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C:\Data\2014-03-25 New\New 14-03-23 from Old Computer\New\New Moss\MainMoss\Ultimate Moss\Fates\"/>
    </mc:Choice>
  </mc:AlternateContent>
  <bookViews>
    <workbookView xWindow="0" yWindow="0" windowWidth="2280" windowHeight="1065" activeTab="1"/>
  </bookViews>
  <sheets>
    <sheet name="Title" sheetId="51" r:id="rId1"/>
    <sheet name="Data" sheetId="1" r:id="rId2"/>
    <sheet name="SquadHow" sheetId="30" r:id="rId3"/>
    <sheet name="AllHow2" sheetId="5" r:id="rId4"/>
    <sheet name="AllByMo" sheetId="41" r:id="rId5"/>
    <sheet name="TypeHow" sheetId="4" r:id="rId6"/>
    <sheet name="AllByMoHow" sheetId="46" r:id="rId7"/>
    <sheet name="AllByMoHowCht2" sheetId="57" r:id="rId8"/>
    <sheet name="HostilitiesByRole" sheetId="6" r:id="rId9"/>
    <sheet name="AirLossesByYr" sheetId="56" r:id="rId10"/>
    <sheet name="Geschw" sheetId="7" r:id="rId11"/>
    <sheet name="GeschwVs" sheetId="8" r:id="rId12"/>
    <sheet name="Gruppen" sheetId="3" r:id="rId13"/>
    <sheet name="Victors" sheetId="9" r:id="rId14"/>
    <sheet name="OpsOnlyByType" sheetId="10" r:id="rId15"/>
    <sheet name="OpsMissByMo" sheetId="15" r:id="rId16"/>
    <sheet name="MissingAndOps" sheetId="59" r:id="rId17"/>
    <sheet name="LossType" sheetId="14" r:id="rId18"/>
    <sheet name="DayBombers" sheetId="13" r:id="rId19"/>
    <sheet name="Ops+Missing" sheetId="52" r:id="rId20"/>
    <sheet name="OpsOnly" sheetId="27" r:id="rId21"/>
    <sheet name="MissingOnly" sheetId="18" r:id="rId22"/>
    <sheet name="TypeByYearNtDay" sheetId="17" r:id="rId23"/>
    <sheet name="ByTheatre" sheetId="19" r:id="rId24"/>
    <sheet name="WestMedFates" sheetId="25" r:id="rId25"/>
    <sheet name="EastFates" sheetId="21" r:id="rId26"/>
    <sheet name="TableByMoEastFates" sheetId="22" r:id="rId27"/>
    <sheet name="Accidents" sheetId="29" r:id="rId28"/>
    <sheet name="AccFrontUnit,Hostilities" sheetId="35" r:id="rId29"/>
    <sheet name="BomberAcc" sheetId="28" r:id="rId30"/>
    <sheet name="AsiaFatesAcc" sheetId="36" r:id="rId31"/>
    <sheet name="AusFatesAcc" sheetId="39" r:id="rId32"/>
    <sheet name="AllLossesDuringWar" sheetId="26" r:id="rId33"/>
    <sheet name="FriendlyFire" sheetId="40" r:id="rId34"/>
    <sheet name="%ForceLoss" sheetId="54" r:id="rId35"/>
    <sheet name="FactoryHow" sheetId="55" r:id="rId36"/>
  </sheets>
  <definedNames>
    <definedName name="_xlnm._FilterDatabase" localSheetId="1" hidden="1">Data!$A$1:$AA$7778</definedName>
    <definedName name="apr" localSheetId="1">Data!$L$534</definedName>
    <definedName name="aug" localSheetId="1">Data!$L$754</definedName>
    <definedName name="dec" localSheetId="1">Data!$L$918</definedName>
    <definedName name="feb" localSheetId="1">Data!$L$443</definedName>
    <definedName name="Geschw">Geschw!$A$6:$M$43</definedName>
    <definedName name="jul" localSheetId="1">Data!$L$708</definedName>
    <definedName name="jun" localSheetId="1">Data!$L$660</definedName>
    <definedName name="mar" localSheetId="1">Data!$L$483</definedName>
    <definedName name="may" localSheetId="1">Data!$L$603</definedName>
    <definedName name="nov" localSheetId="1">Data!$L$880</definedName>
    <definedName name="oct" localSheetId="1">Data!$L$836</definedName>
    <definedName name="sep" localSheetId="1">Data!$L$788</definedName>
  </definedNames>
  <calcPr calcId="152511"/>
  <pivotCaches>
    <pivotCache cacheId="0" r:id="rId37"/>
    <pivotCache cacheId="1" r:id="rId38"/>
  </pivotCaches>
</workbook>
</file>

<file path=xl/calcChain.xml><?xml version="1.0" encoding="utf-8"?>
<calcChain xmlns="http://schemas.openxmlformats.org/spreadsheetml/2006/main">
  <c r="I19" i="13" l="1"/>
  <c r="J8" i="56" l="1"/>
  <c r="J7" i="56"/>
  <c r="A29" i="55" l="1"/>
  <c r="M29" i="55" s="1"/>
  <c r="A28" i="55"/>
  <c r="M28" i="55" s="1"/>
  <c r="A27" i="55"/>
  <c r="M27" i="55" s="1"/>
  <c r="A26" i="55"/>
  <c r="M26" i="55" s="1"/>
  <c r="A25" i="55"/>
  <c r="M25" i="55" s="1"/>
  <c r="A24" i="55"/>
  <c r="M24" i="55" s="1"/>
  <c r="A23" i="55"/>
  <c r="M23" i="55" s="1"/>
  <c r="A22" i="55"/>
  <c r="M22" i="55" s="1"/>
  <c r="A21" i="55"/>
  <c r="M21" i="55" s="1"/>
  <c r="A20" i="55"/>
  <c r="M20" i="55" s="1"/>
  <c r="A19" i="55"/>
  <c r="M19" i="55" s="1"/>
  <c r="J20" i="56"/>
  <c r="K22" i="55"/>
  <c r="B23" i="55"/>
  <c r="H23" i="55"/>
  <c r="C19" i="55"/>
  <c r="B22" i="55"/>
  <c r="L25" i="55"/>
  <c r="F23" i="55"/>
  <c r="K27" i="55"/>
  <c r="H20" i="55"/>
  <c r="C25" i="55"/>
  <c r="G25" i="55"/>
  <c r="E27" i="55"/>
  <c r="K21" i="55"/>
  <c r="C20" i="55"/>
  <c r="L19" i="55"/>
  <c r="B25" i="55"/>
  <c r="D28" i="55"/>
  <c r="I21" i="55"/>
  <c r="H19" i="55"/>
  <c r="G22" i="55"/>
  <c r="C22" i="55"/>
  <c r="K23" i="55"/>
  <c r="E21" i="55"/>
  <c r="D19" i="55"/>
  <c r="G28" i="55"/>
  <c r="H22" i="55"/>
  <c r="J18" i="56"/>
  <c r="K19" i="55"/>
  <c r="L22" i="55"/>
  <c r="C23" i="55"/>
  <c r="I29" i="55"/>
  <c r="B19" i="55"/>
  <c r="F22" i="55"/>
  <c r="E22" i="55"/>
  <c r="F28" i="55"/>
  <c r="L27" i="55"/>
  <c r="G20" i="55"/>
  <c r="K20" i="55"/>
  <c r="K25" i="55"/>
  <c r="F21" i="55"/>
  <c r="L21" i="55"/>
  <c r="B20" i="55"/>
  <c r="F20" i="55"/>
  <c r="F25" i="55"/>
  <c r="E23" i="55"/>
  <c r="K26" i="55"/>
  <c r="G19" i="55"/>
  <c r="E20" i="55"/>
  <c r="K24" i="55"/>
  <c r="E25" i="55"/>
  <c r="L23" i="55"/>
  <c r="D29" i="55"/>
  <c r="D25" i="55"/>
  <c r="I23" i="55"/>
  <c r="C28" i="55"/>
  <c r="L28" i="55"/>
  <c r="E19" i="55"/>
  <c r="J9" i="56"/>
  <c r="K28" i="55"/>
  <c r="D20" i="55"/>
  <c r="I25" i="55"/>
  <c r="E29" i="55"/>
  <c r="I28" i="55"/>
  <c r="F19" i="55"/>
  <c r="I22" i="55"/>
  <c r="E28" i="55"/>
  <c r="H29" i="55"/>
  <c r="L26" i="55"/>
  <c r="L29" i="55"/>
  <c r="D22" i="55"/>
  <c r="B28" i="55"/>
  <c r="H21" i="55"/>
  <c r="K29" i="55"/>
  <c r="L24" i="55"/>
  <c r="I20" i="55"/>
  <c r="F26" i="55"/>
  <c r="F29" i="55"/>
  <c r="H25" i="55"/>
  <c r="I19" i="55"/>
  <c r="H28" i="55"/>
  <c r="L20" i="55"/>
  <c r="H24" i="55"/>
  <c r="F24" i="55"/>
  <c r="G10" i="21"/>
  <c r="G8" i="25"/>
  <c r="B29" i="6"/>
  <c r="G9" i="25" l="1"/>
  <c r="G10" i="25" s="1"/>
  <c r="I25" i="13"/>
  <c r="N54" i="25"/>
  <c r="C49" i="54" l="1"/>
  <c r="C50" i="54"/>
  <c r="C51" i="54"/>
  <c r="B54" i="54"/>
  <c r="B55" i="54"/>
  <c r="B56" i="54"/>
  <c r="B59" i="54"/>
  <c r="G40" i="17"/>
  <c r="H40" i="17"/>
  <c r="O40" i="17"/>
  <c r="M19" i="13"/>
  <c r="O19" i="13" s="1"/>
  <c r="O20" i="13"/>
  <c r="O21" i="13"/>
  <c r="O22" i="13"/>
  <c r="M25" i="13"/>
  <c r="O25" i="13"/>
  <c r="O26" i="13"/>
  <c r="O27" i="13"/>
  <c r="O28" i="13"/>
  <c r="B33" i="6"/>
  <c r="B39" i="6" s="1"/>
  <c r="AA2" i="1"/>
  <c r="AA3" i="1"/>
  <c r="AA4" i="1"/>
  <c r="AA5" i="1"/>
  <c r="AA6" i="1"/>
  <c r="AA7" i="1"/>
  <c r="AA8" i="1"/>
  <c r="AA9" i="1"/>
  <c r="AA10" i="1"/>
  <c r="AA11" i="1"/>
  <c r="AA12" i="1"/>
  <c r="AA13" i="1"/>
  <c r="AA14" i="1"/>
  <c r="AA15" i="1"/>
  <c r="AA16" i="1"/>
  <c r="AA17" i="1"/>
  <c r="AA18" i="1"/>
  <c r="AA19" i="1"/>
  <c r="AA21" i="1"/>
  <c r="AA20" i="1"/>
  <c r="AA22" i="1"/>
  <c r="AA23" i="1"/>
  <c r="AA24" i="1"/>
  <c r="AA25" i="1"/>
  <c r="AA26" i="1"/>
  <c r="AA27" i="1"/>
  <c r="AA28" i="1"/>
  <c r="AA29" i="1"/>
  <c r="AA30" i="1"/>
  <c r="AA31" i="1"/>
  <c r="AA32" i="1"/>
  <c r="AA33" i="1"/>
  <c r="AA34" i="1"/>
  <c r="AA35" i="1"/>
  <c r="AA36" i="1"/>
  <c r="AA38" i="1"/>
  <c r="AA39" i="1"/>
  <c r="AA40" i="1"/>
  <c r="AA37" i="1"/>
  <c r="AA41" i="1"/>
  <c r="AA42" i="1"/>
  <c r="AA43" i="1"/>
  <c r="AA44" i="1"/>
  <c r="AA45" i="1"/>
  <c r="AA46" i="1"/>
  <c r="AA47" i="1"/>
  <c r="AA48" i="1"/>
  <c r="AA49" i="1"/>
  <c r="AA50" i="1"/>
  <c r="AA51" i="1"/>
  <c r="AA52" i="1"/>
  <c r="AA53" i="1"/>
  <c r="AA54" i="1"/>
  <c r="AA55" i="1"/>
  <c r="AA56" i="1"/>
  <c r="AA57" i="1"/>
  <c r="AA58" i="1"/>
  <c r="AA59" i="1"/>
  <c r="AA60" i="1"/>
  <c r="AA61" i="1"/>
  <c r="AA64" i="1"/>
  <c r="AA62" i="1"/>
  <c r="AA63" i="1"/>
  <c r="AA65" i="1"/>
  <c r="AA66" i="1"/>
  <c r="AA67" i="1"/>
  <c r="AA68" i="1"/>
  <c r="AA69" i="1"/>
  <c r="AA70" i="1"/>
  <c r="AA71" i="1"/>
  <c r="AA72" i="1"/>
  <c r="AA73" i="1"/>
  <c r="AA74" i="1"/>
  <c r="AA75" i="1"/>
  <c r="AA294" i="1"/>
  <c r="AA324"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6" i="1"/>
  <c r="AA115"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8" i="1"/>
  <c r="AA146" i="1"/>
  <c r="AA147"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9" i="1"/>
  <c r="AA178" i="1"/>
  <c r="AA180" i="1"/>
  <c r="AA181" i="1"/>
  <c r="AA182" i="1"/>
  <c r="AA183" i="1"/>
  <c r="AA184" i="1"/>
  <c r="AA185" i="1"/>
  <c r="AA186" i="1"/>
  <c r="AA187" i="1"/>
  <c r="AA188" i="1"/>
  <c r="AA189" i="1"/>
  <c r="AA190" i="1"/>
  <c r="AA195" i="1"/>
  <c r="AA191" i="1"/>
  <c r="AA192" i="1"/>
  <c r="AA193" i="1"/>
  <c r="AA194" i="1"/>
  <c r="AA196" i="1"/>
  <c r="AA197" i="1"/>
  <c r="AA198" i="1"/>
  <c r="AA199" i="1"/>
  <c r="AA200" i="1"/>
  <c r="AA201" i="1"/>
  <c r="AA202" i="1"/>
  <c r="AA203" i="1"/>
  <c r="AA204" i="1"/>
  <c r="AA205" i="1"/>
  <c r="AA206" i="1"/>
  <c r="AA207" i="1"/>
  <c r="AA208" i="1"/>
  <c r="AA209" i="1"/>
  <c r="AA210" i="1"/>
  <c r="AA211" i="1"/>
  <c r="AA212" i="1"/>
  <c r="AA213" i="1"/>
  <c r="AA214" i="1"/>
  <c r="AA215" i="1"/>
  <c r="AA216" i="1"/>
  <c r="AA217" i="1"/>
  <c r="AA219" i="1"/>
  <c r="AA315" i="1"/>
  <c r="AA220" i="1"/>
  <c r="AA221" i="1"/>
  <c r="AA222" i="1"/>
  <c r="AA223" i="1"/>
  <c r="AA224" i="1"/>
  <c r="AA225" i="1"/>
  <c r="AA226" i="1"/>
  <c r="AA227" i="1"/>
  <c r="AA228" i="1"/>
  <c r="AA229" i="1"/>
  <c r="AA230" i="1"/>
  <c r="AA231" i="1"/>
  <c r="AA232" i="1"/>
  <c r="AA233" i="1"/>
  <c r="AA234" i="1"/>
  <c r="AA237" i="1"/>
  <c r="AA235" i="1"/>
  <c r="AA236" i="1"/>
  <c r="AA238" i="1"/>
  <c r="AA239" i="1"/>
  <c r="AA240" i="1"/>
  <c r="AA241" i="1"/>
  <c r="AA242" i="1"/>
  <c r="AA218" i="1"/>
  <c r="AA244" i="1"/>
  <c r="AA243" i="1"/>
  <c r="AA245" i="1"/>
  <c r="AA246" i="1"/>
  <c r="AA247" i="1"/>
  <c r="AA248" i="1"/>
  <c r="AA249" i="1"/>
  <c r="AA250" i="1"/>
  <c r="AA251" i="1"/>
  <c r="AA252" i="1"/>
  <c r="AA253" i="1"/>
  <c r="AA255" i="1"/>
  <c r="AA254" i="1"/>
  <c r="AA258" i="1"/>
  <c r="AA256" i="1"/>
  <c r="AA257" i="1"/>
  <c r="AA259" i="1"/>
  <c r="AA260" i="1"/>
  <c r="AA261" i="1"/>
  <c r="AA262" i="1"/>
  <c r="AA263" i="1"/>
  <c r="AA264" i="1"/>
  <c r="AA265" i="1"/>
  <c r="AA266" i="1"/>
  <c r="AA267" i="1"/>
  <c r="AA268" i="1"/>
  <c r="AA269" i="1"/>
  <c r="AA270" i="1"/>
  <c r="AA271" i="1"/>
  <c r="AA272" i="1"/>
  <c r="AA273" i="1"/>
  <c r="AA274" i="1"/>
  <c r="AA275" i="1"/>
  <c r="AA276" i="1"/>
  <c r="AA2971" i="1"/>
  <c r="AA278" i="1"/>
  <c r="AA282" i="1"/>
  <c r="AA283" i="1"/>
  <c r="AA279" i="1"/>
  <c r="AA280" i="1"/>
  <c r="AA281" i="1"/>
  <c r="AA284" i="1"/>
  <c r="AA285" i="1"/>
  <c r="AA286" i="1"/>
  <c r="AA287" i="1"/>
  <c r="AA288" i="1"/>
  <c r="AA292" i="1"/>
  <c r="AA289" i="1"/>
  <c r="AA290" i="1"/>
  <c r="AA291" i="1"/>
  <c r="AA293" i="1"/>
  <c r="AA295" i="1"/>
  <c r="AA296" i="1"/>
  <c r="AA297" i="1"/>
  <c r="AA298" i="1"/>
  <c r="AA303" i="1"/>
  <c r="AA299" i="1"/>
  <c r="AA300" i="1"/>
  <c r="AA301" i="1"/>
  <c r="AA304" i="1"/>
  <c r="AA302" i="1"/>
  <c r="AA305" i="1"/>
  <c r="AA306" i="1"/>
  <c r="AA307" i="1"/>
  <c r="AA308" i="1"/>
  <c r="AA309" i="1"/>
  <c r="AA310" i="1"/>
  <c r="AA313" i="1"/>
  <c r="AA311" i="1"/>
  <c r="AA312" i="1"/>
  <c r="AA378" i="1"/>
  <c r="AA314" i="1"/>
  <c r="AA316" i="1"/>
  <c r="AA318" i="1"/>
  <c r="AA317" i="1"/>
  <c r="AA319" i="1"/>
  <c r="AA320" i="1"/>
  <c r="AA321" i="1"/>
  <c r="AA322" i="1"/>
  <c r="AA323" i="1"/>
  <c r="AA325" i="1"/>
  <c r="AA326" i="1"/>
  <c r="AA327" i="1"/>
  <c r="AA328" i="1"/>
  <c r="AA329" i="1"/>
  <c r="AA330" i="1"/>
  <c r="AA331" i="1"/>
  <c r="AA332" i="1"/>
  <c r="AA333" i="1"/>
  <c r="AA335" i="1"/>
  <c r="AA334" i="1"/>
  <c r="AA336" i="1"/>
  <c r="AA337" i="1"/>
  <c r="AA338" i="1"/>
  <c r="AA339" i="1"/>
  <c r="AA340" i="1"/>
  <c r="AA341" i="1"/>
  <c r="AA342" i="1"/>
  <c r="AA343" i="1"/>
  <c r="AA344" i="1"/>
  <c r="AA345" i="1"/>
  <c r="AA350" i="1"/>
  <c r="AA346" i="1"/>
  <c r="AA347" i="1"/>
  <c r="AA348" i="1"/>
  <c r="AA349"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A376" i="1"/>
  <c r="AA377" i="1"/>
  <c r="AA379" i="1"/>
  <c r="AA381" i="1"/>
  <c r="AA380" i="1"/>
  <c r="AA382" i="1"/>
  <c r="AA383" i="1"/>
  <c r="AA384" i="1"/>
  <c r="AA385" i="1"/>
  <c r="AA386" i="1"/>
  <c r="AA387" i="1"/>
  <c r="AA389" i="1"/>
  <c r="AA388" i="1"/>
  <c r="AA390" i="1"/>
  <c r="AA392" i="1"/>
  <c r="AA391" i="1"/>
  <c r="AA393" i="1"/>
  <c r="AA394" i="1"/>
  <c r="AA395" i="1"/>
  <c r="AA396" i="1"/>
  <c r="AA397" i="1"/>
  <c r="AA399" i="1"/>
  <c r="AA400" i="1"/>
  <c r="AA401" i="1"/>
  <c r="AA398" i="1"/>
  <c r="AA402" i="1"/>
  <c r="AA403" i="1"/>
  <c r="AA404" i="1"/>
  <c r="AA405" i="1"/>
  <c r="AA406" i="1"/>
  <c r="AA407" i="1"/>
  <c r="AA408" i="1"/>
  <c r="AA412" i="1"/>
  <c r="AA413" i="1"/>
  <c r="AA409" i="1"/>
  <c r="AA410" i="1"/>
  <c r="AA411" i="1"/>
  <c r="AA414" i="1"/>
  <c r="AA417" i="1"/>
  <c r="AA418" i="1"/>
  <c r="AA415" i="1"/>
  <c r="AA416" i="1"/>
  <c r="AA421" i="1"/>
  <c r="AA422" i="1"/>
  <c r="AA423" i="1"/>
  <c r="AA424" i="1"/>
  <c r="AA419" i="1"/>
  <c r="AA420" i="1"/>
  <c r="AA425" i="1"/>
  <c r="AA426" i="1"/>
  <c r="AA427" i="1"/>
  <c r="AA428" i="1"/>
  <c r="AA429" i="1"/>
  <c r="AA430" i="1"/>
  <c r="AA431" i="1"/>
  <c r="AA432" i="1"/>
  <c r="AA433" i="1"/>
  <c r="AA435" i="1"/>
  <c r="AA434" i="1"/>
  <c r="AA436" i="1"/>
  <c r="AA438" i="1"/>
  <c r="AA437" i="1"/>
  <c r="AA439" i="1"/>
  <c r="AA440" i="1"/>
  <c r="AA441" i="1"/>
  <c r="AA442" i="1"/>
  <c r="AA443" i="1"/>
  <c r="AA444" i="1"/>
  <c r="AA445" i="1"/>
  <c r="AA446" i="1"/>
  <c r="AA447" i="1"/>
  <c r="AA449" i="1"/>
  <c r="AA448" i="1"/>
  <c r="AA450" i="1"/>
  <c r="AA451" i="1"/>
  <c r="AA452" i="1"/>
  <c r="AA453" i="1"/>
  <c r="AA454" i="1"/>
  <c r="AA455" i="1"/>
  <c r="AA457" i="1"/>
  <c r="AA456" i="1"/>
  <c r="AA458" i="1"/>
  <c r="AA459" i="1"/>
  <c r="AA460" i="1"/>
  <c r="AA461" i="1"/>
  <c r="AA466" i="1"/>
  <c r="AA462" i="1"/>
  <c r="AA463" i="1"/>
  <c r="AA464" i="1"/>
  <c r="AA465" i="1"/>
  <c r="AA467" i="1"/>
  <c r="AA468" i="1"/>
  <c r="AA469" i="1"/>
  <c r="AA470" i="1"/>
  <c r="AA471" i="1"/>
  <c r="AA472" i="1"/>
  <c r="AA571" i="1"/>
  <c r="AA701" i="1"/>
  <c r="AA473" i="1"/>
  <c r="AA474" i="1"/>
  <c r="AA475" i="1"/>
  <c r="AA476" i="1"/>
  <c r="AA477" i="1"/>
  <c r="AA478" i="1"/>
  <c r="AA957" i="1"/>
  <c r="AA479" i="1"/>
  <c r="AA1223" i="1"/>
  <c r="AA480" i="1"/>
  <c r="AA481" i="1"/>
  <c r="AA482" i="1"/>
  <c r="AA483" i="1"/>
  <c r="AA486" i="1"/>
  <c r="AA487" i="1"/>
  <c r="AA484" i="1"/>
  <c r="AA485" i="1"/>
  <c r="AA488" i="1"/>
  <c r="AA492" i="1"/>
  <c r="AA489" i="1"/>
  <c r="AA490" i="1"/>
  <c r="AA491" i="1"/>
  <c r="AA494" i="1"/>
  <c r="AA493" i="1"/>
  <c r="AA495" i="1"/>
  <c r="AA499" i="1"/>
  <c r="AA496" i="1"/>
  <c r="AA497" i="1"/>
  <c r="AA498" i="1"/>
  <c r="AA503" i="1"/>
  <c r="AA500" i="1"/>
  <c r="AA501" i="1"/>
  <c r="AA502" i="1"/>
  <c r="AA504" i="1"/>
  <c r="AA505" i="1"/>
  <c r="AA506" i="1"/>
  <c r="AA507" i="1"/>
  <c r="AA508" i="1"/>
  <c r="AA509" i="1"/>
  <c r="AA510" i="1"/>
  <c r="AA511" i="1"/>
  <c r="AA512" i="1"/>
  <c r="AA513" i="1"/>
  <c r="AA515" i="1"/>
  <c r="AA514" i="1"/>
  <c r="AA516" i="1"/>
  <c r="AA517" i="1"/>
  <c r="AA518" i="1"/>
  <c r="AA520" i="1"/>
  <c r="AA519" i="1"/>
  <c r="AA521" i="1"/>
  <c r="AA522" i="1"/>
  <c r="AA523" i="1"/>
  <c r="AA524" i="1"/>
  <c r="AA525" i="1"/>
  <c r="AA526" i="1"/>
  <c r="AA527" i="1"/>
  <c r="AA533" i="1"/>
  <c r="AA534" i="1"/>
  <c r="AA528" i="1"/>
  <c r="AA529" i="1"/>
  <c r="AA530" i="1"/>
  <c r="AA535" i="1"/>
  <c r="AA531" i="1"/>
  <c r="AA536" i="1"/>
  <c r="AA532" i="1"/>
  <c r="AA537" i="1"/>
  <c r="AA538" i="1"/>
  <c r="AA539" i="1"/>
  <c r="AA540" i="1"/>
  <c r="AA541" i="1"/>
  <c r="AA542" i="1"/>
  <c r="AA543" i="1"/>
  <c r="AA544" i="1"/>
  <c r="AA545" i="1"/>
  <c r="AA546" i="1"/>
  <c r="AA547" i="1"/>
  <c r="AA548" i="1"/>
  <c r="AA549" i="1"/>
  <c r="AA550" i="1"/>
  <c r="AA551" i="1"/>
  <c r="AA552" i="1"/>
  <c r="AA554" i="1"/>
  <c r="AA553" i="1"/>
  <c r="AA556" i="1"/>
  <c r="AA557" i="1"/>
  <c r="AA555" i="1"/>
  <c r="AA559" i="1"/>
  <c r="AA558" i="1"/>
  <c r="AA560" i="1"/>
  <c r="AA561" i="1"/>
  <c r="AA562" i="1"/>
  <c r="AA563" i="1"/>
  <c r="AA564" i="1"/>
  <c r="AA565" i="1"/>
  <c r="AA566" i="1"/>
  <c r="AA567" i="1"/>
  <c r="AA569" i="1"/>
  <c r="AA568" i="1"/>
  <c r="AA570" i="1"/>
  <c r="AA575" i="1"/>
  <c r="AA572" i="1"/>
  <c r="AA573" i="1"/>
  <c r="AA574" i="1"/>
  <c r="AA578" i="1"/>
  <c r="AA576" i="1"/>
  <c r="AA577" i="1"/>
  <c r="AA579" i="1"/>
  <c r="AA583" i="1"/>
  <c r="AA584" i="1"/>
  <c r="AA580" i="1"/>
  <c r="AA581" i="1"/>
  <c r="AA582" i="1"/>
  <c r="AA588" i="1"/>
  <c r="AA585" i="1"/>
  <c r="AA586" i="1"/>
  <c r="AA587" i="1"/>
  <c r="AA589" i="1"/>
  <c r="AA590" i="1"/>
  <c r="AA593" i="1"/>
  <c r="AA594" i="1"/>
  <c r="AA591" i="1"/>
  <c r="AA592" i="1"/>
  <c r="AA595" i="1"/>
  <c r="AA596" i="1"/>
  <c r="AA599" i="1"/>
  <c r="AA597" i="1"/>
  <c r="AA598" i="1"/>
  <c r="AA600" i="1"/>
  <c r="AA601" i="1"/>
  <c r="AA602" i="1"/>
  <c r="AA603" i="1"/>
  <c r="AA604" i="1"/>
  <c r="AA605" i="1"/>
  <c r="AA606" i="1"/>
  <c r="AA607" i="1"/>
  <c r="AA608" i="1"/>
  <c r="AA609" i="1"/>
  <c r="AA610" i="1"/>
  <c r="AA611" i="1"/>
  <c r="AA613" i="1"/>
  <c r="AA612" i="1"/>
  <c r="AA614" i="1"/>
  <c r="AA615" i="1"/>
  <c r="AA616" i="1"/>
  <c r="AA617" i="1"/>
  <c r="AA618" i="1"/>
  <c r="AA619" i="1"/>
  <c r="AA620" i="1"/>
  <c r="AA622" i="1"/>
  <c r="AA621" i="1"/>
  <c r="AA623" i="1"/>
  <c r="AA624" i="1"/>
  <c r="AA625" i="1"/>
  <c r="AA626" i="1"/>
  <c r="AA627" i="1"/>
  <c r="AA628" i="1"/>
  <c r="AA632" i="1"/>
  <c r="AA629" i="1"/>
  <c r="AA630" i="1"/>
  <c r="AA633" i="1"/>
  <c r="AA631" i="1"/>
  <c r="AA634" i="1"/>
  <c r="AA635" i="1"/>
  <c r="AA636" i="1"/>
  <c r="AA637" i="1"/>
  <c r="AA638" i="1"/>
  <c r="AA639" i="1"/>
  <c r="AA640" i="1"/>
  <c r="AA641" i="1"/>
  <c r="AA642" i="1"/>
  <c r="AA643" i="1"/>
  <c r="AA644" i="1"/>
  <c r="AA645" i="1"/>
  <c r="AA647" i="1"/>
  <c r="AA646" i="1"/>
  <c r="AA651" i="1"/>
  <c r="AA648" i="1"/>
  <c r="AA649" i="1"/>
  <c r="AA650" i="1"/>
  <c r="AA653" i="1"/>
  <c r="AA654" i="1"/>
  <c r="AA655" i="1"/>
  <c r="AA652" i="1"/>
  <c r="AA656" i="1"/>
  <c r="AA657" i="1"/>
  <c r="AA658" i="1"/>
  <c r="AA659" i="1"/>
  <c r="AA660" i="1"/>
  <c r="AA661" i="1"/>
  <c r="AA664" i="1"/>
  <c r="AA662" i="1"/>
  <c r="AA663" i="1"/>
  <c r="AA665" i="1"/>
  <c r="AA666" i="1"/>
  <c r="AA667" i="1"/>
  <c r="AA669" i="1"/>
  <c r="AA668" i="1"/>
  <c r="AA670" i="1"/>
  <c r="AA671" i="1"/>
  <c r="AA672" i="1"/>
  <c r="AA673" i="1"/>
  <c r="AA675" i="1"/>
  <c r="AA677" i="1"/>
  <c r="AA676" i="1"/>
  <c r="AA678" i="1"/>
  <c r="AA679" i="1"/>
  <c r="AA680" i="1"/>
  <c r="AA681" i="1"/>
  <c r="AA682" i="1"/>
  <c r="AA683" i="1"/>
  <c r="AA684" i="1"/>
  <c r="AA692" i="1"/>
  <c r="AA685" i="1"/>
  <c r="AA686" i="1"/>
  <c r="AA687" i="1"/>
  <c r="AA688" i="1"/>
  <c r="AA689" i="1"/>
  <c r="AA690" i="1"/>
  <c r="AA691" i="1"/>
  <c r="AA693" i="1"/>
  <c r="AA694" i="1"/>
  <c r="AA695" i="1"/>
  <c r="AA696" i="1"/>
  <c r="AA697" i="1"/>
  <c r="AA698" i="1"/>
  <c r="AA699" i="1"/>
  <c r="AA700" i="1"/>
  <c r="AA702" i="1"/>
  <c r="AA706" i="1"/>
  <c r="AA704" i="1"/>
  <c r="AA705" i="1"/>
  <c r="AA707" i="1"/>
  <c r="AA708" i="1"/>
  <c r="AA709" i="1"/>
  <c r="AA710" i="1"/>
  <c r="AA711" i="1"/>
  <c r="AA713" i="1"/>
  <c r="AA714" i="1"/>
  <c r="AA712" i="1"/>
  <c r="AA715" i="1"/>
  <c r="AA716" i="1"/>
  <c r="AA717" i="1"/>
  <c r="AA718" i="1"/>
  <c r="AA719" i="1"/>
  <c r="AA722" i="1"/>
  <c r="AA720" i="1"/>
  <c r="AA721" i="1"/>
  <c r="AA723" i="1"/>
  <c r="AA724" i="1"/>
  <c r="AA725" i="1"/>
  <c r="AA726" i="1"/>
  <c r="AA727" i="1"/>
  <c r="AA732" i="1"/>
  <c r="AA728" i="1"/>
  <c r="AA733" i="1"/>
  <c r="AA734" i="1"/>
  <c r="AA729" i="1"/>
  <c r="AA730" i="1"/>
  <c r="AA731" i="1"/>
  <c r="AA736" i="1"/>
  <c r="AA735" i="1"/>
  <c r="AA737" i="1"/>
  <c r="AA738" i="1"/>
  <c r="AA739" i="1"/>
  <c r="AA740" i="1"/>
  <c r="AA741" i="1"/>
  <c r="AA742" i="1"/>
  <c r="AA743" i="1"/>
  <c r="AA744" i="1"/>
  <c r="AA745" i="1"/>
  <c r="AA746" i="1"/>
  <c r="AA748" i="1"/>
  <c r="AA747" i="1"/>
  <c r="AA749" i="1"/>
  <c r="AA754" i="1"/>
  <c r="AA750" i="1"/>
  <c r="AA756" i="1"/>
  <c r="AA751" i="1"/>
  <c r="AA752" i="1"/>
  <c r="AA755" i="1"/>
  <c r="AA753" i="1"/>
  <c r="AA757" i="1"/>
  <c r="AA760" i="1"/>
  <c r="AA758" i="1"/>
  <c r="AA759" i="1"/>
  <c r="AA761" i="1"/>
  <c r="AA762" i="1"/>
  <c r="AA763" i="1"/>
  <c r="AA764" i="1"/>
  <c r="AA767" i="1"/>
  <c r="AA768" i="1"/>
  <c r="AA769" i="1"/>
  <c r="AA765" i="1"/>
  <c r="AA766" i="1"/>
  <c r="AA770" i="1"/>
  <c r="AA771" i="1"/>
  <c r="AA772" i="1"/>
  <c r="AA773" i="1"/>
  <c r="AA776" i="1"/>
  <c r="AA774" i="1"/>
  <c r="AA775" i="1"/>
  <c r="AA777" i="1"/>
  <c r="AA780" i="1"/>
  <c r="AA778" i="1"/>
  <c r="AA781" i="1"/>
  <c r="AA779" i="1"/>
  <c r="AA782" i="1"/>
  <c r="AA783" i="1"/>
  <c r="AA784" i="1"/>
  <c r="AA785" i="1"/>
  <c r="AA786" i="1"/>
  <c r="AA787" i="1"/>
  <c r="AA788" i="1"/>
  <c r="AA789" i="1"/>
  <c r="AA791" i="1"/>
  <c r="AA790" i="1"/>
  <c r="AA792" i="1"/>
  <c r="AA793" i="1"/>
  <c r="AA794" i="1"/>
  <c r="AA795" i="1"/>
  <c r="AA796" i="1"/>
  <c r="AA797" i="1"/>
  <c r="AA798" i="1"/>
  <c r="AA799" i="1"/>
  <c r="AA800" i="1"/>
  <c r="AA801" i="1"/>
  <c r="AA802" i="1"/>
  <c r="AA803" i="1"/>
  <c r="AA804" i="1"/>
  <c r="AA805" i="1"/>
  <c r="AA806" i="1"/>
  <c r="AA807" i="1"/>
  <c r="AA808" i="1"/>
  <c r="AA809" i="1"/>
  <c r="AA810" i="1"/>
  <c r="AA811" i="1"/>
  <c r="AA812" i="1"/>
  <c r="AA813" i="1"/>
  <c r="AA814" i="1"/>
  <c r="AA815" i="1"/>
  <c r="AA816" i="1"/>
  <c r="AA817" i="1"/>
  <c r="AA819" i="1"/>
  <c r="AA818" i="1"/>
  <c r="AA820" i="1"/>
  <c r="AA821" i="1"/>
  <c r="AA822" i="1"/>
  <c r="AA823" i="1"/>
  <c r="AA824" i="1"/>
  <c r="AA825" i="1"/>
  <c r="AA826" i="1"/>
  <c r="AA827" i="1"/>
  <c r="AA828" i="1"/>
  <c r="AA829" i="1"/>
  <c r="AA830" i="1"/>
  <c r="AA831" i="1"/>
  <c r="AA832" i="1"/>
  <c r="AA833" i="1"/>
  <c r="AA834" i="1"/>
  <c r="AA835" i="1"/>
  <c r="AA836" i="1"/>
  <c r="AA837" i="1"/>
  <c r="AA839" i="1"/>
  <c r="AA838" i="1"/>
  <c r="AA840" i="1"/>
  <c r="AA844" i="1"/>
  <c r="AA845" i="1"/>
  <c r="AA846" i="1"/>
  <c r="AA847" i="1"/>
  <c r="AA841" i="1"/>
  <c r="AA842" i="1"/>
  <c r="AA843" i="1"/>
  <c r="AA850" i="1"/>
  <c r="AA848" i="1"/>
  <c r="AA849" i="1"/>
  <c r="AA851" i="1"/>
  <c r="AA854" i="1"/>
  <c r="AA855" i="1"/>
  <c r="AA852" i="1"/>
  <c r="AA853" i="1"/>
  <c r="AA856" i="1"/>
  <c r="AA857" i="1"/>
  <c r="AA862" i="1"/>
  <c r="AA859" i="1"/>
  <c r="AA860" i="1"/>
  <c r="AA861" i="1"/>
  <c r="AA863" i="1"/>
  <c r="AA864" i="1"/>
  <c r="AA865" i="1"/>
  <c r="AA866" i="1"/>
  <c r="AA867" i="1"/>
  <c r="AA868" i="1"/>
  <c r="AA869" i="1"/>
  <c r="AA870" i="1"/>
  <c r="AA871" i="1"/>
  <c r="AA872" i="1"/>
  <c r="AA873" i="1"/>
  <c r="AA874" i="1"/>
  <c r="AA875" i="1"/>
  <c r="AA876" i="1"/>
  <c r="AA877" i="1"/>
  <c r="AA880" i="1"/>
  <c r="AA878" i="1"/>
  <c r="AA879" i="1"/>
  <c r="AA881" i="1"/>
  <c r="AA882" i="1"/>
  <c r="AA883" i="1"/>
  <c r="AA884" i="1"/>
  <c r="AA885" i="1"/>
  <c r="AA886" i="1"/>
  <c r="AA887" i="1"/>
  <c r="AA888" i="1"/>
  <c r="AA889" i="1"/>
  <c r="AA891" i="1"/>
  <c r="AA892" i="1"/>
  <c r="AA893" i="1"/>
  <c r="AA890" i="1"/>
  <c r="AA894" i="1"/>
  <c r="AA895" i="1"/>
  <c r="AA897" i="1"/>
  <c r="AA896" i="1"/>
  <c r="AA898" i="1"/>
  <c r="AA900" i="1"/>
  <c r="AA899" i="1"/>
  <c r="AA901" i="1"/>
  <c r="AA902" i="1"/>
  <c r="AA903" i="1"/>
  <c r="AA904" i="1"/>
  <c r="AA906" i="1"/>
  <c r="AA905" i="1"/>
  <c r="AA907" i="1"/>
  <c r="AA908" i="1"/>
  <c r="AA910" i="1"/>
  <c r="AA909" i="1"/>
  <c r="AA913" i="1"/>
  <c r="AA914" i="1"/>
  <c r="AA911" i="1"/>
  <c r="AA915" i="1"/>
  <c r="AA912" i="1"/>
  <c r="AA916" i="1"/>
  <c r="AA917" i="1"/>
  <c r="AA918" i="1"/>
  <c r="AA919" i="1"/>
  <c r="AA920" i="1"/>
  <c r="AA924" i="1"/>
  <c r="AA921" i="1"/>
  <c r="AA922" i="1"/>
  <c r="AA923" i="1"/>
  <c r="AA925" i="1"/>
  <c r="AA927" i="1"/>
  <c r="AA928" i="1"/>
  <c r="AA926" i="1"/>
  <c r="AA929" i="1"/>
  <c r="AA930" i="1"/>
  <c r="AA931" i="1"/>
  <c r="AA938" i="1"/>
  <c r="AA933" i="1"/>
  <c r="AA932" i="1"/>
  <c r="AA934" i="1"/>
  <c r="AA935" i="1"/>
  <c r="AA936" i="1"/>
  <c r="AA937" i="1"/>
  <c r="AA941" i="1"/>
  <c r="AA939" i="1"/>
  <c r="AA940" i="1"/>
  <c r="AA942" i="1"/>
  <c r="AA943" i="1"/>
  <c r="AA944" i="1"/>
  <c r="AA945" i="1"/>
  <c r="AA946" i="1"/>
  <c r="AA947" i="1"/>
  <c r="AA948" i="1"/>
  <c r="AA950" i="1"/>
  <c r="AA951" i="1"/>
  <c r="AA952" i="1"/>
  <c r="AA953" i="1"/>
  <c r="AA949" i="1"/>
  <c r="AA955" i="1"/>
  <c r="AA954" i="1"/>
  <c r="AA956" i="1"/>
  <c r="AA958" i="1"/>
  <c r="AA961" i="1"/>
  <c r="AA959" i="1"/>
  <c r="AA962" i="1"/>
  <c r="AA960" i="1"/>
  <c r="AA963" i="1"/>
  <c r="AA964" i="1"/>
  <c r="AA965" i="1"/>
  <c r="AA966" i="1"/>
  <c r="AA967" i="1"/>
  <c r="AA968" i="1"/>
  <c r="AA969" i="1"/>
  <c r="AA970" i="1"/>
  <c r="AA972" i="1"/>
  <c r="AA973" i="1"/>
  <c r="AA974" i="1"/>
  <c r="AA975" i="1"/>
  <c r="AA976" i="1"/>
  <c r="AA977" i="1"/>
  <c r="AA978" i="1"/>
  <c r="AA979" i="1"/>
  <c r="AA980" i="1"/>
  <c r="AA981" i="1"/>
  <c r="AA982" i="1"/>
  <c r="AA983" i="1"/>
  <c r="AA984" i="1"/>
  <c r="AA986" i="1"/>
  <c r="AA985" i="1"/>
  <c r="AA988" i="1"/>
  <c r="AA987" i="1"/>
  <c r="AA989" i="1"/>
  <c r="AA990" i="1"/>
  <c r="AA991" i="1"/>
  <c r="AA994" i="1"/>
  <c r="AA992" i="1"/>
  <c r="AA993" i="1"/>
  <c r="AA995" i="1"/>
  <c r="AA996" i="1"/>
  <c r="AA997" i="1"/>
  <c r="AA1001" i="1"/>
  <c r="AA998" i="1"/>
  <c r="AA999" i="1"/>
  <c r="AA1002" i="1"/>
  <c r="AA1003" i="1"/>
  <c r="AA1000" i="1"/>
  <c r="AA1004" i="1"/>
  <c r="AA1005" i="1"/>
  <c r="AA1006" i="1"/>
  <c r="AA1008" i="1"/>
  <c r="AA1007" i="1"/>
  <c r="AA1009" i="1"/>
  <c r="AA1010" i="1"/>
  <c r="AA1011" i="1"/>
  <c r="AA1012" i="1"/>
  <c r="AA1019" i="1"/>
  <c r="AA1013" i="1"/>
  <c r="AA1014" i="1"/>
  <c r="AA1020" i="1"/>
  <c r="AA1021" i="1"/>
  <c r="AA1022" i="1"/>
  <c r="AA1023" i="1"/>
  <c r="AA1015" i="1"/>
  <c r="AA1016" i="1"/>
  <c r="AA1017" i="1"/>
  <c r="AA1018" i="1"/>
  <c r="AA1024" i="1"/>
  <c r="AA1025" i="1"/>
  <c r="AA1026" i="1"/>
  <c r="AA1027" i="1"/>
  <c r="AA1028" i="1"/>
  <c r="AA1029" i="1"/>
  <c r="AA1030" i="1"/>
  <c r="AA1031" i="1"/>
  <c r="AA1032" i="1"/>
  <c r="AA1033" i="1"/>
  <c r="AA1034" i="1"/>
  <c r="AA1035" i="1"/>
  <c r="AA1036" i="1"/>
  <c r="AA1037" i="1"/>
  <c r="AA1038" i="1"/>
  <c r="AA1039" i="1"/>
  <c r="AA1040" i="1"/>
  <c r="AA1041" i="1"/>
  <c r="AA1042" i="1"/>
  <c r="AA1043" i="1"/>
  <c r="AA1044" i="1"/>
  <c r="AA1045" i="1"/>
  <c r="AA1046" i="1"/>
  <c r="AA1047" i="1"/>
  <c r="AA1048" i="1"/>
  <c r="AA1049" i="1"/>
  <c r="AA1050" i="1"/>
  <c r="AA1051" i="1"/>
  <c r="AA1052" i="1"/>
  <c r="AA1053" i="1"/>
  <c r="AA1055" i="1"/>
  <c r="AA1056" i="1"/>
  <c r="AA1054" i="1"/>
  <c r="AA1057" i="1"/>
  <c r="AA1058" i="1"/>
  <c r="AA1059" i="1"/>
  <c r="AA1060" i="1"/>
  <c r="AA1061" i="1"/>
  <c r="AA1064" i="1"/>
  <c r="AA1065" i="1"/>
  <c r="AA1066" i="1"/>
  <c r="AA1067" i="1"/>
  <c r="AA1068" i="1"/>
  <c r="AA1062" i="1"/>
  <c r="AA1063" i="1"/>
  <c r="AA1069" i="1"/>
  <c r="AA1072" i="1"/>
  <c r="AA1070" i="1"/>
  <c r="AA1073" i="1"/>
  <c r="AA1074" i="1"/>
  <c r="AA1075" i="1"/>
  <c r="AA1076" i="1"/>
  <c r="AA1071" i="1"/>
  <c r="AA1077" i="1"/>
  <c r="AA1078" i="1"/>
  <c r="AA1079" i="1"/>
  <c r="AA1080" i="1"/>
  <c r="AA1081" i="1"/>
  <c r="AA1082" i="1"/>
  <c r="AA1083" i="1"/>
  <c r="AA1084" i="1"/>
  <c r="AA1085" i="1"/>
  <c r="AA1086" i="1"/>
  <c r="AA1088" i="1"/>
  <c r="AA1087" i="1"/>
  <c r="AA1089" i="1"/>
  <c r="AA1090" i="1"/>
  <c r="AA1091" i="1"/>
  <c r="AA1092" i="1"/>
  <c r="AA1093" i="1"/>
  <c r="AA1100" i="1"/>
  <c r="AA1094" i="1"/>
  <c r="AA1095" i="1"/>
  <c r="AA1096" i="1"/>
  <c r="AA1097" i="1"/>
  <c r="AA1098" i="1"/>
  <c r="AA1099" i="1"/>
  <c r="AA1101" i="1"/>
  <c r="AA1102" i="1"/>
  <c r="AA1104" i="1"/>
  <c r="AA1103" i="1"/>
  <c r="AA1110" i="1"/>
  <c r="AA1105" i="1"/>
  <c r="AA1106" i="1"/>
  <c r="AA1107" i="1"/>
  <c r="AA1111" i="1"/>
  <c r="AA1108" i="1"/>
  <c r="AA1109" i="1"/>
  <c r="AA1112" i="1"/>
  <c r="AA1115" i="1"/>
  <c r="AA1113" i="1"/>
  <c r="AA1114" i="1"/>
  <c r="AA1116" i="1"/>
  <c r="AA1117" i="1"/>
  <c r="AA1118" i="1"/>
  <c r="AA1119" i="1"/>
  <c r="AA1120" i="1"/>
  <c r="AA1121" i="1"/>
  <c r="AA1122" i="1"/>
  <c r="AA1123" i="1"/>
  <c r="AA1124" i="1"/>
  <c r="AA1125" i="1"/>
  <c r="AA1126" i="1"/>
  <c r="AA1129" i="1"/>
  <c r="AA1127" i="1"/>
  <c r="AA1128" i="1"/>
  <c r="AA1130" i="1"/>
  <c r="AA1131" i="1"/>
  <c r="AA1132" i="1"/>
  <c r="AA7702" i="1"/>
  <c r="AA1133" i="1"/>
  <c r="AA1135" i="1"/>
  <c r="AA1134" i="1"/>
  <c r="AA1138" i="1"/>
  <c r="AA1139" i="1"/>
  <c r="AA1136" i="1"/>
  <c r="AA1140" i="1"/>
  <c r="AA1137" i="1"/>
  <c r="AA1141" i="1"/>
  <c r="AA1142" i="1"/>
  <c r="AA1144" i="1"/>
  <c r="AA1145" i="1"/>
  <c r="AA1143" i="1"/>
  <c r="AA1150" i="1"/>
  <c r="AA1146" i="1"/>
  <c r="AA1147" i="1"/>
  <c r="AA1151" i="1"/>
  <c r="AA1148" i="1"/>
  <c r="AA1149" i="1"/>
  <c r="AA1152" i="1"/>
  <c r="AA1153" i="1"/>
  <c r="AA1154" i="1"/>
  <c r="AA1156" i="1"/>
  <c r="AA1155" i="1"/>
  <c r="AA1157" i="1"/>
  <c r="AA1158" i="1"/>
  <c r="AA1159" i="1"/>
  <c r="AA1160" i="1"/>
  <c r="AA1161" i="1"/>
  <c r="AA1162" i="1"/>
  <c r="AA1164" i="1"/>
  <c r="AA1163" i="1"/>
  <c r="AA1165" i="1"/>
  <c r="AA1166" i="1"/>
  <c r="AA1169" i="1"/>
  <c r="AA1170" i="1"/>
  <c r="AA1171" i="1"/>
  <c r="AA1167" i="1"/>
  <c r="AA1168" i="1"/>
  <c r="AA1172" i="1"/>
  <c r="AA1173" i="1"/>
  <c r="AA1175" i="1"/>
  <c r="AA1174" i="1"/>
  <c r="AA1176" i="1"/>
  <c r="AA1177" i="1"/>
  <c r="AA1178" i="1"/>
  <c r="AA1179" i="1"/>
  <c r="AA971" i="1"/>
  <c r="AA1180" i="1"/>
  <c r="AA1181" i="1"/>
  <c r="AA1182" i="1"/>
  <c r="AA1183" i="1"/>
  <c r="AA1184" i="1"/>
  <c r="AA1185" i="1"/>
  <c r="AA1188" i="1"/>
  <c r="AA1186" i="1"/>
  <c r="AA1187" i="1"/>
  <c r="AA1189" i="1"/>
  <c r="AA1190" i="1"/>
  <c r="AA1191" i="1"/>
  <c r="AA1192" i="1"/>
  <c r="AA1193" i="1"/>
  <c r="AA1194" i="1"/>
  <c r="AA1195" i="1"/>
  <c r="AA1196" i="1"/>
  <c r="AA1197" i="1"/>
  <c r="AA1198" i="1"/>
  <c r="AA1199" i="1"/>
  <c r="AA1200" i="1"/>
  <c r="AA1201" i="1"/>
  <c r="AA1202" i="1"/>
  <c r="AA1203" i="1"/>
  <c r="AA1205" i="1"/>
  <c r="AA1206" i="1"/>
  <c r="AA1207" i="1"/>
  <c r="AA1204" i="1"/>
  <c r="AA1212" i="1"/>
  <c r="AA1208" i="1"/>
  <c r="AA1209" i="1"/>
  <c r="AA1210" i="1"/>
  <c r="AA1211" i="1"/>
  <c r="AA1213" i="1"/>
  <c r="AA1215" i="1"/>
  <c r="AA1216" i="1"/>
  <c r="AA1217" i="1"/>
  <c r="AA1214" i="1"/>
  <c r="AA1218" i="1"/>
  <c r="AA1220" i="1"/>
  <c r="AA1219" i="1"/>
  <c r="AA1221" i="1"/>
  <c r="AA1224" i="1"/>
  <c r="AA1225" i="1"/>
  <c r="AA1226" i="1"/>
  <c r="AA1227" i="1"/>
  <c r="AA1237" i="1"/>
  <c r="AA1228" i="1"/>
  <c r="AA1229" i="1"/>
  <c r="AA1230" i="1"/>
  <c r="AA1238" i="1"/>
  <c r="AA1231" i="1"/>
  <c r="AA1232" i="1"/>
  <c r="AA1233" i="1"/>
  <c r="AA1234" i="1"/>
  <c r="AA1235" i="1"/>
  <c r="AA1239" i="1"/>
  <c r="AA1240" i="1"/>
  <c r="AA1236" i="1"/>
  <c r="AA1241" i="1"/>
  <c r="AA1242" i="1"/>
  <c r="AA1243" i="1"/>
  <c r="AA1246" i="1"/>
  <c r="AA1247" i="1"/>
  <c r="AA1244" i="1"/>
  <c r="AA1248" i="1"/>
  <c r="AA1245" i="1"/>
  <c r="AA1249" i="1"/>
  <c r="AA1250" i="1"/>
  <c r="AA1251" i="1"/>
  <c r="AA1252" i="1"/>
  <c r="AA1253" i="1"/>
  <c r="AA1254" i="1"/>
  <c r="AA1256" i="1"/>
  <c r="AA1257" i="1"/>
  <c r="AA1255" i="1"/>
  <c r="AA1258" i="1"/>
  <c r="AA1259" i="1"/>
  <c r="AA1260" i="1"/>
  <c r="AA1261" i="1"/>
  <c r="AA1263" i="1"/>
  <c r="AA1262" i="1"/>
  <c r="AA1264" i="1"/>
  <c r="AA1265" i="1"/>
  <c r="AA1271" i="1"/>
  <c r="AA1266" i="1"/>
  <c r="AA1267" i="1"/>
  <c r="AA1268" i="1"/>
  <c r="AA1269" i="1"/>
  <c r="AA1270" i="1"/>
  <c r="AA1272" i="1"/>
  <c r="AA1273" i="1"/>
  <c r="AA1274" i="1"/>
  <c r="AA1275" i="1"/>
  <c r="AA1276" i="1"/>
  <c r="AA1277" i="1"/>
  <c r="AA1279" i="1"/>
  <c r="AA1278" i="1"/>
  <c r="AA1280" i="1"/>
  <c r="AA1281" i="1"/>
  <c r="AA1282" i="1"/>
  <c r="AA1283" i="1"/>
  <c r="AA1291" i="1"/>
  <c r="AA1284" i="1"/>
  <c r="AA1285" i="1"/>
  <c r="AA1286" i="1"/>
  <c r="AA1287" i="1"/>
  <c r="AA1292" i="1"/>
  <c r="AA1288" i="1"/>
  <c r="AA1289" i="1"/>
  <c r="AA1290" i="1"/>
  <c r="AA1294" i="1"/>
  <c r="AA1293" i="1"/>
  <c r="AA1295" i="1"/>
  <c r="AA1296" i="1"/>
  <c r="AA1297" i="1"/>
  <c r="AA1298" i="1"/>
  <c r="AA1299" i="1"/>
  <c r="AA1300" i="1"/>
  <c r="AA1301" i="1"/>
  <c r="AA1303" i="1"/>
  <c r="AA1302" i="1"/>
  <c r="AA1304" i="1"/>
  <c r="AA1305" i="1"/>
  <c r="AA1306" i="1"/>
  <c r="AA1309" i="1"/>
  <c r="AA1307" i="1"/>
  <c r="AA1310" i="1"/>
  <c r="AA1311" i="1"/>
  <c r="AA1312" i="1"/>
  <c r="AA1313" i="1"/>
  <c r="AA1314" i="1"/>
  <c r="AA1315" i="1"/>
  <c r="AA1308" i="1"/>
  <c r="AA1318" i="1"/>
  <c r="AA1316" i="1"/>
  <c r="AA1319" i="1"/>
  <c r="AA1317" i="1"/>
  <c r="AA1320" i="1"/>
  <c r="AA1321" i="1"/>
  <c r="AA1322" i="1"/>
  <c r="AA1323" i="1"/>
  <c r="AA1324" i="1"/>
  <c r="AA1325" i="1"/>
  <c r="AA1326" i="1"/>
  <c r="AA1327" i="1"/>
  <c r="AA1328" i="1"/>
  <c r="AA1329" i="1"/>
  <c r="AA1331" i="1"/>
  <c r="AA1332" i="1"/>
  <c r="AA1333" i="1"/>
  <c r="AA1336" i="1"/>
  <c r="AA1334" i="1"/>
  <c r="AA1335" i="1"/>
  <c r="AA1337" i="1"/>
  <c r="AA1338" i="1"/>
  <c r="AA1339" i="1"/>
  <c r="AA1340" i="1"/>
  <c r="AA1341" i="1"/>
  <c r="AA1342" i="1"/>
  <c r="AA1343" i="1"/>
  <c r="AA1344" i="1"/>
  <c r="AA1345" i="1"/>
  <c r="AA1346" i="1"/>
  <c r="AA1347" i="1"/>
  <c r="AA1348" i="1"/>
  <c r="AA1352" i="1"/>
  <c r="AA1349" i="1"/>
  <c r="AA1350" i="1"/>
  <c r="AA1351" i="1"/>
  <c r="AA1353" i="1"/>
  <c r="AA1354" i="1"/>
  <c r="AA1355" i="1"/>
  <c r="AA1356" i="1"/>
  <c r="AA1357" i="1"/>
  <c r="AA1358" i="1"/>
  <c r="AA1359" i="1"/>
  <c r="AA1360" i="1"/>
  <c r="AA1361" i="1"/>
  <c r="AA1362" i="1"/>
  <c r="AA1363" i="1"/>
  <c r="AA1364" i="1"/>
  <c r="AA1365" i="1"/>
  <c r="AA1366" i="1"/>
  <c r="AA1367" i="1"/>
  <c r="AA1368" i="1"/>
  <c r="AA1369" i="1"/>
  <c r="AA1372" i="1"/>
  <c r="AA1370" i="1"/>
  <c r="AA1373" i="1"/>
  <c r="AA1371" i="1"/>
  <c r="AA1374" i="1"/>
  <c r="AA1375" i="1"/>
  <c r="AA1376" i="1"/>
  <c r="AA1377" i="1"/>
  <c r="AA1378" i="1"/>
  <c r="AA1379" i="1"/>
  <c r="AA1380" i="1"/>
  <c r="AA1381" i="1"/>
  <c r="AA1382" i="1"/>
  <c r="AA1383" i="1"/>
  <c r="AA1385" i="1"/>
  <c r="AA1384" i="1"/>
  <c r="AA1386" i="1"/>
  <c r="AA1387" i="1"/>
  <c r="AA1388" i="1"/>
  <c r="AA1389" i="1"/>
  <c r="AA1390" i="1"/>
  <c r="AA1391" i="1"/>
  <c r="AA1393" i="1"/>
  <c r="AA1394" i="1"/>
  <c r="AA1392" i="1"/>
  <c r="AA1395" i="1"/>
  <c r="AA1398" i="1"/>
  <c r="AA1396" i="1"/>
  <c r="AA1397" i="1"/>
  <c r="AA1399" i="1"/>
  <c r="AA1403" i="1"/>
  <c r="AA1400" i="1"/>
  <c r="AA1404" i="1"/>
  <c r="AA1401" i="1"/>
  <c r="AA1402" i="1"/>
  <c r="AA1405" i="1"/>
  <c r="AA1406" i="1"/>
  <c r="AA1407" i="1"/>
  <c r="AA1411" i="1"/>
  <c r="AA1412" i="1"/>
  <c r="AA1408" i="1"/>
  <c r="AA1409" i="1"/>
  <c r="AA1413" i="1"/>
  <c r="AA1410" i="1"/>
  <c r="AA1414" i="1"/>
  <c r="AA1415" i="1"/>
  <c r="AA1416" i="1"/>
  <c r="AA1417" i="1"/>
  <c r="AA1418" i="1"/>
  <c r="AA1419" i="1"/>
  <c r="AA1422" i="1"/>
  <c r="AA1423" i="1"/>
  <c r="AA1424" i="1"/>
  <c r="AA1425" i="1"/>
  <c r="AA1420" i="1"/>
  <c r="AA1426" i="1"/>
  <c r="AA1427" i="1"/>
  <c r="AA1421" i="1"/>
  <c r="AA1428" i="1"/>
  <c r="AA1429" i="1"/>
  <c r="AA1430" i="1"/>
  <c r="AA1431" i="1"/>
  <c r="AA1432" i="1"/>
  <c r="AA1433" i="1"/>
  <c r="AA1434" i="1"/>
  <c r="AA1436" i="1"/>
  <c r="AA1435" i="1"/>
  <c r="AA1437" i="1"/>
  <c r="AA1440" i="1"/>
  <c r="AA1438" i="1"/>
  <c r="AA1439" i="1"/>
  <c r="AA1442" i="1"/>
  <c r="AA1443" i="1"/>
  <c r="AA1441" i="1"/>
  <c r="AA1444" i="1"/>
  <c r="AA1445" i="1"/>
  <c r="AA1446" i="1"/>
  <c r="AA1447" i="1"/>
  <c r="AA1448" i="1"/>
  <c r="AA1449" i="1"/>
  <c r="AA1450" i="1"/>
  <c r="AA1451" i="1"/>
  <c r="AA1452" i="1"/>
  <c r="AA1453" i="1"/>
  <c r="AA1454" i="1"/>
  <c r="AA1455" i="1"/>
  <c r="AA1456" i="1"/>
  <c r="AA1457" i="1"/>
  <c r="AA1461" i="1"/>
  <c r="AA1462" i="1"/>
  <c r="AA1458" i="1"/>
  <c r="AA1459" i="1"/>
  <c r="AA1463" i="1"/>
  <c r="AA1460" i="1"/>
  <c r="AA1464" i="1"/>
  <c r="AA1466" i="1"/>
  <c r="AA1467" i="1"/>
  <c r="AA1468" i="1"/>
  <c r="AA1469" i="1"/>
  <c r="AA1465" i="1"/>
  <c r="AA1470" i="1"/>
  <c r="AA1472" i="1"/>
  <c r="AA1471" i="1"/>
  <c r="AA1473" i="1"/>
  <c r="AA1474" i="1"/>
  <c r="AA1479" i="1"/>
  <c r="AA1475" i="1"/>
  <c r="AA1476" i="1"/>
  <c r="AA1477" i="1"/>
  <c r="AA1480" i="1"/>
  <c r="AA1478" i="1"/>
  <c r="AA1481" i="1"/>
  <c r="AA1482" i="1"/>
  <c r="AA1483" i="1"/>
  <c r="AA1484" i="1"/>
  <c r="AA1485" i="1"/>
  <c r="AA1486" i="1"/>
  <c r="AA1490" i="1"/>
  <c r="AA1491" i="1"/>
  <c r="AA1487" i="1"/>
  <c r="AA1488" i="1"/>
  <c r="AA1489" i="1"/>
  <c r="AA1494" i="1"/>
  <c r="AA1492" i="1"/>
  <c r="AA1495" i="1"/>
  <c r="AA1493" i="1"/>
  <c r="AA1496" i="1"/>
  <c r="AA1497" i="1"/>
  <c r="AA1501" i="1"/>
  <c r="AA1498" i="1"/>
  <c r="AA1499" i="1"/>
  <c r="AA1500" i="1"/>
  <c r="AA1502" i="1"/>
  <c r="AA1508" i="1"/>
  <c r="AA1509" i="1"/>
  <c r="AA1503" i="1"/>
  <c r="AA1510" i="1"/>
  <c r="AA1504" i="1"/>
  <c r="AA1505" i="1"/>
  <c r="AA1506" i="1"/>
  <c r="AA1507" i="1"/>
  <c r="AA1511" i="1"/>
  <c r="AA1512" i="1"/>
  <c r="AA1513" i="1"/>
  <c r="AA1514" i="1"/>
  <c r="AA1515" i="1"/>
  <c r="AA1520" i="1"/>
  <c r="AA1516" i="1"/>
  <c r="AA1517" i="1"/>
  <c r="AA1521" i="1"/>
  <c r="AA1518" i="1"/>
  <c r="AA1519" i="1"/>
  <c r="AA1522" i="1"/>
  <c r="AA1523" i="1"/>
  <c r="AA1526" i="1"/>
  <c r="AA1524" i="1"/>
  <c r="AA1525" i="1"/>
  <c r="AA1527" i="1"/>
  <c r="AA1528" i="1"/>
  <c r="AA1529" i="1"/>
  <c r="AA1530" i="1"/>
  <c r="AA1531" i="1"/>
  <c r="AA1532" i="1"/>
  <c r="AA1533" i="1"/>
  <c r="AA1534" i="1"/>
  <c r="AA1537" i="1"/>
  <c r="AA1538" i="1"/>
  <c r="AA1535" i="1"/>
  <c r="AA1536" i="1"/>
  <c r="AA1539" i="1"/>
  <c r="AA1540" i="1"/>
  <c r="AA1541" i="1"/>
  <c r="AA1543" i="1"/>
  <c r="AA1542" i="1"/>
  <c r="AA1544" i="1"/>
  <c r="AA1545" i="1"/>
  <c r="AA1546" i="1"/>
  <c r="AA1547" i="1"/>
  <c r="AA1548" i="1"/>
  <c r="AA1549" i="1"/>
  <c r="AA1550" i="1"/>
  <c r="AA1551" i="1"/>
  <c r="AA1552" i="1"/>
  <c r="AA1554" i="1"/>
  <c r="AA1555" i="1"/>
  <c r="AA1553" i="1"/>
  <c r="AA1557" i="1"/>
  <c r="AA1556" i="1"/>
  <c r="AA1558" i="1"/>
  <c r="AA1559" i="1"/>
  <c r="AA1560" i="1"/>
  <c r="AA1561" i="1"/>
  <c r="AA1562" i="1"/>
  <c r="AA1563" i="1"/>
  <c r="AA1564" i="1"/>
  <c r="AA1565" i="1"/>
  <c r="AA1566" i="1"/>
  <c r="AA1568" i="1"/>
  <c r="AA1567" i="1"/>
  <c r="AA1569" i="1"/>
  <c r="AA1570" i="1"/>
  <c r="AA1571" i="1"/>
  <c r="AA1572" i="1"/>
  <c r="AA1573" i="1"/>
  <c r="AA1574" i="1"/>
  <c r="AA1575" i="1"/>
  <c r="AA1576" i="1"/>
  <c r="AA1577" i="1"/>
  <c r="AA1578" i="1"/>
  <c r="AA1579" i="1"/>
  <c r="AA1580" i="1"/>
  <c r="AA1581" i="1"/>
  <c r="AA1582" i="1"/>
  <c r="AA1583" i="1"/>
  <c r="AA1584" i="1"/>
  <c r="AA1586" i="1"/>
  <c r="AA1585" i="1"/>
  <c r="AA1587" i="1"/>
  <c r="AA1588" i="1"/>
  <c r="AA1589" i="1"/>
  <c r="AA1590" i="1"/>
  <c r="AA1591" i="1"/>
  <c r="AA1592" i="1"/>
  <c r="AA1593" i="1"/>
  <c r="AA1594" i="1"/>
  <c r="AA1595" i="1"/>
  <c r="AA1596" i="1"/>
  <c r="AA1597" i="1"/>
  <c r="AA1598" i="1"/>
  <c r="AA1605" i="1"/>
  <c r="AA1599" i="1"/>
  <c r="AA1600" i="1"/>
  <c r="AA1601" i="1"/>
  <c r="AA1607" i="1"/>
  <c r="AA1602" i="1"/>
  <c r="AA1603" i="1"/>
  <c r="AA1604" i="1"/>
  <c r="AA1606" i="1"/>
  <c r="AA1608" i="1"/>
  <c r="AA1609" i="1"/>
  <c r="AA1611" i="1"/>
  <c r="AA1612" i="1"/>
  <c r="AA1613" i="1"/>
  <c r="AA1614" i="1"/>
  <c r="AA1616" i="1"/>
  <c r="AA1617" i="1"/>
  <c r="AA1615" i="1"/>
  <c r="AA1618" i="1"/>
  <c r="AA1619" i="1"/>
  <c r="AA1620" i="1"/>
  <c r="AA1621" i="1"/>
  <c r="AA1624" i="1"/>
  <c r="AA1625" i="1"/>
  <c r="AA1626" i="1"/>
  <c r="AA1622" i="1"/>
  <c r="AA1623" i="1"/>
  <c r="AA1627" i="1"/>
  <c r="AA1628" i="1"/>
  <c r="AA1629" i="1"/>
  <c r="AA1630" i="1"/>
  <c r="AA1632" i="1"/>
  <c r="AA1631" i="1"/>
  <c r="AA1633" i="1"/>
  <c r="AA1610" i="1"/>
  <c r="AA1634" i="1"/>
  <c r="AA1635" i="1"/>
  <c r="AA1636" i="1"/>
  <c r="AA1637" i="1"/>
  <c r="AA1638" i="1"/>
  <c r="AA1639" i="1"/>
  <c r="AA1640" i="1"/>
  <c r="AA1641" i="1"/>
  <c r="AA1642" i="1"/>
  <c r="AA1643" i="1"/>
  <c r="AA1644" i="1"/>
  <c r="AA1645" i="1"/>
  <c r="AA1646" i="1"/>
  <c r="AA1647" i="1"/>
  <c r="AA1657" i="1"/>
  <c r="AA1649" i="1"/>
  <c r="AA1650" i="1"/>
  <c r="AA1652" i="1"/>
  <c r="AA1653" i="1"/>
  <c r="AA1654" i="1"/>
  <c r="AA1655" i="1"/>
  <c r="AA1656" i="1"/>
  <c r="AA1658" i="1"/>
  <c r="AA1659" i="1"/>
  <c r="AA1660" i="1"/>
  <c r="AA1663" i="1"/>
  <c r="AA1661" i="1"/>
  <c r="AA1662" i="1"/>
  <c r="AA1664" i="1"/>
  <c r="AA1665" i="1"/>
  <c r="AA1648" i="1"/>
  <c r="AA1666" i="1"/>
  <c r="AA1668" i="1"/>
  <c r="AA1669" i="1"/>
  <c r="AA1667" i="1"/>
  <c r="AA1672" i="1"/>
  <c r="AA1673" i="1"/>
  <c r="AA1674" i="1"/>
  <c r="AA1675" i="1"/>
  <c r="AA1670" i="1"/>
  <c r="AA1676" i="1"/>
  <c r="AA1671" i="1"/>
  <c r="AA1677" i="1"/>
  <c r="AA1678" i="1"/>
  <c r="AA1679" i="1"/>
  <c r="AA1680" i="1"/>
  <c r="AA1681" i="1"/>
  <c r="AA1682" i="1"/>
  <c r="AA1683" i="1"/>
  <c r="AA1684" i="1"/>
  <c r="AA1685" i="1"/>
  <c r="AA1686" i="1"/>
  <c r="AA1687" i="1"/>
  <c r="AA1688" i="1"/>
  <c r="AA1689" i="1"/>
  <c r="AA1690" i="1"/>
  <c r="AA1693" i="1"/>
  <c r="AA1691" i="1"/>
  <c r="AA1692" i="1"/>
  <c r="AA1694" i="1"/>
  <c r="AA1695" i="1"/>
  <c r="AA1697" i="1"/>
  <c r="AA1696" i="1"/>
  <c r="AA1698" i="1"/>
  <c r="AA1699" i="1"/>
  <c r="AA1702" i="1"/>
  <c r="AA1700" i="1"/>
  <c r="AA1701" i="1"/>
  <c r="AA1703" i="1"/>
  <c r="AA1704" i="1"/>
  <c r="AA1705" i="1"/>
  <c r="AA1706" i="1"/>
  <c r="AA1707" i="1"/>
  <c r="AA1708" i="1"/>
  <c r="AA1709" i="1"/>
  <c r="AA1710" i="1"/>
  <c r="AA1711" i="1"/>
  <c r="AA1712" i="1"/>
  <c r="AA1713" i="1"/>
  <c r="AA1714" i="1"/>
  <c r="AA1715" i="1"/>
  <c r="AA1716" i="1"/>
  <c r="AA1717" i="1"/>
  <c r="AA1718" i="1"/>
  <c r="AA1719" i="1"/>
  <c r="AA1720" i="1"/>
  <c r="AA1723" i="1"/>
  <c r="AA1724" i="1"/>
  <c r="AA1721" i="1"/>
  <c r="AA1725" i="1"/>
  <c r="AA1726" i="1"/>
  <c r="AA1727" i="1"/>
  <c r="AA1722" i="1"/>
  <c r="AA1728" i="1"/>
  <c r="AA1729" i="1"/>
  <c r="AA1730" i="1"/>
  <c r="AA1731" i="1"/>
  <c r="AA1732" i="1"/>
  <c r="AA1733" i="1"/>
  <c r="AA1734" i="1"/>
  <c r="AA1735" i="1"/>
  <c r="AA1736" i="1"/>
  <c r="AA1737" i="1"/>
  <c r="AA1738" i="1"/>
  <c r="AA1741" i="1"/>
  <c r="AA1739" i="1"/>
  <c r="AA1742" i="1"/>
  <c r="AA3668" i="1"/>
  <c r="AA1740" i="1"/>
  <c r="AA1743" i="1"/>
  <c r="AA1744" i="1"/>
  <c r="AA1745" i="1"/>
  <c r="AA1746" i="1"/>
  <c r="AA1749" i="1"/>
  <c r="AA1747" i="1"/>
  <c r="AA1750" i="1"/>
  <c r="AA1748" i="1"/>
  <c r="AA1751" i="1"/>
  <c r="AA1752" i="1"/>
  <c r="AA1753" i="1"/>
  <c r="AA1754" i="1"/>
  <c r="AA1755" i="1"/>
  <c r="AA1756" i="1"/>
  <c r="AA1757" i="1"/>
  <c r="AA1758" i="1"/>
  <c r="AA1759" i="1"/>
  <c r="AA1760" i="1"/>
  <c r="AA1761" i="1"/>
  <c r="AA1762" i="1"/>
  <c r="AA1763" i="1"/>
  <c r="AA1764" i="1"/>
  <c r="AA1765" i="1"/>
  <c r="AA1766" i="1"/>
  <c r="AA1767" i="1"/>
  <c r="AA1768" i="1"/>
  <c r="AA1769" i="1"/>
  <c r="AA1770" i="1"/>
  <c r="AA1771" i="1"/>
  <c r="AA1772" i="1"/>
  <c r="AA1777" i="1"/>
  <c r="AA1773" i="1"/>
  <c r="AA1774" i="1"/>
  <c r="AA1778" i="1"/>
  <c r="AA1779" i="1"/>
  <c r="AA1780" i="1"/>
  <c r="AA1775" i="1"/>
  <c r="AA1781" i="1"/>
  <c r="AA1782" i="1"/>
  <c r="AA1776" i="1"/>
  <c r="AA1783" i="1"/>
  <c r="AA1784" i="1"/>
  <c r="AA1785" i="1"/>
  <c r="AA1786" i="1"/>
  <c r="AA1787" i="1"/>
  <c r="AA1789" i="1"/>
  <c r="AA1788" i="1"/>
  <c r="AA1790" i="1"/>
  <c r="AA1794" i="1"/>
  <c r="AA1791" i="1"/>
  <c r="AA1792" i="1"/>
  <c r="AA1795" i="1"/>
  <c r="AA1793" i="1"/>
  <c r="AA1796" i="1"/>
  <c r="AA1797" i="1"/>
  <c r="AA1798" i="1"/>
  <c r="AA1799" i="1"/>
  <c r="AA1801" i="1"/>
  <c r="AA1803" i="1"/>
  <c r="AA1802" i="1"/>
  <c r="AA1800" i="1"/>
  <c r="AA1804" i="1"/>
  <c r="AA1805" i="1"/>
  <c r="AA1807" i="1"/>
  <c r="AA1806" i="1"/>
  <c r="AA1808" i="1"/>
  <c r="AA1809" i="1"/>
  <c r="AA1810" i="1"/>
  <c r="AA1811" i="1"/>
  <c r="AA1812" i="1"/>
  <c r="AA1813" i="1"/>
  <c r="AA1817" i="1"/>
  <c r="AA1818" i="1"/>
  <c r="AA1819" i="1"/>
  <c r="AA1814" i="1"/>
  <c r="AA1815" i="1"/>
  <c r="AA1816" i="1"/>
  <c r="AA1820" i="1"/>
  <c r="AA1821" i="1"/>
  <c r="AA1822" i="1"/>
  <c r="AA1823" i="1"/>
  <c r="AA1824" i="1"/>
  <c r="AA1825" i="1"/>
  <c r="AA1826" i="1"/>
  <c r="AA1828" i="1"/>
  <c r="AA1827" i="1"/>
  <c r="AA1829" i="1"/>
  <c r="AA1830" i="1"/>
  <c r="AA1831" i="1"/>
  <c r="AA1832" i="1"/>
  <c r="AA1833" i="1"/>
  <c r="AA1837" i="1"/>
  <c r="AA1838" i="1"/>
  <c r="AA1834" i="1"/>
  <c r="AA1835" i="1"/>
  <c r="AA1836" i="1"/>
  <c r="AA1839" i="1"/>
  <c r="AA1651" i="1"/>
  <c r="AA1840" i="1"/>
  <c r="AA1841" i="1"/>
  <c r="AA1842" i="1"/>
  <c r="AA1843" i="1"/>
  <c r="AA1844" i="1"/>
  <c r="AA1845" i="1"/>
  <c r="AA1846" i="1"/>
  <c r="AA1847" i="1"/>
  <c r="AA1848" i="1"/>
  <c r="AA1849" i="1"/>
  <c r="AA1850" i="1"/>
  <c r="AA1851" i="1"/>
  <c r="AA1853" i="1"/>
  <c r="AA1857" i="1"/>
  <c r="AA1854" i="1"/>
  <c r="AA1855" i="1"/>
  <c r="AA1852" i="1"/>
  <c r="AA1856" i="1"/>
  <c r="AA1858" i="1"/>
  <c r="AA1859" i="1"/>
  <c r="AA1860" i="1"/>
  <c r="AA1861" i="1"/>
  <c r="AA1862" i="1"/>
  <c r="AA1863" i="1"/>
  <c r="AA1892" i="1"/>
  <c r="AA1864" i="1"/>
  <c r="AA1865" i="1"/>
  <c r="AA1866" i="1"/>
  <c r="AA1867" i="1"/>
  <c r="AA1868" i="1"/>
  <c r="AA1869" i="1"/>
  <c r="AA1870" i="1"/>
  <c r="AA1871" i="1"/>
  <c r="AA1872" i="1"/>
  <c r="AA1873" i="1"/>
  <c r="AA1874" i="1"/>
  <c r="AA1875" i="1"/>
  <c r="AA1876" i="1"/>
  <c r="AA1877" i="1"/>
  <c r="AA1878" i="1"/>
  <c r="AA1879" i="1"/>
  <c r="AA1880" i="1"/>
  <c r="AA1893" i="1"/>
  <c r="AA1881" i="1"/>
  <c r="AA1882" i="1"/>
  <c r="AA1883" i="1"/>
  <c r="AA1884" i="1"/>
  <c r="AA1885" i="1"/>
  <c r="AA1886" i="1"/>
  <c r="AA1887" i="1"/>
  <c r="AA1888" i="1"/>
  <c r="AA1889" i="1"/>
  <c r="AA1890" i="1"/>
  <c r="AA1891" i="1"/>
  <c r="AA1894" i="1"/>
  <c r="AA1897" i="1"/>
  <c r="AA1898" i="1"/>
  <c r="AA1895" i="1"/>
  <c r="AA1896" i="1"/>
  <c r="AA1899" i="1"/>
  <c r="AA1900" i="1"/>
  <c r="AA1901" i="1"/>
  <c r="AA1904" i="1"/>
  <c r="AA1902" i="1"/>
  <c r="AA1903" i="1"/>
  <c r="AA1905" i="1"/>
  <c r="AA1906" i="1"/>
  <c r="AA1907" i="1"/>
  <c r="AA1908" i="1"/>
  <c r="AA1914" i="1"/>
  <c r="AA1909" i="1"/>
  <c r="AA1912" i="1"/>
  <c r="AA1913" i="1"/>
  <c r="AA1910" i="1"/>
  <c r="AA1911" i="1"/>
  <c r="AA1915" i="1"/>
  <c r="AA1916" i="1"/>
  <c r="AA1917" i="1"/>
  <c r="AA1918" i="1"/>
  <c r="AA1920" i="1"/>
  <c r="AA1919" i="1"/>
  <c r="AA1921" i="1"/>
  <c r="AA1922" i="1"/>
  <c r="AA1923" i="1"/>
  <c r="AA1924" i="1"/>
  <c r="AA1925" i="1"/>
  <c r="AA1926" i="1"/>
  <c r="AA1927" i="1"/>
  <c r="AA1928" i="1"/>
  <c r="AA1931" i="1"/>
  <c r="AA1932" i="1"/>
  <c r="AA1929" i="1"/>
  <c r="AA1933" i="1"/>
  <c r="AA1930" i="1"/>
  <c r="AA1934" i="1"/>
  <c r="AA1936" i="1"/>
  <c r="AA1937" i="1"/>
  <c r="AA1935" i="1"/>
  <c r="AA1941" i="1"/>
  <c r="AA1938" i="1"/>
  <c r="AA1942" i="1"/>
  <c r="AA1943" i="1"/>
  <c r="AA1939" i="1"/>
  <c r="AA1940" i="1"/>
  <c r="AA1944" i="1"/>
  <c r="AA1945" i="1"/>
  <c r="AA1946" i="1"/>
  <c r="AA1947" i="1"/>
  <c r="AA1948" i="1"/>
  <c r="AA1949" i="1"/>
  <c r="AA1950" i="1"/>
  <c r="AA1951" i="1"/>
  <c r="AA1952" i="1"/>
  <c r="AA1953" i="1"/>
  <c r="AA1957" i="1"/>
  <c r="AA1958" i="1"/>
  <c r="AA1954" i="1"/>
  <c r="AA1955" i="1"/>
  <c r="AA1959" i="1"/>
  <c r="AA1956" i="1"/>
  <c r="AA1960" i="1"/>
  <c r="AA1961" i="1"/>
  <c r="AA1962" i="1"/>
  <c r="AA1963" i="1"/>
  <c r="AA1964" i="1"/>
  <c r="AA1965" i="1"/>
  <c r="AA1966" i="1"/>
  <c r="AA1972" i="1"/>
  <c r="AA1973" i="1"/>
  <c r="AA1967" i="1"/>
  <c r="AA1974" i="1"/>
  <c r="AA1968" i="1"/>
  <c r="AA1969" i="1"/>
  <c r="AA1970" i="1"/>
  <c r="AA1971" i="1"/>
  <c r="AA1975" i="1"/>
  <c r="AA1979" i="1"/>
  <c r="AA1980" i="1"/>
  <c r="AA1976" i="1"/>
  <c r="AA1981" i="1"/>
  <c r="AA1977" i="1"/>
  <c r="AA1978" i="1"/>
  <c r="AA1982" i="1"/>
  <c r="AA1984" i="1"/>
  <c r="AA1985" i="1"/>
  <c r="AA1983" i="1"/>
  <c r="AA1986" i="1"/>
  <c r="AA1987" i="1"/>
  <c r="AA1988" i="1"/>
  <c r="AA1989" i="1"/>
  <c r="AA1990" i="1"/>
  <c r="AA1991" i="1"/>
  <c r="AA1992" i="1"/>
  <c r="AA1995" i="1"/>
  <c r="AA1996" i="1"/>
  <c r="AA1993" i="1"/>
  <c r="AA1994" i="1"/>
  <c r="AA1997" i="1"/>
  <c r="AA1998" i="1"/>
  <c r="AA1999" i="1"/>
  <c r="AA2000" i="1"/>
  <c r="AA2001" i="1"/>
  <c r="AA2002" i="1"/>
  <c r="AA2003" i="1"/>
  <c r="AA2004" i="1"/>
  <c r="AA2006" i="1"/>
  <c r="AA2005" i="1"/>
  <c r="AA2007" i="1"/>
  <c r="AA2008" i="1"/>
  <c r="AA2009" i="1"/>
  <c r="AA2010" i="1"/>
  <c r="AA2015" i="1"/>
  <c r="AA2011" i="1"/>
  <c r="AA2013" i="1"/>
  <c r="AA2014" i="1"/>
  <c r="AA2012" i="1"/>
  <c r="AA2016" i="1"/>
  <c r="AA2026" i="1"/>
  <c r="AA2017" i="1"/>
  <c r="AA2024" i="1"/>
  <c r="AA2018" i="1"/>
  <c r="AA2019" i="1"/>
  <c r="AA2020" i="1"/>
  <c r="AA2021" i="1"/>
  <c r="AA2022" i="1"/>
  <c r="AA2023" i="1"/>
  <c r="AA2025" i="1"/>
  <c r="AA2027" i="1"/>
  <c r="AA2028" i="1"/>
  <c r="AA2031" i="1"/>
  <c r="AA2032" i="1"/>
  <c r="AA2029" i="1"/>
  <c r="AA2030" i="1"/>
  <c r="AA2033" i="1"/>
  <c r="AA2034" i="1"/>
  <c r="AA2035" i="1"/>
  <c r="AA2036" i="1"/>
  <c r="AA2037" i="1"/>
  <c r="AA2042" i="1"/>
  <c r="AA2039" i="1"/>
  <c r="AA2043" i="1"/>
  <c r="AA2044" i="1"/>
  <c r="AA2045" i="1"/>
  <c r="AA2040" i="1"/>
  <c r="AA2041" i="1"/>
  <c r="AA2046" i="1"/>
  <c r="AA2047" i="1"/>
  <c r="AA2048" i="1"/>
  <c r="AA2049" i="1"/>
  <c r="AA2050" i="1"/>
  <c r="AA2053" i="1"/>
  <c r="AA2051" i="1"/>
  <c r="AA2052" i="1"/>
  <c r="AA2054" i="1"/>
  <c r="AA2055" i="1"/>
  <c r="AA2056" i="1"/>
  <c r="AA2057" i="1"/>
  <c r="AA2058" i="1"/>
  <c r="AA2064" i="1"/>
  <c r="AA2059" i="1"/>
  <c r="AA2065" i="1"/>
  <c r="AA2060" i="1"/>
  <c r="AA2061" i="1"/>
  <c r="AA2062" i="1"/>
  <c r="AA2063" i="1"/>
  <c r="AA2067" i="1"/>
  <c r="AA2070" i="1"/>
  <c r="AA2068" i="1"/>
  <c r="AA2066" i="1"/>
  <c r="AA2069" i="1"/>
  <c r="AA2071" i="1"/>
  <c r="AA2078" i="1"/>
  <c r="AA2079" i="1"/>
  <c r="AA2080" i="1"/>
  <c r="AA2081" i="1"/>
  <c r="AA2072" i="1"/>
  <c r="AA2073" i="1"/>
  <c r="AA2074" i="1"/>
  <c r="AA2075" i="1"/>
  <c r="AA2076" i="1"/>
  <c r="AA2077" i="1"/>
  <c r="AA2082" i="1"/>
  <c r="AA2083" i="1"/>
  <c r="AA2084" i="1"/>
  <c r="AA2085" i="1"/>
  <c r="AA2087" i="1"/>
  <c r="AA2086" i="1"/>
  <c r="AA2088" i="1"/>
  <c r="AA2089" i="1"/>
  <c r="AA2090" i="1"/>
  <c r="AA2093" i="1"/>
  <c r="AA2091" i="1"/>
  <c r="AA2092" i="1"/>
  <c r="AA2094" i="1"/>
  <c r="AA2095" i="1"/>
  <c r="AA2097" i="1"/>
  <c r="AA2096" i="1"/>
  <c r="AA2099" i="1"/>
  <c r="AA2101" i="1"/>
  <c r="AA2102" i="1"/>
  <c r="AA2098" i="1"/>
  <c r="AA2103" i="1"/>
  <c r="AA2104" i="1"/>
  <c r="AA2105" i="1"/>
  <c r="AA2106" i="1"/>
  <c r="AA2100" i="1"/>
  <c r="AA2107" i="1"/>
  <c r="AA2108" i="1"/>
  <c r="AA2109" i="1"/>
  <c r="AA2110" i="1"/>
  <c r="AA2111" i="1"/>
  <c r="AA2112" i="1"/>
  <c r="AA2113" i="1"/>
  <c r="AA2114" i="1"/>
  <c r="AA2115" i="1"/>
  <c r="AA2116" i="1"/>
  <c r="AA2117" i="1"/>
  <c r="AA2118" i="1"/>
  <c r="AA2119" i="1"/>
  <c r="AA2120" i="1"/>
  <c r="AA2121" i="1"/>
  <c r="AA2122" i="1"/>
  <c r="AA2123" i="1"/>
  <c r="AA2125" i="1"/>
  <c r="AA2126" i="1"/>
  <c r="AA2124" i="1"/>
  <c r="AA2127" i="1"/>
  <c r="AA2129" i="1"/>
  <c r="AA2128" i="1"/>
  <c r="AA2130" i="1"/>
  <c r="AA2131" i="1"/>
  <c r="AA2134" i="1"/>
  <c r="AA2135" i="1"/>
  <c r="AA2132" i="1"/>
  <c r="AA2133" i="1"/>
  <c r="AA2140" i="1"/>
  <c r="AA2136" i="1"/>
  <c r="AA2141" i="1"/>
  <c r="AA2137" i="1"/>
  <c r="AA2138" i="1"/>
  <c r="AA2139" i="1"/>
  <c r="AA2142" i="1"/>
  <c r="AA2143" i="1"/>
  <c r="AA2144" i="1"/>
  <c r="AA2153" i="1"/>
  <c r="AA2145" i="1"/>
  <c r="AA2146" i="1"/>
  <c r="AA2150" i="1"/>
  <c r="AA2147" i="1"/>
  <c r="AA2148" i="1"/>
  <c r="AA2149" i="1"/>
  <c r="AA2151" i="1"/>
  <c r="AA2152" i="1"/>
  <c r="AA2159" i="1"/>
  <c r="AA2154" i="1"/>
  <c r="AA2160" i="1"/>
  <c r="AA2155" i="1"/>
  <c r="AA2156" i="1"/>
  <c r="AA2157" i="1"/>
  <c r="AA2158" i="1"/>
  <c r="AA2161" i="1"/>
  <c r="AA2162" i="1"/>
  <c r="AA2163" i="1"/>
  <c r="AA2164" i="1"/>
  <c r="AA2168" i="1"/>
  <c r="AA2165" i="1"/>
  <c r="AA2166" i="1"/>
  <c r="AA2167" i="1"/>
  <c r="AA2169" i="1"/>
  <c r="AA2170" i="1"/>
  <c r="AA2171" i="1"/>
  <c r="AA2172" i="1"/>
  <c r="AA2173" i="1"/>
  <c r="AA2174" i="1"/>
  <c r="AA2175" i="1"/>
  <c r="AA2176" i="1"/>
  <c r="AA2177" i="1"/>
  <c r="AA2184" i="1"/>
  <c r="AA2185" i="1"/>
  <c r="AA2178" i="1"/>
  <c r="AA2179" i="1"/>
  <c r="AA2180" i="1"/>
  <c r="AA2181" i="1"/>
  <c r="AA2182" i="1"/>
  <c r="AA2183" i="1"/>
  <c r="AA2187" i="1"/>
  <c r="AA2191" i="1"/>
  <c r="AA2188" i="1"/>
  <c r="AA2189" i="1"/>
  <c r="AA2186" i="1"/>
  <c r="AA2190" i="1"/>
  <c r="AA2197" i="1"/>
  <c r="AA2192" i="1"/>
  <c r="AA2193" i="1"/>
  <c r="AA2194" i="1"/>
  <c r="AA2198" i="1"/>
  <c r="AA2195" i="1"/>
  <c r="AA2196" i="1"/>
  <c r="AA2199" i="1"/>
  <c r="AA2200" i="1"/>
  <c r="AA2201" i="1"/>
  <c r="AA2209" i="1"/>
  <c r="AA2202" i="1"/>
  <c r="AA2203" i="1"/>
  <c r="AA2204" i="1"/>
  <c r="AA2205" i="1"/>
  <c r="AA2206" i="1"/>
  <c r="AA2207" i="1"/>
  <c r="AA2208" i="1"/>
  <c r="AA2214" i="1"/>
  <c r="AA2210" i="1"/>
  <c r="AA2211" i="1"/>
  <c r="AA2213" i="1"/>
  <c r="AA2212" i="1"/>
  <c r="AA2215" i="1"/>
  <c r="AA2218" i="1"/>
  <c r="AA2216" i="1"/>
  <c r="AA2217" i="1"/>
  <c r="AA2219" i="1"/>
  <c r="AA2220" i="1"/>
  <c r="AA2221" i="1"/>
  <c r="AA2222" i="1"/>
  <c r="AA2223" i="1"/>
  <c r="AA2224" i="1"/>
  <c r="AA2226" i="1"/>
  <c r="AA2225" i="1"/>
  <c r="AA2227" i="1"/>
  <c r="AA2228" i="1"/>
  <c r="AA2229" i="1"/>
  <c r="AA2231" i="1"/>
  <c r="AA2232" i="1"/>
  <c r="AA2233" i="1"/>
  <c r="AA2230" i="1"/>
  <c r="AA2240" i="1"/>
  <c r="AA2234" i="1"/>
  <c r="AA2235" i="1"/>
  <c r="AA2244" i="1"/>
  <c r="AA2241" i="1"/>
  <c r="AA2236" i="1"/>
  <c r="AA2242" i="1"/>
  <c r="AA2237" i="1"/>
  <c r="AA2243" i="1"/>
  <c r="AA2238" i="1"/>
  <c r="AA2239" i="1"/>
  <c r="AA2245" i="1"/>
  <c r="AA2246" i="1"/>
  <c r="AA2250" i="1"/>
  <c r="AA2247" i="1"/>
  <c r="AA2251" i="1"/>
  <c r="AA2248" i="1"/>
  <c r="AA2249" i="1"/>
  <c r="AA2252" i="1"/>
  <c r="AA2253" i="1"/>
  <c r="AA2254" i="1"/>
  <c r="AA2255" i="1"/>
  <c r="AA2256" i="1"/>
  <c r="AA2257" i="1"/>
  <c r="AA2258" i="1"/>
  <c r="AA2260" i="1"/>
  <c r="AA2259" i="1"/>
  <c r="AA2262" i="1"/>
  <c r="AA2269" i="1"/>
  <c r="AA2263" i="1"/>
  <c r="AA2264" i="1"/>
  <c r="AA2265" i="1"/>
  <c r="AA2266" i="1"/>
  <c r="AA2270" i="1"/>
  <c r="AA2267" i="1"/>
  <c r="AA2268" i="1"/>
  <c r="AA2271" i="1"/>
  <c r="AA2261" i="1"/>
  <c r="AA2272" i="1"/>
  <c r="AA2273" i="1"/>
  <c r="AA2275" i="1"/>
  <c r="AA2274" i="1"/>
  <c r="AA2276" i="1"/>
  <c r="AA2283" i="1"/>
  <c r="AA2277" i="1"/>
  <c r="AA2279" i="1"/>
  <c r="AA2278" i="1"/>
  <c r="AA2280" i="1"/>
  <c r="AA2281" i="1"/>
  <c r="AA2282" i="1"/>
  <c r="AA2284" i="1"/>
  <c r="AA2290" i="1"/>
  <c r="AA2285" i="1"/>
  <c r="AA2286" i="1"/>
  <c r="AA2287" i="1"/>
  <c r="AA2291" i="1"/>
  <c r="AA2288" i="1"/>
  <c r="AA2292" i="1"/>
  <c r="AA2293" i="1"/>
  <c r="AA2289" i="1"/>
  <c r="AA2294" i="1"/>
  <c r="AA2295" i="1"/>
  <c r="AA2296" i="1"/>
  <c r="AA2297" i="1"/>
  <c r="AA2298" i="1"/>
  <c r="AA2299" i="1"/>
  <c r="AA2300" i="1"/>
  <c r="AA2301" i="1"/>
  <c r="AA2302" i="1"/>
  <c r="AA2303" i="1"/>
  <c r="AA2304" i="1"/>
  <c r="AA2305" i="1"/>
  <c r="AA2306" i="1"/>
  <c r="AA2307" i="1"/>
  <c r="AA2308" i="1"/>
  <c r="AA2309" i="1"/>
  <c r="AA2310" i="1"/>
  <c r="AA2311" i="1"/>
  <c r="AA2312" i="1"/>
  <c r="AA2313" i="1"/>
  <c r="AA2314" i="1"/>
  <c r="AA2315" i="1"/>
  <c r="AA2316" i="1"/>
  <c r="AA2317" i="1"/>
  <c r="AA2318" i="1"/>
  <c r="AA2320" i="1"/>
  <c r="AA2319" i="1"/>
  <c r="AA2321" i="1"/>
  <c r="AA2322" i="1"/>
  <c r="AA2323" i="1"/>
  <c r="AA2324" i="1"/>
  <c r="AA2325" i="1"/>
  <c r="AA2326" i="1"/>
  <c r="AA2327" i="1"/>
  <c r="AA2328" i="1"/>
  <c r="AA2329" i="1"/>
  <c r="AA2330" i="1"/>
  <c r="AA2331" i="1"/>
  <c r="AA2332" i="1"/>
  <c r="AA2333" i="1"/>
  <c r="AA2336" i="1"/>
  <c r="AA2334" i="1"/>
  <c r="AA2335" i="1"/>
  <c r="AA2337" i="1"/>
  <c r="AA2338" i="1"/>
  <c r="AA2339" i="1"/>
  <c r="AA2340" i="1"/>
  <c r="AA2341" i="1"/>
  <c r="AA2342" i="1"/>
  <c r="AA2343" i="1"/>
  <c r="AA2344" i="1"/>
  <c r="AA2345" i="1"/>
  <c r="AA2346" i="1"/>
  <c r="AA2347" i="1"/>
  <c r="AA2348" i="1"/>
  <c r="AA2349" i="1"/>
  <c r="AA2350" i="1"/>
  <c r="AA2351" i="1"/>
  <c r="AA2352" i="1"/>
  <c r="AA2353" i="1"/>
  <c r="AA2354" i="1"/>
  <c r="AA2355" i="1"/>
  <c r="AA2356" i="1"/>
  <c r="AA2357" i="1"/>
  <c r="AA2358" i="1"/>
  <c r="AA2359" i="1"/>
  <c r="AA2360" i="1"/>
  <c r="AA2361" i="1"/>
  <c r="AA2362" i="1"/>
  <c r="AA2363" i="1"/>
  <c r="AA2364" i="1"/>
  <c r="AA2366" i="1"/>
  <c r="AA2367" i="1"/>
  <c r="AA2368" i="1"/>
  <c r="AA2369" i="1"/>
  <c r="AA2370" i="1"/>
  <c r="AA2371" i="1"/>
  <c r="AA2372" i="1"/>
  <c r="AA2373" i="1"/>
  <c r="AA2376" i="1"/>
  <c r="AA2374" i="1"/>
  <c r="AA2375" i="1"/>
  <c r="AA2377" i="1"/>
  <c r="AA2378" i="1"/>
  <c r="AA2379" i="1"/>
  <c r="AA2380" i="1"/>
  <c r="AA2381" i="1"/>
  <c r="AA2382" i="1"/>
  <c r="AA2383" i="1"/>
  <c r="AA2384" i="1"/>
  <c r="AA2385" i="1"/>
  <c r="AA2386" i="1"/>
  <c r="AA2387" i="1"/>
  <c r="AA2388" i="1"/>
  <c r="AA2389" i="1"/>
  <c r="AA2390" i="1"/>
  <c r="AA2391" i="1"/>
  <c r="AA2392" i="1"/>
  <c r="AA2393" i="1"/>
  <c r="AA2394" i="1"/>
  <c r="AA2395" i="1"/>
  <c r="AA2396" i="1"/>
  <c r="AA2397" i="1"/>
  <c r="AA2398" i="1"/>
  <c r="AA2399" i="1"/>
  <c r="AA2400" i="1"/>
  <c r="AA2401" i="1"/>
  <c r="AA2402" i="1"/>
  <c r="AA2403" i="1"/>
  <c r="AA2404" i="1"/>
  <c r="AA2405" i="1"/>
  <c r="AA2406" i="1"/>
  <c r="AA2407" i="1"/>
  <c r="AA2408" i="1"/>
  <c r="AA2409" i="1"/>
  <c r="AA2410" i="1"/>
  <c r="AA2412" i="1"/>
  <c r="AA2411" i="1"/>
  <c r="AA2413" i="1"/>
  <c r="AA2414" i="1"/>
  <c r="AA2415" i="1"/>
  <c r="AA2416" i="1"/>
  <c r="AA2417" i="1"/>
  <c r="AA2418" i="1"/>
  <c r="AA2419" i="1"/>
  <c r="AA2420" i="1"/>
  <c r="AA2421" i="1"/>
  <c r="AA2422" i="1"/>
  <c r="AA2423" i="1"/>
  <c r="AA2424" i="1"/>
  <c r="AA2425" i="1"/>
  <c r="AA2426" i="1"/>
  <c r="AA2427" i="1"/>
  <c r="AA2428" i="1"/>
  <c r="AA2429" i="1"/>
  <c r="AA2430" i="1"/>
  <c r="AA2431" i="1"/>
  <c r="AA2432" i="1"/>
  <c r="AA2433" i="1"/>
  <c r="AA2434" i="1"/>
  <c r="AA2435" i="1"/>
  <c r="AA2436" i="1"/>
  <c r="AA2437" i="1"/>
  <c r="AA2438" i="1"/>
  <c r="AA2439" i="1"/>
  <c r="AA2440" i="1"/>
  <c r="AA2441" i="1"/>
  <c r="AA2442" i="1"/>
  <c r="AA2443" i="1"/>
  <c r="AA2444" i="1"/>
  <c r="AA2445" i="1"/>
  <c r="AA2446" i="1"/>
  <c r="AA2447" i="1"/>
  <c r="AA2448" i="1"/>
  <c r="AA2449" i="1"/>
  <c r="AA2450" i="1"/>
  <c r="AA2451" i="1"/>
  <c r="AA2452" i="1"/>
  <c r="AA2453" i="1"/>
  <c r="AA2454" i="1"/>
  <c r="AA2455" i="1"/>
  <c r="AA2456" i="1"/>
  <c r="AA2457" i="1"/>
  <c r="AA2458" i="1"/>
  <c r="AA2464" i="1"/>
  <c r="AA2459" i="1"/>
  <c r="AA2460" i="1"/>
  <c r="AA2461" i="1"/>
  <c r="AA2462" i="1"/>
  <c r="AA2463" i="1"/>
  <c r="AA2465" i="1"/>
  <c r="AA2466" i="1"/>
  <c r="AA2467" i="1"/>
  <c r="AA2468" i="1"/>
  <c r="AA2469" i="1"/>
  <c r="AA2470" i="1"/>
  <c r="AA2471" i="1"/>
  <c r="AA2472" i="1"/>
  <c r="AA2473" i="1"/>
  <c r="AA2474" i="1"/>
  <c r="AA2475" i="1"/>
  <c r="AA2476" i="1"/>
  <c r="AA2477" i="1"/>
  <c r="AA2478" i="1"/>
  <c r="AA2479" i="1"/>
  <c r="AA2480" i="1"/>
  <c r="AA2481" i="1"/>
  <c r="AA2482" i="1"/>
  <c r="AA2483" i="1"/>
  <c r="AA2484" i="1"/>
  <c r="AA2485" i="1"/>
  <c r="AA2486" i="1"/>
  <c r="AA2487" i="1"/>
  <c r="AA2488" i="1"/>
  <c r="AA2489" i="1"/>
  <c r="AA2490" i="1"/>
  <c r="AA2491" i="1"/>
  <c r="AA2492" i="1"/>
  <c r="AA2493" i="1"/>
  <c r="AA2494" i="1"/>
  <c r="AA2495" i="1"/>
  <c r="AA2496" i="1"/>
  <c r="AA2497" i="1"/>
  <c r="AA2498" i="1"/>
  <c r="AA2499" i="1"/>
  <c r="AA2500" i="1"/>
  <c r="AA2501" i="1"/>
  <c r="AA2502" i="1"/>
  <c r="AA2503" i="1"/>
  <c r="AA2504" i="1"/>
  <c r="AA2505" i="1"/>
  <c r="AA2506" i="1"/>
  <c r="AA2507" i="1"/>
  <c r="AA2508" i="1"/>
  <c r="AA2509" i="1"/>
  <c r="AA2510" i="1"/>
  <c r="AA2511" i="1"/>
  <c r="AA2512" i="1"/>
  <c r="AA2513" i="1"/>
  <c r="AA2514" i="1"/>
  <c r="AA2515" i="1"/>
  <c r="AA2516" i="1"/>
  <c r="AA2517" i="1"/>
  <c r="AA2518" i="1"/>
  <c r="AA2519" i="1"/>
  <c r="AA2522" i="1"/>
  <c r="AA2520" i="1"/>
  <c r="AA2521" i="1"/>
  <c r="AA2523" i="1"/>
  <c r="AA2524" i="1"/>
  <c r="AA2525" i="1"/>
  <c r="AA2526" i="1"/>
  <c r="AA2527" i="1"/>
  <c r="AA2528" i="1"/>
  <c r="AA2529" i="1"/>
  <c r="AA2530" i="1"/>
  <c r="AA2531" i="1"/>
  <c r="AA2532" i="1"/>
  <c r="AA2533" i="1"/>
  <c r="AA2534" i="1"/>
  <c r="AA2535" i="1"/>
  <c r="AA2536" i="1"/>
  <c r="AA2537" i="1"/>
  <c r="AA2538" i="1"/>
  <c r="AA2539" i="1"/>
  <c r="AA2540" i="1"/>
  <c r="AA2541" i="1"/>
  <c r="AA2542" i="1"/>
  <c r="AA2543" i="1"/>
  <c r="AA2544" i="1"/>
  <c r="AA2545" i="1"/>
  <c r="AA2546" i="1"/>
  <c r="AA2547" i="1"/>
  <c r="AA2548" i="1"/>
  <c r="AA2549" i="1"/>
  <c r="AA2550" i="1"/>
  <c r="AA2551" i="1"/>
  <c r="AA2552" i="1"/>
  <c r="AA2553" i="1"/>
  <c r="AA2554" i="1"/>
  <c r="AA2555" i="1"/>
  <c r="AA2556" i="1"/>
  <c r="AA2557" i="1"/>
  <c r="AA2558" i="1"/>
  <c r="AA2559" i="1"/>
  <c r="AA2560" i="1"/>
  <c r="AA2561" i="1"/>
  <c r="AA2562" i="1"/>
  <c r="AA2563" i="1"/>
  <c r="AA2564" i="1"/>
  <c r="AA2565" i="1"/>
  <c r="AA2566" i="1"/>
  <c r="AA2567" i="1"/>
  <c r="AA2568" i="1"/>
  <c r="AA2569" i="1"/>
  <c r="AA2570" i="1"/>
  <c r="AA2571" i="1"/>
  <c r="AA2572" i="1"/>
  <c r="AA2573" i="1"/>
  <c r="AA2574" i="1"/>
  <c r="AA2575" i="1"/>
  <c r="AA2576" i="1"/>
  <c r="AA2577" i="1"/>
  <c r="AA2578" i="1"/>
  <c r="AA2579" i="1"/>
  <c r="AA2580" i="1"/>
  <c r="AA2581" i="1"/>
  <c r="AA2582" i="1"/>
  <c r="AA2583" i="1"/>
  <c r="AA2584" i="1"/>
  <c r="AA2586" i="1"/>
  <c r="AA2585" i="1"/>
  <c r="AA2587" i="1"/>
  <c r="AA2588" i="1"/>
  <c r="AA2589" i="1"/>
  <c r="AA2590" i="1"/>
  <c r="AA2591" i="1"/>
  <c r="AA2592" i="1"/>
  <c r="AA2593" i="1"/>
  <c r="AA2594" i="1"/>
  <c r="AA2595" i="1"/>
  <c r="AA2596" i="1"/>
  <c r="AA2597" i="1"/>
  <c r="AA2598" i="1"/>
  <c r="AA2599" i="1"/>
  <c r="AA2600" i="1"/>
  <c r="AA2601" i="1"/>
  <c r="AA2602" i="1"/>
  <c r="AA2603" i="1"/>
  <c r="AA2604" i="1"/>
  <c r="AA2605" i="1"/>
  <c r="AA2606" i="1"/>
  <c r="AA2607" i="1"/>
  <c r="AA2608" i="1"/>
  <c r="AA2609" i="1"/>
  <c r="AA2610" i="1"/>
  <c r="AA2611" i="1"/>
  <c r="AA2612" i="1"/>
  <c r="AA2613" i="1"/>
  <c r="AA2614" i="1"/>
  <c r="AA2615" i="1"/>
  <c r="AA2616" i="1"/>
  <c r="AA2617" i="1"/>
  <c r="AA2618" i="1"/>
  <c r="AA2619" i="1"/>
  <c r="AA674" i="1"/>
  <c r="AA2621" i="1"/>
  <c r="AA2622" i="1"/>
  <c r="AA2620" i="1"/>
  <c r="AA2623" i="1"/>
  <c r="AA2624" i="1"/>
  <c r="AA2625" i="1"/>
  <c r="AA2626" i="1"/>
  <c r="AA2627" i="1"/>
  <c r="AA2628" i="1"/>
  <c r="AA2629" i="1"/>
  <c r="AA2630" i="1"/>
  <c r="AA2631" i="1"/>
  <c r="AA2632" i="1"/>
  <c r="AA2633" i="1"/>
  <c r="AA2634" i="1"/>
  <c r="AA2635" i="1"/>
  <c r="AA2636" i="1"/>
  <c r="AA2637" i="1"/>
  <c r="AA2638" i="1"/>
  <c r="AA2639" i="1"/>
  <c r="AA2640" i="1"/>
  <c r="AA2641" i="1"/>
  <c r="AA2642" i="1"/>
  <c r="AA2643" i="1"/>
  <c r="AA2644" i="1"/>
  <c r="AA2645" i="1"/>
  <c r="AA2646" i="1"/>
  <c r="AA2647" i="1"/>
  <c r="AA2648" i="1"/>
  <c r="AA2649" i="1"/>
  <c r="AA2650" i="1"/>
  <c r="AA2651" i="1"/>
  <c r="AA2652" i="1"/>
  <c r="AA2653" i="1"/>
  <c r="AA2654" i="1"/>
  <c r="AA2655" i="1"/>
  <c r="AA2656" i="1"/>
  <c r="AA2657" i="1"/>
  <c r="AA2658" i="1"/>
  <c r="AA2659" i="1"/>
  <c r="AA2660" i="1"/>
  <c r="AA2661" i="1"/>
  <c r="AA2662" i="1"/>
  <c r="AA2663" i="1"/>
  <c r="AA2664" i="1"/>
  <c r="AA2665" i="1"/>
  <c r="AA2666" i="1"/>
  <c r="AA2667" i="1"/>
  <c r="AA2668" i="1"/>
  <c r="AA2669" i="1"/>
  <c r="AA2670" i="1"/>
  <c r="AA2671" i="1"/>
  <c r="AA2672" i="1"/>
  <c r="AA2673" i="1"/>
  <c r="AA2674" i="1"/>
  <c r="AA2675" i="1"/>
  <c r="AA2676" i="1"/>
  <c r="AA2677" i="1"/>
  <c r="AA2678" i="1"/>
  <c r="AA2679" i="1"/>
  <c r="AA2680" i="1"/>
  <c r="AA2686" i="1"/>
  <c r="AA2681" i="1"/>
  <c r="AA2682" i="1"/>
  <c r="AA2683" i="1"/>
  <c r="AA2684" i="1"/>
  <c r="AA2685" i="1"/>
  <c r="AA2687" i="1"/>
  <c r="AA2688" i="1"/>
  <c r="AA2689" i="1"/>
  <c r="AA2691" i="1"/>
  <c r="AA2692" i="1"/>
  <c r="AA2690" i="1"/>
  <c r="AA2693" i="1"/>
  <c r="AA2694" i="1"/>
  <c r="AA2697" i="1"/>
  <c r="AA2698" i="1"/>
  <c r="AA2699" i="1"/>
  <c r="AA2700" i="1"/>
  <c r="AA2701" i="1"/>
  <c r="AA2695" i="1"/>
  <c r="AA2696" i="1"/>
  <c r="AA2702" i="1"/>
  <c r="AA2703" i="1"/>
  <c r="AA2704" i="1"/>
  <c r="AA2705" i="1"/>
  <c r="AA2706" i="1"/>
  <c r="AA2707" i="1"/>
  <c r="AA2708" i="1"/>
  <c r="AA2709" i="1"/>
  <c r="AA2710" i="1"/>
  <c r="AA2711" i="1"/>
  <c r="AA2712" i="1"/>
  <c r="AA2713" i="1"/>
  <c r="AA2715" i="1"/>
  <c r="AA2716" i="1"/>
  <c r="AA2717" i="1"/>
  <c r="AA2718" i="1"/>
  <c r="AA2719" i="1"/>
  <c r="AA2720" i="1"/>
  <c r="AA2714" i="1"/>
  <c r="AA2722" i="1"/>
  <c r="AA2723" i="1"/>
  <c r="AA2721" i="1"/>
  <c r="AA2725" i="1"/>
  <c r="AA2726" i="1"/>
  <c r="AA2724" i="1"/>
  <c r="AA2727" i="1"/>
  <c r="AA2728" i="1"/>
  <c r="AA2729" i="1"/>
  <c r="AA2730" i="1"/>
  <c r="AA2731" i="1"/>
  <c r="AA2732" i="1"/>
  <c r="AA2733" i="1"/>
  <c r="AA2734" i="1"/>
  <c r="AA2735" i="1"/>
  <c r="AA2736" i="1"/>
  <c r="AA2737" i="1"/>
  <c r="AA2738" i="1"/>
  <c r="AA2740" i="1"/>
  <c r="AA2741" i="1"/>
  <c r="AA2739" i="1"/>
  <c r="AA2743" i="1"/>
  <c r="AA2744" i="1"/>
  <c r="AA2745" i="1"/>
  <c r="AA2746" i="1"/>
  <c r="AA2747" i="1"/>
  <c r="AA2742" i="1"/>
  <c r="AA2748" i="1"/>
  <c r="AA2749" i="1"/>
  <c r="AA2750" i="1"/>
  <c r="AA2751" i="1"/>
  <c r="AA2752" i="1"/>
  <c r="AA2753" i="1"/>
  <c r="AA2754" i="1"/>
  <c r="AA2755" i="1"/>
  <c r="AA2756" i="1"/>
  <c r="AA2757" i="1"/>
  <c r="AA2758" i="1"/>
  <c r="AA2759" i="1"/>
  <c r="AA2760" i="1"/>
  <c r="AA2761" i="1"/>
  <c r="AA2762" i="1"/>
  <c r="AA2763" i="1"/>
  <c r="AA2764" i="1"/>
  <c r="AA2765" i="1"/>
  <c r="AA2766" i="1"/>
  <c r="AA2767" i="1"/>
  <c r="AA2768" i="1"/>
  <c r="AA2770" i="1"/>
  <c r="AA2771" i="1"/>
  <c r="AA2769" i="1"/>
  <c r="AA2772" i="1"/>
  <c r="AA2773" i="1"/>
  <c r="AA2774" i="1"/>
  <c r="AA2776" i="1"/>
  <c r="AA2775" i="1"/>
  <c r="AA2777" i="1"/>
  <c r="AA2779" i="1"/>
  <c r="AA2778" i="1"/>
  <c r="AA2780" i="1"/>
  <c r="AA2781" i="1"/>
  <c r="AA2782" i="1"/>
  <c r="AA2783" i="1"/>
  <c r="AA2785" i="1"/>
  <c r="AA2786" i="1"/>
  <c r="AA2784" i="1"/>
  <c r="AA2789" i="1"/>
  <c r="AA2790" i="1"/>
  <c r="AA2791" i="1"/>
  <c r="AA2792" i="1"/>
  <c r="AA2787" i="1"/>
  <c r="AA2788" i="1"/>
  <c r="AA2793" i="1"/>
  <c r="AA2794" i="1"/>
  <c r="AA2795" i="1"/>
  <c r="AA2797" i="1"/>
  <c r="AA2798" i="1"/>
  <c r="AA2796" i="1"/>
  <c r="AA2800" i="1"/>
  <c r="AA2801" i="1"/>
  <c r="AA2802" i="1"/>
  <c r="AA2803" i="1"/>
  <c r="AA2799" i="1"/>
  <c r="AA2804" i="1"/>
  <c r="AA2805" i="1"/>
  <c r="AA2806" i="1"/>
  <c r="AA2807" i="1"/>
  <c r="AA2808" i="1"/>
  <c r="AA2809" i="1"/>
  <c r="AA2812" i="1"/>
  <c r="AA2813" i="1"/>
  <c r="AA2810" i="1"/>
  <c r="AA2811" i="1"/>
  <c r="AA2814" i="1"/>
  <c r="AA2815" i="1"/>
  <c r="AA2816" i="1"/>
  <c r="AA2817" i="1"/>
  <c r="AA2818" i="1"/>
  <c r="AA2819" i="1"/>
  <c r="AA2820" i="1"/>
  <c r="AA2821" i="1"/>
  <c r="AA2822" i="1"/>
  <c r="AA2825" i="1"/>
  <c r="AA2823" i="1"/>
  <c r="AA2824" i="1"/>
  <c r="AA2828" i="1"/>
  <c r="AA2826" i="1"/>
  <c r="AA2827" i="1"/>
  <c r="AA2830" i="1"/>
  <c r="AA2831" i="1"/>
  <c r="AA2832" i="1"/>
  <c r="AA2833" i="1"/>
  <c r="AA2834" i="1"/>
  <c r="AA2829" i="1"/>
  <c r="AA2835" i="1"/>
  <c r="AA2836" i="1"/>
  <c r="AA2837" i="1"/>
  <c r="AA2838" i="1"/>
  <c r="AA2839" i="1"/>
  <c r="AA2840" i="1"/>
  <c r="AA2841" i="1"/>
  <c r="AA2842" i="1"/>
  <c r="AA2843" i="1"/>
  <c r="AA2845" i="1"/>
  <c r="AA2844" i="1"/>
  <c r="AA2846" i="1"/>
  <c r="AA2847" i="1"/>
  <c r="AA2848" i="1"/>
  <c r="AA2849" i="1"/>
  <c r="AA2850" i="1"/>
  <c r="AA2851" i="1"/>
  <c r="AA2852" i="1"/>
  <c r="AA2853" i="1"/>
  <c r="AA2854" i="1"/>
  <c r="AA2855" i="1"/>
  <c r="AA2857" i="1"/>
  <c r="AA2856" i="1"/>
  <c r="AA2858" i="1"/>
  <c r="AA2860" i="1"/>
  <c r="AA2859" i="1"/>
  <c r="AA2863" i="1"/>
  <c r="AA2861" i="1"/>
  <c r="AA2862" i="1"/>
  <c r="AA2864" i="1"/>
  <c r="AA2865" i="1"/>
  <c r="AA2866" i="1"/>
  <c r="AA2867" i="1"/>
  <c r="AA2868" i="1"/>
  <c r="AA2869" i="1"/>
  <c r="AA2871" i="1"/>
  <c r="AA2870" i="1"/>
  <c r="AA2873" i="1"/>
  <c r="AA2872" i="1"/>
  <c r="AA2874" i="1"/>
  <c r="AA2875" i="1"/>
  <c r="AA2876" i="1"/>
  <c r="AA2877" i="1"/>
  <c r="AA2879" i="1"/>
  <c r="AA2880" i="1"/>
  <c r="AA2881" i="1"/>
  <c r="AA2882" i="1"/>
  <c r="AA2883" i="1"/>
  <c r="AA2884" i="1"/>
  <c r="AA2885" i="1"/>
  <c r="AA2886" i="1"/>
  <c r="AA2887" i="1"/>
  <c r="AA2888" i="1"/>
  <c r="AA2889" i="1"/>
  <c r="AA2890" i="1"/>
  <c r="AA2891" i="1"/>
  <c r="AA2892" i="1"/>
  <c r="AA2893" i="1"/>
  <c r="AA2894" i="1"/>
  <c r="AA2895" i="1"/>
  <c r="AA2896" i="1"/>
  <c r="AA2878" i="1"/>
  <c r="AA2899" i="1"/>
  <c r="AA2900" i="1"/>
  <c r="AA2901" i="1"/>
  <c r="AA2902" i="1"/>
  <c r="AA2903" i="1"/>
  <c r="AA2904" i="1"/>
  <c r="AA2897" i="1"/>
  <c r="AA2898" i="1"/>
  <c r="AA2905" i="1"/>
  <c r="AA2907" i="1"/>
  <c r="AA2906" i="1"/>
  <c r="AA2908" i="1"/>
  <c r="AA2909" i="1"/>
  <c r="AA2910" i="1"/>
  <c r="AA2912" i="1"/>
  <c r="AA2913" i="1"/>
  <c r="AA2914" i="1"/>
  <c r="AA2915" i="1"/>
  <c r="AA2916" i="1"/>
  <c r="AA2917" i="1"/>
  <c r="AA2918" i="1"/>
  <c r="AA2911" i="1"/>
  <c r="AA2920" i="1"/>
  <c r="AA2921" i="1"/>
  <c r="AA2919" i="1"/>
  <c r="AA2922" i="1"/>
  <c r="AA2923" i="1"/>
  <c r="AA2926" i="1"/>
  <c r="AA2927" i="1"/>
  <c r="AA2928" i="1"/>
  <c r="AA2929" i="1"/>
  <c r="AA2924" i="1"/>
  <c r="AA2930" i="1"/>
  <c r="AA2925" i="1"/>
  <c r="AA2932" i="1"/>
  <c r="AA2931" i="1"/>
  <c r="AA2933" i="1"/>
  <c r="AA2934" i="1"/>
  <c r="AA2935" i="1"/>
  <c r="AA2936" i="1"/>
  <c r="AA2938" i="1"/>
  <c r="AA2937" i="1"/>
  <c r="AA2939" i="1"/>
  <c r="AA2940" i="1"/>
  <c r="AA2941" i="1"/>
  <c r="AA2942" i="1"/>
  <c r="AA2943" i="1"/>
  <c r="AA2944" i="1"/>
  <c r="AA2945" i="1"/>
  <c r="AA2946" i="1"/>
  <c r="AA2947" i="1"/>
  <c r="AA2948" i="1"/>
  <c r="AA2949" i="1"/>
  <c r="AA2950" i="1"/>
  <c r="AA2951" i="1"/>
  <c r="AA2952" i="1"/>
  <c r="AA2953" i="1"/>
  <c r="AA2954" i="1"/>
  <c r="AA2955" i="1"/>
  <c r="AA858" i="1"/>
  <c r="AA2956" i="1"/>
  <c r="AA2957" i="1"/>
  <c r="AA703" i="1"/>
  <c r="AA2958" i="1"/>
  <c r="AA2038" i="1"/>
  <c r="AA2959" i="1"/>
  <c r="AA2960" i="1"/>
  <c r="AA2961" i="1"/>
  <c r="AA2962" i="1"/>
  <c r="AA2963" i="1"/>
  <c r="AA2966" i="1"/>
  <c r="AA2967" i="1"/>
  <c r="AA2968" i="1"/>
  <c r="AA2969" i="1"/>
  <c r="AA2970" i="1"/>
  <c r="AA2972" i="1"/>
  <c r="AA2965" i="1"/>
  <c r="AA2964" i="1"/>
  <c r="AA2973" i="1"/>
  <c r="AA2974" i="1"/>
  <c r="AA2976" i="1"/>
  <c r="AA2977" i="1"/>
  <c r="AA2978" i="1"/>
  <c r="AA2979" i="1"/>
  <c r="AA2975" i="1"/>
  <c r="AA2980" i="1"/>
  <c r="AA2981" i="1"/>
  <c r="AA2982" i="1"/>
  <c r="AA2983" i="1"/>
  <c r="AA2984" i="1"/>
  <c r="AA2985" i="1"/>
  <c r="AA2986" i="1"/>
  <c r="AA2987" i="1"/>
  <c r="AA2988" i="1"/>
  <c r="AA2989" i="1"/>
  <c r="AA2990" i="1"/>
  <c r="AA2992" i="1"/>
  <c r="AA2991" i="1"/>
  <c r="AA2993" i="1"/>
  <c r="AA2994" i="1"/>
  <c r="AA3001" i="1"/>
  <c r="AA3002" i="1"/>
  <c r="AA3003" i="1"/>
  <c r="AA3004" i="1"/>
  <c r="AA3005" i="1"/>
  <c r="AA3006" i="1"/>
  <c r="AA3007" i="1"/>
  <c r="AA3008" i="1"/>
  <c r="AA3009" i="1"/>
  <c r="AA3010" i="1"/>
  <c r="AA3011" i="1"/>
  <c r="AA3012" i="1"/>
  <c r="AA3013" i="1"/>
  <c r="AA3014" i="1"/>
  <c r="AA3015" i="1"/>
  <c r="AA3016" i="1"/>
  <c r="AA2995" i="1"/>
  <c r="AA3017" i="1"/>
  <c r="AA3018" i="1"/>
  <c r="AA3019" i="1"/>
  <c r="AA2996" i="1"/>
  <c r="AA3020" i="1"/>
  <c r="AA3021" i="1"/>
  <c r="AA3022" i="1"/>
  <c r="AA3023" i="1"/>
  <c r="AA3024" i="1"/>
  <c r="AA3025" i="1"/>
  <c r="AA3026" i="1"/>
  <c r="AA3027" i="1"/>
  <c r="AA3028" i="1"/>
  <c r="AA2997" i="1"/>
  <c r="AA3029" i="1"/>
  <c r="AA3030" i="1"/>
  <c r="AA3031" i="1"/>
  <c r="AA3032" i="1"/>
  <c r="AA2998" i="1"/>
  <c r="AA3033" i="1"/>
  <c r="AA2999" i="1"/>
  <c r="AA3034" i="1"/>
  <c r="AA3000" i="1"/>
  <c r="AA3035" i="1"/>
  <c r="AA3036" i="1"/>
  <c r="AA3037" i="1"/>
  <c r="AA3038" i="1"/>
  <c r="AA3039" i="1"/>
  <c r="AA3040" i="1"/>
  <c r="AA3041" i="1"/>
  <c r="AA3042" i="1"/>
  <c r="AA3043" i="1"/>
  <c r="AA3044" i="1"/>
  <c r="AA3045" i="1"/>
  <c r="AA3046" i="1"/>
  <c r="AA3047" i="1"/>
  <c r="AA3049" i="1"/>
  <c r="AA3048" i="1"/>
  <c r="AA3050" i="1"/>
  <c r="AA3051" i="1"/>
  <c r="AA3054" i="1"/>
  <c r="AA3055" i="1"/>
  <c r="AA3056" i="1"/>
  <c r="AA3057" i="1"/>
  <c r="AA3058" i="1"/>
  <c r="AA3059" i="1"/>
  <c r="AA3052" i="1"/>
  <c r="AA3060" i="1"/>
  <c r="AA3061" i="1"/>
  <c r="AA3062" i="1"/>
  <c r="AA3053" i="1"/>
  <c r="AA3063" i="1"/>
  <c r="AA3064" i="1"/>
  <c r="AA3065" i="1"/>
  <c r="AA3066" i="1"/>
  <c r="AA3067" i="1"/>
  <c r="AA3068" i="1"/>
  <c r="AA3069" i="1"/>
  <c r="AA3072" i="1"/>
  <c r="AA3070" i="1"/>
  <c r="AA3071" i="1"/>
  <c r="AA3073" i="1"/>
  <c r="AA3074" i="1"/>
  <c r="AA3075" i="1"/>
  <c r="AA3076" i="1"/>
  <c r="AA3077" i="1"/>
  <c r="AA3078" i="1"/>
  <c r="AA3079" i="1"/>
  <c r="AA3080" i="1"/>
  <c r="AA3081" i="1"/>
  <c r="AA3082" i="1"/>
  <c r="AA3083" i="1"/>
  <c r="AA3084" i="1"/>
  <c r="AA3085" i="1"/>
  <c r="AA3086" i="1"/>
  <c r="AA3087" i="1"/>
  <c r="AA3088" i="1"/>
  <c r="AA3089" i="1"/>
  <c r="AA3090" i="1"/>
  <c r="AA3091" i="1"/>
  <c r="AA3092" i="1"/>
  <c r="AA3093" i="1"/>
  <c r="AA3094" i="1"/>
  <c r="AA3095" i="1"/>
  <c r="AA3096" i="1"/>
  <c r="AA3097" i="1"/>
  <c r="AA3098" i="1"/>
  <c r="AA3099" i="1"/>
  <c r="AA3100" i="1"/>
  <c r="AA3101" i="1"/>
  <c r="AA3102" i="1"/>
  <c r="AA3103" i="1"/>
  <c r="AA3104" i="1"/>
  <c r="AA3105" i="1"/>
  <c r="AA3106" i="1"/>
  <c r="AA3107" i="1"/>
  <c r="AA3108" i="1"/>
  <c r="AA3109" i="1"/>
  <c r="AA3110" i="1"/>
  <c r="AA3111" i="1"/>
  <c r="AA3112" i="1"/>
  <c r="AA3113" i="1"/>
  <c r="AA3114" i="1"/>
  <c r="AA3115" i="1"/>
  <c r="AA3116" i="1"/>
  <c r="AA3117" i="1"/>
  <c r="AA3118" i="1"/>
  <c r="AA3119" i="1"/>
  <c r="AA3120" i="1"/>
  <c r="AA3121" i="1"/>
  <c r="AA3122" i="1"/>
  <c r="AA3123" i="1"/>
  <c r="AA3124" i="1"/>
  <c r="AA3127" i="1"/>
  <c r="AA3128" i="1"/>
  <c r="AA3129" i="1"/>
  <c r="AA3130" i="1"/>
  <c r="AA3131" i="1"/>
  <c r="AA3132" i="1"/>
  <c r="AA3133" i="1"/>
  <c r="AA3126" i="1"/>
  <c r="AA3134" i="1"/>
  <c r="AA3125" i="1"/>
  <c r="AA3135" i="1"/>
  <c r="AA3136" i="1"/>
  <c r="AA3137" i="1"/>
  <c r="AA3140" i="1"/>
  <c r="AA3141" i="1"/>
  <c r="AA3138" i="1"/>
  <c r="AA3139" i="1"/>
  <c r="AA3142" i="1"/>
  <c r="AA3143" i="1"/>
  <c r="AA3144" i="1"/>
  <c r="AA3145" i="1"/>
  <c r="AA3146" i="1"/>
  <c r="AA3148" i="1"/>
  <c r="AA3147" i="1"/>
  <c r="AA3149" i="1"/>
  <c r="AA3150" i="1"/>
  <c r="AA3151" i="1"/>
  <c r="AA3152" i="1"/>
  <c r="AA3153" i="1"/>
  <c r="AA3155" i="1"/>
  <c r="AA3156" i="1"/>
  <c r="AA3157" i="1"/>
  <c r="AA3158" i="1"/>
  <c r="AA3159" i="1"/>
  <c r="AA3160" i="1"/>
  <c r="AA3161" i="1"/>
  <c r="AA3162" i="1"/>
  <c r="AA3163" i="1"/>
  <c r="AA3164" i="1"/>
  <c r="AA3165" i="1"/>
  <c r="AA3166" i="1"/>
  <c r="AA3167" i="1"/>
  <c r="AA3168" i="1"/>
  <c r="AA3169" i="1"/>
  <c r="AA3170" i="1"/>
  <c r="AA3154" i="1"/>
  <c r="AA3171" i="1"/>
  <c r="AA3172" i="1"/>
  <c r="AA3173" i="1"/>
  <c r="AA3174" i="1"/>
  <c r="AA3175" i="1"/>
  <c r="AA3176" i="1"/>
  <c r="AA3177" i="1"/>
  <c r="AA3178" i="1"/>
  <c r="AA3179" i="1"/>
  <c r="AA3181" i="1"/>
  <c r="AA3180" i="1"/>
  <c r="AA3182" i="1"/>
  <c r="AA3183" i="1"/>
  <c r="AA3185" i="1"/>
  <c r="AA3186" i="1"/>
  <c r="AA3187" i="1"/>
  <c r="AA3188" i="1"/>
  <c r="AA3189" i="1"/>
  <c r="AA3190" i="1"/>
  <c r="AA3191" i="1"/>
  <c r="AA3192" i="1"/>
  <c r="AA3193" i="1"/>
  <c r="AA3194" i="1"/>
  <c r="AA3195" i="1"/>
  <c r="AA3196" i="1"/>
  <c r="AA3197" i="1"/>
  <c r="AA3198" i="1"/>
  <c r="AA3199" i="1"/>
  <c r="AA3200" i="1"/>
  <c r="AA3201" i="1"/>
  <c r="AA3202" i="1"/>
  <c r="AA3203" i="1"/>
  <c r="AA3204" i="1"/>
  <c r="AA3205" i="1"/>
  <c r="AA3206" i="1"/>
  <c r="AA3207" i="1"/>
  <c r="AA3208" i="1"/>
  <c r="AA3209" i="1"/>
  <c r="AA3210" i="1"/>
  <c r="AA3211" i="1"/>
  <c r="AA3184" i="1"/>
  <c r="AA3212" i="1"/>
  <c r="AA3213" i="1"/>
  <c r="AA3214" i="1"/>
  <c r="AA3215" i="1"/>
  <c r="AA3216" i="1"/>
  <c r="AA3217" i="1"/>
  <c r="AA3218" i="1"/>
  <c r="AA3219" i="1"/>
  <c r="AA3220" i="1"/>
  <c r="AA3221" i="1"/>
  <c r="AA3223" i="1"/>
  <c r="AA3224" i="1"/>
  <c r="AA3222" i="1"/>
  <c r="AA3225" i="1"/>
  <c r="AA3226" i="1"/>
  <c r="AA3227" i="1"/>
  <c r="AA3228" i="1"/>
  <c r="AA3229" i="1"/>
  <c r="AA3230" i="1"/>
  <c r="AA3231" i="1"/>
  <c r="AA3232" i="1"/>
  <c r="AA3233" i="1"/>
  <c r="AA3234" i="1"/>
  <c r="AA3235" i="1"/>
  <c r="AA3236" i="1"/>
  <c r="AA3238" i="1"/>
  <c r="AA3237" i="1"/>
  <c r="AA3239" i="1"/>
  <c r="AA3240" i="1"/>
  <c r="AA3241" i="1"/>
  <c r="AA3242" i="1"/>
  <c r="AA3243" i="1"/>
  <c r="AA3244" i="1"/>
  <c r="AA3245" i="1"/>
  <c r="AA3246" i="1"/>
  <c r="AA3247" i="1"/>
  <c r="AA3248" i="1"/>
  <c r="AA3249" i="1"/>
  <c r="AA3250" i="1"/>
  <c r="AA3251" i="1"/>
  <c r="AA3252" i="1"/>
  <c r="AA3253" i="1"/>
  <c r="AA3254" i="1"/>
  <c r="AA3255" i="1"/>
  <c r="AA3256" i="1"/>
  <c r="AA3257" i="1"/>
  <c r="AA3258" i="1"/>
  <c r="AA3259" i="1"/>
  <c r="AA3261" i="1"/>
  <c r="AA3260" i="1"/>
  <c r="AA3262" i="1"/>
  <c r="AA3264" i="1"/>
  <c r="AA3265" i="1"/>
  <c r="AA3263" i="1"/>
  <c r="AA3266" i="1"/>
  <c r="AA3267" i="1"/>
  <c r="AA3268" i="1"/>
  <c r="AA3270" i="1"/>
  <c r="AA3271" i="1"/>
  <c r="AA3272" i="1"/>
  <c r="AA3269" i="1"/>
  <c r="AA3273" i="1"/>
  <c r="AA3275" i="1"/>
  <c r="AA3276" i="1"/>
  <c r="AA3277" i="1"/>
  <c r="AA3278" i="1"/>
  <c r="AA3279" i="1"/>
  <c r="AA3280" i="1"/>
  <c r="AA3281" i="1"/>
  <c r="AA3274" i="1"/>
  <c r="AA3282" i="1"/>
  <c r="AA3283" i="1"/>
  <c r="AA3284" i="1"/>
  <c r="AA3285" i="1"/>
  <c r="AA3286" i="1"/>
  <c r="AA3287" i="1"/>
  <c r="AA3288" i="1"/>
  <c r="AA3289" i="1"/>
  <c r="AA3290" i="1"/>
  <c r="AA3292" i="1"/>
  <c r="AA3291" i="1"/>
  <c r="AA3293" i="1"/>
  <c r="AA3294" i="1"/>
  <c r="AA3295" i="1"/>
  <c r="AA3296" i="1"/>
  <c r="AA3299" i="1"/>
  <c r="AA3300" i="1"/>
  <c r="AA3301" i="1"/>
  <c r="AA3302" i="1"/>
  <c r="AA3303" i="1"/>
  <c r="AA3304" i="1"/>
  <c r="AA3305" i="1"/>
  <c r="AA3306" i="1"/>
  <c r="AA3307" i="1"/>
  <c r="AA3308" i="1"/>
  <c r="AA3309" i="1"/>
  <c r="AA3310" i="1"/>
  <c r="AA3311" i="1"/>
  <c r="AA3312" i="1"/>
  <c r="AA3313" i="1"/>
  <c r="AA3314" i="1"/>
  <c r="AA3297" i="1"/>
  <c r="AA3315" i="1"/>
  <c r="AA3316" i="1"/>
  <c r="AA3317" i="1"/>
  <c r="AA3318" i="1"/>
  <c r="AA3319" i="1"/>
  <c r="AA3320" i="1"/>
  <c r="AA3321" i="1"/>
  <c r="AA3322" i="1"/>
  <c r="AA3323" i="1"/>
  <c r="AA3324" i="1"/>
  <c r="AA3325" i="1"/>
  <c r="AA3326" i="1"/>
  <c r="AA3327" i="1"/>
  <c r="AA3328" i="1"/>
  <c r="AA3329" i="1"/>
  <c r="AA3330" i="1"/>
  <c r="AA3331" i="1"/>
  <c r="AA3332" i="1"/>
  <c r="AA3333" i="1"/>
  <c r="AA3334" i="1"/>
  <c r="AA3335" i="1"/>
  <c r="AA3336" i="1"/>
  <c r="AA3337" i="1"/>
  <c r="AA3338" i="1"/>
  <c r="AA3339" i="1"/>
  <c r="AA3340" i="1"/>
  <c r="AA3341" i="1"/>
  <c r="AA3342" i="1"/>
  <c r="AA3343" i="1"/>
  <c r="AA3344" i="1"/>
  <c r="AA3345" i="1"/>
  <c r="AA3346" i="1"/>
  <c r="AA3347" i="1"/>
  <c r="AA3348" i="1"/>
  <c r="AA3349" i="1"/>
  <c r="AA3298" i="1"/>
  <c r="AA3350" i="1"/>
  <c r="AA3352" i="1"/>
  <c r="AA3351" i="1"/>
  <c r="AA3353" i="1"/>
  <c r="AA3354" i="1"/>
  <c r="AA3355" i="1"/>
  <c r="AA3356" i="1"/>
  <c r="AA3357" i="1"/>
  <c r="AA3358" i="1"/>
  <c r="AA3359" i="1"/>
  <c r="AA3360" i="1"/>
  <c r="AA3361" i="1"/>
  <c r="AA3362" i="1"/>
  <c r="AA3364" i="1"/>
  <c r="AA3363" i="1"/>
  <c r="AA3365" i="1"/>
  <c r="AA3366" i="1"/>
  <c r="AA3367" i="1"/>
  <c r="AA3368" i="1"/>
  <c r="AA3369" i="1"/>
  <c r="AA3370" i="1"/>
  <c r="AA3371" i="1"/>
  <c r="AA3372" i="1"/>
  <c r="AA3374" i="1"/>
  <c r="AA3375" i="1"/>
  <c r="AA3376" i="1"/>
  <c r="AA3377" i="1"/>
  <c r="AA3378" i="1"/>
  <c r="AA3373" i="1"/>
  <c r="AA3379" i="1"/>
  <c r="AA3380" i="1"/>
  <c r="AA3381" i="1"/>
  <c r="AA3382" i="1"/>
  <c r="AA3383" i="1"/>
  <c r="AA3384" i="1"/>
  <c r="AA3385" i="1"/>
  <c r="AA3386" i="1"/>
  <c r="AA3387" i="1"/>
  <c r="AA3388" i="1"/>
  <c r="AA3389" i="1"/>
  <c r="AA3390" i="1"/>
  <c r="AA3391" i="1"/>
  <c r="AA3392" i="1"/>
  <c r="AA3393" i="1"/>
  <c r="AA3394" i="1"/>
  <c r="AA3395" i="1"/>
  <c r="AA3396" i="1"/>
  <c r="AA3397" i="1"/>
  <c r="AA3398" i="1"/>
  <c r="AA3399" i="1"/>
  <c r="AA3400" i="1"/>
  <c r="AA3401" i="1"/>
  <c r="AA3402" i="1"/>
  <c r="AA3403" i="1"/>
  <c r="AA3404" i="1"/>
  <c r="AA3405" i="1"/>
  <c r="AA3406" i="1"/>
  <c r="AA3407" i="1"/>
  <c r="AA3408" i="1"/>
  <c r="AA3409" i="1"/>
  <c r="AA3410" i="1"/>
  <c r="AA3411" i="1"/>
  <c r="AA3412" i="1"/>
  <c r="AA3413" i="1"/>
  <c r="AA3414" i="1"/>
  <c r="AA3415" i="1"/>
  <c r="AA3416" i="1"/>
  <c r="AA3417" i="1"/>
  <c r="AA3418" i="1"/>
  <c r="AA3419" i="1"/>
  <c r="AA3420" i="1"/>
  <c r="AA3421" i="1"/>
  <c r="AA3422" i="1"/>
  <c r="AA3424" i="1"/>
  <c r="AA3423" i="1"/>
  <c r="AA3425" i="1"/>
  <c r="AA3426" i="1"/>
  <c r="AA3427" i="1"/>
  <c r="AA3428" i="1"/>
  <c r="AA3429" i="1"/>
  <c r="AA3432" i="1"/>
  <c r="AA3433" i="1"/>
  <c r="AA3434" i="1"/>
  <c r="AA3430" i="1"/>
  <c r="AA3431" i="1"/>
  <c r="AA3435" i="1"/>
  <c r="AA3437" i="1"/>
  <c r="AA3436" i="1"/>
  <c r="AA3438" i="1"/>
  <c r="AA3440" i="1"/>
  <c r="AA3439" i="1"/>
  <c r="AA3441" i="1"/>
  <c r="AA3442" i="1"/>
  <c r="AA3443" i="1"/>
  <c r="AA3444" i="1"/>
  <c r="AA3445" i="1"/>
  <c r="AA3446" i="1"/>
  <c r="AA3450" i="1"/>
  <c r="AA3447" i="1"/>
  <c r="AA3448" i="1"/>
  <c r="AA3449" i="1"/>
  <c r="AA3451" i="1"/>
  <c r="AA3452" i="1"/>
  <c r="AA3453" i="1"/>
  <c r="AA3454" i="1"/>
  <c r="AA3455" i="1"/>
  <c r="AA3456" i="1"/>
  <c r="AA3457" i="1"/>
  <c r="AA3458" i="1"/>
  <c r="AA3459" i="1"/>
  <c r="AA3460" i="1"/>
  <c r="AA3461" i="1"/>
  <c r="AA3462" i="1"/>
  <c r="AA3463" i="1"/>
  <c r="AA3464" i="1"/>
  <c r="AA3465" i="1"/>
  <c r="AA3466" i="1"/>
  <c r="AA3467" i="1"/>
  <c r="AA3468" i="1"/>
  <c r="AA3469" i="1"/>
  <c r="AA3470" i="1"/>
  <c r="AA3471" i="1"/>
  <c r="AA3472" i="1"/>
  <c r="AA3473" i="1"/>
  <c r="AA3474" i="1"/>
  <c r="AA3475" i="1"/>
  <c r="AA3477" i="1"/>
  <c r="AA3478" i="1"/>
  <c r="AA3479" i="1"/>
  <c r="AA3480" i="1"/>
  <c r="AA3476" i="1"/>
  <c r="AA3481" i="1"/>
  <c r="AA3483" i="1"/>
  <c r="AA3482" i="1"/>
  <c r="AA3484" i="1"/>
  <c r="AA3485" i="1"/>
  <c r="AA3486" i="1"/>
  <c r="AA3487" i="1"/>
  <c r="AA3488" i="1"/>
  <c r="AA3489" i="1"/>
  <c r="AA3490" i="1"/>
  <c r="AA3491" i="1"/>
  <c r="AA3493" i="1"/>
  <c r="AA3494" i="1"/>
  <c r="AA3495" i="1"/>
  <c r="AA3492" i="1"/>
  <c r="AA3496" i="1"/>
  <c r="AA3497" i="1"/>
  <c r="AA3498" i="1"/>
  <c r="AA3499" i="1"/>
  <c r="AA3500" i="1"/>
  <c r="AA3501" i="1"/>
  <c r="AA3502" i="1"/>
  <c r="AA3503" i="1"/>
  <c r="AA3504" i="1"/>
  <c r="AA3505" i="1"/>
  <c r="AA3506" i="1"/>
  <c r="AA3507" i="1"/>
  <c r="AA3508" i="1"/>
  <c r="AA3509" i="1"/>
  <c r="AA3510" i="1"/>
  <c r="AA3511" i="1"/>
  <c r="AA3512" i="1"/>
  <c r="AA3513" i="1"/>
  <c r="AA3514" i="1"/>
  <c r="AA3515" i="1"/>
  <c r="AA3517" i="1"/>
  <c r="AA3518" i="1"/>
  <c r="AA3519" i="1"/>
  <c r="AA3516" i="1"/>
  <c r="AA3520" i="1"/>
  <c r="AA3521" i="1"/>
  <c r="AA3522" i="1"/>
  <c r="AA3523" i="1"/>
  <c r="AA3524" i="1"/>
  <c r="AA3525" i="1"/>
  <c r="AA3526" i="1"/>
  <c r="AA3527" i="1"/>
  <c r="AA3528" i="1"/>
  <c r="AA3529" i="1"/>
  <c r="AA3530" i="1"/>
  <c r="AA3531" i="1"/>
  <c r="AA3532" i="1"/>
  <c r="AA3533" i="1"/>
  <c r="AA3534" i="1"/>
  <c r="AA3535" i="1"/>
  <c r="AA3536" i="1"/>
  <c r="AA3537" i="1"/>
  <c r="AA3538" i="1"/>
  <c r="AA3539" i="1"/>
  <c r="AA3541" i="1"/>
  <c r="AA3540" i="1"/>
  <c r="AA3542" i="1"/>
  <c r="AA3543" i="1"/>
  <c r="AA3544" i="1"/>
  <c r="AA3545" i="1"/>
  <c r="AA3546" i="1"/>
  <c r="AA3547" i="1"/>
  <c r="AA3548" i="1"/>
  <c r="AA3549" i="1"/>
  <c r="AA3550" i="1"/>
  <c r="AA3553" i="1"/>
  <c r="AA3554" i="1"/>
  <c r="AA3555" i="1"/>
  <c r="AA3556" i="1"/>
  <c r="AA3557" i="1"/>
  <c r="AA3551" i="1"/>
  <c r="AA3552" i="1"/>
  <c r="AA3558" i="1"/>
  <c r="AA3559" i="1"/>
  <c r="AA3560" i="1"/>
  <c r="AA3561" i="1"/>
  <c r="AA3562" i="1"/>
  <c r="AA3563" i="1"/>
  <c r="AA3564" i="1"/>
  <c r="AA3565" i="1"/>
  <c r="AA3566" i="1"/>
  <c r="AA3567" i="1"/>
  <c r="AA3568" i="1"/>
  <c r="AA3569" i="1"/>
  <c r="AA3570" i="1"/>
  <c r="AA277" i="1"/>
  <c r="AA3572" i="1"/>
  <c r="AA3571" i="1"/>
  <c r="AA3573" i="1"/>
  <c r="AA3574" i="1"/>
  <c r="AA3575" i="1"/>
  <c r="AA3576" i="1"/>
  <c r="AA3577" i="1"/>
  <c r="AA3578" i="1"/>
  <c r="AA3579" i="1"/>
  <c r="AA3580" i="1"/>
  <c r="AA3581" i="1"/>
  <c r="AA3582" i="1"/>
  <c r="AA3583" i="1"/>
  <c r="AA3584" i="1"/>
  <c r="AA3585" i="1"/>
  <c r="AA3586" i="1"/>
  <c r="AA3587" i="1"/>
  <c r="AA3588" i="1"/>
  <c r="AA3589" i="1"/>
  <c r="AA3590" i="1"/>
  <c r="AA3591" i="1"/>
  <c r="AA3592" i="1"/>
  <c r="AA3593" i="1"/>
  <c r="AA3594" i="1"/>
  <c r="AA3595" i="1"/>
  <c r="AA3596" i="1"/>
  <c r="AA3597" i="1"/>
  <c r="AA3599" i="1"/>
  <c r="AA3600" i="1"/>
  <c r="AA3601" i="1"/>
  <c r="AA3602" i="1"/>
  <c r="AA3603" i="1"/>
  <c r="AA3604" i="1"/>
  <c r="AA3605" i="1"/>
  <c r="AA3598" i="1"/>
  <c r="AA3606" i="1"/>
  <c r="AA3607" i="1"/>
  <c r="AA3608" i="1"/>
  <c r="AA3611" i="1"/>
  <c r="AA3609" i="1"/>
  <c r="AA3610" i="1"/>
  <c r="AA3612" i="1"/>
  <c r="AA3613" i="1"/>
  <c r="AA3614" i="1"/>
  <c r="AA3615" i="1"/>
  <c r="AA3616" i="1"/>
  <c r="AA3617" i="1"/>
  <c r="AA3618" i="1"/>
  <c r="AA3619" i="1"/>
  <c r="AA3620" i="1"/>
  <c r="AA3622" i="1"/>
  <c r="AA3621" i="1"/>
  <c r="AA3623" i="1"/>
  <c r="AA3624" i="1"/>
  <c r="AA3625" i="1"/>
  <c r="AA3626" i="1"/>
  <c r="AA3627" i="1"/>
  <c r="AA3628" i="1"/>
  <c r="AA3629" i="1"/>
  <c r="AA3630" i="1"/>
  <c r="AA3631" i="1"/>
  <c r="AA3632" i="1"/>
  <c r="AA3633" i="1"/>
  <c r="AA3634" i="1"/>
  <c r="AA3635" i="1"/>
  <c r="AA3636" i="1"/>
  <c r="AA3637" i="1"/>
  <c r="AA3638" i="1"/>
  <c r="AA3639" i="1"/>
  <c r="AA3640" i="1"/>
  <c r="AA3641" i="1"/>
  <c r="AA3642" i="1"/>
  <c r="AA3643" i="1"/>
  <c r="AA3644" i="1"/>
  <c r="AA3645" i="1"/>
  <c r="AA3646" i="1"/>
  <c r="AA3649" i="1"/>
  <c r="AA3650" i="1"/>
  <c r="AA3651" i="1"/>
  <c r="AA3652" i="1"/>
  <c r="AA3653" i="1"/>
  <c r="AA3654" i="1"/>
  <c r="AA3655" i="1"/>
  <c r="AA3656" i="1"/>
  <c r="AA3647" i="1"/>
  <c r="AA3648" i="1"/>
  <c r="AA3657" i="1"/>
  <c r="AA3658" i="1"/>
  <c r="AA3659" i="1"/>
  <c r="AA3660" i="1"/>
  <c r="AA3661" i="1"/>
  <c r="AA3663" i="1"/>
  <c r="AA3664" i="1"/>
  <c r="AA3662" i="1"/>
  <c r="AA3666" i="1"/>
  <c r="AA3667" i="1"/>
  <c r="AA3665" i="1"/>
  <c r="AA3669" i="1"/>
  <c r="AA3670" i="1"/>
  <c r="AA3671" i="1"/>
  <c r="AA3672" i="1"/>
  <c r="AA3673" i="1"/>
  <c r="AA3674" i="1"/>
  <c r="AA3675" i="1"/>
  <c r="AA3676" i="1"/>
  <c r="AA3677" i="1"/>
  <c r="AA3678" i="1"/>
  <c r="AA3679" i="1"/>
  <c r="AA3680" i="1"/>
  <c r="AA3681" i="1"/>
  <c r="AA3682" i="1"/>
  <c r="AA3683" i="1"/>
  <c r="AA3684" i="1"/>
  <c r="AA3685" i="1"/>
  <c r="AA3686" i="1"/>
  <c r="AA3687" i="1"/>
  <c r="AA3688" i="1"/>
  <c r="AA3689" i="1"/>
  <c r="AA3690" i="1"/>
  <c r="AA3691" i="1"/>
  <c r="AA3692" i="1"/>
  <c r="AA3693" i="1"/>
  <c r="AA3694" i="1"/>
  <c r="AA3695" i="1"/>
  <c r="AA3696" i="1"/>
  <c r="AA3697" i="1"/>
  <c r="AA3698" i="1"/>
  <c r="AA3699" i="1"/>
  <c r="AA3700" i="1"/>
  <c r="AA3701" i="1"/>
  <c r="AA3702" i="1"/>
  <c r="AA3703" i="1"/>
  <c r="AA3704" i="1"/>
  <c r="AA3705" i="1"/>
  <c r="AA3706" i="1"/>
  <c r="AA3707" i="1"/>
  <c r="AA3708" i="1"/>
  <c r="AA3709" i="1"/>
  <c r="AA3710" i="1"/>
  <c r="AA3711" i="1"/>
  <c r="AA3712" i="1"/>
  <c r="AA3713" i="1"/>
  <c r="AA3714" i="1"/>
  <c r="AA3715" i="1"/>
  <c r="AA3716" i="1"/>
  <c r="AA3717" i="1"/>
  <c r="AA3718" i="1"/>
  <c r="AA3719" i="1"/>
  <c r="AA3720" i="1"/>
  <c r="AA3721" i="1"/>
  <c r="AA3722" i="1"/>
  <c r="AA3723" i="1"/>
  <c r="AA3724" i="1"/>
  <c r="AA3725" i="1"/>
  <c r="AA3726" i="1"/>
  <c r="AA3727" i="1"/>
  <c r="AA3728" i="1"/>
  <c r="AA3729" i="1"/>
  <c r="AA3730" i="1"/>
  <c r="AA3731" i="1"/>
  <c r="AA3732" i="1"/>
  <c r="AA3733" i="1"/>
  <c r="AA3734" i="1"/>
  <c r="AA3735" i="1"/>
  <c r="AA3736" i="1"/>
  <c r="AA3737" i="1"/>
  <c r="AA3738" i="1"/>
  <c r="AA3739" i="1"/>
  <c r="AA3740" i="1"/>
  <c r="AA3741" i="1"/>
  <c r="AA3742" i="1"/>
  <c r="AA3743" i="1"/>
  <c r="AA3744" i="1"/>
  <c r="AA3745" i="1"/>
  <c r="AA3746" i="1"/>
  <c r="AA3747" i="1"/>
  <c r="AA3748" i="1"/>
  <c r="AA3749" i="1"/>
  <c r="AA3750" i="1"/>
  <c r="AA3751" i="1"/>
  <c r="AA3752" i="1"/>
  <c r="AA3753" i="1"/>
  <c r="AA3754" i="1"/>
  <c r="AA3755" i="1"/>
  <c r="AA3756" i="1"/>
  <c r="AA3757" i="1"/>
  <c r="AA3758" i="1"/>
  <c r="AA3759" i="1"/>
  <c r="AA3760" i="1"/>
  <c r="AA3761" i="1"/>
  <c r="AA3762" i="1"/>
  <c r="AA3763" i="1"/>
  <c r="AA3764" i="1"/>
  <c r="AA3765" i="1"/>
  <c r="AA3766" i="1"/>
  <c r="AA3767" i="1"/>
  <c r="AA3768" i="1"/>
  <c r="AA3769" i="1"/>
  <c r="AA3770" i="1"/>
  <c r="AA3771" i="1"/>
  <c r="AA3772" i="1"/>
  <c r="AA3773" i="1"/>
  <c r="AA3774" i="1"/>
  <c r="AA3775" i="1"/>
  <c r="AA3776" i="1"/>
  <c r="AA3777" i="1"/>
  <c r="AA3778" i="1"/>
  <c r="AA3779" i="1"/>
  <c r="AA3780" i="1"/>
  <c r="AA3781" i="1"/>
  <c r="AA3782" i="1"/>
  <c r="AA3783" i="1"/>
  <c r="AA3784" i="1"/>
  <c r="AA3785" i="1"/>
  <c r="AA3786" i="1"/>
  <c r="AA3787" i="1"/>
  <c r="AA3788" i="1"/>
  <c r="AA3789" i="1"/>
  <c r="AA3790" i="1"/>
  <c r="AA3791" i="1"/>
  <c r="AA3792" i="1"/>
  <c r="AA3793" i="1"/>
  <c r="AA3794" i="1"/>
  <c r="AA3795" i="1"/>
  <c r="AA3796" i="1"/>
  <c r="AA3797" i="1"/>
  <c r="AA3798" i="1"/>
  <c r="AA3799" i="1"/>
  <c r="AA3800" i="1"/>
  <c r="AA3801" i="1"/>
  <c r="AA3802" i="1"/>
  <c r="AA3803" i="1"/>
  <c r="AA3804" i="1"/>
  <c r="AA3805" i="1"/>
  <c r="AA3806" i="1"/>
  <c r="AA3807" i="1"/>
  <c r="AA3808" i="1"/>
  <c r="AA3809" i="1"/>
  <c r="AA3810" i="1"/>
  <c r="AA3811" i="1"/>
  <c r="AA3812" i="1"/>
  <c r="AA3813" i="1"/>
  <c r="AA3814" i="1"/>
  <c r="AA3815" i="1"/>
  <c r="AA3816" i="1"/>
  <c r="AA3817" i="1"/>
  <c r="AA3818" i="1"/>
  <c r="AA3819" i="1"/>
  <c r="AA3820" i="1"/>
  <c r="AA3821" i="1"/>
  <c r="AA3822" i="1"/>
  <c r="AA3823" i="1"/>
  <c r="AA3824" i="1"/>
  <c r="AA3825" i="1"/>
  <c r="AA3826" i="1"/>
  <c r="AA3827" i="1"/>
  <c r="AA3828" i="1"/>
  <c r="AA3829" i="1"/>
  <c r="AA3830" i="1"/>
  <c r="AA3831" i="1"/>
  <c r="AA3832" i="1"/>
  <c r="AA3833" i="1"/>
  <c r="AA3834" i="1"/>
  <c r="AA3835" i="1"/>
  <c r="AA3836" i="1"/>
  <c r="AA3838" i="1"/>
  <c r="AA3839" i="1"/>
  <c r="AA3840" i="1"/>
  <c r="AA3841" i="1"/>
  <c r="AA3842" i="1"/>
  <c r="AA3837" i="1"/>
  <c r="AA3843" i="1"/>
  <c r="AA3844" i="1"/>
  <c r="AA3845" i="1"/>
  <c r="AA3846" i="1"/>
  <c r="AA3847" i="1"/>
  <c r="AA3848" i="1"/>
  <c r="AA3849" i="1"/>
  <c r="AA3850" i="1"/>
  <c r="AA3851" i="1"/>
  <c r="AA3852" i="1"/>
  <c r="AA3855" i="1"/>
  <c r="AA3856" i="1"/>
  <c r="AA3853" i="1"/>
  <c r="AA3854" i="1"/>
  <c r="AA3858" i="1"/>
  <c r="AA3859" i="1"/>
  <c r="AA3860" i="1"/>
  <c r="AA3861" i="1"/>
  <c r="AA3862" i="1"/>
  <c r="AA3863" i="1"/>
  <c r="AA3864" i="1"/>
  <c r="AA3865" i="1"/>
  <c r="AA3866" i="1"/>
  <c r="AA3867" i="1"/>
  <c r="AA3868" i="1"/>
  <c r="AA3869" i="1"/>
  <c r="AA3870" i="1"/>
  <c r="AA3871" i="1"/>
  <c r="AA3872" i="1"/>
  <c r="AA3873" i="1"/>
  <c r="AA3874" i="1"/>
  <c r="AA3875" i="1"/>
  <c r="AA3876" i="1"/>
  <c r="AA3877" i="1"/>
  <c r="AA3878" i="1"/>
  <c r="AA3879" i="1"/>
  <c r="AA3880" i="1"/>
  <c r="AA3881" i="1"/>
  <c r="AA3882" i="1"/>
  <c r="AA3883" i="1"/>
  <c r="AA3884" i="1"/>
  <c r="AA3885" i="1"/>
  <c r="AA3886" i="1"/>
  <c r="AA3887" i="1"/>
  <c r="AA3888" i="1"/>
  <c r="AA3889" i="1"/>
  <c r="AA3890" i="1"/>
  <c r="AA3891" i="1"/>
  <c r="AA3857" i="1"/>
  <c r="AA3892" i="1"/>
  <c r="AA3893" i="1"/>
  <c r="AA3894" i="1"/>
  <c r="AA3895" i="1"/>
  <c r="AA3896" i="1"/>
  <c r="AA3897" i="1"/>
  <c r="AA3898" i="1"/>
  <c r="AA3899" i="1"/>
  <c r="AA3900" i="1"/>
  <c r="AA3901" i="1"/>
  <c r="AA3902" i="1"/>
  <c r="AA3903" i="1"/>
  <c r="AA3904" i="1"/>
  <c r="AA3905" i="1"/>
  <c r="AA3906" i="1"/>
  <c r="AA3907" i="1"/>
  <c r="AA3908" i="1"/>
  <c r="AA3909" i="1"/>
  <c r="AA3910" i="1"/>
  <c r="AA3911" i="1"/>
  <c r="AA3912" i="1"/>
  <c r="AA3913" i="1"/>
  <c r="AA3914" i="1"/>
  <c r="AA3915" i="1"/>
  <c r="AA3916" i="1"/>
  <c r="AA3917" i="1"/>
  <c r="AA3918" i="1"/>
  <c r="AA3919" i="1"/>
  <c r="AA3920" i="1"/>
  <c r="AA3921" i="1"/>
  <c r="AA3922" i="1"/>
  <c r="AA3923" i="1"/>
  <c r="AA3924" i="1"/>
  <c r="AA3925" i="1"/>
  <c r="AA3926" i="1"/>
  <c r="AA3927" i="1"/>
  <c r="AA3928" i="1"/>
  <c r="AA3929" i="1"/>
  <c r="AA3930" i="1"/>
  <c r="AA3931" i="1"/>
  <c r="AA3932" i="1"/>
  <c r="AA3933" i="1"/>
  <c r="AA3934" i="1"/>
  <c r="AA3935" i="1"/>
  <c r="AA3936" i="1"/>
  <c r="AA3937" i="1"/>
  <c r="AA3938" i="1"/>
  <c r="AA3939" i="1"/>
  <c r="AA3940" i="1"/>
  <c r="AA3941" i="1"/>
  <c r="AA3942" i="1"/>
  <c r="AA3943" i="1"/>
  <c r="AA3944" i="1"/>
  <c r="AA3946" i="1"/>
  <c r="AA3947" i="1"/>
  <c r="AA3945" i="1"/>
  <c r="AA3948" i="1"/>
  <c r="AA3950" i="1"/>
  <c r="AA3951" i="1"/>
  <c r="AA3952" i="1"/>
  <c r="AA3953" i="1"/>
  <c r="AA3954" i="1"/>
  <c r="AA3949" i="1"/>
  <c r="AA3955" i="1"/>
  <c r="AA3956" i="1"/>
  <c r="AA3957" i="1"/>
  <c r="AA3958" i="1"/>
  <c r="AA3959" i="1"/>
  <c r="AA3960" i="1"/>
  <c r="AA3961" i="1"/>
  <c r="AA3963" i="1"/>
  <c r="AA3964" i="1"/>
  <c r="AA3965" i="1"/>
  <c r="AA3962" i="1"/>
  <c r="AA3966" i="1"/>
  <c r="AA3967" i="1"/>
  <c r="AA3968" i="1"/>
  <c r="AA3969" i="1"/>
  <c r="AA3970" i="1"/>
  <c r="AA3971" i="1"/>
  <c r="AA3972" i="1"/>
  <c r="AA3973" i="1"/>
  <c r="AA3974" i="1"/>
  <c r="AA3975" i="1"/>
  <c r="AA3976" i="1"/>
  <c r="AA3977" i="1"/>
  <c r="AA3978" i="1"/>
  <c r="AA3979" i="1"/>
  <c r="AA3980" i="1"/>
  <c r="AA3981" i="1"/>
  <c r="AA3982" i="1"/>
  <c r="AA3983" i="1"/>
  <c r="AA3984" i="1"/>
  <c r="AA3985" i="1"/>
  <c r="AA3986" i="1"/>
  <c r="AA3987" i="1"/>
  <c r="AA3988" i="1"/>
  <c r="AA3990" i="1"/>
  <c r="AA3991" i="1"/>
  <c r="AA3992" i="1"/>
  <c r="AA3993" i="1"/>
  <c r="AA3989" i="1"/>
  <c r="AA3994" i="1"/>
  <c r="AA3995" i="1"/>
  <c r="AA3996" i="1"/>
  <c r="AA3997" i="1"/>
  <c r="AA3998" i="1"/>
  <c r="AA3999" i="1"/>
  <c r="AA4000" i="1"/>
  <c r="AA4001" i="1"/>
  <c r="AA4002" i="1"/>
  <c r="AA4003" i="1"/>
  <c r="AA4004" i="1"/>
  <c r="AA4007" i="1"/>
  <c r="AA4008" i="1"/>
  <c r="AA4009" i="1"/>
  <c r="AA4005" i="1"/>
  <c r="AA4006" i="1"/>
  <c r="AA4010" i="1"/>
  <c r="AA4012" i="1"/>
  <c r="AA4011" i="1"/>
  <c r="AA4013" i="1"/>
  <c r="AA4014" i="1"/>
  <c r="AA4015" i="1"/>
  <c r="AA4016" i="1"/>
  <c r="AA4017" i="1"/>
  <c r="AA4018" i="1"/>
  <c r="AA4019" i="1"/>
  <c r="AA4020" i="1"/>
  <c r="AA4021" i="1"/>
  <c r="AA4022" i="1"/>
  <c r="AA4023" i="1"/>
  <c r="AA4024" i="1"/>
  <c r="AA4025" i="1"/>
  <c r="AA4026" i="1"/>
  <c r="AA4027" i="1"/>
  <c r="AA4028" i="1"/>
  <c r="AA4029" i="1"/>
  <c r="AA4030" i="1"/>
  <c r="AA4031" i="1"/>
  <c r="AA4032" i="1"/>
  <c r="AA4033" i="1"/>
  <c r="AA4034" i="1"/>
  <c r="AA4035" i="1"/>
  <c r="AA4036" i="1"/>
  <c r="AA4037" i="1"/>
  <c r="AA4038" i="1"/>
  <c r="AA4039" i="1"/>
  <c r="AA4040" i="1"/>
  <c r="AA4041" i="1"/>
  <c r="AA4042" i="1"/>
  <c r="AA4045" i="1"/>
  <c r="AA4043" i="1"/>
  <c r="AA4044" i="1"/>
  <c r="AA4046" i="1"/>
  <c r="AA4047" i="1"/>
  <c r="AA4048" i="1"/>
  <c r="AA4050" i="1"/>
  <c r="AA4049" i="1"/>
  <c r="AA4051" i="1"/>
  <c r="AA4053" i="1"/>
  <c r="AA4054" i="1"/>
  <c r="AA4052" i="1"/>
  <c r="AA4055" i="1"/>
  <c r="AA4056" i="1"/>
  <c r="AA4057" i="1"/>
  <c r="AA4058" i="1"/>
  <c r="AA4059" i="1"/>
  <c r="AA4060" i="1"/>
  <c r="AA4061" i="1"/>
  <c r="AA4062" i="1"/>
  <c r="AA4063" i="1"/>
  <c r="AA4064" i="1"/>
  <c r="AA4065" i="1"/>
  <c r="AA4066" i="1"/>
  <c r="AA4067" i="1"/>
  <c r="AA4069" i="1"/>
  <c r="AA4070" i="1"/>
  <c r="AA4068" i="1"/>
  <c r="AA4071" i="1"/>
  <c r="AA4072" i="1"/>
  <c r="AA4073" i="1"/>
  <c r="AA4074" i="1"/>
  <c r="AA4075" i="1"/>
  <c r="AA4077" i="1"/>
  <c r="AA4078" i="1"/>
  <c r="AA4079" i="1"/>
  <c r="AA4080" i="1"/>
  <c r="AA4081" i="1"/>
  <c r="AA4076" i="1"/>
  <c r="AA4082" i="1"/>
  <c r="AA4083" i="1"/>
  <c r="AA4086" i="1"/>
  <c r="AA4087" i="1"/>
  <c r="AA4088" i="1"/>
  <c r="AA4089" i="1"/>
  <c r="AA4090" i="1"/>
  <c r="AA4091" i="1"/>
  <c r="AA1330" i="1"/>
  <c r="AA4092" i="1"/>
  <c r="AA4093" i="1"/>
  <c r="AA4094" i="1"/>
  <c r="AA4084" i="1"/>
  <c r="AA4085" i="1"/>
  <c r="AA4096" i="1"/>
  <c r="AA4095" i="1"/>
  <c r="AA4097" i="1"/>
  <c r="AA4099" i="1"/>
  <c r="AA4100" i="1"/>
  <c r="AA4101" i="1"/>
  <c r="AA4098" i="1"/>
  <c r="AA4105" i="1"/>
  <c r="AA4102" i="1"/>
  <c r="AA4103" i="1"/>
  <c r="AA4106" i="1"/>
  <c r="AA4104" i="1"/>
  <c r="AA4107" i="1"/>
  <c r="AA4108" i="1"/>
  <c r="AA4109" i="1"/>
  <c r="AA4110" i="1"/>
  <c r="AA4111" i="1"/>
  <c r="AA4112" i="1"/>
  <c r="AA4113" i="1"/>
  <c r="AA4114" i="1"/>
  <c r="AA4115" i="1"/>
  <c r="AA4116" i="1"/>
  <c r="AA4117" i="1"/>
  <c r="AA4118" i="1"/>
  <c r="AA4119" i="1"/>
  <c r="AA4120" i="1"/>
  <c r="AA4123" i="1"/>
  <c r="AA4121" i="1"/>
  <c r="AA4122" i="1"/>
  <c r="AA4124" i="1"/>
  <c r="AA4125" i="1"/>
  <c r="AA4126" i="1"/>
  <c r="AA4127" i="1"/>
  <c r="AA4128" i="1"/>
  <c r="AA4129" i="1"/>
  <c r="AA4130" i="1"/>
  <c r="AA4131" i="1"/>
  <c r="AA4132" i="1"/>
  <c r="AA4133" i="1"/>
  <c r="AA4134" i="1"/>
  <c r="AA4135" i="1"/>
  <c r="AA4136" i="1"/>
  <c r="AA4137" i="1"/>
  <c r="AA4138" i="1"/>
  <c r="AA4139" i="1"/>
  <c r="AA4140" i="1"/>
  <c r="AA4141" i="1"/>
  <c r="AA4142" i="1"/>
  <c r="AA4143" i="1"/>
  <c r="AA4144" i="1"/>
  <c r="AA4145" i="1"/>
  <c r="AA4146" i="1"/>
  <c r="AA4147" i="1"/>
  <c r="AA4148" i="1"/>
  <c r="AA4149" i="1"/>
  <c r="AA4150" i="1"/>
  <c r="AA4151" i="1"/>
  <c r="AA4152" i="1"/>
  <c r="AA4153" i="1"/>
  <c r="AA4154" i="1"/>
  <c r="AA4155" i="1"/>
  <c r="AA4156" i="1"/>
  <c r="AA4157" i="1"/>
  <c r="AA4158" i="1"/>
  <c r="AA4159" i="1"/>
  <c r="AA4160" i="1"/>
  <c r="AA4161" i="1"/>
  <c r="AA4162" i="1"/>
  <c r="AA4163" i="1"/>
  <c r="AA4164" i="1"/>
  <c r="AA4165" i="1"/>
  <c r="AA4166" i="1"/>
  <c r="AA4167" i="1"/>
  <c r="AA4168" i="1"/>
  <c r="AA4169" i="1"/>
  <c r="AA4170" i="1"/>
  <c r="AA4171" i="1"/>
  <c r="AA4172" i="1"/>
  <c r="AA4173" i="1"/>
  <c r="AA4174" i="1"/>
  <c r="AA4175" i="1"/>
  <c r="AA4176" i="1"/>
  <c r="AA4177" i="1"/>
  <c r="AA4178" i="1"/>
  <c r="AA4179" i="1"/>
  <c r="AA4180" i="1"/>
  <c r="AA4181" i="1"/>
  <c r="AA4182" i="1"/>
  <c r="AA4183" i="1"/>
  <c r="AA4184" i="1"/>
  <c r="AA4185" i="1"/>
  <c r="AA4186" i="1"/>
  <c r="AA4187" i="1"/>
  <c r="AA4188" i="1"/>
  <c r="AA4189" i="1"/>
  <c r="AA4190" i="1"/>
  <c r="AA4191" i="1"/>
  <c r="AA4192" i="1"/>
  <c r="AA4193" i="1"/>
  <c r="AA4194" i="1"/>
  <c r="AA4195" i="1"/>
  <c r="AA4196" i="1"/>
  <c r="AA4197" i="1"/>
  <c r="AA4198" i="1"/>
  <c r="AA4199" i="1"/>
  <c r="AA4200" i="1"/>
  <c r="AA4201" i="1"/>
  <c r="AA4202" i="1"/>
  <c r="AA4203" i="1"/>
  <c r="AA4204" i="1"/>
  <c r="AA4205" i="1"/>
  <c r="AA4206" i="1"/>
  <c r="AA4207" i="1"/>
  <c r="AA4208" i="1"/>
  <c r="AA4209" i="1"/>
  <c r="AA4210" i="1"/>
  <c r="AA4211" i="1"/>
  <c r="AA4212" i="1"/>
  <c r="AA4213" i="1"/>
  <c r="AA4214" i="1"/>
  <c r="AA4215" i="1"/>
  <c r="AA4216" i="1"/>
  <c r="AA4217" i="1"/>
  <c r="AA4218" i="1"/>
  <c r="AA4219" i="1"/>
  <c r="AA4220" i="1"/>
  <c r="AA4221" i="1"/>
  <c r="AA4222" i="1"/>
  <c r="AA4223" i="1"/>
  <c r="AA4224" i="1"/>
  <c r="AA4225" i="1"/>
  <c r="AA4226" i="1"/>
  <c r="AA4227" i="1"/>
  <c r="AA4228" i="1"/>
  <c r="AA4229" i="1"/>
  <c r="AA4230" i="1"/>
  <c r="AA4231" i="1"/>
  <c r="AA4232" i="1"/>
  <c r="AA4233" i="1"/>
  <c r="AA4234" i="1"/>
  <c r="AA4235" i="1"/>
  <c r="AA4236" i="1"/>
  <c r="AA4237" i="1"/>
  <c r="AA4238" i="1"/>
  <c r="AA4240" i="1"/>
  <c r="AA4241" i="1"/>
  <c r="AA4239" i="1"/>
  <c r="AA4242" i="1"/>
  <c r="AA4243" i="1"/>
  <c r="AA4244" i="1"/>
  <c r="AA4245" i="1"/>
  <c r="AA4246" i="1"/>
  <c r="AA4247" i="1"/>
  <c r="AA4248" i="1"/>
  <c r="AA4249" i="1"/>
  <c r="AA4250" i="1"/>
  <c r="AA4251" i="1"/>
  <c r="AA4252" i="1"/>
  <c r="AA4253" i="1"/>
  <c r="AA4254" i="1"/>
  <c r="AA4255" i="1"/>
  <c r="AA4256" i="1"/>
  <c r="AA4257" i="1"/>
  <c r="AA4258" i="1"/>
  <c r="AA4259" i="1"/>
  <c r="AA4260" i="1"/>
  <c r="AA4261" i="1"/>
  <c r="AA4262" i="1"/>
  <c r="AA4263" i="1"/>
  <c r="AA4264" i="1"/>
  <c r="AA4265" i="1"/>
  <c r="AA4266" i="1"/>
  <c r="AA4267" i="1"/>
  <c r="AA4268" i="1"/>
  <c r="AA4269" i="1"/>
  <c r="AA4270" i="1"/>
  <c r="AA4271" i="1"/>
  <c r="AA4272" i="1"/>
  <c r="AA4273" i="1"/>
  <c r="AA4274" i="1"/>
  <c r="AA4275" i="1"/>
  <c r="AA4276" i="1"/>
  <c r="AA4277" i="1"/>
  <c r="AA4278" i="1"/>
  <c r="AA4279" i="1"/>
  <c r="AA4280" i="1"/>
  <c r="AA4281" i="1"/>
  <c r="AA4282" i="1"/>
  <c r="AA4283" i="1"/>
  <c r="AA4284" i="1"/>
  <c r="AA4285" i="1"/>
  <c r="AA4286" i="1"/>
  <c r="AA4287" i="1"/>
  <c r="AA4288" i="1"/>
  <c r="AA4289" i="1"/>
  <c r="AA4290" i="1"/>
  <c r="AA4291" i="1"/>
  <c r="AA4292" i="1"/>
  <c r="AA4294" i="1"/>
  <c r="AA4295" i="1"/>
  <c r="AA4296" i="1"/>
  <c r="AA4293" i="1"/>
  <c r="AA4297" i="1"/>
  <c r="AA4298" i="1"/>
  <c r="AA4299" i="1"/>
  <c r="AA4300" i="1"/>
  <c r="AA4301" i="1"/>
  <c r="AA4302" i="1"/>
  <c r="AA4304" i="1"/>
  <c r="AA4303" i="1"/>
  <c r="AA4305" i="1"/>
  <c r="AA4306" i="1"/>
  <c r="AA4307" i="1"/>
  <c r="AA4308" i="1"/>
  <c r="AA4309" i="1"/>
  <c r="AA4310" i="1"/>
  <c r="AA4311" i="1"/>
  <c r="AA4312" i="1"/>
  <c r="AA4313" i="1"/>
  <c r="AA4314" i="1"/>
  <c r="AA4315" i="1"/>
  <c r="AA4316" i="1"/>
  <c r="AA4317" i="1"/>
  <c r="AA4318" i="1"/>
  <c r="AA4319" i="1"/>
  <c r="AA4320" i="1"/>
  <c r="AA4321" i="1"/>
  <c r="AA4322" i="1"/>
  <c r="AA4323" i="1"/>
  <c r="AA4324" i="1"/>
  <c r="AA4325" i="1"/>
  <c r="AA4326" i="1"/>
  <c r="AA4327" i="1"/>
  <c r="AA4328" i="1"/>
  <c r="AA4329" i="1"/>
  <c r="AA4330" i="1"/>
  <c r="AA4331" i="1"/>
  <c r="AA4332" i="1"/>
  <c r="AA4333" i="1"/>
  <c r="AA4334" i="1"/>
  <c r="AA4335" i="1"/>
  <c r="AA4336" i="1"/>
  <c r="AA4337" i="1"/>
  <c r="AA4338" i="1"/>
  <c r="AA4339" i="1"/>
  <c r="AA4340" i="1"/>
  <c r="AA4341" i="1"/>
  <c r="AA4342" i="1"/>
  <c r="AA4343" i="1"/>
  <c r="AA4344" i="1"/>
  <c r="AA4345" i="1"/>
  <c r="AA4346" i="1"/>
  <c r="AA4347" i="1"/>
  <c r="AA4348" i="1"/>
  <c r="AA4349" i="1"/>
  <c r="AA4350" i="1"/>
  <c r="AA4351" i="1"/>
  <c r="AA4352" i="1"/>
  <c r="AA4353" i="1"/>
  <c r="AA4354" i="1"/>
  <c r="AA4355" i="1"/>
  <c r="AA4356" i="1"/>
  <c r="AA4357" i="1"/>
  <c r="AA4358" i="1"/>
  <c r="AA4359" i="1"/>
  <c r="AA4360" i="1"/>
  <c r="AA4361" i="1"/>
  <c r="AA4362" i="1"/>
  <c r="AA4363" i="1"/>
  <c r="AA4364" i="1"/>
  <c r="AA4365" i="1"/>
  <c r="AA4366" i="1"/>
  <c r="AA4368" i="1"/>
  <c r="AA4367" i="1"/>
  <c r="AA4369" i="1"/>
  <c r="AA4372" i="1"/>
  <c r="AA4370" i="1"/>
  <c r="AA4373" i="1"/>
  <c r="AA4371" i="1"/>
  <c r="AA4374" i="1"/>
  <c r="AA4375" i="1"/>
  <c r="AA4376" i="1"/>
  <c r="AA4378" i="1"/>
  <c r="AA4377" i="1"/>
  <c r="AA4379" i="1"/>
  <c r="AA4380" i="1"/>
  <c r="AA4381" i="1"/>
  <c r="AA4382" i="1"/>
  <c r="AA4383" i="1"/>
  <c r="AA4384" i="1"/>
  <c r="AA4385" i="1"/>
  <c r="AA4386" i="1"/>
  <c r="AA4387" i="1"/>
  <c r="AA4388" i="1"/>
  <c r="AA4389" i="1"/>
  <c r="AA4390" i="1"/>
  <c r="AA4391" i="1"/>
  <c r="AA4392" i="1"/>
  <c r="AA4393" i="1"/>
  <c r="AA4394" i="1"/>
  <c r="AA4395" i="1"/>
  <c r="AA4396" i="1"/>
  <c r="AA4397" i="1"/>
  <c r="AA4398" i="1"/>
  <c r="AA4401" i="1"/>
  <c r="AA4399" i="1"/>
  <c r="AA4402" i="1"/>
  <c r="AA4400" i="1"/>
  <c r="AA4403" i="1"/>
  <c r="AA4405" i="1"/>
  <c r="AA4406" i="1"/>
  <c r="AA4407" i="1"/>
  <c r="AA4408" i="1"/>
  <c r="AA4409" i="1"/>
  <c r="AA4404" i="1"/>
  <c r="AA4410" i="1"/>
  <c r="AA4412" i="1"/>
  <c r="AA4413" i="1"/>
  <c r="AA4411" i="1"/>
  <c r="AA4415" i="1"/>
  <c r="AA4416" i="1"/>
  <c r="AA4414" i="1"/>
  <c r="AA4417" i="1"/>
  <c r="AA4418" i="1"/>
  <c r="AA4419" i="1"/>
  <c r="AA4420" i="1"/>
  <c r="AA4421" i="1"/>
  <c r="AA4422" i="1"/>
  <c r="AA4423" i="1"/>
  <c r="AA4424" i="1"/>
  <c r="AA4425" i="1"/>
  <c r="AA4426" i="1"/>
  <c r="AA4427" i="1"/>
  <c r="AA4428" i="1"/>
  <c r="AA4429" i="1"/>
  <c r="AA4430" i="1"/>
  <c r="AA4431" i="1"/>
  <c r="AA4432" i="1"/>
  <c r="AA4433" i="1"/>
  <c r="AA4434" i="1"/>
  <c r="AA4435" i="1"/>
  <c r="AA4436" i="1"/>
  <c r="AA4437" i="1"/>
  <c r="AA4438" i="1"/>
  <c r="AA4439" i="1"/>
  <c r="AA4440" i="1"/>
  <c r="AA4441" i="1"/>
  <c r="AA4442" i="1"/>
  <c r="AA4443" i="1"/>
  <c r="AA4444" i="1"/>
  <c r="AA4445" i="1"/>
  <c r="AA4446" i="1"/>
  <c r="AA4448" i="1"/>
  <c r="AA4447" i="1"/>
  <c r="AA4451" i="1"/>
  <c r="AA4452" i="1"/>
  <c r="AA4453" i="1"/>
  <c r="AA4449" i="1"/>
  <c r="AA4450" i="1"/>
  <c r="AA4454" i="1"/>
  <c r="AA4455" i="1"/>
  <c r="AA4456" i="1"/>
  <c r="AA4458" i="1"/>
  <c r="AA4459" i="1"/>
  <c r="AA4457" i="1"/>
  <c r="AA4460" i="1"/>
  <c r="AA4461" i="1"/>
  <c r="AA4462" i="1"/>
  <c r="AA4463" i="1"/>
  <c r="AA4464" i="1"/>
  <c r="AA4465" i="1"/>
  <c r="AA4466" i="1"/>
  <c r="AA4467" i="1"/>
  <c r="AA4468" i="1"/>
  <c r="AA4469" i="1"/>
  <c r="AA4470" i="1"/>
  <c r="AA4471" i="1"/>
  <c r="AA4472" i="1"/>
  <c r="AA4473" i="1"/>
  <c r="AA4474" i="1"/>
  <c r="AA4475" i="1"/>
  <c r="AA4476" i="1"/>
  <c r="AA4477" i="1"/>
  <c r="AA4478" i="1"/>
  <c r="AA4480" i="1"/>
  <c r="AA4479" i="1"/>
  <c r="AA4481" i="1"/>
  <c r="AA4482" i="1"/>
  <c r="AA4483" i="1"/>
  <c r="AA4484" i="1"/>
  <c r="AA4485" i="1"/>
  <c r="AA4486" i="1"/>
  <c r="AA4487" i="1"/>
  <c r="AA4488" i="1"/>
  <c r="AA4489" i="1"/>
  <c r="AA4490" i="1"/>
  <c r="AA4491" i="1"/>
  <c r="AA4492" i="1"/>
  <c r="AA4493" i="1"/>
  <c r="AA4494" i="1"/>
  <c r="AA4495" i="1"/>
  <c r="AA4496" i="1"/>
  <c r="AA4497" i="1"/>
  <c r="AA4498" i="1"/>
  <c r="AA4499" i="1"/>
  <c r="AA4500" i="1"/>
  <c r="AA4501" i="1"/>
  <c r="AA4502" i="1"/>
  <c r="AA4503" i="1"/>
  <c r="AA4504" i="1"/>
  <c r="AA4505" i="1"/>
  <c r="AA4506" i="1"/>
  <c r="AA4507" i="1"/>
  <c r="AA4508" i="1"/>
  <c r="AA4509" i="1"/>
  <c r="AA4510" i="1"/>
  <c r="AA4511" i="1"/>
  <c r="AA4512" i="1"/>
  <c r="AA4513" i="1"/>
  <c r="AA4514" i="1"/>
  <c r="AA4515" i="1"/>
  <c r="AA4516" i="1"/>
  <c r="AA4517" i="1"/>
  <c r="AA4518" i="1"/>
  <c r="AA4519" i="1"/>
  <c r="AA4520" i="1"/>
  <c r="AA4521" i="1"/>
  <c r="AA4522" i="1"/>
  <c r="AA4523" i="1"/>
  <c r="AA4524" i="1"/>
  <c r="AA4525" i="1"/>
  <c r="AA4526" i="1"/>
  <c r="AA4527" i="1"/>
  <c r="AA4528" i="1"/>
  <c r="AA4529" i="1"/>
  <c r="AA4530" i="1"/>
  <c r="AA4531" i="1"/>
  <c r="AA4532" i="1"/>
  <c r="AA4533" i="1"/>
  <c r="AA4534" i="1"/>
  <c r="AA4535" i="1"/>
  <c r="AA4536" i="1"/>
  <c r="AA4537" i="1"/>
  <c r="AA4538" i="1"/>
  <c r="AA4539" i="1"/>
  <c r="AA4540" i="1"/>
  <c r="AA4541" i="1"/>
  <c r="AA4542" i="1"/>
  <c r="AA4543" i="1"/>
  <c r="AA4544" i="1"/>
  <c r="AA4545" i="1"/>
  <c r="AA4546" i="1"/>
  <c r="AA4547" i="1"/>
  <c r="AA4548" i="1"/>
  <c r="AA4549" i="1"/>
  <c r="AA4550" i="1"/>
  <c r="AA4551" i="1"/>
  <c r="AA4553" i="1"/>
  <c r="AA4554" i="1"/>
  <c r="AA4555" i="1"/>
  <c r="AA4556" i="1"/>
  <c r="AA4557" i="1"/>
  <c r="AA4558" i="1"/>
  <c r="AA4559" i="1"/>
  <c r="AA4560" i="1"/>
  <c r="AA4561" i="1"/>
  <c r="AA4562" i="1"/>
  <c r="AA4563" i="1"/>
  <c r="AA4564" i="1"/>
  <c r="AA4565" i="1"/>
  <c r="AA4566" i="1"/>
  <c r="AA4552" i="1"/>
  <c r="AA4567" i="1"/>
  <c r="AA4568" i="1"/>
  <c r="AA4569" i="1"/>
  <c r="AA4570" i="1"/>
  <c r="AA4571" i="1"/>
  <c r="AA4572" i="1"/>
  <c r="AA4573" i="1"/>
  <c r="AA4574" i="1"/>
  <c r="AA4575" i="1"/>
  <c r="AA4576" i="1"/>
  <c r="AA4577" i="1"/>
  <c r="AA4579" i="1"/>
  <c r="AA4578" i="1"/>
  <c r="AA4581" i="1"/>
  <c r="AA4582" i="1"/>
  <c r="AA4580" i="1"/>
  <c r="AA4583" i="1"/>
  <c r="AA4584" i="1"/>
  <c r="AA4585" i="1"/>
  <c r="AA4586" i="1"/>
  <c r="AA4587" i="1"/>
  <c r="AA4588" i="1"/>
  <c r="AA4589" i="1"/>
  <c r="AA4590" i="1"/>
  <c r="AA4591" i="1"/>
  <c r="AA4592" i="1"/>
  <c r="AA4593" i="1"/>
  <c r="AA4594" i="1"/>
  <c r="AA4595" i="1"/>
  <c r="AA4596" i="1"/>
  <c r="AA4597" i="1"/>
  <c r="AA4598" i="1"/>
  <c r="AA4599" i="1"/>
  <c r="AA4600" i="1"/>
  <c r="AA4601" i="1"/>
  <c r="AA4602" i="1"/>
  <c r="AA4603" i="1"/>
  <c r="AA4604" i="1"/>
  <c r="AA4605" i="1"/>
  <c r="AA4606" i="1"/>
  <c r="AA4607" i="1"/>
  <c r="AA4608" i="1"/>
  <c r="AA4609" i="1"/>
  <c r="AA4610" i="1"/>
  <c r="AA4611" i="1"/>
  <c r="AA4612" i="1"/>
  <c r="AA4613" i="1"/>
  <c r="AA4614" i="1"/>
  <c r="AA4615" i="1"/>
  <c r="AA4617" i="1"/>
  <c r="AA4616" i="1"/>
  <c r="AA4618" i="1"/>
  <c r="AA4619" i="1"/>
  <c r="AA4620" i="1"/>
  <c r="AA4621" i="1"/>
  <c r="AA4622" i="1"/>
  <c r="AA4623" i="1"/>
  <c r="AA4624" i="1"/>
  <c r="AA4625" i="1"/>
  <c r="AA4626" i="1"/>
  <c r="AA4627" i="1"/>
  <c r="AA4628" i="1"/>
  <c r="AA4629" i="1"/>
  <c r="AA4630" i="1"/>
  <c r="AA4631" i="1"/>
  <c r="AA4632" i="1"/>
  <c r="AA4633" i="1"/>
  <c r="AA4634" i="1"/>
  <c r="AA4635" i="1"/>
  <c r="AA4636" i="1"/>
  <c r="AA4637" i="1"/>
  <c r="AA4638" i="1"/>
  <c r="AA4639" i="1"/>
  <c r="AA4640" i="1"/>
  <c r="AA4641" i="1"/>
  <c r="AA4642" i="1"/>
  <c r="AA4643" i="1"/>
  <c r="AA4644" i="1"/>
  <c r="AA4645" i="1"/>
  <c r="AA4646" i="1"/>
  <c r="AA4647" i="1"/>
  <c r="AA4648" i="1"/>
  <c r="AA4649" i="1"/>
  <c r="AA4650" i="1"/>
  <c r="AA4651" i="1"/>
  <c r="AA4652" i="1"/>
  <c r="AA4653" i="1"/>
  <c r="AA4654" i="1"/>
  <c r="AA4655" i="1"/>
  <c r="AA4656" i="1"/>
  <c r="AA4657" i="1"/>
  <c r="AA4658" i="1"/>
  <c r="AA4659" i="1"/>
  <c r="AA4660" i="1"/>
  <c r="AA4661" i="1"/>
  <c r="AA4662" i="1"/>
  <c r="AA4663" i="1"/>
  <c r="AA4664" i="1"/>
  <c r="AA4665" i="1"/>
  <c r="AA4666" i="1"/>
  <c r="AA4667" i="1"/>
  <c r="AA4668" i="1"/>
  <c r="AA4669" i="1"/>
  <c r="AA4670" i="1"/>
  <c r="AA4671" i="1"/>
  <c r="AA4672" i="1"/>
  <c r="AA4673" i="1"/>
  <c r="AA4674" i="1"/>
  <c r="AA4675" i="1"/>
  <c r="AA4676" i="1"/>
  <c r="AA4677" i="1"/>
  <c r="AA4678" i="1"/>
  <c r="AA4679" i="1"/>
  <c r="AA4680" i="1"/>
  <c r="AA4681" i="1"/>
  <c r="AA4682" i="1"/>
  <c r="AA4683" i="1"/>
  <c r="AA4684" i="1"/>
  <c r="AA4685" i="1"/>
  <c r="AA4686" i="1"/>
  <c r="AA4687" i="1"/>
  <c r="AA4688" i="1"/>
  <c r="AA4689" i="1"/>
  <c r="AA4690" i="1"/>
  <c r="AA4691" i="1"/>
  <c r="AA4692" i="1"/>
  <c r="AA4693" i="1"/>
  <c r="AA4694" i="1"/>
  <c r="AA4695" i="1"/>
  <c r="AA4696" i="1"/>
  <c r="AA4697" i="1"/>
  <c r="AA4698" i="1"/>
  <c r="AA4699" i="1"/>
  <c r="AA4700" i="1"/>
  <c r="AA4701" i="1"/>
  <c r="AA4702" i="1"/>
  <c r="AA4703" i="1"/>
  <c r="AA4704" i="1"/>
  <c r="AA4705" i="1"/>
  <c r="AA4706" i="1"/>
  <c r="AA4707" i="1"/>
  <c r="AA4708" i="1"/>
  <c r="AA4709" i="1"/>
  <c r="AA4710" i="1"/>
  <c r="AA4711" i="1"/>
  <c r="AA4712" i="1"/>
  <c r="AA4713" i="1"/>
  <c r="AA4714" i="1"/>
  <c r="AA4715" i="1"/>
  <c r="AA4716" i="1"/>
  <c r="AA4717" i="1"/>
  <c r="AA4718" i="1"/>
  <c r="AA4719" i="1"/>
  <c r="AA4720" i="1"/>
  <c r="AA4721" i="1"/>
  <c r="AA4722" i="1"/>
  <c r="AA4723" i="1"/>
  <c r="AA4724" i="1"/>
  <c r="AA4725" i="1"/>
  <c r="AA4726" i="1"/>
  <c r="AA4728" i="1"/>
  <c r="AA4729" i="1"/>
  <c r="AA4727" i="1"/>
  <c r="AA4733" i="1"/>
  <c r="AA4734" i="1"/>
  <c r="AA4730" i="1"/>
  <c r="AA4731" i="1"/>
  <c r="AA4735" i="1"/>
  <c r="AA4732" i="1"/>
  <c r="AA4736" i="1"/>
  <c r="AA4737" i="1"/>
  <c r="AA4738" i="1"/>
  <c r="AA4739" i="1"/>
  <c r="AA4740" i="1"/>
  <c r="AA4741" i="1"/>
  <c r="AA4742" i="1"/>
  <c r="AA4743" i="1"/>
  <c r="AA4744" i="1"/>
  <c r="AA4745" i="1"/>
  <c r="AA4746" i="1"/>
  <c r="AA4747" i="1"/>
  <c r="AA4748" i="1"/>
  <c r="AA4749" i="1"/>
  <c r="AA4750" i="1"/>
  <c r="AA4751" i="1"/>
  <c r="AA4752" i="1"/>
  <c r="AA4753" i="1"/>
  <c r="AA4754" i="1"/>
  <c r="AA4755" i="1"/>
  <c r="AA4756" i="1"/>
  <c r="AA4757" i="1"/>
  <c r="AA4758" i="1"/>
  <c r="AA4759" i="1"/>
  <c r="AA4760" i="1"/>
  <c r="AA4761" i="1"/>
  <c r="AA4762" i="1"/>
  <c r="AA4763" i="1"/>
  <c r="AA4764" i="1"/>
  <c r="AA4765" i="1"/>
  <c r="AA4766" i="1"/>
  <c r="AA4767" i="1"/>
  <c r="AA4768" i="1"/>
  <c r="AA4769" i="1"/>
  <c r="AA4770" i="1"/>
  <c r="AA4771" i="1"/>
  <c r="AA4772" i="1"/>
  <c r="AA4773" i="1"/>
  <c r="AA4774" i="1"/>
  <c r="AA4775" i="1"/>
  <c r="AA4776" i="1"/>
  <c r="AA4777" i="1"/>
  <c r="AA4778" i="1"/>
  <c r="AA4779" i="1"/>
  <c r="AA4780" i="1"/>
  <c r="AA4781" i="1"/>
  <c r="AA4782" i="1"/>
  <c r="AA4783" i="1"/>
  <c r="AA4784" i="1"/>
  <c r="AA4785" i="1"/>
  <c r="AA4786" i="1"/>
  <c r="AA4787" i="1"/>
  <c r="AA4788" i="1"/>
  <c r="AA4789" i="1"/>
  <c r="AA4790" i="1"/>
  <c r="AA4791" i="1"/>
  <c r="AA4792" i="1"/>
  <c r="AA4793" i="1"/>
  <c r="AA4794" i="1"/>
  <c r="AA4795" i="1"/>
  <c r="AA4796" i="1"/>
  <c r="AA4797" i="1"/>
  <c r="AA4798" i="1"/>
  <c r="AA4799" i="1"/>
  <c r="AA4800" i="1"/>
  <c r="AA4801" i="1"/>
  <c r="AA4803" i="1"/>
  <c r="AA4804" i="1"/>
  <c r="AA4805" i="1"/>
  <c r="AA4806" i="1"/>
  <c r="AA4807" i="1"/>
  <c r="AA4802" i="1"/>
  <c r="AA4808" i="1"/>
  <c r="AA4809" i="1"/>
  <c r="AA4811" i="1"/>
  <c r="AA4812" i="1"/>
  <c r="AA4810" i="1"/>
  <c r="AA4813" i="1"/>
  <c r="AA4814" i="1"/>
  <c r="AA4815" i="1"/>
  <c r="AA4816" i="1"/>
  <c r="AA4817" i="1"/>
  <c r="AA4818" i="1"/>
  <c r="AA4819" i="1"/>
  <c r="AA4820" i="1"/>
  <c r="AA4821" i="1"/>
  <c r="AA4822" i="1"/>
  <c r="AA4823" i="1"/>
  <c r="AA4824" i="1"/>
  <c r="AA4825" i="1"/>
  <c r="AA4826" i="1"/>
  <c r="AA4827" i="1"/>
  <c r="AA4828" i="1"/>
  <c r="AA4829" i="1"/>
  <c r="AA4831" i="1"/>
  <c r="AA4832" i="1"/>
  <c r="AA4833" i="1"/>
  <c r="AA4834" i="1"/>
  <c r="AA4835" i="1"/>
  <c r="AA4836" i="1"/>
  <c r="AA4837" i="1"/>
  <c r="AA4838" i="1"/>
  <c r="AA4839" i="1"/>
  <c r="AA4840" i="1"/>
  <c r="AA4830" i="1"/>
  <c r="AA4841" i="1"/>
  <c r="AA4842" i="1"/>
  <c r="AA4843" i="1"/>
  <c r="AA4844" i="1"/>
  <c r="AA4846" i="1"/>
  <c r="AA4847" i="1"/>
  <c r="AA4848" i="1"/>
  <c r="AA4845" i="1"/>
  <c r="AA4849" i="1"/>
  <c r="AA4850" i="1"/>
  <c r="AA4852" i="1"/>
  <c r="AA4853" i="1"/>
  <c r="AA4854" i="1"/>
  <c r="AA4851" i="1"/>
  <c r="AA4856" i="1"/>
  <c r="AA4855" i="1"/>
  <c r="AA4857" i="1"/>
  <c r="AA4859" i="1"/>
  <c r="AA4858" i="1"/>
  <c r="AA4860" i="1"/>
  <c r="AA4861" i="1"/>
  <c r="AA4862" i="1"/>
  <c r="AA4863" i="1"/>
  <c r="AA4864" i="1"/>
  <c r="AA4865" i="1"/>
  <c r="AA4866" i="1"/>
  <c r="AA4867" i="1"/>
  <c r="AA4868" i="1"/>
  <c r="AA4869" i="1"/>
  <c r="AA4870" i="1"/>
  <c r="AA4871" i="1"/>
  <c r="AA4872" i="1"/>
  <c r="AA4873" i="1"/>
  <c r="AA4874" i="1"/>
  <c r="AA4875" i="1"/>
  <c r="AA4876" i="1"/>
  <c r="AA4877" i="1"/>
  <c r="AA4878" i="1"/>
  <c r="AA4879" i="1"/>
  <c r="AA4880" i="1"/>
  <c r="AA4881" i="1"/>
  <c r="AA4882" i="1"/>
  <c r="AA4883" i="1"/>
  <c r="AA4884" i="1"/>
  <c r="AA4885" i="1"/>
  <c r="AA4886" i="1"/>
  <c r="AA4887" i="1"/>
  <c r="AA4888" i="1"/>
  <c r="AA4889" i="1"/>
  <c r="AA4890" i="1"/>
  <c r="AA4891" i="1"/>
  <c r="AA4892" i="1"/>
  <c r="AA4893" i="1"/>
  <c r="AA4894" i="1"/>
  <c r="AA4895" i="1"/>
  <c r="AA4896" i="1"/>
  <c r="AA4897" i="1"/>
  <c r="AA4898" i="1"/>
  <c r="AA4899" i="1"/>
  <c r="AA4900" i="1"/>
  <c r="AA4901" i="1"/>
  <c r="AA4902" i="1"/>
  <c r="AA4903" i="1"/>
  <c r="AA4904" i="1"/>
  <c r="AA4905" i="1"/>
  <c r="AA4906" i="1"/>
  <c r="AA4907" i="1"/>
  <c r="AA4908" i="1"/>
  <c r="AA4909" i="1"/>
  <c r="AA4910" i="1"/>
  <c r="AA4911" i="1"/>
  <c r="AA4912" i="1"/>
  <c r="AA4913" i="1"/>
  <c r="AA4914" i="1"/>
  <c r="AA4915" i="1"/>
  <c r="AA4916" i="1"/>
  <c r="AA4917" i="1"/>
  <c r="AA4918" i="1"/>
  <c r="AA4919" i="1"/>
  <c r="AA4920" i="1"/>
  <c r="AA4921" i="1"/>
  <c r="AA4922" i="1"/>
  <c r="AA4923" i="1"/>
  <c r="AA4924" i="1"/>
  <c r="AA4925" i="1"/>
  <c r="AA4926" i="1"/>
  <c r="AA4927" i="1"/>
  <c r="AA4928" i="1"/>
  <c r="AA4929" i="1"/>
  <c r="AA4930" i="1"/>
  <c r="AA4931" i="1"/>
  <c r="AA4932" i="1"/>
  <c r="AA4933" i="1"/>
  <c r="AA4934" i="1"/>
  <c r="AA4935" i="1"/>
  <c r="AA4936" i="1"/>
  <c r="AA4937" i="1"/>
  <c r="AA4938" i="1"/>
  <c r="AA4939" i="1"/>
  <c r="AA4940" i="1"/>
  <c r="AA4941" i="1"/>
  <c r="AA4942" i="1"/>
  <c r="AA4943" i="1"/>
  <c r="AA4944" i="1"/>
  <c r="AA4945" i="1"/>
  <c r="AA4946" i="1"/>
  <c r="AA4947" i="1"/>
  <c r="AA4948" i="1"/>
  <c r="AA4949" i="1"/>
  <c r="AA4950" i="1"/>
  <c r="AA4951" i="1"/>
  <c r="AA4952" i="1"/>
  <c r="AA4953" i="1"/>
  <c r="AA4954" i="1"/>
  <c r="AA4955" i="1"/>
  <c r="AA4956" i="1"/>
  <c r="AA4957" i="1"/>
  <c r="AA4958" i="1"/>
  <c r="AA4959" i="1"/>
  <c r="AA4960" i="1"/>
  <c r="AA4961" i="1"/>
  <c r="AA4962" i="1"/>
  <c r="AA4963" i="1"/>
  <c r="AA4964" i="1"/>
  <c r="AA4965" i="1"/>
  <c r="AA4966" i="1"/>
  <c r="AA4967" i="1"/>
  <c r="AA4968" i="1"/>
  <c r="AA4969" i="1"/>
  <c r="AA4970" i="1"/>
  <c r="AA4971" i="1"/>
  <c r="AA4972" i="1"/>
  <c r="AA4973" i="1"/>
  <c r="AA4974" i="1"/>
  <c r="AA4975" i="1"/>
  <c r="AA4976" i="1"/>
  <c r="AA4977" i="1"/>
  <c r="AA4978" i="1"/>
  <c r="AA4979" i="1"/>
  <c r="AA4980" i="1"/>
  <c r="AA4981" i="1"/>
  <c r="AA4982" i="1"/>
  <c r="AA4983" i="1"/>
  <c r="AA4984" i="1"/>
  <c r="AA4985" i="1"/>
  <c r="AA4986" i="1"/>
  <c r="AA4987" i="1"/>
  <c r="AA4988" i="1"/>
  <c r="AA4989" i="1"/>
  <c r="AA4990" i="1"/>
  <c r="AA4991" i="1"/>
  <c r="AA4992" i="1"/>
  <c r="AA4994" i="1"/>
  <c r="AA4993" i="1"/>
  <c r="AA4995" i="1"/>
  <c r="AA4996" i="1"/>
  <c r="AA4998" i="1"/>
  <c r="AA4999" i="1"/>
  <c r="AA4997" i="1"/>
  <c r="AA5000" i="1"/>
  <c r="AA5001" i="1"/>
  <c r="AA5002" i="1"/>
  <c r="AA5003" i="1"/>
  <c r="AA5004" i="1"/>
  <c r="AA5005" i="1"/>
  <c r="AA5006" i="1"/>
  <c r="AA5007" i="1"/>
  <c r="AA5008" i="1"/>
  <c r="AA5009" i="1"/>
  <c r="AA5010" i="1"/>
  <c r="AA5011" i="1"/>
  <c r="AA5012" i="1"/>
  <c r="AA5013" i="1"/>
  <c r="AA5014" i="1"/>
  <c r="AA5015" i="1"/>
  <c r="AA5016" i="1"/>
  <c r="AA5017" i="1"/>
  <c r="AA5018" i="1"/>
  <c r="AA5019" i="1"/>
  <c r="AA5020" i="1"/>
  <c r="AA5021" i="1"/>
  <c r="AA5022" i="1"/>
  <c r="AA5023" i="1"/>
  <c r="AA5024" i="1"/>
  <c r="AA5025" i="1"/>
  <c r="AA5026" i="1"/>
  <c r="AA5027" i="1"/>
  <c r="AA5028" i="1"/>
  <c r="AA5030" i="1"/>
  <c r="AA5031" i="1"/>
  <c r="AA5029" i="1"/>
  <c r="AA5032" i="1"/>
  <c r="AA5033" i="1"/>
  <c r="AA5034" i="1"/>
  <c r="AA5035" i="1"/>
  <c r="AA5036" i="1"/>
  <c r="AA5037" i="1"/>
  <c r="AA5038" i="1"/>
  <c r="AA5039" i="1"/>
  <c r="AA5040" i="1"/>
  <c r="AA5042" i="1"/>
  <c r="AA5043" i="1"/>
  <c r="AA5044" i="1"/>
  <c r="AA5045" i="1"/>
  <c r="AA5046" i="1"/>
  <c r="AA5041" i="1"/>
  <c r="AA5048" i="1"/>
  <c r="AA5049" i="1"/>
  <c r="AA5047" i="1"/>
  <c r="AA5050" i="1"/>
  <c r="AA5051" i="1"/>
  <c r="AA5052" i="1"/>
  <c r="AA5053" i="1"/>
  <c r="AA5054" i="1"/>
  <c r="AA5055" i="1"/>
  <c r="AA5056" i="1"/>
  <c r="AA5057" i="1"/>
  <c r="AA5058" i="1"/>
  <c r="AA5059" i="1"/>
  <c r="AA5060" i="1"/>
  <c r="AA5061" i="1"/>
  <c r="AA5062" i="1"/>
  <c r="AA5063" i="1"/>
  <c r="AA5064" i="1"/>
  <c r="AA5065" i="1"/>
  <c r="AA5066" i="1"/>
  <c r="AA5067" i="1"/>
  <c r="AA5068" i="1"/>
  <c r="AA5069" i="1"/>
  <c r="AA5070" i="1"/>
  <c r="AA5071" i="1"/>
  <c r="AA5072" i="1"/>
  <c r="AA5073" i="1"/>
  <c r="AA5074" i="1"/>
  <c r="AA5075" i="1"/>
  <c r="AA5076" i="1"/>
  <c r="AA5077" i="1"/>
  <c r="AA5078" i="1"/>
  <c r="AA5080" i="1"/>
  <c r="AA5079" i="1"/>
  <c r="AA5081" i="1"/>
  <c r="AA5082" i="1"/>
  <c r="AA5083" i="1"/>
  <c r="AA5084" i="1"/>
  <c r="AA5085" i="1"/>
  <c r="AA5086" i="1"/>
  <c r="AA5087" i="1"/>
  <c r="AA5088" i="1"/>
  <c r="AA5089" i="1"/>
  <c r="AA5090" i="1"/>
  <c r="AA5091" i="1"/>
  <c r="AA5092" i="1"/>
  <c r="AA5093" i="1"/>
  <c r="AA5094" i="1"/>
  <c r="AA5095" i="1"/>
  <c r="AA5096" i="1"/>
  <c r="AA5097" i="1"/>
  <c r="AA5098" i="1"/>
  <c r="AA5099" i="1"/>
  <c r="AA5100" i="1"/>
  <c r="AA5101" i="1"/>
  <c r="AA5102" i="1"/>
  <c r="AA5103" i="1"/>
  <c r="AA5104" i="1"/>
  <c r="AA5105" i="1"/>
  <c r="AA5106" i="1"/>
  <c r="AA5107" i="1"/>
  <c r="AA5108" i="1"/>
  <c r="AA5109" i="1"/>
  <c r="AA5110" i="1"/>
  <c r="AA5111" i="1"/>
  <c r="AA5112" i="1"/>
  <c r="AA5113" i="1"/>
  <c r="AA5114" i="1"/>
  <c r="AA5115" i="1"/>
  <c r="AA5116" i="1"/>
  <c r="AA5118" i="1"/>
  <c r="AA5117" i="1"/>
  <c r="AA5120" i="1"/>
  <c r="AA5121" i="1"/>
  <c r="AA5122" i="1"/>
  <c r="AA5123" i="1"/>
  <c r="AA5124" i="1"/>
  <c r="AA5125" i="1"/>
  <c r="AA5126" i="1"/>
  <c r="AA5127" i="1"/>
  <c r="AA5128" i="1"/>
  <c r="AA5129" i="1"/>
  <c r="AA5130" i="1"/>
  <c r="AA5131" i="1"/>
  <c r="AA5132" i="1"/>
  <c r="AA5133" i="1"/>
  <c r="AA5134" i="1"/>
  <c r="AA5135" i="1"/>
  <c r="AA5136" i="1"/>
  <c r="AA5137" i="1"/>
  <c r="AA5138" i="1"/>
  <c r="AA5139" i="1"/>
  <c r="AA5140" i="1"/>
  <c r="AA5141" i="1"/>
  <c r="AA5142" i="1"/>
  <c r="AA5143" i="1"/>
  <c r="AA5144" i="1"/>
  <c r="AA5145" i="1"/>
  <c r="AA5146" i="1"/>
  <c r="AA5147" i="1"/>
  <c r="AA5148" i="1"/>
  <c r="AA5149" i="1"/>
  <c r="AA5150" i="1"/>
  <c r="AA5151" i="1"/>
  <c r="AA5152" i="1"/>
  <c r="AA5153" i="1"/>
  <c r="AA5154" i="1"/>
  <c r="AA5155" i="1"/>
  <c r="AA5156" i="1"/>
  <c r="AA5157" i="1"/>
  <c r="AA5158" i="1"/>
  <c r="AA5159" i="1"/>
  <c r="AA5160" i="1"/>
  <c r="AA5161" i="1"/>
  <c r="AA5119" i="1"/>
  <c r="AA5162" i="1"/>
  <c r="AA5163" i="1"/>
  <c r="AA5164" i="1"/>
  <c r="AA5165" i="1"/>
  <c r="AA5166" i="1"/>
  <c r="AA5167" i="1"/>
  <c r="AA5168" i="1"/>
  <c r="AA5169" i="1"/>
  <c r="AA5170" i="1"/>
  <c r="AA5171" i="1"/>
  <c r="AA5172" i="1"/>
  <c r="AA5174" i="1"/>
  <c r="AA5175" i="1"/>
  <c r="AA5176" i="1"/>
  <c r="AA5177" i="1"/>
  <c r="AA5173" i="1"/>
  <c r="AA5178" i="1"/>
  <c r="AA5179" i="1"/>
  <c r="AA5180" i="1"/>
  <c r="AA5181" i="1"/>
  <c r="AA5182" i="1"/>
  <c r="AA5183" i="1"/>
  <c r="AA5184" i="1"/>
  <c r="AA5185" i="1"/>
  <c r="AA5186" i="1"/>
  <c r="AA5187" i="1"/>
  <c r="AA5188" i="1"/>
  <c r="AA5189" i="1"/>
  <c r="AA5191" i="1"/>
  <c r="AA5190" i="1"/>
  <c r="AA5192" i="1"/>
  <c r="AA5193" i="1"/>
  <c r="AA5194" i="1"/>
  <c r="AA5195" i="1"/>
  <c r="AA5196" i="1"/>
  <c r="AA5200" i="1"/>
  <c r="AA5201" i="1"/>
  <c r="AA5197" i="1"/>
  <c r="AA5198" i="1"/>
  <c r="AA5202" i="1"/>
  <c r="AA5203" i="1"/>
  <c r="AA5204" i="1"/>
  <c r="AA5199" i="1"/>
  <c r="AA5206" i="1"/>
  <c r="AA5207" i="1"/>
  <c r="AA5205" i="1"/>
  <c r="AA5208" i="1"/>
  <c r="AA5209" i="1"/>
  <c r="AA5210" i="1"/>
  <c r="AA5211" i="1"/>
  <c r="AA5212" i="1"/>
  <c r="AA5213" i="1"/>
  <c r="AA5214" i="1"/>
  <c r="AA5215" i="1"/>
  <c r="AA5216" i="1"/>
  <c r="AA5217" i="1"/>
  <c r="AA5218" i="1"/>
  <c r="AA5219" i="1"/>
  <c r="AA5220" i="1"/>
  <c r="AA5221" i="1"/>
  <c r="AA5222" i="1"/>
  <c r="AA5223" i="1"/>
  <c r="AA5224" i="1"/>
  <c r="AA5225" i="1"/>
  <c r="AA5226" i="1"/>
  <c r="AA5227" i="1"/>
  <c r="AA5228" i="1"/>
  <c r="AA5229" i="1"/>
  <c r="AA5230" i="1"/>
  <c r="AA5231" i="1"/>
  <c r="AA5232" i="1"/>
  <c r="AA5233" i="1"/>
  <c r="AA5234" i="1"/>
  <c r="AA5235" i="1"/>
  <c r="AA5236" i="1"/>
  <c r="AA5237" i="1"/>
  <c r="AA5238" i="1"/>
  <c r="AA5239" i="1"/>
  <c r="AA5240" i="1"/>
  <c r="AA5241" i="1"/>
  <c r="AA5242" i="1"/>
  <c r="AA5243" i="1"/>
  <c r="AA5244" i="1"/>
  <c r="AA5245" i="1"/>
  <c r="AA5246" i="1"/>
  <c r="AA5247" i="1"/>
  <c r="AA5248" i="1"/>
  <c r="AA5249" i="1"/>
  <c r="AA5250" i="1"/>
  <c r="AA5251" i="1"/>
  <c r="AA5252" i="1"/>
  <c r="AA5253" i="1"/>
  <c r="AA5254" i="1"/>
  <c r="AA5256" i="1"/>
  <c r="AA5257" i="1"/>
  <c r="AA5255" i="1"/>
  <c r="AA5259" i="1"/>
  <c r="AA5258" i="1"/>
  <c r="AA5260" i="1"/>
  <c r="AA5261" i="1"/>
  <c r="AA5262" i="1"/>
  <c r="AA5263" i="1"/>
  <c r="AA5264" i="1"/>
  <c r="AA5265" i="1"/>
  <c r="AA5267" i="1"/>
  <c r="AA5268" i="1"/>
  <c r="AA5266" i="1"/>
  <c r="AA5269" i="1"/>
  <c r="AA5270" i="1"/>
  <c r="AA5271" i="1"/>
  <c r="AA5272" i="1"/>
  <c r="AA5273" i="1"/>
  <c r="AA5274" i="1"/>
  <c r="AA5275" i="1"/>
  <c r="AA5276" i="1"/>
  <c r="AA5277" i="1"/>
  <c r="AA5278" i="1"/>
  <c r="AA5279" i="1"/>
  <c r="AA5280" i="1"/>
  <c r="AA5281" i="1"/>
  <c r="AA5282" i="1"/>
  <c r="AA5283" i="1"/>
  <c r="AA5285" i="1"/>
  <c r="AA5286" i="1"/>
  <c r="AA5284" i="1"/>
  <c r="AA5287" i="1"/>
  <c r="AA5502" i="1"/>
  <c r="AA5472" i="1"/>
  <c r="AA5484" i="1"/>
  <c r="AA5503" i="1"/>
  <c r="AA5473" i="1"/>
  <c r="AA5288" i="1"/>
  <c r="AA5289" i="1"/>
  <c r="AA5290" i="1"/>
  <c r="AA5291" i="1"/>
  <c r="AA5292" i="1"/>
  <c r="AA5294" i="1"/>
  <c r="AA5293" i="1"/>
  <c r="AA5295" i="1"/>
  <c r="AA5296" i="1"/>
  <c r="AA5297" i="1"/>
  <c r="AA5298" i="1"/>
  <c r="AA5299" i="1"/>
  <c r="AA5300" i="1"/>
  <c r="AA5301" i="1"/>
  <c r="AA5302" i="1"/>
  <c r="AA5303" i="1"/>
  <c r="AA5307" i="1"/>
  <c r="AA5305" i="1"/>
  <c r="AA5306" i="1"/>
  <c r="AA5308" i="1"/>
  <c r="AA5310" i="1"/>
  <c r="AA5309" i="1"/>
  <c r="AA5311" i="1"/>
  <c r="AA5312" i="1"/>
  <c r="AA5313" i="1"/>
  <c r="AA5314" i="1"/>
  <c r="AA5315" i="1"/>
  <c r="AA5316" i="1"/>
  <c r="AA5317" i="1"/>
  <c r="AA5318" i="1"/>
  <c r="AA5319" i="1"/>
  <c r="AA5320" i="1"/>
  <c r="AA5321" i="1"/>
  <c r="AA5322" i="1"/>
  <c r="AA5323" i="1"/>
  <c r="AA5324" i="1"/>
  <c r="AA5325" i="1"/>
  <c r="AA5326" i="1"/>
  <c r="AA5327" i="1"/>
  <c r="AA5328" i="1"/>
  <c r="AA5329" i="1"/>
  <c r="AA5330" i="1"/>
  <c r="AA5331" i="1"/>
  <c r="AA5332" i="1"/>
  <c r="AA5333" i="1"/>
  <c r="AA5334" i="1"/>
  <c r="AA5335" i="1"/>
  <c r="AA5336" i="1"/>
  <c r="AA5337" i="1"/>
  <c r="AA5338" i="1"/>
  <c r="AA5339" i="1"/>
  <c r="AA5340" i="1"/>
  <c r="AA5341" i="1"/>
  <c r="AA5342" i="1"/>
  <c r="AA5343" i="1"/>
  <c r="AA5344" i="1"/>
  <c r="AA5345" i="1"/>
  <c r="AA5346" i="1"/>
  <c r="AA5347" i="1"/>
  <c r="AA5348" i="1"/>
  <c r="AA5349" i="1"/>
  <c r="AA5350" i="1"/>
  <c r="AA5351" i="1"/>
  <c r="AA5352" i="1"/>
  <c r="AA5353" i="1"/>
  <c r="AA5354" i="1"/>
  <c r="AA5355" i="1"/>
  <c r="AA5356" i="1"/>
  <c r="AA5357" i="1"/>
  <c r="AA5358" i="1"/>
  <c r="AA5359" i="1"/>
  <c r="AA5360" i="1"/>
  <c r="AA5361" i="1"/>
  <c r="AA5362" i="1"/>
  <c r="AA5363" i="1"/>
  <c r="AA5364" i="1"/>
  <c r="AA5365" i="1"/>
  <c r="AA5366" i="1"/>
  <c r="AA5367" i="1"/>
  <c r="AA5368" i="1"/>
  <c r="AA5369" i="1"/>
  <c r="AA5370" i="1"/>
  <c r="AA5371" i="1"/>
  <c r="AA5372" i="1"/>
  <c r="AA5373" i="1"/>
  <c r="AA5374" i="1"/>
  <c r="AA5375" i="1"/>
  <c r="AA5376" i="1"/>
  <c r="AA5377" i="1"/>
  <c r="AA5378" i="1"/>
  <c r="AA5381" i="1"/>
  <c r="AA5379" i="1"/>
  <c r="AA5380" i="1"/>
  <c r="AA5382" i="1"/>
  <c r="AA5383" i="1"/>
  <c r="AA5384" i="1"/>
  <c r="AA5385" i="1"/>
  <c r="AA5386" i="1"/>
  <c r="AA5387" i="1"/>
  <c r="AA5388" i="1"/>
  <c r="AA5389" i="1"/>
  <c r="AA5390" i="1"/>
  <c r="AA5392" i="1"/>
  <c r="AA5391" i="1"/>
  <c r="AA5393" i="1"/>
  <c r="AA5394" i="1"/>
  <c r="AA5395" i="1"/>
  <c r="AA5396" i="1"/>
  <c r="AA5397" i="1"/>
  <c r="AA5398" i="1"/>
  <c r="AA5399" i="1"/>
  <c r="AA5400" i="1"/>
  <c r="AA5401" i="1"/>
  <c r="AA5402" i="1"/>
  <c r="AA5403" i="1"/>
  <c r="AA5404" i="1"/>
  <c r="AA5405" i="1"/>
  <c r="AA5406" i="1"/>
  <c r="AA5407" i="1"/>
  <c r="AA5408" i="1"/>
  <c r="AA5409" i="1"/>
  <c r="AA5410" i="1"/>
  <c r="AA5411" i="1"/>
  <c r="AA5412" i="1"/>
  <c r="AA5413" i="1"/>
  <c r="AA5414" i="1"/>
  <c r="AA5415" i="1"/>
  <c r="AA5416" i="1"/>
  <c r="AA5417" i="1"/>
  <c r="AA5418" i="1"/>
  <c r="AA5420" i="1"/>
  <c r="AA5421" i="1"/>
  <c r="AA5422" i="1"/>
  <c r="AA5419" i="1"/>
  <c r="AA5423" i="1"/>
  <c r="AA5424" i="1"/>
  <c r="AA5425" i="1"/>
  <c r="AA5426" i="1"/>
  <c r="AA5427" i="1"/>
  <c r="AA5428" i="1"/>
  <c r="AA5429" i="1"/>
  <c r="AA5430" i="1"/>
  <c r="AA5431" i="1"/>
  <c r="AA5432" i="1"/>
  <c r="AA5433" i="1"/>
  <c r="AA5434" i="1"/>
  <c r="AA5435" i="1"/>
  <c r="AA5436" i="1"/>
  <c r="AA5437" i="1"/>
  <c r="AA5438" i="1"/>
  <c r="AA5439" i="1"/>
  <c r="AA5441" i="1"/>
  <c r="AA5442" i="1"/>
  <c r="AA5443" i="1"/>
  <c r="AA5444" i="1"/>
  <c r="AA5445" i="1"/>
  <c r="AA5446" i="1"/>
  <c r="AA5447" i="1"/>
  <c r="AA5448" i="1"/>
  <c r="AA5449" i="1"/>
  <c r="AA5450" i="1"/>
  <c r="AA5451" i="1"/>
  <c r="AA5452" i="1"/>
  <c r="AA5453" i="1"/>
  <c r="AA5454" i="1"/>
  <c r="AA5455" i="1"/>
  <c r="AA5456" i="1"/>
  <c r="AA5457" i="1"/>
  <c r="AA5458" i="1"/>
  <c r="AA5459" i="1"/>
  <c r="AA5460" i="1"/>
  <c r="AA5461" i="1"/>
  <c r="AA5462" i="1"/>
  <c r="AA5463" i="1"/>
  <c r="AA5440" i="1"/>
  <c r="AA5464" i="1"/>
  <c r="AA5465" i="1"/>
  <c r="AA5466" i="1"/>
  <c r="AA5467" i="1"/>
  <c r="AA5468" i="1"/>
  <c r="AA5469" i="1"/>
  <c r="AA5470" i="1"/>
  <c r="AA5471" i="1"/>
  <c r="AA5474" i="1"/>
  <c r="AA5475" i="1"/>
  <c r="AA5476" i="1"/>
  <c r="AA5477" i="1"/>
  <c r="AA5478" i="1"/>
  <c r="AA5479" i="1"/>
  <c r="AA5480" i="1"/>
  <c r="AA5481" i="1"/>
  <c r="AA5482" i="1"/>
  <c r="AA5483" i="1"/>
  <c r="AA5485" i="1"/>
  <c r="AA5486" i="1"/>
  <c r="AA5487" i="1"/>
  <c r="AA5489" i="1"/>
  <c r="AA5488" i="1"/>
  <c r="AA5490" i="1"/>
  <c r="AA5491" i="1"/>
  <c r="AA5493" i="1"/>
  <c r="AA5492" i="1"/>
  <c r="AA5497" i="1"/>
  <c r="AA5494" i="1"/>
  <c r="AA5495" i="1"/>
  <c r="AA5496" i="1"/>
  <c r="AA5498" i="1"/>
  <c r="AA5499" i="1"/>
  <c r="AA5500" i="1"/>
  <c r="AA5501" i="1"/>
  <c r="AA5504" i="1"/>
  <c r="AA5505" i="1"/>
  <c r="AA5506" i="1"/>
  <c r="AA5507" i="1"/>
  <c r="AA5508" i="1"/>
  <c r="AA5509" i="1"/>
  <c r="AA5510" i="1"/>
  <c r="AA5511" i="1"/>
  <c r="AA5512" i="1"/>
  <c r="AA5513" i="1"/>
  <c r="AA5514" i="1"/>
  <c r="AA5515" i="1"/>
  <c r="AA5516" i="1"/>
  <c r="AA5517" i="1"/>
  <c r="AA5518" i="1"/>
  <c r="AA5519" i="1"/>
  <c r="AA5520" i="1"/>
  <c r="AA5521" i="1"/>
  <c r="AA5522" i="1"/>
  <c r="AA5523" i="1"/>
  <c r="AA5524" i="1"/>
  <c r="AA5525" i="1"/>
  <c r="AA5526" i="1"/>
  <c r="AA5527" i="1"/>
  <c r="AA5528" i="1"/>
  <c r="AA5529" i="1"/>
  <c r="AA5530" i="1"/>
  <c r="AA5531" i="1"/>
  <c r="AA5532" i="1"/>
  <c r="AA5533" i="1"/>
  <c r="AA5534" i="1"/>
  <c r="AA5535" i="1"/>
  <c r="AA5536" i="1"/>
  <c r="AA5537" i="1"/>
  <c r="AA5538" i="1"/>
  <c r="AA5539" i="1"/>
  <c r="AA5540" i="1"/>
  <c r="AA5541" i="1"/>
  <c r="AA5542" i="1"/>
  <c r="AA5543" i="1"/>
  <c r="AA5544" i="1"/>
  <c r="AA5545" i="1"/>
  <c r="AA5546" i="1"/>
  <c r="AA5547" i="1"/>
  <c r="AA5548" i="1"/>
  <c r="AA5549" i="1"/>
  <c r="AA5550" i="1"/>
  <c r="AA5551" i="1"/>
  <c r="AA5552" i="1"/>
  <c r="AA5553" i="1"/>
  <c r="AA5554" i="1"/>
  <c r="AA5555" i="1"/>
  <c r="AA5556" i="1"/>
  <c r="AA5557" i="1"/>
  <c r="AA5558" i="1"/>
  <c r="AA5559" i="1"/>
  <c r="AA5560" i="1"/>
  <c r="AA5561" i="1"/>
  <c r="AA5562" i="1"/>
  <c r="AA5563" i="1"/>
  <c r="AA5564" i="1"/>
  <c r="AA5565" i="1"/>
  <c r="AA5566" i="1"/>
  <c r="AA5567" i="1"/>
  <c r="AA5568" i="1"/>
  <c r="AA5569" i="1"/>
  <c r="AA5570" i="1"/>
  <c r="AA5571" i="1"/>
  <c r="AA5572" i="1"/>
  <c r="AA5573" i="1"/>
  <c r="AA5574" i="1"/>
  <c r="AA5575" i="1"/>
  <c r="AA5576" i="1"/>
  <c r="AA5577" i="1"/>
  <c r="AA5578" i="1"/>
  <c r="AA5579" i="1"/>
  <c r="AA5580" i="1"/>
  <c r="AA5581" i="1"/>
  <c r="AA5582" i="1"/>
  <c r="AA5583" i="1"/>
  <c r="AA5584" i="1"/>
  <c r="AA5585" i="1"/>
  <c r="AA5586" i="1"/>
  <c r="AA5587" i="1"/>
  <c r="AA5588" i="1"/>
  <c r="AA5589" i="1"/>
  <c r="AA5590" i="1"/>
  <c r="AA5591" i="1"/>
  <c r="AA5593" i="1"/>
  <c r="AA5592" i="1"/>
  <c r="AA5595" i="1"/>
  <c r="AA5596" i="1"/>
  <c r="AA5594" i="1"/>
  <c r="AA5598" i="1"/>
  <c r="AA5599" i="1"/>
  <c r="AA5597" i="1"/>
  <c r="AA5600" i="1"/>
  <c r="AA5601" i="1"/>
  <c r="AA5602" i="1"/>
  <c r="AA5603" i="1"/>
  <c r="AA5604" i="1"/>
  <c r="AA5607" i="1"/>
  <c r="AA5605" i="1"/>
  <c r="AA5606" i="1"/>
  <c r="AA5608" i="1"/>
  <c r="AA5609" i="1"/>
  <c r="AA5610" i="1"/>
  <c r="AA5611" i="1"/>
  <c r="AA5612" i="1"/>
  <c r="AA5613" i="1"/>
  <c r="AA5614" i="1"/>
  <c r="AA5615" i="1"/>
  <c r="AA5616" i="1"/>
  <c r="AA5617" i="1"/>
  <c r="AA5618" i="1"/>
  <c r="AA5619" i="1"/>
  <c r="AA5620" i="1"/>
  <c r="AA5621" i="1"/>
  <c r="AA5622" i="1"/>
  <c r="AA5623" i="1"/>
  <c r="AA5624" i="1"/>
  <c r="AA5625" i="1"/>
  <c r="AA5626" i="1"/>
  <c r="AA5627" i="1"/>
  <c r="AA5628" i="1"/>
  <c r="AA5630" i="1"/>
  <c r="AA5629" i="1"/>
  <c r="AA5631" i="1"/>
  <c r="AA5632" i="1"/>
  <c r="AA5633" i="1"/>
  <c r="AA5634" i="1"/>
  <c r="AA5635" i="1"/>
  <c r="AA5636" i="1"/>
  <c r="AA5637" i="1"/>
  <c r="AA5638" i="1"/>
  <c r="AA5639" i="1"/>
  <c r="AA5640" i="1"/>
  <c r="AA5641" i="1"/>
  <c r="AA5642" i="1"/>
  <c r="AA5643" i="1"/>
  <c r="AA5644" i="1"/>
  <c r="AA5645" i="1"/>
  <c r="AA5646" i="1"/>
  <c r="AA5647" i="1"/>
  <c r="AA5648" i="1"/>
  <c r="AA5649" i="1"/>
  <c r="AA5650" i="1"/>
  <c r="AA5651" i="1"/>
  <c r="AA5652" i="1"/>
  <c r="AA5653" i="1"/>
  <c r="AA5654" i="1"/>
  <c r="AA5656" i="1"/>
  <c r="AA5657" i="1"/>
  <c r="AA5658" i="1"/>
  <c r="AA5659" i="1"/>
  <c r="AA5660" i="1"/>
  <c r="AA5661" i="1"/>
  <c r="AA5662" i="1"/>
  <c r="AA5663" i="1"/>
  <c r="AA5664" i="1"/>
  <c r="AA5665" i="1"/>
  <c r="AA5666" i="1"/>
  <c r="AA5655" i="1"/>
  <c r="AA5667" i="1"/>
  <c r="AA5668" i="1"/>
  <c r="AA5669" i="1"/>
  <c r="AA5670" i="1"/>
  <c r="AA5671" i="1"/>
  <c r="AA5672" i="1"/>
  <c r="AA5673" i="1"/>
  <c r="AA5674" i="1"/>
  <c r="AA5675" i="1"/>
  <c r="AA5676" i="1"/>
  <c r="AA5677" i="1"/>
  <c r="AA5678" i="1"/>
  <c r="AA5679" i="1"/>
  <c r="AA5680" i="1"/>
  <c r="AA5681" i="1"/>
  <c r="AA5682" i="1"/>
  <c r="AA5683" i="1"/>
  <c r="AA5684" i="1"/>
  <c r="AA5685" i="1"/>
  <c r="AA5686" i="1"/>
  <c r="AA5687" i="1"/>
  <c r="AA5688" i="1"/>
  <c r="AA5689" i="1"/>
  <c r="AA5690" i="1"/>
  <c r="AA5691" i="1"/>
  <c r="AA5692" i="1"/>
  <c r="AA5693" i="1"/>
  <c r="AA5694" i="1"/>
  <c r="AA5695" i="1"/>
  <c r="AA5696" i="1"/>
  <c r="AA5697" i="1"/>
  <c r="AA5698" i="1"/>
  <c r="AA5699" i="1"/>
  <c r="AA5700" i="1"/>
  <c r="AA5701" i="1"/>
  <c r="AA5702" i="1"/>
  <c r="AA5703" i="1"/>
  <c r="AA5704" i="1"/>
  <c r="AA5705" i="1"/>
  <c r="AA5706" i="1"/>
  <c r="AA5707" i="1"/>
  <c r="AA5708" i="1"/>
  <c r="AA5709" i="1"/>
  <c r="AA5710" i="1"/>
  <c r="AA5711" i="1"/>
  <c r="AA5712" i="1"/>
  <c r="AA5713" i="1"/>
  <c r="AA5714" i="1"/>
  <c r="AA5715" i="1"/>
  <c r="AA5716" i="1"/>
  <c r="AA5717" i="1"/>
  <c r="AA5720" i="1"/>
  <c r="AA5721" i="1"/>
  <c r="AA5718" i="1"/>
  <c r="AA5719" i="1"/>
  <c r="AA5722" i="1"/>
  <c r="AA5723" i="1"/>
  <c r="AA5724" i="1"/>
  <c r="AA5725" i="1"/>
  <c r="AA5726" i="1"/>
  <c r="AA5727" i="1"/>
  <c r="AA5728" i="1"/>
  <c r="AA5731" i="1"/>
  <c r="AA5729" i="1"/>
  <c r="AA5730" i="1"/>
  <c r="AA5732" i="1"/>
  <c r="AA5733" i="1"/>
  <c r="AA5734" i="1"/>
  <c r="AA5735" i="1"/>
  <c r="AA5737" i="1"/>
  <c r="AA5738" i="1"/>
  <c r="AA5739" i="1"/>
  <c r="AA5740" i="1"/>
  <c r="AA5741" i="1"/>
  <c r="AA5742" i="1"/>
  <c r="AA5743" i="1"/>
  <c r="AA5744" i="1"/>
  <c r="AA5745" i="1"/>
  <c r="AA5746" i="1"/>
  <c r="AA5747" i="1"/>
  <c r="AA5748" i="1"/>
  <c r="AA5749" i="1"/>
  <c r="AA5736" i="1"/>
  <c r="AA5751" i="1"/>
  <c r="AA5750" i="1"/>
  <c r="AA5752" i="1"/>
  <c r="AA5753" i="1"/>
  <c r="AA5754" i="1"/>
  <c r="AA5755" i="1"/>
  <c r="AA5756" i="1"/>
  <c r="AA5757" i="1"/>
  <c r="AA5758" i="1"/>
  <c r="AA5759" i="1"/>
  <c r="AA5760" i="1"/>
  <c r="AA5761" i="1"/>
  <c r="AA5762" i="1"/>
  <c r="AA5763" i="1"/>
  <c r="AA5764" i="1"/>
  <c r="AA5765" i="1"/>
  <c r="AA5766" i="1"/>
  <c r="AA5767" i="1"/>
  <c r="AA5768" i="1"/>
  <c r="AA5769" i="1"/>
  <c r="AA5770" i="1"/>
  <c r="AA5771" i="1"/>
  <c r="AA5772" i="1"/>
  <c r="AA5773" i="1"/>
  <c r="AA5774" i="1"/>
  <c r="AA5775" i="1"/>
  <c r="AA5776" i="1"/>
  <c r="AA5777" i="1"/>
  <c r="AA5778" i="1"/>
  <c r="AA5779" i="1"/>
  <c r="AA5780" i="1"/>
  <c r="AA5781" i="1"/>
  <c r="AA5782" i="1"/>
  <c r="AA5783" i="1"/>
  <c r="AA5784" i="1"/>
  <c r="AA5785" i="1"/>
  <c r="AA5786" i="1"/>
  <c r="AA5787" i="1"/>
  <c r="AA5788" i="1"/>
  <c r="AA5789" i="1"/>
  <c r="AA5790" i="1"/>
  <c r="AA5791" i="1"/>
  <c r="AA5792" i="1"/>
  <c r="AA5793" i="1"/>
  <c r="AA5794" i="1"/>
  <c r="AA5795" i="1"/>
  <c r="AA5796" i="1"/>
  <c r="AA5797" i="1"/>
  <c r="AA5798" i="1"/>
  <c r="AA5799" i="1"/>
  <c r="AA5800" i="1"/>
  <c r="AA5801" i="1"/>
  <c r="AA5802" i="1"/>
  <c r="AA5803" i="1"/>
  <c r="AA5804" i="1"/>
  <c r="AA5805" i="1"/>
  <c r="AA5806" i="1"/>
  <c r="AA5807" i="1"/>
  <c r="AA5808" i="1"/>
  <c r="AA5809" i="1"/>
  <c r="AA5810" i="1"/>
  <c r="AA5811" i="1"/>
  <c r="AA5812" i="1"/>
  <c r="AA5813" i="1"/>
  <c r="AA5814" i="1"/>
  <c r="AA5815" i="1"/>
  <c r="AA5816" i="1"/>
  <c r="AA5817" i="1"/>
  <c r="AA5818" i="1"/>
  <c r="AA5819" i="1"/>
  <c r="AA5820" i="1"/>
  <c r="AA5821" i="1"/>
  <c r="AA5822" i="1"/>
  <c r="AA5823" i="1"/>
  <c r="AA5824" i="1"/>
  <c r="AA5825" i="1"/>
  <c r="AA5826" i="1"/>
  <c r="AA5827" i="1"/>
  <c r="AA5828" i="1"/>
  <c r="AA5829" i="1"/>
  <c r="AA5830" i="1"/>
  <c r="AA5831" i="1"/>
  <c r="AA5832" i="1"/>
  <c r="AA5833" i="1"/>
  <c r="AA5834" i="1"/>
  <c r="AA5835" i="1"/>
  <c r="AA5836" i="1"/>
  <c r="AA5837" i="1"/>
  <c r="AA5838" i="1"/>
  <c r="AA5839" i="1"/>
  <c r="AA5840" i="1"/>
  <c r="AA5841" i="1"/>
  <c r="AA5842" i="1"/>
  <c r="AA5843" i="1"/>
  <c r="AA5844" i="1"/>
  <c r="AA5845" i="1"/>
  <c r="AA5846" i="1"/>
  <c r="AA5847" i="1"/>
  <c r="AA5848" i="1"/>
  <c r="AA5849" i="1"/>
  <c r="AA5850" i="1"/>
  <c r="AA5851" i="1"/>
  <c r="AA5852" i="1"/>
  <c r="AA5853" i="1"/>
  <c r="AA5855" i="1"/>
  <c r="AA5854" i="1"/>
  <c r="AA5856" i="1"/>
  <c r="AA5857" i="1"/>
  <c r="AA5858" i="1"/>
  <c r="AA5859" i="1"/>
  <c r="AA5860" i="1"/>
  <c r="AA5861" i="1"/>
  <c r="AA5862" i="1"/>
  <c r="AA5863" i="1"/>
  <c r="AA5864" i="1"/>
  <c r="AA5865" i="1"/>
  <c r="AA5866" i="1"/>
  <c r="AA5867" i="1"/>
  <c r="AA5868" i="1"/>
  <c r="AA5869" i="1"/>
  <c r="AA5870" i="1"/>
  <c r="AA5871" i="1"/>
  <c r="AA5872" i="1"/>
  <c r="AA5873" i="1"/>
  <c r="AA5874" i="1"/>
  <c r="AA5875" i="1"/>
  <c r="AA5876" i="1"/>
  <c r="AA5877" i="1"/>
  <c r="AA5878" i="1"/>
  <c r="AA5879" i="1"/>
  <c r="AA5880" i="1"/>
  <c r="AA5881" i="1"/>
  <c r="AA5882" i="1"/>
  <c r="AA5883" i="1"/>
  <c r="AA5884" i="1"/>
  <c r="AA5885" i="1"/>
  <c r="AA5886" i="1"/>
  <c r="AA5887" i="1"/>
  <c r="AA5888" i="1"/>
  <c r="AA5889" i="1"/>
  <c r="AA5890" i="1"/>
  <c r="AA5891" i="1"/>
  <c r="AA5892" i="1"/>
  <c r="AA5895" i="1"/>
  <c r="AA5893" i="1"/>
  <c r="AA5894" i="1"/>
  <c r="AA5896" i="1"/>
  <c r="AA5897" i="1"/>
  <c r="AA5898" i="1"/>
  <c r="AA5899" i="1"/>
  <c r="AA5900" i="1"/>
  <c r="AA5901" i="1"/>
  <c r="AA5902" i="1"/>
  <c r="AA5904" i="1"/>
  <c r="AA5903" i="1"/>
  <c r="AA5905" i="1"/>
  <c r="AA5906" i="1"/>
  <c r="AA5907" i="1"/>
  <c r="AA5908" i="1"/>
  <c r="AA5909" i="1"/>
  <c r="AA5910" i="1"/>
  <c r="AA5911" i="1"/>
  <c r="AA5912" i="1"/>
  <c r="AA5913" i="1"/>
  <c r="AA5914" i="1"/>
  <c r="AA5915" i="1"/>
  <c r="AA5916" i="1"/>
  <c r="AA5917" i="1"/>
  <c r="AA5918" i="1"/>
  <c r="AA5919" i="1"/>
  <c r="AA5920" i="1"/>
  <c r="AA5921" i="1"/>
  <c r="AA5922" i="1"/>
  <c r="AA5923" i="1"/>
  <c r="AA5924" i="1"/>
  <c r="AA5925" i="1"/>
  <c r="AA5926" i="1"/>
  <c r="AA5927" i="1"/>
  <c r="AA5928" i="1"/>
  <c r="AA5929" i="1"/>
  <c r="AA5930" i="1"/>
  <c r="AA5931" i="1"/>
  <c r="AA5932" i="1"/>
  <c r="AA5933" i="1"/>
  <c r="AA5934" i="1"/>
  <c r="AA5935" i="1"/>
  <c r="AA5936" i="1"/>
  <c r="AA5937" i="1"/>
  <c r="AA5938" i="1"/>
  <c r="AA5939" i="1"/>
  <c r="AA5940" i="1"/>
  <c r="AA5941" i="1"/>
  <c r="AA5942" i="1"/>
  <c r="AA5943" i="1"/>
  <c r="AA5944" i="1"/>
  <c r="AA5945" i="1"/>
  <c r="AA5946" i="1"/>
  <c r="AA5947" i="1"/>
  <c r="AA5949" i="1"/>
  <c r="AA5948" i="1"/>
  <c r="AA5950" i="1"/>
  <c r="AA5951" i="1"/>
  <c r="AA5952" i="1"/>
  <c r="AA5953" i="1"/>
  <c r="AA5954" i="1"/>
  <c r="AA5955" i="1"/>
  <c r="AA5956" i="1"/>
  <c r="AA5957" i="1"/>
  <c r="AA5958" i="1"/>
  <c r="AA5959" i="1"/>
  <c r="AA5960" i="1"/>
  <c r="AA5961" i="1"/>
  <c r="AA5962" i="1"/>
  <c r="AA5963" i="1"/>
  <c r="AA5964" i="1"/>
  <c r="AA5965" i="1"/>
  <c r="AA5966" i="1"/>
  <c r="AA5967" i="1"/>
  <c r="AA5968" i="1"/>
  <c r="AA5969" i="1"/>
  <c r="AA5970" i="1"/>
  <c r="AA5971" i="1"/>
  <c r="AA5972" i="1"/>
  <c r="AA5973" i="1"/>
  <c r="AA5974" i="1"/>
  <c r="AA5975" i="1"/>
  <c r="AA5976" i="1"/>
  <c r="AA5977" i="1"/>
  <c r="AA5978" i="1"/>
  <c r="AA5979" i="1"/>
  <c r="AA5980" i="1"/>
  <c r="AA5981" i="1"/>
  <c r="AA5982" i="1"/>
  <c r="AA5983" i="1"/>
  <c r="AA5984" i="1"/>
  <c r="AA5985" i="1"/>
  <c r="AA5986" i="1"/>
  <c r="AA5987" i="1"/>
  <c r="AA5988" i="1"/>
  <c r="AA5990" i="1"/>
  <c r="AA5989" i="1"/>
  <c r="AA5991" i="1"/>
  <c r="AA5992" i="1"/>
  <c r="AA5993" i="1"/>
  <c r="AA5994" i="1"/>
  <c r="AA5995" i="1"/>
  <c r="AA5996" i="1"/>
  <c r="AA5997" i="1"/>
  <c r="AA5998" i="1"/>
  <c r="AA5999" i="1"/>
  <c r="AA6000" i="1"/>
  <c r="AA6001" i="1"/>
  <c r="AA6002" i="1"/>
  <c r="AA6003" i="1"/>
  <c r="AA6004" i="1"/>
  <c r="AA6005" i="1"/>
  <c r="AA6006" i="1"/>
  <c r="AA6007" i="1"/>
  <c r="AA6008" i="1"/>
  <c r="AA6009" i="1"/>
  <c r="AA6010" i="1"/>
  <c r="AA6011" i="1"/>
  <c r="AA6012" i="1"/>
  <c r="AA6013" i="1"/>
  <c r="AA6014" i="1"/>
  <c r="AA6015" i="1"/>
  <c r="AA6016" i="1"/>
  <c r="AA6017" i="1"/>
  <c r="AA6018" i="1"/>
  <c r="AA6019" i="1"/>
  <c r="AA6020" i="1"/>
  <c r="AA6021" i="1"/>
  <c r="AA6022" i="1"/>
  <c r="AA6023" i="1"/>
  <c r="AA6024" i="1"/>
  <c r="AA6026" i="1"/>
  <c r="AA6025" i="1"/>
  <c r="AA6027" i="1"/>
  <c r="AA6028" i="1"/>
  <c r="AA6029" i="1"/>
  <c r="AA6030" i="1"/>
  <c r="AA6033" i="1"/>
  <c r="AA6031" i="1"/>
  <c r="AA6032" i="1"/>
  <c r="AA6034" i="1"/>
  <c r="AA6035" i="1"/>
  <c r="AA6036" i="1"/>
  <c r="AA6037" i="1"/>
  <c r="AA6038" i="1"/>
  <c r="AA6039" i="1"/>
  <c r="AA6040" i="1"/>
  <c r="AA6043" i="1"/>
  <c r="AA6041" i="1"/>
  <c r="AA6042" i="1"/>
  <c r="AA6044" i="1"/>
  <c r="AA6045" i="1"/>
  <c r="AA6046" i="1"/>
  <c r="AA6047" i="1"/>
  <c r="AA6048" i="1"/>
  <c r="AA6049" i="1"/>
  <c r="AA6050" i="1"/>
  <c r="AA6051" i="1"/>
  <c r="AA6052" i="1"/>
  <c r="AA6054" i="1"/>
  <c r="AA6055" i="1"/>
  <c r="AA6056" i="1"/>
  <c r="AA6057" i="1"/>
  <c r="AA6058" i="1"/>
  <c r="AA6059" i="1"/>
  <c r="AA6060" i="1"/>
  <c r="AA6061" i="1"/>
  <c r="AA6062" i="1"/>
  <c r="AA6063" i="1"/>
  <c r="AA6064" i="1"/>
  <c r="AA6065" i="1"/>
  <c r="AA6066" i="1"/>
  <c r="AA6067" i="1"/>
  <c r="AA6068" i="1"/>
  <c r="AA6069" i="1"/>
  <c r="AA6070" i="1"/>
  <c r="AA6071" i="1"/>
  <c r="AA6072" i="1"/>
  <c r="AA6073" i="1"/>
  <c r="AA6074" i="1"/>
  <c r="AA6075" i="1"/>
  <c r="AA6076" i="1"/>
  <c r="AA6077" i="1"/>
  <c r="AA6078" i="1"/>
  <c r="AA6079" i="1"/>
  <c r="AA6080" i="1"/>
  <c r="AA6081" i="1"/>
  <c r="AA6082" i="1"/>
  <c r="AA6083" i="1"/>
  <c r="AA6084" i="1"/>
  <c r="AA6085" i="1"/>
  <c r="AA6086" i="1"/>
  <c r="AA6087" i="1"/>
  <c r="AA6053" i="1"/>
  <c r="AA6088" i="1"/>
  <c r="AA6089" i="1"/>
  <c r="AA6090" i="1"/>
  <c r="AA6091" i="1"/>
  <c r="AA6092" i="1"/>
  <c r="AA6093" i="1"/>
  <c r="AA6094" i="1"/>
  <c r="AA6095" i="1"/>
  <c r="AA6096" i="1"/>
  <c r="AA6097" i="1"/>
  <c r="AA6098" i="1"/>
  <c r="AA6099" i="1"/>
  <c r="AA6100" i="1"/>
  <c r="AA6101" i="1"/>
  <c r="AA6102" i="1"/>
  <c r="AA6103" i="1"/>
  <c r="AA6104" i="1"/>
  <c r="AA6105" i="1"/>
  <c r="AA6106" i="1"/>
  <c r="AA6107" i="1"/>
  <c r="AA6108" i="1"/>
  <c r="AA6109" i="1"/>
  <c r="AA6110" i="1"/>
  <c r="AA6111" i="1"/>
  <c r="AA6112" i="1"/>
  <c r="AA6113" i="1"/>
  <c r="AA6114" i="1"/>
  <c r="AA6115" i="1"/>
  <c r="AA6116" i="1"/>
  <c r="AA6117" i="1"/>
  <c r="AA6118" i="1"/>
  <c r="AA6119" i="1"/>
  <c r="AA6120" i="1"/>
  <c r="AA6121" i="1"/>
  <c r="AA6122" i="1"/>
  <c r="AA6123" i="1"/>
  <c r="AA6124" i="1"/>
  <c r="AA6125" i="1"/>
  <c r="AA6126" i="1"/>
  <c r="AA6127" i="1"/>
  <c r="AA6128" i="1"/>
  <c r="AA6129" i="1"/>
  <c r="AA6130" i="1"/>
  <c r="AA6131" i="1"/>
  <c r="AA6132" i="1"/>
  <c r="AA6133" i="1"/>
  <c r="AA6134" i="1"/>
  <c r="AA6135" i="1"/>
  <c r="AA6136" i="1"/>
  <c r="AA6137" i="1"/>
  <c r="AA6138" i="1"/>
  <c r="AA6139" i="1"/>
  <c r="AA6140" i="1"/>
  <c r="AA6141" i="1"/>
  <c r="AA6142" i="1"/>
  <c r="AA6143" i="1"/>
  <c r="AA6144" i="1"/>
  <c r="AA6145" i="1"/>
  <c r="AA6146" i="1"/>
  <c r="AA6147" i="1"/>
  <c r="AA6148" i="1"/>
  <c r="AA6149" i="1"/>
  <c r="AA6150" i="1"/>
  <c r="AA6151" i="1"/>
  <c r="AA6152" i="1"/>
  <c r="AA6153" i="1"/>
  <c r="AA6154" i="1"/>
  <c r="AA6155" i="1"/>
  <c r="AA6156" i="1"/>
  <c r="AA6157" i="1"/>
  <c r="AA6158" i="1"/>
  <c r="AA6159" i="1"/>
  <c r="AA6160" i="1"/>
  <c r="AA6161" i="1"/>
  <c r="AA6162" i="1"/>
  <c r="AA6163" i="1"/>
  <c r="AA6164" i="1"/>
  <c r="AA6165" i="1"/>
  <c r="AA6166" i="1"/>
  <c r="AA6167" i="1"/>
  <c r="AA6168" i="1"/>
  <c r="AA6169" i="1"/>
  <c r="AA6170" i="1"/>
  <c r="AA6171" i="1"/>
  <c r="AA6172" i="1"/>
  <c r="AA6174" i="1"/>
  <c r="AA6175" i="1"/>
  <c r="AA6173" i="1"/>
  <c r="AA6176" i="1"/>
  <c r="AA6177" i="1"/>
  <c r="AA6178" i="1"/>
  <c r="AA6179" i="1"/>
  <c r="AA6180" i="1"/>
  <c r="AA6181" i="1"/>
  <c r="AA6182" i="1"/>
  <c r="AA6183" i="1"/>
  <c r="AA6184" i="1"/>
  <c r="AA6185" i="1"/>
  <c r="AA6186" i="1"/>
  <c r="AA6187" i="1"/>
  <c r="AA6188" i="1"/>
  <c r="AA6189" i="1"/>
  <c r="AA6190" i="1"/>
  <c r="AA6191" i="1"/>
  <c r="AA6192" i="1"/>
  <c r="AA6193" i="1"/>
  <c r="AA6194" i="1"/>
  <c r="AA6195" i="1"/>
  <c r="AA6196" i="1"/>
  <c r="AA6197" i="1"/>
  <c r="AA6198" i="1"/>
  <c r="AA6199" i="1"/>
  <c r="AA6200" i="1"/>
  <c r="AA6201" i="1"/>
  <c r="AA6202" i="1"/>
  <c r="AA6203" i="1"/>
  <c r="AA6204" i="1"/>
  <c r="AA6205" i="1"/>
  <c r="AA6206" i="1"/>
  <c r="AA6207" i="1"/>
  <c r="AA6208" i="1"/>
  <c r="AA6209" i="1"/>
  <c r="AA6210" i="1"/>
  <c r="AA6211" i="1"/>
  <c r="AA6212" i="1"/>
  <c r="AA6213" i="1"/>
  <c r="AA6214" i="1"/>
  <c r="AA6215" i="1"/>
  <c r="AA6216" i="1"/>
  <c r="AA6217" i="1"/>
  <c r="AA6218" i="1"/>
  <c r="AA6219" i="1"/>
  <c r="AA6220" i="1"/>
  <c r="AA6221" i="1"/>
  <c r="AA6222" i="1"/>
  <c r="AA6223" i="1"/>
  <c r="AA6224" i="1"/>
  <c r="AA6225" i="1"/>
  <c r="AA6226" i="1"/>
  <c r="AA6227" i="1"/>
  <c r="AA6228" i="1"/>
  <c r="AA6229" i="1"/>
  <c r="AA6230" i="1"/>
  <c r="AA6231" i="1"/>
  <c r="AA6232" i="1"/>
  <c r="AA6233" i="1"/>
  <c r="AA6234" i="1"/>
  <c r="AA6235" i="1"/>
  <c r="AA6236" i="1"/>
  <c r="AA6237" i="1"/>
  <c r="AA6238" i="1"/>
  <c r="AA6831" i="1"/>
  <c r="AA6241" i="1"/>
  <c r="AA6239" i="1"/>
  <c r="AA6240" i="1"/>
  <c r="AA6242" i="1"/>
  <c r="AA6243" i="1"/>
  <c r="AA6244" i="1"/>
  <c r="AA6245" i="1"/>
  <c r="AA6246" i="1"/>
  <c r="AA6247" i="1"/>
  <c r="AA6248" i="1"/>
  <c r="AA6830" i="1"/>
  <c r="AA6249" i="1"/>
  <c r="AA6250" i="1"/>
  <c r="AA6251" i="1"/>
  <c r="AA6252" i="1"/>
  <c r="AA6253" i="1"/>
  <c r="AA6254" i="1"/>
  <c r="AA6255" i="1"/>
  <c r="AA6256" i="1"/>
  <c r="AA6257" i="1"/>
  <c r="AA6258" i="1"/>
  <c r="AA6259" i="1"/>
  <c r="AA6260" i="1"/>
  <c r="AA6261" i="1"/>
  <c r="AA6262" i="1"/>
  <c r="AA6263" i="1"/>
  <c r="AA6264" i="1"/>
  <c r="AA6265" i="1"/>
  <c r="AA6266" i="1"/>
  <c r="AA6267" i="1"/>
  <c r="AA6268" i="1"/>
  <c r="AA6269" i="1"/>
  <c r="AA6270" i="1"/>
  <c r="AA6271" i="1"/>
  <c r="AA6272" i="1"/>
  <c r="AA6273" i="1"/>
  <c r="AA6274" i="1"/>
  <c r="AA6275" i="1"/>
  <c r="AA6276" i="1"/>
  <c r="AA6277" i="1"/>
  <c r="AA6278" i="1"/>
  <c r="AA6279" i="1"/>
  <c r="AA6280" i="1"/>
  <c r="AA6281" i="1"/>
  <c r="AA6283" i="1"/>
  <c r="AA6282" i="1"/>
  <c r="AA6284" i="1"/>
  <c r="AA6285" i="1"/>
  <c r="AA6286" i="1"/>
  <c r="AA6287" i="1"/>
  <c r="AA6288" i="1"/>
  <c r="AA6289" i="1"/>
  <c r="AA6290" i="1"/>
  <c r="AA6291" i="1"/>
  <c r="AA6292" i="1"/>
  <c r="AA6293" i="1"/>
  <c r="AA6294" i="1"/>
  <c r="AA6295" i="1"/>
  <c r="AA6296" i="1"/>
  <c r="AA6297" i="1"/>
  <c r="AA6298" i="1"/>
  <c r="AA6299" i="1"/>
  <c r="AA6300" i="1"/>
  <c r="AA6301" i="1"/>
  <c r="AA6302" i="1"/>
  <c r="AA6303" i="1"/>
  <c r="AA6304" i="1"/>
  <c r="AA6305" i="1"/>
  <c r="AA6306" i="1"/>
  <c r="AA6307" i="1"/>
  <c r="AA6308" i="1"/>
  <c r="AA6309" i="1"/>
  <c r="AA6310" i="1"/>
  <c r="AA6311" i="1"/>
  <c r="AA6312" i="1"/>
  <c r="AA6313" i="1"/>
  <c r="AA6314" i="1"/>
  <c r="AA6315" i="1"/>
  <c r="AA6316" i="1"/>
  <c r="AA6317" i="1"/>
  <c r="AA6318" i="1"/>
  <c r="AA6319" i="1"/>
  <c r="AA6320" i="1"/>
  <c r="AA6321" i="1"/>
  <c r="AA6322" i="1"/>
  <c r="AA6323" i="1"/>
  <c r="AA6324" i="1"/>
  <c r="AA6325" i="1"/>
  <c r="AA6326" i="1"/>
  <c r="AA6327" i="1"/>
  <c r="AA6328" i="1"/>
  <c r="AA6329" i="1"/>
  <c r="AA6330" i="1"/>
  <c r="AA6331" i="1"/>
  <c r="AA6332" i="1"/>
  <c r="AA6333" i="1"/>
  <c r="AA6334" i="1"/>
  <c r="AA6335" i="1"/>
  <c r="AA6336" i="1"/>
  <c r="AA6337" i="1"/>
  <c r="AA6338" i="1"/>
  <c r="AA6339" i="1"/>
  <c r="AA6340" i="1"/>
  <c r="AA6341" i="1"/>
  <c r="AA6342" i="1"/>
  <c r="AA6343" i="1"/>
  <c r="AA6344" i="1"/>
  <c r="AA6345" i="1"/>
  <c r="AA6346" i="1"/>
  <c r="AA6347" i="1"/>
  <c r="AA6348" i="1"/>
  <c r="AA6349" i="1"/>
  <c r="AA6350" i="1"/>
  <c r="AA6351" i="1"/>
  <c r="AA6352" i="1"/>
  <c r="AA6353" i="1"/>
  <c r="AA6354" i="1"/>
  <c r="AA6355" i="1"/>
  <c r="AA6356" i="1"/>
  <c r="AA6357" i="1"/>
  <c r="AA6358" i="1"/>
  <c r="AA6359" i="1"/>
  <c r="AA6360" i="1"/>
  <c r="AA6361" i="1"/>
  <c r="AA6362" i="1"/>
  <c r="AA6363" i="1"/>
  <c r="AA6364" i="1"/>
  <c r="AA6365" i="1"/>
  <c r="AA6366" i="1"/>
  <c r="AA6367" i="1"/>
  <c r="AA6368" i="1"/>
  <c r="AA6369" i="1"/>
  <c r="AA6370" i="1"/>
  <c r="AA6371" i="1"/>
  <c r="AA6372" i="1"/>
  <c r="AA6373" i="1"/>
  <c r="AA6374" i="1"/>
  <c r="AA6375" i="1"/>
  <c r="AA6376" i="1"/>
  <c r="AA6377" i="1"/>
  <c r="AA6378" i="1"/>
  <c r="AA6379" i="1"/>
  <c r="AA6380" i="1"/>
  <c r="AA6381" i="1"/>
  <c r="AA6382" i="1"/>
  <c r="AA6383" i="1"/>
  <c r="AA6384" i="1"/>
  <c r="AA6385" i="1"/>
  <c r="AA6386" i="1"/>
  <c r="AA6387" i="1"/>
  <c r="AA6388" i="1"/>
  <c r="AA6389" i="1"/>
  <c r="AA6390" i="1"/>
  <c r="AA6391" i="1"/>
  <c r="AA6392" i="1"/>
  <c r="AA6393" i="1"/>
  <c r="AA6394" i="1"/>
  <c r="AA6395" i="1"/>
  <c r="AA6396" i="1"/>
  <c r="AA6397" i="1"/>
  <c r="AA6398" i="1"/>
  <c r="AA6399" i="1"/>
  <c r="AA6400" i="1"/>
  <c r="AA6401" i="1"/>
  <c r="AA6402" i="1"/>
  <c r="AA6403" i="1"/>
  <c r="AA6404" i="1"/>
  <c r="AA6405" i="1"/>
  <c r="AA6406" i="1"/>
  <c r="AA6407" i="1"/>
  <c r="AA6408" i="1"/>
  <c r="AA6409" i="1"/>
  <c r="AA6410" i="1"/>
  <c r="AA6411" i="1"/>
  <c r="AA6412" i="1"/>
  <c r="AA6413" i="1"/>
  <c r="AA6414" i="1"/>
  <c r="AA6415" i="1"/>
  <c r="AA6416" i="1"/>
  <c r="AA6418" i="1"/>
  <c r="AA6419" i="1"/>
  <c r="AA6420" i="1"/>
  <c r="AA6417" i="1"/>
  <c r="AA6421" i="1"/>
  <c r="AA6422" i="1"/>
  <c r="AA6423" i="1"/>
  <c r="AA6424" i="1"/>
  <c r="AA6425" i="1"/>
  <c r="AA6426" i="1"/>
  <c r="AA6427" i="1"/>
  <c r="AA6428" i="1"/>
  <c r="AA6429" i="1"/>
  <c r="AA6430" i="1"/>
  <c r="AA6431" i="1"/>
  <c r="AA6432" i="1"/>
  <c r="AA6433" i="1"/>
  <c r="AA6434" i="1"/>
  <c r="AA6435" i="1"/>
  <c r="AA6436" i="1"/>
  <c r="AA6437" i="1"/>
  <c r="AA6438" i="1"/>
  <c r="AA6439" i="1"/>
  <c r="AA6440" i="1"/>
  <c r="AA6441" i="1"/>
  <c r="AA6442" i="1"/>
  <c r="AA6443" i="1"/>
  <c r="AA6444" i="1"/>
  <c r="AA6445" i="1"/>
  <c r="AA6446" i="1"/>
  <c r="AA6447" i="1"/>
  <c r="AA6448" i="1"/>
  <c r="AA6449" i="1"/>
  <c r="AA6450" i="1"/>
  <c r="AA6451" i="1"/>
  <c r="AA6452" i="1"/>
  <c r="AA6453" i="1"/>
  <c r="AA6454" i="1"/>
  <c r="AA6455" i="1"/>
  <c r="AA6456" i="1"/>
  <c r="AA6457" i="1"/>
  <c r="AA6458" i="1"/>
  <c r="AA6459" i="1"/>
  <c r="AA6460" i="1"/>
  <c r="AA6461" i="1"/>
  <c r="AA6462" i="1"/>
  <c r="AA6463" i="1"/>
  <c r="AA6464" i="1"/>
  <c r="AA6465" i="1"/>
  <c r="AA6466" i="1"/>
  <c r="AA6467" i="1"/>
  <c r="AA6468" i="1"/>
  <c r="AA6469" i="1"/>
  <c r="AA6470" i="1"/>
  <c r="AA6471" i="1"/>
  <c r="AA6472" i="1"/>
  <c r="AA6473" i="1"/>
  <c r="AA6474" i="1"/>
  <c r="AA6475" i="1"/>
  <c r="AA6476" i="1"/>
  <c r="AA6477" i="1"/>
  <c r="AA6478" i="1"/>
  <c r="AA6479" i="1"/>
  <c r="AA6480" i="1"/>
  <c r="AA6481" i="1"/>
  <c r="AA6482" i="1"/>
  <c r="AA6483" i="1"/>
  <c r="AA6484" i="1"/>
  <c r="AA6485" i="1"/>
  <c r="AA6486" i="1"/>
  <c r="AA6487" i="1"/>
  <c r="AA6488" i="1"/>
  <c r="AA6489" i="1"/>
  <c r="AA6490" i="1"/>
  <c r="AA6491" i="1"/>
  <c r="AA6492" i="1"/>
  <c r="AA6493" i="1"/>
  <c r="AA6494" i="1"/>
  <c r="AA6495" i="1"/>
  <c r="AA6496" i="1"/>
  <c r="AA6497" i="1"/>
  <c r="AA6498" i="1"/>
  <c r="AA6499" i="1"/>
  <c r="AA6500" i="1"/>
  <c r="AA6501" i="1"/>
  <c r="AA6502" i="1"/>
  <c r="AA6503" i="1"/>
  <c r="AA6504" i="1"/>
  <c r="AA6505" i="1"/>
  <c r="AA6506" i="1"/>
  <c r="AA6507" i="1"/>
  <c r="AA6508" i="1"/>
  <c r="AA6509" i="1"/>
  <c r="AA6510" i="1"/>
  <c r="AA6511" i="1"/>
  <c r="AA6512" i="1"/>
  <c r="AA6513" i="1"/>
  <c r="AA6514" i="1"/>
  <c r="AA6515" i="1"/>
  <c r="AA6516" i="1"/>
  <c r="AA6517" i="1"/>
  <c r="AA6518" i="1"/>
  <c r="AA6519" i="1"/>
  <c r="AA6520" i="1"/>
  <c r="AA6521" i="1"/>
  <c r="AA6522" i="1"/>
  <c r="AA6523" i="1"/>
  <c r="AA6524" i="1"/>
  <c r="AA6525" i="1"/>
  <c r="AA6526" i="1"/>
  <c r="AA6527" i="1"/>
  <c r="AA6529" i="1"/>
  <c r="AA6528" i="1"/>
  <c r="AA6531" i="1"/>
  <c r="AA6532" i="1"/>
  <c r="AA6533" i="1"/>
  <c r="AA6530" i="1"/>
  <c r="AA6534" i="1"/>
  <c r="AA6535" i="1"/>
  <c r="AA6536" i="1"/>
  <c r="AA6537" i="1"/>
  <c r="AA6538" i="1"/>
  <c r="AA6539" i="1"/>
  <c r="AA6540" i="1"/>
  <c r="AA6541" i="1"/>
  <c r="AA6542" i="1"/>
  <c r="AA6543" i="1"/>
  <c r="AA6544" i="1"/>
  <c r="AA6545" i="1"/>
  <c r="AA6546" i="1"/>
  <c r="AA6547" i="1"/>
  <c r="AA6548" i="1"/>
  <c r="AA6549" i="1"/>
  <c r="AA6550" i="1"/>
  <c r="AA6551" i="1"/>
  <c r="AA6552" i="1"/>
  <c r="AA6553" i="1"/>
  <c r="AA6554" i="1"/>
  <c r="AA6555" i="1"/>
  <c r="AA6556" i="1"/>
  <c r="AA6557" i="1"/>
  <c r="AA6558" i="1"/>
  <c r="AA6559" i="1"/>
  <c r="AA6560" i="1"/>
  <c r="AA6561" i="1"/>
  <c r="AA6562" i="1"/>
  <c r="AA6563" i="1"/>
  <c r="AA6564" i="1"/>
  <c r="AA6565" i="1"/>
  <c r="AA6566" i="1"/>
  <c r="AA6567" i="1"/>
  <c r="AA6568" i="1"/>
  <c r="AA6569" i="1"/>
  <c r="AA6570" i="1"/>
  <c r="AA6571" i="1"/>
  <c r="AA6572" i="1"/>
  <c r="AA6573" i="1"/>
  <c r="AA6574" i="1"/>
  <c r="AA6575" i="1"/>
  <c r="AA6576" i="1"/>
  <c r="AA6577" i="1"/>
  <c r="AA6578" i="1"/>
  <c r="AA6579" i="1"/>
  <c r="AA6580" i="1"/>
  <c r="AA6581" i="1"/>
  <c r="AA6582" i="1"/>
  <c r="AA6583" i="1"/>
  <c r="AA6584" i="1"/>
  <c r="AA6585" i="1"/>
  <c r="AA6586" i="1"/>
  <c r="AA6587" i="1"/>
  <c r="AA6588" i="1"/>
  <c r="AA6589" i="1"/>
  <c r="AA6590" i="1"/>
  <c r="AA6591" i="1"/>
  <c r="AA6592" i="1"/>
  <c r="AA6593" i="1"/>
  <c r="AA6594" i="1"/>
  <c r="AA6595" i="1"/>
  <c r="AA6596" i="1"/>
  <c r="AA6597" i="1"/>
  <c r="AA6598" i="1"/>
  <c r="AA6599" i="1"/>
  <c r="AA6600" i="1"/>
  <c r="AA6601" i="1"/>
  <c r="AA6602" i="1"/>
  <c r="AA6603" i="1"/>
  <c r="AA6604" i="1"/>
  <c r="AA6605" i="1"/>
  <c r="AA6606" i="1"/>
  <c r="AA6607" i="1"/>
  <c r="AA6608" i="1"/>
  <c r="AA6609" i="1"/>
  <c r="AA6610" i="1"/>
  <c r="AA6611" i="1"/>
  <c r="AA6612" i="1"/>
  <c r="AA6613" i="1"/>
  <c r="AA6614" i="1"/>
  <c r="AA6615" i="1"/>
  <c r="AA6616" i="1"/>
  <c r="AA6617" i="1"/>
  <c r="AA6618" i="1"/>
  <c r="AA6619" i="1"/>
  <c r="AA6620" i="1"/>
  <c r="AA6621" i="1"/>
  <c r="AA6622" i="1"/>
  <c r="AA6623" i="1"/>
  <c r="AA6624" i="1"/>
  <c r="AA6625" i="1"/>
  <c r="AA6626" i="1"/>
  <c r="AA6627" i="1"/>
  <c r="AA6628" i="1"/>
  <c r="AA6629" i="1"/>
  <c r="AA6630" i="1"/>
  <c r="AA6631" i="1"/>
  <c r="AA6632" i="1"/>
  <c r="AA6633" i="1"/>
  <c r="AA6634" i="1"/>
  <c r="AA6636" i="1"/>
  <c r="AA6637" i="1"/>
  <c r="AA6635" i="1"/>
  <c r="AA6638" i="1"/>
  <c r="AA6639" i="1"/>
  <c r="AA6640" i="1"/>
  <c r="AA6641" i="1"/>
  <c r="AA6642" i="1"/>
  <c r="AA6643" i="1"/>
  <c r="AA6644" i="1"/>
  <c r="AA6645" i="1"/>
  <c r="AA6646" i="1"/>
  <c r="AA6647" i="1"/>
  <c r="AA6648" i="1"/>
  <c r="AA6649" i="1"/>
  <c r="AA6650" i="1"/>
  <c r="AA6651" i="1"/>
  <c r="AA6652" i="1"/>
  <c r="AA6653" i="1"/>
  <c r="AA6654" i="1"/>
  <c r="AA6655" i="1"/>
  <c r="AA6656" i="1"/>
  <c r="AA6657" i="1"/>
  <c r="AA6658" i="1"/>
  <c r="AA6659" i="1"/>
  <c r="AA6660" i="1"/>
  <c r="AA6661" i="1"/>
  <c r="AA6662" i="1"/>
  <c r="AA6663" i="1"/>
  <c r="AA6664" i="1"/>
  <c r="AA6665" i="1"/>
  <c r="AA6666" i="1"/>
  <c r="AA6667" i="1"/>
  <c r="AA6668" i="1"/>
  <c r="AA6669" i="1"/>
  <c r="AA6670" i="1"/>
  <c r="AA6671" i="1"/>
  <c r="AA6672" i="1"/>
  <c r="AA6673" i="1"/>
  <c r="AA6674" i="1"/>
  <c r="AA6676" i="1"/>
  <c r="AA6677" i="1"/>
  <c r="AA6678" i="1"/>
  <c r="AA6679" i="1"/>
  <c r="AA6680" i="1"/>
  <c r="AA6681" i="1"/>
  <c r="AA6682" i="1"/>
  <c r="AA6683" i="1"/>
  <c r="AA6684" i="1"/>
  <c r="AA6685" i="1"/>
  <c r="AA6686" i="1"/>
  <c r="AA6687" i="1"/>
  <c r="AA6688" i="1"/>
  <c r="AA6689" i="1"/>
  <c r="AA6690" i="1"/>
  <c r="AA6691" i="1"/>
  <c r="AA6692" i="1"/>
  <c r="AA6693" i="1"/>
  <c r="AA6694" i="1"/>
  <c r="AA6695" i="1"/>
  <c r="AA6696" i="1"/>
  <c r="AA6697" i="1"/>
  <c r="AA6698" i="1"/>
  <c r="AA6699" i="1"/>
  <c r="AA6700" i="1"/>
  <c r="AA6701" i="1"/>
  <c r="AA6702" i="1"/>
  <c r="AA6703" i="1"/>
  <c r="AA6704" i="1"/>
  <c r="AA6705" i="1"/>
  <c r="AA6706" i="1"/>
  <c r="AA6707" i="1"/>
  <c r="AA6708" i="1"/>
  <c r="AA6709" i="1"/>
  <c r="AA6710" i="1"/>
  <c r="AA6711" i="1"/>
  <c r="AA6712" i="1"/>
  <c r="AA6713" i="1"/>
  <c r="AA6714" i="1"/>
  <c r="AA6715" i="1"/>
  <c r="AA6716" i="1"/>
  <c r="AA6717" i="1"/>
  <c r="AA6718" i="1"/>
  <c r="AA6719" i="1"/>
  <c r="AA6720" i="1"/>
  <c r="AA6721" i="1"/>
  <c r="AA6722" i="1"/>
  <c r="AA6723" i="1"/>
  <c r="AA6724" i="1"/>
  <c r="AA6725" i="1"/>
  <c r="AA6726" i="1"/>
  <c r="AA6727" i="1"/>
  <c r="AA6728" i="1"/>
  <c r="AA6729" i="1"/>
  <c r="AA6730" i="1"/>
  <c r="AA6731" i="1"/>
  <c r="AA6732" i="1"/>
  <c r="AA6733" i="1"/>
  <c r="AA6734" i="1"/>
  <c r="AA6735" i="1"/>
  <c r="AA6736" i="1"/>
  <c r="AA6737" i="1"/>
  <c r="AA6738" i="1"/>
  <c r="AA6739" i="1"/>
  <c r="AA6740" i="1"/>
  <c r="AA6741" i="1"/>
  <c r="AA6742" i="1"/>
  <c r="AA6743" i="1"/>
  <c r="AA6744" i="1"/>
  <c r="AA6745" i="1"/>
  <c r="AA6746" i="1"/>
  <c r="AA6747" i="1"/>
  <c r="AA6748" i="1"/>
  <c r="AA6749" i="1"/>
  <c r="AA6750" i="1"/>
  <c r="AA6751" i="1"/>
  <c r="AA6752" i="1"/>
  <c r="AA6753" i="1"/>
  <c r="AA6754" i="1"/>
  <c r="AA6755" i="1"/>
  <c r="AA6756" i="1"/>
  <c r="AA6757" i="1"/>
  <c r="AA6758" i="1"/>
  <c r="AA6759" i="1"/>
  <c r="AA6760" i="1"/>
  <c r="AA6761" i="1"/>
  <c r="AA6762" i="1"/>
  <c r="AA6763" i="1"/>
  <c r="AA6764" i="1"/>
  <c r="AA6765" i="1"/>
  <c r="AA6766" i="1"/>
  <c r="AA6768" i="1"/>
  <c r="AA6767" i="1"/>
  <c r="AA6769" i="1"/>
  <c r="AA6770" i="1"/>
  <c r="AA6771" i="1"/>
  <c r="AA6772" i="1"/>
  <c r="AA6773" i="1"/>
  <c r="AA6774" i="1"/>
  <c r="AA6775" i="1"/>
  <c r="AA6776" i="1"/>
  <c r="AA6777" i="1"/>
  <c r="AA6778" i="1"/>
  <c r="AA6779" i="1"/>
  <c r="AA6780" i="1"/>
  <c r="AA6781" i="1"/>
  <c r="AA6782" i="1"/>
  <c r="AA6783" i="1"/>
  <c r="AA6784" i="1"/>
  <c r="AA6785" i="1"/>
  <c r="AA6786" i="1"/>
  <c r="AA6787" i="1"/>
  <c r="AA6788" i="1"/>
  <c r="AA6789" i="1"/>
  <c r="AA6790" i="1"/>
  <c r="AA6791" i="1"/>
  <c r="AA6792" i="1"/>
  <c r="AA6793" i="1"/>
  <c r="AA6794" i="1"/>
  <c r="AA6795" i="1"/>
  <c r="AA6796" i="1"/>
  <c r="AA6797" i="1"/>
  <c r="AA6798" i="1"/>
  <c r="AA6799" i="1"/>
  <c r="AA6800" i="1"/>
  <c r="AA6801" i="1"/>
  <c r="AA6802" i="1"/>
  <c r="AA6803" i="1"/>
  <c r="AA6804" i="1"/>
  <c r="AA6805" i="1"/>
  <c r="AA6806" i="1"/>
  <c r="AA6807" i="1"/>
  <c r="AA6808" i="1"/>
  <c r="AA6809" i="1"/>
  <c r="AA6810" i="1"/>
  <c r="AA6811" i="1"/>
  <c r="AA6812" i="1"/>
  <c r="AA6813" i="1"/>
  <c r="AA6814" i="1"/>
  <c r="AA6815" i="1"/>
  <c r="AA6816" i="1"/>
  <c r="AA6817" i="1"/>
  <c r="AA6818" i="1"/>
  <c r="AA6819" i="1"/>
  <c r="AA6820" i="1"/>
  <c r="AA6821" i="1"/>
  <c r="AA6822" i="1"/>
  <c r="AA6823" i="1"/>
  <c r="AA6824" i="1"/>
  <c r="AA6825" i="1"/>
  <c r="AA6826" i="1"/>
  <c r="AA6827" i="1"/>
  <c r="AA6828" i="1"/>
  <c r="AA6829" i="1"/>
  <c r="AA6834" i="1"/>
  <c r="AA6833" i="1"/>
  <c r="AA6835" i="1"/>
  <c r="AA6836" i="1"/>
  <c r="AA6837" i="1"/>
  <c r="AA6838" i="1"/>
  <c r="AA6839" i="1"/>
  <c r="AA6840" i="1"/>
  <c r="AA6841" i="1"/>
  <c r="AA6842" i="1"/>
  <c r="AA6843" i="1"/>
  <c r="AA6844" i="1"/>
  <c r="AA6845" i="1"/>
  <c r="AA6846" i="1"/>
  <c r="AA6847" i="1"/>
  <c r="AA6848" i="1"/>
  <c r="AA6849" i="1"/>
  <c r="AA6850" i="1"/>
  <c r="AA6851" i="1"/>
  <c r="AA6852" i="1"/>
  <c r="AA6853" i="1"/>
  <c r="AA6854" i="1"/>
  <c r="AA6855" i="1"/>
  <c r="AA6856" i="1"/>
  <c r="AA6857" i="1"/>
  <c r="AA6858" i="1"/>
  <c r="AA6859" i="1"/>
  <c r="AA6860" i="1"/>
  <c r="AA6861" i="1"/>
  <c r="AA6862" i="1"/>
  <c r="AA6863" i="1"/>
  <c r="AA6864" i="1"/>
  <c r="AA6865" i="1"/>
  <c r="AA6866" i="1"/>
  <c r="AA6867" i="1"/>
  <c r="AA6868" i="1"/>
  <c r="AA6869" i="1"/>
  <c r="AA6870" i="1"/>
  <c r="AA6871" i="1"/>
  <c r="AA6872" i="1"/>
  <c r="AA6873" i="1"/>
  <c r="AA6874" i="1"/>
  <c r="AA6875" i="1"/>
  <c r="AA6876" i="1"/>
  <c r="AA6877" i="1"/>
  <c r="AA6878" i="1"/>
  <c r="AA6879" i="1"/>
  <c r="AA6880" i="1"/>
  <c r="AA6881" i="1"/>
  <c r="AA6882" i="1"/>
  <c r="AA6883" i="1"/>
  <c r="AA6884" i="1"/>
  <c r="AA6885" i="1"/>
  <c r="AA6886" i="1"/>
  <c r="AA6887" i="1"/>
  <c r="AA6888" i="1"/>
  <c r="AA6889" i="1"/>
  <c r="AA6890" i="1"/>
  <c r="AA6891" i="1"/>
  <c r="AA6892" i="1"/>
  <c r="AA6893" i="1"/>
  <c r="AA6894" i="1"/>
  <c r="AA6895" i="1"/>
  <c r="AA6896" i="1"/>
  <c r="AA6897" i="1"/>
  <c r="AA6898" i="1"/>
  <c r="AA6899" i="1"/>
  <c r="AA6900" i="1"/>
  <c r="AA6901" i="1"/>
  <c r="AA6902" i="1"/>
  <c r="AA6903" i="1"/>
  <c r="AA6904" i="1"/>
  <c r="AA6905" i="1"/>
  <c r="AA6906" i="1"/>
  <c r="AA6907" i="1"/>
  <c r="AA6908" i="1"/>
  <c r="AA6909" i="1"/>
  <c r="AA6910" i="1"/>
  <c r="AA6911" i="1"/>
  <c r="AA6912" i="1"/>
  <c r="AA6913" i="1"/>
  <c r="AA6914" i="1"/>
  <c r="AA6915" i="1"/>
  <c r="AA6916" i="1"/>
  <c r="AA6917" i="1"/>
  <c r="AA6918" i="1"/>
  <c r="AA6919" i="1"/>
  <c r="AA6920" i="1"/>
  <c r="AA6921" i="1"/>
  <c r="AA6922" i="1"/>
  <c r="AA6923" i="1"/>
  <c r="AA6924" i="1"/>
  <c r="AA6925" i="1"/>
  <c r="AA6926" i="1"/>
  <c r="AA6927" i="1"/>
  <c r="AA6928" i="1"/>
  <c r="AA6929" i="1"/>
  <c r="AA6930" i="1"/>
  <c r="AA6931" i="1"/>
  <c r="AA6932" i="1"/>
  <c r="AA6933" i="1"/>
  <c r="AA6934" i="1"/>
  <c r="AA6935" i="1"/>
  <c r="AA6936" i="1"/>
  <c r="AA6937" i="1"/>
  <c r="AA6938" i="1"/>
  <c r="AA6939" i="1"/>
  <c r="AA6940" i="1"/>
  <c r="AA6941" i="1"/>
  <c r="AA6942" i="1"/>
  <c r="AA6943" i="1"/>
  <c r="AA6944" i="1"/>
  <c r="AA6945" i="1"/>
  <c r="AA6946" i="1"/>
  <c r="AA6947" i="1"/>
  <c r="AA6948" i="1"/>
  <c r="AA6949" i="1"/>
  <c r="AA6950" i="1"/>
  <c r="AA6951" i="1"/>
  <c r="AA6952" i="1"/>
  <c r="AA6953" i="1"/>
  <c r="AA6954" i="1"/>
  <c r="AA6955" i="1"/>
  <c r="AA6956" i="1"/>
  <c r="AA6957" i="1"/>
  <c r="AA6958" i="1"/>
  <c r="AA6959" i="1"/>
  <c r="AA6960" i="1"/>
  <c r="AA6961" i="1"/>
  <c r="AA6962" i="1"/>
  <c r="AA6963" i="1"/>
  <c r="AA6964" i="1"/>
  <c r="AA6965" i="1"/>
  <c r="AA6966" i="1"/>
  <c r="AA6967" i="1"/>
  <c r="AA6968" i="1"/>
  <c r="AA6969" i="1"/>
  <c r="AA6970" i="1"/>
  <c r="AA6971" i="1"/>
  <c r="AA6972" i="1"/>
  <c r="AA6973" i="1"/>
  <c r="AA6974" i="1"/>
  <c r="AA6975" i="1"/>
  <c r="AA6976" i="1"/>
  <c r="AA6978" i="1"/>
  <c r="AA6979" i="1"/>
  <c r="AA6980" i="1"/>
  <c r="AA6981" i="1"/>
  <c r="AA6982" i="1"/>
  <c r="AA6983" i="1"/>
  <c r="AA6984" i="1"/>
  <c r="AA6985" i="1"/>
  <c r="AA6977" i="1"/>
  <c r="AA6987" i="1"/>
  <c r="AA6986" i="1"/>
  <c r="AA6988" i="1"/>
  <c r="AA6989" i="1"/>
  <c r="AA6990" i="1"/>
  <c r="AA6991" i="1"/>
  <c r="AA6992" i="1"/>
  <c r="AA6993" i="1"/>
  <c r="AA6994" i="1"/>
  <c r="AA6995" i="1"/>
  <c r="AA6996" i="1"/>
  <c r="AA6997" i="1"/>
  <c r="AA6998" i="1"/>
  <c r="AA6999" i="1"/>
  <c r="AA7000" i="1"/>
  <c r="AA7001" i="1"/>
  <c r="AA7002" i="1"/>
  <c r="AA7003" i="1"/>
  <c r="AA7004" i="1"/>
  <c r="AA7005" i="1"/>
  <c r="AA7006" i="1"/>
  <c r="AA7007" i="1"/>
  <c r="AA7008" i="1"/>
  <c r="AA7009" i="1"/>
  <c r="AA7010" i="1"/>
  <c r="AA7011" i="1"/>
  <c r="AA7012" i="1"/>
  <c r="AA7013" i="1"/>
  <c r="AA7014" i="1"/>
  <c r="AA7015" i="1"/>
  <c r="AA7016" i="1"/>
  <c r="AA7017" i="1"/>
  <c r="AA7018" i="1"/>
  <c r="AA7019" i="1"/>
  <c r="AA7020" i="1"/>
  <c r="AA7021" i="1"/>
  <c r="AA7022" i="1"/>
  <c r="AA7023" i="1"/>
  <c r="AA7024" i="1"/>
  <c r="AA7025" i="1"/>
  <c r="AA7026" i="1"/>
  <c r="AA7027" i="1"/>
  <c r="AA7028" i="1"/>
  <c r="AA7029" i="1"/>
  <c r="AA7030" i="1"/>
  <c r="AA7031" i="1"/>
  <c r="AA7032" i="1"/>
  <c r="AA7033" i="1"/>
  <c r="AA7034" i="1"/>
  <c r="AA7035" i="1"/>
  <c r="AA7036" i="1"/>
  <c r="AA7037" i="1"/>
  <c r="AA7038" i="1"/>
  <c r="AA7039" i="1"/>
  <c r="AA7040" i="1"/>
  <c r="AA7041" i="1"/>
  <c r="AA7042" i="1"/>
  <c r="AA7043" i="1"/>
  <c r="AA7044" i="1"/>
  <c r="AA7045" i="1"/>
  <c r="AA7046" i="1"/>
  <c r="AA7047" i="1"/>
  <c r="AA7048" i="1"/>
  <c r="AA7049" i="1"/>
  <c r="AA7050" i="1"/>
  <c r="AA7051" i="1"/>
  <c r="AA7052" i="1"/>
  <c r="AA7053" i="1"/>
  <c r="AA7054" i="1"/>
  <c r="AA7055" i="1"/>
  <c r="AA7056" i="1"/>
  <c r="AA7057" i="1"/>
  <c r="AA7058" i="1"/>
  <c r="AA7059" i="1"/>
  <c r="AA7060" i="1"/>
  <c r="AA7061" i="1"/>
  <c r="AA7062" i="1"/>
  <c r="AA7063" i="1"/>
  <c r="AA7064" i="1"/>
  <c r="AA7065" i="1"/>
  <c r="AA7066" i="1"/>
  <c r="AA7067" i="1"/>
  <c r="AA7068" i="1"/>
  <c r="AA7069" i="1"/>
  <c r="AA7070" i="1"/>
  <c r="AA7071" i="1"/>
  <c r="AA7072" i="1"/>
  <c r="AA7073" i="1"/>
  <c r="AA7074" i="1"/>
  <c r="AA7075" i="1"/>
  <c r="AA7076" i="1"/>
  <c r="AA7077" i="1"/>
  <c r="AA7078" i="1"/>
  <c r="AA7079" i="1"/>
  <c r="AA7080" i="1"/>
  <c r="AA7081" i="1"/>
  <c r="AA7082" i="1"/>
  <c r="AA7083" i="1"/>
  <c r="AA7084" i="1"/>
  <c r="AA7085" i="1"/>
  <c r="AA7086" i="1"/>
  <c r="AA7087" i="1"/>
  <c r="AA7088" i="1"/>
  <c r="AA7089" i="1"/>
  <c r="AA7090" i="1"/>
  <c r="AA7091" i="1"/>
  <c r="AA7092" i="1"/>
  <c r="AA7093" i="1"/>
  <c r="AA7094" i="1"/>
  <c r="AA7096" i="1"/>
  <c r="AA7095" i="1"/>
  <c r="AA7097" i="1"/>
  <c r="AA7098" i="1"/>
  <c r="AA7099" i="1"/>
  <c r="AA7100" i="1"/>
  <c r="AA7101" i="1"/>
  <c r="AA7102" i="1"/>
  <c r="AA7103" i="1"/>
  <c r="AA7104" i="1"/>
  <c r="AA7105" i="1"/>
  <c r="AA7106" i="1"/>
  <c r="AA7107" i="1"/>
  <c r="AA7108" i="1"/>
  <c r="AA7109" i="1"/>
  <c r="AA7110" i="1"/>
  <c r="AA7111" i="1"/>
  <c r="AA7112" i="1"/>
  <c r="AA7113" i="1"/>
  <c r="AA7114" i="1"/>
  <c r="AA7115" i="1"/>
  <c r="AA7116" i="1"/>
  <c r="AA7117" i="1"/>
  <c r="AA7118" i="1"/>
  <c r="AA7119" i="1"/>
  <c r="AA7120" i="1"/>
  <c r="AA7121" i="1"/>
  <c r="AA7122" i="1"/>
  <c r="AA7123" i="1"/>
  <c r="AA7124" i="1"/>
  <c r="AA7125" i="1"/>
  <c r="AA7126" i="1"/>
  <c r="AA7127" i="1"/>
  <c r="AA7128" i="1"/>
  <c r="AA7129" i="1"/>
  <c r="AA7130" i="1"/>
  <c r="AA7131" i="1"/>
  <c r="AA7132" i="1"/>
  <c r="AA7133" i="1"/>
  <c r="AA7134" i="1"/>
  <c r="AA7135" i="1"/>
  <c r="AA7136" i="1"/>
  <c r="AA7137" i="1"/>
  <c r="AA7138" i="1"/>
  <c r="AA7139" i="1"/>
  <c r="AA7140" i="1"/>
  <c r="AA7141" i="1"/>
  <c r="AA7142" i="1"/>
  <c r="AA7143" i="1"/>
  <c r="AA7144" i="1"/>
  <c r="AA7145" i="1"/>
  <c r="AA7146" i="1"/>
  <c r="AA7147" i="1"/>
  <c r="AA7148" i="1"/>
  <c r="AA7149" i="1"/>
  <c r="AA7150" i="1"/>
  <c r="AA7151" i="1"/>
  <c r="AA7152" i="1"/>
  <c r="AA7153" i="1"/>
  <c r="AA7154" i="1"/>
  <c r="AA7155" i="1"/>
  <c r="AA7156" i="1"/>
  <c r="AA7157" i="1"/>
  <c r="AA7158" i="1"/>
  <c r="AA7159" i="1"/>
  <c r="AA7160" i="1"/>
  <c r="AA7161" i="1"/>
  <c r="AA7162" i="1"/>
  <c r="AA7163" i="1"/>
  <c r="AA7164" i="1"/>
  <c r="AA7165" i="1"/>
  <c r="AA7166" i="1"/>
  <c r="AA7167" i="1"/>
  <c r="AA7168" i="1"/>
  <c r="AA7169" i="1"/>
  <c r="AA7170" i="1"/>
  <c r="AA7171" i="1"/>
  <c r="AA7172" i="1"/>
  <c r="AA7173" i="1"/>
  <c r="AA7174" i="1"/>
  <c r="AA7175" i="1"/>
  <c r="AA7176" i="1"/>
  <c r="AA7177" i="1"/>
  <c r="AA7178" i="1"/>
  <c r="AA7179" i="1"/>
  <c r="AA7180" i="1"/>
  <c r="AA7181" i="1"/>
  <c r="AA7182" i="1"/>
  <c r="AA7183" i="1"/>
  <c r="AA7184" i="1"/>
  <c r="AA7185" i="1"/>
  <c r="AA7186" i="1"/>
  <c r="AA7187" i="1"/>
  <c r="AA7188" i="1"/>
  <c r="AA7189" i="1"/>
  <c r="AA7190" i="1"/>
  <c r="AA7191" i="1"/>
  <c r="AA7192" i="1"/>
  <c r="AA7193" i="1"/>
  <c r="AA7194" i="1"/>
  <c r="AA7195" i="1"/>
  <c r="AA7196" i="1"/>
  <c r="AA7197" i="1"/>
  <c r="AA7198" i="1"/>
  <c r="AA7199" i="1"/>
  <c r="AA7200" i="1"/>
  <c r="AA7201" i="1"/>
  <c r="AA7202" i="1"/>
  <c r="AA7203" i="1"/>
  <c r="AA7204" i="1"/>
  <c r="AA7205" i="1"/>
  <c r="AA7206" i="1"/>
  <c r="AA7207" i="1"/>
  <c r="AA7208" i="1"/>
  <c r="AA7209" i="1"/>
  <c r="AA7210" i="1"/>
  <c r="AA7211" i="1"/>
  <c r="AA7212" i="1"/>
  <c r="AA7213" i="1"/>
  <c r="AA7214" i="1"/>
  <c r="AA7215" i="1"/>
  <c r="AA7216" i="1"/>
  <c r="AA7217" i="1"/>
  <c r="AA7218" i="1"/>
  <c r="AA7219" i="1"/>
  <c r="AA7220" i="1"/>
  <c r="AA7221" i="1"/>
  <c r="AA7222" i="1"/>
  <c r="AA7223" i="1"/>
  <c r="AA7224" i="1"/>
  <c r="AA7225" i="1"/>
  <c r="AA7226" i="1"/>
  <c r="AA7227" i="1"/>
  <c r="AA7228" i="1"/>
  <c r="AA7229" i="1"/>
  <c r="AA7230" i="1"/>
  <c r="AA7231" i="1"/>
  <c r="AA7232" i="1"/>
  <c r="AA7233" i="1"/>
  <c r="AA7234" i="1"/>
  <c r="AA7235" i="1"/>
  <c r="AA7236" i="1"/>
  <c r="AA7237" i="1"/>
  <c r="AA7238" i="1"/>
  <c r="AA7239" i="1"/>
  <c r="AA7240" i="1"/>
  <c r="AA7241" i="1"/>
  <c r="AA7242" i="1"/>
  <c r="AA7243" i="1"/>
  <c r="AA7244" i="1"/>
  <c r="AA7245" i="1"/>
  <c r="AA7246" i="1"/>
  <c r="AA7247" i="1"/>
  <c r="AA7248" i="1"/>
  <c r="AA7249" i="1"/>
  <c r="AA7250" i="1"/>
  <c r="AA7251" i="1"/>
  <c r="AA7252" i="1"/>
  <c r="AA7253" i="1"/>
  <c r="AA7254" i="1"/>
  <c r="AA7255" i="1"/>
  <c r="AA7256" i="1"/>
  <c r="AA7257" i="1"/>
  <c r="AA7258" i="1"/>
  <c r="AA7259" i="1"/>
  <c r="AA7260" i="1"/>
  <c r="AA7261" i="1"/>
  <c r="AA7262" i="1"/>
  <c r="AA7263" i="1"/>
  <c r="AA7264" i="1"/>
  <c r="AA7265" i="1"/>
  <c r="AA7266" i="1"/>
  <c r="AA7267" i="1"/>
  <c r="AA7268" i="1"/>
  <c r="AA7269" i="1"/>
  <c r="AA7270" i="1"/>
  <c r="AA7271" i="1"/>
  <c r="AA7272" i="1"/>
  <c r="AA7273" i="1"/>
  <c r="AA7274" i="1"/>
  <c r="AA7275" i="1"/>
  <c r="AA7276" i="1"/>
  <c r="AA7277" i="1"/>
  <c r="AA7278" i="1"/>
  <c r="AA7279" i="1"/>
  <c r="AA7280" i="1"/>
  <c r="AA7281" i="1"/>
  <c r="AA7282" i="1"/>
  <c r="AA7283" i="1"/>
  <c r="AA7284" i="1"/>
  <c r="AA7285" i="1"/>
  <c r="AA7286" i="1"/>
  <c r="AA7287" i="1"/>
  <c r="AA7288" i="1"/>
  <c r="AA7289" i="1"/>
  <c r="AA7290" i="1"/>
  <c r="AA7291" i="1"/>
  <c r="AA7292" i="1"/>
  <c r="AA7293" i="1"/>
  <c r="AA7294" i="1"/>
  <c r="AA7295" i="1"/>
  <c r="AA7296" i="1"/>
  <c r="AA7297" i="1"/>
  <c r="AA7298" i="1"/>
  <c r="AA7299" i="1"/>
  <c r="AA7300" i="1"/>
  <c r="AA7301" i="1"/>
  <c r="AA7302" i="1"/>
  <c r="AA7303" i="1"/>
  <c r="AA7304" i="1"/>
  <c r="AA7305" i="1"/>
  <c r="AA7306" i="1"/>
  <c r="AA7307" i="1"/>
  <c r="AA7308" i="1"/>
  <c r="AA7309" i="1"/>
  <c r="AA7310" i="1"/>
  <c r="AA7311" i="1"/>
  <c r="AA7312" i="1"/>
  <c r="AA7313" i="1"/>
  <c r="AA7314" i="1"/>
  <c r="AA7315" i="1"/>
  <c r="AA7316" i="1"/>
  <c r="AA7317" i="1"/>
  <c r="AA7318" i="1"/>
  <c r="AA7319" i="1"/>
  <c r="AA7320" i="1"/>
  <c r="AA7321" i="1"/>
  <c r="AA7322" i="1"/>
  <c r="AA7323" i="1"/>
  <c r="AA7324" i="1"/>
  <c r="AA7325" i="1"/>
  <c r="AA7326" i="1"/>
  <c r="AA7327" i="1"/>
  <c r="AA7328" i="1"/>
  <c r="AA7329" i="1"/>
  <c r="AA7330" i="1"/>
  <c r="AA7331" i="1"/>
  <c r="AA7332" i="1"/>
  <c r="AA7333" i="1"/>
  <c r="AA7334" i="1"/>
  <c r="AA7335" i="1"/>
  <c r="AA7336" i="1"/>
  <c r="AA7337" i="1"/>
  <c r="AA7338" i="1"/>
  <c r="AA7339" i="1"/>
  <c r="AA7340" i="1"/>
  <c r="AA7341" i="1"/>
  <c r="AA7342" i="1"/>
  <c r="AA7343" i="1"/>
  <c r="AA7344" i="1"/>
  <c r="AA7345" i="1"/>
  <c r="AA7346" i="1"/>
  <c r="AA7347" i="1"/>
  <c r="AA7348" i="1"/>
  <c r="AA7349" i="1"/>
  <c r="AA7350" i="1"/>
  <c r="AA7351" i="1"/>
  <c r="AA7352" i="1"/>
  <c r="AA7353" i="1"/>
  <c r="AA7354" i="1"/>
  <c r="AA7355" i="1"/>
  <c r="AA7356" i="1"/>
  <c r="AA7357" i="1"/>
  <c r="AA7358" i="1"/>
  <c r="AA7359" i="1"/>
  <c r="AA7360" i="1"/>
  <c r="AA7361" i="1"/>
  <c r="AA7362" i="1"/>
  <c r="AA7363" i="1"/>
  <c r="AA7364" i="1"/>
  <c r="AA7365" i="1"/>
  <c r="AA7366" i="1"/>
  <c r="AA7367" i="1"/>
  <c r="AA7368" i="1"/>
  <c r="AA7369" i="1"/>
  <c r="AA7370" i="1"/>
  <c r="AA7371" i="1"/>
  <c r="AA7372" i="1"/>
  <c r="AA7373" i="1"/>
  <c r="AA7374" i="1"/>
  <c r="AA7375" i="1"/>
  <c r="AA7376" i="1"/>
  <c r="AA7377" i="1"/>
  <c r="AA7378" i="1"/>
  <c r="AA7379" i="1"/>
  <c r="AA7380" i="1"/>
  <c r="AA7381" i="1"/>
  <c r="AA7382" i="1"/>
  <c r="AA7383" i="1"/>
  <c r="AA7385" i="1"/>
  <c r="AA6675" i="1"/>
  <c r="AA7386" i="1"/>
  <c r="AA7387" i="1"/>
  <c r="AA7388" i="1"/>
  <c r="AA7389" i="1"/>
  <c r="AA7390" i="1"/>
  <c r="AA7391" i="1"/>
  <c r="AA7392" i="1"/>
  <c r="AA7393" i="1"/>
  <c r="AA7394" i="1"/>
  <c r="AA7395" i="1"/>
  <c r="AA7396" i="1"/>
  <c r="AA7397" i="1"/>
  <c r="AA7398" i="1"/>
  <c r="AA7399" i="1"/>
  <c r="AA7384" i="1"/>
  <c r="AA7400" i="1"/>
  <c r="AA7401" i="1"/>
  <c r="AA7402" i="1"/>
  <c r="AA7403" i="1"/>
  <c r="AA7404" i="1"/>
  <c r="AA7405" i="1"/>
  <c r="AA6832" i="1"/>
  <c r="AA7406" i="1"/>
  <c r="AA7407" i="1"/>
  <c r="AA7408" i="1"/>
  <c r="AA7409" i="1"/>
  <c r="AA7410" i="1"/>
  <c r="AA7411" i="1"/>
  <c r="AA7412" i="1"/>
  <c r="AA7413" i="1"/>
  <c r="AA7414" i="1"/>
  <c r="AA7415" i="1"/>
  <c r="AA7416" i="1"/>
  <c r="AA7417" i="1"/>
  <c r="AA7418" i="1"/>
  <c r="AA7419" i="1"/>
  <c r="AA7420" i="1"/>
  <c r="AA7421" i="1"/>
  <c r="AA7422" i="1"/>
  <c r="AA7423" i="1"/>
  <c r="AA7424" i="1"/>
  <c r="AA7425" i="1"/>
  <c r="AA7426" i="1"/>
  <c r="AA7427" i="1"/>
  <c r="AA7428" i="1"/>
  <c r="AA7429" i="1"/>
  <c r="AA7430" i="1"/>
  <c r="AA7431" i="1"/>
  <c r="AA7432" i="1"/>
  <c r="AA7433" i="1"/>
  <c r="AA7434" i="1"/>
  <c r="AA7435" i="1"/>
  <c r="AA7436" i="1"/>
  <c r="AA7437" i="1"/>
  <c r="AA7438" i="1"/>
  <c r="AA7439" i="1"/>
  <c r="AA7440" i="1"/>
  <c r="AA7441" i="1"/>
  <c r="AA7442" i="1"/>
  <c r="AA7443" i="1"/>
  <c r="AA7444" i="1"/>
  <c r="AA7445" i="1"/>
  <c r="AA7446" i="1"/>
  <c r="AA7447" i="1"/>
  <c r="AA7448" i="1"/>
  <c r="AA7449" i="1"/>
  <c r="AA7450" i="1"/>
  <c r="AA7451" i="1"/>
  <c r="AA7452" i="1"/>
  <c r="AA7453" i="1"/>
  <c r="AA7454" i="1"/>
  <c r="AA7455" i="1"/>
  <c r="AA7456" i="1"/>
  <c r="AA7457" i="1"/>
  <c r="AA7458" i="1"/>
  <c r="AA7459" i="1"/>
  <c r="AA7460" i="1"/>
  <c r="AA7461" i="1"/>
  <c r="AA7462" i="1"/>
  <c r="AA7463" i="1"/>
  <c r="AA7464" i="1"/>
  <c r="AA7465" i="1"/>
  <c r="AA7466" i="1"/>
  <c r="AA7467" i="1"/>
  <c r="AA7468" i="1"/>
  <c r="AA7469" i="1"/>
  <c r="AA7470" i="1"/>
  <c r="AA7471" i="1"/>
  <c r="AA7472" i="1"/>
  <c r="AA7473" i="1"/>
  <c r="AA7474" i="1"/>
  <c r="AA7475" i="1"/>
  <c r="AA7476" i="1"/>
  <c r="AA7477" i="1"/>
  <c r="AA7478" i="1"/>
  <c r="AA7479" i="1"/>
  <c r="AA7480" i="1"/>
  <c r="AA7481" i="1"/>
  <c r="AA7482" i="1"/>
  <c r="AA7483" i="1"/>
  <c r="AA7484" i="1"/>
  <c r="AA7485" i="1"/>
  <c r="AA7486" i="1"/>
  <c r="AA7487" i="1"/>
  <c r="AA7488" i="1"/>
  <c r="AA7489" i="1"/>
  <c r="AA7490" i="1"/>
  <c r="AA7491" i="1"/>
  <c r="AA7492" i="1"/>
  <c r="AA7493" i="1"/>
  <c r="AA7494" i="1"/>
  <c r="AA7495" i="1"/>
  <c r="AA7496" i="1"/>
  <c r="AA7497" i="1"/>
  <c r="AA7498" i="1"/>
  <c r="AA7499" i="1"/>
  <c r="AA7500" i="1"/>
  <c r="AA7501" i="1"/>
  <c r="AA7502" i="1"/>
  <c r="AA7503" i="1"/>
  <c r="AA7504" i="1"/>
  <c r="AA7505" i="1"/>
  <c r="AA7506" i="1"/>
  <c r="AA7507" i="1"/>
  <c r="AA7508" i="1"/>
  <c r="AA7509" i="1"/>
  <c r="AA7510" i="1"/>
  <c r="AA7511" i="1"/>
  <c r="AA7512" i="1"/>
  <c r="AA7513" i="1"/>
  <c r="AA7514" i="1"/>
  <c r="AA7515" i="1"/>
  <c r="AA7516" i="1"/>
  <c r="AA7517" i="1"/>
  <c r="AA7518" i="1"/>
  <c r="AA7519" i="1"/>
  <c r="AA7520" i="1"/>
  <c r="AA7521" i="1"/>
  <c r="AA7522" i="1"/>
  <c r="AA7523" i="1"/>
  <c r="AA7524" i="1"/>
  <c r="AA7525" i="1"/>
  <c r="AA7526" i="1"/>
  <c r="AA7527" i="1"/>
  <c r="AA7528" i="1"/>
  <c r="AA7529" i="1"/>
  <c r="AA7530" i="1"/>
  <c r="AA7531" i="1"/>
  <c r="AA7532" i="1"/>
  <c r="AA7533" i="1"/>
  <c r="AA7534" i="1"/>
  <c r="AA7535" i="1"/>
  <c r="AA7536" i="1"/>
  <c r="AA7537" i="1"/>
  <c r="AA7538" i="1"/>
  <c r="AA7539" i="1"/>
  <c r="AA7540" i="1"/>
  <c r="AA7541" i="1"/>
  <c r="AA7542" i="1"/>
  <c r="AA7543" i="1"/>
  <c r="AA7544" i="1"/>
  <c r="AA7545" i="1"/>
  <c r="AA7546" i="1"/>
  <c r="AA7547" i="1"/>
  <c r="AA7548" i="1"/>
  <c r="AA7549" i="1"/>
  <c r="AA7550" i="1"/>
  <c r="AA7551" i="1"/>
  <c r="AA7552" i="1"/>
  <c r="AA7553" i="1"/>
  <c r="AA7554" i="1"/>
  <c r="AA7555" i="1"/>
  <c r="AA7556" i="1"/>
  <c r="AA7557" i="1"/>
  <c r="AA7558" i="1"/>
  <c r="AA7559" i="1"/>
  <c r="AA7560" i="1"/>
  <c r="AA7561" i="1"/>
  <c r="AA7562" i="1"/>
  <c r="AA7563" i="1"/>
  <c r="AA7564" i="1"/>
  <c r="AA7565" i="1"/>
  <c r="AA7566" i="1"/>
  <c r="AA7567" i="1"/>
  <c r="AA7568" i="1"/>
  <c r="AA7569" i="1"/>
  <c r="AA7570" i="1"/>
  <c r="AA7571" i="1"/>
  <c r="AA7572" i="1"/>
  <c r="AA7573" i="1"/>
  <c r="AA7574" i="1"/>
  <c r="AA7575" i="1"/>
  <c r="AA7576" i="1"/>
  <c r="AA7577" i="1"/>
  <c r="AA7578" i="1"/>
  <c r="AA7579" i="1"/>
  <c r="AA7580" i="1"/>
  <c r="AA7581" i="1"/>
  <c r="AA7582" i="1"/>
  <c r="AA7583" i="1"/>
  <c r="AA7584" i="1"/>
  <c r="AA7585" i="1"/>
  <c r="AA7586" i="1"/>
  <c r="AA7587" i="1"/>
  <c r="AA7588" i="1"/>
  <c r="AA7589" i="1"/>
  <c r="AA7590" i="1"/>
  <c r="AA7591" i="1"/>
  <c r="AA7592" i="1"/>
  <c r="AA7593" i="1"/>
  <c r="AA7594" i="1"/>
  <c r="AA7595" i="1"/>
  <c r="AA7596" i="1"/>
  <c r="AA7597" i="1"/>
  <c r="AA7598" i="1"/>
  <c r="AA7599" i="1"/>
  <c r="AA7600" i="1"/>
  <c r="AA7601" i="1"/>
  <c r="AA7602" i="1"/>
  <c r="AA7603" i="1"/>
  <c r="AA7604" i="1"/>
  <c r="AA7605" i="1"/>
  <c r="AA7606" i="1"/>
  <c r="AA7607" i="1"/>
  <c r="AA7608" i="1"/>
  <c r="AA7609" i="1"/>
  <c r="AA7610" i="1"/>
  <c r="AA7611" i="1"/>
  <c r="AA7612" i="1"/>
  <c r="AA7613" i="1"/>
  <c r="AA7614" i="1"/>
  <c r="AA7615" i="1"/>
  <c r="AA7616" i="1"/>
  <c r="AA7617" i="1"/>
  <c r="AA7618" i="1"/>
  <c r="AA7619" i="1"/>
  <c r="AA7620" i="1"/>
  <c r="AA7621" i="1"/>
  <c r="AA7622" i="1"/>
  <c r="AA7623" i="1"/>
  <c r="AA7624" i="1"/>
  <c r="AA7625" i="1"/>
  <c r="AA7626" i="1"/>
  <c r="AA7627" i="1"/>
  <c r="AA7628" i="1"/>
  <c r="AA7629" i="1"/>
  <c r="AA7630" i="1"/>
  <c r="AA7631" i="1"/>
  <c r="AA7632" i="1"/>
  <c r="AA7633" i="1"/>
  <c r="AA7634" i="1"/>
  <c r="AA7635" i="1"/>
  <c r="AA7636" i="1"/>
  <c r="AA7637" i="1"/>
  <c r="AA7638" i="1"/>
  <c r="AA7639" i="1"/>
  <c r="AA7640" i="1"/>
  <c r="AA7641" i="1"/>
  <c r="AA7642" i="1"/>
  <c r="AA7643" i="1"/>
  <c r="AA2365" i="1"/>
  <c r="AA7644" i="1"/>
  <c r="AA7645" i="1"/>
  <c r="AA7646" i="1"/>
  <c r="AA7647" i="1"/>
  <c r="AA7648" i="1"/>
  <c r="AA7649" i="1"/>
  <c r="AA7650" i="1"/>
  <c r="AA7651" i="1"/>
  <c r="AA7652" i="1"/>
  <c r="AA7653" i="1"/>
  <c r="AA7654" i="1"/>
  <c r="AA7655" i="1"/>
  <c r="AA7656" i="1"/>
  <c r="AA7657" i="1"/>
  <c r="AA7658" i="1"/>
  <c r="AA7659" i="1"/>
  <c r="AA7660" i="1"/>
  <c r="AA7661" i="1"/>
  <c r="AA7662" i="1"/>
  <c r="AA7663" i="1"/>
  <c r="AA1222" i="1"/>
  <c r="AA7664" i="1"/>
  <c r="AA7665" i="1"/>
  <c r="AA7666" i="1"/>
  <c r="AA7667" i="1"/>
  <c r="AA7668" i="1"/>
  <c r="AA7669" i="1"/>
  <c r="AA7670" i="1"/>
  <c r="AA7671" i="1"/>
  <c r="AA7672" i="1"/>
  <c r="AA7673" i="1"/>
  <c r="AA7674" i="1"/>
  <c r="AA7675" i="1"/>
  <c r="AA7676" i="1"/>
  <c r="AA7677" i="1"/>
  <c r="AA7678" i="1"/>
  <c r="AA7679" i="1"/>
  <c r="AA7680" i="1"/>
  <c r="AA7681" i="1"/>
  <c r="AA7682" i="1"/>
  <c r="AA7683" i="1"/>
  <c r="AA7684" i="1"/>
  <c r="AA7685" i="1"/>
  <c r="AA7686" i="1"/>
  <c r="AA7687" i="1"/>
  <c r="AA7688" i="1"/>
  <c r="AA7689" i="1"/>
  <c r="AA7690" i="1"/>
  <c r="AA7691" i="1"/>
  <c r="AA7692" i="1"/>
  <c r="AA7693" i="1"/>
  <c r="AA7694" i="1"/>
  <c r="AA7695" i="1"/>
  <c r="AA7696" i="1"/>
  <c r="AA7697" i="1"/>
  <c r="AA7698" i="1"/>
  <c r="AA7699" i="1"/>
  <c r="AA7700" i="1"/>
  <c r="AA7701" i="1"/>
  <c r="AA7703" i="1"/>
  <c r="AA7704" i="1"/>
  <c r="AA7705" i="1"/>
  <c r="AA7706" i="1"/>
  <c r="AA7707" i="1"/>
  <c r="AA7708" i="1"/>
  <c r="AA7709" i="1"/>
  <c r="AA7710" i="1"/>
  <c r="AA7711" i="1"/>
  <c r="AA7712" i="1"/>
  <c r="AA7713" i="1"/>
  <c r="AA7714" i="1"/>
  <c r="AA7715" i="1"/>
  <c r="AA7716" i="1"/>
  <c r="AA7717" i="1"/>
  <c r="AA7718" i="1"/>
  <c r="AA7719" i="1"/>
  <c r="AA7720" i="1"/>
  <c r="AA7721" i="1"/>
  <c r="AA7722" i="1"/>
  <c r="AA7723" i="1"/>
  <c r="AA7724" i="1"/>
  <c r="AA7725" i="1"/>
  <c r="AA7726" i="1"/>
  <c r="AA7727" i="1"/>
  <c r="AA7728" i="1"/>
  <c r="AA7729" i="1"/>
  <c r="AA7730" i="1"/>
  <c r="AA7731" i="1"/>
  <c r="AA7732" i="1"/>
  <c r="AA7733" i="1"/>
  <c r="AA7734" i="1"/>
  <c r="AA7735" i="1"/>
  <c r="AA7736" i="1"/>
  <c r="AA7737" i="1"/>
  <c r="AA7738" i="1"/>
  <c r="AA7739" i="1"/>
  <c r="AA7740" i="1"/>
  <c r="AA7741" i="1"/>
  <c r="AA7742" i="1"/>
  <c r="AA7743" i="1"/>
  <c r="AA7744" i="1"/>
  <c r="AA7745" i="1"/>
  <c r="AA7746" i="1"/>
  <c r="AA7747" i="1"/>
  <c r="AA7748" i="1"/>
  <c r="AA7749" i="1"/>
  <c r="AA7750" i="1"/>
  <c r="AA7751" i="1"/>
  <c r="AA7752" i="1"/>
  <c r="AA7753" i="1"/>
  <c r="AA7754" i="1"/>
  <c r="AA7755" i="1"/>
  <c r="AA7756" i="1"/>
  <c r="AA7757" i="1"/>
  <c r="AA7758" i="1"/>
  <c r="AA7759" i="1"/>
  <c r="AA7760" i="1"/>
  <c r="AA7761" i="1"/>
  <c r="AA7762" i="1"/>
  <c r="AA7763" i="1"/>
  <c r="AA7764" i="1"/>
  <c r="AA7765" i="1"/>
  <c r="AA7766" i="1"/>
  <c r="AA7767" i="1"/>
  <c r="AA7768" i="1"/>
  <c r="AA7769" i="1"/>
  <c r="AA5304" i="1"/>
  <c r="AA7770" i="1"/>
  <c r="AA7771" i="1"/>
  <c r="AA7772" i="1"/>
  <c r="AA7773" i="1"/>
  <c r="AA7774" i="1"/>
  <c r="AA7775" i="1"/>
  <c r="AA7776" i="1"/>
  <c r="AA7777" i="1"/>
  <c r="AA7778" i="1"/>
  <c r="B31" i="6"/>
  <c r="B28" i="6"/>
  <c r="B26" i="6"/>
  <c r="B27" i="6"/>
  <c r="B25" i="6"/>
  <c r="B21" i="6"/>
  <c r="B24" i="6"/>
  <c r="B23" i="6"/>
  <c r="J40" i="17" l="1"/>
  <c r="D30" i="6"/>
  <c r="B41" i="6"/>
  <c r="B43" i="6"/>
  <c r="B35" i="6"/>
  <c r="B36" i="6"/>
  <c r="B46" i="6"/>
  <c r="B42" i="6"/>
  <c r="B40" i="6"/>
  <c r="B44" i="6" l="1"/>
  <c r="B47" i="6" s="1"/>
</calcChain>
</file>

<file path=xl/comments1.xml><?xml version="1.0" encoding="utf-8"?>
<comments xmlns="http://schemas.openxmlformats.org/spreadsheetml/2006/main">
  <authors>
    <author>MarkAdmin</author>
  </authors>
  <commentList>
    <comment ref="B1871" authorId="0" shapeId="0">
      <text>
        <r>
          <rPr>
            <b/>
            <sz val="9"/>
            <color indexed="81"/>
            <rFont val="Tahoma"/>
            <family val="2"/>
          </rPr>
          <t>MarkAdmin:</t>
        </r>
        <r>
          <rPr>
            <sz val="9"/>
            <color indexed="81"/>
            <rFont val="Tahoma"/>
            <family val="2"/>
          </rPr>
          <t xml:space="preserve">
Bevern I</t>
        </r>
      </text>
    </comment>
    <comment ref="B1884" authorId="0" shapeId="0">
      <text>
        <r>
          <rPr>
            <b/>
            <sz val="9"/>
            <color indexed="81"/>
            <rFont val="Tahoma"/>
            <family val="2"/>
          </rPr>
          <t>MarkAdmin:</t>
        </r>
        <r>
          <rPr>
            <sz val="9"/>
            <color indexed="81"/>
            <rFont val="Tahoma"/>
            <family val="2"/>
          </rPr>
          <t xml:space="preserve">
Bevern II</t>
        </r>
      </text>
    </comment>
  </commentList>
</comments>
</file>

<file path=xl/sharedStrings.xml><?xml version="1.0" encoding="utf-8"?>
<sst xmlns="http://schemas.openxmlformats.org/spreadsheetml/2006/main" count="97231" uniqueCount="18849">
  <si>
    <t xml:space="preserve">Missing 1.8.43 (Air Britain Serials) 1 August, F/L E.G.L Menkes and Sergeant J.D.R. Ashley, FTR Vito Valentia.(Initials from CWGC, which gives date as 2 August) Sgt Ashley J D and Flt Lt Menkes E G L, both killed. Crashed into sea between Sicily and Lipari island (Italy). MENKES was RAF (from Belgium) (Henk) </t>
  </si>
  <si>
    <t>24.08.1944 2135 608 to Köln from Downham Market attacked 4x by fighter, crash landed. at Woodbridge airfield, Suffolk 0110 (BCL). F/L SO Webb RCAF ok, P/O Campbell ok,. Friedrich-Karl Mueller made a claim for a Mosquito at 2325 on the 23rd at Eindhoven (23.08.44 Hptm. Friedrich-Karl Müller 1./NJGr. 10 Mosquito  Eindhoven: 8.000-3.000 m. 23.25-30 Film C. 2025/I Anerk: Nr.-) - Eindhoven on the way to Cologne from Norwich, Cologne was raided by Mossies on the 23rd / 24th. "Serial Range KB100 - KB299. 200 Mosquito B.MkXX. Delivered by De Havilland, Toronto, Canada. Nine to the USAAF as F8. Part of a batch of 245. Airborne 2135 23Aug44 from Downham Market. attacked four times by a fighter and, subsequently, crash-landed at RAF Woodbridge, Suffolk. No crew injuries, but the Mosquito was wrecked. F/L S.O.Webb RCAF P/O Campbell 608 joined 8 Group at Downham Market wef 1Aug44. F/L Webb was destined to be KIA 10Nov44; F/O Campbell again survived but with injuries. See: KB360. " (Chorley via Lost Bombers) Hit by flak and night fighter and crashlanded Woodbridge 24.8.44 (Air Britain Serials) 23.08.44 608 Sqn. KB242 Crash landed at Woodbridge after damage by German fighters. (Mosquito Crash Log)  Attacked by Mueller in a Bf 109 according to http://falkeeins.blogspot.com.au/search/label/Moskito%20hunting . Campbell also on KB360 which crashed at Friday Bridge in the November. (http://www.rafcommands.com/forum/showthread.php?15640-F-O-Campbell-RAFVR-608-Sqdn-navigator)</t>
  </si>
  <si>
    <t>Lang Dora F/O UK 02/03/1944 Maidenhead 15 FPP HP932 Mosquito V1 crashed Lasham on approach – undershot – opened up, climbed to 150’, stalled, spun into the left. Harrington Janice Margaret Flt/Eng UK 02/03/1944 Maidenhead 15 FPP HP932 Mosquito V1 crashed Lasham on approach – undershot – opened up, climbed to 150’, stalled, spun into the left. (http://www.rafcommands.com/dcforum/DCForumID6/17878.html) Stalled on approach Lasham 3.3.44 DBF (Air Britain Serials) Both crew female members of the ATA (http://www.raf-lichfield.co.uk/ATA%20Casualties.htm)</t>
  </si>
  <si>
    <t>Godwin William Lionel F/O UK 30/04/1944 Weston super Mare 1 FPP NT192 Mosquito dived into the ground from 8000ft and crashed 2M south of Lichfield - Hatfield to Shawbury (http://www.raf-lichfield.co.uk/ATA%20Casualties.htm) Dived into ground 2m S of Lichfield Staffs. 30.4.44 cause not known (Air Britain Serials) ATA casualty (http://www.raf-lichfield.co.uk/ATA%20Casualties.htm)</t>
  </si>
  <si>
    <t>Overshot landing at Luqa 21.2.43 (Air Britain Serials) F/L Barkel F/O Cave both OK.</t>
  </si>
  <si>
    <t>11.04.1943 1910 105 to Hengelo from Marham outbound, fight with 6 FW190, Uffz Wiegand 2./JG1 credited, crashed out of control. Metelerkamps Bauernhof 4, Bentheim (BCL). F/O D Polglase RNZAF +, Sgt LC Lampen +, initial buried at Lingen, Ems 11.04.43 Uffz. Werner Wiegand: 1 2./JG 1 Mosquito  2 km. S.E. Bad Bentheim: tiefflug 20.38 Film C. 2027/I Anerk: Nr.54 Flew its first operational sortie 28Mar43. Airborne 1910 11Apr43 from Marham. Outbound, shot down in a running battle with six Fw190s, though Uffz Wiegand of 2./NJG1 is credited with the victory. Out of control, the Mosquito crashed at Metelerkamps Bauernhof 4, at Bentheim. Both airmen were originally buried 14Apr43 at Lingen (Ems). Their graves are now located in the Reichswald Forest War Cemetery. F/O D.Polglase RNZAF KIA Sgt L.C.Lampen KIA (Lost Bombers) Missing (Hengelo) 11.4.43 (Air Britain Serials)</t>
  </si>
  <si>
    <t>The Air Britain Serials books say this aircraft crashed at High Ercall on 8 May 1944, after the undercarriage collapsed on landing, crew safe. Dave McIntosh describes exactly such an accident, during the same general time period, in "Terror in the Starboard Seat". Hit by Halifax MZ625 after landing Topcliffe 7.2.45 (Air Britain Serials) 08.05.44 60 MTU. DD687 Undercarriage collapsed on landing at High Ercall aerodrome, crew safe. (Mosquito Crash Log)</t>
  </si>
  <si>
    <t>RCAF Accident Waterville NS .45
Surname Given Names Rank S/N Position Status 
REEDIE JACK NORMAN FLGOFF 429844  R 
UREN HAROLD BEAUMONT WOFF 437175  R 
Service Royal Canadian Air Force 
Unit 8 Operational Training Unit, RCAF 
Date of Loss Tuesday, April 24, 1945  
Location Canada 
(http://www.raafdb.com/view_aircraft.asp?id=1026)</t>
  </si>
  <si>
    <t>07.08.1944 2215 139 to Castrop-Rauxel from Upwood overshot and caught fire while attempting to land at base in fog. Upwood airfield (BCL). F/L JH Kenny DFCbar +, F/O MHO Levin DFC +, both buried in UK On the 6/7 Aug 1944 Mosquito MkXX KB202 XD from 139 squadron Pathfinder Force crashed into a house at Raf Upwood while trying to land in fog. Four people died in the accident. Two were members of 156 squadron which had just returned to the house after coming back from a night mission over Germany. Flight Sergeant Allan Lawson Rookes, and Flight Sergeant (Nav.) David Winlow both died in the house. The two Mosquito crew members also died. F/L John Henry Kenny (Pilot) DFC &amp; Bar and F/O Martin Henry Ove Levin (Nav.) DFC. The Mosquito took off from Upwood at 22.15 on a mission to Castrop-Rauxel on its return the fog was very thick which made very poor visibility, the Mosquito crashed into the house. The RAF Bomber Command Losses book States "While trying to land in Fog, overshoot runway and caught fire" (http://www.rafupwood.co.uk/index2.html) 6/7 August "Serial Range KB100 - KB299. 200 Mosquito B.MkXX. Delivered by De Havilland, Toronto, Canada. Nine to the USAAF as F8. part of a batch of 245. KB202 was one of two 139 Sqdn Mosquitoes lost on this operation. See: KB118. Airborne 2215 6Aug44 from Upwood. Missed the approach due to fog, crashed and caught fire on return to base. The two airmen were taken to their homes towns for burial. F/L J.H.Kenny DFC &amp; Bar KIA F/O M.H.O.Levin DFC KIA " (Chorley via Lost Bombers) Hit ground during overshoot in fog Upwood 7.8.44 on return DBF (Air Britain Serials) 07.08.44 139 Sqn. KB202 Overshot in fog at Upwood aerodrome, lost height and crashed, killing 2. (Mosquito Crash Log)</t>
  </si>
  <si>
    <t xml:space="preserve">F/Sgt P Hunt, F/Sgt W W M Milne (Ross McNeill). Mosquito Crash Log - David J. Smith: 11.04.44 248 Sq. MM413 While on A.A. patrol from Cornwall, the aircraft hit a cloud covered hill after late take off due to changing aircraft. Squadron based at the time at Portreath. (John Larder) 11/04/1944 0805 hours de Havilland Mosquito FB Mark VI MM413 of 248 Squadron based at RAF Portreath while on an Anti-Aircraft patrol crashed into a cloud covered hill at Wheal Christopher Farm, Sithney, Helston. The Mosquito was burnt out and the crew of two were killed.(http://www.rafdavidstowmoor.org/pages/crash_log/crashlog44.htm) 11/04/1944 0805 hours de Havilland Mosquito FB Mark VI MM413 of 248 Squadron based at RAF Portreath while on an Anti-Aircraft patrol crashed into a cloud covered hill at Wheal Christopher Farm, Sithney, Helston. The Mosquito was burnt out and the crew of two were killed. Flt/Sgt Peter Hunt (Pilot), SN 655135, who is buried in Mordon Cemetery.
His navigator was Flt/Sgt Wilfred William Murdoch Milne, SN 1324169, who rests in Isleworth Cemetery. Both Peter Hunt and Wilfred Milne had their deaths registered in the Kerrier district of Cornwall. (http://forum.keypublishing.co.uk/showthread.php?t=67248) Flew into hill in cloud after take-off for night patrol Cornwall 11.4.44 DBF (Air Britain Serials)  </t>
  </si>
  <si>
    <t>11.07.1944 2336 692 to Berlin from Gransden Lodge . Lost without trace (BCL). W/C SD Watts DSO DFC MID RNZAF +, P/O AA Matheson DFM RNZAF +, 10/11 July 1944, Watts' 70th op (Night After Night) There is a claim as follows: 11 July 1944 Major Hans Karlowski 2 NJG 1 Mosquito 05 Ost/BL-27: 4700m [vor Terschelling] 03.18 (LW NF Claims 39-45 f. 200) , Mosquito was lost 10/11 July on the Berlin raid Serial Range PF379 - PF415. 37 Mosquito B.Mk.XV1. Powered by Merlin 72/73 engines. Part of a batch of 195. Delivered by Percival Aircaft between 15May44 and 5Dec45. Airborne 2336 10Jun44 from Gransden lodge. Lost without trace. Both are commemorated on the Runnymede Memorial. W/C Watts gained his DFC while serving with 77 Squadron and P/O Matheson won his DFM during his tour on 218 Sqdn, details being Gazetted 26Jun42 and 15Jun43 respectively. Notification of W/C Watts's DSO was published 13Jun44, and his MiD 2Jun43. W.Chorley gives credit for the above to Mr R.Walker. W/C S.D.Watts DSO DFC MiD RNZAF KIA P/O A.A.Matheson DFM RNZAF KIA " (Lost Bombers - which says this was 10/11 June) Missing (Berlin) 11.7.44 (Air Britain Serials) MH - Karlowski's claim was early on morning of 11th, therefore corresponds to Mosquito loss. Both remembered on the Runnymede Memorial (http://www.aircrewremembered.com/BomberCommandDatabaseSearch/?q=pf380)</t>
  </si>
  <si>
    <t>To 7607M (http://www.ukserials.com/)  Built 45 as B.35 - 27 MU Shawbury 28/08/45 - 98 Sqn Celle 31/10/50 "VO-L" - 38 MU Llandow 20/02/51 - Brooklands Avn Sywell 15/07/53 and converted to TT.35 - 22 MU Silloth 18/01/54 - 5 CAACU Llanbedr 08/03/54 "Z" - 27 MU Shawbury 09/06/59 - allocated 7607M 08/07/59 - 71 MU Bicester 29/07/59 - RAF Thorney Island 26/05/60 - RAF Hullavington by 65 "VO-L" - RAFMRC Colerne 01/67 - RAF Finningley 17/10/75 - RAF Swinderby 02/77 - St.Athan Museum 11/86 repainted 91 "VO-L" - RAFM Hendon 07/02/92 - current (http://swag-trip-logs.blogspot.com.au/2011/11/uk-raf-stathan-collection-1960-1989.html)</t>
  </si>
  <si>
    <t>Abbotsinch fire dump 11.8.55 (Air Britain Serials) To Abbotsinch Fire Dump 11/08/1955, remains still at White Waltham 06/1958http://www.ukserials.com/</t>
  </si>
  <si>
    <t>Abbotsinch fire dump 11.8.55 (Air Britain Serials) To Abbotsinch Fire Dump 11/08/1955, dep. 1957 (http://www.ukserials.com/)</t>
  </si>
  <si>
    <t>SS 14.7.59 sold as scrap 14/07/1959 at No.27 MU Shawbury(http://www.ukserials.com/)</t>
  </si>
  <si>
    <t>To Armee de l'Air 3.3.49 (Air Britain Serials) d/d 03/03/1949 to Armee de l'Air(http://www.ukserials.com/)</t>
  </si>
  <si>
    <t>To Armee de l'Air 3.3.49 (Air Britain Serials) d/d 03/03/1949 to Armee de l'Air (http://www.ukserials.com/)</t>
  </si>
  <si>
    <t>08/04/1949 Mosquito VT581 of CFS suffered a collapsed undercarriage at Moreton-in-Marsh. Crew OK. (http://www.couplandbell.com/marg/crashes1946-49.htm) U/c collapsed on landing Moreton-in-Marsh 8.4.49 (Air Britain Serials) 08.04.49 CFS. VT5B1 Swung on landing at Moreton-in-the-Marsh, and undercarriage collapsed. Crew unhurt. (Mosquito Crash Log)   d/d 26/06/1947, w/o 08/04/1949  (http://www.ukserials.com/)</t>
  </si>
  <si>
    <t>Crashed 23.11.53 (Air Britain Serials)  d/d 15/06/1947, transferred 21/01/1949 to the Royal Navy, w/o 21/11/1953, aircraft broke in two in flight and crashed at St. Botolphs, near Milford Haven.  (http://www.ukserials.com/)</t>
  </si>
  <si>
    <t>Force landing after loss of power in stb engine 13.2.51 SOC (Air Britain Serials) d/d 02/07/1947, transferred 21/01/1949 to the Royal Navy, w/o 13/02/1951, crashed at Aber Mawr near Mathry, Wales after failing to gain sufficient speed on takeoff from St Davids airfield.  (http://www.ukserials.com/)</t>
  </si>
  <si>
    <t>Bellylanded at Ternhill 8.12.48 DBR (Air Britain Serials) 08.12.48 27 MU. VT584 Belly-landed at Ternhill. (Mosquito Crash Log) d/d 14/07/1947, w/o 08/12/1948 (http://www.ukserials.com/)</t>
  </si>
  <si>
    <t>Inspected at Chateaudun Nov 50, to Israeli ownership at Chateaudun Feb 21 51, ferried to Israel Jul 24 51, w/o in a landing accident when Captain "X" instructed 2nd Lt Livneh Nov 26 54. (Air Enthusiast, September-October 1999) To Armee de l'Air 5.5.49 to Israel 21.2.51 as 2118 Written off 26.11.54 (Air Britain Serials) aw/cn 11/07/1947, d/d 27/07/1947 directly to No. 27 MU Shawbury for storage d/d 05/05/1949 to French AF (http://www.ukserials.com/)</t>
  </si>
  <si>
    <t>SOC 1.9.55 (Air Britain Serials) aw/cn 11/07/1947, d/d 24/07/1947, s.o.c. 01/09/1955 as CAT 5C with the Far East Air Force, 45 Sqn.  (http://www.ukserials.com/)</t>
  </si>
  <si>
    <t>SOC 6.8.57 (Air Britain Serials) To No. 15 MU Wroughton 02/08/1956 for storage until declared non-effective on 17/12/1956 and sold as scrap on 06/08/1957 to Lowton Metals Ltd, Ashton-in-Makefield.  (http://www.ukserials.com/)</t>
  </si>
  <si>
    <t>Swung on landing and u/c collapsed 24.4.51 (Air Britain Serials) a/w c/n 22/08/1947, d/d 15/09/1947, w/o 24/04/1951 (http://www.ukserials.com/)</t>
  </si>
  <si>
    <t>SOC 22.1.54 (Air Britain Serials) aw/cn 19/09/1947, d/d 06/10/1947, s.o.c. 22/01/1954 as CAT 5C and reduced to spares and produce with the Far East Air Force/45 Sqn.  (http://www.ukserials.com/)</t>
  </si>
  <si>
    <t>SOC 6.7.50 (Air Britain Serials) d/d 13/10/1947, aw/Cn 30/09/1947, w/o 07/06/1950, s.o.c. 06/07/1950 as CAT 5(S)  (http://www.ukserials.com/)</t>
  </si>
  <si>
    <t>To Yug AF 21.4.53 (Air Britain Serials) aw/cn 30/09/1947, d/d 24/10/1947, sold 21/04/1953 at Abingdon to the Yugoslav AF</t>
  </si>
  <si>
    <t>Swung on landing and u/c collapsed Benson 22.7.54 (Air Britain Serials) aw/cn 20/10/1947, d/d 10/11/1947, w/o 22/07/1954 (http://www.ukserials.com/)</t>
  </si>
  <si>
    <t>12/02/1948 Mosquito VT594 of CFS crash landed during practice overshoot at Moreton-in-Marsh. There were no casualties. (http://www.couplandbell.com/marg/crashes1946-49.htm) Crashlanded during practice overshoot Moreton-in-Marsh 12.2.48 (Air Britain Serials) 12.02.48 CFS. VT594 Crash-landed at Moreton-in-the-Marsh during practice overshoot. (Mosquito Crash Log) aw/cn 14/11/1947, d/d 19/12/1947, w/o 13/02/1948  (http://www.ukserials.com/)</t>
  </si>
  <si>
    <t>SOC 15.3.49 (Air Britain Serials) Diverted of contract, d/d 20/12/1947, s.o.c. 15/03/1949 at Culdrose  (http://www.ukserials.com/)</t>
  </si>
  <si>
    <t>Crashed on approach whilst practising force landings Nanslow Farm 26.7.48 (Air Britain Serials) Diverted of contract, d/d 01/02/1948, w/o 26/07/1948, crashed while practicing forced approaches to Culdrose  (http://www.ukserials.com/)</t>
  </si>
  <si>
    <t>Swung on landing and u/c collapsed Waddington 17.11.51 (Air Britain Serials) aw/cn 23/12/1947, d/d 28/01/1948, w/o 17/11/1951  (http://www.ukserials.com/)</t>
  </si>
  <si>
    <t>Overshot single-engined landing Little Rissington 12.5.49 (Air Britain Serials) aw/cn 12/12/1947, d/d 14/01/1948, w/o 12/05/1949  (http://www.ukserials.com/)</t>
  </si>
  <si>
    <t xml:space="preserve">Swung on landing and u/c collapsed Swinderby 17.10.50 (Air Britain Serials) aw/cn 08/01/1948, d/d 06/02/1948, w/o 17/10/1950  (http://www.ukserials.com/) </t>
  </si>
  <si>
    <t>Abbotsinch fire dump 11.8.55 (Air Britain Serials) Diverted off contract, d/d 03/02/1948 to the Royal Navy, s.o.c. 11/0/08/1955 at Abbotsinch, then to the fire section,  perished 1957  (http://www.ukserials.com/)</t>
  </si>
  <si>
    <t>20/01/1949 Mosquito VT608 of CFS crashed on overshoot at Moreton-in-Marsh. Crew OK. (http://www.couplandbell.com/marg/crashes1946-49.htm) Crashed on overshoot Moreton-in-Marsh 20.1.49 (Air Britain Serials) 20.01.49 CFS. VT608 Failed to maintain height on assymetric overshoot at Little Rissington and crash-landed. Crew unhurt. (Mosquito Crash Log) aw/cn 30/01/1948, d/d 09/03/1948, w/o 20/01/1949  (http://www.ukserials.com/)</t>
  </si>
  <si>
    <t>To Yug AF 21.4.53 (Air Britain Serials) d/d 17/02/1948, sold 21/04/1953 at Abingdon to the Yugoslav AF  (http://www.ukserials.com/)</t>
  </si>
  <si>
    <t>Swung on take-off and u/c collapsed Fayid 1.12.49 (Air Britain Serials) d/d 18/02/1948, w/o 01/12/1949  (http://www.ukserials.com/)</t>
  </si>
  <si>
    <t>SOC 28.9.48 (Air Britain Serials) Diverted off contract, d/d 28/02/1948 to the Royal Navy, s.o.c. 28/09/1948 at Culdrose  (http://www.ukserials.com/)</t>
  </si>
  <si>
    <t>Swung on landing and u/c collapsed Bassingbourn 12.6.52 (Air Britain Serials) aw/cn 25/03/1948, d/d 23/04/1948, w/o 12/06/1952  (http://www.ukserials.com/)</t>
  </si>
  <si>
    <t>SOC 2.6.59 aw/cn 31/03/1948, to No.22 MU Sillot 03/05/1957 for storage until declared non-effective on 03/11/1958 and sold as scrap on 02/06/1959 at No.22 MU Silloth to David Bond &amp; Co, Perth, Scotland  (http://www.ukserials.com/)</t>
  </si>
  <si>
    <t>d/d 13/05/1948, w/o 16/11/1948 and transported to Brooklands for repairs on 30/11/1948, repairs cancelled on 07/07/1949 and scrapped  (http://www.ukserials.com/)</t>
  </si>
  <si>
    <t>Undershot on approach crashed on go-around Culdrose 19.5.49 (Air Britain Serials) Diverted off contract, d/d 13/05/1948 to the Royal Navy, w/o 19/05/1949, crashed after undershooting a feathered approach to Culdrose, pilot killed.  (http://www.ukserials.com/)</t>
  </si>
  <si>
    <t>SOC 16.2.50 (Air Britain Serials) d/d 09/06/1948, w/o 08/11/1949 and transported to Brooklands for repairs, repairs cancelled and s.o.c. 16/02/1950 and scrapped  (http://www.ukserials.com/)</t>
  </si>
  <si>
    <t>SOC 26.8.57 (Air Britain Serials) d/d 09/06/1948, to No.27 MU Shawbury 12/05/1953 for storage until declared non-effective on 24/10/1956 and sold as scrap on 26/08/1957 at No.27 MU Shawbury to Henry Bath &amp; Son, Liverpool.  (http://www.ukserials.com/)</t>
  </si>
  <si>
    <t>Sold 11.8.55 (Air Britain Serials) d/d 18/06/1948, transferred 06/04/1949 to the Royal Navy, sold as scrap on 11/08/1955 at Lossiemouth  (http://www.ukserials.com/)</t>
  </si>
  <si>
    <t>Abbotsinch fire dump 11.8.55 (Air Britain Serials) Diverted off contract, d/d 23/06/1948 to the Royal Navy, s.o.c. 11/08/1955 at Abbotsinch, remains to the fire section, since perished.  (http://www.ukserials.com/)</t>
  </si>
  <si>
    <t>SOC 20.1.55 (Air Britain Serials) d/d 30/06/1948, s.o.c. 20/01/1955 as CAT 5© with the Far East Air Force/80 Sqn.  (http://www.ukserials.com/)</t>
  </si>
  <si>
    <t>SOC 31.10.56 (Air Britain Serials) d/d 08/07/1948, to No.48 MU Hawarden 15/02/1954 for storage until declared non-effective on 22/02/1956 and sold as scrap on 31/10/1956 at No.48 MU Hawarden to International Alloys Ltd, Aylesbury.</t>
  </si>
  <si>
    <t>SOC 18.3.54 Scrapped (Air Britain Serials) d/d 19/07/1948 to No.22 MU Silloth for storage, transferred 09/04/1949 to the Royal Navy, s.o.c. 18/03/1954 at Lossiemouth  (http://www.ukserials.com/)</t>
  </si>
  <si>
    <t>Crashed in field 2m SSW Gwinear Rd station 27.8.48 (Air Britain Serials) Diverted off contract, d/d 17/04/1948 to the Royal Navy, w/o 27/08/1948 whilst on a maintenance test flight from Culdrose, an engine caught fire and crashed at Lemin Farm, Reawla, near Hale, Cornwall  (http://www.ukserials.com/)</t>
  </si>
  <si>
    <t>Sold 11.8.55 (Air Britain Serials) d/d 20/08/1948 to No.27 MU Shawbury for storage, transferred 17/02/1949 to the Royal Navy, sold as scrap on 11/08/1955 at Lossiemouth  (http://www.ukserials.com/)</t>
  </si>
  <si>
    <t>Eagles Victorious ( Martin &amp; Orpen ) Vol 6 SA Forces WW2 - p 344 “ On 13 October 1944 Lt Daniel Victor Sheldon was piloting a Mosquito with FO Snell as Navigator when it failed to return from a sortie to a point in Central Czechoslovakia. “ Mosquito PR XVI Serial Nr NS656 while on a Recce over Czechoslovakia Sortie Nr 60/787 - took off at 08:10 - failed to return. David V. Sheldon That day, the responsible Luftgaukommando (LGK) reports a at about 10:08 hours a MOSQUITO crash at Siebenkoegerl Stueck/Steiermark in (obviously) Austria under the file No. ME 2333. Is this probably your candidate ? (Horst Weber) An unknown pilot of EKdo Lechfeld got a 60 Sqn Mossie near Graz, crashing at Passail. Lt D Sheldon &amp; Fg Off P Snell were killed. (Chris Goss) Author: Bob Andrews (194.130.40.---) Date: 07-08-05 14:10
Hi David
I was suprised when I read your email, to see the navigators name. Peter Snell was my fathers best friend during his wartime service. They did most of their training together including at 8 OTU in Dyce, where your uncle probably met and crewed up with Peter.
The location of the crash site that Mark refers to above would seem to be in the right area for an aircraft transiting from San Severo to probably the Brno area which is about middleish of the old Checkoslovakia.
I will check to see the dates my father was at 8 OTU and if they coincide with your uncles, then I probably have a photo with your uncle in. There was usually a "course" photo taken with all attendees included. Unfortunately neither my father or Peter were in the shot, as they were both away attending a medical or something similar the day the photo was taken.
The difference between your dates of 30/08/44 and 16/09/44 is possibly explained by the way in which the crews got to Italy. They flew out new aircraft, which were collected from Benson. At the time they were taking out Mk XVI mossies to replace the Mk XI's already with 60 Sqdn. So it might be that having got to Benson they were waiting for a few days for their ferry aircraft. If you then include the ferry flight, which my father recorded at 4 days, you may well find that the 16/09/44 date was their arrival in Italy.
The ORB's for 60 Sqdn were at the PRO in London when I went there many years ago with my father, and from memory some nice words were recorded in the ORB after the loss of your uncle and Peter.
As a final piece the loss of Peter had a profound effect on my father. As a mark of respect he never played the piano after Peter's loss, as the pair of them used to regularly tickle the ivories in the mess prior to that.
I hope the above is of interest, I would be pleased to hear of any progress you make. I will have a look through the stuff I have collected and see if there is anything of use to you.
Regards
Bob A
(www.mossie.org) Missing from PR mission over Czechoslovakia 13.10.44 (Air Britain Serials) 
F/O. Peter Arthur Kynaston SNELL - 15295 RAFVR
Name: SHELDON, DANIEL VICTOR 
Initials: D V 
Nationality: South African 
Rank: Lieutenant (Pilot) 
Regiment/Service: South African Air Force 
Unit Text: 60 Sqdn. 
Age: 21 
Date of Death: 13/10/1944 
Service No: 206489V 
Additional information: Son of Mr. and Mrs. D. Sheldon; husband of Joan M. Sheldon, of Springs, Transvaal, South Africa. 
Casualty Type: Commonwealth War Dead 
Grave/Memorial Reference: 4. A. 6. 
Cemetery: KLAGENFURT WAR CEMETERY 
(CWGC)
13.0ktober 1944 
Um ca. 10.00 Uhr stürzt ein englisches Jagdflugzeug der Type Mosquito im 
Verlaufe eines Luftkampfes über dem Siebenkogel im Sommeralmgebiet (Bez. 
Weiz) ca. 9.5 km nördlich Passail brennend ab. Aus den Trümmern können nur 
noch verkohlte Leichen der Besatzungsmannschaft geborgen werden. Sie 
werden am Ortsfriedhof Passail beigesetzt. Die in der Nähe der Leichen 
gefundenen Kennummern (152.975 Officer Pak, Sneld CE RAF und 206.489 
Scheldon DV) werden dem Flughafenkommando Thalerhof übersandt. 
(http://www.google.com.au/url?sa=t&amp;rct=j&amp;q=&amp;esrc=s&amp;source=web&amp;cd=96&amp;ved=0CF4QFjAFOFo&amp;url=http%3A%2F%2Fwww.landesarchiv.steiermark.at%2Fcms%2Fdokumente%2F11683563_77969250%2F0e650942%2F69%2520bis%2520158%2520aus%2520Mitteilungen%252038-Der%2520Luftkrieg%2520in%2520der%2520Steiermark%25201941%2520-%25201945.pdf&amp;ei=tbrDUJW3JefMmgW7gIHgBg&amp;usg=AFQjCNHi2exsp356IHPnxiE0DY27zqZzbA&amp;sig2=muas5PXa6nHX7R41Ba4GQQ&amp;cad=rja)</t>
  </si>
  <si>
    <t>On August 26, 1944 village people near Munich observed a very low passing twin engined RAF aircraft with the words "King George VI" written on the nose.It has been probably a PR Mosquito,probably of No.680 Sqn.,based in San Severo Italy. Does anybody have information about this aircraft. Some hours later PR Mosquito NS 521 of No.60 Sqn.SAAF based at the same location, was shot down by Me 262 nearby,killing Lt. C. Mouton and Lt. D.Krynauw. (RAF Commands Forum - mebbe) Claim by Ofw. Reckers of Ekdo 262 according to Polish list 26.08.44 Ofw. Helmut Recker Epr. Kdo. 262 Mosquito  AD 4-1: 4.500 m. [S.W. Regensburg] 11.19 Film C. 2025/I Anerk: Nr.4 KU9587, downed 1120 3km S Breitenhill, 22km N Ingolstadt (http://www.footnote.com/image/28666860/mosquitoes%7CMosquito/) 
The whole discussion started from the following post, related - interestingly - to the Luftwaffe: 
"A friend send me a newspaper page about this and I was really confused at the first moment but now I want to share this information with you . 
In 1944 the germans transported smaller submarines from the Ostsee ( Baltic sea ) to the Schwarzes Meer ( Black sea ) They used the rivers Elbe and Donau for that , but from Dresden to Ingolstadt they had to use the Autobahn . This was a very heavy load at a special carrier , two heavy trucks pulling and two heavy trucks pushing . During this transports no other vehicle could use the Autobahn . 
The Allied got notice about this transports and send aircrafts to bomb this transports . 
At the 28.8.44 a recce Mosquito PR XIV of No 60 Squadron ( south african )from Foggia / Italy looked in the area of Zandt after this transport at 8 am at low level . 
But suddenly a Me 262 appeared and shot the Mosquito down . 
Mosquito : No 252 , " King George VI " 
Pilot : Lt Christian Mouton , South Rhodesia , age 31 
Navigator: Daniel Krynauw , Cape Town , age 20 
Both were buried at the cemerty at Breitenhill . 
Nothing is mentioned about the german pilot , quite an early Me 262 victory ." 
I mentioned that August 28 is too late for this operation, as Rumania had defected from the Axis camp five days earlier. And I don't think any U-Boot could be rescued in this fashion due to the hectic action taking place shortly after the unexpected defection. (http://www.worldwar2.ro/forum/index.php?showtopic=1261)
Friends found pieces from an RR-Engine, many relicts made from wood south of Donauwörth/Bavaria. The only information that was given by eyewitness, the plane (they mean if was an Spitfire) was burned and exploded by impact. (http://forum.12oclockhigh.net/showthread.php?t=11065) Missing from PR mission to Munich 26.8.44 (Air Britain Serials)</t>
  </si>
  <si>
    <t>10.04.1944 2255 support Lille raid 515 from Little Snoring crashed near Coulommiers (Seine-et-Marne) (BCL). F/O H Witmill +, F/O DL Biggs +, rest in Coulommiers , Sqn code also stated P3 on var pictures. 9/10 April 1944 (FCWDv4) German time 0050,. near Villiers sur Morin, 3km NW of Crecy en Brie. (http://www.footnote.com/viewer.php?image=38654062&amp;query=cherbourg%20sea&amp;words=cherbourg%7Csea#38651326) "Serial Range NS926 - NS965. 40 Mosquito FB.MkV1. Powered by Merlin 25 engines. Part of a batch of 250 delivered by De Havilland (Hatfield) between 25Jan44 and 19May44. Except for NT220, NT224, NT225 conv.to FB XV111s. Airborne 2255 9Apr44 from Little Snoring in support of the Main Force on the Lille operation. Cause of loss not established. Crashed near Coulommiers (Seine-et-marne) where both airmen were buried 11Apr44. In the summer of 1944, an American Graves Investigation Unit had their remains taken to Solers, a village S of the main road leading from Coubert to Guignes. On 5jan45, their remains were again exhumed by the Americans and re-interred in Villeneuve-St-Georges Old Communal Cemetery. F/O H.Whitmill KIA F/O D.L.Biggs KIA These were the first casualties sustained by 515 Sqdn since joining 100 Group Dec43. The Squadron ID Code combination is quoted in various publications as 3P, but photographic evidence exists showing some of their Mosquitoes were inadvertently painted up with P3, the code combination allotted to 692 Sqdn which, coincidentally, was also equipped with Mosquitoes. Pictorial evidence of 515 Sqdn bearing both versions of the code appear in Martin Bowman/Tom Cushings book 'Confounding the Reich' pp158 (NS933 P3-G) and pp161 (RS566 3P-). " (Chorley via Lost Bombers) Missing from patrol to Lille 10.4.44 (Air Britain Serials)</t>
  </si>
  <si>
    <t>04.05.1944 2333 support of Mailly-le-Camp raid 169 BS from Little Snoring crashed. at Campignol-lez-Mondeville (Aube), 11km SSW Bar-sur-Aube (BCL). P/O PL Johnson +, P/O M Hopkins +, rest in Campignol-lez-Mondeville Churchyard 3/4 May 1944 (FCWDv4) 04.05.44 Uffz. Wester 2./NJG 5 Mosquito  Raum DK: 4.000 m. [S. Bar-sur-Aube] 00.30 noch C. 2027/I VNE: ASM 4th May Champinol J1075 (Alex Smart) Missing from bomber support mission 3.5.44 (Air Britain Serials)</t>
  </si>
  <si>
    <t>05.05.1944 2200 139 to Ludwigshafen from Upwood crashed near Bourn (no specific location) 0132 (BCL). F/L GC Keys DFC RCAF +, F/O AR Hamlin +, Keys rest in Cambridge City Cem, Hamlin in Bury Cem, Suffolk 4/5 May 1944 Airborne 2200 4May44 from Upwood. Cause of loss not established. Crashed 0132 near Bourn. F/L Keys is now buried in Cambridge City Cemetery; F/O Hamlin was taken home, and is buried in Bury Cemetery, Suffolk. F/L G.C.Keys DFC RCAF KIA F/O A.R.Hamlin KIA (Lost Bombers) Crashed in circuit Bourn returning from Ludwigshafen 5.5.44 (Air Britain Serials) 05.05.44 139 Sqn. DZ646 Crashed on landing at Ramsey, Hants., killing two. (Mosquito Crash Log)</t>
  </si>
  <si>
    <t>11.05.1944 2342 515 BS from Little Snoring hit by FLAK, crashed. near Wemeldinge (Zeeland) on Zuid Beveland, some 7km ENE Goes (BCL). W/O TS Ecclestone +, Sgt JH Shimmin +, rest in Bergen op Zoom War Cem 10/11 May 1944 (FCWDv4) Mosquito NS932 (3P-P). According to a Police Report a German searchlight on the East Kanaaldijk was hit by the Mosquito which crashed on an enemy Flak-battery on the West Kanaaldijk about 02.06 hrs. Also killed in the crash was the nsvigator Sgt J.H. Shimminn - 1683352. (Henk Welting on RAF Commands Forum) Shot down by Flak. crashing near Wemeldinge (Zeeland) on zuid Beveland, some 7 km ENE of Goes. Both are buried in Bergen op Zoom War Cemetery. Sgt Shimmin, who came from Douglas, Isle of man, was 18 and as such was one of the youngest operational navigators to be KIA. W/O T.S.Ecclestone KIA Sgt J.H.Shimmin KIA (Lost Bombers) See details at http://www.wingstovictory.nl/database/database_detail.php?wtv_id=386  Missing from patrol to Gilze-Rijen 10.5.44 (Air Britain Serials)</t>
  </si>
  <si>
    <t>13.05.1944 2340 heading for Twente 515 BS from Little Snoring lost in the North Sea. Lost without trace (BCL). F/O FP Byrne RCAF +, Sgt VD Payne +, Payne buried in Sage War Cem, Byrne no known grave 12/13 May 1944 (FCWDv4) "Serial Range NS926 - NS965. 40 Mosquito FB.MkV1. Powered by Merlin 25 engines. Part of a batch of 250 delivered by De Havilland (Hatfield) between 25Jan44 and 19May44. Except for NT220, NT224 and NT225 conv.to FBXV111s. Airborne 2340 12May44 from Little Snoring and set course for Twente. Cause of loss not established. Crashed into the North Sea. Sgt Payne's body was eventually washed ashore and is buried in the Sage War Cemetery; F/O Byrne was an American from Phoenixville, Pennsylvania serving in the RCAF and is commemorated on the Runnymede Memorial. F/O F.P.Byrne RCAF KIA Sgt V.D.Payne KIA " (Chorley via Lost Bombers) Missing from patrol to Twente 12.5.44 (Air Britain Serials)</t>
  </si>
  <si>
    <t>1655 MTU 21/05/1944 Training DZ528 Mosquito IV T/o 1631 Warboys and climbed into cloud. Two minutes later, the Mosquito emerged from the overcast, spinning, and smashed into the ground near Broughton on the SW side of the airfield and 5 miles NE of Huntingdon. F/Lt S CHolbrow 28 39823 WICK (ST. MARY) CHURCHYARD 2712425, F/O G MRea 38 159692 CHEADLE AND GATLEY CEMETERY 1526072 (http://www.156squadron.com/display_newpff_roll.asp?ID=1655%20MTU) Dived into ground Broughton Hunts. 21.5.44 (Air Britain Serials) 21.05.44 1655MTU. DZ528 Aircraft broke out of control, crashed and burnt at Broughton, Hunts. (Mosquito Crash Log)</t>
  </si>
  <si>
    <t>21.05.1944 Defensive Patrol 96 from West Malling Engine trouble, hit a bank when trying to land with frosted windscreen, Catb damage, later written off. West Malling airfield (FCL). P/O JCO Allen ok, F/S Patterson ok, no further info, see also FCL 06/07.June 1944 for aircrew loss Engine cut overshot landing and u/c collapsed West Malling 21.5.44 (Air Britain Serials) 20.05.44- 96 Sqn. HK414 In flight stalled engine coolant overheated so pilot feathered propellor but overshot when landing at West MaIling aerodrome, undercarriage collapsed. (Mosquito Crash Log)</t>
  </si>
  <si>
    <t>Swung on landing and u/c collapsed West Malling 29.5.44 DBF (Air Britain Serials) 29.05.44 96 Sqn. HK426 Aircraft landed at West MaIling with a flat tyre, swung, suftered undercarriage collapse and burnt out. (Mosquito Crash Log)</t>
  </si>
  <si>
    <t>To Armee de l'Air 23.9.46 (http://www.airhistory.org.uk/dh/mosquito.html)
Een Mosquito P.R. Mk XVI, NS795, van No. 544 Sqdn RAF, werd door Oberleutnant Rolf Glogner en zijn 'Katzmareck' boven Leipzig onderschept op 16 maart. De stuurboordmotor van de verkenner werd getroffen door de granaten van de MK 108's van de Me 163 B. Na een terugvlucht op één motor maakte de piloot, Flying Officer R.M. Hayes, met zijn kreupele Mosquito een breuklanding bij Rijsel in Frankrijk. Hij kreeg voor die vlucht het Distinguished Flying Cross. http://users.pandora.be/Luchtoorlog_Warplanes/me163_komet.htm (MH - Crew were apparently killed two weeks later in a takeoff accident) See also: AIR 27/2031 frame 168 ‘544 Squadron, B Flight, Line Book’ To Armee de l'Air 23.9.46 (Air Britain Serials) apparently both Glogner and Walter Dittmar were scrambled in 163s on 16 March 1945 to intercept this Mosquito: (Walter Dittmar) 16.03.45 with JG 400 flew the Me 163 to ram a Mosquito at 40,000 feet - flamed out. (http://ww2.dk/Lw%20Offz%20-%20A-F%20-%20April%202012.pdf)           Here the DFC citation of P/O Hays, who sadly died on the 30th March 1945 - apparently on the crash ( stall on take off ) of MM396 ( see my posting on Allied Forum ).
HAYS, P/O Raymond Morris (J88928) - Distinguished Flying Cross - No.544 Squadron (deceased) - Award effective 24 April 1945 as per London Gazette of that date and AFRO 918/45 dated 1 June 1945. American in the RCAF. Born 1913 in Ashland, Oregon; home in Long Beach, California. Trained at No.6 ITS, No.20 EFTS and No.16 SFTS. Commissioned July 1944. Killed in action 30 March 1945 (Mosquito MM386); buried in United Kingdom.
This officer was the pilot of an aircraft detailed for a reconnaissance covering the Leipzig area in March 1945. Whilst over the target, two enemy fighters attempted to close in. Pilot Officer Hays took violent evading action. Much height was lost. At this stage another enemy aircraft joined the fight. Pilot Officer Hays manoeuvred with great skill and although his aircraft was hit he succeeded in evading the attackers. The starboard engine had been badly damaged but course was set for home. Later on the return flight the aircraft was attacked by another fighter. Pilot Officer Hays manoeuvred with superb skill. Although the aircraft sustained further damage and the navigator was wounded, this pilot succeeded in evading the fighter. He afterwards flew to a landing ground in Allied territory. This officer, who has completed many sorties, has consistently shown courage and resolution.
Yes, it seems that Glockner claimed the Mosquito shot down, although by incredible airmanship Hays took it to Lille where he crashlanded. His Navigator, who as severely injured on the right leg was a Sergeant F/Sgt Morgan Philips.
2- On his last mission ( 30th March ) Hays flew and died alongside F/L Donald South ( RAFVR 151174 ) who was 35 years old, not 31 as I wrongly put before ( tried to remember by heart…)
(http://forum.12oclockhigh.net/archive/index.php?t-9762.html)
From AIR 27/2031 frame 168 ‘544 Squadron, B Flight, Line Book’:-
"106G/4850 16 March 1945 A/C No.NS795 544 Squadron P.R.
Pilot: P/O Hays Navigator: F/S Phillips
At 1445A flying at 30,000 ft. making a photographic run (with navigator in nose of A/c) on course 090 over Leipzig, Pilot saw 2 ME 163’s practically at ground level climbing rapidly. Pilot altered course 90 degrees and opened up fully. Within 3-5 minutes both E/A were at Mosquito’s height (30,000 ft.) and split up, one to starboard and other to port of Mosquito and slightly above, from which positions they attacked Mosquito simultaneously on either beam. Pilot did half roll and dived vertically, attaining I.A.S. of 480 pulling out at 12,000 ft. Pilot then saw that 3 ME 163’s were attacking - one on either beam approximately 500 yards from Mosquito and the third the same distance astern and all E/As slightly above. Pilot did not see E/As fire though the Navigator did. A steep diving turn was then made to starboard to deck level where pilot remained, losing sight of E/A’s, which were not seen again.
As Mosquito levelled off at deck level Pilot saw his starboard engine smoking and without power - presumably as result of hit by cannon shells from ME 163. This engine was feathered and Pilot climbed to 2,000 ft. and set course for Allied lines on course 270. After approximately 30-40 minutes flying the Navigator saw one ME 109 approaching from 1,000 yards astern at approximately 2,400 ft. Mosquito then dived to deck level again and flew up and down valleys pinpointed as being approximately 30 miles west of Kassel. During this evasive action ME 109 was lost to sight and made no further contact.. Approximately 45 minutes later while still at deck level, Mosquito crossed a small unidentified town and experienced intense and accurate flak - Mosquito sustained hits and Navigator was injured in the foot. Shortly afterwards Pilot again climbed to 2,000 ft. to clear high ground and take advantage of 3/10 - 5/10 pre-frontal cumulus cloud. After flying for about 30 minutes American D.C.3’s and Gliders were seen on the ground through a break in cloud (these A/C were not on an airfield) and Pilot decided to carry on. At this stage course was altered to 300 - encountering 10/10 frontal conditions with rain. V.H.F. set was turned on and MAYDAY calls made on all channels with no results. Pilot flew in these conditions for approximately 1 hour estimating that by this time he had cleared all high ground and then descended, breaking cloud at 800 ft. and later pinpointing Lille. A normal S/E approach was made to Lille/Vendeville A/F. Pilot was unaware that starboard tyre had been punctured by cannon shell and as soon as he touched down A/C swung violently to starboard - port and starboard undercarriage collapsed and A/C severely damaged. Inspection of A/C revealed damage by cannon shells presumably from ME 163. One shell through starboard engine Nacelle - one through starboard engine near Boss fracturing Glycol tank. Flak shell hit blade of starboard prop., spraying fuselage and starboard engine with fragments."
(http://www.rafcommands.com/archive/07063.php)</t>
  </si>
  <si>
    <t>RCAF (Air Britain Serials) This one was likely converted to the single FB.24 completed, which was given the serial KA928. It does not appear to have flown, and the latter serial number does not appear as an official Mosquito serial number in most sources.</t>
  </si>
  <si>
    <t>26.03.1943 1930 109 to Duisburg from Wyton last heard calling for help believed in region of North Foreland. Lost without trace 2230 (BCL). F/L LJ Ackland DFC +, WO1 FS Strouts DFC RAAF +, Took off from Wyton. Mosquito IV. 
ACKLAND, DFC 
 Leslie James 
 Flight Lieutenant 114192. 109 Sqdn., Royal Air Force Volunteer Reserve. Died Friday 26 March 1943. Age 23. Son of Philip and Mabel Annie Ackland, of Barnstaple, Devon; husband of Joyce Elisebeth Ackland, of Barnstaple. Commemorated: RUNNYMEDE MEMORIAL, Surrey, United Kingdom Panel 119. 
STROUTS, DFC 
 Frederick Stanley 
 Pilot Officer J/17228. 109 Sqdn., Royal Canadian Air Force. Died Friday 26 March 1943. Commemorated: RUNNYMEDE MEMORIAL, Surrey, United Kingdom. Panel 178.
(http://www.roll-of-honour.com/Bedfordshire/LIttleStaughton109Squadron.html)
26/27 March 1943 (Bomber Boys)
DK318 was the first Oboe-equipped Mosquito to be lost. Total of 153.25hours when lost. Airborne 1930 26Mar43 from Wyton. Last heard calling for help at 2230, believed in the region of the North Foreland. Both are commemorated on the Runnymede Memorial. F/L L.J.Ackland DFC KIA WO1 F.S.Strouts DFC RCAF KIA (Lost Bombers)
109 Sq Mosquito IV DK318 HS-B F/L L J Ackland DFC died WO1 F S Strouts DFC RCAF died (http://www.rafwyton.co.uk/wytonlosses1943.html)
 Missing presumed ditched returning from Duisburg 26.3.43 (Air Britain Serials)
Heard to say was ditching in North Sea (Bomber Command War Diaries)</t>
  </si>
  <si>
    <t>type</t>
  </si>
  <si>
    <t>13/14 August 1944 (FCWDv5) FlEw through hangar on takeoff at night and hit wall Ford 14.8.44 DBF (Air Britain Serials) 14.08.44 96 Sqn. MM452 Pilot took off from Ford aerodrome at 45 degrees to flare-path, went through hangar seven hundred yards away, hit wall and burst into flames, killing crew. (Mosquito Crash Log) F/S Leslie Read and W/O Bill Gerrett both killed. (Diver! Diver! Diver!)</t>
  </si>
  <si>
    <t>Not delivered OR Collided on air test 3m ESE of St.Alban's 23.8.43</t>
  </si>
  <si>
    <t>December 23 1944</t>
  </si>
  <si>
    <t>Could this have been 431013 GARNER, P. J. MOSQUITO UNKNOWN WARTON, UK (Thomas Ensminger)? Long shot. RCAF Crashed before delivery (Air Britain Serials)  The crash landing of Mosquito B. XX KB 113 into a local farmer's field happened on Oct. 13. The feathered propeller seems to implicate an engine failure. (http://www.museevirtuel-virtualmuseum.ca/sgc-cms/histoires_de_chez_nous-community_memories/CM_V2_Apps/ui/remWindow.php?remID=58325&amp;remP=/sgc-cms/histoires_de_chez_nous-community_memories%2FCommunityMemories2%2FAECZ%2F0001%2Ftext%2F&amp;remEx=&amp;lg=English)</t>
  </si>
  <si>
    <t>I do have a picture of S/L John Anthony Sanderson Hall, DFC* a night-fighter ace of 488 Squadron in front of his Mosquito coded "M" Please, could someone help me to identify his serial number? I can see on the picture that his serial number´s machine ended with_____72. (Adrianon Baumgartner) Engine cut on take-off for air test overshot into crater Gilze-Rijen 16.4.44 (Air Britain Serials) MH - This has to be incorrect, 488 were naturally not at Gilze Rijen in April 1944, have changed loss date to 1945</t>
  </si>
  <si>
    <t>SOC 28.2.44 (Air Britain Serials) MH - AB Serials date as noted here must be incorrect, as 47 Sqn did not receive Mosquitos until October 1944, then relinquished them in November only to receive them again in February 1945. Have therefore changed year of loss to 1945.</t>
  </si>
  <si>
    <t>KB329</t>
  </si>
  <si>
    <t xml:space="preserve">02.11.1944 Intruder Sortie 418 to Giessen from Hunsdon . Lost without trace (FCL). P/O JS Hill +, F/S GW Roach +, Navigator buried in Bad Tölz Cem, Dürnbach. Pilot no known grave Taken on strength at 418 Sqn. from No.10 Movements Unit, 7 June 1944; missing in action, 1 November 1944 (F/O J.S. Hill killed). TH-E, letter on list dated 31 August 1944. Bruchunterlage from 1/11/44 - 20.15, 10 km. W. Usingen/Taunus - Mosquito 100% Bruch: d. Nachtjäger (MH was contacted by the niece of George Roach. A letter from the RAF indicated F/S Roach had initially been buried at "Catzenback", however a look at the map revealed a village named "Cratzenbach" exactly 10 kilometers west of Usingen. MH corresponded with Luftwaffe researcher Erich Brown to determine if a corresponding claim for a Mosquito had been lodged - the answer was no. A Luftwaffe nightfighter did crash 15 kilometers south of Limburg an der Lahn, very close to where LR327 was lost, however on further research it became clear that the Luftwaffe crash was on the night of 31 October / 1 November, almost certainly the victim of an 85 Sqn Mosquito. Two further Luftwaffe nighfighters were lost in a collision close to Mainz-Finthen, the crashes being witnessed by another 418 Squadron machine. Missing on night intruder to Giessen 1.11.44 (Air Britain Serials)      Sie stürzte bei Eckartshausen ab. Angegeben wird sie mit Büdingen. Eckartshausen ist ein Ortsteil. Diese Absturzstelle ist nur wenige hundert Meter von meinem Wohnort entfernt. Andere Mosquito Besatzungen berichteten das sie wohl abgeschossen wurde. Zuletzt gesehen wurde sie nördlich Hanau. Kurz vorher hätte eine andere Mosquito eine JU 88 abgeschossen. Zeitzeugen berichteten das die Mosquito als Feuerball abstürzte.  (Email to MH from SteffenR on the Luftwaffe Bullet Board)  Absturz im Kinzigtal: Die Luftfahrt im hessischen Kinzigtal von 1895 bis 1950, by Eckard Sauer, also says this Mosquito was shot down by a night fighter, at around 20.30 at Buedingen-Eckartshausen. However, MH is convinced that the reference to Eckartshausen is linked to the loss of NS677, a USAAF PR.XVI which was lost on 1 November on a sortie to Schweinfurt, and which according to the MACR came down at Arnstein-Schraudenbach. Arnstein is 8 km to the WSW of Eckartshausen. Schraudenbach, now apparently called Wenneck, is 3 km SE of Eckartshausen. Eckartshausen itself is only about 13km WSW of Schweinfurt.       Martin Bowman's excellent book 'Mosquito: Menacing the Third Reich' mentions 2nd Lt Vance Chipman and 1st Lt William G Cannon on pages 190 and 191 - a lot of detail about their 'Mickey' mission to Schweinfurt, shooting down and eventual capture and imprisonment in Stalag Luft III at Sagan. In the same book, between pages 96 and 97, is a photo of Vance Chipman (courtesy of Ken Godfrey) with his pet monkey, plus details of the Schweinfurt raid and his pre-war racing career, as well as his attempt to steal an Me109 whilst evading! His aircraft was called 'Chips Chariot'. </t>
  </si>
  <si>
    <t>27.10.44 Fw. Seeling Erpr.Kdo. Lärz Mosquito  15 Ost N/UF-4: no height [Thulendorf] 13.15 Film C. 2027/II Anerk: Nr. - 
HOLLAND, KEITH ROSS 
Initials: K R 
Nationality: Australian 
Rank: Flying Officer 
Regiment: Royal Australian Air Force 
Age: 22 
Date of Death: 27/10/1944 
Service No: 410234 
Awards: DFC 
Additional information: Son of Herbert George and Ada Elspeth Holland, of Mildura, Victoria, Australia. 
Casualty Type: Commonwealth War Dead 
Grave/Memorial Reference: 6. E. 5. 
Cemetery: HEVERLEE WAR CEMETERY 
Holland was buried in the first instance at Warndemund on the coast of the Baltic Sea in Germany and his final resting place is at Louvain near Brussels, Belgium. (http://www.milduraweekly.com.au/ThreadView.aspx?tid=10154)
BLOOMFIELD, GEOFFREY JOHN 
Initials: G J 
Nationality: United Kingdom 
Rank: Flying Officer (Nav./W.Op.) 
Regiment: Royal Air Force Volunteer Reserve 
Unit Text: 540 Sqdn. 
Age: 22 
Date of Death: 27/10/1944 
Service No: 151271 
Additional information: Son of Robert James Bloomfield, and of Gertrude Elizabeth Bloomfield, of Wallasey, Cheshire. 
Casualty Type: Commonwealth War Dead 
Grave/Memorial Reference: 6. E. 4. 
Cemetery: HEVERLEE WAR CEMETERY 
Crashed at Gut Steinfeld (now Steinfeld), killing the crew (Luc Vervoort) Lost 27.10.44 (Air Britain Serials)
A German report posted by Gebhard Aders on the Luftwaffe Bullet Board indicates the Mosquito was on fire before it crashed 
Airborne 10:45 on 27 Oct 1944 from Benson on a photo reconnaisance (PR) mission to the Stettin and Berlin areas. Aircraft was shot down 13:45 (local) by a Me 262 jet-fighter piloted by Fw Wolfgang Seeling of the Erprobungskommando Lärz and crashed at Thulendorf (Mecklenburg-Vorpommern). Pilot and Navigator were initially buried at the Friedhof Warnemünde. Oddly enough the crew are now buried in the Heverlee War Cemetery, Belgium, probably due to the work of an American graves unit.
(http://www.lostaircraft.com/database.php?mode=viewentry&amp;e=29489#)</t>
  </si>
  <si>
    <t>Taken on strength from De Havilland, 14 February 1944; to No.43 Group, 5 June 1944. SOC 7.8.46 (Air Britain Serials) This was "Mammy Y" TH-E on 418 Sqn. (http://www.fineartofdecals.com/goodies/148-treasures-allied/)</t>
  </si>
  <si>
    <t>5/6 July 1944 (Lost Bombers) 06-07-1944 2339 105 to Scholven-Buer from Bourn . Lost without trace (BCL). F/L GK Whiffen +, F/O DK Williams DFC +, no further info Commemorated on Runnymede Missing (Scholven) 6.7.44 (Air Britain Serials) Possible claim as follows (although altitude is not what one would expect) 06.07.44 Uffz. Illner 6./KG 51 2-mot. Flzg.  15 West S/UU at 1.500 m. [Caen]  02.38 Film C. 2027/II Anerk: Nr.17 MH feels this Luftwaffe claim is more likely to have been an erroneous claim for a 264 Squadron Mosquito, which in turn claimed an Me 410 at the same time in the same place, 0235 near Caen. Sharp &amp; Bowyer's "Mosquito" says this aircraft was lost to flak.</t>
  </si>
  <si>
    <t>13/14 January 1944 Took off 0325 from Marham. Mosquito IV. Flying Officer P. Y. Stead DFC was taken prisoner of war. FLETT, Adam Herd DFM, Warrant Officer 910709. Nav. 109 Sqdn., Royal Air Force Volunteer Reserve. Died Friday 14 January 1944. Age 29. Son of George Smith Flett and Nancy Flett; husband of Elizabeth Bartie Flett, of East Croydon, Surrey. Buried: REICHSWALD FOREST WAR CEMETERY, Kleve, Nordrhein-Westfalen, Germany. Ref. 3. F. 13. http://www.roll-of-honour.com/Bedfordshire/LIttleStaughton109Squadron.html 14.01.1944 0325 109 to Essen from Marham shot down from 26000ft by Me110 (Olt Dietrich Schmidt, III/NJG1), crashed. at Landwehr 0536 (BCL). F/O PY Stead DFC pow, W/O AH Flett DFM +, Flett initially buried at Kleve HS-F (http://www.crashplace.de./) 14.01.44 Oblt. Dietrich Schmidt 8./NJG 1 Mosquito  8 km. N.W. Klamp: 8.500 m. [Kiel] 05.36 Film C. 2025/II Anerk: Nr. - Missing (Essen) 14.1.44 (Air Britain Serials)</t>
  </si>
  <si>
    <t>Crashed on take-off Cesenatico 5.5.45 (Air Britain Serials) W/O Arthur Rex NANKIVELL (obs) RAF- killed (658944 - http://www.cwgc.org/...ELL, ARTHUR REX) F/Sgt Alexander Clark BELL (pilot) RAFVR - killed (1566694 - http://www.cwgc.org/...ALEXANDER CLARK)</t>
  </si>
  <si>
    <t>Dived into ground on night navex North Creake 27.4.44 presumed due to wing failure (Air Britain Serials) 27.04.44 305 Sqn. LR329 Crashed at North Creake aerodrome after loss of control on cross country exercise, killing two. (Mosquito Crash Log) F/O John Edwards Mathias DFC, F/L Thomas Wilson Irwin (http://ww2talk.com/forums/topic/46860-mosquito-crew-memorial-sussex/)</t>
  </si>
  <si>
    <t>15.11.1943 Intruder sortie 264 to Chateaudun F from Predannack . Lost without trace, probably France pm (FCL). F/L EE Pudsey +, Sgt WHE Rosetta +, Pudsey lies in Clichy Communal Cem, Rosetta buried in St.Laurent-des-Eaux Cem, Orleans 15/16 November from FCWDv4. Took off 22.38 (http://bb.1asphost.com/lesbutler/tony/tonywood.htm) Seek information on a Mosquito lost on 15 November 1943,the Navigator Rosetta is buried at St Laurent Nouan in France. (Alain Charpentier) Mosquito DZ286 264 Sq. Intruder Chateaudun. Pilot F/Lt. Edward Estill Pudsey(108843) buried Clichy Northern C.C., Hautes de Seine (FCL) Mosquito N.F. Mk. II s/n DZ286 No. 264 'Madras Presidency' (F) Squadron. The crew (Pilot - 108843 Flight Lieutenant Edward Estill Pudsey R.A.F.V.R. and Navigator/Wireless Operator - 1323941 Sergeant William Harvey Edwards R.A.F.V.R.) were lost while on an evening intruder sortie to Chateaudun. (Chris Charland) Thank you for your help.I found something in an old letter dated of 1 May 1945 : " an English airman found in the Loire river is buried in the cemetery of St Laurent des Eaux, here is name Rosetta.Blood Group 40 , 1323941 read on his identity plaque.It would be a victim of a plane which hit a pylone near the Loire at L'Hay." St Hay is a little village on the Loire West of Orleans. But why the pilot was buried at Clichy ? (Alain Charpentier) Missing 16.11.43 (Air Britain Serials)  (MH - St Ay?)</t>
  </si>
  <si>
    <t>15.11.1943 1801 139 to Bonn from Wyton crashed. at Monchy-Breton, at Pas-de-Calais (BCL). P/O CH Guest RCAF +, P/O GJ Sleeman pow, Missing (Bonn) 15.11.43 (Air Britain Serials)  5 km NE St-Pol-sur-Ternoise (http://francecrashes39-45.net/rech_avion.php)</t>
  </si>
  <si>
    <t xml:space="preserve"> Pickard's aircraft, on Amiens raid, coded EG-F. Wilhelm Mayer of 7./JG 26, Mayer claimed two, however although he inflicted damage on another 487 Sqn aircraft, it returned to base. (2nd TAF) Missing 18.2.44 (Air Britain Serials) 13th Staffel JG 26, 1205 Tiefflug NE Amiens (JG 26 War Diary) Saint-Gratien - 9 km NE d'Amiens (http://francecrashes39-45.net/rech_avion.php) </t>
  </si>
  <si>
    <t>18.02.1944 1151 prison raid 464 to Amiens from Hunsdon shot down by FLAK, crash landed. near Amiens prison 1214 (MIAS). S/L AI McRitchie pow, F/L RW Sampson +, Served with 464 Sqn, under RAF control 2/44 to 18/2/44 Coded SB-T. Participated in Amiens Prison Raid 18/2/44. SqnLdr I McRitchie(POW) FLt Sampson Kia Crash landed during Raid. (Brian Fillery's website) 
 Details of Death: Richard Sampson sadly died while taking part in one of the most daring and well-known raids of the war, Operation Jericho. This raid was made on Amiens Prison in France, with the intention of breaching the prison's walls to free the numerous resistance partisans whom the Germans were holding there, many of whom were scheduled for early execution.
These resistance workers included some who were considered vital for the success of the upcoming D Day landings at Normandy, so this bold operation was devised. A low level daylight attack was made by Hawker Typhoon and De Havilland Mosquito squadrons (including 487 (NZ) Squadron). 
The date was Friday the 18th of February 1944. Dick and his pilot, Squadron Leader A.I. Ritchie, RAF, took off at 10:50hrs from RAF Hunsdon, Hertfordshire in De Havilland Mosquito FB.VI (coded MM404/T) from No 464 Sqn RAAF
Their purpose was to be part of the second wave of the attack. The raid was successfully carried out at noon. 258 of the over 700 prisoners got away. 
Shortly after leaving the target area, MM404 was hit in the cockpit by flak. Richard Sampson was killed outright. The pilot was wounded and did a high speed belly landing in a snow covered field near Freneuville (Fresneville?), to be taken prisoner. Dick was aged 38 
Buried at: Dick Sampson was buried at Poix-de-la-Somme 25km SW of Amiens. (http://www.cambridgeairforce.org.nz/Richard%20Sampso.htm) Missing from attack on V-1 site 18.2.44 (Air Britain Serials)   Région d'Amiens près de Fresneville   (http://francecrashes39-45.net/rech_avion.php)</t>
  </si>
  <si>
    <t xml:space="preserve">D.H. Mosquito no. NT145. Shot down by flak over France during a "Rhubarb" mission. Lost were: F/O Latawiec and P/O Wator. 24/25 May 1944 (FCWDv4) Coded Z, failed to return from Cambrai, lost around 0100, F/O M. Latawiec and P/O S Wator both killed. (2nd TAF). Lost 24.5.44 (Air Britain Serials) May have come down at Wanel, according to a file at footnote.com   </t>
  </si>
  <si>
    <t>Flying Officer (Pilot). DOWNIE, JAMES ALEXANDER,, 24 ans. 544 Sqdn Royal Air Force Volunteer Reserve. Joint grave 334. ROMAGNE COMMUNAL CEMETERY. 
Pilot Officer (Nav./Bomber. W. Op.) . ROSS, VICTOR GWYN, 21 ans. 544 Sqdn Royal Air Force Volunteer Reserve. Joint grave 334. ROMAGNE COMMUNAL CEMETERY.
(http://www.absa39-45.asso.fr/airfield/pertesraf.html) Missing from PR mission 9.6.44 (Air Britain Serials)
Romagné - La Tanceraie (http://francecrashes39-45.net/rech_avion.php)</t>
  </si>
  <si>
    <t>11.07.1944 Beachhead patrol 219 from Bradwell Bay in combat with EA. off LeHavre (FCL). F/L D Edyvean +, F/O PF Sturgess +, cv at Marshalls(Cambridge), delivered as MKXVI 04.09.43-26.02.44, both buried in Marissel French National Cem. 10/11 July 1944 (2nd TAF). Missing during night interception over North Sea 11.7.44 (Air Britain Serials)  Orée S de la forêt de Lyons - Cne de Touffreville (http://francecrashes39-45.net/rech_avion.php) (MH - There is a Touffreville between Rouen and Beauvais, Marissel is in Beauvais, therefore reference to North Sea may not be correct. Note that there is a claim for a Ju 88 made 20 miles ENE of Rouen by another 219 Squadron aircraft on "11 July" - friendly fire? Or is this Touffreville near Caen? CWGC website confirms Edyvean rests in Marissel and that Marissel is near Beauvais. Touffreville is 17 miles ESE of Rouen)</t>
  </si>
  <si>
    <t>10.03.1945 Night intruder 605 to Germany from Hartford Bridge missing. Lost without trace (FCL). F/O WG Oldham +, Sgt J Fry +, came down at Harskamp (Dubbelsezand) (Verliesregister 1945) First mentioned in ORB, 28/29 January 1945. Letter "X" from ORB entry. (Hugh Halliday) 9/10 March 1945, lost attacking V-1 sites in the Wesel-Osnabrueck-Hamm area (FCWDv5) Lost around 0130 9/10 March 1945, coded P, crew as above, ftr intruder (2nd TAF) Was UP-A on 605 Squadron (Ian Piper: http://www.605squadron.co.uk/Squadron_aircraft.htm) Missing from night intruder 10.3.45 (Air Britain Serials) F/O (J/14716) Willam Gerald Oldham (pilot) RCAF - killed , Sgt(1605929) James Frederic Fry (obs) RAFVR - killed (ASN website)</t>
  </si>
  <si>
    <t>24.05.1944 PR 544 to Berlin from Benson/ Leuchars set on fire after landing?. Rynge, Ystad airfield 0755 (Nöd). P/O Kennedy ok, F/S Chambers ok, crew returned to UK in August 44 Missing (Berlin) 24.5.44 (Air Britain Serials)      
Airborne very early morning on 24 May 1944 from Benson on a photoreconnaisance (PR) mission to Berlin and other points. 
http://aviation-safety.net/wikibase/wiki.php?id=140791:
"Damaged by Flak NE of Berlin. Left engine was on fire for about three minutes and had to be stopped. LR434 was stalked by a Ju 88 but managed to disapear in the clouds flying N to get to Sweden. Crashlanded in Rynge, Ystad, Sweden at 07:55 (local) on 24 May 1944. The crew consisted of P/O W Kennedy and F/S LA Chambers. Both survived the crash without severe injuries, were captured by Swedish Home Guárd and interrogated by a Swedish Air Force officer the same day. Kennedy and Chambers were allowed to leave Sweden on August 21, 1944 and returned back to the UK."
- Air Britain: RAF Aircraft LA100 - LZ999, published 1991 
(http://www.lostaircraft.com/database.php?mode=viewentry&amp;e=29143#)</t>
  </si>
  <si>
    <t xml:space="preserve">11th of April 1945 a Mosquito made an emergency landing on a lake in Norway. The crew survived, but were taken prisoners of war. F/Lt. Davenport and Flying Officer R. Day (recently transfered from 455 Sqn (although a Brit Nav). On the radio someone yelled, “Bandits three o’clock!” Enemy aircraft were about to attack the formation! But, according to the rules of the game, once committed to the attack, you do not turn away but follow through to the target. Peripheral vision registered a ship’s masthead, flags flying, flash past high on our right. We broke away left, towards the late afternoon sun and Scotland. The aircraft became difficult to control and I realised the control surfaces, and the fuselage close behind our seats, were badly damaged. We flew low across serried ridges of rock; mountainous, dark in shadows and covered with pine trees: millions of them, like spears, pointing up. When I saw a lake it seemed to have a long stretch of sand; hardly an acceptable runway but better than baling out. I pulled off power, dived into the shadows, levelled off and realised the sand was ice.
We crashed down and bounced sideways into the lake. Peat-coloured water flowed around and over us. At first my leg was jammed and I became resigned. But, when it came free, I paddled desperately up to the surface. 
Sunlight was on hilltops and Ron was afloat in his life jacket. Although his face was splotched with blood, my relief was immense. The life raft burst from its stowage in the submerged aircraft and, hissing with discharging air, came to the surface and took shape. Demons laughed to see two mentally and physically numb fellows struggling into a circular life raft. We shivered in light, wet clothing. My arms and legs were numb. We had to get ashore and warm and there wasn’t much time to do it.
I heard a shout and saw a man in a boat rowing towards us. Someone grasped my wrist and towed us to the edge of the lake. There was vast comfort in the warm shoulders of farmers, Per Grini and Halvor Deilhaug who lifted us from the life raft. They lit a fire and massaged our limbs before rowing us along the lake to level country. Then, carrying Ron and me in turn, they ran hard across open land to a farmhouse. 
Phil Davenport, Ron Day
 http://www.bbc.co.uk/ww2peopleswar/stories/51/a3964151.shtml Missing believed ditched after attack on ship Porsgrunn 11.4.45 (Air Britain Serials)        
Claim by JG 5 according to Czech list - where? </t>
  </si>
  <si>
    <t>Flash bomb</t>
  </si>
  <si>
    <t>26.09.1944 Intruder sortie 605 to Verrelsbusch and Ahlhorn airfields from Manston . Lost without trace (FCL). F/L JN Andrews +, Sgt W Freeman +, both buried in Sage War Cem Oldenburg Germany. 26/27 September 1944 (FCWDv5) Missing (Varrelbusch) 27.9.44 (Air Britain Serials) A German report of allied crashes on 27 September, kindly posted by Gebhard Aders on the Luftwaffe Bullet Board, indicates that one Mosquito came down at 24.00 hours at Alt-Osternburg, near Oldenburg, and another at 01.50 hours at Ofen, 5 km NNW of Oldenburg. Both losses were credited to searchlights.</t>
  </si>
  <si>
    <t>Not Stated</t>
  </si>
  <si>
    <t>Ground looped</t>
  </si>
  <si>
    <t>26.08.1944 2155 692 to Berlin from Gransden Lodge probably altimeter misreading. Park Farm Od Warden, 6miles SE Bedford 0245 (BCL). S/L WDW Bird +, Sgt FW Hudson +, Bird rests in home town, Hudson buried in Cambridge
No.692 ‘Fellowship of the Bellows’ (B) Squadron, was part of No.8 (P.F.F.) Group’s Light Night Striking Force. On the night of the 25th/26th August, 1944, a force of 21 Mossies carried out a minor op against the ‘Big City’ (Berlin). 
One of the aircraft participating from No.692 Squadron was a De Havilland Mosquito B.Mk.XVI s/n MM135 and coded P3-?. It was crewed by:
40361 Squadron Leader Walter Douglas Wilberforce Bird, R.A.F.
1801746 Sergeant Francis William Hudson, R.A.F.V.R. 
Although No.692 Squadron was based at R.A.F. Station Graveley, Huntingdonshire, Mosquitoes taking part aircraft departed from R.A.F. Station Gransden Lodge, Bedfordshire. Bird and Hudson took off at 21:55 hours local time enroute to their target. They crashed at O2:45 at Park Farm, Old Warden, which is situated six miles southeast of Bedford. There was some speculation as to the cause of the accident as the crash was attributed to. One possible cause cited was a misread altimeter. 
Squadron Leader Bird was buried with full military honours in his hometown in the Worting (St. Thomas of Canterbury) Churchyard, Hampshire. He rests in the southeast corner.
Sergeant Hudson is buried in the Cambridge City Cemetery, Cambridgeshire in Grave Number 13567 
(Chris Charland) Flew into ground Old Warden Beds. 26.8.44 on return (Air Britain Serials) 26.08.44 692 Sqn. MM135 Crashed with both engines running at Park Farm, Old Warden, Beds., five miles from aerodrome at a shallow angle, cause was probably a mis-reading of the altimeter. (Mosquito Crash Log)</t>
  </si>
  <si>
    <t>Missing on ferry flight Portreath-Gibraltar 27.3.43 (Air Britain Serials) Crew were W/O McNearney and Sgt. Pantridge (23 Squadron ORB)</t>
  </si>
  <si>
    <t>KENDALL, Wt Off George Gregory, NZ43484, RNZAF - Mosquito Pilot 12 Ferry Unit, RAF - 21 Jun 1945 (Age 20); England. Control lost during low run and hit other aircraft Cranfield 21.6.45 (Air Britain Serials) 21.06.45 12 FU. TA282 Aircraft was beating up Cranfield aerodrome when lost speed in a turn, stalled and crashed into four aircraft, HK356 (see below), DZ260, HK253 and NT237 which were damaged. (Mosquito Crash Log)  Control lost during low run and hit other aircraft Cranfield 21.6.45 crashed at Cranfield while "beating up" a/f with one engine feathered. The aircraft lost speed in the turn, stalled and crashed, destroying four parked Mosquito's.
Crew:
F/Sgt (NZ43484) George Gregory KENDALL (pilot) RNZAF - killed
LAC (990379) John Cavanagh FAIRLIE (passenger) RAFVR - killed
(http://aviation-safety.net/wikibase/wiki.php?id=72899)</t>
  </si>
  <si>
    <t>Crashed in sea on night navex off Filey Yorks. 4.8.45 (Air Britain Serials) 04.08.45 13 OTU. HJ791 Crashed into sea half-a-mile off shore of Filey, East Yorks, while on a night cross country exercise, killing crew. (Mosquito Crash Log)    Engines failed, aircraft dived into sea.
Crew:
Sgt (1890116) James Lomas MURRAY (pilot) RAFVR - missing
Sgt (1572874) Alex Robert Dewer DONALDSON (obs) RAFVR - missing
(http://aviation-safety.net/wikibase/wiki.php?id=69868)</t>
  </si>
  <si>
    <t>Flew into ground on night navex Lincs. 4.8.45 (Air Britain Serials) 04.08.45 13 OTU. HX907 Aircraft struck ground at very high speed at map reference WF 737 933 killing crew. Cause of accident cannot be determined. (Mosquito Crash Log)  Crew F/O Coleman and F/O Brinn. I got my information from Mike Packham Mosquito aircraft museum, (http://forum.keypublishing.com/archive/index.php?t-38940.html)  Flew into the ground on a night navigation exercise. Incident recorded by Hancock, unit may be incorrect as it does not feature in Chorley's OTU losses book and 13 OTU were not recorded as operating Mosquitoes at the time of the crash.  (http://www.bcar.org.uk/1945-incident-logs)</t>
  </si>
  <si>
    <t>21.01.1945 1845 142 to Kassel from Gransden Lodge . Lost without trace (BCL). S/L RS Don DFC +, F/O GI Allan DF RCAF +, no further info. Since 142 Sqn at Gransdon Lodge 10 Mosquitos written off Missing (Kassel) 21.1.45 (Air Britain Serials) Don remembered on Runnymede Memorial (CWGC)</t>
  </si>
  <si>
    <t>MACR 11813, 416 Group (sic) 28 January 1945: 1st Lt. Frank H. Janisch and 2nd Lt. Eugene K. Franklin in MM761 went MIA while on an intruder sweep of the Padova-Ferrara area. Their Mosquito crashed with Franklin found dead in the wreckage. Janisch was wounded, picked-up by some farmers, but died four-hours later. A local priest buried both men. They were disinterred and buried in a military cemetery at Vinceza. (Norman Malayney on mossie.org forum) Took off 2400 for patrol Pisa to Florence (http://www.footnote.com/image/46708087/mosquitoes%7CMosquito/) Missing 29.1.45 (Air Britain Serials)</t>
  </si>
  <si>
    <t>04.02.1945 Evening Patrol 418 to Zwolle and Osnabrück area from Hartfort Bridge . Lost without trace (FCL). F/O M Ewaschuk +, F/O RMM Strattan +, both buried in Winterswijk Cem First mentioned in ORB, 3/4 January 1945; missing from operations, 4/5 February 1945; F/L M. Ewaschuk killed. Letter "M" in ORB dated 3/4 January 1945. (Hugh Halliday) Coded M. Lost around 2230 on 4/5 February, F/O M. Ewanschuck and F/O R.M.M. Stratton both KIA, ftr Zwolle-Osnabrueck (2nd TAF) Missing on night patrol nr Osnabruck 4.2.45 (Air Britain Serials) Came down at Haart (5km SE of Aalten at 0130 (Verliesregister)</t>
  </si>
  <si>
    <t>26.02.1943 1646 Attack naval stores depots 105 to Rennes from Marham collided with DZ413. in target area 1844 (BCL). W/C GP Longfield +, F/L RF Millns +, rest in Rennes Eastern Communal Cem, common sortie with DZ413, DZ481 Collided with DZ413 during attack Rennes 17.2.43 (Air Britain Serials) Airborne 1646 26Feb43 to attack a naval stores depot. Collided in the air with another Squadron Mosquito (DZ413) and crashed at 1844 in the target area. Both officers are buried in Rennes Eastern Communal Cemetery alongside their Sqdn comrade from DZ413. W/C Longfield's father was the Revd Thomas William Longfield BA of High Halstow Rectory, Rochester, Kent. W/C G.P.Longfield KIA F/L R.F.Millns KIA " (Chorley via Lost Bombers) 26.02.43 105 Sqn. DZ365 Crashed ? after collision. DZ413 (Mosquito Crash Log)  All aircraft took off at at 1645 hours. Seven aircraft successfully bombed target from heights varying from 50 to 800 feet. Clouds of smoke and debris seen in target area, which was severly damaged. One aircraft unable to bomb on first run up, circled and bombed from 800'. Smoke seen from distance of 20 miles, visibility being very good. One aircraft abondoned task over target, owing to leading aircraft's bombs exploding just as aircraft was in run up to target. W/Cdr. Longfield led the formation, and owing to a navigational error, turned sharply, causing a collision with the second aircraft, piloted by F/O. Kimmel. The W/Cdr's aircraft was seen to crash out of control, and F/O. Kimmel's aircraft was seen to be losing height with a glycol leak, apparently under control.  (http://www.rafcommands.com/forum/showthread.php?10356-105-Squadron-ORB-26-2-1943-(Mosquito-s-DZ413-amp-DZ365)&amp;p=60364&amp;highlight=Mosquito#post60364)  Crashed at Launais - Cne de Moigné (1 km SE) (http://francecrashes39-45.net/rech_avion.php?PHPSESSID=8e7dca1c278bcbca99924b5e41bf83b8)</t>
  </si>
  <si>
    <t>26.02.1943 1646 attack naval stores depots105 to Rennes from Marham collided with DZ365. in target area 1844 (BCL). F/O SG Kimmel RCAF +, F/O HN Kirkland +, Kimmel rests in Bretteville-sur-Laize, Kirkland in Rennes Eastern Communal Cem, common sortie with DZ365, DZ481 Collided with DZ365 during attack Rennes 26.2.43 (Air Britain Serials) Airborne 1650 26feb43 from Marham to attack a naval stores depot. Collided in the air with another Squadron Mosquito (DZ365), crashing 1844 in the target area. F/O Kimmel now rests in Brettevillle-sur-Laize Canadian War Cemetery; his Navigator is buried in Rennes Eastern Communal Cemetery alongside his Squadron comrades from DZ365. F/O S.G.Kimmel RCAF KIA f/O H.N.Kirkland RCAF KIA " (Chorley via Lost Bombers)       All aircraft took off at at 1645 hours. Seven aircraft successfully bombed target from heights varying from 50 to 800 feet. Clouds of smoke and debris seen in target area, which was severly damaged. One aircraft unable to bomb on first run up, circled and bombed from 800'. Smoke seen from distance of 20 miles, visibility being very good. One aircraft abondoned task over target, owing to leading aircraft's bombs exploding just as aircraft was in run up to target. W/Cdr. Longfield led the formation, and owing to a navigational error, turned sharply, causing a collision with the second aircraft, piloted by F/O. Kimmel. The W/Cdr's aircraft was seen to crash out of control, and F/O. Kimmel's aircraft was seen to be losing height with a glycol leak, apparently under control.  (http://www.rafcommands.com/forum/showthread.php?10356-105-Squadron-ORB-26-2-1943-(Mosquito-s-DZ413-amp-DZ365)&amp;p=60364&amp;highlight=Mosquito#post60364)   Crashed at Moigne - La Jouaudiere - Les Champs Ferrees (http://francecrashes39-45.net/rech_avion.php?PHPSESSID=8e7dca1c278bcbca99924b5e41bf83b8)</t>
  </si>
  <si>
    <t>To Belgian AF 21.12.48 as MB-18. Written off 14.10.50 (Air Britain Serials)
MB-18 RAF-Serial: MM757 
Built at Leavesden under contract 1576/SAS/C.23(a) as Merlin NF30 (Merlin 72 engines) 
260744: delivered RAF 
180844-111044: RAF No 410 Sqn 
000000: crash in Royal Air Force-service, was repaired 
211248: Taken on Charge BAF 
000048-141050: 10Sqn (ND-I) 
141050: While doing an evening mission during exercise "Emperor" the aircraft collided with a RAF Wellingen near Birchinton (Kent) and crashed into the sea 5 miles North of Margate. The Wellington crashed in a swamp area between Birchington and Herne Bay. Both the Belgian crew of two and the RAF crew of five were killed in this accident. Kapt.vl.Christian Henrard+Sgt.nav.Joseph Tytgat. 
251050: Struck of Charge
(http://belmilac.wetpaint.com/page/De+Havilland+DH.98+Mosquito+NF.30.)</t>
  </si>
  <si>
    <t>To Belgian AF 13.11.47 as MB-1 SS 17.10.56 (Air Britain Serials)
MB-1 RAF-Serial: NT446 
Built at Leavesden under contract 1576/SAS/C.23(a) (dated 0343) as Merlin NF30 (Merlin 76 engines)
040245: delivered RAF 
270245-040445: RAF No 68 Sqn 
131147: Taken on Charge BAF 
000047-000051: 10Sqn (ND-B) 
000051-000000: 11Sqn (KT-V) 
000556: Struck of Charge 
171056: Sold for scrap at Beauvechain
(http://belmilac.wetpaint.com/page/De+Havilland+DH.98+Mosquito+NF.30.)</t>
  </si>
  <si>
    <t>To Belgian AF 21.11.47 as MB-2 SS 17.10.56 (Air Britain Serials)
MB-2 RAF-Serial: MM768 
Built at Leavesden under contract 1576/SAS/C.23(a) (dated 0343) as Merlin NF30 (Merlin 72 engines) 
010844: delivered RAF 
140844-061144: RAF No 410 Sqn 
211147: Taken on Charge BAF 
000047-000051: 10Sqn (ND-H) 
000051-000000: 11Sqn (KT-Q) 
000556: Struck of Charge 
171056: Sold for scrap at Beauvechain
(http://belmilac.wetpaint.com/page/De+Havilland+DH.98+Mosquito+NF.30.)</t>
  </si>
  <si>
    <t>To Belgian AF 22.1.48 as MB-3 Crashed Beauvechain 9.6.49 (Air Britain Serials)
MB-3 RAF-Serial: NT322 
Built at Leavesden under contract 1576/SAS/C.23(a) (dated 0343) as Merlin NF30 (Merlin 76 engines) 
011244: delivered RAF 
040245-030545: RAF No 68 Sqn 
220148: Taken on Charge BAF 
000048-090649: 10Sqn (ND-K)
030649: crash Beauvechain 
200749: To Arsenal Evere and declared Cat.5 (tt 129:10 hrs)
(http://belmilac.wetpaint.com/page/De+Havilland+DH.98+Mosquito+NF.30.)</t>
  </si>
  <si>
    <t>To Belgian AF 23.1.48 as MB-4 SS 17.10.56 (Air Britain Serials)
MB-4 RAF-Serial: NT300 
Built at Leavesden under contract 1576/SAS/C.23(a) (dated 0343) as Merlin NF30 (Merlin 76 engines) 
211144: delivered RAF 
281244-260645: RAF No 456 Sqn 
230148: Taken on Charge BAF 
000048-000051: 10Sqn (ND-C) 
000051-000000: 11Sqn (KT-T) 
000556: Struck of Charge 
171056: Sold for scrap at Beauvechain
(http://belmilac.wetpaint.com/page/De+Havilland+DH.98+Mosquito+NF.30.)</t>
  </si>
  <si>
    <t>WM-L on 68 Squadron (John Rawlings' book 'Fighter Squadrons of the RAF and their Aircraft' ) To Belgian AF 28.1.48 as MB-5 Crashed Beauvechain 5.12.52 (Air Britain Serials)
MB-5 RAF-Serial: NT368 
Built at Leavesden under contract 1576/SAS/C.23(a) (dated 0343) as Merlin NF30 (Merlin 76 engines) 
110145: delivered RAF 
010245-040545 RAF: No 68 Sqn (code WM-L) 
030345: NT368/WM-L RAF No 68 Sqn, downed a Junkers Ju88 over the Channel 
280148: Taken on Charge BAF 
000048-000051: 10Sqn (uncoded) 
000051-000052: 10Sqn (ND-D/ -P) 
051252: crash Beauvechain, declared Cat.5
(http://belmilac.wetpaint.com/page/De+Havilland+DH.98+Mosquito+NF.30.)</t>
  </si>
  <si>
    <t>To Belgian AF 4.2.48 as MB-6 Crashed Beauvechain 15.6.49 (Air Britain Serials)
MB-6 RAF-Serial: MT465 
Built at Leavesden under contract 1576/SAS/C.23(a) as Merlin NF30 (Merlin 76 engines) 
030944: delivered RAF 
031144-140645: used by 416 Squadron - U.S.Army Air Force, based in North Africa 
000000: returned to RAF 
040248: Taken on Charge BAF 
000048-000049: 10Sqn 
150649: crash at Beauvechain (also 300549 has been quoted as a possible date !) 
250749: To Arsenal Evere and declared Cat.5 (tt 268:25 hrs)
(http://belmilac.wetpaint.com/page/De+Havilland+DH.98+Mosquito+NF.30.)</t>
  </si>
  <si>
    <t>NA/416US/UK/Belgium</t>
  </si>
  <si>
    <t>TRE/CFE/CBE/Belgium</t>
  </si>
  <si>
    <t>85/239/Belgium</t>
  </si>
  <si>
    <t>DH/456/Belgium</t>
  </si>
  <si>
    <t>68/Belgium</t>
  </si>
  <si>
    <t>488/410/Belgium</t>
  </si>
  <si>
    <t>151/Belgium</t>
  </si>
  <si>
    <t>1655MTU/16OTU/Belgium</t>
  </si>
  <si>
    <t>239/Belgium</t>
  </si>
  <si>
    <t>410/Belgium</t>
  </si>
  <si>
    <t>1FU/Belgium</t>
  </si>
  <si>
    <t>307/Belgium</t>
  </si>
  <si>
    <t>125/264/504/Belgium</t>
  </si>
  <si>
    <t>141/504/Belgium</t>
  </si>
  <si>
    <t>85/Belgium</t>
  </si>
  <si>
    <t>456/Belgium</t>
  </si>
  <si>
    <t>219/Belgium</t>
  </si>
  <si>
    <t>1./JG 5</t>
  </si>
  <si>
    <t>Gruber</t>
  </si>
  <si>
    <t>Shot down by fighter at around 0100 on 20/21 June 1944, S/L S.Josef Stransky and F/O Frantisek Bouda both KIA. (2nd TAF) Missing (Mezidon) 21.6.44 (Air Britain Serials) Both rest in ST. VALERY-EN-CAUX FRANCO-BRITISH CEMETERY, on the coast 60km NW of Rouen. (cwgc)</t>
  </si>
  <si>
    <t>29.06.1944 2315 109 to Scholven-Buer from Little Staughton badly shot about by NF, on return 1 engine caught fire, crash landed. Manston airfield, Kent 0215 (BCL). F/L DN Russell inj, F/O JS Barker inj, 28/29 June 1944 Airborne 2315 28Jun44 from Little Staughton. Bafly shot about by a night-fighter and on return an engine caught fire as the Mosquito neared Ramsgate. Crash-landed 0215 at RAF Manston, Kent. F/L D.N.Russell Inj F/O J.S.Barker Inj (Lost Bombers) Damaged by night fighter and crashlanded Manston 29.6.44 (Air Britain Serials)</t>
  </si>
  <si>
    <t>30.03.1945 1951 692 to Berlin from Graveley . Lost without trace (BCL). F/S W Campey +, F/S J Rabiner RCAF +, no further info Claim for no fewer than four(!) Mossies this night by Welter, only one lost. Account in Osprey's "Me 262 Aces" relates one claim for a Mosquito shot down after two passes, followed down to the ground by searchlights, at about 21:30 German time. "German Jet Aces of WWII" reproduces a combat report from Karl-Heinz Becker, indicating that after an initial firing pass which the Mosquito evaded by climbing to port, he attacked a second time against the Mossie above and to starboard, He observed multiple hits on the fuselage and the starboard wing. The Mossie went straight down, followed by searchlights, to crash at 2152 at FG5/5.. Missing (Berlin) 31.3.45 (Air Britain Serials) Airborne 1951 30Mar45 from Graveley. Lost without trace. They are commemorated on Panels 270 and 282 of the Runnymede Memorial. F/S W.Campey KIA F/S J.Rabiner RCAF KIA "  (Chorley via Lost Bombers) Becker's claim was at 21.52 German time (http://www.manetec-10.de/apps/luftwaffe/base.nsf)</t>
  </si>
  <si>
    <t>23.03.1945 2121 139 to Berlin from Upwood F/L Searles had flown 93 sorties. Note name is SO Searles, not RO Searles as given in BCL.. Lost without trace (BCL ). F/L SO Searles DFC +, F/L NC Berrisford DFCbar +, No trace of Searles, Berrisford lies in Berlin 1939-45 War Cem F/L Searles is commemorated on panel 266 of Runnymede Memorial F/Lt Stanly Oliver Searles DFC Died 24th March 1945, In 139 Squadron. 94th sortie in Mosquito KB390 to Berlin. Nav. F/Lt. Norman Chesworth Berrisford DFC*. DFC awarded 13/8/43 whilst serving with 467 (RAAF) Squadron bar 29/3/46 w.e.f 23/3/45. Took off 2121 Upwood. F/L Searles is commemorated on panel 266 of Runnymede Memorial,while Fl Berrisford is buried in Berlin at the City's 1939-1945 war cemetery. The aircraft markings were XD-B. Claim by Fw. Karl-Heinz Becker of 10./NJG 11 Missing (Berlin) 24.3.45- (Air Britain Serials) Becker's claim was at 21.32 German time (http://www.manetec-10.de/apps/luftwaffe/base.nsf)</t>
  </si>
  <si>
    <t>12.08.1944 am Diver patrol 85 anti V1 from West Malling . Lost without trace (FCL). W/C H de CA Woodhouse DFC AFC +, F/L W Weir +, no further info Missing 14.8.44 (Air Britain Serials)       W/Cdr WOODHOUSE Henry De Clifford Anthony DFC AFC (34189) pilot, F/Lt WEIR Walter (110543) - navigator,          From Aces High volume 2.....................Posted to 100 Group and in order to do this attended 51 OTU for bomber conversion. During this time he flew some anti diver/ V 1 operations unofficially in 85 squadron Mosquitos, the last being on 10/11 August 1944. Killed in take off accident in Mosquito on 13 August.  However, version 2 from Brian Cull's Diver! Diver!...................borrowed Mosquito XVII MM632 VY-E from 85 Sqn and destroyed a V-1 at 0440 on 13th.. He and his nav Flt Lt Walter Weir failed to return.  http://www.rafcommands.com/forum/showthread.php?14736-Crew-85-Sqn-RAF-missing</t>
  </si>
  <si>
    <t>Coded EG-T, hit by flak at Les Hayes and crash-landed at Hunsdon (2nd TAF) Hit by flak Les Hayes V-1 site and crashlanded Hunsdon 26.3.44 (Air Britain Serials) Actually hit from behind in the port engine by fire from another Mosquito, managed to return safely to base, where it was written off (Flypast Magazine) A Flypast Mosquito Special has an article on EG-T MM417: the article states that MM417 was not shot up by flak but was accidentally hit by "friendly fire" from another 487(NZ) Sqn Mosquito during an attack on an airfield: MM417, crossing the target diagonally at low altitude, flew into the cone of fire of another Mosquito which was coming in from a different direction. MM417 got back to base but was scrapped soon after. (http://www.ww2aircraft.net/forum/aircraft-requests/mosquito-mm417-eg-t-487-squadron-rnzaf-29544-2.html)</t>
  </si>
  <si>
    <t>30/31 July 1944 around 0300, last known to be attacking train in the Seine area. (2nd TAF) FCWDv5 says this aircraft crash-landed at B.5. Piloted by F/O Owen Wells Porter (possibly Canadian) and Navigator John Garrett (post on RAF Commands Forum) 
From the Commonwealth War Graves Commission website:
F/O John Alfred Garrett was the son of Alfred Henry James Garrett and Martha Susannah Garrett, of Dagenham, Essex.
Age 21 at time of death.
Buried at Morgny-la-Pommeraye Churchyard, 14 kms NE of Rouen, France.
F/O Porter was RAF (VR) but he seems to have been Canadian. He was the son of Charles W. and Constance Porter; husband of Joan M. Porter, of Rimbey, Alberta, Canada.
Age 23 at time of death.
Also buried at Morgny-la-Pommeraye Churchyard.
The machine NS935 was frequently used by Czech A Flight Leader S/L Stransky DFC. (Michal on RAF Commands Forum) Missing 31.7.44 (Air Britain Serials)
2nd TAF gives the pilot's name as P/O J. PORTER, KIA, and navigator as Sgt W.H. JORDAN, prisoner. Estimated time of loss is 3 o'clock, while attacking a train. But, "Can confirm that Garrett was Porter's regular navigator, and was with him on the 31st July 44. I think the confusion may come from the fact that there was a F/Lt Potter with Jordan as navigator in the squadron." (http://www.rafcommands.com/forum/showthread.php?t=8971)
MH - given the proximity of a rail line to the place of burial, and the reference to attacking a train, MH has attributed this one to flak.</t>
  </si>
  <si>
    <t xml:space="preserve">MM398 YH-J F/LT Benn/ F/O Roe on Amiens prison raid (http://www.mossie.org/forum/read.php?1,4758) Served with 464 Sqn, under RAF control 2/44. (Brian Fillery's website) Sold Turkish AF as '443' 5.4.47 Sold 5.4.47 (Air Britain Serials) </t>
  </si>
  <si>
    <t xml:space="preserve">LR388 YH-F F/Sergeant Steadman/ P/O Reynolds on Amiens prison raid. (http://www.mossie.org/forum/read.php?1,4758) Sold to Fairey for Turkish AF as '465' 16.4.47. Sold to Fairey 16.4.47 (Air Britain Serials) </t>
  </si>
  <si>
    <t>Later in the month there was a tragic accident at base which took the lives of two pilots who had joined the Cougars a short time previously. F/Os H. Connelly and J. Hunt had gone up together to practice circuits and landings; as they made a circuit, preparatory to coming in, the Mosquito suddenly stalled and crashed from 500 feet. (History of 410 Squadron) Stalled in circuit and crashed Lille/Vendeville 29.11.44 (Air Britain Serials)  As the crews were now flying operationally, each Mosquito had to be given a test flight before they were declared ready for each night's mission. Sadly, on October 29 (MH - sic), F/O Harry Connolly was killed during one of these tests. He lost an engine, then airspeed and dove head first into the countryside. It was the only time he'd flown without Pat. (http://www.calgarymosquitosociety.com/feature40/feature40.htm)</t>
  </si>
  <si>
    <t>Coded J, 18/19 November estimated 2200, ftr from Northern Holland, F/L D.H. McLeod KIA, F/S A.J. Lawson PoW. (2nd TAF) Missing from night Intruder mission 19.11.44 (Air Britain Serials)  Came down at Eefde (Eefdense Enk) (Verliesregister 1944) at 2200. A file at footnote.com gives time as 22.10, same location, though Mosquito serial not recorded at latter source.</t>
  </si>
  <si>
    <t>25/26 April 1945 (FCWDv5) Missing from night intruder 26.4.45 (Air Britain Serials)  Mosquito EG-E (PZ332). Evans and Jenkins both killed (buried at Becklingen War Cemetery, Soltau). Took off at 2130; pilot heard to say “I am on fire”. Mosquito PZ332 crashed at Schießplatz Sahlenburg near Cuxhaven.  (http://www.luftwaffe-bullet-board.com/viewtopic.php?t=18360&amp;highlight=)</t>
  </si>
  <si>
    <t>Czypionka</t>
  </si>
  <si>
    <t>7/8 February 1945 (FCWDv5) between Terlinden [Limburg] &amp; Hoogcruts (Rod McKenzie) 7/8 February, VI-C, "Serial Range NT169 - NT207. 39 Mosquito FB.V1. Powered by Merlin 25 engines. Part of a batch of 250, including NT220, NT224 and NT225 built as FB.XV111, ordered 17mar43 and delivered by De havilland (Hatfield) between 25 Jan 44 and 19 May 44. Airborne 2226 7 Feb 45 from Great Massingham to operate in the Bonn area. Cause of loss not established. Crashed between Terlinden (Limburg) and Hoogcruts, two hamlets practically on Holland's border with Belgium and 13 km SE of Maastricht. Both are are buried in Venray War Cemetery, having been brought here from the US Military Cemetery at Margraten. F/L J.B.J.Smith KIA F/O K.R.Goldthorpe KIA " (Chorley via Lost Bombers) Missing from bomber support mission to Bonn 8.2.45 (Air Britain Serials)</t>
  </si>
  <si>
    <t>08.02.1945 2012 692 to Mainz from Graveley . Lost without trace (BCL). F/O PB Doran +, Sgt DH Beckolt pow, Doran buried in Rheinsberg War Cem. Crashed near Berglicht (http://www.geiger-roland.de/HistorischeForschung/absturz1939%201945.pdf) Berglicht, Kreis St. Wendel? (engine failure) MM182 crashed in wooded area near Berglicht im Wald, Rheinland-Pfalz. Cause of loss was an engine fire and was not due to enemy action (Rod McKenzie) Footprints on the Sands of Time has your D.H. Beckolt, as Sgt D.H. Beckett, 692 sqdn Mosquito MM152, pow camp not known, back in UK 11/5/45, this also matches with Ross's pow files on this site.[/ (http://www.rafcommands.com/forum/showthread.php?t=3985&amp;highlight=MOsquito) 7/8 Feb, Mainz, Serial Range MM181 - MM205. 25 Mosquito B.MkXV1. Powered by Merlin 72/73 engines. Part of a batch of 152 delivered by De Havilland (Hatfield) between 24Nov43 and 4Dec44. MM170 was not delivered. Airborne 2012 7Feb45 from Graveley. Cause of loss and crash-site not established. F/O Doran who was on his 53rd operation, is buried in Rheinberg War Cemetery. F/O P.B.Doran KIA Sgt D.H.Beckolt PoW " (Chorley via Lost Bombers) Missing (Mainz) 8.2.45 (Air Britain Serials)</t>
  </si>
  <si>
    <t>09.03.1945 eveng Patrol 410  from Lille/ Vendeville Combat with EA. Lost without trace (FCL). F/L DT Steele +, F/O C Horne +, both buried in Hotton War Cem Belgium, Horne was age 37. 9/10 March 1945 (FCWDv5) Three nights later another crew was missing from a patrol between Remagen and Bonn. While being vectored after a target, in the Zulpich-Euskirchen area, the Mosquito suddenly disappeared from the tube of the radar unit which had been plotting it. F/L D.T. Steele, the pilot, had come to the Squadron late in February; his navigator, F/O C. Horne of the RAF, had joined it in December of the previous year. These two losses, coming so close together, were the last suffered on operations. (History of 410 Squadron) Coded P, lost 02:04, chasing e/a S. Euskirchen, crew as above. (2nd TAF, which supplies following account) "Random 39 was taken over by Nuthouse (the US MEW unit) at 2125 hours, east of Remagen. At 2145 hours an unidentified plot appeared F.8585 (about 20 miles northeast of Bonn), travelling 260 degrees, 6,000 feet, approx 220 mph. Random 39 was reduced to 6,000 feet and told he was ust crossing the front line. He made contact at 2 1/2 miles but lost it twice, regaining it each time with ground help. R/T traffic was thus almost continuous. At 2203 hours, when on 210 degrees at 4,500 feet, he lost contact a third time, asked for help and was given 260 degrees. He acknowledged. At the same moment the blip, having continued on to 210 degrees, came up for one sweep rather brighter and longer on the tube, and then it disappeared at F.3424. As the tracing had been unbroken and the target continued plain, there can be no doubt that the fighter, whatever the reason, suddenly lost height. Nothing more was heard of it." Missing from patrol 9.3.45 (Air Britain Serials)</t>
  </si>
  <si>
    <t>02.07.1944 1405 Training from Swannington over sea starboard engine failed on return due to flaps and undercarriage failure, crash landed. Swannington airfield 1540 (BCL). F/S RT Virgo inj, F/S Checkley ok, 85 sqn Mosquito XIX MM625 VY-P t/o 1405 Training Virgo R T F/S inj., Checkley F/S Mechanical problems resulted in crash-landing at base at 1540. The pilot suffered a fractured spine. (RAF Commands Forum) Parts still exist - Currently with Jim Merizan, owned by the Swedish Air Force Museum (www.mossie.org) Engine shut down overshot landing and hit hedge Swannington 2.7.44 (Air Britain Serials) 02.07.44 85 Sqn. MM625 Pilot overshot on single engine landing at Swannington aerodrome. (Mosquito Crash Log)</t>
  </si>
  <si>
    <t>MH - Although various sources have a variety of explanations for the loss of this Mosquito, it was definitely shot down by Oblt. Langer of SeeNotGr. 80. This is confirmed by Gebhard Aders reviewing the microfilm of the original claims files. Langer made his claim near Great Yarmouth and claimed a Havoc. The information in the Tony Woods list (Halifax in the Kattegat) is incorrect. Langer's aircraft was shot at and claimed probably destroyed by another Mosquito accompanying MM643, however Langer returned to base and made further claims later in the war. See Herr Aders post here: http://www.luftwaffe-bullet-board.com/viewtopic.php?t=16711&amp;highlight=             
29.09.1944 0800 ASR157 to 5230N 0410E, 5255N 0410E, 5255N 0300E from Swannington ASR 157 Sqn aircraft, shot down by Me109, crashed into sea. into sea, roughly 10-12miles off Lowestoft, Suffolk, no trace 1111 (BCL). F/L SA Waddington +, F/O EH Lomas +, Another ASR went to scene following SOS from 2nd crew but nothing found. FCL 29.09.1944 states MM643 shot down by Me410 and Lomas as F/L. 157 sqn Mosquito XIX MM643 RS-F t/o 0800 ASR, Waddington S A F/L +, Lomas E H F/O +, Shot down by a ME109 at 1111 in sea off Lowestoft. Fighter Command War Diaries Volume 5 says e/a responsible was, based on available evidence, shot down by an Me 410 of SeeNotGr. 80, flown by Oberleutnant Langer. However, The Mosquito XIX was shot down "east of Lowestoft" while the Halifax claimed by SeeNot Gruppe 80 was claimed nr the Kattegat,i.e. near Sweden and Denmark.(MH - That information is incorrect, as above, a mis-transcription in Tony Woods' list, Langer actually lodged his claim off Lowestoft) (http://forum.12oclockhigh.net/showthread.php?t=4979&amp;page=2&amp;highlight=mosquito) MM643 RS-F (Chris Charland) The e/a involved was then claimed probably destroyed by another 157 crew, who witnessed its attack on MM643 and identified it as an Me 410. Shot down by Bf109 on ASR search 12m E of Lowestoft 29.9.44 (Air Britain Serials)</t>
  </si>
  <si>
    <t>06.12.1944 1827 set course for Frankfurt region 169 BS from Great Massingham abandoned over allied held territory, possibly near Malmedy, other sources say France. Lost without trace (BCL). F/S RJ Ware ok, F/S BR Soper ok. 6/7 December 1944 (FCWDv5) I´m searching pictures of Pilot John W. Ware and Nav. Benjamin Soper. Both was shot down by a german nightfighter near Aachen in the night of 06.to 07.Dez.1944. Target was Gießen. The plane was hit by german flak over the target area. (http://forum.12oclockhigh.net/showthread.php?t=11955) Abandoned on patrol nr Malmody 6.12.44 (Air Britain Serials)                         
On December 6th 1944 I was shot down. This night I went up with my navigator, Ben Soper. (3) It was a terrible night, cloudy, and very bad weather, but they said it was a clear night out over the sea off Norfolk and the weather was good above the clouds (of course!). We were carrying out high level Bomber Support patrol in the Koblenz area. 
Doug Waite (2) (a good friend who has remained friends until this time) was also going out that night and we made a pact to talk to each other on the way out and on the way back. On the way out we spoke for a short time and said ‘talk again on the way back’. But I got hit by heavy flak at 15,000 feet and realised the Mossy was going down. Then I became the victim of an enemy night fighter. Violent evasive action led to further loss of height, the drop tanks were jettisoned and I struggled desperately to maintain flying speed long enough to reach the Allied front. Because I had lost all power and lost height I told my navigator to get out. I then took my helmet off and stuck it over the control column and jumped. It was rather low and it was rather late for my parachute to open. I was relieved to be out, as I knew that the aircraft was going to crash. I saw my Mosquito hit the ground with a flash, it was awful. I didn’t realise that I was going to break my ankle when I hit the ground, or what would happen to me after that, in fact I thought I was going to die. I bailed out over Belgium and when I landed in a frozen field, breaking my ankle on impact I crawled for some distance out of the field and over a fence and into an ex US Army truck that was parked up in a field. The Battle of the Bulge was in operation at the time and the Americans had suffered considerable casualties. I hid there all night not really knowing what was going to happen to me, then in the early hours of the morning I heard voices, American voices, so I blew as hard as I could on my whistle to let them know I was there. I had already found a letter in the cab addressed to an American Soldier and there was a big white star on the bonnet so I knew it was American. I also knew I was somewhere near Liege.
At this time a telegram had been sent to my Mother and Father explaining my aircraft had been shot down and I was missing. I cannot imagine how they must have felt receiving this telegram, they had a day and a night to go through before they had the second telegram then a letter explaining that I had been found. 
Douglas Waite had got back that night safe and sound, but was up all night in the control tower waiting for some word of me. He had tried to contact me on his way back but had no luck, and had a feeling something had happened to me.
The Americans had found my parachute and were looking for me. I could hear American voices getting closer and then an American Soldier, from the Medical Collecting Company, was stood in front of me. He asked if I was hurt and asked if I was the Airman that crashed last night. I told him that I thought he had broken my leg, in fact it was my ankle, so they put my leg in a splint and took me to their field hospital, Noll Coy Hospital, near Malmedy. 
There an American Doctor met me and he looked at my ankle and said he had to get me to a proper hospital for an operation. I stayed there for 3 – 4 days then was put on a train from Liege to Paris. It was a most harrowing experience on the train as there were literally dozens of American Soldiers very badly injured and the train was stopping and starting all the time. I went to Hospital in Paris for another 3 – 4 days. Here a Nurse took my battle dress top to the cleaners for me. After that short stay I was taken to Orly Airport near the Eiffel Tower and was flown back to Britain in an American Dakota. There I was put in hospital in Tarrant Tushton in Blandford, Dorset and stayed there for 3 – 4 weeks where they did the operation on my ankle, putting in pins to hold the bones together." 
 (http://www.aircrewremembered.com/raf1944/3/warerobert.html)</t>
  </si>
  <si>
    <t>18.05.1943 Evening Ranger 307 to Nantes from Fairwood Common . Lost without trace (FCL). F/O A Dziegielewski +, F/O A Wegiel +, No further info 19-May-43. Mosquito II DZ288. F/O A. Dzięgielewski KIA / F/O A. Węgiel KIA. Evening Ranger: failed to return. Probably shot down over the Bay of Biscay. Took off 22.45 (http://bb.1asphost.com/lesbutler/tony/tonywood.htm). Weather fine but hazy. Visibility 6.10 miles. Flying training continued by day and two convoys patrols were flown. Seven patrols were flown at night including two Ranger operations, details of which are as follows :- RANGER OPERATION. S/Ldr. Szablowski, (Pilot) and Sgt. Gajewski (Nav/R) set course from PREDANNAK 22.35 hrs skirting wide of Brest Peninsular made landfall at 00.43 at LIAIGUILLE Point S. of Mouth of LOIRE. Turned N. picked up railway NANTES and followed it to ANCENIS where train attacked in station. Nil results observed. Turned W. via ANGERS where lights seen on aerodrome. Second locomotive attacked near TIERCE. Strikes observed, claimed damaged. Left French Coast OUISTREHAM at 01.57 hrs. Landfall at Portland02.34 – Weather overland clear except for 10/10 cloud base 100 feet between 47˚ and 48˚ N. F.O. Dziegielewski (Pilot) and F.O. Wegeil (Nav/R) went on ranger operations same course as S/Ldr. Szablowski. They have not yet returned. It is regretted that no further reports have been received about F.O. Dziegielewski and F.O. Wegiel and they must be presumed as missing. (http://orb.polishaf.pl/307sqn/1943/1943-05-no-307-squadron-f540) Missing from intruder over Brittany 19.5.43 (Air Britain Serials)
Shot down on Ranger patrol during the diversionary raid whilst the Moehne and Eder dams were being attacked by 617 Squadron. After shooting up several locomotives, searchlights and two control boats at the end of seaplane flare paths one of which sunk.
Hit by A/A fire both were killed.
(http://www.aircrewremembered.com/raf1943/dziegielewski.html)</t>
  </si>
  <si>
    <t>24.05.1943 Day Ranger 264 to Dax area, Brittany from Predannack . Lost without trace afternoon (FCL). F/L LJ Porter +, F/O RW Huntley pow, no further info. Took off at 14.50 for a Ranger to Dax. Cat.Em Flak, F/Lt. L.J. Porter KIA , F/O R.W. Huntley: P/W Missing from day ranger over Brittany 24.5.43 (Air Britain Serials)  After the war Ray Huntley visited Jack’s family to tell them of the bravery of their son and the circumstances surrounding his death. He told them after Jack had successfully ditched the plane into the sea Jack had tied him onto the wing of the plane as he was too weak to float on his own. Jack unfortunately was unable to cling on to the wreckage himself and was drowned. His body was never recovered. (http://www.aircrewremembered.com/raf1943/5/porterleonard.html)</t>
  </si>
  <si>
    <t>12.06.194 2325 139 to Berlin from Upwood . Lost without trace (BCL). F/L CA Armstrong DFM MID RNZAF +, F/O GL Woolven +, Woolven lies in 1939-45 War Cem Berlin Claim in Tony Woods: 12.06.44 Oblt. Josef Nabrich 3./NJG 1 Mosquito  EC-2: Salzwedel: 7.500 m. 01.13 Film C. 2027/II Anerk: Nr.111 "Serial Range DZ575 - DZ618. 44 Mosquito B.Mk.1V Series 11. Powered by Merlin 21/23 engines. part of a batch of 250 (except for four conv.to PR.MkV111 and four conv.to NF.XV) delivered by De Havilland DZ609 was one of two 139 Sqdn Mosquitoes lost on this operation. See: LR505. Airborne 2325 11Jun44 from Upwood. Cause of loss and crash-site not established. F/L Armstrong who had gained his DFM with 40 Sqdn, published 15May42, is commemorated on Panel 262 of the Runnymede Memorial; F/O Woolven is buried in the Berlin 1939-45 War cemetery. F/L C.A.Armstrong DFM MiD RNZAF KIA F/O G.L.Woolven KIA " (Lost Bombers) Missing (Berlin) 12.6.44 (Air Britain Serials) (1) Oblt. Jozef Nabrich was killed in his car by allied strafing at Münster-Handorf on December 16th 1944. At the time of his death he had 17 confirmed abschüsse - four further unconfirmed night victories.
(2) Fw. Fritz Habicht was severely injured on the 3/4th February 1945 when his He219 was shot down by return fire from a Lancaster over Roermond.
(http://www.aircrewremembered.com/raf1944/6/armstrongcharles.html)</t>
  </si>
  <si>
    <t>26-27 Feb 305 Sqn Mosquito VI PZ371 SM-S Op: Night Intruder 1945T/o Epinoy to attack transport on rail N, NE and SE the Ruhr. Crashed 0100 in the vicinity of Bad Salzuflen. Both airmen rest in Hannover War Cemetery. P/O L P Etheridge + F/S A J Joyce + Pilot: P/O Laurence Peter Etheridge, 186569, KIA, HANNOVER WAR CEMETERY, 8.B.1, Nav: F/S Alexander John Joyce, 1602215, KIA, HANNOVER WAR CEMETERY, 8.B.2, (http://www.luftwaffe-bullet-board.com/viewtopic.php?t=10952&amp;highlight=) T/o to attack transport on rail routes N, NE and SE of the Ruhr. Crashed 0100 at Oerlinghausen where both airmen were first buried. Since 1945 both airmen rest in Hannover War Cemetery. (http://www.crashplace.de/output.php) Missing 28.3.45 (Air Britain Serials)
In den frühen Morgenstunden des 27.02.1945 stürzte der englische Nachtjäger der 305. Squadron im Bereich des "Tönsberges" nieder. Es handelt sich hier um einen Bergrücken im Teutoburger Wald der eine Höhe von 333,4 m ü. NN erreicht und im lippischen Oerlinghausen liegt. Aufgrund der schlechten Sichtverhältnisse, in jener Nacht herrschte dort Bodennebel, zerschellte die Maschine an dem Bergrücken. Die beiden Besatzungsmitglieder wurde dabei getötet und auf dem Friedhof der Stadt Oerlinghausen erstbestattet. Nach dem Krieg wurden sie auf dem englischen Soldatenfriedhof in Hannover endbestattet.
Bei dem Absturz wurde das auf dem Tönsberg befindliche und im Jahre 1930 eingeweihte Ehrenmal für die Gefallenen der Ersten Weltkrieges leicht beschädigt. In der Nähe des Wracks der Maschine wurde drei mitgeführte Bomben aufgefunden, die nicht explodiert waren.
Der Startpunkt des Nachteinsatzes war der Flugplatz Epinoy in Frankreich.
 Die Besatzung  P/O  Lawrence Peter Etheridge  KIA 
F/O  Alexander John Joyce  KIA 
Anmerkung:  Weitere Einzelheiten zu dem Absturz findet man in "Der Tod am Tönsberg" von Werner Höltke in "Der Minden-Ravensberger" 78. Jahrgang 2006, Seiten 51-54. Herr Höltke hatte im Jahr 2005 Kontakt zu der Schwester des Piloten Lawrence Etheridge, die nach Informationen zum Absturz der Maschine ihres Bruders suchte.
(http://www.spurensuche-owl.de/deutsch/absturzorte/kreis-lippe/stadt-oerlinghausen/oerlinghausen-27.02.1945/27.02.1945.html)</t>
  </si>
  <si>
    <t>21.04.1944 Intruder 605 to to Rheine airfield from Manston . Lost without trace (FCL). F/L A Holland RCAF +, F/O WH Wilkinson +, no further info 20/21 April 1944 (FCWDv4) F/L G.A.Holland RCAF and F/O W.H.Wilkinson of 605 Sqn flew an intruder sortie to Rheine airfield on the night of 20/21-4-44, they never returned and were listed missing. Does any know were there aircraft crashed, poss in the Handorf area of Germany? I know that they were buried in the Reichwald Forest War Cemetery. I also have some details on them from the Book "Those other Eagles" by C.Shores and two books on 605 Sqn by Ian Piper, but would like to know if there are any photos of these two airmen(will be checking the IWM photo dept) any help would be appreciated. BTW I believe they were hit by debris from a Ju188 they had shot down. (David Pausey on the 12 O'Clock High Board) Crew initially buried at Everswinkel, near Muenster (Juergen Haus)
On 20 April 1944 we (crew Stfw. Hartwig) took of for a mission to Hull. The flight was going well without any interruption but on the return we receive a warning that a nightfighter was over the airbase and that we had to fly to the waiting area. They acknowledge receipt of the message and fly east at a height of 800 m.
After some time the warning was lifted and the crew prepared for landing immediately since the fuel became dangeriously low. The pilot reduces speed and flaps are out but in that very moment we are hit by fire from the nightfighter and our starboard engine starts to burn.
Get out is the message of Willi Hartwig and I (Ofw.Duryn) jump immediately.
A few seconds of memory are lost but I feel the strain on my body when the chute opens up. I look around and see four more chutes which relieves me very much. Thank god that all came out! I am just considering how to land when I observe the flying and burning Ju 188 below and suddenly I see a second shadow approaching. Then the burning engine breaks off the Ju 188 and hits the approaching shadow and takes it down to the earth. Shortly after that I see two fires burning on the ground.
After a safe landing I went to the battle station where I was told that the second fire was from the nightfighter, which hit us first and consequently was hit himself by the debris (engine).
(David Pausey, translation by Wim de Meester) Missing (Rheine) 21.4.44 (Air Britain Serials)
At 11 minutes after midnight on April 21 1944, Mosquito VI NS 928 departed Manston for an Intruder Op to Handorf airbase in northeast Germany, a distance of about 450 kms. Happy Holland was pilot with F/O R. Howard “Wilkie” Wilkinson as navigator. At about 2:00 a.m. the Mosquito and a German night fighter described as an ME188 (probably a Ju188) crashed in mid-air. The latter, based at Handorf, crashed near Everswinkel, about 10 km southeast of Munster in northeast Germany. The German crew bailed out successfully. Holland’s plane crashed into the Gross-Beckman farm house of Herr Spitterhover, located about 20 km north of Everswinkel. Both Happy and Wilkie were killed. The farmer and his wife were also killed. His son and mother survived. Happy and Wilkie were buried the next day at the Catholic cemetery at Everswinkel in an unmarked grave. In April 1946, an RAF investigator visited the grave with the local priest and town clerk and met with Herr Spitterhover’s son. The investigator had a white cross installed with an inscription from Rupert Brooke “Some corner of a foreign field which is forever England”.
The son described the crash and a subsequent meeting with the German pilots. They thought the Mosquito had rammed them. Also, they thought the Mosquito was the only enemy aircraft in the area that night and had been responsible for bringing down four aircraft including theirs. The investigator requested that “further investigation be made with a view in consideration of a gallantry award”. The awards office later declined any award on the basis that the evidence was hearsay and from an enemy source.
The son at the time was rebuilding his farm house and requested permission to include a plaque on the wall, to read “On the 21st of April 44 an English Mosquito aircraft crashed into this house and in the flames died Herr Josef Spitterhover and Frau Anna Spitterhover with two English airmen named F/L G.A. Holland and F/O R.H. Wilkinson”. Presumably it is still there.
Their remains were exhumed in June 1947 and reburied in the Reichswald Forest War Cemetery at Kleve, Germany.
Source: Glen Holland’s service record, Library and Archives Canada (via Mark)
(http://www.flyingforyourlife.com/pilots/ww2/h/holland/)
The German names are written faulty though:
Spitterhover must read: Spitthöver
Gross Beckman must read: Grosse-Beckmann
Also, since the victims Spitthöver are mentioned on a 
"Gedenktafel" at Everswinkel church, it would appear improbable that the Mosquito crashed 20 km (maybe 2 km?) to the north of Everswinkel.
The German phonebook doesn't list the above mentioned names 
at Everswinkel today, but there is one Spitthöver at Ostbevern, which
would be about 15 km north to Everswinkel.
(http://forum.12oclockhigh.net/showthread.php?t=32675)</t>
  </si>
  <si>
    <t>To Armee de l'Air 25.5.46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</si>
  <si>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To Armee de l'Air 11.9.46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</si>
  <si>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To Armee de l'Air 9.8.46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</si>
  <si>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To Armee de l'Air 11.10.46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</si>
  <si>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      Assigned to GC I/3 Corse. Deployed in Indochina from January 1947 to June 1947. To Armee de l'Air 16.4.46 (Air Britain Serials)</t>
  </si>
  <si>
    <t>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      Assigned to GC I/3 Corse. Deployed in Indochina from January 1947 to May 1947. Destroyed in a landing accident 3 May 1947, crew killed (Sgt Chf Weck and Sgt Rochiccioli). To Armee de l'Air 16.4.46 (Air Britain Serials)</t>
  </si>
  <si>
    <t>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         Assigned to GC I/3 Corse. Deployed in Indochina from January 1947 to June 1947. To Armee de l'Air 16.4.46 (Air Britain Serials)</t>
  </si>
  <si>
    <t>SOC 8.10.46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</si>
  <si>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SOC 27.6.46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</si>
  <si>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To Armee de l'Air 28.10.46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</si>
  <si>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       Assigned to GC I/3 Corse. Deployed in Indochina from January 1947 to June 1947. Inspected at Chateaudun Nov 50, to Israeli ownership at Chateaudun Feb 21 51, ferried to Israel Jul 27 51, Cat. 3 damage in a belly-landing May 11 54, Captain Tavor. (Air Enthusiast, September-October 1999) To Armee de l'Air 27.6.46 to Israel 21.2.51 as 2120 Written off 11.5.54 (Air Britain Serials)</t>
  </si>
  <si>
    <t>To Armee de l'Air 28.5.46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</si>
  <si>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To Armee de l'Air 9.5.46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</si>
  <si>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SOC 31.7.47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</si>
  <si>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To Armee de l'Air 29.5.46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</si>
  <si>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       Assigned to GC I/3 Corse. Deployed in Indochina from January 1947 to June 1947. To Armee de l'Air 22.6.46 (Air Britain Serials)</t>
  </si>
  <si>
    <t>U/c retracted in error after parking Driffield 19.7.48 DBR (Air Britain Serials) 19.07.48 204 AFS. RS624 Undercarriage retracted whilst aircraft was on ground at Driffield. (Mosquito Crash Log)           MH - Also: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  MH is this in error?</t>
  </si>
  <si>
    <t>To Armee de l'Air 18.10.46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</si>
  <si>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Assigned to GC I/3 Corse. Deployed in Indochina from January 1947 to March 1947. Destroyed by DCA (MH - Defense Contre-Aerien?) 4 March 1947, pilot and navigator killed (Cne Collomb and Lt Chauvineau). To Armee de l'Air 12.7.46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</si>
  <si>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Assigned to GC I/3 Corse. Deployed in Indochina from January 1947 to March 1947. Crashed during a strafing run 15 March 1947. Pilot and navigator killed (Sgt Chf Bevier and Adj Hirn). Was UP-Y on 605 Squadron (Ian Piper: http://www.605squadron.co.uk/Squadron_aircraft.htm) To Armee de l'Air 25.5.46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</si>
  <si>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Assigned to GC I/3 Corse. Deployed in Indochina from January 1947 to June 1947. To Armee de l'Air 5.6.46 (Air Britain Serials)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</si>
  <si>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Assigned to the Mixed Reconnaissance / Night Fighter I/20 Lorraine Group. To Armee de l'Air 25.9.47 (Air Britain Serials)  Some sources show this in all-over yellow camouflage (http://fighters.forumactif.com/t43068-mosquito-du-gci-3-corse-en-indochine-tamiya-1-48eme)</t>
  </si>
  <si>
    <t>Mk.XXV serial KB529 coded "W" presumed both crew killed. 22.04.1945 2137 163 to Kiel from Wyton presumed crashed. in target area Kiel, no trace (BCL). F/L WG Baker ok, F/O AA Hawthorne RCAF +, Hawthorne buried in War Cem adjoining German Naval Garrison Cem, no further info about Baker so believed as safe 
During this period of heavy bombing we hardly ever took our clothes off, we were always on call, all leave was cancelled and the toll on the crews and the kites was pretty heavy. One particular incident came to mind when the kite flown by Flt.Lieutenant Baker did not return and we surmised that he and his navigator had bought it.(he.e. shot down) About ten weeks later though, he walked sprightly into the flight office as large as life and told of his experiences.
They were flying over France towards the Ruhr when heavy Flak hit their Aircraft. The next thing that he remembered was falling through the air still sitting in his bucket seat. He pulled the rip cord on his chute and floated down to earth. He never found his Navigator, and he set about burying his chute and any other gear that might be of use to the enemy. He decided to rest until it was light enough to get his bearings. He heard a commotion and three men appeared and challenged him. ”Anglais?” “Oui Oui R.A.F.” He were taken to a farmhouse and looked after and later he was transported to the coast and with two other R.A.F. crews they were ferried across the channel. 
After being interrogated and having a medical he made his way back to our squadron. He later heard that his Navigator had been killed. (http://www.bbc.co.uk/dna/ww2/A1285805)
F/O Austin Archer Hawthorne, RCAF, killed in action 21/22 April 1945 (Mosquito KB529, No.163 Squadron). His pilot (F/L W.G. Baker) reported they were hit by flak over the target. Part of his report read:
"When aircraft was hit, the nose and starboard wing were blown off and I was knocked out. When I regained consciousness, F/O Hawthorne was not in the aircraft, and so I baled out. I was captured four days later, and the German interrogator (in an endeavour to obtain information) informed me that the body of F/O Hawthorne, RCAF had been found near Kiel. F/O Hawthorne was lying in the nose compartment of the aircraft when we were hit. The German Major at Dulag Luft 33 is the only source of information I have ever had concerning F/O Hawthorne. My own conclusions are, that F/O Hawthorne was killed when aircraft was hit. He was not wearing his chute at the time."
(Hugh Halliday on RAF Commands Forum: http://www.rafcommands.com/dcforum/DCForumID6/Data/8222.txt)
21/22 April 1945, Coded W, Kiel, "Serial Range Kb370 - KB699. 330 Mosquito B.MkXXV. Part of a batch of 400 delivered by De havilland (Toroanto) Canada. Airborne 2137 21Apr45 from Wyton. Cause of loss not established. Presumed crashed in the target area as F/O Hawthorne is buried in the War cemetery, which adjoins the Ggerman Naval Garrison Cemetery. It is assumed that F/O Baker survived as no burial details have been found. F/L W.G.Baker F/O A.A.Hawthorne RCAF KIA " (Chorley via Lost Bombers) Missing (Kiel) 22.4.45 (Air Britain Serials)
Last week I received a call from an old lady (88 years old). She told me that she had rescued one of two crew members from a crashed aircraft in Kiel-Wellsee. He had bailed out of the aircraft after it had been hit by Flak. The old lady took him into her parent's house for two weeks. She remembered that he had had head wound, and would often shelter with him in the bomb shelter during the Kiel bombing raids. She gave him civilian clothing and told people that he was a relative. When the Allies arrived, she took him to the British.
Only one Mosquito crashed in the Kiel area in the last two weeks of the war - this was KB529, from 163 Squadron at Wyton, where it had taken off at 21.37. The crew members were Flight Lieutenant W.G. Baker, and Flying Officer A.A. Hawthorne (who is buried in Kiel War Cemetary, 1.F.19.)
Can anyone help me to confirm the identity of the wounded officer? Perhaps his address or that of a relative? The old lady tells me that her rescue of the pilot was one of the best times of her life, and would like to know the name of the officer before she dies.
Yesterday I received a new call from the woman who saved the pilot in Kiel-Wellsee.
She told me some new details - maybe this details help us to find the right aircraft and the crew !?
1. The pilot was married, on his right small finger he carried his ring. (he told her, his wife is waiting at the airfield for him)
2. The flight this day against Kiel was his first raid.
3. His rank was Lieutenant (?)
4. His parachute was yellow
5. The date of crash was in the last 8 days of the war
6. The woman brought him to the british units, at the railway-station of Kiel. The british soldier laughed, as she has told, she have hidden a british pilot at home.
I have a other crash of Mosquito in the last days of the war in Kiel;
13.04.1945
NT 494 VY-N, 85.Sqdn.
Flight Lieutenant H.B. Thomas was at first MIA
Flying Officer C.B. Hamilton was killed.
(http://forum.keypublishing.com/archive/index.php?t-46848.html)</t>
  </si>
  <si>
    <t>24.03.1945 Evening patrol 406 to Twente area from Manston missing. Lost without trace (FCL). F/O WF Kilpatrick +, F/O RAH Allen +, both buried in Weerslo Communal Cem 23/24 March 1945 (FCWDv5) Missing from night intruder to Twente 24.3.45 (Air Britain Serials) Came down at 2215, at Weerselo, 5km S from Gammelke (file of losses in Holland)</t>
  </si>
  <si>
    <t>Am Abend des 12.Märzes starteten Wing Commander (Geschwaderkommandeur im Rang eines Oberstleutnants) Oats und sein Navigator Flight-Sergeant Frederic Charles Gubbings von Rosière-en-Santerre in Frankreich (südöstlich von Amiens) zu einem solchen überwachungsflug. Sie hatten das Gebiet Marburg, Dillenburg, Winterberg und Kassel zu überwachen. Ihre Einheit, die zur 21. Fighter Squadron gehörte, wurde zu diesem Zeitpunkt von Wing Commander Kleboe befehligt.Kleboe fiel beim Angriff auf das Gestapo-Hauptquartier (Shell-Haus) in Kopenhagen am 21.März 1945. Er war einer der am höchsten dekorierten Engländer im 2. Weltkrieg. Wing Commander Oats hätte normalerweise seine Nachfolge angetreten.
Oats bemerkte gegen 22.00 Uhr im Bereich des Frankenberger Bahnhofs ein Feuer, in dessen Widerschein sich Personen bewegten. 
Um die Mittagszeit war Frankenberg von Maraudern der 391. und 409. Bombergroup angegriffen worden. Der Angriff erfolgte durch eine geschlossene Wolkendecke und wurde im Bodenradarverfahren geführt. Von den 500 abgeworfenen Bomben traf aber nur ein Drittel, der Rest ging südlicher nieder, fast bis zur Verbindungsstraße Bottendorf - Burgwaldkaserne. Der Bahnverkehr wurde nur einen Tag gestört und der Durchgangsverkehr im Bahnhofsbereich floß schon am nächsten Tag wieder reibungslos. 
Dies war den alliierten Aufklärern nicht verborgen geblieben, und so flogen die 323. und 387. Bombergroup am 17.März einen erneuten Angriff mit der gleichen Menge der Bomben wie beim ersten. Auch diesmal war die Wolkendecke geschlossen, doch lag diesmal der Bombenteppich nördlicher, bis hin zum heutigen Standort des Kreiskrankenhauses. 
Zurück zum 12.März:
Die Bordwaffen der Mosquito zwangen die Löschmannschaften in Deckung, und Geschosse trafen das Bahnbetriebsgebäude, das zu brennen begann. In dem Moment, als sich die Mosquito über dem Gebäude befand, schlugen Flammen aus dem Rumpf der Maschine. Diese Aussage wurde von mehreren Zeitzeugen gemacht. Im Bahnhofsbereich war ein leichtes Flakgeschütz stationiert, das für den Beschuß verantwortlich war. Die Mosquito flog mit laut heulenden Motoren in Richtung Bottendorf. Welches Drama sich in der Maschine abgespielt hat, kann man nur erahnen. Wing Commander Oats überflog Bottendorf in Richtung Willersdorf, wo er eine 180-Grad-Kurve flog. Wenige Momente später, über dem Linnerberg, muß etwas an der Steuerung gerissen sein, oder Oats ist über die Steuersäule gesunken. Die Mosquito bohrte sich fast senkrecht aus mehreren hundert Metern Höhe kommend in die Erde des Linnerbergs. Die Propellerblätter wurden von einigen Anwohnern später fünfhundert Meter von der Absturzstelle entfernt gefunden.
So endete das Leben von Oats und Gubbings. Oats wurde 29 und Gubbings 23 Jahre alt. Wenige Tage später erhielt Elisabeth Jane Oats die Nachricht, daß ihr Mann gefallen sei.
Oats lebte mit seiner Frau in der Grafschaft Surrey.
In den Morgenstunden des 13. Märzes begannen Anwohner aus Bottendorf und Willersdorf, die sterblichen Überreste der beiden Flieger zu bergen. Von Gubbings wurde der Rumpf ohne Kopf aus den Wrackteilen gezogen. In seiner Uniform fand sich sein Ausweis, ein Bild seiner Verlobten und einige ihrer Briefe. Von Oats lag nur der Kopf auf dem Acker. Ihn hielt die Bevölkerung fälschlicherweise für den Kopf einer Frau. Schnell machte das Gerücht die Runde, daß sich auch Agenten an Bord befunden haben sollen. Oats hatte für einen Soldaten sehr lange, blonde Haare, das mag diese Vermutung bestärkt haben, aber wahrscheinlich lag nur der letzte Friseurbesuch etwas länger zurück. Ein führender Parteiangehöriger nahm den Kopf auf und stellte ihn auf ein unbeschädigtes Teil des Rumpfes. Dazu verlautbarte er dann ein paar markige Sprüche. Die Überreste der beiden Flieger wurden in eine Holzkiste gelegt und 200 Meter vom Absturzort entfernt unter einer einzelstehenden Eiche bestattet.
Die Ausweispapiere, die gefunden wurden, nahmen Luftwaffensoldaten der Muna Luft mit nach Frankenberg. Die schweren MGs wurden von Ingenieuren der Firma Fieseler mit in das Flugzeugwerk nach Schreufa genommen. Dies alles spielte sich in den Morgenstunden des 13.Märzes ab. 
Da ab 10.00 Uhr der Himmel wieder den Amerikanern gehörte, beeilte man sich, daß alle Personen wieder vom Linnerberg verschwanden. Den Rumpf der Maschine räumten der Grundstückseigentümer und einige Bottendorfer von der Absturzstelle fort. Das meiste war in der Nacht allerdings verbrannt. Alles, was zum Auffüllen der Motorkrater dienlich war, wurde hineingeworfen, dazu zählten auch die verbrannten Schuhreste und Fallschirme. Alles das tauchte fünfzig Jahre später bei der Motorbergung des linken Rolls-Royce Triebwerks wieder auf.
Im Jahre 1945 oder -46, das genaue Datum war nicht mehr zu ermitteln, nahm ein englisches Exhumierungskommando die Ausgrabung der Überreste von Oats und Gubbings vor. Kurz nach Kriegsende waren alle Bürgermeisterstellen in Deutschland aufgefordert worden, sämtliche Grablagen von alliierten Fliegern zu melden. Wurde dem nicht Folge geleistet, drohten den Bürgermeistern längere Haftstrafen.
Der englische Bergungsbericht sagt nur aus, daß sehr wenig gefunden wurde und keine Unterscheidung der beiden Flieger mehr möglich war. Beide wurden auf dem englischen Soldatenfriedhof in Hannover bestattet. 
N 51° 02.518' E 008° 48.670' 
(http://www.opencaching.de/viewcache.php?cacheid=107439&amp;print=y&amp;log=A)
Missing 13.3.45 (Air Britain Serials)</t>
  </si>
  <si>
    <t>Engine cut crashed in forced landing approx 100m SSW of Riyad 25.6.43 (Air Britain Serials) MH - Is this actually a 23 Squadron aircraft which FTR from Mazara on the night of the 25th, F/L Moody and P/O Gladman KIA. MH - No, see entries for HX802 and HJ766.</t>
  </si>
  <si>
    <t>Airborne 1501 14Oct44 from Gransden Lodge. Shot down by a Fw190 night-fighter (Uffz Doerscheidt, 1./NFG10), crashing 0211 in the Duisburg-M_nster area. F/O Naiff is commemorated on Panel 208 of the Runnymede Memorial. F/O F.H.Dell Evd F/O R.A.Naiff KIA (Chorley via Lost Bombers) Claim for a Mosquito this night over Duisburg: 15.10.44 Uffz. Dürscheid 1./NJGr. 10 Mosquito  N. Duisburg: at 5.600 m. 02.11 Film C. 2027/II Anerk: Nr. -, however no Mosquitos reported lost from the raid on Duisburg, though one was lost from the raid on Berlin. Could an RAF crew member really have evaded from Duisburg? Also, if this aircraft had become airborne at 1501, would it still have been flying at 0211 MEZ? Missing (Berlin) 14.10.44 (Air Britain Serials)  Erich Brown says NJGr was on Bf 109s at this point in the war.
BUT!
Uffz Hans Durscheidt as he claimed a Mosquito on route to Berlin on 15 oct 1944. The kill for this was claimed by Uffz Hans Durscheidt at 0211 hrs at 5,600 meters based with 1/NJGr 10 flying a Bf110 twin engined night fighter. (http://www.luftwaffe-experten.org/forums/index.php?showtopic=9262&amp;hl=mosquito)</t>
  </si>
  <si>
    <t>1./NFG10</t>
  </si>
  <si>
    <t>10./NJG3</t>
  </si>
  <si>
    <t>Built as F.B.40. Delivered during March 1946. Final disposition: sold to R H Grant Trading Co, January 1953. (Beaufort, Beaufighter and Mosquito in Australian Service, Stewart Wilson, 1990) N4928V? To instr a/f Sold .53 (Air Britain Serials)  Eine der zahlreichen »Mossies«, die nach dem Krieg ihren Weg nach Kalifornien fanden: die FB.40 N4928V, eine Ex-RAAF-Maschine. Lewis Leach überführte sie 1953 von Australien in die Staaten (Foto: Wainwright)   (http://www.flugzeugclassic.de/fotostrecke.cfm?artikelid=1401&amp;imageid=2)</t>
  </si>
  <si>
    <t>Served with 464 Sqn, under RAF control 11/44 to 8/3/45 Coded SB-X. Failed to Return From Operations. Flt Stark &amp; Sgt Ancell. (Brian Fillery's website) FTR from Ruhr and Hamm 8/9 March 1945 (FCWDv5) F/L A.C. Stark and Sgt. S.A. Ancell, both KIA, ftr intruder, lost around 2110 8/9 March, coded X. (2nd TAF) T/o to attack movement in the Ruhr-Koblenz- Limburg-Hamm area. Crashed 2110 in the vicinity of Limburg. (http://www.luftwaffe-bullet-board.com/viewtopic.php?t=10952&amp;highlight=mosquito) Missing on night intruder 8.3.45 (Air Britain Serials)
Summary: 
Mosquito PZ259 took off from RAF Rosiere en Santerre, France, at 1955 hours on the 
night of 8/9th
 March 1945, as part of a force of 12 aircraft from the Squadron detailed to 
bomb and strafe rail and road targets ahead of the advancing American forces in the 
Rhine area, Germany. PZ259 failed to return from the mission. 
Crew: 
RAF Flt Lt Stark, A C Captain (Pilot) 
RAF Sgt S A Ancell, (Navigator) 
Both the crew were killed and they are buried in the Hanover War Cemetery, Germany.  
(http://www.awm.gov.au/catalogue/research_centre/pdf/rc09125z014_1.pdf)
Believed to have come down southeast of Cologne (Mosquito Monograph)
The history of 464 Sqn 'The Gestapo Hunters' only makes a brief entry into their loss. 'B y Marech ,the main ground focus was on crossing the Rhine and the main air focus was on interdicition ahead of the front. On the 8th, F/L Alexander Charles'Jack' Stark RAFVR 48313 and Sgt Sidney Arthur Ancell RAFVR 1802572 in PZ259 SB-X were shot down over the Rhine while attacking enemy transport. The crew were on their fifth sortie'.
(http://www.rafcommands.com/forum/showthread.php?14108-Mosquito-PZ259-464.Sqdn)</t>
  </si>
  <si>
    <t>FTR from an intruder to the Ardennes, 24/25 December, estimated lost around 2150, coded P, W/O K. Baird and Sgt. R.F. Whately-Knight both PoW. (Crew and code are correct in "2nd TAF", however according to Chris Thomas, the serial quoted in this source, LR347, is incorrect. The crew were shot down in PZ385) See LR374. The 613 Squadron loss the following night, 24/25 December, took place on a sortie to the Vianden - Wittlich area, somewhat further south. Baird and Whately-Knight were in PZ385, not LR374 as we noted in '2ndTAF'. We got the latter serial from 613's ORB which contains a number of similar errors; we thought we had weeded them all out but missed this one. (Chris Thomas on RAF Commands Forum) 24/25 December 1944 (FCWDv5) May have been shot down by Ju 88 G-1 4R+BM of 4./NJG 2, which claimed to have shot down a Mosquito at around 2200 hours, near what the W/T operator believed to be Hasselt. The Ju 88 subsequently ran out of fuel, and the crew were captured, according to a file in the National Archives, ADI(K) No.48/1945. Missing from intruder over Ardennes 24.12.44 (Air Britain Serials) Boiten shows it was downed by Lt. Wolfram Moeckel. (The Nachtjagd War Diaries) An American P-61 crew claimed a Ju 188 in the Oberstein area, which is about 42km ESE of Wittlich.</t>
  </si>
  <si>
    <t>20.10.1943 1839 139 to Berlin from Wyton believed crashed near Wittstock. Lost without trace (BCL). F/S TK Forsyth RAAF +, Sgt LC James +, Also damaged badly by flak over Berlin on 21 May 1943 - damaged again crossing enemy coast and crossed sea at 200 feet but returned safely with F/Sgt Walters and his navigator aboard, coded L. Both of these crew were buried in the local cemetary, with info supplied by the Wehrmacht, of the burial plot etc. (http://www.rafcommands.com/forum/showthread.php?p=12879#post12879) XD-L DZ597 was one of two 139 Sqdn Mosquitoes lost on this operation. See: DZ519. Airborne 1839 20Oct43 from wyton. Believed to have crashed near Wittstock, Germany. Both are commemorated on the Runnymede Memorial. F/S T.K.Forsyth RAAF KIA Sgt L.C.James KIA " (Lost Bombers) Missing (Berlin) 21.10.43 (Air Britain Serials) According to Forsyth's casualty file, he was buried in the Wittstock Municipal Cemetery, Row 2 Grave 20. Further, the file shows the aircraft came down at Zaatske (Ostprignitz), and that place of burial could not be confirmed due to the authorities' inability to gain access to the Soviet Zone of Occupation.</t>
  </si>
  <si>
    <t>19.07.1944 2355 571 to Berlin from Oakington crashed. 2km NE Landin, 15km NE Rathenow 0205 (BCL). S/L TE Dodwell DFC bar +, P/O GW Cash pow, Dodwell buried in Berlin 1939-45 War Cem Probably Struening of 3./NJG 1, though there is a similar claim from Wittman of NJGr 10, in the same area within three minutes of Struening's, however this does not appear to have been recognised. MH's view is that both German pilots claimed the same Mosquito, between Gardelegen and Berlin, possibly at Linde, which appears to be in the correct area.. (MH) Cash's recollection of incident appear in the Men Who Flew The Mosquito, he says squadron letter was V, and that he emerged through the top escape hatch. F/Lt George Cash of 571 Squadron LNSF, Oakington who was navigating Mosquito BXVI MM136 carrying one 4,000lb bomb to Berlin on the night of 18/19 July 1944.
As his pilot, S/Ldr T E 'Doddy' Dodwell, held the aircraft on its bomb-run, George entered the nose compartment to prepare to release the bomb. Without warning he heard 'Thump!Thump!' and then a louder noise.
Looking out, he saw that the entire port wing and engine was engulfed with flame. He struggled to open the escape hatch and suddenly realised that he was alone in the aircraft - 'Doddy' had exited through the canopy hatch. Flames were now appearing in the cockpit and the Mosquito was spinning.
George, still without his parachute on, could not move but suddenly the Mossie levelled out briefly. He hauled his parachute from behind the seat, dropped it, and then finally managed to clip it on.
About to exit the main hatch, he suddenly and clearly recalled reading an article in a recent 'Tee-Em' magazine describing the possible danger of hitting the tailplane and decided to go through the top hatch. Squeezing through, he rolled across the starboard wing to avoid the flames, fell off the trailing edge, counted to three and pulled the ripcord. As he descended, he watched the Mossie crash at Laudin ( 35 miles from Berlin ), still with its 'Cookie' on board.
He landed in a tree 10ft from the ground and released himself - unurt except for a few scratches.
He was soon picked up by Police, spending a day in the local Police station before being transferred to a Wehrmacht barracks.
'Funny thing' he smiled, ' I was sitting under guard in the entrance hall to this place, feeling pretty fed up and looking rather a mess. Well, all these uniformed men kept coming in and out and every time they passed me, they turned to me, snapped to attention and threw a smart Nazi salute. I was just thinking that this was jolly nice of them, but when I stood up, I realised that I'd been sitting under a portrait of Hitler'.
The date by now was 20th July, 1944 - George only realized the significance much later, and why the uniformed men were so diligent about showing their loyalty......
George became a POW for the duration. 'Doddy' Dodwell is buried in the Berlin 1939-45 War Cemetary - George is convinced that he hit the tail-fin of the Mosquito.
Long after the war, George tried to find out who shot them down, and researchers beleive that it was Hptmn Heinz Struning, possibly flying a He219....?
(http://www.ww2f.com/wwii-today/11324-nachtjagd-persistence.html) Missing (Berlin) 19.7.44 (Air Britain Serials)
19.07.44 Hptm. Heinz Strüning 3./NJG 1 Mosquito  50 km. W. Berlin: 9.000 m. 01.55 Film C. 2027/II Anerk: Nr.91  or
19.07.44 Uffz. Wittmann 1./NJGr. 10 Mosquito  Gardelegen-Berlin: 8.000 m. 01.58 Film C. 2027/II Anerk: Nr.-</t>
  </si>
  <si>
    <t>YP-O. Tasked to Soesterberg, took off 23.44, 8 September 1942. F/O I.N. Stein: KIA, Sgt. H.G. Challiscombe: KIA (Tony Woods) 09.09.1942 Night intruder 23 to Soesterberg from Manston . Lost without trace (FCL). F/O IN Stein +, Sgt HG Challicombe +, no known graves  DD683, 'O'. Night intruder to Soesterberg. F/O I N Stein and Sgt H G Challicombe, both killed. Dived into sea 15m SE of Bradwell Bay 9.9.42 (Air Britain Serials) 09.09.42 23 Sqn. DD683 Crashed fifteen miles S.E. of Bradwell Bay, aircraft dived into sea. Cause not known. One killed, one injured. (Mosquito Crash Log) Challicombe's body reported washed ashore at Felixstowe (Squadron ORB). Karel Kuttelwascher had previously flown this aircraft</t>
  </si>
  <si>
    <t>The most famous Downsview-built Mosquito was undoubtedly The "Spook", USAAF F-8 no. 334926. According to de Havilland Canada records, "Spook" was originally KB 315, an early B. Mark VII model, and the third delivered to the USAAF. Its crew, pilot Major James Setchell and navigator Captain Jerome C. Alexander, successfully ferried "Spook" over the North Atlantic route and down to North Africa. Along with another F-8, "Faintin' Floozie III", piloted by Lt. Col. Karl "Pops" Polifca, it was delivered to the 32nd Squadron, 5th Pursuit Group, 12th Air Force, Mediterranean Theater of Operations, at Oran, Algeria, joining Lockheed F-4 Lightnings and RAF Mosquitos in the photo reconnaissance role.
The "Spook" was employed in photographing potential targets, troop movements, supply lines, enemy bases, etc., in Tunisia, and then later in Sicily and Italy. Setchell was awarded the DFC for flying through intense flak to complete his mission on Jan. 16 and 17, 1944. Eventually, Setchell was shot down behind enemy lines in Italy while flying an F-4 Lightning and was captured. After several months, Setchell managed to escape and walk back to friendly territory. 
The F-8s normally carried extra fuel tanks in the bomb bay, and had Fairchild K-17 or K.-22 cameras mounted in the nose and rear fuselage.
(http://www.museevirtuel-virtualmuseum.ca/sgc-cms/histoires_de_chez_nous-community_memories/pm_v2.php?id=story_line&amp;lg=English&amp;fl=0&amp;ex=00000430&amp;sl=3198&amp;pos=1)
The officer you are inquiring about, Lt Col James Setchell, was my father. Among other aircraft, he flew a Canadian-built F-5 called "The Spook," a picture of which is shown in Fat Cat's response of 8/18/2007. That foto was taken in Aug 1943 at the DeHavilland plant near Toronto, and shows my father, then-Major Setchell with his navigator, then-Capt Jerome "Alex" Alexander.
James F (Bill) Setchell, Jr 
Centerville, Ohio USA (Near Dayton, OH)
My father flew both the F-8 and the F-5 during WW-II...and assorted other aircraft from time to time. The F-8 was called the Spook, and I have quite a few pictures of it; however, I do not have any photos of my father with any of the F-5s he flew. 
The F-8 aircraft was named after me, actually, as he considered me one of the scariest-looking babies he had ever seen...I was an infant at that time and I carry a picture of my father and me from back then in my wallet to this day...y'know, actually, to be perfectly honest about it, I was a pretty ugly baby - he could well have been right!).
Regarding your question about "...what became of him after he delivered the P-38 from the UK to Italy...", he actually flew the Spook from the US to England to Tunisia and eventually to Italy - not a P-38. Please see below.
As recorded in my father's flight notebook and in a number of photographs I have at home, my father and his navigator, Capt Alexander, flew his F-8 "Spook" Mosquito, Serial # 43-34926 from the US to La Marsa, Tunisia, arriving La Marsa on 18 Oct 1943 via Goose Bay, BW1, Meeks, Preswick, St Maugen (i.e., Cornwall!!!), and Casa Blanca. On 10 Nov 1943 he flew the Spook to Algiers with FDR, Jr (who was stationed with him at La Marsa). My father and the Spook transferred to San Severo, Italy on 7 Dec 1943. By 15 Jan 1944 he was at 5th Army HQ, living in a tent with Col Karl Polifka, his friend and commanding officer. (As a side note, I know Karl Polifka, Jr...we met years ago...it was a fascinating experience for both of us). My father's last recorded mission with the Spook was 13 Mar 1944, when he returned from a night mission north of Rome with a bad engine. Some time after that, he transferred to Bari, where he flew F-5s. On 10 Sep 1944 during a high-speed, low-level photo-recce mission over German positions in Greece, his F-5 was hit by ground fire, and he had to crash-land the F-5 into the water just off the coast of Greece. He survived the crash landing, and was picked up out of the water by Greek patriots who hid him out from the Germans until Athens was liberated and he could make it home. 
Quick correction. I just re-read the original copy of my father's post-mission report from when he was shot down just off the coast of Greece. It begins: "Sept. 10. Sun. Departed San Severo 0930 i F-5 #123. Landed Bari 1000 and had fuel topped off...." 
My earlier statement about my father transferring to Bari must have been incorrect, as it looks like he remained at San Severo.
I have seen references to the fact that the Spook was shot down before (as mentioned in Leendert's note above), but I expect such stories may be confused with the F-5 shoot-down, since I learned in 1998 that the Spook ended its career during a crash landing on 19 Aug 1944 while assigned to the 12th AF 29 Jul 1998 letter from the Air Force Historical Research Agency along with a copy of the flight log, not quite a month before my father's F-5 was shot down (10 Sep 1944).
After the war, both Alexander and my father remained in the USAF. My father became ill with a brain tumor in 1958 while attending the Industrial College of the Armed Forces at Ft McNair, and, as noted in shooshoobaby's note above, passed away in 1960. He and my mother are buried in Arlington National Cemetery. Alexander ("Alex" to us) eventually retired in Watsonville, CA (near where Col Polifka's wife Helen lived), and he passed away several years ago.
(http://forum.armyairforces.com/tm.aspx?m=118182&amp;high=Mosquito) to USAAF as 43-34926 (Air Britain Serials)</t>
  </si>
  <si>
    <t>03.01.1944 am Intruder Sortie 418 to Diepholz from Ford Lost without trace. Lost without trace (FCL). F/O JE McGrath +, F/O DC Bissell RCAF +, Received from No.10 Movements Unit, 16 November 1943; missing in action, 3 January 1944; F/O D.C Bissell and F/O J.E. McGrath killed in action. TH-J, letter on list dated 18 November 1943. (Hugh Halliday) 2/3 January (FCWDv4) RCAF J/16363 and F/O (Nav) Donald C. BISSELL - RCAF J/24280, are commemorated on the Runnymede Memorial. I've a note that the Mosquito may have come down near Schwichteler, 9 km SE of Cloppenburg, Lower Saxony, Germany. (Henk Welting, http://www.rafcommands.com/forum/showthread.php?p=23733&amp;highlight=Mosquito#post23733) Missing on night intruder mission to Diepholz 3.1.44 (Air Britain Serials)    wir arbeiten derzeit an der Absturzstele der Mosquito LR 268 in der Nähe Cappeln- Schwichteler (http://www.luftwaffe-bullet-board.com/viewtopic.php?t=17696&amp;highlight=)</t>
  </si>
  <si>
    <t>31.10.1943 1757 139 to Köln from Wyton hit by FLAK 5./381 and crashed. near Lechenich in target area (BCL). W/O BCN Wright +, W/O FJ Spencer +, initial buried at Köln-Süd, now Rheinsberg War Cem Flak battery 5./381. Cr. Lechenich (http://www.rafinfo.org.uk/BCWW2Losses/1943.htm) Missing (Cologne) 1.11.43 (Air Britain Serials)  An dem Abschuss waren mehrere Flakbttr inden Stellungen Köttingen, Brüggen, Aldenrath und Marsdorfbeteiligt, . 
Nach Tagebuchaufzeichnungen eines ehemaligen LwH in der Umwertung der 5./135 in Marsdorf flog die Mossie in ca, 6000 m Höhe an, ging nach dem Beschuss auf 3000 m runter und konnte dann nicht mehr von den Funkmeßgeräten erfasst werden. (http://www.luftwaffe-bullet-board.com/viewtopic.php?t=16008&amp;highlight=)     DZ593 ist definitiv bei Erftstadt/ ERP am 31.10/01.11.1943 runter.   (http://www.luftwaffe-bullet-board.com/viewtopic.php?t=17737&amp;highlight=)</t>
  </si>
  <si>
    <t>Yet another Mosquito went down with the loss of HK464 (sic) 200 yards east of Sea Lane, Ferring. (http://web.archive.org/web/20040309225032/www.hurricane.fsbusiness.co.uk/worthingruraldistrict.htm) F/O K.R. McCormick was killed when his Mosquito crashed during a night flying test on the 5th. His navigator, P/O W. Nixon (RAF), was able to bale out, escaping with a slight injury. McCormick had been with the Squadron since the end of March 1943 and had just completed his tour. An extremely popular member of the Cougars, he was one of the mainstays of the Squadron hockey team. (http://www.rcaf.com/410squadron/410eng1.htm) Lost u/c doors and rudder knocked off broke up Tilty (sic) Essex 5.2.44 (Air Britain Serials) 05.02.44 410 Sqn. HK454 Aircraft crashed at Tilty, Essex, after structural failure in the air, one killed and one injured. (Mosquito Crash Log) The Form 1180 is available from RAF Museum, Hendon (misfiled as HX454) and has no reference in the AIB box. However on the back under other Evidence is a note of the AIB findings. "Aircraft pulling out from dive. U/c door became detached struck rudder and fin causing them to collapse resulting in a sudden elevator movement of sufficient severity to cause failure of wings in upload." (http://www.rafcommands.com/forum/showthread.php?13798-Mosquito-NFXIII-HK454-5-Feb-44-Crash-at-Tilty-Essex-AND-Lancaster-same-day)</t>
  </si>
  <si>
    <t>08.1945 1 RAAF ditched near Labuan, Malaysia (MIAS). , , to RAAF, A52-512 13 August 1945 according to Squadron ORB. To RAAF 12.10.44 as A52-512 1 Sqn (Air Britain Serials)</t>
  </si>
  <si>
    <t>To RAAF 13.9.44 as A52-504 1 Sqn To DAP for disposal .49 (Air Britain Serials) SOC 7.49 (MIAS)</t>
  </si>
  <si>
    <t>Crashed at end of runway attempting to re-take off 14/4/45. F/O Delaney and F/O Sage both uninjured. Airframe "recommended for conversion". (Sqn ORB) However, same source says it was back in the air by 2 May '45 at latest. To RAAF 13.9.44 as A52-505 1 Sqn/1APU rtp .46 (Air Britain Serials) Converted to components 10.46 (MIAS)</t>
  </si>
  <si>
    <t>To RAAF 23.8.44 as A52-506 1 Sqn To DAP for disposal .49 (Air Britain Serials) SOC 7.49 (MIAS)</t>
  </si>
  <si>
    <t>To RAAF 23.8.44 as A52-507 1 Sqn rtp .46 (Air Britain Serials) Converted to components 10.46 (MIAS)</t>
  </si>
  <si>
    <t>To RAAF 12.10.44 as A52-511 1 Sqn rtp .46 (Air Britain Serials) Converted to components September 1946</t>
  </si>
  <si>
    <t>To RAAF 11.44 as A52-513 1 Sqn To DAP for disposal .49 (Air Britain Serials) SOC 07.49 (MIAS)</t>
  </si>
  <si>
    <t>Overheating</t>
  </si>
  <si>
    <t>To RAAF 6.11.44 as A52-515 1 Sqn To DAP for disposal .49 (Air Britain Serials) SOC 07.49 (MIAS)</t>
  </si>
  <si>
    <t>To RAAF 6.11.46 as A52-516 1 Sqn Sold .50 (Air Britain Serials) Sold 03.50 (MIAS)</t>
  </si>
  <si>
    <t>To RAAF 6.11.44 as A52-517 1 Sqn rtp .46 (Air Britain Serials) Converted to Components 10.46 (MIAS)</t>
  </si>
  <si>
    <t>The Bondi Blonde, Y on No. 1 Attack Squadron, RAAF. To RAAF 6.11.44 as A52-518 1 Sqn rtp .46 (Air Britain Serials) Converted to Components 10.46 (MIAS)</t>
  </si>
  <si>
    <t>To RAAF 4.11.44 as A52-519 1 APU/1 Sqn To DAP for disposal .49 (Air Britain Serials) SOC 07.49 (MIAS)</t>
  </si>
  <si>
    <t>To RAAF 13.11.44 as A52-521 1 Sqn Sold .50 (Air Britain Serials) Sold 03.50 (MIAS)</t>
  </si>
  <si>
    <t>Swung on takeoff at Labuan on operation to Kuching, written off. (Squadron ORB) To RAAF 13.11.44 as A52-520 (Air Britain Serials) Takeoff accident, hit Kittyhawk, listed as HR467 (MIAS)</t>
  </si>
  <si>
    <t>To RAAF as A52-522 1 Sqn To DAP for disposal .49 (Air Britain Serials) SOC 07.49 (MIAS)</t>
  </si>
  <si>
    <t>Engine cut overshot landing and crashlanded into wood Upton Gray Hants. 1.8.44 (Air Britain Serials) 01.08.44 613 Sqn. LR355 After port engine failure pilot made two attempts to land and undershot to crash land in nearest field at Upton Grey, Hants., 1 killed, 1 injured. (Mosquito Crash Log) Was W/C Bob Bateson's aircraft on the Hague raid, coded SY-H with stub exhausts and narrow props (http://www.britmodeller.com/forums/index.php?showtopic=59226)</t>
  </si>
  <si>
    <t xml:space="preserve">19.03.1944 2002 692 to Frankfurt from Graveley shot down by night fighter, crashed in general vicinity of Hannover. (MH - This is incorrect, see below, actually came down NE of Frankfurt.) Lost without trace (BCL). F/O JC Leithead RCAF +, W/O JY Burke +, rest in Hannover War Cem Mosquito B.Mk.IV s/n DZ647 coded P3-B of No.692 (B) Squadron became the first aircraft of its type to drop a ‘Cookie’ on Germany. It happened on the 23rd of February 1944 with Dusseldorf being the unwanting recipient. DZ647 P3-B, The first Mosquito crew to drop the 4,000 pdr was Sqn Ldr Watts (New Zealand) and his crewman Flg Off Hassell "DZ647 P3-B".Minorhistorian (talk) 11:52, 9 August 2008 (UTC) (http://en.wikipedia.org/wiki/Talk:De_Havilland_Mosquito#23.2F24_February_1944) Missing (Frankfurt) 19.3.44 (Air Britain Serials) MH - 141 Squadron night fighters claimed three Ju 88s in the vicinity of Frankfurt during the course of this raid. Does Strandmoewe have places of first burial for this crew? Crashed at 20:02 hours (German time), just NNE of Ulfa (http://lostaircraft.com/database.php?mode=viewentry&amp;e=188, citing Niddaer Geschichtsblätter Heft 7 S.50 ASIN: 3980391566 ; Vergilbte Akten - Verglühtes Metall Band 1 S.213-215 ISBN10: 3936291365.) which also gives cause of loss as enemy aircraft. MH can find no matching Luftwaffe claim, however three victories over Ju 88s were claimed by 141 Sqn aircraft near Frankfurt, two by White/Allen, one by Forshaw / Folley. Whites first claim was at 22.25 British time, 15 miles north of Frankfurt. Ulfa is about 45 km NNE of Frankfurt.     Absturz im Kinzigtal: Die Luftfahrt im hessischen Kinzigtal von 1895 bis 1950, by Eckard Sauer, says this Mosquito was shot down by flak, coming down at Nidda-Ulfa, and that the crew baled out but were killed after landing. </t>
  </si>
  <si>
    <t>25 Squadron Intruder Sortie, supporting Peenemünde raid - to Westerland from Acklington came down in sea after bombing Sylt, blinded by searchlights. Lost without trace (FCL). S/L FN Brinsden pow, F/O PG Fane-Sewell pow, took of 20.55 (http://bb.1asphost.com/lesbutler/tony/tonywood.htm)
Squadron Leader Brinsden1 was prominent on operations in support of the British bombers with No. 25 Mosquito Squadron. He had fought over France and in the Battle of Britain and was one of the original flight commanders in No. 485 New Zealand Spitfire Squadron. On the night of 17 August Brinsden was captain of one of the Mosquitos which flew in support of Bomber Command's attack on the German experimental station at Peene- munde. After patrolling in the vicinity of Sylt he decided to bomb the airfield there.
We determined to fly out to sea, at about 2000 feet, as though flying home, then descend gradually, still heading westwards until at sea level, about face and fly back to Sylt, hoping by these means to outwit the radar screen and carry out a surprise attack.
All went well. As we approached Sylt pinpointing was easy for the town was silhouetted against a clear sky and the full moon made the scene as light as day. Over the town then at roof height, a slight turn to port towards the aero- drome hangers [sic] shining in the moonlight at about half a mile away, range shortening, coming up to optimum – stand by – bombs gone. Now a vicious turn to starboard to pass between the hangers – and blindness. A searchlight shining right into the cockpit from the nearest hanger roof. No forward vision; no cockpit instruments; nothing to help us orientate ourselves, and too low to evade vigorously. Then tangerine tracer shells passing too close to be safe. Now something had to be done. Violent evasion – and at sea level – while still heading generally eastwards was the only course open. At last the searchlights were lost and the tracer stopped but before vision had fully returned a violent acceleration, a dreadful shuddering, broken air screws screaming. We had touched the water – and bounced.
Warning my navigator to prepare for a ditching I meanwhile scanned the cockpit. Rev. counter needles were against the stops but other instruments seemed normal. Would it fly us home? Too soon it became evident that it would not and pre-ditching action was taken.
The ditching was normal and I had some seconds in which to gather vital papers before the aircraft sank. Then swam towards the dinghy and joined my navigator who by this time was sitting in it. A quick survey of our position showed us to be between Sylt and the mainland and south of the railway embankment joining the two. Fortunately neither of us was seriously injured.
Little could be done to manoeuvre the dinghy. The type we had was a beast of burden, not of navigation, and although we rigged our seat type dinghy sails and endeavoured to sail out of the bay and westward under a favourable off-shore breeze, dawn brought an inshore one and a change of tide, and back we went into the bay.
Finally at the mercy of another inshore breeze we were blown ashore at mid-day on the 18th into an encircling ring of troops, who were impatiently waiting our arrival, having watched us drifting up and down the bay for the last six hours!
1 Wing Commander F. N. Brinsden; born Takapuna, 27 Mar 1919; joined RAF 1937
transferred RNZAF Jan 1944; p.w. 18 Aug 1943; retransferred RAF 1947.
http://www.nzetc.org/tm/scholarly/tei-WH2-2RAF-c8.html Lost 18.5.43 NFD (Air Britain Serials)
17/18 August 1943 (FCWD v4)</t>
  </si>
  <si>
    <t>15.01.1945 2109 692 to Berlin from Graveley ran low on fuel and abandoned plane. near Greenham Common airfied, Berkshire 0240 (BCL). F/O JP Morgan RNZAF +, Sgt JA McK Sturrock +, Sturrock rests in Great Northern London Cem East Barnet, Morgan lies in Cambridge City Cem
Mission: Berlin, Germany. 
Date: 14/15th January 1945
Unit: No. 692 Squadron P.F.F 
Type: Mosquito B. XVI
Serial: MM150 
Code: PE - E 
Location: In woodland near Snelsmore Farm, Chieveley, Berkshire.
Base: Graveley.
Pilot: Flying Officer John Perenera Morgan RNZAF 413881 Age 24. Killed
Navigator: Sergeant John A. M. Sturrock RAFVR 1800054 Age 19. Killed
REASON FOR LOSS: 
Fourteen aircraft detailed for operations. Mosquito MM150 took-off from GRAVELEY at 21.09 hours, loaded with a single 4,000lb "cookie".
The raid was led by S/L W. C. Brodie, DSO, DFM (pilot) and F/L K. R. Triggs DFC (navigator) in Mosquito Mk.XVI, serial number MM182. 
One aircraft cancelled owing to a burst tyre on take-off, one aircraft missing. Of the remainder, nine aircraft bombed Berlin and three bombed secondary targetís owing to technical trouble. Only four aircraft dropped their "cookies" during the first wave on the big city. One aircraft bombed Bonn and another Cologne due to technical failures. Over Berlin the sky was clear and excellent results were observed both on marking the target and bombing. Opposition from the enemy was slight, a few searchlights with slight heavy flak, although a few fighter flares were observed.
During the second wave, again one aircraft failed to reach the target and bombed Euskirchen using GEE. It was clear weather over the target and moderate results were observed, marking being scattered. On the whole, not a bad prang. It was however marred by the fact that two of our aircraft did not return! One being reported as crashed in this country, with the pilots body being found nearby. In F/O J. P. Morgan, the dead pilot, the Squadron lost an excellent Captain. There is no news of his navigator Sgt Sturrock, whose opened parachute has been discovered.
Line up of No.692 Sqdn Mosquitoes, MM150 could be third from left as this is the only four bladed Mossie the Squadron had.
The second Mosquito lost by the Squadron was MM128 flown by F/O G. R. P. Chaundy DFM and F/S G. F. Ayre R.A.A.F .
The reason for the loss is unclear, but sadly both crew members perished. Their graves can be found in ANTWERPEN, in the city's Schoonselhof Cemetery. F/O Chaundy had served in the Middle East with No.148 Sqdn, details of his DFM having appeared in the London Gazette on the 23rd March 1943.
Extract from the No.15 Operational Training Unit ORB. Summary; 14.01.1945
This aircraft was flying from its base at Graveley in bad weather and short of fuel. The crew, F/O Morgan (pilot) and Sgt Sturrock (navigator) abandoned the aircraft near Greenham Common, Berkshire. The aircraft continued on to crash at Snelsmore Farm, Chieveley, Berkshire. 
Sadly the New Zealand pilot was killed when he struck the tail fin of the aircraft whilst baling-out, his body was subsequently found nearby to his wrecked machine. The navigator landed safely. Police informed Hampstead Norris airfield regarding the crash, however Greenham Common airfield had taken all necessary action. Both stations mounted guard over the wreck.
Maori pilot, Flying Officer John Morgan
Further extract from No.692 Squadron ORB.
15.01.1945
News received that F/O J. P. Morgan NZ 413881 Pilot was killed when his aircraft crashed. His navigator's parachute harness was found 12 miles south of NEWBURY.
17.01.1945
News was received late in the day that the body of 1800054 Sgt J. A. M. Sturrock. Nav "B" has been found some 3 to 4 miles away from his harness. The death of both members of crew in such tragic circumstances is deeply regretted.
19.01.1945
F/L A. R. Galbraith and F/O C. Wild represented the Squadron at the funeral of F/O J. P. Morgan at R.A.F. Regional Cemetery, Cambridge.
27.01.1945
F/L G. E. Bradbury D.F.C. represented the Squadron at the private funeral of Sgt J. A. M. Sturrock.
Sources; PRO, Kew. Air 29/587 and Air 27/2216
MISSIONS FLOWN BY F/O. J.P. MORGAN (NEW ZEALAND) AND NAVIGATOR SGT. J. A. M. STURROCK. 
No.692 SQUADRON 1944 - 45
DATE TARGET AIRCRAFT
(1) 26.09.44 FRANKFURT MM176
(2) 27.09.44 KASSEL ML969
(3) 29.09.44 KARLSRUHE ML969
(4) 01.10.44 BRUNSWICK MM183
(5) 02.10.44 BRUNSWICK ML970
(6) 19.10.44 WIESBADEN MM144
(7) 22.10.44 HAMBURG PF392
(8) 23.10.44 BERLIN PF388
(9) 28.10.44 COLOGNE PF388
(10) 29.10.44 COLOGNE PF388
(11) 31.10.44 HAMBURG PF388
(12) 09.11.44 HANNOVER MM150
(13) 11.11.44 HANNOVER MM187
(14) 15.11.44 BERLIN MM150
(15) 18.11.44 WIESBADEN MM150
(16) 23.11.44 HANNOVER MM150
(17) 25.11.44 NUREMERG MM150
(18) 27.11.44 BERLIN MM150
(19) 29.11.44 HANNOVER ML970
(20) 30.11.44 HAMBURG MM150
(21) 02.12.44 GIESSEN MM150
(22) 04.12.44 HAGEN MM150
(23) 07.12.44 COLOGNE MM150
(24) 18.12.44 NUREMBERG PF388
(25) 28.12.44 FRANKFURT PF400
(26) 30.12.44 HANNOVER MM188
(27) 01.01.45 HANNOVER MM221
(28) 02.01.45 BERLIN PF388
(29) 05.01.45 HANNOVER MM182 
(30) 14/15.01.45 BERLIN MM150
(http://www.aircrewremembrancesociety.com/raf1945/morgan.html) Ran short of fuel in bad weather on return and abandoned nr Greenham Common 15.1.45 (Air Britain Serials) 15.01.45 692 Sqn. MM15O Flying in bad visibility near USAF Greenham Common and short of fuel, crew abandoned aircraft but pilot was killed when he hit the fin. (Mosquito Crash Log)  
During the war Mosquito MM150, and others from its unit, crashed near Newbury when they were returning from a mission and encountered fog. Equipment failures resulted in the crashes and the deaths of the crews. The crews were buried in the local cemetery.
One of the crew was John Parenara Morgan a Maori from the Ngai Tahu tribe from here in the South Island NZ. Over a year ago a Mike Croft from the UK appealed to the local NZ newspapers for info on the crash and the family got in touch. Theywere told by Croft that a dig was being organised and that the recovered items would go on display in a museum he was associated with.
Despite several attempts the family have been unable to ascertain who, if anyone, Croft is associated with. The dig has been verified as taking place but no museum display of the items has been located. Does anyone know what the facts of this are?
After the internment a piece of Pounamu (NZ greenstone or Jade) was engraved with Morgan's image and affixed to the grave at the base of the headstone. This has now vanished and this is also a concern to the family.
Maori place great stock in matters spiritual and the crash site being the place of death fell under a tapu (a notion in the same context as consecration/cursed/sacred or the like) and the dig should have been preceded by the appropriate ceremony to lift the tapu. Likewise as Morgan was a warrior who fell in battle his mana (you bearing or status) is considerable and the removal of the pounamu a matter of great violation.
(http://forum.keypublishing.co.uk/showthread.php?t=30413)</t>
  </si>
  <si>
    <t>N on 248 Squadron. Flown this day by Harold Corbin CGM and Maurice Webb DFM, the Mosquito had been hit by flak and received damage to one engine. The force was then intercepted by enemy fighters, but Corbin gave full throttle to both engines despite the damage and escaped, then feathered the damaged engine. He mis-judged the landing approach and touched down 100 yards short, the aircraft then striking a wall. It was a write-off, but the slightly-injured crew were pulled from the wreckage by Max Aitken, the station commander. Damaged by flak and crashlanded nr Banff 26.12.44 (Air Britain Serials)
Harold Corbin, Pilot 248 Squadron.
“Our aircraft had been hit by flak which had damaged one engine, causing a loss of glycol coolant. Seeing the German fighters waiting for us as we came out of the fjord, I risked full throttle, got down on the deck and hoped that the damaged engine would last until we were out of danger. We were lucky and finally out of danger but the damaged motor was done so I feathered the prop and headed for home on one engine. Having got safely back to Banff I then misjudged the approach and realised that I was going to touch down short. I was not unduly worried until just after touchdown when I saw a stone wall at the aerodrome edge. Just as we hit this I switched off to avoid a possible fire and selected ‘wheels up’ on the undercarriage to allow the wall to knock the wheels back up; otherwise I felt we might somersault and end upside down.”
(http://www.google.com.au/imgres?imgurl=http://www.rafbanff.org.uk/images/Mosquito_crash_at_Banff.gif&amp;imgrefurl=http://www.rafbanff.org.uk/014_losses.htm&amp;h=480&amp;w=638&amp;sz=297&amp;tbnid=jHA-7kp7zNc1MM:&amp;tbnh=103&amp;tbnw=137&amp;prev=/search%3Fq%3Dmosquito%2Bcrash%26tbm%3Disch%26tbo%3Du&amp;zoom=1&amp;q=mosquito+crash&amp;usg=__krS-N9hQG_qK2fXifAieL3H5y4w=&amp;hl=en&amp;sa=X&amp;ei=YJT7T8j9GseuiQfY-LXoBg&amp;ved=0CBMQ9QEwADgK)</t>
  </si>
  <si>
    <t>Hit by flak and crashlanded at Banff 15.2.45 (Air Britain Serials) May have been as follows:
Angus McIntosh, Pilot 248 squadron.
“The first thing we noticed was that the aircraft started rolling to port. Full starboard aileron brought it level and, looking at the left wing, I could see the aileron sticking, up showing that the controls had been severed. A quick check showed the port engine oil temperature gauge going off the clock, the aircraft having been hit in the radiator. With all the glycol coolant having drained away the port engine had to be feathered and full starboard rudder applied to keep the aircraft straight. We staggered back, gradually gaining height and decided, on arriving at Banff, that, with only one propeller working, port aileron jammed and undercarriage unable to deploy, [“that” removed] we should attempt to do a wheels up, belly landing, coming to rest on the grass strip next to the main runway, the aircraft having a prop ripped off and broken in two”
(http://www.google.com.au/imgres?imgurl=http://www.rafbanff.org.uk/images/Mosquito_crash_at_Banff.gif&amp;imgrefurl=http://www.rafbanff.org.uk/014_losses.htm&amp;h=480&amp;w=638&amp;sz=297&amp;tbnid=jHA-7kp7zNc1MM:&amp;tbnh=103&amp;tbnw=137&amp;prev=/search%3Fq%3Dmosquito%2Bcrash%26tbm%3Disch%26tbo%3Du&amp;zoom=1&amp;q=mosquito+crash&amp;usg=__krS-N9hQG_qK2fXifAieL3H5y4w=&amp;hl=en&amp;sa=X&amp;ei=YJT7T8j9GseuiQfY-LXoBg&amp;ved=0CBMQ9QEwADgK)</t>
  </si>
  <si>
    <t>Built as F.B.40. Delivered during November 1944. Converted to Mk.43 A52-1067. Final disposition: crashed near East Sale, Victoria, March 1952. (Beaufort, Beaufighter and Mosquito in Australian Service, Stewart Wilson, 1990) Crashed 11 miles east of East Sale VIC 11.03.52 (Air Britain Serials)
TWO DIE IN MOSQUITO CRASH
JJELBOURNE, Tues.--A R.A.A.F. Mosquito this afternoon crashed ] ö into timbered country four miles south-east of Stratford, near ¡ öaie, killing both the pilot and co-pilot. .
Those killed were: FIt.rLt. William E. F. Wilson, of Elgin St., Sile, and Warrant Officer G. p. Wilson, of Melbourne.
Eyewitnesses said the-, plane hit the ground, and . immediately exploded with a terrific roar on
bhe property of Mr. James Stewart. . ,
They said the plane appeared to get out pf control af ter pull- ing out of a dive at low level.
It lost height rapidly. J
Farmers from nearby pro- perties who reached the scene found an area a quarter of a mile across razed toy fire. Burntr out wreckage from tile plane was found 400 yards from the "point of impact. 
(http://trove.nla.gov.au/ndp/del/article/27076287)</t>
  </si>
  <si>
    <t>Collided with parked aircraft, C-47 (41-18349) 37th Sqn TC, Catania, 24 November 1943 (http://aviation-safety.net/wikibase/wiki.php?id=72057)   SOC 27.10.45 (Air Britain Serials)</t>
  </si>
  <si>
    <t>Ground-Looped</t>
  </si>
  <si>
    <r>
      <t>85/</t>
    </r>
    <r>
      <rPr>
        <sz val="10"/>
        <color indexed="10"/>
        <rFont val="Arial"/>
        <family val="2"/>
      </rPr>
      <t>286</t>
    </r>
    <r>
      <rPr>
        <sz val="10"/>
        <rFont val="Arial"/>
        <family val="2"/>
      </rPr>
      <t>/256</t>
    </r>
  </si>
  <si>
    <t>SS 3.1.55 (Air Britain Serials)  501212   Mosquito 36  RL183 23/151 SQN   RAF Coltishall, ENG   MACB (Mid-Air Collision with bird) 2  McBeth, Harold W.  ENG   RAF Horsham St Faith </t>
  </si>
  <si>
    <t>A crew was lost on 23 January when Sgt. G.G. Mills and Sgt. M. Lupton (RAF) crashed into the sea while on a training flight. (http://www.rcaf.com/410squadron/410eng1.htm) Stalled while low flying and crashed in sea off Sea Houses Northumberland 23.1.43 (Air Britain Serials) 23.01.43 410 Sqn. HJ919 Crashed one mile out to sea off the Coast Guard Station Seahouses, Northumberland. (Mosquito Crash Log)  
23.01.43
D.H. 98 Mosquito NFII HJ919 410 Sqn Acklington
S/Ldr B G Miller – pilot (K) 
Sgt E Collis – navigator (K)
Aircraft was on a low-level map reading sortie when it flew into the sea 1 mile off the Coast Guard Station, Seahouses, Northumberland
Wreckage located 2 miles south east of Seahouses by ASR Defiant of No.281 Sqn.
AIR27/1614
Sgt L Fisher (Sgt Scharf, Air Gunner) were called out to search for a Mosquito from No.410 Sqn Acklington which had crashed into the sea. They located pieces of wreckage 2 miles SE of Seahouses but there were no survivors.
From diary of Brass Hat (harbour clearance) diver Ken Lucas
26th January
Left for Seahouses for Mosquito. Stayed at Alnwick for the night.
27th January
Arrived Seahouses. Dived for plane. Abandoned. Could not be found.
(http://www.rafcommands.com/forum/showthread.php?13405-One-for-Ross-RNLI-Report)</t>
  </si>
  <si>
    <t xml:space="preserve">Engines cut after take-off crashlanded Coltishall 14.2.49 DBF (Air Britain Serials) 14.02.49 23 Sqn. RL249 Complete power failure after take-off, crash-landed in a wood four miles from Coltishall, killing one and injuring one. (Mosquito Crash Log)   
Flight Lieutenant Dickie Colbourne 
(Filed: 16/04/2005) 
Flight Lieutenant Dickie Colbourne, who has died aged 85, was awarded the George Medal for a gallant action in which he plunged into the burning wreckage of his aircraft to rescue his navigator. 
On the night of February 14 1949, Colbourne took off from Coltishall, Norfolk, in a Mosquito night fighter for a practice gunnery sortie over the Wash. Both engines failed, and Colbourne managed to crash-land in a plantation of trees. The aircraft suffered severe damage, immediately catching fire. Severely dazed, he called out to his navigator. A reply appeared to come from outside. 
Colbourne's legs were trapped, but as the fire intensified, he finally got clear of the aircraft and smothered the flames on his clothing. On failing to find the navigator, Colbourne realised that he must be trapped in the wreckage. Despite his injuries, and knowing the aircraft was loaded with high explosive ammunition, he climbed back into the burning wreckage and found the navigator trapped in the aircraft's shattered nose. 
At this point the aircraft exploded. Although severely burned, Colbourne freed his comrade, dragging him clear and stripping him of his burning clothing. Despite his own severe injuries, he refused to be assisted into a vehicle for transfer to hospital until he was satisfied that his navigator was receiving medical attention. Throughout the difficult journey to hospital, he remained conscious and offered encouragement to his navigator. Both men were placed on the "dangerously injured" list, and the navigator died 20 hours later. Colbourne remained in hospital for many months. 
The citation for his George Medal concluded: "Colbourne showed great fortitude, personal courage and devotion to duty under conditions of extreme danger when he was in considerable pain from his injuries." 
Richard Colbourne was born on May 26 1919 at Preston and attended Hutton Grammar School. He joined the RAF as an apprentice clerk in October 1935. While serving in Singapore in late 1940, he learned that his younger brother had been shot down and killed on bombing operations over Holland. The following year he trained as a pilot in Rhodesia before serving in the Desert Air Force in the general reconnaissance role. 
(Flight Lieutenant Dickie Colbourne 
(Filed: 16/04/2005) 
Flight Lieutenant Dickie Colbourne, who has died aged 85, was awarded the George Medal for a gallant action in which he plunged into the burning wreckage of his aircraft to rescue his navigator. 
On the night of February 14 1949, Colbourne took off from Coltishall, Norfolk, in a Mosquito night fighter for a practice gunnery sortie over the Wash. Both engines failed, and Colbourne managed to crash-land in a plantation of trees. The aircraft suffered severe damage, immediately catching fire. Severely dazed, he called out to his navigator. A reply appeared to come from outside. 
Colbourne's legs were trapped, but as the fire intensified, he finally got clear of the aircraft and smothered the flames on his clothing. On failing to find the navigator, Colbourne realised that he must be trapped in the wreckage. Despite his injuries, and knowing the aircraft was loaded with high explosive ammunition, he climbed back into the burning wreckage and found the navigator trapped in the aircraft's shattered nose. 
At this point the aircraft exploded. Although severely burned, Colbourne freed his comrade, dragging him clear and stripping him of his burning clothing. Despite his own severe injuries, he refused to be assisted into a vehicle for transfer to hospital until he was satisfied that his navigator was receiving medical attention. Throughout the difficult journey to hospital, he remained conscious and offered encouragement to his navigator. Both men were placed on the "dangerously injured" list, and the navigator died 20 hours later. Colbourne remained in hospital for many months. 
The citation for his George Medal concluded: "Colbourne showed great fortitude, personal courage and devotion to duty under conditions of extreme danger when he was in considerable pain from his injuries." 
Richard Colbourne was born on May 26 1919 at Preston and attended Hutton Grammar School. He joined the RAF as an apprentice clerk in October 1935. While serving in Singapore in late 1940, he learned that his younger brother had been shot down and killed on bombing operations over Holland. The following year he trained as a pilot in Rhodesia before serving in the Desert Air Force in the general reconnaissance role. 
(Flight Lieutenant Dickie Colbourne 
(Filed: 16/04/2005) 
Flight Lieutenant Dickie Colbourne, who has died aged 85, was awarded the George Medal for a gallant action in which he plunged into the burning wreckage of his aircraft to rescue his navigator. 
On the night of February 14 1949, Colbourne took off from Coltishall, Norfolk, in a Mosquito night fighter for a practice gunnery sortie over the Wash. Both engines failed, and Colbourne managed to crash-land in a plantation of trees. The aircraft suffered severe damage, immediately catching fire. Severely dazed, he called out to his navigator. A reply appeared to come from outside. 
Colbourne's legs were trapped, but as the fire intensified, he finally got clear of the aircraft and smothered the flames on his clothing. On failing to find the navigator, Colbourne realised that he must be trapped in the wreckage. Despite his injuries, and knowing the aircraft was loaded with high explosive ammunition, he climbed back into the burning wreckage and found the navigator trapped in the aircraft's shattered nose. 
At this point the aircraft exploded. Although severely burned, Colbourne freed his comrade, dragging him clear and stripping him of his burning clothing. Despite his own severe injuries, he refused to be assisted into a vehicle for transfer to hospital until he was satisfied that his navigator was receiving medical attention. Throughout the difficult journey to hospital, he remained conscious and offered encouragement to his navigator. Both men were placed on the "dangerously injured" list, and the navigator died 20 hours later. Colbourne remained in hospital for many months. 
The citation for his George Medal concluded: "Colbourne showed great fortitude, personal courage and devotion to duty under conditions of extreme danger when he was in considerable pain from his injuries." 
Richard Colbourne was born on May 26 1919 at Preston and attended Hutton Grammar School. He joined the RAF as an apprentice clerk in October 1935. While serving in Singapore in late 1940, he learned that his younger brother had been shot down and killed on bombing operations over Holland. The following year he trained as a pilot in Rhodesia before serving in the Desert Air Force in the general reconnaissance role. 
(http://mogggy.org/TheGen/viewtopic.php?p=2968&amp;sid=c9d51398c9cf562d5964c624d2c97bbb)
Sadly NAV 2 William Bert Kirby #1605819 died the next day 
the citation for the rewards is here
http://www.london-gazette.co.uk/issues/38666/pages/3459
(http://www.rafcommands.com/forum/showthread.php?12869-Mosquito-RL249-Crash-14th-Feb-1949-Final-Landings)
RL249 was serving with No. 23 Sqn, stationed at RAF Coltishall, when it crash-landed due to engine failure after take-off on 14th February 1949. The aircraft was destroyed by fire, and the remains were subsequently buried where they remained until they were unearthed again in 2006.
(http://peoplesmosquito.wordpress.com/2012/03/15/press-release-mosquito-nf-36-restoration-confirmed/)
</t>
  </si>
  <si>
    <t>Wing Commander J P H Merifield (pilot) and Flight Lieutenant J H Spires (navigator) in De Havilland Mosquito PR Mark 34, RG241 'K', of No. 540 Squadron RAF, taxy to the main runway at St Mawgan, Cornwall, before taking off on the fastest recorded east to west crossing of the Atlantic at that time. They landed at Gander, Newfoundland 7 hours and 2 minutes later. The return flight, on 23 October, was accomplished in 5 hours 10 minutes, a record which still stands for a twin piston-engined aircraft crossing the Atlantic.(IWM site) October 23rd, 1945 Newfoundland: Mosquito PR 34, RG 241 of No. 540 Squadron RAF smashes the previous trans-Atlantic speed record with a west to east crossing in 5 hours 10 minutes. (http://www.angelfire.com/my/rememberww2/1945/10/23.htm) The pilot force landed the aircraft wheels up but it was extensively damaged and of the three people on board, the passenger was seriously injured. Final Landings RAF Losses 1946-1949 Colin Cummings The starboard engine failed at 400ft after take off ! (RAF Commands Forum Board) Engine cut after take-off bellylanded Bowmere Heath Salop. 11.8.46 not repaired (Air Britain Serials) 11.08.46 540 Sqn. RG241 After take-off starboard engine failed at 400 feet and aircraft force landed with the wheels up at Bomere Heath, Salop, injuring one of the three occupants. (Mosquito Crash Log)</t>
  </si>
  <si>
    <t>The 60 SAAF ORB states that DD744 was flying on 25 July 1943, after its engine change had been completed. Therefore it was DD743 which was lost on the survey flight on 5 July, the same day DD744 was declared unserviceable. Wiped off landing gear in a landing accident, 17 August 1943 (Ian Thirsk, Mosquito an Illustrated History)   All-silver F Mark II, DD744, on the ground at Hatfield. Modified in the Middle East as a reconnaissance aircraft in 1943, it served with No.60 Squadron, South African Air Force. (http://www.iwm.org.uk/collections/item/object/205059712)</t>
  </si>
  <si>
    <t>27.07.1944 2312 bomb rail connections 627 to Givors from Woodhall Spa crashed. at Letra (Rhone), small village N side of road Lyon-Charolles (BCL). F/O DK Flaherty +, F/O J Christie +, rest in Letra Communal Cem. A Mosquito, coded DZ 636, from 627 Sqdn, crashed at LETRA, close to LYON (France), during night 26/27 July 1944. It was (I think) a pathfinder for a heavy bombing mission (178 Lancasters from several bombing Squadrons were involved in this bombing). The target was the railway yards of GISORS. Both crewmen (F/O D.K. FLAHERTY and F/O J. CHRISTIE) were killed in the crash. My question : what was the cause of the crash ? I express the hypothesis this aircraft collided with a Lancaster, but I'm not sure. Have you information about this loss ? (Pierre Babin) French witnesses who lived in LETRA's area, told DZ 636 didn't crashed immediately : it turned during a long time, in a low altitude, as it was looking for a place to land, but finally crashed ; LETRA's area is very steep, with high hills and forests : so, to succeed an emergency landing wasn't easy. (Pierre Babin on German Night Fighter War board) According to Pierre, a 207 Squadron gunner claimed an Me 410 shot down (no location) 26/27.07.1944 207 Sqdn's ORB "ME 410 shot down and seen to burst into flames and hit ground" There was a collision this night, however it involved two Lancasters, ND856 (83 Squadron) and ND527 of 630 squadron (http://www.rafcommands.com/forum/showthread.php?p=35204&amp;highlight=Mosquito#post35204) "Serial range DZ630 - DZ652. 23 Mosquito B.Mk1V. Powered by Merlin 21/23 engines. Part of a batch of 250 (except for four conv.to PR MkV111 and four conv.to NF.XV) delivered by De Havilland (Hatfield). Airborne 0012 27Jul44 from Woodhall Spa to bomb and strafe rail communications. Cause of loss not established. Crashed at Letra (Rh_ne), a small village on the N side of the main road between Lyon and Charolles. Both are buried in Letra Communal Cemetery. F/O D.K.Flaherty KIA F/O J.Christie KIA " (Chorley via Lost Bombers) Missing (Givors) 27.7.44 (Air Britain Serials)  MH - It seems the collision was between two Lancasters, with this Mosquito possibly being lost to weather: "The weather was very bad this night,which caused the losse of the Mosquito of 627 squadron too." (http://www.rafcommands.com/forum/showthread.php?6153-26-27-July-44-Givors-raid-losses)        Au cours de la nuit du 26 au 27 juillet, lors d’un violent orage, le Mosquito, codé AZ-N, serial D 2-636, appartenant au 627ième  Squadron de la Royal Air Force, s’écrase au sol, au lieu dit « Mont Chatar », sur la commune de Ternand. L’appareil participe au bombardement du complexe ferroviaire de Givors. Les  deux membres  d’équipage  trouvent  la mort  dans  cet  accident ;  il  s’agit  du F/O FLAHERTY, pilote et du F/O CHRISTIE, navigateur. Ils sont inhumés au cimetière de Letra.</t>
  </si>
  <si>
    <t>Received at 418 Sqn. from No.10 Movements Unit, 22 November 1943; to No.13 OTU, 3 March 1944. TH-L, letter on list dated 25 November 1943. Trying to find some info on Gordon Cummings. He died 26th September 1944 in a Mosquito crash. I have trawled through all the Mosquito crash info I have &amp; from the info his family have given me, come up with LR 267. This Mossie crash fits the date &amp; the crash area. What I would like the know is - Am I correct, was Gordon the pilot? Who was his navigator? What were the circumstances of the crash (Air Britain states "structural failure")? (http://www.rafcommands.com/forum/showthread.php?t=4263) See also HJ884. For LR267: A/c DIG from 1500' near Field farm, Bucks due to suspected structural failure. Map ref WL080417. (Translates to Marshfield Farm, Marsh Gibbon, Bicester). (Mosquito Crash Log, quoted at http://www.rafcommands.com/forum/showthread.php?p=23733&amp;highlight=Mosquito#post23733) Dived into ground 2m E of Berkhamsted Bucks. 26.9.44 presumed structural failure (Air Britain Serials) 26.09.44 13 OTU. LR267 Aircraft dived in from 1500 feet near Field Farm, Bucks, (WL 080 417) due to suspected structural failure. (Mosquito Crash Log) Fg Off DENNIS, WILLIAM JACK EVANS (153484) age: 21 RAFVR Fg Off SMITH, ERNEST ARTHUR (135097) age: 22 RAFVR (http://www.rafcommands.com/forum/showthread.php?12933-26-September-1944)</t>
  </si>
  <si>
    <t>Taken on strength from De Havilland, 18 July 1943; missing from operations, 30 July 1943 (F/O A.A. Shepherd killed). Claim in Tony Woods' lists: 31.07.43 Besatzung [crew] 11./KG 53 Mosquito  N.W. Fl.Pl. Orléans/Bricy: 50-100 m. 02.40 Film C. 2027/I Anerk: Nr. - (MH - only claim for a Mosquito this night, altitude is correct for an Intruder aircraft) MH Shepherd buried in Clichy Northern Cemetery. http://bb.1asphost.com/lesbutler/tony/tonywood.htm says this aircraft was on an Intruder to Orléans, having taken off at 01.00-, so this seems to fit. Same source says Navigator was P/O N. Cole RAAF. Missing 31.7.45 (Air Britain Serials)   COLE, Norman - (Flying Officer); Service Number - 413964; File type - Casualty - Repatriation; Aircraft - Mosquito HX808; Place - France - Date - 31 July 1943 (www.naa.gov.au  file not yet digitised)</t>
  </si>
  <si>
    <t>Served with 464 Sqn, under RAF control 5/44 Coded SB-B. (Brian Fillery's website) 1/2 February 1945 (FCWDv5) Coded B, lost around 0625, ftr Rheydt-Osnabrueck 250 (sic), P/O J.H. Carter KIA (2nd TAF) P/O R.S. Seaman, navigator, missing (Squadron ORB) May have been near Rheinberg/Wesel (ply eagle on Luftwaffe Bullet board, Rheinberg is just NNE of Rheydt) Missing from night intruder 2.2.45 (Air Britain Serials) 14.1.45 Ofw. Alfred Siewert Stab II./NJG 6, Mosquito W. Waibstadt 01.06.44 418 Sqn.  Note however time of Luftwaffe claim: 01 Feb 1945 Alfred Siewert Stab II./NJG6 Mosquito   23:30 W. Waibstadt (http://www.asisbiz.com/Luftwaffe/Luftwaffe-aerial-victories-1945.html) Waibstadt is 260km SE of Rheydt, and well outside 2nd TAF area of operations. MH - Erroneous information in Mosquito Crash Log (should be NS980) as follows: NS890 Starboard engine bearers collapsed in a tight turn which followed with the detatchment of the port engine. The aircraft crashed near Throop village, Hants., killing two. (Mosquito Crash Log)</t>
  </si>
  <si>
    <t>Taken on strength from No.44 Movements Unit, 24 April 1944; to No.43 Group, 1 June 1944. Casualty cards state this was involved in a flying accident, 1 June 1944; F/O D.E. Roberts (pilot) and LAC V.E. Ahlskog (armourer) killed. Engine detached and wing fell off crashed at Throop Dorset 1.6.44 (Air Britain Serials)  Starboard engine bearers collapsed in a tight turn which followed with the detatchment of the port engine. The aircraft crashed near Throop village, Hants., killing two. (Mosquito Crash Log)</t>
  </si>
  <si>
    <t>Flew into sea after take-off Bahrain 6.9.43 (Air Britain Serials) Possibly Sgt (Nav/Bombaimer) Harry RANDALL - 1439777, and F/Sgt (Pilot) Sidney A. SIMS - 1336691, buried in the Basra War Cem., Iraq (Was Bahrain substituted for Basra?) (http://www.rafcommands.com/forum/showthread.php?12662-430906-Unaccounted-airmen-6-9-1943)</t>
  </si>
  <si>
    <t>Taken on strength at 418 Sqn. from De Havilland, 23 July 1943; to No.49 Movements Unit, 26 April 1944. TH-Y, letter on list dated 2 September 1943. Spun into ground on single-engined approach Wittering 12.12.44 (Air Britain Serials) 12.12.44 60 OTU. HX816 Spun in on single engine approach to Wittering aerodrome. (Mosquito Crash Log)  The AIR29/684 ORB covers the period May 43 to March 45    F/O George (P) and F/O Draheim (N) were involved in a fatal crash in Mosquito VI.HE.816 at 10.27 hrs near Wittering (http://www.rafcommands.com/forum/showthread.php?11200-Pilot-Navigator-photo-paydirt)
434625 Flying Officer DRAHEIM, Leonard John 
Source: 
AWM 237 (65)   NAA : 166/10/365   Commonwealth War Graves records 
Aircraft Type:  Mosquito 
Serial number:  HX 816 
Radio call sign:   
Unit:  60 Op Trg RAF 
Summary: 
On the 12th
 December 1944, Mosquito HX816 from RAF High Excall, near Wellington, 
Shropshire, when approaching to land from a non-operational flight, dropped a wing and 
nose dived into the ground. The crew of two were klled. 
The aircraft had been having some difficulty with one of its engines, and the Pilot 
endeavoured to land at another airfield.  
Crew:  
RAAF 417067 Flt Lt George, N G Captain (Pilot)  
RAAF 434625 FO Draheim, L J (Navigator) 
Both the crew are buried in the Cambridge City Cemetery, Cambridgeshire, UK.The 
cemetery is known locally as the Newmarket Road Cemetery.
(http://www.awm.gov.au/catalogue/research_centre/pdf/rc09125z022_1.pdf)</t>
  </si>
  <si>
    <t>Payne W J 540 DZ466 101512 RAF 20/02/43 (Ross McNeil's Air Force PoW files at rafcommands, http://www.rafcommands.com/Air%20Force%20PoWs/RAF%20POWs%20Query%20P_1.html) 20Feb43 F/O Payne and Sgt Kent 540 Sqn (Mosquito DZ466) took off from Benson to make a photographic reconnaissance of Vienna and Linz area but failed to return. (Andy Fletcher on 12 O'Clock High! Forum - Andy has a copy of the 540 Squadron ORB) MH - A Mosquito with a *466 serial number was photographed on a French beach (St. Brieux) by German soldiers. The props were bent, indicating a belly-landing, however the aircraft had been jacked up on its wheels. F/O W.L. Payne (101512) joined 1 PRU 20Jul42 (as a P/O) and went on to fly with 540 Sqn. If Payne intended to defect, I'm sure his Nav F/S A.J. Kent may have had something to say about it. The ORB states that DZ466 was tracked by RDF whilst returning. Plot was then lost and ~20 mins later a faint SOS was received by base (Benson) D/F station. Payne's first sortie was on 19Sep42 and he then flew continuously until he became a POW. Not to be confused with W/O W.J. Payne (754956) who was with 1 PRU at the same time (KIA 13Jan43 with 541 Sqn). [My grandfather was a PRU Spitfire pilot and he's been trying to dig up some information on old colleagues he remembers from the war. There is one story he's been telling recently of a Mosquito pilot, called 'Pissy' Payne. According to my grandfather, Payne landed his Mosquito at a French airfield and handed it over to the Germans. Payne also gave the Germans detailed information of my grandfathers squadron. My grandfather was wondering what may have happened to this character and I've been trawling the internet trying to find out. Apparently Payne was from the West Indies and was known as 'Pissy' due to his fondness for a drink.] (http://forum.12oclockhigh.net/showthread.php?t=16389) Missing from PR sorties to Paris area 20.2.43 (Air Britain Serials) Came down at Plage des Rosaires, Plérin (http://www.absa39-45.com/Pertes%20Bretagne/Cotes%20Armor/pertes_raf_cotes_armor.html)</t>
  </si>
  <si>
    <t>Reg</t>
  </si>
  <si>
    <t>Units</t>
  </si>
  <si>
    <t>Theatre</t>
  </si>
  <si>
    <t>Kind</t>
  </si>
  <si>
    <t>Day</t>
  </si>
  <si>
    <t>Mo</t>
  </si>
  <si>
    <t>Yr</t>
  </si>
  <si>
    <t>NtDay</t>
  </si>
  <si>
    <t>DayNight</t>
  </si>
  <si>
    <t>NewCombined</t>
  </si>
  <si>
    <t>How</t>
  </si>
  <si>
    <t>How2</t>
  </si>
  <si>
    <t>of</t>
  </si>
  <si>
    <t>Geschwader</t>
  </si>
  <si>
    <t>Loss Type</t>
  </si>
  <si>
    <t>VicNam</t>
  </si>
  <si>
    <t>Alternate Info</t>
  </si>
  <si>
    <t>MoNum</t>
  </si>
  <si>
    <t>Mo-Yr</t>
  </si>
  <si>
    <t>HostilityLoss</t>
  </si>
  <si>
    <t>Combat</t>
  </si>
  <si>
    <t>Last Unit</t>
  </si>
  <si>
    <t>Built At</t>
  </si>
  <si>
    <t>W4055</t>
  </si>
  <si>
    <t>PR.1</t>
  </si>
  <si>
    <t>1PRU</t>
  </si>
  <si>
    <t>West</t>
  </si>
  <si>
    <t>Photo Recon</t>
  </si>
  <si>
    <t>December</t>
  </si>
  <si>
    <t>4 December 1941</t>
  </si>
  <si>
    <t>Operations</t>
  </si>
  <si>
    <t>Bf 109</t>
  </si>
  <si>
    <t>1./JG 77</t>
  </si>
  <si>
    <t>JG 77</t>
  </si>
  <si>
    <t>Air</t>
  </si>
  <si>
    <t>Fenten</t>
  </si>
  <si>
    <t>1941-12</t>
  </si>
  <si>
    <t>Front-Line</t>
  </si>
  <si>
    <t>Hatfield</t>
  </si>
  <si>
    <t>W4062</t>
  </si>
  <si>
    <t>PR.1 (long-range/tropicalised)</t>
  </si>
  <si>
    <t>1PRU/69</t>
  </si>
  <si>
    <t>Mediterranean</t>
  </si>
  <si>
    <t>January</t>
  </si>
  <si>
    <t>13 January 1942</t>
  </si>
  <si>
    <t>Long Range Trop. Flown by F/O Kelly (Osprey 13) Pantelleria is a small rocky island, measuring 8.5 miles by 5.5 miles. It lies in the channel between Tunisia and Sicily about 140 miles NW of Malta. (http://www.combinedops.com/pantellaria.htm) The Mosquito PR I W4062 was sent from United Kingdom to Egypt via Malta for trials in the Mediterranean. But he was shot up over Pantelleria and with one engine out, the pilot, Plt Off Phil Kelley or Flg Off Kelly (source disagree), force-landed at Luqa. The aircraft hit a patch of soft ground and suffered further damage, enough to be written off. The navigator broke his thigh in the crash, and was removed to hospital. Another Mosquito arrived in Malta 4 days later, also to be flown to Egypt, but it was "borrowed" by the Malta air commander and remained there. (Opsrey Combat Aircraft 13. Mosquito photo-reconnaissance units of World War ) Damaged by flak Pantellaria engine cut stalled on approach and wing hit ground Luqa 13.1.42 (Air Britain Serials)</t>
  </si>
  <si>
    <t>Escaped</t>
  </si>
  <si>
    <t>Flak</t>
  </si>
  <si>
    <t>Ground</t>
  </si>
  <si>
    <t>1942-01</t>
  </si>
  <si>
    <t>DD621</t>
  </si>
  <si>
    <t>F.II</t>
  </si>
  <si>
    <t>1FPP</t>
  </si>
  <si>
    <t>Organisation</t>
  </si>
  <si>
    <t>March</t>
  </si>
  <si>
    <t>29 March 1942</t>
  </si>
  <si>
    <t>Apparently at least one fatality, according to contemporary pictures. Engine cut crashlanded at Hatfield 29.3.42 DBF (Air Britain Serials)</t>
  </si>
  <si>
    <t>Accident</t>
  </si>
  <si>
    <t>Non-Ops</t>
  </si>
  <si>
    <t>Engine failure</t>
  </si>
  <si>
    <t>1942-03</t>
  </si>
  <si>
    <t>Support Unit</t>
  </si>
  <si>
    <t>W4063</t>
  </si>
  <si>
    <t>31 March 1942</t>
  </si>
  <si>
    <t>6./JG 53</t>
  </si>
  <si>
    <t>JG 53</t>
  </si>
  <si>
    <t>Ehrenberger</t>
  </si>
  <si>
    <t>W4056</t>
  </si>
  <si>
    <t>April</t>
  </si>
  <si>
    <t>2 April 1942</t>
  </si>
  <si>
    <t>Day Total</t>
  </si>
  <si>
    <t>Night Total</t>
  </si>
  <si>
    <t>Engines cut bellylanded in field Hadnall Salop. 28.1.45 (Air Britain Serials)
"Accident to Mosquito II HJ.645 at Williams Farm, Hadnall, Shrewsbury.
J/21940 F/O Reid G S (Pupil Pilot) - Uninjured
The Pilot, after taking off on a cross country exercise had trouble in getting his undercarriage fully retracted, so did not change over from outer to main tanks until after he had set course over the aerodrome. When he changed tanks he informed his navigator "Changed to Inner Tanks" in order that this might be recorded in the log. 
Unknown to him however was the fact that the Navigator misinterpreted his message and switched the cocks back to the outer tanks believing he was turning on to mains. When turning over Shrewsbury the starboard engine gave out so he instructed the Navigator to check the fuel cocks, as although he had previously thought he was running on main tanks he now realiased that he was on outers as the outer tank gauge registered empty. 
He states that he had not noticed this before as he was keeping a look out for Shrewsbury. The port engine then failed and although he endeavoured to change tanks, by this time the aircraft was very low and had lost speed so he decided to put down in a small field ahead. He did so with his undercarriage up and the aircraft came to rest afterskidding a short way across the field and going through a hedge. The Pilot was uninjured."
(http://www.rafcommands.com/forum/showthread.php?12408-De-Havilland-Mosquito)</t>
  </si>
  <si>
    <t>Herbert Huppertz 9./JG 5 - http://www.luftwaffe.cz/huppertz.html . Possilby as follows: "It crashed in Lake Hammervannet near Trondheim,the date was 10th April -42.The pilot was F/O G.C. Gimson,killed when his 'chute failed to open." (Stein Meum) - (MH - Stein's info. doesn't check out at the CWGC, Osprey 13 says the crew were taken prisoner) http://www.rafandluftwaffe.info/luftwaffe1.html says that Bf 109 F-4 WNr. 0007 207 Gelbe 2 of Jagdstaffel 8./III./JG 5 was lost to an allied aircraft on this day when it crashed at near Ørlandet, 50km N of Orkanger, killing Gfr. Adolf Pürzl. MH - possibly Squadron Leader Iain Hutchinson: Hutchinson's flying days were not over and he went on to fly unarmed Spitfire reconnaissance missions before being shot down by Me109s over Norway on a long-range mission in a specially adapted Mosquito fighter-bomber. He landed despite the tail being shot off and his navigator calmly fired a Verey pistol into a pool of petrol, blowing up the plane. Eventually they were met by a Luftwaffe officer who said in perfect English: "We've been waiting for you for a while. "I'm afraid our coffee's cold, but have some schnapps instead." Hutchinson spent the rest of the war in Stalag Luft 3 the prisoner of war camp of Wooden Horse and Great Escape fame. (http://www.thisisdorset.net/mostpopular.var.1380476.mostviewed.battle_of_britain_squadron_leader_dies_aged_88.php) Hutcheson P/O (POW) &gt;Allen P/O (POW) &gt;The a/c was forced down by Bf 109E of I./JG 5 (Kurt Dombacher) and fore landed according to my information at Beian/Grande, near the airfield. On this date, at 18.20, a twin engined british plane (Blenheim according to german reports) made an emergency landing near the airstrip on Örlandet airport after being chased by two german fighters. One of those fighters was hit by parts from the british plane, the pilot baled out, but drowned. Before the Mosquito have to emergency land, they shoot down one Bf 109 F4 werk.no.7207 Yellow 2 from 8./JG5 Pilot Adolf Pürzl was kill.The Bf 109 chased in PQ 9444/06ost. (http://f16.parsimony.net/forum28300/messages/3585.htm) "B.K." ALLEN and "HUTCHINSON" is correct for Camp L3 this could have been: F/Lt I. Hutchinson - 102960 - L3-163, and F/Lt B.K. Allen - 119514 - L3-136 (Henk Welting) Missing from PR mission to Trondheim 2.4.42 (Air Britain Serials)</t>
  </si>
  <si>
    <t>9./JG 5</t>
  </si>
  <si>
    <t>JG 5</t>
  </si>
  <si>
    <t>Huppertz</t>
  </si>
  <si>
    <t>1942-04</t>
  </si>
  <si>
    <t>DD601</t>
  </si>
  <si>
    <t>Night Fighter</t>
  </si>
  <si>
    <t>May</t>
  </si>
  <si>
    <t>19 May 1942</t>
  </si>
  <si>
    <t>Crashed on approach Castle Camps 19.5.42 (Air Britain Serials) 19.05.42 157 Sqn. DD601 Crashed half-a-mile from Castle Camps aerodrome, undershot on a single-engine approach. (Mosquito Crash Log)</t>
  </si>
  <si>
    <t>Undershot</t>
  </si>
  <si>
    <t>1942-05</t>
  </si>
  <si>
    <t>DD604</t>
  </si>
  <si>
    <t>26 May 1942</t>
  </si>
  <si>
    <t>Overshot</t>
  </si>
  <si>
    <t>DD640</t>
  </si>
  <si>
    <t>29 May 1942</t>
  </si>
  <si>
    <t>Engine fire</t>
  </si>
  <si>
    <t>W4064</t>
  </si>
  <si>
    <t>PRU/Bomber conversion type or B.IV Series 1</t>
  </si>
  <si>
    <t>Day Bomber</t>
  </si>
  <si>
    <t>31 May 1942</t>
  </si>
  <si>
    <t>31.05.1942 0530 to Köln from Horsham St. Faith crashed on emergency landing attempt. at Bazel, on W bank of Schelde, 10km from Antwerpen (BCL). P/O WD Kennard +, P/O ER Johnson +, buried in Schoonselhof Cem, first BC loss 31/05 105 W 4064 B IV:T/o Horsham St Faith. FTR from Koln. A/c hit by flak &amp; GB-C attempted to force land on the Belgian Bank of the Scheldt Esturary. P/O W D Kennard &amp; P/O E E Johnson killed. Aircrew buried in the Schoonselhof Cemetery (Mosquito Crash Log - ?) Hit by flak Cologne and crashlanded Bazel Neth. 31.5.42 (Air Britain Serials)</t>
  </si>
  <si>
    <t>W4068</t>
  </si>
  <si>
    <t>June</t>
  </si>
  <si>
    <t>1 June 1942</t>
  </si>
  <si>
    <t>Missing</t>
  </si>
  <si>
    <t>No claim</t>
  </si>
  <si>
    <t>Unknown</t>
  </si>
  <si>
    <t>1942-06</t>
  </si>
  <si>
    <t>DD603</t>
  </si>
  <si>
    <t>10 June 1942</t>
  </si>
  <si>
    <t>Crashed at Stanstead Mountfichet, near Bishops Stortford, Herts. Aircraft broke up after turning away in a shallow dive through cloud. Broke up in air and crashed Stansted Mountfitchet Essex 10.6.42 (Air Britain Serials) 10.06.42 157 Sqn. DD603 Crashed at Stansted Mountfitchet, near Bishops Stortford, Herts. Aircraft broke up after turning away in a shallow dive through cloud. (Mosquito Crash Log)</t>
  </si>
  <si>
    <t>Broke up</t>
  </si>
  <si>
    <t>DK294</t>
  </si>
  <si>
    <t>B.IV Series II</t>
  </si>
  <si>
    <t>July</t>
  </si>
  <si>
    <t>2 July 1942</t>
  </si>
  <si>
    <t>02.07.42 Fw. Heinrich Nöcker: 3 3./JG 1 Mosquito westl. Helgoland 13.54 Reference: JG 1 Lists f. 630. 02.07.1942 1145 105 to Flensburg from Horsham St. Faith shot down by Fw190 and crashed. into sea, without trace (BCL). W/C AR Oakeshott DFC +, F/O FVE Treherne +, no known graves 02.07.42 Uffz. Almenröder aka. Nocker 3./JG 1 Mosquito  7587: 28 km. S.W. Helgoland: 5 m. 13.54 Film C. 2031/II Anerk: Nr. 56 Missing (Flensburg) 2.7.42 (Air Britain Serials)</t>
  </si>
  <si>
    <t>Fw 190</t>
  </si>
  <si>
    <t>3./JG 1</t>
  </si>
  <si>
    <t>JG 1</t>
  </si>
  <si>
    <t>Nöcker</t>
  </si>
  <si>
    <t>1942-07</t>
  </si>
  <si>
    <t>DK298</t>
  </si>
  <si>
    <t>Damaged by flak according to RAF website. 02.07.1942 1149 105 to Flensburg from Horsham St. Faith crashed. at Sönnebüll, 2km ENE Bredstedt (BCL). G/C JC MacDonald pow, F/L AE Skelton pow, GB-H (Lost Bombers) Missing (Flensburg) 2.7.42 (Air Britain Serials) This aircraft is described as having burnt out completely by Milch, quoted in David Irving's biography, noting that it had  been flown by a high-ranking officer.</t>
  </si>
  <si>
    <t>DK299</t>
  </si>
  <si>
    <t>11 July 1942</t>
  </si>
  <si>
    <t>F/Lt George Pryce Hughes RCAF and Gabe in Mosquito GB-S, abandoned Flensburg attack due to weather and losing main formation, bombed railway targets instead. When reaching the area just south of Skaerbaek they spottet a train going north and decided to bomb it. One of the bombs hit the locomotive. The two men onboard were thrown out, one being killed immediately, the other died two days later at the hospital from his burns. The forward part of the train was derailed. The passengers and rail staff escaped unhurt. Hughes and Gabe continued to the north but a German Messerschmitt 109 now was on their tail. The 109 attacked and shot down the Mosquito. Apparantly they tried to land on the fields just north of the little village Rejsby. Their speed was far too high and they raced along the fields, crossed a little river where they crashed into the bank. What was left of the aircraft is completely destroyed. The plane crashed at 19:09. People living nearby soon arrived shortly on the scene. One of the two airmen was dead, the other one unconscius and severely wounded. He died on the way to hospital. Nothing was found on the two airmen that could identify them, and they were buried as unknown at the Gravlunden Cemetary, north of Esbjerg on 16 July 1942. Not until later would the names of the two airmen be known. 
The German fighter was a Messerschmitt 109 G-1 from 2 Staffel, Jagdgeschwader 1 in Husum. The pilot was Unteroffizier Herbert Biermann. It was his third airial victory. Herbert Biermann died in 1994. http://home4.inet.tele.dk/p-lund/bombercommandintroeng.html
11.07.42 Uffz. Herbert Biermann: 3 2./JG 1 Mosquito  Flensburg 19.09 Reference: JG 1 Lists f. 630
The aircraft belonged to RAF 105 Sqn. Bomber Command and was coded GB-S.
T/O 17:31 Horsham. OP: Flensburg.
With two more Mosquitos DK299 crewed by Pilot F/Lt George P. Hughes MID and Observer F/O Thomas A. Gabe were to form second wave in a attack on the U-boat pens in Flensburg. 
First wave completed their attack while second wave suffered from poor weather, and GB-P turned back. 
A Mosquito piloted by F/Sgt Rowland was the target for flak over Sylt, and when he approached Emmebül, he hit a chimney. A propeller blade had been bent and he had to slow down. 
Hughes and Rowland believed that they were over Germany and chose to attack a secondary target. They choose Tønder rail way station in Denmark. 
After the attack Rowland returned to England on one engine. 
DK299 followed the railroad to the north and south of Skærbæk it attacked a train. The bombs hit the locomotive and killed the driver while the stoker died from burns two days later. 
Meanwhile a German Bf 109G-1 fighter piloted by Unteroffizier Herbert Biermann of 2./JG 1 had closed in behind the Mosquito and opened fire. 
Apparently he dammaged it badly enough to make Hughes try to crash land the aircraft south of Rejsby å (River) at 19:09. 
The Mosquito skidded across the fields at high speed, crossed the river and hit the opposite bank, and broke up. 
 (Peter Lund)
Pilot F/Lt George P. Hughes
When local people arrived and pulled the flyers from the wreck one was dead while the other one was still breathing. The police was called for and Constable Lassen arrived in a ambulance to take the surviving flyer to the hospital in Ribe. 
The flyer was however dead on arrival. Hughes and Gabe were both laid to rest in Fovrfelt cemetery in Esbjerg on 16/7-1942.
Sources : CWGC. BE. LBUK. AS 65-72. RL 19/454+472. Peter Lund, Skærbæk 
(http://www.flensted.eu.com/194234.shtml) Missing (Flensburg) 11.7.42 (Air Britain Serials)</t>
  </si>
  <si>
    <t>2./JG 1</t>
  </si>
  <si>
    <t>Biermann</t>
  </si>
  <si>
    <t>W4089</t>
  </si>
  <si>
    <t>12 July 1942</t>
  </si>
  <si>
    <t xml:space="preserve">12.07.42 Ofw. Erwin Leibold: 11► 3./JG 26 Mosquito  Licques (Pas-de-Calais) 14.35 Film C. 2036/II Nr.104207/43 Missing from PR mission to Strasbourg and Ingolstadt 12.7.42 (Air Britain Serials)         
Name: RICKETTS, VICTOR ANTHONY 
Initials: V A 
Nationality: United Kingdom 
Rank: Flight Lieutenant (Pilot) 
Regiment/Service: Royal Air Force Volunteer Reserve 
Unit Text: 1 Photographic Reconnaissance Unit. 
Age: 29 
Date of Death: 12/07/1942 
Service No: 77341 
Awards: D F C 
Additional information: Son of William Ellacott Ricketts and Annie Ricketts; husband of Dorothy Ricketts (nee Perkins), of Streatham, London, England. 
Casualty Type: Commonwealth War Dead 
Grave/Memorial Reference: 3. D. 6. 
Cemetery: CALAIS CANADIAN WAR CEMETERY, LEUBRINGHEN 
Name: LUKHMANOFF, GEORGE BORIS 
Initials: G B 
Nationality: United Kingdom 
Rank: Pilot Officer (W.Op./Obs.) 
Regiment/Service: Royal Air Force Volunteer Reserve 
Unit Text: 1 Photographic Reconnaissance Unit. 
Age: 24 
Date of Death: 12/07/1942 
Service No: 127470 
Awards: D F M 
Additional information: Son of Boris and Valentina Lukhmanoff, of San Francisco, California, U.S.A. 
Casualty Type: Commonwealth War Dead 
Grave/Memorial Reference: 3. D. 11. 
Cemetery: CALAIS CANADIAN WAR CEMETERY, LEUBRINGHEN 
</t>
  </si>
  <si>
    <t>3./JG 26</t>
  </si>
  <si>
    <t>JG 26</t>
  </si>
  <si>
    <t>Leibold</t>
  </si>
  <si>
    <t>W4069</t>
  </si>
  <si>
    <t>16 July 1942</t>
  </si>
  <si>
    <t>16.07.1942 1535 105 to Wilhelmshaven from Horsham St. Faith crashed. near Jever (BCL). F/L P Addinsell pow, F/L JWG Paget pow, During the afternoon, No. 2 Group sent 4 Mosquitoes from No. 105 Squadron against three targets. Two aircraft (P/O Ralston and P/O Clayton in Mosquito DK302 and F/Sgt. Monaghan and Sgt. Dean in Mosquito W4065) were sent to attack Ijmuiden Iron and Steel Works. The weather over Ijmuiden was poor with 10/10 cloud cover and with clouds at 300 feet in altitude. Both Mosquitoes attacked from a low altitude - around 50 feet - that is, with an approach under the clouds, where the visibility was 2 - 3 kilometres. There was minimal time to make observations from that altitude. The bombs from the first plane were seen falling in the direction of a building in the northern part of the works (cooking plant) and a powerful flash was seen shortly afterwards. The following aircraft dropped its bombs on the works as well, and during their flight, the crew observed black smoke coming from the target area.
P/O Costello-Bowen and W/O Broom in Mosquito W4066, which had been sent to attack the shipyard in Vegesack, were not capable of identifying the target due to the bad weather. The crew attempted to attack an alternative target, an electrical power station, but this was not possible because of problems with the bomb release mechanism. After turning back and setting their course towards Horsham St. Faith, they managed to drop their bombs off Weser.
F/Lt. Addinsell and F/Lt. Paget, in Mosquito W4069, were assigned to attack the shipyard installations in Wilhelmshaven. The weather was just as bad here as it had been in the other places, but Addinsell found the target area and dropped the bombs. German sources report that two of the bombs hit the shipyard area and injured three people. The anti-aircraft artillery in Wilhelmshafen was feared during the entire war, and the light anti-aircraft artillery managed to hit the Mosquito. It crashed. Addinsell and Paget survived being shot down and were taken prisoner. (http://forum.12oclockhigh.net/showthread.php?p=79607) Missing (Wilhelmshaven) 16.7.42 (Air Britain Serials)</t>
  </si>
  <si>
    <t>Aircraft crashed in bad visibility half a mile south of Norton Church, Suffolk. Mosquito DZ346 of 1655 MCU; hit tree and crashed in bad weather conditions ½ mile S of Norton Church, 6 miles from Bury St.Edmunds, about 1155h. F/O 120123 David Hulme HORNBY, (Observer) reported to have crashed near Norton, Bury St Edmunds Suffolk on 31-10-42. Parents lived in Wanstead North London, buried in City of London Cemetery. Killed in same accident was Sgt (Pilot) William L. RHYS - 1380898. (Henk Welting http://www.rafcommands.com/forum/showthread.php?t=6817) Crashed in bad visibility Norton Church Suffolk 31.10.42 (Air Britain Serials) 31.10.42 1655 MTU. DZ346 Aircraft crashed in bad visibility half a mile south of Noiton Church, Suffolk. (Mosquito Crash Log)</t>
  </si>
  <si>
    <t>Bad Visibility</t>
  </si>
  <si>
    <t>DK328</t>
  </si>
  <si>
    <t>November</t>
  </si>
  <si>
    <t>7 November 1942</t>
  </si>
  <si>
    <t>DZ367</t>
  </si>
  <si>
    <t>30 January 1943</t>
  </si>
  <si>
    <t>Manston aerodrome, Kent. Overshot on landing and hit gun pit, two injured. Overshot landing at Manston 26.8.42 (Air Britain Serials) 26.08.42 23 Sqn. DD688 Manston aerodrome, Kent. Overshot on landing and struck gun pit.Two injured. (Mosquito Crash Log) F/L Kaluza and Sgt. Roberts (Squadron ORB)</t>
  </si>
  <si>
    <t>W4070</t>
  </si>
  <si>
    <t>27 August 1942</t>
  </si>
  <si>
    <t>12.12.1942 Training 139 at 16000ft structural failure occured, crashed into lane near Manor Farm at Kimberley, 11 miles WSW Norwich 1550 (BCL). F/S FA Budden inj, F/O DM Barnes +. Crashed in forced landing Cubbitt's Farm Norfolk 12.12.42 (Air Britain Serials) 12.12.42 139 Sqn. DZ384 Cubitts Farm, Norfolk. Aircraft at 16,000 feet when pilot heard sounds of wood snapping under strain, due to collapse of the tailplane. (Mosquito Crash Log)</t>
  </si>
  <si>
    <t>DD624</t>
  </si>
  <si>
    <t>17 December 1942</t>
  </si>
  <si>
    <t>Crashed on landing Wittering 17.12.42 (Air Britain Serials) 17.12.42 151 Sqn. DD624 Wittering aerodrome. Heavy landing which tore off both undercarriage legs. Crew OK. (Mosquito Crash Log)</t>
  </si>
  <si>
    <t>Heavy Landing</t>
  </si>
  <si>
    <t>DZ387</t>
  </si>
  <si>
    <t>20 December 1942</t>
  </si>
  <si>
    <t>20.12.1942 0852 139 to Rheine from Marham crashed. near Lingen-Ems, without trace (BCL). S/L JE Houlston DFC, AFC +, P/O JL Armitage DFC +, initially buried at Lingen-Ems, now Reichswald War Cem There is a claim for a Mosquito shot down into the sea NW of Heligoland by the 8th Flak Division on this date, however the location is too far away from Lingen for the two to be linked. Missing (Rheine) 20 12.42 (Air Britain Serials)</t>
  </si>
  <si>
    <t>DZ360</t>
  </si>
  <si>
    <t>22 December 1942</t>
  </si>
  <si>
    <t>On October 10 1942 Mosquito Mk IV DK 339 from No 105 Sqd was shot down near the town of Sint-Truiden ( St-Trond in French ) by Fw Fritz Timm from 12/JG1 during an ops to Duisburg. Both crewmembers were killed , pilot W/O Bools Charles RK MID and navigator Sgt George WR Jackson. (internet) 09.10.1942 0525 105 to Duisburg from Marham shot down by Fw Fritz Timm 12./JG1. Lost without trace (BCL). W/O CRK Bools MiD +, Sgt GW Jackson +, both buried in Heverlee War Cem Belgium 09.10.42 Fw. Fritz Timm: 1► 12./JG 1 Mosquito  - 08.05 Film C. 2035/II Anerk: Nr.3 Missing (Duisburg) 9.10.42 (Air Britain Serials)</t>
  </si>
  <si>
    <t>Timm</t>
  </si>
  <si>
    <t>DK317</t>
  </si>
  <si>
    <t>11 October 1942</t>
  </si>
  <si>
    <t>11.10.1942 1640 105 to Hannover from Marham . Lost without trace (BCL). S/L JGL Knowles +, P/O CDA Gartside +, no known graves, see also DZ/DK340 and DZ341 11.10.42 Uffz. Max Kolschek: 2 4./JG 1 Mosquito  westl. Hoek-van-Holland 19.05 Reference: JG 1 List f. 631 First flown operationally by 105 Sqdn 12Aug42 (Wiesbaden) DK317 was one of three 105 Sqdn Mosquitoes lost on this operation. See: DZ340; DZ341. Airborne 1640 11Oct42 from Marham, borrowed by 139 Sqdn. Lost without trace. Both airmen are commemorated on the Runnymede Memorial S/L J.G.L.Knowles KIA P/O C.D.A.Gartside KIA (Lost Bombers) Missing (Hannover) 11.10.42 (Air Britain Serials)</t>
  </si>
  <si>
    <t>4./JG 1</t>
  </si>
  <si>
    <t>DZ341</t>
  </si>
  <si>
    <t>There was another less serious accident some days later when a Mosquito overshot when landing, scraped by the control tower and crashed into a dispersal hut. The aircraft was wrecked but the only injury was cuts and bruises received by a startled occupant of the hut. (http://www.rcaf.com/410squadron/410eng1.htm) Overshot landing at Acklington and hit bowser 26.1.43 (Air Britain Serials) 26.01.43 410 Sqn. DZ246 Acklington aerodrome. Overshot landing and hit petrol bowser, also a hut. No injuries. (Mosquito Crash Log)</t>
  </si>
  <si>
    <t>DD791</t>
  </si>
  <si>
    <t>Undershot landing at Exeter 26.1.43 (Air Britain Serials) 26.01.43 307 Sqn. DZ600 (sic) Exeter airfield, undershot on landing. Two injured. (Mosquito Crash Log)</t>
  </si>
  <si>
    <t>DK336</t>
  </si>
  <si>
    <t>27 January 1943</t>
  </si>
  <si>
    <t>28.11.1942 Training 105 from Marham crashed on single engine approach . at Molesworth airfield, Nottinghamshire (BCL). W/O TR Wiliams inj, Sgt JW Egan +, no further info. Overshot landing at Molesworth 28.11.42 (Air Britain Serials) 28.11.42 105 Sqn. DZ369 Molesworth. Overshot landing on one engine. One killed, one injured. (Mosquito Crash Log)</t>
  </si>
  <si>
    <t>DD741</t>
  </si>
  <si>
    <t>DZ407</t>
  </si>
  <si>
    <t>27.02.1943 Training 105 crashed due to structural failure on wing root. near Brick Kiln Wood, Beachamwell, 1mile SE Marham airfield 1525 (BCL). F/O GW McCormick +, W/C JW Deacon +, McCormick buried in Marham Cem Lost wing and crashed 2m SE of Marham 27.2.43 (Air Britain Serials) 27 .02.43 105 Sqn DZ472 Crashed two miles S.E. of Marham. Wing fairing broke up. Two killed. (Mosquito Crash Log)</t>
  </si>
  <si>
    <t>Took off 21.06, 11 March 1943. Tasked to Rennes. F/O A.W.J. PIERS - Pilot - 115435 - Runnymede Panel (RP) 128. F/Sgt T.B. HILL - Nav. - 655059 - RP137 (RAF Commands Forum) 11.03.1943 Ranger Sortie 264 to Rennes from Colerne or Trebelzue or Bradwell . Lost without trace pm (FCL). F/O AWJ Piers +, F/S TB Hill +, no further info, see also DD721. Daniel Dahiot believes this crew may be the two unknown airmen (one Canadian, one nationality unknown) buried in the Dinard cemetery (RAF Commands Forum). Night intruder mission to Rennes. Crew: F/O(115435)Arthur William Jarvis Piers(Pilot)RAFVR - killed F/Sgt(655059)Thomas Bryan Hill(Obs)RAFVR - killed (http://aviation-safety.net/wikibase/wiki.php?id=15766) Missing from night intruder mission to Rennes 11.3.43 (Air Britain Serials)  11/12 Mar 43 Target Rennes area/Aircraft not yet returned (ORB) From Colerne, 11th....F/O. A.W.J.PIERS &amp; F/S.T.B.HILL (N/R) and F/O.A.H.STANLEY &amp; P/O.C.R.LAWRENCE (N/R) took off at approx 21.15 on night ranger in the Rennes area and failed to return. (http://www.rafcommands.com/forum/showthread.php?t=1895)</t>
  </si>
  <si>
    <t>DD721</t>
  </si>
  <si>
    <t>Took off 21.35, 11 March 1943. Tasked to Rennes. F/O C.R. LAWRENCE - Pilot - 133007 - Dinard (English Cem.) France. F/O A.H.S. STANLEY - Nav. - 119218 - RP129. (RAF Commands Forum) 11.03.1943 Ranger Sortie 264 to Rennes from Colerne or Trebelzue or Bradwell . Lost without trace evening (FCL). F/O AH Stanley +, P/O CR Lawrence +, both buried at Dinard Ille et Vilain Communal Cem, sortie with DD661. CWGC website says Stanley, of Chippenham, Wiltshire, is remembered on the Runnymede Memorial. Lawrence rests in Dinard according to CWGC. Missing from night intruder mission to Rennes 12.3.43 (Air Britain Serials) 11/12 Mar 43 Target Rennes area/Aircraft not yet returned (ORB) From Colerne, 11th....F/O. A.W.J.PIERS &amp; F/S.T.B.HILL (N/R) and F/O.A.H.STANLEY &amp; P/O.C.R.LAWRENCE (N/R) took off at approx 21.15 on night ranger in the Rennes area and failed to return. (http://www.rafcommands.com/forum/showthread.php?t=1895)</t>
  </si>
  <si>
    <t>On 26th February 1943 Mosquito IV (DZ481 XD-L)up from Markham was lost on a mission to the Normandie area, probably with a naval depot as target. Onboard were the Norwegians Ltn. Tycho Castberg Moe with Fnr. Ottar Smedstad as nav. Probably the last time the plane was observed was 60mls away from Rennes, probably after the attack, and then I know nothing more. It is however reason to belive that it crashed either in the Normandie area or the Channel. 
Is there anybody that can share some light with me of what happen to thees brave fellow Norwegians. In what way and where were this Mosquito brought down? Greetings from Norway Knut Larsson www.rafandluftwaffe.info 
Stein Meum (Guest) (142 posts) 
 13-Sep-04, 08:59 AM (GMT) 
1. "RE: Mosquito 139 SQN with Norwegians" 
The correct name should be Smedsaas.
I've helped his brother Kjell with some research on the matter.I've gone through several files on missing airmen compiled postwar among other things,and so far nothing new has surfaced.There are no reports on any crashed Mosquito in the area north of Rennes on this date.
However,there are several graves of unknown Allied airmen scattered around the area but French research has so far not found anything about these two Norwegians.It is presumed with a fair degree of probability that the plane was damaged in some way and ditched/crashed in the Channel.
This crew was on it's first operational sortie,btw.
Stein 
26.02.1943 1650 139 to Rennes from Marham . Lost without trace (BCL). Lt TDC Moe RNAF +, 2Lt O Smedsaas RNAF +, common sortie with DZ 365, DZ413
The alone information that I have been able obtain, is a claim of the battery of flak Abt 153, at 1843 hrs, that was parked in the region of Cherbourg. (Daniel Dahot) Missing (Rennes) 26.2.43 (Air Britain Serials)</t>
  </si>
  <si>
    <t>DZ365</t>
  </si>
  <si>
    <t>Am 28 Juli 1942 um 19.42 wurde Mosquito DK 295, 105 Sqn, Pilot F.W. Weekes RAAF, P/O F.A. Hurley (Chorley) von der Flak abgeschossen. Die Maschine kam herunter im Altwettener Wald. (Hub Groenewald, Luftwaffe Bullet Board) Der Altwettener Wald liegt ostnordöstlich von Kevelaer, genauer zwischen Wetten und Winnekendonk. (Eric Z, Luftwaffe Bullet Board) Weekes, Frank Watson (CWGC) Claim in Tony Woods as follows: 28.07.42 Uffz. Karl Bugaj 11./JG 1 Mosquito  6238/ 05 Ost: 5.800 m. North Sea 19.50 Film C. 2031/II Anerk: Nr.9 MH - North Sea reference is very strange, since 6238/05 Ost is directly west of Kevelaer Missing (Essen) 28.7.42 (Air Britain Serials)  Delivered 11Apr42 and first flown operationally by 105 Sqdn 2Jul42. Airborne 1740 28Jul42 from Horsham St.Faith. Cause of loss and crash-site not established. Both are buried in the Reichdswald Forest War Cemetery. F/O F.W.Weekes RAAF KIA P/O F.A.Hurley KIA (Chorley via Lost Bombers)</t>
  </si>
  <si>
    <t>1./JG 11</t>
  </si>
  <si>
    <t>JG 11</t>
  </si>
  <si>
    <t>Bugaj</t>
  </si>
  <si>
    <t>DD677</t>
  </si>
  <si>
    <t>F.II (Special) Intruder for 23 Squadron</t>
  </si>
  <si>
    <t>Intruder</t>
  </si>
  <si>
    <t>28/29 July 1942</t>
  </si>
  <si>
    <t>Night</t>
  </si>
  <si>
    <t>Flying Officer Edward A. MOULD - 85 Sqn d.20/1/43, PO William Fisher (Nav/W/Op ), http://www.cwgc.org/search/casualty_details.aspx?casualty=2838176, and http://www.dehavilland.ukf.net/_DH98%20prodn%20list.txt, iis Mosquito NFII DD731 that aircraft. Crashed on Dengle Flats Essex 20.1.43 (Air Britain Serials) 20.01.43 85 Sqn. DD731 Crashed at Dengie Flats near Bradwell, Essex. Aircraft out of control at low altitude over water. (Mosquito Crash Log)</t>
  </si>
  <si>
    <t>DZ228</t>
  </si>
  <si>
    <t>20/21 January 1943</t>
  </si>
  <si>
    <t>F/S Paterson and Sgt. Whitehead crashed into the sea 70 miles from Malta - both were picked up and made POWs. (Men Who Flew the Mosquito) Was YP-D on 23 Squadron according to a picture. "Fighters Over Tunisia" says the aircraft was presumed to have fallen foul of flak. Missing off Malta 21.1.43 (Air Britain Serials)</t>
  </si>
  <si>
    <t>DZ258</t>
  </si>
  <si>
    <t>21 January 1943</t>
  </si>
  <si>
    <t>Undershot landing at Church Fenton 21.1.43 (Air Britain Serials) 21.01 .43 25 Sqn. DZ258 Crashed at Ryther near Church Fenton. Aircraft undershot on landing. Two injured. (Mosquito Crash Log)</t>
  </si>
  <si>
    <t>DD662</t>
  </si>
  <si>
    <t>22 January 1943</t>
  </si>
  <si>
    <t>William Lawrence King. f/lt. 77359, killed on the 22.01.43. when he crashed in Mosquito DD662. (Tom Stone) 22.1.42 (sic) Mosquito from 264 Sqr crashed 1nm NW of the airfield (http://www.pprune.org/forums/archive/index.php/t-48609.html) Undershot landing at Colerne 22.1.43 (Air Britain Serials) 22.01.43 264 Sqn. DD662 One mile north west of Colerne, Wiltshire. Aircraft undershot while attempting single engine landing. (Mosquito Crash Log) 
22-1-1943
No.264 Sqn.
Mosquito NF.II DD662
Crashed 1m NW of Colerne, Wiltshire. Aircraft undershot while attempting single engine landing.
77359 F/Lt (Pilot) William Lawrence KING RAFVR +
6343 P/O (Nav./W) Hugh Bernard BELL RAFVR +
See: De Havilland Mosquito Crash Log(2nd rev. ed.)/Smith p.7.
(http://www.rafcommands.com/forum/showthread.php?9752-264-Squadron-Mosquito-Crash-22nd-Jan-1942)</t>
  </si>
  <si>
    <t>HJ919</t>
  </si>
  <si>
    <t>410/25/410</t>
  </si>
  <si>
    <t>23 January 1943</t>
  </si>
  <si>
    <t>19.021943 Training 105 Overshot and crashed. near Debden airfield, Essex (BCL). F/L Frenel inj, Sgt GP Lister inj, February 18, 1943 - A lost RAF Mosquito with no radio and one engine feathered attempted to land at Debden. As it was about to touch down, the pilot gunned his left engine and swerved off the runway, crashing into the 334th's dispersal hut after going through two P-47s. The two crew members were OK. The four 500 pound bombs that were aboard were not found until the next day in the totally disintegrated Mosquito. P-47 41-6002 was repairable but 41-6247 went to the salvage heap. Crashed on overshoot Debden 19.2.43 (Air Britain Serials) 18-19.2.43 105 Sqn. DZ474 Debden aerodrome. Struck obstruction during overshoot. 2 injured. (Mosquito Crash Log)</t>
  </si>
  <si>
    <t>W4060</t>
  </si>
  <si>
    <t>PR.1 (long-range)</t>
  </si>
  <si>
    <t>AAEE/1PRU/540</t>
  </si>
  <si>
    <t>20 February 1943</t>
  </si>
  <si>
    <t>13.11.1942 1208 attack the "Neumark"105 to Vlissingen from Marham hit by FLAK and crashed. near Ritthem (Zeeland) 1245 (BCL). F/S N Booth +, Sgt FA Turner +, both lie in Vlissingen Northern Cem "Serial Range DZ340 - DZ388. 48 Mosquito B.Mk1Z Series 11. Powered by Merlin 21/23 engines. Part of the batch of 250 (except for four conv.to PR.MkV111 and four conv. to NFXV) delivered by De Havilland (Hatfield). Lost on its first operational sortie. DZ361 was one of two 105 Sqdn Mosquitos lost on this operation. See: DZ320. Airborne 1208 13Nov42 from Marham to attack the 'Neumark'. Shot down by Flak and crashed 1245 near Ritthem (Zeeland), 3 km E of Vlissingen, where the crew are buried in the Northern Cemetery, alongside their Squadron comrades from DZ320. F/S N.Booth KIA Sgt F.A.Turner KIA " (Chorley via Lost Bombers) See details at http://www.wingstovictory.nl/database/database_detail.php?wtv_id=198 Missing 13.11.42 (Air Britain Serials)</t>
  </si>
  <si>
    <t>DZ320</t>
  </si>
  <si>
    <t>13.11.1942 1208 attack the "Neumark"105 to Vlissingen from Marham hit by FLAK and crashed. near Oostkapelle (Zeeland) (BCL). F/O CA Graham RAAF +, F/O RFL Anderson RCAF +, both lie in Vlissingen Northern Cem See details at http://www.wingstovictory.nl/database/database_detail.php?wtv_id=199 Missing from attack on ships off Vlissingen 13.11.42 (Air Britain Serials)</t>
  </si>
  <si>
    <t>DD797</t>
  </si>
  <si>
    <t>26 November 1942</t>
  </si>
  <si>
    <t>Pilot error</t>
  </si>
  <si>
    <t>DZ369</t>
  </si>
  <si>
    <t>28 November 1942</t>
  </si>
  <si>
    <t>08.03.1943 1701 105 to Lingen from Marham damaged by FLAK and crashed. Linderflier (Overijssel) at Den Ham 1835 (BCL). Sgt WW Austin pow, F/O PH Thomas pow, Lindervlier? Missing (Lingen) 8.3.43 (Air Britain Serials)</t>
  </si>
  <si>
    <t>DZ469</t>
  </si>
  <si>
    <t>9 March 1943</t>
  </si>
  <si>
    <t>06.12.1942 1121 139 to Eindhoven from Marham hit by FLAK and crashed on home leg. off Den Helder into North Sea (BCL). F/O JE O´Grady RCAF +, Sgt GW Lewis +, no known graves Hit by flak and crashed in sea returning from Eindhoven 6.12.42 (Air Britain Serials)</t>
  </si>
  <si>
    <t>06.09.1942 1502 105 to Frankfurt from Horsham St. Faith believed shot down by Fw Roden 12./JG1, crashed. near Tourinnes-la-Grosse (Brabant), 11km SSE Leuven 1830 (BCL). Sgt KC Pickett pow, Sgt HE Evans +, Evans buried in Heverlee War Cem 06.09.42 Fw. Roden: 1 ► 12./JG 1 Mosquito  41/2/8 F7: 9.000 m. 18.30 -Film C 2035/II Anerk: Nr. 1 Missing (Frankfurt) 6.9.42 (Air Britain Serials)</t>
  </si>
  <si>
    <t>12./JG 1</t>
  </si>
  <si>
    <t>Roden</t>
  </si>
  <si>
    <t>DD686</t>
  </si>
  <si>
    <t>7/8 September 1942</t>
  </si>
  <si>
    <t>Crashed on take-off Manston 7.9.42 (Air Britain Serials) 07.09.42 23 Sqn. DD686 Manston aerodrome. Bounced on take off, aircraft sank into ground, undercarriage torn off. Crew OK. (Mosquito Crash Log) Sgt.T.  Paterson (Squadron, Sgt. E.R. Collier ORB)</t>
  </si>
  <si>
    <t>Bounced on takeoff</t>
  </si>
  <si>
    <t>DK329</t>
  </si>
  <si>
    <t>8 September 1942</t>
  </si>
  <si>
    <t>Low flying</t>
  </si>
  <si>
    <t>RCAF</t>
  </si>
  <si>
    <t>DZ311</t>
  </si>
  <si>
    <t>23.01.1943 1212 Rail targets between Oldenburg and Osnabrück 105 to Oldenburg from Marham Lost without trace, last heard 5308N, 0526E. Between Oldenburg + Osnabrück Last heard 1322 (BCL). P/O L.J.Skinner +, Sgt F.H.Saunders +, Missing from attack on Oldenburg to Osnabruck railway 23.1.43 (Air Britain Serials)</t>
  </si>
  <si>
    <t>DZ658</t>
  </si>
  <si>
    <t>25 January 1943</t>
  </si>
  <si>
    <t>Crashed on approach Valley 25.1.43 (Air Britain Serials) 25.01.43 456 Sqn. DZ658 Undershot badly, hit ground while on approach to Valley, Anglesey. (Mosquito Crash Log)</t>
  </si>
  <si>
    <t>DZ246</t>
  </si>
  <si>
    <t>26 January 1943</t>
  </si>
  <si>
    <t>07.11.1942 1256 attack 5000ton merchant ship "Elsa Essberger"105 to Anti Shipping from Marham no info. off the entrance of Gironde (BCL). F/L AN Bristow pow, F/L BW Marshall pow, Elsa Essberger along with U 373 was attacked by Liberator AM924 D/120 on 11 January 1942. Following this attack it was learned from intelligence sources that the Elsa Essberger had arrived at El Ferrol in a damaged condition at mid-day on 12 January and was making every effort to discharge her cargo into small ships for transit to France (via Bayonne). She remained there for a little less that two months eventually breaking out during the night of 8 March. From then onwards she disappeared and was not seen again until 5 April, when from a PRU photograph of Bordeaux, she was identified lying alondside the Customs House Quay. By October 1942 she was being loaded with cargo of machine tools destined for Japan, and as Elsa Essberger was setting sail on 7 November, a heavy attack was made on Bordeaux by aircraft of Bomber and Coastal Commands..The ship was hit by bombs and cannon fire, being damaged to such an extent that she could not continue her journey. She was finally scuttled in the Gironde estuary in August 1944 as Allied troops approached Bordeaux. (Peter Clare on the 12 O'Clock High! board - original question was: "On 7th November 1942 six Mossies of 105. Sqn flew their first anti-shipping mission against two ships anchored at River Gironde: 'Sperrbracher' and 5000-toner 'Elsa Esseberger'. Both ships were reported to have been hit but did they actually sink?") Missing from attack on shipping in Gironde 8.11.42 (Air Britain Serials)</t>
  </si>
  <si>
    <t>1942-11</t>
  </si>
  <si>
    <t>DK301</t>
  </si>
  <si>
    <t>8 November 1942</t>
  </si>
  <si>
    <t>DK297</t>
  </si>
  <si>
    <t>25 August 1942</t>
  </si>
  <si>
    <t>Crash</t>
  </si>
  <si>
    <t>DD688</t>
  </si>
  <si>
    <t>26/27 August 1942</t>
  </si>
  <si>
    <t>Collided with DD785 and crashed Bishops Waltham Hants. 2.2.43 (Air Britain Serials) 02.02.43 264 Sqn. DD665 Mid air collision. Faulty Al in DD665. D0665 crashed at Bishops DD785 Waltham, Hampshire, DD785 crashed at Chasebarn. (Mosquito Crash Log) Probably Plt Off FULLER, SYDNEY BEN DFM (49572) RAF; age: 28 (Henk Welting - http://www.rafcommands.com/forum/showthread.php?12018-February-1943-1</t>
  </si>
  <si>
    <t>1943-02</t>
  </si>
  <si>
    <t>DD785</t>
  </si>
  <si>
    <t>Collided with DD665 and crashed Chasebarn Herts. 2.2.43 (Air Britain Serials) The pilot of DD785 "abandoned" his aircraft; crashed Chase Farm, Martin, Fordingbridge, Hants., and may have survived. (Henk Welting - http://www.rafcommands.com/forum/showthread.php?12018-February-1943-1)</t>
  </si>
  <si>
    <t>HJ918</t>
  </si>
  <si>
    <t>5 February 1943</t>
  </si>
  <si>
    <t>Broke up and crashed 2m E of Church Fenton 5.2.43 (Air Britain Serials) 05.02.43 25 Sqn. HJ918 (sic) Crashed two miles east of Church Fenton. Aircraft seen to dive out of cloud without a tail. Broke up in mid air possibly due to abnormal loading whilst in cloud. (Mosquito Crash Log)  Trying to establish whether 90157 Sqdn/Ldr William Fleming Carnaby was the pilot of 25 Squadron Mosquito HJ918 which broke up and crashed near Chruch Fenton on 5th February 1943. Francis Mason's 25 Sqn history 'Hawks Rising' confirms HJ918 and Carnaby as pilot - Fg Off James Hector Lennox Kemp also killed. (http://www.rafcommands.com/forum/showthread.php?10219-Sqdn-Ldr-William-Carnaby-25-Squadron)</t>
  </si>
  <si>
    <t>Lost control in cloud</t>
  </si>
  <si>
    <t>DD794</t>
  </si>
  <si>
    <t>12 February 1943</t>
  </si>
  <si>
    <t>F/S D.I. Clunes and Navigator both missing. Took off from Malta at 2150 for an intruder over western Sicily, navigator Sgt R.C. Marston ("Fighters Over Tunisia". Missing on patrol from Malta 12.2.43 (Air Britain Serials) Crew initials from CWGC. 23 Squadron ORB states that the next day an Italian broadcast was heard indicating a British fighter had been shot down by Italian flak at Castel Vetrano and it is assumed DD794 was meant.</t>
  </si>
  <si>
    <t>HJ664</t>
  </si>
  <si>
    <t>14 February 1943</t>
  </si>
  <si>
    <t>Crashed on test before delivery 14.2.43 (Air Britain Serials)</t>
  </si>
  <si>
    <t>DD792</t>
  </si>
  <si>
    <t>Claims 25-09-42 Uffz. R.Fenten I./JG5 2. and Uffz. E.Klein ? I./JG5 BCL says Fw 190. 25.09.1942 1413 attack Gestapo HQ building 105 to Oslo from Leuchars shot down by Fw 190. over Oslofjord (BCL). F/S GK Carter +, Sgt WS Young +, buried in Oslo Western Civil Cem Shot down by Bf109 over OslofJord 26.9.42 (Air Britain Serials)</t>
  </si>
  <si>
    <t>I./JG 5</t>
  </si>
  <si>
    <t>W4083</t>
  </si>
  <si>
    <t>Production T.III (or II dual control)</t>
  </si>
  <si>
    <t>29 September 1942</t>
  </si>
  <si>
    <t>Engine cut on overshoot flew into ground on approach 1m S of Colerne 29.9.42 (Air Britain Serials) 29.09.42 264 Sqn. W4083 Crashed one mile due north of Colerne. Engine failure on overshoot. Two injured. (Mosquito Crash Log)</t>
  </si>
  <si>
    <t>DD639</t>
  </si>
  <si>
    <t>October</t>
  </si>
  <si>
    <t>2 October 1942</t>
  </si>
  <si>
    <t>Squadron Leader Phillip Trevor Parsons. He was killed on the 02.10.42. serving with 264 squadron at Colerne, possibly in mosquito dd639. (Tom Stone on RAF Commands Forum) DD639 and the other crew member I have is Harding PA. (Dave W on same forum.) Flew into hangar Colerne 2.10.43 (Air Britain Serials) 02.10.42 264 Sqn. DD639 Colerne aerodrome. Swung on approach, stalled, attempted to climb over hangar and crashed. Two killed. (Mosquito Crash Log)</t>
  </si>
  <si>
    <t>Swung on landing</t>
  </si>
  <si>
    <t>1942-10</t>
  </si>
  <si>
    <t>DK339</t>
  </si>
  <si>
    <t>9 October 1942</t>
  </si>
  <si>
    <t>HJ871</t>
  </si>
  <si>
    <t>T.III</t>
  </si>
  <si>
    <t>1943</t>
  </si>
  <si>
    <t>Leavesden</t>
  </si>
  <si>
    <t>KB178</t>
  </si>
  <si>
    <t>B.XX</t>
  </si>
  <si>
    <t>Canada</t>
  </si>
  <si>
    <t xml:space="preserve">  1943</t>
  </si>
  <si>
    <t>KB307</t>
  </si>
  <si>
    <t>B.VII</t>
  </si>
  <si>
    <t>RCAF Accident Greenwood NS .43</t>
  </si>
  <si>
    <t>KB310</t>
  </si>
  <si>
    <t>KB305</t>
  </si>
  <si>
    <t>RCAF Accident Rockcliffe Ont .43</t>
  </si>
  <si>
    <t>KB323</t>
  </si>
  <si>
    <t>DZ237</t>
  </si>
  <si>
    <t>8/9 January 1943</t>
  </si>
  <si>
    <t>8/9 January 1943 - Sergeant P.D. Olley and Sergeant E.S. Moss killed after crashing on takeoff. (Men Who Flew The Mosquito, CWGC). Crashed at Kir Uppu Malta 9.1.43 (Air Britain Serials) ORB says this was DZ236, YP-F.</t>
  </si>
  <si>
    <t>Swung on takeoff</t>
  </si>
  <si>
    <t>1943-01</t>
  </si>
  <si>
    <t>DZ315</t>
  </si>
  <si>
    <t>9 January 1943</t>
  </si>
  <si>
    <t>22.12.1942 1552 105 to Termonde from Marham last seen flying through light FLAK, crashed. at Axel (Zeeland), 10km SSE Terneuzen 1630 (BCL). F/S JE Cloutier RCAF +, Sgt AC Foxley +, both buried at Vlissingen Northern Cem 22.12.42 Flak: 2. lei.Abt. 847 I-III. Zug 2./847 Mosquito £ E. Axel: 50 m. (Zeeland) 16.47 Film C. 2027/I Anerk: Nr. - First operational sortie 13Nov42. Airborne 1552 22Dec42 from Marham. Last seen flying through a hail of light Flak. Crashed 1630 at Axel (Zeeland) 10 km SSE of Terneuzen, Holland. Both are buried in Vlissingen Northern Cemetery. F/S J.E.Cloutier RCAF KIA Sgt A.C.Foxley KIA There is a report that this aircraft was shot down by Flak near Dunkirk. 'Mosquito Thunder' S.R.Scott. Considering the burial site this appears unlikely. " (Chorley via Lost Bombers) See details at http://www.wingstovictory.nl/database/database_detail.php?wtv_id=217 Missing (Termonde) 22.12.42 (Air Britain Serials)</t>
  </si>
  <si>
    <t>W4093</t>
  </si>
  <si>
    <t>23 December 1942</t>
  </si>
  <si>
    <t>DD691</t>
  </si>
  <si>
    <t>27 December 1942</t>
  </si>
  <si>
    <t>30.10.1942 1148 105 to Lingen-Ems from Marham shot down by Flak and crashed. into California weg, Den Helder 1420 (BCL). Sgt EL Simon +, Sgt TW Balmforth +, both buried in Bergen op Zoom War Cem Missing (Lingen) 30.10.42 (Air Britain Serials)</t>
  </si>
  <si>
    <t>DZ346</t>
  </si>
  <si>
    <t>1655MTU</t>
  </si>
  <si>
    <t>OTU</t>
  </si>
  <si>
    <t>31 October 1942</t>
  </si>
  <si>
    <t>30.01.1943 1325 105 to Berlin from Marham hit by FLAK. at Altengrabow (BCL). S/L DFW Darling +, F/O Wright +, rest in Altengrabow, details in 139Sqn ORB Pilot: S/Ldr. Donald Frederick William Darling D.F.C. 40368 R.A.F. Age; 24, Killed
Nav: F/O. William Wright 116695 R.A.F.V.R. Age; 34, Killed
REASON FOR LOSS:
Took off at 13.25 hrs from Marham, Norfolk for a very dramatic and daring raid into Berlin to interrupt large rallies addressed by Nazi leaders in Berlin on this day. The raid was in two formations with 3 Mosquito's on each. The first 3 reached Berlin and bombed at mid morning - the exact time that Goering was due to speak. The speech was delayed for an hour - these 3 Mosquitos returned all safe. In the afternoon the next formation of 3 arrived at the time that Goebbels was due to speak and all again bombed at the correct time. German defences however had been alerted and DZ367 was shot down by the defensive flak and both crew members were killed. The other 2 returned safe.
(http://www.aircrewremembrancesociety.com/raf1943/darling.html) Missing (Berlin) 30.1.43 (Air Britain Serials)
DZ367 was delivered to 105 Sqdn 6Nov42. Had a total of 62.50 hours when lost. DZ367 was the first Mosquito to be lost on a raid on Berlin. Airborne 1325 30Jan43 from Marham. Shot down by Flak, crashing at Altengrabow where both airmen were buried 4feb43. Their graves are now located in the berlin 1939-45 War Cemetery. Details of this operation have been entered in 139 Sqdn's ORB, but the CWGC entires for the crew show both as belonging to 105 Sqdn. S/L D.F.W.Darling DFC KIA F/O W.Wright KIA " (Chorley via Lost Bombers)</t>
  </si>
  <si>
    <t>DD665</t>
  </si>
  <si>
    <t>February</t>
  </si>
  <si>
    <t>2 February 1943</t>
  </si>
  <si>
    <t>DZ420</t>
  </si>
  <si>
    <t>18 February 1943</t>
  </si>
  <si>
    <t>Mosquito IV DK289 Op: Pampas Flight, RAF Bircham Newton, 18:55 hrs, F/O L J De-Jace and Sgt G A Prag. Crashed into the North Sea off Lista, Norway. F/O De-Jace, Chevalier de l'Ordre de Leopold II and Croix de Guerre avec Palme was washed ashore on the 7th July 1942 and initially buried in grave 15.1 of the Arendal Hogedal Cemetery, Norway. His reburial was on the 12th of May 1960 and he now rests in Robertmont Communal Cemetery, Liege, Belgium. Sgt Prag is commemorated on the Runnymede Memorial to the Missing. "Target for Tonight" by Denis Braithwaite, who was on 521 Squadron at the time, says the interception was over Hannover, but that Prag's body washed ashore in Norway. PRAG, GEORGE ANTHONY RAFVR from CWGC website. Ltn Dieter Gerhardt, 2./JG 1, claimed a Mosquito at 20.32 in an unspecified location. (Prien / Bock) MH - unit should be 521 Sqn., which was disbanded into 1401 flight and 1409 flight on 31/03/1943. Gerhardt made his claim over the North Sea (post on Luftwaffe Experten Message Board) Missing on met flight 26.7.42 (Air Britain Serials) 26.07.42 1401 FIt. DK289 Missing. Details not known. (Mosquito Crash Log)</t>
  </si>
  <si>
    <t>Gerhardt</t>
  </si>
  <si>
    <t>W4067</t>
  </si>
  <si>
    <t>RAE/Mkrs/AAEE/1PRU</t>
  </si>
  <si>
    <t>27 July 1942</t>
  </si>
  <si>
    <t>Shot down by German Naval Flak and crashed into North Sea off the island of Walcheren. Flown by F/Sgt George Thomas THORNTON, 994179, commemorated on Panel 76 of the Runnymede Memorial. (Henk Welting) Also 27-07-42 Uffz. J.Gruber 1 ? I./JG5 1. Mosquito ? area Kristiansand Missing from PR mission to Bergen and Stavanger 27.7.42 (Air Britain Serials)</t>
  </si>
  <si>
    <t>DK295</t>
  </si>
  <si>
    <t>28 July 1942</t>
  </si>
  <si>
    <t>16.03.1943 1650 139 to Paderborn from Marham hit by Kriegsmarine FLAK, crashed. on Texel, near Den Hoorn 1925 (BCL). P/O PJD McGeehan DFM RNZAF +, F/O RC Morris DFC +, rest in Den Burg Cem XD-Q, part of wing recovered from Texel in 1983 Wing now on display at The museum of the Aircraft Recovery Group at Fort Veldhuis in Heemskerk. www.arg1940-1945.nl Airborne 1650 16Mar43 from Marham. Hit by Kriegsmarine Flak and crashed on Texel, near den Hoorn. Both are buried in Den Burg Cemetery. details of P/O McGeehan's DFM had been Gazetted 16Feb43. P/O P.J.D.McGeehan DFM RNZAF KIA F/O R.C.Morris DFC KIA (Lost Bombers) Missing (Paderborn) 16.3.43 (Air Britain Serials)</t>
  </si>
  <si>
    <t>DZ364</t>
  </si>
  <si>
    <t>18 March 1943</t>
  </si>
  <si>
    <t>F/Sgt M M V Custance, 1387822, Sgt R E Smart, 1092622, both PoW Custance's PoW report should be in WO344/81 (Curwen -&gt;Czura), and Smart's in WO344/291/2 (SMALL -&gt;SMIT) Can anyone confirm that this is the same MMV (Michael Magnus Vere) Custance who went on to hold many junior ministerial posts in the Ministries of Aviation, Transport, and Health? (Ross McNeill, http://www.rafcommands.com/forum/showthread.php?t=7192) The Germans noted an unidentified loss on 18 March 1943 at Suedmoslesfehn near Bremen (http://www.footnote.com/image/38633673/Mosquito/#38633575) MH - That would appear well north of expected track, there was a USAAF raid to Bremen on this date: VIII Bomber Command # 45: 1st &amp; 2nd Bomb-Wings Bremer Vulcan Schiffbau u. Maschinenfabrik: VEGESACK, 2 lost (Tony Woods) Missing from PR sortie to Brux 18.3.43 (Air Britain Serials)</t>
  </si>
  <si>
    <t>HJ930</t>
  </si>
  <si>
    <t>18/19 March 1943</t>
  </si>
  <si>
    <t>09.03.1943 1720 attack Renault factory 139 to LeMans from Marham . Lost without trace (BCL). S/L RB Bagguley DFC +, F/L CK Hayden DFC +, 09.03.43 Ltn. Karl von Lieres u. Wilkau: 28 3./JG 27 Mosquito  10-3-3: tiefflug [45 km. N. Bayeux] 19.26 Film C. 2031/II Anerk: Nr.245 Coded XD-J (RAF Commands Forum) Missing (Le Mans) 10.3.43 (Air Britain Serials)</t>
  </si>
  <si>
    <t>3./JG 27</t>
  </si>
  <si>
    <t>JG 27</t>
  </si>
  <si>
    <t>von Lieres u. Wilkau</t>
  </si>
  <si>
    <t>05.03.43 Fw. Georg Hutter: 8 5./JG 1 Mosquito  50 km. E. Lowestoft 14.20 Reference: JG 1 Lists f. 632. Mosquito on meteorological mission was shot down (pres. Uffz Hütter of 5./JG1) and came down in the North Sea 14:20h approx 30 kms (20 miles) off Great Yarmouth. A/c was abandoned and F/Sgt Roy BARTOLOTTI - 1253008 - missing (RP135). Who was the other crewmember? P/O G H Hatton - Took off for a Pampa flight to Aachen and Osnabruck but on reaching Aachen the starboard engine overheated limiting the maximum height to 24,000 feet. Damaged by Fw190s and abandoned on fire 30 miles off Great Yarmouth, Norfolk. F/Sgt Bartolotti baled out first followed by the pilot and two hours later P/O Hatton was picked up by RML 25. According to "Target for Tonight", Hatton attempted to ram the attacking 190s after his Mosquito had been set ablaze. Fly Off George H T Hatton flew a number of different types while with 521 Squadron. During the first half of March 1943 Hatton flew Gladiators on the 4th (N2307), 7th (N5897) and 15th (N5897). On the 5th he was shot down while flying Mosquito DZ362/T by two Fw190?s 20 miles off Lowestoft. As can be seen he was back in the air two days later. (Fly Off George H T Hatton flew a number of different types while with 521 Squadron. During the first half of March 1943 Hatton flew Gladiators on the 4th (N2307), 7th (N5897) and 15th (N5897). On the 5th he was shot down while flying Mosquito DZ362/T by two Fw190?s 20 miles off Lowestoft. As can be seen he was back in the air two days later.) Engine lost power damaged by Fw190s and abandoned 30m off Great Yarmouth Norfolk 5.3.43 (Air Britain Serials) 05.03.43 521 Sqn. DZ362 Crashed into sea after enemy action, aircraft was abandoned by crew. (Mosquito Crash Log)</t>
  </si>
  <si>
    <t>Hutter</t>
  </si>
  <si>
    <t>DZ460</t>
  </si>
  <si>
    <t>8 March 1943</t>
  </si>
  <si>
    <t>Mosquito II - DD784 - 19 MU - broke up in air Pen-y-Coedcae, near Pontypridd, Glamorganshire (already as a casualty on this a/c: F/Lt [Pilot] C.M.B. SYMONS - 41628 [from Canada]). J.W. Allison...Bridgend, Mid Glamorgan.(http://www.rafcommands.com/forum/showthread.php?p=39556&amp;highlight=Mosquito#post39556) Lost tail recovering from dive Pen-y-Coedcae Glam. 15.10.42 (Air Britain Serials) 15.10.42 19 MU. DD784 Aircraft climbed, pilot put the aircraft into a high speed dive, tail unit broke away on recovery. Crashed at Pen-y-Coedcae, near Pontypridd. (Mosquito Crash Log)</t>
  </si>
  <si>
    <t>W4058</t>
  </si>
  <si>
    <t>1PRU/1PRU</t>
  </si>
  <si>
    <t>17 October 1942</t>
  </si>
  <si>
    <t>Does anybody know anything about a crashed allied supply aircraft in the area of UNDRUMSDAL, VESTFOLD. The crash should have taken place in the autumn of 1941 or 1942. "Acording to newly received information this took place at mid-day 17/10 1942. The aircraft exploded mid-air." (http://f16.parsimony.net/forum28300/messages/9808.htm) Mosquito - 1PRU - Photorecce Trondheim. F/Lt D. Higson and P/O J.D. Hayes are buried in Oslo (Vestre Gravlund). Regards from Holland, Henk. (http://f16.parsimony.net/forum28300/messages/9813.htm) Missing from PR mission to Oslo 17.10.42 (Air Britain Serials)</t>
  </si>
  <si>
    <t>DZ313</t>
  </si>
  <si>
    <t>20 October 1942</t>
  </si>
  <si>
    <t>30.07.1942 WO. (Mosq) began as DZ434, FB IV prototype, to AAEE. Boscombe Down, engine failed on takeoff, struck Beaufighters R2311 and R2057, damaging both. One injured (Mosquito Crash Log). 30/7/42 MOSQUITO 662G F/Lt Jarvis Full load at that time was Tests
2xl000 lb bombs under wings Throttle problems (no Locking device) starboard throttle slipped back to Zero and we swung into a pair of Beau fighters parked near runway consequently our Mossie was a Write Off and the Beaus were very damaged. Jarvis and myself o.k.Locks were of course fitted to consequent models. (http://www.bbc.co.uk/ww2peopleswar/stories/77/a8491377.shtml) It was possible for an aircraft to be re-serialed if it was damaged, but not beyond repair, and was re-built using parts from another aircraft or new parts on the production line. 
If the later was the case the serial would be unaffected unless the aircraft was so severely damaged that the rebuild effectively made it a new aircraft. 
In the case of the former the serial could be affected in much the same way. If more than 50% was replaced then the aircraft could adopt the serial of the donor airframe.
Though in the case of this aircraft it was substantially rebuilt to make it into the prototype Mosquito Mk.VI, so it could be likened to the Nimrod rebuilding going on now, they are taking in aircraft with XV### serials and they are coming back out with ZJ5## serials. (http://www.rafcommands.com/forum/showthread.php?p=8501&amp;highlight=Mosquito#post8501) Prototype Mk.VI Engine cut on take-off hit Beaufighters R2311 and R2057 Boscombe Down 30.7.42 (Air Britain Serials)</t>
  </si>
  <si>
    <t>DK312</t>
  </si>
  <si>
    <t>August</t>
  </si>
  <si>
    <t>1 August 1942</t>
  </si>
  <si>
    <t>Ops</t>
  </si>
  <si>
    <t>1942-08</t>
  </si>
  <si>
    <t>DK308</t>
  </si>
  <si>
    <t>Die Maschine vom Typ Mosquito IV, Code GB-J der 105. Sqdn. startete am 01.08.1942, gegen 11:39 Uhr vom Flugfeld Horsham St. Faiths mit Ziel Bremen. Nähe Cloppenburg wurde die Maschine beschossen und beschädigt, woraufhin der Co-Pilot F/O L.G. Collins mit dem Fallschirm absprang. Er geriet in Kriegsgefangenschaft. Der Pilot P/O P.W. Kerry flog die Maschine offensichtlich weiter in Richtung England, stürzte jedoch in der Nähe der Insel Langeoog ab. Hierbei kam er offensichtlich ums Leben. Sein Grab befindet sich auf dem Sage War Cementry. Offensichtlich war(en) ein oder mehrere deutsche Jagdflugzeuge an diesem Zwischenfall / Beschuss/ Beschädigung beteiligt. (http://www.crashplace.de/) Cloppenburg is SW Bremen (MH). 1 August 1942 Uffz. Karl Bugaj 11 JG 1 Mosquito N. Langeoog 13.18, also 1 August 1942 Fw. Günther Allmenröder 3 JG 1 Mosquito N. Langeoog 13.16 Missing (Bremen) 1.8.42 (Air Britain Serials)</t>
  </si>
  <si>
    <t>11./JG 1</t>
  </si>
  <si>
    <t>Allmenröder</t>
  </si>
  <si>
    <t>DD623</t>
  </si>
  <si>
    <t>9/10 August, 1942</t>
  </si>
  <si>
    <t>P/O J.A. Wain: KIA, Sgt. I.G. Grieve: KIA, off Norfolk. Took off 23.24, 9 August. 09.08.1942 Interception 151 Squadron from Predannack crashed into sea, possibly during combat. over Norfolk coast evening (FCL). P/O JA Wain +, Sgt IG Grieve +, Grieves body found near wreckage Crashed in sea during night interception 10.8.42 (Air Britain Serials)</t>
  </si>
  <si>
    <t>DK309</t>
  </si>
  <si>
    <t>15 August 1942</t>
  </si>
  <si>
    <t>YP-U. Tasked to Eindhoven, took off 23.58 8 September 1942. Sgt. A.M.F. Cook: KIA, Sgt. G.R. Wright RCAF: KIA (Tony Woods) 09.09.1942 Night intruder 23 over Holland from Manston . Lost without trace (FCL). Sgt GR Wright RCAF +, Sgt AMF Cook +, no known graves From Norman Franks' FCL 42/43: 8-9/9/1942 23 Sqn Mosquito II, DD684, 'U'. Night intruder over Holland. Sgt G R Wright RCAF and Sgt A M F Cook, both killed. Missing 9.9.42 (Air Britain Serials)</t>
  </si>
  <si>
    <t>DD683</t>
  </si>
  <si>
    <t>Sea</t>
  </si>
  <si>
    <t>DD689</t>
  </si>
  <si>
    <t>Ditched</t>
  </si>
  <si>
    <t>DK326</t>
  </si>
  <si>
    <t>19 September 1942</t>
  </si>
  <si>
    <t>Anton-Rudolf Piffer 11./JG 1. 19.09.1942 1243 105 to Berlin from Horsham St. Faith crashed. S of Ankum, 17km NNW Bramsche (BCL). S/L NHE Messervy DFC +, P/O F Holland +, initial buried in Ev. Cem at Quakenbrück, now Rheinberg War Cem 19.09.42 Fw. Rudolf Piffer: 1► 11./JG 1 Mosquito  7349D9: 6.000 m. (Osnabrück) 14.41 Film C. 2035/II Anerk: Nr.1 GB-M, attacked with two other Mosquitos when climbing from 21,000 to 26,000 feet by an Fw 190 (sic) after formation emerged from cloud. (Mosquito Thunder) Missing (Berlin) 19.9.42 (Air Britain Serials)</t>
  </si>
  <si>
    <t>Piffer</t>
  </si>
  <si>
    <t>DD671</t>
  </si>
  <si>
    <t>23 September 1942</t>
  </si>
  <si>
    <t>W4095</t>
  </si>
  <si>
    <t>24 September 1942</t>
  </si>
  <si>
    <t>Crashed two miles east of Polebrook. (Mosquito Crash Log) Broke up in dive on air test 2m E of Polebrook 24.9.42 (Air Britain Serials)</t>
  </si>
  <si>
    <t>DK325</t>
  </si>
  <si>
    <t>25 September 1942</t>
  </si>
  <si>
    <t>08.12.1942 1158 105 to Den Helder from Marham . Lost without trace (BCL). F/O SPL Johnson pow, Sgt EC Draper pow, Missing (Den Helder) 9.1.43 (Air Britain Serials)    Waddenzee (8km NO Den Helder) http://docs.google.com/viewer?a=v&amp;q=cache:c6lSLEcwr9AJ:www.defensie.nl/_system/handlers/generaldownloadHandler.ashx%3Ffilename%3D/media/Inventaris%2520Delachaux_tcm46-170845.pdf+42-30606+423rd+bomb+squadron&amp;hl=en&amp;gl=ca&amp;pid=bl&amp;srcid=ADGEESgujm028axC-3_Jk7yYv8SPbkFzhs8hbl9AkI4tFiSoCOuoy7cIKti34EPzxrXGQnNaOBMjZTGfIVKcdPfKM3Bz-QYymLWXrjMmdE149z1VEl0OUtLO1UeikQJSDOIs6YZ-Af78&amp;sig=AHIEtbTQMYCrVYd0uajRx4TQDoXwRmj6rw
Shot down by Marine flak (http://airwar.texlaweb.nl/)</t>
  </si>
  <si>
    <t>DZ358</t>
  </si>
  <si>
    <t>8 December 1942</t>
  </si>
  <si>
    <t>DZ373</t>
  </si>
  <si>
    <t>12 March 1943</t>
  </si>
  <si>
    <t>12.03.1943 1710 139 to Liege from Marham homebound, hit by FLAK, crashed. into Osterschelde off Woensdrecht, 8kmSSE Bergen op Zoom 1914 (BCL). Sgt R McM Pace +, P/O G Cook +, 12 March 1943. Delivered by De Havilland (Hatfield) to No.105 Sqdn with whom it flew no operations.. Airborne 1710 12Mar43 from Marham. Homebound, shot down by Flak, crashing 1914 in the Oosterschelde off Woensdrecht (Noord Brabant), 8 km SSE of Bergen op Zoom, Holland. Both are commemorated on the Runnymede Memorial. Sgt R.McM Pace KIA P/O G.Cook KIA See details at http://www.wingstovictory.nl/database/database_detail.php?wtv_id=229 Missing (Liege) 13.3.43 (Air Britain Serials)</t>
  </si>
  <si>
    <t>DD634</t>
  </si>
  <si>
    <t>264/307</t>
  </si>
  <si>
    <t>15 March 1943</t>
  </si>
  <si>
    <t>AC1 R.E. Howse would seem a likely candidate as other casualties at Hunsdon have also been registered at Bishop's Stortford. (http://www.rafcommands.com/forum/showthread.php?p=33861&amp;highlight=Mosquito#post33861) Crashed on take-off Hunsdon 28.11.42 (Air Britain Serials) 28.11.42 85 Sqn. 0D741 Hunsdon aerodrome. Crash landed straight ahead after engine failure on take off. One killed. (Mosquito Crash Log)</t>
  </si>
  <si>
    <t>DD712</t>
  </si>
  <si>
    <t>28/29 November 1942</t>
  </si>
  <si>
    <t>A mission in December 1942 went wrong when first one engine failed over Austria and then the other started to show signs of failure over Belgium. Stan Hope navigator. (http://www.war-experience.org/collections/air/alliedbrit/hope/) Took off RAF Benson. Ran out of fuel and was abandoned on the return from Vienna at 17:34 hrs. 08Dec42 (sortie C/669). P/O Mckay and F/S Hope took of from Benson in Mosquito DZ358 to make a photo recon of Vienna, Graz and Linz area but failed to return. No news has yet been received of them or the aircraft. This loss will be greatly felt by the Sqn as this young New Zealander pilot was so full of enthusiasm for his work and there was literally no holding him back and he quickly earned himself the title of "Presser-on McKay". Source: Diary of Senior Photographic Interpretor 1 PRU. (Ross McNeil) P/O F.W. McKAY - NZ411424 - L3/85, F/Sgt L.B.H. HOPE - NZ40940 - 357/24510 (Henk Welting) PR.IV DZ358 was returning from a photo-reconnaissance flight to Salzburg when the starboard engine overheated (due to a coolant leak) and had to be shut down. The aircraft flew on one engine as far as Belgium where the navigator (W/O S.F. Hope) bailed out near Halle, SW of Brussels. The pilot (Fg Off McKay - a New Zealander) abandoned the aircraft shortly afterwards, DZ358 probably crashing somewhere between Halle and Ninove. W/O Hope managed to reach Enghien where he caught a train to Brussels before being captured at the Spanish Frontier a month later. (Ian Thirsk) Ran out of fuel and abandoned returning from Vienna 8.12.42 not located (Air Britain Serials)</t>
  </si>
  <si>
    <t>Abandoned</t>
  </si>
  <si>
    <t>W4099</t>
  </si>
  <si>
    <t>12 December 1942</t>
  </si>
  <si>
    <t>Night 28-29. November 1942
RAF 11 Group: Night-Intruder
RAF 11 Gp. 418 Sqn. 1 Mosquito II 20.30- Intruder 0 - 0 - 0 n/a 1 Cat.Em Lost Tasked to Cognac Area
Cat.Em 28.11.42 F/Lt. R.H. Williamson: KIA 11 Group 418 Sqn. Mosquito II: DD712 TH-R Intruder to Cognac
Cat.Em 28.11.42 P/O N.A. Lavers: KIA 11 Group 418 Sqn. Mosquito II: DD712 TH-R Intruder to Cognac
418 crew on a 23 squadron aircraft? (above from Tony Wood's site, transcribed from original Claims &amp; Losses summary)
29.11.1942 Intruder Sortie 23 to Cognac region from Bradwell Bay . Cognac region, without trace (FCL). F/L RH Williamson +, P/O NA Lavers +, both crew buried in Crouin Cem, Cognac
A photo in Mosquito Aces of World War 2 shows this aircraft as YP-R on 23 Squadron, in all-over black colour scheme. CWGC lists Lavers as having been on 23 Squadron, not 418. Missing 29.11.42 (Air Britain Serials)</t>
  </si>
  <si>
    <t>DD782</t>
  </si>
  <si>
    <t>30 November 1942</t>
  </si>
  <si>
    <t>Crashed on approach Church Fenton 30.11.42 (Air Britain Serials) 30.11.42 25 Sqn. DD782 Crashed one mile west of Church Fenton. Stalled on final approach. Crew OK. (Mosquito Crash Log)</t>
  </si>
  <si>
    <t>Stalled</t>
  </si>
  <si>
    <t>DZ371</t>
  </si>
  <si>
    <t>105/139</t>
  </si>
  <si>
    <t>6 December 1942</t>
  </si>
  <si>
    <t>DZ475</t>
  </si>
  <si>
    <t>25 February 1943</t>
  </si>
  <si>
    <t>Missing from met flight to Rouen 25.2.43 (Air Britain Serials) 25.02.43 521 Sqn. DZ475 Missing. Presumed enemy action. (Mosquito Crash Log)
Name: ORR, NATHANIEL PERCY 
Initials: N P 
Nationality: United Kingdom 
Rank: Pilot Officer 
Regiment/Service: Royal Air Force Volunteer Reserve 
Unit Text: 521 Sqdn. 
Date of Death: 25/02/1943 
Service No: 139946 
Casualty Type: Commonwealth War Dead 
Grave/Memorial Reference: Panel 132. 
Memorial: RUNNYMEDE MEMORIAL 
ame: PRICE, NORMAN GEORGE 
Initials: N G 
Nationality: United Kingdom 
Rank: Flying Officer 
Regiment/Service: Royal Air Force Volunteer Reserve 
Unit Text: 521 Sqdn. 
Age: 20 
Date of Death: 25/02/1943 
Service No: 128369 
Additional information: Son of George Herbert and Lilian Maud Price, of Weston-super-Mare, Somerset. 
Casualty Type: Commonwealth War Dead 
Grave/Memorial Reference: Panel 129. 
Memorial: RUNNYMEDE MEMORIAL 
(CWGC)</t>
  </si>
  <si>
    <t>DZ481</t>
  </si>
  <si>
    <t>26 February 1943</t>
  </si>
  <si>
    <t>4./JG 26</t>
  </si>
  <si>
    <t>Philipp</t>
  </si>
  <si>
    <t>DD627</t>
  </si>
  <si>
    <t>September</t>
  </si>
  <si>
    <t>2 September 1942</t>
  </si>
  <si>
    <t>Radwinter Essex, crashed soon after takeoff, two killed (Crash Log) Crashed after take-off Radwinter Essex 2.9.42 (Air Britain Serials) 02.09.42 157 Sqn. DD627 Radwinter, Essex. Crashed soon after take off. Two killed. (Mosquito Crash Log)</t>
  </si>
  <si>
    <t>Crashed on takeoff</t>
  </si>
  <si>
    <t>1942-09</t>
  </si>
  <si>
    <t>DD679</t>
  </si>
  <si>
    <t>3 September 1942</t>
  </si>
  <si>
    <t>A Mosquito, returning from a patrol that night, crashed near base and F/S B.M. Haight and Sgt. O.S. Milburn (RAF) died in the wreck. Haight, it will be recalled, had scored the Squadron's first kill in January of that year. (http://www.rcaf.com/410squadron/410eng1-3.htm) Dived into ground NE of Coleby Grange 19.3.43 presumed pilot dazzled by searchlight (Air Britain Serials) 18.03.43 410 Sqn. HJ930 Crashed three-quarters of a mile N.W. of Coleby Grange, Lincs., when flying straight and level, banked sharply to port, turned through 180 degrees and struck ground. (Mosquito Crash Log)</t>
  </si>
  <si>
    <t>DZ427</t>
  </si>
  <si>
    <t>19 March 1943</t>
  </si>
  <si>
    <t>19.03.1943 Training 109 crashed due to structural failure. at Baston Fen between Deeping and Spalding (). , , Took off from unknown airfield. Mosquito IV. Training flight. Flight Lieutenant C. R. Henry was also killed, but is not recorded in the Memorial book. OLDE William James 
 Pilot Officer 134657. Nav. 109 Sqdn., Royal Air Force Volunteer Reserve. Died Friday 19 March 1943. Age 25. Son of William Symons Moyse Olde and Violet Blanche Searle Olde, of Boscastle. Buried: FORRABURY (ST. SYMPHORIAN) CHURCHYARD, Cornwall, United Kingdom. (http://www.roll-of-honour.com/Bedfordshire/LIttleStaughton109Squadron.html) Broke up in air Boston Lincs. 19.3.43 (Air Britain Serials) 19.03.43 109 Sqn. DZ427 Crashed Boston Fens after mid-air break-up. Two killed. (Mosquito Crash Log)</t>
  </si>
  <si>
    <t>DZ496</t>
  </si>
  <si>
    <t>20 March 1943</t>
  </si>
  <si>
    <t>157 Sqd. Mosquito W 4099, crashed 12th Dec. 1942 the pilot was S/L Ashfield. (Neil Hutchinson) Pilot's christian name was Glyn. Navigator appears to be F/O Douglas David Beale (124916) buried at Tottenham &amp; Wood Green Cemetery (John Larder)  Hit tree on low flying exercise Radwinter Essex 12.12.42 (Air Britain Serials) 12.12.42 157 Sqn. W4099 Radwinter, Hempstead pumping station. Struck tree when making low flying run. Two killed. (Mosquito Crash Log)</t>
  </si>
  <si>
    <t>Hit obstacle</t>
  </si>
  <si>
    <t>DZ384</t>
  </si>
  <si>
    <t>DZ472</t>
  </si>
  <si>
    <t>27 February 1943</t>
  </si>
  <si>
    <t>collision</t>
  </si>
  <si>
    <t>Night Intruder, tasked to Eindhoven, took off 23.45 28 July 1942. F/Sgt. K.J.O. Hawkins: KIA, Sgt. E.C. Gregory: KIA 29.07.42 Oblt. Reinhold Knacke 1./NJG 1 Mosquito  5243: 8.000 m. 01.10 Film C. 2031/II Anerk: Nr.53 Seems far too high for a Mossie - is this a mis-transcription of 800m? Hawkins and Gregory are buried in Uden, very close to Haps, which is at 5243 on the Luftwaffe grid system in use at the time. Mosquito DD677 intruding airfield Volkel was intercepted and shot down by Oblt Reinhold Knacke of I./NJG1 and crashed at "De Borkten" near Haps, 01.10 hrs (29th). Gregory's parachute failed to open). (Henk Welting) The authorities being unaware of this "Novelty" Aircraft. Were unaware that the Mosquito only carried a crew of two and continued searching for the rest of the crew (http://forums.ubi.com/eve/forums/a/tpc/f/23110283/m/3361026456/p/135) Missing 29.7.42 (Air Britain Serials)</t>
  </si>
  <si>
    <t>Me 110</t>
  </si>
  <si>
    <t>1./NJG 1</t>
  </si>
  <si>
    <t>NJG 1</t>
  </si>
  <si>
    <t>Knacke</t>
  </si>
  <si>
    <t>HJ662</t>
  </si>
  <si>
    <t>FB.VI series I</t>
  </si>
  <si>
    <t>AAEE</t>
  </si>
  <si>
    <t>30 July 1942</t>
  </si>
  <si>
    <t>DZ347</t>
  </si>
  <si>
    <t>28 February 1943</t>
  </si>
  <si>
    <t>Crashed on landing Marham 28.2.43 (Air Britain Serials) 28.02.43 1 655MTU DZ347 Stalled and crashed at Marham with a wheels down landing. One injured. (Mosquito Crash Log)</t>
  </si>
  <si>
    <t>DZ372</t>
  </si>
  <si>
    <t>2 March 1943</t>
  </si>
  <si>
    <t>02.03.1943 Training 105 crashed while landing at Marham airfield. 1945 (BCL). F/O RB Smith RAAF ok, , Crashed on landing Marham 2.3.43 (Air Britain Serials) 02 .03 .43 (sic) 105 Sqn. DZ372 Crashed at Marham after heavy landing in which undercarriage was wrecked. No injuries to crew. (Mosquito Crash Log)</t>
  </si>
  <si>
    <t>1943-03</t>
  </si>
  <si>
    <t>DD800</t>
  </si>
  <si>
    <t>301FTU/1 OADU/23</t>
  </si>
  <si>
    <t>2/3 March 1943</t>
  </si>
  <si>
    <t>DZ413</t>
  </si>
  <si>
    <t>Swiss</t>
  </si>
  <si>
    <t>Misadventure</t>
  </si>
  <si>
    <t>The pilot was F/Sgt R.E. Wakeford, he survived the ditching and became a PoW. The ditching was caused to double engine failure. Missing on a patrol from Malta. Sgt Kenneth E. WINSOR - 1163062 - commemorated on Panel 9 Column 2 of the Malta Memorial. Took off 1815 to attack targets in the Sfax and Sousse areas. (Fighters Over Tunisia) Missing on patrol from Malta 2.3.43 (Air Britain Serials)</t>
  </si>
  <si>
    <t>DK315</t>
  </si>
  <si>
    <t>1PRU/540</t>
  </si>
  <si>
    <t>DK315 Transit to Gibraltar. F/O Hardman and Sgt Cruikshank were missing on flight returning to the UK from Gibraltar on 03 Mar 43, they took off at 10:35 and nothing further was seen ot heard of them.3/3/1943 crew was Sgt Cruikshank Bernard Herbert (MIA)637524 &amp; F/O Hardman Donald Francis Ignatus RNZAF (http://forum.12oclockhigh.net/showthread.php?t=20935) Missing 6.3.43 (Air Britain Serials)</t>
  </si>
  <si>
    <t>DZ463</t>
  </si>
  <si>
    <t>3 March 1943</t>
  </si>
  <si>
    <t>03.03.1943 1200 bomb molybdenium mine 139 to Knaben from Marham homebound, intercepted by FW190s. Off norwegian coast (BCL). F/O AN Bulpitt +, Sgt KA Amond +, only Bulpitt rest in seaport town of Egersund. Airborne 1200 3Mar43 from Marham to bomb a molybdenum mine. Homebound, intercepted by Fw190s and shot down off the Norwegian coast. F/O Bulpitt is buried in the seaport town of Egersund; Sgt Amond has no known grave and is commemorated on the Runnymede Memeorial. F/O A.N.Bulpitt KIA Sgt F.A.Amond KIA " (Lost Bombers) Missing (Knaben) 3.3.43 (Air Britain Serials) Luftwaffe claim may have been Uffz. Schmid: 1 7./JG 1 Blenheim*  6958i See: 50 m. 14.42 Film C. 2031/II Anerk: Nr.12 (MH - Position given is SW of Knaben, assuming this was 05 Ost. Makes a very likely match.</t>
  </si>
  <si>
    <t>7./JG 1</t>
  </si>
  <si>
    <t>Schmid</t>
  </si>
  <si>
    <t>DZ362</t>
  </si>
  <si>
    <t>5 March 1943</t>
  </si>
  <si>
    <t>DZ691</t>
  </si>
  <si>
    <t>10/11 March 1943</t>
  </si>
  <si>
    <t>F/Lt M.G. Olley AFC was killed in Mosquito II DZ691 whilst on an intruder mission to Tours during the evening of 10 March 1943. His navigator W/O H. Vipond was also killed. Crashed in France and crew buried Le Mans West Cemetery. F/Lt Michael George OLLEY, AFC, 73008 and W/O Harry VIPOND, 566487. Took off 19.20 to Chateaudun-Tours. (RAF Commands Forum) 10.03.1943 Intruder Sortie 605 to Tours from Castle Camp . Lost without trace evening (FCL). F/L MG Olley AFC +, W/O H Vipond +, no further info Missing (Tours) 10.3.43 (Air Britain Serials)</t>
  </si>
  <si>
    <t>DD661</t>
  </si>
  <si>
    <t>11/12 March 1943</t>
  </si>
  <si>
    <t>27.08.1942 1817 105 to Vegesack from Horsham St. Faith believed ditched at 5430N 0600E. Lost without trace, eventual 5430N 0600E (BCL). S/L RN Collins DFC +, P/O W May +, May found off Medemblik, Holland. After indentification committed to sea grave Hit sea and sank on return from Vegesack 5430N:0600E 27.8.42 (Air Britain Serials)</t>
  </si>
  <si>
    <t>DK303</t>
  </si>
  <si>
    <t>29 August 1942</t>
  </si>
  <si>
    <t>Collision</t>
  </si>
  <si>
    <t>DK322</t>
  </si>
  <si>
    <t>6 September 1942</t>
  </si>
  <si>
    <t>Undercarriage failed</t>
  </si>
  <si>
    <t>DZ361</t>
  </si>
  <si>
    <t>1655MTU/105</t>
  </si>
  <si>
    <t>13 November 1942</t>
  </si>
  <si>
    <t>Was YP-O on 23, lost an engine 80 miles from Malta when inbound from Gibraltar. Made single-engined landing but undercarriage failed to lock down. F/L Orchekowski OK, aircraft reduced to spares. By the end of the month [december 1942] sixteen of the original eighteen aircraft had arrived [on Malta], although one, YP-O, was 'reduced to spares'. Its infortunate pilot, Flight Lieutenant Orzechowski, had lost an engine some eighty miles from the Island and had the unenviable task of landing, on one engine, in the dark, for the first time on a strange airfield, with a flare-path that left a lot to be desired. The undercarriage did not lock down, with dire consequences." (The Red Eagles) Crashlanded at Luqa 27.12.42 DBR (Air Britain Serials)</t>
  </si>
  <si>
    <t>15.08.1942 1221 105 to Mainz from Horsham St. Faith shot down, maybe Uffz Kolschek 4./JG1. in vicinity of Gent-Mariakerke (Oost-Vlanderen) (BCL). F/O GW Downe RAAF +, P/O AW Groves DFM +, both rest in Gent City Cem 15.08.42 Uffz. Max Kolschek: 1 ► 6./JG 1 Mosquito  5 km. N.W. Ghent 14.20 Reference: JG 1 Lists f. 630 Missing (Mainz) 15.8.42 (Air Britain Serials)</t>
  </si>
  <si>
    <t>6./JG 1</t>
  </si>
  <si>
    <t>Kolschek</t>
  </si>
  <si>
    <t>W4065</t>
  </si>
  <si>
    <t>AFDU/105</t>
  </si>
  <si>
    <t>19 August 1942</t>
  </si>
  <si>
    <t>01.08.1942 1133 105 to Frankfurt from Horsham St. Faith crashed on single engine approach on return. at Horsham St. Faith airfield 1448 (BCL). Sgt Wilkinson inj, Sgt Bastow ok, MH should this be DZ312? Crashed on overshoot Horsham St.Faith 1.8.42 (Air Britain Serials) 01.08.42 105 Sqn. DK312 Crashed at Horsham St.Faith after overshooting on s/engined landing. (Mosquito Crash Log)</t>
  </si>
  <si>
    <t>Steiger</t>
  </si>
  <si>
    <t>DK310</t>
  </si>
  <si>
    <t>08.09.42 Ltn. Strohal 12./JG 1 Mosquito  622 8D3: 9.200 m. 19.03 -Film C. 2035/II Anerk: Nr. 2* 12./JG 1 Missing on met flight 8.9.42 (Air Britain Serials) 
Name: FARRELL, IVOR 
Initials: I 
Nationality: United Kingdom 
Rank: Flight Sergeant (Pilot) 
Regiment/Service: Royal Air Force Volunteer Reserve 
Unit Text: 521 Sqdn. 
Age: 20 
Date of Death: 08/09/1942 
Service No: 1169028 
Additional information: Son of Walter H. and Mary I. Farrell, of Northfield, Birmingham. 
Casualty Type: Commonwealth War Dead 
Grave/Memorial Reference: 21. B. 5. 
Cemetery: REICHSWALD FOREST WAR CEMETERY 
Name: VINCE, LEONARD DANIEL 
Initials: L D 
Nationality: United Kingdom 
Rank: Sergeant (W.Op./Air Gnr.) 
Regiment/Service: Royal Air Force Volunteer Reserve 
Unit Text: 521 Sqdn. 
Age: 20 
Date of Death: 08/09/1942 
Service No: 1251668 
Additional information: Son of Daniel James Vince and Alice Amy Vince, of Camberwell, London. 
Casualty Type: Commonwealth War Dead 
Grave/Memorial Reference: 21. B. 6. 
Cemetery: REICHSWALD FOREST WAR CEMETERY 
(CWGC)</t>
  </si>
  <si>
    <t>Strohal</t>
  </si>
  <si>
    <t>DD684</t>
  </si>
  <si>
    <t>8/9 September, 1942</t>
  </si>
  <si>
    <t>15/16 February 1943</t>
  </si>
  <si>
    <t>18.02.1943 1630 139 to Tours from Marham . at Vengeons (Manche), 4km NNE Sourdeval (BCL). F/S FA Budden +, Sgt F Morris +, rest in Vengeons churchyard Missing (Tours) 18.2.43 (Air Britain Serials) Airborne 1630 18Feb43 from Marham. Cause of loss not established. Crashed at Vengeons (Manche) 4 km NNE of Sourdeval, France. Both are buried in Vengeons Churchyard. F/S F.A.Budden KIA Sgt F.Morris KIA " (Chorley via Lost Bombers)</t>
  </si>
  <si>
    <t>DZ474</t>
  </si>
  <si>
    <t>19 February 1943</t>
  </si>
  <si>
    <t>1942-12</t>
  </si>
  <si>
    <t>DZ314</t>
  </si>
  <si>
    <t>09.01.1943 1615 105 to Rouen from Marham Hit by FLAK and exploded. Rouen near target area 1731 (BCL). W/O A.R.Noseda DFC RAAF +, Sgt Urquhart +, Rest in St.Sever Cem extension Rouen Missing (Rouen) 9.1.43 (Air Britain Serials)</t>
  </si>
  <si>
    <t>DK332</t>
  </si>
  <si>
    <t>Bomber</t>
  </si>
  <si>
    <t>13/14 January 1943</t>
  </si>
  <si>
    <t>13.01.1943 1745 109 to Essen from Wyton crashed on return to base. Wyton 2125 (BCL). F/L E.Cambell ok, F/L J.E.Turnbull ok, PFF OBOE "Serial Range DK308 - DK332. 25 Mosquito B.Mk1V Series 11. Powered by Merlin 21/23 engines. 11Apr42 and 13Sep42. Part of a batch of 50 ordered 21Apr41 and delivered by De Havilland 11Apr42 and 13sep42. When lost this Mosquito had a total of 70.20 hrs. Airborne 1745 13Jan43 from wyton. Crashed 2125 on return to base, thus becoming the first PFF Oboe Mosquito to be written off in any circumstances. No injuries. F/L E.Campbell F/L J.E.Turnbull " (Chorley via Lost Bombers) Overshot landing at Wyton 13.1.43 (Air Britain Serials) 13.01.43 109 Sqn. DK332 Wyton aerodrome. Overshot on landing. (Mosquito Crash Log)</t>
  </si>
  <si>
    <t>DD777</t>
  </si>
  <si>
    <t>20 January 1943</t>
  </si>
  <si>
    <t>11.10.1942 1641 105 to Hannover from Marham shot down by Uffz Kirchner 5./JG1 and crashed. at Oudenrijn, 1km WSW Utrecht (BCL). F/L J Lang pow, P/O RP Thomas pow, see also DK/DZ340 and DK317 11.10.42 Uffz. Günther Kirchner: 3 5./JG 1 Mosquito  2 km. westl. Utrecht 18.32 Reference: JG 1 List f. 631 Shot down from 28,000 feet (The Mossie 29) Missing (Hannover) 11.10.42 (Air Britain Serials)</t>
  </si>
  <si>
    <t>5./JG 1</t>
  </si>
  <si>
    <t>Kirchner</t>
  </si>
  <si>
    <t>DZ340</t>
  </si>
  <si>
    <t>11.10.1942 1641 105 to Hannover from Marham hit by FLAK near Leeuwarden, crash landed on return. at Marham airfield (BCL). P/O PWT Rowland ok, P/O RL Reily ok, see also DZ341 and DK317, this plane named DK340 in BCL Hit by flak Leeuwarden and crashlanded at Marham 11.10.42 (Air Britain Serials)</t>
  </si>
  <si>
    <t>DD784</t>
  </si>
  <si>
    <t>19MU</t>
  </si>
  <si>
    <t>Maintenance</t>
  </si>
  <si>
    <t>15 October 1942</t>
  </si>
  <si>
    <t>20.10.1942 1200 105 to Hannover from Marham . Lost without trace (BCL). F/S LW Deeth +, W/O FEM Hicks +, both buried at Sage War Cem AIRCRAFT OF THE ROYAL AIR FORCE 1939-1945: DE HAVILLAND DH.98 MOSQUITO. Mosquito B Mark IV Series 2, DZ313, in flight shortly before delivery to No. 105 Squadron RAF at Horsham St Faith, Norfolk, as ‘GB-E’. (Imperial War Museum Photo E(MOS) 884 ) Lost on its first operation. Airborne 1200 20Oct42 from Marham on a cloud-cover attack on Hannover. Cause of loss and crash-site not established. Both airmen are buried in the Sage War Cemetery. F/S L.W.Deeth KIA W/O F.E.M.Hicks KIA (Lost Bombers) Missing (Hannover) 20.10.42 (Air Britain Serials)</t>
  </si>
  <si>
    <t>DZ343</t>
  </si>
  <si>
    <t>23 October 1942</t>
  </si>
  <si>
    <t>23.10.1942 1253 105 to Hengelo from Marham believed shot down by light FLAK, , eyewitness saw plane in flames and explosion on impact. near Raard, 3km WSW Dokkum 1502 (BCL). S/L JC Simpson MiD +, F/L CB Walter +, both buried in Westdongeradeel (Raard) Protestant Cem Missing (Rengelo) 23.10.42 (Air Britain Serials)</t>
  </si>
  <si>
    <t>DK316</t>
  </si>
  <si>
    <t>30 October 1942</t>
  </si>
  <si>
    <t>Hit Spitfire AR501 on landing Exeter 15.3.43 (Air Britain Serials) 15.03.43 307 Sqn. DD364 Crashed at Exeter aerodrome after suffering engine failure and collided with parked Spitfire AR5O1, which was damaged. (Mosquito Crash Log)</t>
  </si>
  <si>
    <t>DZ497</t>
  </si>
  <si>
    <t>16 March 1943</t>
  </si>
  <si>
    <t>RAF 11 Gp. 157 Sqn. 1 Mosquito NF.II 22.25- Interception 0 - 0 - 0 - 1 Cat.Em Lost 30sm. E. Clacton
Cat.Em 20.01.43 P/O K.W. Paul RAAF = 11 Group 157 Sqn. Mosquito II: DD777 down 30sm. E. Clacton
Cat.Em 20.01.43 P/O C.P.F. Cronin = 11 Group 157 Sqn. Mosquito II: DD777 down 30sm. E. Clacton
(above from Tony Woods, transcribed from original claims &amp; losses report)
20.01.1943 Interception Patrol 157 to off Clacton from Castle Camps crashed into sea while pursuing enemy aircraft. Lost without trace (FCL). P/O KW Paul RAAF +, P/O CPF Cronin +, no further info Crashed in sea while chasing enemy aircraft 30m off Clacton Essex 20.1.43 (Air Britain Serials)
411817 Flying Officer PAUL, Keith Walter  
Source: 
NAA: A705, 166/32/15 
Aircraft Type:  Mosquito 
Serial number:  DD 777 
Radio call sign:   
Unit:  157 Sqn RAF 
Summary: 
Mosquito DD 777 of 157 Sqn RAF took off at 2000 hours on 20 January 1943 for an 
operational patrol. The aircraft was handed over to the Sector Controller at Trimley, who 
issued several vectors which brought DD 777 to within one and a half miles astern of an 
enemy aircraft at 12000 feet, approx 30 miles east of Clacton.  
At approx 2225 hours the pilot of DD 777 reported “out of control”, but the aircraft failed 
to respond to the Controller to repeat the message. All subsequent efforts to communicate 
with the aircraft failed. 
A night search was undertaken by 117 Sqn aircraft as well as air sea rescue boats as well 
as at first light next morning. No trace was found of the missing aircraft or crew. 
Crew: 
RAAF 411817 FO Paul, K W (Pilot) 
PO Cronin, C P F (Navigator/WT) 
In 1949 it was recorded that the crew had lost their lives at sea.
(MISSING WITH NO KNOWN GRAVE 
    BY ALAN STORR)</t>
  </si>
  <si>
    <t>DD731</t>
  </si>
  <si>
    <t>DK289</t>
  </si>
  <si>
    <t>1401 Flt</t>
  </si>
  <si>
    <t>Weather</t>
  </si>
  <si>
    <t>W/O II David O'Neill RCAF who is buried in Bergen (Mollendal) Church Cemetery. (Geoff Crump, Cheshire Regiment Museum) This Mosquito crashed down 6-8 km from Bergen. The german documents give these details: LXX.Armeekorps: Abschuss eines engl. Aufklarer Typ Mosquito SW Loddefjord (etwa 8 km SW Bergen) durch flak. 2 Mann besatzung tot. War Diary Marineoberkommando Norwegen: 1135 Uhr 1 Mosquito 15 km sudlich Bergen kurs nord und zuruck auf sudkurs, sturzt 6 km sudl. Bergen ab. Kein beschuss durch Mar. Flakeinheiten.W.B.N. Meldet dazu: Verm. durch flak abgeschossen. 2 mannbesatzung tot. Long-range version (Markus) This 540. Sqdn. PRU Mosquito, piloted by W/O David O`Neil, R 92679 RCAF with Navigator Sgt. A.D. Lockyer, 629806 RAF was shot down 20.02.43 by AA guns in the emplacemets of Leuchtgruppe Knappen while passing over the Grimstadfjord.(Heavy ships anchorage) The Mosquito crashed on land at Loddefjord, a suburb to Bergen. Today there is a large shoppingcenter called "Vestkanten" at this place. The two crew members were both killed in the crash, and buried at Møllendal Cemetery. Some few parts of this Mosquito are exhibited in the "Bunkermuseum" at Laksvaag. (http://f16.parsimony.net/forum28300/messages/8520.htm) Missing from PR mission to Bergen 20.2.43 (Air Britain Serials)</t>
  </si>
  <si>
    <t>DZ466</t>
  </si>
  <si>
    <t>DZ378</t>
  </si>
  <si>
    <t>105/DZ378 105 Sqn Mosquito IV DZ378 Op: Delmenhorst S/L R W Reynolds, F/O E B Sismore. Cr. landed base; repairs discontinued. To 13 OTU as 3509M. (http://www.rafinfo.org.uk/BCWW2Losses/1942.htm) Damaged 20.2.43 to 3509M (Air Britain Serials)</t>
  </si>
  <si>
    <t>Disposed</t>
  </si>
  <si>
    <t>DZ232</t>
  </si>
  <si>
    <t>21 February 1943</t>
  </si>
  <si>
    <t>DD793</t>
  </si>
  <si>
    <t>20.03.1943 1750 139 to Malines from Marham hit by FLAK. Foxburrow Wood/Brightwell, Martlesham Heath airfield, Suffolk 1925 (BCL). F/L MM Wayman DFC +, F/O GS Clear DFC +, Airborne 1750 20Mar43 from Marham. Hit by Flak and later crashed 1925 at Foxburrow Wood near Brightwell, while attempting to go around again after making a missed approach on one engine at RAF Martlesham Heath. F/L M.M.Wayman DFC KIA F/O G.S.Clear DFC KIA (Lost Bombers) Crashed on overshoot Martlesham Heath 21.3.43 (Air Britain Serials) 19.03.43 139 Sqn. DZ496 Returning with flak damage, the aircraft crashed at Martlesham Heath on overshoot. Two killed. (Mosquito Crash Log)
Michael Myers Wayman, DFC, Flt Lt, 139 Squadron died 20th March 1943 Lost Bombers - World War II Lost Bombers
Service Number 89359 Sunderland (Ryhope Road) Cemetery Ward 7. Section B.B. Grave 1716 Details
Airborne 1750 20Mar43 from Marham. Hit by Flak and later crashed 1925 at Foxburrow Wood near Brightwell, while attempting to go around again after making a missed approach on one engine at RAF Martlesham Heath. F/L M.M.Wayman DFC KIA F/O G.S.Clear DFC KIA
From: Fallencomrades
At 17:50 on 20 March 1943, a Mosquito Mark IV (DZ496 XD-) piloted by Flight Lieutenant Wayman took off from RAF Marham as part of a 12-strong Mosquito raid on the Louvain and Malines Railway yards. However, only the Louvain yards were actually reached: immediately east of Brussels.
From: Leverstock Green War Memorial
Flight Lieutenant Wayman/Flying Officer Clear's Mosquito was hit by flak which disabled one of the two engines. Later that evening, at 19:25, this Mosquito attempted a landing at RAF Martlesham Heath airfield, Suffolk, but Flight Lieutenant Wayman's first attempt at landing the now one-engine Mosquito was unsuccessful. While preparing for a second attempt, the Mosquito crashed at Foxburrow Wood near Brightwell.
Both Flight Lieutenant Wayman and Flying Officer Clear died later that night, 20 March 1943, at East Suffolk Hospital. Flying Officer Clear was aged 31 years' old.
His wife's daughter posted a note at Re: Myers WAYMAN; Sunderland, England - Wayman - Family History &amp; Genealogy Message Board - Ancestry.com and about press clippings about him at Re: Myers WAYMAN; Sunderland, England - Wayman - Family History &amp; Genealogy Message Board - Ancestry.com
His father, Myers Wayman was Mayor of Sunderland during WW2. 
(http://www.ww2f.com/information-requests/51833-raf-casualties-help-needed.html)</t>
  </si>
  <si>
    <t>DZ261</t>
  </si>
  <si>
    <t xml:space="preserve">23-Mar-43. Mosquito II DZ261. EW-C. W/Cdr J. Michałowski KAS / F/Lt S. Szkop KAS. Night training flight.  experienced as he was, Michalowski made an error on his emergency approach. (http://www.geocities.com/Mohikanie/307/307Story.html) Crashed on approach Exeter 21.3.43 (Air Britain Serials) 21.03.43 307 Sqn. DZ261 Crashed on approach to Exeter aerodrome on one engine. Two killed. (Mosquito Crash Log) (MH - Mosquito Crash Log says 21 March) </t>
  </si>
  <si>
    <t>Crashed on landing</t>
  </si>
  <si>
    <t>DD750</t>
  </si>
  <si>
    <t>22 March 1943</t>
  </si>
  <si>
    <t>Crew: Sgt. John Hudson Staples (656008) and Sgt. Ralph Ernest Andrews (1576326)
Crash site: White Craig, Silsden
Source says aicraft was reported missing 2/3/1943. Since CWGC has date of death as 22/3/1943 presume this is a typo.
Source: Hawks Rising - The Story of 25 Squadron Francis K. Mason (John Larder on RAF Commands Forum)
There seems much confusion with the date and location of this aircraft, For example `RAF Aircraft DA100 - DZ999` Air Britain gives 22.3.43. Whereas `High Ground Wrecks` &amp; `Mosquito Crash Log give 2/3/43. Imagine my surprise when I visited the crash site in 1995 and found a small metal plate cemented in a drystone wall that read `RAF Mosquito NF Crashed - Crew Dead- 25.3.45` 
Also, the location given in some sources as Wingate Nick, whilst others say White Crag, or Silsden, Nr Keighley,Yorks. My answer to this is that both locations are right, for they are within several hundred yards of each other and the Mosquito came down on the edge of White Crag plantation between the two.
The date as John &amp; Dave say seems to be correct 22.3.43, I did have a form 1180 for this somewhere but can`t seem to find it. I have no idea where 1945 on the metal plate came from, but they must be confusing it with another aircraft? 2.3.43 in Dave Smith`s books is obvously a typo.
The aircraft was holding for approach to Church Fenton but sector placed it over high ground and while under power it flew into the hill about 365m. I only found one small fragment of alloy on the edge of the plantation so aircraft must be beneath the trees. I have photo`s of the general area and of the plate in the wall if anyone wants them just drop me an email. ("Highgroundsman" on RAF Commands Forum)
With regard to the site of the crash, Dave, I have also visited it on a number of occasions, I only live about 6 miles away hence the interest. I am reliably told by the locals that it did infact hit the ground in the 'nick' of Whingate Nick and rolled over forwards bursting into flames on the heather moorland behind. I do not know whether I am correct but there are some score marks down the rocks of the 'nick' in line with the flight path of the a/c, score marks that do look too articial to be natural.
Most of the a/c, as one would expect of a Mossie on fire, was burnt away but one local farmer did find many of the rubber oval bumpers from the u/c legs one he used as a door stop until his wife gave it to a friend of mine. I do believe he passed it on to Tony Agar at Elvington for his Mossie. Another very ingenious farmer also used a piece of aileron to help rebuild a wall lower down the hill this was still there the last time I went up there about two years ago. (Peter Baxter on RAF Commands) Flew into hill at night nr Keighley Yorks. 22.3.43 (Air Britain Serials) 02.03.43 25 Sqn. DD750 Crashed at White Craig, Silsden, near Keighley. Sector Control placed aircraft over high ground to wait its turn to land but did not ascertain height of aircraft, which flew into hill at high speed. Two killed. (Mosquito Crash Log)</t>
  </si>
  <si>
    <t>Terrain</t>
  </si>
  <si>
    <t>DZ257</t>
  </si>
  <si>
    <t>22/23 March 1943</t>
  </si>
  <si>
    <t>Another source, transcribed from RAF daily reports, says DD257 (sic) was tasked to Holland, hit by Flak, and was Cat. E, crashing at Wittering. F/O A.M. Paten and F/O T.E.G. Hanson. F/O Paton &amp; P/O Hanson. This crew crashed on landing on their return to Wittering and were both killed. From the remains of their flight log, it seemed as though they had been through some flak and on approaching base they called for a priority landing as the aircraft had little aileron control. They made one circuit without a landing approach, and on the second circuit went in from about 200 ft. (www.151squadron.org.uk) 22/23 March 1943, 21.07-00.30 Ranger to Holland, hit by flak, crashed at Wittering. (http://bb.1asphost.com/lesbutler/tony/tonywood.htm) Message posted by DaveW on 30/9/05.
In regard to Crashed Mosquito.
Navigator Hanson buried at Warwick but I cant trace the pilot Paten A.M. Any Ideas?
Regards DaveW.
Flying Officer Paton. Archibald McMeekin Paton, Royal Australian Airforce Service No 400734 was a Pilot with 151 Squadron, Wittering.
He and Ted Hanson were great mates and he is buried next to him in the Warwick Cemetary. Mac, as he was known, was my fathers brother. He was born and lived at Bullhead, near Tallangatta in NE Victoria, Australia. He enlisted in October 1941.
I hope this information is helpful. K.obrien Missing on night flying test from Wittering 24.3.43 (Air Britain Serials)</t>
  </si>
  <si>
    <t>DZ248</t>
  </si>
  <si>
    <t>23/24 March 1943</t>
  </si>
  <si>
    <t>23.03.1943 Defensive Patrol 157 to Bradfield from Bradwell Bay after patrol made practise interception and crashed. near Manningtree, Essex (FCL). S/L VMHH Clive +, P/O A Eastwood +, no further info (MH - Mosquito Crash Log says 24 March, CWGC says 23rd) 23/24 March 1943 - may have been shot down by the crew of a Stirling (Brian Bines on 12 O'Clock High) The Mosquito was flown by a Viscount, who had been vectored onto the unknown Stirling on a Bullseye and was fired on and crashed, AA also opened up. According to the elderly man the wreckage had signs of .303 damage. I understand some research at the PRO did not come up with much which included the 157 Sqd, record book. It was thought the Stirling was flown by a new crew returning from a leaflet raid to the Lille area . I have been doing a little digging and have come up with the following. The pilot listed as Sqn Ldr VMHH Clive was in fact Viscount Clive, a descendent of Clive of India! His actual name was Mervyn Horatio Herbert (Herbert being the family name), the Viscount Clive (Service No: 86326). He was 38 at the time of his death - getting on a bit for an operational pilot. (http://forum.12oclockhigh.net/showthread.php?t=7857) 
Name: HERBERT, MERVYN HORATIO 
Initials: M H 
Nationality: United Kingdom 
Rank: Squadron Leader 
Regiment/Service: Royal Air Force Volunteer Reserve 
Unit Text: 157 Sqdn. 
Age: 38 
Date of Death: 23/03/1943 
Service No: 86326 
Additional information: Viscount Clive, 17th Baron D'arcy de Knayth. Son of George Charles Herbert, 4th Earl of Powis and of The Countess of Powis, 16th Baroness D'arcy de Knayth, Powis Castle Welshpool, husband of Viscountess Clive (nee Cuthbert), of Powis Castle, Welshpool. Barrister. 
Casualty Type: Commonwealth War Dead 
Grave/Memorial Reference: South side of church. 
Cemetery: WELSHPOOL (CHRIST CHURCH) CHURCHYARD 
Name: CLIVE, Viscount 
Initials: M H H 
Nationality: United Kingdom 
Rank: Squadron Leader 
Regiment/Service: ALIAS 
Date of Death: 23/03/1943 
Service No: 86326 
Additional information: See HERBERT, the true family name. 
Casualty Type: Commonwealth War Dead 
Cemetery: WELSHPOOL (CHRIST CHURCH) CHURCHYARD
(Dennis Burke)
Only thing I can add is his London Gazette notice of Commishion to rank of P/O. 
Gazette Issue 35940 published on the 12 March 1943. Page 4 of 10 
ROYAL AIR FORCE VOLUNTEER RESERVE.
GENERAL DUTIES BRANCH.
To be Pit. Offs. on prob. (emergency) : —
Wt. Offs.
992773 Albert EASTWOOD (139391). 19th Jan. 1943- 
I'm certain he only appears this once in it as he was killed shortly after his commisioning. I think someone has said on hear before that they might have been back dated a llittle provide some extra back pay for the airman. 
(Dennis Burke) Dived into ground Bradfield Essex 24.3.43 (Air Britain Serials) 24.03.43 157 Sqn. DZ248 Struck ground vertically at Bradfield, killing two. (Mosquito Crash Log)
No.11 Group Operations Record Book. AIR25/194 reports; One Mosquito of 157 Sqdn. on patrol under Trimley Heath was transferred to Bullseye and after obtaining contact of friendly a/c took violent evasive action, crashing into the ground at Bradfield near Colchester. Pilot(Viscount Clive) and Nav/Rad. were both killed. No.11 Group Accidents Reported. Air 24/576 gives a slightly different version. viz. Aircraft held by serachlight; banked to starboard and dived to earth. Records for Trimley Heath are missing for that period. I followed this up with tracing all friendly aircraft flying that night. Air Staff Operations Summary No.854. AIR22/128. Bomber Command had 17 aircraft dropping propaganda leaflets on Lille and 4 on Orleans. 16 OTU 92 Group sent 4 Wellingtons to Orleans from Upper Heyford,(AIR27/656) 27 OTU, 28OTU and 30 OTU 93 Group sent 12 Wellingtons and 4 Whitleys from RAF Harwell(Lichfield), RAF Hixon(Sleighford) and RAF Wymeswold(Castle Donnington)AIR 29/671; AIR29/672 and AIR29/670. 
4 Whileys were sent from RAF Whitchurch. AIR29/687. Bearing in mind take-off times IF Viscount Clive HAD BEEN in a 'Bullseye' in would have been with returning aircraft. Interceptions/Tactics Report No.63/43. for night of 23/24 March 1943 - AIR24/257- under '93 Group' has the following; BETHUNE. 15m./ SW. 2105 hrs. 10,000 ft. Believed FW.190 with cockpit light, seen 1,000 yards. starboard quarter slightly below. E/A closed to 800 yards. Wellington dived to starboard and climbed to port and E/A passed below. R/G fired short burst at 600 yards. E/A seen again 40 secs later port starboard below at 800 yards appearing to be coming into attach. A/C made diving turn to port and E/A lost to sight."
(http://forum.12oclockhigh.net/showthread.php?t=7857)</t>
  </si>
  <si>
    <t>Friendly Fire</t>
  </si>
  <si>
    <t>DK318</t>
  </si>
  <si>
    <t>26/27 March 1943</t>
  </si>
  <si>
    <t>DZ699</t>
  </si>
  <si>
    <t>301FTU/1 OADU</t>
  </si>
  <si>
    <t>Ferry</t>
  </si>
  <si>
    <t>27 March 1943</t>
  </si>
  <si>
    <t>1 OADU</t>
  </si>
  <si>
    <t>HJ866</t>
  </si>
  <si>
    <t>To RCAF 27.3.43 (Air Britain Serials)</t>
  </si>
  <si>
    <t>Sold</t>
  </si>
  <si>
    <t>HJ869</t>
  </si>
  <si>
    <t>W4054</t>
  </si>
  <si>
    <t>Mkrs/AAEE/1PRU/540</t>
  </si>
  <si>
    <t>28 March 1943</t>
  </si>
  <si>
    <t>The Mosquito was on a PRU mission when it was shot down at Skatval. Flight Lieutenant Norman Denys Sinclair, parachuted and became POW. The navigator: Flying Offiser Wilfred Nelson(31) from Heaton Chapel, Stockport, Cheshire, went down with the aircraft. He is buried at Stavne Cemetery in Trondheim. The Mosquito was shot down at 13.20 by Ofw. Theo Stebner from 10./JG5 He took off from Lade airfield and attacked the Mosquito twice. First over the fjord, second time over Skatval.The aircraft crashed and burned on a field. There is probably nothing left at the site today. (http://home.no.net/kjellsor/oppauran.html) 28.03.43 Ofw. Stebner 10./JG 5 Mosquito  5 km. N.W. Trondheim-Vaernes: 7.500 m. 13.20 Film C. 2031/II Anerk: Nr. - 7th July and F/O Bayley in Mosquito PR I, W4054 (photographed Tirpitz - 07Jul42 (Mosquito) - F/O K. Bayley &amp; P/O Little (Obs.) photographed Tirpitz, Admiral Scheer &amp; Admiral Hipper
\http://forum.12oclockhigh.net/showthread.php?t=10043) Missing from PR mission to Trondheim 28.3.43 (Air Britain Serials)</t>
  </si>
  <si>
    <t>10./JG 5</t>
  </si>
  <si>
    <t>Stebner</t>
  </si>
  <si>
    <t>DZ416</t>
  </si>
  <si>
    <t>28.03.1943 1753 to bomb John Cockerill Steelworks 105 to Liege from Marham last seen 1840. Lost without trace (BCL). F/O JG Bruce DFM +, F/O RL Reilly +, rest in Lille Southern Cem 28.03.43 Ofw. Adolf Glunz: 30 4./JG 26 Mosquito  S. Lille: 10 m. 18.42 Film C. 2031/II Anerk: Nr.158 First operational sortie 13Jan43. DZ416 was one of two 105 sqdn Mosquitos lost on this operation. See: DZ522. Airborne 1752 28Mar43 from Marham to bomb the John Cockerill Steel works. Last seen at 1840. Cause of loss and crash-site not established. Both airmen are buried in Lille Southern Cemetery alongside their Squadron comrades from DZ522. F/O Bruce had won his DFM, Gazetted 30Jan42, while flying Blenheims with the Squadron. F/O J.G.Bruce DFM KIA F/O R.L.Reily KIA 'Mosquito Thunder' (S.R.Scott) reports this aircraft was shot down by a fighter (Chorley via Lost Bombers) Missing (Liage) 28.3.43 (Air Britain Serials) A Rotte returning from an evening reconnaissance of the English coast spotted six Mosquitos at low level. Glunz's Schwarm scrambled and were able to intercept the Mosquitos. (JG 26 War Diaries)</t>
  </si>
  <si>
    <t>Glunz</t>
  </si>
  <si>
    <t>DZ522</t>
  </si>
  <si>
    <t>28.03.1943 1752 to bomb John Cockerill Steelworks 105 to Liege from Marham last seen 1840. Lost without trace 1840 (BCL). Sgt GK Leighton +, Sgt TN Chadwick +, rest in Lille Southern Cem 28.03.43 Ofw. Adolf Glunz: 29 4./JG 26 Mosquito  S. Lille: 10 m. 18.41 Film C. 2031/II Anerk: Nr.157 Missing (Liage) 28.3.43 (Air Britain Serials) A Rotte returning from an evening reconnaissance of the English coast spotted six Mosquitos at low level. Glunz's Schwarm scrambled and were able to intercept the Mosquitos. (JG 26 War Diaries)</t>
  </si>
  <si>
    <t>DZ234</t>
  </si>
  <si>
    <t>1 April 1943</t>
  </si>
  <si>
    <t>Set off at 1900 on 1/2 April 1943 for a sortie over eastern Sicily, FTR, F/O S. Cornforth and F/O M. Davies. (Fighters Over Tunisia) Missing off Malta 1.4.43 (Air Britain Serials)</t>
  </si>
  <si>
    <t>1943-04</t>
  </si>
  <si>
    <t>DD742</t>
  </si>
  <si>
    <t>85/TFU/85</t>
  </si>
  <si>
    <t>2 April 1943</t>
  </si>
  <si>
    <t>DZ487</t>
  </si>
  <si>
    <t>3 April 1943</t>
  </si>
  <si>
    <t>Einen der ersten Abschüsse des neuen Geschwaders konnte Uffz. Klein von der I. am 3. April um 17.47 in der nähe von Lister erzielen. Hierbei schoß er eine De Havilland Mosquito ab. http://www.jg11.de/html/teil1_jg11.html Claim also in Tony Woods list for Uffz. Klein of 10./JG 1: 03.04.43 Uffz. Klein: 1 10./JG 1 Mosquito  05 Ost 78/2/7: 6.000 m. [35 km. S.W. Lister] 17.47 Film C. 2027/I Anerk: Nr.40 DZ487 was P/O Mair John Drysdale DFC (MIA)138437 &amp; P/O George Daniel Ernest (KIA)121564 (http://forum.12oclockhigh.net/showthread.php?t=20935) Missing from PR sortie to Oslo 4.4.43 (Air Britain Serials)</t>
  </si>
  <si>
    <t>Klein</t>
  </si>
  <si>
    <t>DZ380</t>
  </si>
  <si>
    <t>03.04.1943 1815 139 to Aulnoye from Marham shot down by 2 FW190. Lost without trace (BCL). F/O WO Peacock +, Sgt RC Saunders +, rest in Maubeuge Centre Cem Claim in Tony Woods' list: 03.04.43 Ofw. Willi Mackenstedt 6./JG 26 Mosquito  10 km. W. Maubeuge: tiefflug 20.30 Film C. 2027/I Anerk: Nr.123 Coded X, time up 18.15. (http://bb.1asphost.com/lesbutler/tony/tonywood.htm) Airborne 1815 3Apr43 from marham. Shot down by two Fw190s. Crash- site not established. Both are reported to have been buried 5Ap43 in Maubeuge Centre Cemetery, France. F/O E.O.Peacock KIA Sgt R.C.Saunders KIA " (Lost Bombers) Missing (Aulnoye) 3.4.43 (Air Britain Serials) Intercepted by a standing patrol of the 6th Staffel, JG 26 (JG 26 War Diary)</t>
  </si>
  <si>
    <t>6./JG 26</t>
  </si>
  <si>
    <t>Mackenstedt</t>
  </si>
  <si>
    <t>DZ233</t>
  </si>
  <si>
    <t>3/4 April 1943</t>
  </si>
  <si>
    <t>3/4 April 1943. Set off at 2055 for an intruder sortie over Sicily, Sgt.R. Heslop and P/O J.A. Thompson FTR. It is possible they first shot down a Ju 88 of II/KG 30, as this unit reported that one of its aircraft had been shot down by a night fighter over Gela, Sicily, and ditched. (Fighters Over Tunisia) Missing off Malta 3.4.43 (Air Britain Serials)</t>
  </si>
  <si>
    <t>DZ486</t>
  </si>
  <si>
    <t>139/618</t>
  </si>
  <si>
    <t>Highball</t>
  </si>
  <si>
    <t>5 April 1943</t>
  </si>
  <si>
    <t>See http://www.raf.mod.uk/downloads/documents/airpoweraut02.pdf . Donald L. Pavey Flying Officer Pilot, Killed. Bernard Walter Stimson Sergeant Navigator / Air Bomber Killed. The aircraft is reported to have flown over Durness and Balnakeil before turning south and flying down the glen towards Cranstackie, however the distribution of wreckage at the site suggests that the aircraft flew over Loch Eriboll before clipping the ridge to the north of the summit and disintegrating down the north western face of the mountain. (http://www.peakdistrictaircrashes.co.uk/) Photos at http://mysite.orange.co.uk/aircraftwreckage/mosquito.htm Flew into hill 10m SW of Durness Caithness 5.4.43 (Air Britain Serials) 05.04.43 618 Sqn. DZ486 Crashed ten miles S.W. of Durness, Courdon Lodge, Caithness as pilot failed to climb to safe height as he neared coast and disregarded QDM. Aircraft was seen by shepherd to fly into hill and burn. (Mosquito Crash Log)</t>
  </si>
  <si>
    <t>DD674</t>
  </si>
  <si>
    <t>23/410</t>
  </si>
  <si>
    <t>6 April 1943</t>
  </si>
  <si>
    <t>06.04.1943 Ranger Sortie 410 to NW Germany from Coleby Grange hit by FLAK, crashed. Lost without trace pm (FCL). F/L CD McClosky RCAF pow, P/O JG Sullivan RCAF pow, no further info. Took off 15.55 (http://bb.1asphost.com/lesbutler/tony/tonywood.htm) The next few day rangers were less fortunate and indicated the great danger attending these daylight penetrations into enemy territory. On 6 April, F/L C.D. McCloskey and P/O J.G. Sullivan did not return from a sortie. The German radio announced that a British aircraft had been shot down over north-west Germany and it was later learned that the two men were prisoners of war. Mac McCloskey, one of the original members of No.410, had just that day been informed of his promotion to Flight Lieutenant as deputy commander of "A" Flight. (http://www.rcaf.com/410squadron/410eng1-3.htm) Came down at 1727 in the vicinity of Kleinringe, Leer county, 15km N of Nordhorn. (http://www.footnote.com/image/38633673/mosquitoes%7CMosquito/) Missing from day intruder mission 6.4.43 (Air Britain Serials)</t>
  </si>
  <si>
    <t>DZ430</t>
  </si>
  <si>
    <t>8 April 1943</t>
  </si>
  <si>
    <t>08.04.1943 2202 109 to Duisburg from Wyton crashed immediately after T/O. Hartford, Huntingdonshire (BCL). F/O J Walker +, F/O CD McKenna +, 
Took off from Wyton. Mosquito IV. 
McKENNA 
 Charles Daniel 
 Flying Officer J/6665. 109 (R.A.F.) Sqdn, Royal Canadian Air Force. Died Thursday 8 April 1943. Age 24. Son of Charles E. McKenna and Sarah McKenna, of New Toronto, Ontario, Canada. Buried: ALTRINCHAM BOWDON AND HALE (ALTRINCHAM) CEMETERY, Cheshire, United Kingdom. Ref. Sec. X. Grave 429B. 
WALKER 
 John 
 Flying Officer 117425. 109 Sqdn., Royal Air Force Volunteer Reserve. Died Thursday 8 April 1943. Age 20. Son of Harold and Mabel Walker, of Hull. Buried: HULL NORTHERN CEMETERY, Yorkshire, United Kingdom. Ref. 264. Grave 50. 
(http://www.roll-of-honour.com/Bedfordshire/LIttleStaughton109Squadron.html) Crashed on take-off from Wyton Hartford Cambs. 8.4.43 (Air Britain Serials) 08.04.43 109 Sqn. DZ430 Crashed at Hartford shortly after take-off, killing two. (Mosquito Crash Log)</t>
  </si>
  <si>
    <t>DD747</t>
  </si>
  <si>
    <t>Broke up in air and crashed Airmyn Yorks. 8.4.43 (Air Britain Serials) 08.04.43 25 Sqn. DD747 Crashed at West Park, Airmyn, Yorks after breaking up in flight. 2 killed. (Mosquito Crash Log)</t>
  </si>
  <si>
    <t>DZ743</t>
  </si>
  <si>
    <t>10 April 1943</t>
  </si>
  <si>
    <t>It was a few days later, on talking to the soldiers again, that I heard what had happened. The plane had spotted the train and had warned the train crew by flying very low over the train. It then flew low over us in Sneek and turned back. By now the train crew had stopped the train (luckily a freight train) and had taken cover. The plane shot up the locomotive, and then turned to have another go when the pilot flew into the trees, causing the plane to crash. Both crewmen were killed. (Internet posting) 10.04.1943 Dawn Ranger Sortie 410 RCAF to over Holland from Coleby Grange hit a tree during attack on train at Ijlist railway station (FCL). F/O JE Leach RCAF +, F/O RM Bull RCAF +, no further info Took off 08.58 (http://bb.1asphost.com/lesbutler/tony/tonywood.htm) Missing from day intruder 10.4.43 (Air Britain Serials)</t>
  </si>
  <si>
    <t>DZ703</t>
  </si>
  <si>
    <t>301FTU/1 OADU/Malta/23</t>
  </si>
  <si>
    <t>11 April 1943</t>
  </si>
  <si>
    <t>23 Squadron, took off 2219, F/L M.H. Phillips and P/O M.A. McCoy FTR from eastern Sicily (Fighters Over Tunisia) Missing 11.4.43 (Air Britain Serials) F/O Lacombe A. McCOY - 130839 (from Dominica), and F/Lt Michael A. PHILLIPS - 84294,, CRO lists both these men as being on 51 OTU. Perhaps they ferried this aircraft to the Mediterranean. (http://www.rafcommands.com/forum/showthread.php?p=47672&amp;highlight=Mosquito#post47672)</t>
  </si>
  <si>
    <t>DZ470</t>
  </si>
  <si>
    <t>11.04.1943 1945 attack engine sheds 139 to Mechelen from Marham believed hit by light FLAK, break away from formation, victim to FW190 of 3./JG26. Destelbergen (Oost Vlaanderen), 5km E Gent (BCL). F/O JH Brown RCAF +, F/O G Pounder +, rest in Gent 11.04.43 Hptm. Paul Steindl 9./JG 26 Mosquito  N.W. Ghent: tiefflug 20.36 Film C. 2027/I Anerk: Nr.82 Shot down by Fw190s nr Malines 11.4.43 (Air Britain Serials) Aircraft had been damaged and slowed by flak enough for it to be caught by 190s. (JG 26 War Diary)</t>
  </si>
  <si>
    <t>9./JG 26</t>
  </si>
  <si>
    <t>Steindl</t>
  </si>
  <si>
    <t>DZ536</t>
  </si>
  <si>
    <t>Wiegand</t>
  </si>
  <si>
    <t>DD727</t>
  </si>
  <si>
    <t>12 April 1943</t>
  </si>
  <si>
    <t>Engine failed 2 statute miles north of Shepton Mallet after taking off at 08.20 for a Ranger patrol, P/O A.I. Barge and P/O A.J. Matthews both killed (http://bb.1asphost.com/lesbutler/tony/tonywood.htm) Flew into hill 1m S of Oakhill Somerset 12.4.43 (Air Britain Serials) 12.04.43 264 Sqn. DD727 Flew into high ground one mile south of Oakhill Church, Shepton Mallett, Somerset. (Mosquito Crash Log)</t>
  </si>
  <si>
    <t>DZ709</t>
  </si>
  <si>
    <t>13 April 1943</t>
  </si>
  <si>
    <t>F/O John Dillon BISHOP 47904 Navigator KIA 13 April 1943 Buried Syracuse, Sicily. Bishop was lost with 23 Squadron flying from Malta. Mosquito DZ709 took off from Luqa, Malta at 0215hrs and failed to return. Pilot was F/O R.V Cartwright. Missing 13.4.43 (Air Britain Serials)</t>
  </si>
  <si>
    <t>DZ406</t>
  </si>
  <si>
    <t>521/1401 Flt/1409 Flt</t>
  </si>
  <si>
    <t>16 April 1943</t>
  </si>
  <si>
    <t>16.04.1943 Special Task 1409 Flt from Oakington . Lost without trace (BCL). P/O G Griffiths +, Sgt R Brown +, rest in Schoonselhof Cem, Antwerpen Claim in Tony Woods' lists: 16.04.43 Fw. Georg Hutter: 9 5./JG 1 Mosquito  3 km. E. Oostmalle 12.30 Reference: JG 1 Lists f. 633 Mosquito FB IV DZ406 1409 Flt. Lost on met flight 16.4.43. P/O George Griffiths, RAFVR 140916 Sgt Roland Brown, RAFVR 1059977 Both buried Schoonselhof Cemetery, Belgium (Finn Buch on RAF Commands Forum) Coded W. Took off Oakington 11:25 hrs for long-range meteorological reconnaissance to Stuttgart. (http://harringtonmuseum.org.uk/Aircraft%20lost%20on%20Allied%20Forces%20Special%20Duty%20Operations.pdf) Vlimmeren ESE of Oostmalle about 12.30 hrs. Was the a/c coded NO-W of NO-K Peter Rackliff, author of "Even the birds were walking" (the story of wartime met reconnaissance) has sent the following details about this incident - they were received after the book was published so have never appeared in print. Peter's email reads:
"I obtained details about the loss of the 1409 Met Flight Mosquito from a Belgian researcher in July 2001; too late for ETBWW. However, there had been a brief reference in George Hatton’s Log Book, ‘ P/O Griffiths and Sgt Brown missing, 16/4/43.’
Our investigators in Belgium were able to tell us that Mosquito ‘K’ – DZ406, was bounced by a flight from 6./JG1 (FW190s) over northern Belgium and shot down by Fw Georg Hutter. The aircraft crashed at Vlimmeren village, and hit a house which was burnt out. They also quote an entry in the Vlimmeren Community archive which reads – 
‘In April 1943 a burning aeroplane fell close to a house that burned to the ground. The identity of that aircraft is unknown.’ There was some confusion over the identity of the crew; the bodies were brought to Schoonselhof cemetery and the clerk made a new page in the Register, headed ‘Americans,’ before entering the names of Griffiths and Brown. This was on 21st April.'
George Griffiths was evidently a veteran Warrant Officer pilot who was with 1401 in the early days of the PAMPA sorties, before receiving his commission. He stayed with them, and went to Oakington when the Mosquitos were taken over by BC (PFF) and renumbered 1409 Met Flight."
1. To answer the question about the aircraft code, it was NO-K.
2. George Hatton was another 1409 Met Flight pilot and, eventually, the unit's CO; he survived the war having flown 60 PAMPA sorties.
3. To add a little more about George Griffiths (140916); he was probably joined 1401 Met Flight in 1941 (the first PAMPA sortie was in November that year), so he was an experienced Met Flight pilot. His commission was dated 13 Jan 1943.
(http://www.rafcommands.com/forum/showthread.php?t=8125) Missing on met flight 16.4.43 (Air Britain Serials)</t>
  </si>
  <si>
    <t>1409 Flt</t>
  </si>
  <si>
    <t>DZ694</t>
  </si>
  <si>
    <t>19/20 April 1943</t>
  </si>
  <si>
    <t>Helmut Lent claimed a mosquito in the night of 20 April 1943, on position 531 1E1 at 100 meters (!) at 03.38. Lent's victim (410 Sqdn) crashed into the Ijsselmeer very near Den Oever. (German Night Fighter War Forum) 20.04.1943 Night Ranger 410 RCAF over Holland from Coleby Grange . Lost without trace (FCL). F/S WJ Reddie RCAF +, Sgt K Evans RAF , no further info 19/20 April 1943, took off 01.00. (http://bb.1asphost.com/lesbutler/tony/tonywood.htm , which says this Mosquito was lost to flak) Missing from night Intruder mission 20.4.43 (Air Britain Serials)   20.04.43 Maj. Helmut Lent Stab IV./NJG 1 Mosquito  531 1E1: 100 m. 03.38 Film C. 2027/I Anerk: Nr.116 (Tony Woods' Lists)</t>
  </si>
  <si>
    <t>Stab IV./NJG 1</t>
  </si>
  <si>
    <t>Lent</t>
  </si>
  <si>
    <t>DZ755</t>
  </si>
  <si>
    <t>DZ386</t>
  </si>
  <si>
    <t>20/21 April 1943</t>
  </si>
  <si>
    <t>21.04.1943 2225 139 to Berlin from Marham shot down by nightfighter Olt Lothar Linke IV/NJG1. into Ijsselmeer 0210 (BCL). W/C WP Shand DFC +, P/O CD Handley DFM +, rest in Wonseradeel (Makkum) protestant churchyard. Airborne 2225 20Apr43 from Marham. Shot down by a night fighter (Oblt Lothar Linke, 1V./NJG1) and crashed 0210 into the IJselmeer. Both are buried in wonseradeel (Makkum) Protestant Churchyard. Their awards, Gazetted 15Mar43, had been gained in the february raid on the locomotive sheds at Tours. This was the first time that Mosquitoes had been used on a high level nuisance raid on the German capital, the sorties being flown in support of Main Force operations on Rostock and Stettin. W/C W.P.Shand DFC KIA P/O C.D.Handley DFM KIA (Lost Bombers) Missing (Berlin) 20.4.43 (Air Britain Serials) 21.04.43 Oblt. Lothar Linke 12./NJG 1 Mosquito  531 7F1: 6.000 m. 02.07 Film C. 2027/I Anerk: Nr.138 (Tony Woods' Lists)</t>
  </si>
  <si>
    <t>IV./NJG 1</t>
  </si>
  <si>
    <t>Linke</t>
  </si>
  <si>
    <t>DZ723</t>
  </si>
  <si>
    <t>24 April 1943</t>
  </si>
  <si>
    <t>Took off 23.42 on April 23 1943, crashed near Lewes due to unknown causes. S/Ldr. Bocock and Sgt. Brown both KIFA. (http://bb.1asphost.com/lesbutler/tony/tonywood.htm) Shortly after midnight, this aircraft crashed outside the town at Falmer, on Housedean Farm by Lewes Road and burnt out. So badly burned and smashed was the wreckage that the Police were unable to identify either of the two occupants, only a burnt cheque book stub providing any clues. Eventually it was established that the two occupants were Sqn. Ldr. Ian Bocock and Sgt. Robert Brown of 605 Squadron. (http://web.archive.org/web/20040309225316/www.hurricane.fsbusiness.co.uk/brightoncountyborough.htm) Dived into ground nr Lewes Sussex 24.4.43 (Air Britain Serials) 23.04.43 605 Sqn. DZ723 Dived into ground at Housedean Farm, between Falmer and Lewes, cause obscure. (Mosquito Crash Log)</t>
  </si>
  <si>
    <t>DD681</t>
  </si>
  <si>
    <t>DZ710</t>
  </si>
  <si>
    <t>DZ693</t>
  </si>
  <si>
    <t>HJ876</t>
  </si>
  <si>
    <t>30 April 1943</t>
  </si>
  <si>
    <t>To RCAF 30.4.43 (Air Britain Serials)</t>
  </si>
  <si>
    <t>DK338</t>
  </si>
  <si>
    <t>1 May 1943</t>
  </si>
  <si>
    <t>01.05.1943 1407 105 to Eindhoven from Marham crashed after T/O. 1mile W of airfield 1413 (BCL). F/O OW Thompson DFM RNZAF +, F/O WJ Horne DFC +, pilot first name Onslow (Night After Night - New Zealanders in Bomber Command) AIRCRAFT OF THE ROYAL AIR FORCE 1939-1945: DE HAVILLAND DH 98 MOSQUITO. Mosquito B Mark IV Series 2, DK338, in flight after completion, banking away from the camera to show the camera ports in the forward section. DK338 served with No. 105 Squadron RAF as 'GB-O', and took part in the successful low-level raid on the Phillips radio factory at Eindhoven, Holland, (Operation OYSTER) on 6 December 1942, led by the Squadron Commander, Wing Commander H.I.Edwards VC. (IWM Photo CH 7778) Crashed on approach Marham 1.5.43 (Air Britain Serials) 01.05.43 105 Sqn. DK338 Stalled and crashed after engine failure one mile west of Marham after engine failure returning from an operation over Eindhoven. (Mosquito Crash Log)</t>
  </si>
  <si>
    <t>1943-05</t>
  </si>
  <si>
    <t>DZ695</t>
  </si>
  <si>
    <t>301FTU/1 OADU/27</t>
  </si>
  <si>
    <t>Asia</t>
  </si>
  <si>
    <t>3 May 1943</t>
  </si>
  <si>
    <t>Engine cut overshot landing at Agartala 3.5.43 (Air Britain Serials)</t>
  </si>
  <si>
    <t>DZ532</t>
  </si>
  <si>
    <t>The 540 Sqn Mosquito lost on 03May43 was DZ532, a PR.IV. Time up 10:30 from Benson (http://www.luftwaffe-experten.org/forums/index.php?showtopic=6617&amp;hl=) The pilot was W/O Thomas J. Moss (521717) Navigator SUTTON, GEORGE NEVIL, 125815 Both on Runnymede (Andy Fletcher: http://www.rafcommands.com/forum/showthread.php?t=3112&amp;page=2) (MH - Remebered on Runnymede) Initially thought the claim below was responsible, however an 85 Squadron Mossie (DD714) was attacked low over the channel this day and crash-landed at Ford, makes a good deal more sense than a P.R. Mossie going high to Breslau. Therefore have kept the LW claim for reference purposes, don't believe however it is for the PR Mossie. 03.05.43 Ltn. Günther Bloemertz: 1 4./JG 26 Mosquito  80 km. N.N.W. Fécamp: tiefflug 13.45 Film C. 2031/II VNE: ASM (MH - only claim for a Mosquito this day, Breslau now appears to be Wroclaw, approx 150 km S of Poznan.) Crashed 1238, Noordzee (6km W Kijkduin) (http://www.nimh.nl/nl/images/1943%20sec_tcm5-7284.pdf) Bloemertz flew in 4/JG 26 and claimed a single, unconfirmed victory (a Mosquito on 3 May 43) before suffering severe burns on 24 June. He was subsequently grounded, serving as the II Gruppe adjutant for the rest of the war. The book is a historical novel and Bloemertz himself never (to my knowledge) claimed that he was the protagonist. The genre was very common in Germany in the 1950s, when he wrote the book. Novels were publishable at that time, whereas the memoirs of low-ranking Wehrmacht veterans were not. His German publisher did not publicize the book as a memoir; his British publisher, of course, did just that, and continues to do so -- I don't think there is any indication on the cover or jacket that this is a novel. When I met Bloemertz in the late 1980s he professed to be totally embarrassed by what the English had done with his book. It was a good marketing tool in the English-speaking world, of course, and (possibly) made him some money (depending on the contract with his German publisher), but I have no reason to doubt his word. Authors lose all control of their books once they are published. Guenther Bloemertz died in the mid-1990s. (http://www.luftwaffe-experten.org/forums/index.php?showtopic=7319&amp;view=&amp;hl=Mosquito&amp;fromsearch=1) Missing from PR sortie to Breslau 3.5.43 (Air Britain Serials)</t>
  </si>
  <si>
    <t>W4080</t>
  </si>
  <si>
    <t>157/264</t>
  </si>
  <si>
    <t>Strike Fighter</t>
  </si>
  <si>
    <t>5 May 1943</t>
  </si>
  <si>
    <t>HJ931</t>
  </si>
  <si>
    <t>7 May 1943</t>
  </si>
  <si>
    <t>Swung on landing and hit ditch Bradwell Bay 7.5.43 (Air Britain Serials) 07.05.43 151 Sqn. HJ931 Aircraft swung on landing and hit ditch at Bradwell Bay. Crew safe. (Mosquito Crash Log)</t>
  </si>
  <si>
    <t>DZ316</t>
  </si>
  <si>
    <t>9 May 1943</t>
  </si>
  <si>
    <t>15km SE Den Helder / Mosquito IV (DZ316) of 1409 Met Flt, RAF flown by P/O WC Woodruff, crash-landed, 2 POW - http://www.luftwaffe.cz/olejnik.html Robert Olejnik. Claim in Tony Woods' lists: 09.05.43 Hptm. Robert Olejnik: 38 4./JG 1 Mosquito  15 km. S.E. Den Helder: 20.13 Reference: JG 1 Lists f. 633 Bomber Command Losses Volume 8 HCU 1939-47 W.R. Chorley
9/5/1943 1409 Flt Mosquito IV DZ316-M Op- Pampa
F/L P.F HALL P.O.W
F/L W.C WOODRUFF P.O.W
T/O 1845 Oakington for a long range sortie to Malines and Aalmar. At approximately 2030, a radio direction finding plot picked up returns that indicated the presence of enemy aircraft patrolling along the intended route of the Mosquito. Subsquently, it is believed the light-bomber was shot down as it flew at 25,000ft south of Den Helder, by FW190s (ubit records, while agreeing on Holland, place the interception in the Eindhoven area)
The Mosquito was indeed claimed by Hptm Robert Oljenik, 4./JG1 and operated from Woensdrecht. The crew bailed out and the Mosquito crashed at 20.13 hrs on the road Schelpenbolweg in the polder Wieringermeer. I've full details about this crash as it happened in my area of research. I can provide local reports and the Liberation Questionnaires of both crewmembers. (Hans Nauta) Shot down by Fw190 nr Den Helder 9.5.43 (Air Britain Serials)</t>
  </si>
  <si>
    <t>Olejnik</t>
  </si>
  <si>
    <t>HJ936</t>
  </si>
  <si>
    <t>11 May 1943</t>
  </si>
  <si>
    <t>U/c collapsed on landing Coleby Grange 11.5.43 (Air Britain Serials) 11.05.43 410 Sqn. HJ936 Undercarriage collapsed and wrecked at Coleby Grange. No injuries. (Mosquito Crash Log)</t>
  </si>
  <si>
    <t>DK302</t>
  </si>
  <si>
    <t>13/14 May 1943</t>
  </si>
  <si>
    <t>DZ523</t>
  </si>
  <si>
    <t>14.05.43 Ofw. Stechmann (sometimes listed incorrectly as Stechmaier) 1./JG 107 Mosquito  Longuyon: 8.000 m. 13.28 Film C. 2031/II Anerk: Nr. - Missing from PR sortie to Plzen 15.5.43 (Air Britain Serials)  Took off 11:00 (Andy Fletcher: http://forum.12oclockhigh.net/showthread.php?t=22329)
SHEPHERD, REGINALD BERNARD 
Initials: R B 
Nationality: United Kingdom 
Rank: Flight Sergeant (Pilot) 
Regiment/Service: Royal Air Force Volunteer Reserve 
Unit Text: 540 Sqdn. 
Age: 23 
Date of Death: 14/05/1943 
Service No: 656280 
Additional information: Son of Henry Arthur and Alma Edith Shepherd, of Herne Bay, Kent. 
Casualty Type: Commonwealth War Dead 
Cemetery: LONGUYON CHURCHYARD 
Name: SHEPHERD, REGINALD BERNARD 
Initials: R B 
Nationality: United Kingdom 
Rank: Flight Sergeant (Pilot) 
Regiment/Service: Royal Air Force Volunteer Reserve 
Unit Text: 540 Sqdn. 
Age: 23 
Date of Death: 14/05/1943 
Service No: 656280 
Additional information: Son of Henry Arthur and Alma Edith Shepherd, of Herne Bay, Kent. 
Casualty Type: Commonwealth War Dead 
Cemetery: LONGUYON CHURCHYARD 
(CWGC)</t>
  </si>
  <si>
    <t>1./JG 107</t>
  </si>
  <si>
    <t>JG 107</t>
  </si>
  <si>
    <t>Stechmann</t>
  </si>
  <si>
    <t>DZ494</t>
  </si>
  <si>
    <t>Benson/544</t>
  </si>
  <si>
    <t>15/16 May 1943</t>
  </si>
  <si>
    <t>DZ493</t>
  </si>
  <si>
    <t>17 May 1943</t>
  </si>
  <si>
    <t>Swung on takeoff Weybridge 17.5.43 DBF (Air Britain Serials) 17.05.43 618 Sqn. DZ493 Swung on take-off and hit obstruction at Brooklands aerodrome Aircraft burned and four were injured. (Mosquito Crash Log)</t>
  </si>
  <si>
    <t>DD713</t>
  </si>
  <si>
    <t>17/18 May 1943</t>
  </si>
  <si>
    <t>18.05.1943 Night Ranger 410 RCAF to Bremen from Coleby Grange . Lost without trace (FCL). F/O HO Bouchard RCAF +, Sgt WS Fyfe RAF +, both rest in Limmer British Cem, Hannover 17/18 May 1943, took off 00.36, tasked to Bremen. "Butch" Bouchard and Fyfe, a very good team who on their sortie to the Dummer Sea area on the 15th had made a spectacular haul of five locomotives, eleven freight ears, a vehicle and a light, did not return from another ranger to the Hanover-Bremen area three nights later. (http://www.rcaf.com/410squadron/410eng1.htm) Bouchard, Harry Oscar F/O (P) J10298. From Toronto, Ontario. Killed in Action 18 May 1943, age 24. 410 Cougar Squadron. Mosquito aircraft DD713 missing from a ranger operation over Deipholtz, Germany. The RAF navigator P/O W. S. Fyfe was also killed. Flying Officer pilot Bouchard is buried in the Limmer British Cemetery at Hanover, Germany. (Norman Malayney) Target was the German airfield Diepholz. DD713 attacked a train with Wehrmacht (German Army) soldiers on leave and hit a telegraph pole. A wing broke off and the Mosquito crashed between Wehrendorf and Bohmte and burnt. Bodies of the crew were almost charred and couldn't be identified at that time. The remains were brought to the airfield Diepholz and initially buried as 'unknown' in the Diepholz PoW-Cemetery. (Henk Welting) Missing from night intruder mission to Bremen 17.5.43 (Air Britain Serials)</t>
  </si>
  <si>
    <t>DZ712</t>
  </si>
  <si>
    <t>Crew buried Dinard English Cemetery, Ille-et-Villaine, France. W/Cdr D.V. IVINS - 22086 (date of death in register 18-5-43) W/O W.P. DALY - 931401 (date of death in register 17-5-43). (RAF Commands Forum) 17.05.1943 Evening Ranger 151 to Laval from Colerne . Lost without trace (FCL). W/C DV Ivins +, F/S WP Daly +, both buried at Dinard Cem W/Cdr Ivins with F/Sgt Daly set out on a night Ranger, but failed to return. W/Cdr Ivins had only been with the Squadron for a few weeks but he had been very keen to get the Squadron's role on offensive operations firmly established, this role having been initiated by his predecessor W/Cdr Smith. (www.151squadron.org.uk) Ranger to Laval, time up 22.45 (http://bb.1asphost.com/lesbutler/tony/tonywood.htm)
Témoignages sur la chute du Mosquito II DZ712, au bois de la Haie en Tramin dans la nuit du 17 au 18 mai 1943. 
Témoignages récoltés par M. David Ivins, fils en 1994. 
M. Raymond P, le "Clos Baron" en Tramin, alors âgé de 13-14 ans à l'époque : Y venaient mitrailler toutes les nuits les trains qui passaient.
Y faisaient du rase-mottes et les Allemands sont venus s'installer avec des batteries. Le soir qui sont venus, ils ont tiré dessus et puis y en a un qui est tombé. L'avion a rasé la maison de la ferme, il a arraché deux ou trois arbres, puis il est tombé dans un champ de trèfle et puis il a explosé, tout a grillé. Tout le trèfle a grillé et puis eux étaient calcinés. Le lendemain matin, je suis allé voir. Et dans l'après-midi, ils sont venus les emmener. Ils ont amené deux cercueils. Un cercueil était porté par des Français et l'autre par des Allemands et ils les ont emmenés sur la côte. (Dinard).
M. David Ivins : Il est mort immédiatement ?
M. Raymond P : Oui, oui, oui, ils étaient calcinés, ils étaient brûlés. Ils n'ont pas eu le temps de souffrir. Les Allemands ont même posé le cercueil parce qu'il y avait un ruisseau, pour passer ils l'ont posé dessus. Mais le Français qui était là qui dirigeait ça leur a dit : "Vous allez le laver, le nettoyer tout de suite, parce que moi je vais pas l'emmener comme ça". Ils ont quand même rendu les honneurs, les Allemands. Ils ont tiré en l'air pour rendre les honneurs.
M. David Ivins : A quelle dans la nuit ?
M. Raymond P : Peut être 11h, minuit. C'était dans ces heures là que le train passait.
Il était déjà enflammé quand il est passé au dessus de cette maison, il perdait déjà de l'altitude. Les Allemands étaient là, de travers. Et le jour, pour ne pas se faire voir, ils allaient derrière les arbres se cacher. Et là ils avaient branché le téléphone pour savoir si des avions étaient annoncés.
Je crois qu'il y a eu des Allemands de blessé, parce qu'il parait que les ambulances sont arrivées et qu'il y en avait qui hurlaient par là, des Allemands. Y a dû y en avoir de blessé ou de tué. (Rien dans les registres du cimetière de Dinard ou de Huisnes sur Mer pour des tués.) 
Tout était brûlé. Et eux, ils étaient cramés aussi. Il ne restait presque plus de jambes. Quand ils l'ont mis dans le cercueil, ils ont mis un produit dessus. Et puis là, ils ont rendu les honneurs, ils ont tiré en l'air. Ils étaient bien une vingtaine, 20 ou 25 ou 30. Ils avaient beaucoup de batteries d'installées. Un coup c'était içi, un coup c'était là, mais souvent c'était là. Les Allemands leur avaient dit : "Ce soir, vous allez partir de votre maison parce que ce soir il va se passer quelque chose". 
M. Jean B, témoin du crash : Ça c'est passé vers 11h30. Il faisait pas bon alentour parce que ça pétait. On avait des Allemands partout dans les champs là. Le terrain n'était pas comme il est au jour actuel. Ils avaient fait de petites tranchées pour se camoufler. Ça y allait. Les bêtes dans l'écurie beuglaient. Ils tiraient sur l'avion. Il était venu mitrailler le train. Ils venaient souvent mitrailler ici parce que c'était dégagé, y avait pas d'arbres. Heureusement, l'avion n'a pas attrapé le bout de la maison. On aurait été tous morts là-dedans. On n'osait pas sortir tellement que l'avion, les obus, des cartouches, tout. Incroyable comment ça pétait. On aurait dit que ça tirait tout le temps.
M. Raymond P : Il y a dû avoir des Allemands de blessé aussi.
M. Jean B : Oui , oui, oui, ils se sont fait secouer. Sûrement qu'ils avaient attrapé. C'était pas marrant. Quand on a été voir l'avion où c'est qu'il avait attrapé tous les arbres. Il avait attrapé cinq chênes, mais en haut. Il avait abattu cinq ou six pommiers, déracinés. Tout était grillé tout autour. Ils sont restés une quinzaine de jours. Tant que l'avion n'aurait pas été tout déblayé. On ne trouve plus rien maintenant. Au début qu'on labourait, on trouvait toujours quelque chose. C'était enfoui dans la terre, des cartouches ou des débris de l'avion. L'avion était totalement déchiqueté. Ils n'ont pas souffert. Ceux qui étaient là à garder l'avion c'étaient des anciens. Y avait trois gars à garder, c'étaient des vieux. Ils venaient chez nous faire un tour. Ils nous faisaient comprendre : "On ne devrait plus être là".
(http://www.absa39-45.asso.fr/Pertes%20Bretagne/Cotes%20Armor/17%20mai%2043/151sqdn.htm) Missing from night intruder mission 18.5.43 (Air Britain Serials)</t>
  </si>
  <si>
    <t>DZ683</t>
  </si>
  <si>
    <t>18/19 May 1943</t>
  </si>
  <si>
    <t>18.05.1943 Night Ranger 410 RCAF to Bremen from Coleby Grange crash landed due to FLAK damage on return, SOC. at West Malling airfield (FCL). P/O CF Green RCAF inj, Sgt EG White RCAF ok, to M.A.C. 17/18 May 1943, 00.05-02.00, hit by flak, crashed at West Malling. 17.5.43 2400 Mosquito II DZ683
P/O Green Ranger 2.00
W. MALLING-BEACHY HD-VEULETIE-R.SEINE-nr. MANTES-ECROSNES A/F Concentrated light flak-aircraft hit. Steered N-hit R.SEINE at CAUDEBEC, came out at VEULETTE. Landfall at LITTLEHAMPTON. Crashed on landing at W. MALLING A/F, Port tyre hit by flak. Compass had error of 40 °. Port main tanks lost all contents.
The second Night Ranger ended in disaster. There had been German activity over England and therefore when we flew into France and saw a brightly lit airfield we kept it to port, realising that to fly over it would be inviting trouble. However, what we did not know was that near the airfield was a heavily defended area (I believe it was an operations centre). As we went over this at a very low level we were caught by searchlights and a lot of light flak came up. Bud threw the aircraft violently to port and I can remember seeing a searchlight shining at us through the trees, so we must have gone down very near to the ground. 
In the book "The Mosquito Log" (1) Bud is quoted as saying that when the tracer came up, "My navigator said: isn't that pretty!" I did and it was! 
The aircraft had been hit, but fortunately was still controllable. I gave Bud the course to head directly home, but soon realised by looking at the North star that we must be well off our track. However, I recognised where we were when we reached the French coast; this was Le Havre, a long distance from where I had expected to start the Channel crossing. We headed across the sea, making what seemed to be a suitable allowance for the trouble we were obviously having with the compass. 
Again I was lucky, because landfall was at Littlehampton, which I recognised by the river mouth. We could have landed at Tangmere, but decided to press on to West Malling. From the amount of activity we judged that an air raid was in progress on London, which was confirmed when we arrived at West Malling and asked for permission to land. Bud said that we could not wait in the circuit as we were in trouble for by this time our petrol supply had become very low, which we presumed was because a petrol tank had been holed. 
We made our approach, the runway lights being switched on at the last minute. As soon as we touched down there was a tremendous shuddering and a great deal of noise. The aircraft eventually came to rest and I jettisoned the roof exit in order to get out. Bud and I had finished up in an aircraft consisting only of a cockpit, the tail having been left behind on the runway with most of the wings. 
A fire engine had reached us and I immediately got on it and told the driver to take me back to the Watch Office, an ambulance crew remaining to deal with Bud. I burst into the Watch Office, gasping for breath, and said "We've crashed on your runway'', to which the response was, "Are you blocking the other runway as well?" Politely I said I did not know. 
Bud was put in hospital for the night, but I had to seek out a bed which I found in a Nissen hut where some pilots from No. 1 Squadron were sleeping prior to a morning attack. When I got up I went to look at our unfortunate aircraft. As I was doing so Wing Commander Cunningham ("Cat's eyes"), the commander of 85 Squadron stationed at West Malling, came up, looked at the wreckage and said, "We're they killed?'' Falteringly I replied, "No.'' Subsequently it was confirmed a shell had exploded in or near the port engine nacelle bursting the tyre, there were numerous holes under the cockpit, a piece of shrapnel was lodged near the compass and the port tank was hit. 
(http://www.nightfighternavigator.com/chapters/rangers.php) Damaged by flak and crashlanded West Malling 18.5.43 (Air Britain Serials)</t>
  </si>
  <si>
    <t>DZ288</t>
  </si>
  <si>
    <t>DZ368</t>
  </si>
  <si>
    <t>20 May 1943</t>
  </si>
  <si>
    <t>May have been G.V. Miscampbell, who was killed in May 1943 while testing the single-engine flying characteristics of a Mosquito aircraft intended for photographic duties. (http://www.legionmagazine.com/features/canadianmilitaryhistory/05-09.asp) Crashed in forced landing 4m SW of Newbury Berks. 20.5.43 (Air Britain Serials) 20.05.43 540 Sqn. DZ368 Port engine failed in flight and aircraft crashed 4 miles S.W. of Newbury. (Mosquito Crash Log)
Name: ARKLE, JAMES (JIMMY) 
Initials: J 
Nationality: United Kingdom 
Rank: Sergeant (Nav./W.Op.) 
Regiment/Service: Royal Air Force Volunteer Reserve 
Unit Text: 540 Sqdn. 
Age: 21 
Date of Death: 20/05/1943 
Service No: 1109187 
Additional information: Son of James Haddon Arkle, and Edith Mitham Arkle, of Ripon. 
Casualty Type: Commonwealth War Dead 
Grave/Memorial Reference: Sec. H. Grave 376. 
Cemetery: RIPON CEMETERY 
Name: CAMPBELL, ARCHIBALD 
Initials: A 
Nationality: United Kingdom 
Rank: Flight Sergeant (Pilot) 
Regiment/Service: Royal Air Force Volunteer Reserve 
Unit Text: 540 Sqdn. 
Age: 29 
Date of Death: 20/05/1943 
Service No: 1371720 
Additional information: Son of Archibald and Isabella Campbell, of Perth. 
Casualty Type: Commonwealth War Dead 
Grave/Memorial Reference: Sec. F. Jeanfield Div. Grave 274. 
Cemetery: PERTH (WELLSHILL) CEMETERY 
(CWGC)</t>
  </si>
  <si>
    <t>HJ661</t>
  </si>
  <si>
    <t>20/21 May 1943</t>
  </si>
  <si>
    <t>Crew buried Grandcourt War Cemetery, Seine-Maritime, France. Sgt C.C. ADAMS - 1233714 and Sgt E. WRIGHT - 1510735. ("dg" in response to Henk). 20.05.1943 Evening Intruder 605 to Evreux from Castle Camps . Lost without trace (FCL). Sgt CC Adams +, Sgt E Wright +, no further info Missing (Evreux) 21.5.43 (Air Britain Serials)</t>
  </si>
  <si>
    <t>DD729</t>
  </si>
  <si>
    <t>85/307</t>
  </si>
  <si>
    <t>21 May 1943</t>
  </si>
  <si>
    <t>21-May-43. Mosquito II DD729. F/Sgt Wojczyński / Sgt Słuszewicz. Defensive patrol: ditched in the sea south of Caldy Island - crew rescued by trawler. 21.05.1943 Defensive Patrol 307 to S Caldy Island from Predannack ditched into sea on low flying . Lost without trace (FCL). F/S Wojczynski ok, Sgt Slusziewicz ok, rescued by trawler F/Sgt. Wojczynski, Pilot and Sgt. Slusarkiewicz, Nav/Radio having completed night convoy patrol decided to fly low on way to base as practice for Intruder work. At about 40ft above water the port engine cut out suddenly (probably through touching water) the aircraft turned sharply about 150˚ to port and before regaining control the port engine nacelles bounced on the water. Shortly after the starboard engine cut out and the pilot ditched th aircraft. They succeeded in inflating one dinghy and hung on to it for about an hour. They were the picked up by a trawler from Tenby and taken to Coastal Command Station at CARWE CHERITON suffering from slight shock. They returned to the Squadron the following day. The aircraft sank after 10 minutes which gave valuable time. (http://orb.polishaf.pl/307sqn/1943/1943-05-no-307-squadron-f540) Ditched 12m off Bardsey island Caernarvon 21.5.43 (Air Britain Serials) 21.05.43 307 Sqn. D0729 Ditched in sea twelve miles off Bardsey island, Caernarfon Bay after engine failure. (Mosquito Crash Log)</t>
  </si>
  <si>
    <t>DZ464</t>
  </si>
  <si>
    <t>21.05.1943 1945 attack a rail target 139 to Orleans from Marham . Lost without trace (BCL). S/L VRG Harcourt DFC +, W/O J Friendly +, rest in Dieppe, Canadian War Cem Shot down by flak on French coast returning from Orleans 21.5.43 (Air Britain Serials)</t>
  </si>
  <si>
    <t>DZ752</t>
  </si>
  <si>
    <t>235/333</t>
  </si>
  <si>
    <t>23 May 1943</t>
  </si>
  <si>
    <t>Aircraft E of 333, Fnr. Tryggve Bjørn Schieldsøe (+) &amp; Ltn. Trygve Loss Øverlie (+) BRITAIN Crew had done some radio test near Leuchars. http://www.luftwaffe.no/Table2.htm The Mosquito aircraft took off from airfield Leuchars to do a radio test which should have taken about 30 minutes. After the test and during the first landing attempt the aircraft went in too high and then aborted and turned around for a second attempt. It went in correctly this time but at 170 meters altitude in a bank to port, fell on the back and then dived into the ground. (http://www.rafandluftwaffe.info/lists/raf1b.htm) Crashed on approach Leuchars 23.5.43 (Air Britain Serials) 23.05.43 333 Sqn. DZ752 Stalled on approach to Leuchars aerodrome, killing two. (Mosquito Crash Log)</t>
  </si>
  <si>
    <t>Dived into ground</t>
  </si>
  <si>
    <t>HJ915</t>
  </si>
  <si>
    <t>24 May 1943</t>
  </si>
  <si>
    <t>DZ719</t>
  </si>
  <si>
    <t>25/26 May 1943</t>
  </si>
  <si>
    <t>26.05.1943 Night Intruder 605 to Gilze Rijen airfield from Castle Camps. Lost without trace (FCL). Sgt EGM Smith +, Sgt A Chilton +, no further info Took off at 00.35 on an Intruder to Gilze-Rijn. Sgt. E.G.M.Smith. Sgt. A. Chilton: KIA (http://bb.1asphost.com/lesbutler/tony/tonywood.htm) Lost 0228 into the Noordzee, 15km NW Goeree (http://www.nimh.nl/nl/images/1943%20sec_tcm5-7284.pdf) Missing (Gilze-Rijen) 26.5.43 (Air Britain Serials)</t>
  </si>
  <si>
    <t>DZ381</t>
  </si>
  <si>
    <t>27/05/43; 139 Sqd., DZ 381 (XD-W) Mosquito B IV: Mosquito FTR attack on the Zeiss Optical Instrument Works at Jena , in the heart of Germany. While flying close to Diemelsee the flak became very intense &amp; DZ 381 collided with DZ 602. F/L Harold Ranson Sutton DFC &amp; P/O John Ernest Morris were both killed. Both airmen are buried in the Hannover War Cemetery. 27.05.1943 1915 attack Schott glass works 139 to Jena from Marham collided avoideing light FLAK with DZ605. near Rhenegge, 2km WSW Adorf (BCL). F/L HR Sutton DFC RCAF +, P/O JE Morris +, initial buried at Rhenegge, now Hannover. DZ381 was one of three 139 sqdn Mosquitoes lost on this operation. See: DZ602; DZ605. These were the last casualties whilst part of 2 Group. Retaines as a Bomber Squadron they were transferred to 8 Group and PFF duties. Airborne 1915 27May43 from marham to attack the Schott Glass works. Collided with another Sqdn Mosquito (DZ602) while avoiding light Flak. crashing ner Rhenegge, 2 km WSW of Adorf. Both were originally buried at Rhenegge 31May43. Their graves are now located in Hannover War Cemetery. F/L H.R.Sutton DFC RCAF KIA P/O J.E.Morris KIA (Lost Bombers) XD-R (Lost Bombers) Collided with DZ602 avoiding flak nr Kassel 27.5.43 (Air Britain Serials)</t>
  </si>
  <si>
    <t>DZ602</t>
  </si>
  <si>
    <t>27/05/43; 139 Sqd., DZ 602 (XD-R) Mosquito B IV: See above DZ381. F/O Fredrick Openshaw &amp; Sgt Alfred Newman Stonestreet were both killed. Both airmen are buried in the Hannover War Cemetery. 27.05.1943 1915 attack Schott glass works 139 to Jena from Marham collided with DZ381. Lost without trace (BCL). F/O F Openshaw +, Sgt AN Stonestreet +, rest in Hannover War Cem Collided with DZ381 avoiding flak nr Kassel 27.5.43 (Air Britain Serials)</t>
  </si>
  <si>
    <t>DZ605</t>
  </si>
  <si>
    <t>27.05.1943 1915 attack Schott glass works 139 to Jena from Marham on return collided with high tension cable. Wroxham railway station, ready to land at Coltishall, Norfolk 2357 (BCL). F/L WSD Sutherland +, F/O GE Dean +, Lost Bombers says XD-R, however was that DZ602? Hit HT cable in circuit Coltishall 28.5.43 (Air Britain Serials) 27.05.43- 139 Sqn. DZ605 Aircraft crashed at Wroxham, Norfolk, when it hit HT cable while landing at Coltishall, killing two. Aircraft was coded 'D'. (Mosquito Crash Log)</t>
  </si>
  <si>
    <t>Hit Cable</t>
  </si>
  <si>
    <t>DZ467</t>
  </si>
  <si>
    <t>27.05.1943 1920 bomb Zeiss Optical works 105 to Jena from Marham crashed . near Diepholz (BCL). P/O R Massie +, Sgt GP Lister +, initial buried at Diepholz. Crashed near Lemförde at 22:14. (http://www.luftwaffe-bullet-board.com/viewtopic.php?t=8753&amp;highlight=) Die Maschine hob um 19:20 Uhr in Marham ab, Ziel waren die Optischen Werke von Zeiss in Jena Abschuss durch Flakgruppe Ostfriesland und Flakbrigade XV. Die Maschine stürzte gegen 22:20 Uhr, aus nordöstlicher Richtung kommend, in den Garten eines Hauses. Die Getöteten wurden am 30.05.1943 in Diepholz erstbestattet und ruhen heute auf dem englischen Soldatenfriedhof in Hannover, im Gemeinschaftsgrab 6.K.16.-17. (http://home.arcor.de/fliegerschicksale/homepage/absturzorte/l/lemfoerde/270543le.htm) Missing (Jena) 27.5.43 (Air Britain Serials)</t>
  </si>
  <si>
    <t>DZ483</t>
  </si>
  <si>
    <t>192/105</t>
  </si>
  <si>
    <t>27 May 1943</t>
  </si>
  <si>
    <t>27.05.1943 1920 bomb Zeiss Optical works 105 to Jena from Marham crashed on return to base. Lost without trace (BCL). F/O AJ Rea DFM +, F/O KS Bush +, Armourers prepare to load 500-lb MC bombs into De Havilland Mosquito B Mark IV, DZ483 'GB-R', of No. 105 Squadron RAF at Marham, Norfolk, in preparation for a night raid on Berlin, Germany by aircraft of No. 2 Group. Two weeks later, DZ483 crashed at Marham while attempting to land on one engine, on returning from the low-level raid on Jena. Its crew, Flying Officer A J Rae and Flying Officer K S Bush, were both killed. (Imperial War Museum photo CH 18009 ) Crashed on landing Marham 27.5.43 (Air Britain Serials) Airborne 1920 27May43 from Marham to bomb the Zeiss Optical Works. Crashed on return to base. F/O Rea had previously flown Hampdens with 408 Sqdn, details of his DFM being published 26May42. F/O A.J.Rea DFM KIA F/O K.S.Bush KIA (Chorley via Lost Bombers) 27.05.43 105 Sqn. DZ483 Crashed while landing at Marham aerodrome on one engine returning from operations, killing two. Aircraft was coded 'R'. (Mosquito Crash Log)</t>
  </si>
  <si>
    <t>DZ758</t>
  </si>
  <si>
    <t>27/28 May 1943</t>
  </si>
  <si>
    <t>27/28-May-43. Mosquito II DZ758. F/O J. Fusiński KIA / F/O S. Tabaczyński KIA. Night Intruder: to Vechta (Germany). Shot down by fighter near Lahn, Soegeln. (MH - no claim, Soegeln is now part of Bramsche, near Osnabrueck) Took off 00.42 (http://bb.1asphost.com/lesbutler/tony/tonywood.htm) Claim exists as follows: 28 May 1943 Ltn. Heinz Strüning 2 NJG 1 Mosquito 4225: 5400m [15km SE Gouda] 1.54, however Gouda is nowhere near Soegeln. Strüning's claim is DZ432. Weather cloudy to fair. Visibility 8-10 miles. Flying training continued by day. Two day convoy patrols were flown. Four night patrols were flown, two of which were Intruder Patrols. F.O. Grzanka, Pilot and F/Lt. Sponarowicz, NAV/R. over OVERFLAKKE and F.O. Fusinski, pilot, and F.O. Tabaczynski to VETCHTA near BREMEN. We regret to record that nothing has been heard of this latter aircraft since take off. (http://orb.polishaf.pl/307sqn/1943/1943-05-no-307-squadron-f540) Missing from night intruder mission to Vechta 27.5.43 (Air Britain Serials) MH Soeglen is 35 km SW of Vechta, however 235km E of Gouda.</t>
  </si>
  <si>
    <t>unk</t>
  </si>
  <si>
    <t>DZ432</t>
  </si>
  <si>
    <t>Heinz Struning 28.5.1943 http://www.luftwaffe.cz/struning.html 2./NJG 1. ("Corin") At this moment me and several team-members of the dutch foundation Crash Research in Aviation Society Holland (CRASH) are investigating the crash you mentioned. The reason why is that one of us, after a year searching, found one the propellors of the Mosquito. Whith the help of a former Dutch Air Force officer, we found out that the pilot of the Mosquito DZ432/HS-N, mr. C.K. Chrysler, is still alive. At this moment contact with Mr. C.K. Chrysler is being made. This is in a nutshell our investigation of last year. 28.05.1943 109 to Essen from Wyton shot down by night fighter. Bleskensgraaf en Hofwegen, 10km NE Dordrecht 0154 (BCL). F/S CK Chrysler RCAF pow, Sgt RH Logan RCAF +, Logan buried in Rotterdam Crooswijg General Cem, OBOE equipped Claim in Tony Woods' lists: 28.05.43 Ltn. Heinz Strüning 2./NJG 1 Mosquito  4225: 5.400 m. 01.54 Film C. 2031/II Anerk: Nr.131 
Took off from Wyton. Mosquito IV. Flight Sergeant C.K. Chrysler Royal Canadian Air Force was taken prisoner. 
LOGAN 
 Ray Hutchings 
 Pilot Officer J/17599. Nav. 109 (R.A.F.) Sqdn, Royal Canadian Air Force. Died Friday 28 May 1943. Buried: ROTTERDAM (CROOSWIJK) GENERAL CEMETERY, Zuid-Holland, Netherlands. Ref. Plot LL. Row 1. Grave 40. 
(http://www.roll-of-honour.com/Bedfordshire/LIttleStaughton109Squadron.html)
It would be the 13th and last flight of Chrysler and Logan. When all 4 target indicators were dropped, Chrysler set course to their home base in Wyton. They would not reach it. Through the air above the Waddenzee they flew into Germany on 30.000 feet on a North-South course. After dropping their four flares, target indicators for the bombers behind them, they were hit by FLAK above the target area, that caused a defect in one of the engines. Pilot C.K. Chrysler tried to put the propeller in feather position while he was descending to a height of 18.000 feet to fly back to England on one engine. While descending the plane was unexpectedly shot from the below by a nightfighter, a Me 110 Zerstörer that intercepted the plane. The Mosquito crashed on May 28, 1943 at 01.54 o'clock at about 10 kilometers north east of the town of Dordrecht near Bleskensgraaf and Hofwegen (Southern Holland). This nightfighter was coming from the air base Deelen and was fllown by Hauptmann Heinz Strüning (2de Gruppe Nachtjagdgeschwader 1). 
In consequence of this attack the fuel tank caught fire, causing the larger part of the plane to burn in a short while. The plane spinned down. C.K. Chrysler ordered R.H. Logan to leave the plane.
Then Chrysler saw that Logan bent forward to buckle up his parachute. At that moment the plane exploded. Chrysler was blown out of the plane with his seat. He got hurt in the face, because of the fact that his oxygen mask was torn from his face. He also got hit by pieces of the wreckage of his plane. He also lost one of his flying boots that was later found and was kept for years after the war. It is a shame the boot was untraceable when Chrysler visited Holland in May 2005. After Chrysler released himself from his seat and was coming down on his parachute in the pitch dark night, he felt his eyes were filled with blood. After he wiped the blood from his face with one hand, he tested his eye sight by covering one eye at a time with his hand. His reference point was the difference in light between the ground and the horizon. It turned out both his eyes were fine. Then he tried to find out the distance to the ground so he could break his fall when landing. Because of the darkness he wasn't able to do so, as a result of which the landing came as a surprise. He sprained his ankle.
(http://www.roll-of-honour.com/Bedfordshire/LittleStaughtonChryslerLogan.html) Missing (Essen) 27.5.43 (Air Britain Serials)</t>
  </si>
  <si>
    <t>2./NJG 1</t>
  </si>
  <si>
    <t>Strüning</t>
  </si>
  <si>
    <t>DD660</t>
  </si>
  <si>
    <t>28 May 1943</t>
  </si>
  <si>
    <t>Crashed on landing Colerne 28.5.43 (Air Britain Serials) 28.05.43 151 Sqn. DD660 Pilot landed with one undercarriage collapsed and on one engine at Colerne aerodrome. (Mosquito Crash Log)</t>
  </si>
  <si>
    <t>DZ264</t>
  </si>
  <si>
    <t>Crashed on approach Church Fenton 28.5.43 (Air Britain Serials) 28.05.43 25 Sqn. DZ264 Stalled on single-engined approach to Church Fenton, killing one. (Mosquito Crash Log)</t>
  </si>
  <si>
    <t>HJ701</t>
  </si>
  <si>
    <t>30 May 1943</t>
  </si>
  <si>
    <t>HJ881</t>
  </si>
  <si>
    <t>157/51OTU/60OTU</t>
  </si>
  <si>
    <t>31 May 1943</t>
  </si>
  <si>
    <t>31/05/43 61 OTU Spitfire X4930. Outskirts of Shrewsbury. Collision with Mosquito HJ881 of No. 60 OTU. Both a/c crashed. (Malcolm Wilson on www.mossie.org, from the Supermarine Spitfire Crash Log) Mosquito Mk. T.III serial nr HJ881 collided with Spitfire X4930 of 61 OTU during a conversion training and crashed 12.00h (noon) N of Shrewsbury. Killed on the Mosquito: W/O (Pilot/Instructor) W.A. Clouder - AFM and F/Lt (Pilot) G.W. Mason - RCAF - J/4105. Killed on the Spitfire: F/Sgt J.F.C. McPherson - RAAF - 413013. (Henk Welting) DBR in accident 31.5.43 (Air Britain Serials)</t>
  </si>
  <si>
    <t>60OTU</t>
  </si>
  <si>
    <t>DZ245</t>
  </si>
  <si>
    <t>P/O Bushen with Sgt Ferguson were carrying out a routine daylight calibration exercise for the ground defences when their aircraft got severely iced up when flying in the vicinity of towering cumulus cloud. Due to the severe conditions the Mosquito became uncontrollable as a result of which, It went into a spin and disintegrated. Sgt Ferguson was thrown out of the aircraft, but not having his parachute attached, he was killed on impact with the ground. (Navigators had a chest parachute which was only attached in an emergency). P/O Bushen was more fortunate. Being dazed when the aircraft disintegrated, but fortunate in having his parachute attached, he was lucky to regain consciousness just as he broke cloud, pulled his rip-cord, and just had sufficient height for his parachute to open and for him to land safely. He was worthy of his membership of the "Caterpillar Club" after this episode. Following this escape, P/O Bushen was the guest of the De Havilland Company for a couple of days whilst the Company carried out their own investigations into stresses and strains of the main aircraft structural members. (www.151squadron.org.uk) May have been F/L Hal Bushen 124454 (Andy Ingham on RAF Commands Forum) 31/05/1943 de Havilland Mosquito Mark II DZ245 DZ-? Of 151 Squadron crashed at Brentworth? Cornwall due to loss of control after instrument failure, the crew of two managed to bail out (http://www.rafdavidstowmoor.org/pages/crash_log/crashlog43.htm) Abandoned after Instrument failure Brentworth Cornwall 31.5.43 (Air Britain Serials) 31.05.43 151 Sqn. DZ245 Crashed at Brentworth, Cornwall due to loss of control after instrument failure, crew baled out. (Mosquito Crash Log)</t>
  </si>
  <si>
    <t>DD612</t>
  </si>
  <si>
    <t>June 1943</t>
  </si>
  <si>
    <t>To 3802M 6.43 (Air Britain Serials)</t>
  </si>
  <si>
    <t>1943-06</t>
  </si>
  <si>
    <t>HJ883</t>
  </si>
  <si>
    <t>1 June 1943</t>
  </si>
  <si>
    <t>To RCAF 1.6.43 (Air Britain Serials)</t>
  </si>
  <si>
    <t>DZ308</t>
  </si>
  <si>
    <t>02.06.1943 Ranger Sortie 456 to Coutances from Middle Wallop . Lost without trace (FCL). W/O VP Ratcliffe RAAF +, F/S RC Lowther RAAF +, no further info Claim from Tony Woods' lists: 02.06.43 Fw. Garve 4.[F]/123 Mosquito  30/4/9: 300 m. 14.55 Film C. 2027/I Anerk: ASM. Took off 13.21 (http://bb.1asphost.com/lesbutler/tony/tonywood.htm) Missing on day intruder mission over France 2.6.43 (Air Britain Serials) German position appears to be near Guernsey</t>
  </si>
  <si>
    <t>4.(F)/123</t>
  </si>
  <si>
    <t>(f)/123</t>
  </si>
  <si>
    <t>Garve</t>
  </si>
  <si>
    <t>DZ702</t>
  </si>
  <si>
    <t>4/5 June 1943</t>
  </si>
  <si>
    <t>4/5 June 1943 F/L W.E. Tym and Sgt G. Haley killed when crashed at Luqa returning from Taranto (Men Who Flew The Mosquito) Engine cut on approach Luqa 5.6.43 (Air Britain Serials)</t>
  </si>
  <si>
    <t>HJ677</t>
  </si>
  <si>
    <t>301FTU/23</t>
  </si>
  <si>
    <t>10 June 1943</t>
  </si>
  <si>
    <t>HJ733</t>
  </si>
  <si>
    <t>12 June 1943</t>
  </si>
  <si>
    <t>Transferred from No.19 Movements Unit, 30 May 1943; written off (crashed and damaged beyond repair), 12 June 1943. Aircraft letter TH-A in ORB entry of 12 June 1943. The squadron's first casualties in more than nine weeks were sustained on 12 June, as Mosquito A-Able crashed during a non-operational take-off. Aboard were the squadron commander, W/C J. H. Little, DFC, and his navigator, FS Douglas H. Styles, DFM. Both were instantly killed. In his period of command lasting exactly six months W/C Little had, through his ability in the intruder field and through his kindliness, thoughtfulness, and warm personality, earned the respect and affection of all those serving under him, from flight commander to humblest "erk". His loss was a particularly heavy blow and came at a time when the squadron was just beginning to hit its stride. With the death of FS Styles the unit lost its most operationally-experienced navigator, his forays over enemy territory having exceeded the century mark. (INTRUDER, The history of No. 418 Squadron. BY SQUADRON LEADER A. P. HEATHCOTE Air Historical Branch) Engine cut on take-off hit tree Ford 12.6.43 DBF (Air Britain Serials) 12.06.43 418 Sqn. HJ733 Crashed and burned near Ford aerodrome, killing two. (Mosquito Crash Log)</t>
  </si>
  <si>
    <t>DZ438</t>
  </si>
  <si>
    <t>13 June 1943</t>
  </si>
  <si>
    <t>DZ438 Corunna, Spain area Took off Benson at 11:30 on 13/06/43, Sgt A G Wright, Sgt G C Lane. Missing from photo mission to the Corunna area. Both men are commemorated on the Runnymede Memorial. 540 Sqn flew 3 sorties to the Spain (El Ferrol and La Corunna) on the 13 Jun 43. I don't know whether they were looking for anything specific or were doing routine recce of the Spanish ports. I'd guess at the former if 3 sorties were dispatched. (Ross McNeill and Andy Fletcher on the RAF Commands Forum) (http://www.rafcommands.com/forum/showthread.php?t=7102) Arthur G. Wright.Sergeant with 540 Squadron Royal Air Force Volunteer Reserve. Died on Sunday 13th June 1943, aged 21. Reported missing in 1943 following flights over Germany. It is understood, unofficially, that he was flying a Mosquito, the world's fasters bomber, on a photographic reconnaisance following a heavy raid by the R.A.F. on a big industrial centre. Arthur Wright had done his flying training at Swift Current in Canada.He is the eldest son of Arthur William and Kate Mary Wright of Shoeburyness and joined the Bata Comapny in 1938, leaving for the R.A.F. in July 1941. (http://www.batamemories.org.uk/williamson.html) Lost 13.6.43 NFD (Air Britain Serials)</t>
  </si>
  <si>
    <t>DZ753</t>
  </si>
  <si>
    <t>13.06.1943 Instep Patrol 410 RCAF to SW Brest from Coleby Grange combat with FW190 of JG2. Lost without trace pm (FCL). F/O RB Harris +, Sgt EH Skeel +, no further info, see also DZ688,DZ685 ook off 12.59 (http://bb.1asphost.com/lesbutler/tony/tonywood.htm) Claims in Tony Woods' Lists: 13.06.43 Ofw. Friedrich May 8./JG 2 Mosquito  5052 / 15 West: tiefflug 14.26 Film C. 2027/I Anerk: Nr.185
13.06.43 Ofw. Friedrich May 8./JG 2 Mosquito  5052 / 15 West: tiefflug 14.37 Film C. 2027/I Anerk: Nr.186
13.06.43 Fw. Alois Schnoll 8./JG 2 Mosquito  5052 / 15 West: tiefflug 14.38 Film C. 2027/I Anerk: Nr.187 Missing pres. shot down by Fw190 off Brittany 13.6.43 (Air Britain Serials)</t>
  </si>
  <si>
    <t>8./JG 2</t>
  </si>
  <si>
    <t>JG 2</t>
  </si>
  <si>
    <t>DZ685</t>
  </si>
  <si>
    <t>13.06.1943 Instep Patrol 25 to SW Brest from Church Fenton combat with FW190 of JG2. Lost without trace pm (FCL). F/O JE Wootton +, P/O JM Dymock +, no further info, see also DZ688, DZ753 Took off 12.59 (http://bb.1asphost.com/lesbutler/tony/tonywood.htm) Claims in Tony Woods' Lists: 13.06.43 Ofw. Friedrich May 8./JG 2 Mosquito  5052 / 15 West: tiefflug 14.26 Film C. 2027/I Anerk: Nr.185
13.06.43 Ofw. Friedrich May 8./JG 2 Mosquito  5052 / 15 West: tiefflug 14.37 Film C. 2027/I Anerk: Nr.186
13.06.43 Fw. Alois Schnoll 8./JG 2 Mosquito  5052 / 15 West: tiefflug 14.38 Film C. 2027/I Anerk: Nr.187 Missing from patrol over Bay of Biscay 13.6.43 (Air Britain Serials)</t>
  </si>
  <si>
    <t>DZ688</t>
  </si>
  <si>
    <t>13.06.1943 Instep Patrol 25 to SW Brest from Church Fenton combat with FW190 of JG2. Lost without trace pm (FCL). F/O J Cheney +, F/O JK Mycock +, no further info, see also DZ685,DZ753 Took off 12.59 (http://bb.1asphost.com/lesbutler/tony/tonywood.htm) Claims in Tony Woods' Lists: 13.06.43 Ofw. Friedrich May 8./JG 2 Mosquito  5052 / 15 West: tiefflug 14.26 Film C. 2027/I Anerk: Nr.185
13.06.43 Ofw. Friedrich May 8./JG 2 Mosquito  5052 / 15 West: tiefflug 14.37 Film C. 2027/I Anerk: Nr.186
13.06.43 Fw. Alois Schnoll 8./JG 2 Mosquito  5052 / 15 West: tiefflug 14.38 Film C. 2027/I Anerk: Nr.187 Missing from patrol over Bay of Biscay 13.6.43 (Air Britain Serials)</t>
  </si>
  <si>
    <t>Schnoll</t>
  </si>
  <si>
    <t>LR501</t>
  </si>
  <si>
    <t>B.IX</t>
  </si>
  <si>
    <t>109/1409 Flt</t>
  </si>
  <si>
    <t>14 June 1943</t>
  </si>
  <si>
    <t>14.06.1943 Special Task1409Flt from Oakington shot down from 28000ft by FW190. in vicinity of Mayenne (BCL). F/S D Durrant pow, P/O R Taylor evd, Claim in Tony Woods' lists: 14.06.43 Ltn. Joachim Bialucha 2./JG 2 Mosquito  Omméel: 7.500 m. [W. Gacé-Orne] 12.55 Film C. 2027/I Anerk: Nr. - Account in "Target for Tonight" Took off Oakington for a long-range PAMPA meteorological sortie to Mayenne and thence to St Quentin NNE of Paris. Reported to have been intercepted at 28,000 feet over or near Mayenne by Fw 190s and shot down. AIR14/1442 Missing on met sortie 14.6.43 (Air Britain Serials)</t>
  </si>
  <si>
    <t>2./JG 2</t>
  </si>
  <si>
    <t>Bialucha</t>
  </si>
  <si>
    <t>DD643</t>
  </si>
  <si>
    <t>HK169</t>
  </si>
  <si>
    <t>20/21 June 1943</t>
  </si>
  <si>
    <t>21.06.1943 Evening Patrol 29 to Bradwell Bay from Bradwell Bay crashed into sea. off Brightlingsea 0140 (FCL). P/O JH Petrie +, Sgt JCE Clarke +, no further info, cv at Marshalls(Cambridge), delivered as NF 10.02.43-14.07.43. Took off at 23.02 (http://bb.1asphost.com/lesbutler/tony/tonywood.htm) Crashed in sea off Brightlingsea Essex 21.6.43 apparently on approach to Bradwell Bay (Air Britain Serials) 21.06.43 29 Sqn. HK169 Crashed into the sea off Brightlingsea, Essex, cause unknown. (Mosquito Crash Log)</t>
  </si>
  <si>
    <t>DZ230</t>
  </si>
  <si>
    <t>22 June 1943</t>
  </si>
  <si>
    <t>This aircraft was YP-A on 23 Squadron at Malta. AIRCRAFT OF THE ROYAL AIR FORCE 1939-1945: DE HAVILLAND DH 98 MOSQUITO.
Mosquito Mark II, DZ230 ‘YP-A’, piloted by Wing Commander P G Wykeham-Barnes, Commanding Officer of No. 23 Squadron RAF, based at Luqa, flying past Filfla Island south-west of Malta. (Imperial War Museum Photo CM 4766 ) First 23 Sqn. aircraft to see action in Malta, 27 December 1942 (Mosquito Fighter Squadrons in Focus) Overshot landing at Luqa 22 6.43 (Air Britain Serials)</t>
  </si>
  <si>
    <t>DZ754</t>
  </si>
  <si>
    <t>23 June 1943</t>
  </si>
  <si>
    <t>Ltn. Anthon Christopher Hagerup (+) &amp; Kvm. Just Wiede Meinicke Finne (+) NORWAY Aircraft started, together with another Mosquito plane on a reece of the Norwegian coast from Leuchars to lighthouse Holmengrå near Bergen and northwards. 3 ships were after a while sighted. Both planes attacked the leading ship but encountred accurate 20mm flak defence. Aircraft then hit passing over and rolled over three times before crashing on land and bursting into flames, probably on a small island, near lighthouse Yttøyane, 20km W of Florø. Aircraft F of 333 Sqn. (http://www.luftwaffe.no/Table2.htm) Coded F, patrol was up at 10.00, down at 14.00 (333 Squadron ORB). Shot down by flak attacking ships off Ytteroen 23.6.43 (Air Britain Serials)</t>
  </si>
  <si>
    <t>DZ740</t>
  </si>
  <si>
    <t>P/O D.J. Humphries and P/O H.J. Lumb were lost over the Bay Of Biscay. Apparently, on returning from a patrol sortie, P/O Humphries mis-judged his position in coming into formation with S/Ldr Bodien, as a result of which, there was a collision. In the airborne tangle, a rubber dinghy became released from the fuselage of one of the aircraft, and wrapped itself around the rudder of S/Ldr Bodien's aircraft. P/O Humphries and P/C Lumb crashed into the sea and did not survive. S/Ldr Bodien and F/0 Sampson returned safely to base. At the time it was felt that fatigue was responsible for the mis-judgement, as this type of sortie, which involved total low level flying for long periods, was extremely tiring. (www.151squadron.org.uk) S/L Bodien's aircraft likely DZ707 (MH). 23/06/1943 de Havilland Mosquito Mark II DZ740 RS-? Of 157 Squadron collided with DZ707 DZ-? Of 151 Squadron near RAF Predannack. The crew of DZ740 was killed but DZ707 managed to return to base. (http://www.rafdavidstowmoor.org/pages/crash_log/crashlog43.htm) Collided with DD707 nr Predannack 23.6.43 (Air Britain Serials) 23.06.43 157 Sqn. DZ740 The crew of two were killed when in collision with DD707 of 151 Sqn near Predannack. DD707 managed to return to base. (Mosquito Crash Log)</t>
  </si>
  <si>
    <t>HJ766</t>
  </si>
  <si>
    <t>FB.VI</t>
  </si>
  <si>
    <t>301FTU/Malta/23</t>
  </si>
  <si>
    <t>1943-11</t>
  </si>
  <si>
    <t>HJ735</t>
  </si>
  <si>
    <t>25 June 1943</t>
  </si>
  <si>
    <t>DD644</t>
  </si>
  <si>
    <t>27 June 1943</t>
  </si>
  <si>
    <t>27-Jun-43. Mosquito II DD644. F/Lt R. Grzanka KAS / F/Sgt W. Oyrzanowski KAS. Crashed near Pennard, Swansea during test flight (engines) after major repair. After S/Ldr Bader, Grzanka was the second Allied pilot to fly with leg prosthesis.  
F/O Roman Grzanka had one artifical leg, but as his r/o F/O Henryk Łepkowski was a little bit deaf, their loud talks at readiness caused anger among other pilots trying to get a nap. In the effect he got another r/o, Juliusz Baykowski, a veteran of 1920 war with Bolsheviks, who had a better hearing and also an artifical leg. Since that time crew Horlick 53 had a full pair of legs. Since then Grzanka had a couple of other operators and saly was killed on 27 June 1943 when testing a freshly overhauled Mosquito DD644. The aircraft flew into a hill and Grzanka was killed instantly, while F/S Wacław Oyrzanowski, groundcrew chief A Flight died in hospital. (Franek Grabowski) 
 Weather fine. Training continued and four patrols totalling 8 hours were flown at night. We regret to record a fatal accident. F.Lt. Grzanka was making an engine test with F/Sgt. Oyrzanowski, Chief Mech E “C” Flight as passenger. They were testing an aircraft after a major overhaul. The aircraft was flying low and crashed a mile south of the airfield for caused at present unknown. F.Lt Grzanka was killed and F/Sgt. Oyrzanowski died next day in hospital. (http://orb.polishaf.pl/307sqn/1943-8/1943-06-no-307-squadron-f540) Crashed on air test Penarth Glam. 27.6.43 (Air Britain Serials) 27.06.43 307 Sqn. DD644 Crashed at Penarth, near Swansea. NFD. Two killed. (Mosquito Crash Log)</t>
  </si>
  <si>
    <t>HK135</t>
  </si>
  <si>
    <t>29/30 June 1943</t>
  </si>
  <si>
    <t>Took off at 00.40 for an interception, possibly hit sea off Shoreham. Aircraft JT - P, F/Sgt. M. Neill and Sgt. W.J. Preece: both KIA. (http://bb.1asphost.com/lesbutler/tony/tonywood.htm) Interception Patrol S of Shoreham, hit water surface chasing enemy aircraft. F/Sgt M. Neill - 1132280 + Sgt W.J. Preece - 1576840 + Fighter Command Losses - Vol.2 - page 106 (no serial) (via Henk) F/S Maurice Neill KIA, Sgt William Jabez Preece KIA Missing 30.6.43 (Air Britain Serials)</t>
  </si>
  <si>
    <t>DZ657</t>
  </si>
  <si>
    <t>605/60OTU</t>
  </si>
  <si>
    <t>July 1943</t>
  </si>
  <si>
    <t>UP-F on 605 Sqn NFT 7.43 (Air Britain Serials)</t>
  </si>
  <si>
    <t>1943-07</t>
  </si>
  <si>
    <t>DD743</t>
  </si>
  <si>
    <t>1FTU/301FTU/OADU/23/60 SAAF</t>
  </si>
  <si>
    <t>The 60 SAAF ORB says one Mosquito Photo Survey Flight Mosquito F.II was lost, the other declared unserviceable, on 5 July 1943. DD743 and DD744 were the aircraft in question. However, the same document says DD744 had completed its engine change and was flying again on 25 July 1943, so it must have been DD743 which was lost.: 
VAN DIJL 
Initials: J 
Nationality: South African 
Rank: Lieutenant 
Regiment/Service: South African Air Force 
Unit Text: 60 Sqdn. 
Date of Death: 05/07/1943 
Service No: 206182V 
Casualty Type: Commonwealth War Dead 
Grave/Memorial Reference: Column 278. 
Memorial: ALAMEIN MEMORIAL 
Claim which matches is: 05.07.43   Fw. Vogel: 1   1./JG 77   Mosquito    -   -   Reference: JG 77 Lists f. 2429</t>
  </si>
  <si>
    <t>Vogel</t>
  </si>
  <si>
    <t>60 SAAF</t>
  </si>
  <si>
    <t>HJ672</t>
  </si>
  <si>
    <t>682/60 SAAF</t>
  </si>
  <si>
    <t>13 July 1943</t>
  </si>
  <si>
    <t>DZ716</t>
  </si>
  <si>
    <t>7 July 1943</t>
  </si>
  <si>
    <t>Was UP-L on 605 Squadron (Ian Piper: http://www.605squadron.co.uk/Squadron_aircraft.htm) Crashed on landing Castle Camps 7.7.43 (Air Britain Serials) 07.07.43 605 Sqn. DZ716 Stalled and crashed at Castle Camps, no injuries. (Mosquito Crash Log)</t>
  </si>
  <si>
    <t>HJ678</t>
  </si>
  <si>
    <t>7/8 July 1943</t>
  </si>
  <si>
    <t>HK172</t>
  </si>
  <si>
    <t>9 July 1943</t>
  </si>
  <si>
    <t>MH - Possible this was the aircraft flown by F/L J.P.M. Lintott and Sgt. G.G. Gilling-Lax, which collided with a Do 217 and crashed near Detling, killing the crew. Commonwealth War Graves Commission website confirms crew as having been lost on July 9. Broke up in air over Boxley nr Maidstone Kent 9.7.43 (Air Britain Serials) 09.07.43 85 Sqn. HK172 Crashed at Boxley Maidstone due to overstressing leading to structural failure and loss of control. (Mosquito Crash Log)</t>
  </si>
  <si>
    <t>HJ740</t>
  </si>
  <si>
    <t>Med/23</t>
  </si>
  <si>
    <t>10 July 1943</t>
  </si>
  <si>
    <t>Likely been flown by F/L Arthur John Hodgkinson, DFC, who was lost on 10 July over Sicily with 23 Squadron. Researching this 23 sqn mosquito pilot who crashed near ostia, italy on 10 July1943 and is buried in joint grave with his nav, Sgt V B Crapper in the beachhead cemetery Anzio. He had dso dfc &amp; bar. was based then at hal far, malta. RAF Museum has provided me with some answers so please dont ask them again! Arthur was a Halton Apprentice 1932-34 later volunteered for pilot training. Had a pretty good record as a fighter pilot - 12 kills, 1 prob and 5 damaged. Has anyone produced a. list of 23 sqn B of B pilots? or b. list of honours &amp; awards WW2? or c. list of casualties WW2? Incidentally, Arthur's aircraft on 10 July 1943 was Mosquito Mk.VI YP-H (HJ640) [sic] (http://www.23-squadron.co.uk/forum/viewtopic.php?t=69) Missing 10.7.43 (Air Britain Serials)</t>
  </si>
  <si>
    <t>DZ419</t>
  </si>
  <si>
    <t>11 July 1943</t>
  </si>
  <si>
    <t>Crashed in sea off Arbroath Angus 11.7.43 (Air Britain Serials) 11.07.43 540 Sqn. DZ419 Aircraft hit water or rocks, turned upside down and sank near the coast of Arbroath. (Mosquito Crash Log)</t>
  </si>
  <si>
    <t>DZ517</t>
  </si>
  <si>
    <t>Crashed in bad visibility 2m S of Montrose 11.7.43 (Air Britain Serials) 11.07.43 540 Sqn. DZ517 Crashed into a field two miles south of Montrose due to low cloud and poor visibility. (Mosquito Crash Log)</t>
  </si>
  <si>
    <t>HJ755</t>
  </si>
  <si>
    <t>Engine cut crashed 2m E of Calne Wilts. 13.7.43 (Air Britain Serials) 13.07.43 1 OADU. HJ755 Crashed two miles east of Caine, Wiltshire. NFD. Two killed. (Mosquito Crash Log)  Crew likely F/O (Pilot) Emrys THOMAS - 110613 and F/O (Nav) George B. KING - 131766 (http://www.rafcommands.com/forum/showthread.php?9853-430713-Unaccounted-airmen-13-7-1943&amp;highlight=Mosquito) The site you quote is wrong ascribing HJ755 to No.25 Sqn. http://www.rafcommands.com/forum/showthread.php?9853-430713-Unaccounted-airmen-13-7-1943/page2&amp;highlight=Mosquito</t>
  </si>
  <si>
    <t>HJ673</t>
  </si>
  <si>
    <t>U/c collapsed on landing Luqa 13.7.43 (Air Britain Serials) MH - 60 SAAF Squadron ORB refers to one, not two FB Vis being damaged in this way on the day in question. See HJ672. The ORB states HJ673 was crash-landed at Malta on 13 July 1943 by Lt Parmentier who along with his passenger was OK, but the aircraft would require considerable repairs</t>
  </si>
  <si>
    <t>HJ921</t>
  </si>
  <si>
    <t>I've just been searching http://www.britishwargraves.org.uk/ and the only person killed from 25 Squadron on that date was Pilot Officer (Pilot) Jack Grundy 144280 (http://www.rafcommands.com/dcforum/DCForumID6/13140.html) Spun into ground Weardale Road Nottingham 13.7.43 (Air Britain Serials) 13.07.43 25 Sqn. HJ921 Stalled and spun off a steep turn at Weardale Road, Nottingham. (Mosquito Crash Log)
The aircraft crashed into gardens in Basford, Nottingham.  Several witnesses reported the aircraft to be flying around the area, performing aerobatics. The aircraft stalled while in a steep, climbing turn, and crashed.  
(It is believed that the pilot was trying to make his presence known to someone on the ground; a common practice at the time, which sometimes ended in tragedy.)
Sadly, both crewmembers were killed.
The crew were:
144280          Pilot Officer                      J  GRUNDY               RAFVR             Pilot                 Aged  20
1375542     Flight Sergeant                   R T STEED               RAFVR         Passenger           Aged  28
Flight Sergeant Steed was a pilot from 288 Squadron, and was an old friend of P/O Grundy's.
Pilot Officer Jack Grundy is buried at Nottingham (Wilford Hill) Cemetery.
Flight Sergeant  Roy Thomas Steed is buried at Totteridge (St Andrew) Churchyard.
Thanks to Alan Clark for the information relating to Flight Sergeant Steed.
(http://macr.moonfruit.com/#/mosquito-hj921/4524476275)</t>
  </si>
  <si>
    <t>HJ724</t>
  </si>
  <si>
    <t>14 July 1943</t>
  </si>
  <si>
    <t>W4094</t>
  </si>
  <si>
    <t>To 3872M 14.7.43 (Air Britain Serials)</t>
  </si>
  <si>
    <t>DZ515</t>
  </si>
  <si>
    <t>14/15 July 1943</t>
  </si>
  <si>
    <t>15.07.1943 2320 139 to Berlin from Wyton . Lost without trace (BCL). F/O R Clarke +, F/S EJ Thorne +, DZ515 was the first loss sustained by 139 Sqdn since transferring to 8 Group PFF duties. Airborne 2320 14Jul43 from Wyton. Lost without trace. Both are commemorated on the Runnymede Memorial. F/O R.Clarke KIA F/S E.J.Thorne KIA (Lost Bombers) 14/15 July 1943 DZ515 was the first loss sustained by 139 Sqdn since transferring to 8 Group PFF duties. Airborne 2320 14Jul43 from Wyton. Lost without trace. Both are commemorated on the Runnymede Memorial. F/O R.Clarke KIA F/S E.J.Thorne KIA (Lost Bombers) Abandoned over North Sea returning from Berlin 15.7.43 (Air Britain Serials)</t>
  </si>
  <si>
    <t>DZ431</t>
  </si>
  <si>
    <t>16 July 1943</t>
  </si>
  <si>
    <t>DZ431 Transformer station in Italy. On 16Jul43 F/O Mann and P/O Liquorish (Observer) took off from Benson in Mosquito DZ431 to make a photographic reconnaissance of Turin and area S.E. of Alessandria, but failed to return. ("von Shagmeister" on RAF Commands Forum) F/O G.E.Mann - 540 Squadron - The CWGC give Date of Death 16/07/1943;Service No 125981; Milan War Cemetery. (Aubrey on same) Mosquito DZ431 (F.541 states DK431), take off 11:00 and a/c failed to return. No details of objective mentioned Took off 11:00 (http://www.rafcommands.com/forum/showthread.php?t=4286) (MH - correct spelling Licquorish?) Missing 16.7.43 (Air Britain Serials)</t>
  </si>
  <si>
    <t>LR502</t>
  </si>
  <si>
    <t>17 July 1943</t>
  </si>
  <si>
    <t>17.07.1943 Special Task1409 Flt from Oakington . Lost without trace (BCL). S/L The Hon PI Cuncliffe-Lister pow, P/O AP Kernon pow, Ldr Philip Ingram Cunliffe-Lister, DSO. He served in 1409 (Met) Flight of which he became CO in June 1943. On 18th July 1943 he made a forced landing in Germany after his Mosquito ran out of fuel following a navigational error. He and his navigator, P/O Pat Kernon evaded capture for 4 days but were rounded up and sent to Dulag Luft and thence to Stalag Luft 3 at Sagan where he remained until the end of the war. He died in 1956 when Michael was 7 years old. (http://prisonerofwar.freeservers.com/winter_2001.htm) Account in "Target for Tonight" Took off Oakington 0105 hours for a long-range PAMPA meteorological sortie to Osanbrueck. At around 0350 hrs very feint signals were picked up requesting a bearing. Despite heavy static on the channel a signal was transmitted and duly acknowledged, however nothing more was heard until the Red Cross announced the crew were prisoners. (http://harringtonmuseum.org.uk/Aircraft%20lost%20on%20Allied%20Forces%20Special%20Duty%20Operations.pdf) 91004 Squadron Leader The Honourable P.I. Cunliffe-Lister , who along with 135287 Pilot Officer A. P. Kernon took off from RAF Oakington on 17.07.1943 in their Mosquito IX serial LR502 from 1409 Flt on a special mission and due to enemy action were both taken Prisoner of war and interned in Stalag Luft L3 Sagan. 
Prior to his time in Sagan, he was based at Bircham Newton with 521 Squadron, and before that, NO.8(C) O.T.U, Fraserburgh. (http://www.worldwar2exraf.co.uk/Aircrew%20Notice%20Board/aircrew%20notice%20board%2043.htm)
Came down at Veghel (http://www.nimh.nl/nl/images/1943%20sec_tcm5-7284.pdf) Missing on met sortie 5.7.43 (Air Britain Serials)</t>
  </si>
  <si>
    <t>Ran out of fuel</t>
  </si>
  <si>
    <t>DZ495</t>
  </si>
  <si>
    <t>1655MTU/13OTU/1655MTU</t>
  </si>
  <si>
    <t>18 July 1943</t>
  </si>
  <si>
    <t>For 1655 MTU (Mosquito Training Unit), based at RAF Marham in north-west Norfolk, Sunday 18th July 1943 was another busy flying day in its pressured wartime schedule of training highly skilled crews for the RAF’s low level attack and pathfinder units. Although cloudy with moderate north easterly winds, visibility that day is recorded as having been "excellent" and advantage was taken to carry out single and dual flying on the unit’s Airspeed Oxford and de Havilland Mosquito aircraft. 
 At around 3.00pm Mosquito DZ459 (MH - SIC, HAVE NUMBERS BEEN REVERSED BY THIS PERSON OR BY THE ORB? YES THEY HAVE, CONFIRMED BY ANDY FLETCHER HERE - http://www.rafcommands.com/forum/showthread.php?t=2894) was 75 miles SW of the base. It was flying low along the valley of the River Ouse towards Harrold and must have just passed Turvey when, opposite Carlton Church, and at a height of roughly 45 feet, it struck the high tension electricity cables spanning the river. It crashed to ground in the riverside meadow 400 yds further on at the rivers bend and completely disintegrated, killing the crew of two instantly. The squadron’s Operational Record Book, now held at the Public Records Office at Kew, has the following heartfelt entry :
18/07/1943 "N1014 Captain O.B. STENE and N1147 Lieutenant K. LÖCHEN killed in a flying accident near RAF Cranfield. These Norwegian Officers had been with the unit since the middle of May and had nearly completed their training. They were both above average in every way and will be a great loss to the Norwegian Air Force and the RAF."
Jim Northern of Harrold Lodge Farm, over whose family fields the high tension line runs, recalls that the middle two wires were removed by the aircraft, with the top and bottom lines left intact. Tragically they had fallen foul of the same line of pylons that brought down Fairey Battle K9328 near Northey Farm by Carlton (St Margaret’s) School one mile to the east in August 1939.
O.B. Stene was buried at Vestre Aker Churchyard on 5th October,1945,while K. Løchen was buried at Ullern Churchyard on the 18th October,1945. (Stein Meum)
18.07.1943 1655 MTU to from hit HT cables near Cranfield, Bedfordshire. (). Capt Olav B. STENE +, F/Lt Kjell LØCHEN +, O.B. Stene was buried at Vestre Aker Churchyard on 5th October,1945,while K. Løchen was buried at Ullern Churchyard on the 18th October,1945.
Kapt. Olav Bakke Stene with Ltn. Kjell Lochen. (http://www.luftwaffe.no/Table2.htm) Hit HT cables low flying nr Cranfield 18.7.43 (Air Britain Serials)</t>
  </si>
  <si>
    <t>DZ742</t>
  </si>
  <si>
    <t>MH - should this be DD742? Crew was P/O L.A. Wood and F/O D.J. Slaughter according to "Moskitopanik". Fighter Command War Diaries says this aircraft was on a Ranger to Cambrai. CWGC site confirms loss of crew, both buried in Dieppe. The next ranger sortie on the 18th resulted in the loss of P/O L.A. Wood and F/O D.J. Slaughter (RAF), who did not return from France after leaving Ford, their advanced base. crew had joined No. 410 early in March. (http://www.rcaf.com/410squadron/410eng1-3.htm) Missing from night intruder 18.7.43 (Air Britain Serials)</t>
  </si>
  <si>
    <t>HJ727</t>
  </si>
  <si>
    <t>301FTU/Med/23</t>
  </si>
  <si>
    <t>HJ736</t>
  </si>
  <si>
    <t>20/21 July 1943</t>
  </si>
  <si>
    <t>HJ892</t>
  </si>
  <si>
    <t>21 July 1943</t>
  </si>
  <si>
    <t>Dived into ground after loss of control at low altitude Cleobury Mortimer Salop. 21.7.43 (Air Britain Serials) 21.07.43 60 OTU. HJ892 Aircraft went out of control and crashed into the ground at Cathurton Farm, Cleobury Mortimer, Shropshire. (Mosquito Crash Log)   dived into ground Catherton Farm, Cleobury Mortimer, Shropshire (already as a casualty on this a/c: F/O [Pilot] C.N. WILCOX - RCAF J/9496 [from USA] - Pilot sole occupant (http://www.rafcommands.com/forum/showthread.php?10554-430721-Unaccounted-airmen-21-7-1943&amp;p=61480&amp;highlight=Mosquito#post61480)</t>
  </si>
  <si>
    <t>Spin</t>
  </si>
  <si>
    <t>HJ726</t>
  </si>
  <si>
    <t>HK112</t>
  </si>
  <si>
    <t>23 July 1943</t>
  </si>
  <si>
    <t>Missing 23.7.43 (Air Britain Serials)</t>
  </si>
  <si>
    <t>HJ787</t>
  </si>
  <si>
    <t>301FTU</t>
  </si>
  <si>
    <t>24 July 1943</t>
  </si>
  <si>
    <t>A Mosquito aircraft from RAF Lyneham that crashed near Condover, Shropshire on 27th July 1943 killing the Pilot F/O T. G. Eyre and the navigator, whos name i do not know? (post on RAF Commands Forum) MH - date does not match, but 301 FTU was at Lyneham at the time, no other crashes seem to match. Henk Welting (Guest) (1398 posts) 08-Jan-05, 11:32 AM (GMT) 3. "RE: Mosquito crash 1943" I have for HJ787: F/Sgt (Pilot) John A. DAVIS - 1384191 and Sgt (Obs) Richard A. GOODALL - 1322155, both buried Brookwood. A/c crashed Pentrenant Hall near Church Stoke. F/O Thomas G. EYRE - 122484, buried Grappenhall (St.Wilfrid) Churchyard, Cheshire is also in my files, unfortunately unaccounted for. HJ787 flown by F/O T G Eyre and Sgt R A Goodall. At the time the Mosquito was attached to 301 Ferry Training Unit. The pilot baled out but his parachute wrapped around the tail and HJ787 crashed at Pentrenant, near Church Stoke, Montgomeryshire. F/O Eyre is buried in Grappenhall St Wilfrid church, Cheshire and Sgt Goodall at Brookwood, Surrey. (Mike Packham on www.mossie.org)
I was reading through the ORB for 11 PAFU at RAF Condover and there is a mention that a mosquito from RAF Lyneham crashed near the base (Condover) on 24th July 1943 and the pilot F/O T G Eyre was killed along with the navigator, who was too badly burned to identify. 
I had a couple of replies, one stating that a mosquito HJ787 of 301 FTU Lyneham crashed near Church Stoke (which is a long way from Condover) killing the Pilot F/Sgt John A Davis (1384191) and the navigator Sgt Richard A Goodall (1322155). 
Now i was just reading through the ORB for No 60 OTU, who flew mosquitos out of RAF High Ercall, Shropshire and a couple of photos caught my eye. They were of trainee pilots and navigators in early 1943. The men were all named and marked for those that were killed. There was both a F/O T G Eyre and a Sgt R A Goodall and it said that they flew together and later left for RAF Lyneham. Next to F/O Eyre in hand writing it had the word killed, Lyneham, 23 Squadron. It simply had killed next to Goodall.
Now id like to know if it was actually Eyre and Goodall that died in the crash and if it crashed at Church Stoke or closer to RAF Condover. Also why it has 23 squadron next to Eyre's name if he crashed in a 301 FTU plane?? (http://www.rafcommands.com/cgi-bin/dcforum/dcboard.cgi?az=show_thread&amp;om=6045&amp;forum=DCForumID6&amp;archive=yes) Engine caught fire abandoned and parachute caught in tail crashed nr Church Stoke Montgomery 24.7.43 (Air Britain Serials) 24.07.43 301 FTU. HJ787 Crashed at Pentrenant near Church Stoke. (Mosquito Crash Log)</t>
  </si>
  <si>
    <t>DZ318</t>
  </si>
  <si>
    <t>109/105/1655MTU</t>
  </si>
  <si>
    <t>25 July 1943</t>
  </si>
  <si>
    <t>25.07.1943 Training 105 from Marham crashed while approaching airfield. Marham (BCL). P/O C Prentice RNZAF inj, P/O JL Warner inj, Crashed on approach Marham 25.7.43 (Air Britain Serials) 25.07.43 1655 MTU. DZ318 Crashed on approach to Marham, injuring two. (Mosquito Crash Log)</t>
  </si>
  <si>
    <t>HJ822</t>
  </si>
  <si>
    <t>25/26 July 1943</t>
  </si>
  <si>
    <t>25.07.1943 Intruder Sortie 418 to Twente from Ford . Lost without trace pm (FCL). F/S H Hay RCAF +, F/O JL Seymour RCAF +, both buried in Haarlemmer Meer Minicipal Cem, Amsterdam Taken on strength from De Havilland, 9 July 1943; missing from operations, 25/26 July 1943. (Hugh Halliday) Took off 22.54 (http://bb.1asphost.com/lesbutler/tony/tonywood.htm) 23.55 Lijnden (Hoofdweg 152) (http://www.nimh.nl/nl/images/1943%20sec_tcm5-7284.pdf) Missing (Twente) 26.7.43 (Air Britain Serials)
Hello, I have found it very interesting to read all your contributions to this thread.
I have recently been looking at the relevant locations relating to the final mission of John L Seymour and Hugh Hay using Google maps and street view – Ford, Schiphol, Hoofdweg,Haarlemmermeer and Twente. I realised that the crash occurred the short distance of approx 1 mile from the hiding place of Anne Frank – famous diarist.
http://www.annefrank.org/ 
On looking at her entry on the 26th July it gives a very clear and moving account of the preceding hours air activity from breakfast 25th July ‘43 until the early hours of 26th July ‘43 . There is particular reference to midnight – the time at which the plane crashed.....
‘I can assure you that when I went to bed at nine, my legs were still shaking. At the stroke of midnight I woke up again: more planes! Dussel was undressing, but I took no notice and leapt up, wide awake, at the sound of the first shot’. 
http://www.penguin.co.uk/static/cs/uk/0/minisites/happybirthdaypenguin/html/18.html
I saw on Google street view that there is a churchlike building close to where she was hiding and so may have heard it chime midnight. The plane came down very close to midnight. 
Could anyone tell me how was the time of crash determined – was it local accounts, loss of radio contact or some by other means?
My mother, Mary, was John Seymour’s wife and widow
Eight Mosquitos Vi of 418 RCAF Squadron left Ford at 2245 and 0011 hours to patrol DEELEN, VENLO, GILZE-RIJEN and TWENTE. The A/C detailed to patrol TWENTE, F/S Hays, pilot and P/O Seymour, navigator (RAF) did not return, nothing being heard after the sortie left at 2250 hours. Another turned back mid-Channel. Of the remainder, two a/c, F/L M.W. Beveridge, RCAF, pilot, Sgt. Bays, navigator, and F/O J.R.F. Johnson, RCAF, F/O N.J Gibbons, RCAF, navigator, bombed GILZE-RIJEN aerodrome with 4x500 lb., bombs and 2x500 plus 2x250 lb., bombs respectively, no results being seen save that runways appear to be hit. Another a/c, S/L G.C. Moran, RCAF, pilot and Sgt. Rogers, navigator, bombed the aerodrome at TWENTE, 4x500 lb., bombs being seen to burst in the dispersal area. DEELEN aerodrome was bombed by two other a/c but no definite results seen. The remaining Mosquito bombed without definitely observed results.
(http://forum.12oclockhigh.net/showthread.php?t=23236)</t>
  </si>
  <si>
    <t>HK133</t>
  </si>
  <si>
    <t>26 July 1943</t>
  </si>
  <si>
    <t>"Mosquito" says F/S Jenkins FTR after destroying a bomber and damaging another. Missing on night patrol from Malta 26.7.43 (Air Britain Serials)</t>
  </si>
  <si>
    <t>DZ595</t>
  </si>
  <si>
    <t>HJ786</t>
  </si>
  <si>
    <t>26/27 July 1943</t>
  </si>
  <si>
    <t>3./NJG 1</t>
  </si>
  <si>
    <t>Meurer</t>
  </si>
  <si>
    <t>DZ382</t>
  </si>
  <si>
    <t>ME</t>
  </si>
  <si>
    <t>DZ458</t>
  </si>
  <si>
    <t>27/28 July 1943</t>
  </si>
  <si>
    <t>28.07.1943 2305 139 to Duisburg from Wyton . Lost without trace (BCL). F/O ESA Sniders pow, S/L KG Price pow, Came down at 0120, Veghel, (Gasthuisstraat) (http://www.nimh.nl/nl/images/1943%20sec_tcm5-7284.pdf) ISBN: 9780850526936
Flying In, Walking Out: Aviator &amp; Escape
by Edward Sniders 
About this title: Edward Sniders had many close calls as an RAF Mosquito pilot in World War II. His luck eventually ran out, but he managed to survive the crash of his plane and was taken prisoner by the Germans. As a POW he became one of the RAF's great escape artists, eluding his captors on numerous occasions. "Tatastrophic mechanical failure" over Holland, according to a book reviewer.
(http://www.alibris.co.uk/booksearch?qsort=p&amp;page=1&amp;matches=3&amp;browse=1&amp;isbn=9780850526936&amp;full=1) Missing (Duisburg) 28.7.43 (Air Britain Serials)</t>
  </si>
  <si>
    <t>HJ643</t>
  </si>
  <si>
    <t>28 July 1943</t>
  </si>
  <si>
    <t>RAF, Pilot Hodges. Killed, Mid Air Collision at Shrewsbury Salop. Category 5 damage. 430728 HODGES (US Personnel) (http://www.aviationarchaeology.com) 430728 HODGES, MOSQUITO HJ-634 ATCHAM, UK RAF MID-AIR COLLISION (Thomas Ensminger) Collided with Spitfire AA924 nr Atcham 28.7.43 (Air Britain Serials) 28.07.43 60 0TU.. HJ643 Crashed half-a-mile S.E. of Atcham, Salop, after collision with Spitfire VB AA924 from AAF Station 342. (Mosquito Crash Log)</t>
  </si>
  <si>
    <t>DZ600</t>
  </si>
  <si>
    <t>540/544</t>
  </si>
  <si>
    <t>28/29 July 1943</t>
  </si>
  <si>
    <t>Shot down by HK109 at Ipsden, Oxon, killing two. Shot down by another Mosquito nr Benson and crashed at Ipsden 28.7.43 (Air Britain Serials) What happened the Germans got very canny about us going over in daytime, especially marshalling yards were they were doing their railway, very good at railways the Germans. So they did it at night. What about if we did some night photography, couldn't do it in a Spitfire so Mosquito went over with a big flash, dropped the flash took photographs. Marvellous. This fellow, two sergeant pilots and navigator, they did the job and came back, there was a raid on London, a German raid, so they saw this going on so they flew around London, our aerodrome was north west of London and the Germans quite often would put in what they called an intruder. They'd go on with a raid and do a small raid and one or two intruders would go and fly around shooting things up, being nasty. Of course our night fighters would take off and try and intercept them. Our Mosquitos going around London, of course the radar hit him, this plane's coming around, bandit no IFF you see, coming around and then got a Mosquito Night Fighter on to him and he's following him and the chap in the Night Fighter says to control, "This chap's a Mosquito I know it's a Mosquito" and they said, our drome put on the landing lights and he was just about to come in to land and they said, "I can't take the chance, shoot him down." If he'd been an intruder he could have bombed our aerodrome and that would have been great business, put us out of action for a week. So they shot him down.
Q: Was he killed?
A: Both of them were. Yeah. Both burnt to death. That was, they just couldn't take the chance. No IFF.
(http://www.australiansatwarfilmarchive.gov.au/aawfa/interviews/248.aspx?keywords=Mosquito) 
28.07.43- 544Sqn. DZ600 Shot down by Mosquito night-fighter HKlO9at lpsdenOxon.2 killed. (Mosquito Crash Log)
Name: REYNOLDS, ARTHUR LUMLEY 
Initials: A L 
Nationality: United Kingdom 
Rank: Flight Sergeant (Nav.) 
Regiment/Service: Royal Air Force Volunteer Reserve 
Unit Text: 544 Sqdn. (MH - Should be 540 Squadron)
Age: 29 
Date of Death: 29/07/1943 
Service No: 1112033 
Additional information: Son of Harold and Mary Eleanor Reynolds, of Manningham, Bradford; husband of Mollie Reynolds, of Manningham. 
Casualty Type: Commonwealth War Dead 
Grave/Memorial Reference: Sec. A. Grave 107. 
Cemetery: CALVERLEY (ST. WILFRID) CHURCHYARD 
Name: WATSON, RUSSELL
Initials: R
Nationality: United Kingdom
Rank: Flight Sergeant (Pilot)
Regiment/Service: Royal Air Force
Unit Text: 540 Sqdn.
Age: 27
Date of Death: 29/07/1943
Service No: 530636
Additional information: Son of Trevor and Harriet Elizabeth Watson; husband of Nellie Kathleen Watson, of Bedford.
Casualty Type: Commonwealth War dead
Grave/Memorial Reference: Sec. J. Grave 864.
Cemetery: BEDFORD CEMETERY, Beds.
Reynolds and Watson, both mentioned as, 'KILLED IN ACTION', in same Casualty List ; Flight, October 7, 1943. pp.406-7. Cas. Comm. No.289.
(CWGC) 
The pilot was indeed F/S Russell WATSON 544 Sqn (not 540 Sqn as stated on the CWGC site). The RAF Benson ORB states it was shotdown down about 6 miles from Benson when the aircraft was returning home in the early hours of 29th July and both squadron and station ORBs state DZ600 was bought down by a friendly night fighter (Andy Fletcher)
 (http://www.rafcommands.com/forum/showthread.php?12132-Night-Fighter-Claims-29-Jul-43)</t>
  </si>
  <si>
    <t>DZ553</t>
  </si>
  <si>
    <t>29 July 1943</t>
  </si>
  <si>
    <t>HX810</t>
  </si>
  <si>
    <t>Taken on strength from De Havilland, 18 July 1943; to No.43 Group, 29 July 1943. Swung on take-off and u/c collapsed Ford 29.7.43 (Air Britain Serials) 29.07.43 418 Sqn. HX81O Swung on take-off, suffering undercarriage collapse at Ford aerodrome. (Mosquito Crash Log)</t>
  </si>
  <si>
    <t>DD748</t>
  </si>
  <si>
    <t>29/30 July 1943</t>
  </si>
  <si>
    <t>DZ705</t>
  </si>
  <si>
    <t>30 July 1943</t>
  </si>
  <si>
    <t>HX808</t>
  </si>
  <si>
    <t>30/31 July 1943</t>
  </si>
  <si>
    <t>He 111</t>
  </si>
  <si>
    <t>11./KG 53</t>
  </si>
  <si>
    <t>KG 53</t>
  </si>
  <si>
    <t>Besatzung</t>
  </si>
  <si>
    <t>HJ789</t>
  </si>
  <si>
    <t>301FTU/ME/23</t>
  </si>
  <si>
    <t>1/2 August 1943</t>
  </si>
  <si>
    <t>1943-08</t>
  </si>
  <si>
    <t>HJ700</t>
  </si>
  <si>
    <t>2 August 1943</t>
  </si>
  <si>
    <t>02.08.1943 Instep Patrol 307 to Channel Islands from Fairwood Common . Lost without trace pm (FCL). F/L JZ Bienkowski +, F/O C Borzemski pow, Bienkowski buried at Cherbourg Cem 2-Aug-43. Mosquito II HJ700. F/Lt Jan Bieńkowski KIA / F/Lt Czeslaw Borzemski POW. Instep: due to engine malfunction force-landed near Omoville, La Rouge (France). Two other Mosquitos on same sortie, patrol time 18.00-22.30 (http://bb.1asphost.com/lesbutler/tony/tonywood.htm, which gives cause as flak). Missing from patrol over Bay of Biscay 2.8.43 (Air Britain Serials)</t>
  </si>
  <si>
    <t>Engine</t>
  </si>
  <si>
    <t>HJ820</t>
  </si>
  <si>
    <t>85/157</t>
  </si>
  <si>
    <t>2/3 August 1943</t>
  </si>
  <si>
    <t>03.08.1943 Intruder Sortie 157 to Limburg from Hunsdon . Lost without trace night (FCL). F/O JOP Tanner +, Sgt RL Jones +, both buried at Limmer Cem Hannover. 2/3 August 1943 (http://bb.1asphost.com/lesbutler/tony/tonywood.htm, which says sortie was an Intruder to Lüneburg, took off 00.04) Sgt Ronald Leslie Jones - 1282497 - Died 3/8/43 - 157 Sqd - Hanover War Cemetery F/O John O P Tanner the Mosquito was shot down by flak (15. Flakbrigade) and crashed 01.59 at Marienwerder, 300m east of Havelse. Both crew were first buried in Wunstorf Cemetery. (http://www.rafcommands.com/forum/showthread.php?t=4109) Missing from night intruder to Limburg 3.8.43 (Air Britain Serials)</t>
  </si>
  <si>
    <t>HJ782</t>
  </si>
  <si>
    <t>NJG 3</t>
  </si>
  <si>
    <t>KB164</t>
  </si>
  <si>
    <t>August 5, 1943, ground-looped and burned in Downview (http://www.virtualmuseum.ca/pm.php?id=record_detail&amp;fl=0&amp;lg=English&amp;ex=00000192&amp;rd=94090&amp;hs=0) RCAF Accident deHavilland Field .43 (Air Britain Serials)</t>
  </si>
  <si>
    <t>HJ959</t>
  </si>
  <si>
    <t>7 August 1943</t>
  </si>
  <si>
    <t>To RCAF 7.8.43 Accident Debert NS .44 (Air Britain Serials)</t>
  </si>
  <si>
    <t>HJ958</t>
  </si>
  <si>
    <t>To RCAF 7.8.43 (Air Britain Serials)</t>
  </si>
  <si>
    <t>HK196</t>
  </si>
  <si>
    <t>DH/AAEE</t>
  </si>
  <si>
    <t>8 August 1943</t>
  </si>
  <si>
    <t>Engine cut during overspeeding trials bellylanded 1/2m E of Boscombe Down 8.8.43 (Air Britain Serials) 08.08.43 A&amp;AEE.. DK196 Force landed in a field near Boscombe Down after engine failure. (Mosquito Crash Log)</t>
  </si>
  <si>
    <t>DD690</t>
  </si>
  <si>
    <t>23/333</t>
  </si>
  <si>
    <t>Kpt.Ltn. Håkon Offerdal (+) &amp; Kvm. Andreas Paulsen (+) Aircraft collided with Anson plane (N5105) during approach to airfield Leuchars. Aircraft F of 333 Sqn. (http://www.luftwaffe.no/Table2.htm) The Mosquito aircraft was on the landing approach to airfield Leuchars but then got a red light from the tower due to a Anson plane was cleared to land before them. This they probably was not aware as they ignored the signal. The faster Mosquito very soon catched the slower Anson and its undercarriage hit the fuselage of the Anson. Then both plane plunged fatal down. (http://www.rafandluftwaffe.info/lists/raf1b.htm) Collided with NS105 on approach Leuchars 8.8.43 (Air Britain Serials) 28.08.42 23 Sqn. DD690 Moreton Valence aerodrome. Aircraft had engine failure, overshot whilst landing at small aerodrome, went through boundary fence. (Mosquito Crash Log)</t>
  </si>
  <si>
    <t>DD614</t>
  </si>
  <si>
    <t>151/456/140</t>
  </si>
  <si>
    <t>9 August 1943</t>
  </si>
  <si>
    <t xml:space="preserve">Crashed in forced landing Crewley Cross Sussex 9.8.43 (Air Britain Serials) 09.08.43 456 Sqn. DD614 Crash landed after engine failure in a field near Crewley Cross. 1 injured. (Mosquito Crash Log) Re: Mosquito NF.II DD614. This aircraft had been loaned (from No.456 Sqn RAAF) to No.140 Sqn on 1-8-1943. It is reported to have crash-landed at Eversley Cross, seriously injuring the pilot. The pilot is only named as Gilbert in one ref, and in all likelihood was; 146879 P/O Leslie James GILBERT, who is listed as Wounded or Injured on Active Service in The Times, October 23, 1943. Also mentioned is one F/Sgt G.P. JUPP, not sure if he was involved. Given that No.140 Sqn was stationed at Hartford Bridge, a crash-landing at Eversley Cross is not unreasonable.  140 Sqn ORB states: F.540 09 Aug 43 P/O L.J. Gilbert crashed in a Mosquito aircraft - no serial is given and this was not an operational flight. No corresponding F.541 entry (http://www.rafcommands.com/forum/showthread.php?11546-430809-Unaccounted-airmen-9-8-1943) </t>
  </si>
  <si>
    <t>DZ721</t>
  </si>
  <si>
    <t>11 August 1943</t>
  </si>
  <si>
    <t>Crashed on landing High Ercall 11.8.43 (Air Britain Serials) 11.08.43 60 OTU. DZ721 Undercarriage collapsed after a heavy landing at High Ercall. No injuries. (Mosquito Crash Log)</t>
  </si>
  <si>
    <t>HJ962</t>
  </si>
  <si>
    <t>(Ivor Broom) It was whilst serving at 1655 MTU, that he suffered his first major crash. He was instructing Flight Lieutenant B A MacDonald RCAF in Mosquito III, HJ962, when the port engine failed on final approach, he immediately took control from his student and attempted a 'belly' landing alongside the runway. However, his pupil, in an attempt to regain the runway pushed the good throttle forward inducing a roll and stall. The pupil was killed and Ivor sustained a broken back having to be encased in plaster but was able to return to his unit within eight weeks to undertake ground duties. It would be a further eight weeks before he was passed fit to fly again. It was whilst on ground instructional duties that he met up with his namesake, 'Tommy' Broom, the CGI. (http://www.rafweb.org/Biographies/Broom_IG.htm) Engine cut stalled and crashed on approach Marham 11.8.43 (Air Britain Serials) 11.08.43 1655MTU. HJ962 Stalled on single engined approach half a mile east of Marham, killing one and injuring another crew member. (Mosquito Crash Log)</t>
  </si>
  <si>
    <t>DD637</t>
  </si>
  <si>
    <t>264/25</t>
  </si>
  <si>
    <t>12 August 1943</t>
  </si>
  <si>
    <t>Dived into ground Sigglesthorne Yorks. 12.8.43 (Air Britain Serials) 12.08.43 25 Sqn. DD637 Dived into ground at Pasture House Farm, Sigglesthorne, Yorks., due to loss of control. (Mosquito Crash Log)</t>
  </si>
  <si>
    <t>DZ607</t>
  </si>
  <si>
    <t>12/13 August 1943</t>
  </si>
  <si>
    <t>DD630</t>
  </si>
  <si>
    <t>264/60OTU</t>
  </si>
  <si>
    <t>13 August 1943</t>
  </si>
  <si>
    <t>Daphne Joan Stokes + P/O Peter William Stokes DFC
Both died on Friday August 13th 1943 (not a good day!)
Trouble is she was a civilian, but died when a Mosquito, piloted by her husband crashed!
How common was it for a civilian to be present during a flight?
I will be researching this deeper
Neil 
It would appear that Flying Officer Stokes was an Instructor at No 60? OTU operating out of High Ercall which was dedicated to the training of pilots for Mosquito night intruder operations.
If you look at his DFC decoration.At first I thought he was a Bomber Command "tour expired" pilot screened off B.C air operations but it transpires that he was a veteran "tour expired"with air operational experience with the Middle East Air Force in Italy and North Africa.
As an Instructor (and these tour expired aircrews were usually at a minimum rank of Flight Lieutenant and were screened from further operations over enemy territory and directed into OTUs as Instructors.) they were able to engage in activities which at times escaped official supervision. 
When war was declared all UK RAF airfields evacutated their married quarters of civil dependants in order to use the accomodation for military use and for general safety. Some RAF personnel where they could afford it, found lodgings for their wives close to the airfield where they were serving. I would think that High Ercall being a post 1939 laid down airfield would not have had married quarters but nevertheless Flying Officer Peter William Stokes probably found lodgings for his wife in the Wellington area close to his posting.Being an Instructor, he was able to give his wife an insight into his life as a Mosquito pilot and a flight on 13 August 1943 was to end in tragedy.
Intrigued by the account of the loss of the aircraft, I have been unable to trace the incident. Somewhere there will be an official account of the loss of the aircraft from the unit's ORB.There would have been an enquiry into the loss of the aircraft and its circumstances.
To my surprise I have found an account of the incident in the "Spire Tower" publication of Surbiton, Surrey, dated November 2007 written by Peter Stokes who was a few months old at the time of his parents death.He was brought up by his maternal grandmother in Hove, who forever mourned the loss of her beautiful teenage daughter.
As a young person,Peter was not made aware of the circumstances of his parents death.His fathers RAF personal file ended with "Killed on Active Service" 13 August 1943.
A very moving account.
Per Ardua ad Astra
He certainly was an experienced pilot. His DFC citation (6 April 1943):
Flying Officer Peter William STOKES (46735), No. 23 Squadron. 
Flying Officer Stokes has completed 47 sorties, involving attacks on airfields, marshalling yards and factories. On 1 occasion in November, 1942, he attacked a factory at St. Dizier, starting fires. More recently, he has undertaken intruder sorties . over Sicily and Italy. One night in March, 1943, he made 2 sorties on the Tripoli-Gabes road. In the face of heavy anti-aircraft fire he pressed home his attacks, destroying many vehicles, starting many fires and causing much confusion on the road, thus enabling following aircraft to bomb with destructive effect. Two nights later, over the airfield at Castel Vetrano, Flying Officer Stokes
destroyed an enemy aircraft. This officer has displayed courage and determination worthy of high praise.
(http://ww2chat.com/forums/general-topics/2508-raf-pilot-killed-accident-his-wife.html) Crashed during aerobatics High Ercall 13.8.43 (Air Britain Serials) 13.08.43 60 OTU. DD630 Crashed out of control at High Ercall after unauthorised aerobatics: (Mosquito Crash Log)</t>
  </si>
  <si>
    <t>HJ895</t>
  </si>
  <si>
    <t>8OTU</t>
  </si>
  <si>
    <t>On board of Mosquito HJ895 was F/O Kenneth George MID service no 47664 (injured), also F/Sgt George E.R. HORNSEY - 1256894 of 544 Sqdn. He was injured as well but died one day later. (buried UK.3468). (Henk) Engine cut stalled in circuit Dyce 17.8.43 (Air Britain Serials) 17.08.43. 8 OTU. HJ895 Attempting a single engine landing at Dyce village, Aberdeenshire, the aircraft went round again stalled and crashed, killing one, injuring one. (Mosquito Crash Log)</t>
  </si>
  <si>
    <t>HX826</t>
  </si>
  <si>
    <t>Searchlights</t>
  </si>
  <si>
    <t>DD744</t>
  </si>
  <si>
    <t>1FTU/301FTU/OADU/60 SAAF</t>
  </si>
  <si>
    <t>DZ465</t>
  </si>
  <si>
    <t>139/618/Marham</t>
  </si>
  <si>
    <t>17/18 August 1943</t>
  </si>
  <si>
    <t>17.08.1943 2049 occupy Luftwaffe to cover Peenemünde raid 139 to Berlin from Wyton crash land on return. Swanton Morley airfield, Norfolk (BCL). F/L RAV Crampton inj, F/O PLU Cross inj, 
Cross recalled his worst experience - nearly dying in a crash-landing after enemy flak destroyed one of his plane's two engines.
"We flew home over the whole of Germany on one engine at just 7,000 feet at a reduced speed. It was very dangerous because of fighters. At one stage my pilot told me we might have to bail out. He said 'Put on your parachute.' I didn't like the idea and we stuck with the plane. We couldn't make it back to our RAF base at Witton. I had to work out a course to the nearest other RAF base, Swanton Morley, also in East Anglia.
"When we eventually came in to land, the RAF base wasn't expecting us and we couldn't tell them because we had to maintain radio silence otherwise the Germans would have pinpointed us. There was no flare path on the runway. Instead of circling, we went straight in. We overshot and landed halfway along the runway. We went over the end of the runway and through a hedge.
"We plunged down into a disused quarry. My pilot said 'Ulric this is it.'
I said 'Yes Jack.' We thought we were going to die. We were both rather cool about it. Fortunately, the landing speed of the Mosquito was not fast, especially with just one engine. We both hit our heads very badly. But we survived."
http://www.search.co.tt/trinidad/ulriccross/biography.html SOC 18.8.43 NFD (Air Britain Serials)</t>
  </si>
  <si>
    <t>Marham</t>
  </si>
  <si>
    <t>DZ379</t>
  </si>
  <si>
    <t>4./JG 300</t>
  </si>
  <si>
    <t>JG 300</t>
  </si>
  <si>
    <t>Rajzner</t>
  </si>
  <si>
    <t>HJ825</t>
  </si>
  <si>
    <t>18/19 August 1943</t>
  </si>
  <si>
    <t>19.08.1943 Night Ranger 410 to Papenburg NL from Coleby Grange . Lost without trace (FCL). F/O GB MacLean RCAF +, F/O H Plant RAF +, both buried at Reichswald Forrest British Mil Cem. 18/19 August 1943 FCWD v4 F/Os G.B. MacLean and H. Plant (RAF) were lost on a ranger over Germany the second night. A relatively new crew, they had joined No. 410 from O.T.U. on 25 May, and had become well-liked and able. (http://www.rcaf.com/410squadron/410eng1-3.htm) Missing from night intruder to Papenburg 19.8.43 (Air Britain Serials)</t>
  </si>
  <si>
    <t>DZ348</t>
  </si>
  <si>
    <t>1655MTU/105/139</t>
  </si>
  <si>
    <t>19/20 August 1943</t>
  </si>
  <si>
    <t>DZ714</t>
  </si>
  <si>
    <t>20 August 1943</t>
  </si>
  <si>
    <t>ALSO - Damaged on March 25 1943 by flak during sortie to Deelen, crew wounded: RAF 11 (Fighter) Gp. Operation Intruder 605 Sqn. 1 Mosquito II DZ714 took off 01.19 landed 04.06 25.03.43 Tasked: Deelen. Cat.B Flak S/Ldr. I.M.T. de Bocock: WIA, Sgt. R. Brown: WIA (Tony Woods) 24.03.1943 Night Intruder 605 to Deelen from Castle Camps hit by FLAK, Cat B damaged , written off 20.08.1943 with 60 OTU. High Ercall airfield (FCL). S/L IMT deK de Bocock inj, Sgt R Brown inj, lost location from Mosquito/Sharp unit listing (Markus) Overshot landing at Valley and crashed in sea 20.8.43 (Air Britain Serials) 21.08.43 60 0TU. DZ714 Attempting emergency landing at Valley aerodrome with engine failure, the aircraft landed at 1 70 knots indicated, overshot runway and sandbanks and crashed into the sea. Crew safe, radio call sign Sweetlump 28. (Mosquito Crash Log)</t>
  </si>
  <si>
    <t>HJ655</t>
  </si>
  <si>
    <t>151/264/307</t>
  </si>
  <si>
    <t>22 August 1943</t>
  </si>
  <si>
    <t>DZ231</t>
  </si>
  <si>
    <t>HJ929</t>
  </si>
  <si>
    <t>16 August 1943</t>
  </si>
  <si>
    <t>"Moskitopanik" says crew was P/O E.J. Fisher and Sgt. D. Ridgway, who failed to return from Melun, however MH feels this is incorrect, as the crew were likely lost on 16 September in HJ827. Abandoned after tail flutter and spun into ground Dethick nr Matlock Derbyshire 16.8.43 (Air Britain Serials) 16.08.43 410 Sqn. HJ929 Aircraft spun in at Baulk Wood, Dethick, near Matlock, Derbyshire. (Mosquito Crash Log)</t>
  </si>
  <si>
    <t>HX820</t>
  </si>
  <si>
    <t>301FTU/23/FE</t>
  </si>
  <si>
    <t>FE</t>
  </si>
  <si>
    <t>HJ720</t>
  </si>
  <si>
    <t>BOAC</t>
  </si>
  <si>
    <t>Liner</t>
  </si>
  <si>
    <t>17 August 1943</t>
  </si>
  <si>
    <t>22 August 1943 Oblt. Wurm claimed a Mosquito at 10:11, about 120 km west of Brest (Pl.Qu. 14 West N/8926), a rare victory over that particular Allied aircraft type. His victim may have been HJ655 of 307 Sqdn. 22-Aug-43. Mosquito II HJ655. F/Sgt T. Eckert KIA / F/O K. Małuszek KIA. ASR: failed to return after tail shot off by FW190 near Land's End over the channel. (History of ZG1 ?) 22.08.1943 ASR Sortie 307 to SW Lands End from Predannack tail shot off during attack by FW190. Lost without trace am (FCL). F/S T Eckhert +, F/O K Maluszek +, no further info (Markus) Claim in Tony Woods' lists: 22.08.43 Oblt. Heinz Wurm 10./ZG 1 Mosquito  14 West N/8926: at 100 m. 10.11 Film C. 2031/II Anerk: Nr.16 (MH - 120 km w of Brest in another Woods source) RAF 10 Group IB: 22nd August 1943. Enemy reconnaissance patrols prompted Group to launch two Instep patrols by 307 Sqn. Four Mosquitos of 307 Sqn. were dispatched to locate a ditched Coastal Command aircraft, and encountered 4 FW 190s at 49º 13' North 07º 20' West at 09.21 hours. One Mosquito failed to return. (http://bb.1asphost.com/lesbutler/tony/tonywood.htm) 21/06/1943 151 Sqdn Mosquito V HJ655 Predannack U-462 damaged Aircraft W also attacked. (http://www.hrmtech.com/SIG/uboats.asp) Two Instep patrols were flown totalling 24.55 hours. One A.S.R. patrol was flown, S.Ldr. Lewandowski leading with P.O. Pelka, F.Sgt. Wojczynski and F/Sgt. Eckert.
At 49.94 N O6.50 W while flying at 100 ft, our aircraft spotted 4 F.W. 190s.flying in pairs, heading N.N.E. slightly above them. Our aircraft turned on to a vector of 320 degrees, but a moment later the F.W’s turned on to them and attacked from astern, opening fire at S.Ldr. Lewandowski from 500 yards. He was then on port sid of formation, he took successful evasive action which brought F/Sgt. Eckert into the outside position. The same e/a jettisoned its L.R. tank and dived on F/Sgt. Eckert and fired two bursts from 300 to 50 yards range. His tail disintegrated and his aircraft caught fire and crashed into the sea. Our aircraft were shadowed by 2 e/a for three minutes. The other e/a circled smoke patch in sea. Time for 3 surviving aircraft totalled 4 hrs 35 mins. (http://orb.polishaf.pl/307sqn/1943-8/1943-08-no-307-squadron-f540) Shot down by Fw190 over Bay of Biscay 22.8.43 (Air Britain Serials)</t>
  </si>
  <si>
    <t>10./ZG 1</t>
  </si>
  <si>
    <t>ZG 1</t>
  </si>
  <si>
    <t>Wurm</t>
  </si>
  <si>
    <t>HJ734</t>
  </si>
  <si>
    <t>13OTU</t>
  </si>
  <si>
    <t>Incorrectly listed as either HX849 or HX850, which collided as follows: The mid air collision occurred between HJ734 and HX897 at 16.15 hrs 23/8/43. HJ734 was on a level flight speed test, flown by John de Havilland with de H observer John Scrope (Technical Assistant Aerodynamicist). HJ734 collided in mid air with HX897 2 miles south west of Hatfield and crashed at Hollybush in the grounds of Hill End Hospital, killing the crew. HX897 was being flown by George Gibbins and Godfrey Carter and collided with HJ734 over Jersey Farm, St Albans, crashing south of Colney Heath Lane in the grounds of Hill End Hospital, killing the crew. HX897 was operating an hydraulic pressure test prior to delivery. HJ734 was heading into sun and appeared to turn sharply to port that unfortunately led to the collision. (Mike Packham on www.mossie.org forum, from the original accident report) I remember looking up and seeing a Mosquito coming towards us from the west. We then spotted another one coming from the opposite direction. They appeared to be at the same height and they were travelling very fast. Someone cried "My God, they're going to crash!" and a split second later they did - pretty well head on. The sound of the impact made a sharp crack. The aircraft disintegrated into a myriad of small pieces, most of which floated down uncannily slowly as the aircraft were made of wood. Four dead, including a son of Sir Geoffrey de Havilland. (BBC Wartime Memories site.) Record missing NFD (Air Britain Serials)</t>
  </si>
  <si>
    <t>Not Delivered</t>
  </si>
  <si>
    <t>HX897</t>
  </si>
  <si>
    <t>de Havilland</t>
  </si>
  <si>
    <t>Incorrectly listed as either HX849 or HX850, which collided as follows: The mid air collision occurred between HJ734 and HX897 at 16.15 hrs 23/8/43. HJ734 was on a level flight speed test, flown by John de Havilland with de H observer John Scrope (Technical Assistant Aerodynamicist). HJ734 collided in mid air with HX897 2 miles south west of Hatfield and crashed at Hollybush in the grounds of Hill End Hospital, killing the crew. HX897 was being flown by George Gibbins and Godfrey Carter and collided with HJ734 over Jersey Farm, St Albans, crashing south of Colney Heath Lane in the grounds of Hill End Hospital, killing the crew. HX897 was operating an hydraulic pressure test prior to delivery. HJ734 was heading into sun and appeared to turn sharply to port that unfortunately led to the collision. (Mike Packham on www.mossie.org forum, from the original accident report) I remember looking up and seeing a Mosquito coming towards us from the west. We then spotted another one coming from the opposite direction. They appeared to be at the same height and they were travelling very fast. Someone cried "My God, they're going to crash!" and a split second later they did - pretty well head on. The sound of the impact made a sharp crack. The aircraft disintegrated into a myriad of small pieces, most of which floated down uncannily slowly as the aircraft were made of wood. Four dead, including a son of Sir Geoffrey de Havilland. (BBC Wartime Memories site.) Not delivered (Air Britain Serials)</t>
  </si>
  <si>
    <t>HX849</t>
  </si>
  <si>
    <t>DH</t>
  </si>
  <si>
    <t>HX850</t>
  </si>
  <si>
    <t>HJ773</t>
  </si>
  <si>
    <t>23/24 August 1943</t>
  </si>
  <si>
    <t>Taken on strength at 418 Sqn. from No.19 Movements Unit, 16 June 1943; Missing on operations, 24 August 1943. 24.08.1943 Intruder Sortie 418 to Orleans area from Ford . Lost without trace night (FCL). S/L GC Matheson RAF +, Sgt LW Bush RAF +, no further info. 23/24 August 1943 FCWDv4. Took off 00.28 (http://bb.1asphost.com/lesbutler/tony/tonywood.htm) Missing from night intruder to Orleans 24.8.43 (Air Britain Serials)</t>
  </si>
  <si>
    <t>DZ305</t>
  </si>
  <si>
    <t>27 August 1943</t>
  </si>
  <si>
    <t>Sgts. W.T. Cheropita and N.M. Dalton, who had been posted to No. 410 from O.T.U. on 17 August, met their death ten days later on a practice flight. (http://www.rcaf.com/410squadron/410eng1-3.htm) Crashed in The Wash 6m N of Sutton Bridge 27.8.43 (Air Britain Serials) 27.08.43 410 Sqn. DZ305 Crashed six miles north of Sutton Bridge, two missing. NFD. (Mosquito Crash Log)</t>
  </si>
  <si>
    <t>DZ745</t>
  </si>
  <si>
    <t>28 August 1943</t>
  </si>
  <si>
    <t>DZ 745 333 Sqn, aircraft J. Ltn. Hans Olai Holdø (+) &amp; Kvm. Jan Erling Heide (+) FTR 13:14 - 16:12 Cra/ area unknown, off the Norwegian coast. German pilot was Fw. Paul Schalk (1) from IV./JG 5, who claimed 1 Mosquito at 16:12 off Norway, Pl.Qu.06-Ost-4275. (http://www.luftwaffe.no/Table2.htm) 28.08.43 Fw. Schalk 12./JG 5 Mosquito  06 Ost / 4275: 500-20 m. [off Norway] 16.12 Film C. 2031/II Anerk: Nr. - Aircraft was J on 333 Squadron (ORB) Admiral der norwegische Westkuste: &gt;&gt;&gt;1600-1630 Vier Mosquitos fliegen einzeln in das Scharengebiet Mordlich Bergen ein. Ein Flugzeug wird westlich Utvaer von eigenen Jager abgeschossen. &gt;&gt;&gt;Marineoberkommando Norwegen: &gt;&gt;&gt;1612 Uhr 1 Mosquito 30 km W Herdla abgeschossen. (http://f16.parsimony.net/forum28300/messages/7083.htm) Cra/s between Herdla and Stadt, Sout-Norway. The Mosquito aircraft was on a recce mission along the Norwegian coast. When the weather worsened at base it was called up by the radio but without result. Later they was informed via the Red Cross that the Mosquito had been shot and both crewmen were killed. This proved to correct as Jagdgruppe IV./JG 5 was allowed a "Abschuss" this day by Fw. Schalk. (http://www.rafandluftwaffe.info/lists/raf1b.htm) Missing from shipping reconnaissance off Norway 28.8.43 (Air Britain Serials)</t>
  </si>
  <si>
    <t>12./JG 5</t>
  </si>
  <si>
    <t>Schalk</t>
  </si>
  <si>
    <t>DZ545</t>
  </si>
  <si>
    <t>Crashed while low flying Peterhead 28.8.43 (Air Britain Serials) 28.08.43 618 Sqn. DZ545 Struck weather vane after breakaway during an unauthorised low flying attack at Peterhead aerodrome, two injured. (Mosquito Crash Log)</t>
  </si>
  <si>
    <t>DZ374</t>
  </si>
  <si>
    <t>1655MTU/105/1655MTU/105/139</t>
  </si>
  <si>
    <t>29/30 August 1943</t>
  </si>
  <si>
    <t>30.08.1943 0229 139 to Duisburg from Wyton . Lost without trace (BCL). W/O JF Little +, F/S JA Rodd +, Missing (Duisburg) 30.8.43 (Air Britain Serials)</t>
  </si>
  <si>
    <t>DZ425</t>
  </si>
  <si>
    <t>30 August 1943</t>
  </si>
  <si>
    <t>31.08.1943 2338 109 to Duisburg from Marham crashed. Little Fraiars, Thornes, 1mile WNW Swaffham, Norfolk 0025 (BCL). P/O AA Dray inj, F/S KL Pring inj, Crashed after take-off from Marham Swaffham Norfolk 30.8.43 (Air Britain Serials) 31.08.43 109 Sqn. DZ425 Crashed on take-off at Swaffham, Lincs, injuring two. (Mosquito Crash Log)</t>
  </si>
  <si>
    <t>DZ739</t>
  </si>
  <si>
    <t>31 August 1943</t>
  </si>
  <si>
    <t>JOBLING, BERNARD WALTER 
Initials: B W 
Nationality: United Kingdom 
Rank: Pilot Officer (Pilot) 
Regiment/Service: Royal Air Force Volunteer Reserve 
Unit Text: 157 Sqdn. 
Age: 27 
Date of Death: 31/08/1943 
Service No: 156127 
Additional information: Son of Walter and Alice Jobling, of Hull; husband of Eileen Bernadette Jobling, of Kilkenny, Irish Republic. 
Casualty Type: Commonwealth War Dead 
Grave/Memorial Reference: Compt. 284. Grave 59. 
Cemetery: HULL NORTHERN CEMETERY 
Name: WESTON, FREDERICK THOMAS 
Initials: F T 
Nationality: United Kingdom 
Rank: Pilot Officer (Nav./W.Op.) 
Regiment/Service: Royal Air Force Volunteer Reserve 
Unit Text: 157 Sqdn. 
Age: 34 
Date of Death: 31/08/1943 
Service No: 155995 
Additional information: Son of Mr. and Mrs. Thomas John Weston; husband of Dilys Maud Weston, of Bryncethin. B.A. 
Casualty Type: Commonwealth War Dead 
Cemetery: ST. BRIDE'S MINOR (OR LLANSANTFFRAID) (ST. BRIDGET) CHURCHYARD Stalled at low altitude Stanstead Abbot Essex 31.8.43 (Air Britain Serials) 31.08.43 157 Sqn. DZ739 Stalled and crashed after a climbing turn at Stanstead Abbott. (Mosquito Crash Log)</t>
  </si>
  <si>
    <t>KB328</t>
  </si>
  <si>
    <t>AAEE?</t>
  </si>
  <si>
    <t>HK182</t>
  </si>
  <si>
    <t>RAWLINGS, Plt Off Leslie McDonald, NZ413474, RNZAF - Mosquito Pilot 488 Sqn, RNZAF - 31 Aug 1943 (Age 20); England. Stalled off turn and dived into ground 3m SSE of East Fortune 31.8.43 (Air Britain Serials)</t>
  </si>
  <si>
    <t>W4098</t>
  </si>
  <si>
    <t>To 4107M 31.8.43 (Air Britain Serials)</t>
  </si>
  <si>
    <t>HX829</t>
  </si>
  <si>
    <t>F/Sgt Lavelle, flying with Corporal Friend on an air test, found lack of control with the elevators of the aircraft under test. They were flying over the sea and because of lack of control, they were compelled to abandon the aircraft. Corporal Friend bailed out and his parachute opened, but regretfully he was missing. F/Sgt Lavelle bailed out successfully from a height of about 1000 ft and was picked up after about an hour in his dinghy. (www.151squadron.org.uk) Abandoned after elevator jammed and crashed in sea off Dorset coast 31.8.43 (Air Britain Serials) 31.08.43 151 Sqn. HX829 Crashed into sea off Dorset coast, passenger baled out, one missing. (Mosquito Crash Log)</t>
  </si>
  <si>
    <t>DK337</t>
  </si>
  <si>
    <t>31 August / 1 September 1943</t>
  </si>
  <si>
    <t>31.08.1943 2347 139 to Düsseldorf from Wyton . Lost without trace (BCL). P/O IA Isfeld RCAF +, Sgt JCB Strang +, both rest in Reichswald War Cem Missing (Duisburg) 31.8.43 (Air Britain Serials)</t>
  </si>
  <si>
    <t>HX834</t>
  </si>
  <si>
    <t>01.09.1943 Flower Sortie, 264, bombing St.Trond (Sint Truiden) airfield from Predannack . Lost without trace (FCL). W/O M Woolcott +, F/S GWA Lambert +, both buried in Bergen-op-Zoom Cem 31 August / 1 September 1943 FCWDv4 Came down at 0335, Woensdrecht (vlgv) (http://www.nimh.nl/nl/images/1943%20sec_tcm5-7284.pdf) Missing from night intruder mission 1.9.43 (Air Britain Serials)</t>
  </si>
  <si>
    <t>HK161</t>
  </si>
  <si>
    <t>256/29</t>
  </si>
  <si>
    <t>3/4 September 1943</t>
  </si>
  <si>
    <t>F/L E D A Shepherd, F/Sgt W J H Menlove (Ross McNeill) 03.09.1943 Defensive Patrol 29 Sqn over Channel from Bradwell Bay . Lost without trace, probably Channel night (FCL). F/L EDA Shepherd +, F/S WJH Menlove +, no further info, cv at Marshalls(Cambridge), delivered as NF 10.02.43-14.07.43 3/4 September 1943 FCWDv4 ??? Maybe 04.09.43 Ltn. Baack 14./KG 2 2-mot. Flzg.  südl. Lincoln: 200 m. [North England] 03.51 Film C. 2031/II Anerk: Nr.- ??? (Note the distance between Lincoln and Bradwell Bay) Took off 02.30 on 3/4 September (http://bb.1asphost.com/lesbutler/tony/tonywood.htm) Missing on patrol 4.9.43 (Air Britain Serials)</t>
  </si>
  <si>
    <t>1943-09</t>
  </si>
  <si>
    <t>HK126</t>
  </si>
  <si>
    <t>4/5 September 1943</t>
  </si>
  <si>
    <t>F/O J. Coulthard, 133021, Runnymede Panel 123 and P/O R.M.C. Frencham, 146296, Panel 131 (Henk &amp; Ross McNeill) 05.091943 Interception 29 Sqn S Beachy Head from Ford . Lost without trace night (FCL). F/O J Coulthard +, P/O RMC Frencham +, no further info, cv at Marshalls(Cambridge), delivered as NF 10.02.43-14.07.43 4/5 September 1943 FCWDv4. Took off 01.30 (http://bb.1asphost.com/lesbutler/tony/tonywood.htm) Missing on patrol 4.9.43 (Air Britain Serials)</t>
  </si>
  <si>
    <t>HJ716</t>
  </si>
  <si>
    <t>5 September 1943</t>
  </si>
  <si>
    <t>HJ812</t>
  </si>
  <si>
    <t>6 September 1943</t>
  </si>
  <si>
    <t>HJ778</t>
  </si>
  <si>
    <t>UP-A on 605 Squadron (Ian Piper: http://www.605squadron.co.uk/Squadron_aircraft.htm) Damaged by bomb in air raid and caught fire Castle Camps 6.9.43 (Air Britain Serials)</t>
  </si>
  <si>
    <t>Raid</t>
  </si>
  <si>
    <t>DD685</t>
  </si>
  <si>
    <t>23/51OTU/60OTU</t>
  </si>
  <si>
    <t>7 September 1943</t>
  </si>
  <si>
    <t>Crashed nr Hales Staffs. 7.9.43 NFD (Air Britain Serials) 07.09.43 60 OTU. DD685 Crashed due to unknown causes at Blore Farm, Hales, Staffordshire. (Mosquito Crash Log)</t>
  </si>
  <si>
    <t>DK323</t>
  </si>
  <si>
    <t>105/1655MTU/13OTU/1655MTU</t>
  </si>
  <si>
    <t>8 September 1943</t>
  </si>
  <si>
    <t>1655 MTU 5/11/1943 Training DK285 Mosquito IV T/o 2205 Marham for a night cross country. Lost without trace. F/O P T LHallett DFC 26 400276 RUNNYMEDE MEMORIAL 1799163, F/O A W FQuick 33 401567 RUNNYMEDE MEMORIAL 2939807 (http://www.156squadron.com/display_newpff_roll.asp?ID=1655%20MTU) Crashed on take-off Marham 8.9.43 (Air Britain Serials) 08.09.43 1655MTU. DK323 Swung on take-off and suffered undercarriage collapse at Marham aerodrome, no injuries. (Mosquito Crash Log)
Sources: 
NAA: A705, 166/17/362 
AWM65, 2466 
Aircraft Type:  Mosquito 
Serial number:  DK 285 
Radio call sign:   
Unit:  1655 Mosquito Trg RAF 
Summary: 
Mosquito DK 285 of 1655 Mosquito Training Unit, RAF, took off at 2205 hours on 5 
November 1943 on a cross country night flying exercise. The crew were briefed to fly at 
25,000 feet the target being the Isle of Man. The aircraft was due back at 0100 hours, but 
did not return to base. 
An aircraft was seen to dive into the sea about one mile out between Port Greenock and 
Derby Head, Isle of Man, and it was considered that this may have been DK 285. 
Surface craft searched during the night, and air sea rescue aircraft took off shortly after 
daylight and thoroughly searched the area during the day with nil results.  
Crew: 
RAAF 400276 FO Hallett, P T L  DFC (Pilot) 
RAAF 410567 FO Quick, A W F (Navigator) 
In 1949 it was recorded that the crew were lost at sea. 
Citation: 
DFC: PO Hallet of 460 Sqn has displayed a fine fighting spirit and determination to 
complete his allotted task. Since joining this Squadron in March 1942, he has carried out 
attacks on many important targets including Emden, Essen, Hamburg, Rostock and 
Warnemunde
MISSING WITH NO KNOWN GRAVE 
    BY ALAN STORR</t>
  </si>
  <si>
    <t>HJ965</t>
  </si>
  <si>
    <t>To RCAF 8.9.43 (Air Britain Serials)</t>
  </si>
  <si>
    <t>HJ966</t>
  </si>
  <si>
    <t>HX805</t>
  </si>
  <si>
    <t>9 September 1943</t>
  </si>
  <si>
    <t>HX802</t>
  </si>
  <si>
    <t>9/10 September 1943</t>
  </si>
  <si>
    <t>DZ375</t>
  </si>
  <si>
    <t>1474 Flt/192</t>
  </si>
  <si>
    <t>Counter-Measures</t>
  </si>
  <si>
    <t>11 September 1943</t>
  </si>
  <si>
    <t>11.09.43 Staffelabschuss V./KG 40 Mosquito  380 km. W. Brest - Reference: CG MSS f. 216 11.08.1943 1635 Special Signal Duties over Bay of Biscay 192 to from Predannack . Lost without trace (BCL). F/O EWH Salter RNZAF +, W/O RC Besant DFM +, Coded DT-L (http://harringtonmuseum.org.uk/Aircraft%20lost%20on%20Allied%20Forces%20Special%20Duty%20Operations.pdf) Missing on SD flight over Bay of Biscay 11.9.43 (Air Britain Serials)</t>
  </si>
  <si>
    <t>Ju 88</t>
  </si>
  <si>
    <t>V./KG 40</t>
  </si>
  <si>
    <t>KG 40</t>
  </si>
  <si>
    <t>DK287</t>
  </si>
  <si>
    <t>DZ598</t>
  </si>
  <si>
    <t>14/15 September 1943</t>
  </si>
  <si>
    <t>14.09.1943 1936 139 to Berlin from Wyton . Lost without trace (BCL). F/L MW Colledge +, F/O GL Marshall +, In "Target for Tonight" Denis Braithwaite recounts that the weather was foul that night, and that four of the eight 139 Sqn aircraft attacking Berlin turned back. Airborne 1936 14Sep43 from Wyton. One of eight Mosquitoes despatched on this operation. Lost without trace. Both are commemorated on the Runnymede Memorial. F/L M.W.Colledge KIA F/O G.L.Marshall KIA (Lost Bombers) 
However, author Len Cairns has discovered that there is a good chance that an errant Mosquito was involved. Most people have discounted this theory since the six Mosquitoes seconded to the mission from 418 and 605 Squadrons all returned safely. However another Mosquito on a completely different operation to attack Berlin did not come back. And it may be this one that collided with David’s Lancaster.
The first piece of evidence is in the Operations Record Book for 278 Squadron, the Coastal Command squadron which was responsible for air sea rescue on the Norfolk coastal area. Its account is quite different from that recorded by 617 Squadron: 
A/C ANSON No EG496
CREW
F/O SIMS, W F
F/Sgt HAMMOND, A
F/O DUNHILL, A
F/O RICHARDSON, K
W/O FRASER, R D
DUTY: Search position H.0374 for Lancaster and Mosquito reported to have COLLIDED.
TIME OF SEARCH: 06.38 – 07.56 hours.
Aircraft searched this position and found an oil patch approximately one mile long and 200 yards wide in which were small pieces of wreckage. Nothing further was seen and a ‘FIX’ was transmitted to operations after which A/C returned to base.
(National Archives: AIR 27/1605)
Later that day a report had reached London. Every afternoon a group of senior ofﬁcers would convene in a meeting room at the Air Ministry to discuss technical and administrative matters concerning Bomber Command. It was called the Air Ofﬁcers Administration Conference (usually abbreviated in the ﬁles as the AOAs Conference). They would note details of the numbers of squadrons available, the ferrying of aircraft to and from different stations and the mechanical and other problems that had occurred. But they also looked at the numbers of operations ﬂown, the losses incurred and, particularly, since they were interested in ironing out any repeated mechanical failures, which might be the cause of crashes. That very day, probably within 15 hours of the incident occurring, they noted that there had indeed been a crash the night before. The minutes of the conference state, quite baldly:
Crashed:
1 Lancaster of 617 Squadron and 1 Mosquito of 139 Squadron are believed to have collided N.E. of Cromer. No survivors yet reported. (National Archives: AIR 24/259) 
According to the records, one Mosquito of 139 Squadron, DZ598, had been recorded as ‘did not return’, as nothing had been heard from it after it took off from Wyton in Cambridgeshire at 1936 hours on 14 September. The pilot was Flt Lt M W Colledge and the navigator Flg Off G L Marshall.
Unfortunately this is where the trail goes cold because the 139 Squadron records are not very informative. The RAF Wyton ORB gives a little more detail about the raid:
This trip was made unusually difﬁcult by heavy cumulonimbus, which caused several crews to return early and made the operation longer and more arduous for those who pressed on to the target. 
F/L Colledge did not return; nothing was heard of him after take-off. (National Archives: AIR 27/960) 
There is no further information about what happened to Flt Lt Colledge’s Mosquito. As nothing had been heard from him after take-off, and no wreckage was ever found, it has always been assumed that he was lost over the sea on the outward trip. However, it is possible that his radio failed, but he decided to press on to Berlin regardless. And, on the way home, his aircraft collided with David’s. 
It’s certainly plausible. If Colledge had gone onto Berlin, he would have been coming back across the North Sea between 0030 and 0100, and his route from the northern end of Texel Island off the Dutch coast to landfall at Cromer would have intersected with the 617 Squadron Lancasters’ route, which was due to take them from Coningsby to landfall on the Dutch coast just north of Petten. Plotted out on a map, the intersection point is very close to where we know the accident occurred.
We will never know for certain what caused David Maltby's final crash. But many people would agree with his uncle, Aubrey Hatfeild, who had himself been an RFC pilot in the First World War. David was too experienced a pilot to make a mistake while turning an aircraft around, even one laden down by a new six ton bomb. Aubrey told other family members during the war that a Mosquito 'which shouldn't have been there' was involved in the crash. And there is some evidence in the official files which backs him up. 
© Charles Foster 2008. 
Many thanks to Len Cairns for help on this article. 
http://www.breakingthedams.com/lastflight.html Missing (Berlin) 15.9.43 (Air Britain Serials)</t>
  </si>
  <si>
    <t>HK123</t>
  </si>
  <si>
    <t>KG 6</t>
  </si>
  <si>
    <t>HK203</t>
  </si>
  <si>
    <t>15/16 September 1943</t>
  </si>
  <si>
    <t>DD678</t>
  </si>
  <si>
    <t>16 September 1943</t>
  </si>
  <si>
    <t>WILMOT, Peter Royce - (Flying Officer); Service Number - 421593; File type - Casualty - Repatriation; Aircraft - Mosquito II DD678; Plaqce - Shawbury, Shropshire, United Kingdom; Date - 16 September 1943 Barcode 1082597 (NAA) Dived into ground nr Shawbury 16.9.43 (Air Britain Serials) 16.09.43 60 OTU. DD678 Crashed and burnt out after stalling on a steep turn at Stone House Farm, near Shawbury, Salop. (Mosquito Crash Log)   31-08-43 P/O P R Wilot RAAF (P) arrived from No.12 A.F.U. for training but was not crewed up..  16-09-43   A fatal accident occured near Shawbury, involving Mosquito DD678 (Pilot F/O P R Wilmot RAAF). F/O Wilmot had been engaged in local formation flying with another aircraft after which he made a few steep turns, resulting finally in a vertical dive.  (60 OTU ORB quoted at http://www.rafcommands.com/forum/showthread.php?11200-Pilot-Navigator-photo-paydirt</t>
  </si>
  <si>
    <t>HJ827</t>
  </si>
  <si>
    <t>16/17 September 1943</t>
  </si>
  <si>
    <t>16.09.1943 Intruder Sortie 410 Sqn to Melun F from Coleby Grange . Lost without trace (FCL). F/O JE Fisher RCAF +, Sgt D Ridgway RCAF +, both buried at Pont-Audemer Cem 16/17 September 1943 FCWDv4. Took off 20.48 (http://bb.1asphost.com/lesbutler/tony/tonywood.htm) One crew was lost, P/O J.E. Fisher and Sgt. D. Ridgeway(***) (RAF), who failed to return from a sortie to the Melun area on the night of the 16th, when the last Mosquito VI sorties were made.(10) These aircraft were then transferred 11 and both ranger and flower operations ceased. In their place the Squadron prepared to undertake "Mahmoud" sorties, or offensive patrols over specific points in search for enemy aircraft. For this purpose two specially equipped Mosquito IIs were to be kept at readiness each night.
(***) Webmaster's Notes: Could not find any reference to this aviator on the Commonwealth War Graves Commission MH - CORRECT SPELLING IS RIDGWAY.
(10) Two crews from another squadron on their return from France that night reported seeing an aircraft shot down in flames by flak and cannon fire near Beaumone le Roger. The location and time agreed with the flight plan of the missing Cougar aircraft. (http://www.rcaf.com/410squadron/410eng1-3.htm) Missing from night intruder to Melun 17.9.43 (Air Britain Serials)</t>
  </si>
  <si>
    <t>DZ428</t>
  </si>
  <si>
    <t>17/18 September 1943</t>
  </si>
  <si>
    <t>17.09.1943 2022 139 to Berlin from Wyton returned to base, damaged beyond repair. Wyton 0039 (BCL). P/O BRJ Hay ok, F/S BC Kemp ok, "Target for Tonight" by Denys Braithwaite says this was S-Sugar, with Joe Patient and Sgt. Gilroy as crew. Good account of return to base. Hit by flak at 27,000 feet but continued on and bombed, further hit by flak. On descending attacked by two fighters, given as Fw 190s, shook these off by diving to 200 feet. Belly-landed at Manston, then struck by a Typhoon, which cut the Mosquito in half (Mosquito) Lost 17.9.43 NFD (Air Britain Serials)</t>
  </si>
  <si>
    <t>HJ717</t>
  </si>
  <si>
    <t>HJ790</t>
  </si>
  <si>
    <t>22/23 September 1943</t>
  </si>
  <si>
    <t>23.9.1943 Intruder Sortie 605 to Ardorf from Castle Camps . Lost without trace night (FCL). F/O KH Dacre DFC +, Sgt SR Didsbury DFM +, no further info 22.09.43 Ofw. Fleischmann 7./JG 301 Mosquito  Oldenburg: 200 m. 24.00 Film C. 2031/II Anerk: Nr.1 - Appears to have taken off on the 23rd according to Markus, however http://bb.1asphost.com/lesbutler/tony/tonywood.htm gives this as 22/23 September. Another source has this on 605 Squadron as UP-R. F/O Kenneth Fraser Dacre (pilot), 126951, DFC (LG #36207, Oct 8, 1943/S5 of Oct 12, pg 4501), KIA, September 23, 1943, Mosquito VI HJ790 'R'. (Frank Olynyk on 12 O'Clock High Board) Took off 21.00 (http://bb.1asphost.com/lesbutler/tony/tonywood.htm) Oldenburg is a good deal southeast of Ardorf. Also time seems too late in the evening for the Mossie still to have been hanging around. However, Dacre and Didsbury are buried in Sage - "Sage is a village 24 kilometres south of Oldenburg" according to the CWGC. Also note a JG 300 loss on the same date in the same area - 1943.09.22 Oldenburg Fleischmann Fw. Leodega Me 109G-6 20382, III. (III.) JG 300 (11), WIA on 22.9.43 in Luftkampf, Oldenburg 100% Prien &amp; Rodeike, JG 1 &amp; 11, p.619 txt. Missing (Ardorf) 23.9.43 (Air Britain Serials)</t>
  </si>
  <si>
    <t>7./JG 301</t>
  </si>
  <si>
    <t>JG 301</t>
  </si>
  <si>
    <t>Fleischmann</t>
  </si>
  <si>
    <t>HX818</t>
  </si>
  <si>
    <t>Debris</t>
  </si>
  <si>
    <t>LR405</t>
  </si>
  <si>
    <t>PR.IX</t>
  </si>
  <si>
    <t>24 September 1943</t>
  </si>
  <si>
    <t>24.09.43 Uffz. Rudolf Rauhaus: 4 5./JG 1 Mosquito  05 Ost S/FN-7: 9.700 m. [E. Zwolle] 18.12 Film C. 2031/II Anerk: Nr. - Wreck recovered from Genemuiden in 1993. Genemuiden (Kamperzeedijk) (http://www.nimh.nl/nl/images/1943%20sec_tcm5-7284.pdf) Missing 24.9.43 (Air Britain Serials) 
Name: PEEK, ERNEST PERCY HENRY 
Initials: E P H 
Nationality: United Kingdom 
Rank: Flight Sergeant (Pilot) 
Regiment/Service: Royal Air Force Volunteer Reserve 
Unit Text: 540 Sqdn. 
Age: 23 
Date of Death: 24/09/1943 
Service No: 1375401 
Additional information: Son of Percy Thomas Peek and Bertha E. Peek, of Walthamstow, Essex. 
Casualty Type: Commonwealth War Dead 
Grave/Memorial Reference: Plot A. Row 1. Grave 3. 
Cemetery: ZWOLLERKERSPEL (VOORST) GENERAL CEMETERY 
Name: WILLIAMS, JAMES HENRY 
Initials: J H 
Nationality: United Kingdom 
Rank: Pilot Officer (Nav.) 
Regiment/Service: Royal Air Force Volunteer Reserve 
Unit Text: 540 Sqdn. 
Age: 23 
Date of Death: 24/09/1943 
Service No: 148816 
Additional information: Son of James Henry and Irene Amanda Williams; husband of Constance Ruth Williams, of Stourbridge, Worcestershire. 
Casualty Type: Commonwealth War Dead 
Grave/Memorial Reference: Plot A. Row 1. Grave 4. 
Cemetery: ZWOLLERKERSPEL (VOORST) GENERAL CEMETERY 
(CWGC)</t>
  </si>
  <si>
    <t>Rauhaus</t>
  </si>
  <si>
    <t>LR439</t>
  </si>
  <si>
    <t>ME/60 SAAF</t>
  </si>
  <si>
    <t>HJ658</t>
  </si>
  <si>
    <t>307/264/307</t>
  </si>
  <si>
    <t>25 September 1943</t>
  </si>
  <si>
    <t>25.09.1943 Instep Patrol 307 to Bay of Biscay from Predannack hit by return fire from Ju88. Lost without trace (FCL). F/S LJ Loundes +, F/S I Cotton +, no further info 25-Sep-43. Mosquito VI HJ658. F/Sgt L. Loundes KIA / F/Sgt I. Cotton KIA. Instep: hit by return fire from Ju88, failed to return. 25-Sep-43. Mosquito VI HJ658. F/Sgt L. Loundes KIA / F/Sgt I. Cotton KIA. Instep: hit by return fire from Ju88, failed to return. Tony Woods' lists: 25.09.43 Uffz. Reuter 15./KG 40 Mosquito  14 West N/6639: 1.000 m. 17.46 Film C. 2031/II Anerk: Nr. -, 25.09.43 Ofw. Kurt Gaebler 15./KG 40 Mosquito  - - Reference: CG MSS f. 217 Flight Sergeant Ivor Cotton, R.A.F.V.R., 307 (Polish) Squadron, who was lost on 25th September 1943 over the Bay of Biscay with F/Sgt. L.J. Lowndes in an encounter between their Mosquito and a number of Ju88s? It appears that he may have been a fairly recent arrival at 307. (Chris M on RAF Commands Forum) 26.9.43 (Air Britain Serials)</t>
  </si>
  <si>
    <t>15./KG 40</t>
  </si>
  <si>
    <t>Gaebler</t>
  </si>
  <si>
    <t>W4057</t>
  </si>
  <si>
    <t>Bomber prototype. B.V</t>
  </si>
  <si>
    <t>AAEE/Mkrs</t>
  </si>
  <si>
    <t>26 September 1943</t>
  </si>
  <si>
    <t>SOC 26.9.43 (Air Britain Serials)</t>
  </si>
  <si>
    <t>Mkrs</t>
  </si>
  <si>
    <t>HX852</t>
  </si>
  <si>
    <t>27/28 September 1943</t>
  </si>
  <si>
    <t>DZ690</t>
  </si>
  <si>
    <t>151/456</t>
  </si>
  <si>
    <t>29 September 1943</t>
  </si>
  <si>
    <t>Served with 456 Sqn 01/43 to 29/09/43, under RAF control. Crashed 29/09/43, killed were Flt Griffiths &amp; Cpl BLakeley. (Brian Fillery's website) Spun after high speed stall and engine detached Colerne 29.9.43 (Air Britain Serials) 09.09.43 456 Sqn. DZ690 Aircraft got into a spin and crashed at Colerne aerodrome, two killed. (Mosquito Crash Log)  P/O Ernest Hamilton GRIFFITH RAAF., AUS26160 Cpl William Henry BLAKELEY RAAF</t>
  </si>
  <si>
    <t>LR506</t>
  </si>
  <si>
    <t>109/105</t>
  </si>
  <si>
    <t>29.09.1943 1859 105 to Bochum from Marham on return. 1mile NW West Rayham airfield, Norfolk (BCL). Lt FM Fisher DFC ok, P/O L Hogan +, Flew into ground descending in cloud 1m NW of West Raynham returning from Bochum 29.9.43 DBF (Air Britain Serials) 29.09.43- 105 Sqn. LR506 After breaking cloud aircraft struck ground two-thirds of a mile N.W. of West Raynham village. (Mosquito Crash Log)</t>
  </si>
  <si>
    <t>HJ823</t>
  </si>
  <si>
    <t>29/30 September 1943</t>
  </si>
  <si>
    <t>30.09.1943 Intruder Sortie 418 to Bochum area from Ford on return hit balloon, crashed. on the beach at Dover (FCL). F/O DD Johnston +, F/O DF Dwyer +, no further info Taken on strength at 418 Sqn. from De Havilland, 6 July 1943; written off after flying into Dover balloon barrage, 29 September 1943; F/L D.D. Johnston and F/O F.D. Dwyer killed. TH-L, letter obtained from list dated 2 September 1943, 29/30 September 1943 FCWDv4 Hit balloon cable and crashed on seashore Dover Kent 30.9.43 (Air Britain Serials) 29.09.43- 418 Sqn. HJ823 Aircraft hit balloon cable while trying to keep ground in sight through haze, but crashed on shore near Dover. (Mosquito Crash Log)</t>
  </si>
  <si>
    <t>Hit cable</t>
  </si>
  <si>
    <t>DD613</t>
  </si>
  <si>
    <t>151/RAE/151</t>
  </si>
  <si>
    <t>0 October 1943</t>
  </si>
  <si>
    <t>To 4109M 9.43 (Air Britain Serials)</t>
  </si>
  <si>
    <t>1943-10</t>
  </si>
  <si>
    <t>DD735</t>
  </si>
  <si>
    <t>264/60OTU/141</t>
  </si>
  <si>
    <t>Tailplane incidence &amp;stick load trials at DH To 4227M 10.43 (Air Britain Serials)</t>
  </si>
  <si>
    <t>DD608</t>
  </si>
  <si>
    <t>151/410</t>
  </si>
  <si>
    <t>To 4231M 10.43 (Air Britain Serials)</t>
  </si>
  <si>
    <t>DD633</t>
  </si>
  <si>
    <t>264/157</t>
  </si>
  <si>
    <t>To 4106M 9.43 (Air Britain Serials)</t>
  </si>
  <si>
    <t>DD757</t>
  </si>
  <si>
    <t>To 4242M 10.43 (Air Britain Serials)</t>
  </si>
  <si>
    <t>DD738</t>
  </si>
  <si>
    <t>85/25</t>
  </si>
  <si>
    <t>2 October 1943</t>
  </si>
  <si>
    <t>Collided with HJ713 and crashed at Holme Lane, Shiptonthorpe (Dave W on RAF Commands Forum) Collided with HJ713 and crashed Thorpe Salop. 2.10.43 (Air Britain Serials) 02.10.43 25 Sqn. DD738 After a mid-air collision with HJ713 which killed four people, the aircraft crashed at Holme Lane, Shiptonthorpe, near Market Weighton.(Mosquito Crash Log)</t>
  </si>
  <si>
    <t>HJ713</t>
  </si>
  <si>
    <t>Crash location Shiptonthorpe, Yorkshire (Dave W on RAF Commands Forum) Collided with DD738 nr Market Weighton and crashed Shipton Thorpe Yorks. 2.10.43 (Air Britain Serials) 02.10.43 25 Sqn. HJ713 After a mid-air collision with DD738 which killed four people, the aircraft crashed at Holme Lane, Shiptonthorpe, near Market Weighton.(Mosquito Crash Log)</t>
  </si>
  <si>
    <t>DK320</t>
  </si>
  <si>
    <t>1PRU/540/8OTU</t>
  </si>
  <si>
    <t>4 October 1943</t>
  </si>
  <si>
    <t>06.10.43 DK 320 8 OTU Accident Ltn. Arve Braathen (+) &amp; Ltn. Nils Romnæs (+) Aircraft was on a low level navigation exercise. Aircraft coded 99. Part of fuselage washed ashore at Sullom Voe, Shetlands. (http://www.luftwaffe.no/Table2.htm) Missing from low-level navex 4.10.43 (Air Britain Serials) 06.10.43 8 OTU. DK320 FTR over Shetlands, part of fuselage washed ashore near Sullom Voe, aircraft was coded '99'. (Mosquito Crash Log)</t>
  </si>
  <si>
    <t>HJ974</t>
  </si>
  <si>
    <t>8 October 1943</t>
  </si>
  <si>
    <t>To RCAF 8.10.43 (Air Britain Serials)</t>
  </si>
  <si>
    <t>HK120</t>
  </si>
  <si>
    <t>8/9 October 1943</t>
  </si>
  <si>
    <t>HP850</t>
  </si>
  <si>
    <t>157/464</t>
  </si>
  <si>
    <t>TAF</t>
  </si>
  <si>
    <t>9 October 1943</t>
  </si>
  <si>
    <t>Served with 464 Sqn, under RAF control 9/43 to 9/10/44 Coded SB-Q. Failed to Return from From Operations Holland. Flt R. Winstone-Smith &amp; F/O C.G. McDonald. (Brian Fillery's website) Formation encountered Royal Navy vessels and altered course, crossing the coast at a point heavily defended by flak. Both crew members KIA. (2nd TAF by Shores) Came down at 1200, IJzendijke Crashed in the Clarapolder near Mollekot (close to the barns of farmer M. De Dobbelaere), 2 kms S of IJzendijke, 12.10 hrs. Crew buried 10-10-1943 at 16.30 hrs. (Henk Welting: http://forum.12oclockhigh.net/showthread.php?t=18705) See details at http://www.wingstovictory.nl/database/database_detail.php?wtv_id=337 Missing (Metz/Wolppy) 9.10.43 (Air Britain Serials)</t>
  </si>
  <si>
    <t>Standard Motors</t>
  </si>
  <si>
    <t>HX937</t>
  </si>
  <si>
    <t>Apologies as I have just come across your message. I believe the Mosquito in question is HX937, 487 sqdn EG-V. On 9/10/43 Sqdn Ldr W Wallington and Flt Sgt Fawdny (not sure if the spelling is correct) operated to Metz but crashed near Willebroeck after power was lost in both engines, one crew member baling out safely. This was a new aircraft (as was HX938) having been delivered to 487 sqdn 13/9/43. Hope this helps. Regards, Mike Packham FCWD says this was due to flak. Formation encountered Royal Navy vessels and altered course, crossing the coast at a point heavily defended by flak. Both crew members KIA. (2nd TAF by Shores, which says crew were F/L E.W. Court and F/L J.B. Sands, both KIA after jettisoning bombs after losing an engine to flak - bombs blew up the Mosquito." Coded EG-Y) Missing 9.12.43 (Air Britain Serials)</t>
  </si>
  <si>
    <t>Splinters</t>
  </si>
  <si>
    <t>HX938</t>
  </si>
  <si>
    <t>For HX938 I have as crew : Sands Jack Braithwaite (navigator) and Court Edgar William (pilot). They died in the crash of this plane at Stekene (postalcode 9190, Belgium) (Luc Vervoort) FCWDv4 says this was due to flak. Formation encountered Royal Navy vessels and altered course, crossing the coast at a point heavily defended by flak. Both crew members KIA. (2nd TAF by Shores, which gives crew as S/L W.F. Wallington and F/S J.H. Fawdry, pilot evaded navigator POW. Coded EG-V). Both engines cut abandoned nr Willebroeck 9.10.43 (Air Britain Serials)</t>
  </si>
  <si>
    <t>HX912</t>
  </si>
  <si>
    <t>Served with 464 Sqn, under RAF control 9/43 to 9/10/43. Failed to Return From Operations Belgium FLt P.C.C. Kerr &amp; F/O J.E. Hannah. (Brian Fillery's website) Coded SB-F - Formation encountered Royal Navy vessels and altered course, crossing the coast at a point heavily defended by flak. Both crew members KIA. (2nd TAF by Shores) Last seen in a shallow dive over target, having taken over lead from CO (ORB) Crew rest in Schoonselhof Cemetery, initially buried at Deurne (250 km from Metz), though a note in his file from an MRES officer states that in 1945, Kerr's grave site was "miles past Deurne". Seen to enter cloud over target. Kerr's family were initially informed he was missing, then they were mistakenly told he was a PoW. A signal in Kerr's casualty file indicates that incorrect information was provided by Berlin, which had made the error, and which stated later Kerr had been shot down. A letter from his fiancee to his mother (Kerr and his companion had decided to announce their engagement the weekend he was lost) indicates other squadron members had told the fiancee they had seen no flak or fighters. She did however incorrectly inform Kerr's mother that the target had been Berlin, so raising, according to a Chaplain attending to Mrs. Kerr, false hopes that the original report had been incorrect and that Kerr might yet turn up alive.
The following may be of interest, from my trilogy 'For Your Tomorrow - A record of New Zealanders who have died while serving with the RNZAF and Allied Air Services since 1915 (Volume Thwo: Fates 1943-1998)':
Sat 9 Oct 1943
FIGHTER COMMAND
Ramrod 265 - bombing raid on aero engine works at Woippy, France
464 Squadron, RAAF (Sculthorpe, Norfolk - 2 Group, Tactical Air Force)
Mosquito FB.VI HX912/F - took off between 1105 and 1116 piloted by Flt Lt P C C Kerr, RAAF, with 11 others, being one of two which failed to return. Poor weather encountered shortly after take-off resulted in aircraft becoming scattered and landing away from base on return to England. Mosquito HX912 was last seen by the others in a shallow dive heading towards the cloud-covered target area. Later found to have crashed at Schoten, on the NE outskirts of Antwerp, the two crew being buried 6km to the south at Fort 3 in Borsbeek on the 11th. After hostilities they were reinterred in the town’s cemetery at Schoonselhof.
Navigator: NZ403446 Fg Off Bernard John Ewart HANNAH, RNZAF - Age 31. 536hrs. 23rd op.
HANNAH, Flying Officer Bernard John Ewart. 
NZ403446; b Wgtn 19 Apr 12; Napier BHS (1st XV) &amp; Victoria Univ Coll; land purchase officer – State Advances Corp, Auckland. RNZAF Levin/GTS as Airman Pilot u/t 29 Sep 40 [hosp/sick leave 17 Oct-19 Nov], 4EFTS 27 Dec 40, pilot trg terminated, remust as Air Observer u/t 24 Jan 41, ITW 15 Mar 41, emb for Canada 26 May 41, att RCAF 13 Jun, 7AOS 15 Jun 41, 5BGS 15 Sep 41, Air Observers Badge &amp; Sgt 25 Oct 41, 1ANS 26 Oct 41, Comm 24 Nov 41, 1 Y Depôt 9 Dec 41, att RAF &amp; emb for UK 13 Dec 41, 3PRC 26 Dec 41, 1AOS [redesignated 1(O)AFU 1.2.42] 17 Jan 42, 17OTU (Blenheim - 2 ASR ops) 10 Mar 42, 464 Sqn RAAF (Ventura, Mosquito; 21 ops) 31 Aug 42, kao 9 Oct 43. Schoonselhof Cemetery - IVA.B.14, Antwerp, Belgium. Son of John Gordon Bowman &amp; Agnes Hannah (née Malone), Wgtn. [OHT2 &amp; phot. TWN 26.11.41 &amp; 29.12.43].
(http://www.rafcommands.com/forum/showthread.php?t=3077) Missing (Metz/Wolppy) 9.10.43 (Air Britain Serials)</t>
  </si>
  <si>
    <t>HK204</t>
  </si>
  <si>
    <t>9/10 October 1943</t>
  </si>
  <si>
    <t>KB113</t>
  </si>
  <si>
    <t>HJ817</t>
  </si>
  <si>
    <t>151/456/60OTU</t>
  </si>
  <si>
    <t>14 October 1943</t>
  </si>
  <si>
    <t>Served with 456 Sqn 05/43 to 02/44, coded RX-E under RAF control. Returned to RAF. (Brian Fillery's website) Air Britain does not support this. Flew into ground at night in bad visibility Coalville Leics. 14.10.43 (Air Britain Serials) 14.10.43 60 OTU. HJ817 Pilot was descending to check position when he hit ground at Elliston Farm, Coalville, Leics. Cause was possible faulty instruments(Mosquito Crash Log)</t>
  </si>
  <si>
    <t>HX830</t>
  </si>
  <si>
    <t>151/487/21</t>
  </si>
  <si>
    <t>15 October 1943</t>
  </si>
  <si>
    <t>U/c collapsed on landing Marham 15.10.43 (Air Britain Serials)</t>
  </si>
  <si>
    <t>HK235</t>
  </si>
  <si>
    <t>16 October 1943</t>
  </si>
  <si>
    <t>DZ345</t>
  </si>
  <si>
    <t>1655MTU/TFU</t>
  </si>
  <si>
    <t>17 October 1943</t>
  </si>
  <si>
    <t>TFU</t>
  </si>
  <si>
    <t>LR441</t>
  </si>
  <si>
    <t>681/684</t>
  </si>
  <si>
    <t>18 October 1943</t>
  </si>
  <si>
    <t>Lucien Leon Gustav Javaux. Pilot Officer 84284 (Thomas Stone http://www.rafcommands.com/forum/showthread.php?t=3994) Javaux's navigator was, 1217634 Sgt.(Nav.) Arthur Clifford HARPER. Buried Ranchi War Cemetery 2.C.9 (same thread). Hit river bank on approach at night in rain Ranchi 18.10.43 (Air Britain Serials)</t>
  </si>
  <si>
    <t>DZ519</t>
  </si>
  <si>
    <t>20/21 October 1943</t>
  </si>
  <si>
    <t>DZ519, 139 Sq. F/Lt A.A.Mellor, crashed near Mantinge, Holland. 20.10.1943 1839 139 to Berlin from Wyton homebound, abandon A/C after both engines shut. vicinity of Assen (Drenthe) (BCL). F/L AA Mellor evd, F/S PH Brown pow, AIR14/1442 Came down at 2220, Mantinge (gem. Westerbork) (http://www.nimh.nl/nl/images/1943%20sec_tcm5-7284.pdf) Missing (Berlin) 21.10.43 (Air Britain Serials) Airborne 1843 20Oct43 from Wyton. Approximately fifteen minutes into the return flight suffered a major instrument failure, followed soon afterwards by a serious glycol leakage from the starboard engine. The engine was successfully shut down, but the Mosquito gradually lost height and when the port engine began to fail it was decided to terminate the operation and bale out. This was duly accomplished in the vicinity of Assen (Drenthe), Holland. F/L A.A.Mellor Evd F/S P.H.Brown PoW F/S P.H.Brown was interned in Camp L7. PoW No.75. (Chorley via Lost Bombers)</t>
  </si>
  <si>
    <t>DZ597</t>
  </si>
  <si>
    <t>DZ689</t>
  </si>
  <si>
    <t>DZ689, 25 Sq.S/L K. Matthews, crashed near Goëngarijpster, Fr., Holland. 20.10.1943 Intruder Sortie, Bomber support 25 to from Church Fenton . Lost without trace (FCL). S/L K Mathews +, F/O DC Burrows pow, Mathews buried at Sheek (MH - should this be Sneek, which is near to Goëngarijpster?) Friesland Cem, Holland. Coded S, took off 18.48. War Diary of Luftwaffe First Fighter Corps says a Mosquito "crashed" this date in East Friesland, other allied aircraft mentioned in the report are described as having been "shot down". 
Yesterday I bought an old book about the air war in the south-west friesland the area I live. This book was published for the first time in 1969. There is one very interesting/nice story that happened only a few km from were i live, one evening a few fisherman were working when they hear gunfire. Shortly after that they heard/saw something felt on there nets. As fast as possible they brought it on board of there vessel and saw it was a "pilot"! In fact it was a navigator of which his name remains unknown. What we do known is:
The 20th of October 1943 a mosquito of 25 sqn crashed on the edge of the Sneekermeer (a lake). The next day the Germans found a wreck of a mosquito together with the killed pilot K Matthews who latter was buried in Sneek. (http://forum.keypublishing.co.uk/showthread.php?t=70538) 1930, Goengarijpster Poelen (Fr.) (http://www.nimh.nl/nl/images/1943%20sec_tcm5-7284.pdf) Missing on bomber support mission 21.10.43 (Air Britain Serials)</t>
  </si>
  <si>
    <t>DZ759</t>
  </si>
  <si>
    <t>21 October 1943</t>
  </si>
  <si>
    <t>Crashed in forced landing Bempston Yorks. 21.10.43 (Air Britain Serials) 21.10.43 25 Sqn. DX759 Constant speed unit went fully fine so pilot attempted belly landing in open country at Bempton, Bridlington. No injuries. (Mosquito Crash Log)</t>
  </si>
  <si>
    <t>Prop ran away</t>
  </si>
  <si>
    <t>HJ768</t>
  </si>
  <si>
    <t>21/22 October 1943</t>
  </si>
  <si>
    <t>Sgt Robert J B E Stenuit (Belgian), 605 Squadron. 4 days before his death he carried out an intruder mission over Airfield Bergen/Alkmaar, The Netherlands, together with his navigator F/Sgt J. F. McEwen (also mentioned at the Memorial) in Mosquito UP-T of 605 Squadron (Hans Nauta). Date from FCWDv4. UP-T took part in the Dortmund-Ems canal operation with 617 Squadron on 16 September 1943, flown by P/O A.G. Woods and Sgt. Johnson, according to the 617 Sqn. ORB. Was also UP-Q on 605 Squadron (Ian Piper: http://www.605squadron.co.uk/Squadron_aircraft.htm) Hit trees after night take-off and blew up Bradwell Bay 22.10.43 (Air Britain Serials) 21.10.43- 605 Sqn. HJ768 Aircraft hit trees at Bradwell Bay, Essex, one and a half miles after take-off and caught fire, killing two. (Mosquito Crash Log)</t>
  </si>
  <si>
    <t>HX948</t>
  </si>
  <si>
    <t>22 October 1943</t>
  </si>
  <si>
    <t>Served with 464 Sqn, under RAF control 9/43. (Brian Fillery's website) Overshot night landing at Sculthorpe 22.10.43 (Air Britain Serials) 22.10.43 464 Sqn. HX948 Overshot landing at Sculthorpe aerodrome, injuring one. (Mosquito Crash Log)</t>
  </si>
  <si>
    <t>DZ434</t>
  </si>
  <si>
    <t>Became HJ662 as number was built twice. Training flight from unknown base. Mosquito IV 
JACKSON 
 Frederick Roy 
 Flying Officer 400989. Royal Australian Air Force. Died Friday 22 October 1943. Age 24. Son of Frederick William and Una Agnes Jackson, of Sale, Victoria, Australia. Buried: CAMBRIDGE CITY CEMETERY, Cambridgeshire, United Kingdom. Ref. Grave 14123.
(http://www.roll-of-honour.com/Bedfordshire/LIttleStaughton109Squadron.html) Broke up after control lost in cloud over Lincolnshire 22.10.43 (Air Britain Serials)</t>
  </si>
  <si>
    <t>DZ680</t>
  </si>
  <si>
    <t>264/307/FIU</t>
  </si>
  <si>
    <t>22/23 October 1943</t>
  </si>
  <si>
    <t>FIU</t>
  </si>
  <si>
    <t>HJ927</t>
  </si>
  <si>
    <t>22.10.1943 Interception Patrol 410 RCAF from Coleby Grange or West Malling . Lost without trace (FCL). F/L RHB Jackson +, F/O MC Murray +, no further info Believed to have crashed into the Channel (FCWD). Took off 18.45 (http://bb.1asphost.com/lesbutler/tony/tonywood.htm) On the night of the 22nd, F/L R.H.B. Jackson and P/O M.C. Murray, while on patrol off the English coast, picked up a contact; then the radar plotting of their aircraft faded, and the crew did not return. (http://www.rcaf.com/410squadron/410eng1-4.htm) Missing from patrol 22.10.43 (Air Britain Serials)</t>
  </si>
  <si>
    <t>DZ591</t>
  </si>
  <si>
    <t>HK118</t>
  </si>
  <si>
    <t>HX831</t>
  </si>
  <si>
    <t>151/487</t>
  </si>
  <si>
    <t>23 October 1943</t>
  </si>
  <si>
    <t>Overshot landing in rain at Sculthorpe 23.10.43 (Air Britain Serials) 23.10.43 487Sqn. HX831 Overshot at Scuithorpe aerodrome in heavy rain shower, no injuries. (Mosquito Crash Log)</t>
  </si>
  <si>
    <t>HX956</t>
  </si>
  <si>
    <t>464/21</t>
  </si>
  <si>
    <t>Overshot landing and hit crane Sculthorpe 23.10.43 DBR (Air Britain Serials) 23.10.43 21 Sqn. HX956 Overshot on landing at Scuithorpe aerodrome, injuring two. (Mosquito Crash Log)</t>
  </si>
  <si>
    <t>HK175</t>
  </si>
  <si>
    <t>HJ721</t>
  </si>
  <si>
    <t>25 October 1943</t>
  </si>
  <si>
    <t>Kapt. Martin Hamre (+) Kvm. Sverre Haug (+) &amp; (1 passenger) (+) G-AGGG Accident (Engine) To Bromma, Cra/s off Leuchars (http://www.luftwaffe.no/Table2.htm) The Mosquito aircraft crashed into sea due probably to engine problems. Onboard was also one passengers, who also was killed (http://www.rafandluftwaffe.info/lists/raf1b.htm) G-AGGG Crashed landing Leuchars 25.10.43 [c/n 98743] (Air Britain Serials)</t>
  </si>
  <si>
    <t>DD781</t>
  </si>
  <si>
    <t>85/264/307</t>
  </si>
  <si>
    <t>26-Oct-43. Mosquito II DD781. W/O S. Łos KIA / Sgt I. Posner KIA. Instep: south west of Scilly Isles, failed to return. One Air/Sea Resque and two Instep patrols. One aircraft returned early owing to engine trouble. One aircraft with crew, W.O. Los, pilot, and Sgt. Posner, Nav.Rad. missing. Cause unknown. Last heard on R/T at 19.25 hrs, approx. 49.50N 8.20W. Some flying training. Total Times :- 31 hr 05 min. (http://orb.polishaf.pl/307sqn/1943-8/1943-10-no-307-squadron-f540) Missing over Bay of Biscay 25.10.43 (Air Britain Serials)</t>
  </si>
  <si>
    <t>LR420</t>
  </si>
  <si>
    <t>26 October 1943</t>
  </si>
  <si>
    <t>26/10/43 540 Sqn, Mosquito PRIX LR420, X Op: PR, RAF Leuchars, 11:00 hrs S/L R A Lenton MC DFC P/O R S Haney killed (Ross McNeil) Missing 26.10.43 (Air Britain Serials) 
Name: LENTON, REGINALD ARTHUR 
Initials: R A 
Nationality: United Kingdom 
Rank: Squadron Leader 
Regiment/Service: Royal Air Force 
Unit Text: 540 Sqdn. 
Age: 28 
Date of Death: 25/10/1943 
Service No: 42315 
Awards: M C, D F C 
Additional information: Son of Edward William and Lucy Jane Lenton. 
Casualty Type: Commonwealth War Dead 
Grave/Memorial Reference: Panel 118. 
Memorial: RUNNYMEDE MEMORIAL 
(CWGC)</t>
  </si>
  <si>
    <t>HX817</t>
  </si>
  <si>
    <t>27 October 1943</t>
  </si>
  <si>
    <t>Taken on strength from De Havilland, 23 July 1943; crashed and damaged beyond repair, 27 October 1943. TH-G, letter on list dated 2 September 1943. Hit blister hangar on takeoff South Cerney 27.10.43 (Air Britain Serials) 27.10.43 418 Sqn. HX817 Hit hangar on take-off from South Cerney aerodrome. (Mosquito Crash Log)</t>
  </si>
  <si>
    <t>DZ593</t>
  </si>
  <si>
    <t>31 October/1 November 1943</t>
  </si>
  <si>
    <t>DD617</t>
  </si>
  <si>
    <t>151/456/25</t>
  </si>
  <si>
    <t>0 November 1943</t>
  </si>
  <si>
    <t>To 4360M 11.43 (Air Britain Serials)</t>
  </si>
  <si>
    <t>DZ697</t>
  </si>
  <si>
    <t>301FTU/1 OADU/27/681/684</t>
  </si>
  <si>
    <t>According to Henry Sakaida's "Japanese Army Air Force Aces 1937-1945" (Osprey 1997) Capt Yasuhiko Kuroe shot down the first Mosquito on 2 November 1943. His victim was PR.Mk.IX DZ697 of No 684 Sqn, which was being flown on a photo-recce mission to Rangoon by Flying Officers Fielding and Turton.
There is no mention of Kuroe's mount, but at the time he was flying as Hikotai leader of the 64th Sentai, which was equipped with Nakajima Ki-43-II Hayabusas ('Oscars'), based at Mingaladon. Info from "Japanese Army Air Force Units and their Aces" by Hata, Izawa and Shores.
(Skyraider3d on 12 O'Clock High Forum)
Squadron Code was J - likely to have been a 681 Squadron aircraft and crew on 684 strength. There is a photograph of DZ697 'J' in Geoff Thomas' 'Eyes For The Phoenix' (page 233) and it appears to be in the Night Fighter scheme of overall medium sea grey with dark green camouflage on the upper surfaces. The markings appear standard rather than SEAC although only the fin flash may be seen, and there is some impressive but indeterminate artwork on the crew hatch. The photograph is miscaptioned but shows the aircraft in India when taken on charge by 684 Sqn from 681 Sqn.
Geoff Thomas writes that all the Mk II and Mk VI "were re-finished in PRU Blue in service with 681 and 684 Squadrons" so this statement and the photograph present a conundrum as to the actual finish of this particular aircraft when it was shot down!
 ("Nicholas" on 12 O'Clock High board) SOC 29.11.43 (Air Britain Serials)</t>
  </si>
  <si>
    <t>Oscar</t>
  </si>
  <si>
    <t>64th Sentai</t>
  </si>
  <si>
    <t>Kuroe</t>
  </si>
  <si>
    <t>LR436</t>
  </si>
  <si>
    <t>8OTU/544</t>
  </si>
  <si>
    <t>3 November 1943</t>
  </si>
  <si>
    <t>Flew into high ground descending in cloud on return from PR mission Leith Hill Abinger Surrey 3.11.43 DBF (Air Britain Serials) 03.11.43 544 Sqn. LR436 Aircraft was on a Photo recce when it struck high ground at Abingdon, Berks, and caught fire. (Mosquito Crash Log)
Name: HENDERSON, JAMES WILLIAM SUTHERLAND 
Initials: J W S 
Nationality: United Kingdom 
Rank: Flight Sergeant (Nav./W.Op.) 
Regiment/Service: Royal Air Force Volunteer Reserve 
Unit Text: 544 Sqdn. 
Age: 29 
Date of Death: 03/11/1943 
Service No: 1024228 
Additional information: Son of James and Margaret Henderson (nee Sutherland), of Brucklay. M.A. (Aberdeen). 
Casualty Type: Commonwealth War Dead 
Grave/Memorial Reference: Sec. 4. Row C. Grave 45. 
Cemetery: OLD DEER CEMETERY 
Name: WALKER, JOHN 
Initials: J 
Nationality: United Kingdom 
Rank: Flight Sergeant (Pilot) 
Regiment/Service: Royal Air Force Volunteer Reserve 
Unit Text: 544 Sqdn. 
Age: 21 
Date of Death: 03/11/1943 
Service No: 1347996 
Additional information: Son of John and Isobel Henderson Walker, of Edinburgh. 
Casualty Type: Commonwealth War Dead 
Grave/Memorial Reference: Panel 4. 
Cemetery: EDINBURGH (WARRISTON) CREMATORIUM 
(CWGC)</t>
  </si>
  <si>
    <t>HX902</t>
  </si>
  <si>
    <t>FB.XVIII</t>
  </si>
  <si>
    <t>Cv XVIII/AAEE/248</t>
  </si>
  <si>
    <t>4 November 1943</t>
  </si>
  <si>
    <t>to 248 Sqn 23.10.43, to A&amp;AEE, 05.09.43 MH - S/L Rose, ship's flak as per Most Secret Squadron? 
 The area where S/Ldr. Charles Frank Rose DFC, DFM, was lost on 04/11/1943, with Mosquito FB.XVIII Nr. HX902 of 248 Sqn, during an anti-shipping patrol, has been cleared up by the eyewitness of this crash, Mr. Des Curtis DFM. I quote from his message:
"I was an eye witness to the crash that killed him and his navigator, Flt Sgt Cowley. Our pair of Mosquitos left RAF Predannack at 08.00 hrs on 4th November 1943. We were headed for a point 46.22N 04.25W, which is west of St Nazaire. To get there we passed on the seaward side of Les Isles d'Ouissant, flying at a height of about 10 metres to avoid radar detection. 
At the destination we came upon a sizeable trawler, which, on close inspection, had no nets out nor were any seabirds circling. We decided that the trawler was acting as a marker and guard at the seaward end of the mine swept channel leading into Brest. I watched Rose's aircraft from the time we separated and he went into a diving attack, and was horrified to see a trail of white smoke coming from his port engine. Passing over the ship, he appeared to start to pull out of the 30° dive, but went into the sea about half a mile from the trawler. Needless to say, we gave the trawler a punishing with our 57 mm gun. I saw no wreckage of the aircraft on the surface. One theory was that he was killed outright by fire from the bow of the vessel.
Suffice it to say that Charlie Rose was a remarkable man, a very skilled pilot with a lot of experience on the type, and a great record for gallantry."
(http://www.rafcommands.com/forum/showthread.php?t=1663&amp;page=3) Missing 4.11.43 (Air Britain Serials)</t>
  </si>
  <si>
    <t>DZ587</t>
  </si>
  <si>
    <t>4/5 November 1943</t>
  </si>
  <si>
    <t>05.11.1943 1729 105 to Leverkusen from Marham crashed into field. Road Green Farm, 10 miles S Norwich 2110 (BCL). F/L J Gordon DFC +, F/O RG Hayes DFC +, ROYAL AIR FORCE BOMBER COMMAND, 1942-1945. Flying Officer R G Hayes (left) and Flight Lieutenant J Gordon, navigator and pilot respectively of a De Havilland Mosquito B Mark IV of No. 105 Squadron RAF, listen intently during the briefing for a night raid on Berlin, Germany in the Operations Room at Marham, Norfolk. Both men were killed on 5 November 1943 when their Mosquito, DZ587 'GB-B', crashed at Hempnall, Norfolk, while returning from an evening raid on Bochum. (Imperial War Museum Photo CH 18010 ) Crashed nr Hardwick airfield on return from Leverkusen 5.11.43 (Air Britain Serials) 05.11.43 139 Sqn. DZ587 Crashed at Hardwick. NFD. (Mosquito Crash Log)</t>
  </si>
  <si>
    <t>DK285</t>
  </si>
  <si>
    <t>1401 Flt/139/1655MTU</t>
  </si>
  <si>
    <t>5 November 1943</t>
  </si>
  <si>
    <t>Nearest claim is: 06.11.43 Hptm. Horst Geyer Epr.Kdo. 25 Mosquito  AN-6: 10.000 m. [20 km. N. Nancy] 11.35 Film C. 2031/II VNE: ASM Missing presumed ditched in Irish Sea 5.11.43 (Air Britain Serials) 05.11.43 1655MTU. DK285 Believed to have crashed into the Irish Sea, two missing. (Mosquito Crash Log)</t>
  </si>
  <si>
    <t>HK378</t>
  </si>
  <si>
    <t>NF.XIII</t>
  </si>
  <si>
    <t>218MU</t>
  </si>
  <si>
    <t>Engine cut bellylanded on approach and hit wall Colerne 5.11.43 (Air Britain Serials) 05.11.43 218 Sqn. HK378 Crashed on approach to Colerne with engine failure. No injuries. (Mosquito Crash Log)</t>
  </si>
  <si>
    <t>HK140</t>
  </si>
  <si>
    <t>6 November 1943</t>
  </si>
  <si>
    <t>Broke up in storm nr Knaphill Surrey 6.11.43 (Air Britain Serials) 06.11.43 29Sqn. HK14O Aircraft broke up after heavy storm at Knaphill, Surrey. (Mosquito Crash Log) Flight Sergeant (Pilot) Thomas Henry Mullard, aged just 20, from Morden, Surrey and Sergeant (Navigator) Ernest William Knox aged 23 from Normandy Surrey. Both airmen are burined in the nearby Brookwood Military Cemetery. Official RAF Accident Card: The aircraft broke up in a heavy storm, assumed aircraft out of control in cloud, dived and on breaking cloud, pulled out too violently, aircraft breaking up at once   Accident Investigation Board (AIB) Conclusions:  Loss of control in cloud in very turbulent conditions and aircraft broke up due to loads imposed when recovery attempt made. Both wings, fuselage and tail unit had disintegrated in mid-air.   Extract from Squadron 29 Operations Record: Operations heard from HK140 when it was in cloud at 10,000 feet after completing  a  ‘Ground  Control  Interception’  (GCI) 
practice and indications were that the machine broke up fairly low down as the parts were scattered in a fairly small area with the exception of part of the fuselage that had gone into the ground quite deeply. (http://www.theknaphillian.com/The%201943%20Mosquito%20Bomber%20Crash%20in%20Knaphill2.pdf)</t>
  </si>
  <si>
    <t>LR465</t>
  </si>
  <si>
    <t>317MU</t>
  </si>
  <si>
    <t>7 November 1943</t>
  </si>
  <si>
    <t>HK373</t>
  </si>
  <si>
    <t>Overshot single-engined landing Drem 7.11.43 (Air Britain Serials) 07.11.43 96Sqn. HK373 Overshot on single engine landing at Dram aerodrome, one injured. (Mosquito Crash Log)</t>
  </si>
  <si>
    <t>DZ492</t>
  </si>
  <si>
    <t>105/109</t>
  </si>
  <si>
    <t>9 November 1943</t>
  </si>
  <si>
    <t>09.11.1943 1745 109 to Bochum from Marham hit by FLAK , crash landed on return, tail broke off on touchdown. Wyton airfield 2115 (BCL). P/O RE Leigh ok, P/O J Henderson ok, Hit by flak Bochum and crashlanded at Wyton 9.11.43 (Air Britain Serials)</t>
  </si>
  <si>
    <t>HK401</t>
  </si>
  <si>
    <t>Alfred Bridgeman was killed when an RAF aircraft crashed onto his house at Rawlings Farm, Cocklebury, Near Chippenham, Wiltshire. The pilot and navigator of the Mosquito were both killed. The aircraft had been on fire and ploughed across the ground carrying away a cowshed and stable before coming to rest in the back of the house before bursting into flames. (http://www.rafcommands.com/forum/showthread.php?t=412) Mosquito HK401 of 301 FTU. Suffered engine failure, then loss of control, and crashed at Rawlings Farm, Cocklebury, hitting a farmhouse. (same) For obscure reasons both McLAUGHLIN and CABLE were not in my files. McLaughlin (a pilot) and Cable (a nav/radar) may have been the crew of Mosquito HK401.F/Sgt Stanley Joseph McLAUGHLIN, 1450511, RAFVR. Buried Allerton, Liverpool. Pilot. Sgt Leonard Edward CABLE, 1803746, RAFVR. Buried in Barnes Old Cemetery, SW13. Next of kin from Barnes. Nav/Radar Op. (Henk Welting) I thought I would resurrect this thread as I now believe the crew to have been; Flt/Sgt Leonard George Mayhew BEM 917811 Aged 24 Sgt Leonard Edward Cable 1803746 Aged 20 (http://www.rafcommands.com/forum/showthread.php?t=412&amp;page=3) I have the Form 1180 which confirms that Flt/Sgt Leonard George Mayhew was the pilot and I have recently received the death certificate for Sgt Leonard Edward Cable which gives the place of death as Rawlings Farm, Cocklebury, Chippenham &amp; Calne. Therefore I think it is fair to assume that they were the crew of the aircraft in question. (as above) I have the Form 1180 which confirms that Flt/Sgt Leonard George Mayhew was the pilot and I have recently received the death certificate for Sgt Leonard Edward Cable which gives the place of death as Rawlings Farm, Cocklebury, Chippenham &amp; Calne. Therefore I think it is fair to assume that they were the crew of the aircraft in question. (as above) Flew into house after engine cut on take-off from Lyneham Cocklebury Wilts. 9.11.43 (Air Britain Serials) 09.11.43 301 FTU. HK4O1 Aircraft hit farm house at Coppulibury, Lyneham, Wilts, after engine failure and lose of control, two killed. (Mosquito Crash Log)</t>
  </si>
  <si>
    <t>HJ830</t>
  </si>
  <si>
    <t>9/10 November 1943</t>
  </si>
  <si>
    <t>09.11.1943 Intruder sortie 418 to Poix from Ford . Lost without trace (FCL). F/O JLD Armstrong +, F/O AJ Brown +, no further info Taken on strength from De Havilland, 12 July 1943; to No.43 Group D.A., 17 August 1943; returned to No.418 Squadron, 16 September 1943; missing from operations, 9/10 November 1943; F/L J.L.D. Armstrong and F/O A.J. Brown killed. TH-J, letter from aircraft list dated 23 September 1943. (Hugh Halliday) Took off 19.02. (http://bb.1asphost.com/lesbutler/tony/tonywood.htm) Missing on night intruder to Poix 10.11.43 (Air Britain Serials)</t>
  </si>
  <si>
    <t>DZ459</t>
  </si>
  <si>
    <t>540/8OTU</t>
  </si>
  <si>
    <t>11 November 1943</t>
  </si>
  <si>
    <t>DZ459, is claimed to have crashed in a field near Sober Hall, at High Leven Farm, Thornaby,Yorkshire on the 11th November 1943, killing the crew of two, F/Lt Alan J F Symes RCAF &amp; Sgt Edward Lyon RAFVR. The aircraft is shown as being attached to 8(C)OTU. (Paul Johnson - http://www.rafcommands.com/forum/showthread.php?t=2894) 11-11-1943 No.8(C) OTU, Mosquito FB.VI DZ459, Crashed High Leven Farm, near Thornaby, while attempting a single engine landing. J/7617 F/Lt (Pilot) Alan John Farquhar SYMES RCAF +, 1433734 Sgt (Nav.) Edward LYON RAFVR + (http://www.rafcommands.com/forum/showthread.php?p=43611&amp;highlight=Mosquito#post43611) Dived into ground nr Thornaby 11.11.43 (Air Britain Serials) 11.11.43 8OTU. DZ459 While attempting a single engine landing, an engine, failed and aircraft dived in at High Lever Farm, near Thornaby, Yorks, two killed. (Mosquito Crash Log)
"A new school on Teesside is being asked to commemorate two Second World War airmen who died on its playing field site.
David Thompson, a local aviation historian believes that the new school on Low Lane, Ingleby Barwick, could use the historic site for educational purposes.
In 1943, a De Havilland Mosquito aeroplane crashed into the field behind High Leven Cottages - the site where the 630-place school is being built this year.
The two men killed were pilot Flight Lieutenant Alan John Farquhar Symes, of the Royal Canadian Air Force, and Navigator Sergeant, Edward Lyon of the Royal Air Force.
In 1977 a local man attempted to recover the remains of the aircraft, including two engines. Mr Thompson himself also visited the site and found small pieces of wreckage on the surface.
After viewing the plans for the new school building, Mr Thompson said the crash site appears to be close to the proposed new sports pitches.
He believes it would be fitting to incorporate the names of the airmen who lost their lives within the school by means of a memorial.
"This year is the 60th anniversary of the end of the Second World War and it would be nice if something could be done to remember these two airmen," he said.
"Would it be possible to incorporate the names of these two airmen somewhere within the school, possibly a memorial plaque or stone, school house names or the name of the small access road?"
A spokeswoman for Stockton Council, whose planning committee approved the new school a year ago, confirmed they are considering Mr Thompson's suggestion.
"We are happy to work with the school to look at remembering the two airmen," she said."
Further information via David Thompson indicates that the plane was a Photo Reconnaisance MKIV of No. 8 (Coastal) OTU, RAF Dyce.The pilot having tried to land on one engine with full flap then attempted to over shoot &amp; go round again but stalled and crashed. The crash was witnessed by a farmer &amp; his son who were working in the adjoining field to the east. It is thought that the RAF recovered the camera. The crash occured at 11:15 on 11 November 1943. Almost exactly 25 years to the minute of the ceasefire which ended World War l (the 11th hour of the 11th day of the 11th month 1918)
(http://www.inglebybarwick.com/cnt/selfServe/index.php?appId=16)</t>
  </si>
  <si>
    <t>26.11.1943 Mahmoud intruder sortie FIU to Frankfurt from Ford . Lost without trace (FCL). F/O RR Smart DFC +, F/L FC Clarke +, Smart buried in Bad Tölz, Dürnbach On Mosquito DZ304 were F/O (Pilot) R.R. SMART - DFC - 117511 and F/Lt(Nav) F.C. CLARKE - 85850, both buried Dürnbach War Cemetery (Henk). Took off 00.57, 25/26 November 1943. (http://bb.1asphost.com/lesbutler/tony/tonywood.htm) Several Luftwaffe single-engine fighters were lost in combat on this night: Quelle: Deutsche Nachtjagd von Michael Balss Seite 262: 
In der Nacht vom 25./26.11.1943 flog Unteroffizier Ullrich Braun (8. Staffel 
der III.Gruppe des Jagdgeschwaders 301 "Wilde Sau" mit seiner Maschine vom Typ Bf 109 Version G 
einen Einsatz. 
Seine Maschine wurde bei einen Luftkampf beschädigt und er stürzte bei Rohrbrunn/Spessart ab. 
Quelle: JG 301/302 "Wilde Sau" von Willi Reschke (1999) Seite 
....Frankfurt am Main war das Ziel britscher Bomber, von denen in dieser Nacht lediglich zwölf 
abgeschossen wurden. .... 
Über Spessart und Odenwald bekam die III./301 Feindkontakt - entweder RAF-Bomber oder mit 
Mosquitos, die als Fernjäger die Bomber begleiteten. Drei Flugzeugführer bezahlten dieses 
Aufeinandertreffen mit dem Leben ... . . 
Unteroffizier Braun, 8.Staffel, erhielt im Luftkampf schwere Treffer und stürzte in der Nähe 
von Rohrbrunn im Spessart ab. Missing from bomber support mission to Frankfurt 26.11.43 (Air Britain Serials)</t>
  </si>
  <si>
    <t>HK423</t>
  </si>
  <si>
    <t>HX906</t>
  </si>
  <si>
    <t>29/487/464/21/107</t>
  </si>
  <si>
    <t>2nd TAF by Shores says this aircraft FTR from Lingen on 26 November 1943, F/O TJB Shearer and F/O R.T.J Stirling both KIA, time around 1400. Took off 12.30 for a Low Ramrod operation, hit by flak at Leer (http://bb.1asphost.com/lesbutler/tony/tonywood.htm) Waddenzee (http://www.nimh.nl/nl/images/1943%20sec_tcm5-7284.pdf) Hit by flak and bellylanded Cambrai/Epinoy 15.3.44 (Air Britain Serials)</t>
  </si>
  <si>
    <t>DD669</t>
  </si>
  <si>
    <t>151/157/410</t>
  </si>
  <si>
    <t>26 November 1943</t>
  </si>
  <si>
    <t>Bull's-eye exercises and G.C.I. practice continued to be an almost nightly feature of the training programme. It was on one of these flights that F/Os J.J. Blanchfield and K.J. Cox were killed. They had been scrambled, together with W/O C.H. James and F/S T.C. Levine, in the evening of 26 November, and after completing an uneventful patrol engaged in a practice interception. By mischance the two Mosquitoes collided. The one crew baled out safely but Blanchfield and Cox, who had been with the Squadron since 14 September, died in the crash of their aircraft. Collided with DZ259 during practice interception Nazeing Essex 26.11.43 (Air Britain Serials)</t>
  </si>
  <si>
    <t>HX957</t>
  </si>
  <si>
    <t>S/L K.C, Ritchie and P/O S.W. Moulds OK, time 15.30. (2nd TAF) Hit water and abandoned Terrington Marsh Lincs. 26.11.43 (Air Britain Serials) 26.11.43 2l Sqn. HX957 Crashed at Levington Marsh, Lin., in bad weather after pilots arm was accidently struck by navigator, so aircraft hit water with alrscrews, and became uncontrollable when attempting to make base on I engine. (Mosquito Crash Log)</t>
  </si>
  <si>
    <t>Navigator bumped pilot</t>
  </si>
  <si>
    <t>DZ259</t>
  </si>
  <si>
    <t>Bull's-eye exercises and G.C.I. practice continued to be an almost nightly feature of the training programme. It was on one of these flights that F/Os J.J. Blanchfield and K.J. Cox were killed. They had been scrambled, together with W/O C.H. James and F/S T.C. Levine, in the evening of 26 November, and after completing an uneventful patrol engaged in a practice interception. By mischance the two Mosquitoes collided. The one crew baled out safely but Blanchfield and Cox, who had been with the Squadron since 14 September, died in the crash of their aircraft. Collided with DD669 during practice Interception and crashed Brent Pelham Essex 26.11.43 (Air Britain Serials)</t>
  </si>
  <si>
    <t>HJ810</t>
  </si>
  <si>
    <t>26/27 November 1943</t>
  </si>
  <si>
    <t>F/Lt G.O'F.G. HYNE - 33488 and Sgt C.H. WALDER - 1282311, Operation to Celle (AHB via John Larder). (MH - Date from CWGC website, same date for both crew members) 26/27 November (FCWDv4) Took off 20.34 26/27 November 1943 (http://bb.1asphost.com/lesbutler/tony/tonywood.htm) There is a claim by the 8th Flak Division for a Mosquito shot down at Wunderburg near Harpstedt on 26 November 1943 - this is south of Bremen, might have been on the way to Celle or back, (http://www.fliegerschicksale.de/homepage/quellen/8flakdiv/seite_6.jpg) The two crew were KIA and first buried in the New cemetery of Oldenburg: HYNE, Flight Lieutenant (Pilot) GERALD O'FARRELL GRANT, 33488, 605 Sqdn., Royal Air Force. 26 November 1943. Grave Ref. Joint grave 14. A. 5-6, .WALDER, Sergeant (Nav.) CHARLES HARRY, 1282311, 605 Sqdn., Royal Air Force Volunteer Reserve. 26 November 1943. Age 23. Son of Charles Frederick William and Mabel Miriam Walder, of Plumstead, London. Grave Ref. Joint grave 14. A. 5-6. (http://www.rafcommands.com/forum/showthread.php?t=8007) Missing 27.6.43 (Air Britain Serials)</t>
  </si>
  <si>
    <t>HK407</t>
  </si>
  <si>
    <t>26/27 November, 2 KIA (FCWDv4) Hit tree after night take-off Swanton Morley 27.11.43 (Air Britain Serials) 26.11.43- 96Sqn. HK407 Crashed near Swanton Valley lake after take-off on interception patrol, two killed. (Mosquito Crash Log)</t>
  </si>
  <si>
    <t>LR258</t>
  </si>
  <si>
    <t>29/30 November 1943</t>
  </si>
  <si>
    <t>Served with 464 Sqn, under RAF control 10/43 29/11/44 Crash into sea near Bognor Regis F/O A.W.F. Barry&amp;FSgt D.T. Walsh killed (Brian Fillery's website) 29/30 November (FCWDv4) Time 0006 (2nd TAF) This aircraft went down into the sea 250 yards south of Strandway with the loss of Flying Officer A.W. Berry and Sergeant D. Walsh. Two unexploded 500lb bombs were later found on the beach and were rendered safe by an RAF Bomb Disposal Squad. (http://web.archive.org/web/20040309224549/www.hurricane.fsbusiness.co.uk/bognorregisurbandistrict.htm) Crashed in sea off Bognor Regis Sussex after takeoff for night Intruder mission 29.11.43 cause unknown (Air Britain Serials) 29.11.43 464 Sqn. LR258 Crashed in sea two hundred yards off Bognor Regis after take-off. (Mosquito Crash Log)</t>
  </si>
  <si>
    <t>HX983</t>
  </si>
  <si>
    <t>613/464</t>
  </si>
  <si>
    <t>30 November 1943</t>
  </si>
  <si>
    <t>Engine cut on take-off crashlanded in field Cockford Heath Norfolk 30.11.43 (Air Britain Serials) 30.11.43 464Sqn. HX983 Crashed at Cockford Neath, Norfolk, after one engine failed on take-off. (Mosquito Crash Log)</t>
  </si>
  <si>
    <t>DD667</t>
  </si>
  <si>
    <t>0 December 1943</t>
  </si>
  <si>
    <t>To 4412M 12.43 (Air Britain Serials)</t>
  </si>
  <si>
    <t>1943-12</t>
  </si>
  <si>
    <t>DD668</t>
  </si>
  <si>
    <t>To F.I.U. 07/42 To 4413M 12.43 (Air Britain Serials)</t>
  </si>
  <si>
    <t>DK290</t>
  </si>
  <si>
    <t>To 4411M 12.43 (Air Britain Serials)</t>
  </si>
  <si>
    <t>LR438</t>
  </si>
  <si>
    <t>There was a claim as follows Dec 1: 01.12.43 Obstlt. Johannes Steinhoff: 165 Stab/JG 77 Mosquito  S. Varzi: 9.500 m. (Lombardy) 10.59 Film C. 2031/II Anerk: Nr.36 Missing 3.12.43 (Air Britain Serials) MH - Matching casualty for 60 SAAF on 1 December as follows: 
Name: LARTER 
Initials: D H 
Nationality: South African 
Rank: Lieutenant (Obs.) 
Regiment/Service: South African Air Force 
Unit Text: 60 Sqdn. 
Age: 27 
Date of Death: 01/12/1943 
Service No: 38232V 
Additional information: Son of Douglas R. and Anna Larter, of Johannesburg, Transvaal, South Africa. 
Casualty Type: Commonwealth War Dead 
Grave/Memorial Reference: III. B. 26. 
Cemetery: STAGLIENO CEMETERY, GENOA 
(CWGC) 
Lt (Obs) D.H. LARTER confirmed 1-12-1943 on Mosquito LR438 (not LR428). Lt (Pilot) E.K. WEST missing (Winston Brent - 85 Years of SAAF). Lt E.K. WEST - SAAF P7041V reported PoW (Camp L3 number 35999). (Henk Welting - http://forum.12oclockhigh.net/showthread.php?t=21360)</t>
  </si>
  <si>
    <t>Stab JG 77</t>
  </si>
  <si>
    <t>Steinhoff</t>
  </si>
  <si>
    <t>HJ656</t>
  </si>
  <si>
    <t>264/307/157</t>
  </si>
  <si>
    <t>1 December 1943</t>
  </si>
  <si>
    <t>01.12.1943 Instep Patrol157 to Bay of Biscay from Predannack engagement with Ju88s of ZG1 (JG1?), hit by return fire. Lost without trace (FCL). F/S WA Robertson +, F/S GH Spanton +, no further info 01.12.43 Ogefr. Heinrich Roensch 7./ZG 1 Mosquito  14 West / 0863: 100 m. 11.45 Film C. 2031/II Anerk: Nr.26 
01.12.43 Ltn. Oxberg 2./ZG 1 Mosquito  14 West / 0861: 100 m. 11.50 Film C. 2031/II Anerk: Nr.71. Chris Goss says this Mosquito was shot down by the Bordfunker of the 2./ZG 1 Ju 88. Missing 1.12.43 (Air Britain Serials)</t>
  </si>
  <si>
    <t xml:space="preserve"> 2./ZG 1</t>
  </si>
  <si>
    <t>Oxberg</t>
  </si>
  <si>
    <t>HX962</t>
  </si>
  <si>
    <t>464/487</t>
  </si>
  <si>
    <t>Attacked MV Pietro Orseolo at wave-top height escorted by twelve Typhoons, however Mosquito hit water immediately afterward (FCWD v 4) Coded EG-X, S/L A.S. Cussens and F/O H.M. MacKay both KIA, time 13.00. (2nd TAF) Near Groix (Pierre Babin) Hit sea attacking ship off Groux 1.12.43 (Air Britain Serials)</t>
  </si>
  <si>
    <t>LR419</t>
  </si>
  <si>
    <t>2 December 1943</t>
  </si>
  <si>
    <t>Dived into ground out of cloud Yalding Kent 2.12.43 en route for PR mission (Air Britain Serials) 02.12.43 544 Sqn. LR419 Crashed in uncontrollable high speed dive at Reeves Farm, Yalding, Kent, thirty-seven minutes after take-off, possibly due to oxygen failure as regulator knob was found in 'off' position. (Mosquito Crash Log)
Name: ROBINS, DONALD FREDERICK 
Initials: D F 
Nationality: United Kingdom 
Rank: Flying Officer (Nav./W.Op.) 
Regiment/Service: Royal Air Force Volunteer Reserve 
Unit Text: 544 Sqdn. 
Age: 33 
Date of Death: 02/12/1943 
Service No: 151265 
Additional information: Son of Frederick W. Robins and Lucilla A. Robins; husband of Dorothy A. Robins, of Prestbury, Cheltenham, Gloucestershire. A.A.I., F.V.I., King's Scout. 
Casualty Type: Commonwealth War Dead 
Grave/Memorial Reference: 22. C. 4. 
Cemetery: BROOKWOOD MILITARY CEMETERY 
(CWGC)</t>
  </si>
  <si>
    <t>Anoxia</t>
  </si>
  <si>
    <t>DZ479</t>
  </si>
  <si>
    <t>521/1401 Flt/1409 Flt/139/627</t>
  </si>
  <si>
    <t>2/3 December 1943</t>
  </si>
  <si>
    <t>02.12.1943 627 to Berlin from Oakington hit by FLAK at 32000ft, returned on 1 engine, abandoned A/C. near Caen, Calvados, no trace (BCL). F/S LR Simpson RAAF evd, Sgt PW Walker evd, Missing (Berlin) 3.12.43 (Air Britain Serials)</t>
  </si>
  <si>
    <t>LR499</t>
  </si>
  <si>
    <t>02.12.1943 1730 109 to Bochum from Marham last heard 1955 by Trimmingham bearing 105°. at Heeswijk en Dinter, 10km WSW Uden 1955 (BCL). F/O LF Bickley evd, F/O JH Jackson evd, LR499 was the first Mosquito Mk.1X missing from 109 Sqdn and the Sqdns first loss sonce 27/28May43. Airborne 1730 2Dec43 from Marham. Last heard by Trimingham at 1955, bearing 105 degrees. Minutes later the Mosquito came down at Heeswijk en Dinter (Noord Brabant), 10 km WSW of Uden, Holland. F/O L.F.Bickley Evd F/O J.H.Jackson Evd Missing (Bochum) 2.12.43 (Air Britain Serials)</t>
  </si>
  <si>
    <t>ML918</t>
  </si>
  <si>
    <t>3 December 1943</t>
  </si>
  <si>
    <t>03.12.1943 Special Duties 1409 Flt from Oakington caught fire and crashed. S side of Exeter airfield, Devon 2000 (BCL). F/S HW Addis +, Sgt JH Sharpe +, Took off Oakington 1525 for a long-range meteorological sortie to Nurnburg. Monitoring stations heard distress calls when the a/c was flying in the area of Dieppe. Homed to Exeter the a/c crashed at 20:00 hours 600 yards south of the runway. The crew later died of their injuries. (http://harringtonmuseum.org.uk/Aircraft%20lost%20on%20Allied%20Forces%20Special%20Duty%20Operations.pdf) Crashed on approach in bad visibility on return from met flight 1/2m S of Exeter 4.12.43 DBF (Air Britain Serials) 03.12.43- 1409Flt. ML918 Crashed on landing half-a-mile south of Exeter aerodrome. two killed. (Mosquito Crash Log)</t>
  </si>
  <si>
    <t>DD739</t>
  </si>
  <si>
    <t>85/456</t>
  </si>
  <si>
    <t>3/4 December 1943</t>
  </si>
  <si>
    <t>04.12.1943 Intruder Sortie 456 RAAF to Leipzig area. Lost without trace night (FCL). P/O JL May +, F/O LR Parnell +, no further info 3/4 December 1943 (FCWDv4) Took off 01.59 (http://bb.1asphost.com/lesbutler/tony/tonywood.htm) MH - John Leonard May and Leslie Rupert Parnell were RAAF, buried Amsterdam New Eastern Cemetery. THE ROYAL AIR FORCE IN BRITAIN, JUNE 1943 A De Havilland Mosquito IIF DD739/RX-X of No 456 Squadron, flying from Middle Wallop, in flight. The censor has scratched out the wing-tip antennae of the Airborne-Interceptor radar. (IWM Photo TR 1090) RX-X Served with 456 Sqn 01/43 to 04/12/43, codec RX-C under RAF control. Failed to return 04/12/43 from ops over Germany. (Brian Fillery's website) (MH - Crash Log disagrees with Brian Fillery) Came down at 0332 Nieuwer Amstel (Amsterdamse Bos) (http://www.nimh.nl/nl/images/1943%20sec_tcm5-7284.pdf) Missing on bomber support mission to Kassel 4.12.43 (Air Britain Serials)</t>
  </si>
  <si>
    <t>HX864</t>
  </si>
  <si>
    <t>85/487</t>
  </si>
  <si>
    <t>4 December 1943</t>
  </si>
  <si>
    <t>487 Squadron, RNZAF (Sculthorpe, Norfolk - 140 Airfield HQ, 2 Group, 2nd Tactical Air Force) Mosquito FB.VI HX864/E - took off at 1210 piloted by Plt Off K J Coates, RAF, with three others. Low cloud and fog were encountered off the Dutch coast, forcing abandonment of the sortie. Mosquito HX864 was last seen in a skidding dive at position 5331N:0624E at 1325. Presumed to have crashed in the sea, its two crew are commemorated on the Runnymede Memorial. Navigator: NZ413459 Plt Off Colin Bruce MUIR, RNZAF - Age 23. 381hrs. 4th op. Muir? brother, Donald Ferguson Muir, died on 6 November 1941 while flying with 148 Sqn, RAF. (Errol Martyn) Last seen in dive off Borkum at 1320 (2nd TAF) Missing in fog off Dutch coast 4.12.43 (Air Britain Serials)</t>
  </si>
  <si>
    <t>MM238</t>
  </si>
  <si>
    <t>5 December 1943</t>
  </si>
  <si>
    <t>05.12.1943 Special Duties 1409 Flt from Oakington crashed. at Narborough, 5miles NW Swaffham, Norfolk 0836 (BCL). F/O HF McP Taylor CGM DFC +, P/O J Burgess +, Took off Oakington 0750 hours for a PAMPA sortie to Paris and Bordeaux. Shortly after becoming airborne the pilot reported his plane had been damaged and requested priority landing. As local Engine cut returning from met flight overshot landing and stalled on overshoot Manston 5.12.43 DBF (Air Britain Serials) 05.12.43 1409Flt. MM238 Overshot at Marham on one engine, killing two. (Mosquito Crash Log)</t>
  </si>
  <si>
    <t>LR474</t>
  </si>
  <si>
    <t>7 December 1943</t>
  </si>
  <si>
    <t>Swung on take-off and hit B-17 El Aouina 7.12.43 DBF (Air Britain Serials) 
Name: DILLON 
Initials: L P 
Nationality: South African 
Rank: Captain 
Regiment/Service: South African Air Force 
Unit Text: 60 Sqdn. 
Date of Death: 07/12/1943 
Service No: 103085V 
Casualty Type: Commonwealth War Dead 
Grave/Memorial Reference: 13. A. 10. 
Cemetery: MEDJEZ-EL-BAB WAR CEMETERY 
Name: DONALD, A. McP. 
Initials: A M 
Nationality: South African 
Rank: Flight Sergeant 
Regiment/Service: South African Air Force 
Unit Text: 60 Sqdn. 
Age: 19 
Date of Death: 07/12/1942 
Service No: 98673V 
Additional information: Son of George S. and Hendrina J. Donald, of Theunissen, Orange Free State, South Africa. 
Casualty Type: Commonwealth War Dead 
Grave/Memorial Reference: Column 268. 
Memorial: ALAMEIN MEMORIAL 
(CWGC)</t>
  </si>
  <si>
    <t>HJ832</t>
  </si>
  <si>
    <t>LAYH, Eric John - (Pilot Officer); Service Number - 404788; File type - Casualty - Repatriation; Aircraft - Mosquito HJ 832; Place - Sardinia, Italy; Date - 10 December 1943 Other occupant was RAF 40077Acting Wing Commander P.R. Burton-Gyles, both MIA. Took off 1740 from Alghero Sardinia to attack ground targets in the area Genoa-Milan-Turin (NAA file barcode 1072085 ) NFT (Air Britain Serials)      
Source: 
NAA: A705, 166/24/245 
Aircraft Type:  Mosquito 
Serial number:  HJ 832 
Radio call sign:   
Unit:  23 Sqn RAF 
Summary: 
Mosquito HJ 832 of 23 Sqn RAF, British North African Force, took off from Aighero, 
Sardinia, at 1740 hours on 10 December 1943 to attack rail/road targets in the Genoa – 
Milan – Turin area.  Nothing further was heard from the aircraft after take off. 
Crew: 
RAF Wing Cdr Burton-Gyles, P R (Pilot) 
RAAF 404788 PO Layh, E J (Navigator/Bombaimer) 
In 1949 following enquiries by the Missing Research and Enquiry Unit operating in the 
Mediterranean area, it was reported that no trace of the aircraft or crew could be found. 
(MISSING WITH NO KNOWN GRAVE 
    BY ALAN STORR)</t>
  </si>
  <si>
    <t>HX966</t>
  </si>
  <si>
    <t>10 December 1943</t>
  </si>
  <si>
    <t>FTR from low-level attack on canal shipping between Rutenbruch (Rütenbrock) and Nordhorn. (FCWDv4) EG-D, F/O M.L.B. Frankson and P/O D.E. Cake both KIA, time around 14.00. (2nd TAF) Took off 12.47 (http://bb.1asphost.com/lesbutler/tony/tonywood.htm) 487 (RNZAF) Sqdn, 10/12/1943
Second Tactical Air Force. 
Type: Mosquito Mk. VI 
Serial number: ?, EG-? 
Operation: ? 
Lost: 10/12/1943, crashed near Nieuw Dordrecht, Emmen, Netherlands
Flying Officer (Pilot) Michael L.B. Frankson, RAFVR 137283, 487 (R.N.Z.A.F.) Sqdn, age 21, 10/12/1943, Emmen (Nieuw Dordrecht) General Cemetery, NL 
Pilot Officer (Nav./Bomber) David E. Cake, RAFVR 156014, 487 (R.N.Z.A.F.) Sqdn, age 21, 10/12/1943, Emmen (Nieuw Dordrecht) General Cemetery, NL
Came down at 1345 at Klazienaveen (t/o de Puritfabriek) (http://www.nimh.nl/nl/images/1943%20sec_tcm5-7284.pdf) Missing from sweep over NW Germany 10.12.43 (Air Britain Serials)</t>
  </si>
  <si>
    <t>HX975</t>
  </si>
  <si>
    <t>EG-O, ftr from attacking canal barges between Rutenbruch (Rütenbrock) and Nordhorn, F/S T. Mair and W/O K.L.O. Blow both KIA, time around 14.00. (2nd TAF) Took off 12.47 (http://bb.1asphost.com/lesbutler/tony/tonywood.htm) Mosquito HX975/O damaged by flak, hit tree crashlanding in an area locally known as "Lindevlier", south of Vroomshoop, 2 kms south-east of Den Ham, time 14.52 hrs. Also killed in the crash was F/Sgt (Pilot) Thomas MAIR - 656406, buried same cemetery as Blow. (Henk Welting) Small correction: Area where the Mosquito came down was called "Linderflier" and located SW of Vroomshoop. (Henk) Name: MAIR, THOMAS
Initials: T
Nationality: United Kingdom
Rank: Flight Sergeant (Pilot)
Regiment/Service: Royal Air Force 
Unit Text: 487 (R.N.Z.A.F.) Sqdn.
Age: 24
Date of Death: 10/12/1943
Service No: 656406
Additional information: Son of Marion Mair, of Greenock, Renfrewshire.
Casualty Type: Commonwealth War Dead
Grave/Memorial Reference: Grave 764
Cemetery: DEN HAM GENERAL CEMETERY
Name: BLOW, KENNETH LESLIE OWEN 
Initials: K L O
Nationality: United Kingdom
Rank: Warrant Officer (Nav.)
Regiment/Service: Royal Air Force Volunteer Reserve
Unit Text: 487 (R.N.Z.A.F.) Sqdn
Age: 22
Date of Death: 10/12/1943 
Service No: 751684
Awards: D F C
Additional information: Son of Edward and Annie Elizabeth Blow, of Luton, Bedfordshire. 
Casualty Type: Commonwealth War Dead
Grave/Memorial Reference: Grave 763.
Cemetery: DEN HAM GENERAL CEMETERY
Came down at 1422, Vroomshoop (Lindeflier) (http://www.nimh.nl/nl/images/1943%20sec_tcm5-7284.pdf) Missing on sweep over NW Germany 10.12.43 (Air Britain Serials)</t>
  </si>
  <si>
    <t>HK163</t>
  </si>
  <si>
    <t>11 December 1943</t>
  </si>
  <si>
    <t>Engine cut on take-off overshot across road Ford 11.12.43 (Air Britain Serials) 11.12.43 29Sqn. HK163 After starboard engine cut on take off, aircraft force landed at Ford. (Mosquito Crash Log)</t>
  </si>
  <si>
    <t>LR269</t>
  </si>
  <si>
    <t>Can anyone give me any information on the loss of FB 6, LR 269, crashed while carrying out bombing of target at Westcott, N.E. of Andover. Date was 11-12-43. Crew: Geoffrey Alan Rolph, pilot, Sgt. Newton, W/OP./Nav. - both killed. (Dudley Rolph on www.mossie.org) F/O Geoffrey Alan Rolph (48639) aged 27 Nav.B Sgt. John Vincent Newton (1451836) aged 21. Pilot buried Wembley Burial Ground, Nav.B. Haltemprice Cem. (http://www.rafcommands.com/forum/showthread.php?t=4703) Flew into hill in bad visibility on low level bombing exercise 11m NE of Andover 11.12.43 DBF (Air Britain Serials) 11.12.43 6l3Sqn. LR269 Aircraft flew into hillside eleven miles N.E. of Andover in bad visibility killing two. (Mosquito Crash Log)</t>
  </si>
  <si>
    <t>DZ696</t>
  </si>
  <si>
    <t>12 December 1943</t>
  </si>
  <si>
    <t>LR478</t>
  </si>
  <si>
    <t>HJ829</t>
  </si>
  <si>
    <t>11/12 November 1943</t>
  </si>
  <si>
    <t>DD780</t>
  </si>
  <si>
    <t>307/264</t>
  </si>
  <si>
    <t>12 November 1943</t>
  </si>
  <si>
    <t>Forced landing</t>
  </si>
  <si>
    <t>DD755</t>
  </si>
  <si>
    <t>25/141</t>
  </si>
  <si>
    <t>13 November 1943</t>
  </si>
  <si>
    <t>The Mosquito was performing acrobatic tricks over the field.? During a high-speed maneuver, one of its wings ripped off. Three men were killed in the accident. (351st: 19-20) http://oralhistory.rutgers.edu/Docs/diaries/wartime_diaries_of_edward_c_piech/chapter_five_piech_diaries.html#_ftn24 (MH - 351st BG's B-17s do indeed appear to have been based at Polebrook) Broke up in air Polebrook 13.11.43 (Air Britain Serials) 13.11.43 141 Sqn. DD755 Aircraft suffered structural failure after breaking away from an unauthorised dummy attack at Polebrook aerodrome. (Mosquito Crash Log)</t>
  </si>
  <si>
    <t>LR411</t>
  </si>
  <si>
    <t>14 November 1943</t>
  </si>
  <si>
    <t>Engine cut after take-off bellylanded El Acuina 14.11.43 (Air Britain Serials)</t>
  </si>
  <si>
    <t>ML912</t>
  </si>
  <si>
    <t>5./JG 26</t>
  </si>
  <si>
    <t>DZ266</t>
  </si>
  <si>
    <t>307/264/141</t>
  </si>
  <si>
    <t>15 November 1943</t>
  </si>
  <si>
    <t>Bill Ripley, then a Pilot officer, was with 141 Squadron in 1943, dates unknown. Whilst in action with them he received injuries that led to his death on November 16th 1943. He was killed as a result of an accident on a Night Flight Test. Mosquito FII, DD266 crashed on take off the previous night at Wittering. The pilot was Derek Welsh. Details skimmed from "Pursuit through darkened skies" Michael Allen, pg 148-149 655052/129959 Dennis Frederick Austen WELSH RAFVR. + 16-11-43 No.141 Sqn Mosquito DZ266. Stalled at Wittering aerodrome on take-off 15-11-43 . Nav./W.Op. 139951 F/O William George RIPLEY DFM RAFVR + 16-11-43. (http://www.rafcommands.com/forum/showthread.php?p=32413&amp;highlight=Mosquito#post32413) Crashed on take-off Wittering 15.11.43 (Air Britain Serials) 15.11.43 141 Sqn. DZ266 Stalled at Wittering aerodrome on take-off, over hill into obstructions. two killed. (Mosquito Crash Log)</t>
  </si>
  <si>
    <t>DZ701</t>
  </si>
  <si>
    <t>51OTU/60OTU</t>
  </si>
  <si>
    <t>Looking through the the ORB for No 60 OTU, High Ercall, I came across an extremely hard to read mention of a Mosquito crash.The crash definitely occured at Broadstone, 20 miles south shrewsbury, Shropshire during night flying. The crew's names were hard to read, but looking through CWGC, i think they were:
F/O (Pilot) Albert Horn, RCAF, died 15th November 1943.
F/O (Navigator) Lawrence Balfour (Dukie) Abelson, RCAF, died 15th November 1943. Strange as i had written the date of the crash as 21st July 1943? But this i suppose must just be a mistake on my part as the two names above seem to be the right people and they were both killed on the same day. (Tom Thorne on the RAF Commands Forum website) Crashed nr Broadstone Salop. 15.11.43 NFT (Air Britain Serials) 15.11.43 600-OTU. DZ7OI Crashed and caught fire west of Broadstone, Salop, probably due to faulty IF., two killed. (Mosquito Crash Log)</t>
  </si>
  <si>
    <t>ML908</t>
  </si>
  <si>
    <t>109/139</t>
  </si>
  <si>
    <t>ML904</t>
  </si>
  <si>
    <t>15.11.1943 1754 105 to Düsseldorf from Marham . Lost without trace (BCL). F/L JR Hampson pow, P/O HWE Hammond RCAF pow, aircraft coded GB-T (Mosquito Thunder) His squadron was 109...he’d been on a raid that night and was coming home when he was shot down. He tried to get home on one engine, but he realised he couldn’t so he told his navigator to parachute out and he went out after him. He came down just off the coast of Holland in fact. He buried his parachute in the mud and he wandered around. He found a coat in a barn and then he made his way to the centre of the town and went to the mayor’s office and revealed who he was, by opening his coat and showing his uniform. The Mayor told him to “Wait there“ and went out…and in a short while some Germans arrived on a motorbike …and the mayor must have telephoned them. He couldn‘t really have done otherwise because there had been some terrible reprisals against people who helped airmen. (http://www.bbc.co.uk/ww2peopleswar/stories/53/a9035453.shtml) Missing (Dusseldorf) 16.11.43 (Air Britain Serials)</t>
  </si>
  <si>
    <t>DZ286</t>
  </si>
  <si>
    <t>15/16 November 1943</t>
  </si>
  <si>
    <t>HK173</t>
  </si>
  <si>
    <t>16/17 November 1943</t>
  </si>
  <si>
    <t>15/16 November, crashed near West Malling (FCWDv4) Engine cut in Icing conditions crashed in forced landing Nettlestead Green Kent 17.11.43 (Air Britain Serials) 16.11.43- 850TU. HK173 Crashed at Netilestead Green, Kent, due to engine failure and icing, no injuries. (Mosquito Crash Log)</t>
  </si>
  <si>
    <t>DZ489</t>
  </si>
  <si>
    <t>106/618/619/105</t>
  </si>
  <si>
    <t>18/19 November 1943</t>
  </si>
  <si>
    <t>18.11.1943 2027 105 to Aachen from Marham overshot on return and crashed . Marham airfield 2331 (BCL). F/L RB Castle ok, P/O J Griffiths ok, Overshot landing at Marham 19.11.43 DBR (Air Britain Serials)</t>
  </si>
  <si>
    <t>DD636</t>
  </si>
  <si>
    <t>Hdlg Sqn/264/307/157</t>
  </si>
  <si>
    <t>19 November 1943</t>
  </si>
  <si>
    <t>19.11.1943 Instep Patrol 157 to Biscay Bay from Predannack . Lost without trace pm (FCL). Lt McDonald USAAF MiA, Lt Barron USAAF MiA, no further info. Patrol with three other aircraft, time 12.31-17.50.60sm. N. Pontusval (http://bb.1asphost.com/lesbutler/tony/tonywood.htm) Engine cut on patrol over Bay of Biscay ditched 19.11.43 (Air Britain Serials)</t>
  </si>
  <si>
    <t>HX869</t>
  </si>
  <si>
    <t>19/20 November 1943</t>
  </si>
  <si>
    <t>HJ742</t>
  </si>
  <si>
    <t>21 November 1943</t>
  </si>
  <si>
    <t>LR477</t>
  </si>
  <si>
    <t>23 November 1943</t>
  </si>
  <si>
    <t>23.11.1943 1749 105 to Leverkusen from Marham crashed on return to base. at Contract Farm, Narborough, 5miles NW Swaffham, Norfolk 1950 (BCL). P/O E Wade BEM +, F/O AG Fleet +, rest in Yorkshire Lost height and hit ground on approach returning from Knapsack Marham 23.11.43 (Air Britain Serials) 23.11.43 105 Sqn. LR477 Crashed on approach to Marham, two killed. (Mosquito Crash Log)</t>
  </si>
  <si>
    <t>HK183</t>
  </si>
  <si>
    <t>24 November 1943</t>
  </si>
  <si>
    <t>Engine failed other cut on approach Colerne 24.11.43 (Air Britain Serials) 31.08.43 488 Sqn. HK183 Stalled after steep turn and dived in three miles S.S.E. of East Fortune, East Lothian. (Mosquito Crash Log)</t>
  </si>
  <si>
    <t>MM248</t>
  </si>
  <si>
    <t>Engine lost power on take-off swung and u/c raised to stop Hartfordbridge 24.11.43 (Air Britain Serials) 24.11.43 l4OSqn. MM248 Crashed at Hartford Bridge aerodrome after swinging on take-off and suffering undercarriage collapse. (Mosquito Crash Log)</t>
  </si>
  <si>
    <t>HX978</t>
  </si>
  <si>
    <t>Dived into ground 1m S of Newburgh Northants. 24.11.43 (Air Britain Serials) 24.11.43 21 Sqn. HX978 Aircraft dived into ground at high speed one mile south of Newburgh, Northants, killing two. (Mosquito Crash Log)  168682 P/O (Pilot) Ronald Edward DEAKIN RAF + 1389851 F/Sgt (Nav./B) Thomas John WESKER RAFVR + Both listed as; Killed on Active Service. Flight. January 27, 1944. pp.106-7. Cas. Comm. No.336. (http://www.rafcommands.com/forum/showthread.php?10072-P-O-Ronald-Edward-DEAKIN-(GB168682)-KIA-24-11-1943-(21-Sqdn))</t>
  </si>
  <si>
    <t>DZ614</t>
  </si>
  <si>
    <t>1655MTU/139</t>
  </si>
  <si>
    <t>24/25 November 1943</t>
  </si>
  <si>
    <t>24.11.1943 1910 139 to Berlin from Wyton hit by FLAK at 20000ft and crashed. at Borkheide, 8km NE Brück (BCL). F/L AR Head DFC pow, F/O GR Brooker RAAF +, Brooker initial buried at Borkheide, later interred at the 1939-1945 Berlin War Cemetary. (Markus) During the night we heard a bang followed by what sounded like a wooden shed or barn collapsing. As we made our way towards the site of the crash we saw the body of an airman, his right shoulder had bored deeply into the ground, his head was at an oblique angle and his boots were missing. There was no sign of a parachute but maybe this had been stolen before we arrived. Across the railway line we saw the wreckage of a two engined aeroplane. Two Rolls Royce engines were later recovered and it had been intended to take them to the current Air Force Museum in Berlin after the war had ended. It was impossible to transport them by car so they were buried unceremoniously in the station grounds Some years later the engines were recovered and now reside in the Museum for Traffic and Technology in Berlin. Following investigation by Mr Karsten Schulze (06/04/2002) we know that the engines came from De Havilland Mosquito DZ614. (http://www.bomber-command.de/crsite.html) Missing (Berlin) 24.11.43 (Air Britain Serials)</t>
  </si>
  <si>
    <t>HX915</t>
  </si>
  <si>
    <t>25 November 1943 (FCWDv4) Coded EG-G, F/L A.C. Henderson and F/O W.A. Moore both OK, time 12.40. (2nd TAF - Shores) Hit tree on low-level raid and abandoned nr Mucklebury Somerset 24.11.43 (Air Britain Serials) 24.11.43 487 Sqn. HX915 Aircraft hit tree on a low level bombing sortie, flew safely back to England but was not controllable under 220 mph so pilot and navigator baled out and aircraft crashed at Muckleberry, Somerset. (Mosquito Crash Log)</t>
  </si>
  <si>
    <t>DZ289</t>
  </si>
  <si>
    <t>25 November 1943</t>
  </si>
  <si>
    <t>Crashed on landing Coleby Grange 25.11.43 (Air Britain Serials)</t>
  </si>
  <si>
    <t>MM244</t>
  </si>
  <si>
    <t>Mosquito PR.IX (Photo-Reconnaissance IX) MM244 was on a squadron training flight, together with six other Mosquitoes. They had been instructed to fly out to a rock off the NW coast of Scotland and fly back. 
It was extremely bad weather. Maybe one or two Mosquitoes returned to their base at RAF Benson; the rest had all sorts of problems and diverted to other airfields. Mosquito MM244 lost first one engine; and then, a little while later, the next.
The Navigator, F/O Alex Barron, went out of the aircraft first and landed on one side of Loch Ness. The Pilot, F/Lt Joe Burfield, landed in thick bush land on the other side. The aircraft continued to glide for a short distance, before impacting a hillside nor far from the loch.
After landing, F/Lt Burfield eventually found an old farmer who took him to the local police station in a horse and cart. Because neither of them could barely understand a word the other was saying (Australian v Scots accents), the farmer treated this large (6' 4") man in a flying suit with the gravest suspicion and had a shotgun within reach all the way.
--------------------------------------------------------------------------------
The crew of the aircraft were:
F/Lt Joe Burfield DFC, Pilot, RAAF.
F/O Alexander Barron DFM, Navigator, RAF.
Together with his Australian pilot F/Lt Burfield, F/O Barron continued to serve with the RAF in the European theatre of war until 1945.
(http://www.aircrashsites-scotland.co.uk/mosq_lochness.htm) Both engines cut on training flight abandoned nr Loch Ness 25.11.43 (Air Britain Serials)</t>
  </si>
  <si>
    <t>DZ304</t>
  </si>
  <si>
    <t>Escort Fighter</t>
  </si>
  <si>
    <t>25/26 November 1943</t>
  </si>
  <si>
    <t>According to Henry Sakaida's "Japanese Army Air Force Aces 1937-1945" (Osprey 1997), on 10 December Yasuhiko Kuroe pursued another Mosquito (an FB.Mk.II of 684 Squadron) for 40 minutes out over sea and damaged its left engine. Despite his Oscar's guns jamming he bluffed the Mosquito crew into turning back to land. They flew back to Kuroe's base in formation, when Kuroe instructed the Mosquito to land. Unfortunately, the Mosquito hit a tree and crashed fatally (Sgts Boot and Wilkins KIA). There is no mention of Kuroe's mount, but at the time he was flying as Hikotai leader of the 64th Sentai, which was equipped with Nakajima Ki-43-II Hayabusas ('Oscars'), based at Mingaladon. Info from "Japanese Army Air Force Units and their Aces" by Hata, Izawa and Shores. (Skyraider 3d on 12 O'Clock High Forum) Was coded S, likely a 681 Squadron aircraft on 684 Squadron strength - Although 64th Sentai had a number of Shoki (Ki-44 'Tojo') on strength for intercept missions over Rangoon, Kuroe was actually flying a Hayabusa (Ki-43 'Oscar') when he "captured" it. On this occasion 684 were operating from Comilla in East Bengal as part of 171 PR Wing. Kuroe's own account of this encounter is most interesting. Shores claims that DZ696 was being flown by a FO E Cotton.
In the interview Kuroe claimed his encounter with the Mosquito occurred in October 1943. He was flying a 01 - an Oscar. When the Mosquito saw him it turned away to the right. Kuroe was below "weaving in and out like a pendulum" and came up beneath it. He fired at the port engine, making it stop, but the Mosquito continued flying on its starboard engine. Kuroe chased the Mosquito for almost an hour before regaining a firing position but was then unable to fire due to his guns jamming.
Kuroe continued the pursuit and then saw the Mosquito pilot "indicate he cannot fight anymore". Kuroe flew alongside and gestured to the pilot to turn around (shades of The Blue Max here!). The Mosquito complied but on the return journey the "Mosquito had much trouble with engine and he indicate he must land". Kuroe signalled OK and the Mosquito attempted a forced landing in a small clearing. Kuroe estimated the Mosquito attempted to land at 120 knots and hit the trees. One of its wings came off and it swung around and exploded. Kuroe circled the site for some time looking to see if the crew had survived but both men had been killed in the crash.
Eyes of the Phoenix, Page 71 states (appears to be referring to 684 Sqn)
...but the year ended on a tragic note when on 10 December the last of the Mosquito Mk.IIs DZ696, 'S', (Sgts G.M. Bools and E.A Wilkins) was shot down during a sortie to Rangoon.
I believe your Uncle is the F/O E Cotton referred to in "The Air War for Burma" by Christopher Shores(p130-131). On 10/12/43 he took off for a Recce of Rangoon, flying a Mosquito coded "S".Over the city at 27000' he was intercepted by a Capt Kuroe of the 64th Sentai. Cotton increased speed and Kuroe dived to gain extra speed before pulling up in pursuit that apparently lasted 40 minutes, then from 160' Kuroe fired and shot out the Mosquito's port engine and then his guns jammed. Cotton headed out to sea but Kuroe flew alongside and pointed to the land. Cotton acknowledged and turned back but in attempting a forced landing he struck a tree, crashed and was killed. A Mosquito normally had a 2 man crew so the other name found by Dennis may have been his navigator although the book makes no mention of any other casualties. The fact that they are on the Singapore Memorial suggests that they have no known graves.
(http://www.rafcommands.com/forum/showthread.php?p=39097&amp;highlight=Mosquito#post39097) Missing 12.12.43 (Air Britain Serials)
MH - Should the casualties be COTTON  E  115187, WOODS  RE  1288560?</t>
  </si>
  <si>
    <t>DD754</t>
  </si>
  <si>
    <t>DZ354</t>
  </si>
  <si>
    <t>12/13 December 1943</t>
  </si>
  <si>
    <t>12.12.1943 1652 105 to Essen from Marham crashed. at Herwijnen (Gelderland), N bank of Waal, 12 km ESE Gorinchem (BCL). F/O BF Reynolds +, F/O JD Phillips +, rest in Herwijnen General Cem Hpt. Manfred Meurer 3./NJG 1 made claim,12/13 Dec. not on 219, location confirmed by BCL Claim in Tony Woods' lists: 12.12.43 Hptm. Manfred Meurer 3./NJG 1 Mosquito  Herwijnen: 8.300 m. [Gelderland] 19.25 Film C. 2031/II Anerk: Nr.43 War Diary of Luftwaffe 1st Fighter Corps says this was the first Mosquito shot down in a night operation using the Himmelbett technique, with the Mosquito crashing near Zaltbommel, Holland. Meurer was accompanied by Oberleutnant Hausdorf and Oberfeldwebel Scheibe, and flew a Ju 88 R-2 with SN 2, GM1 and SM 2 units. Crashed 1915 Herwijnen (Fort Asperen) (http://www.nimh.nl/nl/images/1943%20sec_tcm5-7284.pdf) Missing (Essen) 13.12.43 (Air Britain Serials)</t>
  </si>
  <si>
    <t>DZ684</t>
  </si>
  <si>
    <t>605/151/307/60OTU</t>
  </si>
  <si>
    <t>13 December 1943</t>
  </si>
  <si>
    <t>Ran out of fuel and abandoned 1m SW of Holt Denbigh 13.12.43 (Air Britain Serials) 13.12.43 600TU. DZ684 Crew abandoned aircraft one mile SW. of Holt, Denbighshire when it ran out of fuel, no homing being possible due to failure of VHF. (Mosquito Crash Log)</t>
  </si>
  <si>
    <t>HJ981</t>
  </si>
  <si>
    <t>613/305</t>
  </si>
  <si>
    <t>U/c collapsed on landing Lasham 13.12.43 (Air Britain Serials)</t>
  </si>
  <si>
    <t>HP861</t>
  </si>
  <si>
    <t>18 December 1943</t>
  </si>
  <si>
    <t>Fnr. Finn Eriksrud pow &amp; Kvm. Erling Victor Johanssen pow, FTR 13:44 - Fla/s off island Bømlo, Aircraft N of 333 Sqn (http://www.luftwaffe.no/Table2.htm) Mosquito had shot down an Fw 58 (Wrk. Nr. 58393 KR+CW of 10. Seenotstaffel. Lt. Anton Elsinger (F) Killed, Uffz. Heinz Erfmann (Bf) Killed, Uffz. Fritz Bescham (Bm) Killed. German map reference Pl.Qu. 06 Ost/5032) earlier in the sortie. (http://www.luftwaffe.no/RAFClaims.html) 18.12.43 12./JG 5 12./JG 5 Mosquito  50313 Ost: no height 15.05 Film C. 2031/II Anerk: Nr.3 The Mosquito aircraft was on a recce mission along the Norwegian coast.. Here they come a cross a German plane, which the crew belived to be a He 111, and attacked it and brought it down. The German return fire however had hit one of the engines and they had to do a successfully forced landing on the sea. The crew was unharmed and went into a rudder dinghy and come ashore but was later captured. The German planed turned out to be a Fw 58 from Seenotstaffel 10 and the crew was killed, (http://www.rafandluftwaffe.info/lists/raf1b.htm) Missing from shipping reconnaissance off Norwegian coast 18.12.43 (Air Britain Serials)</t>
  </si>
  <si>
    <t>DD618</t>
  </si>
  <si>
    <t>157/410/157/307/412/157/307</t>
  </si>
  <si>
    <t>20 December 1943</t>
  </si>
  <si>
    <t>20-Dec-43. Mosquito II X648. F/Lt J. Pfeiffer KAS / P/O K. Kęsicki KAS. For unknown reasons a/c fell into the sea during test flight. My data states the flight was a return from a temporary operational airfield back to base, so not an air test. (Franek Grabowski) Dived into sea off Sumburgh 20.12.43 (Air Britain Serials) 20.12.43 307 Sqn. DD618 Aircraft dived into sea fleer Sumburgh aerodrome. (Mosquito Crash Log)</t>
  </si>
  <si>
    <t>W4091</t>
  </si>
  <si>
    <t>157/264/307/264</t>
  </si>
  <si>
    <t>SOC 20.12.43 (Air Britain Serials)</t>
  </si>
  <si>
    <t>ML903</t>
  </si>
  <si>
    <t>Swung on take-off and u/c leg collapsed Kenley 20.12.43 DBF (Air Britain Serials) 20.12.43 1409 Met. ML903 Aircraft lost power on take-off from Kenley aerodrome, undercarriage swing developed. (Mosquito Crash Log)</t>
  </si>
  <si>
    <t>HX955</t>
  </si>
  <si>
    <t>22 December 1943</t>
  </si>
  <si>
    <t>http://bb.1asphost.com/lesbutler/tony/tonywood.htm indicates this may have been 23 December. Damaged by flak St.Agathe V-1 site 22.12.43 SOC on return (Air Britain Serials)</t>
  </si>
  <si>
    <t>HK424</t>
  </si>
  <si>
    <t>22/23 December 1943</t>
  </si>
  <si>
    <t>22.12.1943 Defensive Patrol 96 from West Malling . without trace between Beachy Head and Somme Estuary pm (FCL). F/S HM Lynes +, F/S WA Pavey +, no further info 22/23 December 1943, took off 20.53, crashed near Beachy Head. Missing 23.12.43 (Air Britain Serials)</t>
  </si>
  <si>
    <t>HJ760</t>
  </si>
  <si>
    <t>27/684</t>
  </si>
  <si>
    <t>23 December 1943</t>
  </si>
  <si>
    <t>Flew into water tank 20m S of Feni 23.12.43 (Air Britain Serials)</t>
  </si>
  <si>
    <t>HX959</t>
  </si>
  <si>
    <t>Hit by flak over Pemmereval, crash-landed Friston, crew OK (2nd TAF). Damaged by flak Pommerval V-1 site and crashlanded Friston 23.12.43 (Air Britain Serials)</t>
  </si>
  <si>
    <t>HJ964</t>
  </si>
  <si>
    <t>Mosquito T.Mk.III HJ964 of 8 OTU crashed 23-12-1943. An air bottle in rear fuselage blew up and (part of) tail fell of. The aircraft spun in at Granholme Farm near Dyce aerodrome and both crew killed. The aircraft spun in at Granholme Farm near Dyce aerodrome and both crew killed. The casualties were are W/C E.C. Le Mesurier, D.S.O., D.F.C. (37883) Chief Instructor No. 8 ( C ) O.T.U., and ACl L.F. Gough (1221770). Apparently the a/c was undergoing an air test at the time. (ORB for Dyce via Pierre Renier) The location is on the F1180. The aircraft spun in after an air bottle burst on an air test. The tail came off. W/C Le Mesurier DSO DFC was the unit's Chief Instructor. (RAF Commands Forum board) Air bottle exploded lost tall and crashed nr Dyce 23.12.43 (Air Britain Serials) 23.12.43 8OTU. HJ964 Air bottle in rear fuselage blew up, causing aircraft to spin in at Granholme Farm, near Dyce aerodrome after tail fell off. Two killed. (Mosquito Crash Log)</t>
  </si>
  <si>
    <t>Air bottle exploded</t>
  </si>
  <si>
    <t>HK190</t>
  </si>
  <si>
    <t>26 December 1943</t>
  </si>
  <si>
    <t>Sub Lt Madeley and Sub Lt Hooley were killed when returning from Ibsley. They crashed into the side of a hill near Come Golf Course in very bad visibility. W/O Kemp and F/Sgt Maidment, the other crew at Ibsley did not take off. (www.151squadron.org.uk) Flew into hill in bad visibility 4m N of Devizes Wilts. 26.12.43 (Air Britain Serials) 26.12.43 151 Sqn. HK190 Aircraft flew into hilt in bad visibility at Caistone Wellington, four males north of Devizes. (Mosquito Crash Log)</t>
  </si>
  <si>
    <t>DZ749</t>
  </si>
  <si>
    <t>151/418/157/264/307/157</t>
  </si>
  <si>
    <t>28 December 1943</t>
  </si>
  <si>
    <t>Transferred from No.418 to No.157 Squadron, 17 June 1943. 2 KIA returning from patrol over Biscay. (FCWDv4) 28/12/1943 2015 hours de Havilland Mosquito Mark II DZ749 of 157 Squadron based at RAF Predannack flying in cloud crashed at Trevergy Farm, Curry 21/2 miles NW of Mullion. The aircraft was completely burnt out and the two occupants are dead. (http://www.rafdavidstowmoor.org/pages/crash_log/crashlog43.htm) DZ749 (FCL Franks - vol.2 p.136): F/O (Pilot) Duncan W. DAVIDSON - RAAF 413549 and F/O (Nav) Clifford K. LEWIS - 140871. Possibly Wingy Farm 3 m N of Predannack 2025h (Henk Welting) DZ749 was Trevergy Farm, Cury, Mullion, Cornwall, if you note the deatails. (http://www.rafcommands.com/forum/showthread.php?t=905) Flew into ground out of cloud 3m N of Predannack 28.12.43 (Air Britain Serials) 28.12.43 157 Sqn. DZ749 Aircraft flying in cloud hit ground and burnt out at Wingy Farm, three miles north of Predannack. Two killed. (Mosquito Crash Log)</t>
  </si>
  <si>
    <t>HX861</t>
  </si>
  <si>
    <t>29/307/60OTU</t>
  </si>
  <si>
    <t>DZ751</t>
  </si>
  <si>
    <t>HJ826</t>
  </si>
  <si>
    <t>410/60OTU</t>
  </si>
  <si>
    <t>Engine cut stalled on approach and spun into ground Chedworth 28.12.43 (Air Britain Serials) 28.12.43 600TU. HJ826 Crashed on approach to Chedworth aerodrome. (Mosquito Crash Log)</t>
  </si>
  <si>
    <t>DZ357</t>
  </si>
  <si>
    <t>540/256</t>
  </si>
  <si>
    <t>Mosquito DZ357 of 256 Squadron crashed into the sea on the 28/12/43. One of the crew was probably F/Lt W R Wells, looking for the name of the other crew member and position. (Kevin on RAF Commands Forum board) Missing from air test off Malta 28.12.43 (Air Britain Serials)</t>
  </si>
  <si>
    <t>HK375</t>
  </si>
  <si>
    <t>30 December 1943</t>
  </si>
  <si>
    <t>HJ879</t>
  </si>
  <si>
    <t>1944</t>
  </si>
  <si>
    <t>To RCAF 1.6.43 Accident Greenwood NS .44</t>
  </si>
  <si>
    <t>HJ880</t>
  </si>
  <si>
    <t>To RCAF 30.4.43 Accident Debert NS .44</t>
  </si>
  <si>
    <t>HJ882</t>
  </si>
  <si>
    <t>To RCAF 30.4.43 Accident Greenwood NS .44</t>
  </si>
  <si>
    <t>KB102</t>
  </si>
  <si>
    <t xml:space="preserve">  1944</t>
  </si>
  <si>
    <t>RCAF Accident Greenwood NS .44</t>
  </si>
  <si>
    <t>KB108</t>
  </si>
  <si>
    <t>RCAF Accident Lawrencetown NS .44</t>
  </si>
  <si>
    <t>KB109</t>
  </si>
  <si>
    <t>KB111</t>
  </si>
  <si>
    <t>RCAF Accident Kingston NS .44</t>
  </si>
  <si>
    <t>KB126</t>
  </si>
  <si>
    <t>KB169</t>
  </si>
  <si>
    <t>KB173</t>
  </si>
  <si>
    <t>RCAF Accident Kentville NS .44</t>
  </si>
  <si>
    <t>KB278</t>
  </si>
  <si>
    <t>RCAF Accident Westchester NS .44</t>
  </si>
  <si>
    <t>KB280</t>
  </si>
  <si>
    <t>KB281</t>
  </si>
  <si>
    <t>RCAF Accident Debert NS .44</t>
  </si>
  <si>
    <t>KB285</t>
  </si>
  <si>
    <t>KB288</t>
  </si>
  <si>
    <t>KB289</t>
  </si>
  <si>
    <t>KB290</t>
  </si>
  <si>
    <t>KB320</t>
  </si>
  <si>
    <t>KB321</t>
  </si>
  <si>
    <t>RCAF Accident Stewrack NS .44</t>
  </si>
  <si>
    <t>HJ646</t>
  </si>
  <si>
    <t>1 January 1944</t>
  </si>
  <si>
    <t>1944-01</t>
  </si>
  <si>
    <t>LR272</t>
  </si>
  <si>
    <t>2 January 1944</t>
  </si>
  <si>
    <t>2/1/44 Flying officer 124511 Tom KEMPIN died in a 'flying accident'. He is buried in Woodhouse Eaves. (Graeme Clarke on RAF Commands Forum) Also killed in the crash: F/Sgt D.E. Russell - 1444356 (Henk Welting on same forum) Engine cut on take-off from Lasham hit trees in forced landing Ellisfield Hants. 2.1.44 (Air Britain Serials) 02.01.44 6l3Sqn. LR272 Hit trees on take-off at Ellisfield, near Basingstoke, Hants., and force landed, killing two. (Mosquito Crash Log)</t>
  </si>
  <si>
    <t>MM271</t>
  </si>
  <si>
    <t>PR.XVI</t>
  </si>
  <si>
    <t>Swung on overshoot and stalled Hartfordbridge 2.1.44 DBF (Air Britain Serials) 02.01.44 l40 Sqn..MM271 Attempting second circuit, swung stalled and crashed Into the ground at Hartford Bridge aerodrome. Crew safe. (Mosquito Crash Log)</t>
  </si>
  <si>
    <t>HK177</t>
  </si>
  <si>
    <t>96/151</t>
  </si>
  <si>
    <t>2/3 January 1944</t>
  </si>
  <si>
    <t>2/3 January 1 WIA (FCWD) Lost power on take-off and crashlanded Colerne 2.1.44 (Air Britain Serials) 02.01.44 151 Sqn. HK177 On take-off from Colerne aerodrome aircraft lost power, and crash landed in field. Crew safe. (Mosquito Crash Log)</t>
  </si>
  <si>
    <t>LR268</t>
  </si>
  <si>
    <t>HJ681</t>
  </si>
  <si>
    <t>3 January 1944</t>
  </si>
  <si>
    <t>03.01.1944 Courier Radio failure and ground loop. Plane later scrapped. Satenäs, Sweden F7 (Nöd). , , to BOAC G-AGGD, Boac serial 98730 G-AGGD Crashed Sarenas Sweden 3.1.44 [c/n 98730] (Air Britain Serials)</t>
  </si>
  <si>
    <t>LR331</t>
  </si>
  <si>
    <t>21/487</t>
  </si>
  <si>
    <t>4 January 1944</t>
  </si>
  <si>
    <t>EG-W, ftr from Ruisseauville, hit by flak. F/S H. Baird and F/O J.F. Parker KIA attacking a Noball site, time around 10.10 (2nd TAF) Interestingly, a No.1 MREU report on this loss dated 24 April 1947 simply states in part that "No information has been nreceived concerning the aircraft or the fate of F/Sgt Barid, and it is assumed that they came down in the sea." (Errol Martyn) 
 Details of Death: At 09:20 hrs on the 4th of January 1944, Flt Sgt Hugh Baird of Cambridge took off in De Havilland Mosquito FB.VI (coded LR331/W) from Hunsdon, Hertfordshire. 
As a member of 487 (NZ) Squadron, he was taking part in an attack against a Noball (V-1 rocket) site in Northern France. Though seen by other crews over the target and thought to be under normal control, Baird's Mosquito never returned to base. It is thought the aircraft crashed over the sea during its return. 
The body of the Canadian navigator also on board washed up three days later at Plage-St Cecile, but Baird was never found. (http://www.cambridgeairforce.org.nz/Hugh%20Baird.htm) Missing 4.1.44 (Air Britain Serials)
From my trilogy 'For Your Tomorrow - A record of New Zealanders who have died while serving with the RNZAF and Allied Air Services since 1915 (Volume Two: Fates 1943-1998)':
Tue 4 Jan 1944
ALLIED EXPEDITIONARY AIR FORCE
Attack against a Noball (V-1) site in Northern France
487 Squadron, RNZAF (Hunsdon, Hertfordshire - 140 Airfield HQ, 2 Group, 2nd Tactical Air Force)
Mosquito FB.VI LR331/W - took off at 0920 with four others and failed to return. Last seen in the target area, apparently under normal control, and was assumed to have come down in the sea. The RCAF navigator’s body washed ashore on the 7th at Plage-St Cécile, about 16km north of Berck-sur-Mer, where he is buried. The pilot is commemorated on the Runnymede Memorial.
Pilot: NZ415181 Flt Sgt Hugh BAIRD, RNZAF - Age 21. 667hrs
(http://www.rafcommands.com/forum/showthread.php?11716-Mosquito-Casualties-Ramrod-418-4-January-1944)</t>
  </si>
  <si>
    <t>HX954</t>
  </si>
  <si>
    <t>MM232</t>
  </si>
  <si>
    <t>BARTLEY, Flt Sgt Maxwell Logan, NZ415679, RNZAF - Mosquito Pilot 544 Sqn, RAF - 4 Jan 1944 (Age 23); France. Second man on the Mosquito was F/Sgt B.R. PERMAN - 1227606. He became PoW and was in Camp 4B (Mühlberg - Elbe) PoW-nr. 269871. (Henk Welting on RAF Commands Forum) 04.01.44 Hptm. Klaus Quaet-Faslem Stab I./JG 3 Mosquito  westl. Amiens at 7.000 m. 15.55 Film C. 2025/II Anerk: Nr. - Shot down near Poix de Picardie? Crash location : Dargies (La vallée de Planchon) Hptm. Klaus Quaet-Faslem,Stab I./JG 3, claimed a victory against a mosquito on the 4th of January 1944 west of Amiens. Three youg guys saw it crashed in a small village. (http://forum.12oclockhigh.net/showthread.php?t=12165) Missing (Reims) 4.1.44 (Air Britain Serials)</t>
  </si>
  <si>
    <t>Stab I./JG 3</t>
  </si>
  <si>
    <t>JG 3</t>
  </si>
  <si>
    <t>Quaet-Faslem</t>
  </si>
  <si>
    <t>HJ814</t>
  </si>
  <si>
    <t>4/5 January 1944</t>
  </si>
  <si>
    <t>4/5 January 1944, crew unhurt (FCWDv4) Overshot landing and hit obstruction Chedworth 5.1.44 (Air Britain Serials) 05.01.44 60 OTU. HJ814 Overshot and collided with obstructions at Chedworth aerodrome. No casualties. (Mosquito Crash Log)</t>
  </si>
  <si>
    <t>HK468</t>
  </si>
  <si>
    <t>5 January 1944</t>
  </si>
  <si>
    <t>overshot crosswind landing Castle Camps 5.1.44 (Air Britain Serials) 05.01.44 410 Sqn. HK468 Overshot on landing in the dark at Castle Camps aerodrome. Crew safe. (Mosquito Crash Log)</t>
  </si>
  <si>
    <t>DZ616</t>
  </si>
  <si>
    <t>1655MTU/139/627</t>
  </si>
  <si>
    <t>5/6 January 1944</t>
  </si>
  <si>
    <t>06.01.1944 0123 627 to Berlin from Oakington crashed after T/O. at Dry Drayton, 6miles NW Cambridge 0125 (BCL). F/O FF Fahey AFM RAAF +, F/O SC Hicks MID RAAF +, rest in City Cem AZ-G (http://www.crashplace.de) Crashed after take-off for Berlin Oakington 5.1.44 (Air Britain Serials)</t>
  </si>
  <si>
    <t>LR259</t>
  </si>
  <si>
    <t>6 January 1944</t>
  </si>
  <si>
    <t>Bruce Johnston's diary has the details about the Mosquito crash at Chipping Warden! Apparently he was there the same time as dad (E.A. Campbell)
His entry of January 6, 1944 - 
http://www.lancasterdiary.net/Januar...ry_06_1944.php
"There was a big prang today – a Mossie was doing a beat up of the field (ex BAT flight instructor) and he went in too low! Tore a hole in the roof of the BAT flt after bouncing off the field itself. The tail was torn off and rammed into a hangar and hung there. The rest of the plane bounced over the CGI block where I was and landed two hundred yards away in a field across the road. Nothing left at all. When it exploded on landing pieces flew all over the place and I got one. There was ammo exploding for three quarters of an hour and clouds of black smoke. An example of what not to do!"
(http://www.ww2f.com/battle-europe/13492-lancaster-bomber-514-squadron-13.html)
The crew were F/Sgt. Russell and W/O Lumsdaine (Squadron ORB) 
06/01/1944 Mosquito LR259 of 464 Squadron hit the ground and a hangar while beating up Chipping Warden airfield. F/Sgt Russell and W/O Lumsdaine were killed. (http://www.couplandbell.com/marg/crashes1944.htm)
Also killed in this incident was, AUS402372 W/O (Nav.) Ernest Roy LUMSDAINE RAAF. See: NAA: A705 163/140/70
Lumsdaine, was involved in the loss of 14 OTU Hampden I L4110, on 8-3-1942 . See: BCL7/102 (full crew named in NAA ref).
Mosquito FB.VI LR259, was coded SB-Q.
(Col Bruggy on http://www.rafcommands.com/forum/showthread.php?t=5836) Hit hangar low flying Chipping Warden 6.1.44 DBF (Air Britain Serials) 06.01.44 544Sqn. LR259 Hit ground and hangar during beat-up of Chipping Warden aerodrome, two killed. (Mosquito Crash Log)</t>
  </si>
  <si>
    <t>HJ660</t>
  </si>
  <si>
    <t>7 January 1944</t>
  </si>
  <si>
    <t>7./ZG 1</t>
  </si>
  <si>
    <t>HJ860</t>
  </si>
  <si>
    <t>Engine lost power bellylanded at Bogenjois Farm Aberdeen 7.1.44 (Air Britain Serials)</t>
  </si>
  <si>
    <t>DZ435</t>
  </si>
  <si>
    <t>07.01.1944 1930 109 to Hamborn from Marham on return to base collided with tree, crashed . near crossroads at Narborough, 6miles NW Swaffham, Norfolk 2245 (BCL). F/O CRG Grant RAAF inj, F/O RF Hynes inj, Hit trees on approach at night Marham 7.1.44 (Air Britain Serials) 17.01.44 109 Sqn. DZ435 Aircraft hit tree on approach and crashed at Narborough cross roads, Norfolk. Two killed. (Mosquito Crash Log) Hynes' file at www.naa.gov.au indicates he was discharged from hospital on 22 July 1944, only to be killed on 19 October 1944. Other documents he broke his left leg in the crash.</t>
  </si>
  <si>
    <t>HJ653</t>
  </si>
  <si>
    <t>Bounced on landing and overturned Acklington 7.1.44 (Air Britain Serials) 07.01.44 25 Sqn. HJ653 Flew into ground, bounced, ballooned, turned over and did a complete ground roll at Acklington aerodrome. Crew safe. (Mosquito Crash Log)</t>
  </si>
  <si>
    <t>Bounced on landing</t>
  </si>
  <si>
    <t>DZ356</t>
  </si>
  <si>
    <t>109/1655MTU</t>
  </si>
  <si>
    <t>8 January 1944</t>
  </si>
  <si>
    <t>28.01.1944 Intruder Sortie 418 to Vechta from Ford . Lost without trace (FCL). F/L TE Dubroy +, F/S FWD Haynes RAF +, both buried in Hannover War Cem Limmer Received from No.19 Movements Unit, 20 May 1943; missing from operations, 28 January 1944 (F/L T.E. Dubroy killed). TH-E, letter on list dated 2 September 1943. (Hugh Halliday) Ich bin genehmigter Sondengänger in Niedersachsen und bei meinen Suchgängen nach Altertümern, rund um den Dümmer See, "stolpere" ich des öfteren über verschiedene Absturzstellen von Flugzeugen aus dem 2. Weltkrieg. Die meisten Absturzstellen, kann man ja über diverse Archive herausbekommen, aber eben auch nicht immer. Ende letzten Monats fand ich die Absturzstelle einer britischen Mosquito direkt an der Bundesstrasse 51, Ortseingang Drebber bei Diepholz. Ca. 50-60% der gefunden Kleinteile sind verschmort. Leider habe ich bislang keinen Augenzeugen und nichts in den Archiven finden können. ("Corpse" on the Luftwaffe Bullet Board: http://www.luftwaffe-bullet-board.com/viewtopic.php?t=8753&amp;highlight=) Ist auch nicht weit weg von Vechta. Ein Paar Mossies sind im Einsatz gegen Vechta verloren. Am 28./29. Januar 1944 wurde eine Mossie der 418 Sqn verloren - Besatzung ruht im Hannover War Cemetery, also moeglicherweise im Gegend heruntergekommen. Fuer die anderen Verluste gibt es klare Verlustorte, Holland &amp; Bramsche. (MH on same forum) Hallo Matthias Es ist die von Strandmöve genannte von der 418 Sqn. 29.1 44 00.50h Flak... Absturzort Jakobidrebber 
Wenn du 3-4 gute Neuzeitbilder über hättest, meine damaligen sind irgendwo verwurstet und zur Zeit nicht auffindbar. (Vidocq on same forum) Listed on Footnote.com as having come down at Zasholy-Drelber near Diepholz (http://www.footnote.com/viewer.php?image=38654062&amp;query=cherbourg%20sea&amp;words=cherbourg%7Csea#38648391) Missing from night intruder mission to Vechta 29.1.44 (Air Britain Serials)</t>
  </si>
  <si>
    <t>HK122</t>
  </si>
  <si>
    <t>LR495</t>
  </si>
  <si>
    <t>29 January 1944</t>
  </si>
  <si>
    <t>29.01.1944 destroyed on trials for T/O overload. Trials for T/O overload, to A&amp;AEE Engine cut broke up in forced landing in field Larkbill Wilts. 29.1.44 (Air Britain Serials) 29.01.44 A&amp;AEE..LR495 Aircraft crashed on takeoff during overload trials at Boscombe Down. (Mosquito Crash Log) Metcalfe E.M. S/L (41046) 29/1/44\ (http://www.rafcommands.com/forum/showthread.php?10399-St.-John-s-School-Leatherhead&amp;p=60618&amp;highlight=Mosquito#post60618)</t>
  </si>
  <si>
    <t>LR430</t>
  </si>
  <si>
    <t>Photo-flash exploded on board - pilot thrown clear and taken PoW, however Navigator KIA. (Martin Bowman - Osprey) Aston B G 544 LR430 42328 RAF 29/01/44 (Ross McNeil's files of Airforce PoWs at rafcommands - http://www.rafcommands.com/Air%20Force%20PoWs/RAF%20POWs%20Query%20A_1.html) Navigator was F/L Pete Fielding according to an account by Aston in "The Mosquito Log". Aircraft had been at 35,000 when photoflash exploded. William (Billy) George Aston was shot down near Domfront en Champagne on the 29th January 1944. The plane was Mosquito of the 544th Squadron. There are two possible deaths, one d in 1988 - b 1906 and the other d in 1997 b 1912, with two other William George H Astons 1924-84 and 1910-1988, so some more definitive information on this man would be appreciated. 
The pilot (sic, MH, Fielding was navigator) of this Mosquito was killed: Flight Lieutenant FIELDING Peter, Samuel, Asthon. RAF. Service 46819. 31 years. Buried in Le Mans. Son of Douglas Clark Fielding and Lily Fielding; husband of Joyce Mavis Fielding (nee Watson), of Grimsby, Lincolnshire.
It is known that he had a daughter because some times she puts, through The British Legion, some flowers on his grave...Her name I have discovered is Christine and sadly she was born almost the same time as her father died. (RAF Commands Forum: http://www.rafcommands.com/forum/showthread.php?t=344) Missing (Le Mans) 29.1.44 (Air Britain Serials)</t>
  </si>
  <si>
    <t>MM406</t>
  </si>
  <si>
    <t>Hit by flak Bellevue V-1 site and crashlanded at Ford 29.1.44 to 4540M (Air Britain Serials)</t>
  </si>
  <si>
    <t>HX916</t>
  </si>
  <si>
    <t>30 January 1944</t>
  </si>
  <si>
    <t>Crashed on return near Ford, two killed (FCWDv4) F/S J.T. Hyndman and W/O G.N. Matthews KIA when crashed in bad visibility at Belsham Corner, Sussex, returning from a Noball operation, coded EG-A (2nd TAF) 
Sun 30 Jan 1944
ALLIED EXPEDITIONARY AIR FORCE
Bombing raid against military installations in Northern France
487 Squadron, RNZAF (Hunsdon, Hertfordshire - 140 Airfield HQ, 2 Group, 2nd Tactical Air Force)
Mosquito FB.VI HX916/A - took off at 1100 with five others and in fog 35 minutes later flew into the ground at Bilsham Corner, about a mile north of Middleton-on-Sea, Sussex. As the aircraft broke up bombs and debris struck nearby cottages, killing an elderly man and a girl. The pilot and his RCAF navigator are buried at Brookwood, Woking, Surrey.
Pilot: NZ42406 Flt Sgt John Thomas William HYNDMAN, RNZAF - Age 23. 461hrs (70 solo on Mosquito) 13th op.
http://www.rafcommands.com/forum/showthread.php?p=33270&amp;posted=1#post33270 Flew into ground in fog Bilsham Corner Sussex 30.1.44 (Air Britain Serials) 30.01.44 487 Sqn. HX916 Aircraft flew into ground in fog at Bilsham Corner, near Ford, Sussex. Engine, props, bombs, etc were hurled along the line of crash and as well as the crew two civilians were also killed. (Mosquito Crash Log)</t>
  </si>
  <si>
    <t>HX951</t>
  </si>
  <si>
    <t>31 January 1944</t>
  </si>
  <si>
    <t>Coded EG-K, crashed in fog at Priors Lease, Sussex, F/S A. Settle and F/O M.J. Jones both killed (2nd TAF) Crashed at Priors Leas, Poling, resulting in the deaths of Flying Officer Jones and Flight Sergeant Settle. In this episode one of the four 500lb bombs on board could not be found and presumably remains unaccounted for to this day. (http://web.archive.org/web/20040309225032/www.hurricane.fsbusiness.co.uk/worthingruraldistrict.htm) Andy Saunders' book Bombers over Sussex gives the crew as F/O Jones and Flt/Sgt Settle. I have identified Settle as Settle A, 1033314. I've F/O (Nav/Ba) Marshall L. JONES - RCAF J/17899, buried Brookwood. (http://www.rafcommands.com/forum/showthread.php?t=8314) Dived into ground Priors Lease Sussex 31.1.44 cause not known (Air Britain Serials) 31.01.44 487 Sqn. HX951 Aircraft dived steeply into ground at Priors Lease, Sussex, killing two. (Mosquito Crash Log)</t>
  </si>
  <si>
    <t>DD746</t>
  </si>
  <si>
    <t>25/157/307</t>
  </si>
  <si>
    <t>0 February 1944</t>
  </si>
  <si>
    <t>To 4241M 2.44 (Air Britain Serials)</t>
  </si>
  <si>
    <t>1944-02</t>
  </si>
  <si>
    <t>DD745</t>
  </si>
  <si>
    <t>To 4410M 2.44 (Air Britain Serials)</t>
  </si>
  <si>
    <t>DZ239</t>
  </si>
  <si>
    <t>307/264/239</t>
  </si>
  <si>
    <t>1 February 1944</t>
  </si>
  <si>
    <t>01.02.1944 Training 239 from West Raynham . at Winchester Hill, Newton, just WNW Great Dunham, Norfolk 2015 (BCL). S/L A Black +, W/O JK Houston +, Black lies in Irvine (Knadgerhill) Cem, Houston buried in Cathart Cem Crashed on takeoff for an NFT (The Mossie Number 2) Crashed after take-off Great Dunham Norfolk 1.2.44 (Air Britain Serials) 01.02.44 239 Sqn. DZ239 Crashed just after take-off and exploded on impact at Hill Farm, Dunham, Norfolk, killing two. (Mosquito Crash Log)</t>
  </si>
  <si>
    <t>DZ551</t>
  </si>
  <si>
    <t>109/627</t>
  </si>
  <si>
    <t>1/2 February 1944</t>
  </si>
  <si>
    <t>LR350</t>
  </si>
  <si>
    <t>2 February 1944</t>
  </si>
  <si>
    <t>Overshot landing at Hatfield 2.2.44 DBR (Air Britain Serials) 02.02.44 613 Sqn. LR350 Aircraft overshot Hatfield aerodrome and suffered Cat.E because the airfield which the pilot tried to land at was smaller than the one he was used to. Crew safe.(Mosquito Crash Log)</t>
  </si>
  <si>
    <t>HJ657</t>
  </si>
  <si>
    <t>307/264/239/60OTU</t>
  </si>
  <si>
    <t>3 February 1944</t>
  </si>
  <si>
    <t>To 4495M 3.2.44 (Air Britain Serials)</t>
  </si>
  <si>
    <t>HK363</t>
  </si>
  <si>
    <t>SIU/488</t>
  </si>
  <si>
    <t>EDWARDS, Flt Sgt Ernest Frank, NZ422378, RNZAF - Mosquito Navigator 488 Sqn, RNZAF - 3 Feb 1944 (Age 26); England. WATSON, Flt Sgt Keith James, NZ421799, RNZAF - Mosquito Pilot 488 Sqn, RNZAF - 3 Feb 1944 (Age 20); England. Dazzled by searchlight and crashed 1m S of Bradwell Bay 3.2.44 (Air Britain Serials) 03.02.44 488 Sqn. HK363 Aircraft was carrying out an exercise with airfield canopy when pilot lost control while caught in search lights and crashed one mile south of Bradwell Bay aerodrome. Crew killed. (Mosquito Crash Log)</t>
  </si>
  <si>
    <t>DD798</t>
  </si>
  <si>
    <t>23/RN</t>
  </si>
  <si>
    <t>Navy</t>
  </si>
  <si>
    <t>5 February 1944</t>
  </si>
  <si>
    <t>To RN 5.2.44 (Air Britain Serials)</t>
  </si>
  <si>
    <t>RN</t>
  </si>
  <si>
    <t>HK454</t>
  </si>
  <si>
    <t>DZ548</t>
  </si>
  <si>
    <t>LR386</t>
  </si>
  <si>
    <t>I have just had a response from AHB re Webb/Sercombe 21 Sq. who they have as flying LR386 and Anderson/Cox 21 Sq. flying LR380. (John Larder). F/Lt (Pilot) Hugh V.C. WEBB - 79698 F/Lt (Nav/Ba) Frederick J. SERCOMBE - 81693. Crew buried in the Dieppe Canadian War Cem. Lost to flak on a sortie to Yvetot (FCWDv4) 2nd TAF has these crews reveresed. Missing from attack on V-1 site Bois Meglie 5.2.44 (Air Britain Serials)</t>
  </si>
  <si>
    <t>LR380</t>
  </si>
  <si>
    <t>6 February 1944</t>
  </si>
  <si>
    <t>I have just had a response from AHB re Webb/Sercombe 21 Sq. who they have as flying LR386 and Anderson/Cox 21 Sq. flying LR380. (John Larder). Lost to flak (FCWDv4) 2nd TAF has these crews reversed. Flight Sergeant James ANDERSON buried in Cherbourg Old Communal Cemetery France. His service number was 907048 attached to No 21 Sqdn Royal Air Force Volunteer Reserve, who died 5th Feb 1944. Believed to be the pilot of a De Havilland Mosquito. Trained in Canada. (http://www.rafweb.org/Help_Wanted.htm) May have come down at Bazinval, Haute Normandie (http://www.footnote.com/viewer.php?image=38654062&amp;query=cherbourg%20sea&amp;words=cherbourg%7Csea#38648755) Missing from attack on V-1 site Bois Coquereaux 6.2.44 (Air Britain Serials)</t>
  </si>
  <si>
    <t>HJ674</t>
  </si>
  <si>
    <t>6/7 February 1944</t>
  </si>
  <si>
    <t>Exploded</t>
  </si>
  <si>
    <t>DZ533</t>
  </si>
  <si>
    <t>Manston/618</t>
  </si>
  <si>
    <t>Hit bump on take-off and u/c collapsed Weybridge 8.1.44 (Air Britain Serials) 08.01.44 6l8Sqn. DZ533 Undercarriage collapsed at Brookiands aerodrome, (Mosquito Crash Log)</t>
  </si>
  <si>
    <t>LR407</t>
  </si>
  <si>
    <t>Engine cut stalled on approach 1/2m N of Benson 8.1.44 (Air Britain Serials) 08.01.44 540 Sqn. LR407 Aircraft was making a right hand approach to Benson, Oxon, when it stalled and crashed half a mile north of the aerodrome. (Mosquito Crash Log) 
Name: HUGO, PETER JOHN 
Initials: P J 
Nationality: United Kingdom 
Rank: Flying Officer (Nav.) 
Regiment/Service: Royal Air Force Volunteer Reserve 
Unit Text: 540 Sqdn. 
Age: 21 
Date of Death: 08/01/1944 
Service No: 122131 
Additional information: Son of Dr. Harold F. L. Hugo and F. Bessie Hugo, of Crediton, Devon. 
Casualty Type: Commonwealth War Dead 
Grave/Memorial Reference: Row G. Grave 11. 
Cemetery: BENSON (OR BENSINGTON) (ST. HELEN) CHURCHYARD EXTENSION 
Name: ROSE, MERTON LAMBERT HORFIELD 
Initials: M L H 
Nationality: United Kingdom 
Rank: Flying Officer (Nav.) 
Regiment/Service: Royal Air Force Volunteer Reserve 
Unit Text: 540 Sqdn. 
Age: 25 
Date of Death: 08/01/1944 
Service No: 124222 
Additional information: Son of Lambert Horfield Rose and Ida Rose, of Shrewsbury, Shropshire. 
Casualty Type: Commonwealth War Dead 
Grave/Memorial Reference: Row F. Grave 11. 
Cemetery: BENSON (OR BENSINGTON) (ST. HELEN) CHURCHYARD EXTENSION 
(CWGC)</t>
  </si>
  <si>
    <t>W4072</t>
  </si>
  <si>
    <t>105/1655CU/105/1655MTU/627</t>
  </si>
  <si>
    <t>8/9 January 1944</t>
  </si>
  <si>
    <t>08.01.1944 1821 627 to Frankfurt from Oakington loss of power on starboard engine. into sea off East Mersea, about 7miles SSE Colchester, Norfolk 2045 (BCL). F/O ICH Hanlon DFC RNZAF ok, F/O FK Evans DFM +, Evans lies in Cambridge City Cem AZ-Q (http://www.crashplace.de./) Engine lost power returning from Berlin lost height and ditched off East Mersea Essex 9.1.44 (Air Britain Serials) Airborne 1821 8Jan44 from Oakington. Crashed 2045, following failure of the starboard engine, into the sea off East Mersea, about 7 miles SSE of Colchester, Essex. F/O Hanlon was admitted to Colchester Hospital, after being given First Aid by the inhabitants of Rewsalls Farm, but was released the next day. F/O Evans, whose DFM had been Gazetted 11Aug42, gained with 57 Sqdn, is buried in Cambridge City Cemetery. F/O I.H.Hanlon DFC RNZAF F/O F.K.Evans DFM KIA " (Chorley via Lost Bombers) 08.01.44 627Sqn. W4072 Starboard engine lost revs, aircraft lost height and crashed into sea off East Mersea, Essex, killing one and injuring one. (Mosquito Crash Log)           HANLON, Flight Lieutenant Ian Hugh, DFC, mid, (pff). NZ404463; Born Napier, 8 Jan 1917; RNZAF 23 Nov 1940 to 1 Nov 1945; Pilot. Citation Mention in Despatches (8 Jun 1944): In recognition of distinguished service and devotion to duty with 627 Sqn. Citation Distinguished Flying Cross (23 Mar 1945): [627(PFF)Sqn RAF (Mosquito)] This officer has completed numerous operations against the enemy, in the course of which he has invariably displayed the utmost fortitude, courage and devotion to duty. Served with 627 Sqn Dec 1943-Dec 1944, being injured on 8 Jan 1944 when his aircraft crashed at sea after an engine failure whilst returning from a raid on Frankfurt. (http://www.rafcommands.com/forum/showthread.php?p=48815&amp;highlight=Mosquito#post48815)</t>
  </si>
  <si>
    <t>DK293</t>
  </si>
  <si>
    <t>105/618/109/627</t>
  </si>
  <si>
    <t>08.01.1944 1819 627 to Frankfurt from Oakington . Lost without trace (BCL). S/L EIJ Bell DFC pow, F/O JRB Battle pow. Coded AZ-L (www.crashplace.de) Missing (Frankfurt) 9.1.44 (Air Britain Serials)</t>
  </si>
  <si>
    <t>HJ784</t>
  </si>
  <si>
    <t>10/11 January 1944</t>
  </si>
  <si>
    <t>11.01.1944 Intruder Sortie 605 to Schipol airfield NL from Bradwell Bay . Lost without trace (FCL). F/S RG Aldworth +, P/O KJ Malcair RCAF +, no further info UP-F (605) 10/11 January 1944 (FCWDv4) Missing (Schiphol) 11.1.44 (Air Britain Serials)</t>
  </si>
  <si>
    <t>HX946</t>
  </si>
  <si>
    <t>301FTU/27</t>
  </si>
  <si>
    <t>12 January 1944</t>
  </si>
  <si>
    <t>Missing from attack on MT nr Prome 12.1.44 (Air Britain Serials)</t>
  </si>
  <si>
    <t>HJ896</t>
  </si>
  <si>
    <t>Bounced on landing and swung off runway High Ercall 12.1.44 (Air Britain Serials) 12.01.44 600TU. H4896 On landing at High Ercall aerodrome aircraft bounced to port and hit ground nearly vertically. Crew safe. (Mosquito Crash Log)</t>
  </si>
  <si>
    <t>DZ243</t>
  </si>
  <si>
    <t>157/307</t>
  </si>
  <si>
    <t>13 January 1944</t>
  </si>
  <si>
    <t>13-Jan-44. Mosquito FBVI DZ243, W/O L. Szempliński KAS / P/O Tillman KAS. Upon return from sortie (cooperation with Navy) a/c crashed in adverse weather at Greenleys Hill near Benholne. Flew into Greenleys Hill nr Benholm Kincardine 13.1.44 (Air Britain Serials)</t>
  </si>
  <si>
    <t>DZ440</t>
  </si>
  <si>
    <t>13/14 January 1944</t>
  </si>
  <si>
    <t>8./NJG 1</t>
  </si>
  <si>
    <t>Schmidt</t>
  </si>
  <si>
    <t>LR290</t>
  </si>
  <si>
    <t>305/613</t>
  </si>
  <si>
    <t>14 January 1944</t>
  </si>
  <si>
    <t>Hit by flak at Longuemont, ftr, F/L J.G. Oliver evaded, Sgt. H. Williams POW, time around 1200. (2nd TAF) US-forces found at least the fuselage of a Mosquito, coded SY-T, of No.613 Sqn together with the P-47D T9+LK at Göttingen, perhaps a canditae for the structural analysis in Finland MH - this aircraft? (http://www.luftwaffe-experten.org/forums/index.php?showtopic=316&amp;st=40&amp;start=40) Missing after attack on V-1 site Longuemont 14.1.44 (Air Britain Serials)</t>
  </si>
  <si>
    <t>DZ681</t>
  </si>
  <si>
    <t>15 January 1944</t>
  </si>
  <si>
    <t>Overshot landing at Fairwood Common 15.1.44 DBR (Air Britain Serials) 15.01.44 456Sqn. DZ681 Finding undercarriage difficult to retract, port engine rough, revs uncontrollable, aircraft did a tight circuit, and overshot at Fairwood Common aerodrome. Crew safe. (Mosquito Crash Log)</t>
  </si>
  <si>
    <t>HK431</t>
  </si>
  <si>
    <t>16 January 1944</t>
  </si>
  <si>
    <t>"F/O Alton B. Henderson and Mosquito HK431 (410 Sq.) " On Jan.16, 1944, F/O Henderson, from Nemegas, Ontario, hit a tree while landing his Mossie at Castel Camps, Cambridgeshire. He and F/L Charles F.Medhurst were killed. A flying accident on the 16th took the lives of F/L C.F. Medhurst and F/O A.B. Henderson. The former had joined No. 410 late in March 1943 and just a fortnight before his death had returned from a period of leave in Canada. Henderson had come to the Cougars on 22 December, on posting from No. 488 (RNZAP) Squadron. (http://www.rcaf.com/410squadron/410eng1.htm) Hit tree on approach Castle Camps 16.1.44 DBF (Air Britain Serials) 16.01.44 4l0 Sqn. HK431 On approach to Castle Camps aerodrome attempted to avoid fog patch and hit tree which broke off tailplane. Two killed. (Mosquito Crash Log)</t>
  </si>
  <si>
    <t>DZ253</t>
  </si>
  <si>
    <t>18 January 1944</t>
  </si>
  <si>
    <t>HJ920</t>
  </si>
  <si>
    <t>20 January 1944</t>
  </si>
  <si>
    <t>Bellylanded at Acklington 20.1.44 DBR (Air Britain Serials) 20.01.44 25 Sqn. HJ920 Undercarriage failed to lower so pilot belly landed at Acklington, Northumberland, aircraft declared Cat. E. (Mosquito Crash Log)</t>
  </si>
  <si>
    <t>DZ408</t>
  </si>
  <si>
    <t>20/21 January 1944</t>
  </si>
  <si>
    <t>20.01.1944 1931 105 to Berlin from Marham abandon due to loss of control, crashed. at Waveland Farm, Grimston, some 3miles E King´s Lynn, Norfolk 2043 (BCL). S/L J Comer ok, P/O E Jenkins DFM ok, GB-F (http://www.crashplace.de./) 20/21 January 1944 Also carried the ID GB-H DZ408 was Oboe-equipped Airborne 1931 20Jan44 from Marham. Successfully abandoned 2043 due to loss of control and crashed at Waveland Farm, Grimston, some 3 miles E of King's Lynn, Norfolk. P/O Jenkins had served with 57 Sqdn; his DFM being Gazetted 11Aug42. S/L J.Comer P/O E.Jenkins DFM (Lost Bombers) Abandoned after control lost nr Marham 20.1.44 (Air Britain Serials) 20.01.44 l05 Sqn. DZ408 Aircraft kept pulling up and stalling. Pilot could not hold aircraft so crew baled out and aircraft crashed near Warchard Farm, Norfolk. (Mosquito Crash Log)</t>
  </si>
  <si>
    <t>Lost Control</t>
  </si>
  <si>
    <t>DD795</t>
  </si>
  <si>
    <t>23/60OTU</t>
  </si>
  <si>
    <t>21 January 1944</t>
  </si>
  <si>
    <t>ML917</t>
  </si>
  <si>
    <t>105/1409 Flt</t>
  </si>
  <si>
    <t>HX958</t>
  </si>
  <si>
    <t>S/L A.M.L. Alderton and Lt. B.L. Chalet KIA, hit by flak crashed into sea off Bruneval, time around 12.00 (2nd TAF) US MACR 7620, 58 Group (sic) was apparently connected to these losses. 21 Squadron lost two Mosquitos on 21 January 1944 while attacking a 'Noball' site at 'St Pierre'. They both went in the sea off Bruneval and all crew were killed. Sqn Ldr A.M.Alderton/Lt B.L.Chalet in HX960 and Flg Off W.S.Johnston/Plt Off L.Hocking in HX958. (RAF Commands Forum) US MACR 7620, 58 Group (sic) is associated with this loss, however it appears to have been attributted to HX958. I think it is more likely the 21 Squadron ORB (from which I took my information) that is wrong - it has proved unreliable in a number of cases. I think casualty records are more likely to be correct and that the 21 Sqn records have transposed the serials of the two aircraft lost that day. (Chris Thomas on RAF Commands Forum) CHAIET (not CHALET) is the name of the USAAF airman. 1/Lt (Nav) Bertram L. CHAIET, O-886099, is on the Walls of the Missing, Ardennes US Mil. Cemetery. (Henk Welting on RAF Commands Forum) Some additional info 1/Lt Bertram L. Chaiet from the U.S. National War Memorial. Info contributed by his brother-in-law Bernard Goldsmith. ENLISTED IN ROYAL CANADIAN AIR FORCE. TRANSFERRED TO ROYAL AIR FORCE; FLEW MOSQUITO BOMBERS OVER FRANCE AND GERMANY. TRANSFERRED TO U.S. ARMY AIR FORCES ON DETACHED DUTY. KILLED OVER ENGLISH CHANNEL IN 1944. (Ken MacLean on RAF Commands Forum) MH - Note confusion over crews on HX958 and HX960. Chris Thomas believes the US MACR is correct - Chaiet on HX958 Shot down by flak off St.Pierre 21.1.44 (Air Britain Serials)</t>
  </si>
  <si>
    <t>HX960</t>
  </si>
  <si>
    <t>US MACR 7620, 58 Group (sic) F/O W.S. Johnston and P/O L. Hocking both KIA, hit by flak crashed into the sea off Bruneval, time around 1200 (2nd TAF) MH - Note confusion over crews on HX958 and HX960. Chris Thomas believes the US MACR is correct - Chaiet on HX958 Damaged by flak St.Pierre V-1 site and ditched in Channel 21.1.44 (Air Britain Serials)</t>
  </si>
  <si>
    <t>HX964</t>
  </si>
  <si>
    <t>21/22 January 1944</t>
  </si>
  <si>
    <t>DZ473</t>
  </si>
  <si>
    <t>22 January 1944</t>
  </si>
  <si>
    <t>"Mosquito - DZ473 - 8 OTU - 22-1-1944" Engine fell out, a/c spun in and crashed near Middleton St.George. F/Lt James John JUPP - RCAF - J/9342 buried Harrogate (Stonefall) Cem. Who was the navigator on board? (Henk Welting) 2/01/1944 DZ473 - The navigator is F/Sgt. A. Mitchell (1359217). (Source AIR 29/637) (Pierre Renier) Spun into ground nr Middleton St.George 22.1.44 (Air Britain Serials) 22.01.44 8 MTU. DZ473 Aircraft spun in and crashed near Middleton St.Geoge aerodrome engine fell out, killing two. (Mosquito Crash Log)</t>
  </si>
  <si>
    <t>Engine fell out</t>
  </si>
  <si>
    <t>HJ774</t>
  </si>
  <si>
    <t>418/157/464</t>
  </si>
  <si>
    <t>23 January 1944</t>
  </si>
  <si>
    <t>HJ682</t>
  </si>
  <si>
    <t>DBR in accident 23.1.44 NFD (Air Britain Serials) Possibly F/O Kimpton and Sergeant Nash, killed when an engine failed during takeoff for an NFT. CWGC gives the date of Kimpton and Nash's loss as 20 January</t>
  </si>
  <si>
    <t>MM255</t>
  </si>
  <si>
    <t>U/c jammed bellylanded at San Severo 23.1.44 (Air Britain Serials)</t>
  </si>
  <si>
    <t>DZ417</t>
  </si>
  <si>
    <t>NF.XV</t>
  </si>
  <si>
    <t>Cv XV/TFU/FIU/85/RAE</t>
  </si>
  <si>
    <t>25 January 1944</t>
  </si>
  <si>
    <t>RAE</t>
  </si>
  <si>
    <t>HJ813</t>
  </si>
  <si>
    <t>26 January 1944</t>
  </si>
  <si>
    <t>SOC 26.1.44 (Air Britain Serials)</t>
  </si>
  <si>
    <t>HX908</t>
  </si>
  <si>
    <t>85/487/305</t>
  </si>
  <si>
    <t>28 January 1944</t>
  </si>
  <si>
    <t>28 Jan D.H. Mosquito no. HX908. While returning from an operational flight, a/c crashed during landing. Both crew, F/Lt Wasikowski and Sgt Illg, seriously wounded. Illg later died in hospital. Both engines cut stalled on approach and crashed Shaldon Hants. 28.1.44 (Air Britain Serials) 28.01.44 305 Sqn. HX908 Aircraft stalled and crashed into a field at Shaldon, Hants while trying to make the aerodrome with dead engines. (Mosquito Crash Log)</t>
  </si>
  <si>
    <t>HK402</t>
  </si>
  <si>
    <t>301FTU/Malta</t>
  </si>
  <si>
    <t>DBR in accident 28.1.44 NFD (Air Britain Serials)</t>
  </si>
  <si>
    <t>Malta</t>
  </si>
  <si>
    <t>DZ490</t>
  </si>
  <si>
    <t>BDU/139</t>
  </si>
  <si>
    <t>HJ989</t>
  </si>
  <si>
    <t>To RCAF 28.1.44 Accident Debert NS .44 (Air Britain Serials)</t>
  </si>
  <si>
    <t>HJ988</t>
  </si>
  <si>
    <t>To RCAF 28.1.44 (Air Britain Serials)</t>
  </si>
  <si>
    <t>HJ996</t>
  </si>
  <si>
    <t>HJ935</t>
  </si>
  <si>
    <t>307/141/239</t>
  </si>
  <si>
    <t>28/29 January 1944</t>
  </si>
  <si>
    <t>HP851</t>
  </si>
  <si>
    <t>Served with 464 Sqn, under RAF control 9/43 to 28/1/44 Failed to Return from From Operations. P/O's J. Alexander and R.W. Link KIA. (Brian Fillery's website) 28/29 January, missing on a sortie to Handorf (FCWDv4) Coded SB-U, ftr from Florennnes (2nd TAF) Missing (Florennes) 29.1.44 (Air Britain Serials)</t>
  </si>
  <si>
    <t>HJ722</t>
  </si>
  <si>
    <t>"Mosquito YP-B HJ674 lost on 6 Feb 1944" Mosquito YP-B HJ674 of 23 Squadron crashed near Parma,northern Italy,in the evening of 6 Feb 1944. The aircraft t/o at 1910hrs and strafed the supply routes of Bologna/Oiacenza area. It crashed at 20.45 at Sorbolo, 10km NE of Parma. The crew members were Cap. D. Porter and Lieut. W.H. Rogers.Only Cap. Porter survived and was captured. Flight Lieutenant Porter &amp; Pilot Officer Rodgers had been attacking trains in the Po Valley area. Flt Lt Porter PoW - Stalag Luft 3, F/O W H Rogers + buried at Milan War Cemetery, Italy.  64901 F/Lt (Pilot) David Leslie PORTER RAFVR PoW L3/3499, F/O (Nav) W.H. ROGERS - 147669 buried Milano War Cem. (http://www.rafcommands.com/forum/showthread.php?p=51878&amp;highlight=Mosquito#post51878)
The aircraft was a mosquito FBVI, Serial Number - HJ674, Squadron letters – YP-B. The crew: Pilot – Flight Lieutenant D Porter, Navigator – Pilot Officer W Rogers. The aircraft was lost 6 Feb 1944 during a routine patrol flying out of Alghero, Sardinia, it is believe the aircraft came down during a strafing attack. The navigator Pilot Officer Rogers was killed; he was buried as a Flying Officer and lies in the Milan War Cemetery. The pilot Flight Lieutenant Porter was taken Prisoner Of War and held at Stalagluft 3. ((http://www.23-squadron.co.uk/forum/viewtopic.php?t=10)) According to the witness, the was on the local cinema on evening, when the flak near Sorbolo bridge start fire. They run out just in time to see a ball of flame coming down in the river. The Germans was very upset and nobody can go to the crash. The following morning, the witness, who live in the other side of the bridge, was able to see the mosquito wreck in a field near the bridge. The port engine lies in the river bed, about 300 meters from the wreck. In the same day, the Germans pick up any bit of the plane, especially guns, shells and engines. Hope in this spring to go to the crash site looking for pieces for you, with my metal detector (Now the area is snow covered). I hope the Mosquito was hit in attemoting strafe the bridge. (http://www.23-squadron.co.uk/forum/viewtopic.php?t=10) Missing 8.2.44 (Air Britain Serials)</t>
  </si>
  <si>
    <t>LR367</t>
  </si>
  <si>
    <t>8 February 1944</t>
  </si>
  <si>
    <t>Lost 8.2.44 NFD (Air Britain Serials)</t>
  </si>
  <si>
    <t>HK374</t>
  </si>
  <si>
    <t>LR404</t>
  </si>
  <si>
    <t>LR412</t>
  </si>
  <si>
    <t>541/540</t>
  </si>
  <si>
    <t>9 February 1944</t>
  </si>
  <si>
    <t>Caught fire</t>
  </si>
  <si>
    <t>DZ558</t>
  </si>
  <si>
    <t>9/10 February 1944</t>
  </si>
  <si>
    <t>10.02.1944 0151 109 to Krefeld from Marham crashed. at Laar (Limburg), 3km N Weert (BCL). F/O RE Leigh RNZAF +, F/L MR Breed pow, Leigh lies in Eindhoven Woensel General Cem. HS-T (www.crashplace.de) Took off from Marham. Mosquito IV. Flight Lieutenant M. R.Breed Royal New Zealand Air Force was taken prisoner. 
LEIGH 
 Robert Eric 
 Flying Officer 412240. 109 (R.A.F.) Sqdn, Royal New Zealand Air Force. Died Thursday 10 February 1944. Age 22. Son of Benjamin John and Hilda Leigh, of Auckland City, New Zealand; husband of Vera Frances Leigh, of Grey Lynn, Auckland. Buried: EINDHOVEN (WOENSEL) GENERAL CEMETERY, Noord-Brabant, Netherlands. Ref. Plot EE. Grave 122.
(http://www.roll-of-honour.com/Bedfordshire/LIttleStaughton109Squadron.html)
The 109 Squadron ORB records take off time for this A/C as 01:51 on 9/2/44 with the target as Krefeld. DZ 558 bombed the target at 04:00 from 28,000' and then is noted as missing. The other six 109 Squadron Oboe Mosquitoes on this op reported slight to heavy flak over the target, the later in the attack the more intense and accurate it became. (http://www.rafcommands.com/dcforum/DCForumID6/15042.html) Missing (Krefeld) 10.2.44 (Air Britain Serials)
Airborne 0151 10Feb44 from Marham. Cause of loss not established. Crashed at Laar (Limburg) 3 km N of Weert, Holland. F/O Leigh is buried in Eindhoven (Woensel) General Cemetery. He was killed on his 38th operation. F/O R.E.Leigh RNZAF KIA F/L M.R.Breed RNZAF PoW F/L M.R.Breed RNZAF initially evaded until captured 28 Feb44 and was then interned in Camp L1. No PoW No. (Lost Bombers)</t>
  </si>
  <si>
    <t>HJ715</t>
  </si>
  <si>
    <t>DH/418</t>
  </si>
  <si>
    <t>10/11 February 1944</t>
  </si>
  <si>
    <t>10.02.1944 Intruder Sortie 418 from Ford Crashed outbound. NE of Ford (FCL). F/L AL Sanagan +, P/O P Aiggle +, no further info, FCL states this plane as MkVI Taken on strength from De Havilland, 3 September 1943; crashed and damaged beyond repair, 11 February 1944; to No.49 Movements Unit, 12 February 1944; a curious entry as casualty cards indicate this aircraft lost in action on 11 February 1944 (F/L A.L. Sanagan killed; buried in England). Letter on list dated 9 September 1943. TH-D while at 418. (Hugh Halliday) 10/11 November 1944 (FCWDv4) MH - Nav was Peter Argyle, also buried in Brookwood Military Cemetary (http://www.britishwargraves.org.uk/gravedetails.asp?id=9845) Some sources say this aircraft was Cousin Jake on 418, however the classic Cousin Jake nose art shows 2 V-1 kills! (MH) Flew into ground after night take-off nr Warburton Sussex 11.2.44 (Air Britain Serials) 11.02.44 418 Sqn. HJ715 Took off normally with engines functioning when the navigation lights went out, the aircraft did a left turn and crashed at Warburton, Sussex. (Mosquito Crash Log)  Other sources show this as Cousin Jake, TH-F.</t>
  </si>
  <si>
    <t>HJ944</t>
  </si>
  <si>
    <t>410/169</t>
  </si>
  <si>
    <t>11 February 1944</t>
  </si>
  <si>
    <t>HK520</t>
  </si>
  <si>
    <t>There was another accident on the 11th when several crews that had been scrambled after raiders had to land at Bradwell Bay when the weather closed in at Castle Camps. W/Os J.L.A. Madden and R.T. Currie were killed when their aircraft for some reason crashed near the other base. (http://www.rcaf.com/410squadron/410eng1.htm) Crashed in sea off Bradwell Bay 11.2.44 cause unknown (Air Britain Serials) 11.02.44 410 Sqn. HK520 Aircraft took off and nothing was heard until the following day when it was found in the sea off Bradwell Bay, cause unknown. (Mosquito Crash Log)</t>
  </si>
  <si>
    <t>HJ995</t>
  </si>
  <si>
    <t>12 February 1944</t>
  </si>
  <si>
    <t>To RCAF 12.2.44 (Air Britain Serials)</t>
  </si>
  <si>
    <t>HJ998</t>
  </si>
  <si>
    <t>DD629</t>
  </si>
  <si>
    <t>151/25/169</t>
  </si>
  <si>
    <t>13 February 1944</t>
  </si>
  <si>
    <t>13.02.1944 1305 Training 169 from Little Snoring crashed. into sea 2miles off Burnham, Norfolk 1330 (BCL). F/L PD Bowen +, P/O JL Atkinson +, Crashed in sea off Burnham Norfolk 13.2.44 (Air Britain Serials) 13.02.44 169 Sqn. DD629 Aircraft crashed in sea two miles off Burnham, Norfolk, after an apparent high speed stall, killing two. (Mosquito Crash Log)</t>
  </si>
  <si>
    <t>HK139</t>
  </si>
  <si>
    <t>Bounced on take-off and u/c collapsed Drem 13.2.44 (Air Britain Serials) 13.02.44 307 Sqn. HK139 Aircraft bounced on take-off and suffered undercarriage collapse at Drem aerodrome. Crew safe. (Mosquito Crash Log)</t>
  </si>
  <si>
    <t>HX863</t>
  </si>
  <si>
    <t>14 February 1944</t>
  </si>
  <si>
    <t>MORTON, P/O Earl Frederick (J16333) - Distinguished Flying Cross - No.418 Squadron - Award effective 20 July 1943 as per London Gazette dated 27 July 1943 and AFRO 1724/43 dated 27 August 1943. Born at Three Mile Plains, Nova Scotia; home there; enlisted in Halifax, 7 November 1940. Trained at No.3 ITS (graduated 3 May 1941), No.3 BGS (graduated 28 September 1941), No.5 AOS (graduated 16 August 1941) and No.1 ANS (graduated 27 October 1941). Commissioned 1942. Arrived in UK, 23 November 1941; to No.418 Squadron 28 June 1942. Killed in flying accident, 14 February 1944 (Mosquito HX863, No.60 OTU). Medal presented by Governor General to next-of-kin, 12 December 1944. (http://www.airforce.ca/wwii/ALPHA-M.MO.html) Spun into sea and blew up off Rhyl Flint 14.2.44 (Air Britain Serials) 14.02.44 60 OTU. HX863 Aircraft hit sea after a spin one mile north of Rhyl, killing crew. (Mosquito Crash Log)</t>
  </si>
  <si>
    <t>HK474</t>
  </si>
  <si>
    <t>15 February 1944</t>
  </si>
  <si>
    <t>Hit Halifax JB919 while landing Riccall 15.2.44 (Air Britain Serials) 15.02.44 264 Sqn. HJ474 Came into land at the wrong aerodrome (Ricall) and collided with Halifax JB919 of 1658 HCU which was ready to take off. The Mosquito crashed and caught fire, injuring one. (Mosquito Crash Log)</t>
  </si>
  <si>
    <t>HJ707</t>
  </si>
  <si>
    <t>51OTU/60OTU/141/169</t>
  </si>
  <si>
    <t>15/16 February 1944</t>
  </si>
  <si>
    <t>ML928</t>
  </si>
  <si>
    <t>B.XVI</t>
  </si>
  <si>
    <t>16 February 1944</t>
  </si>
  <si>
    <t>MM257</t>
  </si>
  <si>
    <t>18 February 1944</t>
  </si>
  <si>
    <t>Swung on take-off and and u/c collapsed Ramu 18.2.44 (Air Britain Serials)</t>
  </si>
  <si>
    <t>HX922</t>
  </si>
  <si>
    <t>7./JG 28</t>
  </si>
  <si>
    <t>Mayer</t>
  </si>
  <si>
    <t>MM404</t>
  </si>
  <si>
    <t>HK225</t>
  </si>
  <si>
    <t>T/Sgt Smith (U.S.A.A.C.) and Sgt Jacques were both killed when their aircraft crashed about six miles from Colerne. (www.151squadron.org) Crashed during GCI practice, crashed 5 miles from RAF Colerne. Flew into ground at night, 1 1/2 m N of Tormarton, Glos, 18.2.44 Name: JACQUES, DEREK EDWARD
Initials: D E
Nationality: United Kingdom
Rank: Sergeant (Nav.)
Regiment/Service: Royal Air Force Volunteer Reserve
Unit Text: 151 Sqdn.
Age: 21
Date of Death: 18/02/1944
Service No: 1394475
Additional information: Son of Albert Edward and Winifred Amy Jacques; husband of Doris Jacques, of Bexley.
Casualty Type: Commonwealth War Dead
Grave/Memorial Reference: Sec. E. Row 21. Grave 499.
Cemetery: SIDCUP CEMETERY
F/Sgt Smith (U.S.A.A.C.) and Sgt Jacques were both killed when their aircraft crashed about six miles from Colerne. 
ings over Gloucestershire records 10601345 Sgt R Smith (American). killed, no mention of Jacques.
Wings over Wiltshire records:
"On Friday 18th February 1944 HK223 returning from a GCI practice, crashed 5.5 miles from Colerne. Tech/Sgt 
RA Smith USAAF and Sgt Derek E Jacques killed."
As a point of interest, I believe that the minimum rank for pilot in the USAAF was warrant officer (flight 
officer) This suggests to me that Jacques was the pilot, but I stand to be corrected.
T/Sgt Ruben A Smith Jr 
T SG Ruben A. Smith 
ID: 10601354 
Branch of Service: U.S. Army 
Hometown: Clairborne Parish, LA 
Status: DNB = Died Non Battle
US Rosters of War time dead would suggest his remains were returned to Arkansas after the war.
His enlistment record does give him as Army Air Corps
ARMY SERIAL NUMBER 10601354 10601354 
NAME SMITH#RUBEN#A########### SMITH#RUBEN#A########### 
RESIDENCE: STATE 88 LOUISIANA 
RESIDENCE: COUNTY 027 CLAIBORNE 
PLACE OF ENLISTMENT 0921 Undefined Code 
DATE OF ENLISTMENT DAY 31 31 
DATE OF ENLISTMENT MONTH 08 08 
DATE OF ENLISTMENT YEAR 43 43 
GRADE: ALPHA DESIGNATION T#SG Technical Sergeant 
GRADE: CODE 3 Technical Sergeant 
BRANCH: ALPHA DESIGNATION AC# Air Corps 
BRANCH: CODE 20 Air Corps 
FIELD USE AS DESIRED # # 
TERM OF ENLISTMENT 5 Enlistment for the duration of the War or other emergency, plus six months, subject to 
the discretion of the President or otherwise according to law 
LONGEVITY ### ### 
SOURCE OF ARMY PERSONNEL 0 Civil Life 
NATIVITY 88 LOUISIANA 
YEAR OF BIRTH 21 21 
RACE AND CITIZENSHIP 1 White, citizen 
EDUCATION 7 3 years of college 
CIVILIAN OCCUPATION 992 Undefined Code 
MARITAL STATUS 6 Single, without dependents 
COMPONENT OF THE ARMY 6 Army of the United States - includes the following: Voluntary enlistments effective 
December 8, 1941 and thereafter; One year enlistments of National Guardsman whose State enlistment expires 
while in the Federal Service; Officers appointed in the Army of the United States under Army Regulations 605
-10 
CARD NUMBER # # 
BOX NUMBER 0055 0055 
FILM REEL NUMBER 1.48# 1.48#
Sergeant Jacques is listed as being a navigator in the CWGC website, a bit of a mystery regarding the pilot 
Ruben Smith, I also assumed that he would either be a WO or commissioned officer to be a pilot in the USAAF. 
If he was in fact the navigator as has been suggested, would he still be required to have commissioned rank 
(if he was USAAF). Flew into ground at night 1 1/2m N of Tormarton Glos. 18.2.44 (Air Britain Serials) 08.02.44 151 Sqn. HK225 Aircraft flew into ground one mile north of Tomatin, Glos., killing USAAF pilot. (Mosquito Crash Log)</t>
  </si>
  <si>
    <t>25/2/44 LR343 FBVI To 487 sqdn 6/1/44. Repaired in works at Hatfield from 30/1/44 until 2/2/44. On 25/2/44 Flt Lt Paine crashed 2 miles north of Nuthampstead after he lost control in a dive and the aircraft broke up. (Mike Packham on www.mossie.org) Excerpt from my triogy 'For Your Tomorrow - A record of New Zealanders who have died while serving with the RNZAF and Allied Air Services since 1915' (Volume Two: Fates 1943-1998):-
Thu 24 Feb 1944
ALLIED EXPEDITIONARY AIR FORCE
Night flying test
487 Squadron, RNZAF (Hunsdon, Hertfordshire - 140 Airfield HQ, 2 Group, 2nd Tactical Air Force)
Mosquito FB.VI LR343 - broke-up in the air and crashed 2 miles north of Nuthampstead, 13 miles north of Hunsdon at 1430. The two crew are buried at Brookwood, Woking, Surrey.
Pilot: NZ42446 Plt Off Raymond George Cuthbert PAYNE, RNZAF - Age 27. 448hrs. 12 ops.
Navigator: NZ415341 Fg Off John Dunch McMILLAN, RNZAF - Age 26. 415hrs. 10 ops.
I have since established that 1430 was actually the take off time, the aircraft crashing at 1446. The Court of Inquiry noted that this was the second Mosquito to disintegrate in mid-air within two days. Night Flying Test (Errol Martyn on RAF Commands Forum: http://www.rafcommands.com/forum/showthread.php?t=1656) Adding a note to Mark's comment, the aircraft was indeed coded EG-Z according to my father's logbook. He flew it on 7 occasions in the months of January and February of 1944. 
Rob Baker (http://www.mossie.org/forum/read.php?1,4018) Broke up in air 2m N of Nuthampstead Cambs. 24.2.44 (Air Britain Serials) 24.02.44 487 Sqn. LR343 Aircraft broke up in the air two miles north of Nut Hampstead. Cambs, possibly due to too great a load after loss of control, and caught fire on the ground. (Mosquito Crash Log)</t>
  </si>
  <si>
    <t>MM405</t>
  </si>
  <si>
    <t xml:space="preserve">Engine cut stalled on approach and cartwheeled High Ercall 6.4.44 (Air Britain Serials) 06.04.44 60 OTU. HX865 Aircraft crashed at High Ercall after one engine failed on approach.. (Mosquito Crash Log) May be the crash described by Dave McIntosh in "Terror in the Starboard Seat", at High Ercall, in April 1944, in which it was determined the navigator's parachute straps had wrapped around the fuel cocks, cutting the engines at low altitude. McIntosh says the instructor, with whom McIntosh had flown the previous day (in April), was named Hintchliffe, however an officer named James Lambert Terence Hinchliffe was killed on 6 May 1944, a date on which there were two crashes on 60 OTU. The crew of HX865 appear to have been: 
RIGG, CLIFFORD BIRKETT 
Initials: C B 
Nationality: United Kingdom 
Rank: Flight Lieutenant (Pilot) 
Regiment/Service: Royal Air Force 
Age: 28 
Date of Death: 06/04/1944 
Service No: 42579 
Additional information: Son of Percival Birkett Rigg and Winifred Rigg; husband of Joan Gertrude Rigg, of Baron's Court, London. 
Casualty Type: Commonwealth War Dead 
Grave/Memorial Reference: Sec. Z. Grave 75. 
Cemetery: WESTON-SUPER-MARE CEMETERY 
and
WADDELL, THOMAS 
Initials: T 
Nationality: United Kingdom 
Rank: Flight Sergeant (Nav.) 
Regiment/Service: Royal Air Force Volunteer Reserve 
Age: 22 
Date of Death: 06/04/1944 
Service No: 1368228 
Additional information: Son of Alexander and Euphemia Waddell, of Dunoon. 
Casualty Type: Commonwealth War Dead 
Grave/Memorial Reference: Sec. V. Grave 35. 
Cemetery: DUNOON CEMETERY </t>
  </si>
  <si>
    <t>NS875</t>
  </si>
  <si>
    <t>6/7 April 1944</t>
  </si>
  <si>
    <t>Swung on landing and u/c collapsed West Malling 8.4.44 DBF (Air Britain Serials) 08.04.44 96 Sqn. HK405 Aircraft bounced and went round again at West Mailing aerodrome, crashed on second attempt and burst into flames. Crew safe. (Mosquito Crash Log)</t>
  </si>
  <si>
    <t>ML957</t>
  </si>
  <si>
    <t>8/9 April 1944</t>
  </si>
  <si>
    <t>23.03.1944 eveng Intruder sortie 605 to Gardelegen from Bradwell Bay . Lost without trace (FCL). F/L JR Beckett RAAF +, F/O FD Topping +, both buried in Amersfort General Cem On 13th trip of second tour. UP-K, Wreck recovered from Nieuwkoop/Aarlandervee in 1993. Another source says this was UP-B. Pilot F/Lt John Roger Beckett RAAF and Observer F/O Fred Dutton Topping. Plane crashed in Neiwkoop (Holland) approx 20:45 BDST having left Bradwell Bay at approx 20:00 BDST. Also identified as HX823/G, indicating need for an armed guard round the clock. Erich Brown has no matching Luftwaffe claims. (MH) Missing (Gardelegen) 24.3.44 (Air Britain Serials) 23/24 March, crashed 20.30 hours at Aarland 12km east of Leiden. (Beckett's Casualty File) Locals reported the aircraft fell burning into a meadow, and buried itself deep into the ground, smashing to pieces and burning fiercely. Merlin25s, engine serial numbers in casualty report.</t>
  </si>
  <si>
    <t>No Claim</t>
  </si>
  <si>
    <t>HJ709</t>
  </si>
  <si>
    <t>51OTU/60OTU/141/239</t>
  </si>
  <si>
    <t>24 March 1944</t>
  </si>
  <si>
    <t>KB116</t>
  </si>
  <si>
    <t>01.04.1944 1735 Air Test 139 from Upwood landed in strong crosswind, veered from runway. Upwood airfield 1750 (BCL). F/O ASC Brown ok, , Crashed on take-off Upwood 1.4.44 (Air Britain Serials) 01.04.44 139 Sqn. DZ476 Swung in cross wind and suffered undercarriage collapse at Upwood. (Mosquito Crash Log)</t>
  </si>
  <si>
    <t>KB196</t>
  </si>
  <si>
    <t>45 Gp</t>
  </si>
  <si>
    <t>2 April 1944</t>
  </si>
  <si>
    <t>Swung on take-off into snowbank on ferry flight Moncton NB 2.4.44 (Air Britain Serials)</t>
  </si>
  <si>
    <t>HX865</t>
  </si>
  <si>
    <t>29/60OTU</t>
  </si>
  <si>
    <t>6 April 1944</t>
  </si>
  <si>
    <t>Crashed in forced landing Bridge of Don Aberdeen 24.4.44 (Air Britain Serials) 24.04.44 8 MTU. DZ249 Both engines cut at 1600 feet and aircraft landed straight ahead in field at Bridge of Don, Aberdeenshire, due to navigator being airsick and switching off magnetos. Crew safe. (Mosquito Crash Log)</t>
  </si>
  <si>
    <t>HK168</t>
  </si>
  <si>
    <t>29/307</t>
  </si>
  <si>
    <t>Failed to take-off and crashed Coleby Grange 24.4.44 (Air Britain Serials) 24.04.44 307 Sqn. HK168 Took off on scramble from Coleby Grange aerodrome but failed to get airborne, struck a bump and crashed heavily. Crew safe. (Mosquito Crash Log)</t>
  </si>
  <si>
    <t>MM445</t>
  </si>
  <si>
    <t>Hit air raid shelter on take-off and crashed Hatfield 24.4.44 DBF (Air Britain Serials) 24.04.44 151 Sqn. MM445 Aircraft struck top of air raid shelter at Hatfield aerodrome and caught fire. (Mosquito Crash Log)</t>
  </si>
  <si>
    <t>MM400</t>
  </si>
  <si>
    <t>7-4-1944 No.256 Sqn. Mosquito NF.XIII MM444 Crashed in bad weather Sebkra d'Oran, Algeria 136470 F/O (Pilot) John Francis VEITCH RAFVR + 147284 F/O (Nav.) Douglas SAUNDERS RAFVR + Both buried Le Petit Lac Cemetery, Algeria (http://www.rafcommands.com/forum/showthread.php?t=6382) On 7th April 1944 Navigator 147284 Flying Officer (F.O.) Douglas SAUNDERS (RAFVR) was flying in Mosquito NF.XIII MM444 with pilot 136470 F.O. John Francis VEITCH (RAFVR) when their aircraft crashed in bad weather at Sebkra d'Oran, Algeria. Both buried Le Petit Lac Cemetery, Algeria. (http://www.rafcommands.com/forum/showthread.php?p=36896&amp;highlight=Mosquito#post36896) Crashed in bad weather Serkra d'Oron 7.4.44 (Air Britain Serials)</t>
  </si>
  <si>
    <t>MM247</t>
  </si>
  <si>
    <t>19/03/1944 Mosquito HK314 of 219 Squadron crashed at Knowle while performing a slow roll at low altitude. Pilot T/W/O/2 G McKintosh, Canadian and F/Sgt Griffin were both killed. (http://www.couplandbell.com/marg/crashes1944.htm) Stalled while low flying Knowle Warks. 19.3.44 (Air Britain Serials) 19.03.44 219 Sqn. HK314 Crashed after loss of control in a slow roll at low altitude at Stripes Hill near Avondale Cottage, Warwick Road, Knowle, Warks and caught fire. (Mosquito Crash Log)</t>
  </si>
  <si>
    <t>Delivered to 105 Sqn as GB-K, by September 1942 it had been re-coded GB-G for Sqn Leader DAG (George) Parry, DSO, DFC, who had always used the code “G” on his aircraft. While with 105 Sqn it claimed one bird strike and a chimney pot! It was flown on most operations bt Sqn Ldr Parry including a raid on Gestapo HQ in Oslo on 25th September 1942 and the raid on the Philips factory on 6th December 1942. In mid 1943 Sqn Ldr WW Blessing crash-landed the Mosquito at Marham, breaking its back. DK296 was withdrawn from use on 24th August 1943, rebuilt and placed into store at No 10 Maintenance Unit at Hullavington. In September 1943 it was issued to 305 Ferry Training Unit at Errol, where it was given Russian markings and trained Russian crews who were converting to Albemarles. On 20th April 1944, DK296 was sent to Russia, being officially accepted there on 31st August 1944 and subsequently serving in the Red Air Force.
Written off on 15 May 1944 in landing accident at Sverdlovsk when pilot A. I. Kabanov lost control with engines at low power setting, turns to port, runs off runway, shears off undercarriage and skids to a stop on its belly. Pilot and navigator P. I. Perevalov unhurt. This was the ninth flight of DK296 (which never received a Soviet serial) since it arrived in Russia and was the only Mosquito delivered to Russia. Kabanov was the Deputy Director of the Scientific Research Institute of the Air Force at this time, and had much experience flying foreign types. (http://forums.ubi.com/eve/forums?a=tpc&amp;s=400102&amp;f=23110283&amp;m=8871020577&amp;r=2961032087#2961032087) To Russia 20.4.44 (Air Britain Serials)</t>
  </si>
  <si>
    <t>305FTU</t>
  </si>
  <si>
    <t>DZ439</t>
  </si>
  <si>
    <t>Crashed after take-off Little Raveley Hunts. 20.4.44 (Air Britain Serials) 20.04.44 1655MTU. DZ439 Port engine failed after takeoff and aircraft went into a spin and crashed at Little Ravely, Hunts., killing two. (Mosquito Crash Log)</t>
  </si>
  <si>
    <t>DZ549</t>
  </si>
  <si>
    <t>07.04.1944 PR544 to North Germany from Benson into Baltic Sea. Lost without trace (Nöd). F/S Stanley Kelley +, ? , 1 crew MIA. Kelley found 12.05.44 and buried in Väröbacka churchyard Claim 07-04-44 Uffz. G.Borkenhagen JG11 (10. St.) Mosquito 11:58 W of Aalborg, over sea - time is right for PR but not clear. Whatever occur is still vague. F/S Kelley's drowned body washed up on May 12 near Vändelsö on the west coast. It appears he met his fate over the Kattegatt. Kelley was buried the 18 May in Väröbacka in Halland. Pilot F/S Howarth is still reported as Missing. 07.04.44 Uffz. Borkenhagen: 3 10./JG 11 Mosquito  MQ 5: 8.200 m. [35 km. W. Ringkøbing] 11.58 Film C. 2027/I Anerk: Nr.8 There is also a reference to a scramble this day for a JG 1 aircraft: 7 4 44 8 JG1 Paderborn b, A alarmst, mosquito BF109G-5 27092 Sw5 100 (http://www.luftwaffe-bullet-board.com/viewtopic.php?t=9067&amp;start=0) MH unsure as to what the final numbers mean, though 27092 is the Werk Nummer. Missing (Peenemunde) 7.4.44 (Air Britain Serials)</t>
  </si>
  <si>
    <t>10./JG 11</t>
  </si>
  <si>
    <t>Borkenhagen</t>
  </si>
  <si>
    <t>DZ370</t>
  </si>
  <si>
    <t>105/139/627/139</t>
  </si>
  <si>
    <t>Lewis Stevens is trying to find information about his father 135013 Flying Officer (navigator)Frederick Stevens Age 32 Son of Frederick and Gertrude Stevens; husband of Sarah Saidee Stevens, of Birmingham. of 139 Sqdn. who, along with -
J/28764 Flying Officer (Pilot) Andrew Mackenzie Howden RCAF Age 24 Son of James and Jessie Howden, of Guelph, Ontario, Canada. were both reported missing on 7th April 1944. when their Mosquito IV serial DZ370 Code XD-U took off from RAF Upwood at 20.45 on the night of 06/04/44 on Ops to Hamburg. http://www.worldwar2exraf.co.uk/Aircrewnoticeboard19.html 6/7 April 1944 First operational sortie was with No.105 Sqdn as GB-Z 16Nov42. Airborne 2045 6Apr44 from Upwood. Lost without trace. Both are commemorated on the Runnymede Memorial. F/O A.Mack Howden RCAF KIA F/O F.Stevens KIA Missing (Hamburg) 7.4.44 (Air Britain Serials)</t>
  </si>
  <si>
    <t>22.03.1944 Evening intruder 418 to Stuttgart from Ford . Lost without trace (FCL). F/L CA Walker evd, F/O TJ Roberts pow, no further info Taken on strength from De Havilland, 19 July 1943; missing on operations, 22 March 1944. TH-T, letter on list dated 2 September 1943. 22/23 March 1944 (FCWDv4) “We welcome back to the Squadron F/L C A Walker. On March 22nd, whilst on a trip to Echterlingen, he ran out of gas 23 minutes from home and landed in the Pas de Calais area. He remained at liberty, but his Navigator F/O T J Roberts, owing to injuries received in the foot, decided to become a non-paying guest of the Germans for the duration! The British 2nd Army liberated the Pas de Calais area on 5th September and F/L Walker landed in England on 8th September. Good show!” (Squadron ORB for September 19 1944) On the night of 22/23 March the squadron posted its second aircraft missing within 13 days. This time no loss of life was involved. Returning from a "Flower" in the Stuttgart area, F/L Cliff Walker and navigator F/O T. J. Roberts ran out of fuel and crash-landed near Abbeville. Walker began to evade, but Roberts, handicapped by an injured foot, had to be left behind and was soon captured. Contacting the Resistance, Walker moved from house to house and from village to village for the next five months or so, devoting much of that time to helping the Resistance to organize. He was billeted with a local commandant of the FFI* (French Forces of the Interior) when the British Second Army liberated the area on 4 September 1944 (INTRUDER, The history of No. 418 Squadron. BY SQUADRON LEADER A. P. HEATHCOTE Air Historical Branch) Missing from night intruder to Stuttgart 23.3.44 (Air Britain Serials)</t>
  </si>
  <si>
    <t>HK535</t>
  </si>
  <si>
    <t>Reserial SM700/488</t>
  </si>
  <si>
    <t>23 March 1944</t>
  </si>
  <si>
    <t>Missing 4.3.44 (Air Britain Serials) 2/3 March, F/O Crozier and F/S Pownall FTR from the Po Vallley (The Red Eagles)</t>
  </si>
  <si>
    <t>KB119</t>
  </si>
  <si>
    <t>112 Wg</t>
  </si>
  <si>
    <t>9 March 1944</t>
  </si>
  <si>
    <t>Sabotage</t>
  </si>
  <si>
    <t>HK461</t>
  </si>
  <si>
    <t>10 March 1944</t>
  </si>
  <si>
    <t>ANDERSON, Flt Sgt John, NZ415234, RNZAF - Mosquito Pilot 488 Sqn, RNZAF - 11 Mar 1944 (Age 31); England. Anderson was on making his 2nd solo on type, therefore no second crew member. Interestingly, a report on the accident was critical of the fact that the pilot had been posted direct to the squadron from an OTU as qualified on Beaufighters but never having flown a Mossie. (Errol Martyn) Swung on landing hit hedge on attempted overshoot Bradwell Bay 10.3.44 DBF (Air Britain Serials) 10.03.44 488 Sqn. HK461 Aircraft swung on landing and undercarriage collapsed three hundred yards from N.W. perimeter of Bradwell Bay, killing one. (Mosquito Crash Log)</t>
  </si>
  <si>
    <t>LR270</t>
  </si>
  <si>
    <t>HX809</t>
  </si>
  <si>
    <t>418/AAEE/FIU/605</t>
  </si>
  <si>
    <t>11 March 1944</t>
  </si>
  <si>
    <t>MM475</t>
  </si>
  <si>
    <t>11.04.1944 pm ASR patrol 151 over Bay of Biscay from Colerne. Missing after combat with Ju88 of ZG1. Lost without trace (FCL). W/O WG Penman +, Sgt ECC Stevenson +, no further info Claim 12-05-44 Aalborg JG11 (10. Staffel) Mosquito - ASR near Aalborg? More likely to have been near St. Nazaire after earlier action vs Ju 88s See also MM438. Missing from ASR search 12.4.44 (Air Britain Serials)</t>
  </si>
  <si>
    <t>MM505</t>
  </si>
  <si>
    <t>DZ247</t>
  </si>
  <si>
    <t>456/239</t>
  </si>
  <si>
    <t>Long Range Engine cut on take-off and wing hit ground nosed over Dyea 22.2.44 DBR (Air Britain Serials) 22.02.44 8 MTU. W4061 Engine cut on take-off from Dyce aerodrome, pilot attempted to reach ploughed field, aircraft nosed over. Crew safe. (Mosquito Crash Log)</t>
  </si>
  <si>
    <t>LR289</t>
  </si>
  <si>
    <t>305/613/305</t>
  </si>
  <si>
    <t>GALVIN, Fg Off Alwyne James, NZ417044, RNZAF - Mosquito Pilot 60 OTU, RAF - 14 Mar 1944 (Age 23); Northern Ireland. Flew into hill 3m E of Dromore Co.Down 14.3.44 (Air Britain Serials) 14.03.44 60 OTU. DZ718 Pilot lost control at low altitude and struck wall on hillside 600-1000 feet above sea level three miles east of Dromore, County Down. Aircraft was on an intruder exercise at the time. (Mosquito Crash Log)</t>
  </si>
  <si>
    <t>HK127</t>
  </si>
  <si>
    <t>256/108</t>
  </si>
  <si>
    <t>Abandoned take-off and u/c raised to stop Luqa 14.3.44 (Air Britain Serials)</t>
  </si>
  <si>
    <t>HJ711</t>
  </si>
  <si>
    <t>60OTU/141/169</t>
  </si>
  <si>
    <t>15/16 March 1944</t>
  </si>
  <si>
    <t>51OTU/60OTU/141</t>
  </si>
  <si>
    <t>25/26 March 1944</t>
  </si>
  <si>
    <t>LR522</t>
  </si>
  <si>
    <t>19 February 1944</t>
  </si>
  <si>
    <t>BRAUN, EDWARD CHARLES (pilot) and URQUHART, STANLEY CLARKE (navigator) both killed. LR522 (thanks Neil!) crashed near Chilcompton, Wiltshire, killing the crew. My uncle lives in the area, and last year there was an article in the Western Daily Press, a local newspaper, about a gent who had recovered a propellor blade from the site. He also recovered some personal items, including some gold cufflinks initialled N. (http://www.rafcommands.com/cgi-bin/dcforum/dcboard.cgi?az=show_thread&amp;om=3587&amp;forum=DCForumID6&amp;archive=yes) Caught fire in air and crashed S of Stone Somerset 19.2.44 (Air Britain Serials) 19.02.44 301 FTU. LR522 Aircraft caught fire in the air and crashed three-quarters of a mile south of Ston Easton, Somerset, killing the crew. (Mosquito Crash Log)</t>
  </si>
  <si>
    <t>HK397</t>
  </si>
  <si>
    <t>Engine cut second lost power in circuit West Malling 19.2.44 (Air Britain Serials) 19.02.44 96 Sqn. HK397 After suffering engine failure in the air, the other engine failed on approach and pilot force landed in an orchard at Mereworth, half a mile from West Mailing aerodrome. (Mosquito Crash Log)</t>
  </si>
  <si>
    <t>DZ612</t>
  </si>
  <si>
    <t>139/692</t>
  </si>
  <si>
    <t>19/20 February 1944</t>
  </si>
  <si>
    <t>HJ999</t>
  </si>
  <si>
    <t>To RCAF 26.2.44 (Air Britain Serials)</t>
  </si>
  <si>
    <t>LR516</t>
  </si>
  <si>
    <t>USAAF</t>
  </si>
  <si>
    <t>27 February 1944</t>
  </si>
  <si>
    <t>HX910</t>
  </si>
  <si>
    <t>85/464/107</t>
  </si>
  <si>
    <t>28 February 1944</t>
  </si>
  <si>
    <t>DZ707</t>
  </si>
  <si>
    <t>151/307/157</t>
  </si>
  <si>
    <t>26 February 1944</t>
  </si>
  <si>
    <t>HJ665</t>
  </si>
  <si>
    <t>Hdlg Sqn/ECFS</t>
  </si>
  <si>
    <t>19 March 1944</t>
  </si>
  <si>
    <t>Engine cut on approach yawed into ground Hullavington 19.3.44 (Air Britain Serials) 19.03.44 ECFS. HJ165 After engine failure on approach, crashed one and a half miles S.E. of Hullavington aerodrome. Crew safe. (Mosquito Crash Log)</t>
  </si>
  <si>
    <t>ECFS</t>
  </si>
  <si>
    <t>MM254</t>
  </si>
  <si>
    <t>Swung on take-off and u/c collapsed Dum Dum 19.3.44 (Air Britain Serials)</t>
  </si>
  <si>
    <t>HK314</t>
  </si>
  <si>
    <t>HP909</t>
  </si>
  <si>
    <t>17 April 1944</t>
  </si>
  <si>
    <t>19.03.1944 pm Scramble (alarm start) 25 to off Cromer from Castle Camps Shot down 3 Ju88, damaged by debris and lost one engine, crash landed at base. at Castle Camps airfield (FCL). F/L J Singleton ok, F/O WG Haslam ok, cv at Marshalls(Cambridge), delivered as MKXVI 04.09.43-26.02.44, no further info Shot down 3 e/as then crashlanded Crashlanded at Coltishall 19.3.44 (Air Britain Serials) 19.03.44 25 Sqn. HK255 Crashed near Coltishall after shooting down three Ju 188s. (Mosquito Crash Log)</t>
  </si>
  <si>
    <t>debris</t>
  </si>
  <si>
    <t>HJ933</t>
  </si>
  <si>
    <t>20 March 1944</t>
  </si>
  <si>
    <t>Burzynski, Jan Wilhelm, st. szer., 20.3.44, Petruszka, Aleks., por.pil., 20.3.44 (http://felsztyn.tripod.com/id22.html), Mosquito II, HJ933, 60 OTU crashed at Audlem, Cheshire 20/03/44, crew confirmed by Henk Welting Control lost in cloud dived into ground Audlem Cheshire 20.3.44 (Air Britain Serials) 20;03;44 60 OTU. HJ933 Aircraft struck ground at Hankelow Court, Audlem, Cheshire after diving steeply and exploded on impact, killing two. (Mosquito Crash Log)</t>
  </si>
  <si>
    <t>LR361</t>
  </si>
  <si>
    <t>21 March 1944</t>
  </si>
  <si>
    <t>Crashed on approach Dyce 10.4.44 (Air Britain Serials) 10.04.44 8 MTU. DZ584 Port engine failed at 25,000 feet, pilot feathered prop but made too high an approach and crashed at Stonewood Cottages near Dyce aerodrome. One killed and one injured. (Mosquito Crash Log)</t>
  </si>
  <si>
    <t>LR424</t>
  </si>
  <si>
    <t>20.02.1944 0105 692 to Berlin from Gravely . Lost without trace (BCL). F/L W Thomas DFC +, F/O JL Munby DFC +, both rest in extension of St.Sever Cem, Rouen. P3-N of 692, this was the first loss reported from 692 Sqn since forming in Gravely on 1 January 1944.(BCL) It would still be interesting to know where/when &amp; how this Mossie was brought down. I've recently found some very interesting new info on the Mosquito diversion on Berlin on 19/20 February 44; this diversion succeeded in drawing away NJG5 from the Main Force effort against Leipzig on this night. (Theo Boiten) No info on crash location however crew buried St.Sever Cemetery Extension, Rouen, Seine &amp; Maritime, France. (http://www.rafcommands.com/forum/showthread.php?p=5573&amp;highlight=Mosquito#post5573) 19/20 February Serial Range DZ515 - DZ559. 45 Mosquito B.Mk1V. Powered by Merlin 21/23 engines. Part of a batch of 250 (except for 4 conv.to PR.Mk.V111 and four conv.to NFXV) delivered by De Havilland (Hatfield). DZ612 was the first loss reported from 692 Sqdn since forming at Graveley 1Jan44. Airborne 0105 20Feb44 from Graveley. Cause of loss and crash-site not established. Both are buried in the extension to St-Sever Cemetery at Rouen. F/L W.Thomas DFC KIA f/O J.L.Munby DFC KIA (Chorley via Lost Bombers) Missing (Berlin) 20.2.44 (Air Britain Serials)</t>
  </si>
  <si>
    <t>MM277</t>
  </si>
  <si>
    <t>140/400</t>
  </si>
  <si>
    <t>20 February 1944</t>
  </si>
  <si>
    <t>Flaps raised on overshoot crashed Odiham 20.2.44 DBF (Air Britain Serials) 20.02.44 400 Sqn. MM277 Overshot Odiham aerodrome, went round again and crashed, killing 2. (Mosquito Crash Log)</t>
  </si>
  <si>
    <t>LR273</t>
  </si>
  <si>
    <t>613/13OTU</t>
  </si>
  <si>
    <t>21 February 1944</t>
  </si>
  <si>
    <t>Engine cut bellylanded in field Stratton Audley Oxon. 21.2.44 to 4602M (Air Britain Serials) 21.02.44 13 OTU. LR273 Force landed after port engine failed on take-off at Oldsfield Farm, near Stratton Audley, Oxon. Crew safe. (Mosquito Crash Log)</t>
  </si>
  <si>
    <t>MM253</t>
  </si>
  <si>
    <t>DZ388</t>
  </si>
  <si>
    <t>521/1409 Flt/139/1655MTU</t>
  </si>
  <si>
    <t>26 March 1944</t>
  </si>
  <si>
    <t>LR249</t>
  </si>
  <si>
    <t>Missing 26.3.44 (Air Britain Serials) MH - Should this be S. Swift and H.A. Turner on 24 March 1944, according to the CWGC?</t>
  </si>
  <si>
    <t>MM417</t>
  </si>
  <si>
    <t>LR509</t>
  </si>
  <si>
    <t>27 March 1944</t>
  </si>
  <si>
    <t>27.03.1944 1459 Training 1409 Flt from Wyton caught fire, burnt fiercely, crashed. 400 yards from houses at Bluntisham, about 4miles NE St.Ives, Huntingdonshire 1515 (BCL). F/S GW Roberts +, F/S DS Sabine +, Roberts buried at home, Sabine at Cambridge City Cem, crash witnessed by Christopher Cooper playing in the garden. Caught fire in air and dived into ground Bluntisham Hunts. 27.3.44 (Air Britain Serials) 27.03 44 1409 Met. LR509 Aircraft appeared to be on fire in flight and crashed out of control at Bluntisham, Hunts. (Mosquito Crash Log)</t>
  </si>
  <si>
    <t>LR276</t>
  </si>
  <si>
    <t>28 March 1944</t>
  </si>
  <si>
    <t>301FTU/Med</t>
  </si>
  <si>
    <t>DBR in accident 22.2.44 (Air Britain Serials)</t>
  </si>
  <si>
    <t>Med</t>
  </si>
  <si>
    <t>HK371</t>
  </si>
  <si>
    <t>22/23 February 1944</t>
  </si>
  <si>
    <t>W4075</t>
  </si>
  <si>
    <t>Cv III/105/1655MTU</t>
  </si>
  <si>
    <t>23 February 1944</t>
  </si>
  <si>
    <t>SOC 23.2.44 (Air Britain Serials)</t>
  </si>
  <si>
    <t>219/256</t>
  </si>
  <si>
    <t>Taken on strength at 418 Sqn. from De Havilland, 17 July 1943; sent to Boscombe Down, 14 November 1943. TH-Z, letter on list dated 2 September 1943. (Hugh Halliday) To A&amp;AEE performance tests 12.43 605 Sqn Bradwell Bay, flew into a balloon cable at Buntingford. The pilot was able to gain some height and both crew baled out. Date 10/3/44. (post on Key Publishing Historic Aviation Forum) The crew of HX809 were F/L Allison and P/O Tamplin, who hit a balloon cable at 820 feet, damaging the Mossie enough to make a landing impossible. They climbed to 9,000 feet and baled out OK, landing near Huntingford, with the aircraft coming down two miles away. The aircraft was coded UP-O. (We Never Slept) Hit balloon cable abandoned nr Buntingford Herts. 11.3.44 (Air Britain Serials)</t>
  </si>
  <si>
    <t>HP928</t>
  </si>
  <si>
    <t>U/c collapsed on landing Tangmere 11.3.44 (Air Britain Serials) 11.03.44 613 Sqn. HP928 Undercarriage collapsed at Tangmere aerodrome, returning from ops. Crew safe. (Mosquito Crash Log)</t>
  </si>
  <si>
    <t>HX857</t>
  </si>
  <si>
    <t>Scot.Avn/3FPP</t>
  </si>
  <si>
    <t>Swung on take-off and u/c collapsed Hawarden 24.3.44 (Air Britain Serials)</t>
  </si>
  <si>
    <t>3FPP</t>
  </si>
  <si>
    <t>LR467</t>
  </si>
  <si>
    <t>Swung on take-off and u/c collapsed Benson 24.3.44 (Air Britain Serials) 24.03.44 540 Sqn. LR467 Aircraft swung on take-off from Benson aerodrome and undercarriage collapsed. Aircraft declared Cat. E. (Mosquito Crash Log)</t>
  </si>
  <si>
    <t>NS879</t>
  </si>
  <si>
    <t>Coded EG-C, crew of White and Ball OK after crash-landing at Friston around 1900. (2nd TAF) Should be Derek Bovet-White. (The Mossie Number 2) Hit wires nr Biville and crashlanded Friston 24.3.44 (Air Britain Serials)</t>
  </si>
  <si>
    <t>W4084</t>
  </si>
  <si>
    <t>157/60OTU/141/239</t>
  </si>
  <si>
    <t>25 March 1944</t>
  </si>
  <si>
    <t>25.03.1944 2300 239 to Berlin from West Raynham set course for Berlin where it was set on fire at 17000ft. Lost without trace (BCL). F/L RJ Armstrong pow, F/O EGN Mold pow, Caught fire and abandoned on bomber support mission to Berlin 25.3.44 (Air Britain Serials)</t>
  </si>
  <si>
    <t>Received at 418 Sqn. from No.10 Movements Unit, 22 November 1943; to No.60 OTU, 11 March 1944. TH-M, letter on list dated 25 November 1943. noted in "Intruders over Britain." It was an a/c of 60 OTU that was shot down near Grantham, Lincolnshire. F/O Bryne and Sgt Payne bailed out successfully. E/A of II/KG 51 (Intruders over Britain). Flugzeugführer Uffz. Franz Wachtler und Bordfunker Uffz. Albert Wolk, 4./KG 51, 9K + DM. Im Flugbuch von Albert Wolk steht: "46. Feindflug. Start am 11.04.1944 um 23:51 Uhr in Eindhoven; Landung am 12.04.1944 um 02:42 Uhr in Eindhoven. Nachtjagd Raum Lincoln. Beschuß einer Beaufighter (Jan Horn) Damaged on night navex by Intruder and abandoned nr Grantham Lincs. 12.4.44 (Air Britain Serials) 12.04.44 60 OTU. LR266 Shot down by enemy intruder over Grantham, Lincs. (Mosquito Crash Log)</t>
  </si>
  <si>
    <t>Me 410</t>
  </si>
  <si>
    <t xml:space="preserve"> 4./KG 51</t>
  </si>
  <si>
    <t>KG 51</t>
  </si>
  <si>
    <t>Wachtler</t>
  </si>
  <si>
    <t>HK132</t>
  </si>
  <si>
    <t>29/488/307</t>
  </si>
  <si>
    <t>Lost 18.3.44 NFD (Air Britain Serials)</t>
  </si>
  <si>
    <t>HK261</t>
  </si>
  <si>
    <t>NT272</t>
  </si>
  <si>
    <t>NF.30</t>
  </si>
  <si>
    <t>DZ760</t>
  </si>
  <si>
    <t>UP-K on 605 Sqn. Overshot landing at High Ercall 25.3.44 DBR (Air Britain Serials) 25.03.44 60 MTU. DZ760 Overshot on single engine landing and ended up three hundred yards west of High Ercall with a broken back. Crew safe. (Mosquito Crash Log)</t>
  </si>
  <si>
    <t>HK222</t>
  </si>
  <si>
    <t>151/488</t>
  </si>
  <si>
    <t>LR252</t>
  </si>
  <si>
    <t>12 April 1944</t>
  </si>
  <si>
    <t>LR418</t>
  </si>
  <si>
    <t>To R.A.E. 04/44 Engine cut overshot landing hit ditch and u/c collapsed Farnborough 12.4.44 (Air Britain Serials)</t>
  </si>
  <si>
    <t>MM236</t>
  </si>
  <si>
    <t>HK455</t>
  </si>
  <si>
    <t>Overshot single-engined landing and ran into ditch Castle Camps 3.3.44 (Air Britain Serials) 03.03.44 410 Sqn. HK455 Aircraft in flight when flames issued from port engine which was feathered, overshot on landing at Castle Camps and went into a ditch. (Mosquito Crash Log)</t>
  </si>
  <si>
    <t>HK464</t>
  </si>
  <si>
    <t>4 March 1944</t>
  </si>
  <si>
    <t>Engine cut on take-off from Ford crashlanded Goring Hall Sussex 4.3.44 (Air Britain Serials) 04.03.44 FIU. HK464 Force landed at Goring Hall, Goring-on-Sea, Sussex due to starboard engine failure after take-off. (Mosquito Crash Log)</t>
  </si>
  <si>
    <t>LR471</t>
  </si>
  <si>
    <t>Missing (Zara - Zadar?) 4.3.44 (Air Britain Serials) Lt Rood, GH.I | Lt Wessels, L.C, On P/R of Yu coast and inland communications, presumably lost through enemy action. MIA</t>
  </si>
  <si>
    <t>HP863</t>
  </si>
  <si>
    <t>Accident Fnr. Edd Martin Transeth (+) &amp; Sjt. Ragnar Helsing (+) Cra/ area unknown Crew did some compass testing. Aircraft 3-P of 333 Squadron, Leuchars (http://www.luftwaffe.no/Table2.htm) Test involved flying straight and level along a given course and firing a short burst, then returning to base to swing the compass on land. Sortie should have taken half an hour but when the aircraft failed to return, an extensive search was undertaken with aircraft and surface vessels, but nothing was found until wreckage was located the following day. Missing from gunnery exercise over North Sea 4.3.44 (Air Britain Serials)</t>
  </si>
  <si>
    <t>LR253</t>
  </si>
  <si>
    <t>3/4 March 1944</t>
  </si>
  <si>
    <t>21/22 February 1944</t>
  </si>
  <si>
    <t>22.02.1944 Intruder sortie 605 to Dinard and Avranches from Bradwell Bay . Lost without trace (FCL). F/L RC Pickering +, F/O EJ Edwards +, Both buried in Cherbourg Old Communal Cem 21/22 February 1944 (FCWDv4) Missing (Cherbourg) 22.2.44 (Air Britain Serials)</t>
  </si>
  <si>
    <t>HK367</t>
  </si>
  <si>
    <t>W4061</t>
  </si>
  <si>
    <t>1PRU/540/8OTU/8OTU</t>
  </si>
  <si>
    <t>22 February 1944</t>
  </si>
  <si>
    <t>Served with 464 Sqn, under RAF control 9/43 Coded SB-X. (Brian Fillery's website). Flying Officer Peter Roy Mitchell, 152847, Royal Air Force (V.R.) 487 Squadron (RNZ Air Force). 487 Squadron flew Mosquitos from Hunsden. Died: 24th February 1944, age 23. Husband of Florence Josephine Mitchell of 5 The Limes, Sawston Hevenlee War Cemetery, Belgium, in joint grave, Plot 2, Row J, Grave 6. Whilst navigating a Mosquito aircraft on a night intruder operation, was shot down over Namur, Belgium. Peter, an only son, was born in New Brunswick, Canada and came to Britain when he was four years old. (http://www.roll-of-honour.com/Cambridgeshire/Sawston.html) MITCHELL, PETER ROY Flying Officer (Nav./W.Op.) 152847 24/02/1944 23 Royal Air Force Volunteer Reserve United Kingdom Joint grave 2. J. 6. HEVERLEE WAR CEMETERY (www.cwgc.org) 24/2/44 HX949 FBVI. To 487 sqdn 5/2/44. On 24/2/44 F/O E H Barbet (RCAF) and F/O P R Mitchell failed to return from operations to St Trond. Crew buried in Heverlee War Cemetery, Leuven, Vlaams Brabant, Belgium. (Mike Packham on www.mossie.org) 24/25 February 1944 (FCWDv4) Coded EG-A when lost (2nd TAF) The Mosquito HX949/EG-A of F/O Barbet (RCAF) and F/O Mitchell (RAF) crashed at Moustier-sur-Sambre at about 21.00 h and destroyed 7 houses in this city. One civilian occupant was killed and 5 wounded. (Régis Decobeck on RAF Commands Forum) see Less Allison in het book "They Shall Grow Not Old". Missing on night intruder to St.Trond 26.2.44 (Air Britain Serials)</t>
  </si>
  <si>
    <t>DZ270</t>
  </si>
  <si>
    <t>25/26 February 1944</t>
  </si>
  <si>
    <t>A De Havilland Mosquito VI HX910 'OM' of 107 Sqn, based at RAF Lasham, Hampshire crashed at 17:30 hours on Monday 28 February 1944, near Penning Down south east of Eastcott. The aircraft flew into the hill during a snowstorm, killing both of the crew (Pilot - FltLt Roy V How, Navigator - FgOff Eric G Renshaw). Both were buried at Brookwood Military Cemetery, Surrey. At the time of the crash, the aircraft was engaged in a cross-country exercise. The squadron had been flying the American 'Boston' aircraft until January, when they converted to the Mosquito. The squadron was working-up on the new aircraft prior to their first operation on 15 March. Priority targets at the time were German rocket and Flying Bomb sites (V1 &amp; V2) and 107 Squadron had been tasked with destroying them, The Squadron record book records "The loss of these two officers is felt deeply, they were pleasant colleagues and valued friends". http://www.communigate.co.uk/wilts/wiltshistoricalmilitarysociety/page5.phtml Flew into ground in blizzard 1m S of Eastcote Easterton Wilts. 28.2.44 (Air Britain Serials) 28.02.44 107 Sqn. HX91O Aircraft flew into ground during snowstorm one mile south of Eastcote Easterton, Wilts. - (Mosquito Crash Log)</t>
  </si>
  <si>
    <t>HR432</t>
  </si>
  <si>
    <t>1FU/47</t>
  </si>
  <si>
    <t>HP926</t>
  </si>
  <si>
    <t>Coded SB-C, crew OK (2nd TAF) Damaged by flak over Pas de Calais and abandoned off Kent coast 28.2.44 (Air Britain Serials)</t>
  </si>
  <si>
    <t>HK453</t>
  </si>
  <si>
    <t>301FTU/256</t>
  </si>
  <si>
    <t>29 February 1944</t>
  </si>
  <si>
    <t>SOC 29.2.44 (Air Britain Serials)</t>
  </si>
  <si>
    <t>LR389</t>
  </si>
  <si>
    <t>17/04/1944 de Havilland Mosquito FB Mark VI HP909 of 248 Squadron stalled on approach to RAF Portreath after the engines overheated. The crew of two are safe.(http://www.rafdavidstowmoor.org/pages/crash_log/crashlog44.htm) Lost power and stalled on approach Portreath 17.4.44 (Air Britain Serials) 17.04.44 248 Sqn. HP909 Stalled on approach to Portreath aerodrome after engines overheated. Crew safe. (Mosquito Crash Log)</t>
  </si>
  <si>
    <t>HX982</t>
  </si>
  <si>
    <t>613/487/464/487/21</t>
  </si>
  <si>
    <t>18 April 1944</t>
  </si>
  <si>
    <t>EG-T ? P/O Sparkes &amp; P/O Dunlop on Amiens raid. Bounced on take-off and crashlanded in field Gravesend 18.4.44 (Air Britain Serials) 18.04.44 21 Sqn. HX982 Aircraft was taking off from Gravesend aerodrome when it bounced badly and skidded into a ploughed field. Crew safe. (Mosquito Crash Log)</t>
  </si>
  <si>
    <t>HX807</t>
  </si>
  <si>
    <t>19 April 1944</t>
  </si>
  <si>
    <t>Taken on strength from De Havilland, 17 July 1943; to No.49 Movements Unit, 19 April 1944. Th-R, letter on list of 2 September 1943. U/c leg jammed collapsed on landing Holmsley South 19.4.44 (Air Britain Serials) 19.04.44 418 Sqn. HX807 Port undercarriage failed to retract after take off from Holmsley South aerodrome and on landing undercarriage collapsed. (Mosquito Crash Log)</t>
  </si>
  <si>
    <t>DK296</t>
  </si>
  <si>
    <t>105/305FTU</t>
  </si>
  <si>
    <t>20 April 1944</t>
  </si>
  <si>
    <t>HX949</t>
  </si>
  <si>
    <t>LR344</t>
  </si>
  <si>
    <t>16 March 1944</t>
  </si>
  <si>
    <t>Aircraft 3-L of 333 Sqn. Fnr. Andreas Hofgaard Wyller (+) &amp; Fnr. Bård Karl Benjaminsen (+) Cra/s distance Jærens Rev -Lista, Rogaland FTR Leuchars Fw 190 (http://www.luftwaffe.no/Table2.htm) Quotation from the German information agency for this day reads: "At mid-day today British Mosquito aircraft attacked a formation of German bombers which was escorted by fighters off Stavanger. A violent air battle took place and the British aircraft was attacked from the rear and shot down in flames." (Squadron ORB). The Mosquito aircraft was on a recce mission on the Norwegian coast whenhit met a German ju 88 plane near Egersund and was according to German reports involved in air combat between 12:41 and 13:06. The Ju 88 plane was shot down, but not claimed because the Mosquito also went down in the sea and both crewmembers were killed without no trace found afterwards. (http://www.rafandluftwaffe.info/lists/raf1b.htm) Missing 23.2.44 (Air Britain Serials)</t>
  </si>
  <si>
    <t>LR343</t>
  </si>
  <si>
    <t>24 February 1944</t>
  </si>
  <si>
    <t>HJ756</t>
  </si>
  <si>
    <t>418/25/487/21/613/305/4</t>
  </si>
  <si>
    <t>8 April 1944</t>
  </si>
  <si>
    <t>MM239</t>
  </si>
  <si>
    <t>Swung on take-off and u/c collapsed San Severo 8.4.44 (Air Britain Serials)</t>
  </si>
  <si>
    <t>HK405</t>
  </si>
  <si>
    <t>09.04.1944 2050 109 to Essen from Little Staughton hit by FLAK and crash landed. Bradwell Bay, Essex 0005 (BCL). F/O RH Pattison ok, S/L JV Watts ok, 8/9 April 1944 (Lost Bombers) Hit by flak Essen and crashlanded at Bradwell Bay 9.4.44 (Air Britain Serials)</t>
  </si>
  <si>
    <t>ML921</t>
  </si>
  <si>
    <t>9 April 1944</t>
  </si>
  <si>
    <t>09.041944 1453 Air Test 105 from Bourn swung out of control and collided with an obstruction. Bourn airfield (BCL). F/L RB Smith DFC RAAF +, F/L PE Cadman DFC +, Cadman died next day from inj, both rest in Cambridge City Cem Swung on take-off for air test and hit obstruction Bourn 9.4.44 (Air Britain Serials) 09.04.44 105 Sqn. ML921 Swung o.. take-off from Bourn aerodrome, hit obstruction and crashed, killing two. (Mosquito Crash Log)</t>
  </si>
  <si>
    <t>NS948</t>
  </si>
  <si>
    <t>9/10 April 1944</t>
  </si>
  <si>
    <t>21 April 1944</t>
  </si>
  <si>
    <t>SOC 21.4.44 (Air Britain Serials)</t>
  </si>
  <si>
    <t>HK128</t>
  </si>
  <si>
    <t>Was G on 256 Squadron, according to a picture in Mosquito Squadrons of the RAF, which says this was an NF.XII. Damaged in accident 21.4.44 NFT (Air Britain Serials)</t>
  </si>
  <si>
    <t>KB216</t>
  </si>
  <si>
    <t>22 April 1944</t>
  </si>
  <si>
    <t>Swung on take-off and u/c collapsed Goose Bay 22.4.44 (Air Britain Serials)</t>
  </si>
  <si>
    <t>DZ603</t>
  </si>
  <si>
    <t>Both engines lost power overshot emergency landing at Radlett 11.4.44 (Air Britain Serials) 11.04.44 333 Sqn. HP859 Starboard engine failed and aircraft force landed and overshot at Radlett aerodrome. Crew safe. (Mosquito Crash Log)</t>
  </si>
  <si>
    <t>MM413</t>
  </si>
  <si>
    <t>HP911</t>
  </si>
  <si>
    <t>(Ivor Broom) returned to flying duties but on 13 March 1944, he was involved in another incident which resulted in a forced landing. An electrical fault caused the dinghy in Mosquito IV, DK288, to deploy three minutes into the flight and foul the tail surfaces resulting in a skilful forced landing in a field near Bury St Edmunds. (http://www.rafweb.org/Biographies/Broom_IG.htm) and (http://www.156squadron.com/display_newpff_roll.asp?ID=1655%20MTU) Dinghy came loose and fouled tail crashlanded near Bury St.Edmunds 13.3.44 (Air Britain Serials) 13.03.44 1655MTU. DK288 Dinghy broke loose in flight and wrapped around the tail, aircraft belly landed in Norfolk and broke up. Crew safe. (Mosquito Crash Log)</t>
  </si>
  <si>
    <t>Dinghy</t>
  </si>
  <si>
    <t>DZ359</t>
  </si>
  <si>
    <t>521/139</t>
  </si>
  <si>
    <t>13/14 March 1944</t>
  </si>
  <si>
    <t>13.03.1944 1932 139 to Frankfurt from Upwood crashed due to strong crosswind. immediately after T/O (BCL). F/L EWF Wall. When on 521 Squadron, this was Denis Braithwaite's personal aircraft, coded S - it followed him to 139 Squadron, after being overhauled, as R. 13/14 March 1944, Frankfurt, Serial Range DZ340 - DZ388. 48 Mosquitoes B.Mk1V. Series II. Powered by Merlin 21/23 engines. Part of a batch of 250 (except for four conv.to PR.MkVIII and four conv.to NFXV delivered by De Havilland (Hatfield). Started the take-off from Upwood but crashed almost immediately at 1932 in a very strong crosss-wind. No injuries. F/L E.W.F.Wall (Chorley via Lost Bombers) Swung on landing and u/c collapsed Upwood 13.3.44 (Air Britain Serials)</t>
  </si>
  <si>
    <t>LR364</t>
  </si>
  <si>
    <t>F/O (Pilot) Charles Harrison PIGG - 122091 and P/O (Nav) William Joseph WILLS - 173115 buried in the Abbeville Communal Cemetery Ext, Somme. Could have been on night 13-14 3.44. Coded SY-E, time around 2330. (2nd TAF) Missing (Juvincourt) 14.3.44 (Air Britain Serials)</t>
  </si>
  <si>
    <t>DZ718</t>
  </si>
  <si>
    <t>14 March 1944</t>
  </si>
  <si>
    <t>HJ945</t>
  </si>
  <si>
    <t>256/Malta</t>
  </si>
  <si>
    <t>Swung on take-off for training flight and hit flare Benson 12.4.44 DBR (Air Britain Serials)</t>
  </si>
  <si>
    <t>LR416</t>
  </si>
  <si>
    <t>13 April 1944</t>
  </si>
  <si>
    <t>Panels came off</t>
  </si>
  <si>
    <t>DD786</t>
  </si>
  <si>
    <t>410/456/13OTU</t>
  </si>
  <si>
    <t>14 April 1944</t>
  </si>
  <si>
    <t>Flew into ground Foxcote Bucks. 14.4.44 (Air Britain Serials) 14.04.44 13 OTU. DD786 Aircraft was on unauthorised cine gun attacks (air to ground) when it crashed and burned at Hyde Lane Farm, Foxcote, Bucks. One killed, one injured. (Mosquito Crash Log)</t>
  </si>
  <si>
    <t>25.03.1944 eveng Interception Patrol 488 to off North Foreland from Bradwell Bay Action with german raider. Lost without trace (FCL). F/O CM Wilson +, F/O AW Wilson +, cv at Marshalls(Cambridge), delivered as NF 10.02.43-14.07.43, no further info WILSON, Fg Off Alan William, NZ416568, RNZAF - Mosquito Navigator 488 Sqn, RNZAF - 25 Mar 1944 (Age 21); Runnymede Memorial. WILSON, Fg Off Chisholm Martyn, NZ421128, RNZAF - Mosquito Pilot 488 Sqn, RNZAF - 25 Mar 1944 (Age 20); Runnymede Memorial. (NZFPM) Missing from patrol off Thames Estuary 25.3.44 (Air Britain Serials)</t>
  </si>
  <si>
    <t>HJ708</t>
  </si>
  <si>
    <t>Serials duplicated with Lancasters, renumbered SM700 Overshot single-engined landing and u/c raised to stop Fairwood Common 23.3.44 (Air Britain Serials) 23.03.44 488 Sqn. SM700 Aircraft overshot runway at Bradwell Bay aerodrome and crashed one hundred yards east of it. This aircraft was originally HK535. (Mosquito Crash Log)</t>
  </si>
  <si>
    <t>MM291</t>
  </si>
  <si>
    <t>Crashed on take-off Matariya 23.3.44 (Air Britain Serials)</t>
  </si>
  <si>
    <t>HK533</t>
  </si>
  <si>
    <t>28 Mar D.H. Mosquito no. WR276 (sic). Attempts failed to find damaged by flak a/c which ditched near French coast. Lost were: F/Lt Eckhardt and F/O Sochacki. Damaged by flak around 1200 14 January 1944 at Longuemont, coded S. (2nd TAF) HX276 [sic] SM-S is listed as failing to return with no specific details, the crew being drowned. The sortie was between 1540 and 1710. (Franek Grabowski) The body of pilot F/Lt Bolislaw Sochacki, P.2214, washed ashore on 14th June 1944 in the vicinity of beach pole 35.6 near the coastal village of Bergen aan Zee, The Netherlands, and was buried on 18th June 1944 at Bergen cemetery. (Hans Nauta) Missing from attack on V-1 site Pas de Calais 28.3.44 (Air Britain Serials)</t>
  </si>
  <si>
    <t>NS856</t>
  </si>
  <si>
    <t>Engine cut overshot forced landing and u/c collapsed Leeming 23.3.44 (Air Britain Serials) 23.03.44 604 Sqn. HK533 Port engine failed in flight and aircraft force landed at Leeming aerodrome Crew safe. (Mosquito Crash Log)</t>
  </si>
  <si>
    <t>HX823</t>
  </si>
  <si>
    <t>23/24 March 1944</t>
  </si>
  <si>
    <t>Wing Commander J A Mackie, the Commanding Officer of No. 157 Squadron RAF, with a Czech RAF doctor and a member of the crash crew, make a frantic attempt to rescue the pilot and observer of a burning De Havilland Mosquito at Predannack, Cornwall, after it caught fire over the airfield and crashed from 200 feet following a practice flight. The Station Padre, Squadron Leader Brown, can also be seen rendering assistance on the right. While firemen covered the aircraft with foam the officers tried to release the trapped fliers, but they found that, in the crash, the observer had been thrown across the pilot and it was difficult to get at their harnesses in the excessive heat. They were eventually cut free by another medical officer. The observer, Flying Officer Scobie, survived though badly injured, but the pilot, Flying Officer J L Clifton, was killed. (IWM photo collection, Photo No.: CH 18732) 26/02/1944 de Havilland Mosquito Mark II DZ707 of 157 Squadron based at RAF Predannack dived to port from 200 feet and crashed at Predannack Aerodrome. (http://www.rafdavidstowmoor.org/pages/crash_log/crashlog44.htm) Crashed on approach Predannack 26.2.44 (Air Britain Serials) 26.02.44 157 Sqn. DZ707 Aircraft dived to port from 200feet and crashed at Predannack. (Mosquito Crash Log)</t>
  </si>
  <si>
    <t>DZ312</t>
  </si>
  <si>
    <t>105/1655MTU</t>
  </si>
  <si>
    <t>MH - should this be DK312? Apparently not: 1655 MTU 25/02/1944 Training DZ312 Mosquito IV T/o 2300 Marham for a night navigation detail. Returned to base circa 0130, low cloud, down to 400 feet. Broke through overcast and hit ground near Stradsett, three miles ENE of Downham Market, Norfolk and disintegrated. F/O M JTaylor 30 404965 CAMBRIDGE CITY CEMETERY 2651591, F/O G WMander DFC 22 148461 BINGLEY CEMETERY 2406595 (http://www.156squadron.com/display_newpff_roll.asp?ID=1655%20MTU) Flew into ground out of cloud at night Stradlett Norfolk 26.2.44 (Air Britain Serials) 26.02.44 1655MTU. DZ312 Aircraft hit ground at shallow angle at Stradsett, Norfolk, killing two. (Mosquito Crash Log)</t>
  </si>
  <si>
    <t>Served with 464 Sqn, under RAF control 10/43 to 28/2/44 Coded SB-Z. Crash during Snow Storm in France. Flt C. Timson &amp; FSgt P.Edwards Killed (Brian Fillery's website) LR389 - 29 Feb. 44 , Sq 464 : F/O Timson , Sgt Edwards. Crews were at first buried in a field at St Riquier-es-Plains , later reburied in the CWGC cemetary at Grancourt. Shot down by flak (FCWDv4) Coded SB-D when lost due to weather, last seen at French coast after Noball operation. (2nd TAF) Missing from attack on V-1 site Pas de Calais 29.2.44 (Air Britain Serials) It would seem that bad weather probably caused or contributed to the loss of the two crews. They encountered severe snowstorms and heavy icing on crossing the French coast after taking off from Hunsdon at about 09.45. F/O Timson and Sgt Edwards of 464 Sqn were last seen in cloud near the enemy coastTimson and Edwards are buried at Grandcourt War Cemetery,  (http://www.rafcommands.com/forum/showthread.php?11714-Mosquito-Casualties-Ramrod-600-29-February-1944)</t>
  </si>
  <si>
    <t>LR403</t>
  </si>
  <si>
    <t>W4050</t>
  </si>
  <si>
    <t>Prototype</t>
  </si>
  <si>
    <t>AAEE/Mkrs/R-R</t>
  </si>
  <si>
    <t>1 March 1944</t>
  </si>
  <si>
    <t>Original prototype code EO234 SOC 18.3.44 Mosquito Museum London (Air Britain Serials)</t>
  </si>
  <si>
    <t>1944-03</t>
  </si>
  <si>
    <t>R-R</t>
  </si>
  <si>
    <t>Salisbury Hall</t>
  </si>
  <si>
    <t>LR466</t>
  </si>
  <si>
    <t>HX950</t>
  </si>
  <si>
    <t>31 March 1944</t>
  </si>
  <si>
    <t>MM578</t>
  </si>
  <si>
    <t>13MU</t>
  </si>
  <si>
    <t>22.03.1944 1956 attack airfield105 to Deelen from Marham at landing on return bomb fell from starboard wing and exploded. Marham airfield 2250 (BCL). F/L CF Boxall +, F/L TW Robinson DFC inj, Boxall buried in Cambridge City Cem On the night of 22nd March 1944, Mosquito NF.XIII HK476 (sic) GB-T (T-Tommy) of 105 Sqn was returning to Marham after a raid. One of the wing bombs had failed to release, possibly due to the bomb rack lugs freezing, and upon landing the bomb released and exploded. This caused the disintegration of the starboard wing and set fire to the aircraft, killing one of the crew and injuring the other. The following day 105 Sqn left for their new home at Bourne, while in April, 109 Sqn left for Little Staughton. With the departure of the Mosquito sqns, Marham closed for the installation of concrete runways, peri-track and dispersal's. This marked the end of wartime operations of the airfield. http://www.rafmarham.co.uk/history/ww2.htm 22/23 March, "Serial Range LR475 - LR477. 3 Mosquito B.Mk1V. Powered by Merlin 72 engines. Part of a batch of 22 delivered by De Havilland (Hatfield) between 17Apr43 and 10Nov43 to 105 Sqdn with whom it flew its first operational sortie 1Jan44.. Airborne 1956 22Mar44 from Marham to attack the airfield. On completion of the sortie, the Mosquito landed at 2250 at Marham and as it did so a bomb fell from the starboard wing carrier and exploded. F/L Boxall is buried in Cambridge City Cemetery, while F/l Robinson is believed to have recovered from his injuries. F/L C.F.Boxall KIA F/L T.W.Robinson DFC Inj " (Chorley via Lost Bombers) Bomb dropped off on landing and blew up Marham 22.3.44 on return from airfield Intruder sortie DBF (Air Britain Serials)</t>
  </si>
  <si>
    <t>Bomb exploded</t>
  </si>
  <si>
    <t>HX812</t>
  </si>
  <si>
    <t>Collided on GCI Practice, over North Channel, Stranraer. (http://www.gcbooks.demon.co.uk/rafwrecks.htm) "On St. Patrick's Day 1944, the Squadron's Operation Log recorded, 'An unfortunate incident occurred today with the loss of two aircraft and crews.' Shortly after nine that evening two of the squadron's Mosquitos were airborne for a ground-controlled interception (GCI) excercise. For this purpose they were handed over to the control of Ballywooden Station, near Belfast. During the next 90 minutes the planes carried out three interception runs under radar direction from Ballywooden. With the exercise completed, the two were turned over to Sector Control and given a vector which would take them back to base. This final instruction was not acknowledged. Sector Control, having called the two aircraft and got no reply, learned from Ballywooden that both planes had appeared to lose altitude rapidly and to fade off the radar tube. It was presumed that the two had been in collision, and Air/Sea Rescue was immediately put into operation. At Valley 15 aircraft from No.125 Squadron scrambled to join in the search as soon as it was daylight, but no trace was found of the missing Mosquitoes. The two pilots, both Newfoundlanders, and their two Welsh navigator-radio operators were listed as missing. It was the end of the road for F/L Eric Snow and his navigator, F/O D.M. Griffiths, and for F/O Jack Reid and P/O H.J. Rich." From G.W.L. Nicholson's 1969 work, "More Fighting Newfoundlanders : a History of Newfoundland's Fighting Forces in the Second World War" (Hugh Halliday on RAF Commands) I have F/Lt Snow as pilot and F/O Griffiths as Nav. of HK261 and P/O Reid pilot and P/O Rich as Nav. HX326. (Tony Kearns on RAF Commands) Collided with HK326 over Irish Sea on AI exercise 18.3.44 (Air Britain Serials) 14.03.44 125 Sqn. HK261 While on GCI practice collided with another Mosquito of 125 Sqn., HK236 and crashed into Irish Sea. (Mosquito Crash Log)</t>
  </si>
  <si>
    <t>HK326</t>
  </si>
  <si>
    <t>13 MU - Mosquito MM578 - 31-3-1944" Broke up in air on air test over Hatley (Cockayne ??), Bedfordshire; wings broke off in dive, pres. both crew killed. The pilot was an experienced test pilot. According to records of MoD/AHB was the pilot named F/Lt G.E. HILL. A F/Lt George Edward HILL, Pilot, 42126, RAF, of 245 Sqdn, lies buried grave D.38 of the Nuneaton (Attlesborough) Cem., Warwickshire and this may have been the pilot as I can't find another F/Lt Hill on this date. Who has info on the second crewmember or was F/Lt Hill the sole occupant? (Henk Welting) Broke up in air on air test over Hatley Beds. 31.3.44 wings broke off in dive (Air Britain Serials) 31.03.44 13 MU. MM578 Aircraft broke up while on a test flight over Cockayne, Hatley. Beds., killing crew. Pilot was an experienced test pilot. (Mosquito Crash Log)  170456 P/O William G ALLEN (F/E) D.F.M 31.3.44 UK (http://www.rafcommands.com/forum/showthread.php?10779-Bomber-Command-DFM-Winners-last-units&amp;p=62863&amp;highlight=Mosquito#post62863)</t>
  </si>
  <si>
    <t>MM464</t>
  </si>
  <si>
    <t>Engine cut on air test swung on landing and u/c collapsed West Malling 31.3.44 (Air Britain Serials)</t>
  </si>
  <si>
    <t>HX804</t>
  </si>
  <si>
    <t>1 April 1944</t>
  </si>
  <si>
    <t>1944-04</t>
  </si>
  <si>
    <t>DZ476</t>
  </si>
  <si>
    <t>W4082</t>
  </si>
  <si>
    <t>157/85/157</t>
  </si>
  <si>
    <t>7 April 1944</t>
  </si>
  <si>
    <t>To 4408M 7.4.44 (Air Britain Serials)</t>
  </si>
  <si>
    <t>MM444</t>
  </si>
  <si>
    <t>Crashed presumed after wing broke off 1m NNE of Herriard Hants. 22.2.44 (Air Britain Serials) 22.02.44 305 Sqn. LR289 Aircraft believed to have suffered structural failure of the wing, and crashed one mile N.N.E. of Herriard, Hants., killing the crew. (Mosquito Crash Log)  For unknown reasons crashed during landing run and training flight at RAF  Heniard. Lost  were F/Sgt Szarek and F/Lt E.Ostrowski.(http://www.polishsquadronsremembered.com/305/305_losses.html)</t>
  </si>
  <si>
    <t>HP917</t>
  </si>
  <si>
    <t>DZ584</t>
  </si>
  <si>
    <t>10 April 1944</t>
  </si>
  <si>
    <t>HK408</t>
  </si>
  <si>
    <t>18 March 1944</t>
  </si>
  <si>
    <t>LR345</t>
  </si>
  <si>
    <t>LR345, W/C O J M Barron DFC and BAR (W/Cdr Oswald James Milman BARRON - DFC &amp; Bar - 33217 - RP200), +, F/O R T Woodcraft, + (F/O Raymond Thomas WOODCRAFT - 148763 - RP210.) (Ross McNeill) Missing from attack on flakships off St.Nazaire. Pres. shot down by Ju 88 of 13./KG40 and crashed into sea. Missing from attack on flak ships off St.Nazaire 11.4.44 (Air Britain Serials)</t>
  </si>
  <si>
    <t>13./KG40</t>
  </si>
  <si>
    <t>LR349</t>
  </si>
  <si>
    <t>LR349, F/L K Liversidge, Sgt L E Newens, Both PoW. (Ross McNeill) Missing from attack on flakships off St.Nazaire. Pres. shot down by Ju 88 of 13./KG40 and crashed into sea. Missing from attack on flak ships off St.Nazaire 11.4.44 (Air Britain Serials)</t>
  </si>
  <si>
    <t>Lost north of Sotteville (FCWDv4) Coded EG-L, hit by flak, ditched 30 miles north of Sotteville, P/O M.E.P. Barriball and P/O D.A. Priddle killed, time around 1600. (2nd TAF) Ditched in Channel returning from Herbouville 13.3.44 (Air Britain Serials)
420487 Pilot Officer PRIDDLE, David Allan  
Source: 
NAA: A705, 166/33/140 
Aircraft Type:  Mosquito 
Serial number:  HX 857 
Radio call sign:   
Unit:  487 Sqn Royal New Zealand Air Force 
Summary: 
Mosquito HX 857 of 487 Sqn RNZAF took off from RAF Station Gravesend, Kent, on 
13 March 1944, for daytime operations to attack construction works at Herbouville. On 
the return journey, HX 857 was seen by another crew to make an unsuccessful forced 
landing in the sea 30 miles from the enemy coast, after being hit by ack-ack fire over 
enemy territory. Ack-Ack fire had disabled one engine of HX 857 and on the way out the 
aircraft was hit by ack-ack fire again. The aircraft broke up on impact with the water. 
Although the position was circled for an hour, nothing was seen of the crew after the 
aircraft hit the water. 
Crew: 
RNZAF PO Barriball (Pilot) 
RAAF 420487 PO Priddle, D A (Navigator) 
In 1949 it was recorded that the crew had lost their lives at sea. 
(MISSING WITH NO KNOWN GRAVE 
    BY ALAN STORR)</t>
  </si>
  <si>
    <t>DK288</t>
  </si>
  <si>
    <t>RAE/105/1655MTU/13OTU/1655MTU</t>
  </si>
  <si>
    <t>13 March 1944</t>
  </si>
  <si>
    <t>Lost power on take-off swung and u/c collapsed Dum Dum 21.2.44 (Air Britain Serials)</t>
  </si>
  <si>
    <t>MM401</t>
  </si>
  <si>
    <t>HX968</t>
  </si>
  <si>
    <t>Dived into ground on air test descending in cloud nr Madron Cornwall 16.3.44 (Air Britain Serials) 16.03.44 248 Sqn. LR344 Aircraft dived out of cloud and flew into hillside near Madron, Cornwall. (Mosquito Crash Log)
Name: GORE, RONALD FREDERICK 
Initials: R F 
Nationality: United Kingdom 
Rank: Flying Officer (Pilot) 
Regiment/Service: Royal Air Force Volunteer Reserve 
Unit Text: 248 Sqdn. 
Date of Death: 16/03/1944 
Service No: 133433 
Casualty Type: Commonwealth War Dead 
Grave/Memorial Reference: Row 2. Grave 24. 
Cemetery: ILLOGAN (ST. ILLOGAN) CHURCHYARD 
Name: SKELTON, PETER JOHN 
Initials: P J 
Nationality: United Kingdom 
Rank: Aircraftman 2nd Class (Pilot U/T) 
Regiment/Service: Royal Air Force Volunteer Reserve 
Unit Text: 248 Sqdn. 
Age: 19 
Date of Death: 16/03/1944 
Service No: 220320] 
Additional information: Son of Leslie John and Ida Cambridge Skelton, of Chorltonville, Manchester. 
Casualty Type: Commonwealth War Dead 
Grave/Memorial Reference: Row 1. Grave 26. 
Cemetery: ILLOGAN (ST. ILLOGAN) CHURCHYARD 
(CWGC)</t>
  </si>
  <si>
    <t>HJ763</t>
  </si>
  <si>
    <t>418/29/464/107</t>
  </si>
  <si>
    <t>17 March 1944</t>
  </si>
  <si>
    <t>Taken on strength at 418 Sqn. from No.27 Movements Unit, 11 June 1943; to No.29 Squadron, 16 August 1943. TH-V, letter obtained from ORB entry of 16 August 1943. Lost wing in dive Woodcott range 17.3.44 (Air Britain Serials) 17.03.44 107 Sqn. HJ763 Aircraft failed to pull out of dive at Woodcott bombing range, killing 2. (Mosquito Crash Log)</t>
  </si>
  <si>
    <t>MM402</t>
  </si>
  <si>
    <t>HK255</t>
  </si>
  <si>
    <t>1655 MTU 22/04/1944 Training DZ603 Mosquito IV T/o Warboys for a night exercise. Crashed 2225 in Marley Gap field, Hill Far,, near St Ives,, Huntingdonshire, after overshooting from an approach with the starboard engine feathered. Sgt. WAston, P/O PBond (http://www.156squadron.com/display_newpff_roll.asp?ID=1655%20MTU) Overshot landing and crashed nr St.Ives Hunts. 22.4.44 (Air Britain Serials) 22.04.44 1655MTU. DZ603 Aircraft overshot on landing after starboard engine failed and crashed at Marley Gap Field Farm near St. lves, Hunts. Crew safe. (Mosquito Crash Log)</t>
  </si>
  <si>
    <t>HX854</t>
  </si>
  <si>
    <t>85/487/60OTU/487/107</t>
  </si>
  <si>
    <t>22/23 April 1944</t>
  </si>
  <si>
    <t>From Vols One &amp; Two of my 'For Your Tomorrow - A record of New Zealanders who have died while serving with the RNZAF and Allied Air Services since 1915: Sat 22/Sun 23 Apr 1944
ALLIED EXPEDITIONARY AIR FORCE
Training
107 Squadron, RAF (Lasham, Hampshire - 138 Airfield HQ, 2 Group, 2nd Tactical Air Force)
Mosquito FB.VI HX854 - contrary to normal practice, taxyed out to the runway with landing lights on and took off with them still displayed at about 0140. A few moments later spun in and crashed amongst trees at Moundsmere Manor, near Preston Candover, 4½ miles west of the airfield. The two crew are buried at Brookwood.
Pilot: NZ401348 Plt Off Frank George Andrew McJENNETT, RNZAF - Age 21. 711hrs (17 solo on Mosquito)
[Note: posted to 57 OTU 22 Sep 42 then 12(P)AFU (Oxford) 24 Nov 42] 
Errol Martyn: (http://www.rafcommands.com/forum/showthread.php?p=26106&amp;highlight=Mosquito#post26106) Hit trees after take-off Preston Candover Hants 23.4.44 (Air Britain Serials) 23.04.44 107 Sqn. HX854 Aircraft crashed into trees at Mounds Mere Manor near Preston Candover, Hants, having taken off with landing lights on. (Mosquito Crash Log)</t>
  </si>
  <si>
    <t>LR313</t>
  </si>
  <si>
    <t>DZ249</t>
  </si>
  <si>
    <t>410/8OTU</t>
  </si>
  <si>
    <t>24 April 1944</t>
  </si>
  <si>
    <t>10.04.44 Uffz. Hermann Ayerle: 1 12./JG 26 Mosquito  TL-6: 4.000 m. Mangiennes/Verdun 17.00-05 Film C. 2027/I Anerk: Nr.12 Came down at 1630 800m N of Combras, 15km NE of Verdun. 12. Staffel belonged to III Gruppe, which flew Bf 109s (JG 26 War Diary) (http://www.footnote.com/viewer.php?image=38654062&amp;query=cherbourg%20sea&amp;words=cherbourg%7Csea#38651357) Missing from PR mission to Friedrichshafen 10.4.44 (Air Britain Serials) 
Name: LEGON, FREDERICK VERNON 
Initials: F V 
Nationality: United Kingdom 
Rank: Flying Officer (Pilot) 
Regiment/Service: Royal Air Force Volunteer Reserve 
Unit Text: 540 Sqdn. 
Age: 24 
Date of Death: 10/04/1944 
Service No: 128578 
Additional information: Son of Albert John James Legon, and of Martha Ann Legon, of Balham, London. 
Casualty Type: Commonwealth War Dead 
Grave/Memorial Reference: Allied Plot. Grave 7. 
Cemetery: VERDUN-SUR-MEUSE (FAUBOURG PAVE) FRENCH NATIONAL CEMETERY 
(CWGC)</t>
  </si>
  <si>
    <t>12./JG 26</t>
  </si>
  <si>
    <t>Ayerle</t>
  </si>
  <si>
    <t>LR297</t>
  </si>
  <si>
    <t>11 April 1944</t>
  </si>
  <si>
    <t>Stalled on overshoot and crashed 1m NE of Bicester 11.4.44 (Air Britain Serials) 11.04.44 13 OTU. LR297 Overshot and crashed one and a quarter miles N.E. of Bicester aerodrome after making a steep approach, killing two.(Mosquito Crash Log)</t>
  </si>
  <si>
    <t>DD783</t>
  </si>
  <si>
    <t>151/169</t>
  </si>
  <si>
    <t>11.04.1944 1453 Air Test 169 from Little Snoring crashed while attempting a slow roll, going into flat spin betw. 2-3000ft. 1 mile E of airfield 1500 (BCL). F/O HP Stephen +, F/O AE Clifton +, Stephen rest at home, Clifton at Cambridge City Cem Spun into ground nr Little Snoring 11.4.44 (Air Britain Serials) 11.04.44 169 Sqn. DD783 While executing a slow roll at 2.3000 feet a flat spin occurred and the aircraft crashed one mile east of Little Snoring aerodrome, killing two. (Mosquito Crash Log)</t>
  </si>
  <si>
    <t>NS900</t>
  </si>
  <si>
    <t>44MU</t>
  </si>
  <si>
    <t>Crashed in forced landing nr Edzell 11.4.44 (Air Britain Serials) 11.04.44 44 MU. NS900 Pilot was unable to feather port airscrew and force landed in a fir tree wood near Edzell aerodrome. (Mosquito Crash Log)</t>
  </si>
  <si>
    <t>HP859</t>
  </si>
  <si>
    <t>Collided on GCI Practice, over North Channel, Stranraer. (http://www.gcbooks.demon.co.uk/rafwrecks.htm) "On St. Patrick's Day 1944, the Squadron's Operation Log recorded, 'An unfortunate incident occurred today with the loss of two aircraft and crews.' Shortly after nine that evening two of the squadron's Mosquitos were airborne for a ground-controlled interception (GCI) excercise. For this purpose they were handed over to the control of Ballywooden Station, near Belfast. During the next 90 minutes the planes carried out three interception runs under radar direction from Ballywooden. With the exercise completed, the two were turned over to Sector Control and given a vector which would take them back to base. This final instruction was not acknowledged. Sector Control, having called the two aircraft and got no reply, learned from Ballywooden that both planes had appeared to lose altitude rapidly and to fade off the radar tube. It was presumed that the two had been in collision, and Air/Sea Rescue was immediately put into operation. At Valley 15 aircraft from No.125 Squadron scrambled to join in the search as soon as it was daylight, but no trace was found of the missing Mosquitoes. The two pilots, both Newfoundlanders, and their two Welsh navigator-radio operators were listed as missing. It was the end of the road for F/L Eric Snow and his navigator, F/O D.M. Griffiths, and for F/O Jack Reid and P/O H.J. Rich." From G.W.L. Nicholson's 1969 work, "More Fighting Newfoundlanders : a History of Newfoundland's Fighting Forces in the Second World War" (Hugh Halliday on RAF Commands) I have F/Lt Snow as pilot and F/O Griffiths as Nav. of HK261 and P/O Reid pilot and P/O Rich as Nav. HX326. (Tony Kearns on RAF Commands) Collided with HK261 on AI exercise over Irish Sea 18.3.44 (Air Britain Serials)</t>
  </si>
  <si>
    <t>DZ647</t>
  </si>
  <si>
    <t>627/692</t>
  </si>
  <si>
    <t>18/19 March 1944</t>
  </si>
  <si>
    <t>HJ943</t>
  </si>
  <si>
    <t>456/141/456/141</t>
  </si>
  <si>
    <t>24/25 February 1944</t>
  </si>
  <si>
    <t>DBR in accident in North Africa 20.4.44 NFD (Air Britain Serials)</t>
  </si>
  <si>
    <t>DD616</t>
  </si>
  <si>
    <t>151/60OTU/151/141/169</t>
  </si>
  <si>
    <t>20/21 April 1944</t>
  </si>
  <si>
    <t>21.04.1944 0026 Serrate Patrol in support of Köln raid 169 BS from Little Snoring . Lost without trace (BCL). F/L GR Morgan evd, F/S D Bentley pow, 20km SE Brussels / Mosquito (DD616) of 169 Sqn, RAF flown by F/Lt Morgan - http://www.luftwaffe.cz/zorner.html Paul Zorner III./NJG 5 Seems close enough, one pow one escaped 21.04.44 Hptm. Paul Zorner Stab III./NJG 5 Mosquito  20 km. S.E. Brussels: 4.000 m. 03.30 Film C. 2027/I Anerk: Nr.3 Trying to catch a straggler from the Köln raid on the homeward track, Hptm. Zorner, who had been appointed Kommandeur of III./NJG5 on 1 April, intercepted a Bomber Support Serrate Mosquito that was flying home on one engine and shot it down to the SE of Brussels. (The Nachtjagd War Diaries) Missing from bomber support mission to Cologne 21.4.44 (Air Britain Serials)</t>
  </si>
  <si>
    <t>III./NJG 5</t>
  </si>
  <si>
    <t>NJG 5</t>
  </si>
  <si>
    <t>Zorner</t>
  </si>
  <si>
    <t>HJ644</t>
  </si>
  <si>
    <t>307/60OTU/141/239</t>
  </si>
  <si>
    <t>21.04.1944 2200 Serrate Patrol 239 BS from West Raynham last heard 0220 as "we´re o.k. now", crashed. 4km SE Nijkerk (Gelderland), 18km SW Harderwijk (BCL). S/L EW Kinchen +, F/L D Sellors +, rest in Amersfort (Oud Leusden) General Cem Pilot S/L Ernest William Kinchin and F/O Douglas Sellors from 239 Squadron . They where on a intruder patrol on the Ruhr-area Germany . Crashed on 20/21 April 1944 (Jaap Vermeer , Holland ) Shot down near Nijkerk after the attack on Cologne.(http://home.hetnet.nl/~olgaenron/239%20squadron.htm) Missing on bomber support mission 21.4.44 (Air Britain Serials)</t>
  </si>
  <si>
    <t>NS928</t>
  </si>
  <si>
    <t>LR266</t>
  </si>
  <si>
    <t>418/60OTU</t>
  </si>
  <si>
    <t>11/12 April 1944</t>
  </si>
  <si>
    <t>I am trying to find out more about the loss of F/Sgt Mowat who was killed on the 21 March 1944. I think he may have been in a Mosquito, and that he was flying with F/O Orr who seems to have been buried in Lennel Churchyard (while Mowat is commemorated on the Runnymede Memorial). A German report says a Mosquito went into the sea off Lancarneau (MH - Concarneau, south of Brest?) at 16:15. (http://www.footnote.com/image/38650563/mosquitoes%7CMosquito/) Hit by flak attacking ship off Spanish coast and ditched 25m S of Lizard 21.3.44 (Air Britain Serials)</t>
  </si>
  <si>
    <t>HJ913</t>
  </si>
  <si>
    <t>410/157/307/410/157/307/13OTU</t>
  </si>
  <si>
    <t>22 March 1944</t>
  </si>
  <si>
    <t>Lost height and crashlanded nr Buckingham 22.3.44 (Air Britain Serials) 22.03.44 13 OTU. HJ913 Aircraft was on a low level practice when it struck a hut at Castle Fields Farm near Buckingham and force landed. Crew safe. (Mosquito Crash Log)</t>
  </si>
  <si>
    <t>HX825</t>
  </si>
  <si>
    <t>29/464/487</t>
  </si>
  <si>
    <t>Served with 464 Sqn, under RAF control 9/43. (Brian Fillery's website) Coded EG-U, crew of Beazer and Lefourneau both OK, time 2240. (2nd TAF) U/c collapsed on landing Hunsdon 22.3.44 (Air Britain Serials) 22.03.44 487 Sqn. HX825 Aircraft was landing after starboard engine trouble on take-off at Hunsdon aerodrome when the undercarriage collapsed Cat.E. (Mosquito Crash Log)</t>
  </si>
  <si>
    <t>LR476</t>
  </si>
  <si>
    <t>22/23 March 1944</t>
  </si>
  <si>
    <t>May have crashed at San Giovanni, according to an Italian website - http://72.14.203.104/search?q=cache:EfuvBXOtW4cJ:www.bombardments.org/aerei/scheda_aereo.php%3FidAereo%3D11+Mosquito+RAF&amp;hl=en&amp;gl=au&amp;ct=clnk&amp;cd=38&amp;lr=lang_it . Missing (Turin) 1.3.44 (Air Britain Serials)  Involved in a fatal accident during an operational mission, after the pilot reported having been lost. (http://www.avcom.co.za/phpBB3/viewtopic.php?f=1&amp;t=72460&amp;start=100) PIlot was Lieutenant Allistair Mack Miller, 205831 V SAAF, remembered on the Alamein Memorial.</t>
  </si>
  <si>
    <t>HP932</t>
  </si>
  <si>
    <t>15FPP</t>
  </si>
  <si>
    <t>3 March 1944</t>
  </si>
  <si>
    <t>Served with 464 Sqn, under RAF control 2/44 to 24/4/44 Coded SB-J. Ditched into sea O639. (Brian Fillery's website) FCWDv4 says navigator was rescued, 2nd TAF confirms navigator rescued, pilot killed, but says aircraft had first been hit by flak. The Gestapo Hunters,by Mark Lax &amp; Leon Kane-Maguire lists MM400 as SB-J,Ditched in sea off Pas De Calais, 21/2/44. Hit water and ditched off Pas de Calais 25.4.44 (Air Britain Serials)   
An ANZAC Day Rescue Between 1941 and 1945 UK-based squadrons equipped with the Walrus seaplane rescued or helped to rescue more than 1,300 airmen. The following story, from the book Another Kind Of Courage, is about PLTOFF ‘Kiwi’ Saunders’ rescue of RAAF navigator W/O Jim Haugh after he ditched in the English Channel. Sadly his Kiwi pilot FGOFF ‘Snow’ Fittock died in the crash and was left at sea. 
W/O Haugh remembers:
It was ANZAC Day, a day very special to Australians and New Zealanders. Our squadron had moved to Gravesend on 17 April 1944 and we were living under canvas in preparation for the invasion of Europe. ANZAC Day was something special. New Zealanders on an Australian squadron - another ANZAC mission; a London newspaper photographer came down and took photos of a group of us. On the 26th, the photo appeared in (I think) the Daily Sketch and Fittock and Haugh were both in the picture. 
Image: FGOFF L.J. ‘Snow’ Fittock (left) and his navigator W/O J.W. Haugh (3rd from left) of No.464 Squadron. ‘Kiwi’ Saunders rescued Haugh on ANZAC Day 25 April 1944. Unfortunately ‘Snow’ Fittock died in the crash and his body was left in the sea.
Preparation and take-off were routine and I recall that we left England at Littlehampton. I recall seeing evidence of invasion preparations; all sorts of military naval and air equipment parked in appropriate places, but not very well concealed. 
We flew low over the Channel, came up to 1,000 feet to cross the coast and dived down again to low level to approach our target - a flying bomb site. We dropped our bombs and from observation I thought we had had a strike. Bombs were on 11-second delay so it was difficult to tell. We had the camera on our aircraft to record the result, but that is still at the bottom of the Channel. 
We returned to the coast at low level and again climbed to 1,000 feet TO cross the coast, and dived down to low level on tack back to England. Time was about 3 p.m., flying into a sun low on the horizon. The sea was calm but with a three - to four - foot swell and with a glossy smoothness reflecting the sun’s rays. We had been fired at, of course, but I don’t think we had been hit. As we headed out to sea, I was looking back to make sure that no German aircraft were following. Then it happened. 
A short time after crossing the coast, the propellers hit the sea. Both props had the tips bent back about six to 12 inches which started the aircraft vibrating. We discussed what to do and ‘Snow’ Fittock decided we’d have to go into the water. We had only seconds before we ditched and in those moments I thought about all sorts of things about the drill we had often practised; but also recalled having been told that no one had survived a Mosquito ditching up to that time. However, I had no thoughts that we would not survive. 
The actual ditching was a tremendous thump. The aircraft must have been travelling at over 300 m.p.h. and the deceleration pressed me against my Sutton harness with tremendous force. The aircraft immediately sank and water poured in. I remember swallowing water but do not recollect being thrown against any part of the aircraft and being injured. At the time, to release my harness I had great difficulty in pulling the pin because it had been bent in the deceleration process. As I struggled, I felt the pressure of water getting greater and greater as I went down with the aircraft. Eventually I got free and shot to the surface. I recall that I virtually came completely out of the water! The partly inflated Mae West probably caused this. 
On the surface, I found the aircraft had completely disappeared apart from some wood chips, just the aircraft dinghy, fully inflated, and my pilot floating some distance away. I asked him if he was OK and he replied ‘Yes’. 
I said that because as I was closest to the dinghy I would get in, and he indicated he would follow. At this stage I think I fully inflated my Mae West with the oxygen bottle. I also noted our lead aircraft was circling overhead. When it disappeared, I was overwhelmed by the silence and the utter loneliness. I got into the dinghy - a difficult job with my parachute harness still on - with my personal dinghy trailing in the water. A swift inspection showed that the aircraft dinghy was fully inflated and the contents were in accordance with specifications. 
Fittock got to the dinghy quickly and asked me to help him in. I attempted to do this, but as he was a big man, and with all his gear on, I did not succeed. He fell back into the water several times, and on the final occasion the toggle on his Mae West oxygen bottle punctured the dinghy and we were both in the water without an inflated dinghy. 
I then had difficulty in inflating my personal dinghy until I recalled that just a few days earlier; a new safety gadget had been put on the inflation system. When the dinghy was inflated I tried to get in, but by this time I was getting exhausted and very cold. Finally I had no strength to try further and I put my head and shoulders in the dinghy and wound my hands in the side ropes. I then lost consciousness. 
I went into the sea at about 3 p.m. and woke up in Friston Air Force hospital at about 8 p.m. I was told that the staff had had much difficulty in keeping me alive and bringing me to consciousness. The hospital, I guess, had been a country residence, and the room I woke up in was large with black ceiling beams with painted white panels. The windows were leaded.
The English Channel had been very cold and to revive me and keep me warm I had been given hot coffee with lots of sugar, whisky and strychnine and the bed was full of hot water bottles. I was shaking all over and felt uncomfortable, and after three days I was transferred to Eastbourne Public Hospital where I remained for two weeks. 
I suffered bruising where the Sutton harness had dug in when we hit the water, I had a broken eardrum and developed pneumonia. I was very grateful to be alive but was very upset that my pilot, ‘Snow’ Fittock, was missing. We had crewed up together in Canada in July 1943 and had joined 464 Squadron in January 1944. I felt that if I had been able to get him into the dinghy he would have been saved. That still haunts me. The pilot’s seat was very close to the windscreen and ‘Snow’ was a big man, so his head was always close to perspex canopy. I will never know if he had been injured in the ditching but I think it was likely. 
When eventually I returned to the squadron, what most people wanted to know was not how it happened, but how we had managed to ditch in a Mosquito and get out of it. I imagine I was a very rare specimen to have survived a Mosquito ditching. 
Warrant Officer J. W Haugh, No 464 (RAAF) Squadron. 
The article was submitted by SQNLDR Pete Reid. His uncle FGOFF ‘Snow’ Fittock lost his life in the crash. 
(http://www.airforce.mil.nz/about-us/history/anzac-day-rescue.htm)</t>
  </si>
  <si>
    <t>MM419</t>
  </si>
  <si>
    <t>MM419 - 25 April 44 , Sq 107 : F/O K.B. Hadley , F/O G. Crabtree. Crews were at first buried in a field at St Riquier-es-Plains , later reburied in the CWGC cemetary at Grancourt. (Information from Laurent Viton to Henk Welting, posted on www.mossie.org) Shot down by flak (FCWDv4) Coded L, hit obstruction or slipstream and crashed near Le Torps Mesnil around 1908 (2nd TAF). Crashed during attack on V-1 site Heudibre 25.4.44 (Air Britain Serials)</t>
  </si>
  <si>
    <t>HJ942</t>
  </si>
  <si>
    <t>86/456/Fairwood Common/13OTU</t>
  </si>
  <si>
    <t>25 April 1944</t>
  </si>
  <si>
    <t>Stalled on single-engined landing Finmere 25.4.44 (Air Britain Serials) 25.04.44 13 OTU. HJ942 Port engine failure, aircraft stalled while attempting a single engine landing at Finmere aerodrome, killing two. (Mosquito Crash Log)</t>
  </si>
  <si>
    <t>LR525</t>
  </si>
  <si>
    <t>1655 MTU 25/04/1944 Training LR525 Mosquito III T/o 0132 Warboys for a night solo exercise. A mere eight minutes later when Flying Control Staff observed the Mosquito flying overhead at 700 feet with its port propellor feathered. Moments later the Mosquito appeared to stall before spinning in at Rectory Farm, just beyond the western boundary and a mile NW of the village of Broughton on the SW side of the airfield. F/O M GHenderson 22 J/17722 CAMBRIDGE CITY CEMETERY (http://www.156squadron.com/display_newpff_roll.asp?ID=1655%20MTU) Engine cut spun into ground Broughton Hunts. 25.4.44 (Air Britain Serials) 25.04.44 1655MTU. LR525 Aircraft flew over airfield at seven hundred feet with port engine feathered and spiralled in at Rectory Farm, Broughton, Hunts., killing 1 (Mosquito Crash Log)</t>
  </si>
  <si>
    <t>DZ377</t>
  </si>
  <si>
    <t>192/1473 Flt/192</t>
  </si>
  <si>
    <t>26/27 April 1944</t>
  </si>
  <si>
    <t>ML977</t>
  </si>
  <si>
    <t>1409 Flt/692</t>
  </si>
  <si>
    <t>27.04.1944 2320 692 to Essen from Graveley on return crashed into Lancaster ND734 TL-N on runway. Graveley airfield 0308 (BCL). S/L EJJ Saunderson ok, F/L RHW Clarkson ok, 26/27 April 44, Essen "Serial Range ML956 - ML999. 44 Mosquito B.MkXV1. Powered by Merlin 72/73 engines. Part of a batch of 152 delivered by De Havilland (Hatfield) between 24Nov43 and 4Dec44. MM170 was not delivered. Delivered to 1409 Flight, ex-works, 31Mar44. The date of transfer to 692 Sqdn has not been appended to the Movement Card. The first Mosquito XV1 written off by 692 Sqdn. Airborne 2320 26Apr44 from graveley. On return to Graveley, landed at 0308 and promptley ran into a 35 Sqdn Lancaster 111 which had not yet cleared the runway. For casualties see: Lanc. ND734. S/L E.J.J.Saunderson F/L R.H.W.Clarkson " (Chorley via Lost Bombers) Ran into Lancaster on landing 27.4.44 (Air Britain Serials) 27.04.44 692 Sqn. ML977 Pilot made approach to Gravely aerodrome flashing navigation lights and on landing collided with Lancaster NOl34 from 35 Sqn. (Mosquito Crash Log)</t>
  </si>
  <si>
    <t>DD615</t>
  </si>
  <si>
    <t>540/141</t>
  </si>
  <si>
    <t>27.04.1944 2324 support Essen raid 141 BS from West Raynham . Lost without trace (BCL). S/L JCN Forshaw +, P/O FS Folley +, both rest in Rheinberg War Cem 26/27 April 1944 (FCWDv4) Crew initially buried at Wissel, near Kalkar, rather than Vischel (near Bad Muenstereifel) due to proximity to the target area (Juergen Haus) TW-J (http://www.crashplace.de/) Missing from Serrate patrol to Essen 27.4.44 (Air Britain Serials) 18.11.42 540 Sqn. DD615 Crashed at Mount Farm aerodrome. Engine fire, aircraft landed wheels up on aerodrome. Crew OK. (Mosquito Crash Log)</t>
  </si>
  <si>
    <t>NS819</t>
  </si>
  <si>
    <t>26-27 April 1944. Pilot was F/Sgt. Royston John Edward ADEY. 574504 RAF buried Ensched, Eastern General Cemetery, Netherlands. NS819 involved in Op. Flower, attacking the airfield Twente near Enschede. Crashed Haagse Bos, Veendijk near Enschede 27/4/44 00.10h. F/Sgt (Nav) Kenneth J. PINNELL - 1576000 buried same cemetery. Date of burial 30-4-1944. (Henk Welting) Coded P, time around 0030. (2nd TAF) Came down at 00.10 at Enschede (Haagse Bos op. Veendijk) (1944 sec_tcm5-7285.pdf) Crashed on night intruder mission Enschede 27.4.44 (Air Britain Serials)</t>
  </si>
  <si>
    <t>NS895</t>
  </si>
  <si>
    <t>27.04.1944 0055 Serrate Patrol in Venlo area, NL515 BS from Little Snoring crashed on Deelen airfield (BCL). F/L LD Anderson +, Sgt ABH Sims +, rest in Arnhem Moscowa Gen Cem 26/27 April 1944 (FCWDv4) Missing from patrol to Venlo 27.4.44 (Air Britain Serials)</t>
  </si>
  <si>
    <t>HP935</t>
  </si>
  <si>
    <t>Served with 464 Sqn, under RAF control 9/43 to 26/4/44. Crashed into tree, Northern France. F/O A.R.Oates &amp; Sgt Spencer. (Brian Fillery's website) HP935 - 27 April 44 , Sq 464 : F/O Oates , Sgt D.E. Spencer. Crews were at first buried in a field at St Riquier-es-Plains , later reburied in the CWGC cemetary at Grancourt. Coded C, time around 1440, attacking a Noball site. German report from Kdo 19./XI Beauvais says this aircraft crashed 1.5 miles N of Le Torp Mesnil, 26 miles SW Dieppe at 14:30. (http://www.footnote.com/image/28630328/Mosquito%7Cmosquitoes/) Hit tree while attacking V-1 site 27.4.44 (Air Britain Serials)</t>
  </si>
  <si>
    <t>NS828</t>
  </si>
  <si>
    <t>487/613/487</t>
  </si>
  <si>
    <t>27 April 1944</t>
  </si>
  <si>
    <t>Dived into ground on approach Swanton Morley 27.4.44 (Air Britain Serials) 27.04.44 487 Sqn. NS828 Overshot at Swanton Morley aerodrome, went round again but spun, and hit ground vertically, killing two. (Mosquito Crash Log)</t>
  </si>
  <si>
    <t>MM411</t>
  </si>
  <si>
    <t>613/107</t>
  </si>
  <si>
    <t>Swung on take-off and u/c collapsed Lasham 27.4.44 (Air Britain Serials)</t>
  </si>
  <si>
    <t>LR496</t>
  </si>
  <si>
    <t>27.04.1944 Training 105 from Bourn returned from bombing exercise, undercarriage gave way. Bourn airfield 1324 (BCL). F/L ELD Drake ok, , Swung on landing from training flight and u/c collapsed Bourn 27.4.44 (Air Britain Serials) 27.04.44 105 Sqn. LR496 Port undercarriage collapsed on landing and aircraft swung at Bourn aerodrome. (Mosquito Crash Log)</t>
  </si>
  <si>
    <t>LR329</t>
  </si>
  <si>
    <t>LR293</t>
  </si>
  <si>
    <t>Swerved on landing at night and u/c collapsed Gravesend 27.4.44 (Air Britain Serials)</t>
  </si>
  <si>
    <t>DZ656</t>
  </si>
  <si>
    <t>410/264/141</t>
  </si>
  <si>
    <t>27/28 April 1944</t>
  </si>
  <si>
    <t>28.04.1944 2324 Serrate Patrol in support of Friedrichshafen raid 141 BS from West Raynham . Lost without trace (BCL). S/L VC Lovell DFC +, W/O R Lilley DFC +, rest in joint grave in Heverlee War Cem This Mosquito II went missing during the night of 27/28-04-1944. The 2 crewmembers (Sqn Ldr Lovell and W/O Lilley) are buried in Belgium. DZ 656 took off from Raynham on a Serrate sortie, in support of Bomber Command operations to Stuttgart &amp; Friedrichshafen. Both airmen are buried in the Heverlee War Cemetery. I would just add a minor note: Vic Lovell was promoted that very day, from F/Lt to acting Sqd/Ldr. &amp; 'A' Flight Commander. (RAF Commands Forum) 27/28 April 1944 (FCWDv4) TW-J (http://www.crashplace.de/) Lovell joined RAF July/August 1939, Commissioned 9/40. 5 OTU 23 Squadron 23/10/40. partnered by Robert Lilley. Ju88 8/9 May 1941. 89 Sq. October 1941 together with Lilley. DFC 14/5/43. Lilley now W/O DFC 3/9/43. UK. Lovell 51 OTU, Lilley 62 OTU. 2/44 141 Sq. Flt. Commander 4/1944. Killed on 'Serrate' mission to Stuttgart/Freidrichshafen area. (Those Other Eagles) Missing from Serrate patrol to Friedrichshafen 27.4.44 (Air Britain Serials)</t>
  </si>
  <si>
    <t>HP849</t>
  </si>
  <si>
    <t>410/464/487</t>
  </si>
  <si>
    <t>28 April 1944</t>
  </si>
  <si>
    <t>The second Standard Motors built FB.VI, HP849 was EG-U with 487 sqdn, who are noted with it at Sculthorpe by 27/9/43. However 19/9/43 could be the correct delivery date since 464 sqdn had it delivered from Coleby Grange (410 sqdn) 18/9/43 and was also based at Sculthorpe. HP849 lasted until damaged beyond economical repair at Swanton Morley in April 1944. (Mike Packham on www.mossie.org forum) U/c collapsed on landing Swanton Morley 28.4.44 (Air Britain Serials)</t>
  </si>
  <si>
    <t>HK321</t>
  </si>
  <si>
    <t>28/29 April 1944</t>
  </si>
  <si>
    <t>Served with 456 Sqn 02/44 to 12/44, coded RX-X under RAF control. Returned to RAF. (Brian Fillery's website) 29.04.1944 Defensive Patrol 456 from Ford Failed to return after chasing enemy aircraft. Lost without trace (FCL). F/O RMJ Pahlow +, F/O FM Silva +, cv at Marshalls(Cambridge), delivered as MKXVI 04.09.43-26.02.44, no further info 28/29 April 1944 (FCWDv4) Missing from anti-minelaying patrol 29.4.44 (Air Britain Serials)</t>
  </si>
  <si>
    <t>DZ744</t>
  </si>
  <si>
    <t>253/333</t>
  </si>
  <si>
    <t>30 April 1944</t>
  </si>
  <si>
    <t>The following is an extract from the draft of Coastal Losses Vol 3.
30/04/44, 333 Sqn, Mosquito II, DZ744, Code G
Op: Training, RAF Leuchars, Time Up 11:30
S/Lt. Arentz RNorNAS
LAC Korsness RNorNAS
The aircraft took off for APC practice and completed the exercise. The range officer F/Sgt Cowle reported that the Mosquito made a turn out to sea then returned before diving into sea 1 mile west south west of Buddon Ness, Angus. Salvage of the aircraft was attempted then abandoned on the 9th of May 1944.
APRIL 30TH. - BROUGHTY FERRY, ANGUS. 
An aeroplane had crashed in the sea, but only oil and wreckage (1 wheel and 1 fuel tank) were found. - Rewards, £4 13s.
(Source: RNLI Records of Service 1939-46)
Regards
Ross
Fnr. Jens Bull Arentz (+) &amp; Fls. Per Korsnes (Ground crew) (+) Cra/s 1,6km WSW of Buddon Ness, bay of Firth of Tay, Aircraft 3-G of 333 Sqn. Leuchars (http://www.luftwaffe.no/Table2.htm) Dived into sea 1m WSE of Buddon Ness Angus. 30.4.44 (Air Britain Serials) 30.04.44 333 Sqn. DZ744 Crashed into sea in slight dive one mile WS.W. of Budden Ness on the Firth of Tay, killing two. Cause unknown. (Mosquito Crash Log)</t>
  </si>
  <si>
    <t>NT192</t>
  </si>
  <si>
    <t>1FP</t>
  </si>
  <si>
    <t>HJ818</t>
  </si>
  <si>
    <t>1 May 1944</t>
  </si>
  <si>
    <t>Lost power on take-off and hit bus High Ercall 1.5.44 (Air Britain Serials) 01.05.44 60 MTU. HJ818 Engine trouble at High Ercall aerodrome and failed to get airborne. (Mosquito Crash Log)</t>
  </si>
  <si>
    <t>1944-05</t>
  </si>
  <si>
    <t>HJ811</t>
  </si>
  <si>
    <t>301FTU/27/45</t>
  </si>
  <si>
    <t>Engine cut crashed in forced landing Rajalmundy airstrip 1.5.44 (Air Britain Serials)</t>
  </si>
  <si>
    <t>NS847</t>
  </si>
  <si>
    <t>1/2 May 1944</t>
  </si>
  <si>
    <t>MM409</t>
  </si>
  <si>
    <t>HK418</t>
  </si>
  <si>
    <t>301FTU/108</t>
  </si>
  <si>
    <t>2 May 1944</t>
  </si>
  <si>
    <t>NS821</t>
  </si>
  <si>
    <t>Hit balloon cables and crash-landed Coltishall 2.5.44 (Air Britain Serials)</t>
  </si>
  <si>
    <t>NS874</t>
  </si>
  <si>
    <t>CRONIN, John Michael - (Flying Officer); Service Number - 407269; File type - Casualty - Repatriation; Aircraft - Mosquito NS 874; Place - Littleworth Common, United Kingdom; Date - 2 May 1944 (NAA) Dived into ground Littleworth Common Bucks. 2.5.44 presumed control lost in cloud on navex (Air Britain Serials) 02.05.44 107 Sqn. NS874 Pilot lost control and aircraft crashed at Littleworth Common, Bucks. Reason unknown. (Mosquito Crash Log)</t>
  </si>
  <si>
    <t>DD779</t>
  </si>
  <si>
    <t>3/4 May 1944</t>
  </si>
  <si>
    <t>2./NJG 5</t>
  </si>
  <si>
    <t>Wester</t>
  </si>
  <si>
    <t>HJ783</t>
  </si>
  <si>
    <t>418/157/464/21/487/613/305/107/2GSU</t>
  </si>
  <si>
    <t>4 May 1944</t>
  </si>
  <si>
    <t>Taken on strength from No.10 Movements Unit, 11 May 1943;Delivered to No.418 along with HJ670; aircraft "P" and "Y" taken on strength, but which letter goes with which aircraft uncertain. Engine cut crashed in forced landing nr Foxton Leics. 4.5.44 (Air Britain Serials) 04.05.44 2 GSU. HJ783 Force landed in a field half a mile N.N.W. of Market Harborough aerodrome due to engine failure because of lack of fuel. (Mosquito Crash Log)</t>
  </si>
  <si>
    <t>2GSU</t>
  </si>
  <si>
    <t>DZ646</t>
  </si>
  <si>
    <t>692/627/139</t>
  </si>
  <si>
    <t>4/5 May 1944</t>
  </si>
  <si>
    <t>MM647</t>
  </si>
  <si>
    <t>NF.XIX</t>
  </si>
  <si>
    <t>5 May 1944</t>
  </si>
  <si>
    <t>Broke up in air on air test nr Alconbury 5.5.44 presumed overstressed (Air Britain Serials) 05.05.44 13 MU. MM647 Crashed near Alconbury aerodrome probably due to overstressing, one killed. (Mosquito Crash Log)</t>
  </si>
  <si>
    <t>DZ747</t>
  </si>
  <si>
    <t>151/418/60OTU</t>
  </si>
  <si>
    <t>6 May 1944</t>
  </si>
  <si>
    <t>Received on 418 Sqn from No.151 Squadron, 1 April 1943; to No.60 OTU, 17 September 1943. Crashed after control lost in cloud nr Ellesmere Salop. 6.5.44 (Air Britain Serials) 06.05.44 60 OTU. DZ747 Returning on night cross country exercise, went into cloud and lost control. Navigator ordered to bale out and did so, pilot crashed with aircraft at Penley, near Ellesmere, Salop. (Mosquito Crash Log) 
“Accidents to Aircraft. Time: 0245 Aircraft Mosquito II D.Z.747 Pilot F/O Milne of 18 Course. While returning from an Intruder exercise over Northern Ireland, and flying in cloud the aircraft became out of control and the pilot ordered the Navigator (F/O Rice) to bale out. The aircraft crashed at Petley. The pilot was killed but the Navigator made a successful parachute descent." 
DZ747 – From 60 OTU ORB; 6th May 1944, 02.45 Hrs. 
“While returning from a night intruder exercise over Northern Ireland and flying in cloud, the aircraft became out of control and the pilot ordered the navigator (F/O Rice) to bale out. The aircraft crashed at Petley [sic] near Ellesmere. The pilot was killed but the navigator made a successful parachute descent.” 
From 81 OTU ORB; “02.30 hrs – Mosquito from High Ercall crashed in the grounds of the 16th US General Hospital at Penley Hall. The pilot was killed on crashing, the Navigator baled and slightly injured his right knee. Ambulance proceeded to the scene of the crash.” 
Accident card:
“Returning from a cross country at 2400 feet went into cloud and ordered nav to bale out”. 
From 34 MU [Monkmoor] ORB:
“A Mosquito dived into the grounds of an American hospital, burying itself to a depth of 20 feet in a filled in pit. Recovery of the body and wreckage was effected after considerable digging and pumping.”
Crew was:
-F/Lt John Leigh Milne (138451), RAFVR, aged 21. He is buried in Arnold Cemetery, Notts. Son of Charles Gordon and Marion Isobel Milne, of Nottingham. Death registered at Overton near Wrexham. 
-F/O Rice.
(http://www.rafcommands.com/forum/showthread.php?t=8734)</t>
  </si>
  <si>
    <t>HJ770</t>
  </si>
  <si>
    <t>301FTU/27/142RSU</t>
  </si>
  <si>
    <t>Hangar roof collapsed in storm Agartala 6.5.44 DBR (Air Britain Serials)</t>
  </si>
  <si>
    <t>Hangar roof collapsed</t>
  </si>
  <si>
    <t>142RSU</t>
  </si>
  <si>
    <t>HJ728</t>
  </si>
  <si>
    <t>301FTU/23/108</t>
  </si>
  <si>
    <t>HJ699</t>
  </si>
  <si>
    <t>Transferred from No.10 Movements Unit to No.418, 11 May 1943; to No.151 Squadron, 11 August 1943. (sic, via Hugh Halliday) Engine cut hit ground on approach High Ercall 6.5.44 DBF (Air Britain Serials) 06.05.44 60 MTU. HJ699 Crashed on approach to High Ercall aerodrome after engine failed. (Mosquito Crash Log)  
Mosquito HJ699 – From 60 OTU ORB; 6th May 1944, 10.40 hrs. Sgt J L T Hinchliffe (1088305), Staff Pilot took off for an air test with as passenger, Sgt P G O Reynolds (743245) (from the training wing orderly room). Engine trouble was experienced in the circuit and the pilot indicated that he would make a single engine landing. He crashed 200 yards from the runway. The pilot was killed instantly, while the passenger died of his injuries. 
Accident card:
Air Test. “Pilot was making forced landing on drome after engine failure on take off. He slipped in port wing 200 yards from runway. Pilot did not retract undercarriage after take off and did not feather prop. Failed to carry out set drill”. 
Crew were:
- Sgt James Lambert Terence Hinchliffe (1088305), RAFVR, aged 23. Buried at Ardwick-Le-Street Cemetery, Yorks. Son of Ernest and Greta Hinchliffe, of Scawthorpe. Mentioned in the ORB 3rd April 1944 as “arrived from 23 Squadron to take up duties as Pilot Instructor”. Birth registered in last quarter of 1920 in Doncaster and mothers maiden name Warrington. He appears to have had two siblings, Ernest D born 1924 and Joyce M born 1922. 
- Sgt Percy George Orman Reynolds (743245), RAF, aged 25. Commemorated at the Southampton Crematorium. Son of Thomas George Archie and Maude Elise Jennie Reynolds, of Southampton. 
(http://www.rafcommands.com/forum/showthread.php?t=8734)</t>
  </si>
  <si>
    <t>MM443</t>
  </si>
  <si>
    <t>Crashed on landing Luqa 6.5.44 (Air Britain Serials)</t>
  </si>
  <si>
    <t>HK404</t>
  </si>
  <si>
    <t>Swung on take-off and u/c collapsed West Malling 6.5.44 (Air Britain Serials)</t>
  </si>
  <si>
    <t>ML958</t>
  </si>
  <si>
    <t>6/7 May 1944</t>
  </si>
  <si>
    <t>06.05.1944 2130 109 to Leverkusen from Little Staughton shot down by NF, ObLt Werner Baake, I/NJG1. near Herkenbosch, 6km SE centre of Roermond (BCL). S/L HB Stephens DFC +, F/L NH Fredman +, rest in Jonkerbos War Cem Oblt. Werner Baake claimed, BCL says this was the one. Oblt. Baakes claim for the night 6/7 May 1944. As far as I know, this is the first Mosquito-claim with a He219 nightfighter. The Mosquito ML958 of 105 Sqd.RAF crashed near Herkenbosch/the Netherlands. Sadly, the two crew members died in that crash. (German Night Fighter War board) 06.05.44 Oblt. Werner Baake 2./NJG 1 Mosquito 1 km. N.E. Herkenbosch,(Marcel Hogenhuis) 8.000 m. 23.35 i.O. C. 2027/I Anerk. 52
Took off from Little Staughton at 20.50. Mosquito IX. Shot down by a night fighter and crashed near Herkenbosch. S/L Stephens had flown at least 68 sorties. 
STEPHENS, DFC 
 Harry Bernard 
 Squadron Leader 106237. Pilot 109 Sqdn., Royal Air Force Volunteer Reserve. Died Saturday 6 May 1944. Age 32. Son of Arthur Abraham and Mary Annie Stephens, of Tuckingmill, Cornwall; husband of Dorothy Maud Stephens. His brother, Wing Cdr. John Douglas Stephens, D.F.C., also died on service. Buried: JONKERBOS WAR CEMETERY, Gelderland, Netherlands. Ref. 24. E. 8. 
FREDMAN, DFC 
 Norman Henry 
 Flight Lieutenant 115624. Nav. 109 Sqdn., Royal Air Force Volunteer Reserve. Died Saturday 6 May 1944. Age 23. Son of Henry Arthur and Gladys Fredman, of Ilford, Essex. Buried: JONKERBOS WAR CEMETERY, Gelderland, Netherlands. Ref. 24. E. 9.
(http://www.roll-of-honour.com/Bedfordshire/LIttleStaughton109Squadron.html)
Uffz. Rolf Bettaque was his Radar/radio operator.
It was fortunate that the Mossie was flying at 8000 mtrs apparently. I.E. 1000mtrs below normal operational altitude. With the result that Baake was able to dive on it. And thus gain enough speed to gain on it.(This being a specially lightened HE 219 with only 2x20mm 151s!). (According to Remp) (http://forums.ubi.com/eve/forums/a/tpc/f/23110283/m/3361026456/p/76) He 219 Profile book describes this Mosquito as having been a straggler.
"Serial range ML956 - ML999. 44 Mosquito B.MkXV1. Powered by Merlin 72/73 engines. Part of a batch of 152 delivered by De Havilland (Hatfield) between 24Nov43 and 4Nov44. MM170 was not delivered. Initially delivered to No.105 Sqdn with whom it flew no operations. Airborne 2130 6May44 from Little Staughton. Shot down by a night- fighter and crashed near Herkenbosch (Limburg), 6 km SE from the centre of Roermond, Holland. Both are buried in Jonkerbos War Cemetery. S/L Stephens had flown 68 sorties. His brother, W/C John Douglas Stephens DFC, was also KIA. S/L H.B.Stephens DFC KIA F/L N.H.Fredman DFC KIA " (Chorley via Lost Bombers) Missing (Leverkusen) 7.5.44 (Air Britain Serials)</t>
  </si>
  <si>
    <t>MM410</t>
  </si>
  <si>
    <t>9 May 1944</t>
  </si>
  <si>
    <t>MM359</t>
  </si>
  <si>
    <t>Swung on take-off and u/c collapsed Northolt 9.5.44 (Air Britain Serials)</t>
  </si>
  <si>
    <t>LR421</t>
  </si>
  <si>
    <t>Carganico</t>
  </si>
  <si>
    <t>HK350</t>
  </si>
  <si>
    <t>10 May 1944</t>
  </si>
  <si>
    <t>MM421</t>
  </si>
  <si>
    <t>09.05.1944  Intruder 418 to over Germany from Holmsley South Hit by Flak. Unknown location   (FCL). F/L JM Connell pow, F/O DWJ Carr pow, see also FCL 05.04.1944, no further info. Book Nödlandning states this serial ditched in Sweden 16.05.44 which is more likely as navigator F.Day buried in Sweden. SERIAL NO FOR THIS MISSION IN DOUBT</t>
  </si>
  <si>
    <t>LR375</t>
  </si>
  <si>
    <t>10/11 May 1944</t>
  </si>
  <si>
    <t>10/11 May 1944 (FCWDv4) U/c collapsed on landing from training flight Lasham 11.5.44 DBR (Air Britain Serials) 11.05.44 613 Sqn. LR375 Undercarriage collapsed on landing at Lasham aerodrome, green lights were showing, killing two. (Mosquito Crash Log)</t>
  </si>
  <si>
    <t>LR358</t>
  </si>
  <si>
    <t>10/11 May 1944, time around 2350, coded O, F/O G.A. Smith and F/O G.A. Williamson both killed. (2nd TAF) Missing (Creil) 11.5.44 (Air Britain Serials)</t>
  </si>
  <si>
    <t>NS945</t>
  </si>
  <si>
    <t>11.05.1944 eveng Intruder sortie 605 to Venlo airfield from Manston Shot up and port wing badly damaged, crashed. near Dover (FCL). F/L TLM Woods +, F/O KH Ray +, no further info 10/11 May 1944 (FCWDv4) Crashed nr Dover returning from Venlo 11.5.44 (Air Britain Serials)</t>
  </si>
  <si>
    <t>NS929</t>
  </si>
  <si>
    <t>11.05.1944 2240 515 BS from Little Snoring crashed. in Oosterschelde off Kats (BCL). Sgt DJ White +, Sgt JE Normington +, White has no known grave, Normington washed ashore 24 hrs later and buried on Noord Beveland General Cem at Kortgene/Kats. 10/11 May 1944 (FCWDv4) "Serial Range NS926 - NS965. 40 Mosquito FB.MkV1. Powered by Merlin 25 engines. Part of a batch pf 250 delivered by De Havilland (Hatfield) between 25jan44 and 19may44. Except NT220, NT224, NT225 conv.to FBXV111s. NS929 was one of two 515 sqdn Mosquitoes lost on this operation. See: NS932. Airborne 2240 10may44 from Little Snoring. Cause of loss not established. Crashed in the Oosterschelde off Kats. Sgt white has no know grave; Sgt Normington was washed ashore 24 hours later and he is buried on Noord Beveland in the General cemetery at Kortgene (Kats). Sgt D.J.White KIA Sgt J.E.Mornington KIA " (Chorley via Lost Bombers) See details at http://www.wingstovictory.nl/database/database_detail.php?wtv_id=385   Latter source says may have been claimed by Struening: "De machine werd naar alle waarschijnlijkheid door Hptm. Heinz Strüning (3./NJG 1) onderschept. Hij claimde om 00.15 uur een Lancaster (!) te hebben neergeschoten op circa 18 kilometer ten noordoosten van Brugge."However, Tony Woods' list says this claim was at 3,600m, an unlikely altitude for a Mosquito Intruder. Oblt. Nabrich however made a claim near Vlissingen, at 900m - a better match for a Mosquito, must check the NJ War Diaries. (11.05.44 Oblt. Josef Nabrich 3./NJG 1 4-mot.  05 Ost S / KG-1: 900 m. [off Dutch coast] 00.12 Film C. 2027/I Anerk: Nr.72) Missing from patrol to Gilze-Rijen 10.5.44 (Air Britain Serials)</t>
  </si>
  <si>
    <t>NS932</t>
  </si>
  <si>
    <t>KB161</t>
  </si>
  <si>
    <t>He 219</t>
  </si>
  <si>
    <t>Baake</t>
  </si>
  <si>
    <t>HX909</t>
  </si>
  <si>
    <t>85/487/305/21</t>
  </si>
  <si>
    <t>7 May 1944</t>
  </si>
  <si>
    <t>Wheel doors opened</t>
  </si>
  <si>
    <t>DZ422</t>
  </si>
  <si>
    <t>139/627</t>
  </si>
  <si>
    <t>07.05.1944 Training 627 came down near the bomb dump, following a single engine approach. at Woodhall Spa bomb dump (BCL). F/L TL Hogg DFC +, F/L R Woodhouse +, Hogg buried in Kirk Conchan, Woodhouse at Oxford Botley Cem, North Hinksey. Coded AZ-D (www.crashplace.de) Crashed on approach Woodhall Spa 7.5.44 (Air Britain Serials) 07.05.44 627 Sqn. DZ422 Stalled on approach to Woodhall Spa aerodrome and crashed. 2 killed. (Mosquito Crash Log)</t>
  </si>
  <si>
    <t>KB220</t>
  </si>
  <si>
    <t>Atlantic</t>
  </si>
  <si>
    <t>Missing on ferry flight B.W.1 to Reykjavik 7.5.44 (Air Britain Serials)
412149 Flying Officer KLIPPEL, John Owen  
Source: 
NAA: A705, 166/22/239 
Aircraft Type:  Mosquito 
Serial number:  KB 220 
Radio call sign:   
Unit:  Hq Ferry Command RAF 
Summary: 
Mosquito KB 220 of Hq Ferry Command RAF (No 45 Atlantic Transport Group), 
departed at 1313Z hours on 7 May 1944 from BW1, Greenland on a ferry flight to UK 
via Iceland. The aircraft failed to reach its destination, the last contact being at 1555pm. 
Subsequent air sea rescue searches proved unsuccessful.  
Later sundry effects from KB 220 were washed ashore at Iceland comprising engine log 
books, life jacket, torch and a number of personal effects. All items were water logged. 
Four other Mosquitos and seven other aircraft completed the journey on the same date. 
All Captains reported heavy icing conditions while flying in any form of visible moisture, 
and that they were forced to detour to avoid snow, or sleet or rain squalls. 
Crew: 
RAF Flt Lt Wood, G H (Pilot) 
RAAF 412149 FO Klippel, J O (Radio Operator)
MISSING WITH NO KNOWN GRAVE 
    BY ALAN STORR</t>
  </si>
  <si>
    <t>DZ478</t>
  </si>
  <si>
    <t>139/692/139/627</t>
  </si>
  <si>
    <t>7/8 May 1944</t>
  </si>
  <si>
    <t>NS986</t>
  </si>
  <si>
    <t>8/9 May 1944</t>
  </si>
  <si>
    <t>11.05.1944 2205 139 to Ludwigshafen from Upwood on return flare ignited plane. 8miles NNE Cambridge 0125 (BCL). F/O GW Lewis +, F/O AJA Woollard DFM ok, Lewis lies in Overseal St Mathews Churchyard First Canadian Mosquito to bomb Berlin, 2 December 1943 when flown by FL G.W. Salter (http://www.virtualmuseum.ca/pm.php?id=record_detail&amp;fl=0&amp;lg=English&amp;ex=00000192&amp;rd=94087&amp;hs=0) Coded XD-H (www.crashplace.de) Many thanks to Ian Hancock and the people
at the Norfolk and Suffolk Aviation Museum for this information .....
"Windsor,Ontario Canada Mossie group"
/o Upwood 2205, returned at 01.25 On return a flare that had failed to release ignited the Mosquito. F/O J A Woollard the Navigator had bailed out
Note This was the first Canadian built Mosquito XX written off in Bomber Command Service (www.rafupwood.co.uk)
Mosquito KB161
Mosquito BXX KB161 (The Canadian version of the British B.V. variant)
was built by de Havilland(Canada) at the Downsview,Toronto plant 
under Contract No. BsB 21115. The aircraft was fitted with two 
Packard Merlin 231 engines.
KB161 was ferried to Britain via Gander,and arrived in Prestwick
with Scottish Aviation before being passed to de Havilland on 
3 September 1943. The Mosquito was probably modified for RAF
operations by No.13 MU at Henlow.
KB161 joined No.139 Squadron at Wyton on 11 November 1943. 
This was the first Canadian built Mosquito aircraft to enter 
service with the RAF. 139 Squadron on 8 Group RAF Bomber Command
was undertaking night bombing raids,carrying markers,WINDOW 
or bombs,often in diversionary attacks.The Squadron moved from
Wyton to Upwood in February 1944.
On 2 December 1943,KB161 flow its first sortie when Flt.Lt.G. Salter 
an W/O A C Pearson DFM took the Mosquito to Berlin, one of 12 aircraft
from 139 Squadron engaged in a three wave raid.
Th Mosquito experienced engine trouble and frozen controls. but 
carried out a successful attack.
In service with 139 Squadron Mosquito KB161 
carried the code-letters 'XD-H', On the Left 
hand side of the nose was painted in white, the
inscription "VANCOUVER" British Columbia Canada.
There is a picture in existence of the Mosquito 
in flight with the port engine feathered.
F/O Alan J A Woolland DFM completed 27 operations on Lancasters with
106 Squadron before being posted to 29 OTU to teach navigation and 
the use of GEE Keen to fly the Mosquito, he successfully passed 
decompression tests late 1943 and was posted to 1655 CU Matham for
Mosquito training.Here he teamed up with F/O Geoffery W. Lewis and
the two joined the 139 Squadron early in 1944.Between 24 February 
and 14 March 1944, eight GEE raids were flown by the crew before 
Woolland was sent for H2S training. When he rejoined the squadron 
in April 1944, the crew flew a further 13 H2S operations,the last 4
in KB161.
On Thursday 11 May 1944, Mosquito KB161 took off from Upwood at 
2205 hours with a load of TI flares for an attack on the 
I.G.Farben Chemical works in Ludwigshafen, one of 12 139 Squadron
Mosquitoes raiding this and Mannheim. Poor visibility hampered the
attack, but Lewis and Woolland found their objective and released 
their pattern of flares.
As the Mosquito returned to base, unbeknownst to the crew a marker 
flare had hung-up on a bomb bay door, and when the aircraft 
descended thru 2000 feet the barometric fuse detonated it.
The cockpit immediately,filled with dense white smoke,which 
partly cleared when F/O Lewis opened his cockpit window. Realizing
there was a major fire in the bomb bay the crew decided to bale out.
F/O Woolland released the floor hatch,clipped on his parachute and
attempted to leave, but the slipstream from a 300 mph dive pinned
him against the back of the hatch,and it was only through F/O Lewis
pushing him out with a boot on his head that he was able to survive.
The Mosquito dived into the ground in flames at Field View Farm,
Chittering, Cambridgeshire at 0125 hours and was totally destroyed,
F/O Lewis did not get clear and was killed in the crash. Age 23,
he was buried at St. Matthews Churchyard,Overseal,Derbyshire.
The wreckage of Mosquito KB161 was excavated in February 1976 by 
a team led by Ian McLachlan. In addition to the shattered 
Packard Merlin 31 engines,electrical equipment,smashed plywood,
the pilot's armored seat,and dinghy equipment was unearthed.
(http://www.ch2a.ca/KB161_history.html)
"Serial Range KB100 - KB299. 200 Mosquito B.Mk.XX. Part of a batch of 250 (9 to USAAF as F8) delivered by De Havilland Canada, Toronto. This was the first Canadian-built Mosquito Mk.XX written off in Bomber Command service. Airborne 2205 10May44 from Upwood. On return a flare that had failed to release ignited and the Mosquito crashed 0125 at Chittering, 8 miles NNE from Cambridge. F/O Lewis is buried in Overseal (St.matthew) Churchyard. F/O Woollard gained his DFM, Gazetted 9Feb43, while serving with 105 Sqdn. F/O G.W.Lewis KIA F/O A.J.A.Woollard DFM F/O Woollard survived yet another bad crash in Sweden, where he was interned 12Jun44. See: LR505. " (Chorley via Lost Bombers) Flare hung up caught fire in air and crashed Chittering nr Waterbeach 11.5.44 on return (Air Britain Serials) 11.05.44 139 Sqn. KB161 Aircraft was returning from operations over Mannheim when it caught fire due to flare hung up on bomb door and crashed near Waterbeach, Cambs. Aircraft was coded 'H'. (Mosquito Crash Log)</t>
  </si>
  <si>
    <t>Flare ignited in plane</t>
  </si>
  <si>
    <t>NS905</t>
  </si>
  <si>
    <t>10/11 May 1944 (FCWDv4) Coded D, lost around 0030, W/O G.R. Leiper and F/S H. MacLeod both killed (2nd TAF). Missing from intruder to Chateaudun 11.5.44 (Air Britain Serials)</t>
  </si>
  <si>
    <t>NT117</t>
  </si>
  <si>
    <t>11 May 1944</t>
  </si>
  <si>
    <t>11.05.1944 Intruder sortie 418 over french airfields from Holmsley South hit by FLAK, crashed. into channel, unknown location (FCL). W/C A Barker ok, F/L RG Frederick ok, crew rescued, no further info Received from No.27 Movements Unit, 2 May 1944; missing on operations, 10 May 1944. The fourth aircraft loss of the eight-day period previously mentioned involved no loss of life. W/C Barker and F/L Frederick, returning from a night operation in which their aircraft had been rendered sluggish by severe flak damage, took a parting shot at Jerry by shooting-up a coastal gun post on a cliff-top at Biville. While diving on it, Barker glanced back momentarily to check on a suspected E/A. Thus distracted, he may have descended a little too low; or possibly the damaged aircraft "mushed" a little on the pull-out. At any rate his propellers briefly churned water instead of air. The bent blades set up such severe vibrations that Barker decided to ditch rather than chance the aircraft's self-destruction in the air. The Mosquito pancaked at 110 m.p.h., and its crew abandoned via the cockpit floor which had been ripped open by the impact. They watched from their dinghies as the Mosquito submerged scarcely 90 seconds later. After about 16½ hours Spitfires spotted them. In another hour-and-a-quarter they were picked up by a Walrus aircraft right under Jerry's nose, two miles off Dieppe. The Walrus was chased by four Me. 109s but reached its Hawkinge base safely. Frederick, who had sustained a broken leg, was posted, but the wingco re-crewed with F/O W. A. R.("Red")Stewart, DFC, and returned to operations on the eve of D-Day. (INTRUDER, The history of No. 418 Squadron. BY SQUADRON LEADER A. P. HEATHCOTE Air Historical Branch) Hit by flak Juvincourt and ditched 2m N of Dieppe 11.5.44 (Air Britain Serials)</t>
  </si>
  <si>
    <t>ML905</t>
  </si>
  <si>
    <t>11.05.1944 2030 Air Test 109 from Little Staughton lost power from port engine, swung and crashed. Little Staughton airfield (BCL). F/L PF Woolland ok, , Engine cut on take-off for air test swung and u/c collapsed Little Staughton 11.5.44 (Air Britain Serials)</t>
  </si>
  <si>
    <t>LR274</t>
  </si>
  <si>
    <t>11/12 May 1944</t>
  </si>
  <si>
    <t>F/Lt L.N. WALSH - 101075 - Pilot and F/O K.R. HALL - 153358 - Nav. both buried St.Desir War Cem., Calvados, France. 11/12 May 1944 (FCWDv4) Time around 0100. (2nd TAF) Missing (Chateaudun) 11.5.44 (Air Britain Serials)</t>
  </si>
  <si>
    <t>HK409</t>
  </si>
  <si>
    <t>301FTU/264</t>
  </si>
  <si>
    <t>12 May 1944</t>
  </si>
  <si>
    <t>16/02/1944 de Havilland Mosquito NF Mark XIII HK409 of 1 Overseas Aircraft Dispatch Unit crashed on landing at RAF Portreath. After repair this aircraft later served with 264 Squadron. (http://www.rafdavidstowmoor.org/pages/crash_log/crashlog44.htm) Damaged in accident 12.5.44 NFD (Air Britain Serials) 16.02.44 1 OADU. HK409 Crashed on landing at Portreath. Crew safe. (Mosquito Crash Log)</t>
  </si>
  <si>
    <t>NS885</t>
  </si>
  <si>
    <t>Sharp &amp; Bowyer in their book Mosquito says that on 12 May Braham flew an unoffical sortie to the Skagerrat in a 305 sqdn Mosquito and destroyed a FW 190. During the engagement his fuel tanks were holed and while chasing the Fw 190 his port propeller touched the ground. Over the North Sea he ran out of fuel and ditched near a convoy and was picked up. I can trace no Mosquito from 305 Sqdn lost on that date but 107 Sqdn, also based at Lasham, lost NS885 as missing on that date. Possibly Braham was flying this aircraft unless someone can say differently. It is correct. Braham "borrowed" a Mosquito from 107 Sqdn. Lasham. Air 25/40. Ops. Order from 2 Group HQ, 12. May 1944, issued by F/Lt. Riseley. May have been claimed by an unnamed 10./JG 11 pilot. Missing 12.5.44 (Air Britain Serials)</t>
  </si>
  <si>
    <t>NS949</t>
  </si>
  <si>
    <t>12/13 May 1944</t>
  </si>
  <si>
    <t>ML978</t>
  </si>
  <si>
    <t>13.05.1944 2205 105 to Chateaudun from Bourn on return Verey pistol discharged in cockpit, crashed. at Madingley, Cambridgeshire (BCL). F/L N Clayes DFC +, F/O FE Deighton +, Clayes buried in Lancashire at Crompton Cem, Deighton rests at Edmonton Cem. Coded GB-C Bar (www.crashplace.de) First operational sortie 20Apr44. Airborne 2205 12May44 from Bourn. On return the Verey pistol was accidentally discharged in the cockpit and the Mosquito crashed at Madingley, Cambridgeshire. F/L Clayes is at home in Lancashire in Crompton Cemetery; F/O Deighton in Edmonton Cemetery. F/L N.Clayes DFC KIA F/O F.E.Deighton KIA " 12/13 May (Lost Bombers)
The 105 Squadron ORB Form 540 for May 13 has the following:
13.5.44 Day On returning to Bourn aircraft Ĉ (bar over C) crashed on the circut and the crew (F/L Clayes DFC and F/O Deighton) were killed.
The next entry permanantly awards both the Path Finder Badge
The Form 541 has:
12/13.5.44 Mosquito XVI ML978 F/L N. Clayes DFC, F/O Deighton [Target] Chateaudun [Up] 22.05 [Down] 01.12., primary attacked, Aircraft crashed on return. Crew killed (http://www.rafcommands.com/forum/showthread.php?p=35249&amp;highlight=Mosquito#post35249) Very pistol discharged in cockpit pilot lost control crashed in circuit at Madingley Cambs. returning from Chateaudun 13.5.44 (Air Britain Serials) 13.05.44 105 Sqn. ML978 Pilot lost control on circuit at Madingley, Cambs., due to very cartridge being discharged in cockpit. Two killed. (Mosquito Crash Log)</t>
  </si>
  <si>
    <t>MM256</t>
  </si>
  <si>
    <t>13 May 1944</t>
  </si>
  <si>
    <t>13.05.44 Obgefr. Horst Rippert E.Kdo JGr. Süd Mosquito  BK-5.8: at 8.000 m. 16.37 Film C. 2027/I Anerk: Nr. 2 Buried Mazarques Cem. Ext. Marseilles, Bouches-du-Rhône, France: Lt W.C. JOUBERT - SAAF - 103981V - Pilot, Lt C. MERVIS - SAAF - 207058V - Observer. (http://www.rafcommands.com/forum/showthread.php?t=6502) Mosquito 60 th Sqn crashed in Southern France (by German fighter) at Saint Martin de Crau, "Etang des Aulnes", 16h 30, May 13, 1944. Buried Mazarques Cem. Ext. Marseilles, Bouches-du-Rhône, France: Lt W.C. JOUBERT - SAAF - 103981V - Pilot Lt C. MERVIS - SAAF - 207058V - Observer. (http://www.rafcommands.com/forum/showthread.php?p=37140&amp;highlight=Mosquito#post37140) Missing (Marseille) 13.5.44 (Air Britain Serials)</t>
  </si>
  <si>
    <t>E.Kdo JGr. Süd</t>
  </si>
  <si>
    <t>JGr. Süd</t>
  </si>
  <si>
    <t>Rippert</t>
  </si>
  <si>
    <t>DZ638</t>
  </si>
  <si>
    <t>13.05.1944 0212 692 to Kiel from Graveley thought to have fallen to NF, crashing near Kaiser Wilhelm Kanal. Lost without trace (BCL). P/O DMT Burnett RCAF +, P/O GW Hume or Hulme +, Hume/Hulme buried in Hamburg Ohlsdorf Cem, Burnett no known grave Missing from mining Kiel Canal 13.5.44 (Air Britain Serials)</t>
  </si>
  <si>
    <t>HP939</t>
  </si>
  <si>
    <t>W/C Stumm and F/L McKerrachen both killed. One of the structural failures which eventually led to the temporary grounding of the Mosquitos in the theatre. ("No Hero, Just a Survivor") Navigator name McKerracher? (http://www.awm.gov.au/cms_images/histories/27/chapters/25.pdf) Broke up recovering from roll Amarda Road 13.5.44 (Air Britain Serials) Whilst I was there, my CO
06:24:00:00 
in Ceylon, Wing Commander Stum who was a Queensland Rhodes Scholar joined the civil air force before the war in England when he was over there on scholarship. He eventually came down there as CO and he became of a Mosquito squadron up in Northern India.
06:24:30:00 
And he came down to Armada Road, he brought the whole squadron down there and I said to Harley I said, "What about a flip in a Mosquito this afternoon, or sometime." He said, "Yeah I'm going up at five o'clock this afternoon." And I said, "All right, that'll be great so I'll see you." Anyway at lunch time he rang up and he said, "I'm going off earlier at three o'clock." And I said, "I can't go Harley I'm air testing a Liberator at three o'clock."
06:25:00:00 
And I was on the end of the runway running the engines up, preparatory to taking off as you had to each time and I looked up at the end of the runway and up in the air there, there was a Mosquito with the wing just going like that. Just crumbling up and they guy whose quarters were next to mine, Wally McKerico, I said to him, "Want a ride in a Mosquito and he said,
06:25:30:00 
"Yeah." I said, "Well you can take my place." They both went in of course and I said, "Never ever will I ever fly in a Mosquito." 
(Whilst I was there, my CO
06:24:00:00 
in Ceylon, Wing Commander Stum who was a Queensland Rhodes Scholar joined the civil air force before the war in England when he was over there on scholarship. He eventually came down there as CO and he became of a Mosquito squadron up in Northern India.
06:24:30:00 
And he came down to Armada Road, he brought the whole squadron down there and I said to Harley I said, "What about a flip in a Mosquito this afternoon, or sometime." He said, "Yeah I'm going up at five o'clock this afternoon." And I said, "All right, that'll be great so I'll see you." Anyway at lunch time he rang up and he said, "I'm going off earlier at three o'clock." And I said, "I can't go Harley I'm air testing a Liberator at three o'clock."
06:25:00:00 
And I was on the end of the runway running the engines up, preparatory to taking off as you had to each time and I looked up at the end of the runway and up in the air there, there was a Mosquito with the wing just going like that. Just crumbling up and they guy whose quarters were next to mine, Wally McKerico, I said to him, "Want a ride in a Mosquito and he said,
06:25:30:00 
"Yeah." I said, "Well you can take my place." They both went in of course and I said, "Never ever will I ever fly in a Mosquito." )
There is a similar account earlier on regarding the accidental death of 45 Squadron’s CO, Wing Commander Stumm, also in a Mosquito; again the implication (and again the pilot unnamed) is that pilot error was solely to blame. No mention is made of the fact that Stumm’s aircraft was observed both from the air and on the ground to suffer catastrophic structural failure. The Air Officer Commanding-in-Chief Far East, no less, in his remarks upon the Court of Inquiry’s findings of pilot error regarding Reeves’ crash, was of the view that in light of more recent investigations into Mosquito losses the possibility of structural failure also could not be completely disregarded as its cause.
Woods, though listing in his bibliography ‘Jeff’ Jefford’s splendid RAF Squadrons, is apparently not only unaware of that author’s 546-page masterful history of 45 Squadron (Jefford, Wing Commander C.G., MBE,BA,RAF(retd.) The Flying Camels: The History of No. 45 Squadron, RAF. High Wycombe, UK: Privately Printed, 1995. ( with which Emeny served for some nine months) but also his authoritative survey therein of the wooden Mosquito’s tragic history of structural failure in the testing tropical conditions prevailing in the Far East. Reeves’ family, in particular, would have every right to feel aggrieved here at the author’s lack of checking the facts regarding the loss of their loved one.
Cliff Emeny was undoubtedly a courageous and determined airman who had a remarkable and exciting wartime career – indeed a life that should be the subject of a worthy biography. Sadly, The Three Wings falls far short of this.
(Errol Martyn: http://www.rafcommands.com/forum/showthread.php?p=53189&amp;highlight=Mosquito#post53189)</t>
  </si>
  <si>
    <t>NS855</t>
  </si>
  <si>
    <t>LR357</t>
  </si>
  <si>
    <t>14/15 May 1944</t>
  </si>
  <si>
    <t>14/15 May 1944 (FCWDv4) Coded T, hit by flak at Coulommiers, wheels-up landing at Manston (2nd TAF). Damaged by flak Coulommiers and bellylanded at Manston 15.5.44 (Air Britain Serials)</t>
  </si>
  <si>
    <t>HK501</t>
  </si>
  <si>
    <t>14/15.05.44: Target Bristol: I/KG 6. Ju 188A-2, Wnr.180440, 3E+MH of 1/KG 6, Oblt. Karl von Manowarda (F) POW injured, Ofw. Ernst Fröhlich (Bf) POW injured, Fw. Heinrich Kaiser (B) killed, Fw. Holf Wolf (Bm) killed, Ofw. Paul Schmaler (Bs) killed. Shot down by a Mosquito of 264 Sq. (Hartford Bridge) which was lost in the combat. F/Lt. C.M.Ramsay DFC baled out, F/O. Edgar DFC killed. The Ju 188 crashed at 02.25 hrs at Manor Farm, West Woldham, Selbourne, Hampshire. (http://www.fishponds.freeuk.com/nluftbri10.htm) Near Alton, Hampshire (2nd TAF) Abandoned on patrol nr Alton Hants. 14.5.44 (Air Britain Serials)</t>
  </si>
  <si>
    <t>Ju 188</t>
  </si>
  <si>
    <t>1/KG 6</t>
  </si>
  <si>
    <t>LR408</t>
  </si>
  <si>
    <t>15 May 1944</t>
  </si>
  <si>
    <t>MM575</t>
  </si>
  <si>
    <t>Blew up in air and dived into ground Goudhurst Kent 15.5.44 presumed wing collapsed (Air Britain Serials) 15.05.44 96 Sqn. MM575 Aircraft crashed in field at Cherry Orchard, Goudhurst, Kent after explosion in mid air. Two killed. (Mosquito Crash Log)</t>
  </si>
  <si>
    <t>DZ726</t>
  </si>
  <si>
    <t>410/141</t>
  </si>
  <si>
    <t>16 May 1944</t>
  </si>
  <si>
    <t>16.05.1944 1350 Training, AI, in Cromer region 141 from West Raynham reported overdue and presumed lost over sea. Lost without trace (BCL). F/O JP Watkins +, F/S T Pantry +, TW-Z (http://www.crashplace.de/) Brought back 300 feet of copper cable from a sortie to Apeldoorn on 15 April 1943 (Mosquito Fighter Squadrons in Focus) Missing on AI exercise over North Sea 16.5.44 (Air Britain Serials)</t>
  </si>
  <si>
    <t>ML988</t>
  </si>
  <si>
    <t>Upwood/571</t>
  </si>
  <si>
    <t>16/17 May 1944</t>
  </si>
  <si>
    <t>17.05.1944 2229 571 to Berlin from Oakington on return bomb bay doors opened in error sudden loss of height, crashed. into trees at University Farm Gitton, quite close to airfield 0254 (BCL). F/O BE Knight +, F/L AJ Baldwin DFM +, Knight buried in Cambridge Cty Cem, Baldwin lies in Wandsworth Streatham Cem 16/17 May "Serial Range ML956 - ML999. 44 Mosquito B.MkXV1. Powered by Merlin 72/73 engines. Part of a batch of 152 delivered by De Havilland between 24Nov43 and 4Dec44. MM170 was not delivered. Airborne 2229 16May44 from Oakington. On return to base the bomb doors were opened inadvertenly whilst on final approach. This resulted in a sudden loss of height and the Mosquito crashed 0254 into trees at University Farm, Gitton, quite close to the airfield. F/O Knight is buried in Cambridge City Cemetery; F/O Baldwin's whose DFM had been awarded when he served with 150 Sqdn, Gazetted 27Oct42, is buried in Wandsworth (Streatham) Cemetery. F/O B.E.Knight KIA F/L A.J.Baldwin DFM KIA This was the Squadron's first loss since forming at Downham Market 7Apr44 and moving two weeks later to Oakington. On 26Oct96 at All Saints Church, Longstanton, Cambridgeshire, a Memorial Plaque to the 26 airmen killed on 571 Sqdn was unveiled at a Dedication Service. " (Lost Bombers) Bomb doors opened in error for flaps lost height and hit trees in circuit on return from Berlin Girton Cambs. 17.5.44 (Air Britain Serials) 19.05.44 571 Sqn. ML988 Aircraft on circuit crashed at Dry Drayton, Cambs, killing two. (Mosquito Crash Log)</t>
  </si>
  <si>
    <t>MM436</t>
  </si>
  <si>
    <t>17 May 1944</t>
  </si>
  <si>
    <t>17/05/1944 de Havilland Mosquito NF Mark XIII MM436 of 151 Squadron based at RAF Predannack was held off too high, stalled, landed heavily and suffered an undercarriage collapse. The crew of two are safe. (http://www.rafdavidstowmoor.org/pages/crash_log/crashlog44.htm) Stalled on landing and u/c collapsed Predannack 17.5.44 (Air Britain Serials) 17.05.44 151 Sqn. MM436 Aircraft held off too high ,stalled, landed heavily at Predannack aerodrome and suffered undercarriage collapse. Crew safe. (Mosquito Crash Log)</t>
  </si>
  <si>
    <t>Heavy landing</t>
  </si>
  <si>
    <t>MM442</t>
  </si>
  <si>
    <t>18 May 1944</t>
  </si>
  <si>
    <t>Crashed in sea during searchlight co-operation off Catania 18.5.44 (Air Britain Serials)</t>
  </si>
  <si>
    <t>LR250</t>
  </si>
  <si>
    <t>301FTU/45</t>
  </si>
  <si>
    <t>U/c leg collapsed on landing Amarda Road 18.5.44 (Air Britain Serials)</t>
  </si>
  <si>
    <t>LR370</t>
  </si>
  <si>
    <t>19 May 1944</t>
  </si>
  <si>
    <t>Ditched on return from bombing a Knickebein station, crew lost (FCWDv4) Coded Y, F/L R.M. Muir and F/L F. Mountain both KIA, time 1945. (2nd TAF). "2nd TAF" Vol.1 p.110/111 (Shores/Thomas): LR370 - Nav station Sortosville-en-Beaumont. (http://www.rafcommands.com/forum/showthread.php?p=4127 Ditched 20m W of Guernsey on return from Sortosville-en-Beaumont 19.5.44 (Air Britain Serials)</t>
  </si>
  <si>
    <t>KB230</t>
  </si>
  <si>
    <t>20 May 1944</t>
  </si>
  <si>
    <t>A Mosquito was lost in Grand Lake Newfoundland on May 20th and the crew were R Adkison and P F Zyvitski, American and Canadian civilian contractors of the Command. (http://www.rafcommands.com/forum/showthread.php?t=3951) Crashed on ferry flight in snow storm Grand Lake Newfoundland 20.5.44 (Air Britain Serials)</t>
  </si>
  <si>
    <t>DZ528</t>
  </si>
  <si>
    <t>21 May 1944</t>
  </si>
  <si>
    <t>HK414</t>
  </si>
  <si>
    <t>LR292</t>
  </si>
  <si>
    <t>Engine cut in West Malling circuit flew into hill Cuxton Kent 21.5.44 (Air Britain Serials) 21.05.44 21 Sqn. LR292 Aircraft flew into hillside at Mayeswood, Cuxton, near Cobham, Kent. (Mosquito Crash Log)</t>
  </si>
  <si>
    <t>LR371</t>
  </si>
  <si>
    <t>Spun into ground out of cloud during formation practice Toll gate Gravesend Kent 21.5.44 (Air Britain Serials) 21.05.44 21 Sqn. LR371 Aircraft spun and burned at Toll Gate, Gravesend, Kent after entering cloud in formation. (Mosquito Crash Log)</t>
  </si>
  <si>
    <t>LR434</t>
  </si>
  <si>
    <t>24 May 1944</t>
  </si>
  <si>
    <t>Sweden</t>
  </si>
  <si>
    <t>HR119</t>
  </si>
  <si>
    <t>24/05/1944 de Havilland Mosquito FB Mark VI HR119 of 248 Squadron overshot on landing at RAF Portreath and suffered an undercarriage collapse. The crew of two are unhurt. (http://www.rafdavidstowmoor.org/pages/crash_log/crashlog44.htm) overshot landing swung and u/c collapsed Portreath 24.5.44 DBR (Air Britain Serials) 24.05.44 248 Sqn. HR119 Overshot on landing at Portreath aerodrome and suffered undercarriage collapse. Crew unhurt. (Mosquito Crash Log)</t>
  </si>
  <si>
    <t>HK351</t>
  </si>
  <si>
    <t>Reported engine trouble pres. crashed in sea on AI exercise 24.5.44 (Air Britain Serials)</t>
  </si>
  <si>
    <t>NT145</t>
  </si>
  <si>
    <t>24/25 May 1944</t>
  </si>
  <si>
    <t>NS901</t>
  </si>
  <si>
    <t>25 May D.H. Mosquito no. NS901. Damaged over the Cologne, the a/c crashed attempting to land at Lasham. Both airmen were killed: F/Lt Kolacz and Sgt Kruszynski. 24/25 May 1944 (FCWDv4) Coded K (2nd TAF). Hit trees on approach on return from Bonn Lasham 25.5.44 (Air Britain Serials) 24.05.44 305 Sqn. NS9O1 Hit trees on approach to Lasham airfield, killing two. (Mosquito Crash Log)</t>
  </si>
  <si>
    <t>Hit tree</t>
  </si>
  <si>
    <t>NS942</t>
  </si>
  <si>
    <t>26.05.1944 Intruder sortie 605 to Venlo airfield from Manston . Lost without trace (FCL). F/L J Fotheringham-Parker +, F/S RA Bond +, both buried in Reichswald Forest War Cem FCWDv4 says 24/25 May. Crashed 2kms E Straelen, initially buried there. Hit high tension lines, probably after pursuing a Bf 110 of NJG 5 near Venlo airfield. (Juergen Haus) Missing (Venlo) 25.5.44 (Air Britain Serials)</t>
  </si>
  <si>
    <t>DZ610</t>
  </si>
  <si>
    <t>692/139</t>
  </si>
  <si>
    <t>26/27 May 1944</t>
  </si>
  <si>
    <t>Morlock</t>
  </si>
  <si>
    <t>DZ649</t>
  </si>
  <si>
    <t>Rauer</t>
  </si>
  <si>
    <t>DD632</t>
  </si>
  <si>
    <t>264/307/157/307/13OTU</t>
  </si>
  <si>
    <t>27 May 1944</t>
  </si>
  <si>
    <t>Hit HT cables low flying and DBR 27.5.44 (Air Britain Serials)</t>
  </si>
  <si>
    <t>DZ468</t>
  </si>
  <si>
    <t>105/139/618/692/627</t>
  </si>
  <si>
    <t>27/28 May 1944</t>
  </si>
  <si>
    <t>HJ714</t>
  </si>
  <si>
    <t>264/307/239</t>
  </si>
  <si>
    <t xml:space="preserve">28.05.1944 2345 239 BS from West Raynham . Lost without trace (BCL). F/O RK Bailey pow, F/O JFM White pow, (Moskitopanik contains an account by Bailey describing how an explosion from a 110 which he was attacking knocked out both engines, forcing the aircraft to be abandoned.) 27/28 May 1944 (FCWDv4) Crashed near Renswonda (MH - Renswoude?) {Ultrecht} (http://www.crashplace.de/) F/O R. K. Bailey (40730). Mosquito. Debris from destroyed fighter. 9000ft. Aircraft abandoned in air, due to loss of control. Difficulty in abandoning. Aircraft destroyed. Radio apparatus on except GEE when shot down. (http://yourarchives.nationalarchives.gov.uk/index.php?title=Information_from_Prisoner_of_War_in_Stalag_Luft_III) HJ714 Cr. 0130 twixt Renswouda (Utrecht) &amp; Veenendaal (http://www.rafinfo.org.uk/BCWW2Losses/1944.htm) Missing from bomber support mission over Belgium 28.5.44 (Air Britain Serials) </t>
  </si>
  <si>
    <t>NS851</t>
  </si>
  <si>
    <t>Crashed in France and crew buried in Choloy War Cemetery. F/Lt - Pilot - Paul Kemble TWISS - 47274. F/Sgt - Nav - George Ernest REDDISH - 1577266. 27/28 May 1944 (FCWDv4) Squadron letter G, failed to return from St. Dizier, time estimated to be around 0030. (2nd TAF) Missing from night intruder to St.Dizier 28.5.44 (Air Britain Serials) A German list of aircraft crashes says a Mosquito came down at 00.50 on 28 May at St. Dizier airfield.</t>
  </si>
  <si>
    <t>NS931</t>
  </si>
  <si>
    <t>28.05.1944 0155 515 BS from Little Snoring hit by FLAK, crashed. on Leeuwarden airfield, northern Holland (BCL). F/O DK Foster +, F/O RS Ling +, buried in Leeuwarden Northern General Cem 27/28 May 1944 (FCWDv4) MH - was this Rauer's He 219 claim? Unlikely, as Rauer's claim was "off Den Helder" Airborne 0155 28May44 from Little Snoring. Shot down by Flak, crashing on the Luftwaffe airfield at Leeuwarden, northern Holland. Both officers are buried in Leeuwarden General Cemetery. F/O D.K.Foster KIA F/O R.S.Ling KIA (Lost Bombers) Crashed 03.30 (1944 sec_tcm5-7285.pdf) Missing from patrol to Leeuwarden 28.5.44 (Air Britain Serials)</t>
  </si>
  <si>
    <t>HX972</t>
  </si>
  <si>
    <t>487/2GSU</t>
  </si>
  <si>
    <t>COOLING, Keith Newman - (Flight Lieutenant); Service Number - 402641; File type - Casualty - Repatriation; Aircraft - Mosquito HX 723; Place - Tempsford Bedfordshire, United Kingdom; Date - 28 May 1944 (NAA barcode 1054480) Hit tree low flying Tetworth Hall nr St.Neots Hunts. 28.5.44 (Air Britain Serials) 28.05.44 2 GSU. HX972 Pilot was on a low-level cross country exercise when the aircraft hit the top of an elm tree which knocked the starboard tailplane off, the aircraft crashed at Tetworth Hall, Hunts., killing two. (Mosquito Crash Log)
Re: 28-5-1944 AUS402641 F/L Keith Newman COOLING RAAF. Cooling is listed in most refs as being a member of No.60 OTU. In fact, he was lost in No.2 GSU Mosquito FB.VI HX972, on 28-5-1944. In all probability he was attatched to No.2 GSU, Swanton Morley at the time of his death, His records are ambiguous.
28-5-1944
No.2 Group Support Unit, Swanton Morley.
Mosquito FB.VI HX972
Pilot was on a low-level cross-country exercise when the aircraft hit the top of an elm tree which knocked the starboard tail plane off. The aircraft crashed into Tetworth Hall Cottage, near Tempsford, Bedfordshire. Flight Lieutenant Cooling and Flying Officer Howes , pilot and navigator respectively, were killed. In the ensuing fire Mr Frederick Oliver Gore was killed. Mrs Miriam Gore, his wife, and Miss Kathleen Gilbert were injured.
AUS402641 F/L Keith Newman COOLING RAAF +
50890 F/O (Nav.) Kenneth Alfred HOWES RAF +
Ground casualties:
Mr Frederick Oliver GORE +
Mrs Miriam GORE - Injured
Miss Kathleen GILBERT - Injured
(http://www.rafcommands.com/forum/showthread.php?11200-Pilot-Navigator-photo-paydirt)
Summary for 30th May
18 Course
Fifteen crews were posted from this unit as follows:-
..
F/L Cooling K.N. F/O Howes K.A. No.2 GSU
...
One crew was killed in a flying accident on the 6th May 44, one Australian pilot was suspended so that 15 crews were posted to units as follows:-
9 crews to No.2 G.S.U. at Swanton Morley
6 crews to No.305 Squadron Lasham
31st March
18 course, 8 more crews (to complete 18 Course) arrived today from No.63 OTU
..
F/L Cooling (Australian Pilot) crewed with Sgt Ridout, had not reported by 1st April.
2nd April
F/L Cooling arrived completing No.18 Course.
Both Cooling and Howes appear in the No.18 Course, Squad II photo.
(ditto)</t>
  </si>
  <si>
    <t>MM503</t>
  </si>
  <si>
    <t>28/29 May 1944</t>
  </si>
  <si>
    <t>DD717</t>
  </si>
  <si>
    <t>157/60OTU/141</t>
  </si>
  <si>
    <t>29 May 1944</t>
  </si>
  <si>
    <t>HK426</t>
  </si>
  <si>
    <t>HX984</t>
  </si>
  <si>
    <t>613/21/13OTU</t>
  </si>
  <si>
    <t>30 May 1944</t>
  </si>
  <si>
    <t>"13 OTU - Mosquito - HX984 - 30-5-1944" Based Finmere, Buckinghamshire. Aircraft was flying at 100 ft with stbd engine trouble. The Pilot climbed to 800 ft but was unable to maintain height, so stbd engine was feathered and a/c forcelanded in a field at Ford Hall, near Birkenhead (Wirral ???), but struck a tree. F/O (Pilot) F.E. LEES survived however it is believed the Navigator was killed in the accident. Who has a name on file for the navigator? Engine cut crashed in forced landing Ford Hall Birkenhead Wirral 30.5.44 (Air Britain Serials) 30.05.44 13 OTU. HX984 Aircraft was flying at one hundred feet with starboard engine trouble, the pilot climbed to eight hundred feet but was unable to maintain height so starboard engine was feathered and aircraft was force landed in a field at Ford Hill(Mosquito Crash Log)</t>
  </si>
  <si>
    <t>HK465</t>
  </si>
  <si>
    <t>Engine cut on take-off overshot landing into ditch Hunsdon 30.5.44 (Air Britain Serials) 30.05.44 410 Sqn. HK465 Port engine failed at night on take-off from Hunsdon aerodrome and aircraft overshot on landing. Crew unhurt. (Mosquito Crash Log)</t>
  </si>
  <si>
    <t>HJ676</t>
  </si>
  <si>
    <t>301FTU/Malta/FE</t>
  </si>
  <si>
    <t>31 May 1944</t>
  </si>
  <si>
    <t>SOC 31.5.44 (Air Britain Serials)</t>
  </si>
  <si>
    <t>PZ162</t>
  </si>
  <si>
    <t>31 May / 1 June 1944</t>
  </si>
  <si>
    <t>01.06.1944 0115 headed for Creil 515 BS from Little Snoring crashed. near Pontoise (Val d´Oise) (BCL). F/L GJ Summers +, Sgt H Carmichael +, rest in Communal Cem Lost over France and crew buried Pontoise Comm. Cem., Dept. Seine-et-Oise. F/Lt - Pilot - Geoffrey John SUMMERS - 123053 Sgt - Nav - Harry CARMICHAEL - 1684223 (RAF Commands Forum) 31 May / 1 June 1944 (FCWDv4) Lost 3 km SW of Cormeilles airfield at 0330 on June 1 1944, KE 8791 (http://www.footnote.com/image/38655169/mosquitoes%7CMosquito/) Missing from intruder to Creil 1.6.44 (Air Britain Serials)</t>
  </si>
  <si>
    <t>NS980</t>
  </si>
  <si>
    <t>1 June 1944</t>
  </si>
  <si>
    <t>1944-06</t>
  </si>
  <si>
    <t>NT154</t>
  </si>
  <si>
    <t>2/3 June 1944</t>
  </si>
  <si>
    <t>HR179</t>
  </si>
  <si>
    <t>ML962</t>
  </si>
  <si>
    <t>3 June 1944</t>
  </si>
  <si>
    <t>NS518</t>
  </si>
  <si>
    <t>802WRX, 8th Air Force. Pilot James, Harold L. Take Off Accident at North Pickenham/Sta 143. Category 5 damage, 03 June 1944. (http://www.aviationarchaeology.com) 440603 JAMES, HAROLD L MOSQUITO NS-518 NORTH PICKENHAM, UK 802W TAKE-OFF (Thomas Ensminger) (Air Britain Serials)</t>
  </si>
  <si>
    <t>HJ809</t>
  </si>
  <si>
    <t>605/13OTU</t>
  </si>
  <si>
    <t>4 June 1944</t>
  </si>
  <si>
    <t>UP-D on 605 Sqn. (Mosquito Squadrons of the RAF). D of 605 Squadron flew as escort to 617 Squadron on the Dortmund-Ems Canal sortie of 16 September 1943 - may well have been this aircraft, flown by S/L W.F. Gibb and P/O H.S. Milis. Engine cut stalled on approach Finmere 4.6.44 (Air Britain Serials) 04.06.44 13 OTU. HJ809 Port engine failed and aircraft stalled on approach one mile S.W. of Finmere aerodrome, killing two. (Mosquito Crash Log)</t>
  </si>
  <si>
    <t>ML971</t>
  </si>
  <si>
    <t>105/692</t>
  </si>
  <si>
    <t>4/5 June 1944</t>
  </si>
  <si>
    <t>05.06.1944 692 to Köln from Gransden Lodge on return approach at Warboys, port engine failed, went into a field and burst into flames. Warboys airfield 0059 (BCL). F/L JEL Gover DFC inj, F/O E Talbot DFC +, Talbot buried in Stretton-cum-Wetmoor St. Mary Churchyard 4/5 June, Cologne, "Serial Range ML956 - ML999. 44 Mosquito B.Mk.XV1. Powered by Merlin 72/73 engines. part of a batch of 152 delivered by De Havilland (Hatfield) between 24Nov43 and 4Dec44. MM170 was not delivered. Initially issued to No.105 Sqdn with whom it flew no operations. Airborne from Grandsen Lodge. On return the crew tried to land at RAF Warboys, but on its final approach the port engine failed and the Mosquito spun into a field at 0059 and burst into flames. F/O Talbot was taken home for burial in Stretton-cum-Wetmoor (St.mary) Churchyard. F/L J.E.L.Gover DFC Inj F/O E.Talbot DFC KIA " (Chorley via Lost Bombers) Engine lost power belly-landed on approach Warboys 5.6.44 on return from Cologne DBF (Air Britain Serials) 05.06.44 692 Sqn. ML971 Aircraft belly landed in field near Warboys aerodrome and caught fire after engine failure, killing one and injuring one. (Mosquito Crash Log)</t>
  </si>
  <si>
    <t>DD733</t>
  </si>
  <si>
    <t>25/157/60OTU</t>
  </si>
  <si>
    <t>5 June 1944</t>
  </si>
  <si>
    <t>Crashlanded after engine failure Ronaldsway 5.6.44 (Air Britain Serials) 05.06.44 60 OTU. DD733 Port engine blew up in flight and aircraft crash landed on unfinished aerodrome at Ronaldsway, Isle of Man. (Mosquito Crash Log)</t>
  </si>
  <si>
    <t>MM243</t>
  </si>
  <si>
    <t>NT122</t>
  </si>
  <si>
    <t>5/6 June 1944</t>
  </si>
  <si>
    <t>06.06.1944 night Intruder 605 to Leewarden (Leeuwarden) from Manston crashed. into Ijsselmeer (FCL). F/L A Whitton-Brown +, F/L VG Brewis +, both buried in Hoorn General Cem, for Brewis see also FCL 08/09.Sept1944 It is not known when Arthur Whitten-Brown joined the Royal Air Force. He was promoted to Sergeant per 12 February 1941 and from Flying Officer to Flight Lieutenant on 12 February 1943. Flight Lieutenant Arthur Whitten-Brown was a pilot on a Mosquito with 605 (county of Warwick) Squadron, flying out of Manston, Kent. While further south the Allied armies sailed to the shores of Normandy, and the invasion of Nazi occupied Europe was about to begin, Flt. Whitten-Brown and his navigator, Flt. Victor Brewis, were ordered on an intruder mission to Leeuwarden airfield, a German nightfighter base. Flt. Whitten-Brown's mosquito crashed into the IJsselmeer, the exact cause of the crash is not known. Both men are buried at Hoorn General Cemetery. (RAF Commands Forum) 5/6 June 1944 (FCWDv4) Crashed at 0200, 200 m O Scharwoude (1944 sec_tcm5-7285.pdf) Missing (Leeuwarden) 6.6.44 (Air Britain Serials) Brown was the son of Sir Arthur Whitten Brown, who was the navigator on the first successful transatlantic flight. (http://modis.ispras.ru/wikipedia/Bill_Bedford.html) IJsselmeer (200 mO Scharwoude) http://docs.google.com/viewer?a=v&amp;q=cache:c6lSLEcwr9AJ:www.defensie.nl/_system/handlers/generaldownloadHandler.ashx%3Ffilename%3D/media/Inventaris%2520Delachaux_tcm46-170845.pdf+42-30606+423rd+bomb+squadron&amp;hl=en&amp;gl=ca&amp;pid=bl&amp;srcid=ADGEESgujm028axC-3_Jk7yYv8SPbkFzhs8hbl9AkI4tFiSoCOuoy7cIKti34EPzxrXGQnNaOBMjZTGfIVKcdPfKM3Bz-QYymLWXrjMmdE149z1VEl0OUtLO1UeikQJSDOIs6YZ-Af78&amp;sig=AHIEtbTQMYCrVYd0uajRx4TQDoXwRmj6rw</t>
  </si>
  <si>
    <t>PZ189</t>
  </si>
  <si>
    <t>06.06.1944 2300 headed for Lille area 515 BS from Little Snoring . Lost without trace (BCL). S/L WR Butterfield DFC MID +, Sgt CS Drew +, no further info Crew on the Runnymede Memorial. S/Ldr - Pilot - W.R. BUTTERFIELD - DFC - MiD - 67056 - Panel 200. Sgt - Nav - C.S. DREW - 1396993 - Panel 228 (Henk Welting) 5/6 June 1944 (FCWDv4) Serial Range PZ161 - PZ203. 43 Mosquito FB.V1. Powered by Merlin 25 engines. Part of a batch of 250 (including 9 FB.MkXV111) delivered by De Havilland (Hatfield) between 16May44 and 19Jun44. PZ189 wasone of two 515 Sqdn Mosquitoes lost on this operation. See: NS950. Airborne 2300 5Jun44 from Little Snoring setting course for Lille in support of the D-Day Landings. Lost without trace. Both are commemorated on the Runnymede Memorial. S/L W.R.Butterfield DFC MiD KIA Sgt C.S.Drew KIA (Chorley via Lost Bombers) MH - Any chance this was friendly fire? A 409 Sqn aircraft cleimed a Ju 88 off the east coast at 02:23 on this night. Were there any Luftwaffe operations over GB this night? Seems unlikely. Missing from patrol to Lille 5.6.44 (Air Britain Serials) MH - Note that a German list of air crashes says a Mosquito came down at 00.30 on 6 June at Chievres airfield, about 50km E of Lille.</t>
  </si>
  <si>
    <t>NS950</t>
  </si>
  <si>
    <t>Struning</t>
  </si>
  <si>
    <t>NS897</t>
  </si>
  <si>
    <t>Served with 464 Sqn, under RAF control 5/44 to 5-6/6/44. Sqn Ldr Oxlade lost on D-Day From Operations France. (Brian Fillery's website) Coned by searchlights at 2,000 feet and severely damaged by flak. Engines finally gave out near Yvetot, and with the Mosquito in flames, Oxlade gave the order to bail out. F/L Shanks made it out, but Oxlade was unable to follow in time. (Mosquito Monograph) 464 Mosquito NS897 was lost the same night but crashed at Gueures ( 5 miles south Dieppe ) , pilot Sq/Ldr Oxlade rests in the local cemetary. (Laurent Viton on www.mossie.org) Time around 0100 (2nd TAF). Missing from night intruder 6.6.44 (Air Britain Serials)
464 SQUADRON RAAF WORLD WAR 2 FATALITIES
Date of Death: 6 June 1944
Source:
AWM 64 1/348 1/354 AWM 237 (64) AWM 65 (4630)
Aircraft Type: Mosquito
Serial number: NS 897
Radio call sign: SB -
Unit: 464 Sqn RAAF
Summary:
Mosquito NS897 took off from RAF Gravesend at 2250 hours on the night of 5/6th June
1944, being one of twenty aircraft from the Squadron detailed to bomb road and rail
junctions, convoys, trains and bridges in support of Army landings in Normandy. NS897
failed to return from the mission.
Crew:
RAAF 400733 Sqn Ldr Oxlade, A G Captain (Pilot) (A Flight Commander)
RAAF 400839 Flt Lt Shanks, D M (Navigator)
Sqn Ldr Oxlade lost his life and he is buried in the Gueures Communal Cemetery.
Gueures is a village and commune 13kms south-west of Dieppe and 4kms south of
Ouville. Locality Seine-Maritime, France.
Flt Lt Shanks returned safe to the UK. He reported as follows : “We took off at 2300
hours to do a recce of roads south of the invasion area. We were coned at 2000 feet to the
south of Montfoe and the aircraft caught fire from flak hits. We carried on and the fire
went out. On the return journey over Yvetot one engine cut out and the pilot was forced
to feather it. No sooner was that done when the other engine caught fire. The bale out was
ordered and I did so when under 2000 feet. I don’t think the pilot had time to bale out.
I landed north of Gueures. The aircraft hit the ground and blew up. Later the bombs blew
up. The chute was tangled in a tall tree. I was forced to leave it there and climb down. I
went south and shortly knocked on the door of a farmhouse. A Frenchman and woman
told me to get away quickly as the farm was a German Hqrs. I walked past a German
guard on the gate and walked east for 2kms. I hid for 2 days in a hedge living on escape
tablets. At dusk on 7/6 I walked cross country, reached Ablement and entered a
farmhouse. The farmer sheltered me until 13/6 when I moved to Mont Candon in order to
see a flying bomb site close by and wanted to study the thing at close quarters. Flying
bombs commenced on 16/6. On 25/6 was moved by the Resistance organization to
Montreuil en Caux. On 1/9 made contact with Canadian troops.” Returned to unit on
7/9/44. 
(http://www.ww2talk.com/forum/remembering-today/36178-6th-june-1944-mosquito-one-survived-interesting-report.html#post400576)</t>
  </si>
  <si>
    <t>MM450</t>
  </si>
  <si>
    <t>06.06.1944 Night intruder 151 to Kerlin Bastard airfield from Predannack . Lost without trace (FCL). F/L JE Morris +, F/O J Bolton +, no known graves, no further info MH Kerlin-Bastard is near Brest. F/O Flight with P/O Mackins and F/Lt Morriss with F/O Bolton set out on these Intruder support sorties. The latter did not return from the sortie they carried out on the Brest airfield circuit. (http://www.151squadron.org.uk/) 5/6 June 1944 (FCWDv4) Missing from night intruder to Kerlin Bastard 6.6.44 (Air Britain Serials)</t>
  </si>
  <si>
    <t>MM451</t>
  </si>
  <si>
    <t>6/7 June 1944</t>
  </si>
  <si>
    <t>07.06.1944 Night defensive patrol 96 from West Malling engine trouble E Ramsgate , crew baled out. Unknown location (FCL). P/O JCO Allen +, Sgt WM Patterson +, no further info, see this crew FCL 20/21.05.1944 Crew MAY have been F/O J.C.O. ALLAN - 159499 - Panel 204. F/Sgt W.M. PATTERSON - 658248 - Panel 221 (Henk Welting) 6/7 June 1944 (FCWDv4) John Cecil Owen ALLEN of 96 Sqd who was posted as missing ,presumed dead, on 7/6/1944 following an accident in Mosquito Mk XIII :- MM451 (http://www.rafweb.org/Help_Wanted.htm) Abandoned after engine failure 10m off Manston 5.44 (Air Britain Serials)</t>
  </si>
  <si>
    <t>HK413</t>
  </si>
  <si>
    <t>08.06.1944 Defensive Patrol 29 over channel from West Malling . Lost without trace (FCL). F/L RR Densham +, F/O HW Ellis +, both buried in Bayeux Cem, no further info 7/8 June 1944 (FCWDv4) He was in a mosquito with F/Lt R Densham as the pilot and he was the navigator. They were in a long dog fight and his plane caught fire and came to ground on a farmers field in La Bigne Nr Caen in France. It was discovered afterwards that my father had not taken my baby shoe that he always took with him to good luck. (http://www.bbc.co.uk/ww2peopleswar/stories/97/a3295497.shtml) Missing from patrol over Normandy 7.6.44 (Air Britain Serials)</t>
  </si>
  <si>
    <t>MM279</t>
  </si>
  <si>
    <t>7 June 1944</t>
  </si>
  <si>
    <t>FTR early morning patrol to the Montdidier-Cambrai area, lost around 0800. F/L F.G. Rudduck and F/S H.C. Dent both killed. (2nd TAF).
RUDDUCK, FRANK GEORGE 
Initials: F G 
Nationality: United Kingdom 
Rank: Flying Officer (Pilot) 
Regiment/Service: Royal Air Force Volunteer Reserve 
Unit Text: 140 Sqdn. 
Age: 32 
Date of Death: 06/06/1944 
Service No: 137300 
Additional information: Son of Joseph George and Sarah Rudduck; husband of Dorothy Maud Rudduck, of East Dulwich, London. 
Casualty Type: Commonwealth War Dead 
Grave/Memorial Reference: Row 27. Grave 8. 
Cemetery: CADZAND GENERAL CEMETERY Cadzand is in the part of Zeeland south of the Schelde estuary. The village is 15 kilometres south-west of Breskens and 10 kilometres east-north-east of Knokke (Belgium). It is close to the Dutch-Belgian border. The Cemetery is on the north-eastern outskirts of the village, in a road known as Erasmusweg. The war graves are near the entrance. 1944 sec_tcm5-7285.pdf says this was 07.20, north of Calais. Missing on PR sortie to Cambrai 7.6.44 (Air Britain Serials)</t>
  </si>
  <si>
    <t>LR275</t>
  </si>
  <si>
    <t>7/8 June 1944</t>
  </si>
  <si>
    <t>8 June D.H. Mosquito no. LR275. Shot down by flak during a patrol over Normandy. Flaming, the a/c crashed near La Croix. Lost were: W/O Cesarz and F/O Jaksztas.
Hello to everyone,
I'm trying to find information about my uncle Antoni Jan Mikolajczak, "Tony",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
Also, I'm looking for photos (or copies of) of the De Havilland Mosquitos that my uncle flew in. They are: SM-Q LR275 (27 missions), SM-C NS927 (13 missions), SM-D ??295, SM-E ??175, SM-P ??824, and SM-R LR275.
2nd TAF confirms names, and squadron letter R, says time estimated around 0130 of early morning June 8, ftr Mezidon / Carentan. Missing from night Intruder over Normandy 8.6.44 (Air Britain Serials)</t>
  </si>
  <si>
    <t>NS902</t>
  </si>
  <si>
    <t>Squadron letter B, crew bailed out due to unknown causes at 0320 on early morning of June 8, F/O D.A. Long and Sgt B.C.G. Robinson both killed (2nd TAF). Missing presumed abandoned over Channel returning from Mozoudin 8.6.44 (Air Britain Serials) MH - A German list of air crashes at www.footnote.com states a two-engine British fighter came down at Giverny on the Seine at 0220.</t>
  </si>
  <si>
    <t>W4074</t>
  </si>
  <si>
    <t>First production F.II (single control)</t>
  </si>
  <si>
    <t>RAE/141/239</t>
  </si>
  <si>
    <t>8 June 1944</t>
  </si>
  <si>
    <t>08.06.1944 Training 239 from West Raynham overshot, crashed. West Raynham 1815 (BCl). F/S WA Bligh inj, , Throttle jammed open on air test overshot single-engined landing and u/c raised to stop West Raynliam 8.6.44 (Air Britain Serials) 08.06.44 239 Sqn. W4074 Overshot on landing at West Raynham aerodrome. Crew unhurt. (Mosquito Crash Log)</t>
  </si>
  <si>
    <t>NS555</t>
  </si>
  <si>
    <t>8RS 802RG, 8th Air Force. Pilot Gernand, Walter D. Killed in a Crash at High Wycombe/Sta 101. Category 5 damage, 08 June 1944. (http://www.aviationarchaeology.com) Sgt Ebbet C. Lynch was navigator (Osprey 13, which says this was June 6) he was making an emergency landing with an engine fire but tried to lift off again because he saw there were children playing in the field he was coming down in. (post on http://www.armyairforces.com/forum/m_105363/mpage_1/key_/tm.htm#105416, reporting on something seen at the Mosquito Museum, where there is a small display dedicated to the crew of an USAAF Mosuito which crashed in England on the way back from a recon mission over the Normandy beaches. 8th june 44. they had a lot of detail, eye witness accounts of the crash etc) The 802nd flew 2 Mosquito missions on the 8th; one returned, one crashed at Wycombe Marsh just outside High Wycombe after returning from the beaches. (post in same thread) 440608 GERNAND, WALTER D MOSQUITO NS-555 HIGH WYCOMBE, UK 802 SPIN (Thomas Ensminger) 
The 802nd Recon Group (Prov) at Watton, launched a series of mission titled, "Rooster", to photograph the D-Day invasion beaches. The term "Rooster" was not a program but a designation used for statistical purposes in identifying the various types of mission flown by the group. Just as the term "Redstocking" was not a program but a designation used for statistical purposes in identifying missions flown for the OSS. 
The final Rooster mission was flown 8 June by Capt. Walter D. Gernand of Beaumont, Texas, and 8th Combat Camera Unit photographer Sgt. Ebbet C. Lynch in Mosquito NS555. After successfully completing the mission the aircraft returned to England and landed at Middle Wallop to refuel. It then took off for Watton.
Three hours later, Watton received a report the Mosquito crashed one mile from High Wycombe killing both men. According to the 802/25th BG and AAF accident records, witnesses reported that at 1900 hours they heard an aircraft above in the clouds flying in a northerly direction with the engines being continuously throttled down and then opened up. The aircraft suddenly broke through the low overcast in a vertical dive with both engines running full-out. The aircraft made a half-turn before diving straight into a railroad embankment and explode in a ball of flame. 
This was Eb Lynch's tenth mission. Apparently Gernand became disoriented in the clouds and failed to use his flight instruments properly to maintain level flight. He previously flew P-38s with 50th FS in Iceland before joining the 802nd RG (P) at Watton. The 802nd dropped its provisional designation on 9 August 1944, and formalized as the 25th BG Rcn.
The Moquito Air Museum recovered the Merlin engine from the crash site of this aircraft. They have further information in this regard.
Norman Malayney
 (Air Britain Serials)</t>
  </si>
  <si>
    <t>NS941</t>
  </si>
  <si>
    <t>08.06.1944 Intruder sortie 605 to Coulommieres from Manston . Lost without trace (FCL). F/L DHH Gathercole DFC +, W/O AH Wttone +, both buried in Villeneuve St Georges Old Comunal Cem FCWDv4 says this was 6/7 June. Missing (Coulommiers) 8.6.44 (Air Britain Serials)</t>
  </si>
  <si>
    <t>DD673</t>
  </si>
  <si>
    <t>23/51OTU/60OTU/141</t>
  </si>
  <si>
    <t>8/9 June 1944</t>
  </si>
  <si>
    <t>DZ353</t>
  </si>
  <si>
    <t>105/139/627</t>
  </si>
  <si>
    <t>DD758</t>
  </si>
  <si>
    <t>09.06.1944 2255 Serrate Patrol over northern France 141 BS from West Raynham on return landed, swung off runway, crashed into parked aircraft (2 Spitfires of 442 Squadron RCAF). Ford airfield, Sussex 0310 (BCL). Capt HJB D´Hautecourt FFAF +, Ltn CE Kocher FFAF +, believed both rest in native France F/Lt D'Hautecourt &amp; P/O Kocher (Free French Air Force) were flying a Serrate Patrol over Northern France. They took off at 22.55 &amp; crashed 4 hours later into 2 Spits of 442 RCAF Squ at Ford. They were attempting a single engine landing, but swung off the concrete runway onto the grass. No record in Squ records off cause of failure, whether or not enemy action or mechanical. They had been on 141 since February. - Mosquito crashed into two Spitfires and killed a servicing commando who was attending to one of the Spits. The crew of the mossie were pulled out alive but later succumbed to their injuries. 8/9 June TW-M Airborne 2255 8Jun44 from West raynham for a Serrate patrol over Northern France. Landed 0310 at RAF Ford, Sussex, on completion of the operation, but swung off the runway and crashed amonmg parked aircraft. Both officers died from their injuries; both are now believed to be buried in their native France. Capt H.J.B.D_Hautecourt FFAF Inj Ltn C.E.Kocher FFAF Inj (Lost Bombers) Bellylanded at West Raynham 9.6.44 (Air Britain Serials) 09.06.44 141 Sqn. DD758 Belly landed on one engine at West Raynham and collided with Spitfires NK2fl6 and NL241.The three aircraft were wrecked and as well as the two aircrew in the Mosquito, one other airman was killed. (Mosquito Crash Log)</t>
  </si>
  <si>
    <t>HK354</t>
  </si>
  <si>
    <t>09.06.1944 Ranger sortie 25 to Soesterberg from Coltishall . Lost without trace (FCL). F/O KW Gray +, F/O DA Harwood +, cv at Marshalls(Cambridge), delivered as MKXVI 04.09.43-26.02.44, no further info 8/9 June 1944 (FCWDv4) Missing 9.6.44 (Air Britain Serials)</t>
  </si>
  <si>
    <t>HX903</t>
  </si>
  <si>
    <t>Cv XVIII/AAEE/248/618/248</t>
  </si>
  <si>
    <t>9 June 1944</t>
  </si>
  <si>
    <t>HX903 was coded "DM-I" on 248 Squadron following detachment from 618 in the summer of 1944 (Alex Smart). As the formation approached base Wg Cdr Phillips (HR138/Y of 248 Sqn) crossed under the formation and climbed to port. Fly Off Bonnet also turned to port and at 1,500ft over the edge of the airfield both aircraft collided. The starboard wing of Phillips? aircraft sliced through the tail of Bonnets. HX903 dived out of control into the sea killing both pilot and navigator. Phiilips was able to regain control of his aircraft and he carried out a successful landing. A court of inquiry followed and it was found that no one was to blame and that it was an extremely unfortunate accident. (Alex Crawford) 09/06/1944 de Havilland Mosquito FB Mark XVIII HX903 DM-I of 248 Squadron collided over Cornwall with FB VI HR138 DM-Y. HX903 was lost killing both members of the crew but HR138 piloted by Wing Commander A.D. Phillips DSO DFC landed safely.(http://www.rafdavidstowmoor.org/pages/crash_log/crashlog44.htm) Collided with HR138 over Cornwall on return from sweep 9.6.44 (Air Britain Serials) 09.06.44 248 Sqn. HX903 Collided with Mosquito HR138 'Y' (which landed safely) over Cornwall. One missing and one killed. (Mosquito Crash Log)
Name: McNICOL, ALLAN MCDIARMID 
Initials: A M 
Nationality: United Kingdom 
Rank: Flight Lieutenant (Nav.) 
Regiment/Service: Royal Air Force Volunteer Reserve 
Unit Text: 248 Sqdn. 
Age: 25 
Date of Death: 09/06/1944 
Service No: 121044 
Additional information: Son of Duncan McNicol, and Georgina G. McNicol, of Glasgow. 
Casualty Type: Commonwealth War Dead 
Grave/Memorial Reference: Row 2. Grave 25. 
Cemetery: ILLOGAN (ST. ILLOGAN) CHURCHYARD 
(CWGC)</t>
  </si>
  <si>
    <t>MM352</t>
  </si>
  <si>
    <t>HK358</t>
  </si>
  <si>
    <t>9/10 June 1944</t>
  </si>
  <si>
    <t>10.06.1944 Defensive patrol 219 over channel from Bradwell Bay . Lost without trace (FCL). F/O HG Hoztrop +, Sgt CC Warming +, cv at Marshalls(Cambridge), delivered as MKXVI 04.09.43-26.02.44. Pilot was Dutch. No known graves, bodies washed ashore end of June. No further info. 9/10 June 1944 (FCWDv4) In the night of 9/10 June 1944 a Mosquito-nightfighter of 219 Squadron crashed due to unknown circumstances in the North Sea. Both the pilot F/O Hildebrand Gerrit Holtrop (Dutch) and the radar operator P/O Christian Stuart WARMING, RAFVR, 179198, son of Sophus and Fanny Heath Warming of Reigate in Surrey were killed in this crash. Their bodies were recovered seventeen days later in the Colne Estuary. (Erwin van Loo - http://www.rafcommands.com/forum/showthread.php?t=2740) Missing pres. crashed in North Sea 9.6.44 (Air Britain Serials)</t>
  </si>
  <si>
    <t>HR117</t>
  </si>
  <si>
    <t>10 June 1944</t>
  </si>
  <si>
    <t>The next day at 1145hrs four FB VI?s from 248 Squadron were on patrol off Ushant when they came across a U-Boat. This was U-821 commanded by Oblt Ulrich Knackfuss from 1 Flottille. Numerous diving attacks were carried out by all four aircraft firing both 20mm and machine guns fire. An explosion was observed from the conning tower and a number of men were seen to jump overboard. They were able to inflict enough damage to keep it on the surface, thereby allowing a Liberator, ?K? from 206 Squadron, to come along and finish it off. There were a number of survivors from the U-Boat, which were rescued by a launch 
During a follow up patrol by four 248 Squadron FBVI?s the formation came across the launch, which was apparently rescuing survivors from the sunken U-boat. As the formation flew over the launch it opened fire with a machine gun, which hit HR117/J flown by Flt Lt Jeffreys DFC and Fly Off Burden. The Mosquito was hit in the port wing, which caught fire. Jeffreys headed towards the coast but was unable to maintain control and the Mosquito crashed 50 yards from the coast. There were no survivors. The three remaining Mosquitoes carried out strafing attacks on the launch inflicting some damage. Not far from the scene were two Tsetse, MM425/L (Fly Off Roberts/Wt Off Winsor) and NT225/O (Sqn Ldr Atkinson/Fly Off Upton), which were on an anti-submarine patrol. These came over and attacked the launch as well. Both carried out several attacks and Sqn Ldr Atkinson claimed two hits out of eight rounds fired. Fly Off Roberts claimed five hits out of nine fired. They literally blew the launch to pieces, destroying it. There was one survivor from the launch and one from the U-boat. (Alex Crawford) Hit by flak from R-boat and crashed in sea off Ushant 10.6.44 (Air Britain Serials)</t>
  </si>
  <si>
    <t>HK505</t>
  </si>
  <si>
    <t>10.06.1944 Day ranger 151 from Predannack crashed. near Bordeaux (FCL). W/O T Birch +, Sgt ES Tickle +, both buried initialy at St. Brice Cem France, then moved to Villenave d´Ornon (Gironde) W/O Birch and Sgt Tickle failed to return from a day Ranger which they were carrying out into central and western France. No details as to how they were lost are available. (http://www.151squadron.org.uk/) Report in French newspaper of visit by Birch's son to the crash site says the starboard wing had been damaged in combat. (http://www.151squadron.org.uk/) "The Mossie Number 24, Spring 2000" says the remnants of the Mosquito are still in a lake near Arcachon, France. CWGC gives date as 11 June. Missing from day ranger to Bordeaux 10.6.44 (Air Britain Serials)</t>
  </si>
  <si>
    <t>A52-12</t>
  </si>
  <si>
    <t>FB.40</t>
  </si>
  <si>
    <t>Australia</t>
  </si>
  <si>
    <t>10.061944 Not delivered to forces, crashed shortly after take off. near Bankstown, New South Wales (MIAS). F/L H Boss-Walker +, P Rockingham +, in pre-delivery acceptance flight both engines detached and airframe broke up Built as F.B.40, not delivered. Final disposition: crashed at Bankstown, New South Wales before acceptance, June 1944. (Beaufort, Beaufighter and Mosquito in Australian Service, Stewart Wilson, 1990) Crashed Bankstown NSW 10.06.44 prior to RAAF Acceptance (Air Britain Serials)</t>
  </si>
  <si>
    <t>Bankstown</t>
  </si>
  <si>
    <t>DD607</t>
  </si>
  <si>
    <t>157/8OTU/169</t>
  </si>
  <si>
    <t>10/11 June 1944</t>
  </si>
  <si>
    <t>DZ608</t>
  </si>
  <si>
    <t>692 or 169 ?</t>
  </si>
  <si>
    <t>Nabrich</t>
  </si>
  <si>
    <t>MM125</t>
  </si>
  <si>
    <t>11.06.1944 2335 571 to Berlin from Oakington crashed. in Kamperduin area, 13km S Bergen (BCL). F/L J Downey DFM +, P/O RA Wellington pow, Downey buried in Bergen General Cem 11.06.44 Hptm. Ernst-Wilhelm Modrow 1./NJG 1 Mosquito  8 km. südl. Alkmaar: 6.000 m. 02.50 Film C. 2027/II Anerk: Nr.12 Alkmaar is S Bergen (MH) 8K-M, "Serial Range MM112 - MM156. 45 Mosquito B.MkXV1. Powered by Merlin 72/73 engines. Part of a batch of 152 delivered by De Havilland between 24Nov43 and 4Dec44. MM170 was not delivered. MM125 was the first No.571 Sqdn loss since its formation at Downham Market 7Apr44. Airborne 2335 10Jun44 from Oakington. Cause of loss not established. Crashed in the Kampduin area (Noord-Holland), 13 km S of bergen, where F/L Downey, son of Capt William Joseph Downey, is buried in the town's General Cemetery. He gained his DFM flying Hampdens with No.83 Sqdn, details being promulgated 23Sep41. F/L J.Downey DFM KIA P/O R.A.Wellington PoW P/O R.A.Wellington was interned in Camp L3, PoW No.6313. " (Lost Bombers website) at Kahn near Kalmpduin 0248 (http://www.footnote.com/image/38655655/mosquitoes%7CMosquito/) Same site also gives crash location as 6 km south-west Bergen a.Z., KE8836 Missing (Berlin) 11.6.44 (Air Britain Serials)  Bergen (Klampduin bij ’t Woud) http://docs.google.com/viewer?a=v&amp;q=cache:c6lSLEcwr9AJ:www.defensie.nl/_system/handlers/generaldownloadHandler.ashx%3Ffilename%3D/media/Inventaris%2520Delachaux_tcm46-170845.pdf+42-30606+423rd+bomb+squadron&amp;hl=en&amp;gl=ca&amp;pid=bl&amp;srcid=ADGEESgujm028axC-3_Jk7yYv8SPbkFzhs8hbl9AkI4tFiSoCOuoy7cIKti34EPzxrXGQnNaOBMjZTGfIVKcdPfKM3Bz-QYymLWXrjMmdE149z1VEl0OUtLO1UeikQJSDOIs6YZ-Af78&amp;sig=AHIEtbTQMYCrVYd0uajRx4TQDoXwRmj6rw</t>
  </si>
  <si>
    <t>Modrow</t>
  </si>
  <si>
    <t>HR153</t>
  </si>
  <si>
    <t>Served with 464 Sqn, under RAF control 9/43 to 6/6/44. Lost on T/O&amp; dive in River Thames. Capt Wakeman USAAF &amp; F/O Holmes. (Brian Fillery's website) 10/11 June 1944, crew OK (FCWDv4) Dived into Thames after takeoff from Gravesend 10.6.44 (Air Britain Serials) 11.06.44 464 Sqn. HR153 Aircraft dived into River Thames off Gravesend after take-off. (Mosquito Crash Log)</t>
  </si>
  <si>
    <t>HJ916</t>
  </si>
  <si>
    <t>456/8OTU/141/239/1692 Flt</t>
  </si>
  <si>
    <t>11 June 1944</t>
  </si>
  <si>
    <t>11.06.1944 Training 141 Broke up in flight , throwing clear the pilot before crash. on Suffolk-Cambridgeshire border, some 2miles S Chippenham and 2miles N Newmarket (BCL). F/L PA Riddoch inj, F/O CS Ronayne +, Ronayne rest in Little Massingham St.Andrews Churchyard Accident report shows aircraft broke up in air 2m S of Chippenham Cambs. 11.6.44 while with 141 Squadron movement records show later units but no final SOC (Air Britain Serials) 11.06.44 141 Sqn. HJ916 Aircraft crashed two miles south of Chippenham, Sussex due to obscure reasons, possibly structural failure of port wing. (Mosquito Crash Log)</t>
  </si>
  <si>
    <t>1692 Flt</t>
  </si>
  <si>
    <t>HR133</t>
  </si>
  <si>
    <t>HK252</t>
  </si>
  <si>
    <t>On February 11, 1944, while being flown by L.W.G. "Bill" Gill, pilot failed to see a target-towing aircraft in the circuit and collided with the towing cable, chopping off about half of the starboard outer wing. The aircraft landed safely, a new wingtip was spliced on, and HK252 was back in the air 48 hours later. (Account by Gill in Flypast magazine, February 2008). U/c collapsed on landing Hurn 11.6.44 (Air Britain Serials)</t>
  </si>
  <si>
    <t>LR332</t>
  </si>
  <si>
    <t>21/464/487</t>
  </si>
  <si>
    <t>11/12 June 1944</t>
  </si>
  <si>
    <t>LR505</t>
  </si>
  <si>
    <t>Hdlg Sqn/1409 Flt/139</t>
  </si>
  <si>
    <t>12.06.1944 2330 bombing139 to Berlin from Upwood bombed 0128 from 25000ft, immdiately hit by FLAK, crash landed. near Bollerup, Ystad Sweden 0330 (BCL). F/O JR Cassels DFC int, F/O AJA Woollard DFM int, crew safe and returned to UK. LR505 was one of two No.139 Sqdn Mosquitoes lost on this operation. See: DZ609. Airborne 2330 11Jun44 from Upwood. Bombed at 0128 from 28,000 feet. The aircraft was immediately coned by searchlights and was subjected to intense and accurate Flak. Their target, the NE district of Berlin was well and truly marked by 'Nan'. Just after the bomb fell away LR505 was hit by shrapnel in the port engine. Subsequently, crash-landed 0330 near Hollerup, Sweden where the crew were interned. F/O J.R.Cassels DFC Int. F/O A.J.A.Woollard DFM Int F/O Woollard had escaped a very serious crash in which his Skipper had been killed 11May44. See: KB161. " XD-N (www.lostbombers.co.uk) Squadron Leader Jock Cassels, who has died aged 86, completed 119 operations as a bomber pilot over Occupied Europe, including 27 against Berlin – on his 13th visit to the "Big City", his Mosquito was so badly damaged that he was forced to head for Sweden, where he crash-landed. 
Cassels had already completed a full tour of operations with the main bomber force in November 1943 when he joined No 139 Pathfinder Squadron as part of the Light Night Striking Force. The squadron was equipped with Canadian-built Mosquito bombers, modified to carry an accurate radar device used to mark targets. 
It also carried out "siren tours", which ranged over the Reich dropping 500lb bombs on each of three or four targets. When the force appeared over a town the sirens were sounded – hence the name. 
Although the bombing did little damage, man-hours were lost in factories; townspeople were left sleepless; and the ground defences were kept on the alert. 
Flying at high level, the Mosquito was relatively immune from anti-aircraft fire. But on the night of May 6/7 1944 the windscreen of Cassels's aircraft was hit by flak over Ludwigshafen. The shrapnel passed through the cockpit and exited through a side panel without injuring him or his navigator. 
On June 11 he was attacking Berlin when his aircraft was again hit by flak. One engine was disabled, so that there was no chance of the aircraft returning to base. But he reached Sweden, where he was met by desultory anti-aircraft fire before making a wheels-up landing in a ploughed field, near Bollerup. The aircraft was badly damaged, but he and his navigator survived with a few bruises. 
The next day Cassels's parents received a telegram from the Air Ministry informing them that he was missing in action, but they had already had a phone call from a BOAC pilot who had just flown from Stockholm to Britain delivering ball bearings; he told them that their son was fit and well, but had been interned. 
Cassels remained at Fallun for three months' "holiday" until he was exchanged with German PoWs and returned to Britain. Following his debriefing at the Air Ministry he returned to No 139 and remained on operations with them until the end of hostilities, flying his last wartime operation on April 25 1945, when he attacked the Kiel Canal. Few bomber pilots had flown such a long period of sustained operations. 
Cassels was awarded a Bar to the DFC he had received earlier. His citation stated that he had "proved himself a most skilful and courageous pilot. His outstanding ability to make quick decisions in the most arduous circumstances, together with his tenacity of purpose and eager enthusiasm have set an example to all pilots." (http://www.ww2talk.com/forum/news-articles/18005-squadron-leader-jock-cassels-rip.html#post179541) Missing (Berlin) 12.6.44 (Air Britain Serials)</t>
  </si>
  <si>
    <t>DZ609</t>
  </si>
  <si>
    <t>NS893</t>
  </si>
  <si>
    <t>Served with 464 Sqn, under RAF control 5/44 to 11/6/44 Coded SB-C. w/o Crash landing Tangmere. (Brian Fillery's website) Coded SB-J, bomb fell off on approach, crashlanded Tangmere at 0400, F/L S.T. Sharpe and A. Mercer both injured. (2nd TAF). Bomb dropped off wing on approach on return from intruder swung and crashed Tangmere 11.6.44 (Air Britain Serials) 11.06.44 464 Sqn. NS893 Pilot was returning on one engine when on approach to Tangmere aerodrome wing bomb fell off and control was lost. Crew injured. (Mosquito Crash Log)</t>
  </si>
  <si>
    <t>HK459</t>
  </si>
  <si>
    <t>12/13 June 1944</t>
  </si>
  <si>
    <t>HR143</t>
  </si>
  <si>
    <t>13 June D.H. Mosquito no. HR143. Probably shot down during operations over Normandy. The crash site was never found. F/O J. Bilau and F/Lt J. Kocon lost. 12/13 June 1944 (FCWDv4) Coded Z, shot down by flak (2nd TAF). Missing from night Intruder over Normandy 13.6.44 (Air Britain Serials)</t>
  </si>
  <si>
    <t>HK288</t>
  </si>
  <si>
    <t>HK228 13.06.1944 Night intruder 25 to Deelan (Deelen) from Coltishall crashed. near Eupen (FCL). F/L ASH Baillie +, F/O JM Simpson +, cv at Marshalls(Cambridge), delivered as NF 10.02.43-14.07.43. Both buried in Brummen General Cemetery In Theo Boiten's book "Nachtjagd".maj. Wilhelm Herget final night victory was a Mosquito In night 14/15 June 1944. There is no other details, only that happen on 14/15 June 1944,Judging from base of I/NJG 4 are in Florennes,I guest it would be in Northern France,Belgium Or Southern Germany. ("Bima GJ" on German Night Fighter War Board) It seems strange that this aircraft crashed near Eupen (in Belgium) whereas the crewmembers are buried in Brummen, which is a small town not far from the target Deelen (Netherlands). The answer is simple: Mosquito HK288 crashed near EMPE, a small hamlet north of Brummen. I don´t know what brought this Mosquito down, but it was certainly not Herget. (Marcel Hogenhuis, same board) 12/13 June 1944 (FCWDv4) Missing 13.6.44 (Air Britain Serials)</t>
  </si>
  <si>
    <t>NS535</t>
  </si>
  <si>
    <t>440613 KAELLNER, OTTO E MOSQUITO NS-535 NORTH PICKENHAM, UK 802 (Thomas Ensminger)</t>
  </si>
  <si>
    <t>NS892</t>
  </si>
  <si>
    <t>13 June 1944</t>
  </si>
  <si>
    <t>UP-Z was being readied for a sortie when its payload of one 500lb and eight 20lb bombs went off, killing three armourers - AC1 P. Foster, AC1 L. Leyburn and LAC R. Townley. The cause was never discovered. Blew up while loading bombs Manston 13.6.44 (Air Britain Serials) 13.06.44 605 Sqn. NS892 During bombing up at Manston aerodrome flames seen from underneath aircraft, causing bombs to explode and kill three airmen as well as destroying aircraft. (Mosquito Crash Log)</t>
  </si>
  <si>
    <t>HJ863</t>
  </si>
  <si>
    <t>1655MTU/13OTU/1655MTU/305FTU/60OTU</t>
  </si>
  <si>
    <t>14 June 1944</t>
  </si>
  <si>
    <t>Engine cut on overshoot Crashlanded in field High Ercall 14.6.44 DBF (Air Britain Serials) 14.06.44 60 OTU. HJ863 Port engine failed on overshoot at High Ercall aerodrome causing aircraft to stall and crash. (Mosquito Crash Log)</t>
  </si>
  <si>
    <t>HK138</t>
  </si>
  <si>
    <t>85/29/406</t>
  </si>
  <si>
    <t>Engine cut bounced on landing Winkleigh 14.6.44 (Air Britain Serials) 14.06.44 406 Sqn. HK138 Aircraft landed heavily on 1 engine at Winkleigh aerodrome.Crewsafe. (Mosquito Crash Log)</t>
  </si>
  <si>
    <t>HP878</t>
  </si>
  <si>
    <t>Engine cut on take-off crashlanded Dalbumgarh 14.6.44 DBR during salvage (Air Britain Serials)</t>
  </si>
  <si>
    <t>NS938</t>
  </si>
  <si>
    <t>14/15 June 1944</t>
  </si>
  <si>
    <t>I.NJG 4</t>
  </si>
  <si>
    <t>NJG 4</t>
  </si>
  <si>
    <t>Herget</t>
  </si>
  <si>
    <t>ML975</t>
  </si>
  <si>
    <t>109/571</t>
  </si>
  <si>
    <t>15/16 June 1944</t>
  </si>
  <si>
    <t>16.06.1944 2338 571 to Gelsenkirchen from Oakington hit by FLAK and crashed, fire broke out, bomb load exploded. between Marbeck and Heiden, 3km SE Borken (BCL). F/O FB Brandwood +, F/O J Miller +, rest in Reichswald Forest War Cem "Serial Range ML956 - ML999. 44 Mosquito B.Mk.XV1. Powered by Merlin 72/73 engines. Part of a batch of 152 delivered by De Havilland 24Nov43 and 4Dec44. MM170 was not delivered, Airborne 2338 15Jun44 from Oakington. Shot down by Flak, crashing between the two small towns of Marbeck and Heiden and some 3 km SE of Borken. A fire broke out on impact and soon afterwards the bomb- load exploded. Both officers are buried in the Reichswald Forest War Cemetery. F/O F.B.Brandwood KIA F/O J.Miller. KIA " (Chorley via Lost Bombers) Missing (Gelsenkirchen) 16.6.44 (Air Britain Serials)</t>
  </si>
  <si>
    <t>MM576</t>
  </si>
  <si>
    <t>NS913</t>
  </si>
  <si>
    <t>16 June 1944</t>
  </si>
  <si>
    <t>16-06-44 Ofw. R.Spreckels 7 Aalborg JG11 (A.) Mosquito 11:24 Pl.Qu.15-Ost-N/KA-1/2, 600m Herrick took off on a morning sortie on 16 June with Flying Officer Turski as navigator. It was Herrick's first such operation and he headed for Denmark in company with another Mosquito, captained by Wing Commander Bob Braham. At the Jutland coast they parted, Herrick making for the airfield at Aalborg and Braham for Copenhagen. HERRICK, Sqn Ldr Michael James, 33566, DFC* AM(US) (bbc), RAF - Mosquito Pilot 305 Sqn, RAF - 16 Jun 1944 (Age 23); Denmark. 16.06.1944 Ranger 305 to to Denmark from Lasham shot down by Fw190 of JG1 and crew baled out over sea. Lost without trace (FCL). S/L MJ Herrick DFC RNZAF +, F/O AM Turski +, Herrick washed ashore 04.06.44, Turski buried in Frederikshavn, Denmark 
The aircraft belonged to PAF (RAF) 305 Sqn Fighter Command and was coded SM-T.
T/o 09:00 West Raynham. OP: Day Ranger to Denmark.
Pilot S/Ldr Michael J. Herrick RAF and Navigator F/O Alexander Turski took off together with a Mosquito piloted by W/Cdr “Bob” Braham on a Day Ranger to Denmark. 
They crossed the Danish west coast at 10:34 hours at low level and split up. Braham continued towards København while Herrick turned north towards Aalborg flying in the clouds at 600 metres. Their approach had been noticed by the Germans and fighters from Aalborg Ost were scrambled.
By accident Herrick was spotted as a shadow in the clouds while flying over a Fw 190 piloted by Leutnant Robert Spreckels of 10./JG 11. Spreckles was based at Aalborg and had been in one of those aircrafts that was scrambled. Herrick appeared to feel fairly safe in the clouds and Spreckles followed him. When Spreckles had closed to about 10 metres he fired a short bust that set the Mosquito on fire. Herrick turned sharply left and by doing so came out of the clouds. Spreckles followed the Mosquito close and saw something drop from the aircraft before it crashed in a wood near Oue west of Hadsund. 
Local people watching the aircrafts saw a person jump from the Mosquito moments before it crashed.The body of this person was found not far from the burning wreck.
Alexander Turski was laid to rest in Frederikshavn cemetery on 20/6 1944.
The author of this home page believes that what Spreckles saw fall from the Mosquito was in fact Herrich bailing out. The level was too low and he fell to his death in Mariager Fjord.
A couple of weeks later the death body of an English flyer was found near Flintevig Hage by some fishermen. It was taken to Ourgaard Mill and placed on the bed of a waggon and placed outside the Mill. 
In the afternoon the body was picked up by the Wehrmacht. 
Michael Herrick was laid to rest in Frederikshavn cemetery on 6/7 1944.
(http://www.flensted.eu.com/1944081.shtml)
NS913 SM-W. Shot down by a fighter during "Ranger" operation near Hadesund in Denmark. Lost were F/O Turski and S/Ldr Herrick (pilot, RAF). (http://www.geocities.com/skrzydla1/305/305_losses.html) According to Robert Gretzyngier (co-author of a book about Polish Mosquitoes: http://aj-press.home.pl/ml101.php) the SM-W resulted from a confusion with another Mosquito of similar serial no. (http://www.rafcommands.com/forum/showthread.php?t=3143) Missing from day intruder over Denmark 16.6.44 (Air Britain Serials)</t>
  </si>
  <si>
    <t>Hittler</t>
  </si>
  <si>
    <t>LR373</t>
  </si>
  <si>
    <t>HX896</t>
  </si>
  <si>
    <t>301FTU/23/3ADF</t>
  </si>
  <si>
    <t>25 June 1944</t>
  </si>
  <si>
    <t>Spun into ground out of cloud Masirah 25.6.44 (Air Britain Serials)</t>
  </si>
  <si>
    <t>3ADF</t>
  </si>
  <si>
    <t>HJ719</t>
  </si>
  <si>
    <t>Spreckels</t>
  </si>
  <si>
    <t>NT142</t>
  </si>
  <si>
    <t>60OTU/418</t>
  </si>
  <si>
    <t>16/17 June 1944</t>
  </si>
  <si>
    <t>17.06.1944 Interception patrol 418 to anti V1-patrol from Holmsley South Lost at sea. Lost without trace (FCL). W/O GB James RAF +, F/O DW MacFarlane +, no known graves. First night loss following start of anti V1 (Diver) patrol Taken on strength from No.60 OTU, 5 June 1944; missing from operations, 16/17 June 1944 (F/O D.W. MacFarlane killed). (Hugh Halliday) Missing from anti V-1 patrol 17.6.44 (Air Britain Serials)</t>
  </si>
  <si>
    <t>DZ300</t>
  </si>
  <si>
    <t>151/141</t>
  </si>
  <si>
    <t>HJ767</t>
  </si>
  <si>
    <t>17 June 1944</t>
  </si>
  <si>
    <t>Was UP-G on 605 Squadron (Ian Piper: http://www.605squadron.co.uk/Squadron_aircraft.htm) I have been researching a WW11 aircrash near Bunny in Notts.Now confirmed that it was HJ767 from 60 OTU at High Ercall, crew PO Joseph De Roeck and Sgt Finlay Hearn. Published records show it as being lost on 16/17 June 1944 near RAF Newton, cause losing control in cloud.( I have Forms 78 and 1180 for HJ767) This is not true, it had engine trouble and circled the village before trying to land in fields to the west. On crashing both crew were killed and the aircraft burnt out. I have various small pieces of wreckage and am in contact with surviving family of Joseph De Roeck and am waiting for a reply from relatives of Finlay Hearn. I should be grateful for any further info on the crew and on 60 OTU at High Ercall. (http://www.mossie.org/forum/read.php?1,4166) Spun into ground pres. after control lost in cloud nr Newton 17.6.44 (Air Britain Serials) 17.06.44 60 OTU. HJ767 Pilot lost control in cloud at night, spun in and burnt out near RAF Newton aerodrome. (Mosquito Crash Log)   Alternate explanation is: BOAC G-AGKO, probably mistaken in Mosquito/ Bowman as HJ667 (MH)   AIR29/684 has the following:
17th 
Aircraft Accident
F/L de Roeck (P) &amp; Sgt Hearn (Nav) of 22 Course were killed when Mosquito VI H.J.767 crashed in the vicinity of Nottingham whilst engaged on night flying training.
15th May
22 Course (8 wks Intruder ex Canada) arrived and were crewed up as follows:
F/O de Roeck J.H. - 7PRC, Sgt Hearn F.W. - 7PRC
Both appear in the No.22 Course Pilot and Navigator group photo.
(http://www.rafcommands.com/forum/showthread.php?9209-Mosquito-Crash-Nottinghamshire)</t>
  </si>
  <si>
    <t>MM310</t>
  </si>
  <si>
    <t>BAD2, 8th Air Force. Pilot Himes, Charles W. Crashed Belly Landing at Warton/Sta 582. Category 5 damage, 17 June 1944. (http://www.aviationarchaeology.com)16240 440617 HIMES, CHARLES W MOSQUITO MM-310 WARTON, UK BAD2 BELLING LANDING (Thomas Ensminger) To USAAF 22.2.44 (Air Britain Serials)</t>
  </si>
  <si>
    <t>ML900</t>
  </si>
  <si>
    <t>TFU/109</t>
  </si>
  <si>
    <t>18 June 1944</t>
  </si>
  <si>
    <t>18.06.1944 1442 Air Test 109 from Swannington veered off runway and ran trough tent. Swannington airfield (BCL). F/S EM Hunter ok, , Tent occupants killed Engine lost power on take-off for air test swung and overshot into gunpit Little Staughton 18.6.44 (Air Britain Serials)</t>
  </si>
  <si>
    <t>HP860</t>
  </si>
  <si>
    <t>Ltn. Jacob Martinius Jacobsen pow &amp; Fnr. Per Conradi Hansen pow FTR, forced-landing. Aircraft 3-R of 333 Sqn Leuchars. Uboot U-804 (http://www.luftwaffe.no/Table2.htm) 8 men from U-804 were wounded in the action. 2 of the air crew were saved by U-1000 on 18 June and taken to Norway for questioning. (www.uboat.net) Missing from anti-submarine patrol 18.6.44 (Air Britain Serials)</t>
  </si>
  <si>
    <t>U-Boat</t>
  </si>
  <si>
    <t>NT140</t>
  </si>
  <si>
    <t>18/19 June 1944</t>
  </si>
  <si>
    <t>HX976</t>
  </si>
  <si>
    <t>21/60OTU/464</t>
  </si>
  <si>
    <t>20/21 June 1944</t>
  </si>
  <si>
    <t>Served with 464 Sqn, under RAF control 10/43 to 20/6/44. w/o Crash landing, Battle Damage, Hunsdon. (Brian Fillery's website) Coded O, F/L A.A. Rollo and F/O G.S. Hayward both OK, time around 0300. (2nd TAF) Overshot single-engined and flapless landing at Thorney Island returning from intruder mission 20.6.44 (Air Britain Serials) 21.06.44 464 Sqn. HX976 Overshot Thomey Island aerodrome on single engine and flapless landing at night. Crew unhurt. (Mosquito Crash Log)</t>
  </si>
  <si>
    <t>HK292</t>
  </si>
  <si>
    <t>NT182</t>
  </si>
  <si>
    <t>NS558</t>
  </si>
  <si>
    <t>21 June 1944</t>
  </si>
  <si>
    <t>8WRS 802RG, 8th Air Force. Pilot Clounch, Richard F. Killed, Mid Air Collision at RAF Gravesend/1mi SW. Category 5 damage, 21 June 1944. (http://www.aviationarchaeology.com) Hit barrage balloon cable. 440621 CLOUNCH, RICHARD F MOSQUITO NS-558 GRAVESEND 1 MI SW 802 HIT BARRAGE BALOON CABLE (Thomas Ensminger) NS558 - I've very little on this one. It was taken on strength by the 802nd Recon Group in June 1944, but never flew an operational mission. I don't have any notes entered about modifications to this aircraft, so I can't tell you what it was supposed to do, but a late October 44 inventory notes that the aircraft had been written off. (Dana Bell) (Air Britain Serials)</t>
  </si>
  <si>
    <t>MM457</t>
  </si>
  <si>
    <t>One night there was much excitement and a near tragedy when one engine in W/C Hiltz’s Mosquito failed on the take-off run and the aircraft, swerving off the runway, crashed into "A" Flight dispersal. The crews escaped injury but the Mossie, a truck, a tractor and a building, went up in flames. (History of 410 Squadron) Swung on take-off for night patrol and hit tractor Zeals 21.6.44 DBF (Air Britain Serials) 21.06.44 410 Sqn. MM457 Aircraft swung on take-off from Zeals aerodrome and crashed into a tractor and burnt out. Crew safe. (Mosquito Crash Log)</t>
  </si>
  <si>
    <t>HX866</t>
  </si>
  <si>
    <t>25/487/464/13OTU</t>
  </si>
  <si>
    <t>21/22 June 1944</t>
  </si>
  <si>
    <t>Served with 464 Sqn, under RAF control 9/43. (Brian Fillery's website) Engine cut on take-off overshot runway into wall Colerne 21.6.44 (Air Britain Serials) 21.06.44 13 OTU. HX866 Port engine failed shortly after aircraft became airborne from Colerne aerodrome, landed straight ahead and overshot runway. Crew unhurt. (Mosquito Crash Log)</t>
  </si>
  <si>
    <t>DD732</t>
  </si>
  <si>
    <t>85/151/141</t>
  </si>
  <si>
    <t>NT129</t>
  </si>
  <si>
    <t>Served with 464 Sqn, under RAF control 6/44 to 20/6/44. Failed to Return From Operations Germany. (Brian Fillery's website) Coded J, shot down by fighter over Normandy around 0240, 21/22 June 1944, F/L J.L. Martin and Sgt. H.I. Moran KIA (2nd TAF) 21/22 June 1944 (FCWDv4) German report says a Mosquito came down at 0300 at Volgay, 5km NE of Senlis, cause of crash unknown.. (http://www.footnote.com/image/28991882/mosquitoes%7CMosquito/) Flight Sergeant Hadyn Morgan of 464 Squadron was one of four children of the caretaker of Porthcawl School and his wife. At school he was a diligent and intelligent student who did very well academically, and obtained and envied position in County Hall, Cardiff. He volunteered for the RAF in 1940, and after initial training, became a Leading Aircraftsman armourer, based in Egypt. Haydn then volunteered to retrain as a navigator which he undertook in South Africa. He then served on photo-reconnaissance missions flying Blenheims, before transferring to an elite Mosquito squadron. On his last leave, Haydn told his father that he did not expect to survive, and that, given the low-level flying, Mosquito crews did not bother to carry parachutes. After D-Day, Mosquito’s were used to harass enemy communications, and also attack V1 launch sites in Northern France. On the 22nd of June 1944 his aircraft crashed and exploded in a cornfield at Creil, near Paris, where Haydn and his pilot are buried. One of his brothers, Wyndham, was a paratrooper in the 6th Airborne Division, and served in Normandy, the Ardennes, and the Rhine Crossings. Later he volunteered to serve against the Japanese, and finally in Palestine in 1948. (http://www.flandersbattlefields.com/debtofhonour.html) Missing from night intruder 22.6.44 (Air Britain Serials)</t>
  </si>
  <si>
    <t>MM447</t>
  </si>
  <si>
    <t>151/410/151</t>
  </si>
  <si>
    <t>23 June 1944</t>
  </si>
  <si>
    <t>23.06.1944 pm Ranger 151 to Saumur from Predannack crashed. at Grand Luce, NW of La Fleche (FCL). F/O AC Briant +, F/O JJ Battle RAAF +, both buried in La Fleche Communal Cem In day Rangers, F/O Bryant with F/O Battle and F/Lt Lindsay with P/O Brodie, shot up a number of railway targets. From these targets the flak was far from comfortable, and F/O Bryant and F/O Battle were shot down. Nothing was heard of their fate. (http://www.151squadron.org.uk/) Missing on day intruder to Saumur 23.6.44 (Air Britain Serials)</t>
  </si>
  <si>
    <t>HK176</t>
  </si>
  <si>
    <t>Engine cut overshot forced landing into ditch and u/c collapsed Riccall 23.6.44 DBF (Air Britain Serials) 23.06.44 307 Sqn. HK176 Crashed on force landing at Ricall aerodrome after port engine failure. (Mosquito Crash Log)</t>
  </si>
  <si>
    <t>NS837</t>
  </si>
  <si>
    <t>Coded G, suffered airspeed indicator failure returning from a night Ranger. Another Mosquito flew alongside, however speed was too high and aircraft broke through sea wall at Thorney Island. Navigator suffered light injuries, pilot died of injuries the next day. F/L M. J. Benn killed, F/O W.A. Roe injured. Overshot landing and hit sea wall on return from patrol Thorney Island 23.6.44 DBR (Air Britain Serials) 23.06.44 ?. NS837 Aircraft overshot Thorney Island aerodrome and crashed through sea wall into the River Solent. One killed, one injured. (Mosquito Crash Log)</t>
  </si>
  <si>
    <t>Instrument failure</t>
  </si>
  <si>
    <t>HK463</t>
  </si>
  <si>
    <t>23/24 June 1944</t>
  </si>
  <si>
    <t>24.06.1944 Night patrol 410 from Zeals Hit by Flak over Barfleur, reported they were on fire. Lost without trace (FCL). F/O JR Steepe +, F/O DH Baker +, no known grave for pilot. Navigator buried in Bayeux War Cem 23/24 June 1944 (2nd TAF) F/Os J.R. Steepe and D.H. Baker had taken off from Zeals at the same time as Jones and Gregory. Some time later Steepe reported that he had been hit by flak and that his aircraft was on fire. His position at the time was off Barfleur. No further report was received. Later Baker's body was recovered from the Channel where the Mosquito had presumably gone down. He and his pilot had been with the Squadron since April of that year. (History of 410 Squadron) Hit by flak off Normandy 24.6.44 DBR (Air Britain Serials)</t>
  </si>
  <si>
    <t>HP867</t>
  </si>
  <si>
    <t>333/301FTU/45</t>
  </si>
  <si>
    <t>24 June 1944</t>
  </si>
  <si>
    <t>Hit tree low flying and bellylanded Dalbumgarh 24.6.44 (Air Britain Serials)</t>
  </si>
  <si>
    <t>HK480</t>
  </si>
  <si>
    <t>25.06.1944 Night patrol 264 over beachhead from Hartford Bridge . Lost without trace (FCL). F/L D Fox +, F/O CA Pryor +, no known graves, no further info Was P on 264 Sqn according to a photo, apparently at Church Fenton. Missing 24.6.44 (Air Britain Serials)</t>
  </si>
  <si>
    <t>627/139</t>
  </si>
  <si>
    <t>24/25-Jun-44</t>
  </si>
  <si>
    <t>25.06.1944 Diver patrol 418 to anti V1 from Holmsley South Engine failure during combat, crew baled out, both slightly injured. Lost without trace (FCL). W/O JJP McGale inj, F/O EJ Story inj, aircraft delivered to 418 in April 1943 Received at 418 Sqn. from 19 Movements Unit, 30 May 1943; to No.43 Group D.A., Ford, 6 June 1943; returned to No.418 Squadron, 17 September 1943; to No.43 Group, 2 May 1944. TH-U, letter on list dated 23 September 1943. (Hugh Halliday) During the early hours the crew of a 418 Squadron Mosquito were forced to abandon their machine leaving it to crash into a ditch at Red Barn, Upper Beeding. When dawn broke little was left on the surface to show that a twin engined aeroplane had crashed here and most of the wreckage had simply vanished into the soft clay. (http://web.archive.org/web/20040309224124/www.hurricane.fsbusiness.co.uk/chanctonburyruraldistrict.htm) This aircraft was "Moonbeam McSwine" on 418 Squadron (Mark Proulx) WO McGale had a target lined up in his gunsight when his starboard engine failed. Even after feathering it he managed to climb to 5000 feet; but then the port engine took fire, forcing him to restart the starboard and feather the port. The aircraft just made it over the English coast before the starboard engine conked out for good. McGale and his navigator, F/O E. T. Story, bailed out, the skipper at a height only 800 feet above ground. He sprained an ankle. (INTRUDER, The history of No. 418 Squadron. BY SQUADRON LEADER A. P. HEATHCOTE Air Historical Branch) Abandoned after engine fire nr Upper Beeding Sussex 25.6.44 (Air Britain Serials) 24.06.44- 418 Sqn. HJ719 Aircraft was in flight at 2,000 feet when starboard engine lost revs and caught fire, so pilot feathered propellor and attempted to glide to coast. The crew baled out and the aircraft crashed between Upper Beeding and Small Dole, (Mosquito Crash Log)
Lou Luma wrote that "the aircraft that was assigned to Fin and me, 'D for Dog' had a painting of Moonbeam McSwine on it." (http://books.google.com.au/books?id=gzzoc3KOiQoC&amp;pg=PA150&amp;lpg=PA150&amp;dq=%22lou+luma%22&amp;source=bl&amp;ots=AwufFMqhMB&amp;sig=kEDS9L-A5ds7sxTOGPGS-lSgeS0&amp;hl=en&amp;ei=XJbETNKDFYWOvQPB5r3ACA&amp;sa=X&amp;oi=book_result&amp;ct=result&amp;resnum=6&amp;ved=0CCsQ6AEwBQ#v=onepage&amp;q=%22lou%20luma%22&amp;f=false)</t>
  </si>
  <si>
    <t>MM499</t>
  </si>
  <si>
    <t>25.06.1944 Diver patrol 96 to anti V1 from West Malling Nose split open while chasing V1, crew baled out over Worthing. near Worthing, unknown location (FCL). W/C ED Cew DFC ok, W/O Croysdill ok, see also FCL 29/30July1944 for crew Abandoned nr Worthing Sussex after nose cone collapsed 25.6.44 (Air Britain Serials)</t>
  </si>
  <si>
    <t>Panel blew off</t>
  </si>
  <si>
    <t>NS989</t>
  </si>
  <si>
    <t>HX901</t>
  </si>
  <si>
    <t>29/464/107</t>
  </si>
  <si>
    <t>26 June 1944</t>
  </si>
  <si>
    <t>Served with 464 Sqn, under RAF control 9/43 coded SB-E. (Brian Fillery's website) Engine cut over Normandy crashlanded at Exeter 26.6.44 (Air Britain Serials)</t>
  </si>
  <si>
    <t>NS880</t>
  </si>
  <si>
    <t>Was UP-M on 605 Squadron (Ian Piper: http://www.605squadron.co.uk/Squadron_aircraft.htm) Broke up in air on air test and crashed on Margate railway station Kent 26.6.44 (Air Britain Serials) 26.06.44 605 Sqn. NS880 Aircraft was flying at about 1,000 feet when it was seen to break up and dive into the ground in flames at Margate Railway Station. Two killed. (Mosquito Crash Log)</t>
  </si>
  <si>
    <t>LR413</t>
  </si>
  <si>
    <t>Crashlanded in Corsica after PR mission to Marseille 26.6.44 (Air Britain Serials)</t>
  </si>
  <si>
    <t>MM139</t>
  </si>
  <si>
    <t>26/27 June 1944</t>
  </si>
  <si>
    <t>27.06.1944 2338 low level attack on railway workshops 692 to Göttingen from Gransden Lodge hit by FLAK. Lost without trace (BCL). F/L JP Farrow DFC DFM RNZAF pow, F/O CR Strang RNZAF +, no further info Missing (Gottingen) 27.6.44 (Air Britain Serials)</t>
  </si>
  <si>
    <t>DZ550</t>
  </si>
  <si>
    <t>27 June 1944</t>
  </si>
  <si>
    <t>1655 MTU 27/06/1944 Training DZ550 Mosquito IV T/o 1448 Warboys briefed for a cross country and instructed to land at Wyton. Dived and crashed at approximately 1740 at Chesterton Farm, Benwick, 4 miles NW from Chatteris, Cambridgeshire. F/O W SDonovan DFM 26 126763 SHEFFIELD (BURNGREAVE) CEMETERY 2413437Sgt. G Royall 21 1582033 HORNINGLOW (ST. JOHN) CHURCHYARD 2713007 (http://www.156squadron.com/display_newpff_roll.asp?ID=1655%20MTU) Dived into ground Chesterton Farm Hunts. 27.6.44 (Air Britain Serials) 27.06.44 1655MTU. DZ550 Pilot lost control in cloud and crashed at Chesterton Farm, Hunts, killing two. (Mosquito Crash Log)</t>
  </si>
  <si>
    <t>HK119</t>
  </si>
  <si>
    <t>27-Jun-44. Mosquito NFXII HK119, EW-J. ??? Crashed on the Island of Man. Crew unhurt. Engine cut undershot landing Andreas 27.6.44 (Air Britain Serials)</t>
  </si>
  <si>
    <t>DK327</t>
  </si>
  <si>
    <t>AAEE/139/192</t>
  </si>
  <si>
    <t>27/28 June 1944</t>
  </si>
  <si>
    <t>HJ941</t>
  </si>
  <si>
    <t>456/141</t>
  </si>
  <si>
    <t>3./NJG 3</t>
  </si>
  <si>
    <t>Ferger</t>
  </si>
  <si>
    <t>DD787</t>
  </si>
  <si>
    <t>ML909</t>
  </si>
  <si>
    <t>28 June 1944</t>
  </si>
  <si>
    <t>28.06.1944 Training 139 lost power on port engine, force landed. between Suffield and Antingham, 3miles NW North Walsham, Norfolk (BCL). F/O T Dickinson DFM inj, F/O EK Martin DFM inj, Engine lost power after takeoff crashlanded and broke up Antingham Norfolk 28.6.44 (Air Britain Serials) 28.06.44 139 Sqn. ML909 After take-off port engine over speeded and pilot was unable to feather it so force landed in a field at Suffield, Norfolk. Crew unhurt. (Mosquito Crash Log)</t>
  </si>
  <si>
    <t>ML960</t>
  </si>
  <si>
    <t>28/29 June 1944</t>
  </si>
  <si>
    <t>DZ482</t>
  </si>
  <si>
    <t>29 June 1944</t>
  </si>
  <si>
    <t>29.06.1944 1237 mark flying bomb facility 627 to Beauvoir from Woodhall Spa hit by FLAK after releasing markers, crew baled out at 3000ft, crashed. just to SW Boubers-sur-Canche (Pas de Calais), 12km SSW St.Pol-sur-ternoise (BCL). F/O JG de B Plattes pow, F/O CG Thompson RCAF evd, 
On completion of their task the Mosquitoes of 627 Squadron turned away from the target and formed into stepped-down line astern formation with the CO in the lead. They flew towards the French coast at low level, with Saint-Smith in the Tail End Charlie position and nearest to the ground. At some point in their passage a V1 doodlebug was launched from a ramp slightly ahead of the Mosquitoes and accelerated towards its target – London. However, almost immediately its motor cut out and the V1 crashed below the 627 Squadron formation, which had just overtaken it. Flying Officer Saint-Smith’s aircraft took the full force of the blast from the exploding V1 and “O” – Orange crashed out of control, shattered by the weapon. The crew were killed.
Flying Officer George Platts was at a slightly higher level than “O”-Orange and his aircraft was less affected by the blast from the doodlebug. Nevertheless, both engines cut out and Platts could not restore power. He made a forced landing in the French countryside, and the Mosquito was badly damaged. George Platts sustained a broken leg in the crash landing but his navigator, Flying Officer George Thompson RCAF, was unhurt. Platts ordered the navigator to abandon the aircraft and get away from the area as quickly as he could, thence to get home if humanly possible. Thompson needed no further bidding. He jettisoned the top hatch and leapt out of “P”-Peter, running like a gazelle for nearby woods. After a short time he arrived at a farm where he discovered a well near the farmhouse. He launched himself into the well and stayed there while German soldiers arrived overhead and made a search for him. Mercifully, no one looked down the well and George Thompson remained undetected. At the end of the day the farmer came to the well and wound his Canadian visitor up in the bucket. Thompson remained in the farm until the British Army overran the whole doodlebug area early in September. He was then flown back to the UK and reported to Woodhall Spa, being seized upon with cries of joy by his Squadron colleagues.
Flying Officer Platts was not so lucky. The Germans soon found him in “P”-Peter and took him to hospital in France, and thence to Stalag Luft 3 at Sagan in Germany, where he spent almost a year as a guest of the Third Reich. He did not return to Woodhall Spa and all contact with him was lost.
(http://www.627squadron.co.uk/SDDoodlebug.htm) Missing (Beauvoir) 30.6.44 (Air Britain Serials)</t>
  </si>
  <si>
    <t>V-1</t>
  </si>
  <si>
    <t>DZ516</t>
  </si>
  <si>
    <t>29.06.1944 1236 mark flying bomb facility 627 to Beauvoir from Woodhall Spa homebound when hit by premature in-flight explosion of V1 from nearby site. Lost without trace (BCL). F/O JA Saint-Smith DFC DFM RAAF +, F/O GE Heath DFC DFM RAAF +, rest in extension of Abbeville Communal Cem, aircraft log book lies in Bournemouth TownHall Coded AZ-O (http://www.627squadron.co.uk/SDDoodlebug.htm) O on 627 Squadron (www.lostbombers.co.uk) "Serial Range DZ515 - DZ559. 44 Mosquito B.Mk1V Series 11. Powered by Merlin 21/23 engines. Part of a batch of 250 (except for four conv.to PR.V111 and four conv.to NFXV) delivered by De Havilland between 5Dec42 and 21mar43. DZ516 was one of two 627 Sqdn Mosquitoes lost on this operation. See: DZ482. This Mosquito had been purchased by money raised in a Bournemouth Wings for Victory appeal. In 1996 the aircraft's Operational Log Book was discovered, along with several other similar documents, in the Town Hall by the Mayor, Councillor Jean Moore. Airborne 1236 from Woodhall Spa to mark the V-1 Site at Beauvoir. Believed to be homebound when the aircraft wa destroyed by a premature in-flight explosion from a V1 flying-bomb, launched from a nearby site. Both are buried in the extension to Abbeville Communal Cemetery. Both had previously flown with 460 Sqdn, their DFMs being Gazetted on the same day, 14May43. On 15Aug44, their DFCs were jointly published. F/O J.A.Saint-Smith DFC DFM RAAF KIA F/O G.E.Heath DFC DFM RAAF KIA " (Chorley via Lost Bombers) Missing (Beauvoir) 29.6.44 (Air Britain Serials)</t>
  </si>
  <si>
    <t>MM573</t>
  </si>
  <si>
    <t>29.06.1944 Beachhead patrol 409 from Hunsdon crashed after hitting high tension cable which took the tail off. near Hunsdon (FCL). P/O AG Vautous +, W/O WL Mitchell +, both buried at Brookwood Cem Flow into ground descending in cloud on return from night patrol over Normandy Little Hallingbury Essex 29.6.44 (Air Britain Serials) 29.06.44 409 Sqn. MM573 Pilot flew aircraft into ground at Little Hallingbury, Essex as he was preparing to land after descending through cloud. Crew killed. (Mosquito Crash Log)</t>
  </si>
  <si>
    <t>NS926</t>
  </si>
  <si>
    <t>30 June 1944</t>
  </si>
  <si>
    <t>HK460</t>
  </si>
  <si>
    <t>Engine cut overshot landing at Ford returning from V-1 patrol 30.6.44 (Air Britain Serials)</t>
  </si>
  <si>
    <t>HR134</t>
  </si>
  <si>
    <t>P/O Wally Tonge and F/S Ron Rigby were hit by flak and made it into their dingy a mile or two off Concarneau in Brittany, but were not rescued. They rest in the village cemetery in Combrit, according to The Mossie, Number 28. This Mosquito XV111 aircrew were murdered.Rigby was shot in cold blood and Tonge was drowned when he was held under the water after jumping back into the sea from a French boat that had picked them up from their dingies.This act was carried out by Germans from a boat when they were being taken into custody.
The truth was found out by Tonge's father who travelled to Brittany after the war, being said to be the first British civilian to travel to France post war.Despite frequent letters to the RAF,he was not satisfied with the answers having being aware that others of the squadron had seen the aircraft with two crew leaving safey by parachute.Others speak of the aircraft landing under control on the sea.
The war was over in this part of Brittany by September 1944, the FFI groups having playing their part in ridding the area of Germans as the Americans swept towards Brest 
Google Search for "Tonge War dead" for full story and the graves of the two crew. Walter Tonge was a former flying pupil at RAF Cranage where he receives a mention "believed to to killed in action on 30 June 1944".His father eventually knew different.
Looking again at the newspater report, French officials higher than the local Gendarmerie must have looked deeper into this incident as Lieut Rossignol belonged to the Deuxieme Bureux, which prior to Vichy was a branch of French Military Intelligence involved with intellegence relating to enemy troops.Vichy disbanded the system, no doubt to suit the German invader but De Gaulle reinstated the structure.There was a lot of work for the D.B to follow up in the aftermath of the occupation.These officials would not normally be based in a small fishing port such as Concarneau and would have been directed to the case by the French intelligence authorities.
I would think that somewhere in the D.B archives will lie an official report.Whether the perpretators would be identified is a different matter but I think that the German unit involved could be easily included
(http://www.ww2talk.com/forum/war-air/13066-mosquito-crew-murder.html) Damaged by flak from convoy and ditched off Benodet 30.6.44 (Air Britain Serials)</t>
  </si>
  <si>
    <t>DZ644</t>
  </si>
  <si>
    <t>30 June / 1 July 1944</t>
  </si>
  <si>
    <t>01.07.1944 2345 139 to Homberg from Upwood hit by FLAK while crossing French coast, crashed. near Marquise, Pas-de Calais (BCL). W/O HEL Griffiths +, F/O L Wolfson +, buried in Marquise XD-V (www.lostbombers.co.uk) Crashed 0240 Ikm N of Oudenberg, 7km N of Marquice. KE9146 (http://www.footnote.com/image/38657124/mosquitoes%7CMosquito/) Missing (Homberg) 1.7.44 (Air Britain Serials)</t>
  </si>
  <si>
    <t>LR409</t>
  </si>
  <si>
    <t>309FTU/60 SAAF</t>
  </si>
  <si>
    <t>1944-07</t>
  </si>
  <si>
    <t>MM516</t>
  </si>
  <si>
    <t>1 July 1944</t>
  </si>
  <si>
    <t>Lost height after slow roll while low flying and hit ground Bishops Stortford Herts. 1.7.44 (Air Britain Serials) 01.07.44 29 Sqn. MM516 Aircraft flying very low, did a slow roll, stalled and crashed at Bishops Stortford, Herts, killing two. (Mosquito Crash Log)</t>
  </si>
  <si>
    <t>HK399</t>
  </si>
  <si>
    <t>1/2 July 1944</t>
  </si>
  <si>
    <t>ML931</t>
  </si>
  <si>
    <t>02.07.1944 2320 109 to Scholven-Buer from Little Staughton hit by cannon fire from NF. Woodbridge airfield, Sussex 0225 (BCL). F/L L Gatrill ok, F/O AJ Burnett ok, Oblt. Fincke 2./NJG 1claimed a Mosquito N on 109 Squadron (encounter report - Mosquito was returning on one engine after having been hit by flak, at 01:35 heard a thump in the fuselage and saw tracers passing, escaped from two attacks by diving and changing direction. Mosquito crashed on landing.) 02.07.44 Oblt. Fincke 2./NJG 1 Mosquito  Raum FuF. Gorilla: no height 01.38 Film C. 2027/II VNE: ASM - time and location are both correct. The Germans mentioned this incident in their reports of missing allied aircraft - KE9151 and KU2405, gave the location as 60 km W Den Haag, and stunningly reported the markings as possibly being HG 6 - not far off the actual markings of HS-N. (http://www.footnote.com/image/38657157/mosquitoes%7CMosquito/) Damaged by night fighter returning from Scholven and crashlanded at Woodbridge 2.7.44 (Air Britain Serials)</t>
  </si>
  <si>
    <t>Fincke</t>
  </si>
  <si>
    <t>DZ442</t>
  </si>
  <si>
    <t>521/1409 Flt/139/607/1655MTU</t>
  </si>
  <si>
    <t>2 July 1944</t>
  </si>
  <si>
    <t>1655 MTU 2/07/1944 Training DZ442 Mosquito IV T/o 1201 Wyton for local flying. An hour later, the Mosquito landed only for the port oleo to fold as the aircraft ran along the runway. Veering to starboard, the rest of the undercarriage collapsed. P/O R FPate (http://www.156squadron.com/display_newpff_roll.asp?ID=1655%20MTU) Crashed on landing Wyton 2.7.44 (Air Britain Serials) 02.07.44 1655MTU. DZ442 Undercarriage collapsed on landing at Wyton aerodrome. Crew unhurt. (Mosquito Crash Log)</t>
  </si>
  <si>
    <t>MM625</t>
  </si>
  <si>
    <t>NS995</t>
  </si>
  <si>
    <t>3 July 1944</t>
  </si>
  <si>
    <t>03.07.1944 Air Test 169 crash landed due to inclement weath. Massingham airfield (BCL). F/O PG Bailey ok, S/L Bailey ok, Overshot landing from air test in bad weather and overturned Great Massingham 3.7.44 (Air Britain Serials)</t>
  </si>
  <si>
    <t>DZ411</t>
  </si>
  <si>
    <t>Benson/Lyneham/BOAC</t>
  </si>
  <si>
    <t>4 July 1944</t>
  </si>
  <si>
    <t>23.04.1943 Courier. Belly landed hit by enemy fire. Later repaired. Barkarby, Sweden F8, near Stockholm 1618 (Nöd). Gilbert Rae , ISW Payne , to BOAC G-AGFV 1943-06.01.45. Boac serial 98421. Returned to UK. Then again to Sweden, 04.07.44 ground looped at Bromma airfield 2232. Again repaired and returned to UK. See also www.qksrv.net c/n 98421 (to G-AGFV) (http://www.dehavilland.ukf.net/mosquito.htm) SOC 10.10.46 G-AGFV Destroyed Stockholm 4.7.44 [c/n 98421] (Air Britain Serials)</t>
  </si>
  <si>
    <t>LR339</t>
  </si>
  <si>
    <t>May have been flown by W/C A Phillips, OC 248 Sqn lost this day off Brest (Separate Little War) http://www.footnote.com/image/38658083/#38657245 lists a Mosquito as having come down at 1217 on this date at "the entrance of Benoedet, close to Quessant." Hit by flak from convoy and crashed nr Benodet 4.7.44 (Air Britain Serials) 
Name: PHILLIPS, ANTHONY DOLKRAY 
Initials: A D 
Nationality: United Kingdom 
Rank: Wing Commander (Pilot) 
Regiment/Service: Royal Air Force Volunteer Reserve 
Unit Text: 248 Sqdn. 
Date of Death: 04/07/1944 
Service No: 70539 
Awards: D S O, D F C 
Casualty Type: Commonwealth War Dead 
Cemetery: BENODET COMMUNAL CEMETERY 
Name: THOMSON, ROBERT WYLIE 
Initials: R W 
Nationality: United Kingdom 
Rank: Flying Officer (Nav.) 
Regiment/Service: Royal Air Force Volunteer Reserve 
Unit Text: 248 Sqdn. 
Age: 31 
Date of Death: 04/07/1944 
Service No: 138057 
Awards: D F C 
Additional information: Son of Archibald Thomson and of Catherine Thomson (nee Wylie), of Rutherglen, Lanarkshire. 
Casualty Type: Commonwealth War Dead 
Cemetery: BENODET COMMUNAL CEMETERY 
(CWGC)</t>
  </si>
  <si>
    <t>HX917</t>
  </si>
  <si>
    <t>487/464/487</t>
  </si>
  <si>
    <t>4/5 July 1944</t>
  </si>
  <si>
    <t>487 Squadron, RNZAF (Thorney Island, Sussex - 140 Wing, 2 Group, 2nd Tactical Air Force): Mosquito FB.VI HX917/E - brought down in flames near the village of Donnemain-St-Mam?, 4km NW of Chateaudun, the Mosquito passing low over the village before it crashed. Both crew died when their parachutes failed to deploy in time, and are buried at Donnemain-Saint-Mames. Pilot: NZ403484 Wt Off Bryan WARD, RNZAF - Age 24. 920hrs. 26th op. (Errol Martyn) Shot down by flak at around 0200 4/5 July near Avord, navigator F/S F.A. Read also killed (2nd TAF). Donnemain-Saint-Mames is a village some 5 kilometres north-east of Chateaudun, a small town on the Paris-Chartres-Tours road. Missing from night intruder mission 5.7.44 (Air Britain Serials)</t>
  </si>
  <si>
    <t>NT131</t>
  </si>
  <si>
    <t>ALLIED EXPEDITIONARY AIR FORCE: Intruder operations against road and rail movements in Western France 487 Squadron, RNZAF (Thorney Island, Sussex - 140 Wing, 2 Group, 2nd Tactical Air Force): Mosquito FB.VI NT131/D - brought down over France at about midnight, crashing at a place known as Cayenne near Camp d'Avord, about 18km ESE of Bourges. The two crew were buried at Avord. Pilot: NZ415733 Fg Off Ronald Charles Ostend BEAZER, RNZAF - Age 29. 634hrs. At least 35th op. (Errol Martyn) Served with 464 Sqn, under RAF control. (Brian Fillery's website) May have been hit by flak, navigator P/O A.W. Munro also killed (2nd TAF, gives time as around 0200). Missing from night intruder 5.7.44 (Air Britain Serials)</t>
  </si>
  <si>
    <t>NS937</t>
  </si>
  <si>
    <t>Served with 464 Sqn, under RAF control 5/44. (Brian Fillery's website) Coded L, hit by flak, crew bailed out near Caen, at around 0130 4/5 July, F/O E.H. "Ern" Dunkley and F/O H.P. Woodward both OK (2nd TAF). Likely this came down at Montgaroult / Argentan, KE9419. Hit by flak and abandoned nr Caen 5.7.44 (Air Britain Serials)</t>
  </si>
  <si>
    <t>NT151</t>
  </si>
  <si>
    <t>Coded X. Crew bailed out due to an engine fire near Orleans at around 0130, F/O Patrick Thomas Green and F/O Basil Arthur Lambert both killed. (2nd TAF) Abandoned after engine fire on night intruder over Normandy 5.7.44 (Air Britain Serials)</t>
  </si>
  <si>
    <t>NS886</t>
  </si>
  <si>
    <t>Lost near Tours on an intruder patrol at 01.00, coded Q, F/S H.K. Ross and F/O J.R. Green both KIA. (2nd TAF) Missing from offensive patrol to Le Mans 5.7.44 (Air Britain Serials)</t>
  </si>
  <si>
    <t>HP977</t>
  </si>
  <si>
    <t>5 July 1944</t>
  </si>
  <si>
    <t>Missing from shipping reconnaissance off Gironde 5.7.44 (Air Britain Serials) 
Although Air Britain lists two 235 Sqn aircraft as missing, the CWGC lists only one KIA: 
Name: HARRIS, FRANK STANLEY 
Initials: F S 
Nationality: United Kingdom 
Rank: Flying Officer (Nav./W.Op.) 
Regiment/Service: Royal Air Force Volunteer Reserve 
Unit Text: 235 Sqdn. 
Age: 23 
Date of Death: 05/07/1944 
Service No: 136382 
Additional information: Son of Walter Stanley and Alice Jean Harris, of Coventry. 
Casualty Type: Commonwealth War Dead 
Grave/Memorial Reference: Grave 1. 
Cemetery: ST. HILAIRE-DE-TALMONT CHURCHYARD 
Name: SAMMON, JOHN THOMAS 
Initials: J T 
Nationality: Canadian 
Rank: Flying Officer (Pilot) 
Regiment/Service: Royal Canadian Air Force 
Unit Text: 235 (R.A.F.) Sqdn 
Age: 21 
Date of Death: 05/07/1944 
Service No: J/21782 
Additional information: Son of Joseph Patrick and Catherine Sammon, of Pembroke, Ontario. Canada. 
Casualty Type: Commonwealth War Dead 
Grave/Memorial Reference: Grave 2. 
Cemetery: ST. HILAIRE-DE-TALMONT CHURCHYARD 
A memorial at Talmont St. Hilaire indicates the Mosquito was shot down by DCA, Defense Contre-Aerien, flak. (http://aviation-safety.net/wikibase/wiki.php?id=73809)</t>
  </si>
  <si>
    <t>HR161</t>
  </si>
  <si>
    <t>DZ310</t>
  </si>
  <si>
    <t>456/141/169/141</t>
  </si>
  <si>
    <t>5/6 July 1944</t>
  </si>
  <si>
    <t>ML913</t>
  </si>
  <si>
    <t>MM553</t>
  </si>
  <si>
    <t>06.07.1944 Intruder 29 to Melun and Bretigny airfields from Hunsdon hit by Flak and returned on one engine, sommersaulted on landing, aircraft SoC. probably Hunsdon airfield (FCL). F/L GE? Allison ok, F/L RG Stainton inj, no further info 5/6 July (2nd TAF) Damaged by flak and crash-landed at Ford 5.7.44 (Air Britain Serials)</t>
  </si>
  <si>
    <t>DZ698</t>
  </si>
  <si>
    <t>151/418/157/307/157/13OTU</t>
  </si>
  <si>
    <t>6 July 1944</t>
  </si>
  <si>
    <t>Received at 418 Sqn from No,151 Squadron, 3 April 1943; transferred to No.157 Squadron, 17 June 1943. 
As a spin-off from my family research I am looking for some information about my mother's cousin. His name was Ernest (Ernie) Blezard from Huddersfield and - as I understand it and family memories go - died in an acrobatic stunt which went wrong, crashing in Huddersfield in 1944. 
After some web searching I think this has to be linked to the brief summary found on a web page about Huddersfield (without further information) which is: 6th July 1944 - Fartown Plane Crash. An aircraft piloted by a local man crashes into two houses in Central Avenue, killing the pilot, a mother and her two year old son, and a 62 year old woman. 
In addition to the above I have also managed to get copies of the local newspaper report of the accident and inquest and have summarised extracts below in case they are ever needed in other research. Sadly the civilians were indeed killed as well. Many thanks, Nick 
Extracts from the local newspaper, Huddersfield Examiner, Saturday 8th July 1944 (weekly paper - accident was the Thursday) 
"The plane had been circling the town for some time before the crash... before hitting the houses, one of which was completely demolished and the other badly damaged." 
"On crashing, the plane exploded and parts of it were strewn over a wide area. A part of it struck the ground diagonally, tunnelled its way through one of the gardens and came to rest under the house." 
"Flight-Lieut. Blezard... joined the R.A.F. in 1940, and the following Christmas he was commissioned as a pilot officer. He remained in this country for twelve months, and then went to Canada as a flying-instructor...." 
He had returned to the U.K. about 2 months before the accident. 
Extracts of the inquest, Huddersfield Examiner July 22nd. Inquest held 18th July. 
Flying Officer Grant Burnham Robinson, of the Royal Canadian Air Force, who was stationed at the same aerodrome as Blezard, said that on Thursday, July 6th, he was in the office when Flight-Lieut. Blezard was authorised to make his trip. He was authorised to do local flying rounbd the aerodrome within a radius of twenty miles. Flying-Officer [paper's error] Blezard was to practise landing and single-engine flying. 
The Coroner: Was he an experienced pilot? 
A: Yes, but not on that aircraft. 
Q: I suppose, so far as could be known, this machine was in first-class flying order? 
A: Yes; it had been flown that day before he took it up. 
Q: Was it known he had left the area in which he was supposed to be flying? 
A: No, sir. 
Q: I suppose it would soon be noticed when he did not land? 
A: He would not be missed until his time-limit was up, which was an hour. We actually heard about it before that time. The first we heard was a telephone message asking if he was flying. 
Several descriptions are given and the general concensus is as given in this quote: 
"...The port engine cut out and then it turned and flew in the opposite direction. The propellor restarted within a few seconds of its cutting out. 
The plane made a perfect roll and immediately after completed a second, quicker roll. These were followed a little later by a half-roll which left the plane upside down. It started to dive in that position..." 
A wallet was found in the debris with various documents identifying Blezard (which I assume explains the call to the aerodrome). 
One witness stated "...he was of the opinion the pilot was stunting." 
"Flying-Officer Robinson, recalled, said that pilots were not supposed to carry out manouevres over a town. If the propellor stoppped the pilot did it himself. If the propellor re-started it showed that there was nothing wrong with the engine." 
The Cororner recorded verdicts of accidental death in each case.
Mosquito DZ698 did crash at 51, Central Avenue, Fartown. Blezard was the sole occupant. 
Source; 13 OTU ORB. He was killed doinng stunts over his parents house in Blackhouse Road when he lost control and crashed on the junction of West Close and Central Avenue killing the three people mentioned. He is buried with his parents in Egerton Cemetery and was identified by his wallet. Account of the accident and Inquest in Huddersfield Examiner July 18 1944. (http://www.rafcommands.com/forum/showthread.php?t=1636) Crashed in Central Avenue Fartown Huddersfield Yorks. 6.7.44 NFD (Air Britain Serials) 06.CJ.44 13 OTU. DZ698 Pilot lost control of aircraft while doing manoeuvres at low height, hit a house in Central Avenue, Fartown, Huddersfield, killing him and three people on the ground were injured. (Mosquito Crash Log)</t>
  </si>
  <si>
    <t>MM343</t>
  </si>
  <si>
    <t>Swung on take-off and u/c collapsed Alipore 6.7.44 DBF (Air Britain Serials)</t>
  </si>
  <si>
    <t>MM272</t>
  </si>
  <si>
    <t>Tyre burst on landing swung and u/c collapsed Benson 6.7.44 (Air Britain Serials) 06.07.44 544 Sqn. MM272 Aircraft landed heavily at Benson aerodrome, swung, tyre burst and undercarriage collapsed. Crew safe. (Mosquito Crash Log)</t>
  </si>
  <si>
    <t>Tyre burst on landing</t>
  </si>
  <si>
    <t>HJ725</t>
  </si>
  <si>
    <t>7 July 1944</t>
  </si>
  <si>
    <t>NS537</t>
  </si>
  <si>
    <t>MACR 7240 7.7.44, 802 Group Tragedy struck on 7 July. Cameraman Sgt. Mark Ortega left with the Forts attacking the Messerschmitt factory and chemical works at Leipzig. To provide weather scout support for this mission, 1/Lts. John J. Mann/William L. Davis (NS537) departed Watton, and on reaching Southwold at 0830, climbed toward the continent. Over the North Sea the aircraft suffered right engine failure with a run-away propeller forcing Mann to turn back for England At 0825 he transmitted a distress call reporting the navigator was preparing to bailout at l,000 feet. Five minutes later he reported the navigator safely jumped and the aircraft was now at 600 feet. Watton received no further radio contact. 
Two patrolling ASR P-47s observed a man floating in the sea and radioed his position as 25-30 miles east of Southwold. Two Air/Sea Rescue boats were immediately dispatched and at 0930 sighted a motionless form in the sea supported by a MaeWest. However, before they could reach the man, he disappeared beneath the waves and never seen again. The search continued until 1700. Both officers were listed MIA. (Norman Malayney) (Air Britain Serials)</t>
  </si>
  <si>
    <t>ML964</t>
  </si>
  <si>
    <t>07.07.1944 1946 Primary target marker 105 to Caen from Bourn shot about by fighter, badly damaged. Lost without trace in allied held territory (BCL). S/L W Blessing DSO DFC RAAF +, P/O DT Burke ok, Blessing buried in Delivrande War Cem May have been: 6 July 1944 Uffz. Illner 6./ KG 51 2-mot. Flgz. 15 West S/UU: 1500m [Caen] 02.38 (LW NF Claims 39-45 f. 198) (note dates, early morning 6 July, or was this 7 July? Also note 7 July 1944 USAAF P-51s of the 363rd Fighter Group opened fire on a Mosquito near Vire, although they soon recognized their mistake and broke off before causing much damage. The intercept was requested by a ground control radar station after they detected an unidentified aircraft. Kent Miller / 363rd FG, p.32. (http://forum.12oclockhigh.net/archive/index.php?t-2670-p-2.html) GB-J, 7 July 1944 "Serial Range ML956 - ML999. 44 Mosquito B.MkXV1. Powered by Merlin 72/73 engines. Part of a batch of 152 delivered by De Havilland (Hatfield) between 24Nov43 and 4Dec44. MM170 was not delivered. First operational sortie 21Mar44. Airborne 1946 7Jul44 from Bourn as a primary Target Marker. Shot about by a fighter and badly damaged. P/O Burke baled out, as ordered, and landed safely inside Allied held territory, his gallant Skipper remained at the controls to enable his navigator to abandon and was unable to get clear of the aircraft himself. S/L W.Blessing DSO DFC RAAF KIA P/O D.T.Burke On 28Apr01 the obituary of W/C Edward 'Barty' Barton who had been Chief Signals and radar officer with the PFF was published in 'The Daily Telegraph'. In particular he helped introduce and develop Oboe, the most accurate blind-bombing aid of the war. The Oboe secret was so valuable, that when this Mosquito was shot down with the equipment on board near Caen, Barton was despatched in another Mosquito to investigate. He succeeded in findng the Mosquito. S/L Blessing had been killed before he could destroy the Oboe equipment but Barton was able to remove it from the crash site before the enemy came upon it. In this obituary S/L Blessing has been designated 'Wing Commander'. " (Lost Bombers) 467 aircraft - 283 Lancasters, 164 Halifaxes, 20 Mosquitos - of Nos 1, 4, 6 and 8 Groups in a major effort to assist in the Normandy land battle. The Canadian 1st and British 2nd Armies were held up by a series of fortified village strongpoints north of Caen. The first plan was for Bomber Command to bomb these villages but, because of the proximity of friendly troops and the possibility of bombing error, the bombing area was moved back nearer to Caen, covering a stretch of open ground and the northern edge of the city. The weather was clear for the raid, which took place in the evening, and two aiming points were well marked by Oboe Mosquitos and other Pathfinder aircraft. The Master Bomber, Wing Commander SP (Pat) Daniels of No 35 Squadron, then controlled a very accurate raid. Dust and smoke soon obscured the markers but the bombing always remained concentrated. 2,276 tons of bombs were dropped. It was afterwards judged that the bombing should have been aimed at the original targets. Few Germans were killed in the area actually bombed, although units near by were considerably shaken. The northern suburbs of Caen were ruined. No German fighters appeared and only 1 Lancaster, of No 166 Squadron, was shot down by flak. 2 further Lancasters and 1 Mosquito crashed behind the Allied lines in France. (Bomber Command War Diaries) Marked Caen from 32,000 feet, left target area when shot about by fighter. Dived to escape fighter, however 3 feet of port wing had come away. Radioed that would not be returning to base, between XXXX and XXXX control became difficult. Navigator ordered to bale out - did so and came down in Allied territory. Aircraft entered a spin and disintegrated, killing Blessing. Damaged by fighter nr Caen and crashlanded in Normandy 7.7.44 (Air Britain Serials)</t>
  </si>
  <si>
    <t>ML968</t>
  </si>
  <si>
    <t>105/692/571</t>
  </si>
  <si>
    <t>7/8 July 1944</t>
  </si>
  <si>
    <t>08.07.1944 2308 571 to Berlin from Oakington crash landed in cornfield. near Waterbeach airfield, Cambridge 0355 (BCL). P(O SP McGee ok, F/S JW Adams ok, 7/8 July 1944, Berlin "Serial Range ML956 - ML999. 44 Mosquito B.MkXV1. Powered by Merlin 72/73 engines. Part of a batch of 152 delivered by De Havilland (Hatfield) between 24Nov43 and 4Dec44. MM170 was not delivered. Initially delivered to 105 Sqdn with whom it flew no operations. Airborne 2308 7Jul44 from Oakington. Battle-damaged, crash-landed 0355 in a cornfield near RAF Waterbeach, Cambridge. P/O S.P.McGee F/S J.W.Adams " (Lost Bombers) Engine cut second lost on approach overshot landing Waterbeach 8.7.44 (Air Britain Serials) 07.07.44- 571 Sqn. ML968 Engine failed at five thousand feet and pilot made for nearest aerodrome (Waterbeach) where he undershot and landed in a cornfield. Crew safe. (Mosquito Crash Log)</t>
  </si>
  <si>
    <t>MM147</t>
  </si>
  <si>
    <t>1655MTU/692</t>
  </si>
  <si>
    <t>08.07.1944 2315 692 to Berlin from Gransden Lodge crashed. to W of Granzow, 9km WNW from centre Kyritz 0128 (BCL). F/L PK Burley DFC +, F/O EV Sanders DFC pow, Burles rest in 1939-45 War Cem Berlin Oblt. Fritz Krause, 1./NJGr. 10, combat report in "Mosquito Log". P3-M, 7/8 July 1944 "Serial Range MM112 - MM156. 56 Mosquito B.MkXV1. Powered by Merlin 72/73 engines.Part of a batch of 152 Delivered by De Haviland (Hatfield) between 24Nov43 and 4Dec44. MM170 was not delivered. Airborne 2315 7Jul44 from Gransden Lodge. Shot down by Oblt Krause of 1./NJGr.10. Crashed 0128 to the W of Granzow, 9 km WNW from the centre of Kyritz. F/L Burley is buried in the Berlin 1939-45 War Cemetery. F/L P.K.Burley DFC KIA F/O E.V.Sanders DFC PoW There is a German report that the Navigator F/Lt Saunders was taken prisoner. Note: The Chorley BCL records the Navigator as Sanders. Subsequent evidence to the above gives: F/O E.V.Sanders interned in Camp L1, PoW No.4621. 1./NJGr.10 was an experimental group, formed to counteract the Mosquito. " (Lost Bombers)
The report I have from Krause is taken from "The Mosquito Log".
An example of how this special 'anti-Mosquito' method worked is contained in Fritz Krause's action report for 8 July, 1944. He took off from Berlin Werneuchen at 00:40 hours, flying a radar-equipped Fw 190 A-5. (MH - Wrk.Nr.550143, White 11 - from a photo at: http://www.luftwaffe-experten.org/forums/index.php?act=attach&amp;type=post&amp;id=13409)
"I was flying over Berlin when I saw a twin-engined plane caught in the searchlights; it was flying west. I was then at 8,500 metres. I closed in on the plane until I was 700 metres above its level, gave full throttle, and dived. I came in too low and opened fire from approximately 200 metres from below and behind at 01:48 and kept firing as I closed. At once, the first shots hit the right motor, an explosion followed, a burst of sparks and then a thick white trail of vapour. 
As I had over-shot, I had to stop the attack immediately and found myself on the right, alongside the enemy aircraft whose cockpit and external fuel tanks I saw clearly, and so was able to identify it without doubt as a Mosquito. 
I fired ESN to draw theh attention of the flak and the searchlight to my presence. The enemy 'corkscrewed' in an attempt to evade. Because of the thick white 'fog' of vapour I was able to follow him, although he had already left the searchlight zone in a north-westerly direction. 
Following the trail, I managed to attack twice more. At the third attack, I noticed a further explosion on the right wing and an even stronger rain of sparks. At 2,000 metres he disappeared, turning at a flat gliding angle under my own plane. I did not see the impact on the ground as this was hidden from my angle of view.
On my return flight, passing Lake Koppeln, I could estimate the crash-point as 60-70 kilometres northwest of Berlin. When I returned to base a report had already reached them about the crash of a burning enemy aircraft at 01:55 hours at EE-25 to the west of Kuerytz. My own plane was covered in oil from the damaged Mosquito. It was called a 'white eleven' and was specially equipped for night-hunting against Mosquitos with Neptun J radar and a long-range fuel tank. One of the crew of the Mosquito, Flight Lieutenant E.V. Saunders, DFC, bailed out and was taken prisoner. Three days later, at 01:20 hours on 11 July, 1944, I myself had to parachute over Berlin, shot down by the Berlin flak! Missing (Berlin) 8.7.44 (Air Britain Serials)</t>
  </si>
  <si>
    <t xml:space="preserve"> 1./NJGr. 10</t>
  </si>
  <si>
    <t>NJGr. 10</t>
  </si>
  <si>
    <t>Krause</t>
  </si>
  <si>
    <t>MM146</t>
  </si>
  <si>
    <t>08.07.1944 2300 Bomb raid 139 to North Germany, Berlin from Upwood crash landed, starboard undercarriage gave way. Kalmar airfiled Sweden F12 (Nöd). F/L JD Robins int, S/L (A) BM Vlielander-Hein int, BCL states this plane as lost without trace and crew evd. Crew interned in Sweden and returned later to UK XD-H, 7/8 July 1944 serial Range MM112 - MM156. 56 Mosquito B.MkXV1. Powered by Merlin 72/73 engines. Part of a batch of 152 delivered by De Havilland (Hatfield) between 24Nov43 and 4Dec44. MM170 was not delivered. Airborne 2300 7Jul44 from Upwood. Cause of loss and crash-site not established. F/L J.D.Robins RNZAF Evd S/L(A) B.M.Vlielander-Hein RNethNAS Evd (Lost Bombers) Picture in Nodlanding shows this to have been XD-H (MH) Missing (Berlin) 8.7.44 (Air Britain Serials)</t>
  </si>
  <si>
    <t>MM570</t>
  </si>
  <si>
    <t>MM129</t>
  </si>
  <si>
    <t>571/692</t>
  </si>
  <si>
    <t>8 July 1944</t>
  </si>
  <si>
    <t>08.07.1944 Training 692 landed, bouced back in air, pilot open throttle to go round again, engine failed and wing dropped, crash landed. Weston airfield, Somerset 0439 (BCL). F/O FN Plumb DFC inj, , Engine cut on attempted overshoot crashlanded Weston-super-Mare 8.7.44 (Air Britain Serials) 08.07.44 692 Sqn. MM129 Aircraft landed heavily at Weston-super-Mare aerodrome, opened up to go round again when starboard engine failed, wing dropped and aircraft crashed. (Mosquito Crash Log)</t>
  </si>
  <si>
    <t>HP876</t>
  </si>
  <si>
    <t>Engine cut overshot night landing at Ondal 8.7.44 (Air Britain Serials)</t>
  </si>
  <si>
    <t>NS959</t>
  </si>
  <si>
    <t>8/9 July 1944</t>
  </si>
  <si>
    <t>Flying Officer J.C. Bicknell was killed when the aircraft he was Navigator on, crashed on landing back at Thorney Island, the pilot of the aircraft was Flight Lieutenant W.B. Adams, the aircraft serial number was NS959. According to the records they had bombed a ferry whilst on patrol over France. 8/9 July 1944, around 0500, F/L W.B. Adams and F/O J.C. Bicknell both killed (2nd TAF). Crashed on landing on return from night intruder Thorney Island 10.7.44 (Air Britain Serials)</t>
  </si>
  <si>
    <t>NT186</t>
  </si>
  <si>
    <t>9 July 1944</t>
  </si>
  <si>
    <t>Tyre burst on take-off swung and u/c raised to stop Manston 9.7.44 (Air Britain Serials) 09.07.44 605 Sqn. NT186 Port wing dropped when aircraft lurched on take-off from Manston aerodrome resulting in an undercarriage collapse. (Mosquito Crash Log)</t>
  </si>
  <si>
    <t>Tyre burst on takeoff</t>
  </si>
  <si>
    <t>MM365</t>
  </si>
  <si>
    <t>10 July 1944</t>
  </si>
  <si>
    <t>HK500</t>
  </si>
  <si>
    <t>Engine cut overshot landing at Zeals 10.7.44 DBF (Air Britain Serials) 10.07.44 410 Sqn. HK500 Overshot landing at Zeals aerodrome when starboard engine failed. (Mosquito Crash Log)</t>
  </si>
  <si>
    <t>PF380</t>
  </si>
  <si>
    <t>10/11 July 1944</t>
  </si>
  <si>
    <t>2 NJG 1</t>
  </si>
  <si>
    <t>Karlowski</t>
  </si>
  <si>
    <t>Percival</t>
  </si>
  <si>
    <t>MM547</t>
  </si>
  <si>
    <t>11.07.1944 eveng Interception 409 anti V1 from Hunsdon . S of Folkstone (FCL). F/O RE Lee +, F/S JW Wales RAFVR +, no known graves, no further info Missing from night anti V-1 patrol 11.7.44 (Air Britain Serials)</t>
  </si>
  <si>
    <t>LR300</t>
  </si>
  <si>
    <t>11 July D.H. Mosquito no. LR300. Shot down by flak over France during a "Rhubarb" mission near Kirche Chateaudon. Lost were: S/Ldr A. Lukinski and F/Lt K. Przytulski. Time around 0200 on 10/11 July 1944, not clear which of the two crew members lost was the pilot, 2nd TAF implies Przyluski. Aircraft was coded N, ftr Lille-Amiens (2nd TAF). Missing from night Intruder over France 11.7.44 (Air Britain Serials) A German list of air crashes at footnote.com indicates a Moqsuito came down at 0200 at Touffreville, 23 km SE of Roien (sic - Touffreville is 28km NW of Rouen)</t>
  </si>
  <si>
    <t>NS873</t>
  </si>
  <si>
    <t>D.H. Mosquito no. NS873. Shot down by flak over France. Pilot, F/Lt E. Suszynski was lost while S/Ldr A. Lagowski evaded capture. 10/11 July 1944 around 0300, coded S, ftr from Lille Amiens. Edward Suszynski is buried – along with 34 RAF airmen - in the cemetery of Saint-Doulchard, a city close to Bourges, the main town of the French administrative department, le Cher. Town of Vierzon is about 30km N-NW of Bourges. See also this link: [twgpp.org] 
I have an article about Julian Lagowski from an old issue of “Skrzydlata Polska”. This article states that on the night of July 10/11, 1944 Suszynski/Lagowski were to fly Mosquito FB VI, NS873 “SM-S” to attack rail transport. The planned target area was Etampes – Orlean – Vierzon – Chateauroux. In the area of the Vierzon railroad station, NS873 received a direct hit from German flak, caught fire, and crashed. Only Lagowski was able to bale out. Once on the ground, Lagowski was able to make contact with French locals who took care of him, and then turned him over to the French underground. ”Next things went routinely” and the French underground delivered Lagowski to the American Forces that were in the region of the Loire River. The Americans then sent Lagowski to England via air transport. 
From 305 Squadrons ORB, I have that SM-S departed Lasham at 01:40 on the morning of the 11th with a load of four 500lb bombs with 11 second delayed fuses. Also, Air Vice Marshall Embry sent a telegram congratulating all the crews of 138 Wing that flew on the night of 10/11 July for achieving good results despite adverse weather conditions. 
(http://www.mossie.org/forum/read.php?1,4188) Missing from night intruder 11.7.44 (Air Britain Serials)</t>
  </si>
  <si>
    <t>HK315</t>
  </si>
  <si>
    <t>HK312</t>
  </si>
  <si>
    <t>11/12 July 1944</t>
  </si>
  <si>
    <t>12.07.1944 Diver patrol 456 to anti V1 from Ford crashed. in channel off Littlehampton unknown location (FCL). F/O EC Radford +, P/O WE Atkinson +, cv at Marshalls(Cambridge), delivered as MKXVI 04.09.43-26.02.44 Served with 456 Sqn 02/44 to 24/06/44, coded RX-G under RAF control. Crashed into sea 24/06/44, Little Hampton. Flt Radford and Sgt Walter Edward Aitkinson killed. (Brian Fillery's website) 11/12 July (FCWDv5) Crashed in sea off Littlehampton Sussex 12.7.44 (Air Britain Serials)</t>
  </si>
  <si>
    <t>PZ233</t>
  </si>
  <si>
    <t>27MU</t>
  </si>
  <si>
    <t>On July 17th (sic) 1944 a Wellington XIII (NF127) belonging to CNS collided with a stationary Mosquito (PZ233) from No.27 MU. The Wellington was about to become airborne when it hit the Mosquito which was being compass swung. Both aircraft were completely burnt out. The crash killed Sgt G. A. Goodfellow and a civilian of No.27 MU, A.U.Bancroft, but the Wellington pilot escaped injury. Sgt T T A Goodfellow and Mr A V Bancroft killed. Five other Wellington crew escaped, but three were badly burned. Two other civilian's on the Mosquito also survived, although one was badly burned. http://www.london-gazette.co.uk/issues/36781/supplements/5081
7th November, 1944
Awarded the British Empire Medal (Civil Division): —
George Frederick Bull, Motor Transport Driver, Royal Air Force Maintenance Unit.
Alexander Wesley Trew, Fitter, Royal Air Force Maintenance Unit.
When an aircraft was taking off it crashed into a stationary aircraft and a motor tractor. The two aircraft and the tractor burst into flames.
Trew tried to release an injured man who was pinned beneath the wrecked tractor but was unable to do so unaided. He was then joined by Bull ajid together they made a second attempt. This, too, was unsuccessful. Other helpers approached the wreckage but a petrol tank exploded and the heat became so intense that they had to give up the attempt. Trew and Bull, however, stood their" ground and eventually the man was released. A second injured man was seen struggling to get out of the burning cockpit of the stationary aircraft. Trew tried at once to reach him but was forced back by the flames. The man then fell through the burning floor of the cockpit and Trew and Bull, without thought for their own safety, went through the flames and carried him to safety. Both men showed great bravery in going to the rescue of their fellow workers.
(http://www.rafcommands.com/forum/showthread.php?p=39057&amp;highlight=Mosquito#post39057) Hit by Wellington HF127 while parked Shawbury 12.7.44 DBR (Air Britain Serials) 10.07.44 27 MU. PZ233 During a compass swing at Shawbury aircraft was struck by Wellington HF127 of CNS. Aircraft burnt out. (Mosquito Crash Log)    Should be 12th July and according to the ORB it was Wellington NF127</t>
  </si>
  <si>
    <t>HP972</t>
  </si>
  <si>
    <t>1FU/308MU</t>
  </si>
  <si>
    <t>12 July 1944</t>
  </si>
  <si>
    <t>Dinghy released in flight crashlanded Bamrauli 12.7.44 (Air Britain Serials)</t>
  </si>
  <si>
    <t>308MU</t>
  </si>
  <si>
    <t>HK293</t>
  </si>
  <si>
    <t>Hit by HK257 while parked Coltishall 12.7.44 (Air Britain Serials)</t>
  </si>
  <si>
    <t>ML987</t>
  </si>
  <si>
    <t>13/14 July 1944</t>
  </si>
  <si>
    <t>14.07.1944 2245 105 to Scholven-Buer from Bourn badly damaged by FLAK and returned, crash landed. North Walsham 0203 (BCL). W/O AY Lickley inj, F/S JP Cameron inj, 13/14 July GB-C-, Scholven-Buer, "Serial Range ML956 - ML999. 44 Mosquito B.Mk.XV1. Powered by Merlin 72/73 engines. Part of a batch of 152 delivered by De Havilland between 24Nov43 and 4Dec44. MM170 was not delivered. First operational sortie 20May44. Airborne 2245 13Jul44 from Bourn. Badly damaged by Flak and soon after re-crossing the East Anglia coast, a crash landing was made at 0203 at RAF North Walsham, Norfolk. W/O A.Y.Lickley Inj F/S J.P.cameron Inj " (Chorley via Lost Bombers) Damaged by flak and crashed nr North Walsham Norfolk 14.7.44 (Air Britain Serials)</t>
  </si>
  <si>
    <t>PZ293</t>
  </si>
  <si>
    <t>MM551</t>
  </si>
  <si>
    <t>14/15 July 1944</t>
  </si>
  <si>
    <t>15.07.1944 Beachhead patrol 488 from Zeals crashed into wood when returning home in cloud. SE Southhampton (FCL). F/S HG Scott +, F/O CC Duncan +, no further info, no graves DUNCAN, Fg Off Colin Campbell, NZ427193, RNZAF - Mosquito Navigator 488 Sqn, RNZAF - 15 Jul 1944 (Age 20); England. SCOTT, Flt Sgt Howard George, NZ424527, RNZAF - Mosquito Pilot 488 Sqn, RNZAF - 15 Jul 1944 (Age 22); England. (NZFPM) 14/15 July 1944 (2nd TAF). X on 488 Sqn (Andy Long on RAF Commands Forum) Flew into wood descending in cloud nr Holmsley South 15.7.44 returning from patrol (Air Britain Serials) 15.07.44 488 Sqn. MM551 Aircraft crashed into Bratley Wood, N.N.E. of Holmsley Wood aerodrome and burned. (Mosquito Crash Log)</t>
  </si>
  <si>
    <t>HR124</t>
  </si>
  <si>
    <t>1FU/82/22FC</t>
  </si>
  <si>
    <t>15 July 1944</t>
  </si>
  <si>
    <t>Crashed on ferry flight Kuarpur 15.7.44 (Air Britain Serials)</t>
  </si>
  <si>
    <t>22FC</t>
  </si>
  <si>
    <t>MM390</t>
  </si>
  <si>
    <t>MM518</t>
  </si>
  <si>
    <t>Spun into ground after control lost during evasion practice nr Bumstead Essex 15.7.44 (Air Britain Serials) 15.07.44 409 Sqn. MM518 Aircraft spun in from 4,000 feet and crashed near Bampstead, Essex, probably due to taking evasive action. (Mosquito Crash Log)</t>
  </si>
  <si>
    <t>MM249</t>
  </si>
  <si>
    <t>P/O J.W. Hall and F/S H.H. Ashby were killed in the crash (2nd TAF). Engine cut on return from PR mission crashed in forced landing in bad visibility Windsor Great Park Berks. 15.7.44 (Air Britain Serials) 15.07.44 140 Sqn. MM249 Force landed in Windsor Great Park, Berks. Crew safe. (Mosquito Crash Log)</t>
  </si>
  <si>
    <t>MM120</t>
  </si>
  <si>
    <t>105/571</t>
  </si>
  <si>
    <t>16 July 1944</t>
  </si>
  <si>
    <t>16.07.1944 Air Test 571 from Oakington on return undercarriage collapsed. Oakington airfield 1540 (BCL). F/O RW McLennon ok, , U/c collapsed on landing from air test Oakington 16.7.44 (Air Britain Serials)</t>
  </si>
  <si>
    <t>MM441</t>
  </si>
  <si>
    <t>Missing from intruder to Toulouse 16.7.44 (Air Britain Serials)</t>
  </si>
  <si>
    <t>MM548</t>
  </si>
  <si>
    <t>DBR in accident 16.7.44 (Air Britain Serials)</t>
  </si>
  <si>
    <t>HJ852</t>
  </si>
  <si>
    <t>23/157/456/60OTU</t>
  </si>
  <si>
    <t>17 July 1944</t>
  </si>
  <si>
    <t>LR431</t>
  </si>
  <si>
    <t>8./JG 300</t>
  </si>
  <si>
    <t>Gabler</t>
  </si>
  <si>
    <t>MM511</t>
  </si>
  <si>
    <t>151/96</t>
  </si>
  <si>
    <t>17/18 July 1944</t>
  </si>
  <si>
    <t>18.07.1944 Diver patrol 96 anti V1 from West Malling attacking V1 and in return attacked by EA and forced to bale out. Lost without trace (FCL). S/L A Parker-Rees ok, F/L Bennett ok, both rescued by HMS Obedient. MH - sounds more like friendly fire than e/a, especially as, according to research, there was no organised response on the part of the NJG to attack anti-Diver aircraft Abandoned on anti V-1 patrol 18.7.44 (Air Britain Serials)</t>
  </si>
  <si>
    <t>HR183</t>
  </si>
  <si>
    <t>18.07.1944 Night ranger 418 to Kolberg from Hurn crashed in south Baltic Sea. Lost without trace (FCL). S/L JB Kerr +, F/O P Clark +, Source Nöd: Clarke 152806 found at Sandhammaren (Löderup) and buried 27.09.44 in Malmö Eastern Municipal Cem. Kerr is MIA Taken on strength from No.27 Movements Unit, 27 May 1944; missing from operations, 17/18 July 1944 (S/L J.B. Kerr killed). TH-B, letter appears on a list of aircraft dated 22 July 1944 (four days after it went missing) - clerical error or tardy updating of records ? (Hugh Halliday) ORB confirms sortie to Kolberg S/L Kerr and F/O "Butch" Clark, whose total score was now six E/A destroyed or "shared", never returned from a mid-July night-ranger to Kolberg. (INTRUDER, The history of No. 418 Squadron. BY SQUADRON LEADER A. P. HEATHCOTE Air Historical Branch) Blew up and crashed in sea 25m off Eletot 8.7.44 (Air Britain Serials)</t>
  </si>
  <si>
    <t>HK471</t>
  </si>
  <si>
    <t>18.07.1944 Diver patrol 264 anti V1 from Hartford Bridge collided with Tempest EJ530 of FIU (also FCL same day). near Etchingham Suffolk (FCL). Sgt MF Hoare +, Sgt EL Bishop +, no further info , no graves info. http://web.archive.org/web/20040309224636/www.hurricane.fsbusiness.co.uk/battleruraldistrict.htm says Etchingham is in Sussex. 17/18 July (FCWDv5) Collided with Tempest EJ530 and crashed Broadleak Sussex 18.7.44 (Air Britain Serials) 18.07.44 264 Sqn. HK471 Crashed at Burwash, Sussex, after collision with Tempest EJ530. Two killed. (Mosquito Crash Log)</t>
  </si>
  <si>
    <t>HJ932</t>
  </si>
  <si>
    <t>307/264/13OTU</t>
  </si>
  <si>
    <t>18 July 1944</t>
  </si>
  <si>
    <t>Taxied into ditch at night Finmere 18.7.44 DBR (Air Britain Serials)</t>
  </si>
  <si>
    <t>Taxi accident</t>
  </si>
  <si>
    <t>ML939</t>
  </si>
  <si>
    <t>18.07.1944 0420 109 to Caen from Little Staughton overshot runway while traying to land on return on 1 engine. near Little Staughton airfield 0645 (BCL). F/L HA Davis ok, F/O CP Harrold ok, Overshot single-engined landing Little Staughton on return from target marking sortie 18.7.44 DBR (Air Britain Serials)</t>
  </si>
  <si>
    <t>MM136</t>
  </si>
  <si>
    <t>18/19 July 1944</t>
  </si>
  <si>
    <t>MM292</t>
  </si>
  <si>
    <t>19 July 1944</t>
  </si>
  <si>
    <t>Engine cut crashed on landing and u/c collapsed San Severo 19.7.44 (Air Britain Serials)</t>
  </si>
  <si>
    <t>NT195</t>
  </si>
  <si>
    <t>ML967</t>
  </si>
  <si>
    <t>20 July 1944</t>
  </si>
  <si>
    <t>20.07.1944 2230 109 to Homberg from Little Staughton crashed almost immediately. near Little Staughton airfied (BCL). F/L JB Burt ok, F/L RE Curtis ok, Crashed on take-off for Homberg Little Staughton 20.7.44 (Air Britain Serials)</t>
  </si>
  <si>
    <t>HK320</t>
  </si>
  <si>
    <t>ATKINSON Walter Edward - (Pilot Officer); Service Number - 422530; File type - Casualty - Repatriation; Aircraft - Mosquito; Place - Littlehampton, United Kingdom; Date - 20 July 1944 Ran into Oxford V3791 on landing Wittering 20.7.44 (Air Britain Serials) 20.07.44 219 Sqn. HK320 Hit Oxford V3791 of AFDU which had landed just ahead of it at Wittering. (Mosquito Crash Log)</t>
  </si>
  <si>
    <t>DZ267</t>
  </si>
  <si>
    <t>20/21 July 1944</t>
  </si>
  <si>
    <t>PZ174</t>
  </si>
  <si>
    <t>ML984</t>
  </si>
  <si>
    <t>21.07.1944 0017 571 to Hamburg from Oakington hit by FLAK and crashed. possibly near Brunbüttel N of Elbe 0219 (BCL). F/L DL Thomson pow, F/L JPS Calder RCAF +, Calder baled out, wounded in both legs but without dinghy. Missing (Hamburg) 21.7.44 (Air Britain Serials) A German list of air crashes at footnote.com says a Mosquito came down on 21July (no time given) at Zweidorf near Brunsbuettel.</t>
  </si>
  <si>
    <t>HJ865</t>
  </si>
  <si>
    <t>410/51OTU/60OTU</t>
  </si>
  <si>
    <t>21 July 1944</t>
  </si>
  <si>
    <t>Engine cut on take-off u/c raised to stop High Ercall 21.7.44 (Air Britain Serials) 21.07.44 60 OTU. HJ865 Port engine cut out on take off from High Ercall aerodrome Crew safe (Mosquito Crash Log)</t>
  </si>
  <si>
    <t>HX913</t>
  </si>
  <si>
    <t>464/2GSU</t>
  </si>
  <si>
    <t>HP973</t>
  </si>
  <si>
    <t>235/248</t>
  </si>
  <si>
    <t>Sergeant John Blackburn (21/7/1944) (Flight Sergeant John Blackburn - 21st July 1944. RAFVR - 248 Squadron - Pilot - Age 32 . On the 21st July 1944 F/S Blackburn took off from Portreath, Cornwall in De Havilland Mosquito VI HP973 for an anti shipping/ reconnaissance operation off the French coast. His navigator was F/S W Scott from Sunningdale, Berkshire. During this operation aircraft from 235,248 and 406 Squadrons intercepted and attacked a number of German He 177 maritime reconnaissance and anti shipping aircraft of III/KG100 attacking a convoy. During this combat the Mosquitos claimed at least 6 He177s shot down and several more as probables or damaged. The Mosquito of F/S Blackburn was shot down by return fire from a German machine and crashed into the sea off the French island of Ushant. Both crew members are recorded as missing in action and are commemorated on the Runnymede Memorial. ) http://www.eccleshill.net/eccmemorial E/A was probably a reconnaissance Ju 88 (Chris Goss) Was Z on 248 Squadron on 15 July 1944 (Squadron ORB) Hit by return fire from He177 and caught fire crashed in sea off Ushant 21.7.44 (Air Britain Serials)</t>
  </si>
  <si>
    <t>He 177</t>
  </si>
  <si>
    <t>III./KG 100</t>
  </si>
  <si>
    <t>KG 100</t>
  </si>
  <si>
    <t>HR131</t>
  </si>
  <si>
    <t>LR519</t>
  </si>
  <si>
    <t>Overshot abandoned take-off and u/c collapsed Winkleigh 21.7.44 (Air Britain Serials)</t>
  </si>
  <si>
    <t>KB183</t>
  </si>
  <si>
    <t>ferry</t>
  </si>
  <si>
    <t>HK242</t>
  </si>
  <si>
    <t>85/68</t>
  </si>
  <si>
    <t>21/22 July 1944</t>
  </si>
  <si>
    <t>22.07.1944 Diver patrol 68 anti V1 from Castle Camps . Lost without trace east of Dover am (FCL). F/O MN Williamson +, F/O AG Waples +, cv at Marshalls(Cambridge), delivered as MKXVI 04.09.43-26.02.44, no further info P/O A.G. WAPLES -175414 and P/O M.N. WILLIAMS - 175504 are both commemorated on the Runnymede (Henk). Lost on anti-V1 patrol east of Dover (FCL via John Larder). 5 miles east of Dover (Squadron History) Lost 5 miles off Dover, Was lost in a Anti Diver Patrol over North Sea. Crew: P/O(175504)Michael Narder, Williams(Pilot)RAFVR-killed, P/O(175414)Alfred George Waples(Obs)RAFVR- killed (http://aviation-safety.net/wikibase/wiki.php?id=15769) NFT (Air Britain Serials)</t>
  </si>
  <si>
    <t>DK300</t>
  </si>
  <si>
    <t>105/109/1655MTU</t>
  </si>
  <si>
    <t>22 July 1944</t>
  </si>
  <si>
    <t>Horsham St. Faith, crashlanded on return from operation to Flensburg with flak damage. First Mosquito on 109 Squadron, and therefore the first to be fitted with Oboe equipment, which until the Mosquito became available, had been intended for use in Wellington Mk VI aircraft. (Beam Bombers) 1655 MTU 22/07/1944 Training DK300 Mosquito IV T/o 1306 Warboys for an operational training exercise. Broke up and crashed 1326 near the village of Pidley, 7 miles NE from Huntingdon. F/Lt JWilmer 26 120497 GOLDERS GREEN CREMATORIUM 2431107, F/O A C HMcConnell-Jones 23 149143 CAMBRIDGE CITY CEMETERY 2651311 (http://www.156squadron.com/display_newpff_roll.asp?ID=1655%20MTU) Broke up in air Pidley Hunts. 22.7.44 (Air Britain Serials) 11.07.42 105 Sqn. DK300 Horsham St. Faith. Crash-landed on return from operation to Flensburg with flak damage. (Mosquito Crash Log)
CHER Number: MCB18451 
Type of record: Monument 
Name: Approximate crash site of WWII Mosquito, Pidley 
Summary - not yet available
Parish: Pidley cum Fenton, Huntingdonshire, Cambridgeshire 
Monument Type(s):
AIRCRAFT CRASH SITE (World War II - 1939 AD to 1945 AD) 
Full description
1. Approximate crash site of a Mosquito Mark IV serial number DK300 from 1655 Mosquito Training Unit which crashed killing both crew members in July 1944. In May 2009, an investigation license was being sought for its excavation.
Sources and further reading
&lt;1&gt; Unpublished document: Osgood, R.. 18/5/09. Verbal communication: WWII air crash site, Pidley, Cambridgeshire.  
(http://www.heritagegateway.org.uk/Gateway/Results_Single.aspx?uid=MCB18451&amp;resourceID=1000)</t>
  </si>
  <si>
    <t>HJ887</t>
  </si>
  <si>
    <t>51OTU/60OTU/12FIS</t>
  </si>
  <si>
    <t>Engine cut on take-off overshot into river on landing St.Angelo 22.7.44 (Air Britain Serials) 22.07.44 12(0)FIS. HJ887 Engine failed on take-off at St. Angelo aerodrome and overshot into deep river at the end of the runway. (Mosquito Crash Log)</t>
  </si>
  <si>
    <t>12FIS</t>
  </si>
  <si>
    <t>MM654</t>
  </si>
  <si>
    <t>Swung on take-off for night patrol and u/c collapsed West Malling 22.7.44 (Air Britain Serials) 22.07.44 157 Sqn. MM654 Aircraft was taking off from West Mailing aerodrome when the undercarriage collapsed. Crew unhurt. (Mosquito Crash Log)</t>
  </si>
  <si>
    <t>PZ218</t>
  </si>
  <si>
    <t>22.07.1944 Evening ranger 151 to St Felix area from Predannack crash landed . in France, unknown location (FCL). S/L RH Harrison evd, F/O EPA Horrex +, Mainly Coastal Command and 100 Group. Pilot helped by Maquis partisans, no known grave for navigator A "twosome" comprising W/Cdr Goodman with F/O Pleasley and S/Ldr Harrison with F/O Horrex, set out on a day Ranger against railway targets. Trains were shot up, and on the final attack, S/Ldr Harrison's aircraft was severely hit by anti-aircraft fire. He called up W/Cdr Goodman on the R/T to say that "he was having to make a crash landing". He landed but both he and F/O Horrex were injured in the crash and captured by German Troops. They were put on an ambulance train for Germany, but the train was continually shot up by his Squadron colleagues and they never did get to Germany, but eventually were released by advancing Allied troops. S/Ldr Harrison and F/O Horrex returned from France, having been liberated by advancing Allied forces. Both suffered injuries when they crash landed after being shot up by anti-aircraft fire, and they were now to spend some time in hospital (http://www.151squadron.org.uk/) May have come down at Écurat: http://www.aerosteles.net/fiche.php?code=ecurat-mosquito&amp;type=ps&amp;lang=en Crashlanded on day intruder 22.7.44 (Air Britain Serials)</t>
  </si>
  <si>
    <t>HK515</t>
  </si>
  <si>
    <t>LR425</t>
  </si>
  <si>
    <t>23 July 1944</t>
  </si>
  <si>
    <t>Engine vibrated and control lost abandoned SW of Trindom Grange Colliery Co.Durham 23.7.44 (Air Britain Serials) 23.07.44 544 Sqn. LR425 Crashed a quarter of a mile S.W. of Trindum Grange, Durham. (Mosquito Crash Log)</t>
  </si>
  <si>
    <t>HR149</t>
  </si>
  <si>
    <t>MM655</t>
  </si>
  <si>
    <t>Swung on take-off for air test and u/c collapsed West Malling 23.7.44 (Air Britain Serials) 23.07.44 157 Sqn. MM655 Aircraft swung on take-off from West MaIling aerodrome and suffered undercarriage collapse. (Mosquito Crash Log)</t>
  </si>
  <si>
    <t>HR236</t>
  </si>
  <si>
    <t>24 July 1944</t>
  </si>
  <si>
    <t>24.07.1944 0912 Ranger Patrol, course NW Germany 23 BS from Little Snoring . Lost without trace (BCL). S/L PW Rabone DFC +, F/O FCH Johns DFC +, Rabone rests in Hotton War Cem Belgium, Johns buried in Hannover War Cem RABONE, Sqn Ldr Paul Wattling, NZ2171, DFC (bbc), RNZAF - Mosquito Pilot 23 Sqn, RAF - 24 Jul 1944 (Age 26); Belgium. Rabone took off on 24 July to attack a target in north-west Germany and failed to return. His body was washed up on Heligoland Island three months later. (NZFPM) Date not known but according to a Post Presumption Memorandum of 9 Jun 50 'Johns was originally buried in Spiekeroog Duncem{spell?} Cemetery. (Errol Martyn) Duncem may have been "Cemetery in the dunes" (Dünen Friedhof). (Henk Welting) 
A Ju 88 of KG 6 was lost at around 11:00 a.m. (both German and U.K. time) - none of the existing alllied claims match this time or location. Mosquito failed to return after having taken off from Little Snoring at 09:12 on a Ranger sortie to northwest Germany. Rabone's body washed up on Heligoland island three months later. Other allied claims were as follows: "First USAAF claims of the day are at 1220, at Neu Ulm, by 359th FG, two SE biplane trainers. Next are at 1300, 1305, 1400 all in France. First RAF day claims are at 1437 to 1550, then 1900, about 2000."
Es waren mehrere Ju 88 A kurz vor 11:00 Uhr in der Luft, so der Startoffizier an diesem Tag, Leutnant Fritz Pullmann. Drei Maschinen konnten noch hereingeholt werden. Die letzte Ju 88 war bereits über dem Platz im Landeanflug als sie von der Mossie angegriffen und in Brand geschossen wurde. Der Bordschütze der angegriffenen Ju 88 schoß was das Rohr hergab und auch die 2-cm-Flak, die rund um den Flugplatz lag schoß aus allen Rohren. Die Mossie erhielt zahlreiche Treffer und ein Teil löste sich vom Rumpf, was die Flak-Bedienungen zu Jubelschreien veranlaßte. Trotzdem flog die Mossie mit leichter Rauchfahne ab. .
24.07.1944 11./KG 6 Fl. Pl. Lüneburg F Abschuß um 11.00 Uhr durch Mosquito. Ju 88 A-4 8845 3 E + G V 100% 
FF Gefr. Ludwig Gundermann † (im Flugzeug verbrannt, da er die Maschine nicht verlassen konnte).
B Gefr. Helmut Harder †
Bf Fj.-Gefr. Hermann Stroh †
Bs Ogfr. Martin Peters verwundet (Kopfstreifschuß). (Jan Horn, Chronik KG 6 - "Wir flogen gen Westen") Missing 24.7.44 (Air Britain Serials)</t>
  </si>
  <si>
    <t>NS510</t>
  </si>
  <si>
    <t>60OTU/usaaf</t>
  </si>
  <si>
    <t>USAAF - 440725 GOODBREAD, JONAH E. MOSQUITO NS-510 NORTH PICKENHAM, UK 802 (Thomas Ensminger) For the month of May 1944 ,the 802nd microfilms list four WR missions flown by MM510 and 1st June as MM510 also. Thereafter, the serial is listed as NS510 throughout the microfilms. It would appear a typographical error appeared in the initial May missions that was corrected in June as NS510. 
 The information I have for NS510 is:
Deliivered Burtonwood 4 April 1944
8th Weather (L) Squadron, I - Item
Accident 25 July 1944; J. Goodbread/W. R. Barber
In the early morning of 25 July, Lts. Gene Goodbread/Warren Barber (NS510) returned from a weather flight over the continent. During the mission, Goodbread suffered anoxia from oxygen equipment failure. Adverse weather conditons at Watton required diversion to North Pickenham. Upon Landing at 0250, the Mosquito swerved from the runway and wiped out the landing gear. Later that day, groundcrew members attached a cable around the aft fuselage to drag the aircraft by tractor from the active field and broke the aircraft in two.
Keith Chester recently published a book in the USA on UFOs and Foo Fighters. He has an extensive interview with Warren Barber in the book, along with information on other encounters that 802nd/25th BG members experienced with Foo Fighters during the war. In fact he researched all known Foo Fighter reports during the war including both allied and axis air forces.(Norman Malayney) To Armee de l'Air 1.8.46 (Air Britain Serials)</t>
  </si>
  <si>
    <t>MM736</t>
  </si>
  <si>
    <t>25.07.1944 pm Day Ranger 406 to Plurien/ Nantes area from Winkleigh . Lost without trace (FCL). F/L WRR Sutton +, F/O G Bishop +, no further info, no known graves Three 406 Squadron aircraft were lost, two being claimed by Bf 109s of JG 27. 25.07.44 Fw. Heinrich Wiese: n.Film 3./JG 27 Mosquito  FS-8: 30 m. [Candé 30 km. N.W. Angers] 17.25 Film C. 2027/II Anerk: - , 25.07.44 Ltn. Max Winkler 1./JG 27 Mosquito  FR-6: tiefflug [Nozay 30 km. N. Nantes] 17.30 Film C. 2027/II Anerk: Nr.187 F/O (Nav) George BISHOP and his pilot F/Lt William R.R. SUTTON - RCAF J/5374 went missing on their Mosquito NF.XXX serial MM736 on a night ranger to Plurien - Nantes (probably lost over sea). (http://www.rafcommands.com/forum/showthread.php?p=39446&amp;highlight=Mosquito#post39446) Missing from day intruder to Nantes 25.7.44 (Air Britain Serials) A German list of air creashes at footnote.com says a Mosquito came down at 17.30 3 km SE of Derval on 25 July 1944 - only about 45km N of Nantes.</t>
  </si>
  <si>
    <t>MM708</t>
  </si>
  <si>
    <t>25.07.1944 pm Day Ranger 406 to Plurien/ Nantes area from Winkleigh . Lost without trace (FCL). P/O RL Green +, P/O AW Hillyer +, both buried in Lusanger Cem France. Three 406 Squadron aircraft were lost, two being claimed by Bf 109s of JG 27. 25.07.44 Fw. Heinrich Wiese: n.Film 3./JG 27 Mosquito  FS-8: 30 m. [Candé 30 km. N.W. Angers] 17.25 Film C. 2027/II Anerk: - , 25.07.44 Ltn. Max Winkler 1./JG 27 Mosquito  FR-6: tiefflug [Nozay 30 km. N. Nantes] 17.30 Film C. 2027/II Anerk: Nr.187 Missing from day intruder to Nantes 25.7.44 (Air Britain Serials) A German list of air creashes at footnote.com says a Mosquito came down at 17.30 3 km SE of Derval on 25 July 1944 - only about 45km N of Nantes. Lusanger is only about 3km NE of Derval.</t>
  </si>
  <si>
    <t>Winkler</t>
  </si>
  <si>
    <t>MM728</t>
  </si>
  <si>
    <t>25.07.1944 pm Day Ranger 406 to Plurien/ Nantes area from Winkleigh . Lost without trace (FCL). F/L RR Burgess +, F/L WN McPherson +, both buried in Riaille Loire Cem, France Three 406 Squadron aircraft were lost, two being claimed by Bf 109s of JG 27. 25.07.44 Fw. Heinrich Wiese: n.Film 3./JG 27 Mosquito  FS-8: 30 m. [Candé 30 km. N.W. Angers] 17.25 Film C. 2027/II Anerk: - , 25.07.44 Ltn. Max Winkler 1./JG 27 Mosquito  FR-6: tiefflug [Nozay 30 km. N. Nantes] 17.30 Film C. 2027/II Anerk: Nr.187 Missing from day intruder to Nantes 25.7.44 (Air Britain Serials)   (MH - Riaillé,is closer to Cande, Nozay closer to Lusanger)  A German list of air creashes at footnote.com says a Mosquito came down at 17.30 3 km SE of Derval on 25 July 1944 - only about 45km N of Nantes. Riaille is about 33km SE of Derval.
Get down ! Get Down Mister Huard !" shouted Mrs. Bainvel, who was doing her daily walking on a path close to the pond of " La Forge de la Provostière " at Riaillé, on July 25th 1944 towards 15:15 hours. Being tangled up by his reins around his arm prosthesis, Mr. Eugene Huard Senior could only duck and heard the plane, in flames, crash down at 150 meters from where he was driving his harvester. After an aerial battle of a few minutes against two German fighters, based close to Varades, the "Mosquito" fighter-bomber was shot down (1). 
Raymond Richard Burgess’ death at 15:15 hours was reported at the town hall by Mr. Eugène Huard Senior (46) and William Neil Mac Pherson’s death, at the same hour, was reported by Mr. Amand Brunet Senior (65) from " La Forge de la Provostière ". The circumstances are well remembered, but testimonies differ on the number of people from Riaillé present at their burial from 100 to 400 people (2) and reasons for the German detachment presence: monitoring and inspection of the funeral procession or demonstrating military honors?  You will find, below, a testimony collected from principal witnesses Mr. Eugène Huard and Mrs. Marie-Thérèse Knittel, better known in Riaillé by her maiden name: Marie-Thérèse Brunet. They lived at "La Forge de la Provostière" not far from where the plane came down.
"The plane crashed 150 meters from the field where the Huard family worked.  At first, it was not possible for anyone to approach the plane because of the flames and the ammunition explosions. Mr. Eugène Huard Senior remained on site. His son Eugène Huard Junior (20), went to stable the horses. He saw Mr. Berthelot from "Bourg-Chevreuil" village and Miss Marie-Thérèse Brunet who were arriving, the former on a bicycle the latter running. When Mr. Eugène Huard Junior returned, he noticed that the Boy Scouts, who were camped nearby, were putting out a fire which had started in Mr. Amand Brunet's corn field and the presence of his family, the Brunet family, and Mr. George Bouriaud who was in hiding and among the last ones to escape the S.T.O. in Germany
Finally, when the explosions and the flames had ceased, they discovered that the bodies of the unfortunate aviators had been burnt and mutilated. The remains of each one of them were collected and put into two separate sheets.
Approximately one hour and a half after the plane crash, the two German pilots (3) who had shot down the “Mosquito” emerged from the road toward Sorgne in the company of an interpreter. They did not salute the mortal remains of the two aviators, but rolled them over with their feet and searched their pockets for their identification papers and money. The papers gave the pilot’s name as: Raymond Richard Burgess, and navigator’s name as: William Neil MacPherson. A short while later, a German officer of the " Kommandatur "arrived.  He saluted the corpses and ordered that the municipality arrange a burial in the cemetery, but without a procession. 
The remains of the bodies were transported by Mr. Eugène Huard Junior with the assistance of a cattle cart and put in his father’s barn, which is currently owned by Mr. &amp; Mrs. Jean Cottineau. A vigil was held over the bodies by the inhabitants of "La Forge de la Provostière" as was the custom until the following day, July 26th. Three French policemen came from Ancenis around 3 o'clock in the morning to guard the wreckage of the plane. They visited Mrs. and Miss Brunet who were keeping watch over the bodies and drank a cup of coffee with them that had no sugar because of the rationing.
The following day, Wednesday July 26th, Mr. Eugène Huard junior, with the black mare named "Fanny", went to the village of Riaillé to get the hearse. Mr. Pierre Boucherie made the coffins (4). Mrs. Brunet and her daughter Marie-Thérèse lifted the sheets containing the aviators remains and put them into the coffins.
The hearse, driven by Mr. Eugène Huard Junior left "La Forge de la Provostière" 4,5 km from the village of Riaillé . It was followed on foot by the Huard and Brunet families and two or three other people of the village of "Bourg-Chevreuil". As was the custom, the hearse stopped at the Mr. Biard’s level house (close to the new "Hôtel de Ville") to wait for the ceremony to begin.
At first, the parish priest had refused a religious service saying that the men were probably Protestants.  It was only because of the Mayor’s Assistant’s obstinacy, Mr. Pierre Gauthier, that he finally agreed to bless the corpses.
Contrary to what has been said in other testimonies, the coffins were not covered with the French flag and, although there were many flowers, no wreath in the shape of the Cross of Lorraine was placed. Miss Marie-Thérèse Brunet and her brother Amand took their place again just behind the coffins as the procession went along the road from the church to the cemetery. She did not see German soldiers honoring the procession with military salutations, but she did notice, as did Mr. Joseph Muloise, their comings and goings along the procession route.  She no longer remembers the number of people who were present. But from several other reliable testimonies, it seemed like the church was full (approximately 400 people) and that the funeral convoy included more than 200 people. 
Ten days later on August 6th, Marie-Thérèse Brunet came to the cemetery in the company of her brother, Mr. Amand Brunet, Mr. Noël Bouvet (the mechanic of Riaillé), his 14 year old daugther and a couple from Saint-Sulpice-des-Landes to place a Cross of Lorraine wreath . The same people, with the exception of one, had gone by bicycle one month before for the burial ceremony of 27 members of the French Resistance (Maquis de Saffré) who had been shot by the Germans. Miss Brunet was also at the Meilleraye-de-Bretagne on August 4th for the religious ceremony celebrated in memory of the Templé brothers, 2 men of the Maquis de Saffré, shot by the Germans."
Mrs. Marie-Thérèse Knittel is now 86 years old. She has been placing flowers on the Canadian aviators graves for 60 years. She has not forgotten the sacrifice of their lives to deliver her country from the German national-socialist occupation ! 
(1) From Mrs. Pauline Boote/MacPherson a second "Mosquito" escaped the fight... 
(2) Arthur Nerriec chief of Riaillé "gendarmerie" squad wrote on November 27th 1945 in answer to Mrs. Pauline MacPherson’s request for information of: …a numerous crowd...
(3) It was then that Miss Marie-Thérèse Brunet, who had asked the questions via the interpreter, learned that the combat had lasted only 3 minutes and that they were based near Varades at the Meauve’s big meadow.
(4) From witness Mr. Joseph Muloise, the coffins were assembled by M.M. Pierre Boucherie, Joseph Muloise and Raymond Gasnier).
Mrs. Pauline BOOTE (W N MACPHERSON’S widow) dossier transmitted by Miss Sophie BORCOMAN
1st November 2004, I was approached by Miss Sophie Borcoman and Mr. Douglas Kirk when had I come to pay my respects to the Canadian aviators tombs. Sophie told me she was a friend of Mrs. Pauline Boote, William MacPherson’s widow, who she considers like a grand-mother.  Residing near Peterborogh, Canada and not being able to travel, Mrs. Boote had asked  her to visit, in her place, the grave of her first husband. 
Sophie showed me Mrs. Boote’s collection of pictures and documents from the period.  Mrs. Boote is now 82 years old. She gave me her permission to publish the photos on my internet site "Histoire de Riaillé". You will find below the photographs.  Until the 6th of April 1945,  Mrs. Pauline MacPherson was still hoping her husband would return not knowing that he had died on the 25th of July 1944 ! They had been married just a few months! ... 
Mrs. Pauline Boote and Miss Sophie Borcoman hope that an association will take over for Mrs. Thérèse Knittel to flower the Canadian aviators graves. 
They DIED FOR FRANCE ! The Mayor of Riaillé, in 1944, had believed it proper not to write this usual saying on the death register. There was, however, no risk, as Riaillé was delivered ten days later by the American army and the July the 2nd, 1915 law allowed it. The following Town Council forgot to put the Canadians names on the recent war memorial, even though they had died and been buried in the soil of Riaillé since 1944 !
The present Town Council, on the advice of the Mayor Mr. Patrice Chevallier has recently entrusted the Riaillé Veterans’ Association (Association d'Anciens Combattants de Riaillé ) to flower their graves.
THANKS from the heart to this Town Council and the Riaillé Veterans’ Association in the name of the people who have not forgotten !
The Brunet family had hidden 20 young men in succession during the war who had refused to join the S.T.O (Service du Travail Obligatoire) in Germany or who were fleeing the German police for Resistance actions. This was the case for the Doctor Henri Mainguy and his mother and sister who took refuge in the Huard Family house. A short time after having left his hiding place at " La Forge de la Provostière ", he was arrested on the 12th of December 1943 by the S.D. (Sichersdienst = S.S. Security Service) at Plerguer (35) and sent in succession to the concentration camps of Buchenwald, Dora, Laura, Buchenwald, Nixei, Weida, Dora and Bergen-Belsen. Fortunately, he returned home from this ordeal and after the war, he opened a dental surgery at Riaillé and then at Saint-Mars-la-Jaille.
His mother, Mrs. Mainguy, made with the silk and strings of the aviator’s parachute (that had been saved by the flames) a small handkerchief and two gloves. At this time, the parachutes were made with natural silk ! By recognition for the Brunet family, who took care of them, she offered these objects to Miss Marie-Thérèse Brunet.
Mrs. Marie-Thérèse Knittel, who kept them preciously, has in her turn given them to Mrs. Pauline Boote who had been Bill MacPherson’s wife
STANISLAS HARDY’S ARTICLE PUBLISHED on AUGUST 2004
(Presse-Océan, L'Eclaireur de Chateaubriant, L'Echo d'Ancenis) 
Summer 1944…Two Canadian lieutenants killed on July 25.
Sixty years after, the people of Riaillé remember… and especially Joseph Muloise who, on this day, had found some body remains not far from where the Canadian Mosquito had been down by two German fighter pilots.
 A few seconds of fighting
It was on July 25, 1944. During this beautiful afternoon of July, a Mosquito plane with two-light and fast motors emerged above the village of Riaillé… For who discovered it  first, it seemed to come from the direction of Varades. Ten seconds later, two German fighters were silhouetted in its wake. Arriving at the altitude of the Poitevinière pond, above the village of Encloses, one of the fighters gained altitude and suddenly fired on the Canadian plane, riddling it with bullets.
After making an arc, above the village of Meilleraie, the Mosquito, already on fire, came to hang above the oak tree tops of the nearby forest, before being crushed in an explosion of fire and a huge noise very close to la Provostière.
Remains were discovered for about fifty meters in the vicinity… 
in a nearby corn field, Eugene Huard and his children were harvesting. A group of Boy Scouts, who were camped not from the crash, arrived quickly, as did R701-Therese Brunet who lived not far away. Joseph Muloise and some other young people of the village came on bicycles, with their Red Cross arm-bands… 
Alas, any intervention was impossible. The column of fire which rose was visible from very far, and the ammunition which exploded without stopping made people move away who had arrived at the crash site.
When all was consumed, the two charred bodies were discovered. The inhabitants of the village brought sheets to bury the two aviators. The scouts even started to dig the tombs. 
An official ceremony 
One hour passed and the German plane’s pilots appeared. They had taken off from the large Varades meadow, which had been transformed into an air base. After discussion, the mayor was authorized to  bury the two bodies in the country cemetery, “but without official ceremony”. During this time, the two bodies had been put in Jean Cottineau’s barn and the carpenter Muloise was tasked with making the coffins. 
The German order would not be respected. The following afternoon, at a religious ceremony in the parish church, were gathered a great number of Riailléens. A dozen wreaths covered the coffins. Among those, was one made by Marie-Therese Brunet, in the shape of Cross of Lorraine. It was made only with wild flowers. 
In the funeral convoy that took the direction of the cemetery, the presence of three German soldiers could be seen. But it all took place peacefully ! … 
For 60 years, the bodies of Lieutenants Burgess and MacPherson have rested side by side in cemetery of Riaillé. Marie-Therese Brunet (today Mrs. Knittel) maintains and flowers the graves regularly. Various patriotic associations also gather at the graves for some ceremonies. 
Stan. (Article published in August 2004, Noël Bouvet’s translation) 
(http://chouannerie.chez-alice.fr/textes/anx_h_ENG_aviateurs_canadiens.htm)</t>
  </si>
  <si>
    <t>Wiese</t>
  </si>
  <si>
    <t>DZ421</t>
  </si>
  <si>
    <t>139/627/1655MTU</t>
  </si>
  <si>
    <t>25 July 1944</t>
  </si>
  <si>
    <t>W/O Claude E COOK RNZAF. He baled out of Mosquito DD421, 1655 MTU on 25th July 1944. Aircraft crashed at Acklam, North Yorkshire. It is believed he survived the War His Navigator - Sgt William G Ashley RAFVR did not. (Rich Allenby on RAF Commands Forum) NZ411616 Claude Evered Cook, RNZAF, born Greymouth 24 Jun 23, enlisted 10 Mar 41, embarked for Canada 17 Dec 41 for his SFTS training. Nothing more known but he did survive the war. (Errol Martyn on RAF Commands Forum) 
On the 25th of July 1944 the crew of this aircraft were undertaking a cross country training flight and flying at a height of between 20 and 25 thousand feet over Yorkshire. Without warning the starboard undercarriage door suddenly opened, broke off and struck the starboard tail plane of the aircraft. The pilot was able to escape from the aircraft as it broke up and deploy his parachute, the navigator sadly was not, the AM1180 crash report states he was killed as the aircraft broke up. The majority of the aircraft came down near Woodhouse Farm, Acklam to the south west of Malton, where the pilot landed is not stated but if he baled out from a a height as great as 20,000 feet this could have been some distance away. Other sources quote Westow as being another location if where part of the aircraft came to earth, again plausable given the height in which the break-up occured. 
The crash investigation blamed poor maintainance of the cables which operate the undercarriage doors as being the contributing factor for the accident occuring. 
Pilot - WO Claude E Cook RNZAF, baled out and survived. It is believed he survived the War. 
Nav - Sgt William G Ashley RAFVR, aged 21, of Small Heath, Birmingham. Buried Yardley Cemetery, Birmingham
(http://www.allenby.info/aircraft/planes/ryedale/dz421.html)
The 617 Squadron ORB says this aircraft was used by 617, for example Fawke / Bennett on 8 June 1944, coded C, later given as O. (Likely on 627 at the time) Broke up in air Acklam Yorks. 25.7.44 (Air Britain Serials) 25.07.44 1655MTU. DZ421 Aircraft disintegrated in flight and pilot baled out but navigator was killed when aircraft crashed at Woodhouse Farm, Acklam, Yorks. (Mosquito Crash Log)</t>
  </si>
  <si>
    <t>HP937</t>
  </si>
  <si>
    <t>Broke up in dive 9m NNW of Bamrauli 25.7.44 (Air Britain Serials)</t>
  </si>
  <si>
    <t>DZ240</t>
  </si>
  <si>
    <t>RAE/Mkrs/141</t>
  </si>
  <si>
    <t>25/26 July 1944</t>
  </si>
  <si>
    <t>MM468</t>
  </si>
  <si>
    <t>26.07.1944 Diver patrol 96 to anti V1 from West Malling . Lost without trace (FCL). F/S T Bryan +, Sgt BL Jaeger +, no further info, ASR afterwards with MM494 The squadron was stood down in December. The night fighters had destroyed 27 enemy aircraft and 180 flying bombs. Sadly it came six months too late for Bill Jaeger. On 27th July he was the crew of Mosquito MM468 which had been on Diver Patrol ( an anti V-1 sortie). The aircraft was reported as missing at 0130 on 26th July. No trace of the crew was ever found. RAFVR http://www.cranbrookrugby.com/history.asp 25/26 July 1944 (FCWDv5) Missing on anti V-1 patrol over Channel 26.7.44 (Air Britain Serials)</t>
  </si>
  <si>
    <t>MM494</t>
  </si>
  <si>
    <t>NT138</t>
  </si>
  <si>
    <t>Served with 464 Sqn, under RAF control 6/44 to 25/7/44 Coded SB-O. Failed to Return From Operations Europe. F/O's Walton &amp; Harper missing. (Brian Fillery's website) Coded P, time 02.30, crashed at Lorient, hit by flak, F/O J.R.C. Walton and P/O C.H. Harper, crew evaded (2nd TAF) FTR from attacking railways south of Paris (FCWDv5) Missing from night intruder 26.7.44 (Air Britain Serials)</t>
  </si>
  <si>
    <t>MM681</t>
  </si>
  <si>
    <t>26.07.1944 Diver patrol157 to anti V1 from West Malling V1 exploded. east of North Forehead, unknown location (FCL). F/L JW Caddie +, F/O GF Larcy +, no known graves Missing on anti-flying bomb patrol 26.7.44 (Air Britain Serials)</t>
  </si>
  <si>
    <t>MM679</t>
  </si>
  <si>
    <t>26.07.1944 Diver patrol 68 anti V1 from Castle Camps . Lost without trace, off east coast (FCL). F/L FJ Kemp +, F/O JD Farrar +, no known graves 25/26 July 1944 (FCWDv5) After the attempted interception of a flying bomb, crew were given another target and acknowledged, however nothing further was heard. (Squadron History) "He and his pilot "Fred" had been plotted twenty-five miles north east of Margate, when their radar plot ceased. They had been chasing a V1 flying bomb." (RAF Commands Forum) Missing on anti V1 patrol. Crew: F/Lt(101548)Frederick John Kemp(Pilot)RAFVR-killed, F/O(142059)James Donald Farrar(Obs)RAFVR-killed (http://aviation-safety.net/wikibase/wiki.php?id=15814) Missing on anti-flying bomb patrol 25.7.44 (Air Britain Serials)</t>
  </si>
  <si>
    <t>LR475</t>
  </si>
  <si>
    <t>26/27 July 1944</t>
  </si>
  <si>
    <t>27.07.1944 2325 bomb rail connection 139 to Givors from Upwood crashed on return while making a single engine approach. towards Woodbridge airfield , Soffolk 0410 (BCL). F/O BC Witt inj, F/L RV Dodds inj, Airborne 2325 26Jul44 from Upwood to bomb and strafe rail communications. Crashed 0410 while attempting a single-engine approach and landing at RAF Woodbridge, Suffolk. Both officeres were admitted to the East Suffolk and Ipswich Hospital. F/O B.C.Witt Inj F/L R.V.Dodds Inj (Lost Bombers) Hit trees on single-engined approach Woodbridge on return from Givors 28.7.44 (Air Britain Serials) 28.07.44 139 Sqn. LR475 Aircraft hit trees when making a single engine landing at Woodbridge. (Mosquito Crash Log)</t>
  </si>
  <si>
    <t>DZ636</t>
  </si>
  <si>
    <t>KB266</t>
  </si>
  <si>
    <t>DZ534</t>
  </si>
  <si>
    <t>618/627/692/627</t>
  </si>
  <si>
    <t>27 July 1944</t>
  </si>
  <si>
    <t>627 Sqn Mosquito IV DZ534 AZ-H Op: Givors F/O M D Gribbin DFM inj F/L R W Griffiths RCAF inj T/o Woodhall Spa arriving over the marshalling yards at 0150 but no attack made. Soon after the crew experienced a severe electrical storm which led to technical malfunctions, not least being the loss of GEE and an unserviceable air speed indicator. In addition the aircraft's compass was affected when lightning struck the bomber and at 0453, low on fuel and with the bomb load jettisoned F/O Gribbin executed the first successful night ditching of a Mosquito. Both sustained cuts and bruises and were indeed fortunate to be picked up by an American destroyer some 12 miles E of the Cherbourg Peninsular. Treated ashore at the 12th Field Hospital, Cherbourg [captured by Lieutenant-General J Lawton Collins VIIth US Corps on 26 June 1944] both were soon back at Woodhall Spa. F/O Gribbin gained his DFM, Gazetted 29 May 1942, while serving with 10 Squadron. Along with his Canadian navigator he survived the war. [At First Sight - 627 Squadron History by Alan B Webb via Mark Haycock [12/09/08] (http://www.rafinfo.org.uk/BCWW2Losses/1944.htm) Ditched 12m E of Cherbourg 27.7.44 (Air Britain Serials)</t>
  </si>
  <si>
    <t>MM510</t>
  </si>
  <si>
    <t>151/409</t>
  </si>
  <si>
    <t>HK436</t>
  </si>
  <si>
    <t>Missing from interception 27.7.44 (Air Britain Serials)</t>
  </si>
  <si>
    <t>MM474</t>
  </si>
  <si>
    <t>Missing from interception nr AIghero 27.7.44 (Air Britain Serials)</t>
  </si>
  <si>
    <t>NS987</t>
  </si>
  <si>
    <t>28 July 1944</t>
  </si>
  <si>
    <t>Stalled and bit ground on range nr Mundesley Norfolk 28.7.44 (Air Britain Serials) 28.07.44 613 Sqn. NS987 Pilot dived aircraft, passed over target, did a steep left hand turn, stalled and crashed onto its back near Mundesley, Norfolk. Possibly hit by a ricochet. (Mosquito Crash Log)  Thanks to a prompt from another member I contacted the Air Historical Branch who replied within a few days
"Thank you for your e-mail dated 14 March 2011 seeking the circumstances of how Flight Lieutenant Alan James Baker died.
Our records show that Flt Lt Baker was flying in Mosquito No NS987 when during an air to ground firing exercise the aircraft was seen to dive and pass over the target at 50 feet. The aircraft went into a steep left hand turn, stalled and crashed on Paston Gunnery Range, Norfolk. There is a possibility that the aircraft was hit by a ricochet." (http://www.rafcommands.com/forum/showthread.php?10577-Flt-Lt-Alan-James-Baker-(120075)-info-sought&amp;p=61662&amp;highlight=Mosquito#post61662)</t>
  </si>
  <si>
    <t>NT130</t>
  </si>
  <si>
    <t>28.07.1944 pm Ranger 151 from West Malling engaged by Flak over Niort, returned on one engine. Written off after crash landing. probably West Malling airfield (FCL). F/O WA Lindsay ok, F/O A Brodie ok, no further info F/O Lindsay with F/O Brodie and W/O Oddie with F/Sgt Milne also attacked railway targets. F/O Lindsay's aircraft was hit by flak, as a result of which he had to return to base on one engine, where the plane crashed on landing. Neither of the crew was hurt. (http://www.151squadron.org.uk/) Encountered heavy flak near Nierl (FCWDv5) Damaged 28.7.44 NFT (Air Britain Serials)</t>
  </si>
  <si>
    <t>HK523</t>
  </si>
  <si>
    <t>29 July 1944</t>
  </si>
  <si>
    <t>The first aircraft to take off from Colerne on the night of the 28th had trouble with one engine and was forced to land at the American airfield at Maupertus near Cherbourg. The Mosquito overshot and was damaged, but the crew, F/O F. Chad and F/S W. Georges, escaped injury. (The History of 410 Squadron) Engine cut overshot landing at Maupertus 29.7.44 (Air Britain Serials)</t>
  </si>
  <si>
    <t>MM467</t>
  </si>
  <si>
    <t>264/488</t>
  </si>
  <si>
    <t>29/30 July 1944</t>
  </si>
  <si>
    <t>MM448</t>
  </si>
  <si>
    <t>30.07.1944 Search for MM557, same day 96 from West Malling badly damaged by Flak and written off after crash landing. at Friston airfield (FCL). W/C ED Crew DFC ok, F/O OD Morgan ok, Damaged by flak and crash-landed Friston 30.7.44 (Air Britain Serials)</t>
  </si>
  <si>
    <t>NT135</t>
  </si>
  <si>
    <t>29/30 July 1944, ftr intruder to the rear area of Normandy, coded U, F/L R.H Clark and F/O F.Carr both killed (2nd TAF) Roger Cornevin a réouvert pour nous le journal qu'il tenait durant son adolescence. il nous raconte ici sa vie durant l'été 1944, dans le petit village de Bursard. July 30, 1944 : Sombre Sunday! Crash landing of a Mosquito! 
There were so many stars in the sky! We slept like a log despite the course of the events of the day before. A plane buzzed the roof of our refuge but this time we took the precaution of sleeping in the cellar, hoping for greater safety. A heavy explosion caused the house to vibrate. Awakened suddenly, we did not dare leave our shelter.
The De Havilland Mosquito
July 31, 1944 : Discovered wreck...
At dawn, around 6 in the morning, a German gunner we knew pounded on our door and made us understand that a plane had crashed near the road. My curiosity prompted me to follow him and he did not object. A thicket covering one half hectare was blackened by flames and scattered metal pieces of the plane were still smoldering. In front of us, the badly mutilated bodies of the two occupants, the pilot and the navigator, rested in the middle of a mass of branches. With a single word, the German made me understand that the aircraft was a Mosquito night fighter from the RAF, shot down by the local DCA (MH - Defense contre aerienee - flak). He drew an identity card from the tunic of the one of the victims and held onto it... could he intend to give it to the Red Cross? 
Needless to say, this drama saddened us, since we knew that the Allies were making progress on all fronts. The problem was to know how our area will be freed and with what results for all of us. 
The Germans were not long in appearing. Two days later, after collecting the bodies of the victims, they organized a hasty burial at the edge of our garden, within a few meters of us. In spite of our insistence, they refused to let us be present. A platoon of soldiers was already there at the burial site. 
A fusillade disturbed the silence of our countryside. The emotion was overwhelming. 
This hasty ceremony proceeded before our eyes, as we stood in silence. 
This section refers to Frank Carr, Flying Officer (VOR), aged 24 years, Royal Volunteer Reserve, of Swinton Manchester; and Robert Henry Clark, Flight Lieutenant, aged 24 years, Royal Volunteer Reserve (parents living in Fulham, London), both of the 487th Squadron of Royal New Zealand Air Force.
A plain marble gravestone, isolated in a corner of the cemetery (on the left) with this epitaph: "To the glorious memory of Flying Officer Francis Carr, No 148458, October 27, 1919 - July 30, 1944, and Robert Henry Clark, No 487 Squadron RNZAF, February 16, 1920 - July 30 1944, Fallen in an aerial combat, in the woods of la Garenne, Bursard, Orne. RIP
(http://perso.orange.fr/ansa39-45/ete44english.htm) Missing from night intruder 30.7.44 (Air Britain Serials)</t>
  </si>
  <si>
    <t>MM557</t>
  </si>
  <si>
    <t>30.07.1944 Night Patrol 96 from West Malling crew baled out. over Boulogne, unknown location (FCL). F/O JD Black +, F/S LW Fox +, no known graves 29/30 July Hit by flak, shot down off Boulogne (FCWDv5) Abandoned off Boulogne on anti V-1 patrol 31.7.44 (Air Britain Serials)</t>
  </si>
  <si>
    <t>HP923</t>
  </si>
  <si>
    <t>30 July 1944</t>
  </si>
  <si>
    <t>Tyre burst on landing swung and hit gliders Exeter 30.7.44 (Air Britain Serials) 30.07.44 305 Sqn. HP923 Tyre burst on landing at Exeter aerodrome, Devon ,and aircraft swerved violently, hitting a row of American gliders. (Mosquito Crash Log)</t>
  </si>
  <si>
    <t>NS907</t>
  </si>
  <si>
    <t>30/31 July 1944</t>
  </si>
  <si>
    <t>30/31 July 1944 around 0100 ftr from intruder to Normandy, F/O H.M. Sharpe and F/O H.N. Smith both killed. (2nd TAF) Missing from night intruder over Normandy 31.7.44 (Air Britain Serials)</t>
  </si>
  <si>
    <t>NS935</t>
  </si>
  <si>
    <t>HP882</t>
  </si>
  <si>
    <t>301FTU/21FC</t>
  </si>
  <si>
    <t>31 July 1944</t>
  </si>
  <si>
    <t>21FC</t>
  </si>
  <si>
    <t>MM562</t>
  </si>
  <si>
    <t>31 July / 1 August 1944</t>
  </si>
  <si>
    <t>Undershot landing in bad visibility returning from patrol Ford 1.8.44 (Air Britain Serials) 01.08.44 96 Sqn. MM562 Undershot when landing at Ford aerodrome in bad visibility. (Mosquito Crash Log)</t>
  </si>
  <si>
    <t>LR355</t>
  </si>
  <si>
    <t>1 August 1944</t>
  </si>
  <si>
    <t>1944-08</t>
  </si>
  <si>
    <t>NS831</t>
  </si>
  <si>
    <t>Unlocked u/c collapsed on landing Lasham 1.8.44 DBR (Air Britain Serials)</t>
  </si>
  <si>
    <t>NT183</t>
  </si>
  <si>
    <t>1/2 August 1944</t>
  </si>
  <si>
    <t>1/2 August 1944 around 2200, ftr from attack on German security forces gathered for an anti-Maquis sweep at the Casernne des Dunes, coded T, F/L D.S Mussett and F/O H. Burrows both evaded. Shot down by flak (FCWDv5) Missing (Poitiers barracks) 1.8.44 (Air Britain Serials)</t>
  </si>
  <si>
    <t>HX832</t>
  </si>
  <si>
    <t>151/487/107</t>
  </si>
  <si>
    <t>2 August 1944</t>
  </si>
  <si>
    <t>See HR 197. Engine seized crashlanded at Thorney Island 2.8.44 DBR (Air Britain Serials)</t>
  </si>
  <si>
    <t>MM240</t>
  </si>
  <si>
    <t>S/L DOUGLAS-HAMILTON, Lord DAVID, Son of Alfred Douglas Douglas-Hamilton, 13th Duke of Hamilton, 10th Duke of Brandon, and of the Duchess of Hamilton (nee Poore); husband of Lady Douglas Hamilton (nee Stack). B.A.(Oxon). (cwgc.org) Engine cut due to fuel flow failure hit trees on approach to forced landing South Marston 2.8.44 (Air Britain Serials) 02.08.44 544 Sqn. MM240 Pilot attempted force landing at South Marston, Wilts, following sudden fuel failure, undershot field, hit trees and crashed, killing two. (Mosquito Crash Log)
Name: GATEHOUSE, PHILIP EDWIN 
Initials: P E 
Nationality: United Kingdom 
Rank: Flying Officer (Nav.) 
Regiment/Service: Royal Air Force Volunteer Reserve 
Unit Text: 544 Sqdn. 
Age: 31 
Date of Death: 02/08/1944 
Service No: 131888 
Awards: D F M 
Additional information: Son of Ernest George and Alice Mary Gatehouse, of Swaythling, Southampton. 
Casualty Type: Commonwealth War Dead 
Grave/Memorial Reference: Plot H/3. Grave 136. 
Cemetery: OXFORD (BOTLEY) CEMETERY 
(CWGC)</t>
  </si>
  <si>
    <t>HR126</t>
  </si>
  <si>
    <t>U-1163 entered EGERSUND on 02. August 1944 at 14.53h in company with U-771. She left EGERSUND on 17. August 1944 at 02.30h. The mentioned shot down of Mosquito S of Squadron 333 took place on 02. August 1944 between 13.28h and 13.34h. (Roland Berr on uboat.net forum) 'S' (HR126) Sub Lieutenant A R Eikemo &amp; Petty Officer C Harr which was lost. (post by "John" at uboat.net) Fnr. Axel Reidar Eikemo (+) &amp; Kvm. Claus Harr (+) Another post says this was E of 333, lost 14 August 1944 to U-1163. Another post says HP904 was E, which survived the attack. Squadron ORB confirms date of 2 August, S of 333. E of 333 (HP904) was of the opinion that S had already been hit, then side-slipped into escort vessel mast and crashed. (Squadron ORB) Hit mast attacking ship off Oberstad and crashed in sea 2.8.44 (Air Britain Serials)</t>
  </si>
  <si>
    <t>HP908</t>
  </si>
  <si>
    <t>Missing from anti-submarine sweep 2.8.44 (Air Britain Serials) 
Name: GRIFFITHS, PETER MEREWETHER 
Initials: P M 
Nationality: United Kingdom 
Rank: Flight Sergeant 
Regiment/Service: Royal Air Force Volunteer Reserve 
Unit Text: 248 Sqdn. 
Age: 23 
Date of Death: 02/08/1944 
Service No: 1339361 
Additional information: Son of Arthur L. and Gertrude Griffiths, of Henleaze, Gloucestershire. 
Casualty Type: Commonwealth War Dead 
Grave/Memorial Reference: Panel 218. 
Memorial: RUNNYMEDE MEMORIAL 
Name: SMITH, MAURICE SIDNEY 
Initials: M S 
Nationality: United Kingdom 
Rank: Flight Sergeant 
Regiment/Service: Royal Air Force Volunteer Reserve 
Unit Text: 248 Sqdn. 
Age: 21 
Date of Death: 02/08/1944 
Service No: 1396205 
Additional information: Son of Vivian Gerard and Mabel Frances Smith, of Hove, Sussex. 
Casualty Type: Commonwealth War Dead 
Grave/Memorial Reference: Panel 222. 
Memorial: RUNNYMEDE MEMORIAL 
(CWGC)</t>
  </si>
  <si>
    <t>DD749</t>
  </si>
  <si>
    <t>151/264/157/410/264/239</t>
  </si>
  <si>
    <t>3 August 1944</t>
  </si>
  <si>
    <t>HK525</t>
  </si>
  <si>
    <t>604/264</t>
  </si>
  <si>
    <t>3/4 August 1944</t>
  </si>
  <si>
    <t>May have been shot down by friendly AA fire on 3/4 August 1944, coded PS-J, F/L R.L. Beverley and F/O P.C. Sturling baling out safely - FCL says Beverely was injured, Sturley (sic) OK. Shot down by friendly AA August 3/4 1944 (FCWDv5) Hit by "friendly" AA fire after destroying a Ju 88 (2nd TAF, though serial number is MH's supposition) The Mossie Number 29 says the crew shot down a V-1, not a Ju 88. NFT (Air Britain Serials)</t>
  </si>
  <si>
    <t>MM526</t>
  </si>
  <si>
    <t>Crash-landed near Maupertus after having been shot up by a Stirling, 3/4 August 1944, 264 Squadron (FCWDv5) Flew into ground on approach returning from patrol Cherbourg/Maupertus 2.8.44 (Air Britain Serials)</t>
  </si>
  <si>
    <t>HR209</t>
  </si>
  <si>
    <t>4 August 1944</t>
  </si>
  <si>
    <t>04.08.1944 evening Ranger 2008 151 to Bordeaux from Predannack . Lost without trace (FCL). F/O AE Wraight +, F/S JL Wilson +, both buried in Perigueux Cem France www.151squadron.org.uk says this was August 3, and "Later in the day, F/O Green with F/O Sturrock and F/O Wraight with F/Sgt Wilson, were on a day Ranger against transport targets, when F/O Wraight's aircraft was hit by severe and accurate antiaircraft fire. The aircraft was badly damaged and crashed into a wood and burned, killing both of the crew." Damaged by flak and crash-landed in France 4.8.44 (Air Britain Serials)</t>
  </si>
  <si>
    <t>PZ186</t>
  </si>
  <si>
    <t>04.08.1944 Ranger sortie 151 Squadron. Trains from Predannack. Wagon exploded and damaged aircraft, crash landing required. Lost without trace (FCL). S/L RN Chudleigh ok, F/O HD Ayliffe DFM +, Ayliffe bureid in Pornic Cem September 19 - The Squadron received the news that S/Ldr Chudleigh had returned back to England, having successfully evaded capture. Apparently, after his aircraft had crashed on August 3rd, he was picked up by a car belonging to the French Underground forces less than two hours after the crash had occurred. He was looked after very well and stayed with them until he could be taken out of the country. He was finally taken out from Limoges in a D.C.3 aircraft and flown back to England. He also brought back the news that the Squadron's efforts in Southern France had given excellent support to the French operations. Unfortunately, S/Ldr Chudleigh's navigator, F/O Aycliffe was killed in the crash landing. (http://www.151squadron.org.uk/) Damaged by exploding truck and crashlanded 4.8.44 (Air Britain Serials)</t>
  </si>
  <si>
    <t>HX858</t>
  </si>
  <si>
    <t>85/464</t>
  </si>
  <si>
    <t>4/5 August 1944</t>
  </si>
  <si>
    <t>Served with 464 Sqn, under RAF control 9/43 to 4/8/44. Failed to Return From Operations. F/O A.E. Crellin &amp; FSgt T.A. Orr. (Brian Fillery's website) Killed in the vicinity of the Orne bridgehead (Mosquito Monograph) Coded H, ftr Intruder to Northern France (2nd TAF). Missing from night intruder mission 5.8.44 (Air Britain Serials)</t>
  </si>
  <si>
    <t>DZ296</t>
  </si>
  <si>
    <t>151/60OTU/169/141/169/141</t>
  </si>
  <si>
    <t>5 August 1944</t>
  </si>
  <si>
    <t>05.08.1944 1452 Training 141 from West Raynham both engines failed, crash landed. in airfield circuit West Raynham 1453 (BCL). F/O RDS Gregor ok, , www.151squadron.org.uk says this was August 3 Crashed in circuit West Raynham 5.8.44 (Air Britain Serials) 05.08.44 141 Sqn. DZ296 Port engine failed after take-off and the pilot was making a low circuit when the starboard engine failed so he force landed immediately in a field near West Raynham aerodrome. Crew unhurt. (Mosquito Crash Log)</t>
  </si>
  <si>
    <t>HP848</t>
  </si>
  <si>
    <t>410/464/21/2GSU</t>
  </si>
  <si>
    <t>W/Cdr J.S. DUNLEVIE - 37965 - RAF (of Canada) died 5-8-1944 flying Mosquito HP848 of 2GSU. Hit trees whilst low flying and crashed near Colliers End/Herts. F/O ISLAY SINCLAIR MACMILLAN, also killed (Henk Welting &amp; Ken McLean) Mosquito HP848, 2 Group Support Unit, flew into trees near Collier's End. Two killed. Date 5/8/44. Hit trees low flying nr Colliers End Herts. 5.8.44 (Air Britain Serials) 05.08.44 2 GSU. HP848 Aircraft was low flying when it hit trees and crashed near Colliers End Herts, killing two. (Mosquito Crash Log)</t>
  </si>
  <si>
    <t>LR368</t>
  </si>
  <si>
    <t>5/6 August 1944</t>
  </si>
  <si>
    <t>5/6 August 1944, lost at around 0100, ftr from an intruder to the Seine area, F/O G. Blanshard and F/S H.T. Shaylor both killed. 06.08.44 Ofw. Willi Glitz Stab II./NJG 2 Mosquito  BJ-BI: 1.500 m. 03.40 Film C. 2025/I Anerk: Nr.46 Another source gives time of German claim as 23.40. Crew are buried in St. Pierre-du-Vauvray Communal Cemetery, along with 19 other casualties (many from the Royal Armoured Corps, 1940). Glitz's claim is much further south along the Seine, in the area of St. Dizier. As a result, MH feels it is far more likely that Blanshard and Shaylor were lost at a Seine crossing close to St. Pierre-du-Vauvray, and that Glitz attacked another aircraft, possibly an intruder to St. Dizier, and that this loss and his claim are not related. Missing from night intruder mission Seine crossings 6.8.44 (Air Britain Serials)</t>
  </si>
  <si>
    <t>Map reference is close to the Seine - PR aircraft likely would not have been at 1,500 m, more likely for 2nd TAF aircraft as they were flying bombing / strafing missions in support of ground operations.</t>
  </si>
  <si>
    <t>NT125</t>
  </si>
  <si>
    <t>Coded B, abandoned near Nantes at around 0330 on 5/6 August, F/L R.J. Coombs and P/O W.G. Judson both evaded (2nd TAF). During another raid about the same time one young navigator, Flying Officer Judson,3showed particular fortitude. While bombing a railway south of the Loire, his Mosquito was badly hit and Judson himself seriously wounded. Yet, half conscious and blinded by blood from injuries to his head and his right eye, Judson navigated his Mosquito back towards the American lines until his pilot could no longer retain control. He then baled out and, landing safely, determined to evade capture. He hid in a hedge until the following evening, and then, after obtaining food and shelter at an isolated farmhouse, set off to trek northwards for ten days. Eventually, after receiving further help and medical attention, he was able to reach the Allied lines exactly one month after being shot down. (http://www.nzetc.org/tm/scholarly/tei-WH2-2RAF-c10.html) Abandoned on night intruder nr Nantes 6.8.44 (Air Britain Serials) Attacked La Roche sur Yon station (http://www.gnibo.com/search?key=mosquito+squadron)</t>
  </si>
  <si>
    <t>NS557</t>
  </si>
  <si>
    <t>6 August 1944</t>
  </si>
  <si>
    <t>On the 6th August 1944 Mosquito Mk XVI took off from Watton airfield enroute to Langford Lodge BAD3 on a ferry flight. On approach to the airfield the tower was buzzed at 20:45 hours to receive landing instructions by light as the pilot had no radio contact. The aircraft dragged runway 02 several times and then came around in traffic to land. From the control officer's statement: "From my point of view a good approach and landing was made, shortly thereafter the aircraft made contact with the runway at 21:00 hours the left wing dropped and it appeared that the left landing gear collapsed. The aircraft left the runway &amp; disappeared from view behind other parked planes and trees. The flying control officer saw the tail go up and thought the aircraft was somersaulting. The dispatcher immediately called the crash crew, the medical officers and all other necessary people were informed. Jim came to the tower and made out a statement. Luckily there was no fire or injury to the crew or civilians. James E. Matuska was from Minneapolis, Minnesota, and joined the Air Corps shortly after the attack on Pearl Harbour. After he had completed the required missions in B-17s, first as a Co-Pilot and then as a Pilot. He applied for duty as a Reconnaissance Pilot and was assigned to that duty, on detached service with the RAF with which he flew for the rest of the war. Sadly, he passed on in 1992. (http://mysite.wanadoo-members.co.uk/sum41/crashes/mosquito/mosquito.htm) Apparently not written off until the 28th. 
802RG, 8th Air Force. Pilot Matuska, James E. Landing Accident at Langford Lodge/Sta 597. Category 5 damage, 06 August 1944. (http://www.aviationarchaeology.com)16290 440806 MATUSKA, JAMES E MOSQUITOO NS-557 LANGFORD LODGE, UK 802R (Thomas Ensminger) SOC 28.8.44 (Air Britain Serials)</t>
  </si>
  <si>
    <t>NS504</t>
  </si>
  <si>
    <t>HR243</t>
  </si>
  <si>
    <t>MM649</t>
  </si>
  <si>
    <t>157/239</t>
  </si>
  <si>
    <t>6/7 August 1944</t>
  </si>
  <si>
    <t>07.08.1944 Diver patrol 157 anti V1 from West Malling crashed. at Finningham Manor, near Detling (FCL). Lt (A) PF Pryor +, S/L (A) D Mackenzie +, no known graves 6/7 August 1944, crashed at West Malling on return, Pryor KIA and McKenzie WIA. (FCWDv5) The Commonwealth War Graves Commission site does not support the assertion that either Pryor or McKenzie were KIA. Flow into ground on anti V-1 patrol at night Frinningham Manor Kent 7.8.44 (Air Britain Serials) 07.08.44 239 Sqn. MM649 Aircraft was returning home when it flew into the ground at Frinning Manor, Detling, Kent, after pilot had complained over the R/T that he was feeling tired. (Mosquito Crash Log)</t>
  </si>
  <si>
    <t>MM621</t>
  </si>
  <si>
    <t>07.08.1944 Patrol 604 from A-8 Picauville engaged with Me 410 over France, also hit by Flak. Lost without trace (FCL). F/L CI Hooper DFC +, F/O SC Hubbard DFM +, F/Lt J HOOPER F/O S C HUBBARD. Fallen 7 August 1944. Chris Goss, has brought me the reply concerning the crew Hooper and Hubbard defimitely crashed at Quettreville, in Normandy. 6/7 August 1944 (2nd TAF). Crew were closing in on an Me 410 near Bayeux when they were hit by AA fire. (FCWDv5) http://www.normandie44lamemoire.com/fichesvilles/quettrevillessienne.htm# Does anyone have any info regarding a Mosquito of the above Sqn. being shot down near Quettreville-sur-Sienne on the above dates. The aircraft was apparently crewed by a Flt Lt John Hooper and a Fg Off Hubbard (my namesake, but no relative as far as I know). I have been asked by a resident of the Wiltshire village where I used to live if I could find any info on this loss as apparently the villagers of Quettreville-sur-Sienne wish to put up a memorial to the two crew members. It is believed that Hooper came from Sidcup in Kent, but there are no details known for Hubbard. I also understand that both are buried in the CWG Cemetery at Bayeux. Mosquito NF.XIII - MM621 - Colerne/Wiltshire took off from A.8 Picauville. Probably hit by flak and finished of by a Messerschmitt Me 410. (http://www.rafcommands.com/cgi-bin/dcforum/dcboard.cgi?az=show_thread&amp;om=4830&amp;forum=DCForumID6&amp;archive=yes) 
"I returned to the airwaves to find 'Hoops' in trouble. 'Hoops, did you get him?' 'Yes, but he got me.' 'Are you happy?' 'No!' 'Hoops' then came to me with questions. 'Can you see a large fire?' 'We are near the water ... they are firing at us!' Then silence." (John Surman, "Mosquito Aces of World War 2")
 Le 7 aout 1944 un avion Mosquito immatriculé NGMM 621 du 604 Squadron RAF Groupe chasse de nuit fait un atterrissage forcé et est détruit suite à un combat aérien avec un avion allemand. Un monument à la mémoire des deux aviateurs - John CI Hooper et Sydney CJ Hubbard - est inauguré le 7 aout 2004. (http://www.wikimanche.fr/Quettreville-sur-Sienne) 
Au soir du 6 août le 604 squadron RAF, groupe de chasse de nuit de la Royal Air
Force, est envoyé sur la tête de pont de Normandie, pour assurer la couverture
aérienne nocturne des unités débarquées. Les pilotes quittent donc leur base de
Colerne Airfield, près de Bath, en fin d’après-midi pour rejoindre l’aérodrome
américain A-8, de Pont L’Abbé-Picauville. L’escadrille est composée d’avions de
type « mosquito », bombardiers légers pouvant également opérer des missions de
repérage sur les lignes ennemies.
Dès le soir du 6 août, les pilotes apprennent qu’ils partent déjà pour leur
première mission nocturne. Neuf groupes de 2 appareils décollent, dont le
mosquito immatriculé NG MM 621, piloté par deux jeunes aviateurs, officiers
déjà chevronnés, John CI HOOPER et Sydney CJ HUBBARD. Au retour de la
mission dans le secteur de Mortain, les deux hommes engagent un combat avec
un avion allemand, mais ils sont touchés. Quelques secondes après, leur appareil
est pris à partie par des tirs provenant du sol, de la DCA probablement, ce qui
endommage encore plus l’avion, désormais contraint à se poser en catastrophe.
L’atterrissage forcé semble alors la moins mauvaise des solutions, selon les deux
pilotes, en dépit du maillage serré des haies du bocage normand. Après avoir
tournoyé un moment à la recherche d’un espace susceptible de leur permettre de
se poser, les deux aviateurs distinguent une assez large parcelle où ils tentent
de poser le Mosquito mal en point. Hélas, au sol, une clôture fait dévier
considérablement l’appareil qui finit sa course en percutant brutalement un arbre
et une haie. Un des deux pilotes est tué sur le coup tandis que son coéquipier
parvient à s’extraire de l’avion. Mais là, mortellement blessé, il ne parvient pas à
panser ses plaies et meurt, au pied du talus.
Au matin du 7 août, c’est un commis de ferme, Mr Bellail, qui découvre l’appareil
gisant sur le flanc et les deux pilotes morts. L’alerte est donnée, le maire averti,
ordonne à son garde-champêtre, Mr Lebatteur de surveiller l’avion, tandis que les
Américains, cantonnés route de Granville, prennent en charge les deux pilotes.
60 ans ont passé et beaucoup ont oublié les deux pilotes morts, non loin de la
Rampotière, à Quettreville sur Sienne. L’avion, peu endommagé d’apparence, fut
- 10 -
démonté par le ferrailleur d’Hyenville en 1945, faisant ainsi disparaître les
traces de ce terrible crash. Sur place, les haies ayant disparu, nul ne pouvait
encore affirmer avec certitude l’endroit exact de l’atterrissage forcé. Il a fallu
deux vieilles photos jaunies de l’appareil et plusieurs années de recherches, pour
que l’on retrouve la trace des deux officiers de la RAF et leur histoire. Ils sont
actuellement enterrés au cimetière militaire de Bayeux et une stèle en leur
mémoire a été inaugurée le 7 août 2004, à environ 200 mètres de l’endroit où se
produisit le crash. Des membres de la famille d’un des pilotes, des voisins et
amis, d’autres aviateurs du 604 Squadron étaient présents, aux côtés des
autorités locales, pour honorer la mémoire de ceux qui, il y a déjà 60 ans, sont
tombés pour que nous puissions aujourd’hui vivre dans un monde libre. Sachons
dignement leur rendre hommage.
Patrick FISSOT
http://www.mairie-quettreville.fr/FCKeditor/UserFiles/File/echo04.pdf Missing 7.8.44 (Air Britain Serials)</t>
  </si>
  <si>
    <t>There is a claim in Tony Woods as follows:   08.08.44 Besatzung [crew] Unident: unit Mosquito  14 km. S. London  15.38 Film C. 2025/I Anerk: Nr.1, however time and place are wrong for the 604 Sqn. Loss.  What LW aircraft would have been in this postion?</t>
  </si>
  <si>
    <t>MM587</t>
  </si>
  <si>
    <t>KB202</t>
  </si>
  <si>
    <t>NT136</t>
  </si>
  <si>
    <t>NT202</t>
  </si>
  <si>
    <t>617/417/617</t>
  </si>
  <si>
    <t>7 August 1944</t>
  </si>
  <si>
    <t>HK230</t>
  </si>
  <si>
    <t>151/307</t>
  </si>
  <si>
    <t>7/8 August 1944</t>
  </si>
  <si>
    <t>08.08.1944 Intruder 307 to Deelan (Deelen) from Church Fenton . Lost without trace (FCL). S/L R Zwolinski +, W/O HF Gajewski +, cv at Marshalls(Cambridge), delivered as NF 10.02.43-14.07.43, both buried in Arnhem Moscowa Gen Cem. Polish origin 7-Aug-44. Mosquito NFXII HK230, EW-B. S/Ldr R. Zwoliński KIA / W/O H. Gajewski KIA. Intruder: Soesteberg-Dalenz, shot down by AA near Westerwoort, 4km SE of Arnhem. (307 Squadron website) 7/8 August 1944 (FCWDv5) Time 23.45 (1944 sec_tcm5-7285.pdf) Missing from intruder mission to Deelen 7.8.44 (Air Britain Serials)</t>
  </si>
  <si>
    <t>MM311</t>
  </si>
  <si>
    <t>MM311, a Mickey-equipped aircraft lost on its 15th mission. (Dana Bell) MACR 7423, Lt. Walter Thompson and Lt. Carl Edgar. (Post on USAAF Forum) MM311 was the second Mickey Mosquito converted to carry the H2X radar in the nose. It went MIA on 7 August 1944 as stated by Dana. A Red Cross report received at Watton stated the Luftwaffe claimed to have shot down this Mosquito. Both Thompson and Edgar are buried in the military cemetery at Lingen/Ems. The combat mission report at Watton details Mosquito MM311 took off at 2215 hours on 7 August 1944. It failed to return to base from a Mickey Mission to Salzburgen and Magdeburg. Therefore, Watton listed the aircraft as MIA for 7 August 1944. The report from the Red Cross states the Luftwaffe claimed to have shot down the aircraft on 8 August 1944 at a place called Klausheide. It would take the Mosquito at least 2 or 3 hours, or longer to reach the German targets from the UK, in the early morning of 8 August. (Norman Malayney)
Checked the American microfilm A5686 (Cumulative loss listing or aircraft through 31 May 1945). This listing is not always easy to read. For August 1944 it mentions 4 Mosquitos missing in action. For August 9, 1944 is gives: MIA 325 Photo Wg Rcn Mosq PR MN 311 9081944. The "M" of the serial could perhaps be an "R". In RG242 (National Archives Colllection of Foreigh Records Seized - sub-group Records of Luftgaukommandos) there are 2 documents related to this crash at Klausheide Nordhorn. One mentions the hour as 01h00. (Luc Vervoort)
According to Luftwaffe reports the Mosquito was shot down 8 August at Klausheide, 7 kilometers east of Nordhorn, County Bentheim at 0110 hours and crashed in a swamp area. It was 90% destroyed and the bodies of two airmen recovered. One was identified as Lt. Earl Edgar and the other according to pieces of clothing as an unknown American. The Germans buried both men in the military cemetery at Lingen/Ems." (Norman Malayney) Not delivered (Air Britain Serials)
Start 7.8.44 22.15 in Watton, Absturz 8.8.44 01.10 in Klausheide (05 Ost S - GP 24), Aufschlagbrand, 99 % zerstört, Seriennummer MM 311 erkannt, zwei Tote beim Wrack sowie eine Erkennungsmarke aufgefunden: 
(Nav) 2/Lt. Karl C. Edgar, SN O-697523. 
Edgar und der andere Tote ([Pil] 1/Lt. Walter W. Thompson, SN O-741950) wurden durch die Kommandantur Plantlünne auf dem "POW Cemetery" Lingen/Ems, Gräber 51 und 52 beigesetzt. 
Mehr Daten zur Absturzstelle sind nicht vorhanden. 
Der Navigator lag in Reihe 12 Grab 51 beerdigt, der 
Flugzeugführer in Reihe 12 Grab 52 als Unbekannter auf dem Neuen Friedhof in Lingen / Ems. Beide Tote unter dem Datum 08.08 1944. Edgar hat aber bei mir Erkennungsmarkennummer 0-697828! 
(http://www.luftwaffe-bullet-board.com/viewtopic.php?t=13848&amp;postdays=0&amp;postorder=asc&amp;start=0)</t>
  </si>
  <si>
    <t>MM423</t>
  </si>
  <si>
    <t>Served with 464 Sqn, under RAF control 2/44 to 7/8/44. Failed to Return From Operations. FSgt's G Miller &amp; Lister missing. (Brian Fillery's website) Coded J, lost around 0340 7/8 August 1944, F/S G.M. Miller and F/S A. Lister both killed on an Intruder to the Orne river area. (2nd TAF). Remembered on a Memorial at Ménil Hubert sur Orne, Normandy (http://ansa.ornemaine.free.fr/pages/3.html) Miller's casualty file in the Australian National Archives contains the record of an interview with the Mayor of Menil-Hubert-sur-Orne (about 12 miles west of Falaise), who stated the aircraft had been shot down by flak. (www.naa.gov.au) Missing from night intruder 8.8.44 (Air Britain Serials)</t>
  </si>
  <si>
    <t>KB118</t>
  </si>
  <si>
    <t>07.08.1944 2205 139 to Castrop-Rauxel from Upwood . Lost without trace (BCL). F/O BE Hooke pow, F/O J Stevenson +, Stevenson buried in Reichswald Forest War Cem 6/7 August 1944, F/O B. E. Hooke. Mosquito. Heavy Flak. 7500ft. A/C abandoned in air. Due to loss of control. Aircraft condition unknown. Radio apparatus on except when shot down. (http://yourarchives.nationalarchives.gov.uk/index.php?title=Information_from_Prisoner_of_War_in_Stalag_Luft_III) I've "near Dinslaken". STEVENSON first buried Nordfriedhof, Düsseldorf. (Henk Welting, http://www.rafcommands.com/forum/showthread.php?p=35588&amp;posted=1#post35588) Missing (Castrop-Rauxel) 7.8.44 (Air Britain Serials)</t>
  </si>
  <si>
    <t>NS820</t>
  </si>
  <si>
    <t>NS978</t>
  </si>
  <si>
    <t>7/8 August 1944 around 0100, shot down while on Intruder sortie, S/L J.P. Lloyd and F/O W.A. Roe POW. (2nd TAF) Missing from night intruder 8.8.44 (Air Britain Serials)</t>
  </si>
  <si>
    <t>NT194</t>
  </si>
  <si>
    <t>21/151</t>
  </si>
  <si>
    <t>8 August 1944</t>
  </si>
  <si>
    <t>08.08.1944 pm Ranger 151 Squadron. Railways from West Malling attacked railway targets but hit by debris and crashed in flames. Lost without trace (FCL). F/S RF Cutler +, F/S GW Lee +, both buried in Villenave D´Ornan Cem. Crews first sortie Also: August 8 A Ranger operation against railway targets was carried out by W/Cdr Goodman with F/O Pleasley, T/Lt Etherton with F/Lt Gibbs, P/o Parkinson with W/O Clarke and F/Sgt Cutler with F/Sgt Lee. During bombing runs which were made, F/Sgt Cutler's aircraft was hit by medium anti-aircraft fire and he crashed in the target area, neither F/Sgt Cutler nor F/Sgt Lee surviving the crash. (http://www.151squadron.org.uk/) Crashed while attacking rail targets in Brittany 8.8.44 (Air Britain Serials)</t>
  </si>
  <si>
    <t>KB262</t>
  </si>
  <si>
    <t>1655 MTU 8/08/1944 Training KB262 Mosquito XX T/o 1615 Wyton but swung as a consequence of advancing the throttles too quickly. As the Mosquito left the runway, so its undercarriage collapsed. F/O H Ckimpton (http://www.156squadron.com/display_newpff_roll.asp?ID=1655%20MTU) Swung on take-off and u/c collapsed Wyton 8.8.44 (Air Britain Serials)</t>
  </si>
  <si>
    <t>LR433</t>
  </si>
  <si>
    <t>Claim by Lt. Weber of Ekdo. 262 according to Polish list. 14km S. Ohlstadt at 15.38. Missing on PR mission to Munich 8.8.44 (Air Britain Serials) 
Name: MATTHEWMAN, DESMOND LAURENCE 
Initials: D L 
Nationality: United Kingdom 
Rank: Flight Lieutenant (Pilot) 
Regiment/Service: Royal Air Force Volunteer Reserve 
Unit Text: 540 Sqdn. 
Age: 23 
Date of Death: 08/08/1944 
Service No: 101013 
Awards: D F C and Bar 
Additional information: Son of Thomas Henry and Florence May Matthewman, of Cheam, Surrey. 
Casualty Type: Commonwealth War Dead 
Grave/Memorial Reference: Joint grave 5. A. 12-13. 
Cemetery: DURNBACH WAR CEMETERY 
Name: STOPFORD, WILLIAM DOUGLAS 
Initials: W D 
Nationality: United Kingdom 
Rank: Flight Sergeant (Nav.) 
Regiment/Service: Royal Air Force Volunteer Reserve 
Unit Text: 540 Sqdn. 
Age: 24 
Date of Death: 08/08/1944 
Service No: 969477 
Additional information: Son of Sidney and Eunice Stopford; husband of Bessie Stopford, of Handforth. Cheshire. 
Casualty Type: Commonwealth War Dead 
Grave/Memorial Reference: Joint grave 5. A. 12-13. 
Cemetery: DURNBACH WAR CEMETERY 
(CWGC)</t>
  </si>
  <si>
    <t>Me 262</t>
  </si>
  <si>
    <t>Epr. Kdo. 262</t>
  </si>
  <si>
    <t>Weber</t>
  </si>
  <si>
    <t>MM274</t>
  </si>
  <si>
    <t>Engine fire, crash-landed at Northolt, F/O H.K. Joseph and F/O F.G.G. Lewis both OK. Engine cut returning from PR mission overshot landing Northolt 8.8.44 DBR (Air Britain Serials) 08.08.44 140 Sqn. MM274 Motor cut at 30,000 feet, prop was feathered and aircraft overshot on landing at Northolt aerodrome. Crew unhurt. (Mosquito Crash Log)</t>
  </si>
  <si>
    <t>HK406</t>
  </si>
  <si>
    <t>96/151/409</t>
  </si>
  <si>
    <t>9 August 1944</t>
  </si>
  <si>
    <t>09.08.1944 Testing, starboard engine torn out and aircraft went into fatal spin. (Hugh Halliday). F/O Arthur Reginal Carter +, P/O T.C. Kewen +, Carter buried in U.K. 
CARTER, F/L A.R. - Pilot - No.409 Sqn - Mosquito HK406 - 9 August 1944 - flying accident, buried in UK. KEWEN, F/O T.C. - Navigator - No.409 Sqn - Mosquito HK406 - 9 August 1944 - flying accident, buried in UK.
CARTER, F/O Arthur Reginald (J15673) - Distinguished Flying Cross - No.153 Squadron - Award effective 15 September 1943 as per London Gazette dated 28 September 1943 and AFRO 2198/43 dated 29 October 1943. Born 28 April 1919 in Toronto; home there; enlisted there 9 October 1940. At No.1 Manning Depot, 9-25 October 1940 and Station Rockcliffe, 25 October 1940 to 3 January 1941. Trained at No.1 ITS (graduated 11 February 1941), No.1 EFTS (graduated 8 April 1941) and No.9 SFTS (graduated 20 June 1941, awarded wings and promoted to Sergeant). Commissioned 1 July 1942; F/O, 1 January 1943; F/L 1 July 1944. Posted to UK, arriving 16 August 1941. Further trained at No.60 OTU, 21 August to 21 October 1941. To No.153 Squadron, 21 October 1941 until 18 December 1942; Station Portreath, 18 December 1942 to 12 February 1943; returned to No.153 Squadron, 12 February to 19 September 1943. With No.63 OTU, 28 October 1943 to 12 March 1944. Took leave in Canada, 20 May to 18 July 1944. Posted to No.409 Squadron, 28 July 1944. Killed in flying accident with No.409 Squadron, 9 August 1944 (Mosquito HK406 was being tested when it went out of control; starboard engine torn out and aircraft went into fatal spin; P/O T.C. Kewen also killed); buried in United Kingdom. Award presented to next of kin, 27 June 1945 (Hugh Halliday) Engine dropped out spun into ground Hunsdon 9.8.44 (Air Britain Serials)</t>
  </si>
  <si>
    <t>HK108</t>
  </si>
  <si>
    <t>Tyre burst swung on takeoff Coltishall 9.8.44 (Air Britain Serials) 09.08.44 307 Sqn. HK108 Port tyre burst on take off at Coltishall aerodrome and aircraft spun in. (Mosquito Crash Log)</t>
  </si>
  <si>
    <t>KB209</t>
  </si>
  <si>
    <t>Flew into ground inverted 3m W of Blandford Forum Dorset 9.8.44 during handling trials (Air Britain Serials) 09.08.44 A&amp;AEE..KB209 Pilot lost control and struck high ground at flat angle in inverted position three miles west of Blandford, Dorset, killing crew. (Mosquito Crash Log)</t>
  </si>
  <si>
    <t>Lost control</t>
  </si>
  <si>
    <t>LR435</t>
  </si>
  <si>
    <t>09.08.1944 PR540 to Königsberg from Benson engine feathered as seen on photo, plane intact. at Bulltofta, Malmö 1342 (Nöd). F/L Richards ok, P/O Barents ok, crew returned to UK 20.08.44 Missing (Gdynia) 9.8.44 (Air Britain Serials)</t>
  </si>
  <si>
    <t>DZ717</t>
  </si>
  <si>
    <t>605/307/264/307/157/60OTU</t>
  </si>
  <si>
    <t>10 August 1944</t>
  </si>
  <si>
    <t>UP-O on 605 Sqn Swung on take-off and u/c collapsed High Ercall 10.8.44 (Air Britain Serials)</t>
  </si>
  <si>
    <t>NT126</t>
  </si>
  <si>
    <t>10/11 August 1944</t>
  </si>
  <si>
    <t>MM245</t>
  </si>
  <si>
    <t>11 August 1944</t>
  </si>
  <si>
    <t>A report on footnote.com listing Allied aircraft crashes states a Mosquito was seen to crash into the sea 4km N of Nieuport at 17:11, report KE9487. Middelkerke, where Douglas was found three days later, is only 10km from Nieuport. The list does not indicate cause of loss.
From the draft RAF Coastal Command Losses, Vol 3
11/08/44
544 Sqn
Mosquito PRIX
MM245
Op: Recce, RAF Benson, 16:18
F/L D Adcock
F/O G D Askew
Missing on a low level No-Ball operation to Foret de Nieppe. F/L Adcock rests in Middelkerke Communal Cemetery, West Vlaanderen, Belgium and F/O Askew is commemorated on the Runnymede Memorial.
Regards
Ross
On august 1144 Mosquito Mk IX MM-245 from N° 544 Sqdn was lost. F/L Adcock Douglas 42246 (KIA) probably washed up the coast of Middelkerke Belgium and was buried over there. This was the Navigator on MM245.
Name: ASKEW, GEORGE DOUGLAS 
Initials: G D 
Nationality: United Kingdom 
Rank: Flying Officer 
Regiment/Service: Royal Air Force Volunteer Reserve 
Unit Text: 544 Sqdn. 
Age: 21 
Date of Death: 11/08/1944 
Service No: 151269 
Additional information: Son of George and Dinah Askew, of Longsight, Manchester. 
Casualty Type: Commonwealth War Dead 
Grave/Memorial Reference: Panel 204. 
Memorial: RUNNYMEDE MEMORIAL
(http://www.rafcommands.com/forum/showthread.php?t=3061) Missing (Foret de Nieppe) 11.8.44 (Air Britain Serials)</t>
  </si>
  <si>
    <t>MM496</t>
  </si>
  <si>
    <t>11/12 August 194</t>
  </si>
  <si>
    <t>11.08.1944 pm Ranger 604 from A-8 Picauville ran into HK516 during landing. Damaged by fire. at A-8 Picauville airfield (FCL). ? , ? , no further info. 11/12 August 1944, F/L R.A. Miller and W/O P. Catchpole injured (FCWDv5) Hit HK516 on landing at night Picauville 12.8.44 DBF (Air Britain Serials)</t>
  </si>
  <si>
    <t>HK516</t>
  </si>
  <si>
    <t>264/29/264</t>
  </si>
  <si>
    <t>11/12 August 1944</t>
  </si>
  <si>
    <t>PF386</t>
  </si>
  <si>
    <t>HX941</t>
  </si>
  <si>
    <t>301FTU/ME/FE</t>
  </si>
  <si>
    <t>12 August 1944</t>
  </si>
  <si>
    <t>Damaged in accident 12.8.44 NFT (Air Britain Serials)</t>
  </si>
  <si>
    <t>LR271</t>
  </si>
  <si>
    <t>613/107/2GSU</t>
  </si>
  <si>
    <t>Hit ground in circuit 2m NE of Shepherds Grove 12.8.44 (Air Britain Serials) 12.08.44 2 GSU. LR271 Aircraft had engine trouble and struck ground on approach two miles N.E. of Shepherds Grove airfield, killing two. (Mosquito Crash Log)</t>
  </si>
  <si>
    <t>HX942</t>
  </si>
  <si>
    <t>301FTU/308MU</t>
  </si>
  <si>
    <t>MM356</t>
  </si>
  <si>
    <t>400/140</t>
  </si>
  <si>
    <t>Engine cut on take-off u/c raised to stop Farnborough 12.8.44 (Air Britain Serials) 12.08.44 140 Sqn. MM356 At fifty feet after take-off from Farnborough aerodrome port engine cut so pilot cut both engines and landed on end of runway, raising undercarriage to stop. Crew unhurt. (Mosquito Crash Log)</t>
  </si>
  <si>
    <t>NS533</t>
  </si>
  <si>
    <t>LR330</t>
  </si>
  <si>
    <t>12/8/44 - Hit by flak and crashlanded Gironde estuary. Pilot F/Lt Lanceot S. DOBSON - 88687 is on the Runnymede Panel 202. According the the 248 Sqn ORB Flt Lt L S Dobson and Fly Off W W Miller 9151387) were posted missing in the Gironde area on 12/8/44. The aircraft is listed as LR347/T. One member of the crew was seen to be picked up by an enemy ship. No mention of the other crew member. I have a LR330 listed for 248 Sqn which was NFT 14/7/44. Don't know what NFT means and can't find LR330 in ORB for July 1944. (Alex Crawford) NFT 14.7.44 (Air Britain Serials) 'Dusty' Millar was picked up (A Separate Little War).</t>
  </si>
  <si>
    <t>HR140</t>
  </si>
  <si>
    <t>NS984</t>
  </si>
  <si>
    <t>MM632</t>
  </si>
  <si>
    <t>KB198</t>
  </si>
  <si>
    <t>12/13 August 1944</t>
  </si>
  <si>
    <t>13.08.1944 2235 139 to Frankfurt from Upwood . Lost without trace (BCL). F/L TR Flemming RNZAF pow, Sgt DG Gledhill pow, XD-P (Lost Bombers) Missing (Frankfurt) 13.8.44 (Air Britain Serials)</t>
  </si>
  <si>
    <t>NT173</t>
  </si>
  <si>
    <t>13.08.1944 2140 Patrol Heligoland and surrounding area 169 BS from Great Massingham engine failure and crashed. NE corner of Friesland, without trace 2300 (BCL). F/O WH Miller DFC pow, F/O FC Bone DFC pow, F/O W. H. Miller. Mosquito. Debris from destroyed Fighter. 15000ft. Aircraft on fire in air. Abandoned in air. Loss due to fire. Aircraft destroyed. Radio apparatus on except when shot down. (http://yourarchives.nationalarchives.gov.uk/index.php?title=Information_from_Prisoner_of_War_in_Stalag_Luft_III) 12/13 August 1944 VI-E Airborne 2140 12Aug44 from Great Massingham to patrol Heligoland and surrounding area. Cause of loss and crash-site not established. F/O W.H.Miller DFC PoW F/O F.C.Bone DFC PoW F/O F.C.Bone DFC was interned in Camp L3. DFC Gazetted 13Jun44. A joint Citation with his Skipper F/O W.H.Miller. F/O W.H.Miller initially evaded until captured in Antwerp 3Sep44 and interned in Camp L1. No PoW No (Lost Bombers) Missing from patrol nr Heligoland 13.8.44 (Air Britain Serials)</t>
  </si>
  <si>
    <t>MM370</t>
  </si>
  <si>
    <t>13 August 1944</t>
  </si>
  <si>
    <t>To USAAF MACR 8544 Aug 13 44, 25 Group. MH - Norman Malayney says this aircraft was filming a glider-bomb mission - "a GB-4 radio controlled glide bomb consisting of a 2,000 pound AN-M622 bomb attached to a streamlined airframe with a twelve foot wing span." According to Martin Bowman: Pilot 1st Lt. Dean H. Sanner and Staff Sgt Augie Kurjack, mission to Le Havre. Mosquito had trouble following the slower glide bomb down. Bomb fell into a marsh when Mosquito was directly overhead, pilot blown clear, broke leg and injured right arm, Navigator Augie killed. The 3.72 m (12.2 ft) long GB-4 was basically an AN-M66 900 kg 2000 lb) general-purpose bomb fitted with a 3.66 m (12 ft) wing and twin tails. Under its fuselage it carried an AN/AXT-2 TV camera and transmitter. The latter's image was displayed to the bombardier, who could then send radio commands to correct the glide bomb's course. The GB-4 flew at a speed of 385 km/h (240 mph) and the accuracy under optimal conditions was around 60 m (200 ft) CEP. The GB-4 was declared combat-ready in July 1944, and the first units were then used by a specially formed bomber group in Great Britain. However, the initial combat results were disappointing, not the least because of technical difficulties but also because the TV image was too fuzzy on anything other than a clear day. More than 1000 GB-4s were produced, but only relatively few were actually used in combat, even though the results somewhat improved over time. The USAAF also tested a pulsejet-powered derivative of the GB-4 as the JB-4, but the GB-4/JB-4 project was terminated at the end of World War II. (http://www.designation-systems.net/dusrm/app1/gb.html#_GB4) (Air Britain Serials)</t>
  </si>
  <si>
    <t>NS951</t>
  </si>
  <si>
    <t>13.08.1944 1745 support Bordeaux raid 515 BS from Winkleigh on return engine failed, force landed with retracted wheels. on Salisbury plain near Larkehill ranges 1840 (BCL). F/O WE McCready ok, F/O L Frodin ok, Serial Range NS926 - NS965. 41 Mosquito FB.MkV1. Powered by Merlin 25. Part of a batch of 250 (except for NT220, NT224 and NT225 as FB.XV111) delivered by De Havilland (Hatfield) 25Jan44 and 19May44. Airborne 1745 13Aug44 from Winkleigh to support the Main Firce operation against Bodeaux but were late getting away and in the event were unable to articipate. On return they experienced engine trouble and, subsequently, forced-landing 1840 with undercarriage retracted on Salisbury Plain near the larkhill ranges. No crew injuries, but the Mosquito was wrecked. F/O W.E.McCready F/O L.Frodin " (Lost Bombers) Engine cut lost height and bellylanded nr Larkhill 13.8.44 (Air Britain Serials)</t>
  </si>
  <si>
    <t>MM452</t>
  </si>
  <si>
    <t>13/14 August 1944</t>
  </si>
  <si>
    <t>DZ477</t>
  </si>
  <si>
    <t>14 August 1944</t>
  </si>
  <si>
    <t>1655 MTU 14/08/1944 Training DZ477 Mosquito IV T/o Warboys for a night cross country. Lost control and, having been abandoned, crashed at 0059, near Madley, 6 miles WSW from Hereford. W/O C ECook, Sgt. J LHartley 24 954358 LEOPOLDSBURG WAR CEMETERY 2109697 (http://www.156squadron.com/display_newpff_roll.asp?ID=1655%20MTU) Abandoned after pilot became disorientated at night Hereford-Ross road 14.8.44 (Air Britain Serials) 16.03.43 139 Sqn. DZ477 Crash landed at Docking, Norfolk on return from operations. (Mosquito Crash Log)</t>
  </si>
  <si>
    <t>KB269</t>
  </si>
  <si>
    <t>139/1655MTU</t>
  </si>
  <si>
    <t>On the 14th of August 1944, whilst on a night cross country exercise, the Mosquito flipped onto its back at 25,000 ft and the control column backed causing the aircraft to go into a flat spin. The crew then baled out as control was lost and the aircraft crashed at about 01.00hrs. Upon landing they received minor injuries and were taken to Whitby Hospital. The aircraft came down in a field behind Egton school. The crew were : Pilot - F/Lt Kempston RNZAF. (Kimpton in Chorley's book), Navigator - F/O Wilkins RAF. http://www.allenby.info/aircraft/planes/44/egton.html 1655 MTU 13/08/1944 Training KB269 Mosquito XX T/o 2230 Warboysfor a high level night cross country. While flying at 25,000 feet, flicked over and within seconds the Mosquito had gone into a flat spin, with the control locked hard back. Abandoned circa 0100 and left to crash at Egton, 6miles SW of Whitby, Yorkshire. F/L Kimpton was posted on 27 September 1944, to 31 Base at Stradishall, without completing his course. (Ed - Two aircraft in 5 days was a bit much?) F/O H CKimpton F/O MWatkins (http://www.156squadron.com/display_newpff_roll.asp?ID=1655%20MTU) Controls locked abandoned in spin and crashed Egerton Yorks. 14.8.44 (Air Britain Serials) 14.08.44 1655MTU. KB269 Aircraft flipped onto its back at 25,000 feet and control column backed causing aircraft to go into flat spin so crew baled out and aircraft crashed at Egerton, Yorks. (Mosquito Crash Log)</t>
  </si>
  <si>
    <t>PZ223</t>
  </si>
  <si>
    <t>Tyre burst on landing and u/c collapsed Lasham 14.8.44 on return from intruder mission (Air Britain Serials)</t>
  </si>
  <si>
    <t>HP907</t>
  </si>
  <si>
    <t>Was V on 248 Squadron on 15 July 1944 (Squadron ORB) Hit by flak and ditched off Royan 14.8.44 (Air Britain Serials)</t>
  </si>
  <si>
    <t>HR286</t>
  </si>
  <si>
    <t>See also HP866. The Mossie Number 28 has an article by Harold Corbin CGM and Maurice Webb DFM says this crew from 248 Squadron were hit by flak from a German destroyer during a shipping attack off the Gironde on 14 August 1944. With one engine out, the other damaged, and fuel streaming from three ruptured tanks, they set course for Vannes airfield, then in American hands. The realised they would not make it and bailed out, being picked up first by the Maquis and then by the Americans the next day. They returned to operations with 248 Squadron and survived the war. Was D on 248 Squadron on 15 July 1944 (Squadron ORB) Combined with another raid when he managed to nurse his damaged aircraft back Corbin was awarded the CGM. (Amrit oln RAF Commands Forum) Corbin was in 248 Squadron and was flying HP866. It was a shipping strike on the Gironde River. He managed to damage a destroyer, despite heavy AA. His aircraft was heavily damaged but both he and Webb were able to bale out over Vannes. Combined with another raid when he managed to nurse his damaged aircraft back he was awarded the CGM. (http://www.rafcommands.com/forum/search.php?searchid=40851) Damaged by flak attacking ships in Gironde and did not return 14.8.44 (Air Britain Serials)</t>
  </si>
  <si>
    <t>LR346</t>
  </si>
  <si>
    <t>HR139</t>
  </si>
  <si>
    <t>NS520</t>
  </si>
  <si>
    <t>NS520 was flown by Pie Pienaar when attacked by the 262. They survived severe damage to their Mossie and flew back to base. The War Diaries for 6o sqdn are missing for the dates Aug 44 to Dec 44, so I cannot say if it flew again after that at that time.It does not appear from Jan 45 till Dec 45, so I am sure it was used as spares or left on the ground and never flew again, eventually to be written off on the date in AB. (Stefaan Brouwer, http://www.saairforce.co.za/forum/viewtopic.php?f=2&amp;t=1185)
An old retired South African Air force pilot friend of mine gave me a box full of old magazines. Among them I found a very interesting WWII article that I would like to share. It is about a South African pilot in a desperate struggle to evade the repeated attacks of a jet-powered Messer Schmitt ME262. Here it is: 
In the middle of 1944 the end of WWII was not yet in sight. In the mid-summer Allied aircrews experienced “Mosquito weather”. That is to say, those fortunate enough to be in Mosquitoes had a fine old time in the sky, dodging German fighters with remarkable success. 
The Mosquito was then the fastest, highest-climbing fighting plane over Europe. The Mosquito pilots were able to fly on a heading way of their target (for confusion) and turn in the last moment, because they knew anything the Germans had would take a long time to catch up with them. 
All summer long the reconnaissance Mosquitoes flew unarmed and unescorted over German territory. Those were balmy days. 
Then, toward the end of summer, the Allies began losing Mosquitoes over the Black Forrest in Germany. Underground information pieced together by Allied intelligence services indicated the Germans were testing a new secret weapon in the Black Forrest and the following order was issued to Allied air forces: 
“Locate and destroy the enemy secret weapon on the ground before it can become operational.” 
The secret weapon the Germans were testing was the now famous Messer Schmitt Me 262, the world’s first jet fighter. The Me 262 was an awesome fighting machine to which the Allies had no answer. 
The latest secret weapon of the Germans had been in development since 1938 and although the plane completed satisfactory test flights by the end of 1942, it was not immediately ordered into series production. Why the Germans failed to press this formidable weapon into immediate service, remains a mystery. 
The Me 262 first started operating as a fighter late in 1944 and its superiority was emphasized strikingly by the fact that only one plane was lost for every hundred sorties flown. 
But in August 1944 the Allies still knew nothing about the Me 262. No Allied pilot had yet survived an attack by a Me 262 and therefore no one could tell the story. 
On August 15 a young South African pilot flew a Recce Mosquito from San Severo, near Foggia in Italy, to try and locate the so-called “secret weapon”. He was Captain Pi Pienaar, DFC, AFC, then of 60 Squadron, SAAF. 
That day Capt Pienaar volunteered to stand in for a pilot who had a bad cold and so became the first Allied pilot to survive an attack by a Messer Schmitt Me 262. 
It was the fastest, highest dogfight of the war and at the end of it Capt Pienaar’s Mosquito was able to limp home with the first accurate report on the performance and characteristics of the German jet. 
Capt Pienaar’s incredible engagement with the jet-powered Messer Schmitt is one of the great air stories of the war. Here follows his personal account of the incident: 
“I wasn’t due to fly that day at all. Intelligence had called for a quick, urgent flight over the Black Forrest area. But no real gen. 
Normally in the squadron you would never volunteer for another man’s flight; it was considered very unlucky. But the pilot due to fly that day had a rotten cold and the other who might have stood in for him was at the end of his tour, so we were keeping him for the milk runs, which was also squadron tradition. 
The Mosquitoes of that day were just slightly pressurized- about a half a pound or so- and I knew that was not enough for the chappie with the bad cold: his ears wouldn’t have stood it. So I volunteered for the flight in old 520, my plane. 
We were on a photographic mission at 30 000 feet, Liepheim airfield near Munich. Nice afternoon it was, too, warm with a little broken cloud as myself and my navigator, Archie Lockhart-Ross, headed up the Adriatic towards Prague. 
We normally used to fly on a heading way off our target, then turn back, because the fighters we knew in those days used to take a long, long time to get up to us. We had already lost a few Mosquitoes in the Black Forrest area, some from the RAF and one from us, but otherwise we had no information about this secret weapon, and intelligence only had underground information to go on. 
We turned off north north east of Munich and flew over an airfield named Nemigen but I wasn’t feeling happy at all: it was too quiet, no flack, no enemy fighters. We knew the enemy fighters of those days well and they were no match for the Mossie, but this new fighter was something else again; all we knew was that they were game to go at anything. 
Archie was over at the bomb-sight directing things for the six-inch and 12-inch mapping cameras, but we were also carrying the big 36-inch camera, which is for detail, and with that camera in operation you have to fly dead straight and level, otherwise you blur the photographs. 
At the next airfield, just a strip, in fact, and very well camouflaged, Archie shouted: ‘I can see it …. There’s a fighter taking off at a helluva speed!’ I asked Archie to keep an eye on it because I was going nice and straight and level but a few minutes later I picked up a speck in my rear-vision mirrors, directly behind the tail, but just a speck. 
Up to that time nothing could get at the Mossies, but this fighter must have climbed well over 5000 feet a minute, so I didn’t dismiss this from my mind at all. 
Archie said: ‘that’s the fighter!! 
I took my eyes off that speck for only a few seconds, but when I glanced again there he was right on my tail, climbing into the attack a little, and it didn’t look like a normal aeroplane; that’s for sure. This wasn’t a normal fighter at all. 
Tactics in the Mosquito squadron in those days were to turn left, because of the pilot’s position, then attack either in a drive or from a climb. The Germans were well aware of this, too, but had nothing that could test the Mosquito.” 
That day was to be entirely different: in the air at that time was another 262, captained by Wolfgang Schenk. He was listening in to the attack on Mosquito 520, expecting the left turn and the catastrophe that would greet that maneuver from four 30mm cannon mounted in the 262’s nose. 
“So instead of turning to the left I took the throttles, pitch levers and at the same time I hit the drop tank button and then turned it to starboard. Just as I did that he fired and he hit the left aileron and blew it away completely. 
The 262 pilot (I once had his name on record and I know that he was later killed in a 262 on the Russian front) started his turn too so that his next burst hit the rail and the one shell, fortunately not an explosive shell, but about six inches long, skimmed the fuselage and buried itself in the main spar, which was all made of wood. 
I was still in the turn to the right when this lot came off. I could see it out of the corner of my eye but I didn’t want to look too closely. Suddenly the aeroplane flicked to the left … it was losing all the lift on the left aileron, and the next moment I was in a spiral. 
In a spiral normally the first thing to do is to roll it and get power off, and I had the throttles right back, but it didn’t make any difference: the boost was way up there and I could hear the engines screaming, but the plane was still going. I had full right aileron on and full right rudder and when I pushed the stick forward, it just made a little ripple … that’s all. 
It was just down, down and when I heard the high blowers cut out, I knew I must have been down to 19000 feet. Then I saw the two throttles way back and the two pitch levers way up forward, so I pulled back the starboard engine pitch lever, an as I did so I could hear the revs come down and the plane just came back. 
So I was flying it with the stick right over to the right, right rudder full on and the left engine screaming its head off and boiling. The right engine revs had fallen, but the boost was still way up at the top.” 
All this time Archie Lockhart-Ross was pitching inert in the plastic nose of the Mosquito, held there by G and half conscious, because his oxygen tube had pulled out. Pi could see this but do nothing to aid him. Lockhart-Ross finally made it back alongside Pi when the Mosquito straightened out. His first news wasn’t heartening. 
“I was still trying to get things straight when Archie shouted ‘Look out, here he comes again!’ So all I did was to let go everything and the aeroplane just flicked, to the left this time, and I saw him go past. 
I could see the 262 pilot looking back at us … but every time I turned to stay inside him I had to loose a bit of height.” 
Pi called for a course to Switzerland, knowing that in their present area the local populace was very likely to kill an Allied airman, especially because of the weight of bombing over the Munich area. In the next half an hour the ‘Jetbug’ as Pi had named his attacker, made ten more attacks, some not as determined as others, but at least four more from astern and two abeam. The ‘Jetbug’ never managed to score another hit with his cannon, but each time Pi had to loose altitude. 
“The third really concentrated attack was made when I was down to seven or eight thousand feet, but I was already making a little progress towards Switzerland and there was some low cloud around, so I dived into it. 
But I realized that each time I evaded I had to loose some altitude, so as he made the second last run in I said to Archie: ‘Well, here goes,’ and I flipped the aircraft round and headed straight for the 262. after all, if we had to go, we might just as well have taken him with us. I saw him go straight over me … could just see his belly … then I dived into low cloud again. This was somewhere near Lake Constance, where there was a big German base. 
The head-on gave me a little time, because the 262 had quite a wide radius of turn, but when I got into the clouds and looked at the artificial horizon, it was lying perpendicular. Then I looked for the turn-and-bank indicator, and I couldn’t find it. Man, it’s amazing how you can loose an instrument you know is there. Eventually when I found it, it was parked way down here to the left. And my battle dress top … well you could have taken it off and wrung it dry. 
The final attack came at 500 feet, but I think by then this chap was running short of fuel and I just saw him go over me and break off. It was just as well because I couldn’t fly the Mossie above 500 feet or the left engine would boil. The throttle was jammed full on and the linkages were damaged by that shell in the main spar. The right engine was still at full boost, but reduced revs, and that’s the way we made it out, just skimming the hills, then loosing altitude.” 
Pi decided that if he was going to sleep that night at all, it would be in his bed back in Italy, at 60 Squadron, San Severo, and he asked Archie for a course back home. As they swept into Italy, a big airfield lay dead ahead of them, and there could be no turning. Pi and Archie recognized it instantly –Udine, strongest German air base in the north of Italy, full of fight and fighters and well avoided by Allied airmen. There would be no avoiding it this time: 
“All I could say to Archie was ‘hold tight.’ I pushed the Mossie all the way to deck and just held it over the runway. I could see the Germans making for trucks to get to the flack positions, then just scrambling out and ducking in all directions. Mossie 520 must have been making a helluva noise then, with that right engine screaming and the other one way back on revs; the Germans must have wondered just what sort of an aircraft this was, but by then we were over the airfield and heading out to the safety of the Adriatic.” 
That dice over the German airfield was the one and only laugh of the trip back for Pi and Archie. They were down to 150 feet at that stage, over the Adriatic and almost abeam of Ancona, where a network of airfields changed hands between Germans and Allied forces with pendulum-swing regularity. 
Archie spotted four fighters coming down to have a look at them and Pi froze on his precarious controls until he recognized them as RAF Spitfires. Three of the Spits turned away, but one stayed alongside Pi, making furious signals and inviting them to land. What he was trying to tell them was that Mosquito 520 had a damaged elevator main spar and the right elevator was not operating- apart from that port wing that had shed its aileron and, inboard, was just a series of bare ribs. 
Pi gave the Spit pilot the thumbs up sign and kept going to a familiar landmark just south of Leghorn that indicated the low-level run to San Severo. 
On the way, and at 150 feet, he tested for stall and got an alarming result. 
“Normally a Mosquito at that height would land safely at 110 knots, but this thing started going (out of control) at 168 knots, so I parked the figure of 170 knots in my mind and did a wide circuit. 
The problem here was that I had no hydraulics, no landing gear and no control over the throttles, so the only thing I could do was to cut the switches, knowing full well that, having done that, I couldn’t switch on again. So it was going to be a wheels-up landing and no engines! 
I made a wide, low approach over the dirt runway and I could see the whole squadron rushing down the runway to help me. I also warned Archie to free the top hatch and let it go the moment I touched the runway. 
The approach was at 200 knots until I could see the runway. To come down a further 25 knots with that drag was nothing, but I nearly underestimated that, too. When I was over the trees, I cut the switches and the speed fell of in a second or two, so all I could do was to hold the nose down all the way to the runway. 
There was a cloud of dust and when I next looked for Archie he was gone- he was standing alongside the plane and shouting ‘get out, man, get out!’” 
Archie and Pi were able to provide Intelligence with the first detailed information of the Me 262, the aero plane that, had it been used solely as a fighter and in greater numbers, might have changed the whole character of air-war over Europe. 
An additional bonus was discovered when the cameras were unloaded- they had kept operating throughout the attack over the Alps, providing valuable information on altitudes and turns, one frame disclosed a complete silhouette of the 262, the first in Allied hands. 
For their exploit, Pi and Archie were awarded the British Distinguished Flying Cross. But that came later their immediate celebration was that they were going to spend that night in their own beds- just as Pi had wanted. (http://www.g503.com/forums/viewtopic.php?p=481941&amp;highlight=&amp;sid=d3b920915eb656508626975ae47c96f2) SOC 26.4.45 (Air Britain Serials)</t>
  </si>
  <si>
    <t>MM729</t>
  </si>
  <si>
    <t>15 August 1944</t>
  </si>
  <si>
    <t>15.08.1944 219 from Wittering Hit by Flak over Le Havre, crash landed. SoC?. at Tangmere airfield (FCL). W/C WP Green DFC ok, F/L DA Oxby DFM2bar ok, no further info Hit by flak Le Havre and bellylanded Tangmere 15.8.44 (Air Britain Serials)</t>
  </si>
  <si>
    <t>LR261</t>
  </si>
  <si>
    <t>15/16 August 1944</t>
  </si>
  <si>
    <t>16 Aug D.H. Mosquito no. LR261 SM-G. Crashed soon after take-off some 3 miles S of Lasham. Killed were: F/O Jasinski and P/O Trzandel. (http://www.geocities.com/skrzydla1/305/305_losses.html) 15/16 August 1944 (FCWDv5) Hit tree after take-off from Lasham and crashed Golden Pot Hants. 16.8.44 DBF (Air Britain Serials) 16.08.44 305 Sqn. LR261 After take-off the aircraft crashed into ground half a mile east of Golden Pot Inn, near Alton, Hants. (Mosquito Crash Log)</t>
  </si>
  <si>
    <t>KB297</t>
  </si>
  <si>
    <t>I am currently researching the history of the former RCAF/RAF(BCATP) air station Pennfield Ridge and in my records I have a Category "A" crash of a De Havilland Mosquito (KB297) on August 16, 1944. (J. Gaudet on mossie.org forum) RCAF (Air Britain Serials)</t>
  </si>
  <si>
    <t>HP874</t>
  </si>
  <si>
    <t>301FTU/FE</t>
  </si>
  <si>
    <t>16 August 1944</t>
  </si>
  <si>
    <t>SOC 16.8.44 (Air Britain Serials)</t>
  </si>
  <si>
    <t>HR237</t>
  </si>
  <si>
    <t>HK410</t>
  </si>
  <si>
    <t>18 August 1944</t>
  </si>
  <si>
    <t>SOC 18.8.44 (Air Britain Serials)</t>
  </si>
  <si>
    <t>HR251</t>
  </si>
  <si>
    <t>Time around 1800 on 18 August, shot down by flak during attack on SS barracks 50 miles SE of Limoges, but crew of F/L C.R.A. House and F/O S.E. Savill both evaded. (2nd TAF) US-forces found at least the fuselage of a Mosquito, coded SY-T, of No.613 Sqn together with the P-47D T9+LK at Göttingen, perhaps a canditae for the structural analysis in Finland (http://www.luftwaffe-experten.org/forums/index.php?showtopic=316&amp;st=40&amp;start=40) MH - this aircraft? Shot down by flak Egletons nr Limoges 18.8.44 (Air Britain Serials)</t>
  </si>
  <si>
    <t>KB315</t>
  </si>
  <si>
    <t>HJ875</t>
  </si>
  <si>
    <t>19 August 1944</t>
  </si>
  <si>
    <t>SOC 19.8.44 (Air Britain Serials)</t>
  </si>
  <si>
    <t>MM354</t>
  </si>
  <si>
    <t>LR296</t>
  </si>
  <si>
    <t>G-AGKP Crashed into North Sea nr Leuchars 19.8.44 (Air Britain Serials)</t>
  </si>
  <si>
    <t>KB224</t>
  </si>
  <si>
    <t>Mosquito KB224 from 1655 Mosquito Training Unit. This Mosquito was one of 200 Mk XX Mosquitoes delivered between March and July 1944 by DH Canada, Downsview. Serial KB224 from 1655 Mosquito Training Unit. 'Control lost in turbulence; bunted and wing detached, Lebbitts Wood, Salop, 19.8.44.' Actually Leebotwood. (post on Key Publishing Forum - http://forum.keypublishing.co.uk/showthread.php?t=73261 site had been excavated before 20 years ago so only the deep wreckage was untouched. A Merlin and leg had already been recovered previously. There are hundreds of small parts covered in clay (same) 1655 MTU 19/08/1944 Training KB224 Mosquito XX T/o 1005 Wyton for a cross country, during which the crew were instructed to climb to 28,000 feet, the order being given at around midday. Little else is known, except it is believed the Mosquito performed a bunt before shedding one of its wings and crashing 1225 at Downs Farm, Longor, 8 miles SSW of Shrewsbury, wreckage being spread over a wide area. Investigators thought that the oxygen supply may have failed. F/Lt J MPearce 23 125871 CHELTENHAM CREMATORIUM 2451058, P/O A AYoung 20 164218 NEWBURN (LEMINGTON) CEMETERY 2810029 (http://www.156squadron.com/display_newpff_roll.asp?ID=1655%20MTU) Control lost in turbulence hunted and wing detached Lebbitts Wood Salop. 19.8.44 (Air Britain Serials) 19.08.44 1655MTU. KB224 Crashed at Lebbitts Wood, Salop, after pilot lost control during violent bump which threw him to the roof, followed by a violent turn which caused mainplane to break off, killing two. (Mosquito Crash Log)</t>
  </si>
  <si>
    <t>HR259</t>
  </si>
  <si>
    <t>Engine cut ditched off Ile de Groix 19.8.44 (Air Britain Serials)</t>
  </si>
  <si>
    <t>NS625</t>
  </si>
  <si>
    <t>20 August 1944</t>
  </si>
  <si>
    <t>MACR 7949 20 Aug 44, 25 Group On a sortie to Bremen, 1st Lt Ray L. Musgrove and 2nd Lt. Harold L. Fordham, latter given as "RMC" on 16 April 1945 (http://www.footnote.com/image/28665672/#28665694) Service numbers 0-680489 and 0-678712 respectively. The Pilot was Lt. Ray L. Musgrove MIA , Navigator Lt. Harold F. Fordham POW, MACR # 7949 (http://forum.armyairforces.com/tm.aspx?m=181772&amp;high=Mosquito) (Air Britain Serials)</t>
  </si>
  <si>
    <t>NT148</t>
  </si>
  <si>
    <t>20.08.1944 Training 169 crashed whie recovering from dive. Leicester Square Farm, between Syderstone and Sculthorpe airfield 1500 (BCL). F/S TMV Burr +, Sgt JE Evans +, Burr lies in Cambridge Cita Cem, Evans in Crayford Cem Lost wing recovering from dive on training flight 5m E of Syderstone Norfolk 20.8.44 (Air Britain Serials) 20.08.44 169 Sqn. MT148 Pilot lost control of aircraft in cloud and spun in five miles east of Siderstone, Leicester Square Farm, Norfolk. (Mosquito Crash Log)</t>
  </si>
  <si>
    <t>HK291</t>
  </si>
  <si>
    <t>20/21 August 1944</t>
  </si>
  <si>
    <t>21.08.1944 Diver patrol 125 anti V1 from Middle Wallop shot down by own AA fire. off Hastings (FCL). F/L GE Dunfee +, F/O BA Williams ok, cv at Marshalls(Cambridge), delivered as MKXVI 04.09.43-26.02.44. Navigator rescued from dinghy, no known grave for pilot. Shot down by own AA on V-1 patrol off Hastings Sussex 21.8.44 (Air Britain Serials) 21.08.44 125 Sqn. HK291 Aircraft was being homed through gun belt in distress but was shot down by 'friendly' gunfire believing that it was a flying bomb. Navigator baled out but pilot was lost with aircraft in sea south of Hastings. (Mosquito Crash Log)</t>
  </si>
  <si>
    <t>DZ433</t>
  </si>
  <si>
    <t>21 August 1944</t>
  </si>
  <si>
    <t>1655 MTU 21/08/1944 Training DZ433 Mosquito IV T/o 1717 Wyton for a cross country which ended with the Mosquito spinning out of cloud and crashing 1802 at Everton, 5 miles SSE from Finngley, Nottinghamshire. F/O R BBingham 24 52508 FINNINGLEY (HOLY TRINITY AND ST. OSWALD) CHURCHYARD EXTENSION 2702940 W/O1 MCrowe 28 655586 PAISLEY (HAWKHEAD) CEMETERY (http://www.156squadron.com/display_newpff_roll.asp?ID=1655%20MTU) Spun into ground out of cloud 5m S of Finningley 21.8.44 (Air Britain Serials) 21.08.44 1655MTU. DZ433 Pilot lost control in cloud and went into a spin five miles south of Finningley, killing two. (Mosquito Crash Log)</t>
  </si>
  <si>
    <t>MM360</t>
  </si>
  <si>
    <t>10./JG 300</t>
  </si>
  <si>
    <t>Müller</t>
  </si>
  <si>
    <t>LR352</t>
  </si>
  <si>
    <t>21/08/1944 de Havilland Mosquito FB Mark VI LR352 of 248 Squadron overshot on a single engined landing at RAF Portreath and crashed. (http://www.rafdavidstowmoor.org/pages/crash_log/crashlog44.htm) Engine cut returning from patrol swung and u/c collapsed Portreath 21.8.44 (Air Britain Serials) 21.08.44 248 Sqn. LR352 Aircraft overshot at Portreath aerodrome on single engine landing. (Mosquito Crash Log)</t>
  </si>
  <si>
    <t>KB332</t>
  </si>
  <si>
    <t>Aircraft struck ground at high rate of speed during searchlight exercise, may have caught fire or exploded in the air. May have been coded M. F/O Edward Charles John Collins AUS414906 and F/O William Thomas Slaughter AUS434658 both killed. (National Archives of Australia) RCAF Accident Harmony NS/Greenwood NS (Air Britain Serials)</t>
  </si>
  <si>
    <t>MM308</t>
  </si>
  <si>
    <t>22 August 1944</t>
  </si>
  <si>
    <t>440512 MOSQUITO MM-308 ALCONBURY, UK 482 (Thomas Ensminger) SOC 22.8.44 (Air Britain Serials)</t>
  </si>
  <si>
    <t>NT229</t>
  </si>
  <si>
    <t>DK321</t>
  </si>
  <si>
    <t>23 August 1944</t>
  </si>
  <si>
    <t>Taken to 42,000 feet on a test flight with 109 Squadron (Beam Bombers) 1655 MTU 23/08/1944 Training DK321 Mosquito IV T/o 1844 Warboys for night training. Approached on one engine but while attempting to overshoot, lost control and crash landed 2109 some 600 yards from the end of the runway. F/Lt N ELilley (http://www.156squadron.com/display_newpff_roll.asp?ID=1655%20MTU) Crashed on landing Warboys 23.8.44 (Air Britain Serials) 23.08.44 1655MTU. DK321 Aircraft swung on overshoot and undercarriage collapsed at Warboys aerodrome. Crew unhurt. (Mosquito Crash Log)</t>
  </si>
  <si>
    <t>PF390</t>
  </si>
  <si>
    <t>Engine cut on take-off stalled hit trees and crashed Farnborough 23.8.44 (Air Britain Serials)</t>
  </si>
  <si>
    <t>MM355</t>
  </si>
  <si>
    <t>Came down at 1733 at Westgat near Den Helder F/L T.R. Jenkins pilot (1944 sec_tcm5-7285) Missing from PR mission to Den Helder 23.8.44 (Air Britain Serials) F/S D.C. Dawson; 540 Sqn</t>
  </si>
  <si>
    <t>Do not believe this is the aircraft attacked by Mueller, given relative locations of Den Helder and Eindhoven. See KB242. Mueller's claim at 23.25-30.</t>
  </si>
  <si>
    <t>PF384</t>
  </si>
  <si>
    <t>23/24 August 1944</t>
  </si>
  <si>
    <t>23.08.1944 2140 692 to Köln from Gransden Lodge outbound, crashed. Waferhill Farm near Norwich 2210 (BCL). W/O GT Collinson +, Sgt LW Youens +. Collinson rests in Stoke on Trent, Youens in Melcome Regis Cem, Weymouth "Serial Range PF379 - PF415. 37 Mosquito B.Mk.XV1. Powered by Merlin 72/73 engines. Part of a batch of 195 delivered by Percival Aircraft (Luton) between 15May44 and 5Dec45. Airborne 2140 23Aug44 from Gransden Lodge. Outbound, crashed 2210 at Waferhill Farm near Norwich, cause unknown. Both airmen were taken to their home towns for burial; W/O Collinson in Stoke-on- Trent (Fenton) Cemetery; Sgt Youens in Melcombe Regis Cemetery, Weymouth, Dorset. W/O G.T.Collinson KIA Sgt L.W.Youens KIA " (Chorley via Lost Bombers) Engine cut and control lost en route to Cologne Wafer Hill Farm nr Norwich 22.8.44 (Air Britain Serials) 22.08.44 692 Sqn. PF384 Pilot lost control and crashed at Wafer Hill Farm, near Norwich after failure of the port engine, the 4,000 lb bomb being carried at the time contributed to loss of control. (Mosquito Crash Log)</t>
  </si>
  <si>
    <t>KB242</t>
  </si>
  <si>
    <t>627/608</t>
  </si>
  <si>
    <t>1./NJGr. 10</t>
  </si>
  <si>
    <t>DZ309</t>
  </si>
  <si>
    <t>8OTU/239</t>
  </si>
  <si>
    <t>24 August 1944</t>
  </si>
  <si>
    <t>24.08.1944 1405 Air Test 239 from West Raynham on return port engine failed, crash landed. near West Raynham airfield 1440 (BCL). F/O IG Walker ok, , Bellylanded at West Raynham 24.8.44 (Air Britain Serials)</t>
  </si>
  <si>
    <t>LR257</t>
  </si>
  <si>
    <t>464/21/464/107</t>
  </si>
  <si>
    <t>24/25 August 1944</t>
  </si>
  <si>
    <t>ROGERS, WO L.H. - Pilot - No.107 Sqn - Mosquito LR257 - 25 August 1944 - buried in France (Hugh Halliday) 24/25 August 1944, Coded F, failed to return from an intruder to Dieppe-Rouen, lost at around 0055. W/O L.H. Rogers and F/S H.B. Pounder both killed. (2nd TAF) Missing from Intruder mission nr Rouen 25.8.44 (Air Britain Serials)</t>
  </si>
  <si>
    <t>NS952</t>
  </si>
  <si>
    <t>Coded S, 25 August 1944 at 18.10, shot down by flak 4 miles SW of Laon, F/L A.J. Rippon killed, F/S T.A.F. Ridout evaded. (2nd TAF) Crash à 19 Heures au lieu dit : bois de chaussier vers le hameau de Colombey. Mission Bombardement d'un train de munitions en gare de Saint Rémy, le train étant paré de Croix rouges, le Mosquito bombardera la Gare avant d'être atteint par la Flak . Le pilote Flight-Lieutnant Anthony John RIPPON (DFC) mat 42262 RAF sera tué et inhumé au cimetière d'Ouroux. Le Navigateur Sergeant Terence RIDOUT sera récupéré par le Maquis, il reviendra en Saône et Loire en 1998 . Il existe une stèle sur la place du Hameau de Colombey inaugurée en 1994. (http://www.histavia21.net/HISTAV2/SAONELOIRE.htm ) This plane was shot down by the flak over Chalon-sur-Saône (Burgundy - France) on 08.25 1944 and crashed into a wood at Ouroux-sur-Saône.n (http://www.rafcommands.com/forum/showthread.php?t=608) A plaque erected in the town indicates Rippon had been wounded, but stayed with the aircraft to allow Ridout to escape (http://www.histavia21.net/HISTAV2/Ouroux_sur_Saone_A_Rippon.jpg) Engine cut bellylanded at Ford 24.8.44 (Air Britain Serials)</t>
  </si>
  <si>
    <t>MM135</t>
  </si>
  <si>
    <t>571/105/692</t>
  </si>
  <si>
    <t>25/26 August 1944</t>
  </si>
  <si>
    <t>MM140</t>
  </si>
  <si>
    <t>25.08.1944 2155 692 to Berlin from Gransden Lodge problems with undercarriage, on return crash landed. at Woodbridge airfield, Suffolk 2350 (BCL). F/L CH Burke ok, Sgt ILH Ramage ok, Was V on 692 Squadron, according to a combat report in AIR50/291, for an encounter with a nightfighter on 25/26 August 1944, over Berlin. Possible latter was flown by Kurt Welter, who made a claim for a Mosquito at 00:38 over Berlin - combat report was for 00:25. Welter's claim location was "55, near Nienburg", the combat report for 52'30N 13'30E. Welter's location is WNW, the Mosquito's SE of Berlin. Swung on take-off Graveley 27.8.44 DBF (Air Britain Serials)</t>
  </si>
  <si>
    <t>HK419</t>
  </si>
  <si>
    <t>96/FIU</t>
  </si>
  <si>
    <t>26 August 1944</t>
  </si>
  <si>
    <t>Hit by Lancaster ND632 while parked Ford 26.8.44 (Air Britain Serials) 26.08.44 FIU. HK419 Aircraft was struck by Lancaster N0632 which swung whilst making an emergency landing at Ford aerodrome. The Lancaster also struck and wrecked MM564. (Mosquito Crash Log)</t>
  </si>
  <si>
    <t>MM564</t>
  </si>
  <si>
    <t>Hit by Lancaster ND632 while parked Ford 26.8.44 DBF (Air Britain Serials)</t>
  </si>
  <si>
    <t>NS521</t>
  </si>
  <si>
    <t>Reckers</t>
  </si>
  <si>
    <t>MM341</t>
  </si>
  <si>
    <t>Hit sea 13m S of Pondicherry 26.8.44 (Air Britain Serials)</t>
  </si>
  <si>
    <t>DZ405</t>
  </si>
  <si>
    <t>521/192</t>
  </si>
  <si>
    <t>26/27 August 1944</t>
  </si>
  <si>
    <t>MM408</t>
  </si>
  <si>
    <t>Coded F, 26/27 August, 1944, around 0100, ftr from an Intruder to Rouen - F/O B.K. Wiley and P/O A.J. Pritchard both killed. (2nd TAF) WILEY, F/L B.K. - Pilot - No.613 Sqn - Mosquito (I seem to have missed the serial number) - 27 August 1944 - name on Runnymede Memorial (Hugh Halliday) Missing (Rouen) 27.8.44 (Air Britain Serials)</t>
  </si>
  <si>
    <t>PZ161</t>
  </si>
  <si>
    <t>Coded O, hit by flak attacking an SS headquarters at Vincy, near Metz. F/O E.C. Heaton and W/O K.G. Mason both evaded. (2nd TAF) The two-hour flight from England was made at low level through cloud and drizzle, but fortunately at the last moment the cloud lifted and, as the Mosquitos pulled up over a hill and prepared for their bombing run, the target stood out clearly. Direct hits wiped out almost the whole of one large building and left others in ruins. On this raid the Mosquito flown by Flying Officer Heaton1was hit by anti-aircraft fire just after leaving the target and compelled to force-land. However, both Heaton and his navigator, Warrant Officer Mason,2succeeded in evading capture and, with help from the Maquis, reached the Allied lines eight days later. (http://www.nzetc.org/tm/scholarly/tei-WH2-2RAF-c10.html) Missing from attack on SS headquarters nr Metz 31.8.44 (Air Britain Serials)</t>
  </si>
  <si>
    <t>HR154</t>
  </si>
  <si>
    <t>Hit by flak on night intruder mission 31.8.44 SOC as DBR (Air Britain Serials)</t>
  </si>
  <si>
    <t>NS878</t>
  </si>
  <si>
    <t>01.09.1944 Intruder 605 Sqn to to Gilze- Rijen airfield from Manston hit by Flak and crashed after navigator baled out. near river Maas (FCL). F/O RO Bridgen +, W/O T Harris pow, Bridgen buried at Heesbeen Churchyard. On the night of 1 September 1944, F/O Brigden and W/O Harris carried out a night intruder operation over southern Netherlands. They were shot down by German anti aircraft fire. W/O Harris managed to escape from the plane an parachuted to safety. F/O Bridgen died when the plane crashed near the town of Heesbeen, just south of the river Maas. Crew had previously completed a tour in the Mediterranean with 23 Squadron (http://www.basher82.nl/Data/eethen/brigden.htm) Time 0015 (1944 sec_tcm5-7285.pdf) Missing from intruder to Gilze-Rijen 1.9.43 (Air Britain Serials)</t>
  </si>
  <si>
    <t>ML985</t>
  </si>
  <si>
    <t>31 August / 1 September 1944</t>
  </si>
  <si>
    <t>01.09.1944 2210 109 to Leverkusen from Little Staughton . Lost without trace (BCL). F/L GH A´Court DFC evd, F/L FCE Waterman DFC evd, raid with 6 aircraft There is an "handwritten note" claim for a Mosquito on 30 August 1944 in Tony Woods' lists as follows: 30.08.44 Fw. Siegfried Seffler 7./JG 4 Mosquito  - - Film C. 2025/I Anerk: Nr.* * This entry is a written note. (MH note August has 31 days, unlikely to be this Mosquito?) After their crashes on Aug.31 the Medical Officer at RAF Little Staughton reported on Nov.2/44 F/Lt A'Court G &amp; F/Lt Watermann were hit by heavy flak on an op to Karlsruhe in ML 980, Waterman was hit in the right hand and hospitalised. ML 985's last two operations were both to Leverkusen, one on Aug.28 where the crew (my father was navigator) reported moderate accurate heavy flak (light &amp; heavy flak refers to type of flak rather than severity). It was lost on Aug.31 and F/L A'Court and F/L Watermann were the crew. Takeoff time was 21:10, the 5 other crews sent to Leverkusen landed shortly after midnight on Sept.1. Defenses were described as accurate moderate flak. The ORB states "the crew baled out behind Allied lines in Cherborg peninsula". I look for further information on ML 932. (Dave Wallace on RAF Commands Forum) Serial Range ML956 - ML999. 44 Mosquito FB.MkXV1. Powered by Merlin 72/73 engines. Part of a batch of 152 delivered by De Havilland (Hatfield) between 24Nov43 an 4Dec44. ML985 was initially issued to No.105 Sqdn. ML985 was one of two 109 Sqdn Mosquitoes lost on this operation. See: ML932. Airborne 2110 31Aug44 from Little Staughton one of six Mosquitoes detailed for this operation. Cause of loss and crash-site not established. F/L G.H.A_Court DFC Evd F/L F.C.E.Waterman DFC RCAF Evd \(Chorley via Lost Bombers) Missing (Leverkusen) 1.9.44 (Air Britain Serials)</t>
  </si>
  <si>
    <t>ML932</t>
  </si>
  <si>
    <t>01.09.1944 2125 109 to Köln from Little Staughton . Lost without trace (BCL). F/L JW Shaw evd, F/O J Broadley evd, rogue a/c tests, stated in Mosquito/ Sharp. Köln raid with 6 other crews There is an "handwritten note" claim for a Mosquito on 30 August 1944 in Tony Woods' lists as follows: 30.08.44 Fw. Siegfried Seffler 7./JG 4 Mosquito  - - Film C. 2025/I Anerk: Nr.* * This entry is a written note. 
 From the Esc/Ev report for Broadley.........
We took off from Little Staughton at 22.00hrs on 31st August 44. We were hit by flak over Cologne and lost one engine, we were also hit in the petrol tank. I baled out at 23.30hrs, i landed about five miles East of Dinant and walked South-West to the vicinity of Gendron where i sheltered in a haystack. A man came and took me to a cave.
For the next ten days i spent part of my time in the cave, and part of my time with the Cure in the village. When the Germans had left the vicinity, i contacted the Americans who gave me permission to go to Paris with one of their petrol lorries.
Left Le Bourget 15/9/44 arrived Hendon 15/9/44. (Alan W on RAF Commands Forum)
"Serial Range ML925 - ML942. 18 Mosquito B.MkXV1. Powered by Merlin 72/73 engines. Part of a batch of 152 delivered by De Havilland (Hatfield) between 24Nov43 and 4Dec44. MM170 was not delivered. ML932 was one of two 109 Sqdn Mosquitoes lost on this night on two separate operations. See: ML985. Airborne 2125 31Aug44 from Little Staughton, one of six Mosquitoes detailed for this operation. Cause of loss and crash-site not established. F/L J.W.Shaw Evfd F/O J.Broadley Evd " (Chorley via Lost Bombers) Missing (Cologne) 1.9.44 (Air Britain Serials)</t>
  </si>
  <si>
    <t>NS965</t>
  </si>
  <si>
    <t>31 August / 1 September 1944 around 0300, ftr from an Intruder, F/L D.A. Taylor and F/L S.C. Johnson both evaded. FCWDv5 gives date as 30/31 August. According to the Newsletter of the Mosquito Aircrew Association, The Mossie Number 24, this aircraft was pulling away after attacking a train when it was hit by light flak. The starboard engine was set ablaze and the pilot ordered the navigator to bale out. He then jettisoned the cockpit cover and climbed out on to the fuselage. He was hanging on when another shell burst flipped the aircraft over and he let go. Missing from night intruder 1.9.44 (Air Britain Serials)</t>
  </si>
  <si>
    <t>MM471</t>
  </si>
  <si>
    <t>301FTU/108/256</t>
  </si>
  <si>
    <t>1 September 1944</t>
  </si>
  <si>
    <t>Overshot landing from intruder mission on one engine and u/c collapsed AIghero 1.9.44 DBR (Air Britain Serials)</t>
  </si>
  <si>
    <t>1944-09</t>
  </si>
  <si>
    <t>MM672</t>
  </si>
  <si>
    <t>01.09.1944 Training 157 collided in air with 157 Sqn Mosquito MM676 on radar interception training. at Haydon, 5miles NNE Swannigton airfield, Norfolk (BCL). F/O CN Woodcock +, F/O LG Butt +, MM676 landed slightly damaged, Woodcock buried in Oxford Headington Cem, Butt lies in Hampshire home town 157 sqn Mosquito XIX MM672 RS-? t/o ? Training Woodcock C N F/O +, Butt L G F/O +, Collided with another Mosquito MM676 and plunged to earth at Heydon, 5m north of base. Collided with MM676 during AI practice and crashed Hayden Norfolk 1.9.44 (Air Britain Serials) 01.09.44 ?. MM672 Aircraft collided in air with Mosquito MM676 at night and crashed at Lime Kiln Farm, Hayden, Norfolk. (Mosquito Crash Log)</t>
  </si>
  <si>
    <t>NS912</t>
  </si>
  <si>
    <t>1/2 September 1944</t>
  </si>
  <si>
    <t>Bei Mertert/Lux. müßten im Wald noch Teile einer Mosquitio FB liegen. Die Besagtzung ist in Mertert auf dem Friedhof beigesetzt, Abschuß durch Eisenbahnflak erfolgte im August 44 beim Tagesangriff auf einen deutschen Militärzug in Wasserbillig. (Luftwaffe Bullet Board?) From cwgc site - F/L Hall, David Domett (pilot), F/O Dwyer, Brian Robert (nav), 107 Sqn, lost 02/09/44. Aircraft coded C, lost around 0050 on 1/2 September 1944, crew as above. (2nd TAF) Missing from attack on railways in NW Germany 2.9.44 (Air Britain Serials)</t>
  </si>
  <si>
    <t>NS532</t>
  </si>
  <si>
    <t>2 September 1944</t>
  </si>
  <si>
    <t>MM233</t>
  </si>
  <si>
    <t>RAF Benson at 07:05 hrs F/O H Woods, F/Sgt P Bullimore. Missing on operation to Dresden and failed to arrive at San Severo as briefed. Both men rest in the Berlin 1939-1945 War Cemetery, Brandenberg, Germany. (Ross McNeill) 02.09.44 Ofw. von Stade 10./JG 300 Mosquito  15 Ost S/JF at 8.100 m. [Weddin] 09.06 Film C. 2027/II Anerk: Nr.3 (Tony Woods) Missing (Dresden) 2.9.44 (Air Britain Serials)</t>
  </si>
  <si>
    <t>von Stade</t>
  </si>
  <si>
    <t>A52-4</t>
  </si>
  <si>
    <t>PR.4</t>
  </si>
  <si>
    <t>DZ263</t>
  </si>
  <si>
    <t>307/264/141/239</t>
  </si>
  <si>
    <t>4 September 1944</t>
  </si>
  <si>
    <t>MM420</t>
  </si>
  <si>
    <t>04.09.1944 1320 Ranger Patrol 515 BS from Little Snoring crashed. 200m SW Lindenberg, 16km S Demmin 1600 (BCL). F/O DWO Wood +, F/O KJ Bruton pow, Wood has no known grave Came down at Dollard (1944 sec_tcm5-7285.pdf) Damaged by flak and crashed Malchin 4.9.44 (Air Britain Serials)</t>
  </si>
  <si>
    <t>PZ163</t>
  </si>
  <si>
    <t>04.09.1944 1150 Ranger Patrol 515 BS from Little Snoring ditched in Emden Bay. Lost without trace 1325 (BCL). P/O H Louden pow, Sgt J Tennant pow, crew slightly injured, admitted to hospital Crashed in sea nr Emden on patrol 4.9.44 (Air Britain Serials)</t>
  </si>
  <si>
    <t>DZ317</t>
  </si>
  <si>
    <t>5 September 1944</t>
  </si>
  <si>
    <t>Crashed on landing Warboys 5.9.44 (Air Britain Serials)</t>
  </si>
  <si>
    <t>LR570</t>
  </si>
  <si>
    <t>1655 MTU 5/09/1944 Training LR570 Mosquito III T/o 1354 Warboys to practice overshooting. Following one such attempt, the Mosquito swung to port and lost both speed and height. To avoid flying into trees, the crew force landed at 1429, coming down near the stations WAAF's site. F/Lt E W FWall S/L R CAlabaster DSO DFC + (http://www.156squadron.com/display_newpff_roll.asp?ID=1655%20MTU) Swung on overshoot lost height and crashlanded Warboys 5.9.44 (Air Britain Serials)</t>
  </si>
  <si>
    <t>MM300</t>
  </si>
  <si>
    <t>400/540</t>
  </si>
  <si>
    <t>6 September 1944</t>
  </si>
  <si>
    <t>Göbel</t>
  </si>
  <si>
    <t>PZ230</t>
  </si>
  <si>
    <t>6/7 September 1944</t>
  </si>
  <si>
    <t>06.09.1944 2102 169 BS from Great Massingham exploded in air, crashed. near Accum, 7km WNW Wilhelmshaven 2230 (BCL). W/C NBR Bromley OBE DFC +, F/L PV Truscott DFC +, both have adjoining graves in Sage War Cem 6/7 September (Lost Bombers) Missing on bomber support mission 7.9.44 (Air Britain Serials)</t>
  </si>
  <si>
    <t>KB264</t>
  </si>
  <si>
    <t>1655MTU/139/608</t>
  </si>
  <si>
    <t>8 September 1944</t>
  </si>
  <si>
    <t>08.09.1944 2345 608 to Karlsruhe from Downham Market crash landed due to engine failure. at Bradwell Bay, Essex 0420 (BCL). F/L Jacobs ok, F/O Hobbs ok, Engine cut on return from Karlsruhe crashlanded at Bradwell Bay 8.9.44 (Air Britain Serials)</t>
  </si>
  <si>
    <t>NS538</t>
  </si>
  <si>
    <t>654BSR 25BGR, 8th Air Force, based at Newmarket/ 3mi SE. Pilot Whitmer, Russell C. Killed due to Explosion. Category 5 damage, 08 September 1944. (http://www.aviationarchaeology.com) H2X Prototype for USAAF in UK 440908 WHITMER, RUSSELL C MOSQUITO NS-538 NEWMARKET 3 MI SE 25 (Thomas Ensminger) (Air Britain Serials)</t>
  </si>
  <si>
    <t>HX811</t>
  </si>
  <si>
    <t>8/9 September 1944</t>
  </si>
  <si>
    <t>09.09.1944 Intruder 418 to Vechta and Diepholz from Hunsdon . Lost without trace (FCL). F/O WR Zeller +, P/O HR Tribbeck +, both buried in Limmen churchyard Taken on strength from De Havilland, 18 July 1943. Missing from operations, 8/9 September 1944. F/O W.R. Zeller killed. TH-K, letter on lists dated 31 August and 2 September 1943.Small parts recovered from Limmen in 1990 and 1991. Came down at 2340 (1944 sec_tcm5-7285.pdf) Missing from night Intruder to Vechta 8.9.44 (Air Britain Serials)</t>
  </si>
  <si>
    <t>LR333</t>
  </si>
  <si>
    <t>9 September 1944</t>
  </si>
  <si>
    <t>EG-R flown by W/C Smith &amp; F/L Barnes on Amiens raid (The Gestapo Hunters). Engine cut overshot landing swung to avoid tractor and u/c collapsed Thorney Island 9.9.44 (Air Britain Serials) 09.09.44 487 Sqn. LR333 Landing after engine failure at Thorney Island aerodrome, overshot and suffered undercarriage collapse. Crew unhurt. (Mosquito Crash Log)</t>
  </si>
  <si>
    <t>NS565</t>
  </si>
  <si>
    <t>34 Wg SU</t>
  </si>
  <si>
    <t>Both engines cut on take-off flew into ground 1 1/2m NW of Northolt 9.9.44 (Air Britain Serials) 09.09.44 34 Wing. NS565 Crashed shortly after take-off half a mile west of Northolt aerodrome, Middlesex after both engines cut. (Mosquito Crash Log) Pilot may have been Squadron Leader Ronald Edward Sidney Smith DFC 87037 died on 09/09/44 age 28. (http://www.rafcommands.com/forum/showthread.php?10025-Squadron-Leader-Ronald-Edward-Sidney-Smith-DFC-87037-died-on-09-09-44) Squadron Leader Ronald Edward Sidney Smith DFC 87037 died on 09/09/44 age 28 and is buried in Down Hatherley (St Mary and Corpus Christi) Churchyard  *Thirty Four Wing - An Unofficial Account. On 23rd July (1944), authority was given for the formation of a Wing Support Unit which was to supply replacement aircraft and crews. It formed at Northolt on August 1st, (1944), under the command of 37159 W/C Rowland Branston COX RAF (RAFO), and, during the rest of the war, it was based in England where it trained crews, modified aircraft and carried out some very valuable work in the development of the technique of Night Photography.See: http://www.34wing.co.uk/34wing.htm (http://www.rafcommands.com/forum/showthread.php?10025-Squadron-Leader-Ronald-Edward-Sidney-Smith-DFC-87037-died-on-09-09-44)</t>
  </si>
  <si>
    <t>MM709</t>
  </si>
  <si>
    <t>Swung on landing and tipped up attempting overshoot Winkleigh 9.9.44 (Air Britain Serials) 09.09.44 406 Sqn. MM709 Aircraft spun on overshoot to Winkleigh aerodrome. Crew unhurt. (Mosquito Crash Log)</t>
  </si>
  <si>
    <t>HJ816</t>
  </si>
  <si>
    <t>10 September 1944</t>
  </si>
  <si>
    <t>Broke up recovering from dive Banks ranges Southport Lancs. 10.9.44 (Air Britain Serials) 10.09.44 60 OTU. HJ816 Aircraft hit ground at Banks Ranges, Southport, Lancs., while pilot was attempting to pull up after a high speed dive. Starboard wing folded up prior to impact. (Mosquito Crash Log)</t>
  </si>
  <si>
    <t>HJ675</t>
  </si>
  <si>
    <t>MM246</t>
  </si>
  <si>
    <t>Lost power on take-off ground-looped to avoid overshoot and u/c collapsed Benson 10.9.44 (Air Britain Serials) 10.09.44 544 Sqn. MM246 On take-off from Benson port engine revs dropped so pilot throttled back and ground looped to prevent overshoot. Aircraft burnt out. (Mosquito Crash Log)</t>
  </si>
  <si>
    <t>NT228</t>
  </si>
  <si>
    <t>Lost power on intruder mission and overshot forced landing Friston u/c raised to stop 10.9.44 (Air Britain Serials) 10.09.44 107 Sqn. NT228 Aircraft was in flight when the starboard engine constant speed unit failed and pilot overshot on landing at Friston aerodrome. Crew safe. (Mosquito Crash Log)</t>
  </si>
  <si>
    <t>DZ655</t>
  </si>
  <si>
    <t>25/239/54OTU/51OTU</t>
  </si>
  <si>
    <t>11 September 1944</t>
  </si>
  <si>
    <t>Overshot landing at Kirton-in-Lindsey 11.9.44 (Air Britain Serials) 11.09.44 51 OTU. DZ655 Pilot overshot Kirton in Lindsey aerodrome making a single engined landing and crashed into a field. (Mosquito Crash Log)</t>
  </si>
  <si>
    <t>51OTU</t>
  </si>
  <si>
    <t>HP915</t>
  </si>
  <si>
    <t>Dived into ground during low turn Ranchi ranges 11.9.44 (Air Britain Serials)          Of particular concern to me, as compiler of volumes on casualties, is an entry on page 179 where Emeny tells of the death in a Mosquito training accident of ‘a young New Zealand pilot’ of 45 Squadron who ‘hadn’t been very well trained’. Albeit unnamed in the book, the man referred to is easily identified as Flight Lieutenant John Harper Reeves of Hororata. Though ‘young’, Reeves was in fact only six weeks Emeny’s junior and prior to enlistment had been nominated for a Rhodes Scholarship. He was a very experienced pilot with over 1500hrs to his credit (including almost a year as flying instructor), some 160 being on the Mosquito, including a long ferry flight out from the UK to India. Emeny’s memory further played him false in stating Reeves came from Rakaia and that he crashed ‘on his first run’ (it was the second) and ‘into the target’ (he didn’t). (Errol Martyn: http://www.rafcommands.com/forum/showthread.php?p=53189&amp;highlight=Mosquito#post53189) MH - Other casualty likely to have been PROUT  LG  152841</t>
  </si>
  <si>
    <t>KB227</t>
  </si>
  <si>
    <t>11/12 September 1944</t>
  </si>
  <si>
    <t>Welter</t>
  </si>
  <si>
    <t>Mosquito lost on this raid. Bruchunterlage says 23:30, Welter says 23:58. Bruchunterlage reads FC 4 - should this be FG 4? FC 4 is too far west for any of the Schoenewaelde locations.</t>
  </si>
  <si>
    <t>KB218</t>
  </si>
  <si>
    <t>12.09.1944 2030 139 to Berlin from Upwood hit by FLAK, returned, crashlanded. at Woodbridge airfield, Suffolk 0110 (BCL). P/O HA Fawcett ok, F/O PLU Cross DFC ok, 11/12 September "Serial Range KB100 - KB199. 200 Mosquito B.MkXX. Part of a batch of 245, including nine to the USAAF as F8. Delivered by De Havilland (Toronto) Canada. KB218 was one of two 139 Sqdn Mosquitoes lost on this operation. See: KB227. Airborne 2030 11Sep44 from Upwood. Hit by Flak which damaged the Mosquito, disabling the bomb-door mechanism thus preventing the crew from releasing the bomb load. On return, crash-landed (gently?) at RAF Woodbridge, Suffolk, no crew injuries. P/O H.A.Fawcett F/O P.L.U.Cross DFC " (Lost Bombers) Hit by flak Berlin and crash-landed Woodbridge 12.9.44 (Air Britain Serials)</t>
  </si>
  <si>
    <t>DZ254</t>
  </si>
  <si>
    <t>8OTU/141/169/141/239</t>
  </si>
  <si>
    <t>12/13 September 1944</t>
  </si>
  <si>
    <t>Stab./NJG 6</t>
  </si>
  <si>
    <t>NJG 6</t>
  </si>
  <si>
    <t>Griese</t>
  </si>
  <si>
    <t>MM127</t>
  </si>
  <si>
    <t>571/139/571</t>
  </si>
  <si>
    <t>Airborne 2041 12Sep44 from Oakington. Hit by Flak which punctured the fuel tanks. Subsequently ran out of fuel and successfully abandoned 0105 having regained the East Anglia coast. No crew injuries. F/O N.J.Griffiths F/O W.Ball (Lost Bombers) Hit by flak and abandoned over Norfolk coast returning from Berlin 13.9.44 (Air Britain Serials)</t>
  </si>
  <si>
    <t>NT180</t>
  </si>
  <si>
    <t>HP886</t>
  </si>
  <si>
    <t>301FTU/82</t>
  </si>
  <si>
    <t>13 September 1944</t>
  </si>
  <si>
    <t>F/O W.C. Tuproll and F/S V.A. Ball both killed when their Mosquito crashed while making a practice attack on another aircraft. One of the accidents which led to the temporary grounding of the Mosquitos in the theatre. ("No Hero, Just a Survivor") ABEL Victor - (Pilot Officer); Service Number - Casualty - Repatriation; Aircraft - Mosquito HP 886; Place - Mysore, India; Date - 13 September 1944 (sic) NAA barcode 1061092 Dived into ground off turn 25m N of Kolar 13.9.44 (Air Britain Serials)          Mosquito HP886 was detailed on 13th September 1944 to carry out practicing attacks on another aircraft at a height of 5000 feet. After on e attack HP886 disappeared under the target aircraft, possibly being thrown upside down by the slipstream. There was no evidence as to what happened after that. HP886 crashed at 13.38N 78.06E in the province of Mysor, India and the crew were killed. RAAF 415700 FO Tufnell, W C (Pilot) RAAF 422089 PO Abel, V (Navigator) Both the crew are buried in the Madras War Cemetery, Chennai, India. The cemetery is about 5kms from the airport and 14kms from the central railway station.   (http://www.awm.gov.au/catalogue/research_centre/pdf/rc09125z004_1.pdf)</t>
  </si>
  <si>
    <t>KB219</t>
  </si>
  <si>
    <t>MM280</t>
  </si>
  <si>
    <t>NS841</t>
  </si>
  <si>
    <t>OPERATION No. 338. FIFTEEN Aircraft made a night attack on roads in FRANCE and all obtained good results, FOURTEEN aircraft bombed up and took off again to attack the same target, but V crashed during taking off wrecking the aircraft, the crew being uninjured. The remaining aircraft made good attacks except E whose bombs failed to release over the target. F/L Atkins took off again for a third sortie and attacked enemy positions. (http://orb.polishaf.pl/305sqn/1944-6/1944-08-no-305-squadron-f540) Hit watch office on night take-off Lasham 27.8.44 (Air Britain Serials) 27.08.44 305 Sqn. NS841 Pilot mistook lights, failed to take off on flarepath and collided with the Watch Office at Lasham aerodrome. Crew unhurt. (Mosquito Crash Log)</t>
  </si>
  <si>
    <t>HK522</t>
  </si>
  <si>
    <t>307/29</t>
  </si>
  <si>
    <t>27 August 1944</t>
  </si>
  <si>
    <t>Damaged on operations 27.8.44 (Air Britain Serials)</t>
  </si>
  <si>
    <t>MM623</t>
  </si>
  <si>
    <t>Swung on take-off and u/c collapsed Camilly 27.8.44 (Air Britain Serials)</t>
  </si>
  <si>
    <t>MM138</t>
  </si>
  <si>
    <t>27/28 August 1944</t>
  </si>
  <si>
    <t>27.08.1944 2312 692 to Mannheim from Gransden Lodge swung out of control , crashed and caught fire. near Gransden Lodge airfield (BCL). F/L TH Galloway DFM ok, Sgt J Morrell ok, 27/28 August "Serial Range MM112 - MM156. 45 Mosquito B.MkXV1. Powered by Merlin 72/73 engines. Part of a batch of 152 delivered by De Havilland (Hatfield) between 24Nov43 and 4Dec44. MM170 was not delivered. MM138 was one of two 692 Sqdn Mosquitoes lost on this operation. See: MK965. Airborne 2312 27Aug44 from Gransden Lodge but swung out of control, crashed and caught fire. Thecrew scrambled clear without injury. F/L Galloway had gained his DFM while flying Hampdens with 106 Sqdn, promulgated 18Jul41. F/L T.H.Galloway DFM Sgt J.Morrell " (Lost Bombers) Swung on take-off for Mannheim and u/c leg collapsed Graveley 27.8.44 (Air Britain Serials)</t>
  </si>
  <si>
    <t>NS944</t>
  </si>
  <si>
    <t>ML965</t>
  </si>
  <si>
    <t>109/692</t>
  </si>
  <si>
    <t>28 August 1944</t>
  </si>
  <si>
    <t>28.08.1944 2310 692 to Mannheim from Gransden Lodge . Lost without trace (BCL). F/O SGA Warner +, F/O WK McGregor RCAF pow, Warner buried in Rheinberg War Cem Shot down by flak over Mannheim 28.8.44 (Air Britain Serials)</t>
  </si>
  <si>
    <t>DZ654</t>
  </si>
  <si>
    <t>28.08.1944 Training 239 Haystack exercise from West Raynham FTR. Lost without trace (BCL). F/S AG Johnston +, W/O RW Cheetham +, due time for return 2330 As far as I know it was a “ haystack'exercise” On Mosquito DZ654 239Sqn HB-? F/Sgt Johnston Arthur Gordon (MIA) 1554598, W/O Cheetham Ronald William (KIA) 1473152 (Flupke on RAF Commands Forum). Vanished without trace on a haystack exercise, likely went into the North Sea. Described in "The Long Road To The Sky - Night Fighter Over Germany" by Graham White, who was friends with Johnston. Missing on exercise 28.8.44 (Air Britain Serials) 28.08.44 239 Sqn. DZ654 Aircraft reported missing on a 'Haystack Exercise'. (Mosquito Crash Log)</t>
  </si>
  <si>
    <t>KB212</t>
  </si>
  <si>
    <t>MM528</t>
  </si>
  <si>
    <t>28/29 August 1944</t>
  </si>
  <si>
    <t>29.08.1944 Night Patrol 604 to north Paris from A-8 Picauvile engaged Ju 88 but hit by object. Pilot was thrown clear but navigator killed. Lost without trace (FCL). F/L PVG Sandeman ok, F/O WHRA Coates +, Coates buried in Villeneuve St Georges Old Communal Cem 28/29 August 1944, coded H, crashed near Corbeil (2nd TAF) Missing 1.9.44 (Air Britain Serials)</t>
  </si>
  <si>
    <t>HJ792</t>
  </si>
  <si>
    <t>418/BOAC</t>
  </si>
  <si>
    <t>29 August 1944</t>
  </si>
  <si>
    <t>Taken on strength at 418 Sqn. from De Havilland, 26 August 1943; to No.43 Group, 18 July 1943. Capt. John Henry White and Radio Officer John C. Gaffney - lost in bad weather close to the Scottish coast (Norman Malayney - see http://www.mossie.org/forum/read.php?f=1&amp;i=2269&amp;t=2269 ) G-AGKR Missing between Gothenburg and Leuchars 29.8.44 (Air Britain Serials)</t>
  </si>
  <si>
    <t>LR263</t>
  </si>
  <si>
    <t>30 August 1944</t>
  </si>
  <si>
    <t>Received at 418 Sqn. from No.27 Movements Unit, 18 November 1943; assigned to No.60 OTU, 7 May 1944. Letter "P" on list dated 18 November 1943 but letter appears not to have been assigned to this aircraft as of mid-February 1944 (see MM421 for more on letter "P" assignment). Caught fire during flare dropping and crashed Burton Marsh Cheshire 30.8.44 (Air Britain Serials) 30.08.44 60 OTU. LR263 Crashed at Burton Marsh, Wirral, Cheshire, whilst on bombing range under flares dropped by another aircraft. Two killed. (Mosquito Crash Log)</t>
  </si>
  <si>
    <t>KB207</t>
  </si>
  <si>
    <t>1655 MTU 30/08/1944 Training KB207 Mosquito XX T/o 2211 Warboys for a night navigation sortie. Encountered severe turbulence and disintegrated at 2315 near Lindean, 4 miles SSE of Galashiels. F/Lt IAlcuin-Jones 22 122956 LLANGOLLEN (ST. JOHN) CHURCHYARD EXTENSION 2716471 F/Lt D A WClarke 30 129448 CROYDON (MITCHAM ROAD) CEMETERY 2434252 (http://www.156squadron.com/display_newpff_roll.asp?ID=1655%20MTU) Broke up after control lost in turbulence nr Linden Galashiels Selkirk 30.8.44 (Air Britain Serials) 30.08.44 1655MTU. KB207 Pilot lost control in turbulent cloud conditions and crashed at Lindean, Galashiels, Scotland, possibly after being struck by lightning. (Mosquito Crash Log)</t>
  </si>
  <si>
    <t>LR382</t>
  </si>
  <si>
    <t>30/31 August 1944</t>
  </si>
  <si>
    <t>MM618</t>
  </si>
  <si>
    <t>1FU/ME</t>
  </si>
  <si>
    <t>31 August 1944</t>
  </si>
  <si>
    <t>SOC 31.8.44 (Air Britain Serials)</t>
  </si>
  <si>
    <t>MM362</t>
  </si>
  <si>
    <t>HP931</t>
  </si>
  <si>
    <t>13.09.44 Ltn. Kurt Welter 10./JG 300 Mosquito  15 Ost S/EC 4: 5.000 m. [Salzwedel] 17.42 Film C. 2027/II VNE: ASM Damaged by night fighter and crashlanded on return from Witternburg Amiens/Glisy 13.9.44 (Air Britain Serials) During the course of a remarkable encounter on a sortie to Stendal and Wittenberg, this P.R. Mosquito was jumped at 29,000 feet, apparently by a Bf 109. The crew spent 30 minutes evading attacks, but were forced to feather the starboard propellor. Just as they were going to abandon the aircraft, the e/a appeared to give up. However, now at 20,000 feet, they were then attacked by a second 109, which collided with their port wing. They saw this spin down missing its propellor and other parts, and despite being hit twice more by flak, the pilot was able to make a crash-landing at Melsbroek at 19.50. The crew were decorated for this sortie. Time of claim was 17.15. (2nd TAF) One sortie is worthy of special mention and occurred on Sep 13th when Charles Butt and his navigator, F/Sgt Richardson, flying a Mosquito on daylight operations was attacked by two ME 109's and one engine put out of action before the enemy aircraft were seen. Several more attacks were made by both 109's but, owing to the excellent directions given by Richardson and Charles' evasive action, no more hits were scored and both 109's, having presumably run out of ammunition, formated on the Mosquito which was still flying on one engine. The Germans indicated to the pilot that he was to make a landing in Germany but a signal was returned telling them to "get stuffed" as Charles was now flying roughly in the direction of home and had about enough petrol to get there. One of the enemy aircraft then decided to go home but the other attempted to force the Mosquito down by making dummy attacks and, during one of these, a collision occurred as a result of which some of the Mosquito's wing tip was lost but the whole of the port wing of the 109 broke off, and he spun to earth completely out of control. The Mosquito, after being fired at by flak in the Rotterdam area, got back to Brussels, where a belly-landing was made in the dusk and both members of the crew escaped unhurt. (http://www.34wing.co.uk/34wing.html)</t>
  </si>
  <si>
    <t>Salzwedel close enough to Wittenburg to make this plausible. I don't have a time for the Mosquito sortie though. Welter's claims was VNE / ASM, so no wreckage.</t>
  </si>
  <si>
    <t>MM126</t>
  </si>
  <si>
    <t>571/139/692</t>
  </si>
  <si>
    <t>13/14-Sep-44</t>
  </si>
  <si>
    <t>13.09.1944 2046 692 to Berlin from Gransden Lodge came down in open countryside. No trace, reported as 7km S Linum, 16km N Nauen 2250 (BCL). P/O GR Thomas +, FO JH Rosbottom +, presumed both officer buried locally, SEE KB359 13.09.44 Ltn. Karl Mitterdorfer 10./JG 300 Mosquito  15 Ost S/GB at 6.500 m. [Braunschweig] 23.15 Film C. 2027/II Anerk: Nr.Flz Karl Mitterdorfer war anfangs Fluglehrer und kam erst August 1944 zur 10./ JG300. Durch einen beherzten Einsatz in der Nacht vom 13./14.09.1944, sein ersten "scharfen" Einsatz, machte er schnell auf sich aufmerksam. In Sitzbereitschaft waren an diesem Abend nur zwei Flugzeugführer, Karl Mitterdorfer und ein Feldwebel eingeteilt. Es wurden einfliegende Mosquitos gemeldet und somit kam es zum Alarmstart. Allerdings kehrte der unbekannte Feldwebel wegen eines Motorschadens um, so dass Ltn. Mitterdorfer allein diesen Einsatz flog. Zwei Mosquitos hatte er angegriffen, wobei beim letzten Angriff er diese bis zum Aufschlagbrand verfolgte. Nach der Landung wurden Ltn. Mitterdorfer die beiden Abschüsse bestätigt. Dafür erhielt er sofort das EKII im Felde. Allerdings ergaben sich bei der Anrechnung einige Unstimmigkeiten zu Gunsten eines Oltn. Welters. (http://www.jg300.de/index.php?id=28,84,0,0,1,0&amp;highlight=Mosquito) P3-F Airborne 2042 13Sep44 from Downham Market. Crashed 2315 in open countryside, 11 km NW from Nauen. Both airmen are now buried in the Berlin 1939-45 War cemetery. S/L Barrett had flown at least 60 operations. S/L C.R.Barrett DFC KIA F/O E.S.Fogden KIA (Lost Bombers) MH - If this aircraft came down at Nauen (NW of Berlin), it does not correspond to either claim made that night, one being over Brunswick, the other SE of Berlin. Missing (Berlin) 14.9.44 (Air Britain Serials) A German report kindly posted by Gebhard Aders at http://www.luftwaffe-bullet-board.com/files/13944_212.jpg indicates a Mosquito camed down at Nauen at 22.50, given the time and place of Mitterdorfer's claim, it is clearly not related to his claim, and is most likely KB359.</t>
  </si>
  <si>
    <t>Mitterdorfer</t>
  </si>
  <si>
    <t>Two Mosquitos lost on this raid, none the previous night, despite there being four claims for Mosquitos on the 12th/13th</t>
  </si>
  <si>
    <t>KB359</t>
  </si>
  <si>
    <t>NJGr</t>
  </si>
  <si>
    <t>Jaacks</t>
  </si>
  <si>
    <t>Two Mosquitos lost on this raid, none the previous night, despite there being four claims for Mosquitos on the 12th/13th. Unclear which claim relates to 10./JG 300, which to NJGr.</t>
  </si>
  <si>
    <t>MM306</t>
  </si>
  <si>
    <t>14 September 1944</t>
  </si>
  <si>
    <t>4.09.44 Ltn. Joachim Weber Epr. Kdo. 262 Mosquito  - - Reference: W.J.A.W. MSS Used by No. 400 Squadron, RCAF, December 1943 to c. May 1944. (http://www.ody.ca/~bwalker/RAF_owned_AA100.html) P/O G.H. Ardley and F/S S.G. McLaren both KIA, ftr Hamburg (2nd TAF). 2nd TAF says German claim was at 1450, at which point the Mosquito would have been in the air for six and a half hours. Ardley and McLaren remembered on Runnymede. MH - Ekdo 262 appears to have been based at Lechfeld near Munich at the time - could they have claimed a Hamburg-bound Mosquito? "German Jet Aces of World War 2" however indicates that Weber and one other pilot were actually at that time stationed at Rechlin-Laerz, from which base Weber claimed another Mosquito on 18 September over Luebeck. Missing from PR mission to Hamburg 14.9.44 (Air Britain Serials)</t>
  </si>
  <si>
    <t>Epr. Kdo. Lechfeld</t>
  </si>
  <si>
    <t>NS513</t>
  </si>
  <si>
    <t>653BSR 25BGR, 8th Air Force, based at Watton/Sta 376. Pilot Porter, Ford D Jr. Landing Accident. Category 5 damage, 14 September 1944. (http://www.aviationarchaeology.com) 440914 PORTER, FORD D JR MOSQUITO NS-513 WATTON, UK 25 (Thomas Ensminger) (Air Britain Serials)</t>
  </si>
  <si>
    <t>KB270</t>
  </si>
  <si>
    <t>1655 MTU 13/09/1944 Training KB270 Mosquito XX T/o 2115 Warboysfor a night cross country. On completition of the detail, F/O Morgan had the misfortune, on touch down, to damage the Mosquitos undercarriage and though he was able to climb away, discovered that the unit would no longer lock in the down position. Diverted to Woodbridge, he force landed here at 0150, without injury to himself or his navigator (not named) F/O J PMorgan 24 413881 CAMBRIDGE CITY CEMETERY 2651382 15/01/1945 (http://www.156squadron.com/display_newpff_roll.asp?ID=1655%20MTU) U/c jammed bellylanded at Woodbridge 14.9.44 (Air Britain Serials) 14.09.44 1655MTU. KB270 Undercarriage damaged, became unlocked and would not retract so belly landing made at Woodbridge airfield. Crew unhurt. (Mosquito Crash Log)</t>
  </si>
  <si>
    <t>NS633</t>
  </si>
  <si>
    <t>No location given. Two claims for (apparently) PR Mosquitos this day, three losses. Note routing to San Severo - likely would not have passed over Bad Grund.</t>
  </si>
  <si>
    <t>LR406</t>
  </si>
  <si>
    <t>14.09.44 Uffz. Fritz Neppach 10./JG 300 Mosquito  JA at 8.000 m. [Bad Grund/Harz] 11.50 Film C. 2027/II Anerk: ASM 1F/O Hilary Patrick Moylan RAAF (Pilot) F/Sgt Morrell both KIA, crashed at Badgrund, 48 miles NE Kassel (RAAF Casualty File) Both originally found and buried at Elbinerode, about 48km ESE of Bad Grund, though Moylan was not identified at the time (same) Missing (Danzig) 14.9.44 (Air Britain Serials)</t>
  </si>
  <si>
    <t>Neppach</t>
  </si>
  <si>
    <t>No location given. Two claims for (apparently) PR Mosquitos this day, three losses.</t>
  </si>
  <si>
    <t>DZ708</t>
  </si>
  <si>
    <t>301FTU/1 OADU/60OTU</t>
  </si>
  <si>
    <t>15 September 1944</t>
  </si>
  <si>
    <t>Undershot landing at High Ercall 15.9.44 (Air Britain Serials)</t>
  </si>
  <si>
    <t>PZ295</t>
  </si>
  <si>
    <t>Engine lost power on takeoff swung and bellylanded North Coaxes 15.9.44 (Air Britain Serials) 15.09.44 618 Sqn. PZ295 Swung on take-off and crashed at North Coates aerodrome (Mosquito Crash Log)</t>
  </si>
  <si>
    <t>KB239</t>
  </si>
  <si>
    <t>692/608</t>
  </si>
  <si>
    <t>15/16 September 1944</t>
  </si>
  <si>
    <t>PZ184</t>
  </si>
  <si>
    <t>Bruchunterlage matches for location and cause.</t>
  </si>
  <si>
    <t>PZ226</t>
  </si>
  <si>
    <t>Note Bruchunterlage does not indicate damage from fighter (or flak, for that matter) Bruchunterlage and FCL entries match for location.   No claims for anywhere close to Wittenburg, crash time earlier than any of the 10./JG 300 claims.</t>
  </si>
  <si>
    <t>TA396</t>
  </si>
  <si>
    <t>KB211</t>
  </si>
  <si>
    <t>16 September 1944</t>
  </si>
  <si>
    <t>NS979</t>
  </si>
  <si>
    <t>16/17 September 1944</t>
  </si>
  <si>
    <t>16/17 September 1944, time 0130, ftr from the Schelde. Aircraft code E, F/L G.W. Brown and F/O R.A. Fuller both killed (2nd TAF) Lost strafing barges in the Schelde (FCWDv5) MH - might be friendly fire: "E/A peeled away violently and crashed into the sea without a shot having been fired. Time 01:50. Edinger and Vaessen destroyed an unidentified aircraft in a most unusual manner over Walcheren Island. While patrolling west of Antwerp, they were vectored to the north to intercept some "trade". A contact was picked up and, as the Mosquito closed in at 330 m.p.h., the target began very violent evasion, warned possibly by a rearward looking radar. Despite its antics, Edinger continued to close in, but could get no nearer than 1200 feet due to the hard turns to one side and the other. This desperate effort to escape was the enemy pilot's undoing. In his turns he lost height to 600 feet at which point he began another hard turn to port, followed by an abrupt reverse turn in the other direction. Either he lost control or his aircraft did a high-speed stall, for it suddenly passed under the Mossie's wing and crashed into the sea." (A History of 410 Squadron) F/O Roy Alan Fuller rests in DRIEWEGEN PROTESTANT CEMETERY, F/L George William Brown RCAF is remembered on the Runnymede Memorial. Missing from night intruder 17.9.44 (Air Britain Serials)</t>
  </si>
  <si>
    <t>KB210</t>
  </si>
  <si>
    <t>17.09.1944 0029 128 to Braunschweig from Wyton . Lost without trace (BCL). F/O HJ Bartley RCAF ok, Sgt JL Hartley +, Hartley buried in War Cem at Leopoldsburg, Belgium 16/09/1944 Mosquito XX Braunschweig, KB-210 - 128Sqn - M5-P, F/O Bartley H.J. RCAF, Sgt Hartley John L 954358 navigator (KIA), Leopoldsburg war cemetery ( Belgium ) (http://www.rafcommands.com/dcforum/DCForumID6/15149.html) Bartley, Hugh John Hugh was born in Winnipeg on September 14, 1921 and completed his secondary school at United College in Winnipeg. He enlisted in the RCAF on March 8, 1941 and did his ITS at Edmonton, then on to #8 EFTS (Tiger Moths), Sea Island (Vancouver), #3 SFTS Calgary were he received his Pilot Wing in January 1942. He was posted to the UK in January 1942 and landed at Bournemouth. He was then posted to #6 (P) AFU, Little Rissington, Glos.; #5 FIS Perth, Scotland; Instructed at #4 EFTS and #28 EFTS, #11 (P) AFU, Calveley, Cheshire; # 1655 MTU, Warboys. He was posted to #8 PFF Groups Fast Night Strike Force RAF at Wyton, Hunts (Flying a Mosquito aircraft on the night of September 15/16 1944, en route to Brunswick (target) at about 25,000ft. ran into a very violent cu-nimbus cloud in the vicinity of Leige. The aircraft was uncontrollable - broke up. The navigator was killed and he came down by parachute near Leige. Picked up by the US Army medics on the morning of September 17 and returned by the US evacuation system to the US hospital at Hereford, England. Transferred from there to a Canadian convalescent unit at Garnons, Hereford, and thence back to Canada as a medical repat. Sorry no heroics, just lucky. (http://www.worldwariiaircrew.com/Bomber_Pilots/Bartley_1/bartley_1.html) "Serial Range KB100 to KB199. 200 Mosquito B.MkXX. Part of a batch of 245 (including nine to the USAAF as F8). Delivered by De Havilland (Toronto) Canada, KB210 was the first Mosquito lost from 128 Sqdn since re-forming as a bomber unit at Wyton 5Sep44. Airborne 0029 17Sep44 from Wyton. Cause of loss and crash-site not established. Sgt Hartley is buried in the Leopoldsburg War cemetery, Belgium. F/O H.J.Bartley RCAF F/S J.L.Hartley KIA " (Chorley via Lost Bombers) Missing on training flight 17.9.44 (Air Britain Serials)
Hugh Bartley, RCAF retired, and I retired as a Colonel.
There are two things that I remember quite well—one of course was my marriage!  I married a war bride, my Barbara, who has been married to me for 64 years. And this was a second attempt marriage. The first time I went missing. Barbara had to send back all the wedding gifts and so forth and announcement, and then I turned up.
We flew in the Mosquitoes, we flew above the heavy flak, that’s to say, the heavy ground defences. Um, pretty well above it. We could go up as high as 30,000 [ft] if necessary. And also, we were very fast, we didn’t have any guns. Nothing. Just relied on speed. And at that time, the only thing the Germans had that could catch us, would be the odd rocket fighter, which they had around about. But um, they couldn’t catch us at night anyway. So, our biggest worry was weather, in what we were doing.
We crashed in Belgium on the night of the 16th, anyway, went down because of weather. We went into a thunderstorm at the top, the weather inside there was violent. Our aircraft was a fine airplane but it was made of wood and it came apart. This was at night, at 25,000 feet.  Mainly you’re so busy you don’t have time to get scared. You’re trying to get out of whatever kind of a problem you got into, and in this case the airplane made it simple for us. My navigator, unfortunately, got killed.
So then we came back, and I was in this convalescent hospital and I had got in touch with my, got in touch with my Barbara before then, and we rescheduled the marriage for the 10th of December, in Hull in England. And uh, we went through our marriage. The thing I remember in particular about our marriage was coming up the aisle, and I had a cane, and not very much hair, and a few cuts and bruises, and a limp, and my best man had his head swathed in bandages, and a cane and he limped. So, it was what you might say a real wartime wedding.
Sometimes people feel, well, you know, going and bombing all those places in Germany and such, was it really worthwhile, you know? What were we bombing anyways? Why were we bombing cities, you know?  If you’re going to fight an all out war, you can’t be too…what’s the word…too discrete.  And besides which, if you’re going to a place like the German Ruhr, which was heavily industrialized, whether you kill the workers, or the plant, where do you cut it off, you know? Where do you say, well we won’t go and bomb that plant because there’s a bunch of workers in it, you know? And besides which, we took the view, in many cases, and certainly the British population did, that as you sow, so shall you reap. And we had all been to London and places like that where the East End was all smashed to smithereens. So we didn’t have too damn much sympathy. And the Germans bombed Rotterdam and all those places, and without any compunction.
(http://www.thememoryproject.com/stories/veteran-profile.aspx?itemid=1088)</t>
  </si>
  <si>
    <t>LR366</t>
  </si>
  <si>
    <t>17 September 1944</t>
  </si>
  <si>
    <t>Lost during an attack on targets in the Arnhem area, in support of the Operation Market Garden. Around 1230, although text says time may have been 1300. Coded L. W/O R.A.R.M. Woodhouse and W/O J.S. McPhee both killed. [The text below was initially attributed to the other 107 Squadron aircraft which was lost in the attack, however the reference to "burning plane" seems to indicate the crew were indeed on LR366-L, not NS946-E.
Bruchunterlage: 13.00 Rheden bei Arnheim - Mosquito Ke-9842 The plane was manned by: 
WOODHOUSE, ROBERT ARNOLD ROGER MILES (#1332242)(Pilot)
and 
McPHEE, JOHN SIM (#1499160) (Nav./Bomber)
The mosquito crashed into the river IJssel, The pilot (Woodhouse) is burried in a cemetary here in Rheden, while the navigator (McPhee) is burried in Olburgen. (see below).
Below is a dutch text with my english translation about the crash:
==========Dutch text===================
Tijdens de Slag om Arnhem kwam op 17 september 1944 een Havilland Mosquito bommenwerper boven Rheden steeds lager te vliegen. De motor van het vliegtuig functioneerde niet goed meer. Het brandende toestel naderde de huizen, ontweek nog net de toren van de dorpskerk, raakte bijna De Mul, nam een stuk dak van een huis mee en dook met een zware klap bij de veerpont de IJssel in. Het stoffelijke overschot van de piloot, Warrant Officer Robert Arnold Roger Miles Woodhouse, werd door de veerbaas, Willem Bennink, naar de begraafplaats 'Heiderust' gebracht. De tweede inzittende, Warrant Officer John S. McPhee, werd bij Olburgen gevonden en aldaar begraven.
==========English translation===========
During the Arnhem Battle a mosquito bomber was flying lower and lower over Rheden. The plane's engine was not working well. The burning plane came close to housing avoided the Dorpskerk (the local church), almost hit De Mul (the local Mill), took off a piece of roof from a house and slammed with a heavy blow into the river IJssel near the riverferry. The body of Warrant Officer Robert Arnold Roger Miles Woodhouse was brought to the cemetary 'Heiderust' by Willem Bennink the ferry operator. The second airman Warrant Officer John S. McPhee, was found and burried near Olburgen (a small town e few kilometres downstream.
Thanks in advance
Bas van Duijnhoven
Rheden, The Netherlands Caught fire during attack on enemy positions nr Arnhem 17.9.44 (Air Britain Serials)</t>
  </si>
  <si>
    <t>HX952</t>
  </si>
  <si>
    <t>Shot down by flak at around 1230 during an attack on barracks in Nijmegen. F/L R. Boulter and F/O E.W. Rawlins both killed. Some parts of wreckage identified in Nijmegen mid-2002. Missing (Nijmegen barracks) 17.9.44 (Air Britain Serials)</t>
  </si>
  <si>
    <t>NS946</t>
  </si>
  <si>
    <t>Lost during an attack on targets in the Arnhem area, in support of the Operation Market Garden. Around 1230, W/O A.G. Lewis and F/S G.G. Griffin both killed. See also LR366. Missing from attack on German positions Arnhem 17.9.44 (Air Britain Serials)</t>
  </si>
  <si>
    <t>HK223</t>
  </si>
  <si>
    <t>256/410/406</t>
  </si>
  <si>
    <t>HK228</t>
  </si>
  <si>
    <t>488/406/307</t>
  </si>
  <si>
    <t>18 September 1944</t>
  </si>
  <si>
    <t>HK194</t>
  </si>
  <si>
    <t>151/604/307</t>
  </si>
  <si>
    <t>DK314</t>
  </si>
  <si>
    <t>1PRU/8OTU</t>
  </si>
  <si>
    <t>SOC 18.9.44 (Air Britain Serials)</t>
  </si>
  <si>
    <t>MM384</t>
  </si>
  <si>
    <t>654BSR 25BGR, 8th Air Force, based at Watton/Sta 376. Pilot Vinyard, Claybourne O. Ground Looped. Category 5 damage, 18 September 1944. (http://www.aviationarchaeology.com) 440426 MOSQUITO MM-384 WATTON, UK 8R (Thomas Ensminger) 440918 VINYARD, CLAYBORNE O MOSQUITO MM-384 WATTON, UK 25 (Thomas Ensminger) To USAAF (Air Britain Serials)</t>
  </si>
  <si>
    <t>NS593</t>
  </si>
  <si>
    <t>MACR 8991 18 Sep 44, 25 Group The Mosquito crashed at 1545 hours - according to a Luftwaffe report the Mosquito was shot down by radar guided AAA. (Norman Malayney) 1st Lieutenant Robert Tunnel, pilot, Staff Sgt. John G. Cunney, navigator. A USAAF document says this aircraft was a camera craft from the "AAF Combat Camera Unit" A Privare Eastman claimed to have seen Tunnel in an Ontario, Canada veteran's hospital during May 1945 with both legs amputated, both arms paralysed and otherwise disfigured, under the apparent nom de guerre of Harold A Skinner. (http://www.footnote.com/image/28667226/Mosquito%7Cmosquitoes/#28667282) (Air Britain Serials)  That afternoon, at 1445 hours (S-2 reports list 1450) Tunnel and (Staff Sgt. John "Buddie" G.) Cunney, 8th CCU cameraman left Watton and went MIA. They were shot down by ground fire near Platlunne airfield, confirmed by researcher John Hey, Netherlands. (Norman Malayney on www.mossie.org forum). On a sortie to the Nijmegen-Eindhoven area, where a supply drop was to be made by Liberators to airborne troops. (http://books.google.com.au/books?id=Gx85T-eYPdQC&amp;pg=PA48&amp;lpg=PA48&amp;dq=mosquito+%22robert+tunnel%22&amp;source=bl&amp;ots=Y-TVSOmnVC&amp;sig=Rebr037eUumTPHJeDJGoq0ht2RA&amp;hl=en&amp;ei=f0hwTNiOE8LXcfeviP0M&amp;sa=X&amp;oi=book_result&amp;ct=result&amp;resnum=1&amp;ved=0CBQQ6AEwAA#v=onepage&amp;q=mosquito%20%22robert%20tunnel%22&amp;f=false)</t>
  </si>
  <si>
    <t>Welter's claim cannot be for the American Mossie, since the time is completely wrong. Claim: 18.09.44 Ltn. Kurt Welter 10./JG 300 Mosquito  HF-JF at 8.000 m. [N. Wittenberg] 23.05 Film C. 2027/II Anerk: Nr. – (MH, claim is for night of 18/19 September) Don't know the location of the American Mossie crash. Norman Malayney however says the American Mossie came down close to Plantlunne, and Osprey says the Mossie was on a mission to film a supply drop in the Eindhoven-Nijmegen area.</t>
  </si>
  <si>
    <t>NS648</t>
  </si>
  <si>
    <t>DBR in accident 18.9.44 (Air Britain Serials)</t>
  </si>
  <si>
    <t>MM231</t>
  </si>
  <si>
    <t>544 Sqn, Mosquito PRIX MM231. F/O G D C Hunter DFC, F/O J Fielden DFC. Took off Benson at 11:55 hrs. Missing on mission to Lubeck. Both crewmen rest in the Berlin 1939-1945 War Cemetery, Brandenberg, Germany. Claim by Lt. Weber of Ekdo. 262 according to Polish list, also: 18.09.44 Ltn. Joachim Weber Epr. Kdo. 262 Mosquito  - - Reference: W.J.A.W. MSS Crashed 15.07 between Holdorf and Meetzen (Mecklenburg county, southeast of Luebeck) (Juergen Haus) Possible Bruchunterlage: 15.07 zw. Holdorf u. Meetzen 4.5 km. N.W. Gadebusch BC-12 Mosquito i.d. Luft abmoniert: aufschlagbrand Report of 5 LGK says markings were a white ring M, works number ending in 231. KE 9678. (http://www.footnote.com/image/28669059/Mosquito%7Cmosquitoes/) Meetzen and Holdorf are about 30km SE of Luebeck. Missing (Lubeck) 18.9.44 (Air Britain Serials)</t>
  </si>
  <si>
    <t>MT456</t>
  </si>
  <si>
    <t>Hit by Wellington LP625 while at dispersal Colerne 18.9.44 DBR (Air Britain Serials) 18.09.44 488 Sqn. MT456 Hit by 488 Squadron Wellington LP625 which swung on landing at Colerne aerodrome and wrote off both aircraft. (Mosquito Crash Log)</t>
  </si>
  <si>
    <t>PZ180</t>
  </si>
  <si>
    <t>DZ635</t>
  </si>
  <si>
    <t>692/139/1655MTU/627</t>
  </si>
  <si>
    <t>18/19 September 1944</t>
  </si>
  <si>
    <t>18.09.1944 1903 627 to Bremerhaven from Woodhall Spa crashed. at Schiffdorf, eastern outskirt Bremerhaven 2210 (BCL). F/L NB Rutherford AFC +, P/O FH Stanbury +, joint grave Becklingen War Cem Bruchunterlage: 22.10 Schiffdorf bei Wesermünde BS-81 Mosquito i.d. Luft in kleine Teile auseinandergeflogen "Serial Range DZ630 - DZ652. 23 Mosquito B.Mk1V Series 11. Powered by Merlin 21/23 engines. Part of a batch of 250 (except for four conv.to NF.MkXV and four conv.to PR.MkV111).delivered by De Havilland (Hatfield) between 5Dec42 and 21Mar43. Airborne 1903 18Sep44 from Woodhall Spa. Cause of loss not established. Crashed 2210, four minutes after 57 Sqdn Lancaster, at Schiffdorf on the eatern outskirts of Bremerhaven. Both are buried in a joint grave at Becklingen War Cemetery. F/L Rutherford was an Australian serving in the RAF. F/L N.B.Rutherford AFC KIA P/O F.H.Stanbury KIA See Lancaster NG126. Missing while target marking Bremerhaven 18.9.44 (Air Britain Serials)</t>
  </si>
  <si>
    <t>NS962</t>
  </si>
  <si>
    <t>PZ177</t>
  </si>
  <si>
    <t>HR194</t>
  </si>
  <si>
    <t>18/19 September 1944, crashed in bad visibility near Petersfield, P/O A. Fellick killed (2nd TAF).21 Sqn - crashed 19-9-1944 0300h near Petersfield, Hampshire on returning from a night intruder sortie to the Arnhem area. P/O C.J. FELLICK - 174639 and W/O T.R. BENBOW - 902952 killed. (Henk Welting) Correct date is 19 September 1944 (ORB and 2ndTAF log). (Chris Thomas, co-author of 2nd TAF) Hit hill descending in cloud Buriton Hants. returning from night intruder mission 19.8.44 (Air Britain Serials)</t>
  </si>
  <si>
    <t>MM620</t>
  </si>
  <si>
    <t>410/264</t>
  </si>
  <si>
    <t>May actually have been September 19, according to The Mossie Number 29, which says F/L Moncur and F/L Woodruffe returned to the squadron a week later, after having been shot down in the St. Nazaire area (on a low-flying exercise!). FCWDv5 says two Mosquitos failed to return on the night of 19/20 September, but only provides details of a 409 Sqn aircraft Missing 19.10.44 (Air Britain Serials)</t>
  </si>
  <si>
    <t>KB267</t>
  </si>
  <si>
    <t>19/20 September 1944</t>
  </si>
  <si>
    <t xml:space="preserve">19.09.1944 627 to Rheydt from Woodhall Spa crashed homebound. Lost without trace (BCL). W/C GP Gibson VC DSO DFC +, S/L JB Warwick DFC +, buried in Steenbergen-en-Kruisland Roman Catholic Cem Guy Gibson, AZ-E. Small parts recovered from Steenbergen in 1985. Yesterday I received the march 2003 copy of Aeroplane magazine, which includes an article on GG - his life after the Dams raid. The aircraft crashed in Holland after an attack (in support of the Arnhem offensive) on a rail centre at the twin towns of Rheydt and Moenchengladbach. The crash was some 45 minutes after the end of the attack, and on the direct route home rather than on the return route of the bomber stream. The Mosquito was seen to circle, making a whistling noise, with the engines popping and emitting flame. It is suggested that the navigator, with no experience of Mosquitoes, may have had trouble finding the fuel change-over cocks.(Graham Boak) 19/20 September 1944 (RAF Bomber Command History Website) An eyewitness, Herr S C Bastiaanse in Blauwstraat, which I understand runs north-south through Steenbergen, heard a plane at approx 10.30. Going outside with his wife, he estimated that the plane was at 3,500 ft, and an "intense light in the cockpit". There was an explosion and the plane fell to earth. Another eye witness, again saw light in the cockpit, the plane circling then the engines spluttering and falling to earth. There was surprise &amp; shock at 627 Squ, when told that the raid's controller was not an experianced 54 base controller, but Gibson. The raid was also complicated, in that there were 3 aiming points. 
Green - Western edge of Monchengladbach, factory
Yellow - East MG - Rail Yards
Red - offset marking point south west Rheydt, Rail Yards
Gibson was told that South East, 10 minutes flying time was the Allied Front Line, and t stay above 10,000 ft. He decided no, he would come home directly at low level. The route crossed the fighting of Operation Market-Garden, hence the need for height to avoid any gliders of Airborne forces. It is not inconceivable, that Gibson was hit by friendly fire, crossing the Allied Airborne Corridor.
Regarding fuel problems, some 627 Squ pilots feel his &amp; Warwick's inexperiance, could have resulted in failure to switch tanks. Starved of fuel, the merlins would have backfired and perhaps trailed smoke. However eye witnesses on the ground are convinced that the plane was on fire before it crashed. 
All of the above from "Guy Gibson" by Richard Morris (Paul Fox on RAF Commands Forum) 
Regarding the fateful raid on which both Gibson &amp; Warwick were killed I have details via an individual who was tasked with instructing Warwick how to use and change the fuel system on the Mossie hours before take-off. This individual sadly died last year, however not before I had a chance to meet the gentleman and talk at length. His story was recently published.I am concerned about publishing his name on the forum, I can be contacted at bestbitteryummy@yahoo.co.uk.
Warwick had NO experience of the DH Mosquito, or more importantly the intricacies of the fuel system. So why would he volunteer to operate. ? He was a screen navigator taken off operations after completing two full tours, all of which were flown from memory on 4-engined heavies. (Terry Dale on RAF Commands Forum)
Both W/C Gibson and his navigator S/L Warwick had very limited operational experience of the Mosquito.S/L Warwick was a late replacement for a sick but experienced Mosquito navigator. Moreover,Gibson had not completed even a basic conversion course on Mosquitos.More important was that the fatal operation that Gibson was to undertake was that of Master Bomber for the raid on Monchengladbach/Rheydt and unknown to Cochrane,Gibson had not attended the manatory conversion PPF Mosquito Unit Course at RAF Warboys as Cochrane had stipulated.
Flying low on the a straight return leg to clear the Dutch coast was Gibson's declared intention against official briefing that the minimum height of 10.000ft should be maintained on a zig zag course south into France and then a course set for England.Given that Dutch observers reported the the aircraft was on fire before crashing,there would be little time to clear the aircraft safely at low level.The Mosquito cockpit floor entry /exit hatch is quite tight and a rapid exit would be only accomplished by an experience crew on the type.Additionally,flying low on a straight return leg would attract enemy flak whose batteries would have been forwarned about the presence of returning hostile aircraft. (http://www.ww2talk.com/forum/war-air/8582-did-friendly-fire-kill-guy-gibson-2.html?highlight=Mosquito) Locals witnessed a glow in the cockpit. To this day no-one knows if this was fire caused by an AA hit, or if it was a torch being held by Warwick in an attempt to find the correct fuel valves in order to correct a mistake in switching tanks. (same)
AZ-E (www.lostbombers.co.uk) Missing (Bremerhaven) 19.9.44 (Air Britain Serials)
Nearly 70 years after the mysterious death of Dambusters legend Guy Gibson, it has been revealed that he was shot down by friendly fire.
The British airman who downed the Victoria Cross hero's plane in the tragic blunder is claimed to be Bernard McCormack.
McCormack was a gunner in a Lancaster bomber and mistook Gibson's twin-engined Mosquito for an enemy plane following a night-time sortie over Germany in 1944.
He instinctively opened fire and blasted what he thought was a German Junkers 88 aircraft with 600 rounds, sending it crashing to the ground.
  Killed by friendly fire: Guy Gibson (left) and his navigator were killed instantly when Bernard McCormack (right) mistook Gibson's aircraft for an enemy plane and opened fire in Germany in 1944
Gibson, who led the famous 617 Squadron on the Dambusters raids in World War II, and his navigator were killed instantly.
The sickening realisation that the plane was an Allied aircraft piloted by the hero only dawned on Sgt McCormack the following day when he and his crew were debriefed.
Racked with guilt, he told barely a soul about the dreadful accident for the rest of his life. 
 More...'A crime against our Armed Forces': Yobs smash First World War memorial to pieces 
The RAF is said to have covered the embarrassing episode up as there is no mention of any plane - German or British - being shot down in the area or at the time of the crash in the Bomber Command archives.
As a result, various theories for the cause of the crash have been put forward over the last seven decades, including pilot error and even sabotage.
Now a researcher says he has proved beyond doubt that highly decorated Gibson was killed by one of his own men.
James Cutler, 62, has uncovered a remarkable taped confession that Sgt McCormack gave to his wife before he died in which he revealed what happened that night.
 Mistake: Bernard McCormack was a gunner in a Lancaster bomber and mistook Gibson's twin-engined Mosquito, like this pictured, for an enemy plane 
 The aircraft: Bernard McCormack was a gunner in a Lancaster bomber (model pictured), when the mistake happened
Mr Cutler has also unearthed two previously classified reports buried in the back of Bomber Command records in the National Archives.
One of them is the combat report from the crew of Sgt McCormack's Lancaster, which describes the attack on what they thought was the Junkers 88.
The geographical coordinates recorded placed the aerial encounter three minutes away from where Gibson's Mosquito crashed at Steenbergen, Holland.
The second report was from the crew of another Lancaster returning from the same raid who noted 'plane shot down - as aircraft burst on ground a red light resembling Target Indicator seen'. 
The location given was over Steenbergen. Gibson's plane had been carrying red Target Indicator flares which he was unable to drop over Germany due to a fault.
Both reports contradict the official RAF record books that no planes were encountered that night.
Mr Cutler said: 'It could only have been Guy Gibson's plane because the co-ordinates in both these new documents were right over the spot where his plane came down.
'I am satisfied 100 per cent that Guy Gibson was killed by friendly fire and 99.9 per cent sure that he was shot down by Bernard McCormack's plane.
 In memory: A Lancaster bomber over Derwent dam in the Peak District, England, to mark an anniversary of the event in 1943
'Guy Gibson was one of the greatest British war heroes. He led the Dambusters raid and was the most experienced pilot in Bomber Command.
'Apart from one eye-witness on the ground, there has never been a shred of evidence as to the cause of the crash. His death has been shrouded in mystery.
'For years and years, people have speculated about the cause, from everything from sabotage to pilot error.
'But thanks to the discovery in the National Archives of documents that have been missed by previous researchers and the taped interview of Bernard McCormack, the truth has been revealed.
'For Guy Gibson VC, DSO and Bar, DFC and Bar to be killed by friendly fire was a huge blunder.'
Gibson was awarded the Victoria Cross in 1943 for successfully leading 617 Squadron on the daring raids on a series of damns in the industrial Ruhr valley in Germany.
 Engineers from Cambridge University staged a peaceful recreation of the bombing raid over a lake in British Columbia, Canada, this year, as part of a study into the science behind the attack
He was given a desk job after that but insisted on returning to the skies.
On the night of September 19, 1944 Gibson led 227 Lancaster bombers and 10 Mosquitos on an attack of Rheydt and Muchengladbach.
They faced little opposition from flak from the ground or enemy planes and were returning over Holland when Gibson's plane came down.
Mr Cutler unearthed the new documents and tape recording while researching 617 Squadron for Sir Peter Jackson's film remake of The Dam Busters.
A version of the story has also been previously told in the 1954 film The Dam Busters, starring actor Richard Todd as Wing Commander Guy Gibson.
He said: "Bernard McCormack's widow still had a copy of his logbook and that said they had encountered a German nightfighter and possibly shot down a Junkers 88, which was a twin engined plane that looked a lot like a Mosquito especially at night.
"The crew were debriefed the next day by the RAF intelligence officer who asked the men were they sure it was a Junkers 88 and not a Mosquito? "
 R.A.F. Bomber Command in World War II: Guy Gibson, centre, with the air crews who took part in the raid
The squadron record book said for that night no enemy night-fighters were encountered but we have it in black and white that they did, or thought they did.
"In the Bomber Command file in the National Archives there isn't a record but when we looked in the appendix which was all jumbled up we found a combat report from this crew reporting the details of shooting down a Junkers 88.
"The location of the encounter was about 10 or 15 miles or three minutes away from where Guy Gibson crashed.
"In another bundle of documents another crew from 97 Squadron stated they saw an aircraft shot down and hit the ground with a red flame like a Target Indicator.
"We know Guy Gibson didn't drop the red flares because they wouldn't drop properly.
"The co-ordinates for that sighting were over Steenberg.
"Bernard McCormack's widow told me her husband had told this story in the 1980s and she was so amazed by it that she put a tape recorder on and recorded him." 
 A scene from the 1954 film 'The Dam Busters' which starred Richard Todd (left) as Wing Commander Guy Gibson and Michael Redgrave (right) as Dr Barnes Wallis
 Film recreation: Actor Richard Todd as Wing Commander Guy Gibson in the 1954 film The Dam Busters
FACT FILE: DAMBUSTERS RAID
On May 16, 1943, 19 aircrafts set out to destroy three dams in the Ruhr valley - the Mohne, the Eder and the Sorpe - and so damage a vital source of power to the key industrial area of Germany. 
The Mohne and Eder Dams in the industrial heart of Germany were attacked and breached by mines dropped from specially modified Lancasters of No. 617 Sqn.  
The Sorpe dam was was also attacked by two aircrafts and damaged.  
A fourth dam, the Ennepe was reported as being attacked by a single aircraft (O-Orange), but with no damage. 
An estimated 1,294 people were killed by floodwaters and 8 of the 19 aircrafts dispatched failed to return with the loss of 53 aircrew and 3 taken prisoner of war.  
Wg Cdr Guy Gibson, Officer Commanding No. 617 Sqn, was awarded the VC for his part in leading the attack.
Sgt McCormack was recorded as saying: "We were on the way back over Holland and then all of a sudden this kite comes right behind us twin engines and a single rudder - and it comes bouncing in towards us so we opened fire and we blew him up.
"When we got back we claimed a Ju 88 show down. The following day we were called in to the office and we were quizzed again.
"(RAF Intelligence Office) 'What made you think it was a Ju 88?' "We said 'it had twin engines and a single rudder.' 
He said: "So has a Mosquito." "Well supposing - he put it very nicely - he said, 'supposing a Mosquito - his radio and his radar was knocked out and he was lost and he spotted a Lancaster - he would only want to follow it home wouldn't he? 
"And it turned out it was 'Gibbo' we shot down." 
Sgt McCormack, who went on to become the mayor of the north Wales town of Holyhead, died in 1992.
Mr Cutler said: "His widow Eunice was very shocked by it. I don't think he was happy for that story to be told publicaly." 
He added: "A lot of Mosquitos were shot down in the war because they looked like Junkers 88.
"But a lot of the friendly fire incidents were covered up because it was embarrassing.
"There is no German record of a Junkers 88 in combat or being lost in that area on that night."
Read more: http://www.dailymail.co.uk/news/article-2047476/Dambusters-legend-Guy-Gibson-shot-BRITISH-airman.html#ixzz1aQThBNlz
</t>
  </si>
  <si>
    <t>MM643</t>
  </si>
  <si>
    <t>SeeNotGr. 80</t>
  </si>
  <si>
    <t>W4086</t>
  </si>
  <si>
    <t>29 September 1944</t>
  </si>
  <si>
    <t>ROBERTS, Alfred Thomas - (Flight Lieutenant); Service Number - 413666; File type - Casualty - Repatriation; Aircraft - Mosquito W4086; Place - Peplow Airfield, Shropshire, United Kingdom; Date - 29 September 1944 Barcode 1076015 Spun into ground 1m W of Peplow 29.9.44 believed due to partial engine failure (Air Britain Serials) 29.09.44 60 OTU. W4086 Was in flight at 1800 feet when aircraft nose dropped and it spun, crashed and burnt out one mile west of Peplow. (Mosquito Crash Log)  29-09/44   A/C ACCIDENT: At 1550 F/O Roberts (P-33 Co) killed in a/c accident Mosq 11 W.4086 near Peplow. 12-12-1944 AUS434625 F/O Leonard John DRAHEIM RAAF   12-12-1944 AUS417067 F/L Norman Grantley GEORGE RAAF (60 OTU ORB quoted at http://www.rafcommands.com/forum/showthread.php?11200-Pilot-Navigator-photo-paydirt</t>
  </si>
  <si>
    <t>MP469</t>
  </si>
  <si>
    <t>Mk. XV pressure cabin prototype bomber</t>
  </si>
  <si>
    <t>DH/Northolt HA Flt/AAEE/TFU/55</t>
  </si>
  <si>
    <t>30 September 1944</t>
  </si>
  <si>
    <t>Reached 45,000 feet altitude on one occasion, highest ever for a Mosquito. To 4882M 30.9.44 (Air Britain Serials)</t>
  </si>
  <si>
    <t>MM141</t>
  </si>
  <si>
    <t>30.09.1944 1837 692 to Hamburg from Gransden Lodge on return trying to land, overshot, crashed into ditch. at Warboys airfield, Huntingdon 2028 (BCL). F/O JP Mackenzie inj, Sgt H Welch ok, wrecked Overshot landing into ditch Warboys 30.9.44 on return DBR (Air Britain Serials) 30.09.44 692 Sqn. MM141 Overshot when landing too fast at Warboys aerodrome. Crew unhurt. (Mosquito Crash Log)</t>
  </si>
  <si>
    <t>NS993</t>
  </si>
  <si>
    <t>617/515</t>
  </si>
  <si>
    <t>MM586</t>
  </si>
  <si>
    <t>RAE/409</t>
  </si>
  <si>
    <t>19.09.1944 Defensive patrol 409 from St.Andre shot down by EA, crew baled out, pilot injuring foot, over France, unknown location (FCL). F/S G Leslie inj, F/S CM Thurgood ok, no further info. Serial number in doubt. See FCL 20.09.44 Time around 00:35 night of 19/20 September 1944, attacked near Lille. Stalled in cloud and spun into ground Flavacourt 20.9.44 (Air Britain Serials)</t>
  </si>
  <si>
    <t>W4059</t>
  </si>
  <si>
    <t>1PRU/1PRU/540/8OTU</t>
  </si>
  <si>
    <t>20 September 1944</t>
  </si>
  <si>
    <t>AIRCRAFT OF THE ROYAL AIR FORCE 1939-1945: DE HAVILLAND DH 98 MOSQUITO. Mosquito PR Mark I, W4059 ‘LY-T’, of No. 1 Photographic Reconnaissance Unit, on the ground at Benson, Oxfordshire (Imperial War Museum Photo CH 18309) The machine shown on the ground is named 'CURACOA', a PR.I serial number W4059. The tail unit of W4059 is also seen. Around June 1942 (IWM Film Number: ARY 7-63 Film Title: [DE HAVILLAND MOSQUITO MK II] [main, allocated] ) SOC 20.9.44 (Air Britain Serials)</t>
  </si>
  <si>
    <t>MM453</t>
  </si>
  <si>
    <t>20.09.1944 Patrol 409 from St. Andre engine trouble, would not feather. Crew had to bale out, southwest of Beauvais (FCL). W/O LE Fitchett ok, F/S AC Hardy ok, no further info. Time around 19:00 20 September 1944, navigator name Hardy (2nd TAF) Engine cut on night patrol abandoned 8m SW of Beauvais 20.9.44 (Air Britain Serials) Hit in the port engine by a night fighter when patrolling above the lines. Returned to allied territory and attempted to land but weather closed in, even though Mosquito tested down to 200 feet. Eventually the Mosquito became unmanageable and the crew baled out.</t>
  </si>
  <si>
    <t>MM286</t>
  </si>
  <si>
    <t>4/SF Upwood/409</t>
  </si>
  <si>
    <t>20/21 September 1944</t>
  </si>
  <si>
    <t>20/21 September 1944 W/C M.V. Beveridge crashed near Amiens, KIA, not flying with a navigator (FCWDv5) Ran into bad weather during search for lost aircraft and crashed St.Andre 20.9.44 (Air Britain Serials)</t>
  </si>
  <si>
    <t>HK345</t>
  </si>
  <si>
    <t>219/68</t>
  </si>
  <si>
    <t>20.09.1944 eveng Diver patrol 68 to anti V1, Dutch islands from Castle Camps . Lost without trace (FCL). F/S TJC Wilson +, F/S JF Jenkins +, cv at Marshalls(Cambridge), delivered as MKXVI 04.09.43-26.02.44. No known graves F/Sgt(1318373)Thomas John Cuthbert, Wilson(Pilot)RAFVR-killed, F/Sgt(1651531)John Francis Jenkins(Obs)RAFVR-killed (http://aviation-safety.net/wikibase/wiki.php?id=15807) Missing 20.9.44 (Air Britain Serials)</t>
  </si>
  <si>
    <t>MM463</t>
  </si>
  <si>
    <t>20.09.1944 eveng Defensive patrol 29 to Arnheim area from Hunsdon . Lost without trace (FCL). F/L H West +, F/L LA Komaroff +, both buried at Bergen op Zoom Cem May have crashed due to weather, see details at: Stortte in de late avonduren van deze dag neer nabij Groede. Het toestel voerde een intruder en ranger missie uit maar werd vanwege het slechte weer terug geroepen. See details at http://www.wingstovictory.nl/database/database.php Missing on patrol 20.9.44 (Air Britain Serials)</t>
  </si>
  <si>
    <t>HK180</t>
  </si>
  <si>
    <t>96/406/307</t>
  </si>
  <si>
    <t>21 September 1944</t>
  </si>
  <si>
    <t>Lost power hit tree in forced landing Ulleskel Yorks. 21.9.44 DBF (Air Britain Serials) 21.09.44 307 Sqn. HK180 One engine cut out in flight and aircraft overshot and crashed at Bolton Lodge, Ulleskelf, Yorks. Crew unhurt. (Mosquito Crash Log)</t>
  </si>
  <si>
    <t>NT141</t>
  </si>
  <si>
    <t>60OTU/605</t>
  </si>
  <si>
    <t>Trestle collapsed aircraft DBR Manston 21.9.44 (Air Britain Serials) 21.09.44 605 Sqn. NT141 While with its tail on a trestle doing a compass swing at Manston aerodrome the trestle collapsed, leaving the aircraft Cat. E. (Mosquito Crash Log)</t>
  </si>
  <si>
    <t>NT156</t>
  </si>
  <si>
    <t>21.09.1944 169 destroyed by fire in hangar. Great Massingham airfield, Norfolk (BCL). , , Caught fire in hangar Great Massingham 21.9.44 DBR (Air Britain Serials)</t>
  </si>
  <si>
    <t>Caught fire on ground</t>
  </si>
  <si>
    <t>A52-24</t>
  </si>
  <si>
    <t>MM312</t>
  </si>
  <si>
    <t>22 September 1944</t>
  </si>
  <si>
    <t>Time around 2100 on 22 September, flash bomb exploded, Mosquito damaged beyond repair. F/O R.S. Flight and F/O B.D. Makins both OK (2nd TAF). Damaged by explosion pres. flak on PR mission and crashlanded Amiens/Glisy 22.9.44 DBR (Air Britain Serials)</t>
  </si>
  <si>
    <t>DZ535</t>
  </si>
  <si>
    <t>Vickers/618/192</t>
  </si>
  <si>
    <t>23 September 1944</t>
  </si>
  <si>
    <t>HR142</t>
  </si>
  <si>
    <t>8FU</t>
  </si>
  <si>
    <t>Swung on take-off and u/c torn off Mauripur 23.9.44 (Air Britain Serials)</t>
  </si>
  <si>
    <t>HK517</t>
  </si>
  <si>
    <t>23/24 September 1944</t>
  </si>
  <si>
    <t>24.09.1944 Intruder 29 to Varel Germany from Hunsdon . Lost without trace (FCL). F/L TS Meadows +, P/O RW Brown +, no further info BROWN, Fg Off Ronald Westland, NZ412311, RNZAF - Mosquito Navigator 29 Sqn, RAF - 23 Sep 1944 (Age 30); Runnymede Memorial. (NZFPM) 23/24 September 1944 missing from an intruder to the Varel-Marx area (FCWDv5). Missing from night intruder to Varel 23.9.44 (Air Britain Serials) 
Sat 23/Sun 24 Sep 1944
ALLIED EXPEDITIONARY AIR FORCE
Intruder to Varel, Germany
29 Squadron, RAF (Hunsdon, Hertfordshire - 11 Group)
Mosquito NF.XIII HK517 - took off at 2125 piloted by Flt Lt T S F Meadows, RAF, and brought down over Germany, crashing in a field 200 metres from the home of farmer Herr Tene Hulz at Wiesede, 13km SSW of Wittmund. Remains of the two crew were recovered from the site by the Luftwaffe and taken away for burial. However, post-war search teams were unable to find the graves and the airmen’s names are therefore commemorated on the Runnymede Memorial.
Navigator: NZ412311 Fg Off Ronald Westland BROWN, RNZAF - Age 30.
Lost on his 4th op with the Squadron, Brown had previously served with 264 Sqn, RAF and 488 Sqn, RNZAF, but the number of ops flown with them is unknown.
MRES docs on Brown's file confirm both men died. Possible explanation for Meadows' June 1945 LG entry could be that official acceptance of his death did not take place until later. MRES did not close the case until 1949.
(Errol Martyn)           (http://www.rafcommands.com/forum/showthread.php?p=49239&amp;highlight=Mosquito#post49239)</t>
  </si>
  <si>
    <t>HK300</t>
  </si>
  <si>
    <t>24.09.1944 early am Diver patrol 25 to anti V1 from Coltishall Lost attacking a V1. Lost without trace (FCL). F/L JS Limbert +, F/O HS Cook +, cv at Marshalls(Cambridge), delivered as MKXVI 04.09.43-26.02.44. No known graves. 23/24 September 1944 reported missing off Lowestoft after a successful V-1 sortie (FCWDv5). 25 Sqn - 24-9-1944 - FTR, crew are missing to this day, further particulars are not yet known. F/O H.S. COOK - 142132 and F/Lt J.S. LIMBERT - MiD - 102156 on the Runnymede Memorial. FCL Vol.3 (Franks): Anti-diver patrol early a.m., lost attacking a V1. (Henk Welting) I have checked "Hawks Rising" The Story of 25 Sq RAF Francis K. Mason - same information apart from Limbert was pilot. (John Larder on RAF Commands Forum) Missing 24.9.44 (Air Britain Serials)</t>
  </si>
  <si>
    <t>LR262</t>
  </si>
  <si>
    <t>24 September 1944</t>
  </si>
  <si>
    <t>LR262 SM-Q. No info. The British crew: F/Sgt Hogg and Sgt Tucknott. (http://www.geocities.com/skrzydla1/305/305_losses.html) an Antoni WIDAWSKI - P.1632 of 305 Sqn killed 24-9-1944 on Mosquito PZ302. (http://www.rafcommands.com/forum/showthread.php?p=25289&amp;highlight=Mosquito#post25289) Collided with PZ302 on air test and crashed nr Lasham 24.9.44 (Air Britain Serials)</t>
  </si>
  <si>
    <t>PZ302</t>
  </si>
  <si>
    <t>29 Sep D.H. Mosquito no. PZ302. Lost in a mid-air collision (Mosquito LR262) during a training night flight over Lasham. There were no survivors. Lost were F/Lt Widawski and F/Lt Samulski (chaplain, who occasionally flew as a navigator). I've an Antoni WIDAWSKI - P.1632 of 305 Sqn killed 24-9-1944 on Mosquito PZ302. (Henk Welting) Collided with LR262 and crashed nr Lasham 24.9.44 (Air Britain Serials) 24.09.44 305 Sqn. PZ302 Aircraft was flying at 1500 feet over adjoining field when it collided with Mosquito LR262 at Lasham aerodrome, killing two. (Mosquito Crash Log)</t>
  </si>
  <si>
    <t>NT134</t>
  </si>
  <si>
    <t>24/25 September 1944</t>
  </si>
  <si>
    <t>24/25 September 1944, around 2300, ftr in bad weather from Cologne. F/O A.W. Grime and Sgt. J. McDowall both killed. (2nd TAF). Missing from night intruder 25.9.44 (Air Britain Serials)</t>
  </si>
  <si>
    <t>MM589</t>
  </si>
  <si>
    <t>HX862</t>
  </si>
  <si>
    <t>25 September 1944</t>
  </si>
  <si>
    <t>Flew into high ground at night Talybont Caernarvon 25.9.44 (Air Britain Serials) 25.09.44 60 OTU. HX862 Flew into high ground on Drum Mt. Snowdonia, at night, killing two. (Mosquito Crash Log)</t>
  </si>
  <si>
    <t>NS570</t>
  </si>
  <si>
    <t>MM690</t>
  </si>
  <si>
    <t>Hit by HK382 while parked Hunsdon 25.9.44 (Air Britain Serials) 25.09.44 219 Sqn. MM690 Hit by Mosquito HK382 which ran off the perimeter track at Hunsdon aerodrome in the dark. (Mosquito Crash Log)</t>
  </si>
  <si>
    <t>PF393</t>
  </si>
  <si>
    <t>25/26 September 1944</t>
  </si>
  <si>
    <t>HJ884</t>
  </si>
  <si>
    <t>51OTU/60OTU/13OTU</t>
  </si>
  <si>
    <t>26 September 1944</t>
  </si>
  <si>
    <t>Although ABS and http://www.dehavilland.ukf.net/_DH98%20prodn%20list.txt have both LR267 and HJ884 crashing on 26 Sept 1944, the Mosquito Crash Log has HJ884 on the 6th. Does this change anything? Are there still unaccounted for casualties on the 26th or 6th? For HJ884 Crash Log says lost height on single engined appraoch and undershot landing at Finmere. Crew killed. (http://www.rafcommands.com/forum/showthread.php?t=4263) As a suggestion, Gordon Cummings is registered dead in North Bucks district as is another airman died that same date, F/Lt Roy R Clark 128469, age 22. CUMMINGS and CLARK (from Canada) were training landings on one engine and killed on Mosquito HJ884 of 13 OTU on/near Finmere. (Henk Welting) See LR267. Lost height on single-engined overshoot practice and crashed Finmere 26.9.44 DBR (Air Britain Serials) 06.09.44 13 OTU. HJ884 Undershot and crashed near Finmere aerodrome while attempting a starboard engine only landing, killing crew. (Mosquito Crash Log)</t>
  </si>
  <si>
    <t>LR267</t>
  </si>
  <si>
    <t>418/13OTU</t>
  </si>
  <si>
    <t>MM648</t>
  </si>
  <si>
    <t>HK265</t>
  </si>
  <si>
    <t>U/c leg jammed up abandoned nr Coltishall 26.9.44 (Air Britain Serials) 26.09.44 25 Sqn. HK265 Pilot baled out at Coltishall aerodrome, rather than make a flapless, one wheel landing with one leg down. (Mosquito Crash Log)</t>
  </si>
  <si>
    <t>HK305</t>
  </si>
  <si>
    <t>Eric Armitage Walker. Eric was a Flight Sargeant flying Mosquito's with 25 Squadron and was I believed killed in action on the 26th September 1944. (Mark Brown on the Mosquito Forum) Dived into sea during air-to-air firing practice 3m off Wareham Norfolk 26.9.44 (Air Britain Serials) 26.09.44 25 Sqn. HK305 Aircraft broke away after firing at drogue and dived into the sea three miles off Warham, Norfolk, in a steep spiral. Crew reported missing. (Mosquito Crash Log)</t>
  </si>
  <si>
    <t>DZ521</t>
  </si>
  <si>
    <t>26/27 September 1944</t>
  </si>
  <si>
    <t>NT185</t>
  </si>
  <si>
    <t>26.09.1944 Intruder sortie 605 to Verrelsbusch and Ahlhorn airfields from Manston . Lost without trace (FCL). F/L JL Storer +, F/S NJ Lees +, both buried in Sage War Cem Oldenburg Germany. 26/27 September 1944 (FCWDv5) Missing (Varrelbusch) 26.9.44 (Air Britain Serials)  A German report of allied crashes on 27 September, kindly posted by Gebhard Aders on the Luftwaffe Bullet Board, indicates that one Mosquito came down at 24.00 hours at Alt-Osternburg, near Oldenburg, and another at 01.50 hours at Ofen, 5 km NNW of Oldenburg. Both losses were credited to searchlights.</t>
  </si>
  <si>
    <t>NT119</t>
  </si>
  <si>
    <t>MM743</t>
  </si>
  <si>
    <t>HX851</t>
  </si>
  <si>
    <t>27 September 1944</t>
  </si>
  <si>
    <t>Engine caught fire belly-landed at High Ercall 27.9.44 (Air Britain Serials)</t>
  </si>
  <si>
    <t>KB366</t>
  </si>
  <si>
    <t>608/627</t>
  </si>
  <si>
    <t>27/28 September 1944</t>
  </si>
  <si>
    <t>28.09.1944 0250 627 to Kaiserslautern from Woodhall Spa crashed. at Kaiserslautern- Einsiedlerhof (BCL). F/L HE Brown RCAF +, F/L HW Cowan +, buried in Rheinberg War Cem. On the night of 27 and 28 September 1944 the Mosquito of pilot H. E Brown and H. W. Cowan took off at 02.05 hrs on the base of British 627 Squadron in Woodhall Spa for a mission to Kaiserslautern. Over the target area near Einsiedlerhof it was shot down and both crewmembers were killed. Today they lie buried in the British military cemetery at Rheinberg near Kleve. Brown, who was a member of the RCAF, had, been born in the USA in North Dakota. Cowan was a graduate of the University of Glasgow. (http://www.flugzeugabstuerze-saarland.de/html/body_landstuhl.html#Einsiedlerhof) "Serial Range KB325 - KB369. 45 Mosquito B.MkXX. Part of a batch of 245 (including 9 to the USAAF as F8) delivered by De Havilland (Toronto) Canada. Airborne 0250 28Sep44 from Woodhall Spa. Cause of loss and crash- site not established. Both airmen are buried in Rheinberg War Cemetery. F/L Brown was an American from Rolla, North Dakota serving in the RCAF; F/L Cowan was an Honours Graduate from Glasgow University where he had won a Blue for Association Football. F/L H.E.Brown RCAF KIA F/L H.W.Cowan KIA " (Chorley via Lost Bombers) Crashed during raid nr Kaiserslautern 28.9.44 (Air Britain Serials)</t>
  </si>
  <si>
    <t>MM407</t>
  </si>
  <si>
    <t>MM762</t>
  </si>
  <si>
    <t>28 September 1944</t>
  </si>
  <si>
    <t>F/Os Fullerton and Gallagher crashed while making a forced landing at Lille / Vandeville and received minor injuries. (The History of 410 Squadron) 27 September 1944 - written off in a crash-landing near Paris due to fuel shortage (Fighter Command War Diaries Volume 5 - MH this appears to be confused with MM743 on 26/27 September '44) Engine cut on night patrol hit bomb crater landing at Lille/Vendeville 28.9.44 (Air Britain Serials)</t>
  </si>
  <si>
    <t>MM646</t>
  </si>
  <si>
    <t>28/29 September 1944</t>
  </si>
  <si>
    <t>TA398</t>
  </si>
  <si>
    <t>NT179</t>
  </si>
  <si>
    <t>W4078</t>
  </si>
  <si>
    <t>To 4880M 30.9.44 (Air Britain Serials)</t>
  </si>
  <si>
    <t>ML997</t>
  </si>
  <si>
    <t>30.09.1944 1014 109 to Bottrop from Little Staughton crashed almost immediately. near Little Staughton airfield (BCL). F/L RAM Palmer DFC inj, S/L RA Esler inj, ML 997 which crashed on takeoff. F/L R.A.M. Palmer, pilot, injured -slight, S/L R. Easler, navigator injured - severe. Palmer was awarded a posthumous Victoria Cross for his actions Dec.23/44 on an operation to Cologne, it was his 110th operation. (Dave Wallace on RAF Commands Forum) Engine cut after take-off for target marking mission crashlanded Little Staughton 30.9.44 (Air Britain Serials) 30.09.44 109 Sqn. ML997 After take-off the port engine failed, prop feathered, undercarriage was raised and the aircraft crash landed in an open space near CoIm. worth. No casualties. (Mosquito Crash Log)</t>
  </si>
  <si>
    <t>PZ440</t>
  </si>
  <si>
    <t>NS906</t>
  </si>
  <si>
    <t>30.09.1944 pm Day Ranger 418 to Aalborg area from Hunsdon . Lost without trace (FCL). F/L RH Thomas +, F/O GJ Allin +, no further info Hugh Halliday's data says this aircraft was taken on strength from No.44 Movements Unit, 25 April 1944; missing from operations, 1/2 October 1944; F/O W.A. Hastie and F/O S.K. Woolley taken prisoner. TH-W, letter on list dated 31 August 1944. (MH - CREW AS LISTED ABOVE IS INCORRECT - SHOULD be F/L R.H. Thomas and F/O A.J. Allin, KIA, apparently crashed into woods, had been engaged by flak but appeared undamaged, bodies removed by German authorities and buried in unknown location. However, what was the 1/2 October loss of Hastie &amp; Wooley? No entry here seems to work well, and Hugh Halliday's file covers virtually all of the aircraft listed for 418 here.) As far as I know the story goes as follows: Shortly after the crash, German soldiers, most likely from Gilleleje (on top of Zealand ), came to the site and guarded it, until a detachment from Vaerloese Airfield, just west of Copenhagen , arrived. The two air men were lying dead approximately 5 meters from the plane. Leaking fuel from the plane burst into flames, and the two bodies were burned beyond recognition. Among others, the local vicar from the nearby town called Maarum tried to persuade the German soldiers to release the remains of Thomas &amp; Allin, but with no luck. The Germans collected what was left of the plane and its crew. Most likely the remains were taken to Vaerloese Airfield (Fliegerhorst Värlöse). Here the trail ends. It is still a mystery what happened to the bodies of Thomas &amp; Allin. (email from Michael H. Ahlström, ma-li@mail.dk) Coded TH-W when lost (Soren Flenstead) Lost to flak near Aalborg (FCWDv5)
The aircraft belonged to RAF 418 Sqn. Bomber Command and was coded TH-W.
T/O 14:23 Coltishall. OP: Day ranger to Denmark.
Together with a Mosquito piloted by F/Lt Miller, NS906 piloted by F/Lt Robin H. Thomas and navigated by F/O Gilbert J. Allin took off from Coltishall for a Day Ranger to Denmark. They crossed the Danish west coast near Thorsminde and passed Fliegerhorst Grove on the way to Aalborg where Miller claimed to have shot down a Bf 109. At 16:58 hours they attacked a train south east of Roskilde on the island of Sjælland. The Mosquito`s passed Fliegerhorst Værløse and at 18:30 hours they were fired at by Batterie Flakfort east of København. 
Shortly after, at 18:35 hours NS906 hit the tree tops of Grib Skov forest, lost a wing and crashed to the ground. The two flyers were thrown clear of the wreck and were found five metres away from it. Burning petrol from the Mosquito had however spread and set the flyers alight. 
It was not possibly for local people to do anything to help.
Germans from the local garrison under the command of Leutnant Schmidt arrived and the area was sealed off until a detachment from Fliegerhorst Værløse arrived. 
The charred remains of the flyers were left laying on the ground while the Germans started to search the Mosquito wreck on the next day.
Forest supervisor Arendrup and Reverend Magelund requested that they should have the flyers handed over for a proper burial. This was denied by the Germans who stated that they would give the flyers a proper Christian burial ceremony from a church. This did however not happen.
In 1947 the British troops found a German report that stated that the flyers had been buried not far from the crash site, and on 15/9 1947 a search was mounted. But to no avail. 
To this day the bodies have not been found.
In 22/7 1945 local people erected a memorial on the spot where the Mosquito crashed.
Sources: FT, UA, CWGC, LBUK, KTB Dänische Inseln.
(http://www.flensted.eu.com/1944136.shtml) Missing from day intruder to Aalborg 30.9.44 (Air Britain Serials)</t>
  </si>
  <si>
    <t>HR201</t>
  </si>
  <si>
    <t>30 September / 1 October 1944</t>
  </si>
  <si>
    <t>NS988</t>
  </si>
  <si>
    <t>30 September 1944 / 1 October 1944</t>
  </si>
  <si>
    <t>Coded S, 30 September / 1 October 1944 ftr Arnhem, estimated time of loss around 21.30, F/O F.N. Shallcrass and F/S G.W.H. North both KIA (2nd TAF). Ditched returning from night intruder 1m N of Frinton Essex 30.9.44 cause not known (Air Britain Serials) 30.09.44 487 Sqn. NS988 Crashed in sea one mile north of Frinton, Sussex. Undercarriage Was lowered at the time for some unknown reason. (Mosquito Crash Log)</t>
  </si>
  <si>
    <t>NS523</t>
  </si>
  <si>
    <t>In the ORB for 140 PR Squadron, on 2nd October 1944, Mosquito XVI NS523 took off at 08.15 hrs from Melsbroeck, on a sortie to Krefield - Duisberg. However, I don’t know if it was the outbound or inbound stage of the sortie, the a/c was intercepted according to the ORB by a P-47 of IX U.S.A.A.F., shooting it down near Louvain (now Leuven?), Belgium, resulting in the loss of the crew, S/L C.D.N. Longley and F/S J.T. Taylor. Based on the duration of a sortie of the same day it would have taken no more than three hours, which means the shoot down must have occurred some time before 11.15hrs. "2nd TAF" says MS523 (sic), with F/S J.T. Taylor aboard as navigator for F/L M. Jones, was hit by flak near Boulogne and crash-landed at 12.20, Category B damage, Taylor being injured. The P-47 pilot claimed this as a "Mosquito in German markings" (!). n October 2nd, Tubby Longley, who had commanded 'A' Flight 140 since March, was returning from the last sortie of his tour with his navigator, F/Sgt Taylor, when they were attacked by a Thunderbolt near Louvain and shot down: both were killed. (http://www.34wing.co.uk/34wing.html) Shot down by P-47 on PR mission nr Louvain 2.10.44 (Air Britain Serials)</t>
  </si>
  <si>
    <t>1944-10</t>
  </si>
  <si>
    <t>HJ779</t>
  </si>
  <si>
    <t>2/3 October 1944</t>
  </si>
  <si>
    <t>03.10.1944 Intruder Sortie 605 to Baltic sea from Coltishall. Lost without trace (FCL). F/L BG Bensted +, P/O CL Burrage +, both crew buried in Kiel War Cem. UP-L (www.crashplace.de) 2/3 October 1944 (FCWDv5) Was UP-L on 605 Squadron (Ian Piper: http://www.605squadron.co.uk/Squadron_aircraft.htm) According to "Der Feldflugplatz Eggebek", on Google Books, three separate sources say a Mosquito was brought down by flak not far from the airfield on 2 October, 1944, both crew KIA. Missing on night Intruder over Baltic 3.10.44 (Air Britain Serials)</t>
  </si>
  <si>
    <t>PZ342</t>
  </si>
  <si>
    <t>02.10.1944 Intruder sortie 418 to Kitzingen/ Würzburg from Hunsdon . Lost without trace (FCL). F/O SK Wooley pow, F/O WA Hastie pow, Taken on strength from No.27 Movements Unit, 12 September 1944; missing from operations, 2/3 October 1944. (Hugh Halliday) Bruchunterlage: 21.15 Schönbronn [12 km. N. Crailsheim] 15 Ost S/UA-2 Mosquito Vermutlich durch lei. Flak (MH - Crailsheim is about 60km south of Würzburg) In Martin W. Bowman’s book “The Reich Intruders” page 169-170 there is a story by Oberfaehnrich Karl-Heinz Jeismann about an incident where a comrade of his (in an Ar 96) was shot down and killed over Crailsheim airfield by a Mosquito at night in late September early October 1944.The name of the pilot who was killed was not given, but he says the Mosquito was shot down by flak and the two “Englishmen” were made POW. (David on RAF Commands Forum). Missing from night intruder to Wurzburg 3.10.44 (Air Britain Serials) A German report posted by Gebhard Aders at http://www.luftwaffe-bullet-board.com/viewtopic.php?t=15357&amp;highlight=mosquito indicates this Mosquito came down at the time and positoin noted above.</t>
  </si>
  <si>
    <t>HP936</t>
  </si>
  <si>
    <t>During an armed reconnaissance over the Meiktila area a Mosquito of 45 Sqn RAF was intercepted ans shot down by Cpl Mutumori Yamaguchi of the 64th Sentai. Source "Air War for Burma", by Christopher Shores. ISBN 1-904010-95-4 Four more sorties were flown on October 2nd and on the 3rd three pairs were despatched on offensive recces, one just before dawn, one just after mid-day and one at dusk. HP936 failed to return from the second mission and Flt Lt Gordon Proctor and Sgt George Bargh were posted missing; since the aircraft had become separated there was no explanation for the loss. (http://www.rafcommands.com/forum/showthread.php?p=3446#post3446) Missing on sweep to Meiktila 3.10.44 (Air Britain Serials)</t>
  </si>
  <si>
    <t>Yamaguchi</t>
  </si>
  <si>
    <t>TA411</t>
  </si>
  <si>
    <t>DZ578</t>
  </si>
  <si>
    <t>Swung on take-off and u/c collapsed Beccles 3.10.44 (Air Britain Serials)</t>
  </si>
  <si>
    <t>HK299</t>
  </si>
  <si>
    <t>U/c collapsed on landing Northolt 3.10.44 (Air Britain Serials)</t>
  </si>
  <si>
    <t>MM153</t>
  </si>
  <si>
    <t>692/109</t>
  </si>
  <si>
    <t>4/5 October 1944</t>
  </si>
  <si>
    <t>04.10.1944 1946 109 to Heilbronn from Little Staughton came down in allied held territory. Lost without trace (BCL). F/L DN Russell ok, F/O JS Barker ok, both returned to their base on or by 15.10.1944 Missing (Heilbronn) 5.10.44 (Air Britain Serials)    10.(N)/JG 300 was busy on October 4/5 44 trying to chase down the Mossies from the LNSF reaching towards Berlin. K. Mitterdorfer shot down 2 Mosquitos. (http://www.ww2f.com/aircraft/44772-northop-p61-b-black-widow-6.html)</t>
  </si>
  <si>
    <t>ML986</t>
  </si>
  <si>
    <t>04.10.1944 1930 105 to Heilbronn from Bourn from target to base on 1 engine, on approaching runway aircraft side-slipped and crashed. at Bourn airfiled 2329 (BCL). F/L W Baker inj, F/O RF Lewis inj, wrecked 4/5 October 1944 GB-Gbar First operational sortie 26Sep43 Also carried the ID GB-P Airborne 1930 4Oct44 from Bourn. From the target back to base was made on one engine. On final approach the Mosquito side-slipped and crashed 2329 in the undershoot, being totally wrecked. F/L W.Baker Inj F/O R.F.Lewis Inj Engine cut on return bellylanded on approach Bourn 4.10.44 DBF (Air Britain Serials)  10.(N)/JG 300 was busy on October 4/5 44 trying to chase down the Mossies from the LSNF reaching towards Berlin. K. Mitterdorfer shot down 2 Mosquitos. (http://www.ww2f.com/aircraft/44772-northop-p61-b-black-widow-6.html)</t>
  </si>
  <si>
    <t>HR443</t>
  </si>
  <si>
    <t>SOC 5.10.44 (Air Britain Serials)</t>
  </si>
  <si>
    <t>NS888</t>
  </si>
  <si>
    <t>5 Oct D.H. Mosquito no. NT226. Due to a loss of power, a/c crashed during a night training flying near Herniard. Lost were F/O Piekarski and W/O Kita. (http://www.geocities.com/skrzydla1/305/305_losses.html) Stalled on approach and spun into ground on air test 2m W of Lasham 5.10.44 (Air Britain Serials)</t>
  </si>
  <si>
    <t>HR193</t>
  </si>
  <si>
    <t>5/6 October 1944</t>
  </si>
  <si>
    <t>5/6 October 1944, lost around 2230, ftr from northern Holland. Coded O. 2F/O (sic) C.G. Tapson and P/O F.W. Batterbury both evaded (2nd TAF). Missing from night intruder to Osnabruck 6.10.44 (Air Britain Serials) MH - Appears to have come down at Schalkhaar, 3km from Deventer, at 00:06 hours nn 6 October, according to a German report posted at http://www.luftwaffe-bullet-board.com/viewtopic.php?t=15383&amp;highlight= by Gebhard Aders, cause of loss given as "emergency landing", Mosquito damaged to 50%. Deventer is about 125km directly west of Osnabrueck. Schalkhaar is in the norheast part of Deventer.</t>
  </si>
  <si>
    <t>HJ864</t>
  </si>
  <si>
    <t>85/96/488/96/51OTU/54OTU</t>
  </si>
  <si>
    <t>SOC 6.10.44 (Air Britain Serials)</t>
  </si>
  <si>
    <t>54OTU</t>
  </si>
  <si>
    <t>HK179</t>
  </si>
  <si>
    <t>29/406/307</t>
  </si>
  <si>
    <t>Swung on take-off and hit Tempests EJ794 and EJ689 Coltishall 6.10.44 (Air Britain Serials) 06.10.44 307 Sqn. HK179 Swerved on take-off from Coltishall aerodrome and collided with Tempests EJ794, EJ659, a lorry, and finally finished up in the side of a hangar. Crew escaped. (Mosquito Crash Log)</t>
  </si>
  <si>
    <t>HK503</t>
  </si>
  <si>
    <t>NS522</t>
  </si>
  <si>
    <t>MM113</t>
  </si>
  <si>
    <t>6/7 October 1944</t>
  </si>
  <si>
    <t>Three claims over Berlin this night - Welter, Czypionka, Uffz. Schmid. Did any of these gents report seeing parachutes?</t>
  </si>
  <si>
    <t>HK504</t>
  </si>
  <si>
    <t>488/29</t>
  </si>
  <si>
    <t>06.10.1944 eveng Intruder sortie 29 to Stade NW Germany from Hunsdon . Lost without trace (FCL). W/O HA Heap +, F/S JA Rogers +, no known grave, no further info Missing from night intruder to Stade 6.10.44 (Air Britain Serials) May have been shot down by heavy flak near Boenninghardt, according to German researcher Gebhardt Aders: "Dann habe ichz noch einen Mosquitoabschuss am 6.10 ohne Bruchmeldung: 19.40 Uhr Ziegelei Bönningstedt, durch 2., 4., 5/267 und 4./232 - alles schwere Bttr. (http://www.luftwaffe-bullet-board.com/viewtopic.php?t=15383&amp;highlight=)</t>
  </si>
  <si>
    <t>Hamburg area. Bomber Command website says one 100 Group aircraft lost this night - this was the 157 Sqn aircraft MM678. 29 Squadron was still in Fighter Command at this point, and 100 Group was a Bomber Command Formation.</t>
  </si>
  <si>
    <t>HK499</t>
  </si>
  <si>
    <t>96/29</t>
  </si>
  <si>
    <t>06.10.1944 eveng Intruder sortie 29 to Handorf from Hunsdon . Lost without trace (FCL). F/O AD Lofting + (sic) , F/L WT Goss ok, no known grave (sic), no further info Both listed as prisoners: A D Lofting 144007 No POW number* W T Goss 49302 L3 POW No: 8811 But listed on this website as POW at L1 http://www.rafinfo.org.uk/rafexpow/SL1roll/rafofficersncos_SL1.htm Missing from night intruder to Handorf 6.10.44 (Air Britain Serials)</t>
  </si>
  <si>
    <t>HR187</t>
  </si>
  <si>
    <t>6/7 October, crashed near B.51, cause not known, F/L J. Farrally and F/O R.B. Burrows both KIA (2nd TAF) Crashed near Lille (FCWDv5) Crashed at Lille/Vendeville on intruder mission 7.10.44 (Air Britain Serials)</t>
  </si>
  <si>
    <t>MM574</t>
  </si>
  <si>
    <t>MM678</t>
  </si>
  <si>
    <t>ML996</t>
  </si>
  <si>
    <t xml:space="preserve">06.10.1944 1847 105 to Dortmund from Bourn . Lost without trace (BCL). F/L JE Brook +, Sgt WW Bowden +, no known grave Lost without trace from intruder-mission. Missing (Dortmund) 6.10.44 (Air Britain Serials) </t>
  </si>
  <si>
    <t>KB195</t>
  </si>
  <si>
    <t>07.10.1944 1625 PR in target area 627 to Walcheren from Woodhall Spa . Lost without trace (BCL). F/L GE Bray +, F/O PN Herbert DFC +, no known grave Shot down by flak. "Neergeschoten door Flak Vlissingen M.FLA.810". See details at http://www.wingstovictory.nl/database/database_detail.php?wtv_id=450 Missing from PR sortie to Vlissingen 7.10.44 (Air Britain Serials)</t>
  </si>
  <si>
    <t>MM639</t>
  </si>
  <si>
    <t>HK256</t>
  </si>
  <si>
    <t>85/125</t>
  </si>
  <si>
    <t>7/8 October 1944</t>
  </si>
  <si>
    <t>MM512</t>
  </si>
  <si>
    <t>KB261</t>
  </si>
  <si>
    <t>139/608</t>
  </si>
  <si>
    <t>09.10.1944 1803 608 to Wilhelmshaven from Downham Market on return entered the funnels at 1000ft, dived into ground and exploded. close to Downham Market airfield 2130 (BCL). F/L RG Gardener +, F/O OC Sweetman DFM +, Gardener buried in Bearsted Churchyard, Sweetman rests in Newcastle upon Tyne Crashed on approach returning from Wilhelmshaven Downham Market 9.10.44 dbf (Air Britain Serials) 09.10.44 608 Sqn. KB261 Aircraft crashed at Wimbotsham, near Downham Market, Norfolk from 1 .000 feet, entering funnels on approach, exploded and caught fire, killing two. (Mosquito Crash Log)</t>
  </si>
  <si>
    <t>DZ385</t>
  </si>
  <si>
    <t>AAEE/FIU/85/Turnhouse/1409 Flt/85/1409 Flt</t>
  </si>
  <si>
    <t>9 October 1944</t>
  </si>
  <si>
    <t>To 4884M 10.44 (Air Britain Serials)</t>
  </si>
  <si>
    <t>DZ366</t>
  </si>
  <si>
    <t>TFU/FIU/85</t>
  </si>
  <si>
    <t>To 4883M 10.44 (Air Britain Serials)</t>
  </si>
  <si>
    <t>DZ409</t>
  </si>
  <si>
    <t>To 4888M 10.44 (Air Britain Serials)</t>
  </si>
  <si>
    <t>HR331</t>
  </si>
  <si>
    <t>1FU/FE</t>
  </si>
  <si>
    <t>SOC 10.44 (Air Britain Serials)</t>
  </si>
  <si>
    <t>HR362</t>
  </si>
  <si>
    <t>9/10 October 1944</t>
  </si>
  <si>
    <t>FTR from sortie to Holland/Germany, S/L D.M. Wellings and F/O J. Sidell both KIA, time estimated 23.00 (2nd TAF). 
A German report says this aircraft came down at Voorthuizen, 15km ENE of Amersfoort at 23.30, crash apparently due to having struck a tree. (http://www.luftwaffe-bullet-board.com/viewtopic.php?t=15459&amp;highlight=)
According to Form 541 on the night of 9th October 1944 8 Mosquitos took off between 1910hrs and 20.44 hrs on night intruder missions. 
"The object of the night's operations was to attack enemy movement and rail traffic in four areas:- 
1. OSNABRUCK, MUNSTER, DORSTEN, WESSEL, GELDEEN. 
2. ETRECHT, AMERSFOORT, DENENTER, EMMREICH, DUSSELDORF, VENLO, ARNHEM. 
3. Movement along the water routes LEER, GRONINGEN, MEPPEL, ZUIDER ZEE. 
4. PADERBORN, LIPPESTADE, SOIST. 
8 sorties were flown and one aircraft (S/L WELLINGS and F/O SIDDELL failed to return. Bad weather hampered the nights operations and all aircraaft were diverted from base. Bomb load was 2 flares, L.R.T." 
The planes returned between 22.51hrs and 00.59 hrs. 
The Mosquito piloted by S/L Wellings is numbered as HR 188 in Form 541 and not HR 362. Squadron C/O W/Cdr J.S.Hamilton piloted one of the 8 planes. 
Sidell had been a crew member on "Phantom of the Ruhr" (http://www.bbmf.co.uk/bomber.html)
Crash-site Tour excursion on 05-05-2007 Today it 5 May 2007, national is release day. On several spots in the Netherlands events take place to celebrate the release. It has been suffered years now 62, which the Netherlands is delivered of the German occupiers. This day has a special historical character for us also. Cut Vermeer and is friends, will the spots visit, where during the war planes of geallieerden gecrasht are. On this day the release is not only commemorated, but the crew of the crashed down night hunter, Mosquito, to the Hunnenweg at houses is also commemorated. Donald James Wellings, the son of Squadronleader Donald Maitland Wellings has happened for that to the Netherlands. Its father lies together buries with its navigator the Flying officer James runs Siddell on the cemetery in houses. My tale, The alarm clock expires, it is still asked, certainly for Saturday. Outside come I found it a complete piece fresher than the previous day. There I my Nekaf of its cap had stripped and the windshield on my cap had lie, I have brought that but in the original score. I.e. the windshield omhoog, the failing frame placed on the spot and the cap there drawn across. This with a view to the low temperatures in the morning and that my woman and zoontje today also would go along. That you want offer nevertheless an as much as possible comfortable ride. It is 06.30u in the morning. In house also it is important also already an upheaval, there must be made lunchpakketjes and the icebox is filled also not unimportant. Cut still communicated by means of the mail that it will drink plopdag become, therefore sufficiently for underway to take along. Agreed with Evert Bronkhorst and Michiel Grit, which we would leave this way around 07.30u from Elspeet to Terschuur. Barrel of field courts would wait for our on 1st the parking place after the rotonde at the Wittenberg direction houses, where Aalt would connect itself Buytenhuis also to drive together to Terschuur. The car of Michiel had there just as a coolant leakage. Also there even attention given to and we could continue our way. Arrival in Terschuur after the vehicles to have parked at installation company drudges let us become we receive with a cup coffee and cake. Cut Vermeer here before the ride concerning the several crashes in this buurt, namely the triangle Nijkerk-Putten-Voorthuizen has kept an interesting reading and presentation. This way around 10.30u are we started to our tour, where we have arrived for 11.00u at our 1st crashplaats. Our vehicles parked and walked to the spot, where cut stood wait our already for. When everyone around the participant had collected itself, cut gave text and explanation concerning this place. Here the Norwegian Lauritz Othar Godø has crashed down. After this stopper we have further driven to 2e the crashplaats. These were themselves to the Gervenseweg, where Halifax have crashed down. Also on this spot is by cut provide with text and explanation. Hereafter we have increased in our vehicles to the Appelse heathland, go where during the war days a lot of large weapon airdrops have found. This spot is for these surroundings during the war and still complete load spot. There a lot has played. For the first time after 62 years a weapon and paratrooper airdrop take place there today. All vehicles could be parked here tidy in the pasture of Nico of the camp. Everyone got the occasion its or its lunch to consume, also the absolutely delicious soup was present. The nice old-fashioned soup with balls, delicious. It was well stay in the zonnetje. A lot of witnesses, whom the effort had taken to come to this location, were present. Under them youth also much. Also the vehicles could not escape to their interest. The airdrop approaches always. Yes, there you listen to the hum of a plane, in the verte the sound zwelt, approach always. , that would the plane from which will becomes dropped off be? Yes, it a couple time comes fly over, throws out to 2 ribbons look at how the wind direction is and what the landing spot becomes. Then there a weapon container comes down. Now also the paratroopers come, each time with 3 man is at the same time jumped there. It becomes tense. Where do they come to the ground? At 1st jumped, arrives there 1 with its parachute in the trees. This para I with cut of Walraven with my Nekaf has picked up. Arrived on the spot, it was this way not yet simple deliver the parachute from the branches of the tree. 2 zoons of the farmer have tried it come. Also this could not succeed. For all too long to leave do not have to last we but decided for that aware branch but saw from the tree at. Branch and parachute came then down. The parachute stripped of the branches, closed down and wrapped up. Everything charged in the Nekaf including the para itself. The branch taken along such as trophy on the cap of the Nekaf to the lunch spot, where para also this, after its precarious adventure became to provide with its drink and droogje. Fortunately everyone unscathed to the ground has come. It is this way around 13.00u, that we have left direction houses of these droppingplaats. The paratroopers and crew at the GMC of Heidy the Bruin has all got in, and this way the day has further experienced. We are now underway to the commemoration on the cemetery in houses, where the crew of the Mosquito lies, (as I have described in the previous already), bury. Also the son of the gesneuvelde pilot Wellings is present. Cut Vermeer opened this ceremony in English, where he the son of the gesneuvelde pilot Mr. adresses James Wellings. Also Mr. Wellings cut is allowed to pronounce a thanks word. In spite of its gentle voice and that it was pronounced in English, you felt its emotion. There someone, who has known its father never, stood he was 2 years then its father gesneuveld is in the Netherlands. And 62 years later, becomes there in the small Netherlands, such a commemoration and tribute for your father kept. Also a poem has been read by Evert the earl. Afterwards flowers on the sepulchre have been laid by Mr. James Wellings, as a tribute to its father. Tribute was there also from ventilates, then a super Navy Spitfire of the royal air power with as pilot Jan Phundt as from the fly field Gilze-Rijen, a couple time concerning the cemetery came fly and it concluded with Fly-past if tribute greets and last to the gesneuvelde crew of the Mosquito. After playing the Last-Post, 2 minutes silence were kept. By of the witnesses, Mr. Jan a bronze a component (a capsule of a cover) was handed over to Mr. James Wellings. This tangible bit was the Mosquito crashed down originating from. After this ceremony we have driven with our vehicles to the crashplaats to the Hunnenweg. Here too cut has kept its tale. Hiervandaan we to wells have driven, this for Static-Show on the fontanus square. Under a lot of interest we came in wells to drive. There arrived, Henk stood court man our already Nunspeet with its YP- 408 armoured conveyor to wait for. On the square it saw also already black of people. The ijsboer have had it well with so much public. We here small uurtje have stood, before we have left. The aim now was, which we to Olden-Aller would go the bridge. Crash have found also there. This bridge among the people of the Netherlands improves has been confessed by the attack which has played there in the war. As a result of which a terrible raid has found wells, and 600 men on transport have been put to the concentration camps by the Duitsers. For this a monument has been erected on the spot. Also at this monument Evert have the earl text and explanation given, what has played here. After this ceremony we have driven in colonne to Terschuur. For that purpose arrived, could drive everyone on own occasion to the Glind. At Arie and Christa Blom were ready delicious barbeque for our, what was particularly appreciated by all participants to this day and with which was concluded this memorable day. Hereafter we are to house left. This was a day, which by Mr. James Wellings very it was appreciated. This gives itself satisfaction also much. We (Betsy, Jakob and undersigned) want pronounce our thanks, to already those, which is or have given its commitment, for succeeding these this way unique and memorable day. Proficiat for the organisation and then in particular cut Vermeer. Without its unbridled commitment and enthusiasm it is almost impossible get an event with such a historical character of the ground. A day of tribute, commemorate and remember, one to look back with satisfaction on. At home come the Nekaf on stable put, clearred, and we have the stuff for 2007 a beautiful and memorable event behind the back. Terribly that we could be at such a fantastic and unique event present. Special thanks goes out to: James Wellings, The Pathfinders the Netherlands 21C and office air postings, The royal air power, Municipality wells and Martin barge 5 May, commemorate release day, remembering and remaining worth. With pleasant groeten, Hans, Betsy and Jakob the rider, Elspeet (http://www.groenegroep.nl/verslagen/2007/20075crashsitehdr/index.html) Missing from night intruder mission 10.10.44 (Air Britain Serials)</t>
  </si>
  <si>
    <t>HX821</t>
  </si>
  <si>
    <t>301FTU/27/45/143RSU</t>
  </si>
  <si>
    <t>F/L Campbell and F/L Rimmell both killed. This was one of the crashes which led to the temporary grounding of the Mosquitos in the theatre. ("No Hero, Just a Survivor") Broke up in air after bird strike 3 1/2m NW of Piadoba 10.10.44 (Air Britain Serials)</t>
  </si>
  <si>
    <t>Bird strike</t>
  </si>
  <si>
    <t>143RSU</t>
  </si>
  <si>
    <t>HK514</t>
  </si>
  <si>
    <t>264/29</t>
  </si>
  <si>
    <t>On 10/10/44 Mosquito HK514 NFXIII piloted by Flight Sergeant William F. QUINLAN (29 Sqn) stalled while chasing a Mustang and spun into the ground 1m NW of Coltishall. On the same day Leading Aircraftman John HEARS - also of 29 Sqn - died. Would he have been the other crew member? LAC Hears was flying as passenger in the aircraft, non-operational flight. Crashed at 1020 hours, location Lodge Farm, Skeyton. (http://www.rafcommands.com/forum/showthread.php?t=5961) Stalled while chasing Mustang and spun into ground 1m NW of Coltishall 10.10.44 (Air Britain Serials) 10.10.44 29 Sqn. HK514 Aircraft was chasing a Mustang through a series of violent manouevres at low altitude when it crashed at Lodge Farm, Skipton, near Coltishall. (Mosquito Crash Log)</t>
  </si>
  <si>
    <t>KB404</t>
  </si>
  <si>
    <t>B.25</t>
  </si>
  <si>
    <t>10.10.1944 1812 608 to Köln from Downham Market port engine failed, force landed. in field just beyond airfield 1814 (BCL). F/O JA Smith RAAF ok, Sgt Burchell ok. Engine cut on take-off bellylanded nr Downham Market 10.10.44 (Air Britain Serials) 10.10.44 608 Sqn. KB404 Belly landed in a field near Downham Market aerodrome after port engine failed on take-off. Aircraft was heavily laden at time. Crew safe. (Mosquito Crash Log)</t>
  </si>
  <si>
    <t>NS882</t>
  </si>
  <si>
    <t>Mosquito VI.406Sq broke up and cr. Lower Pennington .2 RCAF crew killed (http://daveg4otu.tripod.com/hancrash.html) Caught fire in air and broke up nr Lymington Hants. 10.10.44 (Air Britain Serials) 10.10.44 406 Sqn. NS882 Aircraft caught fire and broke up in the air over Lymington, Hants, killing one and injuring one. (Mosquito Crash Log)</t>
  </si>
  <si>
    <t>HX945</t>
  </si>
  <si>
    <t>301FTU/27/1672CU</t>
  </si>
  <si>
    <t>Was being flown by G.R.T. "Bob" Willis, with his regular navigator "Tommy" Thompson, on their first flight in a Mosquito. The starboard engine failed on takeoff and the propellor could not be feathered, however Willis was able to raise the wheels and flaps and make a wide circuit. He landed with the wheels down, however the brakes were inoperable and the Mosquito ran off the end of the runway. A local man's arm was severed in the collision with the vehicle. ("No Hero, Just A Survivor"- Willis' book) Overshot landing and hit vehicle Yelahanka 11.10.44 (Air Britain Serials)</t>
  </si>
  <si>
    <t>1672CU</t>
  </si>
  <si>
    <t>DZ543</t>
  </si>
  <si>
    <t>On the 11th of October 1944 this Mosquito was on a transit flight. It was flying in low cloud with the pilot using his instruments, the pilot climbed to avoid the high ground he was heading towards. It is thought that he only noticed the ground at the last minute and pulled up sharply, control was then lost and the aircraft struck the ground on the down side of the hill just after midday killing both crew. The aircraft was on a mission which was secret at the time, it was carrying " Highball", a smaller version of the bouncing bomb which was intended for use on shipping. The aircraft exploded on impact, with the large bomb rolling down the hill into the orchard at the farm. Being possibly the only witness to the crash the young Mr Luck went to alert the Police about the situation, as there were no telephones in Bransdale at the time he had to ride his bicycle to Gillamoor to alert PC Bell. In a short while the RAF authorities arrived in Bransdale, apparently driving straight through every gates they came to, smashing them down. They interviewed Mr Luck and removed the wreckage. Had the bomb gone off he was told the farmhouse and a wide area of Bransdale would have been destroyed. My thanks goes to Mr Luck for the evening of memories he recounted to me and to Mrs Luck for her hospitality. 
--------------------------------------------------------------------------------
The "Highball" was developed by Barnes Wallis as an alternative to the torpedo, it was to be carried by Mosquitos, the Highball could cause more damage to ships than a torpedo as the explosive payload could be larger. The Highball could also skip over the traditional torpedo defences which could be in place. The Tirpitz was to be the first ship attacked by Highball at the same time as the Dam Buster Raids but this was called off as the Germans had secured all areas which could be damaged by bouncing bombs after the Ruhr raid. 618 Squadron was soon transfered to Australia to assist the Americans. The Americans shelved the idea, making the crash on the North Yorkshire Moors of this 618 Sqdn aircraft with a Highball quite rare. . 
Alot of the aircraft was present at the site in a pit until the 1960's until much was removed by a now defunct group called Yorkshire Aircraft Preservation Society, headed by the now legendary Brian Rapier. The tail wheel section from this aircraft was recovered at the time and found its way to the Mosquito rebuild which is now housed at the Yorkshire Air Museum. The Highball carrier was also recovered and is now on display at the same Museum. 
http://www.allenby.info/aircraft/planes/44/south.html Flew into Bransdale Hill Helmsdale Sutherland 11.10.44 (Air Britain Serials) 11.10.44 618 Sqn. DZ543 Aircraft was flying in cloud and pilot climbed to avoid hill top, lost control and crashed on down hill slope on far side of Bransdale Hill near Helmsdale, Yorks. Top secret training on which squadron was engaged handicapped contro(Mosquito Crash Log)
Name: Aircraft crash site, Mosquito, Serial number DZ543, Near Barnsdale 
NY SMR Number: MNY30867 
Type of record: Monument 
Last edited: 13/05/2010 15:48:31 
Protected Status
Protected Military Remains: Aircraft crash site, Mosquito, Serial number DZ543, Near Barnsdale
Grid Reference: SE 61 96 
Parish: 3016 Bransdale; Ryedale; NYMNP 
Monument Type(s):
AIRCRAFT CRASH SITE (11/10/1944 Modern - 1944 AD) 
MOSQUITO (11/10/1944 Modern - 1944 AD) 
Other References/Statuses
Full description
On the 11th October 1944 a Mosquito, Serial number DZ543, flew into the hillside near Low South House at 12:10 hours. This was in poor visibility, whilst heading for Turnberry on a secret low level mission. Both of the crew were killed. (1,2)
The Norgate entry with serial DZ648 has been entered as this aircraft due to the location and date match this crash, therefore may be an error in the Serial number (3)
Sources and further reading
--- SNY15601 - Gazetteer: NYCC. 2009. Aircraft Crash Sites North Yorkshire.  
&lt;1&gt; SNY12705 - Gazetteer: Yorkshire Air Museum. Post 1993?. List of Aircraft Crash Sites. Jefferson, G ?. Reference number 1249 
&lt;2&gt; SNY12707 - Gazetteer: L. J. Norgate. Yorkshire Aircraft Crashes.  
&lt;3&gt; SNY12836 - Verbal Communication: NYCC. 2009. Dearlove A.  
(http://www.heritagegateway.org.uk/Gateway/Results_Single.aspx?uid=MNY30867&amp;resourceID=1009)
A word of caution, having trawled through the De Havilland production list there seems to be a few inaccuracies for example:-
Mosquito DZ543 flew into Bransdale hill, Helmsdale, Sutherland when it actually crashed at Bransdale hill, Helmsley, Sunderland. Air Britain serials are also incorrect. Had my boots and tent looked out already !
(http://www.rafcommands.com/forum/showthread.php?10261-430519-Aircraft-accident-19-5-1943)</t>
  </si>
  <si>
    <t>KB348</t>
  </si>
  <si>
    <t>11/12 October 1944</t>
  </si>
  <si>
    <t>HX899</t>
  </si>
  <si>
    <t>133OCU</t>
  </si>
  <si>
    <t>KB203</t>
  </si>
  <si>
    <t>The Mosquito XX KB203 of 1655 MTU (Mosquito Training Unit) took off from Wyton for a cross-country training flight. It was lost when it dived into the waters of Caernarfon Bay, propably afer flying into cloud and losing control. Both crew (Flt Lt Robert James Beckley (pilot) and Flt Sgt William Thomas Borrowman (Canadian, navigator)) were killed but their bodies were later recovered. Source: “RAF Bomber Command Losses volume 8. Heavy Conversion Units and Miscellaneous Units 1939-1947’’, by W R Chorley, ISBN 1 85780 156 3 Crashed in Caernarvon Bay 12.10.44 presumed control lost in cloud (Air Britain Serials) 12.10.44 1655MTU. KB203 Aircraft came out of the cloud like a falling leaf and crashed into the sea near Carnarfon Bay. As the cloud extended up to 26,000 feet the pilot possibly lost control. (Mosquito Crash Log)</t>
  </si>
  <si>
    <t>HK509</t>
  </si>
  <si>
    <t>Missing on night intruder over N.Italy 12.10.44 (Air Britain Serials)</t>
  </si>
  <si>
    <t>MM143</t>
  </si>
  <si>
    <t>12/13 October 1944</t>
  </si>
  <si>
    <t>12.10.1944 1918 692 to Hamburg from Gransden Lodge . Lost without trace (BCL). F/O NH Hornby +, Sgt WD Crail +, no further info "Serial Range MM112 - MM156. 45 Mosquito B.MkXV1. Powered by Merlin 72/73 engines. Part of a batch of 152 delivered by De Havilland (Hatfield) between 24Nov43 and 4Dec43. MM170 was not delivered. Airborne 1918 12Oct44 from gransden Lodge. Lost without trace. Both are commemorated on the Runnymede Memorial. Sgt Crail had started his Service career in the Army, transferring to the RAF late in 1940. F/O N.H.Hornby KIA Sgt W.D.Crail KIA " (Chorley via Lost Bombers) Missing (Hamburg) 12.10.44 (Air Britain Serials) 27.08.44 692 Sqn. MM143 Taking off from Gravely, Hunts, on ops to Mannheim aircraft swung and suffered undercarriage collapse. Crew safe. (Mosquito Crash Log)</t>
  </si>
  <si>
    <t>MM287</t>
  </si>
  <si>
    <t>60 SAAF/680</t>
  </si>
  <si>
    <t>That day, the responsible Luftgaukommando (LGK) reports a at about 10:08 hours a MOSQUITO crash at Siebenkoegerl Stueck/Steiermark in (obviously) Austria under the file No. ME 2333. Is this probably your candidate ? (Horst Weber) No. My ‘candidate’ is Mosquito Mk. XVI. ‘MM287’ at Orosztony, Hungary. No question about it. The Royal Hungarian Police HQ reports (for October 13, 1944): ‘At the edge of Orosztony (Zala County) a twin engined British ‘fighter’ crashed and burned away. The pilot bailed out and got captured.’ The plane was shot down enroute home after taking photos in the Vienna area. The village of Orosztony is between Lake Balaton and the Austrian / Slovenian border. This was the only Mosquito loss in Hungary in WWII. Otherwise the AAA got a confirmed credit there for a Mosquito on this day. The other Mosquito loss (in Austria) was probably the SAAF 60.Sq. plane. Its target area was Prague, so its route agrees with Austria, towards Prague from Italy. "The second Mosquito took off (F/Lt S McGreith (124790) and F/Sgt D Pizzey (1578042) were briefed to cover the Danube from Vienna to Esztergorm. The aircraft was airborne at 10.15 hrs and was due back at approx 15.00 hrs. It is with deep regret that it is now reported that the aircraft failed to return to base and that no further news has been heard of either aircraft or crew." (680 Sqn ORB, San Severo, via Tom Thorne) D. Pizzey - 1578042, is in the PoW-register, Camp 9C (Mühlhausen) number 1249. F/Lt S. McCreith - 124790 - is in the PoW-register - Camp L3 (Stalag Luft Sagan and Belaria) PoW-number 8630. (Henk Welting) D Pizzey was my father &amp; was shot down doing reconnaisance over the Danube. Both my father &amp; pilot were injured when the plane crashed after being hit by anti-aicraft fire. The pilot was knocked out &amp; my father smashed his elbow but managed to get the pilot out before the plane was fully engulfed in fire through the broken-off nose. My father was in stalag 9C for a little over a year. Both men survived the war. Alas my father died 5 years ago. (Charles Pizzey) A first-hand account of this loss, by McGreith, is in "The Mosquito Log." A little more information after talking with my brother.
After being hit near/over Pest (Budapest), my father plotted a course for Yugoslavia.
Damage included a hit to the glycol tank which left a nice vapour trail which attracted more flak.
Ceratinly oil sprayed onto the screen from one engine.
As they descended the pilot found that the flaps were damaged &amp; not working, the hatch was also jammed so bailing out was not an option.. (&amp; possibly there was damage to the undercarriage but not sure on that).
As they came down the pilot deliberately clipped the tops of trees to slow the descent as a full speed crash into the ground would have been fatal. The wings sheered off as the plane crashed through the trees &amp; the plane twisted and exited into a hay stack which was set on fire.
The pilot was concussed and my father dragged him out through the shattered perspex nose cone. The plane was destroyed by fire.
The pilot had been knocked out &amp; concussed &amp; my father's elbow shattered against the dash on impact protecting his face.
They were taken into custody by locals but then taken away by German military.
My father received "rudimentary" medical "assistance" which was later rectified in hospital.
They were taken in packed rail cattle trucks to Germany where they were split up.
Some of the detail came to light when they met up at a 50th anniversary get together. The pilot (S McCreith) (Mac) telling my father about the flaps &amp; deliberate stalling into the trees &amp; my father telling the pilot about after the crash &amp; the trip to Germany (short term memory loss because of the concussion).
Will try and contact the pilot for any other details of the plane itself or the incident.
It's been fascinating for us that others have been discussing our father.
(Charles Pizzey) Missing (Vienna) 13.10.44 (Air Britain Serials)</t>
  </si>
  <si>
    <t>LR340</t>
  </si>
  <si>
    <t>MOSQUITO VI LR340, No. 248 Squadron Coastal Command at the Norwegian coast, missing on a U-boat patrol. A shipping reconnaissance patrol off the Norwegian coast between Utsire and Kristiansund resulted in Mosquito "K" of 248 squadron failing to return from the patrol. The pilot Flight Lieutenant G.E. Nicholls and navigator Flying Officer A. Hanson both reported missing. (http://www.scotshistoryonline.co.uk/sorties.html) Missing from anti-submarine patrol of Norwegian coast 13.10.44 (Air Britain Serials)</t>
  </si>
  <si>
    <t>KB162</t>
  </si>
  <si>
    <t>MM184</t>
  </si>
  <si>
    <t>128/692</t>
  </si>
  <si>
    <t>14/15 October 1944</t>
  </si>
  <si>
    <t>Durscheid</t>
  </si>
  <si>
    <t>LR535</t>
  </si>
  <si>
    <t>Served with 464 Sqn, under RAF control as trainers. (Brian Fillery's website) Lost height on single-engined overshoot and crashlanded Swanton Morley 15.10.44 (Air Britain Serials) 15.10.44 2 GSU. LR535 Aircraft overshot on single engine approach to Swanton Morley aerodrome, lost height and crashed. (Mosquito Crash Log)</t>
  </si>
  <si>
    <t>KB396</t>
  </si>
  <si>
    <t>HR239</t>
  </si>
  <si>
    <t>John Wilson HUGHES who served with 107 Squadron. He was a Flying Officer (Navigator) in the Royal Air Force Volunteer Reserve. His number was 154746. (Post on RAF Commands Forum Board). MH - Crash log says a/c hit trees as unable to maintain height on one engine with wing tanks attached, crew killed. Hit trees in forced landing Bradshot Hall Hants. 15.10.44 DBF (Air Britain Serials) 15.10.44 107 Sqn. HR239 Aircraft struck trees at Bradshot Hall in shallow descent. Having wing tanks and flying on one engine aircraft was unable to maintain height. Two killed. (Mosquito Crash Log)                 Found this grave of Flt/Lt Peter James Timmons RAFVR in my old home town of Ware, Hertfordshire. He died on active service on the 15th October 1944 aged 26. I know that the name is from a local family who used to be here.  Navigator - F/O John W. HUGHES - 154746 (1613669) also killed.  (http://www.rafcommands.com/forum/showthread.php?p=52630&amp;highlight=Mosquito#post52630)</t>
  </si>
  <si>
    <t>KB388</t>
  </si>
  <si>
    <t>16.10.1944 Air Test 608 from Downham Market landed in cross wind , swung off runway, losing undercarriage. at Downham Market airfield 1430 (BCL). F/L RH Hardy ok, , Swung on landing and u/c collapsed Downham Market 16.10.44 (Air Britain Serials) 16.10.44 608 Sqn. KB388 Aircraft landing at Downham Market swung due to cross wind and defective throttle suffered undercarriage collapse and caught fire. Crew unhurt. (Mosquito Crash Log)</t>
  </si>
  <si>
    <t>HP941</t>
  </si>
  <si>
    <t>BOURKE, Norman Leslie - (Squdron Leader); Service Number - 404317; File type - Casualty - Repatriation; Aircraft - Mosquito 8HP941; Place - Burma - Date - 16 October 1944   DUMAS, Keith Russell - (Flying Officer); Servicfe Number - 407055; File type - Casualty - Repatriation; Aircraft - Mosquito 8 HP941; Place - Burma; Date - 16 October 1944 (www.naa.gov.au)  SOC 23.10.44 (Air Britain Serials)</t>
  </si>
  <si>
    <t>MV531</t>
  </si>
  <si>
    <t>1ADF</t>
  </si>
  <si>
    <t>Engine cut after take-off crashlanded Shields Field Surrey 16.10.44 (Air Britain Serials)</t>
  </si>
  <si>
    <t>MM476</t>
  </si>
  <si>
    <t>V on 488 Sqn (Andy Long on RAF Commands Forum) NFT 16.10.44 (Air Britain Serials)</t>
  </si>
  <si>
    <t>MM674</t>
  </si>
  <si>
    <t>16.10.1944 1957 Training from Swannington overshot runway. at Swannington airfield 2237 (BCL). F/O A Mackinnon ok, , wrecked 157 sqn Mosquito XIX MM674 RS-T t/o 1957 Training Mackinnon A F/O, Overshot runway on return to base at 2237 and was wrecked. No injuries. Overshot landing from training flight and u/c collapsed Swannington 16.10.44 DBR (Air Britain Serials)</t>
  </si>
  <si>
    <t>MM118</t>
  </si>
  <si>
    <t>16/17 October 1944</t>
  </si>
  <si>
    <t>17.10.1944 2210 692 to Köln from Gransden Lodge crashed on return to base. at Gransden Lodge airfield 0100 (BCL). F/L GDT Nairn inj, Sgt D Lunn inj, 16/17 October, "Serial Range MM112 - MM156. 45 Mosquito B.MkXV1. Powered by Merlin 72/73 engines. Part of a batch of 152 delivered by De Havilland (Hatfield) between 24Nov43 and 4Dec44. MM170 was not delivered. Airborne 2210 16oct44 from Gransden Lodge. Crashed 0100 on return to base, the crew sustaining minor injuries. F/L G.D.T.Nairn Inj Sgt D.Lunn Inj This crew made a quick recovery from their injuries. They were destined to be KIA 1Jan45 on their 40th operation. " (Chorley via Lost Bombers) Flew into ground on approach Graveley 17.10.44 on return from Cologne (Air Britain Serials) 16.10.44- 692 Sqn. MM118 Aircraft flew into ground in vicinity of Gravely aerodrome on last turn prior to landing using oval orbit procedure in cloud. Pilot mis-read altimeter by 1 ,000 feet. Crew survived. (Mosquito Crash Log)</t>
  </si>
  <si>
    <t>PZ220</t>
  </si>
  <si>
    <t>DZ302</t>
  </si>
  <si>
    <t>13.10.1944 early am Diver Patrol 307 to anti V1 from Church Fenton lost against V1 carrying He111. Lost without trace (FCL). F/S F Kot +, W/O V Kepak +, Pilot polish, navigator chzech origin, no known graves 13-Oct-44. Mosquito NFXII DZ302, EW-V. F/Sgt F. Kot KIA / W/O V. Kepak (Czech) KIA. Lost on early morning Anti-Diver patrol against V-1 carrying He111. Probably shot down by a fighter. (307 Sqn website) (MH - no claim) During an early morning patrol over the North Sea against V-1 carrying He111, a crew of the Polish 307 Sqn disappeared over the North Sea. Radar control saw two pinpoints, one of their Mosquito NFXII DZ302 and another of “Hun” getting close and then both disappearing. It was thought they attacked a He111 still loaded with its missile, which exploded bringing down the Mosquito with it. At the time these V-1 sorties were flown by KG 3, that reported no loss this night. It is possible that the Mosquito attacked a V-1 after it was launched and was destroyed by its explosion. Both the Polish pilot, Flt Sgt Franciszek Kot, and the Czech radar operator, Wt Off Vladimir Kepak, were killed. (http://www.crashplace.de) NFT 6.44 (Air Britain Serials)</t>
  </si>
  <si>
    <t>NS656</t>
  </si>
  <si>
    <t>17.10.1944 Day Ranger 418 to Vienna area from Hunsdon crash landed in enemy territory (Piestany), stayed with russian partisans until 1945. Lost without trace (FCL). F/L SN May evd, F/O JD Ritch evd, no further info Taken on strength from No.27 Movements Unit, 20 July 1944; written off 18 October 1944 (crash landing in enemy territory). Letter "C" in list dated 31 August 1944. May- Ritch Flame McGoon (MH - discussed this sortie a number of times with various people, including some in Slovakia - lost to flak) There is some dispute over whether this was the aircraft lost at Piestany - Stu May says it was NS857 TH-L "Flame McGoon", though the Mosquito Museum says it was PZ220 TH-F and the Squadron ORB TH-C.
October 17, 1944, is forever etched in the memory of Strathroy’s Stuart May. That was the day the Germans shot him down. 
Stuart flew De Havilland Mosquito fighter-bombers in the Second World War, with missions ranging from night attacks on German airfields to intercepting V-1 flying bombs. His flying career ended one fall day while attacking a German airfield in Czechoslovakia.
Shot down by ground fire, he and his navigator Jack Rich, eluded the Germans and spent more than six months with Czechoslovakian partisans and the Soviet army before making their way back to friendly territory.
Stuart, who is originally from Weston, ON, joined the Royal Canadian Air Force early in the war and learned to fly in Tiger Moths and Harvards. He spent time as an instructor, training other pilots, before learning to fly the Mosquito.
The Mosquito was a versatile and unusual aircraft. Built entirely of wood, it was light for its size. Its light weight and two 1,700 horsepower V-12 engines made it one of the fastest planes of the war. It was originally conceived as a fast, unarmed bomber, but its versatility was soon recognized and the plane was given a nose full of guns and used as a highly successful night fighter.
“Our primary role was as night intruders,” he said. Their job was to attack German airfields and keep the enemy fighters down while Allied bombers were in the air.
Stuart and Jack spent almost a year in this role, flying about 25 missions in their Mosquito, nicknamed “Flame McGoon” after a character in the Li’l Abner comic strip. 
Just getting to the German airfields was a hair-raising experience. The Mosquitoes flew low, sometimes as little as 100 feet off the ground, at speeds up to 400 mph.
They flew in complete darkness, hoping for a glint of moonlight off water or other landmark to tell them where they were. To avoid interfering with the pilot’s night vision the radium dials of the instrument panel were covered with a dark cloth and the navigator read his maps with a flashlight with only a pinhole opening.
The Mosquito was fast, but not as maneuverable as the smaller German fighters. A twisting and turning dogfight in daylight was not to its advantage, but in the dark it was master, using its speed and heavy armament in hit and run tactics to down enemy fighters. “Once you were able to spot them and make your move in time, you could outrun them.”
The Mosquitoes were extremely successful in their intruder role, terrifying the German Luftwaffe in what was dubbed the “Mosquitoschreck” or Mosquito Scare.
The squadron’s mission changed in mid-1944 when Germany began launching V-1 flying bombs at England. The V-1 was a forerunner of today’s cruise missiles. It had a guidance system and used a pulse-jet engine to fly at over 400 mph. About 10,000 were fired at England, with 2,419 reaching London, killing and injuring over 24,000 people.
With their speed and heavy armament the Mosquitoes were called upon to do a big part of the job of stopping the flying bombs.
With 50 feet of flames coming out of their engines, the V-1s were pretty easy to spot in the night sky, said Stuart. But finding them was one thing, and shooting them down was quite another. The V-1 was less than 18 feet long, making it a small target, and its relatively simple design made it surprisingly durable.
“We devised the best way of shooting them down by trial and error,” said Stuart. The most widely used technique was to dive at the V-1 from an angle and start shooting at about 1,000 feet away, which is a short distance when you’re flying at over 400 mph.
While you had to be close enough to hit the V-1, you didn’t want to be too close, in case the explosives inside it were detonated. “There was 2,000 pounds of TNT in the nose.”
“I shot down six, but I only got credit for five and a half,” he said. V-1s shot down over water counted as a full credit, but if the bomb made it over land it was only half a credit.
In the fall of 1944, Stuart and Jack and another Mosquito crew, pilot Stan Cotterill and navigator Colin Finlayson, volunteered to attack a German airfield in Czechoslovakia where intelligence said many German planes had been moved as the Eastern front moved forward in front of the advancing Soviet army. 
On the way there, they spotted a German Junkers Ju-52 transport plane. “Stan took after it and shot it down,” said Stuart.
Upon reaching the airfield they found that it didn’t have as many planes as the intelligence indicated, said Stuart, but there were still enough targets to make an attack worthwhile.
Stuart flew in low and fast, destroying two planes on the ground.
Then he decided to make another pass. This time the Germans were ready for them and were able to accurately direct their 88 mm anti-aircraft guns.
“Ground fire hit our port engine and knocked it out and set it on fire,” he said. Losing an engine wasn’t necessarily the end of the line for a Mosquito, especially with an experienced pilot like Stuart. Earlier in the war he received a citation for bringing his plane home on one engine a distance of over 450 miles and landing safely.
But the German ground fire had damaged more than just the engine. “It hit the rudder cables.”
With one engine on fire and limited ability to steer, the Flame McGoon was doomed.
Stuart nursed the crippled aircraft along on its remaining engine, trying to maintain altitude and get as far as possible from the German airfield.
He and Jack looked desperately for a safe place to land, with visibility reduced inside the burning plane. “There was smoke in the cockpit and I couldn’t see.”
They spotted the sandy banks of the Vah River, decided that was as good a spot as they were likely to get. They came down in a way that was part landing and part crash.
“I’d say we came in at anywhere from 160 to 180 miles per hour,” said Stuart. The soft sand of the river bank helped to cushion the impact.
“We slowed down quite a bit,” he said. “The nose broke open.”
Unknown to Stuart, Jack had undone his safety straps while trying to get a better view of possible landing sites and keep track of a German aircraft attempting to attack from behind.
“Jack went out through the nose,” he said. “I was pinned in the seat.”
With the plane on fire, Stuart knew he needed to get out in a hurry. “I was struggling to get out. It was about 30 seconds, but it seemed like a lifetime.”
Miraculously, neither was seriously injured.
Another piece of good fortune saved them from capture or death. “As I landed, I cut the cable on a ferry that would have brought the Germans across the river to attack us.”
The other Mosquito soon flew overhead.
“Stan flew over and we waved to let him know we were okay.” They hoped he’d be able to notify their base that they were still alive.
When he eventually got home he learned that Stan had been able to get word back and that his mother had received a letter that he was considered missing in action. Knowing that she’d lived with the uncertainty of his being alive or dead for six months was hard, he said. He also learned that Stan and Colin had been killed the next day when their plane was shot down while bombing Munich on the return trip to England.
Stuart said he had a lot of help in getting home. After the crash, some children tending sheep ran to get help. The two men were hidden in the village of Piestany until they were handed off to Czechoslovakian partisans, who were led by Russians. They spent over six months with the partisans carrying radio gear to earn their keep. “Jack and I carried a tripod and a bag of batteries.”
It was a grueling six months, and Stuart walked until his shoes and socks disintegrated from his feet. He ended up with pneumonia and other health problems that led him to think he wouldn’t make it home. With help from some Russian doctors, however, he survived.
Eventually Stuart and Jack made their way through the eastern front to Budapest and made contact with British troops. “They said ‘Sorry. Can’t help you.’,” said Stuart. “I’ll never forget that.”
An American general from Arkansas was a lot more helpful, however, and a lot friendlier. He welcomed them as friends, said Stuart, even giving them cigars. Within a couple of days they were on their way home, from Naples to Marseilles and then to England.
After a short rest, Stuart said he approached his commander about flying again. “I asked him if I could get back into the squadron and he said no, you’ve had enough.”
With the war nearly over by this point, Stuart returned to Canada. But the story of the Flame McGoon was not over. 
Many years later, a Slovak historian found the crash site and recovered many pieces of the plane. Through serial numbers on the engines he was able to trace the plane’s identity through the RCAF. He eventually was able to contact Stuart and exchanged many letters and emails with him. A book, entitled Mosquito Over Piestany, was published in 2004. (http://cgi.bowesonline.com/pedro.php?id=217&amp;x=story&amp;xid=352222) Missing on day ranger to Vienna 17.10.44 (Air Britain Serials)</t>
  </si>
  <si>
    <t>HP852</t>
  </si>
  <si>
    <t>256/29/487/21</t>
  </si>
  <si>
    <t>KB215</t>
  </si>
  <si>
    <t>139/1655MTU/627</t>
  </si>
  <si>
    <t>19.10.1944 1145 Training 627 from Woodhall Spa practising marker bombing at Wainfleet range a bomb detonated. in Wainfleet bomb range area 1200 (BCL). F/L HV Bland ok, F/O RH Cornell +, Cornell became wedged in escape hatch, buried in Coningsby Cem The 617 Squadron ORB lists this as H. Broke up after explosion over Wainfleet ranges 19.10.44 (Air Britain Serials) 19.10.44 627 Sqn. KB215 Following bomb release there was an explosion in the bomb bay and aircraft spun, broke in half and crashed on Wainfleet Range, Lincs., pilot baled out but navigator was killed. (Mosquito Crash Log)</t>
  </si>
  <si>
    <t>LR537</t>
  </si>
  <si>
    <t>1FU/1672CU</t>
  </si>
  <si>
    <t>Engine cut on take-off swung and u/c collapsed Yelahanka 19.10.44 (Air Britain Serials)</t>
  </si>
  <si>
    <t>HK260</t>
  </si>
  <si>
    <t>219/125</t>
  </si>
  <si>
    <t>Engine cut on overshoot bellylanded at Coltishall 19.10.44 (Air Britain Serials)</t>
  </si>
  <si>
    <t>HR125</t>
  </si>
  <si>
    <t>During an attack on a convoy near Hjeltefjord by Mosquitoes on 19 October 1944 a U-boat surfaced and reportedly shot down one of the Mosquitoes from 235 Sqn, killing the pilot. The navigator escaped and was captured. (Alex Crawford on uboat.net) It seems your boat is U-1200 which left BERGEN on snorkel that day. U-1200 was lost on this patrol on 11.11.1944. The last radio contact was on 03.11.1944 out of square AM 70 just giving her position and reporting that the boat is starting to go into the CHANNEL. Your mentioned attack was against VP 5116 which was damaged by several hits with some of the crew being wounded. VP = Vorpostenboot. (Roland Berr on uboat.net) The lost plane was Mosquito "F" of 235 squadron, which was hit by flak. The aircraft ditched and although badly wounded Warrant Officer Ramsay escaped from the plane and was picked up by Norwegian fishermen. The pilot Warrant Officer N.M.M. Martin D.F.C. was killed and went down with the aircraft. (http://www.scotshistoryonline.co.uk/sorties.html) Hit by flak attacking convoy and ditched off Norway 19.10.44 (Air Britain Serials)</t>
  </si>
  <si>
    <t>ML993</t>
  </si>
  <si>
    <t>19.10.1944 1852 105 to Düsseldorf from Bourn due to technical problem crew jettison 4000lb bombs at low level, blast tore off tailplane section, crashed. just W Great Staughton, 10miles SW Huntingdon 1901 (BCL). F/O LP Whipp +, P/O C Bertenshaw +, both rest in home towns Lancashire "Serial Range ML956 - ML999. 44 Mosquito B.MkXV1. Powered by merlin 72/73 engines. Part of a batch of 152 delivered by De Havilland (Hatfield) between 24Nov43 and 4Dec44. MM170 was not delivered. Airborne 1852 19Oct44 from Bourn. Almost immediately the crew experienced technical problems and decided to jettison the 4,000lb 'Cookie'. This was duly accomplished but from such a low altitude that the blast tore off the Mosquito's tail unit causing the aircraft to dive into the ground at 1901 jusat to the W of Great Staughton, 10 miles SW of Huntingdon. Both were taken to their home towns in Lancashire for burial. F/O L.P.Whipp KIA P/O C.Bertenshaw KIA " (Chorley via Lost Bombers) Tailplane blown off when jettisoned 4000lb bomb exploded at low altitude after take-off crashed 1/2m W of Great Staughton Hunts. 19.10.44 (Air Britain Serials) 19.10.44 105 Sqn. ML993 Aircraft was having some form of trouble with astro-emergency homing so pilot jettisoned 4,000 lb bomb at low height, the blast of which blew off the tailplanes and broke up the flaps, resulting in the aircraft crashing half a mile(Mosquito Crash Log)</t>
  </si>
  <si>
    <t>TA400</t>
  </si>
  <si>
    <t>157/85</t>
  </si>
  <si>
    <t>19/20 October 1944</t>
  </si>
  <si>
    <t>HP919</t>
  </si>
  <si>
    <t>F/O Al Parker, RNZAF and F/O M.D. Randall, RAF, were flying the aircraft when half a wing came off on the Random Range. This was one of the accidents which led to the temporary grounding of all the Mosquitos in the theatre. ("No Hero, Just a Survivor") The Mossie Number 29 gives date as 10 November, and says the starboard wing broke off outboard of the nacelle. Broke up recovering from dive nr Ranchi 20.10.44 (Air Britain Serials)</t>
  </si>
  <si>
    <t>HP921</t>
  </si>
  <si>
    <t>S/L Edwards' aircraft broke up as he came in to land. This was one of the accidents which led to the temporary grounding of all the Mosquitos in the theatre. ("No Hero, Just a Survivor") Broke up in air nr Kuabhirgram 20.10.44 (Air Britain Serials) EDWARDS  DS  85644, SANDIFER  EL  136487</t>
  </si>
  <si>
    <t>MM737</t>
  </si>
  <si>
    <t>219/410</t>
  </si>
  <si>
    <t>20/21 October 1944</t>
  </si>
  <si>
    <t>PZ251</t>
  </si>
  <si>
    <t>Cv XVIII/248</t>
  </si>
  <si>
    <t>FBXVIII One Mosquito was lost during the strike, Mosquito "I" of 248 squadron with the pilot Flying Officer R.S. Driscoll and navigator Flying Officer T.A. Hannant both being killed in the crash. (http://www.scotshistoryonline.co.uk/sorties.html) Missing presumed shot down by flak Haugesund 21.10.44 (Air Britain Serials)</t>
  </si>
  <si>
    <t>HK231</t>
  </si>
  <si>
    <t>151/Colerne/264/406/307</t>
  </si>
  <si>
    <t>Overshot single-engined landing and u/c raised to stop Church Fenton 22.10.44 (Air Britain Serials)</t>
  </si>
  <si>
    <t>NS514</t>
  </si>
  <si>
    <t>USAAF/683</t>
  </si>
  <si>
    <t>653WRX 25BGR, 8th Air Force, based at RAF Tangmere. Pilot MacLeod, Malcolm J. Take Off Accident. Category 5 damage, 22 October 1944. (http://www.aviationarchaeology.com) MH believes the "683" notation in the units list may be a mis-transcription of the US 653 unit. 441022 MOSQUITO NS-514 TANGMERE 25 (Thomas Ensminger) DBR in accident 2.10.44 (Air Britain Serials)</t>
  </si>
  <si>
    <t>HK295</t>
  </si>
  <si>
    <t>Served with 456 Sqn 02/44 to 12/44, coded RX-J under RAF control. Returned to RAF. (Brian Fillery's website) Engine cut overshot landing at Ford 22.10.44 DBR (Air Britain Serials) 22.10.44 456 Sqn. HK295 Overshot runway and landed in a field at Ford aerodrome on one engine. Crew safe. (Mosquito Crash Log)</t>
  </si>
  <si>
    <t>LR559</t>
  </si>
  <si>
    <t>132OTU</t>
  </si>
  <si>
    <t>Flew into high ground at night in rain nr Haddington East Lothian 22.10.44 (Air Britain Serials)</t>
  </si>
  <si>
    <t>PZ198</t>
  </si>
  <si>
    <t>PF395</t>
  </si>
  <si>
    <t>692/571</t>
  </si>
  <si>
    <t>22/23 October 1944</t>
  </si>
  <si>
    <t>HR407</t>
  </si>
  <si>
    <t>1FU/315MU</t>
  </si>
  <si>
    <t>Prop ran away forcelanded and hit rock u/c collapsed Salod 18.10.44 (Air Britain Serials)</t>
  </si>
  <si>
    <t>315MU</t>
  </si>
  <si>
    <t>HR351</t>
  </si>
  <si>
    <t>MM178</t>
  </si>
  <si>
    <t>18/19 October 1944</t>
  </si>
  <si>
    <t>22.10.1944 1656 571 to Hamburg from Oakington on return engine failed and R/T lost. into rock face at Dovestone Rocks, in Chew Valley near Greenfield, 5miles of Oldham 2123 (BCL). F/O ED Scotland +, Sgt HRC Soan +, both rest in Chester Cem DeHavilland Mosquito Mk.XVI PF395 coded 8K-K of 571sqn (RAF Fast Night Striking Force) crashed on Dean Rocks near Mossley 22nd October 1944 while returning to Oakington after a raid against Hamburg, on the return leg a cylinder head gasket failed in the port engine which necessitated the shutting down of that engine. Ernest Douglas Scotland, Flying Officer, Pilot, Killed. Humphrey Soan, Sergeant, Navigator, Killed (http://www.peakdistrictaircrashes.co.uk/1939-1945pf395.htm) The crew of the aircraft had successfully completed their raid on Hamburg and were returning to RAF Oakington near Cambridge when the port engine failed due to a cylinder head gasket failure. The port engine drove much of the electrical and hydraulic equipment on the aircraft and as such the crew lost to use of their radio which was needed to safely guide the aircraft home. The crew ended up flying across England and were seen flying in the area near Oldham before flying into high ground above Dovestones Reservoir. (same) De Havilland Mosquito PF395 of 571 Squadron RAF. Crashed 22nd October. SITE LOCATION. Dean Rocks. Grid Ref. SE.0257.0319 (http://highpeakbob.piczo.com/?g=1908934&amp;cr=3#) "Serial Range PF379 - PF415. 37 Mosquito B.MkXV1. Powered by Merlin 72/73 engines. Part of a batch of 195 delivered by De Havilland (Leavesden) between 4Nov44 and 2May45. Airborne 1656 22Oct44 from Oakington. On return an engine failed and soon afterwards all R/T contact was lost. It was later established that the Mosquito had crashed 2123 into a rock face at Doveston Rocks in the Chew Valley near greenfield, 5 miles E of Oldham, lancashire. Both were taken for burial ib Chester (Blacon) Cemetery. F/O E.D.Scotland KIA Sgt H.R.C.Soan KIA " (Chorley via Lost Bombers) Flew into hill breaking cloud nr Dean Rocks Saddleworth Moor Peak District 22.10.44 on return from Hamburg (Air Britain Serials) 22.10.44 571 Sqn. PF395 Aircraft was returning from a bombing sortie on Hamburg when the port engine failed due to internal glycol leak and all navigational aids were unserviceable. Crew were lost so aircraft reduced height and flew into hillside near Gre(Mosquito Crash Log)</t>
  </si>
  <si>
    <t>HX947</t>
  </si>
  <si>
    <t>SOC 23.10.44 (Air Britain Serials)</t>
  </si>
  <si>
    <t>MM530</t>
  </si>
  <si>
    <t>1FU/256</t>
  </si>
  <si>
    <t>Hit by flak over Albania engine caught fire ditched 30m N of Brindisi 25.10.44 (Air Britain Serials)</t>
  </si>
  <si>
    <t>NS582</t>
  </si>
  <si>
    <t>MM671</t>
  </si>
  <si>
    <t>HR400</t>
  </si>
  <si>
    <t>47/82</t>
  </si>
  <si>
    <t>L on 82 (The Mossie 29) SOC 26.10.44 (Air Britain Serials)</t>
  </si>
  <si>
    <t>MM785</t>
  </si>
  <si>
    <t>26/27 October, 1944</t>
  </si>
  <si>
    <t>Pilot injured (FCWDv5) S/L Hedger and F/O Bodard were coming back from an uneventful scramble when the pilot discovered his undercarriage was u/s. He attempted to belly-land, but the port wheel, stuck in half-down position, caused the aircraft to crack up and S/L Hedger suffered a broken leg. Command of "A" Flight, which Hedger had held for two months, passed now to S/L I.S. MacTavish. (The History of 410 Squadron) U/c jammed bellylanded Amiens/Glisy 26.10.44 (Air Britain Serials)</t>
  </si>
  <si>
    <t>DZ256</t>
  </si>
  <si>
    <t>25/410/239</t>
  </si>
  <si>
    <t>KB240</t>
  </si>
  <si>
    <t>627/1655MTU</t>
  </si>
  <si>
    <t>1655 MTU 27/10/1944 Training KB240 Mosquito XX T/o 0949 Warboys for a navigation detail. On return to base an hydraulic failure prevented the wheels from locking down. Diverted to Woodbridge and written off in the subsequent emergency landing. P/O RMcLean, F/Lt ?Hunting (http://www.156squadron.com/display_newpff_roll.asp?ID=1655%20MTU) Bellylanded at Woodbridge 27.10.44 (Air Britain Serials) 27.10.44 1655MTU. KB240 Owing to a hydraulic fault the undercarriage would not come down so aircraft was belly landed on Woodbridge aerodrome. Crew unhurt. (Mosquito Crash Log)</t>
  </si>
  <si>
    <t>Hydraulics failed</t>
  </si>
  <si>
    <t>LR574</t>
  </si>
  <si>
    <t>1FU/133OCU</t>
  </si>
  <si>
    <t>Stalled on overshoot and crashed Kilo 40 27.10.44 (Air Britain Serials)</t>
  </si>
  <si>
    <t>NS654</t>
  </si>
  <si>
    <t>Seeling</t>
  </si>
  <si>
    <t>My assumption it is the PR aircraft due to time - Ekdo. Laerz was a small experimental Me 262 unit.</t>
  </si>
  <si>
    <t>HR211</t>
  </si>
  <si>
    <t>27.10.1944 1909 Training AI interception 23 from Little Snoring collided as target aircraft with PZ178 YP-N, lost part of ist wing , overshot and crashed. into hedge near Litlle Snoring airfield 1930 (BCL). Lt JH Christie RNAF ok, , Hit by PZ178 during practice attack overshot emergency landing and hit hedge Little Snoring 27.10.44 (Air Britain Serials) 27.10.44 23 Sqn. HR211 Aircraft was hit by Mosquito PZ178 at Little Snoring aerodrome when carrying out practice attack, pilot had difficulty in controlling aircraft. (Mosquito Crash Log)</t>
  </si>
  <si>
    <t>MM691</t>
  </si>
  <si>
    <t>219/151</t>
  </si>
  <si>
    <t>27/28 October, 1944</t>
  </si>
  <si>
    <t>28.10.1944 Patrol 151 from Castle Camps Hit by Flak over Dutch coast, made belly landing at Castle Camps and burnt out. at Castle Camps airfield (FCL). P/O R Oddie ok, F/S CRE Milne inj, Navigator slightly injured Returning from one or these continental sorties, P/O Oddie with F/Sgt Milne were met by heavy anti-aircraft fire over the Dutch Coast. A very close burst of fire severely damaged the aircraft and on returning to base, a "belly" landing was made, as a result of which the aircraft burst into flames. F/Sgt Milne sustained superficial burns. (http://www.151squadron.org.uk/) Damaged by flak and crash-landed Castle Camps 28.10.44 DBF (Air Britain Serials)</t>
  </si>
  <si>
    <t>LR562</t>
  </si>
  <si>
    <t>488/51OTU</t>
  </si>
  <si>
    <t>Damaged in accident 28.10.44 SOC 28.12.44 (Air Britain Serials)</t>
  </si>
  <si>
    <t>HR298</t>
  </si>
  <si>
    <t>Mosquito "P" of 235 squadron flown by Flying Officer J.T. Ross DFC, and his navigator Flying Officer F.L. Walker. Was struck while taxiing for take off by Mosquito "R" of 235 squadron, which had just become airborne. Both crewmen in the taxiing aircraft were killed while Mosquito "B" landed safely with no injuries to the crew. (http://www.scotshistoryonline.co.uk/sorties.html) Hit HR136 on take-off and bellylanded Banff 28.10.44 (Air Britain Serials) 28.10.44 235 Sqn. HR298 During take-off from Banff aerodrome collided with aircraft taxying across runway in use, belly landed on airfield with u/s undercarriage. (Mosquito Crash Log)</t>
  </si>
  <si>
    <t>PZ334</t>
  </si>
  <si>
    <t>28/29 October 1944</t>
  </si>
  <si>
    <t>NS953</t>
  </si>
  <si>
    <t>29/30 October 1944</t>
  </si>
  <si>
    <t>Kroschke</t>
  </si>
  <si>
    <t>DZ640</t>
  </si>
  <si>
    <t>692/627</t>
  </si>
  <si>
    <t>30.10.1944 1101 mark gun batteries on island 627 to Walcheren from Woodhall Spa last heard by other sqn crew to bale out over sea, target indicator exploded in bay. Lost without trace 1205 (BCL). F/L AG St.John RNZAF +, F/O LVJ Dick RCAF +, St.John buried in Oostende New Communal Cem "Serial Range DZ630 - DZ652. 23 Mosquito B.Mk1V. Powered by Merlin 21/23 engines. Part of a batch of 250 except for four conv.to PR.MkV111 and four conv.to NF.MkXV. Delivered by De Havilland. Airborne 1101 30Oct44 from Woodhall Spa to mark gun positions on the island. Last heard on R/T, in contact with another Squadron Mosquito, at 1205 reporting that a TI had exploded in the bomb bay and that they were baling out into the sea. F/L St.John, who had married Margaret St.John of Regina, Saskatchewan, is buried in Oostende New Communal Cemetery; F/O Dick is commemorated on Panel 245 of the Runnymede Memorial. F/L A.G.St.John RNZAF KIA F/O L.V.J.Dick RCAF KIA " (Chorley via Lost Bombers) Missing (Walcheren) 30.10.44 believed target indicator exploded in bomb bay (Air Britain Serials)</t>
  </si>
  <si>
    <t>Pyrotechnics</t>
  </si>
  <si>
    <t>DZ350</t>
  </si>
  <si>
    <t>SOC 30.10.44 (Air Britain Serials)</t>
  </si>
  <si>
    <t>NS627</t>
  </si>
  <si>
    <t>KB199</t>
  </si>
  <si>
    <t>1655MTU/128</t>
  </si>
  <si>
    <t>30/31 October 1944</t>
  </si>
  <si>
    <t>30.10.1944 1949 128 to Berlin from Wyton . Lost without trace (BCL). F/O KH King DFC +, F/O CM Arrieta DFM +, King buried in Reichswald Forrest Cem http://www.rafwyton.co.uk/wytonlosses1944.html says Arrieta was PoW. Missing (Berlin) 31.10.44 (Air Britain Serials) A German report posted by Gebhard Aders at http://www.luftwaffe-bullet-board.com/viewtopic.php?t=15357&amp;highlight=mosquito indicates a Mosquito came down at 00.16 on 31 October 2 km SE of Beckum, Lippstadt, likely a victim of flak.</t>
  </si>
  <si>
    <t>MM628</t>
  </si>
  <si>
    <t>30.10.1944 85 BS from Swannington crashed. at Barchem in Gelderland province, 12km S Laren (BCL). F/S J Potts +, F/S PFJ Copp +, both rest in Laren General Cem 85 sqn Mosquito XIX MM628 VY-V t/o ? BS, Potts J F/S +, Copp P F J F/S +. Crashed at Barchem. Buried in Laren General Cemetery, Holland. (85 Sqn and 157 Sqn losses website) Missing from bomber support mission to Cologne 30.10.44 (Air Britain Serials) A German report posted by Gebhard Aders at http://www.luftwaffe-bullet-board.com/viewtopic.php?t=15557&amp;highlight=mosquito states this Mosquito came down at 20.00, 1km SW Laren, 5km NW Lochen, likely the victim of a night fighter.</t>
  </si>
  <si>
    <t>HR369</t>
  </si>
  <si>
    <t>U/c collapsed on landing Yelahanka 31.10.44 (Air Britain Serials)</t>
  </si>
  <si>
    <t>PZ386</t>
  </si>
  <si>
    <t>31.10.1944 pm Day ranger 605 to Tutow area (S of Greifswald) from Manston . Lost without trace (FCL). F/L AJ Craven DFC +, F/S LW Woodward DFM +, Aircraft movement card gives loss as 02.11.44 but might be recording delay. Both airmen buried in Kiel War Cem. May have been shot down by 3.7 cm flak at Eggebek airfield, though the Mosquito in question was apparently shot down at night, some time after October 7. ("Raiders of the Reich") Missing 2.11.44 (Air Britain Serials) A German report posted by Gebhard Aders indicates a Mosquito came down at 17.27 on 31 October 1944 at Porrenkoog (Horrenkoog?) near Husum, exploded in the air.</t>
  </si>
  <si>
    <t>PZ164</t>
  </si>
  <si>
    <t>MM181</t>
  </si>
  <si>
    <t>31 October / 1 November 1944</t>
  </si>
  <si>
    <t>31.10.1944 1809 692 to Hamburg from Gransden Lodge . Lost without trace (BCL). F/L L Shackman AFC +, Sgt AB McGlynn +, joint grave at Hamburg Ohlsdorf Cem Airborne 1809 31Oct44 from Gransden Lodge. Cause of loss and crash- site not established. Both are buried in a joint grave in Hamburg Cemetery, Ohlsdorf. F/L L.Shackman AFC KIA Sgt A.B.McGlynn KIA " (Lost Bombers) Missing (Hamburg) 31.10.44 (Air Britain Serials) A German report posted by Gebhard Aders at http://www.luftwaffe-bullet-board.com/viewtopic.php?t=15558&amp;highlight= indicates a Mosquito came down at 21.37 at Mienenbuettel, 15km SW of Harburg, apparently a victim of engine trouble due to a flak hit, then a crash. This aircraft seems a good match.</t>
  </si>
  <si>
    <t>Bomber Command Losses says no Mosquitos were lost from the raid on Hamburg this night.</t>
  </si>
  <si>
    <t>DZ352</t>
  </si>
  <si>
    <t>0 November 1944</t>
  </si>
  <si>
    <t>To 4938M 11.44 (Air Britain Serials)</t>
  </si>
  <si>
    <t>1944-11</t>
  </si>
  <si>
    <t>W4088</t>
  </si>
  <si>
    <t>157/AAEE/51OTU</t>
  </si>
  <si>
    <t>When they flew into the Elephant Mountain. Crew: Capt. Jean De Goujon de Thuisy(Pilot)French - killed, P/O(138217)Joseph Alfred Georges Henri Marchal(Obs)RAFVR - killed, Craig Cum Buchan, N.Wales (http://aviation-safety.net/wikibase/wiki.php?id=15831) However, same database also says: Beauf spus after a tight turn, when a piece came off the port wing, inboard of the engines. Pilot but made a successful landing when the maschine was getting unpleasantly near the ground. Crew: Capt. Jean De Goujon de Thuisy(Pilot)French - survived, P/O(138217)Joseph Alfred Georges Henri Marchal(Obs)RAFVR - survived (http://aviation-safety.net/wikibase/wiki.php?id=15832) CWGC says Marchal perished. (MH) Flew into Mynydd Mawr nr Cwm Brychan N.Wales 1.11.44 (Air Britain Serials) 01.11.44 51 OTU. W4088 Navigational error. Route planned gave ample safety margin of high ground but it appears pilot turned east before correct time and crashed at Mynydd Mawr, Snowdonia, North Wales. (Mosquito Crash Log)</t>
  </si>
  <si>
    <t>MM386</t>
  </si>
  <si>
    <t>653WRX 25BGR, 8th Air Force, Wendling/ nr Sta 118. Pilot Grimes, Robert G. Killed in Crash Landing. Category 4 damage, 06 November 1944. (http://www.aviationarchaeology.com) (MH - shouldn't this be Category 5 damage?) The Navigator on this aircraft was Clarence W Jodar KIA. crashed 1 Nov 44. This would be Wendling in Norfolk Station 118 392nd B/Grp. This is around 5 miles from my home. (from "Tony" - poster on www.mossie.org) 441106 GRIMES, ROBERT C. MOSQUITO MM-386 WENDLING, UK 25 FORCED LANDING; TREES (Thomas Ensminger) 
Delivered Burtonwood 4 May 1944 
25th BG Rcn., 
653 Squadron, O-Oboe
Accident 6 November 1944
Pilot R. C. Grimes
Navigator C. W. Jodar, both KIA
The crew of Lts. Robert C. Grimes/Clarence W. Jodar (MM386) flew a weather flight to Germany. The crew encountered adverse weather on return to Watton and diverted to North Pickenham, again because of very strong crosswinds at Watton. Flying on starbaord engine only because of fuel shortage, the pilot prepared for an emergency belly landing when contact was lost. On descent, the Mosquito flew into a row of trees shearing off six feet of the left wing. This caused the aircraft to roll over on to its back, then crash inverted into a field and explode upon impact. Both crew members were killed instantly. The tragedy occurred near the Wending Schoolhouse at approximaatley 2110 hours. 
Norman Malayney To USAAF (Air Britain Serials)</t>
  </si>
  <si>
    <t>NS850</t>
  </si>
  <si>
    <t>NS677</t>
  </si>
  <si>
    <t>LR327</t>
  </si>
  <si>
    <t>21/487/418</t>
  </si>
  <si>
    <t>1/2 November 1944</t>
  </si>
  <si>
    <t>MH - Discussed this one with a 418 specialist. I thought it might be friendly fire, as another 418 Squadron aircraft claimed a Ju 88 in this area, however the surviving aircraft saw two other aircraft crash. Possible this aircraft and a Luftwaffe nightfighter shot each other down, hence no LW claims.</t>
  </si>
  <si>
    <t>DZ436</t>
  </si>
  <si>
    <t>1655 MTU 2/11/1944 Training DZ436 Mosquito IV T/o 1450 Wyton but swung to starboard and in trying to bring his aircraft back onto the centre line, over compensated and as a consequence he overstressed the udercarriage attachment points, thereby damaging the aircraft beyond worthwhile repair. F/O D GHannigan Swung on take-off Wyton 2.11.44 DBR (Air Britain Serials)</t>
  </si>
  <si>
    <t>NS834</t>
  </si>
  <si>
    <t>487/21</t>
  </si>
  <si>
    <t>2/11/44 NS834 FBVI To 487 sqdn 22/3/44 coded EG-G. On 2/11/44 W/O A D Smith and Flt Sgt G E Owen overshot a force-landing at Melsbroek after an engine failed, hitting an earth bank and house. Crew buried in Brussels Town Cemetery, Evere, Belgium. (Mike Packham on www.mossie.org) Coded G, time 00:35, crew (both F/S) KIA (2nd TAF) (Air Britain Serials)</t>
  </si>
  <si>
    <t>MM753</t>
  </si>
  <si>
    <t>2/3 November 1944</t>
  </si>
  <si>
    <t>Another version states: After taking off on the evening of August 3rd, 1944 an RAF Mosquito of 219 Squadron misidentified and attacked a Short Stirling bomber which returned fire (with their relatively light .303 defensive weapons) and shot down the Mosquito near Maupertus. (12 O'Clock High Board) Confirmed as August 2/3 by FCWDv5 2nd Taf Vol 2 confirms the wheels-up landing at B58(Melsbroek) but has the date as 2/11/44 with the time as 23:23. It gives the crew as F/O F G REED +1. Damaged by fire from Stirling on night patrol and bellylanded Melsbroek 2.11.44 (Air Britain Serials)</t>
  </si>
  <si>
    <t>KB426</t>
  </si>
  <si>
    <t>03.11.1944 2346 608 to Berlin from Downham Market swung to left and crashed in building. close to Downham Market airfield (BCL). F/O CH Lockyer ok, , Swung on take-off and hit building Downham Market 3.11.44 (Air Britain Serials)</t>
  </si>
  <si>
    <t>HR365</t>
  </si>
  <si>
    <t>304FTU/47</t>
  </si>
  <si>
    <t>Overshot landing at Yelahanka 3.11.44 DBR (Air Britain Serials)</t>
  </si>
  <si>
    <t>PZ304</t>
  </si>
  <si>
    <t>It seems that on 04/11/1944 Mosquito VI 21 Sqdn serialnumber PZ-304 made an emergency landing at Melsbroek (B58). Who were the crew ? 2nd TAF Vol 2(Shores/Thomas) records this a/c as landing at B58 around 0400 following flak damage.The crew were:- F/Lt F A Birt F/Sgt A Cassely The date,however,is given as 30/11/44 (http://www.rafcommands.com/dcforum/DCForumID6/14997.html) Hit by flak on night intruder and crashlanded Melsbroek 3.11.44 (Air Britain Serials)</t>
  </si>
  <si>
    <t>MM197</t>
  </si>
  <si>
    <t>109/128</t>
  </si>
  <si>
    <t>3/4 November 1944</t>
  </si>
  <si>
    <t>04.11.1944 2333 128 to Berlin from Wyton on return engine failed on approach to runway, plane cartwheeled and crashed. just short of runway Wyton airfield 0502 (BCL). F/O EP Wallace DFC +, Sgt RA Soutar +, both rest in their home towns F/O Wallace was taken to RAF hospital at Ely but died from his injuries. (http://www.rafwyton.co.uk/wytonlosses1944.html) "Serial Range MM181 - MM205. 24 Mosquito B.MkXV1. Powered by Merlin 72/73 engines. Part of a batch of 152 delivered by De Havilland (Hatfield) between 24Nov43 and 4Dec44. MM170 was not delivered. Airborne 2333 3Nov44 from Wyton. On return an engine failed and on final approach, a wingtip brushed the ground, causing the Mosquito to cartwheel and crash 0502 just short of the runway threshold, and near a bulk fuel store. F/O Wallace was taken to RAF Hospital Ely where he died from his injuries. Both were taken to their homes for burial. F/O E.P.wallace DFC Inj Sgt R.A.Soutar KIA " (Chorley via Lost Bombers) Engine cut after take-off for Berlin wingtip hit ground on approach crash-landed Wyton 4.11.44 DBF (Air Britain Serials) 04.11.44 128 Sqn. MM197 Swung at Wyton aerodrome and wingtip dug in. Two killed. (Mosquito Crash Log)</t>
  </si>
  <si>
    <t>HR245</t>
  </si>
  <si>
    <t>W/O J.I. McCone and F/Sgt. T.G. Phippen, lost near Appeldoorn. FTR from Holland / NW Germany, lost estimated around 01:30, both crew killed, pilot name McCrone (2nd TAF) German report says Mosquito crashed 0154 on the southern border of Appeldoorn on 4 November. Missing 3.11.44 (Air Britain Serials)</t>
  </si>
  <si>
    <t>HR185</t>
  </si>
  <si>
    <t>McCrone and Phippen were lost 3/4 November 1944 in HR185 according to the Squadron ORB. Served with 464 Sqn, under RAF control 9/43 to 3/4/44. Lost to Flak and W/O. J.McCrone &amp; FSgt T.Phippen killed. (Brian Fillery's website) 3/4 February 1945 (FCWDv5) To 5030M 4.2.45 (Air Britain Serials)</t>
  </si>
  <si>
    <t>HP967</t>
  </si>
  <si>
    <t>1FU/235</t>
  </si>
  <si>
    <t>POWELL, Fg Off Harold Llewellyn, NZ412734, RNZAF - Mosquito Pilot 235 Sqn, RAF - 4 Nov 1944 (Age 28); Norway. (New Zealand Fighter Pilots Museum) F/O Norman L. Redford, navigator, also KIA. L of 235 Squadron, LA-L. Crashed into the ground a few miles east of Kinn on the island of Storoya. Powell was on his third operation with 235 Squadron, having completed a tour on Warwicks with 179 Squadron (A Separate Little War). See also http://home.no.net/kjellsor/stavoya.html Shot down by flak attacking convoy off Kinn Norway 4.11.44 (Air Britain Serials)</t>
  </si>
  <si>
    <t>NS620</t>
  </si>
  <si>
    <t>NS620 - lost on its first Skywave. My short note says the crew got out and the aircraft crashed before landing at San Severo, but I've no indication how far away "before" meant. I've got the crash date (taken from the mission report) listed as 4 November 1944. (Dana Bell)
NS620 was lost on a Skywave to Italy. At the begining of the flight the crew lost the intercom for communicating between pilot and navigator. The pilot would not listen when the navigator advised him to return to base, and instead proceeded with the mission. 
The navigator, Richard Wright, communicated with the pilot by writing notes in his navigation log book for the pilot to read, providing headings,time, etc. to Italy. The pilot responded also by writing questions in the log. When they arrived, the west side of Italy was covered in cloud. The pilot refused to believe Wright for direction headings, and went on radio, requesting directional assistance, which the navigator could not hear. The pilot vectored the aircraft all over Italy for the next 1:15 hours. Eventually, they experienced problems when the pilot descended and tried to fly under the weather. The engines iced-up forcing both men to bailout. Before leaving the aircraft, Wright tucked the navigation log snuggly into his pants for safe keeping. This evidence at the accident investigation board at San Severo attributed the aircraft loss to pilot error. 
Richard Wright from California enlisted in the RCAF and flew as navigator on a tour with an RAF Pathfinder unit in England. He then transfer to the USAAF and assigned to Watton, Post-war he became a lawyer and member of the California State Assembly. He died 5 May 1993. I met him at a 25th BG reunion at Wright Patterson AFB and sent him a letter asking for information on this particular mission. It was only after he died that I received a response. Just before he succumbed to cancer, his wife brought him his log books and he dictated a five page letter detailing in chronology each event of the above mission, xerox copies of log book pages, along with further information and copy photos regarding his Frantic mission to the USSR. 
After hospital recovery, the pilot transfered to HQ 325 PG on Col Elliot Roosevelt's staff. He was a former US Olympic champion swimmer. He declined a telephone interview and failed to respond to my letter requesting assistance in documenting the early 802nd development at Watton. 
Roger Freeman is INCORRECT and his books contain several errors on the 25th BG. I previously brought this matter to his attention. No doubt future researchers will continue referencing these errors. If mis-information is published often enough, it eventually becomes accepted as the gospel truth. History is changed forever (Norman Malayney) (Air Britain Serials)</t>
  </si>
  <si>
    <t>LR363</t>
  </si>
  <si>
    <t>Anti—shipping strike flown by mixed Mosquito strike force of 235. 248 squadrons sight a convoy near Kinn and proceed to attack.Mosquito "L" of 235 squadron flown by pilot Flying Officer H.L. Powell and navigator Flying Officer N.L. Redford was hit by flak and crashed one mile South Fast of the town, both crew members being killed. They were later buried in Stavne cemetery at Trondhiem. (http://www.scotshistoryonline.co.uk/sorties.html) Anti-shipping recce from Bremanger to Utvaer. Took off 1129 and at 1330 found and attacked two merchant ships by the island of Kinn, 12 km WSW of Florø. Both vessels were left smoking, but HP967, hit either by light flak from the ships or by shore-based heavy flak, was afterwards seen to crash and burn on the island of Storøya, 7 km E of Kinn. The two crew were buried at Florø, but later reinterred in a joint grave at Trondheim. Source: For Your Tomorrow" (Vol. 2), author Errol Martyn. Regards from Holland, Henk. (http://f16.parsimony.net/forum28300/messages/5451.htm) Powell, Harold Llewellyn F/O - RNZAF &gt;Redford, Norman Louis F/O 
LR363 was K on 248 Squadron on 15 July 1944 (Squadron ORB) 11/04/1944 LR363 WR-T of 248 Squadron crash-landed wheels up at Portreath on return after combat the crew of F/Lt S.G. Nunn and navigator F/O J.M. Carlin were uninjured. (http://www.rafdavidstowmoor.org/pages/crash_log/crashlog44.htm) Crashed nr Sumburgh returning from strike 4.11.44 (Air Britain Serials)</t>
  </si>
  <si>
    <t>NS934</t>
  </si>
  <si>
    <t>4/5 November 1944</t>
  </si>
  <si>
    <t>4/5 November 1944, 23:35, coded K, W/O W.H. Mitton and Sgt. E.J. Wilby both OK. (2nd TAF) Hit by flak and crashlanded at Manston 4.11.44 (Air Britain Serials)</t>
  </si>
  <si>
    <t>MM394</t>
  </si>
  <si>
    <t>MH - is this confused with NS563? Damaged 5.11.44 NFT (Air Britain Serials)</t>
  </si>
  <si>
    <t>HJ669</t>
  </si>
  <si>
    <t>418/151/487/21/613/305/13OTU</t>
  </si>
  <si>
    <t>Spun into ground Harwell 6.11.44 (Air Britain Serials) 06.11.44 13 OTU. HJ669 In flight at five hundred feet after port engine failed, pilot turned to port against dead engine, stalled and crashed into the ground at Harwell aerodrome, killing one. (Mosquito Crash Log)</t>
  </si>
  <si>
    <t>W4066</t>
  </si>
  <si>
    <t>105/8OTU</t>
  </si>
  <si>
    <t>MAYES, Colin Walter - (Flight Lieutenant); Service Number - 409565; File type - Casualty - Repatriation; Aircraft - Mosquito W4066; Place - Lincolnshire, United Kingdom; Date - 6 November 1944 Barcode 1074080 Engine caught fire and u/c fell down rolled and dived into ground 3m SE of Coningsby 6.11.44 (Air Britain Serials) 06.11.44 8 OTU. W4066 Port engine caught fire and aircraft became uncontrollable. Navigator baled out but his parachute failed to open, pilot was killed when the aircraft crashed at Bunkers Hill near Coningsby, Lincs. (Mosquito Crash Log)</t>
  </si>
  <si>
    <t>NS568</t>
  </si>
  <si>
    <t>653WRX 25BGR, 8th Air Force. Pilot Kaellner, Otto E. Killed in Crash Landing at North Pickenham/2mi W. Category 4 damage, 06 November 1944. (http://www.aviationarchaeology.com) Mosquito crashed Germany 6 Nov 1944 1st Lt Otto E. Kaellner. &amp; Lt Edwin R. Cerrutti. of the 654th B/Sqdn. As detailed in Accounts of the 25th B/Grp by George R Sesler. (poster on www.mossie.org) Crashed following a Mickey sortie using H2S (The Men Who Flew The Mosquito). 441106 KNELLNER, OTTO E. MOSQUITO NS-568 NORTH PICKENHAM, UK 25 LANDING (Thomas Ensminger - MH Should be KAELLNER) SOC 30.12.44 (Air Britain Serials)</t>
  </si>
  <si>
    <t>Don't know what to make of this - one source says crashed in Germany, another in U.K.</t>
  </si>
  <si>
    <t>KB353</t>
  </si>
  <si>
    <t>608/139/128</t>
  </si>
  <si>
    <t>6/7 November 1944</t>
  </si>
  <si>
    <t>HK357</t>
  </si>
  <si>
    <t>25/456</t>
  </si>
  <si>
    <t>07.11.1944 Intruder sortie 456 over Belgium from Ford . Lost without trace (FCL). Lt EM Woodward +, Ens WG Madden +, no known graves, no further info Served with 456 Sqn 06/44 to 07/11/44, under RAF control. Two USMC/USN exchange Pilots, Lt E.Woodward and Ens W.G.Madden failed to return 07/11/44. (Brian Fillery's website) Patrol over Holland and Belgium (Fighter Nights) I moved south to Brighton .There I grew more friendly with " Woody" Woodward the US Navy flyer. He was evaluating the De Havilland Mosquito for the US Navy.He and his colleagues found flying in overcast Europe difficult after training in the clear blue skies of the United States.
We had very little food.Ours was an open house to all servicemen.People came in with their own contributions.One RAF type came with a string of onions his father had grown.Later in the war the Americans were very generous arriving with cartons of Phillip Morris cigarettes(Mother smoked like a chimney!),tins of salted peanuts,sweets,chewing gum and all sorts of goodies.
Bruce and Barney ,two Australian airmen who were inseperable, were always good fun.Rayne Denis Schultz-a Canadian air ace frequently called with his US Navy friend Lt (JG) Everett Merton Woodward - a Mosquito pilot.
He once confided he and his navigator thought they were over the English Channel when in fact they were over the Irish sea!
In November 1944 I returned home to Cranfield to see my parents.I had arranged to meet "Woody" at a dance at the officers mess in Cranfield .I struggled up by train. He was to fly up from Ford where he was based.
I arrived at the dance but he didn't show up.I asked a friend where he was to be told fairly casually that he hadn't returned from a mission.I was only just 20 and had lost my first serious boyfriend.Distraught I returned home.Only my father was there .I cried and cried and cried.He didn't know what to do.
Later the US embassy informed me that "Woody" and his navigator were missing presumed dead while operating somewhere around Arnhem in Holland.
I had his mother's address but for some reason I didn't contact her .Years later I took my children to see his name engraved on the memorial wall at the American forces cemetary in Madingley near Cambridge.His death was the harsh climax of war for me
(http://www.bbc.co.uk/ww2peopleswar/stories/28/a7257828.shtml) Missing 7.11.44 (Air Britain Serials)</t>
  </si>
  <si>
    <t>MM624</t>
  </si>
  <si>
    <t>DH/85</t>
  </si>
  <si>
    <t>KB364</t>
  </si>
  <si>
    <t>06.11.1944 1743 608 to Gelsenkirchen from Downham Market crashed probably due to icing. at Bawdeswell, east mainroad Norwich to Fakenham, about 13miles NE Norwich 2045 (BCL). P/O J McLean +, Sgt ML Tansley +, McLean lies in Tranent New Cem, Tansley buried in Fulham Old Cem
It was one of twelve aircraft from 608 Squadron which set out from Bexwell, Norfolk, known then as RAF Downham Market, to attack Gelsenkirchen in Germany on 6th November 1944. The attack was a diversionary raid to draw German fighters away from two bigger raids elsewhere. ( 235 Lancaster bombers attacking the canal at Gravenhorst and 129 attacking Koblenz.) The attack commenced as planned, five minutes ahead of the two other raids at 19.25 hours. The Mosquitos dropped a mixture of red and green target indicators and high explosive bombs from 25,000ft. A few searchlights and very light flak were reported by crews over Gelsenkirchen. Eleven of the Mosquitoes from 608 Squadron carried out successful missions and returned safely to Norfolk. 
Cloud and icing conditions were encountered . KB364 is thought to have become severely iced-up during the return descent through cloud over Norfolk , and it was considered likely at the time that the pilot lost control and was unable to maintain height. The aircraft hit some electricity cables in the Reepham Road and struck All Saints Church, setting it on fire. Parts of the aircraft carried on and hit Barwick House and Chaucer House opposite, causing considerable damage to both. Debris was spread over a wide area. The crash took place at 20.45hrs. 
The Dereham Fire Brigade and firefighters from the American airbase at Attlebridge (Weston Longville) attended and it took four hours to control the blaze. 
Stephanie Leitch (nee Bugdale) was 8yrs old at the time, living at Kenway cottage in the Street - "I remember seeing one of the plane's wheels, on fire, rolling down the street towards us. Since this was a few moments after the impact - we had time to come out to see the source of the noise - the wheel must have landed on the roof of Barwick House and from there rolled down onto the road. There was, incidentally, a fire appliance behind Chaucer House, where Mr Lloyd Lewis had a steel workshop. Unluckily the flaming debris blocked access to it, and they had to wait for help from the USAF at Weston Longville. The Bawdeswell fire team consisted of Ambrose Frankland, Sam Muttock, Billy Hagen and Arthur Currie." 
Remarkably, no civilians were injured.
Both crew members died in the crash. Pilot Officer James McLean (195130) aged 26, who was the son of William and Alison Pringle McLean of Bents, West Lothian, Scotland, and Sergeant Mervyn Lambert Tansley (1604944) aged 21, the son of Frederick Freeman and Alice Maud Tansley of Fulham, London. Both crewmen were members of the RAF(VR), the volunteer reserve. McLean is buried in Tranent new Cemetery, East Lothian, section A, grave 409. Tansley is buried in Fulham old Cemetery, City of London, section 1, grave 14. 
This is believed to have been the only Norfolk church to be destroyed in this way. 
More details of the aircraft. KB364 was a Mosquito B Mk.XX (Canadian version of the British B Mk.V) and was built by DeHaviland (Canada) at their Downsview, Toronto plant, under contract No. BsB 2115. The aircraft was fitted with two Packard Merlin 33 engines. It was flown to Britain via Gander in Newfoundland, and arrived at Prestwick on 20th July 1944. It was delivered to No.13 Maintenance Unit at Henlow for modifications on 23rd July 1944. On 13th August 1944 she was delivered to 608 Squadron (North Riding Squadron), which reformed on 1st August 1944 at RAF Downham Market, as part of 8 Group's Light Night Striking Force. It is recorded as suffering damage and being repaired on site between 29th August and 23rd October. 
The above information taken from the notes of Bob Collis, Norfolk and Suffolk Aviation Museum, Flixton, Suffolk, and the eye-witness report sent in by Stephanie Leitch of St Albans. http://www.bawdeswell.net/rtwebsite/villages/Bawdeswell/Baw%20Ch/Mosquito.htm
"Serial Range KB325 - KB629. 45 Mosquito B.MkXX. Part of a batch of 245, including nine to the USAAF as F8, delivered by De Havilland (Toronto) Canada. Airborne 1743 6Nov44 from Downham market. Crashed 2045, possibly due to icing, at Bawdeswell, a village just to the east of the main road between Norwich and Fakenham and about 13 miles NE from the former. P/O McLean is buried in Tranent New Cemetery; Sgt Tansley in Fulham Old Cemetery. Sgt M.L.Tansley KIA P/O J.McLean KIA " (Chorley via Lost Bombers) Dived into ground Boardswell Norfolk 6.11.44 (Air Britain Serials) 06.11.44 608 Sqn. KB364 It is considered that the pilot lost control descending through cloud and severe icing conditions and was unable to regain control before ground level, crashing at Boardswell, Norfolk. (Mosquito Crash Log)</t>
  </si>
  <si>
    <t>PZ217</t>
  </si>
  <si>
    <t>06.11.1944 1820 heading for vicinity of Nordholz and Stade 515 BS from Little Snoring last heard 2214 by 100 Group listening post "Is Base ok for me , will go to Woodbridge", nothing further heard. Lost without trace 2214 (BCL). F/L TN Cooper +, F/O KH Bonner +, no further info. Aircraft squadron letter was K according to an account by the pilot who had previously flown the plane regularly, P/O Chris Harrison (The Men Who Flew the Mosquito, ,which says Nav was F/L M.W. Huggins). 6/7 November 1944 (FCWDv5) Missing on return from patrol to Nordholz 6.11.44 presumed ditched in bad weather (Air Britain Serials)</t>
  </si>
  <si>
    <t>PZ238</t>
  </si>
  <si>
    <t>6 Nov D.H. Mosquito no. PZ238. Shot down by flak while attacking enemy's M/T near Harff in Holland. Lost were F/O Mochnacki and P/O Szwarnowiecki. 6/7 November 1944 (FCWDv5) Lost around 22:00 6/7 November, coded D (2nd TAF). Missing from night intruder over Netherlands 7.11.44 (Air Britain Serials)</t>
  </si>
  <si>
    <t>DD734</t>
  </si>
  <si>
    <t>85/410/456/157/13OTU</t>
  </si>
  <si>
    <t>Missing on training exercise presumed ditched 7.11.44 (Air Britain Serials) 06.11.44 13 OTU. DZ734 Aircraft failed to return after exercise over the sea. (Mosquito Crash Log)</t>
  </si>
  <si>
    <t>ML896</t>
  </si>
  <si>
    <t>109/105/ME</t>
  </si>
  <si>
    <t>Abandoned while lost over Egypt 7.11.44 (Air Britain Serials)</t>
  </si>
  <si>
    <t>HK159</t>
  </si>
  <si>
    <t>Engine caught fire on takeoff bellylanded at Church Fenton 7.11.44 (Air Britain Serials)</t>
  </si>
  <si>
    <t>DZ632</t>
  </si>
  <si>
    <t>692/627/139/1655MTU</t>
  </si>
  <si>
    <t>"A" Flight March 1944. "AZ-C" DZ632, one of the early Cookie carriers. This was one of the modified Mossies handed over to 139 Squadron the day 627 moved to Woodhall Spa, where there was no need for a 4000lb bomb carrying capacity. (http://www.627squadron.co.uk/album.html) 1655 MTU 8/11/1944 Training DZ632 Mosquito XX T/o 2120 Wyton for a night cross country. Dived and crashed 2150 between Hopton and Lound,two villages roughly 4 mile N and 4 miles NNW from Lowestoft, Suffolk. F/L Clancey's two brothers were also killed during the war - Sgt Douglas Allen Clancey, 27/11/41 and Lt Kenneth Cooper Clancy 11/3/45, F/Lt R WClancey 104541 ENFIELD (LAVENDER HILL) CEMETERY, 2430631 8/11/1944, F/O R WAlford MID 31 168697 BOVEY TRACEY CEMETERY 2441280 8/11/1944 (http://www.156squadron.com/display_newpff_roll.asp?ID=1655%20MTU) Dived into ground Lound Suffolk 8.11.44 (Air Britain Serials) 08.11.44 1655MTU. DZ632 Aircraft was in flight when it spun or dived while making a new course, pilot lost control and crashed at Oak Farm, Lound, Suffolk, killing 2. (Mosquito Crash Log)</t>
  </si>
  <si>
    <t>HK181</t>
  </si>
  <si>
    <t>Overshot single-engined landing Church Fenton 8.11.44 (Air Britain Serials)</t>
  </si>
  <si>
    <t>HX973</t>
  </si>
  <si>
    <t>Received at 418 Sqn from No.27 Movements Unit, 16 November 1943; to No.60 OTU, 21 February 1944. TH-G, letter on list dated 18 November 1943. Swung on take-off and u/c collapsed High Ercall 8.11.44 (Air Britain Serials) 08.11.44 60 OTU. HX973 Aircraft swung on take-off from High Ercall aerodrome, and suffered port undercarriage collapse. Crew unhurt. (Mosquito Crash Log)</t>
  </si>
  <si>
    <t>PZ248</t>
  </si>
  <si>
    <t>08.11.1944 1820 Training 239 from West Raynham return to base clipped tree and crashed near West Raynham airfield 1935 (BCL). F/O W Jenkinson ok, , Mainly Coastal Command and 100 Group Undershot landing from training flight hit tree and crashed West Raynliam 8.11.44 (Air Britain Serials)</t>
  </si>
  <si>
    <t>A52-18</t>
  </si>
  <si>
    <t>11.1944 Not delivered to forces, crashed before acceptance, pulled out of dive too violently. near Bankstown, New South Wales (MIAS). Built as F.B.40, not delivered. Final disposition: crashed at Bankstown, New South Wales before acceptance, November 1944. (Beaufort, Beaufighter and Mosquito in Australian Service, Stewart Wilson, 1990) Crashed Bansktown NSW 08.11.44 prior to RAAF Acceptance (Air Britain Serials)</t>
  </si>
  <si>
    <t>MM422</t>
  </si>
  <si>
    <t>8/9 November 1944</t>
  </si>
  <si>
    <t>8/9 November 1944, time estimated around 01:00, coded H, F/L J.A. Currie and F/O J.K. Smith bith KIA, ftr from Holland. (2nd TAF) On a railway interdiction sortie over Holland (FCWDv5) Missing from night intruder over Netherlands 9.11.44 (Air Britain Serials)</t>
  </si>
  <si>
    <t>DZ244</t>
  </si>
  <si>
    <t>264/307/264/60OTU</t>
  </si>
  <si>
    <t>Dived into ground in circuit Condover 9.11.44 (Air Britain Serials) 09.11.44 60 OTU. DZ244 Aircraft was in circuit after take-off when it dived vertically into ground at Haugmond Hill, Shrewsbury, killing one and injuring one. (Mosquito Crash Log)</t>
  </si>
  <si>
    <t>LR359</t>
  </si>
  <si>
    <t>DH/RAE/RN</t>
  </si>
  <si>
    <t>First twin-engined carrier landing HMS Indefatigable 25.3.44 Dived into Duddon Estuary 9.11.44 (Air Britain Serials) 09.11.44 ?. LR359 Crashed at Arbroath, aircraft being one navalised for trials. (Mosquito Crash Log)</t>
  </si>
  <si>
    <t>HR374</t>
  </si>
  <si>
    <t>1FU/8FU/45</t>
  </si>
  <si>
    <t>Pilot was a New Zealander, shot down by an Oscar and taken prisoner. (http://www.awm.gov.au/cms_images/histories/27/chapters/25.pdf) The Mossie Number 25 indicates the pilot was Cliff Emeny, and that the Mossie crashed with the port engine on fire and the starboard engine loosing coolant. Two Oscars had been on the Mosquito's tail but were driven off by Emeny's squadron mates, though it is not clear if the Oscars had caused the initial damage. The Mossie Number 27 indicates aircraft was hit by both flak and fighters. Crashed nr Meiktila pres. shot down by Japanese fighters 9.11.44 (Air Britain Serials)</t>
  </si>
  <si>
    <t>HR363</t>
  </si>
  <si>
    <t>9/10 November 1944</t>
  </si>
  <si>
    <t>09.11.1944 eveng Intruder sortie 605 to Ardorf from Manston crashed. near Arnheim (FCL). F/L W Singer +, F/O IC Rodgerson +, both buried in Oosterbeek War Cem Arnhem. 9/10 November 1944, ftr from sortie to Ardorf (FCWDv5) Was UP-U on 605 Squadron (Ian Piper: http://www.605squadron.co.uk/Squadron_aircraft.htm) Missing (Ardorf) 9.11.44 (Air Britain Serials)</t>
  </si>
  <si>
    <t>TA449</t>
  </si>
  <si>
    <t>1FU</t>
  </si>
  <si>
    <t>U/c collapsed on take-off Rabat 10.11.44 (Air Britain Serials)</t>
  </si>
  <si>
    <t>KB360</t>
  </si>
  <si>
    <t>10/11 November 1944</t>
  </si>
  <si>
    <t>MM807</t>
  </si>
  <si>
    <t>MM351</t>
  </si>
  <si>
    <t>10./JG 54, 15:08, Tweelbäke, Mosquito of 540 Sqn, RAF flown by F/O Metcalf, 2 crew killed, Oberleutnant Peter Crump (http://www.luftwaffe.cz/crump.html) Likely a Fw 190 D: "My dear parents! 
I was just out at my aircraft with the technicians and crew assigned to my plane making several modifications. We polished until today. The bird looks as smooth and shiny as a huge mirror. As a result it now flies about 15-20 kph faster than before. A few days ago we were at 9,000 m. There we caught up with an enemy reconnaisance plane and shot it down over Oldenburg. 
I put my Focke Wulf 190D-9 into a steep dive at full throttle and approached the rapidly growing dot at high speed. It really was a Mosquito, whose speed I knew from my time on the Channel. There was no time for hesitation if the reconnaisance machine was not to get away. The distance dwindled rapidly. Soon the crew of the English aircraft spotted the approaching gaggle of Focke Wulfs and themselves entered a dive in an effort to reach a cloud layer to the south. Soon they realized that they were not going to make it. The enemy pilot pulled his plane into a steep climbing left turn, but that accomplished nothing. In spite of my high speed I quickly out-turned him with an even steeper turn with a sort of pull-up. I was finally flying a Focke Wulf that I knew inside out. The Mosquito now tried to avoid being hit by jinking left and right. When I closed in the pilot again enterd a left diving turn. He was in this attitude when my short burst hit him. The Mosquito blew apart and hit the ground at the southern edge of Oldenburg. " (http://www.acompletewasteofspace.com/modules.php?name=Forums&amp;file=viewtopic&amp;t=11182&amp;highlight=mosquito , quoting "Green Hearts, first in combat with the Dora-9" (MH - Green Hearts were JG 54?), and Eagle Editions "Doras of the Galland Circus") Missing from PR mission to Paderborn 11.11.44 (Air Britain Serials) 
Name: LUMSDEN, MILLER STAMFORD 
Initials: M S 
Nationality: United Kingdom 
Rank: Flight Lieutenant (Pilot) 
Regiment/Service: Royal Air Force 
Unit Text: 540 Sqdn. 
Age: 27 
Date of Death: 11/11/1944 
Service No: 47832 
Additional information: Son of Miller Bassett Lumsden and Margaret Lumsden, of Dulwich, London; husband of Dorothie Jane Lumsden. 
Casualty Type: Commonwealth War Dead 
Grave/Memorial Reference: 1. B. 11. 
Cemetery: SAGE WAR CEMETERY 
Name: METCALF, RALPH GILBERT 
Initials: R G 
Nationality: United Kingdom 
Rank: Flying Officer (Nav.) 
Regiment/Service: Royal Air Force Volunteer Reserve 
Unit Text: 540 Sqdn. 
Age: 32 
Date of Death: 11/11/1944 
Service No: 145030 
Additional information: Son of Ralph Johnson Metcalf and Gertrude Metcalf; husband of Margaret Audrey Metcalf, of Winchmore Hill, Middlesex. 
Casualty Type: Commonwealth War Dead 
Grave/Memorial Reference: 1. B. 12. 
Cemetery: SAGE WAR CEMETERY 
(CWGC)</t>
  </si>
  <si>
    <t>JG 54</t>
  </si>
  <si>
    <t>MM688</t>
  </si>
  <si>
    <t>Damaged 11.11.44 SOC 24.2.45 (Air Britain Serials)</t>
  </si>
  <si>
    <t>MM760</t>
  </si>
  <si>
    <t>11/12 November 1944</t>
  </si>
  <si>
    <t>11/12 November 1944, crew OK (FCWDv5) Less serious was another mishap at Brussels / Melsbrook where a Mosquito force-landed one night in November and overturned when it ran off the runway into soft ground. The aircraft was badly damaged, but the pilot, F/O E. Sexsmith, escaped unscathed. His RAF navigator, F/O W. Nixon, received a small gash in the head and returned to Lille looking like a pirate in his big turban bandage. (History of 410 Squadron) Engine cut on night patrol overshot forced landing and overturned Melsbroek 11.11.44 (Air Britain Serials)</t>
  </si>
  <si>
    <t>KB504</t>
  </si>
  <si>
    <t>MV525</t>
  </si>
  <si>
    <t>HR212</t>
  </si>
  <si>
    <t>12.11.1944 1843 Training 23 from Little Snoring recalled due to weather, on landing crashed amongst trees near airfield. near Little Snoring airfield 1912 (BCL). F/S J Richmond +, F/S CP Findlow +, Richmond buried in Glasgow, Findlow rests at Cambridge City Cem Flew into trees on approach in bad weather Little Snoring 12.11.44 (Air Britain Serials) 12.11.44 23 Sqn. HR212 Aircraft flew into trees on port side of lead-in lights at Little Snoring aerodrome, killing two. (Mosquito Crash Log)</t>
  </si>
  <si>
    <t>DZ287</t>
  </si>
  <si>
    <t>85/410/157/307/410/157/307/51OTU</t>
  </si>
  <si>
    <t>Engine cut on take-off hit gunpost Middle Wallop 14.11.44 (Air Britain Serials)</t>
  </si>
  <si>
    <t>HK289</t>
  </si>
  <si>
    <t>14/15 November 1944</t>
  </si>
  <si>
    <t>MV526</t>
  </si>
  <si>
    <t>HP906</t>
  </si>
  <si>
    <t>Missing from high altitude PR exercise 15.11.44 (Air Britain Serials)</t>
  </si>
  <si>
    <t>MM196</t>
  </si>
  <si>
    <t>15/16 November 1944</t>
  </si>
  <si>
    <t>15.11.1944 1707 128 to Berlin from Wyton came down in allied held territory. Lost without trace (BCL). F/L JS Etherington inj, F/O S Harrison ok, Missing (Berlin) 16.11.44 (Air Britain Serials)</t>
  </si>
  <si>
    <t>A52-40</t>
  </si>
  <si>
    <t>5OTU</t>
  </si>
  <si>
    <t>ML907</t>
  </si>
  <si>
    <t>16.11.1944 1345 109 to Jülich from Little Staughton on return to base, SBA approach, stalled after pull over HT cable, crashed. near Little Staughton airfield 1525 (BCL). W/O J Garcia-Webb +, W/O RJ Wendes +, both rest at home Cem
Took off 13.45 from Little Staughton. Mosquito IX. Returned to base and encountered extremely poor visibility. He lost control whilst trying to avoid HT cables, the aircraft stalled and crashed near the aerodrome. 
GARCIA-WEBB 
 Joseph 
 Warrant Officer 1280538. Pilot 109 Sqdn., Royal Air Force Volunteer Reserve. Died Thursday 16 November 1944. Age 28. Son of Richard and Frances Garcia-Webb; husband of Miriam Garcia-Webb, of Brockley Hill. Buried: WILLESDEN JEWISH CEMETERY, Middlesex, United Kingdom. Ref. Sec. R. Row 4. Grave 16. 
WENDES 
 Robert John 
 Warrant Officer 1380740. Nav. 109 Sqdn., Royal Air Force Volunteer Reserve. Died Thursday 16 November 1944. Age 23. Son of Samson and Blanche Ethel May Wendes, of Newport. Buried: CARISBROOKE CEMETERY, Isle of Wight, United Kingdom. Ref. Sec. F. Grave 95.
(http://www.roll-of-honour.com/Bedfordshire/LIttleStaughton109Squadron.html)
Serial Range ML896 - ML924. 29 Mosquito B.Mk1X. Powered by Merlin 72 engines. Delivered by De Havilland (Hatfield between 10Jul43 and 20Oct43. Airborne 1345 16Nov44 from Little Staughton. Returned to base only to encounter extremely poor visibility. W/O Garcia-Webb decided to make an SBA approach but on nearing the runway threshold he was observed to pull up sharply in order to avoid H/T cables. In doing so he lost control and the Mosquito stalled and spun in at 1525 near the airfield. Both were taken to their homes for burial. W/O J.Garcia-Webb KIA W/O R.J.Wendes KIA (Chorley via Lost Bombers) Stalled avoiding HT cables on SBA landing on return from target marking mission nr Little Staughton 16.11.44 (Air Britain Serials) 16.11.44 109 Sqn. ML907 Pilot landing in poor visibility pulled up to avoid HT cables and crashed in the vicinity of Little Staughton aerodrome, killing two. (Mosquito Crash Log)</t>
  </si>
  <si>
    <t>DK284</t>
  </si>
  <si>
    <t>SOC 18.11.44 (Air Britain Serials)</t>
  </si>
  <si>
    <t>PF399</t>
  </si>
  <si>
    <t>128/571</t>
  </si>
  <si>
    <t>18.11.1944 1745 571 to Hannover from Oakington skidding out of control from very wet runway. Oakington airfield (BCL). F/O JH Higgins RNZAF ok. Swung on take-off skidded off wet runway and u/c collapsed Oakington 18.11.44 DBR (Air Britain Serials)</t>
  </si>
  <si>
    <t>KB513</t>
  </si>
  <si>
    <t>Overshot landing at Stornoway 18.11.44 DBR (Air Britain Serials)</t>
  </si>
  <si>
    <t>MM418</t>
  </si>
  <si>
    <t>Swung in heavy landing and u/c collapsed Thorney Island 18.11.44 (Air Britain Serials)</t>
  </si>
  <si>
    <t>HR144</t>
  </si>
  <si>
    <t>18/19 November 1944</t>
  </si>
  <si>
    <t>HR248</t>
  </si>
  <si>
    <t>Coded K, 18/19 November, time not known, ftr from Northern Holland, F/L A.S. Anderson and F/L J.W. Taylor both KIA. (2nd TAF) F/L A.S. Anderson, Pilot, 391873, Rheinberg 11.A.21, F/L J.W. Taylor, Nav., 421944, Rheinberg 11.A.20 (http://www.luftwaffe-bullet-board.com/viewtopic.php?t=8456&amp;highlight=) Missing from night intruder mission 19.11.44 (Air Britain Serials)</t>
  </si>
  <si>
    <t>NT189</t>
  </si>
  <si>
    <t>Served with 464 Sqn, under RAF control 7/44 to 18-19/11/44 Coded SB-O. Failed to Return From Operations Holland. (Brian Fillery's website) Lost near Appeldoorn, W/O Beer F/Sgt. R.F. Fountain KIA (Mosquito Monograph). Lost around 2330 estimated (2nd TAF) Missing from night intruder 19.11.44 (Air Britain Serials) Came down at Appeldoorn IWormensematen) (Verliesregister 1944)</t>
  </si>
  <si>
    <t>NT230</t>
  </si>
  <si>
    <t>Flew into high ground in bad visibility on ferry flight Leith Hill Surrey 19.11.44 (Air Britain Serials) 19.11.44 613 Sqn. NT230' In low flight when the aircraft struck Leith HilI, Surrey, while the pilot was contact flying in conditions of low cloud and fog. (Mosquito Crash Log)</t>
  </si>
  <si>
    <t>KB508</t>
  </si>
  <si>
    <t>Crashed on landing Dorval 20.11.44 (Air Britain Serials)</t>
  </si>
  <si>
    <t>KB392</t>
  </si>
  <si>
    <t>20.11.1944 2109 139 to Hannover from Upwood starboard engine surged, swung off runway and crashed. at Upwood airfield (BCL). Capt J Rad RNZAF ok, F/O D McT Martin DFM ok, Lost power on take-off forcelanded and u/c collapsed Upwood 20.11.44 (Air Britain Serials) 20.11.44 139 Sqn. KB392 Aircraft had engine trouble after take-off from Upwood aerodrome, force landed in cross wind, swung and suffered undercarriage collapse. (Mosquito Crash Log)</t>
  </si>
  <si>
    <t>KB430</t>
  </si>
  <si>
    <t>139/142</t>
  </si>
  <si>
    <t>20/21 November 1944</t>
  </si>
  <si>
    <t>20.11.1944 2056 142 to Hannover from Gransden Lodge returned while starboard engine failed, crash landed with intact bomb load. at Gransden Lodge airfied 2228 (BCL). F/L HD Nimmo ok, F/S JL Craddock ok, "Serial Range KB370 - KB699. 330 Mosquito B.MkXXV. Part of a batch of 400 delivered by De Havilland (Toronto) Canada. KB430 was one of two 142 Sqdn Mosquitoes lost on this operation. See: KB460. Airborne 2056 20Nov44 from Gransden Lodge. Turned back with its starboard engine failing, crash-landing (gently?) 2228 with its bomb load intact, without injury. F/L H.D.Nimmo F/S J.L.Craddock " (Chorley via Lost Bombers) Engine cut crashlanded at Gransden Lodge 20.11.44 (Air Britain Serials)</t>
  </si>
  <si>
    <t>KB460</t>
  </si>
  <si>
    <t>20.11.1944 2111 142 to Hannover from Gransden Lodge severe problems with port engine, returned early and crash landed after jettisoned bombs. at Woodbridge airfield, Suffolk 2352 (BCL). F/L B Eichler ok, Sgt G Logie ok, 20/21 November, Hannover, "Serial Range KB360 - KB669. 330 Mosquito B.MkXXV. Part of a batch of 400 delivered by De Havilland (Toronto) Canada. KB460 was one of two 142 Sqdn Mosquitoes lost on this operation. See: KB430. Airborne 2111 20Nov44 from Gransden Lodge. Experienced severe problems with the port engine and the bomb load was jettisoned. Returned arly and crash-landed at RAF Woodbridge, Suffolk. No crew injuries. F/L B.Eichler Sgt G.Logie Both of these airmen were to be killed together 5/6Jan44. See: KB397 " (Chorley via Lost Bombers) Swung on landing and u/c collapsed Woodbridge 21.11.44 (Air Britain Serials) 20.11.44- 142 Sqn. KB460 Aircraft landed in a cross wind at Woodbridge aerodrome, swung and suffered undercarriage collapse. Crew unhurt. (Mosquito Crash Log)</t>
  </si>
  <si>
    <t>HR198</t>
  </si>
  <si>
    <t>Coded D, F/L L.E. Carter and F/O S. Cohen FTR from east of Venlo 21/22 November 1944, lost around 2140. Missing from patrol E of Venlo 21.11.44 (Air Britain Serials)  Mosquito FB VI, HR 198, die am 21.11.44 vom Vierling abgeschossen wurde und in Pont zwischen dem Neerponter Weg und dem Bruchweg aufschlug. Danny Keay war schon vor Jahren dort und ich hatte vor Kurzem E-Mailkontakt mit dem Enkel des Besatzungsmitglieds Carter, vielleicht treffe ich ihn im April in London. Er wußte jedenfalls, daß sein Großvater in Pont beerdigt war. (http://www.luftwaffe-bullet-board.com/viewtopic.php?t=15221&amp;start=15)</t>
  </si>
  <si>
    <t>KB489</t>
  </si>
  <si>
    <t>Ran off runway on landing Bluie West One 21.11.44 DBR (Air Britain Serials)</t>
  </si>
  <si>
    <t>NS501</t>
  </si>
  <si>
    <t>Baulked on single-engined approach on return from PR mission and crashlanded Cox's Bazaar 21.11.44 (Air Britain Serials)</t>
  </si>
  <si>
    <t>PF379</t>
  </si>
  <si>
    <t>21/22 November 1944</t>
  </si>
  <si>
    <t>21.11.1944 1707 571 to Stuttgart from Oakington problems with hydraulic system and returned, crashlanded. at Manston airfield, Kent 2030 (BCL). F/O JN Canpbell ok, F/L AAB Cleaver ok. Coded Z (Original 571 Order of Battle for Tuesday 21st November 1944) "Serial Range PF379 - PF415. 37 Mosquito B.MkXV1. Powered by Merlin 72/73 engines. Part of a batch of 195 delivered by percival Aircraft (Luton) between 15May44 and 5Dec45. Airborne 1707 21Nov44 from Oakington. Developed hydraulic problems and turned back, crash-landing 2030 flapless and minus braking at RAF Manston, Kent, where the 4,000lb 'Cookie' fell off on touchdown. No injuries. (Phew) F/O J.N.Campbell F/L N.A.B.Cleaver " (Chorley via Lost Bombers) 4000lb bomb hung up and flaps jammed u/c collapsed in heavy landing Manston 21.11.44 DBF (Air Britain Serials) 21.11.44 571 Sqn. PF379 During a flapless landing at Manston aerodrome with 4,000 lb bomb on board, undercarriage collapsed. Crew unhurt. (Mosquito Crash Log)</t>
  </si>
  <si>
    <t>MM629</t>
  </si>
  <si>
    <t>PZ344</t>
  </si>
  <si>
    <t>21.11.1944 1730 515 BS from Little Snoring hit by light FLAK and crashed. near Walbeck, 5km WSW Geldern, close to german-dutch border (BCL). F/L TF L´Amie DFC +, F/O JW Smith DFC +, joint grave in Rheinberg War Cem 21/22 November, "Serial Range PZ330 - PZ358. 29 Mosquito FB.MkV1.Powered by Merlin 25 engines. Part of a batch of 250, including nine built as FB.MkXV111. Delivered by De Havilland (Hatfield) between 16May44 and 19Jun45. Airborne 1730 21Nov44 from Little Snoring. Shot down by light Flak, crashing near the small town of Walbeck, 5 km WSW of geldern and close to the German/Dutch border. Both airmen share a joint grave in Rheinberg War Cemetery. F/L T.F.L.A_Amie DFC KIA F/O J.W.Smith DFC KIA " (Chorley via Lost Bombers) Missing from patrol to Echterdingen 21.11.44 (Air Britain Serials)   FB VI PZ 344, die bis dahin als Mosquito-Verlust in Pont geführt wurde, ist am gleichen Tag anderswo in der hiesigen Gegend  heruntergekommen (http://www.luftwaffe-bullet-board.com/viewtopic.php?t=15221&amp;start=15)</t>
  </si>
  <si>
    <t>HJ650</t>
  </si>
  <si>
    <t>456/157/60OTU</t>
  </si>
  <si>
    <t>Stalled out of formation and dived into ground nr West Bromwich Warks. 22.11.44 (Air Britain Serials) 22.11.44 60 MTU. HJ650 Formation leader narrowly missed his No.3, stalled to the right and crashed into the ground at Westbourne near West Bromwich, killing 2. (Mosquito Crash Log)</t>
  </si>
  <si>
    <t>HK344</t>
  </si>
  <si>
    <t>Crashed on takeoff from Coltishall, USN crew were both killed (FCWDv5) Crew listed as Sam Peebles and Dick Grinndal in a 68 Sqn History. Took off 22:30 but crashed near Horstead at 22:33. (A History of Number 68 Squadron) hit tree after take-off, Crew: Lt.B.W.Peebles(Pilot)US Navy-killed, Ens.E.R.Grinndal(Obs)US Navy-killed (http://aviation-safety.net/wikibase/wiki.php?id=15808) Hit trees after take-off Horstead Hall Norfolk 22.11.44 (Air Britain Serials) 22.11.44 68 Sqn. HK344 After take-off the aircraft hit trees at Horstead Hall, Norfolk, crashed and burnt out, killing crew. (Mosquito Crash Log)</t>
  </si>
  <si>
    <t>NS515</t>
  </si>
  <si>
    <t>NS515 carried the tail code M for mother for 653rd Squadron and crashed 22 November 1944 killing both Lts. Harry and Hopkins. (Norman Malayney) 653BSW 25BG, 8th Air Force. Pilot Harry, Russell E. Killed, Crashed on Take off at Great Cressingham. Category 4 damage, 22 November 1944. (http://www.aviationarchaeology.com) (MH - shouldn't this be Category 5 damage?) 441122 MOSQUITO NS-515 GREAT CRESSINGHAM 25 (Thomas Ensminger) NS515 delivered Burtonwood 6 April 1944 653 Squadron M-Mike Accident 22 November 1944, R. E. Harry and M. B. Hopkins, both KIFA Cat. E2, TT 218 Hours, 120 Hours since overhaul (Norman Malayney) (Air Britain Serials)</t>
  </si>
  <si>
    <t>NS630</t>
  </si>
  <si>
    <t>22 November 1944 653rd Sqn Mosquito NS630 25th B/Group USAAF. This aircraft was returning to base from a night mission (Blue Stocking) started the approach at Watton airfield, but was ordered to another airdrome because of bad weather conditions, the Pilot informed the control he could see the runway,after making one pass, the aircraft was going to make a second attempt, flying out and over Merton, radio contact was lost, The aircraft had flown low and crashed hitting tree tops and ended on a field on the border between Thompson &amp; Merton. Pilot 1st Lt 0-886135 Malcolm J.Macleod, Cambridge American Cemetery. Navigator 1st Lt 0-865945, Edward Fiztgerald, Cambridge American Cemetery. (Web, confirmed by Norman Malayney) 
653BSW 25BG, 8th Air Force. Pilot MacLeod, Malcolm J. Killed in Crash Landing due to Weather at Thompson. Category 4 damage, 22 November 1944. (http://www.aviationarchaeology.com) 441122 MOSQUITO NS-630 THOMPSON 25 (Thomas Ensminger) (Air Britain Serials)</t>
  </si>
  <si>
    <t>NS788</t>
  </si>
  <si>
    <t>Crashed before delivery Radlett 22.11.44 (Air Britain Serials)</t>
  </si>
  <si>
    <t>DZ642</t>
  </si>
  <si>
    <t>22/23 November 1944</t>
  </si>
  <si>
    <t>23.11.1944 1842 mark U-Boat pens 627 to Trondheim from Woodhall Spa on return asked for permission to land at Scatsa, 100ft cloud, nothing further heard. later found on Royal Field Hill, Shetland (BCL). F/L JA Reid +, F/O WD Irwin RCAF +, both rest in UK On the return journey one of the Mosquitoes, AZ-H DZ642, was short of fuel so the pilot John Reid and his navigator Wes Irwin made for Sumburgh in the Shetlands. There were also communications problems but in spite of help from other Mossies and Lerwick, H-Harry sadly crashed on a hill top. Some days later the wreckage was found by three shepherds. (http://www.627squadron.co.uk/Crash-Sumburgh.htm) In the late hours of November the 22nd 1944, the Mosquito DZ 642 of the H/627 Sqn., on its return from a failed mission on the German U - boat pens in Trondheim, Norway, crashed into the steep Royl Field hill in South Shetland Mainland.
The Mosquito was "Marker 3" of three mosquitos that had taken off from Woodhall Spa. Their mission was to mark the target in Trondheim for the Lancasters of 5th group.
They had landed in Lossiemouth for refuelling, but in one way or another, the "Marker 3" had not been refuelled.
When they arrived at target, the Germans had been warned and the area was covered by a smoke screen. There was nothing to do but return.
"Marker 3" had very little fuel left, and decided to try to land at Scatsta Airport in Shetland, but they had problems with their radio, and could not communicate with the airport, so the two other mosquitos accompanied it to relay messages. Contact was made with ASR/MCU at Lerwick, who gave them the weather report and a course which would bring it within sight of the Sandra Light at Sumburgh Airport. As soon as DZ642 was within radio range of Sumburgh, the two other planes had to leave it, because they had only fuel enough to reach Peterhead. The last they heard was that Sumburgh warned "Marker 3" about high ground along its route.
The VHF reception was very bad, and the last Sumburgh heard from the Mosquito was that it had completed its first leg and was turning 250 degrees.
On the 6th of December, three men, George Mann of Uphouse, Laurence Malcolmson of Culbinsgarth and Adam Adamson of Brind, were driving sheep on Royl Field, when they found the wreck of the mosquito and its two dead crewmen.
The fuel tanks of the mosquito were empty when it was found, but we will never know if the reason of the crash was that they ran out of fuel and tried an emergency landing, or they had tried to fly below the clouds and therefore crashed into the hill.
The names of the two dead crewmen were :
F/L John Alexander Reid (Pilot) - buried in Winchester.
F/O Wesley Douglas Irwin RCAF (Navigator) - buried in Manor Park, London. 
There are still many remains of the Mosquito on the crash site near the memorial. 
(http://shetlopedia.com/Royl_Field_Mosquito_Memorial) Flew into hill nr Sumburgh 22.11.44 (Air Britain Serials) 22.11.44 627 Sqn. DZ642 Pilot was trying to locate aerodrome in bad visibility when he collided with Royal Field hill, Shetland Islands at 1 ,000 feet high. Aircraft was last heard vectoring on a course of 230 degrees. (Mosquito Crash Log)</t>
  </si>
  <si>
    <t>DD736</t>
  </si>
  <si>
    <t>R-R/AAEE/141/1692 Flt</t>
  </si>
  <si>
    <t>KB232</t>
  </si>
  <si>
    <t>1655 MTU 23/11/1944 Training KB232 Mosquito XX T/o Warboys for a high level navigation detail, climbing to 25,000 feet. And it was while cruising at this altitude that the starboard engine failed. Engine feathered but unable to maintain height and a force landing made in a field , 1t 1548, on Turnbury farm, Shirdley Hill near Birkdale. Lancashire. W/O N HPrior (http://www.156squadron.com/display_newpff_roll.asp?ID=1655%20MTU) Crashed in forced landing nr Birkdale Lancs. 23.11.44 (Air Britain Serials) 23.11.44 1655MTU. KB232 The starboard engine failed at 25,000 feet, prop feathered and aircraft began to lose height, pilot tried to make nearest airfield but was unable to do so and force landed in a field at Turnberry Farm, Shirdley Hill, near Birkdale,(Mosquito Crash Log)</t>
  </si>
  <si>
    <t>LR446</t>
  </si>
  <si>
    <t>60 SAAF/256</t>
  </si>
  <si>
    <t>Swung on take-off for training flight and u/c collapsed Foggia Main 23.11.44 (Air Britain Serials)</t>
  </si>
  <si>
    <t>MM112</t>
  </si>
  <si>
    <t>KB506</t>
  </si>
  <si>
    <t>4FP</t>
  </si>
  <si>
    <t>Overshot landing at Renlow 23.11.44 DBR (Air Britain Serials) 23.11.44 4 FPP. KB506 Landed too fast at Henlow aerodrome, over-ran and hit perimeter fence. Crew unhurt. (Mosquito Crash Log)</t>
  </si>
  <si>
    <t>MM201</t>
  </si>
  <si>
    <t>23/24 November 1944</t>
  </si>
  <si>
    <t>23.11.1944 1657 128 to Hannover from Wyton . Lost without trace (BCL). F/O GW Tuck RAAF +, Sgt MH Moss +, no further info Missing (Hannover) 24.11.44 (Air Britain Serials)
408938 Flying Officer TUCK, George William  
Source: 
AWM 237 (65)   NAA : A705, 163/169/80.  
Aircraft Type:  Mosquito 
Serial number:  MN 201 
Radio call sign:   
Unit:  ATTD 128 SQN RAF 
Summary: 
Mosquito MN 201 of 128 Sqn RAF, Path Finder Force, took off on night operations 
against Hannover, Germany, on the night of 23/24th
 November 1944. Nothing was heard 
from the aircraft after take off and it did not return to base. 
Crew: 
RAAF   408938 FO Tuck, G.W., Pilot. 
RAF  Sgt M.H.Moss, Navigator. 
Following post war enquiries and investigations it was recorded in 1950 that the missing 
crew had no known grave. Their names are commemorated on the Memorial to tha 
Missing, Runnymede, Surrey, UK.
(MISSING WITH NO KNOWN GRAVE 
    BY ALAN STORR)</t>
  </si>
  <si>
    <t>DZ429</t>
  </si>
  <si>
    <t>1655 MTU 24/11/1944 Training DZ429 Mosquito IV T/o 0118 Warboys heading off into the night intent on flying a high level cross country. At 0142, the Mosquito spun (presumably from its briefed height of 28,000 feet) and crashed at Alrewasm 5 miles SW from the centre of Burton Upon Trent, Staffordshire and not far from Lichfield airport. F/O R MJones 25 J/17652 CHESTER (BLACON) CEMETERY, 1526281 24/11/1944, F/O D GMacKenzie 22 163827 GLASGOW (CARDONALD) CEMETERY 2452699 24/11/1944 (http://www.156squadron.com/display_newpff_roll.asp?ID=1655%20MTU) Spun into ground Alrewas Staffs. 24.11.44 (Air Britain Serials) 24.11.44 1655MTU. DZ429 Lost control in a spin during which the starboard engine bearers failed and the engine fell out. Crashed at Alrewas, Staffs., killing two. (Mosquito Crash Log)</t>
  </si>
  <si>
    <t>HR256</t>
  </si>
  <si>
    <t>151/60OTU</t>
  </si>
  <si>
    <t>Hit hill in cloud nr Ashley Staffs 24.11.44 (Air Britain Serials) 24.11.44 60 OTU. HR256 Aircraft was being homed in lO/lOths cloud, was told to descend to 800 feet, crashed into hillside near Ashley, Staffs., and caught fire. Wrong fix given by Honiley Sector Operations. (Mosquito Crash Log)</t>
  </si>
  <si>
    <t>HK237</t>
  </si>
  <si>
    <t>25/68</t>
  </si>
  <si>
    <t>Overshot landing at night Coltishall 24.11.44 DBR (Air Britain Serials)</t>
  </si>
  <si>
    <t>HK317</t>
  </si>
  <si>
    <t>24.11.1944 am Diver patrol 456 anti He111-V1 from Ford Lost over sea. Lost without trace (FCL). W/O JL Mulhall +, F/O JD Jones +, cv at Marshalls(Cambridge), delivered as MKXVI 04.09.43-26.02.44. No known graves, no further info Served with 456 Sqn 02/44 to 12/44, coded RX-Y under RAF control. Returned to RAF. (Brian Fillery's website) W/O J.D. Mulhall, RAAF and F/O J.D. Jones, RAF, KIA. (Fighter Nights) Missing from anti V-1 patrol 24.11.44 (Air Britain Serials)</t>
  </si>
  <si>
    <t>MM585</t>
  </si>
  <si>
    <t>LR384</t>
  </si>
  <si>
    <t>613/107/251/60OTU</t>
  </si>
  <si>
    <t>Had been damaged by flak while coded B on 107 Squadron and crashlanded at Lasham at 1543 15 March 1944. MH - photo of this aircraft damaged with invasion stripes - 15/8/44, not 15/3/44. Control lost in cloud on night navex dived into sea off Bridgeport Dorset 25.11.44 (Air Britain Serials) 25.11.44 60 OTU. LR177 Aircraft dived into sea near Bridgeport, cause unknown. Crew missing. (Mosquito Crash Log)</t>
  </si>
  <si>
    <t>MT463</t>
  </si>
  <si>
    <t>Bounced on landing and u/c torn off Amiens/Glisy 25.11.44 (Air Britain Serials)</t>
  </si>
  <si>
    <t>HP913</t>
  </si>
  <si>
    <t>CRD Ansty/305</t>
  </si>
  <si>
    <t>25/26 November 1944</t>
  </si>
  <si>
    <t>All 305 Sq.a/c lost this night were detailed: Attacking rail movement SOEST-HAMM-OSNABRUECK-HENGELO (NL)-MUENSTER areas. (Post on 12 O'Clock High! Board) Coded W, hit by flak, crew of Sgt. Z. Haas and P/O T.P. Wilczewski both OK. Time 2345 25/26 November 1944 (2nd TAF). Damaged by flak and abandoned nr Reims 26.11.44 (Air Britain Serials)</t>
  </si>
  <si>
    <t>MM203</t>
  </si>
  <si>
    <t>26.11.1944 0102 128 to Nürnberg from Wyton on return engine failed and abandoned plane. near Calais assuming into channel, no trace (BCL). F/O HE Boulter ok, Sgt JR Churcher ok, both returned safe with Royal Navy "Serial Range MM181 - MM203. 25 Mosquito B.MkXV1. Powered by Merlin 72/73 engines. Part of a batch of 152 delivered by De Havilland (Hatfield) between 24Nov43 and 4Dec44. MM170 was not delivered. Airborne 0102 26Nov44 from Wyton. Returning to base an engine failed and the Mosquito was successfully abandoned, both airmen parachuting into the sea off Calais. They were returned to base safely, courtesy of the Royal Navy. F/O H.E.Boulter Sgt J.R.Churcher " (Chorley via Lost Bombers) Engine lost power abandoned nr Calais returning from Nurnberg 26.11.44 (Air Britain Serials) 26.11.44 128 Sqn. MM203 Aircraft engines overheated so crew abandoned aircraft. (Mosquito Crash Log)</t>
  </si>
  <si>
    <t>PZ278</t>
  </si>
  <si>
    <t>PZ333</t>
  </si>
  <si>
    <t>HK427</t>
  </si>
  <si>
    <t>488/FIU/409</t>
  </si>
  <si>
    <t>Damaged in accident 26.11.44 NFD (Air Britain Serials)</t>
  </si>
  <si>
    <t>LR305</t>
  </si>
  <si>
    <t>23/ADU</t>
  </si>
  <si>
    <t>Engine caught fire on ferry flight forcelanded 1m NW of Khandwa CP 26.11.44 (Air Britain Serials)</t>
  </si>
  <si>
    <t>ADU</t>
  </si>
  <si>
    <t>NS750</t>
  </si>
  <si>
    <t>Both engines cut on ferry flight forcelanded in field nr Zemmoro Algeria 26.11.44 (Air Britain Serials)</t>
  </si>
  <si>
    <t>DK292</t>
  </si>
  <si>
    <t>105/1655MTU/13OTU/192</t>
  </si>
  <si>
    <t>26/27 November 1944</t>
  </si>
  <si>
    <t>27.11.1944 0258 investigate R/T activities over Munich area, 192, BS from Foulsham crashed. near Reichsstrasse at Coesfeld (BCL). F/O JGM (Jack) Fisher RCAF +, F/L HVA (Vic) Vinnell +, no known graves 
"27-11-1944 - 192 Sqdn - Mosquito - DK292" Air Britain: Missing from bomber support mission.
Chorley: Crashed 3 km south-west of the Reichstrasse at Coesfeld (Germany)
Allison (They Shall Grow Not Old): Attempted a crash landing on a beach north of Le Havre, hit a mine and blew up.
Who may tell me what's correct.
Regards,
Henk. 
John Larder (Guest) (331 posts) 
20-Jan-04, 08:52 PM (GMT) 
1. "RE: 27-11-1944 - 192 Sqdn - Mosquito - DK292" 
Henk
I thought this one rang a bell. Wrote to AHB last year who confirmed Chorley's account.
BUT - German researcher active and wellknown in the Coesfeld area don't have anything on a loss in this area. (Henk) However, http://www.footnote.com/image/30642412/mosquitoes%7CMosquito/ gives a Mosquito crash at this location on this date, though gives the time as 11:30 a.m.
26/27 November, Airborne 0258 27Nov44 from Foulsham to investigate intense R/T activity in the M_nchen area. Cause of loss not established. Crashed 3 km SW of the Reichstrasse at Coesfeld. Both airmen are commemorated on the Runnymede Memorial. F/O J.G.M.Fisher RCAF KIA F/L H.V.a.Vinnell KIA (Chorley via Lost Bombers) 
www.cnam.co.uk/100Gp/RAF_100_Group_Newsletter_Summer_2006.pdf
It contains an article in memory of Ted Gomersall, a navigator on 192 who was close to Vic Vinell. An excerpt from Ted Gomersall to his wife on December 3 1944 has the following:
"Our worst fears about Jack and Vic have been confirmed by the washing up of Jack's cap and a sock with Vic's name on it, on the south coast of France yesterday. It seems almost certain that they came down in the drink, but there are certain mysteries about it which will never be cleared up, I suppose ..."
I have viewed pilot Jack Fisher's RCAF file. Correspondence in the file confirms the probable crash/explosion of Mosquito DK292 on the beach in France along with the recovery of small pieces of the aircraft and clothing identified as belonging to the crew members.
http://www.rafcommands.com/dcforum/DCForumID6/10952.html Missing from bomber support mission 27.4.44 (Air Britain Serials)</t>
  </si>
  <si>
    <t>NT207</t>
  </si>
  <si>
    <t>This Mosquito was abandoned by his crew (pilot w/o.G.Warren and navigator Sgt.W.Roberts) when damaged by flak. (Luc Vervoort) "2ndTAF" vol.2 page 343 (Shores/Thomas) mentions for NT207/B: "NE of Tilburg ±20.40h." "....en nooit was het stil" vol.2 page 457 (Zwanenburg) has "probably N of Antwerp". (Henk Welting) Roberts was injured, time around 2040 (2nd TAF) On a rail interdiction sortie, suffered severe damage while strafing a train. Observer baled out and was lost near Tilburg, pilot baled out near Antwerp into friendly territory. Damaged by flak and abandoned 26.11.44 (Air Britain Serials)
The crashlanding of the Haviland Mosquito NT207Mosquito NT207,RAF 107 sqdn,W/O G. Warren, Sergeant W. Roberts
The crashlanding of the Haviland Mosquito NT207 in Oisterwijk
By Peter van der Linden, © Peter van der Linden, 2009
On November 26, 1944 around 22:30 a RAF Haviland Mosquito bomber no. NT207, OM-B crash-landed beside the Oirschotsebaan, opposite the Kleine Oisterwijkse heide in Oisterwijk. 
This Mosquito type FB Mk-VI, code NT207 OM-B was assigned to the 2nd Tactical Air Force, No 2 Group, 138 Wing, 107 Sqdn and flew from airfield A.75, Cambrai/Epinoy in France. Piloting the mosquito was Warrant Officer G. Warren and the Navigator was Sergeant W. Roberts. 
The Mosquito, designed by the British in 1940, was used by the Royal Air Force in many different roles such as night and day fighter bomber, fighter, raw attacker and many more. The aircraft with a range of about 2,000 km was powered by 2 Rolls Royce Merlin engines, armed with four 20 mm cannons and four .303 machine guns and was capable of carrying a maximum bomb load of 2.000 lb. 
The aircraft was of all-wood construction and was piloted by a pilot and navigator sitting side-by-side in the cockpit. 
That night the mosquito took part in a mission which consisting out of 11 Mosquito aircraft from 138 wing that were to attack enemy troop movements on the waterways, a) Groningen, Leeuwarden, Sneek; (b) Assen, Meppel; (c) Zwolle, Meppel, Hoogeveen, Meppen; d) Zutphen, Hengelo. 
During the mission 8 small ships (Aken) were attacked, two railways bombed, along train with two locomotives plus further targets of opportunity attacked of which a German flak position. 
The aircraft dropped 36x500 pound bombs during their mission and fired 1840 cannon and 700 machine gun rounds. 
During this mission the mosquito of pilot G. Warren was hit by German anti aircraft fire (Flak) over enemy territory in the event of an attack on a train. As a result of the damage inflicted by this anti aircraft fire pilot G. Warren was forced to land his aircraft, preferably on liberated territory. 
Over Oisterwijk territory the navigator, Sergeant w. Roberts jumped from the aircraft and parachuted down on a farmers court in Oisterwijk injuring his neck and chin on the farmers taut wash lines. 
Pilot G. Warren landed the aircraft on its belly along the Oirschotsebaan opposite the Kleine Oisterwijkse heide, just next to a farmhouse. 
During the performance of this belly landing the aircraft caught fire and the Pilot
 W/O G. Warren was injured severely.The alarmed fire brigade after arrival however, did not had to extinguish the fire anymore because not much was left of the wooden aircraft. After a short fierce fire only two engines and small metal parts were left over from the Mosquito. Pilot G. Warren was carried away by the military medical service to be cared for.
During that night of 26 and 27 November, 41 bombers of 138 Wing, 2nd Tactical Air Force were sent out to attack roads, railways and waterways in the Netherlands and North-Western Germany. 
Also the Mosquito with Warrant Officer G. Warren and Navigator Sergeant W. Roberts
 belonged to this group of bombers. The aircraft were divided into groups and were each assigned a task and area. 
For task I, 15 mosquitos went to the area Rotterdam, Hilversum, Deventer, Dusseldorf, Heinsberg, Venlo and along the bomb line to zaltbommel, Rotterdam. They were briefed to pay special attention to ships in the area of the Weser. 
For task II, 15 mosquitos were to attack railway targets in the areas; a) Osnabruck, Munster, Dorsten, Wesel; b) Munster, Coesveld, Borken, Bocholt with special attention to the railway marshalling yard in Coesveld; (c) Osnabruck, Rheine, Hengelo, Almelo, Deventer with special attention to the busy railway marshalling yard in Oldezaal and d) Meppel, Zwolle, Amersfoort. 
For task III , 11 mosquitos, including the mosquito of W/O G. Warren, went out to attack enemy movements on the waterways in the areas; a) Groningen, Leeuwarden, Sneek; b) Assen, Meppel; c) Zwolle, Meppel, Hoogeveen, Meppen and d) Zutphen, Hengelo. 
The mosquito s of 138 Wing who carried out the attacks altogether dropped a total of 151-500 pond high-explosive bombs and shot 11160 20mm and 15520 machine gun rounds.
Inf through Ad van Zantvoort
(http://www.oisterwijk-marketgarden.com/the_crashlanding_of_the_haviland_mosqu+R1556ito_nt207.html)</t>
  </si>
  <si>
    <t>NT147</t>
  </si>
  <si>
    <t>107/3FPP</t>
  </si>
  <si>
    <t>Wheelock Joseph Francis T/O UK 27/11/1944 Carlisle 3 FPP NT147 Mosquito swung on single engined overshoot and hit ground Kirkbride Wigton - Hawarden to Edzell (from Nicaragua) (http://www.raf-lichfield.co.uk/ATA%20Casualties.htm) Swung on single-engined overshoot and hit ground Kirkbride 27.11.44 (Air Britain Serials) 27.11.44 3 FPP. NT147 Attempted to overshoot from single engine approach at Kirkbride, killed one and injured one. (Mosquito Crash Log)</t>
  </si>
  <si>
    <t>ML930</t>
  </si>
  <si>
    <t>Swung on landing and u/c collapsed on return from met sortie Wyton 27.11.44 (Air Britain Serials)</t>
  </si>
  <si>
    <t>NS596</t>
  </si>
  <si>
    <t>Here is information from my manuscript on the 25th BG history currently at the publisher. It provides information from an interview with the late Allen Morrow, navigator on that flight. 
Lts. Wallace B. Rouse/Allen Morrow (NS596) flew a high-altitude cross-country training flight on 27 November 1944 from Watton. 
Morrow: "High cloud required the Mosquito climb for altitude, breaking out at 25,000 feet. We flew according to plan at 30,000 feet, identified Landsend, then set course on a magnetic heading for Oxford. A doubtful Gee fix indicated we reached Oxford where the pilot began descending to break through the undercast over Watton. 
"We let down through broken clouds over a wooded area believed south-west of Watton, and altered course accordingly. The Gee screen displayed distortions obscuring Gee station signals. This indicated we had flown out of effective Gee range where the Germans jammed the signals? Soon the forest area became hilly and a river ran in a northeasterly direction. We followed it seeking a landmark to pinpoint our exact location. I had a gut feeling it wasn't England. 
"We tried contacting various radio stations for a fix but received a distorted transmission. We then climbed for altitude to achieve better radio communication. Then an unidentified station issued us conflicting vectors. After a great deal of difficulty we received instructions to steer 240 degrees. With solid cloud at 7,000 feet we feared bailing out over the North Sea. A cloud break appeared and we descended beneath the undercast flying a 240-degree heading. 
"I don't remember how many hours we had been airborne, but fuel became critically low. The pilot spotted a farm field to make an emergency landing. He made several dummy passes to practice and then said, 'This is it'. Flaps were down and wheels up. He cut the engine switches; we touched down and started sliding along the ground. I remember dirt and grass coming in on us. The aircraft ground-looped and started breaking up--the tail section broke off and the engines tore from the wings. 
"We finally came to a stop, unfastened our seat belts and stepped out through a large hole in the side fuselage. The pilot suffered a slight cut on his face and I had a sore ankle. We were lucky. Unknown at the time, we landed five-miles south of Pontoise, France, some 25-miles northeast of Paris. 
"Several farm women came running across the field. I'm sure they were surprised to see us standing around the wreck. One had a bottle of 'something', and another had a camera which we used to take pictures. Four French gendarmes arrived to take charge and notified local American Army MPs to take us to the nearby US base. They accomodated us at an old chateau previously used as German headquarters and now occupied by an American unit. We stayed there several days before obtaining transportation to Watton. 
"For years I was puzzled as to how we ended up over France when we had never been on an easterly heading? It wasn't until 1951 when I was recalled to active duty and became a B-36 navigator on high-altitude SAC bombers, that I discovered what had happened. 
"During WWII, little if anything was known about the Jet Stream. We were never briefed on it, and it didn't matter as most missions were flown at 25,000 feet or less. Now we know the Jet Stream is like a river of air that flows from west to east around the globe in the northern hemisphere. The air flow can reach speeds of 150 knots and a width of 150-200 miles. Crossing the Jet Stream at right angles can place an aircraft off course by 100 miles in a matter of minutes. Heading easterly, it can increase your groundspeed substantially and vice versa. 
"What happened in England in 1944 is that, while we were 'tooling' around southern England at 30,000 feet above the cloud level, we were literally moved across the English Channel to France by the Jet Stream". 
Norman Malayney (C)
 SOC 25.7.46 (Air Britain Serials)</t>
  </si>
  <si>
    <t>HR120</t>
  </si>
  <si>
    <t>34 Mosquitos der 143., 235. and 248. Sqn. RAF (»Banff Strike Wing«) greifen im Nordgulenfjord den 1. nordgehenden Teil des Konvois BE-1075-AL an und beschädigen die Frachter Tucuman (4621 BRT), Magdalena (3283 BRT) und den Munitionstransporter Helene Russ (993 BRT). Sicherung durch V 5102, V5305 und V 5306. Zur selben Zeit taucht ein südgehendes Geleit mit Frachter Ostland (5273 BRT) am Tau der beiden Schlepper Aasenfjord und Fairplay auf. Sicherung durch V 5109, V 5308 und V 5310. — Bei dem Angriff werden 2 Flugzeuge schwer beschädigt. Mosquito "P" (F/O Gilchrist †) der 143 (MH - PZ418). Squadron fliegt mit einem Propeller zurück nach Sumburgh und muss auf dem Flugplatz notlanden. Mosquito "G" der 248. Squadron wird durch die Flak eines der beiden Ozeanschlepper in Brand geschossen, und stürzt später über der Nordsee ab. (http://www.wlb-stuttgart.de/seekrieg/44-12.htm) F/L Leslie N. Collins and F/O Robert H. Hurn in DM-G of 248 Squadron (HR120) were hit by anti-aircraft fire and their starboard engine set ablaze. Despite the Mosquito being on fire, the crew pressed home their attack but crashed into the sea. (A Separate Little War) Mosquito "G" of 248 squadron was shot down during the same attack. The plane was seen to make an attack on a large, heavily armed ocean going tug, and to have been on fire before making the attack. It later crashed into the sea. During the attack in Nordgulenfjord very intense, accurate light flak was experienced from the whole of the Eastern end of the Anchorage, particularly from the North shore, some of the guns being positioned several hundred feet up the mountain side. In addition to the aircraft mentioned, five other aircraft had to land away from base, three on one engine. A further four sustained battle damage. The crew killed in Mosquito "G" were: pilot Flight Lieutenant L. N. Collins and his navigator Flying Officer R.H. Hurn. (http://www.scotshistoryonline.co.uk/sorties.html) Crashed in sea during attack on convoy off Norway 5.12.44 (Air Britain Serials)</t>
  </si>
  <si>
    <t>PZ418</t>
  </si>
  <si>
    <t>NS623</t>
  </si>
  <si>
    <t>Flew into hill in bad visibility Corriano San Marino 27.11.44 (Air Britain Serials) 
Name: MUNRO 
Initials: T P 
Nationality: South African 
Rank: Captain 
Regiment/Service: South African Air Force 
Unit Text: 60 Sqdn. 
Age: 22 
Date of Death: 27/11/1944 
Service No: 103335V 
Additional information: Son of Francis A. and Hilda M. Munro, of Johannesburg, Transvaal, South Africa. 
Casualty Type: Commonwealth War Dead 
Grave/Memorial Reference: XVII, E, 8. 
Cemetery: CORIANO RIDGE WAR CEMETERY 
Name: SWEET, BASIL WILFRED 
Initials: B W 
Nationality: South African 
Rank: Lieutenant 
Regiment/Service: South African Air Force 
Unit Text: 60 Sqdn. 
Age: 20 
Date of Death: 27/11/1944 
Service No: 328527V 
Additional information: Son of Mr. and Mrs. W. Sweet, of Paarl, Cape Province. 
Casualty Type: Commonwealth War Dead 
Grave/Memorial Reference: XVII, E, 7. 
Cemetery: CORIANO RIDGE WAR CEMETERY 
(CWCG)</t>
  </si>
  <si>
    <t>MT472</t>
  </si>
  <si>
    <t>Broke up in air recovering from dive on air test over Castle Camps 27.11.44 (Air Britain Serials) 27.11.44 25 Sqn. MT472 Aircraft broke up in the air over Castle Camps aerodrome and both mainpianes fell off, killing two. (Mosquito Crash Log)  Flight Lieutenant ALFRED ERNEST MARSHALL
D F C, D F M
47124, 25 Sqdn., Royal Air Force
who died age 29
on 27 November 1944
Son of Alfred Ernest and Hilda Beatrice Marshall; husband of Beatrice Mary Marshall, of Hitchin.
Remembered with honour
HITCHIN CEMETERY 
Marshall and his radar operator were killed on November 27 1944 when their Mosquito hit the ground during a low-level beat-up of Castle Camps aerodrome after returning from a sortie.   Men Of The Battle Of Britain K G Wynn. 
(http://www.ww2talk.com/forum/war-grave-photographs/33942-flight-lieutenant-alfred-ernest-marshall-d-f-c-d-f.html#post378490)</t>
  </si>
  <si>
    <t>HP934</t>
  </si>
  <si>
    <t>107/464</t>
  </si>
  <si>
    <t>27/28 November 1944</t>
  </si>
  <si>
    <t>HR353</t>
  </si>
  <si>
    <t>Served with 464 Sqn, under RAF control 9/43 to 4/44. Lost near Zwolle. F/O Greenshields &amp; Norman (Brian Fillery's website) F/O W.A. Greenshields and F/O E.H. Norman both KIA, estimated around 2130 on 27/28 November 1944 (2nd TAF) Missing from night intruder mission 28.11.44 (Air Britain Serials) Mosquito HR353 of 464 squadron RAAF crashed near my hometown Zwolle at 21.35 nov. 27, 1944. Both crewmembers F/O William Alexander Greenshields RAAF and F/O Edward Harry Norman were killed. The mosquito was on a mission to attack railway targets and other German targets. There were shot down by flak. (http://www.rafcommands.com/forum/showthread.php?10734-Mosquito-s-27-28th-Nov-44&amp;p=62591&amp;highlight=Mosquito#post62591)</t>
  </si>
  <si>
    <t>ML979</t>
  </si>
  <si>
    <t>27.11.1944 1838 109 to Neuss from Little Staughton crashed. into Ijsselmeer, no further trace (BCL). F/L M Williamson DFC pow, F/O AE Kitchen DFC +, Kitchen washed ashore 04.05.45 and lies in Kampen General Cem, aside WF Tudhope, see BCL 1940, pg 97
KITCHEN, DFC 
 Alfred Edward 
 Flying Officer 173155. Nav. 109 Sqdn., Royal Air Force Volunteer Reserve. Died Tuesday 28 November 1944. Age 24. Son of Arthur and Emma Kitchen; husband of Edna Kitchen, of Letchmore Heath. Hertfordshire. Buried: KAMPEN GENERAL CEMETERY, Overijssel, Netherlands. Ref. Plot 10. Grave 5.
 (http://www.roll-of-honour.com/Bedfordshire/LIttleStaughton109Squadron.html)
My grandfather was a squadron leader with 109 squadron. His name is Maurice Williamson DFC, his plane crashed somewhere over Holland in late 1944 I think, his Canadian navigator was washed up on the allied side, whilst my grandfather was captured by the Germans and spent the latter part of the war as a POW. I still have his medals and his uniform. He will be 91 shortly, and as with most people of his age talks about nothing else but the war and his beloved mosquitos.
Spoke to my grandfather about the mossie, and he told me that the plane was a new one, and he had taken it out for a test spin to see how high it would go when it arrived. He took it up to 49,000 feet without any problem.
He couldn't remember where he was going until I read him your e.mail, then it all came back to him. He wasn't shot down, he had engine failure and had to ditch the plane in the sea, which is why his co-pilot was able to bail out earlier than my grandfather.
(http://www.mossie.org/forum/read.php?1,124,152#msg-152) Missing (Neuss) 27.11.44 (Air Britain Serials)</t>
  </si>
  <si>
    <t>KB472</t>
  </si>
  <si>
    <t>608/142</t>
  </si>
  <si>
    <t>28.11.1944 1730 142 to Nürnberg from Gransden Lodge swung to port, skidded on runway and lost undercarriage. at Gransden Lodge airfied 1730 (BCL). F/L SA Nolan ok, Sgt WJC Green ok. Recent TV series featuring Nolan's grandson indicates this was 17 April (1945?), quoting from Nolan's log book. Was this crew on KB499? Target quoted in logbook was Ingolstadt, same apparently as target for KB499 on 17 April 1945. Swung on take-off Gransden Lodge 28.11.44 DBR (Air Britain Serials)</t>
  </si>
  <si>
    <t>HP940</t>
  </si>
  <si>
    <t>SOC 28.11.44 (Air Britain Serials)</t>
  </si>
  <si>
    <t>KB153</t>
  </si>
  <si>
    <t>28/01/1945 Mosquito KB153 of 16 OTU spun into the ground near Barford St John following a port engine failure. F/Lt J M Richardson, Australian and F/Lt L A Butcher DFC were both killed. (http://www.couplandbell.com/marg/crashes1945.htm) See also KB157 DBR in accident 28.11.44 NFD (Air Britain Serials) 28.01.45 16 OTU. KB153 Lost control after engine failure, spun, crashed and caught fire at Barford St. John. (Mosquito Crash Log)</t>
  </si>
  <si>
    <t>MM195</t>
  </si>
  <si>
    <t>28/29 November 1944</t>
  </si>
  <si>
    <t>28.11.1944 1725 128 to Nürnberg from Wyton . Lost without trace (BCL). W/O F Edgar +, Sgt JHM Murphy RCAF +, no further info Missing (Nurnberg) 29.11.44 (Air Britain Serials)</t>
  </si>
  <si>
    <t>DZ265</t>
  </si>
  <si>
    <t>307/456/239/1692 Flt</t>
  </si>
  <si>
    <t>U/c collapsed on landing Great Massingham 29.11.44 (Air Britain Serials)</t>
  </si>
  <si>
    <t>W4079</t>
  </si>
  <si>
    <t>157/RAE/51OTU</t>
  </si>
  <si>
    <t>Crashed on overshoot Cranfield 29.11.44 (Air Britain Serials) 29.11.44 51 OTU. W4079 Pilot was going around again at Cranfield aerodrome when aircraft swerved to port, touched down with undercarriage on remainder of runway. Crew unhurt. (Mosquito Crash Log)</t>
  </si>
  <si>
    <t>ML940</t>
  </si>
  <si>
    <t>109/139/692</t>
  </si>
  <si>
    <t>29.11.1944 1915 692 to Hannover from Gransden Lodge on return tried to land, crashed on approach. close to Graveley airfield 2200 (BCL). P/O AA Chandler RNZAF ok, Sgt AT Wood ok, Engine cut crashed on approach Graveley 29.11.44 (Air Britain Serials)</t>
  </si>
  <si>
    <t>PZ461</t>
  </si>
  <si>
    <t>7FPP</t>
  </si>
  <si>
    <t>Hit pole on overshoot overshot landing Bircham Newton 29.11.44 DBR (Air Britain Serials) 29.11.44 7 FPP. PZ461 Overshot and hit windsock pole at Bircham Newton. Crew unhurt. (Mosquito Crash Log)</t>
  </si>
  <si>
    <t>MT488</t>
  </si>
  <si>
    <t>Stalled on overshoot 1m N of Lille/Vendeville 29.11.44 DBF (Air Britain Serials)</t>
  </si>
  <si>
    <t>MT495</t>
  </si>
  <si>
    <t>NS910</t>
  </si>
  <si>
    <t>29/30 November 1944</t>
  </si>
  <si>
    <t>29/30 November 1944 time 2140 F/L J.S. Jewitt and F/S A.L. Gallantree both OK (2nd TAF) Damaged by exploding train and crashlanded Evere 29.11.44 (Air Britain Serials)</t>
  </si>
  <si>
    <t>MM622</t>
  </si>
  <si>
    <t>488/264/409</t>
  </si>
  <si>
    <t>30.11.1944 night Patrol 409 to over Holland from Lille/ Vendeville shot down two Ju 88s, aircraft damaged by debris, crash landed and SoC. Probably Lille airfield (FCL). W/O EF Cole ok, P/O WS Martin ok, crew awarded DFC for this action Damaged by flak on night patrol 19.11.44 SOC (Air Britain Serials)</t>
  </si>
  <si>
    <t>HP871</t>
  </si>
  <si>
    <t>SOC 30.11.44 (Air Britain Serials)</t>
  </si>
  <si>
    <t>PF391</t>
  </si>
  <si>
    <t>Engine cut crashlanded Boscombe Down 30.11.44 (Air Britain Serials) 30.11.44 A&amp;AEE..PF391 Aircraft crashed at Boscombe Down aerodrome after being unable to maintain height on one engine. The port engine of this experimental aircraft failed to give full power, the left wing dropped and the aircraft flew into a hill. (Mosquito Crash Log)</t>
  </si>
  <si>
    <t>KB535</t>
  </si>
  <si>
    <t>MM783</t>
  </si>
  <si>
    <t>12FU</t>
  </si>
  <si>
    <t>Slide-slipped into ground in bad visibility on approach Melton Mowbray 30.11.44 (Air Britain Serials) 30.11.44 12 FTU. MM783 Landing in bad visibility at Melton Mowbray aerodrome, Leics., the aircraft side slipped into the ground in a turn to line up with runway, caught fire and burnt out, injuring two. (Mosquito Crash Log)</t>
  </si>
  <si>
    <t>PZ234</t>
  </si>
  <si>
    <t>1692 Flt/141</t>
  </si>
  <si>
    <t>30 November /1 December 1944</t>
  </si>
  <si>
    <t>HK434</t>
  </si>
  <si>
    <t>301FTU/4FU</t>
  </si>
  <si>
    <t>Missing on ferry flight to Italy 2.12.44 (Air Britain Serials)</t>
  </si>
  <si>
    <t>1944-12</t>
  </si>
  <si>
    <t>4FU</t>
  </si>
  <si>
    <t>HK115</t>
  </si>
  <si>
    <t>2-Dec-44. Mosquito NFXIII HK115, EW-F. S/Ldr S. Kogut KAS / W/O M. Zakrocki KAS. For unkown reason a/c crashed and burned near Chruch Fenton following test flight. Climbed on approach stalled and dived into ground Church Fenton 2.12.44 (Air Britain Serials) 02.12.44 307 Sqn. HK115 Aircraft on approach to Church Fenton aerodrome when it climbed vertically, stalled and hit ground and barn, killing two.(Mosquito Crash Log)</t>
  </si>
  <si>
    <t>HK530</t>
  </si>
  <si>
    <t>02.12.1944 Intruder 29 to Gütersloh from Castle Camps . Lost without trace (FCL). F/L KJ Pamment +, F/S HC Wiles pow, Wiles wounded and taken to Bremen Hospital, Pamment buried in Reichswald Forest War Cem HK530 - Intruder Gütersloh - crashed in Germany (location not known). PAMMENT buried in the Reichswald Forest War Cemetery. WILES - who became PoW - was admitted to a hospital in Bremen. (Henk Welting http://www.rafcommands.com/forum/newreply.php?do=newreply&amp;noquote=1&amp;p=34897) Came down 2145 (or 2305) near Werlte (http://www.footnote.com/image/38664050/mosquitoes%7CMosquito/) Missing from night intruder to Gutersloh 2.12.44 (Air Britain Serials)</t>
  </si>
  <si>
    <t>2/3 December 1944</t>
  </si>
  <si>
    <t>02.12.1944 Intruder 29 to Lippstadt from Castle Camps . Lost without trace (FCL). Capt JF Kinnery +, F/O JD Morgan +, both crew buried in Harderwijk General Cem, Holland MM519 - crashed into the southern part of the IJsselmeer. The body of KINNERY washed ashore near Harderwijk 27-5-1945. (Henk Welting http://www.rafcommands.com/forum/newreply.php?do=newreply&amp;noquote=1&amp;p=34897) Missing from night intruder to Lippstadt 2.12.44 (Air Britain Serials) A German list of air crashes indicates MM516 (sic) came down near Werlte at 21.45 or 23.05 on 2 December 1944.</t>
  </si>
  <si>
    <t>MM427</t>
  </si>
  <si>
    <t>Served with 464 Sqn, under RAF control 2/44 to 2/12/44. Failed to Return From Operations Germany. P/O G Williams &amp; FSgt J Dunn missing. (Brian Fillery's website) Flak - 3.12.44 südöstlich Hamb, Mosquito FB VI, MM 427 der 464. Squadron (http://www.flughafen-boenninghardt.de./nachtjagd.htm) Near Sonsbeck-Hamb, crew initially buried at Kapellen near Geldern. Estimated lost around 0030, ftr Rotterdam / Venlo (2nd TAF) Coded J, Navigator nickname was "Twitch" (Mosquito Monograph) Missing from night intruder 3.12.44 (Air Britain Serials)</t>
  </si>
  <si>
    <t>PZ456</t>
  </si>
  <si>
    <t>PZ256</t>
  </si>
  <si>
    <t>03/12/1944 Mosquito PZ256 of 1 Ferry Unit struck a sodium flare while taxying, at Pershore, which severed the tail. Pilot F/Lt Gorner was OK. (http://www.couplandbell.com/marg/crashes1944.htm) Hit flare and lost tailplane on take-off Pershore 3.12.44 DBR (Air Britain Serials) 03.12.44 1 FU. PZ256 Struck sodium flare at Pershore which severed tailplane. (Mosquito Crash Log)</t>
  </si>
  <si>
    <t>KB444</t>
  </si>
  <si>
    <t>04.12.1944 1738 142 to Hagen from Gransden Lodge good attack from 23000ft at 1913, on return landing swung violently to starboard and stopped with undercarriage smashed. at Gransden Lodge airfied 2145 (BCL). F/S D Courage ok, P/O AS Logan RCAF ok, "Serial Range KB370 - KB699. 330 Mosquito B.MkXXV. Part of a batch of 400 delivered by De Havilland (Toronto) Canada. Airborne 1738 4dec44 from Gransden Lodge. Carried out a good attack from 23,000 feet at 1913. On return to base, landed at 2145 but swung violently to starboard sheering its undercarriage. No crew injuries, but the Mosquito was a write-off. F/S D.Courage P/O A.S.Logan RCAF " (Chorley via Lost Bombers) Crashed on landing Gransden Lodge 4.12.44 (Air Britain Serials)</t>
  </si>
  <si>
    <t>HK348</t>
  </si>
  <si>
    <t>04.12.1944 eveng Diver patrol 68 to anti V1, Dutch islands from Coltishall crashed into sea after investigating red flash seen below aircraft. Lost without trace (FCL). W/O JK Brill +, F/S JH Walter +, cv at Marshalls(Cambridge), delivered as MKXVI 04.09.43-26.02.44. No known graves Missing pres. crashed in sea on anti V1 patrol. Crew: W/O(658958)James Kemble Brill(Pilot)RAFVR-killed, F/Sgt(905918)John Henry Walter(Obs)RAFVR)-killed (http://aviation-safety.net/wikibase/wiki.php?id=15809) Missing pres. crashed in sea on anti V-1 patrol 4.12.44 (Air Britain Serials) 04.12.44 68 Sqn. HK348 Aircraft reported missing, presumed crashed into the sea after going down to investigate a flare seen below. (Mosquito Crash Log)</t>
  </si>
  <si>
    <t>LR335</t>
  </si>
  <si>
    <t>SOC 4.12.44 (Air Britain Serials)</t>
  </si>
  <si>
    <t>MM565</t>
  </si>
  <si>
    <t>Swung on take-off for night intruder mission and u/c collapsed Foggia Main 4.12.44 DBF (Air Britain Serials)</t>
  </si>
  <si>
    <t>HR197</t>
  </si>
  <si>
    <t>4/5 December 1944</t>
  </si>
  <si>
    <t>F/O(Nav) Peter W. CHRISTOPHERSON, 154542 lies buried Reichswald Forest War Cem. near Kleve (Germany). He was killed on Mosquito HR197, crashed near Hesselte, Germany. He and his pilot initially were buried at Lingen (Emsland), Germany. (Henk) Coded T, lost around 2030 (estimated), ftr from an Intruder, F/L F.H. Holmes and F/O P.W. Christopherson both KIA. (2nd TAF). Came down 2003 2km W of airfield at Plantleunne, county Lingen, though report says this was HX832 (http://www.footnote.com/image/38664050/mosquitoes%7CMosquito/) Missing from night Intruder mission 5.12.44 (Air Britain Serials)</t>
  </si>
  <si>
    <t>ML990</t>
  </si>
  <si>
    <t>34 Mosquitos der 143., 235. and 248. Sqn. RAF (»Banff Strike Wing«) greifen im Nordgulenfjord den 1. nordgehenden Teil des Konvois BE-1075-AL an und beschädigen die Frachter Tucuman (4621 BRT), Magdalena (3283 BRT) und den Munitionstransporter Helene Russ (993 BRT). Sicherung durch V 5102, V5305 und V 5306. Zur selben Zeit taucht ein südgehendes Geleit mit Frachter Ostland (5273 BRT) am Tau der beiden Schlepper Aasenfjord und Fairplay auf. Sicherung durch V 5109, V 5308 und V 5310. — Bei dem Angriff werden 2 Flugzeuge schwer beschädigt. Mosquito "P" (F/O Gilchrist †) der 143 (MH - PZ418). Squadron fliegt mit einem Propeller zurück nach Sumburgh und muss auf dem Flugplatz notlanden. Mosquito "G" der 248. Squadron wird durch die Flak eines der beiden Ozeanschlepper in Brand geschossen, und stürzt später über der Nordsee ab. (http://www.wlb-stuttgart.de/seekrieg/44-12.htm) F/O Bob Gilchrist and F/O Bill Knight in aircraft 'NE-P' of 143 Squadron were flying with the port engine feathered after an attack on shipping. They attempted to belly-land at Sumburgh in the Shetland Islands, however they overshot and hit a wall at the end of the runway - Gilchrist later died of injuries caused when the radio and other equipment located behind him were thrown forward in the impact. (A Separate Little War) Mosquito’s of 143,235 and 248 squadrons took part in a large attack on shipping in Nordgulenfjord, which resulted in four German vessels being damaged. These were the OSTLAND of 5273 tons, TUCUMAN of 4621 tons, MAGDELENA of 3283 tons and HELENE RUSS of 993 tons. During this action two Mosquito’s were severely damaged. Mosquito "P" of 143 squadron flew back to Sumburgh on one engine and crash-landed on arrival. The pilot, Flying Officer Robert Gilchrist died of his injuries while his navigator Flying Officer W. Knight, although injured in the forced landing, survived. (http://www.scotshistoryonline.co.uk/sorties.html) Overshot landing and hit wall on return from strike Sumburgh 5.12.44 (Air Britain Serials) 05.12.44 143 Sqn. PZ418 Aircraft landing with port engine feathered and on a difficult right hand circuit due to hill, came in too fast, overshot, bounced and hit brick wall at Sumburgh aerodrome, killing one and injuring one. (Mosquito Crash Log)</t>
  </si>
  <si>
    <t>KB437</t>
  </si>
  <si>
    <t>5/6 December 1944</t>
  </si>
  <si>
    <t>05.12.1944 2014 142 to Nürnberg from Gransden Lodge both engines gave trouble, force landed after jettisoned bombs. at Melsbroek airfield 2148 (BCL). S/L BS Jones ok, W/O JC Pickford ok, 5/6 December, Nuremberg, "serial Range KB370 - KB699. 330 Mosquito B.MkXXV. Part of a batch of 400 delivered by De Havilland (Toronto) Canada. Airborne 2014 5Dec44 from Gransden Lodge but both engines gave persistent trouble and after jettisoning the bomb-load, the crew force-landed 2148 at melsbroek Airfield, belgium. Although little damaged, the Mosquito was left to it fate, which may well have come 1Jan45 when the Luftwaffe attacked a number of Allied Air Bases is support of the German Ardennes Offensive, S/L B.S.Jones W/O J.C.Pickford (Chorley via Lost Bombers) Engine cut forcelanded at Melsbroek on return from Nurnberg 5.12.44 not repaired (Air Britain Serials)</t>
  </si>
  <si>
    <t>DD737</t>
  </si>
  <si>
    <t>85/264/54OTU</t>
  </si>
  <si>
    <t>KB235</t>
  </si>
  <si>
    <t>6/7 December 1944</t>
  </si>
  <si>
    <t>06.12.1944 1847 608 to Berlin from Downham Market crashed. at Wijhe,/Overijssel, 14km SSE Zwolle (BCL). F/O GRE Weir +, F/O JEC Hardy +, both rest in Wijhe General Cem Mosquito KB235 (coded 6T-A) crashed 100 meter E of farm "De Wezenberg" in Hengevelde, E of Diepenheim - 21.45 hrs. (Henk Welting http://www.rafcommands.com/forum/showthread.php?t=4384) 6/7 December "Serial Range KB100 - KB299. 200 Mosquito B.MkXX. Part of a batch of 245, including nine to the USAAF as F8, delivered by De Havilland (Toronto) Canada. Airborne 1847 5Dec44 from Downham Market. Cause of loss not established. Crashed at Wijhe (Overijssel), 14 km SSE of Zwolle. Both are buried in Wijhe General Cemetery next to F/O F.H.Broad RCAF, a Typhoon pilot of 257 Sqdn KIA 19Nov44. F/O G.R.E.Weir KIA F/O J.E.C.Hardy KIA " (Lost Bombers) Missing (Berlin) 7.12.44 (Air Britain Serials)    It's hamlet HENGEVELD - 3 km SE of WIJHE, Hengevelde and Diepenheim are NOT CORRECT (http://www.rafcommands.com/forum/showthread.php?4384-mosquito-crash-608-squadron-06.12.1944)</t>
  </si>
  <si>
    <t>HR357</t>
  </si>
  <si>
    <t>6/7 December 1944 (FCWDv5) Coded R, ftr from an intruder, estimated lost around 2350 on 6/7 December, F/O N.F. Smith and F/O L.A. Kessler both KIA. (2nd TAF) Also serial HR357 in my files; crashed 2 km W of Huijbergen (Noord-Brabant). It seems that - according to an info from the Huijbergen City Hall - the bodies 28-3-1946 (!) still were in the wreckage. Recovery impossible due to danger of mines (Henk Welting, http://www.rafcommands.com/forum/showthread.php?t=4177) The area where Davies came down was a battle area with heavy fightings. "The Black Watch" f.i. lost on one day (13-10-1944) 52 young soldiers fighting against professional German paratroops. The community of Huijbergen reported 28-3-1946 to the Dutch Red Cross all the field burials in their area. On the list is Geoffrey W. DAVIES, who was killed 15-10-1944. Even the mortal remains of Mosquito HR357 of 487 Sqn, crashed 2 km W of Huijbergen were in the wreckage March 1946 !! (F/O Norman F. SMITH - J/16368 and F/O Leslie A. KESSLER - 175343) Area unapproachable due to mines. Davies may have been exhumed and directly reinterred in the Canadian War Cem. Bergen op Zoom. (http://www.rafcommands.com/forum/showthread.php?p=3873&amp;highlight=Mosquito#post3873) Missing (Geldern) 6.12.44 (Air Britain Serials)</t>
  </si>
  <si>
    <t>NT172</t>
  </si>
  <si>
    <t>PZ346</t>
  </si>
  <si>
    <t>FBXVIII Mosquito "Z" also of 248 squadron, flown by Flying Officer K. Cecil Wing and his navigator Pilot Officer V.R. Shield R (Squadron ORB) Missing presumed shot down by fighters nr Gossen 7.12.44 (Air Britain Serials)               Circumstances of death: Mosquito NT225 “O” (F/O Cosman and 152972 F/O L.M. Freedman) and PZ346 “Z”(J23429 F/O K.C. Wing and Aus 428055 Flight Sergeant V.R. Shield) were in a formation detailed to attack shipping in Aelesund Harbour on the afternoon of 7 December 1944. The formation overshot the harbour and were turning over Gossen airfield to go back for an attack when 15 to 20 Bf.109s intercepted and attacked. There were no further details available.  (http://www.rafcommands.com/forum/showthread.php?p=52479&amp;highlight=Mosquito#post52479)
428055 Pilot Officer SHIELD, Vernon Rippon  
Source: 
NAA: A705, 166/37/649 
Aircraft Type:  Mosquito 
Serial number:  PZ 346 
Radio call sign:   
Unit:  248 Sqn RAF 
Summary: 
Mosquito PZ 346 of 248 Sqn RAF took of from RAF Station Banff, Scotland on the 
afternoon of 7 December 1944, flying in a formation of four Squadron aircraft, detailed to 
attack shipping in Alesund Harbour, Norway. 
The formation overshot the Harbour and were turning over Gessen airfield to go back to 
make an attack, when 15 to 20 ME 109’s intercepted and attacked. 
Two Mosquitoes including PZ 346 did not return to base from this mission, and it was 
assumed that they had been shot down in the ensuing combat. It was reported that one 
aircraft had crashed into the sea and the other one had one engine on fire. 
Crew: 
RCAF FO Wing, K C (Pilot) 
RAAF 428055 PO Shield, V R (Navigator) 
Following post war enquiries and investigations, it was recorded in 1949 that the missing 
crew had lost their lives at sea.
(MISSING WITH NO KNOWN GRAVE 
    BY ALAN STORR)</t>
  </si>
  <si>
    <t>Bf 109 based on information in "A Separate Little War"</t>
  </si>
  <si>
    <t>NT224</t>
  </si>
  <si>
    <t>FBXVIII Mosquito "0" of 248 squadron with pilot Flying Officer W.N. Cosman DEC and his navigator Flying Officer L.M. Freedman (Squadron ORB) Missing presumed shot down by fighters nr Gossen 7.12.44 (Air Britain Serials)               Circumstances of death: Mosquito NT225 “O” (F/O Cosman and 152972 F/O L.M. Freedman) and PZ346 “Z”(J23429 F/O K.C. Wing and Aus 428055 Flight Sergeant V.R. Shield) were in a formation detailed to attack shipping in Aelesund Harbour on the afternoon of 7 December 1944. The formation overshot the harbour and were turning over Gossen airfield to go back for an attack when 15 to 20 Bf.109s intercepted and attacked. There were no further details available.  (http://www.rafcommands.com/forum/showthread.php?p=52479&amp;highlight=Mosquito#post52479)</t>
  </si>
  <si>
    <t>KB440</t>
  </si>
  <si>
    <t>142/128/1655MTU</t>
  </si>
  <si>
    <t>1655 MTU 8/12/1944 Training KB440 Mosquito B.25 T/o 1126 Wyton but swing and lost its undercarriage.F/Lt D Fwhite (http://www.156squadron.com/display_newpff_roll.asp?ID=1655%20MTU) Swung on take-off and u/c collapsed Wyton 8.12.44 (Air Britain Serials)</t>
  </si>
  <si>
    <t>HJ914</t>
  </si>
  <si>
    <t>25/51OTU</t>
  </si>
  <si>
    <t>Dived into ground Hants. 8.12.44 cause unknown (Air Britain Serials) 08.12.44 51 OTU. HJ914 Dived to the ground, exploded and burned in Hants, killing one. (Mosquito Crash Log)</t>
  </si>
  <si>
    <t>KB467</t>
  </si>
  <si>
    <t>08.12.1944 1244 608 to Duisburg from Downham Market hit by FLAK over Ruhr, damaged port engine, force landed. near Brussels, no further info 1511 (BCL). F/L Henderson ok, W/O Foley ok, Hit by flak Duisburg and forcelanded nr Brussels 8.12.44 DBR (Air Britain Serials)</t>
  </si>
  <si>
    <t>KB408</t>
  </si>
  <si>
    <t>09.12.1944 1942 142 to Berlin from Gransden Lodge returned early with CSU problems after jettisoned bombs, force landed. at Gransden Lodge airfied 2107 (BCL). F/O JL Whitworth ok, F/O WA Tulloch RCAF ok, Overshot landing at Gransden Lodge 9.12.44 DBR (Air Britain Serials) 09.12.44 142 Sqn. KB408 After single engine approach to Gransden Lodge aerodrome, aircraft overshot runway and ran into hedge. Crew unhurt. (Mosquito Crash Log)</t>
  </si>
  <si>
    <t>MM198</t>
  </si>
  <si>
    <t>09.12.1944 Air Test 128 from Wyton on return engine could not be restarted, on landing stalled at 50ft, crashed near runway and caught fire at Wyton airfield (BCL). F/O AR Spiers RNZAF ok, F/S Chilvers RAAF ok, Stalled on single-engined approach from air test and crashed Wyton 9.12.44 DBF (Air Britain Serials) 09.12.44 128 Sqn. MM198 Aircraft stalled on approach to Wyton aerodrome after one engine caught fire. Crew unhurt. (Mosquito Crash Log)</t>
  </si>
  <si>
    <t>KB205</t>
  </si>
  <si>
    <t>9/10 December 1944</t>
  </si>
  <si>
    <t>10.12.1944 2000 139 to Berlin from Upwood on return, last contact midnight. at Little Plantation in Gooderstone Park, 6miles SSW Swaffham, Norfolk 0010 (BCL). F/L CM Harrison +, F/O GH Dodds RNZAF +, Harrison buried in Horton-in-Ribblesdale Burial Ground, Dodds rests in Cambridge City Cem 9/10 December "Serial Range KB100 - KB299. 200 Mosquito B.MkXX. Part of a batch of 245 (including nine to the USAAF as F8), delivered by De Havilland (Toronto) Canada. Airborne 2000 9Dec44 from Upwood to Berlin. Called base at midnight only to crash ten minutes later at Little Plantation in Gooderstone Part, 6 miles SW of Swaffham, Norfolk. F/L Harrison is buried in Horton-in- Ribblesdale Burial Ground, while F/O Dodds is buried in Cambridge City Cemetery. F/L C.M.Harrison KIA F/O G.H.Dodds RNZAF KIA " (Chorley via Lost Bombers) Flew into ground Gooderson Park Norfolk 10.12.44 (Air Britain Serials) 10.12.44 139 Sqn. KB205 Pilot mis-read altimeter and flew into ground at Little Plantation, Gooderstone Park, Norfolk, killing two. (Mosquito Crash Log)</t>
  </si>
  <si>
    <t>KB536</t>
  </si>
  <si>
    <t>KB 536 45 Group TC Accident Fnr. Sigmund Breck (+) &amp; (F/O Sorensen (+) Cra/s 12mls S of Summerside, Prince Edward Island, Pilot error Crewmember from Australia. (http://www.luftwaffe.no/Table2.htm) Crashed in sea in bad weather 12m S of Summerside PEI 10.12.44 (Air Britain Serials)  
408785 Flying Officer SORENSEN, Francis Edward 
Source: 
NAA: A705, 166/38/830 
Aircraft Type:  Mosquito 
Serial number:  KB 536 
Radio call sign:   
Unit:  No 45 Group RAF 
Summary: 
Mosquito KB 536 of No 45 Group RAF took off on 10 December 1944 from RAF 
Station Summerside, Prince Edward Island, Canada, for a ferry flight to the U.K. 
Conditions of low visibility prevailed at take off. The aircraft was last heard from shortly 
after take off and then nothing. Subsequent searches located wreckage of the aircraft in 
shallow water about 12 miles south of Summerside, and a quarter of a mile off shore 
from Sea Cow Head. 
Crew: 
RNAF Sub Lt Breck, S (Pilot) (Royal Norwegian Air Force) 
RAAF 408785 FO Sorensen, F E (Navigator/Wireless Operator) 
In 1949 it was recorded that the missing crew had lost their lives at sea.
(MISSING WITH NO KNOWN GRAVE 
    BY ALAN STORR)</t>
  </si>
  <si>
    <t>PZ291</t>
  </si>
  <si>
    <t>No 2 Group Support Unit at Swanton Morley, Norfofkshire. On 10th December Exercise 'Peashooter' an army co-operation exercise against army tanks was held. We were detailed to fly No2 to S/Ldr Tennant. The exercise involved attacking tanks at low level with .303 machine guns. Unfortunately S/Ldr Tennant flew so low that his aircraft hit a tank, burst into flames and he and his navigator were killed instantly. Observing this made us realise that flying too low can be a dangerous business! We reported the accident on the radio and the exercise was then cancelled. We had to give evidence at the enquiry and were offered the opportunity of taking a rest from flying, this we declined. (Reg Everson: http://www.bbc.co.uk/dna/ww2/A3130426 ) Tennant killed Mosquito PZ291 of 2 GSU. Low flying practice attack on column of tanks, flew too low and hit ground in Stanford Battle Area, Norfolk. Also killed F/L John Noel Bignold (117864) Golders Green Crem. (http://www.rafcommands.com/forum/showthread.php?p=28391&amp;highlight=Mosquito#post28391) Hit ground during dummy attack on army co-operation exercise Stanford Norfolk 10.12.44 (Air Britain Serials) 10.12.44 2 GSU. PZ291 Low flying practice attack on a column of tanks, flew too low and hit ground in Stanford Battle area, Norfolk, killing crew. (Mosquito Crash Log)</t>
  </si>
  <si>
    <t>MM180</t>
  </si>
  <si>
    <t>RAF Bomber Command Website does not mention a raid on Berlin on this night.</t>
  </si>
  <si>
    <t>HK170</t>
  </si>
  <si>
    <t>151/604</t>
  </si>
  <si>
    <t>SOC 11.12.44 (Air Britain Serials)</t>
  </si>
  <si>
    <t>HK257</t>
  </si>
  <si>
    <t>25/125</t>
  </si>
  <si>
    <t>Engine cut overshot landing at Coltishall 11.12.44 (Air Britain Serials)</t>
  </si>
  <si>
    <t>MM152</t>
  </si>
  <si>
    <t>692/105</t>
  </si>
  <si>
    <t>11.12.1944 1735 105 to Bielefeld from Bourn on return flew into high ground and crashed. near Longhole Stud, Newmarket, Cambridgeshire 2023 (BCL). F/L JG Brass RCAF +, F/O DA Field +, Brass lies in Brookwood Mil Cem, Fields buried in Coventry London Road Cem Le 11 décembre 1944, il revenait d'une attaque sur Bielefeld, en Allemagne, et pilotait un appareil Mosquito #MM152. Son avion fut gravement endommagé et s'écrasa à un demi-mille à l'est de Newmarket, Suffolk Angleterre. (http://www.vac-acc.gc.ca/remembers_f/sub.cfm?source=collections/virtualmem/Detail&amp;casualty=2761963) Airborne 1735 11Dec44 from Bourn. On return flew into high ground and crashed 2023 near Longhole Stud, Newmarket, Cambridgeshire. F/L Brass is buried in Brookwood Military Cemetery; F/O Field was taken to his home town and is buried in Coventry (London Road) cemetery. F/L J.G.Brass RCAF KIA F/O D.A.Field KIA There is a report in 'Footsteps on the Sands of Time', Oliver Clutton-Brock, that this MM152, on the strength of No.692 Sqdn, had as a crew member a Sgt D.H.Beckett, injured, confined in Hospital Nk until Liberation. Back to England 11May45. Conflicting reports state that MM152 was operated by No.105 Sqdn, having received the aircraft from No.692 Sqdn.(Source: 'Squadron Profiles No.37'). 'Mosquito Thunder (No.105 Sqdn), pp166. Stuart R.Scott, confirms that MM152 was on the strength of No.105 Sqdn at the time of its loss. " (Chorley via Lost Bombers) Flew into hill Longhole Stud nr Newmarket Suffolk returning from Bielefeld 11.12.44 (Air Britain Serials) 11.12.44 105 Sqn. MM152 Aircraft crashed on crest of hill at Longholes Stud, Newmarket, while returning from operational sortie. Hill is 260 feet above sea-level. (Mosquito Crash Log)</t>
  </si>
  <si>
    <t>MM707</t>
  </si>
  <si>
    <t>11/12 December 1944</t>
  </si>
  <si>
    <t>11.12.1944 eveng Evening intruder sortie 406 to Leeuwarden from Manston . Lost without trace (FCL). F/O JF Lawless +, F/O PT Reid +, no further info. 11/12 December 1944 (FCWDv5) Missing from night intruder to Leeuwarden 11.12.44 (Air Britain Serials)</t>
  </si>
  <si>
    <t>MM190</t>
  </si>
  <si>
    <t>11.12.1944 1812 128 to Hamburg from Wyton . Lost without trace (BCL). F/L RC Onley +, F/O George Barrowby Collins RAAF +, both rest in Becklingen War Cem Serial Range MM181 - MM205. 25 Mosquito B.MkXV1. Powered by Merlin 72/73 engines. Part of a batch of 152 delivered by De Havilland (Hatfield) between 24Nov43 and 4Dec44. MM170 was not delivered. Airborne 1812 11Dec44 from Wyton. Cause of loss and crash-site not established. Both airmen are buried alongside each other in the Becklingen War Cemetery. F/L R.C.Onley KIA F/O G.B.Collins RAAF KIA (Chorley via Lost Bombers) Missing (Hamburg) 11.12.44 (Air Britain Serials)           Came down at Bockel, 22 miles NE of Bremen (60 km SW of Hamburg) at about midnight accordgin to Collins' casualty file. The aircraft came from the direction of Bremen, circled and crashed in a field just outside the village. A German list of air crashes at footnote.com says MM190 came down at 20.15.</t>
  </si>
  <si>
    <t>DD753</t>
  </si>
  <si>
    <t>410/141/54OTU</t>
  </si>
  <si>
    <t>12.12.1944 54 OTU from Charter Hall crashed on hillside and exploded. 4miles SE Kirk Yetholm Roxburgshire, East of Attonburn on scottish/englisch border on Hill "The Schil" 2210 (Internet). F/L HJ Medcalf +, F/O RE Bellamy +, www.neecar.fsnet.co.uk Flew into high ground nr Yetholm Berwickshire 12.12.44 (Air Britain Serials) 12.12.44 54 OTU. DD753 Flew into high ground at Altonburn, Yetholme, Cheviots. Two killed. (Mosquito Crash Log)</t>
  </si>
  <si>
    <t>HK512</t>
  </si>
  <si>
    <t>264/604/409</t>
  </si>
  <si>
    <t>I confirm the crash occured in France, exact location is Sailly-les-Lannoy, a memorial was unveiled near the crash site about 10 or 15 years ago.
I have the accident card for that crash and I copied details from the ORB
Weather good. Visibility good. 7 planes in NFT. F/L ELLIS and W/O KING during their NFT suffered an engine problem which turned an engine fire. W/O KING managed to bale out but not F/L ELLIS. This loss is badly felt in the Squadron, even if ELLIS had only been posted the month before, following a sickness leave.
the Mosquito XIII serial number was HK512.
the Accident card gives the time as 15:00 hrs. The faulty engine was the starboard unit. Unable to extinguish, navigator baled out, aircraft rolled to port, pilot unable to jump intil too late. aircraft out of control in descent trapping pilot. Pilot apparently kicked control column. AOC suggests use of back type chutes.
(Joss Leclerq on RAF Commands Forum)
the aircraft was KP-A. (Bill Walker on same forum)
I have just received the accident report for Mosquito HK512, which crashed near Lille-Vendeville, France on 12 Dec 1944 killing F/Lt. Harry S. Ellis of Toronto (also covered in an earlier thread).
The report said Ellis and his Wingco were "testing their aircraft for night flying" at 14.25 hours and that Ellis and his navigator, W/O W.D. King (R/154053) were acting as target at the time, flying at 5,000 feet. For the Met crew, the conditions were 10/10 cloud, base 2500 top 4500, wind WNW/10, visibility 6 miles.
Can anyone describe for me what exactly they were doing?
... to finish out the story for those following the earlier thread, the plane's starboard engine caught fire and it appeared that Ellis accidentally hit the control stick putting the plane into a half roll to port as he tried to bale out and out too late getting clear of the a/c. He hit the ground with his parachute almost fully opened. The navigator, King, made it out first and was uninjured.
Peter, the cause of the crash was said to be a cracked cylinder in the Merlin XXIII starboard engine, causing a glycol leak, followed by a puff of white smoke, then three black puffs and fire which couldn't be extinguished. The Wingco was the other one participating and he ordered them to bale out.
The report says something about the newer Merlin engines being "proofed" against this kind of leak because of a double wall design but on investigation they found a crack in the cylinder. The engine had been stripped down and reassembled recently. And the pilot, who had considerable hours on type, had just returned from an illness.
(same forum: http://www.rafcommands.com/forum/showthread.php?t=5646) Abandoned after engine fire 12.12.44 (Air Britain Serials)</t>
  </si>
  <si>
    <t>HX816</t>
  </si>
  <si>
    <t>NS685</t>
  </si>
  <si>
    <t>1OADU</t>
  </si>
  <si>
    <t>Overshot landing and crashed in lake Elmas 12.12.44 DBR (Air Britain Serials)</t>
  </si>
  <si>
    <t>MV542</t>
  </si>
  <si>
    <t>12-Dec-44. Mosquito NF30 MV542, EW-Y. W/O S. Wieczorek / W/O H. Ostrowski. Intuder patrol: hit by V" in mid-air, belly landed at Hunsdon. Crew safe. (MH - is this meant to say V-2? Surely not…) 13.12.1944 Intruder patrol 307 hit by V2 in mid air, belly landed. Aircraft SoC?. at Hunsdon airfield (FCL). W/O S Wieczorek ok, W/O H Ostrowski ok, both airmen polish? Squadron in doubt, only 305 and 307 for Mosquitos. 
On Dec. 12th 1944 w/o Sylwester Wieczorek (pilot) and w/o Henryk Ostrowski of 307 Sqn departed Coltishall on a night "intruder" mission to Holand flying a Mosquito Mk30, MV542/EW-Y. At about 300ft they entered clouds and started circling to gain altitude before heading out towards Holland. About 15min after takeoff while still in the clouds they collided with something. The Mosquito fell into a spin, however the pilot was able to regain control and forceland/crash. Both crew members survived and were told by RAF brass that they collided with a V-2. Wieczorek and Ostrowski were credited with destroying a V-2. The above is was taken from two different books about 307 Sqn. One by Robert Gretzinger (Gretzyngier), and I forget the author of the other. This is suppose to be the only V-2 destroyed over England. Dumb luck more than anything else, I suppose. In the 307 Sqn history "Przez ciemnie nocy" (Through the dark of night) by Andrzej R. Janczak (pgs 256-257) there is a detailed account of the incident. (Mieszko Syski)
Two aircraft went to Hundson to carry out an Intruder to N.E. Germany. (Pilot – W.O. Wieczorek N.Rad. W.O. Ostrowski, H). in the first aircraft were airborne from Hundson at 20.00 hrs but after 6 minutes the aircraft was hit while climbing through clod at 3.000 feet by a flying missile believed to be part of an A4 rocket. This missile carried away the upper third of the fin and rudder and the pitot head, also making a large hole in the port side of the fuselage near the tail. The pilot succeeded in flying the aircraft back to Hundson but the [Illegible] war-head of the rocket had in the meantime already fallen on the airfield rendering the lighting [niczytlene]/s. Inspite of this added setback the pilot made a successful landing. The second aircraft, which had been waiting to take off, was unable to do so owing to failure of lighting and overheated on the end of the runway. Consequently neither aircraft managed to carry out the intended operation. (http://orb.polishaf.pl/307sqn/1944/1944-12-no-307-squadron-f540) Hit object in flight on night intruder mission bellylanded at Hunsdon 12.12.44 (Air Britain Serials) 12.12.44 307 Sqn. MV542 Aircraft belly landed on Hunsdon aerodrome after being struck in flight by unknown object. Starboard engine feathered. (Mosquito Crash Log)</t>
  </si>
  <si>
    <t>V-2</t>
  </si>
  <si>
    <t>MM581</t>
  </si>
  <si>
    <t>304FTU/3FU</t>
  </si>
  <si>
    <t>Overshot during single-engined landing and u/c raised to stop El Aouina 13.12.44 (Air Britain Serials)</t>
  </si>
  <si>
    <t>3FU</t>
  </si>
  <si>
    <t>NS789</t>
  </si>
  <si>
    <t>13/12/1944 de Havilland Mosquito PR Mark XVI NS789 of 1 Overseas Aircraft Dispatch Unit suffered starboard engine failure on take off from RAF Portreath swung into a parked Walrus X9575. The Mosquito crew were unhurt. (http://www.rafdavidstowmoor.org/pages/crash_log/crashlog44.htm) Swung on take-off and hit Walrus X9575 Portreath 13.12.44 DBR (Air Britain Serials) 13.12.44 1 OADU. NS789 Starboard engine failed on take-off from Portreath aerodrome, swung into parked Walrus X9575 (Cat.E.); crew unhurt. (Mosquito Crash Log)</t>
  </si>
  <si>
    <t>HR114</t>
  </si>
  <si>
    <t>Went through my Coastal Command-stuff and discovered this question about W/Cdr Atkinson's and the aircraft he and his navigator, F/O Upton (F/O V.C. Upton - 152680 - Henk Welting), flew when they went missing over Norway. If an answer has already been posted, forgive me. No. 235 Sqn ORB says that W/Cdr Atkinson and F/O Upton flew in Mosquito Mk.VI HR114 when they were shot down by flak. (Bengt Stangvik on RAF Commands Forum) Atkinson has a Casualty file on naa.org. It is not readable on line but the heading gives Mosquito HR 114 lost in the sea off Norway. (Dick on RAF Commands Forum - ATKINSON Richard Ashley - (Wing Commander); Service Number - 70030; File type - Casualty - Repatriation; Aircraft - Mosquito HR 114; Place - In sea off Norwegian Coast; Date - 13 December 1944) Leading an attack on enemy ships lying in Vilnesfjord, Norway, on 13 December 1944, he had reached the target when anti-aircraft fire severed his Mosquito's starboard wing and his plane crashed into the sea. Atkinson's body was never recovered; his wife and 3-month-old son survived him. A Bar to his D.F.C. was awarded posthumously and his name is inscribed on the Runnymede Memorial, Surrey. (http://www.adb.online.anu.edu.au/biogs/A130101b.htm) He was flying his personnal Mosquito R-Robert - although the call sign was changed to R-Richard. The Battery credited with the 'kill' was German fortress at Furuneset (Andy Bird - http://www.rafcommands.com/cgi-bin/dcforum/dcboard.cgi?az=printer_format&amp;om=12370&amp;forum=DCForumID6) Wing Commander Richard Ashley Atkinson DSO, DFC and bar (RAAF) and his navigator Flying Officer Valentine Charles Upton, lead an attack on shipping in Eidfjord. Intense and light flak was directed at the strike wing from the targets on the shore, when their Mosquito "R" of 235 squadron had its starboard wing blown off and crashed into the sea, both men being killed. No ships were sunk or badly damaged during the attack. (same thread) DBR in accident 23.7.44 (Air Britain Serials)</t>
  </si>
  <si>
    <t>KB589</t>
  </si>
  <si>
    <t>Swung on take-off and u/c collapsed Windsor Field Bahamas 15.12.44 DBF (Air Britain Serials)</t>
  </si>
  <si>
    <t>ML919</t>
  </si>
  <si>
    <t>15/16 December 1944</t>
  </si>
  <si>
    <t>15.12.1944 1700 105 to Hannover from Bourn commenced to swing and ran off runway, losing undercarriage. at Bourn airfield (BCL). F/L G Donald ok. "Serial Range ML896 - ML924. 29 Mosquito B.Mk1X. Powered by Merlin 72 engines. Delivered by De Havilland (Hatfield) between 10Jul43 and 20Oct43. Performed its first operational sortie 18Oct43. ML914 was used for trials with the 4,000lb 'Cookie' and 6-store Avro carrier. Started the take-off from Bourn but developed an uncontrollable swing and ran off the runway losing its undercarriage in the process. No injuries. F/L G.Donald " (Chorley via Lost Bombers) Swung on take-off and u/c collapsed Bourn 15.12.44 (Air Britain Serials) 15.12.44 105 Sqn. ML919 Swung on take-off from Bourn aerodrome and undercarriage collapsed. (Mosquito Crash Log)</t>
  </si>
  <si>
    <t>MM425</t>
  </si>
  <si>
    <t>Cv XVIII/248/618/248</t>
  </si>
  <si>
    <t>I have the accident report for the above Mosquito Mk XVIII MM425. The prop on the port engine feathered itself just aftr take off and the starboard undercarriage unit failed to retract. Plt Off Woodcock maneaged to bring the aircraft back for a belly landing, causing extensive damage to the underside. I'm not sure if the pilot had the port wheel up with the starboard wheel down, or if both wheels were down but the starboard one collapsed. Part of the accident report reads; 'Due to the extensive damage caused by the crash it was impossible to carry out a functional test of the undercarriage. It was thought the problem may have been caused by sludging of the pilot (or pitot, it's a bit hard to read) valve in the CSU. Failure may have been due to the sluggish action of the CSU.' Accident occured on 16 December 1944 at Banff. (Alex Crawford) Prop feathered itself on take-off u/c leg jammed bellylanded at Banff 16.12.44 (Air Britain Serials) 16.12.44 248 Sqn..MM425 Over Banffshire prop feathered, aircraft belly landed on aerodrome. (Mosquito Crash Log)</t>
  </si>
  <si>
    <t>Prop feathered</t>
  </si>
  <si>
    <t>HR127</t>
  </si>
  <si>
    <t>235/248/235</t>
  </si>
  <si>
    <t>16.12.: Angriff der 143., 235. und 248. Sq. RAF bei Mallöy and Krakhellesund. Der norw. Frachter Ferndale (5684 BRT), Nachzügler des Konvois BE-1102-AL, im Schlepp von Fairplay X und gesichert von V 5305, wird auf Strand getrieben und später zerstört, kurze Zeit darauf wird auch der detachierte norw. Bergungsschlepper Parat (135 BRT) versenkt. 2 Mosquitos gehen verloren: Mosquito "R"/248 (F/Lt. Kennedy †) wird beim Angriff von V 5305 abgeschossen; Mosquito "S"/235 (F/O Beruldsen †) wird beschädigt und stürzt bei Losnoy ab. (http://www.wlb-stuttgart.de/seekrieg/44-12.htm) Strike force of 143, 235 and 248 squadrons attack shipping at MALLOY and KRAAKBELLESUND. Malloy the Norwegian merchant vessel FERNDALE of 5684 tons was sunk while at Kraakbellesund the Norwegian Salvage tug the PARAT of 135 tons was also sunk. "S" of 235 squadron piloted by Flying Officer K.C. Beruldsen (RAAF) and his navigator Pilot Officer T.D.S. Rabbitts. This aircraft was ‘seen to be hit’ by flak and crashed at Losnoy approx. 25km North West of Gulen. Both these crewmembers were buried at Rivnik, Norway. (http://www.scotshistoryonline.co.uk/sorties.html) 
Krakhellesund, 1243 o`clock
The remaining part of the Banff Strike Wing, 4 planes from 248 Sqdn. and 2 from 235 Sqdn. are hunting for a reported submarine with escort north of Bergen. No submarine is observed, but as they pass the Hellisøy Lighthouse they observes the smoke from Krakhellesund. 
The force, led by Wing Commander G.D. "Bill" Sise then decides to finish off the ships in Krakehellesund. Coming in from south they takes a turn over the sound and attacks from north - going down to "Mast height" into the sound just like a row of pearls. 
Ken C. Beruldsen from Australia is the pilot of Mosquito "S", 235. Sqdn., and at his side sits his navigator, T.D.S. Rabbits, from Britain. 
A dramatic Picture! Probably Ken C. Beruldsens Mosquito is just visible to the right. This was the last picture of this Mosquito, few minutes later it crashed on the ground marked "X". The boats on fire is S/S "Ferndale" and "Parat" 
(Picture via Jim Beruldsen) 
*
 As Ken`s last name indicates he has Norwegian origins. His father, Einar Bjørn Beruldsen, left Norway for Scotland as a young man. He met a Scottishgirl, and they married. In 1922 Helen Yates Cupples Beruldsen gave birth to Kenneth, as the youngest of three 
brothers and a sister. 
The Beruldsen family emigrated to Australia in 1923, Ken being one year old. Like so many Australians, Ken volunteered the R.A.A.F. in 1941 and was educated a pilot. In 1943 he was posted to the 235. Sqdn., R.A.F. After a little more than a year he had participated in 35 strikes on the French coast, and 20 along the Norwegian coast. After having completed 50 operations he could have chosen another type of duty, if he had wanted to. 
But instead Ken continued into his second "Tour" of operations, and was promoted Flight Lieutenant when only 22 years old. 
And now he is once again facing the inferno of exploding shells, fire andnoise as they thunder towards the target. But the gun crews onboard the V 5305 "Jäger" have lined up at them - and so a direct hit explodes in Mosquito "S", 235. Sqdn. R.A.F. 
Leutnant zur See Otto and his crew on board "Jäger" shouts with joy as they watch the doomed Mosquito hit the mountain of Losna, only some hundred metres opposite the burning "Ferndale and "Parat". 
* 
S/S "Ferndale" and "Parat" are sinking - and the Banff Strike Wing can add another two ships to its already long list of sunken ships. 
* 
Kenneth Cupples Beruldsen was only 22 years of age, when he came from the other side of the world to fight for a free Europe. 
16. December 1944, 1045 o`clock, Kenneth took off from an airfield in his mothers land, Scotland, - only to die exactly two hours later, in his 
father`s land, Norway... (http://www.nuav.net/danger.html)
Was F on 248 Squadron on 15 July 1944 (Squadron ORB) Missing from attack on ship off Solund 16.12.44 (Air Britain Serials)</t>
  </si>
  <si>
    <t>KB620</t>
  </si>
  <si>
    <t>KB626</t>
  </si>
  <si>
    <t>HR571</t>
  </si>
  <si>
    <t>To Australia 16.12.44 (Air Britain Serials)</t>
  </si>
  <si>
    <t>HR578</t>
  </si>
  <si>
    <t>HR580</t>
  </si>
  <si>
    <t>HR610</t>
  </si>
  <si>
    <t>HR619</t>
  </si>
  <si>
    <t>HR621</t>
  </si>
  <si>
    <t>To Australia 16.12.44 Camden Museum NSW (Air Britain Serials)</t>
  </si>
  <si>
    <t>HR156</t>
  </si>
  <si>
    <t>16.12.: Angriff der 143., 235. und 248. Sq. RAF bei Mallöy and Krakhellesund. Der norw. Frachter Ferndale (5684 BRT), Nachzügler des Konvois BE-1102-AL, im Schlepp von Fairplay X und gesichert von V 5305, wird auf Strand getrieben und später zerstört, kurze Zeit darauf wird auch der detachierte norw. Bergungsschlepper Parat (135 BRT) versenkt. 2 Mosquitos gehen verloren: Mosquito "R"/248 (F/Lt. Kennedy †) wird beim Angriff von V 5305 abgeschossen; Mosquito "S"/235 (F/O Beruldsen †) wird beschädigt und stürzt bei Losnoy ab. (http://www.wlb-stuttgart.de/seekrieg/44-12.htm) Strike force of 143, 235 and 248 squadrons attack shipping at MALLOY and KRAAKBELLESUND. Malloy the Norwegian merchant vessel FERNDALE of 5684 tons was sunk while at Kraakbellesund the Norwegian Salvage tug the PARAT of 135 tons was also sunk. During these actions two Mosquito’s were lost, these were "R" of 248 squadron flown by Flight Lieutenant J. Kennedy and navigator Flying Officer F.W. Rolls, which was hit by flak during the attack. This aircraft was seen to have the port engine smoking but managed a controlled ditching. Both crewmembers were seen to evacuate the plane and climb into the dinghy. A Warwick Air Sea Rescue aircraft dropped an airborne lifeboat, which sank. It then circled and dropped a Lindholme dinghy near the aircraft dinghy. Up to the time when escorting aircraft had to return to base due to fuel shortages the two men were seen to be sitting up in the dinghy but despite an intensive search of the area they were never found. ((http://www.scotshistoryonline.co.uk/sorties.html) Time 11.47 (http://www.nuav.net/danger.html) Also listed as J on 248 on 7 July 1944 (Squadron ORB) This aircraft was R when lost, with Kennedy and Rolls Hit by flak attacking ships off Utvaer and ditched 16.12.44 (Air Britain Serials)</t>
  </si>
  <si>
    <t>HR453</t>
  </si>
  <si>
    <t>1FU/45</t>
  </si>
  <si>
    <t>CARGILL Harry James Scutchings - (Flying Officer); Service Number - 406193; File type - Casualty - Repatriation; Aircraft - Mosquito HR 453; Place - Yazagyo, Burma; Date - 17 December 1944 SOC 21.12.44 (Air Britain Serials)</t>
  </si>
  <si>
    <t>ML959</t>
  </si>
  <si>
    <t>17/18 December 1944</t>
  </si>
  <si>
    <t>17.12.1944 1635 692 to Hanau from Graveley on return overshot and crashed amongst trees. at Graveley airfield (BCL). F/L SP Brunt +, F/S RJ Sutherland RCAF +, Brunt buried in Cambridge City Cem, Suterland rests in Brookwood Mil Cem 17/18 December, Hanau, "Serial Range ML956 - ML999. 44 Mosquito B.MkXV1. Powered by Merlin 72/73 engines. Part of a batch of 152 delivered by De Havilland (Hatfield) between 24Nov43 and 4Decf44. MM170 was not delivered. Airborne 1635 17Dec44 from graveley. On return to base, over-ran the runway and crashed amongst trees. The wreckage caught fire and the Mosquito was totally destroyed. F/L Brunt is buried in Cambridge City Cemetery; F/S Sutherland is buried in the Brookwood Military Cemetery. F/L S.P.Brunt KIA F/S R.J.Sutherland RCAF KIA " (Chorley via Lost Bombers) Hit trees on overshoot after flaps selected up in error Graveley on return from Hanau 17.12.44 DBF (Air Britain Serials) 17.12.44 692 Sqn. ML959 Pilot was going round again at Gravely aerodrome after overshoot when he selected flaps up instead of undercarriage and at low height crashed into a tree, killing two. (Mosquito Crash Log)</t>
  </si>
  <si>
    <t>HK529</t>
  </si>
  <si>
    <t>On 17/18 December there was a raid to Duisburg, and a claim was made as follows:  18.12.44 Uffz. Reinecke 4./NJG 1 Mosquito  W. Duisburg: 5.000 m. 06.48 Film C. 2027/II Anerk: Nr. - BUT no mossies were lost on raid to Duisburg, and this aircraft, as an intruder, would have been well below 5,000 m.</t>
  </si>
  <si>
    <t>MM371</t>
  </si>
  <si>
    <t>441218 MOSQUITO MM-371 WATTON, UK 25 (Thomas Ensminger) To USAAF (Air Britain Serials)</t>
  </si>
  <si>
    <t>NT143</t>
  </si>
  <si>
    <t>464/13OTU</t>
  </si>
  <si>
    <t>18/19 December 1944</t>
  </si>
  <si>
    <t>MV549</t>
  </si>
  <si>
    <t>HX827</t>
  </si>
  <si>
    <t>25/605/60OTU</t>
  </si>
  <si>
    <t>overshot single-engined landing and u/c raised to stop High Ercall 19.12.44 (Air Britain Serials) 19.12.44 60 OTU. HX827 Aircraft overshot on landing, High Ercall aerodrome, undercarriage retracted to bring aircraft to rest. Crew safe. (Mosquito Crash Log)</t>
  </si>
  <si>
    <t>HK248</t>
  </si>
  <si>
    <t>219/456</t>
  </si>
  <si>
    <t>Swung on landing and u/c collapsed Manston 19.12.44 (Air Britain Serials) 19.12.44 456 Sqn. HK248 Aircraft swung to port on landing at Manston aerodrome, undercarriage collapsed then caught fire. Crew unhurt. (Mosquito Crash Log)</t>
  </si>
  <si>
    <t>HR403</t>
  </si>
  <si>
    <t>1FU/82</t>
  </si>
  <si>
    <t>W/C L.V. Hudson and F/O J.A. Shortis, on a Rhubarb with another Mosquito to the Monywa-Pagan-Mandaly area, approaching to attack surface craft on the Irrawaddy near Mandalay, Mosquito hit the river surface, and though it became airborne again it was uncontrollable. Made a forced landing near the junction of the Chindwin and Irrawady rivers. Crew suffered only lacerations and slight concussions, and were taken prisoner. Missing on navex 19.12.44 (Air Britain Serials)</t>
  </si>
  <si>
    <t>PF382</t>
  </si>
  <si>
    <t>627/105/109</t>
  </si>
  <si>
    <t>21.12.1944 1624 as reserve aircraft 109 to Bonn from Little Staughton crashed on return. amongst trees near Saxmundham, Suffolk 1745 (BCL). F/O WT Kerr +, F/O DA Weare DFC +. Kerr buried in Dunfermline Cem, Weare taken to Cambridge City Cem
Took off from Little Staughton at 16.24. Mosquito XVI. Was returning to base when the aircraft came down amongst trees near Saxmundham, Suffolk. 
KERR 
 William Thomson 
 Flying Officer 171678. 109 Sqdn., Royal Air Force Volunteer Reserve. Died Thursday 21 December 1944. Age 22. Son of John Thomson Kerr and Georgina Inches Kerr, of Cardenden. Buried: Eastern Division, DUNFERMLINE CEMETERY, Fifeshire, United Kingdom. Ref. Grave 6107 
WEARE, DFC 
 Derek Arthur 
 Flying Officer 156001. Nav. 109 Sqdn., Royal Air Force Volunteer Reserve. Died Thursday 21 December 1944. Age 21. Son of Frederick Weare, and of Margaret Weare, of Teddington Middlesex. Buried: CAMBRIDGE CITY CEMETERY, Cambridgeshire, United Kingdom. Ref. Grave 15157.
(http://www.roll-of-honour.com/Bedfordshire/LIttleStaughton109Squadron.html) Engine cut on return from target marking flew into trees nr Saxmundham Suffolk 21.12.44 (Air Britain Serials) 21.12.44 109 Sqn. PF382 Aircraft was returning with port engine failure and crashed into trees near Saxmundham, Suffolk, killing two. (Mosquito Crash Log)</t>
  </si>
  <si>
    <t>HR395</t>
  </si>
  <si>
    <t>SOC 21.12.44 (Air Britain Serials)</t>
  </si>
  <si>
    <t>HR284</t>
  </si>
  <si>
    <t>Mosquito HR 284 of 248 squadron was being flown to R.A.F. Lossiemouth in an attempt to land after encountering problems. The aircraft crashed into sea one mile North of Covesea Skerries, Lossiemouth. Pilot Officer W.D. Livock and navigator Flight Sergeant G.L. West were both killed in the crash. (http://www.scotshistoryonline.co.uk/sorties.html) Stalled and dived into sea 1m N of Covesea Skerries Lossiemouth 21.12.44 (Air Britain Serials) 21.12.44 248 Sqn. HR284 Aircraft pulled out of dive too quickly, flipped over onto back and crashed into sea one mile north of Covesea Skerries, Lossiemouth. (Mosquito Crash Log)</t>
  </si>
  <si>
    <t>TA392</t>
  </si>
  <si>
    <t>22/23 December, 1944</t>
  </si>
  <si>
    <t>Aileron failure</t>
  </si>
  <si>
    <t>ML911</t>
  </si>
  <si>
    <t>22.12.1944 1659 to Koblenz from Bourn on return SBA approach in poor weather, crashed into beacon mast, crash landed. near Bourn airfield 2010 (BCL). W/O TG Jefferson AFC ok, F/O KJ Gordon DFC ok, 22/23 December 1944 Performed it first operational sortie 5Nov43 Airborne 1659 22Dec44 from Bourn. On return to base in very marginal weather conditions, W/O Jefferson elected to do a SBA Approach, being well qualified to do do since he he accumulated 850 hours as an instructor in this technique. Unfortunately, in the misty conditions, he failed to spot a beacon mast and the Mosquito crash-landed 2010 near the airfield. No injuries. W/O T.G.Jefferson AFC F/O K.J.Gordon DFC (Lost Bombers) Collided with beacon on approach while landing in fog Bourn 22.12.44 on return from intruder mission (Air Britain Serials)</t>
  </si>
  <si>
    <t>KB459</t>
  </si>
  <si>
    <t>608/162</t>
  </si>
  <si>
    <t>23.12.1944 1618 162 to Limburg from Bourn on return to base overshot and turned over. at Bourn airfield 2011 (BCL). F/L WE Lucas ok, F/O JH Barnicoat DFC ok, Overshot forced landing and overturned Thorne Lincs. 23.12.44 (Air Britain Serials) 23.12.44 162 Sqn. KB459 Overshot on landing at Bourn aerodrome, faulty flaps, aircraft over turned in ploughed field. Crew unhurt. (Mosquito Crash Log)</t>
  </si>
  <si>
    <t>NS638</t>
  </si>
  <si>
    <t>23.12.44 NS638 Mosquito PR.XVI, USAAF: 25 BG / 654 BS, Crashed, Breakheart Hill, SW of Dursley (http://www.rcawsey.fsnet.co.uk/glos2.htm ). 654BS 25BG, 8th Air Force. Pilot Spear, James D. Killed in a Crash at Dursly/ 2mi W. Category 4 damage, 23 December 1944. (http://www.aviationarchaeology.com) (MH - should this be category 5 damage?) Mosquito NS638 25th B/Grp, 654th B/Sqdn, Pilot F/O James D Spear, Nav 2nd Lt Carroll B Bryan. Both fatal. Mission, Test Flight. Take off at 1104 hours 22 dec 44 on a local test flight, aircraft crashed approx 1 hour after take off into wooded area. Certificate reads that the aircraft classed as salvageble. However looking at the crash site pictures, it looks very unlikly that it was salvageble. (Post by "TonyB" on the RAF Commands Forum website, details from the original USAAF crash report, which contains pictures of the crash site. Subsequent poster indicated that by salvageable", the USAAF meant the wreck could be scrapped. 441223 MOSQUITO NS-638 DURSLY 2 MI W, GLOUCESTERSHIR 25 (Thomas Ensminger) (Air Britain Serials)</t>
  </si>
  <si>
    <t>NS827</t>
  </si>
  <si>
    <t>Presumed damaged on sweep 23.12.44 NFT (Air Britain Serials)</t>
  </si>
  <si>
    <t>KB393</t>
  </si>
  <si>
    <t>23.12.1944 1558 608 to Limburg from Downham Market on return landing undercarriage collapsed. at Downham Market airfield 1948 (BCL). F/L RH Hardy ok, F/S Wearn ok, U/c collapsed on landing Downham Market 23.12.44 (Air Britain Serials)</t>
  </si>
  <si>
    <t>KB421</t>
  </si>
  <si>
    <t>23.12.1944 1510 142 to Sieburg from Gransden Lodge on return crashed and burst in flames on impact. at Gransden Lodge airfied 1900 (BCL). F/O AS Keogh RNZAF inj, F/O CA Lynde RCAF inj, Crashed on approach Gransden Lodge 23.12.44 (Air Britain Serials) 23.12.44 142 Sqn. KB421 In bad visibility aircraft crashed short of the inner marker beacon at Gransden Lodge aerodrome and caught fire. (Mosquito Crash Log)</t>
  </si>
  <si>
    <t>ML998</t>
  </si>
  <si>
    <t>23.12.1944 1031 109 to Köln from Little Staughton shot down over target area by fighter. Lost without trace (BCL). F/O EC Carpenter RCAF +, F/O WT Lambeth DFM +, both rest in Rheinberg War Cem Took off 1031 hours, shot down over target area by fighter. Anton "Toni" Hackl claimed a Mosquito at 1256 in Koeln / Moenchen-Gladbach. Stab II./JG 26
Took off from Little Staughton at 10.31. Mosquito XVI. As Deputy Master Bomber, shot down by a fighter in the target area. 
CARPENTER 
 Eric Charles 
 Flight Lieutenant J/4918. 109 (R.A.F.) Sqdn, Royal Canadian Air Force. Died Saturday 23 December 1944. Age 25. Son of Harry Sidney Carpenter, and of Blanche Carpenter (nee Hodkinson); husband of Margaret Holmes Carpenter (nee Richardson), of Saskatoon, Saskatchewan, Canada. Buried: RHEINBERG WAR CEMETERY, Kamp Lintfort, Nordrhein-Westfal, Germany. Ref. 11. A. 17. 
LAMBERT, DFM 
 William Tharves 
 Flying Officer 145181. Nav. 109 Sqdn., Royal Air Force Volunteer Reserve. Died Saturday 23 December 1944. Age 36. Son of William and Caroline Lambert; husband of Barbara Alice Lambert, of Melton Mowbray, Leicestershire. Buried: RHEINBERG WAR CEMETERY, Kamp Lintfort, Nordrhein-Westfal, Germany. Ref. 11. A. 16. F/O Lambert was awarded his DFM whilst serving with 102 Sqdn. It was gazetted 13 July 1943.
(http://www.roll-of-honour.com/Bedfordshire/LIttleStaughton109Squadron.html)
This aircraft was shot down on an "Oboe leader" raid on Cologne's Gremberg Marshalling yards on the afternoon of Dec.23/44.
It was a formatation of Lancasters from 582 Squadron led by an Oboe equipped Lancaster of 582 Squadron with a 109 Squadron pilot and navigator doing the Oboe bombing run.
ML-998 was the Oboe reserve and followed the formation leader in case his Oboe equipment failed. This was a disasterous op with half the formation being shot down. S/L Bob Palmer was awarded a post-humous VC for leading the formation to the target with 2 engines on fire and marking the target perfectly before going down.
Carpenter and Lambert in ML-998 took many hits but followed Palmer into the target as they were detailed to do in case Palmer had an Oboe failure. The aircraft exploded with one engine feathered and the other on fire as they reached the target, 100 feet behind Palmer.
Lambert was 38 years old, ancient by Bomber Command stanards.
This is dealt with in detail in "Heroic Endeavour" by Sean Feast.
Dave Wallace Shot down by night fighter nr Cologne 23.12.44 (Air Britain Serials)
Crashed near Jüchen (email to MH from Gebhard Aders)</t>
  </si>
  <si>
    <t>16OTU</t>
  </si>
  <si>
    <t>MM755</t>
  </si>
  <si>
    <t>Swung on take-off and u/c collapsed Lille/Vendeville 5.1.45 (Air Britain Serials)</t>
  </si>
  <si>
    <t>MV545</t>
  </si>
  <si>
    <t>NT259</t>
  </si>
  <si>
    <t>Undershot night landing from night navex in bad visibility and u/c collapsed Church Fenton 5.1.45 (Air Britain Serials)</t>
  </si>
  <si>
    <t>MV558</t>
  </si>
  <si>
    <t>05.01.1943 1407 Air Test 85 from Swannington lost power boost on port engine, undercarriage raised to stop, crashed. at Swannington airfield (BCL). F/L J Thomas ok, , 85 sqn Mosquito NF30 MV 558 VY-? t/o 1407 Air test Lomas J F/L, Port engine controls failed, u/c raised in order to stop. No injuries. The aircraft was a write-off. (85 Sqn and 157 Sqn losses website) Engine cut on take-off for air test u/c raised to stop Swannington 5.1.45 (Air Britain Serials) 05.01.45 85 Sqn. MV558 Port engine failed on take-off from Swannington aerodrome so pilot raised undercarriage and landed straight ahead. Crew unhurt. (Mosquito Crash Log)</t>
  </si>
  <si>
    <t>ML942</t>
  </si>
  <si>
    <t>1409 Flt/139/692/571</t>
  </si>
  <si>
    <t>5/6 January 1945</t>
  </si>
  <si>
    <t>Hit by FLAK - Abandoned near Douai France (K-File Report # 5 AIR 14/3742) (Rod McKenzie) 05.01.1945 1710 571 to Berlin from Oakington abandoned aircraft. in vicinity of Douai (BCL). F/O FL Henry RNZAF ok, F/S RA Stinson RAAF +, Claim by Kurt Welter according to Czech website, citing Me 262 Combat Diary Berlin, 5/6 January '45, "Serial Range ML925 - ML942. 18 Mosquito B.MkXV1. Powered by Merlin 72/73 engines. Part of a batch of 152 delivered by De Havilland (Hatfield) between 24Nov43 and 4Dec44. MM170 was not delivered. ML942 was one of the first four Mosquitoes delivered to 571 Sqdn 12Apr44 and is positively identified on 93 operational entries in the Unit's records. (Source Keith Wood, 571 Sqdn Historian, via W.Chorley) Airborne 1710 5Jan45 from Oakington. Homebound, abandoned over France near Douai. Neither airmen was injured and both resumed operations 22/23Jan45 against Hannover. F/O F.L.Henry RNZAF F/S R.A.Stinson RAAF (Chorley via Lost Bombers) Hit by flak on bombing run, starboard engine put out, engine caught fire, hydraulics gone. Returned losing height but eventually lost control over Belgium. Baled out after control recovered (571 Mosquito Bomber Squadron, by Barry Blunt) Missing (Berlin) 6.1.45 (Air Britain Serials)</t>
  </si>
  <si>
    <t>KB397</t>
  </si>
  <si>
    <t>05.01.1945 1702 142 to Berlin from Gransden Lodge engine failure while in circuit, lost height and hit tree. at Hatley Park near Gamlingay, 14 iles WSW Cambridge (BCL). F/L B Eichler +, Sgt G Logie +, Eichler lies in Cambridge City Cem, Logie rests in Elgin New Cem 5/6 January raid on Berlin "Serial Range KB370 - KB699. 330 Mosquito N.MkXXV. Part of a batch of 400, delivered by De Havilland (Toronto) Canada. Airborne 1702 5Jan45 from Gransden Lodge. Suffered engine failure, lost height and hit a tree at hatley Park near Gamlingay, 14 miles WSW from Cambridge. F/L Eichler, of Czechoslavakia, is buried in Cambridge City Cemetery while Sgt Logie is in Elgin New Cemetery. F/L B.Eichler KIA Sgt G.Logie KIA Both of these airmen survived a serious crash 20/21Nov44. See: KB460 " (Chorley via Lost Bombers) Engine cut hit trees in forced landing Hatley Park Beds. 5.1.45 (Air Britain Serials) 05.01.45 142 Sqn. KB397 Aircraft suffered engine failure whilst in circuit at Hatley Park Beds., force landed and struck tree, killing crew. (Mosquito Crash Log)</t>
  </si>
  <si>
    <t>HK296</t>
  </si>
  <si>
    <t>05.01.1945 eveng Diver patrol 68 anti V1, North Sea from Coltishall . Lost without trace (FCL). W/O AR Brooking +, P/O RB Finn +, cv at Marshalls(Cambridge), delivered as MKXVI 04.09.43-26.02.44, no known graves. Shot down an He 111 before being lost, 5/6 January 1945 (Fighter Command War Diaries Volume 5) Seen to crash into the sea 44 miles off Lowestoft (Casualty file for Gowlett of 464 Squadron in the Australian National Archives www.naa.gov.au) Missing 5.1.45 (Air Britain Serials)</t>
  </si>
  <si>
    <t>NS830</t>
  </si>
  <si>
    <t>06.01.1945 Night Patrol 418 to over Ardennes from Hartford Bridge . Lost without trace (FCL). F/L HS Glascoe +, F/O T Wood +, both buried in Rheinberg War Cem Received from De Havilland, 14 February 1944. Missing from operations, 5 January 1945 (F/L H.S. Glassco killed) TH-G, letter on list dated 31 August 1944. (Hugh Halliday) 5/6 January 1945 (FCWDv5) DAY - Missing from patrol over Ardennes (Rod McKenzie) Coded G, time of loss around 20:20 (2nd edition of 2nd TAF) Missing from patrol over Ardennes 5.1.45 (Air Britain Serials)</t>
  </si>
  <si>
    <t>NT116</t>
  </si>
  <si>
    <t>MM710</t>
  </si>
  <si>
    <t>6 January 1945</t>
  </si>
  <si>
    <t>KB407</t>
  </si>
  <si>
    <t>142/162</t>
  </si>
  <si>
    <t>7/8 January 1945</t>
  </si>
  <si>
    <t>08.01.1945 2045 162 to Hannover from Bourn main tank feed failed during operation, crew baled out, crashed. near Venray, without trace (BCL). W/O WJH Henley ok, Sgt J Clarke ok, R/T message to bale out picked up by other Sqn Mosquito F/L AJ Marshall Hannover, "Serial Range KB370 - KB699. 330 Mosquito B.MkXXV. Part of a batch of 400. Delivered by De Havilland (Toronto) Canada. Airborne 2045 7Jab45 from Bourn. During the operation, the main tank feed pump to the engines failed and the pilot of another Sqdn Mosquito ,F/L A.J.Marshall, heard W/O Henley on R/T saying they were about to abandon. Both did so, successfully, and landed, unscathed in Allied held territory near Venray, Holland. W/O W.J.H.Henley Sgt J.Clark " (Chorley via Lost Bombers) Missing (Hannover) 8.1.45 (Air Britain Serials) 07.01.45 162 Sqn. KB407 Both engines cut in flight so crew abandoned aircraft. Crash site location unknown. (Mosquito Crash Log)</t>
  </si>
  <si>
    <t>Fuel feed failure</t>
  </si>
  <si>
    <t>PZ351</t>
  </si>
  <si>
    <t>Unk</t>
  </si>
  <si>
    <t>HK111</t>
  </si>
  <si>
    <t>8 January 1945</t>
  </si>
  <si>
    <t>SOC 8.1.45 (Air Britain Serials)</t>
  </si>
  <si>
    <t>MM815</t>
  </si>
  <si>
    <t>LAWRENCE, Fg Off George Bruce, NZ4211018, RNZAF - Mosquito Navigator 488 Sqn, RNZAF - 8 Jan 1945 (Age 22); France. NIEDERER, Wt Off Rex Keith, NZ426179, RNZAF - Mosquito Pilot 488 Sqn, RNZAF - 8 Jan 1945 (Age 24); France. Spun into ground during practice night interception Nurlu France 8.1.45 (Air Britain Serials)</t>
  </si>
  <si>
    <t>spin</t>
  </si>
  <si>
    <t>HR159</t>
  </si>
  <si>
    <t>9 January 1945</t>
  </si>
  <si>
    <t>Stab II./JG 26</t>
  </si>
  <si>
    <t>Hackl</t>
  </si>
  <si>
    <t>ML981</t>
  </si>
  <si>
    <t>http://www.rafjever.org/98squadhistory3.htm says this aircraft was on 98 Squadron post-war. Damaged by flak and crashlanded Bourn 23.12.44 DBR (Air Britain Serials)</t>
  </si>
  <si>
    <t>HP930</t>
  </si>
  <si>
    <t>23/24 December, 1944</t>
  </si>
  <si>
    <t>KB549</t>
  </si>
  <si>
    <t>Jettison tank failed to release on ferry flight 24.12.44 damaged by severe vibration and not repaired (Air Britain Serials)</t>
  </si>
  <si>
    <t>Vibration</t>
  </si>
  <si>
    <t>PZ385</t>
  </si>
  <si>
    <t>24/25 December 1944</t>
  </si>
  <si>
    <t>4./NJG 2</t>
  </si>
  <si>
    <t>NJG 2</t>
  </si>
  <si>
    <t>LR354</t>
  </si>
  <si>
    <t>25/26 December 1944</t>
  </si>
  <si>
    <t>25/26 December 1944, time 20:15, crashed on takeoff at A.75, W/O A.F.N. Roberts and F/S A.R. MacRoberts both KIA, coded U. (2nd TAF) Crashed after take-off nr Cambrai/Epinoy 25.12.44 (Air Britain Serials)</t>
  </si>
  <si>
    <t>HR282</t>
  </si>
  <si>
    <t>HR394</t>
  </si>
  <si>
    <t>F/O J.J. Wilson, shot down on 26 December 1944 (http://www.awm.gov.au/cms_images/histories/27/chapters/25.pdf) Engine caught fire crashed nr Daungtaung 26.12.44 (Air Britain Serials) MH - Other casualty may have been DORRICOTT  KJ  152678</t>
  </si>
  <si>
    <t>RS524</t>
  </si>
  <si>
    <t>No loss noted for 333 Squadron this day in its ORB - was this a 235 Sqn aircraft heard to be in distress? The formation was attacked by 109s - one of 333's Mosquitos leaving 2 e/a behind despite latter chasing for 8-10 mins. Likely G/235, crew of F/O E.J. Fletcher and F/O A.J. Watson, both KIA. Had been hit by flak over Leirvik and had requested assistance, firing a red flare. However, they were then attacked by Feldwebel Heinz Halstrick, who shot them down from short range. (A Separate Little War) Missing 26.12.44 (Air Britain Serials)</t>
  </si>
  <si>
    <t>MM281</t>
  </si>
  <si>
    <t>Engine cut on take-off swung and wheel torn off Melsbroek 26.12.44 not repaired (Air Britain Serials)</t>
  </si>
  <si>
    <t>MM811</t>
  </si>
  <si>
    <t>26/27 December 1944</t>
  </si>
  <si>
    <t>26/27 December 1944 01:15 F/L H.D.C. Webbe and F/L I. Watson both O.K., forced to raise undercarriage while attempting to land in fog at Melsbroek after having claimed a Ju 188 Probable (2nd TAF) MH - Watson DFC? Overshot landing in fog on return from patrol and u/c raised to stop Melsbroek 27.12.44 (Air Britain Serials)</t>
  </si>
  <si>
    <t>MM705</t>
  </si>
  <si>
    <t>II./NJG 2</t>
  </si>
  <si>
    <t>Kamstieß</t>
  </si>
  <si>
    <t>W4097</t>
  </si>
  <si>
    <t>Lost part of skinning in flight 1.11.44 and SOC 27.12.44 (Air Britain Serials)</t>
  </si>
  <si>
    <t>MM506</t>
  </si>
  <si>
    <t>304FTU/256</t>
  </si>
  <si>
    <t>Boston IV BZ493. Wrecked when swung on takeoff and struck Mosquitos HK229 and MM506, Falconara, Italy Dec 27, 1944 (http://home.att.net/~jbaugher/1943_2.html) Hit by Boston BZ493 while parked Falconara 27.12.44 DBR (Air Britain Serials)</t>
  </si>
  <si>
    <t>ML961</t>
  </si>
  <si>
    <t>1409 Flt/109</t>
  </si>
  <si>
    <t>NS519</t>
  </si>
  <si>
    <t>441227 HUNT, MORGAN M. MOSQUITO NS-519 WATTON, UK 25 (Thomas Ensminger) (Air Britain Serials)</t>
  </si>
  <si>
    <t>MM693</t>
  </si>
  <si>
    <t>Hit by B-17 in fog while parked Manston 27.12.44 (Air Britain Serials) 27.12.44 406 Sqn. MM693 Hit by same USAAF aircraft as MM430. (Mosquito Crash Log)</t>
  </si>
  <si>
    <t>MM730</t>
  </si>
  <si>
    <t>Hit by B-17 while parked Manston 27.12.44 DBF (Air Britain Serials) 27.12.44 406 Sqn. MM730 This aircraft (coded 'G') was parked cri dispersal at Manston when it was hit by a USAAF aircraft taking overshoot action. (Mosquito Crash Log)</t>
  </si>
  <si>
    <t>MM819</t>
  </si>
  <si>
    <t>27/28 December 1944</t>
  </si>
  <si>
    <t>27/28 December 1944 01:50, W/O N.A. Fritchley and F/S A.C. Ray both OK, overshot in fog, retracted undercarriage (2nd TAF). Ran off runway in fog on return from night patrol and u/c raised to stop Florennes 28.12.44 (Air Britain Serials)</t>
  </si>
  <si>
    <t>MV570</t>
  </si>
  <si>
    <t>One of the remaining Mosquitos, crewed by Hall and Cairns, was ‘scrambled’ for a patrol, and after a long sortie in bad visibility they had to land at another airfield which was covered by ice. The Mosquito skidded on the icy strip and struck a deep rut. The undercarriage collapsed and the machine was badly damaged. (http://www.nzetc.org/etexts/WH2-2RAF/c12.html) P on 488 Sqn (Andy Long on RAF Commands) 27/28 December 1944 06:15, F/L J.A.S. Hall and F/L J.P.G.W. Cairns In 2nd TAF, Vol. 2 it says crew were F/L J.A.S Hall and F/L J.P.W.G. Cairns and a/c crashed on icy runway landing Y.29 (= Asch) at 06.15 a.m. Skidded on landing from night patrol in bad weather and u/c collapsed Asch 28.12.44 (Air Britain Serials)</t>
  </si>
  <si>
    <t>MV567</t>
  </si>
  <si>
    <t>Flight Lieutenant Stewart and Flying Officer Brumby flew a three- hour patrol from Amiens. They sighted two Junkers 87s, but their Mosquito was then hit by flak and had to force-land at Melsbroek. The crew were extremely fortunate to escape injury as their aircraft turned over on its back and broke up. (http://www.nzetc.org/etexts/WH2-2RAF/c12.html) 27/28 December 1944 02:30 (2nd TAF) Hit by flak overturned on landing Melsbroek 28.12.44 (Air Britain Serials)</t>
  </si>
  <si>
    <t>DZ538</t>
  </si>
  <si>
    <t>SOC 28.12.44 (Air Britain Serials)</t>
  </si>
  <si>
    <t>HJ861</t>
  </si>
  <si>
    <t>PF402</t>
  </si>
  <si>
    <t>128/109</t>
  </si>
  <si>
    <t>28/29 December 1944</t>
  </si>
  <si>
    <t>28.12.1944 1745 109 to Frankfurt from Little Staughton on return ran out of petrol, abandoned, crashed. on E bank of Seine near Yville-sur-Seine 10km S from Duclair on opposite side of river (BCL). S/L RC Cobbe ok, Sgt TC Russell ok. ML 990 (HS-O) collided with PF 402 on the night of 4-5th December '44. PF 402 returned to base, but was lost 28th Dec. '44. Both Mosquitoes were on 109 Squadrons charge. (Neil Hutchinson) "Serial Range PF379 - PF415. 37 Mosquito B.MkXV1. Powered by Merlin 72/73 engines. Part of a batch of 195 delivered by Percival Aircraft (Luton) between 15May44 and 5Dec45. PF402 was initially issued to No.128 Sqdn Airborne 1745 28Dec44 from Little Staughton. Ran out of fuel while returning to base and abandoned over France, the Mosquito crashing on the E bank of the Seine near Yville-sur-Seine (Seine-Maritime), 10 km S from the small town of Duclair on the other side of the river. No injuries. S/L R.C.Cobbe Sgt T.C.Russell " (Chorley via Lost Bombers) Engine cut ran out of fuel and abandoned on return from Frankfurt Yville-sur-Seine Seine-Maritime 28.12.44 (Air Britain Serials)</t>
  </si>
  <si>
    <t>DZ650</t>
  </si>
  <si>
    <t>29.12.1944 1923 operations over Elbe River 627 Gardening from Woodhall Spa swung off runway and crashed out of control. at Woodhall Spa airfield (BCL). F/O HV Olliver RNZAF ok, Q on 627 "Serial Range DZ630 - DZ652. 23 Mosquito B.Mk1V Series 11. Powered by Merlin 21/23 engines. Part of a batch of 250, except for four built as PR.MkV111 and four built as NF.XV, delivered by De Havilland (Hatfield). Airborne 1923 29Dec44 from Woodhall Spa to lay mines in the River Elbe but swung off the runway, crashing out of control. No injuries reported. F/O H.V.Olliver RNZAF (www.lostbombers.co.uk) Swung on take-off and u/c collapsed Woodhall Spa 29.12.44 (Air Britain Serials)</t>
  </si>
  <si>
    <t>NS791</t>
  </si>
  <si>
    <t>Claim by Ofw. Buttner of Ekdo 262 according to Polish list. Crow killed flying with F/Lt. O.P. Olson (NZ.411439) in Mosquito NS791 of 540 Sq. Olson taken PoW. Unconfirmed story that Arthur Crow was killed by German civilians on the ground. (John Larder on RAF Commands Forum) Came down at 12:20, 2km W Gockenholz, 8km ENE Celle.report 131675-76 (http://www.footnote.com/image/38664728/mosquitoes%7CMosquito/) Missing (Stendal) 29.12.44 (Air Britain Serials) 
Name: CROW, ARTHUR MAURICE 
Initials: A M 
Nationality: United Kingdom 
Rank: Flight Lieutenant (Nav.) 
Regiment/Service: Royal Air Force Volunteer Reserve 
Unit Text: 540 Sqdn. 
Date of Death: 29/12/1944 
Service No: 116137 
Awards: D S O, D F M 
Casualty Type: Commonwealth War Dead 
Grave/Memorial Reference: 10. C. 16. 
Cemetery: HANOVER WAR CEMETERY 
(CWGC)</t>
  </si>
  <si>
    <t>Buttner</t>
  </si>
  <si>
    <t>MM524</t>
  </si>
  <si>
    <t>151/96/29</t>
  </si>
  <si>
    <t>29/30 December 1944</t>
  </si>
  <si>
    <t>29/30 December 1944, both crew WIA (FCWDv5) Overshot single-engined landing from night patrol and u/c raised to stop Castle Camps 29.12.44 (Air Britain Serials) 29.12.44 29 Sqn. MM524 Overshot on landing with one engine at Castle Camps aerodrome. (Mosquito Crash Log)</t>
  </si>
  <si>
    <t>MT473</t>
  </si>
  <si>
    <t>KB394</t>
  </si>
  <si>
    <t>U/c collapsed on landing Bourn returning from Hannover 30.12.44 (Air Britain Serials)</t>
  </si>
  <si>
    <t>PF436</t>
  </si>
  <si>
    <t>30.12.1944 Ferry 128 single engine approach, stalled and smashed on runway, undercarriage damaged. at Wyton airfield 1512 (BCL). F/L L Gatmill ok. Stalled on single-engined approach on ferry flight and u/c collapsed Wyton 30.12.44 (Air Britain Serials)</t>
  </si>
  <si>
    <t>DD605</t>
  </si>
  <si>
    <t>264/456/141/169/141/239/54OTU</t>
  </si>
  <si>
    <t>Overshot landing at Charterhall 31.12.44 (Air Britain Serials) 18.12.42 264 Sqn. DD605 Portreath aerodrome. Cornwall. Overshot and crashed on single engine landing. (Mosquito Crash Log)</t>
  </si>
  <si>
    <t>DZ589</t>
  </si>
  <si>
    <t>109/105/1655MTU/NTU</t>
  </si>
  <si>
    <t>Abandoned after engine fire nr Ramsey Hunts. 31.12.44 (Air Britain Serials) 31.12.44 PFNTU. DZ589 Port engine increased revs, unable to feather engine which resulted in fire in port wing so crew abandoned aircraft which crashed at Benwick near Ramsey, Hunts. (Mosquito Crash Log) FNTU31/12/1944 Training DZ589 Mosquito IV T/o 1207 Warboys for a high-level exercise. When the port engine caught fire at 12,000 feet, and being unable to feather the unit or quell the blaze, the crew baled out, leaving the aircraft to crash at 1257, at Benwick on the Huntingdonshire and Cambridgeshire border, 6 miles SW of March.  F/O PGermaine (http://www.156squadron.com/display_newpff_roll.asp?ID=PFNTU)</t>
  </si>
  <si>
    <t>NTU</t>
  </si>
  <si>
    <t>MM225</t>
  </si>
  <si>
    <t>128/105</t>
  </si>
  <si>
    <t>31.12.1944 1739 105 to Mannheim from Bourn hit by FLAK and returned, force landed. at Manston airfield, Kent 2130 (BCL). F/L G Donald ok, F/O FT Watson DFM ok, Damaged by flak and crashlanded Manston 31.12.44 (Air Britain Serials)</t>
  </si>
  <si>
    <t>HR603</t>
  </si>
  <si>
    <t>To Australia 31.12.44 (Air Britain Serials)</t>
  </si>
  <si>
    <t>HR608</t>
  </si>
  <si>
    <t>HR623</t>
  </si>
  <si>
    <t>HR253</t>
  </si>
  <si>
    <t>Engine cut after take-off bellylanded nr Fechain 31.12.44 (Air Britain Serials)</t>
  </si>
  <si>
    <t>MM399</t>
  </si>
  <si>
    <t>Was S on 248 on 15 July 1944 (Squadron ORB) Crashed on landing Banff on return from strike 31.12.44 (Air Britain Serials)</t>
  </si>
  <si>
    <t>HP922</t>
  </si>
  <si>
    <t>31.12.: Angriff der 143., 235. und 248 Sq. RAF mit 20 Mosquitos auf Schiffe im Flekkefjord. Die Frachter Palermo (1461 BRT) und Achilles (998 BRT) werden versenkt und Wally Faulbaums (1675 BRT) beschädigt. Mosquito "U"/248 (F/O Daynton †) stürzt nach Flak-Beschuss aufgrund Motorschadens ins Meer. Hit by return fire, one engine was put out of action and the damaged aircraft was escorted back towards base by four other Mosquitos, and an ASR Warwick made its way towards the group. Eventually, the remaining engine failed and HP922 'DM-U' was forced to ditch. It broke up on impact but F/L J.F. "Johnny" Lown managed to get into the dingy via the cockpit roof. However, despite lifeboat drops, he appeared to be unable to move and was eventually lost. It is presumed navigator F/O C.J. Dayton was unable to get clear of the ditched Mosquito and drowned. (A Separate Little War) Ditched returning from strike on Flekkefjord 31.12.44 (Air Britain Serials)</t>
  </si>
  <si>
    <t>NT231</t>
  </si>
  <si>
    <t>31/1 December 1944</t>
  </si>
  <si>
    <t>HJ872</t>
  </si>
  <si>
    <t>1945</t>
  </si>
  <si>
    <t>To RCAF 27.3.43 Accident Greenwood NS .45</t>
  </si>
  <si>
    <t>HK365</t>
  </si>
  <si>
    <t>488/409/85 Gp CS</t>
  </si>
  <si>
    <t>1 January 1945</t>
  </si>
  <si>
    <t>01.01.1945 85 group destroyed by Operation Bodenplatte by Fw190 ofII/JG1. St. Denis Westrem B61 airfield (FCL). Communication Squadron DBR 1.1.45 NFD (Air Britain Serials)</t>
  </si>
  <si>
    <t>1945-01</t>
  </si>
  <si>
    <t>85 Gp CS</t>
  </si>
  <si>
    <t>HX965</t>
  </si>
  <si>
    <t>487/417RSU</t>
  </si>
  <si>
    <t>HX965 'EG-C' on 487 Squadron (Photo HU 81325 from the Imperial War Museum: ROYAL AIR FORCE: FIGHTER COMMAND, TACTICAL AIR FORCE, 1943. De Havilland Mosquito FB Mark VIs (HX965 'EG-C' leading) of No. 487 Squadron RAF, lined up at Sculthorpe, Norfolk, prior to taking off on the first Mosquito raid mounted by No. 140 Wing, No. 2 Group. 24 aircraft from No. 464 and No. 487 Squadron RNZAF successfully attacked two power stations in France without loss. I'm looking for some verification (or denial) that Lancaster ME850 (15 Squadron) and Mosquito HX965 (417 RSU) were both destroyed at Ursel Airfield, Belgium (B-67) during the Bodenplatte operation on 1-1-1945. (http://www.rafcommands.com/forum/showthread.php?t=4278) Destroyed in air raid 1.1.45 (Air Britain Serials)</t>
  </si>
  <si>
    <t>417RSU</t>
  </si>
  <si>
    <t>PF414</t>
  </si>
  <si>
    <t>01.01.1945 0651 692 to Railway tunnels from Graveley hit by FLAK and crashed . into hilly country SE Schuld and towards Adenau 0833 (BCL). F/L GDT Nairn +, Sgt D Lunn +, both rest in Rheinberg War Cem. Claimed by flak. 692 Sqdn. Mosquito XVI, PF 414, P3-P, Startzeit 06.51 F/L Nairn, Sgt. Lunn. 08.33 Abschuß durch deutsche Vierlingsflak bei Adenau, 40 Feindflug der Besatzung. Target was railway tunnels. Flew into hill nr Schilda 1.1.45 (Air Britain Serials)</t>
  </si>
  <si>
    <t>MM284</t>
  </si>
  <si>
    <t>01.01.1945 140 destroyed by Operation Bodenplatte of I/II/IVGrp of JG27 with Me109 and Fw of JG54. at Melsbroek airfield B58 0915 (FCL). FCL states 4 aircraft destroyed (MM284,MM349, NS567, NS746) but believed to be 5. Used by No. 400 Squadron, RCAF, December 1943 to c. May 1944. (http://www.ody.ca/~bwalker/RAF_owned_AA100.html) Destroyed in air raid Melsbroek 1.1.45 (Air Britain Serials)</t>
  </si>
  <si>
    <t>PF411</t>
  </si>
  <si>
    <t>105/128</t>
  </si>
  <si>
    <t>01.01.1945 0641 128 to Railway tunnels from Wyton crashed due to engine failure. near Wyton airfield (BCL). F/L LCR Wellstead DFC DFM +, F/L GP Mulligan DFC +, Wellstead buried in Bournemouth North Cem, Mulligan rest in Tillicoultry Cem, Scotl. 128 Sqdn. Mosquito XVI, PF411, M5-B, Startzeit: 06.41h F/L Wellsead DFC, DFM, F/L Mullan DFC, beim Start wegen Motorstörung tödlich abgestürzt. Target was railway tunnels. Engine cut after take-off lost height and crashed Wyton 1.1.45 (Air Britain Serials) 01.01 45 128 Sqn. PF411 Aircraft crashed on take-off from Wyton aerodrome due to engine failure, killing two. (Mosquito Crash Log)</t>
  </si>
  <si>
    <t>NT253</t>
  </si>
  <si>
    <t>The year opened very badly when, trying to land in very poor visibility, S/Ldr Hedgecoe and F/O Bamford crashed on runway approach and were both killed. (http://www.151squadron.org.uk/) Stalled on approach from air test and crashed Hunsdon 1.1.45 DBF (Air Britain Serials) 01.01.45 151 Sqn. NT253 Stalled on approach and crashed at Hunsdon aerodrome, two killed. (Mosquito Crash Log)</t>
  </si>
  <si>
    <t>MM349</t>
  </si>
  <si>
    <t>01.01.1945 140 destroyed by Operation Bodenplatte of I/II/IVGrp of JG27 with Me109 and Fw of JG54. at Melsbroek airfield B58 0915 (FCL). FCL states 4 aircraft destroyed (MM284,MM349, NS567, NS746) but believed to be 5 Destroyed in air raid Melsbroek 1.1.45 (Air Britain Serials)</t>
  </si>
  <si>
    <t>NS567</t>
  </si>
  <si>
    <t>NS746</t>
  </si>
  <si>
    <t>01.01.1945 140 destroyed by Operation Bodenplatte of I/II/IVGrp of JG27 with Me109 and Fw of JG54. at Melsbroek airfield B58 0915 (FCL). FCL states 4 aircraft destroyed (MM284,MM349, NS567, NS746) but believed to be 5 Damaged in air raid Melsbroek 1.1.45 DBR (Air Britain Serials)</t>
  </si>
  <si>
    <t>MM124</t>
  </si>
  <si>
    <t>1/2 January 1945</t>
  </si>
  <si>
    <t>01.01.1945 1619 571 to Hanau from Oakington homebound, broke from cloud and crashed. into trees at Stretchworth, 10miles E Cambrigde 2130 (BCL). F/O H Ross +, Sgt H Cook +, Ross buried in Aberdeen Cem, Cook buried in Sommerseat Methodist Churchyard Ramsbottom, Lcs 8K-U (www.crashplace.de) 1/2 January Hanau, "Serial Range MM112 - MM156. 45 Mosquito B.MkXV1. Powered by Merlin 72/73 engines. Part of a batch of 250, including nine FB.MkXV111, delivered by De Havilland (Hatfield) between 24Nov43 and 4Dec44. MM170 was not delivered. Airborne 1619 1Jan45 from Oakington. Homebound, broke out of a low cloud base and crashed 2130 into trees at Stetchworth, 10 miles E of Cambridge and totally wrecked. Both were taken to their homes for burial; F/O Ross is buried in Aberdeen (Springbank) Cemetery, Peterculter; Sgt Cook is the sole Service burial in Summerseat (Rowland) methodist Churchyard at Ramsbottom, Lancashire. F/O H.Ross KIA Sgt H.Cook KIA " (Chorley via Lost Bombers) Hit trees descending in cloud Stetchworth Cambs. 1.1.45 (Air Britain Serials) 01.01.45 571 Sqn. MM124 Aircraft struck trees at Stetchworth, Cambs after breaking cloud in descent to base, killing two. (Mosquito Crash Log)</t>
  </si>
  <si>
    <t>PZ340</t>
  </si>
  <si>
    <t>01.01.1945 1637 low level intruder sortie 239 BS from West Raynham on return called base 2016, crashed. near Narborough Farm N Marham airfield, Norfolk 2020 (BCL). F/O IG Walker +, F/O JR Watkins +, Walker buried in Dumfries, Watkins lies in Little Massingham Churchyard Control lost returning from bomber support mission dived into ground Narford Hall Norfolk 1.1.45 (Air Britain Serials) 01 01 45 239 Sqn. PZ340 Aircraft crashed out of control at Narford Hall, Norfolk, and burned, presumably because of loss of control on instruments. Two killed. (Mosquito Crash Log)</t>
  </si>
  <si>
    <t>HJ980</t>
  </si>
  <si>
    <t>239/13OTU/264/151/68/151/51OTU/54OTU</t>
  </si>
  <si>
    <t>2 January 1945</t>
  </si>
  <si>
    <t>Ran into Beaufighter V8824 while taxying Charterhall 2.1.45 (Air Britain Serials) 02.01.45 54 OTU. HJ980 Aircraft was taxying downwind at Charterhall aerodrome in a strong wind, brakes wouldn't hold and it hit Beaufighter V8824 of 54 OTU. which was damaged. Crew unhurt. (Mosquito Crash Log)</t>
  </si>
  <si>
    <t>MT462</t>
  </si>
  <si>
    <t>NA/416US</t>
  </si>
  <si>
    <t>416NFS 62FW, 12th Air Force. Pilot Goetz, Harley B. Killed due to Structural Failure at Pisa. Category 4 damage, 02 January 1945. (http://www.aviationarchaeology.com) SOC 3.1.45 (Air Britain Serials)</t>
  </si>
  <si>
    <t>416US</t>
  </si>
  <si>
    <t>HK377</t>
  </si>
  <si>
    <t>MM797</t>
  </si>
  <si>
    <t>BSDU</t>
  </si>
  <si>
    <t>Engine cut after take-off bellylanded nr Swanton Morley 2.1.45 (Air Britain Serials) 02.01.45 BSDU. MM797 Shortly after take-off engine failed and pilot belly landed aircraft in Norfolk at Grid Reference 425 292. Crew unhurt. (Mosquito Crash Log)</t>
  </si>
  <si>
    <t>KB222</t>
  </si>
  <si>
    <t>608/139</t>
  </si>
  <si>
    <t>2/3 January 1945</t>
  </si>
  <si>
    <t>10./NJG 11</t>
  </si>
  <si>
    <t>NJG 11</t>
  </si>
  <si>
    <t>PF431</t>
  </si>
  <si>
    <t>571/105</t>
  </si>
  <si>
    <t>ML989</t>
  </si>
  <si>
    <t>3 January 1945</t>
  </si>
  <si>
    <t>NS833</t>
  </si>
  <si>
    <t>Mosquito NS833 was damaged at Cambrai-Epinoy on 3 January 1945 at 15:15 during a NFT. Pilot was F/L W.J. (initials unsure) BOUTON (Canadian, J22711). Accident card states : "engine cut out at 200' feathered and belly crash landing made as pilot had no time to lower u/c". (Joss Leclercq) Engine cut on air test bellylanded at Cambrai/Epinoy 3.1.45 DBR (Air Britain Serials)</t>
  </si>
  <si>
    <t>HR515</t>
  </si>
  <si>
    <t>McQUEEN, Wt Off John Sawers, NZ412248, RNZAF - Mosquito Pilot 45 Sqn, RAF - 3 Jan 1945 (Age 26); India. Engine cut on take-off crashed in jungle near Kumbhirgram 3.1.45 (Air Britain Serials) EDWARDS  WP  1322269</t>
  </si>
  <si>
    <t>LR557</t>
  </si>
  <si>
    <t>410/51OTU</t>
  </si>
  <si>
    <t>4 January 1945</t>
  </si>
  <si>
    <t>Dived into ground while overshooting Cranfield at night Wavenden Beds. 4.1.45 (Air Britain Serials) 04.01.45 51 OTU. LR551 Aircraft crashed at Wavenden on overshoot to Cranfield aerodrome, crew killed. (Mosquito Crash Log)</t>
  </si>
  <si>
    <t>MM558</t>
  </si>
  <si>
    <t>E on 488 Sqn (Andy Long on RAF Commands Forum) Overshot landing on icy runway on return from night navex Hunsdon 4.1.45 (Air Britain Serials)</t>
  </si>
  <si>
    <t>MM701</t>
  </si>
  <si>
    <t>Lost power after take-off and bellylanded nr Sherston Wilts. 4.1.45 (Air Britain Serials) 04.01.45 ECFS. MM7O1 Pilot feathered port engine by mistake, safety speed had not been reached so aircraft was force landed straight ahead at Common Wood Farm, Sherston, Wilts. Crew injured. (Mosquito Crash Log)</t>
  </si>
  <si>
    <t>KB443</t>
  </si>
  <si>
    <t>608/128/1655MTU/16OTU</t>
  </si>
  <si>
    <t>5 January 1945</t>
  </si>
  <si>
    <t>low flying</t>
  </si>
  <si>
    <t>NS891</t>
  </si>
  <si>
    <t>10 January 1945</t>
  </si>
  <si>
    <t>MH - try http://www.allenby.info/aircraft/planes/ryedale/table2.html F/L Laurence Gerard Sullivan RAAF and F/L Dudley Edgar Ball DFC RAAF both killed. Low flying approx 600 ft. above sea, hit trees visibility 50 yards. (Ball's casualty file at www.naa.gov.au) The aircraft hit a tree whilst flying in a snow storm on the northern edge of the Yorkshire Wolds near to the deserted village of Wharram Percy.(Rich Allenby: http://www.rafcommands.com/forum/showthread.php?p=24773&amp;highlight=Mosquito#post24773) Hit tree in blizzard on navex and crashed Wharram Percy Farm Yorks. 10.1.45 (Air Britain Serials) 10.01.45 2 GSU. NS891 Aircraft in flight in snow storm struck tree and crashed into ground three-quarters of a mile from Wharrampercy Farm, Yorks. Crew killed. (Mosquito Crash Log)   On 10 January 1945 the then Flt Lot L G 
Sullivan lost his life when flying a Mosquito NS891 from RAF Station Fersfield in Norfolk UK on a low level cross country exercise. His navigator FO D E Ball (RAAF) DFC was also killed in the accident.  (http://www.awm.gov.au/catalogue/research_centre/pdf/rc09125z001_1.pdf)</t>
  </si>
  <si>
    <t>HJ780</t>
  </si>
  <si>
    <t>Was UP-X on 605 Squadron (Ian Piper: http://www.605squadron.co.uk/Squadron_aircraft.htm) Engine cut after take-off from Grove crashlanded 2m S of Wantage 10.1.45 (Air Britain Serials) 10.01.45 13 OTU. HJ780 Engine failed on take-off and force landed in field two miles south of Wantage, Berks., caught fire. One injured, one unhurt. (Mosquito Crash Log)</t>
  </si>
  <si>
    <t>HK238</t>
  </si>
  <si>
    <t>Engine cut bellylanded at Rackheath 10.1.45 (Air Britain Serials)</t>
  </si>
  <si>
    <t>PF403</t>
  </si>
  <si>
    <t>10/11 January 1945</t>
  </si>
  <si>
    <t>10.01.1945 1707 128 to Hannover from Wyton banking steeply, lost control, crashed. into Cambridge road, Godmanchester, Huntingdonshire (BCL). S/L RFL Tong +, F/L MJM Lagesse +, Tong buried in Gravesend, Lagesse lies in Cambridge City Cem. 10-11 January 128 Sq Mosquito XVI PF403 M5-T S/L R F L Tong DFC Twice MID died F/L M J M Lagesse DFC died Banking steeply control was lost and the Mosquito crashed into Cambridge Road, Godmanchester, Huntingdonshire (http://www.rafwyton.co.uk/wytonlosses1945.html) 10/11 January, Hannover, "Serial Range PF379 - PF415. 37 Mosquito B.MkXV1. Powered by Merlin 72/73 engines. Part of a batch of 195 delivered by Percival Aircraft (Luton) between 15May44 and 5Dec45. Airborne 1707 10Jan45 from Wyton. Clearing the circuit, the aircraft banked steeply, control was lost and the Mosquito crashed into Cambridge Road, Godmanchester, Huntingdonshire. S/L Tong is buried in Gravesend Cemetery; F/L Lagesse of Curepipe, Mauritius, who was a Barrister at Law in Cambridge City Cemetery. S/L R.F.L.Tong DFC Twice MiD KIA F/L M.J.M.Lagesse DFC KIA " (Chorley via Lost Bombers) Stalled and hit ground on return from Hannover Godmanchester Hunts. 10.1.45 DBF (Air Britain Serials) 10.01.45 128 Sqn. PF403 Aircraft was carrying out steep turn close to ground when it stalled and crashed in Cambridge Road, Godmanchester, Hunts. Crew killed. (Mosquito Crash Log)</t>
  </si>
  <si>
    <t>PZ190</t>
  </si>
  <si>
    <t>CCDU/143</t>
  </si>
  <si>
    <t>11 January 1945</t>
  </si>
  <si>
    <t>Shot down by German fighters.
Hit high-tension wires and crashed during an attack? Written by Rune Rautio at 04 Feb 2005 07:55:53: As an answer to: Hidra Island 1945 written by andy b at 03 Feb 2005 11:20:06: 11.01.45: Mosquito "M" of 143 Sqn RAF lost near Hidra island. Listed as shot down by Bf 109 of IV./JG 5 (Lt Vollet), which intercepted a mixed force preparing to attack shipping in Flekkefjord. Crew: Smoolenaers, Pierre Clemence Louis F/Sgt (MIA) Harris, Waverley William F/Sgt (MIA) - RAAF, Pilot from Belgium. Rune
&gt;Hi There,
&gt;Could anyone confirm or has knowledge off a Mosquito hitting the high voltage cables that go across the channel from the main land on 10 Jan 1945 while being chased by an Bf 109 G from Lista ?
&gt;My reason . . . I had a gentleman mail me (Tintin) at the end of 2003 via this website, and I'm now up-dating a book I wrote A Separate Little War and wish to include the information but at present I can not find anyone who can confirm this.
&gt;Hope someone may be able to help
&gt;Yours sincerely
&gt;Andy Bird Missing from shipping strike Flekkefjord 11.1.45 (Air Britain Serials)
Hi MERILYN,welcome to the forum.
Your Uncle's A/C was PZ190 NE-M,a mosquito mk V1,the pilot was a BELGIUM,F/SGT PC SMOOLENAERS,the Sqdn they flew with was 143sqdn belonging to the BANFF STRIKE WING.
The wing consisted of 3 sqdn all flying mossie's,they were part of COASTAL COMMAND and primarily engaged on anti shipping strikes along the northern coasts,NORWAY et al.
On the day they were lost they were taking part in an operation against shipping along with BEAUFIGHTERS from the DALLACHY Wing,14 mosquito were taking part,6 from 143,4 from 235 sqdn &amp; 4 from 248 sqdn.
The force was intercepted by Luftwaffe fighters near LISTER AIRFIELD,the resulting dogfight ended up with the germans losing 3 fighters and 1 mossie &amp; 1 beaufighter from the attacking force.
As your uncle was an AUSTRALIAN his records are available to see,his archive no is 166/17/942
(http://www.rafcommands.com/forum/showthread.php?11127-Place-Flekke-Fjiord-Norway-Mosquito-Bomber-shot-down-in-Jan-1945)</t>
  </si>
  <si>
    <t>IV./JG 5</t>
  </si>
  <si>
    <t>Vollet</t>
  </si>
  <si>
    <t>MM226</t>
  </si>
  <si>
    <t>12 January 1945</t>
  </si>
  <si>
    <t>12.01.1945 1645 105 to Bochum from Bourn swung to left and main wheel dug into pile of frozen snow causing undercarriage to collapse. at Bourn airfield (BCL). F/O JL deBeer ok, F/L Ltierney ok, Bochum "Serial Range MM219 - MM226. 8 Mosquito B.MkXV1. Powered by Merlin 72/73 engines. Part of a batch of 151 delivered by De Havilland (Hatfield) between 24Nov43 and 4Dec44. MM170 was not delivered. Started the take-off from Bourn, but swung to port allowing the left main wheel to dig into frozen snow which caused the undercarriage to collapse and the Mosquito crashed at 1645. F/O J.L.De Beer F/L L.Tierney " (Chorley via Lost Bombers) Swung on take-off and u/c collapsed Bourn 12.1.45 DBF (Air Britain Serials) 12.01.45 105 Sqn. MM226 Aircraft swung on take-off from Bourn aerodrome, undercarriage collapsed and aircraft caught fire, crew unhurt. (Mosquito Crash Log)</t>
  </si>
  <si>
    <t>HR492</t>
  </si>
  <si>
    <t>Engine cut on take-off crashed in jungle Kumbhirgram 12.1.45 (Air Britain Serials) HAYWARD  WJS  1294222</t>
  </si>
  <si>
    <t>HK481</t>
  </si>
  <si>
    <t>264/409</t>
  </si>
  <si>
    <t>12/13 January 1945</t>
  </si>
  <si>
    <t>PZ350</t>
  </si>
  <si>
    <t>Served with 464 Sqn, under RAF control 11/44 to 12/1/45. Failed to Return From Operations. P/O Mulligan &amp; W/O Kinloch (Brian Fillery's website) 464 Squadron ORB confirms date 11/12 January 1944 (MRES report says 12/13 January), navigator name Kinloch. Missing from night intruder mission (11/12th t/o 0315hrs 12th) (Mulligan A421988/Kinloch A401850) (Rod McKenzie) Estimated time of loss 0445, ftr E Ardennes, on 12/13 January (sic) (Second edition of 2nd TAF). Crash location Niederpruem, K50/L.0577 Missing from night intruder 13.1.45 (Air Britain Serials)  Luftwaffe claim information is: 13 Jan 1945 Scherer Stab II./NJG4 Mosquito   22:34   - note time does not come close to being a match.</t>
  </si>
  <si>
    <t>DK286</t>
  </si>
  <si>
    <t>RAE/109/1655MTU</t>
  </si>
  <si>
    <t>13 January 1945</t>
  </si>
  <si>
    <t>SOC 13.1.45 (Air Britain Serials)</t>
  </si>
  <si>
    <t>NS996</t>
  </si>
  <si>
    <t>The aircraft was Mosquito NS996 and the aircraft was on a flight from High Ercall on Operational patrol practice of the west coast when it was posted missing in bad weather, the date was 12th January 1945. Pilot: F/Lt Robert McKenzie. (K) Nav: P/O John Gordon Faragher.(K) If you need more info let me know, I wrote a story on this accident in a book `Hell on High Ground` vol2. (http://www.voy.com/88710/4.html) Flew into Sheire Commodagh Mountains of Mourne at night in cloud N.Ireland 13.1.45 DBF (Air Britain Serials) 12.01.45- 60 OTU. NS996 Aircraft crashed in Mourne mountains at Map Reference 345284 on Army Map 327 whilst under control and flying straight and level .Crew killed. (Mosquito Crash Log)</t>
  </si>
  <si>
    <t>PZ465</t>
  </si>
  <si>
    <t>13/14 January 1945</t>
  </si>
  <si>
    <t>13.01.1945 1648 patrol Husum-Jagel area 515 BS from Little Snoring . Lost without trace (BCL). S/L CV Bennett DFC +, F/L RA Smith +, no further info Possible - claim for a Mosquito SE Cuxhaven at 2234 on 13th by Scherer of NJG 4. However, UK time and German time were the same at this point, Mosquito would have to have been in the air for nearly six hours by the time of Scherer's claim. 13/14 January, "Serial Range PZ435 - PZ476. 42 Mosquito FB.MkV1. Powered by Merlin 25 engines. Part of a batch of 250, including nine FB.MkXV111, delivered by De Hatfield (Hatfiels) between 16May44 and 19Jun45. Airborne 1648 13Jan45 to patrol the Husum-Jagel region of NW Germany. Lost without trace. Both are commemorated on the Runnymede Memorial. S/L Bennett was aged 33 and his navigator was 37. S/L C.V.Bennett DFC KIA F/L R.A.Smith KIA " (Chorley via Lost Bombers) Cuxhaven is 80km away from Husum. Missing 13.1.45 (Air Britain Serials)</t>
  </si>
  <si>
    <t>HR341</t>
  </si>
  <si>
    <t>Served with 464 Sqn, under RAF control 9/43 to 13/1/45. Ditched English Channel. F/O N.Gilmour &amp; FSgt Dwyer. (Brian Fillery's website) Ditched 20 miles off Newhaven (12/13th t/o 2150) (Gilmour A434587) (Rod McKenzie) Took off 2150 January 13, ditched on the outward journey. (Squadron ORB) Ditched returning from night intruder mission 14.1.45 (Air Britain Serials)</t>
  </si>
  <si>
    <t>DD602</t>
  </si>
  <si>
    <t>157/51OTU</t>
  </si>
  <si>
    <t>14 January 1945</t>
  </si>
  <si>
    <t>Does anyone have any info on the crash of DD602 of 51 OTU near Wavendon, Bucks, shortly after take off from Cranfield on 14th Jan 1945? Pilot- WO Gavin Harvie, Nav- Sgt Martin Sydney Card. Part of the plane has just been dug up due to building work on a new John Lewis Distribution Centre. (Post on www.mossie.org forum) WWII Mosquito fighter-bomber rises from the mud
16 Mar 07 
The remains of a crashed De Haviland Mosquito World War II fighter-bomber have been discovered in Milton Keynes.
Among the wreckage was one of the plane's Rolls-Royce Merlin engines, guns and ammunition. The wooden fuselage had long since rotted away. 
The wreck came to light during building work on a John Lewis distribution centre. After striking a heavy object hidden in the mud builders contacted the police who in turn brought in the Royal Air Force when they realised it was part of a wreck. 
The RAF team identifited the aircraft as being from No 51 Operational Training Unit which had been based at RAF Cranfield in Bedfordshire. The twin-engined aircraft had been on a routine training misson when mechanical failure forced the pilot to bring it down in a field in what was then Buckinghamshire and is now the outskirts of Milton Keynes. 
It took off on its ill-fated cross country night flight at 1735hrs on 14 January 1945. Pilot Warrant Officer Gavin Harvie and navigator Sergeant Martin Sydney Card quickly discovered that some of the Mosquito's equipment was malfunctioning and radioed a distress call just minutes into the flight. 
Changing course, they turned back towards RAF Cranfield while talking to the ground controllers. The radio transmission suddenly went dead 
and a flash was seen from the crash site. 
John Munnelly, Senior Project Manager of the distribution centre, said that uncovering the wreckage 60 years later was emotional: 
"It was a moving experience being shown the crash site of the aircraft, especially given that it is exactly where the entrance to the site will be located."
There are now plans to mark the crash site with a plaque at the distribution centre's entrance while the Mosquito's engine will be displayed in the central estate office of the logistics park on which the John Lewis distribution centre will stand. John said: 
"It is fitting that we should commemorate the lives of the two crew members."
This article was written by Heath Reidy and is reproduced with the kind permission of the John Lewis Distribution Chronicle.\ Dived into ground Wavendon Bucks. 14.1.45 (Air Britain Serials) 14.01.45 51 OTU. DD602 Aircraft was waiting for permission to land, flying above cloud, when it dived steeply, crashed and burnt out at Wavendon, Bucks. (Mosquito Crash Log)</t>
  </si>
  <si>
    <t>Max Guedj, K-King? Fonçant sur un pétrolier, il réussit à l'endommager, mais la "flak" est serrée ; son avion est touché et un moteur arrêté. Il repart quand même de nouveau à l'attaque, sur un seul moteur et réussit à couler son adversaire. Un second bateau se présente : toujours sur un seul moteur, il l'attaque et l'endommage. Douze Focke-Wulf 190 se trouvent dans les parages. Attaqué de toutes parts, Max Guedj disparaît avec son navigateur britannique, le Flight Lieutenant Langley. (http://www.ordredelaliberation.fr/fr_compagnon/428.html) If I remember correctly, 143 Sqn ORB says that NE-K was PZ460. (http://forum.12oclockhigh.net/showthread.php?t=11341)
As I wrote, 143 Sqn. ORB has codes and serial numbers for the Mosquitos and it says:
January 15. Departed Banff at 0930 hours for a anti shipping patrol Karmøy to Marstein together with 4 A/C 235 Sqdn and 4 A/C 248 Sqdn (Tsetse) 
2 A/C 333 Sqdn as outrider and Guide outrider.
W/C. Maurice leading in K/143.
PZ460/K W/C. Maurice (French) and F/L. Langley. Missing
PZ419/D F/S. Moncrieff and F/S. Cash. Missing
PZ438/F P/O. Hawkey and W/O. Milloy.
PZ417/U S/L. Fitch and F/O. Parker.
PZ445/X F/O. Clause and F/O. Diggory.
PZ442/V Lt. Alexandre (USAAF) and F/S. McMullin. Missing
There is an appendix of almost 2 1/2 pages on this strike. To long to quote here.
One Mosquito from 235 Sqn. RS523/A and one from 333 Sqn. HP984/R was also lost.
Hope this helps.
Bengt Shot down by Fw190s Leirvik 15.1.45 (Air Britain Serials)</t>
  </si>
  <si>
    <t>HR563</t>
  </si>
  <si>
    <t>16 January 1945</t>
  </si>
  <si>
    <t>Crashed in forced landing after engine failure 15m E of Agedabla 16.1.45 DBF (Air Britain Serials)</t>
  </si>
  <si>
    <t>RS507</t>
  </si>
  <si>
    <t>16/17 January 1945</t>
  </si>
  <si>
    <t>TA446</t>
  </si>
  <si>
    <t>17 January 1945</t>
  </si>
  <si>
    <t>17.01.1945 Air Test 157 from Swannington landed with wheels up on grass. at Shipdham airfieled, Norfolk (BCL). F/O B Gale ok, F/O GT Lang ok, 157 sqn Mosquito XIX TA446 RS-Q t/o ? Air test Gale B F/O, Lang G T F/O Landed with wheels retracted on grass at Shipdham, Norfolk. No injuries (85 Sqn and 157 Sqn losses website) Engine lost power bellylanded at Shipdham 17.1.45 (Air Britain Serials) 17.01.45 157 Sqn. TA446 Aircraft made belly landing on grass at Shipdam, Norfolk following engine failure. (Mosquito Crash Log)</t>
  </si>
  <si>
    <t>LR304</t>
  </si>
  <si>
    <t>SOC 17.1.45 (Air Britain Serials)</t>
  </si>
  <si>
    <t>HK415</t>
  </si>
  <si>
    <t>FIU/151/409</t>
  </si>
  <si>
    <t>17/18 January 1945</t>
  </si>
  <si>
    <t>17/18 January 1945 time 02:15, undercarriage fault overshot landing at B.51, F/O L.M. Jones and W/O C.M. Thrugood both OK. (2nd TAF). U/c jammed on takeoff overshot landing and u/c raised to stop Lille/Vendeville 18.1.45 (Air Britain Serials)</t>
  </si>
  <si>
    <t>LR302</t>
  </si>
  <si>
    <t>17/18 January 1945, crew killed. (FCWDv5) Time 20:45, crashed on takeoff at A.75, F/L P.P. Dodson and F/S T.H. Summers both killed (2nd TAF) Stalled on take-off for night patrol and crashed Cambrai/Epinoy 17.1.45 dbf (Air Britain Serials)</t>
  </si>
  <si>
    <t>MM461</t>
  </si>
  <si>
    <t>96/604</t>
  </si>
  <si>
    <t>17/18 January 1945, time around 00:19, F/L C.J. Cross and F/S H. Dates both killed when overshot landing at B.51. Overshot landing on return patrol and u/c collapsed Lille/Vendeville 18.1.45 (Air Britain Serials)</t>
  </si>
  <si>
    <t>PZ390</t>
  </si>
  <si>
    <t>17.011.1945 early am Intruder sortie 605 to Northern Germany from Hartford Bridge . Lost without trace (FCL). F/O GM Lumsden RAAF +, F/O CG Gibson +, No known graves 17/18 January 1945 (FCWDv5) Coded L, ftr Erkelenz Galdbach, estimated time of loss 0645, 18/18 January 1945. (2nd TAF) Ich habe hier ein paar unbewiesene Angaben von ehem. Flak-Leuten über Mossie-Abschüsse: (G. Aders) Die Besatzung vom 18.1.45 heißt Gibson/Lumsden und besitzt auf dem Friedhof Rheinberg (links direkt neben dem Eingang) Grabsteine mit der Inschrift "buried near this spot". Die in Erkelenz gefallenen allierten Flieger wurden nämlich in einem Massengrab auf- bzw. nebeneinander gelegt. Mosquito FB VI, PZ 390, Ziel: "Krutchen area", also die Gegend von Ober- und Niederkrüchten. (http://www.luftwaffe-bullet-board.com/viewtopic.php?p=62830#62830) MH - Niederkrüchten is about 15km NW of Erkelenz. Missing from night intruder 18.1.45 (Air Britain Serials)</t>
  </si>
  <si>
    <t>MM403</t>
  </si>
  <si>
    <t>Served with 464 Sqn, under RAF control 2/44 to 17/1/45 Coded SB-V. Participated in Amiens Prison Raid 18/2/44. Flt's Trites &amp; Shanks KIA in France. (Brian Fillery's website) 17/18 January 1945 (FCWDv5) Estimated time of loss 0330 17/18 January 1945, engine failure (fire?), crashed near Marville (2nd TAF) Engine cut lost height and abandoned on intruder mission 10m NE of Merville 18.1.45 (Air Britain Serials)</t>
  </si>
  <si>
    <t>MM220</t>
  </si>
  <si>
    <t>692/128/169</t>
  </si>
  <si>
    <t>18/19 January 1945</t>
  </si>
  <si>
    <t>KB447</t>
  </si>
  <si>
    <t>19.01.1945 2327 bomb oil refining facility 142 to Sterkrade from Gransden Lodge on return to base touched down and swung off runway, losing undercarriage. at Gransden Lodge airfied 0221 (BCL). F/O T Disson ok, F/S RD Johnston ok, 18/19 January, "Serial Range KB370 - KB699. 330 Mosquito B.MkXXV. Part of a batch of 400 delivered by De Havilland (Hatfield) Canada. KB447 was one of two 142 Sqdn Mosquitoes lost on this operation. See: KB446. Airborne 2327 18Jan45 from Gransden Lodge to bomb the oil refinery. Onreturn to base at 0221, the Mosquito touched down and swung off the runway losing its undercarriage in the process. No injuries. F/O T.Disson F/S R.D.Johnston " (Chorley via Lost Bombers) Swung on landing and u/c collapsed Granaden Lodge 18.1.45 (Air Britain Serials)</t>
  </si>
  <si>
    <t>KB446</t>
  </si>
  <si>
    <t>19.01.1945 2323 bomb oil refining facility 142 to Sterkrade from Gransden Lodge crash landed on home leg. Lost without trace in Belgium 0209 (BCL). F/L FC Young ok, S/L TM Jones RCAF ok, 18/19 January Serial Range KB370 - KB699. 330 Mosquito B.MkXXV. Part of a batch of 400 delivered by De Havilland (Toronto) Canada. KB446 was one of two 142 Squadron Mpsquitoes lost on this operation. See: KB447. Airborne 2323 18Jan45 from Gransden Lodge to bomb the oil refining plant. Cause of loss not established. Crash-landed 0209 in Belgium when homebound. No crew injuries. F/L F.C.Young S/L T.M.Jones RCAF (Chorley via Lost Bombers) Crashed in forced landing in Belgium on return from Sterkrade 19.1.45 (Air Britain Serials)</t>
  </si>
  <si>
    <t>MM582</t>
  </si>
  <si>
    <t>19 January 1945</t>
  </si>
  <si>
    <t>Flying Officer Alec Edward "Pops" Harris Observer 256 Squadron (d.19th Jan 1945) 
I am Alec Harris' daughter and was ten years old when he and his pilot crashed when taking off from Nice airport in their mosquito in January 1945. My father was the navigator. They were first posted as missing and son after my father's body washed up on a beach just south of Marseilles. He is buried in the British cemetry there. I would be most interested to hear from anyone who may remember my father.He was forty years old when he died and quite the oldest in the squadron where his nickname was "pops". Most members of the squadron would have been much younger so may still be alive. His death affected my mother deeply and she died of cancer in 1960. I think she felt it was a cruel fate in that he died so close to the end of the war and especially after he had been in much more dangerous missions previously. As far as I remember my father was in Malta, North Africa, Sardinia and Fogia, Italy. I have a photo of him also in front of the Sphinx in Egypt but am not sure where this fits in chronologically. If there is any record of his service and a record of where he was and when I would be most grateful to know how to obtain this information. I now live in Oregon in the USA. Sincerely Sally B Smith (nee Harris)
Sally Smith Lost height on night take-off and crashed in sea 1m W of Nice 19.1.45 (Air Britain Serials)</t>
  </si>
  <si>
    <t>HR455</t>
  </si>
  <si>
    <t>SOC 19.1.45 (Air Britain Serials)</t>
  </si>
  <si>
    <t>MM568</t>
  </si>
  <si>
    <t>151/29</t>
  </si>
  <si>
    <t>Bounced on landing drop tank hit ground and caught fire u/c collapsed Hunsdon 19.1.45 (Air Britain Serials) 19.01.45 29 Sqn. MM568 Heavy landing at Hunsdon aerodrome when aircraft bounced, touched down, port wing drop tank hit the ground and burst into flames and undercarriage collapsed. (Mosquito Crash Log)</t>
  </si>
  <si>
    <t>HJ992</t>
  </si>
  <si>
    <t>19/01/1945 Mosquito HJ992 of 1 Ferry Unit crashed at Fladbury station after hitting HT cables. Pilot W/O J L Williams was killed (http://www.couplandbell.com/marg/crashes1945.htm) Hit HT cables and crashed Fladbury Worcs. 19.1.45 (Air Britain Serials) 19.01.45 1 FU. HJ992 Crashed at Fladbury, Worcs after hitting HT cables on approach. (Mosquito Crash Log)</t>
  </si>
  <si>
    <t>HR249</t>
  </si>
  <si>
    <t>Time around 19:30 19 January 1945, hit by flak, crash-landed A.75, coded C, W/C W.J. Scott and P/O M.A. Barry both OK (2nd TAF) Hit by flak Birgelen and crashlanded Cambrai/Epinoy 19.1.45 (Air Britain Serials)</t>
  </si>
  <si>
    <t>HJ833</t>
  </si>
  <si>
    <t>20 January 1945</t>
  </si>
  <si>
    <t>SOC 20.1.45 (Air Britain Serials)</t>
  </si>
  <si>
    <t>HJ666</t>
  </si>
  <si>
    <t>AFDU/613</t>
  </si>
  <si>
    <t>AFDU trials 20/21 January 1945 time 0757 hit by flak, u/c collapsed landing A.75, F/O R. Dickins and Sgt Nicholls both OK. Swung on landing and u/c collapsed Epinoy 20.1.45 (Air Britain Serials)</t>
  </si>
  <si>
    <t>NS649</t>
  </si>
  <si>
    <t>NS509</t>
  </si>
  <si>
    <t>21 January 1945</t>
  </si>
  <si>
    <t>ML902</t>
  </si>
  <si>
    <t>14.01.1945 1217 Transit 105 from Manston port engine faltered causing swing and loss of undercarriage. at Manston airfield (BCL). F/L TC Walmsey ok, F/O E Povey DFM ok, landed at Manston 13.01 returning from Saarbrücken Swung on take-off and u/c collapsed Manston 14.1.45 DBR (Air Britain Serials)</t>
  </si>
  <si>
    <t>ML922</t>
  </si>
  <si>
    <t>14.01.1945 1246 105 to Saarbrücken from Bourn unable to attack due to loss of power on starboard engine, emergency landing, not repaired and SoC 07.06.45. at Brussels-Evere airfied (BCL). F/L D Tidy ok, F/L GH Barr DFC ok, Performed its first operational sortie 4Nov43. Airborne 1246 14Jan45 from Bourn. Unable to complete the attack following loss of power from the starboard engine, necessitating an emergency landing at Brussels-Evere. Repairs were not put in hand and the Mosquito was struck off charge 7Jun45. F/L O.Tidy F/L G.H.Barr DFC (Lost Bombers) Damaged by flak Saarbrucken and engine cut forcelanded at Evhre 14.1.45 and not repaired SOC 7.6.45 (Air Britain Serials)</t>
  </si>
  <si>
    <t>MM128</t>
  </si>
  <si>
    <t>14/15 January 1945</t>
  </si>
  <si>
    <t>ML976</t>
  </si>
  <si>
    <t>14.01.1945 1746 571 to Berlin from Oakington attempt to land in foggy weather, fly into tree while locating the runway. at Brussels-Melsbroek airfield (BCL). F/O J Maddocks +, F/S J Phillips +, both rest in Brussels Town Cem Leonard Cheshire flew this aircraft on 617 Squadorn, where it was coded W, also listed as L on later sorties. CHESHIRE MARKED THE AIRCRAFT PLANT AT tOULOUSE IN THIS AIRCRAFT, with F/O P. Kelly. (617 ORB) Hit tree during attempted forced landing in fog Melsbroek returning from Berlin 14.1.45 (Air Britain Serials)</t>
  </si>
  <si>
    <t>MM132</t>
  </si>
  <si>
    <t>TFU/139</t>
  </si>
  <si>
    <t>15.01.1945 2105 139 to Berlin from Upwood crashed into trees while making beam guided approach to Little Staughton airfield, poor visibility. 1mile short of Little Staughton airfield 0200 (BCL). S/L RJG Green DFCbar +, F/L JH Robson DFC +, both buried in Yorkshire "Serial Range MM112 - MM156. 45 Mosquito B.MkXV1. Powered by Merlin 72/73 engines. Part of a batch of 152 delivered by De Havilland (Hatfield) between 24Nov43 and 4Dec44. MM170 was not delivered. MM132 was one of two 139 Sqdn Mosquitoes lost on this operation. See: KB263. Airborne 2105 14Jan45 from Upwood. While making a Standard Beam Approach to Little Staughton Airfield, Huntingdonshire, the Mosquito descended too soon and struck a tree and crashed 0200 i mile short of the runway threshold. Visibility at the time was extremely poor. Both airmen were taken to their homes towns for burial. S/L R.J.G.Green DFC &amp; Bar KIA F/L J.H.Robson DFC KIA " (Chorley via Lost Bombers) Hit tree on approach in bad weather Little Staughton 15.1.45 on return (Air Britain Serials) 15.01.45 139 Sqn. MM132 Aircraft was landing on beam approach in very bad weather when it hit tree and crashed one mile from Little Staughton. (Mosquito Crash Log)</t>
  </si>
  <si>
    <t>KB263</t>
  </si>
  <si>
    <t>PF437</t>
  </si>
  <si>
    <t>15.01.1945 2106 128 to Berlin from Wyton abandoned homebound out of fuel, crew landed safely near airfield. near Wyton airfield 0216 (BCL). F/O HE Boulter ok, Sgt C Hart ok. As recounted in "Mosquito to Berlin", weather had closed in over the base and the crew were short of fuel. They were ordered by Tommy Broom to climb to a safe height and bail out. (See "Mosquito to Berlin" by Bertie Boulter) "Serial Range PF428 - PF469. 42 Mosquito B.MkXV1. Powered by Merlin 72/73 engines. Part of a batch of 195 delivered by Percival Aviation (Luton) between 15may44 and 4Dec45. PF437 was one of four 128 Sqdn Mosquitoes lost on this operation. See: MM194; PF401; PF404. Airborne 2106 14Jan445 from Wyton. Homebound, abandoned 0216 out of fuel, both airmen landed near the airfield unharmed. F/O H.E.Boulter Sgt C.Hart " (Chorley via Lost Bombers) Ran out of fuel returning from Berlin and abandoned in bad weather nr Wyton 15.1.45 (Air Britain Serials)</t>
  </si>
  <si>
    <t>MM150</t>
  </si>
  <si>
    <t>RS571</t>
  </si>
  <si>
    <t>15.01.1945 Evening patrol 418 over Ardennes from Hartford Bridge crashed on return. North of Hartford Bridge airfield (FCL). F/O LJ Berry +, F/O W Brown +, no known graves First mentioned in ORB, 5/6 January 1945; missing on operations, 14/15 January 1945 (F/O L.J. Berry killed). Letter "G" in ORB of 5/6 January 1945. (Hugh Halliday) FWCDv5 gives crash location as north of Metz. http://www.britishwargraves.org.uk/gravedetails.asp?id=119672 says Brown is commemorated at Tickhill (St. Mary) Churchyard, Yorkshire Grave 423. Coded G, 14/15 January 1945, 0055, Engine fire, crashed southwest of Bracknell (2nd TAF) Both engines cut lost height and hit trees East Hampstead Surrey 14.1.45 DBF (Air Britain Serials) 14.01.45 418 Sqn. RS571 Aircraft was nearing airfield when both engines cut, it hit trees, crashed at East Hampstead, Surrey, and caught fire, killing two. (Mosquito Crash Log)</t>
  </si>
  <si>
    <t>PF404</t>
  </si>
  <si>
    <t>15.01.1945 2101 128 to Berlin from Wyton engine failed and crew tried to force land. at Woodhurst, 5 miles NE Huntingdon 2104 (BCL). F/O TJS Adam +, F/S AJ Casey RAAF +, both buried at Canbridge City Cem, 128 Sq Mosquito PF404 M5-H F/O T J S Adam died F/S A J Casey RAAF died Engine failed on takeoff, and crashed three minutes later at Woodhurst, Huntingdonshire (http://www.rafwyton.co.uk/wytonlosses1945.html) "Serial Range PF379 - PF415. 37 Mosquito B.MkXV1. Powered by Merlin 72/73 engines. Part of a batch of 195 delivered by Percival Aircraft (Luton) between 15May44 and 5Dec45. PF404 was one of four 128 Sqdn Mosquitoes lost on this operation. See: MM194; PF401; PF473. Airborne 2101 14Jan45 from Wyton but the starboard engine failed almost immediately resulting in a crash-landing three minutes later at Woodhurst, 5 miles NE of Huntingdon in which the crew were killed. Both are buried in Cambridge City Cemetery. F/O T.J.S.Adam KIA F/S A.J.Casey RAAF KIA " 14/15 January, Berlin, "Serial Range PF379 - PF415. 37 Mosquito B.MkXV1. Powered by Merlin 72/73 engines. Part of a batch of 195 delivered by Percival Aircraft (Luton) between 15May44 and 5Dec45. PF404 was one of four 128 Sqdn Mosquitoes lost on this operation. See: MM194; PF401; PF473. Airborne 2101 14Jan45 from Wyton but the starboard engine failed almost immediately resulting in a crash-landing three minutes later at Woodhurst, 5 miles NE of Huntingdon in which the crew were killed. Both are buried in Cambridge City Cemetery. F/O T.J.S.Adam KIA F/S A.J.Casey RAAF KIA " (Chorley via Lost Bombers) Engine cut on take-off for Berlin crashlanded Wyton 14.1.45 (Air Britain Serials) 14.01.45 128 Sqn. PF404 Starboard engine failed on take-off and aircraft crashed at Woodhurst, near Wyton aerodrome. (Mosquito Crash Log)</t>
  </si>
  <si>
    <t>PF401</t>
  </si>
  <si>
    <t>15.01.1945 2102 128 to Berlin from Wyton overshot on return to base. at Wyton airfield 0202 (BCL). F/O DH Swain ok, P/O ME Bayon ok, overshot runway on return. Overshot landing in low cloud on return Wyton 15.1.45 DBR (Air Britain Serials)</t>
  </si>
  <si>
    <t>MM194</t>
  </si>
  <si>
    <t>MV565</t>
  </si>
  <si>
    <t>15.01.1945 high level support for Leuna raid and operation over Ruhr 85 BS from Swannington on return low on fuel, vector to Woodbridge was given, second R/T reported land in sight, simultanously local ROC post saw a plane ditched into sea 1mile off Felixstowe port, Suffolk. into sea 1 mile off port Felixstowe (BCL). F/L CB Bryan +, F/L H Wood +, no further info 85 sqn Mosquito NF30 MV565 VY-? t/o ? BS, Bryan C B F/L +, Wood H F/L + High level support for Leuna raid over Ruhr. Believed to have run out of petrol on return to Suffolk coast. ROC reported spotting a plane crash into the sea at the corresponding time. (85 Sqn and 157 Sqn losses website) Missing in bad weather presumed ditched off Suffolk coast 15.1.45 (Air Britain Serials) 15.01.45 85 Sqn. MV565 Aircraft was diverted to Woodbridgedue to bad weather, pilot reported that he was having petrol trouble over R/T nothing further was heard and aircraft was reported missing. (Mosquito Crash Log)</t>
  </si>
  <si>
    <t>HP984</t>
  </si>
  <si>
    <t>15 January 1945</t>
  </si>
  <si>
    <t>Kvm. Kåre Oscar Sjølie (+) Sjt. Ingvar Sigurd Gausland (+) FTR Banff, KK-R III. / JG 5 &amp; Cra/s off Leirvik (http://www.luftwaffe.no/Table2.htm) Took a direct hit from large-calibre flak at the start of an attack on shipping at Leirvik, exploded instantly. (A Separate Little War) R on 333 (Squadron ORB) Missing from shipping reconnaissance off Norway 15.1.45 (Air Britain Serials)</t>
  </si>
  <si>
    <t>RS523</t>
  </si>
  <si>
    <t>333/235</t>
  </si>
  <si>
    <t>Hit by flak during attack on Leirvik. F/S Frank Chew and F/S Jack Couttie ditched, but only Cottie survived. Engine cut after attack on ships ditched off Leirvile 15.1.45 - MH should this be Leirvik? (Air Britain Serials)</t>
  </si>
  <si>
    <t>HR402</t>
  </si>
  <si>
    <t>45/82</t>
  </si>
  <si>
    <t>This aircraft was lost, along with the crew--Flt Lt C.R. Goodwin and Flg Off S Potts--to Ki-43 Oscars on January 15, 1945. (http://www.simviation.com/gryphon/cfs2/mosrepaint.htm) Damaged by Ki43s and crashed 8m N of Thedaw 15.1.45 (Air Britain Serials) MH - CWGC also lists FELSENSTEIN  BS  1396138 as a casualty for 82 Sqn on this date, not known how or if this man relates to HR402.</t>
  </si>
  <si>
    <t>PZ419</t>
  </si>
  <si>
    <t>As I wrote, 143 Sqn. ORB has codes and serial numbers for the Mosquitos and it says:
January 15. Departed Banff at 0930 hours for a anti shipping patrol Karmøy to Marstein together with 4 A/C 235 Sqdn and 4 A/C 248 Sqdn (Tsetse) 
2 A/C 333 Sqdn as outrider and Guide outrider.
W/C. Maurice leading in K/143.
PZ460/K W/C. Maurice (French) and F/L. Langley. Missing
PZ419/D F/S. Moncrieff and F/S. Cash. Missing
PZ438/F P/O. Hawkey and W/O. Milloy.
PZ417/U S/L. Fitch and F/O. Parker.
PZ445/X F/O. Clause and F/O. Diggory.
PZ442/V Lt. Alexandre (USAAF) and F/S. McMullin. Missing
There is an appendix of almost 2 1/2 pages on this strike. To long to quote here.
One Mosquito from 235 Sqn. RS523/A and one from 333 Sqn. HP984/R was also lost.
Hope this helps.
Bengt
American MACR available here: http://www.footnote.com/image/46707117/ says Alexandre had gone to the assistance of a Mosquito on one engine and was jumped by four Fw 190s. Shot down by Fw190s Leirvik 15.1.45 (Air Britain Serials)</t>
  </si>
  <si>
    <t>PZ442</t>
  </si>
  <si>
    <t>As I wrote, 143 Sqn. ORB has codes and serial numbers for the Mosquitos and it says:
January 15. Departed Banff at 0930 hours for a anti shipping patrol Karmøy to Marstein together with 4 A/C 235 Sqdn and 4 A/C 248 Sqdn (Tsetse) 
2 A/C 333 Sqdn as outrider and Guide outrider.
W/C. Maurice leading in K/143.
PZ460/K W/C. Maurice (French) and F/L. Langley. Missing
PZ419/D F/S. Moncrieff and F/S. Cash. Missing
PZ438/F P/O. Hawkey and W/O. Milloy.
PZ417/U S/L. Fitch and F/O. Parker.
PZ445/X F/O. Clause and F/O. Diggory.
PZ442/V Lt. Alexandre (USAAF) and F/S. McMullin. Missing
There is an appendix of almost 2 1/2 pages on this strike. To long to quote here.
One Mosquito from 235 Sqn. RS523/A and one from 333 Sqn. HP984/R was also lost.
Hope this helps.
Bengt 
The USAAF MACR for Alexandre says he was escorting a Mosquito on one engine (MH - presumably Maurice) when they were jumped by 4 Fw 190s, reported by P/O J.A. Hawkey 179539. Shot down by Fw190s Leirvik 15.1.45 (Air Britain Serials)</t>
  </si>
  <si>
    <t>PZ460</t>
  </si>
  <si>
    <t>TA438</t>
  </si>
  <si>
    <t>SOC 26.9.46 (Air Britain Serials)</t>
  </si>
  <si>
    <t>TA439</t>
  </si>
  <si>
    <t>I'm new to this forum, and came to this thread as I am researching the loss of my relation Ralph Taverham Ware, who according to information I've inherited was lost on 21.1.45 when his 'Mosquito aircraft failed to reach destination'. The cwgc confirms the date, but I can find no details of the a/c, which I'd like to model as a tribute. ("Tripehound" on Key Publishing Historic Aviation Forum) 21/01/1945 de Havilland Mosquito NF Mark XIX TA439 of 1 Overseas Aircraft Dispatch Unit crashed into the sea SW of the Isles of Scilly from 1500 feet, possibly due to icing or anoxia due to failure of the oxygen system. (http://www.rafdavidstowmoor.org/pages/crash_log/crashlog45.htm) or second crewmember: W/O Edwin J. Goudie - 1330617. (Henk Welting - http://www.rafcommands.com/forum/showthread.php?p=11372) Crashed in sea off Isles of Scilly 21.1.45 (Air Britain Serials) 21.01.45 1 OADU. TA439 Crashed into sea S.W. of the Isle of Scilly from 15,000 feet, cause unknown, possibly either icing trouble or pilot black-out due to oxygen failure. (Mosquito Crash Log)</t>
  </si>
  <si>
    <t>KB463</t>
  </si>
  <si>
    <t>PZ173</t>
  </si>
  <si>
    <t>21/22 January 1945</t>
  </si>
  <si>
    <t>HJ873</t>
  </si>
  <si>
    <t>8OTU/132OTU</t>
  </si>
  <si>
    <t>22 January 1945</t>
  </si>
  <si>
    <t>SOC 22.1.45 (Air Britain Serials)</t>
  </si>
  <si>
    <t>HR413</t>
  </si>
  <si>
    <t>PZ253</t>
  </si>
  <si>
    <t>Failed to become airborne and hit snow bank Charterhall 22.1.45 (Air Britain Serials) 22.01 45 54 OTU. PZ253 Failed to take-off from Charterhall aerodrome, hit snow bank and then Al beacon structure. Pilot selected undercarriage up to stop. Crew safe. (Mosquito Crash Log)</t>
  </si>
  <si>
    <t>HK477</t>
  </si>
  <si>
    <t>HK477 PS-C (Chris Charland) Photo in 2nd TAF. overshot into snowbank and u/c collapsed Vendeville 22.1.45 (Air Britain Serials)</t>
  </si>
  <si>
    <t>MM584</t>
  </si>
  <si>
    <t>PZ445</t>
  </si>
  <si>
    <t>Swung on landing in snow and u/c log collapsed Banff 22.1.45 DBR (Air Britain Serials) 22.01.45 139 Sqn. PZ445 Landed on ice covered runway at Banff aerodrome, swung to starboard, wheel hit snow-covered bank at edge of runway and undercarriage collapsed.(Mosquito Crash Log)</t>
  </si>
  <si>
    <t>HJ874</t>
  </si>
  <si>
    <t>To RCAF 22.1.45 (Air Britain Serials)</t>
  </si>
  <si>
    <t>PZ316</t>
  </si>
  <si>
    <t>22/23 January 1945</t>
  </si>
  <si>
    <t>22/23 January 1945 (FCWDv5) Lost around 2215, ftr "Blackcock", (2nd TAF) German report says Mosquito came down SE of Grevenbroich - Allrath at 2222 (http://www.footnote.com/image/38615566/Mosquito%7Cmosquitoes/#38614695) Missing on night intruder 22.1.45 (Air Britain Serials)</t>
  </si>
  <si>
    <t>NS556</t>
  </si>
  <si>
    <t>654BS 25BG, 8th Air Force. Pilot Geary, Richard N. Landing Accident due to Engine Failure at RAF Foulsham. Category 4 damage, 23 January 1945. (http://www.aviationarchaeology.com) 450123 GEARY, RICHARD N MOSQUITO NS-556 FOULSHAM RAF 25 (Thomas Ensminger) SOC 27.2.45 (Air Britain Serials)</t>
  </si>
  <si>
    <t>HR247</t>
  </si>
  <si>
    <t>23 January 1945</t>
  </si>
  <si>
    <t>Engine cut on single-engined approach and bellylanded CambrallEpinoy 23.1.45 (Air Britain Serials)</t>
  </si>
  <si>
    <t>MT494</t>
  </si>
  <si>
    <t>Flt Lt D L WARD DFC and Flt Lt E D EYLES DFC MT494 (Ward) came down at MR M0662 Castle Camps whilst MV529 came down at Shudy Camps (http://forum.12oclockhigh.net/showthread.php?t=12375) Collided with MV529 on interception exercise and dived into ground Camps Hall Cambs. 23.1.45 (Air Britain Serials)</t>
  </si>
  <si>
    <t>MV529</t>
  </si>
  <si>
    <t>Name: ARNSBY, JOHN
Initials: J
Nationality: United Kingdom
Rank: Squadron Leader
Regiment/Service: Royal Air Force Volunteer Reserve
Unit Text: 25 Sqdn
Age: 29
Date of Death: 23/01/1945 
Service No: 89635
Awards: D F C
Additional information: Son of Frank Warwick Arnsby, and of Alice Gertrude Arnsby, of Petts Wood, Kent.
Casualty Type: Commonwealth War Dead
Grave/Memorial Reference: Panel 21.
Cemetery: SOUTH LONDON CREMATORIUM, MITCHAM
Name: REID, DOUGLAS MITCHELL 
Initials: D M 
Nationality: United Kingdom
Rank: Flight Lieutenant (Nav.) 
Regiment/Service: Royal Air Force Volunteer Reserve
Unit Text: 25 Sqdn
Age: 29
Date of Death: 23/01/1945
Service No: 129126 
Awards: D F C
Additional information: Son of Thomas and Winifred Jane Reid, of Hyndland, Glasgow.
Casualty Type: Commonwealth War Dead
Grave/Memorial Reference: Sec. N. Grave 74.
Cemetery: NEW KILPATRICK (OR HILLFOOT) CEMETERY
MT494 (Ward) came down at MR M0662 Castle Camps whilst MV529 came down at Shudy Camps
(http://forum.12oclockhigh.net/showthread.php?t=12375) Collided with MT494 during practice interception and crashed Camps Hall Cambs. 23.1.45. According to Edward Bishop's book,this aircraft was christened Romanita and was particularly popular. (Air Britain Serials)</t>
  </si>
  <si>
    <t>SZ959</t>
  </si>
  <si>
    <t>25 January 1945</t>
  </si>
  <si>
    <t>Returning from operations, the F of 248 hit Y of 248. Y was able to land, however F crashed with the loss of both crew, F/L Crimp and F/O John Bird. (A Separate Little War) Collided with RF581 and crashed 2m SW of Banff 25.1.45 (Air Britain Serials) 25.01.45 248 Sqn. SZ959 Crashed two miles S.W. of Banff after collision with Mosquito RF581 from the same squadron which was only damaged. (Mosquito Crash Log)</t>
  </si>
  <si>
    <t>HR493</t>
  </si>
  <si>
    <t>1FU/45/82</t>
  </si>
  <si>
    <t>26 January 1945</t>
  </si>
  <si>
    <t>SOC 26.1.45 (Air Britain Serials)</t>
  </si>
  <si>
    <t>HK511</t>
  </si>
  <si>
    <t>U/c leg collapsed on landing Hal Far 26.1.45 (Air Britain Serials)</t>
  </si>
  <si>
    <t>MV546</t>
  </si>
  <si>
    <t>MT475</t>
  </si>
  <si>
    <t>1FU/416US</t>
  </si>
  <si>
    <t>27 January 1945</t>
  </si>
  <si>
    <t>MACR 11814, 416 Group (sic) 27 January 1945: At 0300 hours, Capt. John A. Davies and 2nd Lt. Hubard P. Larson left Pisa Airdrome in MT475 on a night-intruder misison to the western Po Valley to strafe road traffic. The operation normally lasts three to three and one-half hours. At 0415, Capt. Davies radioed to Lt. Blake that he had turned for home base. Nothing further was heard on the RT. At 0645 attempts to establish radio communication with the aircraft failed. Also, the dawn patrols of P-47s from Pisa airdome were instructed to call this aircraft on D channel, monitored by night figthters intruding the Po Valley, but there was no response. They were listed MIA. (Norman Malayney on mossie.org forum) A German report says Mosquito came down at 0428 at Lonate-Pozzolo Italy (http://www.footnote.com/image/38615566/Mosquito%7Cmosquitoes/#38614729) Missing 27.1.45 (Air Britain Serials)</t>
  </si>
  <si>
    <t>HR447</t>
  </si>
  <si>
    <t>SOC 27.1.45 (Air Britain Serials)</t>
  </si>
  <si>
    <t>PZ225</t>
  </si>
  <si>
    <t>27/28 January 1945</t>
  </si>
  <si>
    <t>27/28 January 1945 (FCWDv5) Coded B, hit by flak, crash-landed A.75 at 22:26, F/L Gasson and F/S L.J. Etheridge both OK (2nd TAF) Hit by flak and crashlanded Cambrai 28.1.45 DBR (Air Britain Serials)</t>
  </si>
  <si>
    <t>NS836</t>
  </si>
  <si>
    <t>27/28 January 1945 (FCWDv5) Coded A, crashed Marquion in bad weather at 23:00, W/O G.R. Coe and F/S W.F. Taylor both killed (2nd TAF) I confirm W/O Gordon Coe was the pilot of Mosquito FB VI NS836 code OM-A. His navigator was F/Sgt Wilfred Frances TAYLOR. They took off at 20:13 hrs from Cambrai-Epinoy to attack enemy movements in Germany. They returned to base but due to very bad weather at Epinoy, they were diverted to Vitry-en-Artois, where they never arrived. They indeed crashed in the village of Marquion, which is very close to Epinoy air base. (Amrit, http://www.rafcommands.com/forum/showthread.php?t=7835) Flew into ground at night in bad weather on intruder mission nr Marquion Pas de Calais 27.1.45 (Air Britain Serials)</t>
  </si>
  <si>
    <t>NS594</t>
  </si>
  <si>
    <t>450128 JAMES, ROBERT W MOSQUITO NS-594 WATTON, UK 25 (Thomas Ensminger) (Air Britain Serials)</t>
  </si>
  <si>
    <t>HJ645</t>
  </si>
  <si>
    <t>25/13OTU</t>
  </si>
  <si>
    <t>28 January 1945</t>
  </si>
  <si>
    <t>KB157</t>
  </si>
  <si>
    <t>See also KB153: 28/01/1945 Mosquito KB153 of 16 OTU spun into the ground near Barford St John following a port engine failure. F/Lt J M Richardson, Australian and F/Lt L A Butcher DFC were both killed. (http://www.couplandbell.com/marg/crashes1945.htm) to USAAF as 43-34951 Spun into ground nr Barford St.John 28.1.45 (Air Britain Serials)</t>
  </si>
  <si>
    <t>MM761</t>
  </si>
  <si>
    <t>28/29 January 1945</t>
  </si>
  <si>
    <t>ML923</t>
  </si>
  <si>
    <t>HJ775</t>
  </si>
  <si>
    <t>605/13OTU/51OTU</t>
  </si>
  <si>
    <t>29 January 1945</t>
  </si>
  <si>
    <t>Was UP-U on 605 Squadron (Ian Piper: http://www.605squadron.co.uk/Squadron_aircraft.htm) Caught fire in air and crashed nr Northampton 29.1.45 (Air Britain Serials) 29.01 45 51 OTU. HJ775 Aircraft caught fire in air and crashed near Northampton, killing one. (Mosquito Crash Log)</t>
  </si>
  <si>
    <t>NS848</t>
  </si>
  <si>
    <t>Damaged by flak and u/c collapsed on landing Epinoy 29.1.45 (Air Britain Serials)</t>
  </si>
  <si>
    <t>KB540</t>
  </si>
  <si>
    <t>30 January 1945</t>
  </si>
  <si>
    <t>Groundlooped on landing Oakes Field Bahamas 30.1.45 DBR (Air Britain Serials)</t>
  </si>
  <si>
    <t>A52-29</t>
  </si>
  <si>
    <t>31 January 1945</t>
  </si>
  <si>
    <t>ML915</t>
  </si>
  <si>
    <t>109/DH/AAEE/109/39/105/109</t>
  </si>
  <si>
    <t>31 January 1945 / 1 February 1945</t>
  </si>
  <si>
    <t>01.02.1945 0359 heading for Hamborn district of Duisburg 109 to Duisburg from Little Staughton attempt to land on 1 engine, overshot and landed in ditch. at Knocke-le-Zoute airfield 0654 (BCL). W/O HM Smith ok, F/S WR Wade ok, Airborne 0359 1Feb45 from Little Staughton to operate in the Hamborn district of Duisburg. At 0654, attempted a single engine landing at Knocke-Le-Zoute Airfield, Belgium. Missed the approach and crashed attempting an overshoot. No injuries. W/O H.M.Smith F/S W.R.Wade (Lost Bombers) Overshot single-engined landing into ditch Knocke-le-Zoute 1.2.45 (Air Britain Serials)</t>
  </si>
  <si>
    <t>HR293</t>
  </si>
  <si>
    <t>SOC 1.2.45 (Air Britain Serials)</t>
  </si>
  <si>
    <t>1945-02</t>
  </si>
  <si>
    <t>HP855</t>
  </si>
  <si>
    <t>To 4850M 1.2.45 (Air Britain Serials)</t>
  </si>
  <si>
    <t>MM183</t>
  </si>
  <si>
    <t>01.02.1945 1655 Transit 692 from Manston port engine lost power, returned to airfield and crashlanded wheels retracted. at Manston airfield 1715 (BCL). F/L Boothright ok, , Was A on 692 Squadron according to a picture on http://www.spitfirespares.com/SpitfireSpares.com/Pages/Mosquito.2.html Engine cut bellylanded at Manston 1.2.45 (Air Britain Serials)</t>
  </si>
  <si>
    <t>RS627</t>
  </si>
  <si>
    <t>Swung on landing hit snow bank and u/c leg collapsed Banff 1.2.45 (Air Britain Serials) 01.02.45 143 Sqn. RS627 Swung on landing at Banff and hit a snow bank at the sideof the runway, undercarriage collapsed. Crew unhurt. (Mosquito Crash Log)</t>
  </si>
  <si>
    <t>LR356</t>
  </si>
  <si>
    <t>21/613/21/613</t>
  </si>
  <si>
    <t>1/2 February 1945</t>
  </si>
  <si>
    <t>1/2 February 1945 (FCWDv5) Time approx 0300, crashed near Braunlage cause not known, F/L D.A. Sheppard and F/O A.G. Martin both killed. (2nd TAF) ROYAL AIR FORCE BOMBER COMMAND, 1942-1945. A 250-lb GP bomb fitted to the port wing pylon of De Havilland Mosquito FB Mark VI, LR356 'YH-Y', of No. 21 Squadron RAF at Thorney Island, Hampshire. (Imperial War Museum Photo HU 1632) Missing from night Intruder over NW Germany 2.2.45 (Air Britain Serials) LR356 got lost the 2nd February, 1945 flown by Flt.Lt. B.A. Sheppard (117510) and F/O. A.G. Martin (154641). The last sortie was an intruder mission to the Hannover-Braunschweig-Magdeburg area. Both airmen were killed in the Harz-mountains. They are buried at the Hannover War Cemetery (http://www.mossie.org/forum/read.php?1,4708)</t>
  </si>
  <si>
    <t>DZ637</t>
  </si>
  <si>
    <t>627/692/627</t>
  </si>
  <si>
    <t>MM224</t>
  </si>
  <si>
    <t>01.02.1945 1840 692 to Berlin from Graveley on return attempt to land but overshot and crashed into car. at Rougham airfield, near Bury St.Edmunds, Suffolk 2330 (BCL). F/O PJQ Back ok, F/O DTN Smith DFC ok, 1/2 February 1945, Berlin, "Serial Range MM219 - MM226. 8 Mosquito B.MkXV1. Powered by Merlin 72/73 engines. Part of a batch of 152 delivered by De havilland (Hatfield) between 24Nov43 and 4Dec44. MM170 was not delivered. Airborne 1840 1Feb45 from Graveley. Onreturn, attempted to land at the USAAF base at Rougham, near Bury St.Edmunds, Suffolk. Over-ran the end of the runway at 2330, hitting a car, injuring the four civialiam occupants. The crew escaped with little more than shock and minor abrasions. F/O P.J.Q.Back F/O D.T.N.Smith DFC " (Chorley via Lost Bombers) Engine cut on return overshot landing and hit car Bury St.Edmunds 1.2.45 (Air Britain Serials) 02.02.45 692 Sqn. MM224 Overshot at Rougham on return from Berlin and hit civilian car. (Mosquito Crash Log)</t>
  </si>
  <si>
    <t>KB509</t>
  </si>
  <si>
    <t>139/162</t>
  </si>
  <si>
    <t>02.02.1945 0203 airport bombing 162 to Berlin from Bourn bombed AP 0402 from 16000ft. On return touched down and swung off runway, undercarriage lost. at Bourn airfield 0632 (BCL). P/O BAJ Way ok, Sgt KAP Fossitt ok, Swung on landing and u/c collapsed Bourn on return from Berlin 2.2.45 (Air Britain Serials)</t>
  </si>
  <si>
    <t>NS890</t>
  </si>
  <si>
    <t>KB498</t>
  </si>
  <si>
    <t>02.02.1943 0157 139 to Berlin from Upwood on return overshot ruway and crashed through barbed wire fence. at Upwood airfield 0624 (BCL). F/L MH Wallis ok, F/O FW Crawley DFC ok, Overshot landing and hit fence Upwood 2.2.45 (Air Britain Serials)</t>
  </si>
  <si>
    <t>ML910</t>
  </si>
  <si>
    <t>RAE/AAEE/Wyton/109/139/TFU</t>
  </si>
  <si>
    <t>02/02/1945 Mosquito ML910 of Telecommunications Flying Unit was damaged beyond repair on landing at Defford. (http://www.couplandbell.com/marg/crashes1945.htm) U/c jammed DBR on landing Defford 2.2.45 (Air Britain Serials)</t>
  </si>
  <si>
    <t>HR300</t>
  </si>
  <si>
    <t>304FTU/47/82</t>
  </si>
  <si>
    <t>Ran out of fuel after radio failure and abandoned nr Kumbhirgram 2.2.45 (Air Britain Serials)</t>
  </si>
  <si>
    <t>MM155</t>
  </si>
  <si>
    <t>RS520</t>
  </si>
  <si>
    <t>NFDW</t>
  </si>
  <si>
    <t>KB479</t>
  </si>
  <si>
    <t>Swung on take-off and u/c collapsed Oakes Field Bahamas 2.2.45 (Air Britain Serials)</t>
  </si>
  <si>
    <t>PZ245</t>
  </si>
  <si>
    <t>02.02.1945 Air Test 239 from West Raynham force landed due to starboard engine failure. in a field at Lords Farm, Deeping St.Nicholas, 5miles SSW Spalding, Lincolnshire (BCL). P/O P Falconer ok, P/O WG Armour ok, Bellylanded after engine trouble on air test Deeping St.Nicholas Lincs. 2.2.45 (Air Britain Serials) 02.02.45 239 Sqn. PZ245 Aircraft force landed in a field at Lords Farm, Deeping St. Nicholas, Lincs., after engine failure. (Mosquito Crash Log)</t>
  </si>
  <si>
    <t>PZ314</t>
  </si>
  <si>
    <t>2/3 February 1945</t>
  </si>
  <si>
    <t>Piloted by CO W/C Dale DFC, age 39 (sic). W/C Ivor Gordon Easton "Daddy" Dale was indeed 39. His navigator was F/O Kenneth Arthur Hackett. PZ 314 was the Mosquito, as Mark says. I don't have an aircraft code letter, for this Mossie. Both airmen are buried in the Sittard War Cemetery. (Neil Hutchinson) Have no code letter either but can add that they had engine problems and crashed at Ophoven, 1½ km SW of Sittard, 23.45h. Dale C/O 21 Sqdn. (Henk Welting) 2/3 February 1945 (FCWDv5) Lost around 2300, W/C I.G.E. Dale and F/O K.A. Hackett both KIA, crashed west of Aachen (2nd TAF) May have been YH-D (Adriano Baumgartner) Abandoned on night intruder over Netherlands 2.2.45 (Air Britain Serials)</t>
  </si>
  <si>
    <t>DZ272</t>
  </si>
  <si>
    <t>307/264/54OTU/51OTU</t>
  </si>
  <si>
    <t>U/c collapsed on landing Cranfield 3.2.45 (Air Britain Serials)</t>
  </si>
  <si>
    <t>DZ437</t>
  </si>
  <si>
    <t>109/1655MTU/NTU</t>
  </si>
  <si>
    <t>Crashed on take-off Warboys 3.2.45 (Air Britain Serials) 03.02.45 PFNTU. DZ437 Aircraft crashed on take-off eight hundred yards S.E. of Warboys aerodrome. Crew unhurt. (Mosquito Crash Log)     PFNTU3/02/1945 Training DZ437 Mosquito IV T/o 2008 Warboys and crashed almost immediately some 800 yards SE of the airfield. Both officers were taken to RAF Hospital Ely. F/O A JBodger DFC F/Lt G HHart (http://www.156squadron.com/display_newpff_roll.asp?ID=PFNTU)</t>
  </si>
  <si>
    <t>HX967</t>
  </si>
  <si>
    <t>MM151</t>
  </si>
  <si>
    <t>03.02.1945 1736 105 to Würzburg from Bourn on return low on fuel both engines cut, changed course for Knocke-Le-Zoute airfield B, crashed on approach. on approach to Knocke-Le-Zout airfield without trace 2202 (BCL). F/L DM Smith inj, Sgt KR Aspden inj, Ran short of fuel on return and feather one engine overshot landing and other engine cut crashlanded Knocke 4.2.45 (Air Britain Serials)</t>
  </si>
  <si>
    <t>HK513</t>
  </si>
  <si>
    <t>LR529</t>
  </si>
  <si>
    <t>1655MTU/16OTU</t>
  </si>
  <si>
    <t>3/4 February 1945</t>
  </si>
  <si>
    <t>PZ452</t>
  </si>
  <si>
    <t>Served with 464 Sqn, under RAF control 11/44 to 2/2/45 Coded SB-Y. hit house during low-level sortie Hordean. (Brian Fillery's website) 2/2/45, coded Y, hit house after descending through cloud on homeward flight, P/O Wicky, P/O Mountford both KIA. Crashed Hordean in poor visibility at around 0045 3/4 February 1945, P/O E.G. Wicky and P/O Mountford both KIA (2nd TAF) Location Horndean (Squadron ORB) Hit house descending through cloud on return from night intruder Horndean Hants. 4.2.45 (Air Britain Serials) 04.02.45 464 Sqn. PZ452 Pilot was letting down through tow cloud when aircraft hit the top of a house at Horndean, Hants, killing two. (Mosquito Crash Log)</t>
  </si>
  <si>
    <t>HX911</t>
  </si>
  <si>
    <t>85/464/60OTU</t>
  </si>
  <si>
    <t>Engine cut on take-off swung on landing and u/c raised to stop High Ercall 4.2.45 (Air Britain Serials)</t>
  </si>
  <si>
    <t>DZ292</t>
  </si>
  <si>
    <t>410/307/51OTU</t>
  </si>
  <si>
    <t>Engines lost power bellylanded at Henlow 4.2.45 (Air Britain Serials)</t>
  </si>
  <si>
    <t>NS730</t>
  </si>
  <si>
    <t>653BS 25BG, 8th Air Force. Pilot Rouse, Wallace B. Take Off Accident at Exeter. Category 4 damage, 04 February 1945. (http://www.aviationarchaeology.com) 450204 ROUSE, WALLACE B MOSQUITO NS-730 EXETER, UK 25 (Thomas Ensminger) SOC 21.2.45 (Air Britain Serials)</t>
  </si>
  <si>
    <t>KB313</t>
  </si>
  <si>
    <t>RS629</t>
  </si>
  <si>
    <t>MM199</t>
  </si>
  <si>
    <t>4/5 February 1945</t>
  </si>
  <si>
    <t>PZ235</t>
  </si>
  <si>
    <t>HX981</t>
  </si>
  <si>
    <t>487/21/107/51OTU</t>
  </si>
  <si>
    <t>Broke up in cloud on navex 5.2.45 (Air Britain Serials) 05.02.45 51 OTU. HX981 Aircraft entered cloud at 11 ,000 feet, pilot lost control, aircraft iced up and broke up coming out of cloud at 500 feet, pilot was thrown out and chute opened, but navigator was killed. (Mosquito Crash Log)</t>
  </si>
  <si>
    <t>PF412</t>
  </si>
  <si>
    <t>05.02.1945 Air from Wyton crash landed following engine failure. at Wyton airfield (BCL). F/L TA Empson RNZAF ok. Engine cut on air test crashlanded Wyton 5.2.45 DBR (Air Britain Serials)</t>
  </si>
  <si>
    <t>KB469</t>
  </si>
  <si>
    <t>05/02/1945 Mosquito KB469 of 16 OTU suffered a collapsed undercarriage at Barford St John. Pilot F/Lt J F Marshall DFC AFC was OK (http://www.couplandbell.com/marg/crashes1945.htm) Swung on take-off and u/c collapsed Barford St.John 5.2.45 (Air Britain Serials)</t>
  </si>
  <si>
    <t>MM115</t>
  </si>
  <si>
    <t>1655MTU/139/571</t>
  </si>
  <si>
    <t>5/6 February 1945</t>
  </si>
  <si>
    <t>06.02.1945 0215 571 to Berlin from Oakington . Lost without trace (BCL). F/O KCS Legge +, F/O BO Davis +, no further info LEGGE, KENNETH CHARLES SEYMOUR 
Initials: K C S 
Nationality: United Kingdom 
Rank: Flying Officer 
Regiment/Service: Royal Air Force Volunteer Reserve 
Unit Text: 571 Sqdn. 
Age: 31 
Date of Death: 06/02/1945 
Service No: 144177 
Additional information: Son of William Ward Seymour Legge, and of Mary Elizabeth Legge, M.B.E., of Finchley, Middlesex; husband of Ruby Legge. 
Casualty Type: Commonwealth War Dead 
Grave/Memorial Reference: Panel 267. 
Memorial: RUNNYMEDE MEMORIAL 
Name: DAVIS, BASIL OWEN 
Initials: B O 
Nationality: United Kingdom 
Rank: Flying Officer 
Regiment/Service: Royal Air Force Volunteer Reserve 
Unit Text: 571 Sqdn. 
Age: 32 
Date of Death: 06/02/1945 
Service No: 162484 
Additional information: Son of Alfred Owen Davis and Pearl Lillian Davis; husband of Ruth Mabel Davis, of Woodchester, Gloucestershire. A.C.A. 
Casualty Type: Commonwealth War Dead 
Grave/Memorial Reference: Panel 266. 
Memorial: RUNNYMEDE MEMORIAL 
MM115 
Squadron 571 
X1D 8K-X 
Operation Berlin 
Date 1 5th February 1945 
Date 2 6th February 1945 
Further Information
"Serial Range MM112 - MM156. 45 Mosquito B.MkXV1. Powered by Merlin 72/73 engines. Part of a batch of 152 delivered by De Havilland (Hatfield) between 24Nov43 and 4Dec45. MM170 was undelivered. Airborne 0215 6Feb45 from Oakington. Lost without trace. Both are commemorated on the Runnymede memorial. Mary Elizabeth Legge, mother of F/O legge, held the MBE while F/O Davis was an Associate of the Institute of Chartered Accountants. F/O K.C.S.Legge KIA F/O B.O.Davis KIA " 
(Lost Bombers) Missing (Berlin) 6.2.45 (Air Britain Serials)</t>
  </si>
  <si>
    <t>A52-46</t>
  </si>
  <si>
    <t>DD687</t>
  </si>
  <si>
    <t>23/54OTU</t>
  </si>
  <si>
    <t>MM182</t>
  </si>
  <si>
    <t>7/8 February 1945</t>
  </si>
  <si>
    <t>NT176</t>
  </si>
  <si>
    <t>PZ348</t>
  </si>
  <si>
    <t>NS583</t>
  </si>
  <si>
    <t>MACR 12161, 8 February 1945, 25 Group, 654 Squadron. Captain Victor S. Doroski, night-photography Joker mission. (The Men Who Flew The Mosquito).
Victor Doroski was with Steve Simpson's Joan-Eleanor project flying missions for the OSS. He was relieved of this duty for performing a loop in the Mossie during return to base in a Mosquito. He returned to flying Mossies on night photo or Joker missions.
Each photoflash bomb has a spinner in the nose, that turns with the air stream a certain number of times before igniting the bomb to flash. The spinner was held in place by a piece of wire attached to the bomb shackle. Each PFB had attachment points to the bomb shackle which released together and the bomb fell out the bomb bay. The odd time only the front attachment point released, while the rear remained attached to the shackle. Thus the PFB hung down at an angle in the bomb bay with the spinner released and turning--the PFB had been activated. 
If the pilot did not jettison the entire PFB load, the hung up PFB would ignite and explode in the bomb-bay, destroying the Mossie. After each PFB released, the pilot counted off the number of seconds before the expected ignition of each PFB. If there was no illumination seen, then the pilot automatically jettisoned the entire load immediately. Apparently, Doroski was off on his count, or too slow to jettison the PFB load, and one ignited in the bomb bay, destroying the aircraft.
The MACR describes Hochman's body was identified by papers, but the pilot's body was burned beyond recognition with not identity found. Members of the 25th BG Association, after reading the MACR, concluded a hung PFB exploded and set off the other PFB turning the Mossie into a big ball of fire.
Hochman was an expert navigator. He navigated a B-17 that took Col. Roosevelt back to the USA in December 1944 and returned to the UK in January. (Norman Malayney)
Some additional information from my manuscript on the 25th BG history.
On 8 February 1945, two Joker night-photo ships were dispatched by the 25th BG to photograph Misburg and Hamburg. The Deurog Synthetic Oil Refinery at Misburg had 10/10ths clouds so Hanover was photographed as a target of opportunity by the first Mosquito. The second aircraft conveyed Capts. Victor s. Doroski/Jacob Hochman (NS583). Both men were airborne at 0158 hours and last contact with the crew occurred at 0255 by the continental ground station Nuthouse. When the crew failed to return, Watton contacted 12 Group but the RAF maintained no plots on this aircraft. A search conducted in the area covered by the Mosquito resulted in no trace of either plane or crew. 
Later, a Luftwaffe report delivered through the International Red Cross stated: A Mosquito crashed near Obershonhage, 6 km east of Detmold. Fired destroyed 99% of the aircraft. Hochman and an unknown body were buried in a cemetery at Leistrup-Meirsfeldon. (MH - A German report (http://www.footnote.com/image/38615566/Mosquito%7Cmosquitoes/#38614902) says a Mosquito came down at Oberschoenhagen near Detmold at 0013 hours on 7/8 February 1945. As Leistup is just east of Detmold, it seems certain NS583 is the Mosquito in question.)
---------------------------------------------------
Apparently a partially hung PFB detonated in the bombbaby and the ensuing fiery explosion immolated both officers. Doroski previously flew secret OSS Joan-Eleanor missions. An ex-RCAF trained pilot, he hailed from River Head, Long Island, New York state.
This officer was flying a night-photography mission dropping Photo Flash Bombs (PFB) to illuminate the area below the aircraft. The PFBs were attached at two points to a shackle in the bombbay. A small prop on the nose of the PFB spun a certain number revolutions before causing the PFB to ignite and produce a 700,000,000 candle power illumination. To prevent the Mosquito from being illuminated from below with each flash, the aircraft's undersurfaces were painted glossy black.
When the bombbay doors were opened to discharge the PFBs at timed intervals, the small propellor on the PFB was prevented from spinning by a small wire attached to the schackle
Sometimes, the front attachment-point released the PFB from the shackle, but the rear attachment-point did not. This resulted in a partially-hung PFB, with its nose drooping downward, allowing the small prop to be released from the wire and begin spinning from wind entering the bombbay. Eventually, if the PFB did not fully release, it would ignite. And this is the scenario for the loss of this crew--a hung PFB.
Therefore, it was imperative that all pilots count the seconds from release to illumation of each PFB. If the PFB failed to illuminate within a designated time-interval, the entire load of PFBs were instantly salvoed to prevent ignition in the bombbay.
An intersting bit of history. In late November 1944, Capt. Doroski took three B-26 Marauders configured for night photography, to Denain, France. Since the Marauders had limited range operating from the UK, Col Elliott Roosevelt, CO 325 Photo Wing planned operations from the continent, and offered to provide photo intelligence for 12th Army Group. But the Director of Reconnaissance, HQ Ninth Air Force--a Republican-- had no intentions of allowing the son of a Democrat president infringe upon his area of responsibility. Therefore, he refused to provide any assignments to Roosevelt's aircraft. They sat on the ground for December and January.
At this period the Germany Army, under cover of darkness, transfered troops and tanks into the Ardenes region. Had the B-26s been allowed to perform their night photography role, it is quite possible they would have detected/discovered these night troop movements and forewarned the impending Ardenes Offensive and saved thousand of American lives. It is difficult to imagine any officer in command would squander his limited night-photography capabilities by denying its operational implementation because of either professional jealousy or political bias.
Norman Malayney (Air Britain Serials)</t>
  </si>
  <si>
    <t xml:space="preserve">Flew into ground after night take-off Kumbhirgram 19.2.45 (Air Britain Serials)   Mosquito HR228 (sic) was detailed on 19th February 1945 to carry out an operational sortie. It crashed on take off at 0455 hours at Khumbirgram airfield, 13 miles ENE of Silchar, India. Both the crew were killed. : 
RAAF 414103 FO Thynne, E A Captain (Pilot) RAF WO W F Flatt, (Navigator/BW) Both are buried in the Gauhati War Cemetery,  India. Gauhati is the capital city of the State of Assam in north east India, on the eastern side of the River Brahmaputra and some 600kms east of Calcutta. (http://www.awm.gov.au/catalogue/research_centre/pdf/rc09125z004_1.pdf) </t>
  </si>
  <si>
    <t>KB401</t>
  </si>
  <si>
    <t>19/20 February 1945</t>
  </si>
  <si>
    <t>DZ268</t>
  </si>
  <si>
    <t>Hit HT cables low flying nr Trewalchmai Anglesey 20.2.45 DBR (Air Britain Serials)</t>
  </si>
  <si>
    <t>KB365</t>
  </si>
  <si>
    <t>608/1655MTU/16OTU</t>
  </si>
  <si>
    <t>20/02/1945 Mosquito KB365 of 16 OTU suffered a collapsed undercarriage at Barford St John. (http://www.couplandbell.com/marg/crashes1945.htm) Swung on take-off and u/c collapsed Barford St.John 20.2.45 (Air Britain Serials)</t>
  </si>
  <si>
    <t>NT221</t>
  </si>
  <si>
    <t>132OTU/8OTU</t>
  </si>
  <si>
    <t>Engine caught fire hit sand dunes on approach to forced landing on beach nr Harlech Caernarvon 20.2.45 DBF (Air Britain Serials) 20.02.45 8 OTU. NT221 Pilot attempted a force landing at Harlech, Caernarfonshire after port engine failed at 2,000 feet but struck a pole turning on approach which tore off the bomb doors. Aircraft burst into flames on striking sand dune, injuring one. A(Mosquito Crash Log)</t>
  </si>
  <si>
    <t>KB475</t>
  </si>
  <si>
    <t>Crashed on take-off Lagens 20.2.45 (Air Britain Serials)</t>
  </si>
  <si>
    <t>MM820</t>
  </si>
  <si>
    <t>Was ME-B on 488 Squadron, P/O T.A. Maclean and F/O B.C. Grant, B.48 field (2nd TAF photo) Swung on take-off and u/c collapsed Amiens/Glisy 21.2.45 (Air Britain Serials)</t>
  </si>
  <si>
    <t>NT323</t>
  </si>
  <si>
    <t>Engine cut on take-off for air test crashlanded Church Fenton 21.2.45 (Air Britain Serials) 21.02.45 68 OTU. NT323 Port engine cut after becoming airborne on air test, pilot landed straight ahead at Map Reference WF 5018. Crew unhurt. (Mosquito Crash Log) Port engine cut out after take off, pilot landed in field off runway. no crew info
Crew: P/O Štandera – Lac Asliendon - OK. Failure of the right engine. Knife landing five minutes after the start just behind the lairfield Wittering. (http://www.rafcommands.com/forum/showthread.php?10190-Crash-landed-in-Church-Fenton&amp;p=59832&amp;highlight=Mosquito#post59832)</t>
  </si>
  <si>
    <t>NT234</t>
  </si>
  <si>
    <t>107/109/305</t>
  </si>
  <si>
    <t>Damaged by flak on day intruder over NW Germany 22.2.45 not repaired (Air Britain Serials)</t>
  </si>
  <si>
    <t>LR338</t>
  </si>
  <si>
    <t>HR118</t>
  </si>
  <si>
    <t>Ltn. Ole Tobias Mehn-Andersen safe &amp; Kvm. Ola Bakken safe Lan/Dam/ airfield Lossimouth Aircraft overshot &amp; burnt out. Engine. Apparently collided with HR659, also of 333 Squadron, which had to force land. (http://www.luftwaffe.no/Table2.htm) Crashlanded after engine fire Lossiemouth 22.2.45 (Air Britain Serials) 22.02.45 333 Sqn. HR118 Engine caught fire in flight, aircraft overshot at Lossiemouth belly landed, fire spread to fuselage. Crew unhurt. (Mosquito Crash Log)</t>
  </si>
  <si>
    <t>MM532</t>
  </si>
  <si>
    <t>SOC 22.2.45 (Air Britain Serials)</t>
  </si>
  <si>
    <t>HR188</t>
  </si>
  <si>
    <t>NS899</t>
  </si>
  <si>
    <t>Lost around 1250, F/O H.M. Dean and F/O W.J.D. Muir both safe, ftr Clarion (2nd TAF) Shot down at 13.30 hours at Drage, 15km southeast of "Hu.", presumably Husum, crew PoW. (Captured German report kindly supplied by Rod McKenzie) Missing from night intruder over NW Germany 22.2.45 (Air Britain Serials)</t>
  </si>
  <si>
    <t>RS563</t>
  </si>
  <si>
    <t>Lost around 1250, F/L A.E. Arnold and F/O A.W. Higginson both KIA, ftr Clarion. (2nd TAF) Came down at 1315 hours NW of Hohn, Rendsburg County (http://www.footnote.com/image/38615566/Mosquito%7Cmosquitoes/#38615231) Missing on day intruder mission 22.2.45 (Air Britain Serials)</t>
  </si>
  <si>
    <t>HR355</t>
  </si>
  <si>
    <t>22.02.1945 Day Ranger 605 to North West Germany from Hartfort Bridge Hit by Flak, crashed into telegraph poles. Lost without trace (FCL). S/L I McCall pow, P/O T Caulfield pow, no further info, combined PZ406, PZ409, PZ416, HKR355, pilot wounded. Coded K, lost around 1310, crew as above, shot down by flak, ftr Clarion. (2nd TAF) Shot down at 13.15 hours, 2.5km NW of Neuboerger, 13km S Papenburg, crew PoW (Captured German report, kindly supplied by Rod McKenzie) Missing from day intruder over NW Germany 22.2.45 (Air Britain Serials)</t>
  </si>
  <si>
    <t>PZ406</t>
  </si>
  <si>
    <t>PZ409</t>
  </si>
  <si>
    <t>22.02.1945 Day Ranger 605 to North West Germany from Hartfort Bridge Hit by Flak, crashed. near Eelde (FCL). F/L JG Enticott +, F/S DC Hinton pow, no further info, combined PZ406, PZ409, PZ416, HKR355. PZ409/Q operation Clarion, target railway crossing at/near Wilhelmshaven, Germany. Shot down by light flak aerodrome Eelde and crashed just behind the dairy factory, Wolfhorn, Eelde - 1320 hrs. F/Sgt (Nav) Derek Hinton PoW, Sgt George Enticott KIA (Henk) Lost around 1310, coded Q, crew as above, ftr Clarion (2nd TAF) Shot down at 13.15 hours, at Eelde, 10km S of Gronigen (Captured German report, kindly supplied by Rod McKenzie) Missing from day intruder over NW Germany 22.2.45 (Air Britain Serials)</t>
  </si>
  <si>
    <t>PZ416</t>
  </si>
  <si>
    <t>HR205</t>
  </si>
  <si>
    <t>HP933</t>
  </si>
  <si>
    <t>KB228</t>
  </si>
  <si>
    <t>SOC 9.2.45 (Air Britain Serials)</t>
  </si>
  <si>
    <t>HR644</t>
  </si>
  <si>
    <t>5FU</t>
  </si>
  <si>
    <t>Swung on take-off and u/c collapsed Jiwani 9.2.45 (Air Britain Serials)</t>
  </si>
  <si>
    <t>MT489</t>
  </si>
  <si>
    <t>Hit trees on take-off and crashed Bendish Hall Essex 9.2.45 DBF (Air Britain Serials) 09.02.45 25 Sqn. MT489 Aircraft took off but struck trees 2000 yards from runway at Bendish Hall, near Radwinter, Essex and caught fire, killing two. (Mosquito Crash Log)</t>
  </si>
  <si>
    <t>HR152</t>
  </si>
  <si>
    <t>9/10 February 1945</t>
  </si>
  <si>
    <t>09.02.1944 Evening patrol 605 to Geldern area from Hartford Bridge Encountered Flak. Lost without trace (FCL). F/O RP Bulmen +, F/O DF Warren +, no further info Flak - 9.2.45 Issum am Strohweg, Mosquito FB VI, HR 152 der 605. Squadron (http://www.flughafen-boenninghardt.de./nachtjagd.htm) Between Issum and Boenninghardt (where crew were initially buried). Hit by flak, exploded shortly prior to crash, totally disintegrated, area of thick wood covered with debris approximately 180 yards by 180 yards. (Juergen Haus, who researched crash site.) 9/10 February 1945 (FCWDv5) Lost around 1930, Coded S, F/O R.P. Bulman and F/O D.F. Warren both KIA, ftr from an Intruder to Geldern (2nd TAF) Missing 9.2.45 (Air Britain Serials)</t>
  </si>
  <si>
    <t>HR151</t>
  </si>
  <si>
    <t>10.02.1945 eveng Intruder sortie 418 to Ruhr area from Hartford Bridge . Lost without trace (FCL). F/L WC Charde +, Sgt S Rosenthal +, both buried in Rheinberg War Cem. Taken on strength from No.10 Movements Unit, 1 June 1944; to No.43 Group, 2 October 1944; returned to No.418 Squadron, 18 November 1944. TH-F, letter on list dated 31 August 1944; may have carried another letter after 8 November 1944. Casualty cards state it was missing, 9 February 1945; F/L W.C. Charde killed. CHARDE, F/O William Crawford (J11328) - Commended for Valuable Services - No.13 SFTS - Award effective 26 October 1943 as per London Gazette of that date and AFRO 2386/43 dated 19 November 1943. Enlisted in Toronto, 6 August 1941. Trained at No.3 ITS (graduated 7 October 1941), No.22 EFTS (graduated 22 December 1941) and No.9 SFTS (graduated 24 April 1942). Killed in action, 9 February 1945 with No.418 Squadron (Mosquito HR151); buried in Germany. FCL gives date as 10 February 1945, Navigator Sgt. S. Rosenthal Crashed and crew initially buried at Willich near Viersen (Juergen Haus) 9/10 February 1945 (FCWDv5) Lost around 2220, coded F, F/L W.C. Charde and Sgt S. Rosenthal both KIA, ftr from Intruder to northern Ruhr. (2nd TAF) Missing on night patrol over Ruhr 10.3.45 (Air Britain Serials)</t>
  </si>
  <si>
    <t>HR345</t>
  </si>
  <si>
    <t>9/10 February 1945 (FCWDv5) Lost around 0130 9/10 February, F/O E.D. Brown and F/S A.G. Grieve both killed, ftr Intruder. (2nd TAF) GRIEVE, ANDREW GRAHAM 
Initials: A G 
Nationality: United Kingdom 
Rank: Flight Sergeant (Nav.) 
Regiment/Service: Royal Air Force Volunteer Reserve 
Unit Text: 21 Sqdn. 
Age: 23 
Date of Death: 10/02/1945 
Service No: 1555208 
Additional information: Son of James and Janet Grieve, of Pathhead, Kirkcaldy, Fife. 
Casualty Type: Commonwealth War Dead 
Grave/Memorial Reference: 17. A. 4. 
Cemetery: RHEINBERG WAR CEMETERY 
BROWN, EUGENE DEVERLE 
Initials: E D 
Nationality: Canadian 
Rank: Flight Lieutenant (Pilot) 
Regiment/Service: Royal Canadian Air Force 
Unit Text: 21 (R.A.F.) Sqdn 
Age: 27 
Date of Death: 10/02/1945 
Service No: J/21414 
Additional information: Son of Andy E. Brown and Mary Lee Brown, of Sweetwater, Texas, U.S.A. 
Casualty Type: Commonwealth War Dead 
Grave/Memorial Reference: 17. A. 3. 
Cemetery: RHEINBERG WAR CEMETERY 
 Missing from night intruder mission 9.2.45 (Air Britain Serials)</t>
  </si>
  <si>
    <t>HK141</t>
  </si>
  <si>
    <t>85/307/51OTU</t>
  </si>
  <si>
    <t>The two crewmen perished in the cross-country training exercise on February 10, 1945, which saw the Mosquito collide with the summit of Catstycam and crash on the rocky slopes of Striding Edge above Red Tarn. The remains of Australians Warrant Officer William Frost and Flight Sergeant Corbie Marshall were recovered and they were buried at Blacon Cemetery, in Chester. 
Wreck dived on in recently. The team was helped by Patterdale man Eddie Pool who, at age 15, was an eye witness to the aftermath of the crash, and who remembered wreckage being strewn along the lower slopes of Striding Edge. After the remains of the crew had been recovered, he recalled that the rest of the aircraft was pushed out onto the thick ice covering the tarn. When the ice melted in the spring, the wreckage fell into the deep waters.
Using an ROV (remotely operated vehicle) underwater camera, the team surveyed the tarn from its deepest point of around 21 metres to the edge. Bluebird divers Bill Smith and Carl Spencer, together with Gordon Burton, from Penrith, recovered objects for photographing. Although the site is not a war grave, the wreckage was returned to the tarn after identification.
"From the amount of wreckage recovered over a wide area, and the severe damage that has occurred, it was clear the crash had to be catastrophic," said Mr Connacher. "We had hoped to find some intact Merlin engines but we now think that they were largely broken up on impact. 
http://www.thisisthelakedistrict.co.uk/news/features/display.var.494593.0.mosquito_rediscovered_60_years_after_crash.php Flew into Helvellyn in cloud Cumberland 10.2.45 (Air Britain Serials) 10.02.45 51 OTU. HK141 Aircraft was in low flight and descended through cloud to pinpoint position when it crashed into Helvellyn Mountain, Lake District. (Mosquito Crash Log)</t>
  </si>
  <si>
    <t>MM189</t>
  </si>
  <si>
    <t>128/139</t>
  </si>
  <si>
    <t>10.02.1945 139 Upwood engine run on ground, undercarriage collapsed. at Upwood airfield 1200 (BCL). S/L CG Killpack ok, , U/c collapsed while running up Upwood 10.2.45 (Air Britain Serials)</t>
  </si>
  <si>
    <t>A52-47</t>
  </si>
  <si>
    <t>HR178</t>
  </si>
  <si>
    <t>MM763</t>
  </si>
  <si>
    <t>10/11 February 1945</t>
  </si>
  <si>
    <t>KB370</t>
  </si>
  <si>
    <t>HK160</t>
  </si>
  <si>
    <t>29/256</t>
  </si>
  <si>
    <t>Missing from Interception 20m off Ravenna 12.2.45 (Air Britain Serials)</t>
  </si>
  <si>
    <t>HR607</t>
  </si>
  <si>
    <t>1FU/110</t>
  </si>
  <si>
    <t>Swung on take-off and u/c collapsed Yelahanka 12.2.45 SOC (Air Britain Serials)</t>
  </si>
  <si>
    <t>A52-34</t>
  </si>
  <si>
    <t>MM235</t>
  </si>
  <si>
    <t>DH/8OTU</t>
  </si>
  <si>
    <t>KB340</t>
  </si>
  <si>
    <t>Bounced on landing and u/c collapsed Oakes Field Bahamas 13.2.45 (Air Britain Serials)</t>
  </si>
  <si>
    <t>RS614</t>
  </si>
  <si>
    <t>13/14 February 1945</t>
  </si>
  <si>
    <t>Lost around 0400 13/14 February, 1945, F/L R. Fossett and F/O W.P. Fryer both KIA, ftr Intruder. (2nd TAF) FOSSETT, ROLAND HENRY 
Initials: R H 
Nationality: United Kingdom 
Rank: Flight Lieutenant (Pilot) 
Regiment/Service: Royal Air Force Volunteer Reserve 
Unit Text: 613 Sqdn. 
Date of Death: 14/02/1945 
Service No: 85247 
Awards: A F C 
Casualty Type: Commonwealth War Dead 
Grave/Memorial Reference: 30. C. 18. 
Cemetery: REICHSWALD FOREST WAR CEMETERY 
FRYER, WILLIAM PARLETT 
Initials: W P 
Nationality: United Kingdom 
Rank: Flying Officer (Nav.) 
Regiment/Service: Royal Air Force Volunteer Reserve 
Unit Text: 613 Sqdn. 
Age: 24 
Date of Death: 14/02/1945 
Service No: 168797 
Additional information: Son of William Ray Fryer and Olive Bernice Fryer, of Calgary, Alberta, Canada. 
Casualty Type: Commonwealth War Dead 
Grave/Memorial Reference: 30. C. 17. 
Cemetery: REICHSWALD FOREST WAR CEMETERY Missing 14.2.45 (Air Britain Serials)</t>
  </si>
  <si>
    <t>HK254</t>
  </si>
  <si>
    <t>Overshot landing at Church Fenton 14.2.45 DBR (Air Britain Serials) 14.02.45 68 Sqn. HK254 Overshot on landing at Church Fenton aerodrome on one engine. (Mosquito Crash Log)</t>
  </si>
  <si>
    <t>RS514</t>
  </si>
  <si>
    <t>SZ983</t>
  </si>
  <si>
    <t>Crashed 14.2.45 on test (Air Britain Serials)</t>
  </si>
  <si>
    <t>RF580</t>
  </si>
  <si>
    <t>This serial apparently appears in "Mosquito Squadron", though the aircraft is clearly not an FB.VI, having a bulged bomb-bay, bubble canopy cover and two-stage two-speed engine intakes. 14-2-1945
No.5 Ferry Unit
Mosquito FB.VI RF580
Flew into ground on ferry flight 80m. SSE of Baghdad, cause not known.
190788 P/O (Pilot) Geoffrey James BROWNING RAFVR +
1681705 F/Sgt (Nav./W.Op.) Gordon Kenneth WHEELIKER RAFVR +
Both buried Habbaniya War Cemetery.
(http://www.rafcommands.com/forum/showthread.php?p=39358&amp;highlight=Mosquito#post39358) Flew into ground on ferry flight 80m SSE of Baghdad 14.2.45 cause not known (Air Britain Serials)</t>
  </si>
  <si>
    <t>KB296</t>
  </si>
  <si>
    <t>Air bottle exploded during filling Dorval 14.2.45 DBR (Air Britain Serials)</t>
  </si>
  <si>
    <t>NT299</t>
  </si>
  <si>
    <t>Served with 456 Sqn as RX-D under RAF control 12/44 to 15/06/45 as Sqn disbanded. Back to RAF. (Brian Fillery's website) Overshot single-engined landing from night navex and u/c collapsed Woodvale 14.2.45 (Air Britain Serials) 14.02.45 456 Sqn. NT299 Landing at Woodvale aerodrome with starboard engine feathered, overshot, undercarriage collapsed in rough ground at end of runway. (Mosquito Crash Log)</t>
  </si>
  <si>
    <t>NS554</t>
  </si>
  <si>
    <t>14 February 1945</t>
  </si>
  <si>
    <t>14 February 1945, Lts. Kingdon Knapp/Robert Spaight in NS554 found their primary covered with cloud, so Knapp flew west of Krefeld, Holland for a target of opportunity without clouds for a photo run.
Spaight: "The pilot actuated the intervalometer set to release one flash bomb every 38 seconds. I gave Knapp our position line and he switched on the intervalometer, starting the photo run. One away...two away...after the ninth flash bomb released, we waited for the tenth.
"Suddenly, Knapp reached over to salvo the remaining bomb load. A spit-second after clearing the aircraft there was a brilliant blinding light beneath us and a horrendous explosion that abruptly jolted and violently threw the aircraft about. I was taken completely by surprise and did not have time to realize what had happened. The mental shock of what occurred caused my heart to beat heavily.
"Upon gaining control, we gathered our thoughts and quietly returned to Watton. After landing we climbed out and inspected the aircraft. No structural damage was evident, but heat generated from the exploding PFBs scorched off the entire paint covering the Mosquito lower surfaces. Somehow, Knapp knew the 10the flash bomb had partially hung-up and salvoed the entire load. How he deduced something was wrong, I don't know. I have always said, 'He saved my life'."
Norman Malayney
 SOC 22.6.45 (Air Britain Serials)</t>
  </si>
  <si>
    <t>NS689</t>
  </si>
  <si>
    <t>Engine cut returning from PR mission swung on landing hit ditch and u/c collapsed Fano 15.2.45 (Air Britain Serials)</t>
  </si>
  <si>
    <t>A52-35</t>
  </si>
  <si>
    <t>RF601</t>
  </si>
  <si>
    <t>MT496</t>
  </si>
  <si>
    <t>TA402</t>
  </si>
  <si>
    <t>15/16 February 1945</t>
  </si>
  <si>
    <t>HK478</t>
  </si>
  <si>
    <t>DH/TRE/FIU/NFDW</t>
  </si>
  <si>
    <t>SOC 16.2.45 (Air Britain Serials)</t>
  </si>
  <si>
    <t>MM765</t>
  </si>
  <si>
    <t>1FU/NA/416th NFS</t>
  </si>
  <si>
    <t>To USAAF NWAfrica, later to RAF M.A.C. 416NFS , 12th Air Force. Pilot Johnson, Donald W. Crashed on Take off at Rouvres/A-82. Category 4 damage, 16 February 1945. (http://www.aviationarchaeology.com) To USAAF 30.11.44 (Air Britain Serials)</t>
  </si>
  <si>
    <t>RS516</t>
  </si>
  <si>
    <t>May have been the aircraft flown by F/O K.V. Panter and P/O James David Sharples, which ftr from a daylight sortie to the Munich area, being lost to flak after having claimed one destroyed, one shared destroyed and one probably destroyed on a sortie to the Bad Aibling area. Sharples appears to have been KIA, Panter seems to have survived. Sharples listed as having been KIA on February 16. At the same time he received a burst of light flak from the airfield (time 1730 hours approximately)/ F/O Panter then called up and said that he thought he was on fire. We told him that this was so, as we could see black smoke coming from the belly of the aircraft and told him that he should bale out. He immediately climbed to 1,500 feet and both he and F/O Sharples were seen to jump by F/O Melloy and to land safely about 6 miles West of Landau. The a/c crashed in fact near Töding, which is SW Großköllnbach (Original combat report from an accompanying FEF Mosquito, cited by Hugh Halliday at http://www.rafcommands.com/forum/showthread.php?t=6627) Missing 16.2.45 (Air Britain Serials)</t>
  </si>
  <si>
    <t>KB562</t>
  </si>
  <si>
    <t>Crashed in forced landing Lungi Sierra Leone 16.2.45 (Air Britain Serials)</t>
  </si>
  <si>
    <t>MM550</t>
  </si>
  <si>
    <t>FIU/NFDU</t>
  </si>
  <si>
    <t>MM550 was Mosquito NFXIII of the Night Fighter Development Unit, and it dived into Chaucer Avenue, Rustington after slow roll on this date
The following 3 civilans were killed on the ground when the aircraft hit 4 bungalows and caught fire:
ARTHUR SIDNEY FOSTER aged 57 of 13 Milton Close Rustington
FLORENCE MABEL WARD aged 50 of Arcita, Chaucer Avenue, Rustington
EDWARD LEONARD VINCENT aged 63 of Suncot, Chaucer Avenue, Rustington
The aircraft hit 4 bungalows and caught fire.
W/Cdr (Pilot) William H. McGUIRE - DFC - 62249;
F/Lt (Nav) Denis S. LAKE - DFM - 145490.
(Paul McMillan and Henk Welting: http://www.rafcommands.com/forum/showthread.php?t=5542) Dived into Chaucer Avenue Rustington after slow roll 17.2.45 DBF (Air Britain Serials) 17.02.45 FIDU. MM550 Aircraft seemed to do a slow roll, lost height and crashed into housing NFDU estate at Chaucer Avenue, Rustington, near Littlehampton, killing the crew, three civilians, and injuring several others. (Mosquito Crash Log)</t>
  </si>
  <si>
    <t>NFDU</t>
  </si>
  <si>
    <t>HR390</t>
  </si>
  <si>
    <t>Missing from attack on Heho airfield 17.2.45 (Air Britain Serials) ASHWORTH  GH  1622404, PINKERTON  RLCC  1342807</t>
  </si>
  <si>
    <t>HJ648</t>
  </si>
  <si>
    <t>307/169/60OTU</t>
  </si>
  <si>
    <t>U-155, 14 Jun, 1943
Aircraft attack, aircraft shot down:
Polish Mosquito HJ648 (307 Sqdn RAF/B, pilot S/L S. Szablowski)
At 09.29 hours, four Mosquito aircraft (3 from 307 Polish Sqdn RAF and 1 from 410 Sqdn RCAF) attacked a group of 5 outbound boats (U-68, U-155, U-159, U-415 and U-634) in the Bay of Biscay. The leading Mosquito first strafed U-68 and then U-155, but its port engine stopped after being hit by AA fire and the aircraft was forced to make a belly landing back at the base in Predannack. A second Mosquito, piloted by F/O J. Pelka, attacked too but its guns did not fire and the remaining aircraft did not attack due to the intense AA fire.
5 crew members aboard U-155 were wounded, two of them badly. The boat returned to base together with U-68 and recieved the doctor from her for medical treatment of the wounded men. (http://uboat.net/men/men_lost-1943.htm) U/c collapsed on landing High Ercall 18.2.45 (Air Britain Serials)</t>
  </si>
  <si>
    <t>MM697</t>
  </si>
  <si>
    <t>Fighter Command War Diaries Volume 5 says this Mosquito failed to return from a sortie to Heligoland, 2 MIA. Swung on landing and u/c collapsed Manston 18.2.45 DBF (Air Britain Serials) 18.02.45 406 Sqn. MM697 Aircraft swung on landing at Manston aerodrome and caught fire. Crew unhurt. (Mosquito Crash Log)</t>
  </si>
  <si>
    <t>HR618</t>
  </si>
  <si>
    <t>Flew into ground recovering from dive on range near Kolar 18.2.45 (Air Britain Serials) QUINN  NLP  1512171, TULLETT  WM  172111</t>
  </si>
  <si>
    <t>DK313</t>
  </si>
  <si>
    <t>105/139/627/1655MTU/NTU</t>
  </si>
  <si>
    <t>Crashed on overshoot Warboys 19.2.45 (Air Britain Serials) 19.02.45 PFTNU. DK313 After overshoot procedure at Warboys aerodrome pilot turned onto outer drome lights, crashed and burned. (Mosquito Crash Log)     PFNTU19/02/1945 Training DK313 Mosquito IV T/o 2100 Warboys for a night cross country. On return to base at 2331 the weather had deteriorated and while turning towards the outer Drem lights, F/L Haley allowed his speed to drop and as a result he sideslipped and crashed. F/Lt V GHaley MM  137293 BEXHILL CEMETERY 2722633, 19/02/1945. F/Lt D VBidder MID 30 49334 WEST THORNEY (ST. NICHOLAS) CHURCHYARD 2959302 19/02/1945 (http://www.156squadron.com/display_newpff_roll.asp?ID=PFNTU)</t>
  </si>
  <si>
    <t>HJ911</t>
  </si>
  <si>
    <t>157/307/141/1692 Flt</t>
  </si>
  <si>
    <t>Was TW-A on 141 Squadron and RS-H on 157 Squadron. (Confounding the Reich and Mosquito, Classic Aircraft #7, Boyer/Philpott, ISBN 0-85059-432-4 SOC 19.2.45 (Air Britain Serials)</t>
  </si>
  <si>
    <t>MM560</t>
  </si>
  <si>
    <t>U/c jammed on air test bellylanded at Lille/Vendeville 19.2.45 (Air Britain Serials)</t>
  </si>
  <si>
    <t>MM735</t>
  </si>
  <si>
    <t>18.02.1945 Evening intruder sortie 406 over Heligoland from Manston . Lost without trace (FCL). F/O CES Hamlyn-Lovis +, F/L RJ Radcliffe +, Navigator buried in Sage War Cem, no known grave for pilot Missing presumed crashed in sea off Heligoland 19.2.45 (Air Britain Serials)</t>
  </si>
  <si>
    <t>HR290</t>
  </si>
  <si>
    <t>F/O P.H. BURNE - J/88797 and F/Lt A.J. VICKERS - J/13115. HP933 Mosquito FB.VI Failed to return from attack against communication targets at Hamburg (RAF Commands Forum) All I have is from Air Britain serials HP933 Mosquito VI 487 Sqn. missing from daylight intruder over NW Germany 28 November 1944. (Tony Kearns) 22/02 487Sqd HP933 (EG- ) FB.VI: Failed to return from attack against communication targets near Hamburg. F/O Peter Harold Burne RCAF &amp; F/L Alan Jerry Vickers RCAF were both killed. Both airmen are buried in the Becklingen War Cemetery, Soltau, Niedersachsen (Neil Hutchinson) HP 933 was EG-N. Lost around 1315, crew as above, ftr Clarion (2nd TAF) Mosquito HP933 Pilot P H Burne Navigator A J Vickers The Mosquito was hit by Eisenbahnflak and exploded in mid-air. The wreckage came down 13.07 at Hüttenbusch (MH - Büttenbusch?) near Worpswede 21km NNE Bremen. ("Mosquito" on: http://www.rafcommands.com/forum/showthread.php?t=3638 Mosquito is German, living near Steinhuder Lake, and seems to have a special interest in Clarion) KE report 10338 according to a captured German report kindly supplied by Rod McKenzie, confirms location, though spelt with a B, not an H) I have a report from the MRES on the crash location of Mosquito HP933 on 22 Feb 1945 which specifies the location as Bevern, Germany, Map Ref. L54/R9539. L54 refers to the 1:250,000 scale map that covers Hamburg and surounding area. The coordinate you quote is a Nord de Guerre Zone (Modified British System) coordinate. The full version would be rR9549. This converts to Latitude : 53° 26' 15'' N, Longitude : 9° 09' 52'' E , which is less than 1km SW of Bevern. The crew of HP933 were: P/O Peter Harold Burne, RCAF, Pilot (J88797) - the Malvern chap I'm researching F/Lt. Allan Jerry Vickers, RCAF, Nav. (J13115) (http://www.rafcommands.com/forum/showthread.php?t=5673) Missing from day intruder over NW Germany 22.2.45 (Air Britain Serials) you are right PZ395 crashed near Bevern district Rotenburg/Wumme, the other one must be HR365 because all killed rest beside on Becklingen War Cemetery 13.F.5 - 13.F.8. According to the report of the Luftgaukommando HP933 crashed near H&amp;#252;ttenbusch district Osterholz-Scharmbeck (21 km nne Bremen). Aircraft exploded in mid air. (http://www.rafcommands.com/forum/showthread.php?5673-Map-coordinates-translation/page2)</t>
  </si>
  <si>
    <t>HR177</t>
  </si>
  <si>
    <t>Failed to return from attack against communication targets in Niedersachsen. RAF crew when lost. (F/L David Potts and Sgt. F. Valentine?). HR177 was EG-U (Mike Packham) 22/2 487Sqd HR177 (EG- ) FB.VI: Failed to return from attack against communication targets in Niedersachsen area. F/L David Potts &amp; Sgt. Frank Valentine were both killed. Both airmen are buried in the Becklingen War Cemetery, Soltau, Niedersachsen (Neil Hutchinson) Lost around 1315, coded U, crew as above, ftr Clarion (2nd TAF) Missing from day Intruder over NW Germany 22.2.45 (Air Britain Serials)</t>
  </si>
  <si>
    <t>HR356</t>
  </si>
  <si>
    <t>Failed to return from attack against communication targets in Niedersachsen. F/LT P.C. W. Sage, F/O J. Cockburn (both RAFVR?). Some sources say this was NS963. My wifes uncles name was John Cockburn,but always called Jack no1064663 joined 54otu 12/4/41 and that stage was a f/sgt.He went to 409 from there to what looks like no 5ps Prestwick,his records are a bit smudged in places.From Prestwick back to 409 until 25/3/42 onto the middle east first with 89 sqdn for a month.Moved to 46 sqdn 8/5/42 awarded DFM 25/5/43,promoted to pilot officer shortly afterwards.Left 46 sqdn 7/8/43 to no1 PDC then onto 9grp RAF Defford 27/11/43 nav/r inst duties left Defford 2/8/44 to no2 GSU and finally onto 487 7/8/44. His officers no was 145110. 
22/02 487Sqd HR 356 (EG-H) FB VI: A/c on a day intruder sortie, over W.Germany. Mosquito crashed Harz, Near Bad Lauterberg. F/lt P C. Sage DFC &amp; F/O J Cockburn DFM both killed. Buried at Soltau War Cemetery (Neil Hutchinson) Lost around 1315, coded H, crew as above, ftr Clarion (2nd TAF) HR 356 F/Lt. P.C.W/ Sage, DFC, Pilot (113425), F/O J. Cockburn, DFM, Nav. (145110). The registrar of the village (MH - Bevern, see http://www.rafcommands.com/forum/showthread.php?5673-Map-coordinates-translation) gave this crash location as 1,000 yards northwest of the village near the railway line Bremervorde-Rotenburg. (http://www.rafcommands.com/forum/showthread.php?t=5673) Missing from day intruder over NW Germany 22.2.45 (Air Britain Serials)</t>
  </si>
  <si>
    <t>NS981</t>
  </si>
  <si>
    <t>PZ395</t>
  </si>
  <si>
    <t>Failed to return from daytime intruder mission in Niedersachsen, PZ395/E. It took off at 1100 on an armed recce over Hamburg-Bremen-coast area of Germany and was one of two Mosquitoes (the other being?) shot down NW of Hamburg, crashing near Bevern, 7km East of Elsmhorn. The two crew were buried at Bevern, but later reinterred at Becklingen. They were New Zealanders Wg Cdr R W Baker, DFC, mid, RNZAF and Flt Lt A J Fowler, RNZAF. Baker had been the Sqn CO since 14 January. (Errol Martyn) 22/2 487Sqd PZ395 (EG-E) FB.VI: A/c was on an armed recce sortie in the Hamburg-Bremen area. Mosquito was shot down &amp; crashed near Bevern, 7 Kms east of Elsmhorn (NW of Hamburg). W/Cdr R W Baker DFC, MiD (RNZAF) &amp; F/L A J Fowler (RNZAF) were Killed. Both the aircrew are now buried in the Becklingen War Cemetery, Soltau, Niedersachsen (Neil Hutchinson) Lost around 1315, coded E, crew as above, ftr Clarion (2nd TAF)
From my 'For Your Tomorrow - A record of New Zealanders who have died while serving with the RNZAF and Allied Air Services since 1915 (Volume Two: Fates 1943-1998)': 
Thu 22 Feb 1945
2nd TACTICAL AIR FORCE
Armed reconnaissance over the Hamburg-Bremen-coast area, Germany
487 Squadron, RNZAF (B87 [Rosières-en-Santerre], France - 140 Wing, 2 Group)
Mosquito FB.VI PZ395/E - took off at 1100 and was one of two Mosquitoes shot down NW of Hamburg, crashing near Bevern, 7km east of Elsmhorn. The two crew were buried at Bevern, but later reinterred at Becklingen, 17km south of Soltau.
Pilot: NZ401748 Wg Cdr Reginald William BAKER, DFC mid, RNZAF - Age 29. 1002hrs. 194th op.
Navigator: NZ422654 Flt Lt Alexander John FOWLER, RNZAF - Age 22. 589hrs. 25th op.
Baker had been appointed commanding officer of the Squadron as recently as 14 January. All but 8 of his ops were flown during a two year tour with 485 Sqn, RNZAF.
Lost on his 4th op with the Squadron, Fowler had also flew seven with 214 Sqn and 14 with 161 Sqn, RAF.
And from Vol Three (Biographies &amp; Appendices):
p325; BAKER &amp; FOWLER – take off also recorded as 1110. One of two 487 Sqn Mosquitoes shot down within minutes of one another and a few hundred metres apart, at about 1315, by railway flak 2km NW of Bevern, both crews being killed. PZ395 crashed on the far side of the Bremervörde-Rotenburg line. Delete second sentence of the footnote. Add to footnote: The ‘reconnaissance’ was part of Operation CLARION, in which nearly 9000 Allied aircraft attacked the enemy’s transportation and communications. The cost to 487 Sqn was disastrous, five of its Mosquitoes being shot down for the deaths of all but two aircrew.
(http://www.rafcommands.com/forum/showthread.php?t=5673) Missing from day intruder over NW Germany 22.2.45 (Air Britain Serials)</t>
  </si>
  <si>
    <t>HX920</t>
  </si>
  <si>
    <t>NT177</t>
  </si>
  <si>
    <t>Served with 464 Sqn, under RAF control 7/44 to 22/2/45 Coded SB-O. S/D. P/O Judd POW. (Brian Fillery's website) Friendly fire, Mustang (2nd TAF and Flypast Article by 464 Squadron crew, February 2007) F/O R.W.A. Rankin KIA, navigator as above, lost around 1315, Coded O, ftr Clarion (2nd TAF, which confirms crew reported they were being attacked by a Mustang) Shot down at 13.09 hours near the airfield at Rotenburg, crew Judd PoW and Smith KIA (Captured German report kindly supplied by Rod McKenzie) During this operation, one of our pilots, a Canadian was shot down by an American fighter who possibly mistook the Mosquito for a JU 88 or a ME 110 or so we thought at the
time. The Yanks later tried to tell us it was a German in an American plane. We considered this utter rubbish! (http://www.calgarymosquitosociety.com/stories.htm , "Mosquitoes Bite At Night") Missing from day intruder 22.2.45 (Air Britain Serials)</t>
  </si>
  <si>
    <t>PZ388</t>
  </si>
  <si>
    <t>PZ397</t>
  </si>
  <si>
    <t>RS569</t>
  </si>
  <si>
    <t>RS604</t>
  </si>
  <si>
    <t>22.02.1945 pm Patrol 418 to Osnabrück from Hartford Bridge . Lost without trace (FCL). F/L G Hackett ok, F/O WS Brittain ok, no further info First mentioned in ORB, 13/14 February 1945; missing from operations, 21/22 February 1945 along with PZ388, PZ397and RS569. Letter "M" in ORB of 13/14 February 1945. (Hugh Halliday) Served with No. 418 Squadron, RCAF, coded "TH*R". (http://www.ody.ca/~bwalker/RAF_owned_AA100.html) Lost around 1315, coded M, both crew OK as above, ftr Clarion (Osnabrueck) (2nd TAF) Shot down at 13.45 hours, South of Terschelling, into sea, crew PoW (Captured German report, kindly supplied by Rod McKenzie) Missing from night patrol nr Osnabruck 22.2.45 (Air Britain Serials)</t>
  </si>
  <si>
    <t>HR569</t>
  </si>
  <si>
    <t>PZ380</t>
  </si>
  <si>
    <t>MH - maybe: The pilot was killed and the Navigator taken prisoner. As we crossed the enemy lines, at 4000ft, we were fired on from the ground. We broke formation and re-formed again as soon as possible. Patrol Stadt, River Elba River Weger Bombed Railway trucks encountered some flak but avoided any damage to our aircraft Left area flying formation on W/O Smith who flew over German Gun Emplacement unfortunately he was hit, caught fire and crashed. We decided that it might be safer to fly at about 4,000 ft this proved to be true although we did run into heavy anti-aircraft fire over Bremerhaven which we managed to evade and we got back to base in France safely. (Reg Everson: http://www.bbc.co.uk/dna/ww2/A3130426 ) Pilot W/O E.Smith, 305 Sqdn. was killed in crash with his Mosquito near Kassebruch, 18 kilometers south of Bremerhaven. Who was his Navigator? What was the serialno. of the plane? Mosquito PZ380 SM-J F/Sgt A. Robertson - POW (http://www.rafcommands.com/dcforum/DCForumID6/12649.html) Around 1300, coded J, crew as above, possibly shot down by flak, force-landed 8 miles SW Bremen, ftr Clarion (2nd TAF) No. 305 (Polish) Sqn Mosqito VI PZ380 SM-J downed by Flak W/O Ellis Smith 1268888 killed
F/Sgt Allan M Robertson 1561316 PoW (http://www.rafcommands.com/forum/showthread.php?t=4250) Came down at 13.25 hours at Kassebruch 18km south of Wesermuende, Smith KIA and Robertson PoW (Captured German report kindly supplied by Rod McKenzie) Ellis Smith previously buried in Kassebruch beside the WWI Memorial, Source: CWGC Missing from day intruder over NW Germany 22.2.45 (Air Britain Serials)</t>
  </si>
  <si>
    <t>PZ305</t>
  </si>
  <si>
    <t>Time around 1530, landed wheels up at B.58, cause not known, Clarion sortie, P/O A.C. Adams and F/S L. Nicholas both OK (2nd TAF) Bellylanded on return from interdiction sortie Rosibrea-en-Santerre 22.2.45 (Air Britain Serials)</t>
  </si>
  <si>
    <t>HR150</t>
  </si>
  <si>
    <t>NT227</t>
  </si>
  <si>
    <t>22 February 1945</t>
  </si>
  <si>
    <t>Inspected by Israeli Airforce in France, November 1950 (Air Enthusiast Magazine, September / October 1999). Hit by flak on day intruder over NW Germany 22.2.45 not repaired (Air Britain Serials)</t>
  </si>
  <si>
    <t>PF398</t>
  </si>
  <si>
    <t>22/23 February 1945</t>
  </si>
  <si>
    <t>RV298</t>
  </si>
  <si>
    <t>22.02.1945 1740 105 to Erfurt from Burn abandoned after running out of fuel at 32000ft. SE Bruges, without trace 2140 (BCL). S/L ILT Ackroyd ok, F/O EF Casey ok, Ran out of fuel on return from day intruder and abandoned SE of Bruges 22.2.45 (Air Britain Serials)</t>
  </si>
  <si>
    <t>HK262</t>
  </si>
  <si>
    <t>22/23 February 1945, disappeared into the North Sea while on interception patrol. (FCWDv5) 1387281 W/O Mervin WOODTHORPE of 125 Sqdn probably in HK262 which went missing on patrol on 22nd February 1945 Missing on patrol 22.2.45 (Air Britain Serials) 22.02.45 125 Sqn. HK262 Missing on ops patrol. (Mosquito Crash Log)</t>
  </si>
  <si>
    <t>NS844</t>
  </si>
  <si>
    <t>613/305/21/305</t>
  </si>
  <si>
    <t>Damaged by flak on day intruder over NW Germany 23.2.45 not repaired (Air Britain Serials)</t>
  </si>
  <si>
    <t>MM428</t>
  </si>
  <si>
    <t>464/54OTU</t>
  </si>
  <si>
    <t>Engine cut on take-off bellylanded Charterhall 23.2.45 (Air Britain Serials)</t>
  </si>
  <si>
    <t>KB350</t>
  </si>
  <si>
    <t>23/24 February 1945</t>
  </si>
  <si>
    <t>HR342</t>
  </si>
  <si>
    <t>First mentioned in ORB, 5/6 January 1945 (which gives letter N); missing from operations, 23/24 February 1945; F/O L.H. McLeod killed. FTR from a night ground attack sortie to Rheine, 23/24 February 1945 (FCWDv5) Coded N, lost around 2230 on 23/24 February 1945, pilot as above, navigator F/O W. Morrison also KIA, ftr Intruder to Gravenbroch (2nd TAF) Missing from night patrol Grevenbroich 23.2.45 (Air Britain Serials)</t>
  </si>
  <si>
    <t>NT354</t>
  </si>
  <si>
    <t>HK304</t>
  </si>
  <si>
    <t>25/456/68/51OTU</t>
  </si>
  <si>
    <t>Broke up in air nr Steppingley Beds. 24.2.45 (Air Britain Serials) 24.02.45 51 OTLJ. HK304 Aircraft broke up in mid air and crashed near Steppingley, Bedford, killing two. (Mosquito Crash Log)</t>
  </si>
  <si>
    <t>RF603</t>
  </si>
  <si>
    <t>HR406</t>
  </si>
  <si>
    <t>Lost 25.2.45 (Air Britain Serials)</t>
  </si>
  <si>
    <t>PZ374</t>
  </si>
  <si>
    <t>25/26 February 1945</t>
  </si>
  <si>
    <t>25 Feb D.H. Mosquito no. PZ374. Shot down by flak while attacking M/T in Germany near Haffen Memr. Lost were: F/O Kaczan and F/O Lech. 25/26 February 1945 (FCWDv5) Coded H, lost around 2200 on 25/26 February, F/O J. Lech and P/O H.T. Kaczan both KIA, ftr from Germany (2nd TAF) Missing from night intruder 26.2.45 (Air Britain Serials)</t>
  </si>
  <si>
    <t>PF409</t>
  </si>
  <si>
    <t>25.02.1945 1833 128 to Erfurt from Wyton returned to base but subsequently written off due to battle damage 17.05.45. at Martin Hearn repair facility 2258 (BCL). F/O DW Rhys ok, F/O FJ Kennelly ok. 25/26 February 1945, M5-Z, "Serial Range PF379 - PF415. 37 Mosquito B.MkXV1. Powered by Merlin 72/73 engines. Part of a batch of 195 delivered by Percival Aircraft (Leavesden) between 15May44 and 5Dec45. Airborne 1833 25Feb45 from Wyton. Returned to base landing safely at 2258, but was subsequently written off due substantial battle damage at the Martin hearn repair facility 17May45. F/O D.W.Rhys F/O F.J.Kennelly " (Chorley via Lost Bombers) Damaged during raid on Erfurt 26.2.45 and not repaired (Air Britain Serials)</t>
  </si>
  <si>
    <t>HK125</t>
  </si>
  <si>
    <t>256/155MU</t>
  </si>
  <si>
    <t>155MU</t>
  </si>
  <si>
    <t>KB575</t>
  </si>
  <si>
    <t>Crashed in forced landing 30m NNW of Bissau French Guinea 26.2.45 (Air Britain Serials)</t>
  </si>
  <si>
    <t>HR638</t>
  </si>
  <si>
    <t>PZ371</t>
  </si>
  <si>
    <t>26/27 February 1945</t>
  </si>
  <si>
    <t>NS595</t>
  </si>
  <si>
    <t>450129 PETERSON, HARRY E MOSQUITO NS-595 WATTON, UK 25 (Thomas Ensminger) 450309 MOSQUITO NS-595 WATTON, UK 25 (Thomas Ensminger - MH note discrepancy in dates) SOC 27.2.45 (Air Britain Serials)</t>
  </si>
  <si>
    <t>RS598</t>
  </si>
  <si>
    <t>NS731</t>
  </si>
  <si>
    <t>27.02.1945 Special Duty, Weather Recce 1409Flt to Mainz area from Wyton . Lost without trace (BCL). S/L RD McLaren DFC +, F/L JAL Lymburner RCAF pow, McLaren buried in Rheinberg War Cem Details of his death were later revealed by his navigator who was liberated during the Allied advance into Germany. They had been sent on reconnaissance over Germany on February 27; over Mayence (Mainz), they were suddenly attacked by fighters and one engine was put out of action. The navigator thought they should jump but Bob climbed above the clouds and tried to get home with his information. Losing their course, they came down beneath the clouds into a heavy concentration of anti-aircraft fire. The plane crashed and Bob was killed instantly, though his navigator was miraculously thrown clear. (http://www.archive.org/stream/trinitycollegesc00trinuoft/trinitycollegesc00trinuoft_djvu.txt)
LYMBURNER, P/O Joseph Arthur Laurent (J16573) - Distinguished Flying Cross - No.425 Squadron - Award effective 21 October 1943 as per London Gazette dated 29 October 1943 and AFRO 2457/43 dated 26 November 1943. Born St. Vincent, Alberta, 1920; home in Montreal; enlisted there 26 February 1941. Trained at No.3 ITS (graduated 15 July 1941), No.13 EFTS (ceased training 19 August 1941), No.9 AOS (graduated 16 January 1942), No.6 BGS (graduated 28 February 1942) and No.2 ANS (graduated 30 March 1942). Commissioned 1942. After tour with No.425 Squadron he flew with No.1409 Flight, which photographed Bomber Command targets. On 27 February 1945, on a sortie to Mainz, his aircraft was attacked by three fighters and then hit by flak. His pilot crash-landed the Mosquito, but it caught fire and exploded. Lymburner was initially treated in a German hospital, but on 22 March he was repatriated to England; two days later he was admitted to East Grinstead. He has suffered severe leg burns and was treated over a period of four months, during which time several successful skin grafts were carried out. Portrait drawn by F/O Charles Goldhamer while at Queen Victoria Hospital (Canadian War Museum 11262)
Came down at Biebern, 6km WNW of Simmern (MH - just west of Mainz), at 1715 hours, KE 10395 (http://www.footnote.com/image/38615566/Mosquito%7Cmosquitoes/#38615400) Missing on met flight 27.2.45 (Air Britain Serials)</t>
  </si>
  <si>
    <t>HP853</t>
  </si>
  <si>
    <t>25/487/21/464/613/305/60OTU</t>
  </si>
  <si>
    <t>Collided with Auster TJ412 and crashed nr Middle Wallop 1.3.45 (Air Britain Serials) 01.03.45 60 OTU. HP853 Collided with Auster V TJ412 of 665 Squadron in Hants while on a night practice operational patrol at 900 feet. One killed in Auster and one baled out of Mosquito. (Mosquito Crash Log)</t>
  </si>
  <si>
    <t>1945-03</t>
  </si>
  <si>
    <t>HJ659</t>
  </si>
  <si>
    <t>51OTU/60OTU/141/1692 Flt/239/1692 Flt/54OTU</t>
  </si>
  <si>
    <t>PZ407</t>
  </si>
  <si>
    <t>Engine cut after take-off crashlanded Faucescourt 27.2.45 DBF (Air Britain Serials)</t>
  </si>
  <si>
    <t>PZ309</t>
  </si>
  <si>
    <t>27/28 February 1945</t>
  </si>
  <si>
    <t>F/Lt. John Frederick Filtfau J/10125 RCAF (presently buried at Hotton) got killed flying PZ309 on 27/02/1945,when he abandoned the plane near Namur, Belgium. (Luc Vervoort) Served with 464 Sqn, under RAF control 11/44 to 27/2/45. Participated in Gestapo HQ Copenhagen Raid 21/3/45. S/D on From Operations Germany. Flt Filteau killed. F/O H.I.Storen baled out and OK. (Brian Fillery's website) According to the book Gestapo Hunters (there's that book, again {:&lt;) ) PZ 309 SB-Z was lost on the 27th Feb 45. Filteau was killed, but his nav managed to bale out &amp; survived. Navigators name was F/O H I Storen RCAF (No. J45432). I've had a look at the list of Mosquitoes used on the Shelhaus Raid &amp; PZ 309 isn't listed. However, there's a PZ 306 &amp; PZ 339, so maybe there's a typo in your list. (Neil Hutchinson) 27/28 February 1945 (FCWDv5) The pages of the ORB are 344 (F.540) &amp; 359 (F.541) for this date. Also, from an NAA Document ("No 464 Squadron. Written Circumstantial Reports") "The aircraft did not return. The navigator bailed out and is safe but suffering from loss of memory. Consequently, it has not been possible to ascertain the fate of the pilot or what happened to the aircraft" The nav. P/O H F Storen was also Canadian (J/45432) May have come down at Schandelah, 11km E of Brunswick, as the other Mosquito lost this night is noted as having come down at Bollersen. (http://www.footnote.com/image/38615566/Mosquito%7Cmosquitoes/#38615400) Abandoned on night intruder nr Namur 27.2.45 (Air Britain Serials)</t>
  </si>
  <si>
    <t>NS990</t>
  </si>
  <si>
    <t>27/28 February 1945 (FCWDv5) Lost around 2200 on 27/28 February, P/O A.C. Adams and F/S L.L. Nicholas both KIA, ftr from Germany (2nd TAF) Crashed approx 2200h near Bollersen, Niedersachsen (Lower Saxony); crew first buried in the Gemeindefriedhof (Communal cemetery) at Bergen. (Henk Welting) Missing from night intruder 28.2.45 (Air Britain Serials)</t>
  </si>
  <si>
    <t>A52-7</t>
  </si>
  <si>
    <t>1APU/1PRU</t>
  </si>
  <si>
    <t>02.1945 crashed on operation. on/near Sunday islands, SE Melbourne (MIAS). S/L Gray ok, F/O Sudlow ok, no further info Built as F.B.40. Delivered during September 1944. Final disposition: crashed on operations over Sunday Island, February 1945. (Beaufort, Beaufighter and Mosquito in Australian Service, Stewart Wilson, 1990) Ditched nr Sunday Island WA 28.02.45 (Air Britain Serials)</t>
  </si>
  <si>
    <t>LR444</t>
  </si>
  <si>
    <t>Engine cut abandoned over Crete 28.2.45 (Air Britain Serials)</t>
  </si>
  <si>
    <t>HR457</t>
  </si>
  <si>
    <t>Broke up in air during dive bombing 40m SE of Mandalay 28.2.45 (Air Britain Serials) DRAPER  BV  76309, JAMES  PR  1384548</t>
  </si>
  <si>
    <t>HR525</t>
  </si>
  <si>
    <t>SOC 31.2.45 (Air Britain Serials)</t>
  </si>
  <si>
    <t>MM746</t>
  </si>
  <si>
    <t>Med/416US</t>
  </si>
  <si>
    <t>28 February / 1 March 1945</t>
  </si>
  <si>
    <t>Only Mosquito to shoot down an enemy aircraft whilst in USAAF service. This aircraft was actually lost on Feb 28/29 '45, when its crew had to bail out due to fog and debris damage after shooting a reconnaissance Ju 188. Every night at around nine o’clock for several weeks during the winter 1945, a German Ju-188 reconnaissance aircraft would fly over the American air base of Pontedera, Italy. Because of the regularity of these overflights, the intruder was nicknamed “Recon Charley”. On the night of the February 28, however, a de Havilland Mosquito was readied with USAAF Capt. Larry Englert al the controls and Lt. Earl Dichney working the radar. When the Ju-188 reappeared on the scene like a clockwork, the Mosquito took off in pursuit. The night fighter located Recon Charley but because of the Mosquito’s rapid closure rate it was in dangerous proximity to the target at the time the pilot opened the fire. The Ju-188, caught unaware of the Mosquito’s presence, began to disintegrate. Some of the debris struck the Mosquito, harming the engines and causing hydraulic damage. Upon return to Pontedera, the limping aircraft was greetedby a fog blanketing the base. Able to spot the glow of the runway lights, Captain Englert manoeuvred the Mosquito over the faint landmarks, and than, with Lieutenant Dickey bailed out.
E/A Ju 188D-2 of 4(F)./122,Shot down NW of Cremona by a Mosquito night fighter while returning from a night photo recce over Naples, 100%, 4 KIA and 1 WIA. Il ricognitore era uno Ju-188D-2 W.Nr.230412 del 4° Staffeln. Questi bimotori avevano a bordo due macchine fotografiche per la ripresa notturna NRb (Nachtreihenbildkamera) 40/25 opppure NRb 50/25. SOC 20.3.45 (Air Britain Serials)</t>
  </si>
  <si>
    <t>NS859</t>
  </si>
  <si>
    <t>Another source says SY-P, Missing 27-04-44, partly recovered from Enschede in 1967 and again in 1986. 28 February / 1 March 1945 (FCWDv5). It crashed near the airbase at Twenthe in Holland. The pilot whas Flt. Sgt R.J.E. Adey 21 years old and navigator Flt.Sgt K.J. Pinnel ("Gerbrand" on the mossie.org forum) Pilot F/L G.F. Coward, Nav. W/O F.S. Wilsher both KIA, ftr Hannover / Hildesheim (2nd TAF) 1. Mar 1945
613 Sqn 2nd TAF
Mosquito VI NS859 SY-
Op: Hannover/Hildesheim
F/L Pilot G F Coward RCAF
+, 19.A.2-3
W/O Navigator F S Wilsher
+, 19.A.2-3
The Mosquito crashed 0430 at Bollersen 4km SSE of Bergen. Both airmen were first buried in Bergen Cemetery. Now they rest in Becklingen War Cemetery. there were two important railroads in the vicinity of Bollersen. Celle-Munster and Celle-Soltau. Possible the Mosquito attacked some train or troop transport in this area. 
But the cause of loss is still unknown. The parts of the Mosquito were spread over a wide area. Only single body parts were found. The Luftgau XI reports that the Mosquito dismantled in the air. (http://www.rafcommands.com/forum/showthread.php?p=3304) Missing from night intruder 29.2.45 (Air Britain Serials)</t>
  </si>
  <si>
    <t>PF451</t>
  </si>
  <si>
    <t>KB273</t>
  </si>
  <si>
    <t>28 February/1 March 1945</t>
  </si>
  <si>
    <t>George Atkinson - I have a 54 OTU Mosquito HJ569 that crashed 3m E of Coldstream whilst doing slow rolls on 1/3/45. Understand from 'Those other Eagles' that Atkinson, a veteran of the fighting in France and of the BoB, was a f/i with that unit. The officer under instruction, also killed, is given as ATR Cleeve 160943. Aircraft was on a demonstration flight, completed two unauthorised slow rolls and spun into ground. Crashed into the grounds of Pallinsburn House (at the time being used as a hospital) near Coldstream. (RAF Commands Forum) Mosquito NF Mk2,HJ 569 crashed some five hundred yards from the front of Pallinsburn House, at that time a convalescent hospital, March 1st around 3 pm. The Mosquito, according to an eyewitness, fell in a spin, crashed and exploded. Both George Atkinson and F/O A.T.R. Cleave were killed. George Atkinson was buried in Blyth (Links Road) Cemetery. You will find a bit about him in my book: 'A Gathering Of Eagles'. (Robert Dixon) Spun into ground 3m E of Coldstream Berwickshire 1.3.45 (Air Britain Serials) 01 03.45 54 OTU. HJ659 Aircraft on demonstration flight completed two unauthorised slow rolls and spun in three miles east of Coldstream. Two killed. (Mosquito Crash Log)
Name: CLEEVE, ANTHONY THOMAS RUSSELL 
Initials: A T R 
Nationality: United Kingdom 
Rank: Flying Officer (Pilot U/T) 
Regiment/Service: Royal Air Force Volunteer Reserve 
Age: 22 
Date of Death: 01/03/1945 
Service No: 160943 
Additional information: Son of Cecil Cleeve and of Inez Cleeve (nee Russell), of Great Chart. 
Casualty Type: Commonwealth War Dead 
Cemetery: CHARING (KENT COUNTY) CREMATORIUM 
Name: ATKINSON, GEORGE
Initials: G
Nationality: United Kingdom
Rank: Flight Lieutenant (Pilot Instr.)
Regiment/Service: Royal Air Force
Age: 29
Date of Death: 01/03/1945
Service No: 47413
Awards: D F M
Additional information: Son of Robert Smith Atkinson and Isabella Atkinson, of Blyth; husband of Patricia Chadney Atkinson, of Harlow, Essex.
Casualty Type: Commonwealth War Dead
Grave/Memorial Reference: Grave 3613.
Cemetery: BLYTH CEMETERY
(CWGC)
Flt Lt George Atkinson DFM (47413), age 29, was from Blyth, and had flown with 151 Squadron during the Battle of Britain.
(http://www.rafcommands.com/forum/showthread.php?11530-Possible-Beaufighte-crash), see also http://www.rafcommands.com/forum/showthread.php?2261-George-Atkinson-47413</t>
  </si>
  <si>
    <t>DD759</t>
  </si>
  <si>
    <t>25/141/239/1692 Flt/51OTU</t>
  </si>
  <si>
    <t>To 5912M 3.45 (Air Britain Serials)</t>
  </si>
  <si>
    <t>DD714</t>
  </si>
  <si>
    <t>23/85/BSDU/51OTU</t>
  </si>
  <si>
    <t>DD659</t>
  </si>
  <si>
    <t>To 5084M 3.45 (Air Britain Serials)</t>
  </si>
  <si>
    <t>DD730</t>
  </si>
  <si>
    <t>157/60OTU</t>
  </si>
  <si>
    <t>To 5061M 3.45 (Air Britain Serials)</t>
  </si>
  <si>
    <t>HR458</t>
  </si>
  <si>
    <t>I have Fly Off David Kinnel from 82 Sqn recorded as lost on 1 March 1945. Fly Off Kinnel is commemorated at the Imphal War Cemetery. I trawled through all 1,465 names and found that Wt Off Harry Allen Lambert (nav/wop) from 82 Sqn was also lost on 1 March 1945. As we know the crew of the first Mossie (HR439) was Best/Lorimer, it's fairly certain that Kinnel/Lambert were the crew from HR458. (Alex Crawford on RAF Commands Forum). Swung on take-off Thazi 1.3.45 DBF (Air Britain Serials)</t>
  </si>
  <si>
    <t>MM706</t>
  </si>
  <si>
    <t>Lost height after vibration on test flight lost height and flew into ground nr Amiens 1.3.45 (Air Britain Serials)</t>
  </si>
  <si>
    <t>ML969</t>
  </si>
  <si>
    <t>1/2 March 1945</t>
  </si>
  <si>
    <t>01.03.1945 1903 692 to Erfurt from Graveley during sortie ASI failed and on return to base plane landed heavily, undercarriage collapsed. at Graveley airfield 2310 (BCL). F/L GR Green ok, F/L JA Perry ok, 1/2 March Erfurt "Serial Range ML956 - ML999. 44 Mosquito B.MkXV1. Powered by Merlin 72/73 engines. Part of a batch of 152 delivered by De Havilland (Hatfield) between 24Nov43 and 4Dec44. MM170 was not delivered. Airborne 1903 1Mar45 from Graveley. During the operation, the ASI failed and on return to base at 2310 the Mosquito landed heavily, causing the undercarriage to collapse. The wreckage caught fire, but the crew escaped uninjured. F/L G.R.Green F/L J.A.Perry " (Chorley via Lost Bombers) U/c collapsed on landing Graveley 1.3.45 (Air Britain Serials) 01 03.45 692 Sqn. ML969 Heavy landing at Gravely undercarriage collapsed. Crew unhurt. (Mosquito Crash Log)</t>
  </si>
  <si>
    <t>HR439</t>
  </si>
  <si>
    <t>On 1 March 1945 a Mosquito from 82 Sqn was lost during a night raid on Pyinmana and Toungoo. The Mossie was crewed by Flt Sgt R Brest/Sgt A S Lorimer. (Alex Crawford) Missing from night intruder mission 2.3.45 (Air Britain Serials)</t>
  </si>
  <si>
    <t>KB206</t>
  </si>
  <si>
    <t>1655MTU/NTU</t>
  </si>
  <si>
    <t>EATON, Robert James - (Flight Sergeant); Service Number - 430960; File type - Casualty - Repatriation; Aircraft - Mosquito KB 206; Place - Staffordshire, England; Date - 2 Marc h 1945 (National Archives of Australia) Pilot F/L Alberton. Took off 19:15 in good weather, nothing further heard until it crashed at 21:15 at Cheddleton, Staffordshire. The crew appeared to have made no attempt to bale out. (Same)
Mission: Training. 
Date: 2nd March 1945 
Unit: P.F.N.T.U. (Pathfinder Force Navigation Training Unit.)
Type: Mosquito XX. 
Serial: KB206. 
Coded: ? 
Location: Basford Cheddieton, Stafford. 
Pilot: F/Lt. Arthur Ian Albertson. A.F.C. 80126. R.A.F.V.R. Age 30. Killed.
Nav: F/S Robert James Eaton. 430960. R.A.A.F. Age 20. Killed.
REASON FOR LOSS:
Took-off from Warboys at 1900 hrs for a high-level night cross-country training flight, the crew being briefed to fly at 27,000 feet. At around 2100 hrs, the Mosquito broke up and crashed at Yew Tree Farm, Basford Cheddieton, south of Leek, Stafford. (http://www.aircrewremembrancesociety.com/raf1945/albertson.html) Broke up in air nr Leek Staffs. 2.3.45 (Air Britain Serials) 02.03.45 PFNTU. KB206 Aircraft on high level cross country lost control and broke up at Basford near Leek, Staffs, killing two. (Mosquito Crash Log) 
PFNTU2/03/1945 Training KB206 Mosquito XX T/o 1900 Warboys for a high level night cross country, the crew being briefed to fly at 27,000 feet. At around 2100, the Mosquito broke up and crashed at Yew Tree Farm, Basford Cheddleton, S of Leek, Stafford. F/Lt A IAlbertson AFC 30 80126 CAMBRIDGE CITY CEMETERY 2650878 2/03/1945, F/Sgt R JEaton  20 430960 CAMBRIDGE CITY CEMETERY 2651061 2/03/1945 (http://www.156squadron.com/display_newpff_roll.asp?ID=PFNTU
)</t>
  </si>
  <si>
    <t>RR281</t>
  </si>
  <si>
    <t>Engine failed to restart after single-engined overshoot lost height and bellylanded Wickharn Hill Oxon. 2.3.45 (Air Britain Serials)</t>
  </si>
  <si>
    <t>A52-26</t>
  </si>
  <si>
    <t>03.1945 87 crashed on landing. at Coomalie Creek, Northern Territories (MIAS). RAAF Mosquito A52-26, from 87 Squadron (Photo Reconnaissance - 87PRS) crashed on landing at Coomalie Creek airfield on 7 March 1945. (http://home.st.net.au/~dunn/ozcrashes/nt147.htm , has photos) Built as P.R.40. Delivered during October 1944. Final disposition: crashed on landing at Coomalie, Northern Territory, March 1945. (Beaufort, Beaufighter and Mosquito in Australian Service, Stewart Wilson, 1990) Crashed Coomalie Creek NT 02.03.45 (Air Britain Serials)</t>
  </si>
  <si>
    <t>KB268</t>
  </si>
  <si>
    <t>162/139</t>
  </si>
  <si>
    <t>2/3 March 1945</t>
  </si>
  <si>
    <t>02.03.1945 1822 139 to Berlin from Upwood returned safely but FLAK damage beyond economical repair. at Upwood airfield 2305 (BCL). F/O G Coleman DFM ok, F/L R Cooper DFC ok, 2/3 March, XD-C, "Serial Range KB100 - KB299. 200 Mosquito Mosquito BMkXX. Part of a batch of 245, including 9 to the USAAF as F8, delivered by De Havilland (Toronto) Canada. Airborne 1822 2Mar45 from Upwood. Returned safely to base at 2305 but had sustained such severe battle damage that repairs were assessed as uneconomical. The DFM awarded to P/O Coleman DFM was Gazetted 23Mar43 following a tour with 148 Sqdn in the Middle East. F/O G.Coleman DFM F/L R.Cooper DFC " (Chorley via Lost Bombers) Damaged by flak Berlin 3.3.45 SOC on return (Air Britain Serials)</t>
  </si>
  <si>
    <t>HK398</t>
  </si>
  <si>
    <t>Bellylanded at Forli 3.3.45 DBF (Air Britain Serials)</t>
  </si>
  <si>
    <t>TA139</t>
  </si>
  <si>
    <t>144MU</t>
  </si>
  <si>
    <t>RG114</t>
  </si>
  <si>
    <t>Engine cut overshot landing and u/c raised to stop Oakington 3.3.45 DBR (Air Britain Serials)</t>
  </si>
  <si>
    <t>MM640</t>
  </si>
  <si>
    <t>85/157/169</t>
  </si>
  <si>
    <t>3/4 March 1945</t>
  </si>
  <si>
    <t>DZ491</t>
  </si>
  <si>
    <t>139/192</t>
  </si>
  <si>
    <t>04.03.1945 2027 heading for Kamen raid 192 BS from Foulsham returned to base but swung off runway and wrecked in a ditch. at Foulsham airfield 0007 (BCL). F/L AE Roach RAAF ok, F/O H Cooper ok, "Serial Range DZ458 - DZ497. 40 Mosquito B.M1V Series 11. Powered by Merlin 21/23 engines. Part of a batch of 250, except four as PR.MKV111 and four as NF.MkXV, delivered by De Havilland (Hatfield). Airborne 2027 3Mar45 from Foulsham to operate in the Kamen area. Returned to base at 007 but swung on landing. sheering the undercarriage, finished up in a ditch, wrecked beyond repair. No crew injuries. F/L A.E.Roach RAAF F/O H.Cooper " (Chorley via Lost Bombers) Swung into ditch on landing and u/c collapsed Foulsham 3.3.45 (Air Britain Serials)</t>
  </si>
  <si>
    <t>NT444</t>
  </si>
  <si>
    <t>04.03.1945 early am Scramble alarm start 406 over North Sea from Manston . Lost without trace (FCL). F/O RW Donovan +, F/O VM Grant +, no known graves, aircraft missing. 3/4 March 1945 (FCWDv5) Hans Krause of I./NJG 4 claimed a Mosquito shot down from close range by his gunner on 3/4 March 1945. "On 3/3/45 Krause took part in Operation Gisela and there is indeed a note in the remarks column 'Abschuss Einer Mosquito?' but it doesnt say which of the crew claimed it." Specht was wounded during the Mossie attack on 3/3/45 and, indeed, it was he who possibly shot it down from very close range with the rearward MG151. There is a Namentliche Verlustemeldung for Specht's wounding but it is not clear how long he was hospitalised.
 (Rod McKenzie on http://forum.12oclockhigh.net/showthread.php?t=9812&amp;page=5) Missing from night interception over North Sea 4.3.45 (Air Britain Serials)</t>
  </si>
  <si>
    <t>TA404</t>
  </si>
  <si>
    <t>DZ480</t>
  </si>
  <si>
    <t>Lost power after take-off and bellylanded Haverfordwest 4.3.45 (Air Britain Serials)</t>
  </si>
  <si>
    <t>KB411</t>
  </si>
  <si>
    <t>03.03.1945 1819 608 to Berlin from Downham Market force landed. at Manston airfield 2313 (BCL). S/L ES Few DFC AFC ok, P/O SS Campbell ok, Engine cut forcelanded at Manston 4.3.45 (Air Britain Serials)</t>
  </si>
  <si>
    <t>HK178</t>
  </si>
  <si>
    <t>W/C Hugh William Eliot DFC of 256 Squadron shot down by flak whilst attacking a bridge. (Aces High) But the biggest tear-jerker by far is the life story, as told in letters and artefacts, of Squadron Leader Hugh William Eliot DFC, who died aged 23 while serving in northern Italy. It offers a fascinating insight into life on active service: his flying gauntlets, photographs, log books, epaulets, medals, passport, pages from a diary kept by his mother, the fateful telegram from the Air Ministry to his parents and a letter of sympathy from George VI. Most poignantly there are also more than 100 letters home, including one dated January 11, 1945. It ended, "Cheerio. Give my love to Grannie and Pop. PS: Will you send my little green nail brush which I left behind me?" They were to be the last words he ever wrote home. (http://www.tes.co.uk/article.aspx?storycode=315296, The Spitfire and Hurricane Memorial Building at RAF Manston in Kent ) Missing from intruder mission 4.3.45 (Air Britain Serials)</t>
  </si>
  <si>
    <t>NT357</t>
  </si>
  <si>
    <t>F/O Aust and F/O Halestrap, both killed (Intruders Over Britain) Scrambled at 01:26, returned at 03:44 on one engine, then undercarriage would not come down. Made one circuit then crashed. 2/3 March (A History of 68 Squadron) 3/4 March, crashed returning from anti-Gisela scramble on one engine (Intruders Over Britain) Lost height on single-engined overshoot and crashed on return from patrol Coltishall 4.3.45 DBF (Air Britain Serials) 04.03.45 68 Sqn. NT357 Crashed and burnt out in Norfolk after overshoot at night. Two killed. (Mosquito Crash Log)</t>
  </si>
  <si>
    <t>NT365</t>
  </si>
  <si>
    <t>45/ March 1945</t>
  </si>
  <si>
    <t>04.03.1945 Evening interception 68 anti V1 from Coltishall Hit by "friendly"AA fire and crew had to bale out. Lost without trace (FCL). W/O D Lauchelen ok, P/O H Bailey ok, no further info . 3/4 March 1945 Hit in starboard engine by own AA, turned for home. Port engine was then hit and control was lost, the crew baling out safely. (A History of 68 Squadron) 4/5 March 1945 (FCWDv5) Hit by own AA on interception and abandoned Martham Norfolk 4.3.45 (Air Britain Serials) 04.03.45 68 Sqn. NT365 Aircraft hit twice by 'friendly' A. A. fire, crew baled out safely and it crashed at Grange Farm, Martham, Norfolk. (Mosquito Crash Log)</t>
  </si>
  <si>
    <t>NT244</t>
  </si>
  <si>
    <t>12FU/1 OADU/NA</t>
  </si>
  <si>
    <t>416NFS , 12th Air Force. Pilot King, Herbert L. Crashed on Take off at Pisa. Category 4 damage, 05 March 1945. (http://www.aviationarchaeology.com) Lost 5.3.45 (Air Britain Serials)</t>
  </si>
  <si>
    <t>NA</t>
  </si>
  <si>
    <t>MM478</t>
  </si>
  <si>
    <t>Hit earth mound taxying and u/c collapsed Lille/Vendeville 5.3.45 (Air Britain Serials)</t>
  </si>
  <si>
    <t>KB271</t>
  </si>
  <si>
    <t>05.03.1945 1808 139 to Berlin from Upwood overshot on return to base and crashed. at Upwood airfield 2015 (BCL). F/L A O´Grady RAAF ok, F/L LD Groome DFC ok, Overshot landing at Upwood on return from Berlin 5.3.45 (Air Britain Serials)</t>
  </si>
  <si>
    <t>HR404</t>
  </si>
  <si>
    <t>Hit water buffalo on take-off and u/c collapsed Thazi 5.3.45 (Air Britain Serials)</t>
  </si>
  <si>
    <t>DZ588</t>
  </si>
  <si>
    <t>KB619</t>
  </si>
  <si>
    <t>05.03.1945 163 to Berlin from Wyton taxied into ditch and damaged beyond repair. at Wyton airfield 0100 (BCL). F/L J Watson ok, , Taxied into ditch Wyton 5.3.45 DBR (Air Britain Serials)</t>
  </si>
  <si>
    <t>Taxying accident</t>
  </si>
  <si>
    <t>HK287</t>
  </si>
  <si>
    <t>U/c jammed bellylanded at Coltishall 5.3.45 (Air Britain Serials)</t>
  </si>
  <si>
    <t>HR645</t>
  </si>
  <si>
    <t>Crashed recovering from dive Kolar ranges 5.3.45 (Air Britain Serials) NOXON  FR  159061, YARKER  T  1578673</t>
  </si>
  <si>
    <t>KB197</t>
  </si>
  <si>
    <t>5/6 March 1945</t>
  </si>
  <si>
    <t>NS992</t>
  </si>
  <si>
    <t>PF447</t>
  </si>
  <si>
    <t>05.03.1945 1853 attack airfields 109 to Hallendorf from Little Staughton attacked 2142 from 32000ft, crew headed for Brussels airfield, crashed on attempt to land. at Brussels-Melsbroek airfield (BCL). F/L AM Payne +, F/L JV Evans +, both buried in Brussels Town Cem.
Took off from Little Staughton at 18.53. Mosquito XVI. Crashed whilst trying to land at Brussels-Melsbroek, following a successful mission. 
PAYNE 
 Alfred Migal 
 Flying Officer 161730. 109 Sqdn., Royal Air Force Volunteer Reserve. Died: Monday 5 March 1945. Buried: BRUSSELS TOWN CEMETERY, Evere, Vlaams-Brabant, Belgium. Ref. X. 25. 15. 
EVANS 
 John Vernon 
 Flight Lieutenant 124672. Nav. 109 Sqdn., Royal Air Force Volunteer Reserve. Died Monday 5 March 1945. Age 26. Son of David John and Hannah Jane Evans, of Gwaun Cae Gurwen, Glamorgan. B.A. (Lampeter). Buried: BRUSSELS TOWN CEMETERY, Evere, Vlaams-Brabant, Belgium. Ref. X. 25. 16.
(http://www.roll-of-honour.com/Bedfordshire/LIttleStaughton109Squadron.html)
5/6 March 1945, "Serial Range PF428 - PF469. 42 Mosquito B.MkXV1. Powered by Merlin 72/73 engines. Part of a batch of 195. Delivered by Percival Aviation (Luton) between 15May44 and 5Dec45. PF447 was initially issued to No.128 Sqdn. Airborne 1853 5Mar45 from Little Staughton. Bombed the AP at 2142 from 32,000 feet. After advising the success of their operation, the crew diverted to Brussels-Melsbroek, crahing there wwh trying to land. Both are buried in Brussels Town cemetery. F/L Evans held a BA degree (Lampeter). F/L A.M.Payne KIA F/L J.V.Evans KIA " (Chorley via Lost Bombers) Missing (Hallendorf) 5.3.45 (Air Britain Serials)</t>
  </si>
  <si>
    <t>RS533</t>
  </si>
  <si>
    <t>FTR western Germany (FCWDv5) 5/6 March 1945, time 0140, crashed in bad weather south of Marquette Nord, F/O V.R. Bell and F/S C.G. Davidson both KIA. (2nd TAF) Flew into ground in cloud on return from Haifer M/Y 1/2m S of Marquette Nord 6.3.45 (Air Britain Serials)</t>
  </si>
  <si>
    <t>MM278</t>
  </si>
  <si>
    <t>140/400/140/151RU</t>
  </si>
  <si>
    <t>Engine cut on take-off swung and u/c collapsed Lille/Vendeville 6.3.45 (Air Britain Serials)</t>
  </si>
  <si>
    <t>151RU</t>
  </si>
  <si>
    <t>ML924</t>
  </si>
  <si>
    <t>109/139/109/105</t>
  </si>
  <si>
    <t>06.03.1945 1907 105 to Wesel from Bourn on return one engine stopped, bounced and damaged beyond repair. at Bourn airfield 2220 (BCL). W/C TW Horton DFC RNZAF ok, F/L W Jones DFC ok, Wesel 6 March '45, "Serial Range ML896 - ML924. 29 Mosquito B.Mk1X. Powered by Merlin 72 engines. Delivered by De Havilland (Hatfield) between 10Jul43 and 20Oct43. ML914 was detached for trials with the 4,000lb 'Cookie' and 6-store Avro carrier. ML924 was initially issued to No.109 Sqdn with whom it flew its first operational sortie 1Feb45. Transferred to 105 Sqdn 'C' Flight Airborne 1907 6Mar45 from Bourn. On return, landed at 2220 with one engine feathered, bounced and the resulting heavy landing caused the undercarriage to collapse and damage the Mosquito beyond repair. No injuries. W/C T.W.Horton DFC RNZAF F/L W.Jones DFC " (Chorley via Lost Bombers) U/c collapsed in heavy landing on one engine Bourn 6.3.45 on return from Berlin (Air Britain Serials) 06.03.45 105 Sqn. ML924 Heavy landing on one engine at Bourn aerodrome, crew safe. (Mosquito Crash Log)</t>
  </si>
  <si>
    <t>HK285</t>
  </si>
  <si>
    <t>25/68/54OTU</t>
  </si>
  <si>
    <t>U/c collapsed on landing Charterhall 6.3.45 (Air Britain Serials) 06.03.45 54 OTU. HK285 Undercarriage collapsed on landing at Charterhall aerodrome ,crew safe. (Mosquito Crash Log)</t>
  </si>
  <si>
    <t>LR260</t>
  </si>
  <si>
    <t>Engine cut overshot landing and hit obstruction Finmere 6.3.45 (Air Britain Serials) 06.03.45 13 OTU. LR260 Starboard engine cut, pilot overshot Finmere aerodrome and hit obstruction at end of runway. Crew unhurt. (Mosquito Crash Log)</t>
  </si>
  <si>
    <t>KB512</t>
  </si>
  <si>
    <t>142/163</t>
  </si>
  <si>
    <t>Damaged 6.3.45 and SOC (Air Britain Serials)</t>
  </si>
  <si>
    <t>PF429</t>
  </si>
  <si>
    <t>571/109</t>
  </si>
  <si>
    <t>06.03.1945 1453 Oboe mark of MT and troop concentration 109 to Wesel from Little Staughton collided with MM193 while taking formation lead and last seen dived steeply into cloud at 15000ft with tailplane damaged. Lost without trace (BCL). S/L GM Smith +, F/L WA Jones DFC +.
Took off from Little Staughton at 14.53. Mosquito XVI. Task was to mark enemy movements. Whilst taking over lead formation of six Mosquitos, collided with MM 193 and crashed. 
SMITH 
 George Miller 
 Squadron Leader. 68790 109 Sqdn., Royal Air Force Volunteer Reserve. Died Tuesday 6 March 1945. Age 24. Son of William Bennett Smith and of Margaret Smith (nee Miller); husband of Eleanor Margaret Smith, of Upton, Andover, Hampshire. Commemorated: RUNNYMEDE MEMORIAL, Surrey, United Kingdom. Panel 265. 
JONES, DFC 
 William Anwyl 
 Flight Lieutenant 146013. 109 Sqdn., Royal Air Force Volunteer Reserve. Died Tuesday 6 March 1945. Age 24. Son of William and Mary Olwen Jones, of Meifod, Montgomeryshire. Commemorated: RUNNYMEDE MEMORIAL, Surrey, United Kingdom. Panel 265. 
(http://www.roll-of-honour.com/Bedfordshire/LIttleStaughton109Squadron.html)
6 March 1945, Wesel, "Serial Range PF428 - PF469. 42 Mosquito B.MkXV1. Powered by Merlin 72/73 engines. Part of a batch of 195 delivered by Percival Aircraft (Luton) between 15May44 and 5Dec45. Airborne 1453 6Mar45 from Little Staughton to Oboe mark MT and troop concentrations. while taking over the lead of the formation of six Mosquitoes, collided with MM193 and was last seen diving steeply into cloud at 15,000 feet with its tailplane damaged. Both airmen are commemorated on the Runnymede Memorial. MM193 was able to return to base. S/L G.M.Smith KIA F/L W.A.Jones DFC KIA " (Chorley via Lost Bombers) Collided with MM193 in formation and crashed in sea on return from Wesel 6.3.45 (Air Britain Serials) 06.03.45 109 Sqn. PF429 Aircraft taking over the lead formation of six aircraft collided with MM193 of the same squadron, which was damaged but managed to return to base. Two killed in PF429 which crashed at unknown location. (Mosquito Crash Log)</t>
  </si>
  <si>
    <t>KB593</t>
  </si>
  <si>
    <t>HK229</t>
  </si>
  <si>
    <t>Lost power and crashed in sea after take-off Falconara 6.3.45 (Air Britain Serials)</t>
  </si>
  <si>
    <t>NT258</t>
  </si>
  <si>
    <t>On 6th March 1945, when taking off, the Mosquito NF XXX (NT258) of REYNOLDS is victim of an engine stoppage, crashing on houses of Amiens at the end of the runway.The British pilot, the Flt Lt Frederick Thomas Reynolds, and his Belgian radar operator, Flg Off Ferdinand Vandenheuvel, were killed. http://ibelgique.ifrance.com/baha2/Webpages/Navigator/Belgian_Aviation_History/ww_ii/TheBelgiansof219/belgians_of_the_219_squadron.htm Engine cut on air test lost height and hit houses nr Amiens 6.3.45 DBF (Air Britain Serials)</t>
  </si>
  <si>
    <t>MM791</t>
  </si>
  <si>
    <t>F/O Brockbank with F/Lt Lane were scrambled on an anti-intruder patrol, but they crashed on take-off into the mud of the Blackwater River. The crew were trapped and despite strenuous efforts from the shore, and efforts by the Royal Navy, they could not be reached and both crew members died. It was a most distressing incident as the cries of the crew could be heard for an hour or more after the accident and there was absolutely nothing that could be done to save them. (http://www.151squadron.org.uk/) FCWDv5 gives date as 4 March, however no other source supports this. Lost height on take-off for bomber support mission and crashed on mudflats Bradwell Bay 6.3.45 DBF (Air Britain Serials) 06.03.45 151 Sqn. MM791 Lost control on take-off and crashed on mudflats near Bradwell Bay. Two killed. (Mosquito Crash Log)</t>
  </si>
  <si>
    <t>MT470</t>
  </si>
  <si>
    <t>http://www.foxearth.org.uk/MosquitoCrash.html
Flt Lt Edward Guy Sheppard, popularly known as Ted was just twenty five years old, but already a well seasoned and highly experienced pilot, having clocked up nearly 1,700 flying hours since he joined the Royal Air Force as a commissioned officer in 1941. 
Now based at Castle Camps on the Cambridgeshire/Suffolk border as part of No 25 Squadron, operations had consisted in recent months from flights to destroy flying bombs, escorting allied bombers, and the interception of enemy intruder aircraft on or around the eastern coastal areas. 
Before the war, Ted Sheppard worked in local banking in his hometown, of Brentwood in Essex, and excelled at most sports, especially having a keen liking for playing football. 
And now on Tuesday March 6th 1945 with the war finally being won in Germany, he had a young wife and was the proud father of a son who was still only a few months old. Walking out in full flying kit to his plane, he was looking forward to be going home on leave later that day, to be with his family at their Brentwood home.
He knew more than most about the perils of flying on operations, and had seen at first hand the very real devastation of war on both his own family, many of his fellow Squadron aircrews, and of course regularly at first hand from his cockpit seat.
The death of one of his younger brothers Gordon, killed in action whilst flying as an observer in a Wellington bomber raid in June 1942 to Emden in Germany, embodied the shocking reality of close personal loss that was to leave a permanent effect both on him, and his remaining family for many years to come. 
It was about 2.25pm on March 6th 1945 that Flt Lt Ted Sheppard hauled himself up into the small underside hatch, via a small telescopic ladder, of his Mosquito Night Fighter MK 30, Registration MT470.
Flight Sgt Ted WardClimbing up behind was his trusted Navigator Flt Sgt Frederick George Ward aged 20 years, (also known as Ted). He then positioned himself in his navigators seat just slightly to the rear right hand side of Flt Lt Sheppard, and carried on with his own well drilled, pre flight equipment checks.
A fit, broad, and largely built man, Ted Ward had spent much of his earlier years labouring hard on his family farm near Weymouth in Dorset, and was always able to maintain a naturally kind, steadying, and at times humorous quality about him.
Ted Ward, had joined the air force during the middle of the war, and had trained to be a navigator in Canada having previously joined originally wishing to become a pilot. 
Although Ted found the flying easy enough, it was the difficulties he had with landing the training aircraft that then persuaded him, and his instructors, to train him as a Navigator, at which he naturally excelled.
Ted had eagerly volunteered to go into flying, having been a former young member of his local Home Guard unit, back home in the picturesque Dorset countryside, at the out break of war. 
What had almost certainly helped to bond the close flying partnership or “marriage” as it was called between the two Teds, within the realms of Night Fighter crews, was almost certainly their mutual enjoyment of music, particularly dance band sounds. 
Ted Sheppard had even played live concerts with his three brothers, in their very own band around the dance halls of Essex, attracting many a large turnout on a Saturday night.
Flt Sgt Ted Ward now sitting beside his pilot with both Rolls Royce Merlin 76 engines first firing, then revving up on each side of him, were planning to fly a straight forward, and routine day light air test on that bright March afternoon.
Taking off at approximately 2.35pm in their fully armed Mosquito, they climbed rapidly up into the clear crisp, and sunny blue sky, before pushing ahead with their air test flight, whilst all the time, keenly surveying the skies for the many friendly allied aircraft in the air that day, to prevent any risk of mid air collision. 
Nearly twenty miles away, the pace of rural wartime life was going about its usual seasonal business at Brook Hall Farm, near the pretty village of Foxearth, set quietly right on the Essex Suffolk border.
Activity in the fields, ditches, and buildings surrounding Brook Hall on such a dry day was well apace.
Mr Marjoram the Shepherd, was herding the sheep in the top field above Brook Hall farm
Bruno Cornazzani Beside the narrow coach road that slowly wound its way up to the farm, young Italian prisoner of war, Bruno Cornazzani was working along a ditch and hedge line with his spade. 
Living locally in a POW camp at nearby Borley, Bruno had been captured by allied forces in North Africa in 1941.
In the main field to the right of Bruno on the brow of the gently sloping hill Mr Leslie Mayhew, a man in his fifties, and well used to farming for years out doors and in all weathers, was working on the farms open top International W30 tractor, and making good progress with his harrowing work that afternoon. 
Overlooking the Coach Road, Mrs Ruby Hastie was on her doorstep at Brook Hall Cottages talking to her neighbour Mrs Allen, whilst two of her young teenage sons Tom, and Robin were working in the farm buildings of Brook Hall Farm itself, tending the horses and livestock in the stables. 
At 3.25 pm, and at relatively low height above them, came the familiar sight, and distinctive sounds, of some large American B17 Flying Fortress bombers, making their final left hand approaches before turning to land onto runway 07, at the nearby airfield at Sudbury. This was now home to the United States 486th Bombardment Group.
Looking down below them from their Flying Fortress, pilot Lt Gerson Bacher, co pilot Nathan Spungin, and bombardier Lt George Edgar, suddenly spotted the familiar outline of an RAF Mosquito at very low level and flying a great speed, hedge hoping across the bare arable fields. 
What the B17 crew next witnessed, and those working on the ground at Brook Hall experienced, took just moments as 
Ft Lt Ted Sheppard, and Flt Sgt Ted Ward suddenly lost complete engine power on both engines at low level, as they sped near to Foxearth village.
Still at very low level Flt Sheppard fought for control as both his engines completely stopped, and immediately prepared bracing for a downhill landing, as they came over the brow of the hill leading down towards Brook Hall farm in front of them.
To make matters worse the wind was behind them, there was probably no time to feather the propellers to reduce drag, and the heavy radar in the bulbous nose of their plane, plus weight of fuel, and ammunition, made the Mosquito with now no firing engines, a near impossible beast to fly.
Flt Lt Sheppard attempted to belly land, but quickly running out of clear but sloping field, pulled back hard on his controls in a desperate attempt to avoid hitting a large ash tree looming up right in front of them.
With faltering response from his controls the plane ploughed right through the top of the ash tree scattering debris, as the doomed Mosquito careered a few hundred feet across and over the Coach Road, before finally crashing at high speed onto the rising ground of the main field, on which Leslie Mayhew was still working diligently on his tractor. 
On impact the Mosquito appeared to somersault twice, and immediately burst fuel, and debris into an opening cone of searing flames that quickly sprang up across and up the hillside, covering an area of at least three hundred yards. 
With debris just stopping short of where Leslie Mayhew was working on his tractor, he looked behind in startled disbelief, as dust and black smoke billowed heavily around him, and into the afternoon sky. 
The sudden afternoon tranquillity of rural life was now shockingly a mass of noise, searing heat, flames, twisted pieces of aircraft, and the loud cracking of exploding aircraft ammunition bursting in all directions, and dangerously still close to those onlookers standing nearby, including a young fifteen year old Tom Hastie. 
Running closer to the scene, a small crowd gathered to within about 30 feet of the two largest pieces of remaining fuselage, but were held back by the intense heat, and the now visibly large exploding 20mm cannon shells that were now scattering their brass cases liberally about the field.
Minutes later a break in the flames intensity prompted both Leslie Mayhew and Bruno Cornazani to dart forward bravely into the largest piece of fuselage, where briefly they disappeared from view. 
Leslie MayhewLocating each crew member they turned their motionless bodies over, beating out the flames of one of the aircrew‘s burning clothing as best they could. They quickly saw they had clearly died instantly in the impact of the crash, before quickly making their way back through the tangled wreckage, and chocking thick smoke, to relative safety and fresh air. 
The B17 crew on seeing the initial impact immediately radioed their Sudbury airfield control tower of the crash, and station fire tenders then sped to the scene, and extinguished the remaining pockets of flames.
Later that day RAF officials arrived to take statements from those who witnessed the crash, and then Flt Lt Sheppard and Flt Sgt Ward’s bodies were carefully removed, and taken by ambulance to the base at RAF Stradishall. 
An overnight guard was the placed on the site, and the next day air investigators came to sift amongst the wreckage to examine the aircraft parts, before removing the remaining wreckage onto large low loaders.
One can only imagine the effects on the aircrew’s families as they received their unexpected telegrams bringing the tragic news, and later, letters of condolences from the 25 Squadron Commanding Officer.
Flt Lt Ted Sheppard was later buried in the main cemetery in his hometown of Brentwood in Essex, and Flt Sgt Ted Ward is buried at the Cambridge City Cemetery. 
The cause of the crash was inconclusive, but was reported at the time, as probably being caused with Flt Lt Sheppard experiencing problems with switching over his fuel tanks, with the result being fuel starvation to his engines. 
The real true cause of the crash will never be known, but in months and years to come there were other reported cases of total engine failures on the MK30 Mosquito, that again resulted in further unexplained crashes and deaths.
However the magnificent Mosquito that both Flt Lt Sheppard and Flt Sgt Ted Ward felt very privileged to be able to fly, was one of the most outstanding and successful combat aircraft of the Second World War.
The simple inscription at the base of Ted Ward’s gravestone to many, pays fitting tribute to both the short young lives of both Flt Lt Ted Sheppard &amp; Flt Sgt Ted Ward:
And Far with the Brave I Have Ridden
And Now with the Brave I Shall Sleep
In a marking final tribute to the incident, a truly memorable Remembrance Day service was held in November 2000. 
 Lost power on air test and hit tree in forced landing Brookhall Farm Essex 6.3.45 DBF (Air Britain Serials) 06.03.45 25 Sqn. MT470 Aircraft tried to make forced landing at Brookhall Farm, near Borley, Essex following engine failure, hit tree, crew killed. (Mosquito Crash Log)</t>
  </si>
  <si>
    <t>MM788</t>
  </si>
  <si>
    <t>6/7 March 1945</t>
  </si>
  <si>
    <t>Engine failed, crashed on takeoff from B.77 at 22:52 on 6/7 March 1945, W/O A.G. Cole and F?O S.I. Lees both killed (2nd TAF) On 6 March, WO A.G. Cole and F/O S.I. Lees, who had joined the Cougars in November 1944, were killed when their aircraft crashed on the take-off from Gilze / Rijen.(History of 410 Squadron) Engine lost power on take-off hit tree and crashed Amiens/Glisy 7.3.45 DBF (Air Britain Serials)</t>
  </si>
  <si>
    <t>MM237</t>
  </si>
  <si>
    <t>06.03.1945 2120 105 to Wesel from Bourn intercepted by own NF, shot down out of control,crew managed to bale out. S Frayling Abbey, Norfolk (BCL). S/L R Burrell inj, F/O J McColloch inj, 6 March, Wesel, "Serial Range MM237-MM238-MM241. 3 Mosquito B.Mk1X. Powered by Merlin 72 engines. Delivered by De Havilland (Hatfield) Nov.43 Airborne 2120 6Mar45 from Bourn. Shortlyafter crossing the East anglia coast on return, the Mosquito was shot down by a 'friendly' night-fighter. The crew managed to bale out, just moments before the Mosquito hit the ground S of Frayling Abbey, Norfolk. S/L R.Burrell Inj F/O J.McCulloch Inj " (Chorley via Lost Bombers) Shot down by night fighter in error and abandoned Frayling Abbey Norfolk 7.3.45 on return from Berlin (Air Britain Serials)</t>
  </si>
  <si>
    <t>RS626</t>
  </si>
  <si>
    <t>143/248</t>
  </si>
  <si>
    <t>Coded R. (http://www.wlb-stuttgart.de/seekrieg/45-03.htm) Missing presumed after collision during shipping strike in Skaggerak 7.3.45 (Air Britain Serials) F/L R.G. Young and F/L G.V. Goode both KIA (A Separate Little War)</t>
  </si>
  <si>
    <t>RF596</t>
  </si>
  <si>
    <t>Coded O. (http://www.wlb-stuttgart.de/seekrieg/45-03.htm) Crashed in sea after attack on convoy off Norwegian coast 7.3.45 (Air Britain Serials) F/O S.C. Hawkins and F/O E. Stubbs, both KIA (A Separate Little War)</t>
  </si>
  <si>
    <t>RV306</t>
  </si>
  <si>
    <t>128 Sq Mosquito XVI RV305 (sic) M5-U, S/L J D Armstrong RCAF died, F/O W E Whyte RCAF died (http://www.rafwyton.co.uk/wytonlosses1945.html) Engines cut in circuit on return from patrol overshot forced landing and hit ground Gilze-Rijen 7.3.45 (Air Britain Serials)</t>
  </si>
  <si>
    <t>NT429</t>
  </si>
  <si>
    <t>KB381</t>
  </si>
  <si>
    <t>Swung on landing and u/c collapsed Oakes Field Bahamas 7.3.45 (Air Britain Serials)</t>
  </si>
  <si>
    <t>NT418</t>
  </si>
  <si>
    <t>7/8 March 1945</t>
  </si>
  <si>
    <t>08.03.1945 Intruder Patrol 406 to Stade Germany from Manston . Lost without trace (FCL). F/O EA Oswald +, P/O KB Hicks +, pilt buried in Harderwijk General Cem, navigator has no known grave 7/8 March 1945, crashed into the Ijsselmeer (FCWDv5) On 7th March 1945 a Mosquito XXX,NT-418,406 Sqdr. with F/O.E.A.Oswald crashed in the IJsselmeer,Holland.Both were KIA. (Jaap Vermeer) Missing from night intruder mission to Stade 8.3.45 (Air Britain Serials)</t>
  </si>
  <si>
    <t>MV560</t>
  </si>
  <si>
    <t>7/8 March 1945, 1 KIA, at Castle Camps (FCWDv5) U/c leg collapsed in heavy landing on return from intruder mission Castle Camps 7.3.45 (Air Britain Serials)</t>
  </si>
  <si>
    <t>NT475</t>
  </si>
  <si>
    <t>F/Lt Green with W/O Mitsche crashed into the sea when they were returning from a defensive patrol. They were picked up by a naval launch, but were only slightly injured as a result of the ditching. (http://www.151squadron.org.uk/) 7/8 March 1945, crashed near Bradwell Bay (FCWDv5) Undershot approach and crashed in sea off Bradwell Bay 8.3.45 (Air Britain Serials) 08.03.45 151 Sqn. NT475 Undershot on approach and crashed in sea off St. Peters Point, Bradwell Bay, injuring two. (Mosquito Crash Log)</t>
  </si>
  <si>
    <t>PZ258</t>
  </si>
  <si>
    <t>KB406</t>
  </si>
  <si>
    <t>PZ259</t>
  </si>
  <si>
    <t>8/9 March 1945</t>
  </si>
  <si>
    <t>KB568</t>
  </si>
  <si>
    <t>MM766</t>
  </si>
  <si>
    <t>416NFS , 12th Air Force. Pilot Jensen, Wayne E. Killed in a Crash at Pisa. Category 4 damage, 09 March 1945. (http://www.aviationarchaeology.com) SOC as lost 9.3.45 (Air Britain Serials)</t>
  </si>
  <si>
    <t>HK227</t>
  </si>
  <si>
    <t>488/5lOTU</t>
  </si>
  <si>
    <t>5lOTU</t>
  </si>
  <si>
    <t>PZ349</t>
  </si>
  <si>
    <t>9/10 March 1945</t>
  </si>
  <si>
    <t>RS561</t>
  </si>
  <si>
    <t>10.03.1945 Evening patrol 418 to Osnabrück from Hartford Bridge missing. Lost without trace (FCL). F/O GI Sheldrick +, F/O FJ Klapkew +, both buried in Putten General Cem First mentioned in ORB, 2/3 February 1945; missing from operations, 9/10 March 1945 (F/O F.J. Klapiw and F/L G.I. Sheldrick killed). Letter "F" from ORB entry of 2/3 February 1945. (Hugh Halliday) This aircraft was "Pappy Yokum" according to records held by Mark Proulx. 9/10 March 1945, lost attacking V-1 sites in the Wesel-Osnabrueck-Hamm area (FCWDv5) On the 9th March 1945 crashed in Putten, Holland the Mosquito RS561 from 418 RCAF Squadron.F/Lt.George Ivan Sheldrick and Francis Joseph Klapkew were KIA and buried in the Putten Cemetery,Holland. (Jaap Vermeer) 2nd TAF supports all of the above, says lost around 2330. Missing on patrol to Osnabruck 10.3.45 (Air Britain Serials)</t>
  </si>
  <si>
    <t>MM787</t>
  </si>
  <si>
    <t>HR240</t>
  </si>
  <si>
    <t>151/54OTU</t>
  </si>
  <si>
    <t>Swung on take-off and bellylanded Charterhall 10.3.45 (Air Britain Serials) 10.03.45 54 OTLJ. HR240 Swung on take-off and hit chimney pot and subsequently belly landed at Charterhall aerodrome. Crew unhurt. (Mosquito Crash Log)</t>
  </si>
  <si>
    <t>LR526</t>
  </si>
  <si>
    <t>MM579</t>
  </si>
  <si>
    <t>Damaged by flak Venice and bellylanded at Cesenatico 10.3.45 (Air Britain Serials)</t>
  </si>
  <si>
    <t>MM527</t>
  </si>
  <si>
    <t>Mosquito MM527 of 256 Sqn which came down in the sea 4 km east of Punta Maestra, Italy, 2000-2100 hrs, WO R E Chamberlain safe, FS N Goodyear killed (Chris Goss) Lost nose when cannon fired, parts damaged engine ditched off Po Estuary 10.3.45 (Air Britain Serials)</t>
  </si>
  <si>
    <t>RR287</t>
  </si>
  <si>
    <t>TA427</t>
  </si>
  <si>
    <t>HR254</t>
  </si>
  <si>
    <t>10/11 March 1945</t>
  </si>
  <si>
    <t>Aircraft crashed near Lüthorst close to the border of Wangelnstedt (= approx. 18 km east of Holzminden). Crew: F/Lt R.J. O'SULLIVAN - J/27021, F/O E.T.G. HARRIS - 165387, now buried Hannover War Cem. were initially buried at Lüthorst. Info rcvd from Detlef Creydt, Holzminden through Jan Hey, Hengelo. (Henk Welting) 10/11 March 1945, FTR from the Remagen area (FCWDv5) Lost around 2030, 10/11 March 1945, crew as above, ftr Intruder to Osnabrueck-Hamm (2nd TAF) Came down at 2100 2 km west of Luethorst, 12km west of Einbeck, map grid 5 east S JU 5 (http://www.footnote.com/image/38615566/mosquitoes%7CMosquito/) Missing from night intruder mission 10.3.45 (Air Britain Serials)</t>
  </si>
  <si>
    <t>NT356</t>
  </si>
  <si>
    <t>10/11 March 1945, pilot injured (FCWDv5) Overshot landing on return from night patrol Coltishall 10.3.45 DBR (Air Britain Serials) 10.03.45 68 Sqn. NT356 Overshot end of runway into ploughed field at Coltishall aerodrome, one injured, one safe. (Mosquito Crash Log)</t>
  </si>
  <si>
    <t>HJ710</t>
  </si>
  <si>
    <t>51OTU/60OTU/141/239/1692 Flt/51OTU</t>
  </si>
  <si>
    <t>Swung on landing and u/c collapsed Cranfield 11.3.45 (Air Britain Serials)</t>
  </si>
  <si>
    <t>DZ271</t>
  </si>
  <si>
    <t>307/264/239/SHAEF CS</t>
  </si>
  <si>
    <t>Crashed on approach Northolt 11.3.45 (Air Britain Serials) 11 03.45 SHAEF. DZ271 Port engine failed at 800 feet, undershot while landing at Gatwick and touched down just outside aerodrome, burnt out. (Mosquito Crash Log)</t>
  </si>
  <si>
    <t>SHAEF CS</t>
  </si>
  <si>
    <t>HR547</t>
  </si>
  <si>
    <t>1FU/110/84</t>
  </si>
  <si>
    <t>Swung on landing and u/c collapsed Yelahanka 11.3.45 (Air Britain Serials)</t>
  </si>
  <si>
    <t>HR550</t>
  </si>
  <si>
    <t>Swung on landing and u/c collapsed Yelahanka 11.3.45 SOC (Air Britain Serials)</t>
  </si>
  <si>
    <t>HR262</t>
  </si>
  <si>
    <t>Ltn. Rolf Almton (+) &amp; Fnr. Per Olaus Hjorten (+) Cra/s off Haugesund, KK-N of 333 Squadron Banff, shot down by German ground fire. (http://www.luftwaffe.no/Table2.htm) Missing from minelaying off Karmaund 11.3.45 (Air Britain Serials)</t>
  </si>
  <si>
    <t>NT367</t>
  </si>
  <si>
    <t>Overshot single-engined landing into ditch South Cerney 11.3.45 DBF (Air Britain Serials) 11.03.45 25 Sqn. NT367 Overshot on single engine landing at South Cerney aerodrome. and ran into a ditch and caught fire. Crew unhurt. (Mosquito Crash Log)</t>
  </si>
  <si>
    <t>PF450</t>
  </si>
  <si>
    <t>11/12 March 1945</t>
  </si>
  <si>
    <t>11.03.1945 1828 692 to Berlin from Graveley lost power on 1 engine, returned, overshot, crashed and caught fire. at Graveley airfield 1852 (BCl). F/L AW Waugh RAAF +, F/O LR Corrigan inj, Waugh buried in Cambridge City Cem, Coorigan extensively burnt 11/12 March 1945, Berlin, "Serial Range PF428 - PF469. 42 Mosquito B.MkXV1. Powered by Merlin 72/73 engines. Part of a batch of 195 delivered by Percival Aircraft (Luton) between 15May44 and 5Dec45. Airborne 1828 11Mar45 from Graveley but lost power from one engine and the pilot headed back to the airfield. An approach was made at 1852, but the Mosquito over-ran the end of the runway, crashed through a hedge and caught fire. F/L Waugh is buried in Cambridge City Cemeteryl F/O Corrigan received extensive burns. F/L A.W.Waugh RAAF KIA F/O L.R.Corrigan Inj " (Chorley via Lost Bombers) Engine cut aborted operation and overshot landing at Graveley 11.3.45 DBF (Air Britain Serials) 11.03.45 692 Sqn. PF450 Overshot on landing at Gravely aerodrome and caught fire, killing one and injuring one. (Mosquito Crash Log)
RAAF FATALITIES IN SECOND WORLD WAR AMONG
RAAF PERSONNEL SERVING ON ATTACHMENT
IN ROYAL AIR FORCE SQUADRONS AND SUPPORT UNITS
413460 Flight Lieutenant WAUGH, Alexander William
Source:
AWM 237 (45) NAA : A705, 166/43/1211 Commonwealth War Graves records
W R Chorley : RAF Bomber Command Losses of the Second World War. Page 124,
Volume 1945.
Aircraft Type: Mosquito
Serial number: PP 450
Radio call sign: P3 -
Unit: 692 Sqn RAF
Summary:
On the night of the 11/12th March 1945, Mosquito PP450 took off from RAF Graveley,
Huntingdonshire, UK, took off at 1828 hours, detailed to bomb Berlin. Soon after take
off, the aircraft lost power on one engine and it headed back towards the airfield.. The
approach was made at 1852 hours, but the aircraft overshot the runway, crashed into a
hedge and caught fire. The Pilot died of his injuries and the Navigator was injured in the
crash.
Crew:
RAAF 413460 Flt Lt Waugh, A W Captain (Pilot)
RAF FO Corrigan, F L (Navigator)
Flt Lt Waugh is buried in the Cambridge City Cemetery, UK The Cemetery is known
locally as the Newmarket Road Cemetery.
A report into the accident stated : “ The starboard engine failed approx 10 minutes after
take off. On attempting a single engine landing, the Pilot approached too fast with no
flaps and ran off the runway, crashed through a hedge and came to rest in flames at the
south west end of the runway. The Pilot died of his injuries.
The Pilot made an error of judgement by cutting his approach too short, coming in to land
too fast and failing to put his flaps down. A Secondary error of judgement was by not
aligning himself correctly on the runway.” 
(http://www.ww2talk.com/forum/all-anniversaries/22664-memoriam-those-air-force-pilots-crews-who-died-day-ww2-16.html#post377308)</t>
  </si>
  <si>
    <t>MT484</t>
  </si>
  <si>
    <t>BROCK, Plt Off George Herbert, NZ429138, RNZAF - Mosquito Navigator 488 Sqn, RNZAF - 12 Mar 1945 (Age 22); Netherlands. MALLON, Plt Off Thomas Alexander, NZ415348, RNZAF - Mosquito Pilot 488 Sqn, RNZAF - 12 Mar 1945 (Age 30); Netherlands. 12th March 1945 the Mosquito XXX,MT-484,488 Sqdr.with P/O.T.A.Mallon crashed near Airdrome Gilze-Rijen,Holland. (Jaap Vermeer) Crashed on takeoff 04:28 11/112 March 1945, crew as above (2nd TAF) Hit barn after take-off for night patrol and crashed Amiens/Glisy 12.3.45 DBF (Air Britain Serials)</t>
  </si>
  <si>
    <t>W4077</t>
  </si>
  <si>
    <t>Cv III/151/4/613/54OTU</t>
  </si>
  <si>
    <t>SOC 12.3.45 (Air Britain Serials)</t>
  </si>
  <si>
    <t>KB214</t>
  </si>
  <si>
    <t>Upwood/162</t>
  </si>
  <si>
    <t>12.03.1945 162 from Bourn burnt during maintenance. at Bourn airfield Caught fire during inspection Bourn 12.3.45 DBR (Air Britain Serials)</t>
  </si>
  <si>
    <t>HP877</t>
  </si>
  <si>
    <t>KB158</t>
  </si>
  <si>
    <t>USA</t>
  </si>
  <si>
    <t>to USAAF as 43-34952 Damaged 12.3.45 SOC (Air Britain Serials)</t>
  </si>
  <si>
    <t>MT493</t>
  </si>
  <si>
    <t>Engine cut on night patrol overshot landing and u/c raised to stop Lille/Vendeville 12.3.45 (Air Britain Serials)</t>
  </si>
  <si>
    <t>HR632</t>
  </si>
  <si>
    <t>Pilot W/O B.W. Moffatt Nav ABBOTT Bruce Andrew Stanley - (Flying Officer); Service Number - 422366; File type - Casualty - Repatriation; Aircraft - Mosquito Mark VI HR 632; Place - 50 miles SW of Lister; after an anti-shipping sortie the Skaggerak Date - 12 March 1945 50 miles SW of Lister, other aircraft suggested HR632 had been straggling (National Archives of Australia) Missing pres. shot down by fighters 30m SW of The Naze Essex 12.3.45 (Air Britain Serials) Shot down by a Bf 109 G flown by Leutnant Neumann of 14./JG 5.      Source: 
NAA: A705, 166/3/394 
Aircraft Type:  Mosquito 
Serial number:  HR 632 
Radio call sign:  ‘Q’ 
Unit:  248 Sqn RAF 
Summary: 
Mosquito ‘Q’ HR 632 of 248 Sqn RAF located at RAF Station, Banff, Scotland, was one 
of a formation of aircraft detailed to carry out an anti-shipping sweep in the Skaggerak 
and Kattagat on the afternoon of 12 March 1945. 
The patrol had been completed without incident, and the formation was 50 nautical miles 
south-west of Lister (Norway), when an interception was carried out by enemy fighter 
aircraft. 
Reports of other aircrew suggest that aircraft ‘Q’ HR 632 had been straggling up to this 
time – Position in formation No 2 in starboard section – rear squadron. 
One pilot of No 333 Squadron – acting as fighter crew to the formation – saw an enemy 
aircraft attacking and apparently scoring hits on a Mosquito at the rear of the formation.  
He shot the enemy aircraft down but saw nothing further of this Mosquito HR 632. 
Crew: 
RAAF 414587 WO Moffatt, R W (Pilot) 
RAAF 422360 FO Abbott, B A S (Navigator (W)) 
MISSING WITH NO KNOWN GRAVE 
    BY ALAN STORR</t>
  </si>
  <si>
    <t>14./JG 5</t>
  </si>
  <si>
    <t>Neumann</t>
  </si>
  <si>
    <t>HR641</t>
  </si>
  <si>
    <t>Bounced on landing and u/c collapsed Yelahanka 12.3.45 DBR (Air Britain Serials)</t>
  </si>
  <si>
    <t>SZ963</t>
  </si>
  <si>
    <t>12/13 March 1945</t>
  </si>
  <si>
    <t>PZ231</t>
  </si>
  <si>
    <t>1692 Flt/BSDU/1692 Flt</t>
  </si>
  <si>
    <t>Lost power on take-off and u/c raised to stop Great Massingham 13.3.45 DBR (Air Britain Serials)</t>
  </si>
  <si>
    <t>MM559</t>
  </si>
  <si>
    <t>151/264</t>
  </si>
  <si>
    <t>Swung on landing and u/c collapsed Lille/Vendeville 13.3.45 DBR (Air Britain Serials)</t>
  </si>
  <si>
    <t>HK507</t>
  </si>
  <si>
    <t>Lost 13.3.45 no mention in 256 Sqn records (Air Britain Serials)</t>
  </si>
  <si>
    <t>KB476</t>
  </si>
  <si>
    <t>162/163</t>
  </si>
  <si>
    <t>ML982</t>
  </si>
  <si>
    <t>13.03.1945 Training 109 from Little Staughton. Form AM73 indicates aircraft being destroyed in flying accident. Lost without trace (BCL). No further info or details DBR in accident 13.3.45 NFD (Air Britain Serials)</t>
  </si>
  <si>
    <t>PZ197</t>
  </si>
  <si>
    <t>151/21</t>
  </si>
  <si>
    <t>Suffered engine failure 13.3.45 and SOC 15.3.45 (Air Britain Serials)</t>
  </si>
  <si>
    <t>KB591</t>
  </si>
  <si>
    <t>Swung on landing and u/c collapsed Windsor Field Bahamas 13.3.45 (Air Britain Serials)</t>
  </si>
  <si>
    <t>HR370</t>
  </si>
  <si>
    <t>1 RAAF</t>
  </si>
  <si>
    <t>03.1945 1RAAF force landed. at Evans Head, New South Wales (MIAS). , , to RAAF, A52-514 To RAAF 14.1.45 as A52-514 1 Sqn Forced Landing after overheating 13.03.45 Evans Head NSW (Air Britain Serials)</t>
  </si>
  <si>
    <t>NS536</t>
  </si>
  <si>
    <t>13.03.1945 Training H2S 627 from Woodhall Spa wrecked after overshooting airfield. at Boscombe Down, Wiltshire 1128 (BCL). F/O A McLellan RAAF ok, , U/c collapsed on landing from navex Boscombe Down 13.3.45 DBR (Air Britain Serials) 13.03.45 627 Sqn. NS536 Undercarriage collapsed, starboard leg folded into nacelle, port leg torn off at Boscombe Down. Crew unhurt. (Mosquito Crash Log)</t>
  </si>
  <si>
    <t>PZ436</t>
  </si>
  <si>
    <t>13/14 March 1945</t>
  </si>
  <si>
    <t>RF821</t>
  </si>
  <si>
    <t>To RN 14.3.45 (Air Britain Serials)</t>
  </si>
  <si>
    <t>RF825</t>
  </si>
  <si>
    <t>To RN 14.3.45 NFT (Air Britain Serials)</t>
  </si>
  <si>
    <t>KB383</t>
  </si>
  <si>
    <t>Swung on landing and u/c collapsed Dorval 14.3.45 (Air Britain Serials)</t>
  </si>
  <si>
    <t>KB503</t>
  </si>
  <si>
    <t>Swung on landing and overturned Dorval 14.3.45 (Air Britain Serials)</t>
  </si>
  <si>
    <t>MM650</t>
  </si>
  <si>
    <t>14/15 March 1945</t>
  </si>
  <si>
    <t>MV541</t>
  </si>
  <si>
    <t>DZ291</t>
  </si>
  <si>
    <t>264/307/157/13OTU</t>
  </si>
  <si>
    <t>Dived into ground Twyford Bucks. 16.3.45 (Air Britain Serials) 16.03.45 13 OTU. DZ291 Endeavouring to lower jammed undercarriage aircraft dived vertically into ground at Twyford, Bucks., and burnt out, killing one. (Mosquito Crash Log)</t>
  </si>
  <si>
    <t>HK382</t>
  </si>
  <si>
    <t>96/29/409</t>
  </si>
  <si>
    <t>night Fighter</t>
  </si>
  <si>
    <t>F/O R.H. Long and his navigator F/O K.S. Brenton buried in Adegem Canadian Cemetery. J19116 Flying Officer Richard Hartly Long, the son of John Hartley and Margaret Long, brother of the late R89074 Sergeant Gordon Long R.C.A.F. all of Toronto. Ontario was killed on the night of the 16th of March 1945. He and his navigator J38742 Pilot Officer Kenneth Stickney Brenton of Omenee, Ontario were engaged in a test flight of their de Havilland Mosquito N.F. Mk. XIII s/n HK382, when they struck the ground in the vicinity of Le Bris Miron (MH - should be Le Bois Miron, see http://www.rafcommands.com/forum/showthread.php?t=3852), Annouellis, France. Originally, both Flying Officer Long and Pilot Officer Brenton were buried in the Lesquin Cemetery. Their remains were later exhumed and reburied in the Canadian War Cemetery at Adegem, East Flanders, Belgium. At the time of their untimely demise, No. 409 ‘Nighthawk’ (NF) Squadron, under the command of Wing Commander Richard Francis Hatton was operating from B.51 Vendeville, France. (Chris Charland) this 409 Squadron crash occured between 2 and 2:30 PM on 16 March 1945. Plane was Mosquito XIII HK382 (I don't know the individual letter). Crew was F/O R.H. LONG (p) and F/O (K.S. BRENTON (n), both RCAF and killed in the crash of the Mosquito in Annoeulin, say 10 miles west of Lille-Lesquin airfield. Crash site is 10 km from my home. They were initially buried in Lesquin communal cemtery but later exhumed and re-buried in Adagem Cemetery in Belgium. (Joss Leclerq) AIRCRAFT OF THE ROYAL AIR FORCE 1939-1945: DE HAVILLAND DH.98 MOSQUITO. Mosquito NF Mark XIII, HK382 ‘RO-T’, of No. 29 Squadron RAF, in a dispersal at Hunsdon, Hertfordshire. (Imperial War Museum Photo CH 14640 ) Control lost in cloud dived into ground 9m W of Lille/Vendeville 16.3.45 (Air Britain Serials)</t>
  </si>
  <si>
    <t>MM821</t>
  </si>
  <si>
    <t>To USAAF NWAfrica, later to RAF M.A.C.
416NFS , 12th Air Force. Pilot Hoover, Richard L. Landing Accident at Pisa. Category 4 damage, 16 March 1945. (http://www.aviationarchaeology.com) To USAAF 12.44 (Air Britain Serials)</t>
  </si>
  <si>
    <t>LR470</t>
  </si>
  <si>
    <t>60 SAAF/205 Gp</t>
  </si>
  <si>
    <t>Dived into ground nr Bresceglia Italy 16.3.45 cause not known (Air Britain Serials)</t>
  </si>
  <si>
    <t>205 Gp</t>
  </si>
  <si>
    <t>MM699</t>
  </si>
  <si>
    <t>Radome blew off on air test engine caught fire on approach crashlanded Manston 16.3.45 (Air Britain Serials) 16.03.45 416 Sqn. MM699 Perspex nose blew off in the air and port engine caught fire on approach so aircraft landed in undershoot area at Manston aerodrome. Crew safe. (Mosquito Crash Log)</t>
  </si>
  <si>
    <t>ML906</t>
  </si>
  <si>
    <t>1409 Flt/627</t>
  </si>
  <si>
    <t>17.03.1945 1530 Training, navigation exercise 627 from Woodhall Spa both engines failed, crash landed . at Woodhall Spa airfield 1715 (BCL). F/O AM McLellan RAAF ok, , Engine cut on navex throttle jammed overshot landing Woodhall Spa 17.3.45 (Air Britain Serials)</t>
  </si>
  <si>
    <t>RS628</t>
  </si>
  <si>
    <t>PZ438</t>
  </si>
  <si>
    <t>Mosquito ,F’/ 143 (F/O Ceybird †, F/L N, Harwood †) (http://www.wlb-stuttgart.de/seekrieg/45-03.htm and A Separate Little War) Shot down by flak Aalegund 17.3.45 (Air Britain Serials)</t>
  </si>
  <si>
    <t>KB455</t>
  </si>
  <si>
    <t>17/18 March 1945</t>
  </si>
  <si>
    <t>17.03.1945 1911 142 to Berlin from Gransden Lodge on take off starboard engine cut, aircraft running into overshot area with raised undercarriage, damage beyond economical repair. at Gransden Lodge airfied 1911 (BCL). F/L RM Williams ok, F/S IC McLeod RAAF ok, 17/18 March 1945, 4H-H, Berlin, "Serial Range KB370 - KB699. 330 Mosquito B.MkXXV. Part of a batch of 400. Delivered by De Havilland (Toronto) Canada. Started the take-off from Grasden Lodge but before getting airborne the starboard engine head a dead cut. Braking was applied but it was too late tp prevent the Mosquito from running off the end of the runway. Still travelloing at speed, the pilot had no alternative but to raise the undercarriage. No crew injuries, but the Mosquito was damaged beyond repair. F/L R.M.Williams F/S I.C.McLeod RAAF " (Chorley via Lost Bombers) Crashed on take-off Gransden Lodge en route to Berlin 17.3.45 (Air Britain Serials) 
then on the 17th of March on a, don't know where we were going that night, we took 
06:35:30:23 
off with a bomb load on and three quarters down the runway at 150 knots, an engine cut out on us, so the only thing was to crash the aircraft. So he revved it up and pulled the, tried to get the wheels off the ground. He knew he couldn't get it airborne. He just belly landed on the ground.
06:36:00:20 
I don't know how far we travelled but I know a hedge, you know one of those huge English hedges just disappeared as we, just a flash of flame as hit it and we ended, went through the boundary fence like nothing on earth. That fence fell flat and we ended up in a ditch probably 200, 300 yards from the end of the runway.
06:36:30:04 
Q: What?
A: We had wiped off and next thing I released the hatch on the top of the aircraft, there was a escape hatch there and we both scrambled out of that and one of the fellows reckoned that I passed him as he was taking off on the runway, I was that fast away from it not knowing if the bombs would blow up or what. You knew they were safe but you didn't know if 
06:37:00:21 
they were split or anything like that the fuses. The bomb itself, it wouldn't matter but the fuse might have cracked or the wire holding the safety pin had broken in the (UNCLEAR).
Q: Did the plane blow up?
A: No, didn't blow up. It was complete wreck.
Q: So what were you like after that event?
A: Well the ambulance arrived with a doctor on it,
06:37:30:17 
he carted us back to the hospital, had a look at us. He said, "I've got the cure for you." and produced a bottle of brandy and that was his cure. We were shaken. Next day I was going up for my commission or one of the interviews for the commanding officer of the squadron, Basil Nathan and Basil said, "Why didn't you put your brakes on?" and I said, "And land on our bloody 
06:38:00:11 
back?" "Oh yeah, you could have too you." I said, "You know put your brakes on and you flip over." I said. "No, oh yeah I didn't think of that." he said, "Good thought." so anyway.
Q: So what was it like when you got into the plane again after that?
A: No problem, no problem, actually the plane engine was tested by Rolls Royce and there was nothing wrong in it 
06:38:30:16 
but it cut out and it was flooded and cut. I heard it, the pilot heard it. He wouldn't have stopped flying, he wouldn't have stopped it and it would have been good. It was wrong alright but evidence didn't prove it, so anyway he got out, there was no court of enquiry or anything about it so, these things happen on 
06:39:00:19 
operational units but that was our nastiest thing, that was frightening. It was you can see the speed coming and the fences coming the hedges wasn't good at all. That was the worst thing. Raids didn't mean much after that. I thought if I've survived that, I'll survive this war and we did. We 
06:39:30:17 
as I said we did 41 trips and I think he, up, he in total had about 70 odd and no it was.
Q: And here we are today.
A: Here we are today.
Ian Macleod 
0105
Tape 7
(http://www.australiansatwarfilmarchive.gov.au/aawfa/interviews/126.aspx?keywords=Mosquito)</t>
  </si>
  <si>
    <t>MM219</t>
  </si>
  <si>
    <t>17.03.1945 1920 139 to Berlin from Upwood emergency landing after smell of burning, overshot, crashed and caught fire. probably Upwood airfield, without trace 2100 (BCL). F/L GJL Oliver inj, W/O T Tyler DFM inj, 17/18 March, Berlin, "Serial Range MM219 - MM226. 8 Mosquito B.MkV1. Powered by Merlin 72/73 engines. Part of a bat chof 152 delivered by De Havilland (Hatfield) between 24Nov3 and 4Dec44. MM170 was not delivered. MM219 was initially delivered to No.627 Sqdn. Airborne 1920 17Mar45 from Upwood. During the operation, a smell of burning pervaded the cockpit and in the ensuing emergency landing at 2100, the Mosquito over-ran the end of the runway, crashed and caught fire. W/O Tyler had previously flown with 49 Sqdn and details of his DFM were Gazetted 15Feb44. F/L G.J.L.Oliver Inj W/O T.Tyler DFM Inj " (Chorley via Lost Bombers) Overshot landing and u/c leg collapsed on return Upwood 17.3.45 DBF (Air Britain Serials) 17.03.45 139 Sqn. MM219 Overshot on landing at Upwood aerodrome, undercarriage collapsed. 19.03.45 571 Sqn. PF387 Overshot on single engined landing, stalled and crashed at Burgess Field, Second Cuckoo Grove, Cottenham, Cambs, killing two. (Mosquito Crash Log)</t>
  </si>
  <si>
    <t>NT254</t>
  </si>
  <si>
    <t>BSDU/85</t>
  </si>
  <si>
    <t>17.03.1945 Anti intruder 85 off Dutch-Frisian coast from Swannington missing. Lost without trace (BCL). P/O SJ Harrop DFC +, W/O GC Redmond +, no further info, see also FCL same day 17 Mar 1945 85 sqn Mosquito VI NT254 VY-? t/o ? Anti-intruder Harrop S J P/O +, Redmond G C W/O +. Patrolling over Freisan coast. Lost without trace. (Floyd Williston) Mosquito NF 30 NT254 'N' of 85 Sqn Intruder sortie to Dutch Islands. P/O S J Harrop DFC, W/O G C Redmond, Crew missing (FCL) Missing on interception over North Sea 18.3.45 (Air Britain Serials)</t>
  </si>
  <si>
    <t>PZ343</t>
  </si>
  <si>
    <t>17.03.1945 Evening intruder 605 to Germany from Coxyde missing. Lost without trace (FCL). W/C RA Mitchell DFC bar +, F/L SH Hatsell DFC +, no known graves, Mosquito VI PZ343 605 Sqn 'B' Evening Intruder to Germany. W/C R A Mitchell DFC, F/Lt S H Hatsell DFC (FCL) Crew initially buried at Horn (Juergen Haus) PZ343 crashed Saturday/Sunday 17/18 March 1945 at 21.30 hrs SW of Horn-Bad Meinberg in a wooded area named "Schlüsselgrund" east of the "Bundesstrasse" (National Road) B.1 (Henk Welting) Horn ist not located near Roermond, this Horn is today part of the town Horn - Bad Meinberg (They had a small landing ground there at 51°54'04"N 08°59'36"E). That all fits to the rest of the description of the crash-site.) And Horn - Bad Meinberg is about 26 km NE of Paderborn i.e. area Paderborn (http://www.luftwaffe-bullet-board.com/viewtopic.php?t=13480&amp;highlight=) Missing from night intruder 18.3.45 (Air Britain Serials)</t>
  </si>
  <si>
    <t>HJ926</t>
  </si>
  <si>
    <t xml:space="preserve">307/157/410/Hunsdon/410 </t>
  </si>
  <si>
    <t>Damaged in accident 18.3.45 NFT (Air Britain Serials)</t>
  </si>
  <si>
    <t>KB191</t>
  </si>
  <si>
    <t>1655MTU/139/162</t>
  </si>
  <si>
    <t>19.03.1945 1908 bomb airport 162 to Berlin from Bourn bombed at 2130. Later heard explosion and smell of burning, emergency landing, undercarriage collapsed. Woodbridge airfield 0023 (BCL). F/L DW Skillman ok, F/O FJ Tempest ok, 18/19 March 1945, CR-L (Chorley via Lost Bombers) Swung on landing and u/c collapsed Woodbridge on return from Berlin 18.3.45 (Air Britain Serials)</t>
  </si>
  <si>
    <t>MM170</t>
  </si>
  <si>
    <t>19.03.1945 0341 105 to Witten from Bourn. Lost without trace (BCL). F/L LFD King +, F/L DP Tough +, BCL states this aircraft as operational debut, whereas Mosquito/Sharp and Mosquito/Bowman state "not delivered" Mosquito XVI-MM170 GB-D: on operations debut with 105 Sq. to Witten, Germany. Loss without a trace. F/L L.R. King (pilot) F/L D.F.Tough/Nav., took off from Bourn(0341 hrs. Both remembered on Runnymede Memorial. (RAF Commands Forum) Missing (Witten) 18.3.45 (Air Britain Serials)</t>
  </si>
  <si>
    <t>RS603</t>
  </si>
  <si>
    <t>18/19 March 1945</t>
  </si>
  <si>
    <t>NS957</t>
  </si>
  <si>
    <t>19.03.1945 0035 patrol Kitzingen airfield 515 BS from Little Snoring collided with Halifax MZ428 KW-G of 425Sqn . over Belgium, near Ciney (Namur), 14km ENE Dinant (BCL). F/L AW Hirons DFC +, F/S PC Williams +, both rest in Hotton War Cem 18/19 March 1945 (FCWDv5) P/O A. Temple RCAF and crew, flying Halifax III MZ-482 coded KW-G, collided with a Mosquito from 515 squadron and crashed in Belgium. P/O L. Hinch RCAF, F/O F. Irwin RCAF, P/O J. Wilson RCAF, F/O G. Le Jambe RCAF, F/Sgt A. Banks RCAF, F/Sgt B. Balyx, RCAF, Only the rear gunner survived. (http://www.rcaf.com/6group/March45/Mar18~1945.html) Collided with Halifax MZ482 on patrol to Kitzingen and crashed Laroche Belgium 19.3.45 (Air Britain Serials)</t>
  </si>
  <si>
    <t>MT468</t>
  </si>
  <si>
    <t>1 OADU/Med/416US</t>
  </si>
  <si>
    <t>416NFS , 12th Air Force. Pilot Bonneau, Jesse C. Crash Landing Engine Failure at Pisa AB/ 4mi E. Category 4 damage, 19 March 1945. (http://www.aviationarchaeology.com) Lost 19.3.45 (Air Britain Serials)</t>
  </si>
  <si>
    <t>PF387</t>
  </si>
  <si>
    <t>19.03.1945 1109 Air Test 571 from Oakington port engine failed, crew returned and overshot, crashed. at Burgess Field, Second Cuckoo Groove near Cottenham, 6miles N Cambridge 1121 (BCL). P/O AF Ceeley +, F/O WEH O´Brian RCAF +, both rest in Brookwood Mil Cem Stalled on single-engined approach from air test and crashed Cottenham Cambs. 19.3.45 (Air Britain Serials)</t>
  </si>
  <si>
    <t>MM298</t>
  </si>
  <si>
    <t>19/20 March 1945</t>
  </si>
  <si>
    <t>Time 20:15 hit vehicle on takeoff, crashed near B.58, F/L S. Thompson and F/S A.Ashton both killed. (2nd TAF) Swung after take-off on PR mission hit vehicle and crashed Melsbroek 19.3.45 (Air Britain Serials)</t>
  </si>
  <si>
    <t>NS806</t>
  </si>
  <si>
    <t>34 Wg/34 Wg SU</t>
  </si>
  <si>
    <t>Swung on landing and u/c collapsed Blackbushe 20.3.45 (Air Britain Serials) 20.03.45 34 Wing. NS806 Swung on landing at Blackbushe aerodrome pilot ground looped to SU. avoid collision with dispersal hut. (Mosquito Crash Log)</t>
  </si>
  <si>
    <t>KB125</t>
  </si>
  <si>
    <t>139/16OTU</t>
  </si>
  <si>
    <t>20/03/1945 Mosquito KB125 of 16 OTU suffered a collapsed undercarriage at Barford St John. W/O D Little was unhurt. (http://www.couplandbell.com/marg/crashes1945.htm) Swung on landing and u/c collapsed Barford St.John 20.3.45 (Air Britain Serials)</t>
  </si>
  <si>
    <t>HP870</t>
  </si>
  <si>
    <t>301FTU/1331FTU</t>
  </si>
  <si>
    <t>Hit bank on approach Risalpur 20.3.45 DBR (Air Britain Serials)</t>
  </si>
  <si>
    <t>1331FTU</t>
  </si>
  <si>
    <t>NS998</t>
  </si>
  <si>
    <t>169/85</t>
  </si>
  <si>
    <t>20.03.1945 Training 85 from Swannington turned tightly to line up with the drogue aircraft, stalled and spun over, into the Wash, without trace (BCL). F/L GH Ellis +, Sgt WP Reidy +, no known graves Pilot (Flt-Lt. Gabriel Ellis) and navigator (Sgt. William Reidy), recovered July 2004. 20 Mar 1944 85 sqn Mosquito VI (sic) NS998 VY-? t/o ? Training, Ellis G H F/L +, Reidy W P Sgt +, Stalled and spun over the Wash. 
Mosquito NS998 of 85 Sqn crashed into The Wash, 1½ mile N of Norfolk, 20-3-1945. Both crewmembers missing and commemorated on the Runnymede Memorial. I remember an old thread on the RAF Commands Board that the crashlocation was found in April 2004 and the wreckage and mortal remains recovered in July 2004 by a team of the Royal Navy from Plymouth. The navigator: Sgt W.P. REIDY - 1600606, formerly Runnymede Panel 276, now lies buried in Grave 25A of the Marham Cemetery. However, up to today, the Pilot's name: F/Lt G.H. ELLIS - 111257, is still on the Runnymede (Panel 265). Who has more info on the recovery of Mosquito NS998 and its crew. (Henk Welting) http://news.bbc.co.uk/2/hi/uk_news/england/norfolk/4575911.stm Ellis name may have some thing to do with his having a private family funeral. (Dennis Burke) Moving visit to WWII Mosquito aircraft
CHRIS HILL
11 July 2008 06:43
Stella Arnold at the Norfolk Aviation Museum with the remains of the aircraft 
The war was almost over and Sgt Patrick Reidy was looking forward to his 21st birthday when his Mosquito fighter bomber crashed into the sea in 1945.
It brought decades of heartbreak and uncertainty for the young airman's family as his body laid undiscovered, entombed by the twisted fuselage in the dark waters of the Wash.
Sgt Reidy was finally laid to rest after the wreckage was discovered in 2004, but yesterday his younger sister completed her emotional journey by visiting the remains of his aircraft in a fenland museum.
Stella Arnold was just 18 when her parents received the MoD telegram which every family dreaded - the news that their loved one was missing, presumed dead.
But after a full military funeral at RAF Marham gave the family a focal point for their grief at long last, Mrs Arnold, 82, said she took comfort from seeing the display of engine parts and shattered bodywork.
“It is the end of a journey for him,” she said. “There is always that feeling when people take flowers to a grave. But my brother had no grave and we had nowhere to go to pay our respects. He was a hero - he still is a hero. People talk about closure but, for me, I still get the feeling there will never quite be closure. I would say it is a comfort.”
Mrs Arnold travelled from her home in Harare, Zimbabwe, to visit the exhibition at the Fenland and West Norfolk Aviation Museum in West Walton, near Wisbech, with her husband Pat and daughter Bernadette.
Sgt Patrick Reidy 
Her beloved older brother - known as Paddy to his RAF mates - disappeared with his pilot, Flt Lt Gabriel Ellis, during a gunnery exercise on March 20, 1945.
They were flying a Mosquito with 85 Squadron based at RAF Swanning-ton, near Norwich, firing at a drogue being towed by another aircraft.
But while making a tight turn to line up with their target, the aircraft was seen to spin into the Wash near King's Lynn.
“It was a feeling of desolation and there was nowhere to go to pay our respects,” said Mrs Arnold. “It was heart-rending, like the bottom had fallen out of the world.
“He was tall, fair and handsome. We had a really strong bond.
“The great pity of his RAF career was that on his last report he was recommended for a commission. He phoned my father to say it was coming through and he was so proud of him.”
Mrs Arnold's daughter Bernadette has carried on the aviation traditions of the RAF uncle she never knew by working as cabin crew for British Airways.
She said: “Seeing these aircraft parts just reminds me they were attached to a member of my family for 60 years but we didn't know where they were. It is the end of an incredible journey.”
The wreckage of the plane was salvaged after one of its propellers was exposed by shifting mud and spotted by Lynn's harbourmaster.
The twin-engined Mosquito - nicknamed the Wooden Wonder - was an engineering masterpiece of the second world war, made from plywood and layers of balsa wood which made it strong and light.
The distorted aluminium propellers recovered from Sgt Reidy's Mosquito are a testament to its speed - and the catastrophic impact when the plane cart-wheeled into the water at 400mph.
Bill Welbourne, the museum's secretary, said: “The parts were not in a good state after 60 years under water, but we have tried to clean them up and illustrate how the aircraft was found.
“Something going into the water at 400mph doesn't leave a lot behind. The real solid parts will remain in one lump but the fuselage and wings would have shattered into very small fragments.”
When the RAF first showed the pieces to Mrs Arnold, she said she “just went white”.
“I was so shocked - I told them I was afraid I was going to have a blubber,” she said.
“I can't believe what they've done with these pieces - it is wonderful. It does lessen the effect to see the place where it happened.”
(http://new.edp24.co.uk/content/News/story.aspx?brand=EDPOnline&amp;category=News&amp;tBrand=edponline&amp;tCategory=news&amp;itemid=NOED10%20Jul%202008%2020%3A43%3A25%3A527) Stalled off turn during air firing and spun into sea The Wash 20.3.45 (Air Britain Serials) 20.03.45 85 Sqn. NS998 Aircraft spun into sea in the Wash. (Mosquito Crash Log)</t>
  </si>
  <si>
    <t>RF996</t>
  </si>
  <si>
    <t>Lost March 20 1945 due to air lock in fuel lines causing engines to stop. 25 Group (Norman Malayney) MACR 13185 (www.aviationarchaeology.com) 2/Lt.Joseph A.Polovick (P) &amp; 1/Lt.Bernard M.Blaum (N),Mosquito Mk XVI,RF-996,crashed 20th March 1945 at 16.45 hours at Meblum on a Island on the West-site of the Danmark Coast. Came down 1350 German time at Bagsum on the island of Foehr (http://www.footnote.com/image/38615566/Mosquito%7Cmosquitoes/#38615583) To USAAF 17.1.45 (Air Britain Serials)</t>
  </si>
  <si>
    <t>NT123</t>
  </si>
  <si>
    <t>21.03.1945 Bombing 487 to Shell House Raid Copenhagen DK from Rosiéres crashed into Baltic Sea. off Ven 1135 (Nöd). F/L Pattison +, F/S Pygram +, both MIA. In June 1990 efforts to find the plane were given up after 2 days of search 
The aircraft belonged to RAF 487 Sqn. 2nd Tactical Air Force and was coded EG-Z.
T/O Fersfeld. OP: Shell house attack.
NT123 was hit by flak over København harbour and announced on the radio that it would go to Sweden. 
It was seen flying over the island of Hven at a very low level with smoke coming from the left wing.
About two kilometres east southeast of Hakens lighthouse it was seen to ditch. The crew was seen to crawl on top of the floating aircraft, but due to heavy wind it was not possibly for the islanders to help the flyers and shortly after the aircraft sunk and the flyers disappeared.
The wreckage has been located after the war, but there has been found no trace of Pilot F/Lt David V. Pattison and F/Sgt Frank Pygram.
Sources: FT, CWGC.
(http://www.flensted.eu.com/1945032.shtml) Missing from attack on Gestapo HQ Copenhagen 21.3.45 (Air Britain Serials)</t>
  </si>
  <si>
    <t>PZ402</t>
  </si>
  <si>
    <t>Wg Cdr F M Denton / Fg Off A J Coe (damaged, belly landed at base) Damaged by flak Copenhagen 21.3.45 SOC on return (Air Britain Serials)</t>
  </si>
  <si>
    <t>RS609</t>
  </si>
  <si>
    <t>Served with 464 Sqn, under RAF control 12/44 Coded SB-V. Participated in Gestapo HQ Copenhagen Raid 21/3/45. (Brian Fillery's website) F/O Palmer and Fnr. Hermann Hirsch Becker (Norwegian) both KIA, crashed near Copenhagen after being hit by German ground fire during attack on Shellhuset. (http://www.luftwaffe.no/Table2.htm) Coded V, crew as above, hit by flak over Copenhage, ditched Samso Belt around 11:30. (2nd TAF) 
The aircraft belonged to RAF 464 Sqn. 2nd Tactical Air Force and was coded SB-V.
T/O Fersfeld. OP: Shell house attack.
After the attack the attackers turned towards northwest, and some of them came as far north as the north coast of the island of Sjælland, where they were met by flak from German positions. 
RS609 was hit and were last reported seen flying on one engine near the island of Samsø. 
The crew of Pilot F/O John H. Palmer and the Norwegian Navigator Fenrik Hermann H. Becker was reported missing. 
A dead body was recovered east of Samsø and were laid to rest in Tranebjerg cemetery on Samsø on 26/3 1945 as an unknown airman.
In year 2000 it was proved by Danish researchers that the person buried on 26/3-45 was Fenrik Hermann H. Becker.
(http://www.flensted.eu.com/1945031.shtml) Missing from attack on Gestapo HQ in Copenhagen 21.3.45 (Air Britain Serials)</t>
  </si>
  <si>
    <t>SZ999</t>
  </si>
  <si>
    <t>Served with 464 Sqn, under RAF control 2/45. Participated in Gestapo HQ Copenhagen Raid 21/3/45. (Brian Fillery's website) Coded P, ditched near 56 02 N, 11 42 E, around 11:40 on 20 March 1945 during Shellhaus raid. F/O R.G. Dawson and F/O F.T Murray both KIA (2nd TAF) The aircraft belonged to RAF 464 Sqn. 2nd Tactical Air Force and was coded SB-P.
T/O Fersfeld. OP: Shell house attack.
After the attack the attackers turned towards northwest, and some of them came as far north as the north coast of the island of Sjælland, where they were met by flak from German positions. 
SZ999 was hit and is believed to have crashed into the Nyrup Bay 13 kilometres north of Nykøbing Sjælland. 
Afterwards wreckage was found washed ashore in Nyrup Bay, but there has been found no trace of Pilot F/O Ronald G. Dawson RAAF and Navigator F/O Fergus T. Murray.
Sources: CWGC, FT.
(http://www.flensted.eu.com/1945033.shtml) Missing from attack on Gestapo HQ Copenhagen 21.3.45 (Air Britain Serials)</t>
  </si>
  <si>
    <t>SZ977</t>
  </si>
  <si>
    <t>Coded T, around 11 15, hit a pole crashed in Copenhagen during Shellhaus attack. W/C P.A. Kleboe and F/O K. Hall both KIA (2nd TAF) 
REGINALD JOHN WARD HALL
Son of John T. Hall, and of Olive M. Hall, of Long Branch, Ontario Canada.
F/O Hall was the navigator in the lead Mosquito #SZ 977 aircraft flown by W/C Kelboe D.S.O.,D.F.C.,A.F.C,(RAF), who was the Commanding Officer of #21 Squadron. This aircraft struck the flag pole on the Karlesburg Brewery in Copenhagen, blew up and crashed into the garage next to the target which was the headquarters for the Gestapo located in a convent school. The other five Mosquito aircraft with him successfully bombed the target. The second wave arrived a few seconds later and, seeing the smoke caused by Kleboe's aircraft, bombed the school killing 123 pupils and teachers. The Gestapo Headquarters was destroyed with heavy casualties including 7 patriots, 18 other patriots escaped. Four of the attacking aircraft were shot down by flak from the German cruiser Nurnberg and from shore batteries.
(http://www.vac-acc.gc.ca/remembers/sub.cfm?source=collections/virtualmem/Detail&amp;casualty=2270912) Missing from attack on Gestapo HQ Copenhagen 20.3.45 (Air Britain Serials)</t>
  </si>
  <si>
    <t>KB425</t>
  </si>
  <si>
    <t>139/128/163</t>
  </si>
  <si>
    <t>21/22 March 1945</t>
  </si>
  <si>
    <t>21.03.1945 1902 163 to Berlin from Wyton returned early and crashed short of runway. at Upwood airfield, Huntingdonshire 2016 (BCL). F/O JD Rees DFC inj, F/O ARS Drake +, Drake died after admitted to Ely Hosp., buried in Cornwall at Falmouth Cem 21/22 March , Berlin, Coded V, "Serial Range KB370 - KB699. 330 Mosquito B.MkXXV. Part of a batch of 400 delivered by De Havilland (Toronto) Canada. Airborne 1902 21Mar45 from Wyton. Returned early (reason not established) and crashed 2016 short of the runway threshold at RAF Upwood, Huntingdonshire. P/O Drake was rushed to RAF Hospital Ely but died soon after from his injuries. He was taken home and buried in the Falmouth Cemetery, Cornwall. F/O J.D.Rees DFC Inj F/O A.R.S.Drake Inj " (Chorley via Lost Bombers) Undershot landing at Upwood 21.3.45 (Air Britain Serials) 21.03.45 163 Sqn. KB425 Undershot on landing at Upwood and crashed short of runway, killing one and injuring one. (Mosquito Crash Log)</t>
  </si>
  <si>
    <t>PF392</t>
  </si>
  <si>
    <t>Becker</t>
  </si>
  <si>
    <t>NS619</t>
  </si>
  <si>
    <t>Martin Bowman says this aircraft was written off in a crash March 23 1945, coded U. There is an accident report for this aircraft dated 22 March 1945, 654BS of 25BG, Category 3 damage, at Watton, pilot McGriffin, Kenneth (www.aviationarchaeology.com) 450322 MOSQUITO NS-619 WATTON, UK 25 (Thomas Ensminger) SOC 3.5.45 (Air Britain Serials)</t>
  </si>
  <si>
    <t>RF827</t>
  </si>
  <si>
    <t>Propeller reversed pitch</t>
  </si>
  <si>
    <t>NT315</t>
  </si>
  <si>
    <t>22/23 March 1945</t>
  </si>
  <si>
    <t>MM792</t>
  </si>
  <si>
    <t>22.03.1945 Night patrol 219 from Gilze Rijen shot down by Flak. over Belgium, unknown location (FCL). F/L WJ Henri +, F/O HPF Huyman +, Belgian crew, no known graves MM792 of 219 Squadron, both crew were killed and both were Belgian. On the night of 22nd March (from 17th, 219 Sq. moved to B77, the Dutch airfield of Gilze-Rijen), the crew HENRI/HUYNEN failed to return from a mission over Germany. The Mosquito (MM792) was victim of the Flak in the Cologne area and crashed near Suchteln (Netherlands). The two Belgian crew, Flt Lt Walter J Henri (pilot) and Fg Off Henri P F Huynen (radar operator), were killed and buried near the wreck of their plane.. Suechteln is near Viersen (Juergen Haus) (http://www.baha.be/Webpages/Navigator/Belgian_Aviation_History/ww_ii/TheBelgiansof219/belgians_of_the_219_squadron.htm) Missing on patrol 22.3.45 (Air Britain Serials)</t>
  </si>
  <si>
    <t>RS577</t>
  </si>
  <si>
    <t>DD720</t>
  </si>
  <si>
    <t>85/307/264/239/1692 Flt/51OTU</t>
  </si>
  <si>
    <t>SOC 23.3.45 (Air Britain Serials)</t>
  </si>
  <si>
    <t>RS555</t>
  </si>
  <si>
    <t>RS576</t>
  </si>
  <si>
    <t>Mosquito ,W’ / 235 (F/O A.D. Turner †) Mosquito "W" of 235 squadron attacked shipping in Dalsfjord, and was seen to crash into the sea immediately after— wards. Flying Officer Turner is buried in Stavne Cemetery, and a plaque erected near his grave in memory of Squadron Leader R. Reid, whose body was not recovered. (http://www.scotshistoryonline.co.uk/sorties.html) Squadron leader Reid in "W" was first to attack, suffered a direct hit and the Mosquito dived into the sea 50 yards ahead and beyond the merchant vessel. The aircraft did not burn, but disintegrated on impact leaving a cloud of steam and smoke. (http://www.robbiereid.co.uk/rrdiary.html) Dived into sea after attack on shipping Dalsfjord 23.3.45 (Air Britain Serials)</t>
  </si>
  <si>
    <t>PZ412</t>
  </si>
  <si>
    <t>Coded W http://www.wlb-stuttgart.de/seekrieg/45-03.htm Another Casualty of 143 squadron was Mosquito "W" which was successfully ditched with the starboard engine smoking. The crew, Flight Lieutenant R.H. Lowe and Flying Officer P. Hannaford were taken prisoner. (http://www.scotshistoryonline.co.uk/sorties.html) Hit by flak while attacking shipping at Tejgonaes ditched 1m S of Svinou 23.3.45 (Air Britain Serials)</t>
  </si>
  <si>
    <t>RF625</t>
  </si>
  <si>
    <t>Mosquito ,R’ / 143, hit by flak, caught fire and crashed (F/O McCall †) (http://www.wlb-stuttgart.de/seekrieg/45-03.htm) (A strike force of forty two Mosquito’s and Twelve Mustangs attack shipping found at Stadlandet, Aslesund and Dalsfjord, resulting in the sinking of1 the Norwegian Merchant Vessel. LYSAKER of 910 tons and three other Merchant Vessels damaged. These were the German ship INGA ESSBERGER of 1827 tons, another German ship ROTENFELS of 7854 tons and a Norwegian ship ROMSSDALE of 138 tons. During the action, intense accurate flak was experienced from the shore positions. After the attack, Mosquito "R" of 143 squadron was seen to be on fire and dived into the sea. Pilot Officer K. McCall and Warrant Officer J.A.M. Etchells were lost with the aircraft.) (http://www.scotshistoryonline.co.uk/sorties.html) Crashed in sea attacking ship Tejgenaen 23.3.45 (Air Britain Serials)</t>
  </si>
  <si>
    <t>NT456</t>
  </si>
  <si>
    <t>NT197</t>
  </si>
  <si>
    <t>B IV nose, torpedo racks, R.P.s, used a R.A.E. SOC 23.3.45 (Air Britain Serials)</t>
  </si>
  <si>
    <t>KB367</t>
  </si>
  <si>
    <t>23/24 March 1945</t>
  </si>
  <si>
    <t>MM740</t>
  </si>
  <si>
    <t>MM804</t>
  </si>
  <si>
    <t>F/O Struthers with F/O Cooper were returning from a Bomber support operation when they spotted a train near Lippstadt. They attacked it, and an explosion occurred. The debris from the explosion hit the Mosquito, knocking out the compass, R/T, Air Speed Indicator and the hydraulics. The Mosquito crash landed at Manston but the crew were uninjured. (http://www.151squadron.org.uk/) 23/24 March 1945 (FCWDv5) Damaged by exploding train nr Lippstadt crashlanded at Manston 24.3.45 DBR (Air Britain Serials)</t>
  </si>
  <si>
    <t>KB390</t>
  </si>
  <si>
    <t>TA394</t>
  </si>
  <si>
    <t>157/85/157/169</t>
  </si>
  <si>
    <t>24.03.1945 1630 Ferry 169 from Swannington starboard engine failed at 100miles/h and undercarriage raised to stop. at Swannington airfield 1630 (BCL). W/O EG Jackson ok, , Crashed on take-off Swannington 24.3.45 (Air Britain Serials) 24.03.45 169 Sqn. TA394 Starboard- engine failed on take-off from Swannington aerodrome so pilot raised undercarriage to stop. Crew unhurt. (Mosquito Crash Log)</t>
  </si>
  <si>
    <t>NT113</t>
  </si>
  <si>
    <t>169/157</t>
  </si>
  <si>
    <t>To 5077M 24.3.45 (Air Britain Serials)</t>
  </si>
  <si>
    <t>NS711</t>
  </si>
  <si>
    <t>KB523</t>
  </si>
  <si>
    <t>24/03/1945 Mosquito KB523 of 16 OTU belly landed at Milcombe. F/O P B Jackson RAAF was quite badly injured. (http://www.couplandbell.com/marg/crashes1945.htm) Engines cut bellylanded in field Milcombe Oxon. 24.3.45 (Air Britain Serials) 24.03.45 16 OTU. KB523 Engine cut at 9,000 feet and aircraft belly landed in a field in Milcombe village, Oxon, injuring one, one unhurt. (Mosquito Crash Log)</t>
  </si>
  <si>
    <t>HR434</t>
  </si>
  <si>
    <t>Shot down by U 249 (Kptlt. Kock) near Bergen. U Boat forced to return to port, RAF Sq. 235 (F/Lt. Williams) Coded Q (www.uboat.net) Mosquito "2" of 235 squadron was carrying out a reconnaissance patrol from Utsira and Utvaer, but failed to return. A report was later received of a Mosquito having beer shot down into the sea off Helliso. (http://www.scotshistoryonline.co.uk/sorties.html) Hellisøy is a lighthouse close to the south end of the island Fedje, at the northern approach to Bergen (if you have Google Earth, approx pos is 60.45.04N, 04.42.07E). Flt J. R. Williams is mentioned several times in Andy Bird's "A Separate Little War". Andy writes about the incident 24th March (very shortened) that Williams and nav. Tom Flower was on patrol with "Q" 235 when they spotted a surfaced U-boat (U 249) and went in for an attack. They were shot down by the U-boats AA's and Flower perished. Williams managed to escape through the hatch and was picked up by the U-boat's crew and later transferred to a watching vessel, Vp 1703 "Unitas". "Unitas" brought Williams to Bergen the next day, where he was taken over by armed guards, walked away from the pier and shot. A German priest was condemned to death by court martial for his protests against the execution of Flt Williams. (http://f16.parsimony.net/forum28300/messages/14794.htm) Missing 24.3.45 (Air Britain Serials)</t>
  </si>
  <si>
    <t>NT121</t>
  </si>
  <si>
    <t>HJ923</t>
  </si>
  <si>
    <t>TFU/8OTU/169/339/BSDU/54OTU</t>
  </si>
  <si>
    <t>NS752</t>
  </si>
  <si>
    <t>PZ294</t>
  </si>
  <si>
    <t>RF971</t>
  </si>
  <si>
    <t>Claim by unnamed pilot, likely of JG 7, near Peenemuende according to Czech website. Missing on mission to Swinemunde and Stettin. Took off RAF Benson 11:30 hrs 25/03/45 F/L S M MacKay F/O A S Lobban, Both PoW (Ross McNeill - http://forum.12oclockhigh.net/showthread.php?t=9730) Missing (Stettin) 25.3.45 (Air Britain Serials) "Later on, one of the chappies I was in prison camp with was a navigator on a Mosquito, shot down by this jet in a power dive." (http://www.australiansatwarfilmarchive.gov.au/aawfa/interviews/1909.aspx?keywords=mosquito+-net) MH - Lobhan appears to have been the only navigator to be taken prisoner after having been shot down by a jet.</t>
  </si>
  <si>
    <t>JG 7</t>
  </si>
  <si>
    <t>HR141</t>
  </si>
  <si>
    <t>Kpt. Ltn. Knut Skavhaugen and RAF navigator KIA, crashed off Bergen, aircraft KK-G, apparently shot down by aircraft of JG 5. (http://www.luftwaffe.no/Table2.htm) Mosquito "G" of 333 squadron, flown by: Lieutenant Commander K. Skavhaugen and Flying Officer A.H. Bobbett (http://www.scotshistoryonline.co.uk/sorties.html) Missing pres. shot down by Fw190s off Flado Is 25.3.45 (Air Britain Serials)</t>
  </si>
  <si>
    <t>RS633</t>
  </si>
  <si>
    <t>Aircraft "V" of 248 squadron flown by; Flight lieutenant A. Mcleod and Warrant Officer N. Wheeley. (http://www.scotshistoryonline.co.uk/sorties.html) From ' A Seperate Little War' by Andy Bird. Flt Lt MacLead and W/O Wheeley were shot down by two Fw190s over Vilnesfjord on 25 March 1945. (Alex Crawford on RAF Commands Forum) Missing presumed shot down by fighters 70m W of Solund 25.3.45 (Air Britain Serials)</t>
  </si>
  <si>
    <t>MM479</t>
  </si>
  <si>
    <t>U/c jammed belly-landed at Lille/Vendeville 26.3.45 (Air Britain Serials)</t>
  </si>
  <si>
    <t>HR527</t>
  </si>
  <si>
    <t>Flew into ground attacking vehicles in Burma 26.3.45 (Air Britain Serials)
26-3-1945
No,45 Sqn
Mosquito FB.VI HR527
Took off Thazi at dawn to patrol in the vicinity of Toungoo. Failed to pull out of dive after attacking MT, flew into ground and blew up.
1039475 W/O (Pilot) Alan HOLMES RAFVR +
1581189 Sgt (Nav.) William Arthur AUSTEN RAFVR +
Both men buried Rangoon War Cemetery. Joint grave 2. H. 12.
HOLMES and AUSTEN were the last combat fatalities of No.45 Sqn during World War II.
See:
The Flying Camels:The History of No.45 Sqn. RAF.
Wg Cdr. Jefford,C.G MBE,BA,RAF (Retd.)
High Wycombe:Author,1995.
pp.295,506,515 &amp; 518
Col. 
(http://www.rafcommands.com/forum/showthread.php?11962-Details-for-these-Casualties-ex-pupils-of-Darlington-Grammar-School/page2)</t>
  </si>
  <si>
    <t>PZ458</t>
  </si>
  <si>
    <t>First mentioned in ORB, 3/4 January 1945. Letter "D" from ORB. Possibly Flight Lieutenant (Pilot) Ralph Edward Naylor, Groesbeek Canadian War Cemetery. Caught fire and spun into ground 12m SW of Eindhoven 26.3.45 (Air Britain Serials)</t>
  </si>
  <si>
    <t>PF438</t>
  </si>
  <si>
    <t>26/27 March 1945</t>
  </si>
  <si>
    <t>26.03.1945 1859 571 to Berlin from Oakington landed and crashed into another Mosquito, probably RV315. at Oakington airfield 2324 (BCL). F/L HH Tattersall DF ok, F/L KCA Smith RCAF ok. 26/27 March, 8K-M, Berlin, "Serial Range PF428 - PF469. 42 Mosquito B.MkXV1. Powered by Merlin 72/73 engines. part of a batch of 195 delivered by Percival Aircraft (Luton) between 15May44 and 5dec45. Airborne 1859 26Mar45 from Oakington. Landed back at base 2324 and ran into another Mosquito (RV315?) which had reported clear of the runway. F/L Tattersall had gained an immediate DFC, Gazetted 17Jan45, for his actions 1Jan45 attacking railway tunnels. F/L H.H.Tattersall DFC F/L K.C.A.Smith RCAF " (Chorley via Lost Bombers) Collided with RV375 on landing Oakington 26.3.45 DBR (Air Britain Serials) 26.03.45 571 Sqn. PF438 Landed at Oakington, Cambs., collided with Mosquito RB375 which had told flying control he was clear of the runway. (Mosquito Crash Log)</t>
  </si>
  <si>
    <t>NT370</t>
  </si>
  <si>
    <t>MH - Picture exists of this aircraft crashed at B77 Gilze Rijen. Lost 27.3.45 (Air Britain Serials)</t>
  </si>
  <si>
    <t>PF466</t>
  </si>
  <si>
    <t>27/28 March 1945</t>
  </si>
  <si>
    <t>DZ599</t>
  </si>
  <si>
    <t>27.03.1945 1939 minelaying duties over Elbe River, Hamburg 627 Gardening from Woodhall Spa called formation leader that plane was about to ditch. no position given but believed to be into sea off Frisian islands 2201 (BCL). F/O WA Barnett RNZAF ok, F/S JA Day RAAF +, no trace of Day, Barnett described as safe. Apparently taken PoW according to Ross McNeill's Air Force PoW site - http://www.rafcommands.com/Air%20Force%20PoWs/RAF%20POWs%20Query%20B_1.html Hit by a flak ship after placing mines in the Elbe estuary. Ditched successfully but Day was unable to retrieve his dinghy from the cockpit - the automatic release for the two-man dinghy was disconnected and the manual release was underwater. Barnett drifted for three days before washing up on the island of Hooge. (Night After Night) F on 627 Squadron (www.lostbombers.co.uk) Missing from target marking over Elbe 28.3.45 (Air Britain Serials)</t>
  </si>
  <si>
    <t>RV326</t>
  </si>
  <si>
    <t>27.03.1945 1907 571 to Berlin from Oakington crashed. into cornfield at Zevenhuisen, 25km SW Groningen 1945 (BCL). F/O GD Hudson AFC RNZAF +, F/O MG Gant RCAF +, both buried in Leek (Zevenhuisen) Gen Cem Claims for three mossies by Karl-Heinz Becker - could the mossie have limped this far? Was there any communication? Collided with MM202 of 571 Squadron flown by F/L L.G. Smith and Bill Lane, according to an article in the newsletter of the Mosquito Aircrew Association Number 27. Smith's aircraft suffered damage to the starboard airscrew but was able to return. Was V on 128 (sic) Squadron on 27/28 February whein F/L L.G. Smith believed he collided with another aircraft. He lost his starboard propellor, the starboard engine was set afire, and the aircraft did a half-spin, however he was able to crash land at Woodbridge. (Mosquito) During the evening of 27 March 1945 at approximately between the hours of 1945 - 2000 two Mosquitos (RV326 &amp; MM202) collided, MM202 from below, 15.5 miles SW of Zevenhuizen, Netherlands en route to Berlin. RV3266 (F/O.GD Hudson. AFC RNZAF / F/O. M.G.Gant. RCAF) crashed and were both killed. MM202 (F/Lt. L.G.Smith. DFC RNZAF / Wt. Off. W.Lane DFC) sheared the starboard propellor among other serious damage which denied them the opportunity to bail out., they made a perfect landing at the emergency drome at Woodbridge. On 27 March 1945, F/O Hudson and F/O Maurice George Gant took of in mosquito BXVI RV326/L for a mission to Berlin. This was F/O Hudson's 13th mission and all but one had been to Berlin. He had a total of 1348 flying hours. The mosquito took off at 19.07. While flying over the Netherlands on the way to Berlin their plane collided with mosquito MM202, flown by F/L Leicester Smith and navigator F/O Bill Lane, also from 571 Squadron. F/L Smith later told that their mosquito lost a propeller. He put the mossie into a dive to extinguish the fire, in which he succeeded. He then flew the plane back to England where he landed at Woodbridge. Around 19.45 the plane of F/O Hudson and F/O Gant crashed onto the land belonging to Mr. Buist, bordering the woods at Zevenhuizen. Both F/O Hudson and F/O Gant were killed and are buried in Zevenhuizen. They are buried together with a number of resistance fighters. F/O Hudson was 26. He was awarded the Air Force Cross. (http://www.basher82.nl/Data/zevenhuizen/hudson.htm) Missing (Berlin) 28.3.45 (Air Britain Serials)</t>
  </si>
  <si>
    <t>KB354</t>
  </si>
  <si>
    <t>27.03.1945 1914 139 to Bremen from Upwood VHF radio failed and returned, fast approach ended in bomb dump. at Upwood airfield 2254 (BCL). F/O DW Rhys inj, F/O FJ Kennelly inj, 27/28 March 1945, Bremen, XD-C, Serial Range KB370 - KB699. 330 Mosquito B.MkXXV. Part of a batch of 400 delivered by De havilland (Toronto) Canada. KB354 was one of two 139 Sqdn Mosquitoes lost on this night in two separate operations. See: MM131. Airborne 1914 27Mar45 from Upwood. The VHF radio failed during the operation and on regaining base at 2254. F/O Rhys touched down up runway off a fast approach and ended up in the bomb dump. He escaped with shock and bruising and his navigator sustained fractures to both legs. F/O D.W.Rhys Inj F/O F.J.Kennelly Inj (Chorley via Lost Bombers) Overshot landing Upwood 27.3.45 DBR (Air Britain Serials) 27.03.45 139 Sqn. KB354 Overshot and crashed on landing at Upwood aerodrome, injuring two. (Mosquito Crash Log)</t>
  </si>
  <si>
    <t>MM131</t>
  </si>
  <si>
    <t>571/139</t>
  </si>
  <si>
    <t>LR251</t>
  </si>
  <si>
    <t>SOC 28.3.45 (Air Britain Serials)</t>
  </si>
  <si>
    <t>HP979</t>
  </si>
  <si>
    <t>HR206</t>
  </si>
  <si>
    <t>MM493</t>
  </si>
  <si>
    <t>There are actually two Form 1180s, as MM493 had an accident/incident on 5th March 1945, at B.51 Lille-Vendeville. The accident card is difficult to read, I decipher the following :
At 0415 hrs, after a defensive patrol F/L N.K.G. BARKER landed with single engine propeller feathered, and ? caught ? runway light, aircraft nose tipped in soft ground.
Pilot overshot runway misunderstood ??? and continued to roll on when he had reached end of runway. starboard engine coolant lead at ??? joint caused by ? thermostat ? movement during oil cooler change.
Pilot confused ??? ??? off runway.
Soft muddy ground 15 yards beyong runway caused nose tip.
night ??? did not help aircraft.
So the Mosquito was repaired, and lost 3 weeks later.
Then on 28th March 1945, pilot Flying Officer A. RECINA, 147601, 328 flying hours in total, 75 on type, 77 hours at night in total, including 34 on type.
They were two in the aircraft, 1 killed, 1 I(s). I stand for injured. The other letters are K (killed), M (missing), I (Injured), I(s), Injured and safe ?, U (unknown).
The accident occured at 15:30 hours. N.F.T. and ? air camera ?
Spun into ground out of cloud, and burnt out.
failed to recover from spin in cloud.
Aircraft was out of control
Pilot unable ?to? use of instruments to recover from spis. May have lost control through slipstream of ???? at cloud tops.
lots control of aircraft in cloud and spun.
Navigator bailed out successfully but injured. Lost control on instrument.
aircraft crashed and caught fire.
I also have the form 78 for that Mosquito : 10 M.U. 1st March 1944, 264 Squadron on 18th March 1944, 28th March 1945 FA E burnt (Flying accident, category E = total loss). It's a pity the total flying hours of the airframe is not stated in the movement card. No mention of any accident or repairs. Just 3 lines.
(http://www.rafcommands.com/forum/showthread.php?t=5859) Spun into ground out of cloud on air test nr Ath Belgium 28.3.45 (Air Britain Serials)</t>
  </si>
  <si>
    <t>HK136</t>
  </si>
  <si>
    <t>HR388</t>
  </si>
  <si>
    <t>Caught fire in air and crashed 25m NNE of Myingyan 29.3.45 (Air Britain Serials) See HR489</t>
  </si>
  <si>
    <t>HP976</t>
  </si>
  <si>
    <t>SOC 29.3.45 (Air Britain Serials)</t>
  </si>
  <si>
    <t>HR297</t>
  </si>
  <si>
    <t>MM470</t>
  </si>
  <si>
    <t>HR489</t>
  </si>
  <si>
    <t>Was E on 82 Sqn (The Mossie 29) Caught fire and crashed S of Allagappa 29.3.45 (Air Britain Serials) See HR388</t>
  </si>
  <si>
    <t>LR468</t>
  </si>
  <si>
    <t>NS814</t>
  </si>
  <si>
    <t>Engine cut on take-off bellylanded Benson 29.3.45 SOC (Air Britain Serials) 29.03.45 540 Sqn. NS814 On take-off from Benson at fifty feet, lost power, landed straight ahead with undercarriage retracted. (Mosquito Crash Log)</t>
  </si>
  <si>
    <t>NT249</t>
  </si>
  <si>
    <t>29/30 March 1945</t>
  </si>
  <si>
    <t>MACR 13453, 30 March 1945, 416 Group (sic) 30 March 1945. Lts. Blake and Galowich in NT249/G failed to return from an airdrome intruder mission last night. They took off with the intention of patrolling Bergamo airdrome. (Norman Malayney) US documents say patrol target was Verona airfield, took off 0217. Eldon W. Blake and Max W. Galowich. (http://www.footnote.com/image/41939952/mosquitoes%7CMosquito/) Missing 29.3.45 (Air Britain Serials)</t>
  </si>
  <si>
    <t>NT219</t>
  </si>
  <si>
    <t>Stalled on approach and side-slipped into ground Haverfordwest 30.3.45 (Air Britain Serials) 30.03.45 8 OTU. NT219 Stalled on approach to Haverfordwest aerodrome. Crew unhurt. (Mosquito Crash Log)</t>
  </si>
  <si>
    <t>MM396</t>
  </si>
  <si>
    <t>140/544</t>
  </si>
  <si>
    <t>HAYS DFC, Flying Officer RAYMOND MORRIS: RCAF J/88928: Pilot 544 Squadron. Message logged 31st May 2001: Born 1913 in Ashland, Oregon; home in Long Beach, California. Trained at No.6 ITS, No.20 EFTS and No.16 SFTS. Commissioned July 1944. Killed in action Friday 30th March 1945 (Mosquito MM386). (MH - Should be MM396). Age 31. Additional Information: Son of Mr. and Mrs. Lorenzo D. Hays; husband of Beatrice Hays, of Chester-le-street, Co. Durham. Buried in OXFORD (BOTLEY) CEMETERY, Oxfordshire, United Kingdom Grave Reference/Panel Number: Plot H/1. Grave 228. Navigator was "Lofty" South (Osprey 13) 30 March 1945 – Form 541 – “MOSQUITO XVI NS396 P/O R.M. HAYS DFC F/LT D. SOUTH OPS.PR. 106G.5145 Time Up 14.30 Objective:- Targets in Denmark and Baltic areas. Result:- Aircraft crashed on take off. Crew killed.” (MH - pilot should apparently be F/O, from Form 217, in AIR 27/2028, posted by Pierre Renier on RAF Commands Forum Board)  
HAYS, P/O Raymond Morris (J88928) - Distinguished Flying Cross - No.544 Squadron (deceased) - Award effective 24 April 1945 as per London Gazette of that date and AFRO 918/45 dated 1 June 1945. American in the RCAF. Born 1913 in Ashland, Oregon; home in Long Beach, California. Trained at No.6 ITS, No.20 EFTS and No.16 SFTS. Commissioned July 1944. Killed in action 30 March 1945 (Mosquito MM386); buried in United Kingdom.
This officer was the pilot of an aircraft detailed for a reconnaissance covering the Leipzig area in March 1945. Whilst over the target, two enemy fighters attempted to close in. Pilot Officer Hays took violent evading action. Much height was lost. At this stage another enemy aircraft joined the fight. Pilot Officer Hays manoeuvred with great skill and although his aircraft was hit he succeeded in evading the attackers. The starboard engine had been badly damaged but course was set for home. Later on the return flight the aircraft was attacked by another fighter. Pilot Officer Hays manoeuvred with superb skill. Although the aircraft sustained further damage and the navigator was wounded, this pilot succeeded in evading the fighter. He afterwards flew to a landing ground in Allied territory. This officer, who has completed many sorties, has consistently shown courage and resolution. (Hugh Halliday's database of RCAF awards) Stalled on take-off and crash-landed Benson 30.3.45 DBF (Air Britain Serials) 30.03.45 544 Sqn. MM396 Stalled on take-off and crashed one mile south of Benson, killing two. (Mosquito Crash Log)</t>
  </si>
  <si>
    <t>KB434</t>
  </si>
  <si>
    <t>To 5095M 30.3.45 (Air Britain Serials)</t>
  </si>
  <si>
    <t>RF847</t>
  </si>
  <si>
    <t>6FP</t>
  </si>
  <si>
    <t>Abandoned when aircraft was believed to be on fire 10m SE of Jedburgh Roxburgh 30.3.45 (Air Britain Serials)</t>
  </si>
  <si>
    <t>RF606</t>
  </si>
  <si>
    <t>T’ / 235 (F/Lt. Knowles †), hit high tension wires. 
During this ultra low level attack, Mosquito "T" of 235 squadron was seen to be on fire and crashed into a wood west of Borgass. It is believed that the aircraft struck high-tension cables whilst diving on the target. Both crewmembers, Flight Lieutenant W. Knowles and Flight Sergeant L. Thomas, are buried in Northern Cemetery, Skien. Information update from Flight Lieutenant John Milsom 2005 - My 35mm wing camera recorded the explosion of A/c T-235 when it hit the ground. The pilot, Fl/Lt W. Knowles, had the presence of mind and concern for those following him into the attack to warn on VHF the existence of the high tension line on shore from the harbour before hitting the ground - probably saving lives. (http://www.scotshistoryonline.co.uk/sorties.html) Shot down by flak Skenseiv 30.3.45 (Air Britain Serials)</t>
  </si>
  <si>
    <t>RV341</t>
  </si>
  <si>
    <t>109/578/692</t>
  </si>
  <si>
    <t>30/31 March 1945</t>
  </si>
  <si>
    <t>HP980</t>
  </si>
  <si>
    <t>SOC 31.3.45 (Air Britain Serials)</t>
  </si>
  <si>
    <t>MT478</t>
  </si>
  <si>
    <t>416NFS , 12th Air Force. Pilot Skrinar, Joseph A. Killed in a Crash at Fano. Category 4 damage, 31 March 1945. (http://www.aviationarchaeology.com) 30 March 1945. Lts. Blake and Galowich in NT249/G failed to return from an airdrome intruder mission last night. They took off with the intention of patrolling Bergamo airdrome. (Norman Malayney on mossie.org forum) SOC 31.5.45 (Air Britain Serials)</t>
  </si>
  <si>
    <t>TA226</t>
  </si>
  <si>
    <t>PZ394</t>
  </si>
  <si>
    <t>31 March / 1 April 1945</t>
  </si>
  <si>
    <t>01.04.1945 Patrol 418 to Zwolle area from Coxyde missing, near Osnabrück, unknown location (FCL). F/L GK Graham +, F/O RT Styles +, both buried at Hoogeveen Holland.
First mentioned in ORB, 22/23 January 1945; missing from operations, 31 March/1 April 1945; F/L G.K. Graham killed. Letter "C" from ORB dated 22/23 January 1945. PZ394. The aircraft, THC, was on a patrol of the Zwolle Osnabruk area according to the ORB. F.L G.K. Graham and F.O. R.T. Styles departed at 2109 and had not yet returned as of when the ORB for the day was written. No further information is stated about the loss. (Hugh Halliday)
Lost around 22:40 on 31 March / 1 April 1945, ftr from Zwolle-Osnabrueck, coded C. F/L G.K. Graham, F/O R.S. Styles both KIA (2nd TAF).
Initially issued with single seat modified fighters 10. Staffel Nachtjagdgeschwader 11 was formed in October 1944 at Burg near Berlin. In command was Maj. Gerhard Stamp with Fw. Karl-Heinz Becher being one of the first to arrive (previously with II./NJG 10) at this point the units using single seat aircraft were coordinated with ground based radar and searchlights, it was not until March 1945 when they would receive six new two-seater Me 262B-1a/U1's each equipped with radar. However it would not be long before Becher would claim his final victory, a 418 Squadron Mosquito flown by F/Lt Graham. (Internet)
In the last week of March the squadron assisted the Second Army in Operation Plunder (the crossing of the Rhine) and in the final push into north-west Germany. During one of these operations it suffered its last fatal casualties of the war. Mosquito C-Charlie failed to return, and later known to have been killed in action near Roogeveen, Holland, were its crew of F/L George Graham and his RAF navigator, F/O R. T. Styles. This pair had only recently scored against an unusual victim, a small German coaster, which, despite vicious flak, they had attacked from 50 feet and left listing and in flames. (INTRUDER, The history of No. 418 Squadron. BY SQUADRON LEADER A. P. HEATHCOTE Air Historical Branch) Missing from night patrol nr Osnabruck 1.4.45 (Air Britain Serials)</t>
  </si>
  <si>
    <t>MM328</t>
  </si>
  <si>
    <t>DH/PRDU/R-R/PRDU</t>
  </si>
  <si>
    <t>1945-04</t>
  </si>
  <si>
    <t>PRDU</t>
  </si>
  <si>
    <t>RF703</t>
  </si>
  <si>
    <t>Overshot during single-engined landing and u/c raised to stop Awani 1.4.45 not repaired (Air Britain Serials)</t>
  </si>
  <si>
    <t>PZ249</t>
  </si>
  <si>
    <t>239/515</t>
  </si>
  <si>
    <t>1/2 April 1945</t>
  </si>
  <si>
    <t>02.04.1945 1740 Leipheim airfield 515 BS from Little Snoring refuelled Juvincourt and t/o 2315, last contact 0136 with S/L Penny and F/O Whitfield, 515 Sqn then exploded on ground. near or at Leipheim, without trace 0139 (BCL). Lt EJ van Heerden SAAF +, F/O JW Robson +, crew rest in Dürnbach War Cem 1 Mosquito was lost, hit by flak and seen to crash at Leipheim, a small airfield near Ulm. (RAF Bomber Command History website)
Airborne 1740 1Apr45 from Little Snoring, landing at Juvincourt 1910. After refuelling took off at 2315 for Leipheim Airfield in company with S/L Penny and his Navigator P/o Whitfield. Both pilots exchanged R/T calls, the last contact being made at 0136. At 0139, S/l Penny saw a violent explosion on the ground at, or near, Leipheim and at first thought Lt van Heerden gad claimed an enemy aircraft, but when no replies to his congratulations were forthcoming, he concluded it was the Mosquito he had seen explode. Its crew are mnow buried in the Dürnbach War cemetery; the pilot was from Carnarvon in the Cape Province. Lt E.J.van Heerden SAAF KIA F/O J.W.Robson KIA " (BCL)
Lt Johann Emile van Heerden und sein Co F/O James William Robson (SAAF) kamen beim Nachtangriff auf den Fliegerhorst Leipheim um als ein Zufallstreffer des Flakhelfers Knoll (lei.Heimatflakbatt. 45/VII) mit seiner 2cm Flak38 (Geschütz war auf Einzelfeuer gestellt!) die Mosquito beim Überflug in Brand schoss. 
Die Maschine überflog noch das Me 262 Waldwerk und stürzte im Waldrand des Bubesheimer Forstes in Richtung Schneckenhofen ab. 
Die Flieger wurden beim Aufprall herausgeschleudert. Ihre Leichen wurden in Feldgräbern nicht weit neben Ihrer Maschine begraben. Mitte 1945 exhumiert und nach Dürnbach überführt. Der gesamte Einsatz der ursprünglich vier Mosquitos der 100th BG aus Little Snoring wird in meinem Buch "Gigantische Zeiten ? " auf Seite 111 bis 113 beschrieben. 
http://www.luftwaffe-bullet-board.com/viewtopic.php?t=4854
(Roland Remp) Missing on patrol to Augsburg 1.4.45 (Air Britain Serials)</t>
  </si>
  <si>
    <t>DD728</t>
  </si>
  <si>
    <t>85/264/307/157/13OTU</t>
  </si>
  <si>
    <t>Crashlanded at Finmere 2.4.45 (Air Britain Serials) 02.04.45 13 OTU. DD728 After failure engine caught fire and aircraft crash landed on Finmere aerodrome, injuring crew. (Mosquito Crash Log)</t>
  </si>
  <si>
    <t>HR448</t>
  </si>
  <si>
    <t>RF613</t>
  </si>
  <si>
    <t>02.04.1945 anti shipping strike 248 to Sandefjord DK from Banff. Säve airfield F9 Sweden 1755 (Nöd). W/O Genno ok, W/O Goodman ok, both returned to UK, no info about plane Forcelanded in Sweden after engine failure over Skaggerak 2.4.45 (Air Britain Serials)</t>
  </si>
  <si>
    <t>PZ415</t>
  </si>
  <si>
    <t>KB185</t>
  </si>
  <si>
    <t>USAAF/163/139</t>
  </si>
  <si>
    <t>2/3 April 1945</t>
  </si>
  <si>
    <t>MV551</t>
  </si>
  <si>
    <t>HJ878</t>
  </si>
  <si>
    <t>25/410/Coltishall/25/51OTU</t>
  </si>
  <si>
    <t>SOC 3.4.45 (Air Britain Serials)</t>
  </si>
  <si>
    <t>LR561</t>
  </si>
  <si>
    <t>264/51OTU</t>
  </si>
  <si>
    <t>Tyre burst on take-off u/c raised to stop Cranfield 3.4.45 (Air Britain Serials)</t>
  </si>
  <si>
    <t>NS584</t>
  </si>
  <si>
    <t>RR291</t>
  </si>
  <si>
    <t>Lost height and bellylanded on single-engined overshoot Little Tew Oxon. 3.4.45 (Air Britain Serials) 03.04.45 16 OTU. RR291 Pilot was carrying out practice single-engine overshoot, attempted to re-start engine but failed and belly-landed aircraft in field at Little Tew, Oxford. (Mosquito Crash Log)</t>
  </si>
  <si>
    <t>HJ771</t>
  </si>
  <si>
    <t>418/151/487/21/107/613</t>
  </si>
  <si>
    <t>3/4 April 1945</t>
  </si>
  <si>
    <t>Taken on strength at 418 Sqn. from No.27 Movements Unit, 14 June 1943; to No.151 Squadron, 11 August 1943. TH-U, letter recorded in ORB, 14 June 1943. 3/4 April 1945 (FCWDv5) Lost around 2300 on 3/4 April 1945, ftr Hannover-Meppen, F/L J.A. Lukey KIA, P/O V.J. Koen safe. (2nd TAF) Missing on night intruder mission 3.4.45 (Air Britain Serials)</t>
  </si>
  <si>
    <t>KB349</t>
  </si>
  <si>
    <t>HJ877</t>
  </si>
  <si>
    <t>157/256/29/85/4/140/13OTU</t>
  </si>
  <si>
    <t>Swung on landing and u/c collapsed Finmere 4.4.45 (Air Britain Serials)</t>
  </si>
  <si>
    <t>KB358</t>
  </si>
  <si>
    <t>SOC 4.4.45 (Air Britain Serials)</t>
  </si>
  <si>
    <t>HR620</t>
  </si>
  <si>
    <t>U/c collapsed on landing Joari 4.4.45 (Air Britain Serials)</t>
  </si>
  <si>
    <t>MM134</t>
  </si>
  <si>
    <t>04.04.1945 1101 Air Test 105 from Bourn port engine failed at climbing, turned gently, lost height and crashed. near Bourn airfield (BCL). F/L P Enderby DFC +, , buried at Horncastle Cem
In April 1945 I was 4 years 5 months old, living on the family farm in Bourn, Cambridgeshire. The farm was about half a mile south of the main runway of the Bourn airfield a base for Mosquito bombers and, earlier, Lancasters. I was already able to tell the different sounds of these aircraft as they flew low over our farm on their way to and from Germany in the last months of the war.
The morning on April 4th 1945 was fine and sunny. I was in the kitchen with my mother when we heard a very low aircraft approaching and, immediately after, a loud noise. We went into a room called The Nursery and saw a sheet of flame outside the window; broken glass and curtains beginning to burn. The sight of fire left a much stronger impression than the noise made by what transpired to be the crashing of a Mosquito.
The next I remember is standing in the front garden on the opposite side of the farmhouse, with lots of people running and shouting. I later learned that RAF people had arrived almost immediately, as we were only a few yards from a sentry post and a few hundred yards from the airfield. My sister and one brother were in the garden with us, while my older brother had been helped out of an outhouse, where he had been cleaning his bike, by an airman (the door was blocked by a propeller) and dispatched to find my father who was working in the fields.
There was then an explosion (which, apparently, we had been warned about) caused by petrol leaking from the crashed plane. Glass was flying everywhere and parts of the staircase blew out through the front door as we watched. My mother’s face was cut by some flying glass and at that she cried a little, having been very calm up to that point.
My older sister remembers an airman asking my mother for a sheet, and the pilot’s body being removed on a covered stretcher, but I must have been shielded from this. The fire was quickly put out with foam from the RAF fire engines, leaving a wrecked house, a lot of debris and an all-pervading smell of petrol which persisted for years afterwards. The fuselage had come to rest with its nose just protruding into our dining room, where it tipped over a sideboard containing our ‘best’ dinner service.
No-one in the family was hurt, but we could not live in the house for 6 months and stayed with relatives. Compensation allowed the farm house and buildings to be fully rebuilt within a year, in the case of the buildings a restoration even of archaic fittings such as wooden hay racks for animals we no longer possessed!
Research much later, and information gleaned at the time, fills in the rest of the picture:
The aircraft had been repaired and was being test flown by Flight Lt. Pat Enderby when it crashed with engine failure. He was 22 and had been married for under 2 years. He crashed through farm buildings before hitting the farmhouse, and we always wondered if this had been deliberate on his part, in order to save the house. There is of course no way of knowing as sadly he died instantly, but we may owe him our lives. 
Some 50 years later my sister traced the pilot’s family, exchanged letters with his niece, and visited his grave in Lincolnshire.. 
John Thurman September 2004
© Copyright of content contributed to this Archive rests with the author. Find out how you can use this.
http://www.bbc.co.uk/ww2peopleswar/stories/15/a3240415.shtml Engine cut on take-off for air test crashlanded Bourn 4.4.45 DBF (Air Britain Serials) 04.04.45 105 Sqn. MM134 Engine failed on take-off from Bourn aerodrome and aircraft crashed killing one. (Mosquito Crash Log)</t>
  </si>
  <si>
    <t>Date from CWGC is 7 April, however there was no raid to Berlin on 7/8 April, two Mosquitos were lost vs. Magdeburg on 4/5, and Bob Baxter says the two were RV305 and KB481</t>
  </si>
  <si>
    <t>NT495</t>
  </si>
  <si>
    <t>05.04.1945 Intruder Sortie 406 to Altenburg Germany from Manston missing. Lost without trace (FCL). F/L TW Trewin +, F/L JB Kennedy +, no known graves 4/5 April 1945 (FCWDv5) Missing from night intruder to Altenburg 5.4.45 (Air Britain Serials)</t>
  </si>
  <si>
    <t>KB481</t>
  </si>
  <si>
    <t>W4096</t>
  </si>
  <si>
    <t>AAEE/60OTU/13OTU</t>
  </si>
  <si>
    <t>Crashed on landing Finmere 5.4.45 (Air Britain Serials) 05.04.45 13 OTU. W4096 Aircraft was on a single-engine landing at Finmere aerodrome when port engine burst into flames so pilot retracted undercarriage to stop. (Mosquito Crash Log)</t>
  </si>
  <si>
    <t>KB193</t>
  </si>
  <si>
    <t>Overshot emergency landing Upper Heyford 5.4.45 (Air Britain Serials) 05.04.45 16 OTU. KB193 Starboard engine lost power at 6,000 feet, pilot landed aircraft on first airfield visible (Upper Heyford) and overshot runway. Crew unhurt. (Mosquito Crash Log)</t>
  </si>
  <si>
    <t>RF724</t>
  </si>
  <si>
    <t>RF617</t>
  </si>
  <si>
    <t>Mosquito ,U’/ 235, hit mast attacking ships. F/S Francis Graham Richardson, Runnymede? Crashed in sea attacking convoy in Kattegat 5.4.45 (Air Britain Serials)</t>
  </si>
  <si>
    <t>RS619</t>
  </si>
  <si>
    <t>HR332</t>
  </si>
  <si>
    <t>Overshot landing and u/c collapsed Monywa 4.4.45 (Air Britain Serials)</t>
  </si>
  <si>
    <t>HR567</t>
  </si>
  <si>
    <t>NS635</t>
  </si>
  <si>
    <t>NS569</t>
  </si>
  <si>
    <t>45/April/04, Mosquito XVI NS569, 654BS 25BG Station 376 (Watton), 8th Airforce, Taxiiing Accident, Damage = 4, Murphy, John E Damaged by flak 6 Aug 1944, not by exploding B-17 "Mistel" on August 12 (N. Malayney). Picture of this aircraft, apparently coded U on 654th BS, after crashing, in Osprey 13. Picture also exists of it coded N 450404 MURPHY, JOHN E. MOSQUITO NS-569 WATTON, UK 25 TAXIING (Thomas Ensminger) SOC 18.4.45 (Air Britain Serials)</t>
  </si>
  <si>
    <t>HR573</t>
  </si>
  <si>
    <t>Lost 4.4.45 NFD (Air Britain Serials)</t>
  </si>
  <si>
    <t>RV305</t>
  </si>
  <si>
    <t>4/5 April 1945</t>
  </si>
  <si>
    <t>SEE RS612! ONE OF THESE TWO AIRCRAFT WENT TO SWEDEN, THE OTHER CRASHED.
05.04.1945 anti shipping strike 235 to Kattegat from Banff, crew escaped to Sweden. East of Agger DK 1732 (Nöd). , , Crew interned and returned to UK. Nödlandning states Sqn code as VV but should be LA. Aircraft maybe borrowed from 85Sqn (VY)? Own remark! LA-F, crew escaped http://www.thistedmuseum.dk/historisk%20%C3%A5rbog/%C3%85rgang%201999/Harington,%20Raymond%20og%20Bert%20Winwood%20%20Flugten%20fra%20Danmark.pdf Served with 464 Sqn, under RAF control 12/44. (Brian Fillery's website) 
The aircraft belonged to RAF 235 Sqn Costal Command and was coded LA-F.
T/o: Banff 14:20. OP: Anti Shipping in Kattegat southeast of the island of Anholt.
39 Mosquitos of Banff Strike Wing were escorted by 12 Mustangs of 19 Sqn. on an Anti Shipping Patrol in the sea of Kattegat. 
At 17:12 hours they attacked the minesweeper M.902 and 3 motor vessels. 2 motor vessels were sunk and 1 was damaged.
During the attack one Mosquito hit the mast of a ship and crashed while one Mosquito was hit by flak and set course for Sweden.
On the return flight over Jylland the aircrafts were engaged by flak over Mors and had to take evasive action. RS619 was caught by the slip stream from one of the other low flying aircrafts and touched the ground. The left propeller and engine was damaged and at 17:45 hours RS619 had to belly land at Tandrup Mark.
Pilot P/O Raymond K. Harrington and Navigator F/S Albert E. Winwood were unharmed and set the Mosquito alight.
 (Thisted Lokalarkiv)
Navigator F/S Albert E. Winwood and Pilot P/O Raymond K. Harrington
They got in contact with some farm hands who did not speak English. Soon the ammonition started exploding and they moved away from the aircraft and met Mrs. Lutzhoft who spoke English. She advised them to hide in a haystack a little distance away. This they did and in the evening Mrs. Lutzhoft brought them food. Later they were contacted by members of the resistance Richard Jensen and Ernfred Østergård who took the flyers to the churchyard of Bedsted where they waited while civilian clothes was brought for the flyers. In a cab driven by Peter Nielsen they were taken to his home in Skjoldbjerg. After a most velcome meal the flyers were taken to the house of Reverend Hans Dahl-Hansen where they slept until the next day.
Next they moved to the farm of Henry Christensen in Harring where they spent most of the night on the loft of a piggery, as Christensen had visitors in his house. Only when they had left could the flyers be brought into the house. 
From the farm they were taken to Anna and Eigil Møller in Thisted where false ID-cards with photos of look alike were provided, Peter Nielsen then took them to “Markvardsens Hotel” in Nykøbing Mors. En route they were stopped by German sentries by the “Vildsund broen” bridge, but the new ID-cards got them through. 
The next day they were photographed and provided with new ID-cards with their own pictures and moved to a garden house belonging to Niels Schmidt. In Nykøbing they were able to walk around freely and, among other things, watch the Germans cleaning their guns.
After about three days in Nykøbing Mors the journey continued to Aalborg by train via Hvalpsund. At the railway station in Aalborg they were met by Knud Nielsen who took them to the office of Svend Andersen and later to his home. Here they stayed for about eight days before they were driven to Strandby north of Frederikshavn by Carl Pedersen. 
They were billeted for the night at the house of a teacher until they could be transferred to the fishing boat “Henny” FN 3 with Skipper Herluf Aaen. In mid Kattegat they transferred to a larger vessel with Skipper Andreas and sailed to Göteborg where they arrived on 24/4 1945.
They went to the Embassy in Stockholm and on 2/5 they arrived at Leuchars air base, Scotland in a Dakota.
Sources: LBUK, DFEV, AIR 27/1444, WO 208/3327, Harrington report via Thisted arkiv.
http://www.flensted.eu.com/1945038.shtml Hit mast while attacking ship and crashed in Kattegat 5.4.45 (Air Britain Serials)</t>
  </si>
  <si>
    <t>sea</t>
  </si>
  <si>
    <t>PZ289</t>
  </si>
  <si>
    <t>5/6 April 1945</t>
  </si>
  <si>
    <t>5/6 April 1945, crashed on return, injuring both crew (FCWDv5) Engine fire, crash-landed A.75 at 05:47 on 5/6 April 1945, F/O G.F. Hanson and F/S F.S. Koher both OK (2nd TAF) Engine cut on night intruder crashlanded Cambrai/Epinoy 5.4.45 (Air Britain Serials)</t>
  </si>
  <si>
    <t>HR191</t>
  </si>
  <si>
    <t>5/6 April 1945 (FCWDv5) 5.-6. Apr 1945, 305 Sqn 2nd TAF, Mosquito VI HR191 SM-T, Op: Night Intruder, F/L Pilot G A Barker RCAF +, 11.B.5, Sgt Navigator G E Arthur +, 11.B.6, T/o for a night intruder mission to Deventer. Both airmen rest in Becklingen War Cemetery. (RAF Commands Forum) I have reason to believe that Mosquito VI HR191 SM-T Crashed in 0230 in the vicinity of Rotenburg (Wümme). (same) As above, ftr Deventer (2nd TAF) Missing from night intruder mission 6.4.45 (Air Britain Serials) Came down at Hohenholz (http://www.avres-neustadt.de/headstone/crashsitesnienburg/) MH - All the crash locations suggested are about 200km east of Deventer. Why would this be?</t>
  </si>
  <si>
    <t>KB343</t>
  </si>
  <si>
    <t>1655MTU/128/1655MTU/16OTU</t>
  </si>
  <si>
    <t>06/04/1945 Mosquito KB343 of 16 OTU suffered a collapsed undercarriage at Barford St John. F/O H M George was unhurt. (http://www.couplandbell.com/marg/crashes1945.htm) Swung on take-off and u/c collapsed Barford St.John 6.4.45 (Air Britain Serials)</t>
  </si>
  <si>
    <t>HR548</t>
  </si>
  <si>
    <t>Missing 6.4.45 (Air Britain Serials) FINLAY  PB  121286, HURST  LG  148030</t>
  </si>
  <si>
    <t>RG113</t>
  </si>
  <si>
    <t>45/April/06, Mosquito XVI RG113, 654BS 25BG, Station 376 (Watton), 8th Airforce, Landing Accident, Damage = 4 Pruis, John A 450406 PRUIS, JOHN A. MOSQUITO RG-113 WATTON, UK 25 LANDING (Thomas Ensminger) SOC 23.4.45 (Air Britain Serials)</t>
  </si>
  <si>
    <t>KB501</t>
  </si>
  <si>
    <t>SOC 6.4.45 (Air Britain Serials)</t>
  </si>
  <si>
    <t>NT474</t>
  </si>
  <si>
    <t>W/O Dunn with F/Sgt Redfern had a run-away engine on take-off, resulting in the aircraft crashing at the end of the runway. Fortunately neither of the crew was injured. (http://www.151squadron.org.uk/) Swung on take-off for air test and overshot through fence Bradwell Bay 6.4.45 DBR (Air Britain Serials) 06.04.44 151 Sqn. NT474 Swung and went through boundary while taking oft at Bradwell Bay. Aircraft declared Cat. E, crew safe. (Mosquito Crash Log)</t>
  </si>
  <si>
    <t>SZ990</t>
  </si>
  <si>
    <t>6/7 April 1945</t>
  </si>
  <si>
    <t>6/7 April 1945, crew killed in a takeoff accident (FCWDv5) Coded H, 22:03 on 6/7 April 1945, crashed on takeoff, B.87, S/L I.G. Medwin and F/O A.J. Coe both killed (2nd TAF) OTU/084 25/N2783 Amend: Sgt Coe's injuries were far more severe than, perhaps, indicated for as Errol Martyn writes, "he was admitted to Doncaster Infirmary and (later) transferred to the RAF Hospital Rauceby on 19 November. As a result of the accident he had two fingers amputated, a fractured right leg, and his ears and face burnt. He was discharged from hospital in January 1942. On 10 May 1942, he embarked for New Zealand on repatriation for ground duties. However, he embarked for the United Kingdom in October 1943, arriving in the December, and was accepted for flying duties. Commissioned and on his thirtieth sortie, he died, with his skipper S/L Ian George Medwin RNZAF, on 6 April 1945, when their 487 Squadron Mosquito FB.VI SZ990/E crashed shortly after take off from Rosieres-en-Santerre. Both officers were buried on 11 April at the Anzac Cemetery at Villers Bretonneux, theirs being the first interments here since the end of the First World War." For further details, please refer to Errol Martyn's second volume of For Your Tomorrow, published by Volplane Press in 1999. (http://www.rafinfo.org.uk/BCWW2Losses/OTU.htm) Kao 6 Apr 1945 with 487 Sqn on his 43rd sortie. Sqn Ldr Medwin’s Mosquito struck a telegraph pole just after take-off on an intruder mission to attack railway junctions and trains. Buried at the Villers-Bretonneux Military Cemetery, Fouilloy, Somme, France. His navigator, also killed, was Fg Off A J Coe, RNZAF. (http://www.rafcommands.com/forum/showthread.php?p=43504&amp;highlight=Mosquito#post43504) Lost height after take-off hit poles and broke up Rosieres-en-Santerre 7.4.45 (Air Britain Serials)</t>
  </si>
  <si>
    <t>SZ998</t>
  </si>
  <si>
    <t>SZ986</t>
  </si>
  <si>
    <t>Hit by flak, crash-landed A.75, 02:30 6/7 April 1945, F/L D.B. Graeme and F/O K.J. Spargo both OK Hit by flak and crashlanded Cambral/Epinoy 7.4.45 (Air Britain Serials)</t>
  </si>
  <si>
    <t>MM814</t>
  </si>
  <si>
    <t>488/151</t>
  </si>
  <si>
    <t>F/Sgt Haynes and Sgt Chantley were killed whilst they were carrying out a routine night flying test. Apparently, the aircraft just blew up at an altitude of 7000 ft, but the reason is unknown. (http://www.151squadron.org.uk/) Lost wing recovering from dive and crashed Ugley Green Essex 7.4.45 (Air Britain Serials) 07.04.45 151 Sqn. MM814 Made dummy approach on a Fortress, stalled on pulling away and starboard wing disintegrated, aircraft crashing near Ugley Green, Essex. (Mosquito Crash Log)</t>
  </si>
  <si>
    <t>HK187</t>
  </si>
  <si>
    <t>518431 Raymond John Hedge who died 8/4/1945 and is remembered on the Malta Memorial. (http://cgi.ebay.co.uk/WW2-RAF-Mosquito-Night-Fighter-Casualty-Pilots-Logbooks_W0QQitemZ200021237499QQihZ010QQcategoryZ112473QQssPageNameZWDVWQQrdZ1QQcmdZViewItem) Missing from bomber support mission over Yugia 8.4.45 (Air Britain Serials) Parts of this aircraft may have been found in the sea near Unije, as one of the elevators is there. An engine bearer and a badly-bent cannon were also found in 2009 on a hill near Planik, only about 30 miles away from Unije. (http://www.iphpbb.com/board/ftopic-81805422nx79380-1490.html) Unije is on a straight line between Sarajevo and Falconara, from which some 256 sorties were being flown. Navigator Flt/Sgt. John Sanderson RAFVR 1567077 at rest in the Udine War Cemetery. (http://www.rafcommands.com/forum/showthread.php?t=8956)</t>
  </si>
  <si>
    <t>NT187</t>
  </si>
  <si>
    <t>107/54OTU/305</t>
  </si>
  <si>
    <t>8/9 April 1945</t>
  </si>
  <si>
    <t>HJ867</t>
  </si>
  <si>
    <t>605/307/410/125/Woodvale/157/13OTU/60OTU</t>
  </si>
  <si>
    <t>SOC 9.4.45 (Air Britain Serials)</t>
  </si>
  <si>
    <t>HX813</t>
  </si>
  <si>
    <t>301FTU/23/1330CU</t>
  </si>
  <si>
    <t>Broke up during roll 8m SE of Cairo West 9.4 45 (Air Britain Serials)</t>
  </si>
  <si>
    <t>1330CU</t>
  </si>
  <si>
    <t>HR495</t>
  </si>
  <si>
    <t>Lost height on overshoot and bellylanded Brawdy 9.4.45 (Air Britain Serials) 09.04.45 8 OTU. HR495 Aircraft overshot, force landed one mile from Brawdy aerodrome and caught fire, killing two. Aircraft was coded '47'. (Mosquito Crash Log)</t>
  </si>
  <si>
    <t>MM148</t>
  </si>
  <si>
    <t>1655MTU/571</t>
  </si>
  <si>
    <t>09.04.1945 1457 Air Test 571 from Oakington glycol leakage in starboard engine, fast approach without sufficient runway, undercarriage raised. Martin Hearn Repair facility SoC 07.05.45. at Oakington airfield 1515 (BCL). F/ RF Sturgeon ok, , Engine cut on air test overshot landing and u/c raised to stop Oakington 9.4.45 (Air Britain Serials)</t>
  </si>
  <si>
    <t>NS792</t>
  </si>
  <si>
    <t>April 9th, 1945 - USAAF Mosquito NS792. Misidentified and shot down by a FFAF P-51 at about 1745 hours. The Mosquito was at 20,000 feet when attacked; following an explosion the pilot, Lt. John A. Pruis, slumped forward in his seat. The navigator, Lt. Claude C. Moore, was badly burned and unable to extricate the pilot, but he managed to bail out. As the Mustangs circled during his parachute descent, Lt. Moore noticed they carried the roundels of the Free French air forces. After landing Moore was evacuated by the U.S Army. Crash site near Eberbach, Germany. (Note there is a discrepancy with the serial number. One source says the downed Mosquito was NS783, but another source says a different crew was flying that plane on the same mission). (12 O'Clock High! Board) 9 April 1945 loss of a 25th Bg Mosquito NS792 claimed to have been by FFAF P-51? The French AF did not operate any P-51s during WWII. I interviewed the navigator involved, and my work was pirated and appeared in another book with this error. (Norman Malayney) 
Here is information from my interview with the late Claude Moore that appears in my manuscript on the 25th BG Rcn history (c):
Norman Malayney
------------------------------------------------------
The afternoon of 9 April, 1/Lts. John A. Pruis/Claude C. Moore took off in NS792 for an eventful mission with tragic consequences. This was a Graypea mission that preceded a maximum effort mission by lst AD to the Dornier aircraft plant at Oberpfaffenhofen, a suburb 20-miles north of Munich in southeastern Germany. 
Moore: We rendezvoused with the bomber formation prior to the IP that was some 28 miles from the target. At the IP we climbed 2,000 feet above the bombers and began dispensing Chaff. I activated the cameras as we flew over the target area to obtain photo coverage before the bombing began. After passing the target, we orbited and followed behind the bombers to obtain damage assessment pictures of the destruction. 
Thoroughness was one of my characteristics and having unused film, I instructed Pruis to circle over the target again for more pictures. This gambit distanced us far behind the other Mosquitoes. 
We set our course on a 314 degree heading to make eventual contact with the Mosquitoes and return to base. This was Pruis’ third Mosquito mission with the 25th BG. He previously completed a tour in B-24 bombers. As pilot, he was concerned with fuel consumption, especially considering the distance of our mission. Though fuel consumption would be close, all concerns for engine and aircraft performance were minor. 
Flying at 20,000 feet, we could see three aircraft in the distance on course toward England. We presumed these to be our Mosquitoes. As we came closer, Pruis and I decided they were P-51s, but with RAF roundels. They banked to the left and I no longer gave them any thought. 
Some minutes later, I was noting observations on my navigational chart or log, when there was an explosion. With two engines running, the indication of an explosion was not so much a noise as a jolt. I realized we were in trouble when Pruis slumped over the wheel. I attempted to help but was unable to move him. 
The Mosquito began a right-hand spin with the right engine in flames. With a right-hand spin, the flames from the right, or starboard engine, blazed across both the canopy and bottom escape hatch. Black smoke poured from the right side of the nose between the cockpit and the nacelle. I did not know what happened. I had not seen any enemy aircraft in back of us nor in the sky. 
I never wore a parachute pack on my missions. A seatpack placed me too high in relation with the canopy and the work table. A chestpack pushed me too far from the plotting table and was burdensome to work with. I stored the chest parachute pack on a small shelf behind the pilot. 
The centrifugal force from the spinning aircraft was horrendous. I experienced a terrible time reaching for my chute behind the pilot. It took the strength of both arms to reach the pack and pull it toward me. I then attempted to connect it to my harness but due to the centrifugal forces, managed to connect only one side. I suspect I wasn’t being deliberate or thorough enough but later learned I had shrapnel wounds in my left arm from aircraft cannon shells. 
If I exited the bottom hatch, which would be normal, I was afraid the flames would come into the cockpit. I wasn’t able to help Pruis, but if he should regain consciousness and was able to do something for himself, I did not want the flames coming into the cockpit. Thus, I released the canopy escape hatch and it flew off. Leaving the craft through the top is a high-risk endeavor. The probabilities of being struck by the vertical stabilizer are fearful. 
I struggled through the hatch and somehow became entangled with the oxygen and communication cables inside the aircraft. I was stuck half-in and half-out the top opening. I had been struggling without my helmet and wore no gloves as tongues of flame from the right engine lapped at me. Fortunately, I still wore my RayBan sun glasses. 
Flames lashed my upper body, seared my face and scalp, flesh burned from my hands and wrists, blood covered my left arm, while the earth below swirled closer. I moved back into the cockpit to remove the tangled cable obstructions that prevented my escape. Once in, I again experienced trouble getting out. 
Now I was more weaker from the burns and wounds than in my first attempt to exit. The pain was driving through the tension to my senses. The centrifugal forces of the spinning craft were becoming more intense by the second. There was no sensation of up or down, just the vision of earth spinning closer on a collision course. I felt my first and only taste of despondency; in a few moments it would all be over and I would abide with the sense of peace. 
Despondency was followed by the thought that my family and friends expected more of me than passive submission. Pruis was dead or unconscious, but my limbs still responded to my will. My limpid reaction to the slaps of fate made me furious with myself. Rage thrust all frailties from my mind. With a profane utterance I made my utmost and final effort to climb through the hatch.
The next thing I was aware of was floating in the air. As I bailed out, I glanced at the altimeter. It read one thousand feet. I interpolated that I left the aircraft at 800 feet. I am certain I was not fully conscious when I pulled the D-ring. 
I was jolted heavily to consciousness by the opening parachute. I swung violently in 360 degree circles as I descended, probably due to the right chest hook being unfastened. I attempted to pull the risers to get the chute buckle fastened, but with the burns and injuries to my arms and hands, I failed. It was then I noticed the bleeding from my left upper arm and forearm. 
As I descended, I was circled by fighter planes. They were P-5ls with the roundel markings. The Mustangs circled only minutes then left the vicinity. I did not see the aircraft that fired at us. I knew only that the shells entered the fuselage diagonally from the left-rear side and, that Pruis and the starboard engine received the brunt of their effects. I also remember the three P-51s flying previously ahead of us banked left and had flown past to our rear. 
I turned my attention to the ground where I could see the Mosquito wreckage. The fire was confined to the right engine and had not spread to the rest of the aircraft. Its wings, nose and the forward part of the fuselage was intact. At that moment a gust of wind swept my RayBan glasses from my eyes. I was fortunate they shielded my eyes from the flames as I exited the escape hatch. 
Below lay evergreen trees with tall spindly trunks and an abundance of weak, flimsy limbs. I attempted to guide the parachute to smaller fruit trees nearby but failed in the short drop. The parachute caught in the top of a tall evergreen leaving me hanging by the risers 50 to 75 feet above the ground. 
Interestingly, information provided at briefings indicated we were deep in enemy territory. There were several armed German soldiers near the base of the tree where I was hanging. They were contemplating my plight but did not seem too concerned. I must have passed out for when consciousness returned the German soldiers had disappeared. 
I unfastened the harness of the chute with great difficulty. My hands were burned raw, the left arm was bleeding and my face felt like it was on fire. The firstaid pack attached to the parachute harness tore off as I plowed through the branches. I attempted to climb down the pinetree, but the limbs would not support my weight. Suddenly the branches were snapping, and I was falling. I fell straight down in an upright position and hit the ground. 
I attempted to stand, but the pain was intense. My back, left ankle, knee, and foot were injured. I thought of using a tree branch for a cane to reach help. We understood the Catholic Church had a very good underground establishment functioning in the southern part of Germany. I was determined to find such an organization. It was near dusk when I crawled to a tree limb and attempted to stand. Physically it was hopeless. 
I looked at my wristwatch and except for a rim around the dial, the face was burned. It said 1745. The forest was beginning to darken. I needed medical attention quickly. I could hardly see. I decided to take my chances with the Germans instead of spending the night in the forest. I wondered about their disappearance. 
I always carried a whistle attached to the zipper-pull on my jacket. This was an RAF custom that I had appropriated. I blew the whistle and heard the rustle of twigs and brush. I blew again and a soldier appeared holding his rifle at the ready across his body. 
We were told to avoid capture by the civilian population, youth corps, Gestapo, or the SS troops. Since the soldier wore a tattered outfit and I couldn’t see very well, I concluded he was one of the German Youth Corps. 
He then questioned, ‘Yank’ which irritated me.
I replied, ‘Ya. What the hell is it to you?’ 
The soldier responded sympathetically: ‘It’s OK buddy, we’re Yanks too.’ 
He yelled to his seven companions that I was located and walked over to me. They joined us immediately. 
Apparently, the American soldiers had been watching me come down in the Mosquito. They gave me hell for not getting out sooner. They had been trailing a pocket of SS troops when they observed our aircraft in trouble. When they saw me parachute, they gave up the chase and diverted their attention to my welfare. So, I had seen German troops and did not imagine it. 
I cautioned the soldiers to please be careful. I thought my back was broken and wanted to avoid a severed spinal cord. They took off their shirts and jackets, gathered two large tree branches and made a litter. They carried me down the hill to two jeeps. I was placed diagonally on the flat platform of one jeep and held closely to prevent jostling on the bumpy ride. They transported me to a first-aid station located in a commandeered German home. The make-shift stretcher and I were passed through a window to medics inside. 
As the soldiers were leaving to resume their patrol, they re-clothed themselves in the shirts and jackets used on my make-shift litter. This clothing was stained with blood from my wounds and the serum from my burns. I asked them for their names so I could thank them later in written form. They declined. They did not believe their act was beyond the call of duty, though I felt differently. This was the last thing I remember until awaking two days later in an American hospital in Reims, France, the effects of morphine I presume. 
Some days later, I received a slip of paper that had been placed in my flying suit. It said: ‘Picked up near Waldkatzenbach, Germany, about 10 kilo west of Eberback by lst Sgt. Nelson Griffin and boys, Co. D. 1st Bn. 410 Inf. Regt., 103rd Inf. Div., APO 470, C/O PM, New York City.’ 
I was disturbed about having lost a pen-and-pencil set my brother had given me. It was the one I used for navigational duties with the aircraft. It was a personal item I valued highly. Later, when I was in the hospital someone handed me a personal effects bag and inside was the pen-and-pencil set. It was a surprise. Subconsciously, perhaps, in the turmoil of the spin, I had grasped the set and palced it in the pocket of my flight coveralls.
We crossed the Rhine on the 7th of April .... One morning, about noon, while I was standing guard at the crossroads, I heard 
the unmistakable sound of machine gun fire from an airplane. I had my field glasses 
handy and quickly spotted the aircraft. The sky had been full of allied bombers and 
fighters, but we weren't close enough to the front lines to hear strafing. A P11 fighter 
was pursuing a British Mosquito two-engine light bomber. One could see the tracers 
and the mushroom of fire and smoke as the bomber caught fire. It began to slip into 
a spin while burning. After losing about half his altitude, the pilot jumped, for I could 
see the parachute blossom and the plane disappear as it hit the ground several miles 
away. About 20 minutes later a jeep came barreling up the road and came to a halt 
at the roadblock. It carried two GIs, one a medic, and a wounded German pilot. We 
looked quickly at their papers and passed them on. Not before I had cut off a piece 
of the parachute which was still attached to the pilot. I finally cut a smaller piece of 
that and mailed it home. The chute had oil spots, blood spots and burnt and melted 
silk. The pilot had landed in a grove of trees, his parachute hanging on a limb. He 
was pretty well cut up, burned, and otherwise not feeling so well. A Nazi, flying a captured 
British aircraft, trying to escape to "I don't know where." And getting picked up and 
captured alive. His partner stayed with the plane and so was no longer a worry. We 
sent the jeep to the aid station. 
http://103rdcactus.com/bio/410/410D/410D%20H%20K%20Brown/hkbrown10.htm
According to http://www.mustang.gaetanmarie.com/articles/france/france.htm, the Free French did have Mustangs on Groupe de Reconnaissance II/33 Savoie. (Air Britain Serials)</t>
  </si>
  <si>
    <t>DZ592</t>
  </si>
  <si>
    <t>Camera aircraft caught in the explosion of a sub being attacked by other mossies. In January 1945, my uncle Flight Lieutenant W.M.O. Jones was posted to RAF Banff as the pilot for the RAF Film Production Unit covering the operational missions of the Banff strike wing Mosquitoes and some of the RAF Dallachy Beaufighters strike wing missions as well. &gt;He flew DZ 592, a PR 1V Mosquito up to Banff in January 1945 from RAF Benson after it had been modified for film work. &gt;My uncle was accompanied by F/O Allan J Newell as his navigator/cameraman on all missions. &gt;Sadly they were killed in an attack, 09/04/45 accompanying the Banff strike wing over the Katterat. The strike wing attacked three U boats sailing on the surface. The FPU a/c made three low level passes over the U boats filming each wave of the attack. As they were over the second U boat it blew up killing both of the crew. (Post on the Aces High Forum) The aircraft (DZ592) was possibly lost to flying debris. 34 Mosquito aircraft from 3 Squadrons attacked the U-1065 and U-804 enroute to Norway from Kiel. (www.uboat.net) Missing 10.4.45 NFD (Air Britain Serials)   138 Wing aircraft (A Separate Little War)</t>
  </si>
  <si>
    <t>RS562</t>
  </si>
  <si>
    <t>09.04.1945 anti shipping strike 248 to Skagerak/ Kattegat from Banff landed safe. Satenäs airfield Sweden 1707 (Nöd). F/L McIntyre ok, stayed in Swedish service after repair until 1946, unknown location, crew returned to UK Engine cut on shipping strike crashlanded in Sweden 9.4.45 (Air Britain Serials)  A Separate Little War says this was N on 248 Squadron.</t>
  </si>
  <si>
    <t>RS631</t>
  </si>
  <si>
    <t>09.04.1945 anti shipping strike 248 to Skagerak/ Kattegat from Banff landed safe. Satenäs airfield Sweden 1714 (Nöd). F/O Mogridge ok, stayed in Swedish service after repair until 1946, unknown location, crew returned to UK Engine cut on shipping sweep crashlanded in Sweden 9.4.45 (Air Britain Serials)  A Separate Little War says this was A on 248 Squadron.</t>
  </si>
  <si>
    <t>RF599</t>
  </si>
  <si>
    <t>09.04.1945 anti shipping strike 235 to Skagerak/ Kattegat from Banff crash landed and fuselage broke up. Scrapped . Satenäs airfield Sweden 1745 (Nöd). F/O Parkinson inj, F/O Halley inj, Coded VV-Z (possibly code of Sumburgh flight.) See also RS619, RS699. A Separate Little War says this aircraft was on 245 Squadron. Forcelanded in Sweden after attacking U-boats in Skaggerak 9.4.45 (Air Britain Serials)</t>
  </si>
  <si>
    <t>HJ857</t>
  </si>
  <si>
    <t>MM752</t>
  </si>
  <si>
    <t>12FU/NA</t>
  </si>
  <si>
    <t>9 April 1945</t>
  </si>
  <si>
    <t>45/April/09, Mosquito XVI MM752, 416NFS, 12th Air Force, Crash Landing Engine Failure, Damage=4 Hoover, Richard L, Location: Pontedera/ 5mi E SOC 31.5.45 (Air Britain Serials)</t>
  </si>
  <si>
    <t>1945-05</t>
  </si>
  <si>
    <t>NS757</t>
  </si>
  <si>
    <t>653BS 25BG, 8th Air Force. Pilot James, Robert V. Killed in a Crash at Sheperds Grove. Category 4 damage, 09 April 1945. (http://www.aviationarchaeology.com) 450409 JAMES, ROBERT W. MOSQUITO NS-757 SHEPHERDS GROVE RAF, UK 25 SPUN IN (Thomas Ensminger) SOC 10.5.45 (Air Britain Serials)</t>
  </si>
  <si>
    <t>NS744</t>
  </si>
  <si>
    <t>653BS 25BG, 8th Air Force. Pilot Carter, John A. Landing Accident at RAF Manston #9. Category 4 damage, 09 April 1945. (http://www.aviationarchaeology.com) 450409 CARTER, JOHN M. MOSQUITO NS-744 MANSTON ENGLAND 25 LANDING (Thomas Ensminger) SOC 17.5.45 (Air Britain Serials)</t>
  </si>
  <si>
    <t>MM169</t>
  </si>
  <si>
    <t>9/10 April 1945</t>
  </si>
  <si>
    <t>10.04.1945 2024 mark railway yards 571 to Plauen from Oakington return on 1 engine, overshot and crashlanded, losing undercarriage on uneven ground. at Oakington airfield 0133 (BCL). F/L WH Clegg RNZAF ok, F/O AE Sencer ok, Overshot single-engined landing on return swung and u/c collapsed Oakington 10.4.45 (Air Britain Serials) Airborne 2024 9Apr45 from Oakington to mark the railway yards. Returned on one engine but landed fast and over-ran the runway and crashed 0133 after running onto uneven ground and losing its undercarriage. No crew injuries. F/L W.H.Clegg RNZAF F/O A.E.Spencer (Chorley via Lost Bombers) 10.04.45 571 Sqn. MM169 Overshooting on landing at Oakington aerodrome, aircraft ran into rough ground and undercarriage collapsed. (Mosquito Crash Log)</t>
  </si>
  <si>
    <t>RV301</t>
  </si>
  <si>
    <t>10.04.1945 1110 Air Test109 from Little Staughton swung off runway, undercarriage gave way and damaged beyond repair. at Little Staughton airfield 1110 (BCL). F/L JW Shaw ok, , Swung on take-off and u/c leg collapsed Little Staughton 10.4.45 (Air Britain Serials)</t>
  </si>
  <si>
    <t>NS782</t>
  </si>
  <si>
    <t>450308 MOSQUITO NS-782 WATTON, UK 25 (Thomas Ensminger) SOC 10.4.45 (Air Britain Serials)</t>
  </si>
  <si>
    <t>PZ464</t>
  </si>
  <si>
    <t>605/464/605</t>
  </si>
  <si>
    <t>10/11 April 1945</t>
  </si>
  <si>
    <t>Tracey/Beresford crew were lost on 11/4/45 now buried in Berlin 1939-45 War Cemetery (Henk Welting and John Larder) Served with 464 Sqn, under RAF control. (Brian Fillery's website) 10/11 April 1945 (FCWDv5) Lost around 02:50 on 10/11 April 1945, Coded Z, F/L J.R. Tracey and F/L F. Beresford both KIA, ftr Brunswick (2nd TAF) Missing from night intruder 11.4.45 (Air Britain Serials)</t>
  </si>
  <si>
    <t>ML963</t>
  </si>
  <si>
    <t>109/692/571</t>
  </si>
  <si>
    <t>RS550</t>
  </si>
  <si>
    <t>29/107</t>
  </si>
  <si>
    <t>RS550 came down in Gatberg whilst on a night recce mission from Cambrai to Soltau. Where is Gatberg located? I have Vehrte near Belm. Crew had fieldgraves. Cause of accident not known. (Henk Welting) May have been 10.04.1945, P/O W.H. Mitton, Pilot, 195730, Rheinberg 11.D.23, P/O E.J. Wilby, Nav., 195682, Rheinberg 11.D.22 (http://www.luftwaffe-bullet-board.com/posting.php?mode=reply&amp;t=8456) 10/11 April 1945 (FCWDv5) PILOT OFFICER EDWARD JOHN WILBY WAS KILLED IN ACTION 10TH APRIL 1945. HE WAS AGED JUST 22. REMEMBERED WITH HONOUR RHEINBERG WAR CEMETERY. EDWARD WAS A MEMBER OF 107 SQUADRON, KILLED WHILST FLYING ON HIS 30 OP. IN AIRCRAFT "K" RS 550. (ebay auction - http://cgi.ebay.co.uk/WW2-RAF-KIA-MEDALS-AND-CONDOLENCE-SLIP-MOSQUITO-NAV_W0QQitemZ260176089216QQihZ016QQcategoryZ112473QQssPageNameZWDVWQQrdZ1QQcmdZViewItem) Missing from night intruder to Soltau 11.4.45 (Air Britain Serials)</t>
  </si>
  <si>
    <t>TA113</t>
  </si>
  <si>
    <t>Claim by JG 5 according to Czech list - where? Coded D, lost around 01:40 on 10/11 April 1945, ftr Brunswick, F/O G.L. Peer and F/O L.A. Graham, both KIA (2nd TAF) Missing from sweep 11.4.45 (Air Britain Serials)</t>
  </si>
  <si>
    <t>RS505</t>
  </si>
  <si>
    <t>MM789</t>
  </si>
  <si>
    <t>Engine cut on take-off for air test bellylanded Gilze-Rijen 11.4.45 (Air Britain Serials)</t>
  </si>
  <si>
    <t>NT506</t>
  </si>
  <si>
    <t>Was U on 410 Squadron (Photo in second edition of 2nd TAF). Tyre burst on landing from air test swung and u/c collapsed Gilze-Rijen 11.4.45 not repaired (Air Britain Serials)</t>
  </si>
  <si>
    <t>RF590</t>
  </si>
  <si>
    <t>16./JG 5</t>
  </si>
  <si>
    <t>NS516</t>
  </si>
  <si>
    <t>11 April 1945</t>
  </si>
  <si>
    <t>653BS 25BG, 8th Air Force. Pilot Hodges, Edward F. Landing Accident at Watton/Sta 376. Category 4 damage, 11 April 1945. (http://www.aviationarchaeology.com) 450411 HODGES, EDWARD F. MOSQUITO NS-516 WATTON, UK 25 LANDING (Thomas Ensminger) SOC 4.5.45 (Air Britain Serials)</t>
  </si>
  <si>
    <t>RV355</t>
  </si>
  <si>
    <t>11/12 April 1945</t>
  </si>
  <si>
    <t>11.04.1945 2026 571 to Berlin from Oakington port engine boost capsule failed, plane veered off runway and losing undercarriage, hitting gunpost. at Oakington airfield 2026 (BCL). S/L D Colby ok, , Lost power on take-off swung and u/c collapsed Oakington 11.4.45 DBR (Air Britain Serials)</t>
  </si>
  <si>
    <t>PF381</t>
  </si>
  <si>
    <t>11.04.1945 2040 571 to Berlin from Oakington swung out of control and undercarriage torn off. at Oakington airfield 2040 (BCL). W/O D Little ok. Swung on take-off and u/c collapsed Oakington 11.4.45 DBR (Air Britain Serials) PF381 had successfully completed 101 operations before this accident. Started the take-off from Oakington at 2040 11Apr45 but swung on the runway, losing its undercarriage in the process. No injuries. W/O D.Little " (Chorley via Lost Bombers)</t>
  </si>
  <si>
    <t>KB502</t>
  </si>
  <si>
    <t>DZ631</t>
  </si>
  <si>
    <t>692/139/692/109/692/627</t>
  </si>
  <si>
    <t>Damaged on ground 12.4.45 NFD (Air Britain Serials)</t>
  </si>
  <si>
    <t>Damaged on ground</t>
  </si>
  <si>
    <t>HJ940</t>
  </si>
  <si>
    <t>85/410/456/157/60OTU</t>
  </si>
  <si>
    <t>SOC 12.4.45 (Air Britain Serials)</t>
  </si>
  <si>
    <t>NS586</t>
  </si>
  <si>
    <t>PR.32</t>
  </si>
  <si>
    <t>AAEE/DH/AAEE</t>
  </si>
  <si>
    <t>Broke up in spin on prop trials Weston Zoyland 12.4.45 possibly due to anoxia of crew (Air Britain Serials) 12.04.45 A&amp;AEE..NS586 Aircraft broke through cloud at 3,000 feet in a flat spin when both wings were torn off and aircraft buried itself in soft earth at Weston Zoyland, catching fire. (Mosquito Crash Log)</t>
  </si>
  <si>
    <t>KB148</t>
  </si>
  <si>
    <t>USAAF/139</t>
  </si>
  <si>
    <t>13.04.1945 1705 Training 139 from Upwood at landing sweered off runway and damaged beyond economical repair. at Upwood airfield 1720 (BCL). F/O TL Parsons RAAF ok, , 135 of this batch to UK, returned to UK 09.44-02.45 to USAAF as 43-34942 Damaged in accident 12.4.45 SOC (Air Britain Serials)</t>
  </si>
  <si>
    <t>HR572</t>
  </si>
  <si>
    <t>Engine cut stalled and crashed in sea 25m W of Chowghat Kerala 12.4.45 (Air Britain Serials)</t>
  </si>
  <si>
    <t>KB564</t>
  </si>
  <si>
    <t>1 OAFU</t>
  </si>
  <si>
    <t>12/04/1945 de Havilland Mosquito B Mark XXV KB564 of No.1 Overseas Aircraft Dispatch Unit RAF Portreath suffered excessive oil temperature in the starboard engine and the pilot feathered the propeller. The aircraft overshot while landing on the port engine, and crashed in a field SW of the aerodrome. (http://www.rafdavidstowmoor.org/pages/crash_log/crashlog45.htm) Overshot landing at Portreath 12.4.45 (Air Britain Serials) 12.04.45 1 OADU. KB564 Oil temperature of starboard motor was excessive so pilot feathered propellor. Aircraft overshot while landing on port engine, came in too fast and crashed in field SW of Portrèath aerodrome, Cornwall. (Mosquito Crash Log)</t>
  </si>
  <si>
    <t>NS500</t>
  </si>
  <si>
    <t>Missing (Swinemunde) 12.4.45 (Air Britain Serials) 
Name: STAPLETON, HAROLD ARTHUR 
Initials: H A 
Nationality: United Kingdom 
Rank: Pilot Officer 
Regiment/Service: Royal Air Force Volunteer Reserve 
Unit Text: 544 Sqdn. 
Age: 22 
Date of Death: 12/04/1945 
Service No: 191707 
Additional information: Son of Frederick and Florence Stapleton, of Fishponds, Gloucestershire. 
Casualty Type: Commonwealth War Dead 
Grave/Memorial Reference: Panel 268. 
Memorial: RUNNYMEDE MEMORIAL 
Name: WARWICK, EDMUND VERNON 
Initials: E V 
Nationality: United Kingdom 
Rank: Flight Lieutenant 
Regiment/Service: Royal Air Force Volunteer Reserve 
Unit Text: 544 Sqdn. 
Age: 23 
Date of Death: 12/04/1945 
Service No: 117037 
Additional information: Son of Horace Harold and Florence Marie Warwick, of Edgware, Middlesex. 
Casualty Type: Commonwealth War Dead 
Grave/Memorial Reference: Panel 266. 
Memorial: RUNNYMEDE MEMORIAL 
(CWGC)</t>
  </si>
  <si>
    <t>HK184</t>
  </si>
  <si>
    <t>HK162</t>
  </si>
  <si>
    <t>Missing from sweep pres. flew into ground at night 25.4.45 (Air Britain Serials)</t>
  </si>
  <si>
    <t>KB624</t>
  </si>
  <si>
    <t>KB450</t>
  </si>
  <si>
    <t>25.04.1945 Air Test142 from Gransden Lodge overshot in order to avoid running into SBA installation, plane swung to port and undercarriage gave way at Gransden Lodge airfied 1157 (BCL). F/O DR Maguire ok, , Overshot landing and u/c collapsed Granaden Lodge 25.4.45 (Air Britain Serials)</t>
  </si>
  <si>
    <t>PZ332</t>
  </si>
  <si>
    <t>25/26 April 1945</t>
  </si>
  <si>
    <t>HX944</t>
  </si>
  <si>
    <t>SOC 26.4.45 (Air Britain Serials)</t>
  </si>
  <si>
    <t>HR497</t>
  </si>
  <si>
    <t>Was A on 82 Squadron when on 8 March, flown by W/C F W "Freddy" Snell DFC and F/O A F Maude it was very heavily damaged by debris during an attack on the Pyinmana railway bridge. (The Mossie Number 29) SOC 26.4.45 (Air Britain Serials)</t>
  </si>
  <si>
    <t>HP879</t>
  </si>
  <si>
    <t>HP881</t>
  </si>
  <si>
    <t>LR306</t>
  </si>
  <si>
    <t>HP942</t>
  </si>
  <si>
    <t>HP978</t>
  </si>
  <si>
    <t>KA153</t>
  </si>
  <si>
    <t>FB26</t>
  </si>
  <si>
    <t>KA153 crashed 26 April 1945. I have details only of the Wireless Operator, an RCAF officer, Killburn Howard GRIST (buried in Iceland); born in Toronto, 18 March 1921; enlisted in Toronto 10 March 1941; on leave without pay for several weeks; posted to No.1 WS, 8 November 1941; promoted LAC 9 December 1941; to No.1 BGS, 23 April 1942; commissioned 25 May 1942; to No.31 OTU, 13 June 1942; to Ferry Command, 30 June 1942. Engaged on ferry duties from October 1942 onwards (when he was in crew of a PBY delivery); numerous ferry flights thereafter including Mosquito KB361 (July 1944) and Mosquito KB512 (Novemver 1944); Ferry Command aircrew cards not maintained after December 1944. Thew crew were: Pilot - 157411 Flying Officer Fernley William Clarke R.A.F.V.R. from Oulton Broad, Suffolk, England, RO/Nav - J11839 Flight Lieutenant Kilburn Howard Grist, R.C.A.F, from Montreal, Quebec. Both are buried in the Fossvogur Cemetery, Reykjavik, Iceland (RAF Commands Forum) The Canadian-built de Havilland Mosquito F.B. Mk. 26 s/n KA153 suffered an engine failure, stalled and then crashed while trying to land at Reykjavik, Iceland on the 26th of April, 1945. (http://www.crashplace.de/output.php) Crashed on approach Reykjavik 26.4.45 (Air Britain Serials)</t>
  </si>
  <si>
    <t>LR464</t>
  </si>
  <si>
    <t>LR481</t>
  </si>
  <si>
    <t>RS579</t>
  </si>
  <si>
    <t>DD789</t>
  </si>
  <si>
    <t>456/239/1692Flt/51OTU</t>
  </si>
  <si>
    <t>LR531</t>
  </si>
  <si>
    <t>141/1692 Flt/141/16OTU</t>
  </si>
  <si>
    <t>27/04/1945 Mosquito LR531 of 16 OTU crash landed at Barford St John after an engine failure. W/O G J M Robertson RCAF was unhurt. (http://www.couplandbell.com/marg/crashes1945.htm) Engine cut crashlanded in circuit Barford St.John 27.4.45 (Air Britain Serials) 27.04.45 16 OTU. LR531 Crash landed with engine failure at Barford St. John aerodrome. (Mosquito Crash Log)</t>
  </si>
  <si>
    <t>HK129</t>
  </si>
  <si>
    <t>29/307/51OTU</t>
  </si>
  <si>
    <t>Hit ground in bad weather Cranfield 28.4.45 (Air Britain Serials) 28.04.45 51 OTIJ. HK129 Aircraft hit ground at Cranfield aerodrome in bad weather while flying on instruments, killing crew. (Mosquito Crash Log)       Simpson F J was killed on 28 Apr 45 in Mosquito HK129 of 51 OTU which crashed at Cranfield. The pilot was Fg Off B D McBride J18446 RCAF Info is from TSGNO   (http://www.rafcommands.com/forum/showthread.php?11411-F-S-Frederick-John-Simpson-R-206335-RCAF)</t>
  </si>
  <si>
    <t>HR637</t>
  </si>
  <si>
    <t>Missing 27.4.45 (Air Britain Serials) MH - Can't find matching casualties for the 27th.</t>
  </si>
  <si>
    <t>HR387</t>
  </si>
  <si>
    <t>1FU/47/82/110</t>
  </si>
  <si>
    <t>Missing 28.4.45 (Air Britain Serials) ALLEN  WL  1397716, HAWKINS  SJ  143892</t>
  </si>
  <si>
    <t>RF658</t>
  </si>
  <si>
    <t>Overshot runway on return from sweep and u/c collapsed Kinmagan 28.4.45 DBR (Air Britain Serials)</t>
  </si>
  <si>
    <t>NT438</t>
  </si>
  <si>
    <t>29.04.1945 Test flight 29 to from Hit by Flak over Dunkirk, unknown location (FCL). F/L JE Bennett DF +, F/O CW Oxborrow +, both buried in St Pol sur Mer Cem On an NFT (FCWDv5) Shot down by flak over Dunkerque on night flying test 29.4.45 (Air Britain Serials)</t>
  </si>
  <si>
    <t>HK245</t>
  </si>
  <si>
    <t>85/125/51OTU</t>
  </si>
  <si>
    <t>LR442</t>
  </si>
  <si>
    <t>60 SAAF/614</t>
  </si>
  <si>
    <t>Engine cut stalled on approach Capodichino 30.4.45 DBF (Air Britain Serials)</t>
  </si>
  <si>
    <t>MM333</t>
  </si>
  <si>
    <t>MM677</t>
  </si>
  <si>
    <t>MV555</t>
  </si>
  <si>
    <t>MM572</t>
  </si>
  <si>
    <t>151/96/264</t>
  </si>
  <si>
    <t>On 16/04/1945 Mosquito NF XXX MM-572 from N° 264 squadron crashed during a air test near Houte in Belgium. Does somebody knows what happened with the crew ? I've Houtem S of Ypres and crew buried Lesquin Communal Cemetery, Dept. Nord. Not known why crashed in Belgium and crew buried in France. F/Sgt (Pilot) George A. LEEK - 532444 and Sgt (Nav) Noel WILLOWS - 1043338. (http://www.rafcommands.com/forum/showthread.php?t=3414) Dived into ground on air test out of cloud Houthe nr Ypres 13.4.45 cause unknown (Air Britain Serials)</t>
  </si>
  <si>
    <t>NS512</t>
  </si>
  <si>
    <t>653BS 25BG, 8th Air Force. Pilot Larkin, John (NMI). Landing Accident at Watton/Sta 376. Category 4 damage, 13 April 1945. (http://www.aviationarchaeology.com) 450413 MOSQUITO NS-512 WATTON, UK 25 (Thomas Ensminger) (Air Britain Serials)</t>
  </si>
  <si>
    <t>RV357</t>
  </si>
  <si>
    <t>MM387</t>
  </si>
  <si>
    <t>13 April 1945</t>
  </si>
  <si>
    <t>653BS 25BG, 8th Air Force. Pilot Gordon, Robert (NMI). Landing Accident at Watton/Sta 376. Category 4 damage, 13 April 1945. (http://www.aviationarchaeology.com) 450413 MOSQUITO MM-387 WATTON, UK 25 (Thomas Ensminger) SOC 7.5.45 (Air Britain Serials)</t>
  </si>
  <si>
    <t>NT494</t>
  </si>
  <si>
    <t>141/85</t>
  </si>
  <si>
    <t>13/14 April 1945</t>
  </si>
  <si>
    <t>HK167</t>
  </si>
  <si>
    <t>29/307/264/51OTU</t>
  </si>
  <si>
    <t>Swung on landing and u/c collapsed Cranfield 14.4.45 (Air Britain Serials)</t>
  </si>
  <si>
    <t>HR574</t>
  </si>
  <si>
    <t>F/L Al Scott and F/O Eric Fisher were hit by small arms fire while strafing Japanese positions on Toungoo airfield. Scott, severely wounded, climbed a little and ordered Fisher to bail out, then bailed out himself. Both reached the ground safely but Scott died soon thereafter due to loss of blood.Despite crashing one hundred miles into enemy territory, Fisher was able, through the help of locals and Force 136, to return to the Squadron three weeks later ("No Hero, Just a Survivor") Missing 14.4.45 (Air Britain Serials)</t>
  </si>
  <si>
    <t>Small Arms</t>
  </si>
  <si>
    <t>HR333</t>
  </si>
  <si>
    <t>HR220</t>
  </si>
  <si>
    <t>151/613</t>
  </si>
  <si>
    <t>14/15 April 1945</t>
  </si>
  <si>
    <t>14/15 April 1945 (FCWDv5) 14/15 April 1945, lost aroun 01:00, F/O E.G.R. Thatcher and P/O H.A. Mitchell, both KIA, ftr Lueneberg-Wismar (2nd TAF) Missing from night Intruder mission 14.4.45 (Air Britain Serials)</t>
  </si>
  <si>
    <t>TA370</t>
  </si>
  <si>
    <t>14/15 April 1945 (FCWDv5) 14/15 April 1945, lost aroun 00:30, F/L P.V. Wood and P/O R.E. Farrow both KIA, ftr Lueneberg-Wismar (2nd TAF) Missing on sweep 15.4.45 (Air Britain Serials)</t>
  </si>
  <si>
    <t>MM633</t>
  </si>
  <si>
    <t>15/16 April 1945</t>
  </si>
  <si>
    <t>PF496</t>
  </si>
  <si>
    <t>109/608</t>
  </si>
  <si>
    <t>16.04.1945 1436 Night flying air test, combined with single engine landing 608 to from Downham Market approached but too high, stalled and crashed. at Downham Market airfield 1506 (BCL). F/O JF Pickard ok. U/c collapsed in heavy landing from air test Downham Market 16.4.45 (Air Britain Serials) 16.04.45 608 Sqn. PF496 Undercarriage collapsed after stalling in too high on approach to Downham Market aerodrome during single-engined landing practice. (Mosquito Crash Log)</t>
  </si>
  <si>
    <t>A52-70</t>
  </si>
  <si>
    <t>KA968</t>
  </si>
  <si>
    <t>B25</t>
  </si>
  <si>
    <t>Missing on ferry flight Gander-Prestwick 16.4.45 (Air Britain Serials)</t>
  </si>
  <si>
    <t>HR304</t>
  </si>
  <si>
    <t>NT331</t>
  </si>
  <si>
    <t>85/239</t>
  </si>
  <si>
    <t>16/17 April 1945</t>
  </si>
  <si>
    <t>HK247</t>
  </si>
  <si>
    <t>125/51OTU</t>
  </si>
  <si>
    <t>U/c collapsed on landing Cranfield 17.4.45 (Air Britain Serials)</t>
  </si>
  <si>
    <t>HR519</t>
  </si>
  <si>
    <t>KA970</t>
  </si>
  <si>
    <t>Does anyone have anything on the career of British pilot Arthur George Sims? He flew with RAF Ferry Command during WWII and is noted for crash-landing Mosquito KA970 at Prestwick after 7ft by 2ft of the stbd rear fuselage was blown out.
Regards:
Robert
robstitt 
View Public Profile 
Send a private message to robstitt 
Find all posts by robstitt 
 #2 10th March 2008, 07:54 
Amrit 
Senior Member Join Date: Nov 2007
Posts: 1,267 
--------------------------------------------------------------------------------
There is a very short biog of him here:
http://www.cahf.ca/Members%20and%20Belt%20of%20Orion/members/S_members.htm
Carl Christie's "Ocean Bridge" has an account this incident (KA970). On 17 April while 75 miles out of Prestwick a loud explosion was heard, the starboard engine ran rough and was feathered. Undercarriage could not be lowered, resulting in a belly-landing at Prestwick. A hole about seven by two feet had been blown in the rear starboard skin, yet the crew escaped unhurt.
Cause of the "explosion" was found to be the failure due to icing of a pressure-relief valve on an engine-driven compressor that supplied air to a bottle that fed the aircraft brakes. With the relief valve frozen, the compressor would go on charging until the bottle blew up, knocking out a chunk of the rear fuselage.
Christie adds that there is speculation that this same failure may account for the fate of many Mossies that went missing wthout trace on the Atlantic Ferry.
(http://www.rafcommands.com/forum/showthread.php?p=5761&amp;highlight=Mosquito#post5761) Bellylanded at Prestwick after internal explosion 17.4.45 (Air Britain Serials) 17.04.45 RAF. KA970 Starboard engine cut and propellor feathered in flight when there was Prestwick a violent explosion, probably due to a compressed air bottle exploding, and a 5 feet by 2 feet hole was torn into starboard side of fuselage. Pilot made a (Mosquito Crash Log)</t>
  </si>
  <si>
    <t>PZ463</t>
  </si>
  <si>
    <t>Served with 464 Sqn, under RAF control 11/44. Participated in Gestapo HQ Copenhagen Raid 21/3/45. (Brian Fillery's website) Damaged by bomb blast forcelanded Eindhoven 17.4.45 (Air Britain Serials)</t>
  </si>
  <si>
    <t>KB449</t>
  </si>
  <si>
    <t>139/128/142</t>
  </si>
  <si>
    <t>17/18 April 1945</t>
  </si>
  <si>
    <t>PF505</t>
  </si>
  <si>
    <t>105/608</t>
  </si>
  <si>
    <t>18.04.1945 2054 bomb airport 608 to Berlin from Downham Market bombed at 2256 from 25000ft and climbed whereupon the port engine failed, force landed and undercarriage gave way at Strassfeld airfield, 16km WSW centre of Bonn 0045 (BCL). F/L GC Dixon RNZAF ok, F/O Smith ok. " 4H-V Serial Range PF481 - PF511. 31 Mosquito B.MkXV1. Powered by Merlin 72/73 engines. Part of a batch of 195 ordered Mar43 and delivered by Percival aircraft (Luton) between 15May44 and 5Dec45. airborne 2054 17Apr45 from Downham Market. Bombed the AP at 2256 from 25,000 feet and then climbed to 27,000 feet for the return trip, whereupon the port engine failed. Force-landed at Strassfeld airfield some 16 km WSW from the centre of Bonn. Touched down fast off the single engine approach and the undercarriage collapsed. The Mosquito was wrecked. No injuries. F/L G.C.Dixon RNZAF F/O Smith PF505 was the last Bomber Command aircraft to be lost against Berlin. The first had been a 10 Sqdn Whitley (See: K9018) 1/2Oct39. " (Lost Bombers) Engine cut u/c collapsed on landing Strasfeld airfield 18.4.45 DBR (Air Britain Serials)</t>
  </si>
  <si>
    <t>W4071</t>
  </si>
  <si>
    <t>105/1655CU/192</t>
  </si>
  <si>
    <t>To 14MU 18.4.45 NFT (Air Britain Serials)</t>
  </si>
  <si>
    <t>HP865</t>
  </si>
  <si>
    <t>Engine cut ditched 10m SW of Ramsey Head Pembs. 18.4.45 (Air Britain Serials) 18.04.45 8 OTU. HP865 Aircraft was in low-level flight when it struck sea after engine trouble ten miles from Ramsey Head on a bearing of 230 degrees. Crew missing. Aircraft was coded '96'. (Mosquito Crash Log)</t>
  </si>
  <si>
    <t>NS524</t>
  </si>
  <si>
    <t>Crashed in bad weather on PR mission 50m WSW of Dacca 18.4.45 presumed broke up in monsoon cloud (Air Britain Serials) NEWMAN  KJ  125705, PRESTON  JW  1579759</t>
  </si>
  <si>
    <t>NT478</t>
  </si>
  <si>
    <t>19 April according to FCWDv5, wrecked in a crash-landing at St. Dizier. Overshot landing on navex St.Dizier 18.4.45 DBR (Air Britain Serials)</t>
  </si>
  <si>
    <t>TA129</t>
  </si>
  <si>
    <t>Swung on take-off and u/c collapsed Istres 18.4.45 (Air Britain Serials)</t>
  </si>
  <si>
    <t>HR629</t>
  </si>
  <si>
    <t>Missing 18.4.45 (Air Britain Serials) BLOWER  SH  197845, ROOTES  R  136979</t>
  </si>
  <si>
    <t>NT490</t>
  </si>
  <si>
    <t>85/141</t>
  </si>
  <si>
    <t>18/19 April 1945</t>
  </si>
  <si>
    <t>18.04.1945 1640 headed for München-Neubiberg with Napalm, SE outskirts Munich 141 to Airfields bombing from Brussels-Melsbroek . Lost without trace (BCL). W/O RG Dawson RNZAF +, F/O CPD Childs RNZAF +, both buried in Dürnbach War Cem CHILDS, Fg Off Charles Phillip Dent, NZ428080, RNZAF - Mosquito Navigator 141 Sqn, RAF - 19 Apr 1945 (Age 32); Germany. DAWSON, Wt Off Ronald Gordon, NZ428087, RNZAF - Mosquito Pilot 141 Sqn, RAF - 19 Apr 1945 (Age 24); Germany. (NZFPM) 18/19 April 1945 (FCWDv5) Shot down by Ltn. Wolfhard Galinski, a pilot of 8./NJG 6, who was manning a flak gun. (Mosquito Fighter / Fighter-Bomber Units of the Second World War.) Missing presumed shot down by flak Neubiberg 19.4.45 (Air Britain Serials)</t>
  </si>
  <si>
    <t>HK502</t>
  </si>
  <si>
    <t>18/19 April 1945 (FCWDv5) At 03:20 on 18/19 April 1945, crashed on single-engine overshoot near B.77, F/L F. Haigh and F/L Palmer both OK. Lost height on overshoot and bellylanded Gilze-Rijen 19.4.45 (Air Britain Serials)</t>
  </si>
  <si>
    <t>MM733</t>
  </si>
  <si>
    <t>NT380</t>
  </si>
  <si>
    <t>HK239</t>
  </si>
  <si>
    <t>85/25/68/54OTU</t>
  </si>
  <si>
    <t>DD631</t>
  </si>
  <si>
    <t>25/169/51OTU</t>
  </si>
  <si>
    <t>Crashed in forced landing nr Cranfield 19.4.45 (Air Britain Serials) 19.04.45 51 OTU. DD631 Force landed near Cranfield aerodrome when starboard engine failed. Crew unhurt. (Mosquito Crash Log)</t>
  </si>
  <si>
    <t>HR216</t>
  </si>
  <si>
    <t>23/1692 Flt</t>
  </si>
  <si>
    <t>HK508</t>
  </si>
  <si>
    <t>RF607</t>
  </si>
  <si>
    <t>The aircraft belonged to RAF 235 Sqn. Coastal Command and was coded LA-V.
T/o 13:35 Banff. OP: Anti shipping in Kattegat.
Together with 20 more Mosquitos and 14 Mustangs RF607 was tasked with a anti shipping operation in the sea of Kattegat. After having attacked German naval vessels in Kattegat, the aircrafts returned toward west. When passing over the Oddesund Bridge at 17:22 hours flak was fired and RF607 was hit in one engine.
Pilot F/S A.llan G.R. Mckenzie was not able to feather the propeller he chose to belly land the Mosquito near Lomborg at 17:25 hours.
The other Mosquitos reported back at base that there had been seen no smoke, except from the left engine.
It is however reported from The civil Air Defence that the aircraft was found burned and a charred body was found next to the wreck. A wounded flyer was taken to the hospital in Lemvig, where he passed away later on the same day. The wounded flyer was F/Sgt Frank A. Relfe.
The Mayor of Lemvig asked the Wehrmacht for permission to bury the flyers and after some discussion he was allowed to bury them in Struer.
(http://www.flensted.eu.com/1945041.shtml) Engine cut after attack on ship Fredrikshavn failed to return 19.4.45 (Air Britain Serials)</t>
  </si>
  <si>
    <t>RS612</t>
  </si>
  <si>
    <t>NS748</t>
  </si>
  <si>
    <t>19 April 1945</t>
  </si>
  <si>
    <t>653BS 25BG, 8th Air Force. Pilot Carter, John M. Ground Looped at Watton/Sta 376. Category 4 damage, 19 April 1945. (http://www.aviationarchaeology.com) MOSQUITO NS-748 WATTON, UK 25 (Thomas Ensminger) SOC 14.5.45 (Air Britain Serials)</t>
  </si>
  <si>
    <t>MM449</t>
  </si>
  <si>
    <t>410/604/409</t>
  </si>
  <si>
    <t>Overshot landing and u/c raised to stop Rholne 20.4.45 on return (Air Britain Serials)</t>
  </si>
  <si>
    <t>KB495</t>
  </si>
  <si>
    <t>20/04/1945 Mosquito KB495 of 16 OTU overshot landing at Barford St John and its undercarriage was raised to stop. W/O C G Johnson was unhurt. (http://www.couplandbell.com/marg/crashes1945.htm) Overshot landing and u/c raised to stop Barford St.John 20.4.45 (Air Britain Serials)</t>
  </si>
  <si>
    <t>PZ236</t>
  </si>
  <si>
    <t>Engine cut on take-off crash-landed at Cambrai/Epinoy 20.4.45 (Air Britain Serials)</t>
  </si>
  <si>
    <t>DZ706</t>
  </si>
  <si>
    <t>301FTU/1 OADU/23/RAE/TFU</t>
  </si>
  <si>
    <t>De Havilland Mosquito NFII 'YP-P' DZ706. Crewed by Flight Sergeants Rudd and Messingham of 23 Squadron RAF based at Luqa, Malta, July 1943. They were credited with destroying a Ju 88 south of Rome and a Me 210 near the 'toe' of Italy in this aircraft. Had Smiling Cat motif on port nose. (http://www.geocities.com/cacmossies/) SOC 21.4.45 (Air Britain Serials)</t>
  </si>
  <si>
    <t>DD682</t>
  </si>
  <si>
    <t>23/456/8OTU/132OTU/143</t>
  </si>
  <si>
    <t>SOC 21.4.45 (Air Britain Serials)</t>
  </si>
  <si>
    <t>HJ924</t>
  </si>
  <si>
    <t>157/307/13OTU</t>
  </si>
  <si>
    <t>DD723</t>
  </si>
  <si>
    <t>85/R-R</t>
  </si>
  <si>
    <t>Tested with chin radiators SOC 21.4.45 (Air Britain Serials)</t>
  </si>
  <si>
    <t>MM515</t>
  </si>
  <si>
    <t>488/264</t>
  </si>
  <si>
    <t>Swung on take-off and u/c collapsed Lille/Vendeville 21.4.45 DBF (Air Britain Serials)</t>
  </si>
  <si>
    <t>KB529</t>
  </si>
  <si>
    <t>21/22 April 1945</t>
  </si>
  <si>
    <t>MV564</t>
  </si>
  <si>
    <t>1FU/NA/416US</t>
  </si>
  <si>
    <t>Lost 22.4.45 (Air Britain Serials)</t>
  </si>
  <si>
    <t>HR464</t>
  </si>
  <si>
    <t>NT248</t>
  </si>
  <si>
    <t>12FU/416US</t>
  </si>
  <si>
    <t>MACR 14064, 416 Group (sic) 22 Aprill 1945: At 1325 , Major James D. Urson and 1st Lt. Talmadge F. Simpson left from Pontedar Air Base, Italy in NT248/G on an armed recce of the Po Valley, Parma, Plancenza and Manua area. He was accompanied by Major C. E. Gilbert in his Mosquito. According to Gilbert "I oberved the Mosquito aircraft crossing the Po River heading in a south-easterly direction, three-miles distant from me. The port engine was smoking and I crossed the Po River closing to a half-mile from the aircraft. I oberved he was going to crash-land. At approximately 300 feet altitude, I observed a parachute open and an individual land safely on the ground. The aircraft then crashed and immediately burned at 1425 hours. It was near the same spot where Lt. Kangas crashed and Lt. Fuller lost an engine to flak, all in two hours time or less. (Norman Malayney on mossie.org) Missing 22.4.45 (Air Britain Serials)  MACR indicates this Mosquito was lost to flak.</t>
  </si>
  <si>
    <t>HR305</t>
  </si>
  <si>
    <t>SS 22.4.45 (Air Britain Serials)</t>
  </si>
  <si>
    <t>RV359</t>
  </si>
  <si>
    <t>Mk.XVI serial RV359 coded "6T-X" both crew killed. 22.04.1945 2145 608 to Kiel from Downham Market . Lost without trace (BCL). S/L ES Few DFC AFC +, P/O SS Campbell +, both buried in Kiel War Cem Missing (Kiel) 22.4.45 (Air Britain Serials)</t>
  </si>
  <si>
    <t>A52-66</t>
  </si>
  <si>
    <t>Built as F.B.40. Delivered during February 1945. Final disposition: 5 OTU crashed on landing at Williamtown, New South Wales, April 1945. (Beaufort, Beaufighter and Mosquito in Australian Service, Stewart Wilson, 1990) Crashed Williamtown NSW 22.04.45 (Air Britain Serials)</t>
  </si>
  <si>
    <t>MT482</t>
  </si>
  <si>
    <t>MACR 14065, 416 Group (sic) 22 April 1945: At 1110 hours, 2nd Lt. Wesley E. Kanga with radar operator 2nd Lt. Jack Copeland Herron left Pontoder in MT482 for an armed recce of the Po River Valley. At 1500 hours, his aircraft was an hour overdue. A check through sectors and GCI stations revealed no word received from them. Their wreckage was later located near San Benedetto on the Po River and both officers were buried in a military cemetery at Mirandola. (Norman Malayney on mossie.org forum) Mosquito MK XXX MT-482, belonging to the 416th Night Fighter Squadron, missing in action on 22 April 1945 in North Italy. As stated by MACR #14065 &lt;&lt;2Lt. Wesley E. Kangas, pilot, and his radar observer, 2Lt Jack C. Herron, took off from Pontedera Air Base, Italy at 11:10 hours 22 April 1945 for an armed recce of the Po Valley covering the Parma, Piacenza and Mantua area. Lt Kangas and his observer were due back at base at approximately 13:00 hours. When they did not return, 62nd Fighter Wing was notified by 3-2, this headquarters. 62nd Fighter Wing in turn notified Rhubarb and Blue Sector. Rhubarb tried to call them but received no answer. Lt Kangas and his observer were last sighted on take off at 11:10 hours, 22 April 1945. No serach was conducted by this unit. No reports received by this headquarters from other aircraft covering same area.&gt;&gt; 416 NFS flew Mosquito night missions in northern Italy. The unit was scheduled for its FIRST daylight mission on 22 April and this proved a debacle with loss of several aircraft. Having no daylight experience, they flew as if they were still flying a night mission--at low altitude and little regard to enemy flak positions. The wreckage of Lt. Kangas' Mosquito was located near San Benedetto on the Po River and both officers were buried in a military cemetery at Mirandola. (Norman Malayney) Missing 22.4.45 (Air Britain Serials)</t>
  </si>
  <si>
    <t>NS675</t>
  </si>
  <si>
    <t>J/11041 Flight Lieutenant Thomas (Tommy) Bell RCAF. who flew with 684 Squadron. Although he was Canadian, he born in the UK and started his wartime flying career on Mk1 Mustangs. He subsequently got himself on to Mosquitoes and attended the OCU at RAF Dyce near Aberdeen after doing a swift PR course at RAF Benson. In late 1944 he was posted to India (Alapore, Dum Dum etc) On the 20th (sic) April 1945 whilst on a PR sortie to Langkawi Island (just off the Malay coast near the Thai border) his Mk XXVI Mosquito went into the sea, and Tom Bell and his navigator 1386875 Warrant Officer Sidney Jack Plater , were lost. (http://www.worldwar2exraf.co.uk/Aircrew%20Notice%20Board/aircrew%20notice%20board%2042.htm) CWGC confirms April 22:
PLATER, SIDNEY JACK 
Initials: S J 
Nationality: United Kingdom 
Rank: Warrant Officer 
Regiment/Service: Royal Air Force Volunteer Reserve 
Unit Text: 689 Sqdn. 
Age: 32 
Date of Death: 22/04/1945 
Service No: 1386875 
Additional information: Son of Mr. and Mrs. Harry Plater, of Thame, Oxfordshire; husband of Bertha Plater, of Enfield, Middlesex. Member Pharmaceutical Society. 
Casualty Type: Commonwealth War Dead 
Grave/Memorial Reference: Column 449. 
Memorial: SINGAPORE MEMORIAL 
BELL, THOMAS 
Initials: T 
Nationality: Canadian 
Rank: Flight Lieutenant 
Regiment/Service: Royal Canadian Air Force 
Unit Text: 684 (R.A.F.) Sqdn 
Age: 22 
Date of Death: 22/04/1945 
Service No: J/11041 
Additional information: Son of Thomas and Mary Bell, of Vancouver, British Columbia, Canada. 
Casualty Type: Commonwealth War Dead 
Grave/Memorial Reference: Column 455. 
Memorial: SINGAPORE MEMORIAL Missing 22.4.45 (Air Britain Serials)</t>
  </si>
  <si>
    <t>HR350</t>
  </si>
  <si>
    <t>Box blown into aircraft by gust while taxying Wevelghem 22.4.45 (Air Britain Serials)</t>
  </si>
  <si>
    <t>RS532</t>
  </si>
  <si>
    <t>22/23 April 1945</t>
  </si>
  <si>
    <t>Partly recovered from Schoonebeek in 1977. 22/23 April 1945 (FCWDv5) One night over Holland came the call "Mayday this is Dumbell 34 [Geo Nowell] I'm on fire " Reply "This is Dumbell leader [Dale] besides that are you alright" nothing else was heard. the crew was lost that night. We tho't the reply clueless but in retrospect what else could a guy say. (Bob Kirkpatrick on www.mossie.org - http://www.mossie.org/forum/read.php?1,3562,3577#msg-3577) MH - note that Dale was not Wing Commander at this point, he had perished in February of 1945, and his successor, W/C Kleboe, had died on the Copenhagen raid. Lost around 04:!5 on 22/23 April 1945 (2nd TAF) Flying Officer (Pilot) George R. Nowell, RCAF J/26775, 21 Sqdn, age 21, 23/04/1945, Schoonebeek (Oud Schoonebeek) General Cemetery Warrant Officer Class II (Nav.) John A. Haugh, RAFVR 1451249, 21 Sqdn, age 22, 23/04/1945, Schoonebeek (Oud Schoonebeek) General Cemetery Missing 23.4.45 (Air Britain Serials)</t>
  </si>
  <si>
    <t>HR296</t>
  </si>
  <si>
    <t>22/23 April 1945 (FCWDv5) Coded G, lost around 23:40 on 22/23 April 1945, F/L Whiteside and F/O B.W. Smith both KIA, ftr Pritzwelk. (2nd TAF) Missing from night intruder over NW Germany 22.4.45 (Air Britain Serials)</t>
  </si>
  <si>
    <t>HK137</t>
  </si>
  <si>
    <t>256/488/406</t>
  </si>
  <si>
    <t>SOC 23.4.45 (Air Britain Serials)</t>
  </si>
  <si>
    <t>RS527</t>
  </si>
  <si>
    <t>No corresponding loss appears in the Squadron ORB. Missing 23.4.45 (Air Britain Serials) NS886 crash-landed with flak damage on 23/24 April 1944, and later went to the Yugoslav Air Force on 25 April, 1952. Sharp &amp; Bowyer apparently say most of the series around RS527 went to Coastal Command -MH, is this a typo for 404 Squadron? 404 was undertaking operational sorties on the Mosquito from 22 April, 1945. Nothing to suggest any kind of  loss on this date for 404 Sqn. at http://www.404squadron.com/April1945.html</t>
  </si>
  <si>
    <t>NS943</t>
  </si>
  <si>
    <t>23/24 April 1945</t>
  </si>
  <si>
    <t>TA372</t>
  </si>
  <si>
    <t>DD725</t>
  </si>
  <si>
    <t>85/25/141/239/1692 Flt/51OTU/54OTU</t>
  </si>
  <si>
    <t>SOC 24.4.45 (Air Britain Serials)</t>
  </si>
  <si>
    <t>LR541</t>
  </si>
  <si>
    <t>Engine cut bellylanded at Stagsden Beds. 24.4.45 (Air Britain Serials)</t>
  </si>
  <si>
    <t>LR309</t>
  </si>
  <si>
    <t>LR508</t>
  </si>
  <si>
    <t>109/105/109</t>
  </si>
  <si>
    <t>24/25 April 1945</t>
  </si>
  <si>
    <t>25.04.1945 2213 attack airfield 109 to Schleissheim from Little Staughton on return crew overshot runway and dived into ground at Brussels-Melsbroek airfield (BCL). F/L JT McGreal DFC RNZAF +, P/O T Lynn DFC DFM +, both rest in Brussels Town Cem
Took off from Little Staughton at 22.13. Mosquito IX. Tasked to attack an aerodrome. Homebound the crew tried to land at Brussels-Melsbroek, but overshot the runway and dived into the ground. 
McGREAL, DFC 
 John Trevor 
 Flight Lieutenant 415706. 109 (R.A.F.) Sqdn, Royal New Zealand Air Force. Died Wednesday 25 April 1945 Age 32. Son of John McGreal and of Elsie May McGreal (nee Rogers), of Otahuhu, Auckland, New Zealand; husband of Nora Patricia McGreal, of Sandringham, Auckland. Buried: BRUSSELS TOWN CEMETERY, Evere, Vlaams-Brabant, Belgium. Ref. X. 21. 53. 
LYNN, DFC, DFM 
 Thomas 
 Pilot Officer 187095. Nav. R.A.F. (V.R.). 109 Sqdn., Royal Air Force Volunteer Reserve. Died Wednesday 25 April 1945. Age 29. Son of Thomas and Mary Jane Lynn, of Ferryhill, Co. Durham. Buried: BRUSSELS TOWN CEMETERY, Evere, Vlaams-Brabant, Belgium. Ref. X. 21. 52. 
(http://www.roll-of-honour.com/Bedfordshire/LIttleStaughton109Squadron.html) Engine cut dived into ground on overshoot Melsbroek returning from Schleisshelm 25.4.45 DBF (Air Britain Serials)
Airborne 2213 24Apr45 from Little Staughton to attack an airfield. Homebound, the crew diverted to Brussels-Melsbroek but missed the approach, attempted an overshoot to go round again, pulled up too steeply, stalled and dived into the ground. Both are buried in Brussels Town Cemetery. P/O Lynn had won his DFM with 106 Sqdn, Gazetted 15Oct43. F/L J.T.Mcgreal DFC RNZAF KIA P/O T.Lynn DFC DFM KIA " (Chorley via Lost Bombers)</t>
  </si>
  <si>
    <t>MM588</t>
  </si>
  <si>
    <t>488/409</t>
  </si>
  <si>
    <t>409 Sqdn. Shot down by another RAF Mosquito near Rheine. P/O L.E. Fitchett and P/O A.C. Hardy crash-landed near B108 airfield. On p.48 of Martin Bowman's Mosquito Fighter/Fighter Bomber Units of World War 2 there is a photograph of the downed aircraft (it crash-landed wheels up) with Hardy and Fitchett posing in front of it. (12 O'Clock High! Board) 24/25 April 1945 (FCWDv5) KP-T, shot up near Osnabrueck (de Havilland Mosquito) Damaged by another Mosquito on patrol and crashlanded Lille/Vendeville 25.4.45 (Air Britain Serials)</t>
  </si>
  <si>
    <t>NT453</t>
  </si>
  <si>
    <t>25.04.1945 Intruder 406 to Flensburg airfield from Manston hit by Flak and crash landed in flames from 50 ft. at Flensburg airfield (FCL). P/O KA Norman pow, F/O CBL Warwick pow, Navigator injured 24/25 April 1945 (FCWDv5) Missing from night intruder to Flensburg 25.4.45 (Air Britain Serials)</t>
  </si>
  <si>
    <t>MV544</t>
  </si>
  <si>
    <t>DZ750</t>
  </si>
  <si>
    <t>151/264/307/157/60OTU/51OTU</t>
  </si>
  <si>
    <t>Crashed on landing Cranfield 25.4.45 (Air Britain Serials)</t>
  </si>
  <si>
    <t>LR376</t>
  </si>
  <si>
    <t>613/54OTU</t>
  </si>
  <si>
    <t>Overshot landing at night in bad weather on return from navex Church Fenton 25.4.45 (Air Britain Serials) 25.04.45 54 OTU. LR376 Aircraft overshot Church Fenton aerodrome at night whilst trying to attempt to land on one engine in bad weather. (Mosquito Crash Log)</t>
  </si>
  <si>
    <t>KB613</t>
  </si>
  <si>
    <t>162/142</t>
  </si>
  <si>
    <t>25.04.1945 Air Test 142 from Gransden Lodge crash landed and burnt at Gransden Lodge airfied 1542 (BCL). F/O DR Maguire ok, 2nd crash this day for Maguire, see KB450 U/c collapsed on landing Gransden Lodge 25.4.45 (Air Britain Serials) 25.04.45 142 Sqn. KB613 Undercarriage collapsed after a heavy landing at Gransden aerodrome and drop tank caught fire. Crew unhurt. (Mosquito Crash Log)</t>
  </si>
  <si>
    <t>NS707</t>
  </si>
  <si>
    <t>25-04-45 NS707 Mosquito 492Sq(?)cr Winchfield.US Pilot (http://daveg4otu.tripod.com/hancrash.html) 865BS 492BG, 8th Air Force. Pilot Kuntz, James G. Richard L. Greene killed while Bailing Out due to Fire at Winchfield/ nr. Category 4 damage, 25 April 1945. (http://www.aviationarchaeology.com) After his B-24 missions Kuntz was sent to Watton on 24 March '45 for Mosquito training. Shown above with the Mossie named "Patty" and Edward P. Kolacki, a Mossie Navigator, he crashed in Mosquito number 707 on the night of 24/25 April 1945. Flight Officer Richard L. Greene was killed in the crash, becoming the last man to be KIA of the Group. Errata: Though he is listed as James E. Kuntz ASN 0808563 in the only set of orders we have from the Daylight 492nd BG, in all five cases of his appearance in Station 179 orders he is listed as James G. Kuntz, ASN 0808562 http://www.carpetbaggerops.org/36thBS/36th-KuntzCrew.html 856th BS, spring 1945, Kuntz was the pilot of Mossie #707 on the night of 24/25 April when it went down over the UK on an operational flight. Richard L. Greene, (Greene, Richard L. T-132922 Navigator KIA, Ohio Franklin County) also on board, became the last combat fatality of the Group when his parachute snagged on exit from the plane. Mosquitos were used to insert agents into the Reich and for reconnaissance purposes. Mosquitos at Harrington were few in number, the main effort being accomplished by the 25th BG out of Watton, Station 376. (http://www.carpetbaggerops.org/) Account of this mission by the Joan-Eleanor radio operator appears in The Men Who Flew The Mosquito - the aircraft may have crashed due to damage inflicted by an enemy night fighter. 450425 MOSQUITO NS-707 WINCHFIELD, HAMPSHIRE 492 (Thomas Ensminger) Chronicle of the 492nd BG, available for download on Thomas Ensminger's site, indicates cause of loss as "fire in the air" - no mention of nightfighter action. (Air Britain Serials)</t>
  </si>
  <si>
    <t>TA148</t>
  </si>
  <si>
    <t>162MU</t>
  </si>
  <si>
    <t>Swung on take-off and u/c collapsed Blida 25.4.45 (Air Britain Serials)</t>
  </si>
  <si>
    <t>Pilot F/O Ron Watson killed, aircraft landed by navigator W/O Lawrence "Kev" Kevan, wounded in one arm by ground fire. (Osprey 13)
People in story: Eric Hunter
Location of story: Palestine
Eric was stationed at Lydda(Ben-Gurion Airport) Palestine which was a transport command R.A.F. station, used for transporting troops, supplies, engines, etc, to all parts of the Middle East and Asia.
One day while at work on the ground-staff, he saw a Mospuito (twin-engine fighter bomber) flying around the aerodrome which was unusual. Somebody told him that the plane was in trouble, but it was flying round the circuit quite happily, and they wondered what was wrong with it. Apparently the plane had been over Cyprus taking photographs, and someone on the ground had taken a pot-shot at the plane and killed the pilot. The observer took over the controls and flew the plane to Lydda, and informed the control tower the situation he was in. With the pilot sitting on the left of the cockpit, and the observer on the right it was impossible for him to reach the controls for the flaps and undercarriage which were situated near the pilot's left knee. It was a case of making a belly landing and trusting to luck. He made one dummy run over the runway to see how to land, (a Mosquito lands at 120 mph with flaps and undercart down, normally). Finally he made a good approach and touched down about halfway down the runway, straight away his speed dropped down to about 50 mph, the props were milling over, and the plane shot up about 50 feet into the air, luckily it stayed horizontal and carried on a further 200 feet, and finished up on the grass at the end of the runway. When the Fire Crew with Crash Tender arrived they found that the fuselage behind seats in the cockpit had sheared off, (mostly made of Balsa wood), but the Observer got out unharmed. He received a medal for his bravery, by bringing the aircraft, with photographs back to a British base, safely. As a model maker I was able to make a model out of the remains of the balsa wood frame of the aircraft.
E G Hunter 1591528 http://www.bbc.co.uk/dna/ww2/A2674244 Hit by ground fire from Rhodes and crashlanded Lydda 30.4.45 DBR (Air Britain Serials)</t>
  </si>
  <si>
    <t>Ground Fire</t>
  </si>
  <si>
    <t>LR521</t>
  </si>
  <si>
    <t>Lost wing and spun into ground on air test 3m SE of Bamraull 1.5.45 (Air Britain Serials)</t>
  </si>
  <si>
    <t>HR625</t>
  </si>
  <si>
    <t>Damaged by bomb debris 1.5.45 SOC (Air Britain Serials)</t>
  </si>
  <si>
    <t>HJ855</t>
  </si>
  <si>
    <t>139/60OTU/13OTU</t>
  </si>
  <si>
    <t>2 May 1945</t>
  </si>
  <si>
    <t>Engine caught fire swung on landing and u/c collapsed Finmere 2.5.45 (Air Britain Serials)</t>
  </si>
  <si>
    <t>HR446</t>
  </si>
  <si>
    <t>Crew were NZ 415744 F/Lt John George Buchanan (Pilot) and 175562 P/O or F/Lt Sidney Leslie Woodcock (W.Op./Air Gnr.). Both buried Rangoon War Cemetery ("Bobby" on RAF Commands Forum) In "Air War for Burma" by Christopher Shores this loss is mentioned as being south of Rangoon,but states that they were not found.I don't think Mosquitos needed A/Gs and in the book Flt Lt S.L.Woodcock is described as an Official RAF Photographer.Were they in fact buried in Rangoon or simply recorded on a Memorial? Shores records the A/C as of 110 Sqdn coded "Z",HR446. Cwgc confirms the burials so they must have been found. It also confirms the RNZAF status of Buchanan but has Woodcock as British RAFVR. It has Woodcock as W/op-A/g but this would not have been needed in a Mosquito so his presence as a Photographer may be correct. ("Dick" on same board) 
Wed 2 May 1945
AIR COMMAND SOUTH-EAST ASIA
Photographic reconnaissance over the invasion area south of Rangoon, Burma
110 Squadron, RAF (Joari, India - 901 Wing, 224 Group, HQ RAF Burma)
Mosquito FB.VI HR446/Z - thought to have been one of two tasked with photographing the invasion area south of Rangoon during the afternoon, possibly in association with a bombing raid on Syriam by other Squadron aircraft. Crashed near the village of Syriam, the two crew being locally by Burmese Christians, but later reinterred at Rangoon. This may also have been the operation in which photographs were taken of the famous message, ‘Japs gone, British here’, newly marked out in large letters on the roof of the Rangoon jail by prisoners of war.
Pilot: NZ415744 Flt Lt John George BUCHANAN, RNZAF - Age 25. 1152hrs.
Buchanan, lost on his 8th op with the Squadron, had also completed a South Pacific tour. (Ross McLeod) Missing 2.5.45 (Air Britain Serials)</t>
  </si>
  <si>
    <t>HR576</t>
  </si>
  <si>
    <t>RS620</t>
  </si>
  <si>
    <t>02.05.1945 anti shipping strike 235 to Kattegat from Banff belly landed after engine problems, scrapped. at Satenäs airfield F7 Sweden 0858 (Nöd). F/O Rendell ok, F/O Rawlins ok, Crew interned and returned to UK. Nödlandning states Sqn code as VV but should be LA. Aircraft maybe borrowed from 85Sqn (VY)? Own remark! Forcelanded in Sweden after shipping attack in Kattegat 2.5.45 (Air Britain Serials)</t>
  </si>
  <si>
    <t>MM680</t>
  </si>
  <si>
    <t>68/157/169</t>
  </si>
  <si>
    <t>2/3 May 1945</t>
  </si>
  <si>
    <t>03.05.1945 2110 heading for Jagel with Napalm 169 to airfield bombing from Great Massingham shot down by FLAK. Lost without trace (BCL). F/O R Catterall DFC +, F/S DJ Beadle +, both buried in Kiel War Cem 2/3 May 1945 (FCWDv5) Missing from night intruder to Schieswig 3.5.45 (Air Britain Serials) 2110 2May45 from Great Massingham heading forJagel Airfield armed with Napalm. Shot down by Flak. Crash-site not established. Both are buried in Kiel War Cemetery. F/O W.Catterall DFC KIA F/S D.J.Beadle KIA This Mosquito, together with the two Halifaxes that collided on this date (RG373 and RG375) were the last Bomber Command aircraft lost on operations during WW11. " (Chorley via Lost Bombers)</t>
  </si>
  <si>
    <t>PZ300</t>
  </si>
  <si>
    <t>Cv XVIII/248/254</t>
  </si>
  <si>
    <t>3 May 1945</t>
  </si>
  <si>
    <t>05.12.1945 254 Sqn Cat.E. FBXVIII. (The aircraft was struck off charge on 3 December 1945. [Alex Crawford]). PZ300 was damaged in a landing accident in May 1945 and was presumably sat in an MU somewhere waiting for somebody to make a decision about what to do with it. I believe that after the war these issues were dealt with as "job lots". Lists of a/c were put forward to AM for striking off charge. Tyre burst on landing swung and u/c leg collapsed North Coates 3.5.45 DBR (Air Britain Serials)</t>
  </si>
  <si>
    <t>HR544</t>
  </si>
  <si>
    <t>4 May 1945</t>
  </si>
  <si>
    <t>SOC 4.5.45 (Air Britain Serials)</t>
  </si>
  <si>
    <t>HR160</t>
  </si>
  <si>
    <t>235/8OTU</t>
  </si>
  <si>
    <t>DD642</t>
  </si>
  <si>
    <t>RS568</t>
  </si>
  <si>
    <t>04.05.1945 anti shipping strike 235 to Kattegat from Banff attacked german convoy, burnt. Varberg, Getterön Sweden 1551 (Nöd). F/L Douglas Keith Thorburn +, W/O Crocker inj, Thorburn buried in Varberg New Cem, Crocker returned to UK. Nödlandning states Sqn code as VV but should be LA. Aircraft maybe borrowed from 85Sqn (VY)? Own remark! Engine cut after attack on ships in Kattegat forcelanded in Sweden 4.5.45 (Air Britain Serials)</t>
  </si>
  <si>
    <t>RS623</t>
  </si>
  <si>
    <t>04.05.1945 anti shipping strike 235 to Kattegat from Banff needs translation. at Satenäs airfield F7 Sweden 1600 (Nöd). F/O Moffatt ok, F/L Hardy ok, Crew interned and returned to UK. Nödlandning states Sqn code as VV but should be LA. Aircraft maybe borrowed from 85Sqn (VY)? Own remark! Engine cut during shipping attack in Kattegat forcelanded in Sweden 4.5.45 (Air Britain Serials)</t>
  </si>
  <si>
    <t>RS501</t>
  </si>
  <si>
    <t>04.05.1945 anti shipping strike 143 to Kattegat from Banff. Trollhättan, Sweden 1629 (Nöd). F/S Shewry ok, F/S Hornby ok, Crew safe and returned to UK, plane repaired and remained in Swedish Service until 1946. Hit by flak attacking ship in Kattegat and forcelanded in Sweden 4.5.45 (Air Britain Serials)</t>
  </si>
  <si>
    <t>NT427</t>
  </si>
  <si>
    <t>Broke up in cloud and crashed on air test Hackthorn Lincs. 4.5.45 (Air Britain Serials) 04.05.45 125 OTU. NT427 Starboard engine, centre section, cockpit and fuselage seen to crash into ground at Hackthorn, near Scampton aerodrome. Pilot lost control and high speed dive ensued. (Mosquito Crash Log)</t>
  </si>
  <si>
    <t>RF586</t>
  </si>
  <si>
    <t>KB517</t>
  </si>
  <si>
    <t>5 May 1945</t>
  </si>
  <si>
    <t>To RN 5.5.45 (Air Britain Serials)</t>
  </si>
  <si>
    <t>MM174</t>
  </si>
  <si>
    <t>SOC 5.5.45 (Air Britain Serials)</t>
  </si>
  <si>
    <t>KB625</t>
  </si>
  <si>
    <t>TA442</t>
  </si>
  <si>
    <t>KB233</t>
  </si>
  <si>
    <t>139/NTU</t>
  </si>
  <si>
    <t>6 May 1945</t>
  </si>
  <si>
    <t>MM637</t>
  </si>
  <si>
    <t>157/169</t>
  </si>
  <si>
    <t>06.05.1945 1425 Training, low level navigation exercise 169 from Great Massingham carshed near Hove, Sussex 1540 (BCL). F/S DP Wiliams +, F/S K Rhoden +, Williams taken to Oxford Crem, Rhoden buried in Atherton Cem, Lancs Flow into high ground on low level navex in cloud nr Hove Sussex 6.5.45 (Air Britain Serials)</t>
  </si>
  <si>
    <t>RF701</t>
  </si>
  <si>
    <t>TAf</t>
  </si>
  <si>
    <t>DBR in accident 6.5.45 NFD (Air Britain Serials)</t>
  </si>
  <si>
    <t>DK319</t>
  </si>
  <si>
    <t>7 May 1945</t>
  </si>
  <si>
    <t>SOC 7.5.45 (Air Britain Serials) 24.12.42 540 Sqn. DK319 Benson aerodrome. Undercarriage collapsed on landing. Crew OK. (Mosquito Crash Log)</t>
  </si>
  <si>
    <t>HK174</t>
  </si>
  <si>
    <t>Swung on take-off and u/c collapsed Cranfield 7.5.45 (Air Britain Serials)</t>
  </si>
  <si>
    <t>HR502</t>
  </si>
  <si>
    <t>RAAF</t>
  </si>
  <si>
    <t>05.1945 1RAAF crashed near Kingaroy, Queensland (MIAS). , , to RAAF, A52-523. F/L Davies and P/O Piggott both killed. To RAAF as A52-523 1 Sqn Crashed 10 miles north east of Kingaroy Aerodrome QLD 07.05.45 (Air Britain Serials)</t>
  </si>
  <si>
    <t>MV530</t>
  </si>
  <si>
    <t>07.05.1945 pm Gee calibration run 25 Sqn to Munich from Castle Camps hit by US AA fire shortly after surrender announced. Belly landed with wounded navigator. near Ingolstadt (FCL). F/L JFR Jones ok, F/O R Skinner inj, no further info Hit by US AA fire and bellylanded on fire Ingolstadt 7.5.45 DBF (Air Britain Serials)</t>
  </si>
  <si>
    <t>KB617</t>
  </si>
  <si>
    <t>8 May 1945</t>
  </si>
  <si>
    <t>To RN 9.5.45 (Air Britain Serials)</t>
  </si>
  <si>
    <t>TA233</t>
  </si>
  <si>
    <t>SOC 8.5.45 (Air Britain Serials)</t>
  </si>
  <si>
    <t>LR503</t>
  </si>
  <si>
    <t>109/105/Canada</t>
  </si>
  <si>
    <t>10 May 1945</t>
  </si>
  <si>
    <t>F-for-Freddie, crashed at Calgary airport during Victory tour Canada 1945. 10 May 1945 - 1612 hours Mosquito 504 "F FOR FREDDIE" piloted by F/L M. Briggs, DSO, DFC, DFM with F/O J. Baker DFC and Bar was engaged in flying for a Victory Loan Drive in Calgary. Aircraft hit TCA control tower, tearing off tail and part of port wing - failure to pull up after high speed run over airfield. (Hugh Halliday)
10-May1945 
Mosquito IX LR503
105 Sqn
Calgary
The loss of this aircraft and its crew is probably one of the most unfortunate accidents of the period. Flight Lieutenants Briggs and Baker were amongst the most experienced Mosquito crews operating in the light striking role and both had flown numerous sorties, in addition to which Briggs had flown a full tour of bomber operations as a wireless operator, for which he was awarded the DFM before retraining as a pilot. The aircraft was a 'top scoring' example which had completed several hundred sorties (records suggest 213). The crew had flown to North America with a De Haviland engineer; Mr Edward Jack on board and they were to conduct a publicity tour. At about 1600 hours, the aircraft departed Calgary with just the RAF crew aboard to fly to Red Deer and Lethbridge before returning to Calgary. On take-off, the pilot decided to beat up the airfield for the benefit of the spectators who had gathered for the departure. Two low level passes were completed successfully but on the third pass, the pilot failed to pull up soon enough and the aircraft struck the control tower roof, shearing off its port wing and part of the tailplane before diving into the ground and being destroyed by fire. Although both the crew were thrown out of the aircraft, they sustained fatal injuries and were buried the following day in Burnisland Cemetery
.
Flight Lieutenant John Maurice Winnington BRIGGS 25 DSO DFC 
CWGC :: Casualty Details
DFM Flight Lieutenant John Custance BAKER 24 DFC and Bar
CWGC :: Casualty Details 
(http://www.ww2talk.com/forum/war-air/22976-first-seven-days-peace-2.html#post243579) SOC 10.5.45 in Canada (Air Britain Serials)</t>
  </si>
  <si>
    <t>18 May 1945</t>
  </si>
  <si>
    <t>Taken on strength from at 418 Sqn. No.19 Movements Unit, 16 June 1943; to No.43 Group, 5 July 1943. Both engines cut bellylanded at Feltwell 18.5.45 DBR (Air Britain Serials) 18.05.45 13 OTU. HJ758 Belly landed at Feltwell aerodrome after both engines failed. Crew safe. (Mosquito Crash Log)</t>
  </si>
  <si>
    <t>RF605</t>
  </si>
  <si>
    <t>RF605 FB VI 248 Sqn. Tentsmuir Ranges, Fife (Near RAF Leuchars). Force-landed downwind after starboard engine caught fire. Aircraft burnt out, both crew killed. 18/5/45. Flight Sergent AW Porter and LAC R W Chalmers (Key Aviation Publishing Forum website) Engine caught fire crash-landed Tentstnuir ranges Fife 18.5.45 DBF (Air Britain Serials) 18.05.45 248 Sqn. RF605 Force landed downwind at Tentsmuir Range, Fife, after starboard engine caught fire. Aircraft burnt out, killing crew. (Mosquito Crash Log)</t>
  </si>
  <si>
    <t>HX969</t>
  </si>
  <si>
    <t>SOC 18.5.45 (Air Britain Serials)</t>
  </si>
  <si>
    <t>DZ351</t>
  </si>
  <si>
    <t>105/139/TFU</t>
  </si>
  <si>
    <t>21 May 1945</t>
  </si>
  <si>
    <t>SOC 21.5.45 (Air Britain Serials)</t>
  </si>
  <si>
    <t>RF858</t>
  </si>
  <si>
    <t>404/1 Prep Pool</t>
  </si>
  <si>
    <t>R L J Fitch is listed KOAS on Casualty list 559, printed January 17th 1946. I've FITCH on Mosquito RF858 of #1 Prep Pool (P&amp;MC ?); stalled on overshoot and dived into ground, Docking, Norfolk 21.5.45. (Henk Welting et al: http://www.rafcommands.com/forum/showthread.php?p=40974&amp;highlight=Mosquito#post40974) Stalled on overshoot and dived into ground Docking 21.5.45 (Air Britain Serials) 21.05.45 P&amp;M. RF858 Aircraft overshot at Docking aerodrome and dropped out of control, Centre killing one. (Mosquito Crash Log)</t>
  </si>
  <si>
    <t>1 Prep Pool</t>
  </si>
  <si>
    <t>MM759</t>
  </si>
  <si>
    <t>23 May 1945</t>
  </si>
  <si>
    <t>Swung on landing from air test and u/c collapsed Predannack 23.5.45 (Air Britain Serials)</t>
  </si>
  <si>
    <t>KB695</t>
  </si>
  <si>
    <t>Upwood/RN</t>
  </si>
  <si>
    <t>24 May 1945</t>
  </si>
  <si>
    <t>To RN 24.5.45 NFT (Air Britain Serials)</t>
  </si>
  <si>
    <t>KB696</t>
  </si>
  <si>
    <t>RN 778/777</t>
  </si>
  <si>
    <t>To RN 24.5.45 (Air Britain Serials)</t>
  </si>
  <si>
    <t>KB698</t>
  </si>
  <si>
    <t>RN 770/771</t>
  </si>
  <si>
    <t>KB697</t>
  </si>
  <si>
    <t>RN 778</t>
  </si>
  <si>
    <t>MM634</t>
  </si>
  <si>
    <t>85/157/1692 Flt</t>
  </si>
  <si>
    <t>25 May 1945</t>
  </si>
  <si>
    <t>Overshot abandoned take-off Great Massingham 25.5.45 DBR (Air Britain Serials)</t>
  </si>
  <si>
    <t>DZ748</t>
  </si>
  <si>
    <t>157/169/141/1692 Flt/60OTU/13OTU</t>
  </si>
  <si>
    <t>26 May 1945</t>
  </si>
  <si>
    <t>Dived into ground nr Finmere 26.5.45 (Air Britain Serials) 26.05.45 13 OTU. DZ748 Aircraft seen to dive vertically and crash at Stinton House Farm, near Finmere, killing crew. (Mosquito Crash Log)</t>
  </si>
  <si>
    <t>LR500</t>
  </si>
  <si>
    <t>SOC 26.5.45 (Air Britain Serials)</t>
  </si>
  <si>
    <t>MM446</t>
  </si>
  <si>
    <t>28 May 1945</t>
  </si>
  <si>
    <t>SOC 28.5.45 (Air Britain Serials)</t>
  </si>
  <si>
    <t>RF791</t>
  </si>
  <si>
    <t>NEI CS/211</t>
  </si>
  <si>
    <t>RF791 NEI CS Engine caught fire and collapsed after landing Kuala Lumpur 28.5.45 not repaired. However, according to the recall of 163214 F/O Doug Winton and who has a logbook photo of RF791, this aircraft was slated for solo dawn patrol 13 December 1945 with F/O Stephen Falconer Dunnett 179774 but encountered a flock of the local birdlife on take-off. The aircraft crashed, caught fire and was destroyed. Again, sadly, there is no ORB entry of this event. The aircraft identity remains somewhat uncertain, as the Commonwealth War Graves Commission records that Falconer died and lies at rest in Taiping War Cemetery, Malaya, consistent with the accident to RF588. (Don Clark on the RAF Commands Forum website). G of 211 Sqn. (http://users.cyberone.com.au/clardo/de_havilland_mosquito.html) Engine caught fire and u/c collapsed after landing Kuala Lumpur 28.5.46 not repaired (Air Britain Serials)</t>
  </si>
  <si>
    <t>HR516</t>
  </si>
  <si>
    <t>Lost 28.5.45 NFD (Air Britain Serials)</t>
  </si>
  <si>
    <t>W4090</t>
  </si>
  <si>
    <t>151/AAEE</t>
  </si>
  <si>
    <t>29 May 1945</t>
  </si>
  <si>
    <t>21.07.1942 Night interception east of Humber 151 to from Predannack hit by return fire from Do217, CAT B damaged, eventually SOC 29.05.45. eventually Predannack (FCL). P/O G Fisher ok, F/S EG Godfrey ok, SOC 29.5.45 (Air Britain Serials)</t>
  </si>
  <si>
    <t>NT264</t>
  </si>
  <si>
    <t>96/456</t>
  </si>
  <si>
    <t>Served with 456 Sqn as RX-R under RAF control 12/44 to 29/05/45. Crashed into Blackwater River,CatFoss,UK. Returning to base following an engine out WgCdr Bas Howard attemped to land but had serious under-carriage trouble. On the second approach, the other engine stopped and he was forced to ditch on the adjacient lake. Textbook approach and landing, but tail section broke off and the aircraft's forward section went under water. He drowned. The aircraft and Body (only one on board) were recovered three days latter. He was the OIC of 456Sqn RAAF. (Brian Fillery's website) Engine feathered second engine lost power ditched and broke up on approach Bradwell Bay 29.5.45 (Air Britain Serials) 29.05.45 456 Sqn. NT264 Aircraft attempted to land on one engine but had to ditch in River Blackwater near Bradwell Bay, appeared successful but broke up. Pilot missing. (Mosquito Crash Log)</t>
  </si>
  <si>
    <t>W4085</t>
  </si>
  <si>
    <t>157/141/169/141/54OTU</t>
  </si>
  <si>
    <t>30 May 1945</t>
  </si>
  <si>
    <t>SOC 30.5.45 (Air Britain Serials)</t>
  </si>
  <si>
    <t>HK236</t>
  </si>
  <si>
    <t>DH/SIU/FIU</t>
  </si>
  <si>
    <t>NS852</t>
  </si>
  <si>
    <t>107/13OTU</t>
  </si>
  <si>
    <t>DZ633</t>
  </si>
  <si>
    <t>DZ410</t>
  </si>
  <si>
    <t>TFU/192</t>
  </si>
  <si>
    <t>DK333</t>
  </si>
  <si>
    <t>109/192</t>
  </si>
  <si>
    <t>May 1945 PFF 192 scrapped at Foulsham (RAF Museum, PFF show). Oboe marker, HS-F, Grim Reaper, flown by Offs Harry B. Stephens and Frank Ruskell DFC, Wyton. (http://wp.scn.ru/en/ww2/b/77/9/2/64) SOC 30.5.45 (Air Britain Serials)</t>
  </si>
  <si>
    <t>HK376</t>
  </si>
  <si>
    <t>NS708</t>
  </si>
  <si>
    <t>653BS 25BG, 8th Air Force. Pilot Kenny, Richard M. Landing Accident at Bremen/B-120. Category 4 damage, 30 May 1945. (http://www.aviationarchaeology.com) (Air Britain Serials)</t>
  </si>
  <si>
    <t>HR115</t>
  </si>
  <si>
    <t>RF783</t>
  </si>
  <si>
    <t>DZ741</t>
  </si>
  <si>
    <t>157/264/157/307/169/141/1692 Flt/128/51OTU</t>
  </si>
  <si>
    <t>31 May 1945</t>
  </si>
  <si>
    <t>SOC 31.5.45 (Air Britain Serials)</t>
  </si>
  <si>
    <t>HJ765</t>
  </si>
  <si>
    <t>KB208</t>
  </si>
  <si>
    <t>139/1655MTU/16OTU</t>
  </si>
  <si>
    <t>DBR in accident 31.5.45 (Air Britain Serials)</t>
  </si>
  <si>
    <t>MM473</t>
  </si>
  <si>
    <t>301FTU/ME</t>
  </si>
  <si>
    <t>HP875</t>
  </si>
  <si>
    <t>HP985</t>
  </si>
  <si>
    <t>HR389</t>
  </si>
  <si>
    <t>47/45</t>
  </si>
  <si>
    <t>MM252</t>
  </si>
  <si>
    <t>LR460</t>
  </si>
  <si>
    <t>MM331</t>
  </si>
  <si>
    <t>NS826</t>
  </si>
  <si>
    <t>RF702</t>
  </si>
  <si>
    <t>Hit by flak nr Bilin and crashlanded Tennant strip 31.5.45 (Air Britain Serials)</t>
  </si>
  <si>
    <t>KA111</t>
  </si>
  <si>
    <t>RCAF (Air Britain Serials) First date: 21 February 1945 - Taken on strength by Western Air Command Used by No. 133 (F) Squadron at RCAF Station Patricia Bay, BC, in 1945 to chase Japanese fire balloons.  Coded "P".  Category A damage at Patricia Bay on 1 June 1945.  To No. 3 Repair Depot same day for scrapping. last date: 17 July 1945 - Struck off, reduced to spares and produce. (Bill Walker)</t>
  </si>
  <si>
    <t>KB699</t>
  </si>
  <si>
    <t>RN 794</t>
  </si>
  <si>
    <t>1 June 1945</t>
  </si>
  <si>
    <t>To RN 1.6.45 (Air Britain Serials)</t>
  </si>
  <si>
    <t>1945-06</t>
  </si>
  <si>
    <t>KA197</t>
  </si>
  <si>
    <t>Swung on take-off Reykjavik 1.6.45 DBF (Air Britain Serials)</t>
  </si>
  <si>
    <t>DZ262</t>
  </si>
  <si>
    <t>8OTU/132OTU/143/13OTU</t>
  </si>
  <si>
    <t>2 June 1945</t>
  </si>
  <si>
    <t>SOC 2.6.45 (Air Britain Serials)</t>
  </si>
  <si>
    <t>KA935</t>
  </si>
  <si>
    <t>To RN 2.6.45 (Air Britain Serials)</t>
  </si>
  <si>
    <t>HR617</t>
  </si>
  <si>
    <t>Swung on landing and u/c collapsed Chharra 2.6.45 DBR (Air Britain Serials)</t>
  </si>
  <si>
    <t>DZ303</t>
  </si>
  <si>
    <t>151/141/239/BSDU/54OTU</t>
  </si>
  <si>
    <t>3 June 1945</t>
  </si>
  <si>
    <t>SOC 3.6.45 (Air Britain Serials)</t>
  </si>
  <si>
    <t>DZ727</t>
  </si>
  <si>
    <t>4 June 1945</t>
  </si>
  <si>
    <t>SOC 4.6.45 (Air Britain Serials) Some sources say "12.04.1943 0815 Day Ranger 264 from Colerne or Trebelzue or Bradwell crashed after take off at Shepton Mallet (FCL). F/O AI Barge +, F/O AJ Matthews +,." however this appears to be confused with DD727.</t>
  </si>
  <si>
    <t>PF487</t>
  </si>
  <si>
    <t>04.06.1945 2313 Training 608 from Downham Market port engine lost power and force landed near Downham Market airfield (BCL). W/O FI Trezona ok. Engine lost power on takeoff and u/c raised to stop Downham Market 4.6.45 (Air Britain Serials) 04.06.45 608 Sqn. PF487 Aircraft was force landing at Downham Market aerodrome with engine failure, over-ran into a pit. Crew unhurt. (Mosquito Crash Log)</t>
  </si>
  <si>
    <t>HK308</t>
  </si>
  <si>
    <t>219/25</t>
  </si>
  <si>
    <t>SOC 4.6.45 (Air Britain Serials)</t>
  </si>
  <si>
    <t>RF598</t>
  </si>
  <si>
    <t>Panel flew off in air and damaged tail 4.6.45 SOC on return as DBR (Air Britain Serials)</t>
  </si>
  <si>
    <t>KB254</t>
  </si>
  <si>
    <t>W4076</t>
  </si>
  <si>
    <t>AAEE/60OTU/141/169/239/1692 Flt/54OTU</t>
  </si>
  <si>
    <t>5 June 1945</t>
  </si>
  <si>
    <t>SOC 5.6.45 (Air Britain Serials)</t>
  </si>
  <si>
    <t>DD622</t>
  </si>
  <si>
    <t>264/60OTU/456/239/1692 Flt/54OTU</t>
  </si>
  <si>
    <t>HJ917</t>
  </si>
  <si>
    <t>410/169/141/239/BSDU/54OTU</t>
  </si>
  <si>
    <t>HJ649</t>
  </si>
  <si>
    <t>25/239/1692 Flt/54OTU</t>
  </si>
  <si>
    <t>DD752</t>
  </si>
  <si>
    <t>25/54OTU</t>
  </si>
  <si>
    <t>MM686</t>
  </si>
  <si>
    <t>AAEE/410</t>
  </si>
  <si>
    <t>Training ceased at the beginning of June and the Squadron spent the next week making sight-seeing trips over the Ruhr to show the ground personnel something of the effect of Allied bombing in Germany. On one of these flights the perspect nose of W/O D.D. Paton's Mosquito suddenly shattered, sending fragments into one radiator. When the engine began to overheat, the pilot feathered the propeller and tried to carry on; but the second engine also overheated and the Mossie came down for a wheels-up landing in the first available field. (History of 410 Squadron) Radome shattered lost height and bellylanded nr Rheundt BZG 5.6.45 (Air Britain Serials)</t>
  </si>
  <si>
    <t>KA943</t>
  </si>
  <si>
    <t>To RN 5.6.45 (Air Britain Serials)</t>
  </si>
  <si>
    <t>HK232</t>
  </si>
  <si>
    <t>Defford/DH/151/604/51OTU</t>
  </si>
  <si>
    <t>7 June 1945</t>
  </si>
  <si>
    <t>To 5255M 7.6.45 (Air Britain Serials)</t>
  </si>
  <si>
    <t>MT479</t>
  </si>
  <si>
    <t>NA/416US/4FU</t>
  </si>
  <si>
    <t>Serial MT 479 Group 4 Ferry Unit. Crash vers 16 Heures suite à panne moteur, la tentative d'atterrissage de fortune échoue, l'avion heurte un arbre au lieu dît : Les Jeandeaux. Mission de convoyage vers l'Angleterre, avion affecté au 416 Night Fighter Squadron de la 12° Air Force (pris en charge pour l'occasion par la RAF). Le pilote, Brian Joseph Lincoln Armitage sera tué sur le coup, le second membre de l'équipage Sidney Baker sera éjecté. Grièvement brûlé, il sera sauvé par des gens du voisinage et soigné à l'hôpital de Charolles. (Source : Travaux de Mr Gilles Moreau témoignages et photographies - via http://www.histavia21.net/HISTAV2/SAONELOIRE.htm ) Engine cut lost height and bellylanded 60m NW of Lyons 7.6.45 DBF (Air Britain Serials)</t>
  </si>
  <si>
    <t>HJ759</t>
  </si>
  <si>
    <t>SOC 7.6.45 (Air Britain Serials)</t>
  </si>
  <si>
    <t>PF502</t>
  </si>
  <si>
    <t>8 June 1945</t>
  </si>
  <si>
    <t>KA950</t>
  </si>
  <si>
    <t>RN 771</t>
  </si>
  <si>
    <t>To RN 8.6.45 NFT (Air Britain Serials)</t>
  </si>
  <si>
    <t>KA945</t>
  </si>
  <si>
    <t>NT473</t>
  </si>
  <si>
    <t>08/06/1945 0010 hours de Havilland Mosquito NF Mark XXX NT473 of 151 Squadron based at RAF Predannack was returning to base on one engine. When the pilot mistook the form of a harbour for base reduced height and crashed into the ground in line with the runway 1½ miles from the airfield at Trenoon Farm, Grade Ruan 2 miles E of Mullion Police Station. The aircraft was burnt out and the crew of two were killed. (http://www.rafdavidstowmoor.org/pages/crash_log/crashlog45.htm) Engine cut flew into ground in cloud on approach 1 1/2m NE of Predannack 8.6.45 DBF (Air Britain Serials)</t>
  </si>
  <si>
    <t>HX822</t>
  </si>
  <si>
    <t>9 June 1945</t>
  </si>
  <si>
    <t>SOC 9.6.45 (Air Britain Serials)</t>
  </si>
  <si>
    <t>LR310</t>
  </si>
  <si>
    <t>MM339</t>
  </si>
  <si>
    <t>PF440</t>
  </si>
  <si>
    <t>571/128</t>
  </si>
  <si>
    <t>1945-07</t>
  </si>
  <si>
    <t>KA237</t>
  </si>
  <si>
    <t>10 June 1945</t>
  </si>
  <si>
    <t>On the 10th of June, 1945, de Havilland Mosquito F.B. Mk. 26 s/n KA237, went missing somewhere between Goose Bay, Labrador and Bluie West I, Greenland (BW I) while being ferried to Europe. The Canadian-civilan crew consisted of the Pilot, Mr. Howrad Stanley Wright and his Radio Operator/Navigator, Mr. James Douglas Woodyard. (Chris Charland) Thirtyseven aircraft searched for a Mosquito aircraft missing from Eastern Air Command, possibly from Station Greenwood, on June 11, 1944 without success. (http://www.cahs.ca/chapters/pei/news/2007-03_PEI_March.pdf) Missing on ferry flight Goose Bay-Bluie West One 10.6.45 (Air Britain Serials)</t>
  </si>
  <si>
    <t>PZ437</t>
  </si>
  <si>
    <t>11 June 1945</t>
  </si>
  <si>
    <t>KB454</t>
  </si>
  <si>
    <t>Engine cut on take-off crashed at Coxmoor Hants. 11.6.45 (Air Britain Serials) 11.06.45 162 Sqn. KB454 Following engine failure, pilot lost control and aircraft broke up in the air, crashing at Coxmoor, near Fleet, Hampshire, killing crew. (Mosquito Crash Log)</t>
  </si>
  <si>
    <t>NS530</t>
  </si>
  <si>
    <t>Swung on take-off and u/c collapsed Teheran 11.6.45 DBR (Air Britain Serials)</t>
  </si>
  <si>
    <t>DZ344</t>
  </si>
  <si>
    <t>1655MTU/627/692/627/2 Gp CS/21/140 Wg</t>
  </si>
  <si>
    <t>12 June 1945</t>
  </si>
  <si>
    <t>"E" DZ344 too close to Oakington's turf for comfort. This aircraft was originally with 1655 MTU: it came to 627 Squadron in March '44, carried out eight operational sorties before ground looping: declaRED Cat. B., it was rebuilt, served with 692 Squadron and then returned to 627; Later attached to 2 Group and SOC 12-6-45. (http://www.627squadron.co.uk/album.html) SOC 12.6.45 (Air Britain Serials)</t>
  </si>
  <si>
    <t>140 Wg</t>
  </si>
  <si>
    <t>DK330</t>
  </si>
  <si>
    <t>105/139/BDU/16OTU</t>
  </si>
  <si>
    <t>SOC 12.6.45 (Air Britain Serials)</t>
  </si>
  <si>
    <t>A52-2</t>
  </si>
  <si>
    <t>08.1945 Received severe damage on wing leading edge due to hailstorm, converted to components. unknown location (MIAS). No 1 PRU RAAF, no further info Built as F.B.40. Delivered during April 1944. Final disposition: converted to components, August 1945. (Beaufort, Beaufighter and Mosquito in Australian Service, Stewart Wilson, 1990) 04/04/44 2 AP. Converted to PR and was the prototype Australian built solid-nose PR40 of which six were built (A52-2,4,6,7,9 and 26). 26/05/44 1 APU for direction finding loop to be calibrated. The RAF status cards notes ‘not to be held at APU for longer than one day. Required urgently for operations NWA’ (North West Australia). 29/05/44 1 PRU Coomalie Creek NT. Flew nine PR missions during August. On 25/06/45 Pilot FOFF Ken Boss-Walker suffered an engine failure over Sourabaya NEI (Netherlands East Indies) and flew the 10.5 hour return trip to Australia of 1450km on one engine. Presumably, this is the rationale of the name of ‘Old Faithful’ painted on the port nose along with thirty-eight mission marks (Photo: Pentland Vol2 P.100). The AWM has a photo P002448.075 which shows A52-2 landing at Broome WA after this flight. It captions the crew (FOFF Ken Boss-Walker and Nav POFF Jeff Love) as also having been the first to complete an operational flight in a RAAF Mosquito to Ambon on 01/06/44. A52-2 was also detached to Leyte in the Philippines where it suffered hail damaged to the wing leading edges (Wilson p.184). 23/08/44 14 ARD for repairs. 02/09/44 1 PRU. 09/09/44 1 PRU disbanded and absorbed into 87 Sqd. 04/02/45 2 AD. 27/02/45 De Havilland factory for inspection of mainplane. 12/06/45 Converted to components. (http://www.adf-serials.com/2a52.shtml) Rtp after mainplane inspection 12.06.45 (Air Britain Serials)</t>
  </si>
  <si>
    <t>KB200</t>
  </si>
  <si>
    <t>Chorley Vol.7 page 343 has KB200 of "16 OTU" lost "12"-6-1945. Training Preston Capes bombing range, Oxfordshire. Got lost and crashlanded on the Dutch Frisian island Terschelling. F/Lt (Pilot) K.L. KLINKER and his navigator (name not known) were both seriously injured. (Henk Welting) Missing (Berlin) 12.6.44 (Air Britain Serials)</t>
  </si>
  <si>
    <t>NS694</t>
  </si>
  <si>
    <t>06.1945 87 force landed and written off on North Keeling, (Cocos) Keeling island, Northern Territories, Timorsea (MIAS). To RAAF as A52-606. F/L R.H. Longsford DFC and F/O T.J. Tozer both OK (National Archives of Australia) To RAAF 8.11.44 as A52-606 87 Sqn Belly Landed North Keeling Island 12.06.45 (Air Britain Serials)</t>
  </si>
  <si>
    <t>DZ241</t>
  </si>
  <si>
    <t>151/141/169/141/1692 Flt/54OTU</t>
  </si>
  <si>
    <t>13 June 1945</t>
  </si>
  <si>
    <t>SOC 13.6.45 (Air Britain Serials)</t>
  </si>
  <si>
    <t>DZ293</t>
  </si>
  <si>
    <t>456/FIU/54OTU/FIU/54OTU</t>
  </si>
  <si>
    <t>DD663</t>
  </si>
  <si>
    <t>151/307/141/BSDU/54OTU</t>
  </si>
  <si>
    <t>DZ297</t>
  </si>
  <si>
    <t>456/141/239/1692 Flt/54OTU</t>
  </si>
  <si>
    <t>W4092</t>
  </si>
  <si>
    <t>157/239/1692 Flt/54OTU</t>
  </si>
  <si>
    <t>ROYAL AIR FORCE FIGHTER COMMAND, 1939-1945. De Havilland Mosquito NF Mark II, W4092 'RS-T', of No. 157 Squadron RAF based at Predannack, Cornwall, is inspected by American airmen while visiting the 8th USAAF base at Bassingbourn, Cambridgeshire.(IWM Photo HU 93019) SOC 13.6.45 (Air Britain Serials)</t>
  </si>
  <si>
    <t>DZ307</t>
  </si>
  <si>
    <t>456/157/60OTU/13OTU</t>
  </si>
  <si>
    <t>Crashed in forced landing East Ilsley Berks 13.6.45 (Air Britain Serials)</t>
  </si>
  <si>
    <t>HK526</t>
  </si>
  <si>
    <t>604/96/604</t>
  </si>
  <si>
    <t>HR123</t>
  </si>
  <si>
    <t>HJ737</t>
  </si>
  <si>
    <t>23/FE</t>
  </si>
  <si>
    <t>HP969</t>
  </si>
  <si>
    <t>HR372</t>
  </si>
  <si>
    <t>Hit wires and crashed 35m N of St.Thomas Mount 13.6.45 (Air Britain Serials)  MH - Could this be 406099 F/Lt WJ McKerracher DFM lost in a 45 Squadron Mosquito accident 13 May (sic) 1945 (http://users.cyberone.com.au/clardo/jb_keeping.html)? MH - May also have been COOK  G  1569006, TONKS  GJ  151120</t>
  </si>
  <si>
    <t>KA953</t>
  </si>
  <si>
    <t>To RN 13.6.45 NFT (Air Britain Serials)</t>
  </si>
  <si>
    <t>NS653</t>
  </si>
  <si>
    <t>Engine cut lost height on overshoot and crashlanded 1/2m E of San Severo 13.6.45 (Air Britain Serials)</t>
  </si>
  <si>
    <t>NT549</t>
  </si>
  <si>
    <t>Engine cut on take-off and u/c raised to stop Manston 13.6.45 (Air Britain Serials) 13.06.45 406 Sqn. NT549 Following engine failure on take-off at Manston aerodrome, aircraft crashed. Crew unhurt. (Mosquito Crash Log)</t>
  </si>
  <si>
    <t>MM304</t>
  </si>
  <si>
    <t>Swung to avoid cyclist on runway and u/c collapsed Eindhoven 13.6.45 (Air Britain Serials)</t>
  </si>
  <si>
    <t>Raised undercarriage</t>
  </si>
  <si>
    <t>HK510</t>
  </si>
  <si>
    <t>14 June 1945</t>
  </si>
  <si>
    <t>SOC 14.6.45 (Air Britain Serials)</t>
  </si>
  <si>
    <t>A52-69</t>
  </si>
  <si>
    <t>A52-1</t>
  </si>
  <si>
    <t>1APU</t>
  </si>
  <si>
    <t>Built as F.B.40. Delivered during March 1944. First Australian-built Mosquito, first flight 23 July 1943. Final disposition: airbottle exploded at Laverton, Victoria. Converted to components, June 1944. (Beaufort, Beaufighter and Mosquito in Australian Service, Stewart Wilson, 1990) 14.06.1944 air bottle exploded, converted to components. at Laverton airfield, Victoria (MIAS). First australian built, first flight 23.07.43 /07/43First Australian built Mosquito to fly and due to teething troubles it was the only Australian built Mosquito to fly during 1943 (Wilson p.161). Pilot WCDR Gibson Lee. 05/03/44 2 AP. 05/03/44 1 APU. 14/06/44 Oxygen bottles exploded whilst being refilled at Laverton and aircraft was destroyed. 10/07/44 De Havilland factory for conversion to components. Photo of A52-1 in what appears overall silver at http://home.st.net.au/~dunn/raaf/87prs06.jpg (http://www.adf-serials.com/2a52.shtml) Compressed air cylinder burst wrecking fuselage 14.06.45 Laverton VIC (Air Britain Serials)</t>
  </si>
  <si>
    <t>PF518</t>
  </si>
  <si>
    <t>HR452</t>
  </si>
  <si>
    <t>15 June 1945</t>
  </si>
  <si>
    <t>Swung on landing and u/c collapsed Yelahanka 15.6.45 (Air Britain Serials)</t>
  </si>
  <si>
    <t>DZ418</t>
  </si>
  <si>
    <t>15.06.1945 Training, cross country 627 from Woodhall Spa crash landed, damaged beyond reasonable repair at Woodhall Spa airfield 0057 (BCL). W/O NK Shannon ok, , Used by 617 Squadron according to its ORB, coded L. Was B on 627 (Aeroplane Monthly, May 1973) U/c collapsed on landing Woodhall Spa 15.6.45 (Air Britain Serials)</t>
  </si>
  <si>
    <t>KA964</t>
  </si>
  <si>
    <t>To RN 15.6.45 (Air Britain Serials)</t>
  </si>
  <si>
    <t>KA962</t>
  </si>
  <si>
    <t>RN 762</t>
  </si>
  <si>
    <t>KA960</t>
  </si>
  <si>
    <t>To RN 15.6.45 NFT (Air Britain Serials)</t>
  </si>
  <si>
    <t>KA961</t>
  </si>
  <si>
    <t>KB465</t>
  </si>
  <si>
    <t>16 June 1945</t>
  </si>
  <si>
    <t>U/c jammed bellylanded at Gardermoen 16.6.45 (Air Britain Serials)</t>
  </si>
  <si>
    <t>KB477</t>
  </si>
  <si>
    <t>U/c collapsed on landing Blackbushe 16.6.45 (Air Britain Serials)</t>
  </si>
  <si>
    <t>HR549</t>
  </si>
  <si>
    <t>Swung on landing and u/c collapsed Yelahanka 16.6.45 (Air Britain Serials)</t>
  </si>
  <si>
    <t>KB272</t>
  </si>
  <si>
    <t>608/1655MTU</t>
  </si>
  <si>
    <t>17 June 1945</t>
  </si>
  <si>
    <t>17/06/1945 Mosquito KB272 of 16 OTU suffered a collapsed undercarriage at Barford St John. (http://www.couplandbell.com/marg/crashes1945.htm) Swung on take-off and u/c collapsed Barford St.John 17.6.45 (Air Britain Serials)</t>
  </si>
  <si>
    <t>KA260</t>
  </si>
  <si>
    <t>KB123</t>
  </si>
  <si>
    <t>11 May 1945</t>
  </si>
  <si>
    <t>11/05/1945 Mosquito KB123 of 16 OTU overshot landing at Barford St John after flying through a violent hailstorm. F/O G E Warriner RCAF was unhurt. (http://www.couplandbell.com/marg/crashes1945.htm) Overshot landing at Barford St.John 11.5.45 (Air Britain Serials)</t>
  </si>
  <si>
    <t>MM786</t>
  </si>
  <si>
    <t>On 11 May F/L T.H. Cameron, DFC, took off to test an aircraft; with him was LAC L.M. Thomas, one of the ground crew. Hours passed and the Mosquito did not return; word eventually was received that the Mosquito had crashed near Rotterdam and both men had been killed. Cameron was a second-tour pilot, having served his first tour with a night fighter unit in North Africa where he won his decoration for the destruction of three enemy aircraft. He had come to the Cougars in November 1944. (History of 410 Squadron)
ll-May 1945 
Mosquito NF30 MM786 
410 Sqn
At sea off Rotterdam
The aircraft had been airborne for 20 minutes on an air test and was flying at low altitude over the sea. Both engines were seen to fail and the port wing stalled before the aircraft crashed into the sea. The aircraft had not been refuelled following its previous sortie and the pilot failed to check the fuel state prior to take-off. When the fuel in the outboard tanks ran out, there was insufficient height for the pilot to change tanks and for the engines to pick up.
Flight Lieutenant Thomas Henry CAMERON 26 DFC RCAF
CWGC :: Casualty Details
Leading Aircraftman Llewellyn Morganog THOMAS RCAF
CWGC :: Casualty Details 
(http://www.ww2talk.com/forum/war-air/22976-first-seven-days-peace-2.html#post243584) Both engines cut stalled and crashed in sea NW of Rotterdam on air test 11.5.45 (Air Britain Serials)</t>
  </si>
  <si>
    <t>KB632</t>
  </si>
  <si>
    <t>RN 772</t>
  </si>
  <si>
    <t>To RN 11.5.45 (Air Britain Serials)</t>
  </si>
  <si>
    <t>HR609</t>
  </si>
  <si>
    <t>12 May 1945</t>
  </si>
  <si>
    <t>To 47 MU Burtonwood 4/12/44 and Liverpool Docks 8/12/44. Shipped to Sydney 16/12/44 via "LS1979", "SS Essex", arriving 28/2/45. Assembled by DH Australia and issued to 618 sqdn RAF 4/45 coded "S1". On 12/6/45 W/O Stacey and Flt Sgt Knight forcelanded at West Dubbo, near Narrowmine after engine problems. SOC later. Transfered to RAAF for disposal. (Brian Fillery's website) Engine cut crashlanded 1m W of Dubbo NSW 12.5.45 (Air Britain Serials)</t>
  </si>
  <si>
    <t>HR628</t>
  </si>
  <si>
    <t>84/GATU</t>
  </si>
  <si>
    <t>14 May 1945</t>
  </si>
  <si>
    <t>14-May 1945 
Mosquito VI HR628
84 Sqn
20 miles west of Ranchi
This aircraft was one of a formation of four Mosquitoes from 'A' Flight, led by Flight Lieutenant R H Davies, detailed to carry out a shallow dive bombing exercise on the Random Range near Ranchi. The aircraft entered a 25 degree dive at 8000 feet and at 5000 feet, the aircraft appeared to explode aft of the mainplane and then to crash. Subsequent investigation revealed that about 8 feet of starboard wing had broken off, then struck and fractured the tail unit. The two crew had no chance to abandon the aircraft and were killed.
Flight Sergeant William NATTRASS 21 Pilot
CWGC :: Casualty Details
Warrant Officer Stanley Hudson VETTERS 23 Navigator
CWGC :: Casualty Details 
(http://www.ww2talk.com/forum/war-air/22976-first-seven-days-peace-4.html#post243602) Broke up in dive 20m W of Ranchi 14.5.45 (Air Britain Serials)</t>
  </si>
  <si>
    <t>GATU</t>
  </si>
  <si>
    <t>HK185</t>
  </si>
  <si>
    <t>14-May-45
Mosquito XII HK185
256 Sqn
Forli
This aircraft was one of three being transferred to 110MU. The formation flew across the airfield at a height of 250 feet but this aircraft descended and struck a 45 feet high steel pylon which severed the port tailplane and elevator. The aircraft climbed vertically for a short time, flicked over and dived vertically back to the ground. The pilot was judged to have been guilty of a gross breach of flying discipline and the formation leader was censured for poor leadership.
Warrant Officer Maurice Osric GRAVER 22 Pilot 
CWGC :: Casualty Details
Flight Sergeant Lewis Wesley MAUNDER Navigator
CWGC :: Casualty Details
(http://www.ww2talk.com/forum/war-air/22976-first-seven-days-peace-4.html#post243601) Hit pylon and dived into ground Forli 14.5.45 (Air Britain Serials)</t>
  </si>
  <si>
    <t>RF700</t>
  </si>
  <si>
    <t>FE/47</t>
  </si>
  <si>
    <t>15 May 1945</t>
  </si>
  <si>
    <t>MH believes this was the aircraft flown by W/C Filson-Young and navigator F/L RCU Waters of 47 Sqn., which was shot down by flak, likely 40mm guns, while leading an attack on Japanese positions at Lagunbyo, between Bilin and Dapu in Burma. The aircraft crashed and exploded, and neither body was recovered. It was Filson-Youngs 283rd sortie, and he had already been declared tour-expired, as had his regular navigator, who had departed the squadron ahead of this sortie, which the W/C did not have to fly ("No Hero, Just A Survivor.") Missing 15.5.45 (Air Britain Serials)</t>
  </si>
  <si>
    <t>HX905</t>
  </si>
  <si>
    <t>605/60OTU/13OTU</t>
  </si>
  <si>
    <t>16 May 1945</t>
  </si>
  <si>
    <t>Engine overspeeding bellylanded 1/2m SE of Bicester 16.5.45 (Air Britain Serials)</t>
  </si>
  <si>
    <t>DD610</t>
  </si>
  <si>
    <t>SOC 16.5.45 (Air Britain Serials)</t>
  </si>
  <si>
    <t>NS815</t>
  </si>
  <si>
    <t>05.1946 crashed at Canberra. (MIAS). To RAAF as A52-614 to RAAF 22.2.45 as A52-614 87 Sqn Crashed Fairbairn ACT 16.05.45 (Air Britain Serials)</t>
  </si>
  <si>
    <t>TA228</t>
  </si>
  <si>
    <t>DBR 16.5.45 (Air Britain Serials)</t>
  </si>
  <si>
    <t>HK250</t>
  </si>
  <si>
    <t>219/25/456/68/54OTU</t>
  </si>
  <si>
    <t>17 May 1945</t>
  </si>
  <si>
    <t>MM458</t>
  </si>
  <si>
    <t>410/264/409/488</t>
  </si>
  <si>
    <t>SOC 17.5.45 (Air Britain Serials)</t>
  </si>
  <si>
    <t>MM145</t>
  </si>
  <si>
    <t>AAEE/571</t>
  </si>
  <si>
    <t>SOC 17.5 45 (Air Britain Serials)</t>
  </si>
  <si>
    <t>KB182</t>
  </si>
  <si>
    <t>USAAF/163</t>
  </si>
  <si>
    <t>to USAAF as 43-34956 SOC 17.5.45 (Air Britain Serials)</t>
  </si>
  <si>
    <t>HR518</t>
  </si>
  <si>
    <t>This aircraft was coded 'D', and was flown on 19 sorties by G.R.T. "Bob" Willis from Kinmagon. Aircraft belly-landed due to flak damage to both wheels - crew unhurt. Tyre burst on landing swung and cartwheeled Kinmagan 17.5.45 (Air Britain Serials)</t>
  </si>
  <si>
    <t>HJ758</t>
  </si>
  <si>
    <t>418/60OTU/13OTU</t>
  </si>
  <si>
    <t>RF755</t>
  </si>
  <si>
    <t>Swung on take-off and broke back Kinmagan 17.6.45 DBR (Air Britain Serials)</t>
  </si>
  <si>
    <t>HR309</t>
  </si>
  <si>
    <t>Crashed in hills 21m NE of Kyaukpyu 17.6.45 cause unknown (Air Britain Serials) WILCOCK  RJ  186746</t>
  </si>
  <si>
    <t>HJ712</t>
  </si>
  <si>
    <t>60OTU/141/1692 Flt/54OTU</t>
  </si>
  <si>
    <t>18 June 1945</t>
  </si>
  <si>
    <t>SOC 18.6.45 (Air Britain Serials)</t>
  </si>
  <si>
    <t>DD719</t>
  </si>
  <si>
    <t>85/410/456/54OTU</t>
  </si>
  <si>
    <t>HJ928</t>
  </si>
  <si>
    <t>410/157/307/54OTU</t>
  </si>
  <si>
    <t>HJ934</t>
  </si>
  <si>
    <t>307/456/239/54OTU</t>
  </si>
  <si>
    <t>DD609</t>
  </si>
  <si>
    <t>HK264</t>
  </si>
  <si>
    <t>456/51OTU</t>
  </si>
  <si>
    <t>KB326</t>
  </si>
  <si>
    <t>MM388</t>
  </si>
  <si>
    <t>654BS 25BG, 8th Air Force. Pilot Hoover, John R. Ground Looped at Chalgrove/Sta 465. Category 4 damage, 18 June 1945. (http://www.aviationarchaeology.com) 440902 CHIPMAN, VANCE J MOSQUITO MM-388 HATFIELD, HERTFORDSHIRE 25 (Thomas Ensminger) 450221 HOWLE, ROBERT P JR MOSQUITO MM-388 ALCONBURY, UK 25 (Thomas Ensminger) SOC 19.10.45 (Air Britain Serials)</t>
  </si>
  <si>
    <t>KA956</t>
  </si>
  <si>
    <t>To RN 18.6.45 NFT (Air Britain Serials)</t>
  </si>
  <si>
    <t>RF706</t>
  </si>
  <si>
    <t>MH feels this was likely the aircraft (coded 'O') flown by Bill Hughes of 47 Squadron which, damaged by flak, made an emergency crash landing at Hmawbi, thirty miles north of the recently-captured Rangoon. (Information from "No Hero, Just A Survivor") Lost 18.6.45 (Air Britain Serials)</t>
  </si>
  <si>
    <t>NS728</t>
  </si>
  <si>
    <t>DD611</t>
  </si>
  <si>
    <t>157/264/157/51OTU</t>
  </si>
  <si>
    <t>19 June 1945</t>
  </si>
  <si>
    <t>Engine caught fire crashlanded at Valley 19.6.45 (Air Britain Serials)</t>
  </si>
  <si>
    <t>HX961</t>
  </si>
  <si>
    <t>464/21/13OTU</t>
  </si>
  <si>
    <t>Engine cut bellylanded 1/2m N of Laverton Somerset 19.6.45 (Air Britain Serials) 19.06.45 13 OTU. HX961 Force landed half-a-mile north of Laverton, Somerset, at high speed after engine failure and inability to keep airborne, killing crew. (Mosquito Crash Log)</t>
  </si>
  <si>
    <t>HK290</t>
  </si>
  <si>
    <t>SOC 19.6.45 (Air Britain Serials)</t>
  </si>
  <si>
    <t>RF589</t>
  </si>
  <si>
    <t>MM336</t>
  </si>
  <si>
    <t>Overshot single-engined landing on return from PR mission and u/c raised to stop Mingaladon 19.6.45 (Air Britain Serials)</t>
  </si>
  <si>
    <t>NS735</t>
  </si>
  <si>
    <t>To Benson 27/9/44 and issued to 618 sqdn 6/10/44, fitted with arrestor gear. Shipped to Australia 31/10/44 via HMS Striker and Fencer, arriving in Melbourne 23/12/44. On 19/6/45 F/O E Bell and Flt Lt E Sillito DFC. Crashed at Benalla, Victoria, returning to Narrowmine from Laverton and both were killed. Remians of aircraft believed transfered to RAAF. (Brian Fillery's website) Dived into ground on ferry flight Benalla Vic. 19.6.45 (Air Britain Serials) Some sources have this as G-AOCK, however this appears to be confused with NS753.</t>
  </si>
  <si>
    <t>DD796</t>
  </si>
  <si>
    <t>161/140/54OTU</t>
  </si>
  <si>
    <t>20 June 1945</t>
  </si>
  <si>
    <t>Overshot landing at Charterhall 20.6.45 (Air Britain Serials)</t>
  </si>
  <si>
    <t>HJ739</t>
  </si>
  <si>
    <t>301FTU/23/45</t>
  </si>
  <si>
    <t>SOC 20.6.45 (Air Britain Serials)</t>
  </si>
  <si>
    <t>KA954</t>
  </si>
  <si>
    <t>RN 772/790</t>
  </si>
  <si>
    <t>To RN 20.6.45 (Air Britain Serials)</t>
  </si>
  <si>
    <t>LR443</t>
  </si>
  <si>
    <t>681/684/TFU</t>
  </si>
  <si>
    <t>21 June 1945</t>
  </si>
  <si>
    <t>Engine cut on take-off swung to avoid people and hit obstruction Kanchrapara 21.6.45 (Air Britain Serials)</t>
  </si>
  <si>
    <t>DZ260</t>
  </si>
  <si>
    <t>157/307/51OTU</t>
  </si>
  <si>
    <t>Damaged by burning debris from TA282 Cranfield 21.6.45 SOC (Air Britain Serials)</t>
  </si>
  <si>
    <t>NT201</t>
  </si>
  <si>
    <t>132OTU/8OTU/132OTU</t>
  </si>
  <si>
    <t>Fairing came loose overshot landing and hit hut East Fortune 21.6.45 DBR (Air Britain Serials) 21.06.45 13 OTU. NT2O1 Starboard engine radiator fairing became detached, aircraft overshot East Fortune aerodrome and hit hut at far end of runway, killing two. (Mosquito Crash Log)</t>
  </si>
  <si>
    <t>HK253</t>
  </si>
  <si>
    <t>Damaged by debris from TA282 at Cranfield 21.6.45 DBR (Air Britain Serials)</t>
  </si>
  <si>
    <t>HK356</t>
  </si>
  <si>
    <t>Hit by TA282 while parked Cranfield 21.6.45 DBF (Air Britain Serials) 21.06.45 51 OTU. HK356 Struck by Mosquito TA282 which crashed on Cranfield aerodrome, aircraft burnt out, crew unhurt. (Mosquito Crash Log)</t>
  </si>
  <si>
    <t>KA965</t>
  </si>
  <si>
    <t>To RN 21.6.45 NFT (Air Britain Serials)</t>
  </si>
  <si>
    <t>TA282</t>
  </si>
  <si>
    <t>NS575</t>
  </si>
  <si>
    <t>Engine feathered control lost and bellylanded Eindhoven 21.6.45 DBR (Air Britain Serials)</t>
  </si>
  <si>
    <t>RF757</t>
  </si>
  <si>
    <t>U/c leg collapsed on landing Kinmagan 21.6.45 DBR (Air Britain Serials)</t>
  </si>
  <si>
    <t>W4051</t>
  </si>
  <si>
    <t>PR.1 prototype</t>
  </si>
  <si>
    <t>AAEE/PRU/1PRU/521/540/8OTU</t>
  </si>
  <si>
    <t>22 June 1945</t>
  </si>
  <si>
    <t>AIRCRAFT OF THE ROYAL AIR FORCE 1939-1945: DE HAVILLAND DH 98 MOSQUITO. The first production Mosquito PR Mark I, W4051 ‘LY-U’, of No. 1 Photographic Reconnaissance Unit, based at Benson, Oxfordshire, in flight. (Imperial War Museum Photo CH 18304) SOC 22.6.45 (Air Britain Serials)</t>
  </si>
  <si>
    <t>LR473</t>
  </si>
  <si>
    <t>684/9FU</t>
  </si>
  <si>
    <t>U/c collapsed on landing Bamrauli 22.6.45 (Air Britain Serials)</t>
  </si>
  <si>
    <t>9FU</t>
  </si>
  <si>
    <t>PF563</t>
  </si>
  <si>
    <t>Woodbridge</t>
  </si>
  <si>
    <t>Damaged 22.6.45 (Air Britain Serials)</t>
  </si>
  <si>
    <t>NS857</t>
  </si>
  <si>
    <t>418/51OTU</t>
  </si>
  <si>
    <t>23 June 1945</t>
  </si>
  <si>
    <t>Taken on strength at 418 Sqn. from De Havilland, 21 February 1944. TH-L, letter on list dated 31 August 1944. Mosq likely to have been "Flame McGoon on 418, TH-L. It's possible this was the aircraft lost on 17 October 1944, see PZ220. To 5265M 23.6.45 (Air Britain Serials)</t>
  </si>
  <si>
    <t>MM567</t>
  </si>
  <si>
    <t>29/409</t>
  </si>
  <si>
    <t>Sat 23 Jun 1945 2nd TACTICAL AIR FORCE - Transit from Twente to B105 (Drope), Germany. 409 Squadron RCAF (B106, Netherlands - 148 Wing, 84 Group). Mosquito NF.XIII MM567 - took off at about 1000 piloted by Flt Lt J H Skelly, RCAF, and dived into a field close to the airfield while attempting to formate on another Mosquito at 1007. The two RCAF crew and their RNZAF passenger died, as did two Dutch civilians on the ground. The three airmen are buried at Enschede, a few kilometres south of the airfield. (Pilot): NZ40722 Flt Lt James William GEORGE, RNZAF - Age 28. 1043hrs. 30 ops.
George, a fighter pilot with 485 Sqn, RNZAF, was returning to his squadron at Drope. His career path was unusual for a fighter pilot, his first 23 ops being flown as an air gunner with 75 (NZ) Sqn, RAF, and the 24th with 57 Sqn, RAF, after which he remustered for pilot training." Accident info from 409 &amp; 485 Sqn ORBs. Unable to locate an accident card for event at time of researching volume. (Errol Martyn) Stalled off turn and crashed Twente 23.6.45 (Air Britain Serials)</t>
  </si>
  <si>
    <t>HP883</t>
  </si>
  <si>
    <t>301FTU/45/110</t>
  </si>
  <si>
    <t>25 June 1945</t>
  </si>
  <si>
    <t>Swung on take-off and u/c collapsed Kanchrapara 25.6.45 (Air Britain Serials)</t>
  </si>
  <si>
    <t>KB531</t>
  </si>
  <si>
    <t>Fg Off Jay was promoted to Flt Lt on 25 Jun 1945, the day he died when his 614 Sqn RAF Mosquito crashed at sea on a flight from Amendola, Italy, to Malta. His body was not recovered and he is commemorated on the Malta Memorial. (http://www.rafcommands.com/forum/showthread.php?p=31566&amp;highlight=Mosquito#post31566) Dived into sea 30m NE of Valletta Malta 26.6.45 (Air Britain Serials)  Jay Walter Edward -425397-(25-06-1945). Though the CWGC etc gives his death as above, the actual aircraft he was in, Mosquito KB531, crashed on the 26th, killing him and WILLIS, HENRY CLAUDE  (http://ww2chat.com/introductions/3441-photos-new-zealand-soldiers-ww2-2.html)</t>
  </si>
  <si>
    <t>RF716</t>
  </si>
  <si>
    <t>Flew into ground during attack nr Anin Burma 25.6.45 (Air Britain Serials) ILLINGWORTH  K  1434004, TUCK  GE  1607464</t>
  </si>
  <si>
    <t>HK366</t>
  </si>
  <si>
    <t>29/RAE/29/410/409</t>
  </si>
  <si>
    <t>26 June 1945</t>
  </si>
  <si>
    <t>Overshot single-engined landing Gatwick 26.6.45 DBR (Air Britain Serials) 26.06.45 409 Sqn. HK566 Aircraft was landing on short grass runway at Gatwick aerodrome with port engine feathered and overshot. Crew unhurt. (Mosquito Crash Log)</t>
  </si>
  <si>
    <t>HX860</t>
  </si>
  <si>
    <t>307/60OTU/13OTU</t>
  </si>
  <si>
    <t>Engine cut bellylanded at Hampstead Norris 26.6.45 (Air Britain Serials)</t>
  </si>
  <si>
    <t>RV358</t>
  </si>
  <si>
    <t>26.06.1945 1044 Training 608 over NW Germany from Downham Market engine failure, on return did not line up with runway and plane hit the ground, undercarriage collapsed and caught fire at Downham Market airfield 1100 (BCL). F/O VD Poole RCAF ok, , Engine cut on navex swung on approach and u/c collapsed Downham Market 26.6.45 DBR (Air Britain Serials) 26.06.45 608 Sqn. RV358 Aircraft was landing at Downham Market aerodrome with starboard engine failure, was not lined up with the runway, made a last minute turn, lost control and crashed. Crew unhurt. (Mosquito Crash Log)</t>
  </si>
  <si>
    <t>HP880</t>
  </si>
  <si>
    <t>SOC 26.6.45 (Air Britain Serials)</t>
  </si>
  <si>
    <t>KA896</t>
  </si>
  <si>
    <t>T22</t>
  </si>
  <si>
    <t>313FTU</t>
  </si>
  <si>
    <t>RCAF Overshot landing at North Bay 26.6.45 (Air Britain Serials)</t>
  </si>
  <si>
    <t>MM580</t>
  </si>
  <si>
    <t>1FU/256/4FU</t>
  </si>
  <si>
    <t>27 June 1945</t>
  </si>
  <si>
    <t>U/c collapsed on landing Brindisi 27.6.45 (Air Britain Serials)</t>
  </si>
  <si>
    <t>KA897</t>
  </si>
  <si>
    <t>RCAF Crashed on take-off North Bay 27.6.45 (Air Britain Serials)</t>
  </si>
  <si>
    <t>KB610</t>
  </si>
  <si>
    <t>Overshot landing into ditch Henlow 27.6.45 (Air Britain Serials)</t>
  </si>
  <si>
    <t>HK286</t>
  </si>
  <si>
    <t>28 June 1945</t>
  </si>
  <si>
    <t>Served with 456 Sqn 02/44 to 12/44, coded RX-A under RAF control. Second Highest scoring NF in Europe had Roo Roundel on Hatch with 2 He177 kills (7/6/44) and 3 V1's 7/44. (Brian Fillery's website) To DH 28.6.45 (Air Britain Serials) 28.03.1944 eveng Interception Patrol 456 near Beer from Ford Shot down 2 Ju88 of KG6 and KG54, CatB damage from debris. Unknown location, probably Ford airfield (FCL). W/C KM Hampshire ok, F/O T Condon ok, cv at Marshalls (Cambridge), delivered as MKXVI 04.09.43-26.02.44</t>
  </si>
  <si>
    <t>DZ594</t>
  </si>
  <si>
    <t>AAEE/627</t>
  </si>
  <si>
    <t>SOC 28.6.45 (Air Britain Serials)</t>
  </si>
  <si>
    <t>DZ530</t>
  </si>
  <si>
    <t>618/627</t>
  </si>
  <si>
    <t>A52-88</t>
  </si>
  <si>
    <t>Built as F.B.40. Delivered during May 1945. Final disposition: crashed into sea off Cemetary Point, New South Wales, June 1945. (Beaufort, Beaufighter and Mosquito in Australian Service, Stewart Wilson, 1990) Crashed after high speed stall Cemetary Point NSW 28.06.45 (Air Britain Serials)</t>
  </si>
  <si>
    <t>NT528</t>
  </si>
  <si>
    <t>Tyre burst on take-off swung on landing and u/c collapsed Twente 28.6.45 (Air Britain Serials)</t>
  </si>
  <si>
    <t>RF582</t>
  </si>
  <si>
    <t>Broke up in air nr Pauktaw 28.6.45 (Air Britain Serials)</t>
  </si>
  <si>
    <t>KA317</t>
  </si>
  <si>
    <t>Crashed attempting forced landing in Ireland. Flight Lieutenant George Frederick Ayton (pilot) was killed. The Mossie hit a pile of stones and burned while F/L G. F. Ayton was making a precuationary landing at Galway, Eire. Mosquito FB26 KA317 45 Group lost on delivery flight. It crashed near Gort, Co Galway at 23.20. Despite the heroic efforts of two brothers they could not locate the pilot and were beaten back by the flames. They succeeded in rescuing the radio operator but he died shortly after at the scene. He was F/O H R Anderson. My source for the landing is Irish Air Corps report on the landing researched many years ago. (Tony Kearns) F/Lt Ayton was the son of Frederick and Gertrude Mary Ayton from Dereham, Norfolk.His brother 129886 Sgt.Wallace Henry Ayton also died on service (RAFVR) 9-5-43 14 Sqn. buried Malta. F/Lt. G.F. Ayton belonged to 45 Group, RAF Transport Command when he died in the force-landing of Mosquito KA317 on 28 June 1945. Two files in Irish Military Archives, Dublin cover this accident in some detail (G2/X/1423 and ACF-S-259). The crew were ferrying the aircraft from Canada to Prestwick, via BW-1 in Greenland. They became lost and with fuel running low were forced to attempt a night landing at c.23.20 hours Irish time on the 28th. The crash location was at Ballinduff, near Ardrahan in County Galway. Liffatulla is also given as the site for the crash. Ayton was the pilot while F/O H.R.(Raymond) Anderson J.38661 from Winnipeg in Canada was the navigator. Ayyton died in the crash when the Mosquito hit a stone wall and was destroyed. Anderson was seriously injured but was pulled from the burning wreckage by local civilians. He was hospitalized in Galway City for an unknown time. Ayton's body was handed over with full military honours to the RAF at the border with Northern Ireland on 30 June 1945. F/Lt Gordon Frederick Ayton 51167 +, F/O Hans Raymond Anderson J/38661 RCAF (http://www.skynet.ie/~dan/war/crashes.htm) Navigator was F/O H.W. "Hans" Anderson, RCAF. At the time of the crash his address was given as Winnipeg. According to David Ayton, Gordon's son, he is believed to have survived until 2002, which accounts for the lack of info from the CWGC. He was dragged clear of the blazing wreck by a local man who then attempted to save Gordon Ayton but was driven back by the flames. Ayton survived the initial impact and he was heard calling for help, but the rescuers were driven back by the flames.
I have copies of the eye witness statements and Irish Military Records obtained by David Ayton from the Military Archive in Dublin which tell the whole tragic story.
I am hopeful that publishing the story might result in a memorial to Gordon Ayton near the site, last August a memorial garden was opened to commemmorate the 7 airmen who died in the crash of Halifax EB136 near Tuam, Co Galway, in November 1943, For those intersted my article on the crash of Mosquito KA317 has just been published in the July edition of the Irish aviation magazine "Flying in Ireland". This publication is available in the North and South of Ireland - I'm not sure if it is distributed in the UK. The actual crash site has also been located.
(http://forum.keypublishing.co.uk/showthread.php?t=77035) RCAF lost in transit? (Air Britain Serials)</t>
  </si>
  <si>
    <t>Was "Lonesome" Polecat on 409 Squadron, with a "Hi Toots" motif on the crew door. Had much of its port tailplane and the inner half of the port flap shot away in December 1944, according to a photo in Classic Aircraft #7. SOC 21.11.45 (Air Britain Serials)</t>
  </si>
  <si>
    <t>TA263</t>
  </si>
  <si>
    <t>169/157/169</t>
  </si>
  <si>
    <t>Crashed on 28 June with cricketer Keith Miller at the controls. He and his navigator were unhurt. SOC 12.7.45 (Air Britain Serials) 28.06.45 169 Son. TA263 Overshot on single engine landing at Great Massingham aerodrome. (Mosquito Crash Log)</t>
  </si>
  <si>
    <t>KB606</t>
  </si>
  <si>
    <t>571/692/571/163/162/163/MSS Upwood</t>
  </si>
  <si>
    <t>29 June 1945</t>
  </si>
  <si>
    <t>U/c collapsed on landing Wyton 29.6.45 (Air Britain Serials)</t>
  </si>
  <si>
    <t>MSS Upwood</t>
  </si>
  <si>
    <t>HR554</t>
  </si>
  <si>
    <t>1FU/211</t>
  </si>
  <si>
    <t>Crashed on a village in the course of a Spitfire affiliation exercise on 29 June. 1432334 W/O G Lowcock and 1575737 W/O W Wilkes died instantly, and 38 villagers died. (Don Clark, http://members.aardvark.net.au/india_and_burma.html) In the course of a fighter affiliation exercise on 29 June, W/O Lowcock lost control of HR554 while manoeuvring at an altitude of 2000ft and was unable to recover. The aircraft crashed on a local village near the airfield and caught fire on impact, killing Lowcock, his Nav/W W/O Bill Wilkes, and 38 villagers. Taylor was taking part in this exercise, sitting in the second seat alongside the very experienced W/O Alan Wythe DFM in RF588.(http://users.cyberone.com.au/clardo/td_taylor.html) Control lost during fighter affiliation exercise 30m W of Kolar 29.6.45 (Air Britain Serials)</t>
  </si>
  <si>
    <t>TA122</t>
  </si>
  <si>
    <t>605/4</t>
  </si>
  <si>
    <t>SOC 29.6.45 Mosquito Museum London (Air Britain Serials)</t>
  </si>
  <si>
    <t>HR246</t>
  </si>
  <si>
    <t>SOC 29.6.45 (Air Britain Serials)</t>
  </si>
  <si>
    <t>MT474</t>
  </si>
  <si>
    <t>Engine lost power bellylanded in field nr Saffron Walden Essex 29.6.45 (Air Britain Serials)</t>
  </si>
  <si>
    <t>HP987</t>
  </si>
  <si>
    <t>31 June 1945</t>
  </si>
  <si>
    <t>SOC 31.6.45 (Air Britain Serials)</t>
  </si>
  <si>
    <t>W4053</t>
  </si>
  <si>
    <t>Turret fighter. T.III prototype</t>
  </si>
  <si>
    <t>Mkrs/16OTU</t>
  </si>
  <si>
    <t>1 July 1945</t>
  </si>
  <si>
    <t>Crashed on landing Croft 3.10.45 (Air Britain Serials) 03.10.45 13 OTU. DD756 Aircraft swung on landing at Croft aerodrome and undercarriage collapsed. Crew unhurt. (Mosquito Crash Log)</t>
  </si>
  <si>
    <t>HK241</t>
  </si>
  <si>
    <t>85/68/54OTU</t>
  </si>
  <si>
    <t>To 5694M 3.10.45 (Air Britain Serials)</t>
  </si>
  <si>
    <t>HK301</t>
  </si>
  <si>
    <t>25/125/54OTU</t>
  </si>
  <si>
    <t>To 5695M 3.10.45 (Air Britain Serials)</t>
  </si>
  <si>
    <t>RF933</t>
  </si>
  <si>
    <t>Swung on landing and u/c leg collapsed El Adem 3.10.45 DBR (Air Britain Serials)</t>
  </si>
  <si>
    <t>DD625</t>
  </si>
  <si>
    <t>264/307/264/60OTU/13OTU</t>
  </si>
  <si>
    <t>4 October 1945</t>
  </si>
  <si>
    <t>Swung on landing Croft 4.10.45 not repaired (Air Britain Serials)</t>
  </si>
  <si>
    <t>TA234</t>
  </si>
  <si>
    <t>SOC 4.10.45 (Air Britain Serials)</t>
  </si>
  <si>
    <t>KB427</t>
  </si>
  <si>
    <t>139/608/163</t>
  </si>
  <si>
    <t>5 October 1945</t>
  </si>
  <si>
    <t>SOC 5.10.45 (Air Britain Serials)</t>
  </si>
  <si>
    <t>HR634</t>
  </si>
  <si>
    <t>Stalled on approach and u/c collapsed Seletar 5.10.45 DBF (Air Britain Serials)</t>
  </si>
  <si>
    <t>NT386</t>
  </si>
  <si>
    <t>Landed on rough ground bounced and u/c collapsed Lubeck 5.10.45 (Air Britain Serials)</t>
  </si>
  <si>
    <t>F/Lt V. J. Sopuck (RACF - NAV/RO) was killed in accident of KA316 on 1/7/45. I have enough info about this crash including the pilot W/O Sidney George Witherspoon (RAF). Both were members of No. 45 Group and W/O Witherspon come to ferry Mossies approx. in January 1945 finished succesfully 3 deliveries before the fatal crash. (Pavel Vancata on mossie.org forum) Engine cut in circuit 5m SW of Mont Joli PQ 1.7.45 (Air Britain Serials)</t>
  </si>
  <si>
    <t>KB223</t>
  </si>
  <si>
    <t>627/16OTU</t>
  </si>
  <si>
    <t>2 July 1945</t>
  </si>
  <si>
    <t>SOC 6.10.45 (Air Britain Serials)</t>
  </si>
  <si>
    <t>HR522</t>
  </si>
  <si>
    <t>02/07/1945 Mosquito KB223 of 16 OTU suffered a collapsed undercarriage at Barford St John. F/O J Howard was unhurt. (http://www.couplandbell.com/marg/crashes1945.htm) Swung on take-off u/c collapsed on landing Barford St.John 2.7.45 (Air Britain Serials)</t>
  </si>
  <si>
    <t>DZ527</t>
  </si>
  <si>
    <t>SOC 2.7.45 (Air Britain Serials)</t>
  </si>
  <si>
    <t>RF647</t>
  </si>
  <si>
    <t>Misjudged height and flew into sea Larviks Fjord 2.7.45 (Air Britain Serials)</t>
  </si>
  <si>
    <t>RF779</t>
  </si>
  <si>
    <t>13.08.1945 1440 Ferry 142 from Gransden Lodge strong cross wind veered plane off runway, struck lid of concrete and undercarriage collapsed. at Upwood airfield 1455 (BCL). W/O RG Browne ok, , date confirmed as per aircraft accident card, not 13.02.45 Swung on landing and u/c collapsed Upwood 13.2.45 (Air Britain Serials) 13.02.45 142 Sqn. KB400 Aircraft swung on landing at Upwood aerodrome, undercarriage collapse and hit concrete road. A cross wind at the time contributed. (Mosquito Crash Log)</t>
  </si>
  <si>
    <t>HR463</t>
  </si>
  <si>
    <t>MM502</t>
  </si>
  <si>
    <t>488/29/409/264</t>
  </si>
  <si>
    <t>14 August 1945</t>
  </si>
  <si>
    <t>Taxied into truck Twente 14.8.45 DBR (Air Britain Serials)</t>
  </si>
  <si>
    <t>Taxi Accident</t>
  </si>
  <si>
    <t>KB664</t>
  </si>
  <si>
    <t>To RN 14.8.45 NFT (Air Britain Serials)</t>
  </si>
  <si>
    <t>KB665</t>
  </si>
  <si>
    <t>KB668</t>
  </si>
  <si>
    <t>NS809</t>
  </si>
  <si>
    <t>RWE</t>
  </si>
  <si>
    <t>15 August 1945</t>
  </si>
  <si>
    <t>To 6690M 15.8.45 (Air Britain Serials)</t>
  </si>
  <si>
    <t>LR353</t>
  </si>
  <si>
    <t>613/21/464</t>
  </si>
  <si>
    <t>16 August 1945</t>
  </si>
  <si>
    <t>Served with 464 Sqn, under RAF control 10/43. (Brian Fillery's website) SOC 16.8.45 (Air Britain Serials)</t>
  </si>
  <si>
    <t>KB674</t>
  </si>
  <si>
    <t>ADLS/162</t>
  </si>
  <si>
    <t>Flew into high ground in cloud 9m SSE of Detmold BZG 16.8.45 (Air Britain Serials)</t>
  </si>
  <si>
    <t>RS511</t>
  </si>
  <si>
    <t>SOC 16.8.45 (Air Britain Serials)</t>
  </si>
  <si>
    <t>A52-93</t>
  </si>
  <si>
    <t>LR582</t>
  </si>
  <si>
    <t>1655MTU/1FU/614</t>
  </si>
  <si>
    <t>6 October 1945</t>
  </si>
  <si>
    <t>Built as F.B.40. Delivered during May 1945. Final disposition: crashed on takeoff at Morotai, August 1945. (Beaufort, Beaufighter and Mosquito in Australian Service, Stewart Wilson, 1990) Crashed on takeoff Morotai 16.08.45 (Air Britain Serials)</t>
  </si>
  <si>
    <t>LR573</t>
  </si>
  <si>
    <t>17 August 1945</t>
  </si>
  <si>
    <t>ACSEA CS</t>
  </si>
  <si>
    <t>Overshot landing and u/c collapsed Mingaladon 6.10.45 (Air Britain Serials)</t>
  </si>
  <si>
    <t>TA182</t>
  </si>
  <si>
    <t>Swung on landing and u/c collapsed Baigachi 6.10.45 (Air Britain Serials)</t>
  </si>
  <si>
    <t>PF405</t>
  </si>
  <si>
    <t>128/163/571/98</t>
  </si>
  <si>
    <t>8 October 1945</t>
  </si>
  <si>
    <t>HR312</t>
  </si>
  <si>
    <t>F/Os Baywell and Natrass OK, two civilan workers badly hurt and died later. (Squadron ORB) To RAAF 13.9.44 as A52-502 1 Sqn Engine failed aircraft swung and hit truck at Amberely QLD 31.07.45. (Air Britain Serials)</t>
  </si>
  <si>
    <t>HX904</t>
  </si>
  <si>
    <t>Cv XVIII/AAEE/248/618/248/618/248/254</t>
  </si>
  <si>
    <t>5 July 1945</t>
  </si>
  <si>
    <t>HX904 was coded "DM-E" on 248 Squadron following detachment from 618 in the summer of 1944 (Alex Smart). I am looking for the aircraft letter. It will either be QM-B, C or E. I know then HX904 served with 248 Squadron it was 'E'. In March 1945 it was transferred to 254 Squadron and received the code QM-?. (Alex Crawford) Swung on landing and u/c collapsed Chivenor 5.7.45 (Air Britain Serials)</t>
  </si>
  <si>
    <t>HP868</t>
  </si>
  <si>
    <t>301FTU/45/1672CU</t>
  </si>
  <si>
    <t>SOC 5.7.45 (Air Britain Serials)</t>
  </si>
  <si>
    <t>MM438</t>
  </si>
  <si>
    <t>151/604/264</t>
  </si>
  <si>
    <t>D on 82 Squadron (The Mossie 29) SOC 29.11.45 (Air Britain Serials)</t>
  </si>
  <si>
    <t>HR392</t>
  </si>
  <si>
    <t>HR451</t>
  </si>
  <si>
    <t>HR371</t>
  </si>
  <si>
    <t>RF642</t>
  </si>
  <si>
    <t>DZ252</t>
  </si>
  <si>
    <t>NS499</t>
  </si>
  <si>
    <t>NS646</t>
  </si>
  <si>
    <t>NS692</t>
  </si>
  <si>
    <t>RF764</t>
  </si>
  <si>
    <t>30 November 1945</t>
  </si>
  <si>
    <t>Damaged in accident 30.11.45 NFT (Air Britain Serials)</t>
  </si>
  <si>
    <t>RS560</t>
  </si>
  <si>
    <t>418/305</t>
  </si>
  <si>
    <t>1 December 1945</t>
  </si>
  <si>
    <t>15 Oct D.H. Mosquito no. NS999.SM-Q During a training flight a/c crashed in sea following a fuel pomp malfunction. W/O Baryga and Sgt Lifszyn lost. Served with 464 Sqn, under RAF control 5/44 Coded SB-G. (Brian Fillery's website) Crashed in sea on navex off Schotiwen Netherlands 15.10.45 believed both engines cut due to fuel starvation (Air Britain Serials)</t>
  </si>
  <si>
    <t>PZ398</t>
  </si>
  <si>
    <t>BSDU/239/515</t>
  </si>
  <si>
    <t>16 October 1945</t>
  </si>
  <si>
    <t>Damaged on ground 16.10.45 (Air Britain Serials)</t>
  </si>
  <si>
    <t>DZ606</t>
  </si>
  <si>
    <t>692/627/1655MTU/627/109</t>
  </si>
  <si>
    <t>17 October 1945</t>
  </si>
  <si>
    <t>U/c collapsed while taxying Woodhall Spa 17.10.45 (Air Britain Serials)</t>
  </si>
  <si>
    <t>MM509</t>
  </si>
  <si>
    <t>605/409</t>
  </si>
  <si>
    <t>SOC 17.10.45 (Air Britain Serials)</t>
  </si>
  <si>
    <t>RV310</t>
  </si>
  <si>
    <t>105/692/163/139</t>
  </si>
  <si>
    <t>18 October 1945</t>
  </si>
  <si>
    <t>Engine caught fire on night navex crashlanded at Upwood 18.10.45 DBR (Air Britain Serials) 15.10.45 139 Sqn. RV31O Crashed landed on Upwood aerodrome after port engine caught fire and was feathered. Crew unhurt. (Mosquito Crash Log)</t>
  </si>
  <si>
    <t>KB670</t>
  </si>
  <si>
    <t>To RN 18.10.45 NFT (Air Britain Serials)</t>
  </si>
  <si>
    <t>KB570</t>
  </si>
  <si>
    <t>SOC 18.10.45 (Air Britain Serials)</t>
  </si>
  <si>
    <t>MM796</t>
  </si>
  <si>
    <t>Broke up in air during 'Window' trials Docking 8.7.45 (Air Britain Serials) 08.07.45 BSDU. PZ178 Aircraft was seen to break up in the air and crashed at Docking aerodrome killing crew. (Mosquito Crash Log)</t>
  </si>
  <si>
    <t>RV351</t>
  </si>
  <si>
    <t>571/608</t>
  </si>
  <si>
    <t>9 July 1945</t>
  </si>
  <si>
    <t>RF651</t>
  </si>
  <si>
    <t>10FU</t>
  </si>
  <si>
    <t>10 July 1945</t>
  </si>
  <si>
    <t>Flew into trees during search for missing aircraft 20m S of Nagpur 10.7.45 DBF (Air Britain Serials)</t>
  </si>
  <si>
    <t>KA969</t>
  </si>
  <si>
    <t>11 July 1945</t>
  </si>
  <si>
    <t>To RN 11.7.45 NFT (Air Britain Serials)</t>
  </si>
  <si>
    <t>TA249</t>
  </si>
  <si>
    <t>Overshot landing at Charterhall 11.7.45 (Air Britain Serials) 11.07.45 54 OTU. TA249 Overshot at Charterhall aerodrome, struck boundary fence and landed straight ahead. Crew unhurt. (Mosquito Crash Log)</t>
  </si>
  <si>
    <t>DD788</t>
  </si>
  <si>
    <t>12 July 1945</t>
  </si>
  <si>
    <t>Bellylanded at Dunsfold 12.7.45 (Air Britain Serials)</t>
  </si>
  <si>
    <t>RF672</t>
  </si>
  <si>
    <t>On 12th July 1945 Fly Off Hugh Leo O'Neil was killed while with 110 Squadron and is buried at Thanbyuzayat War Cemetery in Mayanmar (Burma). From the LG Hugh was commissioned P/O on 23 November 1943 and promoted to F/O in May 1944. Just found out the reason for Hugh's loss. During a bombing raid on Japanese positions his Mosquito was hit by another 110 Sqn Mosquito and crashed with the loss of Hugh and Flt Lt D Cookson. Courtesy of Bloody Shambles Vol 3 by Chris Shores. (Alex Crawford) Collided with RF762 during low level attack and hit trees 25m NW of Kyaikto Burma 12.7.45 (Air Britain Serials)</t>
  </si>
  <si>
    <t>RF762</t>
  </si>
  <si>
    <t>Takeoff Warboys Undercarriage leg collapsed after landing at Woodbridge after the hydraulics failed (http://www.rafwyton.co.uk/wytonlosses1945.html) Swung on landing and u/c collapsed Woodbridge 13.7.45 (Air Britain Serials)</t>
  </si>
  <si>
    <t>RG191</t>
  </si>
  <si>
    <t>PR.34</t>
  </si>
  <si>
    <t>14 July 1945</t>
  </si>
  <si>
    <t>Undershot during single-engined landing and crashed in sea Cocos Island 14.7.45 (Air Britain Serials)</t>
  </si>
  <si>
    <t>PZ255</t>
  </si>
  <si>
    <t>239/515/RN</t>
  </si>
  <si>
    <t>15 July 1945</t>
  </si>
  <si>
    <t>To RN 15.7.45 (Air Britain Serials)</t>
  </si>
  <si>
    <t>DZ682</t>
  </si>
  <si>
    <t>456/157/13OTU</t>
  </si>
  <si>
    <t>U/c collapsed after landing Finmere 15.7.45 (Air Britain Serials)</t>
  </si>
  <si>
    <t>KB458</t>
  </si>
  <si>
    <t>16 July 1945</t>
  </si>
  <si>
    <t>Swung on take-off and u/c collapsed Melsbroek 16.7.45 (Air Britain Serials)</t>
  </si>
  <si>
    <t>KA966</t>
  </si>
  <si>
    <t>To RN 16.7.45 NFT (Air Britain Serials)</t>
  </si>
  <si>
    <t>KA976</t>
  </si>
  <si>
    <t>MM734</t>
  </si>
  <si>
    <t>Hit cow on landing and u/c leg collapsed Biarritz 29.8.45 DBR (Air Britain Serials)</t>
  </si>
  <si>
    <t>DZ692</t>
  </si>
  <si>
    <t>301FTU/1 OADU/FE/ME</t>
  </si>
  <si>
    <t>30 August 1945</t>
  </si>
  <si>
    <t>SOC 30.8.45 (Air Britain Serials)</t>
  </si>
  <si>
    <t>HJ703</t>
  </si>
  <si>
    <t>Engine cut overshot landing at Croft 30.8.45 DBF (Air Britain Serials) 30.08.45 13 OTU. HJ703 Aircraft was too high on single-engined approach, crashed half-a-mile NW of Croft aerodrome and caught fire, killing one. (Mosquito Crash Log)</t>
  </si>
  <si>
    <t>HX824</t>
  </si>
  <si>
    <t>29/464/13OTU</t>
  </si>
  <si>
    <t>Abandoned after engine fire Kirklevington Yorks. 30.8.45 (Air Britain Serials) 30.08.45 13 OTU. HX824 In flight pilot reported port engine over-revving and on fire and that he could not feather it or maintain height. Crew baled out but pilot left it too late and was killed when aircraft crashed at Low Forest Farm, Kirklerington, Dur(Mosquito Crash Log)</t>
  </si>
  <si>
    <t>HK472</t>
  </si>
  <si>
    <t>264/RN</t>
  </si>
  <si>
    <t>MM521</t>
  </si>
  <si>
    <t>29/264</t>
  </si>
  <si>
    <t>LR462</t>
  </si>
  <si>
    <t>MM228</t>
  </si>
  <si>
    <t>NS705</t>
  </si>
  <si>
    <t>May have been the incident described in The Mossie Number 24, in which a PR.XVI disintegrated over Habbaniyah during an air test. The pilot was able to deploy his chute, however his companion, the Squadron Engineering officer, was killed. SOC 30.8.45 (Air Britain Serials)</t>
  </si>
  <si>
    <t>HK131</t>
  </si>
  <si>
    <t>NS657</t>
  </si>
  <si>
    <t>31 August 1945</t>
  </si>
  <si>
    <t>SOC 31.8.45 (Air Britain Serials)</t>
  </si>
  <si>
    <t>618/132OTU/8OTU/132OTU</t>
  </si>
  <si>
    <t>0 September 1945</t>
  </si>
  <si>
    <t>To 5695M 9.45 (Air Britain Serials)</t>
  </si>
  <si>
    <t>HJ858</t>
  </si>
  <si>
    <t>105/1655MTU/13OTU/1655MTU/51OTU/13OTU</t>
  </si>
  <si>
    <t>1 September 1945</t>
  </si>
  <si>
    <t>SOC 1.9.45 (Air Britain Serials)</t>
  </si>
  <si>
    <t>HJ859</t>
  </si>
  <si>
    <t>RG196</t>
  </si>
  <si>
    <t>U/c collapsed on landing Fersfield 20.7.45 DBR (Air Britain Serials) 20.07.45 2 Group Comm. NS840 Undercarriage collapsed on landing at Fairford aerodrome .Crew unhurt. (Mosquito Crash Log)</t>
  </si>
  <si>
    <t>2 Gp CF</t>
  </si>
  <si>
    <t>DK291</t>
  </si>
  <si>
    <t>105/139/105/BDU/139/1655MTU/139/1655MTU</t>
  </si>
  <si>
    <t>21 July 1945</t>
  </si>
  <si>
    <t>SOC 21.7.45 (Air Britain Serials)</t>
  </si>
  <si>
    <t>KB492</t>
  </si>
  <si>
    <t>Swung on landing and u/c collapsed Finmere 19.7.45 (Air Britain Serials)</t>
  </si>
  <si>
    <t>MM501</t>
  </si>
  <si>
    <t>410/151/29/264/219</t>
  </si>
  <si>
    <t>Engine cut bellylanded at Dunino 21.7.45 (Air Britain Serials)</t>
  </si>
  <si>
    <t>NS702</t>
  </si>
  <si>
    <t>Engine lost power on takeoff swung and u/c collapsed Mount Farm 21.7.45 not repaired (Air Britain Serials)</t>
  </si>
  <si>
    <t>HR630</t>
  </si>
  <si>
    <t>22 July 1945</t>
  </si>
  <si>
    <t>Hit sea during run Guindy bombing range Madras 22.7.45 (Air Britain Serials) KIRBY  RJ  1800412, TILDSLEY  H  1831791</t>
  </si>
  <si>
    <t>HK470</t>
  </si>
  <si>
    <t>410/604/264</t>
  </si>
  <si>
    <t>24 July 1945</t>
  </si>
  <si>
    <t>Overshot single-engined landing Knocke 24.7.45 (Air Britain Serials)</t>
  </si>
  <si>
    <t>MM172</t>
  </si>
  <si>
    <t>Swung on landing at night and u/c collapsed Gransden Lodge 24.7.45 (Air Britain Serials) 24.07.1945 Training night cross country692 to from Gransden Lodge returned, on touchdown veered off runway and undercarriage collapsed. at Gransden Lodge airfield 0125 (BCL). F/O LA Lane ok</t>
  </si>
  <si>
    <t>ML916</t>
  </si>
  <si>
    <t>HK171</t>
  </si>
  <si>
    <t>29/54OTU</t>
  </si>
  <si>
    <t>25 July 1945</t>
  </si>
  <si>
    <t>SOC 25.7.45 (Air Britain Serials)</t>
  </si>
  <si>
    <t>HK198</t>
  </si>
  <si>
    <t>151/604/264/CGS</t>
  </si>
  <si>
    <t>27 July 1945</t>
  </si>
  <si>
    <t>SOC 27.7.45 (Air Britain Serials)</t>
  </si>
  <si>
    <t>CGS</t>
  </si>
  <si>
    <t>DZ540</t>
  </si>
  <si>
    <t>Cv XVI/AAEE</t>
  </si>
  <si>
    <t>SOC 28.7.45 (Air Britain Serials) Pressure cabin proto,to A&amp;AEE (Mosquito)</t>
  </si>
  <si>
    <t>HR614</t>
  </si>
  <si>
    <t>S/L James McGoldrick RAAF, OC 'C' Flight, and F/L Francis French killed (Mosquito Monograph) Crashed after control lost 1m E of Narromine 27.7.45 (Air Britain Serials)</t>
  </si>
  <si>
    <t>RF650</t>
  </si>
  <si>
    <t>28 July 1945</t>
  </si>
  <si>
    <t>Collided with RF714 after birdstrike nr Yelahanka 30.7.45 (Air Britain Serials)</t>
  </si>
  <si>
    <t>MM784</t>
  </si>
  <si>
    <t>410/488/51OTU/54OTU</t>
  </si>
  <si>
    <t>31 July 1945</t>
  </si>
  <si>
    <t>Swung on take-off and u/c collapsed Luqa 19.11.45 (Air Britain Serials)</t>
  </si>
  <si>
    <t>NS840</t>
  </si>
  <si>
    <t>487/2 Gp CF</t>
  </si>
  <si>
    <t>Engine cut control lost and aircraft blew up nr Wheaten Aston Staffs 10.11.45 (Air Britain Serials) 10.11.45 RCASU. RG204 Loss of control after failure of starboard engine, navigator bailed out, but aircraft exploded in mid-air near Wheaton Aston aerodrome, killing one and injuring one. (Mosquito Crash Log)</t>
  </si>
  <si>
    <t>RCASU</t>
  </si>
  <si>
    <t>RR271</t>
  </si>
  <si>
    <t>51OTU/13OTU</t>
  </si>
  <si>
    <t>Both engines cut after takeoff bellylanded nr Henworth Darlington Yorks. 10.11.45 (Air Britain Serials) 10.11.45 13 OTU. RR271 Both engines cut on take-off and force landed in field with wheels up at Black Banks Farm near Harworth, Lincs. Crew unhurt. (Mosquito Crash Log)</t>
  </si>
  <si>
    <t>RF948</t>
  </si>
  <si>
    <t>Took off in fine pitch hit gunpost and crashed Surabaya 10.11.45 DBF (Air Britain Serials) MH - May have been OSBORNE  PN  151968</t>
  </si>
  <si>
    <t>DZ238</t>
  </si>
  <si>
    <t>12 November 1945</t>
  </si>
  <si>
    <t>YP-H, "Babs" on starboard nose, made the last 23 Squadron Mk. II sortie on 17 August '43. (Mosquito Fighter Squadrons in Focus) SOC 12.11.45 (Air Britain Serials)</t>
  </si>
  <si>
    <t>RG184</t>
  </si>
  <si>
    <t>Engine caught fire flew into mountain 20m E of Tapan Sumatra 12.11.45 (Air Britain Serials) MH - These casualties are listed for 684 on 13 November 1945: JONES  GH  152650, LOWRY  WEM  33193</t>
  </si>
  <si>
    <t>KB226</t>
  </si>
  <si>
    <t>13 November 1945</t>
  </si>
  <si>
    <t>SOC 13.11.45 (Air Britain Serials)</t>
  </si>
  <si>
    <t>HK352</t>
  </si>
  <si>
    <t>85/TFU</t>
  </si>
  <si>
    <t>13/11/1945 Mosquito HK352 of Telecommunications Flying Unit taxied into a coach at Defford. (http://www.couplandbell.com/marg/crashes1945.htm) Taxied into coach Defford 13.11.45 (Air Britain Serials)</t>
  </si>
  <si>
    <t>RR294</t>
  </si>
  <si>
    <t>16OTU/13OTU</t>
  </si>
  <si>
    <t>Built as F.B.40. Delivered during May 1945. Final disposition: crashed into sea off Cemetary Point, New South Wales, September 1945. (Beaufort, Beaufighter and Mosquito in Australian Service, Stewart Wilson, 1990) Crashed into Sea nr Cemetary Point Newcastle after striking wireless mast 19.09.45 (Air Britain Serials)</t>
  </si>
  <si>
    <t>DZ424</t>
  </si>
  <si>
    <t>PR.VIII</t>
  </si>
  <si>
    <t>Cv VIII/Benson/540/8OTU</t>
  </si>
  <si>
    <t>20 September 1945</t>
  </si>
  <si>
    <t>SOC 20.9.45 (Air Britain Serials)</t>
  </si>
  <si>
    <t>HJ777</t>
  </si>
  <si>
    <t>TA384</t>
  </si>
  <si>
    <t>613/69</t>
  </si>
  <si>
    <t>Crashed on night-flying test nr Epinoy 20.9.45 (Air Britain Serials)</t>
  </si>
  <si>
    <t>DZ761</t>
  </si>
  <si>
    <t>264/307/141/1692 Flt/RAE/RN</t>
  </si>
  <si>
    <t>21 September 1945</t>
  </si>
  <si>
    <t>To RN 21.9.45 (Air Britain Serials)</t>
  </si>
  <si>
    <t>DZ423</t>
  </si>
  <si>
    <t>139/618/ Marham/NTU</t>
  </si>
  <si>
    <t>SOC 21.9.45 (Air Britain Serials)</t>
  </si>
  <si>
    <t>DZ525</t>
  </si>
  <si>
    <t>109/RAE/692/627</t>
  </si>
  <si>
    <t>Was AZ-A on 627 Squadron (http://www.627squadron.co.uk/mosquitos.html) 617 Squadron ORB says this was S when used by 617 Squadron, for example Kearns / Barclay on 3 May 1944, Fawke/Bennett 22 June. A photo on the 627 Squadron site also shows this as S. SOC 21.9.45 (Air Britain Serials)</t>
  </si>
  <si>
    <t>HK421</t>
  </si>
  <si>
    <t>KA931</t>
  </si>
  <si>
    <t>TV962</t>
  </si>
  <si>
    <t>Bellylanded during attempted overshoot Hullavington 21.9.45 DBR and SOC 1.1.46 (Air Britain Serials)</t>
  </si>
  <si>
    <t>A52-91</t>
  </si>
  <si>
    <t>22 September 1945</t>
  </si>
  <si>
    <t>Built as F.B.40. Delivered during May 1945. Final disposition: crashed on landing at Morotai, September 1945. (Beaufort, Beaufighter and Mosquito in Australian Service, Stewart Wilson, 1990) Crashed on landing Morotai 22.09.45 (Air Britain Serials) Alternative information: 04.1958 to from sold to RH Grant Trading Co. unknown location (MIAS). Converted to prototype Mk41 as A52-300</t>
  </si>
  <si>
    <t>PF485</t>
  </si>
  <si>
    <t>Swung on take-off and u/c collapsed Benson 16.11.45 DBR (Air Britain Serials)</t>
  </si>
  <si>
    <t>KB468</t>
  </si>
  <si>
    <t>608/142/162</t>
  </si>
  <si>
    <t>19 November 1945</t>
  </si>
  <si>
    <t>1FU/1 OADU/NA/UK</t>
  </si>
  <si>
    <t>25 September 1945</t>
  </si>
  <si>
    <t>SOC 25.9.45 (Air Britain Serials)</t>
  </si>
  <si>
    <t>UK</t>
  </si>
  <si>
    <t>HR401</t>
  </si>
  <si>
    <t>1FU/82/45</t>
  </si>
  <si>
    <t>Swung on landing and u/c collapsed Cholavarum 25.9.45 (Air Britain Serials)</t>
  </si>
  <si>
    <t>TA298</t>
  </si>
  <si>
    <t>26 September 1945</t>
  </si>
  <si>
    <t>SOC 26.9.45 (Air Britain Serials)</t>
  </si>
  <si>
    <t>TA175</t>
  </si>
  <si>
    <t>Taxied into soft ground and u/c collapsed Tengah 26.9.45 (Air Britain Serials)</t>
  </si>
  <si>
    <t>DZ661</t>
  </si>
  <si>
    <t>410/60OTU/141/239/1692CU/60OTU/13OTU</t>
  </si>
  <si>
    <t>27 September 1945</t>
  </si>
  <si>
    <t>HX907</t>
  </si>
  <si>
    <t>KB530</t>
  </si>
  <si>
    <t>SOC 4.8.45 (Air Britain Serials)</t>
  </si>
  <si>
    <t>RG208</t>
  </si>
  <si>
    <t>7 August 1945</t>
  </si>
  <si>
    <t>Swung on take-off and u/c collapsed Alipore 7.8.45 (Air Britain Serials)</t>
  </si>
  <si>
    <t>TA280</t>
  </si>
  <si>
    <t>Overshot single-engined landing and u/c collapsed Baigachi 7.8.45 (Air Britain Serials)</t>
  </si>
  <si>
    <t>DD740</t>
  </si>
  <si>
    <t>85/307/264/13OTU</t>
  </si>
  <si>
    <t>8 August 1945</t>
  </si>
  <si>
    <t>Bellylanded at Middleton St.George 8.8.45 (Air Britain Serials) 08.08.45 13 OTU. DD740 In poor visibility pilot made a deliberate belly-landing on runway at Middleton St. George. Starboard engine was feathered. Crew unhurt. (Mosquito Crash Log)</t>
  </si>
  <si>
    <t>HR412</t>
  </si>
  <si>
    <t>1 Sqn RAAF were strafing barges on the river at Kuching and barracks north of the river. This aircraft crashed over the target, and S/L R.D. Browne and F/O R. Gregson were killed. (http://www.awm.gov.au/cms_images/histories/27/chapters/28.pdf) To RAAF 12.10.44 as A52-510 1 Sqn Crashed into Sarawak River Kuching 08.08.45 (Air Britain Serials)</t>
  </si>
  <si>
    <t>HR487</t>
  </si>
  <si>
    <t>571/608/16OTU</t>
  </si>
  <si>
    <t>24 September 1945</t>
  </si>
  <si>
    <t>KA983</t>
  </si>
  <si>
    <t>9 August 1945</t>
  </si>
  <si>
    <t>FTU/60 SAAF</t>
  </si>
  <si>
    <t>Stalled on approach and cartwheeled Upper Heyford 24.9.45 DBF (Air Britain Serials) 24.09.45 16 OTU. PF485 Landing after engine failure stalled and crashed on approach to Upper Heyford aerodrome, killing crew. (Mosquito Crash Log)</t>
  </si>
  <si>
    <t>NT243</t>
  </si>
  <si>
    <t>South Africa</t>
  </si>
  <si>
    <t>To SAAF 9.8.45 (Air Britain Serials)</t>
  </si>
  <si>
    <t>HR553</t>
  </si>
  <si>
    <t>1FU/84</t>
  </si>
  <si>
    <t>Swung on take-off and u/c collapsed St. Thomas Mount 9.8.45 (Air Britain Serials) MH - Possible casualty SHAW  RF  650188</t>
  </si>
  <si>
    <t>KB663</t>
  </si>
  <si>
    <t>RN 733</t>
  </si>
  <si>
    <t>To RN 9.8.45 (Air Britain Serials)</t>
  </si>
  <si>
    <t>KB662</t>
  </si>
  <si>
    <t>NS691</t>
  </si>
  <si>
    <t>NS700</t>
  </si>
  <si>
    <t>NS749</t>
  </si>
  <si>
    <t>NS781</t>
  </si>
  <si>
    <t>27.11.1945 13 OTU Mosquito HX970 Crashed into HJ761 at Croft aerodrome, both aircraft burnt out. 
HARVEY, Kenneth James, Corporal (1019205, RAFVR*) - No.13 Operational Training Unit, Fighter Command - British Empire Medal - awarded as per London Gazette dated 13 June 1946. Public Record Office Air 2/9668, courtesy of Tom Thorne, has citation. 
"This Non-Commissioned Officer is a Fitter Armourer. At the Royal Air Force Station Croft, on the morining of November 17th, 1945, a Mosquito aircraft of the Royal Netherlands Naval Air Service swung violently off the runway whilst taking off and crashed into another Mosquito, the aircrew cutting into the wing petrols tanks of the parked aircraft, causing them to explode and throwing blazing petrol in all directions, enveloping both aircraft in flames. Corporal Harvey, showing complete disregard of the fire and the imminent danger of further explosions, jumped onto the Dutch plane and pulled the pilot from the wrecked and burning cockpit. With the help of three other airmen, who showed equal complete contempt of danger, Corporal Harvey was able to carry the pilot to a safe distance in the nick of time before the explosion of the remaining petrol tanks. The pilot, though badly injured and burned, undoubtedly owes his life to the exceptional courage of rescuers, especially Corporal Harvey, who acted instantly without thought for his own safety."
(http://www.rafcommands.com/forum/showthread.php?p=36196&amp;highlight=Mosquito#post36196) Hit HJ761 while landing Croft 27.11.45 (Air Britain Serials) 27.11.45 13 OTU. HX970 Crashed into HJ761 at Croft aerodrome, both aircraft burnt out. (Mosquito Crash Log)</t>
  </si>
  <si>
    <t>NT376</t>
  </si>
  <si>
    <t>125/264</t>
  </si>
  <si>
    <t xml:space="preserve">To RAAF 27.9.44 as A52-1013 Crashed whilst performing single engine flight Laverton VIC 17.08.45 (Air Britain Serials) Delivered to RAAF 11.44 (Brian Fillery)
You must have been 
09:34:00:00 
either at Laverton or Tocumwal when the war was over.
A: I was at Laverton.
Q: How did you receive the news?
A: We had a bit of an air show in the morning. A bloke in a Beaufighter and a bloke in a Mosquito put on a turn. The poor bloke in the 
09:34:30:00 
Mosquito, you wouldn't believe it, did a beautiful display flying the Mosquito. He came back with one engine feathered over the thing heading east towards Melbourne. He'd come over at very low altitude with one engine feathered having done. Then he came over, there was a bit of low cloud about, 
09:35:00:00 
basically a clear day. But out to the east there was a bit of low cloud. He pulled up into the low cloud like that. We saw him go up with one motor feathered. The next thing we knew was that he came down like that into the ground. Burst into flames. The only explanation that could have happened was that he came across, pulled up
09:35:30:00 
into the cloud with one motor feathered, pushed the wrong button to unfeather the engine so he'd get more power, and stopped the good engine. Therefore had no power at all and was climbing and just stalled. Couldn't have been anything else. Couldn't be any other explanation for what happened. Just a matter of seconds. 
(http://www.australiansatwarfilmarchive.gov.au/aawfa/search/search.aspx)
</t>
  </si>
  <si>
    <t>RG213</t>
  </si>
  <si>
    <t>19 August 1945</t>
  </si>
  <si>
    <t>Lost height on overshoot and ditched 1m SW of Kinniya Ferry Ceylon 19.8.45 (Air Britain Serials)</t>
  </si>
  <si>
    <t>RF952</t>
  </si>
  <si>
    <t>21 August 1945</t>
  </si>
  <si>
    <t>U/c leg collapsed on landing swung and hit steam roller Drigh Road 21.8.45 DBF (Air Britain Serials)</t>
  </si>
  <si>
    <t>MM513</t>
  </si>
  <si>
    <t>22 August 1945</t>
  </si>
  <si>
    <t>D on 488 Sqn (Andy Long on RAF Commands Forum) SOC 22.8.45 (Air Britain Serials)</t>
  </si>
  <si>
    <t>To 5710M 9.10.45 (Air Britain Serials) 03.04.1945 PR25 to Kiel Germany from Watton engine trouble. at Bulltofta Sweden 1705 (Nöd). Lt Col AE Podwojski ok, Capt LA Proulx ok, to USAAF in UK, Plane returned to UK end of July 1945, unknown location. Crew safe to UK 07.04.45    NS650 was interned in Sweden on 3 April 1945 with crew Lt. Col. Alvin Podwojski and navigator Capt. Lionel Proulx. The Mosquito suffered engine damage from flak during a Graypea ECM mission. It flew by single-engine from cloud to cloud, chased by two Me109s and landed at Bultofta, Sweden (Norman Malayney here: http://www.mossie.org/forum/read.php?1,4604) Photo on that thread shows nose art "Ware" Another picture appears to show this as E, however the serial number is fuzzy.</t>
  </si>
  <si>
    <t>HJ679</t>
  </si>
  <si>
    <t>AAEE/DH/ASWDU</t>
  </si>
  <si>
    <t>10 October 1945</t>
  </si>
  <si>
    <t>SOC 10.10.45 (Air Britain Serials)</t>
  </si>
  <si>
    <t>ASWDU</t>
  </si>
  <si>
    <t>MM176</t>
  </si>
  <si>
    <t>571/692/180</t>
  </si>
  <si>
    <t>Stalled on landing swung and u/c collapsed Melsbroek 10.10.45 (Air Britain Serials)</t>
  </si>
  <si>
    <t>RV315</t>
  </si>
  <si>
    <t>571/98</t>
  </si>
  <si>
    <t>Swung on take-off and u/c collapsed Melsbroek 10.10.45 DBF (Air Britain Serials) See PF 438, probably collided on runway. at Oakington airfield</t>
  </si>
  <si>
    <t>KB522</t>
  </si>
  <si>
    <t>KB527</t>
  </si>
  <si>
    <t>KB537</t>
  </si>
  <si>
    <t>RF585</t>
  </si>
  <si>
    <t>11 October 1945</t>
  </si>
  <si>
    <t>SOC 11.10.45 (Air Britain Serials)</t>
  </si>
  <si>
    <t>NS622</t>
  </si>
  <si>
    <t>HR280</t>
  </si>
  <si>
    <t>KB451</t>
  </si>
  <si>
    <t>139/608/162/608/16OTU</t>
  </si>
  <si>
    <t>12 October 1945</t>
  </si>
  <si>
    <t>SOC 12.10.45 (Air Britain Serials)</t>
  </si>
  <si>
    <t>HP918</t>
  </si>
  <si>
    <t>RF697</t>
  </si>
  <si>
    <t>Crashed nr St.Thomas Mount 12.10.45 cause not known (Air Britain Serials)</t>
  </si>
  <si>
    <t>KB140</t>
  </si>
  <si>
    <t>13 October 1945</t>
  </si>
  <si>
    <t>to USAAF as 43-34938 SOC 13.10.45 (Air Britain Serials)</t>
  </si>
  <si>
    <t>MM202</t>
  </si>
  <si>
    <t>SOC 13.10.45 (Air Britain Serials) 28.02.45 128 Sqn. MM202 Crash landed at Woodbridge with damage believed to be due to collision with another aircraft while on operation to Berlin. (Mosquito Crash Log)</t>
  </si>
  <si>
    <t>KB507</t>
  </si>
  <si>
    <t>NT443</t>
  </si>
  <si>
    <t>First mentioned in 418 Sqn. ORB, 5/6 January 1945; TH-J, letter given with entry. Control lost in cloud dived into ground nr Venlo 7.12.45 (Air Britain Serials)</t>
  </si>
  <si>
    <t>HJ723</t>
  </si>
  <si>
    <t>BOAC/RAF</t>
  </si>
  <si>
    <t>10 December 1945</t>
  </si>
  <si>
    <t>BOAC G-AGGH G-AGGH to 5755M 10.12.45 [c/n 98750] (Air Britain Serials)</t>
  </si>
  <si>
    <t>RAF</t>
  </si>
  <si>
    <t>PF497</t>
  </si>
  <si>
    <t>11 December 1945</t>
  </si>
  <si>
    <t>Swung on take-off and u/c leg collapsed Upwood 11.12.45 DBR (Air Britain Serials)</t>
  </si>
  <si>
    <t>LR429</t>
  </si>
  <si>
    <t>540/ME</t>
  </si>
  <si>
    <t>13 December 1945</t>
  </si>
  <si>
    <t>SOC 13.12.45 (Air Britain Serials)</t>
  </si>
  <si>
    <t>LR461</t>
  </si>
  <si>
    <t>KB640</t>
  </si>
  <si>
    <t>To RN 13.12.45 (Air Britain Serials)</t>
  </si>
  <si>
    <t>RF676</t>
  </si>
  <si>
    <t>LR469</t>
  </si>
  <si>
    <t>RG228</t>
  </si>
  <si>
    <t>On 12th July 1945 Fly Off Hugh Leo O'Neil was killed while with 110 Squadron and is buried at Thanbyuzayat War Cemetery in Mayanmar (Burma). From the LG Hugh was commissioned P/O on 23 November 1943 and promoted to F/O in May 1944. Just found out the reason for Hugh's loss. During a bombing raid on Japanese positions his Mosquito was hit by another 110 Sqn Mosquito and crashed with the loss of Hugh and Flt Lt D Cookson. Courtesy of Bloody Shambles Vol 3 by Chris Shores. (Alex Crawford) Collided with RF672 and hit tree taking avoiding action nr Bilin Burma 12.7.45 (Air Britain Serials)</t>
  </si>
  <si>
    <t>PF501</t>
  </si>
  <si>
    <t>13 July 1945</t>
  </si>
  <si>
    <t>PF406</t>
  </si>
  <si>
    <t>S/Ldr Arthur Jaques DFC &amp; BAR was flying a Mosquito with the MAEE on 25/10/1945 on a practice `Highball` when the aircraft crashed in Machir Bay, Islay. With him was F/Lt Eric J.Saville, DFC. (Dave Earl on RAF Commands Forum) AB's 'UK Flight Testing Accidents' has this to say: 25 October 1945 Mosquito B.IV DZ579/G Sqd Ldr A Jaques DFC and Flt Lt Savin, MAEE, Helensburgh. Trials for operation 'Highball' flown from Port Ellen. Dropped a store at 30' into a rough sea. The splash caught the tail of the aircraft, the port wing broke off and the aircraft dived into the sea at Machin Bay, Islay (5546N, 0627W). 2 missing, presumed killed. Splash from drop test hit tall lost wing and dived into sea Machir Bay Islay 25.10.45 (Air Britain Serials)</t>
  </si>
  <si>
    <t>MAEE</t>
  </si>
  <si>
    <t>HR546</t>
  </si>
  <si>
    <t>SOC 25.10.45 (Air Britain Serials)</t>
  </si>
  <si>
    <t>KB561</t>
  </si>
  <si>
    <t>627/109</t>
  </si>
  <si>
    <t>4,000lb bomb bay conversion (Brian Fillery) Swung on landing and u/c collapsed Wickenby 25.10.45 (Air Britain Serials)</t>
  </si>
  <si>
    <t>RF674</t>
  </si>
  <si>
    <t>Tyre burst on take-off swung and u/c collapsed St.Thomas Mount 25.10.45 DBF (Air Britain Serials)</t>
  </si>
  <si>
    <t>MM498</t>
  </si>
  <si>
    <t>488/264/604/264</t>
  </si>
  <si>
    <t>26 October 1945</t>
  </si>
  <si>
    <t>To 5732M and 6503M 26.10.45 (Air Britain Serials)</t>
  </si>
  <si>
    <t>NT132</t>
  </si>
  <si>
    <t>515/54OTU/13OTU</t>
  </si>
  <si>
    <t>Swung on take-off and ran into bomb dump Middleton St. George 26.10.45 (Air Britain Serials) 26.10.45 13 OTIJ. NT132 Aircraft swung on take-off from Middleton St. George aerodrome and crashed. Crew unhurt. (Mosquito Crash Log)</t>
  </si>
  <si>
    <t>RF725</t>
  </si>
  <si>
    <t>Taxied into starter trolley Kastrup 26.10.45 not repaired (Air Britain Serials)</t>
  </si>
  <si>
    <t>HK114</t>
  </si>
  <si>
    <t>27 October 1945</t>
  </si>
  <si>
    <t>SOC 27.10.45 (Air Britain Serials)</t>
  </si>
  <si>
    <t>MM534</t>
  </si>
  <si>
    <t>KB497</t>
  </si>
  <si>
    <t>MM455</t>
  </si>
  <si>
    <t>HK191</t>
  </si>
  <si>
    <t>Swung on take-off and u/c collapsed Upwood 27.8.45 DBF (Air Britain Serials) 27.08.1945 1035 Training1409Flt to over continent to assess bomb damage from Upwood at speed gain engine cut and plane crashed. at Upwood airfield 1035 (BCL). F/L AG Huges inj, , 27.08.45 1409 Met. NS733 Aircraft swung viciously to port while taking off from Upwood aerodrome, undercarriage collapsed and aircraft caught fire. (Mosquito Crash Log)</t>
  </si>
  <si>
    <t>HR508</t>
  </si>
  <si>
    <t>28 August 1945</t>
  </si>
  <si>
    <t>To RAAF as A52-529 1 Sqn Overshot Runway and Groundlooped Labaun 28.08.45 (Air Britain Serials)</t>
  </si>
  <si>
    <t>HP986</t>
  </si>
  <si>
    <t>29 August 1945</t>
  </si>
  <si>
    <t>SOC 29.8.45 (Air Britain Serials)</t>
  </si>
  <si>
    <t>RS512</t>
  </si>
  <si>
    <t>Elevator control failed broke up in air nr Epping Essex 1.9.45 (Air Britain Serials) 01.09.45 544 Sqn. RG196 Aircraft broke up in flight over Parvills Farm, Epping, Essex, due to elevator control failure, killing crew. (Mosquito Crash Log)
Name: NEVILLE-POLLEY, ALAN 
Initials: A 
Nationality: United Kingdom 
Rank: Flight Lieutenant (Pilot) 
Regiment/Service: Royal Air Force Volunteer Reserve 
Unit Text: 544 Sqdn. 
Age: 34 
Date of Death: 01/09/1945 
Service No: 81138 
Additional information: Son of Leonard Joseph and Hannah Neville-Polley; husband of Margaret Jean Neville-Polley, of Surbiton, Surrey. 
Casualty Type: Commonwealth War Dead 
Grave/Memorial Reference: Plot H/3. Grave 140. 
Cemetery: OXFORD (BOTLEY) CEMETERY 
(CWGC)</t>
  </si>
  <si>
    <t>NS637</t>
  </si>
  <si>
    <t>544/8OTU</t>
  </si>
  <si>
    <t>2 September 1945</t>
  </si>
  <si>
    <t>Bounced on landing and u/c leg collapsed Mount Farm 2.9.45 (Air Britain Serials) 02.09.45 8 OTU. NS637 Undercarriage collapsed on landing at Mount Farm aerodrome after bouncing. Crew unhurt. (Mosquito Crash Log)</t>
  </si>
  <si>
    <t>HP983</t>
  </si>
  <si>
    <t>5 September 1945</t>
  </si>
  <si>
    <t>SOC 5.9.45 (Air Britain Serials)</t>
  </si>
  <si>
    <t>KB687</t>
  </si>
  <si>
    <t>ATTDU/TCDU</t>
  </si>
  <si>
    <t>6 September 1945</t>
  </si>
  <si>
    <t>Tailwheel broke on landing Wittering 6.9.45 DBR (Air Britain Serials)</t>
  </si>
  <si>
    <t>Tailwheel broke</t>
  </si>
  <si>
    <t>TCDU</t>
  </si>
  <si>
    <t>MM440</t>
  </si>
  <si>
    <t>SOC 6.9.45 (Air Britain Serials)</t>
  </si>
  <si>
    <t>HP888</t>
  </si>
  <si>
    <t>RF989</t>
  </si>
  <si>
    <t>USAAF/60 SAAF</t>
  </si>
  <si>
    <t>MM583</t>
  </si>
  <si>
    <t>HK412</t>
  </si>
  <si>
    <t>TA149</t>
  </si>
  <si>
    <t>MM366</t>
  </si>
  <si>
    <t>MM330</t>
  </si>
  <si>
    <t>Engine cut overshot landing Mchrabad Iran 6.9.45 DBR (Air Britain Serials)</t>
  </si>
  <si>
    <t>TA124</t>
  </si>
  <si>
    <t>TA133</t>
  </si>
  <si>
    <t>Was coded "X" when on 12/4/45 it encountered a Ju 87 which peeled away just as the Mosquito was about to open fire. SOC 6.9.45 (Air Britain Serials)</t>
  </si>
  <si>
    <t>TA406</t>
  </si>
  <si>
    <t>HK116</t>
  </si>
  <si>
    <t>HK188</t>
  </si>
  <si>
    <t>TA131</t>
  </si>
  <si>
    <t>TA408</t>
  </si>
  <si>
    <t>RF665</t>
  </si>
  <si>
    <t>HR566</t>
  </si>
  <si>
    <t>RG197</t>
  </si>
  <si>
    <t>9 September 1945</t>
  </si>
  <si>
    <t>To RN 10.9.45 (Air Britain Serials)</t>
  </si>
  <si>
    <t>LR417</t>
  </si>
  <si>
    <t>454/8OTU</t>
  </si>
  <si>
    <t>DZ686</t>
  </si>
  <si>
    <t>MM466</t>
  </si>
  <si>
    <t>R on 488 Sqn (Andy Long on RAF Commands Forum) SOC 10.9.45 (Air Britain Serials)</t>
  </si>
  <si>
    <t>HK506</t>
  </si>
  <si>
    <t>RF758</t>
  </si>
  <si>
    <t>Skidded on wet runway u/c collapsed Hmawbi 10.9.45 (Air Britain Serials)</t>
  </si>
  <si>
    <t>LR432</t>
  </si>
  <si>
    <t>540/544/8OTU</t>
  </si>
  <si>
    <t>11 September 1945</t>
  </si>
  <si>
    <t>SOC 11.9.45 (Air Britain Serials)</t>
  </si>
  <si>
    <t>DZ660</t>
  </si>
  <si>
    <t>NT270</t>
  </si>
  <si>
    <t>Pilot: Elwyn Jones, Nav: James Prince They both survived with serious burns after the belly landing &amp; ensuing fire. According to the Mosquito Crash Log, on 11/9/45 aircraft NT270 of 219 Sqdn suffered engine failure after take off from Acklington aerodrome, landed too fast without flaps and caught fire. Engine cut on take-off crashlanded Acklington 11.9.45 DBR (Air Britain Serials) 11.09.45 2l9Sqn. NT270 Suffered engine failure after take-off from Acklington aerodrome, landed too fast without flaps and caught fire. Crew unhurt. (Mosquito Crash Log)</t>
  </si>
  <si>
    <t>MM437</t>
  </si>
  <si>
    <t>151/29/604/409</t>
  </si>
  <si>
    <t>13 September 1945</t>
  </si>
  <si>
    <t>SOC 13.9.45 (Air Britain Serials)</t>
  </si>
  <si>
    <t>MM555</t>
  </si>
  <si>
    <t>409/604/409</t>
  </si>
  <si>
    <t>RV353</t>
  </si>
  <si>
    <t>139/571</t>
  </si>
  <si>
    <t>Damaged on ground 13.9.45 SOC 13.10.45 (Air Britain Serials)</t>
  </si>
  <si>
    <t>Ground accident</t>
  </si>
  <si>
    <t>KB482</t>
  </si>
  <si>
    <t>Engine cut on take-off bellylanded 2m E of Charterhall 31.7.45 (Air Britain Serials) 31.07.45 54 OTU. MM784 Suffered engine failure on take-off and belly landed straight ahead one mile east of Swinton, Berwicks. Crew unhurt. (Mosquito Crash Log)</t>
  </si>
  <si>
    <t>KA981</t>
  </si>
  <si>
    <t>To RN 31.7.45 NFT (Air Britain Serials)</t>
  </si>
  <si>
    <t>HK234</t>
  </si>
  <si>
    <t>488/307/264/51OTU</t>
  </si>
  <si>
    <t>1 August 1945</t>
  </si>
  <si>
    <t>SOC 1.8.45 (Air Britain Serials)</t>
  </si>
  <si>
    <t>1945-08</t>
  </si>
  <si>
    <t>HK164</t>
  </si>
  <si>
    <t>29/406/51OTU</t>
  </si>
  <si>
    <t>HK297</t>
  </si>
  <si>
    <t>456/219/51OTU</t>
  </si>
  <si>
    <t>Served with 456 Sqn 02/44 to 12/44, coded RX-V under RAF control. Returned to RAF. (Brian Fillery's website) SOC 1.8.45 (Air Britain Serials)</t>
  </si>
  <si>
    <t>HK282</t>
  </si>
  <si>
    <t>Served with 456 Sqn 01/44 to 12/44, coded RX-L under RAF control. Returned to RAF. (Brian Fillery's website) SOC 1.8.45 (Air Britain Serials)</t>
  </si>
  <si>
    <t>PF517</t>
  </si>
  <si>
    <t>571/163</t>
  </si>
  <si>
    <t>HR132</t>
  </si>
  <si>
    <t>248/8OTU/132OTU</t>
  </si>
  <si>
    <t>2 August 1945</t>
  </si>
  <si>
    <t>An HP132 (sic) is listed by the 248 Squadron ORB as having been P on 248 on 15 July 1944, however HP132 is not a Mosquito serial. To 5534M 2.8.45 (Air Britain Serials)</t>
  </si>
  <si>
    <t>157/60OTU/13OTU</t>
  </si>
  <si>
    <t>26 November 1945</t>
  </si>
  <si>
    <t>SOC 26.11.45 (Air Britain Serials)</t>
  </si>
  <si>
    <t>LR583</t>
  </si>
  <si>
    <t>1FU/59 SP FF</t>
  </si>
  <si>
    <t>Swung on take-off hit bank and u/c collapsed Nagpur 26.11.45 (Air Britain Serials)</t>
  </si>
  <si>
    <t>59 SP FF</t>
  </si>
  <si>
    <t>HJ761</t>
  </si>
  <si>
    <t>27 November 1945</t>
  </si>
  <si>
    <t>13/11/1945 Mosquito RR294 of 16 OTU hit a farmhouse on overshoot from Barford St John. Pilot instructor F/Lt Rowe and pupil pilot F/Lt Gilder were both killed. Seven week old Richard Quartermain was killed in the house. (http://www.couplandbell.com/marg/crashes1945.htm) Lost height on single-engined overshoot and hit farmhouse Barford St.John 13.11.45 (Air Britain Serials) 13.11.45 16 OTU. RR294 On practice overshoot at Barford St. John aerodrome, struck farmhouse and hurt one occupant. Crew was killed. (Mosquito Crash Log)</t>
  </si>
  <si>
    <t>KB464</t>
  </si>
  <si>
    <t>142/162/163</t>
  </si>
  <si>
    <t>14 November 1945</t>
  </si>
  <si>
    <t>To 5747M 14.11.45 (Air Britain Serials)</t>
  </si>
  <si>
    <t>RF659</t>
  </si>
  <si>
    <t>82/59SP</t>
  </si>
  <si>
    <t>Swung on take-off and u/c collapsed Alipore 14.11.45 DBR (Air Britain Serials)</t>
  </si>
  <si>
    <t>59SP</t>
  </si>
  <si>
    <t>NS645</t>
  </si>
  <si>
    <t>Fitters of No. 684 Squadron RAF prepare to install a new Rolls Royce Merlin 76-series engine in De Havilland Mosquito PR Mark XVI, NS645 'P', at Alipore, India. NS645 is finished in overall 'PR blue' paint scheme, while in the background another aircraft of the Squadron, MM367 'M', has a silver dope finish with local theatre recognition markings. (Imperial War Museum Photo CI 1084 ) Engine cut bellylanded at Saigon 14.11.45 (Air Britain Serials)</t>
  </si>
  <si>
    <t>DZ722</t>
  </si>
  <si>
    <t>605/60OTU/</t>
  </si>
  <si>
    <t>15 November 1945</t>
  </si>
  <si>
    <t>Ran into wreck of HR257 13OTU while taxying Croft 15.11.45 (Air Britain Serials)</t>
  </si>
  <si>
    <t>HJ785</t>
  </si>
  <si>
    <t>My father's log book indicates two serial numbers for UP-T (605 Squadron): HJ785 and RS678 
Regards,
Rob Baker Swung on take-off and u/c torn off Croft 15.11.45 (Air Britain Serials)</t>
  </si>
  <si>
    <t>NS751</t>
  </si>
  <si>
    <t>16 November 1945</t>
  </si>
  <si>
    <t>HJ642</t>
  </si>
  <si>
    <t>151/307/157/13OTU</t>
  </si>
  <si>
    <t>22 November 1945</t>
  </si>
  <si>
    <t>SOC 22.11.45 (Air Britain Serials)</t>
  </si>
  <si>
    <t>TA128</t>
  </si>
  <si>
    <t>Swung on landing and u/c collapsed Hal Far 22.11.45 (Air Britain Serials)</t>
  </si>
  <si>
    <t>HJ647</t>
  </si>
  <si>
    <t>NT225</t>
  </si>
  <si>
    <t>248/254</t>
  </si>
  <si>
    <t>20 November 1945</t>
  </si>
  <si>
    <t>FBXVIII AIRCRAFT OF THE ROYAL AIR FORCE 1939-1945: DE HAVILLAND DH 98 MOSQUITO. Mosquito FB Mark XVIII, NT225 ‘O’, of No. 248 Squadron RAF Special Detachment based at Portreath, Cornwall, in flight. This version is sometimes referred to as the ‘Tsetse’. (Imperial War Museum Photo CH 14113 SOC 20.11.45 (Air Britain Serials)</t>
  </si>
  <si>
    <t>HK425</t>
  </si>
  <si>
    <t>96/409</t>
  </si>
  <si>
    <t>21 November 1945</t>
  </si>
  <si>
    <t>SOC 27.9.45 (Air Britain Serials)</t>
  </si>
  <si>
    <t>DD799</t>
  </si>
  <si>
    <t>23/1619/141/1692 Flt/60OTU/13OTU</t>
  </si>
  <si>
    <t>HJ912</t>
  </si>
  <si>
    <t>25/169/60OTU/13OTU</t>
  </si>
  <si>
    <t>NS778</t>
  </si>
  <si>
    <t>HR514</t>
  </si>
  <si>
    <t>MM119</t>
  </si>
  <si>
    <t>28 September 1945</t>
  </si>
  <si>
    <t>SOC 28.9.45 (Air Britain Serials)</t>
  </si>
  <si>
    <t>RF831</t>
  </si>
  <si>
    <t>333/334</t>
  </si>
  <si>
    <t>NFT 28.9.45 (Air Britain Serials)</t>
  </si>
  <si>
    <t>HR310</t>
  </si>
  <si>
    <t>To RAAF 13.9.44 as A52-509 1 Sqn Crashed on takeoff at Labaun 28.09.45. (Air Britain Serials)</t>
  </si>
  <si>
    <t>RF829</t>
  </si>
  <si>
    <t>1 October 1945</t>
  </si>
  <si>
    <t>RV352</t>
  </si>
  <si>
    <t>3FP</t>
  </si>
  <si>
    <t>U/c jammed up bellylanded at Wymeswold 1.10.45 DBR (Air Britain Serials)</t>
  </si>
  <si>
    <t>NT489</t>
  </si>
  <si>
    <t>01/10/1945 de Havilland Mosquito NF Mark XXX NT489 of 151 Squadron swung on take off from RAF Predannack, hit a blister hangar and damaged Mosquito NF Mark XXX NT306 of the same squadron. (http://www.rafdavidstowmoor.org/pages/crash_log/crashlog45.htm) Swung and hit hangar on takeoff Predannack 1.10.45 DBF (Air Britain Serials) 01.10.45 151 Sqn. NT489 Swung on take-off from Predannack aerodrome, hit blister hangar and damaged Mosquito NT306 from the same squadron. (Mosquito Crash Log)</t>
  </si>
  <si>
    <t>KB351</t>
  </si>
  <si>
    <t>2 October 1945</t>
  </si>
  <si>
    <t>SOC 2.10.45 (Air Britain Serials)</t>
  </si>
  <si>
    <t>HK429</t>
  </si>
  <si>
    <t>HK473</t>
  </si>
  <si>
    <t>DD756</t>
  </si>
  <si>
    <t>25/239/141/239/515/1692 Flt/60OTU/13OTU</t>
  </si>
  <si>
    <t>3 October 1945</t>
  </si>
  <si>
    <t>To SAAF 9.8.45 (Air Britain Serials) Date: 21. 3. 1945
Take-off: 08.55
Landing: 15.25
Squadron: 60. SAAF
A/C: Mosquito PR.XVI 781
Crew: Maj. Daphne - Capt. Dodger
Targets: Ceske Budejovice, Cakovice, Lichtowitz, Ruhland, Cakovice (twice), 
rest place names are unreadable due to underexponed film
(http://forum.12oclockhigh.net/showthread.php?t=13872)</t>
  </si>
  <si>
    <t>RG129</t>
  </si>
  <si>
    <t>RG134</t>
  </si>
  <si>
    <t>RG143</t>
  </si>
  <si>
    <t>RG150</t>
  </si>
  <si>
    <t>TA171</t>
  </si>
  <si>
    <t>Swung on take-off and u/c collapsed Blida 9.8.45 (Air Britain Serials)</t>
  </si>
  <si>
    <t>MM745</t>
  </si>
  <si>
    <t>09/08/1945 1655 hours de Havilland Mosquito NF Mark XXX MM745/G HU-A of 406 Squadron RCAF RAF Predannack overshot the airfield crashed and exploded at Chyvarloe Farm, Gunwalloe, Helston 2¾ miles SW of Helston Police Station. The aircraft was completely burnt out of the two crew one is seriously injured the other killed. (http://www.rafdavidstowmoor.org/pages/crash_log/crashlog45.htm) Flew into ground on overshoot Predannack hit walls and blew up nr Gunwalloo Cornwall 9.8.45 (Air Britain Serials) 09.08.45 406 Sqn. MM745 Overshot, crashed, exploded and burnt out at Chyvarloe, near Gunwalloe, Cornwall. (Mosquito Crash Log)</t>
  </si>
  <si>
    <t>HJ856</t>
  </si>
  <si>
    <t>1655MTU/13OTU/1655MTU/16OTU/Polebrook/CRD</t>
  </si>
  <si>
    <t>11 August 1945</t>
  </si>
  <si>
    <t>SOC 11.8.45 (Air Britain Serials)</t>
  </si>
  <si>
    <t>CRD</t>
  </si>
  <si>
    <t>HJ925</t>
  </si>
  <si>
    <t>NS528</t>
  </si>
  <si>
    <t>Fuselage fractured in heavy landing Alipore 11.8.45 DBR (Air Britain Serials)</t>
  </si>
  <si>
    <t>HR302</t>
  </si>
  <si>
    <t>To RAAF 13.9.44 as A52-500 1 Sqn Crashed on takeoff Labaun 11.08.45. (Air Britain Serials)</t>
  </si>
  <si>
    <t>TA434</t>
  </si>
  <si>
    <t>12 August 1945</t>
  </si>
  <si>
    <t>U/c jammed and collapsed on landing Baigachi 12.8.45 (Air Britain Serials)</t>
  </si>
  <si>
    <t>KB238</t>
  </si>
  <si>
    <t>13 August 1945</t>
  </si>
  <si>
    <t>SOC 13.8.45 (Air Britain Serials)</t>
  </si>
  <si>
    <t>KB400</t>
  </si>
  <si>
    <t>David Smith's 'Mosquito Crash Log' lists 06.05.45 169S 'MT376' Aircraft hit high ground at Spitalgate aerodrome...., killing crew'. (MH, MM637 crashed on this date with 169 Squadron.) MT376 is not a Mosquito serial, perhaps an error for NT376, but NT376 is listed as crashing, coincidentally also at Spitalgate, 27.11.45 with 264S injuring two. (RAF Commands Forum) Overshot landing and hit hut Spittlegate 27.11.45 DBF (Air Britain Serials) 27.11.45 264 Sqn. MT376 Landing on strange airfield (Spitalgate) struck nissen hut and burned out, injuring two. (Mosquito Crash Log)</t>
  </si>
  <si>
    <t>KA168</t>
  </si>
  <si>
    <t>28 November 1945</t>
  </si>
  <si>
    <t>Overshot landing into hedge Halfpenny Green 28.11.45 (Air Britain Serials)</t>
  </si>
  <si>
    <t>DZ613</t>
  </si>
  <si>
    <t>1655MTU/Banff/Benson/PRDU</t>
  </si>
  <si>
    <t>29 November 1945</t>
  </si>
  <si>
    <t>SOC 29.11.45 (Air Britain Serials)</t>
  </si>
  <si>
    <t>DZ235</t>
  </si>
  <si>
    <t>23/FIU/60OTU/13OTU</t>
  </si>
  <si>
    <t>HX867</t>
  </si>
  <si>
    <t>DZ687</t>
  </si>
  <si>
    <t>HJ702</t>
  </si>
  <si>
    <t>456/FIU/13OTU</t>
  </si>
  <si>
    <t>Served with 456 Sqn 01/43 to 02/44, coded RX-X under RAF control. Returned to RAF. (Brian Fillery's website) SOC 29.11.45 (Air Britain Serials)</t>
  </si>
  <si>
    <t>HJ705</t>
  </si>
  <si>
    <t>60OTU/FIU/13OTU</t>
  </si>
  <si>
    <t>HJ706</t>
  </si>
  <si>
    <t>TA119</t>
  </si>
  <si>
    <t>487/16/268</t>
  </si>
  <si>
    <t>Post-War</t>
  </si>
  <si>
    <t>LR538</t>
  </si>
  <si>
    <t>HR556</t>
  </si>
  <si>
    <t>HR301</t>
  </si>
  <si>
    <t>First mentioned in 418 Sqn ORB, 24/25 February 1945; last recorded operation on 26/27 April 1945. TH-G, letter from ORB entry of 24/25 February 1945. Engine cut on air test u/c jammed bellylanded Melsbroek 30.11.45 (Air Britain Serials)</t>
  </si>
  <si>
    <t>KB150</t>
  </si>
  <si>
    <t>to USAAF as 43-34944 SOC 30.11.45 (Air Britain Serials)</t>
  </si>
  <si>
    <t>KB151</t>
  </si>
  <si>
    <t>to USAAF as 43-34945 SOC 30.11.45 (Air Britain Serials)</t>
  </si>
  <si>
    <t>KB154</t>
  </si>
  <si>
    <t>to USAAF as 43-34948 SOC 30.11.45 (Air Britain Serials)</t>
  </si>
  <si>
    <t>KB133</t>
  </si>
  <si>
    <t>SOC 30.11.45 (Air Britain Serials)</t>
  </si>
  <si>
    <t>KB149</t>
  </si>
  <si>
    <t>KB186</t>
  </si>
  <si>
    <t>HJ652</t>
  </si>
  <si>
    <t>Wheel ran into hole and u/c leg collapsed Melsbroek 8.10.45 not repaired (Air Britain Serials)</t>
  </si>
  <si>
    <t>SZ961</t>
  </si>
  <si>
    <t>418/138 Wg CU</t>
  </si>
  <si>
    <t>First recorded in 418 Sqn. ORB. 24/25 February 1945; last recorded operation on 24/25 April 1945. 418 Sqn ORB gives letter as "R" from 24 February to 6 April 1945. It reappears in 418 Sqn ORB as "J" on night of 17/18 April 1945 ("R" having been assigned to TA114). Swung on landing and u/c collapsed Cambrai/Epinoy 8.10.45 (Air Britain Serials)</t>
  </si>
  <si>
    <t>138 Wg CU</t>
  </si>
  <si>
    <t>HJ670</t>
  </si>
  <si>
    <t>418/157/464/21/487/613/305/13OTU</t>
  </si>
  <si>
    <t>9 October 1945</t>
  </si>
  <si>
    <t>Taken on strength at 418 Sqn. from No.10 Movements Unit, 11 May 1943; to No.157 Squadron, 31 July 1943. Delivered to No.418 along with HJ783; aircraft "P" and "Y" taken on strength, but which letter goes with which aircraft uncertain. U/c collapsed on landing Wombleton 9.10.45 (Air Britain Serials) 09.10.45 13 OTU. HJ670 Undercarriage collapsed on single-engine landing at Wombleton aerodrome Crew unhurt. (Mosquito Crash Log)</t>
  </si>
  <si>
    <t>MM469</t>
  </si>
  <si>
    <t>151/96/29/604/409</t>
  </si>
  <si>
    <t>SOC 9.10.45 (Air Britain Serials)</t>
  </si>
  <si>
    <t>NS823</t>
  </si>
  <si>
    <t>305/418/138 Wg</t>
  </si>
  <si>
    <t>Received at 418 Sqn. from No.27 Movements Unit, 4 October 1944; last recorded in ORB, 24/25 April 1945. TH-W, letter noted in ORB entry of 3/4 January 1945. Engine caught fire forcelanded St.Denis Westrem 9.10.45 SOC (Air Britain Serials)</t>
  </si>
  <si>
    <t>138 Wg</t>
  </si>
  <si>
    <t>DZ611</t>
  </si>
  <si>
    <t>692/627/109</t>
  </si>
  <si>
    <t>Swung on landing Woodhall Spa 9.10.45 not repaired (Air Britain Serials)</t>
  </si>
  <si>
    <t>NS650</t>
  </si>
  <si>
    <t>DZ342</t>
  </si>
  <si>
    <t>3 December 1945</t>
  </si>
  <si>
    <t>SOC 3.12.45 (Air Britain Serials)</t>
  </si>
  <si>
    <t>TA498</t>
  </si>
  <si>
    <t>DBR 3.12.45 (Air Britain Serials)</t>
  </si>
  <si>
    <t>HR604</t>
  </si>
  <si>
    <t>143/14</t>
  </si>
  <si>
    <t>4 December 1945</t>
  </si>
  <si>
    <t>Lost power on overshoot and crashlanded Sylt 4.12.45 (Air Britain Serials)</t>
  </si>
  <si>
    <t>PF504</t>
  </si>
  <si>
    <t>5 December 1945</t>
  </si>
  <si>
    <t>Overshot landing ground-looped and u/c collapsed Tangmere 5.12.45 (Air Britain Serials)</t>
  </si>
  <si>
    <t>HR568</t>
  </si>
  <si>
    <t>HR568 swung on take-off, Don Muang, 5 December 1945. The pilot was unable to correct the swing and in the resulting ground loop the undercarriage collapsed. No casualties. The incident is unremarked in the Operations Record Book. (http://users.cyberone.com.au/clardo/de_havilland_mosquito.html) Swung in take-off and u/c collapsed Don Muang 5.12.45 (Air Britain Serials)</t>
  </si>
  <si>
    <t>KB438</t>
  </si>
  <si>
    <t>139/608/162</t>
  </si>
  <si>
    <t>6 December 1945</t>
  </si>
  <si>
    <t>SOC 6.12.45 (Air Britain Serials)</t>
  </si>
  <si>
    <t>KB442</t>
  </si>
  <si>
    <t>KB483</t>
  </si>
  <si>
    <t>KB499</t>
  </si>
  <si>
    <t>17.04.1945 2254 142 to Ingolstadt from Gransden Lodge swung off the runway and lost undercarriage, caught fire and bomb load exploded. at Gransden Lodge airfied 2254 (BCL). F/L SA Nolan ok, P/O WJC Green ok, SOC 6.12.45 (Air Britain Serials)</t>
  </si>
  <si>
    <t>PF428</t>
  </si>
  <si>
    <t>627/128</t>
  </si>
  <si>
    <t>Sent for repair 6.12.45 NFT (Air Britain Serials)</t>
  </si>
  <si>
    <t>RF622</t>
  </si>
  <si>
    <t>Hit sea during low level bombing practice and broke up 1 1/2m NE of Sylt 6.12.45 (Air Britain Serials)</t>
  </si>
  <si>
    <t>MM290</t>
  </si>
  <si>
    <t>MM297</t>
  </si>
  <si>
    <t>KB265</t>
  </si>
  <si>
    <t>139/608/627/109</t>
  </si>
  <si>
    <t>7 December 1945</t>
  </si>
  <si>
    <t>To 5813M 7.12.45 (Air Britain Serials)</t>
  </si>
  <si>
    <t>HK349</t>
  </si>
  <si>
    <t>SOC 7.12.45 (Air Britain Serials)</t>
  </si>
  <si>
    <t>NT115</t>
  </si>
  <si>
    <t>107/21</t>
  </si>
  <si>
    <t>Name: HYMAS, HAROLD JOHN PHILLIP 
Initials: H J P 
Nationality: United Kingdom 
Rank: Warrant Officer 
Regiment/Service: Royal Air Force Volunteer Reserve 
Unit Text: 151 Sqdn. 
Date of Death: 18/10/1945 
Service No: 1330502 
Casualty Type: Commonwealth War Dead 
Grave/Memorial Reference: Panel 269. 
Memorial: RUNNYMEDE MEMORIAL 
Hymas was aboard Mosquito NF.30 MM796, of No.151 Sqn. when it was damaged by debris on bombing range . The engine cut on approach and the Mosquito crashlanded in Blackwater River, Bradwell Bay. 1 missing.
See:
De Havilland Mosquito Crash Log
Smith,David J.
Earl Shilton:Midland Counties Pubs.,1980
p.37
Dave Smith incorrectly quotes date as 8-10-1945.
(http://www.rafcommands.com/forum/showthread.php?p=26690&amp;highlight=Mosquito#post26690) Damaged by debris on bombing range engine cut on approach crashlanded in river Bradwell Bay 18.10.45 (Air Britain Serials) 08.10.45 151 Sqn. MM796 Crashed into Blackwater River, Bradwell Bay, on approach. One missing. (Mosquito Crash Log)</t>
  </si>
  <si>
    <t>DZ229</t>
  </si>
  <si>
    <t>23/60OTU/13OTU</t>
  </si>
  <si>
    <t>19 October 1945</t>
  </si>
  <si>
    <t>SOC 19.10.45 (Air Britain Serials)</t>
  </si>
  <si>
    <t>HR648</t>
  </si>
  <si>
    <t>20 October 1945</t>
  </si>
  <si>
    <t>Spun into ground out of cloud 55m SE of Khota Tregannu Malaya 20.10.45 (Air Britain Serials)</t>
  </si>
  <si>
    <t>NS503</t>
  </si>
  <si>
    <t>21 October 1945</t>
  </si>
  <si>
    <t>Engine cut bellylanded at Mingaladon 21.10.45 not repaired (Air Britain Serials)</t>
  </si>
  <si>
    <t>NS690</t>
  </si>
  <si>
    <t>Missing on ferry flight Calcutta-Saigon 21.10.45 (Air Britain Serials) FAWKNER  JAH  1382899, WORKMAN  MC  129389</t>
  </si>
  <si>
    <t>KB452</t>
  </si>
  <si>
    <t>22 October 1945</t>
  </si>
  <si>
    <t>SOC 22.10.45 (Air Britain Serials)</t>
  </si>
  <si>
    <t>KB554</t>
  </si>
  <si>
    <t>ME/RN 728</t>
  </si>
  <si>
    <t>23 October 1945</t>
  </si>
  <si>
    <t>To RN 23.10.45 (Air Britain Serials)</t>
  </si>
  <si>
    <t>KB615</t>
  </si>
  <si>
    <t>ME/RN</t>
  </si>
  <si>
    <t>RF717</t>
  </si>
  <si>
    <t>24 October 1945</t>
  </si>
  <si>
    <t>Hit bullock during night takeoff St.Thomas Mount 24.10.45 (Air Britain Serials)</t>
  </si>
  <si>
    <t>DZ579</t>
  </si>
  <si>
    <t>618/MAEE</t>
  </si>
  <si>
    <t>25 October 1945</t>
  </si>
  <si>
    <t>PZ283</t>
  </si>
  <si>
    <t>Stalled on approach and crashed Harrowbeer 16.7.45 (Air Britain Serials) 16.07.45 406 Sqn. MM734 Stalled and crashed on approach to Harrowbeer aerodrome, killing crew. Aircraft was coded 'C'. (Mosquito Crash Log)</t>
  </si>
  <si>
    <t>KA977</t>
  </si>
  <si>
    <t>17 July 1945</t>
  </si>
  <si>
    <t>To RN 17.7.45 NFT (Air Britain Serials)</t>
  </si>
  <si>
    <t>RF705</t>
  </si>
  <si>
    <t>Bombs exploded prematurely and damaged aircraft ditched 20m S of Rangoon 17.7.45 (Air Britain Serials) MH - Was one casualty NICOLSON  DJ  1325437?</t>
  </si>
  <si>
    <t>KB560</t>
  </si>
  <si>
    <t>163/608/142</t>
  </si>
  <si>
    <t>18 July 1945</t>
  </si>
  <si>
    <t>KA109</t>
  </si>
  <si>
    <t>RCAF Accident Patricia Bay BC .45 (Air Britain Serials)
first date: 22 February 1945 - Taken on strength by Eastern Air Command
 Delivered to storage with Eastern Air Command.  To storage with Western Air Command on 24 April 1945, issued from storage on 21 June 1945.  Category A crash at sea between Texada and Lasqueti Islands (off the east coast of central Vancouver Island) on 18 July 1945.  Ownership to No. 3 Repair Depot on 25 July 1945 for write off.
 last date: 14 August 1945 - Written off
(http://www.ody.ca/~bwalker/RCAF_JX579_KA232.html)</t>
  </si>
  <si>
    <t>DZ251</t>
  </si>
  <si>
    <t>410/456/157/60OTU/13OTU</t>
  </si>
  <si>
    <t>19 July 1945</t>
  </si>
  <si>
    <t>MM531</t>
  </si>
  <si>
    <t>TA138</t>
  </si>
  <si>
    <t>Lost wing and crashed Seletar 27.10.45 (Air Britain Serials)</t>
  </si>
  <si>
    <t>KB146</t>
  </si>
  <si>
    <t>USAAF/608/162</t>
  </si>
  <si>
    <t>29 October 1945</t>
  </si>
  <si>
    <t>to USAAF as 43-34940 Overshot landing at Pomigliano 29.10.45 DBR (Air Britain Serials)</t>
  </si>
  <si>
    <t>MM769</t>
  </si>
  <si>
    <t>USAAF NWAfrica, later to RAF M.A.C. SOC 29.10.45 (Air Britain Serials)</t>
  </si>
  <si>
    <t>MV569</t>
  </si>
  <si>
    <t>12FU/255</t>
  </si>
  <si>
    <t>SOC 19.7.45 (Air Britain Serials)</t>
  </si>
  <si>
    <t>LR585</t>
  </si>
  <si>
    <t>1FU/255</t>
  </si>
  <si>
    <t>LR459</t>
  </si>
  <si>
    <t>RG137</t>
  </si>
  <si>
    <t>357MU</t>
  </si>
  <si>
    <t>Swung on take-off and u/c collapsed lesi 19.7.45 (Air Britain Serials)</t>
  </si>
  <si>
    <t>KB217</t>
  </si>
  <si>
    <t>1655MTU/139/1655MTU/139</t>
  </si>
  <si>
    <t>20 July 1945</t>
  </si>
  <si>
    <t>Overshot landing at wrong airfield Woodley 7.11.45 to 5773M (Air Britain Serials)</t>
  </si>
  <si>
    <t>RG269</t>
  </si>
  <si>
    <t>8 November 1945</t>
  </si>
  <si>
    <t>Engine cut after take-off control lost on approach Hawarden 8.11.45 DBF (Air Britain Serials) 08.11.45 27 MU. RG269 Landing after failure of port engine after take-off, crashed at Bretton Farm on approach to Hawarden aerodrome, due to error of judgement in raising flaps, killing one. (Mosquito Crash Log)</t>
  </si>
  <si>
    <t>RG125</t>
  </si>
  <si>
    <t>Overshot landing and hit blast pen Saigon 8.11.45 DBR (Air Britain Serials)</t>
  </si>
  <si>
    <t>DZ242</t>
  </si>
  <si>
    <t>264/307/254/60OTU/13OTU</t>
  </si>
  <si>
    <t>9 November 1945</t>
  </si>
  <si>
    <t>SOC 9.11.45 (Air Britain Serials)</t>
  </si>
  <si>
    <t>DZ725</t>
  </si>
  <si>
    <t>RAE/FIU/1692 Flt/13OTU</t>
  </si>
  <si>
    <t>RG204</t>
  </si>
  <si>
    <t>SIU/RCASU</t>
  </si>
  <si>
    <t>10 November 1945</t>
  </si>
  <si>
    <t>to M.A.C. 1945 SOC 29.10.45 (Air Britain Serials)</t>
  </si>
  <si>
    <t>NT312</t>
  </si>
  <si>
    <t>406/125</t>
  </si>
  <si>
    <t>30 October 1945</t>
  </si>
  <si>
    <t>Overshot landing into hedge Church Fenton 30.10.45 (Air Britain Serials)</t>
  </si>
  <si>
    <t>A52-75</t>
  </si>
  <si>
    <t>0 November 1945</t>
  </si>
  <si>
    <t>Built as F.B.40. Delivered during March 1945. Final disposition: converted to components after takeoff accident at Wagga, New South Wales, November 1945. (Beaufort, Beaufighter and Mosquito in Australian Service, Stewart Wilson, 1990) Crashed Wagga Wagga NSW 11.45 (Air Britain Serials)</t>
  </si>
  <si>
    <t>HR398</t>
  </si>
  <si>
    <t>1 November 1945</t>
  </si>
  <si>
    <t>SOC 1.11.45 (Air Britain Serials)</t>
  </si>
  <si>
    <t>HR334</t>
  </si>
  <si>
    <t>82/47</t>
  </si>
  <si>
    <t>LR307</t>
  </si>
  <si>
    <t>HR189</t>
  </si>
  <si>
    <t>4 November 1945</t>
  </si>
  <si>
    <t>Flying accident at Hechtel. M.Blankstein, pilot. Born Antwerp 20/10/11.Buried British Cemetery Evere, Brussels. Reburied EPH 10/10/48 Spun into ground after roll nr Bourg-Leopold 4.11.45 (Air Britain Serials)</t>
  </si>
  <si>
    <t>HK318</t>
  </si>
  <si>
    <t>5 November 1945</t>
  </si>
  <si>
    <t>SOC 5.11.45 (Air Britain Serials)</t>
  </si>
  <si>
    <t>LR437</t>
  </si>
  <si>
    <t>Wheel caught in rut on takeoff swung and u/c collapsed Deversoir 5.11.45 (Air Britain Serials)</t>
  </si>
  <si>
    <t>MM222</t>
  </si>
  <si>
    <t>571/109/105</t>
  </si>
  <si>
    <t>6 November 1945</t>
  </si>
  <si>
    <t>Lost power on take-off failed to climb and crash-landed Ramsey St.Mary Hunts. 6.11.45 (Air Britain Serials)</t>
  </si>
  <si>
    <t>MM794</t>
  </si>
  <si>
    <t>Engine cut bellylanded at Bradwell Bay 6.11.45 (Air Britain Serials)</t>
  </si>
  <si>
    <t>ML970</t>
  </si>
  <si>
    <t>105/692/571/692/180</t>
  </si>
  <si>
    <t>7 November 1945</t>
  </si>
  <si>
    <t>142/139/162/608/MSS Upwood</t>
  </si>
  <si>
    <t>14 September 1945</t>
  </si>
  <si>
    <t>U/c collapsed on landing overshot runway Debden 9.9.45 DBF (Air Britain Serials) 09.09.45 544 Sqn. RG197 While landing downwind at Debden aerodrome undercarriage collapsed due to slight swing and heavy braking. Aircraft caught fire, crew unhurt. (Mosquito Crash Log)</t>
  </si>
  <si>
    <t>MM459</t>
  </si>
  <si>
    <t>151/96/604/409</t>
  </si>
  <si>
    <t>10 September 1945</t>
  </si>
  <si>
    <t>SOC 10.9.45 (Air Britain Serials)</t>
  </si>
  <si>
    <t>MM293</t>
  </si>
  <si>
    <t>400/RN</t>
  </si>
  <si>
    <t>KB482 Crashed on landing in the rain RAF Cosford on wheel fell in to foot deep dyke. KB482 was initally assessed as CAT B (beyond repiar on site, but reparable at a maintenance unit) But then in the following months changed to a CAT E ( Write off and suitable only for scrap) then struck off charge. (http://www.mossie.org/forum/read.php?1,3833) Overshot landing and hit ditch Cosford 14.9.45 (Air Britain Serials)</t>
  </si>
  <si>
    <t>LR504</t>
  </si>
  <si>
    <t>SOC 14.9.45 (Air Britain Serials)</t>
  </si>
  <si>
    <t>PZ282</t>
  </si>
  <si>
    <t>15 September 1945</t>
  </si>
  <si>
    <t>To 5636M 15.9.45 (Air Britain Serials)</t>
  </si>
  <si>
    <t>NT206</t>
  </si>
  <si>
    <t>To 5637M 15.9.45 (Air Britain Serials)</t>
  </si>
  <si>
    <t>KB132</t>
  </si>
  <si>
    <t>USAAF/16OTU</t>
  </si>
  <si>
    <t>KB346</t>
  </si>
  <si>
    <t>608/16OTU</t>
  </si>
  <si>
    <t>SOC 15.9.45 (Air Britain Serials)</t>
  </si>
  <si>
    <t>DZ415</t>
  </si>
  <si>
    <t>105/627</t>
  </si>
  <si>
    <t>The 617 Squadron ORB lists this as Q, for example 24 June 1944, F/L Fawke, coded Q. It later (3 October 1944) lists it as A. SOC 15.9.45 (Air Britain Serials)</t>
  </si>
  <si>
    <t>HK519</t>
  </si>
  <si>
    <t>TV963</t>
  </si>
  <si>
    <t>17 September 1945</t>
  </si>
  <si>
    <t>To RN 17.9.45 NFT (Air Britain Serials)</t>
  </si>
  <si>
    <t>TE593</t>
  </si>
  <si>
    <t>Crashed on approach Catfoss 17.9.45 (Air Britain Serials) 17.09.45 CGS. TE593 Stalled and crashed on approach to Catfoss aerodrome, Yorks, short of runway. Crew unhurt. (Mosquito Crash Log)</t>
  </si>
  <si>
    <t>RF771</t>
  </si>
  <si>
    <t>134MU</t>
  </si>
  <si>
    <t>18 September 1945</t>
  </si>
  <si>
    <t>Control lost when engine cut broke up in air 5m N of Faluja 18.9.45 (Air Britain Serials)</t>
  </si>
  <si>
    <t>A52-86</t>
  </si>
  <si>
    <t>19 September 1945</t>
  </si>
  <si>
    <t>DZ604</t>
  </si>
  <si>
    <t>SOC 2.8.45 (Air Britain Serials)</t>
  </si>
  <si>
    <t>MM179</t>
  </si>
  <si>
    <t>DZ269</t>
  </si>
  <si>
    <t>456/60OTU/13OTU</t>
  </si>
  <si>
    <t>3 August 1945</t>
  </si>
  <si>
    <t>Served with 456 Sqn 01/43 to 02/44, coded RX-U under RAF control. Returned to RAF. (Brian Fillery's website) Swung on take-off and u/c collapsed Middleton St.George 3.8.45 (Air Britain Serials) 03 .08.45 13 OTU. HJ269 Swung on take-off from Middleton St. George and undercarriage collapsed. (Mosquito Crash Log)</t>
  </si>
  <si>
    <t>ML991</t>
  </si>
  <si>
    <t>KB660</t>
  </si>
  <si>
    <t>To RN 3.8.45 NFT (Air Britain Serials)</t>
  </si>
  <si>
    <t>NS681</t>
  </si>
  <si>
    <t>GILLESPIE, Frederick James - (Squadron Leader); Service Number - 407576; File type - Casualty - Repatriation; Aircraft - Mosquito; Place - Coomallie; Date - 3 August 1945 (NAA) To RAAF 12.10.44 as A52-605 87 Sqn Crashed on takeoff Coomalie Creek NT 03.08.45 (Air Britain Serials)</t>
  </si>
  <si>
    <t>HJ791</t>
  </si>
  <si>
    <t>4 August 1945</t>
  </si>
  <si>
    <t>To RN 9.8.45 NFT (Air Britain Serials)</t>
  </si>
  <si>
    <t>NS684</t>
  </si>
  <si>
    <t>KA316</t>
  </si>
  <si>
    <t>6FU</t>
  </si>
  <si>
    <t>HX970</t>
  </si>
  <si>
    <t>Mkrs/60OTU/13OTU</t>
  </si>
  <si>
    <t>Crashed in the course of a formation shallow dive-bombing display on 2 July, disintegrating in the target area with the death of 1455066 W/O Kenneth Webster (Pilot) and 1550365 F/Sgt Jack Hopes (Nav/WOp). (Don Clark, http://members.aardvark.net.au/india_and_burma.html) On 2 July, RF779 crashed in the course of a formation shallow dive-bombing display 28 miles North of Bangalore and perhaps 10 miles north of Yelahanka. Sadly, the pilot 1455066 W/O Kenneth Webster misjudged the pullout and the aircraft disintegrated on impact with the ground. Webster and his navigator 1550365 F/Sgt Jack Hopes died. Webster was a particularly close friend of Tom Taylor’s. By this date, Taylor was already at St Thomas Mount, and on that day he was in the air, having a dual check with F/Lt Winship at the controls of RF277. (http://users.cyberone.com.au/clardo/td_taylor.html) Dived into ground during dive bombing practice 28m N of Bangalore 2.7.45 (Air Britain Serials)</t>
  </si>
  <si>
    <t>HK166</t>
  </si>
  <si>
    <t>FIU/264/86 Gp CS</t>
  </si>
  <si>
    <t>3 July 1945</t>
  </si>
  <si>
    <t>SOC 3.7.45 (Air Britain Serials)</t>
  </si>
  <si>
    <t>86 Gp CS</t>
  </si>
  <si>
    <t>KB416</t>
  </si>
  <si>
    <t>03.07.1945 1450 Training 627 from Woodhall Spa port engine failed, on return hit runway and bounced back in air before crash landing at Woodhall Spa airfield 1740 (BCL). F/L DN Johnson +, P/O JD Finlayson inj, 4,000lb bomb bay conversion (Brian Fillery) Stalled on asymmetric overshoot Woodhall Spa 3.7.45 (Air Britain Serials) 03.07.45 627 Sqn. KB416 Overshot, crashed and burned at Woodhall Spa aerodrome, killing one and injuring one. (Mosquito Crash Log)</t>
  </si>
  <si>
    <t>RF600</t>
  </si>
  <si>
    <t>47/110</t>
  </si>
  <si>
    <t>MM363</t>
  </si>
  <si>
    <t>AAEE/RAE/PRDU</t>
  </si>
  <si>
    <t>To 6662M 22.8.45 (Air Britain Serials) Asymmetric loads tests.</t>
  </si>
  <si>
    <t>MM520</t>
  </si>
  <si>
    <t>SOC 22.8.45 (Air Britain Serials)</t>
  </si>
  <si>
    <t>KB194</t>
  </si>
  <si>
    <t>23 August 1945</t>
  </si>
  <si>
    <t>23/08/1945 Mosquito KB194 of 16 OTU broke up in cloud and crashed at Rollright. Pilot F/O George Mansell Proctor DFC and pupil navigator F/O Keith Leslie Kelly, both New Zealanders, were both killed. (http://www.couplandbell.com/marg/crashes1945.htm) Broke up in air on training flight 23.8.45 (Air Britain Serials) 23.08.45 16 OTU. KB194 Believed broke up die to loss of control while flying in cloud, killing crew and crashing at Roliright Heath Farm, Oxon. (Mosquito Crash Log)</t>
  </si>
  <si>
    <t>RF830</t>
  </si>
  <si>
    <t>Became out of control during elevator tab trials and broke up in air nr Aldershot Hants. 23.8.45 (Air Britain Serials) 23.08.45 RAE. RF830 Lost control and aircraft broke up at Aldershot, Hants, killing one Farnborough and injuring one. (Mosquito Crash Log)</t>
  </si>
  <si>
    <t>MM227</t>
  </si>
  <si>
    <t>SOC 23.8.45 (Air Britain Serials)</t>
  </si>
  <si>
    <t>RF612</t>
  </si>
  <si>
    <t>23/08/1945 de Havilland Mosquito FB Mark VI of 248 Squadron based at Chivenor, Devon crashed into the sea killing 128359 F/Lt John Frederick Green DFC and 145850 F/Lt George Brown Forrest DFC. (http://www.rafdavidstowmoor.org/pages/crash_log/crashlog45.htm) Stalled off turn and spun into sea 25m S of Plymouth 23.8.45 (Air Britain Serials)</t>
  </si>
  <si>
    <t>TE704</t>
  </si>
  <si>
    <t>24 August 1945</t>
  </si>
  <si>
    <t>To RN 24.8.45 (Air Britain Serials)</t>
  </si>
  <si>
    <t>TE717</t>
  </si>
  <si>
    <t>TE741</t>
  </si>
  <si>
    <t>To RN 24.8.45 NFT (Air Britain Serials)</t>
  </si>
  <si>
    <t>KB473</t>
  </si>
  <si>
    <t>139/142/162</t>
  </si>
  <si>
    <t>26 August 1945</t>
  </si>
  <si>
    <t>SOC 26.8.45 (Air Britain Serials)</t>
  </si>
  <si>
    <t>MM200</t>
  </si>
  <si>
    <t>27 August 1945</t>
  </si>
  <si>
    <t>SOC 13.10.45 (Air Britain Serials)</t>
  </si>
  <si>
    <t>KB524</t>
  </si>
  <si>
    <t>RF662</t>
  </si>
  <si>
    <t>Tyre burst on landing swung and u/c collapsed Bentwaters 13.10.45 (Air Britain Serials)</t>
  </si>
  <si>
    <t>NS813</t>
  </si>
  <si>
    <t>14 October 1945</t>
  </si>
  <si>
    <t>To RAAF 22.2.45 as A52-613 87 Sqn Crashed on takeoff Charleville QLD 14.10.45 (Air Britain Serials)</t>
  </si>
  <si>
    <t>NS999</t>
  </si>
  <si>
    <t>464/487/305</t>
  </si>
  <si>
    <t>15 October 1945</t>
  </si>
  <si>
    <t>11.04.1944 pm ASR patrol 151 over Bay of Biscay from Colerne. Severley damaged in combat with Ju88 of ZG1, written off after landing at base. Repaired and SoC July 1945 after service with 604 and 264 Sqn. unknown location (FCL). F/S J Playford ok, W/O GD Kelsey ok, no further info 11/04/1944 Ju88C-6 aircraft of ZG1 severely damage MM438 of 151 squadron F/Sgt J. Playford &amp; navigator W/O G.D. Kelsey manage to return to Predannack uninjured but their aircraft is written-off as beyond repair. (http://www.rafdavidstowmoor.org/pages/crash_log/crashlog44.htm) SOC 5.7.45 (Air Britain Serials)</t>
  </si>
  <si>
    <t>LR248</t>
  </si>
  <si>
    <t>HP974</t>
  </si>
  <si>
    <t>KB120</t>
  </si>
  <si>
    <t>HP869</t>
  </si>
  <si>
    <t>301FTU/1672CU</t>
  </si>
  <si>
    <t>LR440</t>
  </si>
  <si>
    <t>LR445</t>
  </si>
  <si>
    <t>MM500</t>
  </si>
  <si>
    <t>HP914</t>
  </si>
  <si>
    <t>HP971</t>
  </si>
  <si>
    <t>HR437</t>
  </si>
  <si>
    <t>KA973</t>
  </si>
  <si>
    <t>RN 728</t>
  </si>
  <si>
    <t>To RN 5.7.45 (Air Britain Serials)</t>
  </si>
  <si>
    <t>TA190</t>
  </si>
  <si>
    <t>DZ576</t>
  </si>
  <si>
    <t>KB496</t>
  </si>
  <si>
    <t>05/07/1945 Mosquito KB496 of 16 OTU suffered a collapsed undercarriage at Barford St John. W/O S Dennis was unhurt.) http://www.couplandbell.com/marg/crashes1945.htm) Swung on landing and u/c collapsed Barford St.John 5.7.45 (Air Britain Serials)</t>
  </si>
  <si>
    <t>LR463</t>
  </si>
  <si>
    <t>MM332</t>
  </si>
  <si>
    <t>HR540</t>
  </si>
  <si>
    <t>Stalled on landing and u/c collapsed Kinmagan 5.7.45 DBF (Air Britain Serials)</t>
  </si>
  <si>
    <t>DD600</t>
  </si>
  <si>
    <t>151/157/307/13OTU</t>
  </si>
  <si>
    <t>6 July 1945</t>
  </si>
  <si>
    <t>SOC 6.7.45 (Air Britain Serials)</t>
  </si>
  <si>
    <t>HP988</t>
  </si>
  <si>
    <t>235/248/464</t>
  </si>
  <si>
    <t>Swung on landing and u/c collapsed Melsbroek 6.7.45 (Air Britain Serials)</t>
  </si>
  <si>
    <t>NT296</t>
  </si>
  <si>
    <t>456/54OTU</t>
  </si>
  <si>
    <t>Engine cut after take-off and u/c leg jammed belly-landed Charterhall 6.7.45 (Air Britain Serials)</t>
  </si>
  <si>
    <t>HK532</t>
  </si>
  <si>
    <t>HK458</t>
  </si>
  <si>
    <t>HK313</t>
  </si>
  <si>
    <t>7 July 1945</t>
  </si>
  <si>
    <t>To 5286M 7.7.45 (Air Britain Serials)</t>
  </si>
  <si>
    <t>PZ178</t>
  </si>
  <si>
    <t>23/BSDU</t>
  </si>
  <si>
    <t>8 July 1945</t>
  </si>
  <si>
    <t>Engine cut lost height and hit bank in forced landing and fell in river Ford Junction Sussex 13.12.45 (Air Britain Serials) 13.12.45 540 Sqn. RG228 Force landed four hundred yards SE of Ford railway station due to engine failure. (Mosquito Crash Log)
Name: TREVOR, GUY 
Initials: G 
Nationality: United Kingdom 
Rank: Flight Lieutenant (Pilot) 
Regiment/Service: Royal Air Force Volunteer Reserve 
Unit Text: 540 Sqdn. 
Age: 25 
Date of Death: 13/12/1945 
Service No: 144178 
Additional information: Son of Arthur and Olive May Trevor. of Castle Eden. 
Casualty Type: Commonwealth War Dead 
Grave/Memorial Reference: Row 1. Grave 13. 
Cemetery: CASTLE EDEN (ST. JAMES) CHURCHYARD 
(CWGC)</t>
  </si>
  <si>
    <t>RF588</t>
  </si>
  <si>
    <t>NS733</t>
  </si>
  <si>
    <t>From "The Price Of Peace" (Colin Cummings): 13-12-1945 - RF588 - Mosquito VI - 211 Sqn - 20 Miles SE of Ipoh. The aircraft was engaged on a special courier sortie when it broke up in mid air. It was not determined whether the break up happened because the aircraft was subjected to undue turbulence or if there was a pre-existing weakness in the structure, such as glued joints failing from moisture ingress. F/O Stephen Falconer DUNNETT, 22, and 'believed to be' Captain James Edward ENGLAND, 51, MC, Intelligence Corps, both killed. (Henk Welting) RF588 broke up in mid-air 10 miles SSW of Ipoh in Malaya, 13 December 1945, on a courier flight with the loss of F/O Stephen Falconer Dunnett 179774 and his passenger. A “Mr England” of the Rice Commission according to the ORB—although elsewhere noted as 120560 Captain James Edward England MC, 51, Intelligence Corps—his loss is unrecorded by the Commonwealth War Graves Commission. The break-up of the Mosquito was witnessed from the ground. The weather had been extremely difficult over Malaya and in an earlier departure F/Lt Witt, with passenger Rear Admiral Douglas-Pennant of SEAC, had found it advisable to divert to Singapore. According to the accident record as reported by Cummings in his Price of Peace: “It was not determined whether the break-up happened because the aircraft was subjected to undue turbulence or if there was a pre-existing weakness in the structure, such as glued joints failing from moisture ingress.” The final honours were rendered the following day by a local RAF Station (possibly RAF Ipoh) with F/O Donley and F/O Glossop of 211 Squadron in attendance. Dunnett lies at rest in the Taiping War Cemetery. http://users.cyberone.com.au/clardo/de_havilland_mosquito.html The mid-air break-up of Dunnett's aircraft had been followed standing-down of aircraft for spar inspection and maintenance. While there were sufficient aircraft for the great Bangkok Victory parade flypast on 19 January 1946 in the presence of the King of Siam (the young King Ananda Mahidol, Rama VIII, who had recently returned to his country) and the SEAC Supremo Lord Mountbatten, the following day all 211 Squadron aircraft were grounded again for spar inspection and repair. However, a further round of inspections was shortly called for and this time found just three of the eighteen aircraft on strength to be serviceable. (as above) Broke up in air 20m SE of Ipoh 13.12.45 cause not known (Air Britain Serials)</t>
  </si>
  <si>
    <t>HJ776</t>
  </si>
  <si>
    <t>605/464/60OTU/13OTU</t>
  </si>
  <si>
    <t>14 December 1945</t>
  </si>
  <si>
    <t>Served with 464 Sqn, under RAF control 9/43 to 3/7/44. Written off after crash landing Crew F/O Avery &amp;W/O Williams. (Brian Fillery's website) Coded J, was CatB after crash-landing at Thorney Island 5/6 July 44 (2nd TAF) Was UP-E on 605 Squadron (Ian Piper: http://www.605squadron.co.uk/Squadron_aircraft.htm) Swung on take-off and u/c collapsed Croft 14.12.45 (Air Britain Serials)</t>
  </si>
  <si>
    <t>HJ667</t>
  </si>
  <si>
    <t>G-AGKO SOC 14.12.45 (Air Britain Serials)</t>
  </si>
  <si>
    <t>KB389</t>
  </si>
  <si>
    <t>SOC 14.12.45 (Air Britain Serials)</t>
  </si>
  <si>
    <t>TE666</t>
  </si>
  <si>
    <t>16 December 1945</t>
  </si>
  <si>
    <t>Engine cut crashed in forced landing Arafali Eritrea 16.12.45 (Air Britain Serials)</t>
  </si>
  <si>
    <t>PF433</t>
  </si>
  <si>
    <t>692/571/98</t>
  </si>
  <si>
    <t>17 December 1945</t>
  </si>
  <si>
    <t>Swung on landing and u/c collapsed Melsbroek 17.12.45 (Air Britain Serials)</t>
  </si>
  <si>
    <t>TA500</t>
  </si>
  <si>
    <t>TA500 seriously damaged by fire, 17 December 1945. While engaged in a four aircraft formation flight, F/Sgt Kneebone detected fire in the cockpit and immediately broke away to make a very good landing with smoke issuing from the rear of the cockpit and the starboard side of the aircraft. The fire was extinguished but not before the aircraft suffered serious damage. On investigation, it was determined that some electrical wiring and fuses had been removed in an unauthorised modification, leaving the electrical circuits unprotected from overload. (http://users.cyberone.com.au/clardo/de_havilland_mosquito.html) Caught fire in air over Thailand 17.12.45 DBR and SOC on return (Air Britain Serials)</t>
  </si>
  <si>
    <t>HK298</t>
  </si>
  <si>
    <t>RAE/25/68/51OTU</t>
  </si>
  <si>
    <t>19 December 1945</t>
  </si>
  <si>
    <t>SOC 19.12.45 (Air Britain Serials)</t>
  </si>
  <si>
    <t>RR315</t>
  </si>
  <si>
    <t>BCIS</t>
  </si>
  <si>
    <t>Swung on landing and u/c collapsed Finningley 19.12.45 (Air Britain Serials)</t>
  </si>
  <si>
    <t>HX974</t>
  </si>
  <si>
    <t>20 December 1945</t>
  </si>
  <si>
    <t>NS643</t>
  </si>
  <si>
    <t>To 5760M 20.12.45 (Air Britain Serials)</t>
  </si>
  <si>
    <t>DZ756</t>
  </si>
  <si>
    <t>24 December 1945</t>
  </si>
  <si>
    <t>SOC 24.12.45 (Air Britain Serials)</t>
  </si>
  <si>
    <t>DZ236</t>
  </si>
  <si>
    <t>301FTU/1 OADU/23/60OTU/13OTU</t>
  </si>
  <si>
    <t>27 December 1945</t>
  </si>
  <si>
    <t>SOC 27.12.45 (Air Britain Serials)</t>
  </si>
  <si>
    <t>HX940</t>
  </si>
  <si>
    <t>HR539</t>
  </si>
  <si>
    <t>HR649</t>
  </si>
  <si>
    <t>RF714</t>
  </si>
  <si>
    <t>NS498</t>
  </si>
  <si>
    <t>HR606</t>
  </si>
  <si>
    <t>HR570</t>
  </si>
  <si>
    <t>HR643</t>
  </si>
  <si>
    <t>HK430</t>
  </si>
  <si>
    <t>410/409</t>
  </si>
  <si>
    <t>28 December 1945</t>
  </si>
  <si>
    <t>SOC 28.12.45 (Air Britain Serials)</t>
  </si>
  <si>
    <t>TE907</t>
  </si>
  <si>
    <t>HK283</t>
  </si>
  <si>
    <t>25/125/51OTU</t>
  </si>
  <si>
    <t>31 December 1945</t>
  </si>
  <si>
    <t>SOC 31.12.45 (Air Britain Serials)</t>
  </si>
  <si>
    <t>HK249</t>
  </si>
  <si>
    <t>Served with 456 Sqn 29/01/44 to 12/44, coded RX-B under RAF control. Returned to RAF. (Brian Fillery's website) SOC 31.12.45 (Air Britain Serials)</t>
  </si>
  <si>
    <t>KB368</t>
  </si>
  <si>
    <t>KA989</t>
  </si>
  <si>
    <t xml:space="preserve">  1945</t>
  </si>
  <si>
    <t>KB163</t>
  </si>
  <si>
    <t>KB170</t>
  </si>
  <si>
    <t>RCAF Accident Yarmouth NS .45</t>
  </si>
  <si>
    <t>KB246</t>
  </si>
  <si>
    <t>RCAF Accident Houlton Maine .45</t>
  </si>
  <si>
    <t>KB277</t>
  </si>
  <si>
    <t>KB292</t>
  </si>
  <si>
    <t>RCAF Accident Debert NS .45</t>
  </si>
  <si>
    <t>KB338</t>
  </si>
  <si>
    <t>KB134</t>
  </si>
  <si>
    <t>HP981</t>
  </si>
  <si>
    <t>1946</t>
  </si>
  <si>
    <t>Sold to Turkey .46</t>
  </si>
  <si>
    <t>LR255</t>
  </si>
  <si>
    <t>301FTU/60 SAAF</t>
  </si>
  <si>
    <t>1 January 1946</t>
  </si>
  <si>
    <t>SOC 1.1.46 (Air Britain Serials)</t>
  </si>
  <si>
    <t>MM303</t>
  </si>
  <si>
    <t>4/140</t>
  </si>
  <si>
    <t>KA141</t>
  </si>
  <si>
    <t>T29</t>
  </si>
  <si>
    <t>Swung on take-off and u/c leg broke off Shawbury 1.1.46 (Air Britain Serials) 01.01.46 3 FP. KA141 Swung violently on take-off from Shawbury aerodrome and suffered undercarriage collapse. Crew unhurt. (Mosquito Crash Log)</t>
  </si>
  <si>
    <t>KB414</t>
  </si>
  <si>
    <t>7 January 1946</t>
  </si>
  <si>
    <t>To RN 7.1.46 (Air Britain Serials)</t>
  </si>
  <si>
    <t>HK244</t>
  </si>
  <si>
    <t>10 January 1946</t>
  </si>
  <si>
    <t>SOC 10.1.46 (Air Britain Serials)</t>
  </si>
  <si>
    <t>HX815</t>
  </si>
  <si>
    <t>RF970</t>
  </si>
  <si>
    <t>Dived into ground 1m E of Billinghey Lincs. 10.1.46 believed control lost at high altitude and broke up (Air Britain Serials) 10.01.46 8 OTU. RF970 Out of control at high altitude and dived into ground one mile east of Billinghay, Lincs, killing crew. Aircraft broke up due to stresses imposed. (Mosquito Crash Log)</t>
  </si>
  <si>
    <t>NT544</t>
  </si>
  <si>
    <t>406/54OTU</t>
  </si>
  <si>
    <t>Mosquito NF 30 NT544, of 54 OTU based at East Moor, was on a night cross-country ... Both crew were killed instantly in the crash, although apparently they … (defunct website) Thomas Abel Roskilly Flight Lieutenant Pilot Killed, Sidney Arthur Whiting Flight Sergeant Navigator Killed DeHavilland Mosquito N.F. Mk.XXX NT544 of 54 OTU crashed near Keld in Swaledale in North Yorkshire on the 10th January 1946 while the aircraft was on a training flight from RAF Leeming. (http://www.peakdistrictaircrashes.co.uk/awaynt544.htm) From `Final Landings`
10 JAN 46.
MOSQUITO NF30 NT544 54 OTU. Nr RICHMOND,YORKS.
Flew into high ground whilst low flying.
F/LT THOMAS ABEL ROSKILLY. Aged 23. (K)
SGT ARTHUR WHITING. Aged 22. (K)
(RAF Commands Forum) Roskilly and Whiting were killed when their Mosquito flew into high ground to the west of Keld at the top end of Swaledale, Yorkshire. The "Richmond" quote by a previous posting given is many miles from the actual crash site. www.allenby.info\aircraft\nt544.html
Roskilly is buried in the War Graves section at Stonefall Cemetery, Harrogate.
(same)
if you go here :
http://web.ukonline.co.uk/lait/site/Mosquito%20NT544.htm 
there is a report by Nick Wotherspoon on this and on Alan`s site is a report &amp; pic of our visit at: http://www.peakdistrictaircrashes.co.uk/ in the Yorkshire section. Flew into high ground on night navex 2m W of Aygil Yorks. 10.1.46 (Air Britain Serials) 10.01.46 54 OTU. NT544 Aircraft was in low flight when it crashed into ground at 1900 feet two miles west of Aygil, Yorks., killing crew. (Mosquito Crash Log)
Name: Aircraft crash site, Mosquito, Serial number NT544, Near Aygill 
NY SMR Number: MNY30879 
Type of record: Monument 
Last edited: 05/05/2010 14:59:05 
Protected Status
Protected Military Remains: Aircraft crash site, Mosquito, Serial number NT544, Near Aygill
Grid Reference: NY 83 00 
Parish: 1006 Muker; Richmondshire; YDNP 
Monument Type(s):
AIRCRAFT CRASH SITE (10/01/1946 Modern - 1946 AD) 
MOSQUITO (10/01/1946 Modern - 1946 AD) 
Other References/Statuses
Full description
On the 10th January 1946 a Mosquito, Serial number NT544, flew into high ground on Angram Common, west of Aygill. This was whilst on a night navigation exercise. Both of the crew bailed at the last second, but were too low and were sadly killed. (1,2)
Sources and further reading
--- SNY15601 - Gazetteer: NYCC. 2009. Aircraft Crash Sites North Yorkshire.  
&lt;1&gt; SNY12705 - Gazetteer: Yorkshire Air Museum. Post 1993?. List of Aircraft Crash Sites. Jefferson, G ?. Reference number 1431 
&lt;2&gt; SNY12740 - Gazetteer: Yorkshire Dales National Park Authority. 2009. Aircraft crash sites extracted from the Yorkshire Dales National Park Authority HER.  
(http://www.heritagegateway.org.uk/Gateway/Results_Single.aspx?uid=MNY30879&amp;resourceID=1009)</t>
  </si>
  <si>
    <t>To Armee de l'Air 27.5.46 (Air Britain Serials)</t>
  </si>
  <si>
    <t>HK189</t>
  </si>
  <si>
    <t>1692 Flt/29/FIDS/CFE</t>
  </si>
  <si>
    <t>28 May 1946</t>
  </si>
  <si>
    <t>SOC 28.5.46 (Air Britain Serials)</t>
  </si>
  <si>
    <t>NT393</t>
  </si>
  <si>
    <t>125/264/25</t>
  </si>
  <si>
    <t>Engine cut during low flying became uncontrollable and crashed 5m SE of Bentwaters 28.5.46 (Air Britain Serials) 28.05.46 25 Sqn. NT393 Aircraft was in low flight when it became difficult to control and crashed at Bulphan, five miles south of Brentwood, Essex, injuring crew. (Mosquito Crash Log)</t>
  </si>
  <si>
    <t>RF850</t>
  </si>
  <si>
    <t>LR566</t>
  </si>
  <si>
    <t>312OTU/235/8OTU/132OTU</t>
  </si>
  <si>
    <t>23 July 1946</t>
  </si>
  <si>
    <t>SOC 23.7.46 (Air Britain Serials)</t>
  </si>
  <si>
    <t>DZ404</t>
  </si>
  <si>
    <t>TE725</t>
  </si>
  <si>
    <t>NS803</t>
  </si>
  <si>
    <t>To 6120M 10.9.46 RN Yeovilton as GI (Air Britain Serials)</t>
  </si>
  <si>
    <t>MT477</t>
  </si>
  <si>
    <t>488/54OTU</t>
  </si>
  <si>
    <t>To 6116M 10.9.46 (Air Britain Serials)</t>
  </si>
  <si>
    <t>NT363</t>
  </si>
  <si>
    <t>Served with 456 Sqn as RX-U under RAF control 12/44 to 15/06/45 as Sqn disbanded. Back to RAF. (Brian Fillery's website) To 6118M 10.9.46 (Air Britain Serials)</t>
  </si>
  <si>
    <t>MM305</t>
  </si>
  <si>
    <t>To Armee de l'Air 10.9.46 (Air Britain Serials)</t>
  </si>
  <si>
    <t>RG155</t>
  </si>
  <si>
    <t>11 September 1946</t>
  </si>
  <si>
    <t>To Armee de l'Air 11.9.46 (Air Britain Serials)</t>
  </si>
  <si>
    <t>NT306</t>
  </si>
  <si>
    <t>Bounced on landing swung and u/c collapsed Chalgrove 24.7.46 (Air Britain Serials) 24.07.45 8 OTU. RG115 Burst a tyre on landing at Chalgrove aerodrome and crashed. Another entry in the same source gives date as 1946.(Mosquito Crash Log)</t>
  </si>
  <si>
    <t>TA495</t>
  </si>
  <si>
    <t>KB532</t>
  </si>
  <si>
    <t>To RN 10.1.46 (Air Britain Serials)</t>
  </si>
  <si>
    <t>HR639</t>
  </si>
  <si>
    <t>HR627</t>
  </si>
  <si>
    <t>RG158</t>
  </si>
  <si>
    <t>13 January 1946</t>
  </si>
  <si>
    <t>SS 13.1.46 (Air Britain Serials)</t>
  </si>
  <si>
    <t>NT303</t>
  </si>
  <si>
    <t>14 January 1946</t>
  </si>
  <si>
    <t>14-Jan-46. Mosquito NF30 NT303. F/Sgt M. Mróz KAS / F/Sgt R. Skubik KAS. Crashed during a training over Horsham airfield flight when one of the engines caught fire. (http://www.geocities.com/Mohikanie/307/307_losses.html) Engine caught fire undershot landing Horsham St.Faith 14.1.46 DBF (Air Britain Serials) 14.01.46 307 Sqn. NT303 Crashed 100 yards short of runway at Horsham St. Faith aerodrome when trying to make single-engined emergency landing, killing crew. (Mosquito Crash Log)</t>
  </si>
  <si>
    <t>MM229</t>
  </si>
  <si>
    <t>DH/105/1409 Flt/627/1317 Flt/627/109</t>
  </si>
  <si>
    <t>15 January 1946</t>
  </si>
  <si>
    <t>Installation trials 105,109,627Sqn SOC 15.1.46 (Air Britain Serials)</t>
  </si>
  <si>
    <t>LR497</t>
  </si>
  <si>
    <t>109/105/627/109/Woodhall Spa</t>
  </si>
  <si>
    <t>HR565</t>
  </si>
  <si>
    <t>Used by No. 400 Squadron, RCAF, December 1943 to c. May 1944. (http://www.ody.ca/~bwalker/RAF_owned_AA100.html) To Armee de l'Air 11.7.46 (Air Britain Serials)</t>
  </si>
  <si>
    <t>RS515</t>
  </si>
  <si>
    <t>23/1692BSTU</t>
  </si>
  <si>
    <t>12 July 1946</t>
  </si>
  <si>
    <t>Served with 464 Sqn, under RAF control 3/45 to 9/10/46 Coded SB-Y. Survived 464 Sqn War Sorties only to Crash with 107 Sqn RAF. (Brian Fillery's website) Swung on landing and u/c collapsed Gutersloh 10.46 (Air Britain Serials)</t>
  </si>
  <si>
    <t>A52-108</t>
  </si>
  <si>
    <t>Engine cut after take-off crashlanded Gutersloh 18.1.46 DBF (Air Britain Serials)</t>
  </si>
  <si>
    <t>Airspeed</t>
  </si>
  <si>
    <t>To 6017M 26.7.46 (Air Britain Serials)</t>
  </si>
  <si>
    <t>HK258</t>
  </si>
  <si>
    <t>NS754</t>
  </si>
  <si>
    <t>NT274</t>
  </si>
  <si>
    <t>Used by No. 400 Squadron, RCAF, December 1943 to c. May 1944. (http://www.ody.ca/~bwalker/RAF_owned_AA100.html) SOC 17.7.46 (Air Britain Serials)</t>
  </si>
  <si>
    <t>NS591</t>
  </si>
  <si>
    <t>Was S on 25th BG, USAAF. To Armee de l'Air 17.7.46 (Air Britain Serials)</t>
  </si>
  <si>
    <t>NS801</t>
  </si>
  <si>
    <t>18 July 1946</t>
  </si>
  <si>
    <t>To Armee de l'Air 18.7.46 (Air Britain Serials)</t>
  </si>
  <si>
    <t>TE643</t>
  </si>
  <si>
    <t>16FU</t>
  </si>
  <si>
    <t>19 July 1946</t>
  </si>
  <si>
    <t>To Armee de l'Air 19.7.46 (Air Britain Serials)</t>
  </si>
  <si>
    <t>PF540</t>
  </si>
  <si>
    <t>105/163/16OTU</t>
  </si>
  <si>
    <t>22 July 1946</t>
  </si>
  <si>
    <t>264/604/264</t>
  </si>
  <si>
    <t>To 6028M 31.7.46 (Air Britain Serials)</t>
  </si>
  <si>
    <t>KB510</t>
  </si>
  <si>
    <t>139/162/163</t>
  </si>
  <si>
    <t>SOC 31.7.46 (Air Britain Serials)</t>
  </si>
  <si>
    <t>Accident Mont Joli Quebec .45 SOC 26.9.46 (Air Britain Serials)</t>
  </si>
  <si>
    <t>KA140</t>
  </si>
  <si>
    <t>KA151</t>
  </si>
  <si>
    <t>KA152</t>
  </si>
  <si>
    <t>KA154</t>
  </si>
  <si>
    <t>KA165</t>
  </si>
  <si>
    <t>KA171</t>
  </si>
  <si>
    <t>KA190</t>
  </si>
  <si>
    <t>KA214</t>
  </si>
  <si>
    <t>KA258</t>
  </si>
  <si>
    <t>KA259</t>
  </si>
  <si>
    <t>Lost on Transatlantic delivery flight (Brian Fillery) SOC 26.9.46 (Air Britain Serials)</t>
  </si>
  <si>
    <t>KA266</t>
  </si>
  <si>
    <t>KA329</t>
  </si>
  <si>
    <t>KA198</t>
  </si>
  <si>
    <t>1FU/55</t>
  </si>
  <si>
    <t>HJ788</t>
  </si>
  <si>
    <t>HX814</t>
  </si>
  <si>
    <t>R of 211 Squadron (http://users.cyberone.com.au/clardo/de_havilland_mosquito.html) SOC 30.5.46 (Air Britain Serials)</t>
  </si>
  <si>
    <t>RF775</t>
  </si>
  <si>
    <t>RF819</t>
  </si>
  <si>
    <t>K of 211 Squadron (http://users.cyberone.com.au/clardo/de_havilland_mosquito.html) SOC 30.5.46 (Air Britain Serials)</t>
  </si>
  <si>
    <t>RF604</t>
  </si>
  <si>
    <t>RF649</t>
  </si>
  <si>
    <t>RF654</t>
  </si>
  <si>
    <t>RG124</t>
  </si>
  <si>
    <t>TA142</t>
  </si>
  <si>
    <t>TA177</t>
  </si>
  <si>
    <t>TA230</t>
  </si>
  <si>
    <t>TA333</t>
  </si>
  <si>
    <t>TA478</t>
  </si>
  <si>
    <t>TA195</t>
  </si>
  <si>
    <t>TA196</t>
  </si>
  <si>
    <t>TA197</t>
  </si>
  <si>
    <t>TA198</t>
  </si>
  <si>
    <t>TA216</t>
  </si>
  <si>
    <t>TA218</t>
  </si>
  <si>
    <t>TA223</t>
  </si>
  <si>
    <t>TA227</t>
  </si>
  <si>
    <t>TA229</t>
  </si>
  <si>
    <t>May have been on 255 Squadron, according to a picture from Gordon Permann - TA229 appears on the tail, under Squadron markings which clearly begin with a Y. YD was the code for 255 squadron, and is the only one which would fit. Unfortunately no squadron letter is visible. SOC 26.9.46 (Air Britain Serials) G-ALGV</t>
  </si>
  <si>
    <t>TA405</t>
  </si>
  <si>
    <t>TA435</t>
  </si>
  <si>
    <t>TA441</t>
  </si>
  <si>
    <t>TA447</t>
  </si>
  <si>
    <t>TV979</t>
  </si>
  <si>
    <t>TW107</t>
  </si>
  <si>
    <t>TA185</t>
  </si>
  <si>
    <t>HE</t>
  </si>
  <si>
    <t>TA187</t>
  </si>
  <si>
    <t>TA219</t>
  </si>
  <si>
    <t>TA220</t>
  </si>
  <si>
    <t>TA222</t>
  </si>
  <si>
    <t>RF965</t>
  </si>
  <si>
    <t>RG126</t>
  </si>
  <si>
    <t>TA151</t>
  </si>
  <si>
    <t>TA155</t>
  </si>
  <si>
    <t>TA179</t>
  </si>
  <si>
    <t>TA180</t>
  </si>
  <si>
    <t>TA188</t>
  </si>
  <si>
    <t>TA224</t>
  </si>
  <si>
    <t>TA225</t>
  </si>
  <si>
    <t>TA231</t>
  </si>
  <si>
    <t>TA232</t>
  </si>
  <si>
    <t>TA235</t>
  </si>
  <si>
    <t>TA237</t>
  </si>
  <si>
    <t>TA241</t>
  </si>
  <si>
    <t>TA244</t>
  </si>
  <si>
    <t>TA246</t>
  </si>
  <si>
    <t>TA268</t>
  </si>
  <si>
    <t>TA272</t>
  </si>
  <si>
    <t>TA297</t>
  </si>
  <si>
    <t>TA300</t>
  </si>
  <si>
    <t>TA301</t>
  </si>
  <si>
    <t>TA302</t>
  </si>
  <si>
    <t>TA303</t>
  </si>
  <si>
    <t>TA324</t>
  </si>
  <si>
    <t>TA325</t>
  </si>
  <si>
    <t>TA331</t>
  </si>
  <si>
    <t>TA334</t>
  </si>
  <si>
    <t>TA339</t>
  </si>
  <si>
    <t>TE600</t>
  </si>
  <si>
    <t>TE608</t>
  </si>
  <si>
    <t>TE609</t>
  </si>
  <si>
    <t>TE613</t>
  </si>
  <si>
    <t>TE658</t>
  </si>
  <si>
    <t>TE684</t>
  </si>
  <si>
    <t>TE931</t>
  </si>
  <si>
    <t>NS644</t>
  </si>
  <si>
    <t>TA217</t>
  </si>
  <si>
    <t>TA443</t>
  </si>
  <si>
    <t>RR275</t>
  </si>
  <si>
    <t>NS787</t>
  </si>
  <si>
    <t>RF711 ‘A’ From 'Final Landings' 31 Jan 1946 RF711 Mosquito VI 211 Squadron Don Muang, Siam. The port engine failed and the pilot returned to base to make an assymetric approach and landing. However to stbd engine engine failed in the circuit and the pilot made an emergency landing short of the airfield. No casualties. (post on the RAF Commands Forum). RF711 ‘A’ Engine cut, lost height and crashlanded with both engines out in the circuit at Don Muang on 31 January 1946 without serious injury to the pilot W/O Ashcroft or to his passenger Cpl Edwards. (http://users.cyberone.com.au/clardo/de_havilland_mosquito.html) Engine cut lost height and crashlanded in circuit Don Muang 31.1.46 (Air Britain Serials)</t>
  </si>
  <si>
    <t>RF664</t>
  </si>
  <si>
    <t>Engine cut crashlanded in circuit Labuan 31.1.46 (Air Britain Serials) MH - One casualty may have been FOSS  FS  118193</t>
  </si>
  <si>
    <t>RF696</t>
  </si>
  <si>
    <t>HR560</t>
  </si>
  <si>
    <t>LR532</t>
  </si>
  <si>
    <t>132OTU/8OTU/ECFS</t>
  </si>
  <si>
    <t>1 February 1946</t>
  </si>
  <si>
    <t>Dived into ground on approach to Hullavington after control lost on single-engined approach Leamington 1.2.46 (Air Britain Serials) 01.02.46 ECFS. LR532 On final approach to Hullavington aerodrome, aircraft banked steeply to port and crashed slightly inverted, killing one. (Mosquito Crash Log)</t>
  </si>
  <si>
    <t>NT324</t>
  </si>
  <si>
    <t>Engine cut lost height and bellylanded at Tangmere 1.2.46 (Air Britain Serials) 01.02.46 85 Sqn. NT324 Aircraft belly landed on Tangmere aerodrome after port engine failed after feathering starboard engine, injuring one. (Mosquito Crash Log)</t>
  </si>
  <si>
    <t>LR299</t>
  </si>
  <si>
    <t>HJ731</t>
  </si>
  <si>
    <t>305/613/464/487/51OTU</t>
  </si>
  <si>
    <t>4 February 1946</t>
  </si>
  <si>
    <t>SOC 4.2.46 (Air Britain Serials)</t>
  </si>
  <si>
    <t>HR196</t>
  </si>
  <si>
    <t>151/54OTU/13OTU</t>
  </si>
  <si>
    <t>Chester</t>
  </si>
  <si>
    <t>HR635</t>
  </si>
  <si>
    <t>RF593</t>
  </si>
  <si>
    <t>NS736</t>
  </si>
  <si>
    <t>Engine cut overshot landing at Lyneham 14.3.46 DBR (Air Britain Serials) 14.03.46 1409 FIt. NS736 Overshot on landing at Lyneham aerodrome. Crew unhurt. (Mosquito Crash Log)</t>
  </si>
  <si>
    <t>MM295</t>
  </si>
  <si>
    <t>TA144</t>
  </si>
  <si>
    <t>KB534</t>
  </si>
  <si>
    <t>Hit nissen hut taxying at night Blackbushe 14.3.46 (Air Britain Serials) 14.03.46 162 Sqn. KB534 Hit nissen hut while taxying at Blackbushe aerodrome. (Mosquito Crash Log)</t>
  </si>
  <si>
    <t>HR292</t>
  </si>
  <si>
    <t>NT309</t>
  </si>
  <si>
    <t>85/239/85</t>
  </si>
  <si>
    <t>15 March 1946</t>
  </si>
  <si>
    <t>To 5869M 15.3.46 (Air Britain Serials)</t>
  </si>
  <si>
    <t>RG117</t>
  </si>
  <si>
    <t>Caught fire and abandoned 18m SE of Ramat David 15.3.46 (Air Britain Serials)</t>
  </si>
  <si>
    <t>PF519</t>
  </si>
  <si>
    <t>Engine cut on approach lost height and crashlanded 1m N of Hemswell 15.3.46 (Air Britain Serials) 15.03.46 139 Sqn. PF519 Suffered engine failure on approach and crashed one mile north of Hemswell aerodrome. (Mosquito Crash Log)</t>
  </si>
  <si>
    <t>RF876</t>
  </si>
  <si>
    <t>235/334</t>
  </si>
  <si>
    <t>10 May 1946</t>
  </si>
  <si>
    <t>MM805</t>
  </si>
  <si>
    <t>SOC 21.3.46 (Air Britain Serials)</t>
  </si>
  <si>
    <t>RF998</t>
  </si>
  <si>
    <t>140/680</t>
  </si>
  <si>
    <t>22 March 1946</t>
  </si>
  <si>
    <t>Wing hit runway on landing Deversoir 22.3.46 DBR (Air Britain Serials)</t>
  </si>
  <si>
    <t>RF891</t>
  </si>
  <si>
    <t>24 March 1946</t>
  </si>
  <si>
    <t>SOC 24.3.46 (Air Britain Serials)</t>
  </si>
  <si>
    <t>TE692</t>
  </si>
  <si>
    <t>Swung on landing and u/c collapsed Luqa 24.3.46 (Air Britain Serials)</t>
  </si>
  <si>
    <t>RV346</t>
  </si>
  <si>
    <t>To Armee de l'Air 11.5.46 (Air Britain Serials)</t>
  </si>
  <si>
    <t>RF661</t>
  </si>
  <si>
    <t>13 May 1946</t>
  </si>
  <si>
    <t>On 211 Squadron (http://users.cyberone.com.au/clardo/de_havilland_mosquito.html) SOC 13.5.46 (Air Britain Serials)</t>
  </si>
  <si>
    <t>HK309</t>
  </si>
  <si>
    <t>14 May 1946</t>
  </si>
  <si>
    <t>SOC 14.5.46 (Air Britain Serials)</t>
  </si>
  <si>
    <t>KB672</t>
  </si>
  <si>
    <t>Overshot landing swung and crashed Pisa/San Giusto 14.5.46 (Air Britain Serials)</t>
  </si>
  <si>
    <t>MM758</t>
  </si>
  <si>
    <t>LR498</t>
  </si>
  <si>
    <t>109/1409 Flt/571/109/105</t>
  </si>
  <si>
    <t>15 May 1946</t>
  </si>
  <si>
    <t>Swung on take-off and u/c collapsed Gutersloh 30.8.46 (Air Britain Serials)</t>
  </si>
  <si>
    <t>MM307</t>
  </si>
  <si>
    <t>400/140/544</t>
  </si>
  <si>
    <t>Used by No. 400 Squadron, RCAF, December 1943 to c. May 1944. (http://www.ody.ca/~bwalker/RAF_owned_AA100.html) SOC 30.8.46 (Air Britain Serials)</t>
  </si>
  <si>
    <t>TA329</t>
  </si>
  <si>
    <t>SOC 8.30.46 (Air Britain Serials)</t>
  </si>
  <si>
    <t>RF624</t>
  </si>
  <si>
    <t>TE697</t>
  </si>
  <si>
    <t>To Armee de l'Air 21.5.46 (Air Britain Serials)</t>
  </si>
  <si>
    <t>TA178</t>
  </si>
  <si>
    <t>23 May 1946</t>
  </si>
  <si>
    <t>SOC 23.5.46 (Air Britain Serials)</t>
  </si>
  <si>
    <t>RF857</t>
  </si>
  <si>
    <t>24 May 1946</t>
  </si>
  <si>
    <t>Assigned to GC I/3 Corse. Deployed in Indochina from January 1947 to June 1947. To Armee de l'Air 24.5.46 (Air Britain Serials)</t>
  </si>
  <si>
    <t>TE695</t>
  </si>
  <si>
    <t>To Armee de l'Air 24.5.46 (Air Britain Serials)</t>
  </si>
  <si>
    <t>HR438</t>
  </si>
  <si>
    <t>HR647</t>
  </si>
  <si>
    <t>1FU/89</t>
  </si>
  <si>
    <t>HR500</t>
  </si>
  <si>
    <t>HR526</t>
  </si>
  <si>
    <t>RF945</t>
  </si>
  <si>
    <t>MM329</t>
  </si>
  <si>
    <t>RF698</t>
  </si>
  <si>
    <t>RF699</t>
  </si>
  <si>
    <t>RF943</t>
  </si>
  <si>
    <t>HR557</t>
  </si>
  <si>
    <t>RF695</t>
  </si>
  <si>
    <t>RF735</t>
  </si>
  <si>
    <t>RF768</t>
  </si>
  <si>
    <t>HJ938</t>
  </si>
  <si>
    <t>29 March 1946</t>
  </si>
  <si>
    <t>To 5911M 29.3.46 (Air Britain Serials)</t>
  </si>
  <si>
    <t>HK528</t>
  </si>
  <si>
    <t>307/29/264</t>
  </si>
  <si>
    <t>Was B on 264 Squadron (Photo in 2nd Edition of 2nd TAF) SOC 30.10.46 (Air Britain Serials)</t>
  </si>
  <si>
    <t>HK243</t>
  </si>
  <si>
    <t>25/TRE/25/125/54OTU</t>
  </si>
  <si>
    <t>31 October 1946</t>
  </si>
  <si>
    <t>HK243 ZK-G (Chris Charland) SOC 31.10.46 (Air Britain Serials)</t>
  </si>
  <si>
    <t>ML941</t>
  </si>
  <si>
    <t>109/139/692/571/98</t>
  </si>
  <si>
    <t>SOC 31.10.46 (Air Britain Serials)</t>
  </si>
  <si>
    <t>HK324</t>
  </si>
  <si>
    <t>DH/TRE/NFDU/CFE</t>
  </si>
  <si>
    <t>HK224</t>
  </si>
  <si>
    <t>151/604/307/54OTU</t>
  </si>
  <si>
    <t>HK303</t>
  </si>
  <si>
    <t>456/51OTU/54OTU</t>
  </si>
  <si>
    <t>HK306</t>
  </si>
  <si>
    <t>Engine cut at low altitude on navex hit house 5m NE of Aachen 14.2.46 (Air Britain Serials)</t>
  </si>
  <si>
    <t>RF663</t>
  </si>
  <si>
    <t>RF961</t>
  </si>
  <si>
    <t>PF507</t>
  </si>
  <si>
    <t>571/163/16OTU</t>
  </si>
  <si>
    <t>18 February 1946</t>
  </si>
  <si>
    <t>HK360</t>
  </si>
  <si>
    <t>19 FEB 46 MOSQUITO NF30 NT558 54 OTU. CRASHED 300 YDS
NORTH OF PITSFORD
CHURCH,NORTHANTS.
Aircraft was on a cross country navex from base at East Moor,routed to Daventry,Ely,Driffield and returning to East Moor. It was seen at 1,500ft having broken cloud and then it re-entered cloud whilst banked at a steep angle. It spun out of cloud again and crashed after pilot lost control when he could not regain a normal flying attitude in cloud.
SGT ALAN RONALD CAMERON AIRD. Aged 23. Pilot. (K)
F/S WILLIAM ARTHUR GRAVES. Aged 21. Nav. (K)
(From Final Landings, quoted on the RAF Commands Forum website: http://www.rafcommands.com/dcforum/DCForumID6/18579.html) Control lost in cloud on navex spun into ground Pitsford Northants. 19.2.46 (Air Britain Serials) 19.02.46 54 OTU. NT558 Aircraft was on cross country exercise when it broke cloud at between 1500 and 2,000 feet, re-entered cloud at a steep angle, spun and crashed three hundred yards north of Pitsford Church, Northants, killing crew. (Mosquito Crash Log)</t>
  </si>
  <si>
    <t>KB345</t>
  </si>
  <si>
    <t>608/627/109</t>
  </si>
  <si>
    <t>20 February 1946</t>
  </si>
  <si>
    <t>To 5820M 20.2.46 (Air Britain Serials)</t>
  </si>
  <si>
    <t>RF991</t>
  </si>
  <si>
    <t>To SAAF 20.2.46 (Air Britain Serials)</t>
  </si>
  <si>
    <t>RF751</t>
  </si>
  <si>
    <t>MM327</t>
  </si>
  <si>
    <t>Swung on take-off and u/c raised to stop Cottesmore 22.7.46 (Air Britain Serials)</t>
  </si>
  <si>
    <t>PZ381</t>
  </si>
  <si>
    <t>HR391</t>
  </si>
  <si>
    <t>ROYAL AIR FORCE OPERATIONS IN THE FAR EAST, 1941-1945. De Havilland Mosquito PR Mark XXXIV, RG203 'E', of No. 684 Squadron RAF Detachment is towed into position for take off at Brown's West Island, Cocos Islands. (Imperial War Museum Photo CI 1544 ) SOC 30.5.46 (Air Britain Serials)</t>
  </si>
  <si>
    <t>RK931</t>
  </si>
  <si>
    <t>5MU</t>
  </si>
  <si>
    <t>Destroyed during staged accident for training film Kemble 10.7.46 (Air Britain Serials)</t>
  </si>
  <si>
    <t>TE661</t>
  </si>
  <si>
    <t>TE794</t>
  </si>
  <si>
    <t>HR449</t>
  </si>
  <si>
    <t>1FU/82/110</t>
  </si>
  <si>
    <t>11 July 1946</t>
  </si>
  <si>
    <t>SOC 11.7.46 (Air Britain Serials)</t>
  </si>
  <si>
    <t>NS628</t>
  </si>
  <si>
    <t>FE,/684</t>
  </si>
  <si>
    <t>C of 211 Squadron (http://users.cyberone.com.au/clardo/de_havilland_mosquito.html) SOC 30.5.46 (Air Britain Serials)</t>
  </si>
  <si>
    <t>HR555</t>
  </si>
  <si>
    <t>RF594</t>
  </si>
  <si>
    <t>RF704</t>
  </si>
  <si>
    <t>RF731</t>
  </si>
  <si>
    <t>RF954</t>
  </si>
  <si>
    <t>TA137</t>
  </si>
  <si>
    <t>TA170</t>
  </si>
  <si>
    <t>RF656</t>
  </si>
  <si>
    <t>RF749</t>
  </si>
  <si>
    <t>RF780</t>
  </si>
  <si>
    <t>HJ732</t>
  </si>
  <si>
    <t>AAEE/Cv XVIII/AAEE/DH</t>
  </si>
  <si>
    <t>31 May 1946</t>
  </si>
  <si>
    <t>SOC 31.5.46 (Air Britain Serials)</t>
  </si>
  <si>
    <t>PF461</t>
  </si>
  <si>
    <t>109/128/14</t>
  </si>
  <si>
    <t>Overshot single-engined landing and u/c leg collapsed Walm 31.5.46 DBR (Air Britain Serials)</t>
  </si>
  <si>
    <t>MM462</t>
  </si>
  <si>
    <t>410/264/604/RN/RAE/RN</t>
  </si>
  <si>
    <t>2 June 1946</t>
  </si>
  <si>
    <t>To RN 2.6.46 NFT (Air Britain Serials)</t>
  </si>
  <si>
    <t>DD666</t>
  </si>
  <si>
    <t>RAE/264/307/141/515/1692 Flt/51OTU</t>
  </si>
  <si>
    <t>4 June 1946</t>
  </si>
  <si>
    <t>SOC 4.6.46 (Air Britain Serials)</t>
  </si>
  <si>
    <t>HJ922</t>
  </si>
  <si>
    <t>25/169/1692 Flt/51OTU</t>
  </si>
  <si>
    <t>DZ295</t>
  </si>
  <si>
    <t>KA265</t>
  </si>
  <si>
    <t>10MU</t>
  </si>
  <si>
    <t>5 June 1946</t>
  </si>
  <si>
    <t>Dived into ground on approach Hullavington 5.6.46 (Air Britain Serials) 05.06.46 10 MU. KA265 On final approach to Hullavington aerodrome port wing dropped, aircraft lost height and dived out of control, killing one. (Mosquito Crash Log)</t>
  </si>
  <si>
    <t>TE686</t>
  </si>
  <si>
    <t>Engine cut on take-off swung and u/c collapsed Leeming 19.9.46 (Air Britain Serials) 19.09.46 54 OTU. NS954 Crashed at Leeming aerodrome after one engine cut out on take-off. (Mosquito Crash Log)</t>
  </si>
  <si>
    <t>PF651</t>
  </si>
  <si>
    <t>SOC 13.9.46 (Air Britain Serials)</t>
  </si>
  <si>
    <t>HK536</t>
  </si>
  <si>
    <t>Reserial SM701/RAE</t>
  </si>
  <si>
    <t>SOC 13.9.46 (Air Britain Serials) Serials duplicated with Lancasters, renumbered SM701</t>
  </si>
  <si>
    <t>HK524</t>
  </si>
  <si>
    <t>PF665</t>
  </si>
  <si>
    <t>To RN 13.9.46 (Air Britain Serials)</t>
  </si>
  <si>
    <t>NT328</t>
  </si>
  <si>
    <t>Served with 456 Sqn as RX-H under RAF control 12/44 to 15/06/45 as Sqn disbanded. Back to RAF. (Brian Fillery's website) SOC 13.9.46 (Air Britain Serials)</t>
  </si>
  <si>
    <t>MM619</t>
  </si>
  <si>
    <t>NT353</t>
  </si>
  <si>
    <t>RV302</t>
  </si>
  <si>
    <t>571/128/14</t>
  </si>
  <si>
    <t>16 September 1946</t>
  </si>
  <si>
    <t>Brakes failed taxying and u/c leg collapsed Manston 16.9.46 not repaired (Air Britain Serials) 16.09.45 141 Sqn. RV302 Taxying downwind at Manston aerodrome, brakes failed, aircraft ground-looped and undercarriage collapsed. Crew unhurt. (Mosquito Crash Log)</t>
  </si>
  <si>
    <t>MM563</t>
  </si>
  <si>
    <t>604/CGS</t>
  </si>
  <si>
    <t>SOC 16.9.46 (Air Britain Serials)</t>
  </si>
  <si>
    <t>HK428</t>
  </si>
  <si>
    <t>HK417</t>
  </si>
  <si>
    <t>256/488/51OTU</t>
  </si>
  <si>
    <t>LR415</t>
  </si>
  <si>
    <t>HK165</t>
  </si>
  <si>
    <t>23 October 1946</t>
  </si>
  <si>
    <t>SOC 23.10.46 (Air Britain Serials)</t>
  </si>
  <si>
    <t>HK294</t>
  </si>
  <si>
    <t>MM514</t>
  </si>
  <si>
    <t>604/51OTU</t>
  </si>
  <si>
    <t>HK186</t>
  </si>
  <si>
    <t>TE662</t>
  </si>
  <si>
    <t>Swung on take-off and u/c collapsed Luxor 23.10.46 (Air Britain Serials)</t>
  </si>
  <si>
    <t>HK240</t>
  </si>
  <si>
    <t>85/219/125/54OTU</t>
  </si>
  <si>
    <t>24 October 1946</t>
  </si>
  <si>
    <t>SOC 24.10.46 (Air Britain Serials)</t>
  </si>
  <si>
    <t>HK110</t>
  </si>
  <si>
    <t>HK278</t>
  </si>
  <si>
    <t>25/68/51OTU</t>
  </si>
  <si>
    <t>NS525</t>
  </si>
  <si>
    <t>540/RN</t>
  </si>
  <si>
    <t>To 6155M 24.10.46 To RN 1.9.47 SOC 25.11.53 (Air Britain Serials)</t>
  </si>
  <si>
    <t>HK355</t>
  </si>
  <si>
    <t>A painting by Geoff Nutkins says this was M of 107 (sic) Squadron:» Flight Lieutenant Colin Perkins of No.107 Squadron in his Mosquito Mark IV 'buzzing' his home village of Collyweston in Northamptonshire on return from a sortie. « To 6030M 31.7.46 (Air Britain Serials)</t>
  </si>
  <si>
    <t>HK370</t>
  </si>
  <si>
    <t>PZ182</t>
  </si>
  <si>
    <t>KA189</t>
  </si>
  <si>
    <t>PZ441</t>
  </si>
  <si>
    <t>1 August 1946</t>
  </si>
  <si>
    <t>To Armee de l'Air 1.8.46 (Air Britain Serials)</t>
  </si>
  <si>
    <t>KA370</t>
  </si>
  <si>
    <t>RF750</t>
  </si>
  <si>
    <t>L of 211 Squadron (http://users.cyberone.com.au/clardo/de_havilland_mosquito.html) SOC 8.10.46 (Air Britain Serials)</t>
  </si>
  <si>
    <t>RF773</t>
  </si>
  <si>
    <t>RF944</t>
  </si>
  <si>
    <t>RF959</t>
  </si>
  <si>
    <t>HR613</t>
  </si>
  <si>
    <t>HR368</t>
  </si>
  <si>
    <t>On 211 Squadron (http://users.cyberone.com.au/clardo/de_havilland_mosquito.html) SOC 31.1.46 (Air Britain Serials)</t>
  </si>
  <si>
    <t>TA497</t>
  </si>
  <si>
    <t>DZ250</t>
  </si>
  <si>
    <t>DZ580</t>
  </si>
  <si>
    <t>RF711</t>
  </si>
  <si>
    <t>To 5952M 13.6.46 (Air Britain Serials)</t>
  </si>
  <si>
    <t>RF765</t>
  </si>
  <si>
    <t>Swung on take-off and u/c collapsed St.Athan 5.7.46 (Air Britain Serials) 05.07.46 248 Sqn. RF826 Aircraft swung on take-off from St. Athan aerodrome and suffered undercarriage collapse. Crew unhurt. (Mosquito Crash Log)</t>
  </si>
  <si>
    <t>NS563</t>
  </si>
  <si>
    <t>140/1FU</t>
  </si>
  <si>
    <t>6 July 1946</t>
  </si>
  <si>
    <t>On 6 November 1944, was attacked by fighters while on a PR sortie to Bocholt. F/O D. Copperace was killed, however W/C F.S. Dobbell was able to get back to base and land safely (2nd TAF). MH - is this confused with MM394? F/O Derrick Copperwaite was killed in PR mission with Mosquito XVI NS563. Aircraft was damaged by enemy aircraft in Bocholt area. Pilot W/C F.S. Dobell knew to land plane safely. 2nd TAF Vol 2,Shores/Thomas gives a F/O D Coppervane(note spelling) as the Nav of a 140 Sqn Mosquito XVI damaged by an Enemy a/c over Bocholt.It landed back at it's base flown by W/Cdr F S Dobell but Coppervane was killed in the engagement. (http://www.rafcommands.com/dcforum/DCForumID6/18197.html) To Armee de l'Air 5.7.46 (Air Britain Serials)</t>
  </si>
  <si>
    <t>HJ986</t>
  </si>
  <si>
    <t>8 July 1946</t>
  </si>
  <si>
    <t>HK432</t>
  </si>
  <si>
    <t>TA153</t>
  </si>
  <si>
    <t>Broke up in air nr Larnaca Cyprus 16.9.46 (Air Britain Serials)</t>
  </si>
  <si>
    <t>KB241</t>
  </si>
  <si>
    <t>NT547</t>
  </si>
  <si>
    <t>17 September 1946</t>
  </si>
  <si>
    <t>RV325</t>
  </si>
  <si>
    <t>PZ405</t>
  </si>
  <si>
    <t>Belgium</t>
  </si>
  <si>
    <t>Engine failed to pick up lost height and crashlanded Yorkshire 15.6.46 (Air Britain Serials)</t>
  </si>
  <si>
    <t>RF997</t>
  </si>
  <si>
    <t>NS777</t>
  </si>
  <si>
    <t>KA101</t>
  </si>
  <si>
    <t>FB21</t>
  </si>
  <si>
    <t>Engine cut lost height and bellylanded at Horsham St.Faith 1.3.46 (Air Britain Serials) 01.03.46 264 Sqn. NT440 Aircraft belly landed on perimeter track of Horsham St. Faith aerodrome after engine failure as it could not maintain height on one engine. Crew was unhurt. (Mosquito Crash Log)</t>
  </si>
  <si>
    <t>KB648</t>
  </si>
  <si>
    <t>4 March 1946</t>
  </si>
  <si>
    <t>To RN 4.3.46 (Air Britain Serials)</t>
  </si>
  <si>
    <t>RG312</t>
  </si>
  <si>
    <t>7 March 1946</t>
  </si>
  <si>
    <t>69/FE</t>
  </si>
  <si>
    <t>HR496</t>
  </si>
  <si>
    <t>692/163/692/180</t>
  </si>
  <si>
    <t>NS956</t>
  </si>
  <si>
    <t>Swung on landing and u/c collapsed Cottesmore 2.4.46 (Air Britain Serials) 02.04.46 16 OTU. RV317 Aircraft swung on take-off from Cottesmore aerodrome and undercarriage collapsed.(Mosquito Crash Log)</t>
  </si>
  <si>
    <t>KA941</t>
  </si>
  <si>
    <t>Hit balloon cable whilst orbiting 2.4.46 (Air Britain Serials)</t>
  </si>
  <si>
    <t>MM123</t>
  </si>
  <si>
    <t>SOC 2.4.46 (Air Britain Serials)</t>
  </si>
  <si>
    <t>RF879</t>
  </si>
  <si>
    <t>404/132OTU</t>
  </si>
  <si>
    <t>4 April 1946</t>
  </si>
  <si>
    <t>Swung on take-off and u/c leg collapsed East Fortune 4.4.46 DBR (Air Britain Serials) 04.04.46 132 OTU. RF879 Aircraft swung on take-off from East Fortune aerodrome and suffered undercarriage collapse. Crew unhurt. (Mosquito Crash Log)</t>
  </si>
  <si>
    <t>KA341</t>
  </si>
  <si>
    <t>Engine cut on approach lost height on overshoot and bellylanded 4m NE of Eastleigh 4.4.46 DBR (Air Britain Serials)</t>
  </si>
  <si>
    <t>DZ559</t>
  </si>
  <si>
    <t>618/627/618</t>
  </si>
  <si>
    <t>5 April 1946</t>
  </si>
  <si>
    <t>SOC 5.4.46 (Air Britain Serials)</t>
  </si>
  <si>
    <t>DZ539</t>
  </si>
  <si>
    <t>Vickers/618</t>
  </si>
  <si>
    <t>DZ520</t>
  </si>
  <si>
    <t>105/618</t>
  </si>
  <si>
    <t>DZ524</t>
  </si>
  <si>
    <t>DZ529</t>
  </si>
  <si>
    <t>DZ531</t>
  </si>
  <si>
    <t>DZ537</t>
  </si>
  <si>
    <t>DZ542</t>
  </si>
  <si>
    <t>DZ546</t>
  </si>
  <si>
    <t>DZ552</t>
  </si>
  <si>
    <t>DZ554</t>
  </si>
  <si>
    <t>DZ555</t>
  </si>
  <si>
    <t>DZ556</t>
  </si>
  <si>
    <t>DZ575</t>
  </si>
  <si>
    <t>DZ577</t>
  </si>
  <si>
    <t>DZ581</t>
  </si>
  <si>
    <t>DZ582</t>
  </si>
  <si>
    <t>DZ583</t>
  </si>
  <si>
    <t>DZ585</t>
  </si>
  <si>
    <t>DZ586</t>
  </si>
  <si>
    <t>DZ618</t>
  </si>
  <si>
    <t>DZ639</t>
  </si>
  <si>
    <t>DZ648</t>
  </si>
  <si>
    <t>DZ651</t>
  </si>
  <si>
    <t>DZ652</t>
  </si>
  <si>
    <t>NS729</t>
  </si>
  <si>
    <t>SOC 5.4.46 (Air Britain Serials) T.I. arrester gear</t>
  </si>
  <si>
    <t>NT137</t>
  </si>
  <si>
    <t>29 May 1946</t>
  </si>
  <si>
    <t>15 August 1946</t>
  </si>
  <si>
    <t>SOC 15.8.46 (Air Britain Serials)</t>
  </si>
  <si>
    <t>KA306</t>
  </si>
  <si>
    <t>To 6078M 15.8.46 (Air Britain Serials)</t>
  </si>
  <si>
    <t>NS693</t>
  </si>
  <si>
    <t>TA428</t>
  </si>
  <si>
    <t>TA430</t>
  </si>
  <si>
    <t>Received at 418 Sqn. from No.27 Movements Unit, 22 May 1944. TH-H, letter on list of aircraft dated 31 August 1944. This record is inconsistent with others which show NT137 missing on 19 June 1944 (F/O B.P. Johnson and F/O R.D. Taylor killed) MH - NT140 shown as missing 19 June. Mosquito Squadrons of the RAF has a photo of this aircraft as H on 418 Squadron. Some sources say this was "Lady Luck" TH-T De Havilland Mosquito FBVI 'TH-T', NT137. It was flown by 418 'City of Edmonton' Squadron, Royal Canadian Air Force during 1944. Crewed by Flight Lieutenant Lt Jack H Phillips DFC and Flying Officer Bernard N. Job Swung on landing and u/c collapsed Middleton St.George 29.5.46 to 5959M (Air Britain Serials) 29.05.46 13 OTU. NT137 Swung on landing at Middleton St. George and suffered undercarriage collapse. (Mosquito Crash Log)</t>
  </si>
  <si>
    <t>RF898</t>
  </si>
  <si>
    <t>TE877</t>
  </si>
  <si>
    <t>Assigned to GC I/3 Corse. Deployed in Indochina from January 1947 to June 1947. To Armee de l'Air 29.5.46 (Air Britain Serials)</t>
  </si>
  <si>
    <t>PF400</t>
  </si>
  <si>
    <t>128/692/180/98/69</t>
  </si>
  <si>
    <t>30 May 1946</t>
  </si>
  <si>
    <t>Engine cut on take-off u/c raised to stop Walm 30.5.46 (Air Britain Serials)</t>
  </si>
  <si>
    <t>LR311</t>
  </si>
  <si>
    <t>301FTU/82/84</t>
  </si>
  <si>
    <t>SOC 30.5.46 (Air Britain Serials)</t>
  </si>
  <si>
    <t>HR564</t>
  </si>
  <si>
    <t>1FU/110/82</t>
  </si>
  <si>
    <t>On 211 Squadron (http://users.cyberone.com.au/clardo/de_havilland_mosquito.html) SOC 30.5.46 (Air Britain Serials)</t>
  </si>
  <si>
    <t>NS562</t>
  </si>
  <si>
    <t>RV304</t>
  </si>
  <si>
    <t>HR512</t>
  </si>
  <si>
    <t>Photo No.: TR 2788 Photographer: Royal Air Force official photographer Collection Title: MINISTRY OF INFORMATION SECOND WORLD WAR COLOUR TRANSPARENCY COLLECTION Collection No.: 4905-03 Description: ROYAL AIR FORCE PHOTOGRAPHIC RECONNAISSANCE MOSQUITO IN FLIGHT OVER BENGAL, MARCH 1945 De Havilland Mosquito PR XVI, NS787`M', of No 684 Squadron, Royal Air Force based at Alipore. The aircraft, piloted by Flight Lieutenant C G Andrews, a New Zealander, is carrying a 100-gallon auxiliary tank under each wing. The natural metal finish plane has dark blue SEAC bands. SOC 26.9.46 (Air Britain Serials)</t>
  </si>
  <si>
    <t>NS807</t>
  </si>
  <si>
    <t>NS496</t>
  </si>
  <si>
    <t>NS647</t>
  </si>
  <si>
    <t>RF972</t>
  </si>
  <si>
    <t>RF977</t>
  </si>
  <si>
    <t>RF978</t>
  </si>
  <si>
    <t>RF987</t>
  </si>
  <si>
    <t>RG121</t>
  </si>
  <si>
    <t>RG135</t>
  </si>
  <si>
    <t>RG138</t>
  </si>
  <si>
    <t>TA123</t>
  </si>
  <si>
    <t>TA126</t>
  </si>
  <si>
    <t>TA407</t>
  </si>
  <si>
    <t>TA410</t>
  </si>
  <si>
    <t>TA413</t>
  </si>
  <si>
    <t>TA426</t>
  </si>
  <si>
    <t>TA429</t>
  </si>
  <si>
    <t>TA433</t>
  </si>
  <si>
    <t>TA444</t>
  </si>
  <si>
    <t>TA448</t>
  </si>
  <si>
    <t>RF670</t>
  </si>
  <si>
    <t>TA132</t>
  </si>
  <si>
    <t>TA395</t>
  </si>
  <si>
    <t>TA399</t>
  </si>
  <si>
    <t>TA412</t>
  </si>
  <si>
    <t>TA432</t>
  </si>
  <si>
    <t>KA162</t>
  </si>
  <si>
    <t>KA164</t>
  </si>
  <si>
    <t>KA349</t>
  </si>
  <si>
    <t>TA390</t>
  </si>
  <si>
    <t>TA135</t>
  </si>
  <si>
    <t>KA378</t>
  </si>
  <si>
    <t>RF713</t>
  </si>
  <si>
    <t>MT492</t>
  </si>
  <si>
    <t>27 September 1946</t>
  </si>
  <si>
    <t>Engine cut bellylanded at Gatwick 27.9.46 DBR (Air Britain Serials)</t>
  </si>
  <si>
    <t>TA191</t>
  </si>
  <si>
    <t>29 September 1946</t>
  </si>
  <si>
    <t>SOC 29.9.46 (Air Britain Serials)</t>
  </si>
  <si>
    <t>TA192</t>
  </si>
  <si>
    <t>MM389</t>
  </si>
  <si>
    <t>30 September 1946</t>
  </si>
  <si>
    <t>To 6143M 30.9.46 Yeovilton (Air Britain Serials) Osprey #13, the sideview of MM389, no. 26 on page 55.. This Mosquito was never taken on charge by the USAAF, and it never flew with the 802nd/25th BG Rcn.So how could Martin Bowman describe it as a Joker aircraft? (Norman Malayney)</t>
  </si>
  <si>
    <t>HK130</t>
  </si>
  <si>
    <t>256/FIU/256</t>
  </si>
  <si>
    <t>0 October 1946</t>
  </si>
  <si>
    <t>SOC 10.46 (Air Britain Serials)</t>
  </si>
  <si>
    <t>TA475</t>
  </si>
  <si>
    <t>464/107</t>
  </si>
  <si>
    <t>SOC 24.1.46 (Air Britain Serials)</t>
  </si>
  <si>
    <t>TA502</t>
  </si>
  <si>
    <t>25 January 1946</t>
  </si>
  <si>
    <t>28 June 1946</t>
  </si>
  <si>
    <t>This aircraft dived into the ground out of control from 2000 feet, exploded and burnt out killing the two crew. One source quotes Crosby Grange Farm, Knayton, Brawith. Pilot - Captain Vladislav Sestak, Czechoslovak Air Force, aged 27, Killed - buried ? Nav - Captain Bohumil Volf, Czechoslovak Air Force, aged 28, Killed - buried ? http://www.allenby.info/aircraft/planes/west/tablewest.html Dived into ground Brawith Hill nr Thirsk Yorks. 28.6.46 (Air Britain Serials) 28.06.46 13 OTU. TA549 Aircraft dived into ground out of control from 2,000 feet at Brawith Hall, Thirsk, Yorks (map reference Z8905), exploded and burnt on impact, killing crew. (Mosquito Crash Log)</t>
  </si>
  <si>
    <t>RF602</t>
  </si>
  <si>
    <t>To Armee de l'Air 28.6.46 (Air Britain Serials)</t>
  </si>
  <si>
    <t>HR122</t>
  </si>
  <si>
    <t>235/CGS</t>
  </si>
  <si>
    <t>29 June 1946</t>
  </si>
  <si>
    <t>SS 29.6.46 (Air Britain Serials)</t>
  </si>
  <si>
    <t>MM391</t>
  </si>
  <si>
    <t>30 June 1946</t>
  </si>
  <si>
    <t>653BSR 25BGR, 8th Air Force, based at Watton/Sta 376. Pilot Noble, John P. Crashed Belly Landing. Category 5 damage, 09 September 1944. (http://www.aviationarchaeology.com) 440909 NOBLE, JOHN P MOSQUITO MM-391 WATTON, UK 25 (Thomas Ensminger) To Armee de l'Air 30.6.46 (Air Britain Serials)</t>
  </si>
  <si>
    <t>TA490</t>
  </si>
  <si>
    <t>SOC 30.6.46 (Air Britain Serials) 25.07.47 APS. TA490 Crashed on landing at its home base of Acklington. (Mosquito Crash Log)</t>
  </si>
  <si>
    <t>RG256</t>
  </si>
  <si>
    <t>31 June 1946</t>
  </si>
  <si>
    <t>Went out to the CBI theatre with the "Snake" markings - not to be requisitioned en route! SOC 31.6.46 (Air Britain Serials)</t>
  </si>
  <si>
    <t>DD675</t>
  </si>
  <si>
    <t>23/8OTU</t>
  </si>
  <si>
    <t>0 July 1946</t>
  </si>
  <si>
    <t>To 4849M 7.46 (Air Britain Serials)</t>
  </si>
  <si>
    <t>MM171</t>
  </si>
  <si>
    <t>692/109/105</t>
  </si>
  <si>
    <t>1 July 1946</t>
  </si>
  <si>
    <t>Swung on landing and u/c collapsed Hawarden 9.10.46 Repaired To RN 11.11.46 SOC 22.1.47 (Air Britain Serials) 09.10.46 5 FP. PF571 Swung on landing at Hawarden and suffered undercarriage collapse. (Mosquito Crash Log)</t>
  </si>
  <si>
    <t>DZ349</t>
  </si>
  <si>
    <t>105/305FTU/1655MTU</t>
  </si>
  <si>
    <t>10 October 1946</t>
  </si>
  <si>
    <t>SOC 10.10.46 (Air Britain Serials)</t>
  </si>
  <si>
    <t>HK323</t>
  </si>
  <si>
    <t>To Armee de l'Air 10.7.46 (Air Britain Serials)</t>
  </si>
  <si>
    <t>ROYAL AIR FORCE OPERATIONS IN THE FAR EAST, 1941-1945. De Havilland Mosquito PR Mark XVI, NS688 'SNAKE', on the ground at Karachi, India, following a record-breaking flight from the United Kingdom. The pilot, Flight Lieutenant J Linton, and his navigator, Warrant Officer E J Goudie, covered the distance in an overall time of 16 hours 46 minutes, (with stops at El Adem, Libya, and Shaibah), to beat the existing record by 5 hours and 27 minutes. The flight was undertaken to test the practicability of RAF Transport Command using the Mosquito for a fast freight service between Britain and India. NS688 subsequently served as a photo-reconnaissance aircraft with No. 684 Squadron RAF in Burma. (IWM Photo IND 4040) SOC 11.7.46 (Air Britain Serials)</t>
  </si>
  <si>
    <t>HR558</t>
  </si>
  <si>
    <t>RF763</t>
  </si>
  <si>
    <t>MM353</t>
  </si>
  <si>
    <t>KB352</t>
  </si>
  <si>
    <t>HK420</t>
  </si>
  <si>
    <t>HK259</t>
  </si>
  <si>
    <t>125/54OTU</t>
  </si>
  <si>
    <t>SOC 11.4.46 (Air Britain Serials)</t>
  </si>
  <si>
    <t>NS704</t>
  </si>
  <si>
    <t>PZ357</t>
  </si>
  <si>
    <t>12 April 1946</t>
  </si>
  <si>
    <t>SOC 12.4.46 (Air Britain Serials)</t>
  </si>
  <si>
    <t>KB403</t>
  </si>
  <si>
    <t>139/1655MTU/128/163/162</t>
  </si>
  <si>
    <t>14 April 1946</t>
  </si>
  <si>
    <t>SOC 14.4.46 (Air Britain Serials)</t>
  </si>
  <si>
    <t>TE762</t>
  </si>
  <si>
    <t>15 April 1946</t>
  </si>
  <si>
    <t>Undershot landing and fell into quarry Luqa 15.4.46 (Air Britain Serials)</t>
  </si>
  <si>
    <t>RF619</t>
  </si>
  <si>
    <t>Indochina</t>
  </si>
  <si>
    <t>16 April 1946</t>
  </si>
  <si>
    <t>RF581</t>
  </si>
  <si>
    <t>RL232</t>
  </si>
  <si>
    <t>NF.36</t>
  </si>
  <si>
    <t>07/06/1946 Mosquito PF577 of Signals Flying Unit suffered a collapsed undercarriage at Honiley. Crew OK. (http://www.couplandbell.com/marg/crashes1946-49.htm) Bounced on landing swung and u/c leg collapsed Honiley 7.6.46 (Air Britain Serials) 07.06.46 5 FU. PF577 Crashed on landing at Honiley aerodrome. (Mosquito Crash Log)</t>
  </si>
  <si>
    <t>RF583</t>
  </si>
  <si>
    <t>SOC 7.6.46 (Air Britain Serials)</t>
  </si>
  <si>
    <t>HR543</t>
  </si>
  <si>
    <t>1FU/9 FU/9RFU</t>
  </si>
  <si>
    <t>9 June 1946</t>
  </si>
  <si>
    <t>SOC 9.6.46 (Air Britain Serials)</t>
  </si>
  <si>
    <t>9RFU</t>
  </si>
  <si>
    <t>RG289</t>
  </si>
  <si>
    <t>Swung on take-off and u/c collapsed Luqa 9.6.46 (Air Britain Serials)</t>
  </si>
  <si>
    <t>MM439</t>
  </si>
  <si>
    <t>488/RN/RAE/RN</t>
  </si>
  <si>
    <t>11 June 1946</t>
  </si>
  <si>
    <t>PF397</t>
  </si>
  <si>
    <t>128/692/180/69</t>
  </si>
  <si>
    <t>Damaged 11.6.46 to 5962M (Air Britain Serials)</t>
  </si>
  <si>
    <t>TV960</t>
  </si>
  <si>
    <t>SOC 11.6.46 (Air Britain Serials)</t>
  </si>
  <si>
    <t>NS621</t>
  </si>
  <si>
    <t>60 SAAF/132MU</t>
  </si>
  <si>
    <t>12 June 1946</t>
  </si>
  <si>
    <t>Swung on take-off and u/c collapsed Ismailia 12.6.46 (Air Britain Serials)</t>
  </si>
  <si>
    <t>132MU</t>
  </si>
  <si>
    <t>NS551</t>
  </si>
  <si>
    <t>13 June 1946</t>
  </si>
  <si>
    <t>128/578/692/180</t>
  </si>
  <si>
    <t>25 March 1946</t>
  </si>
  <si>
    <t>Brakes failed taxying ran into ditch and u/c leg collapsed Walm 25.3.46 (Air Britain Serials)</t>
  </si>
  <si>
    <t>Brakes failed</t>
  </si>
  <si>
    <t>NT383</t>
  </si>
  <si>
    <t>Engine cut on take-off bellylanded Lubeck 25.3.46 (Air Britain Serials)</t>
  </si>
  <si>
    <t>PF503</t>
  </si>
  <si>
    <t>TFU/627/1317 Flt/627/BDU/CBE</t>
  </si>
  <si>
    <t>26 March 1946</t>
  </si>
  <si>
    <t>Swung on landing and u/c collapsed Marham 26.3.46 (Air Britain Serials) 26.03.46 CBE. PF503 Swung on landing at Marham aerodrome and suffered undercarriage collapse. (Mosquito Crash Log)</t>
  </si>
  <si>
    <t>CBE</t>
  </si>
  <si>
    <t>PF492</t>
  </si>
  <si>
    <t>105/608/16OTU</t>
  </si>
  <si>
    <t>Swung on landing and u/c collapsed Cottesmore 26.3.46 (Air Britain Serials) 26.03.46 16 OTU. PF492 Swung on landing at Cottesmore aerodrome and suffered undercarriage collapse. (Mosquito Crash Log)</t>
  </si>
  <si>
    <t>KA248</t>
  </si>
  <si>
    <t>1FU/249</t>
  </si>
  <si>
    <t>27 March 1946</t>
  </si>
  <si>
    <t>Swung on take-off and u/c collapsed Eastleigh 23.3.46 SOC 27.6.46 (Air Britain Serials)</t>
  </si>
  <si>
    <t>TV969</t>
  </si>
  <si>
    <t>180/139/4/180/WL 139 Wg</t>
  </si>
  <si>
    <t>28 March 1946</t>
  </si>
  <si>
    <t>First appears in ORB, 7/8 April 1945; last recorded operation on 26/27 April 1945. Letter "U" in ORB entry of 7/8 April 1945, but given as "R" thereafter. SOC 27.6.46 (Air Britain Serials)</t>
  </si>
  <si>
    <t>RF832</t>
  </si>
  <si>
    <t>To Armee de l'Air 27.6.46 (Air Britain Serials)</t>
  </si>
  <si>
    <t>TA130</t>
  </si>
  <si>
    <t>Engine cut on airtest bellylanded nr Church Fenton 5.2.46 (Air Britain Serials) 05.02.46 54 OTU. NT263 Force landed in Yorkshire at map reference 226736, due to failure of starboard engine during single-engine flying practice. Crew unhurt. (Mosquito Crash Log)</t>
  </si>
  <si>
    <t>MM645</t>
  </si>
  <si>
    <t>6 February 1946</t>
  </si>
  <si>
    <t>To 5810M 6.2.46 (Air Britain Serials)</t>
  </si>
  <si>
    <t>TA397</t>
  </si>
  <si>
    <t>157/85/157/1692 Flt</t>
  </si>
  <si>
    <t>7 February 1946</t>
  </si>
  <si>
    <t>To 5814M 7.2.46 (Air Britain Serials)</t>
  </si>
  <si>
    <t>PF434</t>
  </si>
  <si>
    <t>128/109/571/105</t>
  </si>
  <si>
    <t>SOC 7.2.46 (Air Britain Serials)</t>
  </si>
  <si>
    <t>MV528</t>
  </si>
  <si>
    <t>Overshot night landing and hit fence Boxted 7.2.46 not repaired and SOC 30.8.47 (Air Britain Serials) 07.02.46 25 Sqn. MV528 Overshot on landing at Boxted aerodrome. (Mosquito Crash Log)</t>
  </si>
  <si>
    <t>TE699</t>
  </si>
  <si>
    <t>9 February 1946</t>
  </si>
  <si>
    <t>U/c collapsed on landing Cairo West 9.2.46 (Air Britain Serials)</t>
  </si>
  <si>
    <t>RF766</t>
  </si>
  <si>
    <t>84/390MU</t>
  </si>
  <si>
    <t>11 February 1946</t>
  </si>
  <si>
    <t>Hit obstacle while taxying Seletar 11.2.46 not repaired (Air Britain Serials)</t>
  </si>
  <si>
    <t>390MU</t>
  </si>
  <si>
    <t>RG146</t>
  </si>
  <si>
    <t>SOC 11.2.46 (Air Britain Serials)</t>
  </si>
  <si>
    <t>RG313</t>
  </si>
  <si>
    <t>51MU</t>
  </si>
  <si>
    <t>Control lost during acrobatics dived into ground nr Lichfield 11.2.46 (Air Britain Serials)</t>
  </si>
  <si>
    <t>DD724</t>
  </si>
  <si>
    <t>85/151/264/307/157/51OTU</t>
  </si>
  <si>
    <t>12 February 1946</t>
  </si>
  <si>
    <t>SOC 12.2.46 (Air Britain Serials)</t>
  </si>
  <si>
    <t>DZ412</t>
  </si>
  <si>
    <t>Served with 456 Sqn 01/43 to 02/44, coded RX-D under RAF control. Returned to RAF. (Brian Fillery's website) 21/06/1943 456 Sqdn Mosquito D DZ299 Predannack U-462 damaged (http://www.hrmtech.com/SIG/uboats.asp) SOC 21.5.46 (Air Britain Serials)</t>
  </si>
  <si>
    <t>DZ484</t>
  </si>
  <si>
    <t>109/627/1655MTU</t>
  </si>
  <si>
    <t>ML920</t>
  </si>
  <si>
    <t>TW108</t>
  </si>
  <si>
    <t>17 May 1946 Mosquito III TW108 of 16 OTU crashed at Goadby Marwood in Leicestershire. The starboard engine failed at 1000 feet and the pilot attempted a forced landing. On the approach the aircraft struck trees breaking the tailplane and the aircraft then hit high ground and disintegrated.
Wing Commander GEORGE LAURENCE BAZETT HULL DFC aged 34 was killed. He was the only casualty.
Source: Final Landings by Colin Cummings Hit trees in forced landing Goadby Marwood Leics. 17.5.46 (Air Britain Serials) 17.05.46 16 OTU. TW1O8 Force landed at Bellesmores Farm near Oadby, Leics, and struck trees, killing one. (Mosquito Crash Log)</t>
  </si>
  <si>
    <t>KB641</t>
  </si>
  <si>
    <t>RN 790/771</t>
  </si>
  <si>
    <t>20 May 1946</t>
  </si>
  <si>
    <t>To RN 20.5.46 (Air Britain Serials)</t>
  </si>
  <si>
    <t>DD722</t>
  </si>
  <si>
    <t>85/410/239/1492 Flt/51OTU/13OTU</t>
  </si>
  <si>
    <t>21 May 1946</t>
  </si>
  <si>
    <t>PZ274</t>
  </si>
  <si>
    <t>618/132OTU/8OTU</t>
  </si>
  <si>
    <t>25 May 1946</t>
  </si>
  <si>
    <t>To Armee de l'Air 25.5.46 (Air Britain Serials)</t>
  </si>
  <si>
    <t>440921 DUSTMAN, PETER D MOSQUITO NS-552 WATTON, UK 25 (Thomas Ensminger) 450323 MOSQUITO NS-552 WATTON, UK 25 (Thomas Ensminger) SOC 25.7.46 (Air Britain Serials) 450323 Mosquito XVI NS552 654BS 25BG 376 8th AF, Take Off Accident Category 3 damage, Hunt, Morton M ENG Watton/Sta 376 (http://www.aviationarchaeology.com/src/AARmonthly/Mar1945O.htm)</t>
  </si>
  <si>
    <t>NS553</t>
  </si>
  <si>
    <t>440526 KAELLNER, OTTO E. MOSQUITO NS-553 SNETTERTON HEATH, UK 802 LANDING (Thomas Ensminger) SOC 25.7.46 (Air Britain Serials)</t>
  </si>
  <si>
    <t>NS559</t>
  </si>
  <si>
    <t>MM251</t>
  </si>
  <si>
    <t>MV534</t>
  </si>
  <si>
    <t>LR510</t>
  </si>
  <si>
    <t>109/105/109/627/TRE/Oulton</t>
  </si>
  <si>
    <t>8 August 1946</t>
  </si>
  <si>
    <t>SOC 8.8.46 (Air Britain Serials)</t>
  </si>
  <si>
    <t>Oulton</t>
  </si>
  <si>
    <t>NS982</t>
  </si>
  <si>
    <t>151/29/FIDU/51OTU</t>
  </si>
  <si>
    <t>9 August 1946</t>
  </si>
  <si>
    <t>To 6055M 9.8.46 (Air Britain Serials)</t>
  </si>
  <si>
    <t>NS577</t>
  </si>
  <si>
    <t>USAAF/Benson/618/140</t>
  </si>
  <si>
    <t>To Armee de l'Air 9.8.46 (Air Britain Serials)</t>
  </si>
  <si>
    <t>TA371</t>
  </si>
  <si>
    <t>235/132OTU/6OTU</t>
  </si>
  <si>
    <t>Swung on landing and u/c collapsed Ciampino 26.5.46 (Air Britain Serials)</t>
  </si>
  <si>
    <t>NS566</t>
  </si>
  <si>
    <t>TA271</t>
  </si>
  <si>
    <t>SOC 12.9.46 (Air Britain Serials)</t>
  </si>
  <si>
    <t>RG210</t>
  </si>
  <si>
    <t>Received at 418 sqn from No.19 Movements Unit, 30 May 1943. Engine caught fire hit tree in forced landing Hornby Yorks. 31.1.46 (Air Britain Serials) 31.01.46 13 OTU. HJ731 Crashed into tree when trying to force land at speed at Hawnby, Yorks, with starboard engine feathered but on fire, killing one. (Mosquito Crash Log)</t>
  </si>
  <si>
    <t>DZ301</t>
  </si>
  <si>
    <t>TFU/FIU/13OTU</t>
  </si>
  <si>
    <t>HR257</t>
  </si>
  <si>
    <t>151/60OTU/13OTU</t>
  </si>
  <si>
    <t>PZ201</t>
  </si>
  <si>
    <t>HK226</t>
  </si>
  <si>
    <t>KB213</t>
  </si>
  <si>
    <t>1655MTU/627/109</t>
  </si>
  <si>
    <t>To 5811M 31.1.46 (Air Britain Serials)</t>
  </si>
  <si>
    <t>MM309</t>
  </si>
  <si>
    <t>4/RN</t>
  </si>
  <si>
    <t>Stalled on approach u/c collapsed landing Ayr 31.1.46 (Air Britain Serials)</t>
  </si>
  <si>
    <t>DZ319</t>
  </si>
  <si>
    <t>109/MTU</t>
  </si>
  <si>
    <t>MTU</t>
  </si>
  <si>
    <t>DZ596</t>
  </si>
  <si>
    <t>DD672</t>
  </si>
  <si>
    <t>HK279</t>
  </si>
  <si>
    <t>219/54OTU</t>
  </si>
  <si>
    <t>544/1409 Flt</t>
  </si>
  <si>
    <t>To (6154M) 24.10.46 (Air Britain Serials)</t>
  </si>
  <si>
    <t>NS640</t>
  </si>
  <si>
    <t>To 6156M 24.10.46 Sold 23.7.53 (Air Britain Serials)</t>
  </si>
  <si>
    <t>HK310</t>
  </si>
  <si>
    <t>From the book "Mosquito" Chaz Bowyer, the following letters were noted with the following numbers ; 125 Sqn: HK310 - J. HK310 VA-J (Chris Charland) SOC 24.10.46 (Air Britain Serials)</t>
  </si>
  <si>
    <t>HK381</t>
  </si>
  <si>
    <t>488/264/409/CGS</t>
  </si>
  <si>
    <t>25 October 1946</t>
  </si>
  <si>
    <t>SOC 25.10.46 (Air Britain Serials)</t>
  </si>
  <si>
    <t>HK362</t>
  </si>
  <si>
    <t>219/25/125/51OTU</t>
  </si>
  <si>
    <t>HK117</t>
  </si>
  <si>
    <t>RF845</t>
  </si>
  <si>
    <t>404/235/132OTU</t>
  </si>
  <si>
    <t>28 October 1946</t>
  </si>
  <si>
    <t>To Armee de l'Air 28.10.46 (Air Britain Serials)</t>
  </si>
  <si>
    <t>LR480</t>
  </si>
  <si>
    <t>To South African National War Museum 28.10.46 (Air Britain Serials)</t>
  </si>
  <si>
    <t>TA538</t>
  </si>
  <si>
    <t>DBR 28.10.46 (Air Britain Serials)</t>
  </si>
  <si>
    <t>TA548</t>
  </si>
  <si>
    <t>Crashed on overshoot Middleton St.George 28.10.46 (Air Britain Serials) 28.10.46 13 OTU. TA548 Crashed on overshoot at Middleton St. George aerodrome. (Mosquito Crash Log)</t>
  </si>
  <si>
    <t>PZ299</t>
  </si>
  <si>
    <t>TA530</t>
  </si>
  <si>
    <t>29 October 1946</t>
  </si>
  <si>
    <t>Crashed in forced landing 5m ESE of Barnard Castle Co.Durham 29.10.46 (Air Britain Serials) 29.10.46 13 OTU. TA530 Force-landed in a field 120 degrees, five miles from Barnard Castle, due to failure of both engines after carrying out single-engine flying, injuring one. (Mosquito Crash Log)</t>
  </si>
  <si>
    <t>LR387</t>
  </si>
  <si>
    <t>RG292</t>
  </si>
  <si>
    <t>680/13</t>
  </si>
  <si>
    <t>25 September 1946</t>
  </si>
  <si>
    <t>Engine cut overshot landing into ditch Ein Shemer 25.9.46 (Air Britain Serials)</t>
  </si>
  <si>
    <t>RF652</t>
  </si>
  <si>
    <t>SOC 25.9.46 (Air Britain Serials)</t>
  </si>
  <si>
    <t>MM673</t>
  </si>
  <si>
    <t>LR385</t>
  </si>
  <si>
    <t>21/487/16/268/487/268</t>
  </si>
  <si>
    <t>26 September 1946</t>
  </si>
  <si>
    <t>RS534</t>
  </si>
  <si>
    <t>22 June 1946</t>
  </si>
  <si>
    <t>RF839</t>
  </si>
  <si>
    <t>404/489/3FP</t>
  </si>
  <si>
    <t>24 June 1946</t>
  </si>
  <si>
    <t>Swung on take-off and u/c collapsed North Creake 24.6.46 DBR (Air Britain Serials)</t>
  </si>
  <si>
    <t>RS671</t>
  </si>
  <si>
    <t>25 June 1946</t>
  </si>
  <si>
    <t>U/c raised prematurely on take-off and damaged bellylanded at East Moor 25.6.46 (Air Britain Serials)</t>
  </si>
  <si>
    <t>TA557</t>
  </si>
  <si>
    <t>SOC 25.6.46 (Air Britain Serials)</t>
  </si>
  <si>
    <t>HK233</t>
  </si>
  <si>
    <t>488/307/54OTU</t>
  </si>
  <si>
    <t>26 June 1946</t>
  </si>
  <si>
    <t>SOC 26.6.46 (Air Britain Serials)</t>
  </si>
  <si>
    <t>18.09.1944  Intruder 307 to over Holland from Church Fenton . Lost without trace   (FCL). P/O KEF Jaworski  +, P/O Z Symilewicz  +, cv at Marshalls(Cambridge), delivered as NF 10.02.43-14.07.43, crew polish</t>
  </si>
  <si>
    <t>DD718</t>
  </si>
  <si>
    <t>157/307/264/239/51OTU</t>
  </si>
  <si>
    <t>27 June 1946</t>
  </si>
  <si>
    <t>SOC 27.6.46 (Air Britain Serials)</t>
  </si>
  <si>
    <t>HK113</t>
  </si>
  <si>
    <t>85/307/SF Heston/51OTU</t>
  </si>
  <si>
    <t>RV314</t>
  </si>
  <si>
    <t>571/578/692/109</t>
  </si>
  <si>
    <t>To 5960M 27.6.46 (Air Britain Serials)</t>
  </si>
  <si>
    <t>NS507</t>
  </si>
  <si>
    <t>140/PRU/ME</t>
  </si>
  <si>
    <t>SOC 27.6 46 (Air Britain Serials)</t>
  </si>
  <si>
    <t>NS578</t>
  </si>
  <si>
    <t>LR584</t>
  </si>
  <si>
    <t>HR542</t>
  </si>
  <si>
    <t>11FU/FE</t>
  </si>
  <si>
    <t>HK263</t>
  </si>
  <si>
    <t>Swung into snow on takeoff Arbroath 7.3.46 (Air Britain Serials)</t>
  </si>
  <si>
    <t>TE650</t>
  </si>
  <si>
    <t>8 March 1946</t>
  </si>
  <si>
    <t>HX806</t>
  </si>
  <si>
    <t>RR300</t>
  </si>
  <si>
    <t>RF765, 'S' of 211 Squadron (http://users.cyberone.com.au/clardo/de_havilland_mosquito.html) SOC 13.6.46 (Air Britain Serials)</t>
  </si>
  <si>
    <t>Built as F.B.40. Delivered during July 1945. Final disposition: converted to components, October 1946. (Beaufort, Beaufighter and Mosquito in Australian Service, Stewart Wilson, 1990) Rtp .46 (Air Britain Serials)</t>
  </si>
  <si>
    <t>A52-98</t>
  </si>
  <si>
    <t>Built as F.B.40. Delivered during June 1945. Final disposition: converted to components, October 1946. (Beaufort, Beaufighter and Mosquito in Australian Service, Stewart Wilson, 1990) Rtp .46 (Air Britain Serials)</t>
  </si>
  <si>
    <t>A52-144</t>
  </si>
  <si>
    <t>Built as F.B.40. Delivered during September 1945. Final disposition: converted to components, October 1946. (Beaufort, Beaufighter and Mosquito in Australian Service, Stewart Wilson, 1990) Rtp .46 (Air Britain Serials)</t>
  </si>
  <si>
    <t>A52-53</t>
  </si>
  <si>
    <t>Built as F.B.40. Delivered during January 1945. Final disposition: converted to components, October 1946. (Beaufort, Beaufighter and Mosquito in Australian Service, Stewart Wilson, 1990) Rtp .46 (Air Britain Serials)</t>
  </si>
  <si>
    <t>HJ946</t>
  </si>
  <si>
    <t>1 October 1946</t>
  </si>
  <si>
    <t>SOC 1.10.46 (Air Britain Serials)</t>
  </si>
  <si>
    <t>ML994</t>
  </si>
  <si>
    <t>DH/AAEE/RAE</t>
  </si>
  <si>
    <t>2 October 1946</t>
  </si>
  <si>
    <t>SOC 2.10.46 (Air Britain Serials)</t>
  </si>
  <si>
    <t>NT529</t>
  </si>
  <si>
    <t>MM694</t>
  </si>
  <si>
    <t>MM137</t>
  </si>
  <si>
    <t>4 October 1946</t>
  </si>
  <si>
    <t>SS 4.10.46 (Air Britain Serials)</t>
  </si>
  <si>
    <t>RL196</t>
  </si>
  <si>
    <t>5 October 1946</t>
  </si>
  <si>
    <t>Hit shelter while being marshalled at night Linton-on-Ouse 5.10.46 DBR (Air Britain Serials)</t>
  </si>
  <si>
    <t>DZ290</t>
  </si>
  <si>
    <t>307/264/141/239/1692 Flt/54OTU</t>
  </si>
  <si>
    <t>7 October 1946</t>
  </si>
  <si>
    <t>SOC 7.10.46 (Air Britain Serials)</t>
  </si>
  <si>
    <t>RV361</t>
  </si>
  <si>
    <t>128/608/16OTU</t>
  </si>
  <si>
    <t>Swung on landing and u/c collapsed Cottesmore 7.10.46 (Air Britain Serials)</t>
  </si>
  <si>
    <t>PZ170</t>
  </si>
  <si>
    <t>141/239/23</t>
  </si>
  <si>
    <t>To Armee de l'Air 7.10.46 (Air Britain Serials)</t>
  </si>
  <si>
    <t>TE587</t>
  </si>
  <si>
    <t>SOC 14.10.46 (Air Britain Serials)</t>
  </si>
  <si>
    <t>DZ617</t>
  </si>
  <si>
    <t>1655MTU/139/192</t>
  </si>
  <si>
    <t>RF733</t>
  </si>
  <si>
    <t>RF950</t>
  </si>
  <si>
    <t>DZ414</t>
  </si>
  <si>
    <t>105/109/105/139/Swanton Morley/Sculthorpe/Swanton Morley/Hunsdon/2 Gp CF/138 Wg/140 Wg</t>
  </si>
  <si>
    <t>16 October 1946</t>
  </si>
  <si>
    <t>DZ488</t>
  </si>
  <si>
    <t>521/1401 Flt/1409 Flt/8OTU/16OTU</t>
  </si>
  <si>
    <t>SOC 16.10.46 (Air Britain Serials)</t>
  </si>
  <si>
    <t>DZ601</t>
  </si>
  <si>
    <t>To Armee de l'Air 16.10.46 (Air Britain Serials)</t>
  </si>
  <si>
    <t>MM234</t>
  </si>
  <si>
    <t>17 October 1946</t>
  </si>
  <si>
    <t>SOC 17.10.46 (Air Britain Serials) 07.03.45 105 Sqn. MM234 Aircraft crossed coast and was shot down as enemy aircraft by homed night fighter, crew baled out and were injured, aircraft crashed half a mile south of Frayling Abbey. (Mosquito Crash Log)</t>
  </si>
  <si>
    <t>LR414</t>
  </si>
  <si>
    <t>SOC 17.10.46 (Air Britain Serials)</t>
  </si>
  <si>
    <t>LR426</t>
  </si>
  <si>
    <t>HJ961</t>
  </si>
  <si>
    <t>305FTU/1FU</t>
  </si>
  <si>
    <t>6 June 1946</t>
  </si>
  <si>
    <t>SOC 6.6.46 (Air Britain Serials)</t>
  </si>
  <si>
    <t>NS903</t>
  </si>
  <si>
    <t>21/305</t>
  </si>
  <si>
    <t>PF577</t>
  </si>
  <si>
    <t>To Armee de l'Air 18.10.46 (Air Britain Serials)</t>
  </si>
  <si>
    <t>MM242</t>
  </si>
  <si>
    <t>LR428</t>
  </si>
  <si>
    <t>RS525</t>
  </si>
  <si>
    <t>406/29</t>
  </si>
  <si>
    <t>MM631</t>
  </si>
  <si>
    <t>To RAAF 28.7.44 as A52-1010 87 Sqn Crashed Parkes NSW 12.03.46 (Air Britain Serials)</t>
  </si>
  <si>
    <t>HX898</t>
  </si>
  <si>
    <t>301FTU/1 MECCU/1330CU</t>
  </si>
  <si>
    <t>14 March 1946</t>
  </si>
  <si>
    <t>SOC 14.3.46 (Air Britain Serials)</t>
  </si>
  <si>
    <t>HR283</t>
  </si>
  <si>
    <t>HR552</t>
  </si>
  <si>
    <t>HR545</t>
  </si>
  <si>
    <t>Was S on 82 Sqn (The Mossie 29) SOC 14.3.46 (Air Britain Serials)</t>
  </si>
  <si>
    <t>HR435</t>
  </si>
  <si>
    <t>VT728</t>
  </si>
  <si>
    <t>TR.37</t>
  </si>
  <si>
    <t>RN 703</t>
  </si>
  <si>
    <t>DZ485</t>
  </si>
  <si>
    <t>MM507</t>
  </si>
  <si>
    <t>DH/604/54OTU</t>
  </si>
  <si>
    <t>HK107</t>
  </si>
  <si>
    <t>HK280</t>
  </si>
  <si>
    <t>HK307</t>
  </si>
  <si>
    <t>HK325</t>
  </si>
  <si>
    <t>DZ383</t>
  </si>
  <si>
    <t>540/138 Wg</t>
  </si>
  <si>
    <t>Was UP-K on 605 Squadron (Ian Piper: http://www.605squadron.co.uk/Squadron_aircraft.htm) To Armee de l'Air 22.7.46 (Air Britain Serials)</t>
  </si>
  <si>
    <t>NS732</t>
  </si>
  <si>
    <t>SZ981</t>
  </si>
  <si>
    <t>U/c collapsed on landing Sylt 5.4.46 (Air Britain Serials)</t>
  </si>
  <si>
    <t>RG142</t>
  </si>
  <si>
    <t>6 April 1946</t>
  </si>
  <si>
    <t>Assigned to the Mixed Reconnaissance / Night Fighter I/20 Lorraine Group. To Armee de l'Air 6.4.46 (Air Britain Serials)</t>
  </si>
  <si>
    <t>NS800</t>
  </si>
  <si>
    <t>8 April 1946</t>
  </si>
  <si>
    <t>Flew into high ground in cloud Shildon Co.Durham 25.1.46 (Air Britain Serials) 25.01.46 13 OTU. TA502 Crashed into high ground at Shildon, near Bishop Auckland, Durham, while descending through cloud to locate position, killing crew. (Mosquito Crash Log)</t>
  </si>
  <si>
    <t>NS726</t>
  </si>
  <si>
    <t>26 January 1946</t>
  </si>
  <si>
    <t>MM121</t>
  </si>
  <si>
    <t>105/571/109</t>
  </si>
  <si>
    <t>28 January 1946</t>
  </si>
  <si>
    <t>23-07-46 TE725 Mosquito FBVI ,771Sq ,cr between Alum Bay &amp; Needles .2 killed (http://daveg4otu.tripod.com/iowweb/iowc.html) Crashed in sea fog Isle of Wight 23.7.46 (Air Britain Serials)</t>
  </si>
  <si>
    <t>PZ470</t>
  </si>
  <si>
    <t>Cv XVIII</t>
  </si>
  <si>
    <t>FBXVIII SOC 23.7.46 (Air Britain Serials) Was on 27 MU.</t>
  </si>
  <si>
    <t>RG115</t>
  </si>
  <si>
    <t>24 July 1946</t>
  </si>
  <si>
    <t>TA437</t>
  </si>
  <si>
    <t>TA440</t>
  </si>
  <si>
    <t>HK284</t>
  </si>
  <si>
    <t>HK361</t>
  </si>
  <si>
    <t>RF726</t>
  </si>
  <si>
    <t>RF732</t>
  </si>
  <si>
    <t>Assigned to GC I/3 Corse. Deployed in Indochina from January 1947 to June 1947. To Armee de l'Air 12.7.46 (Air Britain Serials)</t>
  </si>
  <si>
    <t>1692BSTU</t>
  </si>
  <si>
    <t>RF842</t>
  </si>
  <si>
    <t>To Armee de l'Air 12.7.46 (Air Britain Serials)</t>
  </si>
  <si>
    <t>NS574</t>
  </si>
  <si>
    <t>USAAF/140</t>
  </si>
  <si>
    <t>MT490</t>
  </si>
  <si>
    <t>25/29</t>
  </si>
  <si>
    <t>Sank back on take-off and damaged aircraft u/c collapsed on landing West Malling 12.7.46 to 6117M 10.9.46 (Air Britain Serials) 12.01.46 29 Sqn. MT490 Undercarriage collapsed on landing at West Mailing aerodrome. (Mosquito Crash Log)</t>
  </si>
  <si>
    <t>TA306</t>
  </si>
  <si>
    <t>1653CU</t>
  </si>
  <si>
    <t>Overshot landing and u/c collapsed North Luffenham 12.7.46 (Air Britain Serials) 12.07.46 1653HCU. TA306 Aircraft was landing at North Luffenham aerodrome, with port engine feathered when undercarriage collapsed. Crew unhurt. (Mosquito Crash Log)</t>
  </si>
  <si>
    <t>RF984</t>
  </si>
  <si>
    <t>TE802</t>
  </si>
  <si>
    <t>MM313</t>
  </si>
  <si>
    <t>4/SF Upwood/TFU</t>
  </si>
  <si>
    <t>15 July 1946</t>
  </si>
  <si>
    <t>SOC 15.7.46 (Air Britain Serials)</t>
  </si>
  <si>
    <t>RG244</t>
  </si>
  <si>
    <t>Engine cut on take-off crash-landed in river Allahabad 15.7.46 (Air Britain Serials)</t>
  </si>
  <si>
    <t>NS783</t>
  </si>
  <si>
    <t>Swung on landing and u/c collapsed Upper Heyford 18.2.46 (Air Britain Serials) 18.02.46 16 OTU. PF507 Undercarriage collapsed on landing at Upper Heyford aerodrome. (Mosquito Crash Log)</t>
  </si>
  <si>
    <t>NT558</t>
  </si>
  <si>
    <t>19 February 1946</t>
  </si>
  <si>
    <t>HK462</t>
  </si>
  <si>
    <t>410/96/151</t>
  </si>
  <si>
    <t>RF993</t>
  </si>
  <si>
    <t>PZ181</t>
  </si>
  <si>
    <t>23/1FU</t>
  </si>
  <si>
    <t>MM337</t>
  </si>
  <si>
    <t>MT469</t>
  </si>
  <si>
    <t>HP925</t>
  </si>
  <si>
    <t>From the book "Mosquito" Chaz Bowyer, the following letters were noted with the following numbers ; 157 Sqn : TA391 - N. TA391 RS-N (Chris Charland) To 5894M 3.46 (Air Britain Serials)</t>
  </si>
  <si>
    <t>NT440</t>
  </si>
  <si>
    <t>1 March 1946</t>
  </si>
  <si>
    <t>Whilst trawling through the ORB of 8(c) OTU, Dyce, for 2 January 1944 there is an entry that W/O Abel in Mosquito DZ557, reported that while flying in the Alnwick area at 22,000 feet, at 12:00, he sighted "four triangular black objects stationary in the sky". This was reported to 13 Group. A bit hard to explain this one! (Keith Bryers) SOC 10.10.46 (Air Britain Serials)</t>
  </si>
  <si>
    <t>RF895</t>
  </si>
  <si>
    <t>To Armee de l'Air 10.10.46 (Air Britain Serials)</t>
  </si>
  <si>
    <t>DZ376</t>
  </si>
  <si>
    <t>PF592</t>
  </si>
  <si>
    <t>450324 MOSQUITO LR-530 WATTON, UK 25 (Thomas Ensminger) 450410 HORVATH, ANDREW C. MOSQUITO LR-530 WATTON, UK 25 (Thomas Ensminger) To 5910M 29.3.46 (Air Britain Serials) 450324 Mosquito III LR530 653BS 25BG 376 8 Taxiing Accident, category 3 damage, Hodges, Edward F ENG Watton/Sta 376 (http://www.aviationarchaeology.com/src/AARmonthly/Mar1945O.htm)</t>
  </si>
  <si>
    <t>MM288</t>
  </si>
  <si>
    <t>SOC 29.3.46 (Air Britain Serials)</t>
  </si>
  <si>
    <t>RG144</t>
  </si>
  <si>
    <t>France</t>
  </si>
  <si>
    <t>To Armee de l'Air 29.3.46 (Air Britain Serials)</t>
  </si>
  <si>
    <t>HJ870</t>
  </si>
  <si>
    <t>418/169/141/1692 Flt/85/16OTU</t>
  </si>
  <si>
    <t>30 March 1946</t>
  </si>
  <si>
    <t>Taken on strength at 418 Sqn. 19 February 1943 (first Mosquito delivered to No.418 Squadron). No date of transfer elsewhere. TH-Z, letter given in ORB dated 19 February 1943. Bounced on landing and swung off runway Cottesmore 30.3.46 (Air Britain Serials) 30.04.46 16 OTU. HJ870 Bounced on landing at Cottesmore aerodrome and swung, wrecking aircraft. Crew unhurt. (Mosquito Crash Log)</t>
  </si>
  <si>
    <t>Swung on take-off and u/c collapsed Benson 8.4.46 (Air Britain Serials) 03.04.46 8 OTU. NS800 Swung on take-off from Benson aerodrome and suffered undercarriage collapse. Crew unhurt. (Mosquito Crash Log)</t>
  </si>
  <si>
    <t>NS755</t>
  </si>
  <si>
    <t>9 April 1946</t>
  </si>
  <si>
    <t>To Armee de l'Air 9.4.46 (Air Britain Serials)</t>
  </si>
  <si>
    <t>TE823</t>
  </si>
  <si>
    <t>10 April 1946</t>
  </si>
  <si>
    <t>Swung on takeoff stbd u/c collapsed Ford 10.4.46 (Air Britain Serials)</t>
  </si>
  <si>
    <t>PZ475</t>
  </si>
  <si>
    <t>13ARU</t>
  </si>
  <si>
    <t>Swung on take-off and u/c collapsed Croft 10.4.46 (Air Britain Serials)</t>
  </si>
  <si>
    <t>MM392</t>
  </si>
  <si>
    <t>PZ193</t>
  </si>
  <si>
    <t>141/169/11 Gp CF/W.Malling/FCCS/Odiham</t>
  </si>
  <si>
    <t>12 August 1946</t>
  </si>
  <si>
    <t>SOC 12.8.46 (Air Britain Serials)</t>
  </si>
  <si>
    <t>Odiham</t>
  </si>
  <si>
    <t>PZ358</t>
  </si>
  <si>
    <t>418/141/515/141/RAE</t>
  </si>
  <si>
    <t>To 6058M 12.8.46 (Air Britain Serials)</t>
  </si>
  <si>
    <t>PZ194</t>
  </si>
  <si>
    <t>613/16/268</t>
  </si>
  <si>
    <t>To 6056M 12.8.46 (Air Britain Serials)</t>
  </si>
  <si>
    <t>PZ273</t>
  </si>
  <si>
    <t>305/613/69</t>
  </si>
  <si>
    <t>To 6057M 12.8.46 (Air Britain Serials)</t>
  </si>
  <si>
    <t>SZ970</t>
  </si>
  <si>
    <t>To 6060M 12.8.46 (Air Britain Serials)</t>
  </si>
  <si>
    <t>PZ389</t>
  </si>
  <si>
    <t>To 6059M 12.8.46 (Air Britain Serials)</t>
  </si>
  <si>
    <t>RF958</t>
  </si>
  <si>
    <t>NS858</t>
  </si>
  <si>
    <t>DeHavilland Mosquito F.B Mk.VI TA525 of 13 OTU dived into the ground after loss of control in cloud on the morning of the 14th February 1946 near to Castle Bolton whilst on a solo training flight. Gehines La Hei Sergeant (Royal Netherlands Air Force) Pilot Killed (http://www.peakdistrictaircrashes.co.uk/awayta525.htm) Flew into high ground Castle Bolton Yorks. 14.2.46 (Air Britain Serials) 14.02.46 13 OTU. TA525 Aircraft crashed into high ground at 1800 feet. Cloud base was at 2,000 feet so presumably lost control and was unable to recover before hitting the ground at Rowntree Park, Castle Bolton, Yorks, killing one. (Mosquito Crash Log)
Name: Aircraft crash site, Mosquito, Serial number TA525, Near Castle Bolton 
NY SMR Number: MNY30880 
Type of record: Monument 
Last edited: 28/04/2010 14:38:04 
Protected Status
Protected Military Remains: Aircraft crash site, Mosquito, Serial number TA525, Near Castle Bolton
Grid Reference: SE 02 92 
Parish: 1068 Castle Bolton with East &amp; West Bolton; Richmondshire; YDNP 
Monument Type(s):
AIRCRAFT CRASH SITE (14/02/1946 Modern - 1946 AD) 
MOSQUITO (14/02/1946 Modern - 1946 AD) 
Other References/Statuses
Full description
On the 14th Febuary 1946 a Mosquito, Serial number TA525, flew into high ground around 1800ft in low cloud conditions. The crash site is reported as Rowantree Scar. One crew member was killed. (1,2)
Sources and further reading
--- SNY15601 - Gazetteer: NYCC. 2009. Aircraft Crash Sites North Yorkshire.  
&lt;1&gt; SNY12705 - Gazetteer: Yorkshire Air Museum. Post 1993?. List of Aircraft Crash Sites. Jefferson, G ?. Reference number 1439 
&lt;2&gt; SNY12707 - Gazetteer: L. J. Norgate. Yorkshire Aircraft Crashes.  
&lt;3&gt; SNY12740 - Gazetteer: Yorkshire Dales National Park Authority. 2009. Aircraft crash sites extracted from the Yorkshire Dales National Park Authority HER.  
(http://www.heritagegateway.org.uk/Gateway/Results_Single.aspx?uid=MNY30880&amp;resourceID=1009)</t>
  </si>
  <si>
    <t>MM347</t>
  </si>
  <si>
    <t>T of 45 Squadron (Mosquito Crash Log picture) SOC 8.10.46 (Air Britain Serials)</t>
  </si>
  <si>
    <t>PZ417</t>
  </si>
  <si>
    <t>143/14/21</t>
  </si>
  <si>
    <t>Engine cut u/c collapsed on landing Fritziar 23.9.46 (Air Britain Serials)</t>
  </si>
  <si>
    <t>NT559</t>
  </si>
  <si>
    <t>239/169</t>
  </si>
  <si>
    <t>SOC 23.9.46 (Air Britain Serials)</t>
  </si>
  <si>
    <t>NS795</t>
  </si>
  <si>
    <t>RF751 ‘B’ (http://users.cyberone.com.au/clardo/de_havilland_mosquito.html) SOC 20.2.46 (Air Britain Serials)</t>
  </si>
  <si>
    <t>HR524</t>
  </si>
  <si>
    <t>1FU/47/132RSU</t>
  </si>
  <si>
    <t>21 February 1946</t>
  </si>
  <si>
    <t>Taxied into roller at night Butterworth 21.2.46 DBR (Air Britain Serials)</t>
  </si>
  <si>
    <t>132RSU</t>
  </si>
  <si>
    <t>NS587</t>
  </si>
  <si>
    <t>22 February 1946</t>
  </si>
  <si>
    <t>SOC 22.2.46 (Air Britain Serials)</t>
  </si>
  <si>
    <t>HP929</t>
  </si>
  <si>
    <t>305/Andover/60OTU/13OTU</t>
  </si>
  <si>
    <t>25 February 1946</t>
  </si>
  <si>
    <t>SOC 25.2.46 (Air Britain Serials)</t>
  </si>
  <si>
    <t>KB419</t>
  </si>
  <si>
    <t>MV566</t>
  </si>
  <si>
    <t>To 5868M 15.3.46 (Air Britain Serials)</t>
  </si>
  <si>
    <t>A52-147</t>
  </si>
  <si>
    <t>2AD</t>
  </si>
  <si>
    <t>16 March 1946</t>
  </si>
  <si>
    <t>Built as F.B.40. Delivered during October 1945. Final disposition: missing off Okinawa, Japan, March 1946. (Beaufort, Beaufighter and Mosquito in Australian Service, Stewart Wilson, 1990) Missing on Escort Flight Okinawa Japan 18.03.46 (Air Britain Serials)</t>
  </si>
  <si>
    <t>RG316</t>
  </si>
  <si>
    <t>19 March 1946</t>
  </si>
  <si>
    <t>Swung on take-off and u/c collapsed Deversoir 19.3.46 (Air Britain Serials)</t>
  </si>
  <si>
    <t>KA181</t>
  </si>
  <si>
    <t>21 March 1946</t>
  </si>
  <si>
    <t>U/c collapsed on take-off Luqa 21.3.46 DBF (Air Britain Serials)</t>
  </si>
  <si>
    <t>RS-N, DD641 (Mosquito, Classic Aircraft #7, Boyer/Philpott, ISBN 0-85059-432-4, pub 1980 SOC 28.2.46 (Air Britain Serials)</t>
  </si>
  <si>
    <t>W4081</t>
  </si>
  <si>
    <t>264/307/157/51OTU</t>
  </si>
  <si>
    <t>HJ769</t>
  </si>
  <si>
    <t>DZ713</t>
  </si>
  <si>
    <t>605/169/54OTU</t>
  </si>
  <si>
    <t>DZ724</t>
  </si>
  <si>
    <t>605/60OTU/51OTU</t>
  </si>
  <si>
    <t>UP-S on 605 Sqn. SOC 28.2.46 (Air Britain Serials)</t>
  </si>
  <si>
    <t>HR308</t>
  </si>
  <si>
    <t>1FU/47/110</t>
  </si>
  <si>
    <t>DK331</t>
  </si>
  <si>
    <t>109/NTU</t>
  </si>
  <si>
    <t>96/54OTU</t>
  </si>
  <si>
    <t>HK457</t>
  </si>
  <si>
    <t>488/604</t>
  </si>
  <si>
    <t>HR631</t>
  </si>
  <si>
    <t>110/47</t>
  </si>
  <si>
    <t>HR441</t>
  </si>
  <si>
    <t>LR254</t>
  </si>
  <si>
    <t>RF653</t>
  </si>
  <si>
    <t>Swung on landing and u/c collapsed Wahn 28.3.46 (Air Britain Serials)</t>
  </si>
  <si>
    <t>WL 139 Wg</t>
  </si>
  <si>
    <t>HX971</t>
  </si>
  <si>
    <t>21/487/60OTU/13OTU</t>
  </si>
  <si>
    <t>SOC 28.3.46 (Air Britain Serials)</t>
  </si>
  <si>
    <t>MM221</t>
  </si>
  <si>
    <t>Assigned to GC II/6 Normandie-Niemen. To Armee de l'Air 21.8.46 (Air Britain Serials)</t>
  </si>
  <si>
    <t>NT329</t>
  </si>
  <si>
    <t>22 August 1946</t>
  </si>
  <si>
    <t>SOC 22.8.46 (Air Britain Serials)</t>
  </si>
  <si>
    <t>RG258</t>
  </si>
  <si>
    <t>23 August 1946</t>
  </si>
  <si>
    <t>Ditched in bad weather while lost on ferry flight 30m SE of Trat Thailand 23.8.46 (Air Britain Serials)</t>
  </si>
  <si>
    <t>MM460</t>
  </si>
  <si>
    <t>604/151/96/29/604/CGS</t>
  </si>
  <si>
    <t>26 August 1946</t>
  </si>
  <si>
    <t>SOC 26.8.46 (Air Britain Serials)</t>
  </si>
  <si>
    <t>HK433</t>
  </si>
  <si>
    <t>29/96/29/264/219</t>
  </si>
  <si>
    <t>MM561</t>
  </si>
  <si>
    <t>15/196/604/CGS</t>
  </si>
  <si>
    <t>HK456</t>
  </si>
  <si>
    <t>MM569</t>
  </si>
  <si>
    <t>604/409</t>
  </si>
  <si>
    <t>HK527</t>
  </si>
  <si>
    <t>HK403</t>
  </si>
  <si>
    <t>RG188</t>
  </si>
  <si>
    <t>MM616</t>
  </si>
  <si>
    <t>MV536</t>
  </si>
  <si>
    <t>NT607</t>
  </si>
  <si>
    <t>NT617</t>
  </si>
  <si>
    <t>NT318</t>
  </si>
  <si>
    <t>27 August 1946</t>
  </si>
  <si>
    <t>SOC 27.8.46 (Air Britain Serials)</t>
  </si>
  <si>
    <t>LR298</t>
  </si>
  <si>
    <t>NT278</t>
  </si>
  <si>
    <t>LR530</t>
  </si>
  <si>
    <t>HP968</t>
  </si>
  <si>
    <t>TE865</t>
  </si>
  <si>
    <t>Stalled on take-off Habbaniya 30.5.46 (Air Britain Serials)</t>
  </si>
  <si>
    <t>RF759</t>
  </si>
  <si>
    <t>TV957</t>
  </si>
  <si>
    <t>RG127</t>
  </si>
  <si>
    <t>RG132</t>
  </si>
  <si>
    <t>RG187</t>
  </si>
  <si>
    <t>RG192</t>
  </si>
  <si>
    <t>RG203</t>
  </si>
  <si>
    <t>SOC 17.5.46 (Air Britain Serials)</t>
  </si>
  <si>
    <t>RCAF (Air Britain Serials)   
first date: 13 November 1944 - Taken on strength by Eastern Air Command
 Used by No. 7 Operational Training Unit at Debert, NS.  To Storage with No. 1 Air Command on 9 June 1945.  Issued from storage on 4 October 1945.  Pending disposal from 23 March 1946.  By 4 June 1946 owned by No. 9 (T) Group at RCAF Station Rockcliffe, Ontario.  Sold to Siple Aircraft of Dorval, PQ.  Had been modified with Merlin 225 engines by the time it was struck off.
 last date: 15 June 1946 - Struck off, to War Assets Corporation for sale
(http://www.ody.ca/~bwalker/RCAF_JX579_KA232.html)</t>
  </si>
  <si>
    <t>MM340</t>
  </si>
  <si>
    <t>HR303</t>
  </si>
  <si>
    <t>248/AAEE</t>
  </si>
  <si>
    <t>19 June 1946</t>
  </si>
  <si>
    <t>SOC 19.6.46 (Air Britain Serials)</t>
  </si>
  <si>
    <t>RF822</t>
  </si>
  <si>
    <t>To Armee de l'Air 19.6.46 (Air Britain Serials)</t>
  </si>
  <si>
    <t>TA560</t>
  </si>
  <si>
    <t>NT442</t>
  </si>
  <si>
    <t>CFE/NFDU/CFE</t>
  </si>
  <si>
    <t>1 April 1946</t>
  </si>
  <si>
    <t>To Armee de l'Air 15.8.46 (Air Britain Serials)</t>
  </si>
  <si>
    <t>TV980</t>
  </si>
  <si>
    <t>16 August 1946</t>
  </si>
  <si>
    <t>To Armee de l'Air 16.8.46 (Air Britain Serials)</t>
  </si>
  <si>
    <t>TW118</t>
  </si>
  <si>
    <t>TA357</t>
  </si>
  <si>
    <t>1668CU</t>
  </si>
  <si>
    <t>18 August 1946</t>
  </si>
  <si>
    <t>Sold to DH 18.8.46 (Air Britain Serials)</t>
  </si>
  <si>
    <t>NS576</t>
  </si>
  <si>
    <t>20 August 1946</t>
  </si>
  <si>
    <t>SOC 20.8.46 (Air Britain Serials)</t>
  </si>
  <si>
    <t>MM258</t>
  </si>
  <si>
    <t>TFU/140</t>
  </si>
  <si>
    <t>To Armee de l'Air 21.8.46 (Air Britain Serials)</t>
  </si>
  <si>
    <t>HJ738</t>
  </si>
  <si>
    <t>TA436</t>
  </si>
  <si>
    <t>NS683</t>
  </si>
  <si>
    <t>HK192</t>
  </si>
  <si>
    <t>HR359</t>
  </si>
  <si>
    <t>U/c collapsed on landing Blackbushe 20.8.46 (Air Britain Serials) 20.08.46 21 Sqn. HR359 Landed heavily at Blackbushe aerodrome and suffered undercarriage collapse. Crew unhurt. (Mosquito Crash Log)</t>
  </si>
  <si>
    <t>TE602</t>
  </si>
  <si>
    <t>21 August 1946</t>
  </si>
  <si>
    <t>SOC 9.7.46 (Air Britain Serials)</t>
  </si>
  <si>
    <t>PF542</t>
  </si>
  <si>
    <t>EANS</t>
  </si>
  <si>
    <t>Swung on landing and u/c collapsed Shawbury 9.7.46 (Air Britain Serials) 09.07.46 EANS. PF542 Aircraft swung on landing at Shawbury aerodrome and undercarriage collapsed. Crew unhurt. (Mosquito Crash Log)</t>
  </si>
  <si>
    <t>KA290</t>
  </si>
  <si>
    <t>29/FIU/54OTU</t>
  </si>
  <si>
    <t>SOC 22.10.46 (Air Britain Serials)</t>
  </si>
  <si>
    <t>HK121</t>
  </si>
  <si>
    <t>SOC 21.5.46 (Air Britain Serials)</t>
  </si>
  <si>
    <t>DZ355</t>
  </si>
  <si>
    <t>105/618/139/1655MTU</t>
  </si>
  <si>
    <t>DD620</t>
  </si>
  <si>
    <t>1PRU/456/51OTU</t>
  </si>
  <si>
    <t>DZ298</t>
  </si>
  <si>
    <t>605/239/51OTU</t>
  </si>
  <si>
    <t>SOC 21.5.46 (Air Britain Serials) 24.11.43- 264Sqn. DZ298 Belly landed short of flare path at Coleby Grange, no injuries. (Mosquito Crash Log)</t>
  </si>
  <si>
    <t>DZ299</t>
  </si>
  <si>
    <t>456/FIU/51OTU</t>
  </si>
  <si>
    <t>NS964</t>
  </si>
  <si>
    <t>487/605/4</t>
  </si>
  <si>
    <t>Engine cut on take-off bellylanded Gutersloh 1.4.46 (Air Britain Serials)</t>
  </si>
  <si>
    <t>NT560</t>
  </si>
  <si>
    <t>To 5915M 1.4.46 RN Yeovilton as GI (Air Britain Serials)</t>
  </si>
  <si>
    <t>HR200</t>
  </si>
  <si>
    <t>HR415</t>
  </si>
  <si>
    <t>29 August 1946</t>
  </si>
  <si>
    <t>SOC 29.8.46 (Air Britain Serials)</t>
  </si>
  <si>
    <t>PF455</t>
  </si>
  <si>
    <t>571/180/69</t>
  </si>
  <si>
    <t>Swung on landing and u/c collapsed Walm 29.8.46 (Air Britain Serials)</t>
  </si>
  <si>
    <t>LR575</t>
  </si>
  <si>
    <t>1FU/1330CU</t>
  </si>
  <si>
    <t>NS738</t>
  </si>
  <si>
    <t>RF785</t>
  </si>
  <si>
    <t>RF960</t>
  </si>
  <si>
    <t>MM369</t>
  </si>
  <si>
    <t>MM289</t>
  </si>
  <si>
    <t>NS687</t>
  </si>
  <si>
    <t>NS808</t>
  </si>
  <si>
    <t>RF761</t>
  </si>
  <si>
    <t>RF618</t>
  </si>
  <si>
    <t>143/248/16/14/21</t>
  </si>
  <si>
    <t>30 August 1946</t>
  </si>
  <si>
    <t>24-7-1946
107 Sqn.
Mosquito FB.VI TA495
Crashed in forced landing, Sylt. Destroyed by fire.
43177 W/C William Christopher MAHER DFC,AFM RAF + (CWGC 6.C.5)
170256 F/Lt (Nav.) Edwin Robert BOWDEN DFC RAFVR + (CWGC 6.C.4)
Both buried Kiel War Cemetery.
Colin Cummings 'Final Landings' confirms Col's findings, adding that
"The aircraft was engaged on air to air gunnery firing. At a height of 400 feet both engines failed and the pilot attempted a forced landing. However, the aircraft struck a fence and was destroyed in the subsequent crash."
(http://www.rafcommands.com/forum/showthread.php?t=5845) Crashed in forced landing Sylt 24.7.46 dbf (Air Britain Serials)</t>
  </si>
  <si>
    <t>ML899</t>
  </si>
  <si>
    <t>TFU/AAEE/ATDU</t>
  </si>
  <si>
    <t>The 617 Squadron ORB says this a/c was used by the squadron, for example 14 June 1944 Shannon/Sumpter, coded G. SOC 21.5.46 (Air Britain Serials)</t>
  </si>
  <si>
    <t>LR265</t>
  </si>
  <si>
    <t>25 July 1946</t>
  </si>
  <si>
    <t>SOC 25.7.46 (Air Britain Serials)</t>
  </si>
  <si>
    <t>ATDU</t>
  </si>
  <si>
    <t>HK134</t>
  </si>
  <si>
    <t>256/488/54OTU</t>
  </si>
  <si>
    <t>HK251</t>
  </si>
  <si>
    <t>85/68/51OTU</t>
  </si>
  <si>
    <t>HK246</t>
  </si>
  <si>
    <t>PZ243</t>
  </si>
  <si>
    <t>21/1FU</t>
  </si>
  <si>
    <t>To Armee de l'Air 25.7.46 (Air Britain Serials)</t>
  </si>
  <si>
    <t>MM344</t>
  </si>
  <si>
    <t>44-03-22 HAND, GEORGE C MOSQUITO MM-344 CHEDDINGTON, UK 50FS (Thomas Ensminger) SOC 25.7.46 (Air Britain Serials)</t>
  </si>
  <si>
    <t>MM345</t>
  </si>
  <si>
    <t>441008 MOSQUITO MM-345 WATTON, UK 25 (Thomas Ensminger) 441207 MOSQUITO MM-345 WATTON, UK 25 (Thomas Ensminger) 450220 DAVIS, WARREN C MOSQUITO MM-345 WATTON, UK 25 (Thomas Ensminger) SOC 25.7.46 (Air Britain Serials)</t>
  </si>
  <si>
    <t>NS552</t>
  </si>
  <si>
    <t>Port elevator torn off by arrester wire on landing 30.10.46 CS(A) 9.5.47 to GI 23.4.48 (Air Britain Serials) Folding wings, arrester hook, to R.N. 1946.</t>
  </si>
  <si>
    <t>Broke up in air and crashed El Geill Sudan 30.4.46 (Air Britain Serials)</t>
  </si>
  <si>
    <t>DD626</t>
  </si>
  <si>
    <t>31 April 1946</t>
  </si>
  <si>
    <t>SOC 31.4.46 (Air Britain Serials)</t>
  </si>
  <si>
    <t>HK364</t>
  </si>
  <si>
    <t>1 May 1946</t>
  </si>
  <si>
    <t>SOC 1.5.46 (Air Britain Serials)</t>
  </si>
  <si>
    <t>TA492</t>
  </si>
  <si>
    <t>2APS</t>
  </si>
  <si>
    <t>NT503</t>
  </si>
  <si>
    <t>3 May 1946</t>
  </si>
  <si>
    <t>U/c log collapsed on landing Lubeck 3.5.46 DBR (Air Britain Serials)</t>
  </si>
  <si>
    <t>TA127</t>
  </si>
  <si>
    <t>5 May 1946</t>
  </si>
  <si>
    <t>Hit ground during slow roll Gianaclis 6.5.46 (Air Britain Serials)</t>
  </si>
  <si>
    <t>ML992</t>
  </si>
  <si>
    <t>105/109/105</t>
  </si>
  <si>
    <t>SOC 1.7.46 (Air Britain Serials)</t>
  </si>
  <si>
    <t>PZ439</t>
  </si>
  <si>
    <t>143/16/21</t>
  </si>
  <si>
    <t>264 Sqn 11/04/46 - 09/07/46 (Brian Fillery) Overshot landing into ditch and u/c collapsed Church Fenton 9.7.46 (Air Britain Serials)</t>
  </si>
  <si>
    <t>RF881</t>
  </si>
  <si>
    <t>To Armee de l'Air 9.7.46 (Air Britain Serials)</t>
  </si>
  <si>
    <t>NS585</t>
  </si>
  <si>
    <t>10 July 1946</t>
  </si>
  <si>
    <t>SOC 15.1.46 (Air Britain Serials)</t>
  </si>
  <si>
    <t>Woodhall Spa</t>
  </si>
  <si>
    <t>HK109</t>
  </si>
  <si>
    <t>85/307/Horsham St.Faith/1422 Flt/307</t>
  </si>
  <si>
    <t>HK193</t>
  </si>
  <si>
    <t>TE654</t>
  </si>
  <si>
    <t>Crashed 28m SSW of Toulon presumed due to icing on ferry flight 15.1.46 (Air Britain Serials)</t>
  </si>
  <si>
    <t>KB677</t>
  </si>
  <si>
    <t>17 January 1946</t>
  </si>
  <si>
    <t>Tyre burst on take-off and u/c collapsed Ciampino 17.1.46 (Air Britain Serials)</t>
  </si>
  <si>
    <t>TA593</t>
  </si>
  <si>
    <t>Ran out of fuel and crashed in forced landing nr St.Pol 17.1.46 (Air Britain Serials)</t>
  </si>
  <si>
    <t>PF495</t>
  </si>
  <si>
    <t>139/608/16OTU</t>
  </si>
  <si>
    <t>18 January 1946</t>
  </si>
  <si>
    <t>Swung on landing and u/c collapsed Upper Heyford 18.1.46 DBR (Air Britain Serials)</t>
  </si>
  <si>
    <t>RS638</t>
  </si>
  <si>
    <t>TE598</t>
  </si>
  <si>
    <t>V of 211 Squadron (http://users.cyberone.com.au/clardo/de_havilland_mosquito.html) SOC 11.7.46 (Air Britain Serials)</t>
  </si>
  <si>
    <t>MM294</t>
  </si>
  <si>
    <t>RF956</t>
  </si>
  <si>
    <t>RG118</t>
  </si>
  <si>
    <t>RG136</t>
  </si>
  <si>
    <t>TA176</t>
  </si>
  <si>
    <t>TA215</t>
  </si>
  <si>
    <t>RF982</t>
  </si>
  <si>
    <t>To Armee de l'Air 11.7.46 (Air Britain Serials)</t>
  </si>
  <si>
    <t>MM296</t>
  </si>
  <si>
    <t>MM334</t>
  </si>
  <si>
    <t>NS527</t>
  </si>
  <si>
    <t>NS629</t>
  </si>
  <si>
    <t>NS655</t>
  </si>
  <si>
    <t>NS688</t>
  </si>
  <si>
    <t>19 January 1946</t>
  </si>
  <si>
    <t>AZ-C on 627 Squadron (http://www.627squadron.co.uk/album.html) The 617 Squadron ORB lists this as C, for example on 22 June 1944, Shannon/Sumpter. SOC 19.1.46 (Air Britain Serials)</t>
  </si>
  <si>
    <t>DZ461</t>
  </si>
  <si>
    <t>105/139/Mkrs/139/692/1655MTU/627/109</t>
  </si>
  <si>
    <t>23 January 1946</t>
  </si>
  <si>
    <t>RAE/140</t>
  </si>
  <si>
    <t>27 May 1946</t>
  </si>
  <si>
    <t>NS909</t>
  </si>
  <si>
    <t>305/13OTU/16FU</t>
  </si>
  <si>
    <t>DH/1FU/Ismailia</t>
  </si>
  <si>
    <t>Ismailia</t>
  </si>
  <si>
    <t>KA215</t>
  </si>
  <si>
    <t>KA217</t>
  </si>
  <si>
    <t>KA227</t>
  </si>
  <si>
    <t>KA256</t>
  </si>
  <si>
    <t>KA262</t>
  </si>
  <si>
    <t>KA264</t>
  </si>
  <si>
    <t>KA277</t>
  </si>
  <si>
    <t>KA284</t>
  </si>
  <si>
    <t>KA286</t>
  </si>
  <si>
    <t>KA310</t>
  </si>
  <si>
    <t>KA324</t>
  </si>
  <si>
    <t>KA337</t>
  </si>
  <si>
    <t>KA342</t>
  </si>
  <si>
    <t>KA343</t>
  </si>
  <si>
    <t>KA351</t>
  </si>
  <si>
    <t>KA389</t>
  </si>
  <si>
    <t>KA412</t>
  </si>
  <si>
    <t>KA413</t>
  </si>
  <si>
    <t>KA414</t>
  </si>
  <si>
    <t>China</t>
  </si>
  <si>
    <t>SOC 26.9.46 To China as 114 (Air Britain Serials)</t>
  </si>
  <si>
    <t>HR396</t>
  </si>
  <si>
    <t>HR442</t>
  </si>
  <si>
    <t>HR486</t>
  </si>
  <si>
    <t>RF778</t>
  </si>
  <si>
    <t>HR642</t>
  </si>
  <si>
    <t>RF592</t>
  </si>
  <si>
    <t>RF611</t>
  </si>
  <si>
    <t>RF657</t>
  </si>
  <si>
    <t>RF666</t>
  </si>
  <si>
    <t>RF679</t>
  </si>
  <si>
    <t>RF681</t>
  </si>
  <si>
    <t>RF722</t>
  </si>
  <si>
    <t>RF736</t>
  </si>
  <si>
    <t>RF772</t>
  </si>
  <si>
    <t>Likely AZ-U on 627 Squadron, to judge by a picture on http://www.627squadron.co.uk/album.html SOC 23.1.46 (Air Britain Serials)</t>
  </si>
  <si>
    <t>DZ715</t>
  </si>
  <si>
    <t>24 January 1946</t>
  </si>
  <si>
    <t>Swung on take-off and u/c collapsed West Malling 26.7.46 (Air Britain Serials)</t>
  </si>
  <si>
    <t>MM695</t>
  </si>
  <si>
    <t>219/CFE</t>
  </si>
  <si>
    <t>28 July 1946</t>
  </si>
  <si>
    <t>A post-war picture shows this as MM695/G, indicating the need for a 24-hour guard. Possibly ZO Sqn markings. To 6381M 28.7.46 (Air Britain Serials)</t>
  </si>
  <si>
    <t>HP910</t>
  </si>
  <si>
    <t>29 July 1946</t>
  </si>
  <si>
    <t>SOC 29.7.46 (Air Britain Serials)</t>
  </si>
  <si>
    <t>HK202</t>
  </si>
  <si>
    <t>264/54OTU</t>
  </si>
  <si>
    <t>30 July 1946</t>
  </si>
  <si>
    <t>SOC 30.7.46 (Air Britain Serials)</t>
  </si>
  <si>
    <t>NT198</t>
  </si>
  <si>
    <t>417/305/54OTU</t>
  </si>
  <si>
    <t>31 July 1946</t>
  </si>
  <si>
    <t>To Armee de l'Air 31.7.46 (Air Britain Serials)</t>
  </si>
  <si>
    <t>NT196</t>
  </si>
  <si>
    <t>MM617</t>
  </si>
  <si>
    <t>HK322</t>
  </si>
  <si>
    <t>SOC 31.1.46 (Air Britain Serials) 16.07.1944 Diver patrol 25 anti V1 from Coltishall destroyed 2 V1 but engine hit by debris and navigator baled out. Pilot crash landed, aircraft CatB damage. near Dover , unknown location (FCL). P/O JEC Tait ok, P/O EP Latchford ok, cv at Marshalls(Cambridge), delivered as MKXVI 04.09.43-26.02.44.</t>
  </si>
  <si>
    <t>HK359</t>
  </si>
  <si>
    <t>DD676</t>
  </si>
  <si>
    <t>23/301FTU</t>
  </si>
  <si>
    <t>DZ306</t>
  </si>
  <si>
    <t>HK400</t>
  </si>
  <si>
    <t>HK435</t>
  </si>
  <si>
    <t>HR498</t>
  </si>
  <si>
    <t>11 April 1946</t>
  </si>
  <si>
    <t>2 August 1946</t>
  </si>
  <si>
    <t>Both engines cut crashed nr Penhale Point Cornwall 8.10.46 (Air Britain Serials) 08.10.46 16 FU. NS909 Aircraft force landed at St. Mawgan aerodrome with both engines feathered, but crashed, killing crew. (Mosquito Crash Log)</t>
  </si>
  <si>
    <t>HJ730</t>
  </si>
  <si>
    <t>1 OADU/110/684</t>
  </si>
  <si>
    <t>HJ668</t>
  </si>
  <si>
    <t>Benson/1 OADU/682</t>
  </si>
  <si>
    <t>PZ222</t>
  </si>
  <si>
    <t>107/487/268</t>
  </si>
  <si>
    <t>HP916</t>
  </si>
  <si>
    <t>HP938</t>
  </si>
  <si>
    <t>HR612</t>
  </si>
  <si>
    <t>HR575</t>
  </si>
  <si>
    <t>12FU/FE</t>
  </si>
  <si>
    <t>RS593</t>
  </si>
  <si>
    <t>515/BSDU</t>
  </si>
  <si>
    <t>Collided with RK972 on approach bounced on landing and spun into ground Tangmere 16.4.46 (Air Britain Serials) 16.04.46 85 Sqn. RL232 Collided with 85 Sqn Mosquito The latter crashed and burnt out when attempting to land and RL232 tried to force land too fast, pulled up and spun into ground killing two. One was killed in RK972. (Mosquito Crash Log)</t>
  </si>
  <si>
    <t>Swung on landing and u/c collapsed Hemswell 25.2.46 DBR (Air Britain Serials)</t>
  </si>
  <si>
    <t>KB533</t>
  </si>
  <si>
    <t>Swung on take-off and u/c collapsed Hemswell 25.2.46 DBR (Air Britain Serials)</t>
  </si>
  <si>
    <t>KA257</t>
  </si>
  <si>
    <t>26 February 1946</t>
  </si>
  <si>
    <t>U/c collapsed on take-off Cairo West 26.2.46 (Air Britain Serials)</t>
  </si>
  <si>
    <t>DZ426</t>
  </si>
  <si>
    <t>521/1401 Flt/1409 Flt/139/627/139/627/NTU</t>
  </si>
  <si>
    <t>28 February 1946</t>
  </si>
  <si>
    <t>SOC 28.2.46 (Air Britain Serials)</t>
  </si>
  <si>
    <t>HJ654</t>
  </si>
  <si>
    <t>25/169/141/515/BSTU/1692 Flt/1652 Flt/51OTU</t>
  </si>
  <si>
    <t>HJ937</t>
  </si>
  <si>
    <t>307/264/141/239/141/1692 Flt/51OTU</t>
  </si>
  <si>
    <t>DD790</t>
  </si>
  <si>
    <t>307/264/169/141/54OTU</t>
  </si>
  <si>
    <t>DD726</t>
  </si>
  <si>
    <t>85/456/140/60OTU/13OTU</t>
  </si>
  <si>
    <t>SOC 28.2.46 (Air Britain Serials) 16.05.44 141 Sqn. DD726 Aircraft failed to return to West Raynham aerodrome after an exercise (Mosquito Crash Log)</t>
  </si>
  <si>
    <t>DD641</t>
  </si>
  <si>
    <t>157/410/169/51OTU</t>
  </si>
  <si>
    <t>DD751</t>
  </si>
  <si>
    <t>HR640</t>
  </si>
  <si>
    <t>Served with 456 Sqn 01/43 to 02/44, coded RX-W under RAF control. Returned to RAF. (Brian Fillery's website) SOC 27.6.46 (Air Britain Serials)</t>
  </si>
  <si>
    <t>HK346</t>
  </si>
  <si>
    <t>KB685</t>
  </si>
  <si>
    <t>To 6006M 27.6.46 (Air Britain Serials)</t>
  </si>
  <si>
    <t>RR295</t>
  </si>
  <si>
    <t>RF781</t>
  </si>
  <si>
    <t>RF843</t>
  </si>
  <si>
    <t>TA141</t>
  </si>
  <si>
    <t>TA147</t>
  </si>
  <si>
    <t>RF752</t>
  </si>
  <si>
    <t>TA264</t>
  </si>
  <si>
    <t>TA184</t>
  </si>
  <si>
    <t>14E</t>
  </si>
  <si>
    <t>MM348</t>
  </si>
  <si>
    <t>NS741</t>
  </si>
  <si>
    <t>TA114</t>
  </si>
  <si>
    <t>PF394</t>
  </si>
  <si>
    <t>HR155</t>
  </si>
  <si>
    <t>605/418/13OTU</t>
  </si>
  <si>
    <t>14 June 1946</t>
  </si>
  <si>
    <t>Taken on strength at 418 Sqn. from No.27 Movements Unit, 22 May 1944; damaged, Category "B" (enemy action), 2 November 1944. TH-X, letter on list of aircraft dated 31 August 1944. To 5956M 14.6.46 (Air Britain Serials)</t>
  </si>
  <si>
    <t>LR540</t>
  </si>
  <si>
    <t>409/51OTU/13OTU</t>
  </si>
  <si>
    <t>To 5957M 14.6.46 (Air Britain Serials)</t>
  </si>
  <si>
    <t>HJ651</t>
  </si>
  <si>
    <t>264/307/264/307/13OTU</t>
  </si>
  <si>
    <t>15 June 1946</t>
  </si>
  <si>
    <t>SOC 15.6.46 (Air Britain Serials)</t>
  </si>
  <si>
    <t>RF995</t>
  </si>
  <si>
    <t>ATTDU</t>
  </si>
  <si>
    <t>To Armee de l'Air 15.6.46 (Air Britain Serials)</t>
  </si>
  <si>
    <t>RR286</t>
  </si>
  <si>
    <t>TA243</t>
  </si>
  <si>
    <t>To 5817M 12.2.46 (Air Britain Serials)</t>
  </si>
  <si>
    <t>HP920</t>
  </si>
  <si>
    <t>14 February 1946</t>
  </si>
  <si>
    <t>SOC 14.2.46 (Air Britain Serials)</t>
  </si>
  <si>
    <t>ME CS</t>
  </si>
  <si>
    <t>HK437</t>
  </si>
  <si>
    <t>KB415</t>
  </si>
  <si>
    <t>SOC 15.2.46 (Air Britain Serials)</t>
  </si>
  <si>
    <t>NS780</t>
  </si>
  <si>
    <t>NS674</t>
  </si>
  <si>
    <t>TA525</t>
  </si>
  <si>
    <t>SOC 15.5.46 (Air Britain Serials)</t>
  </si>
  <si>
    <t>RV363</t>
  </si>
  <si>
    <t>109/608/16OTU</t>
  </si>
  <si>
    <t>Probably the aircraft photographed in The Mossie Number 28, upside-down, in which Bruce Nimmo is reported to have been navigator. The incident is described as having been at Cottesmore in 1946. Overshot landing in bad visibility and overturned Cottesmore 15.5.46 (Air Britain Serials) 15.04.46 16 OTU. RV363 Landing too fast at Cottesmore aerodrome, overshot and turned over. (Mosquito Crash Log)</t>
  </si>
  <si>
    <t>LR507</t>
  </si>
  <si>
    <t>USAAF/544/USAAF</t>
  </si>
  <si>
    <t>17 June 1946</t>
  </si>
  <si>
    <t>3/18/1944 440318 HIMES, CHARLES W MOSQUITO MM340 WARTON, UK BAD2 (Thomas Ensminger) SOC 17.6.46 (Air Britain Serials)</t>
  </si>
  <si>
    <t>RF769</t>
  </si>
  <si>
    <t>Was KK-P on 333 Squadron according to a profile by Nils Matisund. SOC 17.6.46 (Air Britain Serials)</t>
  </si>
  <si>
    <t>The aircraft's undercarriage collapsed after the student pilot opened up too quickly causing the aircraft to swing. (http://www.allenby.info/aircraft/planes/ryedale/table99.html) U/c collapsed on landing East Moor 16.5.46 remains to MoS (Air Britain Serials) 16.05.46 54 OTU. TW1O2 Undercarriage collapsed on take-off from East Moor aerodrome. (Mosquito Crash Log)</t>
  </si>
  <si>
    <t>KA138</t>
  </si>
  <si>
    <t>151 Sqn 18/04/46 - 16/05/46 (Brian Fillery) U/c retracted on take-off Exeter 16.5.46 SOC (Air Britain Serials)</t>
  </si>
  <si>
    <t>TE669</t>
  </si>
  <si>
    <t>Wing broke off 6m NE of Khormaksar 16.5.46 (Air Britain Serials)</t>
  </si>
  <si>
    <t>ML897</t>
  </si>
  <si>
    <t>109/105/1409 Flt</t>
  </si>
  <si>
    <t>17 May 1946</t>
  </si>
  <si>
    <t>Recently saw picture, in Squadron/Signal "Mosquito in Action", Part 1, of Mosquito PR IX, ML897 "D". Aircraft was assigned to 1409 Meteorological Flight, and had apparantly flown 161 missions at time of photo. SOC 17.5.46 (Air Britain Serials)</t>
  </si>
  <si>
    <t>LR513</t>
  </si>
  <si>
    <t>Engine cut u/c collapsed on landing West Raynham 1.4.46 (Air Britain Serials) 01.04.46 NFLS. NT442 Undercarriage collapsed on emergency landing at West Raynham. (Mosquito Crash Log)</t>
  </si>
  <si>
    <t>CFE</t>
  </si>
  <si>
    <t>HP873</t>
  </si>
  <si>
    <t>SOC 29.2.46 (Air Britain Serials)</t>
  </si>
  <si>
    <t>HR393</t>
  </si>
  <si>
    <t>HR521</t>
  </si>
  <si>
    <t>DZ255</t>
  </si>
  <si>
    <t>DZ653</t>
  </si>
  <si>
    <t>HJ889</t>
  </si>
  <si>
    <t>60OTU/13OTU</t>
  </si>
  <si>
    <t>LR383</t>
  </si>
  <si>
    <t>Served with 464 Sqn, under RAF control 10/43 to 11/6/44. Crash landed during Night flying Test. (Brian Fillery's website) SOC 28.2.46 (Air Britain Serials)</t>
  </si>
  <si>
    <t>DZ462</t>
  </si>
  <si>
    <t>HR465</t>
  </si>
  <si>
    <t>HR444</t>
  </si>
  <si>
    <t>HP884</t>
  </si>
  <si>
    <t>HR462</t>
  </si>
  <si>
    <t>RG149</t>
  </si>
  <si>
    <t>TA143</t>
  </si>
  <si>
    <t>TA156</t>
  </si>
  <si>
    <t>TA189</t>
  </si>
  <si>
    <t>DZ659</t>
  </si>
  <si>
    <t>DH/RAE/AAEE/Cv TR33/RN 778</t>
  </si>
  <si>
    <t>30 October 1946</t>
  </si>
  <si>
    <t>NS626</t>
  </si>
  <si>
    <t>NS573</t>
  </si>
  <si>
    <t>KB605</t>
  </si>
  <si>
    <t>26 May 1946</t>
  </si>
  <si>
    <t>RV317</t>
  </si>
  <si>
    <t>105/578/692/163/16OTU</t>
  </si>
  <si>
    <t>2 April 1946</t>
  </si>
  <si>
    <t>HK347</t>
  </si>
  <si>
    <t>Bounced on landing swung and u/c collapsed Croft 4.2.46 (Air Britain Serials) 04.02.46 13 OTU. HR 196 Undercarriage collapsed on landing at Croft aerodrome. (Mosquito Crash Log)</t>
  </si>
  <si>
    <t>NT263</t>
  </si>
  <si>
    <t>488/51OTU/54OTU</t>
  </si>
  <si>
    <t>5 February 1946</t>
  </si>
  <si>
    <t>NT313</t>
  </si>
  <si>
    <t>NT385</t>
  </si>
  <si>
    <t>L'avion en flammes s'écrase en Forêt de Borne, les deux aviateurs le Sous Lieutenant Quinel et le Sergent Augelvy trouveront la mort dans l'accident ... 
Témoignage d'époque :
 Après avoir fauché les arbres sur plusieurs centaines de mètres, cet avion est venu s'écraser à 20 ou 30 mètres d'un chemin forestier, sa trajectoire semble avoir été NE-SE .
 Il a entièrement brûlé hormis les grosses pièces : moteurs, train d'atterrissage.
 Certaines personnes présentes sur place ont déclarées qu'il était déjà en flammes avant de toucher le sol.
 Un ami et moi même étions sur place alors que les pompiers de Beaune finissaient de noyer d'eau ce qui restait de l'avion.
 Vers midi, ils laissaient l'épave fumante après avoir vainement cherché des traces des occupants.
 Avec mon ami Jacques, nous sommes restés un long moment après le départ des pompiers, ainsi que quelques personnes des villages voisins, pour faire des photos .
 En soulevant une sorte de plaque de blindage, nous avons trouvé le corps d'un des aviateurs et sommes retournés prévenir les pompiers qui revinrent sur les lieux ...
Note: 
 Je soupçonne que cet appareil soit en fait le RF624 du 1/3 qui est donné pour avoir été détruit près de Beaune le 30-08-46. L'armement visible sur les clichés correspondrait bien à un FB6. 
 Pour en avoir la certitude, il faudrait consulter le dossier accident qui ne doit pas manquer de se trouver au SHAA... 
http://www.histavia21.net/HISTAV2/crashBORNE.htm To Armee de l'Air 16.5.46 (Air Britain Serials)</t>
  </si>
  <si>
    <t>HK521</t>
  </si>
  <si>
    <t>410/96/54OTU</t>
  </si>
  <si>
    <t>2 September 1946</t>
  </si>
  <si>
    <t>SOC 2.9.46 (Air Britain Serials)</t>
  </si>
  <si>
    <t>MM556</t>
  </si>
  <si>
    <t>488/CGS</t>
  </si>
  <si>
    <t>MM495</t>
  </si>
  <si>
    <t>410/96</t>
  </si>
  <si>
    <t>MM504</t>
  </si>
  <si>
    <t>MM800</t>
  </si>
  <si>
    <t>MV553</t>
  </si>
  <si>
    <t>3 September 1946</t>
  </si>
  <si>
    <t>U/c jammed landed on one wheel Horsham St.Faith 3.9.46 not repaired and SOC 12.6.47 (Air Britain Serials)</t>
  </si>
  <si>
    <t>TA494</t>
  </si>
  <si>
    <t>Collided with SZ995 and lost tail Wahn 3.9.46 (Air Britain Serials)</t>
  </si>
  <si>
    <t>Abandoned short of fuel in bad weather over Lincolnshire 28.1.46 (Air Britain Serials) 28.01.46 109 Sqn. MM121 Due to bad weather and approaching darkness aircraft became lost, fuel state was very low, so climbed to 8,000 feet and pilot baled out but navigator was killed when aircraft crashed in Lincolnshire. (Mosquito Crash Log)</t>
  </si>
  <si>
    <t>NT241</t>
  </si>
  <si>
    <t>29 January 1946</t>
  </si>
  <si>
    <t>Served with 456 Sqn as RX-W under RAF control 12/44 to 15/06/45 as Sqn disbanded. Back to RAF. (Brian Fillery's website) The aircraft had to make a landing on one engine after the other had failed, the aircraft ran out of runway and it overturned and burnt out, killing the navigator. The crew were: Pilot - P/O A R Turner - survived. Nav - Ft Lt Kenneth I Thornton DFC, aged 23, killed. Of Stanmore, Middlesex, buried Bells Hill Burial Grnd, Hertfordshire. (http://www.allenby.info/aircraft/planes/ryedale/east46a.html) Overshot single-engined landing and overturned East Moor 29.1.46 (Air Britain Serials) 29.01.46 54 OTU. NT241 Landed at East Moor aerodrome with port engine feathered, overshot, ran off end of runway and burned on its back, killing 1 and injuring 1. (Mosquito Crash Log)</t>
  </si>
  <si>
    <t>W4087</t>
  </si>
  <si>
    <t>157/1422 Flt</t>
  </si>
  <si>
    <t>30 January 1946</t>
  </si>
  <si>
    <t>SOC 30.1.46 (Air Britain Serials)</t>
  </si>
  <si>
    <t>1422 Flt</t>
  </si>
  <si>
    <t>NS506</t>
  </si>
  <si>
    <t>34 Wg/140</t>
  </si>
  <si>
    <t>RG156</t>
  </si>
  <si>
    <t>PF514</t>
  </si>
  <si>
    <t>Photo exists of this aircraft being a small, light-coloured N just ahead of the aircraft serial, with a "Barber-Pole" rudder patter (rudder only). SOC 14.2.46 (Air Britain Serials)</t>
  </si>
  <si>
    <t>TA409</t>
  </si>
  <si>
    <t>PZ383</t>
  </si>
  <si>
    <t>Engine cut bellylanded on approach Tangmere 10.10.46 (Air Britain Serials) 10.10.46 109 Sqn. PF592 On approach undershot landing one mile from Tangmere and crashed on Reeds Farm, hitting anti-invasion wires and a haystack, injuring crew. (Mosquito Crash Log)</t>
  </si>
  <si>
    <t>A52-176</t>
  </si>
  <si>
    <t>RG263</t>
  </si>
  <si>
    <t>MM739</t>
  </si>
  <si>
    <t>U/c collapsed on landing Habbaniya 2.8.46 (Air Britain Serials)</t>
  </si>
  <si>
    <t>KA978</t>
  </si>
  <si>
    <t>RN/FE/RAF</t>
  </si>
  <si>
    <t>4 August 1946</t>
  </si>
  <si>
    <t>Rtnd RAF 4.8.46 NFT (Air Britain Serials)</t>
  </si>
  <si>
    <t>MM188</t>
  </si>
  <si>
    <t>6 August 1946</t>
  </si>
  <si>
    <t>Overshot landing into ditch and u/c collapsed Wahn 6.8.46 DBR (Air Britain Serials)</t>
  </si>
  <si>
    <t>HJ853</t>
  </si>
  <si>
    <t>307/1655MTU/16OTU</t>
  </si>
  <si>
    <t>SOC 6.8.46 (Air Britain Serials)</t>
  </si>
  <si>
    <t>MM566</t>
  </si>
  <si>
    <t>604/410/604/CGS</t>
  </si>
  <si>
    <t>7 August 1946</t>
  </si>
  <si>
    <t>SOC 7.8.46 (Air Britain Serials)</t>
  </si>
  <si>
    <t>HK199</t>
  </si>
  <si>
    <t>HK200</t>
  </si>
  <si>
    <t>LR347</t>
  </si>
  <si>
    <t>248/8OTU</t>
  </si>
  <si>
    <t>20 June 1946</t>
  </si>
  <si>
    <t>Hit HT cables on low level exercise Holbeach Drove Lincs. 20.6.46 (Air Britain Serials) 20.06.46 13 OTU. TA560 Aircraft was in low flight on authorised cross-country exercise when it struck electric cables at twenty-six feet, flew into ground at Holbeach Drove, Lincs, and broke up, killin9 crew. (Mosquito Crash Log)</t>
  </si>
  <si>
    <t>LR381</t>
  </si>
  <si>
    <t>21/60OTU/13OTU</t>
  </si>
  <si>
    <t>21 June 1946</t>
  </si>
  <si>
    <t>Had a wheels-up landing at Thorney Island 7/8 July 1944 after being hit by flak. Time around 0400, coded H, F/L D.A. Taylor and F/L S.C. Johnson OK. (2 TAF) Swung on take-off and u/c collapsed on take-off Middleton St.George 21.6.46 (Air Britain Serials)</t>
  </si>
  <si>
    <t>HR615</t>
  </si>
  <si>
    <t>HR622</t>
  </si>
  <si>
    <t>RF673</t>
  </si>
  <si>
    <t>HR551</t>
  </si>
  <si>
    <t>On March 20th, 1945, this aircraft was severly damaged by a 262, four feet of the port wing outboard of the engine being shot away, and with damage to the cockpit. The damaged portion of the wing was sawn off and replaced with a spliced-on wingtip. The aircraft's original pilot, R. Gilbert, refused to fly it and was issued with new one, however the aircraft continued to be flown by the unit's maintenance officer, Capt. Robert Schoenhair. (Norman Malayney) To Armee de l'Air 4.7.46 (Air Britain Serials)</t>
  </si>
  <si>
    <t>PF549</t>
  </si>
  <si>
    <t>Air bottle exploded Luneburg 4.7.46 DBR (Air Britain Serials)</t>
  </si>
  <si>
    <t>RF894</t>
  </si>
  <si>
    <t>MM696</t>
  </si>
  <si>
    <t>SOC due to excessive water soakage 4.7.46 (Air Britain Serials)</t>
  </si>
  <si>
    <t>RF826</t>
  </si>
  <si>
    <t>5 July 1946</t>
  </si>
  <si>
    <t>SOC 14.10.46 (Air Britain Serials) 06.02.44 627 Sqn. DZ617 Crashed on takeoff near Dry Drayton, Cambs, being unable to maintain height with full load on one engine. Two killed. (Mosquito Crash Log)</t>
  </si>
  <si>
    <t>DZ590</t>
  </si>
  <si>
    <t>AAEE/192</t>
  </si>
  <si>
    <t>TW104</t>
  </si>
  <si>
    <t>Emergency landing after engine cut 14.10.46 (Air Britain Serials)</t>
  </si>
  <si>
    <t>DZ518</t>
  </si>
  <si>
    <t>105/618/139/627</t>
  </si>
  <si>
    <t>15 October 1946</t>
  </si>
  <si>
    <t>Was M on 627 Squadron (Aeroplane Monthly, May 1973) SOC 15.10.46 (Air Britain Serials)</t>
  </si>
  <si>
    <t>Dived into ground out of cloud Pilsgate Lincs. 19.9.46 (Air Britain Serials) 19.09.46 8 OTU. PF651 Crashed out of control at Spitalsgate, Lincs., killing crew. (Mosquito Crash Log)</t>
  </si>
  <si>
    <t>NS794</t>
  </si>
  <si>
    <t>22 September 1946</t>
  </si>
  <si>
    <t>To Armee de l'Air 22.9.46 (Air Britain Serials)</t>
  </si>
  <si>
    <t>MM185</t>
  </si>
  <si>
    <t>F/L (Pilot) A P Mountain 13.A.4, F/L (Navigator) C H Brown 13.A.3, The burial listing shows their death with 23.09.1946. I believe it was Mosquito MM185 when engine failed to unfeather, lost height and flew into trees Weeson near Fassberg (details from the Mosquito list) The correct spelling of the town the Mosquito crashed is Weesen, 7km SW Faßberg.(http://www.rafcommands.com/forum/showthread.php?p=2863&amp;highlight=Mosquito#post2863) Engine failed to unfeather lost height and flew into trees Weeson nr Fassberg BZG 23.9.46 DBF (Air Britain Serials)</t>
  </si>
  <si>
    <t>128/571/98</t>
  </si>
  <si>
    <t>23 September 1946</t>
  </si>
  <si>
    <t>Was Y-Yorker on 47 Squadron, according to an article and photograph in The Mossie Number 28. Overshot landing at Butterworth 8.3.46 (Air Britain Serials)</t>
  </si>
  <si>
    <t>LR568</t>
  </si>
  <si>
    <t>12 March 1946</t>
  </si>
  <si>
    <t>Damaged by enemy fire on 9 November 1944, pilot slightly injured, navigator OK (National Archives of Australia). EWING Peter Norman - (Flying Officer); Service Number - 406523; File type - Casualty - Repatriation; Aircraft - Mosquito Mk V1 HR 368; Place - Kumbhirgram, India; Date - 9 November 1944 SOC 8.10.46 (Air Britain Serials)</t>
  </si>
  <si>
    <t>RF668</t>
  </si>
  <si>
    <t>RF957</t>
  </si>
  <si>
    <t>DD619</t>
  </si>
  <si>
    <t>151/141/TFU/RAE/BSDU/51OTU</t>
  </si>
  <si>
    <t>9 October 1946</t>
  </si>
  <si>
    <t>SOC 9.10.46 (Air Britain Serials)</t>
  </si>
  <si>
    <t>DD606</t>
  </si>
  <si>
    <t>151/307/264/51OTU</t>
  </si>
  <si>
    <t>PF571</t>
  </si>
  <si>
    <t>5FP/Cv TT39/RN</t>
  </si>
  <si>
    <t>7 May 1946</t>
  </si>
  <si>
    <t>Apparently was also used by 617 Squadron. The ORB says this aircraft was coded L and was flown by Kearns &amp; Barclay on 18 April, 1944. SOC 7.5.46 (Air Britain Serials)</t>
  </si>
  <si>
    <t>KB682</t>
  </si>
  <si>
    <t>8 May 1946</t>
  </si>
  <si>
    <t>To RN 8.5.46 NFT (Air Britain Serials)</t>
  </si>
  <si>
    <t>HX943</t>
  </si>
  <si>
    <t>9 May 1946</t>
  </si>
  <si>
    <t>SOC 9.5.46 (Air Britain Serials)</t>
  </si>
  <si>
    <t>HP970</t>
  </si>
  <si>
    <t>RF852</t>
  </si>
  <si>
    <t>404/489</t>
  </si>
  <si>
    <t>To Armee de l'Air 9.5.46 (Air Britain Serials)</t>
  </si>
  <si>
    <t>NS805</t>
  </si>
  <si>
    <t>RF678</t>
  </si>
  <si>
    <t>TE644</t>
  </si>
  <si>
    <t>TA445</t>
  </si>
  <si>
    <t>TA134</t>
  </si>
  <si>
    <t>HR523</t>
  </si>
  <si>
    <t>Assigned to GC I/3 Corse. Deployed in Indochina from January 1947 to June 1947. Some sources show this in Sharkmouth colours, To Armee de l'Air 10.5.46 (Air Britain Serials)</t>
  </si>
  <si>
    <t>RG148</t>
  </si>
  <si>
    <t>To Armee de l'Air 10.5.46 (Air Britain Serials)</t>
  </si>
  <si>
    <t>NS747</t>
  </si>
  <si>
    <t>TA374</t>
  </si>
  <si>
    <t>First mentioned in ORB, 5/6 April 1945. Letter "C" in ORB of that date. To Armee de l'Air 10.5.46 (Air Britain Serials)</t>
  </si>
  <si>
    <t>RG141</t>
  </si>
  <si>
    <t>LR565</t>
  </si>
  <si>
    <t>54OTU/51OTU/13OTU</t>
  </si>
  <si>
    <t>11 May 1946</t>
  </si>
  <si>
    <t>TW102</t>
  </si>
  <si>
    <t>16 May 1946</t>
  </si>
  <si>
    <t>AIRCRAFT OF THE ROYAL AIR FORCE 1939-1945: DE HAVILLAND DH.98 MOSQUITO. Mosquito NF Mark XVII, DZ659 ‘ZQ-H’, of the Fighter Interception Unit, on the ground at Wittering, Huntingdonshire. Modified from a Mark II, the aircraft has been fitted with SCR.720/729 (AI Mark X) aircraft interception radar in a universal radome. (IWM Photo ATP 13206B) SOC 28.2.46 (Air Britain Serials)</t>
  </si>
  <si>
    <t>RF734</t>
  </si>
  <si>
    <t>TA136</t>
  </si>
  <si>
    <t>RF708</t>
  </si>
  <si>
    <t>TA480</t>
  </si>
  <si>
    <t>NS703</t>
  </si>
  <si>
    <t>NS534</t>
  </si>
  <si>
    <t>TA125</t>
  </si>
  <si>
    <t>TA425</t>
  </si>
  <si>
    <t>MM590</t>
  </si>
  <si>
    <t>MM615</t>
  </si>
  <si>
    <t>TA431</t>
  </si>
  <si>
    <t>HR605</t>
  </si>
  <si>
    <t>HR397</t>
  </si>
  <si>
    <t>HR409</t>
  </si>
  <si>
    <t>DZ700</t>
  </si>
  <si>
    <t>235/333/248/235/132OTU/143/51OTU</t>
  </si>
  <si>
    <t>0 March 1946</t>
  </si>
  <si>
    <t>Was H on 333 Squadron, according to a photo in Mosquito Aces of World War 2, which shows both the registration, the squadron letter and the absence of Squadron codes. To 5913M 3.46 (Air Britain Serials)</t>
  </si>
  <si>
    <t>TA391</t>
  </si>
  <si>
    <t>SOC 30.5.46 (Air Britain Serials) 22.05.46 13 OTU. TV957 Swung on landing at Croft and suffered undercarriage collapse. (Mosquito Crash Log)</t>
  </si>
  <si>
    <t>NS497</t>
  </si>
  <si>
    <t>NS706</t>
  </si>
  <si>
    <t>NS779</t>
  </si>
  <si>
    <t>RF994</t>
  </si>
  <si>
    <t>RG119</t>
  </si>
  <si>
    <t>Coded M on 654th BS, carried Pilot Lt. Robert Walker, Navigator Roy C Conyers, and Combat Artist Sgt Scott back from Normandy on D-Day+14 after crew had run low on fuel and put down on strip near beachhead, the aircraft being refuelled by hand. (Martin Bowman, Osprey 13) 450201 BATEMAN, ALLEN R MOSQUITO NS-559 WATTON, UK 25 SOC 25.7.46 (Air Britain Serials)</t>
  </si>
  <si>
    <t>NS709</t>
  </si>
  <si>
    <t>NS712</t>
  </si>
  <si>
    <t>NS710</t>
  </si>
  <si>
    <t>NS810</t>
  </si>
  <si>
    <t>RF754</t>
  </si>
  <si>
    <t>HP912</t>
  </si>
  <si>
    <t>MM367</t>
  </si>
  <si>
    <t>HP872</t>
  </si>
  <si>
    <t>HR399</t>
  </si>
  <si>
    <t>HR491</t>
  </si>
  <si>
    <t>RF947</t>
  </si>
  <si>
    <t>12FU/45</t>
  </si>
  <si>
    <t>RF792</t>
  </si>
  <si>
    <t>82/45</t>
  </si>
  <si>
    <t>RF729</t>
  </si>
  <si>
    <t>RF729 ‘M’ (of W/O AB Whythe DFC DFM &amp; T Wilson) (http://users.cyberone.com.au/clardo/de_havilland_mosquito.html) SOC 8.10.46 (Air Britain Serials)</t>
  </si>
  <si>
    <t>RF790</t>
  </si>
  <si>
    <t>G of 211 Squadron (http://users.cyberone.com.au/clardo/de_havilland_mosquito.html) SOC 8.10.46 (Air Britain Serials)</t>
  </si>
  <si>
    <t>HR285</t>
  </si>
  <si>
    <t>HR520</t>
  </si>
  <si>
    <t>HR541</t>
  </si>
  <si>
    <t>HR616</t>
  </si>
  <si>
    <t>HR624</t>
  </si>
  <si>
    <t>HR626</t>
  </si>
  <si>
    <t>HR633</t>
  </si>
  <si>
    <t>DZ294</t>
  </si>
  <si>
    <t>RAE/Mkrs</t>
  </si>
  <si>
    <t>18 April 1946</t>
  </si>
  <si>
    <t>SOC 18.4.46 (Air Britain Serials)</t>
  </si>
  <si>
    <t>RF639</t>
  </si>
  <si>
    <t>24 April 1946</t>
  </si>
  <si>
    <t>To Armee de l'Air 24.4.46 (Air Britain Serials)</t>
  </si>
  <si>
    <t>MM669</t>
  </si>
  <si>
    <t>DH/NA</t>
  </si>
  <si>
    <t>25 April 1946</t>
  </si>
  <si>
    <t>SOC 25.4.46 (Air Britain Serials)</t>
  </si>
  <si>
    <t>LR472</t>
  </si>
  <si>
    <t>RF614</t>
  </si>
  <si>
    <t>2FU</t>
  </si>
  <si>
    <t>HR611</t>
  </si>
  <si>
    <t>RF660</t>
  </si>
  <si>
    <t>NS636</t>
  </si>
  <si>
    <t>26 April 1946</t>
  </si>
  <si>
    <t>ROYAL AIR FORCE OPERATIONS IN THE FAR EAST, 1941-1945. Fitters of No. 684 Squadron RAF prepare to install a new Rolls Royce Merlin 76-series engine in De Havilland Mosquito PR Mark XVI, NS645 'P', at Alipore, India. NS645 is finished in overall 'PR blue' paint scheme, while in the background another aircraft of the Squadron, MM367 'M', has a silver dope finish with local theatre recognition markings. Second World War 4700-18 (Imperial War Museum Photo CI 1084) SOC 25.7.46 (Air Britain Serials) To USAAF in UK (Brian Fillery)</t>
  </si>
  <si>
    <t>NT419</t>
  </si>
  <si>
    <t>KA191</t>
  </si>
  <si>
    <t>1FU/Med</t>
  </si>
  <si>
    <t>26 July 1946</t>
  </si>
  <si>
    <t>SOC 26.7.46 (Air Britain Serials)</t>
  </si>
  <si>
    <t>Received from De Havilland, 14 February 1944; left at unknown date; returned from 43 Group, 17 June 1944; to No.43 Group, 30 August 1944; returned to No.418 Squadron, 18 September 1944. A Form 149 for May 1944 states it was missing on 16 May 1944; clearly this is confusion with MM421. TH-N, though letter "L" on list dated 22 July 1944. To 6054M 9.8.46 (Air Britain Serials)</t>
  </si>
  <si>
    <t>NS517</t>
  </si>
  <si>
    <t>RG250</t>
  </si>
  <si>
    <t>Swung on take-off hit ditch and crashed Mingaladon 9.8.46 DBF (Air Britain Serials) ANDERSON  T  168182, WRIGHT  DW  167956</t>
  </si>
  <si>
    <t>To Armee de l'Air 26.4.46 (Air Britain Serials)</t>
  </si>
  <si>
    <t>RF976</t>
  </si>
  <si>
    <t>KB643</t>
  </si>
  <si>
    <t>28 April 1946</t>
  </si>
  <si>
    <t>Undershot landing tyre burst and u/c collapsed Buckeburg 28.4.46 (Air Britain Serials)</t>
  </si>
  <si>
    <t>KA407</t>
  </si>
  <si>
    <t>1FU/39</t>
  </si>
  <si>
    <t>30 April 1946</t>
  </si>
  <si>
    <t>Was F on 82 Sqn (The Mossie 29) SOC 30.5.46 (Air Britain Serials)</t>
  </si>
  <si>
    <t>HR456</t>
  </si>
  <si>
    <t>1FU/451/10</t>
  </si>
  <si>
    <t>LR422</t>
  </si>
  <si>
    <t>540/PRDU</t>
  </si>
  <si>
    <t>RF710</t>
  </si>
  <si>
    <t>Mkrs/FE/211</t>
  </si>
  <si>
    <t>Received from No.10 Movements Unit, 16 November 1943; to No.60 OTU, 21 February 1944. TH-H, letter on list dated 18 November 1943. Bounced on landing swung and u/c collapsed Middleton St.George 21.5.46 (Air Britain Serials) 21.05.46 13 OTU. LR265 Swung on landing at Middieton St. George and suffered undercarriage collapse. (Mosquito Crash Log)</t>
  </si>
  <si>
    <t>DZ757</t>
  </si>
  <si>
    <t>16 July 1946</t>
  </si>
  <si>
    <t>To Armee de l'Air 16.7.46 (Air Britain Serials)</t>
  </si>
  <si>
    <t>RF983</t>
  </si>
  <si>
    <t>MM275</t>
  </si>
  <si>
    <t>140/400/140</t>
  </si>
  <si>
    <t>17 July 1946</t>
  </si>
  <si>
    <t>NT592</t>
  </si>
  <si>
    <t>RG241</t>
  </si>
  <si>
    <t>544/540</t>
  </si>
  <si>
    <t>11 August 1946</t>
  </si>
  <si>
    <t>Served with 456 Sqn 02/44 to 12/44, coded RX-R under RAF control. Returned to RAF. (Brian Fillery's website) SOC 10.10.46 (Air Britain Serials)</t>
  </si>
  <si>
    <t>DZ704</t>
  </si>
  <si>
    <t>151/51OTU</t>
  </si>
  <si>
    <t>DZ557</t>
  </si>
  <si>
    <t>Lost u/c doors during roll and dived into ground Handorf 1.7.46 (Air Britain Serials)</t>
  </si>
  <si>
    <t>NS696</t>
  </si>
  <si>
    <t>8OTU/RN 728</t>
  </si>
  <si>
    <t>To RN 1.7.46 SOC 22.5.53 (Air Britain Serials)</t>
  </si>
  <si>
    <t>NS701</t>
  </si>
  <si>
    <t>8OTU/RN</t>
  </si>
  <si>
    <t>To RN 1.7.46 SOC 11.10.49 (Air Britain Serials)</t>
  </si>
  <si>
    <t>RG253</t>
  </si>
  <si>
    <t>684/681</t>
  </si>
  <si>
    <t>Built as F.B.40. Delivered during March 1946. Final disposition: converted to components after landing accident at Evans Head, New South Wales, October 1946. (Beaufort, Beaufighter and Mosquito in Australian Service, Stewart Wilson, 1990) Landing Accident Evan Head NSW 10.10.46 (Air Britain Serials)</t>
  </si>
  <si>
    <t>DZ547</t>
  </si>
  <si>
    <t>11 October 1946</t>
  </si>
  <si>
    <t>Was O on 627 Squadron according to a picture caption on http://www.627squadron.co.uk/album.html The 617 Squadron ORB says this a/c was used by 617, for example 20 June 1944, Fawke/Bennett, coded O. SOC 11.10.46 (Air Britain Serials)</t>
  </si>
  <si>
    <t>DZ630</t>
  </si>
  <si>
    <t>692/1655MTU/EANS</t>
  </si>
  <si>
    <t>SOC 11.10.46 (Air Britain Serials)</t>
  </si>
  <si>
    <t>DZ615</t>
  </si>
  <si>
    <t>139/627/16OTU</t>
  </si>
  <si>
    <t>PZ285</t>
  </si>
  <si>
    <t>To Armee de l'Air 11.10.46 (Air Britain Serials)</t>
  </si>
  <si>
    <t>PZ457</t>
  </si>
  <si>
    <t>TE605</t>
  </si>
  <si>
    <t>DZ526</t>
  </si>
  <si>
    <t>14 October 1946</t>
  </si>
  <si>
    <t>Swung on landing and u/c collapsed Weston Zoyland 17.9.46 (Air Britain Serials) 17.09.46 151 Sqn. NT547 Swung on landing at Weston Zoyland and undercarriage collapsed. (Mosquito Crash Log)</t>
  </si>
  <si>
    <t>NS954</t>
  </si>
  <si>
    <t>515/54OTU</t>
  </si>
  <si>
    <t>19 September 1946</t>
  </si>
  <si>
    <t>Wheels hit bank on approach overshot and u/c leg collapsed on landing Don Muting 1.7.46 (Air Britain Serials)</t>
  </si>
  <si>
    <t>LR295</t>
  </si>
  <si>
    <t>2 July 1946</t>
  </si>
  <si>
    <t>Hello to everyone,
I'm trying to find information about my uncle Antoni Jan Mikolajczak, "Tony",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
Also, I'm looking for photos (or copies of) of the De Havilland Mosquitos that my uncle flew in. They are: SM-Q LR275 (27 missions), SM-C NS927 (13 missions), SM-D ??295, SM-E ??175, SM-P ??824, and SM-R LR275.
MH - HR295 was also on 305, is this the SM-D referred to? U/c leg collapsed after landing Sylt 2.7.46 (Air Britain Serials)</t>
  </si>
  <si>
    <t>PF538</t>
  </si>
  <si>
    <t>128/163/16OTU</t>
  </si>
  <si>
    <t>3 July 1946</t>
  </si>
  <si>
    <t>Swung on take-off and u/c collapsed Cottesmore 3.7.46 (Air Britain Serials) 03.07.46 16 OTU. PF538 Undercarriage collapsed on take-off from Cottesmore aerodrome. (Mosquito Crash Log)</t>
  </si>
  <si>
    <t>DZ720</t>
  </si>
  <si>
    <t>SOC 3.7.46 (Air Britain Serials)</t>
  </si>
  <si>
    <t>RF854</t>
  </si>
  <si>
    <t>404/235</t>
  </si>
  <si>
    <t>To Armee de l'Air 3.7.46 (Air Britain Serials)</t>
  </si>
  <si>
    <t>RF880</t>
  </si>
  <si>
    <t>4 July 1946</t>
  </si>
  <si>
    <t>To Armee de l'Air 4.7.46 (Air Britain Serials)</t>
  </si>
  <si>
    <t>RF992</t>
  </si>
  <si>
    <t>Swung on take-off and u/c collapsed Leconfield 7.10.46 (Air Britain Serials)</t>
  </si>
  <si>
    <t>DZ711</t>
  </si>
  <si>
    <t>235/333/248/132OTU/143/51OTU</t>
  </si>
  <si>
    <t>8 October 1946</t>
  </si>
  <si>
    <t>SOC 8.10.46 (Air Britain Serials)</t>
  </si>
  <si>
    <t>HX900</t>
  </si>
  <si>
    <t>DZ746</t>
  </si>
  <si>
    <t>RF655</t>
  </si>
  <si>
    <t>TE646</t>
  </si>
  <si>
    <t>TA499</t>
  </si>
  <si>
    <t>SFU</t>
  </si>
  <si>
    <t>7 June 1946</t>
  </si>
  <si>
    <t>To Armee de l'Air 8.10.46 (Air Britain Serials)</t>
  </si>
  <si>
    <t>HR636</t>
  </si>
  <si>
    <t>1FU/9RFU</t>
  </si>
  <si>
    <t>HR291</t>
  </si>
  <si>
    <t>451/672CU</t>
  </si>
  <si>
    <t>672CU</t>
  </si>
  <si>
    <t>NS911</t>
  </si>
  <si>
    <t>21/464</t>
  </si>
  <si>
    <t>Served with 464 Sqn, under RAF control. (Brian Fillery's website) SOC 8.10.46 (Air Britain Serials)</t>
  </si>
  <si>
    <t>HR459</t>
  </si>
  <si>
    <t>HR559</t>
  </si>
  <si>
    <t>Probably on 211 Squadron, according to http://users.cyberone.com.au/clardo/td_taylor.html, which actually says RF277. SOC 8.10.46 (Air Britain Serials)</t>
  </si>
  <si>
    <t>RF774</t>
  </si>
  <si>
    <t>RR272</t>
  </si>
  <si>
    <t>RR273</t>
  </si>
  <si>
    <t>TA183</t>
  </si>
  <si>
    <t>TA194</t>
  </si>
  <si>
    <t>TA221</t>
  </si>
  <si>
    <t>TA245</t>
  </si>
  <si>
    <t>TA247</t>
  </si>
  <si>
    <t>TA267</t>
  </si>
  <si>
    <t>TA273</t>
  </si>
  <si>
    <t>TA274</t>
  </si>
  <si>
    <t>TA323</t>
  </si>
  <si>
    <t>TA326</t>
  </si>
  <si>
    <t>TA327</t>
  </si>
  <si>
    <t>TA328</t>
  </si>
  <si>
    <t>TA330</t>
  </si>
  <si>
    <t>TA332</t>
  </si>
  <si>
    <t>TA335</t>
  </si>
  <si>
    <t>TA336</t>
  </si>
  <si>
    <t>TA337</t>
  </si>
  <si>
    <t>TA340</t>
  </si>
  <si>
    <t>TA344</t>
  </si>
  <si>
    <t>TA345</t>
  </si>
  <si>
    <t>TA346</t>
  </si>
  <si>
    <t>TA348</t>
  </si>
  <si>
    <t>TA477</t>
  </si>
  <si>
    <t>RF784</t>
  </si>
  <si>
    <t>RF591</t>
  </si>
  <si>
    <t>RG140</t>
  </si>
  <si>
    <t>1340 Flt</t>
  </si>
  <si>
    <t>HR561</t>
  </si>
  <si>
    <t>NS756</t>
  </si>
  <si>
    <t>To Armee de l'Air 17.10.46 (Air Britain Serials)</t>
  </si>
  <si>
    <t>MM250</t>
  </si>
  <si>
    <t>DZ441</t>
  </si>
  <si>
    <t>109/105/140 Wg/627/605/418</t>
  </si>
  <si>
    <t>18 October 1946</t>
  </si>
  <si>
    <t>Another source confirms use of this bomber variant by 605 Sqn. SOC 18.10.46 (Air Britain Serials)</t>
  </si>
  <si>
    <t>LR427</t>
  </si>
  <si>
    <t>SOC 18.10.46 (Air Britain Serials)</t>
  </si>
  <si>
    <t>RS548</t>
  </si>
  <si>
    <t>23/515/141</t>
  </si>
  <si>
    <t>To 6157M To Belgian AF as GI 18.10.46 Wfu (Air Britain Serials) With the introduction of the De Havilland DH.98 Mosquito NF.30 night-fighter in squadron service the need arose to have some instructional airframes to train ground personnel at the Technical School at Tongeren. For this purpose a Mosquito NF.17 and NF.19 were acquired from RAF stocks MM631/6157M NF. Mk.19 
181046: Transferred (38MU, RAF).
000047: TOC at Brustem
290747: Transported to Tongeren (temporarily Technical School) to be used as instructional airframe.
(http://belmilac.wetpaint.com/page/De+Havilland+DH.98+Mosquito+NF.17+%26+19)</t>
  </si>
  <si>
    <t>LR423</t>
  </si>
  <si>
    <t>8OTU/544/8OTU</t>
  </si>
  <si>
    <t>21 October 1946</t>
  </si>
  <si>
    <t>SOC 21.10.46 (Air Britain Serials)</t>
  </si>
  <si>
    <t>MM230</t>
  </si>
  <si>
    <t>DH/FIU/DH</t>
  </si>
  <si>
    <t>22 October 1946</t>
  </si>
  <si>
    <t>PR Mark IX, MM230, in flight following completion at De Havilland's works at Hatfield, Hertfordshire. MM230 served with the Fighter Interception Unit before rejoining De Havilland Ltd as a trials and display aircraft. SOC 22.10.46 (Air Britain Serials)</t>
  </si>
  <si>
    <t>HK197</t>
  </si>
  <si>
    <t>Swung on landing and u/c collapsed Middleton St.George 8.7.46 (Air Britain Serials) 08.07.46 13 OTU. HJ986 Pupil at controls at Middleton St. George aerodrome when aircraft dropped onto three points from about six feet, swung violently and suffered undercarriage collapse. Crew unhurt. (Mosquito Crash Log)</t>
  </si>
  <si>
    <t>PF546</t>
  </si>
  <si>
    <t>180/69</t>
  </si>
  <si>
    <t>9 July 1946</t>
  </si>
  <si>
    <t>Swung on take-off and u/c collapsed Wahn 9.7.46 (Air Britain Serials)</t>
  </si>
  <si>
    <t>KA178</t>
  </si>
  <si>
    <t>KA304</t>
  </si>
  <si>
    <t>KA353</t>
  </si>
  <si>
    <t>KA354</t>
  </si>
  <si>
    <t>KA362</t>
  </si>
  <si>
    <t>KA364</t>
  </si>
  <si>
    <t>KA416</t>
  </si>
  <si>
    <t>RF767</t>
  </si>
  <si>
    <t>RF824</t>
  </si>
  <si>
    <t>RF834</t>
  </si>
  <si>
    <t>RF841</t>
  </si>
  <si>
    <t>RF907</t>
  </si>
  <si>
    <t>RF941</t>
  </si>
  <si>
    <t>RR276</t>
  </si>
  <si>
    <t>TA140</t>
  </si>
  <si>
    <t>TA145</t>
  </si>
  <si>
    <t>TA146</t>
  </si>
  <si>
    <t>TA150</t>
  </si>
  <si>
    <t>TA154</t>
  </si>
  <si>
    <t>TA169</t>
  </si>
  <si>
    <t>TA172</t>
  </si>
  <si>
    <t>TA173</t>
  </si>
  <si>
    <t>TA174</t>
  </si>
  <si>
    <t>TA181</t>
  </si>
  <si>
    <t>TA186</t>
  </si>
  <si>
    <t>Dived into ground during instrument flying Thornley Hall Co.Durham 11.5.46 (Air Britain Serials) 11.05.46 13 OTU. LR565 In low flight pilot apparently lost control and dived in at Thornley Hill Farm, Durham, killing crew. (Mosquito Crash Log)</t>
  </si>
  <si>
    <t>TE825</t>
  </si>
  <si>
    <t>12/8/44 - Hit by flak and crashlanded Gironde estuary. Pilot F/Lt Lanceot S. DOBSON - 88687 is on the Runnymede Panel 202. According the the 248 Sqn ORB Flt Lt L S Dobson and Fly Off W W Miller 9151387) were posted missing in the Gironde area on 12/8/44. The aircraft is listed as LR347/T. One member of the crew was seen to be picked up by an enemy ship. No mention of the other crew member. In August 1944 Miller received DFC. On 10th June 1944 de Havilland Mosquito LR347, T - Tommy, crewed by Flt. Lt. Stanley G Nunn and Flying Officer J. M. Carlin, led an attack on U-821 off Ushant by de Havilland Mosquitos from 248 Squadron (http://art.cafepress.com/item/de-havilland-mosquito-framed-panel-print/326526440) SOC 7.8.46 (Air Britain Serials)</t>
  </si>
  <si>
    <t>211 Squadron (http://users.cyberone.com.au/clardo/de_havilland_mosquito.html) SOC 30.5.46 (Air Britain Serials)</t>
  </si>
  <si>
    <t>RF756</t>
  </si>
  <si>
    <t>To Armee de l'Air 26.9.46 (Air Britain Serials)</t>
  </si>
  <si>
    <t>NS511</t>
  </si>
  <si>
    <t>MM335</t>
  </si>
  <si>
    <t>680/256</t>
  </si>
  <si>
    <t>KA134</t>
  </si>
  <si>
    <t>KA135</t>
  </si>
  <si>
    <t>KA136</t>
  </si>
  <si>
    <t>MM529</t>
  </si>
  <si>
    <t>Engine cut on take-off and u/c retracted to stop Kinloss 9.8.46 (Air Britain Serials) 09.08.46 6 OTU. TA371 Following engine failure on take-off at Kinioss aerodrome, aircraft dropped back on runway and undercarriage was selected up o stop. Crew unhurt. (Mosquito Crash Log)</t>
  </si>
  <si>
    <t>6OTU</t>
  </si>
  <si>
    <t>PZ447</t>
  </si>
  <si>
    <t>MM426</t>
  </si>
  <si>
    <t>Forcelanded with fuel problem on disused airfield Kuching and abandoned as impossible to fly out 31.1.46 (Air Britain Serials) MH - One casualty may have been FOSS  FS  118193</t>
  </si>
  <si>
    <t>Force landed</t>
  </si>
  <si>
    <t>HR562</t>
  </si>
  <si>
    <t>RR277</t>
  </si>
  <si>
    <t>FE/211</t>
  </si>
  <si>
    <t>FE/45</t>
  </si>
  <si>
    <t>TA549</t>
  </si>
  <si>
    <t>SZ989</t>
  </si>
  <si>
    <t>613/69/107</t>
  </si>
  <si>
    <t>5 September 1946</t>
  </si>
  <si>
    <t>Ran off peritrack and u/c collapsed Blackbushe 5.9.46 not repaired and SOC 18.4.47 (Air Britain Serials)</t>
  </si>
  <si>
    <t>RF786</t>
  </si>
  <si>
    <t>To Armee de l'Air 5.9.46 (Air Britain Serials)</t>
  </si>
  <si>
    <t>PZ476</t>
  </si>
  <si>
    <t>7 September 1946</t>
  </si>
  <si>
    <t>To Armee de l'Air 7.9.46 (Air Britain Serials)</t>
  </si>
  <si>
    <t>PF601</t>
  </si>
  <si>
    <t>9 September 1946</t>
  </si>
  <si>
    <t>Swung on take-off and u/c collapsed Cottesmore 9.9.46 (Air Britain Serials) 09.09.46 16 MTU. PF601 Crashed on take-off from Cottesmore aerodrome. (Mosquito Crash Log)</t>
  </si>
  <si>
    <t>MM810</t>
  </si>
  <si>
    <t>151/R-R/151/25</t>
  </si>
  <si>
    <t>10 September 1946</t>
  </si>
  <si>
    <t>To 6119M 10.9.46 (Air Britain Serials)</t>
  </si>
  <si>
    <t>NS849</t>
  </si>
  <si>
    <t>107/418/305</t>
  </si>
  <si>
    <t>Received at 418 Sqn. from No.44 Movements Unit, 24 August 1944. TH-T, letter given in ORB entry of 3/4 January 1945. SOC 10.9.46 (Air Britain Serials)</t>
  </si>
  <si>
    <t>HK422</t>
  </si>
  <si>
    <t>29/CGS</t>
  </si>
  <si>
    <t>SOC 10.9.46 (Air Britain Serials)</t>
  </si>
  <si>
    <t>DZ-D (http://daveg4otu.tripod.com/hancrash.html) 01/10/1945 de Havilland Mosquito NF Mark XXX NT489 of 151 Squadron swung on take off from RAF Predannack, hit a blister hangar and damaged Mosquito NF Mark XXX NT306 of the same squadron. (http://www.rafdavidstowmoor.org/pages/crash_log/crashlog45.htm) Overshot landing on one engine and hit hedge Odiham 11.9.46 (Air Britain Serials) 01.09.46 151 Sqn. NT306 Aircraft was committed to single-engine landing at Odiham aerodrome due to apparent engine failure, overshot and hit hedge. Crew unhurt. (Mosquito Crash Log)</t>
  </si>
  <si>
    <t>Swung on take-off and u/c collapsed Upwood 30.1.46 (Air Britain Serials) 30.01.46 139 Sqn. PF514 Swung on take-off from Upwood aerodrome, ground-looped and suffered undercarriage collapse. Crew unhurt. (Mosquito Crash Log)</t>
  </si>
  <si>
    <t>DD628</t>
  </si>
  <si>
    <t>151/264/151/410/60OTU/13OTU</t>
  </si>
  <si>
    <t>31 January 1946</t>
  </si>
  <si>
    <t>29/05 151 DD 628 Mk II: Mosquito in night interception with He 111. Aircraft hit by return fire &amp; landed on single engine. Cat.B damage, aircraft repaired &amp; was eventually SoC 31/01/46. F/L D A Pennington &amp; F/Sgt. D J Donnet safe. (Mosquito Crash Log - ?) SOC 31.1.46 (Air Britain Serials)</t>
  </si>
  <si>
    <t>DD670</t>
  </si>
  <si>
    <t>23/Hunsdon/51OTU/60OTU/1 RS</t>
  </si>
  <si>
    <t>1 RS</t>
  </si>
  <si>
    <t>DD635</t>
  </si>
  <si>
    <t>264/307/264/Mkrs</t>
  </si>
  <si>
    <t>SOC 31.1.46 (Air Britain Serials)</t>
  </si>
  <si>
    <t>DZ544</t>
  </si>
  <si>
    <t>540/8OTU/1655MTU/8OTU</t>
  </si>
  <si>
    <t>DD638</t>
  </si>
  <si>
    <t>264/307/157/60OTU</t>
  </si>
  <si>
    <t>DD680</t>
  </si>
  <si>
    <t>23/301FTU/TFU/54OTU</t>
  </si>
  <si>
    <t>DD778</t>
  </si>
  <si>
    <t>307/264/13OTU/54OTU</t>
  </si>
  <si>
    <t>KB122</t>
  </si>
  <si>
    <t>608/139/627/109</t>
  </si>
  <si>
    <t>To 5812M 31.1.46 (Air Britain Serials)</t>
  </si>
  <si>
    <t>PZ315</t>
  </si>
  <si>
    <t>RF851</t>
  </si>
  <si>
    <t>404/132OTU/1FU</t>
  </si>
  <si>
    <t>12 September 1946</t>
  </si>
  <si>
    <t>To Armee de l'Air 12.9.46 (Air Britain Serials)</t>
  </si>
  <si>
    <t>RF818</t>
  </si>
  <si>
    <t>RF949</t>
  </si>
  <si>
    <t>HK396</t>
  </si>
  <si>
    <t>96/151/54OTU</t>
  </si>
  <si>
    <t>13 September 1946</t>
  </si>
  <si>
    <t>DZ641</t>
  </si>
  <si>
    <t>DH/456/FIU</t>
  </si>
  <si>
    <t>DK311</t>
  </si>
  <si>
    <t>HJ939</t>
  </si>
  <si>
    <t>456/60OTU/54OTU</t>
  </si>
  <si>
    <t>HK281</t>
  </si>
  <si>
    <t>HK319</t>
  </si>
  <si>
    <t>219/68/54OTU</t>
  </si>
  <si>
    <t>HK201</t>
  </si>
  <si>
    <t>151/307/51OTU</t>
  </si>
  <si>
    <t>DZ383 was used from 1943 up to 1945 by the 540th Squadron of RAF. 
Amongst others by the film production unit of 138 Wing 2nd TAF in Benson, Oxfordshire England . 
The 540th Squadron was formed on 19.Octobre 1942 in Leuchars , Scotland from the H&amp;L Flights Photographic Reconnaissance Unit. 
It was equipped with Mosquitos and carried out photo reconnaissance missions over Norway and the Baltic.
In February 1944 it moved to Benson and was involved in the Normandy invasion.
It also carried out missions into Austria and the Canary Islands . 
In March 1945 the Squadron moved to France , later returned to Benson again and disbanded
on 30 September 1946 . 
The squadron reformed on 1 December 1947 and used Mosquitos again, later Canberras PR3 /PR7 for photo reconnaissance missions. On 31 March 1956 it moved to Wyton , England and was finally disbanded on 31 March 1956 
The Motto of the 540th Squadron was: „Sine qua non“ (Indispensable) 
The DZ383 was used by several Squadrons and had no squadron markings.
A polish airman wa s given the job to paint a question mark “?” on the fuselage.
Accidentally he reversed (mirrored) the “?“ on the opposite side, what caused a lot of laughter and confusion. 
So she was known as “Query”.
To the color scheme were temporary added the “Invasion Stripes” . 
When the 138 Wing moved to France ,amongst other, she was used to transport beer rations… 
My model of DZ383 , shows another color scheme in PRU-Blue without any markings, which was used also (look at original picture), probably before the other one, but I was not able to find it out. Another detail, which I found out after I finished the model: there were two extra windows in the nose (look at original picture),…too late to add this to my model. 
DZ383 was flown amongst others in September 1944 by Flight Lieutenant Vic.A.Hester and Cameraman Ted Moore by the operation “Market Garden” (airborne drop to take the most important Dutch Rhine bridges in Eindhoven Nimwegen, Arnheim ) and…..he told me himself (!!!) from Flying Officer Robert Kirkpatrick and Cameraman Sgt. Ray Hearne during the Shell House raid (attack on the Gestapo Headquarter in Copenhagen, Danmark) (http://www.milhist.dk/besattelsen/shell/shell.html) . 
He picked DZ383 up at Cambrai from 138 Wing and followed the 3rd wave during the Shell House raid to film the attack. 
They got hit in the starboard engine nacelle by what later was determined to be a 20mm armor piercing shell.
Because of this they lost the pneumatics and had no brakes or radiator flap controls.
 Although they landed safely, Sgt. Ray Hearne was ferried back to Rosierre by Sgt. Bone in a MK VI,
Flying Officer Robert Kirkpatrick left 383 at the field near Norwich.
The original picture shows him and Sgt. Hearne after the mission in Rackheath, Norfolk in front of DZ 383. 
References: 
Britische Luftwaffe, Daniel J. March Tosa Verlag ISBN 3-85492-474-7
 SOC 31.10.46 (Air Britain Serials)</t>
  </si>
  <si>
    <t>RF836</t>
  </si>
  <si>
    <t>To Armee de l'Air 31.10.46 (Air Britain Serials)</t>
  </si>
  <si>
    <t>RF963</t>
  </si>
  <si>
    <t>TE668</t>
  </si>
  <si>
    <t>TE884</t>
  </si>
  <si>
    <t>HJ894</t>
  </si>
  <si>
    <t>KA273</t>
  </si>
  <si>
    <t>0 November 1946</t>
  </si>
  <si>
    <t>Burnt November 1946 at disposal unit in Egypt (Picture in the Aeroplane magazine, September 2011) SOC 26.9.48 (Air Britain Serials)</t>
  </si>
  <si>
    <t>HX868</t>
  </si>
  <si>
    <t>DK324</t>
  </si>
  <si>
    <t>Cv IX/AAEE/540/1409 Flt/139</t>
  </si>
  <si>
    <t>1 November 1946</t>
  </si>
  <si>
    <t>SOC 1.11.46 (Air Britain Serials)</t>
  </si>
  <si>
    <t>NS651</t>
  </si>
  <si>
    <t>450305 MOSQUITO NS-651 WATTON, UK 25 (Thomas Ensminger) SOC 1.11.46 (Air Britain Serials)</t>
  </si>
  <si>
    <t>KB115</t>
  </si>
  <si>
    <t>MM173</t>
  </si>
  <si>
    <t>AAEE/RAE</t>
  </si>
  <si>
    <t>2 November 1946</t>
  </si>
  <si>
    <t>SOC 2.11.46 (Air Britain Serials)</t>
  </si>
  <si>
    <t>HK195</t>
  </si>
  <si>
    <t>Cv XVII/TFU/Ford/54OTU</t>
  </si>
  <si>
    <t>4 November 1946</t>
  </si>
  <si>
    <t>SOC 4.11.46 (Air Britain Serials)</t>
  </si>
  <si>
    <t>MM424</t>
  </si>
  <si>
    <t>Listed as H on 248 Squadron on 15 July 1944. SOC 4.11.46 (Air Britain Serials)</t>
  </si>
  <si>
    <t>PZ202</t>
  </si>
  <si>
    <t>Sold 4.11.46 (Air Britain Serials) RP/drop tank tests, to A&amp;AEE</t>
  </si>
  <si>
    <t>HK316</t>
  </si>
  <si>
    <t>MM175</t>
  </si>
  <si>
    <t>SOC 4.11.46 (Air Britain Serials) H2S trials, Defford.</t>
  </si>
  <si>
    <t>PZ396</t>
  </si>
  <si>
    <t>First mentioned in ORB, 3/4 January 1945. Letter "H" in ORB entry of that date. Sold 4.11.46 (Air Britain Serials)</t>
  </si>
  <si>
    <t>KB339</t>
  </si>
  <si>
    <t>RR289</t>
  </si>
  <si>
    <t>5 November 1946</t>
  </si>
  <si>
    <t>Lost height and bellylanded on single-engined overshoot Cottesmore 5.11.46 DBR (Air Britain Serials) 05.11.46 16 0Th. RR289 Belly-landed on overshoot at Cottesmore aerodrome. (Mosquito Crash Log)</t>
  </si>
  <si>
    <t>TE640</t>
  </si>
  <si>
    <t>"Proctor and F/Sgt G D Thomas failed to return from a met recce sortie...based on their W/T reports it was estimated that their aeroplane, (Mosquito)TE640, must have gone down in the vicinity of 9'N 85'E. For the next five days the squadron swept the area with five-aircraft formations carrying out parallel track and creeping line ahead searches, but nothing was ever found."
From: The Flying Camels: The History of 45 Sqn by Jefford
Name: PROCTOR, ARTHUR VINCENT 
Initials: A V 
Nationality: United Kingdom 
Rank: Flight Lieutenant 
Regiment/Service: Royal Air Force Volunteer Reserve 
Unit Text: 45 Sqdn. 
Age: 23 
Date of Death: 05/11/1946 
Service No: 150674 
Additional information: Son of Vincent and Isabella Proctor, of Meldon, Northumberland. 
Casualty Type: Commonwealth War Dead 
Grave/Memorial Reference: Singapore
Name: THOMAS, GORDON DAVID
Initials: G D
Nationality: United Kingdom
Rank: Flight Sergeant
Regiment/Service: Royal Air Force Volunteer Reserve
Unit Text: 45 Sqdn.
Age: 23
Date of Death: 05/11/1946
Service No: 1607426
Additional information: Son of Henry David and Violet Ann Thomas.
Casualty Type: Commonwealth War Dead
Grave/Memorial Reference: Column 460.
Memorial: SINGAPORE MEMORIAL Missing on met flight over Bay of Bengal 5.11.46 (Air Britain Serials)</t>
  </si>
  <si>
    <t>KB357</t>
  </si>
  <si>
    <t>SOC 5.11.46 (Air Britain Serials)</t>
  </si>
  <si>
    <t>ML898</t>
  </si>
  <si>
    <t>109/105/TFU/Marham</t>
  </si>
  <si>
    <t>7 November 1946</t>
  </si>
  <si>
    <t>SOC 7.11.46 (Air Britain Serials)</t>
  </si>
  <si>
    <t>KB361</t>
  </si>
  <si>
    <t>HK372</t>
  </si>
  <si>
    <t>96/264</t>
  </si>
  <si>
    <t>NT266</t>
  </si>
  <si>
    <t>CFE/54OTU</t>
  </si>
  <si>
    <t>8 November 1946</t>
  </si>
  <si>
    <t xml:space="preserve">Sqn/Ldr Noel Hallifax was killed in a Mosquito crash on the North Yorkshire Moors on the 8th Nov 1946 and is buried at Harrogate Stonefall Cemetery. There were however some tragic flying training accidents at Leeming. In November 1946 I remember our aircraft being diverted from an exercise to search for another Mosquito in our training unit that had last been seen entering a low cloud. I spotted a smoking hole on the hillside, a yellow lifejacket, and a few scattered remains. The dead pilot, a Squadron Leader named Halifax, had fought in the Battle of Britain, been shot down and badly burned about the face, and had spent five years as a prisoner-of-war in Germany. Such sad irony to come to such an end. (http://www.bbc.co.uk/ww2peopleswar/stories/54/a2447354.shtml) Dived into ground Pockley Moor 5m N of Helmsley Yorks. 8.11.46 presumed control lost in cloud (Air Britain Serials) 0811 .46 54 OTU. NT266 Lost control in cloud, failed to recover from resulting dive and crashed five miles north of Helmsley, Yorks, killing crew. (Mosquito Crash Log)
Name: Aircraft crash site, Mosquito, Serial number NT266, at Pockley Moor 
NY SMR Number: MNY30881 
Type of record: Monument 
Last edited: 13/05/2010 15:36:00 
Protected Status
Protected Military Remains: Aircraft crash site, Mosquito, Serial number NT266, at Pockley Moor
Grid Reference: SE 618 925 
Parish: 3103 Pockley; Ryedale; NYMNP 
Monument Type(s):
AIRCRAFT CRASH SITE (08/11/1946 Modern - 1946 AD) 
MOSQUITO (08/11/1946 Modern - 1946 AD) 
Other References/Statuses
Full description
On the 8th November 1946 a Mosquito, Serial number NT266, dived into the ground through cloud. The authorities suspected it was due to icing, encountered in thick cloud conditions. The pilot, Squadron Leader Halifax, and the navigator, Pilot Officer Chater, were killed. (1,2,3)
Sources and further reading
--- SNY15601 - Gazetteer: NYCC. 2009. Aircraft Crash Sites North Yorkshire.  
&lt;1&gt; SNY12705 - Gazetteer: Yorkshire Air Museum. Post 1993?. List of Aircraft Crash Sites. Jefferson, G ?. Reference number 1459 
&lt;2&gt; SNY12707 - Gazetteer: L. J. Norgate. Yorkshire Aircraft Crashes.  
&lt;3&gt; SNY15285 - Gazetteer: Yorkshire Moors National Park Authority. 2009. Aircraft crash sites extracted from the Yorkshire Moors National Park Authority HER.  
&lt;4&gt; SNY8571 - Gazetteer: East Coast Aircraft research Group. 2004. Yorkshire Crash Sites Visited by ECARG 
(http://www.heritagegateway.org.uk/Gateway/Results_Single.aspx?uid=MNY30881&amp;resourceID=1009)
Noel D. HALLIFAX - 33404, reported as being PoW IVC (Colditz) was killed 8-11-1946 flying Mosquito NT266.
</t>
  </si>
  <si>
    <t>HR414</t>
  </si>
  <si>
    <t>Turkey</t>
  </si>
  <si>
    <t>Sold to Turkey Turkish AF as '417' 8.11.46. Sold to Turkey 8.11.46 (Air Britain Serials)</t>
  </si>
  <si>
    <t>MM809</t>
  </si>
  <si>
    <t>9 November 1946</t>
  </si>
  <si>
    <t>NS809? The very next day after the Pockley Moor crash, this training unit lost two more airmen. All aircraft from this unit were briefed to fly above 200 feet on this day. The Mosquito Mk30 dived into the ground at a 90' angle after the pilot lost control in thick cloud cover whilst returning from navigation training. The aircraft was seen circling over the Hood Hill area at 700 feet, it then rose into cloud before reappearing and dived steeply into the ground. A reason was never found as to why the pilot was flying lower than told or as to the reasons for it crashing. Wreckage was spread over a wide area with the two pilots being thrown into the adjacent field, both airmen died of multiple injuries in the crash which happened at around noon on the 9th of November 1946. They were: Pilot - P/O Micheal J Smith-Pearse, aged 20, of Andover, Hants, buried Harrogate Stonefall. Pilot U/T - P/O Phillip G Norton, aged 19, of West Hagley, buried West Hagley, Worcs. http://www.allenby.info/aircraft/planes/ryedale/table99.html
The next day another Mosquito with an engine fitter on board for a test flight was lost when the engines failed. Thus three of my friends were killed. We formed an honour guard for the military funeral, but the day was bitterly cold and the trumpeter could not warm up his instrument sufficiently, Embarrassingly, the final farewell The Last Post became just a strangled sound from the trumpet. (http://www.bbc.co.uk/ww2peopleswar/stories/54/a2447354.shtml) Dived into ground out of cloud 4m E of Thirsk Yorks. 9.11.46 (Air Britain Serials) 09.11.46 54 0Th. MM809 Lost control in cloud and crashed at 090 degrees, four miles from Thirsk, Yorks, killing crew. (Mosquito Crash Log)
Full description
On the 9th November 1946 a Mosquito, Serial number MM809, crashed whilst returning from a navigation training flight. The pilot lost control in thick cloud cover, resulting in the aircraft diving into thw ground. Both crew members were killed. It was suspected to be due to icing problems. The aircraft crashed near Bawkwood Farm at around noon. (1,2)
This Crash could be NT809 as recorded by Norgate and Yorkshire Aircraft, Search has provided similar information for this crash on both serials, (3) However the dehavilland Website details that NT809 was not allocated to a Mosquito (4,5)
Sources and further reading
--- SNY15601 - Gazetteer: NYCC. 2009. Aircraft Crash Sites North Yorkshire.  
&lt;1&gt; SNY12705 - Gazetteer: Yorkshire Air Museum. Post 1993?. List of Aircraft Crash Sites. Jefferson, G ?. Reference number 1460 
&lt;2&gt; SNY12706 - Webpage: Richard Allenby. 2009. Yorkshire Aircraft (www.yorkshire-aircraft.co.uk). http://www.yorkshire-aircraft.co.uk/aircraft/planes/ryedale/nt809.html 12-01-2010 
&lt;3&gt; SNY12707 - Gazetteer: L. J. Norgate. Yorkshire Aircraft Crashes.  
&lt;4&gt; SNY15161 - Webpage: Dehavliland.ukf. 26/10/2009. DeHavilland Aircraft Production( http://www.dehavilland.ukf.net/_DH98%20prodn%20list.txt). http://www.dehavilland.ukf.net/_DH98%20prodn%20list.txt 12-01-2010 
&lt;5&gt; SNY12836 - Verbal Communication: NYCC. 2009. Dearlove A.  
(http://www.heritagegateway.org.uk/Gateway/Results_Single.aspx?uid=MNY30634&amp;resourceID=1009)</t>
  </si>
  <si>
    <t>Bengt Stangvik (Guest) (2 posts) 
 15-May-02, 10:25 PM (GMT) 
"RE: Mosquito serial numbers" 
Gentlemen, I need some help.
Could anyone shed some light on Mosquito FB.MK.VI HP904. In which squadron(s) did this aircraft serve? A picture shows this aircraft in extra dark seagrey and sky-type S camouflage, with it's fuselage D-day invation-stripes overpainted. The aircraft is coded E(possible F)-3 in what is belived to be dull-red with yellow outline. The Mosquito is flying in formation with two other Mosquitos, and one of these wear full invation-marking on the fuselage.
Second question: when did the 100 Imp.gallon droptanks enter service with strike wing Mossies?
Bengt
Bodø, Norway.Stein Meum (Guest) (87 posts) 
 05-Jun-02, 02:51 PM (GMT) 
4. "RE: Mosquito serial numbers" 
According to surviving croundcrew from 333 Sqn,the numeral "3" represented 333 Sqn at Banff.It was a (fairly) shortlived marking system in Coastal Command where squadrons on a base or in a wing received a letter as sqn.id.The lowest numbered sqn. got "1",the second lowest "2" and ,as 333 was the third lowest sqn number at Banff,it received "3".
You're right in the fact that colours were Dull Red with Yellow outlines.
Stein SS 16.7.47 (Air Britain Serials)</t>
  </si>
  <si>
    <t>HR217</t>
  </si>
  <si>
    <t>NT276</t>
  </si>
  <si>
    <t>BSDU/RWE/CFE</t>
  </si>
  <si>
    <t>18 July 1947</t>
  </si>
  <si>
    <t>Lost wing recovering from dive and crashed 1m NW of Pangbourne Berks. 29.11.46 (Air Britain Serials) 29.11.46 58 Sqn. RG199 Was in flight in cu-nim cloud when pilot lost control of aircraft and went into a dive. Starboard wing failed when pulling out and aircraft crashed at 315 degrees, one mile from Pangbourne, Berks, killing crew. (Mosquito Crash Log)</t>
  </si>
  <si>
    <t>KB646</t>
  </si>
  <si>
    <t>SOC 28.11.46 (Air Britain Serials)</t>
  </si>
  <si>
    <t>KA294</t>
  </si>
  <si>
    <t>MM748</t>
  </si>
  <si>
    <t>AAEE/DH</t>
  </si>
  <si>
    <t>KA356</t>
  </si>
  <si>
    <t>KA373</t>
  </si>
  <si>
    <t>PF462</t>
  </si>
  <si>
    <t>128/14</t>
  </si>
  <si>
    <t>KA161</t>
  </si>
  <si>
    <t>KA308</t>
  </si>
  <si>
    <t>RR293</t>
  </si>
  <si>
    <t>PF619</t>
  </si>
  <si>
    <t>Henlow/RAE/Henlow</t>
  </si>
  <si>
    <t>Henlow</t>
  </si>
  <si>
    <t>HJ729</t>
  </si>
  <si>
    <t>418/605/51OTU</t>
  </si>
  <si>
    <t>Flew into ground at night in bad visibility 1 1/2m N of Cottesmore 28.11.46 (Air Britain Serials) 28.11.46 16 OTU. RR293 Struck ground in Rutland 350 degrees, one and a half miles from Cottesmore, in low flight while crew were looking for airfield in bad visibility. Crew killed. (Mosquito Crash Log)</t>
  </si>
  <si>
    <t>KB204</t>
  </si>
  <si>
    <t>RS701</t>
  </si>
  <si>
    <t>B.35</t>
  </si>
  <si>
    <t>29 November 1946</t>
  </si>
  <si>
    <t>Overshot landing swung off runway and u/c collapsed Ternhill 29.11.46 not repaired (Air Britain Serials) 29.11.46 3 FP. RS7O1 Overshot on landing at Ternhill aerodrome. (Mosquito Crash Log)</t>
  </si>
  <si>
    <t>RF584</t>
  </si>
  <si>
    <t>SOC 29.11.46 (Air Britain Serials)</t>
  </si>
  <si>
    <t>NT485</t>
  </si>
  <si>
    <t>141/157/141</t>
  </si>
  <si>
    <t>30 November 1946</t>
  </si>
  <si>
    <t>SOC 30.11.46 (Air Britain Serials)</t>
  </si>
  <si>
    <t>LR360</t>
  </si>
  <si>
    <t>248/60OTU/13OTU</t>
  </si>
  <si>
    <t>2 December 1946</t>
  </si>
  <si>
    <t>Sold Turkish AF as '407' 2.12.46. Sold 2.12.46 (Air Britain Serials)</t>
  </si>
  <si>
    <t>NS930</t>
  </si>
  <si>
    <t>Taken on strength from Coltishall, 11 July 1944. TH-U, letter on list dated 31 August 1944. NOTE: Griffin and Kostenuk give letter as "V". Sold 2.12.46 (Air Britain Serials)</t>
  </si>
  <si>
    <t>HR360</t>
  </si>
  <si>
    <t>Sold Turkish AF as '406' 2.12.46. Sold 2.12.46 (Air Britain Serials)</t>
  </si>
  <si>
    <t>PF573</t>
  </si>
  <si>
    <t>219 Sqn 16/05/46, to 64 Sqn 27/06/46 until 26/11/46 (Brian Fillery) SS 23.7.47 (Air Britain Serials)   Aircraft Record Card created on 22 February 1945, but cancelled on 19 March 1945, with no record of RCAF use or ownership.  This aircraft later served with 219 Squadron, RAF.  Struck off by RAF on 23 July 1947.  Reported by some sources as a T. Mk. 29. de Havilland DH.98., though Bill Walker has this as an FB.26. (http://www.ody.ca/~bwalker/RCAF_JX579_KA232.html)</t>
  </si>
  <si>
    <t>PF657</t>
  </si>
  <si>
    <t>29 July 1947</t>
  </si>
  <si>
    <t>PF458</t>
  </si>
  <si>
    <t>PZ384</t>
  </si>
  <si>
    <t>SZ964</t>
  </si>
  <si>
    <t>418/69</t>
  </si>
  <si>
    <t>6 December 1946</t>
  </si>
  <si>
    <t>Taken on strength at 418 Sqn. from No.27 Movements Unit, 11 June 1943; to No.157 Squadron, 23 July 1943. TH-F, letter in ORB, 11 June and 23 July 1943. SS 3.9.47 (Air Britain Serials)</t>
  </si>
  <si>
    <t>HP866</t>
  </si>
  <si>
    <t>248/235/8OTU</t>
  </si>
  <si>
    <t>See also HR286. The Mossie Number 28 has an article by Harold Corbin CGM and Maurice Webb DFM says this crew from 248 Squadron were hit by flak from a German destroyer during a shipping attack off the Gironde on 14 August 1944. With one engine out, the other damaged, and fuel streaming from three ruptured tanks, they set course for Vannes airfield, then in American hands. The realised they would not make it and bailed out, being picked up first by the Maquis and then by the Americans the next day. They returned to operations with 248 Squadron and survived the war. Was D on 248 Squadron (Squadron ORB) SS 3.9.47 (Air Britain Serials)</t>
  </si>
  <si>
    <t>PZ257</t>
  </si>
  <si>
    <t>SS 3.9.47 (Air Britain Serials)</t>
  </si>
  <si>
    <t>HX835</t>
  </si>
  <si>
    <t>264/60OTU/13OTU</t>
  </si>
  <si>
    <t>NT149</t>
  </si>
  <si>
    <t>169/54OTU/13OTU</t>
  </si>
  <si>
    <t>HX919</t>
  </si>
  <si>
    <t>464/305/464</t>
  </si>
  <si>
    <t>Served with 464 Sqn, under RAF control 9/43 Coded SB-P. (Brian Fillery's website) SS 3.9.47 (Air Britain Serials)</t>
  </si>
  <si>
    <t>HP857</t>
  </si>
  <si>
    <t>HJ718</t>
  </si>
  <si>
    <t>G-AGGE Sold 3.9.47 [c/n 98740] (Air Britain Serials)</t>
  </si>
  <si>
    <t>HR306</t>
  </si>
  <si>
    <t>HR307</t>
  </si>
  <si>
    <t>To RAAF 23.8.44 as A52-508 1 Sqn rtp .46 (Air Britain Serials)</t>
  </si>
  <si>
    <t>HR336</t>
  </si>
  <si>
    <t>HR440</t>
  </si>
  <si>
    <t>HR460</t>
  </si>
  <si>
    <t>HR485</t>
  </si>
  <si>
    <t>To RAAF 29.12.44 as A52-530 1 Sqn rtp .46 (Air Britain Serials)</t>
  </si>
  <si>
    <t>HR503</t>
  </si>
  <si>
    <t>HR375 FB.VI Built at Standard Motors and delivered sometime between 16 June 1943 and 17 December 1944. Encountered a heavy rain storm between Santa Cruz and Mauripur on 27 August 1947 during delivery flight to New Zealand and crashed into the Gulf of Cutch. Flight Lieutenant R. Berney and Flight Lieutenant B. Beadle both missing presumed killed. . (http://www.adf-serials.com/nz-serials/) To RNZAF 15.8.47 no serial. Crashed Gulf of Cutch 27.8.47 Dbf (Air Britain Serials)</t>
  </si>
  <si>
    <t>RF793</t>
  </si>
  <si>
    <t>28 August 1947</t>
  </si>
  <si>
    <t>Sold 28.8.47 (Air Britain Serials)</t>
  </si>
  <si>
    <t>NT150</t>
  </si>
  <si>
    <t>ML925</t>
  </si>
  <si>
    <t>DH/109/139/571/98</t>
  </si>
  <si>
    <t>29 August 1947</t>
  </si>
  <si>
    <t>SOC 29.8.47 (Air Britain Serials)</t>
  </si>
  <si>
    <t>PF453</t>
  </si>
  <si>
    <t>571/692/180/69</t>
  </si>
  <si>
    <t>TA487</t>
  </si>
  <si>
    <t>132OTU/6OTU</t>
  </si>
  <si>
    <t>To R.Nor AF 29.8.47 (Air Britain Serials)</t>
  </si>
  <si>
    <t>HJ757</t>
  </si>
  <si>
    <t>418/25/487/21/464/613/305/107/13OTU</t>
  </si>
  <si>
    <t>30 August 1947</t>
  </si>
  <si>
    <t>Served with 464 Sqn, under RAF control 9/43 to 24/4/44 Coded SB-C. Hit Bird on outward bound sortie, landed Thorney Is. Written Off. (Brian Fillery's website) ROYAL AIR FORCE: 2ND TACTICAL AIR FORCE, 1943-1945. Operation CLARION: widespread attacks on communications facilities throughout Germany by the Allied Air Forces. Low-level oblique aerial photograph taken by De Havilland Mosquito FB Mark VI, HP924 'SB-C' of No. 464 Squadron RAAF, flown by Flying Officers G Nunn and H L Mitchell, while attacking the railway station at Soltau, Germany, showing trains and locomotives under attack with bombs and cannon fire. Second World (Imperial War Museum Photo CL 2011) SOC 30.8.47 (Air Britain Serials)</t>
  </si>
  <si>
    <t>HX855</t>
  </si>
  <si>
    <t>85/487/AAEE/ETPS</t>
  </si>
  <si>
    <t>DZ645</t>
  </si>
  <si>
    <t>139/627/109</t>
  </si>
  <si>
    <t>RF671</t>
  </si>
  <si>
    <t>KA104</t>
  </si>
  <si>
    <t>MM795</t>
  </si>
  <si>
    <t>HR138</t>
  </si>
  <si>
    <t>3 January 1947</t>
  </si>
  <si>
    <t>Experiments with Oboe Repeater data according to pictures showing this aircraft with a large blister beneath, coded ML926/G, indicating the need for a round-the-clock guard. SOC 7.1.47 (Air Britain Serials) H2S trials with Defford. (Brian Fillery)</t>
  </si>
  <si>
    <t>KB201</t>
  </si>
  <si>
    <t>162/139/NTU</t>
  </si>
  <si>
    <t>KB234</t>
  </si>
  <si>
    <t>Sold to Turkey Turkish AF as '447' 3.1.47 09/06/1944 de Havilland Mosquito FB Mark XVIII HX903 DM-I of 248 Squadron collided over Cornwall with FB VI HR138 DM-Y. HX903 was lost killing both members of the crew but HR138 piloted by Wing Commander A.D. Phillips DSO DFC landed safely. http://www.rafdavidstowmoor.org/pages/crash_log/crashlog44.htm Sold to Turkey 3.1.47 (Air Britain Serials)</t>
  </si>
  <si>
    <t>HJ854</t>
  </si>
  <si>
    <t>1655MTU/13OTU/1655MTU/268</t>
  </si>
  <si>
    <t>7 January 1947</t>
  </si>
  <si>
    <t>SOC 7.1.47 (Air Britain Serials)</t>
  </si>
  <si>
    <t>ML926</t>
  </si>
  <si>
    <t>TFU/AAEE/TFU</t>
  </si>
  <si>
    <t>FCCS</t>
  </si>
  <si>
    <t>HK411</t>
  </si>
  <si>
    <t>SOC 1.1.47 (Air Britain Serials)</t>
  </si>
  <si>
    <t>NS529</t>
  </si>
  <si>
    <t>LR511</t>
  </si>
  <si>
    <t>Engine lost power hit trees attempting to force land Berefteld Northants. 26.11.46 DBR (Air Britain Serials) 26.10.46 23 Sqn. RL146 Pilot attempted a force-landing in a field at Benefield, Northants, but hit trees, injuring one. (Mosquito Crash Log)</t>
  </si>
  <si>
    <t>RF728</t>
  </si>
  <si>
    <t>Sold 26.11.46 (Air Britain Serials)</t>
  </si>
  <si>
    <t>RF855</t>
  </si>
  <si>
    <t xml:space="preserve"> Little Snoring</t>
  </si>
  <si>
    <t>HJ899</t>
  </si>
  <si>
    <t>488/North Weald/456/51OTU/13OTU</t>
  </si>
  <si>
    <t>NT237</t>
  </si>
  <si>
    <t>151/168/NFDW/13OTU</t>
  </si>
  <si>
    <t>SOC 2.1.47 (Air Britain Serials) 10.04.46 13 OTU. NT237 Taking off from Croft aerodrome aircraft Swung to port and braked to avoid obstruction, spun through 180 degrees and suffered undercarriage collapse. Crew unhurt. (Mosquito Crash Log)</t>
  </si>
  <si>
    <t>HK311</t>
  </si>
  <si>
    <t>DH/TRE/Little Snoring</t>
  </si>
  <si>
    <t>Little Snoring</t>
  </si>
  <si>
    <t>MM477</t>
  </si>
  <si>
    <t>410/409/FIU</t>
  </si>
  <si>
    <t>SOC 3.1.47 (Air Britain Serials)</t>
  </si>
  <si>
    <t>MM456</t>
  </si>
  <si>
    <t>410/264/409</t>
  </si>
  <si>
    <t>DZ643</t>
  </si>
  <si>
    <t>To Armee de l'Air 14.8.47 (Air Britain Serials)</t>
  </si>
  <si>
    <t>Sold 15.8.47 (Air Britain Serials)</t>
  </si>
  <si>
    <t>KA142</t>
  </si>
  <si>
    <t>KA159</t>
  </si>
  <si>
    <t>SOC 15.8.47 (Air Britain Serials)</t>
  </si>
  <si>
    <t>TV966</t>
  </si>
  <si>
    <t>98/138/107</t>
  </si>
  <si>
    <t>16 August 1947</t>
  </si>
  <si>
    <t>SOC 16.8.47 (Air Britain Serials)</t>
  </si>
  <si>
    <t>MM533</t>
  </si>
  <si>
    <t>SS 18.8.47 (Air Britain Serials)</t>
  </si>
  <si>
    <t>RG154</t>
  </si>
  <si>
    <t>18 August 1947</t>
  </si>
  <si>
    <t>To Armee de l'Air 18.8.47 (Air Britain Serials)</t>
  </si>
  <si>
    <t>RS610</t>
  </si>
  <si>
    <t>To R.Nor AF 18.8.47 (Air Britain Serials)</t>
  </si>
  <si>
    <t>RS574</t>
  </si>
  <si>
    <t>TA597</t>
  </si>
  <si>
    <t>RF707</t>
  </si>
  <si>
    <t>TE920</t>
  </si>
  <si>
    <t>TA597 FB.VI Built at Hatfield and delivered sometime between 12 April 1945 and 15 December 1945. Crashed on takeoff at Darwin on 19 August 1947 during delivery flight to New Zealand. As a result of an airspeed indicator problem the pilot abandoned the takeoff. The aircraft over ran the runway and collided with a tree. The aircraft was later used as spares for other delivery flights with the remains finally being sold for 23 pounds 4 shillings and 10 pence in July 1949. . (http://www.adf-serials.com/nz-serials/). This aircraft was sold to the Royal New Zealand Air Force in June 1947 and despatched 25/6/47. Reached Darwin 8/47 but crashed on take off after the ASI failed. SOC 23/8/47 and on 1/7/49 the wreck was transfered to the RAAF and sold locally as scrap. (Brian Fillery's website) To RNZAF 25.6.47 no serial. Crashed on takeoff Darwin 19.8.47 remains sold (Air Britain Serials)</t>
  </si>
  <si>
    <t>VR338</t>
  </si>
  <si>
    <t>To Belgian AF 19.8.47 as MA-3/B2-C (Air Britain Serials)</t>
  </si>
  <si>
    <t>HJ868</t>
  </si>
  <si>
    <t>1655MTU/13OTU/1655MTU/60OTU/54OTU</t>
  </si>
  <si>
    <t>20 August 1947</t>
  </si>
  <si>
    <t>SOC 20.8.47 (Air Britain Serials)</t>
  </si>
  <si>
    <t>SZ985</t>
  </si>
  <si>
    <t>487/464/487/16/268</t>
  </si>
  <si>
    <t>HJ764</t>
  </si>
  <si>
    <t>418/13OTU/418/268</t>
  </si>
  <si>
    <t>Taken on strength at 418 Sqn. from No.10 Movements Unit, 17 June 1943; to No.43 Group, 20 June 1943; returned to No.418 Squadron, 27August 1943; to No.13 OTU, 28 February 1944. TH-X, letter obtained from squadron list dated 2 September 1944. NOTE: this aircraft is reported back on operations with No.418 Squadron, 17 April to 24 April 1945, at which time it carried the letter "H". SOC 20.8.47 (Air Britain Serials)</t>
  </si>
  <si>
    <t>RV316</t>
  </si>
  <si>
    <t>109/105/109/139</t>
  </si>
  <si>
    <t>ML972</t>
  </si>
  <si>
    <t>109/692/571/109</t>
  </si>
  <si>
    <t>ML927</t>
  </si>
  <si>
    <t>109/SFU/RWE</t>
  </si>
  <si>
    <t>MM114</t>
  </si>
  <si>
    <t>SS 20.8.47 (Air Britain Serials)</t>
  </si>
  <si>
    <t>KA177</t>
  </si>
  <si>
    <t>SOC 23.8.47 (Air Britain Serials)</t>
  </si>
  <si>
    <t>RG318</t>
  </si>
  <si>
    <t>PF649</t>
  </si>
  <si>
    <t>540/13</t>
  </si>
  <si>
    <t>VP350</t>
  </si>
  <si>
    <t>Crashed on take-off Hucknall 23.8.47 (Air Britain Serials)</t>
  </si>
  <si>
    <t>RG306</t>
  </si>
  <si>
    <t>Caught in bad weather with no diversion airfield crashlanded 1m S of Papar Borneo 23.8.47 (Air Britain Serials)</t>
  </si>
  <si>
    <t>RG307</t>
  </si>
  <si>
    <t>Caught in bad weather with no diversion airfield and crashlanded 20m N of Jesselton Borneo 23.8.47 (Air Britain Serials)</t>
  </si>
  <si>
    <t>NT204</t>
  </si>
  <si>
    <t>25 August 1947</t>
  </si>
  <si>
    <t>Sold 25.8.47 to Turkey (Air Britain Serials)</t>
  </si>
  <si>
    <t>HJ978</t>
  </si>
  <si>
    <t>60OTU/54OTU/8OTU/CFS</t>
  </si>
  <si>
    <t>27 August 1947</t>
  </si>
  <si>
    <t>Undershot landing at Little Rissington 27.8.47 (Air Britain Serials) 27 08 47 CFS. HJ978 Undershot on landing at Little Rissington. (Mosquito Crash Log)</t>
  </si>
  <si>
    <t>RG305</t>
  </si>
  <si>
    <t>58/8OTU/237OCU</t>
  </si>
  <si>
    <t>TE761</t>
  </si>
  <si>
    <t>SOC 5.4.47 (Air Britain Serials)</t>
  </si>
  <si>
    <t>NS963</t>
  </si>
  <si>
    <t>8 April 1947</t>
  </si>
  <si>
    <t>Overshot during single-engined landing and hit obstruction u/c collapsed Wahn 31.1.47 (Air Britain Serials)</t>
  </si>
  <si>
    <t>KB160</t>
  </si>
  <si>
    <t>SOC 31.1.47 (Air Britain Serials)</t>
  </si>
  <si>
    <t>MM491</t>
  </si>
  <si>
    <t>RS554</t>
  </si>
  <si>
    <t>3 February 1947</t>
  </si>
  <si>
    <t>To 6254M 3.2.47 (Air Britain Serials)</t>
  </si>
  <si>
    <t>NT391</t>
  </si>
  <si>
    <t>29/25</t>
  </si>
  <si>
    <t>5 February 1947</t>
  </si>
  <si>
    <t>To 6256M 5.2.47 (Air Britain Serials)</t>
  </si>
  <si>
    <t>RF640</t>
  </si>
  <si>
    <t>143/14/25APC</t>
  </si>
  <si>
    <t>RV356</t>
  </si>
  <si>
    <t>To Czech AF 8.2.47 (Air Britain Serials)</t>
  </si>
  <si>
    <t>RF902</t>
  </si>
  <si>
    <t>8OTU/132OTU/1FU</t>
  </si>
  <si>
    <t>HR158</t>
  </si>
  <si>
    <t>248/54OTU</t>
  </si>
  <si>
    <t>RF913</t>
  </si>
  <si>
    <t>HR347</t>
  </si>
  <si>
    <t>TE768</t>
  </si>
  <si>
    <t>KB627</t>
  </si>
  <si>
    <t>RN/ECFS/EFS</t>
  </si>
  <si>
    <t>13 February 1947</t>
  </si>
  <si>
    <t>SOC 13.2.47 (Air Britain Serials)</t>
  </si>
  <si>
    <t>EFS</t>
  </si>
  <si>
    <t>RF988</t>
  </si>
  <si>
    <t>NS887</t>
  </si>
  <si>
    <t>RS606</t>
  </si>
  <si>
    <t>143/4/14/107</t>
  </si>
  <si>
    <t>14 February 1947</t>
  </si>
  <si>
    <t>SOC 14.2.47 (Air Britain Serials)</t>
  </si>
  <si>
    <t>RG200</t>
  </si>
  <si>
    <t>544/540/Cv PR34A</t>
  </si>
  <si>
    <t>Cv PR34A</t>
  </si>
  <si>
    <t>RF930</t>
  </si>
  <si>
    <t>19 February 1947</t>
  </si>
  <si>
    <t>To 6269M 19.2.47 (Air Britain Serials)</t>
  </si>
  <si>
    <t>LR256</t>
  </si>
  <si>
    <t>Sold to Fairey for Turkish AF as '453' 19.2.47. Sold to Fairey 19.2.47 (Air Britain Serials)</t>
  </si>
  <si>
    <t>RF888</t>
  </si>
  <si>
    <t>248/36</t>
  </si>
  <si>
    <t>20 February 1947</t>
  </si>
  <si>
    <t>To 6274M 20.2.47 (Air Britain Serials)</t>
  </si>
  <si>
    <t>HX856</t>
  </si>
  <si>
    <t>85/487/16/268/107</t>
  </si>
  <si>
    <t>21 February 1947</t>
  </si>
  <si>
    <t>EG-H ? F/S Jennings &amp; W/O Nichols on Amiens raid. Caught fire in hangar Gutersloh 21.2.47 (Air Britain Serials)</t>
  </si>
  <si>
    <t>MT497</t>
  </si>
  <si>
    <t>12 June 1947</t>
  </si>
  <si>
    <t>SOC 12.6.47 (Air Britain Serials)</t>
  </si>
  <si>
    <t>MV561</t>
  </si>
  <si>
    <t>NT305</t>
  </si>
  <si>
    <t>To MoS 12.6.47 (Air Britain Serials)</t>
  </si>
  <si>
    <t>NT482</t>
  </si>
  <si>
    <t>NT526</t>
  </si>
  <si>
    <t>EW-I To MoS 12.6.47 (Air Britain Serials)</t>
  </si>
  <si>
    <t>NT550</t>
  </si>
  <si>
    <t>NT541</t>
  </si>
  <si>
    <t>MM751</t>
  </si>
  <si>
    <t>PZ232</t>
  </si>
  <si>
    <t>333/107/305/151RU</t>
  </si>
  <si>
    <t>26 February 1947</t>
  </si>
  <si>
    <t>Hit by TA120 while parked Luneburg 26.2.47 DBR (Air Britain Serials)</t>
  </si>
  <si>
    <t>ETPS</t>
  </si>
  <si>
    <t>HJ851</t>
  </si>
  <si>
    <t>264/51OTU/60OTU/54OTU</t>
  </si>
  <si>
    <t>SOC 30.8.47 (Air Britain Serials)</t>
  </si>
  <si>
    <t>PF441</t>
  </si>
  <si>
    <t>109/692/180/69</t>
  </si>
  <si>
    <t>HJ886</t>
  </si>
  <si>
    <t>51OTU/60OTU/54OTU</t>
  </si>
  <si>
    <t>PF444</t>
  </si>
  <si>
    <t>HR299</t>
  </si>
  <si>
    <t>PZ449</t>
  </si>
  <si>
    <t>1 September 1947</t>
  </si>
  <si>
    <t>Sold 1.9.47 (Air Britain Serials)</t>
  </si>
  <si>
    <t>NT170</t>
  </si>
  <si>
    <t>HR219</t>
  </si>
  <si>
    <t>2 September 1947</t>
  </si>
  <si>
    <t>Sold to Turkey Turkish AF as '492' 2.9.47. Sold to Turkey 2.9.47 (Air Britain Serials)</t>
  </si>
  <si>
    <t>HJ762</t>
  </si>
  <si>
    <t>418/157/464/21/487/613/305/107/54OTU</t>
  </si>
  <si>
    <t>3 September 1947</t>
  </si>
  <si>
    <t>27 February 1947</t>
  </si>
  <si>
    <t>SOC 27.2.47 (Air Britain Serials)</t>
  </si>
  <si>
    <t>RF990</t>
  </si>
  <si>
    <t>RS621</t>
  </si>
  <si>
    <t>4 March 1947</t>
  </si>
  <si>
    <t>A52-135</t>
  </si>
  <si>
    <t>1APU/CFS</t>
  </si>
  <si>
    <t>5 March 1947</t>
  </si>
  <si>
    <t>CFS</t>
  </si>
  <si>
    <t>RF621</t>
  </si>
  <si>
    <t>SOC 3.47 (Air Britain Serials)</t>
  </si>
  <si>
    <t>PZ469</t>
  </si>
  <si>
    <t>NT538</t>
  </si>
  <si>
    <t>219/23</t>
  </si>
  <si>
    <t>18 March 1947</t>
  </si>
  <si>
    <t>NS825</t>
  </si>
  <si>
    <t>RAE/CGS</t>
  </si>
  <si>
    <t>HR130</t>
  </si>
  <si>
    <t>TA486</t>
  </si>
  <si>
    <t>Crashed 16.6.47 (Air Britain Serials)</t>
  </si>
  <si>
    <t>TV965</t>
  </si>
  <si>
    <t>PZ443</t>
  </si>
  <si>
    <t>NT545</t>
  </si>
  <si>
    <t>456/54OTU/228OCU</t>
  </si>
  <si>
    <t>17 June 1947</t>
  </si>
  <si>
    <t>Served with 456 Sqn as RX-Z under RAF control 02/45 to 04/45. Back to RAF. (Brian Fillery's website) Swung on landing and u/c collapsed Leeming 17.6.47 (Air Britain Serials)</t>
  </si>
  <si>
    <t>228OCU</t>
  </si>
  <si>
    <t>TE721</t>
  </si>
  <si>
    <t>18 June 1947</t>
  </si>
  <si>
    <t>Crashed 2.5m NW Brawdy 18.6.47 (Air Britain Serials)</t>
  </si>
  <si>
    <t>PF556</t>
  </si>
  <si>
    <t>19 June 1947</t>
  </si>
  <si>
    <t>Flaps retracted on landing overshot and u/c raised to stop Marham 19.6.47 (Air Britain Serials) 19.06.47 CBE. PF556 Undercarriage retracted on runway of Marham aerodrome. (Mosquito Crash Log)</t>
  </si>
  <si>
    <t>RG206</t>
  </si>
  <si>
    <t>544/540/PRDU/540/58</t>
  </si>
  <si>
    <t>20 June 1947</t>
  </si>
  <si>
    <t>Swung on landing and u/c collapsed Port Lyautey 20.6.47 (Air Britain Serials)</t>
  </si>
  <si>
    <t>PZ473</t>
  </si>
  <si>
    <t>TE649</t>
  </si>
  <si>
    <t>228OTU</t>
  </si>
  <si>
    <t>PF457</t>
  </si>
  <si>
    <t>SOC 20.6.47 (Air Britain Serials)</t>
  </si>
  <si>
    <t>Cv XVIII/AAEE</t>
  </si>
  <si>
    <t>7 March 1947</t>
  </si>
  <si>
    <t>FBXVIII SS 7.3.47 (Air Britain Serials) 57MU , sold scrapped to Lanzer&amp;Co</t>
  </si>
  <si>
    <t>NS679</t>
  </si>
  <si>
    <t>11 March 1947</t>
  </si>
  <si>
    <t>To RAAF 12.10.44 as A52-603 87 Sqn Crashed on takeoff Fairbairn ACT 11.03.47 (Air Britain Serials) Crashed on take off. at Canberra airfield, Aust-Capital territory (MIAS)</t>
  </si>
  <si>
    <t>RK986</t>
  </si>
  <si>
    <t>12 March 1947</t>
  </si>
  <si>
    <t>Swung on take-off and u/c collapsed Acklington 12.3.47 not repaired (Air Britain Serials) 12.03.47 141 Sqn. RK986 Swung on take-off at Acklington aerodrome. (Mosquito Crash Log)</t>
  </si>
  <si>
    <t>MM393</t>
  </si>
  <si>
    <t>13 March 1947</t>
  </si>
  <si>
    <t>SOC 13.3.47 (Air Britain Serials)</t>
  </si>
  <si>
    <t>TE698</t>
  </si>
  <si>
    <t>NT280</t>
  </si>
  <si>
    <t>14 March 1947</t>
  </si>
  <si>
    <t>To MoS 14.3.47 (Air Britain Serials)</t>
  </si>
  <si>
    <t>NT565</t>
  </si>
  <si>
    <t>TA117</t>
  </si>
  <si>
    <t>15 March 1947</t>
  </si>
  <si>
    <t>NS835</t>
  </si>
  <si>
    <t>TFU/151/54OTU</t>
  </si>
  <si>
    <t>3 July 1947</t>
  </si>
  <si>
    <t>Sold 3.7.47 (Air Britain Serials)</t>
  </si>
  <si>
    <t>TE647</t>
  </si>
  <si>
    <t>SOC 3.7.47 (Air Britain Serials)</t>
  </si>
  <si>
    <t>HR279</t>
  </si>
  <si>
    <t>4 July 1947</t>
  </si>
  <si>
    <t>Sold to Turkey Turkish AF as '463' 4.7.47. Sold to Turkey 4.7.47 (Air Britain Serials)</t>
  </si>
  <si>
    <t>NT327</t>
  </si>
  <si>
    <t>488/51OTU/54OTU/228OCU</t>
  </si>
  <si>
    <t>7 July 1947</t>
  </si>
  <si>
    <t>To 6366M 7.7.47 (Air Britain Serials)</t>
  </si>
  <si>
    <t>PZ192</t>
  </si>
  <si>
    <t>To Armee de l'Air 7.7.47 (Air Britain Serials)</t>
  </si>
  <si>
    <t>ML934</t>
  </si>
  <si>
    <t>105/139/1409 Flt/627/1317 Flt/627/109/Woodhall Spa/West Freugh</t>
  </si>
  <si>
    <t>8 July 1947</t>
  </si>
  <si>
    <t>Swung on take-off and hit obstruction West Freugh 8.7.47 DBR (Air Britain Serials) 08.07.47 West. ML934 Swung on take-off and hit obstruction at West Freugh aerodrome, Freugh. (Mosquito Crash Log)</t>
  </si>
  <si>
    <t>SOC 18.3.47 (Air Britain Serials)</t>
  </si>
  <si>
    <t>TE854</t>
  </si>
  <si>
    <t>HJ831</t>
  </si>
  <si>
    <t>Taken on strength at 418 Sqn. from No.27 Movements Unit, 2 June 1943; to No.60 OTU, 15 March 1944. TH-S, letter on list of aircraft dated 2 September 1943. SOC 20.3.47 (Air Britain Serials)</t>
  </si>
  <si>
    <t>24 April 1947</t>
  </si>
  <si>
    <t>SOC 24.4.47 (Air Britain Serials)</t>
  </si>
  <si>
    <t>RF587</t>
  </si>
  <si>
    <t>HR367</t>
  </si>
  <si>
    <t>To Czech AF 24.4.47 (Air Britain Serials)</t>
  </si>
  <si>
    <t>KB436</t>
  </si>
  <si>
    <t>PF548</t>
  </si>
  <si>
    <t>69/14</t>
  </si>
  <si>
    <t>25 April 1947</t>
  </si>
  <si>
    <t>Sank back and hit runway on take-off bellylanded El Adem 25.4.47 (Air Britain Serials)</t>
  </si>
  <si>
    <t>TE868</t>
  </si>
  <si>
    <t>26 April 1947</t>
  </si>
  <si>
    <t>SOC 26.4.47 (Air Britain Serials)</t>
  </si>
  <si>
    <t>MM314</t>
  </si>
  <si>
    <t>27 April 1947</t>
  </si>
  <si>
    <t>SOC 27.4.47 (Air Britain Serials)</t>
  </si>
  <si>
    <t>NS560</t>
  </si>
  <si>
    <t>Northolt/34 Wg/2 TAF CS/RAFO Comm Wg</t>
  </si>
  <si>
    <t>28 April 1947</t>
  </si>
  <si>
    <t>SOC 28.4.47 (Air Britain Serials)</t>
  </si>
  <si>
    <t>RAFO Comm Wg</t>
  </si>
  <si>
    <t>HR646</t>
  </si>
  <si>
    <t>Sold to Turkey Turkish AF as '494' 28.4.47. Sold to Turkey 28.4.47 (Air Britain Serials)</t>
  </si>
  <si>
    <t>PZ308</t>
  </si>
  <si>
    <t>Sold 28.4.47 (Air Britain Serials)</t>
  </si>
  <si>
    <t>A52-190</t>
  </si>
  <si>
    <t>5-5-1947 RS644 Mosquito VI 204 AFS Near RAF Cottesmore The aircraft was being flown on an air test and it is believed to have dived out of cloud at high speed. F/O Ronald Thomas HEMMING 24 D.F.C, A.F.C, F/L Norman LEWIS D.F.C &amp; Bar ('Final Landings- RAF Losses 1946-49- Colin Cummings') Flew into ground nr Cottesmore 5.5.47 (Air Britain Serials) 05.05.47 204 AFS. RS644 Hit high ground at speed near Cattesmore aerodrome, killing crew. (Mosquito Crash Log)</t>
  </si>
  <si>
    <t>204AFS</t>
  </si>
  <si>
    <t>NT190</t>
  </si>
  <si>
    <t>Sold 5.5.47 (Air Britain Serials)</t>
  </si>
  <si>
    <t>RS615</t>
  </si>
  <si>
    <t>To Armee de l'Air 6.5.47 (Air Britain Serials)</t>
  </si>
  <si>
    <t>RG260</t>
  </si>
  <si>
    <t>Lost power on take-off swung and u/c collapsed Seletar 6.5.47 (Air Britain Serials)</t>
  </si>
  <si>
    <t>VR331</t>
  </si>
  <si>
    <t>To Armee de l'Air 5.5.47 (Air Britain Serials)</t>
  </si>
  <si>
    <t>HR311</t>
  </si>
  <si>
    <t>7 May 1947</t>
  </si>
  <si>
    <t>Was P on 82 Sqn (The Mossie 29) SOC 7.5.47 (Air Britain Serials)</t>
  </si>
  <si>
    <t>PZ179</t>
  </si>
  <si>
    <t>141/23</t>
  </si>
  <si>
    <t>Sold 7.5.47 (Air Britain Serials)</t>
  </si>
  <si>
    <t>RG185</t>
  </si>
  <si>
    <t>684/81</t>
  </si>
  <si>
    <t>27 March 1947</t>
  </si>
  <si>
    <t>SOC 27.3.47 (Air Britain Serials)</t>
  </si>
  <si>
    <t>RF940</t>
  </si>
  <si>
    <t>28 March 1947</t>
  </si>
  <si>
    <t>6270M NTU To 6306M 28.3.47 (Air Britain Serials)</t>
  </si>
  <si>
    <t>PF520</t>
  </si>
  <si>
    <t>PZ166</t>
  </si>
  <si>
    <t>Czech squadron marking appears to have ended in a large 12, according to a photo on ebay. To Czech AF 19.5.47 (Air Britain Serials)</t>
  </si>
  <si>
    <t>RF777</t>
  </si>
  <si>
    <t>RF844</t>
  </si>
  <si>
    <t>PZ239</t>
  </si>
  <si>
    <t>Sold 19.5.47 (Air Britain Serials)</t>
  </si>
  <si>
    <t>PZ247</t>
  </si>
  <si>
    <t>PZ284</t>
  </si>
  <si>
    <t>RV321</t>
  </si>
  <si>
    <t>109/571/98</t>
  </si>
  <si>
    <t>21 May 1947</t>
  </si>
  <si>
    <t>To 6264M and 6330M 21.5.47 (Air Britain Serials)</t>
  </si>
  <si>
    <t>PF525</t>
  </si>
  <si>
    <t>139/163/128/14</t>
  </si>
  <si>
    <t>23 May 1947</t>
  </si>
  <si>
    <t>SOC 23.5.47 (Air Britain Serials)</t>
  </si>
  <si>
    <t>RV311</t>
  </si>
  <si>
    <t>692/180/69</t>
  </si>
  <si>
    <t>PF500</t>
  </si>
  <si>
    <t>LR301</t>
  </si>
  <si>
    <t>29/05/1947 Mosquito TW231 of Telecommunications Flying Unit was hit by Lancaster NX618 while parked at Defford. (http://www.couplandbell.com/marg/crashes1946-49.htm) Taxied into by Lancaster 29.5.47 (Air Britain Serials) Fixed wings (Brian Fillery) 29.05.47 TFU. TW231 Hit by Lancaster NX618 whilst parked at Defford. (Mosquito Crash Log)</t>
  </si>
  <si>
    <t>PF468</t>
  </si>
  <si>
    <t>SOC 29.5.47 (Air Britain Serials)</t>
  </si>
  <si>
    <t>TE611</t>
  </si>
  <si>
    <t>VR334</t>
  </si>
  <si>
    <t>30 May 1947</t>
  </si>
  <si>
    <t>To Armee de l'Air 30.5.47 (Air Britain Serials)</t>
  </si>
  <si>
    <t>KA108</t>
  </si>
  <si>
    <t>31 May 1947</t>
  </si>
  <si>
    <t>SOC 31.5.47 (Air Britain Serials)</t>
  </si>
  <si>
    <t>TE595</t>
  </si>
  <si>
    <t>1300 Flt/18</t>
  </si>
  <si>
    <t>On 211 Squadron (http://users.cyberone.com.au/clardo/de_havilland_mosquito.html) SOC 10.4.47 (Air Britain Serials)</t>
  </si>
  <si>
    <t>RF955</t>
  </si>
  <si>
    <t>TE597</t>
  </si>
  <si>
    <t>TE604</t>
  </si>
  <si>
    <t>TE616</t>
  </si>
  <si>
    <t>RF942</t>
  </si>
  <si>
    <t>RF946</t>
  </si>
  <si>
    <t>PZ410</t>
  </si>
  <si>
    <t>23/RWE/CSE</t>
  </si>
  <si>
    <t>14 April 1947</t>
  </si>
  <si>
    <t>AIRCRAFT OF THE ROYAL AIR FORCE 1939-1945: DE HAVILLAND DH.98 MOSQUITO. Mosquito B Mark IX, ML914 “Nigeria”, on the ground, 1943. Bought with donations from Nigeria, ML914 became a veteran of several important operations with No.105 Squadron RAF between September 1943 and April 1945. (E(MOS) 1305 ) SOC 27.1.47 (Air Britain Serials) Trials with 4,000lb bomb.</t>
  </si>
  <si>
    <t>RF721</t>
  </si>
  <si>
    <t>28 January 1947</t>
  </si>
  <si>
    <t>SOC 28.1.47 (Air Britain Serials)</t>
  </si>
  <si>
    <t>HK353</t>
  </si>
  <si>
    <t>456/51OTU/NFDW/CFS/West Raynham</t>
  </si>
  <si>
    <t>30 January 1947</t>
  </si>
  <si>
    <t>Served with 456 Sqn 02/44 to 12/44, coded RX-M under RAF control. Returned to RAF. (Brian Fillery's website) SOC 30.1.47 (Air Britain Serials)</t>
  </si>
  <si>
    <t>West Raynham</t>
  </si>
  <si>
    <t>DZ363</t>
  </si>
  <si>
    <t>521/1404 Flt/1409 Flt/TFU</t>
  </si>
  <si>
    <t>SOC 30.1.47 (Air Britain Serials)</t>
  </si>
  <si>
    <t>HK379</t>
  </si>
  <si>
    <t>85/96/409/151</t>
  </si>
  <si>
    <t>LR479</t>
  </si>
  <si>
    <t>140/RAE/Wickenby</t>
  </si>
  <si>
    <t>Wickenby</t>
  </si>
  <si>
    <t>KB347</t>
  </si>
  <si>
    <t>608/162/16OTU</t>
  </si>
  <si>
    <t>LR388</t>
  </si>
  <si>
    <t>SAAF</t>
  </si>
  <si>
    <t>HR340</t>
  </si>
  <si>
    <t>Sold to Turkey Turkish AF as '486' 17.4.47. Sold to Turkey 17.4.47 (Air Britain Serials)</t>
  </si>
  <si>
    <t>HR287</t>
  </si>
  <si>
    <t>Sold to Turkey Turkish AF as '431' 17.4.47 Crashed in sea 20m S Portland Bill. Sold to Turkey 17.4.47 (Air Britain Serials)</t>
  </si>
  <si>
    <t>HJ897</t>
  </si>
  <si>
    <t>60OTU/132OTU/8OTU/132OTU/CCIS/248/36</t>
  </si>
  <si>
    <t>18 April 1947</t>
  </si>
  <si>
    <t>SOC 18.4.47 (Air Britain Serials)</t>
  </si>
  <si>
    <t>RL198</t>
  </si>
  <si>
    <t>21 April 1947</t>
  </si>
  <si>
    <t>SS 5.6.47 (Air Britain Serials)</t>
  </si>
  <si>
    <t>TE852</t>
  </si>
  <si>
    <t>TE857</t>
  </si>
  <si>
    <t>TE860</t>
  </si>
  <si>
    <t>MM416</t>
  </si>
  <si>
    <t>PZ459</t>
  </si>
  <si>
    <t>Carried ASH radar, according to a picture in Classic Aircraft #7. Sold 22.7.47 (Air Britain Serials)</t>
  </si>
  <si>
    <t>PZ466</t>
  </si>
  <si>
    <t>Brakes failed on run up jumped chocks and hit crate Barnrauli 12.11.46 not repaired (Air Britain Serials)</t>
  </si>
  <si>
    <t>HP927</t>
  </si>
  <si>
    <t>RS640</t>
  </si>
  <si>
    <t>NS824</t>
  </si>
  <si>
    <t>Sold to Turkey Turkish AF as '414' 12.11.46 Sold to Turkey 12.11.46 (Air Britain Serials)</t>
  </si>
  <si>
    <t>RF677</t>
  </si>
  <si>
    <t>13 November 1946</t>
  </si>
  <si>
    <t>Sold 13.11.46 (Air Britain Serials)</t>
  </si>
  <si>
    <t>HK531</t>
  </si>
  <si>
    <t>307/29/604/264</t>
  </si>
  <si>
    <t>14 November 1946</t>
  </si>
  <si>
    <t>SOC 14.11.46 (Air Britain Serials)</t>
  </si>
  <si>
    <t>LR512</t>
  </si>
  <si>
    <t>109/105/BDU</t>
  </si>
  <si>
    <t>BDU</t>
  </si>
  <si>
    <t>MM525</t>
  </si>
  <si>
    <t>Hello to everyone,
I'm trying to find information about my uncle Antoni Jan Mikolajczak, "Tony",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
Also, I'm looking for photos (or copies of) of the De Havilland Mosquitos that my uncle flew in. They are: SM-Q LR275 (27 missions), SM-C NS927 (13 missions), SM-D ??295, SM-E ??175, SM-P ??824, and SM-R LR275. Sold 22.7.47 (Air Britain Serials)</t>
  </si>
  <si>
    <t>RS565</t>
  </si>
  <si>
    <t>NT200</t>
  </si>
  <si>
    <t>KA117</t>
  </si>
  <si>
    <t>85/Tangmere</t>
  </si>
  <si>
    <t>85 Sqn 27/02/46 - 24/10/46 (Brian Fillery) SS 23.7.47 (Air Britain Serials) Aircraft Record Card created on 22 February 1945, but cancelled on 19 March 1945, with no record of RCAF use or ownership.  This aircraft later served with 85 Squadron, RAF.  Struck off by RAF on 23 July 1947. de Havilland DH.98. (Bill Walker) Bill Walker says this was an FB.26, not a T.29. (http://www.ody.ca/~bwalker/RCAF_JX579_KA232.html)</t>
  </si>
  <si>
    <t>Tangmere</t>
  </si>
  <si>
    <t>LR369</t>
  </si>
  <si>
    <t>613/69/4/69</t>
  </si>
  <si>
    <t>23 July 1947</t>
  </si>
  <si>
    <t>SS 23.7.47 (Air Britain Serials)</t>
  </si>
  <si>
    <t>KA144</t>
  </si>
  <si>
    <t>Polebrook/Little Snoring</t>
  </si>
  <si>
    <t>SS 23.7.47 (Air Britain Serials)  Aircraft Record Card created dated 20 April 1945, but cancelled on 3 April 1945, with no record of RCAF use or ownership.  Struck off by RAF on 23 July 1947.  Reported by some sources as a T. Mk. 29. de Havilland DH.98 ((http://www.ody.ca/~bwalker/RCAF_JX579_KA232.html))</t>
  </si>
  <si>
    <t>MM731</t>
  </si>
  <si>
    <t>HR215</t>
  </si>
  <si>
    <t>MM385</t>
  </si>
  <si>
    <t>464/14/228OTU</t>
  </si>
  <si>
    <t>Sold 20.6.47 (Air Britain Serials)</t>
  </si>
  <si>
    <t>KA121</t>
  </si>
  <si>
    <t>Marshalls</t>
  </si>
  <si>
    <t>RF874</t>
  </si>
  <si>
    <t>404/333</t>
  </si>
  <si>
    <t>Norway</t>
  </si>
  <si>
    <t>21 June 1947</t>
  </si>
  <si>
    <t>To R.Nor AF 21.6.47 (Air Britain Serials)</t>
  </si>
  <si>
    <t>VA872</t>
  </si>
  <si>
    <t>54OTU/226OCU</t>
  </si>
  <si>
    <t>25 June 1947</t>
  </si>
  <si>
    <t>Swung on landing and u/c collapsed Bentwaters 25.6.47 (Air Britain Serials)</t>
  </si>
  <si>
    <t>226OCU</t>
  </si>
  <si>
    <t>RS578</t>
  </si>
  <si>
    <t>515/141</t>
  </si>
  <si>
    <t>26 June 1947</t>
  </si>
  <si>
    <t>To Armee de l'Air 26.6.47 (Air Britain Serials)</t>
  </si>
  <si>
    <t>TE594</t>
  </si>
  <si>
    <t>SOC 26.6.47 (Air Britain Serials)</t>
  </si>
  <si>
    <t>TE607</t>
  </si>
  <si>
    <t>TA508</t>
  </si>
  <si>
    <t>27 June 1947</t>
  </si>
  <si>
    <t>SOC 27.6.47 (Air Britain Serials)</t>
  </si>
  <si>
    <t>HR184</t>
  </si>
  <si>
    <t>First mentioned in unit ORB, 17/18 January 1945; ORB gives letter Z. Sold to Turkey Turkish AF as '471' 27.6.47 Sold to Turkey 27.6.47 (Air Britain Serials)</t>
  </si>
  <si>
    <t>HR411</t>
  </si>
  <si>
    <t>30 June 1947</t>
  </si>
  <si>
    <t>Sold to Turkey Turkish AF as '461' 30.6.47. Sold to Turkey 30.6.47 (Air Britain Serials)</t>
  </si>
  <si>
    <t>SS 23.7.47 (Air Britain Serials)   Aircraft Record Card created on 26 February 1945, but cancelled on 19 March 1945, with no record of RCAF use or ownership.  Struck off by RAF on 23 July 1947.  Reported by some sources as a T. Mk. 29. de Havilland DH.98. ((http://www.ody.ca/~bwalker/RCAF_JX579_KA232.html)</t>
  </si>
  <si>
    <t>KA145</t>
  </si>
  <si>
    <t>KA147</t>
  </si>
  <si>
    <t>KA148</t>
  </si>
  <si>
    <t>KA157</t>
  </si>
  <si>
    <t>KA301</t>
  </si>
  <si>
    <t xml:space="preserve"> </t>
  </si>
  <si>
    <t>MM397</t>
  </si>
  <si>
    <t>RS618</t>
  </si>
  <si>
    <t>To Armee de l'Air 23.7.47 (Air Britain Serials)</t>
  </si>
  <si>
    <t>HR348</t>
  </si>
  <si>
    <t>NT421</t>
  </si>
  <si>
    <t>KA122</t>
  </si>
  <si>
    <t>To DH 25.11.46 (Air Britain Serials)</t>
  </si>
  <si>
    <t>W4052</t>
  </si>
  <si>
    <t>F.II prototype</t>
  </si>
  <si>
    <t>Mkrs/AAEE/FIU/Mkrs</t>
  </si>
  <si>
    <t>26 November 1946</t>
  </si>
  <si>
    <t>SOC 26.11.46 (Air Britain Serials)</t>
  </si>
  <si>
    <t>PZ468</t>
  </si>
  <si>
    <t>FBXVIII. Coded QM-D.on 254 Squadron according to a picture. SOC 26.11.46 (Air Britain Serials)</t>
  </si>
  <si>
    <t>KB652</t>
  </si>
  <si>
    <t>RN 728/RAF</t>
  </si>
  <si>
    <t>RL146</t>
  </si>
  <si>
    <t>264/23</t>
  </si>
  <si>
    <t>SS 23.7.47 (Air Britain Serials)  Aircraft Record Card created on 26 February 1945, but cancelled on 19 March 1945, with no record of RCAF use or ownership.  Struck off by RAF on 23 July 1947.  Reported by some sources as a T. Mk. 29. de Havilland DH.98. ((http://www.ody.ca/~bwalker/RCAF_JX579_KA232.html)</t>
  </si>
  <si>
    <t>KA137</t>
  </si>
  <si>
    <t>KA149</t>
  </si>
  <si>
    <t>Pilot W/O 1609071 A.H.Johnson (Brian English on RAF Commands Forum Board, who headed his post as "formation flying") Mosquito TV968 crew were Pilot - W/O A Johnson and Passenger/station photographer - LAC Chalmers, both survived (http://www.rafcommands.com/forum/showthread.php?p=41785&amp;highlight=Mosquito#post41785) Engine caught fire crashed at Kippax Yorks. 18.11.46 (Air Britain Serials) 18.11.46 264 Sqn. TV968 Aircraft was in normal flight when starboard engine caught fire and crashed in field at Kippax, near Leeds, destroying it. Crew unhurt. (Mosquito Crash Log)</t>
  </si>
  <si>
    <t>RG212</t>
  </si>
  <si>
    <t>544/540/58</t>
  </si>
  <si>
    <t>19 November 1946</t>
  </si>
  <si>
    <t>Overshot landing in bad visibility and u/c leg collapsed Little Staughton 19.11.46 DBR (Air Britain Serials) 19.11.46 58 Sqn. RG212 Landing in poor visibility at Little Staughton, overshot and crashed. (Mosquito Crash Log)</t>
  </si>
  <si>
    <t>TA388</t>
  </si>
  <si>
    <t>KA236</t>
  </si>
  <si>
    <t>KA271</t>
  </si>
  <si>
    <t>KA278</t>
  </si>
  <si>
    <t>KA312</t>
  </si>
  <si>
    <t>KA319</t>
  </si>
  <si>
    <t>KA335</t>
  </si>
  <si>
    <t>KA339</t>
  </si>
  <si>
    <t>KA344</t>
  </si>
  <si>
    <t>KA346</t>
  </si>
  <si>
    <t>KA359</t>
  </si>
  <si>
    <t>KA365</t>
  </si>
  <si>
    <t>KA366</t>
  </si>
  <si>
    <t>NS908</t>
  </si>
  <si>
    <t>24 July 1947</t>
  </si>
  <si>
    <t>Sold 24.7.47 (Air Britain Serials)</t>
  </si>
  <si>
    <t>KA120</t>
  </si>
  <si>
    <t>219/64</t>
  </si>
  <si>
    <t>27 July 1947</t>
  </si>
  <si>
    <t>HR436</t>
  </si>
  <si>
    <t>12 November 1946</t>
  </si>
  <si>
    <t>Sold Turkish AF as '418' 12.11.46. Sold 12.11.46 (Air Britain Serials)</t>
  </si>
  <si>
    <t>RG209</t>
  </si>
  <si>
    <t>West Freugh</t>
  </si>
  <si>
    <t>NT350</t>
  </si>
  <si>
    <t>SOC 19.11.46 (Air Britain Serials)</t>
  </si>
  <si>
    <t>To 6367M 8.7.47 (Air Britain Serials)</t>
  </si>
  <si>
    <t>PZ244</t>
  </si>
  <si>
    <t>9 July 1947</t>
  </si>
  <si>
    <t>To Armee de l'Air 9.7.47 (Air Britain Serials)</t>
  </si>
  <si>
    <t>TA615</t>
  </si>
  <si>
    <t>RS509</t>
  </si>
  <si>
    <t>11 July 1947</t>
  </si>
  <si>
    <t>Sold 11.7.47 (Air Britain Serials)</t>
  </si>
  <si>
    <t>RS605</t>
  </si>
  <si>
    <t>Served with 464 Sqn, under RAF control 7/44 Coded SB-K. (Brian Fillery's website) Sold 23.4.47 (Air Britain Serials)</t>
  </si>
  <si>
    <t>RF962</t>
  </si>
  <si>
    <t>HR354</t>
  </si>
  <si>
    <t>20 November 1946</t>
  </si>
  <si>
    <t>Sold to Turkey Turkish AF as '401' 20.11.46. Sold to Turkey 20.11.46 (Air Britain Serials)</t>
  </si>
  <si>
    <t>PF435</t>
  </si>
  <si>
    <t>21 November 1946</t>
  </si>
  <si>
    <t>SOC 21.11.46 (Air Britain Serials)</t>
  </si>
  <si>
    <t>MM241</t>
  </si>
  <si>
    <t>109/105/109/TFU</t>
  </si>
  <si>
    <t>22 November 1946</t>
  </si>
  <si>
    <t>SOC 22.11.46 (Air Britain Serials)</t>
  </si>
  <si>
    <t>RS553</t>
  </si>
  <si>
    <t>VA874</t>
  </si>
  <si>
    <t>Swung on landing and u/c collapsed Cottesmore 22.11.46 (Air Britain Serials) 22.11.46 16 OTU. VA874 Swung on landing at Cottesmore and undercarriage collapsed. (Mosquito Crash Log)</t>
  </si>
  <si>
    <t>HR405</t>
  </si>
  <si>
    <t>23 November 1946</t>
  </si>
  <si>
    <t>NE-A' HR 405 of 143 Squadron RNFAA, flown by Flg Officers A V Randell and R R Rawlins, Banff Strike Wing. (http://www.flightsimstore.com/product_info.php?products_id=800) SOC 23.11.46 (Air Britain Serials)</t>
  </si>
  <si>
    <t>PZ306</t>
  </si>
  <si>
    <t>Attacked U-998 on 16 June 1944, Lt. Johnson &amp; Fern Hulmen. On the 16th U998 was attacked with rockets and cannon fire by a mosquito of 333 (Norwegian) Squadron (Lt EU Johansen) N of the Shetlands. U804 was sent to help but she was attacked by another mosquito of 333 Squadron and had to put into Bergen with casualties. The badly damaged U998 put into Bergen 17.6.44. U998 was decommissioned at Bergen on 27.6.44 and she was surrendered there on 9.5.45.After the war all equipment was removed from the boat by the Norwegians and she was scrapped. (http://www.mikekemble.com/ww2/uboat2.html) SS 16.7.47 (Air Britain Serials)</t>
  </si>
  <si>
    <t>HP904</t>
  </si>
  <si>
    <t>To R.Nor AF 11.7.47 (Air Britain Serials)</t>
  </si>
  <si>
    <t>RL207</t>
  </si>
  <si>
    <t>85/CFE</t>
  </si>
  <si>
    <t>12 July 1947</t>
  </si>
  <si>
    <t>Taken on strength at 418 Sqn. from No.19 Movements Unit, 15 June 1943; to No.29 Squadron, 16 August 1943. TH-H, letter in ORB entry of 16 August 1943. The 617 Squadron ORB says H of 418 Sqn flew with 617 as escort during the Dortmund-Ems Canal raid on 16 September 1943, flown by F/O R.R. Rowlands. Sold 16.7.47 (Air Britain Serials)</t>
  </si>
  <si>
    <t>NS796</t>
  </si>
  <si>
    <t>NS802</t>
  </si>
  <si>
    <t>RG145</t>
  </si>
  <si>
    <t>Built as F.B.40. Delivered during June 1946. Final disposition: converted to components, July 1947. (Beaufort, Beaufighter and Mosquito in Australian Service, Stewart Wilson, 1990) Forced wheels up landing Archerfield QLD 28.04.47 (Air Britain Serials)</t>
  </si>
  <si>
    <t>RF718</t>
  </si>
  <si>
    <t>29 April 1947</t>
  </si>
  <si>
    <t>Sold 29.4.47 for Turkey (Air Britain Serials)</t>
  </si>
  <si>
    <t>RR309</t>
  </si>
  <si>
    <t>1FU/249/Mosquito CF Eastleigh</t>
  </si>
  <si>
    <t>30 April 1947</t>
  </si>
  <si>
    <t>SOC 30.4.47 (Air Britain Serials)</t>
  </si>
  <si>
    <t>Mosquito CF Eastleigh</t>
  </si>
  <si>
    <t>KB493</t>
  </si>
  <si>
    <t>608/162/608/163</t>
  </si>
  <si>
    <t>1 May 1947</t>
  </si>
  <si>
    <t>SS 1.5.47 (Air Britain Serials)</t>
  </si>
  <si>
    <t>MT498</t>
  </si>
  <si>
    <t>25/CFE</t>
  </si>
  <si>
    <t>SOC 1.5.47 (Air Britain Serials)</t>
  </si>
  <si>
    <t>PZ331</t>
  </si>
  <si>
    <t>2 May 1947</t>
  </si>
  <si>
    <t>Sold 2.5.47 (Air Britain Serials)</t>
  </si>
  <si>
    <t>RS526</t>
  </si>
  <si>
    <t>HR289</t>
  </si>
  <si>
    <t>3 May 1947</t>
  </si>
  <si>
    <t>Sold to Turkey Turkish AF as '439' 3.5.47. Sold to Turkey 3.5.47 (Air Britain Serials)</t>
  </si>
  <si>
    <t>RF616</t>
  </si>
  <si>
    <t>KB686</t>
  </si>
  <si>
    <t>ADLS</t>
  </si>
  <si>
    <t>4 May 1947</t>
  </si>
  <si>
    <t>SOC 4.5.47 (Air Britain Serials)</t>
  </si>
  <si>
    <t>RS644</t>
  </si>
  <si>
    <t>Hit cows during night take-off and u/c leg collapsed West Raynham 12.7.47 DBR (Air Britain Serials) 12.07.47 CFE. RL207 Hit cows on runway at West Raynham during night and undercarriage collapsed on landing. (Mosquito Crash Log)</t>
  </si>
  <si>
    <t>PZ311</t>
  </si>
  <si>
    <t>To R.Nor AF 12.7.47 (Air Britain Serials)</t>
  </si>
  <si>
    <t>VR333</t>
  </si>
  <si>
    <t>14 July 1947</t>
  </si>
  <si>
    <t>To Belgian AF 14.7.47 as MA-1/B2-A (Air Britain Serials)</t>
  </si>
  <si>
    <t>VR335</t>
  </si>
  <si>
    <t>To Belgian AF 14.7.47 as MA-2/B2-B (Air Britain Serials)</t>
  </si>
  <si>
    <t>HJ815</t>
  </si>
  <si>
    <t>16 July 1947</t>
  </si>
  <si>
    <t>SS 16.7.47 (Air Britain Serials)</t>
  </si>
  <si>
    <t>NS940</t>
  </si>
  <si>
    <t>DH/TRE/16OTU</t>
  </si>
  <si>
    <t>HR214</t>
  </si>
  <si>
    <t>239/16OTU</t>
  </si>
  <si>
    <t>HR238</t>
  </si>
  <si>
    <t>PZ240</t>
  </si>
  <si>
    <t>PZ171</t>
  </si>
  <si>
    <t>141/16OTU</t>
  </si>
  <si>
    <t>HJ824</t>
  </si>
  <si>
    <t>140/107</t>
  </si>
  <si>
    <t>HJ772</t>
  </si>
  <si>
    <t>418/29</t>
  </si>
  <si>
    <t>NT155</t>
  </si>
  <si>
    <t>418/605</t>
  </si>
  <si>
    <t>8 May 1947</t>
  </si>
  <si>
    <t>Sold 8.5.47 (Air Britain Serials)</t>
  </si>
  <si>
    <t>RL182</t>
  </si>
  <si>
    <t>Damaged in accident 8.5.47 (Air Britain Serials)</t>
  </si>
  <si>
    <t>MT483</t>
  </si>
  <si>
    <t>25/29/25</t>
  </si>
  <si>
    <t>12 May 1947</t>
  </si>
  <si>
    <t>SOC 12.5.47 (Air Britain Serials)</t>
  </si>
  <si>
    <t>VR330</t>
  </si>
  <si>
    <t>To Armee de l'Air 12.5.47 (Air Britain Serials)</t>
  </si>
  <si>
    <t>NT169</t>
  </si>
  <si>
    <t>14 May 1947</t>
  </si>
  <si>
    <t>Sold 14.5.47 (Air Britain Serials)</t>
  </si>
  <si>
    <t>HR288</t>
  </si>
  <si>
    <t>15 May 1947</t>
  </si>
  <si>
    <t>Sold to Turkey Turkish AF as '441' 15.5.47. Sold to Turkey 15.5.47 (Air Britain Serials)</t>
  </si>
  <si>
    <t>ML901</t>
  </si>
  <si>
    <t>DH/RAE</t>
  </si>
  <si>
    <t>SOC 15.5.47 (Air Britain Serials)</t>
  </si>
  <si>
    <t>LR328</t>
  </si>
  <si>
    <t>305/RAE</t>
  </si>
  <si>
    <t>SS 15.5.47 (Air Britain Serials)</t>
  </si>
  <si>
    <t>To Armee de l'Air 15.5.47 (Air Britain Serials)</t>
  </si>
  <si>
    <t>MM116</t>
  </si>
  <si>
    <t>105/571/163/692/180/69</t>
  </si>
  <si>
    <t>17 May 1947</t>
  </si>
  <si>
    <t>SOC 17.5.47 (Air Britain Serials)</t>
  </si>
  <si>
    <t>RF912</t>
  </si>
  <si>
    <t>19 May 1947</t>
  </si>
  <si>
    <t>To Czech AF 19.5.47 (Air Britain Serials)</t>
  </si>
  <si>
    <t>RF928</t>
  </si>
  <si>
    <t>NT512: 809178 Ernest Anthony ‘Tony’ Gill Sergeant FIIE. Joined C Flight. Killed in flying accident near Northallerton, Yorkshire, in De Havilland Mosquito NT512 from No.54 OTU at RAF Leeming, piloted by 201634 Flying Officer Frederick William Charles Harris on 24th January 1947. One engine was heard to cut out, whereupon the aircraft crashed in the grounds of Kirkby Fleetham Hall. Buried in Stonefall Cemetery, Harrogate. ttp://myweb.tiscali.co.uk/609photos/Pre%20-%20War%20Auxiliaries.htm SOC 13.5.47 (Air Britain Serials)</t>
  </si>
  <si>
    <t>HR260</t>
  </si>
  <si>
    <t>1FU/16FU/1FU</t>
  </si>
  <si>
    <t>25 January 1947</t>
  </si>
  <si>
    <t>RS702</t>
  </si>
  <si>
    <t>Cv TT35</t>
  </si>
  <si>
    <t>SS 25.1.47 (Air Britain Serials)</t>
  </si>
  <si>
    <t>ML914</t>
  </si>
  <si>
    <t>105/627/1317 Flt/627/109</t>
  </si>
  <si>
    <t>27 January 1947</t>
  </si>
  <si>
    <t>21/515/1692 Flt</t>
  </si>
  <si>
    <t>28 May 1947</t>
  </si>
  <si>
    <t>Sold Turkish AF as '455' 28.5.47. Sold 28.5.47 (Air Britain Serials)</t>
  </si>
  <si>
    <t>RG179</t>
  </si>
  <si>
    <t>544/540/58/8OTU</t>
  </si>
  <si>
    <t>29 May 1947</t>
  </si>
  <si>
    <t>Hit by tractor while parked Benson 29.5.47 not repaired (Air Britain Serials) 29.05.47 8 OTU..RG179 Hit by tractor whilst parked at Benson aerodrome. (Mosquito Crash Log)</t>
  </si>
  <si>
    <t>TW231</t>
  </si>
  <si>
    <t>NS884</t>
  </si>
  <si>
    <t>U/c leg jammed bellylanded at Watton 14.4.47 (Air Britain Serials) 14.04.47 CSE. PZ41O Belly-landed at Watton aerodrome. (Mosquito Crash Log)</t>
  </si>
  <si>
    <t>CSE</t>
  </si>
  <si>
    <t>RF833</t>
  </si>
  <si>
    <t>Sold 14.4.47 (Air Britain Serials)</t>
  </si>
  <si>
    <t>PF574</t>
  </si>
  <si>
    <t>U/c leg collapsed on landing Coningsby 14.4.47 DBR (Air Britain Serials) 14.04.47 109 Sqn. PF574 Undercarriage collapsed on landing at Coningsby aerodrome. (Mosquito Crash Log)</t>
  </si>
  <si>
    <t>RS710</t>
  </si>
  <si>
    <t>98/Cv TT35</t>
  </si>
  <si>
    <t>15 April 1947</t>
  </si>
  <si>
    <t>SS 15.4.47 (Air Britain Serials)</t>
  </si>
  <si>
    <t>MM350</t>
  </si>
  <si>
    <t>16 April 1947</t>
  </si>
  <si>
    <t>SOC 16.4.47 (Air Britain Serials)</t>
  </si>
  <si>
    <t>HR241</t>
  </si>
  <si>
    <t>1692 Flt/169/1692 Flt</t>
  </si>
  <si>
    <t>Served with 464 Sqn, under RAF control. (Brian Fillery's website) To Czech AF 5.6.47 (Air Britain Serials)</t>
  </si>
  <si>
    <t>NS927</t>
  </si>
  <si>
    <t>305/21</t>
  </si>
  <si>
    <t>SOC 18.7.47 (Air Britain Serials)</t>
  </si>
  <si>
    <t>HR148</t>
  </si>
  <si>
    <t>Taken on strength at 418 Sqn. from No.10 Movements Unit, 23 July 1944; to No.43 Group, 23 September 1944; returned to squadron, 9 October 1944. TH-B, letter on list of aircraft dated 3 August 1944. NOTE: it may have carried another letter after 9 October 1944. To Armee de l'Air 18.7.47 (Air Britain Serials)</t>
  </si>
  <si>
    <t>RG267</t>
  </si>
  <si>
    <t>RN/Bassingbourn</t>
  </si>
  <si>
    <t>19 July 1947</t>
  </si>
  <si>
    <t>To 6372M 19.7.47 (Air Britain Serials)</t>
  </si>
  <si>
    <t>Bassingbourn</t>
  </si>
  <si>
    <t>NS624</t>
  </si>
  <si>
    <t>21 July 1947</t>
  </si>
  <si>
    <t>To Armee de l'Air 21.7.47 (Air Britain Serials)</t>
  </si>
  <si>
    <t>PZ242</t>
  </si>
  <si>
    <t>239/169/1692 Flt</t>
  </si>
  <si>
    <t>22 July 1947</t>
  </si>
  <si>
    <t>To Armee de l'Air 22.7.47 (Air Britain Serials)</t>
  </si>
  <si>
    <t>NS854</t>
  </si>
  <si>
    <t>107/60OTU</t>
  </si>
  <si>
    <t>Sold 22.7.47 (Air Britain Serials)</t>
  </si>
  <si>
    <t>MM133</t>
  </si>
  <si>
    <t>627/692/180/69</t>
  </si>
  <si>
    <t>30 July 1947</t>
  </si>
  <si>
    <t>SOC 26.12.46 (Air Britain Serials)</t>
  </si>
  <si>
    <t>PZ435</t>
  </si>
  <si>
    <t>143/16/14</t>
  </si>
  <si>
    <t>NT319</t>
  </si>
  <si>
    <t>NT551</t>
  </si>
  <si>
    <t>TE849</t>
  </si>
  <si>
    <t>27 December 1946</t>
  </si>
  <si>
    <t>SOC 27.12.46 (Air Britain Serials)</t>
  </si>
  <si>
    <t>MM549</t>
  </si>
  <si>
    <t>264/604</t>
  </si>
  <si>
    <t>30 December 1946</t>
  </si>
  <si>
    <t>SOC 30.12.46 (Air Britain Serials)</t>
  </si>
  <si>
    <t>MM552</t>
  </si>
  <si>
    <t>MM508</t>
  </si>
  <si>
    <t>KB189</t>
  </si>
  <si>
    <t>USAAF/608/162/163</t>
  </si>
  <si>
    <t>31 December 1946</t>
  </si>
  <si>
    <t>to USAAF as 43-34963 SOC 31.12.46 (Air Britain Serials)</t>
  </si>
  <si>
    <t>NT246</t>
  </si>
  <si>
    <t>1FU/255/1FU</t>
  </si>
  <si>
    <t>MV554</t>
  </si>
  <si>
    <t>SOC 7.8.47 (Air Britain Serials)</t>
  </si>
  <si>
    <t>RS649</t>
  </si>
  <si>
    <t>4/231OCU</t>
  </si>
  <si>
    <t>231OCU</t>
  </si>
  <si>
    <t>KB344</t>
  </si>
  <si>
    <t>KB356</t>
  </si>
  <si>
    <t>162/608</t>
  </si>
  <si>
    <t>MM465</t>
  </si>
  <si>
    <t>HK476</t>
  </si>
  <si>
    <t>Taken on strength at 418 Sqn. from No.19 Movements Unit, 15 June 1943; transferred to No.25 Squadron, 8 August 1943. TH-N at 418. Sold Turkish AF as '504' 30.8.47 Sold to Turkey 30.8.47 (Air Britain Serials)</t>
  </si>
  <si>
    <t>HP924</t>
  </si>
  <si>
    <t>487/464/487/16/268/69</t>
  </si>
  <si>
    <t>SS 7.8.47 (Air Britain Serials) 22.03.44 105 Sqn. HK476 Aircraft landed at Marham aerodrome but starboard wing bombs dropped off and exploded causing disintegration of wing. Aircraft burnt out killing one and injuring one. (Mosquito Crash Log)</t>
  </si>
  <si>
    <t>MM523</t>
  </si>
  <si>
    <t>409/264</t>
  </si>
  <si>
    <t>NS676</t>
  </si>
  <si>
    <t>RG157</t>
  </si>
  <si>
    <t>TE906</t>
  </si>
  <si>
    <t>To R.Nor AF 7.8.47 (Air Britain Serials)</t>
  </si>
  <si>
    <t>KB117</t>
  </si>
  <si>
    <t>NT488</t>
  </si>
  <si>
    <t>RG147</t>
  </si>
  <si>
    <t>RF973</t>
  </si>
  <si>
    <t>Assigned to the Mixed Reconnaissance / Night Fighter I/20 Lorraine Group. To Armee de l'Air 7.8.47 (Air Britain Serials)</t>
  </si>
  <si>
    <t>RS648</t>
  </si>
  <si>
    <t>NT262</t>
  </si>
  <si>
    <t>84/NFDU/CSE</t>
  </si>
  <si>
    <t>SOC 30.7.47 (Air Britain Serials)</t>
  </si>
  <si>
    <t>TA382</t>
  </si>
  <si>
    <t>LR569</t>
  </si>
  <si>
    <t>RV319</t>
  </si>
  <si>
    <t>692/128/14</t>
  </si>
  <si>
    <t>RG249</t>
  </si>
  <si>
    <t>KB138</t>
  </si>
  <si>
    <t>15 November 1946</t>
  </si>
  <si>
    <t>TA470</t>
  </si>
  <si>
    <t>16 November 1946</t>
  </si>
  <si>
    <t>Caught fire on take-off and forcelanded at Arrington Cambs. 16.11.46 (Air Britain Serials) 16.11.46 CFE. TA470 Overshooting, starboard engine failed on take-off, feathered but caught fire and force landed in field at Valley Farm, Arrington, Cambs. (Mosquito Crash Log)</t>
  </si>
  <si>
    <t>TV968</t>
  </si>
  <si>
    <t>65/264</t>
  </si>
  <si>
    <t>18 November 1946</t>
  </si>
  <si>
    <t>To Armee de l'Air 30.7.47 (Air Britain Serials)</t>
  </si>
  <si>
    <t>MM522</t>
  </si>
  <si>
    <t>604/409/264/Manston</t>
  </si>
  <si>
    <t>31 July 1947</t>
  </si>
  <si>
    <t>SOC 31.7.47 (Air Britain Serials)</t>
  </si>
  <si>
    <t>Manston</t>
  </si>
  <si>
    <t>KB231</t>
  </si>
  <si>
    <t>608/162/NTU</t>
  </si>
  <si>
    <t>NS799</t>
  </si>
  <si>
    <t>192/RWE/N.Creake</t>
  </si>
  <si>
    <t>N.Creake</t>
  </si>
  <si>
    <t>KB355</t>
  </si>
  <si>
    <t>MM154</t>
  </si>
  <si>
    <t>105/109/(RN)</t>
  </si>
  <si>
    <t>(RN)</t>
  </si>
  <si>
    <t>DZ634</t>
  </si>
  <si>
    <t>NT261</t>
  </si>
  <si>
    <t>307/CFE</t>
  </si>
  <si>
    <t>Wast NT361/G EW-D on 307 squadron, indicating the need for a 24-hour guard due to secret equipment. SOC 31.7.47 (Air Britain Serials)</t>
  </si>
  <si>
    <t>KB221</t>
  </si>
  <si>
    <t>128/1655MTU</t>
  </si>
  <si>
    <t>RF883</t>
  </si>
  <si>
    <t>235/132OTU</t>
  </si>
  <si>
    <t>440324 HUGHES, THOMAS E MOSQUITO MM-385 CHEDDINGTON, UK 50FS (Thomas Ensminger) SOC 23.7.47 (Air Britain Serials)</t>
  </si>
  <si>
    <t>SOC 1.8.47 (Air Britain Serials)</t>
  </si>
  <si>
    <t>HR364</t>
  </si>
  <si>
    <t>Swung on landing and u/c collapsed Gutersloh 1.8.47 (Air Britain Serials)</t>
  </si>
  <si>
    <t>HK466</t>
  </si>
  <si>
    <t>4 August 1947</t>
  </si>
  <si>
    <t>SS 4.8.47 (Air Britain Serials)</t>
  </si>
  <si>
    <t>TW116</t>
  </si>
  <si>
    <t>PZ252</t>
  </si>
  <si>
    <t>25 November 1946</t>
  </si>
  <si>
    <t>FBXVIII SOC 25.11.46 (Air Britain Serials)</t>
  </si>
  <si>
    <t>NT451</t>
  </si>
  <si>
    <t>239/141</t>
  </si>
  <si>
    <t>SOC 25.11.46 (Air Britain Serials)</t>
  </si>
  <si>
    <t>RF770</t>
  </si>
  <si>
    <t>450417 MOSQUITO RG-145 WATTON, UK 25 (Thomas Ensminger) SS 16.7.47 (Air Britain Serials)</t>
  </si>
  <si>
    <t>HP856</t>
  </si>
  <si>
    <t>HR186</t>
  </si>
  <si>
    <t>TA296</t>
  </si>
  <si>
    <t>Hit obstruction on overshoot Lindholme 3.12.46 (Air Britain Serials) 03.12.46 1653HCU. TA296 Overshot and hit obstruction at Lindholme aerodrome. (Mosquito Crash Log)</t>
  </si>
  <si>
    <t>TE811</t>
  </si>
  <si>
    <t>Spun into lake during aerobatics Trincomalee 3.12.46 (Air Britain Serials)</t>
  </si>
  <si>
    <t>RF835</t>
  </si>
  <si>
    <t>4 December 1946</t>
  </si>
  <si>
    <t>Sold 4.12.46 (Air Britain Serials)</t>
  </si>
  <si>
    <t>NS958</t>
  </si>
  <si>
    <t>107/21/107/2 Gp CS/107</t>
  </si>
  <si>
    <t>5 December 1946</t>
  </si>
  <si>
    <t>SOC 6.12.46 (Air Britain Serials)</t>
  </si>
  <si>
    <t>TW290</t>
  </si>
  <si>
    <t>TR.33</t>
  </si>
  <si>
    <t>Awaiting collection 6.12.46 NFT (Air Britain Serials)</t>
  </si>
  <si>
    <t>NS842</t>
  </si>
  <si>
    <t>605/FIDS</t>
  </si>
  <si>
    <t>Served with 464 Sqn, under RAF control 9/43 Coded SB-N. (Brian Fillery's website) SS 16.7.47 (Air Britain Serials)</t>
  </si>
  <si>
    <t>HP864</t>
  </si>
  <si>
    <t>Swung on take-off and hit ditch Mingaladon 31.5.47 (Air Britain Serials)</t>
  </si>
  <si>
    <t>MM793</t>
  </si>
  <si>
    <t>MM799</t>
  </si>
  <si>
    <t>KA105</t>
  </si>
  <si>
    <t>KA107</t>
  </si>
  <si>
    <t>TA341</t>
  </si>
  <si>
    <t>1 June 1947</t>
  </si>
  <si>
    <t>U/c collapsed on landing Yeadon 1.6.47 (Air Britain Serials) 01.06.47 609 Sqn. TA341 Undercarriage collapsed on landing at Yeadon. (Mosquito Crash Log)</t>
  </si>
  <si>
    <t>ML929</t>
  </si>
  <si>
    <t>TFU/109/CSE</t>
  </si>
  <si>
    <t>2 June 1947</t>
  </si>
  <si>
    <t>To 6351M 2.6.47 (Air Britain Serials)</t>
  </si>
  <si>
    <t>MM415</t>
  </si>
  <si>
    <t>605/51OTU</t>
  </si>
  <si>
    <t>RK972</t>
  </si>
  <si>
    <t>U/c leg collapsed on landing Acklington 2.6.47 DBR (Air Britain Serials)</t>
  </si>
  <si>
    <t>MM756</t>
  </si>
  <si>
    <t>410/219/141</t>
  </si>
  <si>
    <t>3 June 1947</t>
  </si>
  <si>
    <t>SOC 3.6.47 (Air Britain Serials)</t>
  </si>
  <si>
    <t>RL131</t>
  </si>
  <si>
    <t>Lost power on take-off bellylanded Coltishall 3.6.47 DBR (Air Britain Serials) 03.06.47 23 Sqn. RL131 Belly-landed at Coltishall after engine failure. (Mosquito Crash Log)</t>
  </si>
  <si>
    <t>HJ821</t>
  </si>
  <si>
    <t>Taken on strength of No.418 Squadron from De Havilland, 8 July 1943; to No.49 Movements Unit, 7 April 1944; returned to No.418 Squadron, 14 May 1944; to No.43 Group for overhaul, 19 January 1945. A list of aircraft dated 2 September 1943 shows it having the letter "F"; comparable lists dated 31 August 1944, 22 July 1944 and 3 January 1945 give the letter as "S" - clearly assigned following its absence from the squadron, April-May 1944. Sold Turkish AF as '459' 3.6.47 Sold to Turkey 3.6.47 (Air Britain Serials)</t>
  </si>
  <si>
    <t>LR560</t>
  </si>
  <si>
    <t>4 June 1947</t>
  </si>
  <si>
    <t>SOC 4.6.47 (Air Britain Serials)</t>
  </si>
  <si>
    <t>HR490</t>
  </si>
  <si>
    <t>5 June 1947</t>
  </si>
  <si>
    <t>To Czech AF 5.6.47 (Air Britain Serials)</t>
  </si>
  <si>
    <t>HR255</t>
  </si>
  <si>
    <t>RF838</t>
  </si>
  <si>
    <t>Sold 6.12.46 (Air Britain Serials)</t>
  </si>
  <si>
    <t>FIDS</t>
  </si>
  <si>
    <t>NS753</t>
  </si>
  <si>
    <t>USAAF/RN</t>
  </si>
  <si>
    <t>7 December 1946</t>
  </si>
  <si>
    <t>To RN 7.12.46 (G-AOCK) Burnt Thruxton 10.60 (Air Britain Serials)</t>
  </si>
  <si>
    <t>NT379</t>
  </si>
  <si>
    <t>239/85/157</t>
  </si>
  <si>
    <t>9 December 1946</t>
  </si>
  <si>
    <t>SOC 9.12.46 (Air Britain Serials)</t>
  </si>
  <si>
    <t>NT382</t>
  </si>
  <si>
    <t>HK380</t>
  </si>
  <si>
    <t>Y on 488 Sqn (Andy Long on RAF Commands Forum) SOC 9.12.46 (Air Britain Serials)</t>
  </si>
  <si>
    <t>NT554</t>
  </si>
  <si>
    <t>KB192</t>
  </si>
  <si>
    <t>LR351</t>
  </si>
  <si>
    <t>10 December 1946</t>
  </si>
  <si>
    <t>Sold to Fairey for Turkish AF as '411' 10.12.46. Sold to Fairey 10.12.46 (Air Britain Serials)</t>
  </si>
  <si>
    <t>TE619</t>
  </si>
  <si>
    <t>12 December 1946</t>
  </si>
  <si>
    <t>SOC 12.12.46 (Air Britain Serials)</t>
  </si>
  <si>
    <t>RL127</t>
  </si>
  <si>
    <t>13 December 1946</t>
  </si>
  <si>
    <t>Both propellers feathered in error bellylanded at West Malling 13.12.46 DBF (Air Britain Serials) 13.12.46 29 Sqn. RL127 Aircraft belly-landed on West MaIling aerodrome after unintentionally feathering both engines and having no time to use flaps, burning out aircraft. Crew unhurt. (Mosquito Crash Log)</t>
  </si>
  <si>
    <t>SOC 14.12.46 (Air Britain Serials)</t>
  </si>
  <si>
    <t>PF647</t>
  </si>
  <si>
    <t>1 OADU/680/13</t>
  </si>
  <si>
    <t>16 December 1946</t>
  </si>
  <si>
    <t>Tyre burst swung on landing and u/c collapsed Khormaksar 16.12.46 (Air Britain Serials)</t>
  </si>
  <si>
    <t>KB236</t>
  </si>
  <si>
    <t>SOC 16.12.46 (Air Britain Serials)</t>
  </si>
  <si>
    <t>TW229</t>
  </si>
  <si>
    <t>Caught fire and crashed 16.12.46 (Air Britain Serials) Fixed wings.</t>
  </si>
  <si>
    <t>HR373</t>
  </si>
  <si>
    <t>618/132OTU/143/16</t>
  </si>
  <si>
    <t>18 December 1946</t>
  </si>
  <si>
    <t>Sold to Turkey Turkish AF as '454' 18.12.46. Sold to Turkey 18.12.46 (Air Britain Serials)</t>
  </si>
  <si>
    <t>TE603</t>
  </si>
  <si>
    <t>RAE/SF</t>
  </si>
  <si>
    <t>SF</t>
  </si>
  <si>
    <t>MM430</t>
  </si>
  <si>
    <t>To Czech AF 18.12.46 (Air Britain Serials)</t>
  </si>
  <si>
    <t>MM431</t>
  </si>
  <si>
    <t>RF823</t>
  </si>
  <si>
    <t>Czech serial was IY-5 when photographed. To Czech AF 18.12.46 (Air Britain Serials)</t>
  </si>
  <si>
    <t>KA282</t>
  </si>
  <si>
    <t>20 December 1946</t>
  </si>
  <si>
    <t>Overshot emergency approach after engine cut on take-off St-Eval 20.12.46 (Air Britain Serials) 20.12.46 39 Sqn. KA282 Pilot requested emergency landing just after take-off, lost height and crashed on the edge of St. Eval aerodrome, killing crew; (Mosquito Crash Log)</t>
  </si>
  <si>
    <t>KA160</t>
  </si>
  <si>
    <t>21 December 1946</t>
  </si>
  <si>
    <t>SOC 21.12.46 (Air Britain Serials)</t>
  </si>
  <si>
    <t>NT152</t>
  </si>
  <si>
    <t>418/487/16/268/4/268</t>
  </si>
  <si>
    <t>24 December 1946</t>
  </si>
  <si>
    <t>To RAAF 3.10.44 as A52-601 87 Sqn rtp .46 (Air Britain Serials)</t>
  </si>
  <si>
    <t>HR450</t>
  </si>
  <si>
    <t>DD664</t>
  </si>
  <si>
    <t>Taken on strength at 418 Sqn. from No.10 Movements Unit, 9 May 1944. TH-Y, letter on list dated 31 August 1944. SOC 24.12.46 (Air Britain Serials)</t>
  </si>
  <si>
    <t>NT369</t>
  </si>
  <si>
    <t>26 December 1946</t>
  </si>
  <si>
    <t>SOC 31.12.46 (Air Britain Serials)</t>
  </si>
  <si>
    <t>MM577</t>
  </si>
  <si>
    <t>96/604/264</t>
  </si>
  <si>
    <t>PZ301</t>
  </si>
  <si>
    <t>HR204</t>
  </si>
  <si>
    <t>141/169/1692 Flt</t>
  </si>
  <si>
    <t>SS 6.8.47 (Air Britain Serials)</t>
  </si>
  <si>
    <t>MM747</t>
  </si>
  <si>
    <t>LR337</t>
  </si>
  <si>
    <t>West Raynham/239/TRE/BSDU</t>
  </si>
  <si>
    <t>6 August 1947</t>
  </si>
  <si>
    <t>SOC 6.8.47 (Air Britain Serials)</t>
  </si>
  <si>
    <t>PZ203</t>
  </si>
  <si>
    <t>515/41</t>
  </si>
  <si>
    <t>TE743</t>
  </si>
  <si>
    <t>MM283</t>
  </si>
  <si>
    <t>Had an encounter with three Me262s over Peenemuende on 9 March 1945 but escaped by diving into cloud. (The Me262 Combat Diary(. SS 6.8.47 (Air Britain Serials)</t>
  </si>
  <si>
    <t>NS580</t>
  </si>
  <si>
    <t>KB363</t>
  </si>
  <si>
    <t>7 August 1947</t>
  </si>
  <si>
    <t>SS 7.8.47 (Air Britain Serials)</t>
  </si>
  <si>
    <t>KB298</t>
  </si>
  <si>
    <t>692/608/16OTU</t>
  </si>
  <si>
    <t>KB369</t>
  </si>
  <si>
    <t>HK475</t>
  </si>
  <si>
    <t>Was D on 264 Squadron at Gilze-Rijen (photo in 2nd edition of 2nd TAF). SS 7.8.47 (Air Britain Serials)</t>
  </si>
  <si>
    <t>MM497</t>
  </si>
  <si>
    <t>Assigned to GC I/3 Corse. Deployed in Indochina from January 1947 to June 1947. To Armee de l'Air 7.8.47 (Air Britain Serials)</t>
  </si>
  <si>
    <t>VR336</t>
  </si>
  <si>
    <t>To Armee de l'Air 7.8.47 (Air Britain Serials)</t>
  </si>
  <si>
    <t>HJ976</t>
  </si>
  <si>
    <t>To RAAF as A52-528 1 Sqn rtp .46 (Air Britain Serials)</t>
  </si>
  <si>
    <t>HR504</t>
  </si>
  <si>
    <t>To RAAF as A52-524 1 Sqn rtp .46 (Air Britain Serials)</t>
  </si>
  <si>
    <t>HR505</t>
  </si>
  <si>
    <t>To RAAF as A52-525 1 Sqn Code J-NA rtp .46 (Air Britain Serials)</t>
  </si>
  <si>
    <t>HR510</t>
  </si>
  <si>
    <t>To RAAF as A52-527 1 Sqn rtp .46 (Air Britain Serials)</t>
  </si>
  <si>
    <t>HR513</t>
  </si>
  <si>
    <t>To RAAF 28.2.45 as A52-536 1 Sqn rtp .46 (Air Britain Serials)</t>
  </si>
  <si>
    <t>To RAAF 28.7.44 as A52-1011 rtp .46 (Air Britain Serials)</t>
  </si>
  <si>
    <t>LR577</t>
  </si>
  <si>
    <t>To RAAF 27.9.44 as A52-1014 94 Sqn rtp .46 (Air Britain Serials)</t>
  </si>
  <si>
    <t>NS680</t>
  </si>
  <si>
    <t>To RAAF 12.10.44 as A52-604 87 Sqn rtp .46 (Air Britain Serials)</t>
  </si>
  <si>
    <t>RG122</t>
  </si>
  <si>
    <t>To RAAF 25.2.45 as A52-612 rtp .46 (Air Britain Serials)</t>
  </si>
  <si>
    <t>RG152</t>
  </si>
  <si>
    <t>To RAAF 7.5.45 as A52-621 1 APU rtp .46 (Air Britain Serials)</t>
  </si>
  <si>
    <t>RG153</t>
  </si>
  <si>
    <t>To RAAF 7.5.45 as A52-622 rtp .46 (Air Britain Serials)</t>
  </si>
  <si>
    <t>HR343</t>
  </si>
  <si>
    <t>418/FCCS</t>
  </si>
  <si>
    <t>1 January 1947</t>
  </si>
  <si>
    <t>Sold to Turkey Turkish AF as '423' 1.1.47. Sold to Turkey 1.1.47 (Air Britain Serials)</t>
  </si>
  <si>
    <t>MM276</t>
  </si>
  <si>
    <t>4/544</t>
  </si>
  <si>
    <t>RG214</t>
  </si>
  <si>
    <t>TE817</t>
  </si>
  <si>
    <t>114/8</t>
  </si>
  <si>
    <t>KB180</t>
  </si>
  <si>
    <t>to USAAF as 43-34954 SOC 31.7.47 (Air Britain Serials)</t>
  </si>
  <si>
    <t>RF723</t>
  </si>
  <si>
    <t>TE667</t>
  </si>
  <si>
    <t>TE848</t>
  </si>
  <si>
    <t>TE908</t>
  </si>
  <si>
    <t>R.Nor AF 31.7.47 (Air Britain Serials)</t>
  </si>
  <si>
    <t>PF552</t>
  </si>
  <si>
    <t>Overshot landing Shepherds Grove 31.7.47 not repaired (Air Britain Serials)</t>
  </si>
  <si>
    <t>NS737</t>
  </si>
  <si>
    <t>To 6153M 24.10.46 Allocated to RN but SOC 31.7.47 (Air Britain Serials)</t>
  </si>
  <si>
    <t>NS698</t>
  </si>
  <si>
    <t>NS588</t>
  </si>
  <si>
    <t>RG215</t>
  </si>
  <si>
    <t>TE756</t>
  </si>
  <si>
    <t>MM122</t>
  </si>
  <si>
    <t>PF415</t>
  </si>
  <si>
    <t>627/128/14</t>
  </si>
  <si>
    <t>1 August 1947</t>
  </si>
  <si>
    <t>To DH 26.11.46 (Air Britain Serials)</t>
  </si>
  <si>
    <t>NT146</t>
  </si>
  <si>
    <t>NT171</t>
  </si>
  <si>
    <t>27 November 1946</t>
  </si>
  <si>
    <t>Sold 27.11.46 (Air Britain Serials)</t>
  </si>
  <si>
    <t>KB184</t>
  </si>
  <si>
    <t>162/139/162/163</t>
  </si>
  <si>
    <t>28 November 1946</t>
  </si>
  <si>
    <t>to USAAF as 43-34958 SOC 28.11.46 (Air Britain Serials)</t>
  </si>
  <si>
    <t>RG199</t>
  </si>
  <si>
    <t>169/1692 Flt/268/16OTU/139 Wg</t>
  </si>
  <si>
    <t>8 August 1947</t>
  </si>
  <si>
    <t>04/08/1948 Mosquito TW116 of CFS caught fire on the ground at Moreton-in-Marsh. (http://www.couplandbell.com/marg/crashes1946-49.htm) Crashed on landing Moreton-in-Marsh 4.8.47 DBF (Air Britain Serials) 04.08.48 CFS. TW116 Crashed on landing at Moreton-in-the-Marsh and caught fire after undercarriage collapsed. (Mosquito Crash Log)</t>
  </si>
  <si>
    <t>PF432</t>
  </si>
  <si>
    <t>692/128/180/69</t>
  </si>
  <si>
    <t>5 August 1947</t>
  </si>
  <si>
    <t>U/c jammed bellylanded at Walm 5.8.47 (Air Britain Serials)</t>
  </si>
  <si>
    <t>Was Y on 21 Squadron according to http://www.raf.mod.uk/history_old/h21.html Sold 23.11.46 (Air Britain Serials)</t>
  </si>
  <si>
    <t>DBR in accident 8.8.47 NFD (Air Britain Serials)
Ich suche die Aufschlagstelle einer de Havilland Mosquito T3 der 139th Wing, serial HJ976, die am 8. August 1947 in der Luft Feuer fing und danach im Grossraum Köln Wahn abgestürzt ist. Dabei wurde die Besatzung:
n Squadron leader Ernest Gordon Springthorpe, RAF, 1st Pilot
n Wing Commander John Howard Player, RAF, DSO und DFC, 2nd Pilot
getötet. Beide Männer waren äusserst erfahrene Piloten. Der Grund für das an Bord ausgebrochene Feuer konnte nie mit Gewissheit geklärt werden. Nun meine Frage: wer kennt die Aufschlagstelle dieser Mosquito?
(http://www.militaria-archiv.com/showthread.php?p=293380&amp;highlight=Mosquito#post293380)</t>
  </si>
  <si>
    <t>139 Wg</t>
  </si>
  <si>
    <t>NT112</t>
  </si>
  <si>
    <t>169/157/BSDU</t>
  </si>
  <si>
    <t>Sold 8.8.47 (Air Britain Serials)</t>
  </si>
  <si>
    <t>NS889</t>
  </si>
  <si>
    <t>VR337</t>
  </si>
  <si>
    <t>To R.Nor AF 8.8.47 (Air Britain Serials)</t>
  </si>
  <si>
    <t>PF410</t>
  </si>
  <si>
    <t>105/128/14</t>
  </si>
  <si>
    <t>9 August 1947</t>
  </si>
  <si>
    <t>SOC 9.8.47 (Air Britain Serials)</t>
  </si>
  <si>
    <t>MM454</t>
  </si>
  <si>
    <t>SS 9.8.47 (Air Britain Serials)</t>
  </si>
  <si>
    <t>MM700</t>
  </si>
  <si>
    <t>11 August 1947</t>
  </si>
  <si>
    <t>To 6387M 11.8.47 (Air Britain Serials)</t>
  </si>
  <si>
    <t>NS845</t>
  </si>
  <si>
    <t>12 August 1947</t>
  </si>
  <si>
    <t>Sold 12.8.47 (Air Britain Serials)</t>
  </si>
  <si>
    <t>To R.Nor AF 12.8.47 (Air Britain Serials)</t>
  </si>
  <si>
    <t>PF550</t>
  </si>
  <si>
    <t>Swung on take-off and u/c raised to stop Gatow 12.8.47 (Air Britain Serials)</t>
  </si>
  <si>
    <t>RV308</t>
  </si>
  <si>
    <t>692/109/139/105/RN</t>
  </si>
  <si>
    <t>13 August 1947</t>
  </si>
  <si>
    <t>To RN 13.8.47 (Air Britain Serials)</t>
  </si>
  <si>
    <t>RV300</t>
  </si>
  <si>
    <t>Mkrs/RAE/AAEE</t>
  </si>
  <si>
    <t>SOC 13.8.47 (Air Britain Serials)</t>
  </si>
  <si>
    <t>NS581</t>
  </si>
  <si>
    <t>SS 13.8.47 (Air Britain Serials)</t>
  </si>
  <si>
    <t>PF489</t>
  </si>
  <si>
    <t>105/608/16OTU/GAL/RN</t>
  </si>
  <si>
    <t>14 August 1947</t>
  </si>
  <si>
    <t>To RN 14.8.47 (Air Britain Serials)</t>
  </si>
  <si>
    <t>PZ219</t>
  </si>
  <si>
    <t>151/418/107</t>
  </si>
  <si>
    <t>First mentioned in 418 Sqn. ORB, 2/3 April 1945; last recorded sortie on 24/25 April 1945. TH-E, letter in ORB entry of 2/3 April 1945. Sold 14.8.47 (Air Britain Serials)</t>
  </si>
  <si>
    <t>HR433</t>
  </si>
  <si>
    <t>EDMUND GEORGE HANSON WAREING, Flying Officer, 57561, 139 Sqdn., Royal Air Force, Died 02 December 1946 
2 December 1946.
139 Squadron
Mosquito XVI PF573
Ilfracombe, Devon
The aircraft was flying in cloud when both engines carburettors froze up and the engines lost power. The pilot (Wareing) could not retain control and the aircraft crashed.
FL - Cummings
(http://www.ww2talk.com/forum/war-cemeteries-war-memorial-research/21571-help-raf-casualtys-2.html#post247618) Caught fire in air and crashed Ilfracombe Golf Course Devon 2.12.46 (Air Britain Serials) 02.12.46 139 Sqn. PF573 Aircraft was in flight when carburettors iced up. Pilot lost control, aircraft crashing one mile from Lifracombe golf course, Devon, killing crew. (Mosquito Crash Log)</t>
  </si>
  <si>
    <t>PF572</t>
  </si>
  <si>
    <t>109/192/109/139</t>
  </si>
  <si>
    <t>3 December 1946</t>
  </si>
  <si>
    <t>Hit birds on take-off Coningsby 3.12.46 to 6237M 24.1.47 (Air Britain Serials)</t>
  </si>
  <si>
    <t>TA342</t>
  </si>
  <si>
    <t>1668CU/1653CU</t>
  </si>
  <si>
    <t>SOC 3.12.46 (Air Britain Serials)</t>
  </si>
  <si>
    <t>LR334</t>
  </si>
  <si>
    <t>487/464</t>
  </si>
  <si>
    <t>KA182</t>
  </si>
  <si>
    <t>KA183</t>
  </si>
  <si>
    <t>KA185</t>
  </si>
  <si>
    <t>KA210</t>
  </si>
  <si>
    <t>KA213</t>
  </si>
  <si>
    <t>KA218</t>
  </si>
  <si>
    <t>KA224</t>
  </si>
  <si>
    <t>KA230</t>
  </si>
  <si>
    <t>KA239</t>
  </si>
  <si>
    <t>KA240</t>
  </si>
  <si>
    <t>KA241</t>
  </si>
  <si>
    <t>KA246</t>
  </si>
  <si>
    <t>KA254</t>
  </si>
  <si>
    <t>KA268</t>
  </si>
  <si>
    <t>KA269</t>
  </si>
  <si>
    <t>KA283</t>
  </si>
  <si>
    <t>KA292</t>
  </si>
  <si>
    <t>KA360</t>
  </si>
  <si>
    <t>KA369</t>
  </si>
  <si>
    <t>PZ286</t>
  </si>
  <si>
    <t>BSDU/239/515/141</t>
  </si>
  <si>
    <t>22 August 1947</t>
  </si>
  <si>
    <t>Sold 22.8.47 (Air Britain Serials)</t>
  </si>
  <si>
    <t>RG315</t>
  </si>
  <si>
    <t>Hit wire on take-off and crashed Khartoum 22.8.47 DBF (Air Britain Serials)</t>
  </si>
  <si>
    <t>PZ376</t>
  </si>
  <si>
    <t>PF635</t>
  </si>
  <si>
    <t>1 OADU/13</t>
  </si>
  <si>
    <t>23 August 1947</t>
  </si>
  <si>
    <t>Engine cut u/c collapsed on landing Benson 27.8.47 DBR (Air Britain Serials) 27.08.47 237 OCU. RG305 Undercarriage collapsed on landing at Benson aerodrome. (Mosquito Crash Log)</t>
  </si>
  <si>
    <t>237OCU</t>
  </si>
  <si>
    <t>TA600</t>
  </si>
  <si>
    <t>To R.Nor AF 27.8.47 (Air Britain Serials)</t>
  </si>
  <si>
    <t>HR375</t>
  </si>
  <si>
    <t>HK369</t>
  </si>
  <si>
    <t>TRE</t>
  </si>
  <si>
    <t>SOC 30.1.47 (Air Britain Serials) A.I. trials at FIU.</t>
  </si>
  <si>
    <t>RV323</t>
  </si>
  <si>
    <t>692/98</t>
  </si>
  <si>
    <t>31 January 1947</t>
  </si>
  <si>
    <t>Taken on strength from No.19 Movements Unit, 1 August 1943; to No.43 Group, 4 November 1943; no record of its return to No.418 Squadron, but it is struck off strength again on 31 January 1944 on transfer to No.605 Squadron. TH-H, letter on list of aircraft dated 9 September 1943. Took part in supporting the Dortmund-Ems canal raid by 617 Squadron on September 16 1943 - according to the 617 ORB, aircraft H of 418 was flown by F/O R.R. Rowland, up from Coningsby 0027, down 0448. Patroled target area in thick haze.No attacks made and no enemy fighters seen. Attackrd by flak near Rheine. SOC 20.8.47 (Air Britain Serials)</t>
  </si>
  <si>
    <t>NS526</t>
  </si>
  <si>
    <t>540/544/540</t>
  </si>
  <si>
    <t>LR362</t>
  </si>
  <si>
    <t>248/464/305</t>
  </si>
  <si>
    <t>Served with 464 Sqn, under RAF control 10/43. (Brian Fillery's website) SOC 20.8.47 (Air Britain Serials)</t>
  </si>
  <si>
    <t>TA115</t>
  </si>
  <si>
    <t>TA116</t>
  </si>
  <si>
    <t>TA121</t>
  </si>
  <si>
    <t>AB Book shows it as a Mk. VI and service with 487, 16 and 268 Squadrons. SOC 20/8/47 SOC 20.8.47 (Air Britain Serials)</t>
  </si>
  <si>
    <t>KB470</t>
  </si>
  <si>
    <t>PF460</t>
  </si>
  <si>
    <t>128/105/139</t>
  </si>
  <si>
    <t>NT153</t>
  </si>
  <si>
    <t>605/418/69</t>
  </si>
  <si>
    <t>Taken on strength at 418 Sqn. at unknown date; to No.49 Movements Unit, 19 January 1945; returned to unit at unknown date but back on operations as of 18/19 April 1945; last recorded sortie on 26/27 April 1945. TH-Y, letter given in ORB, 18/19 April 1945. SOC 20.8.47 (Air Britain Serials)</t>
  </si>
  <si>
    <t>RS535</t>
  </si>
  <si>
    <t>406/613/69</t>
  </si>
  <si>
    <t>HR244</t>
  </si>
  <si>
    <t>169/141/23</t>
  </si>
  <si>
    <t>NT233</t>
  </si>
  <si>
    <t>(305)304/487/16</t>
  </si>
  <si>
    <t>RS607</t>
  </si>
  <si>
    <t>RG131</t>
  </si>
  <si>
    <t>NS642</t>
  </si>
  <si>
    <t>SZ991</t>
  </si>
  <si>
    <t>First mentioned in 418 Sqn. ORB, 18/19 March 1945. Letter "K" from 418 Sqn. ORB entry of that date. To MoS 20.8.47 (Air Britain Serials)</t>
  </si>
  <si>
    <t>PF465</t>
  </si>
  <si>
    <t>PF526</t>
  </si>
  <si>
    <t>PF494</t>
  </si>
  <si>
    <t>PF539</t>
  </si>
  <si>
    <t>PF486</t>
  </si>
  <si>
    <t>PF467</t>
  </si>
  <si>
    <t>6 February 1947</t>
  </si>
  <si>
    <t>Swung on take-off and u/c leg collapsed Sylt 6.2.47 not repaired (Air Britain Serials)</t>
  </si>
  <si>
    <t>25APC</t>
  </si>
  <si>
    <t>RF643</t>
  </si>
  <si>
    <t>333/248/489/132OTU</t>
  </si>
  <si>
    <t>8 February 1947</t>
  </si>
  <si>
    <t>First mentioned in 418 Sqn. ORB, 24/25 February 1945; last recorded operation, 24/25 April 1945. Letter "X" in 418 Sqn. ORB of 24/25 February 1945. SOC 20.8.47 (Air Britain Serials)</t>
  </si>
  <si>
    <t>SZ980</t>
  </si>
  <si>
    <t>To R.Nor.AF 20.8.47 (Air Britain Serials)</t>
  </si>
  <si>
    <t>LR553</t>
  </si>
  <si>
    <t>LR410</t>
  </si>
  <si>
    <t>SOC 20.8.47 (Air Britain Serials) Rolls Royce 05/46.</t>
  </si>
  <si>
    <t>RR280</t>
  </si>
  <si>
    <t>KA180</t>
  </si>
  <si>
    <t>KA187</t>
  </si>
  <si>
    <t>KA192</t>
  </si>
  <si>
    <t>KA196</t>
  </si>
  <si>
    <t>KA225</t>
  </si>
  <si>
    <t>KA228</t>
  </si>
  <si>
    <t>KA245</t>
  </si>
  <si>
    <t>KA247</t>
  </si>
  <si>
    <t>KA251</t>
  </si>
  <si>
    <t>KA255</t>
  </si>
  <si>
    <t>KA261</t>
  </si>
  <si>
    <t>KA267</t>
  </si>
  <si>
    <t>KA279</t>
  </si>
  <si>
    <t>KA285</t>
  </si>
  <si>
    <t>KA295</t>
  </si>
  <si>
    <t>KA296</t>
  </si>
  <si>
    <t>KA307</t>
  </si>
  <si>
    <t>KA321</t>
  </si>
  <si>
    <t>KA327</t>
  </si>
  <si>
    <t>KA331</t>
  </si>
  <si>
    <t>KA357</t>
  </si>
  <si>
    <t>KA363</t>
  </si>
  <si>
    <t>KA374</t>
  </si>
  <si>
    <t>NT144</t>
  </si>
  <si>
    <t>Served with 464 Sqn, under RAF control 6/44 Coded SB-A. (Brian Fillery's website) Completed 86 Operations from 10 June onwards (Mosquito Monograph) SOC 20.8.47 (Air Britain Serials)</t>
  </si>
  <si>
    <t>MM741</t>
  </si>
  <si>
    <t>FBXVIII SOC 31.12.46 (Air Britain Serials) Was on 9MU when struck off charge (Brian Fillery)</t>
  </si>
  <si>
    <t>KA200</t>
  </si>
  <si>
    <t>RAE/1FU/55</t>
  </si>
  <si>
    <t>KA175</t>
  </si>
  <si>
    <t>KA263</t>
  </si>
  <si>
    <t>KA338</t>
  </si>
  <si>
    <t>KB237</t>
  </si>
  <si>
    <t>1655MTU/Castle Kennedy</t>
  </si>
  <si>
    <t>Castle Kennedy</t>
  </si>
  <si>
    <t>KB188</t>
  </si>
  <si>
    <t>LR558</t>
  </si>
  <si>
    <t>1FU/1331CU</t>
  </si>
  <si>
    <t>1331CU</t>
  </si>
  <si>
    <t>HK534</t>
  </si>
  <si>
    <t>HK469</t>
  </si>
  <si>
    <t>Also, 22:40 on 14/15 April 1945 on 264 Squadron overshot landing at B.77, CatB damage, W/O S. Davies and F/O Fisher both OK. SOC 31.12.46 (Air Britain Serials)</t>
  </si>
  <si>
    <t>KA309</t>
  </si>
  <si>
    <t>KA325</t>
  </si>
  <si>
    <t>KA333</t>
  </si>
  <si>
    <t>KA169</t>
  </si>
  <si>
    <t>KA368</t>
  </si>
  <si>
    <t>KA417</t>
  </si>
  <si>
    <t>RR278</t>
  </si>
  <si>
    <t>NT447</t>
  </si>
  <si>
    <t>NT486</t>
  </si>
  <si>
    <t>NS659</t>
  </si>
  <si>
    <t>Benson</t>
  </si>
  <si>
    <t>PZ229</t>
  </si>
  <si>
    <t>HR352</t>
  </si>
  <si>
    <t>Served with 464 Sqn, under RAF control. (Brian Fillery's website) SOC 30.8.47 (Air Britain Serials)</t>
  </si>
  <si>
    <t>HP862</t>
  </si>
  <si>
    <t>HR346</t>
  </si>
  <si>
    <t>NT502</t>
  </si>
  <si>
    <t>14 December 1946</t>
  </si>
  <si>
    <t>Czech</t>
  </si>
  <si>
    <t>Northolt To Czech AF 18.12.46 (Air Britain Serials)</t>
  </si>
  <si>
    <t>Taken on strength from De Havilland, 12 July 1943; to No.43 Group, 9 July 1943; reported back on operations, 6/7 April 1945 with last recorded operation on 24/25 April 1945. Letter "O" on list of aircraft dated 2 September 1943; letter "D" in squadron ORB, April 1945. Sold Turkish AF as '459' 3.6.47 Sold to Turkey 18.3.47 (Air Britain Serials)</t>
  </si>
  <si>
    <t>RF609</t>
  </si>
  <si>
    <t>RF641</t>
  </si>
  <si>
    <t>RF887</t>
  </si>
  <si>
    <t>RF889</t>
  </si>
  <si>
    <t>HR213</t>
  </si>
  <si>
    <t>Sold to Turkey Turkish AF as '488' 18.3.47. Sold to Turkey 18.3.47 (Air Britain Serials)</t>
  </si>
  <si>
    <t>TE828</t>
  </si>
  <si>
    <t>NT392</t>
  </si>
  <si>
    <t>NT417</t>
  </si>
  <si>
    <t>NT432</t>
  </si>
  <si>
    <t>KA326</t>
  </si>
  <si>
    <t>HJ741</t>
  </si>
  <si>
    <t>20 March 1947</t>
  </si>
  <si>
    <t>PZ339</t>
  </si>
  <si>
    <t>487/16FU</t>
  </si>
  <si>
    <t>Have quite a few original info's &amp; doc's on Mossie PZ339 T flown 21/3 1945 by S/L KEMP and RICHARD PEEL (=my father), willing to share or swap with others. email to Robert Peel : peel-fanoe@mail.sonofon.dk To 6293M 20.3.47 (Air Britain Serials)</t>
  </si>
  <si>
    <t>MM808</t>
  </si>
  <si>
    <t>SOC 20.3.47 (Air Britain Serials)</t>
  </si>
  <si>
    <t>NS991</t>
  </si>
  <si>
    <t>60OTU/418/2 Gp CF/613/69</t>
  </si>
  <si>
    <t>21 March 1947</t>
  </si>
  <si>
    <t>Brakes failed while taxying skidded into Anson NK235 Tangmere 21.4.47 DBR (Air Britain Serials) 21.04.47 85 Sqn. RL198 Taxied into Anson NK235 of RAF Kenley at Tangmere aerodrome. Both aircraft were declared Cat. E. (Mosquito Crash Log)</t>
  </si>
  <si>
    <t>RF715</t>
  </si>
  <si>
    <t>22 April 1947</t>
  </si>
  <si>
    <t>Sold 22.4.47 (Air Britain Serials)</t>
  </si>
  <si>
    <t>TA547</t>
  </si>
  <si>
    <t>NS883</t>
  </si>
  <si>
    <t>PZ221</t>
  </si>
  <si>
    <t>1FU/487/16/268</t>
  </si>
  <si>
    <t>23 April 1947</t>
  </si>
  <si>
    <t>Sold 23.4.47 (Air Britain Serials)</t>
  </si>
  <si>
    <t xml:space="preserve"> n</t>
  </si>
  <si>
    <t>NT236</t>
  </si>
  <si>
    <t>NS829</t>
  </si>
  <si>
    <t>Sold 25.3.47 (Air Britain Serials) 13.05.47 Fairey. NS829 Crashed on test flight at Ringway after overhaul (destined for Turkey), killing two. (Mosquito Crash Log)</t>
  </si>
  <si>
    <t>HX819</t>
  </si>
  <si>
    <t>Taken on strength from De Havilland, 25 July 1943; to No.43 Group, 24 May 1944; reissued to No.418 Squadron, 16 June 1944. Letter "J" on list dated 2 September 1943; letter "F" on lists dated 22 July 1944 and 31 August 1944. See photo PL-40800 for other details. Sold Turkish AF as '448' 25.3.47. This was the "City of Edmonton" craft so often depicted, with three long rows of swastika kill markings on both sides of the nose. Sold 25.3.47 (Air Britain Serials)</t>
  </si>
  <si>
    <t>NS695</t>
  </si>
  <si>
    <t>13OTU/204AFS</t>
  </si>
  <si>
    <t>5 May 1947</t>
  </si>
  <si>
    <t>Taken on strength at 418 Sqn. from No.60 OTU, 2 June 1944; to No.43 Group, 11 August 1944; returned to No.418 Squadron, 7 November 1944; crashed on night of 18/19 March 1945. Letter "T" on list dated 22 July 1944; letter "E" in ORB entry of 5/6 January 1945.
NS991 had a relatively long life. It was delivered to 60OTU 12/4/44 and passed to 418 sqdn 6/6/44 (arrived 2/6/44) and coded TH-T. On 11/8/44 Flt Lt J Phillips and P/O B Job operated a Ranger sortie to Aalborg and Copenhagen but were hit by flak resulting in NS991 being repaired from 14/8/44 until 29/9/44. Damaged again 27/10/44 and repaired by 4/1/45, being noted with code TH-E 5/1/45. Damaged again and repaired from 13/3/45 until 21/4/45. To 2 Group Communications Flight 17/5/45, 613 sqdn 29/5/45 and 69 sqdn 9/8/45. Damaged in a ground accident 30/8/45 and to 417RSU for repairs until moved to 49MU 20/9/45. Major overhaul at Hatfield from 1/10/45 until 22/1/46 and to 19MU 26/3/46 for storage. Sold to de Havilland for resale to the Turkish Air Force and refurbished by Faireys at Ringway from 23/11/46, being delivered to Turkey by 21/3/47. (Mike Packham) Sold 23.11.46 (Air Britain Serials)</t>
  </si>
  <si>
    <t>NT114</t>
  </si>
  <si>
    <t>60OTU/605/4</t>
  </si>
  <si>
    <t>24 March 1947</t>
  </si>
  <si>
    <t>Tyre burst on previous landing bellylanded at Gutersloh 24.3.47 (Air Britain Serials)</t>
  </si>
  <si>
    <t>PF541</t>
  </si>
  <si>
    <t>DH/BDU</t>
  </si>
  <si>
    <t>SOC 24.3.47 (Air Britain Serials)</t>
  </si>
  <si>
    <t>LR374</t>
  </si>
  <si>
    <t>21/613</t>
  </si>
  <si>
    <t>25 March 1947</t>
  </si>
  <si>
    <t>FTR from an intruder to the Ardennes, 24/25 December, estimated lost around 2150, coded P, W/O K. Baird and Sgt. R.F. Whately-Knight both PoW. See PZ385. Sold to Fairey for Turkish AF as '449' 25.3.47. Sold to Fairey 25.3.47 (Air Britain Serials)</t>
  </si>
  <si>
    <t>HX977</t>
  </si>
  <si>
    <t>Served with 464 Sqn, under RAF control 10/43 Coded SB-K. (Brian Fillery's website). Sold Turkish AF as '444' 25.3.47. Sold 25.3.47 (Air Britain Serials)</t>
  </si>
  <si>
    <t>TE746</t>
  </si>
  <si>
    <t>26 March 1947</t>
  </si>
  <si>
    <t>1655MTU/139/1655MTU</t>
  </si>
  <si>
    <t>HK518</t>
  </si>
  <si>
    <t>KB225</t>
  </si>
  <si>
    <t>LR564</t>
  </si>
  <si>
    <t>54OTU/CCFIS</t>
  </si>
  <si>
    <t>CCFIS</t>
  </si>
  <si>
    <t>NS960</t>
  </si>
  <si>
    <t>9 January 1947</t>
  </si>
  <si>
    <t>SOC 9.1.47 (Air Britain Serials)</t>
  </si>
  <si>
    <t>KB156</t>
  </si>
  <si>
    <t>USAAF/139/162/163</t>
  </si>
  <si>
    <t>10 January 1947</t>
  </si>
  <si>
    <t>KB471</t>
  </si>
  <si>
    <t>608/Upwood/AAEE</t>
  </si>
  <si>
    <t>SOC 10.1.47 (Air Britain Serials)</t>
  </si>
  <si>
    <t>KB124</t>
  </si>
  <si>
    <t>Upwood/1655MTU/139</t>
  </si>
  <si>
    <t>NT487</t>
  </si>
  <si>
    <t>141/157</t>
  </si>
  <si>
    <t>14 January 1947</t>
  </si>
  <si>
    <t>SOC 14.1.47 (Air Britain Serials)</t>
  </si>
  <si>
    <t>DZ471</t>
  </si>
  <si>
    <t>Vickers</t>
  </si>
  <si>
    <t>15 January 1947</t>
  </si>
  <si>
    <t>SOC 15.1.47 (Air Britain Serials)</t>
  </si>
  <si>
    <t>LR579</t>
  </si>
  <si>
    <t>RV340</t>
  </si>
  <si>
    <t>16 January 1947</t>
  </si>
  <si>
    <t>SOC 16.1.47 (Air Britain Serials)</t>
  </si>
  <si>
    <t>LR576</t>
  </si>
  <si>
    <t>MM803</t>
  </si>
  <si>
    <t>MV543</t>
  </si>
  <si>
    <t>RG151</t>
  </si>
  <si>
    <t>17 January 1947</t>
  </si>
  <si>
    <t>PF396</t>
  </si>
  <si>
    <t>105/109/SFU/RWE</t>
  </si>
  <si>
    <t>20 January 1947</t>
  </si>
  <si>
    <t>SOC 20.1.47 (Air Britain Serials)</t>
  </si>
  <si>
    <t>MT467</t>
  </si>
  <si>
    <t>LR294</t>
  </si>
  <si>
    <t>To 6231M 20.1.47 (Air Britain Serials)</t>
  </si>
  <si>
    <t>MM517</t>
  </si>
  <si>
    <t>NS686</t>
  </si>
  <si>
    <t>To 6233M 20.1.47 (Air Britain Serials)</t>
  </si>
  <si>
    <t>NS740</t>
  </si>
  <si>
    <t>109/105/109/627/1317 Flt/627/ Little Snoring</t>
  </si>
  <si>
    <t>2 January 1947</t>
  </si>
  <si>
    <t>SOC 2.1.47 (Air Britain Serials)</t>
  </si>
  <si>
    <t>HK302</t>
  </si>
  <si>
    <t>DH/456/51OTU</t>
  </si>
  <si>
    <t>15 August 1947</t>
  </si>
  <si>
    <t>Served with 456 Sqn 02/44 to 12/44, coded RX-Z under RAF control. Returned to RAF. (Brian Fillery's website) SS 15.8.47 (Air Britain Serials)</t>
  </si>
  <si>
    <t>KB229</t>
  </si>
  <si>
    <t>Upwood/RAE</t>
  </si>
  <si>
    <t>SS 15.8.47 (Air Britain Serials)</t>
  </si>
  <si>
    <t>NS774</t>
  </si>
  <si>
    <t>450325 MOSQUITO NS-774 WATTON, UK 25 (Thomas Ensminger) SS 15.8.47 (Air Britain Serials)</t>
  </si>
  <si>
    <t>HX918</t>
  </si>
  <si>
    <t>To R.Nor AF 15.8.47 as SF-AR (Air Britain Serials) A&amp;AEE R.P. tests 11.43</t>
  </si>
  <si>
    <t>TA616</t>
  </si>
  <si>
    <t>RF914</t>
  </si>
  <si>
    <t>To 6232M 20.1.47 (Air Britain Serials)
The 28 March 1945, Mosquito NS740 belonged to the 492nd BG at Harrington. This aircraft flew the OSS Joan-Eleanor missions to communicate by JE radio with OSS agents inside Germany. The OSS JE Project first began with the 654th BS, 25th BG (Rcn), Watton in September 1944 and was later forced to transfer to Harringon under 492nd BG auspices on 14 March 1945. While at Watton the OSS missions were nickinamed "Redstocking," but upon transfer to Harrington, this nickname or label ceased to exist. 
According to pages in navigator John K. Jackson's log book, he flew the mission on 28 March to contact an OSS agent near Berlin. Normally, USAAF flight crews did not maintain log books. But Jackson teamed with ex-RCAF veteran, Lt. Kingdon Knapp to fly OSS JE Mosquito NS740, and Knapp continued using his RCAF log book when flying in the USAAF. Knapp forced Jackson, his navigator, to maintain a flight log book also. 
In fact, JE operator Calhoun Ancrum, kept a flight notebook of all his missions, and he flew as OSS JE operator in the Mosquito aft comparmtent on this particular mission. To receive flight pay from OSS, he had to keep his own records to obtain this allowance. OSS JE operators Victor Layton, William Sawyer and George Fogarty also kept flight records for this purpose.
After the war in June 1945, Ancrum married a niece of Czar Nichols II, of the Romanoff family, in a ceremony in London. All OSS JE project members are deceased.
Norman Malayney
(http://www.rafcommands.com/forum/showthread.php?t=9501)</t>
  </si>
  <si>
    <t>NT608</t>
  </si>
  <si>
    <t>HP854</t>
  </si>
  <si>
    <t>23 January 1947</t>
  </si>
  <si>
    <t>To Czech AF 23.1.47 (Air Britain Serials)</t>
  </si>
  <si>
    <t>MM301</t>
  </si>
  <si>
    <t>140/109</t>
  </si>
  <si>
    <t>To 6352M 23.1.47 (Air Britain Serials)</t>
  </si>
  <si>
    <t>MM302</t>
  </si>
  <si>
    <t>To 6235M 23.1.47 (Air Britain Serials)</t>
  </si>
  <si>
    <t>TE688</t>
  </si>
  <si>
    <t>SOC 23.1.47 (Air Britain Serials)</t>
  </si>
  <si>
    <t>NS877</t>
  </si>
  <si>
    <t>Sold 23.1.47 (Air Britain Serials)</t>
  </si>
  <si>
    <t>NT512</t>
  </si>
  <si>
    <t>24 January 1947</t>
  </si>
  <si>
    <t>PZ335</t>
  </si>
  <si>
    <t>PF469</t>
  </si>
  <si>
    <t>PF508</t>
  </si>
  <si>
    <t>KA146</t>
  </si>
  <si>
    <t>19 August 1947</t>
  </si>
  <si>
    <t>MM571</t>
  </si>
  <si>
    <t>410/264/604</t>
  </si>
  <si>
    <t>MM492</t>
  </si>
  <si>
    <t>HK467</t>
  </si>
  <si>
    <t>410/264/219</t>
  </si>
  <si>
    <t>HK368</t>
  </si>
  <si>
    <t>PZ172</t>
  </si>
  <si>
    <t>23/107</t>
  </si>
  <si>
    <t>692/163/571/98</t>
  </si>
  <si>
    <t>1 April 1947</t>
  </si>
  <si>
    <t>DBR in accident 1.4.47 (Air Britain Serials)</t>
  </si>
  <si>
    <t>KB491</t>
  </si>
  <si>
    <t>608/142/5FP</t>
  </si>
  <si>
    <t>2 April 1947</t>
  </si>
  <si>
    <t>Swung on landing and u/c collapsed Silloth 2.4.47 to 6327M 10.5.47 (Air Britain Serials)</t>
  </si>
  <si>
    <t>5FP</t>
  </si>
  <si>
    <t>PF430</t>
  </si>
  <si>
    <t>109/692/163/571/98</t>
  </si>
  <si>
    <t>3 April 1947</t>
  </si>
  <si>
    <t>Engine cut overshot landing and u/c raised to stop Gutersloh 3.4.47 (Air Britain Serials)</t>
  </si>
  <si>
    <t>MM554</t>
  </si>
  <si>
    <t>SOC 3.4.47 (Air Britain Serials)</t>
  </si>
  <si>
    <t>MM398</t>
  </si>
  <si>
    <t>5 April 1947</t>
  </si>
  <si>
    <t>RF911</t>
  </si>
  <si>
    <t>Med/SAAF</t>
  </si>
  <si>
    <t>17 April 1947</t>
  </si>
  <si>
    <t>Sold 17.4.47 (Air Britain Serials)</t>
  </si>
  <si>
    <t>Hello to everyone,
I'm trying to find information about my uncle Antoni Jan Mikolajczak, "Tony",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
Also, I'm looking for photos (or copies of) of the De Havilland Mosquitos that my uncle flew in. They are: SM-Q LR275 (27 missions), SM-C NS927 (13 missions), SM-D ??295, SM-E ??175, SM-P ??824, and SM-R LR275. Confirmed as C on 305 Squadron by 2nd edition of 2nd TAF, which says it force-landed at Florennes at 07:45 on 8 January 1945, F/O E. Nutall and Sgt. W.R. Willis both OK. SOC 5.6.47 (Air Britain Serials)</t>
  </si>
  <si>
    <t>RF953</t>
  </si>
  <si>
    <t>SOC 5.6.47 (Air Britain Serials)</t>
  </si>
  <si>
    <t>RG286</t>
  </si>
  <si>
    <t>TE804</t>
  </si>
  <si>
    <t>Sold 8.4.47 (Air Britain Serials)</t>
  </si>
  <si>
    <t>LR291</t>
  </si>
  <si>
    <t>Sold to Fairey for Turkish AF as '462' 8.4.47. Sold to Fairey 8.4.47 (Air Britain Serials)</t>
  </si>
  <si>
    <t>HR454</t>
  </si>
  <si>
    <t>10 April 1947</t>
  </si>
  <si>
    <t>Sold Turkish AF as '425' 10.4.47. Sold 10.4.47 (Air Britain Serials)</t>
  </si>
  <si>
    <t>RV312</t>
  </si>
  <si>
    <t>105/180/69</t>
  </si>
  <si>
    <t>To 6315M 10.4.47 (Air Britain Serials)</t>
  </si>
  <si>
    <t>RF727</t>
  </si>
  <si>
    <t>Sold 10.4.47 (Air Britain Serials)</t>
  </si>
  <si>
    <t>RF951</t>
  </si>
  <si>
    <t>SOC 10.4.47 (Air Britain Serials)</t>
  </si>
  <si>
    <t>TE601</t>
  </si>
  <si>
    <t>TE606</t>
  </si>
  <si>
    <t>TE615</t>
  </si>
  <si>
    <t>TE628</t>
  </si>
  <si>
    <t>TE656</t>
  </si>
  <si>
    <t>TE690</t>
  </si>
  <si>
    <t>TE858</t>
  </si>
  <si>
    <t>TE870</t>
  </si>
  <si>
    <t>TE918</t>
  </si>
  <si>
    <t>TE929</t>
  </si>
  <si>
    <t>TW111</t>
  </si>
  <si>
    <t>RG186</t>
  </si>
  <si>
    <t>HR116</t>
  </si>
  <si>
    <t>Sold to Turkey Turkish AF as '420' 10.4.47 Sold to Turkey (Air Britain Serials)</t>
  </si>
  <si>
    <t>RF776</t>
  </si>
  <si>
    <t>Served with 464 Sqn, under RAF control 2/44 (Brian Fillery's website) To Czech AF 5.6.47 (Air Britain Serials)</t>
  </si>
  <si>
    <t>MV563</t>
  </si>
  <si>
    <t>RF623</t>
  </si>
  <si>
    <t>RF964</t>
  </si>
  <si>
    <t>TE799</t>
  </si>
  <si>
    <t>PZ401</t>
  </si>
  <si>
    <t>9 June 1947</t>
  </si>
  <si>
    <t>To Armee de l'Air 9.6.47 (Air Britain Serials)</t>
  </si>
  <si>
    <t>NS572</t>
  </si>
  <si>
    <t>618/140/34 Wg/109</t>
  </si>
  <si>
    <t>10 June 1947</t>
  </si>
  <si>
    <t>To 6353M 10.6.47 (Air Britain Serials)</t>
  </si>
  <si>
    <t>PZ250</t>
  </si>
  <si>
    <t>169/141/NFDW</t>
  </si>
  <si>
    <t>Sold 10.6.47 (Air Britain Serials)</t>
  </si>
  <si>
    <t>MM186</t>
  </si>
  <si>
    <t>SOC 10.6.47 (Air Britain Serials)</t>
  </si>
  <si>
    <t>NT238</t>
  </si>
  <si>
    <t>141/169</t>
  </si>
  <si>
    <t>13 June 1947</t>
  </si>
  <si>
    <t>To Armee de l'Air 13.6.47 (Air Britain Serials)</t>
  </si>
  <si>
    <t>PF598</t>
  </si>
  <si>
    <t>274MU</t>
  </si>
  <si>
    <t>Swung on landing and u/c collapsed Lichfield 13.6.47 (Air Britain Serials)</t>
  </si>
  <si>
    <t>NS853</t>
  </si>
  <si>
    <t>107/305</t>
  </si>
  <si>
    <t>16 June 1947</t>
  </si>
  <si>
    <t>SOC 16.6.47 (Air Britain Serials)</t>
  </si>
  <si>
    <t>RS611</t>
  </si>
  <si>
    <t>Sold 16.6.47 (Air Britain Serials)</t>
  </si>
  <si>
    <t>KA150</t>
  </si>
  <si>
    <t>KA199</t>
  </si>
  <si>
    <t>KA209</t>
  </si>
  <si>
    <t>KA212</t>
  </si>
  <si>
    <t>Hier die Geschichte der HR 130 LA-E:
Gebaut von Standard Motors Ltd. Coventry nach Contract 1680. (Siehe Bild oben)
30.03.44 Einsatz bei der 10 MU Hullavington
18.06.44 Einsatz bei der No.235 Squadron
09.01.45 Einsatz bei der Central Gunnery School, Catfoss
12.07.46 Einsatz bei der Martin Hearn Ltd, Hooton Park, RiW
03.10.46 Einsatz bei der 15 MU Wroughton
03.09.47 Verkauft zum Verschrotten
Die Maschine hatte keine feste Crew,
nach dem Unit’s Operations Record Book liessen sich folgende Einsätz bei der 235 Squadron nachverfolgen:
10.9.44 F/O A. Jacques and F/O E.J. Saville, patrol, no shipping sighted
12.9.44 F/Sgt C.A. Cogswell and F/Sgt E.O. Brown, patrol, no sightings
19.9.44 F/O P.C Kilmaster and F/O A.F. Godwin, anti-flak and fighter cover for
an attack on 3 ships off Stong Fjord
21.9.44 returned early from patrol due to engine trouble, no crew details
22.9.44 F/O E.S. Fletcher and F/O A.J. Watson, patrol, no sightings
27.9.44 P/O A.C Driver and W/O E.C. Driver, sighted 2 ships off Kristiansand
28.9.44 F/Lt H.J. Thomas and F/O T.G. Price, patrol, no sightings
30.9.44 Jacques/Saville, patrol, no sightings
2.10.44 Jacques/Saville, patrol, shipping sighted but no attack
3.10.44 Jacques/Saville, patrol, shipping sighted but no attack
4.10.44 Jacques/Saville, patrol, shipping sighted but no attack
13.10.44 F/Lt R.S. Turner and F/O A. McInnes, patrol returned early due to bad weather
21.10.44 Turner/McInnes, patrol, no sighting
30.10.44 Jacques/Saville, 2 aircraft patrol, destroyed a Ju 88
8.11.44 Cogswell/Brown, patrol, no sightings
16.11.44 Turner/McInnes, patrol, no sighting
21.11.44 Cogswell/Brown, patrol, shipping sighted but no attack
25.11.44 F/Lt G.R. Mayhew and F/O S.W. Farrow, patrol, no sighting
5.12.44 Mayhew/Farrow patrol, attacked shipping at Nordgulen
7.12.44 F/O Webster and F.Sgt Pepper, patrol, attacked by Bf 109s and Fw 190s
8.12.44 Webster/Pepper, ASR search for previous days casualties
10.12.44 Webster/Pepper, wing damaged by a spent shell case from "V" during an
attack on shipping
12.12.44 F/Lt Davenport and F/Lt Alcock, returned due to engine failure
16.12.44 Davenport/Alcock, attacked a ship aground on Siglesten rock
Die LA-E hatte als Bewaffnung vier 20 mm Hispano Kanonen und zwei 227 kg Bomben im 
dafür geänderten Bombenschacht, sowie vier 7,7 mm Browning Maschinengewehre im Bug.
Sie wurde durch zwei Rolls Royce Merlin Mk 25 Motoren mit je 1635 PS angetrieben.
Farbschema:
Oberseite in Ocean Grey FS 36152, bzw. 36176, 36187 (Tamiya XF54, Humbrol 79)
Unterseite in Sky FS 34504 bzw. 34583, 34672, 34424 (Tamiya XF 21, Humbrol 90)
Propeller-Spinner in Yellow FS 13507 (Tamiya X8, Humbrol 69)
Referenzliteratur:
Britische Luftwaffe, Daniel J. March Tosa Verlag ISBN 3-85492-474-7
Below is an extract from the Unit's Operations Record Book of 235 Squadron (http://www.making-history.ca/features/british/235sqdRAF-mosquito/default.htm)
HR 130 was definitely involved with different crews in these operations:
10.9.44 F/O A. Jacques and F/O E.J. Saville, patrol, no shipping sighted
12.9.44 F/Sgt C.A. Cogswell and F/Sgt E.O. Brown, patrol, no sightings
19.9.44 F/O P.C Kilmaster and F/O A.F. Godwin, anti-flak and fighter cover for an attack on 3 ships off Stong Fjord
21.9.44 returned early from patrol due to engine trouble, no crew details
22.9.44 F/O E.S. Fletcher and F/O A.J. Watson, patrol, no sightings
27.9.44 P/O A.C Driver and W/O E.C. Driver, sighted 2 ships off Kristiansand
28.9.44 F/Lt H.J. Thomas and F/O T.G. Price, patrol, no sightings
30.9.44 Jacques/Saville, patrol, no sightings
2.10.44 Jacques/Saville, patrol, shipping sighted but no attack
3.10.44 Jacques/Saville, patrol, shipping sighted but no attack
4.10.44 Jacques/Saville, patrol, shipping sighted but no attack
13.10.44 F/Lt R.S. Turner and F/O A. McInnes, patrol returned early due to bad weather
21.10.44 Turner/McInnes, patrol, no sighting
30.10.44 Jacques/Saville, 2 aircraft patrol, destroyed a Ju 88
8.11.44 Cogswell/Brown, patrol, no sightings
16.11.44 Turner/McInnes, patrol, no sighting
21.11.44 Cogswell/Brown, patrol, shipping sighted but no attack
25.11.44 F/Lt G.R. Mayhew and F/O S.W. Farrow, patrol, no sighting
5.12.44 Mayhew/Farrow patrol, attacked shipping at Nordgulen
7.12.44 F/O Webster and F.Sgt Pepper, patrol, attacked by Bf 109s and Fw 190s
8.12.44 Webster/Pepper, ASR search for previous days casualties
10.12.44 Webster/Pepper, wing damaged by a spent shell case from "V" during an attack on shipping
12.12.44 F/Lt Davenport and F/Lt Alcock, returned due to engine failure
16.12.44 Davenport/Alcock, attacked a ship aground on Siglesten rock
The LA-E was armed with four .303 inch Browning machine guns mounted in nose and four 20 mm Hispano cannons under the cockpit. The bomb load was two 250 lb. bombs (eventually increased to 500 lb.).It was powered with two Rolls Royce Merlin Mk 25 with 1635 hp. 
LA-E was painted overall Ocean Grey on upper surfaces, Sky under surfaces and Yellow spinners. SS 3.9.47 (Air Britain Serials)</t>
  </si>
  <si>
    <t>450219 GILBERT, ROGER W MOSQUITO NS-985 WATTON, UK 25 (Thomas Ensminger - MH not sure what to make of this one, not shown as having been with the USAAF) Sold 10.10.47 (Air Britain Serials)</t>
  </si>
  <si>
    <t>TE812</t>
  </si>
  <si>
    <t>10/10/1947 Mosquito TE812 of 1 Ferry Unit belly landed at Pershore. (http://www.couplandbell.com/marg/crashes1946-49.htm) Bellylanded at Pershore 10.10.47 (Air Britain Serials) 10.10.47 1FU. TE812 Belly-landed on Pershore aerodrome. (Mosquito Crash Log)</t>
  </si>
  <si>
    <t>KB525</t>
  </si>
  <si>
    <t>12 October 1947</t>
  </si>
  <si>
    <t>SOC 12.10.47 (Air Britain Serials)</t>
  </si>
  <si>
    <t>NS955</t>
  </si>
  <si>
    <t>515/51OTU/44MU</t>
  </si>
  <si>
    <t>13 October 1947</t>
  </si>
  <si>
    <t>Hit by tractor in hangar Edzell 13.10.47 SOC (Air Britain Serials)</t>
  </si>
  <si>
    <t>MM429</t>
  </si>
  <si>
    <t>Ian Piper's 605 mentions UP-H MM429 and UP-T RS678. Sold Turkish AF as '521' 13.10.47 Sold 13.10.47 (Air Britain Serials)</t>
  </si>
  <si>
    <t>RS559</t>
  </si>
  <si>
    <t>21/305/14</t>
  </si>
  <si>
    <t>14 October 1947</t>
  </si>
  <si>
    <t>Sold 14.10.47 (Air Britain Serials)</t>
  </si>
  <si>
    <t>HR195</t>
  </si>
  <si>
    <t>418/107</t>
  </si>
  <si>
    <t>Taken on strength from No.27 Movements Unit, 3 June 1944; to No.43 Group, 29 September 1944; returned to No.418 Squadron, 4 November 1944; damaged in accident, Category AC, 6 November 1944 and sent to No.43 Group; returned to squadron (date uncertain but approximately mid-February 1945). Letter "P" found on lists of aircraft dated 3 August and 31 August 1944; letter "H" carried in ORB, 22 February 1945 to end of hostilities. Sometimes misidentified in ORB as "RS195" (a Lancaster serial). Sold to Turkey Turkish AF as '478' 14.10.47. Sold to Turkey 14.10.47 (Air Britain Serials)</t>
  </si>
  <si>
    <t>LR402</t>
  </si>
  <si>
    <t>Sold to DH for Turkish AF as '456' 14.10.47 Sold to DH 14.10.47 (Air Britain Serials)</t>
  </si>
  <si>
    <t>PZ451</t>
  </si>
  <si>
    <t>HX953</t>
  </si>
  <si>
    <t>464/21/487/418/605/4</t>
  </si>
  <si>
    <t>16 October 1947</t>
  </si>
  <si>
    <t>First mentioned in 418 Sqn. ORB, 6/7 April 1945, when letter X also given. SOC 16.10.47 (Air Britain Serials)</t>
  </si>
  <si>
    <t>ML938</t>
  </si>
  <si>
    <t>109/105/16OTU/204CTU</t>
  </si>
  <si>
    <t>SOC 16.10.47 (Air Britain Serials)</t>
  </si>
  <si>
    <t>204CTU</t>
  </si>
  <si>
    <t>KB576</t>
  </si>
  <si>
    <t>RN/RAF</t>
  </si>
  <si>
    <t>HR146</t>
  </si>
  <si>
    <t>107/54OTU</t>
  </si>
  <si>
    <t>Sold Turkish AF as '532' 16.10.47 Sold 16.10.47 (Air Britain Serials)</t>
  </si>
  <si>
    <t>NS839</t>
  </si>
  <si>
    <t>Taken on strength from De Havilland, 19 February 1944; to No.43 Group, 2 May 1944; returned to No.418 Squadron, 15 June 1944. TH-V, letter on list dated 31 August 1944. Sold 16.10.47 (Air Britain Serials)</t>
  </si>
  <si>
    <t>NT416</t>
  </si>
  <si>
    <t>SS 16.10.47 (Air Britain Serials)</t>
  </si>
  <si>
    <t>KB514</t>
  </si>
  <si>
    <t>18 October 1947</t>
  </si>
  <si>
    <t>SOC 18.10.47 (Air Britain Serials)</t>
  </si>
  <si>
    <t>KB528</t>
  </si>
  <si>
    <t>HK327</t>
  </si>
  <si>
    <t>19 October 1947</t>
  </si>
  <si>
    <t>To 6343M 31.5.47 To Belgian AF as GI 19.10.47 Wfu (Air Britain Serials) 
With the introduction of the De Havilland DH.98 Mosquito NF.30 night-fighter in squadron service the need arose to have some instructional airframes to train ground personnel at the Technical School at Tongeren. For this purpose a Mosquito NF.17 and NF.19 were acquired from RAF stocks.
-- HK327/6343M NF. Mk.17
300547: Bought by Belgian Government
090747: Transferred (47MU, RAF).
151047: London Docks (GB).
190147: Arrived at Antwerpen aboard SS Springcragl 
000047: Transported to Tongeren (temporarily Technical School) to be used as an instructional airframe
(http://belmilac.wetpaint.com/page/De+Havilland+DH.98+Mosquito+NF.17+%26+19)</t>
  </si>
  <si>
    <t>MM338</t>
  </si>
  <si>
    <t>20 October 1947</t>
  </si>
  <si>
    <t>440520 MOSQUITO MM-338 WATTON, UK 802 (Thomas Ensminger) To Armee de l'Air 20.10.47 (Air Britain Serials)</t>
  </si>
  <si>
    <t>MM130</t>
  </si>
  <si>
    <t>571/692/109</t>
  </si>
  <si>
    <t>21 October 1947</t>
  </si>
  <si>
    <t>SOC 21.10.47 (Air Britain Serials)</t>
  </si>
  <si>
    <t>KB649</t>
  </si>
  <si>
    <t>NT335</t>
  </si>
  <si>
    <t>Served with 456 Sqn as RX-V under RAF control 12/44 to 15/06/45 as Sqn disbanded. Back to RAF. (Brian Fillery's website) SOC 21.10.47 (Air Britain Serials)</t>
  </si>
  <si>
    <t>KB539</t>
  </si>
  <si>
    <t>KA937</t>
  </si>
  <si>
    <t>KA939</t>
  </si>
  <si>
    <t>KB683</t>
  </si>
  <si>
    <t>KB435</t>
  </si>
  <si>
    <t>KB457</t>
  </si>
  <si>
    <t>KB647</t>
  </si>
  <si>
    <t>KB544</t>
  </si>
  <si>
    <t>KB628</t>
  </si>
  <si>
    <t>KB552</t>
  </si>
  <si>
    <t>KB679</t>
  </si>
  <si>
    <t>KA158</t>
  </si>
  <si>
    <t>151 Sqn 13/06/46 - 11/04/47 (Brian Fillery) SOC 21.10.47 (Air Britain Serials)</t>
  </si>
  <si>
    <t>KA119</t>
  </si>
  <si>
    <t>29 Sqn 28/03/46 - 26/09/46 as RO-Z (Brian Fillery) SOC 21.10.47 (Air Britain Serials)        Aircraft Record Card created on 22 February 1945, but cancelled on 19 March 1945, with no record of RCAF use or ownership.  This aircraft later served with 29 Squadron, RAF.  Struck off by RAF on 21 October 1947. de Havilland DH.98. (http://www.ody.ca/~bwalker/RCAF_JX579_KA232.html)</t>
  </si>
  <si>
    <t>KA280</t>
  </si>
  <si>
    <t>25 Sqn 21/03/46 - 26/09/46 as ZK:Z (Brian Fillery) SOC 21.10.47 (Air Britain Serials)</t>
  </si>
  <si>
    <t>PZ400</t>
  </si>
  <si>
    <t>KA345</t>
  </si>
  <si>
    <t>KA938</t>
  </si>
  <si>
    <t>KA946</t>
  </si>
  <si>
    <t>KA947</t>
  </si>
  <si>
    <t>KA963</t>
  </si>
  <si>
    <t>KA980</t>
  </si>
  <si>
    <t>KB378</t>
  </si>
  <si>
    <t>KB422</t>
  </si>
  <si>
    <t>KB500</t>
  </si>
  <si>
    <t>KB553</t>
  </si>
  <si>
    <t>KB566</t>
  </si>
  <si>
    <t>KB567</t>
  </si>
  <si>
    <t>KB571</t>
  </si>
  <si>
    <t>KB572</t>
  </si>
  <si>
    <t>KB573</t>
  </si>
  <si>
    <t>KB582</t>
  </si>
  <si>
    <t>KB583</t>
  </si>
  <si>
    <t>KB586</t>
  </si>
  <si>
    <t>KB588</t>
  </si>
  <si>
    <t>KB594</t>
  </si>
  <si>
    <t>KB599</t>
  </si>
  <si>
    <t>KB607</t>
  </si>
  <si>
    <t>KB608</t>
  </si>
  <si>
    <t>KB609</t>
  </si>
  <si>
    <t>KB616</t>
  </si>
  <si>
    <t>KB618</t>
  </si>
  <si>
    <t>KB621</t>
  </si>
  <si>
    <t>KB634</t>
  </si>
  <si>
    <t>KB638</t>
  </si>
  <si>
    <t>KB639</t>
  </si>
  <si>
    <t>KB644</t>
  </si>
  <si>
    <t>KB653</t>
  </si>
  <si>
    <t>KB657</t>
  </si>
  <si>
    <t>KB661</t>
  </si>
  <si>
    <t>KB666</t>
  </si>
  <si>
    <t>KB680</t>
  </si>
  <si>
    <t>KB688</t>
  </si>
  <si>
    <t>KB690</t>
  </si>
  <si>
    <t>KB693</t>
  </si>
  <si>
    <t>KB462</t>
  </si>
  <si>
    <t>142/162/142/627/109</t>
  </si>
  <si>
    <t>22 October 1947</t>
  </si>
  <si>
    <t>SOC 22.10.47 (Air Britain Serials)</t>
  </si>
  <si>
    <t>KB486</t>
  </si>
  <si>
    <t>142/627/109/Little Snoring</t>
  </si>
  <si>
    <t>KB538</t>
  </si>
  <si>
    <t>KB423</t>
  </si>
  <si>
    <t>KB519</t>
  </si>
  <si>
    <t>RS508</t>
  </si>
  <si>
    <t>KB645</t>
  </si>
  <si>
    <t>MM749</t>
  </si>
  <si>
    <t>MM812</t>
  </si>
  <si>
    <t>KB518</t>
  </si>
  <si>
    <t>KB623</t>
  </si>
  <si>
    <t>KA949</t>
  </si>
  <si>
    <t>KA957</t>
  </si>
  <si>
    <t>KA972</t>
  </si>
  <si>
    <t>KA975</t>
  </si>
  <si>
    <t>KB376</t>
  </si>
  <si>
    <t>KB385</t>
  </si>
  <si>
    <t>KB386</t>
  </si>
  <si>
    <t>KB515</t>
  </si>
  <si>
    <t>KB516</t>
  </si>
  <si>
    <t>KB521</t>
  </si>
  <si>
    <t>KB542</t>
  </si>
  <si>
    <t>KB543</t>
  </si>
  <si>
    <t>KB546</t>
  </si>
  <si>
    <t>KB550</t>
  </si>
  <si>
    <t>KB569</t>
  </si>
  <si>
    <t>KB577</t>
  </si>
  <si>
    <t>KB578</t>
  </si>
  <si>
    <t>KB580</t>
  </si>
  <si>
    <t>KB581</t>
  </si>
  <si>
    <t>KB590</t>
  </si>
  <si>
    <t>KB592</t>
  </si>
  <si>
    <t>KB595</t>
  </si>
  <si>
    <t>KB600</t>
  </si>
  <si>
    <t>KB601</t>
  </si>
  <si>
    <t>KB604</t>
  </si>
  <si>
    <t>KB614</t>
  </si>
  <si>
    <t>KB629</t>
  </si>
  <si>
    <t>KB650</t>
  </si>
  <si>
    <t>KB651</t>
  </si>
  <si>
    <t>KB654</t>
  </si>
  <si>
    <t>KB656</t>
  </si>
  <si>
    <t>KB658</t>
  </si>
  <si>
    <t>KB667</t>
  </si>
  <si>
    <t>KB671</t>
  </si>
  <si>
    <t>KB684</t>
  </si>
  <si>
    <t>KB692</t>
  </si>
  <si>
    <t>KB694</t>
  </si>
  <si>
    <t>KB395</t>
  </si>
  <si>
    <t>23 October 1947</t>
  </si>
  <si>
    <t>SOC 23.10.47 (Air Britain Serials)</t>
  </si>
  <si>
    <t>KB488</t>
  </si>
  <si>
    <t>608/163</t>
  </si>
  <si>
    <t>KB474</t>
  </si>
  <si>
    <t>139/163</t>
  </si>
  <si>
    <t>KB669</t>
  </si>
  <si>
    <t>27 MU</t>
  </si>
  <si>
    <t>Mosquito B. 25 KB 669 made it to England in March but was too late for the war. It went to 27 Maintenance Unit, Shawbury, and was scrapped in Nov., 1949. ( http://www.virtualmuseum.ca/pm.php?id=record_detail&amp;fl=0&amp;lg=English&amp;ex=00000192&amp;rd=94082&amp;hs=0# ) SOC 23.10.47 (Air Britain Serials)</t>
  </si>
  <si>
    <t>MM698</t>
  </si>
  <si>
    <t>PZ379</t>
  </si>
  <si>
    <t>Sold 23.10.47 (Air Britain Serials)</t>
  </si>
  <si>
    <t>KA979</t>
  </si>
  <si>
    <t>KB379</t>
  </si>
  <si>
    <t>KB384</t>
  </si>
  <si>
    <t>KB402</t>
  </si>
  <si>
    <t>KB431</t>
  </si>
  <si>
    <t>KB555</t>
  </si>
  <si>
    <t>KB556</t>
  </si>
  <si>
    <t>KB579</t>
  </si>
  <si>
    <t>RL215</t>
  </si>
  <si>
    <t>24 October 1947</t>
  </si>
  <si>
    <t>Crashed on night training flight Mailingwood Kent 24.10.47 (Air Britain Serials)</t>
  </si>
  <si>
    <t>KB659</t>
  </si>
  <si>
    <t>SOC 24.10.47 (Air Britain Serials)</t>
  </si>
  <si>
    <t>KB691</t>
  </si>
  <si>
    <t>25 October 1947</t>
  </si>
  <si>
    <t>SOC 25.10.47 (Air Britain Serials)</t>
  </si>
  <si>
    <t>KB630</t>
  </si>
  <si>
    <t>TE879</t>
  </si>
  <si>
    <t>45/18</t>
  </si>
  <si>
    <t>27 October 1947</t>
  </si>
  <si>
    <t>Bellylanded after engine failure Butterworth 27.10.47 (Air Britain Serials)</t>
  </si>
  <si>
    <t>RV354</t>
  </si>
  <si>
    <t>SOC 27.10.47 (Air Britain Serials)</t>
  </si>
  <si>
    <t>NT277</t>
  </si>
  <si>
    <t>To Armee de l'Air 27.10.47 (Air Britain Serials)</t>
  </si>
  <si>
    <t>TE796</t>
  </si>
  <si>
    <t>30 October 1947</t>
  </si>
  <si>
    <t>SOC 30.10.47 (Air Britain Serials)</t>
  </si>
  <si>
    <t>KB417</t>
  </si>
  <si>
    <t>31 October 1947</t>
  </si>
  <si>
    <t>SOC 31.10.47 (Air Britain Serials)</t>
  </si>
  <si>
    <t>KA933</t>
  </si>
  <si>
    <t>ADLS/162/TCDU/24</t>
  </si>
  <si>
    <t>1 November 1947</t>
  </si>
  <si>
    <t>SOC 1.11.47 (Air Britain Serials)</t>
  </si>
  <si>
    <t>KA930</t>
  </si>
  <si>
    <t>KB603</t>
  </si>
  <si>
    <t>PF615</t>
  </si>
  <si>
    <t>4 November 1947</t>
  </si>
  <si>
    <t>Swung and u/c collapsed on landing Gatow 4.11.47 (Air Britain Serials)</t>
  </si>
  <si>
    <t>KB399</t>
  </si>
  <si>
    <t>139/128/139/162/571</t>
  </si>
  <si>
    <t>7 November 1947</t>
  </si>
  <si>
    <t>SOC 7.11.47 (Air Britain Serials)</t>
  </si>
  <si>
    <t>KB405</t>
  </si>
  <si>
    <t>608/162/608/16OTU</t>
  </si>
  <si>
    <t>NS743</t>
  </si>
  <si>
    <t>To RN 7.11.47 Rts Fleetlands 7.11.47 (Air Britain Serials)</t>
  </si>
  <si>
    <t>NS502</t>
  </si>
  <si>
    <t>544/RN</t>
  </si>
  <si>
    <t>This aircraft appears to have been named Master Ranger, written on the nose in light grey letter. " have been in contact with Jeff Bobo, and he has sent me pictures of the nose art. Yes, "Master Ranger" was what I was looking for. Apparently he was told by Brian Taylor, who made the drawings." SOC 7.11.47 (Air Britain Serials)</t>
  </si>
  <si>
    <t>KB635</t>
  </si>
  <si>
    <t>KB520</t>
  </si>
  <si>
    <t>162/571</t>
  </si>
  <si>
    <t>KB557</t>
  </si>
  <si>
    <t>RAE/162</t>
  </si>
  <si>
    <t>KB673</t>
  </si>
  <si>
    <t>KB445</t>
  </si>
  <si>
    <t>KB413</t>
  </si>
  <si>
    <t>KB441</t>
  </si>
  <si>
    <t>KB655</t>
  </si>
  <si>
    <t>KB490</t>
  </si>
  <si>
    <t>4,000lb bomb bay conversion (Brian Fillery) SOC 7.11.47 (Air Britain Serials)</t>
  </si>
  <si>
    <t>KB545</t>
  </si>
  <si>
    <t>KB559</t>
  </si>
  <si>
    <t>NT191</t>
  </si>
  <si>
    <t>To Armee de l'Air 7.11.47 (Air Britain Serials)</t>
  </si>
  <si>
    <t>KB611</t>
  </si>
  <si>
    <t>KB612</t>
  </si>
  <si>
    <t>KB633</t>
  </si>
  <si>
    <t>KB676</t>
  </si>
  <si>
    <t>KB678</t>
  </si>
  <si>
    <t>KB432</t>
  </si>
  <si>
    <t>KB466</t>
  </si>
  <si>
    <t>NT511</t>
  </si>
  <si>
    <t>11 November 1947</t>
  </si>
  <si>
    <t>To 6485M 11.11.47 (Air Britain Serials)</t>
  </si>
  <si>
    <t>TE760</t>
  </si>
  <si>
    <t>SOC 11.11.47 (Air Britain Serials)</t>
  </si>
  <si>
    <t>TW244</t>
  </si>
  <si>
    <t>Force landing after engine fire Ford 11.11.47 (Air Britain Serials)</t>
  </si>
  <si>
    <t>KB551</t>
  </si>
  <si>
    <t>142/162/TFU</t>
  </si>
  <si>
    <t>12 November 1947</t>
  </si>
  <si>
    <t>SOC 12.11.47 (Air Britain Serials)</t>
  </si>
  <si>
    <t>KB505</t>
  </si>
  <si>
    <t>KB541</t>
  </si>
  <si>
    <t>KB526</t>
  </si>
  <si>
    <t>KB487</t>
  </si>
  <si>
    <t>KB631</t>
  </si>
  <si>
    <t>KB675</t>
  </si>
  <si>
    <t>KB511</t>
  </si>
  <si>
    <t>KA967</t>
  </si>
  <si>
    <t>14 November 1947</t>
  </si>
  <si>
    <t>Stored 14.11.47 NFT (Air Britain Serials)</t>
  </si>
  <si>
    <t>NT566</t>
  </si>
  <si>
    <t>406/54OTU/228OCU/504</t>
  </si>
  <si>
    <t>17 November 1947</t>
  </si>
  <si>
    <t>To 6486M 17.11.47 (Air Britain Serials)</t>
  </si>
  <si>
    <t>TK601</t>
  </si>
  <si>
    <t>Cv TT/4FP</t>
  </si>
  <si>
    <t>Crashed on landing Marham 27.11.47 DBR and SS 5.8.48 (Air Britain Serials)</t>
  </si>
  <si>
    <t>RG247</t>
  </si>
  <si>
    <t>SOC 27.11.47 (Air Britain Serials)</t>
  </si>
  <si>
    <t>TE599</t>
  </si>
  <si>
    <t>TE809</t>
  </si>
  <si>
    <t>SOC 27.11.47 (Air Britain Serials) 10.03.44 605 Sqn. TE809 Aircraft struck balloon cable near Buntingford, Herts, so pilot climbed aircraft and then crew baled out. (Mosquito Crash Log)</t>
  </si>
  <si>
    <t>TE859</t>
  </si>
  <si>
    <t>MM738</t>
  </si>
  <si>
    <t>406/54OTU/RAE</t>
  </si>
  <si>
    <t>18 November 1947</t>
  </si>
  <si>
    <t>SOC 18.11.47 (Air Britain Serials)</t>
  </si>
  <si>
    <t>KB558</t>
  </si>
  <si>
    <t>RL177</t>
  </si>
  <si>
    <t>Engine cut on take-off bellylanded and hit tree Wittering 28.11.47 DBR (Air Britain Serials) 28.11.47 264 Sqn. RL177 Crashed on take-off from Wittering aerodrome. (Mosquito Crash Log)</t>
  </si>
  <si>
    <t>KB547</t>
  </si>
  <si>
    <t>571/692/571/163/162</t>
  </si>
  <si>
    <t>19 November 1947</t>
  </si>
  <si>
    <t>SOC 19.11.47 (Air Britain Serials)</t>
  </si>
  <si>
    <t>KB387</t>
  </si>
  <si>
    <t>139/128/1655MTU/16OTU</t>
  </si>
  <si>
    <t>KB456</t>
  </si>
  <si>
    <t>139/1655MTU/NTU</t>
  </si>
  <si>
    <t>KB391</t>
  </si>
  <si>
    <t>139/162/608</t>
  </si>
  <si>
    <t>KB453</t>
  </si>
  <si>
    <t>KB461</t>
  </si>
  <si>
    <t>KB548</t>
  </si>
  <si>
    <t>608/162/163</t>
  </si>
  <si>
    <t>KA932</t>
  </si>
  <si>
    <t>KA934</t>
  </si>
  <si>
    <t>KB382</t>
  </si>
  <si>
    <t>NS776</t>
  </si>
  <si>
    <t>192/1409 Flt</t>
  </si>
  <si>
    <t>NS816</t>
  </si>
  <si>
    <t>KB448</t>
  </si>
  <si>
    <t>SOC 19.11.47 (Air Britain Serials) 05.01.45 16 OTU. KB448 Aircraft failed to return from a night cross country exercise, presumed crashed at unknown site, crew missing. (Mosquito Crash Log)</t>
  </si>
  <si>
    <t>KB689</t>
  </si>
  <si>
    <t>KA156</t>
  </si>
  <si>
    <t>22 November 1947</t>
  </si>
  <si>
    <t>SOC 26.9.46 (Air Britain Serials)  First date: 19 August 1946 - Taken on strength by No. 1 Equipment Depot Received from Mutual Aid Board, from storage at Central Aircraft at Crumlin, Ontario.  To storage with No. 6 Repair Depot at Crumlin on 14 April 1947.  Sold to Nationalist Chinese AF. last date: 22 November 1947 - Struck off, to War Assets Corporation for sale. (http://www.ody.ca/~bwalker/RCAF_JX579_KA232.html)</t>
  </si>
  <si>
    <t>KA166</t>
  </si>
  <si>
    <t>RCAF (Air Britain Serials)
 first date: 19 August 1946 - Taken on strength by No. 1 Equipment Depot
 Received from Mutual Aid Board, from storage at Central Aircraft at Crumlin, Ontario.  To storage with No. 6 Repair Depot at Crumlin on 14 April 1947.  Sold to Nationalist Chinese AF.
 last date: 22 November 1947 - Struck off, to War Assets Corporation for sale
(http://www.ody.ca/~bwalker/RCAF_JX579_KA232.html)</t>
  </si>
  <si>
    <t>KA167</t>
  </si>
  <si>
    <t>RCAF (Air Britain Serials)
first date: 19 August 1946 - Taken on strength by No. 1 Equipment Depot
 Received from Mutual Aid Board, from storage at Central Aircraft at Crumlin, Ontario.  To storage with No. 6 Repair Depot at Crumlin on 14 April 1947.  Sold to Nationalist Chinese AF.
 last date: 22 November 1947 - Struck off, to War Assets Corporation for sale
(http://www.ody.ca/~bwalker/RCAF_JX579_KA232.html)</t>
  </si>
  <si>
    <t>KA173</t>
  </si>
  <si>
    <t>KA174</t>
  </si>
  <si>
    <t>KA203</t>
  </si>
  <si>
    <t>KA204</t>
  </si>
  <si>
    <t>KA205</t>
  </si>
  <si>
    <t>RCAF To China as 103
first date: 19 August 1946 - Taken on strength by No. 1 Equipment Depot
 Received from Mutual Aid Board, from storage at Central Aircraft at Crumlin, Ontario.  To storage with No. 6 Repair Depot at Crumlin on 14 April 1947.  Sold to Nationalist Chinese AF, their serial 103.
 last date: 22 November 1947 - Struck off, to War Assets Corporation for sale
(http://www.ody.ca/~bwalker/RCAF_JX579_KA232.html)</t>
  </si>
  <si>
    <t>KA207</t>
  </si>
  <si>
    <t>RCAF To China as 096 (Air Britain Serials)
first date: 19 April 1946 - Taken on strength by No. 1 Equipment Depot
 Received from Mutual Aid Board, from storage at Central Aircraft at Crumlin, Ontario.  To storage with No. 6 Repair Depot at Crumlin on 14 April 1947.  Sold to Nationalist Chinese AF, their serial 096.
 last date: 22 November 1947 - Struck off, to War Assets Corporation for sale
(http://www.ody.ca/~bwalker/RCAF_JX579_KA232.html)</t>
  </si>
  <si>
    <t>KA208</t>
  </si>
  <si>
    <t>KA219</t>
  </si>
  <si>
    <t>KA220</t>
  </si>
  <si>
    <t>KA221</t>
  </si>
  <si>
    <t>KA231</t>
  </si>
  <si>
    <t xml:space="preserve">RCAF To China as 087 (Air Britain Serials)
first date: 19 August 1946 - Taken on strength by No. 1 Equipment Depot
 Received from Mutual Aid Board, from storage at Central Aircraft at Crumlin, Ontario.  To storage with No. 6 Repair Depot at Crumlin on 14 April 1947.  Sold to Nationalist Chinese AF, their serial 087.
 last date: 22 November 1947 - Struck off, to War Assets Corporation for sale
(http://www.ody.ca/~bwalker/RCAF_JX579_KA232.html)
</t>
  </si>
  <si>
    <t>KA232</t>
  </si>
  <si>
    <t>RCAF To China as 044 (Air Britain Serials)
first date: 19 August 1946 - Taken on strength by No. 1 Equipment Depot
 Received from Mutual Aid Board, from storage at Central Aircraft at Crumlin, Ontario.  To storage with No. 6 Repair Depot at Crumlin on 14 April 1947.  Sold to Nationalist Chinese AF, their serial 044.
 last date: 22 November 1947 - Struck off, to War Assets Corporation for sale
(http://www.ody.ca/~bwalker/RCAF_JX579_KA232.html)</t>
  </si>
  <si>
    <t>PF389</t>
  </si>
  <si>
    <t>109/571/163/16OTU</t>
  </si>
  <si>
    <t>26 November 1947</t>
  </si>
  <si>
    <t>SOC 26.11.47 (Air Britain Serials)</t>
  </si>
  <si>
    <t>PZ196</t>
  </si>
  <si>
    <t>PZ196 FB.VI Built at Hatfield and delivered sometime between 16 May 1945 and 19 June 1945. Crashed on takeoff from Mingaladon on 26 November 1947 during delivery flight to New Zealand. After suspecting undercarriage damage from the rough surface the pilot attempted to abort the takeoff but the aircraft swung off the runway and caught fire. The crew escaped but the aircraft was destroyed. . (http://www.adf-serials.com/nz-serials/) To RNZAF 26.8.47 no serial. Crashed on takeoff Mingaladon 26.11.47 (Air Britain Serials) 30.12.44 29 Sqn. PZ196 Landed heavily at Castle Camps aerodrome, undercarriage collapsed. (Mosquito Crash Log)</t>
  </si>
  <si>
    <t>KA155</t>
  </si>
  <si>
    <t>RCAF To China as 085   First date: 19 August 1946 - Taken on strength by No. 1 Equipment Depot Received from Mutual Aid Board, from storage at Central Aircraft at Crumlin, Ontario.  To storage with No. 6 Repair Depot at Crumlin in 1947.  Sold to Nationalist Chinese AF, their serial 085. last date: 27 November 1947 - Struck off, to War Assets Corporation for sale. (http://www.ody.ca/~bwalker/RCAF_JX579_KA232.html)</t>
  </si>
  <si>
    <t>LR523</t>
  </si>
  <si>
    <t>8OTU/204AFS</t>
  </si>
  <si>
    <t>1 December 1947</t>
  </si>
  <si>
    <t>Swung on take-off and u/c collapsed Cottesmore 1.12.47 to 6550M 14.4.48 (Air Britain Serials)</t>
  </si>
  <si>
    <t>PF575</t>
  </si>
  <si>
    <t>14/RN</t>
  </si>
  <si>
    <t>12 December 1947</t>
  </si>
  <si>
    <t>To RN 12.12.47 used for spares Fleetlands (Air Britain Serials)</t>
  </si>
  <si>
    <t>KA112</t>
  </si>
  <si>
    <t>RCAF (Air Britain Serials)  First date: 22 February 19445 - Taken on strength by Western Air Command Delivered to stored reserve, issued from storage on 21 June 1945.  Used by No. 133 (F) Squadron at RCAF Station Patricia Bay, BC, in 1945 to chase Japanese fire balloons.  Coded "L" and "P".  To storage again on 25 September 1945, reported serviceable on that date.  By 25 April 1946 on the books of No. 10 Repair Depot, stored at RCAF Station Patricia Bay, BC. last date: 18 December 1947 - Struck off, to War Assets Corporation for disposal (http://www.ody.ca/~bwalker/RCAF_JX579_KA232.html)</t>
  </si>
  <si>
    <t>KA113</t>
  </si>
  <si>
    <t>RCAF (Air Britain Serials)  First date: 22 February 1945 - Taken on strength by Eastern Air Command Delivered to stored reserve.  Issued from storage 6 March to 20 April 1945.  To storage with Western Air Command on 24 April 1945, issued from storage on 5 June 1945.  Used by No. 133 (F) Squadron at RCAF Station Patricia Bay, BC, in 1945 to chase Japanese fire balloons.  Coded "I". To storage again on 25 September 1945, reported serviceable on that date.  By 25 April 1946 on the books of No. 10 Repair Depot, stored at RCAF Station Patricia Bay, BC. last date: 18 December 1947? - Struck off, to War Assets Corporation for disposal (http://www.ody.ca/~bwalker/RCAF_JX579_KA232.html)</t>
  </si>
  <si>
    <t>KA118</t>
  </si>
  <si>
    <t>RCAF (Air Britain Serials)  First date: 2 February 1945 - Taken on strength by Eastern Air Command Delivered to stored reserve.  To storage with Western Air Command on 24 April 1945, issued from storage on 21 June 1945.  Used by No. 133 (F) Squadron at RCAF Station Patricia Bay, BC, in 1945 to chase Japanese fire balloons.  Coded "H".  Back to storage on 25 September 1945, noted as serviceable on that date.  By 25 April 1946 on the books of No. 10 Repair Depot, stored at RCAF Station Patricia Bay, BC.  Pending disposal from July 1947. last date: 18 December 1949 - Struck off, to War Assets Corporation for disposal. (http://www.ody.ca/~bwalker/RCAF_JX579_KA232.html)</t>
  </si>
  <si>
    <t>KA124</t>
  </si>
  <si>
    <t>RCAF (Air Britain Serials)  First date: 26 February 1945 - Taken on strength by Western Air Command Delivered to stored reserve, issued from storage on 9 June 1945.  Used by No. 133 (F) Squadron at RCAF Station Patricia Bay, BC, in 1945 to chase Japanese fire balloons.  Coded "B".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t>
  </si>
  <si>
    <t>KA125</t>
  </si>
  <si>
    <t>RCAF (Air Britain Serials)  First date: 26 February 1945 - Taken on strength by Eastern Air Command Delivered to stored reserve.  To storage with Western Air Command on 24 April 1945, issued from storage on 21 June 1945.  Used by No. 133 (F) Squadron at RCAF Station Patricia Bay, BC, in 1945 to chase Japanese fire balloons.  Coded "O". To storage on 25 September 1945, noted as serviceable at the time.  By 25 April 1946 on the books of No. 10 Repair Depot, stored at RCAF Station Patricia Bay, BC.  Pending disposal from 26 July 1947. last date: 18 December 1947 - Struck off, to War Assets Corporation for disposal. (http://www.ody.ca/~bwalker/RCAF_JX579_KA232.html)</t>
  </si>
  <si>
    <t>KA126</t>
  </si>
  <si>
    <t>RCAF (Air Britain Serials)  First date: 8 March 1945 - Taken on strength by Western Air Command Delivered to stored reserve, issued from storage on 9 June 1945.  Used by No. 133 (F) Squadron at RCAF Station Patricia Bay, BC, in 1945 to chase Japanese fire balloons.  Coded "C".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t>
  </si>
  <si>
    <t>KA127</t>
  </si>
  <si>
    <t>RCAF (Air Britain Serials)  First date: 8 March 1945 - Taken on strength by Eastern Air Command Delivered to stored reserve.  To storage with Western Air Command on 24 April 1945, issued from storage on 7 July 1945.  Used by No. 133 (F) Squadron at RCAF Station Patricia Bay, BC, in 1945 to chase Japanese fire balloons.  Coded "T".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t>
  </si>
  <si>
    <t>KA128</t>
  </si>
  <si>
    <t>RCAF (Air Britain Serials)  First date: 8 March 1945 - Taken on strength by Western Air Command Delivered to stored reserve, issued from storage on 30 August 1945.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t>
  </si>
  <si>
    <t>KA129</t>
  </si>
  <si>
    <t>RCAF (Air Britain Serials)  First date: 8 March 1945 - Taken on strength by Eastern Air Command Delivered to stored reserve.  To storage with Western Air Command on 24 April 1945, issued from storage on 21 June 1945.  Used by No. 133 (F) Squadron at RCAF Station Patricia Bay, BC, in 1945 to chase Japanese fire balloons.  Coded "G".  To storage on 25 September 1945, noted as serviceable at the time.  By 25 April 1946 on the books of No. 10 Repair Depot, stored at RCAF Station Patricia Bay, BC.  Pending disposal from July 1947. last date: 18 December 1947 - Struck off, to War Assets Corporation for disposal.(http://www.ody.ca/~bwalker/RCAF_JX579_KA232.html)</t>
  </si>
  <si>
    <t>KA130</t>
  </si>
  <si>
    <t>RCAF (Air Britain Serials)  First date: 8 March 1945 - Taken on strength by Eastern Air Command Delivered to stored reserve.  To storage with Western Air Command on 24 April 1945, issued from storage on 7 July 1945.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t>
  </si>
  <si>
    <t>KA131</t>
  </si>
  <si>
    <t>RCAF (Air Britain Serials)  First date: 2 April 1945 - Taken on strength by Western Air Command Delivered to stored reserve, issued from storage on 9 June 1945.  Used by No. 133 (F) Squadron at RCAF Station Patricia Bay, BC, in 1945 to chase Japanese fire balloons.  Coded "D".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t>
  </si>
  <si>
    <t>KA132</t>
  </si>
  <si>
    <t>RCAF (Air Britain Serials)  First date: 2 April 1945 - Taken on strength by Western Air Command Delivered to stored reserve, issued from storage on 9 June 1945.  Used by No. 133 (F) Squadron at RCAF Station Patricia Bay, BC, in 1945 to chase Japanese fire balloons.  Coded "E".  Flew this unit's last operation on 9 August 1945, unsuccessful attempt to catch balloon.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t>
  </si>
  <si>
    <t>KA133</t>
  </si>
  <si>
    <t>RCAF (Air Britain Serials)  First date: 2 April 1945 - Taken on strength by Western Air Command Delivered to stored reserve, issued from storage on 7 July 1945.  Used by No. 133 (F) Squadron at RCAF Station Patricia Bay, BC, in 1945 to chase Japanese fire balloons.  Coded "A".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t>
  </si>
  <si>
    <t>KA143</t>
  </si>
  <si>
    <t>RCAF (Air Britain Serials)  First date: 20 March 1945 - Taken on strength by Western Air Command Delivered to stored reserve, issued from storage on 7 July 1945.  Used by No. 133 (F) Squadron at RCAF Station Patricia Bay, BC, in 1945 to chase Japanese fire balloons.  Coded "R".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t>
  </si>
  <si>
    <t>KA110</t>
  </si>
  <si>
    <t>RCAF (Air Britain Serials) First date: 22 February 1945 - Taken on strength by Eastern Air Command Delivered to storage with Eastern Air Command.  Issued from storage on 10 March 1945, for use by No. 7 Operational Training Unit at Debert, NS.  To storage again on 20 April 1945.  To storage with Western Air Command on 24 April 1945, issued from storage on 7 July 1945.  To storage again on 25 September 1945, reported serviceable on that date.  By 25 April 1946 on the books of No. 10 Repair Depot, stored at RCAF Station Patricia Bay, BC. last date: 18 December 1947 - Struck off, to War Assets Corporation for disposal (http://www.ody.ca/~bwalker/RCAF_JX579_KA232.html)</t>
  </si>
  <si>
    <t>PF561</t>
  </si>
  <si>
    <t>69/14/Cv TT39/RN</t>
  </si>
  <si>
    <t>18 December 1947</t>
  </si>
  <si>
    <t>To RN 18.12.47 (Air Britain Serials)</t>
  </si>
  <si>
    <t>KA103</t>
  </si>
  <si>
    <t>RCAF (Air Britain Serials)
first date: 7 February 1945 - Taken on strength by Western Air Command
 Used by No. 133 (F) Squadron at RCAF Station Patricia Bay, BC, in 1945 to chase Japanese fire balloons.  Coded "N".  To Coates Ltd. on 16 August 1945, for repairs to wings.  To storage on 4 September 1945.  By 25 April 1946 on the books of No. 10 Repair Depot, stored at Patricia Bay.  Pending disposal from July 1947.
 last date: 18 December 1947 - Struck off, to War Assets Corporation for sale
(http://www.ody.ca/~bwalker/RCAF_JX579_KA232.html)</t>
  </si>
  <si>
    <t>RK947</t>
  </si>
  <si>
    <t>54OTU/228OTU</t>
  </si>
  <si>
    <t>30 December 1947</t>
  </si>
  <si>
    <t>To 6494M 30.12.47 (Air Britain Serials)</t>
  </si>
  <si>
    <t>RG251</t>
  </si>
  <si>
    <t>684/81/18</t>
  </si>
  <si>
    <t>31 December 1947</t>
  </si>
  <si>
    <t>SOC 31.12.47 (Air Britain Serials)</t>
  </si>
  <si>
    <t>MV538</t>
  </si>
  <si>
    <t>To Armee de l'Air 31.12.47 (Air Britain Serials)</t>
  </si>
  <si>
    <t>NT598</t>
  </si>
  <si>
    <t>KA116</t>
  </si>
  <si>
    <t>RCAF (Air Britain Serials)  First date: 22 February 1945 - Taken on strength by No. 1 Air Command Category B damage on 1 April 1945, while being operated by No. 124 (Ferry) Squadron.  Temporary repairs, including engine change, performed at accident site to permit ferrying to Trenton.  To No. 6 Repair Depot on 23 April 1945 for repairs.  Pending disposal from 17 January 1947, in storage at No. 6 Repair Depot.  Allocated to workshop reserve at No. 6 Repair Depot on 1 March 1947 for test and experimental purposes.  Pending disposal again in April 1947. last date: 6 January 1948 - Struck off, to War Assets Corporation for disposal. (http://www.ody.ca/~bwalker/RCAF_JX579_KA232.html)</t>
  </si>
  <si>
    <t>RS503</t>
  </si>
  <si>
    <t>6 January 1948</t>
  </si>
  <si>
    <t>SOC 8.1.48 (Air Britain Serials)</t>
  </si>
  <si>
    <t>VL729</t>
  </si>
  <si>
    <t>21/107</t>
  </si>
  <si>
    <t>9 January 1948</t>
  </si>
  <si>
    <t>U/c collapsed on landing Istres France 9.1.48 (Air Britain Serials)</t>
  </si>
  <si>
    <t>NT552</t>
  </si>
  <si>
    <t>239/44MU</t>
  </si>
  <si>
    <t>14 January 1948</t>
  </si>
  <si>
    <t>From Colin Cummings 'Final Landings' volume:
"14 Jan 48, NT552 Mosquito NF30, 44MU, RAF Shawbury, 1 killed
The aircraft was on a ferry flight and on final approach to land, the port wing dropped, the aircraft yawed to port and dived steeply into the ground. The port wing struck first and the aircraft cartwheeled and disintegrated. It is suspected that the port engine did not pick up when the pilot advanced the throttles during the approach and this caused the initial wing drop and yaw. however, the break up of the aircraft made it difficult to determine the true cause of the loss. The pilot had an exceptional war record, as witness his DFC and Bar, and flew Mustangs and Mosquitos, the latter in the photographic reconnaissance role. During one long range sortie, his unarmed aircraft was attacked by two enemy fighers but he descended to very low level and eventually applied his evasion tatics with such aggression that one of his pursuers flew into some trees.
Squadron Leader Richard Francis Christopher GARVEY, DFC and Bar."
(Errol Martyn on RAF Commands Forum) Dived into ground on approach Shawbury 14.1.48 cause not known (Air Britain Serials) 14.01.48 44 MU. NT552 Crashed on approach to Shawbury, killing one. (Mosquito Crash Log)</t>
  </si>
  <si>
    <t>TE872</t>
  </si>
  <si>
    <t>PZ337</t>
  </si>
  <si>
    <t>TE919</t>
  </si>
  <si>
    <t>HJ663</t>
  </si>
  <si>
    <t>MM285</t>
  </si>
  <si>
    <t>NT128</t>
  </si>
  <si>
    <t>HJ819</t>
  </si>
  <si>
    <t>151/456/60OTU/51OTU</t>
  </si>
  <si>
    <t>4 September 1947</t>
  </si>
  <si>
    <t>SOC 4.9.47 (Air Britain Serials)</t>
  </si>
  <si>
    <t>RV324</t>
  </si>
  <si>
    <t>627/1317 Flt/Rotol</t>
  </si>
  <si>
    <t>To MoS charge at Rotol 4.9.47 (Air Britain Serials)</t>
  </si>
  <si>
    <t>Rotol</t>
  </si>
  <si>
    <t>HP982</t>
  </si>
  <si>
    <t>HP989</t>
  </si>
  <si>
    <t>HR121</t>
  </si>
  <si>
    <t>MM414</t>
  </si>
  <si>
    <t>Was UP-Y on 605 Squadron (Ian Piper: http://www.605squadron.co.uk/Squadron_aircraft.htm) SOC 4.9.47 (Air Britain Serials)</t>
  </si>
  <si>
    <t>PZ341</t>
  </si>
  <si>
    <t>NS590</t>
  </si>
  <si>
    <t>440827 KAELLNER, OTTO E MOSQUITO NS-590 WATTON, UK 25 (Thomas Ensminger) 441207 MOSQUITO NS-590 WATTON, UK 25 (Thomas Ensminger) 450505 MOSQUITO NS-590 WATTON, UK 25 (Thomas Ensminger) SOC 4.9.47 (Air Britain Serials)</t>
  </si>
  <si>
    <t>NS725</t>
  </si>
  <si>
    <t>NS745</t>
  </si>
  <si>
    <t>KB622</t>
  </si>
  <si>
    <t>RF675</t>
  </si>
  <si>
    <t>PZ408</t>
  </si>
  <si>
    <t>MV568</t>
  </si>
  <si>
    <t>To Armee de l'Air 4.9.47 (Air Britain Serials)</t>
  </si>
  <si>
    <t>PZ336</t>
  </si>
  <si>
    <t>HR361</t>
  </si>
  <si>
    <t>NT613</t>
  </si>
  <si>
    <t>NT621</t>
  </si>
  <si>
    <t>HR135</t>
  </si>
  <si>
    <t>235/248/AAEE</t>
  </si>
  <si>
    <t>5 September 1947</t>
  </si>
  <si>
    <t>Sold to Turkey Turkish AF as '490' 5.9.47 Sold to Turkey 5.9.47 (Air Britain Serials)</t>
  </si>
  <si>
    <t>A52-30</t>
  </si>
  <si>
    <t>5OTU/Cv T43/reserial A52-1063</t>
  </si>
  <si>
    <t>9 September 1947</t>
  </si>
  <si>
    <t>Built as F.B.40. Delivered during October 1944. Converted to Mk.43 A52-1063. Final disposition: crashed on takeoff at Archerfield, Queensland, September 1947. (Beaufort, Beaufighter and Mosquito in Australian Service, Stewart Wilson, 1990) Crashed on takeoff Archerfield QLD 09.09.47 (Air Britain Serials)</t>
  </si>
  <si>
    <t>reserial A52-1063</t>
  </si>
  <si>
    <t>KA958</t>
  </si>
  <si>
    <t>10 September 1947</t>
  </si>
  <si>
    <t>To 6430M 10.9.47 (Air Britain Serials)</t>
  </si>
  <si>
    <t>RR304</t>
  </si>
  <si>
    <t>SOC 10.9.47 (Air Britain Serials)</t>
  </si>
  <si>
    <t>HR207</t>
  </si>
  <si>
    <t>613/107/464</t>
  </si>
  <si>
    <t>15 September 1947</t>
  </si>
  <si>
    <t>Sold to Turkey Turkish AF as '501' 15.9.47. Sold to Turkey 15.9.47 (Air Britain Serials)</t>
  </si>
  <si>
    <t>NS904</t>
  </si>
  <si>
    <t>107/2GSU</t>
  </si>
  <si>
    <t>Sold 15.9.47 (Air Britain Serials)</t>
  </si>
  <si>
    <t>HR294</t>
  </si>
  <si>
    <t>Sold to Turkey Turkish AF as '507' 15.9.47. Sold to Turkey 15.9.47 (Air Britain Serials)</t>
  </si>
  <si>
    <t>PZ276</t>
  </si>
  <si>
    <t>16 September 1947</t>
  </si>
  <si>
    <t>Sold 16.9.47 (Air Britain Serials)</t>
  </si>
  <si>
    <t>RV313</t>
  </si>
  <si>
    <t>109/139/571/128/14</t>
  </si>
  <si>
    <t>17 September 1947</t>
  </si>
  <si>
    <t>SOC 17.9.47 (Air Britain Serials)</t>
  </si>
  <si>
    <t>HX828</t>
  </si>
  <si>
    <t>25/487/21/613</t>
  </si>
  <si>
    <t>Sold Turkish AF as '522' 17.9.47. Sold 17.9.47 (Air Britain Serials)</t>
  </si>
  <si>
    <t>NT127</t>
  </si>
  <si>
    <t>1409 Flt/1665CU/NTU</t>
  </si>
  <si>
    <t>Sold 17.9.47 (Air Britain Serials)</t>
  </si>
  <si>
    <t>NS822</t>
  </si>
  <si>
    <t>613/51OTU</t>
  </si>
  <si>
    <t>HJ808</t>
  </si>
  <si>
    <t>605/305</t>
  </si>
  <si>
    <t>Sold Turkish AF as '502' 17.9.47 Was UP-O on 605 Squadron (Ian Piper: http://www.605squadron.co.uk/Squadron_aircraft.htm) Sold to Turkey 17.9.47 (Air Britain Serials)</t>
  </si>
  <si>
    <t>VT587</t>
  </si>
  <si>
    <t>Crashed after control lost during low roll Acklington 17.9.47 (Air Britain Serials)</t>
  </si>
  <si>
    <t>NT199</t>
  </si>
  <si>
    <t>18 September 1947</t>
  </si>
  <si>
    <t>To Armee de l'Air 18.9.47 (Air Britain Serials)</t>
  </si>
  <si>
    <t>PZ187</t>
  </si>
  <si>
    <t>NT245</t>
  </si>
  <si>
    <t>456/125/25/500/608</t>
  </si>
  <si>
    <t>19 September 1947</t>
  </si>
  <si>
    <t>SOC 19.9.47 (Air Britain Serials)</t>
  </si>
  <si>
    <t>RF820</t>
  </si>
  <si>
    <t>Sold 19.9.47 (Air Britain Serials)</t>
  </si>
  <si>
    <t>RL203</t>
  </si>
  <si>
    <t>Overshot single-engined landing and overturned West Malling 19.9.47 (Air Britain Serials) 19.09.47 85 Sqn. RL203 Overshot landing at West Mailing aerodrome. (Mosquito Crash Log)</t>
  </si>
  <si>
    <t>RL137</t>
  </si>
  <si>
    <t>20 September 1947</t>
  </si>
  <si>
    <t>Damaged 20.9.47 SOC 7.10.47 (Air Britain Serials)</t>
  </si>
  <si>
    <t>PZ378</t>
  </si>
  <si>
    <t>22 September 1947</t>
  </si>
  <si>
    <t>Served with 464 Sqn, under RAF control 11/44 Coded SB-U. (Brian Fillery's website) Sold 22.9.47 (Air Britain Serials)</t>
  </si>
  <si>
    <t>NS838</t>
  </si>
  <si>
    <t>23 September 1947</t>
  </si>
  <si>
    <t>According to one internet source, this was UP-J, "Wags War Wagon" (inscription on entry door), flown by F/L A.D. "Alan" Wagner, on 605 Sqn. Was UP-J on 605 Squadron (Ian Piper: http://www.605squadron.co.uk/Squadron_aircraft.htm) Sold 23.9.47 (Air Britain Serials)</t>
  </si>
  <si>
    <t>NS876</t>
  </si>
  <si>
    <t>Was UP-P on 605 Squadron (Ian Piper: http://www.605squadron.co.uk/Squadron_aircraft.htm) Sold 23.9.47 (Air Britain Serials)</t>
  </si>
  <si>
    <t>PZ191</t>
  </si>
  <si>
    <t>151/406/NFDW/51OTU</t>
  </si>
  <si>
    <t>24 September 1947</t>
  </si>
  <si>
    <t>Sold 24.9.47 (Air Britain Serials)</t>
  </si>
  <si>
    <t>HR199</t>
  </si>
  <si>
    <t>613/10MU</t>
  </si>
  <si>
    <t>U/c jammed bellylanded at Hullavington 24.9.47 (Air Britain Serials) 24.09.47 10 MU. HR199 Belly-landed on Hullavington aerodrome. (Mosquito Crash Log)</t>
  </si>
  <si>
    <t>PF490</t>
  </si>
  <si>
    <t>109/128/98/69</t>
  </si>
  <si>
    <t>25 September 1947</t>
  </si>
  <si>
    <t>Engine ran away on take-off u/c raised to stop Wahn 25.9.47 (Air Britain Serials)</t>
  </si>
  <si>
    <t>RS556</t>
  </si>
  <si>
    <t>To Armee de l'Air 25.9.47 (Air Britain Serials)</t>
  </si>
  <si>
    <t>VR340</t>
  </si>
  <si>
    <t>HR129</t>
  </si>
  <si>
    <t>26 September 1947</t>
  </si>
  <si>
    <t>Sold to Turkey Turkish AF as '506' 26.9.47 Sold to Turkey 26.9.47 (Air Britain Serials)</t>
  </si>
  <si>
    <t>PZ448</t>
  </si>
  <si>
    <t>23/1692 Flt/16FU</t>
  </si>
  <si>
    <t>29 September 1947</t>
  </si>
  <si>
    <t>Sold 29.9.47 (Air Britain Serials)</t>
  </si>
  <si>
    <t>LR378</t>
  </si>
  <si>
    <t>Sold to Fairey for Turkish AF as '519' 29.9.47. Sold to Fairey 29.9.47 (Air Britain Serials)</t>
  </si>
  <si>
    <t>HR145</t>
  </si>
  <si>
    <t>Sold to Turkey Turkish AF as '513' 29.9.47 Sold to Turkey 29.9.47 (Air Britain Serials)</t>
  </si>
  <si>
    <t>NT120</t>
  </si>
  <si>
    <t>HR261</t>
  </si>
  <si>
    <t>Sold to Turkey Turkish AF as '515' 29.9.47. Was N on 248 Squadron on 15 July 1944 (Squadron ORB) Sold to Turkey 29.9.47 (Air Britain Serials)</t>
  </si>
  <si>
    <t>HR136</t>
  </si>
  <si>
    <t>Sold to Turkey Turkish AF as '505' 29.9.47 Sold to Turkey 29.9.47 (Air Britain Serials)</t>
  </si>
  <si>
    <t>HR366</t>
  </si>
  <si>
    <t>Max Aitken's personal aircraft when he commanded the Banff Wing. The letters 'MA - 01' where painted in Burgundy together with the burgundy prop nose cones. The serial code was HR366. The Mosquito was on No. 235 Squadrons charge sheet and serviced by 8235 Service Echelon. (Andy Bird) Sold to Turkey Turkish AF as '528' 29.9.47. Sold to Turkey 29.9.47 (Air Britain Serials)</t>
  </si>
  <si>
    <t>NS797</t>
  </si>
  <si>
    <t>192/RWE/Oulton</t>
  </si>
  <si>
    <t>30 September 1947</t>
  </si>
  <si>
    <t>SOC 30.9.47 (Air Britain Serials)</t>
  </si>
  <si>
    <t>KB362</t>
  </si>
  <si>
    <t>1655MTU/627/5 Gp Film Unit</t>
  </si>
  <si>
    <t>5 Gp Film Unit</t>
  </si>
  <si>
    <t>KB433</t>
  </si>
  <si>
    <t>142/627/5 Gp Film Unit</t>
  </si>
  <si>
    <t>MM299</t>
  </si>
  <si>
    <t>4/540</t>
  </si>
  <si>
    <t>NT420</t>
  </si>
  <si>
    <t>NT426</t>
  </si>
  <si>
    <t>NS739</t>
  </si>
  <si>
    <t>RF669</t>
  </si>
  <si>
    <t>NS641</t>
  </si>
  <si>
    <t>KA201</t>
  </si>
  <si>
    <t>NT586</t>
  </si>
  <si>
    <t>Overshot landing at Hullavington 30.9.47 (Air Britain Serials) 30.09.47 10 MU. NT586 Overshot on landing at Hullavington aerodrome. (Mosquito Crash Log)</t>
  </si>
  <si>
    <t>NS658</t>
  </si>
  <si>
    <t>PZ345</t>
  </si>
  <si>
    <t>1 October 1947</t>
  </si>
  <si>
    <t>Used as a low-level reconnaissance craft, able to return fire at defenders. Nicknamed "Dicer", one of its sorties was to a radar station at Tybyaert, East Denmark. (Mosquito) Sold 1.10.47 (Air Britain Serials)</t>
  </si>
  <si>
    <t>RR279</t>
  </si>
  <si>
    <t>51OTU/13OTU/54OTU/228OCU</t>
  </si>
  <si>
    <t>2 October 1947</t>
  </si>
  <si>
    <t>To 6448M 2.10.47 (Air Britain Serials)</t>
  </si>
  <si>
    <t>RF937</t>
  </si>
  <si>
    <t>3 October 1947</t>
  </si>
  <si>
    <t>Sold 3.10.47 (Air Britain Serials)</t>
  </si>
  <si>
    <t>RS597</t>
  </si>
  <si>
    <t>6 October 1947</t>
  </si>
  <si>
    <t>To Armee de l'Air 6.10.47 (Air Britain Serials)</t>
  </si>
  <si>
    <t>HR190</t>
  </si>
  <si>
    <t>Sold to Turkey Turkish AF as '530' 6.10.47 Sold to Turkey 6.10.47 (Air Britain Serials)</t>
  </si>
  <si>
    <t>NT184</t>
  </si>
  <si>
    <t>Damaged 6.10.47 and SOC (Air Britain Serials)</t>
  </si>
  <si>
    <t>NT133</t>
  </si>
  <si>
    <t>Sold 6.10.47 (Air Britain Serials)</t>
  </si>
  <si>
    <t>HR157</t>
  </si>
  <si>
    <t>Sold to Turkey Turkish AF as '517' 6.10.47 Sold to Turkey 6.10.47 (Air Britain Serials)</t>
  </si>
  <si>
    <t>VR339</t>
  </si>
  <si>
    <t>To Belgian AF 6.10.47 as MA-4/B2-D (Air Britain Serials)</t>
  </si>
  <si>
    <t>PF383</t>
  </si>
  <si>
    <t>1655MTU/571/16OTU</t>
  </si>
  <si>
    <t>9 October 1947</t>
  </si>
  <si>
    <t>SOC 9.10.47 (Air Britain Serials)</t>
  </si>
  <si>
    <t>PF597</t>
  </si>
  <si>
    <t>16OTU/231OCU</t>
  </si>
  <si>
    <t>DBR in accident 9.10.47 NFD (Air Britain Serials)</t>
  </si>
  <si>
    <t>NT389</t>
  </si>
  <si>
    <t>NT477</t>
  </si>
  <si>
    <t>6116M NTU SOC 9.10.47 (Air Britain Serials)</t>
  </si>
  <si>
    <t>NS985</t>
  </si>
  <si>
    <t>10 October 1947</t>
  </si>
  <si>
    <t>14/01/1948 Mosquito TE872 of 1 Ferry Unit crashed on emergency approach to Pershore. Pilot F/O Burgess was killed and Ac1 Griffiths was injured. (http://www.couplandbell.com/marg/crashes1946-49.htm) From Cummings Final Landings The pilot feathered the port engine but because he used the incorrect procedure to unfeather it, the propeller overspeeded and so the propeller was feathered again. An emergency landing was attempted but on final approach, the port wing struck a tree and the aircraft crashed. Although a passenger; AC1 S M Griffiths was injured, the pilot F/O Geoffrey Burgess was killed. (http://www.rafcommands.com/forum/showthread.php?t=5522) I am the son of F/O Geoffrey Burgess deceased. I recently posted a thread on the PPRuNe forums asking if anyone out there remembered my father who was killed in Mosquito TE872.
A respondent on that site advised me that I should look at this site (amongst others) and ask the same question of your viewers and members, today I did just that and was stunned to see that Mosquito TE872 was the 4th thread on the page!
I was only 4 months old at the time of his death - so I have no memory of him at all, so I repeat my request to anyone out there who remembers him - please get in touch.
To help jog the memory:
He joined the RAF in 1938, Cranwell as a boy (Were they called Brats?)
1940-42 No. 1.O.T.U. Silloth
1942 3 E.F.T.S. Shellingford
1943 5 B.F.T.S. Clewiston FL. USA
1943 6(P).A.F.U. Little Rissington
1944 21 F.C. Mauripur Karachi
1944-45 229 Group Comm. Flight Delhi India
1945 232 SQDN Palam Delhi India
1946 16 F.U. Dunkeswell (later at St Mawgan)
1946 1 F.U. Pershore
I corresponded with Mr Griffiths (who survived the crash) from 1991 until his death last year and while his account was most valuable to me - he couldn't tell me much about my dad as he had only met him that morning.
Your Dublin member posted accurate details in this thread, I can only add that it was my father's wish to have no memorial - I believe that his ashes were scattered over Pershore airfield from an aircraft by one of his brother officers - however my dad's name is now on the wall at The National Memorial Arboretum in Staffs.
Ross McNeill gives the cause of the crash quoting Cummings Final Landings. This gave me quite a jolt, as neither I, nor my mother (who blessedly is still around) were aware of the details. The RAF was not very forthcoming at the time. I would like to know where Mr Cummings obtained those facts from - is he still around? Can anyone tell me, or do I have to go and buy the book!
Colin Cummings book is sadly out of print but he is about to release a compliation of this and his other volumes.
His contact details for ordering all his publications are:
Nimbus Publishing
October House
Yelvertoft
Northampton
NN6 6LF
The entry quoted is verbatum from his publication and is an amagamation of several records that have been released into the public domain since the 50s.
At the RAF Museum, Hendon is the Department of Research and Information Services (DoRIS). This holds the RAF Form 1180 Accident card for the aircraft. A small two sided A5 card that gives crew, aircraft and weather details. It also summarises the findings of the Court of Inquiry and gives recommendations to prevent similar accidents happening.
At The National Archives, Kew, London is the unit Operational Record Book which can be considered the unit diary. This also gives some basic details. Not only the unit ORB is held here but the Station ORBs as well.
Finally Colin may have also had a serving officer/civil servant look at the documents not open to the public at the Air Historical Branch.
http://www.rafcommands.com/forum/showthread.php?t=5522 Crashed on approach Pershore 14.1.48 (Air Britain Serials) 14.01.48 1FU. TE872 Crashed on emergency approach to Pershore, killing one. (Mosquito Crash Log)</t>
  </si>
  <si>
    <t>MM798</t>
  </si>
  <si>
    <t>16 January 1948</t>
  </si>
  <si>
    <t>To 6503M 16.1.48 (Air Britain Serials)</t>
  </si>
  <si>
    <t>NT619</t>
  </si>
  <si>
    <t>18 January 1948</t>
  </si>
  <si>
    <t>Engine cut lost height and bellylanded at Gravesend 18.1.48 (Air Britain Serials) 18.01.48 500 Sqn. NT619 Belly-landed on Gravesend aerodrome after engine cut. (Mosquito Crash Log)</t>
  </si>
  <si>
    <t>TA476</t>
  </si>
  <si>
    <t>13OTU/204APS</t>
  </si>
  <si>
    <t>19 January 1948</t>
  </si>
  <si>
    <t>Undershot landing at Cottesmore 19.1.48 not repaired and sold to MoS 9.2.49 (Air Britain Serials) 19.01.48 204 AFS. TA476 Undershot landing at Cottesmore. (Mosquito Crash Log)</t>
  </si>
  <si>
    <t>204APS</t>
  </si>
  <si>
    <t>PF612</t>
  </si>
  <si>
    <t>21 January 1948</t>
  </si>
  <si>
    <t>To RN 21.1.48 NFT (Air Britain Serials) 23.08.45 248 Sqn. PF612 Making dummy attacks with Spitfires, lost control and crashed into the sea twenty-five miles south of Plymouth. (Mosquito Crash Log)</t>
  </si>
  <si>
    <t>NT499</t>
  </si>
  <si>
    <t>141/157/141/RWE/CSE</t>
  </si>
  <si>
    <t>23 January 1948</t>
  </si>
  <si>
    <t>Both engines cut crashlanded 2m W of East Wretham Norfolk 23.1.48 DBF (Air Britain Serials) 23.01.48 CSE. NT499 Force-landed two miles west of East Wretham after both engines failed. (Mosquito Crash Log)</t>
  </si>
  <si>
    <t>LR578</t>
  </si>
  <si>
    <t>27 January 1948</t>
  </si>
  <si>
    <t>Modified at Bankstown (not clear how). NZ2301 T.III Built at Leavesden and delivered sometime between 30 December 1943 and 09 October 1944. Previously LR578. Delivered to RAAF as A52-1015. BOC at Ohakea with RNZAF on 08 November 1946 at a cost of 3000 pounds. Found to have deterioration problems soon after delivery in 1946 and not flown by RNZAF. Written off books at Hobsonville on 27 January 1948 as reduced to parts for instructional purposes in TTS. . (http://www.adf-serials.com/nz-serials/) To RAAF 27.9.44 as A52-1015 CFS To RNZAF 8.11.46 as NZ2301 rtp Hobsonville 27.1.48 (Air Britain Serials)</t>
  </si>
  <si>
    <t>RS647</t>
  </si>
  <si>
    <t>28 January 1948</t>
  </si>
  <si>
    <t>PZ303</t>
  </si>
  <si>
    <t>618/132OTU/8OTU/13OTU/204AFS</t>
  </si>
  <si>
    <t>29 January 1948</t>
  </si>
  <si>
    <t>To MoS 9.2.49 (Air Britain Serials) 29.01.48 204 AFS. PZ303 Undercarriage collapsed on landing at Cottesmore. (Mosquito Crash Log)</t>
  </si>
  <si>
    <t>TA503</t>
  </si>
  <si>
    <t>13OTU/54OTU/228OCU/58MU</t>
  </si>
  <si>
    <t>Caught fire in hangar Leeming 29.1.48 (Air Britain Serials) 29.01.48 43 Group. TA503 Caught fire in hangar at Leeming whilst under repair. (Mosquito Crash Log)</t>
  </si>
  <si>
    <t>58MU</t>
  </si>
  <si>
    <t>PZ467</t>
  </si>
  <si>
    <t>Cv XVIII/DH</t>
  </si>
  <si>
    <t>30 January 1948</t>
  </si>
  <si>
    <t>PZ280</t>
  </si>
  <si>
    <t>618/51OTU</t>
  </si>
  <si>
    <t>SOC 30.1.48 (Air Britain Serials) 26.08.44 618 Sqn. PZ280 Broke undercarriage during test flights with Highball Bomb. Details of place, etc, secret. (Mosquito Crash Log)</t>
  </si>
  <si>
    <t>NT139</t>
  </si>
  <si>
    <t>SS 30.1.48 (Air Britain Serials)</t>
  </si>
  <si>
    <t>HX833</t>
  </si>
  <si>
    <t>264/487</t>
  </si>
  <si>
    <t>LR365</t>
  </si>
  <si>
    <t>NS673</t>
  </si>
  <si>
    <t>SOC 30.1.48 (Air Britain Serials)</t>
  </si>
  <si>
    <t>KA322</t>
  </si>
  <si>
    <t>KA188</t>
  </si>
  <si>
    <t>KA193</t>
  </si>
  <si>
    <t>KA216</t>
  </si>
  <si>
    <t>KA226</t>
  </si>
  <si>
    <t>KA253</t>
  </si>
  <si>
    <t>KA318</t>
  </si>
  <si>
    <t>KA361</t>
  </si>
  <si>
    <t>KA163</t>
  </si>
  <si>
    <t>KA170</t>
  </si>
  <si>
    <t>KA179</t>
  </si>
  <si>
    <t>KA184</t>
  </si>
  <si>
    <t>KA186</t>
  </si>
  <si>
    <t>KA194</t>
  </si>
  <si>
    <t>KA195</t>
  </si>
  <si>
    <t>KA211</t>
  </si>
  <si>
    <t>KA223</t>
  </si>
  <si>
    <t>KA229</t>
  </si>
  <si>
    <t>KA238</t>
  </si>
  <si>
    <t>KA249</t>
  </si>
  <si>
    <t>KA250</t>
  </si>
  <si>
    <t>KA270</t>
  </si>
  <si>
    <t>KA272</t>
  </si>
  <si>
    <t>KA274</t>
  </si>
  <si>
    <t>KA275</t>
  </si>
  <si>
    <t>KA276</t>
  </si>
  <si>
    <t>KA289</t>
  </si>
  <si>
    <t>KA291</t>
  </si>
  <si>
    <t>KA293</t>
  </si>
  <si>
    <t>KA305</t>
  </si>
  <si>
    <t>KA315</t>
  </si>
  <si>
    <t>KA320</t>
  </si>
  <si>
    <t>KA323</t>
  </si>
  <si>
    <t>KA330</t>
  </si>
  <si>
    <t>KA334</t>
  </si>
  <si>
    <t>KA355</t>
  </si>
  <si>
    <t>KA358</t>
  </si>
  <si>
    <t>HR494</t>
  </si>
  <si>
    <t>132OTU/8OTU/132OTU/204AFS</t>
  </si>
  <si>
    <t>31 January 1948</t>
  </si>
  <si>
    <t>KA367</t>
  </si>
  <si>
    <t>SS 31.1.48 (Air Britain Serials)</t>
  </si>
  <si>
    <t>VR344</t>
  </si>
  <si>
    <t>4 February 1948</t>
  </si>
  <si>
    <t>To Armee de l'Air 4.2.48 (Air Britain Serials)</t>
  </si>
  <si>
    <t>RV342</t>
  </si>
  <si>
    <t>139/692/180/69</t>
  </si>
  <si>
    <t>5 February 1948</t>
  </si>
  <si>
    <t>SOC 5.2.48 (Air Britain Serials)</t>
  </si>
  <si>
    <t>NT567</t>
  </si>
  <si>
    <t>406/CFE</t>
  </si>
  <si>
    <t>MM818</t>
  </si>
  <si>
    <t>NT352</t>
  </si>
  <si>
    <t>NT359</t>
  </si>
  <si>
    <t>NT509</t>
  </si>
  <si>
    <t>VR341</t>
  </si>
  <si>
    <t>To Belgian AF 5.2.48 as MA-5/B2-E (Air Britain Serials)</t>
  </si>
  <si>
    <t>VR342</t>
  </si>
  <si>
    <t>To Belgian AF 5.2.48 as MA-6/B2-F (Air Britain Serials)</t>
  </si>
  <si>
    <t>TE590</t>
  </si>
  <si>
    <t>CGS/204AFS</t>
  </si>
  <si>
    <t>6 February 1948</t>
  </si>
  <si>
    <t>Dived into ground while low flying 11m W of Woolfox Lodge 6.2.48 (Air Britain Serials) 06.02.48 204 AFS. TE590 Flew into ground one and a half miles west of Woolfox Lodge airfield whilst low flying in bad visibility, killing two. (Mosquito Crash Log)</t>
  </si>
  <si>
    <t>TA275</t>
  </si>
  <si>
    <t>Sold to DH 6.2.48 (Air Britain Serials)</t>
  </si>
  <si>
    <t>TA281</t>
  </si>
  <si>
    <t>TA285</t>
  </si>
  <si>
    <t>TA286</t>
  </si>
  <si>
    <t>PF603</t>
  </si>
  <si>
    <t>SFU/RWE</t>
  </si>
  <si>
    <t>7 February 1948</t>
  </si>
  <si>
    <t>SOC 7.2.48 (Air Britain Serials)</t>
  </si>
  <si>
    <t>TA546</t>
  </si>
  <si>
    <t>13OTU/228OCU/204AFS</t>
  </si>
  <si>
    <t>9 February 1948</t>
  </si>
  <si>
    <t>Flew into ground after night take-off Cottesmore 9.2.48 (Air Britain Serials) 09.02.48 204 AFS. TA546 Flew into ground at Cottesmore after night takeoff, killing two. (Mosquito Crash Log)</t>
  </si>
  <si>
    <t>VR343</t>
  </si>
  <si>
    <t>To Belgian AF 9.2.48 as MA-7/ND-A (Air Britain Serials)</t>
  </si>
  <si>
    <t>NT295</t>
  </si>
  <si>
    <t>11 February 1948</t>
  </si>
  <si>
    <t>Served with 456 Sqn as RX-P under RAF control 12/44 to 15/06/45 as Sqn disbanded. Back to RAF. (Brian Fillery's website) SOC 11.2.48 (Air Britain Serials)</t>
  </si>
  <si>
    <t>RF979</t>
  </si>
  <si>
    <t>SOC 11.2.48 (Air Britain Serials)</t>
  </si>
  <si>
    <t>NS786</t>
  </si>
  <si>
    <t>VR332</t>
  </si>
  <si>
    <t>VT594</t>
  </si>
  <si>
    <t>12 February 1948</t>
  </si>
  <si>
    <t>PF408</t>
  </si>
  <si>
    <t>17 February 1948</t>
  </si>
  <si>
    <t>Overshot landing at night and u/c collapsed Coningsby 17.2.48 (Air Britain Serials) 17 02.48 109 Sqn. PF408 Overshot during night landing at Coningsby. (Mosquito Crash Log)</t>
  </si>
  <si>
    <t>MM142</t>
  </si>
  <si>
    <t>RAE/BBU</t>
  </si>
  <si>
    <t>18 February 1948</t>
  </si>
  <si>
    <t>Misjudged approach landed on grass and u/c raised to stop to avoid hitting control tower Martlesham Heath 18.2.48 (Air Britain Serials)</t>
  </si>
  <si>
    <t>BBU</t>
  </si>
  <si>
    <t>NT542</t>
  </si>
  <si>
    <t>To Armee de l'Air 18.2.48 (Air Britain Serials)</t>
  </si>
  <si>
    <t>NT371</t>
  </si>
  <si>
    <t>19 February 1948</t>
  </si>
  <si>
    <t>To Armee de l'Air 19.2.48 (Air Britain Serials)</t>
  </si>
  <si>
    <t>RS654</t>
  </si>
  <si>
    <t>54OTU/228OCU</t>
  </si>
  <si>
    <t>25 February 1948</t>
  </si>
  <si>
    <t>Lost power and crashlanded in field Yorks. 25.2.48 not repaired (Air Britain Serials) 25.02.48 228 OCU. RS654 Crashed in force landing. Location unknown. (Mosquito Crash Log)</t>
  </si>
  <si>
    <t>RK943</t>
  </si>
  <si>
    <t>To Armee de l'Air 25.2.48 (Air Britain Serials)</t>
  </si>
  <si>
    <t>A52-150</t>
  </si>
  <si>
    <t>0 March 1948</t>
  </si>
  <si>
    <t>Built as F.B.40. Delivered during October 1945. Final disposition: to storage, March 1948. (Beaufort, Beaufighter and Mosquito in Australian Service, Stewart Wilson, 1990) Rtp .47 (Air Britain Serials)</t>
  </si>
  <si>
    <t>NS793</t>
  </si>
  <si>
    <t>3 March 1948</t>
  </si>
  <si>
    <t>SS 3.3.48 (Air Britain Serials)</t>
  </si>
  <si>
    <t>RG116</t>
  </si>
  <si>
    <t>34 Wg</t>
  </si>
  <si>
    <t>SOC 3.3.48 (Air Britain Serials)</t>
  </si>
  <si>
    <t>RG139</t>
  </si>
  <si>
    <t>NS798</t>
  </si>
  <si>
    <t>RV320</t>
  </si>
  <si>
    <t>692/578/692/180/69</t>
  </si>
  <si>
    <t>8 March 1948</t>
  </si>
  <si>
    <t>SOC 8.3.48 (Air Britain Serials)</t>
  </si>
  <si>
    <t>RL147</t>
  </si>
  <si>
    <t>85/141/SF Coltishall/85</t>
  </si>
  <si>
    <t>Both engines shut down in error crashed on boundary of West Malling 8.3.48 (Air Britain Serials) 08.03.48 85 Sqn. RL147 Wrong propellor feathered during single-engine training, aircraft crashed on perimeter at West Mailing. (Mosquito Crash Log)</t>
  </si>
  <si>
    <t>TA523</t>
  </si>
  <si>
    <t>13OTU/54OTU/228OCU</t>
  </si>
  <si>
    <t>Crashed on landing Leeming 8.3.48 (Air Britain Serials) 08.03.48 228 OCU. TA523 Crashed on landing at Leeming. (Mosquito Crash Log)</t>
  </si>
  <si>
    <t>RV309</t>
  </si>
  <si>
    <t>105/571/98</t>
  </si>
  <si>
    <t>RV345</t>
  </si>
  <si>
    <t>139/128/14</t>
  </si>
  <si>
    <t>NT532</t>
  </si>
  <si>
    <t>NS561</t>
  </si>
  <si>
    <t>SOC 8.3.48 (Air Britain Serials) 450305 Mosquito XVI NS561 654BS 25BG 376 8 Take Off Accident, Category 3 damage, Evans, James C ENG Watton/Sta 376 (http://www.aviationarchaeology.com/src/AARmonthly/Mar1945O.htm)</t>
  </si>
  <si>
    <t>RL122</t>
  </si>
  <si>
    <t>Swung on take-off and u/c collapsed West Malling 8.3.48 DBR (Air Britain Serials) 08.03.48 29Sqn. RL122 Crashed on take-off at West Mailing. (Mosquito Crash Log)</t>
  </si>
  <si>
    <t>RF840</t>
  </si>
  <si>
    <t>9 March 1948</t>
  </si>
  <si>
    <t>To Armee de l'Air 9.3.48 (Air Britain Serials)</t>
  </si>
  <si>
    <t>MM732</t>
  </si>
  <si>
    <t>SS 9.3.48 (Air Britain Serials)</t>
  </si>
  <si>
    <t>RF899</t>
  </si>
  <si>
    <t>U/c collapsed landing Thorney Island 9.3.48 (Air Britain Serials)</t>
  </si>
  <si>
    <t>MM357</t>
  </si>
  <si>
    <t>10 March 1948</t>
  </si>
  <si>
    <t>SOC 10.3.48 (Air Britain Serials)</t>
  </si>
  <si>
    <t>NS678</t>
  </si>
  <si>
    <t>NS652</t>
  </si>
  <si>
    <t>544/8OTU/139</t>
  </si>
  <si>
    <t>NS784</t>
  </si>
  <si>
    <t>192/RWE</t>
  </si>
  <si>
    <t>SS 10.3.48 (Air Britain Serials)</t>
  </si>
  <si>
    <t>PF463</t>
  </si>
  <si>
    <t>139/333</t>
  </si>
  <si>
    <t>PF516</t>
  </si>
  <si>
    <t>PF523</t>
  </si>
  <si>
    <t>RF981</t>
  </si>
  <si>
    <t>PF456</t>
  </si>
  <si>
    <t>11 March 1948</t>
  </si>
  <si>
    <t>SOC 11.3.48 (Air Britain Serials)</t>
  </si>
  <si>
    <t>MM822</t>
  </si>
  <si>
    <t>KA944</t>
  </si>
  <si>
    <t>ATTDU/TCDU/24</t>
  </si>
  <si>
    <t>NT260</t>
  </si>
  <si>
    <t>NT307</t>
  </si>
  <si>
    <t>Served with 456 Sqn as RX-Y under RAF control 12/44 to 15/06/45 as Sqn disbanded. Back to RAF. (Brian Fillery's website) SOC 11.3.48 (Air Britain Serials)</t>
  </si>
  <si>
    <t>NT539</t>
  </si>
  <si>
    <t>NS734</t>
  </si>
  <si>
    <t>MM358</t>
  </si>
  <si>
    <t>RF980</t>
  </si>
  <si>
    <t>RG128</t>
  </si>
  <si>
    <t>MM282</t>
  </si>
  <si>
    <t>RG133</t>
  </si>
  <si>
    <t>KA952</t>
  </si>
  <si>
    <t>12 March 1948</t>
  </si>
  <si>
    <t>SOC 12.3.48 (Air Britain Serials)</t>
  </si>
  <si>
    <t>RF615</t>
  </si>
  <si>
    <t>Sold 12.3.48 (Air Britain Serials)</t>
  </si>
  <si>
    <t>VP345</t>
  </si>
  <si>
    <t>13 March 1948</t>
  </si>
  <si>
    <t>Caught fire on take-off and crashed Hucknall 13.3.48 (Air Britain Serials) 13.03.48 504 Sqn. VP345 Caught fire on take-off and crashed at Hucknali, killing two. (Mosquito Crash Log)</t>
  </si>
  <si>
    <t>KB429</t>
  </si>
  <si>
    <t>142/1655MTU/16OTU</t>
  </si>
  <si>
    <t>14 March 1948</t>
  </si>
  <si>
    <t>SOC 14.3.48 (Air Britain Serials)</t>
  </si>
  <si>
    <t>HR113</t>
  </si>
  <si>
    <t>235/305/BAFO Comm Wg/268/21</t>
  </si>
  <si>
    <t>15 March 1948</t>
  </si>
  <si>
    <t>To 6524M 15.3.48 (Air Britain Serials)</t>
  </si>
  <si>
    <t>RF897</t>
  </si>
  <si>
    <t>14/21</t>
  </si>
  <si>
    <t>To 6527M 15.3.48 (Air Britain Serials)</t>
  </si>
  <si>
    <t>TA380</t>
  </si>
  <si>
    <t>To 6525M 15.3.48 (Air Britain Serials)</t>
  </si>
  <si>
    <t>TA535</t>
  </si>
  <si>
    <t>To 6526M 15.3.48 (Air Britain Serials)</t>
  </si>
  <si>
    <t>NT555</t>
  </si>
  <si>
    <t>16 March 1948</t>
  </si>
  <si>
    <t>To Armee de l'Air 16.3.48 (Air Britain Serials)</t>
  </si>
  <si>
    <t>KB409</t>
  </si>
  <si>
    <t>18 March 1948</t>
  </si>
  <si>
    <t>4,000lb bomb bay conversion (Brian Fillery) SOC 18.3.48 (Air Britain Serials)</t>
  </si>
  <si>
    <t>KB637</t>
  </si>
  <si>
    <t>SOC 18.3.48 (Air Britain Serials)</t>
  </si>
  <si>
    <t>KA955</t>
  </si>
  <si>
    <t>KB602</t>
  </si>
  <si>
    <t>KB485</t>
  </si>
  <si>
    <t>KB636</t>
  </si>
  <si>
    <t>KB439</t>
  </si>
  <si>
    <t>NS699</t>
  </si>
  <si>
    <t>21 March 1948</t>
  </si>
  <si>
    <t>SOC 21.3.48 (Air Britain Serials)</t>
  </si>
  <si>
    <t>RS567</t>
  </si>
  <si>
    <t>605/2FP</t>
  </si>
  <si>
    <t>22 March 1948</t>
  </si>
  <si>
    <t>Was UP-S on 605 Squadron (Ian Piper: http://www.605squadron.co.uk/Squadron_aircraft.htm) 22/03/1948 Mosquito RS567 of 2 FP belly landed at Pershore. (http://www.couplandbell.com/marg/crashes1946-49.htm) U/c damaged on takeoff bellylanded Pershore 22.3.48 DBR (Air Britain Serials) 22.03.48 2 FP. RS567 Belly-landed at Pershore. (Mosquito Crash Log)</t>
  </si>
  <si>
    <t>2FP</t>
  </si>
  <si>
    <t>MV562</t>
  </si>
  <si>
    <t>23 March 1948</t>
  </si>
  <si>
    <t>To Armee de l'Air 23.3.48 (Air Britain Serials)</t>
  </si>
  <si>
    <t>TE772</t>
  </si>
  <si>
    <t>25 March 1948</t>
  </si>
  <si>
    <t>SOC 25.3.48 (Air Britain Serials)</t>
  </si>
  <si>
    <t>RG171</t>
  </si>
  <si>
    <t>Scrapped 25.3.48 (Air Britain Serials) Hooked, to R.N.</t>
  </si>
  <si>
    <t>KB681</t>
  </si>
  <si>
    <t>2 April 1948</t>
  </si>
  <si>
    <t>To 6498M 2.4.48 (Air Britain Serials)</t>
  </si>
  <si>
    <t>PZ375</t>
  </si>
  <si>
    <t>613/54OTU/305</t>
  </si>
  <si>
    <t>6 April 1948</t>
  </si>
  <si>
    <t>To Armee de l'Air 6.4.48 (Air Britain Serials)</t>
  </si>
  <si>
    <t>VL731</t>
  </si>
  <si>
    <t>SOC 6.4.48 (Air Britain Serials) 08.03.48 9MU. VL731 Crashed in force-landing at Cosford. (Mosquito Crash Log)</t>
  </si>
  <si>
    <t>NT557</t>
  </si>
  <si>
    <t>SZ958</t>
  </si>
  <si>
    <t>464/14</t>
  </si>
  <si>
    <t>7 April 1948</t>
  </si>
  <si>
    <t>Served with 464 Sqn, under RAF control 1/45 Coded SB-C. (Brian Fillery's website) To Armee de l'Air 7.4.48 (Air Britain Serials)</t>
  </si>
  <si>
    <t>RK932</t>
  </si>
  <si>
    <t>To Armee de l'Air 7.4.48 (Air Britain Serials)</t>
  </si>
  <si>
    <t>TA585</t>
  </si>
  <si>
    <t>8 April 1948</t>
  </si>
  <si>
    <t>U/c collapsed on landing Leeming 8.4.48 not repaired SS 21.2.49 (Air Britain Serials) 08.04.48 228 OCU. TA585 Undercarriage collapsed on landing at Leeming aerodrome. (Mosquito Crash Log)</t>
  </si>
  <si>
    <t>RG293</t>
  </si>
  <si>
    <t>SOC 8.4.48 (Air Britain Serials)</t>
  </si>
  <si>
    <t>RG301</t>
  </si>
  <si>
    <t>MM223</t>
  </si>
  <si>
    <t>627/571/128/109</t>
  </si>
  <si>
    <t>10 April 1948</t>
  </si>
  <si>
    <t>SOC 10.4.48 (Air Britain Serials) 06.11.45 105 Sqn. MM223 Suffered engine failure after take-off, aircraft belly-landed in a field at Ramsey St. Mary, Hunts. (Mosquito Crash Log)</t>
  </si>
  <si>
    <t>RK933</t>
  </si>
  <si>
    <t>605/504</t>
  </si>
  <si>
    <t>Lost height on single-engined approach crashlanded and hit bank Hucknall 10.4.48 DBF (Air Britain Serials) 10.04.48 504 Sqn. RK933 Crashed on practice overshoot at Moorgrn, near Hucknall, killing two. (Mosquito Crash Log)</t>
  </si>
  <si>
    <t>DZ541</t>
  </si>
  <si>
    <t>618/AAEE</t>
  </si>
  <si>
    <t>12 April 1948</t>
  </si>
  <si>
    <t>To 6500M 12.4.48 (Air Britain Serials)</t>
  </si>
  <si>
    <t>HR349</t>
  </si>
  <si>
    <t>14 April 1948</t>
  </si>
  <si>
    <t>Was UP-W on 605 Squadron (Ian Piper: http://www.605squadron.co.uk/Squadron_aircraft.htm) To 6549M 14.4.48 (Air Britain Serials)</t>
  </si>
  <si>
    <t>HR338</t>
  </si>
  <si>
    <t>605/4/107</t>
  </si>
  <si>
    <t>15 April 1948</t>
  </si>
  <si>
    <t>U/c leg jammed bellylanded Wahn 15.4.48 (Air Britain Serials)</t>
  </si>
  <si>
    <t>RR296</t>
  </si>
  <si>
    <t>51OTU/1FU/8</t>
  </si>
  <si>
    <t>SOC 15.4.48 (Air Britain Serials)</t>
  </si>
  <si>
    <t>TW293</t>
  </si>
  <si>
    <t>16 April 1948</t>
  </si>
  <si>
    <t>Port engine failed when practising approaches Felpham nr Ford 16.4.48 (Air Britain Serials)</t>
  </si>
  <si>
    <t>VR347</t>
  </si>
  <si>
    <t>17 April 1948</t>
  </si>
  <si>
    <t>To Czech AF 17.4.48 (Air Britain Serials)</t>
  </si>
  <si>
    <t>PZ296</t>
  </si>
  <si>
    <t>618/8OTU/132OTU</t>
  </si>
  <si>
    <t>19 April 1948</t>
  </si>
  <si>
    <t>To Armee de l'Air 19.4.48 (Air Britain Serials)</t>
  </si>
  <si>
    <t>VA881</t>
  </si>
  <si>
    <t>SOC Fleetlands 19.4.48 (Air Britain Serials)</t>
  </si>
  <si>
    <t>RF782</t>
  </si>
  <si>
    <t>SOC 19.4.48 (Air Britain Serials)</t>
  </si>
  <si>
    <t>PF553</t>
  </si>
  <si>
    <t>Caught fire on ground Watton 19.4.48 DBF (Air Britain Serials) 19.04.48 CSE. PF553 Caught fire on ground at Watton. (Mosquito Crash Log)</t>
  </si>
  <si>
    <t>NT543</t>
  </si>
  <si>
    <t>To 6520M 19.4.48 (Air Britain Serials)</t>
  </si>
  <si>
    <t>NT316</t>
  </si>
  <si>
    <t>To 6519M 19.4.48 (Air Britain Serials)</t>
  </si>
  <si>
    <t>PF567</t>
  </si>
  <si>
    <t>To 6551M 19.4.48 (Air Britain Serials)</t>
  </si>
  <si>
    <t>VA877</t>
  </si>
  <si>
    <t>20 April 1948</t>
  </si>
  <si>
    <t>Crashed Ford 20.4.48 (Air Britain Serials)</t>
  </si>
  <si>
    <t>PF617</t>
  </si>
  <si>
    <t>69/98/14/98</t>
  </si>
  <si>
    <t>21 April 1948</t>
  </si>
  <si>
    <t>SOC 21.4.48 (Air Britain Serials)</t>
  </si>
  <si>
    <t>KA971</t>
  </si>
  <si>
    <t>MM192</t>
  </si>
  <si>
    <t>22 April 1948</t>
  </si>
  <si>
    <t>SOC 22.4.48 (Air Britain Serials)</t>
  </si>
  <si>
    <t>PF611</t>
  </si>
  <si>
    <t>BTU</t>
  </si>
  <si>
    <t>TK632</t>
  </si>
  <si>
    <t>PRDU/APDU</t>
  </si>
  <si>
    <t>26 April 1948</t>
  </si>
  <si>
    <t>Blew up in air pres. photoflashes exploded nr Netheravon 26.4.48 (Air Britain Serials) 26.04.48 APDU. TK632 Blew up in the air near Netheravon, cause believed to be that photo- flashes exploded. Two killed.. (Mosquito Crash Log)</t>
  </si>
  <si>
    <t>Flares</t>
  </si>
  <si>
    <t>APDU</t>
  </si>
  <si>
    <t>RV303</t>
  </si>
  <si>
    <t>109/105/CFE</t>
  </si>
  <si>
    <t>29 April 1948</t>
  </si>
  <si>
    <t>SOC 29.4.48 (Air Britain Serials)</t>
  </si>
  <si>
    <t>MM395</t>
  </si>
  <si>
    <t>SS 29.4.48 (Air Britain Serials)</t>
  </si>
  <si>
    <t>VR345</t>
  </si>
  <si>
    <t>3 May 1948</t>
  </si>
  <si>
    <t>To R.Nor AF 3.5.48 (Air Britain Serials)</t>
  </si>
  <si>
    <t>MM689</t>
  </si>
  <si>
    <t>5 May 1948</t>
  </si>
  <si>
    <t>SS 5.5.48 (Air Britain Serials)</t>
  </si>
  <si>
    <t>HJ991</t>
  </si>
  <si>
    <t>13OTU/CFS</t>
  </si>
  <si>
    <t>6 May 1948</t>
  </si>
  <si>
    <t>Another source says 5.5.48 06/05/1948 Mosquito HJ991 of CFS hit a tree in Batsford Park while overshooting at Moreton-in-Marsh. F/Lt Gordon Hampton and F/Lt T Fletcher were injured. (http://www.couplandbell.com/marg/crashes1946-49.htm) Hit tree on overshoot 2m NW of Moreton-in-Marsh 6.5.48 (Air Britain Serials) 06.05.48 CFS. HJ991 Crashed on overshoot two miles NW of Moreton-in-the-Marsh. (Mosquito Crash Log)</t>
  </si>
  <si>
    <t>TV975</t>
  </si>
  <si>
    <t>10 May 1948</t>
  </si>
  <si>
    <t>Abandoned take-off and overshot Leeming 13.5.48 DBR (Air Britain Serials) 13.05.48 228 OCU. TV975 Crashed when take-off aborted from Leeming aerodrome. (Mosquito Crash Log)</t>
  </si>
  <si>
    <t>PZ399</t>
  </si>
  <si>
    <t>613/305/107</t>
  </si>
  <si>
    <t>SOC 10.5.48 (Air Britain Serials)</t>
  </si>
  <si>
    <t>RG283</t>
  </si>
  <si>
    <t>PF388</t>
  </si>
  <si>
    <t>105/692/BDU/16OTU/139</t>
  </si>
  <si>
    <t>24 May 1948</t>
  </si>
  <si>
    <t>To 6561M 24.5.48 (Air Britain Serials)</t>
  </si>
  <si>
    <t>TE612</t>
  </si>
  <si>
    <t>Dominica</t>
  </si>
  <si>
    <t>TE873</t>
  </si>
  <si>
    <t>TE909</t>
  </si>
  <si>
    <t>RF939</t>
  </si>
  <si>
    <t>216 Gp CF</t>
  </si>
  <si>
    <t>TE822</t>
  </si>
  <si>
    <t>HJ985</t>
  </si>
  <si>
    <t>BOAC/8OTU/Mount Farm/16OTU/204CTU/204AFS</t>
  </si>
  <si>
    <t>25 May 1948</t>
  </si>
  <si>
    <t>U/c leg collapsed on landing Driffield 25.5.48 SOC 29.5.48 (Air Britain Serials) 25.05.48 204 AFS. HJ985 Undercarriage collapsed on landing at Driffield. (Mosquito Crash Log)</t>
  </si>
  <si>
    <t>RK995</t>
  </si>
  <si>
    <t>Collided with Proctor NP349 during practice night interception and crashed Saxlingham Green Norfolk 25.5.48 (Air Britain Serials) 25.05.48 141 Sqn. RK995 Collided with Proctor NP349 over Saxlingham Green, Norfolk, during practice interception at night, killing two. (Mosquito Crash Log)</t>
  </si>
  <si>
    <t>RK974</t>
  </si>
  <si>
    <t>Overshot runway and u/c collapsed overturned Coltishall 25.5.48 (Air Britain Serials) 25.05.48 23 Sqn. RK974 Overshot landing at night at Coltishall aerodrome. (Mosquito Crash Log)</t>
  </si>
  <si>
    <t>RS602</t>
  </si>
  <si>
    <t>26 May 1948</t>
  </si>
  <si>
    <t>To Armee de l'Air 26.5.48 (Air Britain Serials)</t>
  </si>
  <si>
    <t>VR346</t>
  </si>
  <si>
    <t>27 May 1948</t>
  </si>
  <si>
    <t>To R.Nor AF 27.5.48 (Air Britain Serials)</t>
  </si>
  <si>
    <t>PF634</t>
  </si>
  <si>
    <t>3 June 1948</t>
  </si>
  <si>
    <t>SOC 3.6.48 (Air Britain Serials)</t>
  </si>
  <si>
    <t>TW277</t>
  </si>
  <si>
    <t>RN 703/771</t>
  </si>
  <si>
    <t>Mainplane fell off in half roll caught fire and crashed into sea 3.6.48 (Air Britain Serials)</t>
  </si>
  <si>
    <t>TK594</t>
  </si>
  <si>
    <t>6 June 1948</t>
  </si>
  <si>
    <t>Crashed on take-off Wahn 8.6.48 (Air Britain Serials)</t>
  </si>
  <si>
    <t>TE826</t>
  </si>
  <si>
    <t>8 June 1948</t>
  </si>
  <si>
    <t>SOC 8.6.48 (Air Britain Serials)</t>
  </si>
  <si>
    <t>KA974</t>
  </si>
  <si>
    <t>11 June 1948</t>
  </si>
  <si>
    <t>SOC 11.6.48 (Air Britain Serials)</t>
  </si>
  <si>
    <t>NT423</t>
  </si>
  <si>
    <t>125/151/264/616</t>
  </si>
  <si>
    <t>13 June 1948</t>
  </si>
  <si>
    <t>May have been: Jimmy McCairns was born in Reford to American parents and was educated at Retford Grammar School, North Nottinghamshire.He continued flying after the war again with No 616 (South Yorkshire) Squadron which had been reformed again as a RAuxAF squadron but was killed in 1948 whilst night flying out of Finningley in a Mosquito NF30.He lies in Retford Cemetery, his account of his war largely untold,although his widow did give his fellow pilot, Hugh Verity access to his notes which appear in Verity's excellent account "We landed by Mooonlight" one account of the RAF's clandestine operations. (http://www.ww2talk.com/forum/prisoners-war/11025-sgt-ken-fenton-139-squadron-pow-1st-july-1941-a.html) The Times Monday, Jun 14, 1948 reported:
"A Mosquito aircraft of 616 South Yorkshire Squadron Royal Auxiliary Air Force, crashed and burst into flames a mile east of Finningley RAF Station to-day when on a local flight. The pilot Flying Officer J A McCairns DFM MM who lived near Bawtry, and a serving airman whose next-of-kin are not yet notified, were killed. The ground crews heard one of the engines making an unusual noise and saw the aircraft bank round the airport and nose-dive to the ground"
The Times, Tuesday, Jun 15, 1948
"The second man killed when a Mosquito aircraft crashed near Finningley RAF Station Yorkshire, on Saturday was stated yesterday to be AC2 E Shaw. The other victim was the pilot, Flying Officer J A McCairns"
From: http://www.forcesmemorial.org.uk/
Surname McCAIRNS
Forenames/Initials JAMES ATTERBY
Rank Fg Off
Service Royal Air Force
Service Number 91315
Station RAF Finningley
Decorations DFC &amp; 2 BARS, MM
Place of Birth/Home Town NIAGRA FALLS, USA.
Date of Birth 21 September 1919
Age 28
Date of Death 13 June 1948
Cemetery Name EAST RETFORD
Cemetery Address NOTTS.
Grave Section CC
Grave Number 81
Included on Armed Forces Memorial Yes
Included on Roll of Honour Yes
Surname SHAW
Forenames/Initials EDWARD
Rank AC2
Service Royal Air Force
Service Number 2321296
Station RAF Finningley
Place of Birth/Home Town Newcastle upon Tyne
Date of Birth 16 July 1928
Age 19
Date of Death 13 June 1948
Cemetery Name DIPTON
Cemetery Address NEWCASTLE ON TYNE CO. DURHAM
Included on Armed Forces Memorial Yes
Included on Roll of Honour Yes
Although his hometown is listed as Niagara Falls, McCairns was actually British. His father was an engineer working in the US at the time of his birth.
His time on 161 Sqn is beautifully told in "We Landed by Moonlight" by Hugh Verity.
(http://www.rafcommands.com/forum/showthread.php?p=3103&amp;highlight=Mosquito#post3103)
(http://www.rafcommands.com/forum/showthread.php?p=3103&amp;highlight=Mosquito#post3103) Engine cut control lost at low altitude dived into ground nr Finningley 13.6.48 (Air Britain Serials) 13.06.48 616 Sqn. NT423 Dived into ground near Finningley after engine failed, killing two. (Mosquito Crash Log)</t>
  </si>
  <si>
    <t>RS697</t>
  </si>
  <si>
    <t>14 June 1948</t>
  </si>
  <si>
    <t>Overshot abandoned take-off Gatow 14.6.48 not repaired (Air Britain Serials)</t>
  </si>
  <si>
    <t>TA555</t>
  </si>
  <si>
    <t>2APS/APS</t>
  </si>
  <si>
    <t>15 June 1948</t>
  </si>
  <si>
    <t>Crashed on landing Acklington Acklington 15.6.48 (Air Britain Serials) 15.06.48 APS. TA555 Crashed on landing at Acklington. (Mosquito Crash Log)</t>
  </si>
  <si>
    <t>APS</t>
  </si>
  <si>
    <t>VL624</t>
  </si>
  <si>
    <t>58/540</t>
  </si>
  <si>
    <t>Engine cut crashed in forced landing Send Surrey 15.6.48 (Air Britain Serials) 15.06.48 540 Sqn. VL624 Crashed in force-landing at Send, Surrey, after engine failed. (Mosquito Crash Log)</t>
  </si>
  <si>
    <t>RS678</t>
  </si>
  <si>
    <t>17 June 1948</t>
  </si>
  <si>
    <t>My father's log book indicates two serial numbers for UP-T (605 Squadron): HJ785 and RS678 
Regards,
Rob Baker
From the book "Mosquito" Chaz Bowyer, the following letters were noted with the following numbers : 605 Sqn RS678 - T Swung on landing and u/c collapsed Walm 17.6.48 DBR (Air Britain Serials)</t>
  </si>
  <si>
    <t>VR348</t>
  </si>
  <si>
    <t>23 June 1948</t>
  </si>
  <si>
    <t>To Czech AF 23.6.48 (Air Britain Serials)</t>
  </si>
  <si>
    <t>PF407</t>
  </si>
  <si>
    <t>105/CBE/231OCU</t>
  </si>
  <si>
    <t>24 June 1948</t>
  </si>
  <si>
    <t>Engine lost power on takeoff overshot Coningsby 24.6.48 DBR (Air Britain Serials) 24 06 48 231 OCU. PF407 Over-ran runway at Coningsby after abandoned take-off. (Mosquito Crash Log)</t>
  </si>
  <si>
    <t>TW110</t>
  </si>
  <si>
    <t>45/81</t>
  </si>
  <si>
    <t>Crashed on take-off Tengah 24.6.48 (Air Britain Serials)</t>
  </si>
  <si>
    <t>NT304</t>
  </si>
  <si>
    <t>To Armee de l'Air 24.6.48 (Air Britain Serials) 15.04.45 151 Sqn. MT304 Diverted with engine trouble returning from Hamburg and crashed on landing at Linton-on-Ouse. (Mosquito Crash Log)</t>
  </si>
  <si>
    <t>KA115</t>
  </si>
  <si>
    <t>RCAF (Air Britain Serials)  First date: 22 February 1954 - Taken on strength by Eastern Air Command Delivered to storage with Eastern Air Command.  Issued from storage on 10 March 1945, for use by No. 7 Operational Training Unit at Debert, NS.  To storage again on 20 April 1945.  To storage with No. 2 Air Command on 23 May 1945.  By 27 November 1945 stored at No. 103 Reserve Equipment Maintenance Satellite at Vulcan, Alberta.  Pending disposal from 26 July 1947.  Issued from storage to North West Air Command in May 1946. last date: 28 June 1948 - Struck off, to War Assets Corporation for disposal. (http://www.ody.ca/~bwalker/RCAF_JX579_KA232.html)</t>
  </si>
  <si>
    <t>RR292</t>
  </si>
  <si>
    <t>16OTU/204CTU/204AFS</t>
  </si>
  <si>
    <t>29 June 1948</t>
  </si>
  <si>
    <t>Stalled on single-engined overshoot and wing hit ground broke up Driffield 29.6.48 DBF (Air Britain Serials) 29.06.48 204 AFS. RR292 Crashed on overshoot at Driffield, killing two. (Mosquito Crash Log)</t>
  </si>
  <si>
    <t>SZ997</t>
  </si>
  <si>
    <t>418/21/4</t>
  </si>
  <si>
    <t>First mentioned in 418 Sqn. ORB, 2/3 April 1945; last recorded operation on 24/25 April 1945. Letter "B" from 418 Sqn. ORB of 2/3 April 1945. SOC 29.6.48 (Air Britain Serials)</t>
  </si>
  <si>
    <t>KA139</t>
  </si>
  <si>
    <t>65/Linton</t>
  </si>
  <si>
    <t>65 Sqn 16/07/46 until 24/04/47 SS 29.6.48 (Air Britain Serials)</t>
  </si>
  <si>
    <t>Linton</t>
  </si>
  <si>
    <t>RG284</t>
  </si>
  <si>
    <t>30 June 1948</t>
  </si>
  <si>
    <t>Engine cut swung on take-off and u/c collapsed Kai Tak 30.6.48 DBF (Air Britain Serials)</t>
  </si>
  <si>
    <t>NS894</t>
  </si>
  <si>
    <t>3 July 1948</t>
  </si>
  <si>
    <t>SOC 3.7.48 (Air Britain Serials)</t>
  </si>
  <si>
    <t>NS812</t>
  </si>
  <si>
    <t>Israel</t>
  </si>
  <si>
    <t>5 July 1948</t>
  </si>
  <si>
    <t>G-AIRT smuggled to Israel 5.7.48 (Air Britain Serials)</t>
  </si>
  <si>
    <t>TA276</t>
  </si>
  <si>
    <t>Sold to DH 6.7.48 (Air Britain Serials)</t>
  </si>
  <si>
    <t>TA290</t>
  </si>
  <si>
    <t>Sold to DH 5.7.48 (Air Britain Serials)</t>
  </si>
  <si>
    <t>TA292</t>
  </si>
  <si>
    <t>TA293</t>
  </si>
  <si>
    <t>TA304</t>
  </si>
  <si>
    <t>TA277</t>
  </si>
  <si>
    <t>6 July 1948</t>
  </si>
  <si>
    <t>TA279</t>
  </si>
  <si>
    <t>TA284</t>
  </si>
  <si>
    <t>TA288</t>
  </si>
  <si>
    <t>TA294</t>
  </si>
  <si>
    <t>TW284</t>
  </si>
  <si>
    <t>7 July 1948</t>
  </si>
  <si>
    <t>Crashed after wings folded in flight Weston-super-Mare 7.7.48 (Air Britain Serials) 07.07.48 ATDU. TW284 Broke up rolling at low altitude at Weston-Super-Mare, killing two. (Mosquito Crash Log)</t>
  </si>
  <si>
    <t>NT458</t>
  </si>
  <si>
    <t>141/157/141/RWE</t>
  </si>
  <si>
    <t>8 July 1948</t>
  </si>
  <si>
    <t>SS 8.7.48 (Air Britain Serials)</t>
  </si>
  <si>
    <t>NT527</t>
  </si>
  <si>
    <t>MM754</t>
  </si>
  <si>
    <t>1 OADU/NA/UK</t>
  </si>
  <si>
    <t>MM764</t>
  </si>
  <si>
    <t>ME/USAAF/UK</t>
  </si>
  <si>
    <t>SS 8.7.48 (Air Britain Serials) To USAAF NWAfrica, later to RAF M.A.C. Involved in an accident in March 1945: 450302 Mosquito XVI MM764 416NFS 12th AF Ground Looped on Take Off 3 Bruton, Quenton H ITA Pisa (http://www.aviationarchaeology.com/src/AARmonthly/Mar1945O.htm)</t>
  </si>
  <si>
    <t>NT250</t>
  </si>
  <si>
    <t>12FU/NA/UK</t>
  </si>
  <si>
    <t>MV540</t>
  </si>
  <si>
    <t>85/BSDU/RWE</t>
  </si>
  <si>
    <t>ML966</t>
  </si>
  <si>
    <t>109/692/RAE</t>
  </si>
  <si>
    <t>NT445</t>
  </si>
  <si>
    <t>125/264/151</t>
  </si>
  <si>
    <t>NT454</t>
  </si>
  <si>
    <t>NT585</t>
  </si>
  <si>
    <t>307/125/151</t>
  </si>
  <si>
    <t>PZ287</t>
  </si>
  <si>
    <t>141/515/141</t>
  </si>
  <si>
    <t>NT439</t>
  </si>
  <si>
    <t>MV537</t>
  </si>
  <si>
    <t>25/NFDW</t>
  </si>
  <si>
    <t>NT268</t>
  </si>
  <si>
    <t>MT459</t>
  </si>
  <si>
    <t>NT308</t>
  </si>
  <si>
    <t>NT310</t>
  </si>
  <si>
    <t>NFDW/228OCU</t>
  </si>
  <si>
    <t>NT269</t>
  </si>
  <si>
    <t>MM702</t>
  </si>
  <si>
    <t>RK951</t>
  </si>
  <si>
    <t>NT415</t>
  </si>
  <si>
    <t>NT435</t>
  </si>
  <si>
    <t>NT448</t>
  </si>
  <si>
    <t>NT597</t>
  </si>
  <si>
    <t>406/151</t>
  </si>
  <si>
    <t>PZ338</t>
  </si>
  <si>
    <t>MV522</t>
  </si>
  <si>
    <t>219/141</t>
  </si>
  <si>
    <t>NT251</t>
  </si>
  <si>
    <t>NT537</t>
  </si>
  <si>
    <t>NT433</t>
  </si>
  <si>
    <t>406/25</t>
  </si>
  <si>
    <t>NT360</t>
  </si>
  <si>
    <t>68/25</t>
  </si>
  <si>
    <t>NT257</t>
  </si>
  <si>
    <t>MT457</t>
  </si>
  <si>
    <t>Was S on 488 Squadron (photo in 2nd edition of 2nd TAF). SS 8.7.48 (Air Britain Serials)</t>
  </si>
  <si>
    <t>NT355</t>
  </si>
  <si>
    <t>MV527</t>
  </si>
  <si>
    <t>NT491</t>
  </si>
  <si>
    <t>NT492</t>
  </si>
  <si>
    <t>NT361</t>
  </si>
  <si>
    <t>MM703</t>
  </si>
  <si>
    <t>MM750</t>
  </si>
  <si>
    <t>MM801</t>
  </si>
  <si>
    <t>MM802</t>
  </si>
  <si>
    <t>ML999</t>
  </si>
  <si>
    <t>MV550</t>
  </si>
  <si>
    <t>MV552</t>
  </si>
  <si>
    <t>SOC 8.7.48 (Air Britain Serials)</t>
  </si>
  <si>
    <t>NT381</t>
  </si>
  <si>
    <t>MT481</t>
  </si>
  <si>
    <t>Photo in the Mosquito Crash Log says this was V on 488 Squadron. SS 8.7.48 (Air Britain Serials)</t>
  </si>
  <si>
    <t>MV535</t>
  </si>
  <si>
    <t>NT378</t>
  </si>
  <si>
    <t>NT481</t>
  </si>
  <si>
    <t>VR349</t>
  </si>
  <si>
    <t>Assigned to the Mixed Reconnaissance / Night Fighter I/20 Lorraine Group. To Armee de l'Air 8.7.48 (Air Britain Serials)</t>
  </si>
  <si>
    <t>MM744</t>
  </si>
  <si>
    <t>9 July 1948</t>
  </si>
  <si>
    <t>6347M NTU To 6571M 9.7.48 (Air Britain Serials)</t>
  </si>
  <si>
    <t>NS571</t>
  </si>
  <si>
    <t>AAEE/540</t>
  </si>
  <si>
    <t>11 July 1948</t>
  </si>
  <si>
    <t>SOC 11.7.48 (Air Britain Serials)</t>
  </si>
  <si>
    <t>PF602</t>
  </si>
  <si>
    <t>14 July 1948</t>
  </si>
  <si>
    <t>U/c did not lock down and collapsed on landing Coningsby 14.7.48 (Air Britain Serials) 14.07.48 231 OCU. PF602 Undercarriage collapsed on landing at Coningsby. (Mosquito Crash Log)</t>
  </si>
  <si>
    <t>TK633</t>
  </si>
  <si>
    <t>Dived into ground out of cloud nr Waddington 14.7.48 (Air Britain Serials) 14.07.48 139 Sqn. TK633 Dived into ground out of cloud near Waddington, killing two. (Mosquito Crash Log)</t>
  </si>
  <si>
    <t>PF593</t>
  </si>
  <si>
    <t>Ran out of fuel on night navex and abandoned nr Waddington 14.7.48 (Air Britain Serials) 14.07 48 109 Sqn. PF593 Out of fuel at night, crew abandoned aircraft which crashed near Waddington. (Mosquito Crash Log)</t>
  </si>
  <si>
    <t>PF578</t>
  </si>
  <si>
    <t>Overshot landing and u/c raised to stop Waddington 14.7.48 (Air Britain Serials) 14.07.48 109 Sqn. PF578 Overshot on landing at Waddington, retracted undercarriage to stop. (Mosquito Crash Log)</t>
  </si>
  <si>
    <t>TW288</t>
  </si>
  <si>
    <t>RN 790</t>
  </si>
  <si>
    <t>15 July 1948</t>
  </si>
  <si>
    <t>Crashed after pilot baled out when stbd engine caught fire 15.7.48 (Air Britain Serials)</t>
  </si>
  <si>
    <t>ML974</t>
  </si>
  <si>
    <t>105/16OTU/(RN)</t>
  </si>
  <si>
    <t>16 July 1948</t>
  </si>
  <si>
    <t>Broken up for spares 16.7.48 (Air Britain Serials)</t>
  </si>
  <si>
    <t>MM117</t>
  </si>
  <si>
    <t>109/(RN)</t>
  </si>
  <si>
    <t>RS624</t>
  </si>
  <si>
    <t>143/13OTU/204AFS</t>
  </si>
  <si>
    <t>19 July 1948</t>
  </si>
  <si>
    <t>RL155</t>
  </si>
  <si>
    <t>20 July 1948</t>
  </si>
  <si>
    <t>Engine cut after take-off bellylanded Coltishall 20.7.48 DBR (Air Britain Serials) 20.07.48 23 Sqn. RL155 Engine failed on take-off from Coitishall. (Mosquito Crash Log)</t>
  </si>
  <si>
    <t>RG180</t>
  </si>
  <si>
    <t>Mkrs/544/540/58/540</t>
  </si>
  <si>
    <t>25 July 1948</t>
  </si>
  <si>
    <t>Engine cut overshot landing and u/c raised to stop Hucknall 25.7.48 (Air Britain Serials)</t>
  </si>
  <si>
    <t>VT596</t>
  </si>
  <si>
    <t>26 July 1948</t>
  </si>
  <si>
    <t>MT461</t>
  </si>
  <si>
    <t>27 July 1948</t>
  </si>
  <si>
    <t>Among the first three Mosquitos to be assigned to GC I/20 Lorraine in October 1949. At 23:08 on 15/16 March 1945 crash landed on Q site near B.48, cat B, F/L A.L. Gabitas and F/O P.R.P. Bryers OK. (2nd TAF) To Armee de l'Air 27.7.48 (Air Britain Serials)</t>
  </si>
  <si>
    <t>NT297</t>
  </si>
  <si>
    <t>29 July 1948</t>
  </si>
  <si>
    <t>Assigned to the Mixed Reconnaissance / Night Fighter I/20 Lorraine Group. To Armee de l'Air 27.7.48 (Air Britain Serials)</t>
  </si>
  <si>
    <t>RR285</t>
  </si>
  <si>
    <t>51OTU/1FU/EA</t>
  </si>
  <si>
    <t>31 July 1948</t>
  </si>
  <si>
    <t>SOC 29.7.48 (Air Britain Serials)</t>
  </si>
  <si>
    <t>EA</t>
  </si>
  <si>
    <t>TV982</t>
  </si>
  <si>
    <t>Broke up in cloud 1/4m S of Snowdon 31.7.48 (Air Britain Serials) 31.07.48 502 Sqn. TV982 Broke up in thunderstorm over Snowdon, killing two. (Mosquito Crash Log)</t>
  </si>
  <si>
    <t>NT620</t>
  </si>
  <si>
    <t>0 August 1948</t>
  </si>
  <si>
    <t>To 6594M 8.48 (Air Britain Serials)</t>
  </si>
  <si>
    <t>MM149</t>
  </si>
  <si>
    <t>5 August 1948</t>
  </si>
  <si>
    <t>SS 5.8.48 (Air Britain Serials)</t>
  </si>
  <si>
    <t>RV297</t>
  </si>
  <si>
    <t>692/128/139/571/98</t>
  </si>
  <si>
    <t>PF515</t>
  </si>
  <si>
    <t>692/163/692/180/69</t>
  </si>
  <si>
    <t>NT483</t>
  </si>
  <si>
    <t>141/RWE/CSE</t>
  </si>
  <si>
    <t>NT390</t>
  </si>
  <si>
    <t>PF509</t>
  </si>
  <si>
    <t>RV362</t>
  </si>
  <si>
    <t>MM204</t>
  </si>
  <si>
    <t>PF443</t>
  </si>
  <si>
    <t>Was A on 128 Squadron (The Mossie Number 25) SS 5.8.48 (Air Britain Serials)</t>
  </si>
  <si>
    <t>NT498</t>
  </si>
  <si>
    <t>NT457</t>
  </si>
  <si>
    <t>NT336</t>
  </si>
  <si>
    <t>PF413</t>
  </si>
  <si>
    <t>NT591</t>
  </si>
  <si>
    <t>TE610</t>
  </si>
  <si>
    <t>MM727</t>
  </si>
  <si>
    <t>NT452</t>
  </si>
  <si>
    <t>NT564</t>
  </si>
  <si>
    <t>NT610</t>
  </si>
  <si>
    <t>PF554</t>
  </si>
  <si>
    <t>NT484</t>
  </si>
  <si>
    <t>NT388</t>
  </si>
  <si>
    <t>TA291</t>
  </si>
  <si>
    <t>Sold to DH 5.8.48 (Air Britain Serials)</t>
  </si>
  <si>
    <t>TA308</t>
  </si>
  <si>
    <t>TA240</t>
  </si>
  <si>
    <t>6 August 1948</t>
  </si>
  <si>
    <t>Sold to DH 6.8.48 (Air Britain Serials)</t>
  </si>
  <si>
    <t>PZ275</t>
  </si>
  <si>
    <t>239/1692 Flt/4</t>
  </si>
  <si>
    <t>9 August 1948</t>
  </si>
  <si>
    <t>Swung on take-off and u/c collapsed Wahn 9.8.48 (Air Britain Serials)</t>
  </si>
  <si>
    <t>TA152</t>
  </si>
  <si>
    <t>Sold to DH 9.8.48 (Air Britain Serials)</t>
  </si>
  <si>
    <t>TA238</t>
  </si>
  <si>
    <t>TA242</t>
  </si>
  <si>
    <t>MM630</t>
  </si>
  <si>
    <t>Sold to DH 9.8.48 for Sweden (Air Britain Serials)</t>
  </si>
  <si>
    <t>MM656</t>
  </si>
  <si>
    <t>MM675</t>
  </si>
  <si>
    <t>TA287</t>
  </si>
  <si>
    <t>TA289</t>
  </si>
  <si>
    <t>TA305</t>
  </si>
  <si>
    <t>TA347</t>
  </si>
  <si>
    <t>TA350</t>
  </si>
  <si>
    <t>TA403</t>
  </si>
  <si>
    <t>10 August 1948</t>
  </si>
  <si>
    <t>Sold to DH 10.8.48 (Air Britain Serials)</t>
  </si>
  <si>
    <t>TA266</t>
  </si>
  <si>
    <t>TA269</t>
  </si>
  <si>
    <t>TA389</t>
  </si>
  <si>
    <t>68/357/169</t>
  </si>
  <si>
    <t>TA401</t>
  </si>
  <si>
    <t>157/1692 Flt</t>
  </si>
  <si>
    <t>MM651</t>
  </si>
  <si>
    <t>Sold to DH 10.8.48 for Sweden (Air Britain Serials)</t>
  </si>
  <si>
    <t>TA278</t>
  </si>
  <si>
    <t>TA353</t>
  </si>
  <si>
    <t>TA355</t>
  </si>
  <si>
    <t>NT247</t>
  </si>
  <si>
    <t>12FU/1 OADU/NA/UK</t>
  </si>
  <si>
    <t>11 August 1948</t>
  </si>
  <si>
    <t>http://aviationarchaeology.com/src/AARmonthly/Mar1945O.htm says this aircraft was involved in a Category 3 accident after ground looping on takeoff with the 416th NFS of the 12th Air Force in Pisa, Italy, pilot Bruton, Quenton H on 4 March 1945. SOC 11.8.48 (Air Britain Serials)</t>
  </si>
  <si>
    <t>PF607</t>
  </si>
  <si>
    <t>98/14/98</t>
  </si>
  <si>
    <t>Swung to avoid overshoot and u/c collapsed Shawbury 11.8.48 (Air Britain Serials) 11.08.48 98 Sqn. PF607 Undercarriage collapsed on landing at Shawbury. (Mosquito Crash Log)</t>
  </si>
  <si>
    <t>NT425</t>
  </si>
  <si>
    <t>25/264/25</t>
  </si>
  <si>
    <t>SS 11.8.48 (Air Britain Serials)</t>
  </si>
  <si>
    <t>MM817</t>
  </si>
  <si>
    <t>MT464</t>
  </si>
  <si>
    <t>ME/416US</t>
  </si>
  <si>
    <t>NT436</t>
  </si>
  <si>
    <t>MM726</t>
  </si>
  <si>
    <t>KB494</t>
  </si>
  <si>
    <t>NT302</t>
  </si>
  <si>
    <t>Served with 456 Sqn as RX-K under RAF control 12/44 to 15/06/45 as Sqn disbanded. Back to RAF. (Brian Fillery's website) SS 11.8.48 (Air Britain Serials)</t>
  </si>
  <si>
    <t>NT311</t>
  </si>
  <si>
    <t>NT255</t>
  </si>
  <si>
    <t>NT513</t>
  </si>
  <si>
    <t>MV547</t>
  </si>
  <si>
    <t>NT267</t>
  </si>
  <si>
    <t>NT333</t>
  </si>
  <si>
    <t>NT349</t>
  </si>
  <si>
    <t>NT534</t>
  </si>
  <si>
    <t>NT553</t>
  </si>
  <si>
    <t>MV523</t>
  </si>
  <si>
    <t>NT546</t>
  </si>
  <si>
    <t>NT321</t>
  </si>
  <si>
    <t>NT366</t>
  </si>
  <si>
    <t>NT424</t>
  </si>
  <si>
    <t>MT487</t>
  </si>
  <si>
    <t>MM627</t>
  </si>
  <si>
    <t>18 August 1948</t>
  </si>
  <si>
    <t>Sold to DH 18.8.48 (Air Britain Serials)</t>
  </si>
  <si>
    <t>TA393</t>
  </si>
  <si>
    <t>85/1692 Flt</t>
  </si>
  <si>
    <t>TA236</t>
  </si>
  <si>
    <t>51OTU/1660CU</t>
  </si>
  <si>
    <t>1660CU</t>
  </si>
  <si>
    <t>TA193</t>
  </si>
  <si>
    <t>TA239</t>
  </si>
  <si>
    <t>TA248</t>
  </si>
  <si>
    <t>TA265</t>
  </si>
  <si>
    <t>TA270</t>
  </si>
  <si>
    <t>TA531</t>
  </si>
  <si>
    <t>20 August 1948</t>
  </si>
  <si>
    <t>Bellylanded at Driffield 20.8.48 (Air Britain Serials) 20.08.48 204 Sqn. TA531 Belly-landed at Driffield aerodrome. (Mosquito Crash Log)</t>
  </si>
  <si>
    <t>RL254</t>
  </si>
  <si>
    <t>RAE/FIDS/NFDS/CFE</t>
  </si>
  <si>
    <t>24 August 1948</t>
  </si>
  <si>
    <t>Bellylanded after both engines cut Mildenhall 24.8.48 DBR (Air Britain Serials) 24.08.48 West Raynham. RL254 Belly-landed at Mildenhall aerodrome after double engine failure. (Mosquito Crash Log)</t>
  </si>
  <si>
    <t>SZ967</t>
  </si>
  <si>
    <t>25 August 1948</t>
  </si>
  <si>
    <t>Was UP-U on 605 Squadron (Ian Piper: http://www.605squadron.co.uk/Squadron_aircraft.htm) Caught fire in air 25.8.48 SOC on return to base (Air Britain Serials) 25.08.48 4Sqn. SZ967 Caught fire in the air, landed safely but was damaged beyond repair. (Mosquito Crash Log)</t>
  </si>
  <si>
    <t>PF648</t>
  </si>
  <si>
    <t>27 August 1948</t>
  </si>
  <si>
    <t>Swung on landing and u/c leg collapsed Fayid 27.8.48 (Air Britain Serials)</t>
  </si>
  <si>
    <t>VT623</t>
  </si>
  <si>
    <t>RN MTCE</t>
  </si>
  <si>
    <t>TE927</t>
  </si>
  <si>
    <t>Delivery date also given as April 8 1947. NZ2330 FB.VI Built at Standard Motors. Previously TE927 and delivered sometime between 27 May 1945 and 21 December 1945. Ferried from the United Kingdom by an RAF/RNZAF crew and BOC Ohakea on 08 April 1947 for a cost of 3000 pounds. Ferried to Woodborne for storage shortly after arrival. Removed from storage and placed on strength of No.75 Squadron on 12 February 1948. Crashed into the sea off Himitangi on 27 August 1948. The aircraft was on a low flying exercise and crashed into the sea as it was recovering from a roll. Flight Lieutenant G. Simich and Flight Sergeant V. Baird both killed. The aircraft was written off the books at Ohakea on 18 October 1950 with a total of 179:45 airframe hours. Fri 27 Aug 1948, Air test and low flying exercise. 75 Squadron, RNZAF (Ohakea)
De Havilland Mosquito FB.VI NZ2330 - crashed in the sea a 100 yards off shore, after failing to recover from a low-level slow roll over Himatangi Beach at 0940. The two crew were buried at Waikumete, Auckland, and at Te Henui, New Plymouth, respectively.
Pilot: NZ391369 Flt Lt George Ronald SIMICH, DFC mid, RNZAF - Age 32. 1527hrs solo.
(Airframe Fitter): NZ39128 Flt Sgt Victor Horton BAIRD, RNZAF - Age 28.
During the war Simich served in RAF Bomber Command, flying 260 operational hours with 75 (NZ) Sqn, RAF, and 214 Sqn, RAF, but the number of ops is unknown. With the latter squadron he and his crew were shot down and captured during a raid on Hamburg on the night of 26/27 July 1942.
During the war Baird served a tour of duty in the South Pacific. At the time of the accident he was on the strength of Ohakea’s Technical Wing. (Errol Martyn) To RNZAF 13.12.46 as NZ2330 Crashed into sea nr Himatangi Beach 27.8.48 (Air Britain Serials)</t>
  </si>
  <si>
    <t>PF594</t>
  </si>
  <si>
    <t>31 August 1948</t>
  </si>
  <si>
    <t>To 6589M 31.8.48 (Air Britain Serials)</t>
  </si>
  <si>
    <t>PF547</t>
  </si>
  <si>
    <t>To 6588M 31.8.48 (Air Britain Serials)</t>
  </si>
  <si>
    <t>A52-92</t>
  </si>
  <si>
    <t>0 September 1948</t>
  </si>
  <si>
    <t>Built as F.B.40. Delivered during May 1945. Final disposition: struck off charge, September 1948. (Beaufort, Beaufighter and Mosquito in Australian Service, Stewart Wilson, 1990) To DAP for disposal .49 (Air Britain Serials) rashed on landing. on Morotai island, between Borneo and New Guinea, Indonesia (MIAS).</t>
  </si>
  <si>
    <t>TA338</t>
  </si>
  <si>
    <t>3 September 1948</t>
  </si>
  <si>
    <t>Sold to DH 3.9.48 (Air Britain Serials)</t>
  </si>
  <si>
    <t>RL192</t>
  </si>
  <si>
    <t>4 September 1948</t>
  </si>
  <si>
    <t>Flew into ground out of cloud 1m E of West Malling 4.9.48 DBR (Air Britain Serials) 04.09.48 29 Sqn. RL192 Dived into ground one mile east of West Mailing aerodrome while in circuit, killing two. (Mosquito Crash Log)</t>
  </si>
  <si>
    <t>PF493</t>
  </si>
  <si>
    <t>5 September 1948</t>
  </si>
  <si>
    <t>SS 5.9.48 (Air Britain Serials)</t>
  </si>
  <si>
    <t>VT652</t>
  </si>
  <si>
    <t>NF.38</t>
  </si>
  <si>
    <t>Mkrs/CFE</t>
  </si>
  <si>
    <t>6 September 1948</t>
  </si>
  <si>
    <t>Hatfield/Chester</t>
  </si>
  <si>
    <t>PF442</t>
  </si>
  <si>
    <t>128/105/CBE</t>
  </si>
  <si>
    <t>9 September 1948</t>
  </si>
  <si>
    <t>To 6587M 9.9.48 (Air Britain Serials)</t>
  </si>
  <si>
    <t>RK945</t>
  </si>
  <si>
    <t>V-A/51MU</t>
  </si>
  <si>
    <t>Flt Lt Bill Warwick died following a serious crash on September 9th 1948 while piloting the above Mosquito, at Brindley Heath in Staffs - fuel starvation on both engines was the cause it seems, probably pilot error - the same error thought to have caused Guy Gibson's similarly fatal crash in a Mossie in 1944. RK945 was at, or on its way to, 51MU at nearby Lichfield (Anthony Harrison on Mossie.org forum) Engine cut lost height and crashlanded Brindley Heath Staffs. 9.9.48 DBF (Air Britain Serials) To Vickers, Wisley, 08-12/45 09.09.48 51 MU. RK945 Crashed in force-landing at Brindley Head, Staffs, after engine cutout, killing one. (Mosquito Crash Log)</t>
  </si>
  <si>
    <t>RL117</t>
  </si>
  <si>
    <t>13 September 1948</t>
  </si>
  <si>
    <t>Collided with VT612 and spun into ground nr West Malling 13.9.48 (Air Britain Serials) 13.09.48 25 Sqn. RL117 Collided with VT612 in formation and spun into ground near West Mailing, killing two. (Mosquito Crash Log)</t>
  </si>
  <si>
    <t>TK649</t>
  </si>
  <si>
    <t>14 September 1948</t>
  </si>
  <si>
    <t>Engine caught fire forcelanded nr Marham 14.9.48 DBR (Air Britain Serials) 14.09.48 CBE. TK649 Force-landed after engine fire near Marham. (Mosquito Crash Log)</t>
  </si>
  <si>
    <t>PF484</t>
  </si>
  <si>
    <t>105/16OTU/204CTU/16OTU</t>
  </si>
  <si>
    <t>16 September 1948</t>
  </si>
  <si>
    <t>To 6595M 16.9.48 (Air Britain Serials)</t>
  </si>
  <si>
    <t>VA876</t>
  </si>
  <si>
    <t>Both engines cut bellylanded nr Thornaby 16.9.48 (Air Britain Serials) 16.09.48 608 Sqn. VA876 Belly-landed after double engine failure near Thomaby. (Mosquito Crash Log)</t>
  </si>
  <si>
    <t>TA507</t>
  </si>
  <si>
    <t>13OTU/16FU/51MU</t>
  </si>
  <si>
    <t>18 September 1948</t>
  </si>
  <si>
    <t>TA507 No 51 MU Stalled during aerobatic display Lichfield ,Staffs. Crashed on hospital,killing crew and 10 people on the ground. (http://forum.keypublishing.co.uk/showthread.php?t=77321) Spun into ground on overshoot Middleton St.George 18.9.48 (Air Britain Serials) 18.09.48 51 MU. TA507 Stalled during aerobatic display and crashed on hospital at Lichfield. The two crew were killed plus ten people on the ground. (Mosquito Crash Log)</t>
  </si>
  <si>
    <t>TE808</t>
  </si>
  <si>
    <t>18th September 1948, when the Station was open to the public on Battle of Britain Day. Mr Bill Harmston, who had taken his wife and two other people to Manston to see the air display describes the crash. "It had been my intention to enter the 'drome by the Margate entrance, but for some reason I made a snap decision to get on the 'drome via the Westgate entrance. We had only just got parked, by a fire point, when the next event of the display was to take place - aerobatics by a Mosquito; we were in an ideal position to view this event, being broadside on to the line of flight of the machine. The Mosquito executed a faultless slow roll at low altitude but instead of remaining on an even keel when the roll was completed it seemed to carry on with a second roll, only the first stage of which was started when the aircraft obviously stalled and dived at an angle to the ground. This was followed by a pall of black smoke. I remember remarking that 'I was afraid that the crew had bought it'. It was many hours afterwards that I learned that not only had the pilot and passenger been killed but also several spectators. We were all stunned, particularly when I realised that had I approached the aerodrome from the Margate entrance as I had intended to do, we would have been in the line of vehicles upon which the Mosquito plunged". 
"It came across the airfield low, about 50 feet. Then it started a slow climb followed by a slow roll to the left. It came out of the first roll having lost some height and when it started the second roll we realised that the pilot would never make it. Then the aircraft crashed onto the road (B2190 road to Margate) just north of the airfield boundary. I think that it went in upside down. There was a ball of fire. Mr Brown had seen a number of the rehearsals by the Mosquito during the week, and on those occasions it did only one roll. He added "The rehearsals went well but it went wrong on the day". Five cars were engulfed in the flames. In addition to the pilot, 12 other people were killed. The bodies were taken to a temporary mortuary which was set up at Flete Farm on Manston Court Road.
http://www.spitfire-museum.com/book/chapter17.htm Control lost during slow roll and crashed Manston 18.9.48 (Air Britain Serials) 18.09.48 Manston. TE808 Dived into ground at Manston during slow roll, killing two plus ten on ground. (Mosquito Crash Log)</t>
  </si>
  <si>
    <t>VA887</t>
  </si>
  <si>
    <t>VA887 No139 Sqdn. Dived into the ground during slow roll Coningsby,Lincs crew killed. (http://forum.keypublishing.co.uk/showthread.php?t=77321) Dived into ground during slow roll Coningsby 18.9.48 (Air Britain Serials) 18.09.48 139 Sqn. VA887 Dived into ground at Coningsby during slow roll, killing two. (Mosquito Crash Log)</t>
  </si>
  <si>
    <t>TA349</t>
  </si>
  <si>
    <t>Sold to DH 18.9.48 (Air Britain Serials)</t>
  </si>
  <si>
    <t>NT334</t>
  </si>
  <si>
    <t>85/609/504</t>
  </si>
  <si>
    <t>24 September 1948</t>
  </si>
  <si>
    <t>To 6602M 24.9.48 (Air Britain Serials)</t>
  </si>
  <si>
    <t>NT428</t>
  </si>
  <si>
    <t>406/29/504</t>
  </si>
  <si>
    <t>To 6601M 24.9.48 (Air Britain Serials)</t>
  </si>
  <si>
    <t>VT611</t>
  </si>
  <si>
    <t>26 September 1948</t>
  </si>
  <si>
    <t>MM682</t>
  </si>
  <si>
    <t>RAE/FIDS</t>
  </si>
  <si>
    <t>29 September 1948</t>
  </si>
  <si>
    <t>Sold to DH 29.9.48 for Sweden (Air Britain Serials)</t>
  </si>
  <si>
    <t>RG311</t>
  </si>
  <si>
    <t>1FU/PRDU/58/540</t>
  </si>
  <si>
    <t>30 September 1948</t>
  </si>
  <si>
    <t>Bellylanded on single-engined approach 1 1/2m NW of Benson 30.9.48 DBR (Air Britain Serials) 30.09.48 540 Sqn. RG311 Crashed on emergency approach one and a half miles NW of Benson. (Mosquito Crash Log)</t>
  </si>
  <si>
    <t>VP182</t>
  </si>
  <si>
    <t>7 October 1948</t>
  </si>
  <si>
    <t>Flew into sea during night bombing exercise 1m N of Heligoland 7.10.48 (Air Britain Serials)</t>
  </si>
  <si>
    <t>VP342</t>
  </si>
  <si>
    <t>8 October 1948</t>
  </si>
  <si>
    <t>Crashed on overshoot Farnborough 8.10.48 (Air Britain Serials) 08.10.48 ETPS. VP342 Crashed on overshoot at Farnborough. (Mosquito Crash Log)</t>
  </si>
  <si>
    <t>KB484</t>
  </si>
  <si>
    <t>11 October 1948</t>
  </si>
  <si>
    <t>SOC 11.10.48 (Air Britain Serials)</t>
  </si>
  <si>
    <t>NT605</t>
  </si>
  <si>
    <t>18 October 1948</t>
  </si>
  <si>
    <t>To 6598M 18.10.48 (Air Britain Serials)</t>
  </si>
  <si>
    <t>PF498</t>
  </si>
  <si>
    <t>TFU/627/BDU/16OTU/139/109/139</t>
  </si>
  <si>
    <t>20 October 1948</t>
  </si>
  <si>
    <t>Centre section being used to restore HJ711 by Tony Agar. To 6608M 20.10.48 pts preserved York (Air Britain Serials)</t>
  </si>
  <si>
    <t>PF524</t>
  </si>
  <si>
    <t>571/105/CBE/109/139</t>
  </si>
  <si>
    <t>To 6608M 20.10.48 (Air Britain Serials)</t>
  </si>
  <si>
    <t>KA222</t>
  </si>
  <si>
    <t>ML995</t>
  </si>
  <si>
    <t>109/105/Cv TT39/AAEE/RN</t>
  </si>
  <si>
    <t>25 October 1948</t>
  </si>
  <si>
    <t>CS(A) 25.10.48 SOC 8.4.53 (Air Britain Serials)</t>
  </si>
  <si>
    <t>TK628</t>
  </si>
  <si>
    <t>26 October 1948</t>
  </si>
  <si>
    <t>Crashed on landing Coningsby 26.10.48 (Air Britain Serials) 26.10.48 139 Sqn. TK628 Crashed on landing at Coningsby. (Mosquito Crash Log)</t>
  </si>
  <si>
    <t>MM626</t>
  </si>
  <si>
    <t>27 October 1948</t>
  </si>
  <si>
    <t>Sold to DH 27.10.48 for Sweden (Air Britain Serials)</t>
  </si>
  <si>
    <t>MM642</t>
  </si>
  <si>
    <t>MM644</t>
  </si>
  <si>
    <t>MM683</t>
  </si>
  <si>
    <t>MM685</t>
  </si>
  <si>
    <t>MM652</t>
  </si>
  <si>
    <t>MM670</t>
  </si>
  <si>
    <t>MM635</t>
  </si>
  <si>
    <t>MM636</t>
  </si>
  <si>
    <t>MM638</t>
  </si>
  <si>
    <t>Sold 27.10.48 for Sweden (Air Britain Serials)</t>
  </si>
  <si>
    <t>TA587</t>
  </si>
  <si>
    <t>28 October 1948</t>
  </si>
  <si>
    <t>Lost power and bellylanded 12m N of Acklington 28.10.48 (Air Britain Serials) 28.10.48 APS. TA587 Crashed in force-landing at Brunton airfield. (Mosquito Crash Log)</t>
  </si>
  <si>
    <t>NT279</t>
  </si>
  <si>
    <t>239/500</t>
  </si>
  <si>
    <t>29 October 1948</t>
  </si>
  <si>
    <t>SOC 29.10.48 (Air Britain Serials)</t>
  </si>
  <si>
    <t>MV557</t>
  </si>
  <si>
    <t>85/500</t>
  </si>
  <si>
    <t>TJ141</t>
  </si>
  <si>
    <t>30 October 1948</t>
  </si>
  <si>
    <t>Engine caught fire dived into sea off Gozo 30.10.48 (Air Britain Serials)</t>
  </si>
  <si>
    <t>RK978</t>
  </si>
  <si>
    <t>15 November 1948</t>
  </si>
  <si>
    <t>Overshot landing hit ditch and u/c collapsed Acklington 15.11.48 DBR (Air Britain Serials) 15.11.48 264 Sqn. RK978 Overshot landing at Acklington. (Mosquito Crash Log)</t>
  </si>
  <si>
    <t>HJ967</t>
  </si>
  <si>
    <t>464/487/51OTU/54OTU/60OTU/13OTU/304CTU/231OCU</t>
  </si>
  <si>
    <t>17 November 1948</t>
  </si>
  <si>
    <t>Served with 464 Sqn, under RAF control as trainers. (Brian Fillery's website) SOC 17.11.48 (Air Britain Serials)</t>
  </si>
  <si>
    <t>ML983</t>
  </si>
  <si>
    <t>105/16OTU/231OCU</t>
  </si>
  <si>
    <t>18 November 1948</t>
  </si>
  <si>
    <t>SOC 18.11.48 (Air Britain Serials)</t>
  </si>
  <si>
    <t>TA307</t>
  </si>
  <si>
    <t>19 November 1948</t>
  </si>
  <si>
    <t>Was UP-V on 605 Squadron (Ian Piper: http://www.605squadron.co.uk/Squadron_aircraft.htm) SOC 19.11.48 (Air Britain Serials)</t>
  </si>
  <si>
    <t>TA351</t>
  </si>
  <si>
    <t>SOC 19.11.48 (Air Britain Serials)</t>
  </si>
  <si>
    <t>VL620</t>
  </si>
  <si>
    <t>20 November 1948</t>
  </si>
  <si>
    <t>VL620 letter "M" from 13 Squadron and was shot down by an Israeli P51 off Dors Beach, Israel on the 20/11/48 while on reconnaissance over Palestine, P/O Eric.Ernest.Reynolds and Navigator II Angus.Pearson.Love both being killed in the action when the aircraft exploded in mid air. The Mustang pilot, Wayne Peake (ex USAAF) was so confused on return due to lack of oxygen that he reported that he had downed a Halifax bomber. (Alex Smart) As the fighting between Jews and Arabs continued, the RAF was tasked to keep an eye on developments and soon mounted almost daily overflights of the Sinai desert and Israel using de Havilland Mosquito PR34 aircraft of 13 Sqn from Kabrit in the Canal Zone. The unknown high-flying aircraft frequently made contrails as they flew over Haifa and Ramat David that were seen from the IAF bases, and became known to the IAF as the 'shuftykeit'. Eventually, on November 20, 1948 when the 'shuftykeit' was sighted over Galilee heading in the direction of Hazor, a guitar-strumming Carolina hillbilly named Wayne Peake hurriedly got airborne from Herzliya, flying one of two IAF North American P-51 Mustang's that had recently been re-assembled following their arrival in crates from the USA. Peake was a highly experienced USAAF fighter pilot, who had flown many combat missions over Germany during WW2 and was one of a number of non-Jewish Americans who eventually flew as volunteers for the IAF.
The Mosquito PR34 VL 620, callsign Graphic III, had departed Fayid at 1100hrs on the routine overflight of various Middle East countries, including Palestine that took place every 48hrs. The intelligence gathered from these missions helped inform a plan known as 'Barter', which entailed the UK going to the aid of Transjordan under the terms of the Anglo-Transjordan Treaty. After leaving the Canal Zone, the aircraft climbed slowly towards Trans-Jordan then landed at RAF Habbaniya in Iraq to re-fuel. After departing Habbaniya the Mosquito should have climbed to maximum altitude whilst heading for northern Palestine, before turning south along the coastline allowing it to photograph various Israeli airfields. Meanwhile, after climbing up to around 30,000ft, Peake was guided towards the unarmed Mosquito by a South African volunteer pilot, Sid Cohen, who was tracking the aircraft with a pair of binoculars. However, because of a faulty oxygen system on the P-51, Peake was having difficulty seeing clearly. Finally, after struggling to find the aircraft, Peake eventually descended and intercepted the unarmed PR34, at 28,000 ft over Israel - apparently miss-identified the aircraft as a Hawker Halifax bomber.
Probably because the daily sorties over Israel had become almost routine and the RAF believed that the IAF lacked an aircraft capable of intercepting the PR34, the crew of pilot Fg Off Eric Reynolds and his navigator Fg Off Angus Love failed to spot the P-51 slowly closing from their rear. Peake finally got within range and opened fire, pouring 45 rounds into the Mosquito and observing strikes on the aircraft as well as the beginnings of a fire in the port engine. After a short second burst the guns on the P-51 jammed. Initially, the fire from the six .50 Brownings appeared to have little effect and the Mosquito continued on course. Then the aircraft turned out to sea, losing altitude to around 20,000ft probably in a futile attempt to escape, when it suddenly exploded and crashed off Ashdod, killing both the crew. Why the Mosquito was operating at such a comparatively low altitude, when it was capable of flying at 36,000ft where it would have been almost invulnerable to interception by the P-51, has never been explained. Also, considering that the P-51s had been unloaded in August, before becoming operational in October, the fact that the RAF were completely unaware that the IAF had obtained the P-51s, points to a singular failure in the British intelligence system. Finally, it is now known that ministerial approval for the overflight of various Arab countries and Israel was never sought, and these were authorised by the RAF C-in-C in theatre to provide the only real source of intelligence on activities in that area. Given the recent history of the region, it was agreed that his decision was not unreasonable, nevertheless, the CAS, ACM Tedder, ordered a halt to further overflights until the appropriate ministerial approval had been obtained.
(http://www.spyflight.co.uk/iafvraf.htm) Missing on reconnaissance over Palestine 20.11.48 (Air Britain Serials) 20.11.48 13 Sqn. VL620 Missing. No further details known. (Mosquito Crash Log)</t>
  </si>
  <si>
    <t>NT301</t>
  </si>
  <si>
    <t>NFDW/CFE/605</t>
  </si>
  <si>
    <t>29 November 1948</t>
  </si>
  <si>
    <t>SOC 29.11.48 (Air Britain Serials)</t>
  </si>
  <si>
    <t>NT325</t>
  </si>
  <si>
    <t>406/25/605</t>
  </si>
  <si>
    <t>NT479</t>
  </si>
  <si>
    <t>25/605</t>
  </si>
  <si>
    <t>NT480</t>
  </si>
  <si>
    <t>141/239/605</t>
  </si>
  <si>
    <t>30 November 1948</t>
  </si>
  <si>
    <t>SOC 30.11.48 (Air Britain Serials)</t>
  </si>
  <si>
    <t>PF557</t>
  </si>
  <si>
    <t>69/14/98/14/RN</t>
  </si>
  <si>
    <t>0 December 1948</t>
  </si>
  <si>
    <t>Scrapped Gosport by 12.48 (Air Britain Serials)</t>
  </si>
  <si>
    <t>MM790</t>
  </si>
  <si>
    <t>219/23/605</t>
  </si>
  <si>
    <t>1 December 1948</t>
  </si>
  <si>
    <t>SOC 1.12.48 (Air Britain Serials)</t>
  </si>
  <si>
    <t>RS698</t>
  </si>
  <si>
    <t>CFS/204AFS</t>
  </si>
  <si>
    <t>5 December 1948</t>
  </si>
  <si>
    <t>Flew into hill at night 3m NNW of Driffield 5.12.48 cause not known (Air Britain Serials) 05.12.48 204 AFS. RS698 Flew into hill at night three miles NNW of Driffield, killing two, (Mosquito Crash Log)</t>
  </si>
  <si>
    <t>RG295</t>
  </si>
  <si>
    <t>9MU</t>
  </si>
  <si>
    <t>6 December 1948</t>
  </si>
  <si>
    <t>Engine cut on take-off crash-landed Cosford 6.12.48 (Air Britain Serials) 06.12.48 9 MU. RG295 Engine cut on takeoff from Cosford. (Mosquito Crash Log)</t>
  </si>
  <si>
    <t>TA352</t>
  </si>
  <si>
    <t>7 December 1948</t>
  </si>
  <si>
    <t>SOC 7.12.48 (Air Britain Serials)</t>
  </si>
  <si>
    <t>VT584</t>
  </si>
  <si>
    <t>8 December 1948</t>
  </si>
  <si>
    <t>MM346</t>
  </si>
  <si>
    <t>USAAF/RN RDU</t>
  </si>
  <si>
    <t>9 December 1948</t>
  </si>
  <si>
    <t>440611 SHOENHAIR, ROBERT D MOSQUITO MM-346 WATTON, UK 802 RCN (Thomas Ensminger) Port engine failed on test flight crashed 1m from Stretton 9.12.48 (Air Britain Serials)</t>
  </si>
  <si>
    <t>RN RDU</t>
  </si>
  <si>
    <t>PF610</t>
  </si>
  <si>
    <t>Skidded on landing swung to avoid overshoot and u/c collapsed Andover 9.12.48 (Air Britain Serials) 09.12.48 27 MU. PF61O Crashed on landing at Andover. (Mosquito Crash Log)</t>
  </si>
  <si>
    <t>PF559</t>
  </si>
  <si>
    <t>10 December 1948</t>
  </si>
  <si>
    <t>SOC 10.12.48 (Air Britain Serials)</t>
  </si>
  <si>
    <t>RL197</t>
  </si>
  <si>
    <t>15 December 1948</t>
  </si>
  <si>
    <t>On the evening of 13th December 1948 Mosquito RL197 took off from No. 228 Operational Conversion Unit's base at RAF Leeming for a night cross-country navigation exercise. It is believed that on the return leg of their route, the crew had drifted off course slightly and encountered deteriorating weather conditions over the North of England. Flying in dense cloud the crew apparently allowed their aircraft to descend to approx. 2000 feet and with the 2,300-foot mass of Great Whernside now directly in their path the result was inevitable. At approx. 2200 hours the aircraft struck the West face of Great Whernside at cruising speed, bursting in to flames on impact and scattering parts over a wide area. It was not until late the following day that a local shepherd made the grim discovery ending a nation-wide search for the missing aircraft. (Leeming, Cross-country Navex)
P/O A.G. Bulley Pilot Killed, Flt. Lt. B.O. Bridgeman Navigator Killed. Little remains on the crash site of RL197 today and what is left is well scattered, providing evidence as to the violent nature of the impact. Although engine &amp; supercharger parts are reported to be present, these were not located on our visit. http://web.ukonline.co.uk/lait/site/Mosquito%20RL197.htm Flew into high ground 1m E of Kettlewell Yorks. 13.12.48 (Air Britain Serials) 13.12.48 228 OCU. RL197 Flew into mountain at Great Whetside, Yorks, killing two. (Mosquito Crash Log)
Name: Aircraft crash Site, Mosquito, Serial number RL197, near Kettlewell 
NY SMR Number: MNY30655 
Type of record: Monument 
Last edited: 14/05/2010 08:51:31 
Protected Status
Protected Military Remains: Aircraft crash Site, Mosquito, Serial number RL197, near Kettlewell
Grid Reference: SE 000 734 
Parish: 5046 Kettlewell with Starbotton; Craven; YDNP 
Monument Type(s):
AIRCRAFT CRASH SITE (13/12/1948 Modern - 1948 AD) 
MOSQUITO (13/12/1948 Modern - 1948 AD) 
Other References/Statuses
Full description
On the 13th December 1948 a Mosquito, Serial number RL197, hit high ground on Great Whernside in cloudy conditions at night at 22:00 hours approx. The aircraft was letting back down for base, but was way off track. The pilot, Flight Lieutenant B.O. Brigman, and his navigator were killed. (1,2,3)
Sources and further reading
--- SNY15601 - Gazetteer: NYCC. 2009. Aircraft Crash Sites North Yorkshire.  
&lt;1&gt; SNY12705 - Gazetteer: Yorkshire Air Museum. Post 1993?. List of Aircraft Crash Sites. Jefferson, G ?. Reference number 1497 
&lt;2&gt; SNY12707 - Gazetteer: L. J. Norgate. Yorkshire Aircraft Crashes.  
&lt;3&gt; SNY12740 - Gazetteer: Yorkshire Dales National Park Authority. 2009. Aircraft crash sites extracted from the Yorkshire Dales National Park Authority HER.  
&lt;4&gt; SNY8571 - Gazetteer: East Coast Aircraft research Group. 2004. Yorkshire Crash Sites Visited by ECARG 
(http://www.heritagegateway.org.uk/Gateway/Results_Single.aspx?uid=MNY30655&amp;resourceID=1009)</t>
  </si>
  <si>
    <t>SOC 25.1.49 (Air Britain Serials)</t>
  </si>
  <si>
    <t>TA356</t>
  </si>
  <si>
    <t>1660CU/1653CU/230OCU</t>
  </si>
  <si>
    <t>28 January 1949</t>
  </si>
  <si>
    <t>SOC 28.1.49 (Air Britain Serials)</t>
  </si>
  <si>
    <t>230OCU</t>
  </si>
  <si>
    <t>NT510</t>
  </si>
  <si>
    <t>TJ152</t>
  </si>
  <si>
    <t>Swung on take-off and u/c collapsed Wahn 28.1.49 (Air Britain Serials)</t>
  </si>
  <si>
    <t>NS773</t>
  </si>
  <si>
    <t>1 February 1949</t>
  </si>
  <si>
    <t>SOC 1.2.49 (Air Britain Serials)</t>
  </si>
  <si>
    <t>MT476</t>
  </si>
  <si>
    <t>141/504</t>
  </si>
  <si>
    <t>RL244</t>
  </si>
  <si>
    <t>Engine cut and second feathered in error forcelanded 1/2m W of Coltishall 1.2.49 (Air Britain Serials) 01.02.49 23 Sqn. RL244 On night flying test, port engine failed to feather, pilot then feathered starboard engine in error and aircraft crashed half-a-mile west of Coltishall Crew unhurt. (Mosquito Crash Log)</t>
  </si>
  <si>
    <t>MT486</t>
  </si>
  <si>
    <t>Med/608</t>
  </si>
  <si>
    <t>3 February 1949</t>
  </si>
  <si>
    <t>SOC 3.2.49 (Air Britain Serials)</t>
  </si>
  <si>
    <t>RL143</t>
  </si>
  <si>
    <t>4 February 1949</t>
  </si>
  <si>
    <t>Flew into sea recovering from dive and broke up Paston ranges Norfolk 4.2.49 (Air Britain Serials) 04.02.49 264 Sqn. RL143 Hit sea with tail and disintegrated when pilot pulled out of dive too late on air-to-sea firing at Paston Ranges, Norfolk, killing two. (Mosquito Crash Log)</t>
  </si>
  <si>
    <t>NT535</t>
  </si>
  <si>
    <t>219/141/605</t>
  </si>
  <si>
    <t>7 February 1949</t>
  </si>
  <si>
    <t>SOC 7.2.49 (Air Britain Serials)</t>
  </si>
  <si>
    <t>NT606</t>
  </si>
  <si>
    <t>TA540</t>
  </si>
  <si>
    <t>RL268</t>
  </si>
  <si>
    <t>8 February 1949</t>
  </si>
  <si>
    <t>Swung on take-off and u/c collapsed Leeming 8.2.49 DBR (Air Britain Serials)</t>
  </si>
  <si>
    <t>NT603</t>
  </si>
  <si>
    <t>SOC 8.2.49 (Air Britain Serials)</t>
  </si>
  <si>
    <t>RL231</t>
  </si>
  <si>
    <t>Engine cut on take-off u/c raised to stop but overshot runway West Malling 8.2.49 DBR (Air Britain Serials) 08.02.49 29 Sqn. RL231 Port engine cut on take-off at West Mailing, pilot retracted undercarriage to stop and overshot into a ploughed field. (Mosquito Crash Log)</t>
  </si>
  <si>
    <t>LR312</t>
  </si>
  <si>
    <t>AAEE/464/107/51OTU</t>
  </si>
  <si>
    <t>9 February 1949</t>
  </si>
  <si>
    <t>Sold to MoS 9.2.49 (Air Britain Serials)</t>
  </si>
  <si>
    <t>SZ975</t>
  </si>
  <si>
    <t>54OTU/FCCS/13OTU/204AFS</t>
  </si>
  <si>
    <t>SOC 9.2.49 (Air Britain Serials)</t>
  </si>
  <si>
    <t>TA558</t>
  </si>
  <si>
    <t>To MoS 9.2.49 (Air Britain Serials)</t>
  </si>
  <si>
    <t>NT373</t>
  </si>
  <si>
    <t>29/25/608</t>
  </si>
  <si>
    <t>SZ968</t>
  </si>
  <si>
    <t>464/21/4</t>
  </si>
  <si>
    <t>Served with 464 Sqn, under RAF control 1/45. Participated in Gestapo HQ Copenhagen Raid 21/3/45. (Brian Fillery's website) To MoS 9.2.49 (Air Britain Serials)</t>
  </si>
  <si>
    <t>HP887</t>
  </si>
  <si>
    <t>235/51OTU</t>
  </si>
  <si>
    <t>Sold 9.2.49 (Air Britain Serials)</t>
  </si>
  <si>
    <t>RS552</t>
  </si>
  <si>
    <t>PZ279</t>
  </si>
  <si>
    <t>PZ372</t>
  </si>
  <si>
    <t>NS881</t>
  </si>
  <si>
    <t>464/515</t>
  </si>
  <si>
    <t>RF877</t>
  </si>
  <si>
    <t>RS564</t>
  </si>
  <si>
    <t>SZ995</t>
  </si>
  <si>
    <t>268/21</t>
  </si>
  <si>
    <t>PZ312</t>
  </si>
  <si>
    <t>PZ355</t>
  </si>
  <si>
    <t>TA481</t>
  </si>
  <si>
    <t>2 Gp CS</t>
  </si>
  <si>
    <t>TA554</t>
  </si>
  <si>
    <t>TA375</t>
  </si>
  <si>
    <t>RK982</t>
  </si>
  <si>
    <t>From the book "Mosquito" Chaz Bowyer, the following letters were noted with the following numbers ; 85 Sqn : RK982 -B, RL213 - F To MoS 9.2.49 (Air Britain Serials)</t>
  </si>
  <si>
    <t>VL727</t>
  </si>
  <si>
    <t>RS637</t>
  </si>
  <si>
    <t>PZ228</t>
  </si>
  <si>
    <t>BSDU/239/169</t>
  </si>
  <si>
    <t>10 February 1949</t>
  </si>
  <si>
    <t>To MoS 10.2.49 (Air Britain Serials)</t>
  </si>
  <si>
    <t>RK955</t>
  </si>
  <si>
    <t>Swung on landing and u/c collapsed West Malling 10.2.49 (Air Britain Serials) 10.02.49 29 Sqn. RK955 Swung on landing at West Mailing, overcorrected and swung opposite way, port undercarriage then collapsed. (Mosquito Crash Log)</t>
  </si>
  <si>
    <t>HR210</t>
  </si>
  <si>
    <t>151/68/151/CFE</t>
  </si>
  <si>
    <t>11 February 1949</t>
  </si>
  <si>
    <t>SS 11.2.49 (Air Britain Serials)</t>
  </si>
  <si>
    <t>PZ169</t>
  </si>
  <si>
    <t>141/418/268/107</t>
  </si>
  <si>
    <t>RS558</t>
  </si>
  <si>
    <t>613/69/2 Gp CF/21</t>
  </si>
  <si>
    <t>TA471</t>
  </si>
  <si>
    <t>613/69/21</t>
  </si>
  <si>
    <t>PZ391</t>
  </si>
  <si>
    <t>107/305/4</t>
  </si>
  <si>
    <t>TA387</t>
  </si>
  <si>
    <t>TA506</t>
  </si>
  <si>
    <t>MV532</t>
  </si>
  <si>
    <t>RF846</t>
  </si>
  <si>
    <t>TA589</t>
  </si>
  <si>
    <t>12 February 1949</t>
  </si>
  <si>
    <t>SS 13.2.49 (Air Britain Serials)</t>
  </si>
  <si>
    <t>PF623</t>
  </si>
  <si>
    <t>Lost height on single-engined overshoot and crashed Tengah 12.2.49 (Air Britain Serials)</t>
  </si>
  <si>
    <t>RL249</t>
  </si>
  <si>
    <t>RAE/23</t>
  </si>
  <si>
    <t>14 February 1949</t>
  </si>
  <si>
    <t>VP186</t>
  </si>
  <si>
    <t>139/231OCU</t>
  </si>
  <si>
    <t>16 February 1949</t>
  </si>
  <si>
    <t>Engines cut bellylanded at Woodhall Spa 16.2.49 (Air Britain Serials) 16.02.49 231 OCU. VP186 Force-landed on disused Woodhall Spa aerodrome in Coningsby circuit after engine mishandling. (Mosquito Crash Log)</t>
  </si>
  <si>
    <t>HX914</t>
  </si>
  <si>
    <t>464/54OTU/228OCU</t>
  </si>
  <si>
    <t>17 February 1949</t>
  </si>
  <si>
    <t>Served with 464 Sqn, under RAF control 9/43 to 7/7/44 Coded SB-O. w/o after Crash landing. (Brian Fillery's website) SOC 17.2.49 (Air Britain Serials)</t>
  </si>
  <si>
    <t>SZ992</t>
  </si>
  <si>
    <t>418/605/4</t>
  </si>
  <si>
    <t>SOC 17.2.49 (Air Britain Serials)</t>
  </si>
  <si>
    <t>TA379</t>
  </si>
  <si>
    <t>613/69/4</t>
  </si>
  <si>
    <t>TE770</t>
  </si>
  <si>
    <t>RS529</t>
  </si>
  <si>
    <t>TE821</t>
  </si>
  <si>
    <t>TA376</t>
  </si>
  <si>
    <t>TA482</t>
  </si>
  <si>
    <t>PZ471</t>
  </si>
  <si>
    <t>SOC 17.2.49 NFT (Air Britain Serials)</t>
  </si>
  <si>
    <t>VA894</t>
  </si>
  <si>
    <t>SF Wahn</t>
  </si>
  <si>
    <t>18 February 1949</t>
  </si>
  <si>
    <t>Swung on landing Wahn 18.2.49 DBR (Air Britain Serials)</t>
  </si>
  <si>
    <t>NT351</t>
  </si>
  <si>
    <t>68/500</t>
  </si>
  <si>
    <t>19 February 1949</t>
  </si>
  <si>
    <t>SOC 19.2.49 (Air Britain Serials)</t>
  </si>
  <si>
    <t>PZ227</t>
  </si>
  <si>
    <t>239/141/BSDU/RWE</t>
  </si>
  <si>
    <t>21 February 1949</t>
  </si>
  <si>
    <t>SS 21.2.49 (Air Britain Serials)</t>
  </si>
  <si>
    <t>SZ987</t>
  </si>
  <si>
    <t>305/13OTU/228OCU</t>
  </si>
  <si>
    <t>SOC 21.2.49 (Air Britain Serials)</t>
  </si>
  <si>
    <t>HR258</t>
  </si>
  <si>
    <t>235/CGS/418</t>
  </si>
  <si>
    <t>MM641</t>
  </si>
  <si>
    <t>MM653</t>
  </si>
  <si>
    <t>RAE/157/169</t>
  </si>
  <si>
    <t>PF555</t>
  </si>
  <si>
    <t>Sold 21.2.49 (Air Britain Serials)</t>
  </si>
  <si>
    <t>SZ971</t>
  </si>
  <si>
    <t>54OTU/13OTU</t>
  </si>
  <si>
    <t>PZ450</t>
  </si>
  <si>
    <t>253/248</t>
  </si>
  <si>
    <t>MM676</t>
  </si>
  <si>
    <t>6545M NTU SS 21.2.49 (Air Britain Serials)</t>
  </si>
  <si>
    <t>PZ382</t>
  </si>
  <si>
    <t>248/21</t>
  </si>
  <si>
    <t>SZ976</t>
  </si>
  <si>
    <t>418/4</t>
  </si>
  <si>
    <t>First mentioned in 418 Sqn ORB, 1/2 March 1945; last mission on 26/27 April 1945. Letter "V" from 418 Sqn ORB entry of 1/2 March 1945. SS 21.2.49 (Air Britain Serials)</t>
  </si>
  <si>
    <t>RF720</t>
  </si>
  <si>
    <t>MM684</t>
  </si>
  <si>
    <t>RS645</t>
  </si>
  <si>
    <t>Spun into ground 1m SE of Rye Sussex 21.2.49 cause not known (Air Britain Serials) 21.02.49 204 AFS. RS645 On a night navigation exercise at 20,000 feet, aircraft got into a flat spin and crashed one mile SE of Rye, Sussex, killing two. (Mosquito Crash Log)</t>
  </si>
  <si>
    <t>SZ969</t>
  </si>
  <si>
    <t>TA295</t>
  </si>
  <si>
    <t>RS594</t>
  </si>
  <si>
    <t>Assigned to No.418 Squadron from No.417 ARF (not sure what this signifies), 24 January 1945; last recorded operation on 24/25 April 1945. Letter "L" from ORB entry of 28/29 January 1945. SS 21.2.49 (Air Britain Serials)</t>
  </si>
  <si>
    <t>SZ978</t>
  </si>
  <si>
    <t>SZ988</t>
  </si>
  <si>
    <t>TA118</t>
  </si>
  <si>
    <t>Was F on 107 Squadron (photo in 2nd edtion of 2nd TAF). SS 21.2.49 (Air Britain Serials)</t>
  </si>
  <si>
    <t>SZ996</t>
  </si>
  <si>
    <t>MM692</t>
  </si>
  <si>
    <t>219/500</t>
  </si>
  <si>
    <t>22 February 1949</t>
  </si>
  <si>
    <t>SS 22.2.49 (Air Britain Serials)</t>
  </si>
  <si>
    <t>TE738</t>
  </si>
  <si>
    <t>TE659</t>
  </si>
  <si>
    <t>RF884</t>
  </si>
  <si>
    <t>TE641</t>
  </si>
  <si>
    <t>TE702</t>
  </si>
  <si>
    <t>TE763</t>
  </si>
  <si>
    <t>23 February 1949</t>
  </si>
  <si>
    <t>SS 23.2.49 (Air Britain Serials)</t>
  </si>
  <si>
    <t>RF789</t>
  </si>
  <si>
    <t>TE803</t>
  </si>
  <si>
    <t>TE889</t>
  </si>
  <si>
    <t>PZ292</t>
  </si>
  <si>
    <t>NS936</t>
  </si>
  <si>
    <t>HR579</t>
  </si>
  <si>
    <t>RG211</t>
  </si>
  <si>
    <t>SOC 23.2.49 (Air Britain Serials)</t>
  </si>
  <si>
    <t>PF565</t>
  </si>
  <si>
    <t>109/231OCU</t>
  </si>
  <si>
    <t>24 February 1949</t>
  </si>
  <si>
    <t>SOC 24.2.49 (Air Britain Serials)</t>
  </si>
  <si>
    <t>MT471</t>
  </si>
  <si>
    <t>SS 24.2.49 (Air Britain Serials)</t>
  </si>
  <si>
    <t>SZ993</t>
  </si>
  <si>
    <t>27 February 1949</t>
  </si>
  <si>
    <t>Was UP-A on 605 Squadron (Ian Piper: http://www.605squadron.co.uk/Squadron_aircraft.htm) SOC 27.2.49 (Air Britain Serials)</t>
  </si>
  <si>
    <t>VP195</t>
  </si>
  <si>
    <t>1 March 1949</t>
  </si>
  <si>
    <t>Hangar blown down in gale Wahn 1.3.49 DBR (Air Britain Serials)</t>
  </si>
  <si>
    <t>Hangar</t>
  </si>
  <si>
    <t>VA884</t>
  </si>
  <si>
    <t>3 March 1949</t>
  </si>
  <si>
    <t>VA885</t>
  </si>
  <si>
    <t>RR298</t>
  </si>
  <si>
    <t>51OTU/1FU/SF Eastleigh/CFS/204AFS</t>
  </si>
  <si>
    <t>8 March 1949</t>
  </si>
  <si>
    <t>Broke up recovering from dive and crashed School House Huggate Yorks. 8.3.49 (Air Britain Serials) 08.03.49 204 AFS. RR298 Pulling out of a dive, a loud report was heard and controls became useless. Pilot gave order to bale out but pupil was too slow and was killed when aircraft crashed near Huggate, Yorks. (Mosquito Crash Log)</t>
  </si>
  <si>
    <t>VT595</t>
  </si>
  <si>
    <t>15 March 1949</t>
  </si>
  <si>
    <t>RL247</t>
  </si>
  <si>
    <t>Engine cut on approach forcelanded 1m SSW of Leeming 15.3.49 (Air Britain Serials) 15.03.49 228 OCU. RL247 Force-landed in field one mile SSW of Leerning control tower after engine failure on finals. Crew unhurt. (Mosquito Crash Log)</t>
  </si>
  <si>
    <t>NT593</t>
  </si>
  <si>
    <t>16 March 1949</t>
  </si>
  <si>
    <t>SS 16.3.49 (Air Britain Serials)</t>
  </si>
  <si>
    <t>NT599</t>
  </si>
  <si>
    <t>A52-36</t>
  </si>
  <si>
    <t>87/Cv PR41/reserial A52-327/87</t>
  </si>
  <si>
    <t>19 March 1949</t>
  </si>
  <si>
    <t>Completed as Mk.41 A52-327. Delivered during July 1948. Final disposition: crashed near Casino, New South Wales, March 1949. (Beaufort, Beaufighter and Mosquito in Australian Service, Stewart Wilson, 1990) Crashed nr Casino NSW 19.03.49 (Air Britain Serials)</t>
  </si>
  <si>
    <t>SZ966</t>
  </si>
  <si>
    <t>23 March 1949</t>
  </si>
  <si>
    <t>Served with 464 Sqn, under RAF control 1/45. (Brian Fillery's website) SS 23.3.49 (Air Britain Serials)</t>
  </si>
  <si>
    <t>NS531</t>
  </si>
  <si>
    <t>Mkrs/RN 728</t>
  </si>
  <si>
    <t>26 March 1949</t>
  </si>
  <si>
    <t>MT485</t>
  </si>
  <si>
    <t>29 March 1949</t>
  </si>
  <si>
    <t>SS 29.3.49 (Air Britain Serials)</t>
  </si>
  <si>
    <t>RS657</t>
  </si>
  <si>
    <t>RAE/RN</t>
  </si>
  <si>
    <t>31 March 1949</t>
  </si>
  <si>
    <t>SOC 31.3.49 (Air Britain Serials)</t>
  </si>
  <si>
    <t>TJ143</t>
  </si>
  <si>
    <t>2 April 1949</t>
  </si>
  <si>
    <t>NT508</t>
  </si>
  <si>
    <t>29/25/616</t>
  </si>
  <si>
    <t>7 April 1949</t>
  </si>
  <si>
    <t>SOC 7.4.49 (Air Britain Serials)</t>
  </si>
  <si>
    <t>NT590</t>
  </si>
  <si>
    <t>157/605/616</t>
  </si>
  <si>
    <t>NT271</t>
  </si>
  <si>
    <t>239/616</t>
  </si>
  <si>
    <t>VT581</t>
  </si>
  <si>
    <t>8 April 1949</t>
  </si>
  <si>
    <t>NT536</t>
  </si>
  <si>
    <t>151/616</t>
  </si>
  <si>
    <t>9 April 1949</t>
  </si>
  <si>
    <t>SOC 9.4.49 (Air Britain Serials)</t>
  </si>
  <si>
    <t>RS521</t>
  </si>
  <si>
    <t>NFDW/CGS</t>
  </si>
  <si>
    <t>22 April 1949</t>
  </si>
  <si>
    <t>Broke up in dive 4m S of Spurn Head Yorks. 22.4.49 (Air Britain Serials) 22.04.49 CGS. RS521 Disintegrated in the air while diving vertically after carrying out practice gunnery attack on another aircraft, and crashed in sea four miles south of Spurn Head, East Yoks, killing one. (Mosquito Crash Log)</t>
  </si>
  <si>
    <t>HR242</t>
  </si>
  <si>
    <t>487/16/268/204AFS</t>
  </si>
  <si>
    <t>23 April 1949</t>
  </si>
  <si>
    <t>Stalled on landing Driffield 23.4.49 DBR and SOC 19.7.49 (Air Britain Serials)</t>
  </si>
  <si>
    <t>HR252</t>
  </si>
  <si>
    <t>1692 Flt/169/1692 Flt/16OTU/204AFS</t>
  </si>
  <si>
    <t>26 April 1949</t>
  </si>
  <si>
    <t>To 6654M 26.4.49 (Air Britain Serials)</t>
  </si>
  <si>
    <t>TA489</t>
  </si>
  <si>
    <t>409/264/84 Gp CS/305/107/11</t>
  </si>
  <si>
    <t>27 April 1949</t>
  </si>
  <si>
    <t>SOC 27.4.49 (Air Britain Serials)</t>
  </si>
  <si>
    <t>HJ890</t>
  </si>
  <si>
    <t>8OTU/132OTU/8OTU/132OTU/54OTU</t>
  </si>
  <si>
    <t>28 April 1949</t>
  </si>
  <si>
    <t>SOC 28.4.49 (Air Britain Serials)</t>
  </si>
  <si>
    <t>NS846</t>
  </si>
  <si>
    <t>TA716</t>
  </si>
  <si>
    <t>139/109/231OCU</t>
  </si>
  <si>
    <t>29 April 1949</t>
  </si>
  <si>
    <t>Crashed 2m NW of Coningsby 29.4.49 (Air Britain Serials) 29.04.49 231 OCU. TA716 Undershot and crashed on approach two miles west of Coningsby. (Mosquito Crash Log)</t>
  </si>
  <si>
    <t>RS573</t>
  </si>
  <si>
    <t>21/107/11</t>
  </si>
  <si>
    <t>SOC 29.4.49 (Air Britain Serials)</t>
  </si>
  <si>
    <t>VP202</t>
  </si>
  <si>
    <t>Undershot landing and bellylanded Wahn 29.4.49 (Air Britain Serials)</t>
  </si>
  <si>
    <t>TA283</t>
  </si>
  <si>
    <t>Sold to DH 29.4.49 (Air Britain Serials)</t>
  </si>
  <si>
    <t>TA120</t>
  </si>
  <si>
    <t>464/107/11</t>
  </si>
  <si>
    <t>5 May 1949</t>
  </si>
  <si>
    <t>Served with 464 Sqn, under RAF control 2/45 Coded SB-E. (Brian Fillery's website) DBR while being towed Wahn 5.5.49 (Air Britain Serials)</t>
  </si>
  <si>
    <t>VP353</t>
  </si>
  <si>
    <t>To Armee de l'Air 5.5.49 (Air Britain Serials)</t>
  </si>
  <si>
    <t>NT568</t>
  </si>
  <si>
    <t>239/609</t>
  </si>
  <si>
    <t>6 May 1949</t>
  </si>
  <si>
    <t>To 6659M 6.5.49 (Air Britain Serials)</t>
  </si>
  <si>
    <t>NT252</t>
  </si>
  <si>
    <t>85/609</t>
  </si>
  <si>
    <t>To 6661M 6.5.49 (Air Britain Serials)</t>
  </si>
  <si>
    <t>SZ973</t>
  </si>
  <si>
    <t>54OTU/13OTU/228OCU/204AFS</t>
  </si>
  <si>
    <t>8 May 1949</t>
  </si>
  <si>
    <t>To 6657M 8.5.49 (Air Britain Serials)</t>
  </si>
  <si>
    <t>NT434</t>
  </si>
  <si>
    <t>29/25/609</t>
  </si>
  <si>
    <t>9 May 1949</t>
  </si>
  <si>
    <t>To 6660M 9.5.49 (Air Britain Serials)</t>
  </si>
  <si>
    <t>PF650</t>
  </si>
  <si>
    <t>540/58/540/13</t>
  </si>
  <si>
    <t>11 May 1949</t>
  </si>
  <si>
    <t>Lost height after unfeathering prop ditched in Great Bitter Lake on approach to Kasfareet 11.5.49 (Air Britain Serials)</t>
  </si>
  <si>
    <t>NT124</t>
  </si>
  <si>
    <t>13 May 1949</t>
  </si>
  <si>
    <t>Crash landed at 0410 on 30 July 1944 due to csu failure flown by W/C D.F. Dennis and F/O R.J. Grantham, 21 Squadron, both safe. SOC 13.5.49 (Air Britain Serials)</t>
  </si>
  <si>
    <t>VT604</t>
  </si>
  <si>
    <t>VA886</t>
  </si>
  <si>
    <t>May have hit a water tower and disintegrated ? (http://members.aol.com/airfields2000/scrapbook.htm) Engine cut after take-off hit wall in forced landing 6m SW of Little Rissington 13.5.49 (Air Britain Serials) 13.05.49 CFS. VA886 Live engine failed whilst doing simulated engine failure on .take-off, aircraft landed straight ahead six miles SE of Little Rissington and struck a wall. (Mosquito Crash Log)</t>
  </si>
  <si>
    <t>PF506</t>
  </si>
  <si>
    <t>109/105/139/109</t>
  </si>
  <si>
    <t>16 May 1949</t>
  </si>
  <si>
    <t>May have been GB-U on 105 squadron, judging from a (fairly indistinct) photo of this aircraft having nosed over. SS 16.5.49 (Air Britain Serials)</t>
  </si>
  <si>
    <t>VT615</t>
  </si>
  <si>
    <t>19 May 1949</t>
  </si>
  <si>
    <t>NT562</t>
  </si>
  <si>
    <t>25/504</t>
  </si>
  <si>
    <t>20 May 1949</t>
  </si>
  <si>
    <t>SOC 20.5.49 (Air Britain Serials)</t>
  </si>
  <si>
    <t>NT242</t>
  </si>
  <si>
    <t>239/85/157/502</t>
  </si>
  <si>
    <t>25 May 1949</t>
  </si>
  <si>
    <t>To 6665M 25.5.49 (Air Britain Serials)</t>
  </si>
  <si>
    <t>PF488</t>
  </si>
  <si>
    <t>692/608/16OTU/204CTU/139/231OCU</t>
  </si>
  <si>
    <t>26 May 1949</t>
  </si>
  <si>
    <t>SS 26.5.49 (Air Britain Serials)</t>
  </si>
  <si>
    <t>PF511</t>
  </si>
  <si>
    <t>105/109/139/105/139/109</t>
  </si>
  <si>
    <t>PF510</t>
  </si>
  <si>
    <t>128/608/16OTU/231OCU/204CTU</t>
  </si>
  <si>
    <t>While going through a file I made in 2000,I realize that the last bombs dropped by RAF B.C. might have been dropped by a Norwegian.I have the following info: Capt. Halfdan Mehre was a Nav flying with W/C Gray on 608 Sqn,L.N.S.F. Date was the night 2-3 May-45.Target was Kiel and they were in the last of 2 waves,Mehre noting that bombs were dropped at 00:34 hrs.This is also the final time given in the ORB.Last bombs dropped in anger by B.C.? Plane was Mossie Mk.XVI PF510 6T-D. (Stein Meum on RAF Commands Forum) SS 26.5.49 (Air Britain Serials)</t>
  </si>
  <si>
    <t>PF513</t>
  </si>
  <si>
    <t>571/608/16OTU/231OCU</t>
  </si>
  <si>
    <t>RV347</t>
  </si>
  <si>
    <t>692/608/16OTU/231OCU</t>
  </si>
  <si>
    <t>not repaired SS 26.5.49 (Air Britain Serials)</t>
  </si>
  <si>
    <t>PF448</t>
  </si>
  <si>
    <t>692/180/109/231OCU</t>
  </si>
  <si>
    <t>PF595</t>
  </si>
  <si>
    <t>16OTU/204CTU/139/109</t>
  </si>
  <si>
    <t>RV343</t>
  </si>
  <si>
    <t>PF614</t>
  </si>
  <si>
    <t>98/14/109</t>
  </si>
  <si>
    <t>PF608</t>
  </si>
  <si>
    <t>RV307</t>
  </si>
  <si>
    <t>571/16OTU</t>
  </si>
  <si>
    <t>RV299</t>
  </si>
  <si>
    <t>TA581</t>
  </si>
  <si>
    <t>107/11</t>
  </si>
  <si>
    <t>Lost power on take-off and u/c raised to stop Wahn 26.5.49 (Air Britain Serials)</t>
  </si>
  <si>
    <t>ML933</t>
  </si>
  <si>
    <t>On that same day (August 31 1944) F/L Shaw with S/L E.R. Benson as navigatior were returning from an op on Dussledof in ML 993, the ORB records that the "aircraft pranged on landing". Shaw also had a crash on an air test on Nov. 23/44 and was uninjured. No serial number or navigator's name available. S/L Benson completed 145 ops with Bomber Command. (Dave Wallace on RAF Commands Forum) SS 26.5.49 (Air Britain Serials)</t>
  </si>
  <si>
    <t>NS898</t>
  </si>
  <si>
    <t>613/60OTU/11</t>
  </si>
  <si>
    <t>27 May 1949</t>
  </si>
  <si>
    <t>Mosquito Type: FB VI, Serial # NS 898 H Date of crash: 27th May 1949 This plane crashed about 3 miles south east of Donauwörth, small village called Genderkingen / Urfahrhof. (http://forum.12oclockhigh.net/showthread.php?t=11065) Stalled off turn and spun into Danube Hochstadt Germany 27.5.49 (Air Britain Serials)</t>
  </si>
  <si>
    <t>PF464</t>
  </si>
  <si>
    <t>139/105</t>
  </si>
  <si>
    <t>SS 27.5.49 (Air Britain Serials)</t>
  </si>
  <si>
    <t>ML937</t>
  </si>
  <si>
    <t>12/03/1944 Mosquito 937. Pilot Torrance Spence CDR. FAA. We flew to Thruxton Aerodrome ( occupied by an American fighter squadron ) It was the nearest drome to us with a macadam runway, eventually our bomb arrived having been towed on the low loader, it was four thousand pounds in weight. The underside of our belly had been cut away to accommodate it and by the time the lads had raised it into position and secured it the whole Station had congregated with open mouths and wearing those base ball caps. Well we taxied out and took off with no problems, it was a beautiful day with clear blue skies I remember it well. Our full weight ( AUW ) was 29 thousand Lbs, to reach the ceiling of 30,000 ft was 50 minutes and over 180 miles using approx. 180 gallons of fuel. When we had completed the tests we dropped the bomb in the sea at Herne Bay, we returned to Thruxton en route to Boscombe and showed them what a wonderful aircraft it was . I would also remind you that the Mossie was capable of carrying the same Bomb Load as the 4 Engined Flying Fortress. (http://www.bbc.co.uk/ww2peopleswar/stories/77/a8491377.shtml) SS 27.5.49 (Air Britain Serials) Load and performance tests, to A&amp;AEE</t>
  </si>
  <si>
    <t>RL204</t>
  </si>
  <si>
    <t>7 June 1949</t>
  </si>
  <si>
    <t>ZK-Y Lost height on overshoot and crashed 4m WNW of West Malling 7.6.49 (Air Britain Serials) 07.06.49 25 Sqn. RL204 Crashed during practice single-engine circuits four miles west of West Malling, killing one.(Mosquito Crash Log)</t>
  </si>
  <si>
    <t>NT322</t>
  </si>
  <si>
    <t>9 June 1949</t>
  </si>
  <si>
    <t>MT465</t>
  </si>
  <si>
    <t>15 June 1949</t>
  </si>
  <si>
    <t>TA591</t>
  </si>
  <si>
    <t>BAFO Comm Wg/SF Buckeburg</t>
  </si>
  <si>
    <t>20 June 1949</t>
  </si>
  <si>
    <t>Swung on landing and u/c collapsed Buckeburg 20.6.49 (Air Britain Serials)</t>
  </si>
  <si>
    <t>SF Buckeburg</t>
  </si>
  <si>
    <t>RV344</t>
  </si>
  <si>
    <t>27 June 1949</t>
  </si>
  <si>
    <t>SS 27.6.49 (Air Britain Serials)</t>
  </si>
  <si>
    <t>PF562</t>
  </si>
  <si>
    <t>Cv TT39/RN</t>
  </si>
  <si>
    <t>SOC 27.6.49 (Air Britain Serials)</t>
  </si>
  <si>
    <t>PF499</t>
  </si>
  <si>
    <t>TFU/627/1317 Flt/627/109</t>
  </si>
  <si>
    <t>29 June 1949</t>
  </si>
  <si>
    <t>SS 29.6.49 (Air Britain Serials)</t>
  </si>
  <si>
    <t>PF618</t>
  </si>
  <si>
    <t>14/98/14</t>
  </si>
  <si>
    <t>A52-68</t>
  </si>
  <si>
    <t>5OTU/CCU</t>
  </si>
  <si>
    <t>0 July 1949</t>
  </si>
  <si>
    <t>Built as F.B.40. Delivered during March 1945. Final disposition: struck off charge, July 1949. (Beaufort, Beaufighter and Mosquito in Australian Service, Stewart Wilson, 1990) To DAP for disposal .49 (Air Britain Serials)</t>
  </si>
  <si>
    <t>CCU</t>
  </si>
  <si>
    <t>A52-71</t>
  </si>
  <si>
    <t>A52-72</t>
  </si>
  <si>
    <t>A52-73</t>
  </si>
  <si>
    <t>A52-74</t>
  </si>
  <si>
    <t>A52-76</t>
  </si>
  <si>
    <t>A52-77</t>
  </si>
  <si>
    <t>A52-78</t>
  </si>
  <si>
    <t>Built as F.B.40. Delivered during April 1945. Final disposition: struck off charge, July 1949. (Beaufort, Beaufighter and Mosquito in Australian Service, Stewart Wilson, 1990) To DAP for disposal .49 (Air Britain Serials)</t>
  </si>
  <si>
    <t>A52-79</t>
  </si>
  <si>
    <t>Built as F.B.40. Delivered during May 1945. Final disposition: struck off charge, July 1949. (Beaufort, Beaufighter and Mosquito in Australian Service, Stewart Wilson, 1990) To DAP for disposal .49 (Air Britain Serials)</t>
  </si>
  <si>
    <t>A52-80</t>
  </si>
  <si>
    <t>A52-81</t>
  </si>
  <si>
    <t>A52-82</t>
  </si>
  <si>
    <t>A52-87</t>
  </si>
  <si>
    <t>Built as F.B.40. Delivered during May 1945. Final disposition: struck off charge, July 1949. (Beaufort, Beaufighter and Mosquito in Australian Service, Stewart Wilson, 1990) To DAP for disposal .49 (Air Britain Serials) rashed into sea. off Cemetary Point, New South Wales (MIAS).</t>
  </si>
  <si>
    <t>A52-52</t>
  </si>
  <si>
    <t>5OTU/94</t>
  </si>
  <si>
    <t>Built as F.B.40. Delivered during January 1945. Final disposition: struck off charge, July 1949. (Beaufort, Beaufighter and Mosquito in Australian Service, Stewart Wilson, 1990) To DAP for disposal .49 (Air Britain Serials)</t>
  </si>
  <si>
    <t>A52-65</t>
  </si>
  <si>
    <t>5OTU/87</t>
  </si>
  <si>
    <t>Built as F.B.40. Delivered during February 1945. Final disposition: struck off charge, July 1949. (Beaufort, Beaufighter and Mosquito in Australian Service, Stewart Wilson, 1990) To DAP for disposal .49 (Air Britain Serials)</t>
  </si>
  <si>
    <t>A52-48</t>
  </si>
  <si>
    <t>A52-50</t>
  </si>
  <si>
    <t>A52-51</t>
  </si>
  <si>
    <t>A52-63</t>
  </si>
  <si>
    <t>A52-131</t>
  </si>
  <si>
    <t>Built as F.B.40. Delivered during August 1945. Final disposition: struck off charge, July 1949. (Beaufort, Beaufighter and Mosquito in Australian Service, Stewart Wilson, 1990) To DAP for disposal .49 (Air Britain Serials)</t>
  </si>
  <si>
    <t>A52-132</t>
  </si>
  <si>
    <t>Built as F.B.40. Delivered during September 1945. Final disposition: struck off charge, July 1949. (Beaufort, Beaufighter and Mosquito in Australian Service, Stewart Wilson, 1990) To DAP for disposal .49 (Air Britain Serials)</t>
  </si>
  <si>
    <t>A52-133</t>
  </si>
  <si>
    <t>A52-134</t>
  </si>
  <si>
    <t>A52-137</t>
  </si>
  <si>
    <t>A52-139</t>
  </si>
  <si>
    <t>A52-142</t>
  </si>
  <si>
    <t>A52-143</t>
  </si>
  <si>
    <t>A52-146</t>
  </si>
  <si>
    <t>A52-148</t>
  </si>
  <si>
    <t>A52-149</t>
  </si>
  <si>
    <t>A52-102</t>
  </si>
  <si>
    <t>Built as F.B.40. Delivered during June 1945. Final disposition: struck off charge, July 1949. (Beaufort, Beaufighter and Mosquito in Australian Service, Stewart Wilson, 1990) To DAP for disposal .49 (Air Britain Serials)</t>
  </si>
  <si>
    <t>A52-103</t>
  </si>
  <si>
    <t>A52-104</t>
  </si>
  <si>
    <t>A52-105</t>
  </si>
  <si>
    <t>A52-106</t>
  </si>
  <si>
    <t>Built as F.B.40. Delivered during July 1945. Final disposition: struck off charge, July 1949. (Beaufort, Beaufighter and Mosquito in Australian Service, Stewart Wilson, 1990) To DAP for disposal .49 (Air Britain Serials)</t>
  </si>
  <si>
    <t>A52-110</t>
  </si>
  <si>
    <t>A52-112</t>
  </si>
  <si>
    <t>A52-113</t>
  </si>
  <si>
    <t>A52-114</t>
  </si>
  <si>
    <t>A52-115</t>
  </si>
  <si>
    <t>A52-116</t>
  </si>
  <si>
    <t>A52-117</t>
  </si>
  <si>
    <t>A52-118</t>
  </si>
  <si>
    <t>A52-119</t>
  </si>
  <si>
    <t>A52-120</t>
  </si>
  <si>
    <t>A52-121</t>
  </si>
  <si>
    <t>A52-122</t>
  </si>
  <si>
    <t>A52-124</t>
  </si>
  <si>
    <t>A52-125</t>
  </si>
  <si>
    <t>A52-84</t>
  </si>
  <si>
    <t>A52-85</t>
  </si>
  <si>
    <t>A52-94</t>
  </si>
  <si>
    <t>Built as F.B.40. Delivered during May 1945. Final disposition: struck off charge, July 1949. (Beaufort, Beaufighter and Mosquito in Australian Service, Stewart Wilson, 1990) To DAP for disposal .49 (Air Britain Serials) Crashed on take off. on Morotai island, between Borneo and New Guinea, Indonesia (MIAS), 94Sqn RAAF</t>
  </si>
  <si>
    <t>A52-95</t>
  </si>
  <si>
    <t>A52-96</t>
  </si>
  <si>
    <t>A52-99</t>
  </si>
  <si>
    <t>A52-107</t>
  </si>
  <si>
    <t>A52-123</t>
  </si>
  <si>
    <t>A52-126</t>
  </si>
  <si>
    <t>A52-127</t>
  </si>
  <si>
    <t>A52-128</t>
  </si>
  <si>
    <t>A52-129</t>
  </si>
  <si>
    <t>A52-13</t>
  </si>
  <si>
    <t>Built as F.B.40. Delivered during May 1946. Final disposition: struck off charge, July 1949. (Beaufort, Beaufighter and Mosquito in Australian Service, Stewart Wilson, 1990) To DAP for disposal .49 (Air Britain Serials)</t>
  </si>
  <si>
    <t>A52-130</t>
  </si>
  <si>
    <t>A52-136</t>
  </si>
  <si>
    <t>A52-14</t>
  </si>
  <si>
    <t>Built as F.B.40. Delivered during February 1946. Final disposition: struck off charge, July 1949. (Beaufort, Beaufighter and Mosquito in Australian Service, Stewart Wilson, 1990) To DAP for disposal .49 (Air Britain Serials)</t>
  </si>
  <si>
    <t>A52-145</t>
  </si>
  <si>
    <t>A52-151</t>
  </si>
  <si>
    <t>A52-162</t>
  </si>
  <si>
    <t>Built as F.B.40. Delivered during December 1945. Final disposition: struck off charge, July 1949. (Beaufort, Beaufighter and Mosquito in Australian Service, Stewart Wilson, 1990) Presentation Aircraft 'Beverly' To DAP for disposal .49 (Air Britain Serials)</t>
  </si>
  <si>
    <t>A52-23</t>
  </si>
  <si>
    <t>A52-56</t>
  </si>
  <si>
    <t>A52-57</t>
  </si>
  <si>
    <t>A52-58</t>
  </si>
  <si>
    <t>A52-59</t>
  </si>
  <si>
    <t>A52-60</t>
  </si>
  <si>
    <t>A52-61</t>
  </si>
  <si>
    <t>LR556</t>
  </si>
  <si>
    <t>305/51OTU/54OTU/CFS</t>
  </si>
  <si>
    <t>4 July 1949</t>
  </si>
  <si>
    <t>04/07/1949 Mosquito LR556 of CFS force landed at Moreton-in-Marsh after an engine failure. Crew OK. (http://www.couplandbell.com/marg/crashes1946-49.htm) Lost height on single-engined overshoot with flaps down 1 1/2m SE of Moreton-in-Marsh 4.7.49 (Air Britain Serials) 04.07.49 CFS. LR556 On assyrnetric landing practice, force-landed one and a half miles SE of Moreton-In-the-Marsh after attempting to go round again on one. engine with full flap lowered. Crew unhurt. (Mosquito Crash Log)</t>
  </si>
  <si>
    <t>RS549</t>
  </si>
  <si>
    <t>235/204 AFS</t>
  </si>
  <si>
    <t>Swung on landing and u/c collapsed Driffield 4.7.49 6687M NTU (Air Britain Serials)</t>
  </si>
  <si>
    <t>RG261</t>
  </si>
  <si>
    <t>680/13/107MU</t>
  </si>
  <si>
    <t>5 July 1949</t>
  </si>
  <si>
    <t>Blew up in air nr Kasfareet 5.7.49 cause unknown (Air Britain Serials)</t>
  </si>
  <si>
    <t>107MU</t>
  </si>
  <si>
    <t>TK602</t>
  </si>
  <si>
    <t>11 July 1949</t>
  </si>
  <si>
    <t>Swung on landing and u/c collapsed Wahn 11.7.49 (Air Britain Serials)</t>
  </si>
  <si>
    <t>NT422</t>
  </si>
  <si>
    <t>29/Gatwick/609</t>
  </si>
  <si>
    <t>15 July 1949</t>
  </si>
  <si>
    <t>To 6674M 15.7.49 (Air Britain Serials)</t>
  </si>
  <si>
    <t>NT561</t>
  </si>
  <si>
    <t>85/504</t>
  </si>
  <si>
    <t>16 July 1949</t>
  </si>
  <si>
    <t>SOC 16.7.49 (Air Britain Serials)</t>
  </si>
  <si>
    <t>SZ972</t>
  </si>
  <si>
    <t>19 July 1949</t>
  </si>
  <si>
    <t>To 6677M 19.7.49 (Air Britain Serials)</t>
  </si>
  <si>
    <t>HJ990</t>
  </si>
  <si>
    <t>1FU/60OTU/13OTU/231OCU/1689 Flt</t>
  </si>
  <si>
    <t>20 July 1949</t>
  </si>
  <si>
    <t>Swung on single-engined overshoot and hit trees Kemble 20.7.49 (Air Britain Serials) 20.07.49 1689 FIt. HJ990 Swung on approach to Kemble on one engine and crashed Into trees, killing one. (Mosquito Crash Log)</t>
  </si>
  <si>
    <t>1689 Flt</t>
  </si>
  <si>
    <t>PF661</t>
  </si>
  <si>
    <t>Swung on landing and u/c leg collapsed Leuchars 20.7.49 (Air Britain Serials) 20.07.49 237 OCU. PF661 Swung on landing at Leuchars, port undercarriage collapsed. Crew safe (Mosquito Crash Log)</t>
  </si>
  <si>
    <t>MM156</t>
  </si>
  <si>
    <t>109/571/Cv TT39/RN</t>
  </si>
  <si>
    <t>21 July 1949</t>
  </si>
  <si>
    <t>Over-ran landing on test flight retracted u/c to stop Stretton 21.7.49 (Air Britain Serials)</t>
  </si>
  <si>
    <t>PF604</t>
  </si>
  <si>
    <t>27 July 1949</t>
  </si>
  <si>
    <t>SOC 27.7.49 (Air Britain Serials) 13.04.49 RAE. PF604 Collided with gantry whilst taxying at Farnborough. (Mosquito Crash Log)</t>
  </si>
  <si>
    <t>HK479</t>
  </si>
  <si>
    <t>31 July 1949</t>
  </si>
  <si>
    <t>SOC 31.7.49 (Air Britain Serials)</t>
  </si>
  <si>
    <t>NS592</t>
  </si>
  <si>
    <t>4 August 1949</t>
  </si>
  <si>
    <t>To RN 26.11.46 SOC Hal Far 4.8.49 (Air Britain Serials)</t>
  </si>
  <si>
    <t>TA536</t>
  </si>
  <si>
    <t>U/c collapsed on landing Driffield 4.8.49 (Air Britain Serials) 04.08.49 204 AFS. TA536 After a heavy landing at Driffield, undercarriage collapsed. (Mosquito Crash Log)</t>
  </si>
  <si>
    <t>RG308</t>
  </si>
  <si>
    <t>8 August 1949</t>
  </si>
  <si>
    <t>SOC 8.8.49 (Air Britain Serials)</t>
  </si>
  <si>
    <t>RG234</t>
  </si>
  <si>
    <t>10 August 1949</t>
  </si>
  <si>
    <t>Swung on landing and u/c collapsed Leuchars 10.8.49 (Air Britain Serials)</t>
  </si>
  <si>
    <t>VA873</t>
  </si>
  <si>
    <t>605/616/608/64</t>
  </si>
  <si>
    <t>12 August 1949</t>
  </si>
  <si>
    <t>Swung on take-off and u/c collapsed Linton-on-Ouse 12.8.49 (Air Britain Serials) 12.08.49 64 Sqn. VA873 Swung on takeoff from Linton on Ouse and undercarriage collapsed. (Mosquito Crash Log)</t>
  </si>
  <si>
    <t>HJ885</t>
  </si>
  <si>
    <t>51OTU/60OTU/BOAC/60OTU/1655MTU/16OTU/CFS</t>
  </si>
  <si>
    <t>15 August 1949</t>
  </si>
  <si>
    <t>Crashlanded on single-engined overshoot Little Rissington 15.8.49 (Air Britain Serials) 15.08.49 CFS. HJ885 Force-landed on Little Rissington aerodrome after attempting to over shoo on one engine. Crew unhurt. (Mosquito Crash Log)</t>
  </si>
  <si>
    <t>TA693</t>
  </si>
  <si>
    <t>16 August 1949</t>
  </si>
  <si>
    <t>Bellylanded at Wahn 16.8.49 (Air Britain Serials)</t>
  </si>
  <si>
    <t>RL129</t>
  </si>
  <si>
    <t>18 August 1949</t>
  </si>
  <si>
    <t>PS-T Lost power and crashlanded 5m NE of Coltishall 18.8.49 (Air Britain Serials) 18.08.49 264 Sqn. RL129 Force-landed five miles NE of Coltishall, unable to maintain height. (Mosquito Crash Log)</t>
  </si>
  <si>
    <t>ML935</t>
  </si>
  <si>
    <t>105/692/571/1409 Flt/627/1317 Flt/627/109/Woodhall Spa</t>
  </si>
  <si>
    <t>22 August 1949</t>
  </si>
  <si>
    <t>Fitted wth H2S dome on 627 Squadron. SS 22.8.49 (Air Britain Serials)</t>
  </si>
  <si>
    <t>MM187</t>
  </si>
  <si>
    <t>128/692/163/692/180</t>
  </si>
  <si>
    <t>SS 22.8.49 (Air Britain Serials)</t>
  </si>
  <si>
    <t>ML936</t>
  </si>
  <si>
    <t>105/1409 Flt/105/RN</t>
  </si>
  <si>
    <t>PF491</t>
  </si>
  <si>
    <t>128/109/105/CBE</t>
  </si>
  <si>
    <t>MM205</t>
  </si>
  <si>
    <t>627/109/139/105</t>
  </si>
  <si>
    <t>MM191</t>
  </si>
  <si>
    <t>128/105/RN</t>
  </si>
  <si>
    <t>ML973</t>
  </si>
  <si>
    <t>109/105/(RN)</t>
  </si>
  <si>
    <t>LR348</t>
  </si>
  <si>
    <t>21/69/4</t>
  </si>
  <si>
    <t>SS 22.8.49 (Air Britain Serials) LR348 YH-P F/LT Hogan/ F/Sergeant Crowfoot on Amiens prison raid (http://www.mossie.org/forum/read.php?1,4758)</t>
  </si>
  <si>
    <t>RS643</t>
  </si>
  <si>
    <t>NS564</t>
  </si>
  <si>
    <t>34 Wg SU/140</t>
  </si>
  <si>
    <t>RV296</t>
  </si>
  <si>
    <t>RV322</t>
  </si>
  <si>
    <t>PF521</t>
  </si>
  <si>
    <t>PF544</t>
  </si>
  <si>
    <t>TE592</t>
  </si>
  <si>
    <t>VA871</t>
  </si>
  <si>
    <t>PF613</t>
  </si>
  <si>
    <t>PF671</t>
  </si>
  <si>
    <t>23 August 1949</t>
  </si>
  <si>
    <t>Lost height on approach and crashed 1m W of Benson 23.8.49 DBF (Air Britain Serials) 23.08.49 58 Sqn. PF671 Crashed on final turn-in to land at Benson aerodrome on emergency single engined approach. Two killed. (Mosquito Crash Log)</t>
  </si>
  <si>
    <t>PZ373</t>
  </si>
  <si>
    <t>25 August 1949</t>
  </si>
  <si>
    <t>To 6678M 25.8.49 (Air Britain Serials)</t>
  </si>
  <si>
    <t>RL190</t>
  </si>
  <si>
    <t>SS 25.8.49 (Air Britain Serials)</t>
  </si>
  <si>
    <t>HJ969</t>
  </si>
  <si>
    <t>487/464/1482 Flt/464/60OTU</t>
  </si>
  <si>
    <t>26 August 1949</t>
  </si>
  <si>
    <t>Served with 464 Sqn, under RAF control as trainers 29/09/43 to 19/04/44. (Brian Fillery's website) SS 26.8.49 (Air Britain Serials)</t>
  </si>
  <si>
    <t>PF446</t>
  </si>
  <si>
    <t>29 August 1949</t>
  </si>
  <si>
    <t>SS 29.8.49 (Air Britain Serials)</t>
  </si>
  <si>
    <t>PF579</t>
  </si>
  <si>
    <t>69/98/14</t>
  </si>
  <si>
    <t>HX979</t>
  </si>
  <si>
    <t>305/54OTU</t>
  </si>
  <si>
    <t>PF551</t>
  </si>
  <si>
    <t>69/98</t>
  </si>
  <si>
    <t>PF545</t>
  </si>
  <si>
    <t>98/14</t>
  </si>
  <si>
    <t>TK625</t>
  </si>
  <si>
    <t>30 August 1949</t>
  </si>
  <si>
    <t>A52-140</t>
  </si>
  <si>
    <t>0 September 1949</t>
  </si>
  <si>
    <t>Built as F.B.40. Delivered during September 1945. Final disposition: struck off charge, September 1949. (Beaufort, Beaufighter and Mosquito in Australian Service, Stewart Wilson, 1990) To DAP for disposal .49 (Air Britain Serials)</t>
  </si>
  <si>
    <t>A52-152</t>
  </si>
  <si>
    <t>Built as F.B.40. Delivered during October 1945. Final disposition: sold, September 1949. (Beaufort, Beaufighter and Mosquito in Australian Service, Stewart Wilson, 1990) Sold .49 (Air Britain Serials)</t>
  </si>
  <si>
    <t>A52-54</t>
  </si>
  <si>
    <t>Built as F.B.40. Delivered during January 1945. Final disposition: struck off charge, September 1949. (Beaufort, Beaufighter and Mosquito in Australian Service, Stewart Wilson, 1990) To DAP for disposal .49 (Air Britain Serials)</t>
  </si>
  <si>
    <t>A52-166</t>
  </si>
  <si>
    <t>Built as F.B.40. Delivered during December 1945. Final disposition: sold, September 1949. (Beaufort, Beaufighter and Mosquito in Australian Service, Stewart Wilson, 1990) Sold .49 (Air Britain Serials)</t>
  </si>
  <si>
    <t>RF853</t>
  </si>
  <si>
    <t>404/132OTU/6OTU/204AFS/EAAS/204AFS</t>
  </si>
  <si>
    <t>15 September 1949</t>
  </si>
  <si>
    <t>SOC 15.9.49 (Air Britain Serials)</t>
  </si>
  <si>
    <t>TA617</t>
  </si>
  <si>
    <t>Collided with VT798 nr Coningsby 15.9.49 (Air Britain Serials) 15.09.49 109 Sqn. TA617 Collision occurred with formation leader during Battle of Britain fly- past in scattered cloud at 1500 feet. Both aircraft crashed, but both crews were unhurt.(Mosquito Crash Log)</t>
  </si>
  <si>
    <t>VR798</t>
  </si>
  <si>
    <t>Collided with TA167 and crashed Brancaster Norfolk 15.9.49 (Air Britain Serials) 15.09.49 109 San. VR798 Collision occurred with formation leader during Battle of Britain fly- past in scattered cloud at 1500 feet. Both aircraft crashed, but both crews were unhurt.(Mosquito Crash Log)</t>
  </si>
  <si>
    <t>VA890</t>
  </si>
  <si>
    <t>APS Lubeck/SF Wahn</t>
  </si>
  <si>
    <t>16 September 1949</t>
  </si>
  <si>
    <t>Swung on landing and u/c collapsed Celle 16.9.49 (Air Britain Serials)</t>
  </si>
  <si>
    <t>RR284</t>
  </si>
  <si>
    <t>16OTU/ETPS/204AFS</t>
  </si>
  <si>
    <t>23 September 1949</t>
  </si>
  <si>
    <t>Swung on take-off and DBR Brize Norton 23.9.49 (Air Britain Serials)</t>
  </si>
  <si>
    <t>TA714</t>
  </si>
  <si>
    <t>25 September 1949</t>
  </si>
  <si>
    <t>Swung on take-off and damaged u/c belly-landed on return at Celle 25.9.49 (Air Britain Serials)</t>
  </si>
  <si>
    <t>RF938</t>
  </si>
  <si>
    <t>CGS/EAAS</t>
  </si>
  <si>
    <t>29 September 1949</t>
  </si>
  <si>
    <t>SOC 29.9.49 (Air Britain Serials)</t>
  </si>
  <si>
    <t>EAAS</t>
  </si>
  <si>
    <t>VL728</t>
  </si>
  <si>
    <t>3 October 1949</t>
  </si>
  <si>
    <t>Fell into inspection pit in hangar while being moved Celle 3.10.49 DBR (Air Britain Serials)</t>
  </si>
  <si>
    <t>RS551</t>
  </si>
  <si>
    <t>21/CFS/204AFS</t>
  </si>
  <si>
    <t>14 October 1949</t>
  </si>
  <si>
    <t>To 6702M 14.10.49 (Air Britain Serials)</t>
  </si>
  <si>
    <t>NT314</t>
  </si>
  <si>
    <t>P on 488 Sqn (Andy Long on RAF Commands Forum) To Belgian AF 11.3.48 as MB-9 Crashed Wevelgem 14.10.49 (Air Britain Serials)</t>
  </si>
  <si>
    <t>VT630</t>
  </si>
  <si>
    <t>19 October 1949</t>
  </si>
  <si>
    <t>TE722</t>
  </si>
  <si>
    <t>SOC 19.10.49 (Air Britain Serials)</t>
  </si>
  <si>
    <t>TE691</t>
  </si>
  <si>
    <t>24 October 1949</t>
  </si>
  <si>
    <t>Lost power and bellylanded at Brize Norton 24.10.49 (Air Britain Serials) 24.10.49 204 AFS. TE691 Lost power and belly-landed at Brize Norton. (Mosquito Crash Log)</t>
  </si>
  <si>
    <t>PF620</t>
  </si>
  <si>
    <t>26 October 1949</t>
  </si>
  <si>
    <t>Hydraulics failed bellylanded at Tengah 26.10.49 (Air Britain Serials)</t>
  </si>
  <si>
    <t>RF915</t>
  </si>
  <si>
    <t>8OTU/132OTU/6OTU/4</t>
  </si>
  <si>
    <t>27 October 1949</t>
  </si>
  <si>
    <t>SOC 27.10.49 (Air Britain Serials)</t>
  </si>
  <si>
    <t>TA707</t>
  </si>
  <si>
    <t>SIU/14</t>
  </si>
  <si>
    <t>28 October 1949</t>
  </si>
  <si>
    <t>Hood disintegrated and hit tail 28.10.49 not repaired and SOC 21.6.50 (Air Britain Serials)</t>
  </si>
  <si>
    <t>RL116</t>
  </si>
  <si>
    <t>3 November 1949</t>
  </si>
  <si>
    <t>03-11-49 TW908 Lancaster B.1 148 SQ Midair collision over east Wight with RL116(below) 03-11-49 RL116 Mosquito NF36 Midair with above(TW908),total 9 killed on both a/c (http://daveg4otu.tripod.com/iowweb/iowc.html) Collided with Lancaster TW908 at night 5m S of Selsey Bill Sussex 3.11.49 (Air Britain Serials) 03.11.49 29 Sqn. RL116 Collided with Lancaster TW9OB of No.148 Squadron eight miles south of Selsey Bill during Bullseye Exercise. One killed and one missing from Mosquito, seven missing from the Lancaster. (Mosquito Crash Log)</t>
  </si>
  <si>
    <t>RV360</t>
  </si>
  <si>
    <t>8 November 1949</t>
  </si>
  <si>
    <t>SOC 8.11.49 (Air Britain Serials)</t>
  </si>
  <si>
    <t>MM806</t>
  </si>
  <si>
    <t>151/219/141</t>
  </si>
  <si>
    <t>MV521</t>
  </si>
  <si>
    <t>25/219</t>
  </si>
  <si>
    <t>MM813</t>
  </si>
  <si>
    <t>Was FK-H on 219 Squadron, was on this unit from September 1944 to the end of the war. (2nd TAF) SOC 8.11.49 (Air Britain Serials)</t>
  </si>
  <si>
    <t>TA559</t>
  </si>
  <si>
    <t>PF596</t>
  </si>
  <si>
    <t>NT265</t>
  </si>
  <si>
    <t>RG303</t>
  </si>
  <si>
    <t>8OTU/237OCU/540</t>
  </si>
  <si>
    <t>10 November 1949</t>
  </si>
  <si>
    <t>Both engines cut overshot Benson and crashed 1 1/2m E of Wallingford Oxon. 10.11.49 (Air Britain Serials) 10.11.49 540 Sqn. RG303 Force-landed one and a half miles east of WalIingford, Berks, after engine failure. Crew unhurt. (Mosquito Crash Log)</t>
  </si>
  <si>
    <t>LR563</t>
  </si>
  <si>
    <t>54OTU/51OTU/54OTU/616</t>
  </si>
  <si>
    <t>11 November 1949</t>
  </si>
  <si>
    <t>SOC 11.11.49 (Air Britain Serials)</t>
  </si>
  <si>
    <t>HR175</t>
  </si>
  <si>
    <t>464/13OTU/204AGS</t>
  </si>
  <si>
    <t>Served with 464 Sqn, under RAF control 9/43 to 6/10/44 Coded SB-L. Crashed near Lille. Flt Farrally &amp; F/O R.Burrows killed. (Brian Fillery's website) To 6709M 11.11.49 (Air Britain Serials)</t>
  </si>
  <si>
    <t>204AGS</t>
  </si>
  <si>
    <t>VL732</t>
  </si>
  <si>
    <t>2 Gp CS/84 Gp CS</t>
  </si>
  <si>
    <t>16 November 1949</t>
  </si>
  <si>
    <t>SS 16.11.49 (Air Britain Serials) Used in UK and BAFO, further 64 cancelled</t>
  </si>
  <si>
    <t>84 Gp CS</t>
  </si>
  <si>
    <t>VP193</t>
  </si>
  <si>
    <t>22 November 1949</t>
  </si>
  <si>
    <t>Crashed after take-off 3m SE of Coningsby 22.11.49 (Air Britain Serials) 22.11.49 231 OCU. VP193 Made normal takeoff then crashed d miles SE of Coningsby after hitting a tree-top, killing two. (Mosquito Crash Log)</t>
  </si>
  <si>
    <t>MV559</t>
  </si>
  <si>
    <t>25 November 1949</t>
  </si>
  <si>
    <t>To Belgian AF 4.2.48 as MB-7 Crashed Pietrebais 25.11.49 (Air Britain Serials)</t>
  </si>
  <si>
    <t>TA469</t>
  </si>
  <si>
    <t>CFE/228OCU</t>
  </si>
  <si>
    <t>29 November 1949</t>
  </si>
  <si>
    <t>Swung on take-off and u/c collapsed Leeming 29.11.49 (Air Britain Serials)</t>
  </si>
  <si>
    <t>KA940</t>
  </si>
  <si>
    <t>RN 772/827</t>
  </si>
  <si>
    <t>30 November 1949</t>
  </si>
  <si>
    <t>SOC 30.11.49 (Air Britain Serials)</t>
  </si>
  <si>
    <t>KA959</t>
  </si>
  <si>
    <t>VT610</t>
  </si>
  <si>
    <t>1 December 1949</t>
  </si>
  <si>
    <t>TV961</t>
  </si>
  <si>
    <t>13OTU/304AFS</t>
  </si>
  <si>
    <t>5 December 1949</t>
  </si>
  <si>
    <t>Overshot landing and crashed 1m SE of Brize Norton 5.12.49 (Air Britain Serials) 05.12.49 204 AFS. TV961 Overshot and crashed one mile SE of Brize Norton on a single engined landing, killing one and injuring one. (Mosquito Crash Log)</t>
  </si>
  <si>
    <t>304AFS</t>
  </si>
  <si>
    <t>RS639</t>
  </si>
  <si>
    <t>APS Lubeck/4/11</t>
  </si>
  <si>
    <t>6 December 1949</t>
  </si>
  <si>
    <t>Swung in single-engined landing and u/c leg collapsed Celle 6.12.49 (Air Britain Serials)</t>
  </si>
  <si>
    <t>TH984</t>
  </si>
  <si>
    <t>142/231OCU/SF Coningsby</t>
  </si>
  <si>
    <t>20 December 1949</t>
  </si>
  <si>
    <t>Flew into ground on overshoot 112m S of Waddington 20.12.49 (Air Britain Serials) 20.12.49 Stn Fit. TH984 Landing at night, overshot, went round again but did not gain height and flew into level ground 3000 yards SSE of Waddington, one and a half miles beyond the end of the runway. (Mosquito Crash Log)</t>
  </si>
  <si>
    <t>SF Coningsby</t>
  </si>
  <si>
    <t>TE588</t>
  </si>
  <si>
    <t>30 December 1949</t>
  </si>
  <si>
    <t>SOC 30.12.49 (Air Britain Serials)</t>
  </si>
  <si>
    <t>KB584</t>
  </si>
  <si>
    <t>RN 771/RAE/RN</t>
  </si>
  <si>
    <t>1950</t>
  </si>
  <si>
    <t>To GI Bramcote to at least .50</t>
  </si>
  <si>
    <t>KA948</t>
  </si>
  <si>
    <t>Broken up Bramcote .50</t>
  </si>
  <si>
    <t>KA951</t>
  </si>
  <si>
    <t>KB410</t>
  </si>
  <si>
    <t>KB574</t>
  </si>
  <si>
    <t>HR410</t>
  </si>
  <si>
    <t>HR488</t>
  </si>
  <si>
    <t>HR506</t>
  </si>
  <si>
    <t>16/01/45 2 AD – UK Built FBVI. 03/03/45 1 Sqn Kingaroy QLD. Coded E*NA in RAF Dark Green with overall Medium Sea Grey. Modelcraft p.15. 18/03/45 One of two camouflaged Mosquitoes (the other was A52-505) to arrived at Morotai for detachment to Manilla Philippines for testing against captured Japanese aircraft. In transit the crew FOFF Alex Barras and Nav POFF Eric Hart strafed a barge and huts in New Guinea becoming the first SWP Mosquito to fire its guns in anger (Pentland Vol.2 p.98). 17/07/45 Photo: AWM NEA 0666 E*NA is in overall silver. 18/07/45 Taxying accident due to muddy ground Labaun Island. 19/07/45 Engines replaced. 30/07/45 3 AD. 21/12/45 3 AD Archerfield QLD. Stored. 10/03/46 Sold. (http://www.adf-serials.com/2a52.shtml) To RAAF as A52-526 1 Sqn Sold .50 (Air Britain Serials)</t>
  </si>
  <si>
    <t>LR572</t>
  </si>
  <si>
    <t>To RAAF 3.10.44 as A52-1012 Sold .50 (Air Britain Serials)</t>
  </si>
  <si>
    <t>RL260</t>
  </si>
  <si>
    <t>4 January 1950</t>
  </si>
  <si>
    <t>Abandoned when believed on fire 1/2m S of Catterick 4.1.50 (Air Britain Serials)</t>
  </si>
  <si>
    <t>VP199</t>
  </si>
  <si>
    <t>231OCU/109</t>
  </si>
  <si>
    <t>5 January 1950</t>
  </si>
  <si>
    <t>PF459</t>
  </si>
  <si>
    <t>AAEE/CSE</t>
  </si>
  <si>
    <t>16 December 1948</t>
  </si>
  <si>
    <t>SOC 16.12.48 (Air Britain Serials)</t>
  </si>
  <si>
    <t>KB565</t>
  </si>
  <si>
    <t>20 December 1948</t>
  </si>
  <si>
    <t>SOC 20.12.48 (Air Britain Serials)</t>
  </si>
  <si>
    <t>NT330</t>
  </si>
  <si>
    <t>21 December 1948</t>
  </si>
  <si>
    <t>To Belgian AF 21.12.48 as MB-20, coded ND-E, SS 17.10.56 (Air Britain Serials)</t>
  </si>
  <si>
    <t>RF936</t>
  </si>
  <si>
    <t>CGS/204 AFS</t>
  </si>
  <si>
    <t>23 December 1948</t>
  </si>
  <si>
    <t>SOC 23.12.48 (Air Britain Serials)</t>
  </si>
  <si>
    <t>204 AFS</t>
  </si>
  <si>
    <t>TA493</t>
  </si>
  <si>
    <t>CFE/AFDS/CFE</t>
  </si>
  <si>
    <t>24 December 1948</t>
  </si>
  <si>
    <t>SOC 24.12.48 (Air Britain Serials)</t>
  </si>
  <si>
    <t>RG255</t>
  </si>
  <si>
    <t>111OTU/684/81</t>
  </si>
  <si>
    <t>30 December 1948</t>
  </si>
  <si>
    <t>SOC 30.12.48 (Air Britain Serials)</t>
  </si>
  <si>
    <t>VL614</t>
  </si>
  <si>
    <t>PRDU/81</t>
  </si>
  <si>
    <t>RG287</t>
  </si>
  <si>
    <t>HJ984</t>
  </si>
  <si>
    <t>1949</t>
  </si>
  <si>
    <t>To RAAF 5.1.44 as A52-1008 5OTU To Inst A/f To DAP for disposal .49 (Air Britain Serials)</t>
  </si>
  <si>
    <t>A52-97</t>
  </si>
  <si>
    <t>To DAP for disposal .49 (Air Britain Serials)</t>
  </si>
  <si>
    <t>A52-163</t>
  </si>
  <si>
    <t>Built as F.B.40. Delivered during December 1945. Final disposition: converted to components, May 1949. (Beaufort, Beaufighter and Mosquito in Australian Service, Stewart Wilson, 1990) Poss. Presentation Aircraft 'Kalgoorlie' rtp .49 (Air Britain Serials)</t>
  </si>
  <si>
    <t>HJ987</t>
  </si>
  <si>
    <t>05.1949 converted to components. unknown location (MIAS). , , to RAAF, A52-1009 To RAAF 6.2.44 as A52-1009 5OTU rtp .49 (Air Britain Serials)</t>
  </si>
  <si>
    <t>RG123</t>
  </si>
  <si>
    <t>To RAAF 23.4.45 as A52-618 87 Sqn rtp .49 (Air Britain Serials)</t>
  </si>
  <si>
    <t>HJ891</t>
  </si>
  <si>
    <t>To RAAF 28.4.49 as A52-1002 5OTU To DAP for disposal .49 (Air Britain Serials)</t>
  </si>
  <si>
    <t>HJ963</t>
  </si>
  <si>
    <t>To RAAF 14.8.43 as A52-1004 5OTU To DAP for disposal .49 (Air Britain Serials)</t>
  </si>
  <si>
    <t>HJ975</t>
  </si>
  <si>
    <t>To RAAF 30.10.43 as A52-1007 5OTU To DAP for disposal .49 (Air Britain Serials)</t>
  </si>
  <si>
    <t>HR281</t>
  </si>
  <si>
    <t>HR335</t>
  </si>
  <si>
    <t>HR408</t>
  </si>
  <si>
    <t>HR445</t>
  </si>
  <si>
    <t>To RAAF 25.1.45 as A52-531 1 Sqn To DAP for disposal .49 (Air Britain Serials)</t>
  </si>
  <si>
    <t>HR461</t>
  </si>
  <si>
    <t>HR499</t>
  </si>
  <si>
    <t>HR501</t>
  </si>
  <si>
    <t>HR509</t>
  </si>
  <si>
    <t>To RAAF as A52-533 1 Sqn To DAP for disposal .49 (Air Britain Serials)</t>
  </si>
  <si>
    <t>HR511</t>
  </si>
  <si>
    <t>To RAAF as A52-535 1 Sqn To DAP for disposal .49 (Air Britain Serials)</t>
  </si>
  <si>
    <t>HR517</t>
  </si>
  <si>
    <t>To RAAF 20.1.45 as A52-534 1 Sqn To DAP for disposal .49 (Air Britain Serials)</t>
  </si>
  <si>
    <t>HR577</t>
  </si>
  <si>
    <t>To RAAF 28.2.45 as A52-537 1 Sqn To DAP for disposal .49 (Air Britain Serials)</t>
  </si>
  <si>
    <t>A52-153</t>
  </si>
  <si>
    <t>Built as F.B.40. Delivered during October 1945. Final disposition: struck off charge, July 1949. (Beaufort, Beaufighter and Mosquito in Australian Service, Stewart Wilson, 1990) To DAP for disposal .49 (Air Britain Serials)</t>
  </si>
  <si>
    <t>RS655</t>
  </si>
  <si>
    <t>3 January 1949</t>
  </si>
  <si>
    <t>Overshot landing at Leconfield 3.1.49 DBR (Air Britain Serials) 03.01 .49 CGS. RS655 Overshot on landing at Leconfield, injuring one. (Mosquito Crash Log)</t>
  </si>
  <si>
    <t>TA354</t>
  </si>
  <si>
    <t>4 January 1949</t>
  </si>
  <si>
    <t>SOC 4.1.49 (Air Britain Serials)</t>
  </si>
  <si>
    <t>PZ411</t>
  </si>
  <si>
    <t>515/1692 Flt</t>
  </si>
  <si>
    <t>5 January 1949</t>
  </si>
  <si>
    <t>To MoS 5.1.49 (Air Britain Serials)</t>
  </si>
  <si>
    <t>PZ354</t>
  </si>
  <si>
    <t>239/1692 Flt</t>
  </si>
  <si>
    <t>HR218</t>
  </si>
  <si>
    <t>HP905</t>
  </si>
  <si>
    <t>PZ290</t>
  </si>
  <si>
    <t>PZ377</t>
  </si>
  <si>
    <t>TA580</t>
  </si>
  <si>
    <t>TA594</t>
  </si>
  <si>
    <t>TA596</t>
  </si>
  <si>
    <t>TE867</t>
  </si>
  <si>
    <t>Sold to MoS 5.1.49 (Air Britain Serials)</t>
  </si>
  <si>
    <t>TE928</t>
  </si>
  <si>
    <t>RV318</t>
  </si>
  <si>
    <t>128/692/EANS</t>
  </si>
  <si>
    <t>7 January 1949</t>
  </si>
  <si>
    <t>SOC 7.1.49 (Air Britain Serials)</t>
  </si>
  <si>
    <t>NT193</t>
  </si>
  <si>
    <t>305/605/305/13OTU</t>
  </si>
  <si>
    <t>9 January 1949</t>
  </si>
  <si>
    <t>To MoS 9.1.49 (Air Britain Serials)</t>
  </si>
  <si>
    <t>TW281</t>
  </si>
  <si>
    <t>RN 703/790</t>
  </si>
  <si>
    <t>10 January 1949</t>
  </si>
  <si>
    <t>Overshot runway landing in poor visibility ran into disused shelter St.Merryn 10.1.49 (Air Britain Serials)</t>
  </si>
  <si>
    <t>RK956</t>
  </si>
  <si>
    <t>Lost panels on take-off and u/c raised to stop Coltishall 10.1.49 (Air Britain Serials) 10.01.49 141 Sqn. RK956 Radar panels flew off on take-off, pilot throttled back and selected undercarriage up, aircraft over-ran runway and broke back. Crew safe. (Mosquito Crash Log)</t>
  </si>
  <si>
    <t>MM687</t>
  </si>
  <si>
    <t>12 January 1949</t>
  </si>
  <si>
    <t>Served with 456 Sqn as RX-Z under RAF control 04/45 to 15/06/45 as Sqn disbanded. Back to RAF. (Brian Fillery's website) To Belgian AF 12.1.49 as MB-21. Coded ND-J. Scrapped (Air Britain Serials)</t>
  </si>
  <si>
    <t>TW295</t>
  </si>
  <si>
    <t>16 January 1949</t>
  </si>
  <si>
    <t>Crashed into sea 6m ENE Eddystone Lighthouse 16.1.49 (Air Britain Serials)</t>
  </si>
  <si>
    <t>VT608</t>
  </si>
  <si>
    <t>20 January 1949</t>
  </si>
  <si>
    <t>RL265</t>
  </si>
  <si>
    <t>21 January 1949</t>
  </si>
  <si>
    <t>Engine cut on approach bellylanded Leeming 21.1.49 DBR (Air Britain Serials) 21.01.49 228 OCU. RL265 Starboard engine failed and aircraft was unable to maintain height so made a wheels-up landing in a field at Leeming. Crew unhurt. (Mosquito Crash Log)</t>
  </si>
  <si>
    <t>RG317</t>
  </si>
  <si>
    <t>25 January 1949</t>
  </si>
  <si>
    <t>Caught fire in air and abandoned 10m NE of Tintok Thailand 25.1.49 (Air Britain Serials)</t>
  </si>
  <si>
    <t>RG230</t>
  </si>
  <si>
    <t>On the morning of January 5, 1950, the de Havilland Mosquito bomber took off from its base at RAF Coningsby in Lincolnshire on an unusual mission - to carry out research into cosmic rays. 
However, the wooden-built plane was never seen again and, although its official crash location is listed as Mickle Fell, near Middletonin-Teesdale, County Durham, no trace of its wreckage has ever been found. 
David Thompson, from Eaglescliffe, near Stockton, is trying to locate the crash site so the families of the two aircrew can learn what happened to their loved ones. 
He believes it is possible the aeroplane went off its course - it was headed towards Cape Wrath on the North coast of Scotland - and crashed into the sea. 
However, he is hoping that if it did crash in the Teesdale area, there may be somebody who can recall the incident. 
Mr Thompson said: "I just find it inconceivable in this day and age that it could crash on mainland Britain and not be found. 
"However, the first report of the crash was in the Times almost a week later. 
"I'm just hoping there's a farmer or somebody who knows something about the crash. The families of the two men deserve to know what happened." 
Mr Thompson is hoping to trace the relatives of Flying Officer John Nyffelar and Flight Lieutenant John Harris.
(http://www.thisisthenortheast.co.uk/the_north_east/history/news/050106a.html) Flew into hill in cloud Mickle Fell Yorks. 5.1.50 (Air Britain Serials)
Mosquito VP199 was a B.Mk.35 with 109 Sqn, Coningsby. It went missing 5.1.50 while on a flight routing Coninsby-Cape Wrath-Dalcross-Dundee-Coningsby. It t/o 11:17 with ETR 15:17. Last radio report was "off northern Scotland". On 6 January twenty-five a/c searched: Hemswell Lincolns, Kinloss Lancasters, Ansons and Oxfords and even a Martinet from Leuchars. There was also an air search the next day, concentrated in the "extreme north". The air search was called off on 9 Jan but two MRTs were still searching in the Lake District on 9 Jan. The official search was abandoned on 11 Jan. The F.78 says the a/c was TOC 4.10.48, Cat (Missing) 6.1.50 and F/A-'M' 11.1.50. (http://www.rafcommands.com/cgi-bin/dcforum/dcboard.cgi?az=show_thread&amp;om=4636&amp;forum=DCForumID6) Fg Off John Frederick NYFFELAR
Flt Lt Kenneth John Alan HARRIS 05.01.50 109 San. VP199 Reputedly crashed on Mickle Fell, North Yorkshire. (Mosquito Crash Log)</t>
  </si>
  <si>
    <t>L on 617 (Squadron ORB) No matter how hard I scrutinize the photos of 'The Aristocrat', there simply is no sign of a serial number or letter. The only, vague, clues are the sixteen bombs painted below the cockpit. In Ward/Lee/Wachtel's history of 617, some of the early Mossie missions are not given serial nos due to vagueness in Squadron records. However, NT202 is listed as completing 10 missions, NT205 17. Certainly, NT205 appears to have been 617s hardest-working Mossie. And, thinking out loud here, 202 and 205 weren't taken on charge by 617 until 5/5/44, so it's unlikely they took part in the April operations.....I wonder - just wonder, mind ! - if NT205 'L' was 'The Aristocrat'.... (Martin Bull http://www.ww2f.com/battle-europe/27271-pics-617-squadrons-mystery-mosquitoes.html) SS 17.1.51 (Air Britain Serials)</t>
  </si>
  <si>
    <t>RF620</t>
  </si>
  <si>
    <t>RF932</t>
  </si>
  <si>
    <t>RF909</t>
  </si>
  <si>
    <t>TE744</t>
  </si>
  <si>
    <t>TE747</t>
  </si>
  <si>
    <t>TE748</t>
  </si>
  <si>
    <t>TE749</t>
  </si>
  <si>
    <t>TE750</t>
  </si>
  <si>
    <t>TE754</t>
  </si>
  <si>
    <t>TE767</t>
  </si>
  <si>
    <t>TE769</t>
  </si>
  <si>
    <t>TE773</t>
  </si>
  <si>
    <t>TE774</t>
  </si>
  <si>
    <t>TE775</t>
  </si>
  <si>
    <t>TE776</t>
  </si>
  <si>
    <t>TE778</t>
  </si>
  <si>
    <t>TE780</t>
  </si>
  <si>
    <t>TE793</t>
  </si>
  <si>
    <t>TE795</t>
  </si>
  <si>
    <t>TE798</t>
  </si>
  <si>
    <t>TE800</t>
  </si>
  <si>
    <t>TE801</t>
  </si>
  <si>
    <t>TE805</t>
  </si>
  <si>
    <t>TE806</t>
  </si>
  <si>
    <t>TE810</t>
  </si>
  <si>
    <t>TE827</t>
  </si>
  <si>
    <t>TE850</t>
  </si>
  <si>
    <t>NS961</t>
  </si>
  <si>
    <t>515/13OTU</t>
  </si>
  <si>
    <t>18 January 1951</t>
  </si>
  <si>
    <t>SS 18.1.51 (Air Britain Serials)</t>
  </si>
  <si>
    <t>TE617</t>
  </si>
  <si>
    <t>TE620</t>
  </si>
  <si>
    <t>TE622</t>
  </si>
  <si>
    <t>TE624</t>
  </si>
  <si>
    <t>TE625</t>
  </si>
  <si>
    <t>TE626</t>
  </si>
  <si>
    <t>TE627</t>
  </si>
  <si>
    <t>TE642</t>
  </si>
  <si>
    <t>TE645</t>
  </si>
  <si>
    <t>TE648</t>
  </si>
  <si>
    <t>TE651</t>
  </si>
  <si>
    <t>TE652</t>
  </si>
  <si>
    <t>TE653</t>
  </si>
  <si>
    <t>TE655</t>
  </si>
  <si>
    <t>TE664</t>
  </si>
  <si>
    <t>TE665</t>
  </si>
  <si>
    <t>TE685</t>
  </si>
  <si>
    <t>TE689</t>
  </si>
  <si>
    <t>TE694</t>
  </si>
  <si>
    <t>TE914</t>
  </si>
  <si>
    <t>TE915</t>
  </si>
  <si>
    <t>TE917</t>
  </si>
  <si>
    <t>TE922</t>
  </si>
  <si>
    <t>TE930</t>
  </si>
  <si>
    <t>TE932</t>
  </si>
  <si>
    <t>RS656</t>
  </si>
  <si>
    <t>22 January 1951</t>
  </si>
  <si>
    <t>SS 22.1.51 (Air Britain Serials)</t>
  </si>
  <si>
    <t>TA701</t>
  </si>
  <si>
    <t>Hit ground recovering from bombing dive Wainfleet Ranges Lincs. 22.1.51 (Air Britain Serials)</t>
  </si>
  <si>
    <t>TA636</t>
  </si>
  <si>
    <t>RL156</t>
  </si>
  <si>
    <t>25 January 1951</t>
  </si>
  <si>
    <t>Engine cut on take-off bellylanded Leeming 25.1.51 (Air Britain Serials)</t>
  </si>
  <si>
    <t>TE866</t>
  </si>
  <si>
    <t>SS 25.1.51 (Air Britain Serials)</t>
  </si>
  <si>
    <t>TE814</t>
  </si>
  <si>
    <t>TE815</t>
  </si>
  <si>
    <t>TE816</t>
  </si>
  <si>
    <t>TE818</t>
  </si>
  <si>
    <t>TE819</t>
  </si>
  <si>
    <t>TE824</t>
  </si>
  <si>
    <t>VP352</t>
  </si>
  <si>
    <t>502/204AFS</t>
  </si>
  <si>
    <t>26 January 1951</t>
  </si>
  <si>
    <t>To Yug AF 7.3.52 as 8084 (Air Britain Serials)</t>
  </si>
  <si>
    <t>RF667</t>
  </si>
  <si>
    <t>To Yug AF 7.3.52 as 8085 (Air Britain Serials)</t>
  </si>
  <si>
    <t>TA601</t>
  </si>
  <si>
    <t>To Yug AF 7.3.52 as 8078 (Air Britain Serials)</t>
  </si>
  <si>
    <t>VT674</t>
  </si>
  <si>
    <t>TW103</t>
  </si>
  <si>
    <t>8 March 1952</t>
  </si>
  <si>
    <t>Lost control and crashed St.Davids 8.3.52 (Air Britain Serials)</t>
  </si>
  <si>
    <t>A52-37</t>
  </si>
  <si>
    <t>5OTU/Cv T43/reserial A52-1067/CFS</t>
  </si>
  <si>
    <t>11 March 1952</t>
  </si>
  <si>
    <t>PF668</t>
  </si>
  <si>
    <t>8OTU/58/540/81</t>
  </si>
  <si>
    <t>18 March 1952</t>
  </si>
  <si>
    <t>SOC 5.3.52 (Air Britain Serials)</t>
  </si>
  <si>
    <t>RF910</t>
  </si>
  <si>
    <t>NZ2389 FB.VI Built at Standard Motors and delivered sometime between 16 December 1944 and 05 June 1945. Previously RF910. Ferried from the United Kingdom by an RAF/RNZAF crew and BOC Ohakea on 01 May 1948. Ferried to Taieri for storage shortly after arrival. Declared surplus by WARB in February 1952 and wings cut off before being sold by GSB tender number 4641 of 18 February 1952. . (http://www.adf-serials.com/nz-serials/) To RNZAF 27.1.48 as NZ2389 Sold 3.52 fuselage only (Air Britain Serials)</t>
  </si>
  <si>
    <t>TA485</t>
  </si>
  <si>
    <t>489/132OTU</t>
  </si>
  <si>
    <t>NZ2392 FB.VI Built at Hatfield and delivered sometime between 12 April 1945 and 15 December 1945. Previously TA485. Ferried from the United Kingdom by an RAF/RNZAF crew and BOC Ohakea on 08 June 1948. Ferried to Taieri for storage shortly after arrival. Declared surplus by WARB in February 1952 and wings cut off before being sold by GSB tender number 4641 of 18 February 1952. . (http://www.adf-serials.com/nz-serials/) To RNZAF 30.4.48 as NZ2392 Sold 3.52 fuselage only (Air Britain Serials)</t>
  </si>
  <si>
    <t>RF882</t>
  </si>
  <si>
    <t>NT476</t>
  </si>
  <si>
    <t>10 January 1950</t>
  </si>
  <si>
    <t>SS 10.1.50 (Air Britain Serials)</t>
  </si>
  <si>
    <t>PF625</t>
  </si>
  <si>
    <t>PF667</t>
  </si>
  <si>
    <t>FCCS/13</t>
  </si>
  <si>
    <t>12 January 1950</t>
  </si>
  <si>
    <t>SOC 12.1.50 (Air Britain Serials)</t>
  </si>
  <si>
    <t>PF624</t>
  </si>
  <si>
    <t>Oulton/81</t>
  </si>
  <si>
    <t>13 January 1950</t>
  </si>
  <si>
    <t>As we were approaching the oil fields at Sibu the leader gave the order to close in, ie, a tighter formation, which was done. While we were passing at low level it was facinating to see the huge flames coming from the very high burn off stacks, but unfortunately, one of the Mosquito pilots also may have been intrigued, because as I was looking out to the rear, the aircraft on the port side of the leading Mosquito very gently eased up and sliced the complete tail off, they both immediately dived into the ground, it remains so vivid in my mind. I informed the pilot and then the R/T came alive, our leader asked one of the Mosquito's to stay and circle the crash site and report later, we had to continue on because having 11 aircraft circle the site would be useless. We could not reach anyone at Kuching; we were out of V. H. F. range at that point although I kept trying. Finally we made contact and later when we were approaching Kuching; they called us to inform that the occupants of the 2 Mosquito's did not survive. Sadly, we made our way back to Tengah. (http://members.aol.com/famjustin/Westonbio3.html) Collided with RG254 and dived into sea off Scria Brunei 13.1.50 (Air Britain Serials)</t>
  </si>
  <si>
    <t>RG254</t>
  </si>
  <si>
    <t>As we were approaching the oil fields at Sibu the leader gave the order to close in, ie, a tighter formation, which was done. While we were passing at low level it was facinating to see the huge flames coming from the very high burn off stacks, but unfortunately, one of the Mosquito pilots also may have been intrigued, because as I was looking out to the rear, the aircraft on the port side of the leading Mosquito very gently eased up and sliced the complete tail off, they both immediately dived into the ground, it remains so vivid in my mind. I informed the pilot and then the R/T came alive, our leader asked one of the Mosquito's to stay and circle the crash site and report later, we had to continue on because having 11 aircraft circle the site would be useless. We could not reach anyone at Kuching; we were out of V. H. F. range at that point although I kept trying. Finally we made contact and later when we were approaching Kuching; they called us to inform that the occupants of the 2 Mosquito's did not survive. Sadly, we made our way back to Tengah. (http://members.aol.com/famjustin/Westonbio3.html) Collided with PF674 and dived into sea off Scria Brunei 13.1.50 (Air Britain Serials)</t>
  </si>
  <si>
    <t>PZ393</t>
  </si>
  <si>
    <t>613/69/204AFS</t>
  </si>
  <si>
    <t>17 January 1950</t>
  </si>
  <si>
    <t>Swung on landing and u/c collapsed Brize Norton 17.1.50 (Air Britain Serials)</t>
  </si>
  <si>
    <t>TE855</t>
  </si>
  <si>
    <t>SS 17.1.50 (Air Britain Serials)</t>
  </si>
  <si>
    <t>RF680</t>
  </si>
  <si>
    <t>256/204 AFS</t>
  </si>
  <si>
    <t>19 January 1950</t>
  </si>
  <si>
    <t>Swung on landing and u/c collapsed Brize Norton 19.1.50 DBR (Air Britain Serials)</t>
  </si>
  <si>
    <t>RF878</t>
  </si>
  <si>
    <t>NFDW/SDU/FCTTS</t>
  </si>
  <si>
    <t>1 February 1950</t>
  </si>
  <si>
    <t>SS 1.2.50 (Air Britain Serials)</t>
  </si>
  <si>
    <t>FCTTS</t>
  </si>
  <si>
    <t>RL210</t>
  </si>
  <si>
    <t>RO-Y Overshot landing at West Malling 1.2.50 DBR (Air Britain Serials)</t>
  </si>
  <si>
    <t>VL726</t>
  </si>
  <si>
    <t>2 Gp CS/107/139 Wg/4</t>
  </si>
  <si>
    <t>6 February 1950</t>
  </si>
  <si>
    <t>Dived into ground on range Fassberg 6.2.50 (Air Britain Serials)</t>
  </si>
  <si>
    <t>RK960</t>
  </si>
  <si>
    <t>13 February 1950</t>
  </si>
  <si>
    <t>U/c unlocked and collapsed on landing Leeming 13.2.50 (Air Britain Serials)</t>
  </si>
  <si>
    <t>VT616</t>
  </si>
  <si>
    <t>16 February 1950</t>
  </si>
  <si>
    <t>A52-111</t>
  </si>
  <si>
    <t>0 March 1950</t>
  </si>
  <si>
    <t>Built as F.B.40. Delivered during July 1945. Final disposition: sold, March 1950. (Beaufort, Beaufighter and Mosquito in Australian Service, Stewart Wilson, 1990) Sold .50 (Air Britain Serials)</t>
  </si>
  <si>
    <t>A52-141</t>
  </si>
  <si>
    <t>Built as F.B.40. Delivered during September 1945. Final disposition: sold, March 1950. (Beaufort, Beaufighter and Mosquito in Australian Service, Stewart Wilson, 1990) Sold .50 (Air Britain Serials)</t>
  </si>
  <si>
    <t>A52-100</t>
  </si>
  <si>
    <t>Built as F.B.40. Delivered during June 1945. Final disposition: sold, March 1950. (Beaufort, Beaufighter and Mosquito in Australian Service, Stewart Wilson, 1990) Sold .50 (Air Britain Serials)</t>
  </si>
  <si>
    <t>A52-109</t>
  </si>
  <si>
    <t>A52-43</t>
  </si>
  <si>
    <t>Built as F.B.40. Delivered during November 1944. Final disposition: sold, March 1950. (Beaufort, Beaufighter and Mosquito in Australian Service, Stewart Wilson, 1990) Sold .50 (Air Britain Serials)</t>
  </si>
  <si>
    <t>A52-89</t>
  </si>
  <si>
    <t>LR528</t>
  </si>
  <si>
    <t>21 March 1950</t>
  </si>
  <si>
    <t>To 6318M 10.5.47 To Belgian AF Saffraanberg as GI 7.47 Wfu 21.3.50 (Air Britain Serials)</t>
  </si>
  <si>
    <t>RG237</t>
  </si>
  <si>
    <t>3 April 1950</t>
  </si>
  <si>
    <t>Swung on take-off and u/c collapsed Asmara 3.4.50 (Air Britain Serials)</t>
  </si>
  <si>
    <t>PF626</t>
  </si>
  <si>
    <t>4 April 1950</t>
  </si>
  <si>
    <t>Swung on take-off and u/c collapsed Asmara 4.4.50 (Air Britain Serials)</t>
  </si>
  <si>
    <t>RG245</t>
  </si>
  <si>
    <t>540/58/540</t>
  </si>
  <si>
    <t>5 April 1950</t>
  </si>
  <si>
    <t>Swung on take-off and u/c collapsed Benson 5.4.50 (Air Britain Serials)</t>
  </si>
  <si>
    <t>VA889</t>
  </si>
  <si>
    <t>SF Tangmere/SF West Malling/CFS</t>
  </si>
  <si>
    <t>12 April 1950</t>
  </si>
  <si>
    <t>U/c collapsed on take-off Little Rissington 12.4.50 (Air Britain Serials)</t>
  </si>
  <si>
    <t>NT594</t>
  </si>
  <si>
    <t>157/228OCU</t>
  </si>
  <si>
    <t>13 April 1950</t>
  </si>
  <si>
    <t>U/c leg not locked down collapsed during single-engined landing Leeming 13.4.50 (Air Britain Serials)</t>
  </si>
  <si>
    <t>LR555</t>
  </si>
  <si>
    <t>54OTU/608/605/204AFS</t>
  </si>
  <si>
    <t>14 April 1950</t>
  </si>
  <si>
    <t>Crashed on overshoot 1/2m NE of Brize Norton 14.4.50 (Air Britain Serials)</t>
  </si>
  <si>
    <t>RS528</t>
  </si>
  <si>
    <t>305/228OCU</t>
  </si>
  <si>
    <t>20 April 1950</t>
  </si>
  <si>
    <t>Stalled and dived into sea Druridge Bay Northumberland 20.4.50 (Air Britain Serials)</t>
  </si>
  <si>
    <t>RF890</t>
  </si>
  <si>
    <t>404/132OTU/204AFS</t>
  </si>
  <si>
    <t>27 April 1950</t>
  </si>
  <si>
    <t>Swung on landing and u/c collapsed Brize Norton 27.4.50 (Air Britain Serials)</t>
  </si>
  <si>
    <t>RG288</t>
  </si>
  <si>
    <t>28 April 1950</t>
  </si>
  <si>
    <t>Engine cut lost height on approach and undershot landing Waddington 28.4.50 (Air Britain Serials)</t>
  </si>
  <si>
    <t>PZ288</t>
  </si>
  <si>
    <t>239/23</t>
  </si>
  <si>
    <t>1 May 1950</t>
  </si>
  <si>
    <t>SS 1.5.50 (Air Britain Serials)</t>
  </si>
  <si>
    <t>TA575</t>
  </si>
  <si>
    <t>TA528</t>
  </si>
  <si>
    <t>4/11</t>
  </si>
  <si>
    <t>2 May 1950</t>
  </si>
  <si>
    <t>To 6745M 2.5.50 (Air Britain Serials)</t>
  </si>
  <si>
    <t>TE764</t>
  </si>
  <si>
    <t>To 6742M 2.5.50 (Air Britain Serials)</t>
  </si>
  <si>
    <t>TH994</t>
  </si>
  <si>
    <t>CBE/109</t>
  </si>
  <si>
    <t>4 May 1950</t>
  </si>
  <si>
    <t>Engine cut crashed in forced landing 6m NE of Beachy Head 4.5.50 (Air Britain Serials)</t>
  </si>
  <si>
    <t>RS669</t>
  </si>
  <si>
    <t>Swung on landing and u/c collapsed Brize Norton 4.5.50 DBR (Air Britain Serials)</t>
  </si>
  <si>
    <t>RL257</t>
  </si>
  <si>
    <t>20 May 1950</t>
  </si>
  <si>
    <t>Flew into ground out of cloud at night 1m ENE of Sherburn-in-Elmet 20.5.50 (Air Britain Serials)</t>
  </si>
  <si>
    <t>HJ888</t>
  </si>
  <si>
    <t>51OTU/60OTU/13OTU/ETPS</t>
  </si>
  <si>
    <t>1 June 1950</t>
  </si>
  <si>
    <t>To 6954M 1.6.50 (Air Britain Serials)</t>
  </si>
  <si>
    <t>PF653</t>
  </si>
  <si>
    <t>1FU/81</t>
  </si>
  <si>
    <t>SOC 1.6.50 (Air Britain Serials)</t>
  </si>
  <si>
    <t>TE757</t>
  </si>
  <si>
    <t>2 June 1950</t>
  </si>
  <si>
    <t>Delivery date also given as May 8 1947, coded YC-F. NZ2337 FB.VI Built at Standard Motors. Previously TE757 and delivered sometime between 27 May 1945 and 21 December 1945. Ferried from the United Kingdom by an RAF/RNZAF crew and BOC Ohakea on 09 May 1947. Ferried to Woodbourne for storage shortly after arrival. Destroyed by fire in No. 2 Hangar at Ohakea on 02 June 1950. An inspection lamp fell into an oil drip tray, starting a fire and the aircraft was unable to be pushed out of the hangar in time to save it. Written off books at Ohakea on 05 July 1950. To RNZAF 25.3.47 as NZ2337 Destroyed in hangar fire Ohakea 2.6.50 (Air Britain Serials)</t>
  </si>
  <si>
    <t>LR308</t>
  </si>
  <si>
    <t>301FTU/268/CGS/204AFS</t>
  </si>
  <si>
    <t>5 June 1950</t>
  </si>
  <si>
    <t>SOC 5.6.50 (Air Britain Serials)</t>
  </si>
  <si>
    <t>HR337</t>
  </si>
  <si>
    <t>387/464/16/268</t>
  </si>
  <si>
    <t>6 June 1950</t>
  </si>
  <si>
    <t>SOC 6.6.50 (Air Britain Serials)</t>
  </si>
  <si>
    <t>PZ455</t>
  </si>
  <si>
    <t>CFE/143/CFE</t>
  </si>
  <si>
    <t>LR379</t>
  </si>
  <si>
    <t>RS502</t>
  </si>
  <si>
    <t>540/58</t>
  </si>
  <si>
    <t>PZ168</t>
  </si>
  <si>
    <t>8 June 1950</t>
  </si>
  <si>
    <t>SS 8.6.50 (Air Britain Serials)</t>
  </si>
  <si>
    <t>HP858</t>
  </si>
  <si>
    <t>PZ167</t>
  </si>
  <si>
    <t>HJ680</t>
  </si>
  <si>
    <t>15 June 1950</t>
  </si>
  <si>
    <t>Construction number HJ680=98723 (to G-AGGC) (http://www.dehavilland.ukf.net/mosquito.htm) G-AGGC SS 15.6.50 [c/n 98723] (Air Britain Serials)</t>
  </si>
  <si>
    <t>RK993</t>
  </si>
  <si>
    <t>Swung on take-off and wing hit ground Leeming 15.6.50 DBF (Air Britain Serials)</t>
  </si>
  <si>
    <t>NT203</t>
  </si>
  <si>
    <t>141/CGS/204AFS</t>
  </si>
  <si>
    <t>16 June 1950</t>
  </si>
  <si>
    <t>SS 16.6.50 (Air Britain Serials)</t>
  </si>
  <si>
    <t>TA501</t>
  </si>
  <si>
    <t>23 June 1950</t>
  </si>
  <si>
    <t>SS 23.6.50 (Air Britain Serials) R.P. flight path trials, to A&amp;AEE</t>
  </si>
  <si>
    <t>PF543</t>
  </si>
  <si>
    <t>30 June 1950</t>
  </si>
  <si>
    <t>SOC 30.6.50 (Air Britain Serials)</t>
  </si>
  <si>
    <t>VP194</t>
  </si>
  <si>
    <t>231OCU/139</t>
  </si>
  <si>
    <t>3 July 1950</t>
  </si>
  <si>
    <t>Undershot single-engined landing and hit ground 1m N of Hemswell 3.7.50 (Air Britain Serials) 03.07.50 139 Sqn. VP194 Crashed one mile north of Hemswell. (Mosquito Crash Log)</t>
  </si>
  <si>
    <t>VT591</t>
  </si>
  <si>
    <t>6 July 1950</t>
  </si>
  <si>
    <t>MM742</t>
  </si>
  <si>
    <t>406/410</t>
  </si>
  <si>
    <t>7 July 1950</t>
  </si>
  <si>
    <t>To Armee de l'Air 7.7.50 (Air Britain Serials)</t>
  </si>
  <si>
    <t>VA891</t>
  </si>
  <si>
    <t>10 July 1950</t>
  </si>
  <si>
    <t>Swung on landing and u/c collapsed Swinderby 10.7.50 (Air Britain Serials)</t>
  </si>
  <si>
    <t>A52-200</t>
  </si>
  <si>
    <t>Cv PR41/reserial A52-309</t>
  </si>
  <si>
    <t>12 July 1950</t>
  </si>
  <si>
    <t>Completed as Mk.41 A52-309. Delivered during September 1947. Final disposition: crashed at Amberley, Queensland, July 1950. (Beaufort, Beaufighter and Mosquito in Australian Service, Stewart Wilson, 1990) Crashed Amberley QLD 12.07.50 (Air Britain Serials)</t>
  </si>
  <si>
    <t>reserial A52-309</t>
  </si>
  <si>
    <t>PZ165</t>
  </si>
  <si>
    <t>141/4</t>
  </si>
  <si>
    <t>SOC 12.7.50 (Air Britain Serials)</t>
  </si>
  <si>
    <t>RS679</t>
  </si>
  <si>
    <t>11/4</t>
  </si>
  <si>
    <t>TE913</t>
  </si>
  <si>
    <t>13 July 1950</t>
  </si>
  <si>
    <t>Coded YC-A. NZ2325 FB.VI Built at Standard Motors. Previously TE913 and delivered sometime between 27 May 1945 and 21 December 1945. Ferried from the United Kingdom by an RAF/RNZAF crew and BOC Ohakea on 06 February 1947. Ferried to Woodbourne for storage shortly after arrival. Removed from storage and placed on strength of No.75 Squadron on 22 November 1947. Crashed at Ohakea on 13 July 1950. The aircraft landed heavily, burst a tyre and groundlooped. The fuselage broke behind the wing and the engine nacelles were badly damaged. The crew were uninjured but the aircraft was not repaired. Written off books at Ohakea on 29 September 1952 with a total of 469:20 airframe hours. To RNZAF 13.12.46 as NZ2325 Burst tyre landing ground looped broke fus Ohakea 13.7.50 (Air Britain Serials)</t>
  </si>
  <si>
    <t>VL615</t>
  </si>
  <si>
    <t>20 July 1950</t>
  </si>
  <si>
    <t>SOC 20.7.50 (Air Britain Serials)</t>
  </si>
  <si>
    <t>TE766</t>
  </si>
  <si>
    <t>22 July 1950</t>
  </si>
  <si>
    <t>Delivery date also given as April 24 1947. NZ2335 FB.VI Built at Standard Motors. Previously TE766 and delivered sometime between 27 May 1945 and 21 December 1945. Ferried from the United Kingdom by an RAF/RNZAF crew and BOC Ohakea on 28 April 1947. Ferried to Woodbourne for storage shortly after arrival. Destroyed by fire at Ohakea and written off the books there on 22 July 1950. To RNZAF 29.3.47 as NZ2335 Dbf Ohakea 22.9.50 (Air Britain Serials)</t>
  </si>
  <si>
    <t>Hangar fire</t>
  </si>
  <si>
    <t>HJ983</t>
  </si>
  <si>
    <t>1FU/1655MTU/226/180/4/140/228OCU</t>
  </si>
  <si>
    <t>31 July 1950</t>
  </si>
  <si>
    <t>Swung on landing and u/c collapsed Acklington 31.7.50 (Air Britain Serials)</t>
  </si>
  <si>
    <t>TE851</t>
  </si>
  <si>
    <t>SF Pershore</t>
  </si>
  <si>
    <t>9 August 1950</t>
  </si>
  <si>
    <t>To 6783M 9.8.50 (Air Britain Serials)</t>
  </si>
  <si>
    <t>TE623</t>
  </si>
  <si>
    <t>To 6776M 9.8.50 (Air Britain Serials)</t>
  </si>
  <si>
    <t>TE687</t>
  </si>
  <si>
    <t>To 6777M 9.8.50 (Air Britain Serials)</t>
  </si>
  <si>
    <t>TE696</t>
  </si>
  <si>
    <t>To 6778M 9.8.50 (Air Britain Serials)</t>
  </si>
  <si>
    <t>TE713</t>
  </si>
  <si>
    <t>To 6779M 9.8.50 (Air Britain Serials)</t>
  </si>
  <si>
    <t>TE745</t>
  </si>
  <si>
    <t>To 6780M 9.8.50 (Air Britain Serials)</t>
  </si>
  <si>
    <t>TE759</t>
  </si>
  <si>
    <t>To 6781M 9.8.50 (Air Britain Serials)</t>
  </si>
  <si>
    <t>TE777</t>
  </si>
  <si>
    <t>To 6782M 9.8.50 (Air Britain Serials)</t>
  </si>
  <si>
    <t>SZ974</t>
  </si>
  <si>
    <t>54OTU/204AFS</t>
  </si>
  <si>
    <t>10 August 1950</t>
  </si>
  <si>
    <t>Swung on landing and u/c collapsed Wigsley 10.8.50 (Air Britain Serials)</t>
  </si>
  <si>
    <t>MM144</t>
  </si>
  <si>
    <t>627/692/109/Cv TT39/RN 728</t>
  </si>
  <si>
    <t>14 August 1950</t>
  </si>
  <si>
    <t>SOC 14.8.50 (Air Britain Serials)</t>
  </si>
  <si>
    <t>RF648</t>
  </si>
  <si>
    <t>AAEElETPS</t>
  </si>
  <si>
    <t>16 August 1950</t>
  </si>
  <si>
    <t>SS 16.8.50 (Air Britain Serials)</t>
  </si>
  <si>
    <t>TE753</t>
  </si>
  <si>
    <t>TE596</t>
  </si>
  <si>
    <t>17 August 1950</t>
  </si>
  <si>
    <t>SS 17.8.50 (Air Britain Serials)</t>
  </si>
  <si>
    <t>TE853</t>
  </si>
  <si>
    <t>NT362</t>
  </si>
  <si>
    <t>A different source says 17 August 1950. To Belgian AF 9.9.48 as MB-14 Crashed Beauvechain 25.8.50 (Air Britain Serials)</t>
  </si>
  <si>
    <t>SZ979</t>
  </si>
  <si>
    <t>464/CGS</t>
  </si>
  <si>
    <t>18 August 1950</t>
  </si>
  <si>
    <t>Served with 464 Sqn, under RAF control. (Brian Fillery's website) SS 18.8.50 (Air Britain Serials)</t>
  </si>
  <si>
    <t>PZ298</t>
  </si>
  <si>
    <t>SS 18.8.50 (Air Britain Serials)</t>
  </si>
  <si>
    <t>PZ175</t>
  </si>
  <si>
    <t>To GI airframe 18.8.50 (Air Britain Serials)</t>
  </si>
  <si>
    <t>TA588</t>
  </si>
  <si>
    <t>A52-101</t>
  </si>
  <si>
    <t>19 August 1950</t>
  </si>
  <si>
    <t>To RNZAF on Dec. 18, 1946. NZ2320 FB.40 Built at Bankstown and previously A52-101 with RAAF. Suffered landing accident at Ohakea while being operated by the RAAF. The port undercarriage failed to retract on takeoff and collapsed when the aircraft landed. The aircraft was written off by the RAAF and BOC at Ohakea with RNZAF on 01 July 1947 at a cost of 50 pounds. The intention was to use the aircraft for spares and it was never flown by the RNZAF. Written off books at Ohakea on 19 August 1950 as reduced to spares and produce. Airframe hours at the time of the accident were 170:30. Built as F.B.40. Delivered during January 1900. Final disposition: sold to RNZAF, November 1947. (Beaufort, Beaufighter and Mosquito in Australian Service, Stewart Wilson, 1990) The DH98 Mosquito FB Mk.40 A52-101 SU-Z was an Australian-built aircraft that set a new trans-Tasman Aust-NZ record 18Dec46 - 8hrs 43min. It flew on from Whenuapai to Ohakea where it crashed on landing 20Dec46. With ever an eye for a bargain, Air Department bought it on the spot for £50. It became NZ2320 and was finally RTS at Ohakea 19Aug50. So that dates that particular cutting. (http://rnzaf.proboards43.com/index.cgi?action=display&amp;board=general&amp;thread=1151228075&amp;page=1) To RNZAF as NZ2320 Damaged landing Ohakea rtp 19.8.50 (Air Britain Serials)</t>
  </si>
  <si>
    <t>VL625</t>
  </si>
  <si>
    <t>KCS/SF Leuchars/540</t>
  </si>
  <si>
    <t>21 August 1950</t>
  </si>
  <si>
    <t>That aircraft was lost on 21/8/1950 with 540 Squadron on Ground Control Approach practice when it bellylanded after a fire warning at Tangmere.The undercarriage failed after a swing developed on landing. Bellylanded after fire warning Tangmere 21.8.50 (Air Britain Serials)</t>
  </si>
  <si>
    <t>RK953</t>
  </si>
  <si>
    <t>SS 21.8.50 (Air Britain Serials)</t>
  </si>
  <si>
    <t>SZ960</t>
  </si>
  <si>
    <t>Defford</t>
  </si>
  <si>
    <t>23 August 1950</t>
  </si>
  <si>
    <t>SOC 23.8.50 (Air Britain Serials)</t>
  </si>
  <si>
    <t>TE618</t>
  </si>
  <si>
    <t>24 August 1950</t>
  </si>
  <si>
    <t>To 6784M 24.8.50 (Air Britain Serials)</t>
  </si>
  <si>
    <t>TE683</t>
  </si>
  <si>
    <t>To 6785M 24.8.50 (Air Britain Serials)</t>
  </si>
  <si>
    <t>PF674</t>
  </si>
  <si>
    <t>28 August 1950</t>
  </si>
  <si>
    <t>Overshot landing in bad weather and u/c raised to stop Benson 28.8.50 (Air Britain Serials)</t>
  </si>
  <si>
    <t>RG193</t>
  </si>
  <si>
    <t>544/540/58/540/237OCU</t>
  </si>
  <si>
    <t>29 August 1950</t>
  </si>
  <si>
    <t>Swung on take-off and u/c collapsed Leuchars 29.8.50 (Air Britain Serials)</t>
  </si>
  <si>
    <t>PF566</t>
  </si>
  <si>
    <t>SS 29.8.50 (Air Britain Serials)</t>
  </si>
  <si>
    <t>RL252</t>
  </si>
  <si>
    <t>Crashlanded when engine cut on approach Church Fenton 29.8.50 (Air Britain Serials)</t>
  </si>
  <si>
    <t>RF934</t>
  </si>
  <si>
    <t>171 August 1950</t>
  </si>
  <si>
    <t>RG239</t>
  </si>
  <si>
    <t>544/540/58/540/81</t>
  </si>
  <si>
    <t>6 September 1950</t>
  </si>
  <si>
    <t>SOC 6.9.50 (Air Britain Serials)</t>
  </si>
  <si>
    <t>VL617</t>
  </si>
  <si>
    <t>7 September 1950</t>
  </si>
  <si>
    <t>Ran out of fuel abandoned nr Samalut Egypt 7.9.50 (Air Britain Serials)</t>
  </si>
  <si>
    <t>TE882</t>
  </si>
  <si>
    <t>11 September 1950</t>
  </si>
  <si>
    <t>SOC 11.9.50 (Air Britain Serials)</t>
  </si>
  <si>
    <t>NT372</t>
  </si>
  <si>
    <t>13 September 1950</t>
  </si>
  <si>
    <t>I do have a picture of S/L John Anthony Sanderson Hall, DFC* a night-fighter ace of 488 Squadron in front of his Mosquito coded "M" Please, could someone help me to identify his serial number? I can see on the picture that his serial number´s machine ended with_____72. (Adrianon Baumgartner) To Armee de l'Air 13.9.50 (Air Britain Serials)</t>
  </si>
  <si>
    <t>MV548</t>
  </si>
  <si>
    <t>To Armee de l'Air 13.9.50 (Air Britain Serials)</t>
  </si>
  <si>
    <t>RG290</t>
  </si>
  <si>
    <t>15 September 1950</t>
  </si>
  <si>
    <t>Swung on landing and u/c collapsed Leuchars 15.9.50 to 6794M (Air Britain Serials)</t>
  </si>
  <si>
    <t>PF454</t>
  </si>
  <si>
    <t>18 September 1950</t>
  </si>
  <si>
    <t>SOC 18.9.50 (Air Britain Serials)</t>
  </si>
  <si>
    <t>TA654</t>
  </si>
  <si>
    <t>Crashed on landing Celle 18.9.50 (Air Britain Serials)</t>
  </si>
  <si>
    <t>TE765</t>
  </si>
  <si>
    <t>Delivery date also given as April 22 1947, coded YC-A. NZ2329 FB.VI Built at Standard Motors. Previously TE765 and delivered sometime between 27 May 1945 and 21 December 1945. Ferried from the United Kingdom by an RAF/RNZAF crew and BOC Ohakea on 03 April 1947. Ferried to Woodbourne for storage shortly after arrival. Removed from storage and placed on strength of No.75 Squadron by mid 1950. Crashed at Ohakea on 18 September 1950. The aircraft swung on takeoff and the undercarriage collapsed. Serious damage to the airframe led to the aircraft being written off the books at Ohakea on 18 October 1950. To RNZAF 22.3.47 as NZ2329 Swung on landing u/c collapsed Ohakea 18.9.50 (Air Britain Serials)</t>
  </si>
  <si>
    <t>TE591</t>
  </si>
  <si>
    <t>CGS/EAAS/CGS</t>
  </si>
  <si>
    <t>21 September 1950</t>
  </si>
  <si>
    <t>SOC 21.9.50 (Air Britain Serials)</t>
  </si>
  <si>
    <t>TK617</t>
  </si>
  <si>
    <t>28 September 1950</t>
  </si>
  <si>
    <t>U/c jammed belly-landed at Celle 28.9.50 (Air Britain Serials)</t>
  </si>
  <si>
    <t>TA582</t>
  </si>
  <si>
    <t>5 October 1950</t>
  </si>
  <si>
    <t>Lost power and forcelanded Kirton-in-Lindsey 5.10.50 to 6826M 5.2.51 (Air Britain Serials)</t>
  </si>
  <si>
    <t>PF658</t>
  </si>
  <si>
    <t>58/237OCU</t>
  </si>
  <si>
    <t>11 October 1950</t>
  </si>
  <si>
    <t>Spun into ground after control lost Stelling Minnis Kent 11.10.50 cause not known (Air Britain Serials)</t>
  </si>
  <si>
    <t>MM757</t>
  </si>
  <si>
    <t>14 October 1950</t>
  </si>
  <si>
    <t>VP179</t>
  </si>
  <si>
    <t>17 October 1950</t>
  </si>
  <si>
    <t>Crashed on single-engined landing Hemswell 17.10.50 DBR (Air Britain Serials)</t>
  </si>
  <si>
    <t>VT606</t>
  </si>
  <si>
    <t>PF660</t>
  </si>
  <si>
    <t>25 October 1950</t>
  </si>
  <si>
    <t>SOC 25.10.50 (Air Britain Serials)</t>
  </si>
  <si>
    <t>MM273</t>
  </si>
  <si>
    <t>544/140/4/RN 728</t>
  </si>
  <si>
    <t>31 October 1950</t>
  </si>
  <si>
    <t>On 25 July (not 26) a 544 (not 540) squadron Mosquito PR XVI, one of eight sorties the squadron flew that day, MM273 was attacked by an Me262 which made some six firing passes. The Mosquito lost its attacker in 16,000 foot cloud over the Tyrol. It landed at Fermo in Italy. MM273 was lost when it crashed onto the sea off Malta in October 1950 (http://newsgroups.derkeiler.com/Archive/Rec/rec.aviation.military/2009-02/msg02345.html) MH - This bears checking against the ORB. Crashed into sea during single-engine landing Malta 31.10.50 (Air Britain Serials) MH - was this Schreiber's claim? Did he fly that day? And was it 544 Squadron, or 140? 544 Sqn ORB says: 25 Jul 44: F/L A.E. Wall, F/O A.S. Lobban (Nav) in a Mosquito PR.XVI (MM273), landed at Fermo at 20:25 after being chased for 20 mins by what is stated as a Me 262. (Andy Fletcher)  The ORB says MM273 was still flying with 544 Sqn in Jan 45. Looking at the entry for 25 Jul 44 it says that the Me 262 attacked six times but each time MM273 managed to avoid damage. Engagement lasted ~20 mins. (ditto)</t>
  </si>
  <si>
    <t>PF564</t>
  </si>
  <si>
    <t>Woodbridge/ATEU/BBU</t>
  </si>
  <si>
    <t>0 November 1950</t>
  </si>
  <si>
    <t>To 6997M 11.50 (Air Britain Serials)</t>
  </si>
  <si>
    <t>PZ224</t>
  </si>
  <si>
    <t>1FU/151/54OTU</t>
  </si>
  <si>
    <t>Inspected by Israeli Airforce in France, November 1950 (Air Enthusiast Magazine, September / October 1999). To Armee de l'Air 3.7.47 (Air Britain Serials)</t>
  </si>
  <si>
    <t>PZ241</t>
  </si>
  <si>
    <t>1692 Flt/107/464</t>
  </si>
  <si>
    <t>Inspected by Israeli Airforce in France, November 1950 (Air Enthusiast Magazine, September / October 1999). To Armee de l'Air 9.5.47 (Air Britain Serials)</t>
  </si>
  <si>
    <t>NT588</t>
  </si>
  <si>
    <t>157/54OTU/157</t>
  </si>
  <si>
    <t>Inspected by Israeli Airforce in France, November 1950 (Air Enthusiast Magazine, September / October 1999). To Armee de l'Air 30.7.47 (Air Britain Serials)</t>
  </si>
  <si>
    <t>MM816</t>
  </si>
  <si>
    <t>Inspected by Israeli Airforce in France, November 1950 (Air Enthusiast Magazine, September / October 1999). To Armee de l'Air 26.6.47 (Air Britain Serials)</t>
  </si>
  <si>
    <t>RF859</t>
  </si>
  <si>
    <t>Inspected by Israeli Airforce in France, November 1950 (Air Enthusiast Magazine, September / October 1999). To Armee de l'Air 25.11.47 (Air Britain Serials)</t>
  </si>
  <si>
    <t>PZ414</t>
  </si>
  <si>
    <t>418/464</t>
  </si>
  <si>
    <t>Inspected by Israeli Airforce in France, November 1950 (Air Enthusiast Magazine, September / October 1999). To Armee de l'Air 27.6.47 (Air Britain Serials)</t>
  </si>
  <si>
    <t>NT496</t>
  </si>
  <si>
    <t>141/239</t>
  </si>
  <si>
    <t>Inspected by Israeli Airforce in France, November 1950 (Air Enthusiast Magazine, September / October 1999). To Armee de l'Air 23.8.48 (Air Britain Serials)</t>
  </si>
  <si>
    <t>NT493</t>
  </si>
  <si>
    <t>Inspected by Israeli Airforce in France, November 1950 (Air Enthusiast Magazine, September / October 1999). To Armee de l'Air 22.3.48 (Air Britain Serials)</t>
  </si>
  <si>
    <t>NT531</t>
  </si>
  <si>
    <t>68/157</t>
  </si>
  <si>
    <t>Inspected by Israeli Airforce in France, November 1950 (Air Enthusiast Magazine, September / October 1999). To Armee de l'Air 21.5.48 (Air Britain Serials) 16.10.44 ?. NT531 Crashed soon after take-off from Ford aerodrome while on transfer flight from 1 ADF. (Mosquito Crash Log)</t>
  </si>
  <si>
    <t>PZ347</t>
  </si>
  <si>
    <t>Inspected by Israeli Airforce in France, November 1950 (Air Enthusiast Magazine, September / October 1999). To Armee de l'Air 17.7.47 (Air Britain Serials)</t>
  </si>
  <si>
    <t>PZ352</t>
  </si>
  <si>
    <t>Inspected by Israeli Airforce in France, November 1950 (Air Enthusiast Magazine, September / October 1999). To Armee de l'Air 28.7.47 (Air Britain Serials)</t>
  </si>
  <si>
    <t>PZ356</t>
  </si>
  <si>
    <t>Inspected by Israeli Airforce in France, November 1950 (Air Enthusiast Magazine, September / October 1999). To Armee de l'Air 6.10.47 (Air Britain Serials)</t>
  </si>
  <si>
    <t>NT358</t>
  </si>
  <si>
    <t>Inspected by Israeli Airforce in France, November 1950 (Air Enthusiast Magazine, September / October 1999). To Armee de l'Air 1.5.47 (Air Britain Serials)</t>
  </si>
  <si>
    <t>TA386</t>
  </si>
  <si>
    <t>CRE</t>
  </si>
  <si>
    <t>Inspected by Israeli Airforce in France, November 1950 (Air Enthusiast Magazine, September / October 1999). Swung on take-off and wheel torn off Dijon 19.6.45 (Air Britain Serials)</t>
  </si>
  <si>
    <t>PZ404</t>
  </si>
  <si>
    <t>Inspected by Israeli Airforce in France, November 1950 (Air Enthusiast Magazine, September / October 1999). Hit by flak attacking enemy transport and crashlanded Volkel 23.4.45 (Air Britain Serials)</t>
  </si>
  <si>
    <t>HR203</t>
  </si>
  <si>
    <t>Inspected by Israeli Airforce in France, November 1950 (Air Enthusiast Magazine, September / October 1999). Was UP-V on 605 Squadron (Ian Piper: http://www.605squadron.co.uk/Squadron_aircraft.htm) To Armee de l'Air 15.9.47 (Air Britain Serials)</t>
  </si>
  <si>
    <t>NT602</t>
  </si>
  <si>
    <t>Inspected by Israeli Airforce in France, November 1950 (Air Enthusiast Magazine, September / October 1999). To Armee de l'Air 14.3.49 (Air Britain Serials)</t>
  </si>
  <si>
    <t>MM767</t>
  </si>
  <si>
    <t>Inspected by Israeli Airforce in France, November 1950 (Air Enthusiast Magazine, September / October 1999). To Armee de l'Air 26.2.48 (Air Britain Serials)</t>
  </si>
  <si>
    <t>NT281</t>
  </si>
  <si>
    <t>Inspected by Israeli Airforce in France, November 1950 (Air Enthusiast Magazine, September / October 1999). To Armee de l'Air 18.2.48 (Air Britain Serials)</t>
  </si>
  <si>
    <t>NT320</t>
  </si>
  <si>
    <t>Inspected by Israeli Airforce in France, November 1950 (Air Enthusiast Magazine, September / October 1999). To Armee de l'Air 20.10.47 (Air Britain Serials)</t>
  </si>
  <si>
    <t>HR202</t>
  </si>
  <si>
    <t>Inspected by Israeli Airforce in France, November 1950 (Air Enthusiast Magazine, September / October 1999). To Armee de l'Air 27.10.45 (Air Britain Serials)</t>
  </si>
  <si>
    <t>NT533</t>
  </si>
  <si>
    <t>Inspected by Israeli Airforce in France, November 1950 (Air Enthusiast Magazine, September / October 1999). To Armee de l'Air 14.9.48 (Air Britain Serials)</t>
  </si>
  <si>
    <t>RS506</t>
  </si>
  <si>
    <t>Inspected by Israeli Airforce in France, November 1950 (Air Enthusiast Magazine, September / October 1999). To Armee de l'Air 9.9.47 (Air Britain Serials)</t>
  </si>
  <si>
    <t>RS616</t>
  </si>
  <si>
    <t>Inspected by Israeli Airforce in France, November 1950 (Air Enthusiast Magazine, September / October 1999). To Armee de l'Air 3.11.47 (Air Britain Serials)</t>
  </si>
  <si>
    <t>NT583</t>
  </si>
  <si>
    <t>Inspected by Israeli Airforce in France, November 1950 (Air Enthusiast Magazine, September / October 1999). To Armee de l'Air 31.3.48 (Air Britain Serials)</t>
  </si>
  <si>
    <t>NT584</t>
  </si>
  <si>
    <t>Inspected by Israeli Airforce in France, November 1950 (Air Enthusiast Magazine, September / October 1999). To Armee de l'Air 23.3.48 (Air Britain Serials)</t>
  </si>
  <si>
    <t>PZ387</t>
  </si>
  <si>
    <t>NS790</t>
  </si>
  <si>
    <t>Inspected by Israeli Airforce in France, November 1950 (Air Enthusiast Magazine, September / October 1999). To Armee de l'Air 23.9.46 (Air Britain Serials)</t>
  </si>
  <si>
    <t>NT589</t>
  </si>
  <si>
    <t>Inspected by Israeli Airforce in France, November 1950 (Air Enthusiast Magazine, September / October 1999). To Armee de l'Air 20.12.48 (Air Britain Serials)</t>
  </si>
  <si>
    <t>RS608</t>
  </si>
  <si>
    <t>Inspected by Israeli Airforce in France, November 1950 (Air Enthusiast Magazine, September / October 1999). To Armee de l'Air 1.10.47 (Air Britain Serials) Se NS992.</t>
  </si>
  <si>
    <t>MT460</t>
  </si>
  <si>
    <t>NT556</t>
  </si>
  <si>
    <t>NT587</t>
  </si>
  <si>
    <t>RK934</t>
  </si>
  <si>
    <t>TA556</t>
  </si>
  <si>
    <t>Inspected by Israeli Airforce in France, November 1950 (Air Enthusiast Magazine, September / October 1999). To Armee de l'Air 9.7.47 (Air Britain Serials)</t>
  </si>
  <si>
    <t>TA584</t>
  </si>
  <si>
    <t>Inspected by Israeli Airforce in France, November 1950 (Air Enthusiast Magazine, September / October 1999). To Armee de l'Air 11.11.47 (Air Britain Serials)</t>
  </si>
  <si>
    <t>HP885</t>
  </si>
  <si>
    <t>301FTU/8OTU/132OTU</t>
  </si>
  <si>
    <t>6 November 1950</t>
  </si>
  <si>
    <t>SS 6.11.50 (Air Britain Serials)</t>
  </si>
  <si>
    <t>RF893</t>
  </si>
  <si>
    <t>489/132OTU/6OTU</t>
  </si>
  <si>
    <t>8 November 1950</t>
  </si>
  <si>
    <t>SS 8.11.50 (Air Britain Serials)</t>
  </si>
  <si>
    <t>HR192</t>
  </si>
  <si>
    <t>NT540</t>
  </si>
  <si>
    <t>TFU/RWE</t>
  </si>
  <si>
    <t>MV533</t>
  </si>
  <si>
    <t>85/DH</t>
  </si>
  <si>
    <t>SS 8.11.50 (Air Britain Serials) 02.09.46 307 Sqn. MV533 Landed with damaged undercarriage at Horsham St. Faith. Wheel collapsed. (Mosquito Crash Log)</t>
  </si>
  <si>
    <t>TE693</t>
  </si>
  <si>
    <t>EFS/204AFS</t>
  </si>
  <si>
    <t>10 November 1950</t>
  </si>
  <si>
    <t>SS 10.11.50 (Air Britain Serials)</t>
  </si>
  <si>
    <t>NT220</t>
  </si>
  <si>
    <t>FBXVIII SS 10.11.50 (Air Britain Serials)</t>
  </si>
  <si>
    <t>TE660</t>
  </si>
  <si>
    <t>TE589</t>
  </si>
  <si>
    <t>TA592</t>
  </si>
  <si>
    <t>11 November 1950</t>
  </si>
  <si>
    <t>To 6796M 21.11.50 (Air Britain Serials)</t>
  </si>
  <si>
    <t>RF645</t>
  </si>
  <si>
    <t>143/14/25APC/14/Lubeck</t>
  </si>
  <si>
    <t>12 November 1950</t>
  </si>
  <si>
    <t>SS 12.11.50 (Air Britain Serials)</t>
  </si>
  <si>
    <t>Lubeck</t>
  </si>
  <si>
    <t>RG243</t>
  </si>
  <si>
    <t>CSE/237OCU</t>
  </si>
  <si>
    <t>4 January 1951</t>
  </si>
  <si>
    <t>Abandoned overshoot and crash-landed Benson 4.1.51 not repaired (Air Britain Serials)</t>
  </si>
  <si>
    <t>PZ188</t>
  </si>
  <si>
    <t>515/11</t>
  </si>
  <si>
    <t>9 January 1951</t>
  </si>
  <si>
    <t>SS 9.1.51 (Air Britain Serials)</t>
  </si>
  <si>
    <t>RS632</t>
  </si>
  <si>
    <t>235/11</t>
  </si>
  <si>
    <t>RG309</t>
  </si>
  <si>
    <t>11 January 1951</t>
  </si>
  <si>
    <t>SOC 11.1.51 (Air Britain Serials)</t>
  </si>
  <si>
    <t>TE807</t>
  </si>
  <si>
    <t>16FU/SF N.Creake</t>
  </si>
  <si>
    <t>15 January 1951</t>
  </si>
  <si>
    <t>SS 15.1.51 (Air Britain Serials)</t>
  </si>
  <si>
    <t>SF N.Creake</t>
  </si>
  <si>
    <t>RG183</t>
  </si>
  <si>
    <t>AAEE/58</t>
  </si>
  <si>
    <t>Undershot single-engined approach and hit trees Benson 15.1.51 (Air Britain Serials)</t>
  </si>
  <si>
    <t>TE779</t>
  </si>
  <si>
    <t>TE797</t>
  </si>
  <si>
    <t>HR128</t>
  </si>
  <si>
    <t>235/248/8OTU</t>
  </si>
  <si>
    <t>17 January 1951</t>
  </si>
  <si>
    <t>SS 17.1.51 (Air Britain Serials)</t>
  </si>
  <si>
    <t>RF644</t>
  </si>
  <si>
    <t>AAEE/ETPS</t>
  </si>
  <si>
    <t>RF760</t>
  </si>
  <si>
    <t>TFU/AWDU</t>
  </si>
  <si>
    <t>AWDU</t>
  </si>
  <si>
    <t>TE923</t>
  </si>
  <si>
    <t>NT205</t>
  </si>
  <si>
    <t>Squadron letter J on 22 February, 1945, flown by F/L R J Dempsey and F/Sgt E J Paige according to the 487 Sqn ORB. HR339 was badly damaged by flak whilst strafing a train and had to fly all the way home on one engine, although crew unhurt. FB.VI HR339 Standard Motors NZ2382 Mar 24, 1948 GSB Tender No.4980 May 1953, , purchaser unknown, recovered Pigeon Bay, stored Ferrymead Aeronautical Society (Christchurch) . (www.kiwiaircraftimages.com/mossielisting.html) NZ2382 FB.VI Built at Standard Motors and delivered sometime between 16 June 1943 and 17 December 1944. Served with No.487 (NZ) Squadron and No.16 Squadron. Previously HR339. Ferried from the United Kingdom by an RAF/RNZAF crew and BOC Ohakea on 25 March 1948. Ferried to Taieri for storage shortly after arrival. Damaged at Wigram during the flight to Taieri when the aircraft sank into a hole on the airfield. Remained at Wigram until it was written off. Declared surplus on SR.4104 and sold by GSB tender number 4980/4981 dated 20 April 1953 to B. Goodwin, Christchurch. Recovered from a farm on Banks Peninsula and used in the restoration of NZ2328 at Ferrymead Museum. . (http://www.adf-serials.com/nz-serials/) To RNZAF 14.10.47 as NZ2382 Sold 5.53 stored Ferrymead Aero Soc Christchurch (Air Britain Serials)</t>
  </si>
  <si>
    <t>TA373</t>
  </si>
  <si>
    <t>NZ2373 FB.VI Built at Hatfield. and delivered sometime between 09 March 1945 and 10 April 1945. Previously TA373. Ferried from the United Kingdom by an RAF/RNZAF crew and BOC Ohakea on 22 December 1947. Ferried to Woodbourne for storage shortly after arrival. Declared surplus on SR.4106 and sold by GSB tender number 4980/4981 dated 20 April 1953. . (http://www.adf-serials.com/nz-serials/) To RNZAF 14.11.47 as NZ2373 (Air Britain Serials)</t>
  </si>
  <si>
    <t>RF753</t>
  </si>
  <si>
    <t>Swung on landing and u/c torn off Swinderby 26.1.51 (Air Britain Serials)</t>
  </si>
  <si>
    <t>VP346</t>
  </si>
  <si>
    <t>FPTF/1689 Flt</t>
  </si>
  <si>
    <t>31 January 1951</t>
  </si>
  <si>
    <t>Swung on landing and u/c collapsed Aston Down 31.1.51 (Air Britain Serials)</t>
  </si>
  <si>
    <t>NT504</t>
  </si>
  <si>
    <t>0 February 1951</t>
  </si>
  <si>
    <t>Transferred to Israeli ownership in February 1951 (Air Enthusiast, September / October 1999) To Armee de l'Air 11.11.47 (Air Britain Serials)</t>
  </si>
  <si>
    <t>TH999</t>
  </si>
  <si>
    <t>1 February 1951</t>
  </si>
  <si>
    <t>Swung on take-off and u/c raised to stop Fassberg 1.2.51 (Air Britain Serials)</t>
  </si>
  <si>
    <t>MV524</t>
  </si>
  <si>
    <t>85/25/85/502/15MU</t>
  </si>
  <si>
    <t>5 February 1951</t>
  </si>
  <si>
    <t>Engine cut on take-off bellylanded 'A S of Wroughton 5.2.51 (Air Britain Serials)</t>
  </si>
  <si>
    <t>15MU</t>
  </si>
  <si>
    <t>RS699</t>
  </si>
  <si>
    <t>8 February 1951</t>
  </si>
  <si>
    <t>Flew into ground on bombing run Wainfleet ranges 8.2.51 (Air Britain Serials)</t>
  </si>
  <si>
    <t>VT583</t>
  </si>
  <si>
    <t>13 February 1951</t>
  </si>
  <si>
    <t>RF906</t>
  </si>
  <si>
    <t>21 February 1951</t>
  </si>
  <si>
    <t>Inspected at Chateaudun Nov 50, to Israeli ownership at Chateaudun Feb 21 51, ferried to Israel 3 Jul 51. (Air Enthusiast, September-October 1999) To Armee de l'Air 15.12.47 to Israel 21.2.51 as 2111 (Air Britain Serials)</t>
  </si>
  <si>
    <t>NS785</t>
  </si>
  <si>
    <t>To Armee de l'Air 6.9.46 to Israel 21.2.51 as 2139</t>
  </si>
  <si>
    <t>RK981</t>
  </si>
  <si>
    <t>5 March 1951</t>
  </si>
  <si>
    <t>Lost height while overshooting Coltishall and crashlanded Little Hautbois Norfolk 5.3.51 (Air Britain Serials)</t>
  </si>
  <si>
    <t>RR283</t>
  </si>
  <si>
    <t>54OTU/204AFS/683</t>
  </si>
  <si>
    <t>12 March 1951</t>
  </si>
  <si>
    <t>Swung on landing and u/c collapsed Kabrit 12.3.51 DBR (Air Britain Serials)</t>
  </si>
  <si>
    <t>RS707</t>
  </si>
  <si>
    <t>U/c jammed bellylanded at Gosport 12.3.51 DBR (Air Britain Serials)</t>
  </si>
  <si>
    <t>VL618</t>
  </si>
  <si>
    <t>13 March 1951</t>
  </si>
  <si>
    <t>Lost power on approach to Kabrit and ditched in Great Bitter Lake 13.3.51 (Air Britain Serials) 07.09.50 13 Sqn. VL618 Reported missing. No further details known. (Mosquito Crash Log)</t>
  </si>
  <si>
    <t>RK991</t>
  </si>
  <si>
    <t>20 March 1951</t>
  </si>
  <si>
    <t>RV295</t>
  </si>
  <si>
    <t>571/109/RN</t>
  </si>
  <si>
    <t>21 March 1951</t>
  </si>
  <si>
    <t>SOC 21.3.51 (Air Britain Serials)</t>
  </si>
  <si>
    <t>TE820</t>
  </si>
  <si>
    <t>25 March 1951</t>
  </si>
  <si>
    <t>SS 25.3.51 (Air Britain Serials)</t>
  </si>
  <si>
    <t>NS933</t>
  </si>
  <si>
    <t>11 April 1951</t>
  </si>
  <si>
    <t>SS 11.4.51 (Air Britain Serials)</t>
  </si>
  <si>
    <t>NT188</t>
  </si>
  <si>
    <t>107/54OTU/13OTU</t>
  </si>
  <si>
    <t>16 April 1951</t>
  </si>
  <si>
    <t>SS 16.4.51 (Air Britain Serials)</t>
  </si>
  <si>
    <t>PZ281</t>
  </si>
  <si>
    <t>DH/Vickers</t>
  </si>
  <si>
    <t>18 April 1951</t>
  </si>
  <si>
    <t>To 6853M 18.4.51 (Air Britain Serials) Highball development.</t>
  </si>
  <si>
    <t>VA893</t>
  </si>
  <si>
    <t>SF West Malling/29</t>
  </si>
  <si>
    <t>21 April 1951</t>
  </si>
  <si>
    <t>Undershot single-engined landing Tangmere 21.4.51 (Air Britain Serials)</t>
  </si>
  <si>
    <t>VT589</t>
  </si>
  <si>
    <t>24 April 1951</t>
  </si>
  <si>
    <t>TV967</t>
  </si>
  <si>
    <t>9OTU/54OTU/CFS/204AFS</t>
  </si>
  <si>
    <t>26 April 1951</t>
  </si>
  <si>
    <t>Swung on landing and u/c collapsed Swinderby 26.4.51 (Air Britain Serials)</t>
  </si>
  <si>
    <t>RK984</t>
  </si>
  <si>
    <t>3 May 1951</t>
  </si>
  <si>
    <t>Overshot landing and hit vehicle Leeming 3.5.51 (Air Britain Serials)</t>
  </si>
  <si>
    <t>KA996</t>
  </si>
  <si>
    <t>17 May 1951</t>
  </si>
  <si>
    <t>PF482</t>
  </si>
  <si>
    <t>692/578/692/163/16OTU/Cv TT39/RN</t>
  </si>
  <si>
    <t>24 May 1951</t>
  </si>
  <si>
    <t>Wheels up landing Hal Far 24.5.51 (Air Britain Serials)</t>
  </si>
  <si>
    <t>NT298</t>
  </si>
  <si>
    <t>456/54OTU/500/502/15MU</t>
  </si>
  <si>
    <t>25 May 1951</t>
  </si>
  <si>
    <t>Swung on take-off and u/c collapsed Sywell 24.5.51 (Air Britain Serials)</t>
  </si>
  <si>
    <t>RL240</t>
  </si>
  <si>
    <t>29 May 1951</t>
  </si>
  <si>
    <t>Engine cut crashlanded nr Kabrit 29.5.51 (Air Britain Serials)</t>
  </si>
  <si>
    <t>TV970</t>
  </si>
  <si>
    <t>64/219/SF Wittering/SF Coltishall/23</t>
  </si>
  <si>
    <t>31 May 1951</t>
  </si>
  <si>
    <t>Swung on take-off and u/c collapsed Coltishall 31.5.51 (Air Britain Serials)</t>
  </si>
  <si>
    <t>RR305</t>
  </si>
  <si>
    <t>231OCU/Coningsby/Hemswell</t>
  </si>
  <si>
    <t>Swung on landing Hemswell 31.5.51 DBR (Air Britain Serials)</t>
  </si>
  <si>
    <t>Hemswell</t>
  </si>
  <si>
    <t>PF655</t>
  </si>
  <si>
    <t>0 June 1951</t>
  </si>
  <si>
    <t>SOC 1.6.51 (Air Britain Serials)</t>
  </si>
  <si>
    <t>VT625</t>
  </si>
  <si>
    <t>139/58</t>
  </si>
  <si>
    <t>7 June 1951</t>
  </si>
  <si>
    <t>Rolled over and hit ground on approach Benson 7.6.51 (Air Britain Serials) 07.06.51 ?. VT625 Crashed on approach to Benson, killing two. (Mosquito Crash Log)</t>
  </si>
  <si>
    <t>RS531</t>
  </si>
  <si>
    <t>406/418</t>
  </si>
  <si>
    <t>10 June 1951</t>
  </si>
  <si>
    <t>Inspected at Rennes Nov 50, to Israeli ownership at Rennes Feb 20 51, f/f after reconditioning on Mar 31 51, ferried to Israel 10/11 Jun 51. (Air Enthusiast, September-October 1999) This a/c was hit by flak &amp; although the crew were both wounded, made it . The Mosquito was SoC , because of the severe damage. (Neil Hutchinson) Damaged 26.3.45 SOC (Air Britain Serials) 
25.03.1945 Patrol 418 from Coxyde hit by AA fire, pilot assisted navigator and got back despite loss of blood and useless right arm. Aircraft SoC. Probably Coxyde airfield? (FCL). F/O A Nicol inj, F/O JH Wicken inj, Pilot awarded DFC. 
This is a response to an archived thread (May, 2002) that I stumbled across today. Guest Hans Nauta was looking for the full names of some flight crew, one of which was F/O J H Wicken, navigator, squadron 418.
The full name is John Henry Wicken (my father) and actually he was RAF, not RCAF. I think his squadron was a mix of RAF and RCAF. His pilot, whose name I can't remember, was in the RCAF.
Dad doesn't talk much about his war experiences, but I believe they were flying a night mission bombing trains and were hit by anti-aircraft flak. Both Dad &amp; the pilot were injured, but they managed to get back to a base in Holland. I know he was awarded the DFC, but don't know the details.
Dad's eyes were injured by the shrapnel so it was his last mission. He wound up losing the left eye. However, he is still alive and in pretty good shape for a man his age (82). He met my mother while training at a base near Hamilton, Ontario and she travelled to England to marry him in 1946. They returned to Canada in 1948 and he has lived in Blenheim, Ontario since 1965.
If Mr. Nauta, or anyone else in this forum is interested in more details, you can contact me at pwicken2@sympatico.ca, and I'll see if Dad can answer your questions.
Pat Wicken</t>
  </si>
  <si>
    <t>RS613</t>
  </si>
  <si>
    <t>17 June 1951</t>
  </si>
  <si>
    <t>TK635</t>
  </si>
  <si>
    <t>27 June 1951</t>
  </si>
  <si>
    <t>Caught fire and flew into ground Warren Farm Lincs 27.6.51 (Air Britain Serials) 27.06.51 ?. TK635 Crashed at Spitalgate. No further details. (Mosquito Crash Log)</t>
  </si>
  <si>
    <t>RR317</t>
  </si>
  <si>
    <t>13OTU/226OCU/CFS/1689 Flt/5MU</t>
  </si>
  <si>
    <t>28 June 1951</t>
  </si>
  <si>
    <t>Swung on landing and u/c collapsed Kemble 28.6.51 DBR (Air Britain Serials)</t>
  </si>
  <si>
    <t>PF630</t>
  </si>
  <si>
    <t>1FU/0FU/1OFU</t>
  </si>
  <si>
    <t>Engine cut hit tree in forced landing 5m W of Witney Oxon 28.6.51 (Air Britain Serials)</t>
  </si>
  <si>
    <t>1OFU</t>
  </si>
  <si>
    <t>RF974</t>
  </si>
  <si>
    <t>1409 Flt/128/192/RN</t>
  </si>
  <si>
    <t>30 June 1951</t>
  </si>
  <si>
    <t>SOC 30.6.51 (Air Britain Serials)</t>
  </si>
  <si>
    <t>VP344</t>
  </si>
  <si>
    <t>8OTU/237OCU/1OFU</t>
  </si>
  <si>
    <t>3 July 1951</t>
  </si>
  <si>
    <t>Crashed on single-engined approach Abingdon 3.7.51 (Air Britain Serials)</t>
  </si>
  <si>
    <t>VA892</t>
  </si>
  <si>
    <t>Crashed on approach Wigsley 3.7.51 (Air Britain Serials)</t>
  </si>
  <si>
    <t>NT582</t>
  </si>
  <si>
    <t>157/228OCU/29</t>
  </si>
  <si>
    <t>5 July 1951</t>
  </si>
  <si>
    <t>Dived into sea off Sussex coast on air firing practice 5.7.51 (Air Britain Serials)</t>
  </si>
  <si>
    <t>RL246</t>
  </si>
  <si>
    <t>228OCU/141/228OCU</t>
  </si>
  <si>
    <t>11 July 1951</t>
  </si>
  <si>
    <t>Lost power on approach and bellylanded Leeming 11.7.51 (Air Britain Serials)</t>
  </si>
  <si>
    <t>RG246</t>
  </si>
  <si>
    <t>17 July 1951</t>
  </si>
  <si>
    <t>Flt Lt Nickoll 13 Sqdn died of burns his navigator survived. (http://www.mossie.org/forum/read.php?1,4097) Engine caught fire ditched on approach Bahrain 17.7.51 (Air Britain Serials)</t>
  </si>
  <si>
    <t>PF629</t>
  </si>
  <si>
    <t>24 July 1951</t>
  </si>
  <si>
    <t>Both engines cut bellylanded 1/2m NW of Benson 24.7.51 (Air Britain Serials)</t>
  </si>
  <si>
    <t>A52-202</t>
  </si>
  <si>
    <t>Cv PR41/reserial A52-311/ARDU</t>
  </si>
  <si>
    <t>3 August 1951</t>
  </si>
  <si>
    <t>Completed as Mk.41 A52-311. Delivered during October 1947. Final disposition: converted to components after landing accident at Richmond, New South Wales, August 1951. (Beaufort, Beaufighter and Mosquito in Australian Service, Stewart Wilson, 1990) Swung on landing Richmond NSW 03.08.51 (Air Britain Serials)</t>
  </si>
  <si>
    <t>ARDU</t>
  </si>
  <si>
    <t>PF677</t>
  </si>
  <si>
    <t>7 August 1951</t>
  </si>
  <si>
    <t>Swung on take-off Seletar 7.8.51 overstrained 7147M NTU and SOC (Air Britain Serials)</t>
  </si>
  <si>
    <t>PF672</t>
  </si>
  <si>
    <t>9 August 1951</t>
  </si>
  <si>
    <t>been reliably informed that the crashed Mosquito aircraft, shown below, was at R.A.F. Labuan, and was the result of a collapsed undercarriage on landing due to the aircraft striking a 20ft high obstacle off the end of the runway. (believed monument in a Cemetery.) The Mosquito was almost certainly a PR 34. PF672, of 81 Sqn. Apparently there were no casualties. (http://www.britains-smallwars.com/malaya/glasser/glasser-malaya.html) U/c hit obstruction on approach and collapsed Labuan (MH - Selatar?) 9.8.51 (Air Britain Serials)</t>
  </si>
  <si>
    <t>TE921</t>
  </si>
  <si>
    <t>17 August 1951</t>
  </si>
  <si>
    <t>SS 17.8.51 (Air Britain Serials)</t>
  </si>
  <si>
    <t>TE924</t>
  </si>
  <si>
    <t>TE926</t>
  </si>
  <si>
    <t>LR520</t>
  </si>
  <si>
    <t>8OTU/132OTU/Hooton Park/1689 Flt/CFS/204AFS</t>
  </si>
  <si>
    <t>29 August 1951</t>
  </si>
  <si>
    <t>Stalled on single-engined approach Wigsley 29.8.51 (Air Britain Serials)</t>
  </si>
  <si>
    <t>RF595</t>
  </si>
  <si>
    <t>New Zealand</t>
  </si>
  <si>
    <t>0 September 1951</t>
  </si>
  <si>
    <t>NZ2396 FB.VI Built at Standard Motors and delivered sometime between 16 December 1944 and 05 June 1945. Previously RF595. Ferried from the United Kingdom by an RAF/RNZAF crew and BOC Ohakea on 07 December 1948. Entered storage at Ohakea and converted to instructional airframe INST129 at Ohakea on 27 June 1949. Later reduced to spares and produce. . (http://www.adf-serials.com/nz-serials/) To RNZAF 16.8.48 as NZ2396 Inst.129 rts Ohakea 9.51 (Air Britain Serials)</t>
  </si>
  <si>
    <t>TW115</t>
  </si>
  <si>
    <t>504/204AFS</t>
  </si>
  <si>
    <t>1 September 1951</t>
  </si>
  <si>
    <t>Undershot landing at Swinderby 1.9.51 (Air Britain Serials)</t>
  </si>
  <si>
    <t>RL185</t>
  </si>
  <si>
    <t>4 September 1951</t>
  </si>
  <si>
    <t>Wrong prop feathered on single-engined approach ditched Kabrit 4.9.51 (Air Britain Serials)</t>
  </si>
  <si>
    <t>HX803</t>
  </si>
  <si>
    <t>418/107/305/FCAPS/102FRS</t>
  </si>
  <si>
    <t>16 September 1951</t>
  </si>
  <si>
    <t>Taken on strength at 418 Sqn. from De Havilland, 17 July 1943; to No.43 Group, 3 May 1944; reappears in ORB, 15/16 April 1945; last recorded operation on 26/27 April 1945. Letter "C" on aircraft list of 2 September 1943; 1945 ORB entries have letter "N". SS 16.9.51 (Air Britain Serials)</t>
  </si>
  <si>
    <t>102FRS</t>
  </si>
  <si>
    <t>RF875</t>
  </si>
  <si>
    <t>NFDW/FIDS/CFE</t>
  </si>
  <si>
    <t>21 September 1951</t>
  </si>
  <si>
    <t>SS 21.9.51 (Air Britain Serials) 18.10.46 CFE. RF875 Belly-landed at West Raynham aerodrome. Crew unhurt. (Mosquito Crash Log)</t>
  </si>
  <si>
    <t>NT505</t>
  </si>
  <si>
    <t>25 September 1951</t>
  </si>
  <si>
    <t>To 6893M 25.9.51 (Air Britain Serials)</t>
  </si>
  <si>
    <t>RG310</t>
  </si>
  <si>
    <t>Lost power and bellylanded on mudflats 3m SSE of Bemut Johore 25.9.51 (Air Britain Serials) 11.02.46 51 MU. RG31O Aircraft began a slow roll at 3,000 feet and dived into ground near Lichfield aerodrome, killing crew. (Mosquito Crash Log)</t>
  </si>
  <si>
    <t>RL229</t>
  </si>
  <si>
    <t>Squadron letter F Main spar hit by shell during ground attack practice 25.9.51 DBR (Air Britain Serials)</t>
  </si>
  <si>
    <t>KA206</t>
  </si>
  <si>
    <t>MT466</t>
  </si>
  <si>
    <t>DH/25/29/228OCU/219</t>
  </si>
  <si>
    <t>26 September 1951</t>
  </si>
  <si>
    <t>SOC 26.9.51 (Air Britain Serials) For NF36 Program 10.44.</t>
  </si>
  <si>
    <t>A52-203</t>
  </si>
  <si>
    <t>87/Cv PR41/reserial A52-312/87</t>
  </si>
  <si>
    <t>Completed as Mk.41 A52-312. Delivered during July 1947. Final disposition: crashed at Charleville, Queensland, September 1951. (Beaufort, Beaufighter and Mosquito in Australian Service, Stewart Wilson, 1990) Crashed Charleville QLD 26.09.51 (Air Britain Serials) 87 Sqn.</t>
  </si>
  <si>
    <t>TW114</t>
  </si>
  <si>
    <t>54OTU/228OCU/500/13</t>
  </si>
  <si>
    <t>SOC 26.9.51 (Air Britain Serials)</t>
  </si>
  <si>
    <t>PF654</t>
  </si>
  <si>
    <t>1FU/13</t>
  </si>
  <si>
    <t>RL233</t>
  </si>
  <si>
    <t>TV972</t>
  </si>
  <si>
    <t>VL619</t>
  </si>
  <si>
    <t>KA172</t>
  </si>
  <si>
    <t>NT317</t>
  </si>
  <si>
    <t>30 September 1951</t>
  </si>
  <si>
    <t>Another source says 28 September 1951 To Belgian AF 26.8.48 as MB-13 Crashed Chaumont-Gistoux 30.9.51 (Air Britain Serials)</t>
  </si>
  <si>
    <t>A52-67</t>
  </si>
  <si>
    <t>5OTU/CCU/78 Wg</t>
  </si>
  <si>
    <t>0 October 1951</t>
  </si>
  <si>
    <t>Built as F.B.40. Delivered during March 1945. Final disposition: became instructional airframe, struck off charge, October 1951. (Beaufort, Beaufighter and Mosquito in Australian Service, Stewart Wilson, 1990) To Instr a/f Written off .51 (Air Britain Serials) No 5OTU RAAF, to CCU</t>
  </si>
  <si>
    <t>78 Wg</t>
  </si>
  <si>
    <t>HJ977</t>
  </si>
  <si>
    <t>333/248/235/Turnberry/CCIS/504/609/204AFS</t>
  </si>
  <si>
    <t>10 October 1951</t>
  </si>
  <si>
    <t>Swung on landing and u/c collapsed Wigsley 10.10.51 (Air Britain Serials)</t>
  </si>
  <si>
    <t>TH979</t>
  </si>
  <si>
    <t>142/20MU</t>
  </si>
  <si>
    <t>Swung on take-off and u/c collapsed Aston Down 10.10.51 DBR (Air Britain Serials)</t>
  </si>
  <si>
    <t>20MU</t>
  </si>
  <si>
    <t>TE663</t>
  </si>
  <si>
    <t>11 October 1951</t>
  </si>
  <si>
    <t>Sold to Faireys 11.10.51 Cv TT6 To Belgian AF as MC-2/B2-H Wfu 5.11.56 (Air Britain Serials)</t>
  </si>
  <si>
    <t>VT706</t>
  </si>
  <si>
    <t>Yugoslavia</t>
  </si>
  <si>
    <t>15 October 1951</t>
  </si>
  <si>
    <t>VT701</t>
  </si>
  <si>
    <t>VX871</t>
  </si>
  <si>
    <t>VX892</t>
  </si>
  <si>
    <t>VX896</t>
  </si>
  <si>
    <t>VX902</t>
  </si>
  <si>
    <t>RL230</t>
  </si>
  <si>
    <t>18 October 1951</t>
  </si>
  <si>
    <t>On the 18th of October 1951 a Mosquito Mk.36 was carrying out a cine-gun attack on a dummy aircraft. Control was lost when it approached the target and encountered a severe slipstream. The aircraft went into a spiral dive and came down near Pickhill. Both crew were killed, they were: Pilot - F Lt Michael A F Woodley, aged 24. buried ? Nav - F/O Alan J P Hart RAF, buried Newton On Ouse. http://www.allenby.info/aircraft/planes/ryedale/pick.html Control lost in slipstream of target aircraft dived into ground nr Pickbill Yorks. 18.10.51 (Air Britain Serials)</t>
  </si>
  <si>
    <t>TE614</t>
  </si>
  <si>
    <t>Sold to Faireys 5.10.51 To Belgian AF as MC-1/B2-G Wfu 18.10.56 (Air Britain Serials)</t>
  </si>
  <si>
    <t>RR318</t>
  </si>
  <si>
    <t>22 October 1951</t>
  </si>
  <si>
    <t>Swung on takeoff Brawdy u/c collapsed 22.10.51 SOC (Air Britain Serials)</t>
  </si>
  <si>
    <t>RL118</t>
  </si>
  <si>
    <t>Stalled on overshoot and wing hit ground Linton-on-Ouse 22.10.51 (Air Britain Serials)</t>
  </si>
  <si>
    <t>RR301</t>
  </si>
  <si>
    <t>1FU/Luneburg/Celle</t>
  </si>
  <si>
    <t>25 October 1951</t>
  </si>
  <si>
    <t>To Yug AF 25.10.51 as 8061 (Air Britain Serials)</t>
  </si>
  <si>
    <t>Celle</t>
  </si>
  <si>
    <t>VX875</t>
  </si>
  <si>
    <t>VX876</t>
  </si>
  <si>
    <t>VX906</t>
  </si>
  <si>
    <t>VX912</t>
  </si>
  <si>
    <t>VX913</t>
  </si>
  <si>
    <t>VA923</t>
  </si>
  <si>
    <t>616/204AFS</t>
  </si>
  <si>
    <t>1 November 1951</t>
  </si>
  <si>
    <t>Engine cut during single-engined approach 1 1/2m SE of Strubby 1.11.51 (Air Britain Serials) 01.11.51 204 AFS. VA923 Crashed one mile SE of Strubby. (Mosquito Crash Log)</t>
  </si>
  <si>
    <t>RF646</t>
  </si>
  <si>
    <t>5 November 1951</t>
  </si>
  <si>
    <t>Inspected at Chateaudun Nov 50, to Israeli ownership at Chateaudun Feb 21 51, ferried to Israel Nov 3-5 51. (Air Enthusiast, September-October 1999) To Armee de l'Air 14.8.47 to Israel 21.2.51 as 2128 (Air Britain Serials)</t>
  </si>
  <si>
    <t>TE771</t>
  </si>
  <si>
    <t>Sold to Fairey 17.10.51 Cv TT6 To Belgian AF as MC-3 Wfu 5.11.56 (Air Britain Serials)</t>
  </si>
  <si>
    <t>VT651</t>
  </si>
  <si>
    <t>6 November 1951</t>
  </si>
  <si>
    <t>VT683</t>
  </si>
  <si>
    <t>VT691</t>
  </si>
  <si>
    <t>VX862</t>
  </si>
  <si>
    <t>VX863</t>
  </si>
  <si>
    <t>VX904</t>
  </si>
  <si>
    <t>VX915</t>
  </si>
  <si>
    <t>A52-194</t>
  </si>
  <si>
    <t>87/Cv PR41/reserial A52-303</t>
  </si>
  <si>
    <t>9 November 1951</t>
  </si>
  <si>
    <t>Completed as Mk.41 A52-303. Delivered during July 1947. Final disposition: crashed in the Northern Territory, November 1951. (Beaufort, Beaufighter and Mosquito in Australian Service, Stewart Wilson, 1990) Crashed 105m southeast of Daly Waters NT 09.11.51 (Air Britain Serials) 87Sqn RAAF, No 5OTU, Survey Sqn</t>
  </si>
  <si>
    <t>reserial A52-303</t>
  </si>
  <si>
    <t>RL184</t>
  </si>
  <si>
    <t>264/23/228OCU</t>
  </si>
  <si>
    <t>14 November 1951</t>
  </si>
  <si>
    <t>Hit tree in circuit at night 2m E of Leeming 14.11.51 (Air Britain Serials)</t>
  </si>
  <si>
    <t>LR567</t>
  </si>
  <si>
    <t>1665MTU/16OTU/204CTU/204AFS/1OFU</t>
  </si>
  <si>
    <t>16 November 1951</t>
  </si>
  <si>
    <t>To Yug AF 16.11.51 as 8062 (Air Britain Serials)</t>
  </si>
  <si>
    <t>VT707</t>
  </si>
  <si>
    <t>RS677</t>
  </si>
  <si>
    <t>Yawed on approach and crash-landed 1m NE of Swinderby 16.11.51 (Air Britain Serials)</t>
  </si>
  <si>
    <t>VT663</t>
  </si>
  <si>
    <t>VT681</t>
  </si>
  <si>
    <t>VX864</t>
  </si>
  <si>
    <t>VX878</t>
  </si>
  <si>
    <t>VX898</t>
  </si>
  <si>
    <t>VT605</t>
  </si>
  <si>
    <t>17 November 1951</t>
  </si>
  <si>
    <t>LR571</t>
  </si>
  <si>
    <t>1655MTU/16OTU/228OCU/204AFS</t>
  </si>
  <si>
    <t>19 November 1951</t>
  </si>
  <si>
    <t>Damaged in accident 19.11.51 to 6988M 10.6.52 (Air Britain Serials)</t>
  </si>
  <si>
    <t>RS660</t>
  </si>
  <si>
    <t>SS 19.11.51 (Air Britain Serials)</t>
  </si>
  <si>
    <t>TA553</t>
  </si>
  <si>
    <t>CFE/204AFS</t>
  </si>
  <si>
    <t>22 November 1951</t>
  </si>
  <si>
    <t>Swung on landing and u/c collapsed Wigsley 22.11.51 (Air Britain Serials)</t>
  </si>
  <si>
    <t>NT449</t>
  </si>
  <si>
    <t>125/609/29</t>
  </si>
  <si>
    <t>26 November 1951</t>
  </si>
  <si>
    <t>To 6934M 26.11.51 (Air Britain Serials)</t>
  </si>
  <si>
    <t>VT669</t>
  </si>
  <si>
    <t>27 November 1951</t>
  </si>
  <si>
    <t>VT694</t>
  </si>
  <si>
    <t>VT696</t>
  </si>
  <si>
    <t>VX866</t>
  </si>
  <si>
    <t>VX879</t>
  </si>
  <si>
    <t>VX890</t>
  </si>
  <si>
    <t>VX903</t>
  </si>
  <si>
    <t>VX914</t>
  </si>
  <si>
    <t>HJ970</t>
  </si>
  <si>
    <t>60OTU/151/51OTU/13OTU/237OCU/231OCU/226OCU/233OCU</t>
  </si>
  <si>
    <t>28 November 1951</t>
  </si>
  <si>
    <t>DBR in accident 28.11.51 NFD (Air Britain Serials)</t>
  </si>
  <si>
    <t>233OCU</t>
  </si>
  <si>
    <t>NT507</t>
  </si>
  <si>
    <t>141/228OTU/29</t>
  </si>
  <si>
    <t>30 November 1951</t>
  </si>
  <si>
    <t>To 6916M 30.11.51 (Air Britain Serials)</t>
  </si>
  <si>
    <t>NT596</t>
  </si>
  <si>
    <t>To 6917M 30.11.51 (Air Britain Serials)</t>
  </si>
  <si>
    <t>NT616</t>
  </si>
  <si>
    <t>To 6918M 30.11.51 (Air Britain Serials)</t>
  </si>
  <si>
    <t>RK979</t>
  </si>
  <si>
    <t>1 December 1951</t>
  </si>
  <si>
    <t>Engine cut on take-off crash-landed Leeming 1.12.51 DBR (Air Britain Serials)</t>
  </si>
  <si>
    <t>VT682</t>
  </si>
  <si>
    <t>5 December 1951</t>
  </si>
  <si>
    <t>RS650</t>
  </si>
  <si>
    <t>6 December 1951</t>
  </si>
  <si>
    <t>To Yug AF 6.12.51 as 8064 (Air Britain Serials)</t>
  </si>
  <si>
    <t>RS662</t>
  </si>
  <si>
    <t>To Yug AF 6.12.51 as 8063 (Air Britain Serials)</t>
  </si>
  <si>
    <t>VT693</t>
  </si>
  <si>
    <t>VT698</t>
  </si>
  <si>
    <t>VT699</t>
  </si>
  <si>
    <t>VX889</t>
  </si>
  <si>
    <t>VX916</t>
  </si>
  <si>
    <t>RL121</t>
  </si>
  <si>
    <t>10 December 1951</t>
  </si>
  <si>
    <t>Hit by RL267 while awaiting take-off Leeming 10.12.51 (Air Britain Serials)</t>
  </si>
  <si>
    <t>RL267</t>
  </si>
  <si>
    <t>Taxied into RL121 at night Leeming 10.12.51 DBR (Air Britain Serials)</t>
  </si>
  <si>
    <t>TE657</t>
  </si>
  <si>
    <t>18 December 1951</t>
  </si>
  <si>
    <t>Stalled on landing and swung off runway Wigsley 18.12.51 (Air Britain Serials)</t>
  </si>
  <si>
    <t>MM193</t>
  </si>
  <si>
    <t>128/105/109/105/Cv TT39/RN</t>
  </si>
  <si>
    <t>19 December 1951</t>
  </si>
  <si>
    <t>SOC 19.12.51 (Air Britain Serials)</t>
  </si>
  <si>
    <t>TA586</t>
  </si>
  <si>
    <t>To Yug AF 19.12.51 as 8074 (Air Britain Serials)</t>
  </si>
  <si>
    <t>VT678</t>
  </si>
  <si>
    <t>VT692</t>
  </si>
  <si>
    <t>VT702</t>
  </si>
  <si>
    <t>VX860</t>
  </si>
  <si>
    <t>VX873</t>
  </si>
  <si>
    <t>VX877</t>
  </si>
  <si>
    <t>RG299</t>
  </si>
  <si>
    <t>21 December 1951</t>
  </si>
  <si>
    <t>Flew into ground on approach in bad weather crashlanded Seletar 21.12.51 (Air Britain Serials)</t>
  </si>
  <si>
    <t>VX868</t>
  </si>
  <si>
    <t>31 December 1951</t>
  </si>
  <si>
    <t>VX910</t>
  </si>
  <si>
    <t>PF621</t>
  </si>
  <si>
    <t>4 January 1952</t>
  </si>
  <si>
    <t>Engine cut on approach bellylanded at Butterworth 4.1.52 (Air Britain Serials)</t>
  </si>
  <si>
    <t>HJ993</t>
  </si>
  <si>
    <t>400/464/54OTU/162/16FU/228OCU</t>
  </si>
  <si>
    <t>7 January 1952</t>
  </si>
  <si>
    <t>Served with 464 Sqn, under RAF control as trainers. (Brian Fillery's website) Swung on take-off and u/c collapsed Leeming 7.1.52 (Air Britain Serials)</t>
  </si>
  <si>
    <t>HR250</t>
  </si>
  <si>
    <t>151/29/CFE/1OFU</t>
  </si>
  <si>
    <t>16 January 1952</t>
  </si>
  <si>
    <t>Was DZ-P on 151 Squadron (photo &amp; caption in Mosquito Aces of World War II) To Yug AF 16.1.52 as 8032 (Air Britain Serials)</t>
  </si>
  <si>
    <t>LR524</t>
  </si>
  <si>
    <t>BOAC/1FU/1OFU</t>
  </si>
  <si>
    <t>To Yug AF 16.1.52 as 8103 (Air Britain Serials)</t>
  </si>
  <si>
    <t>PZ472</t>
  </si>
  <si>
    <t>To Yug AF 16.1.52 as 8066 (Air Britain Serials)</t>
  </si>
  <si>
    <t>TA602</t>
  </si>
  <si>
    <t>To Yug AF 16.1.52 as 8137 (Air Britain Serials)</t>
  </si>
  <si>
    <t>VX897</t>
  </si>
  <si>
    <t>VX909</t>
  </si>
  <si>
    <t>PZ462</t>
  </si>
  <si>
    <t>487/1OFU</t>
  </si>
  <si>
    <t>29 January 1952</t>
  </si>
  <si>
    <t>To Yug AF 29.1.52 as 8067 (Air Britain Serials)</t>
  </si>
  <si>
    <t>TA504</t>
  </si>
  <si>
    <t>To Yug AF 29.1.52 as 8077 (Air Britain Serials)</t>
  </si>
  <si>
    <t>RS695</t>
  </si>
  <si>
    <t>To Yug AF 29.1.52 as 8071 (Air Britain Serials)</t>
  </si>
  <si>
    <t>RS664</t>
  </si>
  <si>
    <t>To Yug AF 29.1.52 as 8070 (Air Britain Serials)</t>
  </si>
  <si>
    <t>VT673</t>
  </si>
  <si>
    <t>VX886</t>
  </si>
  <si>
    <t>TA590</t>
  </si>
  <si>
    <t>201AFS</t>
  </si>
  <si>
    <t>31 January 1952</t>
  </si>
  <si>
    <t>Swung on take-off and u/c distorted Swinderby 31.1.52 to 6985M (Air Britain Serials)</t>
  </si>
  <si>
    <t>TH985</t>
  </si>
  <si>
    <t>142/Cv PR/58</t>
  </si>
  <si>
    <t>4 February 1952</t>
  </si>
  <si>
    <t>U/c collapsed on landing Benson 4.2.52 (Air Britain Serials)</t>
  </si>
  <si>
    <t>RS530</t>
  </si>
  <si>
    <t>107/305/204AFS</t>
  </si>
  <si>
    <t>6 February 1952</t>
  </si>
  <si>
    <t>Swung on landing and u/c collapsed Wigsley 6.2.52 (Air Britain Serials)</t>
  </si>
  <si>
    <t>VR795</t>
  </si>
  <si>
    <t>7 February 1952</t>
  </si>
  <si>
    <t>Overshot landing and swung into road Hemswell 7.2.52 (Air Britain Serials)</t>
  </si>
  <si>
    <t>VT675</t>
  </si>
  <si>
    <t>RF966</t>
  </si>
  <si>
    <t>8 February 1952</t>
  </si>
  <si>
    <t>TK615</t>
  </si>
  <si>
    <t>AAEE/Cv PR</t>
  </si>
  <si>
    <t>16 March 1953</t>
  </si>
  <si>
    <t>Swung on landing and u/c collapsed Boscombe Down 16.3.53 (Air Britain Serials)</t>
  </si>
  <si>
    <t>Cv PR</t>
  </si>
  <si>
    <t>TW109</t>
  </si>
  <si>
    <t>26 March 1953</t>
  </si>
  <si>
    <t>To Yug AF 26.3.53 as 8134 (Air Britain Serials)</t>
  </si>
  <si>
    <t>A52-195</t>
  </si>
  <si>
    <t>87/Cv PR41/reserial A52-304</t>
  </si>
  <si>
    <t>0 April 1953</t>
  </si>
  <si>
    <t>Completed as Mk.41 A52-304. Delivered during July 1947. Final disposition: struck off charge, April 1953. (Beaufort, Beaufighter and Mosquito in Australian Service, Stewart Wilson, 1990) Offered for disposal .53 (Air Britain Serials) 87Sqn RAAF, No 5OTU, Survey Sqn.</t>
  </si>
  <si>
    <t>reserial A52-304</t>
  </si>
  <si>
    <t>TW256</t>
  </si>
  <si>
    <t>RN 703/771/Airwork</t>
  </si>
  <si>
    <t>Sea Mosquito TR33, Airwork FRU ,Engine failed on take-off at Hurn ; undercarriage collapsed (http://daveg4otu.tripod.com/hancrash.html) Engine failed on takeoff u/c collapsed Hurn 4.53 (Air Britain Serials)</t>
  </si>
  <si>
    <t>LR527</t>
  </si>
  <si>
    <t>1655MTU/16OTU/CBE/228OCU/1689 Flt/FTU</t>
  </si>
  <si>
    <t>20 April 1953</t>
  </si>
  <si>
    <t>FTU</t>
  </si>
  <si>
    <t>HR339</t>
  </si>
  <si>
    <t>Pilot Officers G A Ironside and C G Wilkinson from 204 AFS. 
Starboard engine failed and pilot could not obtain enough power from port engine, so they bailed out. I guess by their ranks they were inexperienced, 204 AFS was where pilots were taught how to fly the Mosquito. The Mossie needed careful handling on one engine, even experienced pilots could have problems. 
Details from "Last Take-Off" by Colin Cummings. Both engines cut abandoned 1/2m SE of Sparkford Somerset 8.2.52 (Air Britain Serials)</t>
  </si>
  <si>
    <t>RK988</t>
  </si>
  <si>
    <t>DH/219</t>
  </si>
  <si>
    <t>12 February 1952</t>
  </si>
  <si>
    <t>Hit sea during practice interception off Port Said 12.2.52 (Air Britain Serials)</t>
  </si>
  <si>
    <t>RG285</t>
  </si>
  <si>
    <t>TFU/8OTU/237OCU/13</t>
  </si>
  <si>
    <t>14 February 1952</t>
  </si>
  <si>
    <t>SOC 14.2.52 (Air Britain Serials)</t>
  </si>
  <si>
    <t>PZ254</t>
  </si>
  <si>
    <t>18 February 1952</t>
  </si>
  <si>
    <t>NZ2390 FB.VI Built at Hatfield and delivered sometime between 16 May 1944 and 19 June 1945. Previously PZ254. Ferried from the United Kingdom by an RAF/RNZAF crew and BOC Ohakea on 25 May 1948. Ferried to Taieri for storage shortly after arrival. Declared surplus by WARB in February 1952 and wings cut off before being sold by GSB tender number 4641 of 18 February 1952. . (http://www.adf-serials.com/nz-serials/) To RNZAF 23.10.47 as NZ2390 Sold 3.52 fuselage only (Air Britain Serials)</t>
  </si>
  <si>
    <t>HJ972</t>
  </si>
  <si>
    <t>1655MTU/16OTU/8OTU/504/608/204AFS</t>
  </si>
  <si>
    <t>21 February 1952</t>
  </si>
  <si>
    <t>Served with 464 Sqn, under RAF control 9/43 (Brian Fillery's website) Lost power and forcelanded 1 1/2m NNW of Royston Cambs. 21.2.52 DBR (Air Britain Serials)</t>
  </si>
  <si>
    <t>RR290</t>
  </si>
  <si>
    <t>13OTU/605/CFS/45</t>
  </si>
  <si>
    <t>Lost wing and crashed 24m W of Tengah 21.2.52 (Air Britain Serials)</t>
  </si>
  <si>
    <t>NS843</t>
  </si>
  <si>
    <t>21/CGS/10FU</t>
  </si>
  <si>
    <t>22 February 1952</t>
  </si>
  <si>
    <t>To Yug AF 22.2.52 as 8082 (Air Britain Serials)</t>
  </si>
  <si>
    <t>RS617</t>
  </si>
  <si>
    <t>To Yug AF 22.2.52 as 8068 (Air Britain Serials)</t>
  </si>
  <si>
    <t>RS676</t>
  </si>
  <si>
    <t>To Yug AF 22.2.52 as 8069 (Air Britain Serials)</t>
  </si>
  <si>
    <t>VT671</t>
  </si>
  <si>
    <t>VT679</t>
  </si>
  <si>
    <t>VT695</t>
  </si>
  <si>
    <t>TA533</t>
  </si>
  <si>
    <t>7 March 1952</t>
  </si>
  <si>
    <t>NZ2379 FB.VI Built at Standard Motors and delivered sometime between 16 December 1944 and 05 June 1945. Previously RF753. Ferried from the United Kingdom by an RAF/RNZAF crew and BOC Ohakea on 13 March 1948. Ferried to Woodbourne for storage shortly after arrival. Declared surplus on SR.4106 and sold by GSB tender number 4980/4981 dated 20 April 1953. . (http://www.adf-serials.com/nz-serials/) To RNZAF 28.1.48 as NZ2379 (Air Britain Serials)</t>
  </si>
  <si>
    <t>RS599</t>
  </si>
  <si>
    <t>NZ2388 FB.VI Built at Standard Motors and delivered sometime between 16 December 1944 and 05 June 1945. Previously RF882. Ferried from the United Kingdom by an RAF/RNZAF crew and BOC Ohakea on 01 May 1948. Ferried to Taieri for storage shortly after arrival. Declared surplus by WARB in February 1952 and wings cut off before being sold by GSB tender number 4641 of 18 February 1952. . (http://www.adf-serials.com/nz-serials/) To RNZAF 27.1.48 as NZ2388 Sold 3.52 fuselage only (Air Britain Serials)</t>
  </si>
  <si>
    <t>PZ446</t>
  </si>
  <si>
    <t>NZ2395 FB.VI Built at Hatfield and delivered sometime between 16 May 1944 and 19 June 1945. Served with No.143 Squadron and No.4 Squadron. Previously PZ446. Ferried from the United Kingdom by an RAF/RNZAF crew and BOC Ohakea on 04 November 1948. Ferried to Taieri for storage shortly after arrival. Declared surplus by WARB in February 1952 and wings cut off before being sold by GSB tender number 4641 of 18 February 1952. . (http://www.adf-serials.com/nz-serials/) To RNZAF 3.5.48 as NZ2395 Sold 3.52 fuselage only (Air Britain Serials)</t>
  </si>
  <si>
    <t>TA383</t>
  </si>
  <si>
    <t>NZ2393 FB.VI Built at Hatfield and delivered sometime between 09 March 1945 and 10 April 1945. Previously TA383. Ferried from the United Kingdom by an RAF/RNZAF crew and BOC Ohakea on 10 August 1948. Ferried to Taieri for storage shortly after arrival. Declared surplus by WARB in February 1952 and wings cut off before being sold by GSB tender number 4641 of 18 February 1952. . (http://www.adf-serials.com/nz-serials/) Was UP-U on 605 Squadron (Ian Piper: http://www.605squadron.co.uk/Squadron_aircraft.htm) To RNZAF 8.7.48 as NZ2393 Sold 3.52 fuselage only (Air Britain Serials)</t>
  </si>
  <si>
    <t>RR288</t>
  </si>
  <si>
    <t>16OTU/204CTU/204AFS/231OCU</t>
  </si>
  <si>
    <t>20 March 1952</t>
  </si>
  <si>
    <t>Swung on landing and u/c collapsed Bassingbourn 20.3.52 (Air Britain Serials)</t>
  </si>
  <si>
    <t>TV971</t>
  </si>
  <si>
    <t>SOC 20.3.52 (Air Britain Serials)</t>
  </si>
  <si>
    <t>TE864</t>
  </si>
  <si>
    <t>23 March 1952</t>
  </si>
  <si>
    <t>Delivery date also given as April 16, 1947, coded YC-D. NZ2331 FB.VI Built at Standard Motors. Previously TE864 and delivered sometime between 27 May 1945 and 21 December 1945. Ferried from the United Kingdom by an RAF/RNZAF crew and BOC Ohakea on 17 April 1947. Ferried to Woodbourne for storage shortly after arrival. Removed from storage and placed on strength of No.75 Squadron by December 1951. Crashed 1 mile northeast of Woodbourne on 23 March 1952. The pilot made a low run over the airfield and then attempted a slow roll at a height of approximately 200 feet. The aircraft struck a tree and crashed into the ground. Flying Officer C. Walters and Sergeant J. Campbell both killed and the aircraft was written off the books at Ohakea. To RNZAF 22.3.47 as NZ2331 Hit tree 1m NE Woodbourne 23.3.52 (Air Britain Serials)</t>
  </si>
  <si>
    <t>RR319</t>
  </si>
  <si>
    <t>13OTU/226OCU/33</t>
  </si>
  <si>
    <t>26 March 1952</t>
  </si>
  <si>
    <t>SOC 26.3.52 (Air Britain Serials)</t>
  </si>
  <si>
    <t>PF576</t>
  </si>
  <si>
    <t>VA925</t>
  </si>
  <si>
    <t>21/1689 Flt/4FP</t>
  </si>
  <si>
    <t>27 March 1952</t>
  </si>
  <si>
    <t>Crashed on sandbank in Severn 1m W of Magor Denny Mon. 27.3.52 (Air Britain Serials) 27.03.52 1689 FIt. VA925 Crashed one mile west of Major Denny, Monmouthshalm. (Mosquito Crash Log)</t>
  </si>
  <si>
    <t>VT658</t>
  </si>
  <si>
    <t>28 March 1952</t>
  </si>
  <si>
    <t>TA527</t>
  </si>
  <si>
    <t>To Yug AF 28.3.52 as 8080 (Air Britain Serials)</t>
  </si>
  <si>
    <t>VX891</t>
  </si>
  <si>
    <t>VT672</t>
  </si>
  <si>
    <t>29 March 1952</t>
  </si>
  <si>
    <t>VT676</t>
  </si>
  <si>
    <t>31 March 1952</t>
  </si>
  <si>
    <t>TA343</t>
  </si>
  <si>
    <t>1550CU/1653CU</t>
  </si>
  <si>
    <t>0 April 1952</t>
  </si>
  <si>
    <t>Sold to DH 21.2.49 G-ALGV/A3-H Scrapped Tarrant Rushton 4.52 (Air Britain Serials) G-ALGU, to Flight Refuelling 21.02.49</t>
  </si>
  <si>
    <t>TA299</t>
  </si>
  <si>
    <t>Sold to DH 21.2.49 G-ALGU A3-N? Scrapped Tarrant Rushton 4.52 (Air Britain Serials)</t>
  </si>
  <si>
    <t>VT653</t>
  </si>
  <si>
    <t>CFE/Hdlg Sqn</t>
  </si>
  <si>
    <t>3 April 1952</t>
  </si>
  <si>
    <t>Hdlg Sqn</t>
  </si>
  <si>
    <t>RF712</t>
  </si>
  <si>
    <t>13OTU/1OFU</t>
  </si>
  <si>
    <t>To Yug AF 3.4.52 as 8079 (Air Britain Serials)</t>
  </si>
  <si>
    <t>NS997</t>
  </si>
  <si>
    <t>169/10FU</t>
  </si>
  <si>
    <t>To Yug AF 3.4.52 as 8087 (Air Britain Serials)</t>
  </si>
  <si>
    <t>RS667</t>
  </si>
  <si>
    <t>To Yug AF 3.4.52 as 8073 (Air Britain Serials) Hooked, to R.N. 08/47-03/49</t>
  </si>
  <si>
    <t>RS601</t>
  </si>
  <si>
    <t>To Yug AF 3.4.52 as 8065 (Air Britain Serials)</t>
  </si>
  <si>
    <t>VP183</t>
  </si>
  <si>
    <t>Cv PR35/58</t>
  </si>
  <si>
    <t>4 April 1952</t>
  </si>
  <si>
    <t>Swung on take-off and u/c collapsed Benson 4.4.52 (Air Britain Serials)</t>
  </si>
  <si>
    <t>MM412</t>
  </si>
  <si>
    <t>464/487/13OTU/1OFU</t>
  </si>
  <si>
    <t>7 April 1952</t>
  </si>
  <si>
    <t>SB-F on 464 Squadron according to a photo in the Imperial War Museum collection. CH 12409 ROYAL AIR FORCE: 2ND TACTICAL AIR FORCE, 1943-1945. Armourers wheeling trolleys of 500-lb MC bombs to De Havilland Mosquito FB Mark VIs of No. 464 Squadron RAAF at Hunsdon, Hertfordshire. The further aircraft, MM412 'SB-F', survived the war to be sold to the Yugoslav Air Force in 1952. To Yug AF 7.4.52 as 8081 (Air Britain Serials)</t>
  </si>
  <si>
    <t>TA543</t>
  </si>
  <si>
    <t>To Yug AF 7.4.52 as 8120 (Air Britain Serials)</t>
  </si>
  <si>
    <t>TA526</t>
  </si>
  <si>
    <t>To Yug AF 7.4.52 as 8094 (Air Britain Serials)</t>
  </si>
  <si>
    <t>TA599</t>
  </si>
  <si>
    <t>To Yug AF 7.4.52 as 8088 (Air Britain Serials)</t>
  </si>
  <si>
    <t>RG235</t>
  </si>
  <si>
    <t>15 April 1952</t>
  </si>
  <si>
    <t>Lost brake pressure bellylanded at Seletar 15.4.52 (Air Britain Serials)</t>
  </si>
  <si>
    <t>RS600</t>
  </si>
  <si>
    <t>613/69/13OTU</t>
  </si>
  <si>
    <t>21 April 1952</t>
  </si>
  <si>
    <t>To Yug AF 21.4.52 as 8101 (Air Britain Serials)</t>
  </si>
  <si>
    <t>PZ246</t>
  </si>
  <si>
    <t>239/1692 Flt/11</t>
  </si>
  <si>
    <t>To Yug AF 21.4.52 as 8091 (Air Britain Serials)</t>
  </si>
  <si>
    <t>NS896</t>
  </si>
  <si>
    <t>464/10FU</t>
  </si>
  <si>
    <t>Served with 464 Sqn, under RAF control 5/44 to 18/4/44 Coded SB-D. Crash Landing Flak Damage Gravesend UK at 0100 25 April 1944. (Brian Fillery's website and 2nd TAF) To Yug AF 21.4.52 as 8083 (Air Britain Serials)</t>
  </si>
  <si>
    <t>TA496</t>
  </si>
  <si>
    <t>To Yug AF 21.4.52 as 8092 (Air Britain Serials)</t>
  </si>
  <si>
    <t>TA552</t>
  </si>
  <si>
    <t>To Yug AF 21.4.52 as 8076 (Air Britain Serials)</t>
  </si>
  <si>
    <t>RK973</t>
  </si>
  <si>
    <t>22 April 1952</t>
  </si>
  <si>
    <t>Engine cut crashlanded in desert nr Khartoum 22.4.52 (Air Britain Serials)</t>
  </si>
  <si>
    <t>LR264</t>
  </si>
  <si>
    <t>613/107/613/69</t>
  </si>
  <si>
    <t>26 April 1952</t>
  </si>
  <si>
    <t>Inspected at Chateaudun Nov 50, to Israeli ownership at Chateaudun Feb 21 51, ferried to Israel 20 Jun 51, w/o in landing accident Apr 28 52, Lt Moshe Ashel injured. (Air Enthusiast, September-October 1999) Sent for repair 18.10.45 NFT (Air Britain Serials)</t>
  </si>
  <si>
    <t>PF512</t>
  </si>
  <si>
    <t>109/608/16OTU/RN 728</t>
  </si>
  <si>
    <t>28 April 1952</t>
  </si>
  <si>
    <t>Crashed into sea after takeoff Hal Far 28.4.52 (Air Britain Serials)</t>
  </si>
  <si>
    <t>MT499</t>
  </si>
  <si>
    <t>Another source says 28 August 1952 To Belgian AF 5.4.48 as MB-10 Crashed Beauvechain 28.4.52 (Air Britain Serials)</t>
  </si>
  <si>
    <t>TW101</t>
  </si>
  <si>
    <t>31 April 1952</t>
  </si>
  <si>
    <t>To 6953M 1.4.52 (Air Britain Serials)</t>
  </si>
  <si>
    <t>TA483</t>
  </si>
  <si>
    <t>5 May 1952</t>
  </si>
  <si>
    <t>To Yug AF 5.5.52 as 8075 (Air Britain Serials)</t>
  </si>
  <si>
    <t>TA534</t>
  </si>
  <si>
    <t>To Yug AF 5.5.52 as 8090 (Air Britain Serials)</t>
  </si>
  <si>
    <t>RS694</t>
  </si>
  <si>
    <t>To Yug AF 5.5.52 as 8098 (Air Britain Serials)</t>
  </si>
  <si>
    <t>PF659</t>
  </si>
  <si>
    <t>SOC 5.5.52 (Air Britain Serials)</t>
  </si>
  <si>
    <t>TA545</t>
  </si>
  <si>
    <t>To Yug AF 5.5.52 as 8111 (Air Britain Serials)</t>
  </si>
  <si>
    <t>LR372</t>
  </si>
  <si>
    <t>613/2GSU/54OTU/1OFU</t>
  </si>
  <si>
    <t>7 May 1952</t>
  </si>
  <si>
    <t>To Yug AF 7.5.52 as 8099 (Air Britain Serials)</t>
  </si>
  <si>
    <t>RL237</t>
  </si>
  <si>
    <t>12 May 1952</t>
  </si>
  <si>
    <t>Swung on landing and u/c collapsed Nicosia 12.5.52 (Air Britain Serials)</t>
  </si>
  <si>
    <t>HR358</t>
  </si>
  <si>
    <t>418/21/1OFU</t>
  </si>
  <si>
    <t>15 May 1952</t>
  </si>
  <si>
    <t>Taken on strength at 418 Sqn. from No.27 Movements Unit, 12 September 1944; last recorded operation on 24/25 April 1945. Shown in ORB of 3/4 January 1945 with letter "E"; from 14/15 January 1945 onwards it is "K"; listed on 24/25 April 1945 as "C". To Yug AF 15.5.52 as 8097 (Air Britain Serials)</t>
  </si>
  <si>
    <t>TA524</t>
  </si>
  <si>
    <t>BAFO Comm Wg</t>
  </si>
  <si>
    <t>To Yug AF 15.5.52 as 8089 (Air Britain Serials)</t>
  </si>
  <si>
    <t>RS665</t>
  </si>
  <si>
    <t>To Yug AF 15.5.52 as 8124 (Air Britain Serials)</t>
  </si>
  <si>
    <t>PF522</t>
  </si>
  <si>
    <t>105/CBE/Cv TT39/RN</t>
  </si>
  <si>
    <t>30 May 1952</t>
  </si>
  <si>
    <t>SOC 30.5.52 (Air Britain Serials)</t>
  </si>
  <si>
    <t>PF568</t>
  </si>
  <si>
    <t>PF570</t>
  </si>
  <si>
    <t>RL211</t>
  </si>
  <si>
    <t>Both engines cut bellylanded at Myrtou Cyprus 20.5.52 (Air Britain Serials)</t>
  </si>
  <si>
    <t>RG176</t>
  </si>
  <si>
    <t>AAEE/Cv PR34A/540</t>
  </si>
  <si>
    <t>6 June 1952</t>
  </si>
  <si>
    <t>U/c collapsed on single-engined landing Benson 6.6.52 (Air Britain Serials)</t>
  </si>
  <si>
    <t>VT612</t>
  </si>
  <si>
    <t>85/231OCU</t>
  </si>
  <si>
    <t>12 June 1952</t>
  </si>
  <si>
    <t>HX859</t>
  </si>
  <si>
    <t>307/60OTU/13OTU/1OFU</t>
  </si>
  <si>
    <t>13 June 1952</t>
  </si>
  <si>
    <t>To Yug AF 13.6.52 as 8096 (Air Britain Serials)</t>
  </si>
  <si>
    <t>HX939</t>
  </si>
  <si>
    <t>613/305/1OFU</t>
  </si>
  <si>
    <t>To Yug AF 13.6.52 as 8100 (Air Britain Serials)</t>
  </si>
  <si>
    <t>TA550</t>
  </si>
  <si>
    <t>13OTU/228OCU</t>
  </si>
  <si>
    <t>To Yug AF 13.6.52 as 8107 (Air Britain Serials)</t>
  </si>
  <si>
    <t>PZ453</t>
  </si>
  <si>
    <t>605/1OFU</t>
  </si>
  <si>
    <t>To Yug AF 13.6.52 as 8108 (Air Britain Serials)</t>
  </si>
  <si>
    <t>RS696</t>
  </si>
  <si>
    <t>To Yug AF 13.6.52 as 8093 (Air Britain Serials)</t>
  </si>
  <si>
    <t>VT680</t>
  </si>
  <si>
    <t>RS680</t>
  </si>
  <si>
    <t>204AFS/231OCU</t>
  </si>
  <si>
    <t>18 June 1952</t>
  </si>
  <si>
    <t>Swung on landing and u/c collapsed Bassingbourn 18.6.52 not repaired (Air Britain Serials)</t>
  </si>
  <si>
    <t>RL126</t>
  </si>
  <si>
    <t>29/219</t>
  </si>
  <si>
    <t>23 June 1952</t>
  </si>
  <si>
    <t>Overshot landing and u/c collapsed Kabrit 23.6.52 (Air Britain Serials)</t>
  </si>
  <si>
    <t>HJ982</t>
  </si>
  <si>
    <t>60OTU/13OTU/8OTU/ITF West Raynham/237OCU/231OCU</t>
  </si>
  <si>
    <t>25 June 1952</t>
  </si>
  <si>
    <t>U/c collapsed on landing Bassingbourn 25.6.52 (Air Britain Serials)</t>
  </si>
  <si>
    <t>RL186</t>
  </si>
  <si>
    <t>CFE/DH/22MU</t>
  </si>
  <si>
    <t>3 July 1952</t>
  </si>
  <si>
    <t>Engine ran away bellylanded at Anthorn 3.7.52 (Air Britain Serials)</t>
  </si>
  <si>
    <t>22MU</t>
  </si>
  <si>
    <t>NS939</t>
  </si>
  <si>
    <t>107/13OTU/54OTU/10FU</t>
  </si>
  <si>
    <t>22 July 1952</t>
  </si>
  <si>
    <t>To Yug AF 22.7.52 as 8086 (Air Britain Serials)</t>
  </si>
  <si>
    <t>RS630</t>
  </si>
  <si>
    <t>To Yug AF 22.7.52 as 8106 (Air Britain Serials)</t>
  </si>
  <si>
    <t>NT174</t>
  </si>
  <si>
    <t>21/10FU</t>
  </si>
  <si>
    <t>To Yug AF 22.7.52 as 8105 (Air Britain Serials)</t>
  </si>
  <si>
    <t>TA484</t>
  </si>
  <si>
    <t>To Yug AF 22.7.52 as 8117 (Air Britain Serials)</t>
  </si>
  <si>
    <t>TE714</t>
  </si>
  <si>
    <t>To Yug AF 22.7.52 as 8138 (Air Britain Serials)</t>
  </si>
  <si>
    <t>TE716</t>
  </si>
  <si>
    <t>To Yug AF 22.7.52 as 8139 (Air Britain Serials)</t>
  </si>
  <si>
    <t>TH983</t>
  </si>
  <si>
    <t>142/139</t>
  </si>
  <si>
    <t>7 August 1952</t>
  </si>
  <si>
    <t>Overshot abandoned takeoff Wunstorf 7.8.52 (Air Britain Serials)</t>
  </si>
  <si>
    <t>RL234</t>
  </si>
  <si>
    <t>12 August 1952</t>
  </si>
  <si>
    <t>Squadron letter J Overshot landing and u/c raised to stop Kabrit 12.8.52 (Air Britain Serials)</t>
  </si>
  <si>
    <t>NT178</t>
  </si>
  <si>
    <t>169/157/27OTU/1OFU</t>
  </si>
  <si>
    <t>14 August 1952</t>
  </si>
  <si>
    <t>To Yug AF 14.8.52 as 8113 (Air Britain Serials)</t>
  </si>
  <si>
    <t>TA598</t>
  </si>
  <si>
    <t>1FU/36</t>
  </si>
  <si>
    <t>To Yug AF 14.8.52 as 8118 (Air Britain Serials)</t>
  </si>
  <si>
    <t>TE886</t>
  </si>
  <si>
    <t>To Yug AF 14.8.52 as 8122 (Air Britain Serials)</t>
  </si>
  <si>
    <t>TA595</t>
  </si>
  <si>
    <t>To Yug AF 14.8.52 as 8116 (Air Britain Serials)</t>
  </si>
  <si>
    <t>RS674</t>
  </si>
  <si>
    <t>To Yug AF 14.8.52 as 8123 (Air Britain Serials)</t>
  </si>
  <si>
    <t>RS659</t>
  </si>
  <si>
    <t>To Yug AF 14.8.52 as 8115 (Air Britain Serials)</t>
  </si>
  <si>
    <t>TE709</t>
  </si>
  <si>
    <t>To Yug AF 14.8.52 as 8131 (Air Britain Serials)</t>
  </si>
  <si>
    <t>RR270</t>
  </si>
  <si>
    <t>1FU/ME/UK/FETS/80</t>
  </si>
  <si>
    <t>2 September 1952</t>
  </si>
  <si>
    <t>U/c retracted in error after landing Kai Tak 2.9.52 (Air Britain Serials)</t>
  </si>
  <si>
    <t>RF610</t>
  </si>
  <si>
    <t>248/APS Acklington/1OFU</t>
  </si>
  <si>
    <t>4 September 1952</t>
  </si>
  <si>
    <t>To Yug AF 4.9.52 as 8114 (Air Britain Serials)</t>
  </si>
  <si>
    <t>TA544</t>
  </si>
  <si>
    <t>To Yug AF 4.9.52 as 8121 (Air Britain Serials)</t>
  </si>
  <si>
    <t>TE707</t>
  </si>
  <si>
    <t>To Yug AF 4.9.52 as 8125 (Air Britain Serials)</t>
  </si>
  <si>
    <t>RS522</t>
  </si>
  <si>
    <t>107/54OTU/228OCU/1OFU</t>
  </si>
  <si>
    <t>25 September 1952</t>
  </si>
  <si>
    <t>To Yug AF 25.9.52 as 8126 (Air Britain Serials)</t>
  </si>
  <si>
    <t>NS914</t>
  </si>
  <si>
    <t>605/107/305/10FU</t>
  </si>
  <si>
    <t>Was UP-X on 605 Squadron (Ian Piper: http://www.605squadron.co.uk/Squadron_aircraft.htm) To Yug AF 25.9.52 as 8110 (Air Britain Serials)</t>
  </si>
  <si>
    <t>LR377</t>
  </si>
  <si>
    <t>248/CGS/1OFU</t>
  </si>
  <si>
    <t>To Yug AF 25.9.52 as 8095 (Air Britain Serials)</t>
  </si>
  <si>
    <t>TA377</t>
  </si>
  <si>
    <t>613/107/69</t>
  </si>
  <si>
    <t>To Yug AF 25.9.52 as 8127 (Air Britain Serials)</t>
  </si>
  <si>
    <t>RL189</t>
  </si>
  <si>
    <t>CSE/199</t>
  </si>
  <si>
    <t>26 September 1952</t>
  </si>
  <si>
    <t>Engine cut hit tree on take-off Hemswell 26.9.52 (Air Britain Serials)</t>
  </si>
  <si>
    <t>TA369</t>
  </si>
  <si>
    <t>305/201AFS/231OCU</t>
  </si>
  <si>
    <t>3 October 1952</t>
  </si>
  <si>
    <t>Swung on landing and u/c collapsed Bassingbourn 3.10.52 (Air Britain Serials)</t>
  </si>
  <si>
    <t>HR162</t>
  </si>
  <si>
    <t>21/305/1OFU</t>
  </si>
  <si>
    <t>30 October 1952</t>
  </si>
  <si>
    <t>To Yug AF 30.10.52 as 8133 (Air Britain Serials)</t>
  </si>
  <si>
    <t>HR208</t>
  </si>
  <si>
    <t>169/141/1OFU</t>
  </si>
  <si>
    <t>To Yug AF 30.10.52 as 8130 (Air Britain Serials)</t>
  </si>
  <si>
    <t>HX853</t>
  </si>
  <si>
    <t>605/13OTU/1OFU</t>
  </si>
  <si>
    <t>To Yug AF 30.10.52 as 8104 (Air Britain Serials)</t>
  </si>
  <si>
    <t>PZ353</t>
  </si>
  <si>
    <t>464/1OFU</t>
  </si>
  <si>
    <t>Served with 464 Sqn, under RAF control 11/44 Coded SB-G. Participated in Gestapo HQ Copenhagen Raid 21/3/45. (Brian Fillery's website) To Yug AF 30.10.52 as 8112 (Air Britain Serials)</t>
  </si>
  <si>
    <t>TA603</t>
  </si>
  <si>
    <t>FGCS</t>
  </si>
  <si>
    <t>To Yug AF 30.10.52 as 8137 (Air Britain Serials)</t>
  </si>
  <si>
    <t>TA539</t>
  </si>
  <si>
    <t>To Yug AF 30.10.52 as 8132 (Air Britain Serials)</t>
  </si>
  <si>
    <t>TV955</t>
  </si>
  <si>
    <t>31 October 1952</t>
  </si>
  <si>
    <t>SOC 21.10.52 (Air Britain Serials)</t>
  </si>
  <si>
    <t>RS668</t>
  </si>
  <si>
    <t>0 November 1952</t>
  </si>
  <si>
    <t>To Yug AF 11.52 as 8135 (Air Britain Serials)</t>
  </si>
  <si>
    <t>PZ392</t>
  </si>
  <si>
    <t>107/487/16/268/69</t>
  </si>
  <si>
    <t>3 November 1952</t>
  </si>
  <si>
    <t>NZ2380 FB.VI Built at Hatfield and delivered sometime between 16 May 1944 and 19 June 1945. Previously PZ392. Ferried from the United Kingdom by an RAF/RNZAF crew and BOC Ohakea on 13 March 1948. Ferried to Woodbourne for storage shortly after arrival. Declared surplus on SR.3996 and sold by GSB tender number 4873 dated 03 November 1952. http://www.adf-serials.com/nz-serials/ To RNZAF 22.1.48 as NZ2380 (Air Britain Serials)</t>
  </si>
  <si>
    <t>PZ185</t>
  </si>
  <si>
    <t>NZ2346 FB.VI Built at Hatfield and delivered sometime between 19 May 1944 and 19 June 1945. Previously PZ185. Ferried from the United Kingdom by an RAF/RNZAF crew and BOC Ohakea on 26 June 1947. Ferried to Woodbourne for storage shortly after arrival. Declared surplus on SR.3996 and sold by GSB tender number 4873 dated 03 November 1952. . (http://www.adf-serials.com/nz-serials/) To RNZAF 29.5.47 as NZ2346 (Air Britain Serials)</t>
  </si>
  <si>
    <t>RS504</t>
  </si>
  <si>
    <t>235/248/36</t>
  </si>
  <si>
    <t>NZ2363 FB.VI Built at Hatfield and delivered sometime between 13 October 1944 and 22 January 1945. Previously RS504. Ferried from the United Kingdom by an RAF/RNZAF crew and BOC Ohakea on 19 September 1947. Ferried to Woodbourne for storage shortly after arrival. Declared surplus on SR.3996 and sold by GSB tender number 4873 dated 03 November 1952. . (http://www.adf-serials.com/nz-serials/) To RNZAF 18.8.47 as NZ2363 (Air Britain Serials)</t>
  </si>
  <si>
    <t>A52-16</t>
  </si>
  <si>
    <t>Cv T43/reserial A52-1051</t>
  </si>
  <si>
    <t>Modified at Bankstown, not clear how. NZ2307 T.43 Built at Bankstown as A52-16 and later converted to T.43 and re-serialled A52-1051 with RAAF. BOC at Ohakea with RNZAF on 25 June 1947 at a cost of 3000 pounds. Declared surplus on SR.3996 and sold by GSB tender number 4873 dated 03 November 1952. . (http://www.adf-serials.com/nz-serials/) Completed as Mk.43 A52-1051. Delivered during July 1946. Final disposition: to RNZAF, June 1947. (Beaufort, Beaufighter and Mosquito in Australian Service, Stewart Wilson, 1990) To RNZAF 13.6.47 as NZ2307 (Air Britain Serials)</t>
  </si>
  <si>
    <t>reserial A52-1051</t>
  </si>
  <si>
    <t>PZ237</t>
  </si>
  <si>
    <t>NZ2359 FB.VI Built at Hatfield and delivered sometime between 16 May 1944 and 19 June 1945. Previously PZ237. Ferried from the United Kingdom by an RAF/RNZAF crew and BOC Ohakea on 08 September 1947. Declared surplus on SR3996 and sold by GSB tender number 4873 dated 03 November 1952 . (http://www.adf-serials.com/nz-serials/) To RNZAF 12.8.47 as NZ2359 (Air Britain Serials)</t>
  </si>
  <si>
    <t>RF903</t>
  </si>
  <si>
    <t>NZ2378 FB.VI Built at Standard Motors and delivered sometime between 16 December 1944 and 05 June 1945. Previously RF903. Ferried from the United Kingdom by an RAF/RNZAF crew and BOC Ohakea on 12 February 1948. Ferried to Woodbourne for storage shortly after arrival. Declared surplus on SR.3996 and sold by GSB tender number 4873 dated 03 November 1952. . (http://www.adf-serials.com/nz-serials/) To RNZAF 12.11.47 as NZ2378 (Air Britain Serials)</t>
  </si>
  <si>
    <t>RF856</t>
  </si>
  <si>
    <t>NZ2366 FB.VI Built at Standard Motors and delivered sometime between 16 December 1944 and 05 June 1945. Previously RF856. Ferried from the United Kingdom by an RAF/RNZAF crew and BOC Ohakea on 04 October 1947. Ferried to Woodbourne for storage shortly after arrival. Declared surplus on SR.3996 and sold by GSB tender number 4873 dated 03 November 1952. . (http://www.adf-serials.com/nz-serials/) To RNZAF 26.8.47 as NZ2366 (Air Britain Serials)</t>
  </si>
  <si>
    <t>PZ403</t>
  </si>
  <si>
    <t>NZ2347 FB.VI Built at Hatfield and delivered sometime between 16 May 1944 and 19 June 1945. Previously PZ403. Ferried from the United Kingdom by an RAF/RNZAF crew and BOC Ohakea on 26 June 1947. Ferried to Woodbourne for storage shortly after arrival. Declared surplus on SR.3996 and sold by GSB tender number 4873 dated 03 November 1952. . (http://www.adf-serials.com/nz-serials/) To RNZAF 8.5.47 as NZ2347 (Air Britain Serials)</t>
  </si>
  <si>
    <t>PZ310</t>
  </si>
  <si>
    <t>NZ2362 FB.VI Built at Hatfield and delivered sometime between 16 May 1944 and 19 June 1945. Previously PZ310. Ferried from the United Kingdom by an RAF/RNZAF crew and BOC Ohakea on 15 September 1947. Ferried to Woodbourne for storage shortly after arrival. Declared surplus on SR.3996 and sold by GSB tender number 4873 dated 03 November 1952. . (http://www.adf-serials.com/nz-serials/) To RNZAF 20.8.47 as NZ2362 (Air Britain Serials)</t>
  </si>
  <si>
    <t>RF719</t>
  </si>
  <si>
    <t>NZ2364 FB.VI Built at Standard Motors and delivered sometime between 16 December 1944 and 05 June 1945. Previously RF719. Ferried from the United Kingdom by an RAF/RNZAF crew and BOC Ohakea on 19 September. Ferried to Woodbourne for storage shortly after arrival. Declared surplus on SR.3996 and sold by GSB tender number 4873 dated 03 November 1952. . (http://www.adf-serials.com/nz-serials/) To RNZAF 8.9.47 as NZ2364 (Air Britain Serials)</t>
  </si>
  <si>
    <t>RF837</t>
  </si>
  <si>
    <t>NZ2354 FB.VI Built at Standard Motors and delivered sometime between 16 December 1944 and 05 June 1945. Previously RF837. Ferried from the United Kingdom by an RAF/RNZAF crew and BOC Ohakea on 04 August 1947. Ferried to Woodbourne for storage shortly after arrival. Declared surplus on SR3996 and sold by GSB tender number 4873 dated 03 November 1952. . (http://www.adf-serials.com/nz-serials/) To RNZAF 26.6.47 as NZ2354 (Air Britain Serials)</t>
  </si>
  <si>
    <t>RF935</t>
  </si>
  <si>
    <t>NZ2372 FB.VI Built at Standard Motors and delivered sometime between 16 December 1944 and 05 June 1945. Previously RF935. Ferried from the United Kingdom by an RAF/RNZAF crew and BOC Ohakea on 08 December 1947. Ferried to Woodbourne for storage shortly after arrival. Declared surplus on SR.3996 and sold by GSB tender number 4873 dated 03 November 1952. . (http://www.adf-serials.com/nz-serials/) To RNZAF 12.11.47 as NZ2372 (Air Britain Serials)</t>
  </si>
  <si>
    <t>RF709</t>
  </si>
  <si>
    <t>NZ2367 FB.VI Built at Standard Motors and delivered sometime between 16 December 1944 and 05 June 1945. Previously RF709. Ferried from the United Kingdom by an RAF/RNZAF crew and BOC Ohakea on 20 October 1947. Ferried to Woodbourne for storage shortly after arrival. Declared surplus on SR.3996 and sold by GSB tender number 4873 dated 03 November 1952. . (http://www.adf-serials.com/nz-serials/) To RNZAF 17.9.47 as NZ2367 (Air Britain Serials)</t>
  </si>
  <si>
    <t>PZ313</t>
  </si>
  <si>
    <t>NZ2353 FB.VI Built at Hatfield and delivered sometime between 16 May 1944 and 19 June 1945. Previously PZ313. Ferried from the United Kingdom by an RAF/RNZAF crew and BOC Ohakea on 04 August 1947. Ferried to Woodbourne for storage shortly after arrival. Declared surplus on SR3996 and sold by GSB tender number 4873 dated 03 November 1952. . (http://www.adf-serials.com/nz-serials/) To RNZAF 17.7.47 as NZ2353 (Air Britain Serials)</t>
  </si>
  <si>
    <t>PZ297</t>
  </si>
  <si>
    <t>NZ2365 FB.VI Built at Hatfield and delivered sometime between 16 May 1944 and 19 June 1945. Previously PZ297. Ferried from the United Kingdom by an RAF/RNZAF crew and BOC Ohakea on 04 October 1947. Ferried to Woodbourne for storage shortly after arrival. Declared surplus on SR.3996 and sold by GSB tender number 4873 dated 03 November 1952. . (http://www.adf-serials.com/nz-serials/) To RNZAF 8.9.47 as NZ2365 (Air Britain Serials)</t>
  </si>
  <si>
    <t>HJ960</t>
  </si>
  <si>
    <t>Modified Bankstown, not clear how. NZ2303 T.III Built at Leavesden and delivered sometime between 14 May 1942 and 22 December 1943. Previously HJ960. Shipped to Australia in late 1943 and reassembled at Bankstown for the RAAF as A52-1005. With No.5 OTU when sold. BOC at Ohakea with RNZAF on 08 November 1946 at a cost of 3000 pounds and air tested on 13 December of that year. Served with No.75 Squadron until placed in storage at Woodbourne on 18 December 1949. Declared surplus on SR.3996 and sold by GSB tender number 4873 dated 03 November 1952. . (http://www.adf-serials.com/nz-serials/) To RAAF 30.7.43 as A52-1005 5OTU To RNZAF 8.11.46 as NZ2303 (Air Britain Serials)</t>
  </si>
  <si>
    <t>RF885</t>
  </si>
  <si>
    <t>NZ2377 FB.VI Built at Standard Motors and delivered sometime between 16 December 1944 and 05 June 1945. Previously RF885. Ferried from the United Kingdom by an RAF/RNZAF crew and BOC Ohakea on 12 February 1948. Ferried to Woodbourne for storage shortly after arrival. Declared surplus on SR.3996 and sold by GSB tender number 4873 dated 03 November 1952. . (http://www.adf-serials.com/nz-serials/) To RNZAF 31.12.47 as NZ2377 (Air Britain Serials)</t>
  </si>
  <si>
    <t>TE912</t>
  </si>
  <si>
    <t>Entry also for delivery date of Jan. 23, 1947. NZ2321 FB.VI Built at Standard Motors. Previously TE912 and delivered sometime between 27 May 1945 and 21 December 1945. Ferried from the United Kingdom by an RAF/RNZAF crew and BOC Ohakea on 23 January 1947. Declared surplus on SR.3996 and sold by GSB tender number 4873 dated 03 November 1952. Fuselage was derelict at Lower Moutere in 1961. To RNZAF 13.12.46 as NZ2321 (Air Britain Serials)</t>
  </si>
  <si>
    <t>RG265</t>
  </si>
  <si>
    <t>1 OADU/1FU/CSE/Cv PR34A/81</t>
  </si>
  <si>
    <t>7 November 1952</t>
  </si>
  <si>
    <t>Propeller feathered lost height and ditched on approach Seletar 7.11.52 (Air Britain Serials)</t>
  </si>
  <si>
    <t>TA472</t>
  </si>
  <si>
    <t>CFE/OFU</t>
  </si>
  <si>
    <t>To Yug AF 7.11.52 as 8136 (Air Britain Serials)</t>
  </si>
  <si>
    <t>OFU</t>
  </si>
  <si>
    <t>TA576</t>
  </si>
  <si>
    <t>To Yug AF 7.11.52 as 8140 (Air Britain Serials)</t>
  </si>
  <si>
    <t>TA488</t>
  </si>
  <si>
    <t>To Yug AF 7.11.52 as 8119 (Air Britain Serials) ASWDU camera tests.</t>
  </si>
  <si>
    <t>PF676</t>
  </si>
  <si>
    <t>13/81</t>
  </si>
  <si>
    <t>11 November 1952</t>
  </si>
  <si>
    <t>SOC 11.11.52 (Air Britain Serials)</t>
  </si>
  <si>
    <t>VL616</t>
  </si>
  <si>
    <t>RL195</t>
  </si>
  <si>
    <t>264/219</t>
  </si>
  <si>
    <t>15 November 1952</t>
  </si>
  <si>
    <t>Was PS-A on 264 Squadron, according to a picture showing this aircraft belly-landed. SOC 15.11.52 (Air Britain Serials)</t>
  </si>
  <si>
    <t>TJ135</t>
  </si>
  <si>
    <t>Cv TT/236OCU</t>
  </si>
  <si>
    <t>16 November 1952</t>
  </si>
  <si>
    <t>Swung on landing and u/c collapsed Kinloss 18.11.52 (Air Britain Serials)</t>
  </si>
  <si>
    <t>236OCU</t>
  </si>
  <si>
    <t>PF633</t>
  </si>
  <si>
    <t>25 November 1952</t>
  </si>
  <si>
    <t>SS 25.11.52 (Air Britain Serials)</t>
  </si>
  <si>
    <t>RG298</t>
  </si>
  <si>
    <t>PF609</t>
  </si>
  <si>
    <t>16OTU/14/Cv TT39/RN</t>
  </si>
  <si>
    <t>27 November 1952</t>
  </si>
  <si>
    <t>SOC Lossiemouth 27.11.52 (Air Britain Serials)</t>
  </si>
  <si>
    <t>PF560</t>
  </si>
  <si>
    <t>SOC 27.11.52 (Air Britain Serials)</t>
  </si>
  <si>
    <t>PF606</t>
  </si>
  <si>
    <t>HR180</t>
  </si>
  <si>
    <t>141/23/Polebrook/OFU</t>
  </si>
  <si>
    <t>0 December 1952</t>
  </si>
  <si>
    <t>To Yug AF 12.52 (Air Britain Serials)</t>
  </si>
  <si>
    <t>RS513</t>
  </si>
  <si>
    <t>23/OFU</t>
  </si>
  <si>
    <t>To Yug AF 12.52 as 8142 (Air Britain Serials)</t>
  </si>
  <si>
    <t>NT275</t>
  </si>
  <si>
    <t>5 December 1952</t>
  </si>
  <si>
    <t>Landing without brakes. To Belgian AF 21.12.48 as MB-19 Coded ND-L, Crashed Beauvechain 5.12.52 (Air Britain Serials)</t>
  </si>
  <si>
    <t>NT368</t>
  </si>
  <si>
    <t>MM177</t>
  </si>
  <si>
    <t>RAE/105/109/105/Cv TT39/RN</t>
  </si>
  <si>
    <t>11 December 1952</t>
  </si>
  <si>
    <t>Stored Stretton SOC Lossiemouth 11.12.52 (Air Britain Serials)</t>
  </si>
  <si>
    <t>PF439</t>
  </si>
  <si>
    <t>128/109/105/CBE/Cv TT39/RN</t>
  </si>
  <si>
    <t>SOC 11.12.52 (Air Britain Serials)</t>
  </si>
  <si>
    <t>PF445</t>
  </si>
  <si>
    <t>139/692/69/Cv TT39/RN</t>
  </si>
  <si>
    <t>PF483</t>
  </si>
  <si>
    <t>128/608/16OTU/RN</t>
  </si>
  <si>
    <t>ML956</t>
  </si>
  <si>
    <t>109/105/RN/Cv TT39</t>
  </si>
  <si>
    <t>SOC after 11.12.52 (Air Britain Serials)</t>
  </si>
  <si>
    <t>Cv TT39</t>
  </si>
  <si>
    <t>ML980</t>
  </si>
  <si>
    <t>109/Cv TT39/RN 771</t>
  </si>
  <si>
    <t>SOC Lossiemouth 11.12.52 (Air Britain Serials)</t>
  </si>
  <si>
    <t>PF599</t>
  </si>
  <si>
    <t>VL622</t>
  </si>
  <si>
    <t>18 December 1952</t>
  </si>
  <si>
    <t>SOC 18.12.52 (Air Britain Serials)</t>
  </si>
  <si>
    <t>A52-173</t>
  </si>
  <si>
    <t>1953</t>
  </si>
  <si>
    <t>Built as F.B.40. Delivered during March 1946. Final disposition: sold to R H Grant Trading Co, January 1953. (Beaufort, Beaufighter and Mosquito in Australian Service, Stewart Wilson, 1990) To instr a/f Sold .53 (Air Britain Serials)</t>
  </si>
  <si>
    <t>A52-177</t>
  </si>
  <si>
    <t>RR311</t>
  </si>
  <si>
    <t>ME/Sylt/Fassberg/45</t>
  </si>
  <si>
    <t>13 January 1953</t>
  </si>
  <si>
    <t>Yawed on approach and hit bulldozer Tengah 13.1.53 (Air Britain Serials)</t>
  </si>
  <si>
    <t>VP201</t>
  </si>
  <si>
    <t>230OCU/109</t>
  </si>
  <si>
    <t>21 January 1953</t>
  </si>
  <si>
    <t>SOC 21.1.53 (Air Britain Serials)</t>
  </si>
  <si>
    <t>VA882</t>
  </si>
  <si>
    <t>500/FETS</t>
  </si>
  <si>
    <t>22 January 1953</t>
  </si>
  <si>
    <t>Swung during asymmetric landing and u/c collapsed Seletar 22.1.53 (Air Britain Serials)</t>
  </si>
  <si>
    <t>FETS</t>
  </si>
  <si>
    <t>RS675</t>
  </si>
  <si>
    <t>28 January 1953</t>
  </si>
  <si>
    <t>Swung on landing and u/c collapsed Upwood 28.1.53 (Air Britain Serials)</t>
  </si>
  <si>
    <t>PZ199</t>
  </si>
  <si>
    <t>418/21</t>
  </si>
  <si>
    <t>29 January 1953</t>
  </si>
  <si>
    <t>Taken on strength at 418 Sqn. from No.27 Movements Unit, 26 July 1944; to No.43 Group, 1 October 1944. TH-D, letter on list of aircraft dated 31 August 1944. Inspected at Rennes Nov 50, to Israeli ownership at Rennes Feb 20 51, ferried to Israel 17 Jun 51, w/o in landing accident Jan 29 53, Lt Era Shamueli. (Air Enthusiast, September-October 1999) U/c leg collapsed on landing Melsbroek 21.6.45 not repaired (Air Britain Serials)</t>
  </si>
  <si>
    <t>VA927</t>
  </si>
  <si>
    <t>204AFS/41/58</t>
  </si>
  <si>
    <t>10 February 1953</t>
  </si>
  <si>
    <t>Flew into rising ground in cloud on GCA calibration flight Ewelme Oxon 10.2.53 (Air Britain Serials) 10.02.53 58 Sqn. VA927 Crashed at Ewelme, Oxfordshire. (Mosquito Crash Log)</t>
  </si>
  <si>
    <t>PF569</t>
  </si>
  <si>
    <t>12 February 1953</t>
  </si>
  <si>
    <t>SOC 12.2.53 (Air Britain Serials)</t>
  </si>
  <si>
    <t>RG189</t>
  </si>
  <si>
    <t>544/540/58/540/237OCU/81</t>
  </si>
  <si>
    <t>13 February 1953</t>
  </si>
  <si>
    <t>Caught fire and dived into ground 2m SW of Don Muang 13.2.53 (Air Britain Serials)</t>
  </si>
  <si>
    <t>TW253</t>
  </si>
  <si>
    <t>RN 739/Airwork</t>
  </si>
  <si>
    <t>18 February 1953</t>
  </si>
  <si>
    <t>Sea Mosquito TR33, Airwork FRU.Port engine failed during formation take-off at Hurn (http://daveg4otu.tripod.com/hancrash.html) Port engine failed during formation takeoff prop hit runway when a/c swung Hurn 18.2.53 (Air Britain Serials)</t>
  </si>
  <si>
    <t>Airwork</t>
  </si>
  <si>
    <t>SZ994</t>
  </si>
  <si>
    <t>19 February 1953</t>
  </si>
  <si>
    <t>NZ2394 FB.VI Built at Hatfield and delivered sometime between 04 January 1945 and 23 March 1945. Previously SZ994. Ferried from the United Kingdom by an RAF/RNZAF crew and BOC Ohakea on 01 October 1948. Ferried to Taieri for storage shortly after arrival. Converted to instructional airframe INST140 with TTS Hobsonville on 19 November 1950. Sold by GSB tender number 4933 dated 19 January 1953. . (http://www.adf-serials.com/nz-serials/) To RNZAF 6.9.48 as NZ2394 Inst.140 Sold 2.53 (Air Britain Serials)</t>
  </si>
  <si>
    <t>TA479</t>
  </si>
  <si>
    <t>NZ2351 FB.VI Built at Hatfield and delivered sometime between 12 April 1945 and 15 December 1945. Previously TA479. Ferried from the United Kingdom by an RAF/RNZAF crew and BOC Ohakea on 22 July 1947. Ferried to Hobsonville on 12 August 1947 Woodbourne for conversion to instructional airframe. Became INST124 with TTS Hobsonville on 27 August 1947 and was reduced to component parts for instructional use in 1950. Fuselage sold by GSB tender number 4934 dated 19 January 1953. . (http://www.adf-serials.com/nz-serials/) To RNZAF 25.6.47 as NZ2351 Inst.124 Sold 2.53 fuselage only (Air Britain Serials)</t>
  </si>
  <si>
    <t>PZ330</t>
  </si>
  <si>
    <t>NZ2350 FB.VI Built at Hatfield and delivered sometime between 16 May 1944 and 19 June 1945. Previously PZ330. Ferried from the United Kingdom by an RAF/RNZAF crew and BOC Ohakea on 28 July 1947. Ferried to Hobsonville on 04 August 1947 for conversion to instructional airframe. Became INST123 with TTS Hobsonville on 27 August 1947. Sold by GSB tender number 4932 dated 19 January 1953. . (http://www.adf-serials.com/nz-serials/) To RNZAF 24.6.47 as NZ2350 Inst.123 Sold 2.53 (Air Britain Serials)</t>
  </si>
  <si>
    <t>PF680</t>
  </si>
  <si>
    <t>Cv PR34A/540</t>
  </si>
  <si>
    <t>25 February 1953</t>
  </si>
  <si>
    <t>U/c jammed bellylanded at Benson 25.2.53 (Air Britain Serials)</t>
  </si>
  <si>
    <t>VA888</t>
  </si>
  <si>
    <t>608/81/FETS/45</t>
  </si>
  <si>
    <t>13 March 1953</t>
  </si>
  <si>
    <t>SOC 13.3.53 (Air Britain Serials)</t>
  </si>
  <si>
    <t xml:space="preserve"> (photo - the LP appeared just above the flash on the fin)</t>
  </si>
  <si>
    <t>NS977</t>
  </si>
  <si>
    <t>613/13OTU/2FP</t>
  </si>
  <si>
    <t>24 November 1950</t>
  </si>
  <si>
    <t>Swung on take-off and u/c collapsed Cosford 24.11.50 (Air Britain Serials)</t>
  </si>
  <si>
    <t>RK976</t>
  </si>
  <si>
    <t>26 November 1950</t>
  </si>
  <si>
    <t>SOC 28.11.50 (Air Britain Serials)</t>
  </si>
  <si>
    <t>PF600</t>
  </si>
  <si>
    <t>9 December 1950</t>
  </si>
  <si>
    <t>SOC 9.12.50 (Air Britain Serials)</t>
  </si>
  <si>
    <t>SZ984</t>
  </si>
  <si>
    <t>605/4/107/11</t>
  </si>
  <si>
    <t>14 December 1950</t>
  </si>
  <si>
    <t>To 6809M 14.12.50 (Air Britain Serials)</t>
  </si>
  <si>
    <t>NT181</t>
  </si>
  <si>
    <t>BCDU/487/BSDU/4</t>
  </si>
  <si>
    <t>To 6810M 14.12.50 (Air Britain Serials) Monica IIIE trials, F.I.U. 01.07.44</t>
  </si>
  <si>
    <t>RG304</t>
  </si>
  <si>
    <t>3 January 1951</t>
  </si>
  <si>
    <t>SS 3.1.51 (Air Britain Serials)</t>
  </si>
  <si>
    <t>NZ2391 FB.VI Built at Hatfield and delivered sometime between 13 October 1944 and 22 January 1945. Previously RS599. Ferried from the United Kingdom by an RAF/RNZAF crew and BOC Ohakea on 25 May 1948. Ferried to Taieri for storage shortly after arrival. Declared surplus on SR.4105 and sold by GSB tender number 4980/4981 dated 20 April 1953. . (http://www.adf-serials.com/nz-serials/) BRABYN, Group Captain George Robert, AFC. 
NZ1065 &amp; 70049; Born New Plymouth, 20 Nov 1916; RNZAF 14 Jun 1939 to (das) 31 Mar 1968; Pilot.
Hon Aide-de-Camp to HE Governor-General 1 Apr 1949 to 31 Mar 1950.
Flying Log Book - Green Endorsement (25 Aug 1947) Flight Lieutenant Brabyn was the pilot of Mosquito RS599 engaged on a delivery flight to New Zealand. After approximately one and threequarter hours flying after taking off from Malta for Nicosia, the oil pressure on his starboard motor began to fluctuate and almost immediately there was a grating noise and the revs increased to 4600. Flt Lt Brabyn throttled back and managed to feather the propeller at the second attempt, the cockpit meanwhile being filled with smoke and considerable vibration was being experienced. He set course for El Adem on one engine but in spite of carrying our normal single engined procedure and jettisoning his overload tanks gradually lost height from 8,500 ft. to 700 ft. which height he managed to maintain to the African coast where the hot air currents from the desert enabled him to climb to 1,500 ft. He was now in sight of El Adem and as his port engine temperatures were off the gauges he told the tower he was going straight in to land. He carried out a successful wheels down landing without any damage to the aircraft. Flt Lt Brabyn displayed great presence of mind and very good airmanship under very adverse conditions.
Citation Air Force Cross (NY1949): During his service career this officer has at all times displayed great keenness, efficiency and general capability in all forms of flying. He has proved to be a first class instructor and has imparted a high standard of skill to his pupils during the 3,400 hours he has flown as an Instructor. Since the cessation of hostilities Squadron Leader Brabyn has carried out two delivery flights of Mosquito aircraft from the United Kingdom to New Zealand. On one of these occasions an engine failure necessitated a long flight with one engine, under most difficult conditions. Throughout his career this officer has set an example of efficiency, enthusiasm and devotion to duty and has proved an inspiration to all pilots serving with him. Squadron Leader Brabyn has now flown 4,160 hours of which 115 have been flown in the last 6 months. 
Died Auckland, 31 Mar 1968.
(Errol Martyn, http://www.rafcommands.com/forum/showthread.php?p=31566&amp;highlight=Mosquito#post31566) To RNZAF 22.2.47 as NZ2391 Sold 5.53 (Air Britain Serials)</t>
  </si>
  <si>
    <t>RS646</t>
  </si>
  <si>
    <t>NZ2375 FB.VI Built at Airspeed and delivered sometime between 08 April 1945 and 07 June 1945. Previously RS646. Ferried from the United Kingdom by an RAF/RNZAF crew and BOC Ohakea on 20 January 1948. Ferried to Woodbourne for storage shortly after arrival. Declared surplus on SR.4106 and sold by GSB tender number 4980/4981 dated 20 April 1953. . (http://www.adf-serials.com/nz-serials/) To RNZAF 25.11.47 as NZ2375 (Air Britain Serials)</t>
  </si>
  <si>
    <t>TA491</t>
  </si>
  <si>
    <t>NZ2370 FB.VI Built at Hatfield and delivered sometime between 12 April 1945 and 15 December 1945. Previously TA491. Ferried from the United Kingdom by an RAF/RNZAF crew and BOC Ohakea on 22 October 1947. Ferried to Woodbourne for storage shortly after arrival. Declared surplus on SR.4106 and sold by GSB tender number 4980/4981 dated 20 April 1953. . (http://www.adf-serials.com/nz-serials/) To RNZAF 24.9.47 as NZ2370 (Air Britain Serials)</t>
  </si>
  <si>
    <t>TE751</t>
  </si>
  <si>
    <t>Coded YC-M. NZ2327 FB.VI Built at Standard Motors. Previously TE751 and delivered sometime between 27 May 1945 and 21 December 1945. Ferried from the United Kingdom by an RAF/RNZAF crew and BOC Ohakea on 28 March 1947. Ferried to Woodbourne for storage shortly after arrival. Removed from storage and placed on strength of No.75 Squadron by mid 1950. Declared surplus on SR.4106 and sold by GSB tender number 4980/4981 dated 20 April 1953. To RNZAF 28.2.47 as NZ2327 (Air Britain Serials)</t>
  </si>
  <si>
    <t>TE752</t>
  </si>
  <si>
    <t>NZ2343 FB.VI Built at Standard Motors. Previously TE752 and delivered sometime between 27 May 1945 and 21 December 1945. Ferried from the United Kingdom by an RAF/RNZAF crew and BOC Ohakea on 28 May 1947. Ferried to Woodbourne for storage shortly after arrival. Declared surplus on SR.4106 and sold by GSB tender number 4980/4981 dated 20 April 1953. . (http://www.adf-serials.com/nz-serials/) To RNZAF 15.4.47 as NZ2343 (Air Britain Serials)</t>
  </si>
  <si>
    <t>TE755</t>
  </si>
  <si>
    <t>Delivery date also given as April 22 1947. NZ2333 FB.VI Built at Standard Motors. Previously TE755 and delivered sometime between 27 May 1945 and 21 December 1945. Ferried from the United Kingdom by an RAF/RNZAF crew and BOC Ohakea on 23 April 1947. Ferried to Woodbourne for storage shortly after arrival. Declared surplus on SR.4105 and sold by GSB tender number 4980/4981 dated 20 April 1953. To RNZAF 18.12.46 as NZ2333 Sold 5.53 (Air Britain Serials)</t>
  </si>
  <si>
    <t>TE874</t>
  </si>
  <si>
    <t>NZ2341 FB.VI Built at Standard Motors. Previously TE874 and delivered sometime between 27 May 1945 and 21 December 1945. Ferried from the United Kingdom by an RAF/RNZAF crew and BOC Ohakea on 19 May 1947. Ferried to Woodbourne for storage shortly after arrival. Declared surplus on SR.4106 and sold by GSB tender number 4980/4981 dated 20 April 1953. To RNZAF 12.4.47 as NZ2341 (Air Britain Serials)</t>
  </si>
  <si>
    <t>TE875</t>
  </si>
  <si>
    <t>NZ2356 FB.VI Built at Standard Motors and delivered sometime between 27 May 1945 and 21 December 1945. Previously TE875. Ferried from the United Kingdom by an RAF/RNZAF crew and BOC Ohakea on 21 August 1947. Ferried to Woodbourne for storage shortly after arrival. Declared surplus on SR4106 and sold by GSB tender number 4980/4981 dated 20 April 1953. . (http://www.adf-serials.com/nz-serials/) To RNZAF 22.7.47 as NZ2356 (Air Britain Serials)</t>
  </si>
  <si>
    <t>TE888</t>
  </si>
  <si>
    <t>NZ2342 FB.VI Built at Standard Motors. Previously TE888 and delivered sometime between 27 May 1945 and 21 December 1945. Ferried from the United Kingdom by an RAF/RNZAF crew and BOC Ohakea on 19 May 1947. Ferried to Woodbourne for storage shortly after arrival. Declared surplus on SR.4106 and sold by GSB tender number 4980/4981 dated 20 April 1953. . (http://www.adf-serials.com/nz-serials/) To RNZAF 15.4.47 as NZ2342 (Air Britain Serials)</t>
  </si>
  <si>
    <t>TE905</t>
  </si>
  <si>
    <t>Delivery date also given as April 16 1947. NZ2332 FB.VI Built at Standard Motors. Previously TE905 and delivered sometime between 27 May 1945 and 21 December 1945. Ferried from the United Kingdom by an RAF/RNZAF crew and BOC Ohakea on 17 April 1947. Ferried to Woodbourne for storage shortly after arrival. Declared surplus on SR.4105 and sold by GSB tender number 4980/4981 dated 20 April 1953. To RNZAF 18.12.46 as NZ2332 Sold 5.53 (Air Britain Serials)</t>
  </si>
  <si>
    <t>HJ893</t>
  </si>
  <si>
    <t>Modified at Bankstown, not clear how. NZ2304 T.III Built at Leavesden and delivered sometime between 14 May 1942 and 22 December 1943. Previously HJ893. Delivered to RAAF in late 1943 as A52-1003 and with No.5 OTU when sold. BOC at Ohakea with RNZAF on 11 November 1946 at a cost of 3000 pounds and air tested on the 18th of that month. Probably in storage from 1947. Declared surplus on SR.4105 and sold by GSB tender number 4980/4981 dated 20 April 1953. . (http://www.adf-serials.com/nz-serials/) To RAAF 30.6.43 as A52-1003 5OTU To RNZAF 11.11.46 as NZ2304 Sold 5.53 (Air Britain Serials)</t>
  </si>
  <si>
    <t>HJ968</t>
  </si>
  <si>
    <t>Modified at Bankstown, not clear how. NZ2302 T.III Built at Leavesden and delivered sometime between 14 May 1942 and 22 December 1943. Previously HJ968. Delivered to RAAF in late 1943 as A52-1006 and with No.5 OTU when sold. BOC at Ohakea with RNZAF on 08 November 1946 at a cost of 3000 pounds and air tested on the 18th of that month. Placed in storage from July 1947. Declared surplus on SR.4105 and sold by GSB tender number 4980/4981 dated 20 April 1953. . (http://www.adf-serials.com/nz-serials/) To RAAF 11.10.43 as A52-1006 5OTU To RNZAF 8.11.46 as NZ2302 Sold 5.53 (Air Britain Serials)</t>
  </si>
  <si>
    <t>TE830</t>
  </si>
  <si>
    <t>Delivery date also given as April 22, 1947, coded YC-L. NZ2334 FB.VI Built at Standard Motors. Previously TE830 and delivered sometime between 27 May 1945 and 21 December 1945. Ferried from the United Kingdom by an RAF/RNZAF crew and BOC Ohakea on 23 April 1947. Ferried to Woodbourne for storage shortly after arrival. Declared surplus on SR.4106 and sold by GSB tender number 4980/4981 dated 20 April 1953. To RNZAF 25.3.47 as NZ2334 Sold Aircraft Supply Ltd 5.53 (Air Britain Serials)</t>
  </si>
  <si>
    <t>TE876</t>
  </si>
  <si>
    <t>NZ2344 FB.VI Built at Standard Motors. Previously TE876 and delivered sometime between 27 May 1945 and 21 December 1945. Ferried from the United Kingdom by an RAF/RNZAF crew and BOC Ohakea on 28 May 1947. Ferried to Woodbourne for storage shortly after arrival. Declared surplus on SR.4106 and sold by GSB tender number 4980/4981 dated 20 April 1953. . (http://www.adf-serials.com/nz-serials/) To RNZAF 20.4.47 as NZ2344 Sold Aircraft Supply Ltd 5.53 (Air Britain Serials)</t>
  </si>
  <si>
    <t>TE880</t>
  </si>
  <si>
    <t>NZ2349 FB.VI Built at Standard Motors and delivered sometime between 27 May 1945 and 21 December 1945. Previously TE880. Ferried from the United Kingdom by an RAF/RNZAF crew and BOC Ohakea on 28 July 1947. Ferried to Woodbourne for storage shortly after arrival. Removed from storage and placed on strength of No.75 Squadron on 20 April 1949. Declared surplus on SR.4105 and sold by GSB tender number 4980/4981 dated 20 April 1953. . (http://www.adf-serials.com/nz-serials/) To RNZAF 24.6.47 as NZ2349 Sold 5.53 (Air Britain Serials)</t>
  </si>
  <si>
    <t>TE883</t>
  </si>
  <si>
    <t>NZ2348 FB.VI Built at Airspeed and delivered sometime between 08 April 1945 and 07 June 1946. Previously TE883. Ferried from the United Kingdom by an RAF/RNZAF crew and BOC Ohakea on 26 June 1947. Ferried to Woodbourne for storage shortly after arrival. Declared surplus on SR.4105 and sold by GSB tender number 4980/4981 dated 20 April 1953. . (http://www.adf-serials.com/nz-serials/) To RNZAF 22.5.57 as NZ2348 Sold 5.53 (Air Britain Serials)</t>
  </si>
  <si>
    <t>TE911</t>
  </si>
  <si>
    <t>NZ2352 FB.VI Built at Standard Motors and delivered sometime between 27 May 1945 and 21 December 1945. Previously TE911. Ferried from the United Kingdom by an RAF/RNZAF crew and BOC Ohakea on 22 July 1947. Ferried to Woodbourne for storage shortly after arrival. Declared surplus on SR.4105 and sold by GSB tender number 4980/4981 dated 20 April 1953. . (http://www.adf-serials.com/nz-serials/) To RNZAF 26.6.47 as NZ2352 Sold 5.53 (Air Britain Serials)</t>
  </si>
  <si>
    <t>VT609</t>
  </si>
  <si>
    <t>SF Linton/65/204AFS</t>
  </si>
  <si>
    <t>21 April 1953</t>
  </si>
  <si>
    <t>VT592</t>
  </si>
  <si>
    <t>19/204AFS</t>
  </si>
  <si>
    <t>A52-44</t>
  </si>
  <si>
    <t>1APU/5OTU/Cv T43/reserial A52-1071/ARDU</t>
  </si>
  <si>
    <t>22 April 1953</t>
  </si>
  <si>
    <t>Built as F.B.40. Delivered during October 1944. Converted to Mk.43 A52-1071. Final disposition: forced landing, East Sale, Victoria, April 1953. (Beaufort, Beaufighter and Mosquito in Australian Service, Stewart Wilson, 1990) Wheels up forced landing nr East Sale VIC 22.04.53 (Air Britain Serials)</t>
  </si>
  <si>
    <t>PZ444</t>
  </si>
  <si>
    <t>0 May 1953</t>
  </si>
  <si>
    <t>FB.VI PZ444 DH (Hatfield) NZ2385 Apr 3, 1948 ZK-BCW (Sep 2, 1953) GSB Tender No.4980 May 1953, sold Aircraft Supplies Ltd, PN. . www.kiwiaircraftimages.com/mossielisting.html To RNZAF 27.1.48 as NZ2385 ZK-BCW scrapped Palmerston North (Air Britain Serials)</t>
  </si>
  <si>
    <t>LR518</t>
  </si>
  <si>
    <t>305/1482 Flt/305/1655CU/16MU/1655CU/616/204AFS</t>
  </si>
  <si>
    <t>11 May 1953</t>
  </si>
  <si>
    <t>SOC 11.5.53 (Air Britain Serials)</t>
  </si>
  <si>
    <t>PF605</t>
  </si>
  <si>
    <t>22 May 1953</t>
  </si>
  <si>
    <t>SOC 22.5.53 (Air Britain Serials)</t>
  </si>
  <si>
    <t>RF904</t>
  </si>
  <si>
    <t>RG178</t>
  </si>
  <si>
    <t>544/540/58/540/237OCU/APDU/58/Cv PR34A/81</t>
  </si>
  <si>
    <t>25 May 1953</t>
  </si>
  <si>
    <t>Swung on landing and u/c collapsed Seletar 25.5.53 (Air Britain Serials)</t>
  </si>
  <si>
    <t>RR312</t>
  </si>
  <si>
    <t>BCIS/204AFS/FETS/33/45</t>
  </si>
  <si>
    <t>27 May 1953</t>
  </si>
  <si>
    <t>SOC 27.5.53 (Air Britain Serials)</t>
  </si>
  <si>
    <t>TW106</t>
  </si>
  <si>
    <t>1FU/Arm Trg Flt Celle</t>
  </si>
  <si>
    <t>28 May 1953</t>
  </si>
  <si>
    <t>SOC 28.5.53 (Air Britain Serials)</t>
  </si>
  <si>
    <t>Arm Trg Flt Celle</t>
  </si>
  <si>
    <t>RS651</t>
  </si>
  <si>
    <t>10 June 1953</t>
  </si>
  <si>
    <t>Inspected at Chateaudun Nov 50, to Israeli ownership at Chateaudun Feb 21 51, ferried to Israel Dec 10 51, w/o Jun 10 53, Lt Erlich and Halperin. (Air Enthusiast, September-October 1999) One of a batch of 50 Mosquito VI delivered between April 1945 and June 1946 by Airspeed, Christchurch. No RAF service recorded prior to passing to Armeé de l'Air 9 Sep 1947. Source: RAF Aircraft PA100-RZ999/J Halley (Air Britain 1992) To Armee de l'Air 9.9.47 to Israel 21.2.51 as 2136 Written off 10.6.53 (Air Britain Serials)</t>
  </si>
  <si>
    <t>RK935</t>
  </si>
  <si>
    <t>11 June 1953</t>
  </si>
  <si>
    <t>To Belgian AF 29.11.51 as MB-23 Written off on delivery flight 11.6.53 (Air Britain Serials)</t>
  </si>
  <si>
    <t>TW250</t>
  </si>
  <si>
    <t>RN 811/790/771/751</t>
  </si>
  <si>
    <t>15 June 1953</t>
  </si>
  <si>
    <t>SOC 15.6.53 (Air Britain Serials)</t>
  </si>
  <si>
    <t>LR581</t>
  </si>
  <si>
    <t>143/132OTU/8OTU/132OTU/CCFIS/540/204AFS</t>
  </si>
  <si>
    <t>28 June 1953</t>
  </si>
  <si>
    <t>SOC 28.6.53 (Air Britain Serials)</t>
  </si>
  <si>
    <t>TW113</t>
  </si>
  <si>
    <t>19/SF Wittering/SF Coltishall/264/FETS</t>
  </si>
  <si>
    <t>4 July 1953</t>
  </si>
  <si>
    <t>Swung on landing and u/c collapsed Seletar 4.7.53 (Air Britain Serials)</t>
  </si>
  <si>
    <t>TW248</t>
  </si>
  <si>
    <t>RN 778/790/Airwork</t>
  </si>
  <si>
    <t>23 July 1953</t>
  </si>
  <si>
    <t>Sold 23.7.53 (Air Britain Serials)</t>
  </si>
  <si>
    <t>MM368</t>
  </si>
  <si>
    <t>440807 PORTER, FORD D MOSQUITOO MM-368 WATTON, UK 802R (Thomas Ensminger) 441127 MOSQUITO MM-368 WATTON, UK 25 (Thomas Ensminger) 450420 MOSQUITO MM-368 WATTON, UK 25 (Thomas Ensminger) SS Culham 23.7.53 (Air Britain Serials)</t>
  </si>
  <si>
    <t>NS804</t>
  </si>
  <si>
    <t>VT724</t>
  </si>
  <si>
    <t>RN 703/RAE</t>
  </si>
  <si>
    <t>TW291</t>
  </si>
  <si>
    <t>RN 771/ECFS</t>
  </si>
  <si>
    <t>TW286</t>
  </si>
  <si>
    <t>TE719</t>
  </si>
  <si>
    <t>TW232</t>
  </si>
  <si>
    <t>Sold 23.7.35 (Air Britain Serials) Fixed wings.</t>
  </si>
  <si>
    <t>TW238</t>
  </si>
  <si>
    <t>Sold 23.7.53 [To Israel as 4X-3186?] (Air Britain Serials) Fixed Wings.</t>
  </si>
  <si>
    <t>TV956</t>
  </si>
  <si>
    <t>13OTU/33</t>
  </si>
  <si>
    <t>25 July 1953</t>
  </si>
  <si>
    <t>SOC 25.7.53 (Air Britain Serials)</t>
  </si>
  <si>
    <t>HJ979</t>
  </si>
  <si>
    <t>140/54OTU/13OTU/54OTU/CFS/204AFS/FTU</t>
  </si>
  <si>
    <t>30 July 1953</t>
  </si>
  <si>
    <t>Swung on landing and u/c collapsed Kemble 30.7.53 (Air Britain Serials)</t>
  </si>
  <si>
    <t>TW227</t>
  </si>
  <si>
    <t>RN/AAEE/DH Leavesden/Airwork FRU</t>
  </si>
  <si>
    <t>0 August 1953</t>
  </si>
  <si>
    <t>SOC 8.53 (Air Britain Serials) Fixed Wings.</t>
  </si>
  <si>
    <t>Airwork FRU</t>
  </si>
  <si>
    <t>PZ183</t>
  </si>
  <si>
    <t>6 August 1953</t>
  </si>
  <si>
    <t>Inspected at Chateaudun Nov 50, to Israeli ownership at Chateaudun Feb 21 51, ferried to Israel Jun 27/28 51, disappeared in a flight over the Mediterranean Aug 6 53, Lt. Uriel Ashel and 2nd Lt Oded Shatil missing. (Air Enthusiast, September-October 1999) To Armee de l'Air 11.11.47 to Israel 21.2.51 as 2113 Written off 6.8.53 (Air Britain Serials)</t>
  </si>
  <si>
    <t>TE916</t>
  </si>
  <si>
    <t>7 August 1953</t>
  </si>
  <si>
    <t>Inspected at Chateaudun Nov 50, to Israeli ownership at Chateaudun Feb 21 51, ferried to Israel Jun 27/28 51, converted in Israel to an interim recce aircraft, crashed into Mediterranean Aug 7 53, Lt. Eliezer Raizner and Lt. Yehuda Katz killed. (Air Enthusiast, September-October 1999) To Armee de l'Air 19.2.48 to Israel 21.2.51 as 2112 Written off 7.8.53 (Air Britain Serials)</t>
  </si>
  <si>
    <t>TV954</t>
  </si>
  <si>
    <t>11 August 1953</t>
  </si>
  <si>
    <t>Scrapped 11.8.53 (Air Britain Serials)</t>
  </si>
  <si>
    <t>TH997</t>
  </si>
  <si>
    <t>Cv TT/2CAACU</t>
  </si>
  <si>
    <t>12 August 1953</t>
  </si>
  <si>
    <t>Engine cut on take-off bellylanded at Langham 12.8.53 (Air Britain Serials)</t>
  </si>
  <si>
    <t>2CAACU</t>
  </si>
  <si>
    <t>TA689</t>
  </si>
  <si>
    <t>38MU</t>
  </si>
  <si>
    <t>14 August 1953</t>
  </si>
  <si>
    <t>Swung on take-off and u/c collapsed Llandow 14.8.53 (Air Britain Serials)</t>
  </si>
  <si>
    <t>TK650</t>
  </si>
  <si>
    <t>Cv PR35/AAEE</t>
  </si>
  <si>
    <t>25 August 1953</t>
  </si>
  <si>
    <t>SS 25.8.53 (Air Britain Serials)</t>
  </si>
  <si>
    <t>PZ454</t>
  </si>
  <si>
    <t>418/305/204AFS/231OCU</t>
  </si>
  <si>
    <t>27 August 1953</t>
  </si>
  <si>
    <t>First mentioned in 418 Sqn ORB, 3/4 January 1945; last recorded operation on 24/25 April 1945. ORB entry of 3/4 January 1945 gives letter "Y". From 27/28 March onwards it is "F". This seems to be due to return of NT153 ("Y") to operations in March. SS 27.8.53 (Air Britain Serials)</t>
  </si>
  <si>
    <t>TW292</t>
  </si>
  <si>
    <t>RN 771/Airwork</t>
  </si>
  <si>
    <t>31 August 1953</t>
  </si>
  <si>
    <t>Sold 31.8.53 (Air Britain Serials)</t>
  </si>
  <si>
    <t>VT725</t>
  </si>
  <si>
    <t>NT471</t>
  </si>
  <si>
    <t>NFDU/CFE/608/TFU</t>
  </si>
  <si>
    <t>1 September 1953</t>
  </si>
  <si>
    <t>To 7100M 1.9.53 (Air Britain Serials)</t>
  </si>
  <si>
    <t>TW257</t>
  </si>
  <si>
    <t>RN 739/771/790</t>
  </si>
  <si>
    <t>3 September 1953</t>
  </si>
  <si>
    <t>Sold 3.9.53 (Air Britain Serials)</t>
  </si>
  <si>
    <t>RG172</t>
  </si>
  <si>
    <t>SOC 3.9.53 (Air Britain Serials) Hooked.</t>
  </si>
  <si>
    <t>RK959</t>
  </si>
  <si>
    <t>4 September 1953</t>
  </si>
  <si>
    <t>To 7029M 4.9.53 (Air Britain Serials)</t>
  </si>
  <si>
    <t>RS673</t>
  </si>
  <si>
    <t>To Yug AF 4.9.53 as 8129 (Air Britain Serials)</t>
  </si>
  <si>
    <t>PF481</t>
  </si>
  <si>
    <t>139/578/692/163/16OTU/RN</t>
  </si>
  <si>
    <t>11 September 1953</t>
  </si>
  <si>
    <t>SOC 11.9.53 (Air Britain Serials)</t>
  </si>
  <si>
    <t>PF449</t>
  </si>
  <si>
    <t>128/14/Cv TT39/RN</t>
  </si>
  <si>
    <t>PF616</t>
  </si>
  <si>
    <t>98/14/Cv TT39/RN</t>
  </si>
  <si>
    <t>SOC 11.9.53 Scrapped 7.12.53 (Air Britain Serials)</t>
  </si>
  <si>
    <t>PF452</t>
  </si>
  <si>
    <t>109/Cv TT39/RN</t>
  </si>
  <si>
    <t>LR517</t>
  </si>
  <si>
    <t>8OTU/132OTU/6OTU/CFE</t>
  </si>
  <si>
    <t>16 September 1953</t>
  </si>
  <si>
    <t>SS 16.9.53 (Air Britain Serials)</t>
  </si>
  <si>
    <t>MM342</t>
  </si>
  <si>
    <t>30 September 1953</t>
  </si>
  <si>
    <t>450120 POLOVICK, JOSEPH A MOSQUITO MM-342 WATTON, UK 25 (Thomas Ensminger) Scrapped Lossiemouth 30.9.53 (Air Britain Serials)</t>
  </si>
  <si>
    <t>RG198</t>
  </si>
  <si>
    <t>544/540/58/540/237OCU/540/Cv PR34A/58</t>
  </si>
  <si>
    <t>1 October 1953</t>
  </si>
  <si>
    <t>SOC 1.10.53 (Air Britain Serials)</t>
  </si>
  <si>
    <t>A52-62</t>
  </si>
  <si>
    <t>Cv PR41/reserial A52-324</t>
  </si>
  <si>
    <t>3 October 1953</t>
  </si>
  <si>
    <t>Completed as Mk.41 A52-324. Delivered during May 1948. Final disposition: sold to A J R Oates November 1952, registered VH-KLG, ditched off the Burma Coast, October 1953. (Beaufort, Beaufighter and Mosquito in Australian Service, Stewart Wilson, 1990) VH-KLG Ditched off South Burma Coast 03.10.53 (Air Britain Serials)</t>
  </si>
  <si>
    <t>reserial A52-324</t>
  </si>
  <si>
    <t>HJ862</t>
  </si>
  <si>
    <t>25/60OTU/16OTU/Polebrook/23/OCU/204AFS/231OCU/33</t>
  </si>
  <si>
    <t>6 October 1953</t>
  </si>
  <si>
    <t>SOC 6.10.53 (Air Britain Serials)</t>
  </si>
  <si>
    <t>VP355</t>
  </si>
  <si>
    <t>9 October 1953</t>
  </si>
  <si>
    <t>Crashed on single engined overshoot Brawdy 9.10.53 (Air Britain Serials)</t>
  </si>
  <si>
    <t>A52-210</t>
  </si>
  <si>
    <t>Cv PR41/reserial A52-319</t>
  </si>
  <si>
    <t>12 October 1953</t>
  </si>
  <si>
    <t>Completed as Mk.41 A52-319. Delivered during February 1948. Final disposition: sold to Captain J Woods, March 1953, registered VH-WAD, to Australian War Memorial January 1979 for restoration by Hawker de Havilland, January 1900. (Beaufort, Beaufighter and Mosquito in Australian Service, Stewart Wilson, 1990) VH-WAD Struck off 12.10.53 Sold to Aust War Memorial named 'Quokka' (Air Britain Serials)</t>
  </si>
  <si>
    <t>reserial A52-319</t>
  </si>
  <si>
    <t>RL133</t>
  </si>
  <si>
    <t>To 7030M 12.10.53 (Air Britain Serials)</t>
  </si>
  <si>
    <t>LR303</t>
  </si>
  <si>
    <t>26 October 1953</t>
  </si>
  <si>
    <t>Inspected at Rennes Nov 50, to Israeli ownership at Rennes Feb 20 51, f/f after reconditioning on Mar 31 51, ferried to Israel 10/11 Jun 51, w/o in mid-air disintegration accident Oct 26 1953, Lt Ovadya Nachman baled out safely. (Air Enthusiast, September-October 1999) To Armee de l'Air 29.11.45 to Israel 20.2.51 as 2105 Written off 26.10.53 (Air Britain Serials)</t>
  </si>
  <si>
    <t>NT450</t>
  </si>
  <si>
    <t>29 October 1953</t>
  </si>
  <si>
    <t>To Belgian AF 10.12.48 Tongeren as GI SS 29.10.53 (Air Britain Serials)</t>
  </si>
  <si>
    <t>NT563</t>
  </si>
  <si>
    <t>RS717</t>
  </si>
  <si>
    <t>Cv TT35/APS Sylt</t>
  </si>
  <si>
    <t>31 October 1953</t>
  </si>
  <si>
    <t>Missed runway in bad visibility and hit obstruction Schleswigland 31.10.53 to 7126M (Air Britain Serials) 
Mosquito RS717 
This was a B35 model converted to a TT35 (target towing)
On October 31 1953 Mosquito RS717 missed the runway due to poor visibility and hit an 'obstruction' 
(http://www.adenairways.com/Schleswig/Crash%20RS717.htm)</t>
  </si>
  <si>
    <t>APS Sylt</t>
  </si>
  <si>
    <t>TW255</t>
  </si>
  <si>
    <t>RN 790/FRU</t>
  </si>
  <si>
    <t>5 November 1953</t>
  </si>
  <si>
    <t>Sold 5.11.53 (Air Britain Serials)</t>
  </si>
  <si>
    <t>FRU</t>
  </si>
  <si>
    <t>TW240</t>
  </si>
  <si>
    <t>RN/AAEE/TRE/AAEE/771</t>
  </si>
  <si>
    <t>18 November 1953</t>
  </si>
  <si>
    <t>Sold 18.11.53 (Air Britain Serials)</t>
  </si>
  <si>
    <t>TW283</t>
  </si>
  <si>
    <t>RN 771/ARS Ford/771/762</t>
  </si>
  <si>
    <t>Std Stretton 2.10.52 Sold 18.11.53 (Air Britain Serials)</t>
  </si>
  <si>
    <t>TW251</t>
  </si>
  <si>
    <t>NS775</t>
  </si>
  <si>
    <t>TW280</t>
  </si>
  <si>
    <t>RN 739/771</t>
  </si>
  <si>
    <t>VT727</t>
  </si>
  <si>
    <t>VT729</t>
  </si>
  <si>
    <t>RF730</t>
  </si>
  <si>
    <t>Stored Stretton 29.8.50 SS 18.11.53 (Air Britain Serials)</t>
  </si>
  <si>
    <t>TS444</t>
  </si>
  <si>
    <t>SOC 18.11.53 (Air Britain Serials)</t>
  </si>
  <si>
    <t>TE705</t>
  </si>
  <si>
    <t>TE724</t>
  </si>
  <si>
    <t>TW234</t>
  </si>
  <si>
    <t>Sold 18.11.53 (Air Britain Serials) Fixed Wings.</t>
  </si>
  <si>
    <t>NS983</t>
  </si>
  <si>
    <t>151/54OTU/29/FIDU/54OTU/13OTU</t>
  </si>
  <si>
    <t>19 November 1953</t>
  </si>
  <si>
    <t>SS 19.11.53 (Air Britain Serials)</t>
  </si>
  <si>
    <t>RS625</t>
  </si>
  <si>
    <t>143/248/143/14/204AFS</t>
  </si>
  <si>
    <t>AIRCRAFT OF THE ROYAL AIR FORCE, 1939-1945: DE HAVILLAND DH.98 MOSQUITO. Mosquito FB Mark VI, RS625 ‘NE-D’, of No. 143 Squadron RAF, on the ground at Banff, Aberdeenshire. (IWM Photo HU 2150) SS 19.11.53 (Air Britain Serials)</t>
  </si>
  <si>
    <t>RS570</t>
  </si>
  <si>
    <t>487/107/204AFS/231OCU</t>
  </si>
  <si>
    <t>PF662</t>
  </si>
  <si>
    <t>58/540/Cv PR34A/81</t>
  </si>
  <si>
    <t>SOC 19.8.53 (Air Britain Serials)</t>
  </si>
  <si>
    <t>HJ781</t>
  </si>
  <si>
    <t>VT657</t>
  </si>
  <si>
    <t>Mkrs/TRE</t>
  </si>
  <si>
    <t>VT655</t>
  </si>
  <si>
    <t>Mkrs/RAE</t>
  </si>
  <si>
    <t>HR137</t>
  </si>
  <si>
    <t>HX921</t>
  </si>
  <si>
    <t>464/BAFO Comm Wg</t>
  </si>
  <si>
    <t>Served with 464 Sqn, under RAF control 9/43 to 5/2/44 Coded SB-Y, To RAF Maintenance unit and back 10/44 as SB-P. (Brian Fillery's website) Coded SB-H on 16 March 1944 when damaged by flak at Hengelo. SS 19.11.53 (Air Britain Serials)</t>
  </si>
  <si>
    <t>NS947</t>
  </si>
  <si>
    <t>RS518</t>
  </si>
  <si>
    <t>VX888</t>
  </si>
  <si>
    <t>TA583</t>
  </si>
  <si>
    <t>RK954</t>
  </si>
  <si>
    <t>TFU/CFE/RAE/DH</t>
  </si>
  <si>
    <t>21 November 1953</t>
  </si>
  <si>
    <t>SOC 21.11.53 (Air Britain Serials)</t>
  </si>
  <si>
    <t>VT582</t>
  </si>
  <si>
    <t>23 November 1953</t>
  </si>
  <si>
    <t>RG175</t>
  </si>
  <si>
    <t>Sold 23.11.53 (Air Britain Serials)</t>
  </si>
  <si>
    <t>TW243</t>
  </si>
  <si>
    <t>NT530</t>
  </si>
  <si>
    <t>239/141/51OTU/54OTU/141/228OTU/29</t>
  </si>
  <si>
    <t>24 November 1953</t>
  </si>
  <si>
    <t>SS 24.11.53 (Air Britain Serials)</t>
  </si>
  <si>
    <t>RG182</t>
  </si>
  <si>
    <t>Mkrs/540/237OCU/231OCU</t>
  </si>
  <si>
    <t>MV539</t>
  </si>
  <si>
    <t>307/609/616</t>
  </si>
  <si>
    <t>NT283</t>
  </si>
  <si>
    <t>406/609/616</t>
  </si>
  <si>
    <t>NT609</t>
  </si>
  <si>
    <t>608/228OCU/29</t>
  </si>
  <si>
    <t>NT497</t>
  </si>
  <si>
    <t>219/141/23</t>
  </si>
  <si>
    <t>NT500</t>
  </si>
  <si>
    <t>141/228OCU</t>
  </si>
  <si>
    <t>NT612</t>
  </si>
  <si>
    <t>CFE/29</t>
  </si>
  <si>
    <t>NT273</t>
  </si>
  <si>
    <t>MM361</t>
  </si>
  <si>
    <t>4/AAEE/RN 770/772/771</t>
  </si>
  <si>
    <t>25 November 1953</t>
  </si>
  <si>
    <t>SS Lossiemouth 25.11.53 (Air Britain Serials)</t>
  </si>
  <si>
    <t>TW278</t>
  </si>
  <si>
    <t>RN 703/790/FRU</t>
  </si>
  <si>
    <t>Sold 25.11.53 (Air Britain Serials)</t>
  </si>
  <si>
    <t>TW247</t>
  </si>
  <si>
    <t>RN 811/790/Airwork</t>
  </si>
  <si>
    <t>TW249</t>
  </si>
  <si>
    <t>RN 811/762/Airwork</t>
  </si>
  <si>
    <t>MM364</t>
  </si>
  <si>
    <t>USAAF/RN 770/771</t>
  </si>
  <si>
    <t>440829 HACKMAN, CLAYTON P JR MOSQUITO MM-364 WATTON, UK 25 (Thomas Ensminger) 450114 VANDERLEEST, GEORGE M MOSQUITO MM-364 WATTON, UK 25 LANDING (Thomas Ensminger) SS Lossiemouth 25.11.53 (Air Britain Serials)</t>
  </si>
  <si>
    <t>RF986</t>
  </si>
  <si>
    <t>SOC 25.11.53 (Air Britain Serials)</t>
  </si>
  <si>
    <t>RF999</t>
  </si>
  <si>
    <t>NS772</t>
  </si>
  <si>
    <t>NS505</t>
  </si>
  <si>
    <t>SOC Lossiemouth 25.11.53 (Air Britain Serials)</t>
  </si>
  <si>
    <t>TW294</t>
  </si>
  <si>
    <t>RN 739</t>
  </si>
  <si>
    <t>RF788</t>
  </si>
  <si>
    <t>SS 25.11.53 (Air Britain Serials)</t>
  </si>
  <si>
    <t>RF901</t>
  </si>
  <si>
    <t>PZ277</t>
  </si>
  <si>
    <t>26 November 1953</t>
  </si>
  <si>
    <t>NZ2368 FB.VI Built at Hatfield and delivered sometime between 16 May 1944 and 19 June 1945. Previously PZ277. Ferried from the United Kingdom by an RAF/RNZAF crew and BOC Ohakea on 20 October 1947. Ferried to Woodbourne for storage shortly after arrival. Converted to instructional airframe INST159 with No.4 TTS, Woodbourne in August 1952 and written off as reduced to produce and spares on 26 November 1953. . (http://www.adf-serials.com/nz-serials/) To RNZAF 21.5.47 as NZ2368 Inst.159 rts Woodbourne 26.11.53 (Air Britain Serials)</t>
  </si>
  <si>
    <t>NT374</t>
  </si>
  <si>
    <t>SS 26.11.53 (Air Britain Serials)</t>
  </si>
  <si>
    <t>TE862</t>
  </si>
  <si>
    <t>Coded YC-J. NZ2323 FB.VI Built at Standard Motors. Previously TE862 and delivered sometime between 27 May 1945 and 21 December 1945. Ferried from the United Kingdom by an RAF/RNZAF crew and BOC Ohakea on 23 January 1947. Removed from storage and placed on strength of No.75 Squadron by December 1951. Converted to instructional airframe INST155 with TTS Woodbourne on 18 August 1952. Written off books as reduced to spares and produce on 26 November 1953. To RNZAF 13.12.46 as NZ2323 Inst.155 rts Woodbourne 9.53 (Air Britain Serials)</t>
  </si>
  <si>
    <t>TE925</t>
  </si>
  <si>
    <t>Entry also for delivery date of Jan. 23, 1947. NZ2322 FB.VI Built at Standard Motors. Previously TE925 and delivered sometime between 27 May 1945 and 21 December 1945. Ferried from the United Kingdom by an RAF/RNZAF crew and BOC Ohakea on 23 January 1947. Converted to instructional airframe INST156 with TTS Woodbourne on 18 August 1952. Written off books as reduced to spares and produce on 26 November 1953. To RNZAF 13.12.46 as NZ2322 Inst.156 rts Woodbourne 9.53 (Air Britain Serials)</t>
  </si>
  <si>
    <t>TE710</t>
  </si>
  <si>
    <t>28 November 1953</t>
  </si>
  <si>
    <t>Sold 28.11.53 (Air Britain Serials)</t>
  </si>
  <si>
    <t>TW289</t>
  </si>
  <si>
    <t>0 December 1953</t>
  </si>
  <si>
    <t>GI Stretton to Yeovilton dump by 12.53 (Air Britain Serials)</t>
  </si>
  <si>
    <t>PF385</t>
  </si>
  <si>
    <t>GAL/Cv TT39/RN</t>
  </si>
  <si>
    <t>7 December 1953</t>
  </si>
  <si>
    <t>SS 7.12.53 (Air Britain Serials)</t>
  </si>
  <si>
    <t>TV978</t>
  </si>
  <si>
    <t>13 December 1953</t>
  </si>
  <si>
    <t>Ferried to Israel Sep 5 51, Cat. 2A accident Dec 13 53, Captain Orli and Kamin. (Air Enthusiast, September-October 1999) To Armee de l'Air 16.8.46 to Israel 2.51 as 2125 Written off 13.12.53 (Air Britain Serials)</t>
  </si>
  <si>
    <t>VX907</t>
  </si>
  <si>
    <t>19 December 1953</t>
  </si>
  <si>
    <t>RF931</t>
  </si>
  <si>
    <t>26 December 1953</t>
  </si>
  <si>
    <t>SS 26.12.53 (Air Britain Serials)</t>
  </si>
  <si>
    <t>HX980</t>
  </si>
  <si>
    <t>305/613/305/204AFS</t>
  </si>
  <si>
    <t>29 December 1953</t>
  </si>
  <si>
    <t>SS 29.12.53 (Air Britain Serials)</t>
  </si>
  <si>
    <t>TA381</t>
  </si>
  <si>
    <t>605/4/231OCU</t>
  </si>
  <si>
    <t>TA551</t>
  </si>
  <si>
    <t>305/231OCU</t>
  </si>
  <si>
    <t>RS672</t>
  </si>
  <si>
    <t>PZ176</t>
  </si>
  <si>
    <t>RS517</t>
  </si>
  <si>
    <t>RF969</t>
  </si>
  <si>
    <t>1954</t>
  </si>
  <si>
    <t>To RAAF 25.2.45 as A52-615 1 APU Sold .54 and dismantled (Air Britain Serials)</t>
  </si>
  <si>
    <t>RF975</t>
  </si>
  <si>
    <t>To RAAF 25.2.45 as A52-616 87 Sqn Sold .54 and dismantled (Air Britain Serials)</t>
  </si>
  <si>
    <t>VP354</t>
  </si>
  <si>
    <t>616/81</t>
  </si>
  <si>
    <t>1 January 1954</t>
  </si>
  <si>
    <t>Swung an landing and u/c collapsed Seletar 1 1.1.54 (Air Britain Serials)</t>
  </si>
  <si>
    <t>RL145</t>
  </si>
  <si>
    <t>264/23/141/23/228OCU</t>
  </si>
  <si>
    <t>19 January 1954</t>
  </si>
  <si>
    <t>SS 19.1.54 (Air Britain Serials)</t>
  </si>
  <si>
    <t>RL209</t>
  </si>
  <si>
    <t>23/141/264/228OCU</t>
  </si>
  <si>
    <t>RL120</t>
  </si>
  <si>
    <t>29/25/228OCU</t>
  </si>
  <si>
    <t>RL150</t>
  </si>
  <si>
    <t>141/23/141</t>
  </si>
  <si>
    <t>(G-ALFL) SS 19.1.54 (Air Britain Serials)</t>
  </si>
  <si>
    <t>RL142</t>
  </si>
  <si>
    <t>141/23/85</t>
  </si>
  <si>
    <t>NT441</t>
  </si>
  <si>
    <t>141/CFE</t>
  </si>
  <si>
    <t>RL263</t>
  </si>
  <si>
    <t>RL214</t>
  </si>
  <si>
    <t>25/228OCU</t>
  </si>
  <si>
    <t>RL152</t>
  </si>
  <si>
    <t>SF Coltishall/264</t>
  </si>
  <si>
    <t>NT595</t>
  </si>
  <si>
    <t>502/29</t>
  </si>
  <si>
    <t>NT614</t>
  </si>
  <si>
    <t>RL178</t>
  </si>
  <si>
    <t>MT500</t>
  </si>
  <si>
    <t>RL148</t>
  </si>
  <si>
    <t>RL241</t>
  </si>
  <si>
    <t>RL176</t>
  </si>
  <si>
    <t>NT601</t>
  </si>
  <si>
    <t>NT604</t>
  </si>
  <si>
    <t>RK941</t>
  </si>
  <si>
    <t>RK946</t>
  </si>
  <si>
    <t>RK948</t>
  </si>
  <si>
    <t>RK950</t>
  </si>
  <si>
    <t>VT590</t>
  </si>
  <si>
    <t>CFS/204AFS/33/45</t>
  </si>
  <si>
    <t>22 January 1954</t>
  </si>
  <si>
    <t>A52-138</t>
  </si>
  <si>
    <t>2AS</t>
  </si>
  <si>
    <t>0 February 1954</t>
  </si>
  <si>
    <t>Built as F.B.40. Delivered during September 1945. Final disposition: sold, February 1954. (Beaufort, Beaufighter and Mosquito in Australian Service, Stewart Wilson, 1990) Sold .54 (Air Britain Serials)</t>
  </si>
  <si>
    <t>A52-154</t>
  </si>
  <si>
    <t>Built as F.B.40. Delivered during October 1945. Final disposition: sold, February 1954. (Beaufort, Beaufighter and Mosquito in Australian Service, Stewart Wilson, 1990) Sold .54 (Air Britain Serials)</t>
  </si>
  <si>
    <t>A52-155</t>
  </si>
  <si>
    <t>Built as F.B.40. Delivered during November 1945. Final disposition: sold, February 1954. (Beaufort, Beaufighter and Mosquito in Australian Service, Stewart Wilson, 1990) Poss. Presentation Aircraft 'Kalgoorlie' Sold .54 (Air Britain Serials)</t>
  </si>
  <si>
    <t>A52-156</t>
  </si>
  <si>
    <t>Built as F.B.40. Delivered during November 1945. Final disposition: sold, February 1954. (Beaufort, Beaufighter and Mosquito in Australian Service, Stewart Wilson, 1990) Presentation Aircraft 'Geraldton' Sold .54 (Air Britain Serials)</t>
  </si>
  <si>
    <t>A52-157</t>
  </si>
  <si>
    <t>Built as F.B.40. Delivered during November 1945. Final disposition: sold, February 1954. (Beaufort, Beaufighter and Mosquito in Australian Service, Stewart Wilson, 1990) Presentation Aircraft 'Northam' Sold .54 (Air Britain Serials)</t>
  </si>
  <si>
    <t>A52-158</t>
  </si>
  <si>
    <t>Built as F.B.40. Delivered during November 1945. Final disposition: sold, February 1954. (Beaufort, Beaufighter and Mosquito in Australian Service, Stewart Wilson, 1990) Presentation Aircraft 'Katanning' Sold .54 (Air Britain Serials)</t>
  </si>
  <si>
    <t>A52-159</t>
  </si>
  <si>
    <t>Built as F.B.40. Delivered during November 1945. Final disposition: sold, February 1954. (Beaufort, Beaufighter and Mosquito in Australian Service, Stewart Wilson, 1990) Presentation Aircraft 'Mt. Barker' Sold .54 (Air Britain Serials)</t>
  </si>
  <si>
    <t>A52-160</t>
  </si>
  <si>
    <t>Built as F.B.40. Delivered during November 1945. Final disposition: sold, February 1954. (Beaufort, Beaufighter and Mosquito in Australian Service, Stewart Wilson, 1990) Presentation Aircraft 'Fremantle' Sold .54 (Air Britain Serials)</t>
  </si>
  <si>
    <t>A52-165</t>
  </si>
  <si>
    <t>Built as F.B.40. Delivered during December 1945. Final disposition: sold, February 1954. (Beaufort, Beaufighter and Mosquito in Australian Service, Stewart Wilson, 1990) Sold .54 (Air Britain Serials)</t>
  </si>
  <si>
    <t>A52-167</t>
  </si>
  <si>
    <t>Built as F.B.40. Delivered during April 1946. Final disposition: sold, February 1954. (Beaufort, Beaufighter and Mosquito in Australian Service, Stewart Wilson, 1990) Sold .54 (Air Britain Serials)</t>
  </si>
  <si>
    <t>A52-168</t>
  </si>
  <si>
    <t>Built as F.B.40. Delivered during January 1946. Final disposition: sold, February 1954. (Beaufort, Beaufighter and Mosquito in Australian Service, Stewart Wilson, 1990) Sold .54 (Air Britain Serials)</t>
  </si>
  <si>
    <t>A52-170</t>
  </si>
  <si>
    <t>RG130</t>
  </si>
  <si>
    <t>To RAAF 23.4.45 as A52-619 87 Sqn Sold .54 (Air Britain Serials)</t>
  </si>
  <si>
    <t>PF673</t>
  </si>
  <si>
    <t>58/237OCU/Cv PR34A/81</t>
  </si>
  <si>
    <t>10 February 1954</t>
  </si>
  <si>
    <t>U/c jammed bellylanded at Seletar 10.2.54 (Air Britain Serials)</t>
  </si>
  <si>
    <t>RG264</t>
  </si>
  <si>
    <t>11 February 1954</t>
  </si>
  <si>
    <t>SOC 11.2.54 (Air Britain Serials)</t>
  </si>
  <si>
    <t>RR310</t>
  </si>
  <si>
    <t>15 February 1954</t>
  </si>
  <si>
    <t>SOC 15.2.54 (Air Britain Serials)</t>
  </si>
  <si>
    <t>RG294</t>
  </si>
  <si>
    <t>6 March 1954</t>
  </si>
  <si>
    <t>Swung on takeoff Hal Far 6.3.54 SOC (Air Britain Serials)</t>
  </si>
  <si>
    <t>TH992</t>
  </si>
  <si>
    <t>Mkrs/Cv TT/APS Sylt</t>
  </si>
  <si>
    <t>16 March 1954</t>
  </si>
  <si>
    <t>Captain Ron "Wimpy" Healey 
Location of story: Germany 
Background to story: Royal Air Force 
Article ID: A4391282 
Contributed on: 07 July 2005 
After the war finished I stayed with the RAF. First we were posted to Athens in case communist elements there caused any trouble during the Greek elections. I was later posted to Germany to the Island of Silt on the 10th of March 1953, running target towing missions for other fighter aircraft. We were flying Mosquitoes at the time. One day I took one on an air test and had to feather the propellers. I checked the starboard engine and it wouldn’t unfeather, so I was left with just one engine. I made it back and landed, and took the same aircraft out the next day. The same thing happened again, but this time as I was coming in to land there were workman working on the end of the runway. I had to overshoot the runway, but the aircraft wouldn’t climb on one engine so I was stuck at low level. I did a circuit of the airfield over another island, Amrum. This island had sand dunes with power cables running over the top, and I was flying too low and unable to climb. With no other choice I had to ditch the aircraft into the water just short of the beach, hoping that we’d make it to dry land. We’d been told when ditching the Mosquito to tuck your feet under the seat, because the control column had a nasty habit of cutting your legs off if you didn’t! That was on my mind as I ditched the aircraft, and luckily so, because sure enough the control column disappeared through the bottom of the plane, almost taking my legs with it! There was no time to be scared, you just had to use your skill and hope for the best. I had a corporal with me at the time, and when the water cleared from the windscreen we saw the front of the aircraft was on the beach and the rear was in the water, so we didn’t even have to swim! A rescue helicopter came and picked us up but the plane was a complete write off.
(http://www.bbc.co.uk/ww2peopleswar/stories/82/a4391282.shtml) Prop would not unfeather ditched 4m SSE of Hornum 16.3.54 (Air Britain Serials)</t>
  </si>
  <si>
    <t>Inspected by Israeli Airforce in France, November 1950 (Air Enthusiast Magazine, September / October 1999). Same magazine says this aircraft was also offered to Israel by R A Short in August 1954 To Armee de l'Air 4.2.48 (Air Britain Serials)</t>
  </si>
  <si>
    <t>TE701</t>
  </si>
  <si>
    <t>18 August 1954</t>
  </si>
  <si>
    <t>Offered to Israel in August 1954 by R A Short (Air Enthusiast, September / October 1999) Sold 18.11.53 (Air Britain Serials)</t>
  </si>
  <si>
    <t>RG248</t>
  </si>
  <si>
    <t>Met Res Flt</t>
  </si>
  <si>
    <t>SOC 18.8.54 (Air Britain Serials)</t>
  </si>
  <si>
    <t>TE708</t>
  </si>
  <si>
    <t>28 August 1954</t>
  </si>
  <si>
    <t>Offered to Israel in August 1954 by R A Short (Air Enthusiast, September / October 1999) Sold 28.11.53 (Air Britain Serials)</t>
  </si>
  <si>
    <t>VP196</t>
  </si>
  <si>
    <t>139/231OCU/SF Coningsby/SF Hemswell</t>
  </si>
  <si>
    <t>31 August 1954</t>
  </si>
  <si>
    <t>SOC 31.8.54 (Air Britain Serials)</t>
  </si>
  <si>
    <t>SF Hemswell</t>
  </si>
  <si>
    <t>TW119</t>
  </si>
  <si>
    <t>54OTU/SF West Malling/25/231OCU</t>
  </si>
  <si>
    <t>TA663</t>
  </si>
  <si>
    <t>DH/BBU</t>
  </si>
  <si>
    <t>SS 31.8.54 (Air Britain Serials)</t>
  </si>
  <si>
    <t>TK634</t>
  </si>
  <si>
    <t>ML Engineering/AFEE</t>
  </si>
  <si>
    <t>AFEE</t>
  </si>
  <si>
    <t>RV348</t>
  </si>
  <si>
    <t>TK627</t>
  </si>
  <si>
    <t>HJ973</t>
  </si>
  <si>
    <t>DH/107/51OTU/13OTU/Leuchars/237OCU/231OCU</t>
  </si>
  <si>
    <t>7 September 1954</t>
  </si>
  <si>
    <t>SS 7.9.54 (Air Britain Serials)</t>
  </si>
  <si>
    <t>MV556</t>
  </si>
  <si>
    <t>85/BSDU/RWE/CSE</t>
  </si>
  <si>
    <t>TA532</t>
  </si>
  <si>
    <t>13OTU/16FU/4/CS(A)</t>
  </si>
  <si>
    <t>RS575</t>
  </si>
  <si>
    <t>515/141/204AFS</t>
  </si>
  <si>
    <t>SZ962</t>
  </si>
  <si>
    <t>418/69/14</t>
  </si>
  <si>
    <t>First mentioned in 418 Sqn ORB, 26/27 February 1945; last recorded operation on 26/27 April 1945. Letter in "U" in 418 ORB of 26/27 February 1945. SS 7.9.54 (Air Britain Serials)</t>
  </si>
  <si>
    <t>PZ195</t>
  </si>
  <si>
    <t>AEAF CF/487/11</t>
  </si>
  <si>
    <t>VT656</t>
  </si>
  <si>
    <t>RS653</t>
  </si>
  <si>
    <t>13OTU/54OTU</t>
  </si>
  <si>
    <t>RS580</t>
  </si>
  <si>
    <t>NT618</t>
  </si>
  <si>
    <t>228OCU/29</t>
  </si>
  <si>
    <t>NT326</t>
  </si>
  <si>
    <t>RS557</t>
  </si>
  <si>
    <t>NT222</t>
  </si>
  <si>
    <t>239/4</t>
  </si>
  <si>
    <t>VT677</t>
  </si>
  <si>
    <t>VT703</t>
  </si>
  <si>
    <t>TA505</t>
  </si>
  <si>
    <t>VX900</t>
  </si>
  <si>
    <t>RK936</t>
  </si>
  <si>
    <t>MT458</t>
  </si>
  <si>
    <t>Was MT458/G on 488 (http://www.cambridgeairforce.org.nz/Ron%20Watts%20Photos%202.htm) SS 7.9.54 (Air Britain Serials)</t>
  </si>
  <si>
    <t>MM704</t>
  </si>
  <si>
    <t>RS596</t>
  </si>
  <si>
    <t>TA541</t>
  </si>
  <si>
    <t>RK929</t>
  </si>
  <si>
    <t>RK930</t>
  </si>
  <si>
    <t>RK938</t>
  </si>
  <si>
    <t>RS658</t>
  </si>
  <si>
    <t>RS661</t>
  </si>
  <si>
    <t>RS663</t>
  </si>
  <si>
    <t>VT660</t>
  </si>
  <si>
    <t>VT662</t>
  </si>
  <si>
    <t>VT664</t>
  </si>
  <si>
    <t>VT665</t>
  </si>
  <si>
    <t>VT666</t>
  </si>
  <si>
    <t>VT667</t>
  </si>
  <si>
    <t>VT668</t>
  </si>
  <si>
    <t>VT670</t>
  </si>
  <si>
    <t>VT700</t>
  </si>
  <si>
    <t>VT704</t>
  </si>
  <si>
    <t>VT705</t>
  </si>
  <si>
    <t>VX869</t>
  </si>
  <si>
    <t>VX870</t>
  </si>
  <si>
    <t>VX872</t>
  </si>
  <si>
    <t>VX874</t>
  </si>
  <si>
    <t>VX887</t>
  </si>
  <si>
    <t>VX893</t>
  </si>
  <si>
    <t>VX895</t>
  </si>
  <si>
    <t>VX901</t>
  </si>
  <si>
    <t>VX908</t>
  </si>
  <si>
    <t>VX911</t>
  </si>
  <si>
    <t>VT628</t>
  </si>
  <si>
    <t>41/SF Church Fenton/45</t>
  </si>
  <si>
    <t>9 September 1954</t>
  </si>
  <si>
    <t>RG262</t>
  </si>
  <si>
    <t>540/237OCU/Cv PR34A/81</t>
  </si>
  <si>
    <t>10 September 1954</t>
  </si>
  <si>
    <t>Swung on landing and u/c collapsed Kuala Lumpur 10.9.54 (Air Britain Serials)</t>
  </si>
  <si>
    <t>TK614</t>
  </si>
  <si>
    <t>Cv TT/226OCU</t>
  </si>
  <si>
    <t>16 September 1954</t>
  </si>
  <si>
    <t>Swung on take-off and u/c collapsed Waterbeach 16.9.54 (Air Britain Serials)</t>
  </si>
  <si>
    <t>TJ134</t>
  </si>
  <si>
    <t>139/231OCU/SF Coningsby</t>
  </si>
  <si>
    <t>21 September 1954</t>
  </si>
  <si>
    <t>SS 21.9.54 (Air Britain Serials)</t>
  </si>
  <si>
    <t>VP184</t>
  </si>
  <si>
    <t>CBE/109/139</t>
  </si>
  <si>
    <t>SOC 21.9.54 (Air Britain Serials)</t>
  </si>
  <si>
    <t>TK618</t>
  </si>
  <si>
    <t>109/139/109</t>
  </si>
  <si>
    <t>TA658</t>
  </si>
  <si>
    <t>AAEE/98/14</t>
  </si>
  <si>
    <t>SS 21.9.54 (Air Britain Serials) 07.07.48 14 Sqn. TA658 Crashed on landing at Gosport aerodrome. (Mosquito Crash Log)</t>
  </si>
  <si>
    <t>TH986</t>
  </si>
  <si>
    <t>VP187</t>
  </si>
  <si>
    <t>TA645</t>
  </si>
  <si>
    <t>TK630</t>
  </si>
  <si>
    <t>TA670</t>
  </si>
  <si>
    <t>RL248</t>
  </si>
  <si>
    <t>NF.38 prototype</t>
  </si>
  <si>
    <t>Mkrs/Cv NF38 prototype/DH/TFU</t>
  </si>
  <si>
    <t>24 September 1954</t>
  </si>
  <si>
    <t>SS 24.9.54 (Air Britain Serials)</t>
  </si>
  <si>
    <t>VT661</t>
  </si>
  <si>
    <t>VX894</t>
  </si>
  <si>
    <t>VX899</t>
  </si>
  <si>
    <t>HJ997</t>
  </si>
  <si>
    <t>8OTU/132OTU/16OTU/231OCU/228OCU/226OCU</t>
  </si>
  <si>
    <t>3 October 1954</t>
  </si>
  <si>
    <t>SOC 3.10.54 (Air Britain Serials)</t>
  </si>
  <si>
    <t>NT282</t>
  </si>
  <si>
    <t>96/456/54OTU/502</t>
  </si>
  <si>
    <t>4 October 1954</t>
  </si>
  <si>
    <t>Served with 456 Sqn as RX-T under RAF control 12/44 to 15/06/45 as Sqn disbanded. Back to RAF. (Brian Fillery's website) SS 4.10.54 (Air Britain Serials)</t>
  </si>
  <si>
    <t>NT455</t>
  </si>
  <si>
    <t>BSDU/RWE/616</t>
  </si>
  <si>
    <t>SS 4.10.54 (Air Britain Serials)</t>
  </si>
  <si>
    <t>NT615</t>
  </si>
  <si>
    <t>609/616</t>
  </si>
  <si>
    <t>NT256</t>
  </si>
  <si>
    <t>68/608</t>
  </si>
  <si>
    <t>NT548</t>
  </si>
  <si>
    <t>25/608</t>
  </si>
  <si>
    <t>Transferred to Israeli ownership in February 1951 (Air Enthusiast, September / October 1999) SS 4.10.54 (Air Britain Serials)</t>
  </si>
  <si>
    <t>NT118</t>
  </si>
  <si>
    <t>169/219/157/141</t>
  </si>
  <si>
    <t>14 October 1954</t>
  </si>
  <si>
    <t>SS 14.10.54 (Air Britain Serials)</t>
  </si>
  <si>
    <t>NS994</t>
  </si>
  <si>
    <t>464/605/464/107</t>
  </si>
  <si>
    <t>Served with 464 Sqn, under RAF control 5/44 Coded SB-F. (Brian Fillery's website) SS 14.10.54 (Air Britain Serials)</t>
  </si>
  <si>
    <t>HX963</t>
  </si>
  <si>
    <t>464/487/CGS</t>
  </si>
  <si>
    <t>NT175</t>
  </si>
  <si>
    <t>Hello to everyone,
I'm trying to find information about my uncle Antoni Jan Mikolajczak, "Tony",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
Also, I'm looking for photos (or copies of) of the De Havilland Mosquitos that my uncle flew in. They are: SM-Q LR275 (27 missions), SM-C NS927 (13 missions), SM-D ??295, SM-E ??175, SM-P ??824, and SM-R LR275. SS 14.10.54 (Air Britain Serials)</t>
  </si>
  <si>
    <t>RS519</t>
  </si>
  <si>
    <t>2GSU/248</t>
  </si>
  <si>
    <t>RL151</t>
  </si>
  <si>
    <t>39/219</t>
  </si>
  <si>
    <t>HR181</t>
  </si>
  <si>
    <t>417/107</t>
  </si>
  <si>
    <t>HR182</t>
  </si>
  <si>
    <t>See HR362. SS 14.10.54 (Air Britain Serials)</t>
  </si>
  <si>
    <t>HR176</t>
  </si>
  <si>
    <t>FIU/11</t>
  </si>
  <si>
    <t>Evidence links Mosquito VI HR176 with the coding CO:X. This aircraft served progressively with the FIU, 9 MU (April 1947-June 1949, 11 Sqduadron (June 1949-August 1950, then passed to 15 MU." FIU - Fighter Interception Unit. Sharp and Bowyer 'Mosquito' lists it with that unit 12/07/1944 to 15/04/1947. SS 14.10.54 (Air Britain Serials)</t>
  </si>
  <si>
    <t>TA529</t>
  </si>
  <si>
    <t>TA537</t>
  </si>
  <si>
    <t>TA542</t>
  </si>
  <si>
    <t>HR147</t>
  </si>
  <si>
    <t>Taken on strength of No.418 Squadron, 9 May 1944. Date of departure uncertain. NOTE: This was "Hairless Joe" flown by S/L Russ Bannock during time he destroyed eight enemy aircraft and 19 V-1s; see photographs PL-31295, PL-33522. HJ-Z, letter on list of squadron aircraft dated 31 August 1944. SS 14.10.54 (Air Britain Serials)</t>
  </si>
  <si>
    <t>RS510</t>
  </si>
  <si>
    <t>RS642</t>
  </si>
  <si>
    <t>TA655</t>
  </si>
  <si>
    <t>TE700</t>
  </si>
  <si>
    <t>TE703</t>
  </si>
  <si>
    <t>TE706</t>
  </si>
  <si>
    <t>TE712</t>
  </si>
  <si>
    <t>TE715</t>
  </si>
  <si>
    <t>TE718</t>
  </si>
  <si>
    <t>TE740</t>
  </si>
  <si>
    <t>TE742</t>
  </si>
  <si>
    <t>RL243</t>
  </si>
  <si>
    <t>CFE/25/141/264/23/228OCU</t>
  </si>
  <si>
    <t>15 October 1954</t>
  </si>
  <si>
    <t>SS 15.10.54 (Air Britain Serials)</t>
  </si>
  <si>
    <t>VR792</t>
  </si>
  <si>
    <t>109/231OCU/109/139</t>
  </si>
  <si>
    <t>SOC 15.10.54 (Air Britain Serials)</t>
  </si>
  <si>
    <t>RL187</t>
  </si>
  <si>
    <t>264/Wattisham/228OCU</t>
  </si>
  <si>
    <t>RL123</t>
  </si>
  <si>
    <t>29/25/39</t>
  </si>
  <si>
    <t>NT232</t>
  </si>
  <si>
    <t>RG232</t>
  </si>
  <si>
    <t>CSE/192</t>
  </si>
  <si>
    <t>RL202</t>
  </si>
  <si>
    <t>228OCU/39</t>
  </si>
  <si>
    <t>RL261</t>
  </si>
  <si>
    <t>29/23</t>
  </si>
  <si>
    <t>RS721</t>
  </si>
  <si>
    <t>TH976</t>
  </si>
  <si>
    <t>TH982</t>
  </si>
  <si>
    <t>RL253</t>
  </si>
  <si>
    <t>TK624</t>
  </si>
  <si>
    <t>SS 15.10.54 6429M NTU (Air Britain Serials)</t>
  </si>
  <si>
    <t>RK989</t>
  </si>
  <si>
    <t>VP347</t>
  </si>
  <si>
    <t>Pershore/SF Manston/540/FTU</t>
  </si>
  <si>
    <t>26 October 1954</t>
  </si>
  <si>
    <t>Engine cut forcelanded at Benson 26.10.54 DBR (Air Britain Serials)</t>
  </si>
  <si>
    <t>TE739</t>
  </si>
  <si>
    <t>0 November 1954</t>
  </si>
  <si>
    <t>Coded YC-B, GSB Tender No 5674. NZ2326 FB.VI Built at Standard Motors. Previously TE739 and delivered sometime between 27 May 1945 and 21 December 1945. Ferried from the United Kingdom by an RAF/RNZAF crew and BOC Ohakea on 28 March 1947. Ferried to Woodbourne for storage shortly after arrival. Converted to instructional airframe INST148 with TTS Hobsonville in March 1951Declared surplus at Hobsonville on SR139/54 and sold by GSB tender number 5674 dated 20 October 1954. To RNZAF 12.3.47 as NZ2326 Inst.148 Sold 11.54 (Air Britain Serials)</t>
  </si>
  <si>
    <t>VR800</t>
  </si>
  <si>
    <t>1 November 1954</t>
  </si>
  <si>
    <t>Sold 1.11.54 (Air Britain Serials)</t>
  </si>
  <si>
    <t>VL730</t>
  </si>
  <si>
    <t>204AFS/SF Swinderby/204AFS/231OCU</t>
  </si>
  <si>
    <t>10 November 1954</t>
  </si>
  <si>
    <t>SS 10.11.54 (Air Britain Serials)</t>
  </si>
  <si>
    <t>RS622</t>
  </si>
  <si>
    <t>NS832</t>
  </si>
  <si>
    <t>TE621</t>
  </si>
  <si>
    <t>RS705</t>
  </si>
  <si>
    <t>26 November 1954</t>
  </si>
  <si>
    <t>SS 26.11.54 (Air Britain Serials)</t>
  </si>
  <si>
    <t>RL251</t>
  </si>
  <si>
    <t>RS723</t>
  </si>
  <si>
    <t>TA646</t>
  </si>
  <si>
    <t>TJ133</t>
  </si>
  <si>
    <t>VT585</t>
  </si>
  <si>
    <t>TH993</t>
  </si>
  <si>
    <t>TJ128</t>
  </si>
  <si>
    <t>VP188</t>
  </si>
  <si>
    <t>SOC 26.11.54 (Air Britain Serials)</t>
  </si>
  <si>
    <t>RK977</t>
  </si>
  <si>
    <t>264/23/25/85/228OCU</t>
  </si>
  <si>
    <t>29 November 1954</t>
  </si>
  <si>
    <t>SS 29.11.54 (Air Britain Serials)</t>
  </si>
  <si>
    <t>RL179</t>
  </si>
  <si>
    <t>29/25/85/228OCU</t>
  </si>
  <si>
    <t>TA650</t>
  </si>
  <si>
    <t>SIU/Cv PR/CPE/58</t>
  </si>
  <si>
    <t>VR799</t>
  </si>
  <si>
    <t>14/SF Bassingbourn</t>
  </si>
  <si>
    <t>SOC 29.11.54 (Air Britain Serials)</t>
  </si>
  <si>
    <t>SF Bassingbourn</t>
  </si>
  <si>
    <t>RL212</t>
  </si>
  <si>
    <t>RF929</t>
  </si>
  <si>
    <t>Inspected at Chateaudun Nov 50, to Israeli ownership at Chateaudun Feb 21 51, ferried to Israel Aug 3 51, w/o in a landing accident Nov 29 54. Captain Ya'acov Shalmon injured and Captain Shlomo Hertzmann killed.(Air Enthusiast, September-October 1999) To Armee de l'Air 27.11.47 to Israel 21.2.51 as 2116 Written off 29.11.54 (Air Britain Serials)</t>
  </si>
  <si>
    <t>RL255</t>
  </si>
  <si>
    <t>29/85</t>
  </si>
  <si>
    <t>RL136</t>
  </si>
  <si>
    <t>PF632</t>
  </si>
  <si>
    <t>PRDU/13</t>
  </si>
  <si>
    <t>TA652</t>
  </si>
  <si>
    <t>VP198</t>
  </si>
  <si>
    <t>RL149</t>
  </si>
  <si>
    <t>TH980</t>
  </si>
  <si>
    <t>RL139</t>
  </si>
  <si>
    <t>TH995</t>
  </si>
  <si>
    <t>RS703</t>
  </si>
  <si>
    <t>TJ137</t>
  </si>
  <si>
    <t>TA661</t>
  </si>
  <si>
    <t>SIU/109</t>
  </si>
  <si>
    <t>15 December 1954</t>
  </si>
  <si>
    <t>Sold 15.12.54 CF-HMR Written off Petty LAke 10.7.56 remains recovered by Mosquito Bomber Group ONT .96 (Air Britain Serials)</t>
  </si>
  <si>
    <t>RS711</t>
  </si>
  <si>
    <t>139/109</t>
  </si>
  <si>
    <t>Sold 15.12.54 CF-HMT Goose Bay 12.4.56 Rts (Air Britain Serials)</t>
  </si>
  <si>
    <t>RS700</t>
  </si>
  <si>
    <t>Sold 15.12.54 CF-HMS stored Aerospace Mus Calgary ALTA (Air Britain Serials)</t>
  </si>
  <si>
    <t>VP189</t>
  </si>
  <si>
    <t>VR796</t>
  </si>
  <si>
    <t>Sold 15.12.54 CF-HML R.Jens Richmond BC (Air Britain Serials)</t>
  </si>
  <si>
    <t>A52-178</t>
  </si>
  <si>
    <t>1955</t>
  </si>
  <si>
    <t>Built as F.B.40. Delivered during March 1946. Final disposition: sold, January 1955. (Beaufort, Beaufighter and Mosquito in Australian Service, Stewart Wilson, 1990) Sold .55 (Air Britain Serials)</t>
  </si>
  <si>
    <t>A52-180</t>
  </si>
  <si>
    <t>RL199</t>
  </si>
  <si>
    <t>85/141/SF Coltishall</t>
  </si>
  <si>
    <t>3 January 1955</t>
  </si>
  <si>
    <t>SS 3.1.55 (Air Britain Serials)</t>
  </si>
  <si>
    <t>SF Coltishall</t>
  </si>
  <si>
    <t>RL266</t>
  </si>
  <si>
    <t>Mkrs/CSE</t>
  </si>
  <si>
    <t>RL158</t>
  </si>
  <si>
    <t>85/228OCU</t>
  </si>
  <si>
    <t>RK958</t>
  </si>
  <si>
    <t>RL140</t>
  </si>
  <si>
    <t>RL239</t>
  </si>
  <si>
    <t>141/199</t>
  </si>
  <si>
    <t>Served with 141sqn. till June 1946, 199 sqn. Oct 1953 and was s.o.c. 3/1/55. (http://forum.keypublishing.co.uk/showthread.php?t=72467) RL239 was TW-D. There's a photo of this particular Mosquito in the book Mosquito Squadrons of the RAF by Chaz Bowyer. (Neil Hutchinson) SS 3.1.55 (Air Britain Serials)</t>
  </si>
  <si>
    <t>RL115</t>
  </si>
  <si>
    <t>VL623</t>
  </si>
  <si>
    <t>SS 3.1.55 (Air Britain Serials) Equipped with H2S.</t>
  </si>
  <si>
    <t>RL208</t>
  </si>
  <si>
    <t>RL213</t>
  </si>
  <si>
    <t>From the book "Mosquito" Chaz Bowyer, the following letters were noted with the following numbers ; 85 Sqn : RK982 -B, RL213 - F SS 3.1.55 (Air Britain Serials)</t>
  </si>
  <si>
    <t>RL236</t>
  </si>
  <si>
    <t>RL135</t>
  </si>
  <si>
    <t>RL183</t>
  </si>
  <si>
    <t>VT620</t>
  </si>
  <si>
    <t>204AFS/FETS/80</t>
  </si>
  <si>
    <t>20 January 1955</t>
  </si>
  <si>
    <t>RR308</t>
  </si>
  <si>
    <t>489/132OTU/6OTU/CFS/204AFS/Swinderby/45/33</t>
  </si>
  <si>
    <t>21 January 1955</t>
  </si>
  <si>
    <t>SOC 21.1.55 (Air Britain Serials)</t>
  </si>
  <si>
    <t>RL114</t>
  </si>
  <si>
    <t>CFE/228OCU/85/228OCU</t>
  </si>
  <si>
    <t>SS 21.1.55 (Air Britain Serials)</t>
  </si>
  <si>
    <t>RL128</t>
  </si>
  <si>
    <t>RL113</t>
  </si>
  <si>
    <t>RL132</t>
  </si>
  <si>
    <t>TK619</t>
  </si>
  <si>
    <t>CBE/139</t>
  </si>
  <si>
    <t>22 January 1955</t>
  </si>
  <si>
    <t>SS 22.1.55 (Air Britain Serials)</t>
  </si>
  <si>
    <t>VX865</t>
  </si>
  <si>
    <t>26 January 1955</t>
  </si>
  <si>
    <t>VX867</t>
  </si>
  <si>
    <t>RL258</t>
  </si>
  <si>
    <t>31 January 1955</t>
  </si>
  <si>
    <t>SS 31.1.55 (Air Britain Serials)</t>
  </si>
  <si>
    <t>TA709</t>
  </si>
  <si>
    <t>SIU/98</t>
  </si>
  <si>
    <t>3 February 1955</t>
  </si>
  <si>
    <t>SS 3.2.55 (Air Britain Serials)</t>
  </si>
  <si>
    <t>PF669</t>
  </si>
  <si>
    <t>58/237OCU/231OCU/Cv PR34A/81</t>
  </si>
  <si>
    <t>12 February 1955</t>
  </si>
  <si>
    <t>U/c retracted on landing Seletar 12.2.55 (Air Britain Serials)</t>
  </si>
  <si>
    <t>VA926</t>
  </si>
  <si>
    <t>609/204AFS/HCEU</t>
  </si>
  <si>
    <t>22 February 1955</t>
  </si>
  <si>
    <t>SS 23.2.55 (Air Britain Serials)</t>
  </si>
  <si>
    <t>HCEU</t>
  </si>
  <si>
    <t>RG205</t>
  </si>
  <si>
    <t>544/540/Met Flt/RAE/58/Cv PR34A/81</t>
  </si>
  <si>
    <t>28 February 1955</t>
  </si>
  <si>
    <t>Undershot landing and u/c collapsed Butterworth 28.2.55 (Air Britain Serials)</t>
  </si>
  <si>
    <t>RL194</t>
  </si>
  <si>
    <t>2 March 1955</t>
  </si>
  <si>
    <t>SS 2.3.55 (Air Britain Serials)</t>
  </si>
  <si>
    <t>VP190</t>
  </si>
  <si>
    <t>SF Hemswell/Cv TT35</t>
  </si>
  <si>
    <t>SOC 2.3.55 (Air Britain Serials)</t>
  </si>
  <si>
    <t>TA700</t>
  </si>
  <si>
    <t>VP185</t>
  </si>
  <si>
    <t>VX905</t>
  </si>
  <si>
    <t>RG177</t>
  </si>
  <si>
    <t>DH/AAEE/R-R/AAEE/Rotol/Cv PR34A/81</t>
  </si>
  <si>
    <t>17 March 1955</t>
  </si>
  <si>
    <t>Swung on landing and under carriage raised to stop Seletar 17.3.55 (Air Britain Serials)</t>
  </si>
  <si>
    <t>RF608</t>
  </si>
  <si>
    <t>20 March 1955</t>
  </si>
  <si>
    <t>Inspected at Chateaudun Nov 50, to Israeli ownership at Chateaudun Feb 21 51, ferried to Israel Nov 15 51. w/o in landing accident Mar 20 55. (Air Enthusiast, September-October 1999) May have been W/C Foxley-Norris' personal aircraft, based on photo and caption in A Separate Little War. To Armee de l'Air 7.11.47 to Israel 21.2.51 as 2131 Written off 20.3.55 (Air Britain Serials)</t>
  </si>
  <si>
    <t>RL153</t>
  </si>
  <si>
    <t>85/29/SF West Malling/228OCU</t>
  </si>
  <si>
    <t>21 March 1955</t>
  </si>
  <si>
    <t>SS 21.3.55 (Air Britain Serials)</t>
  </si>
  <si>
    <t>RK957</t>
  </si>
  <si>
    <t>RL200</t>
  </si>
  <si>
    <t>RL245</t>
  </si>
  <si>
    <t>68/85</t>
  </si>
  <si>
    <t>RL175</t>
  </si>
  <si>
    <t>RL250</t>
  </si>
  <si>
    <t>RL259</t>
  </si>
  <si>
    <t>RL262</t>
  </si>
  <si>
    <t>RK998</t>
  </si>
  <si>
    <t>RK999</t>
  </si>
  <si>
    <t>RL119</t>
  </si>
  <si>
    <t>TA665</t>
  </si>
  <si>
    <t>31 March 1955</t>
  </si>
  <si>
    <t>SS 31.3.55 (Air Britain Serials)</t>
  </si>
  <si>
    <t>TA690</t>
  </si>
  <si>
    <t>TK595</t>
  </si>
  <si>
    <t>TK631</t>
  </si>
  <si>
    <t>TA474</t>
  </si>
  <si>
    <t>5 May 1955</t>
  </si>
  <si>
    <t>Inspected at Chateaudun Nov 50, to Israeli ownership at Chateaudun Feb 21 51, ferried to Israel 20 Jun 51, Cat 2 accident May 5 55. (Air Enthusiast, September-October 1999) To Armee de l'Air 11.12.47 to Israel 21.2.51 as 2108 Written off 5.5.55 (Air Britain Serials)</t>
  </si>
  <si>
    <t>VR801</t>
  </si>
  <si>
    <t>13 June 1955</t>
  </si>
  <si>
    <t>VR801 (XB-HOB) being sought by Jim Dearborn. Crashed on a movie set - see the Aeroplane April 2008. SOC 13.6.55 N9919F Crashed Calabasas CA (Air Britain Serials)</t>
  </si>
  <si>
    <t>TE869</t>
  </si>
  <si>
    <t>30 June 1955</t>
  </si>
  <si>
    <t>NZ2361 FB.VI Built at Standard Motors and delivered sometime between 27 May 1945 and 21 December 1946. Previously TE869. Ferried from the United Kingdom by an RAF/RNZAF crew and BOC Ohakea on 15 September 1947. Ferried to Woodbourne for storage shortly after arrival. Declared surplus on SR83/55 dated 30 June 1955 and sold by GSB tender number 6326 to ANSA Orchard Equipment Co, Nelson. Airframe hours 71:00. . (http://www.adf-serials.com/nz-serials/) To RNZAF 15.8.47 as NZ2361 Sold 11.56 Ansa Orchard Eq broken up (Air Britain Serials)</t>
  </si>
  <si>
    <t>TE881</t>
  </si>
  <si>
    <t>NZ2345 FB.VI Built at Standard Motors. Previously TE881 and delivered sometime between 27 May 1945 and 21 December 1945. Ferried from the United Kingdom by an RAF/RNZAF crew and BOC Ohakea on 28 May 1947. Ferried to Woodbourne for storage shortly after arrival. Declared surplus on SR83/55 dated 30 June 1955 and sold by GSB tender number 6326 to ANSA Orchard Equipment Co, Nelson. Airframe hours 69:35. . (http://www.adf-serials.com/nz-serials/) To RNZAF 23.4.47 as NZ2345 (Air Britain Serials)</t>
  </si>
  <si>
    <t>NS697</t>
  </si>
  <si>
    <t>0 July 1955</t>
  </si>
  <si>
    <t>TW237</t>
  </si>
  <si>
    <t>5 July 1955</t>
  </si>
  <si>
    <t>Cat? Accident Jul 5 55, w/o Nov 13 55. (Air Enthusiast September-October 1999) To Israel [as 4X-3186?] (Air Britain Serials) Fixed Wings</t>
  </si>
  <si>
    <t>LR580</t>
  </si>
  <si>
    <t>54OTU/58/FTU</t>
  </si>
  <si>
    <t>12 July 1955</t>
  </si>
  <si>
    <t>SOC 12.7.55 (Air Britain Serials)</t>
  </si>
  <si>
    <t>RF828</t>
  </si>
  <si>
    <t>18 July 1955</t>
  </si>
  <si>
    <t>Inspected at Chateaudun Nov 50, to Israeli ownership at Chateaudun Feb 21 51, ferried to Israel Nov 27 51. ? Cat accident (Hit HT cables) on Nov 23 53, w/o in a landing accident Jul 18 55, 2nd Lt "X" and 2nd Lt Melamed. (Air Enthusiast, September-October 1999) To Armee de l'Air 5.7.46 to Israel 21.2.51 as 2134 Written off 18.7.55 (Air Britain Serials)</t>
  </si>
  <si>
    <t>TV984</t>
  </si>
  <si>
    <t>SF Leuchars/SF Hemswell/231OCU/FETS</t>
  </si>
  <si>
    <t>19 July 1955</t>
  </si>
  <si>
    <t>SOC 19.7.55 (Air Britain Serials)</t>
  </si>
  <si>
    <t>PF627</t>
  </si>
  <si>
    <t>8 August 1955</t>
  </si>
  <si>
    <t>SS 8.8.55 (Air Britain Serials)</t>
  </si>
  <si>
    <t>PF631</t>
  </si>
  <si>
    <t>RG297</t>
  </si>
  <si>
    <t>RG291</t>
  </si>
  <si>
    <t>Sold 8.8.55 (Air Britain Serials)</t>
  </si>
  <si>
    <t>RF896</t>
  </si>
  <si>
    <t>9 August 1955</t>
  </si>
  <si>
    <t>Inspected at Chateaudun Nov 50, to Israeli ownership at Chateaudun Feb 21 51, ferried to Israel Jun 24-25 51, w/o in a landing accident Aug 9 55. (Air Enthusiast, September-October 1999) To Armee de l'Air 8.12.47 to Israel 21.2.51 as 2114 Written off 9.8.55 (Air Britain Serials)</t>
  </si>
  <si>
    <t>TA696</t>
  </si>
  <si>
    <t>Sold 15.12.54 CF-HMO Lost nr Churchill Manitoba 9.8.55 (Air Britain Serials)</t>
  </si>
  <si>
    <t>VT607</t>
  </si>
  <si>
    <t>RN 762/Airwork</t>
  </si>
  <si>
    <t>11 August 1955</t>
  </si>
  <si>
    <t>VT619</t>
  </si>
  <si>
    <t>VT618</t>
  </si>
  <si>
    <t>Sold 11.8.55 (Air Britain Serials)</t>
  </si>
  <si>
    <t>VA879</t>
  </si>
  <si>
    <t>RN 780/762</t>
  </si>
  <si>
    <t>VA880</t>
  </si>
  <si>
    <t>TV964</t>
  </si>
  <si>
    <t>Scrapped 11.8.55 (Air Britain Serials)</t>
  </si>
  <si>
    <t>TW105</t>
  </si>
  <si>
    <t>VT624</t>
  </si>
  <si>
    <t>VT631</t>
  </si>
  <si>
    <t>PF666</t>
  </si>
  <si>
    <t>13 August 1955</t>
  </si>
  <si>
    <t>Stored Stretton 10.6.53 SS 13.8.55 (Air Britain Serials)</t>
  </si>
  <si>
    <t>RS714</t>
  </si>
  <si>
    <t>18 August 1955</t>
  </si>
  <si>
    <t>Sold 18.8.55 to CF-IME Broken up Hurn .60 (Air Britain Serials)</t>
  </si>
  <si>
    <t>TK654</t>
  </si>
  <si>
    <t>Sold 18.8.55 CF-IMD Scrapped 9.59 (Air Britain Serials)</t>
  </si>
  <si>
    <t>VP200</t>
  </si>
  <si>
    <t>Sold 18.8.55 CF-IMB Broken up Hurn .60 (Air Britain Serials)</t>
  </si>
  <si>
    <t>VR797</t>
  </si>
  <si>
    <t>Sold 18.8.55 CF-IMC Broken up Hurn (Air Britain Serials)</t>
  </si>
  <si>
    <t>RR314</t>
  </si>
  <si>
    <t>BCIS/231OCU/204AFS/Bassingbourn/204AFS/231OCU/FETS</t>
  </si>
  <si>
    <t>1 September 1955</t>
  </si>
  <si>
    <t>SOC 1.9.55 (Air Britain Serials)</t>
  </si>
  <si>
    <t>TV976</t>
  </si>
  <si>
    <t>16OTU/204CTU/204AFS/CFE/1689 Flt/FETS</t>
  </si>
  <si>
    <t>RR297</t>
  </si>
  <si>
    <t>16OTU/504/204AFS/1OFU/FTU/FE</t>
  </si>
  <si>
    <t>RR307</t>
  </si>
  <si>
    <t>489/8OTU/58/141/226OCU/FE</t>
  </si>
  <si>
    <t>VP343</t>
  </si>
  <si>
    <t>36/228OCU/231OCU/FETS</t>
  </si>
  <si>
    <t>RR282</t>
  </si>
  <si>
    <t>54OTU/CFE/Tangmere/80</t>
  </si>
  <si>
    <t>VT586</t>
  </si>
  <si>
    <t>CFS/204AFS/231OCU/45</t>
  </si>
  <si>
    <t>RR303</t>
  </si>
  <si>
    <t>13OTU/AAEE/13OTU/54OTU/CFS/204AFS/CSA/HCEU</t>
  </si>
  <si>
    <t>12 September 1955</t>
  </si>
  <si>
    <t>SOC 12.9.55 (Air Britain Serials)</t>
  </si>
  <si>
    <t>RS572</t>
  </si>
  <si>
    <t>Inspected at Chateaudun Nov 50, to Israeli ownership at Chateaudun Feb 21 51, w/o in a crash landing at Chalutsa Sep 12 55, Lt Michael Ben-Yoseph and 2nd Lt Yehuda Ben-Yehuda. (Air Enthusiast, September-October 1999) To Armee de l'Air 25.9.47 to Israel 21.2.51 as 2145 Written off 12.9.55 (Air Britain Serials)</t>
  </si>
  <si>
    <t>SZ982</t>
  </si>
  <si>
    <t>18 September 1955</t>
  </si>
  <si>
    <t>Inspected at Rennes Nov 50, to Israeli ownership at Rennes Feb 20 51, f/f after reconditioning on Mar 31 51, ferried to Israel 10/11 Jun 51, Cat 2a accident on 31 Jan 54, Cat 2 accident on Sep 15 55. (Air Enthusiast, September-October 1999) Swung on landing and u/c collapsed Varrelbusch 14.8.45 DBR (Air Britain Serials)</t>
  </si>
  <si>
    <t>TV958</t>
  </si>
  <si>
    <t>13OTU/54OTU/204AFS/KEU</t>
  </si>
  <si>
    <t>20 September 1955</t>
  </si>
  <si>
    <t>SS 20.9.55 (Air Britain Serials)</t>
  </si>
  <si>
    <t>KEU</t>
  </si>
  <si>
    <t>NT226</t>
  </si>
  <si>
    <t>107/404/132OTU</t>
  </si>
  <si>
    <t>21 September 1955</t>
  </si>
  <si>
    <t>Inspected at Chateaudun Nov 50, to Israeli ownership at Chateaudun Feb 21 51, ferried to Israel Nov 3-5 51. Cat. 1 accident on 21 Sep 55, Captain Ash. (Air Enthusiast, September-October 1999) To Armee de l'Air 17.9.46 to Israel 21.2.51 as 2130 Written off 21.9.55 (Air Britain Serials)</t>
  </si>
  <si>
    <t>RR306</t>
  </si>
  <si>
    <t>502/81</t>
  </si>
  <si>
    <t>30 September 1955</t>
  </si>
  <si>
    <t>Swung on take-off and u/c raised to stop Seletar 30.9.55 (Air Britain Serials)</t>
  </si>
  <si>
    <t>RG302</t>
  </si>
  <si>
    <t>540/Cv PR34A/CSE/192/81</t>
  </si>
  <si>
    <t>11 October 1955</t>
  </si>
  <si>
    <t>SOC 11.10.55 (Air Britain Serials)</t>
  </si>
  <si>
    <t>RS652</t>
  </si>
  <si>
    <t>Inspected at Chateaudun Nov 50, to Israeli ownership at Chateaudun Feb 21 51, ferried to Israel 17 Jun 51. Cat 1 Accident 11 Oct 55 (Air Enthusiast, September-October 1999) To Armee de l'Air 11.8.47 to Israel 21.2.51 as 2109 Written off 11.10.55 (Air Britain Serials)</t>
  </si>
  <si>
    <t>VL613</t>
  </si>
  <si>
    <t>58/540/APDU/540/APDU/58/APDU/540/81</t>
  </si>
  <si>
    <t>19 October 1955</t>
  </si>
  <si>
    <t>SOC 19.10.55 (Air Britain Serials)</t>
  </si>
  <si>
    <t>PF656</t>
  </si>
  <si>
    <t>Cv PR34A/540/81</t>
  </si>
  <si>
    <t>20 October 1955</t>
  </si>
  <si>
    <t>SOC 21.10.55 (Air Britain Serials)</t>
  </si>
  <si>
    <t>TV973</t>
  </si>
  <si>
    <t>ECFS/204AFS/FE</t>
  </si>
  <si>
    <t>8 November 1955</t>
  </si>
  <si>
    <t>SOC 8.11.55 (Air Britain Serials)</t>
  </si>
  <si>
    <t>TA713</t>
  </si>
  <si>
    <t>22 January 1956</t>
  </si>
  <si>
    <t>Sold 15.12.54 CF-HMN Written off Bogota Colombia 22.1.56 (Air Britain Serials)</t>
  </si>
  <si>
    <t>TJ114</t>
  </si>
  <si>
    <t>Cv TT/TTF Gib</t>
  </si>
  <si>
    <t>6 February 1956</t>
  </si>
  <si>
    <t>SOC 6.2.56 (Air Britain Serials)</t>
  </si>
  <si>
    <t>TTF Gib</t>
  </si>
  <si>
    <t>TK610</t>
  </si>
  <si>
    <t>RG314</t>
  </si>
  <si>
    <t>540/Cv PR34A/81</t>
  </si>
  <si>
    <t>8 February 1956</t>
  </si>
  <si>
    <t>SOC 8.2.56 (Air Britain Serials)</t>
  </si>
  <si>
    <t>VP351</t>
  </si>
  <si>
    <t>608/19/29/APS Sylt</t>
  </si>
  <si>
    <t>24 February 1956</t>
  </si>
  <si>
    <t>SOC 24.2.56 (Air Britain Serials) 
The DeHavilland Mosquito T.III was a training aircraft with dual controls and without armament. 
This prang occurred on the airfield after a heavy snow fall, some time during the winter of 55/56, involving the station's Mosquito T.III (VP351), when its port undercarriage hit a bank of snow at the side of the runway and collapsed.
"I remember that we had difficulty getting it off the runway due to the snow and it being so cold that the hydraulic oil in the trackjacks was virtually unpumpable and it took a long time to raise it." 
http://www.adenairways.com/Schleswig/Crash_VP351.htm</t>
  </si>
  <si>
    <t>NS579</t>
  </si>
  <si>
    <t>13 March 1956</t>
  </si>
  <si>
    <t>Inspected at Chateaudun Nov 50, to Israeli ownership at Chateaudun Feb 21 51, ferried by Nock Nice-Rome-Brindisi-Athens-Tel-Nof May 16/17 52, Cat ? landing accident 23 53, Captain David Orli, Cat? belly-landing Oct 1 53, w/o in crash Mar 13 56, Lt Elisha Shamueli and Lt Amitai Lask killed. (Air Enthusiast, September-October 1999) To Armee de l'Air 12.7.46 to Israel 21.2.51 as 2150 Written off 13.3.56 (Air Britain Serials)</t>
  </si>
  <si>
    <t>NT437</t>
  </si>
  <si>
    <t>6 May 1956</t>
  </si>
  <si>
    <t>Ferried to Israel Oct 26 - Nov 1 51, stored at 22 Wing 1956, order issued May 6 1956 to dismante. (Air Enthusiast, September-October 1999) To Armee de l'Air 13.9.50 to Israel 2.51 as 2129 (Air Britain Serials)</t>
  </si>
  <si>
    <t>TA717</t>
  </si>
  <si>
    <t>15 May 1956</t>
  </si>
  <si>
    <t>The remains of TA717 were sold by Mike Meeker to Jim Merizan in California in the mid-1980s when the project to restore HML folded. Jim Merizan subsequently sold the remains to Jim Dearborn around the start of 1999. www.mossie.org SS 15.5.56 N9911F N6867C XB-TOX J.Merizan Yorba Linda CA (Air Britain Serials)</t>
  </si>
  <si>
    <t>TE861</t>
  </si>
  <si>
    <t>28 May 1956</t>
  </si>
  <si>
    <t>Coded YC-E. NZ2324 FB.VI Built at Standard Motors. Previously TE861 and delivered sometime between 27 May 1945 and 21 December 1945. Ferried from the United Kingdom by an RAF/RNZAF crew and BOC Ohakea on 23 January 1947. Ferried to Woodbourne for storage shortly after arrival. Converted to instructional airframe INST157 with TTS Woodbourne on 18 August 1952. Sold by GSB tender number 6326 dated 28 May 1956 to ANSA Orchard Equipment Co, Nelson. To RNZAF 12.12.46 as NZ2324 Inst.157 rts Woodbourne 9.53 (Air Britain Serials)</t>
  </si>
  <si>
    <t>TE887</t>
  </si>
  <si>
    <t>GSB Tender No. 6326, delivery date given as May 8, 1947, coded YC-F. NZ2338 FB.VI Built at Standard Motors. Previously TE887 and delivered sometime between 27 May 1945 and 21 December 1945. Ferried from the United Kingdom by an RAF/RNZAF crew and BOC Ohakea on 09 May 1947. Ferried to Woodbourne for storage shortly after arrival. Removed from storage and placed on strength of No.75 Squadron by December 1951. Converted to instructional airframe INST158 with TTS Woodbourne on 18 August 1952. Written off books as reduced to spares and produce on 26 November 1953. Sold by GSB tender number 6326 dated 28 May 1956 to ANSA Orchard Equipment Co, Nelson. To RNZAF 11.4.47 as NZ2338 Inst.158 rts Woodbourne 9.53 (Air Britain Serials)</t>
  </si>
  <si>
    <t>TE910</t>
  </si>
  <si>
    <t>0 June 1956</t>
  </si>
  <si>
    <t>Delivery date also given as April 24, 1947, coded YC-B. GSB tender No. 6326. NZ2336 FB.VI Built at Standard Motors. Previously TE910 and delivered to No.27 MU on 19 November 1945. Ferried from the United Kingdom by an RAF/RNZAF crew and BOC Ohakea on 28 April 1947. Ferried to Woodbourne for storage shortly after arrival. Removed from storage and placed on strength of No.75 Squadron. Placed in storage at Woodbourne on 22 April 1952. Declared surplus on SR83/55 dated 30 June 1955 and sold by GSB tender number 6326 to J. Smith, Moutere, Nelson. Airframe hours at time of disposal were 80:35. Although the aircraft was broken into parts for transport to Smith's farm it was later reassembled and is still stored on the property at Moutere. To RNZAF 12.12.46 as NZ2336 Sold 6.56 J.Smith Mapua stored (Air Britain Serials)</t>
  </si>
  <si>
    <t>VT627</t>
  </si>
  <si>
    <t>20 June 1956</t>
  </si>
  <si>
    <t>RG201</t>
  </si>
  <si>
    <t>544/540/58/Cv PR34A/58/540</t>
  </si>
  <si>
    <t>10 July 1956</t>
  </si>
  <si>
    <t>SS 10.7.56 (Air Britain Serials)</t>
  </si>
  <si>
    <t>VP348</t>
  </si>
  <si>
    <t>Pershore/SF Manston/CFS/13/219/39</t>
  </si>
  <si>
    <t>SOC 10.7.56 (Air Britain Serials)</t>
  </si>
  <si>
    <t>TH988</t>
  </si>
  <si>
    <t>142/Mkrs</t>
  </si>
  <si>
    <t>23 July 1956</t>
  </si>
  <si>
    <t>SOC 23.7.56 (Air Britain Serials)</t>
  </si>
  <si>
    <t>RG233</t>
  </si>
  <si>
    <t>13/Cv PR34A</t>
  </si>
  <si>
    <t>10 August 1956</t>
  </si>
  <si>
    <t>AMMAN JACK PHOTOGRAM ENG INC (Corporation) SAN ANTONIO, TX 78200 US (Bexar County) (http://www.aircraftone.com/aircraft/models/dehavilland_mark_34a_2800702.asp) Sold 10.8.56 became N9870F [c/n 982827] (Air Britain Serials)</t>
  </si>
  <si>
    <t>PF678</t>
  </si>
  <si>
    <t>28 August 1956</t>
  </si>
  <si>
    <t>AMMAN JACK PHOTOGRAM ENG INC (Corporation) SAN ANTONIO, TX 78200 US (Bexar County) (http://www.aircraftone.com/aircraft/models/dehavilland_mark_34a_2800702.asp) Sold 28.8.56 N9910F (Air Britain Serials)</t>
  </si>
  <si>
    <t>VA878</t>
  </si>
  <si>
    <t>4 September 1956</t>
  </si>
  <si>
    <t>Outer wings being used on HJ711 by Tony Agar. Engine failed on takeoff crashed thro boundary fence 4.9.56 pts preserved York (Air Britain Serials)</t>
  </si>
  <si>
    <t>LR554</t>
  </si>
  <si>
    <t>12FIS/CCFIS/ECFS/EFS/139 Wg/SF Wahn/SF Celle/204AFS/231OCU</t>
  </si>
  <si>
    <t>25 September 1956</t>
  </si>
  <si>
    <t>SS 25.9.56 (Air Britain Serials)</t>
  </si>
  <si>
    <t>LR539</t>
  </si>
  <si>
    <t>54OTU/51OTU/54OTU/13OTU/CFS/228OCU</t>
  </si>
  <si>
    <t>TW112</t>
  </si>
  <si>
    <t>TJ140</t>
  </si>
  <si>
    <t>Cv TT</t>
  </si>
  <si>
    <t>SOC 25.9.56 (Air Britain Serials)</t>
  </si>
  <si>
    <t>TJ119</t>
  </si>
  <si>
    <t>Cv TT/5CAACU</t>
  </si>
  <si>
    <t>56 September 1956</t>
  </si>
  <si>
    <t>SOC 10.9.56 (Air Britain Serials)</t>
  </si>
  <si>
    <t>5CAACU</t>
  </si>
  <si>
    <t>NT300</t>
  </si>
  <si>
    <t>17 October 1956</t>
  </si>
  <si>
    <t>NT332</t>
  </si>
  <si>
    <t>To Belgian AF 12.1.49 as MB-22 SS 17.10.56 (Air Britain Serials)</t>
  </si>
  <si>
    <t>NT387</t>
  </si>
  <si>
    <t>Served with 456 Sqn as RX-D? under RAF control 12/44 to 15/06/45 as Sqn disbanded. Back to RAF. (Brian Fillery's website) To Belgian AF 16.9.48 as MB-16 SS 17.10.56 (Air Britain Serials)</t>
  </si>
  <si>
    <t>NT377</t>
  </si>
  <si>
    <t>To Belgian AF 29.6.48 as MB-11 SS 17.10.56 (Air Britain Serials)</t>
  </si>
  <si>
    <t>MM768</t>
  </si>
  <si>
    <t>NT501</t>
  </si>
  <si>
    <t>To Belgian AF 21.12.48 as MB-17 SS 17.10.56 (Air Britain Serials)</t>
  </si>
  <si>
    <t>NT375</t>
  </si>
  <si>
    <t>To Belgian AF 9.9.48 as MB-15 SS 17.10.56 (Air Britain Serials)</t>
  </si>
  <si>
    <t>NT384</t>
  </si>
  <si>
    <t>To Belgian AF 29.6.48 as MB-12 SS 17.10.56 (Air Britain Serials)</t>
  </si>
  <si>
    <t>NT446</t>
  </si>
  <si>
    <t>RG300</t>
  </si>
  <si>
    <t>PRDU/58/540/Cv PR34A/237OCU/231OCU</t>
  </si>
  <si>
    <t>22 October 1956</t>
  </si>
  <si>
    <t>HK124</t>
  </si>
  <si>
    <t>27 October 1956</t>
  </si>
  <si>
    <t>SOC 27.10.56 (Air Britain Serials)</t>
  </si>
  <si>
    <t>HJ971</t>
  </si>
  <si>
    <t>1655MTU/Polebrook/Pershore/Manston/204AFS/231OCU/HCEU</t>
  </si>
  <si>
    <t>31 October 1956</t>
  </si>
  <si>
    <t>SS 31.10.56 (Air Britain Serials)</t>
  </si>
  <si>
    <t>VT621</t>
  </si>
  <si>
    <t>204AFS/1OFU</t>
  </si>
  <si>
    <t>A52-20</t>
  </si>
  <si>
    <t>Cv T43/reserial A52-1054</t>
  </si>
  <si>
    <t>0 November 1956</t>
  </si>
  <si>
    <t>reserial A52-1054</t>
  </si>
  <si>
    <t>A52-17</t>
  </si>
  <si>
    <t>Cv T43/reserial A52-1052</t>
  </si>
  <si>
    <t>Modified at Bankstown, not clear how. Coded YC-Y, sold under GSB tender No. 6326. NZ2306 T.43 Built at Bankstown as A52-17 and later converted to T.43 and re-serialled A52-1052 with RAAF. BOC at Ohakea with RNZAF on 08 April 1947 at a cost of 3000 pounds. Declared surplus on SR83/55 dated 30 June 1955 and sold by GSB tender number 6326 to ANSA Orchard Equipment Co, Nelson. Airframe hours 242:30. Fuselage was derelict at Lower Moutere in 1961. . (http://www.adf-serials.com/nz-serials/) Completed as Mk.43 A52-1052. Delivered during July 1946. Final disposition: to RNZAF, April 1947. (Beaufort, Beaufighter and Mosquito in Australian Service, Stewart Wilson, 1990) To RNZAF 8.4.47 as NZ2306 Sold 11.56 Ansa Orchard Eq broken up (Air Britain Serials)</t>
  </si>
  <si>
    <t>reserial A52-1052</t>
  </si>
  <si>
    <t>RF908</t>
  </si>
  <si>
    <t>NZ2369 FB.VI Built at Standard Motors and delivered sometime between 16 December 1944 and 05 June 1945. Previously RF908. Ferried from the United Kingdom by an RAF/RNZAF crew and BOC Ohakea on 22 October 1947. Ferried to Woodbourne for storage shortly after arrival. Declared surplus on SR83/55 dated 30 June 1955 and sold by GSB tender number 6326 to ANSA Orchard Equipment Co, Nelson. Airframe hours 78:35. Aircraft was still derelict near Blenheim in 1961 with the outer wings missing. . (http://www.adf-serials.com/nz-serials/) To RNZAF 25.9.47 as NZ2369 Sold 11.56 Ansa Orchard Eq broken up (Air Britain Serials)</t>
  </si>
  <si>
    <t>RS670</t>
  </si>
  <si>
    <t>NZ2357 FB.VI Built at Airspeed and delivered sometime between 08 April 1945 and 07 June 1946. Previously RS670. Ferried from the United Kingdom by an RAF/RNZAF crew and BOC Ohakea on 30 August 1947. Declared surplus on SR83/55 dated 30 June 1955 and sold by GSB tender number 6326 to ANSA Orchard Equipment Co, Nelson. Airframe hours 65:10. . (http://www.adf-serials.com/nz-serials/) To RNZAF 25.7.47 as NZ2357 Sold 11.56 Ansa Orchard Eq broken up (Air Britain Serials)</t>
  </si>
  <si>
    <t>RS693</t>
  </si>
  <si>
    <t>NZ2358 FB.VI Built at Airspeed and delivered sometime between 08 April 1945 and 07 June 1946. Previously RS693. Ferried from the United Kingdom by an RAF/RNZAF crew and BOC Ohakea on 30 August 1947. Declared surplus on SR83/55 dated 30 June 1955 and sold by GSB tender number 6326 to ANSA Orchard Equipment Co, Nelson. Airframe hours 68:20. . (http://www.adf-serials.com/nz-serials/) To RNZAF 12.7.47 as NZ2358 Sold 11.56 Ansa Orchard Eq broken up (Air Britain Serials)</t>
  </si>
  <si>
    <t>TA385</t>
  </si>
  <si>
    <t>NZ2376 FB.VI Built at Hatfield and delivered sometime between 09 March 1945 and 10 April 1945. Previously TA385. Ferried from the United Kingdom by an RAF/RNZAF crew and BOC Ohakea on 20 January 1948. Ferried to Woodbourne for storage shortly after arrival. Declared surplus on SR83/55 and sold by GSB tender number 6326 to ANSA Orchard Equipment Co, Nelson. Airframe hours 81:25. . (http://www.adf-serials.com/nz-serials/) To RNZAF 12.12.47 as NZ2376 Sold 11.56 Ansa Orchard Eq broken up (Air Britain Serials)</t>
  </si>
  <si>
    <t>TA577</t>
  </si>
  <si>
    <t>NZ2371 FB.VI Built at Hatfield and delivered sometime between 12 April 1945 and 15 December 1945. Previously TA577. Ferried from the United Kingdom by an RAF/RNZAF crew and BOC Ohakea on 08 December 1947. Ferried to Woodbourne for storage shortly after arrival. Declared surplus on SR83/55 dated 30 June 1955 and sold by GSB tender number 6326 to ANSA Orchard Equipment Co, Nelson. Airframe hours 69:05. . (http://www.adf-serials.com/nz-serials/) To RNZAF 11.11.47 as NZ2371 Sold 11.56 Ansa Orchard Eq broken up (Air Britain Serials)</t>
  </si>
  <si>
    <t>TA578</t>
  </si>
  <si>
    <t>NZ2360 FB.VI Built at Hatfield and delivered sometime between 12 April 1945 and 15 December 1946. Previously TA578. Ferried from the United Kingdom by an RAF/RNZAF crew and BOC Ohakea on 08 September 1947. Ferried to Woodbourne for storage shortly after arrival. Declared surplus on SR83/55 dated 30 June 1955 and sold by GSB tender number 6326 to ANSA Orchard Equipment Co, Nelson. Airframe hours 69:10. Fuselage was derelict at Lower Moutere in 1961. . (http://www.adf-serials.com/nz-serials/) To RNZAF 25.7.47 as NZ2360 Sold 11.56 Ansa Orchard Eq broken up (Air Britain Serials)</t>
  </si>
  <si>
    <t>TE856</t>
  </si>
  <si>
    <t>NZ2374 FB.VI Built at Standard Motors and delivered sometime between 27 May 1945 and 21 December 1945. Previously TE856. Ferried from the United Kingdom by an RAF/RNZAF crew and BOC Ohakea on 22 December 1947. Ferried to Woodbourne for storage shortly after arrival. Declared surplus on SR83/55 dated 30 June 1955 and sold by GSB tender number 6326 to ANSA Orchard Equipment Co, Nelson. Airframe hours 74:25. . (http://www.adf-serials.com/nz-serials/) To RNZAF 21.3.47 as NZ2374 Sold 11.56 Ansa Orchard Eq broken up (Air Britain Serials)</t>
  </si>
  <si>
    <t>TE878</t>
  </si>
  <si>
    <t>NZ2340 FB.VI Built at Standard Motors. Previously TE878 and delivered sometime between 27 May 1945 and 21 December 1945. Ferried from the United Kingdom by an RAF/RNZAF crew and BOC Ohakea on 09 May 1947. Ferried to Woodbourne for storage shortly after arrival. Declared surplus on SR83/55 dated 30 June 1955 and sold by GSB tender number 6326 to ANSA Orchard Equipment Co, Nelson. Airframe hours 68:15. To RNZAF 17.4.47 as NZ2340 Sold Ansa Orchard Eq 11.56 broken up (Air Britain Serials)</t>
  </si>
  <si>
    <t>TE885</t>
  </si>
  <si>
    <t>NZ2339 FB.VI Built at Standard Motors. Previously TE885 and delivered sometime between 27 May 1945 and 21 December 1945. Ferried from the United Kingdom by an RAF/RNZAF crew and BOC Ohakea on 09 May 1947. Ferried to Woodbourne for storage shortly after arrival. Declared surplus on SR83/55 dated 30 June 1955 and sold by GSB tender number 6326 to ANSA Orchard Equipment Co, Nelson. Airframe hours 64:10. To RNZAF 12.4.47 as NZ2339 Sold Ansa Orchard Eq 11.56 broken up (Air Britain Serials)</t>
  </si>
  <si>
    <t>TA669</t>
  </si>
  <si>
    <t>Cv TT/APS Sylt</t>
  </si>
  <si>
    <t>20 November 1956</t>
  </si>
  <si>
    <t>VT622</t>
  </si>
  <si>
    <t>RN/Airwork</t>
  </si>
  <si>
    <t>18 March 1954</t>
  </si>
  <si>
    <t>RG257</t>
  </si>
  <si>
    <t>Sold 18.3.54 (Air Britain Serials)</t>
  </si>
  <si>
    <t>TW245</t>
  </si>
  <si>
    <t>24 March 1954</t>
  </si>
  <si>
    <t>Offered to Israel in August 1954 by R A Short (Air Enthusiast, September / October 1999) Std Lossiemouth 24.3.54 Scrapped after 7.57? (Air Britain Serials)</t>
  </si>
  <si>
    <t>RR313</t>
  </si>
  <si>
    <t>BCIS/Coningsby/109/231OCU/Coningsby/Luneburg/Celle/228OCU/FETS</t>
  </si>
  <si>
    <t>29 March 1954</t>
  </si>
  <si>
    <t>Swung on landing and u/c collapsed Seletar 29.3.54 (Air Britain Serials)</t>
  </si>
  <si>
    <t>MT491</t>
  </si>
  <si>
    <t>9 April 1954</t>
  </si>
  <si>
    <t>To Belgian AF 10.2.48 as MB-8 coded ND-H, Wfu Saffraanberg 12.53 SS 9.4.54 (Air Britain Serials)</t>
  </si>
  <si>
    <t>RL188</t>
  </si>
  <si>
    <t>85/141/264/141/23/228OCU</t>
  </si>
  <si>
    <t>22 April 1954</t>
  </si>
  <si>
    <t>SS 22.4.54 (Air Britain Serials)</t>
  </si>
  <si>
    <t>RL125</t>
  </si>
  <si>
    <t>29/25/229OCU/V-A</t>
  </si>
  <si>
    <t>V-A</t>
  </si>
  <si>
    <t>RL201</t>
  </si>
  <si>
    <t>85/141/23/RIDS</t>
  </si>
  <si>
    <t>RIDS</t>
  </si>
  <si>
    <t>VT654</t>
  </si>
  <si>
    <t>Mkrs/AAEE/RAE/AIEU</t>
  </si>
  <si>
    <t>AIEU</t>
  </si>
  <si>
    <t>TA473</t>
  </si>
  <si>
    <t>13OTU/54OTU/228OCU/204AFS</t>
  </si>
  <si>
    <t>RL191</t>
  </si>
  <si>
    <t>TFU/85/Manby</t>
  </si>
  <si>
    <t>Manby</t>
  </si>
  <si>
    <t>PZ307</t>
  </si>
  <si>
    <t>21/204AFS/231OCU</t>
  </si>
  <si>
    <t>SOC 22.4.54 (Air Britain Serials)</t>
  </si>
  <si>
    <t>RK992</t>
  </si>
  <si>
    <t>RL144</t>
  </si>
  <si>
    <t>RL157</t>
  </si>
  <si>
    <t>CFE/141/228OCU</t>
  </si>
  <si>
    <t>RL173</t>
  </si>
  <si>
    <t>85/141/228OCU</t>
  </si>
  <si>
    <t>RL242</t>
  </si>
  <si>
    <t>264/23/25</t>
  </si>
  <si>
    <t>VT659</t>
  </si>
  <si>
    <t>RL206</t>
  </si>
  <si>
    <t>23/RIDS</t>
  </si>
  <si>
    <t>RL124</t>
  </si>
  <si>
    <t>29/228OCU</t>
  </si>
  <si>
    <t>RS641</t>
  </si>
  <si>
    <t>RAE/204AFS</t>
  </si>
  <si>
    <t>HR295</t>
  </si>
  <si>
    <t>305/13OTU</t>
  </si>
  <si>
    <t>Hello to everyone,
I'm trying to find information about my uncle Antoni Jan Mikolajczak, "Tony",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
Also, I'm looking for photos (or copies of) of the De Havilland Mosquitos that my uncle flew in. They are: SM-Q LR275 (27 missions), SM-C NS927 (13 missions), SM-D ??295, SM-E ??175, SM-P ??824, and SM-R LR275. 
MH - LR295 was also on 305; is this the SM-D referred to? SS 22.4.54 (Air Britain Serials)</t>
  </si>
  <si>
    <t>RL141</t>
  </si>
  <si>
    <t>23/219</t>
  </si>
  <si>
    <t>RL138</t>
  </si>
  <si>
    <t>VX861</t>
  </si>
  <si>
    <t>RL134</t>
  </si>
  <si>
    <t>RL264</t>
  </si>
  <si>
    <t>Was O on 23 Sqn post-war, according to an ebay picture. SS 22.4.54 (Air Britain Serials)</t>
  </si>
  <si>
    <t>RS595</t>
  </si>
  <si>
    <t>RL238</t>
  </si>
  <si>
    <t>TA579</t>
  </si>
  <si>
    <t>RK983</t>
  </si>
  <si>
    <t>85/141/219/39</t>
  </si>
  <si>
    <t>23 April 1954</t>
  </si>
  <si>
    <t>SS 23.4.54 (Air Britain Serials)</t>
  </si>
  <si>
    <t>RL235</t>
  </si>
  <si>
    <t>CFE/219/39</t>
  </si>
  <si>
    <t>RK975</t>
  </si>
  <si>
    <t>219/39</t>
  </si>
  <si>
    <t>VR804</t>
  </si>
  <si>
    <t>Cv PR35/11OFU</t>
  </si>
  <si>
    <t>29 April 1954</t>
  </si>
  <si>
    <t>Sold 29.4.54 (Air Britain Serials)</t>
  </si>
  <si>
    <t>11OFU</t>
  </si>
  <si>
    <t>RL256</t>
  </si>
  <si>
    <t>141/264</t>
  </si>
  <si>
    <t>SS 29.4.54 (Air Britain Serials)</t>
  </si>
  <si>
    <t>TA710</t>
  </si>
  <si>
    <t>Sold to Elstree Studios 29.4.54 (Air Britain Serials)</t>
  </si>
  <si>
    <t>SZ965</t>
  </si>
  <si>
    <t>418/69/107/69</t>
  </si>
  <si>
    <t>30 April 1954</t>
  </si>
  <si>
    <t>First mentioned in 418 Sqn. ORB, 28 February 1945; last recorded operation on 26/27 April 1945. Letter "T" from 418 Sqn. ORB entry of 28 February 1945. SS 30.4.54 (Air Britain Serials)</t>
  </si>
  <si>
    <t>NT364</t>
  </si>
  <si>
    <t>239/157/CFE</t>
  </si>
  <si>
    <t>SS 30.4.54 (Air Britain Serials)</t>
  </si>
  <si>
    <t>NT472</t>
  </si>
  <si>
    <t>141/CSE</t>
  </si>
  <si>
    <t>RK937</t>
  </si>
  <si>
    <t>NT611</t>
  </si>
  <si>
    <t>CS(A)</t>
  </si>
  <si>
    <t>RK949</t>
  </si>
  <si>
    <t>RK939</t>
  </si>
  <si>
    <t>RK940</t>
  </si>
  <si>
    <t>RK942</t>
  </si>
  <si>
    <t>RK944</t>
  </si>
  <si>
    <t>SOC 30.4.54 (Air Britain Serials)</t>
  </si>
  <si>
    <t>RS666</t>
  </si>
  <si>
    <t>PF652</t>
  </si>
  <si>
    <t>58/Cv PR34A/81</t>
  </si>
  <si>
    <t>4 May 1954</t>
  </si>
  <si>
    <t>SOC 4.5.54 (Air Britain Serials)</t>
  </si>
  <si>
    <t>RS566</t>
  </si>
  <si>
    <t>Inspected at Chateaudun Nov 50, to Israeli ownership at Chateaudun Feb 21 51, ferried to Israel Dec 19 51. ? Cat accident Jul 16 53, w/o in a crash landing at Sodom May 4 54, Captain Bavli and Lt Galon. (Air Enthusiast, September-October 1999) To Armee de l'Air 20.8.47 to Israel 21.2.51 as 2137 Written off 4.5.54 (Air Britain Serials)</t>
  </si>
  <si>
    <t>RF848</t>
  </si>
  <si>
    <t>404/489/1FU</t>
  </si>
  <si>
    <t>11 May 1954</t>
  </si>
  <si>
    <t>RK987</t>
  </si>
  <si>
    <t>CFE/RAF/230OCU/CFE/131</t>
  </si>
  <si>
    <t>20 May 1954</t>
  </si>
  <si>
    <t>To 7122M 20.5.54 (Air Britain Serials)</t>
  </si>
  <si>
    <t>RK997</t>
  </si>
  <si>
    <t>To 7123M 20.5.54 (Air Britain Serials)</t>
  </si>
  <si>
    <t>RK980</t>
  </si>
  <si>
    <t>To 7124M 20.5.54 (Air Britain Serials)</t>
  </si>
  <si>
    <t>RK990</t>
  </si>
  <si>
    <t>To 7125M 20.5.54 (Air Britain Serials)</t>
  </si>
  <si>
    <t>VT697</t>
  </si>
  <si>
    <t>RG190</t>
  </si>
  <si>
    <t>544/PRDU/540/OFU</t>
  </si>
  <si>
    <t>27 May 1954</t>
  </si>
  <si>
    <t>SS 27.5.54 (Air Britain Serials)</t>
  </si>
  <si>
    <t>RK994</t>
  </si>
  <si>
    <t>PF622</t>
  </si>
  <si>
    <t>81/13</t>
  </si>
  <si>
    <t>TK597</t>
  </si>
  <si>
    <t>PF675</t>
  </si>
  <si>
    <t>RG266</t>
  </si>
  <si>
    <t>A52-204</t>
  </si>
  <si>
    <t>87/Cv PR41/reserial A52-313/87</t>
  </si>
  <si>
    <t>0 June 1954</t>
  </si>
  <si>
    <t>Completed as Mk.41 A52-313. Delivered during September 1947. Final disposition: sold to World Wide Surveys, June 1954. (Beaufort, Beaufighter and Mosquito in Australian Service, Stewart Wilson, 1990) N1597V (Air Britain Serials)</t>
  </si>
  <si>
    <t>A52-39</t>
  </si>
  <si>
    <t>5OTU/Cv T43/reserial A52-1069</t>
  </si>
  <si>
    <t>Built as F.B.40. Delivered during November 1944. Converted to Mk.43 A52-1069. Final disposition: dismantled by purchaser, June 1954. (Beaufort, Beaufighter and Mosquito in Australian Service, Stewart Wilson, 1990) Sold .54 and dismantled (Air Britain Serials)</t>
  </si>
  <si>
    <t>reserial A52-1069</t>
  </si>
  <si>
    <t>A52-33</t>
  </si>
  <si>
    <t>5OTU/Cv T43/reserial A52-1066</t>
  </si>
  <si>
    <t>Built as F.B.40. Delivered during January 1945. Converted to Mk.43 A52-1066. Final disposition: dismantled by purchaser, June 1954. (Beaufort, Beaufighter and Mosquito in Australian Service, Stewart Wilson, 1990) Sold .54 and dismantled (Air Britain Serials)</t>
  </si>
  <si>
    <t>reserial A52-1066</t>
  </si>
  <si>
    <t>A52-32</t>
  </si>
  <si>
    <t>5OTU/Cv T43/reserial A52-1065</t>
  </si>
  <si>
    <t>Built as F.B.40. Delivered during November 1944. Converted to Mk.43 A52-1065. Final disposition: dismantled by purchaser, June 1954. (Beaufort, Beaufighter and Mosquito in Australian Service, Stewart Wilson, 1990) Sold .54 and dismantled (Air Britain Serials)</t>
  </si>
  <si>
    <t>reserial A52-1065</t>
  </si>
  <si>
    <t>A52-31</t>
  </si>
  <si>
    <t>5OTU/Cv T43/reserial A52-1064</t>
  </si>
  <si>
    <t>Built as F.B.40. Delivered during January 1945. Converted to Mk.43 A52-1064. Final disposition: dismantled by purchaser, June 1954. (Beaufort, Beaufighter and Mosquito in Australian Service, Stewart Wilson, 1990) Sold .54 and dismantled (Air Britain Serials)</t>
  </si>
  <si>
    <t>reserial A52-1064</t>
  </si>
  <si>
    <t>A52-25</t>
  </si>
  <si>
    <t>5OTU/Cv T43/reserial A52-1060</t>
  </si>
  <si>
    <t>Built as F.B.40. Delivered during December 1944. Converted to Mk.43 A52-1060. Final disposition: dismantled by purchaser, June 1954. (Beaufort, Beaufighter and Mosquito in Australian Service, Stewart Wilson, 1990) Sold .54 and dismantled (Air Britain Serials)</t>
  </si>
  <si>
    <t>reserial A52-1060</t>
  </si>
  <si>
    <t>A52-3</t>
  </si>
  <si>
    <t>1APU/Cv T43/reserial A52-1050</t>
  </si>
  <si>
    <t>Built as F.B.40. Delivered during May 1944. Converted to Mk.43 A52-1050, April 1946. Final disposition: dismantled by purchaser, June 1954. (Beaufort, Beaufighter and Mosquito in Australian Service, Stewart Wilson, 1990) 01/05/44 2 AP. 05/05/44 1 APU. 08/11/44 De Havilland factory. This was one of 22 FB40s converted into T43 Trainers between 27/06/44 and 02/05/47. Renumbered to A52-1050 14/12/44 2 AP. 18/12/44 De Havilland factory. 19/07/44 3 AD Amberley Qld. 19/09/46 Stored Archerfield Qld. 16/07/53 Engines removed. 02/02/54 Sold. 15/06/54 Aircraft dismantled and removed by purchaser. Profile drawing in Baker p.31 lists colours of Foliage Green and Earth brown over Sky Blue. (http://www.adf-serials.com/2a52.shtml) Sold .54 and dismantled (Air Britain Serials)</t>
  </si>
  <si>
    <t>reserial A52-1050</t>
  </si>
  <si>
    <t>A52-42</t>
  </si>
  <si>
    <t>Cv T43/reserial A52-1070</t>
  </si>
  <si>
    <t>Completed as Mk.43 A52-1070. Delivered during May 1947. Final disposition: dismantled by purchaser, June 1954. (Beaufort, Beaufighter and Mosquito in Australian Service, Stewart Wilson, 1990) Sold .54 and dismantled (Air Britain Serials)</t>
  </si>
  <si>
    <t>reserial A52-1070</t>
  </si>
  <si>
    <t>A52-38</t>
  </si>
  <si>
    <t>Cv T43/reserial A52-1068</t>
  </si>
  <si>
    <t>Built as F.B.40. Delivered during January 1945. Converted to Mk.43 A52-1068. Final disposition: dismantled by purchaser, June 1954. (Beaufort, Beaufighter and Mosquito in Australian Service, Stewart Wilson, 1990) Sold .54 and dismantled (Air Britain Serials)</t>
  </si>
  <si>
    <t>reserial A52-1068</t>
  </si>
  <si>
    <t>A52-27</t>
  </si>
  <si>
    <t>Cv T43/reserial A52-1061</t>
  </si>
  <si>
    <t>Completed as Mk.43 A52-1061. Delivered during November 1946. Final disposition: dismantled by purchaser, June 1954. (Beaufort, Beaufighter and Mosquito in Australian Service, Stewart Wilson, 1990) Sold .54 and dismantled (Air Britain Serials)</t>
  </si>
  <si>
    <t>reserial A52-1061</t>
  </si>
  <si>
    <t>A52-22</t>
  </si>
  <si>
    <t>Cv T43/reserial A52-1059</t>
  </si>
  <si>
    <t>Completed as Mk.43 A52-1059. Delivered during November 1946. Final disposition: dismantled by purchaser, June 1954. (Beaufort, Beaufighter and Mosquito in Australian Service, Stewart Wilson, 1990) Sold .54 and dismantled (Air Britain Serials)</t>
  </si>
  <si>
    <t>reserial A52-1059</t>
  </si>
  <si>
    <t>A52-21</t>
  </si>
  <si>
    <t>Cv T43/reserial A52-1058</t>
  </si>
  <si>
    <t>Completed as Mk.43 A52-1058. Delivered during September 1946. Final disposition: dismantled by purchaser, June 1954. (Beaufort, Beaufighter and Mosquito in Australian Service, Stewart Wilson, 1990) Sold .54 and dismantled (Air Britain Serials)</t>
  </si>
  <si>
    <t>reserial A52-1058</t>
  </si>
  <si>
    <t>A52-6</t>
  </si>
  <si>
    <t>Built as F.B.40. Delivered during August 1944. Final disposition: sold and dismantled by purchaser, June 1954. (Beaufort, Beaufighter and Mosquito in Australian Service, Stewart Wilson, 1990) Sold .54 and dismantled (Air Britain Serials)</t>
  </si>
  <si>
    <t>A52-15</t>
  </si>
  <si>
    <t>Built as F.B.40. Delivered during May 1946. Final disposition: sold and dismantled by purchaser, June 1954. (Beaufort, Beaufighter and Mosquito in Australian Service, Stewart Wilson, 1990) Sold .54 and dismantled (Air Britain Serials)</t>
  </si>
  <si>
    <t>A52-161</t>
  </si>
  <si>
    <t>Built as F.B.40. Delivered during December 1945. Final disposition: sold and dismantled by purchaser, June 1954. (Beaufort, Beaufighter and Mosquito in Australian Service, Stewart Wilson, 1990) Presentation Aircraft 'Bridgetown' Sold .54 (Air Britain Serials)</t>
  </si>
  <si>
    <t>A52-164</t>
  </si>
  <si>
    <t>Built as F.B.40. Delivered during January 1946. Final disposition: dismantled by purchaser, June 1954. (Beaufort, Beaufighter and Mosquito in Australian Service, Stewart Wilson, 1990) Sold .54 and dismantled (Air Britain Serials)</t>
  </si>
  <si>
    <t>A52-169</t>
  </si>
  <si>
    <t>A52-171</t>
  </si>
  <si>
    <t>Built as F.B.40. Delivered during February 1946. Final disposition: dismantled by purchaser, June 1954. (Beaufort, Beaufighter and Mosquito in Australian Service, Stewart Wilson, 1990) Sold .54 and dismantled (Air Britain Serials)</t>
  </si>
  <si>
    <t>A52-172</t>
  </si>
  <si>
    <t>A52-174</t>
  </si>
  <si>
    <t>A52-175</t>
  </si>
  <si>
    <t>Built as F.B.40. Delivered during March 1946. Final disposition: dismantled by purchaser, June 1954. (Beaufort, Beaufighter and Mosquito in Australian Service, Stewart Wilson, 1990) Sold .54 and dismantled (Air Britain Serials)</t>
  </si>
  <si>
    <t>A52-179</t>
  </si>
  <si>
    <t>Built as F.B.40. Delivered during March 1946. Final disposition: dismantled by purchaser, June 1954. (Beaufort, Beaufighter and Mosquito in Australian Service, Stewart Wilson, 1990) To instr a/f Sold .53 (Air Britain Serials)</t>
  </si>
  <si>
    <t>A52-181</t>
  </si>
  <si>
    <t>Built as F.B.40. Delivered during March 1946. Final disposition: dismantled by purchaser, June 1954. (Beaufort, Beaufighter and Mosquito in Australian Service, Stewart Wilson, 1990) Cv Instr a/f Sold .53 (Air Britain Serials)</t>
  </si>
  <si>
    <t>A52-182</t>
  </si>
  <si>
    <t>A52-183</t>
  </si>
  <si>
    <t>Built as F.B.40. Delivered during May 1946. Final disposition: dismantled by purchaser, June 1954. (Beaufort, Beaufighter and Mosquito in Australian Service, Stewart Wilson, 1990) Sold .54 and dismantled (Air Britain Serials)</t>
  </si>
  <si>
    <t>A52-184</t>
  </si>
  <si>
    <t>Built as F.B.40. Delivered during April 1946. Final disposition: dismantled by purchaser, June 1954. (Beaufort, Beaufighter and Mosquito in Australian Service, Stewart Wilson, 1990) Sold .54 and dismantled (Air Britain Serials)</t>
  </si>
  <si>
    <t>A52-185</t>
  </si>
  <si>
    <t>A52-186</t>
  </si>
  <si>
    <t>A52-187</t>
  </si>
  <si>
    <t>A52-188</t>
  </si>
  <si>
    <t>Built as F.B.40. Delivered during June 1946. Final disposition: dismantled by purchaser, June 1954. (Beaufort, Beaufighter and Mosquito in Australian Service, Stewart Wilson, 1990) Sold .54 and dismantled (Air Britain Serials)</t>
  </si>
  <si>
    <t>A52-189</t>
  </si>
  <si>
    <t>A52-191</t>
  </si>
  <si>
    <t>A52-212</t>
  </si>
  <si>
    <t>Built as F.B.40. Delivered during July 1946. Final disposition: dismantled by purchaser, June 1954. (Beaufort, Beaufighter and Mosquito in Australian Service, Stewart Wilson, 1990) Sold .54 and dismantled (Air Britain Serials)</t>
  </si>
  <si>
    <t>A52-5</t>
  </si>
  <si>
    <t>RG268</t>
  </si>
  <si>
    <t>1FU/1OFU/Cv PR34A/81</t>
  </si>
  <si>
    <t>10 June 1954</t>
  </si>
  <si>
    <t>U/c jammed bellylanded at Labutin 10.6.54 (Air Britain Serials)</t>
  </si>
  <si>
    <t>RL174</t>
  </si>
  <si>
    <t>29/25/29/85/228OCU</t>
  </si>
  <si>
    <t>12 June 1954</t>
  </si>
  <si>
    <t>SS 12.6.54 (Air Britain Serials)</t>
  </si>
  <si>
    <t>RF985</t>
  </si>
  <si>
    <t>21 June 1954</t>
  </si>
  <si>
    <t>SOC 21.6.54 (Air Britain Serials)</t>
  </si>
  <si>
    <t>RL181</t>
  </si>
  <si>
    <t>SS 21.6.54 (Air Britain Serials)</t>
  </si>
  <si>
    <t>TW236</t>
  </si>
  <si>
    <t>Sold 21.6.54 (Air Britain Serials) Fixed Wings.</t>
  </si>
  <si>
    <t>RK985</t>
  </si>
  <si>
    <t>RR274</t>
  </si>
  <si>
    <t>51OTU/ETPS/228OCU/Sylt</t>
  </si>
  <si>
    <t>24 June 1954</t>
  </si>
  <si>
    <t>SOC 24.6.54 (Air Britain Serials)</t>
  </si>
  <si>
    <t>Sylt</t>
  </si>
  <si>
    <t>RL205</t>
  </si>
  <si>
    <t>85/29/219</t>
  </si>
  <si>
    <t>SS 24.6.54 (Air Britain Serials)</t>
  </si>
  <si>
    <t>RL154</t>
  </si>
  <si>
    <t>RK996</t>
  </si>
  <si>
    <t>RL180</t>
  </si>
  <si>
    <t>RL193</t>
  </si>
  <si>
    <t>264/23/264</t>
  </si>
  <si>
    <t>26 June 1954</t>
  </si>
  <si>
    <t>SS 26.6.54 (Air Britain Serials)</t>
  </si>
  <si>
    <t>TA653</t>
  </si>
  <si>
    <t>SIU</t>
  </si>
  <si>
    <t>30 June 1954</t>
  </si>
  <si>
    <t>SS 30.6.54 (Air Britain Serials)</t>
  </si>
  <si>
    <t>TA715</t>
  </si>
  <si>
    <t>TK622</t>
  </si>
  <si>
    <t>VP349</t>
  </si>
  <si>
    <t>502/204AFS/FETS</t>
  </si>
  <si>
    <t>1 July 1954</t>
  </si>
  <si>
    <t>Swung on landing and u/c collapsed Seletar 1.7.54 (Air Britain Serials)</t>
  </si>
  <si>
    <t>RL130</t>
  </si>
  <si>
    <t>29/39</t>
  </si>
  <si>
    <t>SOC 1.7.54 (Air Britain Serials)</t>
  </si>
  <si>
    <t>VT593</t>
  </si>
  <si>
    <t>609/64/1689 Flt/FTU</t>
  </si>
  <si>
    <t>22 July 1954</t>
  </si>
  <si>
    <t>TW239</t>
  </si>
  <si>
    <t>RN 811/790/AAEE/790/FRU</t>
  </si>
  <si>
    <t>0 August 1954</t>
  </si>
  <si>
    <t>Offered to Israel in August 1954 by R A Short (Air Enthusiast, September / October 1999) Sold 31.8.53 (Air Britain Serials) Fixed Wings.</t>
  </si>
  <si>
    <t>TW285</t>
  </si>
  <si>
    <t>RN 778/RAE/771/703/790</t>
  </si>
  <si>
    <t>Offered to Israel in August 1954 by R A Short (Air Enthusiast, September / October 1999) Sold 31.8.53 (Air Britain Serials)</t>
  </si>
  <si>
    <t>TW241</t>
  </si>
  <si>
    <t>RN 778/TRE/RAE/703/771</t>
  </si>
  <si>
    <t>TW279</t>
  </si>
  <si>
    <t>Offered to Israel in August 1954 by R A Short (Air Enthusiast, September / October 1999) Sold 23.7.53 (Air Britain Serials)</t>
  </si>
  <si>
    <t>TW282</t>
  </si>
  <si>
    <t>RN 762/790/FRU</t>
  </si>
  <si>
    <t>TW252</t>
  </si>
  <si>
    <t>TW254</t>
  </si>
  <si>
    <t>Offered to Israel in August 1954 by R A Short (Air Enthusiast, September / October 1999) Sold 25.11.53 (Air Britain Serials)</t>
  </si>
  <si>
    <t>TW287</t>
  </si>
  <si>
    <t>RN 790/Airwork</t>
  </si>
  <si>
    <t>TE711</t>
  </si>
  <si>
    <t>Offered to Israel in August 1954 by R A Short (Air Enthusiast, September / October 1999) Sold 25.3.53 (Air Britain Serials)</t>
  </si>
  <si>
    <t>TE720</t>
  </si>
  <si>
    <t>TE813</t>
  </si>
  <si>
    <t>Offered to Israel in August 1954 by R A Short (Air Enthusiast, September / October 1999) Sold 25.11.52 (Air Britain Serials)</t>
  </si>
  <si>
    <t>TE829</t>
  </si>
  <si>
    <t>TS449</t>
  </si>
  <si>
    <t>TW228</t>
  </si>
  <si>
    <t>TW242</t>
  </si>
  <si>
    <t>TE871</t>
  </si>
  <si>
    <t>Piloted by F/O Jones (Crash Log) U/c jammed up crashlanded Schleswigland 20.11.56 (Air Britain Serials) 
It was 20th Nov 1956 at 1300hrs when this DeHavilland Mosquito B35 converted to TT35 specification and registered TA669 crashed at RAF Schleswigland. 
9.30am that morning Roly Pickering had scrounged a 'flip' * with F/O Frank Jones. This is the same lucky F/O Jones who only weeks earlier had narrowly escaped death or injury in a serious car crash near Schleswig.
Following is Roland's personal account of the plane crash written January 28th 1958:
A Narrow Escape
It was November 20th 1956 when I had my narrowest escape. About 0930 hours I went for a 'flip' in a Mosquito aircraft from my station in North Germany. The pilot's name was Frank Jones and he seemed a very nice chap. He asked me if there was anywhere special I would like to go. I selected Eckenförde and after five minutes we were heading down the coast for Travemünde. Arriving there in about 15 or 20 minutes we soon spotted the famous casino.
On the way back Frank had to do an asymmetric check (cutting one engine). Nearing home Frank tried to un-feather the engine but was unsuccessful so he decided to do a one-engined landing.
Dropping his undercarriage we came in for the final approach, but when we were were 800' high our undercarriage was not locked down so he told the Control Officer over the intercom that he was overshooting. Selecting undercarriage and flaps "UP" and opening the throttle we did a left bank. The next moment Frank says, "My God, the wingtip's touching", and the next instant seemed to be like a kaleidoscope.
As I was coming to I found I was lying on the ground with blankets all round me, and the blurred faces of the firemen who had come to our rescue, leaning over me.
There was very little left of the aircraft but luckily Frank and I escaped with bruises and scratches. We were taken to the German hospital for X-Rays and treated for shock but we were able to leave after 5 days.
But it wasn't bad news for everyone. The model aircraft club benefited from the balsawood salvaged from the wreckage of TA669.
 I have a souvenir from the Mosquito TA669 crash; the funnel/cup that formed the business end of the urinal; this was attached to a rubber tube that led to a small tank in the bowels of the aircraft. When the smell became overpowering, a mechanic would be detailed to empty it. Robin Burton
(http://www.adenairways.com/Schleswig/Crash%20TA669.htm)</t>
  </si>
  <si>
    <t>Cv TT/228OTU</t>
  </si>
  <si>
    <t>25 April 1957</t>
  </si>
  <si>
    <t>SS 25.4.57 (Air Britain Serials)</t>
  </si>
  <si>
    <t>TH990</t>
  </si>
  <si>
    <t>Cv TT/228OCU</t>
  </si>
  <si>
    <t>PZ413</t>
  </si>
  <si>
    <t>143/248/143/248/489/132OTU</t>
  </si>
  <si>
    <t>0 May 1957</t>
  </si>
  <si>
    <t>FB.VI PZ413 DH (Hatfield) NZ2381 Mar 24, 1948 ZK-BCT (Sep 2, 1953) GSB Tender No.4980 May 1953, sold Aircraft Supplies Ltd, PN. . www.kiwiaircraftimages.com/mossielisting.html NZ2381 FB.VI Built at Hatfield and delivered sometime between 16 May 1944 and 19 June 1945. Previously PZ413. Ferried from the United Kingdom by an RAF/RNZAF crew and BOC Ohakea on 25 March 1948. Ferried to Taieri for storage shortly after arrival. Declared surplus on SR.4103 dated 17 July 1953 and sold to Aircraft Supplies Ltd, Palmerston North. Entered the New Zealand Civil Aircraft Register as ZK-BCT on 02 September 1953. Cancelled from register in May 1957 and scrapped at Palmerston North. Some remnants remained in the area until the late 1970s. . (http://www.adf-serials.com/nz-serials/) To RNZAF 23.1.48 as NZ2381 ZK-BCT N4935V? scrapped Palmerston North. FB.VI PZ413 DH (Hatfield) NZ2381 Mar 24, 1948 ZK-BCT (Sep 2, 1953) GSB Tender No.4980 May 1953, sold Aircraft Supplies Ltd, PN. (Air Britain Serials)</t>
  </si>
  <si>
    <t>PZ200</t>
  </si>
  <si>
    <t>151/68/25/54OTU</t>
  </si>
  <si>
    <t>FB.VI PZ200 DH (Hatfield) NZ2387 Apr 9, 1948 ZK-BCY (Sep 2, 1953) GSB Tender No.4980 May 1953, sold Aircraft Supplies Ltd, PN. . www.kiwiaircraftimages.com/mossielisting.html NZ2387 FB.VI Built at Hatfield and delivered sometime between 16 May 1944 and 19 June 1945. Previously PZ200. Ferried from the United Kingdom by an RAF/RNZAF crew and BOC Ohakea on 09 April 1948. Ferried to Taieri for storage shortly after arrival. Declared surplus on SR.4103 dated 17 July 1953 and sold to Aircraft Supplies Ltd, Palmerston North. Entered the New Zealand Civil Aircraft Register as ZK-BCY on 02 September 1953. Cancelled from register in May 1957 and scrapped at Palmerston North. Some remnants remained in the area until the late 1970s. . (http://www.adf-serials.com/nz-serials/) To RNZAF 27.1.48 as NZ2387 ZK-BCY scrapped Palmerston North (Air Britain Serials)</t>
  </si>
  <si>
    <t>RF849</t>
  </si>
  <si>
    <t>404/489/132OTU</t>
  </si>
  <si>
    <t>FB.VI RF849 Standard Motors NZ2386 Apr 9, 1948 ZK-BCX (Sep 2, 1953) GSB Tender No.4980 May 1953, sold Aircraft Supplies Ltd, PN. . www.kiwiaircraftimages.com/mossielisting.html NZ2386 FB.VI Built at Standard Motors and delivered sometime between 16 December 1944 and 05 June 1945. Previously RF849. Ferried from the United Kingdom by an RAF/RNZAF crew and BOC Ohakea on 09 April 1948. Ferried to Taieri for storage shortly after arrival. Declared surplus on SR.4103 dated 17 July 1953 and sold to Aircraft Supplies Ltd, Palmerston North. Entered the New Zealand Civil Aircraft Register as ZK-BCX on 02 September 1953. Cancelled from register in May 1957 and scrapped at Palmerston North. Some remnants remained in the area until the late 1970s. . (http://www.adf-serials.com/nz-serials/) To RNZAF 27.1.48 as NZ2386 ZK-BCX Scrapped Palmerston North (Air Britain Serials)</t>
  </si>
  <si>
    <t>RF597</t>
  </si>
  <si>
    <t>FB.VI RF597 Standard Motors NZ2383 Mar 24, 1948 ZK-BCU (Sep 2, 1953) GSB Tender No.4980 May 1953, sold Aircraft Supplies Ltd, PN. components stored RNZAF . www.kiwiaircraftimages.com/mossielisting.html NZ2383 FB.VI Built at Standard Motors and delivered sometime between 16 December 1944 and 05 June 1945. Previously RF597. Ferried from the United Kingdom by an RAF/RNZAF crew and BOC Ohakea on 25 March 1948. Ferried to Taieri for storage shortly after arrival. Declared surplus on SR.4103 dated 17 July 1953 and sold to Aircraft Supplies Ltd, Palmerston North. Entered the New Zealand Civil Aircraft Register as ZK-BCU on 02 September 1953. Cancelled from register in May 1957 and scrapped at Palmerston North. Some remnants remained in the area until the late 1970s. . (http://www.adf-serials.com/nz-serials/) To RNZAF 27.1.48 as NZ2383 ZK-BCU scrapped Palmerston North pts held by RNZAF Mus (Air Britain Serials)</t>
  </si>
  <si>
    <t>RG202</t>
  </si>
  <si>
    <t>544/540/58/540/237OCU/Cv PR34A/231OCU</t>
  </si>
  <si>
    <t>27 May 1957</t>
  </si>
  <si>
    <t>SS 27.5.57 (Air Britain Serials)</t>
  </si>
  <si>
    <t>RG242</t>
  </si>
  <si>
    <t>SS 27 534 (Air Britain Serials)</t>
  </si>
  <si>
    <t>TH981</t>
  </si>
  <si>
    <t>142/Cv TT/2CAACU/5CAACU</t>
  </si>
  <si>
    <t>23 July 1957</t>
  </si>
  <si>
    <t>SOC 23.7.57 (Air Britain Serials)</t>
  </si>
  <si>
    <t>RR316</t>
  </si>
  <si>
    <t>13OTU/204CTU/204AFS/Bassingbourn/204AFS/231OCU</t>
  </si>
  <si>
    <t>6 August 1957</t>
  </si>
  <si>
    <t>SS 6.8.57 (Air Britain Serials)</t>
  </si>
  <si>
    <t>LR534</t>
  </si>
  <si>
    <t>USAAF/464/204AFS/231OCU/MU</t>
  </si>
  <si>
    <t>440427 MOSQUITO LE-534 BURY ST EDMUNDS, UK 802R (Thomas Ensminger) SS 6.8.57 (Air Britain Serials)</t>
  </si>
  <si>
    <t>MU</t>
  </si>
  <si>
    <t>VA924</t>
  </si>
  <si>
    <t>CFS/204AFS/231OCU</t>
  </si>
  <si>
    <t>VT588</t>
  </si>
  <si>
    <t>608/CFS/229OCU</t>
  </si>
  <si>
    <t>229OCU</t>
  </si>
  <si>
    <t>TV974</t>
  </si>
  <si>
    <t>39/I Avn Med</t>
  </si>
  <si>
    <t>I Avn Med</t>
  </si>
  <si>
    <t>A52-197</t>
  </si>
  <si>
    <t>87/Cv PR41/reserial A52-306/87</t>
  </si>
  <si>
    <t>20 August 1957</t>
  </si>
  <si>
    <t>Completed as Mk.41 A52-306. Delivered during August 1947. Final disposition: sold to World Wide Surveys, May 1954. (Beaufort, Beaufighter and Mosquito in Australian Service, Stewart Wilson, 1990) N1596V/VH-WWS Struck off 20.08.57 (Air Britain Serials)</t>
  </si>
  <si>
    <t>TK652</t>
  </si>
  <si>
    <t>23 August 1957</t>
  </si>
  <si>
    <t>SS 10.6.55 EC-WKH EC-AKH Written off 23.8.57 (Air Britain Serials)</t>
  </si>
  <si>
    <t>VT617</t>
  </si>
  <si>
    <t>26 August 1957</t>
  </si>
  <si>
    <t>TA651</t>
  </si>
  <si>
    <t>SIU/Cv TT/226OCU/233OCU/3-4CAACU</t>
  </si>
  <si>
    <t>30 August 1957</t>
  </si>
  <si>
    <t>SS 30.8.57 (Air Britain Serials)</t>
  </si>
  <si>
    <t>3-4CAACU</t>
  </si>
  <si>
    <t>TJ125</t>
  </si>
  <si>
    <t>Cv TT/226OCU/233OCU/2CAACU</t>
  </si>
  <si>
    <t>TK611</t>
  </si>
  <si>
    <t>Cv TT/229OCU/1CAACU/229OCU</t>
  </si>
  <si>
    <t>TV981</t>
  </si>
  <si>
    <t>204AFS/1689 Flt/FTU</t>
  </si>
  <si>
    <t>SS 26.8.57 (Air Britain Serials)</t>
  </si>
  <si>
    <t>RV365</t>
  </si>
  <si>
    <t>Cv TT35/226OCU/233OCU</t>
  </si>
  <si>
    <t>TA711</t>
  </si>
  <si>
    <t>Cv TT/226OCU/233OCU</t>
  </si>
  <si>
    <t>TJ149</t>
  </si>
  <si>
    <t>HJ994</t>
  </si>
  <si>
    <t>4/13OTU/228OCU</t>
  </si>
  <si>
    <t>RS716</t>
  </si>
  <si>
    <t>TJ121</t>
  </si>
  <si>
    <t>Cv TT/238OCU</t>
  </si>
  <si>
    <t>238OCU</t>
  </si>
  <si>
    <t>TA685</t>
  </si>
  <si>
    <t>Cv TT/233OCU</t>
  </si>
  <si>
    <t>TJ157</t>
  </si>
  <si>
    <t>Cv TT/229OCU</t>
  </si>
  <si>
    <t>TK648</t>
  </si>
  <si>
    <t>230OCU/139</t>
  </si>
  <si>
    <t>10 September 1957</t>
  </si>
  <si>
    <t>Sold 15.12.54 CF-HMP Written off nr Neepawa Manitoba 10.9.57 (Air Britain Serials)</t>
  </si>
  <si>
    <t>TA686</t>
  </si>
  <si>
    <t>Cv TT/APS Sylt/SF Schleswigland/APS Sylt</t>
  </si>
  <si>
    <t>17 October 1957</t>
  </si>
  <si>
    <t>Lost power on take-off and crashed in wood Schleswigland 17.10.57 (Air Britain Serials) 
Mon, 23/11/2009 - 5:20pm | Frank Brooks 
I was stationed at RAF Schleswigland 1956-8 as a Target Towing Operator on the Mosquito. I vividly remember the crash of TA 686 in which F/O Masterson was tragically killed. I flew in this aircraft the previous day towing over the Todendorf firing range. On the 17th. October 1957 at lunchtime 21 year old F/O Masterson was completing the end of a conversion to the Mosquito after flying Vampire Jets and had been airborne for just under 1hr. and returned to base to carry out some ' touch and go's' and on the 3rd one he made a normal approach the wheels touched the runway, he opened the throttle climbed to about 100ft. the engine 'spluttered' and he crashed into a pine forest at the end of the runway cutting a swathe into the trees of some 200ft, before bursting into flames. He was buried at the British Military Cemetary in Hamburg, I was on the Guard of Honour for this. It turned out that F/o Masterson had forgotten to change over the fuel cock, this should have been done after 1hr. flying. Because of the difficulty for the pilot reaching this lever which was behind him, and as we sat on his right hand side some 12-18 inches back we were given the task of changing the tanks under the pilots instruction and also to remind him after 1hr. flying. Unfotunately F/o Masterson was flying solo.
Frank Brooks Ex. Target Towing Operator 
(http://www.adenhistory.com/mosquito-crash-ta-686)</t>
  </si>
  <si>
    <t>TK604</t>
  </si>
  <si>
    <t>Cv TT/Hdlg Sqn/1CAACU/Thum Flt</t>
  </si>
  <si>
    <t>29 October 1957</t>
  </si>
  <si>
    <t>U/c jammed belly-landed at Woodvale 29.10.57 (Air Britain Serials)</t>
  </si>
  <si>
    <t>Thum Flt</t>
  </si>
  <si>
    <t>TJ142</t>
  </si>
  <si>
    <t>20 November 1957</t>
  </si>
  <si>
    <t>SS 18.8.55 To CF-IMA Kidlington 7.8.55 Broken up Hurn 20.11.57 wings to Uplands Canada for spares (Air Britain Serials)</t>
  </si>
  <si>
    <t>TJ127</t>
  </si>
  <si>
    <t>5 December 1957</t>
  </si>
  <si>
    <t>SS 5.12.57 (Air Britain Serials)</t>
  </si>
  <si>
    <t>TJ136</t>
  </si>
  <si>
    <t>TK591</t>
  </si>
  <si>
    <t>TK592</t>
  </si>
  <si>
    <t>TA666</t>
  </si>
  <si>
    <t>Cv TT/3-4CAACU</t>
  </si>
  <si>
    <t>12 December 1957</t>
  </si>
  <si>
    <t>SS 12.12.57 (Air Britain Serials)</t>
  </si>
  <si>
    <t>TJ115</t>
  </si>
  <si>
    <t>TA698</t>
  </si>
  <si>
    <t>TA723</t>
  </si>
  <si>
    <t>TJ155</t>
  </si>
  <si>
    <t>A52-90</t>
  </si>
  <si>
    <t>1APU/ARDU/Cv PR41/reserial A52-300/1APU/ARDU</t>
  </si>
  <si>
    <t>Sold .58 to RH Grant Trading Co</t>
  </si>
  <si>
    <t>A52-8</t>
  </si>
  <si>
    <t>87/Cv T43/reserial A52-1056/CFS/ARDU/87</t>
  </si>
  <si>
    <t>A52-198</t>
  </si>
  <si>
    <t>87/5OTU/Cv PR41/reserial A52-307/87</t>
  </si>
  <si>
    <t>A52-192</t>
  </si>
  <si>
    <t>87/5OTU/Cv PR41/reserial A52-301/87</t>
  </si>
  <si>
    <t>A52-83</t>
  </si>
  <si>
    <t>87/Cv PR41/reserial A52-326/87</t>
  </si>
  <si>
    <t>A52-201</t>
  </si>
  <si>
    <t>87/Cv PR41/reserial A52-310/87</t>
  </si>
  <si>
    <t>A52-199</t>
  </si>
  <si>
    <t>87/Cv PR41/reserial A52-308/87</t>
  </si>
  <si>
    <t>A52-196</t>
  </si>
  <si>
    <t>87/Cv PR41/reserial A52-305/87</t>
  </si>
  <si>
    <t>A52-193</t>
  </si>
  <si>
    <t>87/Cv PR41/reserial A52-302/87</t>
  </si>
  <si>
    <t>A52-11</t>
  </si>
  <si>
    <t>87/Cv T43/reserial A52-1057/87</t>
  </si>
  <si>
    <t>A52-28</t>
  </si>
  <si>
    <t>87/Cv T43/reserial A52-1062/8</t>
  </si>
  <si>
    <t>Sold .58 to RH Grant Trading Co. Under Rebuild in SA as A52-28</t>
  </si>
  <si>
    <t>A52-49</t>
  </si>
  <si>
    <t>5OTU/Cv PR41/reserial A52-323</t>
  </si>
  <si>
    <t>Sold .58 to Wilmor Aviation</t>
  </si>
  <si>
    <t>reserial A52-323</t>
  </si>
  <si>
    <t>A52-64</t>
  </si>
  <si>
    <t>Cv PR41/reserial A52-325/87</t>
  </si>
  <si>
    <t>A52-45</t>
  </si>
  <si>
    <t>Cv PR41/reserial A52-322</t>
  </si>
  <si>
    <t>reserial A52-322</t>
  </si>
  <si>
    <t>A52-41</t>
  </si>
  <si>
    <t>Cv PR41/reserial A52-321</t>
  </si>
  <si>
    <t>reserial A52-321</t>
  </si>
  <si>
    <t>A52-211</t>
  </si>
  <si>
    <t>Cv PR41/reserial A52-320</t>
  </si>
  <si>
    <t>Sold .59 to Wilmor Aviation</t>
  </si>
  <si>
    <t>reserial A52-320</t>
  </si>
  <si>
    <t>A52-209</t>
  </si>
  <si>
    <t>Cv PR41/reserial A52-318</t>
  </si>
  <si>
    <t>reserial A52-318</t>
  </si>
  <si>
    <t>A52-208</t>
  </si>
  <si>
    <t>Cv PR41/reserial A52-317</t>
  </si>
  <si>
    <t>reserial A52-317</t>
  </si>
  <si>
    <t>A52-207</t>
  </si>
  <si>
    <t>Cv PR41/reserial A52-316</t>
  </si>
  <si>
    <t>reserial A52-316</t>
  </si>
  <si>
    <t>A52-206</t>
  </si>
  <si>
    <t>Cv PR41/reserial A52-315</t>
  </si>
  <si>
    <t>reserial A52-315</t>
  </si>
  <si>
    <t>TK599</t>
  </si>
  <si>
    <t>Lost height after prop feathered and bellylanded in field 6m NW of Hohenwestedt West Germany 11.2.58</t>
  </si>
  <si>
    <t>VT629</t>
  </si>
  <si>
    <t>TH977</t>
  </si>
  <si>
    <t>SS 28.3.58</t>
  </si>
  <si>
    <t>TJ117</t>
  </si>
  <si>
    <t>RG296</t>
  </si>
  <si>
    <t>SS 11.1.58</t>
  </si>
  <si>
    <t>PF628</t>
  </si>
  <si>
    <t>SS 13.1.58</t>
  </si>
  <si>
    <t>PF664</t>
  </si>
  <si>
    <t>Stored Losiemouth 15.1.54 SS 13.1.58</t>
  </si>
  <si>
    <t>NS660</t>
  </si>
  <si>
    <t>1958</t>
  </si>
  <si>
    <t>To RAAF 12.10.44 as A52-602 87 Sqn Sold to Wilmor Aviation .58</t>
  </si>
  <si>
    <t>NS727</t>
  </si>
  <si>
    <t>To RAAF 27.12.44 as A52-610 87 Sqn Sold 1958 to Wilmor Aviation</t>
  </si>
  <si>
    <t>RG120</t>
  </si>
  <si>
    <t>To RAAF 23.4.45 as A52-617 Sold Wilmor Aviation .58</t>
  </si>
  <si>
    <t>PF663</t>
  </si>
  <si>
    <t>Stored Lossiemouth 3.11.54 SS 13.1.58</t>
  </si>
  <si>
    <t>TV983</t>
  </si>
  <si>
    <t>500/CFS/13/39/FTU/APS Sylt</t>
  </si>
  <si>
    <t>SS 15.8.58</t>
  </si>
  <si>
    <t>RR302</t>
  </si>
  <si>
    <t>51OTU/RN</t>
  </si>
  <si>
    <t>SS 22.5.58</t>
  </si>
  <si>
    <t>VT626</t>
  </si>
  <si>
    <t>RS719</t>
  </si>
  <si>
    <t>ETPS/Cv TR35/TRE/AAEE/3CAACU/Thum Flt Woodvale/5CAACU</t>
  </si>
  <si>
    <t>SOC 31.5.58</t>
  </si>
  <si>
    <t>TA694</t>
  </si>
  <si>
    <t>14/Cv TT/229OCU/1CAACU</t>
  </si>
  <si>
    <t>SS 31.1.58</t>
  </si>
  <si>
    <t>1CAACU</t>
  </si>
  <si>
    <t>TA718</t>
  </si>
  <si>
    <t>Cv TT/226OCU/229OCU/1CAACU</t>
  </si>
  <si>
    <t>TJ113</t>
  </si>
  <si>
    <t>SS 4.11.58</t>
  </si>
  <si>
    <t>TA722</t>
  </si>
  <si>
    <t>Cv TT/4CAACU/3CAACU/Thum Flt Woodvale/5CAACU</t>
  </si>
  <si>
    <t>To 7608M (http://www.ukserials.com/)</t>
  </si>
  <si>
    <t>TJ138</t>
  </si>
  <si>
    <t>98/Cv TT/5CAACU</t>
  </si>
  <si>
    <t>TA720</t>
  </si>
  <si>
    <t>Cv TT/3CAACU</t>
  </si>
  <si>
    <t>SOC 6.2.59</t>
  </si>
  <si>
    <t>3CAACU</t>
  </si>
  <si>
    <t>KA202</t>
  </si>
  <si>
    <t>TJ123</t>
  </si>
  <si>
    <t>SS 5.5.59</t>
  </si>
  <si>
    <t>TJ132</t>
  </si>
  <si>
    <t>VT613</t>
  </si>
  <si>
    <t>204AFS/CFS/SF Tangmere/SF Bassingbourn/APS Sylt</t>
  </si>
  <si>
    <t>TJ120</t>
  </si>
  <si>
    <t>98/Cv TT/229OCU/1CAACU</t>
  </si>
  <si>
    <t>SS 2.6.59</t>
  </si>
  <si>
    <t>TK593</t>
  </si>
  <si>
    <t>Cv TT/226OCU/223OCU/1CAACU</t>
  </si>
  <si>
    <t>VA928</t>
  </si>
  <si>
    <t>231OCU/109/139/199</t>
  </si>
  <si>
    <t>TV977</t>
  </si>
  <si>
    <t>13/219/1CAACU</t>
  </si>
  <si>
    <t>TA699</t>
  </si>
  <si>
    <t>Cv TT/2CAACU/APS Sylt/SF Schleswigland</t>
  </si>
  <si>
    <t>SS 9.6.59</t>
  </si>
  <si>
    <t>SF Schleswigland</t>
  </si>
  <si>
    <t>TK607</t>
  </si>
  <si>
    <t>Cv TT/2CAACU/5CAACU/APS Sylt</t>
  </si>
  <si>
    <t>TH987</t>
  </si>
  <si>
    <t>Cv TT/4CAACU/3-4CAACU/5CAACU</t>
  </si>
  <si>
    <t>TA637</t>
  </si>
  <si>
    <t>Cv TT/APS Sylt/SF Schleswigland</t>
  </si>
  <si>
    <t>TK608</t>
  </si>
  <si>
    <t>Cv TT/236OCU/APS Sylt</t>
  </si>
  <si>
    <t>TK609</t>
  </si>
  <si>
    <t>Cv TT/4CAACU/2 TAF CS</t>
  </si>
  <si>
    <t>2 TAF CS</t>
  </si>
  <si>
    <t>TA664</t>
  </si>
  <si>
    <t>RS722</t>
  </si>
  <si>
    <t>RV349</t>
  </si>
  <si>
    <t>TA688</t>
  </si>
  <si>
    <t>TH989</t>
  </si>
  <si>
    <t>TJ153</t>
  </si>
  <si>
    <t>TK603</t>
  </si>
  <si>
    <t>TH996</t>
  </si>
  <si>
    <t>VA883</t>
  </si>
  <si>
    <t>609/SF Celle/231OCU/HCEU/FTU</t>
  </si>
  <si>
    <t>SS 14.7.59</t>
  </si>
  <si>
    <t>TA633</t>
  </si>
  <si>
    <t>Cv TT/Ballykelly/Aldergrove/2CAACU</t>
  </si>
  <si>
    <t>TA647</t>
  </si>
  <si>
    <t>Cv TT/4CAACU/1CAACU/2CAACU</t>
  </si>
  <si>
    <t>TA703</t>
  </si>
  <si>
    <t>General Acft/Cv TT/2CAACU</t>
  </si>
  <si>
    <t>TK606</t>
  </si>
  <si>
    <t>TA641</t>
  </si>
  <si>
    <t>Cv TT/4CAACU/Thum Flt Woodvale/5CAACU</t>
  </si>
  <si>
    <t>SS 16.12.59</t>
  </si>
  <si>
    <t>VR806</t>
  </si>
  <si>
    <t>14/Cv TT35/5CAACU</t>
  </si>
  <si>
    <t>SOC 16.12.59</t>
  </si>
  <si>
    <t>A52-10</t>
  </si>
  <si>
    <t>Cv T43/reserial A52-1055</t>
  </si>
  <si>
    <t>To instr a/f then to Queensland Uni 1960</t>
  </si>
  <si>
    <t>reserial A52-1055</t>
  </si>
  <si>
    <t>TK655</t>
  </si>
  <si>
    <t>1960</t>
  </si>
  <si>
    <t>SS 14.8.56 G-AOSS Scrapped Burnaston .60</t>
  </si>
  <si>
    <t>TK623</t>
  </si>
  <si>
    <t>Sold 15.12.54 CF-HMM Written off Cuidad Trujillo Dominican Rep. 27.3.60</t>
  </si>
  <si>
    <t>NS639</t>
  </si>
  <si>
    <t>544/ME/RN</t>
  </si>
  <si>
    <t>October 1960</t>
  </si>
  <si>
    <t>To RN 25.4.47 (G-AOCI) Burnt Thruxton 10.60 (Air Britain Serials)</t>
  </si>
  <si>
    <t>RG173</t>
  </si>
  <si>
    <t>October, 1960</t>
  </si>
  <si>
    <t>Sold (G-AOCL) Burnt Thruxton 10.60</t>
  </si>
  <si>
    <t>RS715</t>
  </si>
  <si>
    <t>Cv TT35/4CAACU/APS Sylt/3CAACU</t>
  </si>
  <si>
    <t>SOC 18.9.61 pts preserved York</t>
  </si>
  <si>
    <t>TJ118</t>
  </si>
  <si>
    <t>Cv TT/3CAACU/5CAACU</t>
  </si>
  <si>
    <t>SOC 18.9.61 Mosquito Museum London</t>
  </si>
  <si>
    <t>RS718</t>
  </si>
  <si>
    <t>BTU/Cv TR35/1CAACU/TTF Schleswigland/3-4CAACU</t>
  </si>
  <si>
    <t>SOC 19.6.62</t>
  </si>
  <si>
    <t>VP191</t>
  </si>
  <si>
    <t>14/Cv TT35/CAACU</t>
  </si>
  <si>
    <t>Abandoned take-off and overshot into hedge Weston-super-Mare 17.7.62</t>
  </si>
  <si>
    <t>CAACU</t>
  </si>
  <si>
    <t>TW117</t>
  </si>
  <si>
    <t>2APS/SF Linton/204AFS/3CAACU</t>
  </si>
  <si>
    <t>To 7805M(http://www.ukserials.com/)</t>
  </si>
  <si>
    <t>TA639</t>
  </si>
  <si>
    <t>Cv TT/Ballykelly/Aldergrove/3CAACU</t>
  </si>
  <si>
    <t>To 7806M 31.5.63 preserved RAF Museum Cosford</t>
  </si>
  <si>
    <t>TA642</t>
  </si>
  <si>
    <t>Cv TT/3CAACU/1CAACU</t>
  </si>
  <si>
    <t>SOC 31.5.63 Scrapped</t>
  </si>
  <si>
    <t>TA724</t>
  </si>
  <si>
    <t>SOC 31.5.63 used in 633 Sqn film</t>
  </si>
  <si>
    <t>TH998</t>
  </si>
  <si>
    <t>To Smithsonian 17.8.63</t>
  </si>
  <si>
    <t>TA634</t>
  </si>
  <si>
    <t>Cv TT/4CAACU/APS Sylt/3CAACU</t>
  </si>
  <si>
    <t>Sold 6.11.63 G-AWJV Mosquito Museum London</t>
  </si>
  <si>
    <t>A52-9</t>
  </si>
  <si>
    <t>1APU/87</t>
  </si>
  <si>
    <t>1964</t>
  </si>
  <si>
    <t>Rtp .64</t>
  </si>
  <si>
    <t>VR794</t>
  </si>
  <si>
    <t>Sold 15.12.54 CF-HMK LV-HHN Written off Rio Cuatro Cordoba Province 22.11.64</t>
  </si>
  <si>
    <t>A52-205</t>
  </si>
  <si>
    <t>Cv PR41/reserial A52-314</t>
  </si>
  <si>
    <t>1966</t>
  </si>
  <si>
    <t>To Instr a/f Still extant .66</t>
  </si>
  <si>
    <t>reserial A52-314</t>
  </si>
  <si>
    <t>RR299</t>
  </si>
  <si>
    <t>51OTU/1FU/ME/204AFS/FTU/HCEU/FCCS/3-4CAACU</t>
  </si>
  <si>
    <t>G-ASKH Crashed during air show Barton 21.7.96</t>
  </si>
  <si>
    <t>TV959</t>
  </si>
  <si>
    <t>13OTU/54OTU/228OCU/204AFS/HCEU/FCCS/1CAACU</t>
  </si>
  <si>
    <t>2004</t>
  </si>
  <si>
    <t>SOC 31.5.63 Imperial War Museum, sold to Paul G. Allen's museum in Seattle in 2004</t>
  </si>
  <si>
    <t>RK952</t>
  </si>
  <si>
    <t>2006</t>
  </si>
  <si>
    <t>De Havilland DH98 Mosquito NF30 RK952 MB24, ND-N
- Picture by André Hiernaux
Wiki DH.98 Mosquito
 111 
- Belmilac : Belgian Mosquitoes
Built at Leavesden under contract 1576/SAS/C.23(a) as Merlin NF30 (Merlin 76 engines)
220545: First flight 
250545: Delivered RAF and transferred to 218 MU at Colerne where the radar and electronics were fitted, was never used operationally 
110745: Stored at 10 MU Hullavington 
311051: Sold to Belgian Air Force 
040953: Taken on Charge after a complete overhaul at Fairey Aviation, Ringway (Manchester) 
000053-000055: 10Sqn (ND-N) 
180855: Last Mosquito-flight (crew Capt.Jos Wijnen + Henri Boels) 
171056: Struck of Charge at Beauvechain (Lot N°13) 
170357: Transferred to Royal Army Museum, Brussels 
000068: Repainted at Koksijde and displayed for the occasion of the 50th Anniversay of the Belgian Military Aviation. 
000068-000079: Displayed in the Royal Army Museum, Brussels 
000079: Restauration is started by a team of volunteers, one of the engines is overhauled 
000084: After the repaint the restauration is stopped, a large number of parts is not refitted. 
000097: A new restauration is started, main task is to fit all the missing parts, including the radar which was missing when the aircraft arrived in the museum. 
000006: Preserved Brussels Air Museum
(http://www.bamf.be/?Aircraft_of_the_Museum) To Belgian AF 23.10.51 as MB-24 SOC 17.10.56 Brussels Museum [c/n 984597] (Air Britain Serials)</t>
  </si>
  <si>
    <t>HJ898</t>
  </si>
  <si>
    <t>8OTU/BOAC/16OTU/304CTU/204AFS/ETPS/RAE</t>
  </si>
  <si>
    <t>Retained at RAE</t>
  </si>
  <si>
    <t>DD715</t>
  </si>
  <si>
    <t>Prototype Mk.XII</t>
  </si>
  <si>
    <t>Cv XII/Mkrs/TFU/85/FIU/406</t>
  </si>
  <si>
    <t>To 4960M</t>
  </si>
  <si>
    <t>HJ671</t>
  </si>
  <si>
    <t>NFT</t>
  </si>
  <si>
    <t>RS712</t>
  </si>
  <si>
    <t>13OTU/Cv TT35/1CAACU/TTF Schleswigland/3-4CAACU</t>
  </si>
  <si>
    <t>G-ASKB N35MK Weeks Air Museum FL</t>
  </si>
  <si>
    <t>W4073</t>
  </si>
  <si>
    <t>Second turret fighter prototype mod to T.III</t>
  </si>
  <si>
    <t>Cv III/AAEE/157/464/21</t>
  </si>
  <si>
    <t>PF558</t>
  </si>
  <si>
    <t>14/98/14/RN</t>
  </si>
  <si>
    <t>Used for spares Fleetlands</t>
  </si>
  <si>
    <t>RG238</t>
  </si>
  <si>
    <t>BEA/Cv PR34A/340/81</t>
  </si>
  <si>
    <t>G-AJZF/RAF as RG238</t>
  </si>
  <si>
    <t>HJ743</t>
  </si>
  <si>
    <t>418/25/487/21</t>
  </si>
  <si>
    <t>NS682</t>
  </si>
  <si>
    <t>544/8OTU/TFU</t>
  </si>
  <si>
    <t>Retained by TFU</t>
  </si>
  <si>
    <t>LR336</t>
  </si>
  <si>
    <t>613/RAE/RN 778</t>
  </si>
  <si>
    <t>NT235</t>
  </si>
  <si>
    <t>141/23/OFU</t>
  </si>
  <si>
    <t>TA719</t>
  </si>
  <si>
    <t>Cv TT/4CAACU/3CAACU</t>
  </si>
  <si>
    <t>G-ASKC Imperial War Mus Duxford</t>
  </si>
  <si>
    <t>RS709</t>
  </si>
  <si>
    <t>Cv TT35/236OCU/3-4CAACU</t>
  </si>
  <si>
    <t>G-ASKA N9797 N98DH G-MOSI</t>
  </si>
  <si>
    <t>KB100</t>
  </si>
  <si>
    <t>RAE/Upwood/16OTU</t>
  </si>
  <si>
    <t>To 5014M</t>
  </si>
  <si>
    <t>RF873</t>
  </si>
  <si>
    <t>404/333/334</t>
  </si>
  <si>
    <t>To R.Nor AF</t>
  </si>
  <si>
    <t>TK656</t>
  </si>
  <si>
    <t>14/Cv PR/58</t>
  </si>
  <si>
    <t>NS758</t>
  </si>
  <si>
    <t>A52-19</t>
  </si>
  <si>
    <t>Cv T43/reserial A52-1053</t>
  </si>
  <si>
    <t>To RNZAF 2.4.47 as NZ2305 Sold for £50 5.53 Under restoration MoTaT Auckland</t>
  </si>
  <si>
    <t>reserial A52-1053</t>
  </si>
  <si>
    <t>VT726</t>
  </si>
  <si>
    <t>HP975</t>
  </si>
  <si>
    <t>KA404</t>
  </si>
  <si>
    <t>MM472</t>
  </si>
  <si>
    <t>To USAAF</t>
  </si>
  <si>
    <t>DD716</t>
  </si>
  <si>
    <t>157/8OTU</t>
  </si>
  <si>
    <t>HJ828</t>
  </si>
  <si>
    <t>248/51OTU</t>
  </si>
  <si>
    <t>To 6325M</t>
  </si>
  <si>
    <t>HK416</t>
  </si>
  <si>
    <t>29/51OTU</t>
  </si>
  <si>
    <t>To 4857M</t>
  </si>
  <si>
    <t>PZ474</t>
  </si>
  <si>
    <t>8ARU/132OTU</t>
  </si>
  <si>
    <t>To RNZAF 23.1.48 as NZ2384 ZK-BCV N9909F Flygvapenmuseum Sweden</t>
  </si>
  <si>
    <t>NT430</t>
  </si>
  <si>
    <t>29/500</t>
  </si>
  <si>
    <t>SOC</t>
  </si>
  <si>
    <t>NT223</t>
  </si>
  <si>
    <t>Mkrs/334</t>
  </si>
  <si>
    <t>Pres. taken to Norway</t>
  </si>
  <si>
    <t>RF905</t>
  </si>
  <si>
    <t>RF787</t>
  </si>
  <si>
    <t>Taken to Norway?</t>
  </si>
  <si>
    <t>RF886</t>
  </si>
  <si>
    <t>VT614</t>
  </si>
  <si>
    <t>SF Coltishall/141</t>
  </si>
  <si>
    <t>HJ704</t>
  </si>
  <si>
    <t>60OTU/141</t>
  </si>
  <si>
    <t>KB130</t>
  </si>
  <si>
    <t>KB131</t>
  </si>
  <si>
    <t>KB139</t>
  </si>
  <si>
    <t>KB141</t>
  </si>
  <si>
    <t>KB147</t>
  </si>
  <si>
    <t>to USAAF as 43-34941 (Air Britain Serials)</t>
  </si>
  <si>
    <t>KB152</t>
  </si>
  <si>
    <t>KB155</t>
  </si>
  <si>
    <t>KB159</t>
  </si>
  <si>
    <t>KB171</t>
  </si>
  <si>
    <t>to USAAF as 43-34947 (Air Britain Serials)</t>
  </si>
  <si>
    <t>KB181</t>
  </si>
  <si>
    <t>to USAAF as 43-34955 (Air Britain Serials)</t>
  </si>
  <si>
    <t>KB187</t>
  </si>
  <si>
    <t>KB306</t>
  </si>
  <si>
    <t>KB312</t>
  </si>
  <si>
    <t>KB316</t>
  </si>
  <si>
    <t>KB317</t>
  </si>
  <si>
    <t>NS508</t>
  </si>
  <si>
    <t>NS632</t>
  </si>
  <si>
    <t>NS634</t>
  </si>
  <si>
    <t>TE723</t>
  </si>
  <si>
    <t>Swung on landing Ford NFT</t>
  </si>
  <si>
    <t>TW230</t>
  </si>
  <si>
    <t>TW235</t>
  </si>
  <si>
    <t>VT730</t>
  </si>
  <si>
    <t>VT731</t>
  </si>
  <si>
    <t>VT732</t>
  </si>
  <si>
    <t>VT733</t>
  </si>
  <si>
    <t>VT734</t>
  </si>
  <si>
    <t>VT735</t>
  </si>
  <si>
    <t>VT736</t>
  </si>
  <si>
    <t>VT737</t>
  </si>
  <si>
    <t>TW233</t>
  </si>
  <si>
    <t>To Israeli AF wings to Mosquito Museum London</t>
  </si>
  <si>
    <t>RF892</t>
  </si>
  <si>
    <t>Retained by MoS</t>
  </si>
  <si>
    <t>TE863</t>
  </si>
  <si>
    <t>To RNZAF 22.7.47 as NZ2355 Sold 5.53 stored RNZAF Wigram</t>
  </si>
  <si>
    <t>PF670</t>
  </si>
  <si>
    <t>N9868F pts at Confederate AF TX [quotes c/n 42]</t>
  </si>
  <si>
    <t>HR344</t>
  </si>
  <si>
    <t>Not delivered to RAF</t>
  </si>
  <si>
    <t>KA890</t>
  </si>
  <si>
    <t>T27</t>
  </si>
  <si>
    <t>RCAF (Air Britain Serials)</t>
  </si>
  <si>
    <t>KA891</t>
  </si>
  <si>
    <t>KA892</t>
  </si>
  <si>
    <t>KA893</t>
  </si>
  <si>
    <t>KA894</t>
  </si>
  <si>
    <t>KA895</t>
  </si>
  <si>
    <t>NS589</t>
  </si>
  <si>
    <t>PR.32 prototype for trials</t>
  </si>
  <si>
    <t>TA378</t>
  </si>
  <si>
    <t>KB144</t>
  </si>
  <si>
    <t>A52-55</t>
  </si>
  <si>
    <t>To instr a/f sold .53 to RH Grant Trading Co</t>
  </si>
  <si>
    <t>TE758</t>
  </si>
  <si>
    <t>To RNZAF 28.2.47 as NZ2328 Sold 5.53 Preserved Ferrymead Aero Soc Christchurch</t>
  </si>
  <si>
    <t>KB110</t>
  </si>
  <si>
    <t>RCAF Accident</t>
  </si>
  <si>
    <t>KB248</t>
  </si>
  <si>
    <t>KB398</t>
  </si>
  <si>
    <t>Lost in transit</t>
  </si>
  <si>
    <t>KB563</t>
  </si>
  <si>
    <t>KB166</t>
  </si>
  <si>
    <t>NT431</t>
  </si>
  <si>
    <t>To 6447M</t>
  </si>
  <si>
    <t>MT480</t>
  </si>
  <si>
    <t>Not delivered</t>
  </si>
  <si>
    <t>KA982</t>
  </si>
  <si>
    <t>HR507</t>
  </si>
  <si>
    <t>To RAAF but not used</t>
  </si>
  <si>
    <t>KA100</t>
  </si>
  <si>
    <t>KA102</t>
  </si>
  <si>
    <t>KA106</t>
  </si>
  <si>
    <t>KA123</t>
  </si>
  <si>
    <t>sorties</t>
  </si>
  <si>
    <t>FTR %</t>
  </si>
  <si>
    <t>%</t>
  </si>
  <si>
    <t>RCAF (Air Britain Serials)  First date: 26 February 1945 - Taken on strength by Eastern Air Command Delivered to stored reserve.  To storage with Western Air Command on 24 April 1945, issued from storage on 21 June 1945.  Used by No. 133 (F) Squadron at RCAF Station Patricia Bay, BC, in 1945 to chase Japanese fire balloons.  Coded "M".  To storage on 25 September 1945, noted as serviceable at the time.  By 25 April 1946 on the books of No. 10 Repair Depot, stored at RCAF Station Patricia Bay, BC.  Issued to No. 1 Air Command on 2 July 1946.  Re-classified as Instructional Airframe A514 on the same date.  Also noted as 514B.  Pending disposal from 23 March 1947, stored at RCAF Station Mountain View, Ontario.  Final fate unknown. last date: ? - ? (http://www.ody.ca/~bwalker/RCAF_JX579_KA232.html)</t>
  </si>
  <si>
    <t>KA176</t>
  </si>
  <si>
    <t>KA233</t>
  </si>
  <si>
    <t>RCAF To China as 045</t>
  </si>
  <si>
    <t>KA234</t>
  </si>
  <si>
    <t>KA235</t>
  </si>
  <si>
    <t>RCAF To China as 093</t>
  </si>
  <si>
    <t>KA242</t>
  </si>
  <si>
    <t>RCAF To China as 136</t>
  </si>
  <si>
    <t>KA243</t>
  </si>
  <si>
    <t>KA244</t>
  </si>
  <si>
    <t>RCAF CF-GKL</t>
  </si>
  <si>
    <t>KA252</t>
  </si>
  <si>
    <t>RCAF To China as 066</t>
  </si>
  <si>
    <t>KA281</t>
  </si>
  <si>
    <t>KA288</t>
  </si>
  <si>
    <t>RCAF To China as 178</t>
  </si>
  <si>
    <t>KA297</t>
  </si>
  <si>
    <t>RCAF To China as 104</t>
  </si>
  <si>
    <t>KA298</t>
  </si>
  <si>
    <t>KA299</t>
  </si>
  <si>
    <t>KA300</t>
  </si>
  <si>
    <t>KA302</t>
  </si>
  <si>
    <t>KA303</t>
  </si>
  <si>
    <t>KA311</t>
  </si>
  <si>
    <t>RCAF To China as 094</t>
  </si>
  <si>
    <t>KA313</t>
  </si>
  <si>
    <t>RCAF To China as 121</t>
  </si>
  <si>
    <t>KA314</t>
  </si>
  <si>
    <t>KA328</t>
  </si>
  <si>
    <t>KA332</t>
  </si>
  <si>
    <t>RCAF To China as 098</t>
  </si>
  <si>
    <t>KA336</t>
  </si>
  <si>
    <t>RCAF To China as 172</t>
  </si>
  <si>
    <t>KA340</t>
  </si>
  <si>
    <t>RCAF To China as 170</t>
  </si>
  <si>
    <t>KA347</t>
  </si>
  <si>
    <t>RCAF To China as 171</t>
  </si>
  <si>
    <t>KA348</t>
  </si>
  <si>
    <t>KA350</t>
  </si>
  <si>
    <t>KA352</t>
  </si>
  <si>
    <t>RCAF To China as 143</t>
  </si>
  <si>
    <t>KA371</t>
  </si>
  <si>
    <t>RCAF To China as 133</t>
  </si>
  <si>
    <t>KA372</t>
  </si>
  <si>
    <t>RCAF To China as 111</t>
  </si>
  <si>
    <t>KA375</t>
  </si>
  <si>
    <t>KA376</t>
  </si>
  <si>
    <t>RCAF To China as 139</t>
  </si>
  <si>
    <t>KA379</t>
  </si>
  <si>
    <t>RCAF To China as 175</t>
  </si>
  <si>
    <t>KA380</t>
  </si>
  <si>
    <t>KA381</t>
  </si>
  <si>
    <t>RCAF To China as 122</t>
  </si>
  <si>
    <t>KA382</t>
  </si>
  <si>
    <t>RCAF To China as 148</t>
  </si>
  <si>
    <t>KA383</t>
  </si>
  <si>
    <t>KA384</t>
  </si>
  <si>
    <t>RCAF To China as 124</t>
  </si>
  <si>
    <t>KA385</t>
  </si>
  <si>
    <t>RCAF To China as 173</t>
  </si>
  <si>
    <t>KA386</t>
  </si>
  <si>
    <t>RCAF To China as 142</t>
  </si>
  <si>
    <t>KA387</t>
  </si>
  <si>
    <t>KA388</t>
  </si>
  <si>
    <t>RCAF To China as 099</t>
  </si>
  <si>
    <t>KA390</t>
  </si>
  <si>
    <t>RCAF To China as 168</t>
  </si>
  <si>
    <t>KA391</t>
  </si>
  <si>
    <t>RCAF To China as 157</t>
  </si>
  <si>
    <t>KA392</t>
  </si>
  <si>
    <t>KA393</t>
  </si>
  <si>
    <t>KA394</t>
  </si>
  <si>
    <t>RCAF To China as 051</t>
  </si>
  <si>
    <t>KA395</t>
  </si>
  <si>
    <t>KA396</t>
  </si>
  <si>
    <t>KA397</t>
  </si>
  <si>
    <t>RCAF To China as 174</t>
  </si>
  <si>
    <t>KA398</t>
  </si>
  <si>
    <t>KA399</t>
  </si>
  <si>
    <t>RCAF To China as 150</t>
  </si>
  <si>
    <t>KA400</t>
  </si>
  <si>
    <t>RCAF To China as 127</t>
  </si>
  <si>
    <t>KA401</t>
  </si>
  <si>
    <t>RCAF To China as 077</t>
  </si>
  <si>
    <t>KA402</t>
  </si>
  <si>
    <t>KA403</t>
  </si>
  <si>
    <t>RCAF To China as 072</t>
  </si>
  <si>
    <t>KA405</t>
  </si>
  <si>
    <t>KA406</t>
  </si>
  <si>
    <t>KA408</t>
  </si>
  <si>
    <t>RCAF To China as 053</t>
  </si>
  <si>
    <t>KA409</t>
  </si>
  <si>
    <t>RCAF To China as 056</t>
  </si>
  <si>
    <t>KA410</t>
  </si>
  <si>
    <t>RCAF To China as 167</t>
  </si>
  <si>
    <t>KA411</t>
  </si>
  <si>
    <t>RCAF To China as 112</t>
  </si>
  <si>
    <t>KA415</t>
  </si>
  <si>
    <t>RCAF To China as 120</t>
  </si>
  <si>
    <t>KA418</t>
  </si>
  <si>
    <t>KA419</t>
  </si>
  <si>
    <t>RCAF To China as 169</t>
  </si>
  <si>
    <t>KA420</t>
  </si>
  <si>
    <t>RCAF To China as 092</t>
  </si>
  <si>
    <t>KA421</t>
  </si>
  <si>
    <t>RCAF To China as 069</t>
  </si>
  <si>
    <t>KA422</t>
  </si>
  <si>
    <t>RCAF To China as 109</t>
  </si>
  <si>
    <t>KA423</t>
  </si>
  <si>
    <t>RCAF To China as 061</t>
  </si>
  <si>
    <t>KA424</t>
  </si>
  <si>
    <t>RCAF To China as 161</t>
  </si>
  <si>
    <t>KA425</t>
  </si>
  <si>
    <t>RCAF To China as 116</t>
  </si>
  <si>
    <t>KA426</t>
  </si>
  <si>
    <t>KA427</t>
  </si>
  <si>
    <t>RCAF To China as 100</t>
  </si>
  <si>
    <t>KA428</t>
  </si>
  <si>
    <t>RCAF To China as 095</t>
  </si>
  <si>
    <t>KA429</t>
  </si>
  <si>
    <t>RCAF To China as 113</t>
  </si>
  <si>
    <t>KA430</t>
  </si>
  <si>
    <t>RCAF To China as 164</t>
  </si>
  <si>
    <t>KA431</t>
  </si>
  <si>
    <t>KA432</t>
  </si>
  <si>
    <t>KA433</t>
  </si>
  <si>
    <t>RCAF To China as 153</t>
  </si>
  <si>
    <t>KA434</t>
  </si>
  <si>
    <t>KA435</t>
  </si>
  <si>
    <t>RCAF To China as 065</t>
  </si>
  <si>
    <t>KA436</t>
  </si>
  <si>
    <t>RCAF To China as 074</t>
  </si>
  <si>
    <t>KA437</t>
  </si>
  <si>
    <t>RCAF To China as 071</t>
  </si>
  <si>
    <t>KA438</t>
  </si>
  <si>
    <t>KA439</t>
  </si>
  <si>
    <t>RCAF To China as 102</t>
  </si>
  <si>
    <t>KA440</t>
  </si>
  <si>
    <t>RCAF To China as 158</t>
  </si>
  <si>
    <t>KA441</t>
  </si>
  <si>
    <t>RCAF To China as 079</t>
  </si>
  <si>
    <t>KA442</t>
  </si>
  <si>
    <t>KA443</t>
  </si>
  <si>
    <t>KA444</t>
  </si>
  <si>
    <t>RCAF To China as 110</t>
  </si>
  <si>
    <t>KA445</t>
  </si>
  <si>
    <t>KA446</t>
  </si>
  <si>
    <t>KA447</t>
  </si>
  <si>
    <t>KA448</t>
  </si>
  <si>
    <t>KA449</t>
  </si>
  <si>
    <t>KA450</t>
  </si>
  <si>
    <t>RCAF To China as 080</t>
  </si>
  <si>
    <t>KA451</t>
  </si>
  <si>
    <t>RCAF To China as 081</t>
  </si>
  <si>
    <t>KA452</t>
  </si>
  <si>
    <t>RCAF To China</t>
  </si>
  <si>
    <t>KA453</t>
  </si>
  <si>
    <t>RCAF To China as 078</t>
  </si>
  <si>
    <t>KA454</t>
  </si>
  <si>
    <t>RCAF To China as 117</t>
  </si>
  <si>
    <t>KA455</t>
  </si>
  <si>
    <t>KA456</t>
  </si>
  <si>
    <t>RCAF To China as 057</t>
  </si>
  <si>
    <t>KA457</t>
  </si>
  <si>
    <t>RCAF To China as 073</t>
  </si>
  <si>
    <t>KA458</t>
  </si>
  <si>
    <t>RCAF To China as 088</t>
  </si>
  <si>
    <t>KA459</t>
  </si>
  <si>
    <t>KA460</t>
  </si>
  <si>
    <t>RCAF To China as 101</t>
  </si>
  <si>
    <t>KA461</t>
  </si>
  <si>
    <t>RCAF To China as 147</t>
  </si>
  <si>
    <t>KA462</t>
  </si>
  <si>
    <t>RCAF To China as 064</t>
  </si>
  <si>
    <t>KA463</t>
  </si>
  <si>
    <t>RCAF To China as 068</t>
  </si>
  <si>
    <t>KA464</t>
  </si>
  <si>
    <t>RCAF To China as 162</t>
  </si>
  <si>
    <t>KA465</t>
  </si>
  <si>
    <t>KA466</t>
  </si>
  <si>
    <t>RCAF To China as 067</t>
  </si>
  <si>
    <t>KA467</t>
  </si>
  <si>
    <t>RCAF To China as 070</t>
  </si>
  <si>
    <t>KA468</t>
  </si>
  <si>
    <t>RCAF To China as 082</t>
  </si>
  <si>
    <t>KA469</t>
  </si>
  <si>
    <t>RCAF To China as 046</t>
  </si>
  <si>
    <t>KA470</t>
  </si>
  <si>
    <t>RCAF To China as 048</t>
  </si>
  <si>
    <t>KA471</t>
  </si>
  <si>
    <t>RCAF To China as 049</t>
  </si>
  <si>
    <t>KA472</t>
  </si>
  <si>
    <t>RCAF To China as 140</t>
  </si>
  <si>
    <t>KA473</t>
  </si>
  <si>
    <t>KA474</t>
  </si>
  <si>
    <t>RCAF To China as 059</t>
  </si>
  <si>
    <t>KA475</t>
  </si>
  <si>
    <t>KA476</t>
  </si>
  <si>
    <t>KA477</t>
  </si>
  <si>
    <t>RCAF To China as 084</t>
  </si>
  <si>
    <t>KA478</t>
  </si>
  <si>
    <t>RCAF To China as 160</t>
  </si>
  <si>
    <t>KA479</t>
  </si>
  <si>
    <t>KA480</t>
  </si>
  <si>
    <t>KA481</t>
  </si>
  <si>
    <t>RCAF To China as 076</t>
  </si>
  <si>
    <t>KA482</t>
  </si>
  <si>
    <t>KA483</t>
  </si>
  <si>
    <t>RCAF To China as 130</t>
  </si>
  <si>
    <t>KA484</t>
  </si>
  <si>
    <t>KA485</t>
  </si>
  <si>
    <t>RCAF To China as 144</t>
  </si>
  <si>
    <t>KA486</t>
  </si>
  <si>
    <t>RCAF To China as 132</t>
  </si>
  <si>
    <t>KA488</t>
  </si>
  <si>
    <t>RCAF To China as 054</t>
  </si>
  <si>
    <t>KA489</t>
  </si>
  <si>
    <t>KA490</t>
  </si>
  <si>
    <t>KA491</t>
  </si>
  <si>
    <t>KA492</t>
  </si>
  <si>
    <t>KA493</t>
  </si>
  <si>
    <t>KA494</t>
  </si>
  <si>
    <t>KA495</t>
  </si>
  <si>
    <t>RCAF To China as 155</t>
  </si>
  <si>
    <t>KA496</t>
  </si>
  <si>
    <t>KA497</t>
  </si>
  <si>
    <t>RCAF To China as 146</t>
  </si>
  <si>
    <t>KA498</t>
  </si>
  <si>
    <t>RCAF To China as 058</t>
  </si>
  <si>
    <t>KA499</t>
  </si>
  <si>
    <t>RCAF To China as 060</t>
  </si>
  <si>
    <t>KA500</t>
  </si>
  <si>
    <t>KA501</t>
  </si>
  <si>
    <t>RCAF To China as 138</t>
  </si>
  <si>
    <t>KA502</t>
  </si>
  <si>
    <t>KA503</t>
  </si>
  <si>
    <t>KA504</t>
  </si>
  <si>
    <t>RCAF To China as 086</t>
  </si>
  <si>
    <t>KA505</t>
  </si>
  <si>
    <t>RCAF To China as 141</t>
  </si>
  <si>
    <t>KA506</t>
  </si>
  <si>
    <t>RCAF To China as 165</t>
  </si>
  <si>
    <t>KA507</t>
  </si>
  <si>
    <t>RCAF To China as 152</t>
  </si>
  <si>
    <t>KA508</t>
  </si>
  <si>
    <t>KA509</t>
  </si>
  <si>
    <t>KA510</t>
  </si>
  <si>
    <t>KA511</t>
  </si>
  <si>
    <t>KA512</t>
  </si>
  <si>
    <t>RCAF To China as 083</t>
  </si>
  <si>
    <t>KA513</t>
  </si>
  <si>
    <t>KA514</t>
  </si>
  <si>
    <t>KA515</t>
  </si>
  <si>
    <t>RCAF To China as 052</t>
  </si>
  <si>
    <t>KA516</t>
  </si>
  <si>
    <t>RCAF To China as 050</t>
  </si>
  <si>
    <t>KA517</t>
  </si>
  <si>
    <t>RCAF To China as 118</t>
  </si>
  <si>
    <t>KA518</t>
  </si>
  <si>
    <t>RCAF To China as 115</t>
  </si>
  <si>
    <t>KA519</t>
  </si>
  <si>
    <t>KA520</t>
  </si>
  <si>
    <t>KA521</t>
  </si>
  <si>
    <t>RCAF To China as 137</t>
  </si>
  <si>
    <t>KA522</t>
  </si>
  <si>
    <t>RCAF To China as 091</t>
  </si>
  <si>
    <t>Served with 464 Sqn, under RAF control 9/43 to 27/11/44 Coded SB-X. Failed to Return From Operations. F/O's R.Stoner &amp; Colgan. (Brian Fillery's website) Hit by flak ship as they passed over near Dutch coast on night intruder at less than 2,000 feet. Navigator bailed at 1,000 feet, pilot got clear but chute failed to open in time. Stoner evaded with help of locals, returning to Allied controlled territory on 16/17 March. (Mosquito Monograph) F/L L. Colgan KIA, F/O R.J. Stoner evaded, around 2200 on 27/28 November 1944 (2nd TAF) Missing from night intruder mission 28.11.44 (Air Britain Serials) Shot down during an attack on railway-tracks. Crashed near the farm Zwanenburg on the Meendt in Achterveld Fl.off. L.J. Colgan (pilot) Grave# 12-200 Fl.off. Stoner (navigator) Survived. (http://home.hetnet.nl/~olgaenron/464%20squadron.htm)     http://www.awm.gov.au/catalogue/research_centre/pdf/rc09125z014_1.pdf 
Mosquito HP934 took off from RAF Thorney Island at 1959 hours on the night of 27/28th November 1944, being part of a squadron formation of 17 aircraft detailed to carry out night intruder operations and bomb and strafe road and rail junctions and the towns of Unna, Vieren and Cloppenburg, Germany. HP934 failed to return from the mission. F/O Colgan lost his life and he is buried in the Amersfoort (Oud Leusden) General Cemetery, Holland. Amersfoort is a town 50kms south east of Amsterdam, Locality Utrecht, Netherlands. FO Stoner returned safe to London on 24/3/45 having been hidden by the Dutch underground movement. (http://www.luftwaffe-bullet-board.com/viewtopic.php?t=16832&amp;highlight=liste+flak)</t>
  </si>
  <si>
    <t>KA523</t>
  </si>
  <si>
    <t>RCAF To China as 135</t>
  </si>
  <si>
    <t>KA524</t>
  </si>
  <si>
    <t>KA525</t>
  </si>
  <si>
    <t>KA526</t>
  </si>
  <si>
    <t>RCAF To China as 062</t>
  </si>
  <si>
    <t>KA527</t>
  </si>
  <si>
    <t>KA528</t>
  </si>
  <si>
    <t>RCAF To China as 129</t>
  </si>
  <si>
    <t>KA529</t>
  </si>
  <si>
    <t>KA530</t>
  </si>
  <si>
    <t>RCAF To China as 156</t>
  </si>
  <si>
    <t>KA531</t>
  </si>
  <si>
    <t>KA532</t>
  </si>
  <si>
    <t>KA533</t>
  </si>
  <si>
    <t>KA534</t>
  </si>
  <si>
    <t>RCAF To China as 105</t>
  </si>
  <si>
    <t>KA535</t>
  </si>
  <si>
    <t>KA536</t>
  </si>
  <si>
    <t>RCAF To China as 055</t>
  </si>
  <si>
    <t>KA537</t>
  </si>
  <si>
    <t>RCAF To China as 119</t>
  </si>
  <si>
    <t>KA538</t>
  </si>
  <si>
    <t>RCAF To China as 090</t>
  </si>
  <si>
    <t>KA539</t>
  </si>
  <si>
    <t>RCAF To China as 126</t>
  </si>
  <si>
    <t>KA540</t>
  </si>
  <si>
    <t>RCAF To China as 047</t>
  </si>
  <si>
    <t>KA873</t>
  </si>
  <si>
    <t>KA874</t>
  </si>
  <si>
    <t>KA875</t>
  </si>
  <si>
    <t>KA876</t>
  </si>
  <si>
    <t>KA877</t>
  </si>
  <si>
    <t>KA878</t>
  </si>
  <si>
    <t>KA879</t>
  </si>
  <si>
    <t>KA880</t>
  </si>
  <si>
    <t>KA881</t>
  </si>
  <si>
    <t>KA882</t>
  </si>
  <si>
    <t>KA883</t>
  </si>
  <si>
    <t>KA884</t>
  </si>
  <si>
    <t>KA885</t>
  </si>
  <si>
    <t>KA886</t>
  </si>
  <si>
    <t>KA887</t>
  </si>
  <si>
    <t>KA888</t>
  </si>
  <si>
    <t>KA889</t>
  </si>
  <si>
    <t>KA936</t>
  </si>
  <si>
    <t>KA942</t>
  </si>
  <si>
    <t>KA984</t>
  </si>
  <si>
    <t>RCAF NX66313 N66313 Bendix racer</t>
  </si>
  <si>
    <t>KA985</t>
  </si>
  <si>
    <t>KA986</t>
  </si>
  <si>
    <t>KA987</t>
  </si>
  <si>
    <t>KA988</t>
  </si>
  <si>
    <t>KA990</t>
  </si>
  <si>
    <t>KA991</t>
  </si>
  <si>
    <t>KA992</t>
  </si>
  <si>
    <t>KA993</t>
  </si>
  <si>
    <t>KA994</t>
  </si>
  <si>
    <t>KA995</t>
  </si>
  <si>
    <t>KA997</t>
  </si>
  <si>
    <t>RCAF N1203V</t>
  </si>
  <si>
    <t>KA998</t>
  </si>
  <si>
    <t>KA999</t>
  </si>
  <si>
    <t>KB101</t>
  </si>
  <si>
    <t>KB103</t>
  </si>
  <si>
    <t>KB104</t>
  </si>
  <si>
    <t>KB105</t>
  </si>
  <si>
    <t>KB106</t>
  </si>
  <si>
    <t>KB107</t>
  </si>
  <si>
    <t>KB112</t>
  </si>
  <si>
    <t>KB114</t>
  </si>
  <si>
    <t>KB121</t>
  </si>
  <si>
    <t>KB127</t>
  </si>
  <si>
    <t>KB128</t>
  </si>
  <si>
    <t>KB129</t>
  </si>
  <si>
    <t>KB135</t>
  </si>
  <si>
    <t>KB136</t>
  </si>
  <si>
    <t>KB137</t>
  </si>
  <si>
    <t>KB142</t>
  </si>
  <si>
    <t>1. /leichte Flakabteilung 859</t>
  </si>
  <si>
    <t>23.03.1945 2100 low level intruder sortie 239 from West Raynham . Lost without trace (BCL). W/O DB Brotchie +, F/S JJ Ferguson +, initial buried in Roman Cath Friedhof Königsesch at Rheine, now Reichswald Forrest War Cem 22/23 March 1945 (FCWDv5) Missing from night intruder mission 23.3.45 (Air Britain Serials) Airborne 2100 22Mar45 from West Raynham for a low level Intruder operation. Cause of loss and crash-site not established. Both are now buried in the Reichswald Forest War Cemetery having been brought here from the Roman Catholic Friedhof 'Konigsesch' at Rheine. Both were Lancashire men. W/O D.B.Brotchie KIA F/S J.J.Ferguson KIA (Chorley via Lost Bombers)</t>
  </si>
  <si>
    <t>KB143</t>
  </si>
  <si>
    <t>KB145</t>
  </si>
  <si>
    <t>KB165</t>
  </si>
  <si>
    <t>KB167</t>
  </si>
  <si>
    <t>KB168</t>
  </si>
  <si>
    <t>KB172</t>
  </si>
  <si>
    <t>KB174</t>
  </si>
  <si>
    <t>KB175</t>
  </si>
  <si>
    <t>KB176</t>
  </si>
  <si>
    <t>KB177</t>
  </si>
  <si>
    <t>KB179</t>
  </si>
  <si>
    <t>KB190</t>
  </si>
  <si>
    <t>KB243</t>
  </si>
  <si>
    <t>KB244</t>
  </si>
  <si>
    <t>KB245</t>
  </si>
  <si>
    <t>KB247</t>
  </si>
  <si>
    <t>KB249</t>
  </si>
  <si>
    <t>KB250</t>
  </si>
  <si>
    <t>KB251</t>
  </si>
  <si>
    <t>KB252</t>
  </si>
  <si>
    <t>KB253</t>
  </si>
  <si>
    <t>KB255</t>
  </si>
  <si>
    <t>KB256</t>
  </si>
  <si>
    <t>KB257</t>
  </si>
  <si>
    <t>KB258</t>
  </si>
  <si>
    <t>KB259</t>
  </si>
  <si>
    <t>KB260</t>
  </si>
  <si>
    <t>KB274</t>
  </si>
  <si>
    <t>KB275</t>
  </si>
  <si>
    <t>KB276</t>
  </si>
  <si>
    <t>KB279</t>
  </si>
  <si>
    <t>KB282</t>
  </si>
  <si>
    <t>KB283</t>
  </si>
  <si>
    <t>KB284</t>
  </si>
  <si>
    <t>KB286</t>
  </si>
  <si>
    <t>KB287</t>
  </si>
  <si>
    <t>KB291</t>
  </si>
  <si>
    <t>KB293</t>
  </si>
  <si>
    <t>KB294</t>
  </si>
  <si>
    <t>KB295</t>
  </si>
  <si>
    <t>KB299</t>
  </si>
  <si>
    <t>KB300</t>
  </si>
  <si>
    <t>KB301</t>
  </si>
  <si>
    <t>KB302</t>
  </si>
  <si>
    <t>KB303</t>
  </si>
  <si>
    <t>KB304</t>
  </si>
  <si>
    <t>KB308</t>
  </si>
  <si>
    <t>KB309</t>
  </si>
  <si>
    <t>KB311</t>
  </si>
  <si>
    <t>KB314</t>
  </si>
  <si>
    <t>KB318</t>
  </si>
  <si>
    <t>KB319</t>
  </si>
  <si>
    <t>KB322</t>
  </si>
  <si>
    <t>KB324</t>
  </si>
  <si>
    <t>KB325</t>
  </si>
  <si>
    <t>KB327</t>
  </si>
  <si>
    <t>KB330</t>
  </si>
  <si>
    <t>KB331</t>
  </si>
  <si>
    <t>KB333</t>
  </si>
  <si>
    <t>KB334</t>
  </si>
  <si>
    <t>KB335</t>
  </si>
  <si>
    <t>KB337</t>
  </si>
  <si>
    <t>KB341</t>
  </si>
  <si>
    <t>KB342</t>
  </si>
  <si>
    <t>KB371</t>
  </si>
  <si>
    <t>KB372</t>
  </si>
  <si>
    <t>KB373</t>
  </si>
  <si>
    <t>KB374</t>
  </si>
  <si>
    <t>KB375</t>
  </si>
  <si>
    <t>KB377</t>
  </si>
  <si>
    <t>RCAF CF-FZG N37878 Las Vegas NV</t>
  </si>
  <si>
    <t>KB380</t>
  </si>
  <si>
    <t>KB412</t>
  </si>
  <si>
    <t>KB418</t>
  </si>
  <si>
    <t>KB420</t>
  </si>
  <si>
    <t>KB428</t>
  </si>
  <si>
    <t>KB478</t>
  </si>
  <si>
    <t>KB480</t>
  </si>
  <si>
    <t>KB585</t>
  </si>
  <si>
    <t>KB587</t>
  </si>
  <si>
    <t>KB596</t>
  </si>
  <si>
    <t>KB597</t>
  </si>
  <si>
    <t>KB598</t>
  </si>
  <si>
    <t>KB642</t>
  </si>
  <si>
    <t>LR533</t>
  </si>
  <si>
    <t>LR536</t>
  </si>
  <si>
    <t>KA114</t>
  </si>
  <si>
    <t>KB336</t>
  </si>
  <si>
    <t>NS631</t>
  </si>
  <si>
    <t>To RAAF 3.10.44 as A52-600 87 Sqn Inst a/f VH-JUX RAAF Museum Pt Cook VIC Under static restoration</t>
  </si>
  <si>
    <t>Count of Reg</t>
  </si>
  <si>
    <t>Grand Total</t>
  </si>
  <si>
    <t>(blank)</t>
  </si>
  <si>
    <t>(All)</t>
  </si>
  <si>
    <t>(Multiple Items)</t>
  </si>
  <si>
    <t>Aircraft</t>
  </si>
  <si>
    <t>(Heavy and Light Flak, U-Boats, Small Arms Fire)</t>
  </si>
  <si>
    <t>SUB-TOTAL OPS</t>
  </si>
  <si>
    <t>= Missing</t>
  </si>
  <si>
    <t>= Ground Fire + Searchlights</t>
  </si>
  <si>
    <t>= Misadventure + V-1 + V2 + Abandoned</t>
  </si>
  <si>
    <t>NS742</t>
  </si>
  <si>
    <t>22 November 1956</t>
  </si>
  <si>
    <t>4X-FDG/90, Serial number 2190 and ferry registration 4X-FDG allocated Aug. 31 '56, test flight by Hugo Marom Oct. 6 '56, ferried to Israel as 4X-FDG, w/o in a landing accident Nov. 22 '56. Captain Ze'ev Tavor and Lt. Rafael Sivron. (Air Enthusiast September-October 1999) To RN 14.5.47 G-AOCJ Israel as 4X-FDG/-91 (Air Britain Serials)</t>
  </si>
  <si>
    <t>TA708</t>
  </si>
  <si>
    <t>SIU/CSE/527</t>
  </si>
  <si>
    <t>18 December 1956</t>
  </si>
  <si>
    <t>SS 18.12.56 (Air Britain Serials)</t>
  </si>
  <si>
    <t>VP180</t>
  </si>
  <si>
    <t>14/CSE/527</t>
  </si>
  <si>
    <t>SOC 18.12.56 (Air Britain Serials)</t>
  </si>
  <si>
    <t>TA660</t>
  </si>
  <si>
    <t>TA697</t>
  </si>
  <si>
    <t>RV350</t>
  </si>
  <si>
    <t>TA692</t>
  </si>
  <si>
    <t>TJ156</t>
  </si>
  <si>
    <t>TA614</t>
  </si>
  <si>
    <t>Benson/USAAF Watton/RN</t>
  </si>
  <si>
    <t>1957</t>
  </si>
  <si>
    <t>G-AOCN Israel as 4X-FDL/-92    4X-FDL/92 1957 PR.16, TA614, registered in UK 5.56 as G-AOCN to R. A. Short, Thruxton; to Hurn for overhaul 8.56; to Israel Air Force 1957 as 4X-FDL/92 (http://forum.keypublishing.co.uk/showthread.php?t=36444&amp;page=26)</t>
  </si>
  <si>
    <t>RG174</t>
  </si>
  <si>
    <t>Sold G-AOCM Israel as 4X-FDF/-90  4X-FDG/90 1957 PR.16, RG174, registered in UK 5.56 as G-AOCM to R. A. Short, Thruxton; to Hurn for overhaul 8.56; to Israel Air Force 1957 as 4X-FDG(sic)/90 (http://forum.keypublishing.co.uk/showthread.php?t=36444&amp;page=26)</t>
  </si>
  <si>
    <t>TW246</t>
  </si>
  <si>
    <t>RN 778/TREFU/Airwork</t>
  </si>
  <si>
    <t>Offered to Israel in August 1954 by R A Short (Air Enthusiast, September / October 1999) Sold 25.11.53 G-AOCO Scrapped Lossiemouth .57 (Air Britain Serials)</t>
  </si>
  <si>
    <t>NS811</t>
  </si>
  <si>
    <t>13 January 1957</t>
  </si>
  <si>
    <t>Registered to VIP Association Ltd as G-AIRT 23 October 1946, sold to "H L White" in May 48, ferried to Israel by John Harvey in Jul-48, to D-160, damaged in taxying accident at Ramat-David Sep 21 48, Leonard Fitchette, to 2101 Nov 14 48, returned to fly in Mar 49, w/o in landing accident at Tel Nof Jan 13 57, Captain Zvi Lavon and Lt Rafael Sivron. (Air Enthusiast, September-October 1999) G-AIRU smuggled to Israel 5.7.48 as D-160 Written off 13.1.57 (Air Britain Serials)</t>
  </si>
  <si>
    <t>RG181</t>
  </si>
  <si>
    <t>Mkrs/PRDU/APDU/540/Cv PR34A/237OCU/231OCU</t>
  </si>
  <si>
    <t>14 January 1957</t>
  </si>
  <si>
    <t>SS 14.1.57 (Air Britain Serials)</t>
  </si>
  <si>
    <t>RG229</t>
  </si>
  <si>
    <t>SIU/8OTU/540/Cv PR34A/237OCU/231OCU/230OCU</t>
  </si>
  <si>
    <t>RG252</t>
  </si>
  <si>
    <t>Cv PR34A/540/58</t>
  </si>
  <si>
    <t>VR803</t>
  </si>
  <si>
    <t>Cv PR35/SF Benson</t>
  </si>
  <si>
    <t>SOC 14.1.57 (Air Britain Serials)</t>
  </si>
  <si>
    <t>SF Benson</t>
  </si>
  <si>
    <t>TJ144</t>
  </si>
  <si>
    <t>98/Cv TT</t>
  </si>
  <si>
    <t>TJ122</t>
  </si>
  <si>
    <t>TJ147</t>
  </si>
  <si>
    <t>VP192</t>
  </si>
  <si>
    <t>TJ124</t>
  </si>
  <si>
    <t>Cv PR/58</t>
  </si>
  <si>
    <t>VP197</t>
  </si>
  <si>
    <t>230OCU/109/SF Hemswell/Cv TT35</t>
  </si>
  <si>
    <t>16 January 1957</t>
  </si>
  <si>
    <t>SOC 16.1.57 (Air Britain Serials)</t>
  </si>
  <si>
    <t>RS706</t>
  </si>
  <si>
    <t>14/237OCU/Cv TT35</t>
  </si>
  <si>
    <t>25 January 1957</t>
  </si>
  <si>
    <t>SS 25.1.57 (Air Britain Serials)</t>
  </si>
  <si>
    <t>TJ150</t>
  </si>
  <si>
    <t>Cv TT/Mkrs</t>
  </si>
  <si>
    <t>RS704</t>
  </si>
  <si>
    <t>14/Cv TT35</t>
  </si>
  <si>
    <t>VR802</t>
  </si>
  <si>
    <t>SOC 25.1.57 (Air Britain Serials)</t>
  </si>
  <si>
    <t>TA656</t>
  </si>
  <si>
    <t>EANS/Cv TT</t>
  </si>
  <si>
    <t>TA638</t>
  </si>
  <si>
    <t>AAEE/Cv TT</t>
  </si>
  <si>
    <t>TA695</t>
  </si>
  <si>
    <t>14/Cv TT</t>
  </si>
  <si>
    <t>TK596</t>
  </si>
  <si>
    <t>RG194</t>
  </si>
  <si>
    <t>TA705</t>
  </si>
  <si>
    <t>TK600</t>
  </si>
  <si>
    <t>TK613</t>
  </si>
  <si>
    <t>VR805</t>
  </si>
  <si>
    <t>Cv PR35</t>
  </si>
  <si>
    <t>TJ145</t>
  </si>
  <si>
    <t>NT600</t>
  </si>
  <si>
    <t>29 January 1957</t>
  </si>
  <si>
    <t>Ferried to Israel Oct 26 - Nov 1 51, AN/APS prototype installation in 1953, stored at 22 Wing 1956, order issued May 6 56 to equip with cameras, w/o request issued Jan 29 57. (Air Enthusiast, September-October 1999) To Armee de l'Air 20.8.47 to Israel 1.11.51 as 2127 Written off 29.1.57 (Air Britain Serials)</t>
  </si>
  <si>
    <t>RG195</t>
  </si>
  <si>
    <t>544/540/58/540/237OCU/540/Cv PR34A/58/540</t>
  </si>
  <si>
    <t>14 February 1957</t>
  </si>
  <si>
    <t>SS 14.2.57 (Air Britain Serials)</t>
  </si>
  <si>
    <t>TJ131</t>
  </si>
  <si>
    <t>RG259</t>
  </si>
  <si>
    <t>RAE/Cv PR34A/540/58</t>
  </si>
  <si>
    <t>15 February 1957</t>
  </si>
  <si>
    <t>SS 15.2.57 (Air Britain Serials)</t>
  </si>
  <si>
    <t>TA667</t>
  </si>
  <si>
    <t>Luneburg/Celle/Cv TT</t>
  </si>
  <si>
    <t>TK629</t>
  </si>
  <si>
    <t>TK621</t>
  </si>
  <si>
    <t>SIU/RAE</t>
  </si>
  <si>
    <t>RS708</t>
  </si>
  <si>
    <t>TJ154</t>
  </si>
  <si>
    <t>VL621</t>
  </si>
  <si>
    <t>SS 15.2.57 (Air Britain Serials) Met Res Flt 01.02.52-29.05.55, with H2S</t>
  </si>
  <si>
    <t>TA691</t>
  </si>
  <si>
    <t>TJ158</t>
  </si>
  <si>
    <t>TK616</t>
  </si>
  <si>
    <t>TA644</t>
  </si>
  <si>
    <t>TH991</t>
  </si>
  <si>
    <t>16 February 1957</t>
  </si>
  <si>
    <t>SS 16.2.57 (Air Britain Serials)</t>
  </si>
  <si>
    <t>TK605</t>
  </si>
  <si>
    <t>18 February 1957</t>
  </si>
  <si>
    <t>Swung on landing and u/c collapsed Langham 18.2.57 (Air Britain Serials)</t>
  </si>
  <si>
    <t>RS713</t>
  </si>
  <si>
    <t>Mkrs/Cv TT35/APS Sylt</t>
  </si>
  <si>
    <t>22 February 1957</t>
  </si>
  <si>
    <t>6264M NTU SS 22.2.57 (Air Britain Serials)</t>
  </si>
  <si>
    <t>TA704</t>
  </si>
  <si>
    <t>ECFS/Cv TT/APS Sylt</t>
  </si>
  <si>
    <t>SS 22.2.57 (Air Britain Serials)</t>
  </si>
  <si>
    <t>TA687</t>
  </si>
  <si>
    <t>RV366</t>
  </si>
  <si>
    <t>Cv TT35/226OCU</t>
  </si>
  <si>
    <t>TJ126</t>
  </si>
  <si>
    <t>TA640</t>
  </si>
  <si>
    <t>Mkrs/139</t>
  </si>
  <si>
    <t>TA643</t>
  </si>
  <si>
    <t>TA668</t>
  </si>
  <si>
    <t>TH978</t>
  </si>
  <si>
    <t>TK598</t>
  </si>
  <si>
    <t>TK620</t>
  </si>
  <si>
    <t>TA648</t>
  </si>
  <si>
    <t>TK626</t>
  </si>
  <si>
    <t>TJ151</t>
  </si>
  <si>
    <t>Cv TT/TTF St.Eval</t>
  </si>
  <si>
    <t>25 February 1957</t>
  </si>
  <si>
    <t>SS 25.2.57 (Air Britain Serials)</t>
  </si>
  <si>
    <t>TTF St.Eval</t>
  </si>
  <si>
    <t>TA721</t>
  </si>
  <si>
    <t>Cv TT/Kinloss</t>
  </si>
  <si>
    <t>Kinloss</t>
  </si>
  <si>
    <t>VR793</t>
  </si>
  <si>
    <t>SOC 22.2.57 (Air Britain Serials)</t>
  </si>
  <si>
    <t>RV364</t>
  </si>
  <si>
    <t>TJ148</t>
  </si>
  <si>
    <t>TA618</t>
  </si>
  <si>
    <t>Cv TT/Aldergrove</t>
  </si>
  <si>
    <t>Aldergrove</t>
  </si>
  <si>
    <t>TK653</t>
  </si>
  <si>
    <t>TA657</t>
  </si>
  <si>
    <t>TA649</t>
  </si>
  <si>
    <t>SIU/Cv TT</t>
  </si>
  <si>
    <t>52 February 1957</t>
  </si>
  <si>
    <t>TA635</t>
  </si>
  <si>
    <t>RV367</t>
  </si>
  <si>
    <t>Cv TT35/2CAACU</t>
  </si>
  <si>
    <t>13 March 1957</t>
  </si>
  <si>
    <t>Swung on landing and u/c collapsed Langham 13.3.57 (Air Britain Serials)</t>
  </si>
  <si>
    <t>RG231</t>
  </si>
  <si>
    <t>DH/AAEE/TFU/BEA/Cv PR34A/540/58</t>
  </si>
  <si>
    <t>27 March 1957</t>
  </si>
  <si>
    <t>G-AJZE/RAF as RG231 SS 27.3.57 (Air Britain Serials)</t>
  </si>
  <si>
    <t>TA706</t>
  </si>
  <si>
    <t>SIU/14/Cv TT</t>
  </si>
  <si>
    <t>SS 27.3.57 (Air Britain Serials)</t>
  </si>
  <si>
    <t>TA662</t>
  </si>
  <si>
    <t>RG240</t>
  </si>
  <si>
    <t>SOC 27.3.57 (Air Britain Serials)</t>
  </si>
  <si>
    <t>TJ146</t>
  </si>
  <si>
    <t>23/98</t>
  </si>
  <si>
    <t>VA875</t>
  </si>
  <si>
    <t>54OTU/SF Linton/64/204AFS/KEU/HCCS</t>
  </si>
  <si>
    <t>10 April 1957</t>
  </si>
  <si>
    <t>SOC 10.4.57 (Air Britain Serials)</t>
  </si>
  <si>
    <t>HCCS</t>
  </si>
  <si>
    <t>RG236</t>
  </si>
  <si>
    <t>540/237OCU/Cv PR34A/231OCU</t>
  </si>
  <si>
    <t>15 April 1957</t>
  </si>
  <si>
    <t>SS 15.4.57 (Air Britain Serials)</t>
  </si>
  <si>
    <t>RG207</t>
  </si>
  <si>
    <t>544/540/Cv PR34A/58</t>
  </si>
  <si>
    <t>PF679</t>
  </si>
  <si>
    <t>540/Cv PR34A/58</t>
  </si>
  <si>
    <t>TA659</t>
  </si>
  <si>
    <t>TA712</t>
  </si>
  <si>
    <t>TJ116</t>
  </si>
  <si>
    <t>TJ129</t>
  </si>
  <si>
    <t>TJ130</t>
  </si>
  <si>
    <t>TJ139</t>
  </si>
  <si>
    <t>TK612</t>
  </si>
  <si>
    <t>TK651</t>
  </si>
  <si>
    <t>RS720</t>
  </si>
  <si>
    <t>WPS/Cv TT35</t>
  </si>
  <si>
    <t>16 April 1957</t>
  </si>
  <si>
    <t>SS 16.4.57 (Air Britain Serials)</t>
  </si>
  <si>
    <t>VP181</t>
  </si>
  <si>
    <t>SOC 16.4.57 (Air Britain Serials)</t>
  </si>
  <si>
    <t>VP178</t>
  </si>
  <si>
    <t>1941 Total</t>
  </si>
  <si>
    <t>1942 Total</t>
  </si>
  <si>
    <t>1943 Total</t>
  </si>
  <si>
    <t>1944 Total</t>
  </si>
  <si>
    <t>1945 Total</t>
  </si>
  <si>
    <t>Asia Australia Ops &amp; Missing Only</t>
  </si>
  <si>
    <t>RF900</t>
  </si>
  <si>
    <t>17 April 1957</t>
  </si>
  <si>
    <t>Inspected at Chateaudun Nov 50, to Israeli ownership at Chateaudun Feb 21 51, ferried to Israel Aug 3 51, Cat. 2 accident Aug 17 55, delivered to Bedek by Captain Shimon Ash Nove 28 56, order issued to Bedek Apr 29 57 to return to serviceable status. (Air Enthusiast, September-October 1999) To Armee de l'Air 23.2.48 to Israel 21.2.51 as 2117 (Air Britain Serials)</t>
  </si>
  <si>
    <t>TA702</t>
  </si>
  <si>
    <t>Served with 464 Sqn, under RAF control 2/44 Coded SB-Y. (Brian Fillery's website) 27/28 September 1944, lost around 0030, however crew given as F/L J.C. Nixon and F/O P. Mosby, both KIA (2nd TAF). 2nd TAF's account is supported by the squadron ORB. Missing from night intruder to Ruhr (NOT Kaiserslautern) 28.9.44 (Air Britain Serials) Incorrect information given in FCWDv5 (Sortie to Kaiserslautern)  
Brought down by flak, after having been blinded by searchlights at a height of 700m. Auf den Microfilmen im BA-MA Freiburg mit den Abschussansprüchen von Flugzeugen der Westgegner liest man, dass die 1. /leichte Flakabteilung 859 einen Mosquitoabschuss beanspruchte. Uhrzeit 2,13 Uhr, Ort: Beerlage, 21 km nw Münster, Höhe des Feindflugzeugs 700 m. Mitwirkung von Scheinwerfern der Abteilung 329, die die Mossie geblendet hätten. 
Beide Abschussansprüche tragen den handschriftlichen Vermerk "i.O." = "in Ordnung" (Gebhard Aders, http://www.luftwaffe-bullet-board.com/viewtopic.php?t=16832) The location of the crew's burial plots in the Reichswald Forest Cemetery indicates strongly that they were brought down not far from Muenster, near the crew of NT315, who crashed at Rheine. "Am Anfang des Krieges haben die Bergekommandos die toten Besatzungen noch mitgenommen und zentral bestattet. 
Im Jahre 1944 wurde die Beisetzung der Toten der jeweiligen Gemeinde übertragen. 
In einem umfangreichen Projekt versuche ich Erstgrablagen mit den Endgrablagen zu verbinden. 
So kann man feststellen, dass benachbarte Endgrablagen sehr oft auf den gleichen Herkunftsort (Erstgrablage) zurückzuführen sind. 
Als Beispiel möchte ich plot/row 22 A nehmen. In dieser nahe gelegenen Reihe ruhen z.B. Tote aus der Lancaster PB 370 und der B-17G-50-BO/HB-788 aus Altenberge. 
Ausnahmen bilden z.B. die "Auffüllreihen". 
Ich empfehle die Durchsicht der Friedhofbücher in der Region. Die Erstgrablagen der MM407-Crew waren wahrscheinlich im Münsterland.* (same Luftwaffe Bullet Board thread.(http://www.luftwaffe-bullet-board.com/viewtopic.php?t=16832&amp;highlight=liste+flak)</t>
  </si>
  <si>
    <t>Missing believed ditched off Ile de Moines 14.8.44 (Air Britain Serials) S/L Alec Ernest Cook and F/L Stanley Harrison KIA, both buried in Ile-Aux_Moines Communal Cemetery (http://francecrashes39-45.net/page_fiche_av.php?id=3965)</t>
  </si>
  <si>
    <t xml:space="preserve">Missing from attack on Bonnetot, 2 MIA (FCWDv4) F/O W.F. Bender and F/O R.B. Gordon evaded. (2nd TAF) Missing from attack on V-1 site Bois Meglie 8.2.44 (Air Britain Serials) Damaged by boms from preceeding aircraft, both engines on fire (http://francecrashes39-45.net/page_fiche_av.php?id=3934) </t>
  </si>
  <si>
    <t>Hit pylon. German Report on US micro-fiches: "Mosquito crashed 0655h near Vias, 22 km E of Beziers on the Mediterranean coast". Crew buried in Vias Communal Cemetery: F/O James Henry (Jim) KINGSBURY - Pilot - 158548, F/O George William YERBY - Nav - 158091. Mosquito FBVI (LR252-YP-S) t/o from Alghero at 0515hrs but failed to return from ops to Perpignon area. The bodies were found near the crashed aircraft. Missing 12.4.44 (Air Britain Serials) CWGC gives dates of death as 11 April.
Depuis avril 1944 les chemins de fer en bas Languedoc font l'objet de mitraillages systématiques. 
Voici ce que Brice Peired écrit dans sa maitrise d'Histoire à ce sujet:&lt;br&gt;
Les 9 et 11 avril, le squadron 23 de la RAF basé à Alghero (Sardaigne) mène des opérations de mitraillage dans la zone 
Marseille-Perpignan.....Vers Vias le Mosquito du FO Jim H. Kingsbury et du FO Georges W. Yerby attaque la machine à vapeur 
n° 230-349 qui circule sur la ligne Bordeaux/Sète, en direction de Béziers.
Au PK 446.000 (2klm à l'ouest de Vias) le Mosquito commence son mitraillage à très basse altitude, trop basse altitude même. 
En effet alors qu'il tire sur la locomotive, il heurte le parafoudre du pylône n° 158-284, au PK 446-280, puis s'écrase 
au PK 446.900 du côté pair de la voie.Les deux aviateurs sont tués dans le crash. 
Le mécanicien vapeur de la locomotive, André Planchon, âgé de 45 ans, est lui grièvement bléssé. Transporté à l'Hôpital 
de Béziers par le garde Pourtalès, il décède à 11h00. 
Ainsi trois personnes sont tuées au cours de cette attaque. Les dégâts matériels sont assez importants pour la ligne. 
En effet, dans sa chute, l'avion abaisse deux caténaires sur 120 mètres, du PK 446.200 au PK 446.320, ce que interdit 
tout trafic éléctrique (la ligne sera répariée le 22 avril). En revanche, la locomotive est intacte......
Jean Robin
http://francecrashes39-45.net/page_fiche_av.php?id=2794</t>
  </si>
  <si>
    <t>22/23 April 1944, FTR Leeuwarden (FCWDv4) Coded B, lost at about 0110, W/O T. Ciula and F/O J.M. Rosinski both evaded. (2nd TAF). Missing on night Intruder mission 23.4.44 (Air Britain Serials) http://francecrashes39-45.net/page_fiche_av.php?id=3160 says this aircraft was shot down by fighters on a sortie to Laon - Reims, crew bailed out.</t>
  </si>
  <si>
    <t>COTTRELL, Wt Off Rex Frederick, NZ416214, RNZAF - Mosquito Navigator 256 Sqn, RAF - 3 Jul 1944 (Age 21); France. German report says a Mosquito came down at 1300 on 3 July, 5km N Valbonne, 20km NE Lyon, KE9413 (http://www.footnote.com/image/38657225/mosquitoes%7CMosquito/) See also LR409 KE9150 says a Mosquito came down 5 km N Mont-Luel, 20km NE Lyon at 0015 on 3 July 1944 (same) However, KE2369 specifies the aircraft at 0030 on 2 July was JT-D of 256 Squadron. (http://www.footnote.com/image/38657157/mosquitoes%7CMosquito/) Missing from intruder mission to Lyon 3.7.44 (Air Britain Serials) Pilot W/O T.D. de Renzy, broken arm, suffering from burns, was cared for by residents, then taken away by the Germans to hospital in Lyons. (http://francecrashes39-45.net/page_fiche_av.php?id=3623)</t>
  </si>
  <si>
    <t>Missing from shipping reconnaissance off Gironde 5.7.44 (Air Britain Serials) Brought down by flak, F/O John Thomas Stammon and F/O Frank Stanley Harris both KIA, came down at Camp des Forges, 1 km N of Talmont-St.-Hilaire buried St. Hilaire-de-Talmont (http://francecrashes39-45.net/page_fiche_av.php?id=3308)</t>
  </si>
  <si>
    <t>Squadron letter "A". Flown by Frank Chew and Jock Couttie (Andy Bird) Missing from anti-shipping sweep off Gironde 12.8.44 (Air Britain Serials) http://francecrashes39-45.net/page_fiche_av.php?id=4008 says the crew were recovered.</t>
  </si>
  <si>
    <t>Was A on 248 Squadron on 15 July 1944 (Squadron ORB) Also LR346 was lost same mission (W/O's Stoddart/Harker, both killed), attacking a "Sperrbrecher" at Le Verdon, near Royan, north of Bordeaux. (Henk Welting http://www.rafcommands.com/forum/showthread.php?p=2611) Missing from attack on ship in Gironde 14.8.44 (Air Britain Serials) W/O Geoffrey Gordon Harker and W/O Lionel Douglas Stoddart, pilot (http://francecrashes39-45.net/page_fiche_av.php?id=3966)</t>
  </si>
  <si>
    <t>16.08.1944 pm Day Ranger 151 from Predannack . Lost without trace (FCL). P/O FJ Parkinson DFM +, W/O AJ Clark +, both buried in Beruges (Vienne) Cem A day Ranger to south western France was undertaken by P/O Parkinson with W/O Clarke and F/Lt Strachan with F/O Mattingley. The targets were transport and military establishments. Coming up against severe medium and light antiaircraft fire over one of the targets, P/O Parkinson and W/O Clarke were shot down and failed to return. (www.151squadron.org.uk) Ranger No. 228 to Limoges, shot down by flak near Poitiers (FCWDv5) Missing from day intruder mission 16.8.44 (Air Britain Serials) Shot down by flak at Migne-Auxances (north of Poitiers) while attacking railway tunnel entrance on the Paris-Bordeaux line (http://francecrashes39-45.net/page_fiche_av.php?id=3967)</t>
  </si>
  <si>
    <t>Mossie with crew F/O Vickers DFM &amp; F/S Moseley photographed railways in Paris area and was attacked by a pair of Bf 109s. Badly damaged it crashed into a wood in "no mans land". Injured crew were picked up by Amerian advanced patrol. According to Sharp and Bowyer's book 'Mosquito',MM 354 came down somewhere in the area of Chateaudun. Damaged by Bf109s and crash-landed in wood in Normandy 19.8.44 DBR (Air Britain Serials)</t>
  </si>
  <si>
    <t>25/26 April, 1945</t>
  </si>
  <si>
    <t>Flown by F/L Reginald Arthur Miller, who had been with the FIU and the FIDS, shot down by flak over Austria on 26/27 April 1945. F/Lt Reginald Arthur Miller (123201) 26th April 1945 He died on the 26th April 1945 and is buried in Klagentfurt War Cemetery. (Tom Thorne http://www.rafcommands.com/forum/showthread.php?p=26192#post26192) Missing 26.4.45 (Air Britain Serials) Hit by flak after having turned to make another strafing run, having already destroyed a Ju 188  His navigator Barclay survived. (Night Fighter Navigator) Date 25/26 confirmed by Barclay's combat report, filed after his return to Britain. Mosquito was hit by flak on second run, starboard engine was unserviceable and Barclay had been wounded. He was ordered to bail out, did so at 2,000 feet, saw Mosquito explode about 1,000 feet from the ground, no sign of pilot's parachute.</t>
  </si>
  <si>
    <t>Total</t>
  </si>
  <si>
    <t>Missing on night navex 5.1.45 (Air Britain Serials)   Both crew members are listed on the Royal Air Force GRO index with 16 OTU, Flt Lt Moore has NKG (Runnymede Memorial) and FS Sinclair is now lies in Glasgow (Riddrie Park) Cemetery.</t>
  </si>
  <si>
    <t>Coded A, landed at Ford with an engine fire, bomb hung up and aircraft blew up on the ground. F/O L. Gasson and F/S L. Ethridge both OK (2nd TAF) Engine caught fire on intruder mission crashlanded at Ford caught fire and bomb exploded 7.8.44 (Air Britain Serials)
D.F.M. London Gazette 8 May 1945. The original recommendation states:
'Flight Sergeant Etheridge has completed 50 sorties with his pilot, Flight Lieutenant Gasson, including three daylight operations.
This N.C.O. has proved himself to be an excellent operational Navigator. He has never failed to bring his pilot to the target area, often despite poor weather conditions and without navigational aids.
Some of the sorties in which he was engaged involved very deep penetrations into enemy territory, where accurate navigation, without Gee facilities, was vital to the success of the missions.
The results obtained by this Navigator and his pilot have been outstandingly good as the following examples will show.
On the night of 6-7 August 1944, a moving light was attacked in France and due to the fact that the attack was pressed home to a low level the port engine was hit by a ricochet and caught fire at 1500 feet. The port propeller was feathered and the graviner switch operated. The return flight was made on one engine and Flight Sergeant Etheridge's accurate navigation brought them safely to England. It was found that height could not be maintained with the result that the English coast was crossed at 400 feet and a crash landing made at Ford.
(http://www.dnw.co.uk/medals/auctionarchive/searchcataloguearchive/itemdetail.lasso?itemid=62740)</t>
  </si>
  <si>
    <t>04.02.1945 1806 128 to Hannover from Wyton hit by FLAK, crashed and totally destroyed according german papers by Mayor of Benthe. NW Ronnenberg towards Benthe, 9km SW centre Hannover (BCL). F/L JK Wood RAAF +, F/O R Poole +, both rest in Hannover War Cem. The mayor's recollection was that two Mosquitos had approached at low level, one was hit by light flak and burst into flames, and after circling for half an hour (sic) it finally crashed, killing the crew. (Wood's casualty file at www.naa.gov.au) A German report says Mosquito came down at 1948 hours, 1 1/2 km NW of Ronnonberg, SW of Hannover (http://www.footnote.com/image/38615566/Mosquito%7Cmosquitoes/#38614856) 4/5 February, Hannover "Serial Range MM181 - MM205. 25 Mosquito B.MkXV1. Powered by Merlin 72/73 engines. Delivered by De Havilland (Hatfield) between 24Nov43 and 4Dec44. MM170 was not delivered. Airborne 1806 4feb45 from Wyton. Hit by Flak, and, according to captured enemy papers, totally destroyed after crashing NW of Ronnenberg and towards benthe, 9 km SW from the centre of hannover. Both are buried in the Hannover War Cemetery. Details pertaining to this loss were communicated to the Commanding Officer Notts Yeomanry by the Burgomeister of Berthe. F/L J.K.Wood RAAF KIA F/O R.Poole KIA " (Chorley via Lost Bombers) Missing (Hannover) 5.2.45 (Air Britain Serials)
HW 5/661, message CX/MSS/R.458/C/27 (2)
"Two communications from GELIP ((Luftgau)) XI Ic, to Enemy Equipment Investigation Centre Haupting VERRES GAF Station WUNSDORF, dated 8/2:- ((2)) Subject: Crash office £Absturzstelle£ on 4/2. 1) 1848 hrs, 1.5 km N.W. of RONNENBERG, 9.3 km S.W. of HANNOVER, GU 73. Mosquito. 100% damage. Markings MM 49. 2 dead, buried in VAHRENWALD."
This was 128 Sqn Mosquito MM199. The time would be 1948 hrs German time.
(http://www.rafcommands.com/forum/showthread.php?13069-Flak-Division-Positions)</t>
  </si>
  <si>
    <t>Served with 464 Sqn, under RAF control 6/44 to 18/12/44. Failed to Return From Operations Germany. F/O Curry &amp; FSgt W.mcAuliffe. (Brian Fillery's website) 18/19 December 1944 time estimated around 1940, ftr from the US Army area, F/O G.A. Curry and F/S W.R. McAulifee both KIA. (2nd TAF) There is a claim as follows: 18.12.44 Hptm. Wilhelm Steinmann Stab I./JG 4 Mosquito  ON-5 at 1.200 m. [Roetgen] 08.56 Film C. 2027/II Anerk: Nr - MH - area is right, time is wrong. DBR in accident 26.10.45 (Air Britain Serials)
Mosquito NT143 took off from RAF Thorney Island at 1740 hours on the night of 18/19th
December 1944, being one of 17 aircraft from the squadron detailed to bomb road and 
rail junctions in the Ruhr area, Germany. NT143 failed to return from the mission. 
Crew: 
RAAF 40005 Flt Lt Curry, G A Captain (Pilot) 
RAAF 424701 Flt Sgt W R McAuliffe, (Navigator) 
It was later established by a Missing Research and Enquiry Unit that the aircraft crashed 
in the middle of the Siegfried Line 200 yards from the village of Kesfeld. No trace of the 
missing crew could be found and their names are commemorated on the Memorial to the 
Missing, Runnymede, Surrey, UK. (http://www.awm.gov.au/collection/records/roh_raaf/crews/464/roh_raaf-crews-464-45d.pdf)</t>
  </si>
  <si>
    <t>Hit a steam roller at Manston when on 23 Squadron, later repaired. Was YP-E (Mosquito Fighter Squadrons in Focus) TW-P 8/9 June 1944 DD673 had been delivered to 19MU 28Jun42 and saw brief service with 23 Sqdn before undergoing a re-build with Martin Hearn. By Apr43 it was flying with 51OTU, later being transferred to 60 OTU before undergoin major repairs Jul-Nov43. Taken on charge by 141 Sqdn 24mar44. No record of total flying hours. Airborne 2310 8Jun44 from West Raynham for a Serrate patrol over Northern France. Hit by Flak. While returning to base the port engine failed near Reading and, later, both airmen baled out successfully leaving the Mosquito to crash 0223 near Wisbech, Cambridgeshire. F/L F.Clements P/O J.W.Pierce (Lost Bombers) Hit by flak nr Granville and abandoned nr Wisbech Cambs. 9.6.44 (Air Britain Serials) 24.08.42 23 Sqn. DD673 Manston aerodrome. Overshot on landing on one engine. Crew OK. (Mosquito Crash Log)</t>
  </si>
  <si>
    <t>Escape hatch came off lost wing recovering from dive Kingston Bagpuize 13.4.44 (Air Britain Serials) 13.04.44 540 Sqn. LR416 Crashed two miles from Kingston Bagpuize aerodrome when a wing came off while diving out of cloud. The primary cause was the detachment of the top escape hatch in high speed dive causing inconvenience (sic). (Mosquito Crash Log)
Name: SHAER, JOSEPH ISRAEL 
Initials: J I 
Nationality: United Kingdom 
Rank: Flight Sergeant (Nav.) 
Regiment/Service: Royal Air Force Volunteer Reserve 
Unit Text: 540 Sqdn. 
Age: 24 
Date of Death: 13/04/1944 
Service No: 1294047 
Additional information: Son of Samuel Jacob and Clara Millie Shaer. 
Casualty Type: Commonwealth War Dead 
Grave/Memorial Reference: Sec. K.4. Grave 155. 
Cemetery: OXFORD (WOLVERCOTE) CEMETERY 
(CWGC)
/O C.C. DREW and Sgt J.I. SHAER's sortie on 13 Apr 44, in LR416, is mentioned in both the F.540 and F.541 of the 540 Sqn ORB. As Alan says objective was the Munich area. F.540 notes that aircraft wirelessed returning to base at 10:35 but crashed near Abingdon at 11:10
(http://www.rafcommands.com/forum/showthread.php?13396-540-Squadron-O.R.B.)</t>
  </si>
  <si>
    <t>NS856 - 28 March 44 , Sq 107 : F/O J.A. Glen , W/O T. Davidson. Crews were at first buried in a field at St Riquier-es-Plains , later reburied in the CWGC cemetary at Grancourt. Attacked by P-51 near Vernouillet airfield (FCWDv4) 2nd TAF gives navigator name as Davison, aircraft coded T, time around 1640. I believe Mosquito NS856 fell to a 4thFG P-51, possibly flown by Lt Charles Anderson. (Post on 12 O'Clock High! Board) Re the 28 March shooting down of the 107 Squadron Mosquito - I believe the culprit may have been Lt Charles Anderson of 335th. (as above) Mosquito crew were also American (Mosquito Squadrons of the RAF). Shot down by P-51 S of Dieppe 28.3.44 (Air Britain Serials)  Checking that date on page 86 in Vol 1 of 2nd TAF by Chris Shores and Chris Thomas, I find under the losses listed...
e1640       107       Mosquito    NS856    T    F/O J A Glenn (K)  W/O T Davison (K)     sdb P.51 S Dieppe
The text then says... "During a sortie over the French coast in the mid afternoon, a Mosquito of 305 Sqn was obliged to force-land in that area, while another of these aircraft from 107 Sqn was shot down in error south of Dieppe by a P-51, apparently from the US 8th AF's 4th Fighter Grp."
(http://www.britmodeller.com/forums/index.php?showtopic=42978)</t>
  </si>
  <si>
    <t>Sold 15.12.54 CF-HMQ VP-KOM CF-HMQ pres. City of Edmonton Avn Mus as 'HR147/TH-Z' (Air Britain Serials) 20.12.48 231 OCU. VP189 Crashed on landing at Coningsby. (Mosquito Crash Log)
History: 
Spartan Air Services Ltd, Ottawa, Ontario, Dec. 9, 1954-1957.
- Civil conversion, Burnaston, UK, 1954-1955.
- Registered as CF-HMQ.
- Delivered to Canada, arriving Ottawa, June 2, 1955.
Spartan Air Services (Eastern) Ltd, Nov. 1957 - Registration VP-COM reserved but not taken up.
- Delivered from Ottawa to Nairobi, Kenya, Nov. 1957.
Spartan Air Servies Ltd, Ottawa, Ontario, 1957-1967.
- Reregistered as CG-HMQ.
- Returned to Canada via Prestwick, May 4, 1958.
- Last flight, Grand Prarie to Uplands, Ontario, Oct. 7, 1963.
http://www.warbirdregistry.org/mossi...sie-vp189.html
Canadian Aviaton Historical Society journal, Vol. 32 No. 4 Winter 1994, 
The Spartan Air Services Mosquitoes
Info gleaned from Larry Milberry's 'Air Transport In Canada - Volume 1'
1957, Spartan acquires a Kenyan air charter co. - renames it Spartan Air Services (Eastern)... 
November '57: Mosquito Mk.35 CF-HMQ ferried to Nairobi by John Nock joining fellow Spartan crew in Nairobi: Ralph Burton, Vince Kluke and Dennis Boyer (mechanic)
Early '58: Burton flies HMQ to UK for maintenance
May '58, Nock returns HMQ to Ottawa
I've only seen the one pic of HMQ in the book - and its a small BW taken in late '58 in Canada. Spartan's 'house' colours at the time were overall aluminum paint, with bright red (almost day-glo) spinners, fin/rudder/elevator/wing tips. The registration was carried in black on a white band (bordered in red) across the fin/rudder, along with a Canadian Red Ensign below that on the fin. Registration CF-HMQ carried top stbd wing and bottom of port in black outboard of the engines. Spartan Air Services Ltd. titling on fuselage in black. Spartan logo (stylized wing superimposed on triangle) carried port and stbd of nose ahead of windscreen - in line with observation windows.
(http://forum.keypublishing.co.uk/showthread.php?t=76603)</t>
  </si>
  <si>
    <t>22.10.1943 1942 attack Knapsack power station 105 Squadron to Köln from Marham . Lost without trace (BCL). F/L G Sweeney DFC RAAF +, F/L WG Wood +, Aircraft Coded GB-K (Mosquito Thunder) Missing (Cologne) 23.10.43 (Air Britain Serials)
404555 Flight Lieutenant SWEENEY, Gordon DFC 
Bei der DZ591 habe ich als Absturzort: am Rande der Ortschaft Erp (Lechenich) (http://www.luftwaffe-bullet-board.com/viewtopic.php?t=17737&amp;highlight=) MH - This is most likely confused with DZ593.
Sources: 
NAA: A705, 163/57/238 
AWM65, 4937 
Aircraft Type:  Mosquito 
Serial number:  DZ 591 
Radio call sign:   
Unit:  105 Sqn RAF 
Summary: 
Mosquito DZ 591 of 105 Sqn RAF took off from RAF Station Markham, Norfolk, at 
1942 hours on 22 October 1943 to attack Knapsack. DZ 591 also carried special radar 
equipment, and had a load of 3 x 500 lb and 1 x 250lb bombs. Nothing was heard from 
the aircraft after take off and it did not return to base. 
Crew: 
RAAF 404555 Flt Lt Sweeney, G, DFC (Pilot) 
RAF Flt Lt Wood, W G (Navigator) 
Following post war enquiries and investigations, it was recorded in 1950 that the missing 
crew had no known grave. 
Citation: 
DFC: As Captain and Navigator of aircraft respectively, PO Sweeney and FO Tettenborn 
of 9 Sqn RAF carried out a low level attack on an aircraft factory at Warnemunde one 
night in May 1942. Skilfully avoiding the beams of a large number of searchlights, PO 
Sweeney pressed home his attack and released his bombs on two buildings, around which 
aircraft on the ground were dispersed, and on three nearby sheds. 
The aircraft was flown so low to ensure accuracy that some of the aircrew thought it was 
on fire as it passed over the smoke and flames caused by the explosions. Little damage 
was sustained however, and the aircraft was flown safely back to base. Throughout the 
operation both PO Sweeney and FO Tettenborn displayed perfect teamwork, great skill 
and undaunted courage.
(MISSING WITH NO KNOWN GRAVE 
    BY ALAN STORR)</t>
  </si>
  <si>
    <t>01.06.1942 1930 105 to Köln from Horsham St. Faith. Lost without trace (BCL). F/O LL Pearman pow, P/O RL Scott pow, GB-B (Lostbombers) Missing (Cologne) 1.6.42 (Air Britain Serials)
The June 1 loss was W4068, F/O Pearman &amp; P/O Scott, taking off at 19:30 for "H.L. bombing and photography of Cologne." Both survived and were POWs. Imperial War Museum has interview with Pearman.
Object description
British officer served as pilot with 105 Sqdn, RAF in GB, 1941-1942; POW in Stalag Luft III, Sagan, Schubin and Stalag III, Luckenwalde POW camps in Germany, 1942-1945
Content description
REEL 1 Aspects of period as sergeant of the Royal Air Force Volunteer Reserve in GB, 1937-1939: background to joining Royal Air Force Volunteer Reserve, 5/1937; membership of Peace Pledge Union. Aspect of period as instructor with RAF, 1939-1941: initial wartime training; problems of instructing on Handley Page Hampden at RAF Upper Heyford. Aspects of operations as pilot with 105 Sqdn, RAF in GB, 1941-1942: joining unit flying first De Havilland Mosquitoes, 4/1941; characteristics of De Havilland Mosquito; shooting down of his aircraft on photo-reconnaissance/bombing flight over Cologne after Thousand Bomber Raid, 30/5/1942; bailing out, parachute descent and capture. REEL 2 Continues: Aspects of capture by Germans, 5/1942: treatment by Hitler Youth and policeman; story of how his navigator was nearly lynched by civilians in Munchen Gladbach; initial interrogation; treatment at Dulag Luft Interrogation Camp. Recollections of period as POW at Stalag Luft III, Sagan, 6/1942-9/1942: arrival at camp with Group Captain Massey, 6/1942; rations; health; accommodation in huts; clothing; latrines; administration of camp under 'Wings' Day; roll call; opinion of Douglas Bader's behaviour; description of Douglas Bader's deportation from camp to Colditz. Recollections of period as POW in Schubin Camp, 1942-1943: removal to camp, 9/1942; character of camp and involvement on escape tunnels; death of 'Pissy' Edwards on wire; description of digging of tunnel, its discovery and escape of two escapers whilst tunnel was being destroyed; reasons for taking less interest in tunnelling. REEL 3 Continues: interest in painting, plays and study; reasons for higher suicide rate amongst younger POWs; cultivating relationships with guards; attitude to period in the Cooler; the camp radio 'Jimmy Higgins'; effect on morale of Russian victories. Recollections of period as POW in Stalag Luft III, 1943-1944: return to camp; importance of RAF POWs to Germans; effects of the shooting of Great Escapers, 3/1944; slight role in Wooden Horse escape; opinion of the film 'The Great Escape'; march from Sagan to Luckenwalde, 1/1945- 2/1945. REEL 4 Continues: Aspects of period as POW in Luckenwalde POW camp, 1945: accommodation in camp; rations; disappearance of camp guards. Recollections of liberation by Russian troops at Luckenwalde, 1945: arrival of Russian troops; opinion of Russian troops; behaviour of Russian troops; story of how US trucks turned up and how POWs were ordered off under Yalta Agreement; repatriation by Russians; degree of knowledge of Yalta Agreement; readjustment to civilian life; question of effects of imprisonment; attitude to repatriation of Russian personnel at the end of Second World War; reaction to outcome of Aldington/Tolstoy court case
(http://www.rafcommands.com/forum/showthread.php?12897-Mosquito-105-RAF-Sqn-found-!)</t>
  </si>
  <si>
    <t>Add 3 for Non-Front-line Ops losses</t>
  </si>
  <si>
    <t>subtotal, cross-cast</t>
  </si>
  <si>
    <t>Lost wing pulling out of dive crashed 4m SW Nab Tower Portsmouth 1.10.45</t>
  </si>
  <si>
    <t>Ditched after stbd engine problem on takeoff off Delimara Point Malta 26.3.49 (Air Britain Serials)  Lt M.D. Stanley, the pilot, is presumed to have sank with his aircraft, and Lt﻿ R. Marshal, the observer, survived. (http://www.youtube.com/watch?v=kUqay3d8VMk(
The wreck of the Mosquito PR XVI S/N N531 was first discovered by a local club in 1993 and at the time one of the propellers was taken off the engine and given to the Malta War Museum. Unfortunately the co-ordinates of this wreck were misplaced but it was re-located in August 2010.
The wreck (or what is left of it) lies upside down on a sandy bottom off Delimara Point at a depth of 40 metres. The engines are intact except for one of the propellers, part of the frame, and the tail (made of aluminium) is mostly buried in the sand. Wooden construction has deteriorated. This is a historic wreck that made it through WWII and then had the misfortune to encounter problems on the starboard engine during a mail run to Bone after the war! costing the life of the pilot Lieutenant M.D. Stanley. 
Local News papers first reported the incident on the 27th March and then on 29th March 1949
The Sunday Times of Malta on 27th March 1949 reported the following:
Naval MOSQUITO CRASH NEAR DELIMARA
Watchers at the sea front saw a Royal Navy Mosquito crash into the sea off Delimara point at about 10.00am yesterday morning.
A Sea Otter was later observed flying low over the scene of the accident and an RAF launch is also reported to have been in the vicinity.  Although no offical announcement has yet been made it is reliably reported that the observer of the aircraft was rescued but the pilot was sill missing yesterday evening.  The police have issued a report to fisherman in the area to report any mail bags recoverd from the sea as it appears the aircraft was carrying mail.  A number of bags have since been recovered.
The Times of Malta on 29th March 1949 reported the following:
NAVAL AIR CRASH AT DELIMARA RESCUE PLANE DRIVEN ASHORE
Lieutenant (A)1 M.D. Stanley, R.N.2, the pilot of a Mosquito aircraft which crashed into the sea off Delimara Point on Saturday morning, has still not been found and is presumed to have sank with his aircraft.
The crash occurred when the Mosquito, an aircraft from 728 Squadron, Hal Far, on a mail run from Malta to Bone, signalled that the starboard engine was giving trouble and that it was returning to Hal Far after gaining height.
The aircraft hit the sea about half a mile from the coast, the force of the impact breaking both legs of the observer, Lieutenant (A) R. Marshall. He managed to escape from the aircraft, but nothing was seen of the pilot.
A Sea Otter amphibian aircraft piloted by Lieutenant (A) C.H. Wines made a gallant attempt to land on the heavy swell and pick up the observer who was endeavouring to swim to the shore, but on touching the sea the starboard wingtip struck the surface thereby preventing the Sea Otter from taking off. Lieutenant Wines and his observer, A.R.E.3 H. Barker, abandoned the aircraft which was being swept on to the rocks off Delimara.
An R.A.F.4 air-sea rescue launch appeared on the scene at high speed and picked up the observer of the Mosquito who was by this time in a semi-conscious condition.
The destroyer H.M.S. Volage arrived soon afterwards and picked up the crew of the damaged Sea Otter, another Sea Otter and a naval Seafire fighter circling in the vicinity of the crash searching for the missing pilot. The Sea Otter was eventually driven ashore on the rocks at Delimara, and when investigations were made yesterday could be seen resting on the sea bottom. 
The wreckage of the Mosquito cannot so far be found. The observer of the Mosquito, Lieutenant (A) R. Marshall is at present in Bighi Naval Hospital.
Date
 Aircraft
 Sqd 
 S/N
 Report
26.03.49
 DH Mosquito PR.16
 728
 Forced to ditch into the sea off Delimara Point as it was returning from Algiers, after suffering an engine failure. Air-Britain's Aeromilitaria gives point of departure Rome, Italy on a mail flight.
 (http://www.divesubway.com/de_havilland_mosquito_pr.xvi_malta.html)</t>
  </si>
  <si>
    <t>to USAAF as 43-34932 (Air Britain Serials)
Date: 16-JUN-1944 
Time:  
Type: 
de Havilland-Canada F-8-DH Mosquito 
Operator: 302th BU USAAF 
Registration: KB130 
C/n / msn: 43-34932 
Fatalities: Fatalities: / Occupants: 2 
Airplane damage: Written off (damaged beyond repair) 
Location: Hunter Field, GA -    United States of America  
Phase: Landing 
Nature: Military 
Departure airport: Hunter Field, Savannah, GA 
Destination airport: Hunter Field 
Narrative:
KB130 - BXX - to USAAF as 43-34932 
Forced landing. 
Crew: 
Joseph E. TAYLOR (pilot) USAAF
Sources: 
http://www.aviationarchaeology.com/src/AARmonthly/Jun1944S.htm 
http://www.dehavilland.ukf.net/_DH98%20prodn%20list.txt
(http://aviation-safety.net/wikibase/wiki.php?id=104776)</t>
  </si>
  <si>
    <t>Forced Landing</t>
  </si>
  <si>
    <t>to USAAF as 43-34937 (Air Britain Serials)  440815   F-8  43-34937 1377BU    Grenier Field, Manchester, NH  8  TACMF  3  Collins, Perry V  USA  NH  Grenier Field, Manchester, NH  (http://www.aviationarchaeology.com/src/dbahb.asp?HB=field&amp;offset=12725)</t>
  </si>
  <si>
    <t>Taxying Accident</t>
  </si>
  <si>
    <t>to USAAF as 43-34939 (Air Britain Serials)
Date: 15-JUL-1944 
Time:  
Type: 
de Havilland-Canada F-8-DH Mosquito 
Operator: USAAF 
Registration: KB141 
C/n / msn: 43-34939 
Fatalities: Fatalities: / Occupants: 2 
Airplane damage: Written off (damaged beyond repair) 
Location: Rome AAF, Rome, NY -    United States of America  
Phase: Take off 
Nature: Military 
Departure airport: Rome AAF 
Destination airport:  
Narrative:
KB141 - BXX - to USAAF as 43-34939 
Take off accident.
Sources: 
http://www.aviationarchaeology.com/src/db.asp 
http://www.dehavilland.ukf.net/_DH98%20prodn%20list.txt
(http://aviation-safety.net/wikibase/wiki.php?id=104777)</t>
  </si>
  <si>
    <t>to USAAF as 43-34949 (Air Britain Serials) With 802nd Reconnaissance Group (P) http://wp.scn.ru/en/ww2/b/77/3/0</t>
  </si>
  <si>
    <t>to USAAF as 43-34953 (Air Britain Serials)
Date: 11-APR-1944 
Time:  
Type: 
de Havilland-Canada F-8-DH Mosquito 
Operator: USAAF 
Registration: KB159 
C/n / msn: 43-34953 
Fatalities: Fatalities: / Occupants: 2 
Airplane damage: Written off (damaged beyond repair) 
Location: Hunter Field, Savannah, GA -    United States of America  
Phase: Landing 
Nature: Military 
Departure airport:  
Destination airport: Hunter Field 
Narrative:
KB159 - BXX - to USAAF as 43-34953 
Landing accident. 
Crew:???
Sources: 
http://www.aviationarchaeology.com/src/db.asp 
http://www.dehavilland.ukf.net/_DH98%20prodn%20list.txt
(http://aviation-safety.net/wikibase/wiki.php?id=104775)</t>
  </si>
  <si>
    <t>to USAAF as 43-34960 SOC 30.11.45 (Air Britain Serials)         de Havilland-Canada F-8 Mosquito  * Retired * Used by the Langley Memorial Aeronautical Laboratory. Delivered 8.1944 wfu 1.1945 (http://www.aeroflight.co.uk/waf/usa/NASA/NASA-DHC-F8.htm)</t>
  </si>
  <si>
    <t>to USAAF as 43-34928 (Air Britain Serials)         de Havilland-Canada F-8 Mosquito  * Retired * Used by the Langley Memorial Aeronautical Laboratory. Delivered 8.1944 wfu 1.1945 (http://www.aeroflight.co.uk/waf/usa/NASA/NASA-DHC-F8.htm)</t>
  </si>
  <si>
    <t>to USAAF as 43-34934 SOC 15.9.45   With 802nd Photo Reconnaissance Group (P) (http://wp.scn.ru/en/ww2/b/77/3/0)</t>
  </si>
  <si>
    <t>MH - Seems certain this Mosquito accounted for the SE 200 and Latecoere 631 flying boats said to have been sunk in a Mosquito attack on the Bodensee (Lake Constance) in April 1944. According to "Im Bombenkrieg", Thomas Albrich und Arno Gisinger, Haymon Verlag 1992, there was an attack as follows: 06.04.1944: 00:55 Uhr tieffliegerangriff gegen drei Flugboote beim Seewerk Immenstaad. Keine Berichte über gesunkene Flugboote. The time is only 15 minutes before the reported crash (see below), and Immenstaad is directly opposite the lake from Uttwil (see below). There were later attacks on Friedrichshafen, directed against the Dornier-Werke 11 kms away to the east. (refer: http://www.schatzsucher.de/Foren/archive/index.php?t-62849.html)
UP-R 07.04.1944 eveng Intruder 605 to to Baltringen from Manston unknown circumstances. Lost near Lake Constance (FCL). S/L M Negus DFC +, F/O AJ Gapper +, see crash report by Andre Winter. Plane crashed 00.10 into Lake C. approx. 5km off Uttwil, only wing and fuselage sections found, no engines. Crew still aboard. Water depth 165m. (See Aeroplane Monthly March 1993)
6/7 April 1944 (FCWDv4) UP-R (http://www.crashplace.de/) Latécoère Laté 631, N°01, F-BAHG, coded 63+11 by the Germans and SNCASE SE 200, N°1, F-BAHE, coded 20+01 by the Germans (both six-engined flying boats) were destroyed on 7 April 1945 at Lake Constance. (LEMB)
Die Aktivitäten der Royal Air Force hielten sich in der Nacht vom 6. zum 7. April 1944 in Grenzen. Nur gerade 52 Flugzeuge wurden über den Kontinent geschickt, zwei davon kehrten nicht mehr zurück. Neben unserer Mosquito ging eine andere Maschine des gleichen Typs über Hamburg verloren.
Die in Bradwell Bay bei Maldon in der englischen Grafschaft Essex beheimatete No. 605 Squadron sollte in dieser Nacht einen Intruder-Einsatz im Raum Strassburg-Bodensee fliegen. Intruder-Missionen waren speziell auf die Mosquito zugeschnitten. Eine kleine Gruppe von Maschinen sollte Tag und Nacht in zugewiesenen Sektoren feindliche Flugzeuge in der Luft und am Boden sowie andere lohnende Gelegenheitsziele wie Bahnhöfe, Fabriken und Brücken bekämpfen. Damit wurde die deutsche Luftwaffe zu ständiger, zermürbender Einsatzbereitschaft rund um die Uhr gezwungen.
Bei diesen Einsätzen waren die Mosquitos normalerweise nur mit 20mm-Kanonen bewaffnet. Manchmal kamen aber auch noch zusätzlich Bomben und Raketen zur Anwendung. Als erste Einheit flog die No.23 Squadron ab Juli 1942 mit ihren Mosquito Mk.II solche Einsätze. Dies war das Motto der am 15. Oktober 1926 in Castle Bromwich bei Birmingham aufgestellten No.605 Squadron. Bis zum Wechsel auf die Mosquito II im Februar 1943 flog die "County of Warwick Squadron" Gloster Gladiator, Hawker Hurricane, Douglas Boston III und Havoc I von verschiedenen Plätzen in England, Malta und dem Fernen Osten aus. Wegen ihren präzisen und erfolgreichen Intruder-Missionen bei Tag und Nacht bis tief nach Deutschland hinein genoss die Staffel bald einen äusserst guten Ruf. Im Juli 1943 rüstete die Einheit auf die moderneren Mosquito F.B. Mk.VI um. Am 15.April 1944 konnte die No.605 Squadron ihren 100. Abschuss verbuchen. Während ihrer Karriere als Intruder-Formation brachte die "County of Warwick Squadron" auch 73 V-1 Flugbomben sowie unzählige Eisenbahnzüge und Schiffe zur Strecke. Ab September 1944 flog die Staffel als Teil der No.2 (Bomber) Group Bombereinsätze bis Kriegsende.
Am 6. April 1944 um 22.48 Uhr entschwand eine Mosquito F.B. Mk.VI im Nachthimmel. Es war eine der letzten Missionen, welche die Staffel von Bradwell Bay aus führte. Wenige Tage später verlegte die No. 605 Squadron unter neuer Führung nach Manston. An Bord befand sich eine äusserst erfahrene Besatzung. Squadron Leader Michael Negus als Pilot und Flying Officer Arthur Jack Gapper als Navigator. Negus war erst einen Tag zuvor zum Squadron Leader befördert worden. Als eines der erfolgreichsten Night-Intruder-Asse seiner Staffel erzielte er seit Juli 1943 nicht weniger als drei bestätigte und zwei vermutete Luftsiege über dem besetzten Europa. Die Crew pilotierte bei ihrer letzten Mission die Mosquito F.B. (Fighter Bomber) Mk.VI mit der Nummer N5875. Sie war eine der 41 Maschinen aus dem bei De Havilland in Hatfield gebauten Kontrakt 555. Von zwei 1635 PS starken Merlin 25-Motoren angetrieben, erreichte diese eine Geschwindigkeit von 576 km/h. Die Mosquito NS875 war am 20.Februar 1944 als UP-R der No. 605 Squadron zugeteilt worden.
Um Mitternacht wurde in der Bodenseeregion Fliegeralarm gegeben. Die Intruder von der Insel hielten die deutsche und die Schweizer Flab in Trab. Am 7. April 1944 um 00.08 Uhr wurde in Uttwil ein starkes Motorengeräusch vernommen, das aber plötzlich verstummte. Wenige Augenblicke später schlug die Mosquito vier Kilometer vor Uttwil dicht an der Landesgrenze auf dem Bodensee auf. Den Grund des Absturzes hatte die unglückliche Besatzung mit ins Grab genommen. Möglicherweise war ein technischer Defekt dafür verantwortlich, denn die Fliegerabwehr trat beiderseits nicht in Aktion. Am Karfreitagsmorgen barg die Schifffahrtsinspektion Romanshorn die kläglichen, auf dem Wasser treibenden Überreste der UP-R. Mehr als eine Tragfläche, ein Federbein mit Laufrad und drei Brennstofftanks waren von der Mosquito nicht mehr aufzufinden. Das Motorschiff "Hecht" verfrachtete die Einzelteile der "Mücke" nach Romanshorn zur ersten Untersuchung. Später erfolgte der Abtransport nach Dübendorf, wo das Wrack verschrottet wurde. Die Besatzung konnte bis heute nicht aufgefunden werden. Sie liegt mit dem Rest der N5875 auf dem Grund des dort 200 m tiefen Bodensees. 
Absturz Uttwil 
Flugzeugart: Bomber 
Flugzeugtyp: De Havilland D.H. 98 Mosquito 
Flugzeugbezeichnung: De Havilland D.H. 98 Mosquito F.B.Mk.VI 
Flugzeugname: 
Einteilung: 605 Squadron 
Basis: Bradwell Bay (GB) 
Auftrag: Intruder-Einsatz 
Einsatzziel: Strassburg-Bodensee 
Rückkehr: 
Besatzung: Pilot: Michael Negus, Squadron Leader, im Kampf gestorben
Navigator: Arthur Jack Gapper, F/O, im Kampf gestorben 
Werknummer: N5875 
Kennzeichen: UP-R 
Squadroncode: 
CH Archiv Nr.: E008 
US MACR Nr: 
Autor: Hans-Heiri Stapfer 
Quelle:
http://www.crashplace.de/
http://www.warbird.ch/contento/Berichte/Abst%C3%BCrze/TG/AbsturzindenBodensee/tabid/576/Default.aspx Missing from intruder to Lake Konstanz 7.4.44 found crashed on Swiss side of lake (Air Britain Serials)</t>
  </si>
  <si>
    <t>Engine cut and second lost power bellylanded at Upper Heyford 29.7.47 (Air Britain Serials) 29.07.47 8 MTU. PF657 Belly-landed at Upper Heyford after engine failure. (Mosquito Crash Log)
Recollections by Frederick Lacy of a Mosquito collection in September 1947 that didn't go quite according to plan...
At the time I was instructing on Mossies at RAF Benson and my boss - the CFI - invited me to collect a brand new Mk 34 from a civilian Maintenance Unit in Staffordshire, about 15 minutes flying time away at a cruising speed of about 240 knots.
It was a Friday afternoon and I knew that I could pack up for the weekend on returning to Benson and drive home for the weekend to my wife, who was expecting a second child, and young son in Norfolk - some 120 miles away.
Johnny Bland elected to accompany me as navigator and we were duly delivered to the MU in the Station Oxford aircraft, arriving about 2pm. We went straight out to the aircraft having collected the necessary logbook and other paperwork from Air Traffic Control, where we were cleared to return to Benson.
The groundcrewman greeted us with the information that the aircraft had been air tested that morning, all was in order and there was no need to delay further by ground running. Accordingly I started up, taxied out immediately and took off for Benson.
Climbing away I remarked to Johnny on how pleasant it was to be flying a new aircraft - only five hours "on the clock" - which smelled just like a new car. The controls and levers shone, as did the instrument dials.
I had just levelled off at about 1800ft on course for home when an engine failed. I asked Johnny to change fuel tanks; as in standard practice we had taken off on the outer wing tanks and he duly switched to the inners. This engine failed to pick up and simultaneously the second engine failed. I yelled "Back to outers" but neither engine picked up.
I then pressed one of the airscrew feathering buttons - nothing happened and there was no click in my headset to indicate that there was an electrical connection.
At the same time, both propellers "ran away", that is to say they windmilled, creating tremendous drag and rendering the aircraft unmanageable below a speed of about 220 knots. This meant one thing only - an immediate forced landing.
As luck would have it I saw hangars ahead and realised we were heading for Upper Heyford airfield. Pushing the aircraft nose downwards I saw that we were heading straight for the hangars, across wind and the shortest width of the airfield. We were by now close to the ground and I did a 90 degree "daisy-cutting" turn so close that Johnny screamed in fear, on the assumption that the aircraft was about to "cartwheel" - resulting in our immediate death.
I was able to straighten the aircraft out a few feet above ground and made a good bellylanding. There was no question of or time to lower the undercarriage or any flap. To do so would have stalled us into the ground anyway.
The aircraft tore across the field toward a newly-laid tarmac runway. Unbeknown to me the surface of the runway was about 18" above ground level and we struck it at an angle. This tore the cockpit away from the fuselage and broke up the remainder of the aircraft except for the wings, engines and cockpit which slithered along for some distance.
The nose of the aircraft had dug into the earth, a good deal of which entered the cockpit through a large hole at the front, but not sufficiently to injure us both. We clambered out through the roof hatch, obviously much shaken.
Within moments a staff car arrived on the scene and a very angry Station Commander wanted to know what the hell we meant by "beating up" his airfield!
Mollified by our explanation we were driven to an office in one of the hangars where an ill-tempered Wing Commander struggled with the requisite initial accident report which had to be sent by signal to the Air Ministry right away. As the Accident Prevention Officer for my home base, I was able to assist him complete the signal!
Johnny and I stood before the Wing Commander's desk and I noticed Johnny was beginning to sway. At this I suggested to the officer that Johnny was probably suffering from shock and could we perhaps have something to drink. I fancied a nice, strong cup of tea. Summoning a sour-looking airmen the officer sent him for water which arrived in two chipped, enamel mugs.
We understood that Upper Heyford was about to close for the weekend and our presence, the crashed aircraft to be looked after and the further fact that the Benson Oxford aircraft would be coming to pick up Johnny and I later, did not endear us to anyone there.
Many months after the prang and after I had moved on from Benson, I saw a copy of the Accident Investigation Report. This concluded that the aircraft had been improperly stored with 100 octane aviation fuel in the tanks and that this had "attacked" the bullet-proof inner lining of the tanks. A resultant thick, brown "goo" (I would have given it a somewhat rude appellation) passed to the carburetors, eventually blocking the jets and causing the engines to stop.
I have often thought that the aircraft was neither "run-up" nor air tested on that fateful morning before Johnny and I arrived to pick it up, the civilian groundcrew having been as anxious as ourselves to get away for the ensuing weekend.
It was absolutely criminal that this dereliction of duty occurred, including the fact that there was no electrical connection between the airscrew feathering buttons in the cockpit and the feathering system. Had I been able to feather the propellors I might have had the aircraft under better control and could have perhaps made a wheels down landing or, at least, a smoother bellylanding.
I never heard if there was any inquiry or possible disciplinary action at the Maintenance Unit concerned.
At least we survived and I am still here today to tell the tale!
Frederick Lacy, August 2000
Addendum: I recently received the following from Mike Packham, Mosquito Aircraft Museum, Salisbury Hall, London Colney, Herts:
"After reading this potentially harrowing account I have checked my records of all Mosquito aircraft. The PR.34 mentioned was PF657, a Percival-built aircraft and the accident date was July 29th 1947. The departure aerodrome was 51MU, Lichfield."
(Recollections by Frederick Lacy of a Mosquito collection in September 1947 that didn't go quite according to plan...
At the time I was instructing on Mossies at RAF Benson and my boss - the CFI - invited me to collect a brand new Mk 34 from a civilian Maintenance Unit in Staffordshire, about 15 minutes flying time away at a cruising speed of about 240 knots.
It was a Friday afternoon and I knew that I could pack up for the weekend on returning to Benson and drive home for the weekend to my wife, who was expecting a second child, and young son in Norfolk - some 120 miles away.
Johnny Bland elected to accompany me as navigator and we were duly delivered to the MU in the Station Oxford aircraft, arriving about 2pm. We went straight out to the aircraft having collected the necessary logbook and other paperwork from Air Traffic Control, where we were cleared to return to Benson.
The groundcrewman greeted us with the information that the aircraft had been air tested that morning, all was in order and there was no need to delay further by ground running. Accordingly I started up, taxied out immediately and took off for Benson.
Climbing away I remarked to Johnny on how pleasant it was to be flying a new aircraft - only five hours "on the clock" - which smelled just like a new car. The controls and levers shone, as did the instrument dials.
I had just levelled off at about 1800ft on course for home when an engine failed. I asked Johnny to change fuel tanks; as in standard practice we had taken off on the outer wing tanks and he duly switched to the inners. This engine failed to pick up and simultaneously the second engine failed. I yelled "Back to outers" but neither engine picked up.
I then pressed one of the airscrew feathering buttons - nothing happened and there was no click in my headset to indicate that there was an electrical connection.
At the same time, both propellers "ran away", that is to say they windmilled, creating tremendous drag and rendering the aircraft unmanageable below a speed of about 220 knots. This meant one thing only - an immediate forced landing.
As luck would have it I saw hangars ahead and realised we were heading for Upper Heyford airfield. Pushing the aircraft nose downwards I saw that we were heading straight for the hangars, across wind and the shortest width of the airfield. We were by now close to the ground and I did a 90 degree "daisy-cutting" turn so close that Johnny screamed in fear, on the assumption that the aircraft was about to "cartwheel" - resulting in our immediate death.
I was able to straighten the aircraft out a few feet above ground and made a good bellylanding. There was no question of or time to lower the undercarriage or any flap. To do so would have stalled us into the ground anyway.
The aircraft tore across the field toward a newly-laid tarmac runway. Unbeknown to me the surface of the runway was about 18" above ground level and we struck it at an angle. This tore the cockpit away from the fuselage and broke up the remainder of the aircraft except for the wings, engines and cockpit which slithered along for some distance.
The nose of the aircraft had dug into the earth, a good deal of which entered the cockpit through a large hole at the front, but not sufficiently to injure us both. We clambered out through the roof hatch, obviously much shaken.
Within moments a staff car arrived on the scene and a very angry Station Commander wanted to know what the hell we meant by "beating up" his airfield!
Mollified by our explanation we were driven to an office in one of the hangars where an ill-tempered Wing Commander struggled with the requisite initial accident report which had to be sent by signal to the Air Ministry right away. As the Accident Prevention Officer for my home base, I was able to assist him complete the signal!
Johnny and I stood before the Wing Commander's desk and I noticed Johnny was beginning to sway. At this I suggested to the officer that Johnny was probably suffering from shock and could we perhaps have something to drink. I fancied a nice, strong cup of tea. Summoning a sour-looking airmen the officer sent him for water which arrived in two chipped, enamel mugs.
We understood that Upper Heyford was about to close for the weekend and our presence, the crashed aircraft to be looked after and the further fact that the Benson Oxford aircraft would be coming to pick up Johnny and I later, did not endear us to anyone there.
Many months after the prang and after I had moved on from Benson, I saw a copy of the Accident Investigation Report. This concluded that the aircraft had been improperly stored with 100 octane aviation fuel in the tanks and that this had "attacked" the bullet-proof inner lining of the tanks. A resultant thick, brown "goo" (I would have given it a somewhat rude appellation) passed to the carburetors, eventually blocking the jets and causing the engines to stop.
I have often thought that the aircraft was neither "run-up" nor air tested on that fateful morning before Johnny and I arrived to pick it up, the civilian groundcrew having been as anxious as ourselves to get away for the ensuing weekend.
It was absolutely criminal that this dereliction of duty occurred, including the fact that there was no electrical connection between the airscrew feathering buttons in the cockpit and the feathering system. Had I been able to feather the propellors I might have had the aircraft under better control and could have perhaps made a wheels down landing or, at least, a smoother bellylanding.
I never heard if there was any inquiry or possible disciplinary action at the Maintenance Unit concerned.
At least we survived and I am still here today to tell the tale!
Frederick Lacy, August 2000
Addendum: I recently received the following from Mike Packham, Mosquito Aircraft Museum, Salisbury Hall, London Colney, Herts:
"After reading this potentially harrowing account I have checked my records of all Mosquito aircraft. The PR.34 mentioned was PF657, a Percival-built aircraft and the accident date was July 29th 1947. The departure aerodrome was 51MU, Lichfield."
(http://www.mossie.org/stories/Frederick_Lacy.htm)</t>
  </si>
  <si>
    <t>8th Air Force. Pilot Eidson, Harry T . Landing Accident at Wideawake Fld, Ascension. Category 5 damage, 18 June 1945. (http://www.aviationarchaeology.com) to USAAF as 43-34929 (Air Britain Serials)   http://aviation-safety.net/wikibase/wiki.php?id=104773 gives date as 27-Nov-1943, says written off on this date, damaged beyond repair in landing accident, agrees with location. http://www.aviationarchaeology.com/src/dbaat.asp?theAT=F-8+&amp;Submit3=Go also says 27 November 1943</t>
  </si>
  <si>
    <t>to USAAF as 43-34946 (Air Britain Serials) 440421 F-8 43-34946 ROBINS FIELD, GA  (http://www.accident-report.com/world/namerica/US/GA2.html)   440421   F-8  43-34946   3FyGp  Hunter Field, Savannah, GA    LACG  4  Thoenig, Howard D  USA  GA  Robins Field, Elberta, GA  (http://www.aviationarchaeology.com/src/dbasn.asp?SN=43-34946) (Landing Accident Ground Collision)</t>
  </si>
  <si>
    <t>to USAAF as 43-34927 (Air Britain Serials)   430701 MOYERS, BRIAN K F-8 43-34927 PETERSON FIELD, CO  (http://www.accident-report.com/world/namerica/slist/peterson.html)   430701   F-8  43-34927   350 Sub Depot  Peterson AAF, CO    TOA  4  Moyers, Brian K  USA  CO  Colorado Springs, CO  TOA Take Off Accident TOA generally means that the a/c did not leave the ground. (http://www.aviationarchaeology.com/src/dbasn.asp?SN=43-34927&amp;Submit4=Go)</t>
  </si>
  <si>
    <t>to USAAF as 43-34933 (Air Britain Serials)
Date: 07-AUG-1944 
Time:  
Type: 
de Havilland-Canada F-8-DH Mosquito 
Operator: USAAF 
Registration: KB131 
C/n / msn: 43-34933 
Fatalities: Fatalities: / Occupants: 2 
Airplane damage: Written off (damaged beyond repair) 
Location: 2 mi SSE of Rome AAF, Rome, NY -    United States of America  
Phase: Take off 
Nature: Military 
Departure airport: Rome AAF 
Destination airport:  
Narrative:
KB131 - BXX - to USAAF as 43-34933 
Crashed on takeoff.
Sources: 
http://www.aviationarchaeology.com/src/db.asp 
http://www.dehavilland.ukf.net/_DH98%20prodn%20list.txt
(http://aviation-safety.net/wikibase/wiki.php?id=104778)
Also had a previous accident:
440216 THOMAS, LOVICK P F-8 43-34933 EGLIN FIELD, FL (http://www.accident-report.com/world/namerica/slist/eglin.html)</t>
  </si>
  <si>
    <t xml:space="preserve">to USAAF as 43-34961 (Air Britain Serials)  440615 F-8 43-34961 36TH STREET AP, FL  (http://www.accident-report.com/world/namerica/US/FL3.html)   440615   F-8  43-34961     Hq ATC Test Unit, Det 37, Miami,FL  AT  GAC  4  Grogan , J.W.  USA  FL  South Hangar, 36 St. Airport, Miami, FL  </t>
  </si>
  <si>
    <t>On Jan. 13, pilots Col. Newman and Capt. Gordon of the USAAF, picked up F.8 334943, formerly KB 161, for delivery to the base at Romulus, Michigan. (http://www.virtualmuseum.ca/pm.php?id=record_detail&amp;fl=0&amp;lg=English&amp;ex=00000192&amp;rd=93959&amp;hs=0) to USAAF as 43-34943 SOC 30.11.45 (Air Britain Serials)               440515 F-8 43-34943 ROMULUS AAF, MI (http://www.accident-report.com/world/namerica/US/MI.html) 440515   F-8  43-34943 306FrS  3FrG  Rumulus AAF, Rumulus, MI  AT  TOAMF  4  Peattie, Harry A, Jr  USA  MI  Rumulus AAF, MI  (Takeoff Accident due to Mechanical Failure) (http://www.aviationarchaeology.com/src/dbasn.asp?SN=43-34943&amp;Submit4=Go)</t>
  </si>
  <si>
    <t>8th Air Force. Pilot Munn, William H . Take Off Accident with resulting Ground Loop at Goose Bay. Category 4 damage, 21 July 1944. (http://www.aviationarchaeology.com) to USAAF as 43-34957 (Air Britain Serials)   440721 MUNN, WILLIAM H F-8 43-34957 GOOSE BAY, LABRADOR (http://www.accident-report.com/world/namerica/canada/canada.html) 440721   F-8  43-34957       8  TOAGL  4  Munn, William H  LAB    Goose Bay  (http://www.aviationarchaeology.com/src/dbasn.asp?SN=43-34957&amp;Submit4=Go)</t>
  </si>
  <si>
    <t>to USAAF as 43-34936 SOC 15.11.46 (Air Britain Serials)  440815 CONGDON, CHARLES B F-8 43-34936 PRESTWICK (500), SCOTLAND, UK PRESTWICK (500), SCOTLAND, UK 325 Squadron,  27 Group  (http://www.accident-report.com/world/europe/uk/uk4408.html)</t>
  </si>
  <si>
    <t>to USAAF as 43-34962 SOC 31.12.46 (Air Britain Serials)   440830 STENGLEIN, JOSEPH A F-8 43-34962 WATTON (376), ENGLAND, UK WATTON (376), ENGLAND, UK 654 Squadron, 25 Group (http://www.accident-report.com/world/europe/uk/uk4408.html) 
440730   F-8  43-34962 325FRS  27ATG  376  8  LAC  3  Brannock, Joseph E  ENG    Watton/Sta 376  
440830   F-8  43-34962       8  LAC  3  Stenglin, Joseph A  ENG    Watton/Sta 376  
(http://www.aviationarchaeology.com/src/dbasn.asp?SN=43-34962&amp;Submit4=Go)</t>
  </si>
  <si>
    <t>8th Air Force. Pilot Stokes, Albert L . Landing Accident at Watton/Sta 376. Category 4 damage, 06 September 1944. (http://www.aviationarchaeology.com) to USAAF as 43-34950 SOC 10.1.47 (Air Britain Serials)   440906 STOKES, ALBERT L F-8 43-34950 WATTON (376), ENGLAND, UK WATTON (376), ENGLAND, UK - 25 Group (http://www.accident-report.com/world/europe/uk/uk4409.html)</t>
  </si>
  <si>
    <t xml:space="preserve">MH - Clearly was on USAAF service, using original serial number.
CONTAINS REPORT OF ACCIDENT AT WRIGHT FIELD OH, INVOLVING MOSQUITO AIRCRAFT, SERIAL NUMBER KB-306, PILOTED BY CAPT GUSTAV E. LUNDQUIST, WHICH STRUCK  PARKED P-38G AIRCRAFT, SERIAL NUMBER 42-12630, AND PT-23 ARICRAFT, SERIAL NUMBER 41-15172., file 141699 http://airforcehistoryindex.org/search.php?q=MOSQUITO&amp;o=50        430914   Mosquito  KB-306 Flight   Test  Wright Field, OH    FGC  3  Lundquist, Gustav E  USA  OH  Wright Field, OH </t>
  </si>
  <si>
    <t>RCAF To China as 038
first date: 19 August 1946 - Taken on strength by No. 1 Equipment Depot
 Received from Mutual Aid Board, from storage at Central Aircraft at Crumlin, Ontario.  To storage with No. 6 Repair Depot at Crumlin on 14 April 1947.  Sold to Nationalist Chinese AF, their serial 038.
 last date: 22 November 1947 - Struck off, to War Assets Corporation for sale
(http://www.ody.ca/~bwalker/RCAF_JX579_KA232.html)
MH - Photo at http://www.museevirtuel-virtualmuseum.ca/sgc-cms/histoires_de_chez_nous-community_memories/pm_v2.php?id=display_original&amp;lg=English&amp;fl=0&amp;rd=109341&amp;ex=00000430 shows markings as having been T (sun) 038, with a small KA203 on the fin.</t>
  </si>
  <si>
    <t>25.08.1942 1908 attack switching station 105 to Brauweiler from Horsham St. Faith . Lost without trace (BCL). F/L EA Costello-Bowen evd, W/O TJ Brown evd, My 90 year old friend (Sqn.Ldr.Tommy Broom, DFC**) wishes to greet you, for he and your father (V.G.Robson (George)) served together at Horsham St.Faith in August 1942. Towards the end of the month (25th) three Mosquitoes were detailed to attack power stations near Cologne. They were crewed by Roy Ralston and Sydney Clayton, George Parry and your father, and Costello-Bowen and Tommy. Tommy's Mosquito crashed after flying too low over the coast and hitting an electricity pylon at 250 mph. Both survived and reached Gibraltar safely a month later, after evading the Germans in Belgium and France and then crossing the Pyrenees - all thanks to some heroic Belgian, French and Basque Men and women. When this was happening, your father and George Parry were busy over Oslo bombing the Gestapo HQ there. Missing (Brauweller) 25.8.42 (Air Britain Serials)         The pilot Sgt Costello-Bowen went on to fly Mosquitos and flew many successful raids over enemy occupied Europe. However, on 25th August 1942 he took off in Mosquito DK297 `0` for ops to bomb a switching station at Brauweiler but hit high tensionpower cables while low flying, the Mosquito crashed through pine trees but despite this both. He and his Navigator W/O Tommy Broom survived, though Costello-Bowen was badly injured. Broom was unconcious but when he came around, he managed to help the injured pilot to the Belgian resistance and both crew made it back home via France &amp; Spain. For his courage and devotion to duty, Costello-Bowen, now a Flight Lieut, was awarded the AFC. (http://www.luftwaffe-bullet-board.com/viewtopic.php?p=77668&amp;highlight=mosquito#77668)
We took off from Horsham St Faith at 7.30 p.m. and went in formation to the Dutch Island at the mouth of the Scheldt where we split up and proceeded individually. Not long after crossing the coast and the islands, we were very low and brushed the tops of the trees. 
A few minutes later after crossing another small wood, an electricity pylon suddenly loomed in front of us. We pulled up but the starboard engine struck the pylon at its top. Immediately the engine and the propeller stopped. The action of hitting the pylon jammed the controls. 
We were eighty feet up and there was nothing we could do. We were doing about 250 mph and just had to wait until we hit the ground. I said to Costello-Bowen, ‘Well this is it’.
It’s a funny thing, but neither of us was worried and we were very calm, although death stared us in the face. We lost height steadily and crossed a couple of fields. Then the pinewoods loomed up in front. We were bound to crash into them – this was about half a minute after hitting the pylon. 
Just before we hit I instinctively released my safety harness; why I don’t know. Then we hit and everything went black; no physical pain, just darkness and I felt myself rolling over and over like a ball. I must have been unconscious for a time. [They had crashed in Paaltjesdreef Wood at Westmalle in the Belgian hamlet of Blauwhoeve].
When I awoke I was covered in branches and bits of aeroplane and there was a strong smell of petrol. I was amazed I had no injuries; not even a scratch. I must have been flung out of the top of the cockpit as I was right in the front with the nose of the aircraft. It was amazing that the aircraft did not catch fire or the bombs explode. The nose of the aircraft must have passed between two trees. How lucky can you be? 
My next thought was Costello-Bowen. Although it was nearly dark, I found him in some wreckage about twenty yards away. He was unconscious and looked in poor shape. The rudder pedals had torn off both his shoes. After talking and patting his face for a few moments, he finally awoke. I lifted him up and half carried him about 400 yards away, where we both sat down. He gradually recovered and we were soon talking. We both felt very despondent at the thought of being made prisoners of war.
See Martin Bowman: The Men Who Flew the Mosquito which has the remarkable story of how they made it back to Gibraltar on 21st September 1942, after crossing crossing France and Spain with one of the ‘escape lines’ run by the French Resistance.
(http://ww2today.com/25th-august-1942-perils-of-low-level-mosquito-bombing)</t>
  </si>
  <si>
    <t>Stirling</t>
  </si>
  <si>
    <t>Mosquito</t>
  </si>
  <si>
    <t>P-51</t>
  </si>
  <si>
    <t>Beaufighter</t>
  </si>
  <si>
    <t>Spitfire</t>
  </si>
  <si>
    <t>P-47</t>
  </si>
  <si>
    <t>B-24</t>
  </si>
  <si>
    <t>P-61</t>
  </si>
  <si>
    <t>05.02.1944 Training 105 from Marham collided in air with B17G 42-97480 AW-B of USAAF. at Colne Farm Field, near St Ives, Hountingdonshire (BCL). F/L JF Slatter +, F/O P/O Hedges +. GB-J (www.crashplace.de) F/Lt John Fosbroke Slatter (87660) Mosquito DZ548 collided with B17 42-97480 and crashed at Colnfield Farm, Colne, St Ives, Hunts 143/373782. Hedges, PO was also killed according to Chorley this was a training exercise with 105 Squadron (GB-J). The B17 was slightly damaged in the incident only to be lost on the Augsburg raid of 13/04/44 According to 8th USAAF website the B17 belonged to 337th Bomb Squadron, 96th Bomb Group based at Snetterton Heath. (http://www.rafcommands.com/dcforum/DCForumID6/12754.html) Collided with B-17G 42-97480 and crashed St.Ives Hunts. 5.2.44 (Air Britain Serials) 05.02.44 105 Sqn. DZ548 Collided with B-17 97480 of 337th B.S., broke in two and crashed into ground at Come Field Farm, St. lves, Hunts, killing two. (Mosquito Crash Log) MH - Apparently this was the Knave of Diamonds aircraft in early 43.</t>
  </si>
  <si>
    <t>27.07.1944 2235 139 to Hamburg from Upwood crashed. probably at Grossenhain, 24km ENE Bremerhaven (BCL). F/O BRJ Hay DFC RNZAF +, F/O J Dunn DFC +, both rest in Becklingen War Cem Airborne 2235 26Jul44 from Upwood. Cause of loss not established. Crashed 0020 at Grossehain some 24 km ENE of Bremerhaven. Both are buried in Becklingen War cemetery. F/O Dunn had flown his first tour on Lancasters with No.97 Sqdn, his DFM being Gazetted 13Aug43. F/O Hay had married Christina May Hay of Moordwon, Bournemouth. F/O B.R.J.Hay DFC RNZAF KIA F/O J.Dunn DFC DFM KIA " (Lost Bombers) Missing (Hamburg) 27.7.44 (Air Britain Serials)  Crashed near road from Großenhain to  Dornsode (http://www.dietrich-alsdorf.de/absturzstellen.html)</t>
  </si>
  <si>
    <t>Colombia</t>
  </si>
  <si>
    <t>1/2 May 1944 (FCWDv4) Coded T, F/O A.M. Archer and F/O R.L. MacEwan both killed, time around 2330 ftr from Bonn (2nd TAF). It seems that his airplane was the MM409 305Sqn crashed 1KM N of L1202 at 23:56 A German document KE8474 made reference to this event but unfortunately I don’t retrieve it . F/O Archer Raymond Leonard (KIA)124689 &amp; F/Lt McEwan Arthur Murray(KIA)78083 (http://forum.12oclockhigh.net/showthread.php?t=7401) Missing from night intruder to Bonn 2.5.44 (Air Britain Serials)</t>
  </si>
  <si>
    <t>27.08.1944 2222 operation in Stendal area 192 BS from Foulsham .26/27 August Lost without trace (BCL). W/O PFC Pearn +, F/S AJ Foster +, both rest in Rheinberg War Cem Missing from SD flight to Stendal 27.8.44 (Air Britain Serials) 
MH - May have come down at Uetz, 25km S of Stendal http://www.google.com.au/url?q=http://www.xn--fhr-fischerhaus-uetz-bzb.de/geschichte_uetz.1.html&amp;sa=U&amp;ei=JJHyUKufG62XiAeP0IH4Bg&amp;ved=0CB4QFjAEODI&amp;sig2=9v1G3_6b5bXUbAUFOfGqgA&amp;usg=AFQjCNG8LIWAocvYTHA3u3egWxn8luWMNA says a Mosquito was shot down close to Uetz in August 1943, however as Uetz is near Potsdam, and no Mosquito loss for August 1943 matches, MH feels the year is almost certainly 1944. Website cites Enno Stephan, Die Treue und die Redlichkeit, Gerhard Stalling Verlag, 1968, S. 135/149 as source, and says a battery of I. Batterie der Flak-Scheinwerferabteilung 808 was stationed 900m from Uetz in March 1943, on the Feldweg nach Falkenrede (MH - Forest way to Falkenrede?)</t>
  </si>
  <si>
    <t>14/15 February 1945, F/L Williams and P/O Richards both KIA. (FCWDv5) Possibly F/L Owain Glyndwr Richards (Nav), Kiel War Cemetery, Possibly F/L Ernest Leopold Williams (Pilot), Kiel War Cemetery However, I found in a report of the former Anti Air Artillery of Kiel a notice about the crash of Mossquito R5514 in the near of the airfield Eggebek / Germany on 13.02.1945. (Nils of [www.spurensuchesh.de]) (http://www.mossie.org/forum/read.php?1,3845) Crashed at Eggebeck at 1608 German time (http://www.footnote.com/image/38615566/Mosquito%7Cmosquitoes/#38615044) Missing 14.2.45 (Air Britain Serials)        MH - http://books.google.com.au/books?id=7CMMnhqgfGgC&amp;pg=PA66&amp;lpg=PA66&amp;dq=Abschuss+Mosquito+Berlin&amp;source=bl&amp;ots=0uMJmsmjCj&amp;sig=QQFleIx0osx6vt4woFEXbybLVa4&amp;hl=en#v=onepage&amp;q=Mosquito&amp;f=true says one of JG 102's Ar 96 training aircraft was shot down at Eggebek on this date - however the witnessed described US Mustangs, at 10:45 a.m. However, the time and type (not the date) match a German loss record for 24 January, 1945, when a Mosquito shot down Ar 96 B-7 Wnr 450919 from 5/JG 102 over Eggebeck at around 10.45 on 24/01/45. Data also given in Werner Girbig as Ar 96, 5./Jg 102, 450 917, TG+UK, Fw Werner Hassinger + and Uffz Horst Foerster +. (Foerster's name matches that given at HTML reference above).</t>
  </si>
  <si>
    <t>Fg Off Aus409709 J H Irwin, RAAF lost on ops with 540 Sqn RAF on 10 May 1944, buried in Austria at Klagenfurt. Photo Recce München (Munich). Took off Benson - 07.30h. Mosquito PR.IX - LR421. F/O(Nav) L. MOODY - 151395 also buried at Klagenfurt. Maj. Horst Carganico I./JG 5 Mosquito  35 km. S.W. Wiener Neustadt 11.30 Film C. 2027/I Anerk: Nr.5 (Tony Woods) 
Wed 10 May 1944
COASTAL COMMAND
Photographic reconnaissance to Munich, Germany
540 Squadron, RAF (Benson, Oxfordshire - 106 Group)
Mosquito PR.IX LR421 - took off at 0730 and was brought down over Austria, crashing near 'Aspang', about 75km SW of Wien. The body of the navigator (and possibly that of the pilot) was not found until some three months later, and first buried in the civil cemetery at Aspangberg-Sankt Peter. Both were later reinterred at Klagenfurt.
Pilot: Aus409709 Fg Off Jack Hector IRWIN, RAAF - Age 21.
Crash site location info from AHB.
Irwin was a New Zealander serving in the RAAF. (Errol Martyn)
I got a message from Eric Mombeek who confirm that he was shot down by the Maj Carganico Horst Stb I./JG 5 at 11:30 nearby Sankt-Corona-am-Wechsel . (http://www.rafcommands.com/forum/showthread.php?t=4621) Missing from PR mission to Munich 10.5.44 (Air Britain Serials)
One crew, Flg Off Irwin, was RAAF, and his casualty file is available online on the Australian Archives website. It says (page 9) that it was shot down near St. Corona, Austria. His body was recovered from the wreckage by local inhabitants and buried first in the cemetery of St. Corona.
There are two Sankt Corona in Austria but I think the good one is the following:
http://www.maplandia.com/austria/nie...na-am-wechsel/
This is confirmed by the fact that this location is close of Kampstein, where the body of the second crew was found.
I just remarked that Carganico's claim is in the same period and area of a number of claims against a 15th Air Force raid against Wiener Neustadt.
At the same minute Carganico claimed a Mosquito, another pilot of I./JG 5 claimed a B-17 south of Wiener Neustadt.
So what probably happens was that I./JG 5 moved south to intercept the 15th Air Force raid, possibly refuelling at a base in Austria/southern Germany. This was an usual tactic by German fighter units for intercepting big US raids.
The RAF Mosquito just entered the battle area and was at the wrong place the wrong time.
By the way, I wonder what the other airmen of I./JG 5 thought IF their leader chased a Mosquito rather than leading them to attack the heavy bomber formation. By reading the claims it is a possibility, but without more details/sources, I won't affirm it happened.
And Laurent you are much more right! After checking several sources I found out the following:
24 Bf 109 of III./JG 3 took off from Bad Woerishofen at 9.55 hours heading towards Passau where they met 15 Bf 109 of I./JG 5 under the lead of Mjr. Carganico. This new formed formation received the order to stay at 7000m and take course southeast towards Wr. Neustadt. There they entered air combat shortly after 11.00 hours. Everything seems to fit together. 
Here are the claims of I./JG 5:
10.05.44 Maj. Horst Carganico I./JG 5 Mosquito 35 km. S.W. Wiener Neustadt 11.30 
10.05.44 Ltn. Krupinski 1./JG 5 B-17 N.W. Köszeg S. Wiener Neustadt 11.30
10.05.44 Ltn. Jahn 3./JG 5 P-38 FO-8: N.E. Köszeg 11.35
Uffz. Heinz Schrade of 3./JG 5 was KIA south of Vienna
I./JG 5 was based at Herzogenaurach in the Erlangen area that day. I think it is possible that they took off there and entering air battle over Wr. Neustadt without refuelling. They had some good bases just there in the Wr. Neustadt area for refuelling after combat. 
(Various posters on http://forum.12oclockhigh.net/showthread.php?t=32583)</t>
  </si>
  <si>
    <t>Fnr. Alf Sundt Jacobsen (+) &amp; Kvm. Christian Bernhard Aagaard (+) Cra/s 8km E Montrose, Angus, Scotland Aircraft started for a navex but suddenly crashed into water. Low mist in the area. Aircraft E of 333 Sqn. Cat E 22:23 - 01:08 VI Leuchars Weather? http://www.luftwaffe.no/Table2.htm The Mosquito aircraft was on a night training navigation sortie and afterwards the Mosquito circled over airfield Leuchars. At 00:49 the Norwegian Mosquito disappeared in northern directions, probably to avoid disturbing a BOAC plane under landing. Shortly after 18 Group RAF Coastal Command informed that the Mosquiti had crashed in low cloud cover into the sea off Montrose. (http://www.rafandluftwaffe.info/lists/raf1b.htm) ORB gives this aricraft as H when lost, or is this correct, was it actually E? H appears again on 3rd August - another aircraft? Crashed in sea 3m E of Montrose 30.7.43 (Air Britain Serials) 30.07.43 333Sqn. DZ705 Crashed into sea three miles east of Montrose, killing two. (Mosquito Crash Log)</t>
  </si>
  <si>
    <t>Icing</t>
  </si>
  <si>
    <t>See "Scorpion's Sting" for details, petrol tank switchover error (http://www.bbc.co.uk/ww2peopleswar/stories/68/a5237868.shtml) Engine cut on overshoot stalled into ground Yelahanka 26.2.45 (Air Britain Serials) Flight Lieutenant 123152 Ronald Gilchrist Cameron RAFVR 'Jock'  and  W/O George Park McMahon (see above BBC site)</t>
  </si>
  <si>
    <t>Russia</t>
  </si>
  <si>
    <t>To RAAF 7.5.45 as A52-620 5OTU Crashed on takeoff Parafield SA 17.01.47 (Air Britain Serials) F/L Langford and F/O D.W. Bataloff both OK  Swung to the left after 100 yards of takeoff run, undercarriage collapsed . (http://trove.nla.gov.au/ndp/del/article/68985432?searchTerm=Mosquito&amp;searchLimits=)</t>
  </si>
  <si>
    <t>Built as F.B.40. Delivered during August 1945. Final disposition: landing accident at Western Junction, Tasmania, March 1947. (Beaufort, Beaufighter and Mosquito in Australian Service, Stewart Wilson, 1990) Overshot forced landing Western Junction TAS 03.03.47 (Air Britain Serials) Two injured, starboard propellor would not unfeather (http://trove.nla.gov.au/ndp/del/article/78550617?searchTerm=Mosquito&amp;searchLimits=)</t>
  </si>
  <si>
    <t>Sqdn. Ldr. Colin Robertson, 25 Sqdn. Mosquito II, DD754. 25 Sqdn (Church Fenton, Yorkshire), crashed in bog area at West Eldmanby near Filey, Yorkshire. Navigator, F/O Ernest Bartholomew, 145496, also killed in the crash. On the 12th of December 1943 this Mosquito was one of a few carrying out a non-operational flight, this aircraft was leading the formation when it made a steep climbing turn without warning, the aircraft then made a couple of spins before hitting the ground near West Flotmanby, Filey and bursting into flames. The aircraft crashed into marshy ground, this caused the crash investigation problems which led to the reasons for the crash not being fully concluded. Much of the aircraft is still said to be in the ground. The crew of two were sadly killed. 
Pilot - Sqdn Ldr Colin Robertson DFC RAF, aged 26, of Perth, buried Falkirk Cemetery, Scotland. Husband of Angnes Robertson. 
Nav - F/O Ernest Bartholomew RAFVR, aged ? Of Lower Brynamman. Buried Lower Brynamman Baptist Chapelyard, Glamorgan. 
--------------------------------------------------------------------------------
Sqdn Ldr Robertson was a very experienced Mosquito pilot, at the time of his death he had 365 flying hours on the type, with a grand total on all aircraft of 1116 flying hours. He became commissioned on the 17th December 1938. His DFC was gazetted on the 31st May 1940. One source states he served with 41 Sqdn, I believe this not to be the case, a Colin Robertson did serve with 41 Sqdn but servived the War, not this airman sadly. (http://www.allenby.info/aircraft/planes/ryedale/dd754.html) Spun into ground nr Filey Yorks. 12.12.43 (Air Britain Serials) 12.12.43 25 Sqn. DD754 Spun into ground at West Eldmanby, near Filey, aircraft and crew being lost in marshy ground. (Mosquito Crash Log)
former 603 Squadron pilot and veteran of the October 1939 raids on the Firth of Forth, Colin Robertson. He fractured his skull in  riding accident and missed the Battle of Britain but recovered and returned to front line duties with 25 Squadron.
He was flying DD754 on a training mission when he was apparently "bounced" by an OTU Spitfire.  It seems the Mossie tried to out-turn the Spitfire, stalled and crashed. The opinion of the investigating officer was that Robertson's fighter pilot's instincts took over and he exceeded the Mossie's performance limits, and basically ran out of lift.
(http://www.britmodeller.com/forums/index.php?/topic/234936382-whirlwind-vs-me-109-during-b-of-b/page-5)</t>
  </si>
  <si>
    <t>Taken on strength from No.27 Movements Unit, 2 May 1944; missing from operations, 8 May 1944; F/O D.W.J. Carr and F/L J.M. Connell became prisoners of war. (Hugh Halliday) Shot down by flak, crew captured (FCWDv4) On the night of the 8th they failed to return ftom a sortie to Griefswald. They called F/O Cairns on R/T that they had run into severe flak three times and did not know if they would make it home. Cairns told them to reduce height and follow but no further word was heard from them (Floyd Williston)
(http://www.rafcommands.com/forum/showthread.php?t=3359&amp;page=2)
This is from KU 1778 - MACR #4456
---------------------------------------------------------
B-17G - #42-97259 - 2Lt. Darvin A. Smith - Havelte - 11:05
306th BG(H) - 367th BS - 8th AF - 8 May 1944 - MACR #4556
10 KIA
----------------------------------------------------------
While I was checking this crew, I saw the names of CONNELL and CARR !!!
see 2.) --- ( image of this is at my site ) ----
http://www.geocities.com/t_schuurman/ku1778-2-names-580-135-40.jpg
at 3.) for May 10, 1944: negative report !!!!!!!!!
see also my page : http://www.geocities.com/t_schuurman/jack-edward-gibbs.htm
************************
KU 1778 - Telegram Form - May 11, 1944 - send 15:45 hrs - received 18:40 hrs
From: Air Force PW Concentration Point HOLLAND
To: Information Center West - OBERURSEL - 
----------------------------------------------------------------------------
Subject: Casualties of the enemy air force over the Netherlands, May 8 and 9, 1944
1.) KU 1778: Downing of one B 17 by Anti-Aircraft, at 1100 hrs.
near Steenwijk, 1 km West of Havelte;
Insignia on fin: letter H enclosed in triangle, beneath figure 7 259, beneath letter Q.
Plane destroyed 95%
10 men dead
2.) Lt. Smith D. O-687715 --- Laura, A. O-741192 ? --- Hawkins C. O-703992 ---
Camosy A. O-736986 --- Krieckhaus G. 17 07 39 79 --- Holder W. 39556500 ---
Childers J. --- RUPRM.-J.- --- Wright E. 35763967 - ? 32 74 1 ---
HOORN in JSSELMEER AKO to identify 2 prisoners: F/Lt. C ARR D.23957 R CAF.- 
F/O. CONNEL, J.M. 1456 R CAF 
3.) for May 10, 1944: negative report
4.) Additional report to KE 8434: another dead recovered: Sgt. Tucker, K.D.R. 1900 41.- 
- - - end report - page 102 - -
*****************
Conclusion: 
8-5-44 - Lt. Smith - B17G - #42-97259
8/9-5-44 - Connell &amp; Carr - NS986 - Near Hoorn - IJsselmeer - 9th May 13km NE Hoorn KE8554
10-5-44 - Negative report
__________________
PATS - Vollenhove - The Netherlands
9th May 13km NE Hoorn KE8554. (Alex Smart) DBR in accident 8.5.44 (Air Britain Serials)</t>
  </si>
  <si>
    <t>Thanks to the discovery at the Bundesarchiv-Militärarchiv of the Luftwaffe’s “Morning Report West of 12.4.45” it has at last been possible to identify the aricraft shot down by Werner Hensel. the report reers to the events of the night 11/12 April and reads:
Italy... Own operations. NSG. 9: 6 Ju 87, 20.30-06.10, attack on artillery empacements in the region of the front without any special observations of effects. In aerial combat 1 Mosquito shot down. No losses. 1 Ju 88 carried out flash photography reconnaissance, Naples - Salerno
While this report mentions no sorties by Fw 190s, it seems clear that it must refer to Werner Hensel’s combat — NSG 9’s air combat claims were not exactly numerous.
While no Mosquito was lost on the night of 11/12 April, a Black Widow (P-61B-10NO, serial number 42-39515) of the USAAF’s 414th Night Fighter Squadron failed to return. Aircraft of this Squadron had been sent to operate as intruders in the Villafranca area. An encounter with a P-61 explains the US "stars and bars" that Hensel saw on his adversary. The date is a week earlier than he remembered and his aircraft recognition was faulty but his victory was real.
If the P-61 lost on 11/12 April was Hensel's "Mosquito" then it seems probable that No. 256 Squadron's Mosquito JT/A (HK 508) of S/L G.M. Smith DFC and F/O H.J. Wilmer DFC, lost in the early hours of 19 April, was brought down by ground fire as was suspected at the time.
We do not know whether NSG 9's Maintenance Technical Sergeant examined the right wreck when sent to confirm Hensel's victory. Perhaps he mistook the remains of the P-61 for a Mosquito or perhaps a crashed Mosquito in the right area is what he found.
Hensel had two Flugbücher logging 656 flights but they were torn up by the Americans who captured him at the war's end. A contemporary record of the times he was in the air would have helped enormously in resolving this whole issue. 
http://www.ghostbombers.com/NSG9/nsg9frame.html 
Was A-Apple on 256 Squadron, and was the only Mk.XIII ever known to have been modified to accept wing bombs. (Mosquito) Mosquito was from 256 Squadron: the pilot, Squadron Leader Smith, was killed; the navigator, Flying Officer Wilmer suffered only minor injuries and was taken prisoner. (Nick Beale) Missing from night Intruder pres. abandoned nr Copparo 19.4.45 (Air Britain Serials)
In the early hours of 19 April 1945 the Mosquito NFXIII HK508 of 256 Sqn RAF was shot down by Flak during an Intruder mission and crashed in the countryside near Copparo (Ferrara). The pilot, Sqn Ldr George Milner Smith DFC, was killed while the navigator, Flg Off H J Wilmer DFC, suffered only minor injuries and was taken prisoner by German soliders. Smith is buried in the War Cemetery of Argenta.
According to the story told by locals, this aircraft flew several times at low altitude over the area, strafing everything he saw or that moved. Until one day some kids helped soldiers to set up an AA gun between the rows of the orchard. When the Mosquito came back it was shot down and crashed, burning for several days in the crater that was formed. Soldiers did not allow civilians to come close, but the small group that had helped the setup of the gun managed to pull off some days later one of the two engines and sold it to a small foundry.
In 2006, members of the Romagna Air Finders, an association searching crash sites in the area, managed to locate the impact point of the Mosquito, just a few km from the center of Copparo in Saletta direction. A first survey of the site allowed to find many aluminum fragments
(http://www.romagnaairfinders.com/Romagna_Air_Finders/Copparo_files/Copparo%20Mosquito.pdf)</t>
  </si>
  <si>
    <t>25.06.1944 0345 139 to Berlin from Upwood intercepted by NF, crashed. 4km N Flatow, 6km SW Kremmen (BCL). F/L WW Boylson DFCbar RAAF +, S/L GH Wilson DSO DFC +, have no known graves 3./NJG 1 Ltn. Hittler. Es war ein Mk XX mit zwei der erfahrensten Besatzungen des 139. Squadron, dem Australier William W. Boylson, 25 Jahre, verheiratet, aus Guildford in Surry und George H. Wilson. Wahrscheinlich waren sie noch nicht über Berlin und sind demzufolge mit voller Bomberlast abgestürzt. Bei einem solchen Aufschlag wird in der Regel alles, auch die Besatzungen, in tausend Stücke zerrissen und weit verstreut. Aus diesem Grund wird man die beiden Besatzungsmitglieder nicht gefunden haben. (http://www.luftkrieg-oberhavel.de/webs/raf/r023.htm, which says Mosquito came down in the Kremmener Luch, just west of Kremmen, with a full bomb load. Google Maps shows what appears to be the remains of an impact crater 4.77km almost directly W of Kemmen, near Oranienburg) Aircraft was christened "Moose Jaw" ( Missing (Berlin) 24.6.44 (Air Britain Serials)    25.06.44 Ltn. Hittler 3./NJG 1 Mosquito  20 km. N.W. Berlin: 7.800 m. 01.37 Film C. 2027/II Anerk: Nr.79 (Tony Woods)
404623 Flight Lieutenant BOYLSON, William Wrixon DFC &amp; BAR 
Source: 
AWM 237 (65)    NAA: A705, 163/24/300   Micro Film No 463, OAFH 
Commonwealth War Graves records.     W R Chorley : RAF Bomber Command losses of 
the Second World War, Page 300, Volume 1944.  
Aircraft Type:  Mosquito 
Serial number:  KB 329 
Radio call sign:  XD - 
Unit:  ATTD 139 SQN RAF 
Summary: 
Mosquito KB 329 of No 139 (Jamaica) Sqn RAF, took off at 2324 hours on the night of 
24/25th
 June 1944 from RAF Station Upwood, Huntingdonshire, UK in company with 
nine other aircraft of the Squadron to carry out an attack on Berlin. The aircraft was not 
seen or heard from after take off and failed to return to base.  
Crew: 
RAAF 404623 Flt Lt Boylson, W W, DFC &amp; Bar, Captain (Pilot) 
RAF Sqn Ldr Wilson, G H DSO, DFC (Navigator) 
Both Flt Lt Boylson and Sqn Ldr Wilson have no known grave. Their names are 
commemorated on the Mkemorial to the Missing, Runnymede, Surrey, UK. 
Citation: The Citation for the award of DFC to Flt Lt Boylson is as follows : 
This officer has completed a large number of operational sorties in heavy bomber aircraft 
and throughout he has displayed a high standard of efficiency and courage. He is an 
excellent operational pilot who has repeatedly accomplished his missions successfully, 
pressing home his attacks on targets in Germany and Italy in the face of heavy 
opposition. His personal example has been responsible for the high efficiency maintained 
by his crew. (London Gazette 9/2/1943 P702). He was awarded a bar to his DFC in 1943 
and was killed in action on 25 June 1944. 
See Page 59 ‘The Distinguished Flying Cross to Australians’ by Michael Maton. 
Bar to DFC: The Citation of Bar to the DFC awarded to Flt Lt Boylson is as follows : 
This officer has successfully completed operations over a long period. He is a most 
determined captain of aircraft who has set a high standard of courage and devotion to 
duty that is outstanding. Since being awarded the Distinguished Flying Cross, Flight 
Lieutenant Boylson has participated in numerous sorties (London Gazette 11 June 1943 
page 2678). 
See Page 399 ‘The Distinguished Flying Cross to Australians’ by Michael Maton. 
MISSING WITH NO KNOWN GRAVE 
    BY ALAN STORR</t>
  </si>
  <si>
    <t>Another source says LY-G, returned 3 July 1944. Martin Bowman says this was 24 August 1942, as does http://www.airpic.ch/airpic108f/index.php?option=com_content&amp;task=view&amp;id=620&amp;Itemid=30 LY-G, 1 PRU (http://yourarchives.nationalarchives.gov.uk/index.php?title=RAF_aircraft_which_crashed_in_Switzerland%2C_WWII) Ende 1942 kam es zur ersten von zahlreichen Austauschaktionen zwischen internierten Fliegern der kriegsführenden Nationen. Scharf, Villing und der am 21. September 1942 irrtümlich in Emmen gelandete italienische Pilot Alfredo Porta sollten gegen eine britische Mosquito-Besatzung ausgetauscht werden. Die beiden Briten, Pilot G. R. Woll und Navigator J. Fielden, hatten wegen Motorenüberhitzung am 24. August 1942 in Bern-Belp eine Notlandung vornehmen müssen. 
Die Engländer wurden in einem verschlossenen Eisenbahnwagen durch das besetzte Frankreich nach Spanien gebracht. Nachdem die britische Botschaft die Ankunft der beiden Flieger bestätigt hatte, konnten die beiden Deutschen und Porta am 21. Dezember 1942 die Schweiz verlassen.
Das Ende 
Woll und Fielden erreichten später England. Flight Lieutenant Woll flog am 4. Februar 1943 nach Kanada und wurde Test-Pilot der Mosquito-Werke, mußte eine Mossie mit dem Fallschirm verlassen und lebt heute als Bauer in Kanada.
(http://www.sepsy.de/lf-me109-f4z.htm) Forcelanded in Switzerland 24.9.42 and sold to Swiss Air Force as B-5 HB-IMO (Air Britain Serials)
Notlandung nach technischer Panne
Die Maschine mit dem Staffelkennzeichen LY-G musste auf dem Rückflug von einem Aufklärungseinsatz in Bern-Belpmoos notlanden. Am 03.07.1944 von den Briten gekauft wurde sie am 01.07.1951 verschrottet. 
Mosquito DK310 kurz nach seiner Landung in Belpmoos. (57)
Aus der DK310 wurde schliesslich die E-42, hier Ende 1944. (58)
Am 24. August 1942 landete auf dem Berner Belpmoos eine der ersten Mosquito P.R.Mk.IV. Der zweiplätzige Aufklärer, der die Werknummer DK310 und das Staffelkennzeichen G-LY trug, befand sich auf dem Rückflug von einem Aufklärungseinsatz über Italien, als sich ein Schlauchband des rechten Kühlers löste. Der dadurch bewirkte Kühlmittelverlust führte zu einer Überhitzung des Merlin-Motors, was die Besatzung bewog, in Bern eine Notlandung auszuführen.
Nach langwierigen Verhandlungen mit der britischen Regierung wurde die Mosquito schliesslich am 1. August 1943 zur Erprobung in der Schweiz freigegeben. Die Kriegstechnische Abteilung (KTA) teilte dem Flugzeug das Kennzeichen E-42 zu, doch wurde dieses nicht aufgemalt. Im September überflog ein KTA-Testpilot die mit Schweizerkreuzen am Seitenleitwerk und an den Flügeln versehene E-42 nach Dübendorf und anschliessend nach Emmen. Im Verlauf des folgenden Jahres führten die KTA-Piloten mit der E-42 23 Probeflüge aus. Am 3. Juli 1944 konnte die KTA die Mosquito schliesslich von der britischen Regierung kaufen.
Inzwischen interessierte sich auch die Swissair für den schnellen Aufklärer, der für die Verwendung als Nachtpostflugzeug geeignet erschien. Am 13. Oktober 1944 überflog KTA-Pilot Hptm. Läderach in Begleitung von Swissair-Flugkapitän H. Ernst die E-42 von Emmen nach Dübendorf, wo das Flugzeug für die Postbeförderung umgebaut wurde. Am 19. Januar 1945 teilte das Luftamt der von der Swissair gemieteten Mosquito die Immatrikulation HB-IMO zu. Am 20. März wies Hptm. Läderach die Swissair-Kapitäne F. Zimmermann, E. Nyffenegger, H. Ernst, A. von Tscharner, R. Fretz und O. Heitmanek auf das neue Flugzeug ein. Das Nachtpostprojekt wurde jedoch von der Swissair kurz vor Kriegsende fallengelassen. Mit einer Gesamt-Flugstundenzahl von 17,52 h ging die HB-IMO am 7. August 1945 an die KTA zurück. Gleichzeitig verfügte das Luftamt die Löschung der zivilen Immatrikulation.
Die Fliegertruppe teilte der Mosquito das neue Kennzeichen B-4 zu, doch erfolgten 1945 keine weiteren Flüge mehr. Im folgenden Jahr wurde die B-4 häufiger verwendet, verzeichnet doch der Jahresabschluss 1946 eine Gesamtstundenzahl von 39,33 h. Am 27.Juni wurde der rechte Motor (Nr.60405) zur Revision ausgebaut und am 10. Juli durch einen neuen Motor (Nr. 105435) ersetzt. Am 21.August musste auch der linke Motor (Nr. 60381) nach einem Leck am rechten Zylinderblock ausgebaut werden. Da dieser Motor nicht mehr ersetzt wurde, muss der letzte Flug der B-4 im August 1946 durchgeführt worden sein. Der rechte Motor der stillgelegten Mosquito wurde schliesslich am 15.März 1949 aus der B-4 ausgebaut und anschliessend in die B-5 montiert. Am 1. Juli 1951 erfolgte die definitive Ausmusterung der B-4, die anschliessend verschrottet wurde. Die Besatzung der DK310, der kanadische Pilot Flight Lieutenant G. R. Wooll und der englische Navigator J. Fielden konnten die Schweiz wieder verlassen. Sie wurden gegen die deutsche Bf-109-Besatzung Villing und Scharf, sowie den Italiener Porta ausgetauscht.
(http://www.warbird.ch/contento/Berichte/Landungen/BE/NotlandungnachtechnischerPanne/tabid/575/language/de-CH/Default.aspx)
&gt;RAF mission report, sortie (C/269).
F/L G.R. Wooll (pilot and 'L' Flt Cdr); F/S J. Fielden (nav).
Take off from Benson: ~09:25
Objective: Venice, Trieste, Pola &amp; Fiume; 
Aircrew Report (after return from internment): When estimated position 60 mls from Venice starboard engine developed a glycol leak and we were forced to feather airscrew (23.5K, 12:00). Set course base. To maintain height over the Alps we had to flog the port engine at 2800 revs and +9 boost. Over estimated position Zurich we were sinking into cloud tops at 15K and good engine giving trouble with radiator temps and oil pressure. We decided we wouldn't make England so at 12:30 we S/C for unoccupied France or Spain. At 12:45 we had to feather port engine. We glided down through 10/10 cloud, estimated to be over Switzerland. We destroyed the IFF, logs &amp; W/T data. Crashlanded in a large field and tried to destroy aircraft but charges failed. Captured by Swiss Army. After a period of 4 months internment we were returned.&lt;
DK 310 had landed at Berne / Belp airfield to be interned in Switzerland. 
After repairs and provisional painting of Swiss national markings it was later flown to KTA Emmen for inspection and analysis. It also seems to have been partly repainted there, showing a much lighter undersurface colour on available b/w pictures.
It had an interesting fate in Switzerland after having been bought from the British in July 1944 and was only struck off charge in July 1951.
(http://www.britmodeller.com/forums/index.php?/topic/38061-dh-98-mosquito-pr-iv-tamiya-172/page-2)</t>
  </si>
  <si>
    <t>This Mosquito was in the first wave on Amiens raid, but aborted bomb run because the port engine seized (a/c returned safely). The crew were F/L Hanafin &amp; P/O Redgrve, both RAF. SOC 30.8.47 (Air Britain Serials) EG-Q on the Amiens raid (Ducellier)</t>
  </si>
  <si>
    <t xml:space="preserve">LR403 YH-U W/C Dale/ F/O Gabites on Amiens prison raid (http://www.mossie.org/forum/read.php?1,4758) Shot down by flak (FCWDv4) Last seen east of Eurville, F/O R.W. Offler and P/O A .C.J. Mango killed (2nd TAF) Missing from attack on V-1 site Ballyville 29.2.44 (Air Britain Serials) F/O Offler and F/O Mango of 21 Sqn were last seen at 3000ft in a snowstorm one and a half mile east of Eurville. Offler and Mango are commemorated on the Runnymede Memorial.(http://www.rafcommands.com/forum/showthread.php?11714-Mosquito-Casualties-Ramrod-600-29-February-1944) </t>
  </si>
  <si>
    <t xml:space="preserve">YH-C F/lt Wheeler/ F/O Redington on Amiens prison raid (http://www.mossie.org/forum/read.php?1,4758) Sortie to Handorf (FCWDv4) Coded O, failed to return from an intruder to Munster, F/L R.H. Osborne and F/O G.W. Ingham both killed. F/Lt Roy H Osborn J/10731 RCAF (http://www.hut-six.co.uk/cgi-bin/search39-47.php) Missing from night Intruder to Munster 31.3.44 (Air Britain Serials) HX950 </t>
  </si>
  <si>
    <t xml:space="preserve">LR385 YH-D F/LT Taylor/ S/L Livry on Amiens raid (http://www.mossie.org/forum/read.php?1,4758) Chris Charland says this aircraft completed 104 operations. One of No. 21's Mosquitos, LR385 "D-Dog", made 104 operational sorties (on 91 of which bombs were dropped) with the squadron. It flew its first op on 6th February 1944, when it bombed a V-weapon site at Bois Coquerie, and its 104th op on 29/30th November 1944, when it bombed a railway - including a train - and also strafed a factory during a patrol immediately behind the battle line. (http://www.raf.mod.uk/history_old/h21.html) SOC 26.9.46 (Air Britain Serials) </t>
  </si>
  <si>
    <t>Was SB-R on Amiens prison raid, flown by W/C Robert Wilson Iredale, and F/L J.L. McCaul. Served with 464 Sqn, under RAF control 10/43 Coded SB-F. Participated in Amiens Prison Raid 18/2/44 464 Sqn Boss's Aircraft for Raid. (Brian Fillery's website). Sold to Fairey for Turkish AF as '410' 3.12.46. Sold to Fairey 3.12.46 (Air Britain Serials)</t>
  </si>
  <si>
    <t>Was SB-A on Amiens prison raid, S/L Sugden Shot down by flak (FCWDv4), Mosquito coded A, S/L W.R.C. Sugden and F/O A.H. Bridger both POW, shot down by flak at Hengelo around 1640. (2nd TAF). Came down at 1730, Tubbergen (Zenderenseweg) (1944 sec_tcm5-7285.pdf) Came down at 1700 at Albergen / Almas (http://www.footnote.com/viewer.php?image=38654062&amp;query=cherbourg%20sea&amp;words=cherbourg%7Csea#38650468) Missing 21.3.44 (Air Britain Serials)</t>
  </si>
  <si>
    <t>Was SB-U on Amiens prison raid, flown by F/O K. Monaghan and F/O A.W. Dean (Sharp &amp; Bowyer)  Served with 464 Sqn, under RAF control 2/44 to 9/5/44 Coded SB-U. Participated in Amiens Prison Raid 18/2/44. Damage during V1 Raid by Flak. F/O H.Tuck &amp; P/O A. Crowfoot Crash landed Bradwell Bay UK. (Brian Fillery's website) Damaged by flak and overshot landing Bradwell Bay 9.5.44 (Air Britain Serials)</t>
  </si>
  <si>
    <t>EG-J ? P/O Fowler &amp; W/O Wilkins on Amiens raid. At around 02.40 on 9/10 July 1944, this aircraft (coded J) was hit by flak and lost an engine, causing it to force-land near Little Hampton. F/L R.D. Watt and F/S K.C. Dorman both OK. SOC 20.12.45 (Air Britain Serials)</t>
  </si>
  <si>
    <t>(EG-C ? P/O Darrall &amp; P/O Stevenson on Amiens raid. Broke up in air Eynesbury Beds. 7.5.44 (Air Britain Serials) 07.05.44 21 Sqn. HX909 Undercarriage door tore away and hit elevators, causing aircraft to fall out of control, a wing came off in dive and the aircraft crashed at Highfield Farm, Eynesbury, Beds. (Mosquito Crash Log)</t>
  </si>
  <si>
    <t>On Amiens raid according to Ducellier DZ414 is the famous "O-Orange" used by 2nd TAF photo unit for filming many of the famous Mossie raids during the war. SOC 16.10.46 (Air Britain Serials) Good shots of DZ414 in D-Day stripes can be seen here:http://www.britishpathe.com/record.php?id=53187</t>
  </si>
  <si>
    <t>28.05.1944 0020 mark coastal battery 627 to St.Valery from Woodhall Spa . Lost without trace (BCL). F/O PS Foxcroft DFC +, F/O DH Acworth DFC + AZ-D when lost (www.lostbombers.co.uk) 27/28 May 1944 Serial Range DZ458 - DZ497. 40 Mosquito B.Mk1V. Powered by Merlin 21/23 engines. Part of a batch of 250 (except for four conv.to PR.MkV111 and four conv. NFXV). Delivered by De Havilland initially to No.105 Sqdn with whom it flew its first operation as GB-E 15Feb43. Tranferred to No.139 Sqdn who passed it on to No.618 Sqdn Airborne 0020 28May44 from Woodhall Spa to mark a coastal battery. Lost without trace. Both are commemorated on the Runnymede Memorial. F/O P.S.Foxcroft DFC KIA F/O D.H.Acworth DFC KIA (Chorley via Lost Bombers) Crashed in sea off French coast 28.5.44 (Air Britain Serials) 16.04.43 . DZ468 Crashed landed at North Coates. (Mosquito Crash Log)  
Narrative from ORB:
27th May 1944 raid on Gunnery Battery, St. Valery.
This aircraft was heard over target and was seen going down in the sea off the French Coast. Panel 204 Runnymede Memorial.
(http://www.627squadron.co.uk/album.html)</t>
  </si>
  <si>
    <t>04.12.1944 1804 109 to Karlsruhe from Little Staughton collided in air with 109 sqn Mosquito PF402, abandoned plane. Lost without trace (BCL). P/O J Liddle ok, P/O A Smith ok, PF402 landed safely, piloted by by F/O Relph ML 990 (HS-O) collided with PF 402 on the night of 4-5th December '44. PF 402 returned to base, but was lost 28th Dec. '44. Both Mosquitoes were on 109 Squadrons charge. (Neil Hutchinson) "Serial Range ML956 - ML999. 44 Mosquito B.MkXV1. Powered by Merlin 72/73 engines. Part of a batch of 152 delivered by De Havilland (Hatfield) between 24Nov43 and 4Dec44. MM170 was not delivered. Airborne 1804 4Dec44 from Little Staughton. Collided at 30,000 feet with another Squadron Mosquito (PF402), flown by F/O relph who was able to return safely. Both crewmen from ML990 parachuted to safety and they were soon returned to Little Staughton. P/O J.Liddle P/O A.Smith " (Chorley via Lost Bombers) A summary of the collision on Dec.4th 1944 is here: http://aviation-safety.net/wikibase/wiki.php?id=70298. He collided with another 109 Squadron Mosquito at 30,000 ft. over Aachen en route to Karlsruhe. Liddle got out of the canopy escape hatch immediately, Smith his navigator was not wearing his parachute when they collided (standard proceedure for Navs.) and was trapped in the spinning aircraft, unable to attach his parachute. The aircraft eventually started burning and came out of the spin allowing Smith to snap on his parachute and leave the aircraft, he hit ground almost immediately after his parachute opened and landed in allied territory but was injured. It had been Smith's 90th operation. Liddle went back to 109 Squadron and operated until March 1945 when he left 109 Squadron. Smith also returned to England, was put on the casualty list and hospitalised. He did not fly on ops again. A couple of weeks later Smith suffered a stroke that his doctors believed was the result of the stress of being on operations for a prolonged period. I believe he was only 22 at the time. He recovered and died in 2000. (http://www.rafcommands.com/forum/showthread.php?p=43499&amp;highlight=Mosquito#post43499) Collided with PF402 over target and abandoned KarIsruhe 4.12.44 (Air Britain Serials)
Next trip same plane Dec 4th 1944 took off 18.15 to Mark Karlsruhe. My reserve took off 30 seconds after me. We were just looking at artillery shell flashes in the front line when suddenly I had no Rudder or Elevator controls. My aircraft turned over and went into an inverted spin. My reserve had rested his bomb bay on my fin and snapped my tail off. These new Zealanders never look where they are going! Panic! I’ll say but we got out through top escape hatch, decided we did not like 9. I landed near a farm house, was folding my parachute, ready to bury it, when I heard a lorry start up and faint voices. I ran across the field straight into a barbed wire fence.
Settled down then made my way, by collar stud compass, westerly. A mile or so covered when I heard American voices in the village of Breinig, 12 miles south of Aaken, joined them, stayed the night, us jeep to Viviere, RAF Jeep to Brussels and had St Nicholas night there.
Back to 109 squadron by Dakota and Mosquito. My documents had been sent to Gloucester records where they were misplaced so I was “missing” until Feb 1945. No money, no nothing but a good bank manager and squadron fed and watered me.
I did three more with navigators whose pilots were sick or injured. Then back to Warboys as ground instructor and test pilot to end of the war. Damaged right army and was grounded.
(http://www.wehrmacht-awards.com/forums/showthread.php?t=459709&amp;page=3)</t>
  </si>
  <si>
    <t>Pilot killed, according to a message In The Mossie Number 28. Stalled on approach Mauripur 7.11.43 DBF (Air Britain Serials)  87705 F/Lt Zeger VAN RIEL DFC RAFVR:
7-11-1943
No.317 Maintenance Unit.
Mosquito PR.IX LR465
Stalled on approach Mauripur, India. DBF.
87705 F/Lt (Pilot) Zeger VAN RIEL DFC RAFVR +
Van Riel originally buried Karachi War Cemetery. Remains repatriated, now rest in Field of Honour, Brussels Town Cemetery, Evere. Grave V/6. (Info, per old posting of Henk Welting).
(http://www.rafcommands.com/forum/showthread.php?10573-Belgian-RCAF-Secret-Ops&amp;p=61596&amp;highlight=Mosquito#post61596)
http://www.wehrmacht-awards.com/forums/showthread.php?t=73269 says Van Riel had previously flown with 23 Sqn.</t>
  </si>
  <si>
    <t>Ltn. Hans Engebrigtsen w &amp; Ltn. Odd Gjestrum Jonassen (+) Fla/s off Orkneys Aircraft 3-N of 333 Sqn. Wick. Spitfire (http://www.luftwaffe.no/Table2.htm) The draft entry for Coastal Losses Vol 3 is: On a transit flight between Wick and Sumburgh the Mosquito was attacked by Spitfires and shot down into Auskerry Sound, near Stronsay, Orkney. The crew were thrown clear by the impact and Lt. Engebrigtsen grabbed the injured navigator but could not keep him afloat and was forced to let him go under (According to the Death Certificate he was "found dead on Stronsay Isle on 18/6/44" and cause of death says `Exposure` - RAF Commands Forum). Eventually the pilot was rescued by an air sea rescue launch. (Ross McNeil) Attacked by Spitfires BL718 &amp; BM423 of 118 Squadron - the pilot of the former was cleared at a Court of Inquiry of all blame, though these aircraft were up in the evening and the Mosquito may have been lost in the morning. (http://www.rafcommands.com/dcforum/DCForumID6/7514.html) I know this Mosquito was talked about on the old forum but some new information has come to light thanks to Dave getting the 1180. It names the pilot who shot the mosquito down as W/O Stewart. This a/c was from 333 Sqn, Leuchars and was flying to Sumburgh when it was intercepted as an unidentified a/c west of Brough Head by two 118 Sqn Spitfire Vbs flying a camera gun exercise from Skeabrae (W/O Stewart and F/S Miller) at 11:30 on 11.6.44. They fired on the MOsquito and followed it to Mull Head. The a/c crashed in Auskerry Sound, close to Stronsay at 11:48, killing one of the two crew. W/O Stewart was charged with an offence (don't know exactly what) but was found Not Guilty at court martial on 17.8.44 We are in contact with a man on Stronsay who saw the Mosquito crash ! He was on his way to church and it went right over his head and into the sea off the south end of Stronsay.His sister had nightmares about it for a long time afterwards. He saw the rescue boat come out from Shapinsay. The body of Ltn. Odd Gjestrum Jonassen washed ashore on the Isle of Huip, to the north of Stronsay a week later. (http://www.rafcommands.com/forum/showthread.php?t=4661) Damaged by friendly fighter and ditched off Stronsay Orkneys 11.6.44 (Air Britain Serials) 11.06.44 333 Sqn. HR133 Aircraft ditched in sea off Stronsay, Orkney after losing engine having been damaged after friendly fighter fired at it. Pilot rescued but navigator missing.(Mosquito Crash Log)
It would appear as 13965694 Flt Sgt Bodden with 118 Sqn he shot down a 333 Sqn Mossie on 11 Jun 44. Then as a WO, he was shot down by a USAAF aircraft in Typhoon MN917 on 24 Mar 45. He was commissioned 6 May 45 as 197812 Fg Off Bodden only to be killed in an accident at Moerbrugge on 5 Apr 46 in Spitfire MV316 of 1 Aircraft Repair Unit. (Chris Goss, http://forum.12oclockhigh.net/showthread.php?t=33845)
RAF Skeabrae ORB: June 11th 1944, “Flying Accident: Two Spitfires VB of No.118 Squadron, stationed at Skeabrae, (W/O Stewart and F/Sgt Miller) whilst on Camera Gun practise N.W. of Base saw unidentified aircraft W of Brough Head (LY.7850) which was fired at and followed until reaching Mull Head (LZ.0478) Times up and Down:-
W/O Stewart 1017 – 1136 hours
F/Sgt Miller 1017 – 1137 hours
Rounds Fired:-
W/O Stewart 600 x .303 116 x 20mm
F/Sgt Miller 160 x .303 - -
Later it was reported that a Mosquito whilst flying N.N.E. on passage to Sumburgh (LU.9630) crash landed at 11.48 in Auskerry Sound (LZ.2040). One of crew saved and taken to Kirkwall Military Hospital.”
June 12th 1944, “Court of Enquiry: A Court of Enquiry was detailed as under assembled at 14.00 hours to investigate, allocate responsibility, and make recommendations if any, regarding a flying accident involving Spitfire BL.718 and Spitfire BM.423, both of Skeabrae, and a Mosquito from Leuchars. The evidence was taken on oath.”
President – W/Cdr G.H. Schofield, Headquarters, A.D.G.B.
Members – S/Ldr E. Cassidy, D.F.C. Headquarters, No.13 Group
S/Ldr A.W.G. Andrews, No.519 Squadron.”
(http://forum.12oclockhigh.net/showthread.php?t=33871)</t>
  </si>
  <si>
    <t xml:space="preserve">To Canada 11.9.42 (Air Britain Serials) CONTAINS REPORT OF ACCIDENT SOUTHWEST OF DAYTON OH, INVOLVING MOSQUITO AIRCRAFT, SERIAL NUMBER DK-287, PILOTED BY LT COL OSMOND J. RITLAND.  9/14/1943 http://airforcehistoryindex.org/search.php?q=MOSQUITO&amp;o=50 To Canada by ship 11 September 1941 as pattern for DHC production.  Crashed in Ohio while being flown by USAAF crew on 14 September 1943.  Never on RCAF books (http://www.ody.ca/~bwalker/RAF_owned_DK100.html) HOWEVER: 430314   DH Mosquito  DK-287     Wright Field, OH    KCRF  5  Ritland, Osmond J  USA OH  2 Mi SW Dayton, OH  , date is March 14, picture of the wreck can be seen at 430314   DH Mosquito  DK-287     Wright Field, OH    KCRF (Killed in crash due to onboard fire) 5  Ritland, Osmond J  USA OH  2 Mi SW Dayton, OH  </t>
  </si>
  <si>
    <t>Defective throttle</t>
  </si>
  <si>
    <t>Slipstream</t>
  </si>
  <si>
    <t>12.11.1944 1440 Training AI interception 85 from Swannington port engine failed, on return plane stalled at 200ft, crashed and burst in flames. on Swannington airfield 1500 (BCL). F/L BR Keele DFC +, F/L RC Wright inj, Keele buried in Wandsworth Cem 85 sqn Mosquito NF30 MV525 VY-? t/o 1440 Training, Keele B R F/L DFC +, Wright R C F/L inj. Stalled at 200' on landing approach. Burst into flames on impact. F/L Wright was pulled from the flames by Cpl.Woodhead, who was awarded the BEM. (85 Sqn and 157 Sqn losses website) Stalled on single-engined landing bit runway and burst into flames Swannington 12.11.44 DBF (Air Britain Serials) 12.11.44 85 Sqn. MV525 Aircraft was too high at beginning of Swannington aerodrome runway stalled and crashed then burst into flames, killing one injuring one ' (Mosquito Crash Log)</t>
  </si>
  <si>
    <t>Not stated</t>
  </si>
  <si>
    <t>Vanished without trace</t>
  </si>
  <si>
    <t>Mosquito Fates</t>
  </si>
  <si>
    <t>Mark Huxtable</t>
  </si>
  <si>
    <t>Failed to return from night-intruder mission in Niedersachsen. NS981, "B", F/O L.D. Gilbertson, pilot, F/O S.A.J. Askew, nav, this crew were heard to call out "baling out". The eighteen crews from No. 487 which flew a sweep over the area of Hamburg, Bremen, and the North Sea had their share of incident. Flying Officer Gilbertson was attacking locomotives and tenders grouped in one heavily defended railway centre when his aircraft was hit by flak and an engine set on fire; but he persisted with his attack until he and his navigator were forced by the flames and smoke to bale out. (http://www.nzetc.org/etexts/WH2-2RAF/c12.html) Lost around 1315, coded B, crew as above, ftr Clarion (2nd TAF) Shot down at 13.25 hours at Barchel/Bremerfoerde, crew PoW (Captured German report kindly supplied by Rod McKenzie) Missing from night intruder 22.2.45 (Air BritainSerials) Die Mosquito der Neuseeländischen Luftwaffe (RNZAF) wurde durch Eisenbahnflak der 3. Flakdivision abgeschossen. Ein Besatzungsmitglied konnte sich kurzzeitig der Gefangenanhme entziehen (http://www.fliegerschicksale.de/homepage3/absturzorte/b/barchel/220245ba.php)    1300 hrs NS981 Barchel nr. Stade 132326 (http://forum.12oclockhigh.net/showthread.php?p=155787)</t>
  </si>
  <si>
    <t>22.02.1945 pm Patrol 418 to Osnabrück from Hartford Bridge . Lost without trace (FCL). F/L HE Miller +, F/S W Hooper +, no further info, combined RS569, RS604, PZ388, PZ397 First mentioned in ORB, 21/22 January 1945; missing 21/22 February 1945 along with PZ388, PZ397 and RS604. Letter "V" in ORB, 21/22 January 1945. (Hugh Halliday) Lost around 1315, coded V, crew as above, ftr Clarion (Osnabrueck) (2nd TAF) A German report at http://www.footnote.com/image/38615566/Mosquito%7Cmosquitoes/#38615186 says a Mosquito with this serial number came down at 1303 hours on 22 February 1945 at Drope Airdrome, NE of Lingen. Missing from night patrol nr Osnabruck 22.2.45 (Air Britain Serials)     1303 hrs RS569 Drope a/d, NE. Lingen/Ems 132307  http://forum.12oclockhigh.net/showthread.php?p=155787</t>
  </si>
  <si>
    <t>21/22 January 1945 (FCWDv5) Lost around 0600, ftr "Blackcock", F/L L.E.H. Graham and Sgt. R.F. Batch both killed. Coded K. (2nd TAF) German report says Mosquito came down at Woof, W of Rheindaalen at 0610 on 22 January (http://www.footnote.com/image/38615566/Mosquito%7Cmosquitoes/#38614666) Missing from night intruder mission 22.1.45 (Air Britain Serials)   Operation Blackcock was the code name for the clearing of the Roer Triangle formed by the towns of Roermond, Sittard and Heinsberg. It was conducted by the British Second Army in January 1945 between 14 and 26 January 1945. The objective was to drive the German 15th Army back across the Rivers Rur and Wurm and move the frontline further into Germany. (http://en.wikipedia.org/wiki/Operation_Blackcock)</t>
  </si>
  <si>
    <t>02.01.1945 1739 105 to Bremen from Bourn crashed. at Wilsum, 11km E dutch-german border on main road northwards from Neuenhaus to Emlichheim (BCL). F/L G Donald pow, F/O FT Watson DFM +, Watson buried in Reichswald Forrest War Cem. F/O Frank Taylor Watson DFM, a Navigator with 105 Squadron (Pathfinder) based at Bourn. He was killed in action 2/3 January 1945 when Mosquito XVl, PF431, GB-K crashed at Wilsum in Germany. Whilst Frank Watson died(precise circumstances unknown), his pilot F/L G Donald is recorded as being taken prisoner of war. F/O Watson is interred at the CWGC Cemetery near Kleve in Germany.F/L Donald and F/O Watson had flown together prior to this crash. (Barry Johnson on www.mossie.org forum) GB-K (www.crashplace.de) Neuenhaus-Emlichheim Road, Wilsum, 11km E Dutch frontier, at 19:17 (FO66) (Rod McKenzie) MH - was this aircraft going to Bremen or Castrop/Rauxel, or to Hanau. Another source says a Mosquito was lost from a raid on Berlin on 2/3 January, as well as one on a raid to Castrop-Rauxel on the same date. Missing 1.1.45 (Air Britain Serials) MH -  The Germans examined this aircraft and found new (to them) Oboe equipment: "In einer am 2.1.45 bei Bumerang (= Oboe, AOB) geführten Angriff abgeschossenen Mosquito erstmalig durchstimmbares Magnetron neuer Bauart für den 9 cm "Meddo-Sender der Bumerang-Anlage vorgefunden, womit bordseitige Abstimmung auf einer bestimmten Senderfrequenz ermöglicht wird." http://www.cdvandt.org/ktb-tlr_part_4.htm</t>
  </si>
  <si>
    <t>02.04.1945 2055 high level intruder sortie 157 from Swannington engine failure at end of runway, crashed and caught fire. at Swannington airfield 2055 (BCL). F/L TL Hunt ok, F/O F Mulroy ok, 157 sqn Mosquito NF30 MV551 RS-W t/o2055 Anti-intruder. Hunt T L F/L, Mulroy F F/O, Engine fault on take-off. Ran off runway, crashed and caught fire. No injuries. (85 Sqn and 157 Sqn Losses website) Engine lost power on take-off overshot and u/c raised to stop Swannington 2.4.45 DBF (Air Britain Serials) Started the take-off 2055 2Apr45 from Swannington for a high level Intruder operation but the engines faltered befor becoming airborne and the Mosquito ran off the end of the runway, crashed and caught fire. Both crew men made an expedited exit and were relatively unharmed. F/L T.L.Hunt F/O F.Mulroy " (Chorley via Lost Bombers) 02.04.45 157 Sqn. MV551 Aircraft lost power on take-off from Swannington aerodrome, over-ran runway and caught fire. Crew unhurt. (Mosquito Crash Log)</t>
  </si>
  <si>
    <t>02.04.1945 anti shipping strike 143 to Sandefjord DK from Banff. Satenäs airfield F7 Sweden 1802 (Nöd). F/L Clause ok, , both crew ok and returned to UK within days. Plane probably remained in Sweden after war, also RF613 Damaged by flak Kamfjorden and forcelanded in Sweden 2.4.45 (Air Britain Serials)</t>
  </si>
  <si>
    <t>08.05.1944 0109 to bomb airfield 627 to Tours from Woodhall Spa . Lost without trace (BCL). F/O PK Turnor RAAF +, W/O JF Hewson +, rest in Orleans Main Cem. AZ-R (www.crashplace.de) Was V on 139 Squadron (Mosquito) AZ-R, 7 May / 8 July (sic) Serial Range DZ458 - DZ497. 40 Mosquito B.Mk1V. Powered by Merlin 21/23 engines. Part of a batch of 250 (except for four conv.to PR.MkV111 and four conv.to NFXV) delivered by De Havilland (Hatfield). Airborne 0109 8May44 from Woodhall Spa to bomb the airfield. Cause of loss and crash-site not established. Both are buried in Orleans Main Cemetery. F/O P.K.Turnor RAAF KIA W/O J.F.Hewson KIA (Lost Bombers) Need to check 627 Sqn ORB, but crew seems to be in Orleans, not Woodhall Spa. Turnor's casualty file contains a message from the MRES stating German records indicated the aircraft was shot down over Montcouvern southeast of the airfield at Tours. (www.naa.gov.au) As no air-to-air claim exists, MH has taken this to mean shot down by flak - 627 Squadron were low-level markers and hence light flak is more likely than heavy flak. Dived into ground on approach Woodhall Spa 7.5.44 (Air Britain Serials) Turnor's casualty file also indicates that he was initially buried at Tours La Salle Communal Cemetery, before being moved to Nantes Point du Cens Cemetery.</t>
  </si>
  <si>
    <t>Spun into ground 3m N of High Wycombe Bucks. 30.4.45 (Air Britain Serials) 30.04.45 51 OTIJ. HK245 Crashed at North Deane, three miles north of High Wycombe after high speed stall and spin, killing crew. (Mosquito Crash Log)
Type de Havilland Mosquito NF.Mk.XVII
Operator: 51 OTU RAF
Registration: HK245
C/n / msn: 
Fatalities: Fatalities: 1 / Occupants: 1
Other fatalities: 0
Airplane damage: Written off (damaged beyond repair)
Location: North Dean, 3 miles N of High Wycombe Bucks, -   United Kingdom
Phase: En route
Nature: Training
Departure airport: RAF Cranfield, Bedfordshire
Destination airport: 
Narrative:
Spun into ground 3m N of High Wycombe Bucks. 30.4.45
Crew:
F/O (55651) William McCABE DFM (pilot) RAF- killed
http://aviation-safety.net/wikibase/wiki.php?id=17469</t>
  </si>
  <si>
    <t>18-Sep-44.  Mosquito NFXII HK194, F/Lt R. Madej KAS / F/O J. Gąsecki KAS. Lost in mid-air collision (with another Mosquito) near Louth, Lincolnshire during ferry flight to Church Fenton.  HK194 crashed at Stenigot (Hans Nauta) Returning from Coltishall to Church Fenton in the morning, two Mosquitoes collided in mid-air: 
F/Lt Stanisław Madej and F/O Józef Gąsecki in Mosquito XII HK194 EW-L and F/Lts W J. Griffiths and G. J Lane in HK228 EW-R. 
HK228 was in flight at 1200 feet when it was struck by HK194 overtaking from below and behind. 
HK194 crashed at Stenigot, Lincs: 
HK228 crashlanded at Sturgate, Lincs. and was destroyed by fire. 
Flying Officers Madej and Gąsecki were killed while F/Lts Griffiths and Lane got out seconds before their aircraft burst into flames. 
(http://www.polishwargraves.nl/ned/hm223.htm) Collided with HK228 and crashed Stenigot Lincs. 18.9.44 (Air Britain Serials)
Collided with HK228.pilot was P/O Gasecki PAF, escaped captivity in Germany after being shot down in Wellington HE347 on 21st June 43. Arrived back in the UK Sep 2nd 43. Finn quotes HK194 recorded as mid-aired with KB215 19th Oct, but KB215 recorded as destroyed on Oct 19th when a bomb exploded in the bomb bay over Wainfleet Range.
(http://www.bcar.org.uk/1950s-incident-logs)</t>
  </si>
  <si>
    <t>1655 MTU 26/03/1944 Training DZ388 Mosquito IV T/o 1908 Warboys for an operational training sortie. Twenty two minutes later, the bomber spun into the ground at Aslackby Farm, 5 miles ESE of the Lincolnshire airport of Folkingham. F/Lt VAllport DFC 28 402839 CAMBRIDGE CITY CEMETERY, F/Lt T WMatthews 24 108052 ABNEY PARK CEMETERY 2427862 (http://www.156squadron.com/display_newpff_roll.asp?ID=1655%20MTU) Spun into ground nr Folkingham 26.3.44 (Air Britain Serials) 26.03.44 1655MTU. DZ388 Aircraft went out of control in a spin and crashed at Aslack by Farm near Billingborough, Lincs., the crew being killed. (Mosquito Crash Log)     Airborne from Warboys at 1908 for an operational training sortie. Spun in and crashed at 1930 at Aslackby Farm nr Billingborough. The inquiry considered that the pilot flew into a situation that was to prove his undoing in conditions bordering on instrument flying rules. S/L V. Allport DFC RNZAF KIA, F/L T.W. Matthews KIA. (http://www.bcar.org.uk/1950s-incident-logs)</t>
  </si>
  <si>
    <t>Crashed after take-off West Mersea Essex 26.11.42 (Air Britain Serials) 26.11.42 23 Sqn. DD797 Crashed at West Mersea Island, Essex. Faulty instrument flying. (Mosquito Crash Log) CRIDGE,  GM,  1317574 (Geoff's Database of CWGC casualties) Sgt. Hutt (ORB) Duncan Stuart Hutt RCAF (http://no23squadron.wordpress.com/page/3/)</t>
  </si>
  <si>
    <t>http://www.wlb-stuttgart.de/seekrieg/45-04.htm says aircraft was shot down by Luftwaffe fighters. Coded H. http://www.luftwaffe.cz/04-1945.pdf says there was a claim by 16./JG 5 for a Mosquito this day. Fnr. Johannes Wollert Løken and Sjt. Stephan Henrik Engstrøm both killed, crashed at Svarttjendalen, Nakksjø near Skien. (http://www.luftwaffe.no/Table2.htm) Squadron ORB says Mosquito was seen to be attacked from the port quarter by two single-engined enemy aircraft. Starboard engine was seen to be smoking, then Mosquito crashed into a hillside. The Mossie crashed in a small lake in the Skien/Drangedal district. Thomas Sørdalen's page has some information about the crash: http://home.no.net/thsord/mosquito.htm KK-H according to a plaque erected by 333 Squadron Veterans, photographed at the website above. Shot down by flak nr Porsgrunn 11.4.45 (Air Britain Serials)  Uffz.Heinz Schoppert claimed this Mosquito.The boats destroyed/damaged in the attack were: D/S Kalmar, D/S Dione, "Nordsjø" D/S Dixie, "Helgoland", "Skagen" and "Traust" (http://ktsorens.tihlde.org/flyvrak/naksjo.html)</t>
  </si>
  <si>
    <t>Schoppert</t>
  </si>
  <si>
    <r>
      <t>151</t>
    </r>
    <r>
      <rPr>
        <sz val="10"/>
        <color indexed="10"/>
        <rFont val="Arial"/>
        <family val="2"/>
      </rPr>
      <t>/456</t>
    </r>
    <r>
      <rPr>
        <sz val="10"/>
        <rFont val="Arial"/>
        <family val="2"/>
      </rPr>
      <t>/141/239/51OTU</t>
    </r>
  </si>
  <si>
    <t>Dazzled by searchlights</t>
  </si>
  <si>
    <t>06.1945 87RAAF crashed on take off. at Coomalie airfield, Northern Territories (MIAS). To RAAF as A52-611 To RAAF 27.12.44 as A52-611 87 Sqn Crashed on takeoff Coomalie Creek NT 18.06.45 (Air Britain Serials) Wreck ceremonially burned on VJ-Day, 1945 (http://www.aussiemossie.asn.au/index_files/Bulletin-50.pdf)</t>
  </si>
  <si>
    <t>05.01.1945 1700 patrol SW of Duisburg in support of mainforces to Hannover 169 BS from Great Massingham close to grave side. near Maarheeze (Sterksel Monastry) (BCL). F/S RL Keller +, F/S JB Thorburn +, both lie in Maarheeze Monastry Cem 5/6 January 1945 (FCWDv5) Looking for information about the circumstances of the crash with Mosquito MkVI, NT116 of No 169 Sqdn. The a/c came down near Sterksel which killed the pilot F/Sgt R.J.Keller 1243202 and Nav/Radarop F/Sgt J.B.Thorburn 339807. Both are buried at the monastry cemetery at Sterksel. (Adrian van Zantvoort) The BC ORS, in it's listing of all Bomber Command aircraft lost and damaged on operations, simply gives the cause of loss of NT116 as "unknown". A check of all the Bomber Command Group Form Zs for this night (5th/6th) indicates that no returning RAF crew reported seeing an aircraft crash anywhere in the area that NT116 came down. (Rod McKenzie) "Serial Range NT112 - NT156. 45 Mosquito FB.V1. Powered by Merlin 25 engines. Part of a batch of 250, except NT220, NT224 and NT225 built as FB.XV111, ordered 17Mar43 and delivered by De Havilland 25Jan44 and 19May44. Airborne 1700 5Jan45 from Great Massingham to patrol SW of Duisburg in support of the Main Force operation against Hannover. Both airmen, who had joined the Squadron together on New Years Day, are buried in Holland at Maarheeze (Sterksel Monastry) Cemetery, close to where their aircraft had crashed. F/S R.J.Keller KIA F/S J.B.Thorburn KIA (Chorley via Lost Bombers) Missing from bomber support mission to Hannover 5.1.45 (Air Britain Serials)            On January 5, 169 Squadron suffered its first loss of the new year. It was a brand new crew, flying their first mission. Because of the unpredictability of the launching points of Hitler's V1 "flying bombs", or "Doodle Bugs", all aircraft flying to and from the Continent were ordered to use one of two air corridors when crossing the English coast. Failure to do so attracted attention from "their own", and by then vastly improved anti-aircraft defences. The new crew strayed from their path on the way home, and were downed by their own who mistook them for the enemy. (http://www.stuff.co.nz/nelson-mail/features/weekend/6828571/Two-men-with-luck-on-their-side)  MH - There is a description in "Mosquito" re: for an Me 110 shot down this night by a 488 Sqn Mosquito over Holland, however no such aircraft appears to have been lost, according to the Dutch Verliesregister. More to the point, there is no combat report nor any mention of a combat in the ORB, so this loss must have been due to friendly flak, if friendly at all. MH - On checking the ORB for 488 Squadron, no mention is made of any combat on this night.</t>
  </si>
  <si>
    <t>16.04.1945 2000 headed for Stuttgart region 169 BS from Great Massingham . Lost without trace (BCL). W/O SR Paddick +, W/O DAT Young +, no further info 15/16 April 1945 (FCWDv5) 15/16 April 1945 Serial Range MM624 - MM656. 33 Mosquito NF.MkX1X. Powered by Merlin 25 engines. Part of a batch of 126 delivered by De Havilland (Leavesden) between 23Jan44 and 12May44. airborne 2000 15Apr45 to operate in the Stuttgart area. Lost without trace. Both are commemorated on the Runnymede Memorial. W/O S.R.Paddick KIA W/O D.A.T.Young KIA (Lost Bombers) Missing from bomber support mission to Stuttgart 16.4.45 (Air Britain Serials) Claim by Oblt. Witzleb of III NJG I in a Bf 110 G-4 on 16/17 April 1945 according to Gebhardt Aders in History of the German Night Fighter Force, however Runnymede confirms Paddick's death as having been on the 15th.</t>
  </si>
  <si>
    <t>Langer</t>
  </si>
  <si>
    <t>Crump</t>
  </si>
  <si>
    <t>27.07.1943 Night Intruder 605 to Soesterberg from Castle Camps . Lost without trace (FCL). F/O WR Urquhart +, F/O AGM Watson +, no further info. Coded UP-B according to http://bb.1asphost.com/lesbutler/tony/tonywood.htm . 0212 Ijselmeer SO Marken hhttp://www.tempsford-squadrons.info/Markson%20notes.htm Meurer (not on He 219)? Missing (Soesterberg) 27.7.43 (Air Britain Serials) 605 Sqn ORB confirms 26/27, not 27/28 as (apparently) per Meurer's claim. CWGC says Uruhart buried in Amsterdam New Eastern Cemetery, Meurer claim at http://www.lexikon-der-wehrmacht.de/Personenregister/M/MeurerM.htm and http://www.luftwaffe.cz/meurer.html  MH - Gebhard Aders' list of Luftwaffe night fighter claims specifies that Aders has only included claims for which documentary evidence exists. As there is no record of a crash in the Dutch loss lists, nor of Mosquito casualties this night, nor of Meurer's claim in the records documented by Tony Wood, MH has discounted Meurer's claim.</t>
  </si>
  <si>
    <t>On the above night, a Lufthansa Ju 290 flying from Barcelona to Stuttgart was intercepted by a nightfighter which, due to evasive manouvres by the airliner, ditched. 255 Sqn lost TA427 but in the early hours of 10 March? Came down 75 miles NW of Corsica. The times and location match the 255 Sqn loss (Chris Goss) SOC 10.3.45 (Air Britain Serials)
There is an uniqe case that an unarmed civil airliner "killed" a nightfighter. After the German retreat from southern France, the Deutsche Lufthansa established an aerial connection between Germany and Spain (Barcelona). Among the airplanes used for that were some big four-engined Junkers Ju 290, before used as Atlantic reconnoisaters, now stripped of nearly all military items except the rear radar warning equipment. Of course, those flights could only be performed at night.
One time one of these planes, the Factory No. 0176 D-AITQ "Preussen", neared the still German-occupied northern Italian coast near Rapallo at a height of 1100 ft, when the rear radar warning equipment showed the fast approach of a night fighter. Obviously to gain speed, captain Hugo Wiskandt pushed the control stick, while engineer Franz Preuschoff entered the rear (former gun-) station for observations. Shortly after this, Preuschoff noticed an explosion and spinning debris. Asked "Are we burning?" he answered "No, the other one!"
This and rescue measures noticed the next day showed that some miscalculation must have happened to the night fighter pilot. Trying to follow the airliner, he crashed into the sea!
This happened on March 10, 1945.
From the book "Die groÃŸen Dessauer" (about Junkes Ju 90/290/390) by Karl KÃ¶ssler and GÃ¼nter Ott, Planegg 1993 (place and time of publishing), page 123/124
(http://www.warbirdsforum.com/topic/241-weirdest-thing-to-shoot-down-an-airplane/)</t>
  </si>
  <si>
    <t>FrontStrength</t>
  </si>
  <si>
    <t>FrontAcc6mo</t>
  </si>
  <si>
    <t>StartNovToEndApr45</t>
  </si>
  <si>
    <t>StartNov44</t>
  </si>
  <si>
    <t>FrontOpsMiss</t>
  </si>
  <si>
    <t>StartMay45</t>
  </si>
  <si>
    <t>TTLIncrease</t>
  </si>
  <si>
    <t>TTLLosses</t>
  </si>
  <si>
    <t>TTLDeliveries</t>
  </si>
  <si>
    <t>TTLProdn</t>
  </si>
  <si>
    <t>LessTrainers</t>
  </si>
  <si>
    <t>OpProdn</t>
  </si>
  <si>
    <t>Around 0100 28/29 September, ftr ("sdbAf" - Shot down by Allied fire?) from Utrecht / Dusseldorf, F/O G.D. Macleod and F/O A.C. Wiggins both killed. (2nd TAF) Mosquito NT179 of 21 Sqn to which you refer was shot down by 219 Squadron Mosquito HK250 on 28/29 Sepetmber 1944. (Brian on 12 O'Clock High! Board) According to the Accident Card it was shot down by an Allied night fighter in mistake for a Ju 88. The remarks are the following: ‘Aircraft was not showing Resin Light (s?)’ ‘IFF (Identification Friend or Foe) not switched on.’ (post on the 12 O'Clock High board by "Pointedefleche") In the newsletter of the Mosquito Aircrew Association (The Mossie, Number 24, Spring 2000), Jock Meadows DFC AFC AE describes an incident on 219 Squadron, where he had shortly before taken over one of the flights. "One of its most experienced teams returned from patrol saying they had shot down a Ju 88 over Belgium, at 2,000 feet. Both had positively identified it from several angles, the R/O also using night glasses. For some reason the intelligence officer was suspicious, showed them unmarked silhouettes of both Ju 88s and Mosquitos. Both unerringly picked out all the Ju 88 silhouettes as the one they had shot down. Everyone then celebrated.
2 Group had reported a Mosquito missing. Its wreck was found where my crew had shot down the "Ju 88". That the green 2 Group NCO crew (sic) were in the wrong place at the wrong height, that no prior information of their activity had been given, that as a result ground control had mistakenly, unforgivably, given the target as a hostile rather than - as they should - as a bogey was no excuse for the terrible mistake. My crew were posted away in disgrace, promotion was lost and perhaps worse retribution was avoided only because of the extenuating circumstances. At 02.44 a.m. Sept. 29th 1944, Mosquito NT179 was shot down over Neerijse (Belgium) by a RAF Mosquito nightfighter in mistake for a JU 88. Mosquito NT179 crashed at Wolfshaegen a hamlet of Neerijse.(http://www.rafcommands.com/dcforum/DCForumID6/15075.html) Shot down by another intruder over Germany 29.9.44 (Air Britain Serials) MH - The story became the subject of a book by Macleod's brother: see http://books.google.com.au/books/about/Identification_Friend_Or_Foe.html?id=ME9NzM7zDtgC&amp;redir_esc=y</t>
  </si>
  <si>
    <t>11.08.1944 pm Defensive Patrol 264 over battle field from A-8 Picauville electrical failure, landed ahead of 604 Sqn MM496, collided. A-8 Picauville (FCL). F/L MM Davison DFC ok, F/O AC Willmott DFC +, Willmott buried in Bayeux War Cem "Successes continued in August, seven enemy aircraft being shot down before the 11th, when the Squadron moved to A.L.G. in France. One of our aircraft was shot down on the 11th August by United States anti-aircraft guns." (Precis of Squadron ORB) Hit by MM496 after landing Picauville 12.8.44 DBF (Air Britain Serials)         From another perspective, my uncle was killed on the Cherbourg peninsular during the D-Day landings in August 1944. He was a radar nav in a Mosquito that suffered a total electrics failure at night - so no lights and no radio. They came under "friendly fire" and were hit. They expended all their identification flares, but were able to recover to Picauville and landed safely. Unfortunately no-one knew they had landed, and another Mosquito collided with them as it landed after them. My uncle was the only fatality, a few days after receiving his second DFC... (http://www.pprune.org/archive/index.php/t-86974.html)</t>
  </si>
  <si>
    <t>18.10.1944 Day Ranger 418 to to Vienna area landed in Italy on 17, taking off again on 18, but failed to return to England. Lost without trace (FCL). F/L SHR Cotterill DFC +, F/O CG Finlayson DFCbar +, both buried in Belgrade British Military Cem. For crew see also FCL 06/07.03.44 Taken on strength from No.10 Movements Unit, 6 October 1944; missing from operations, 18 October 1944; F/L S.H.R. Cotterill and F/L C.G. Finlayson killed. Missing 18.10.44 (Air Britain Serials)
Radovan Zivanovic &amp; friends, Sanjin Tvrde and Marin Iljadica, have been scouring Croatia for years looking for crashed WW2 era planes and so far they've located about 60[!] crash sites. They have also collected a varied assortment of treasures along the way and with them they hope to open a small museum one day. I think it's a great idea.
A few years ago, they located what looks to be the remains of Stan Cotterill &amp; Colin Finlayson's 418 Squadron Mosquito (HR351) on Planik hill about 20 km west of Rijeka, near the villages of Lanisce and Brest in Croatia. Radovan sent me these pictures. I'm guessing (pure guess) the first 4 are parts of HR351 and the rest are some random photos of recovered parts of other planes.
I asked how they knew it was HR351:
"We have problems with this case, but over ex-Yugoslavia crashed just few Mosquitos, and after a lot of research on Google finally we found document where is written Postwar investigations revealed they had crashed in the vicinity of Burguge (near Lanisce), Yugoslavia."
And that is it, Burguge is Brgudac, small village near Lanisce (a bit bigger than Brgudac). Crash site is 4km from Brgudac, and in all area crashed just one more plane from WW2, it was one B-24 (42-51971).
And two other Mosquitos that crashed in ex-Yugo, are far away from Brgudac, MM285 (256Sqn) about 400km from Brgudac and LR471 (60Sqn SAAF) crashed somewhere near Zadar 200km away.
So it was easy to conclude that we found HR351."
(http://www.flyingforyourlife.com/misc/rad/)</t>
  </si>
  <si>
    <t>24/25 March 1944</t>
  </si>
  <si>
    <t>19.10.1944 0008 109 to Pforzheim from Little Staughton crashed in Belgium. Lost without trace (BCL). S/L DHS Kay DFC +, F/O KF Hynes RAAF +, both buried at Adinkerke Military Cem, Belgium (MH - Adinkerke is on the coast) 
18/19 October 1944 
Took off from Little Staughton at 00.08. Mosquito XVI. Crashed in Belgium. S/L Kay had flown at least 46 sorties. 
KAY 
 Desmond Hayward Sidley 
 DFC and Bar. Squadron Leader 42006. Pilot. Royal Air Force. Died Thursday 19 October 1944. Age 25. Son of Albert Sidley Kay and Rosamond Emily Hayward Kay, of Thurlestone, Devon. Buried: ADINKERKE MILITARY CEMETERY, De Panne, West-Vlaanderen, Belgium. Ref. E. 22. 
HYNES 
 Keith Frederick 
 Flying Officer 403514. Royal Australian Air Force. Died Thursday 19 October 1944. Age 24. Son of Thomas Patrick and Muriel Eliza Hynes, of Bondi, New South Wales, Australia. Buried: ADINKERKE MILITARY CEMETERY, De Panne, West-Vlaanderen, Belgium. Ref. E. 23.
(http://www.roll-of-honour.com/Bedfordshire/LIttleStaughton109Squadron.html)
Route was Base - Clacton - 47.47N 07.10E - Target - Orforeness - Base (from an original signal kept in Hynes' casualty file at the National Archives of Australia, page 30 of 73. HS-V Airborne 0008 19Oct44 from Little Staughton. Cause of loss and actual crash-site not established. Crashed somewhere in Belgium. Both airmen were buried 20Oct44 at Adinkerke Military Cemetery. S/L Kay was flying his 85th operation. S/L D.H.S.Kay DFC KIA F/O K.F.Hynes RAAF KIA (http://lostbombers.co.uk/bomber.php?id=8397)
I have talked with one of the 109 Squadron Pilots regarding this crash. He said it was an unfortunate waste of life because the target wasn't of great importance and they were sent off in very bad weather which probably brought them down.
Desmond Kay was a Battle of Britain who earned his DFC in the Battle of Dunkirk flying Bolton Paul Defiants and was credited with 4 kills in total in the BOB. When he was screened on fighters he managed his way into Bomber Command where he was sent to 109 Squadron for Oboe marking duties. He was killed on his 84th op with Bomber Command. Kay commanded C flight at 109 Squadron.
Take off time was 00:08 and they were equipped with a 4000 lb cookie. The aircraft was HS-V.
One last thing - this aircraft undoubtedly went down en route to the target, otherwise the ORB would have noted the time of the bomb release as was the case with DZ 558.
Regards
Dave Wallace (http://www.rafcommands.com/cgi-bin/dcforum/dcboard.cgi?az=show_thread&amp;om=15031&amp;forum=DCForumID6&amp;archive=yes)+R1025 Missing (Pforzheim) 19.10.44 (Air Britain Serials)</t>
  </si>
  <si>
    <t>Assigned to unit from No.417 ARF, 22 January 1945; first sortie on 28/29 January 1945; last recorded operation, 26/27 April 1945. Letter "S" from ORB dated 28/29 January 1945. Inspected at Rennes Nov 50, to Israeli ownership at Rennes Feb 20 51, ferried to Israel 17 Jun 51. (Air Enthusiast, September-October 1999) Swung to avoid another aircraft on landing and u/c collapsed Cambrai/Epinoy 11.9.45 (Air Britain Serials) Collided with HR184 on 22 February, 1945, losing the upper portion of its fin. Both aircraft landed safely, HR184 later being sold to Turkey. (Mosquito, The Illustrated History, Volume 2)</t>
  </si>
  <si>
    <t>"Serial Range KB370 - KB699. 330 Mosquito B.MkXXV. Part of a batch of 400 delivered by De Havilland (Toronto) Canada. Started the take-off from Gransden Lodge but swung off the runway, losing its undercarriage in the process and crashed at 2254 17Apr45. A fire broke out, but both crew members vacated the wreck, relatively unscathed. Later, the bomb load exploded, scattering debris across the airfield. A dozen aircraft assigned for operations on this night had to be cancelled due to this accident. F/L S.A.Nolan P/O W.J.C.Green " (lLost Bombers) Crashed on take-off Gransden Lodge 17.4.45 (Air Britain Serials) 17.04.45 142 Sqn. KB449 Aircraft swung on take-off, suffered undercarriage collapse and caught fire at Gransden Lodge aerodrome. Crew unhurt. (Mosquito Crash Log)</t>
  </si>
  <si>
    <t>RCAF Accident Truro NS .45
BALKWILL, Sergeant Stanley Herbert (R83899) - Distinguished Flying Medal - No.39 Squadron - Award effective 19 May 1943 as per London Gazette dated 25 May 1943 and AFRO 1247/43 dated 2 July 1943. Born in Burford, Ontario, 23 May 1921. Educated in Burford for eight years, then in Toronto. Home in Toronto (clerk); enlisted there 9 December 1940 and posted to No.1 Manning Depot. To No.1A Manning Depot, Picton, 29 December 1940 for general duties. To No.8 (BR) Squadron, North Sydney, 11 January 1941. To No.3 ITS, Victoriaville, 10 April 1941; graduated and promoted LAC, 14 May 1941. Taken on strength of No.17 EFTS, Stanley, Nova Scotia, 15 May 1941; graduated 2 July 1941 when posted to No.8 SFTS, Moncton. Graduated and promoted Sergeant, 13 September 1941. Taken on strength of No.31 GRS, Charlottetown, 27 September 1941. Taken on strength of No.32 OTU, Patricia Bay, 30 November 1941. To \"Y\" Depot, Halifax, 8 February 1942. Embarked for overseas, date uncertain; disembarked in Britain, 9 March 1942. Taken on strength of No.5 (Coastal) OTU, 25 April 1942. Promoted Flight Sergeant, 1 July 1942. To Middle East, 12 August 1942. To No.5 Middle East Training School, 16 August 1942 and took Torpedo Training course at Shallufa (2 September to 15 October 1942. . To No.39 Squadron, 17 October 1942. To Malta, 12 February 1943. Commissioned (J17111) with effect from 24 February 1943 (Appointments, Promotions, Retirements dated 21 June 1943). Promoted Flying Officer, 24 August 1943. Posted away from No.39 Squadron, 30 October 1943. With No.132 OTU, 26 November 1943 to 8 April 1944. Repatriated to Canada, 19 April 1944. To No.31 OTU, Debert, 30 May 1944; subsequently renumbered No.7 OTU. Award presented 28 March 1944. Killed 18 April 1945 at No.7 OTU, Truro, Nova Scotia (Mosquito KA968[MH - sic], low flying; Corporal Joseph R. Richard, passenger, also killed). At the time of his death he was reported as having flown 200 hours dual and 925 hours solo. Photograph PL-28305 taken after investiture with his uncle (Edwin Balkwill) and a Miss A. Balkwill (residents of Devon). 
As pilot, this airman has taken part in twenty sorties from Malta, three of which have been torpedo. In February 1943, he was detailed to make an attack on enemy shipping off Maritimo. While over the target the aircraft was subjected to intense anti-aircraft fire and repeatedly hit in the fuselage and tail. Serious damage was sustained which made the aircraft difficult to control, but despite this, Flight Sergeant Balkwill, with great skill and courage, succeeded in returning to base safely. He has at all times exhibited exceptional courage and resource during his operational duties and has proved himself to be a first-class torpedo bomber pilot.
(http://airforce.ca/awards.php?search=1&amp;keyword=&amp;page=30&amp;mem=&amp;type=rcaf)</t>
  </si>
  <si>
    <t>28.08.1944 2302 608 to Mannheim from Downham Market . Lost without trace (BCL). F/O MW Coles DFC RCAF pow, F/L CE Darby DFM RCAF +, Darby buried in Rheinberg War Cem DARBY, F/L C.E. - Navigator - No.608 Sqn - Mosquito KB212 - 27 August 1944 - buried in Germany (Hugh Halliday) May have been 6T-F, which apparently crashed near Worms (http://home.t-online.de/home/edwin.hess/Berichte.htm) Missing (Mannheim) 28.8.44 (Air Britain Serials) 
Circumstances of Death: Mosquito KB212 left base at 2302 for an attack on Mannheim and was shot down by flak near Worms, 27 August 1944. Crew were J16833 F/L Millard Wright Coles, DFC and J15601 F/L Charles Edmund Darby, DFM. Coles (who became a POW) reported on a questionnaire dated 15 May 1945 that he had been told by a Luftwaffe interrogator at Frankfurt that Darby was dead. The following appeared as Coles’ statement:
I gave the order to bale out as aircraft received second burst of flak. Rendered unconscious when I believe stick must have been forced back against temple. Regain consciousness at low altitude in spin. As far as I can ascertain bottom escape hatch was not open (normal escape hatch).
(http://airforce.ca/awards.php?keyword=&amp;page=173&amp;type=rcaf)</t>
  </si>
  <si>
    <t>22.10.1944 pm Day Ranger 418 to Munich area from Hunsdon . Lost without trace (FCL). S/L KA Boomer DFC +, F/L NJ Gibbons DFCbar +, Both men buried in Choloy War Cem France Delivered to No.418 Squadron from No.27 Movements Unit, 20 July 1944; transferred to No.49 Movements Unit on same day; returned to squadron on 28 September 1944; missing from operations, 22 October 1944. S/L K.A. Boomer and F/L N. Gibbons killed. (Hugh Halliday) Crashed near Holzkirchen, most likely shot down by airfield flak (Peter Rechsteiner). Boomer and Gibbons destroyed an enemy aircraft during a strafing run on this sortie, witnessed by another Mosquito, possibly (according to "Mosquito") a Ju 86 at Neubiberg. Missing on day intruder to Munich 22.10.44 (Air Britain Serials) Came down at 16.43 11.5 km S of Munich, near the autobahn at Rosenheim (today the A8) according to a German report posted by Gebhard Aders on the Luftwaffe Bullet Board (http://www.luftwaffe-bullet-board.com/viewtopic.php?p=88571#88571)     Particulars of Death: Mosquito PZ198 was airborne from St. Dizier airfield, 1500 hours for a Day Ranger to southern Germany. Subsequently reported by the enemy to have been shot down at 4.30 p.m. (1630 hours) at Brunnthal. Germany. (http://airforce.ca/awards.php?search=1&amp;keyword=&amp;page=265&amp;mem=&amp;type=rcaf)</t>
  </si>
  <si>
    <t>To RAAF 8.11.44 as A52-607 5OTU Crashed Cromarty Qld 25.03.47 Crew F/Lt F.Langford FLt D Batzloff (Nav) (Air Britain Serials) Survey Squadron ( (Brian Fillery) Wreckage spotted on Saddle Mountain on 31 March (http://trove.nla.gov.au/ndp/del/article/30520470)</t>
  </si>
  <si>
    <t>TE746 FB.VI Built at Standard Motors and delivered sometime between 27 May 1945 and 21 December 1945. Missing on delivery flight from United Kingdom. The aircraft left Darwin in company with TE927 at 0908 hours on 26 March 1947. Both aircraft were reported overdue in bad weather at 1235 but TE927 landed at Macrossan shortly after 1300. The wreckage of the aircraft was discovered on Sydney Island in the Gulf of Carpentaria on 03 April. Both RAF crew members Wing Commander B. Hoare and Flying Officer W. Colvin were killed in the accident. http://www.adf-serials.com/nz-serials Was heading to Townsville (www.naa.gov.au file on Mosquito losses witih RAF Serials - barcode 7127498. To RNZAF 12.12.46 no NZ serial. Crashed into Gulf of Carpentaria 26.3.47 (Air Britain Serials) Described as a New Zealand Mosquito during news stories on the search for the missing aircraft (http://trove.nla.gov.au/ndp/del/article/49317856?searchTerm=aircraft missing firstpageseq:1&amp;searchLimits=l-title=12)</t>
  </si>
  <si>
    <t>F/L Butler and F/S Robson, who had just arrived on squadron, were killed when the two 500 lb. bombs they were carrying exploded and burnt out the aircraft ("No Hero, Just A Survivor") Hit trees on take-off Kumbhirgram 17.4.45 (Air Britain Serials)  F/L Norman Grenville Butler RAFVR please? He was killed on the 17th April 1945 and is buried in Gauhati War Cemetery, India, grave ref 4.F.11. His navigator Frank Robson is buried next to him. They were killed when their Mosquito crashed shortly after take off. (http://ww2talk.com/forums/topic/46414-gauhati-war-cemetery/)</t>
  </si>
  <si>
    <t>Lost tail and spun into ground 4m S of Cranfield 27.4.45 (Air Britain Serials) 27.04.45 51 OTU. DD789 Aircraft spun in four miles south of Cranfield from 4,000 feet while on test flight due to loss of control and strain which caused tail to break off, killing crew. (Mosquito Crash Log)   F/O W R Short was the pilot of Mosquito DD789.
The aircraft took off for an Air Test at 19:00 hrs.
F/O Short either put the aircraft into a deliberate spin or lost control and a spiral dive developed leading to failure of the port tailplane and it's separation from the rest of the airframe.
Also killed onboard was LAC Noble. A typo has caused other sources to incorrectly attribute his unit to No.51 Squadron rather than the correct No.51 OTU. 
AIB investigated and produced a report (W2181) on findings.
This report survives in AVIA 5/24 at the TNA
(http://ww2talk.com/forums/topic/42543-which-squadron/)</t>
  </si>
  <si>
    <t>Taken on strength from No.27 Movements Unit, 27 May 1945; to No.49 Movements Unit, 20 July 1944. TH-C, letter on list dated 22 July 1944. Mosquito crash log says the crew were safe. Overshot landing from air test Hurn 19.7.44 DBR (Air Britain Serials) 19.07.44 418 Sqn. NT195 Overshot on landing at Hurn aerodrome after engine trouble. Crew safe. (Mosquito Crash Log)</t>
  </si>
  <si>
    <t>KA928</t>
  </si>
  <si>
    <t>FB.24</t>
  </si>
  <si>
    <t xml:space="preserve">Used two-stage Packard Merlin 301s. Two were scheduled (KA928 and KA929), some sources say neither was built, however a picture exists of an FB.24 at the Downsview production site (http://www.museevirtuel-virtualmuseum.ca/sgc-cms/histoires_de_chez_nous-community_memories/pm_v2.php?id=story_line&amp;lg=English&amp;fl=0&amp;ex=00000430&amp;sl=3192&amp;pos=1 and http://www.museevirtuel-virtualmuseum.ca/sgc-cms/histoires_de_chez_nous-community_memories/pm_v2.php?id=display_original&amp;lg=English&amp;fl=0&amp;rd=109368). There are 1,133 serial numbers for Canadian production, however another picture of the same site depicts a sign in front of the final Canadian-produced aircraft, which indicates it was number 1,134. The first page of the site, however, states "The sole F.B. 24 prototype of 1945 with Packard Merlin 301 two stage superchargers and a streamlined nose was actually a reworked F.B. 26 model. Therefore, the contention that DHC built 1,134 Mosquitos is not exactly correct." One is left to wonder which FB.26 was reworked. </t>
  </si>
  <si>
    <t>14/15 June 1944 (FCWDv4) Shot down over the Caen-Alencon area, F/O I.B. Croll and F/O W. Oxley both killed, time around 0130 (2nd TAF). Missing from night intruder over Normandy 14.6.44 (Air Britain Serials) In Theo Boiten's book "Nachtjagd".maj. Wilhelm Herget final night victory was a Mosquito In night 14/15 June 1944. There is no other details, only that happen on 14/15 June 1944, MH - Herget was flying a Ju 88 at the time. Both crew remembered on the Runnymede Memorial.</t>
  </si>
  <si>
    <t>27.01.1943 1427 attack Burmester Wain Diesel plant 105 to Copenhagen from Marham on return engine failure. near Shipdham, 4miles SSW East Dereham, Norfolk 1950 (BCL). Sgt R.Clare +, F/O Doyle + , Crashed near Shipdham returning from Cologne 27.1.43 (Air Britain Serials) 27.01.43 105 Sqn. DK336 East Dereham, Norfolk. Aircraft hit balloon cable and tree after starboard engine failed. (Mosquito Crash Log)</t>
  </si>
  <si>
    <t>27.01.1943 1426 attack Burmeister Wain Diesel plant 105 to Copenhagen from Marham flew into high tension cable. near Tveje-Merlose, SW suburbs Holbaek 1713 (BCL). Sgt J.G.Dawson + , Sgt R.H.Cox + , rest in Tvele-Melrose churchyard 
 The aircraft belonged to RAF 105 Sqn. Bomber Command and was coded GB-R. T/O 14:26 Marham. OP: Burmaister &amp; Wain, Copenhagen. When heading towards west after the attack DZ407 piloted by Sgt James George Dawson and Navigator Sgt Ronald H. Cox flew low to avoid the German flak. When passing over Tvede-Merløse DZ407 hit a tree which tore part of the wing of. The aircraft continued across the village pond where it hit some electrical wires which started a fire which again caused the aircraft to explode at 17:13 hours killing both crew members. The wreckage was spread over 500 x 400 metres. The flyers were laid to rest in Tvede-Merløse cemetery on 30/1-1943. 
A German field priest officiated at the graveside ceremony. A speech was held by the German Fliegerhorstkommandant of Værløse Major Sonntag, and a German guard of honour fired a salute. Sources: RL 19/455, AS 9-83, Tvede-Merløse church office, LBUK, BCL. First operational sortie 29Dec42. DZ407 was one of two 105 Sqdn Mosquitoes lost on this operation. See: DK336. Airborne 1426 27Jan43 from Marham to attack the Burmeister Wain diesel plant. Flew into High Tension cables and crashed 1713 near Tveje-Merlose in the SW suburbs of Holbaek, Denmark, where both are buried in the local churchyard. Sgt J.G.Dawson KIA Sgt R.H.Cox KIA " (Chorley via Lost Bombers) Missing (Copenhagen) 27.1.43 (Air Britain Serials)</t>
  </si>
  <si>
    <t>Long Range Trop. P/O Kelly, Sgt Pike were on a mission to Sicily, and nursed their damaged aircraft as far as Hal Far, where they crash landed. They were OK but the aircraft burned out. (Osprey 13) 69 Sqn Mosquito PR I W4063 took off from Malta for a sortie to Tripoli or Sicily (source disagree), but was recalled soon after take-off due to the presence of fighters in the area. As he came in to land, two Bf109s attacked and the damaged aircraft crash-landed; neither the pilot, Plt Off Phil Kelley or Kelly (again, source disagree), nor the navigator, Sgt Pike, were injured but the Mosquito was burnt out. It was claimed as a Hampden by the Ofw Rudolf Ehrenberger of 6./JG 53, who claimed it as his 20th victory at 10:28 hrs. (Opsrey Combat Aircraft 13. Mosquito photo-reconnaissance units of World War) Damaged by Bf109s and crashlanded at Luqa 31.3.42 (Air Britain Serials) The aircraft had been repaired after suffering damage at Luqa in an attack on 17 March by Ju 88s.</t>
  </si>
  <si>
    <t>Served with 464 Sqn, under RAF control 2/44. (Brian Fillery's website) MM405 - 24 Feb. 44 , Sq 464 : F/O Chambers , Sgt Bolder. MM 405 of Sq 464 is the one crashed in a wood at Croixdalle , 20 km south-east Dieppe , Normandy. Both airmen F.Chambers and C.Bolder now lay in CWGC cemetary at Grancourt. Coded SB-R when lost (2nd TAF) 5km SW of Londinierres. (http://www.footnote.com/viewer.php?image=38654062&amp;query=cherbourg%20sea&amp;words=cherbourg%7Csea#38649431) Hit by blast attacking V-1 site and crashed in wood 24.2.44 (Air Britain Serials) Shot down by 15./Fliegerregiment 93 (Gebhard Aders).</t>
  </si>
  <si>
    <t>The pilot was Flying Officer Maurice Leslie Dodd and the navigator MORRISON, FRANK MCKENZIE. (http://forum.12oclockhigh.net/showthread.php?t=20733) Missing from anti-submarine patrol 21.7.44 (Air Britain Serials) MH - Could this have been 21.07.44 Fw. Steele 9./KG 100 Marauder  14 West/6967: 500 m. 15.06 Film C. 2027/II Anerk: Nr.1? Location is about 15 miles west of the Brest Peninsula, and KG 100 certainly seem to have been in the area at the time, given their losses to Mosquitos. 235 are likely to have been at Portreath at the time. MH - The other Mosquito flying this patrol, reported HR131 had struck the sea with its wing and disintegrated (see "Diver! Diver! Diver!", which says this aircraft was LA-Z). The other Mosquito returned to base to report weather conditions, but W/C Yonge and another crew (F/O D.B. Frost and F/O Fuller in HP977 LA-J) set out in any case.</t>
  </si>
  <si>
    <t>(Crash, Friendly Fire Debris, Splinters, Engine Failure, landed in neutral territory, collision, ditched, premature explosions, sea)</t>
  </si>
  <si>
    <t>08.1944 raid on railway marshalling yards 464 RAAF to Dijon from no info. no info (MIAS). W/C P Panitz +, F/L R Williams +, no further info Peter Panitz and Dickie Williams. Served with 464 Sqn, under RAF control 7/44. (Brian Fillery's website) SB-G (The Gestapo Hunters) According to "Mosquito Monograph" by David Vincent, the Panitz/Williams target for that day was the marshelling yards at Chagny near Dijon where ammunition and supply trains had been reported. The Mosquitos attacked at zero feet and were most successful. However intense accurate flak at Le Creusot hit several aircraft including, it was presumed, the CO's about which nothing was subsequently heard. The 464 Squadron diary stated "Nobody saw him break off and his fate is unknown--we sincerely hope he managed to make a landing and was able to hide away." Unfortunately both crew members were killed in action. Shot down by flak at around 1800 near Neveres, W/C G. Panitz and F/L R.S. Williams both killed. Missing (Chagny) 22.8.44 (Air Britain Serials) The 464 Squadron History "The Gestapo Hunters" states that Panitz' family were informed after the war by the Dept of Air and by the Parish priest of Bona that his aircraft had been hit by flak, then stuck the side of a hill at low altitude. Williams had baled out, sadly too low.</t>
  </si>
  <si>
    <t>Museum</t>
  </si>
  <si>
    <t>Taken on strength from No.10 Movements Unit, 9 May 1944; to No.43 Group, 24 July 1944. However, casualty cards indicate it was involved in a flying accident, 23 July 1944 (P/O W.E. Bowhay killed). TH-R, letter on list of aircraft dated 22 July 1944. Mosquito IV exploded in mid-air 1900hrs.Cr opposite Alder Rd Drill Hall ,Bournemouth (http://daveg4otu.tripod.com/hancrash.html) A/c was Mosquito VI HR149 of 418 Squadron Hurn.
Pilot P/O W. E. Bowhay and Navigator P/O H. K. Naylor were both killed after the aircraft broke up in flight. Water seeping between the joints of the panels disolved the glue and led to failure of the starboard wing. (AIR27/1821 the ORB for 418 Sqdn and the 1180 card for HR149 via Sean Welch) Rodney Leggs excellent book "Wartime Dorset" has the following.
"A Mosquito fighter bomber from 418 city of Edmonton Squadron, on a low level daylight flight over Poole crashed 200 yards west of Alder Road drill hall.It appears to have been pulling out of a roll when a wing struck a building in Mossley Ave.There was only slight damage to the building but the aircraft exploded shortly after hitting the ground. Pilot offcer Bowhay and pilot officer Naylor of the Royal Canadian airforce were killed." The report of structural a failure tends to confirm the entry in the book, the wing coming off could easily have been mistaken for the wing hitting a building and then the aircraft crashing. (Nick Powell on RAF Commands Forum) Broke up in air and crashed Parkstone Hants. 23.7.44 (Air Britain Serials) 23.07.44 418 Sqn. HR149 Aircraft broke up in flight, dived, crashed and burnt out at David Hill Parkstone, Hants. (Mosquito Crash Log)</t>
  </si>
  <si>
    <t>14.10.1944 0247 139 to Köln from Warboys lost power on port engine and crashed from 150ft, bomb load exploded. at Warboys airfield 0249 (BCL). F/L N Taylor DFM MID +, F/O WW Jackson +, Taylor buried in Little Coates Churchyard, Jackson taken to Cambridge City Cem Engine cut on take-off Warboys 14.10.44 (Air Britain Serials) 14.10.44 139 Sqn. KB162 Aircraft crashed at Warboys aerodrome after climbing to 150 feet when the port engine failed after take off, killing two. (Mosquito Crash Log)  This was the "New Glasgow" presentation aircraft.</t>
  </si>
  <si>
    <r>
      <t>06.10.1944 eveng Defensive patrol 409 over Brussels from Le Coulot shot down Ju88 but damaged by debris, lost one engine and crew baled out. Lost without trace (FCL). P/O FS Haley ok, P/O SJ Fairweather ok, no further info Damaged by debris from Ju188 and engine cut abandoned nr Brussels 6.10.44 (Air Britain Serials)  I'm searching for any information about a Mosquito suposed to have crashed at Schepdaal (Spanuit) near Brussels arround 8/9 september 1944.Probabely RCAF Crew unhurt? Mosquito MM456 came down "5 miles W. of Brussels" on 6 October 1944 in the evening hours. Location matches Schepdaal, give or take a km. Squadron and crew Canadian: 409 Squadron, P/O F.E. Haley and P/O S.J. Fairweather, both had bailed out. The above a suggestion, because one month later than Phil has in his question. (http://www.rafcommands.com/forum/showthread.php?13974-Mosquito-crashed-in-Belgium</t>
    </r>
    <r>
      <rPr>
        <b/>
        <sz val="10"/>
        <rFont val="Arial"/>
        <family val="2"/>
      </rPr>
      <t>)</t>
    </r>
  </si>
  <si>
    <t>17/10/1943 Mosquito DZ345 of Telcommunications Flying Unit flew into high ground at Bredon Hill. Pilot W/C Blomfield and navigator Cpl Stevenson were both killed. (http://www.couplandbell.com/marg/crashes1943.htm) Flew into hill Overbury Worcs. 17.10.43 (Air Britain Serials) 17.10.43 TFU Defford. DZ345 Aircraft flew into Bredon Hill, Overbury, Worcs. (Mosquito Crash Log)  BLOMFIELD, Arthur samuel Barton - Wng/Cdr - possible for Mosquito IV, DZ345 ot the TFU, which flew into high ground near Overbury in Worcestershire after losing control in bad weather. STEVENSON, George Richard - Cpl - possible for Mosquito IV, DZ345 ot the TFU, which flew into high ground near Overbury in Worcestershire after losing control in bad weather (http://www.rafcommands.com/forum/showthread.php?15273-431017-Unaccounted-Airmen-17-10-1943)</t>
  </si>
  <si>
    <t>Landed in error on decoy airfield and wrecked Coleworth Farm Bognor Sussex 23.10.43 (Air Britain Serials) 22.10.43- 29 Sqn. HK175 Landed on 'Q' site at Coleworth Farm, Bognor, Sussex in bad visibility and icing conditions, tearing wing off. (Mosquito Crash Log) GRICE, Arthur Leslie - W/Cdr - He was possibly killed whilst flying in Mosquito XII, HK175 of No 29 Sqn, which crashed at Bognor, Sussex whilst landing. (http://www.rafcommands.com/forum/showthread.php?15330-431023-Unaccounted-Airmen-23-10-1943)</t>
  </si>
  <si>
    <t>F/L F.O.J. Pierce POW and F/O H. Greenaway evaded, attack on a Noball sie, time around 11.05. (2nd TAF) Hit sand dune on approach to attack Ruisseauville 4.1.44 did not return (Air Britain Serials) HX961 of 21 Sqn flown by Flt Lt Pearce and F/O Greenaway, also from Hunsdon. According to the squadron ORB they 'hit sand on beach while crossing the enemy coast but continued for a short distance inland, then last seen turning back towards the coast, later reported POW' F/Lt (Pilot) F.O.J. PEARCE - 107997 - Camp L3 PoW Nr. 3320; F/O (Nav) H. GREENAWAY evaded capture. (http://www.rafcommands.com/forum/showthread.php?11716-Mosquito-Casualties-Ramrod-418-4-January-1944) MH - Other sources say this was HX961 (http://www.rafcommands.com/forum/showthread.php?11716-Mosquito-Casualties-Ramrod-418-4-January-1944)</t>
  </si>
  <si>
    <t>26/27 April 1943</t>
  </si>
  <si>
    <t>26/27 April 1943 (ORB), took off at 0007,  Another 23 Squadron Mosquito, flown by W/O Jones, saw an aircraft crash at Sciacca - may have been the 23 Squadron machine (Fighters Over Tunisia) Missing 26.4.43 (Air Britain Serials) gt. E.D. White and Sgt. C. Maurice, FTR from western Sicily.  See DZ693</t>
  </si>
  <si>
    <t>27/28 April 1943</t>
  </si>
  <si>
    <t>HOPKINS, Fg Off William Henry, NZ413851, RNZAF - Mosquito Pilot 23 Sqn, RAF - 28 Apr 1943 (Age 26); Malta Memorial. P/O W. H. Hopkins and W/O R.C. Sherrington FTR from western Sicily. (ORB) Missing 28.4.43 (Air Britain Serials)
However, "Fighters Over Tunisia" says Hopkins was lost on the 26th.</t>
  </si>
  <si>
    <t>Sold to Yugoslavia as 8127 (Ian Thirsk, Illustrated History)</t>
  </si>
  <si>
    <t>Engine cut in circuit Acklington 1.5.46 (Air Britain Serials) 01.05.46 2 APS. TA492 Force landed in field near Acklington aerodrome after turning into crosswind leg, when port engine failure caused rapid loss of height. Crew unhurt. (Mosquito Crash Log) The a/c was on its way to Spilsby when it was seen low over RAF Acklington with smoke streaming from the port engine. (RAF Station Acklington ORB report) Northumberland Aviation Diary has it as 2 APS. Possible attached to 2 APS as part of 219 Sqn were at Acklington during this period. Air Britain also has 2 APS Pilot F/Lt Frost, Passenger P/O Clubsey (http://www.rafcommands.com/forum/showthread.php?14922-219-Sqn-Mosquito-forced-landing-Chevington)</t>
  </si>
  <si>
    <t>SS 14.10.54 (Air Britain Serials)   From the RAF Woodbridge ORB:  03.55 hrs, 20/7/1944 Mosquito NT118, VI-N of 169 Sqn, 100 Gp, Great Massingham Bomber Support, Bremen raid P/O P A J Dils Starboard engine going u/s. [nb Sqn ORB says port engine failed over Dortmund]. Called and vectored by Coltishall, then taken over by Woodbridge and made good landing. [Sqn ORB says landing time 04.55]. No reference to the 68 Sqn 'escort' but looks like this could be your one. (http://www.rafcommands.com/forum/showthread.php?14759-100-Group-Mosquito-19-07-1944)</t>
  </si>
  <si>
    <t>Received from De Havilland, 14 February 1944; to No.54 Movements Unit, 3 May 1944. This movement may have been cancelled, or the aircraft may have been turned around and quickly returned; it was lost on operations, 16 May 1944 (Day Ranger; S/L H.D. Cleveland destroyed two enemy aircraft but had to ditch near Sweden where he was briefly interned). TH-P, letter on list dated 17 February 1944. (Hugh Halliday) BUT some sources say this should be NS855.- I have on file for MM421: missing from a mission on Germany and crew PoW. (F/Lt - Pilot - J.M. CONNELL - C/1456 - RCAF - L3/5103 and F/O - Nav - D.W.J. CARR - J/23957 - RCAF - L3/5102). (Henk Welting) MM421 was also known as "Lil Abner." (Floyd Williston) According to the squadron O.R.B. NS855 was severely damaged by flak in one engine while in the Stralsund area of Germany and ditched off the coast of Sweden on the 16th of May 1944. Cleveland was interned in Sweden on the 16th of May 1944. He was reported safe in the United Kingdom on the 17th of June 1944 and was subsequently repatriated back to Canada on the 6th of August 1944. (Chris Charland) MH - So, NS855 appears to have been Cleveland &amp; Day's aircraft, MM421 Connell &amp; Carr's. BUT! Which aircraft was Harper / Rees? NT117? Missing from night intruder to Greifiswald 10.5.44 (Air Britain Serials) BUT In "Flyghistorisk Revy" - Aviation Historical Review - Special Issue November 1976 - subject "Sweden - Haven of Refuge" of the Swedish Aviation Historical Society is an annex "English aircraft which force landed in Sweden during WW II". For 1944.05.16 is listed: Place: Ystad - Mosquito FB.VI - MM421 - 418 Sqn - crashed/not recovered - crashed in the sea with heavy damages; one man killed. (Henk Welting http://www.rafcommands.com/forum/showthread.php?3359-Crash-location-418-Sqdn-RCAF-Mosquito-MM421-May-44/page2)   Public Record Office WO 208/3320 had his MI.9 report; he had left Stockholm on 16 June 1944, arrived in Britain 17 June 1944 and was interviewed on 18 June 1944.
"I was captain and first pilot of a Mosquito aircraft which took off from Coltishall on 16 May 1944 at about 1300 hours on a Day Ranger operation across Denmark, and covering German aerodromes on the Baltic. When approximately over Rostock we were hit by flak at about 1530 hours. One engine was rendered completely unserviceable, and the fuselage was badly damaged.
"It was obvious that we would not be able to reach base, so I took the only alternative of attempting to get to Sweden.
"When over Ystad we were fired on by flak, although it was obvious that we were in distress. This compelled me to fly out to sea again. I ditched outside the three-mile limit, exactly south of Ystad at about 1700 hours. The aircraft broke up badly, but we both got out safely. The water was so cold that I just managed to inflate my dinghy and got into it before becoming unconscious. When last seen my navigator was trying to get his dinghy inflated. When I came to about half an hour later there was no sign of him.
"I was picked up by a Swedish fishing boat, which also found my navigator's body. I was taken ashore and to a hospital in Ystad. I was there till 22 May. On the second day a member of the British Legation at Malmo came to see me. On 22 May I was taken to the internment camp at Falun. After a trip to Stockholm to report the details of our accident to the authorities. I returned to Falun whilst negotiations were being carried out with the Swedes for my repatriation.
"At no time was any interrogation pressed on me, and I was treated with great consideration. On 11 June I was taken down to Stockholm and repatriated on 16 June."
Cleveland's logbook (held by Canadian War Museum) indicates that he and Day flew one intruder sortie while still at No.60 OTU (Mosquito 760, 30 December 1943, to Limavady, three hours). He subsequently recorded the following sorties, giving only his aircraft letter:
6 January 1944 - "H" - Rennes-Gael-Loire - sighted one aircraft
7 January 1944 - "Y" - St. Dizier, uneventful
21 January 1944 - "P" - Leeuwareden
28 January 1944 - "X" - St. Trond
29 January 1944 - "T" - Beauvais-Creil
6 February 1944 - "C" - Melun-Bretigny
20 February 1944 - "P" - St. Dizier
22 February 1944 - "P" - Orleans-Chateaudun
24 February 1944 - "P" - St. Dizier
25 February 1944 - "P" - Stuttgart
1 March 1944 - "P" - Chateaudun
17 March 1944 - "P" - Laon-Juvincourt
18 March 1944 - "P" - Stuttgart
19 March 1944 - "P" - Munich
23 March 1944 - "P" - Tours-Melun-Bretigny-St. Dizier-St.Trond-Florennes
24 March 1944 - "P" - Berlin (with Stewart rather than Day)
31 March 1944 - "P" - Binplack-Laineck-Windischenlabach, Czechosloakia
5 April 1944 - "P" - Dijon-Dole
10 April 1944 - "P" - Grove
12 April 1944 - "P" - Werneuemen-Strausberg-Furstenwalde-Ragsdorf-Juterbog-Berlin
16 April 1944 - "P" - Croix de Metz and Thionville
24 April 1944 - "P": - Echterdingen-Boblingen
25 April 1944 - "P" - Orleans-Tours-Chateaudin
26 April 1944 - "P" - Nantes
27 April 1944 - "P" - Nancy-Metz
15 May 1944 - "P" - night intrusion, area not stated
16 May 1944 - "P" or "D" - Baltic
(http://www.rafcommands.com/forum/showthread.php?3359-Crash-location-418-Sqdn-RCAF-Mosquito-MM421-May-44)</t>
  </si>
  <si>
    <t>16/06/1947 Mosquito TV965 of 1 Ferry Unit crashed at Hill near Pershore. S/Ldr Trousdale and F/Lt White were both killed. (http://www.couplandbell.com/marg/crashes1946-49.htm) DBR 16.6.47 (Air Britain Serials)  Mosquito T3 TV965
Throckmorton, Worcestshire
1 Ferry Unit
This aircraft was on a training sortie from RAF Pershore to provide refresher flying for W/C Trousdale, prior to his taking delivery of a Mosquito, destined for the RNZAF and which he was to ferry to New Zealand.
Killed:
F/Lt A C White DFC (Check pilot)
W/C R M Trousdale DFC* (Pilot under instruction)
From: Cummings' Final Landings
(http://www.rafcommands.com/forum/showthread.php?6292-RNZAF-Mosquito-Crash-enquiry)</t>
  </si>
  <si>
    <t>There is no mention in the ORB, but in the semi-monthly report there is mention of a NFT ( night flight test) where a Mosquito returned with the landing gear not locked down. This turned into a belly landing. Mentions the pilot as F/Lt G. Sproule. Going back to the ORB, F/Lt G. Sproule seems to do all his flying with F/O Wilkinson RAF 172800. (http://www.rafcommands.com/forum/showthread.php?t=2428) Lost power and bellylanded Le Culot 6.10.44 (Air Britain Serials)  F/Lt (Pilot) G. SPROULE and F/O WILKINSON (172800 ??). (Henk Welting - http://www.rafcommands.com/forum/showthread.php?3633-Mosquito-HK503-belly-landing)</t>
  </si>
  <si>
    <t>I am searching information about a Mosquito PR of 60 SAAF Sqdn crashed in North Italy on 25 September 1943, maybe due to mechanical failure. According to the witness, the pilot Captain David J Maree, Service No. 21417V, died in the crash another airman parachuted safely. After the war the remains of the pilot were buried in the Bologna war cemetery. Does anyone have any details about the aircraft and crew? (Carlo) Mosquito IX, LR439 The crew were; 21417V. Capt David Jacobus Maree, DFC, SAAF. Pilot +, 205877V. Lt I.H. Lawrie, SAAF. Nav +, This is what little I have, taken from 60 SAAF ORB. Took off Ariana, Tunisia. On a Reconnaissance to assess bomb damage on Bolzano and Bologna. Missing. The crew are buried in Bologna War Cemetery, Italy. (Pel Temple) (http://www.rafcommands.com/forum/showthread.php?t=896) SOC 1.10.43 as lost on operations (Air Britain Serials)</t>
  </si>
  <si>
    <r>
      <t xml:space="preserve">Crashed at Corserine, Rhinns of Kells, near New Galloway. Was on a cross country exercise, due to insufficient use of the R/T to check position. Cloud was at 2000 feet and pilot tried to keep the ground in sight. 2 bodies taken back to Wigtown. F/Sgt Mitchell; F/Sgt Aylott. Photos at http://mysite.orange.co.uk/aircraftwreckage/mosquito.htm Flew into hill nr New Galloway Ayrshire 21.1.44 (Air Britain Serials) 21.01.44 60 MTU. DD795 Crashed at Corserine, Rhinns of Kells, near New Galloway on a cross country exercise due to insufficient use of the R/T to check position. Cloud was at two thousand feet and pilot tried to keep ground insight. (Mosquito Crash Log) </t>
    </r>
    <r>
      <rPr>
        <b/>
        <sz val="10"/>
        <rFont val="Arial"/>
        <family val="2"/>
      </rPr>
      <t>MITCHELL, Kenneth - F/S (Pilot) - 1503624 - RAFVR - Hartlepool (Stranton), Durham. (http://www.rafcommands.com/forum/showthread.php?15658-440121-Unaccounted-Airmen-21-1-1944)</t>
    </r>
  </si>
  <si>
    <t>Engines lost power crashed in forced landing Burrow Hill Frimley Hants. 25.1.44 (Air Britain Serials) Possibly GOSLING, Reginald Gerald - P/O - 148950 - RAFVR - Camberwell ( Honor Oak ), London. GOSLING, Reginald Gerald - P/O -possibly killed whilst flying in Mosquito IV, DZ417 of the RAE, which crashed near Frimley following a lost of power. (http://www.rafcommands.com/forum/showthread.php?15666-440125-Unaccounted-Airmen-25-1-1944)</t>
  </si>
  <si>
    <t>14.11.1944 eveng Diver patrol 68 to anti V1 from Coltishall shot down by own AA fire and crashed. near Lowestoft (FCL). Lt JF Black +, Lt TN Aitken +, no known graves, no further info. Both crew attached to 68 Sqn USAAF crew Lts J.F. Black and T.N. Aiken - pursued V-1 into gun belt, instead of chasing mother plane. 14/15 November 1944 (FCWDv5) Shot down by own AA Somerleyton Crew: Lt F.J.Black(Pilot)US Navy - killed, Lt T.N.Aiken(Obs)US Navy - killed (http://aviation-safety.net/wikibase/wiki.php?id=15768) Shot down by own AA Somerleyton Suffolk 14.11.44 (Air Britain Serials) 14.11.44 68 Sqn. HK289 Aircraft was on ops patrol and crossed a gun belt and was shot down by guns which were firing unseen. Pilot's enthusiasm got the better of him and chased the Vi instead of the mother plane. The navigator should have informed the pil(Mosquito Crash Log)  * from ABMC 18th May 2011..... Following the war, the remains of 1LT Joseph F. Black, 98638 and those of LT Samuel Peebles, 106145 were returned to the U.S. for permanent interment. 1Lt Black at a private cemetery in Virginia and LT Peebles in Tennessee. Prior to repatriation to the U.S., both were temporarily interred at the Cambridge US Military Cemetery, Cambridge, England (http://www.findagrave.com/cgi-bin/fg.cgi?page=gr&amp;GRid=68566004)</t>
  </si>
  <si>
    <t>Jimmy Rawnsley describes the incident, as a collision, He 111 and Mosquito crashed together. GUNN, Flt Lt James Athol, NZ402866, RNZAF - Mosquito Pilot 488 Sqn, RNZAF - 15 Sep 1943 (Age 23); England. 15.09.1943 Interception Patrol 488 RNZAF from Bradwell Bay crashed by return fire from He111. probably off Foreness, no trace pm (FCL). F/L JA Gunn RAAF +, F/O J Affleck RAF +, bodies washed ashore later, no known graves, cv at Marshalls(Cambridge), delivered as NF 10.02.43-14.07.43. Mosquito, by Sharp &amp; Bowyer, states the loss on an He 111 was most unlikely - may have been a Do 217. Lewis Brandon also briefly describes the incident in his memoirs, "Night Flyer". Shot down by return fire from He111 15.9.43 (Air Britain Serials) 15.09.43 488 Sqn. HK203 Missing with two crew members after shooting down an He.111 north of Bradwell Bay. (Mosquito Crash Log)  Sadly 15/ix/43 saw the first casualties of Broody’s tour. Jimmy Gunn and Jock Affleck were killed during an exchange of fire with a Heinkel bomber. Leslie Hunt recalls in his history of 488 Squadron “Defence until Dawn” that Gunn and Affleck’s hunt for the enemy aircraft was being monitored on the radio in dispersal. There was enthusiasm all round as Gunn first engaged the target. The Heinkel’s loss was witnessed by airmen at a coastal Radar station, and the news passed back to 488′s dispersal to great excitement. Sadly, nothing further was heard from Gunn, and it soon became aparent that they would not return. (http://broodyswar.wordpress.com/2013/09/)</t>
  </si>
  <si>
    <t>Crew crashed into the sea off Bradwell Bay, 2 KIA (FCWD). Took off 18.49, Crashed off Bradwell. S/Ldr. D. Hobbis DFC: KIA, F/Sgt. Hills: KIA. (http://bb.1asphost.com/lesbutler/tony/tonywood.htm) Engine caught fire abandoned over sea 25.11.43 (Air Britain Serials) 25.11.43 488Sqn. HK423 Crashed in sea after engine fire, two missing. (Mosquito Crash Log)   On 25/xi/43, S/Ldr Dudley Hobbis, the Commander of “A” Flight and his Navigator P/O Oliver Hills were killed when after their Port engine caught fire during a Patrol. Hobbis ordered Hills to bail out, and tried to nurse the damaged aircraft back to base. Unfortunately the Starboard engine also failed. The last radio message to control was from Hobbis who said he was also bailing out. Despite an Air Sea Rescue search, neither man was found, and were therefore presumed killed. The body of P/O Hills was found some eight months later, and he was laid to rest in Epsom Cemetery. The body of S/Ldr Hobbis was never recovered, and his name is recorded on the Runnymede Memorial. (http://broodyswar.wordpress.com/2013/11/)</t>
  </si>
  <si>
    <t>FCWDv4 says Mosquito crashed at Tolleshant. ost during a practice flight when their Mosquito dived into the River Blackwater. (http://www.nzetc.org/tm/scholarly/tei-WH2-2RAF-c8.html) Engine cut lost height and crashed in river in circuit Bradwell Bay 16.10.43 (Air Britain Serials) 16.10.43 488 Sqn. HK235 Pilot misjudged landing on one engine and aircraft crashed at River Bank N.E. of Bradwell Bay. One killed, one injured. (Mosquito Crash Log) On 16/x/43, P/O Green and F/Sgt Creek were killed when their aircraft crashed into the River Blackwater near Bradwell Bay.    P/O Green was buried in his hometown of Boston, Lincs on 22/x/43 with members of the Squadron in attendance. The body of F/Sgt Creek was never recovered, and his name is recorded on the Runnymede Memorial. (http://broodyswar.wordpress.com/2013/10/16/16x43-loss-of-po-green-f-sgt-creek/)</t>
  </si>
  <si>
    <t>SS 22.5.58 |d/d 08/09/1948 to No.27 MU Shawbury for storage, transferred 21/02/1949 to the Royal Navy, sold as scrap on 22/05/1958 at Lossiemouth   (http://www.ukserials.com/)</t>
  </si>
  <si>
    <t>SOC 20.6.56 (Air Britain Serials) |diverted off contract, d/d 21/09/1948 to the Royal Navy, s.o.c 20/06/1965 at Lossiemouth, fuselage to Streeton for Ground instructional use, since scrapped   (http://www.ukserials.com/)</t>
  </si>
  <si>
    <t>SOC 9.9.54 (Air Britain Serials) |d/d 15/09/1948, s.o.c 09/09/1954 as CAT 5(C) with the Far East Air Force/45 Sqn   (http://www.ukserials.com/)</t>
  </si>
  <si>
    <t>SS 22.8.58 |diverted off contract, d/d 12/10/1948 to the Royal Navy, sold as scrap 22/05/1958 at Lossiemouth    (http://www.ukserials.com/)</t>
  </si>
  <si>
    <t>Crash landed in field after engine failure 1m S Culdrose 19.10.49 (Air Britain Serials) |diverted off contract, d/d 14/10/1948 to the Royal Navy, w/o 19/10/1949 when the aircraft stalled and crashed near Culdrose after the starboard engine failed at 800ft whilst the port engine was feathered   (http://www.ukserials.com/)</t>
  </si>
  <si>
    <t>Sold 11.8.55 (Air Britain Serials) |diverted off contract, d/d 25/11/1948 to the Royal Navy, sold as scrap 11/08/1955 at Lossiemouth   (http://www.ukserials.com/)</t>
  </si>
  <si>
    <t>To Yug AF 6.11.51 as 8021 (Air Britain Serials) |aw/cn 19/02/1948, d/d 19/02/1948, sold 06/11/1951 at Abingdon to Yugoslav AF as 8021   (http://www.ukserials.com/)</t>
  </si>
  <si>
    <t>Caught fire in hangar West Raynham 6.9.48 (Air Britain Serials) |aw/cn 23/03/1948, d/d 23/03/1948, w/o 06/09/1948   (http://www.ukserials.com/)</t>
  </si>
  <si>
    <t>To Yug AF 3.4.52 as 8028 (Air Britain Serials) |aw/cn 20/02/1948, d/d 09/03/1948, sold 03/04/1952 at Abingdon to Yugoslav AF as 8028   (http://www.ukserials.com/)</t>
  </si>
  <si>
    <t>SS 22.4.54 (Air Britain Serials) |d/d 07/05/1948, to No.22 MU silloth for storage until declared non-effective on 08/04/1953 and sold as scrap on 22/04/1954 to David Bond &amp; Co, Perth, Scotland   (http://www.ukserials.com/)</t>
  </si>
  <si>
    <t>SS 19.11.53 (Air Britain Serials) |d/d 07/05/1948, to No.19 MU St Athan 30/03/1953 for storage until declared non-effective on 07/05/1953 and sold as scrap on 19/11/1953 to Cox &amp; Danks   (http://www.ukserials.com/)</t>
  </si>
  <si>
    <t>SS 7.9.54 (Air Britain Serials) |d/d 23/10/1948, to No.27 MU Shawbury for storage until declared non-effective on 28/05/1953 and sold as scrap on 07/09/1954   (http://www.ukserials.com/)</t>
  </si>
  <si>
    <t>SS 19.11.53 (Air Britain Serials) |d/d 05/07/1948, to No.19 MU St Athan 01/09/1953 for storage until declared non-effective on 07/05/1953 and sold as scrap 19/11/1953 to Cox &amp; Danks   (http://www.ukserials.com/)</t>
  </si>
  <si>
    <t>To Yug AF 28.3.52 as 8022 (Air Britain Serials) |d/d 22/09/1948, sold 28/03/1952 at Abingdon to Yugoslav AF as 8022   (http://www.ukserials.com/)</t>
  </si>
  <si>
    <t>SS 22.4.54 (Air Britain Serials) |d/d 28/10/1948, to No.22 MU Silloth for storage until declared non-effective on 08/04/1953 aand sold as scrap on 22/04/1954   (http://www.ukserials.com/)</t>
  </si>
  <si>
    <t>SS 7.9.54 (Air Britain Serials) |d/d 13/05/1949, to No.27 MU Shawbury 25/08/1952 for storage until declared non-effective on 08/05/1953 and sold as scrap on 07/09/1954   (http://www.ukserials.com/)</t>
  </si>
  <si>
    <t>SS 24.9.54 (Air Britain Serials) |d/d 04/11/1948 direct to No.27 MU Shawbury for storage until declared non-effective on 28/05/1953 and sold as scrap on 24/09/1954 to Henry Bath &amp; Son, Liverpool   (http://www.ukserials.com/)</t>
  </si>
  <si>
    <t>SS 7.9.54 (Air Britain Serials) |aw/cn 05/11/1948, d/d 10/11/1948 direct to No.27 MU Shawbury for storage until declared non-effective on 28/05/1953 and sold as scrap on 07/09/1954 to Henry Bath &amp; Son, Liverpool   (http://www.ukserials.com/)</t>
  </si>
  <si>
    <t>To Yug AF 16.11.51 as 8020 (Air Britain Serials) |d/d 10/11/1948, sold 16/11/1951 at Abingdon to Yugoslav AF as 8020   (http://www.ukserials.com/)</t>
  </si>
  <si>
    <t>SS 7.9.54 (Air Britain Serials) |aw/cn 29/10/1948, d/d 19/11/1948 direct to No.27 MU Shawbury for storage until declared non-effective on 28/05/1953 and sold as scrap on 07/09/1954   (http://www.ukserials.com/)</t>
  </si>
  <si>
    <t>SS 7.9.54 (Air Britain Serials) |aw/cn 19/11/1948, d/d 19/11/1948 direct to No.27 MU Shawbury for storage until declared non-effective on 08/05/1953 and sold as scrap on 07/09/1954 to Henry Bath &amp; Son, Liverpool   (http://www.ukserials.com/)</t>
  </si>
  <si>
    <t>SS 7.9.54 (Air Britain Serials) |aw/cn 08/12/1948, d/d 08/12/1948 direct to No.27 MU Shawbury for storage until declared non-effective on 08/05/1953 and sold as scrap on 07/09/1954 to Henry Bath &amp; Son, Liverpool   (http://www.ukserials.com/)</t>
  </si>
  <si>
    <t>SS 7.9.54 (Air Britain Serials) |aw/cn 05/11/1948, d/d 10/11/1948 direct to No.27 MU Shawbury for storage until declared non-effective on 08/05/1953 and sold as scrap on 07/09/1954 to Henry Bath &amp; Son, Liverpool   (http://www.ukserials.com/)</t>
  </si>
  <si>
    <t>To Yug AF 27.11.51 as 8013 (Air Britain Serials) |aw/cn 13/05/1949, d/d 13/05/1949, sold 27/11/1951 at Abingdon to Yugoslav AF as 8013   (http://www.ukserials.com/)</t>
  </si>
  <si>
    <t>SS 7.9.54 (Air Britain Serials) |aw/cn 29/10/1948, d/d 08/12/1948 direct to No.27 MU Shawbury for storage until declared non-effective on 08/05/1953 and sold as scrap on 07/09/1954 to Henry Bath &amp; Son, Liverpool   (http://www.ukserials.com/)</t>
  </si>
  <si>
    <t>To Yug AF 22.2.52 as 8055 (Air Britain Serials) |aw/cn 26/05/1949, d/d 27/05/1949, sold 22/02/1952 at Abingdon to Yugoslav AF as 8055   (http://www.ukserials.com/)</t>
  </si>
  <si>
    <t>To Yug AF 29.3.52 as 8056 (Air Britain Serials) |aw/cn 07/06/1949, d/d 09/06/1949, sold 29/03/1952 at Abingdon to Yugoslav AF as 8056   (http://www.ukserials.com/)</t>
  </si>
  <si>
    <t>To Yug AF 29.1.52 as 8057 (Air Britain Serials) |d/d 16/06/1949, sold 29/01/1952 at Abingdon to Yugoslav AF as 8057   (http://www.ukserials.com/)</t>
  </si>
  <si>
    <t>To Yug AF 7.3.52 as 8058 (Air Britain Serials) |aw/cn 21/06/1949, d/d 21/06/1949, sold 07/03/1952 at Abingdon to Yugoslav AF as 8058   (http://www.ukserials.com/)</t>
  </si>
  <si>
    <t>Swung on landing and u/c collapsed Hawarden 7.2.52 [intended for Yug AF as 8059] (Air Britain Serials) |aw/cn 01/07/1949, d/d 01/07/1949, w/o 06/02/1952 prior to delivery to the Yugoslav AF as 8059, remains to No.48 MU Hawarden 12/02/1952 and sold as scrap on 16/06/1952 to Henry Bath &amp; Son, Liverpool   (http://www.ukserials.com/)</t>
  </si>
  <si>
    <t>SOC 31.3.52 (Air Britain Serials) |aw/cn 05/08/1949, d/d 08/08/1949, w/o 01/10/1951, s.o.c 31/03/1952 and scrapped   (http://www.ukserials.com/)</t>
  </si>
  <si>
    <t>SS 7.9.54 (Air Britain Serials) |aw/cn 25/08/1949, d/d 31/08/1949, to No.27 MU Shawbury 24/04/1953 for storage until declared non-effective on 15/05/1953 and sold as scrap on 07/09/1954 to Henry Bath &amp;Son, Liverpool   (http://www.ukserials.com/)</t>
  </si>
  <si>
    <t>To Yug AF 19.12.51 as 8038 (Air Britain Serials) |aw/cn 15/09/1949, d/d 16/09/1949, sold 19/12/1951 at Abingdon to Yugoslav AF as 8038   (http://www.ukserials.com/)</t>
  </si>
  <si>
    <t>To Yug AF 22.2.52 as 8039 (Air Britain Serials) |aw/cn 21/09/1949, d/d 21/09/1949, sold 22/02/1952 at Abingdon to Yugoslav AF as 8039   (http://www.ukserials.com/)</t>
  </si>
  <si>
    <t>To Yug AF 13.6.52 as 8059 (Air Britain Serials) |aw/cn 22/09/1949, d/d 23/09/1949, sold 13/06/1952 at Abingdon to Yugoslav AF as 8059   (http://www.ukserials.com/)</t>
  </si>
  <si>
    <t>To Yug AF 16.11.51 as 8015 (Air Britain Serials) |aw/cn 22/09/1949, d/d 26/09/1949, sold 16/11/1951 at Abingdon to Yugoslav AF as 8015   (http://www.ukserials.com/)</t>
  </si>
  <si>
    <t>To Yug AF 5.12.51 as 8019 (Air Britain Serials) |aw/cn 20/10/1949, d/d 27/10/1949, sold 05/12/1951 at Abingdon to Yugoslav AF as 8019   (http://www.ukserials.com/)</t>
  </si>
  <si>
    <t>To Yug AF 6.11.51 as 8016 (Air Britain Serials) |aw/cn 26/10/1949, d/d 28/10/1949, sold 06/11/1951 at Abingdon to Yugoslav AF as 8016   (http://www.ukserials.com/)</t>
  </si>
  <si>
    <t>To Yug AF 6.11.51 as 8017 (Air Britain Serials) |aw/cn 26/10/1949, d/d 28/10/1949, sold 06/11/1951 at Abingdon to Yugoslav AF as 8017   (http://www.ukserials.com/)</t>
  </si>
  <si>
    <t>To Yug AF 19.12.51 as 8040 (Air Britain Serials) |aw/cn 31/10/1949, d/d 01/11/1949, sold 19/12/1951 at Abingdon to Yugoslav AF as 8040   (http://www.ukserials.com/)</t>
  </si>
  <si>
    <t>To Yug AF 6.12.51 as 8041 (Air Britain Serials) |aw/cn 31/10/1949, d/d 01/11/1949, sold 06/12/1951 at Abingdon to Yugoslav AF as 8041   (http://www.ukserials.com/)</t>
  </si>
  <si>
    <t>To Yug AF 27.11.51 as 8029 (Air Britain Serials) |aw/cn 14/11/1949, d/d 16/11/1949, sold 27/11/1951 at Abingdon to Yugoslav AF as 8029   (http://www.ukserials.com/)</t>
  </si>
  <si>
    <t>To Yug AF 22.2.52 as 8060 (Air Britain Serials) |aw/cn 14/11/1949, d/d 16/11/1949, sold 22/02/1952 at Abingdon to Yugoslav AF as 8060   (http://www.ukserials.com/)</t>
  </si>
  <si>
    <t>To Yug AF 27.11.51 as 8030 (Air Britain Serials) |aw/cn 13/11/1949, d/d 14/12/1949, sold 27/11/1951 at Abingdon to Yugoslav AF as 8030   (http://www.ukserials.com/)</t>
  </si>
  <si>
    <t>To 7142M 20.5.54 (Air Britain Serials) |aw/cn 13/12/1949, d/d 14/12/1949 direct to No.27 MU Shawbury for storage until declared non-effective on 08/05/1953 and issued to No.119 ATC Sqn, Shrewsbury for ground instructional use as 7142M, since scrapped   (http://www.ukserials.com/)</t>
  </si>
  <si>
    <t>To Yug AF 6.12.51 as 8042 (Air Britain Serials) |aw/cn 13/12/1949, d/d 13/12/1949, sold 06/12/1951 at Abingdon to Yugoslav AF as 8042   (http://www.ukserials.com/)</t>
  </si>
  <si>
    <t>To Yug AF 6.12.51 as 8013 (Air Britain Serials) |aw/cn 15/12/1949, d/d 04/01/1950, sold 06/12/1951 at Abingdon to Yugoslav AF as 8045   (http://www.ukserials.com/)</t>
  </si>
  <si>
    <t>SOC 7.9.54 (Air Britain Serials) |aw/cn 15/12/1949, d/d 21/12/1949 directly to No.27 MU Shawbury for storage until declared non-effective on 08/05/1953 and sold as scrap on 07/09/1954 to Henry Bath &amp; Son, Liverpool   (http://www.ukserials.com/)</t>
  </si>
  <si>
    <t>To Yug AF 15.10.51 as 8009 (Air Britain Serials) |aw/cn 15/12/1949, d/d 15/12/1949, sold 15/10/1951 at Abingdon to Yugoslav AF as 8009   (http://www.ukserials.com/)</t>
  </si>
  <si>
    <t>To Yug AF 19.12.51 as 8046 (Air Britain Serials) |aw/cn 05/01/1950, d/d 10/01/1950, sold 19/12/1951 at Abingdon to Yugoslav AF as 8046   (http://www.ukserials.com/)</t>
  </si>
  <si>
    <t>SS 7.9.54 (Air Britain Serials) |aw/cn 05/01/1950, d/d 06/01/1950, to No.27 MU Shawbury 24/04/1953 for storage until declared non-effective on 08/05/1953 and sold as scrap on 07/09/1954 to Henry Bath &amp; Son, Liverpool   (http://www.ukserials.com/)</t>
  </si>
  <si>
    <t>SS 7.9.54 (Air Britain Serials) |aw/cn 09/01/1950, d/d 12/01/1950 directly to No.27 MU Shawbury for storage until declared non-effective on 08/05/1953 and sold as scrap on 07/09/1954 to Henry Bath &amp; Son, Liverpool   (http://www.ukserials.com/)</t>
  </si>
  <si>
    <t>SS 7.9.54 (Air Britain Serials) |aw/cn 20/10/1949, d/d 21/10/1949 directly to No.27 MU Shawbury for storage until declared non-effective on 08/05/1953 and sold as scrap on 07/09/1954 to Henry Bath &amp; Son, Liverpool   (http://www.ukserials.com/)</t>
  </si>
  <si>
    <t>To Yug AF 15.10.51 as 8001 (Air Britain Serials) |aw/cn 31/08/1949, d/d 31/08/1949, sold 15/10/1951 at Abingdon to Yugoslav AF as 8001   (http://www.ukserials.com/)</t>
  </si>
  <si>
    <t>To Yug AF 16.11.51 as 8018 (Air Britain Serials) |aw/cn 01/09/1949, d/d 06/09/1949, sold 16/11/1951 at Abingdon to Yugoslav AF as 8018  (http://www.ukserials.com/)</t>
  </si>
  <si>
    <t>Sold 23.7.53 (Air Britain Serials) |d/d 08/03/1948 to the Royal Navy, sold as scrap 23/07/1953 at Stretton   (http://www.ukserials.com/)</t>
  </si>
  <si>
    <t>Sold 31.8.53 (Air Britain Serials) |d/d 07/04/1948 to the Royal Navy, sold as scrap 31/08/1953 at Lossiemouth   (http://www.ukserials.com/)</t>
  </si>
  <si>
    <t>To 6956M |d/d 23/06/1948 to the Royal Navy, to No.12 SoTT Melksham for ground instructional use as 6956M, since scrapped   (http://www.ukserials.com/)</t>
  </si>
  <si>
    <t>Sold 18.11.53 (Air Britain Serials) |d/d 16/06/1948 to the Royal Navy, sold as scrap 18/11/1953 at Stretton   (http://www.ukserials.com/)</t>
  </si>
  <si>
    <t>SOC 14.3.36 (Air Britain Serials) |d/d 20/07/1948 to the Royal Navy, s.o.c 14/03/1956 at Stretton   (http://www.ukserials.com/)</t>
  </si>
  <si>
    <t>To Yug AF 19.12.51 as 8047 (Air Britain Serials) |d/d 23/02/1950, d/d 19/12/1951 to Yugoslavian AF as 8047   (http://www.ukserials.com/)</t>
  </si>
  <si>
    <t>SS 22.4.54 (Air Britain Serials) |d/d 13/02/1950, sold as scrap 22/04/1954 at No.22 MU Silloth to David Bond &amp; Co, Perth, Scotland   (http://www.ukserials.com/)</t>
  </si>
  <si>
    <t>To Yug AF 6.11.51 as 8023 (Air Britain Serials) |d/d 27/02/1950, d/d 06/11/1951 to Yugoslavian AF as 8023   (http://www.ukserials.com/)</t>
  </si>
  <si>
    <t>To Yug AF 6.11.51 as 8043 (Air Britain Serials) |d/d 10/02/1950, d/d 06/11/1951 to Yugoslavian AF as 8043   (http://www.ukserials.com/)</t>
  </si>
  <si>
    <t>To Yug AF 16.11.51 as 8024 (Air Britain Serials) |d/d 28/02/1950, d/d 06/11/1951 to Yugoslavian AF as 8024   (http://www.ukserials.com/)</t>
  </si>
  <si>
    <t>SS 26.1.55 (Air Britain Serials) |d/d 27/02/1950, sold as scrap 26/01/1955 at No.10 MU Hullavingdon to David Bond &amp; Co, Perth, Scotland   (http://www.ukserials.com/)</t>
  </si>
  <si>
    <t>To Yug AF 27.11.51 as 8031 (Air Britain Serials) |d/d 03/03/1950, d/d 27/11/1951 to Yugoslavian AF as 8031   (http://www.ukserials.com/)</t>
  </si>
  <si>
    <t>SS 26.1.55 (Air Britain Serials) |d/d 16/06/1950, sold as scrap 26/01/1955 at No.10 MU Hullavingdon to David Bond &amp; Co, Perth, Scotland   (http://www.ukserials.com/)</t>
  </si>
  <si>
    <t>To Yug AF 31.12.51 as 8048 (Air Britain Serials) |d/d 11/07/1950, d/d 31/12/1951 to Yugoslavian AF as 8048   (http://www.ukserials.com/)</t>
  </si>
  <si>
    <t>SS 7.9.54 (Air Britain Serials) |d/d 16/10/1950, sold as scrap 07/09/1954 at No.27 MU Shawbury to Henry Bath &amp; Sons, Liverpool   (http://www.ukserials.com/)</t>
  </si>
  <si>
    <t>SS 7.9.54 (Air Britain Serials) |d/d 21/07/1950, sold as scrap 07/09/1954 at No.27 MU Shawbury to Henry Bath &amp; Sons, Liverpool   (http://www.ukserials.com/)</t>
  </si>
  <si>
    <t>To Yug AF 15.10.51 as 8006 (Air Britain Serials) |d/d 27/07/1950, d/d 15/10/1951 to Yugoslavian AF as 8006   (http://www.ukserials.com/)</t>
  </si>
  <si>
    <t>SS 7.9.54 (Air Britain Serials) |d/d 17/08/1950, sold as scrap 07/09/1954 at No.27 MU Shawbury to Henry Bath &amp; Sons, Liverpool   (http://www.ukserials.com/)</t>
  </si>
  <si>
    <t>To Yug AF 19.12.51 as 8032 (Air Britain Serials) |d/d 28/09/1950, d/d 19/12/1951 to Yugoslavian AF as 8032   (http://www.ukserials.com/)</t>
  </si>
  <si>
    <t>SS 7.9.54 (Air Britain Serials) |d/d 14/07/1950, sold as scrap 07/09/1954 at No.27 MU Shawbury to Henry Bath &amp; Sons, Liverpool   (http://www.ukserials.com/)</t>
  </si>
  <si>
    <t>To Yug AF 25.10.51 as 8007 (Air Britain Serials) |d/d 19/07/1950, d/d 25/10/1951 to Yugoslavian AF as 8007   (http://www.ukserials.com/)</t>
  </si>
  <si>
    <t>To Yug AF 25.10.51 as 8003 (Air Britain Serials) |d/d 21/07/1950, d/d 25/10/1951 to Yugoslavian AF as 8003   (http://www.ukserials.com/)</t>
  </si>
  <si>
    <t>To Yug AF 19.12.51 as 8049 (Air Britain Serials) |d/d 11/10/1950, d/d 19/12/1951 to Yugoslavian AF as 8049   (http://www.ukserials.com/)</t>
  </si>
  <si>
    <t>To Yug AF 16.11.51 as 8044 (Air Britain Serials) |d/d 06/10/1950, d/d 16/11/1951 to Yugoslavian AF as 8046   (http://www.ukserials.com/)</t>
  </si>
  <si>
    <t>To Yug AF 27.11.51 as 8033 (Air Britain Serials) |d/d 26/09/1950, d/d 27/11/1951 to Yugoslavian AF as 8033   (http://www.ukserials.com/)</t>
  </si>
  <si>
    <t>To Yug AF 29.1.52 as 8050 (Air Britain Serials) |d/d 26/09/1950, d/d 29/01/1952 to Yugoslavian AF as 8050   (http://www.ukserials.com/)</t>
  </si>
  <si>
    <t>SS 7.9.54 (Air Britain Serials) |d/d 02/11/1950, sold as scrap 07/09/1954 at No.27 MU Shawbury to Henry Bath &amp; Sons, Liverpool   (http://www.ukserials.com/)</t>
  </si>
  <si>
    <t>VX888 was an NF38 which belonged to the TRE then based at Defford. TRE had used Martlesham as a base during the war. The aerials would have been part of a trials fit, radar, radio or something like it. TRE also had an all gloss black NF38 (which I think was the last production example). Between 1940 and 1994, with a few name and base changes along the way, the unit operated around 800+ aircraft of various types on radar related trials. (http://forum.keypublishing.co.uk/showthread.php?t=87768, in response to another forum member having posted a photograph) SS 19.11.53 (Air Britain Serials) |d/d 26/06/1950, sold as scrap 19/11/1953 at No.19 MU St Athan   (http://www.ukserials.com/)</t>
  </si>
  <si>
    <t>To Yug AF 6.12.51 as 8051 (Air Britain Serials) |d/d 02/11/1950, d/d 06/12/1951 to Yugoslavian AF as 8051   (http://www.ukserials.com/)</t>
  </si>
  <si>
    <t>To Yug AF 27.11.51 as 8034 (Air Britain Serials) |d/d 23/10/1950, d/d 27/11/1951 to Yugoslavian AF as 8034   (http://www.ukserials.com/)</t>
  </si>
  <si>
    <t>To Yug AF 28.3.52 as 8008 (Air Britain Serials) |d/d 05/09/1950, d/d 28/03/1952 to Yugoslavian AF as 8008   (http://www.ukserials.com/)</t>
  </si>
  <si>
    <t>To Yug AF 15.10.51 as 8004 (Air Britain Serials) |d/d 16/08/1950, d/d 15/10/1951 to Yugoslavian AF as 8004   (http://www.ukserials.com/)</t>
  </si>
  <si>
    <t>SS 7.9.54 (Air Britain Serials) |d/d 28/09/1950, sold as scrap 07/09/1954 at No.27 MU Shawbury to Henry Bath &amp; Sons, Liverpool   (http://www.ukserials.com/)</t>
  </si>
  <si>
    <t>SS 24.9.54 (Air Britain Serials) |d/d 03/11/1950, sold as scrap 24/09/1954 at No.27 MU Shawbury to Henry Bath &amp; Sons, Liverpool   (http://www.ukserials.com/)</t>
  </si>
  <si>
    <t>SS 7.9.54 (Air Britain Serials) |d/d 21/09/1950, sold as scrap 07/09/1954 at No.27 MU Shawbury to Henry Bath &amp; Sons, Liverpool   (http://www.ukserials.com/)</t>
  </si>
  <si>
    <t>To Yug AF 15.10.51 as 8002 (Air Britain Serials) |d/d 25/08/1950, d/d 15/10/1951 to Yugoslavian AF as 8002   (http://www.ukserials.com/)</t>
  </si>
  <si>
    <t>To Yug AF 16.1.52 as 8052 (Air Britain Serials) |d/d 17/11/1950, d/d 16/01/1952 to Yugoslavian AF as 8052   (http://www.ukserials.com/)</t>
  </si>
  <si>
    <t>To Yug AF 16.11.51 as 8014 (Air Britain Serials) |d/d 29/09/1950, d/d 16/11/1951 to Yugoslavian AF as 8014   (http://www.ukserials.com/)</t>
  </si>
  <si>
    <t>SS 24.9.54 (Air Britain Serials) |d/d 26/11/1950, sold as scrap 24/09/1954 at No.27 MU Shawbury to Henry Bath &amp; Sons, Liverpool   (http://www.ukserials.com/)</t>
  </si>
  <si>
    <t>SS 7.9.54 (Air Britain Serials) |d/d 22/09/1950, sold as scrap 07/09/1954 at No.27 MU Shawbury to Henry Bath &amp; Sons, Liverpool   (http://www.ukserials.com/)</t>
  </si>
  <si>
    <t>SS 7.9.54 (Air Britain Serials) |d/d 12/10/1950, sold as scrap 07/09/1954 at No.27 MU Shawbury to Henry Bath &amp; Sons, Liverpool   (http://www.ukserials.com/)</t>
  </si>
  <si>
    <t>To Yug AF 15.10.51 as 8005 (Air Britain Serials) |d/d 09/10/1950, d/d 15/10/1951 to Yugoslavian AF as 8005   (http://www.ukserials.com/)</t>
  </si>
  <si>
    <t>To Yug AF 27.11.51 as 8035 (Air Britain Serials) |d/d 26/10/1950, d/d 27/11/1951 to Yugoslavian AF as 8035   (http://www.ukserials.com/)</t>
  </si>
  <si>
    <t>To Yug AF 6.11.51 as 8010 (Air Britain Serials) |d/d 07/11/1950, d/d 06/11/1951 to Yugoslavian AF as 8010   (http://www.ukserials.com/)</t>
  </si>
  <si>
    <t>SS 2.3.55 (Air Britain Serials) |d/d 12/10/1950, sold as scrap 02/03/1955 at No.27 MU Shawbury to David Bond &amp; Co, Perth, Scotland   (http://www.ukserials.com/)</t>
  </si>
  <si>
    <t>To Yug AF 25.10.51 as 8011 (Air Britain Serials) |d/d 12/10/1950, d/d 25/10/1951 to Yugoslavian AF as 8011   (http://www.ukserials.com/)</t>
  </si>
  <si>
    <t>To Yug AF 19.12.53 as 8053 (Air Britain Serials) |d/d 23/10/1950, d/d 19/12/1951 to Yugoslavian AF as 8053   (http://www.ukserials.com/)</t>
  </si>
  <si>
    <t>SS 7.9.54 (Air Britain Serials) |d/d 12/12/1950, sold as scrap 07/09/1954 at No.27 MU Shawbury to Henry Bath &amp; Sons, Liverpool   (http://www.ukserials.com/)</t>
  </si>
  <si>
    <t>To Yug AF 16.1.52 as 8054 (Air Britain Serials) |d/d 12/12/1950, d/d 16/01/1952 to Yugoslavian AF as 8054   (http://www.ukserials.com/)</t>
  </si>
  <si>
    <t>To Yug AF 31.12.51 as 8036 (Air Britain Serials) |d/d 13/09/1950, d/d 31/12/1951 to Yugoslavian AF as 8036   (http://www.ukserials.com/)</t>
  </si>
  <si>
    <t>SS 7.9.54 (Air Britain Serials) |d/d 26/10/1950, sold as scrap 07/09/1954 at No.27 MU Shawbury to Henry Bath &amp; Sons, Liverpool   (http://www.ukserials.com/)</t>
  </si>
  <si>
    <t>To Yug AF 25.10.51 as 8025 (Air Britain Serials) |d/d 19/10/1950, d/d 25/10/1951 to Yugoslavian AF as 8025</t>
  </si>
  <si>
    <t>To Yug AF 25.10.51 as 8026 (Air Britain Serials) |d/d 30/10/1950, d/d 25/10/1951 to Yugoslavian AF as 8026   (http://www.ukserials.com/)</t>
  </si>
  <si>
    <t>To Yug AF 27.11.51 as 8037 (Air Britain Serials) |d/d 04/11/1950, d/d 27/11/1951 to Yugoslavian AF as 8037   (http://www.ukserials.com/)</t>
  </si>
  <si>
    <t>To Yug AF 6.11.51 as 8012 (Air Britain Serials) |d/d 18/12/1950, d/d 06/11/1951 to Yugoslavian AF as 8012   (http://www.ukserials.com/)</t>
  </si>
  <si>
    <t>To Yug AF 6.12.51 as 8027 (Air Britain Serials) |d/d 22/12/1950, d/d 06/12/1951 to Yugoslavian AF as 8027   (http://www.ukserials.com/)</t>
  </si>
  <si>
    <t>SOC 31.1.46 (Air Britain Serials) 11.12.44 125 Sqn. HK259 Aircraft landing on one engine in bad visibility and low cloud at Coltishall aerodrome with undercarriage not fully down, landed fast two- thirds of the way down the runway, undercarriage retracted. Crew safe. (Mosquito Crash Log) Was also Cat B on 19th April 1944 according to AIR 27/295.</t>
  </si>
  <si>
    <t>According to the info I have, the Mosquito was on the return leg of an Intruder Op to various French airfields (3 May 43) when they were attacked by 2 x FW 190s over the Channel. The a/c was then crash landed at Ford. (Johnny 956 on RAF Commands Forum) Overshot landing at Cranfield 1.3.45 (Air Britain Serials) 01.03.45 51 OTU. DD714 Overshot on one engine landing at Cranfield one injured, one unhurt. (Mosquito Crash Log) 
I never managed to get to the bottom of the serial on this one, and still
haven't ordered the ORB's.
In the log, most flights (both operational and non operational) have the aircraft
listed with the Squadron codes, and from August (the 13th) YP-O seems to
be Welch and Shuttleworths regular aircraft. Having said that, there is a period
from mid September to mid October when they are not flying YP-O so I am not
sure if it may have been damaged ot if there is some other reason (again the ORBS
which I hope have the serials in should clear this up). I had wondered if it may have been
taken away for modifications as when they do fly YP-O again the first flights are
listed as "G" Practice.
The attack on the 8th December when they reported shooting down a Ju87 and 
a Bucker 133, along with damaging a Bucker 133 and a Fw 200 they are flying
YP-O according to the log book. I have the combat report and this fails to 
provide a serial but it does list them as flying with 23 Squadron loaned to 515 
Squadron, while the DFC citation states they were with 23 Squadron (the
combat report also states a Bucker 131's rather than 133's).
On the 28th December when they are attacked by oneFW190 and have the
starboard wing badly damaged there aircraft is again YP-O without any serial number.
At this stage I am unsure what unit they are actually with as the log states:
10/12/42 to 31/03/1943 605 Squadron Ford
But detached to:-
S S Flt, Northolt 06/12/1942 - 21/12/1942
85 Sqn, Hunsdon 21/12/1942 - 31-03-1943
So it would seem the pair were posted to 605 but might not have flown
with them at all during that period, and I am assuming the operation on which
they were attacked by the FW190 was with 85 Squadron.
From March 1943 Shuttleworth starts listing aircraft serials rather than Squadron
Codes, and DD714 becomes his usual aircraft. Indeed, it is this aircraft that he is
flying on the 03/05/1943 when the pair are attacked by two FW 190's while over the 
Channel, and he reports that they crash landed at Ford. I assume this was while with
85 Squadron, however on the 14/05/1943 they move to 605 Squadron.
While with 605, most of the aircraft they fly are listed with both the serial and the
Squadron code.
It might be interesting to note that on the 20/5/43 they are in DZ409 and 
carrying out a climb to 28,000' although they had to decend due to a glycol leak.
I am not 100&amp;#37; of the serial of YP-O, although I suppose it might have been DD714 if
they had moved it with them rather than leaving it with their last Squadron. It was
certainly the aircraft they were in when they shot down the aircraft on 8/12/42,
and where themselves attacked on 28/12/42 by a FW190.
When they were attacked on the 3/5/43 by two FW190's they were in DD714.
Johnnie (http://www.rafcommands.com/forum/showthread.php?3112-Mosquito-YP-O-23-Squadron-1942)</t>
  </si>
  <si>
    <t>Crashed before delivery. A single missing retaining screw resulted in a jammed aileron. (http://www.museevirtuel-virtualmuseum.ca/sgc-cms/histoires_de_chez_nous-community_memories/pm_v2.php?id=record_detail&amp;fl=0&amp;lg=English&amp;ex=00000430&amp;hs=0&amp;rd=109364#) A fatal accident two days before Christmas 1944 shocked the plant. (http://www.museevirtuel-virtualmuseum.ca/sgc-cms/histoires_de_chez_nous-community_memories/pm_v2.php?id=record_detail&amp;fl=0&amp;lg=English&amp;ex=00000430&amp;hs=0&amp;rd=109363) Pilot Jack Rogers and Observer Arthur Copp were both killed ("Mosquito!" by Joe Holliday).</t>
  </si>
  <si>
    <t>SOC 21.10.47 (Air Britain Serials) Flown by Captain J.G. Naz and Fred G. Plaxton, this aircraft set a transatlantic crossing record along with KB649, the two aircraft landing within a minute of one another,Graham's being the faster, going from takeoff to landing in in 5 hours 37 minutes, an average ground speed of 387.6 mph, in May 1945. ("Mosquito!" by Joe Holliday).</t>
  </si>
  <si>
    <t>SOC 21.10.47 (Air Britain Serials) Flown by F/L H.C. Graham and F/O F.C. Seidenkranz, this aircraft set a transatlantic crossing record along with KB683, the two aircraft landing within a minute of one another, Graham being the slower, going from takeoff to landing in in 5 hours 37 minutes, an average ground speed of 387.6 mph in May 1945. ("Mosquito!" by Joe Holliday).</t>
  </si>
  <si>
    <t>15.01.1945 2105 139 to Berlin from Upwood on return poor weather condition, plane clipped a hedge and crashed. at Thurleigh airfield Bedfordshire 0215 (BCL). F/L PJ Drane DFC +, F/O K Swale DFC +, both buried in their home towns ""Serial Range KB100 - KB299. 200 Mosquito B.MkXX. Part of a batch of 245 delivered by De Havilland (Toronto) Canada. KB263 was one of two 139 Sqdn Mosquitoes lost on this operation. See: MM132. Airborne 2105 14Jan45 from Upwood. On return, attempting a landing at RAF Thurleigh, Bedfordshire in weather conditions described as appalling, the Mosquito clipped a hedge and crashed 0215 in the airfield circuit. Both were taken to their home towns for burial. F/L P.J.Drane DFC KIA F/O K.Swale DFC KIA " (Chorley via Lost Bombers) Flew into ground in bad visibility nr Thurleigh 15.1.45 (Air Britain Serials) 15.01.45 139 Sqn. KB263 Aircraft was making circuit at Thurleigh aerodrome in bad weather, cloud was down to ground level, and it collided with a hedge. (Mosquito Crash Log) This aircraft was flown by either W/C Wooldridge with F/O C.J. Burns RAAF or Kirk Kerkorian with F/O L. J. Stuart, RAAF, when they set a (then) record time for crossing, Wooldridge being the faster, in May 1944. The crossing was 6 hours 46 minutes from takeoff to landing (2 hours 5 minutes faster than the time recorded a week earlier by a Liberator), 5 hours 40 minutes coast to coast. Kerkorian's time was 7 hours, 9 minutes. The other aircraft was KB233, though as noted it is not clear which crew was on which aircraft. ("Mosquito!" by Joe Holliday)</t>
  </si>
  <si>
    <t>RCAF (Air Britain Serials) 1,000th Mosquito built in Canada. (http://www.hyperscale.com/2012/reviews/decals/iliad48023reviewbf_1.htm) A photo in Joe Holliday's "Mosquito!" shows this aircraft (or KA408?) as the 1,000th aircraft produced by dH Canada, test-flown, according to the text, on June 8 1945.</t>
  </si>
  <si>
    <t>Written off 20 October 1948 when starboard tyre blew on landing and the aircraft swerved, ripping off the undercarriage and breaking its back. Coded T97 RCAF To China as 097 (Air Britain Serials)
first date: 19 August 1946 - Taken on strength by No. 1 Equipment Depot
 Received from Mutual Aid Board, from storage at Central Aircraft at Crumlin, Ontario.  To storage with No. 6 Repair Depot at Crumlin on 14 April 1947.  Sold to Nationalist Chinese AF, their serial 097.  Written off 20 October 1948 when starboard tyre blew on landing and the aircraft swerved, ripping off the undercarriage and breaking its back.
 last date: 22 November 1947 - Struck off, to War Assets Corporation for sale
(http://www.ody.ca/~bwalker/RCAF_JX579_KA232.html) A picture appears in Stuart Howe's "de Havilland Mosquito, An Illustrated History".</t>
  </si>
  <si>
    <t>Last year I came across an intresting picture of Mosquito B XVI MM133 W?-D (WI-D ?) in the Dutch book "Nederlandse Militaire Luchtvaart in beeld deel 2 (1945-1978)". The text describes it as being delivered to 320 Sqn on 31 july 1947 (at Twente airport), which was suppossed to be eqquiped with Mosquito's (which never happened). It is also mentioned in the text that it was at Gilze-Rijen airport in 1978 and was used in the movie "Soldaat van Oranje" (Soldier of Orange). This is most likely a mixup with Mosquito FB Mk.6 TA122, currently preserved at the De Havilland Aircraft Museum, Salisbury Hall. (Pleun Punt on www.mossie.org) B.XVI MM133 served with 69 Squadron before passing to the Royal Netherlands Air Force on July 30th 1947. The code letters allocated to 69 Squadron were 'WI' which obviously tallies with the details in your photograph. MM133 served with 627 and 692 Squadrons during the war and with 180 and 69 Squadrons post-war. I have no idea as to MM133's eventual fate (it may have been used as an instructional airframe prior to being scrapped) but have no record of its existence today. The Mosquito featured in 'Soldaat van Orange' was T.3 RR299/G-ASKH which was then owned by Hawker Siddeley Aviation (later British Aerospace). RR299 was flown from Duxford for the filming by Hatfield based test pilot Ron Clear. I regret not to be of more assistance to you on this one. Regards, IAN THIRSK MM133 was placed with 151 Repair Unit at Luneberg, 28/6/47 and struck off charge there. It moved to the Royal Netherlands Air Force School of Technical Training 30/7/47 as components only. (Mike Packham on www.mossie.org) To R.Neth AF 30.7.47 (Air Britain Serials) Mosquito Squadrons of the RAF has a picture of this aircraft with severe damage to the tail surfaces incurred on 24 March 1945, incurred while on a raid to Berlin (pilot's first sortie!)</t>
  </si>
  <si>
    <t>192/Defford/301FTU/23/162/46</t>
  </si>
  <si>
    <t>NFT (Air Britain Serials) Known to have been on 23 Sqn during 1943 (Squadron ORB). Known to have been on 162 Sqn in the Med in January 1944 (Mosquito Squadrons of the RAF).</t>
  </si>
  <si>
    <t>Sold to Fairey for Turkish AF as '510' 2.6.47 Sold to Fairey 2.6.47 (Air Britain Serials)  A photo in "de Havilland Mosquito, An Illustrated History" appears to show this aircraft on Czech service as IY-10.</t>
  </si>
  <si>
    <t>Landing Accident</t>
  </si>
  <si>
    <t>SOC 11.46 (Air Britain Serials)          This time Just Joe I was pranged by F/S Shattock and P/O Sutcliffe. This is most probably the plane Theo ferried to Malta…    That particular Mosquito had a bad reputation. Pilots did not want to fly it. To say that it was pranged intentionally would be an understatement.  (http://no23squadron.wordpress.com/page/3/) Logbook image on the same site indicates date of crash-landing was 16 November 1943.</t>
  </si>
  <si>
    <t>Damaged in accident 7.7.44 NFT (Air Britain Serials) MH - 23 Sqn had left the Med in May - what unit was this aircraft on when damaged and written off?</t>
  </si>
  <si>
    <t>Lost 6.5.44 NFD (Air Britain Serials) A photo at the Australian War Memorial shows HJ728 as YP-X on 23 Squadron, having belly-landed with airscrews turning. YP-X was S/L Salusbury-Hughes' regular aircraft, and the ORB narrative indicates that the latter pilot undershot returning from an NFT on 14 July 1943, the aircraft being written off, though the photo does not show catastrophic damage. 23 Squadron left the Med in early May 1944, perhaps that is why the Air Britain entry for HJ728 shows a "no further trace" entry for 6 May 1944.</t>
  </si>
  <si>
    <t>Crashed at Lecce 16 September 1943, crew OK (ORB). Missing 18.9.43 NFD (Air Britain Serials) Possibly crash-landed near Lecce, Sergeant Shattock and Coley both OK after engine failure. (The Red Eagles)</t>
  </si>
  <si>
    <t>The Red Eagles says this was F/O J A le Rosignol and Sergeant L. Green. CWGC says Ashley and Menkes were lost on 2 August, as do other sources. Squadron ORB says the crew of Rosignol and Green crashed when returning from Naples on one engine.</t>
  </si>
  <si>
    <t>Was R on 23 at Malta according to a photo at the IWM. NFT 8.43 (Air Britain Serials) 13.03.45 169 Sqn. DZ231 Revs dropped on take off from Great Massingham so pilot cut motors and retracted undercarriage to stop. (Mosquito Crash Log)</t>
  </si>
  <si>
    <t>21/22 July 1943</t>
  </si>
  <si>
    <t>Undershot landing and hit pole Luqa 14.7.43 (Air Britain Serials). MH believes Salusbury-Hughes was on HJ728, YP-X, which appears in two photos at the Australian War Memorial website having crashed in July 1943. YP-X was Salusbury-Hughes' regular aircraft in a previous tour on 23 Squadron, and the ORB says he undershot a landing on 14 July 1943. However, F/S Hinchliffe is also noted as having crash-landed on return from ops, bending but not breaking his aircraft, which the ORB lists as HJ717, YP-U. This aircraft appears in the ORB again on ops for the 16th - could bent props really be replaced and the aircraft fully prepared again in this time? Either way, it appears not to have been Salusbury-Hughes on HJ724.</t>
  </si>
  <si>
    <t>Landing accident</t>
  </si>
  <si>
    <t>23 Squadron, FTR from an Intruder sortie, Day and Salkfeld, as below Following casualties listed:
DAY, BERNARD JOHN 
Initials: B J 
Nationality: United Kingdom 
Rank: Flight Sergeant 
Regiment/Service: Royal Air Force Volunteer Reserve 
Unit Text: 23 Sqdn. 
Age: 21 
Date of Death: 08/07/1943 
Service No: 1219442 
Additional information: Son of Mr. and Mrs. J. C. Day, of Leicester. 
Casualty Type: Commonwealth War Dead 
Grave/Memorial Reference: Panel 7, Column 1. 
Memorial: MALTA MEMORIAL 
SALKELD, SIDNEY WILSON 
Initials: S W 
Nationality: United Kingdom 
Rank: Sergeant 
Regiment/Service: Royal Air Force Volunteer Reserve 
Unit Text: 23 Sqdn. 
Age: 20 
Date of Death: 08/07/1943 
Service No: 1480152 
Additional information: Son of Sidney and Jane Ann Salkeld, of Newcastle-on-Tyne. 
Casualty Type: Commonwealth War Dead 
Grave/Memorial Reference: Panel 9, Column 1. 
Memorial: MALTA MEMORIAL Missing 8.7.43 (Air Britain Serials)</t>
  </si>
  <si>
    <t>F/Lt. Neyder and F/O Cornes S J were in DD793. Aircraft disappeared without trace but only Cornes in commemorated on the Malta Memorial as Marceli Neyder was Polish. DD793 - Patrol Maratimo-Pantellaria. F/Lt Marceli NEYDER - P.0306 - PAF - commemorated on the Polish Memorial Northolt. Cooperating with anti-shipping aircraft (Fighters Over Tunisia). Missing on patrol from Malta 21.2.43 (Air Britain Serials) Took off 03:35 - dawn patrol?</t>
  </si>
  <si>
    <t>F/O Cave-Browne E H and W/O Frederick Westcott (524645) aged 33, buried in Catania War Cemetery with Cave-Brown. Shot down over Trapani when providing cover for other Mosquitos (Men Who Flew The Mosquito) 15/16 February, took off 0138 (Fighters Over Tunisia) Missing on patrol from Malta 16.2.43 (Air Britain Serials) Italian radio reported the next day that an allied aircraft had been shot down over Trapani, and it was assumed it was this Mosquito. (23 Squadron ORB). MH - not known if Mosquito was shot down by flak or aircraft, the former seems the more likely.</t>
  </si>
  <si>
    <t>MH - had thought this might be 17 August 1943, Farrelly and Sabine or Gladman and Moody on 25 June 1943, however no HP series aircraft were on 23 Squadron. Most of the sister aircraft went to India, with some to the Coastal Strike Wing.</t>
  </si>
  <si>
    <t>RCAF Canadian Museum of Flight BC  First date: 22 February 1945 - Taken on strength by Eastern Air Command Delivered to storage with Eastern Air Command.  Issued from storage on 15 March 1945, for use by No. 7 Operational Training Unit at Debert, NS.  To storage again on 20 April 1945.  To storage with No. 2 Air Command on 23 May 1945.  By 27 November 1945 stored at No. 103 Reserve Equipment Maintenance Satellite at Vulcan, Alberta.  Pending disposal from 26 July 1947.  Sold to a farmer in nearby Milo, Alberta in 1948.  Many parts stripped over the years.  Hulk acquire by the Canadian Museum of Flight in Langley, BC in 1979.  Still stored, unrestored, in 2002. last date: 13 April 1948 - Struck off, to War Assets Corporation for disposal (http://www.ody.ca/~bwalker/RCAF_JX579_KA232.html) Under restoration to flying condition at AvSpecs in NZ for Jerry Yagen, many parts built by Glyn Powell. Returned to the air in 2013.</t>
  </si>
  <si>
    <t>Taken on strength from No.27 Movements Unit, 11 June 1943; transferred to No.25 Squadron, 8 August 1943. TH-G, letter obtained from ORB, 8 August 1943. Was marked "X" when destroyed - according to a photo in "Mosquito Fighter Squadrons in Focus" when it was on 4 Squadron, and was lost in a crash on return to Gatwick on its way to being scrapped, which contradicts Air Britain's explanation of it having been lost in April 1944., as 4 Sqn did not receive Mosquitos until August 1945. Engine cut undershot swung and u/c collapsed Gatwick 8.4.44 (Air Britain Serials) 08.04.44 4 Sqn. HJ756 Unsuccessful force landing after port engine failed at Gatwick aerodrome Crew safe. (Mosquito Crash Log) A pdf about Gatwick during the war appears to confirm the April 1944 date.</t>
  </si>
  <si>
    <t>to RCAF A photo shows what is apparently a trainer with an LR code in Sudbury, Ontario, 1944, with a Sky fuselage band and the letter N ahead of the roundel.</t>
  </si>
  <si>
    <t>MACR 14054, 25 March 1945, 25 Group. 25.03.1945, Mosquito P.R. XVI, NS752, 25th BG, 653rd BS. 1st Lt. Bernard J. Boucher O-684253 POW, crashed Germany (exact place unknown) MACR 14054 (Hans Ploes) Navigator Louis Pessirilo,crew on Blue Stocking mission, both KIA. (Martin Bowman, Osprey 13) - see NS711: possibly confused by Franek Grabowski - Mosquito XVI of 653BS 25BG. Crew Lt. CA Stubblefield was killed, Lt. JB Richmond taken POW. The loss is covered with MACR 14054. (Franek Grabowski) Lost to a fighter, Pilot: Lt. Bernard J. Boucher POW, Nav: Lt. Louis Pessirilo KIA from Kings County Brooklyn NY., (Alex Smart) There is a claim at 20.50 hours by Oberleutnant Fehre of II./NJG 3 (Erich Brown) Time was 1641 (http://www.footnote.com/image/29031360/mosquitoes%7CMosquito/) Here is some information regarding the loss of Mosquito NS752 on 25 March from my copyright manuscript on the 25th BG. According to Major Roy Ellis-Brown, this is his best-case scenario of what transpired: (MH - Note there may also have been a claim by an Me 262 pilot of JG 7 for a Mosquito near Peenemuende on this date. According to the MACR, the route over enemy territory was to be 55 N 11 E to 52 N 11E, considerably to the east of Peenemuende.)
"Lts. Bernard J. Boucher and Louis Pessirilo (NS752) left at 1448 hours on a WR 
flight to the continent. Cloudy weather covered areas of Germany and the Mosquito descended to determine the exact altitude of cloud levels that were difficult to estimate. Unfortuantely during descent flak burst struck the starboard engine that erupted into an inferno streaming flames and black smoke. Before Boucher could feather or shut down the engine, the tail section received damage causing loss of directional control and the Mosquito entered a spiral descent. 
"Both crew members prepared to abandon the aircraft. Unfortuantely Pessirilo's chestpack slid loose from between his legs. Centrifugal force from the spiral forced it into the nose section. Lou bent down attempting to retrieve the pack but to no avail. The G-forces were too great to overcome. 
"Boucher jettisoned the top canopy hatch and started to climb up through it. Halfway out he observed Pessirilo struggling on the floor unsuccessfully. Now sitting on top and outside the canopy hatch, Boucher held on with both his legs inside the cockpit as the swirling aircraft and air currents pulled him outward. 
"Boucher looked inside as Lou glanced upward and shook his head 'NO' he could not reach the chestpack and waved for Boucher to go. Instead the pilot gave a handsignal to come up, then slapped his hand against his parachute harness. This indicated Pessirilo's only option to survive the impending disaster. 
"Slowly, Pessirilo managed to overcome the centrifugal force and climbed up from the floor, reached the top canopy opening and began to squeeze through. Boucher released one leg from the hatch opening while holding his other tightly inside bent against the canopy. Unable to remain erect, he lay back against the canopy and fuselage. 
"Pessirilo now made very effort to force himself through the tight opening with Boucher pulling from the outside. Having finally exited, he crawled out on to Boucher's body, slung both arms through and gripped tightly the parachute harness. Boucher wrapped both arms around Lou's upper body and one free leg around the lower section. He then released his other leg from the canopy and both men fell free from the aircraft. 
"Some days later Boucher slowly awakened, a POW in a hospital suffering from a severe concussion and amnesiac of what previously transpired. As he slowly recovered, minute recollections and flashes of insight of previous events helped overcome some memory loss to reach the following conclusion. 
"Upon releasing his leg from the canopy, he struck and bounced off either the tail section or wing and lost consciousness. His arms and legs automatically went limp from around Pessirilo who assumed correctly that Boucher was unconscious. To save themselves, Lou had to release one arm either fully or partially to pull the D-ring. Upon parachute release and without Boucher's arms or legs holding on to him, Pessirilo could not overcome the sudden jolt of canopy deployment and fell to his death. His action saved Boucher's life but cost him his own. 
"A letter from Group HQ informed the Pessirilo family that secrecy of the mission 'required parachutes not being worn'. In 1947, 1/Lt. Louis Pessirilo returned home for burial in the Jewish section of Long Island Cemetery, New York." 
The loss of the Mosquito fits in well with the date and possibly the time frame of the nightfighter victory. Main problem is, if the Mosquito was shot down by the Luftwaffe, it was five hours after takeoff. Most Bluestocking weather recon missions were less than four hours. And Ellis-Brown thought the Mosquito was struck by flak. How accurately Boucher could remembered the events is unknown. 
(Norman Malayney)
1/Lt.Bernard J.Boucher(P)and 1/Lt.Louis Pessirilo(N),crashed after take off from base AAF Station 336. 
25th March 1945,14.48 hours,Mosquito Mk XVI,NS-752.Mission; Bluestocking 3/109,Weather recce.MACR 14054 (http://forum.armyairforces.com/1LtBoucher1LtPessirilo-m178792.aspx) (Air Britain Serials)   Came down at Hasselbach near Weyerbusch (http://www.forum.das-kriegsende.de/archive/index.php/thread-245.html)</t>
  </si>
  <si>
    <t>P/O John Thomas, while acting as an instructor in a Mosquito aircraft, was demonstrating engine failure on take-off when the port engine burst into flames shortly after the aircraft had become airborne. He immediately took over control from his pupil and then carried out all the necessary actions to extinguish the flames. However, the fire did not subside. Pilot Officer Bryden, with great calm and judgement, then made a descending turn of 170° and crash landed on the aerodrome. This cool and deliberate action, which doubtlessly saved the occupants of the aircraft, was in keeping with the highest traditions of the Royal Canadian Air Force. Near Kingston, Nova Scotia. The incident described occurred on 9 April 1945 (Mosquito HG857). See DHist file 181.009 D.3050 (RG.24 Vol.20634); the initial reaction of EAC Headquarters was to query whether Bryden's actions constituted dangerous flying; by the book he should have either gained altitude or carried on ahead to a forced landing. An instructor on staff, Squadron Leader H.C. Stewart, angrily wrote that "the book" did not apply - in part because "Mosquito landings away from aerodromes are practically always fatal crashes" and partly because the widely spread out town of Kingston, Nova Scotia lay directly in the path of the aircraft (Stewart to Reyno, 28 May 1945). The unit CO, Group Captain Reyno, concurred (30 May 1945), adding, "If this aircraft, which is of wooden construction throughout, had crash landed in or even near a populated area, with a full load of fuel on board, the results would have been most disastrous." (Hugh Halliday) To RCAF 31.3.43 (Air Britain Serials) "Mosquito" says this aircraft was initially delivered to 85 Sqn on 29 September 1942, and was then crashed the following day. (Mosquito)</t>
  </si>
  <si>
    <t>85/RCAF</t>
  </si>
  <si>
    <t>I'm researching a Flak claim in Angers area on 5/Jun/1944. Flt Sgt FRANK ERNEST BAKER of 140 Sqn was killed this day and is buried at Bauge, 20 miles (32 kilometres) east-north-east of Angers. I would like to know which plane he was flying. Gunners claimed a Mustang. (Laurent Rizotti) F/O J B Reynolds F/Sgt F E Baker lost when Mosquito MM243 was shot down. (Ross McNeil) A monument, in memory of the death of both crewmen of a Mosquito IX from 140 Sqdn, killed on 5th of June 1944 at "le Vieil Baugé" (40 Km East of Angers, West of France), is being erected : it will be inaugurated on 5th of June 2005. The crewmen were : - pilot : F/O Jesse Bertram REYNOLDS, 1301182, - navigator : F/Sgt. Frank Ernest BAKER, 1394370 (Pierre Babin on www.mossie.org forum) Missing on PR sorties to Le Mans 5.6.44 (Air Britain Serials)</t>
  </si>
  <si>
    <t>MACR 10237 1 November 1944, 25 Group MACR from NS677 654th B/Sqdn. 1 Nov 1944. Mission "Mickey 11/2", Destination Schweinfurt, With Pilot CHIPMAN Vance, J., 0-1995872. &amp; Navigator CANNON William G., 0_669991 (Wounded). Both POWs. (post by "Tony" on www.mossie.org) - The report is not in good readable condition. However i can transcribe the part which may help. 1 Nov 44. 2115, German Report No, KU 3226. Crashed Arnstein-Schraudenbach. Target, Airbase Schwienfurt. Mosquito was shot down by flak. Reporting Office, Airbase HQ Schwienfurt. Place of internment, John V Chipman captured Dulag-Luft West. William G Cannon wounded, Hospital Ebelsbach (MH - Ebelsbach is ESE of Schweinfurt). H2X sortie (The Men Who Flew The Mosquito). Not delivered (Air Britain Serials) A German researcher in Eckartshausen, just to the ENE of Arnstein, informed MH "Zeitzeugen berichteten das die Mosquito als Feuerball abstürzte": the Mosuqito came down in a ball of fire. A file at the footnote.com site notes that a German report states a Mosquito from 654 MB USAAF crashed near Arnstein at 2015.</t>
  </si>
  <si>
    <t>Makers</t>
  </si>
  <si>
    <t>Day and Night Ttl</t>
  </si>
  <si>
    <t>MH - Did Göbel actually claim a Spitfire? Supplementary note to Tony Woods file indicates so. However, MH cannot find any missing PR Spitfire which fits. Closest match is previous day, USAAF recce Spitfire came down in the suburbs of Stuttgart. 06.09.44 Ofw. H. Göbel Epr. Kdo 262 Mosquito  NQ-64 at 9.200 m. [Waldbröl] 14.20 Film C. 2027/II Anerk: Nr. - am 06.09.1944 gegen 14.20 Uhr hat Ofw. Hubert Göbel, Erpr. Kdo. 262, eine Mosquito über Waldbröl abgeschossen (NQ-64, 9200 m) (Luftwaffe Bullet Board) FLEMING, JAMES GRANT, Squadron Leader 40380 06/09/1944 Unknown RAF UK 18. B. 11. RHEINBERG WAR CEMETERY, CLARK, HAROLD, Flying Officer 141851 06/09/1944 27 RAFVR UK 18. B. 12. RHEINBERG WAR CEMETERY who shot down the Mosquito with the Pilot J.G.Fleming and Navigator Harold Clark on 6th september 1944 near the village Oberschlettenbach? (Pfalz area, germany). This is more than 400km away from Waldbroel, and the wife and son of H.Clark visited the crashsite in Oberschlettenbach two years ago. Friendly fire? Missing on PR mission to Munich 6.9.44 (Air Britain Serials)</t>
  </si>
  <si>
    <t>Served with 464 Sqn, under RAF control 5/44 to 26/4/45 Coded SB-N. Failed to Return From Operations Germany. F/O P.Baker &amp; Lee missing. (Brian Fillery's website) Coded O 23/24 April 1945, around 23:10, ftr Bremen, F/O P.J. Baker and F/O C.A. Lee both killed (2nd TAF) Also, undercarriage fault, landed wheels up at Manston, Cat B, F/L W.H. Clarke, F/O W.B. Searl both OK, 01:07 9/10 April 1945 Missing from night intruder 24.4.45 (Air Britain Serials)</t>
  </si>
  <si>
    <t>301FTU/23/308MU</t>
  </si>
  <si>
    <t>MH - Appears in 23 Sqn ORB in February 1944. Engine cut bellylanded at Iradatgang 12.8.44 (Air Britain Serials)</t>
  </si>
  <si>
    <t>301FTU/Malta/23/1 MECCU/1330CU</t>
  </si>
  <si>
    <t>SOC 13.6.45 (Air Britain Serials) Had to force-land with engine failure on 20 Feb 43 (456 Sqn ORB).</t>
  </si>
  <si>
    <t>Engine cut on overshoot bellylanded High Ercall 17.7.44 (Air Britain Serials) Had to force-land on 23 Feb. 43 due to engine failure after fire extinguisher explode (456 Sqn ORB).</t>
  </si>
  <si>
    <t>Following is what the Squadron ORB records for 26 rpt 29 November 1945: "A formation of three aircraft took off for a RUHR trip with two Army officers as passengers. Owing to bad weather and technical trouble, one aircraft, flown by P/O L.H. BONE with one Army officer passenger, had to be abandoned. Both occupants fortunately made successful parachute descents, and returned to the Squadron the next day." Radio failed in cloud abandoned nr Charleroi 29.11.45 (Air Britain Serials)  The Vintage Wings of Canada website has an extensive account of this incident written by the pilot, Hugh Bone.
In Nov ´45 I was again flying a brand new aircraft that was Bills but he was now a Wing Co and his aircraft was now A. That was the one that I didn´t bring back at all, baled out in 10/10ths cloud with a dead radio and an army officer as passenger. Still here to tell the tale! Hugh Bone (http://rnzaf.proboards.com/index.cgi?board=Wartime&amp;action=print&amp;thread=16704)</t>
  </si>
  <si>
    <t>Stalled on overshoot Cranfield 9.3.45 (Air Britain Serials) 09.03.45 51 OTU. HK227 Aircraft crashed on overshoot to Cranfield aerodrome, killing two. (Mosquito Crash Log) On 09/iii/45, HK227 crashed on landing after a training exercise at RAF Cranfield with the loss of 2 Czechoslovakian airmen, Pilot W/O František RAŠKA, and his Navigator, Sgt. Karel HÁJEK (MM). (Broody's War blog)</t>
  </si>
  <si>
    <t>Overshot landing into quarry Luqa 2.5.44 (Air Britain Serials)  W/O Broadbent in Mosquito HK418 who was out on convoy patrol had an engine failure whilst over the convoy. As their patrol was just finished, the C.O. flew back with Broadbent, giving him advice, etc, en route. The trip back of about 150 miles was accomplished most successfully and Broadbent then was given advice by the C.O. how to land, but he came in too fast and did not touch down until far down No 1 runway and an overshoot was unavoidable. Unfortunately the runway gives no latitude at all ending in a deep ravine, into the far side of the cliff of which he crashed, burst into flames and Broadbent and his observer F/Sgt Alpe were bot killed immediately. (http://www.medals4heroes.co.uk/)</t>
  </si>
  <si>
    <t>Coded N, ftr from Intruder around 0300 31 August / 1 September 1944, W/O H.C.B. Merry and F/S V.J.E. Pink both killed (2nd TAF) Missing from night Intruder mission 31.8.44 (Air Britain Serials) KTB 1. Sicherungs Division . 0150 In Quadrat 8762 Abschuß eines feindlichen Flugzeuges durch die Boote der Position Windhuk ( VP 2007 , VP 2011, VP 2004 und M3234 ). Keine eigenen Schäden und Verluste. Mosquito Mk.VI (LR382) van No.21 squadron – afkomstig van Thorney Island Sussex – keerde niet terug van een night intruder mission. Het is naar alle waarschijnlijkheid deze machine geweest, die door de Flak van de schepen van de Positie Windhuk om 01.50 uur werd neergeschoten. (Stichting Wing to Victory Website)</t>
  </si>
  <si>
    <t>Mainplane fell off and dived in at East Mains Farm, Pennan, Aberdeenshire and exploded. F/Lt (Pilot) John Kenneth Alistair SIMPSON, 113434, on Runnymede Panel 203. The navigator is Sgt. R.S. Waterman (1578029). (Source AIR 29/637) Broke up in air Pennan Aberdeenshire 18.1.44 (Air Britain Serials) 18.01.44 8OTU. DZ253 Mainplane fell off, causing aircraft to dive in at East Mains Farm, Pennan, Aberdeenshire end explode. Two killed. (Mosquito Crash Log) SIMPSON, John Kenneth Alistair - F/L - probably killed whilst flying in Mosquito II, DZ253 of No 8 (C) OTU, which crashed near Pennan in Aberdeenshire after the wing broke off during recovery from a dive. (http://www.rafcommands.com/forum/showthread.php?15643-440118-Unaccounted-Airwoman-amp-Airmen-18-1-1944) Jan 18 Mosquito of 8 (C) OTU, Dyce crashed in sea off Pennan Head 5 miles west of Rosehearty.  Wing came off in flight and came down on East Mains farm, Pennan. (World War Two in the Portsoy Area, researched by Findlay Pirie)</t>
  </si>
  <si>
    <t>Flew into hill in bad weather returning from reconnaissance 8m SW of Keith Banffshire 10.7.44 (Air Britain Serials)     Mosquito of 544 Sqn, Leuchars, crashed just outside Hillhead Wood, one and a half miles SW of Mulben at 2000 hours.  Crew, F/O Simondson, (Pilot) (Australia) and F/O Reid (Nav) killed.  Buried at Banff Cemetery. (World War Two in the Portsoy Area, researched by Findlay Pirie)
Name: REID, WILLIAM 
Initials: W 
Nationality: United Kingdom 
Rank: Flying Officer (Nav.) 
Regiment/Service: Royal Air Force Volunteer Reserve 
Unit Text: 544 Sqdn. 
Age: 30 
Date of Death: 10/07/1944 
Service No: 135289 
Additional information: Son of George Reid and of Isabel Reid (nee Elrick); husband of Gladys Reid (nee Le Moine), of Aberdeen. M.P.S. 
Casualty Type: Commonwealth War Dead 
Grave/Memorial Reference: 3rd Compt. Sec. D. Grave 14. 
Cemetery: BANFF CEMETERY, Banffshire 
(CWGC)</t>
  </si>
  <si>
    <t>Dived into ground Banff pres. ailerons jammed 9 1 45 (Air Britain Serials) 09.01.45 235 Sqn. HR159 Aircraft crashed in vertical dive out of control after a slow roll at Boyndie airfield, Banff, killing two. (Mosquito Crash Log)
The stark tragedy of a World War II aircraft crash in the north-east has been laid bare at an excavation on the site.
Hundreds of metal fragments were unearthed at the weekend during a dig at the former RAF Banff airfield at Boyndie.
They were sad evidence of the catastrophic end to a test flight in January 1945 in which the pilot and a colleague were killed.
Their Mosquito plane got into difficulties on a barrel roll flying at 1,000ft and dived vertically into the ground near the airfield’s southern perimeter.
The pilot, Flight Lieutenant Donald Douglas, from Canada, was buried at Banff cemetery, and mechanic Gerard Robbins was buried at Dundee.
Occupants of the Hopetoun farmhouse at the crash site survived, but the property was damaged and never occupied again.
Propeller blades and other items were recovered from the area in the 1980s when the remains of the house were removed.
The excavation on Saturday was organised by flight enthusiast Craig Anderson, 36, of Westhill.
He said: “After watching a Time Team television show when a plane was recovered, I decided to attempt an archaeological recovery of the Mosquito.”
He obtained the crash report from RAF Hendon and got permission from landowners Seafield Estates to work at the site.
An excavation licence was granted by the Ministry of Defence and Mr Anderson secured a digger from plant hirer James Forbes of Boyndie.
Mr Anderson said: “We found plenty of metal undercarriage and engine parts, some of which were identifiable and some not, and other items including 20mm cannon shells.
“We also found part of a boot and, remarkably, a piece of balsa wood which had survived.
“Mosquitos were constructed mainly of plywood and balsa wood, and the fragments recovered show the force of the crash.”
Mr Anderson will clean up the finds and provide full details to the Ministry of Defence.
Pieces the MoD allows him to keep will be donated to the RAF Banff Trust for display.
He said: “All parts of the aircraft have now been removed from the site and the plan is to plant two oak trees in memory of those who died.”
Boyndie airfield was the wartime base for a multinational strike force to launch attacks on enemy shipping in the North Sea and off the Norwegian coast.
(http://www.pressandjournal.co.uk/Article.aspx/2208772?UserKey=#ixzz1IZZMzzrW)
Mosquito, 235 Sqn, Banff lost control while doing an air-test over Banff Airfield and crashed into the croft of Hopetown just outside the south perimeter.  Croft set on fire, but occupants escaped injury.  Two crew killed. F/Lt. Douglas (Pilot) buried in Banff Cemetery. (World War Two in the Portsoy Area, researched by Findlay Pirie)</t>
  </si>
  <si>
    <t>Engine feathered due to vibration on RP exercise lost height and hit pole during forced landing Birkenbog Fordyce Banff 4.2.45 DBF (Air Britain Serials) 04.02.45 248 Sqn. RS629 Port engine feathered, aircraft was unable to maintain height and struck anti invasion pole on landing at Birken Bog, Fordyce, Banffshire. (Mosquito Crash Log) Mosquito of 248 Sqn, Banff, with port engine feathered, made forced landing at Cairnton Farm, near Fordyce.  Hit invasion pole at Birkenbog Farm on the way down. Crew uninjured, and seen walking towards Fordyce. (World War Two in the Portsoy Area, researched by Findlay Pirie)</t>
  </si>
  <si>
    <t>Hit mast and crashlanded 22.2.45 NFD (Air Britain Serials) 22.02.45 333 Sqn. HR569 Aircraft was in flight making a shallow dive on a fishing vessel to take a photograph when it hit the mast head with the starboard wing and was forced to land in the nearest suitable field. (Mosquito Crash Log) MH unable to find any report of this incident in 333 Sqn ORB. Mosquito of B Flight, 333 Sqn, Banff, on low level photographic run, hit masthead of fishing boat.  Force landed in field on Hill of Maud, Buckie.  Two crew injured.  (World War Two in the Portsoy Area, researched by Findlay Pirie)</t>
  </si>
  <si>
    <t>F/L Lewis Bacon DFC and F/O William Miller DFC both killed when an aileron detatched during rocket firing practice, causing the aircraft to crash. The Banff wing Mosquitos were all inspected immediately, and notes were cross-checked with other Mosquito units. It was discovered the locking nut was insufficiently tightened and had no split-pin - police eventually discovered an inspector at one of the shadow factories with links to the Provisional IRA. The saboteur was arrested and shot (A Separate Little War) Aileron detached during RP training and hit tailplane broke up in air and crashed on Macduff Golf Course Banffshire 24.2.45 (Air Britain Serials) 24.02.45 248 Sqn. RF603 Aircraft broke up in level flight at high speed on golf links near Macduff, Banffshire, killing two. (Mosquito Crash Log)  Mosquito of 248 Sqn, Banff, crashed into a bunker at Tarlair Golf Course around midday. Two crew killed.  F/Lt Lewis Bacon, DFC, one of the dead, buried in Banff Cemetery.  (World War Two in the Portsoy Area, researched by Findlay Pirie)</t>
  </si>
  <si>
    <t>Ltn. Rolf Leite (killed) and Fnr. Nils Skjelanger (injured), crashed 1 mile S of Banff. Aircraft KK-K (http://www.luftwaffe.no/Table2.htm) Propeller reversed pitch during unfeathering lost height and crashlanded 1m SW of Banff 22.3.45 DBF (Air Britain Serials) 22.03.45 333 Sqn. RF827 After engine failure aircraft crash landed one mile S.W. of Banff aerodrome broke up and burnt, killing one and injuring one. (Mosquito Crash Log) Mosquito of B Flight, 333 Sqn, Banff, crashed on forced landing near Ordens farm Banff at 1638 hours.   Two crew injured. (World War Two in the Portsoy Area, researched by Findlay Pirie)</t>
  </si>
  <si>
    <t>MH believes Air Britain may be in error when it says "Engine cut swung on landing and hit obstruction Luqa 10.6.43" (Air Britain Serials). There is no matching entry in the ORB, however one crew (S/L Brown and ) were hit by flak, returned on one engine, overshot and wrote off their aircraft on this date. The ORB gives this latter aircraft as HJ674, however despite the "written off" entry, HJ674 continues to appear. MH believes this therefore may have been HJ677.</t>
  </si>
  <si>
    <t>SOC 10.1.46 (Air Britain Serials) Appears in 23 Sqn ORB in early March '44 as YP-O.</t>
  </si>
  <si>
    <t>301FTU/23/1 MECCU/133OCU</t>
  </si>
  <si>
    <t>Swung on take-off Bilbeis 12.10.44 DBR (Air Britain Serials) Appears in 23 Sqn ORB in April '44 as YP-K.</t>
  </si>
  <si>
    <t>301FTU/Med/23/ME CS</t>
  </si>
  <si>
    <t>SOC 14.2.46 (Air Britain Serials) Appears in the 23 Sqn ORB in April '44 as YP-L.</t>
  </si>
  <si>
    <t>301FTU/Med/23/FE</t>
  </si>
  <si>
    <t>301FTU/23/89</t>
  </si>
  <si>
    <t>1/2 April 1944</t>
  </si>
  <si>
    <t xml:space="preserve">Starboard engine failure on offensive patrol to Rimini-Pescara, crash-landed at Ghissonaccia, crew OK, F/S Hardie, F/S Brown. 23 Sqn ORB has HX804 as aircraft P at the start of August 1943, Farrelly and Sabine lost on HX820. Lost 1.4.44 NFD (Air Britain Serials) </t>
  </si>
  <si>
    <t>23/24 June 1943</t>
  </si>
  <si>
    <t>Was YP-V on 23 Squadron according to a photo. Control lost recovering from dive Bamrauli 10.9.44 (Original Accident Card) (Air Britain Serials)</t>
  </si>
  <si>
    <t>301FTU/Malta/23/308MU</t>
  </si>
  <si>
    <t>SOC 20.8.46 (Air Britain Serials) After a long process of elimination, MH believes the AB entry is in error. The 23 Squadron ORB is especially unreliable in summer 1943, in this case it attributes sorties to HX820 which HX820 could not have made (it appears far too early, is lost in a crash, then later re-appears around the same time as other aircraft with similar serial numbers.) HJ738 appears to MH to be the only aircraft which could have been mistakenly entered as HX820, given the dates involved and the sorties made later by other aircraft. MH believes HJ738 was lost in a crash on this date - crashed and burnt out at Cassibile, Sgt Farelly and F/S Sabine both killed.</t>
  </si>
  <si>
    <t xml:space="preserve"> SOC 10.1.46 (Air Britain Serials) MH believes HX820 was transferred off 23 Squadron at the end of March 1944. It had been YP-L, W/C "Sticky" Murphy's regular aircraft. The ORB has Murphy flying HX820 L on 27/28 March 1944, when it returned to base early after engine trouble. Then, on 1/2 April 1944 W/C Murphy was flying HP920, a new aircraft, also YP-L, therefore HX820 seems to have been transferred off. It was a veteran aircraft by this time, with 85 operational hours to its credit.As Air Britain lists it as having gone to the Far East (MH - 27 Squadron?), so its final fate is likely to have been in India. (MH - All of the following should, in the view of MH, relate to HJ738, NOT to HX820. 16/17 August 1943. Up 00.20 for a ground strafe of the Taranto area. Called that they were returning on one engine. At 04.00 the Mosquito overshot at Cassibilo, crashed and was burnt out. The Navigator, Sgt. L. Sabine, was killed instantly, the pilot Sgt. J.T. Farrelly died shortly afterwards (Squadron ORB)  ORB shows HX820 as 'L' on October 10, 1943!, HX804 as P and HX802 as S!)</t>
  </si>
  <si>
    <t>Swung on landing and u/c collapsed Luqa 24.4.43 (Air Britain Serials) Probably Sgt Collins and Sgt Haley - Collins was taken off flying duties and returned to the UK shortly thereafter. The operations entries for this night do not mention the crash, however DD681 was Collins' usual aircraft.</t>
  </si>
  <si>
    <t>FTR from operational training sortie to Evreux. (Squadron ORB). Fighter Command War Diaries says this aircraft FTR. Crew were F/O Albert Victor Aylott (pilot), and F/O Percival James Samuel Evans, both remembered on the Runnymede memorial - as per Commonwealth War Graves Commission site (email from Dutch researcher to Erich Brown). 2/3 August 1943 (http://bb.1asphost.com/lesbutler/tony/tonywood.htm, which says HJ782 was on an Intruder to N.W. Germany, took off 23.42)) Do 217N-1 in August of 1943 with 4./NJG 3. It is reported on the night of 3 August 43 Hans Baer shot down 1 Mosquito West of Westerland a 605th squadron Mossie. (Erich Brown) MH - As HJ782 is specified in the ORB as having been on an "operational training sortie" to Evreux (new crew, this was their second sortie), MH is convinced the Do 217 claim cannot have been for this aircraft. However, 605 Squadron aircraft were active in the area on the night in question, two Mosquitos bombing the airfield at Sylt at 0059. and 01.00. The second aircraft to bomb saw an explosion on the flarepath. The first aircraft, after having left the target at 01.02 hours, noticed red flashes either side of track and behind from the sea from 01.19 to 01.25 - possibly firing from a Do 217 night-fighter which claimed a Mosquito shot down on this night, west of Westerland.       DBR in accident 2.8.43 (Air Britain Serials)</t>
  </si>
  <si>
    <t>Row Labels</t>
  </si>
  <si>
    <t>Column Labels</t>
  </si>
  <si>
    <t>Downsview</t>
  </si>
  <si>
    <t>1945-09</t>
  </si>
  <si>
    <t>1945-10</t>
  </si>
  <si>
    <t>1945-11</t>
  </si>
  <si>
    <t>1945-12</t>
  </si>
  <si>
    <t>1946-01</t>
  </si>
  <si>
    <t>1946-07</t>
  </si>
  <si>
    <t>1946-02</t>
  </si>
  <si>
    <t>1946-03</t>
  </si>
  <si>
    <t>1946-04</t>
  </si>
  <si>
    <t>1946-05</t>
  </si>
  <si>
    <t>1946-06</t>
  </si>
  <si>
    <t>1946-08</t>
  </si>
  <si>
    <t>1946-09</t>
  </si>
  <si>
    <t>1946-10</t>
  </si>
  <si>
    <t>1946-11</t>
  </si>
  <si>
    <t>1946-12</t>
  </si>
  <si>
    <t>1947-01</t>
  </si>
  <si>
    <t>MH - Can find no trace in 140 Sqn and 34 Wing narratives of this aircraft having been intercepted by a jet as follows: "May have been intercepted by a jet fighter between Mannheim and Karlsruhe and badly shot up on 19 November 1944, however F/L Stuart S McKay brought the badly-damaged aircraft home (The Me262 Combat Diary)" ( To 5761M 1.1.46 (Air Britain Serials)</t>
  </si>
  <si>
    <t>1947-02</t>
  </si>
  <si>
    <t>1943-</t>
  </si>
  <si>
    <t>1944-</t>
  </si>
  <si>
    <t>1945-</t>
  </si>
  <si>
    <t>1946-</t>
  </si>
  <si>
    <t>1947-03</t>
  </si>
  <si>
    <t>1947-04</t>
  </si>
  <si>
    <t>1947-05</t>
  </si>
  <si>
    <t>1947-06</t>
  </si>
  <si>
    <t>1947-07</t>
  </si>
  <si>
    <t>1947-08</t>
  </si>
  <si>
    <t>1947-09</t>
  </si>
  <si>
    <t>1947-10</t>
  </si>
  <si>
    <t>1947-11</t>
  </si>
  <si>
    <t>1947-12</t>
  </si>
  <si>
    <t>1948-01</t>
  </si>
  <si>
    <t>1948-02</t>
  </si>
  <si>
    <t>1948-03</t>
  </si>
  <si>
    <t>1948-04</t>
  </si>
  <si>
    <t>1948-05</t>
  </si>
  <si>
    <t>1948-06</t>
  </si>
  <si>
    <t>1948-07</t>
  </si>
  <si>
    <t>1948-08</t>
  </si>
  <si>
    <t>1948-09</t>
  </si>
  <si>
    <t>1948-10</t>
  </si>
  <si>
    <t>1948-11</t>
  </si>
  <si>
    <t>1948-</t>
  </si>
  <si>
    <t>1948-12</t>
  </si>
  <si>
    <t>1949-</t>
  </si>
  <si>
    <t>1949-01</t>
  </si>
  <si>
    <t>1949-02</t>
  </si>
  <si>
    <t>1949-03</t>
  </si>
  <si>
    <t>1949-04</t>
  </si>
  <si>
    <t>1949-05</t>
  </si>
  <si>
    <t>1949-06</t>
  </si>
  <si>
    <t>1949-07</t>
  </si>
  <si>
    <t>1949-08</t>
  </si>
  <si>
    <t>1949-09</t>
  </si>
  <si>
    <t>1949-10</t>
  </si>
  <si>
    <t>1949-11</t>
  </si>
  <si>
    <t>1949-12</t>
  </si>
  <si>
    <t>1950-</t>
  </si>
  <si>
    <t>1950-01</t>
  </si>
  <si>
    <t>1950-02</t>
  </si>
  <si>
    <t>1950-03</t>
  </si>
  <si>
    <t>1950-04</t>
  </si>
  <si>
    <t>1950-05</t>
  </si>
  <si>
    <t>1950-06</t>
  </si>
  <si>
    <t>1950-07</t>
  </si>
  <si>
    <t>1950-08</t>
  </si>
  <si>
    <t>1950-09</t>
  </si>
  <si>
    <t>1950-10</t>
  </si>
  <si>
    <t>1950-11</t>
  </si>
  <si>
    <t>1950-12</t>
  </si>
  <si>
    <t>1951-01</t>
  </si>
  <si>
    <t>1951-02</t>
  </si>
  <si>
    <t>1951-</t>
  </si>
  <si>
    <t>1951-03</t>
  </si>
  <si>
    <t>1951-04</t>
  </si>
  <si>
    <t>1951-05</t>
  </si>
  <si>
    <t>1951-06</t>
  </si>
  <si>
    <t>1951-07</t>
  </si>
  <si>
    <t>1951-08</t>
  </si>
  <si>
    <t>1951-09</t>
  </si>
  <si>
    <t>1951-10</t>
  </si>
  <si>
    <t>1951-11</t>
  </si>
  <si>
    <t>1951-12</t>
  </si>
  <si>
    <t>1952-01</t>
  </si>
  <si>
    <t>1952-02</t>
  </si>
  <si>
    <t>1952-03</t>
  </si>
  <si>
    <t>1952-04</t>
  </si>
  <si>
    <t>1952-05</t>
  </si>
  <si>
    <t>1952-06</t>
  </si>
  <si>
    <t>1952-07</t>
  </si>
  <si>
    <t>1952-08</t>
  </si>
  <si>
    <t>1952-09</t>
  </si>
  <si>
    <t>1952-</t>
  </si>
  <si>
    <t>1952-10</t>
  </si>
  <si>
    <t>1952-11</t>
  </si>
  <si>
    <t>1952-12</t>
  </si>
  <si>
    <t>1953-</t>
  </si>
  <si>
    <t>1953-01</t>
  </si>
  <si>
    <t>1953-02</t>
  </si>
  <si>
    <t>1953-03</t>
  </si>
  <si>
    <t>1953-04</t>
  </si>
  <si>
    <t>1953-05</t>
  </si>
  <si>
    <t>1953-06</t>
  </si>
  <si>
    <t>1953-07</t>
  </si>
  <si>
    <t>1953-08</t>
  </si>
  <si>
    <t>1953-09</t>
  </si>
  <si>
    <t>1953-10</t>
  </si>
  <si>
    <t>1953-11</t>
  </si>
  <si>
    <t>1953-12</t>
  </si>
  <si>
    <t>1954-</t>
  </si>
  <si>
    <t>1954-01</t>
  </si>
  <si>
    <t>1954-02</t>
  </si>
  <si>
    <t>1954-03</t>
  </si>
  <si>
    <t>1954-04</t>
  </si>
  <si>
    <t>1954-05</t>
  </si>
  <si>
    <t>1954-06</t>
  </si>
  <si>
    <t>1954-07</t>
  </si>
  <si>
    <t>1954-08</t>
  </si>
  <si>
    <t>1954-09</t>
  </si>
  <si>
    <t>1954-10</t>
  </si>
  <si>
    <t>1954-11</t>
  </si>
  <si>
    <t>1954-12</t>
  </si>
  <si>
    <t>1955-</t>
  </si>
  <si>
    <t>1955-01</t>
  </si>
  <si>
    <t>1955-02</t>
  </si>
  <si>
    <t>1955-03</t>
  </si>
  <si>
    <t>1955-05</t>
  </si>
  <si>
    <t>1955-06</t>
  </si>
  <si>
    <t>1955-07</t>
  </si>
  <si>
    <t>1955-08</t>
  </si>
  <si>
    <t>1955-09</t>
  </si>
  <si>
    <t>1955-10</t>
  </si>
  <si>
    <t>1955-11</t>
  </si>
  <si>
    <t>1956-01</t>
  </si>
  <si>
    <t>1956-02</t>
  </si>
  <si>
    <t>1956-03</t>
  </si>
  <si>
    <t>1956-05</t>
  </si>
  <si>
    <t>1956-06</t>
  </si>
  <si>
    <t>1956-07</t>
  </si>
  <si>
    <t>1956-08</t>
  </si>
  <si>
    <t>1956-09</t>
  </si>
  <si>
    <t>1956-10</t>
  </si>
  <si>
    <t>1956-11</t>
  </si>
  <si>
    <t>1956-12</t>
  </si>
  <si>
    <t>1957-</t>
  </si>
  <si>
    <t>1957-01</t>
  </si>
  <si>
    <t>1957-02</t>
  </si>
  <si>
    <t>1957-03</t>
  </si>
  <si>
    <t>1957-04</t>
  </si>
  <si>
    <t>1957-05</t>
  </si>
  <si>
    <t>1957-07</t>
  </si>
  <si>
    <t>1957-08</t>
  </si>
  <si>
    <t>1957-09</t>
  </si>
  <si>
    <t>1957-10</t>
  </si>
  <si>
    <t>1957-11</t>
  </si>
  <si>
    <t>1957-12</t>
  </si>
  <si>
    <t>1958-</t>
  </si>
  <si>
    <t>1958-05</t>
  </si>
  <si>
    <t>1959-</t>
  </si>
  <si>
    <t>1959-06</t>
  </si>
  <si>
    <t>1959-02</t>
  </si>
  <si>
    <t>1959-07</t>
  </si>
  <si>
    <t>1959-12</t>
  </si>
  <si>
    <t>1960-</t>
  </si>
  <si>
    <t>1960-03</t>
  </si>
  <si>
    <t>1960-10</t>
  </si>
  <si>
    <t>1961-09</t>
  </si>
  <si>
    <t>1962-06</t>
  </si>
  <si>
    <t>1962-07</t>
  </si>
  <si>
    <t>1963-</t>
  </si>
  <si>
    <t>1963-05</t>
  </si>
  <si>
    <t>1963-08</t>
  </si>
  <si>
    <t>1963-11</t>
  </si>
  <si>
    <t>1964-</t>
  </si>
  <si>
    <t>1966-</t>
  </si>
  <si>
    <t>1996-07</t>
  </si>
  <si>
    <t>2004-</t>
  </si>
  <si>
    <t>2006-</t>
  </si>
  <si>
    <t>-</t>
  </si>
  <si>
    <t>2013-</t>
  </si>
  <si>
    <t>8 OT</t>
  </si>
  <si>
    <t>dHC</t>
  </si>
  <si>
    <t>War</t>
  </si>
  <si>
    <t>23/169</t>
  </si>
  <si>
    <t>to USAAF as 43-34930 [or Damaged 31.8.43 and SOC] (Air Britain Serials)  440311 BOROSDI, F A F-8 42-34930 (sic) FT DIX AAF, NJ (http://www.accident-report.com/world/namerica/slist/mcguire.html) Apparently another accident: 430924 F-8 43-34930 WRIGHT FIELD, OH  (http://www.accident-report.com/world/namerica/US/OH.html)
440311   F-8  43-34930   Test  Ft Dix AAB, Wrightstown, NJ    TOAEF  5  Borosdi, F A  USA  NJ  Ft Dix AAB, Wrightstown, NJ  
430924   F-8  43-34930     Dayton, OH    TACGC  3  Tompkins, George F  USA  OH  Wright Field, OH  
MH - Last and most serious one appears to be March 11, 1944, TOAEF means Takeoff Accident, Engine Failure, category 5 damage seems to be a total loss.  Sharp and Bowyer say this was the "Acton Ontario Canada" presentation aircraft, which was ferried to the U.K. in August 1943.</t>
  </si>
  <si>
    <t>Missing between Georgetown British Guiana and Belem 16.12.44 (Air Britain Serials)  441216 GARVER, RAY F-8  KB-626  BELEM, BRAZIL (http://www.accident-report.com/world/samerica/brazil.html) KB626: Sylvan Ray GARNER &amp; Joseph George SKELFOON (Ocean Bridge, via rafcommandsforum.com)</t>
  </si>
  <si>
    <t>Missing between Georgetown British Guiana and Belem 16.12.44 (Air Britain Serials) 441216 HENDERSON, TRUMAN C F-8  KB-620  BELEM, BRAZIL (http://www.accident-report.com/world/samerica/brazil.html) KB620: Truman Clay HENDERSON &amp; Allan William HARDING (Ocean Bridge via rafcommandsforum.com)</t>
  </si>
  <si>
    <t>Crashed on ferry flight between B.W.1. and Reykjavik 11.2.45 (Air Britain Serials) KB370: F/O John Martyn SQUANCE &amp; F/O Gunn Lauger Marino MAXO RCAF (Ocean Bridge via rafcommandsforum.com)</t>
  </si>
  <si>
    <t>Missing in icing conditions on ferry flight Goose Bay B.W.1 12.11.44 (Air Britain Serials) KB504: Thomas Franklin CAMPBELL Jnr &amp; P/O George Daniel BOYD (Ocean Bridge via rafcommandsforum.com)</t>
  </si>
  <si>
    <t>Missing on ferry flight Gander-Azores 6.3.45 (Air Britain Serials) KB593: Woodrow WALDEN &amp; Thomas SCOTLAND (Ocean Bridge via rafcommandsforum.com)</t>
  </si>
  <si>
    <t>Missing on ferry flight Goose Bay-B.W.1 30.11.44 (Air Britain Serials) Pilot: Oliver HUSS - American civilian (Wahpeton, North Dakota), R/O. Nav.: Earl ECKLIN - Canadian civilian (White Rock, British Columbia) (Ocean Bridge via rafcommandsforum.com)</t>
  </si>
  <si>
    <t>Flew into ground at night 1m N of Great Pointon Lincs. 31.1.48 (Air Britain Serials) 31.01.48 204 AFS. HR494 Dived into ground out of cloud one mile south of Grantham, killing two. (Mosquito Crash Log) P/O (Pilot) Henry Bennetts CHAPPLE +, ? (Nav.) Laurence George PEARSON + (http://www.rafcommands.com/forum/showthread.php?17023-Crew-Mosquito-HR494-crash-31-1-1948)</t>
  </si>
  <si>
    <t>Two aircraft failed to return, Wing Commander R. Orrock's aircraft was hit by flak and made a successful ditching but became a POW. (http://www.robbiereid.co.uk/rrdiary.html) Hit by flak and ditched off Storholmen 17.3.45 (Air Britain Serials) Navigator F/L Wilding also PoW (A Separate Little War) 89090 S/L (Pilot) Roy Kenneth ORROCK DFC RAFVR - PoW
F/L (Nav.) WILDING - PoW (http://www.rafcommands.com/forum/showthread.php?17021-Crew-of-248-Squadron-Mosquito-RS628-damaged-17-03-1945)</t>
  </si>
  <si>
    <t>19.04.1945 anti U-boat patrol 235 to Kattegat from Banff . Halmstad Sweden 1616 (Nöd). F/O Woodier ok, F/O Jones ok, plane remained in Swedish Service after War, later scrapped. Crew interned and returned to UK. Nödlandning states Sqn code as VV. Damaged by flak and crash-landed in Denmark 19.4.45 not repaired (Air Britain Serials) 162032 F/O (Pilot) Albert Bryan WOODIER RAFVR, and 179234 F/O (Nav.) Alex JONES RAFVR, landed at F14 Halmstad, Sweden, on 19th April, 1945, not the 19th March. Woodier and Jones were repatriated on 29th April, 1945. (http://www.rafcommands.com/forum/showthread.php?17020-Crew-of-235-Squadron-Mosquito-RS612-damaged-19-03-1945)</t>
  </si>
  <si>
    <t>19.03.1945 Intruder 605 to Germany from Coxyde . Lost without trace (FCL). F/O ZAJK Dunin- Rzuchowski +, F/L LAW Smith +, no known graves. Polish pilot known as K Dunn 18/19 March 1945 (FCWDv5) Coded F, lost around 0355 (2nd TAF) Missing from night intruder 19.3.45 (Air Britain Serials) P-2864/781507 P/O (Pilot) Zbigniew Adam Jozef DUNIN-RZUCHOWSKI (aka K. DUNN) +
127051 F/L (R/O.) Leslie Alexander William SMITH RAFVR + (http://www.rafcommands.com/forum/showthread.php?17019-Crew-of-605-Squadron-Mosquito-RS603-crash-19-03-1945)</t>
  </si>
  <si>
    <t>Capt. Edwards and P/O Ash up Acklington both crew missing. (The Charterhall Story by J.B. Thompson) Aircraft from Acklington, failed to return from cross-country exercise. (The Mosquito Crash Log) Missing on training flight 6.12.44 (Air Britain Serials) 06.12.44 54 OTU. DD737 Aircraft from Acklington failed to return from cross country exercise. (Mosquito Crash Log) KENSINGTON-EDWARDES, HENRY ELGON Rank: Captain Service No: 97607 Date of Death: 06/12/1944 Age: 27 Regiment/Service: SAAF serving with RAF. Panel 264.
RUNNYMEDE MEMORIAL
Additional Information: Son of Joseph and Constance Kensington-Edwardes, of Fish Hoek, Cape Province, South Africa. B.Sc. (CWGC quoted at http://www.rafcommands.com/forum/showthread.php?17065-Crew-of-54-OTU-RAF-Mosquito-DD737-missihg-6-12-1944)
ASH, ARTHUR JOHN Flying Officer Service No: 165288 Date of Death: 06/12/1944 Age: 20 Regiment/Service: RAFVR Panel 204 
RUNNYMEDE MEMORIAL 
Additional Information: Son of Arthur George and Edith Ash, of Holmbush, St. Austell, Cornwall (CWGC quoted at http://www.rafcommands.com/forum/showthread.php?17065-Crew-of-54-OTU-RAF-Mosquito-DD737-missihg-6-12-1944)  54 OTU ORB also cited, same thread.</t>
  </si>
  <si>
    <t>1655 MTU 13/09/1944 Training KB219 Mosquito XX T/o 2115 Warboys for a navigation detail, at night. Partially abandoned, after loss of control in cloud, and crashed 2250 at Low Milton Farm near Maybole, Ayrshire. F/Lt D CWallington P/O T AArmstrong 24 177963 CARLISLE (DALSTON ROAD) CEMETERY 2695537 (http://www.156squadron.com/display_newpff_roll.asp?ID=1655%20MTU) Control lost in cloud abandoned nr Maybole Ayrshire 13.9.44 (Air Britain Serials) 13.09.44 1655MTU. KB219 Warboys aerodrome. NFD. (Mosquito Crash Log) ARMSTRONG, Thomas Alan - P/O (Nav) - 177963 - RAFVR - Carlisle (Dalston Road ) Cemetery, Cumberland. [ Mosquito XX - KB219 - 1655 MTU ]. (http://www.rafcommands.com/forum/showthread.php?17085-440913-Unaccounted-Airwomen-amp-Airmen-13-9-1944)</t>
  </si>
  <si>
    <t xml:space="preserve">16-9-1944, De STEENHAULT De WAERBEEK, Albert Marie Louis Adhemar - P/O - 172212 - RAFVR - Kingston St. Lawrence Roman Catholic Cemetery,Nova Scotia, Canada. [ Mosquito B.20 - KB289 - 8 OTU ].  GROENSTEEN, Claude Julien Victor Hilaire - F/S - 1299856 - RAFVR - Brussels Town Cemetery Belgian Airmen's Field of Honour, Vlaams-Brabant, Belgium. [ Mosquito B.20 - KB289 - 8 OTU ]. (http://www.rafcommands.com/forum/showthread.php?17088-440916-Unaccounted-Airmen-16-9-1944 , citing CWGC and "Geoff's Search Engine" websites). RCAF Accident Annapolis Royal NS .44 (Air Britain Serials) </t>
  </si>
  <si>
    <t>1655 MTU 16/09/1944 Training KB211 Mosquito XX T/o 1725 Warboys for practice bombing but broke up, fifteen minutes later, and came down at Woodgate Farm, Moulton Chapel, 5 miles NE of Spalding in Lincolnshire. F/Lt A WRutledge 32 106375 MIDDLETON ST. GEORGE (ST. GEORGE) CHURCHYARD 4028215 16/09/1944, P/O J KEvans 25 175064 CAMBRIDGE CITY CEMETERY 2651079, 16/09/1944 (http://www.156squadron.com/display_newpff_roll.asp?ID=1655%20MTU) Broke up in air and crashed Moulton Chapel Lincs. 16.9.44 (Air Britain Serials) 16.09.44 1655MTU. KB211 After structural failure in flight, pieces fell off and aircraft dived and crashed at Woodgate Farm, Moulton Chapel. (Mosquito Crash Log) EVANS, John Kevin - P/O (Nav) - 175064 - RAFVR - Cambridge City Cemetery, Cambridgeshire. [ Mosquito XX - KB211 - 1655 MTU ]., RUTLEDGE, Arthur William - F/L (Pilot) - RAFVR - Middleton St. George (St. George) Churchyard, Durham. [ Mosquito XX - KB211 - 1655 MTU ]. (http://www.rafcommands.com/forum/showthread.php?17088-440916-Unaccounted-Airmen-16-9-1944)</t>
  </si>
  <si>
    <t>28.02.1945 1820 125 to Berlin from Wyton on return seemed to prepare for overshoot procedure, stalled and crashed . at Rattlesden, 4miles W Stowmarket, Suffolk (BCL). F/O NM McNulty RAAF +, F/O JRA Machonachie RCAF +, McNulty rests in Cambridge City Cem, Machonachie rests in Brookwood Mil Cem. 28 February / 1 March 1945, M5-C, "Serial Range PF428 - PF469. 42 Mosquito B.MkXV1. Powered by Merlin 72/73 engines. Part of a batch of 195 delivered by Percival Aviation (Luton) between 15May44 and 5dec45. Airborne 1820 28Feb45 from wyton. Onreturn to base with the Mosquito positioning to fanals, the aircraft was seen to bank steeply, as if trying to line-up with the runway. The pilot then seemed to initiate a missed approach, pulled up steeply, stalled, and crashed at Rattlesden, 4 miles W of Stowmarket, Suffolk. F/O McNulty is buried in the Cambridge City Cemetery; F/O Machonachie in the Brookwood Military Cemetery. F/O N.M.McNulty RAAF KIA F/O J.R.A.Machonachie RCAF KIA This Mosquito had been examined 25Feb45 by a representative of the Swedish Air Force. " (Chorley via Lost Bombers) Crashed in forced landing returning from Berlin Rattlesden 28.2.45 (Air Britain Serials) 28.02.45 128 Sqn. PF451 In low flight when aircraft seemed to make a steep turn onto runway in use at Wyton, overshot and stalled into ground. (Mosquito Crash Log)</t>
  </si>
  <si>
    <t>08.03.1945 1845 163 to Kassel from Wyton . Lost without trace (BCL). F/L FW Cooper ok, F/S AE Gillespie RAAF +, Gillespie buried in Reichswald Forrest Cem 
Type Mosquito 
Serial Number KB568 
Squadron 163 
X1D ??-V 
Operation Kassel 
Date 1 8th March 1945 
Date 2 9th March 1945 
 "Serial Range KB370 - KB699. 330 Mosquito B.MkXXV. Part of a batch of 400 delivered by De Havilland (Toronto) Canada. Airborne 1845 8Mar45 from Wyton. Cause of loss and crash-site not established. Nineteen year old F/S Gillespie 439630 RAAF from Chatswood, New South Wales is buried in the Reichswald Forest War Cemetery. He was among the youngest Australian Navigators to be KIA during WW11. F/L Cooper is described as 'safe'. F/L F.W.Cooper Inj F/S A.E.Gillespie RAAF KIA F/L F.W.Cooper was in fact injured and confined in Hospital until Liberation. No PoW No. " (Chorley via Lost Bombers Missing (Kassel) 9.3.45 (Air Britain Serials)
A letter from the 163 Squadron adjutant to Gillespie's mother, preserved at the Australian National Archives and viewable online as part of Gillespie's casualty file, indicates that Cooper, upon his return to the UK, indicated that the Mosquito was shot down by a night fighter on the way back from Kassel. It went out of control at 25,000 feet, and Cooper was flung out, presumably as the aircraft disintegrated, at 5,000 feet,before being taken prisoner. Cooper looked for Gillespie after parachuting, but found no trace.
MH believes this was friendly fire. An 85 Squadron Mosquito made a claim for a Ju 188 on 8/9 March near Kassel. MV555, an NF.30 crewed by F/L A.J. Dobie and W/O A.R. "Grimmy" Grimstone. The time of MV555's claim was about 15 minutes after having found their target at 21.42 - a report of January 1947, investigating the discovery of the site of KB568's crash and Gillespie's body, indicated the crash took place around 22.00. Came down at Hasselbach, near Weyerbusch, about 150km WSW of Kassel, and at the time only about 20 km from the front lines. Night fighter combat report gives crash location as Hagen.</t>
  </si>
  <si>
    <t>22.10.1943 Mahmoud intruder sortie FIU to Kassel area from Ford . Lost without trace (FCL). Lt HR Spedding pow, Lt GS Staveley evd, to M.A.C. Shot down in error over France on 22/23 by another Intruder crew (FCWD). Apparently the other Intruder involved was with the FIU. Crew were both Royal Navy took off 19.42. (http://bb.1asphost.com/lesbutler/tony/tonywood.htm) Missing from bomber support mission 23.10.43 (Air Britain Serials)</t>
  </si>
  <si>
    <t>22.10.1943 Interception Patrol from West Malling, lost in combat off french coast (FCL). F/O JDR Shaw pow, F/O DW Owen +, Owen initially buried at Le Touquet, now Etaples Mil Cem, cv at Marshalls(Cambridge), delivered as NF 10.02.43-14.07.43 Lost off Etaples on 22/23 (FCWDv4) Debris, coded VY-D, took off 18.36. (http://bb.1asphost.com/lesbutler/tony/tonywood.htm) Missing 23.10.43 (Air Britain Serials)According to Roderick Chisholm's book "Cover of Darkness", this crew were responsible for shooting down the FIU Mosquito DZ680, debris from which then brought down the Shaw and Owen (85 Squadron) Mosquito HK118.</t>
  </si>
  <si>
    <t>While flying with 36 (RAF) OTU at Greenwood, this aircraft as lost at sea on a cross country exercise. The aircraft was destroyed. J26136 F/O John Nelson McDowell (RCAF) – OM, Toronto, ON) 1603956 Sgt Ronald Allen Fuller (RAFVR) – OM (unk)(http://www.deepvision.ca/sites/default/files/downloads/lost_bay_of_fundy.pdf) RCAF Accident Greenwood NS .45 (Air Britain Serials)</t>
  </si>
  <si>
    <t>It is believed that this Mosquito, flying from 8 (RCAF) OTU at Greenwood, disintegrated or exploded in flight, crashing several miles north of Harbourville, Nova Scotia. C24441 F/O John Earl Noon (RCAF) – OM (Edmonton, Alberta) J45527 P/O James Arthur Walker (RCAF) – OM (Perth, ON) http://www.deepvision.ca/sites/default/files/downloads/lost_bay_of_fundy.pdf RCAF Accident (Air Britain Serials)</t>
  </si>
  <si>
    <t>It is likely that this Mosquito, flying from Greenwood, caught fire and exploded over the western end of the Bay of Fundy. J6215 F/L Alfred Herbert Rutledge (RCAF) – OM, London, Ont) 1396480 Sgt Anthony Cordery Connor (RAFVR) – OM (unk), (http://www.deepvision.ca/sites/default/files/downloads/lost_bay_of_fundy.pdf), RCAF Accident Debert NS .44  (Air Britain Serials) CONNOR, Anthony Cordery - Sgt - 1396480 - RAFVR - Ottawa Memorial, Ontario, Canada. [ Mosquito B.20 - KB285 - 8 OTU ]. (rafcommands forum)</t>
  </si>
  <si>
    <t>7 OTU</t>
  </si>
  <si>
    <t>Went out of control and crashed into Bay of Fundy one mile south of Grindstone Island Lighthouse, Chignecto, Nova Scotia. The aircraft, flown from 7 (RCAF) OTU, Debert, was destroyed. Sgt MacDonald is buried at Truro, the navigator, Sgt A DeTesissier-Prevost, was seriously injured. (http://www.deepvision.ca/sites/default/files/downloads/lost_bay_of_fundy.pdf) 1820164 Sgt Ian Alastair Norman MacDonald (RAFVR)RCAF (Air Britain Serials)</t>
  </si>
  <si>
    <t>8 OTU</t>
  </si>
  <si>
    <t>36 OTU</t>
  </si>
  <si>
    <t>F/O A.J. Rutherford (Pilot) and P/O T.A. Pittock (Observer) were killed when Mosquito KB178 crashed at approx. 1145 hours, 3.5 miles S.E. Hampden. Bridgetown, NS. PITTOCK, Trevor Alfred  RAF  GB153254  Pilot Officer, RUTHERFORD, Allan James  RAAF  AUS413900  Flying Officer. (http://www.rootsweb.ancestry.com/~nbpennfi/penn8b1RollOfHonour_No36OTU_TrainingCasualties.htm)RCAF Accident Hampdon NS .43 (Air Britain Serials)</t>
  </si>
  <si>
    <t>F/O J.C.W. Bruce (Pilot Instructor) and F/O D.G. Harris (Pupil Pilot) were killed when Mosquito HJ871 crashed at approx. 1715 hours, quarter of a mile S.E. of Annapolis Royal, NS. The cause is suspected engine failure. BRUCE, John Charles William, DFC  RAFVR  GB113844  Flying Officer, HARRIS, Dallas George  RCAF  J/20722  Flying Officer (http://www.rootsweb.ancestry.com/~nbpennfi/penn8b1RollOfHonour_No36OTU_TrainingCasualties.htm) To RCAF 31.3.43 Accident Allans Creek NS .43 (Air Britain Serials)</t>
  </si>
  <si>
    <t>Mosquito KB109 whilst engaged in formation flying exercises near Auburn, NS, exploded mid-air. GILMOUR, Richard George  RCAF J/12225  Flying Officer, TEER, Leonard Herbert   RAFVR  GB154644  Pilot Officer  (http://www.rootsweb.ancestry.com/~nbpennfi/penn8b1RollOfHonour_No36OTU_TrainingCasualties.htm) RCAF Accident Auburn NS .44 (Air Britain Serials)</t>
  </si>
  <si>
    <t>Mosquito KB111 crashed at North Kingston, NS approx. 3 miles north of main airfield at approx. 2320 hours. BOWERS, Edward John  RCAF  J/29801  Flying Officer, HENLEY, Maurice Albert William  RAFVR  GB163984  Pilot Officer, (http://www.rootsweb.ancestry.com/~nbpennfi/penn8b1RollOfHonour_No36OTU_TrainingCasualties.htm) RCAF Accident Kingston NS .44 (Air Britain Serials)</t>
  </si>
  <si>
    <t>KIDD, Peter Douglas  RNZAF  NZ4212676  Flying Officer, NICHOLSON, Gordon Joseph  RNZAF  NZ4212857  Sergeant  (http://www.rootsweb.ancestry.com/~nbpennfi/penn8b1RollOfHonour_No36OTU_TrainingCasualties.htm) RCAF Accident .45 (Air Britain Serials)</t>
  </si>
  <si>
    <t>Mosquito KB126 in vicinity of a position 12 miles S.S.E. of Bridgetown, NS. BROWN, James Gerald  RAFVR  GB163982  Pilot Officer, McCANN, Hugh Edward  RAFVR  GB149386  Flying Officer. (http://www.rootsweb.ancestry.com/~nbpennfi/penn8b1RollOfHonour_No36OTU_TrainingCasualties.htm) RCAF Accident Bridetown NS .44 (Air Britain Serials)</t>
  </si>
  <si>
    <t>87 RAAF</t>
  </si>
  <si>
    <t>RCAF Station Greenwood</t>
  </si>
  <si>
    <t>March 16th  CORCORAN, Roger Leon  RNZAF  NZ431319  Flying Officer, GILLESPIE, Douglas Charles Andrew  RNZAF  NZ4215123  Sergeant (http://www.rootsweb.ancestry.com/~nbpennfi/penn8b1RollOfHonour_No36OTU_TrainingCasualties.htm) RCAF Accident Greenwood NS .45 (Air Britain Serials)</t>
  </si>
  <si>
    <t>9 September 1943. Mosquito HX805 from Lyneham was burnt out at Vines Farm, Grittenham 11.30hrs. One crew member bailed out, the other was killed. Who was he and what was his unit?
9-9-1943
301 Ferry Training Unit
Mosquito FB.VI HX805
Aircraft broke up and crashed at Gallow Hill, Brinkworth, Swindon, Wilts. (One Killed, one injured)
AUS413377 F/Sgt Leonard Burtham HABERECHT RAAF +
550725 F/Sgt A H DUTTON* Injured
(http://www.rafcommands.com/forum/showthread.php?t=5781)
Description Personal and service-related records of 41377 Flight Sergeant Leonard B. Haberecht: RAAF logbook maintained by Haberecht during 1941-43; personal diary, covering 23 August 1942 to 8 September 1943; letter by the station's commanding officer to Haberecht's wife, dated 18 September 1943, expressing sympathy and informing her of his military funeral at Bath, England, after his death in a training accident on 9 September 1943, while flying a Mosquito Mark VI; a personal letter, dated 26 September 1943, to Haberecht's wife from another officer at RAF Station Lyneham, Wiltshire, after the accident; personal letter to Haberecht's wife, dated 15 Septenber 1843, by Flight Sergeant A.H. Dutton, also in the aircraft, explaining the circumstances of the accident and his own survival through Haberecht's assistance; certificate recording the service medals awarded to Haberecht: Defence Medal, War Medal 1939-45 and Australian Service Medal 1939-45, issued by Department of the Air (Australian Government). 
(http://cas.awm.gov.au/item/PR00997) Broke up in air Brinkworth Wilts. 9.9.43 (Air Britain Serials) 09.09.43 301 Sqn. HX805 Aircraft broke up and crashed at Gallow Hill, Brinkworth, Swindon, Wilts, killing one, injuring one. (Mosquito Crash Log)
RAAF 413377 Flt Sgt L B Haberecht, (Pilot) †
RAF  Flt Sgt Alfred Dutton (Staff Wireless / Air Gunner)
Flt Sgt Haberecht is buried in the Bath (Haycombe) Cemetery, UK.
In a later statement the Staff WAG said : “I was detailed to carry out a wireless test on
Mosquito HX805. At approx 1017 hours on 9th Sept 1943, I entered the aircraft with the
pilot Flt Sgt Haberecht, who started the engines up and without warming them up, taxied
to the end of the runway, and took straight off at approx 1030. We climbed to 5,000 feet
and dived downward over the WAAF site at Compton Bassett, clearing the site by about
150 feet. We then climbed to 8,000 feet and dived once more over the site clearing it by
about 2/300 feet. We then climbed to 20,000 feet, and cruised around while I tested the
wireless. At about 1055, the Pilot decided to return to base, and I then reeled in my
trailing aerial. The Pilot then instructed me to secure my safety harness as he was going
to loop the aircraft. We commenced a shallow dive, IAS 160mph. At 15,000 feet I was
secured, and the Pilot put the aircraft in a 10 degree dive which we maintained for 20
seconds., and the Pilot commenced easing the stick back gently, when the starboard wing
shuddered violently. The Pilot released his safety harness and jettisoned the door. The
aircraft commenced a flat spin and shuddered. The aircraft then went into a vertical spin.
The Pilot picked up my chute pack and pushed it against my chest while I attempted to
clip it on. He told me to hurry. At about 2,000 feet having secured one side of my pack
the Pilot pushed me out of the door backwards.“
An Inquiry into the accident concluded : “The aircraft spun in from 15,000 feet out of
control and breaking up during descent to burst into flames on impact. The Pilot was on
duty at the time and in no way to blame for the crash. He deserves commendation for
remaining with the aircraft to help his wireless operator to get out of the aircraft at the
cost of his own life.”
(http://ww2talk.com/forums/topic/18267-in-memoriam-those-air-force-pilotscrews-who-died-on-this-day-in-ww2/)</t>
  </si>
  <si>
    <t>2/3 November 1943</t>
  </si>
  <si>
    <t xml:space="preserve">Missing 7.11.43 (Air Britain Serials) - MH feels this must reflect a few days' delay in reporting - the ORB has this aircraft lost (for the second time...) on 2/3 November 1943. MH feels the 2/3 November date is correct, as the earlier date in the ORB is too early for HX802 to have been on 23 Squadron. F/O White and F/S Taylor FTR 2/3 November 1943. </t>
  </si>
  <si>
    <t xml:space="preserve">Missing 9.9.43 (Air Britain Serials) F/O C.J. Barber and F/O P. A.Stevens KIA (The Red Eagles and CWGC)   http://www.rafcommands.com/forum/showthread.php?t=9298&amp;highlight=Mosquito)           132589 F/O Clive Jarvis BARBER RAFVR + Malta Memorial, 135276 F/O Philip Arthur STEVENS RAFVR + Malta Memoria, Failed to return from ops to Viterbo, Grossetto. Took off 00.15hrs, 10/09/43, Mosquito HX802.(same)  MH - Squadron ORB says HX802 was lost on 2 November 1943, F/O H. White and F/S G.B. Taylor FTR from a strafe of the Rome - Florence area MH - Gladman and Moody definitely lost on 25 June, however 25 June is too early for HJ766 to have been on squadron. MH feels 9.9.43 is the correct date for the loss of HJ766, Gladman and Moody lost on another aircraft. The 23 Squadron ORB is particularly unreliable around this period (it appears to have been filled out long after the fact, and many 23 Squadron serials are very similar). </t>
  </si>
  <si>
    <t>Missing 20.7.43 NFD (Air Britain Serials) S/L K.H. Salusbury-Hughes, Sgt Clark,  FTR from Rome 20/21 July 1943. (Squadron ORB).</t>
  </si>
  <si>
    <t>21/22 July 1943, FTR from Rome, crew as below (ORB) F/L Arthur Charles Sydney INNES + F/O John Maden LORD + Both buried Rome War Cemetery (Joint Grave I. B. 11.). (http://www.rafcommands.com/forum/showthread.php?t=5072) Missing 23.7.43 NFD (Air Britain Serials) MH believes "23.7.43" is "finger trouble" for 23.6.43" - this would tie up neatly with the loss of the Moody/Gladman crew on 23. As received by MH, the AB file has three losses around 20-23 July (one too many) and none around 23 June (one too few). See also entry for HJ736.</t>
  </si>
  <si>
    <t>Missing 21.7.43 (Air Britain Serials) AB lists three Mosquitos (HJ727, HJ736 and HJ726 as missing around 21-23 July, however, only 2 were lost. Furthermore, AB has no entry for a Mosquito lost on 23 Squadron of 24 June. After a process of elimination, MH believes HJ726 was actually lost in June (not HJ766, which is what the ORB says was Gladman and Moody's aircraft). The 23 Sqn ORB is especially unreliable around this time. F/O Peter J. GLADMAN - 131761 - buried Catania War Cem., Sicily, and F/Lt Gerald C.R. MOODY - 78846 - commemorated Panel 1 Column 6 of the Malta Air Forces Memorial. According to 23sqdn ORB, Moody and Gladman took off 02.25am, 26/06/43 in Mosquito HJ766, and failed to return from ops to Mazara, West Sicily. Air Britain claims HJ766 aircraft lost Sept 9th 43 in totally different circumstances .  (http://www.rafcommands.com/forum/showthread.php?9298-430625-Unaccounted-airmen-25-6-1943)        
My grand uncle was F/Lt GCR Moody, and I can confirm that the June date is correct for the loss of HJ766. I have also seen before HJ766 being listed as lost on 9th Sep 43. Somewhere at home, and I looked over the weeked but unsucessfully, I have the official letter to my great grandparents notifying them that their son was missing in action and I'm sure this date is before Septmeber. My father has always refered to his uncle losing his life in June 1943.
I put down this erroneous date as a date of possible official confirmation. The mission was overnight to Sicily as I had been told. Whatever the mission was it was deemed succesful as later photo reconnaisance showed. The mission was only a matter of about 2 weeks before the invasion of Sicily and yet the navigator was buried in Catania. I remember being told that the navigator was found washed up on Siciliy, so perhaps the body was found some weeks later after the invasion.
From the story that I was told there were other planes on the mission and they returned but there was a report of an electrical storm. It looks like the navigator bailed out but my grand uncle went down with the plane.
These details I haven't been able to co-oberate and therefore my interest in seeing the ORB to see if it fitted with the tale I was told. It may be that my grand father knew more than usual as he was also in the RAFVR, though based at Coningsby, I think.
My grand uncle learnt to fly privately in the mid-30s at the De Haviland School in Hatfield. I have a photograph of him by a Tiger Moth of the school, a plane that amazingly is still flying at the Tiger club in Kent, G-ACDC, I believe is the oldest Tiger Moth still flying in the UK. Also in the background is a Dragon Rapide G-ACPP in RAS colours. This RAS plane (City of Bristol) still survives too being restored in a Canadian museum. Amazing that both planes in the picture have survived for almost 80 years, though Hatfield Aerodrome sadly hasn't.
Being a trained pilot he was valuable to the pre and early war effort and was employed at White Waltham near Maidenhead to train incoming pilots. He wanted active service but it was a while before he was granted that. I have another photo of him astride the engine of a Hurricane with his crew standing in front and on the wing (which makes it a later model certainly) though I don't know for which squadron this would be.
So my grand uncle started and ended his flying life in De Haviland, from a DH82A to DH98 but I haven't got a lot of detail in between.
(http://www.rafcommands.com/forum/showthread.php?9298-430625-Unaccounted-airmen-25-6-1943/page2)</t>
  </si>
  <si>
    <t>22.02.1945 Day Ranger 605 to North West Germany from Hartfort Bridge . Lost without trace (FCL). F/L RL Jones +, F/O G Phillips +, no further info, combined PZ406, PZ409, PZ416, HKR355 Coded D, lost around 1310, pilot E.L. Jones, nav as above, ftr Clarion (2nd TAF) Missing from day intruder over NW Germany 22.2.45 (Air Britain Serials). Came down near the Ems river at Herbrum at 12:30 local time, likely shot down by a quad 20 mm flak protecting river traffic (U-Boat engines in particular were transported up the river from the Ruhr), both crew KIA, Mosquito crashed and burnt out. (http://www.noz.de/archiv/vermischtes/artikel/88878/moskito-fliegerbomber-ging-in-flammen-auf)</t>
  </si>
  <si>
    <t>Lost around 1250,` both KIA. (2nd TAF) tasked with operational duties at 1102 hours and failed to return. MoD records suggest that German documents indicate that the plane crashed at Husum which is very close to the Danish border but investigation in the area after the war provided no evidence for this crash. So he was posted as missing, believed killed. STEALEY, DAVID WALTER THOMAS Flight Lieutenant 66552 22/02/1945 22 Royal Air Force Volunteer Reserve United Kingdom Panel 266. RUNNYMEDE MEMORIAL BACKSHELL, ARTHUR JOHN Flying Officer 154555 22/02/1945 21 Royal Air Force Volunteer Reserve United Kingdom Panel 266. RUNNYMEDE MEMORIAL (www.cwgc.org) Missing 22.2.45 (Air Britain Serials)</t>
  </si>
  <si>
    <t>22.02.1945 pm Patrol 418 to Osnabrück from Hartford Bridge . Lost without trace (FCL). F/L HM Hope +, F/O LA Thorpe +, both buried in Nieuwe Schans Holland, combined RS569, RS604, PZ388, PZ397 Delivered from No.27 Movements Unit, 6 October 1944; missing 21/22 February 1945; F/L H.M. Hope killed. Letter "R" from ORB entry of 13/14 January 1944. (Hugh Halliday) (MH - ORB of Jan 45?) F/L Hope and F/O Thorpe are shot down over the Dutch German border and crash near the town of Beerta at 13.15. F/O Leslie Thorpe is buried in Nieuweschans General Cemetery, Plot IJ. Sec. B. Grave 15. He was 22. (http://www.basher82.nl/Data/nieuweschans/thorpe.htm) Coded R, crew as above, ftr Clarion (Osnabrueck), lost around 1315 (2nd TAF) Missing from night patrol nr Osnabruck 22.2.45 (Air Britain Serials) MH - Checked if Nieuweschans was close to Visbuurt, however it is not, Visbuurt is much further west.</t>
  </si>
  <si>
    <t>F/L Fielding (FCWDv5) Lost around 1315, F/L H.H. Fielding-Johnson and F/O L.G. Harbord both KIA, ftr Clarion (2nd TAF) Missing from day intruder over NW Germany 22.2.45 (Air Britain Serials) MH - check for Diepholz. Crew buried in Hanover.</t>
  </si>
  <si>
    <t>Served with 464 Sqn, under RAF control 9/43 to 22/2/45. Participated in Amiens Prison Raid 18/2/44 (WgCdr Reynolds flew this a/c as lead, This chap lead the famous raid on Berlin, with 105/139 Sqn during Herman Goerings Speech and disrupted "Herr Mueller" 30/1/44. latter lost Failed to Return From Operations Germany. (Brian Fillery's website) Coded M, lost around 1320, F/O A.J. McMahon, F/S K. Gowlett both KIA, ftr Clarion (2nd TAF) Detailed to attack ground targets between 52'20' and 54N, 08'30' to 10' E. Plane was supposed to be in the vicinity of Rotenburg, 25 miles east of Bremen (Casualty file) Gowlett rests in the Hanover War Cemetery. Aircraft was on a sweep with no specific target. Gowlett's body was not identified until 1950, identified after much searching at Engelbostel (6 miles NW Hanover), stated to have been found in a field. His next of kin were notified of his final resting place on 26 Jan 1951 (same) MH - There was a good deal of debate over the identity of the Engelbostel casualty, supposed to have been a navigator found in early January 1945, service number as reported was invalid. A navigator, strongly identified as Gowlett due to height. McMahon on Runnymede. Missing from day intruder mission over NW Germany 22.2.45 (Air Britain Serials)</t>
  </si>
  <si>
    <t>23/24 December, 1944, time 22:30, ftr from Koblenz-Stadtkyll area, 613 Squadron F/L E. Rayner and F/L R.G. Elvin both KIA. FCWDv5 says aircraft ftr from the Cologn-Dueren area, and was from 464 Squadron, however "Mosquito Monograph" does not support this. The online version of the 464 Squadron ORB is missing December 1944, and so cannot be checked. 2nd TAF says ftr Koblenz-Stadtkyll.
Flt Lts E Rayner and R.G.Elvin failed to return from a sortie to attack communications in the Cologne/Bonn/Duren/Coblenz area (excuse old spellings as quoted in the ORB). They were in Mosquito HP930 and both were killed but have no known grave (they are commemorated on the Runneymede memorial). 613 were based at A.75 Cambrai and Hasselt is not too far north of the the direct track to/from their target area .... The time was approximately 2230 hours. (Chris Thomas on RAF Commands Forum) MH - Was this friendly fire? A 488 Squadron Mosquito claimed an Me 410 in the American sector at 21:45 on this night. Missing from night intruder over NW Germany 23.12.44 (Air Britain Serials)
Full exchange on RAF Commands Forum was:
0|0|613 Sqn Mosquito loss 22/23.12.44|Theo Boiten (Guest)||09:12:18|12/31/2006|A very good morning to you all. I have a query about the loss of a 613 Squadron Mosquito on 22/23 December 1944 at Hasselt (Belgium). Apparently, this a/c was shot down by a German night fighter. Been on the phone with this German pilot yesterday who told me a fascinating story about the encounter, but I don't have clear information on the right serial number of the 613 Sqn Mossie. Chris Shores and Christopher Thomas have the aircraft as LR374, SY-P, Warrant Officer K. Baird, PoW and Sgt. R.F. Whately-Knight PoW, failed to Return from the Ardennes, in volume two of their updated "2nd Tactical Air Force". HOWEVER, both Shores&amp;Thomas and John Foreman "Fighter Command War Diaries" say this was 24/25 December, not 22/23. Shores and Thomas say the time of the incident was estimated to be 21:50. Just to complicate things, Air Britain apparently says it was PZ385 of 613 Squadron which went missing on 24/25. Just to complicate things even more, Air Britain lists NS827 of 613 Squadron as "Presumed damaged on sweep 23.12.44, No Further Trace", though neither of the other sources lists a 613 loss on the 23rd. Who has any further information as to the right serial of the Mosquito shot down at Hasselt on 22/23.12.44? Cheers, Theo
RE: 613 Sqn Mosquito loss 22/23.12.44|ChrisThomas||17:39:08|01/04/2007|Hello Theo. Apologies if I have contributed to the confusion on 613 Squadron losses. However, I have checked my notes and there is no trace of a loss on the night of 22/23 December 1944, although there was one on the evening of 23 December.  Flt Lts E Rayner and R.G.Elvin failed to return from a sortie to attack communications in the Cologne/Bonn/Duren/Coblenz area (excuse old spellings as quoted in the ORB).  They were in Mosquito HP930 and both were killed but have no known grave (they are commemorated on the Runneymede memorial).  613 were based at A.75 Cambrai and Hasselt is not too far north of the the direct track to/from their target area ....  The time was approximately 2230 hours. The 613 Squadron loss the following night (24/25 December) took place on a sortie to the Vianden - Wittlich area, somewhat further south.  Baird and Whately-Knight were in PZ385, not LR374 as we noted in "2ndTAF".  We got the latter serial from 613's ORB which contains a number of similar errors: we thought we had weeded them all out but missed this one. So, is your source absolutely certain that the night in question was 22/23 not 23/24?  As you will know, many errors can be found in documents recording overnight operations. You seem only to be considering 613 Squadron losses - and although I know of no other 2ndTAF Mosquito losses it is possible that other Mosquitos were in the area. Hope someone can throw more light on this than I can. Chris Thomas</t>
  </si>
  <si>
    <t>April 14 The news came through that F/Lt Forrester-Paton was a prisoner of war, (one of the very few, if not the only one of 151 Squadron who finished up in the cage), but it was presumed that F/Lt Strauss had been killed. During the Bomber support operations on which they were flying on February 10, it was finally revealed that F/Lt Strauss with F/Lt Forrester-Paton had a successful combat with a Me 410. It was in this combat that their aircraft was damaged very badly. (http://www.151squadron.org.uk/) 10/11 February 1945 (FCWDv5) Missing from bomber support mission 11.2.45 (Air Britain Serials) Both crew PoW.</t>
  </si>
  <si>
    <t>22.02.1945 pm Patrol 418 to Osnabrück from Hartford Bridge . Lost without trace (FCL). W/C JC Wickett pow, F/O W Jessop pow, no further info, combined RS569, RS604, PZ388, PZ397 First mentioned in ORB, 3/4 January 1945; missing from operations, 21/22 February 1945, together with PZ388, RS569 and RS604. Letter "X" (Hugh Halliday) I left the Squadron (MH - 418 Sqn) at Hartford Bridge and turned it over to W/C Jack Wickett who was another old friend of mine from Trenton days in the Central Flying School Tommy would remember him quite well. Jack unfortunately only survived a couple of trips before he led one of those daylight raids I talked about with the Wing and was shot down after losing one engine. He was on his way home at low level crossing one of the canals on the border of Holland and Germany, when he was shot down by an ack-ack crew. I would like to relate more about this incident. I met Jack right after he got out of prison camp, after the war, and he told me of his experiences when he was shot down. When he was hit a second time, he said, his undercarriage fell down and he couldn't stay in the air. He saw a plowed field straight ahead and made a belly landing. It turned out that he was shot down by a group of German Boy Scouts. They were called "Hitler Jugend", or Hitler Youth. By this stage of the war, every available man iii Ger many over 18 had been put into the army, and a lot of the ack-ack guns were manned really by these Boy Scout troops. The Mosquito was so feared by the Germans at this point, that it counted for the top score towards getting a "Ritter kreuze", the German Iron Cross. If a pilot or ack-ack crew shot down a single~ngine aircraft he got one point towards a "Ritterkreuze", for a twin-engine aircraft he got two points, for a bomber or a transport - three points, and for a Lancaster or Halifax or a Fortress - four points. But if you shot down a Mosquito, you got five points! With seven points, you got a "Ritterlireuze". Now this fact we did not know at the time and in fact I did not know until Jack told me, was that these kids came running up with their rifles and immediately arrested Jack and his navigator and they were just jumping up and down with excitement. They kept shouting "Ritterkreuze!! Ritterkreuze!!" - because they already had some points and now they had got a Mosquito, and that was five points! Then the Corporal in charge of the ack-ack crew, spotted Jack's three stripes. Jack was a Wing Commander, good for another three points, so one of the lads started jumping again yelling "Ritterkreuze!! mit clusters!! mit clusters!!". An amusing sidelight to an actual experience. (Russ Bannock) Hit by light flak near the Dortmund-Ems canal southeast of Osnabrueck (The Mossie, Number 25) Coded X, lost around 1315, crew as above, ftr Clarion (Osnabrueck) (2nd TAF) Shot down at 13.05 hrs at Altharen, Kreis Meppen (Captured German report, kindly supplied by Rod McKenzie) Missing from night patrol nr Osnabruck 22.2.45 (Air Britain Serials) MH believes a photo which shows the wreckage of a Mosquito loaded onto a barge may be of this aircraft, as the airframe is intact enough for the crew to have survived, it has been ditched on land, and PZ397 was lost close to Haren, which lies at the junction of the Dortmund-Ems Canal and the Ems River, and has a large port for barges.</t>
  </si>
  <si>
    <t>15.01.1945 2106 692 to Berlin from Graveley . Lost without trace (BCL). F/O GRP Chaundy DFM +, F/S GF Ayre RAAF +, both buried in Antwerpen Schoonselhof Cem. The crew (F/O. George Chaundy DFM 161254 and F/Sgt. George Francis Ayre 433081 RAAF) is presently buried at Schoonselhof CWGC-cemetery (Antwerp). Detailed information about the navigator F/Sgt.Ayre can be found on the NAA-website. Some of the documents on the NAA-website mention that he was first buried at B.70 Knokke airfield on 18/01/1945. B.70 is however referring to Antwerp-Deurne airfield, which is rather close to Schoonselhof. (Luc Vervoort) Fourteen aircraft detailed for operations. Mosquito MM128 took-off from GRAVELEY at 21.06 hours, loaded with a single 4,000lb "cookie".
The raid was led by S/L W. C. Brodie, DSO, DFM (pilot) and F/L K. R. Triggs DFC (navigator) in Mosquito Mk.XVI, serial number MM182. 
One aircraft cancelled owing to a burst tyre on take-off, one aircraft missing. Of the remainder, nine aircraft bombed Berlin and three bombed secondary target's owing to technical trouble. Only four aircraft dropped their "cookies" during the first wave on the big city. One aircraft bombed Bonn and another Cologne due to technical failures. Over Berlin the sky was clear and excellent results were observed both on marking the target and bombing. Opposition from the enemy was slight, a few searchlights with slight heavy flak, although a few fighter flares were observed.
During the second wave, again one aircraft failed to reach the target and bombed Euskirchen using Gee. It was clear weather over the target and moderate results were observed, marking being scattered. On the whole, not a bad prang. It was however marred by the fact that two of our aircraft did not return! One being reported as crashed in this country, with the pilots body being found nearby. In F/O J. P. Morgan, the dead pilot, the Squadron lost an excellent Captain. There is no news of his navigator Sgt Sturrock, whose opened parachute has been discovered.
The second Mosquito lost by the Squadron was MM128 flown by F/O G. R. P. Chaundy DFM and F/S G. F. Ayre R.A.A.F .
The reason for the loss is unclear, but sadly both crew members perished. F/O Chaundy had served in the Middle East with No.148 Sqdn, details of his DFM having appeared in the London Gazette on the 23rd March 1943. (http://www.aircrewremembrancesociety.com/raf1945/chaundry.html)
Initially buried at Hoboken Cemetary in Knocke (Ayre's Casualty File) Missing (Berlin) 14.1.45 (Air Britain Serials)
MH - Weather over UK was atrocious this night, possibly a loss due to weather over the continent.</t>
  </si>
  <si>
    <t>19.02.1945 Master Bomber for Böhlen raid 627 to Böhlen from Coningsby hit by FLAK and crashed in target area. Lost without trace (BCL). W/C EA Benjamin DFCbar +, F/O JE Heath DFM +, no known grave site. This aircraft had been used by W/C Maurice Smith when he served as master bomber on the Dresden raid a week earlier. 19th/20th February, 1945.
Mosquito KB401 AZ-E of 627 Sqn.
"Airborne from Coningsby (positioned from Woodhall Spa) borrowed by 54 Base and flown by the Master Bomber assigned to the Böhlen raid. Shot down by Flak, crashing in the target area. W/C Benjamin is buried in the Berlin 1939-45 War cemetery; F/O Heath, whose DFM was Gazetted 18Jan44, following a tour with 50 sqdn; is commemorated on Panel 267 of the Runnymede Memorial. His second Christian name was Ettock. W/C E.A.Benjamin DFC &amp; Bar KIA F/O J.E.Heath DFM KIA ". (Chorley via Lost Bombers)
From:http://www.lostbombers.co.uk/ Also was to be used to mark a raid on the Dortmund-Ems Canal on November 4/5 1944, however the starboard prop ran away and the crew landed back, and went in DZ418, B. (article by W/C Smith in the Aeroplane Monthly, May 1973) Missing (Berlin) 20.2.45 (Air Britain Serials)</t>
  </si>
  <si>
    <t>08.03.1945 1820 608 to Berlin from Downham Market . Lost without trace (BCL). F/L LN Hobbs ok, F/O R Dennis RAAF ok, no further info, according loss card Serial Range KB370 - KB699. 330 Mosquito B.MkXXV. Part of a batch of 400 delivered by De Havilland (Toronto) Canada. Airborne 1820 8Mar45 from Downham market. Cause of loss and crash- site not established. Both airmen are described as 'safe'. F/L L.N.Hobbs Inj F/O R.Dennis RAAF Inj F/O R.Dennis and F/L L.N.Hobbs were confined in Hospital due injuries until Liberation. No PoW Nos. 8/9 March 1945 (Lost Bombers) Missing (Berlin) 8.3.45 (Air Britain Serials) BC War Diaries says this aircraft was on the Kassel raid.</t>
  </si>
  <si>
    <t>Engine cut baulked on approach and bellylanded on overshoot Ouston 23.3.45 (Air Britain Serials)</t>
  </si>
  <si>
    <t>MACR 9231 25 September 1944, 25 Group. At 0125 hours on 25 September 1944, a 25th BG Mosquito aircraft NS570 took off from Watton, UK on a night weather reconnaissance mission. It was later shot down over Germany. The Mosquito crew parachuted to saftey and were taken prisoner by armed German farmers, who took both men to Erlangen for confinement. Later, Luftwaffe officials arrived to escort them to Frankfurt. The Mosquito aircraft crashed on the ground, killing an innocent unknown civilian at Gerardshefan, Neustadt/Aisch near Erlangen, Germany. (Norman Malayney) Die NS570 ist dann am 25.09.1944 bei Gerhardshofen (nicht Gerardshefan) abgestürzt. Der Pilot könnte 1st Lt. Clayborne I. Vinyard, O-724573, POW gewesen sein. (http://www.luftwaffe-bullet-board.com/viewtopic.php?p=51916#51916) (Air Britain Serials) Crashed at 05.20 1.5 km NW or Gerhartshofen, 8 km NE of Neustadt am Aisch, likely having run out of fuel, according to a report kindly posted by Gebhard Aders. Navigator Lt. John J. O'Mara (Martin Bowman)</t>
  </si>
  <si>
    <t>Around 1500, coded K, hit by flak, landed wheels up at Blackbushe, F/L A.V. Rex and F/O R. Burrows OK (2nd TAF) Was also UP-A on 605 Squadron (Ian Piper: http://www.605squadron.co.uk/Squadron_aircraft.htm) Damaged by flak and bellylanded Blackbushe 22.2.45 (Air Britain Serials) "605" gives pilot name as Rix, and squadron letter as J.</t>
  </si>
  <si>
    <t>21/22 February 1943</t>
  </si>
  <si>
    <t>21/22 March 1943</t>
  </si>
  <si>
    <t>23/24 April 1943</t>
  </si>
  <si>
    <t>7/8 January 1944</t>
  </si>
  <si>
    <t>8/9 February 1944</t>
  </si>
  <si>
    <t>11/12 February 1944</t>
  </si>
  <si>
    <t>18/19 February 1944</t>
  </si>
  <si>
    <t>26/27 February 1944</t>
  </si>
  <si>
    <t>31 March 1944 / 1 April 1944</t>
  </si>
  <si>
    <t>27.07.1944 Beachhead patrol 409 from Hunsdon shot down Ju 88 but aircraft hit by debris. Unknown location (FCL). S/L RS Jephson +, F/O JM Roberts +, both buried in Banneville British Mil Cem Missing after destroying Ju 88 27.7.44 possibly shot down by return fire (Air Britain Serials)</t>
  </si>
  <si>
    <t>14/15 August 1944</t>
  </si>
  <si>
    <t xml:space="preserve">Served with 464 Sqn, under RAF control 7/44 to 31/12/44 Coded SB-Z. Failed to Return From Operations. W/O Bradley &amp; FSgt E Bule. (Brian Fillery's website) From Gestapo Hunters by Lax &amp; Kane McGuire,NT 231 is shown as SB-U and lost on the 31/1/44 no reason for loss other than failed to return 464 sent up 18 aircraft that night only that one loss ,targets were varied ,tanks &amp; MT's,target area was Houffalize-vielsalm-50.22N06.20E-Karlshausen- Martelange.Incidently Bradley was Canadian According to pp198-199 of Mark Lax's splendid history on the Squadron, 'The Gestapo Hunters':
"18 Mosquitoes were tasked to interdict various targets in the battle area on the 31st. Their area of operations was Houffalize-Vielsalm-50.22 N 06.20 E - Karlshausen-Martelange. These targets took the form of tanks and motor transport, with all aircraft attacking successfully......Nor was it all good news. That same night, aircraft NT231:SB-U with Warrant Officer Irv Bradley and Flight Sergeant Ed Blue failed to return."
Footnotes:
"WOFF (later PLTOFF) Irvine Clifford Bradley, RCAF No J93970 of Portage La Prairie, Manitoba. KIA 31 Dec 44.
FSGT Edward Owen Bule, RAFVR No 1602613. KIA 31 Dec 44."
prob area Houffalize-Vielsalm - 5022N;0620E - Karlshausen-Martelange (Rod McKenzie)
01/01/1945 Ardennes area?? Mosquito FB VI NT-231 - 464Sqn P/O Bradley Irvine C piloot J/93970 RCAF (KIA) F/Sgt Bule Edward Owen navigator 1602613 (KIA) Buried Heverlee War Cemetry Belgium. 2nd TAF Vol 2 gives this A/C as crashed at St Vith, cause not known. (rafcommands forum)
I can confirm this particular Mosquito has crashed near the hamlet of "Six Planes" (sic!) near Gros Fays, situated +/- 12 km NW of Bouillon, thus in the Belgian Province of Luxembourg. (http://forum.12oclockhigh.net/showthread.php?t=18086) MH - See also "A Thousand Shall Fall". Up 0140 according to an entry on lostaircraft. com Missing from night intruder 1.1.45 (Air Britain Serials) MH - Claim at 0320 for a Ju 188 by a USAAF P-61 of the 422nd NFS, flown by Axtell and Morrison at map grid reference P0960 (actually vP0960, see the wonderful echodelta website with its coordinates translator) - this grid reference is only a few km from the Mosquito crash location NW of Bouillon.
Ofw. Heinz-Helmut Baudach in a Me 262 - NT231 flown by W/O Bradley - according to http://www.luftwaffe.cz/baudach.html. MH - Jet vs. a 2nd TAF night intruder? Seems unlikely. MH - Baudach was fighting the USAAF this day, attacking a B-17 and a P-51 (http://books.google.com.au/books?id=l8aSAi70md0C&amp;pg=PA90&amp;lpg=PA90&amp;dq=Mosquito+%22me+109%22&amp;source=bl&amp;ots=1426iCXbbF&amp;sig=wvkdNha1rFnnc_QXVKNTz4fwG70&amp;hl=en&amp;sa=X&amp;ei=lYaNUfi4OYyhiQfmnIHwCQ&amp;ved=0CFIQ6AEwAw#v=onepage&amp;q=Mosquito&amp;f=false) </t>
  </si>
  <si>
    <t>08.11.1942 Training 105 from Marham crash landed after undercarriage failed. at Abbey Farm, near Marham airfield (BCL). Crashed in forced landing near Marham 8.11.42 (Air Britain Serials) 08.11.42 105 Sqn. DK3O1 Crashed at Abbey Farm, Marham, Norfolk. Belly landed in field, under carriage would not come down. (Mosquito Crash Log)</t>
  </si>
  <si>
    <t>02.04.1943 Ranger Sortie 85 from Hunsdon on return, possibly damaged, shot down by british AA fire. near Hove am (FCL). S/L KR Sutton DFC inj, F/O SR Streeter +, no further info, this aircraft listed twice in FCL MH - should this be DZ742? http://bb.1asphost.com/lesbutler/tony/tonywood.htm says patrol was 10.30 to 13.50, and that both crew were KIFA, however Sutton's details are apparently not on the CWGC site for 1943. Shot down by own AA Hove Sussex 2.4.43 (Air Britain Serials) 02.04.43 85 Sqn. DD742 Crashed Hove, Sussex after being shot down by A.A. (Mosquito Crash Log)</t>
  </si>
  <si>
    <t>Another 151 Squadron Mosquito saw aircraft engaged by flak - no fighter claim. (www.151squadron.org.uk) 20.04.1943 Night Ranger 151 from Wittering . Lost without trace (FCL). F/O DA Sparrow +, P/O VG Brown +, both rest in Onstwedde Cem Holland, no further info ("Moskitopanik" says crew were F/S W.J. Reddie and Sgt. Evans, however this appears to be incorrect, see DZ694) 19/20 April 1943, took off 00.40 (http://bb.1asphost.com/lesbutler/tony/tonywood.htm) In the night of 20 April 1943 F/O Brown and F/O Sparrow took off from their base at Wittering in Northamptonshire, on a 'Night Ranger' mission, basically a 'roving' mission in an allocated area. Their allocated area this night was South to Southwest of Bremen towards the Dutch Border. The Mosquito's on this mission reported that they attacked 8 trains. They damaged one and observed hits on several others. During the engagement, F/O Sparrow's Mosquito was caught in a cone of searchlights and shot down by flak. The plane crashed near Onstwedde in the province of Groningen. Both F/O Brown and F/O Sparrow were killed. Both were 21 years old. (http://www.basher82.nl/Data/Onstweddegeneral/brown.htm) Time 0213, Smeerling Missing from night Intruder 20.4.43 (Air Britain Serials)</t>
  </si>
  <si>
    <t>14.06.1943 Instep Patrol 264 from Predannack crashed into sea after stalling in climb. Lost without trace pm (FCL). W/O PD Hendra +, Sgt KP O´Dowd +, no further info. Took off 14.28 (http://bb.1asphost.com/lesbutler/tony/tonywood.htm) Stalled and spun into sea on patrol 14.6.43 (Air Britain Serials)</t>
  </si>
  <si>
    <t>26.07.1943 Training 105 from Marham engine failure, crashed landed wheels up. Fincham, 5miles NE Downham Market, Norfolk 1432 (BCL). F/O WEG Humphrey ok, , Date confirmed by Mosquito crash log U/c retracted on ground Foulsham 26.8.43 (Air Britain Serials) 26.07.43 105 Sqn. DZ595 Undercarriage retracted on the ground at Foulsham. No injuries. (Mosquito Crash Log)</t>
  </si>
  <si>
    <t>29.07.1943 Intruder Sortie 25 from Church Fenton crashed into sea. off Hornsea pm (FCL). F/L ERF Cooke +, F/S FM Ellacott +, no further info Shortly after take off and only a few miles out to sea Pilot F/Lt Edred R.F. Cooke called base to report that he would return due to engine problems. After that nothing was heard. The aircraft crashed into the North Sea 15 miles east of Hornsea. Pilot F/Lt Edred R.F. Cooke has no known grave and is commemorated on the Runnymede Memorial while the body of Observer F/Sgt Frederick H. Ellacott was found washed ashore near Lakolk seaside hotel on 17/8 and was laid to rest in Kirkeby cemetery, presumably on 19/8-1943. Sources: AIR 27/306+16/889, UA, KK, CWGL. (http://www.flensted.eu.com/19430076.shtml) Crashed in sea 10m E of Flamborough Head Yorks. 30.7.43 (Air Britain Serials) 29.07.43- 25 Sqn. DD748 Crashed in sea ten miles off Flamborough Head, two missing. (Mosquito Crash Log)</t>
  </si>
  <si>
    <t>17.08.1943 CourierBOAC from Leuchars crashed on return from Stockholm, exploded. Glen Esk, Hill called Drumhilt, Map44 NO351,806 (Internet). , , to BOAC G-AGGF www.dalshian.freeserve.co.uk/site5.htm, tombuchan@talk21.com However several facts are known, namely that the repeater compass had been "snagged" due to significant bearing errors, on the flight before the crash. Also the aircraft radioed that they were turning back , some 40 minutes into their trip across to Sweden on the "Ball Bearing run". The reason for turning back was never transmitted. The Captain was BOAC's most senior and experienced pilot on the Mosquito up at Leuchars and was ex-RAF. Both engines seemed to be running under power when it struck high ground although the starboard prop unit showed 2 of the 3 blades were in the feather position, possibly indicating that the prop had been feathered, prior to impact. The Mosquito fleet at Leuchars was reported to have had problems with the fuel systems with a number of aircraft having turned back due to engine failure. (David Hardie on www.mossie.org)
Last June and July Norman Malaney posted several articles on the Mosquito Page forum at www.mossie.org about BOAC Mosquito operations. One article covered losses, info obtained from PRO sources. For G-AGGF (ex HJ720) it states:
On 17 August 1943, G-AGGF took off at 2016 hours GMT from Leuchars for Sweden. En route the crew experienced difficulty, appearing to have become lost and requested Control for numerous QLM's (bearing and distance information). It crashed 2130 hours at Glenshee, Glenesk near Inveremask Lodge killing Capt. C. A. Wilkins and R/O N. H. Beaumont. The Mosquito carried 608 kg of mail lost in the crash.
The Court of Inquiry speculated the aircraft suffered a major instrument or compass systems failure, hence the many requests for directions. The aircraft was always 40 degrees off course. The report criticized Air Traffic Control at several airfields for failing to recognize an emergency situation and not answering the air crew's pleas for directional information. (RobertR on RAF Commands Forum)
The actual location of this crash is a hill called Drumhilt, Glen Shee, remains of the aircraft are still present at the crash site. (Jim Corbett on RAF Commands Forum) Photos at http://mysite.orange.co.uk/aircraftwreckage/mosquito.htm G-AGGF Crashed at Glenlee Invermark Angus 17.8.43 [c/n 98742] (Air Britain Serials)
Construction number 98742 (http://www.airport-data.com/manuf/De_Havilland:24.html)</t>
  </si>
  <si>
    <t>5.09.1943 Interception 85 from West Malling hit by return fire of Ju88 KG6, crew baled out. near Tenterden, Kent pm (FCL). F/O ER Hedgecoe ok, Sgt JR Whitham ok, cv at Marshalls(Cambridge), delivered as NF 10.02.43-14.07.43 Apparently damaged by return fire from Ju88 and abandoned Tenterden Kent 15.9.43 (Air Britain Serials) 15.09.43 85 Sqn. HK123 Whilst firing at a Ju 88 the pilot heard a noise similar to that of perspex blowing in, they were in fact hit by return fire from the Ju 88. Unable to make base, the crew baled out and the aircraft crashed at Tenterden, Kent. The Ju(Mosquito Crash Log)</t>
  </si>
  <si>
    <t>09.10.1943 Night Patrol 85 from West Malling chased enemy aircraft towards Dover, hit by Dover AA fire, near Dover AA gun batteries (FCL). Lt PA Thorén, Norway +, P/O SP Benge +, no further info, cv at Marshalls(Cambridge), delivered as NF 10.02.43-14.07.43 09./10.10.43 HK 120 85 SQN G/f Ltn. Per Adolf Thorén (+) &amp; (P/O Benge) (+) Cra/s off Dover On his first combat sortie he got radar contact with a German aircraft and followed it and prepeared 
to attack. Then he was brought down and crashed into the water just off Dover. Later when the wreck was raised, it was. found traces of cannonfire, that led to the conclusion that it was shot down by own Dover A.A. units. (http://www.luftwaffe.no/Table2.htm) Date from FCWDv4 Pres. shot down by own AA St.Margarets Bay Kent 9.10.43 (Air Britain Serials) 08.10.43- 85 Sqn. HK12O Aircraft is believed to have been shot down by Dover guns since it was closing on a hostile aircraft when Dover guns opened fire, and crashed into sea at St. Margarets Bay. Two missing. (Mosquito Crash Log)</t>
  </si>
  <si>
    <t>09.10.1943 Night Patrol 488 from Bradwell Bay on retun engine trouble, crashed. into trees near Tolleshunt (FCL). F/L EC Ball +, F/O W Kemp RAF +, no further info, cv at Marshalls (Cambridge), delivered as NF 10.02.43-14.07.43 BALL, Flt Lt Edward Cecil, NZ40749, DFC, RNZAF - Mosquito Pilot 488 Sqn, RNZAF - 9 Oct 1943 (Age 33); England. (NZFPM) 9/10 October (FCWDv4) Three days later the squadron lost its most experienced pilot, Flight Lieutenant Ball,5 and his Scottish navigator, Flying Officer Kemp,6 when their Mosquito crashed near Bradwell Bay on return from a patrol. Ball had returned to begin a second tour of duty with No. 488 Squadron in July. He had earlier completed two tours of bomber operations, the second with No. 75 Squadron. Kemp also had much experience of bomber and night- fighter operations. (http://www.nzetc.org/tm/scholarly/tei-WH2-2RAF-c8.html) OTU/081 11/T2705 Amend: P/O E C Ball RNZAF. Add: After completing two tours of bombing operations (flying with 103 Squadron and 75 Squadron), F/L Ball, as he had now become, switched to Fighter Command and joined 488 Squadron at Bradwell Bay in Essex. Late in the evening of 9 October 1943, his Mosquito NF.XII HK204 crashed some six miles north-west of base, killing both members of crew. Remarkably, F/L Ball remained undecorated, despite flying fifty-seven operational sorties and logging in excess of a thousand hours of flying. [Chorley 26/08/07] (http://www.rafinfo.org.uk/BCWW2Losses/OTU.htm) Flew into ground in mist Tiptree Essex 9.10.43 DBF (Air Britain Serials) 09.10.43 488 Sqn. HK204 After flying in mist, crashed at Tolleshunt, Tiptree, and caught fire. (Mosquito Crash Log)</t>
  </si>
  <si>
    <t>14.11.1943 Special Task1409 Flt from Oakington crashed. near Merville, Northern France (BCL). P/O F Clayton DFM +, F/O WF John DFC +, rest in Merville Communal Cem Extension 14.11.43 Ofw. Adolf Glunz 5./JG 26 Mosquito  S.W. Lille: 8.000 m. [1409 Flight] 16.00 Film C. 2031/II Anerk: Nr.111 Took off 0740 for a long-range meteorological sortie to the Stuttgart area. (http://harringtonmuseum.org.uk/Aircraft%20lost%20on%20Allied%20Forces%20Special%20Duty%20Operations.pdf) Serial Range ML896 - ML924. 29 Mosquito B.Mk1X. Part of a batch of 300 delivered by De Havilland (Hatfield) between 10Jul43 and 20Oct43. Powered by Merlin 72 engines. ML914 was detached for trials with the 4,000lb 'Cookie' and 6-store Avro carrier. Airborne from Oakington. Cause of loss not established. Crashed near Merville (Nord), france, where both were buried 18Nov43 in the town's Communal Cemetery Extension. P/O Clayton's DFM had been Gazetted 10Sep43.. P/O F.Clayton DFM KIA F/O W.J.John DFC KIA (Lost Bombers) Missing on met sortie 14.11.43 (Air Britain Serials) Glunz was scrambled from Epinoy and guided to a position above and behind the Mosquito, which was skimming along the tops of the clouds. The Mosquito crew failed to see Glunz diving on them then approaching from behind and below and took no evasive action (JG 26 - Top Guns of the Luftwaffe)</t>
  </si>
  <si>
    <t>07.01.1944 Instep Patrol 157 from Predannack hit by return fire from Ju88 of ZG1 which was shot down, crew seen in dinghy, rescued 6 days later. SW Brest without trace pm (FCL). F/O PE Huckin ok, F/S RH Graham ok 07.01.44 Fw. Johann Puetz 7./ZG 1 Mosquito  [17.08N 07.30W] - Reference: CG MSS f. 219 Lost 7.1.44 NFD (Air Britain Serials)</t>
  </si>
  <si>
    <t>28.01.1944 Interception Patrol 85 from West Malling Starboard engine caught fire, crew baled out. off Dungeness, without trace (FCL). S/L (A) JAT Parker RNVR + , S/L (A) TH Blundell RNVR +, cv at Marshalls(Cambridge), delivered as NF 10.02.43-14.07.43, no further info 28/29 January (FCWDv4) Engine overheated abandoned over sea 28.1.44 (Air Britain Serials) 28.01.44 85 Sqn. HK122 Starboard engine caught fire and crew baled out leaving aircraft to crash into the sea. (Mosquito Crash Log)</t>
  </si>
  <si>
    <t>09.02.1944 Low level test flight 540 from Benson crashed and exploded. on Ridge of Arun Fawddwy, Wales, Gwynedd (Internet). F/O Narek Slonski +, F/O Paul Riches DFC +, Pilot polish, no known gravesite. www.gpswalker.cwc.net Marek Ostoja Slonski, a Polish pilot serving with the RAF, was quite an experienced pilot who had flown operationally with a Polish squadron before coming to England to serve with 540 Squadron at Benson,Oxfordshire. He was killed in Mosquito LR412 along with his navigator ,when it struck the mountain of Aran Ffawdwy,nr Dolgellau in cloud. See also http://news.bbc.co.uk/2/hi/uk_news/wales/3470421.stm Polish Flying Officer M Ostoja-Slonski was piloting the aircraft on the 9th February 1944, both he and his navigator Flying Officer Paul Riches DFC were on a flap test and cross country flight, when they collided with the cloud covered summit of Aran Fawddwy (north Wales) at 2,000 feet - both, sadly, were killed. 
The aircraft belonged to 540 Squadron at RAF Benson. One of its twin Rolls-Royce Merlin 25 engines was removed from the crash site and placed on a stone plinth at the entrance to Esgair-gawr Farm, near Rhydymain, north Wales, as a permanent memorial to the fallen airmen. A couple of years ago a memorial service was held at the spot in memory of both Flying Officers. (Ref: No Landing Place Vol 2, Edward Doylerush, 1999) (http://www.pbase.com/gefailgof/mosquito) Flew into high ground on navex Aran Fawddwy Mtn. Dolgellau Merioneth 9.2.44 (Air Britain Serials) 09.02.44 540 Sqn. LR412 Aircraft was on a cross country and flap test when it caught fire and crashed on Aran Fawddy Mountain near Dolgeilau, Merionethshire. The pilot was killed. (Mosquito Crash Log)</t>
  </si>
  <si>
    <t>16.02.1944 1145 Special Duty1409Flt from Wyton crashed and burst in flames. 1215 (BCL). F/O AW Powell-Wiffen inj+, P/O H Ashworth inj+, taken to RAF Hospital Ely where they died next day from their burns Crashed in circuit in bad visibility after aborting met sortie Wyton 16.2.44 (Air Britain Serials)</t>
  </si>
  <si>
    <t>02.1944 raid on V1 launch site 464 from hit by 40mm shells, starboard wing and fuselage damaged, on landing undercarriage collapses and plane written off. at Friston airfield, Sussex (MIAS). F/O G Oxlade ok, F/L D Shanks ok, Served with 464 Sqn, under RAF control 2/44 to 21/2/44 Coded SB-J. w/o on landing after only one month's service. (Brian Fillery's website) Damaged by flak attacking V-1 site in Pas de Calais 21.2.44 SOC (Air Britain Serials)</t>
  </si>
  <si>
    <t>09.03.1944 Ranger 418 from Bradwell Bay . east of Avranches, unknown location pm (FCL). W/C RJ Bennell DFC AM +, F/O F Shield DFC RAF +, both buried in Lessay (Manche) Cem France Received from No.27 Movements Unit, 3 February 1944; missing in action, 9 March 1944; Wing Commander R.J. Bennell killed. TH-J, letter on list dated 3 February 1944. (Hugh Halliday) Day Ranger sortie (FCWDv4) Missing on day intruder mission to Rennes 10.3.44 (Air Britain Serials)</t>
  </si>
  <si>
    <t>11.04.1944 am Instep patrol151 from Colerne Shot down by Ju88C of ZG1 . over Bay of Biscay, unknown location (FCL). P/O HK Kemp RNZAF +, F/S JR Maidment +, no further info KEMP, Plt Off Harold Keith, NZ411514, RNZAF - Mosquito Pilot 151 Sqn, RAF - 11 Apr 1944 (Age 22); France. See also MM438. Missing from sweep off Brittany 11.4.44 (Air Britain Serials)</t>
  </si>
  <si>
    <t>12.04.1944 Interception patrol 307 from Coleby Grange crashed. 50 miles off Spurn Head (FCL). W/O J Wisthal +, W/O J Wozny +, cv at Marshalls(Cambridge), delivered as NF 10.02.43-14.07.43, no further info 12-Apr-44. Mosquito NFXII HK132, W/O J. Wisthal KIA / W/O J. Woźny KIA. Probably shot down over sea during patrol sortie. (307 Sqn Website) Missing from patrol pres. ditched in North Sea 12.7.44 (Air Britain Serials)</t>
  </si>
  <si>
    <t>10.05.1944 1730 Training, AI 157 from Swannington crash landed on return to base, undercarriage collapsed. Swannington airfield 1915 (BCL). F/L J Tweedale ok, F/L Cunningham ok, cv at Marshalls(Cambridge), delivered as MKXVI 04.09.43-26.02.44 157 sqn Mosquito XVII HK157 RS:? t/o 1730 Training Tweedale J F/Lt, Cunningham J F/Lt. Crash-landed on return to base at 19.15, losing its starboard u/c. No injuries. U/c collapsed on landing Swannington 10.5.44 (Air Britain Serials)</t>
  </si>
  <si>
    <t>13.06.1944 Defensive Patrol 410 from Hunsdon crash landed on beachhead after sucessful combat against He177. unknown beachhead (FCL). P/O LJ Kearney ok, F/O NW Bradford ok, no further info. Eight-five minutes later P/O L.J. Kearney and F/O N.W. Bradford, who already had one victory to their credit, made it two by shooting down an He.177 in flames north-east of Le Havre. Their first burst missed the Heinkel, which was seen to be carrying some object slung out-board of each engine; but the second burst struck home. The starboard engine and wing root began to burn, and a large panel blew off. As the Mosquito orbitted, watching the bomber go down steeply in flames, one member of the crew was noticed to bale out. When the Heinkel crashed the terrific explosion illuminated and shook the night fighter 6,000 feet above. Kearney nosed down to take a photograph of the fiercely burning wreckage. At that moment the Mosquito's engine began to cut up. First, one ran rough, streaming sparks; then the other started to heat up and the first one again caught fire. The propeller was feathered and the flames died out but, unable to maintain height, Kearny asked if he could put down on one of the advanced landing grounds on the beachhead. It was necessary to fire Very lights so the night fighter could see where the strip was and in turn be located by the ground control. The first attempt at a crash-landing overshot and, after skimming under a balloon barrage that was flying at one end of the strip, Kearney and Bradford tried again. The Mosquito hit the ground, wheels up, and skidded to the end of the runway where it struck a truck, killing a man who was in it. The wreckage finally came to a stop in a field, a complete washout, but neither of the crew was injured. (http://www.rcaf.com/410squadron/410eng1.htm) Crashed in Normandy on patrol 13.6.44 (Air Britain Serials)</t>
  </si>
  <si>
    <t>21.06.1944 eveng Defensive Patrol 219 from Bradwell Bay In action with EA south of Felixstowe, crashed into sea. probably south Felixtowe into sea, unknown location (FCL). F/O LV Hayes +, F/O BS James +, cv at Marshalls(Cambridge), delivered as MKXVI 04.09.43-26.02.44, no known graves 20/21 June 1944, lost while chasing an enemy aircraft (FCWDv4) Missing pres. crashed in North Sea 20.6.44 (Air Britain Serials)</t>
  </si>
  <si>
    <t>08.07.1944 Beachhead patrol 410 from Zeals destroyed Ju88 but starboard engine knocked out by debris. Navigator baled out and rescued. Lost without trace (FCL). F/L SB Huppert +, F/O JS Christie ok, no known grave, no further info 7/8 July 1944 (2nd TAF). Mosquito says MM570 was hit by return fire from an Me 410, which it also shot down. RA-B (de Havilland Mosquito) Missing from patrol over Normandy 8.7.44 (Air Britain Serials)</t>
  </si>
  <si>
    <t>22.07.1944 pm Day ranger 29 from Hunsdon found themselves over airfield and shot down in flames. over Plantlunne? Airfield (FCL). F/L GE Alison +, Sub Lt. (A) CW Porter RNVR +, no further info, both buried in Reichswald Forest Cem Germany, Squadrons first day ranger Lt.C.W.Porter RNVR KIA 22-july-1944. FAA Observer/Navigator (Ross McNeill) Initially buried at Lingen-on-Ems (Juergen Haus) Lt Porter was a FAA Observer/Navigator and was lost when Mosquito HK515 was shot down over Plantlunne. It was quite common for the flying services to detach aircrew to other services for air experience on aircraft types. (http://www.rafcommands.com/cgi-bin/dcforum/dcboard.cgi?az=show_thread&amp;om=621&amp;forum=DCForumID6&amp;archive=yes and http://www.naval-history.net/xDKCas1944-07JUL.htm
) Porter is buried in grave 16.E.13, In Grave 16.E.12 is F/Lt George E Allison (pilot) listed as 23 Sqn Shot down nr Plantlunne 22.7.44 (Air Britain Serials) 
A German file of air crashes says a Mosquito came down at Plantlunne at 16.22 on 22 July 1944.</t>
  </si>
  <si>
    <t>26.07.1944 ASR sortie for MM468 96 from West Malling Engine trouble after hit by AA fire, crash landed with engine stopped, ran into Mustang on ground and burnt out. probably West Malling airfield? (FCL). LT (A) FW Richards ok, Lt (A) Baring ok, no further info http://web.archive.org/web/20031221170435/www.hurricane.fsbusiness.co.uk/hailshamruraldistrict.htm indicates this may have been Friston airfield. 25/26 July 1944 (FCWDv5) Damaged by own AA overshot landing and hit Mustang HB882 Friston 26.7.44 (Air Britain Serials) 26.07.44 96 Sqn. MM494 Collided with Mustang HB882 of 316 Squadron when overshooting landing at Friston aerodrome due to damage by 'friendly' A.A. fire. (Mosquito Crash Log)</t>
  </si>
  <si>
    <t>03.08.1944 Air Test 239 from West Raynham overshot and crashed, breaking up and burst in flames. at West Raynham airfield 1610 (BCL). F/O N Veale +, F/O RD Comyn +, crash reported as West Raynham, but maybe wrong Crashed on overshoot West Raynham 3.8.44 (Air Britain Serials) 03.08.44 ?. DD749 Aircraft stalled into ground from one hundred and fifty feet at West Raynham whilst taking overshoot procedure, killing two. (Mosquito Crash Log)</t>
  </si>
  <si>
    <t>06.08.1944 pm Day Ranger 151 from Predannack Hit attacking train. Lost without trace (FCL). F/S C Fletcher +, F/S DJ McRae +, both buried in Janzac Cem France. This plane is listed in Sqn ORB Form 541 as MM243? First day ranger of 151 Sqn August 5 &amp; 6 Successful Ranger operations were carried out against railway targets. On one of these F/O Honeyman with W/O Harding and Sgt Fletcher with Sgt MacRae, were taking part. This was the first operation for Sgts Fletcher and MacRae, but in the attacks that they made against transport targets, they were shot down and lost. (www.151squadron.org.uk) 45° 26' 20" N 0° 26' 30" W (45.4388889 -0.4416667) (http://aerosteles.hydroretro.net/fiche.php?code=jonzac-raf&amp;PHPSESSID=43c967dd352088e0eee641d6abaf3105) Text on memorial reads: On 6th August 1944, arriving from a southerly direction a Mosquito successfully attacked a German munitions train loading at Jonzac station. Unfortunately the tail of the plane caught on two plane trees dominating the bridge, causing it to crash on the telephone exchange, whilst the wagons exploded for two days. Brave rescuers could not save the crew who now rest in the town's old cemetary, and in hommage to the valourous fighters, built with their own hands a small monument approximately on the crash site. The pilot A. Fletcher was 21 years old, the navigator D. McRae was 24 years old. There were no casualties in the Jonzac population. Missing from day intruder mission 6.8.44 (Air Britain Serials)</t>
  </si>
  <si>
    <t>07.08.1944 1059 Training 617from Woodhall Spa starboard engine failed followed by structural failure of wing, plunged into shallow water . by the foreshore off Wainfleet bombing range 1112 (BCL). F/O WA Duffy DFC RCAF +, F/O P Ingleby +, Duffy rests in Harrogate Cem, Ingleby rests at Coningsby DUFFY, F/O W.A. - Pilot - No.617 Sqn - Mosquito NT202 - 7 August 1944 - flying accident, buried in UK (Hugh Halliday) Was also used for photographic reconnaissance trips to La Pallice and Brest priot to attacks by 617. N on 617 Squadron (Squadron ORB) Duffy had just completed his tour. In the book "The Dambusters", Paul Brickhill points out that this aircraft was the one used by Cheshire to mark the Munich raid and the dive bombing may have overstressed the wing span, which collapsed during this dive. The ORB consistently puts Cheshire in N - though it gives a variety of serial numbers for his N aircraft. A photo at http://www.627squadron.co.uk/album.html shows aircrew in from of "Leonard Cheshire's Mk VI Mosquito at RAF Woodhall Spa" - MH therefore believes that NT202 N may have been Cheshire's personal craft, however NS993 is probably a better bet, since the ORB consistently gives Cheshire's aircraft as MS993, N. (Note MS should likely be NS) Broke up in air during dive bombing practice Whinfleet Sands Lincs. 7.8.44 (Air Britain Serials) 07.08.44 617 Sqn. NT202 Aircraft crashed into the ground at Wainfleet Sands bombing range after breaking up in the air. (Mosquito Crash Log)</t>
  </si>
  <si>
    <t>13.08.1944 pm Ranger 151from Predannack crashed into trees at low level over France. Lost without trace (FCL). F/O EN Slade +, F/O F Heath +, both buried in Nantes Cem A bombing Ranger to the Poitiers area was undertaken by F/O Ayton with F/Lt Dines, F/Lt Thacker with F/O Hall, and F/O Slade with F/O Heath. In the low level run over the-target which was an important railway junction, F/O Slade's aircraft was shot down. (http://www.151squadron.org.uk/) Hit trees near Coulommiers during Ranger No. 224 (FCWDv5) Crashed after attacking rail target probably due to own bombs on intruder mission 8.8.44 (Air Britain Serials)          See http://www.aerosteles.net/fiche.php?code=vivonne-mosquito&amp;lang=en</t>
  </si>
  <si>
    <t>21.09.1944from not delivered to forces, crashed before acceptance on landing approach. near Bankstown, New South Wales (MIAS). F/L Ifould +, , no further info Built as F.B.40, not delivered. Final disposition: crashed at Bankstown, New South Wales before acceptance, October 1944. (Beaufort, Beaufighter and Mosquito in Australian Service, Stewart Wilson, 1990) Stalled short of runway, F/L E.M. Ifould killed. Crashed Bansktown NSW 21.09.44 prior to RAAF Acceptance (Air Britain Serials)</t>
  </si>
  <si>
    <t>23.09.1944 1058 Training 192from Foulsham crash landed. into ploughed field near Briston, 18miles NW Norwich 1200 (BCL). F/L CG Clarke inj, F/O RW Dobson inj, modified by Vickers-Armstrong for 618Sqn Crashed in forced landing Briston Norfolk 23.9.44 (Air Britain Serials) 23.09.44 192 Sqn. DZ535 Aircraft crash landed in field at Briston, Norfolk, and went through a hedge on one engine. (Mosquito Crash Log)</t>
  </si>
  <si>
    <t>25.09.1944 Patrol 409 from St.Andre or LeCulot Damaged by debris of He111 and crash landed. near Lille (FCL). W/O LE Fitchett ok, F/S AC Hardy ok, same crew as FCL 20.09.44 24/25 September 1944 engaged He 111 over Maastricht and was badly damaged when e/a exploded. Mosquito XIII MM589 KP-U 409 Sqn. flown by W.G. Kirkwood June-July 44. (Aces High) Damaged by debris from He111 and crashlanded nr Lille 25.9.44 (Air Britain Serials)</t>
  </si>
  <si>
    <t>07.10.1944 eveng Patrol 25 from Coltishall Reported contact with EA, then silence. Lost without trace (FCL). F/O J Henderson pow, F/O RA Nicholls +, cv at Marshalls(Cambridge), delivered as MKXVI 04.09.43-26.02.44. No further info 7/8 October 1944 (FCWDv5) 7/8 October 1944 (FCWDv5) Hit by flak at 17.20 German time, crashed into the Westerschelde. See details at http://www.wingstovictory.nl/database/database_detail.php?wtv_id=451 Missing 7.10.44 (Air Britain Serials)</t>
  </si>
  <si>
    <t>20.10.1944 eveng Evening patrol 410 from Amiens/ Glissy poor visibility on return, crashed into a hill. near Corbie, France (FCL). F/O KR Walley +, F/S Frederic Robert Charnock +, both buried in Calais Canadian War Cem. Time 22:00 (2nd TAF) 20/21 October (Fighter Command War Diaries Volume 5) F/O K.R. Walley and F/S F.R. Charnock were killed on 20 October when their Mosquito crashed into a hill near Corbie as they were returning from a patrol. A comparatively new crew, Walley and Charnock had joined No. 410 late in August while the Squadron was at Colerne. (The History of 410 Squadron) Flew into hill on night patrol in bad visibility nr Corbic France 20.10.44 (Air Britain Serials) Some wreckage recovered by Pierre Ben in 2013 (http://forum.keypublishing.co.uk/showthread.php?t=123036)</t>
  </si>
  <si>
    <t>25.10.1944 1148 Air Test 157 from Swannington port engine failed, aircraft veered from runway and collided with obstruction. at Swannington airfield (BCL). W/O B Miller RAAF ok, , 157 sqn Mosquito XIX MM671 RS-C t/o/1148 Air test, Miller B W/O RAAF, Lost power on t/o, crashing into an obstruction. No injuries. (85 Sqn and 157 Sqn losses website) Lost power on take-off swung and hit obstruction on air test Swannington 25.10.44 (Air Britain Serials) 25.10.44 157 Sqn. MM671 One engine lost power on take-off from Swannington aerodrome so take-off was abandoned and the aircraft over-ran aerodrome. Crew safe. (Mosquito Crash Log)</t>
  </si>
  <si>
    <t>27.10.1944 1105 Training 239 from West Raynham spun and crashed. nto Stapleford Woods near Coddington, 2miles ENE Newark-on-Trent, Nottinghamshire 1125 (BCL). F/L JH Roberts +, Sgt AH Ashcroft +, Roberts buried in Kent, Ashcroft rests in Wolverley. According to "The Long Road To The Sky - Night Fighter Over Germany" by Graham White, who was on 239 at the time, this aircraft was carrying out mock attacks on a bomber during a cooperation exercise, and was caught in the slipstream. The aircraft stalled and spun from 7 thousand feet, recovering briefly at 1,500 feet before spinning the other way and crashing. Further to the information on the crash of the 239 Squadron Mosquito on 27/10/1944 during fighter affiliation with 49 Squadron, Sgt Ashcroft from F/O G.Lee's crew is now listed in the Roll of Honour. (http://homepages.which.net/~dc.boughton/4t9sa03.htm) Spun into ground nr Newark Notts. 27.10.44 (Air Britain Serials) 27.10.44 239 Sqn. DZ256 Aircraft spun into ground at Stapleford Woods near Newark, Lincs., whilst doing fighter affiliation and following a Lancaster in slow spiral. (Mosquito Crash Log)</t>
  </si>
  <si>
    <t>15.11.1944 eveng Interception patrol 25 from Castle Camps Shot down by own AA fire, crew had to bale out, aircraft crashed. near Kenningham (FCL). W/C LJC Mitchell ok, F/L DL Cox ok, no further info. 14/15 November 1944 (FCWDv5) Damaged by own AA on night patrol and abandoned Garboldisham Norfolk 14.11.44 (Air Britain Serials) 14.11.44 25 Sqn. MV526 The aircraft was damaged by A. A. fire off Southwold, Suffolk, while being vectored through gun belt due to fuel shortage. The crew abandoned the aircraft which crashed at Garboldisham, Norfolk. (Mosquito Crash Log)</t>
  </si>
  <si>
    <t>11.1944 5 OTU from crashed. into sea off Cabbage Tree Island, New South Wales (MIAS). , , no further info Built as F.B.40. Delivered during October 1944. Final disposition: crashed into sea off Cabbage Tree Island, New South Wales, November 1944. (Beaufort, Beaufighter and Mosquito in Australian Service, Stewart Wilson, 1990) Crashed into sea east of Cabbage Tree Island NSW 16.11.44 (Air Britain Serials)</t>
  </si>
  <si>
    <t>23.11.1944 Air Test 109 from Little Staughton crashed almost immediately. near Little Staughton airfield (BCL). F/L JW Shaw ok, , to R.N. Crashed on take-off for air test Little Staughton 23.11.44 [Broken up 16.7.48 per Roundel] (Air Britain Serials)</t>
  </si>
  <si>
    <t>18.09.1944 Airborne Ops Support Mission 219 from Bradwell Bay Undercarriage problem, crash landed, thought to be no enemy action. near Amiens/ Glisy (FCL). F/L AMJ Custers ok, F/O JW Backhouse ok, Pilot was Belgian. U/c leg jammed and u/c collapsed on landing Amiens/Glisy 6.1.45 (Air Britain Serials)</t>
  </si>
  <si>
    <t>13.01.1945 early am Scramble (alarm start) 409 from Lille/ Vendeville Combat with EA, engine caught fire, bounced on landing on one engine in snow, stalled and crashed. Probably Lille airfield (FCL). F/L WH McPhail +, F/L JE Donoghue +, no known graves, no further info 12/13 January 1945 (FCWDv5) Time 06.50 (2nd edition of 2nd TAF). Bounced on landing in snow and stalled Lille/Vendeville 13.1.45 (Air Britain Serials)</t>
  </si>
  <si>
    <t>26.01.1945 Training 85 from Swannington sudden weather deterioration recalled plane, use of Mother procedure, dived into ground with explosion. near Oulton airfield , Norfolk (BCL). F/L TW Redfern +, F/O AF Witt +, both taken to their home towns for burial 85 sqn Mosquito NF30 MV546 VY-P t/o ? Training Redfern TW F/L +, Witt A F F/O +, Night flight exercise in bad weather. Dived into the ground at Oulton aerodrome, 4 miles north of base. (85 Sqn and 157 Sqn Losses website) Flew into ground on approach in bad visibility on training flight Oulton 26.1.45 (Air Britain Serials) 25.01 45 85 Sqn. MV546 Aircraft in low flight looking for Oulton airfield or attempting to approach it by marker in bad visibility, pilot failed to check altimeter and flew into ground. (Mosquito Crash Log)</t>
  </si>
  <si>
    <t>31.01.1945 5 OTU from crash landed due to structural failure. near Williamstown, New South Wales (MIAS). 
RAAF Mosquito A52-29 (Mark FB.40) broke up in flight after the failure of of the mainplane on 31 January 1945 at Williamtown in New South Wales. This structural failure was witnessed by many people. This aircraft was delivered to the RAAF in January 1945. A search of the Australian War Memorial Roll of Honour database shows that the following two RAAF Personnel from No. 5 Operational Training Unit were killed on 31 January 1945. It is possible that they may have been the crew of Mosquito A52-29. Can anyone please confirm this? Pilot Officer Robert Neill Tucker Flying Officer Francis John White http://home.st.net.au/~dunn/nsw19.htm . Built as F.B.40. Delivered during January 1945. Final disposition: crashed near Williamstown, New South Wales, January 1945. (Beaufort, Beaufighter and Mosquito in Australian Service, Stewart Wilson, 1990)
RAAF Mosquito A52-29 (Mark FB.40) broke up in flight after the failure of of the mainplane on 31 January 1945 at Saltash Range near Williamtown Airfield in New South Wales. This structural failure was witnessed by many people. This aircraft was delivered to the RAAF in January 1945. The aircraft was engaged in an air to ground gunnery training exercise at the time of the accident. It had been in the air for 20 minutes during which time three passes had been made at the target. While attempting the fourth pass at the target the starboard mainplane disintegrated at about 200 feet in a 20 degree shallow dive. The de-lamination occurred at the point that where firing of the guns would have commenced and pull out of the dive would commence. The aircraft did not pull out of the 280 mph dive and crashed on to a property owned by the Hunter River District Water Board near the northern boundary fence of the Air to Ground Gunnery Range.
It is believed that the upper double skin failed in shear between ribs 7 and 11. The inboard portion to rib 1 then lifted vertically and the whole double skin broke away upwards and backwards. In failing, this portion started as failure in the top single skin and leading edge. The single skin carried away breaking the tip attachment. Failure of the tip then occurred followed by the lower skin and spars outboard from the engine.
A witness gave evidence that the aircraft, flown by a different pilot, had a severe pullout at zero altitude from a dive the previous day and vapour trails at the wing tips were observed during this maneuver.
Mosquito A52-29 was manufactured by De Havilland (Aust.) and delivered to the RAAF on 12 January 1945 and was alloted to 5 O.T.U. on 14 January 1945. The aircraft had flown 21 hours 45 minutes prior to the commencement of this exercise.
A search of the Australian War Memorial Roll of Honour database shows that the following two RAAF Personnel from No. 5 Operational Training Unit were killed on 31 January 1945. It is possible that they may have been the crew of Mosquito A52-29. Can anyone please confirm this?
Flying Officer Francis John White - Pilot
Pilot Officer Robert Neill Tucker - Navigator
Michael White, the son of Flying Officer Francis John White told me that his father is buried at Sandgate War Cemetery alongside Pilot Officer Tucker. and a number of other pilots lost during the introduction of the Australian-built Mosquitoes into service. John has his father's log book which has been completed for the flight in A52-29.
Michael White believes they were both instructor pilots undergoing their conversion at 5OTU before commencing duties as instructors on the Mosquitoes at Williamtown.
Michael White told me that details of the accident and the problems with the de-lamination of the mainplane on Australian built Mosquitoes is covered in "Mosquito Monograph - A history of Mosquitoes in Australian &amp; RAAF Operational" by David Vincent.
David Gowland, the great, great, great grandson of Robert Braithwaite Tucker who is buried at the Coburg Cemetery in Melbourne, told me that besides commemorating Robert Braithwaite (died 1908) and his wife Mary Ann Tucker (died 1925) the headstone also states the following:-
Also their noble
And devoted grandson
P/O Robert Neil Tucker
Who’s brilliance was sacrificed
On the 31st of January 1945
Through Sabotage
And Faulty Aircraft
Aged 23 years
“Our Neil”
“One of Nature’s gentlemen”
Note the mention of sabotage in the above headstone words.
John Winterbotham told me that his father's best man was Francis John White. 
Mervyn Williams told me that he lost his best friend when Neill Tucker was killed on the training flight at 5 OTU Williamtown, just prior to joining 1 Squadron, Fighter/ Bomber Intruders, equipped with Mk1V English Mosquito's, for posting to SE Asia. The training at 5 OTU was on Mk40 Australian Made Mosquito's.
Mervyn Williams believe the reason for the crash was a defective wing in which the glue joints were faulty, the top surface of one wing peeled away and was probably the only remaining component. The reason for the crash would therefore have been fairly easy to investigate. Geoffrey De'Haviland flew to Australia to investigate a series of accidents involving the Mk40. 
Mervyn Williams told me that Neill Tucker transferred to the RAAF from the Australian Military Forces and trained as a specialist Navigator (Nav. W.) at 2 A.O.S. Mt. Gambier in 1944. Mervyn did not really know the pilot, Frank White, other than he remember him as a 'very nice guy' and a gentleman officer. 
A search of the Commonwealth War Graves site then revealed the following:-
In Memory of
FRANCIS JOHN WHITE
Flying Officer
413454
Royal Australian Air Force
who died on
Wednesday, 31st January 1945. Age 21.
Son of Walter John and Cecilia Anna White; husband of Margaret Jean White, of Tamworth.
Cemetery: NEWCASTLE (SANDGATE) WAR CEMETERY, New South Wales, Australia
Grave Reference/Panel Number: Plot K. Row C. Grave 13.
In Memory of
ROBERT NEILL TUCKER
Pilot Officer
438666
Royal Australian Air Force
who died on
Wednesday, 31st January 1945. Age 23.
Son of Charles Herbert Leopold and Winifred Eileen Tucker; husband of Norma Lesley Tucker, of Mont Albert, Victoria.
Cemetery: NEWCASTLE (SANDGATE) WAR CEMETERY, New South Wales, Australia
Grave Reference/Panel Number: Plot K. Row C. Grave 14.
The following 3 files are held by the National Archives of Australia on this accident. I have not looked at these files. If anyone in Canberra would like to look at them and pass on any relevant information to me via e-mail, it would be much appreciated.
Title: Mosquito A52-29 Court of Inquiry re Accident at Saltash near Williamtown on 31.1.45
Series number: A705
Control symbol: 32/32/511
Barcode no: 165896 
Title: Mosquito A52-29 - Court of Inquiry - re Accident at Saltash near Williamtown on 31/1/45
Series number: A705
Control symbol: 32/32/571
Barcode no: 3346765
Title: Technical investigation to accident Mosquito aircraft A52-29
Series number: A705
Control symbol: 9/52/145
Barcode no: 164657 
ACKNOWLEDGEMENTS
I'd like to thank Michael White, David Gowland, John Winterbotham and Mervyn Williams for their assistance with this web page.
(http://home.st.net.au/~dunn/ozcrashes/nsw19.htm) Crashed Williamtown NSW 31.01.45 (Air Britain Serials)</t>
  </si>
  <si>
    <t>02.02.1945 1900 Training 109 from Little Staughton on return overshot attempt, port engine shut and crashed into Lancaster NG443 of 582Sqn. at Little Staughton airfield (BCL). F/L LA Bolin RCAF ok, , Engine cut on attempted overshoot crashlanded and hit Lancaster NG443 Little Staughton 2.2.45 (Air Britain Serials) 02.02.45 109 Sqn. MM155 Pilot on approach to land at Little Staughton aerodrome found himself undershooting, opened up to go around again but port engine cut, aircraft crash landed and collided with Lancaster NG443 of 582 Sqn. which was damaged. Crew unhu(Mosquito Crash Log)</t>
  </si>
  <si>
    <t>02.1945 5 OTU from landing accident, converted to components. at Williamstown airfield, New South Wales (MIAS). Built as F.B.40. Delivered during December 1944. Final disposition: converted to components after landing accident at Williamstown, NSW, February 1945. (Beaufort, Beaufighter and Mosquito in Australian Service, Stewart Wilson, 1990) Overshot and ground looped Williamtown NSW 06.02.45 (Air Britain Serials)</t>
  </si>
  <si>
    <t>02.1945 5 OTU from undercarriage collapses on take off, converted to components. at Williamstown airfield, New South Wales (MIAS). Built as F.B.40. Delivered during January 1945. Final disposition: converted to components after undercarriage collapsed on takeoff at Williamstown, New South Wales, February 1945. (Beaufort, Beaufighter and Mosquito in Australian Service, Stewart Wilson, 1990) U/c collapsed on takeoff Williamtown NSW 10.02.45 (Air Britain Serials)</t>
  </si>
  <si>
    <t>02.1945 5 OTU from crashed on landing accident, converted to components. at Williamstown airfield, New South Wales (MIAS). Built as F.B.40. Delivered during January 1945. Final disposition: converted to components after landing accident at Williamstown, NSW, February 1945. (Beaufort, Beaufighter and Mosquito in Australian Service, Stewart Wilson, 1990) Overshot and groundlooped Williamtown NSW 12.02.45 (Air Britain Serials)</t>
  </si>
  <si>
    <t>02.1945 5 OTU crashed near Morriset, New South Wales (MIAS). Built as F.B.40. Delivered during December 1944. Final disposition: crashed near Morriset, New South Wales, February 1945. (Beaufort, Beaufighter and Mosquito in Australian Service, Stewart Wilson, 1990) Crashed Morriset NSW 15.02.45 (Air Britain Serials)</t>
  </si>
  <si>
    <t>23.03.1945 Training 141 from Little Snoring starboard engine failed at 5000ft, emergency landing, touchdown too fast and far down the runway, tried to raise undercarriage but overrunning. Damage beyond repair. at West Raynham airfield 1236 (BCL). F/L ED Drew RCAF ok, , Engine cut overshot landing and u/c raised to stop West Raynham 23.3.45 (Air Britain Serials) 23.03.45 141 Sqn. NT456 Overshot at West Raynham, retracted undercarriage and slid off end of runway. Crew unhurt. (Mosquito Crash Log)</t>
  </si>
  <si>
    <t>05.04.1945 Rover Patrol Bombing support 333 from Banff, Torslanda 1615 (Nöd). Maj Haakon Wenger ok, Fähnr Hagbard Hansen ok, both crew norwegian, returned to UK within 2 days. KK-E, navigator Sjt. Hagbarth Hein Hanssen, aircraft hit by 40mm groundfire over Kattegat area and had to land in Sweden. (http://www.luftwaffe.no/Table2.htm) Damaged by flak and bellylanded Goteborg/Torslanda 5.4.45 (Air Britain Serials)</t>
  </si>
  <si>
    <t>12.04.1945 Training, interception practie 157 to from Swannington seen by F/S KW Crane at 9000ft on fire, diving steeply, crashed some 6miles NW Feltwell airfield, Norfolk (BCL). F/S JM More +, Sgt TJH Westoby +, Moore buried in Bassenthwaite Halls, Westoby rests in Cambridge City Cem 157 sqn Mosquito XIX MM677 RS-? t/o ? Training. Moore J M F/S +, Westoby T J H Sgt +. Crashed, on fire, near Feltwell, Norfolk. (85 Sqn and 157 Sqn Losses website) Lost wing recovering from dive on air test 6m NW of Feltwell 12.4.45 (Air Britain Serials) 12.04.45 157 Sqn. MM677 Aircraft was in recovery from steep dive when port mainplane failed and crashed six miles NW of Feltwell. (Mosquito Crash Log)</t>
  </si>
  <si>
    <t>13.04.1945 Training 571 from Oakington low level across airfield, pulled up sharply but clipped tree and flick rolled twice before crashing. at Oakington airfield (BCL). F/L MJT Cane DFM +, P/O RJ Mirow RAAF +, Cane rests in Bromley Hill Cem, Mirow lies in Cambridge Cty Cem Hit tree low flying over Oakington 13.4.45 DBF (Air Britain Serials) 13.04.45 571 Sqn. RV357 Aircraft was shooting up Oakington aerodrome, pulled up to avoid trees but struck them with the port wing, turned over twice in the air on fire and crashed, killing two. (Mosquito Crash Log)</t>
  </si>
  <si>
    <t>04.1945 1RAAF from landing accident. at Kingaroy airfield, Queensland (MIAS). To RAAF, A52-503 To RAAF 13.9.44 as A52-503 1 Sqn Landing Accident Kingaroy QLD 14.04.45. (Air Britain Serials)</t>
  </si>
  <si>
    <t>04.1945 5 OTU crashed at Barrington Tops, New South Wales (MIAS). Built as F.B.40. Delivered during March 1945. Final disposition: crashed at Barrington Tops, New South Wales, April 1945. (Beaufort, Beaufighter and Mosquito in Australian Service, Stewart Wilson, 1990) Crashed into trees in dense cloud or fog at Barrington Tops nr Scone NSW 16.04.45 (Air Britain Serials)</t>
  </si>
  <si>
    <t>04.1945 1RAAF crashed. near Kingaroy, Queensland (MIAS). To RAAF, A52-501 F/L Rule and P/O Sparks both killed (Sqn ORB) Appears to have been NA-P (NA-F?) on 1 Sqn RAAF. To RAAF 13.9.44 as A52-501 1 Sqn Crashed on operation practice flight bombing range Kingarow QLD - 16.04.45. (Air Britain Serials)</t>
  </si>
  <si>
    <t>25.04.1945 1510 Air Test163 from Wyton on return heavy 3point landing, starboard undercarriage gave way at Wyton airfield 1603 (BCL). F/O F Langford RAAF ok, , U/c collapsed on landing Wyton 25.4.45 (Air Britain Serials)</t>
  </si>
  <si>
    <t>05.05.1945 1047 Training 627 from Woodhall Spa veered to starboard, pilot over-corrected and swung plane 180°, undercarriage collapsed, airframe SoC 02.06.45. at Woodhall Spa airfield 1047 (BCL). F/L DJ Moore RCAF ok, 4,000lb bomb bay conversion (Brian Fillery) AZ-L (http://www.627squadron.co.uk/album.html) Swung on take-off and u/c collapsed Woodhall Spa 5.5.45 (Air Britain Serials)</t>
  </si>
  <si>
    <t>08.06.1945 2244 Training 608 from Downham Market on return swerved to starboard and crashed with high speed into building at Downham Market airfield 0114 (BCL). W/O JC Portway +, Sgt ES Stephen +, Portway buried in Wandsworth Cem, Stephen lies in Moston Rom Cath Cem Swung on approach and hit building Downham Market 8.6.45 (Air Britain Serials) 08.06.45 608 Sqn. PF502 Aircraft swung to starboard on landing at Downham Market aerodrome and hit building, killing crew. (Mosquito Crash Log)</t>
  </si>
  <si>
    <t>09.06.1945 0929 Training 128 from Wyton crash landed beyond Upwood airfield runway 0950 (BCL). F/O AH Reynolds ok, airframe relegated to training purposes with serial 5304M on 07.07.45. Overshot landing and u/c leg collapsed Upwood 9.6.45 to 5304M 7.7.45 (Air Britain Serials)</t>
  </si>
  <si>
    <t>06.1945 5 OTU take off accident, converted to components. at Williamstown airfield, New South Wales (MIAS). Built as F.B.40. Delivered during March 1945. Final disposition: converted to components after takeoff accident at Williamtown, New South Wales, June 1945. (Beaufort, Beaufighter and Mosquito in Australian Service, Stewart Wilson, 1990) Swung on takeoff and ground looped Williamtown NSW 14.06.45 (Air Britain Serials)</t>
  </si>
  <si>
    <t>14.06.1945 0945 Training, SBA and single engine flying 105 from Bourn crash landed due to engine failure. 1 mile S Bourn airfield 1025 (BCL). S/L NF Hilgard ok. Lost height on single-engined approach and bellylanded 1m SW of Bourn 14.6.45 (Air Britain Serials) 14.06.45 105 Sqn. PF518 Force landed one mile south of Bourn aerodrome after engine failure. (Mosquito Crash Log)</t>
  </si>
  <si>
    <t>U/c leg collapsed when engines started up Downham Market 9.7.45 not repaired (Air Britain Serials) 09.07.1945 1500 Air Test 608 from Downham Market, on starting engines the undercarriage gave way, wrecked . at Downham Market airfield 1500 (BCL). W/O CG Johnston ok</t>
  </si>
  <si>
    <t>Engine cut on take-off overshot and u/c collapsed Tangmere 13.7.45 to GI airframe 18.7.45 (Air Britain Serials) 13.07.1945 0327 Training 139 from Tangmere starboard engine cut at takeoff, although throttles closed and brakes applied crash could not be avoided. at Tangmere airfield 0327 (BCL). F/O T Finlay ok</t>
  </si>
  <si>
    <t>Overshot single-engined landing and u/c collapsed Gransden Lodge 18.7.45 (Air Britain Serials) 18.07.1945 2127 Training 142 from Gransden Lodge starboard engine failed during sortie, returned and finished up in the overshot area due to fast approach and caught fire. at Gransden Lodge airfied 0036 (BCL). W/O GJ Frensham ok.</t>
  </si>
  <si>
    <t>Air bottle exploded on ground Upwood 20.7.45 DBR (Air Britain Serials) 20.07.1945 139 from Upwood damaged beyond repair when an air cylinder exploded and caused extensive damage to fuselage. at Upwood airfield 1000 (BCL). 20.07.45 139 Sqn. KB217 Was at dispersal at Upwood aerodrome when air bottle exploded causing extensive damage and wrecking aircraft. (Mosquito Crash Log)  At 10.00 an air cylinder exploded and damaged the mosquito beyond repair. The pressure gauge at the time was reading 160-lbs per square inch. No injuries.</t>
  </si>
  <si>
    <t>BCL (Chorley) mentions W/O. D.C.Webb as crewmember. (Luc Vervoort) U/c collapsed on landing Melsbroek 24.7.45 DBR (Air Britain Serials) 24.07.1945 1050 Training over continent, 105 from Upwood starboard engine failed, on approach undercarriage selection too late, crashed with undercarriage not fully locked. at Brussels-Melsbroek airfield 1255 (BCL). W/O DC Webb ok</t>
  </si>
  <si>
    <t>Swung on landing and u/c leg collapsed Wyton 1.8.45 (Air Britain Serials) 01.08.1945 1005 Training formation flying 163 from Wyton returned in cross wind, swung sharply to right and wiped off the undercarriage. at Wyton airfield 1108 (BCL). F/S PD Crisp ok 01.08.45 163 Sqn. PF517 Aircraft swung violently to starboard landing at Wyton aerodrome and suffered undercarriage collapse. (Mosquito Crash Log)</t>
  </si>
  <si>
    <t>Bounced on landing and u/c collapsed Warboys 2.8.45 (Air Britain Serials) 02.08.1945 1442 Air Test 571 from Warboys on return bounce twice on runway before crashing in overshot area and caught fire. at Warboys airfield, Huntingdon 1529 (BCL). F/L TV Laffey +, F/O AH Ching RNZAF +, both airmen died of their injuries, Laffey lies in Hebburn Cem, Ching lies in Cambridge City Cem 02.08.45 571 Sqn. MM179 Aircraft bounced heavily on landing at Warboys aerodrome and undercarriage collapsed on undershooting. (Mosquito Crash Log)</t>
  </si>
  <si>
    <t>Stalled on landing and u/c collapsed Little Staughton 3.8.45 (Air Britain Serials) 03.08.1945 1116 Training bombing practi  e109 from Little Staughton bounced on landing thudded onto runway and smashed undercarriage. W/C 1304 (RCE Law). ok , ,</t>
  </si>
  <si>
    <t>Overshot landing on one engine Valley 27.8.45 (Air Britain Serials) 27.08.1945 1520 Training cross country exercise 139 from Upwood air lock caused engine failure, loss of power and height, changed course, on fast approach lost control which wrecked the plane. at Valley on Anglesey airfield 1710 (BCL). F/L T Finlay ok, , T/o Upwood 15.20 for a cross country exercise, while changing fuel tanks an air lock caused an engine to fail. F/L Finlay decided on a fast approach, but on touch down at 1710 he lost control and the Mosquito was wrecked. Finlay was also involved in a serious accident on 13th July.</t>
  </si>
  <si>
    <t>SOC 2.10.45 (Air Britain Serials) 13.02.1944 pm Interception Patrol 410 from Castle Camps Shot down Ju88 off Clacton, CatB damage. After repair served with 604 and 409Sqn. SoC 02.10.1945, unknown location (FCL). F/O RD Schultz ok, F/L V Williams ok, no further info</t>
  </si>
  <si>
    <t>12.02.1944 Instep Patrol 157 from Predannack combat with FW200 NNE Cap Ortegal, returned on one engine, declared CatB damage. probably Ford airfield pm (FCL). F/L Whitlock ok, F/O Hull ok, no further info SOC 1.12.45 (Air Britain Serials)</t>
  </si>
  <si>
    <t>01.1946 87 crashed on take off at Balikpapan airfield, Kalimantan/Borneo island (MIAS). To RAAF as A52-609 To RAAF 27.12.44 as A52-609 87 Sqn Crashed on takeoff Balikpapan 26.01.46 (Air Britain Serials)</t>
  </si>
  <si>
    <t>26.09.1943 Interception 410 RCAF from Coleby Grange Cat B damage from exploding Do217, force landed on 1 engine, back in service, SoC 21.05.46. No airfield info for 410Sqn in 1946 (FCL). F/L MA Cybulski ok, F/O HH Ladbrook ok, SOC 21.5.46 (Air Britain Serials)</t>
  </si>
  <si>
    <t>10.1946 5OTU RAAF undercarriage collapsed 11.44 and converted to components. unknown location, probably Williamstown, New South Wales (MIAS). To RAAF, A52-1001, no further info, this was the samples aircraft for local production. To RAAF 11.9.42 as A52-1001 5OTU rtp .46 (Air Britain Serials)</t>
  </si>
  <si>
    <t>Built as F.B.40. Delivered during May 1945. Final disposition: sold, March 1950. (Beaufort, Beaufighter and Mosquito in Australian Service, Stewart Wilson, 1990) Sold .50 (Air Britain Serials) 06.1945 5 OTU crashed into sea off Cemetary Point, New South Wales.</t>
  </si>
  <si>
    <t>07.1955 sold to Wilmore Aviation. unknown location (MIAS). , , to RAAF as A52-608 To RAAF 8.11.44 as A52-608 87 Sqn Sold Wilmor Aviation (Air Britain Serials)</t>
  </si>
  <si>
    <t>12.11.1943 Intruder Sortie 418 to Melun from Ford . Lost without trace night (FCL). P/O BG Henderson +, F/O SP Marlatt +, both rest in Evreux Cem Taken on strength at 418 Sqn. from De Havilland, 9 July 1943; missing from operations, 11 November 1943 (F/O B.G. Henderson and F/L S.P. Marlatt killed). TH-M, letter from list of aircraft dated 2 September 1943. (Hugh Halliday) Mosquito from 418 Sqn crashed the 12 november 1943 at Gaillon in Normandy. Both Pilot and navigator were killed and buried at Evreux cemetery. The pilot was F/O Bruce HENDERSON (RCAF - J/17859) The navigator was F/Lt. Samuel MARLATT (RCAF - J/7797) I don't know what was the circumstances of the lost. Coded TH-J according to http://bb.1asphost.com/lesbutler/tony/tonywood.htm, which says a/c took off at 00.10. Missing 12.11.43 (Air Britain Serials)</t>
  </si>
  <si>
    <t>"Flight Lieutenant A Woods AFC RAF and Second Lieutenant J. O. R. Bugge attached to A Flight, 85 Squadron, West Malling died near this bridge when their Mosquito Mk 13 B-YR night fighter collided with a Wellington bomber LN 185 of 18 OTU Finningley at 8pm on the 8th of February 1944, losing their lives. 
08.02.1944 Interception Patrol85 to from West Malling Crashed into sea after collision with Wellington LN185 of 18OTU. into sea off Beachy Head evening (FCL). F/L A Woods AFC +, Lt OR Bugge +, Navigator Norwegian, no further info VY-R
They were all newly qualified, and stationed at an Operational Training Unit at Finngley in Yorkshire, preparatory to commencing bombing operations over Germany. Their training mission was to fly out into the Channel, then turn and approach the coast simulating a German intruder. As they neared Portsmouth a Mosquito night fighter was scrambled from 85 Squadron based at West Malling in Kent. The pilot was 39-year-old Arthur Woods, originally from Liverpool, considered too old for combat, but being an experienced pilot was helping to train a young Norwegian navigator who was making only his second flight with the squadron. 
Arthur Woods was beginning to make his name is a film director in Hollywood when the war started (along with another Britisher by the name of A Hitchcock), but decided to return to this country to “do his bit” because he had qualified as a private pilot in America during the Thirties. 
The Mosquito was fitted with a top secret airborne interception radar, and the purpose of the sortie was to enable the trainee navigator to carry out a practice attack on the bomber. On this occasion it is thought that the pilot may have been blinded by the search lights of the Portsmouth defences reflecting on the under side of the clouds, because the night fighter collided with the bomber cutting it in two in front of the rear gunner's turret. 
The front section, containing six of the crew, fell in flames into a field at Southbourne, and all inside died instantly. The rear turret containing Sgt Bill Varley "fluttered down into Prinsted Harbour like a sycamore leaf", according to the account of two Sea Scouts who were standing outside their hut at the time. As the tide was out the turret fell into the mud flats about one hundred yards from the shore. 
The older boy aged 14 and the younger one aged 8, made their way in the pitch darkness out on to the mud where they found the rear gunner entangled in the remains of his turret. As his hand was still warm they mistakenly thought Bill Varley was merely unconscious, so the younger Scout held his hand while his friend made his way back to shore for a hacksaw. They proceeded to cut the rear gunner out of the wreckage, but found that his weight was too great for them to drag him back across the mud. However, by this time help had arrived in the shape of several adults, and by degrees the airman was dragged to shore where it was found that he must have died as the wreckage of his turret hit the mud. 
The incident was recorded in the Sea Scout Log Book, and the book with its faded writing was on view at the ceremony.
The Mosquito must have been severely damaged by the impact, but did not catch fire, and Arthur Woods made a desperate attempt to get the aircraft under control. It is possible that he was trying to avoid the built-up area of Emsworth, and at the same time trying to put the aircraft down in the fields that border the River Ems.
http://www.bbc.co.uk/dna/ww2/A1138222 Collided with Wellington LN185 and crashed Elmsworth Hants 8.2.44 (Air Britain Serials) 08.02.44 85 Sqn. HK374 Collided with Wellington LN185 of 18 MTU. and crashed at Lumley, Hants., when the aircraft were co-operating on a night exercise. The Wellington burnt on impact and was completely destroyed and the Mosquito broke up partially but did not catch fire. (Mosquito Crash Log)</t>
  </si>
  <si>
    <t>12.02.1944 1910 169 Bomber Support from Little Snoring chased another Mossie into Germany, engaged a Me110, on return both engine failed. duck pond close to Coltishall airfield (BCL). F/O GR Shipley RCAF ok, P/O W Bonnett ok, VI-C (http://www.crashplace.de/) 11/12 February 1944 VI-C Airborne 1910 11Feb44 from Little Snoring. Chased a Mosquito from Holland into Germany before being able to make a positive identification. Soon afterwards the crew engaged a Me110, but was obliged to break off the combat when the enemy aircraft disappeared into cloud. while returning to base both engines gave trouble which grew progressively worse and it was decided to divert to Coltishall. On approach, both engines failed and the Mosquito finished up in a duck pond, near the airfield. No injuries. F/O G.R.Shipley RCAF P/O W.Bonnett Engine lost power on night patrol bellylanded at Coltishall 11.2.44 (Air Britain Serials)</t>
  </si>
  <si>
    <t>26.09.1944 1510 Training, AI interception 85 to from Swannington lost control and dived into ground from 3000ft near East Barsham, roughly 2miles NNW Fakenham, Norfolk 1530 (BCL). F/S CJ Jones +, F/S AS Warham +, both taken to their home towns 85 sqn Mosquito XIX MM648 VY-? t/o 1510 Training, Jones C J F/S +, Warham A S F/S +, Lost control and dived into the ground from 3000' at East Barsham, near Fakenham, Norfolk. (85 Sqn and 157 Sqn losses site) Dived into ground on AI exercise East Barsham Norfolk 26.9.44 cause not known (Air Britain Serials) 26.09.44 85 Sqn. MM648 Aircraft dived into the ground from 3,000 feet and crashed in Norfolk. No evidence of technical failure. (Mosquito Crash Log)</t>
  </si>
  <si>
    <t>27.09.1944 0229 627 to Karlsruhe from Woodhall Spa crashed near King´s Lynn, Norfolk 0253 (BCL). F/O A Matheson +, F/O AT Fitzpatrick DFM RAAF +, Matheson buried in Coningsby Cem, Fitzpatrick buried in Cambridge City Cem. Mosquito IV DZ521 AZ-M of 627 Sqdn. 26-27 Sept 1944. op, karlsruhe. Take off, 0229 Woodhall Spa, crashed 0253 near Kings Lynn Norfolk, F/o Matheson was taken to Coningsby Cemetery, while his navigator ( F/O A T Fitzpatrick DFM RAAF) DFM had been gazetted on 15th October 1943 for service with 460 sqdn, is buried in Cambridge city cemeter, He had married Margaret Frances Fitzpatrick of Dulwich. I have this info, plus a suggestion from the Norfolk civil defence that one of the crew was still alive albeit badly wounded subsequent to the crash. (http://new.edp24.co.uk/cs/forums/464127/ShowPost.aspx) Photo of this aircraft with another crew (John Herriman, Eric Arthur) at http://www.627squadron.co.uk/album.html Also a photo of its nose art, and confirmation that it was M-Mike. Also used by 617 Squadron according to the 617 ORB, for example by Fawke / Bennett on 3 May 1944 - ORB confirms M. Airborne 0229 27Sep44 from Woodhall Spa. Cause of loss not established. Crashed 0253 near King's Lynn, Norfolk. F/O Matheson was taken to Coningsby Cemetery, while his Navigator, whose DFM had been Gazetted 15Oct43 for service with 460 Sqdn, is buried in Cambridge City Cemetery. He had married Margaret Frances Fitzpatrick of Dulwich. F/O A.Matheson KIA F/O A.T.Fitzpatrick DFM RAAF KIA (Lost Bombers) Dived into ground Tilney All Saints Norfolk 27.9.44 (Air Britain Serials)</t>
  </si>
  <si>
    <t>27.09.1944 Defensive patrol 410 from Amiens/ Glissy ran out of fuel and crash landed near Paris (FCL). W/O W Broderick ok, F/O RC Bayliss ok, no further info. Some anxiety was caused that night when one crew, returning from patrol, became lost. Over the R/T, W/O W. Broderick, the pilot, reported that he was going to attempt a belly-landing on a field which he could distinguish in the first light of dawn. A search in the early morning revealed no trace of the missing Mosquito and it was not until the following day that the Squadron learned that the crew had gone down safely near Paris and were "languishing" in that city while awaiting transportation home. (The History of 410 Squadron) Ran short of fuel on night intruder bellylanded nr Dammartin France 27.9.44 (Air Britain Serials)</t>
  </si>
  <si>
    <t>06.10.1944 1736 571 to Berlin from Oakington. Lost without trace (BCL). F/L GW McCallum pow, Sgt LW Claydon pow, one of 22 crews so tasked, should be transferred to Netherlands. Abandoned over target-area during intruder-mission (sic) In the case of Les Claydon (another top-hatch Nav escaper), the pilot got unnerved after a flak hit and bailed out without even notifying Les, who lay exposed and helpless over the bombsight. Tossed rudely about by the actions of the pilotless Mosquito, Les figured out that he was well and truly buggered With great alacrity, he scampered up and out of the craft, tumbling to safety with only feet to spare. After two swings in his parachute, he landed, along with the intact tail section, within the gunpit of a heavy flak battery that wisely posted a claim for their unexpected prize. They got credit for it. As an aside, Jorg was aloft that night, actually, at that moment. While Les dealt with his difficulties, Jorg was within a few miles, at the same altitude, and took a shot at a distant Mosquito from extremely long range. He reported hits but made no claim. (Gordon Permann) Missing (Berlin) 7.10.44 (Air Britain Serials)</t>
  </si>
  <si>
    <t>7/8 October 1944, 21:27, shot down near Ostend by Allied AA gunners (2nd TAF) 07.10.1944 eveng Patrol 409 from Le Culot believed shot down by allied AA fire and crashed near Oostende (FCL). W/O N Joss +, W/O PC Lailey +, no known graves, no further info Pres. shot down by AA nr Ostend on night patrol 7.10.44 (Air Britain Serials)</t>
  </si>
  <si>
    <t>31.10.1944 Bombing Gestapo Headquarter 487 to Aarhus DK from Thorney Island belly landed and burnt. Harplinge, Halmstad, Sweden 1245 (Nöd). W/C Thomas ok, F/L Humphry- Baker ok, Crew interned and returned to UK in November 44 For the "Department of Useless Information" I provide, below, the MI.9 report of W/C William Lewis Thomas, DSO, DFC, who force-landed in Sweden 1 November 1944. His report was based on interviews of 25 November 1944, jointly with his navigator, one F/L Humphrey-Baker (probably Peter Rodney Humphrey-Baker, DFC).
There are several interesting elements here, such as the rather humorous escape attempt by Thomas and the obvious confusion over the duties of the British Consul at Gothenburg. However, the most striking thing here is the mention of W/C Thomas - a temporarily interened office - being engaged in the ferrying of a PRU Mosquito within Sweden. One would have thought that any such aircraft, if still operational, would have been interned as well.
"We took off from Thorney Island at 0700 hours on 1 November 1944 in a Mosquito aircraft. We landed at Swanton Morley to refuel, taking off on our mission which was to bomb the Gestapo Headquarters at Aarhus, Denmark at 0930 hours.
"We had released our bombs and as we passed over the target at 100 feet the bombs which had been released by a preceding aircraft exploded. Our aircraft was damaged and we were forced to feather the starboard propeller. We therefore followed briefing instructions and orders from the formation leader and flew to Sweden.
"We landed in a field near the village of Harplinge, near Halmstadt, Sweden and burned the aircraft. A policeman held us until the Army authorities arrived. We were then taken to Halmstadt and billeted at the Grand Hotel under armed guard. An interrogation was attempted but was not pressed.
"On 2 November we were taken to Faulin via Gothenburg. At Gothenburg we escaped from our escort with the idea of reaching the British Consul. (We had been given to understand at the Squadron that if we could reach the British Consul in a neutral country we would be repatriated immediately.
"Wing Commander Thomas
"I ran from the brightly lighted railway station at Gothenburg into a dark square. Running across the square I jumped over a low chain. In mid air I realised that I had jumped out over a canal but it was too late to do anything about it. I fell 15 feet into the water and was pulled out and recaptured by the escort, police and civilians.
"F/L Humphrey-Baker
"I had been running just behind W/C Thomas and when he disappeared I realised his mistake and turned to one side just in time. I continued on and reached the British Consul, who immediately turned me over to the police, where I rejoined W/C Thomas. We were then taken to Falun together.
"On 3 November we were billeted at the Solliden Pensionat Hotel and we were kept there until 14 November. During that time W/C Thomas ferried a PRU Mosquito from Malmo to Linkaping at the request of the Air Attache. On 14 November we went to Stockholm to be repatriated. On 23 November we were sent to the UK by air."
(http://www.rafcommands.com/forum/showthread.php?t=3869) Damaged by blast from bombs Aarhus and failed to return 31.10.44 (Air Britain Serials)</t>
  </si>
  <si>
    <t>10.11.1944 Continental Patrol 151 from Castle Camps crew had to bale out after combat with German aircraft near Aachen (FCL). F/L AJ Strachan +, F/O RS Mattingly pow, Strachan buried in Reichswald Forest War Cem Eight crews were on Continental Patrols. From one of these F/Lt Strachan and F/O Mattingley failed to return, the only scanty information being that they were chasing a FW 190 and for some reason they abandoned their aircraft six miles east of Aachen. (http://www.151squadron.org.uk/) 10/11 November 1944, reported combat with an Fw 190 near Wuppertal, but no more was heard, and the Mosquito failed to return. (FCWDv5) Abandoned on patrol 6m E of Aachen 10.11.44 (Air Britain Serials)</t>
  </si>
  <si>
    <t>27.12.1944 eveng Defensive patrol 219 from Amiens/ Glissy engaged EA, shot down by II/NJG2 and crashed. near Holsbeck 0030 (FCL). S/L DL Ryalis +, F/L JB Hampson +, both buried in Brussels Town Cem The Mosquito crashed at Holsbeek in Belgium (zipcode 3220). The crew is buried at Evere (near Brussels). This Mosquito was claimed by II/NJG2. The engagement took place at 00.30 hrs. A German night fighter pilot Hauptmann Kamstieß claimed a Mossie this date while flying with II./NJG 2. FCWDv5 says this aircraft hit the ground while chasing an enemy aircraft. A Mossie NF 30, MM 709 (sic) of the 219th squadron was shot down by a German pilot in a Ju 88G-6 of II./NJG 2 on the night of December 26/27 1944. in this case the Mosquito pulled out of a dive too late and crashed during the dogfight. The Mossie crashed at Holsbeck.See also The Dutch reference "EN NOOIT WAS HET STIL, DEEL II" (and it was never quiet, part two - A chronical about an air war. Dutch publication by trhe Dutch Air Force, quoted at http://groups.google.com.au/group/rec.aviation.military/browse_thread/thread/afc6612b170f80d2/a6288028e254e809?lnk=raot) Crashed on patrol nr Louvain 26.12.44 (Air Britain Serials)</t>
  </si>
  <si>
    <t>Flew into house in bad weather Watignies N.France (Rod McKenzie) Also: 02.03.1944 Scramble (alarm start) 151 from Colerne Combat with Ju88 and He177, both destroyed but hit debris. no further info (FCL). W/C GH Goodman DFC ok, F/O WFE Thomas inj, Navigator injured in face
I'm looking for informations about Leslie ROBERTS, service number 14682, who was a Flying Officer in late 1944, early 1945, radar operator with No. 604 Squadron. His D.F.C. was published in the supplement to the London Gazette, 27 February 1944. The name below his is John Stobie SMITH, who was his pilot (149223), with the mention 'since deceased'.
J.S. SMITH crashed near Lille during a transit flight, on 2nd January 1945, in Mosquito XIII HK377. On that transit flight, ROBERTS was not flying with him, his place was taken by F/O Leslie Francis DOWLING. Both were killed and are buried in Lesquin.
I have found two combat reports filed by the crew SMITH-ROBERTS, and there's only a brief mention in "Those Other Eagles", page 553, in the entry for SMITH.
(Joss Leclerq - http://www.rafcommands.com/forum/showthread.php?t=2755) Flew into house in bad weather Watignies N.France 2.1.45 (Air Britain Serials)</t>
  </si>
  <si>
    <t>Lt. Fritz R.G. Muller was vectored into the Salzburg area to intercept a Mosquito from San Servo that belonged to the 60th South African Squadron. Muller had a fast closure on the Mosquito and trouble getting sighted on it. He fired anyway and the Mosquito dove into the clouds. It was given to him as confirmed but the Mosquito crashed landed at it's home field. (Nokose on the 12 O'Clock High! forum) Also She might have force-landed, but she wasn't written off. There's a pic of the (incredibly relaxed-looking "Happens all the time, mate,") crew in Philip Birtles' "Mosquito: The Illustrated History."
P.R. MkXVI NS649, crew were Lt. P. Stofberg (seen pointing to a neat 30mm semi-circular chunk missing from one of one of the port propellor blades, right knee resting on the perforated spinner) and Freddy Andrews (who's so utterly cool he's not really looking at anything, with his hands in the pockets of his overalls: "Well, yeah, one of us has to stay calm..." (MH on mossie.org forum)
NS649 SM~Z of No.305 'Ziemia Wielkopksa' (B) Squadron (Chris Charland) - must be incorrect. Engine cut on PR mission to Prague u/c jammed bellylanded at Iesi 20.1.45 (Air Britain Serials)</t>
  </si>
  <si>
    <t>According to Franks' "FCL", Vol. 3, on 2 February 1945, Flying Officer Stanly Humblestone and Flight Lieutenant C. A. Walker were flying a Mosquito VI, RS520, of the Night Fighter Development Wing (or NFDW). On a "Ranger" sortie, both pilots died when the aircraft was lost off the Danish Coast. F/L Clifford Arthur Walker, the pilot, as RCAF. From Fort William, Ont. Killed in action Feb 2/45, age 23. Mosquito aircraft RS520 failed to return from a raid against the aerodrome at Tirstrup, Germany. The RAF navigator was also killed. (Floyd Williston?) 02.02.1945 am Ranger NFDW, lost off danish coast. Lost without trace (FCL). F/L CA Walker +, F/O S Humblestone +, No known graves, no further info. Aircraft assigned to Night Fighter Development Wing (NFDW) Missing 22.2.45 (Air Britain Serials) CWGC confirms 2 February.</t>
  </si>
  <si>
    <t>25.09.1944 1906 692 to Mannheim from Gransden Lodge crashed at Mignault (Hainaut), 18km ENE Mons (BCL). F/O LJ Brennan RNZAF +, F/O TJ Bolger RAAF +, both laid to rest in Mignault Communal Cem Location given as 4 1/2 miles SE of Soignies, Belgium (Bolger's casualty file) "Serial Range PF379 - PF415. 37 Mosquito B.MkXV1. Powered by Merlin 72/73 engines. Part of a batch of 195 delivered by Percival Aircraft (Luton) between 15May44 and 5Dec45. Airborne 1906 25Sep44 from Gransden Lodge. Cause of loss not established. Crashed at Mignault (Hainaut), 18 km ENE of Mons. Both were buried in Mignault Communal Cemetery 29Sep44. F/O L.J.Brennan RNZAF KIA F/O T.J.Bolger RAAF KIA " (Chorley via Lost Bombers) Missing (Mannheim) 25.9.44 (Air Britain Serials)       422nd nfs for SEptember 25/26, 1944
5 ? aircraft, the film was hard to read for this mission..........
10/10 overcast to 15,000 feet, Defensive Patrol
# 58 Johnson 0 had one contact but lost it.
# 38 Koehler 0 followed 2 Bogeys but lost both due to aircraft dropping Window
# 40 Spelis 0 uneventful
# 68 Axtell 0 followed 1 bogey but GCI called off chase because it was too far away.
# 47 Gordon from 2044/2140 hrs. P-61 followed aircraft to 600 feet, ID it as a Ju 188 (Ju 88 ?) doing 250 mph. Got to 400 feet behind and fired from 12 o'clock, the first burst set starboard engine on fire. The second burst into the port engine. The Ju then dove into the clouds in a tight spin and exploded in the air, east of Liege.
Location for P-61 claim is 100km to the east of PF393 crash.
http://www.ww2f.com/aircraft/44772-northop-p61-b-black-widow-5.html) Bolger's brother had perished 12 July, 1943, according to RAAF casualty file.</t>
  </si>
  <si>
    <t>If Jung's claim was indeed NNW of Alencon, the location would be much further south than the beachhead - it also seems highly unlikely a 190 was "working with" a Ju 88. Perhaps they were simply in the same area at the same time, or this is another case of friendly fire.</t>
  </si>
  <si>
    <t>06.08.1944 Patrol 409 from Hunsdon shot down Ju88 over beachhead (MH - Appears that this should be shot down BY Ju 88), working with Fw190. Pilot baled out. Lost without trace (FCL). W/C MW Beveridge inj, F/L JWF Peacock +, Peacock buried in the Beny sur Mer Canadian War Cem PEACOCK, F/L John Williamson Frederick (C7971) - Mention in Despatches - No.409 Squadron - Award effective 14 January 1944 as per London Gazette of that date and AFRO 874/44 dated 21 April 1944. Home in Montreal; enlisted there 19 April 1941. DHist file 181.009 D.5529 (RG.24 Vol.20667) has recommendation dated 4 September 1943. Killed in action 7 August 1944 (Mosquito MM587); buried in France. "This officer is the Navigator Radio Leader of the Squadron. Through his efforts, skill and determination he is mainly responsible for the high degree of efficiency in the A.I. work being carried out by this squadron. A well above average Navigator/Radio. During the course of operations he has assisted his pilot in destroying an enemy aircraft." 
Shot down (MH - by) a Ju 88 "working with 190 - pilot baled out." Beveridge injured, Peacock killed, buried in France according to Hugh Halliday. Fighter Command War Diaries Volume 5 says MM587 was shot down by a Ju 88 at Beny-sur-Mer. (MH feels it is highly unlikely this Canadian crew were shot down precisely at the site of a later Canadian cemetery - no doubt came down elsewhere, Peacock's remains moved here. A passage about Peacock in the TCS roll of honour says his aircraft came down 10 miles SE of Bayeux, see link below.) It is possible this e/a was a Ju 88 of 6./NJG 2, flown by Oberleutnant Jung, who claimed a P-38 over the beachhead. Apparently no other allied nightfighter reported such an attack. (MH - A P-61 of the 422nd NFS reported having been in combat with a 110, resulting in a turning match ending in a slight collision, this might account for the claim by Oblt. Jung.) "I have one kill by a Ju 88G-1 pilot Oberleutnant Jung of II./NJG 2 which claimed a P-61 NNW of Alencon...........I believe his ID is incorrect. this is the only claim I see for the night of 6./7. 8. 44" (Erich Brown - http://www.ww2f.com/battle-europe/20668-6-august-1944-nd840.html)
On Aug. 7, 1944, Beveridge was patrolling over the Normandy beachhead when attacked by German fighters. The tail of his Mosquito was cut off by enemy fire. As the aircraft fell from the sky, Beveridge found himself stuck in the wreckage. John Peacock, the radio specialist and navigator leader of No. 409 Squadron, pushed his commanding officer from behind. 
"My parachute opened just in time, as I hit the ground a minute later," Beveridge later wrote. 
Peacock, a Montreal man who had belonged to the officers' training corps at McGill, died in the crash. Six weeks later, Beveridge was killed in a flying accident while searching for a missing aircraft in fog on Sept. 20, 1944. He was 28. His is the only Canadian airman's grave in the churchyard of the French village of Flavacourt. 
On 6 August the squadron suffered another fatality that was also surrounded by heroic circumstances. WC M. W. Beveridge, DFC, who had succeeded W/C J. W. Reid as CO at the end of July, had his own aircraft (MM587) shot down by a Ju. 88 hunting in formation with a FW. 190. As Beveridge and his navigator, F/L John W. Peacock, prepared to abandon their disabled aircraft Beveridge got stuck in the pilot's escape hatch and Peacock couldn't get the navigator's door to jettison. Time was running out when Peacock, deciding that at least one should survive the impending crash, rushed to Beveridge's assistance and pushed him free. There was just barely time for his parachute to open before he hit the ground but Peacock didn't have a chance and died in the crash. (MIDNIGHT IS STILL NOON FOR NIGHTHAWKS The history of No. 409 Squadron)
Wing Commander Beveridge, his Commanding Officer, wrote of 
his death as follows: "I cannot express in full the deep regret that my 
entire Squadron feel at this moment. I speak with particular feeling 
since I was with John until the last moment and it was he who saved 
my life by pushing me free from the aircraft, as we came down out of 
control. We were on patrol over the Beach Head during the early hours 
of August 7 when we were suddenly attacked by fighters. John gave 
me the warning as they attacked; but before I could take avoiding action, 
we had been hit and were out of control our tail had been cut off. We 
immediately set about getting clear of the aircraft in the conventional 
Page Forty-five 
manner which is out of the side. Apparently John was having difficulty, 
for when I asked him what was wrong, he only replied that he couldn't 
jettison the door. Accordingly I immediately jettisoned the hatch in the 
roof directly over my head and tried to get clear; however, I found my- 
self stuck half-in, half-out at the last minute, not being able to clear 
myself through my own efforts. I suddenly came clear. The only ex- 
planation I can give is that John, unable to get his hatch open, decided 
that one of us at least should get out and came to my rescue, unselfishly 
abandoning hope for himself, and pushed me from behind. My parachute 
opened just in time, as I hit the ground a minute later. Thus John had 
no time to follow me, and was killed instantly when the aircraft crashed 
about fifteen yards from me." 
(http://www.archive.org/stream/trinitycollegesc00trinuoft/trinitycollegesc00trinuoft_djvu.txt) Shot down on night patrol over Normandy 7.8.44 (Air Britain Serials)</t>
  </si>
  <si>
    <t>28.02.1945 1828 608 to Mannheim (MH - Berlin?) from Downham Market . Lost without trace (BCL). F/O HW Tyrell evd, Sgt HJ Erben pow, Had been named "Joan" for Joan Fontaine ( http://www.virtualmuseum.ca/pm.php?id=record_detail&amp;fl=0&amp;lg=English&amp;ex=00000192&amp;rd=94097&amp;hs=0 ) I looking for any info about loss of 608 sq - DH98 Mosquito B Mk. XX (KB273) 6T-E from Berlin raid 28.2.1945 and his crew pilot F/O H.W.Tyrell (Hoyt) - evaded, navigator Sgt H.J.Erben - injured (in hospital till liberation) (Munro) AB Serials has 29-2-1945 what's incorrect because 1945 was not a leap year ! Have a note that they suffered fuel problems and baled out ± 20.35h near Bismark (Altmark) what's W of Stendal. F/O Henri W. GUYT - note spelling (!) (aka H.W. TYRRELL) - 175963 was from The Netherlands. He escaped twice from Germans (Footprints on the Sands of Time - Oliver Clutton-Brock). He survived an accident 10-5-1940 on Douglas DB-8A (serial 382) of 3-V-2 (Dutch Air Force). Baled out and wounded in parachute (Battle of France Then and Now - Peter Cornwell). The navigator was from Czechoslovakia. (Henk Welting) Concerning to navigator H.J.Erben, he was born in Vienna in family of slovak jews. ("Munro") Guyt or Guijt? Guijt, Henri Willem ("Harry") Born in 1914. Died 8 June 1983. nom-de-guerre : Henry William Tyrrell A little more (in Dutch): http://www.onderscheidingen.nl/decorandi/wo2/dec_g04.html ("Amrit") What I know is that he tried to escape to the UK, however was betrayed and arrested by the German Secret Police. Sentenced to 2 year imprisonment 13-3-1941. Was in a house of correction at Lüttringhausen, Germany. Severely injured left foot while unloading a railway waggon. Foot partly amputated. Back in Holland 27-10-1942 and involved in the Underground Resistance. Left Holland 25-1-1944 and arrived in UK 16-3-1944 via Belgium, France and Spain. Despite his handicap he evaded capture 28-2-1945, however was arrested near Remagen and transferred to Dulag Luft at Wetzlar where he was liberated by advancing US troops some weeks later. After the war employed with the KLM (Koninlijke Luchtvaart Maatschappij - Royal Dutch Airlines). He was awarded with the British DFC. GUIJT is correct - written by the Brits as GUYT. (Henk) (http://www.rafcommands.com/forum/showthread.php?t=1847) AIR14/1442 A German report says a Mosquito came down at 2050 on 28 February at Schenkenhorst, 11km N of Gardelegen, not at all far from Bismark (Altmark) http://www.footnote.com/image/38615566/Mosquito%7Cmosquitoes/#38615453 Named "Joan" on May 14 1944 at the de Havilland Canada plant, in honour of actress Joan Fontaine, a cousin of Geoffrey de Havilland. (http://www.virtualmuseum.ca/pm.php?id=story_line&amp;lg=English&amp;fl=0&amp;ex=00000192&amp;sl=3212&amp;pos=1) Missing (Berlin) 29.2.45 (Air Britain Serials)
MH - Another link, from an unknown book,(http://d-nb.info/1008940097/04) ("... und brennend abgestürzt" : Flugzeugabsturzorte aus dem Zweiten Weltkrieg in Sachsen-Anhalt ; Rekonstruktion der Ereignisse - Spurensuche ; [Schicksale britischer und deutscher Flieger im Zweiten Weltkrieg] / Jörg Helbig ; Jörg Andreé )  says this Mosquito came down at Klein Engersen. Authors Jörg Helbig and Jörg Andreé.</t>
  </si>
  <si>
    <t>16.09.1944 2345 608 to Berlin from Downham Market crashed into Bahnhof/railway station of Rangsdorf, E Rangsdorfer See 0230 (BCL). F/L BH Smith RCAF +, Sgt LF Pegg +, buried in Berlin 1939-45 War Cem Bruchunterlage: 02.30 Rangsdorf Krs. Teltow 25 km. S. Berlin GC-9 (MH - for Berlin should be GG-9) Mosquito 99 % Bruch: Erb. Nachtjäger b. Flak Claim 16.09.44 Ltn. Kurt Welter 10./JG 300 Mosquito  15 Ost S/GG-2 at 8.500 m. [Stadt Berlin] 02.03 Film C. 2027/II VNE: ASM "Serial Range KB100 - KB299. 200 Mosquito B.MkXX. Part of a batch of 245, including nine to the USAAF as F8, delivered by De havilland (Toronto) Canada. Airborne 2345 15 Sep 44. Cause of loss not established. Crashed 0230 in the Bahnhof at Rangsdorf, a village on the E bank of the Rangsdorfer See, 9 km NNW of Zossen. Both airmen are buried in a joint grave in the Berlin 1939-45 War Cemetery. F/L B.H.Smith RCAF KIA Sgt L.F.Pegg KIA " (Chorley via Lost Bombers) Missing (Berlin) 16.9.44 (Air Britain Serials)</t>
  </si>
  <si>
    <t>12.10.1944 0136 608 to Berlin from Downham Market . Lost without trace (BCL). F/O SW Reeder +, F/S RJ Bolton RAAF +, both rest in Berlin 1939-45 War Cem Missing (Berlin) 11.10.44 (Air Britain Serials) Crashed 04.08 hours 1 km SW Nedlitz near Potsdam, apparently no evidence of enemy action, attributed to flak by the German authorities according to a post by Gebhard Aders on http://www.luftwaffe-bullet-board.com/viewtopic.php?t=15461&amp;highlight=   Bolton's casualty file holds a note in which he is described as having been "shot down".</t>
  </si>
  <si>
    <t>10.12.1944 2007 692 to Berlin from Graveley abandoned out of fuel. No trace, S of Romilly-sur-Seine, SE Paris (BCL). F/O WB Smith RCAF ok, F/S LG Williams RAAF ok. Ran out of fuel and abandoned S of Romilly-sur-Seine 10.12.44 (Air Britain Serials) 9/10 December according to research by Andreas Zapf.</t>
  </si>
  <si>
    <t>02.01.1945 1640 139 to Berlin from Upwood crashed. at Natho, 10km ESE Zerbst (BCL). F/L James Paul Ogilive Howard DFC RCAF +, F/L DG Williams DFC +, initial buried in Natho, now Berlin 1939-45 War Cem Coded XD-R (www.crashplace.de) Claim by Kurt Welter according to Czech website, citing Me262 war diary. Natho, 10km ESE Zerbst (Rod McKenzie) Missing (Hanau) 2.1.45 (Air Britain Serials)  MH - Hanau appears to be an error, newspaper clippings from Canada indicate Howard's last sortie was over Berlin.</t>
  </si>
  <si>
    <t>13.03.1945 1838 163 to Berlin from Wyton crash landed at Hulten, close to Gilze-Rijen airfield 2336 (BCL). F/O Harris ok, F/O Wynes ok, KB 476 was flown by F/O Harris &amp; F/O Wynes on the 14th. They attacked Berlin &amp; were hit by flak in the port engine. It took them 4 1/2 hours to reach Gilze-Rijen airfield, where they made a bad single engine landing (too slow &amp; to high). However, the crew were alright &amp; returned to Squadron Duties on the 17th March &amp; KB 476 on the 23rd March (163 Sqd. ORB). (Neil Hutchinson from Barry Blunt's history of 163 Squadron) Crashlanded in Netherlands 13.3.45 DBR (Air Britain Serials)     Took off 1838 Wyton. Reported to have crash-landed 2336 at Hulten (Noord-Brabant) and quite close to the airfield at Gilze-Rijen. No injuries. AUS409697 F/O (Pilot) William Edward HARRIS RAAF - Injured (despite what Bill Chorley says) J/44954 F/O (Nav.) James E. WYNES RCAF Lost port engine over Berlin, believed from flak. Returned on one engine to Brussels area, and crash landed at Gilze Rijen. There is a humorous note with the report that states....The pilot's comment is that "everything went haywire" and it is felt that "everything" possibly does not exclude the pilot. There is an obituary for Wynes here: http://www.sneathstrilchuk.com/wynes-james/  Scan of AIR14/3472. K File No.5, would be handy, but not essential. (http://www.rafcommands.com/forum/showthread.php?10886-No.163-Sqn-Mosquito-B.XXV-KB476-13-14-3-1945)</t>
  </si>
  <si>
    <t>6/7 April 1945, FTR from a ground attack sortie between Emden and Berlin (FCWDv5) 7. Apr 1945, 305 Sqn 2nd TAF, Mosquito VI SZ998 SM-M, Op: Night Intruder, S/L Pilot P H C Hanbury DFC and Bar +, 19.A.13, F/L Navigator J P Hart DFC +, 19.A.12, T/o for a night intruder mission to Bremen. Both airmen rest in Becklingen War Cemetery. (RAF Commands Forum) Mosquito SZ998 (Hanbury/Hart) crashed ca. 0030 between the village of Hoope and Bruckkamp forest near the Reichsstr. 3 (today Bundesstr. 3). The village is located near Bergen N Celle. Both airmen were first buried in the Bergen Cemetery. Now they rest in Becklingen War Cemetery. Cause of the crash is still unknown. (same) Coded J, lost around 0330 6/7 April 1945, crew as above (2nd TAF) SZ982 SM-Q. No info. The British crew: S/Ldr Hanbury and F/Lt Hart (http://www.geocities.com/skrzydla1/305/305_losses.html) Missing 7:4.45 (Air Britain Serials)   No anti-aircraft fire reported by a PoW witness to the crash - likely misjudged height in the dark during an attack. "Does anybody know the identity of a RAF Mosquito that was lost over Germany on April the 6th or 7th 1945. It crashed during a daylight operation whilst engaged in a ground attack role. Both crew were killed. One was a Flying Officer called Hart and the other was an unidentified Warrant officer. I came across reference to the crash in a returning POW questionnaire, the POW had witnessed the crash which he described as taking place moments after the Mosquito fired '10 rounds' a tank that was passing the POW marching column he was in near the village of Bleckmar, Germany. The POWs were marching away from Fallingbostel...It is still a mystery as to why the mosquito crashed. The eye witness did not report any ground fire as the plane opened fire on the tank. Maybe they misjudged their height in the dark." http://www.rafcommands.com/forum/showthread.php?17428-Mosquito-crash-Germany-April-6-7-1945</t>
  </si>
  <si>
    <t>Thanks to the discovery at the Bundesarchiv-Militärarchiv of the Luftwaffe’s “Morning Report West of 12.4.45” it has at last been possible to identify the aricraft shot down by Werner Hensel. the report refers to the events of the night 11/12 April and reads:
Italy... Own operations. NSG. 9: 6 Ju 87, 20.30-06.10, attack on artillery empacements in the region of the front without any special observations of effects. In aerial combat 1 Mosquito shot down. No losses. 1 Ju 88 carried out flash photography reconnaissance, Naples - Salerno
While this report mentions no sorties by Fw 190s, it seems clear that it must refer to Werner Hensel’s combat — NSG 9’s air combat claims were not exactly numerous.
While no Mosquito was lost on the night of 11/12 April, a Black Widow (P-61B-10NO, serial number 42-39515) of the USAAF’s 414th Night Fighter Squadron failed to return. Aircraft of this Squadron had been sent to operate as intruders in the Villafranca area. An encounter with a P-61 explains the US "stars and bars" that Hensel saw on his adversary. The date is a week earlier than he remembered and his aircraft recognition was faulty but his victory was real.
If the P-61 lost on 11/12 April was Hensel's "Mosquito" then it seems probable that No. 256 Squadron's Mosquito JT/A (HK 508) of S/L G.M. Smith DFC and F/O H.J. Wilmer DFC, lost in the early hours of 19 April, was brought down by ground fire as was suspected at the time.
We do not know whether NSG 9's Maintenance Technical Sergeant examined the right wreck when sent to confirm Hensel's victory. Perhaps he mistook the remains of the P-61 for a Mosquito or perhaps a crashed Mosquito in the right area is what he found.
Hensel had two Flugbücher logging 656 flights but they were torn up by the Americans who captured him at the war's end. A contemporary record of the times he was in the air would have helped enormously in resolving this whole issue. 
http://www.ghostbombers.com/NSG9/nsg9frame.html Missing on sweep presumed crashed nr Ferrara 12.4.45 (Air Britain Serials)</t>
  </si>
  <si>
    <t>To RN 11.6.46 NFT (Air Britain Serials) Described as a "shocking" aircraft while on 488 Squadron (http://broodyswar.wordpress.com/2014/08/19/19viii44/)</t>
  </si>
  <si>
    <t>MACR 11912, 21 January 1945, 25 Group. NB - USAAF chronology states for this date: "5. 6 of 7 P-51s fly an armed photographic mission over Politz." Note that Politz (Poelitz) is only 60km from Kiel... Took off 1442 (http://www.footnote.com/image/46710959/mosquitoes%7CMosquito/) Downed by fighters (http://www.footnote.com/image/46710963/mosquitoes%7CMosquito/) Emkendorf, 10km S of Luetjendorf (MH - Luetjenburg?)1545
Ochsenwaarder near Hamburg
(http://www.footnote.com/image/46710973/Mosquito%7Cmosquitoes/)
 Mosquito prxvi NS509 was flying a blue stocking weather flight over europe on 21/1/45.im not sure of the cause of loss bit the pilot 2/lt Jerry M Roberts 654th BS serial no 0722219 was killed and the navigator/observer 1/LT Ralph E Fisher 653BS serial 0814044 was taken prisoner. (Ian Wrexam on mossie.org forum) According to Mr. Malayney´s doubtlessly diligent research, the aircraft crashed at Emkendorf near Luetzkendorf (MH - should this be Luetjenburg?), Germany after fire from "yellow-nosed P-51s" (quote from a crew member) resp. German Me 109s (German KE report). (Juergen Haus on www.mossie.org forum) Jerry Roberts died in 1994. His family gave me reference to one of his associates who provided me with the information he could recall from one of his discussions with Roberts. He said that Roberts was attacked by a "yellow-belly P-51". According to the above information, I may have received incorrect information. It is quite possible the friend was mistaken in recalling the exact identity of the attacking aircraft. Since many 25th BG Mossies were attacked by Mustangs, I did not think his recollection on the identity of the attacking aircraft to be unusual or incorrect. (Norman Malayney on www.mossie.org forum) MH - Andrew Arthy kindy checked Frank Olynyk's encyclopaedic volume on USAAF combat claims in the ETO - could find no claims for any twin-engine aircraft on this date.
In my copies of Kriegstagebücher of Marineflak-Brigade in Kiel, I have found the notice about the firing of a reconnaissance aircraft north-east of Kiel, on 21.01.1945 at 15.59, from Bf 109 fighter. A old woman, the time witness, told me, she have seen the aircraft. It came down in a spin and crashed on the ground. One of the crew member was died, the other came (possibly) to POW. She have seen that the germans have pick up the survivor with a car. She told me also the aircraft came from England with two men on board. (Nils from www.spurensuchesh.de , posted on the Key Publishing Historic Aviation Forum).
Die Wetterlage über Schleswig-Holstein ist an diesem Wintertag wechselnd bewölkt, die Wölkenhöhe liegt bei etwa 1000m und der Wind weht aus Süd-Südwest mit 3 - 4 Windstärken. Es ist diesig, die Sicht ist mäßig bis schlecht.
Die Aufzeichnung der Kieler Marineflakbrigade berichtet an diesem Tag über den Einflug eines feindlichen Aufklärers nördlich Helgoland, Nordstrand (15.45 Uhr), Schleswig (15.50 Uhr), Eckernförder Bucht, Kieler Förde (15.55 Uhr), Hohwachter Bucht (15.59 Uhr) bis nördlich Selenter See. Die Entfernungsmesser der Marineflak berechnen eine Fluggeschwindigkeit von 500 km/h bei einer Flughöhe von 8000m. 
Die amerikanische Besatzung Lt. Jerry M. Roberts und Lt. Ralph E. Fisher verließen mit der Mosquito NS509 den britischen Flugplatz Watton um 14.22 Uhr, ihr Ziel - die dänische Halbinsel und den norddeutschen Luftraum zu beobachten. Plötzlich und ohne Vorwarnung, kurz vor 16.00 Uhr, jagen rötliche Leutspurgeschosse an der Maschine vorbei. "Mustang !" schrie der Navigator Lt. Fisher, während der Pilot die Mosquito bereits in eine steile Linkskurve legte. "Yellow-belly Mustang" (gelbbäuchige Mustang), schrie er erneut seinem Kameraden zu. Lt. Roberts versuchte durch einen flüchtigen Blick nach hinten die Position der "Mustang" zu lokalisieren während einige Leuchtspurgeschosse in die Backbord - Tragfläche und den Backbord-Motor einschlagen. Gleichzeitig spürte der Pilot einige Geschosse, die wie starke Hammerschläge, gegen seine gepanzerte Rückenlehne einschlugen. Der linke Motor und die Tragfläche brannten bereits und die Qualmwolken machten die Sicht nach vorn fast unmöglich. Roberts steuerte die schwer angeschlagene Mosquito in die entgegengesetzte Richtung um eine besser Sicht zu erhalten, brachte den rechten Motor auf Maximalleistung und schrie seinem Kameraden zu er solle aussteigen. Lt. Fisher saß von Splittern getroffen regungslos und nach vorn gebeugt in seinem Navigatorsitz, seine Sauerstoffmaske war zerfetzt, sein Gesicht blutverschmiert. Robert versuchte den schlaffen Körper seines Navigators in eine aufrechte Position zu ziehen, aber Fisher war nicht ansprechbar und bewegte sich auch nicht. Die Mosquito drehte sich nun stark nach links, wobei die Flammen und der Rauch erneut über die Cockpitkanzel erreichten und den Ausstieg über die obere Ausstiegsluke nahezu unmöglich machte. Der freie Zugang zur unteren Ausstiegsluke war von dem schwer verwundeten und bewußtlosen Lt. Fisher blockiert. Erneut versuchte Lt. Roberts seinen Kameraden an seiner Uniform aufzurichten und bemerkte dabei die stark blutende Wunde an Fisher´s Nacken. Er griff nach seinem Schal um die Wunde zu bedecken und somit weiteren Blutverlust zu vermeiden, während die Mosquito rasant an Höhe verlor und der sich drehende Erdboden immer näher kam. Die Drehbewegung der Mosquito erleichterte es Roberts einen Fallschirm vom Fussboden zu greifen und ihn dann an Fisher´s Tragegeschirr zu befestigen. Nun war die Bodenluke frei und er konnte sie durch mehrmaliges und heftiges gegentreten öffnen bis sie schließlich davon flog. Roberts überlegte wie er seinem bewußtlosen Kameraden nun durch diese enge Luke bekam. Roberts ergriff zuerst Fisher´s Beine und drückte sie durch die Luke, dann umfasste er seine Hüften. Aber der Fallschirm auf Fisher´s Rücken erschwerte es ihn hinaus zu drücken. Roberts blieb nicht viel Zeit. Jeden Augenblick konnte das Feuer an der Tragfäche die Kraftstofftanks explodieren lassen, außerdem war bereits eine für den Fallschirmabsprung kritische Höhe erreicht. Schnell griff Roberts an dem an Fisher´s Fallschirmpack befestigten D-Ring (zum Öffnen des Fallschirmes), drückte einen Fuss gegen Fisher´s Schulter und zwängte ihn somit durch die Bodenluke. Nun setzte Roberts sich selbst über die Luke, machte sich klein und lies sich aus der Maschine ins freie Fallen. Nur wenige Sekunden nachdem sich sein Fallschirm öffnete stürzte Roberts auf die Erde. Um ihm herum wurde alles dunkel. Nur wenig später kam er wieder zu Bewußtsein, war aber nicht imstande sich zu bewegen, jeder Atemzug war mit großen Schmerzen verbunden. Mit größter Anstrengung gelang es ihm zumindest den Fallschirmgurt und das Tragegeschirr zu lösen...
Einige Landwirte aus der Umgebung hatten den Absprung und den Absturz beobachtet. Als sie Roberts auffanden errichteten sie eine behelfsmäßige Trage und transportierten ihn zu einem nahe gelegenen Feuerwehrhäuschen. Der schwer verwundete Lt. Fisher, wurde mit einem Holzkarren zum Feuerwehrhäuschen transportiert und verstarb hier an den Folgen seiner schweren Verwundung noch bevor ärztliche Hilfe eingetroffen war. Lt. Roberts wurde gegen 16.30 Uhr zum Kriegsgefangenen erklärt und wenig später in das Durchgangslager der Luftwaffe (Dulag-Luft) nach Oberursel bei Frankfurt überführt. Er starb im Jahr 1994. 
1.Lt. Ralph E. Fisher wurde nach dem Krieg auf dem amerikanischen Kriegsgräberfriedhof "Ardennes American Cemetery and Memorial" in Neupre (Neuville-en-Condroz), in Belgien bestattet. 
(http://www.spurensuchesh.de/fznselent.htm) (Air Britain Serials)  Research by Andreas Zapf indicates this Mosquito may actually have been brought down by an Me 262 flown by Oblt. Heinz Bruckmann, who then lost his life in a crash while landing at Wittstock. ("Mosquitos und Schwalben"). However, the 358th Fighter Squadron of the 355th Fighter Group did indeed have six Mustangs in the area on this date, which reported heavy flak and 262s. They had yellow markings - is this what the Navigator meant?</t>
  </si>
  <si>
    <t>13.09.1944 2042 608 to Berlin from Downham Market crashed. No trace, probably in open countryside, 11km NW Nauen 2315 (BCL). S/L CR Barrett DFC +, F/O ES Fogden +, both rest in Berlin 1939-45 War Cem, see MM126 13.09.44 Fw. Jaacks [sic] NJGr. Mosquito  GH-6 at 7.500 m. [S.E. Berlin] 23.00 Film C. 2027/II Anerk: Nr. - 6T-T 13/14 Sep '44 Airborne 2046 13sep44 from Gransden Lodge. Reported to have crashed in open country at around 2250 some 7 km S of the remote village of Linum, 16 km N of Nauen. It is assumed that both airmen were buried at the crash-site. However, since they have no known graves they are both commemorated on the Runnymede Memorial. P/O G.R.Thomas KIA F/O J.H.Rosbottom KIA (Lost Bombers) Missing (Berlin) 14.9.44 (Air Britain Serials) The crash took place at 22.50, according to a German report kindkly posted on the Luftwaffe Bullet Board by Gebhard Aders (http://www.luftwaffe-bullet-board.com/files/13944_212.jpg). The corresponds well with Jaacks' claim at 23,00, better than with Mitterdorfer's at 23.15. The crash report specifies the aircraft crashed with its bombload. If this detonated, it may explain why the crew were not found. However, note that the crash location is different from Jaacks' claim location, however the German report says the Mosquito was brought down by a night fighter.</t>
  </si>
  <si>
    <t xml:space="preserve">23.03.1945 2120 139 to Berlin from Upwood crashed. near Heesch, on S outskirts of Oss (MH - between 's-Hertogenbosch and Nijmegen), without trace (BCL). F/L RO Day DFC +, F/L T Treby MiD +, Day buried in Heesch Roman Cath Cem, no trace of Treby 23/24 March XD-D, Berlin, Serial Range KB325 - KB369. 45 Mosquito B.MkXX. Part of a batch of 245 delivered by De Havilland (Toronto) Canada. KB367 was one of two 139 Sqdn Mosquitoes lost on this operation. See: KB390. Airborne 2120 24Mar45 from Upwood. Cause of loss and crash-site not established. Crashed at Heesch (Noord-Brabant), on the southern outskirts of Oss. F/l day, whose parents lived in Johannesburg, is buried in Heesch Roman Catholic Cemetey. F/L Treby is commemorated on Panel 266 of the Runnymede Memorial. F/L R.O.Day DFC KIA F/L T.Treby MiD KIA F/L Day was killed on his 83rd operation. " (Chorley via Lost Bombers) MH - Would a Mosquito hit by a 262 over Berlin have made it this far on return? Becker claimed two Mosquitos on the night in question. Missing (Berlin) 24.3.45 (Air Britain Serials)  Crashed Papendijk bij de Kopsteeg near Heesch (http://www.backtonormandy.org/overview/air-force-operations/airplanes-allies-and-axis-lost/Mosquito13421.html)  </t>
  </si>
  <si>
    <t>27.03.1945 1911 692 to Berlin from Graveley . Lost without trace (BCL). F/L ES Vale MiD +, F/O FJ Manning RCAF +, no further info. Claims for four mossies by Karl-Heinz Becker (2), Kurt Lamm, and one other pilot, according to Czech website citing Me 262 Combat Diary 27/28 March 1945, Berlin, P3-C, "Serial Range PF428 - PF469. 42 Mosquito B.MkXV1. Powered by Merlin 72/73 engines. Part of a batch of 195 delivered by Percival aircraft (Luton) between 15May44 and 5Dec45. Airborne 1911 27Mar45 from Graveley. Lost without trace/ Both are commemorated on the Runnymede Memorial. F/l Vale, an Associate of the Chartered Institute, was flying his 70th operation. F/L E.S.Vale MiD KIA F/O F.J.Manning RCAF KIA " (Chorley via Lost Bombers) Missing (Berlin) 28.3.45 (Air Britain Serials)  MH - " Ab Weißewarthe verliert sich  die Spur ", chapter title of a book on the air war in the Altmark  (http://d-nb.info/1008940097/04)by Jörg Helbig und Jörg Andreé.  ("... und brennend abgestürzt" : Flugzeugabsturzorte aus dem Zweiten Weltkrieg in Sachsen-Anhalt ; Rekonstruktion der Ereignisse - Spurensuche ; [Schicksale britischer und deutscher Flieger im Zweiten Weltkrieg] / Jörg Helbig ; Jörg Andreé )
Becker's claim was at 21.38 German time (http://www.manetec-10.de/apps/luftwaffe/base.nsf) 
One of the night fighter squadrons defending Berlin at the time was 10./NJG-11, which mostly flew the Me262A single seat, non-radar jets. On the night of March 27, 1945, Leutnant Jorg Czypionka was 'scrambled' to intercept marauding Mosquitos. Directed into the general area by ground controllers, he was usually able to spot the enemy with the help of searchlights. But on this occasion, a Mosquito of 139 'Jamaica' Squadron passed within 200 feet of his nose! He immediately engaged and set its number two engine on fire. The navigator bailed out to captivity, but the pilot went down with the plane and was listed as 'missing in action.'
Shot down by flak at Doeberitz (Gordon Permann) Missing (Berlin) 28.3.45 (Air Britain Serials)
Czypionka's claim was at 20.50, German time  "After my first two flights of the day at dusk, I flew my first sortie that same night. I was returning from this sortie, and was flying home, and my fuel reserve light was already on, so I wanted to go home straight. I was about ten or fifteen minutes from our airfield [MH - Burg bei Magdeburg] when all of a sudden a Mosquito crossed my way, just in front of my nose, less than ten meters away. He came from the right side in a diagonal angle and passed in front of my aircraft. It was pure coincidence. He was at exactly the same height, at the same time, so I followed him, and so I just decided to fire a burst into him as he came into my Revi. With a very strong armament of four [30mm] cannons, he went down." (http://books.google.com.au/books?id=l8aSAi70md0C&amp;pg=PA90&amp;lpg=PA90&amp;dq=Mosquito+%22me+109%22&amp;source=bl&amp;ots=1426iCXbbF&amp;sig=wvkdNha1rFnnc_QXVKNTz4fwG70&amp;hl=en&amp;sa=X&amp;ei=lYaNUfi4OYyhiQfmnIHwCQ&amp;ved=0CFIQ6AEwAw#v=onepage&amp;q=Mosquito%20%22me%20109%22&amp;f=false)
MH - Weißewarte (note spelling) is part of the city of Tangerhütte in the Alltmark Region, about 48 km directly west of Brandenburg, and about 17 km almost directly north of Burg bei Magdeburg.
"In March, 1945, an old buddy and a fellow squadron leader (named Kurt Welter), called me to ask if I would like to fly the Me 262. And I said of, course, I did. That same day, I was on a train to go to Burg, near Magdeburg, about 120 kilometers southwest of Berlin. It was about March 20, and when I arrived in the afternoon it was already getting dark.
"I came to this airfield and here was this aircraft. I knew we had the Me 262, but had not seen it. Standing in front of it, I thought, "My God, this is unbelievable. This is the future! It is out of this word!
Czypionka stood in awe of the elegant triangular cross-section of the Me 262, its twin Jumo 004 engines hanging beneath the swept-back wings. He says he was told to have the chief mechanic explain everything about the aircraft and then report back.
"I sat in the aircraft for about 45 minutes while the chief mechanic explained about the temperatures, the engine revolutions and how to start the engine, where the instruments were. Because it was a Messerschmitt, the layout and instruments were arranged almost the same as a 109—electric on the right side and pneumatic things on the left side, and things like this."
Then Czypionka went to his commander’s bedroom, where he was shaving and preparing for his next night sortie, and was told to sit down and explain how to fly the jet around the airfield.
" I concentrated and told him every movement I would do. In between he had some questions like ‘Now we have to switch the tanks’, and I told him how it was done. Then it was ‘Undercarriage…emergency…’ and things like this. When I had answered all his questions he said, ‘Now go off and fly.’
Czypionka says he returned to the airfield, the mechanic started the Me 262’s engines and Jorg took off. He made two circuits of the airfield and made perfect landings, amazed at the aircraft’s speed and smoothness in flight, and its relative silence from inside the cockpit. He had made his transition to the jet.
Returning from Berlin one night after an interdiction mission, Czypionka noted a fuel warning light was on, a warning he had about 15 minutes worth of fuel in the Me 262’s tanks. He was flying at about 6,000 meters (20,000 feet) when a Mosquito at the same altitude suddenly crossed just in front of him.
"Had I been half a second earlier, I would have hit him or he would have hit me. We would have collided. Imagine, in this big sky, exactly the same altitude, the same time.
"I followed the flames from the exhaust pipes as he flew slow esses home. He didn’t suspect anything; he didn’t know I was there.
I followed these lights and I thought, ‘What should I do. Should I shoot at him or should I not. The war was almost over. Two people sitting in this aircraft. If I shoot at him, they’re gone. Maybe they have family…’
"But then, I said, ’Well, he comes from Berlin and he dropped a bomb there and maybe killed hundreds of people with just one bomb. Try it.’
"I shot a burst at the Mosquito when it came into my gun sight and down she went."
The armament of an Me 262 was phenomenal—four 30mm cannons in its nose—and a short burst on target at close range promised jolting explosions, no matter whether the targeted aircraft was made of aluminum or plywood, as was the Mosquito.
Czypionka says his radar controller confirmed the British bomber as having been shot down
http://www.goldengatewing.org/proptalk/ ... cfm?ID=135</t>
  </si>
  <si>
    <t>28.03.1945 1912 139 to Berlin from Upwood shot down by Me 262 of Lt. Jorg Czypionka of 10./NJG11 and crashed. N Brandenburg (BCL). Becker's claim was at 21.38 German time (http://www.manetec-10.de/apps/luftwaffe/base.nsf)   F/L AAJ Van Amsterdam DFC Vliegerkruis +, S/L HA Forbes DFC RCAF pow, no trace of Van Amsterdam. Coded XD-J (http://www.bomber-command.info/memnavforbes.htm) Our aircraft, a Mosquito Mk XVI (MM131) code XD-J, was hit without warning and went into an uncontrollable spiralling descent. Andre, as captain, gave the signal to bail out. The lower hatch, the normal emergency escape, was jammed and I motioned him to go out the upper hatch above his head. He did; I never saw him again. I followed, hesitating momentarily on the edge before sliding backwards off the wing. Much sooner than I expected I was on the ground, unhurt, in an open field. (http://www.bomber-command.info/memnavforbes.htm)
One of the night fighter squadrons defending Berlin at the time was 10./NJG-11, which mostly flew the Me262A single seat, non-radar jets. On the night of March 27, 1945, Leutnant Jorg Czypionka was 'scrambled' to intercept marauding Mosquitos. Directed into the general area by ground controllers, he was usually able to spot the enemy with the help of searchlights. But on this occasion, a Mosquito of 139 'Jamaica' Squadron passed within 200 feet of his nose! He immediately engaged and set its number two engine on fire. The navigator bailed out to captivity, but the pilot went down with the plane and was listed as 'missing in action.'
Shot down by flak at Doeberitz (Gordon Permann) Missing (Berlin) 28.3.45 (Air Britain Serials)
Czypionka's claim was at 20.50, German time  "After my first two flights of the day at dusk, I flew my first sortie that same night. I was returning from this sortie, and was flying home, and my fuel reserve light was already on, so I wanted to go home straight. I was about ten or fifteen minutes from our airfield [MH - Burg bei Magdeburg] when all of a sudden a Mosquito crossed my way, just in front of my nose, less than ten meters away. He came from the right side in a diagonal angle and passed in front of my aircraft. It was pure coincidence. He was at exactly the same height, at the same time, so I followed him, and so I just decided to fire a burst into him as he came into my Revi. With a very strong armament of four [30mm] cannons, he went down." (http://books.google.com.au/books?id=l8aSAi70md0C&amp;pg=PA90&amp;lpg=PA90&amp;dq=Mosquito+%22me+109%22&amp;source=bl&amp;ots=1426iCXbbF&amp;sig=wvkdNha1rFnnc_QXVKNTz4fwG70&amp;hl=en&amp;sa=X&amp;ei=lYaNUfi4OYyhiQfmnIHwCQ&amp;ved=0CFIQ6AEwAw#v=onepage&amp;q=Mosquito%20%22me%20109%22&amp;f=false)</t>
  </si>
  <si>
    <t>The Mosquito came down some 70-100km to the NW [MH - not correct, only 47km, see below] of the target, Magdeburg. The cause of loss for RV305 in AIR 14/3460 is given as "unknown" (on account of no crew members surviving to provide testimony). The Bomber Command Interception Tactics report also cannot explain the cause of loss of RV305 and KB481 (the other Mossie lost) because, presumably, no other crews witnessed the demise of the Mosquitoes. 
In terms of defences, a number of twin-engined German night fighters were scrambled and sent to FF Bertha, near Brandenburg, most likely because of a Window feint and the Magdeburg Mosquitoes, which acted as a diversion to protect a force of heavies bound for Leuna. 
It is presumed that some Me262s of 10./NJG11, based just outside of Magdeburg, were scrambled against the raiders and it was probably one of these jets that attacked a searchlight-illuminated Mosquito over Magdeburg without result. 
Unfortunately, I know of no reliable details that would indicate a claim against a Mosquito by a pilot of 10./NJG11 (or any other unit) on this night. German researcher Hans Ring may be the best person to contact (I don't have his address) as I suspect that he may have the original combat reports for 10./NJG11. 
Thus in a nutshell, there appears to be no (easily available)documentary evidence that could confirm the cause of loss of RV305.
(Rod McKenzie)
Wt. Officer Alfred Bruce CLARKE. NZ411565 RNZAF could anyone enlighten me as to how the aircraft was lost during the night of 4/5 April 1945, crashing near LOCKSTEDT, 8km SE of Obisfelde, Germany, was it flak, nightfighter or some other reason? 
The navigator, Sgt. A.C.Beaton's body was reinterred in Berlin, Wt. Off. Clarke's grave was lost after the war. 
("Digger Arculus")
[08.03.1945 128 to Berlin from Wyton returning on 1 engine crew decided to land at Gilze-Rijen, downwind approach and crashed while going round again. at Gilze-Rijen airfield (BCL). S/L JD Armstrong RCAF +, F/O WE Whyte RCAF +, both rest in Bergen op Zoom War Cem Canadian Section, this aircraft listed twice in BCL  MH - This is in error, RV306, not RV305]
1945/154 571/RV305 Summary to read: T/o Oakington and crashed east of the River Aller at Lockstedt, 8 km SE of Oebisfelde. It would appear that W/O Clarke survived the crash as he was seen by a local woman being led to a vehicle and driven away. His fate thereafter remains a mystery and with no known grave he is commemorated on panel 285 at the Runnymede Memorial. W/O Clarke had married Eve Ivy Clarke of Richmond, Surrey. The body of his Scottish born navigator who in civilian life had qualified as a Chartered Secretary may have been taken away in the same vehicle as it is confirmed by Herr Friedrich-Karl Sonntag of the Militarbeiter des Stadtarchives at Oebisfelde that F/S Beaton was not buried at Lockstedt. His grave is now in Berlin's 1939-1945 War Cemetery. [Unnamed German eyewitness and Herr Hriedrich-Karl Sonntag, via Arthur W Arculus 17/07/08] (http://www.rafinfo.org.uk/BCWW2Losses/1945.htm) Missing 5.4.45 (Air Britain Serials)
 One Me 262 apparently went missing with its pilot on 3/4 April 1945 (Jan Horn)
MH - A book by Jörg Helbig und Jörg Andreé  about the airwar over Altmark has some details of the mystery, see d-nb.info/1008940097/04 for chapters ("... und brennend abgestürzt" : Flugzeugabsturzorte aus dem Zweiten Weltkrieg in Sachsen-Anhalt ; Rekonstruktion der Ereignisse - Spurensuche ; [Schicksale britischer und deutscher Flieger im Zweiten Weltkrieg] / Jörg Helbig ; Jörg Andreé )
MH - An 85 Sqn Mosquito claimed a Ju 188 just to the west of Magdeburg during this night, could this be friendly fire? Lockstedt is actually only 47km to the WNW of Magdeburg.  AI contact picked up at 22:38 hours and closed to a visual at 20' above, 100 yards. With night glasses, it was idendified from underneath as a Ju 188. Range was opened to 200 yards and a black object, possibly a single-engined fighter, passed across 100 feet in front of the Mosquito's bows. Fire was opened and produced strikes on the e/a's port engine. After two more bursts the e/a caught fire and spun into the ground west of Magdeburg. Shot down in the vicinity of Niederndodeleben, west of Magdeburg (52 08N / 11 30E) at 2244. E/A may have been Ju 88A-4, Rogge, Hptm. Eilert, 5.LG 1, 04-Apr-4, 5 Stkp., KIA with crew due to Luftkampf with enemy nightfighter. Sortie to Oderbrücke Göritz., Lw.Kdo.West, Taghon, LG 1, II, p.528, Pretzsch, FB Oblt. Fritz Lehmann, Bf ?? &amp; Bs Uffz. Schulz  MH - Mosquito RV305 came down in as-yet unexplained circumstances at the village of Lockstedt, only 40 km to the NW of Niederndodeleben: friendly fire? "142 Mosquito Bomber Squadron" by Barry Blunt indicates that the T.I.s went down at 22.32, six minutes before the moment at which the 85 Squadron night fighter picked up its contact.</t>
  </si>
  <si>
    <t>14.03.1945 1930 Evening escort, support Lützkendorf Bomber Support from Swannington . Lost without trace (BCL). P/O BE Miller +, P/O RG Crisford +, initial buried at US Mil Cem Romberg (Kierspe), now Rheinsberg War Cem
Heinz Roekker? 100 Group lost two this night according the RAF site, but that was 14/15 March. http://membres.lycos.fr/asduciel/rokker.htm says Roekker was flying to defend vs the Hagen raid. Ils engagent encore un Mosquito, un avion spécialisé dans le bombardement de précision à base altitude. Rökker réussit à ajuster la cible dans son viseur Revi et a actionner le canon du Ju 88 G-6: « Le Mosquito tomba en flammes à 21h34 et s’écrasa au sol. A notre grand étonnement il n’y a pas eu de réplique de la part de la défense antiaérienne. Je reçus confirmation plus tard que le chasseur-bombardier s’était écrasé à St Trond. Comme il n’y avait plus de flotte ennemie à l’horizon nous avons décidé de rentrer à notre base. Soudain, je vis que le témoin de température du moteur droit était en panne. Nous avions dû être touché par les tirs du Mosquito et le radiateur avait été atteint. Doucement je stoppai le moteur droit que je comptais redémarrer pendant la manœuvre d’atterrissage. C’est de cette façon que nous arrivâmes à notre point d’attache à Twente, avec un seul moteur. » 
14 Mar 1945 157 sqn Mosquito XIX MM650 RS-J t/o 1930 BS, Miller B E P/O RAAF + Crisford R G P/O RAAF +, Supporting raid over Lutzendorf. (SW of Leipzig) Crisford recovered at Altenahr, SW Bonn (Juergen Haus)
Claim for a Ju 88 G by Doleman / Bunch this night, though the location given in some reports, Time 21.57, location 5030N;1140E., is just west of Plauen. Missing from bomber support mission to Lutzkendorf 15.3.45 (Air Britain Serials)
A note in Crisfords casualty file at the Australian National Archives states the plane crashed on fire into a forest about two miles from the village of Kralingen, near Altenahr, the pilot being found in the aircraft, the navigator about 200 yards away.
Airborne 19:30 on 15 Mar 1945 from Swannington (52.74333, 1.16917), to carry out a bomber support patrol and to escort bombers to their target at Lützkendorf (51.583333, 11.8). The aircraft crashed 3 km from Krälingen, 50 km WNW of Koblenz. The crew were killed and they are buried in the Rheinberg War Cemetery.
RAAF 420232 PO Miller, B E Captain (Pilot) 
RAAF 421576 PO Crisford, R G (Navigator/Radio)
(http://www.lostaircraft.com/database.php?mode=viewentry&amp;e=29490#)
MH - BC War Diary says the Luetzkendorf raid was March 14/15.
Fortunately these cases seems to be limited, but a good example for such a journey is the crew of Mossie MM650 (157.Sqdn), which crashed near Ahrweiler, was recovered and buried upon a US-cemetary near Kreuznach and transferred back to Rheinberg...
(http://www.rafcommands.com/forum/showthread.php?14108-Mosquito-PZ259-464.Sqdn)</t>
  </si>
  <si>
    <t>05.04.1945 2020 142 to Magdeburg from Gransden Lodge . Lost without trace (BCL). F/L K Pudsey DFMtwice MiD +, F/O JRD Morgan DFC +, no further info Claim no name 10./NJG 11 according to Czech site. 4H-P, "Serial Range KB370 - KB699. 330 Mosquito B.MkXXV. Part of a batch of 400 delivered by De Havilland (Toronto) Canada. Airborne 2020 4Apr45 from Gransden Lodge. Lost without trace. Both are commemorated on the Runnymede Memorial. F/L Pudsey had gained his DFM while serving with 115 sqdn, details beingGazetted 15Jun43. He was killed on his 75th operation. F/L K.Pudsey DFM Twice MiD KIA P/O J.R.D.Morgan DFC KIA " (Lost Bombers) Missing (Magdeburg) 5.4.45 (Air Britain Serials) One Me 262 apparently went missing with its pilot on 3/4 April 1944 (Jan Horn) unfortunately another crew got lost in action shortly afterwards 
07:02:30:12 
too and that, then they were the two, the navigator was a Welsh boy, we used to call him the gentleman farmer and he was a, Johnny Morgan was one of the nicest people you would ever meet and his Welsh brogue was just so beautiful it was and we missed him, we missed him and more than his pilot (http://www.australiansatwarfilmarchive.gov.au/aawfa/interviews/126.aspx?keywords=Mosquito) May have come down at Bad Schmiedeberg. Absturz bei den Scholiser Weinbergen direkt am Waldrand.Maschine ist völlig ausgebrannt und es dürfte da nicht mehr viel übrig sein.Zwei Mann im Wrack verbrannt.Muss im April 45 gewesen sein. Ganz in der Nähe der Absturzstelle muß auch eine JU88 runtergekommen sein.Beide Unfallstellen sollen geräumt worden sein und es dürften nur noch ein paar Blechteile dort liegen. Die Ju ist am 7.4.45 abgestürzt.(Lt.Augenzeuge R.Winkler)Dieser Absturz war wenige Tage NACH dem Absturz der Mosqito. Also kann es eigentlich nur die KB349 sein.Da die andere von Ulf genannte Mosquiti vom 3 April auch viel weiter Südlich runter kam.Der Augenzeuge Winkler sprach auch von zwei verbrannten Besatzungsmitgliedern (2KIA)was ja auch für die erste Maschine zutrift. (http://geschichtemitteld.siteboard.eu/f32t219-bomberabsturz-bei-leipzig-jemand-nen-tip.html?sid=a96f240e657199b6df589d914f02f83f&amp;start=15) Missing (Magdeburg) 4.4.45 (Air Britain Serials)</t>
  </si>
  <si>
    <t>Three claims, two possible matches, ironically the two which were denied!  Is it possible that 2:03 was reversed in one source for 2:30? Or was this flak after all? MH - Seems to have been flak. Welter's second claim was definitely GA-GB, near Gardelegen, no Mossies lost here, crash was definitely 02:30 S of Berlin according to original documents.</t>
  </si>
  <si>
    <t>23.02.1945 1816 608 to Berlin from Downham Market . Lost without trace (BCL). F/O RAA Doherty DFC +, F/O L Moore +, no further info (MH - Both on Runnymede Memorial) "23 Feb 1945. Ofw. Heinz von Stade launched on a sortie against Mosquitos over Berlin.  Under radar guidance from the ground, von Stade was vectored toward KB350, a Bomber Command Mosquito approaching the city from the West.  Although what happened next is not known, both aircraft crashed in close proximity, near Neu-Strelitz. KB350 of 608 Squadron was listed as “lost without trace” with F/O Doherty DFC and F/O Moore aboard, after taking off from RAF Markham Down at 1816 hours. It is very possible that von Stade misjudged his closing speed and rammed the Mosquito unintentionally.  The Luftwaffe awarded von Stade the victory, at the cost of his own life.  Kdo Welter loss #8." Missing (Berlin) 24.2.45 (Air Britain Serials)
With regards to von Stade:
1. The German equivalent to the CWGC clearly gives his date of death as 2 April 1945 and the location as near Berlin.
2. via ULTRA and the surviving OKL Luftlagemeldung, 10./NJG11 lost an Me262 on an operational sortie on the night of 2-3 April 1945, with the pilot killed.
3. At this stage, in light of 1. and 2. above, I assume that von Stade was the pilot killed on that operational sortie.
4. One Mosquito was lost on this night. One Abschuss was claimed by 10./NJG11 in addition to the loss mentioned above. I have no evidence as to who made the claim or the circumstances surrounding the Me262 loss. Maybe it was a collision, maybe not. In NJWD the claim has been tentatively listed as by Welter, but I have not seen positive evidence to confirm the identity of the claimant.
(Email to MH from Rod McKenzie)
Boiten &amp; McKenzie attribute this one to Kurt Welter of 10./NJG 11.</t>
  </si>
  <si>
    <t>12.09.1944 2030 139 to Berlin from Upwood crashed. Berlin, at corner Horst Wessel and Beethovenstrasse at Schönwalde (BCL). F/L JAF Halcro RCAF +, F/L TJ Martin RCAF +, both rest in joint grave at Berlin 1939-45 War Cem 11.09.44 Oblt. Kurt Welter 10./JG 300 Mosquito  FG-4 at 8.000 m. 22.58 Film C. 2027/II Anerk: Nr. - Bruchunterlage 23.30 Schönwalde-Siedlung Krs. Osthavelland FG-4 Mosquito 95% Bruch: dch. Nachtjäger No Anerkennungsnummer for Welter, his claim is fully half an hour before the crash, however the Bruchunterlage states this aircraft was brought down by a night fighter. Serial Range KB100 - KB199. 200 Mosquito B.MkXX. Part of a batch of 245 including nine to the USAAF as F8. Delivered by De Havilland (Toronto) Canada. KB227 was one of two 139 Sqdn Mosquitoes lost on this operation. See: KB218. Airborne 2030 11Sep44 from Upwood. Cause of loss not established. Crashed at the corner of Horst Wessel and Beethovenstrasse at Sch_newalde. Both are buried in a joint grave in the berlin 1939-45 War Cemetery. F/L J.A.F.Halcro RCAF KIA F/L T.J.Martin RCAF KIA (Chorley via Lost Bombers) Missing (Berlin) 12.9.44 (Air Britain Serials)</t>
  </si>
  <si>
    <t>BEHRENT, Flt Sgt Ernest Henry, NZ416079, RNZAF - Mosquito Pilot 488 Sqn, RNZAF - 30 Dec 1943 (Age 23); Runnymede Memorial. BREWARD, Flt Sgt Noel, NZ421668, RNZAF - Mosquito Navigator 488 Sqn, RNZAF - 30 Dec 1943 (Age 29); Runnymede Memorial. HK375 of No.488 Sqn was lost and crashed into the sea on a CGI exercise 8 miles south east of Bradwell Bay on the 30th Dec 1943. (Ross McNeill) Crashed in sea on GCI exercise 8m SE of Bradwell Bay 30.12.43 (Air Britain Serials) “A fatal crash took place today. F/Sgt Behrent E.H (New Zealand, pilot) and his operator, F/Sgt Breward N. (New Zealand) took off at about 22:00 hours and about 10 minutes later the plane crashed into the sea. Other pilots flying at the same time state that they saw a glow in the sky and later a glow on the water in the vicinity of the crash. The bodies were not recovered, The aircraft was Mosquito Mk XIII HK375.” (http://broodyswar.wordpress.com/2013/12/30/30xii43-last-patrol-of-1943/) MH - latter blog has a note in its final posting (https://broodyswar.files.wordpress.com/2014/09/casualties.jpg) that this aircraft was believed to have suffered an engine fire before crashing.</t>
  </si>
  <si>
    <t>Engine Fire</t>
  </si>
  <si>
    <t>22.02.1944 Interception Patrol 488 from Bradwell Bay crashed. at Blackwater near Bradwell Bay, unknown location (FCL). P/O TR Riwai +, F/S I Clark +, Pilot was Maori, no further info CLARK, Flt Sgt Ian, NZ425491, RNZAF - Mosquito Navigator 488 Sqn, RNZAF - 21 Feb 1944 (Age 24); England. RIWAI, Fg Off Tohunga Richard, NZ421764, RNZAF - Mosquito Pilot 488 Sqn, RNZAF - 21 Feb 1944 (Age 25); England. (NZFPM) Crashed on night take-off 1m NE of Bradwell Bay 22.2.44 (Air Britain Serials) 21.02.44. 488 Sqn. HK367 Crashed on take-off on mud flats one mile N.E. of Bradwell Bay. Two killed. (Mosquito Crash Log) Hit coastal defences on a scramble (https://broodyswar.files.wordpress.com/2014/09/casualties.jpg)</t>
  </si>
  <si>
    <t>30.07.1944 Beachhead patrol 488 from Colerne when chasing Fw 190 ran into Flak barrage and was shot down. Lost without trace (FCL). S/L EN Bunting DFC* +, F/O E Spedding DFC* +, both buried in St Remy churchyard 29/30 July 1944 (2nd TAF) Crew medals from FCWDv5. Shot down by flak while chasing Fw190 nr Lisieux 30.7.44 (Air Britain Serials) MH - Lisieux was still in German hands at this point, so was St. Remy Calvados (see maps at http://memory.loc.gov/cgi-bin/  HQ Twelfth Army Group Situation Map), so not friendly fire. https://broodyswar.files.wordpress.com/2014/09/casualties.jpg specifies the fire came from German light anti-aircraft guns, behind German lines.</t>
  </si>
  <si>
    <t>Spun into ground nr Kings Lynn Norfolk 23.11.44 (Air Britain Serials) 23.11.44 1692 BSTU. DD736 Aircraft seen spiralling out of cloud, righted itself then spun into the ground at East Winch, Norfolk. Aircraft was coded 'J'. (Mosquito Crash Log)   Location is wrong - it was Middleton Fen (http://forum.keypublishing.co.uk/showthread.php?t=104516)  23.11.44 J/18833 Flg Off (Plt) Charles James Preece, RCAF, 1692Flt, 22, of Hardisty, Alberta. 1692 Flight was formed as a Radio Development Flight but had been redesignated a Bomber Support Training Flight by the time of this crash. (trained Mosquito crews on 'Serrate' ... whatever this is). Based at Great Massingham in Norfolk. (http://forum.keypublishing.com/showthread.php?t=21390)
Thought you all might like to know that the navigator who died in this crash was Flying Officer, Frederick Ruffle DFC of 515 squadron. Before the crash Fred had flown over 61 sorties on intruder operations. Most of them with the elite pathfinder 8 group. He was awarded his DFC for the part he played on more than one occasion during the raids made on the Dortmund Ems Canal in Germany. 
On the occasion of this flight he was not flying with his "usual" pilot. But agree at the last minute to take up Flying Officer Charles Preece to help him train on the equipment you have mentioned.
He also took part in the siege of Malta and the D Day landings.
Fred left a wife and ten month old daughter, He is buried in the churchyard at Holy Trinity Church, High Hurstwood in East Sussex. 
My family are extremely grateful to all who have contributed to this discussion to the light they have shed on this tragedy. Until now we did not know the precise place or the exact circumstances of the crash.
(http://forum.keypublishing.com/showthread.php?t=104516) MH - 1692 BSTU (Bomber Support Training Unit) Flt</t>
  </si>
  <si>
    <t>23.02.1944 Interception patrol 29 to over channel from Ford Lost without trace. Lost without trace (FCL). W/C REX Mack +, F/L BC Townsin +, no further info 22/23 February 1944 (FCWDv4) Missing from interception over Channel 23.2.44 (Air Britain Serials)   MH - Was this friendly fire? An 85 Squadron aircraft claimed an Me 410 shot down over  the channel, however according to http://aircrewremembered.com/hedgecoe-edward.html , no Me 410 was lost that night.</t>
  </si>
  <si>
    <t>(See also NS989) Abandoned over channel at 0200 June 24/25, F/L B.P. Horsley rescued and F/O F.C. Gunn lost. Air Marshal Sir Peter Horsley has died aged 80. He initially enlisted into the RAF as an Air Gunner but was eventually accepted for Pilot training and arrived at F.T.S Penfold Alberta in 1942. In 1943 he was sent to a Mosquito conversion unit at Greenwood New Brunswick and accompnaied by his Navigator Frank 'Bambi' Gunn they arrived back in the UK in early 1944.
Posted to 21 Sqdn 140 Wing a Mosquito night intruder Sqdn based at Hunsdon they undertook low level operations in Europe. After D-Day they were shot down in the channel and Horsley survived for 3 days before being picked up by an ASR launch - his navigator did not survive. After a posting to 2nd TAF in France he returned home in 1947 and in 1949 was appointed equerry to the Royal family. In 1952 he was also appointed as CO of 29 Sqdn flying Meteors from Tangmere but eventually was given a full time post on Prince Phillips staff.
He held numerous RAF posts including CO of Wattisham before retiring in 1975. One of his main interests was U.F.O's and he was fascintaed by the paranormal. The full Obituary can be read on 
http://www.portal.telegraph.co.uk/news/main.jhtml?view=DETAILS&amp;grid=&amp;targetRule=10&amp;xml=%2Fnews%2F2001%2F12%2F29%2Fdb2901.xml Lost 25.6.44 (Air Britain Serials)</t>
  </si>
  <si>
    <t>(See also LR373) 25.06.1944 pm Day Ranger 305 to Denmark from Lasham shot down by Fw190 of JG1 and crash landed. Unknown location (FCL). W/C JRD Braham DSO2bar DFC 2bar pow, F/L DC Walch DFC RAAF pow, aircraft belonged to 21Sqn. , no further info. 25-06-44 Ofw. R.Spreckels 8 Aalborg O JG11 A. Mosquito 12:05 P..Qu.15-Ost-N/NK-8, 25m http://www.flensted.eu.com/1944085.shtml says Braham's aircraft was LR373, YH-A (as does Fighter Pilots of the RAF 1939-1945
 By Chaz Bowyer):  Mosquito FBVI LR373 crash landed near Hauervig 25/6-1944
The aircraft belonged to RAF 21 Sqn. Fighter Command and was coded YH-A.
T/o Gravesend OP: Intruder to Barth.
The flight to Barth would take the Mosquito over Denmark and when it crossed the Danish westcoast it was observer by two German ships. The Mosquito continued east over the islands of Fyn and Sjælland and then turned south over Møn towards the Germany coast. There was not a cloud in the sky and Pilot W/Cdr John R.D. Braham decided that it would be too risky to continue and Navigator F/Lt Don Walsh gave him a course bach to England via Sjælland and Fyn. 
Near “Torbenfeldt” manor near Mørkøv on the island of Sjælland they attacked a car killing two Danes.
When over Jylland they were attacked by two Fw 190 fighters from 10./ JG 11 based at Aalborg Ost.
Near the Danish Westcoast Leutnant Robert Spreckles managed to damage the Mosquito and at 12:45 Braham belly landed it in the sea 10 metres from the shore at Holmsland Klit near Hauervig.
Walsh and Braham left it in a hurry bieng afraid of getting machine gunned by the fighters when they made a low pass.
Shortly after the English flyers were made POW`s by the local German post. They were taken to Esbjerg airfield to be quistioned before they were sent to Dulag Luft near Frankfurt for further quistioning. Here they meet with Spreckles. Later they were sent to Stalag Luft III Sagan.
After the war Spreckles and Braham met and became close friends until Brahams death in 1974.
Sources: LBUK, AS 62-526, AIR 37-16, “Scramble” by Braham.
(http://www.flensted.eu.com/1944085.shtml) Abandoned over Channel returning from night intruder 25.6.44 (Air Britain Serials)</t>
  </si>
  <si>
    <t>TAYLOR, F/O W.M. - Pilot - No.107 Sqn - Mosquito NS820 - 8 August 1944 - buried in France (Hugh Halliday) 7/8 August 1944 around 0345, coded P, ftr from Intruder to northern France, F/O W.M. Taylor and F/O A.K. Aitken both killed (2nd TAF). Missing from patrol E of Paris 8.8.44 (Air Britain Serials) Hit high-tension lines and crashed near Connantre, both buried in Connantre Communal Cemetery (http://francecrashes39-45.net/page_fiche_av.php?id=97)   MH - should Nav name be Aiken? See list of Carribean losses.  The raid with the attack on the chateau housing SS troops is one that my uncle (my father's brother) F.O. Aston Karl Aiken, Jamaican Volunteer Reserve navigator with RAF107 squadron flew on just 6 days before he was killed with his Canadian pilot F.O. William Taylor, on 8 Aug. 1944. They are both buried in a village graveyard in Connantre, Marne, France. I was named Karl in his﻿ honour in 1949. (http://www.youtube.com/watch?v=gKt_SQuqQug) On the night of 7th August, RAF 107 squadron flew nine Mosquito Type VI F/B armed with 4 x 500 lb bombs, machine guns and 20 mm cannon on two routes into occupied France and NS 280 took off at 0215 hrs. Their route followed Villiers-Fonteney-Tressigny-Chartonges-Sezanne-SommeSous-Vitry Le Francois. They were assigned to hit railway sidings and squadron logs suggest that the patrol members put a long stretch of about a mile long ablaze. Canadian records of the loss of pilot Taylor notes that their aircraft “was attacking enemy communications in northern France when it crashed into an electric pole (Taylor was known to be a bit of a daredevil flier and often flew lower than required) and burst into flames 20 miles south-east of Montmiral, Marne”. (http://www.caribbeanaircrew-ww2.com/?p=340)</t>
  </si>
  <si>
    <t>The de Havilland Mosquito entries for the 1951 Mossie washed up on the shore must be N60648 former KA996 of the RCAF. It went missing over the Davis Straits after leaving Goose Bay, Labrador for BW1, en route to Israel. The story of this aircraft appeared in the American Aviation Historical Society journal Volume 44, No. 3, Fall 1999 on pages 230-231. 
The six Mosquito aircraft in Canada have no association with NX60648 that went missing on the ferry flight over the Davis Straits. Its known history and mysterious disappearance is detailed in, “The Mystery Mosquito, “ American Aviation Historical Society journal, Vol. 44 No. 3, Fall 1999, p-230/231 
 In April 2014, while gleaning thorugh Search and Rescue records at AF HRA for an American seeking B-24 wreckage sites in Newfoundland and Quebec, I came across a file detailing NX60648 flotsam discovery. 
“On 13 July 1951, Flight A, 6th Air Rescue Service, Goose Bay, Labrador, Canada received a telex from Prince Christian Airways that wreckage made from plywood with four pieces of tubing attached, washed ashore at 6000N-4312W Greenland. On 20 July, similar wreckage was found at 6013N-4312W. Both sections were delivered by surface vessel from Prince Christian to BW-1. On 26 July, a de Havilland aircraft representative identified the remnants as plywood-airframe sections and tubing from a Mosquito bomber. It is assumed the remains belong to NX60648 that departed Goose Bay 18 May 1951, the only missing Mosquito in the north Atlantic area. The wreckage was delivered to 6603d Air Base Wing intelligence, Goose Bay on 31 July 1951.” 
(Norman Malayney at http://www.mossie.org/forum/read.php?1,5127)
"According to Born In Battle", #19, 1981. inclement weather delayed Kurtz and his navigator several days at Goose Bay. The navigator was forced to leave to attend his wedding. Seymour Lerner from New York arrived to take his place. Finally, at 17:35 hours on the evening of Thursday 17 May both men took off for Narsavaq (also know as BW3) in Greenland estimating arrival at this stations at 21:05Z No word was heard of the aircraft since departure and USAF 6th Air Rescue Squadron was alerted at 01:30Z hours on 18 May. The squadron was responsible for all Air-Sea Rescues in this area and the unit was divided into flights which were dispersed at various reginal air bases. 
Flight A at BW1 provided a SC-47 and one SB-17 Fortress for the Mission Commander at Goose Bay for use in the search. Harman AFB also supplied one SB-17. At 09:30Z hours Agentia NAS, Newfoundland notified Flight B by telephone that one B-17 and one PBY were to proceed to BW1 to participate in the Mosquito search. On Saturday 19 May, a request was received from Flight C for a Flight B aircraft to take part in the search. At 12:00Z hours the following day SB-17 No. 3701 piloted by Major R.B. Moore and Captain Richard T. Saxe departed Goose Bay. The aircraft remained at that station until 26 May 1951, searching daily with negative results. 
Lloyds List published by Lloyds of London records N60648 as being lost in the Davis Straits between Canada and Greeland. 
Norm Malayney RCAF (Air Britain Serials)</t>
  </si>
  <si>
    <t>SOC 20.8.47 (Air Britain Serials)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t>
  </si>
  <si>
    <t>RCAF CF-GKK (Air Britain Serials)
first date: 19 August 1946 - Taken on strength by No. 1 Equipment Depot
 Received from Mutual Aid Board, from storage at Central Aircraft at Crumlin, Ontario.  To storage with No. 6 Repair Depot at Crumlin on 14 April 1947.  Pending disposal with No. 6 Repair Depot from 16 November 1950.  Had 13:20 logged time when struck off.  Later to civil register as CF-GKK.  This registration was issued on 31 January 1951 to Kenting Aviation of Toronto.  Bill of sales dated 9 March 1951.  Ferry permit issued on 3 April 1951 for this aircraft and KA244/CF-GKL to be flown from Crumlin to Oshawa, Ontario.  Company number listed here is taken from Canadian civil register records, not confirmed by other sources.  Noted September 1951 as converted to Mk. 26.  Logged time of 148:30 reported on 19 June 1952.  Logged time of 240:40 reported on 6 April 1953.  To Spartan Air Services of Ottawa on 17 February 1955, converted to dual control trainer.  Reported as withdrawn from use and being used for spares, 26 February 1959.
 last date: 17 April 1951 - Struck off, to Crown Assets Disposal Corporation for sale
(http://www.ody.ca/~bwalker/RCAF_JX579_KA232.html)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t>
  </si>
  <si>
    <t>0 July 1954</t>
  </si>
  <si>
    <t>RCAF (Air Britain Serials)
first date: 19 August 1946 - Taken on strength by No. 1 Equipment Depot
 Received from Mutual Aid Board, from storage at Central Aircraft at Crumlin, Ontario.  To storage with No. 6 Repair Depot at Crumlin on 14 April 1947.  Pending disposal with No. 6 Repair Depot from 16 November 1950.  Sold to Babb Company (Canada) Ltd.  Re-sold to World Wide Airways, for sale to Dominican Air Force.  Received overall silver paint scheme in Dominica.
 last date: 28 September 1951 - Struck off, to Crown Assets Disposal Corporation for sale
(http://www.ody.ca/~bwalker/RCAF_JX579_KA232.html)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
Serial 2106, c/no.  n/a, Previous identity RCAF KA172, AMD 306, delivered 2.1952, fate wfu 7.1954 (http://www.aeroflight.co.uk/waf/americas/dominican_rep/DomRep-af-Mosquito.htm)</t>
  </si>
  <si>
    <t>RCAF (Air Britain Serials)
 first date: 19 August 1946 - Taken on strength by No. 1 Equipment Depot
 Received from Mutual Aid Board, from storage at Central Aircraft at Crumlin, Ontario.  To storage with No. 6 Repair Depot at Crumlin on 14 April 1947.  Pending disposal from 16 November 1950.  Sold to Babb Company (Canada) Ltd.  Re-sold to World Wide Airways, for sale to Dominican AF.  Received overall silver paint scheme in Dominica.
 last date: 25 September 1951 - Struck off, to War Assets Corporation for sale
(http://www.ody.ca/~bwalker/RCAF_JX579_KA232.html)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
Serial: 2107, c/no.: n/a, Prev. Identity: RCAF KA206, AMD 307, Delivered: 2.1952, Fate/Notes: wfu 7.1954. (http://www.aeroflight.co.uk/waf/americas/dominican_rep/DomRep-af-Mosquito.htm)</t>
  </si>
  <si>
    <t>RCAF (Air Britain Serials)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
Serial: 2108, c/no.: n/a, Prev. Identity: RCAF KA243, Delivered: 2.1952, Fate/Notes: wfu 7.1954. (http://www.aeroflight.co.uk/waf/americas/dominican_rep/DomRep-af-Mosquito.htm)</t>
  </si>
  <si>
    <t>Sold 24.5.48 to Dominican AF as 305 (Air Britain Serials) Serial: 2105, c/no.: n/a, Prev. Identity: RAF RF939, AMD 305, Delivered: 29.9.1948, Fate/Notes: n/a. (http://www.aeroflight.co.uk/waf/americas/dominican_rep/DomRep-af-Mosquito.htm)</t>
  </si>
  <si>
    <t>Sold to DH 24.5.48 for Dominican AF as No.304 (Air Britain Serials) Serial: 2104, c/no.: n/a, Prev. Identity: RAF TE873, AMD 304, Delivered: 29.9.1948, Fate/Notes: n/a. (http://www.aeroflight.co.uk/waf/americas/dominican_rep/DomRep-af-Mosquito.htm)</t>
  </si>
  <si>
    <t>Sold to DH 24.5.48 for Dominican AF as No.303 (Air Britain Serials)           MH - Also, possibly in error: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    Serial: 2103, c/no.: n/a, Prev. Identity: RAF TE822, AMD 303, Delivered: 3.9.1948, Fate/Notes: n/a. (http://www.aeroflight.co.uk/waf/americas/dominican_rep/DomRep-af-Mosquito.htm)</t>
  </si>
  <si>
    <t>Sold to DH 24.5.48 for Dominican AF as No.302 (Air Britain Serials) Serial: 2102, c/no.: n/a, Prev. Identity: RAF TE909, AMD 302, Delivered: 18.8.1948, Fate/Notes: n/a. (http://www.aeroflight.co.uk/waf/americas/dominican_rep/DomRep-af-Mosquito.htm)</t>
  </si>
  <si>
    <t>Sold to DH 24.5.48 for Dominican AF as No.301 (Air Britain Serials) Serial: 2101, c/no.: n/a, Prev. Identity: RAF TE612, AMD 301, Delivered: 18.8.1948, Fate/Notes: n/a. (http://www.aeroflight.co.uk/waf/americas/dominican_rep/DomRep-af-Mosquito.htm)</t>
  </si>
  <si>
    <t>Back to night operations again on 8th April. My aircraft was unserviceable so I flew Mosquito Letter V 'borrowed' from F/Sgt Earie who was on leave (he never ceases to remind me that I lost his brand new aircraft) Details of this operation: after briefing we took off to patrol Leipzig, Berlin, Magdeburg, Braunsweig area. Owing to the distance from base and the length of time for the flight we had to carry wing tanks with extra fuel. On patrolling the Berlin Magdeburg road we saw some movement, circled round and dropped flares on what was enemy transport. We attacked with machine gun and cannon fire. Transport stopped and appeared damaged but the flares went out before we could assess the extent of the damage. Returning at economical cruising to save fuel and flying at 4,000 ft, at about 2.00 am we were attacked by a night fighter. It fired a long burst of cannon fire and I immediately took violent evasive action, however the port engine caught fire. Tony operated the fire extinguisher and I feathered the propeller. A further burst of gun fire and the starboard engine caught fire. I throttled back and operated the fire extinguisher, but as the fire did not go out, ordered Tony to bale out. He clipped on his parachute, jettisoned the door and successfully abandoned the aircraft. During this manoeuvre the aircraft was losing height rapidly. I struggled out of my seat, having some difficulty getting my left leg passed the control column, and pulling the seat pack of my parachute clear of the bucket seat, at the same time trying to keep on an even keel. With some difficulty I reached the door and dived through the opening. I pulled the rip cord as soon as I was clear of the aircraft and I hit the ground almost simultaneously.When Tony {Rudd} arrived back he was able to provide some interesting details of our last flight. He was able to pinpoint the location and time of our being, shot down. A US P61 Black Widow night fighter put in a combat report claiming to have shot down a JU88 at precisely the position and time of incident. British intelligence proved that there were no enemy aircraft in that vicinity at that time. The A.O.C., Air Vice Marshall Sir Basil Embry, was not happy that one of his aircraft had been shot down by 'friendly fire'. (Reg Everson: http://www.bbc.co.uk/dna/ww2/A3130426)
The P-61 crew put in a claim for the same general area as the downing of the Mossie between Warburg and Köln at Olpe in the Sauerland. No Ju 88 NF's reported downed in the area or even flying in the vicinity according to my files. When I was a member of the US night fighters assoc which has been defunct for some years I was told not to pursue into this further from two 9th AF representatives..........so I let it be and regarded it as a terrible mistake and hush hush. (Erich Brown on http://forum.12oclockhigh.net/showthread.php?t=7613)
F/L Reginald Everson from 305 Squadron did not registered the serial number of the aircraft he borrowed from F/ Sgt Earle ( who was on leave, and his personal aircraft was unserviceable ). He took off from Epinoy at 23:20 and was shot down at 02:15 ( or very close to that ) near Magdeburg, 51º08N, 07º50E. This is the info I had from him. From that, what I guess that the claim of Lt. Robert Lutz seems more close. (Adriano Baumgartner, http://forum.12oclockhigh.net/showthread.php?t=7613) W/O R.W. Everson PoW, Sgt. R.A.W. rudd evaded, lost 02:15 8/9 April 1945, Coded V (2nd TAF)
9 Apr 45 Lutz Ju188 2 POWs from either this or Jones 8 Apr claim Lutz was flying a Mosquito - Lutz's Mosquito was SZ998 SM-V (James A. Pratt III on 12 O'Clock High - http://forum.12oclockhigh.net/showthread.php?p=59454&amp;posted=1#post59454) Missing from night intruder 9.4.45 (Air Britain Serials)</t>
  </si>
  <si>
    <t>Taken on strength at 418 Sqn. from No.27 Movements Unit, 20 June 1943; transferred to No.157 Squadron, 27 July 1943. TH-K, letter given in ORB, 20 June 1943. (Hugh Halliday) Served with 464 Sqn, under RAF control 9/43. (Brian Fillery's website) Dived into ground 1m S of Hunsdon 23.1.44 (Air Britain Serials) 23.01.44 464 Sqn. HJ774 Aircraft dived into ground one mile south of Hunsdon aerodrome, probably stalled caused by the slip stream of other aircraft. Two killed. (Mosquito Crash Log) MH - No matching record in 464 Squadron ORB.</t>
  </si>
  <si>
    <t>NS633, took off from Benson. F/L E R Jones (Killed) F/Sgt D A E Parry (POW) Took off for an operation to Konigsberg and landing at San Severo but failed to arrive. F/L Jones is commemorated on the Runnymede Memorial to the Missing. (Ross McNeill) (The present name of Konigsberg is Kaliningrad.) Missing from PR mission to Konigsberg. 14.9.44 (Air Britain Serials) MH - Apparently a Lt Peter Gerth of 2./JG 400 scrambled an Me 163 from Stargard against a Mosquito, which he shot down with one crew member taken prisoner. His recollection was that this incident was in November 1944, see Jagdgeschwader 400: Germany's Elite Rocket Fighters, parts of which can be viewed online through Google Books.</t>
  </si>
  <si>
    <t>12.04.1945 2104 163 to Berlin from Wyton . Lost without trace (BCL). F/O W Houghton +, F/S LA Stegman RAAF +, both buried in Berlin 1939-45 War Cem There were three Mossies lost that night (11th of April 1945) on the Berlin op. Only one loss resulted in its crew being killed in action. The other two aircraft were lost to take off accidents and their respective crews suffered no injuries. A Canadian-built Mosquito B.Mk.XXV (KB502) of No.163 (B) Squadron. was lost over Berlin. The crew were: Flying Officer William Houghton R.A.F.V.R., Flight Sergeant Lance Anthony Stegman R.A.A.F. "Bertie" Boulter in "Mosquito to Berlin" says that an aircraft was seen going down in flames over Berlin - likely this Mosquito. Coded "U" Airborne 2104 11apr45 from Wyton. Cause of loss and crash-site not established. Both are buried in Berlin in the city's 1939-45 War Cemetery. F/O W.Houghton KIA F/S L.A.Stegman RAAF KIA " (Lost Bombers) Missing (Berlin) 11.4.45 (Air Britain Serials) Claim by Welter on 11.4.45 according to Czech list  Came down at Stulpe, about 30km SSW of Berlin according to Stegman's casualty file at the Australian National Archives.</t>
  </si>
  <si>
    <t>11.04.1945 2137 571 to Berlin from Oakington . Lost without trace (BCL). F/O RD Oliver evd, F/S LM Young RAAF evd, both rejoined their Sqn same month, Oliver on 22.04. Caved in a railway tunnel with a 4,000 lb Cookie on 1 January 1945, flown by F/L Griffiths u. F/L Ball, Mosquitio XVI, ML963, 8K-K "King", Angriffshöhe: 100-200ft., Luftmine genau in den Tunnelmund geworfen, Volltreffer, Tunnel eingestürzt. Abandoned after engine fire (Squadron HIstory by Barry Blunt, confirmed by AIR 14/3460) Missing (Berlin) 10.4.45 (Air Britain Serials) Cause of loss and crash-site not established. Both airmen rejoined their Squadron before the end of the month, F/O Oliver reporting as early as 22Apr45. F/O R.D.Oliver Evd F/S L.M.Young RAAF Evd " (Chorley via Lost Bombers)</t>
  </si>
  <si>
    <t>24.03.1945 2010 169 Bomber Support from Juvincourt port engine failed and undercarriage raised to stop. at Juvincourt airfield 2010 (BCL). P/O GF Cant ok, , Engine cut on take-off for patrol u/c raised to stop Juvincourt 24.3.45 (Air Britain Serials)</t>
  </si>
  <si>
    <t>29.01.1944 0115 Serrate Patrol 239 Bomber Support from West Raynham heading for Brandenburg, engine failure, crashed. North sea (BCL). F/L BJ Brachi +, F/O AP MacLeod +, MacLeod washed ashore 05.05. dutch island of Walcheren, rests in Zouteland General Cem Crew had been posted in from 141 Squadron (The Mossie Number 2) Airborne 0115 29Jan44 on a Serrate patrol, heading for the Brandenburg area. Crashed, due to engine failure, into the North Sea. F/L Brachi is commemorated on Panel 201 of the Runnymede Memorial, his Navigator was washed ashore on the Dutch Island of Walcheren 5May44 and he is buried in Zoutelande General Cemetery. F/L B.J.Brachi KIA f/O A.P.MacLeod KIA (Lost Bombers) See details at http://www.wingstovictory.nl/database/database_detail.php?wtv_id=363 Missing 28.1.44 (Air Britain Serials)</t>
  </si>
  <si>
    <t>15.02.1944 1845 Serrate Patrol 169 Bomber Support from Little Snoring intercepted N Hannover at 23000ft by NF, fire to starboard engine. Lost without trace (BCL). W/C EJ Gracie DFC +, F/L WW Todd pow, Gracie buried in Hannover Todd later helped design a memorial to the prisoners shot after the Great Escape: Later the Luftwaffe quietly allowed the prisoners to build a local memorial (view this on the 'Modern Photos' page). This was designed by Wylton Todd (169 Sqdn, shot down 15/16-Feb-44, Mosquito II, HJ707 VI:B), and two of the stonemasons who carved the names were Dickie Head (possibly 139 Sqdn, shot down 24/25-Nov-43, Mosquito IV DZ614) and S/L John Hartnell-Beavis (10 Sqdn, shot down 25/26-Jul-1943, Halifax II, JD207 ZA:V, a former architect) and erected in the local cemetery (http://www.elsham.pwp.blueyonder.co.uk/gt_esc/) Came down 200m west of Hellendorf, near Hannover, at 2033 (http://www.footnote.com/image/38649010/mosquitoes%7CMosquito/) German crash report says code was E or H. Missing from night intruder mission 16.2.44 (Air Britain Serials) MH - A Mosquito of 141 Squadron claimed to have shot down an He 177 on this night, also from 23,000 feet and also with the starboard engine on fire, however location given as near Berlin. Friendly fire? http://www.avres-neustadt.de/headstone/crashlist/ says this was lost to flak.</t>
  </si>
  <si>
    <t>24.02.1944 1758 141 Bomber Support from West Raynham engaged enemy A/C over Heligoland, broke off due to engine trouble, returning to base at 3000ft remaining engine failed, crashed at Garrelsweer (Groningen), 17km NE Groningen (BCL). P/O DB Snape RAAF +, F/O ICH Fowler RCAF pow, Snape rests in Loppersum General Cem 24/25 February 1944 (FCWDv4) According to a statement by Fowler in Snape's casualty file, Fowler was ordered to abandon and did so, but next day was shown Snape's body. Snape's parachute was unopened. (www.naa.gov.au) Crashed 2148 (1944 sec_tcm5-7285) Missing from night intruder mission 25.2.44 (Air Britain Serials)</t>
  </si>
  <si>
    <t>26.02.1944 2104 239 Bomber Support from West Raynham on return to base. 1mile S Wellingham, 9miles NNW of Swaffham, Norfolk (BCL). F/O N Munro +, F/O AR Hurley inj, Munro died from inj in No 53 Mobile Field Hospital near Weasenham 25/26 February 1944 (FCWDv4) "Serial Range DZ228 - DZ272. 45 Mosquito F.Mk11. Powered by Merlin 21/22 engines. Part of a batch of 70 including DZ302 conv.to NF.X11. Delivered by De Havilland (Hatfield) between 12Oct42 and 30Dec42. . DZ247 was one of two 239 Sqdn Mosquitoes lost on this operation. See: DZ270. Airborne 2104 25Feb44 from West Raynham. Crashed on return to base, at Manor House, 1 mile S of Wellingham, 9 miles NNW of Swaffham, Norfolk. F/O Hurley died from his injuries in No.53 Mobile Field Hospital at nearby Weasenham. F/O N.Munro KIA F/O A.R.Hurley Inj (Chorley via Lost Bombers) Flew into ground 1m S of Wellingham Norfolk 26.2.44 (Air Britain Serials) 26.02.44 239 Sqn. DZ247 Aircraft was returning from operations when it crashed one mile south of Wellingham, Norfolk, probably after hitting a tree and catching fire. Crew killed. (Mosquito Crash Log)</t>
  </si>
  <si>
    <t>26.02.1944 2134 239 Bomber Support from West Raynham presumed lost over sea. Lost without trace (BCL). F/O EA Knight +, F/O DP Doyle +, Knight buried in Thorpe Acre (All Saints) Churchyard at Loughborough Tex Knight and Paddy Doyle (The Mossie Number 2) Serial Range DZ228 - DZ272. 45 Mosquito F.Mk11. Powered by Merlin 21/22 engines. Part of a batch of 70 including DZ302 conv.to NF.Mk11. Delivered by De Havilland (Hatfield) between 12Oct42 and 30Dec42. DZ270 was one of two 239 Sqdn Mosquitoes lost on this operation. See: DZ247. Airborne 2134 25Feb44 from West Raynham. This aircraft is presumed lost in the sea without any evidence to support the presumption. F/O Knight is buried in Thorpe Acre (All Sainta) Churchyard at Loughborough; F/O Doyle is commemorated on Panel 205 of the Runnymede Memorial. F/O E.A.Knight KIA F/O D.P.Doyle KIA (Chorley via Lost Bombers) MH - Was this friendly fire? Ju 188 claimed by 25 Squadron 10 miles off Yarmouth, not far from West Raynham) Missing from bomber support mission to Augsburg 25.2.44 (Air Britain Serials)</t>
  </si>
  <si>
    <t>16.03.1944 2210 169 Bomber Support from Little Snoring hit by FLAK near Eupen, crashed minutes later . at Neu-Moresnet, on the border with Germany, 10km NNW Eupen (BCL). F/L WW Foster RCAF pow, F/O JH Grantham +, Grantham initial buried across border at Aachen. Nose section of this aircraft is under restoration at the Yorkshire Air Museum (MH) 15/16 March 1944 (FCWDv4) Missing from bomber support mission to Stuttgart 16.3.44 (Air Britain Serials)  Shot down at 23:05 Flak (abt 3.-6./514) (http://www.rafcommands.com/forum/showthread.php?14533-Mosquito-HJ711-loss-15-16-March-1944)</t>
  </si>
  <si>
    <t>24.03.1944 2300 239 Bomber Support from West Raynham set course for Ruhr. Lost without trace (BCL). F/L HC Butler +, F/S AWS Robertson +, no info. Crew remembered on Runnymede memorial (http://www.crashplace.de/) Missing from bomber support mission 24.3.44 (Air Britain Serials)</t>
  </si>
  <si>
    <t>26.03.1944 2050 Patrol141 Bomber Support from West Raynham abandoned due to engine trouble at 17-18000ft. 8km NE Laon (Aisne) (BCL). F/O FED Van Den Plassche evd, F/O G Mamoutoff evd. TW-P (http://www.crashplace.de/) TW-P Airborne 2050 25Mar44 from West Raynham tasked to patrol the Mayberge area at 17,000 to 18,000 feet. Due to engine problems, the Mosquito was abandoned 8 km NE of Laon (Aisne), France. On 20Jun44 while evading capture, F/O Mamoutoff, whose Russian parents lived in London, was killed. He is now buried in Choloy War cemetery. Belgian born F/O Van DenPlaxxche arrived back in England 2 May44. Nine years later, and whle serving in the Belgian air Force, he was killed in a flying accident. F/O F.E.D.Van Den Plassche Evd F/O G.Mamoutoff Evd (sic). " AIR14/1442 Engine caught fire while chasing enemy aircraft abandoned over Northern France 26.3.44 (Air Britain Serials)</t>
  </si>
  <si>
    <t>27.04.1944 0005 192 Bomber Support from Foulsham on return landed and was struck by Halifax MZ564, same Sqn. Foulsham airfield 0327 (BCL). F/L JK Haviland ok, F/O HAT John ok. Coded DT-L (www.crashplace.de) 26/27 April 1944 Airborne 0005 27Apr44 from Foulsham. Returned to base and landed 0327, only to be struck moments later by Halifax MZ564 from 192 Sqdn, and flown by F/S H.R.Gibson. No one was seriously hurt in this accident and despite severe damage the Halifax was repaired and returned to servive with 1658CU. It was reduced to spares and produce wef 30Jan47 (Lost Bombers) Hit by Halifax after landing Foulsham 28.4.44 (Air Britain Serials) 27.04.44- 192 Sqn. DZ377 Just after landing at Foulsham aerodrome it was hit by Halifax MD564 which landed on top of it. Crew unhurt. (Mosquito Crash Log)</t>
  </si>
  <si>
    <t>02.05.1944 2255 Serrate Patrol headed for for Brussels 515 Bomber Support from Little Snoring crashed . 2km NE Bazel (Oost-Vlanderen), 10km ESE Sint-Niklaas (BCL). F/S AW Stein +, Sgt DS Lindsay +, rest in Antwerp Schoonselhof Cem 1/2 May 1944 (FCWDv4) 1st May 1km NW of Saventhem, 10 km E of Brussels KE8474 (Alex Smart) Airborne 2255 1May44 from Little Snoring on a Serrate patrol in the area of Brussels. Cause of loss not established. Crashed 2 km NE of Bazel (Oost-Vlaanderen), 10 km ESE of Sint-Niklaas. Both airmen are buried in Schoonselhof Cemetery, Antwerp. F/S A.W.Stein KIA Sgt D.S.Lindsay KIA (Lost Bombers) Missing from patrol to Brussels 1.5.44 (Air Britain Serials)</t>
  </si>
  <si>
    <t>Between Hank and Dussen, N of Maas, the former being W of mainroad Breda to Utrecht says BCL Struning claimed Mosquito near Dussen at 0120 June 6, this Mosquito took off at 0005 June 6 . Heinz Strüning 3./NJG 1. He 219 list does not list this as a Mosquito, however claim of 6.6.44 listed as on He 219. On NS950 were S/Ldr J.L. SHAW - 41479 and Sgt P. STANDLEY-SMITH - 1623168, both buried Jonkerbos War Cem. Nijmegen (initially buried at Dussen as unknown airmen). Next to the grave of S/Ldr SHAW lies buried R.E. SHAW, his brother who was killed in Belgium 26-5-1940 on Blenheim R3613 but upon request next of kin was exhumed and reinterred in the Jonkerbos WC. Covering op. Overlord. (Henk Welting) I have NS950 DH.98 Mosquito Vl 515 sqdn T/o 0005 Little Snoring for bomber support op to Gilze Rijen. Shot down by night fighter and crashed between Hank, Noord Brabant, and Dussan, on N side of the Maas 2 killed. (Alan Smith) 06.06.1944 0005 515 Bomber Support from Little Snoring shot down by NF. between Hank and Dussen, N of Maas, the former being W of mainroad Breda to Utrecht (BCL). S/L JL Shaw +, Sgt P Standley-Smith +, initial buried at Dussen Roman Catholic Churchyard, now Jonkerbos War Cem 06.06.44 Hptm. Heinz Strüning 3./NJG 1 Mosquito  Dussen: 1.200 m. [Noord Brabant] 02.30 Film C. 2027/II Anerk: Nr.98 "From 17 April 1944, Strüning was to fly the He 219 exclusively and obtained his last 14 victories flying the type." (http://www.luftwaffe.cz/struning.html) "Serial Range NS926 - NS965. 40 Mosquito FB.Mk1V. Powered by Merlin 25 engines. part of a batch of 250 delivered by De Havilland (Hatfield) between 25Jan44 and 19May44. Except for NT220, NT224 and NT225 conv.to FB XV111s. NS950 was one of two 515 Sqdn Mosquitoes lost on this operation. See: PZ189. Airborne 0005 6Jun44 from Little Snoring to support the D-Day Landings. Shot down by a night-fighter, crashing between Hank (Noord-Brabant) and Dussen, two small villages on the N side of the Maas, the former being W of the main road leading to from Breda to Utrecht. The graves are both airmen are now located in the Jonkerbos Cemetery, having been brought here from Dussen Roman Catholic Churchyard. S/L J.L.Shaw KIA Sgt P.Standley-Smith KIA " (Chorley via Lost Bombers) Missing from patrol to Gilze-Rijen 6.6.44 (Air Britain Serials) 06.06.44 Hptm. Heinz Strüning 3./NJG 1 Mosquito  Dussen: 1.200 m. [Noord Brabant] 02.30 Film C. 2027/II Anerk: Nr.98 (Tony Woods)</t>
  </si>
  <si>
    <t>17.06.1944 0001 Serrate Patrol in support of Sterkrade raid 141 Bomber Support from West Raynham hit by enemy fighter, on return reached West Malling airfield, mistaken for enemy fighter, went round again, crashed. West Malling airfield, Kent 0340 (BCL). F/O MJG LaGouge inj, F/O LA Vandenberge inj, ZA-G (sic) 16/17 June 1944 "Serial Range DZ286 - DZ310.25 Mosquito F.Mk.11. Powered by Merlin 21/22 engines. Part of a batch of 70 delivered by De Havilland (Hatfield) delivered between 12Oct44 and 30Dec42. Airborne 0001 16Jun44 from West Raynham on a Serrate Patrol in support of the Sterkrade Main Force operation. Damaged by fire from a night-fighter, the crew succeeded in reaching RAF West Malling, Kent, but as they tried to land they were mistaken for an enemy Intruder and all runway lights were extinguished. While attempting to go round again, the Mosquito crashed and caught fire. The crew escaped with only minor injuries. F/O M.J.G.LaGouge Inj F/O L.A.Vandenberge Inj This crew were to survive another serious incident 21Jul44. See: DZ267 " (Lost Bombers) Hit by return fire from night fighter and crashlanded at West Malling 17.6.44 (Air Britain Serials)</t>
  </si>
  <si>
    <t>22.06.1944 2330 support twin attacks on Scholven-Buer and Wesseling 141 Bomber Support from West Raynham damaged by FLAK, abandoned on return, crashed. at Hill House Farm near Swaffham 0245 (BCL). P/O P Coles ok, P/O J Carter ok, Airborne 2330 21Jun44 from West Raynham to support the twin Main Force attacks on scholven-buer and Wesseling. Damaged by Flak and, subsequently abandoned 0245, leaving the Mosquito to crash at Mill House Farm near Swaffham, Norfolk. P/O P.Coles P/O J.Carter (Lost Bombers) Damaged by flak nr Dusseldorf and abandoned nr Swaffham Norfolk 22.6.44 (Air Britain Serials)</t>
  </si>
  <si>
    <t>28.061944 2310 Serrate Patrol over northern France 141 Bomber Support from West Raynham attacked over Holland by NF and exploded, throwing clear Engelbach. near Weert-Vrakker, where debris was found 0130 (BCL). F/L PS Engelbach pow, F/O RS Mallett DFC +, Mallet buried at Eindhoven Woensel Gen Cem
On 27/6/44 DD787 failed to return from a "Serrate" sortie over Northern France with Flt Lt P S Engelbach and Flt Lt R S Mallett DFC. Took off 23.10 hrs and attacked by a night fighter over Holland and exploded. Pilot was thrown clear and became a PoW but the navigator is buried in Woensel general cemetery, Eindhoven. (Mike Packham) Came down at Budel, 4km W of Weert, 21km SE of Eindhoven at 0100 according to a German report KU 2355. (http://www.footnote.com/image/38656817/mosquitoes%7CMosquito/) Missing from Serrate patrol over N.France 28.6.44 (Air Britain Serials)
MH - Was this friendly fire from another 141 Squadron aircraft?</t>
  </si>
  <si>
    <t>28.06.1944 2310 Serrate Patrol over northern France 141 Bomber Support from West Raynham shot down by NF, crashed. at Izegem, West Vlaanderen, some 7km SE Roeselare 0300 (BCL). F/L HR Hampshire +, W/O AAW Melrose +, buried at Wevelgem Communal Cem. Was TW-X on 141 Sqn. according to Michael Allen's book. 27/28 June 1944 (Chorley via Lost Bombers) Serial Range HJ911 - HJ944.34 Mosquito Mk.F.Mk11. Powered by Merlin 21/22 engines. Delivered by De havilland (Leavesden) between 9Sep42 and 9Jan43. HJ941 was one of two 141 Sqdn Mosquitoes lost on this operation. See: DD787. Airborne 2310 27Jun44 from West raynham for a Serrate patrol over northern France. Shot down by a night-fighter, crashing at Izegem (West-Vlaanderen) some 7km SE of Roeslare, Belgium. Both airmen are buried in Wevelgem Communal Cemetery. F/L H.R.Hampshire KIA W/O A.A.W.Melrose KIA " 28 June 1944 Oblt. Heinz Ferger 3 NJG 3 Mosquito 7km SE Roulers: 3500m 10.3 (MH - should this be 00:30?) A German report gives time as 0030, Hampshire's identity recognised, Melrose not. (http://www.footnote.com/image/38656817/mosquitoes%7CMosquito/) Missing from bomber support mission 28.6.44 (Air Britain Serials)</t>
  </si>
  <si>
    <t>06.07.1944 2325 Serrate Patrol over Northern France 141 Bomber Support from West Raynham . about km S Wattan (Pas de Calais), 9km NNW St.Omer 0035 (BCL). F/L JD Peterkin RAAF evd, P/O R Murphy +, Murhy buried in St.Omer, Longueness Souvenir Cem May have been 6 July 1944 Uffz. Illner 6./ KG 51 2-mot. Flgz. 15 West S/UU: 1500m [Caen] 02.38 (LW NF Claims 39-45 f. 198) (MH - Note difference in both time and place, 2 hrs and 260 km difference, unlikely to have been Illner) TW-Z, 5/6 July 1944, "Serial Range DZ286 - DZ310. 25 Mosquito F.Mk11. Powered by Merlin 21/22 engines. Part of a batch of 70 delivered by De Havilland (Hatfield) between 12Oct42 and 30Dec42. Airborne 2325 5Jul44 from West Raynham on a Serrate Patrol over northern France. Cause of loss not established. Crashed 0035 about 1 km S of Wattan (Pas-de-Calais), 9 km NNW of St-Omer, where P/O Murphy is buried in Lonhguenesse Souvenir Cemetery. F/L J.D.Peterkin RAAF Evd P/O R.Murphy KIA " (Lost Bombers) Missing from Serrate patrol over N.France 6.7.44 (Air Britain Serials)</t>
  </si>
  <si>
    <t>21.07.1944 2321 Serrate Patrol141 Bomber Support from West Raynham damaged by return fire of ME110, on return crew baled out, crashed. into Forrestry Commission land at Spring Covert, Didlington, Norfolk 0137 (BCL). F/O MJG LaGouge ok, F/O LA Vandenberge ok. 20/21 July 1944 (FCWDv5) "Serial Range DZ228 - DZ272. 45 Mosquito F.Mk11. Powered by Merlin 21/22 engines. Part of a batch of 70 including DZ302 conv.to NF.X11. delivered by De Havilland (Hatfield) between 12Oct42 and 30Dec42. Airborne 2321 20Jul44 from West Raynham on a Serrate patrol. Damaged during an engagement with an Me110 and after re-crossing the East anglia coast the crew were advised to abandon. Both did so, leaving the Mosquito to crash 0137 into Forestry Commission land at Spring Covert, Didlington, Norfolk. F/O M.J.G.LaGouge F/O L.A.Vandenberge This crew had survived a serious crash 17Jun44. See: DZ300 (Chorley via Lost Bombers) Hit by return fire from Bf110 and abandoned 10m SW of West Rayham 21.7.44 (Air Britain Serials)</t>
  </si>
  <si>
    <t>26.07.1944 2340 141 Bomber Support from West Raynham shot from 20000ft by NF, crashed. near Bad Dürkheim, W of Rhine, about 18km WSW Ludwigshafen (BCL). F/L AJ Smitz pow, F/O JJ Bambury +, Bambury rests in Rheinsberg War Cem. (Fighter Command War Diaries volume 4 says loss was due to engine failure near Laon.)
Al Smitz was the gunnery leader of a formation of 12 R.A.F. Wellington bombers which attacked the German battle cruisers Scharnhorst and Gneisenau, drydocked in Brest, France. The bombers went in at 10,000 feet and were attacked by Messerschmitt 109’s – single engine fighters armed with cannons and machineguns. As gunnery leader, Smitz not only had to operate his own guns, but had to direct the fire from the other bombers so as to concentrate it in the most effective way to repel the numerous attacks, which were often simultaneous and from different quarters. Three of the German fighters were destroyed, with the loss of one Wellington. For his actions on that daylight raid, Smitz was awarded the Distinguished Flying Cross, presented to him by King George VI at Buckingham Palace.
In 1942, Smitz took flight training in Canada under the Commonwealth Air Training Plan, and after further training in Britain, was posted to a night fighter squadron flying twin-engined De Havilland Mosquitoes. The squadron’s role was to attack the German night fighters which rose to meet the British bomber formations on their night raids into Germany.
“Later in the war…the Germans got fairly wise to it and their night fighters would fly below the bomber stream and they’d have fixed guns up at a 75 degree angle firing into the belly of the aircraft,” Smitz said. “So when I went back as a pilot on night fighters, we knew what height our bombers were flying and our job was to go below our bomber stream and pick up the Jerry night fighters.”
One night in July, 1944 Smitz was sent out on a mission even though he was Officer Commanding of night flying. He said, “I wasn’t scheduled to go on that trip. I was O.C. [of] night flying that night. Suddenly one of the boys had a bad cold – he was sick. The C.O. said to me, ‘You’d better take his place.” Smitz, the last pilot due back after the mission, was told, ‘Don’t be late.”
Over Germany, Smitz’s navigator picked up a radar contact and asked him to turn to starboard to intercept the unidentified aircraft. “I turned starboard and tried to follow this aircraft,” Smitz recalled. “I couldn’t close closer that 3,000 yards. I was at 22 or 23 thousand feet at the time so I pushed my nose down gently and I still couldn’t close, so I pushed the throttle forward. The last I looked at my airspeed indicator I was doing 420 knots. Suddenly I felt as though a wing had dropped off and I was in a spin. So I yelled out to Joe, my navigator, ‘Hang on!’
Smitz throttled back and put on opposite rudder, trying to pull the aircraft out of the spin. He counted two revolutions as the aircraft spun down. He said, “I never counted the third spin. The next thing I knew I was in the air on my own – no aircraft around me or anything…The aircraft must have blown up…”
He found himself thrown upwards at first before he started to fall towards the earth four miles below. He felt around his waist and found the ripcord handle and gave it a tug. Horrifyingly, the handle pulled off the wire which should have opened the parachute.
Smitz said of that moment, “You knew you’d had it. You said your prayers. Your whole previous life sort of went through your mind completely. You yell out to yourself, ‘Well, that’s it.”
But, plummeting through space to imminent death, he somehow had the presence of mind to try again to open his parachute. 
“Eventually, tossing around in the air, I fumbled around, and with both hands I felt the wire and I managed to tug it,” he said.
Smitz then lost consciousness and was jolted awake as the parachute opened. He must have been seconds from death because, as he puts it, after the parachute opened, “The next minute, I was caught in the trees.”
He had a number of gashes on his face, as he found out when daylight came and he was able to see himself reflected in the water of a stream. His arms and face also showed evidence of burst blood vessels which he attributes to being the result of the negative G forces he was subjected to when the aircraft came apart.
Travelling at night and resting during the day, Smitz made his way westward. After leaving the place where he’d landed, he came across no more water. He survived for four days and five nights by sucking dew from grass in the mornings. Thinking he was in Alsace-Lorraine, he approached a house in a village after he watched, listened, and concluded that the people sounded more French than German. He knocked at a door and was greeted by the barking of Alsatian dogs and then someone saying ‘Moment, moment.” As he waited, the moon reappeared and he heard the crunch of boots on gravel. Moments later, two German home guards with rifles and bayonets took him prisoner.
Smitz ended up in Stalag Luft 3, the prisoner of war camp from which The Great Escape occurred. Here he learned that his navigator had been killed. Unlike the pilot in a Mosquito, the navigator didn’t sit on his parachute but removed the pack and clipped it on the side of the cockpit so he could perform his tasks during the mission. When the aircraft broke up, Smitz’s navigator had no chance to retrieve his parachute and fell to his death. 
Moved to another camp, Smitz and his fellow prisoners were forced in the winter of 1944 to march 100 kilometres to another camp. Poorly clothed and equipped, they fashioned sleds out of whatever they could find in order to pull the few possessions and food they had. As the Allied forces closed in on Berlin, the German guards abandoned the camp. Soon, Russian solders came and offered to return the British prisoners home via Odessa. Smitz and his colleagues declined. When they learned that there was an American convoy nearby, Smitz and two others made a break for it and were taken to a R.A.F. base from which they were flown home.
Smitz never resumed flight duties, but went on to become an air traffic controller. He resigned from the Royal Air Force with the rank of Squadron Leader after 25 years of service. He is now 98-years-old and lives in Vancouver. His wife, Dulcie, passed away in 2004. In 1995, the two of them flew to London, England to attend the 50th anniversary celebrations of the Allied victory in Europe. They attended various functions, saw members of the Royal Family, spoke to one of Winston Churchill’s grandsons, and, to Smitz’s delight, saw a De Havilland Mosquito perform a fly past.
There’s another thing you can’t help but admire Al Smitz for besides the courage he demonstrated throughout his flying career. He was awarded the Battle of Britain Star for serving on aircrew during the Battle of Britain. But because he had been posted in Scotland during that time and hadn’t taken part in the heavy fighting which took place over London and surrounding areas, he felt he didn’t deserve the award. He sent the medal back.
Ken Anderson is a local defence attorney with his own practice, Kenneth W. Anderson Barrister and Solicitor. Before moving to Terrace, he lived in Vancouver in the same building as Al Smitz and, after hearing this story, decided to write about it to preserve it. He continues to keep in touch with Smitz.
(http://www.bclocalnews.com/bc_north/terracestandard/news/68415312.html?mobile=true) Missing from Serrate patrol 25.3.44 (Air Britain Serials)</t>
  </si>
  <si>
    <t>28.08.1944 0020 515 Bomber Support from Little Snoring . Lost without trace (BCL). W/O E Smith +, Sgt JE Harling +, no further info
PD file from Holland describes locating the graves of the airmen. Britse Mosquito-vliegers herbegraven LEUSDEN - Op de begraafplaats Rusthof in Leusden hebben twee anonieme graven na 59 jaar anonimiteit eindelijk een identiteit gekregen. Het gaat om de laatste rustplaatsen van vlieger warrant officer Ernest Smith en navigator sergeant John Edward Harling. De bemanning van de van RAF Little Snoring in het graafschap Norfolk afkomstige Mosquito FB.VI PZ-161, sneuvelde in de nacht van 27 op 28 augustus 1944, toen hun jachtbommenwerper tijdens een laagvliegmissie op weg was naar de vliegbases Soesterberg en Deelen. Ter hoogte van Soest kwam een einde aan hun tocht, toen het toestel brandend neerstortte. Tot voor kort was het niet mogelijk vast te stellen welke naam bij de stoffelijke overschotten hoorde, vandaar dat de beide personen als ‘onbekend’ begraven lagen op de begraafplaats, vak 13, rij 12, grafnummer 196 en 197. Tegenwoordig kan met behulp van DNA-onderzoek echter onomstotelijk vastgesteld worden van wie de resten zijn. Met behulp van deze techniek werden Smith en Harling geïdentificeerd. Op 9 april kwam daarom een afvaardiging van de families van beide vliegers en de Royal Air Force naar Nederland, om samen met delegaties van de Britse ambassade en een aantal Britse exchange-officieren van het AOCS Nieuw Milligen, na een kerkdienst in Amersfoort de herbegrafenis bij te wonen. Er zijn nu nog zes anonieme graven op deze begraafplaats over. Foto: Ellen Kurvers. Hoog bezoek voor ISAF-detachement .
The aircraft took of at 00.20 on the 27th of August 1944 from Little Snoring. Their mission was a night patrol above Soesterberg to prevent the enemy of switching on their runway lightning so German night fighter operations would not be possible that night. The aircraft crashed at 01.15 at De Eng in Soest. Kees Damen, living in Soest in 1944 saw the burning remains of the aircraft at the place of the crash. The airmen were buried as unknown on 29th August 1944.Due to research of Kees Damen and Kees Blankenstijn, who got in touch with the 515 squadron association, it became possible to identify the two unknown airmen as Warrant officer E. Smith and Sgt John Harling. An official ceremony for the identified airmen was held on the 9th of April 2003. http://home.hetnet.nl/~olgaenron/515%20squadron.htm Touched ground 6km east Amersfoort at 0156 (http://www.footnote.com/image/37105520/mosquitoes%7CMosquito/) German report says Mosquito came down at 0156 at Soest, 6km from Amersfoort Missing from patrol to Soesterborg 27.8.44 (Air Britain Serials)</t>
  </si>
  <si>
    <t>28.08.1944 2210 Night Ranger Sortie 515 Bomber Support from Little Snoring exiting Holland 0027 experienced engine problems, regained control but baled out before reaching East Anglian coast. Lost without trace (BCL). F/L MW Huggins ok, F/S J Cooper ok, ASR Walrus picked up Cooper F/Lt HM Huggins - ASR 27/28 August 1944 (FCWDv5) "Serial Range NS926 - NS965. 41 Mosquito FB.MkV1. Powered by Merlin 25 engines. Part of a batch of 250 (except NT220, NT224 and NT225 as FB.XV111s) ordered 17Mar43 delivered by De Havilland (Hatfield) 25Jan44 and 19May44. NS944 was one of two 515 Sqdn Mosquitoes lost on this operation. See: PZ161. Airborne 2210 28Aug44 from Little Snoring on a night Ranger sortie. Experienced engine trouble while exiting Holland. At 0027 on orders from F/L Huggins, F/S Cooper baled out. As he left the Mosquito, so the pilot regained partial control, but eventually he also was obliged to bale out before reaching the East Anglia coast. F/L Huggins was soon rescued and some 36 hours later to everyones' relief an ASR Walrus brought home his Navigator, who required Hospital tretment for exposure. F/L M.W.Huggins F/S J.Cooper " (Chorley via Lost Bombers) Engine caught fire returning from night intruder mission abandoned over Zuider Zee 28.8.44 (Air Britain Serials) 28.08.44 515 Sqn. NS944 Crashed into sea after engine fire spread to wing. Crew baled out. (Mosquito Crash Log)</t>
  </si>
  <si>
    <t>Breithaupt and Kennedy. Erich Brown (Guest) (18 posts) 22-Jul-03, 04:30 AM (GMT) "For Hugh Halliday......12/12 September 44 Mossie downing" Hugh, the German crew was Major Heinrich Griese of Stab./NJG 6 and Unteroffizier Georg Petri and Oberfeldwebel Burkhardt. Heinrich and Georg were wounded by return fire of the Mossie and Burkhardt was unhurt. All three bailed out of their Ju 88G-1, werke nummer 712339 coded 2Z+AA over Annweiler near Landau. This Mosquito was Major Griese's 14th victory. (Erich Brown) 
12.09.1944 2110 239 Bomber Support from West Raynham . Lost without trace (BCL). F/O WR Breithaupt DFC +, F/O JA Kennedy DFC +, both rest in joint grave at Rheinberg War Cemetery. Crew initially buried in Ransbach (Juergen Haus) Missing on bomber support mission to Frankfurt 12.9.44 (Air Britain Serials)
A German report posted by Gebhard Aders at http://www.luftwaffe-bullet-board.com/viewtopic.php?t=15571&amp;highlight=mosquito indicates this Mosquito came down at 23.10 at Remsbach, 6km W of Landau</t>
  </si>
  <si>
    <t>16.09.1944 0122 515 Bomber Support from Little Snoring crashed. some 5km N Achmer, 5km WSW Branche 0254 (BCL). S/L CB Best DFC +, F/S H Dickinson +, initial buried in Achmer, now Reichswald Forest War Cem, joint grave Bruchunterlage: 16.09.44 02.51 5 km.N.Fl. Horst Achmer GQ-65 Mosquito Schwienwurferblendung: Aufschlagbrand Achmer, 1.5 km north of the airbase (http://www.footnote.com/image/38660974/mosquitoes%7CMosquito/) Missing from patrol to Nordholz 16.9.46 (Air Britain Serials)</t>
  </si>
  <si>
    <t>16.09.1944 2250 239 Bomber Support from West Raynham crashed. onto Tessin to Raguth road some 7km NNW Wittenburg 0155 (BCL). F/O EW Osborne +, P/O GV Acheson +, rest side by side in Berlin 1939-45 War Cem Bruchunterlage: 01.55 Straße Tessin-Raguth 7 km. N.W. Wittenburg BC-7 Mosquito Aufschlagbrand. MH speculates that this aircraft was lost while strafing road transport, given the build type, the crash location, 239's activities at the time and the description of the reason for the loss (crash, not damage by flak or nightfighter, nor blinded by searchlights) given in the Bruchunterlage. Cholrey / Lost Bombers have this on 515 Squadron Missing 16.9.44, however the Commonwealth War Graves Commission says the crew were on 239. (Air Britain Serials)</t>
  </si>
  <si>
    <t>16.09.1944 2340 157 Bomber Support from Swannington . Lost without trace (BCL). S/L JH MacK Chisholm +, F/L EL Wilde +, no further info (MH - Both crew members remembered on Runnymede Memorial - no known graves, therefore very likely lost at sea. RAF BC Memorial site reports 3 aircraft lost from 100 Group this night: including this one. another one seems OK - Wittenburg, final one at Achmer is supported by a Bruchunterlage) To Kiel.
157 sqn Mosquito XIX TA396 RS-W t/o 2340 Training Chisholm J H S/L +, Wilde E L F/L +, Lost without trace. Click here to see page on 'S/L "Chis" Chisholm' http://www.swannington-norfolk.co.uk/index-page16.html
John Harry Mackellar Chisholm (affectionately and universally known as 'Chis') was born in 1918 in New South Wales and came to England in 1936. His mother had divorced and moved to India where she remarried - to Colonel N H Prenderghast of Queen Victoria's Own Corps of Guides. Chis was sponsored by the RAF to attend the No 10 Civil Flying School at White Waltham in 1937 and was commissioned a year later with the rank of Flying Officer. 
It is believed he joined 75 squadron, attended a parachute course and flew Whitley bombers in the years leading up to the outbreak of war. 
Certainly 1941 saw him serving with No 1 Photo Reconnaissance and with the RAF film production unit. 
Late in 1942 he transferred to 600 squadron where he flew Blenheims, which included a tour in North Africa. He joined 157 squadron in July 1943 and in 1944 found himself with that Mosquito squadron stationed at RAF Swannington. 
Chis was married to Patricia Hulton-Harrop in 1940. Patricia's brother, P/O John Hulton-Harrop, was the first British figher pilot to be killed in the war. Flying a Hurricane with 56 squadron, he was tragically shot down by another RAF fighter in a case of mistaken identity. On September 15th 1944, at 20 minutes before midnight, Mosquito TA 396 RS-W, with Chis and navigator Fl/Lt E L Wilde took off from Swannington for a high-level patrol in the Kiel area. They did not return and were posted as 'missing'. A rubber dinghy was spotted in the sea on their route. The next morning three 'mossies' from his squadron took off from Swannington and made a prolonged 'sweep' of the area, but with no success. What happened on that flight nobody will ever know. Plane and crew were lost without trace. The names of both crewmen appear on the Runneymede Memorial for lost airmen. 
Chis left Patricia his wife (who died in 1964), his daughter Anna aged 3, and his six month old baby son John. 
The photograph shows an aluminium model of his Mosquito, RS-W, presented to Patricia by the members of his squadron. It illustrates the admiration and respect with which he had been held. 
The inscription plate reads: 
In appreciation of our Flight Commander S/Ldr J H M Chisholm [Chis] from "THE BOYS" "B" Flight, 157 squadron Royal Air Force 
Chis's brother in law, John HH mentioned above, had been a close friend and flat mate of the actor Kenneth More, who played the part of Douglas Bader, who in turn had been stationed at nearby RAF Coltishall. 
His daughter Anna went on to marry Ian McCorquodale, the son of Barbara Cartland. Barbara was a friend of John 'Cats Eyes' Cunningham, who as CO of 85 squadron was transferred just prior to 85's transfer to Swannington which it shared with Chis's 157 squadron until the end of the war. 
Son John went to Sandhurst and was commissioned in the KSLI, serving in Belize, Singapore and Malaysia. He now lives with his wife Kathy, daughter Patricia and son Alexander in Clawson, a suburb of Detroit, Michigan. Missing from night intruder mission 16.9.44 (Air Britain Serials)</t>
  </si>
  <si>
    <t>18.09.1944 1955 patrol over Wenzendorf 515 Bomber Support from Little Snoring approaching airfield at Plantlünne, blinded by searchlights, lost control and crashed. near Platlünne airfield, 17km NNW Rheine 2216 (BCL). F/L DC Paterson +, Sgt TJR Smith +, initial buried at Lingen/Ems, now Reichswald Forest War Cem Bruchunterlage: 22.16 Fl.H. Plantlünne GP-38 Mosquito Aufschlagbrand 18/19 September 1944 (FCWDv5) "Serial Range NS926 - NS965. 41 Mosquito FB.MkV1. Part of a batch of 250 (including NT220, NT224 and NT225 built as FB.XV111) ordered 17Mar43 and delivered by De Havilland (Hatfield) 25Jan44 and 19May44. Airborne 1955 18Sep44 from Little Snoring to patrol Wentzendorf. Approaching the airfield at Plantl_nne, 17 km NNW of Rheine, the pilot was blinded by searchlights and lost control, crashing at2216. They were taken initially to Lingen (Ems) for burial; their graves are now located in the Reichswald Forest War Cemetery. F/L D.C.Paterson KIA Sgt T.J.R.Smith KIA " (Chorley via Lost Bombers) Missing from patrol to Wenzendorf 18.9.44 (Air Britain Serials)</t>
  </si>
  <si>
    <t>YP-A, crash 22.30 hrs 6 kms S Gütersloh (Juergen Haus) 18.09.1944 2042 23 Bomber Support from Little Snoring crashed. onto Reichs-Autobahn, some 6km S Gütersloh 2330 (BCL). F/O K Eastwood +, F/L GG Rogers +, joint grave at Hannover War Cem 18/19 September 1944 (FCWDv5) German report gives time as 2230, report KE9687 (http://www.footnote.com/image/28991882/mosquitoes%7CMosquito/) Missing from night intruder to Gutersloh 18.9.44 (Air Britain Serials)     http://www.aircrewremembrancesociety.com/raf1944/3/eastwoodkenneth.html says this aircraft was shot down by Kurt Welter of 10./JG 300, who, again according to the site, made a claim as follows: 23.05 hrs. Combat taking place at 8,000 mts west of Bad Münder, Holzminden. However, Tony Woods has Welter's claim as follows: 18.09.44 Ltn. Kurt Welter 10./JG 300 Mosquito  HF-JF at 8.000 m. [N. Wittenberg] 23.05 Film C. 2027/II Anerk: Nr. –  This location is much closer to Borkheide and Jueterbog, nowhere near Guetersloh/  No communication was received from the aircraft. His friend who saw him crash said that the flak that day was longer range than they expected and his plane was seen to crash at 23.30 hrs and totally disintegrate on impact on the Reich motor road six kilometers south of Gutersloh. (http://www.google.com/search?q=hx822+mosquito&amp;rls=com.microsoft:en-us:IE-Address&amp;ie=UTF-8&amp;oe=UTF-8&amp;sourceid=ie7&amp;rlz=1I7GZEZ_en-GB)</t>
  </si>
  <si>
    <t>29.09.1944 0100 Intruder, headed for Münster- Handorf 157 Bomber Support from Swannington crashed. onto road traversing farmland near Geesbrug (Drenthe), 8km SW Oosterhesselen 0300 (BCL). F/O PW Fry +, F/O H Smith +, buried in Oosterhesselen General Cem Holland, FCL states grave site at Greesbrug Cem Holland. Next day ASR by MM643, see FCL 29.09.1944 Harry and Peter - crashed Geesbrug (Drenthe), Holland at 0300. 157 sqn Mosquito XIX MM646 RS-R t/o 0100 BS to Munster Fry PW F/O +, Smith H F/O +, Crashed at Geesbrug (Drenthe), Holland at 0300. Missing from night intruder to Handorf 29.9.44 (Air Britain Serials) 9 km east of Hoogeven, 29 km east of Meppel, according to a German crash report kindly posted at http://www.luftwaffe-bullet-board.com/viewtopic.php?t=15710&amp;highlight= by Gebhard Aders. Shot down by a Mosquito of 85 Squadron, latter gave location as Meppen area, at 0209 British Time. Both time and location match very closely to the German records.</t>
  </si>
  <si>
    <t>29.09.1944 0105 157 Bomber Support from Swannington heavily engaged by FLAK, crash landed on return to base. at Swannington airfield 0600 (BCL). F/L JO Mathews ok, W/O Penrose ok, Caught fire after landing Swannington 29.9.44 (Air Britain Serials) 29.09.44 157 Sqn. TA398 Fire discovered following a report by pilot of a smell of burning rubber after landing at Swannington aerodrome. Aircraft burnt out despite all efforts to quell fire. (Mosquito Crash Log)</t>
  </si>
  <si>
    <t>30.09.1944 1200 Day Ranger to München-Linz-Wien area 515 Bomber Support from St. Dizier severe engine problems, landed. at Dübendorf airfield, near Zürich 1600 (BCL). F/L AS Callard int, F/S E Dixon Townsley int, came down 15:23, P3-T Intruder Mission. During the mission the right engine overheated. The pilot was forced to turn the engine off and decided to try amd return home via the safer route over Switzerland. however it was intercepted north of Zurich by 4 Moranes of the Swiss airforce and forced to land. Later used by Swiss airforce coded B-5. It was used, among other things, as a flying test bed for the Swiss Mamba jet engines to be used in the proposed N-20 aircraft. (http://yourarchives.nationalarchives.gov.uk/index.php?title=RAF_aircraft_which_crashed_in_Switzerland%2C_WWII) Other sources give the other 515 aircraft as P3-T. May well have been Leonard Cheshire's aircraft on 617 Squadron, which consistently lists him on MS993 (sic - not a Mosquito serial) N, for his Mosquito sorties on 617 Squadron. Subsequent to Cheshire's removal from operations (after four tours!) MS993 is again listed as being flown by Cheshire's successor, W/C Tait. Mosquito Squadrons of the RAF says this was S on 515, as do other sources. AIR14/1442 Engine cut forcelanded at Dubendorf 30.9.44 to Swiss AF (Air Britain Serials) Photo from Dubendorf shows P3-T.
Ranger Mission
Die Maschine mit dem Verbandskennzeichen P3 stürzte nach einem Motorschaden bei Volketswil ab. Die Trümmer wurden in der Schweiz verschrottet. 
Am 30.September 1944 wurde die NS993 in Dübendorf zur Landung gezwungen. (61)
Die NS993 wurde später für die Erprobung des Swiss-Mamba Triebwerkes eingesetzt. (60)
Bei der Bruchlandung der PZ440 in Volketswil blieb nur das Leitwerk intakt. (62)
Der Landeplatz der PZ440 bei Volketswil. (63)
Bei der Bruchlandung der PZ440 kamen beide Besatzungsmitglieder mit Verletzungen davon. (64)
Am 24. September 1949 wurde die DK310 an einem Flugmeeting in Dübendorf ausgestellt. (65)
Während des Zweiten Weltkrieges flogen die schnellen Mosquito-Flugzeuge der Royal Air Force oftmals auch wissentlich über die Schweiz. Dank ihrer hohen Geschwindigkeit blieben sie für unsere Jäger praktisch unerreichbar. Dennoch gelang es Morane-Jägern, am 30. September 1944 zwei dieser "Hölzernen Wunder" in der Schweiz zur Landung zu zwingen.
Zu Beginn des Jahres 1943 begann die Royal Air Force mit der Erprobung einer neuen Angriffstechnik, den sogenannten "Ranger Missions". Dabei sollten die Mosquito-Besatzungen in einem zugewiesenen Gebiet alles angreifen, was ihnen lohnend erschien, Fahrzeuge, Versorgungsdepots und parkierte Flugzeuge. Mit dieser Taktik sollte die deutsche Luftwaffe zu einer zermürbenden, ständigen Einsatzbereitschaft gezwungen werden. Der erste Ranger-Einsatz wurde am 4. Februar 1943 von der No.264 Squadron geflogen. Dabei zeigte sich, dass diese meistens von nur zwei Maschinen geflogenen, überfallartigen Angriffe äusserst erfolgreich waren. Die Mosquito wurde ihrem Namen mehr als nur gerecht, stach sie doch überall im besetzten Europa immer ganz überraschend zu. Nach der Invasion 1944 konnten dank den vorgeschobenen Basen auf dem Kontinent auch Ziele in ganz Deutschland, Dänemark, der Tschechoslowakei und Ostpreussen erreicht werden.
Die No.515 Squadron erhielt ihre ersten Mosquitos Ende Februar 1944. Am 5. März 1944 flog Squadron Commander F.F. Lambert in einer von der No.605 Squadron ausgeborgten Mosquito den ersten Einsatz der Einheit und schoss dabei eine Heinkel He 177 ab. Die Hauptaufgabe der in Little Snoring stationierten Einheit waren Nachtjagdeinsätze über dem besetzten Kontinent, sogenannte "Intruder Missions". Nach der Invasion wurden aber auch zahlreiche Ranger-Einsätze geflogen.
Die beiden Mosquitos der No. 515 Squadron sollten nach dem Auftanken im französischen St.Dizier lohnenswerte Ziele im Raum München, Linz und Wien bekämpfen. Zu diesem Zweck erhielten die Flugzeuge grosse Flügelzusatztanks mit einem Fassungsvermögen von je 756 Litern. Nach Beendigung ihrer Mission sollten die Mosquitos wieder nach Little Snoring zurückkehren. Squadron Leader Henry Frederick Morley und Flight Sergeant Reginald Arthur Fidler sollten die Mosquito F.B.Mk.VI mit der Nummer PZ440 fliegen. Diese Maschine wurde bei den De Havilland-Werken in Hatfield gebaut und kam erst eine Woche zuvor am 23. September 1944 in Little Snoring an. Fälschlicherweise wurde der Maschine das Verbandskennzeichen "P3" aufgemalt, das korrekte Kennzeichen für die No. 515 Squadron lautete "3P". Ausserdem unterliessen es die Mechaniker, der PZ440 noch das individuelle Staffelkennzeichen in Form eines Buchstabens neben dem Verbandskennzeichen anzubringen. Die Besatzung der zweiten Maschine setzte sich aus Flight Lieutenant A.E.Callard und Flight Sergeant E.D.Townsley zusammen. Die Mosquito F.B.Mk.VI NS993 wurde ebenfalls in Hatfield gebaut und am 11. April 1944 der No. 617 Squadron zugeteilt, aber bereits am 14.Mai der No. 515 Squadron übergeben. Auch diese Maschine besass die falschen Verbandskennzeichen "P3-T". Um 7.05 Uhr hoben die beiden Mosquitos in Little Snoring ab und landeten später in St.Dizier, um 11.55 Uhr verliessen sie die vorgeschobene Basis in Frankreich zu ihrer langen Ranger-Mission. Um 13.20 Uhr erspähten Morley und sein Navigator Fidler auf dem Flugfeld von Holzkirchen in der Nähe von München zwei abgestellte Siebel Si 204. Reg Fidler erinnert sich: Wir stachen sofort auf die beiden Flugzeuge hinab und Morley schoss eine Viersekundensalve, welche beide Maschinen beschädigte. Herumfliegende Teile hatten allerdings auch einen der beiden Zusatztanks beschädigt, aus dem Leck floss dann das Benzin in Strömen aus. Wir entledigten uns der Tanks und machten uns wieder auf den Heimweg.
Dabei passierte die Crew auch den Flugplatz von Neubiberg bei München, welcher eine Anzahl Junkers Ju 86 beherbergte. Morley konnte der Versuchung nicht widerstehen und beschoss die parkierten Junkers-Veteranen. Mindestens eine Maschine wurde dabei schwer beschädigt. Reg Fidler über den Rückflug:
Wegen der verminderten Treibstoffkapazität waren wir natürlich gezwungen, den kürzesten Weg nach Hause einzuschlagen - und der führte eben auch durch die Schweiz. Zwischen dem Bodensee und Zürich erwischte uns die Schweizer Flab und beschädigte ein Triebwerk so schwer, dass Morley es stilllegen musste. Es handelte sich dabei um eine im Kanton Thurgau stationierte Flab-Einheit.
In der Zwischenzeit starteten auch vier Moranes der Flieger Kompanie 14 von Dübendorf aus, um den Eindringling abzufangen. Die waidwunde Mosquito war natürlich eine leichte Beute. Mit Leuchtspurmunition gaben die Schweizer Piloten der britischen Besatzung unmissverständlich zu verstehen, dass sie in Dübendorf landen sollte. Reg. Fidler erinnert sich: Unser intaktes Triebwerk verlor immer mehr an Leistung und wir somit auch an Höhe. Die Geschwindigkeit betrug nur noch 225km/h, was eigentlich der normalen Landegeschwindigkeit einer Mosquito entsprach. In etwa 30m Höhe setzte das Triebwerk plötzlich aus, und wir machten Bruch. Wir beide wurden dabei verletzt und erhielten erste Hilfe von herbeieilenden Zivilisten. Später wurden wir ins Spital von Zürich eingeliefert. Bei der Bruchlandung bei Volketswil wurde die Mosquito schwer beschädigt. Die Schweizer Untersuchungskommission stellte 3 MG-Einschüsse im Merlin-Motor und zwei weitere in der linken Tragfläche fest. Die PZ440 wurde als nicht mehr reparierbar eingestuft und später in der Schweiz abgebrochen.
Nachdem sich Morley und Fidler in der Mosquito PZ440 auf den Heimweg gemacht hatten, setzte die Besatzung der NS993 ihren Flug allein fort. Um 13.28 Uhr entdeckten sie zwei auf dem Chiemsee ankernde Flugboote Dornier Do 24 und beschädigten eine Maschine schwer. Callard und Townsley flogen anschliessend in östlicher Richtung weiter und erspähten um 13.43 Uhr auf dem Flugplatz von Friedburg in der Nähe von Salzburg eine einsame Bf 109G. Nach einem Zwei-Sekunden_Feuerstoß explodierte die Messerschmitt in einem Feuerball, und herumfliegende Teile schlugen auch in die Mosquito ein.
Erst als Mücken und Fliegen die Frontscheibe der Mosquito zu stark beschlagen hatten, entschloss sich Flight Lieutenant Callard zur Umkehr. Vorher wollte er sich noch einmal von den Schäden an den Do 24 auf dem Chiemsee überzeugen. Tatsächlich war eine Maschine total zerstört worden, Callard zog seine Mossie auf 60m hinunter und zerstörte auch die andere Do 24 mit einem kurzen Feuerstoss.
Südlich von München überhitzte der rechte Merlin-Motor, und der Pilot war gezwungen, das Triebwerk stillzulegen. Callard und Townsley drangen südlich vom Bodensee in die Schweiz ein und wurden um 15.25 Uhr nördlich von Zürich von vier Moranes gestellt. Da sich die Jäger nur auf beide Seiten der Mosquito hefteten und weder angriffen oder sonst irgendwelche aggressiven Gesten zeigten, ignorierte die britische Besatzung kurzerhand ihre Schweizer Eskorte und setzte den Flug fort, als sei nichts geschehen. Erst als die Moranes ein etwas aufdringlicheres Verhalten an den Tag legten, kam die Crew der Mosquito der Landeaufforderung nach und setzte die Maschine mit nur einem laufenden Triebwerk sicher auf dem Flugplatz Dübendorf auf. Die Besatzung wurde von den Schweizer Vernehmungsoffizieren eingehend über ihren Einsatz befragt und später interniert.
A.E.Callard gelang wenig später die Flucht aus der Schweiz. Er kehrte am 21. Oktober 1944 zu seiner Einheit zurück und flog weiter Einsätze mit der Mosquito, so erfolgreich, dass ihm auch das begehrte Distinguished Flying Cross (DFC) verliehen wurde. Sein Navigator E.D.Townsley flüchtete am 22. Dezember aus dem Internierungscamp Arosa über Zürich nach Frankreich. Die Besatzung der bei Volketswil notgelandeten Mosquito PZ440 blieb während einiger Zeit im Spital von Zürich. Am 18. Oktober 1944 gelang Henry Morley die Flucht aus dem Spital und der Schweiz. Dank er Hilfe der französischen Untergrundbewegung kehrte er am 30. Oktober 1944 nach Little Snoring zurück. Reg Fidler verabschiedete sich bereits am 13. Oktober 1944 diskret aus dem Spital und hielt sich in Zürich versteckt. Zusammen mit Morley überstieg er am 26. Oktober 1944 den Grenzzaun bei Perly, als beide von Schweizer Soldaten überrascht wurden. Fidler wurde nach drei Stunden von den Soldaten aufgegriffen und in ein zum Militärgefängnis umgebautes Schulhaus in Genf gebracht. Bereits einen Tag später misslang ein weiterer Fluchtversuch, worauf Fidler ins Militärgefängnis Wauwil eingewiesen wurde. Am 14. November wurde er nach Arosa verlegt. Zusammen mit Flight Sergant Townsley, Pilot Officer Millard und den Flight Sergants D.P.Balmer und M.T.Bartle gelang ihm am 22.Dezember die Flucht nach Frankreich. Schütze Balmer und Funker Bartle gehörten zur Besatzung der am 28. April 1944 bei Steckborn von der Schweizer Flab abgeschossenen Lancaster B.Mk.III ND759 der No. 35 Squadron. Die fünf internierten Flieger kehrten schliesslich dank der Hilfe des französischen Untergrundes nach England zurück. Morley und Fidler verloren sich für lange Zeit aus den Augen, bis sie der Zufall wieder zusammenführte. Seitdem treffen sie sich einmal jährlich am 30. September, um den Jahrestag ihres unfreiwilligen Abstechers in die Schweiz zu begehen.
KOORDINATEN - LINK ZU GOOGLE MAPS
(http://www.warbird.ch/contento/Berichte/Abstürze/ZH/RangerMission/tabid/577/language/de-CH/Default.aspx)</t>
  </si>
  <si>
    <t>30.09.1944 1200 day ranger München-Linz-Wein area 515 Bomber Support from St.Dizier strayed into swiss airspace , fired upon with 20mm by local defense near Zürich, crash landed. at Volketsvil (BCL). S/L H Morley int, F/S R Fidler int, see also Bowman, Confunding the Reich P3-T Camed down 14:37 (http://yourarchives.nationalarchives.gov.uk/index.php?title=RAF_aircraft_which_crashed_in_Switzerland%2C_WWII) Während des Zweiten Weltkrieges flogen die schnellen Mosquito-Flugzeuge der Royal Air Force oftmals auch wissentlich über die Schweiz. Dank ihrer hohen Geschwindigkeit blieben sie für unsere Jäger praktisch unerreichbar. Dennoch gelang es Morane-Jägern, am 30. September 1944 zwei dieser "Hölzernen Wunder" in der Schweiz zur Landung zu zwingen.
Zu Beginn des Jahres 1943 begann die Royal Air Force mit der Erprobung einer neuen Angriffstechnik, den sogenannten "Ranger Missions". Dabei sollten die Mosquito-Besatzungen in einem zugewiesenen Gebiet alles angreifen, was ihnen lohnend erschien, Fahrzeuge, Versorgungsdepots und parkierte Flugzeuge. Mit dieser Taktik sollte die deutsche Luftwaffe zu einer zermürbenden, ständigen Einsatzbereitschaft gezwungen werden. Der erste Ranger-Einsatz wurde am 4. Februar 1943 von der No.264 Squadron geflogen. Dabei zeigte sich, dass diese meistens von nur zwei Maschinen geflogenen, überfallartigen Angriffe äusserst erfolgreich waren. Die Mosquito wurde ihrem Namen mehr als nur gerecht, stach sie doch überall im besetzten Europa immer ganz überraschend zu. Nach der Invasion 1944 konnten dank den vorgeschobenen Basen auf dem Kontinent auch Ziele in ganz Deutschland, Dänemark, der Tschechoslowakei und Ostpreussen erreicht werden.
Die No.515 Squadron erhielt ihre ersten Mosquitos Ende Februar 1944. Am 5. März 1944 flog Squadron Commander F.F. Lambert in einer von der No.605 Squadron ausgeborgten Mosquito den ersten Einsatz der Einheit und schoss dabei eine Heinkel He 177 ab. Die Hauptaufgabe der in Little Snoring stationierten Einheit waren Nachtjagdeinsätze über dem besetzten Kontinent, sogenannte "Intruder Missions". Nach der Invasion wurden aber auch zahlreiche Ranger-Einsätze geflogen.
Die beiden Mosquitos der No. 515 Squadron sollten nach dem Auftanken im französischen St.Dizier lohnenswerte Ziele im Raum München, Linz und Wien bekämpfen. Zu diesem Zweck erhielten die Flugzeuge grosse Flügelzusatztanks mit einem Fassungsvermögen von je 756 Litern. Nach Beendigung ihrer Mission sollten die Mosquitos wieder nach Little Snoring zurückkehren. Squadron Leader Henry Frederick Morley und Flight Sergeant Reginald Arthur Fidler sollten die Mosquito F.B.Mk.VI mit der Nummer PZ440 fliegen. Diese Maschine wurde bei den De Havilland-Werken in Hatfield gebaut und kam erst eine Woche zuvor am 23. September 1944 in Little Snoring an. Fälschlicherweise wurde der Maschine das Verbandskennzeichen "P3" aufgemalt, das korrekte Kennzeichen für die No. 515 Squadron lautete "3P". Ausserdem unterliessen es die Mechaniker, der PZ440 noch das individuelle Staffelkennzeichen in Form eines Buchstabens neben dem Verbandskennzeichen anzubringen. Die Besatzung der zweiten Maschine setzte sich aus Flight Lieutenant A.E.Callard und Flight Sergeant E.D.Townsley zusammen. Die Mosquito F.B.Mk.VI NS993 wurde ebenfalls in Hatfield gebaut und am 11. April 1944 der No. 617 Squadron zugeteilt, aber bereits am 14.Mai der No. 515 Squadron übergeben. Auch diese Maschine besass die falschen Verbandskennzeichen "P3-T". Um 7.05 Uhr hoben die beiden Mosquitos in Little Snoring ab und landeten später in St.Dizier, um 11.55 Uhr verliessen sie die vorgeschobene Basis in Frankreich zu ihrer langen Ranger-Mission. Um 13.20 Uhr erspähten Morley und sein Navigator Fidler auf dem Flugfeld von Holzkirchen in der Nähe von München zwei abgestellte Siebel Si 204. Reg Fidler erinnert sich: Wir stachen sofort auf die beiden Flugzeuge hinab und Morley schoss eine Viersekundensalve, welche beide Maschinen beschädigte. Herumfliegende Teile hatten allerdings auch einen der beiden Zusatztanks beschädigt, aus dem Leck floss dann das Benzin in Strömen aus. Wir entledigten uns der Tanks und machten uns wieder auf den Heimweg.
Dabei passierte die Crew auch den Flugplatz von Neubiberg bei München, welcher eine Anzahl Junkers Ju 86 beherbergte. Morley konnte der Versuchung nicht widerstehen und beschoss die parkierten Junkers-Veteranen. Mindestens eine Maschine wurde dabei schwer beschädigt. Reg Fidler über den Rückflug:
Wegen der verminderten Treibstoffkapazität waren wir natürlich gezwungen, den kürzesten Weg nach Hause einzuschlagen - und der führte eben auch durch die Schweiz. Zwischen dem Bodensee und Zürich erwischte uns die Schweizer Flab und beschädigte ein Triebwerk so schwer, dass Morley es stilllegen musste. Es handelte sich dabei um eine im Kanton Thurgau stationierte Flab-Einheit.
In der Zwischenzeit starteten auch vier Moranes der Flieger Kompanie 14 von Dübendorf aus, um den Eindringling abzufangen. Die waidwunde Mosquito war natürlich eine leichte Beute. Mit Leuchtspurmunition gaben die Schweizer Piloten der britischen Besatzung unmissverständlich zu verstehen, dass sie in Dübendorf landen sollte. Reg. Fidler erinnert sich: Unser intaktes Triebwerk verlor immer mehr an Leistung und wir somit auch an Höhe. Die Geschwindigkeit betrug nur noch 225km/h, was eigentlich der normalen Landegeschwindigkeit einer Mosquito entsprach. In etwa 30m Höhe setzte das Triebwerk plötzlich aus, und wir machten Bruch. Wir beide wurden dabei verletzt und erhielten erste Hilfe von herbeieilenden Zivilisten. Später wurden wir ins Spital von Zürich eingeliefert. Bei der Bruchlandung bei Volketswil wurde die Mosquito schwer beschädigt. Die Schweizer Untersuchungskommission stellte 3 MG-Einschüsse im Merlin-Motor und zwei weitere in der linken Tragfläche fest. Die PZ440 wurde als nicht mehr reparierbar eingestuft und später in der Schweiz abgebrochen.
Nachdem sich Morley und Fidler in der Mosquito PZ440 auf den Heimweg gemacht hatten, setzte die Besatzung der NS993 ihren Flug allein fort. Um 13.28 Uhr entdeckten sie zwei auf dem Chiemsee ankernde Flugboote Dornier Do 24 und beschädigten eine Maschine schwer. Callard und Townsley flogen anschliessend in östlicher Richtung weiter und erspähten um 13.43 Uhr auf dem Flugplatz von Friedburg in der Nähe von Salzburg eine einsame Bf 109G. Nach einem Zwei-Sekunden_Feuerstoß explodierte die Messerschmitt in einem Feuerball, und herumfliegende Teile schlugen auch in die Mosquito ein.
Erst als Mücken und Fliegen die Frontscheibe der Mosquito zu stark beschlagen hatten, entschloss sich Flight Lieutenant Callard zur Umkehr. Vorher wollte er sich noch einmal von den Schäden an den Do 24 auf dem Chiemsee überzeugen. Tatsächlich war eine Maschine total zerstört worden, Callard zog seine Mossie auf 60m hinunter und zerstörte auch die andere Do 24 mit einem kurzen Feuerstoss.
Südlich von München überhitzte der rechte Merlin-Motor, und der Pilot war gezwungen, das Triebwerk stillzulegen. Callard und Townsley drangen südlich vom Bodensee in die Schweiz ein und wurden um 15.25 Uhr nördlich von Zürich von vier Moranes gestellt. Da sich die Jäger nur auf beide Seiten der Mosquito hefteten und weder angriffen oder sonst irgendwelche aggressiven Gesten zeigten, ignorierte die britische Besatzung kurzerhand ihre Schweizer Eskorte und setzte den Flug fort, als sei nichts geschehen. Erst als die Moranes ein etwas aufdringlicheres Verhalten an den Tag legten, kam die Crew der Mosquito der Landeaufforderung nach und setzte die Maschine mit nur einem laufenden Triebwerk sicher auf dem Flugplatz Dübendorf auf. Die Besatzung wurde von den Schweizer Vernehmungsoffizieren eingehend über ihren Einsatz befragt und später interniert.
A.E.Callard gelang wenig später die Flucht aus der Schweiz. Er kehrte am 21. Oktober 1944 zu seiner Einheit zurück und flog weiter Einsätze mit der Mosquito, so erfolgreich, dass ihm auch das begehrte Distinguished Flying Cross (DFC) verliehen wurde. Sein Navigator E.D.Townsley flüchtete am 22. Dezember aus dem Internierungscamp Arosa über Zürich nach Frankreich. Die Besatzung der bei Volketswil notgelandeten Mosquito PZ440 blieb während einiger Zeit im Spital von Zürich. Am 18. Oktober 1944 gelang Henry Morley die Flucht aus dem Spital und der Schweiz. Dank er Hilfe der französischen Untergrundbewegung kehrte er am 30. Oktober 1944 nach Little Snoring zurück. Reg Fidler verabschiedete sich bereits am 13. Oktober 1944 diskret aus dem Spital und hielt sich in Zürich versteckt. Zusammen mit Morley überstieg er am 26. Oktober 1944 den Grenzzaun bei Perly, als beide von Schweizer Soldaten überrascht wurden. Fidler wurde nach drei Stunden von den Soldaten aufgegriffen und in ein zum Militärgefängnis umgebautes Schulhaus in Genf gebracht. Bereits einen Tag später misslang ein weiterer Fluchtversuch, worauf Fidler ins Militärgefängnis Wauwil eingewiesen wurde. Am 14. November wurde er nach Arosa verlegt. Zusammen mit Flight Sergant Townsley, Pilot Officer Millard und den Flight Sergants D.P.Balmer und M.T.Bartle gelang ihm am 22.Dezember die Flucht nach Frankreich. Schütze Balmer und Funker Bartle gehörten zur Besatzung der am 28. April 1944 bei Steckborn von der Schweizer Flab abgeschossenen Lancaster B.Mk.III ND759 der No. 35 Squadron. Die fünf internierten Flieger kehrten schliesslich dank der Hilfe des französischen Untergrundes nach England zurück. Morley und Fidler verloren sich für lange Zeit aus den Augen, bis sie der Zufall wieder zusammenführte. Seitdem treffen sie sich einmal jährlich am 30. September, um den Jahrestag ihres unfreiwilligen Abstechers in die Schweiz zu begehen. 
Absturz Volketswil 
Flugzeugart: Bomber 
Flugzeugtyp: De Havilland D.H. 98 Mosquito 
Flugzeugbezeichnung: De Havilland D.H. 98 Mosquito F.B.Mk.VI 
Flugzeugname: 
Einteilung: 515 Squadron 
Basis: St.Dizier (F) 
Auftrag: Intruder Mission 
Einsatzziel: München, Linz und Wien 
Rückkehr: in der Schweiz verschrottet 
Besatzung: Pilot: Henry Frederick Morley, Squadron Leader, Flucht aus der Schweiz
Navigator: Reginald Arthur Fidler, F/S, Flucht aus der Schweiz 
Werknummer: PZ440 
Kennzeichen: 
Squadroncode: P3 
CH Archiv Nr.: E011 
US MACR Nr: 
Autor: Hans-Heiri Stapfer 
Quelle: 
www.warbird.ch
(http://www.crashplace.de/output.php) Damaged by Swiss flak and crashlanded at Dubendorf 30.9.44 (Air Britain Serials)</t>
  </si>
  <si>
    <t>30.09.1944 1917 23 Bomber Support from Little Snoring crashed. about 1km S Grassel, 11km NNE Braunschweig 2250 (BCL). F/S GR Irving +, F/S G Cross pow, Irving lies in Hannover War Cem Jock Irving KIA, F/Sgt George Cross RAF 1540339 POW 1098L7. Had finished patrol (near Elbe canal) when a train was seen - this was attacked, but it responded with flak which set the port wing afire outboard of the engine and port elevator flapping, at 500 feet. Navigator bailed successfully but Irving was found in the wreckage. Nav bailed out about 10 miles north of Brunswick, just south of the Elbe canal, attempted to evade but was captured the same night. (Website with Cross' POW diary) Missing 30.9.44 (Air Britain Serials)</t>
  </si>
  <si>
    <t>06.10.1944 1805 Intruder to Dortmund, support Dortmund operation 157 Bomber Support from Swannington . Lost without trace (BCL). P/O William Searle Vale RAAF +, F/L Alfred Edward David Ashcroft DFC +, both buried in Brussels Town Cem. FCL reports this crew buried in Evere Communal Cem, 07.10.44 157 sqn Mosquito XIX MM678 RS-A t/o 1805 BS, Vale W S P/O RAAF +, Ashcroft A E P/O RAAF +, Crashed whilst supporting raid on Dortmund. (157 Squadron Website, from BCL) Full names from Australian War Memorial Site. Commonwealth War Graves Commission confirms both men buried in Brussels Town Cemetery. FCWDv5 says this aircraft crashed in the Ardennes. Vale's casualty file states the aircraft crashed 5 miles NE Tirlemont, east of Brussels. Map ref K.1053 062133A. Missing from night intruder to Dortmund 7.10.44 (Air Britain Serials) MH - Seems likely to have been shot down by MM574 of 409 Squadron, which claimed a Ju 88 4 miles SE of Diest, virtually the same place MM678 crashed.</t>
  </si>
  <si>
    <t>07.10.1944 1825 157 Bomber Support from Swannington returned at 32km W Heligoland after port engine failed, overshot runway, crashed. at Swannington airfield 2110 (BCL). F/S J Leigh ok, Sgt L Lucas ok, 157 sqn Mosquito XIX MM639 RS-Q t/o 1825 BS, Leigh J F/S, Lucas L Sgt, Turned back with port engine failure 20 miles west of Heligoland. Overshot runway on return to base at 2110. No injuries. Overshot single-engined landing returning from intruder sortie and u/c collapsed Swannington 7.10.44 (Air Britain Serials)</t>
  </si>
  <si>
    <t>19.10.1944 1915 85 Bomber Support from Swannington . Lost without trace (BCL). F/L AM Hill DFC pow, F/L GB Brooker +, rests in Dürnbach War Cem 85 sqn Mosquito XIX TA400 VY-J t/o 1915 BS, Hill A M F/L pow, Brooker G B F/L +, F/L Brooker lies buried in Durnbeck War Cemetery. (85 Sqn and 157 Sqn losses website) Missing from night intruder mission 20.10.44 (Air Britain Serials) A German report kindly posted by Gebhard Aders says a Mosquito crashed at 21.30 hours, Planquadrat TU 1, 2 km W Oberwittstadt, 20 km SW Megentheim, apparently due to an attack by a night fighter. However, MH can find no matching claims. Appears to have been friendly fire from a 157 Sqn aircraft. TA404 claimed to have shot down a Ju 88 at a position only 35km directly to the west of Oberwittstadt, where this Mosquito came down. German report says this Mosquito was brought down by a nightfighter, but no matching German claim has been found.</t>
  </si>
  <si>
    <t>29.10.1944 1735 set course for Rechlin 515 Bomber Support from Little Snoring . Lost without trace (BCL). F/O NJ Dusson +, F/O GL Churcher +, no further info "Serial Range NS926 - NS965. 49 Mosquito FB.MkV1. Powered by Merlin 25 engines. Part of a batch of 250, including NT220, NT224 and NY225, built as FB.XV111s, delivered by De Havilland (Hatfield) between 25Jan44 and 19May44. Airborne 1735 29Oct44 from Little Snoring to operate in the Rechlin area. Lost without trace. They are both commemorated on Panel205 of the Runnymede Memorial. F/O N.J.Dusson KIA F/O G.L.Churcher KIA " (Chorley viva Lost Bombers) May have been Uffz. Werner Kroschke: 3 10./NJG3 Wellington North Sea near Borkum (BO): 500 m. 21.00 (http://www.rafcommands.com/forum/showthread.php?t=7694) Missing from patrol to Rechlin 29.10.44 (Air Britain Serials)</t>
  </si>
  <si>
    <t>21.11.1944 1715 Evening intruder sortie157 Bomber Support from Swannington shot down in error by Mosquito MM630 same sqn, abandoned. SE Helmond, NL in enemy territory, no further trace 1845 (BCL). F/O A Mackinnon evd, F/O G Waddell ok, also listed in FCL same day 157 sqn Mosquito XIX MM629 RS-Y t/o 1715 BS, Mackinnon A F/O evd, Waddell G F/O evd. Shot down by another Mosquito MM630 over Dutch occupied territory. Both crewmen uninjured and walked to allied lines. (85 Sqn and 157 Sqn losses website) Shot down in error by Mosquito MM630 and abandoned on night patrol 21.11.44 (Air Britain Serials) 21.11.44 157 Sqn. MM629 Aircraft caught fire and crashed after being mistaken for a Ju 188 by Mosquito MM630. Crew abandoned aircraft. (Mosquito Crash Log)</t>
  </si>
  <si>
    <t>02.12.1944 2018 23 Bomber Support from Little Snoring hit by FLAK and came down. near Wezep (Gelderland), 9km SW Zwolle (BCL). W/C AM "Sticky" Murphy, DSO bar DFC Croix de Guerre avec palme +, F/S D Darbon +, both buried in Oldebroek General Cem Came down 2215 (http://www.footnote.com/image/38664050/mosquitoes%7CMosquito/) Missing from night intruder to Gutersloh 2.12.44 (Air Britain Serials)</t>
  </si>
  <si>
    <t>22.12.1944 1625 intruder duties 157 Bomber Support from Swannington on return aileron problems, on landing plane went out of control and crashed. near Swannington airfield 2110 (BCL). F/L W Taylor +, F/O JN Edwards +, Taylor buried in Northwich Cem, Edwards lies at Haveringland Churchyard Norfolk 22 Dec 1944 157 sqn Mosquito XIX TA 392 RS-K t/o 1625 BS Taylor W F/L + Edwards J N F/O + Aileron problems. Crashed near base at 2110. F/O Edwards was buried in St Peters churchyard, Haveringland, adjacent base. (85 Sqn and 157 Sqn losses website) (MH - CWGC confirms this for Edwards) Lost 12.12.44 (Air Britain Serials) 22.12.44 157 Sqn. TA392 Landing at Swannington aerodrome, having informed control that he had no aileron control, lost control on approach, descended rapidly and crashed, killing two. (Mosquito Crash Log)</t>
  </si>
  <si>
    <t>07.01.1945 2012 heading for Mannheim area 169 Bomber Support from Great Massingham shot down by NF and crashed. 700m N Aufstetten (Röttingen) and 6km NE Weikersheim (BCL). F/L BD Bonakis +, Sgt RS Garland +, both buried at Dürnbach War Cem 7/8 January 1945 (FCWDv5) 7/8 January tasked to Mannheim in support of raid on Munich, "Serial Range PZ330 - PZ358. 29 Mosquito FB.MkV1. Powered by Merlin 25 engines. Part of a batch of 250, including nine FB.MkXV111, delivered by De Havilland (Hatfield) between 16May44 and 19Jun45. Airborne 2045 7Jan45 from Bourn in support of the Main Force operation against Munich, tasked to operate in the Mannheim area. Shot down by a night-fighter, crashing 700 metres N of Aufstettin (R_ttingen) and abaout 6 km NE from Weikersheim. Both are buried in D_rnbach War Cemetery. Sgt Garland had been attached from 85 Sqdn for this operation. F/L B.D.Bonakis KIA Sgt R.S.Garland KIA " (Chorley via Lost Bombers) Missing from bomber support mission to Munich 7.1.45 (Air Britain Serials)</t>
  </si>
  <si>
    <t>16.01.1945 1739 intruder sortie over Stendal 23 Bomber Support from Little Snoring crashed at Beckedorf, (MH - Betendorf?) 3km SW centre Hermannsburg 2130 (BCL). F/L T Anderson-Smith pow, F/O AC Cockayne +, Cockayne initial buried at local Friedhof, now Becklingen War Cem Details in Confounding the Reich, which gives a first-hand account by Anderson-Smith. Order to bail given, then withdrawn, Cockayne bailed out too low. 
My grandfather,who sadly passed away on Sunday the 14th of May 2006 was a Mosquito pilot based at Little Snoring 1944-1945. 
On the 16/17 of January 1945, while on patrol over Stendal fighter airfield near Berlin, he attacked and destoyed three Me109's, but was unfortunately hit by flack while straffing the runway. 
His navigator,Flying Officer Arthur Cockayne, bailed out, but was killed in the jump. My Grandfather always told me that a series of miracles happend next. The engines failed, and the plane was losing height rapidly, he turned on the landing lights, and saw only trees below, and was preparing to crash into the forest, when at the last minute out of nowhere he saw a small field coverd in snow. He stuffed the nose down, and belly landed on the snowy field at around 200 mph. In front of him he saw a wall of trees, and feared for the worst, believing he would plow into a wood and it would all be over. Thankfully the trees turned out to be only a wind break, and the Mosquito smashed through the trees, removing the outer section of the wings, and finally came to rest. during the crash, a tree stump had smashed a hole in the side of the cockpit, and ripped the throttle controls out of his hand, soil had filled up the ockpit, and the seat had been ripped from its mounts, and had slid forward trapping him under the instrument panel. The plane was burning furiously, and his left leg was trapped under the rudder bar. This he told me was when he had his chat with God, and then he became angry, as he sat there covered in Glycol with the flames burning him. He managed to struggle free, and dragged himself through the hole in the side of the aircraft, passed the radiator which was burning. He had also lost one of his eyes, and broken his left leg badly. He crawled towards a farm house, and was eventually picked up by the Germans and ended up in Dulag Luft in Frankfurt. 
He was liberated on the 28th of May 1945, and flown home from Paris. he was patched up at East Grinstead, where he met my Grandmother Joy. He went on to have five children seven granchildren and, to date, one greatgrand son! 
I would be very greatful if you had any information about his time in the squadron, such as the numbers of the aircraft he flew, and any other missions he was involved in, I believe also that the RAF believed he had been killed, and his name appears on the war memorial at Little Snoring Church! 
He always said he was living on extra time, and that time has very sadly run out, he was a fine man and a personal hero of mine, which is why I would really appreciate any extra information about his time in the squadron. 
Jake Benson. Stockholm. Sweden 18th May 2006
German report confirms squadron letter C (http://www.footnote.com/image/38615566/Mosquito%7Cmosquitoes/#38614564) Missing from night intruder to Stendal 16.1.45 (Air Britain Serials)
Mosquito ist durch Horstflak Faßberg abgeschossen worden. Anderson-Smith suchte dann einen Notlandeplatz. Beim Anflug einer Freifläche bei Beckdorf rasierte er sich an den Apfelbäumen der Hermannsburger Str. die Flügelspitzen ab. Die Maschine rutschte mehrer hundert Meter über den Acker und blieb brennend liegen. Anderson-Smith versteckte sich in einer Hecke, wurde aber gefunden. Auf dem Weg zum Bauernhaus wurde der Pilot von einem Bauern beschimpft, dieser wurde aber schnell zur Ruhe gebracht. Der Ortssanitäter übernahm die Erstversorgung, später ein Wehrmachtssanitäter, dann wurde Anderson-Smith nach Faßberg gebracht. Sein Navigator wurde später auf einem gefrorenen Feld tot aufgefunden. (http://www.luftwaffe-bullet-board.com/viewtopic.php?t=15093&amp;highlight=) 
MH - The Germans examined this aircraft and found for the first time the ASH radar equipment, naming it Fassberg, after the place it was found: Bei einer am 16.1 abgeschossenen Mosquito erstmalig Erbeutung einer neuen engl. Nachtsuch-Anlage nach voraus auf 3 cm Trägerfrequenz. gerät erhielt den Namen "Faßberg" (http://www.cdvandt.org/ktb-tlr_part_4.htm)</t>
  </si>
  <si>
    <t>08.02.1945 2200 141 Bomber Support from Little Snoring shot down by NF, crashed and exploded. at Hollage, 3km W of centre Wallenhorst (BCL). S/L PA Bates DFC +, F/O WG Cadman DFC +, both lie in Hannover War Cem 7/8 February 1945 (FCWDv5) The report at http://www.footnote.com/image/38615566/Mosquito%7Cmosquitoes/#38614902 seems to apply to NS583, not to PZ348, especially given burial location of American crew members just east of Detmold. 7/8 February 1945 TW-J, "Serial Range PZ330 - PZ358. 29 Mosquito FB.MkV1. Powered by Merlin 25 engines. Part of a batch of 250, including nine built as FB.MkXV111, delivered by De Havilland (Hatfield) between 16May44 and 19Jun45. Airborne 2200 7Feb45 from Little Snoring. Shot down by a night- fighter, crashed and exploded at Hollage, 3 km W from the centre of Wallenhorst. Both airmen are buried in Hannover War cemetery. F/O Cadman's father was Maj. William henry Cadman MBE. enemy papers relating to this loss say the Mosquito was 98 percent destroyed. S/L P.A.Bates DFC KIA F/O W.G.Cadman DFC KIA S/L Bates was 'A' Flight Commander. " (Chorley via Lost Bombers) SOC 8.2.45 (Air Britain Serials)</t>
  </si>
  <si>
    <t>16.02.1945 2200 Evening intruder heading for Stuttgart area157 Bomber Support from Swannington eventually ran out of fuel and abandoned by navigator. over France in vicinity of Cherbourg, no trace (BCL). F/L LW Basan +, F/S RD Keefe ok, Keefe landed safely, Baran found nearly 3km from the wreckage of aircraft, now rests in Bayeux War Cem 157 sqn Mosquito XIX TA402 RS-F t/o 2200 BS, Basan L W F/S +, Keefe R D F/S. Op to Stuttgart, ran out of fuel and abandoned plane near Cherbourg. (85 Sqn and 157 Sqn Losses database) 14/15 February 1945 (FCWDv5) 15/16 February 1945 (Lost Bombers and RAF Bomber Command Diary Site) "Serial Range TA389 - TA413. 34 Mosquito NFX1X. Powered by Merlin 25 engines. Part of a batch of 50 delivered by De Havilland (Hatfield) between 20Jun44 and 25Nov44. Airborne 2200 15Feb45 from Swannington to operate in the Stuttgart area. Ran out of fuel and abandoned over France near Cherbourg. F/S Keefe landed safely, but the body of his Skipper was found nearly 3 km from the wreckage of the Mosquito. He is buried in Bayeux War Cemetery. F/L L.W.Basan KIA F/S R.D.Keefe " (Chorley via Lost Bombers) Missing from night intruder mission 15.2.45 (Air Britain Serials)</t>
  </si>
  <si>
    <t>23.02.1945 1752 supporting Pforzheim operation 239 Bomber Support from West Raynham returned to Foulsham, unable to reduce speed, crashed into Halifax of 192Sqn, caught fire. at Foulsham airfield 2240 (BCL). F/S LE Twigg +, F/S RH Turner inj, Twigg buried in Brinsworth Churchyard, crew maybe disorientated by sudden ignition of FIDO Collided with Halifax LW174 on landing Foulsham 23.2.45 DBF (Air Britain Serials) NT354 was the first Mk.XXX lost by 239 Sqdn Airborne 1752 23Feb45 from West Raynham in support of the main Force operation against Pforzheim. On return, weather conditions at base were marginal and the crew elected to divert to Foulsham, landing at 2240, but touching down well up the runway. Unable to stop on the runway, ran into a parked 192 Sqdn Halifax at high speed. A fire broke out and the Mosquito was destroyed. F/S Twigg was taken home and buried in Brinsworth (St.George) Churchyard. The accident happened just as FIDO was being ignited and it is belived that the pilot may have been disorientated by the sudden rush of flames and smoke. F/S L.E.Twigg KIA F/S R.H.Turner Inj " (Chorley via Lost Bombers) 23.02.45 239 Sqn. NT354 Mosquito landed near end of runway at Foulsham aerodrome to one side and collided with Halifax LW1 94 of 192 Squadron and caught fire. The Halifax was damaged and one was killed in the Mosquito. (Mosquito Crash Log)</t>
  </si>
  <si>
    <t>04.03.1945 2050 169 Bomber Support from Great Massingham on return diverted to Coltishall, fell victim to Ju88, crashed. near The Mill between Buxton and Lamas, 5miles N Norwich and about 1 mile from destination 0040 (BCL). S/L VJ Fenwick +, F/O JW Pierce +, Fenwick buried at home town, Pierce buried in Cambridge City Cem 3/4 March 1945 (FCWDv5) H of 169 Squadron (Intruders Over Britain) "Serial Range MM624 - MM656. 33 Mosquito NF.MkX1X. Powered by Merlin 25 engines. Part of a batch of 50 delivered by De Havilland (Leavesden) between 17Apr44 and 27May44. Airborne 2050 3Mar45 from Great Massingham. On return to base, told to divert to Coltishall due to local Intruders, in doing so, was shot down by a Ju88, crashing 0040 near The Mill, between Buxton and Lamas, some 5 miles N of Norwich and about a mile from Coltishall. S/L Fenwick was taken to his home town, and F/O Pierce was buried in Cambridge City Cemetery. S/L V.J.Fenwick KIA F/O J.W.Pierce KIA " (Chorley via Lost Bombers) Crashed nr Coltishall presumed shot down by intruder 4.3.45 (Air Britain Serials)</t>
  </si>
  <si>
    <t>04.03.1945 1956 Evening intruder, support Kamen raid 157 Bomber Support from Swannington . Lost without trace (BCL). F/S JA Leigh +, F/S LRJ Lucas +, no further info, this plane also stated in FCL, same day 03 Mar 1945 157 sqn Mosquito XIX TA404 RS-M t/o 1956 BS, Leigh J A F/S +, Lucas L R J F/S +, Supporting raid over Kamen. Lost without trace. (85 Sqn and 157 Sqn Losses website) 3/4 March 1945 (FCWDv5) Crew remembered on the Runnymede memorial. RS-M, Lost 3/4 March "Serial Range TA389 - TA413. 25 Mosquito NF.MKX1X. Powered by Merlin 25 engines. Part of a batch of 50 delivered by De Havilland (Hatfield) between 20Jun44 and 25Nov44. Airborne 1956 3Mar45 from Swannington to support the Main Force operation against Kamen. Lost without trace. Both airmen are commemorated on Panel 271 of the Runnymede Memorial. F/S Leigh had at least one air combat victory to his credit, having claimed a Me110 destroyed during operations 17/18Dec44. F/S J.A.Leigh KIA F/S L.R.J.Lucas KIA " (Chorley via Lost Bombers) Missing from night intruder mission 4.3.45 (Air Britain Serials)</t>
  </si>
  <si>
    <t>05.03.1945 515 Bomber Support from Little Snoring taxied on runway to marshalling point and was struck by RS608 of 23Sqn, after investigation SoC. at Little Soring airfield 2035 (BCL). W/O WA Halstead ok, F/S CA Jones ok, RS608 was repaired and later transferred to French Airforce 5/6 March, 1945, "Serial Range NS977 - NS999. 23 Mosquito FB.MkV1. Powered by Merlin 25 engines. Part of a batch of 250, except for NT20, NT224 and NT225 built as FB.XV111s, ordered 17Mar43 and delivered between 25Jan44 and 19May44. Cleared to taxy and line-up on the Little Snoring runway was struck at 2035 by a landing Mosquito V1 RS608 from 23 Sqdn, flown by F/O Cooke. No one was hurt. RS608 was repaired and eventually transferred to the French Air Force. An inspection of NS992 revaled very serious damage to the mainplanes and it was duly struck off charge. Meanwhile, the crew immediately transferred to a spare Mosquito and completed an uneventful sortie. W/O W.A.Halstead F/S C.A.Jones " (Chorley via Lost Bombers) Collided with RS608 on ground Little Snoring 5.3.45 DBR [or RN 704/703 NFT per Roundel] (Air Britain Serials)</t>
  </si>
  <si>
    <t>14.03.1945 1910 support Lützkendorf raid, course set for Schweinfurt 85 Bomber Support from Swannington crossing battle lines hit by American AA fire, crashed. roughly 15km W Koblenz, no further info (BCL). F/L IA Dobie ok, P/O AR Grimstone DFM +, initially buried in Grand Failly, now in Choloy War Cem 85 sqn Mosquito NF30 MV541 VY-B t/o 1910 BS, Dobie I A F/L, Grimstone A R DFM P/O +, Whilst supporting raid over Lutzendorf hit by US AA over battle line. Crashed near Koblenz. (85 Sqn and 157 Sqn Losses database) (MH - believe Bowman said Grimstone was told to bail, then the order was retracted but he had already jumped, too low.) Hit by US AA fire on bomber support mission and abandoned 10m W of Koblenz 14.3.45 (Air Britain Serials)</t>
  </si>
  <si>
    <t>12.04.1945 85 Bomber Support from Swannington on return overshot and undercarriage raised in order to stop. at Swannington airfield (BCL). F/O WJ Baker ok, F/O FE Lees ok, 85 sqn Mosquito NF30 MV555 VY-? t/o ? BS, Baker W J F/O, Lees F E F/O. Overshot on return to base. No injuries reported. (85 Sqn and 157 Sqn Losses website) Overshot landing from training flight and u/c raised to stop Swannington 12.4.45 (Air Britain Serials)</t>
  </si>
  <si>
    <t>17.04.1945 0302 patrol over Prag, CZ 239 Bomber Support from Brussels-Melsbroek crashed almost immediately and burst into flames near Brussels-Melsbroek airfield (BCL). F/O JH Bridekirk inj, F/L TG Glasheen inj, 16/17 April 1945 (FCWDv5) "Serial Range NT295 - NT336. 46 Mosquito NF.MkXXX. Powered by Merlin 76 engines. Part of a batch of 300 ordered Mar43, delivered by De Havilland (Leavesden) between 4Nov44 and 2May45. Airborne 0203 17Apr45 from Brussels-Melsbroek Airfield to patrol over Prague but crashed almost immediately and burst into flames. The pilot was trapped in his seat and owes his survival to F/L Glasheen, who, having got clear, went back into the flames and dragged his Skipper clear. F/L Bridekirkwas taken to 8 general Hospital, Brussles, while his Navigator was admitted to SSQ Melsbroek for treatment for burns to his hands and arms. F/O J.H.Bridekirk Inj F/L T.G.Glasheen Inj " (Lost Bombers) Flew into ground after night take-off for patrol Melsbroek 17.4.45 DBF (Air Britain Serials)</t>
  </si>
  <si>
    <t>05.03.1945 1823 608 to Berlin from Downham Market crashed near Braine-le Comte, between Halle and Soignies, 6km NE Soignies (BCL). F/L MHM MacLean DFC RAAF +, Sgt R Todd +, initial buried at field close to crash site, now Leopoldsburg War Cem 5/6 March 1945, 6T-A, "Serial Range KB100 - KB299. 200 Mosquito B.MkXX. Part of a batch of 245, including 9 to USAAF as F8, delivered by De Havilland (Toronto) Canada. Airborne 1823 5Mar45 from Downham Market. Cause of loss not established. Crashed near Braine-le-Comte (Hainaut), a small town on the Halle to Soignies road and about 6 km NE from the latter. Initially, both were buried in a field close to the crash-site, but their graves are now located in the Leopoldsburg War Cemetery. F/L M.H.M.Maclean DFC RAAF KIA Sgt R.Todd KIA " (Chorley via Lost Bombers) No 262 claims this night (Jan Horn) Missing (Berlin) 6.3.45 (Air Britain Serials) MacLean's casualty file says aircraft came down at 2300 hours, at Cantines on the property of M. Emile Soupart, 20 miles SW Brussels. Aircraft was on its return journey according to the W/C who wrote to the family. A further letter indicates that local sources stated that it was raining at the time of the crash, and that the aircraft had been seen to emerge from cloud on fire. The W/C's view was "The only possibility was that he was hit on return journey, and set on fire, but tried to make our own lines rather than bail out and be taken prisoner. Knowing Mac, I think this is most likely." MH - AIR 14/3460 confirms aircraft was on fire in the air - short of any matching claims MH has given this one as an accident.</t>
  </si>
  <si>
    <t>14.04.1945 2153 85 BS from Swannington First RT contact to Brussels midnight heard by 157 Sqn patrol off Heligoland, 30 min later by F/L Grisewood flying S of Kiel when pilot Thomas asked for assistance to Woodbridge, 0123 radioed for a fix by F/L Vaughan positioned aircraft 180 miles off east coast, bearing 245 degrees. Believed to be struck by german NF, also indication Mosquito was shot at by Lancaster over Denmark . Lost without trace (BCL). F/L HB Thomas ok, F/O CB Hamilton +, Thomas reported to be safe, Hamilton buried in Hamburg Ohlsdorf. 85 sqn Mosquito NF30 MT494 (sic) VY-N t/o 2153 BS, Thomas H B F/L pow Hamilton C B F/O DFC +, Struck by German nightfighter on return from Heligoland, 180 miles off the east coast, (85 Sqn and 157 Sqn Losses website) Mosquito had previously been damaged by a Lancaster gunner, who knocked out one of NT494's engines. (12 O'Clock High! Board, citing Thomas, Andrew. Mosquito Aces of WW2, Oxford, UK: Osprey Publishing, 2005) 13/14 April 1945 (FCWDv5) Missing from patrol over Kiel presumed ditched in North Sea 14.4.45 (Air Britain Serials) Airborne 2153 13Apr45 from Swannington. During the sortie, the crew were heard several times on R/T, the first call to Brussels being monitored at midnight by a No.157 Sqdn crew patrolling off Heligoland. Thirty minutes later, F/L J.A.V.Grisewood, who was flying S of Kiel, heard F/L Thomas asking Woodbridge for assistance. Then, at 0123, F/L Vaughan radioed for a fix, which positioned his aircraft 180 miles off the east coast, with a QDM of 245 degrees. Immediately, he heard a voice, which he recognised as F/L Thomas saying ""Get some in Vaughan"". It is then believed a German night-fighter struck, though there are indications that earlier, while over Denmark, F/L Thomas had been fired at by a Lancaster and had sustained some damage. His navigator is buried in Hamburg Cemetery, Ohlsdorf, while the Loss Card describes F/L Thomas as 'safe'. F/L H.B.Thomas Inj also spelled K.E.Thomas. F/O C.B.Hamilton DFC KIA F/L H.B.THomas is listed as being 'injured' with a proviso that he was 'possibly' not a PoW. " (Chorley via Lost Bombers)    
See MM624, the story of having been fired on by a British bomber, then a German night fighter is identical. AIR 14/3460 confirms it was NT494 that was believed to have been first hit by a friendly gunner, then brought down by a night fighter.
"... It is perhaps appropriate that the last nighfighter pilot to become an ace belonged to one of the longest serving and most successful nightfighting units of them all. No 85 Sqn's H B Thomas had scored his first victory in October 1943, and he finally claimed his fifth victim on 8 April 1945 when he downed a Ju 88 west of Lutzendorf ... Hugh Thomas was shot down by an enemy nightfighter five days later after one engine of his Mosquito had been knocked out in error by a Lancaster gunner. Baling out, he became a PoW, but sadly his navigator, Flg Off C B Hamilton, landed in the sea and was lost ..." 
See p.74-75, Thomas, Andrew. Mosquito Aces of WW2 (Oxford, UK: Osprey Publishing, 2005).
MH - Does not seem to have been friendly fire over Kiel, as Thomas is reported to have come down near the Dutch coast ("Fighter Squadron at War") Hamilton was reported missing at the time - could his body have drifted as far as Hamburg? CWCG website confirms he rests there. MH was investigating a claim by another Mosquito for potential friendly fire, however the combat report from that aircraft said their target had crashed at 0031, whereas Thomas &amp; Hamilton seem to have been flying at this time, and came down an hour later.</t>
  </si>
  <si>
    <t>Moeckel</t>
  </si>
  <si>
    <t>22.02.1945 2204 571 to Berlin from Oakington attacked Bremen as alternative, diverted to Brussels and crash landed. at Brussels airfield 0140 (BCL). F/O FL Henry RNZAF ok, F/S RA Stinson RAAF ok. Stinson's file in the Australian National Archives indicates the crew baled out near Tathuanaughnies-Homage. Lost 22.2.45 (Air Britain Serials) Engine failure according to AIR 14/3460.</t>
  </si>
  <si>
    <t>AZ-X on 627, Airborne 1714 1Feb45 from Woodhall Spa. Believed hit by Flak and crash-landing on a road. Crash-site not fully established. Both are buried in the Reichswald Forest War Cemetery. F/L Baker was a Canadian from Vancouver, British Columbia serving in the RAF. F/L R.Baker KIA Sgt D.G.Betts KIA. (http://lostbombers.co.uk/bomber.php?id=8460) The 617 Squadron ORB says this a/c was used by 617, for example 20 June 1944, Shannon / Herbert, coded O. Raid on Siegen (Lost Bombers) Siegen, 1/2 February 1945 Serial Range DZ630 - DZ652. 23 Mosquito B.Mk1V Series 11. Powered by Merlin 21/23 engines. Part of a batch of 250, including four built as PR.MkV111 and four NF.XV, delivered by De Havilland (Hatfield) between 5Dec42 and 21Mar43. Airborne 1714 1Feb45 from Woodhall Spa. Believed hit by Flak and crash-landing on a road. Crash-site not fully established. Both are buried in the reichswald Forest War Cemetery. F/L Baker was a Canadian from Vancouver, British Columbia serving in the RAF. F/L R.Baker KIA Sgt D.G.Betts KIA " (Chorley via Lost Bombers) Missing (Siegen) 2.2.45 (Air Britain Serials) AIR 14/3460 says this aircraft was seen to have had one engine on fire before crashing.</t>
  </si>
  <si>
    <t>28.01.1945 1838 105 to Stuttgart from Bourn . Lost without trace (BCL). F/L GLS McHardy DF +, F/O GRP Duncan +, initial buried at Grand Failly on 30.01.45, now Choloy War Cem, France. Mosquito IX ML-923 from N°105 Sqdn was lost on January 29th 1945 during an ops to Stuttgart.The crew F/L McHardy G.L.S. DFC (KIA) and F/O Duncan G.R.P. (KIA) are buried at the Choloy war cemetery in France.Some sources says that the crashsite was Brielen in Belgium other says France. This crew were first buried at an American Cemetery at Grand Failly on 30/1/45. Grand Failly,from the Google map, seems to be about 60kms N W of Metz,which seems to be a long way from Brielen. (http://www.rafcommands.com/dcforum/DCForumID6/15965.html) owered by Merlin 72 engines. Delivered by De Havilland (Hatfield) between 10Jul43 and 20oct43. ML914 was detached for trials with the 4,000lb 'Cookie' and 6-store Avro carrier. Performed its first operational sortie 9Nov43. Airborne 1838 28Jan45 from Bourn. Cause of loss and crash-site not established. Both are now buried in the Choloy War Cemetery, France, having been brought here from an American Cemetery at Grand Failly, where they had first been buried 30Jan45. F/L G.L.S.McHardy DFC KIA F/O G.R.P.Duncan KIA " (Lost Bombers) MH - An NF.30 of 406 Squadron may have been responsible - Time 2040. Target was chased for fully 45 minutes, closing in from 5 miles' range to 200 feet (for identification) at 27,000 feet. with speeds around 265 m.p.h. indicated. A burst was fired from 250 yards but missed, however another from 200 yards produced a large explosion in the port engine and fuselage. E/A went over on its back and went straight down. Mosquito followed to 15,000 feet then pulled out to watch the crash. The Mosquito, low on fuel, had to land at an American field, at Croix-de-Metz.. Location given in claim is SE Nancy, about 70 km from Metz. However, the night-fighter crew, who were low on fuel, were given a vector of 140 to steer to reach Croix de Metz, which fits very well with Grand Failly, not at all with Nancy, so MH is convinced the 406 Squadron crew had mistaken their location when they gave the coordinates. Apparently they initially refused to believe they were being given a correct vector to Metz, which strengthens MH's view that they were not where they believed they were. See combat report reproduced in "Mosquito at War". Missing (Stuttgart) 28.1.45 (Air Britain Serials) ML923 is reported in AIR 14/3460 to have been lost over France to a fighter, which strengthens MH's belief that this was friendly fire.</t>
  </si>
  <si>
    <t>19.01.1945 2322 128 to Sterkrade from Wyton crash landed with port engine failure, undercarriage collapsed. at Brussels-Melsbroek airfield 0130 (BCL). F/L JWG Smith ok, Sgt CC Hill ok, some publication assign this plane to 169 Sqn which was not equipped with MkXVI Sterkrade, 18/19 January, "Serial Range MM219 - MM226. 8 Mosquito B.MkXV1. Powered by Merlin 72/73 engines. Part of a batch of 152 delivered by De Havilland (Hatfield) between 24Nov43 and 4Dec44. MM170 was not delivered. Airborne 2322 18Jan45 from Wyton. Landed heavily 0130 at Brussles- Melsbroek with its port engine u/s, which resulted in the undercarriage collapsing. No injuries. F/L J.W.G.Smith Sgt C.C.Hill Some publications incorrectly assign MM220 to 169 Sqdn. As a Bomber Support Unit 169 Sqdn was not equipped with the MkXVI. " (Chorley via Lost Bombers) Engine cut on return u/c collapsed on landing Melsbroek 19.1.45 (Air Britain Serials)</t>
  </si>
  <si>
    <t>15.01.1945 2100 128 to Berlin from Wyton partially abandoned after running out of fuel, crashed. near Chatteris, Cambridgeshire 0234 (BCL). F/O AW Heitmann +, P/O AN Gould ok, Heitmann buried in Cambridge City Cem 14-15 January 128 Sq Mosquito XVI MM194 M5-K F/O A W Heitmann RAAF died Crashed near Chatteris Cambridgeshire after running out of fuel "Serial Range MM181 - MM205. 25 Mosquito B.MkXV1. Powered by Merlin 72/73 engines. Part of a batch of 152 delivered by De Havilland 24Nov43 and 4Dec44. MM170 was not delivered. MM194 was one of four 128 Sqdn Mosquitoes lost on this operation. See: PF401; PF404; PF437. Airborne 2100 14Jan45 from Wyton. Ran out of fuel, the navigator abandoned (as ordered), and the Mosquito crashed 0234 near Chatteris, Cambridgeshire. F/O heitmann is buried in Cambridge City Cemetery. P/O Gould was unharmed. F/O A.W.Heitmann RAAF KIA P/O A.N.Gould " (Chorley via Lost Bombers) Ran out of fuel on return and abandoned nr Chatteris Hunts. 15.1.45 (Air Britain Serials) 15.01.45 128 Sqn. MM194 Suffering from fuel shortage, the crew attempted to abandon aircraft but navigator failed to get clear and was killed when it crashed rear Chatteris, Hunts. (Mosquito Crash Log) AIR 14/3460 says this aircraft crashed due to jammed throttles.</t>
  </si>
  <si>
    <r>
      <t>692/57</t>
    </r>
    <r>
      <rPr>
        <sz val="10"/>
        <color rgb="FFFF0000"/>
        <rFont val="Arial"/>
        <family val="2"/>
      </rPr>
      <t>1</t>
    </r>
    <r>
      <rPr>
        <sz val="10"/>
        <rFont val="Arial"/>
        <family val="2"/>
      </rPr>
      <t>/692/163/139/69</t>
    </r>
  </si>
  <si>
    <t>Damaged on bomber support mission to Hanau 1.12.44 SOC 15.2.45 (Air Britain Serials) Cat AC at Brussels after being hit by heavy flak on 1 December 1944, recat Cat E  due to e/a on ground on 1 January 1945 (AIR 14/3460) MH - Seems to be a Bodenplatte loss.</t>
  </si>
  <si>
    <t>19.12.1944 1945 heading for Ruhr 85 Bomber Support from Swannington. Lost without trace (BCL). F/O DT Tull DFC +, F/O PJ Cowgill DFC +, no further info Breves according to Bowman. 85 sqn Mosquito NF30 MV549 VY-T t/o 1945 BS Trull D T F/O DFC + Cowgill P J F/O DFC + Heading for Ruhr. Buried in Reichswald Forest War Cemetery. Tull and navigator P/O P.J. Cowgill were shot down by Haupt. Adolf Breves (gunner's last name Telsnig) in Bf 110G-4 G9+CC at 22:39 on December 18, 1944, from an altitude of 80 meters, 2 km north of Dusseldorf airfield. Confounding the Reich says the Mosquito accidentally rammed the 110 (G9+CC of IV./NJG 1) at 22:30, tearing off a large portion of one of the 110's wings. The 110 was repaired and test-flown on 31 December. 18./19.12.1944, 22.39 Uhr Mosquito NF30, MV549, VY-T, 100 Group, 85 Sqn, F/O Trevor Desmond TULL 169425, KIA, Reichswald 8.C.16, F/O Peter James COWGILL 169485, KIA, Reichswald 8.C.15, Absturzort: 2 km N v. Flugplatz Düsseldorf , Die Kollision in 80 m Höhe war der 13. LS von Hptm. Adolf Breves, Stab II./NJG 1. Missing on night intruder mission 19.12.44 (Air Britain Serials)</t>
  </si>
  <si>
    <t>Damaged by flak 31 Dec/1 Jan, Category E due to ground attack at Brussels by enemy aircraft. (AIR 14/3460) SOC 3.1.45 (Air Britain Serials)</t>
  </si>
  <si>
    <t>Fighter</t>
  </si>
  <si>
    <t>Missing over Holland due to fighter (AIR 14/3460) 27.12.1944 1300 109 to Rheydt from Little Staughton crashed. at Keent/Limburg, some 3km S Weert (BCL). F/L W McK Hodgson DFC +, F/O AJ Cork DFM ok, Hodgson buried in Canadian War Cem at Groesbeek, no further info Apparently this aircraft was involved in an attack on the railway yards at Rheydt. The RAF Bomber Command 60th anniversary site says a Mosquito lost on this operation crashed behind the Allied lines in Holland. The pilot, F/L Hodgson was killed, but the navigator F/O Cook landed safely, by parachute, in Allied territory &amp; returned to 109 Squadron on 31st December 1944. I've looked in all the books I have on 8 PFF &amp; there's no mention of how ML 961 was lost. (Neil Hutchinson)
Took off from Little Staughton at 13.00. Mosquito XVI. Crashed at Keent, Holland. Flying Officer Cork DFM was uninjured and returned to Little Staughton. 
HODGSON, DFC 
 William McKellar 
 Flight Lieutenant 129945. A.F.M. R.A.F. (V.R.). 109 Sqdn., Royal Air Force Volunteer Reserve. Died on Wednesday 27 December 1944. Age 24. Son of Ernest Ralph Waterhouse Hodgson and Mary Lees McKellar Hodgson, of Cardal, Florida, Uruguay. Buried: GROESBEEK CANADIAN WAR CEMETERY, Gelderland, Netherlands. Ref. XII. F. 6.
(http://www.roll-of-honour.com/Bedfordshire/LIttleStaughton109Squadron.html)
"Serial Range ML956 - ML966. 44 Mosquito B.MkXV1. Powered by Merlin 72/73 engines. Part of a batch of 152 delivered by De Havilland (Hatfield) between 24Nov43 and 4Dec44. MM170 was not delivered. Airborne 1300 27Dec44 from Little Staughton. Cause of loss not established. Crashed at Keent (Limburg), a hamlet 3 km S of Weert, Holland. F/L Hodgson, who came from Cardal in Uruguay, is buried in the Canadian War Cemetery at Groesbeek. F/O Cork was uninjured and he returned to Little Staughton 31 Dec 44. He had gained his DFM with 50 Sqdn, Gazetted 10Sep43. F/L W.McK Hodgson DFC KIA F/O A.J.Cork DFM " (Chorley via Lost Bombers) Missing (Rheydt) 27.12.44 (Air Britain Serials) MH suspects friendly fire.</t>
  </si>
  <si>
    <t>30.11.1944 1740 intruder duties over Ruhr 141 BS from West Raynham . Lost without trace (BCL). P/O EA Lampkin pow, P/O BJ Wallnut +, Wallnut buried in Reichswald Forest War Cem. Lost over the Ruhr (FCWDv5) SOC 30.11.44 (Air Britain Serials) AIR 14/3460 says PZ234 TW-W was lost to engine failure. This notation is hand-written onto the original typed report, leading MH to believe the information came from Lampkin upon his return from captivity.</t>
  </si>
  <si>
    <t>06.11.1944 1815 128 to Gelsenkirchen from Wyton . Lost without trace (BCL). F/L JL Ellis +, Sgt DW Brittan +, no further info Missing (Gelsenkirchen) 7.11.44 (Air Britain Serials) Both crew are remembered on Runnymede. MH - Friendly fire?</t>
  </si>
  <si>
    <t>Crashlanded at Horsham St. Faith returning from Berlin 15.10.44 (Air Britain Serials) AIR 14/3460 specifies that the A.S.I. was unserviceable, MH assumes this is what caused the crash.</t>
  </si>
  <si>
    <t>10/11 October 1944</t>
  </si>
  <si>
    <t>Lost (Cat E) in a takeoff accident due to engine failure on 10/11 October 1944 (AIR 14/3460) SOC 28.11.46 (Air Britain Serials)</t>
  </si>
  <si>
    <t>Missing on navex in bad weather 19.10.44 (Air Britain Serials) MH - Does not appear in the 21 Squadron ORB, may have been a different unit. (Hans Nauta: http://forum.12oclockhigh.net/showthread.php?t=39251)</t>
  </si>
  <si>
    <t>18.09.1944 Air Test 23 from Little Snoring starboard tyre burst on landing, undercarriage collapsed. Little Snoring airfield (BCL). F/O GE Stewart ok, AC1 Barratt inj, Tyre burst on take-off swung on landing and u/c collapsed Little Snoring 18.9.44 (Air Britain Serials) 18.09.44 23 Sqn. PZ180 Landed at Little Snoring aerodrome with burst tyres and suffered undercarriage collapse. (Mosquito Crash Log)</t>
  </si>
  <si>
    <t>Cat E after being damaged by fighter 14/15 July 1944. (AIR 14/3460) SOC 4.9.44 (Air Britain Serials) MH - Was this friendly fire? Can not find a matching Luftwaffe claim.</t>
  </si>
  <si>
    <t>19.04.1945 Patrol 219 to Scheldt Estuary (MH - Should this be Elbe estuary? Scheldt had been cleared by November '44) from Gilze Rijen Baled out. Lost without trace (FCL). F/O RL Young +, F/O NG Fazan ok, Young buried in Hannover Limmer War Cem Lost to friendly fire during a patrol to Soltau are in the early hours of 19 April, 1945. Pilot Ron Young killed, Navigator Guy Fazan baled out safely. Ground control informed the crew that a "friend" was investigating them, so they continued on a straight and level course. However, the "friend" opened fire. (Flypast Magazine, June 2004) MH - was this 18/19 as the article implies, or 19/20? Missing from patrol over Schelde 20.4.45 (Air Britain Serials)       On patrol in the Scheldt estuary area, although the allies controlled Antwerp and most of the river area the estuary was still occupied by German forces in fortified positions to the west and north, preventing any allied shipping to the port. The Mosquito was badly damaged by flak during the attack and the navigator F/O. Fazan managed to bale out unhurt. The Pilot "Scamp" Young remained in the aircraft until it crashed at 01.30 hrs. south west of Hamburg.  (http://www.aircrewremembered.com/raf1945/3/youngronald.html)</t>
  </si>
  <si>
    <t>19.04.1945 Patrol 219 to Scheldt Estuary (MH - Should this be Elbe estuary? Scheldt had been cleared by November '44) from Gilze Rijen Shot down west of Soltau. Lost without trace (FCL). F/O ACJ Petrisse +, F/O MHJ Laloux +, Belgian Crew, no known graves In the evening, a Belgian crew of 219 Sqn RAF, Flg Off Albert C J Petrisse (pilot) and Flg Off Maurice H K Laloux (radar operator) took off from its Dutch base of Gilze-Rijen to operate over Northern Germany. Their Mosquito NF.30 MM733 FK-Z was shot down by Flak west of Soltau and crashed at Visselhövede, killing both crew. After the war, their bodies will be found hurriedly burried in the Wehnsen cemetery. 18/19 April 1945 (FCWDv5) Time around 01:30, all other details as per above. (2nd TAF) Missing from patrol over Scholdt estuary 19.4.45 (Air Britain Serials) 
http://www.inmemories.com/Cemeteries...elsbelgian.htm
PETRISSE ALBERT JOSEPH GHISLAIN
United Kingdom Flying Officer (Pilot) Royal Air Force Volunteer Reserve 219 Sqdn. Killed19/04/1945 153762
LALOUX MAURICE HENRI JOSEPH
United Kingdom Flight Sergeant (Nav.) Royal Air Force Volunteer Reserve 219 Sqdn. Killed19/04/1945 1424951
(In 219 Squadron - Belgian Wings)
-The following month, on 18th April, PETRISSE and his comrade LALOUX takes off from Gilze-Rijen to operate over Northern Germany. The Flak again is the cause of the loss of their Mosquito FK-Z which crashes at Visselhövede killing the crew. After the war, their bodies will be found hurriedly burried in the Wehnsen cemetery (near Soltau).
Roba, J.-L. - Belgen in de RAF / 3 - Albert Petrisse, Maurice Laloux. says both killed 18.4.1945  Op 18 april onderging een andere Belgische Mosquitobemanning van 219 squadron hetzelfde lot: Albert Pétrisse en Maurice Laloux.</t>
  </si>
  <si>
    <t>03.06.1944 2328 109 to Leverkusen from Little Staughton hit by FLAK which damaged controls and port engine, abandoned near Caterham. into front garden of house in Ridgemont Ave, Coulsdon 0250 (BCL). F/L AC Carter ok, F/O E Garrett ok, blazing fuel tank crashed on house Woodland Grove, killing baby Alan Roote, parents injured. Hit by flak Leverkusen and abandoned over Kent 3.6.44 (Air Britain Serials)</t>
  </si>
  <si>
    <t>Built as F.B.40. Delivered during May 1944. Final disposition: ditched near Manokwari, September 1944. (Beaufort, Beaufighter and Mosquito in Australian Service, Stewart Wilson, 1990) Ran out of fuel after encountering bad weather (became lost, flew reciprocal bearings) on return from photographing the central Philippines for the U.S. Fifth Air Force. (ORB) Ditched west of Manokwari in enemy action 15.06.44 (Air Britain Serials)</t>
  </si>
  <si>
    <t>MACR 8544 Aug 12 44, 25 Group. ID letter Q. Shot down by P-51s of 357th Fighter Group, despite radio calls on their frequency. Pilot (I.Lt Ronald Nichols de Colfax, Iowa) killed, Nav (2/Lt Elbert Foster Harris âgé de 22 ans. Issu du "Bayou" (Louisiane) et promu navigateur / météo en février 1944) evaded - http://eyes-in-the-skies.chez.tiscali.fr/Objectif/25bg.htm, which says this was the third US Mosquito lost to friendly fire, one crew POW, the other shot down by Mustangs of the Free French, crew killed. August 12th, 1944 USAAF Mosquito NS533. Misidentified and shot down by a USAAF P-51 of the 357th Fighter Group at about 1145 hours. The Mustang pilot and his wingman climbed to engage from 23,000 feet and the Mosquito spun in from 29,000 feet. In the after action reports, both P-51 pilots implied that the twin-engined aircraft was silhouetted against the sun -- the attacking pilot wrote that he did not see any roundels or invasion stripes on the aircraft and after the bogie turned onto his six o'clock and tried to dive away, he considered it to be hostile. The Mosquito pilot, Lt. Ronald M. Nichols, was killed. The navigator, Lt. Elbert F. Harris, bailed out and evaded capture. Crash site west of Toulouse, France. (12 O'Clock High Board) 11 August 1944 Mosquito NS533. Again I searched and located the navigator who survived the incident. I interviewed him by telephone, and at the 25th BG reuinion in Kansas City, the navigator presented me with a full written account of the Frantic Mission and how he was shot down, and escaped from France with help of the Maquis. I still have all my taped telephone interviews and the orignal typed account by the navigator. Again my work was pirated and appeared in another book. I obtained information from the USAAF P-51 unit that shot down the Mosquito, from Maxwell AFB. The person who pirated my work did not know where I obtained this information and gave reference to NARA, Washington, DC as the source. (Norman Malayney) I attended last week (Aug 12th 2007) a ceremony in memory of 1/Lt Ronald NICHOLS (25th BG) in Pujaudran - France a few mile west from Toulouse. Nichols and his navigator 1/Lt Elbert HARRIS have been shot down by a P-51 of 357th FG (Yoxford Boys) on Aug 12th 1944. As mentioned above, the Mosquitos' tails have been painted "scarlet red" just after this "tragic mistake". Thanks for Honoring their Memory - it was a Tragic Mistake. My Dad was on this Mission 357th FG (Pilots in my Dad's Group , 357th FG , shot down 2 of them. http://forum.armyairforces.com/m_148544/tm.htm) , 364th Sq. We know who the P - 51 Pilot was but have chosen not to reveal his name - 2 factors led to the Tragedy: The Mossie was " Up Sun " from the Pilots and the Glare hampered I.D. of the A/C which was Mistaken for a JU - 188. 
Lt. Nichols was heard on the Radio by Bomber Pilots calling out that he was American. Unfortunately he was on the Bomber Channel , Fighters were on a Different Channel. His last words were " Damn it - You have shot out my Engines ". Mosquito was # NS533 (http://www.armyairforces.com/forum/m_108786/mpage_1/key_/tm.htm#128610) PUJAUDRAN 32600 (http://www.b17-france.org/recherche.htm) (Air Britain Serials) Apparently the 357th FG also shot down a second Mosquito, mistaken for a 110, as described in the book "The Bleeding Sky". Pilots R.D. Brown and Rodney Starkey (http://books.google.com.au/books?id=DaThICJ7iEoC&amp;pg=PA123&amp;lpg=PA123&amp;dq=R.D.+Brown+and+Rodney+Starkey&amp;source=bl&amp;ots=nSJIhvpb20&amp;sig=-mCIVxaZfOO6M_XhwxAew5mYYTE&amp;hl=en&amp;sa=X&amp;ei=SOBIVPXdK4K8mgXZooLoBA&amp;ved=0CB8Q6AEwAA#v=onepage&amp;q=R.D.%20Brown%20and%20Rodney%20Starkey&amp;f=false)  Both active in Spring 1944 according to the list of victory credits published by the USAF, R.D. Brown having recognised claims on 25/02/44 and 30/04/44, Starkey on 06/03/44.</t>
  </si>
  <si>
    <t>Missing 15.5.44 (Air Britain Serials) F/O P.N. Farlow, P/O E.G.G. Boyd lost. Neither crew member appears at the CWGC site, presumably both PoW. Reconnaissance operation to photograph airfields in southern France when attacked by German fighters, over southern France, managed to escape but had to force-land due to holed fuel tanks, near Chateauroux. Destruction of aircraft on ground using Very pistol. Crew handed over to Germans at Chateauroux. 15.5.1944  MH suspects friendly fire - an interview with the navigator (http://www.iwm.org.uk/collections/item/object/80015115) indicates the Mosquito was set upon by a large number of fighters but managed to escape initially before being forced to land due to fuel leak. The navigator felt something big must have been up for so many fighters to have been in the air. There is no matching Luftwaffe claim, and bad weather grounded the bombers, however Mustangs flew a fighter sweep. "Fifteenth Air Force against the Axis: Combat Missions over Europe during World War II" by Kevin A. Mahoney indicates the 52nd Fighter Group flew a fighter sweep to Toulon and Marseilles with forty-three P-51s. As the Mosquito was photographing airfields in the same area, MH feels the 52nd FG is the likely culprit, although"Spitfires &amp; Yellow Tail Mustangs: The U.S. 52nd Fighter Group in WWII" describes the sweep as "uneventful".
Crew: 
F/O /(129.464) Peter Neville FARLOW (pilot) RAFVR - PoW 
P/O (172.239) Ernest George Gordon BOYD (nav.) RAFVR - PoW</t>
  </si>
  <si>
    <t>23.09.1943 Intruder Sortie 418 to Hopsten airfield from Ford hit enemy aircraft debris, on return to UK wing caught fire, crew baled out, only pilot rescued. over sea, no trace night (FCL). S/L CC Moran ok, F/S GV Rogers +, Rogers no known grave Taken on strength from De Havilland, 23 July 1943. Lost at sea, 22 September 1943. TH-P, letter on list dated 2 September 1943. (Hugh Halliday) Damaged by night fighter Hannover engine caught fire abandoned 20m E of Manston 23.9.43 (Air Britain Serials) Charlie Moran blew up a kite as it circled an airfield. So close was he to his victim that the explosion seriously damaged the Mosquito and threw it out of control. Righting his machine with difficulty, Moran limped homewards to within 25 miles of the English Coast where the Mossie caught fire and he and his observer, FS G. V. Rogers, were forced to bale out. Three hours later Moran was picked up by A/S/R launches, but an intensive search found no trace of Rogers. On his return Moran reported: On trying to jettison the door the bottom hinge stuck and Rogers had considerable difficulty in getting it clearthe aircraft was then flying on one engine and very difficult to control. He finally kicked the door free and baled out head first at about 3,000 ft. He appeared to leave the aircraft quite freely. After giving a further transmission for a fix I endeavoured to get out of my seat, but some part of my harness got caught and while I was trying to free myself the aircraft got out of control and lost height to about 1,000 ft. I got back into my seat, pulled the stick back and the aircraft rocketed up with the port wing well down. I then got clear and, keeping my right hand on the stick as long as possible, I turned on my stomach and left the aircraft without difficulty feet first. The parachute opened without any trouble and after stopping a bit of sway I made a good landing on the sea. I did not release my harness until I had made sure I had a good grip on the dinghy lanyard. Before climbing into the dinghy I only half filled it and let it inflate fully round me while I was seated inside. I then collapsed, and when I came to I found that the parachute was pulling one end of the dinghy down. I released the lanyard and threw the floating torch into the sea. It lighted satisfactorily and remained on until I was finally rescued. (The RCAF Overseas - The Fifth Year)</t>
  </si>
  <si>
    <t>Taken on strength from De Havilland, 14 February 1944; missing from operations, 14 May 1944; F/L W.J. Harper killed. F/O S/Ldr W.J. HARPER - C/5584 - RCAF - Pilot T.H. REES - 152425 - Nav/Wop (some sources say this should be MM421). Crew buried St.Germain Communal Cemetery Haute-Saone, France. F/O T.H. REES - 152425 - Nav/Wop S/Ldr W.J. HARPER - C/5584 - RCAF - Pilot. Other sources say this was the aircraft flown by Howie Cleveland and Frank Day on May 16 when they were hit by flak whilst strafing - Cleveland ditched off Sweden (deliberately - he had according to FCWDv4 reached the Swedish Coast near Ystad but turned back out to sea in hopes of being rescued by the Allies), and was rescued however Day perished. 14.05.1944 Day ranger 418 to from Holmsley South shot up Ju87 on ground but then shot down by Flak . over Luxeuiel (FCL). F/L WJ Harper +, F/O TH Rees RAF +, FCL states serial no doubtful as per FCL 16.05.1944, crosscheck with book Nödlandning confirms this serial, see also MM421 Tombes de deux pilotes d'un Mosquito britannique tombé sur la commune le 14 mai 1944. Touché par la DCA du terrain de Saint-Sauveur qu'il vient de mitrailler, l'avion s'écrase en flammes sur le territoire de la commune de Lantenot (Haute-Saône). Il s'agit du flying officier T.H. Rees et du squadron leader W.J. Harper, pilote canadien.
(référence : GRANDHAY (Jean-Claude), "La Haute-Saône dans le 2e guerre mondiale. Tome 4. L'occupation : ombres et lumière 1941-1944", ERTI editions, 2004) (Coordonnées : 47° 43' 27.69" N 6° 31' 55.16" E (47.7243583 6.5319889) (http://aerosteles.hydroretro.net/fiche.php?code=stgermain-mosquito) CWGC confirms date. Damaged by flak on day intruder nr Stralsund and forcelanded in Sweden 16.5.44 (Air Britain Serials) MH - can make the other 418 Sqn losses match up with other sources IF I change the date of NS855's loss to 16th, assume it's the Cleveland/Day Mossie, and assume Harper / Rees died on 8 May, BUT CWGC says Tom Huw Rees died on May 14, 1944, however MH can't find Harper on the CWGC site. "Following this, they turned to strafe a line of seaplanes moored just off shore, but as they passed over a hangar, two Bofors guns let loose and hits were sustained in the fuselage and starboard engine, blowing out the roundel on the starboard wing." (The RCAF Overseas - The Fifth Year).</t>
  </si>
  <si>
    <t>Served with 456 Sqn 01/43 to 30/05/43, under RAF control. Crashed with engine out Devon UK. (Brian Fillery's website) Engine cut bellylanded 1 1/2m NW of Morchard Bishop Devon 30.5.43 (Air Britain Serials) 30.05.43 456 Sqn. HJ7O1 Force landed wheels-up in a field one and a half miles N.W.of Morchard Bishop, Devon. (Mosquito Crash Log) M.H. Dwyer (Group Captain?) injured (RAAF history).</t>
  </si>
  <si>
    <t>Served with 464 Sqn, under RAF control 10/43. (Brian Fillery's website) 11/12 June 1944 (FCWDv4) Apparenly lost to a night fighter over Normandy - noted as being around in force this night, coded F, F/O G. Whincop evaded, P/O T.L.W. Mullinder POW, ftr from Argentan/Domfront, time 0300 (2nd TAF). Another member of No. 487 Squadron, Flying Officer Whincop, had a narrow escape when the Gestapo came to search the farmhouse where he was sheltering after being shot down behind the enemy lines. However, he was not discovered and soon rejoined the Allied forces as the tide of battle flowed over the area. (http://www.nzetc.org/tm/scholarly/tei-WH2-2RAF-c10.html) Missing from night Intruder mission 12.6.44 (Air Britain Serials)</t>
  </si>
  <si>
    <t>Crew PoW, shot down by flak near Bremen. (Rudy Kahrs) Lost around 1300, coded D, Maj. T.A. Hunt and P/O M.V. Collins both PoW, ftr Clarion (2nd TAF). Shot down at 13.30 hours at Meyenburg 24km NW of Bremen (Captured German report kindly supplied by Rod McKenzie) Serial: SY-H (HR188) Crew: Rene Puyt, Jaques Muray. Lasham, UK on August 18th, 1944. (http://wp.scn.ru/en/ww2/b/77/9/3) Missing from day intruder to Hamburg 22.2.45 (Air Britain Serials)   About 13:30 the Mosquito was shot down by Flak and belly landed with 10% damage. Salvaged by a command from the airfield Stade  Sources: Claimlist Luftgaukommando XI (http://www.fliegerschicksale.de/homepage3/absturzorte/m/meyenburg/220245me_en.php)</t>
  </si>
  <si>
    <t>Sold to Turkey Turkish AF as '428' 16.4.47. Sold to Turkey 16.4.47 (Air Britain Serials)
(Aircaft type blank) VI HR241
STANDARD MOTOR CO 1680 Merlin 25
27MU 3.6.44
218 MU 8.7.44
1692 169 sqn 18.9.44 B200
1692 flt 31.12.44 B515
M I Marshalls 24.1.45
HOME CENSUS MARCH xxxx
xxxxx 24.5.46 CRO
21.6.46 mu - 10 xxx 1623/6/ 21.6.46
(http://www.britmodeller.com/forums/index.php?/topic/27247-mosquito-radar-question/page-2)</t>
  </si>
  <si>
    <t>Received from De Havilland, 14 February 1944. In accident, "E" Category, 1 November 1944. TH-M, letter on list dated 31 August 1944. Overshot landing at Hunsdon, crashed and burnt out. Crew unhurt (Air Britain) The ORB is silent on the issue of NS850. It does appear that it was operational that day, but no mention is made of an incident or loss of life with that a/c. I guess that doesn't confirm or deny your other sources, just that fact that it isn't detailed. (Mark Proulx) This was TH-M, Black Rufe (MH) Overshot landing from air test after feathering engine Hunsdon 1.11.44 DBF (Air Britain Serials) 01.11.44 105 Sqn. NS850 Overshot on landing at Hunsdon aerodrome, crashed and burnt out. Crew unhurt. (Mosquito Crash Log) NS850's Movement Card says:
MOSQUITO VI NS850
De Havilland Hatfield 555 Merlin 25
418 Sq 19.2.44.
Cat E (date illegible)
(http://www.britmodeller.com/forums/index.php?/topic/27247-mosquito-radar-question/page-2)</t>
  </si>
  <si>
    <t>Author: Rudy Kahrs (---.dip.t-dialin.net)
Date: 08-30-04 01:51 Want Infos about Mosquito NF. 30, MV 544 "B" 307 Sqn. crash 24.April 1945 ,both Flyers "safe" Leskiewicz/Lewandowskie (Infos Fighter Command Losses 1944/45) Crash at Bremen ?????????????? I have infos about "two-engine" crash at Bremen (No Info Mosquito-crash 23 April Flak List Bremen) 
Greetings, Rudy 
 Re: 307 Polish 24 April 1945 
Author: Robert Gretzyngier (---.poleczki.dialup.inetia.pl)
Date: 09-12-04 20:09
Detailed information about this crash was writen down in 307 Sqn ORB.
24.4.45 - 4 Mosquitoes XXX on Low Level Intruder. W/Cdr Andrzejewski - W/O Kaliszewski, 1 E/A destroyed on ground at Husum - 1 E/A damaged on ground at Husum. F/Sgt Laszkiewicz and Sgt Lewadowski ditched at NR. Pellworth, at 00.01 hrs.
24-Apr-45. Mosquito NF30 MV544. F/Sgt K. Leszkiewicz / ?. Safe after low level intruder sortie.
24/25 April 1945 (FCWDv5) Missing from low-level intruder mission 25.4.45 (Air Britain Serials)</t>
  </si>
  <si>
    <t>416NFS , 12th Air Force. Pilot Busic, Robert L. Landing Accident at Pisa. Category 4 damage, 24 December 1944. (http://www.aviationarchaeology.com) SOC 30.12.44 (Air Britain Serials) 08.06.45 151 Sqn.      MH - note that the Mosquito crash log has the following incorrect entry for MT473, confused with NT473: MT473 Aircraft was returning to base on one engine, pilot mistook form of harbour for base, reduced height and crashed into ground in line with runway one and a half miles from the airfield at Trenoon Farm, Cornwall killing crew. (Mosquito Crash Log)</t>
  </si>
  <si>
    <t>29.08.1942 1632 attack a power station 105 to Pont à Vendin from Horsham St. Faith shot down by FW190, crashed. into channel some 9miles off Dengeness, Kent (BCL). Sgt Atkinson +, Sgt Pomeroy inj, Pomeroy picked up by air-sea reacue launch, Atkinson no known grave 29.08.42 Ofw. Wilhelm Philipp: 22 ► 4./JG 26 Mosquito  15-20 km. S.E. Hastings: tiefflug 12.53 Film C. 2031/II Anerk: Nr. - Ditched 9m off Dungeness Kent 29.8.42 (Air Britain Serials) One of a pair of Mosquitos intercepted over the Somme estuary, the other crash-landed at Lympne. (JG 26 War Diary) BCL 1942 page 200.
Sgt. Pomeroy inj
T/o 1632 Horsham, St. Faith to attack a power station.(Op: Pont á Vendin).
Shot down by Fw190's and crashed in the Channel some 9 miles off Dungeness, Kent.
Sgt Pomeroy was picked up by an ASR Launch. A second Mosquito was badly shot about but managed to crash land at Lympe.
From S.R. Scott's "Mosquito Thunder" Sgt Pomeroy lost a leg as a result of his injuries. DK303 was a/c "V". W/C Edwards and obs P/O Robin Thomas ( P/O Cairns was away on leave) were in DK323 "N", pages 35/7. (http://forum.12oclockhigh.net/showthread.php?p=182192&amp;highlight=Mosquito#post182192)</t>
  </si>
  <si>
    <t>29.05.1944 early am Sortie 604 from Hurn shot down by Beaufighter, crew baled out. Pilot recued, navigator picked up dead. Over Lyme Bay (FCL). F/L CL Harris ok, Sgt EB Hopkins +, no further info Shot down by a friendly fighter, possibly a Beaufighter which had mistaken it for a Ju 188. The Pilot baled out but the Navigator failed to do so and was killed. Sgt Eric Blood HOPKINSON - 649237, buried Nottingham Southern Cem. Pilot F/Lt C.L. Harris (Henk Welting and Alan Smith) 28/29 May 1944 (FCWDv4) Re Arthur Harvey (68 Sqn) - I have noticed that he unfortunately shot down a Mosquito of 604 Squadron on 29/5/44. Is this shown in his logbook? Also, he had been awarded a DSO prior to this. (Brian on 12 O'Clock High board) Coded NG-B when lost. (Alex Smart) I have had a look at 68 Squadron's records, and sadly Arthur Harvey did shoot down Harris' Mosquito. I have a copy of Harvey's combat report annotated accordingly. ("Brian" on 12 O'Clock High!) Other crew member of the Beaufighter was named Sutherland. Shot down on patrol in error by Beaufighter Lyme Bay 29.5.44 (Air Britain Serials)  29th May 02:30
DH Mosquito XIII MM558 ME-E (A/I Mk.VIII)
Pilot: F/O Scott
Navigator (R): Self
PATROL &amp; GCI PRACTICE ~ Exminster &amp; Hope Cove (Type 16)
During a flap – 1 run: 1 contact: 1 visual: 1 murder, then on to Hope Cove Type 16 after a bogey – Wellington at 2000ft with lights on. Back on Exminster after another bogey – which proved to be a Mosquito of 604 Squadron, shot down by another type who then had a go at us. Having got rid of him, another quiet practice run. Then home!
2:50
The Mosquito of 604 Squadron, MM503 was shot down in error by a Beaufighter MM920 (WM-Y) of 68 Squadron off Lyme Bay.
The pilot, F/Lt C.L. HARRIS survived, but sadly the Navigator, Sgt E.B HOPKINSON was killed.
In 2 days, the crews of 488 Squadron were on both sides of Friendly Fire incidents. 
(Broody's War blog)
My records show that the Mosquito was shot down in error by a Beaufighter of 68 Squadron flown by Flt Lt A. Harvey DSO (information from Blue on Blue Volume III - not yet published) http://forum.12oclockhigh.net/showthread.php?p=180564&amp;highlight=Mosquito#post180564</t>
  </si>
  <si>
    <t>HK228 Aircraft was in flight at 1200 ft when it was struck by Mosquito HK194 overtaking from below and behind. HK228 force landed and burnt out at Sturgate aearodrome, Lincolnshire, killing two. (Mosquito Crash Log)
Returning from Coltishall to Church Fenton in the morning, two Mosquitoes collided in mid-air: 
F/Lt Stanisław Madej and F/O Józef Gąsecki in Mosquito XII HK194 EW-L and F/Lts W J. Griffiths and G. J Lane in HK228 EW-R. 
HK228 was in flight at 1200 feet when it was struck by HK194 overtaking from below and behind. 
HK194 crashed at Stenigot, Lincs: 
HK228 crashlanded at Sturgate, Lincs. and was destroyed by fire. 
Flying Officers Madej and Gąsecki were killed while F/Lts Griffiths and Lane got out seconds before their aircraft burst into flames. 
"Coming as it has on top of the loss of P/O Jaworski and F/O Szymilewicz, who were missing from Operation Market, these last two days have dealt us a sad blow". 
(AIR27/1676). 
(http://www.polishwargraves.nl/ned/hm223.htm) Collided with HK194 and crashlanded nr Sturgate 18.9.44 DBF (Air Britain Serials) 18.09.44 307 Sqn. HK228 Aircraft was in flight at twelve hundred feet when it was struck by Mosquito HK194 overtaking from below and behind. HK228 force landed and burnt out at Sturgate aerodrome, Lincs., killing two. (Mosquito Crash Log)</t>
  </si>
  <si>
    <t xml:space="preserve">Norman Franks shows: Mosquito XII HK223 (note the slight difference) of 307 Squadron, carrying the code letters "EW-R" lost on Intruder raid over Holland, night of 17th/18th September 1944, F/L A M Custers KIA, P/O Z Szymilewicz KIA. Another source has 2nd Lt. (P/O) Kazimierz Jaworski as pilot. Their mission was to draw flak fire away from Allies gliders and Dakotas. (http://www.geocities.com/Mohikanie/307/307Story.html) See entry for HK228. Returning from Coltishall to Church Fenton in the morning, two Mosquitoes collided in mid-air: 
F/Lt Stanisław Madej and F/O Józef Gąsecki in Mosquito XII HK194 EW-L and F/Lts W J. Griffiths and G. J Lane in HK228 EW-R. 
HK228 was in flight at 1200 feet when it was struck by HK194 overtaking from below and behind. 
HK194 crashed at Stenigot, Lincs: 
HK228 crashlanded at Sturgate, Lincs. and was destroyed by fire. 
Flying Officers Madej and Gąsecki were killed while F/Lts Griffiths and Lane got out seconds before their aircraft burst into flames. (http://www.polishwargraves.nl/ned/hm223.htm) Damaged by flak 8.7.44 NFT (Air Britain Serials)
MH - Most sources seem to say it was HK223 which was lost, with HK228 and HK194 colliding.    Werd om 17:57 door 5./810, 7./815 en scheepsflak boven de Westerschelde neergeschoten (http://www.wingstovictory.nl/database/database_detail.php?wtv_id=432)
17.9.1944 Crash of MOSQUITO HM223 
CREW:
ppor. pil JAWORSKI Kazimierz Emil Franciszek
por. strz. SZYMILEWICZ Zygmunt
R.A.F. Polish 
CRASH of MOSQUITO HM 223
Mrs. Betty Clements, widow of ppor. Jaworski, descripted that night as following: No. 305 Nightfighters 17/18 Sept. No. 307 Sqdn sent 6 Mosquito crews to Holand in Operation MARKET, in support of the Allied landings at Arnhem, Holland which was hoped, if successful, would bring a quick end to the war, opening the road to the Allies racing east towards Germany.
The aim was to bypass the Siegfried Lime crossing by 3 rivers.
the Maas (US 101st Para Para. Divn. at GRAVE)
the Waal (US 82nd Para Divn. at Nijmegen)
the Neder Rijn (Brit. Airborne Divn. + Polsh Para Brigade at Arnhem)
OPERATION MARKET 
No. 307 aircrew taking part were briefed by W/C Ranoszek in the Intelligence Room at 18.00 hrs. 17 September 1944. 
The Mosquitoes refuelled at the forward operating base at Coltishall, Norfolk:
. MOSQUITO XII
Coded EW . Take Off Landed 
S. Andrzejewski
&amp; H. Ostrowski 'O' Patrol 18.50 hrs 22.20 hrs 
C. Tarkowski
&amp; H. Ziólkowski 'J' Intruder 22.30 hrs 00.35 hrs 
S. Madej
&amp; J. Gąsecki 'L' Intruder 20.10 hrs 22.20 hrs 
W.J. Griffiths
&amp; G.J. Lane 'R' Patrol 21.30 hrs 23.10 hrs 
K.E.F. Jaworski
&amp; Z. Szymilewicz 'E'? Intruder 23.46 hrs Failed to
Return 
Z. Kleniewski
&amp; S. Laudanski 'Q' Patrol 20.20 hrs 20.40?hrs 
N0. 307 Squadron
Letter from S.J. Andrzejewski (dated 11.2.1993) 
"The Mosquitows flew first to Colltishall, Norfolk, to refuel. The coast of Holland and the area containing the bridges on the Rhine and the Albert canal was very heavy defended and to get to the dropping zone the Mosquitoes had to fly through heavy anti-aircraft fire, which seemd to come up from all directions. After the Parachute drop the Germans were on the alert and were not sparing ammunition. 
The task for the Squadron was to patrol the dropping zone and safeguard the Paras from harassment by the Luftwaffe. For this purpose, a complete GCI Radar Station was flown out by glider with controllers and technical staff. Unfortunately, G/Capt John Lawrence Brown - an old friend of the Squadron from Exeter and all his staff and radar crashed on landing and the Squadron Mosquitoes were left without control. 
The other task was to listen any wireless transmission, that could come from from the Paras and if any were heard, to establish contact. But there were not such transmissions on the wide band of frequenties given. It was known later that all the wireless and transmitting stations were damaged or lost on landing; this was, in spite of the heroism of the Paras.
The Squadtron were to stay in the area for 90 minutes and then return through the same intensive flak to the North Sea." 
In his fine book (with Robert Wright) "Night Fight" Collins, London, 1957, 
C.F. (Jimmy) Rawnsley writes on p. 356/7, "We did not know then that John Brown, as keen as a lad with a new toy, was there with them, off to Arnhem with his latest creation, a complete, mobile G.C.I. for tranportation by air. And like so many of them, he paid the price for all his pioneering. His airborne caravan was scattered and he did not even have a chance to set up his latest shop. He dies fighting with the troops within the dwindling perimeter of that tragic landing". 
A/c 'J' crossed 5 miles approx. inland over Dutch lslands on AI detection then owing to nil visibility returned direct to Church Fenton. 
A/c 'R' had similar trouble due to ground mist, flew for 12 minutes over Holland and orbitted down to 4000 ft. Large fires observed in an area thought to be S of Utrecht. 
AIR27/1676 states that another crew made landfall over West Schouwen where they ran into fog and returned to Coltishall. 
AIR27/1676 states this crew was W.O.Gorski &amp; F/O Thomason: possibily an error. they were not listed as flying. 
They reported a reddish explosion becoming a small bright light in the sky which appeared stationary at a height of 2000 feet about thirty miles from Dutch coast. 
(NOTE 1)
Letter 18.11.97 (G. J. Zwanenburg, KON, MBE) informs us that two complete Mobile Radar Control Posts were towed (18.9.44) in 4 Horsa gliders by Stirlings of Nos 295 &amp; 570 Sqdns: one of the 1st pair , shot down, crashed near Doodewaard, the other landed O.K. but was destroyed by ground fire 
The 2nd oufit reached the para troops but could not operate having lost their equipment. 
(NOTE 2)
Roll of Honour. Battle of Arnhem. 
17-26 Sept 1944, J. A. Hey Soc. of Friends of Airborne Museum. Oosterbeek. 1986 p. 76 states that (W/C) John L. Brown, MBE (RAF 74440) is now buried in the Canadian War Cemetery, Groesbeek, Netherlands. 
P/O Kazimierz Jaworski and F/O Zygmunt Szymilewicz, the crew that took off last, did not return and were reported missing. Nothing is known of the result of their mission. 
A symbolic memorial to P/O Jaworski has been placed by bis family in the military section in Krośno, his home town in SE Poland. 
Due to some confusion in Squadron's records, the serial no. of the Mosquito is in doubt. 
</t>
  </si>
  <si>
    <t>(Fw190, Me 109, Me 262, Ju 88, Night Fighter, Me 110, He 219, Oscar, 410, Fighter, Ju 188, He 177, JG 107, NJGr)</t>
  </si>
  <si>
    <t>Total FTR</t>
  </si>
  <si>
    <t>FTR due to ac</t>
  </si>
  <si>
    <t>FTR due to flak</t>
  </si>
  <si>
    <t>FTR due to Crash/Colli</t>
  </si>
  <si>
    <t>13 Mosquitos lost to enemy aircraft (52% of all losses for the period)</t>
  </si>
  <si>
    <t>Through November '42, 282 (mainly high-level) sorties were flown.</t>
  </si>
  <si>
    <t>From December '42 to May '43, 445 (mainly low-level) sorties were flown.</t>
  </si>
  <si>
    <t>7 Mosquitos lost to enemy aircraft (26.92% of all losses for the period)</t>
  </si>
  <si>
    <t>Ops+Missing</t>
  </si>
  <si>
    <t>Ops + Missing, Asia</t>
  </si>
  <si>
    <t>Updated</t>
  </si>
  <si>
    <t>Abandoned after electrical failure in cloud over Notts. 28.1.48 (Air Britain Serials) 28.01.48 228 OCU. RS647 Crew baled out over Nottingham after electrical failure in cloud. 1 killed. (Mosquito Crash Log) There are several reports in the newspapers at the time, naming the pilot as F/L John Neil Balmford, aged 21 of Reading, who was killed, and his navigator as Sgt Bernard Fearnall Hulme, who parachuted to safety. The Mosquito crashed at approximately 1 minute after midnight, near the Eakring to Kirklington road, 10 miles east of Mansfield and 20 miles north of Nottingham. (http://www.rafcommands.com/forum/showthread.php?17754-Mosquito-RS647-Januar-28-1948)</t>
  </si>
  <si>
    <t>(see next tab)</t>
  </si>
  <si>
    <t>(EXCLUDES ASIA)</t>
  </si>
  <si>
    <t>(Asia Ops+Msg)</t>
  </si>
  <si>
    <t>Subtotal</t>
  </si>
  <si>
    <t>Dived into ground on single-engined approach Benson 20.4.53 (Air Britain Serials)  According the book "Last Take-Off", page 361, the aircraft crashed after control was lost after an asymmetric approach. The (obviously) only crew was F/S William Fowler Farquharson, who is reported as a casualty. F/S William Fowler FARQUHARSON (1373796) RAF(http://forum.12oclockhigh.net/showthread.php?t=39575)</t>
  </si>
  <si>
    <t>19.06.1944 Intruder sortie 418 to Bourges/ Avord airfield from Holmsley South . Lost without trace (FCL). F/O BP Johnson +, F/O RD Taylor +, no known graves. Pilot was American in RCAF. Taken on strength from No.60 OTU, 12 June 1944; written off, 18 June 1944. 18/19 June 1944 (FCWDv4) There is a German report of a Mosquito having gone into the sea 15km WNW of Lorient at 0216 on 20 June (http://www.footnote.com/image/38655382/mosquitoes%7CMosquito/) Report KU (KN?) 9068 Missing from night intruder to Bourges 19.6.44 (Air Britain Serials)</t>
  </si>
  <si>
    <t>28.03.1945 Evening intruder 605 to Germany from Coxyde missing. Lost without trace (FCL). F/O R Wilson +, F/O F Thomson +, no known grave Was UP-M on 605 Squadron (Ian Piper: http://www.605squadron.co.uk/Squadron_aircraft.htm) Missing from night intruder mission 28.3.44 (Air Britain Serials)  27/28-3-1945,  No.605 Sqn,  Mosquito FB.VI, HR206:UP-M,  Failed to return from night intruder to Coelsfeld/Dulmen area.  155235 F/O (Pilot) Raymond William WILSON RAFVR +,  165310 F/O (R/O) Frank THOMPSON RAFVR + (of Minnesota,USA) Both commemorated on the Runnymede Memorial. See: 2TAF3/Shores &amp; Thomas, pp.468-9 (http://www.rafcommands.com/forum/showthread.php?17802-Mosquito-HR206-605-Sqdn-Missing)</t>
  </si>
  <si>
    <t>10.11.1944 2155 608 to Hannover from Downham Market engine failure after take off, jettisoned bombs and crashed near Wisbech, Cambridgeshire 2205 (BCL). F/L SD Webb RCAF +, F/O Campbell inj, Webb buried in Brookwood Military Cem Was 6T-H (www.lostbombers.co.uk) "Serial Range KB325 - KB369. 45 Mosquito B.MkXX. Part of a batch of 245, including nine to the USAAF as F8, delivered by De Havilland (Toronto) Canada. Airborne 2155 10Nov44 from Downham Market but soon after after leaving base the port engine failed and though the crew managed to jettison the bomb load, they were unable to prevent the Mosquito from crashing 2205 near Wisbech, Cambridgeshire. F/L Webb, who had already survived one serious crash during operations to Koblenz 24 Aug 44 (See: KB242), is buried in Brookwood Military Cemetery. F/L S.D.Webb RCAF KIA F/O Campbell Inj " (Chorley via Lost Bombers) Crashed in forced landing nr Wisbech Cambs. 10.11.44 (Air Britain Serials) 10.11.44- 608 Sqn. KB360 Aircraft crashed into field at Friday Bridge, Wisbech, Cambs, ten minutes after take-off due to engine failure. Bombs and tanks were jettisoned. One killed and one injured. (Mosquito Crash Log) KB360 crashed approx 100 yards north of Maltmas Farm house in the trees to the rear of Edgely Cottage on Maltmas Drove. The pilot almost managed to land but in the dense fog hit the trees which lined a dike. It was found next morning upside down in the trees by Mr Bates and his young son Ron together with other locals. The village head mistress gave first aid to the pilot and navigator but the pilot F/Lt Doug Webb passed away. Navigator John Campbell was critically injured but survived. He was medically discharged in November 1945 retaining his rank of Flying Officer. (http://www.rafcommands.com/forum/showthread.php?15480-Need-help-locating-1944-crash-site)</t>
  </si>
  <si>
    <t>An article in The Mossie Number 29 by W/C Bill Newby states that his pilot wanted to go around again to photograph a target at the eastern end of the Baltic, apparently where a crew had been lost the previous week. (MH - MM365 had been lost on 10 July, but in a crash in the UK after returning from a sortie) Could be 18 July 1944 Oblt. Kurt Gabler 8 JG 300 Mosquito E. Fl.Pl. Zerbst: 9000m 12.48 LW NF Claims 39-45 f. 202 De Havilland Mosquito. 18/7/44 1248 hrs Oblt.Gabler. I always approach excellently from the soil led (Bodenstation) into 11,500 meters height and had a distance from 5 km without come closer to the machine, also without methanol. Up to then still no Mosquito was shot at day, if the pilots would not have seen or would not have suspected, they could peel off easily. The Mosquito which is 100km/h faster than the Me109. Right after that I fire a burst, which was well created, the right engine burns. The crew, 2 men, saved themselves with the parachute, the machine impacted in the near of Zerbst. It was my third firing on this day. From B.Baxter. 25May01. " Gabler was flying a Bf 109 G-6. Missing (Braunschweig) 17.7.44 (Air Britain Serials) Date given in Air Britain incorrect, actually 18 July 1944 according to Andy Fletcher.</t>
  </si>
  <si>
    <t>UP-P on 605 Sqn. Taken on strength at 418 Sqn. (sic) from No.43 Group, 24 March 1944; to No.60 OTU, 30 April 1944. 27.11.1945
13 OTU Mosquito HJ761 Crashed into (by) Mosquito HX970 which swung on take-off from Croft aerodrome and was also from 13 OTU. Crew unhurt. (http://www.rafcommands.com/forum/showthread.php?p=36196&amp;highlight=Mosquito#post36196) HARVEY, Kenneth James, Corporal (1019205, RAFVR*) - No.13 Operational Training Unit, Fighter Command - British Empire Medal - awarded as per London Gazette dated 13 June 1946. Public Record Office Air 2/9668, courtesy of Tom Thorne, has citation. "This Non-Commissioned Officer is a Fitter Armourer. At the Royal Air Force Station Croft, on the morining of November 17th, 1945, a Mosquito aircraft of the Royal Netherlands Naval Air Service swung violently off the runway whilst taking off and crashed into another Mosquito, the airscrew cutting into the wing petrols tanks of the parked aircraft, causing them to explode and throwing blazing petrol in all directions, enveloping both aircraft in flames. Corporal Harvey, showing complete disregard of the fire and the imminent danger of further explosions, jumped onto the Dutch plane and pulled the pilot from the wrecked and burning cockpit. With the help of three other airmen, who showed equal complete contempt of danger, Corporal Harvey was able to carry the pilot to a safe distance in the nick of time before the explosion of the remaining petrol tanks. The pilot, though badly injured and burned, undoubtedly owes his life to the exceptional courage of rescuers, especially Corporal Harvey, who acted instantly without thought for his own safety." (http://www.rafcommands.com/forum/showthread.php?p=36196&amp;highlight=Mosquito#post36196) Hit by HX970 while parked Croft 27.11.45 (Air Britain Serials) 27.11.45 13 OTU. HJ761 Crashed into Mosquito HX970 which swung on take-off from Croft aerodrome and was also from 13 OTU. Crew unhurt. (Mosquito Crash Log)</t>
  </si>
  <si>
    <t>Sold 19.11.53 (Air Britain Serials) This may have been the aircraft (UP-S) of 605 Squadron which was hit by a cable weapon when flown by S/L Mack on 17/18 August, 1943. Mosquito lost 3 feet of the starboard wing but was able to return safely.</t>
  </si>
  <si>
    <t>Missing 25.1.47 (Air Britain Serials) Flt-Lt Harold Vincent Doodson (33) 46813 RAF and Flt-Lt James Lochhead Logan (24) 159462 RAFVR, missing.  The aircraft ( an FB Mk VI ) was en route between Castelnaudary and Istres, France. (http://www.rafcommands.com/forum/showthread.php?17825-Mosquito-HR260-Missing-No-1FU-RAF)</t>
  </si>
  <si>
    <t>25 Nov D.H. Mosquito no. PZ333. According to German sources, the a/c shot down near Wessel (Holland) by flak while attacking ground targets. Sgt Chwalibog and Sgt Panzych were killed. All 305 Sq.a/c lost this night were detailed: Attacking rail movement SOEST-HAMM-OSNABRUECK-HENGELO (NL)-MUENSTER areas. (Post on 12 O'Clock High! Board) Flak - 25./26.11.44 am Haagschen Berg, Mosquito FB VI, PZ 333 der 305. Squadron (polnisch) (http://www.flughafen-boenninghardt.de./nachtjagd.htm) Between Boenninghardt (where crew were initially buried) and Veen, both NW of Moers. Shot down by flak, aircraft completely disintegrated. (Juergen Haus, who researched crash site) See also PZ278 - which was which? Coded G (2nd TAF) Missing from night intruder 26.11.44 (Air Britain Serials) PZ333 crashed Wesel (http://forum.12oclockhigh.net/showthread.php?t=39666)</t>
  </si>
  <si>
    <t>All 305 Sq.a/c lost this night were detailed: Attacking rail movement SOEST-HAMM-OSNABRUECK-HENGELO (NL)-MUENSTER areas. (Post on 12 O'Clock High! Board) Coded G, believed shot down by flak at Wesel, crew of F/L Z. Chwailborg and Sgt. Z.J. Parzych both KIA. Time estimated to be around 2200 on 25/26 November. (2nd TAF). May also have been F/L G.W.S. Moseley and F/S K.O.G. Nugent, both KIA. PZ278 was coded S. Missing from night intruder 26.11.44 (Air Britain Serials) I do not have a crash site for F/L Mosley and F/O Nugent in PZ278, CWCG site shows they were buried in Reichswald cemetery, so they came down in Germany (http://forum.12oclockhigh.net/showthread.php?t=39666)</t>
  </si>
  <si>
    <t>Served with 464 Sqn, under RAF control 5/44 to 30/6/44. swung on T/O Collided with Lancaster (Broke its back) for instructional use. (Brian Fillery's website) Swung on take-off and hit Lancaster ND812 Thorney Island 4.7.44 to 4835M (Air Britain Serials) 04.07.44 464 Sqn. NS926 Aircraft swung on take-off from Thorney Island aerodrome and hit Lancaster ND812 which was parked on dispersal. Crew unhurt. (Mosquito Crash Log)    AUS409464 F/O (Pilot) William Harvey TONKIN RAAF - Uninjured,  153315 F/O (Nav.) Leslie C. WEBB RAFVR - Uninjured (http://www.rafcommands.com/forum/showthread.php?17839-Accident-Mosquito-NS926-464-Sqdn-RAAF)</t>
  </si>
  <si>
    <t>Served with 464 Sqn, under RAF control 3/45 to 26/4/45 Coded SB-Y. Failed to Return From Operations Germany. FSgt Taylor missing, W/O Rutter survived. (Brian Fillery's website) Shot down by flak while attacking train, crew bailed out, pilot evaded, navigator POW. 23/24 April 1945 (Mosquito Monograph) Coded Y Lost around 23:40, hit by flak when attacking train, crashed NNE Bremen, W/O R. Rutter evaded and F/S A.A. Taylor POW (2nd TAF). Missing from intruder mission 24.4.45 (Air Britain Serials) RUTTER, Douglas Ross - (Warrant Officer); Service Number - 427949; File type - Casualty - Repatriation; Aircraft - Mosquito TA372; Place - Sternberg area, Germany; Date - 23 April 1945, TAYLOR, Aubrey Arthur - (Flight Sergeant); Service Number - 429676; File type - Casualty - Repatriation; Aircraft - Mosquito V1 TA 372; Place - Germany; Date - 23 April 1945 (http://forum.12oclockhigh.net/showthread.php?t=39684)</t>
  </si>
  <si>
    <t>28.10.1944 1914 heading for Bonn area 23BS from Little Snoring . Lost without trace (BCL). F/L JL Joynson +, F/O JE Spetch +, buried in Rheinberg War Cem 28/29 October 1944, crew initially buried at Mayen near Koblenz. (Juergen Haus) Missing from night intruder to Bonn 28.10.44 (Air Britain Serials) German report posted by Gebhard Aders on the Luftwaffe Bullet Board indicates this aircraft was brought down by flak at Mayen/Eifel at 21.35 (http://www.luftwaffe-bullet-board.com/viewtopic.php?t=15551&amp;highlight=) There is a more or less official war diary for the area between the Rhine and Mayen available. (Dr. Schnatz cites this source as "Chronik Wind" is his work about aerial warfare in the Koblenz area.) The crash of PZ334 is mentioned there, but the cause of this loss is quite unclear (but most probably due to Flak).  (http://forum.12oclockhigh.net/showthread.php?t=39719)</t>
  </si>
  <si>
    <t>11/11/43
544 Sqn
Mosquito PRIX
LR478
W/C D C B Walker, +
F/O A M Crow DSO DFM, Interned
Benson, 11:14 hrs
Missing on operation to Modane. W/C Walker is listed by the Commonwealth War Graves Commission as having died on the 11th of December and is buried in Navarre Cemetery, Pena, Spain.
(Ross McNeill)
W/C Walker found trapped in escape hatch of crashed plane near Zaragoza. Mission PR for Antheor Viaduct. Arthur Crow killed flying with F/Lt. O.P. Olson (NZ.411439) in Mosquito NS791 of 540 Sq. Olson taken PoW. Unconfirmed story that Arthur Crow was killed by German civilians on the ground. No information provided as to cause of loss of LR478 but suspicion seems to be engine malfunction "On leaving the target I noticed a stream of metal coming from the starboard engine" - Arthur Crows MI9 report (S/PG/1599) via Rob Owen of 617 Squadron Association.
(John Larder on RAF Commands Forum)
 Missing (Modane) 11.11.43 (Air Britain Serials)
Airborne on 11 Nov 1943 from Benson on a photographic reconnaisance (PR) mission to Modane (Rhône-Alpes) and other points in southern France. "On leaving the target I noticed a stream of metal coming from the starboard engine." - Arthur Crow\'s MI9 report. "The wingco was a well built man and as a pilot he had to wait for his navigator to scramble out first, the cramped confines of the cockpit offering no other options," wrote Foster (2004), and: "The navigator got clear, landed and struck out for neutral Spain by way of the Pyrenees, but poor Walker was jammed in the exit trapdoor of the cockpit and was killed in that position when the kite hit the ground." The aircraft crashed in the Basque border region between France and Spain.   Hi, my name is David and I am a mountain biker from Pamplona, 50 Kms. from Peña, where D.C.B.Walker is buried.
 I am very interested about this history. Here, some people know it and visit the cementery.
 This history must not be forgotten, Wing Commander Walker must not be forgotten.
 Smullis, I have seen your website about D.C.B.Walker...  What about your trip? Will you come here? When?  In the website you say ”...someone who has no-one else who cares” but you are wrong. Yesterday I went to Peña Cementery and there was flowers on burial. It is the cleanest grave in the cementery.  (http://www.rafcommands.com/forum/showthread.php?16990-Wing-Commander-DONALD-CECIL-BROADBENT-WALKER-544-Sqdn)</t>
  </si>
  <si>
    <t>Spun into sea at night 48m E of Harwich Essex 20.3.51 (Air Britain Serials) The pilot from exposure and exhaustion and the navigator drowned. They were: Fg Off Ian John Duncan MACKENZIE and Flt Lt John Stewart CHRISTIE DFC (Colin Cummings, http://www.rafcommands.com/forum/showthread.php?17869-Mosquito-RK991-85-Sq-crashed-20-Mar-1951)</t>
  </si>
  <si>
    <t>Claims in Tony Woods for 2 Aufklaerer on the 28th… 28.07.43 Oblt. Köhler: w.b. 2./JG 77 Auflkärer  - - Reference: JG 77 Lists f. 2430
28.07.43 Fw. Horst Schlick: 23 1./JG 77 Auflkärer  - - Reference: JG 77 Lists f. 2430 Missing on PR sortie from Malta 29.7.43 (Air Britain Serials) 
However, there is this:
Name: WATSON, RUSSELL 
Initials: R 
Nationality: United Kingdom 
Rank: Flight Sergeant (Pilot) 
Regiment/Service: Royal Air Force 
Unit Text: 540 Sqdn. 
Age: 27 
Date of Death: 29/07/1943 
Service No: 530636 
Additional information: Son of Trevor and Harriet Elizabeth Watson; husband of Nellie Kathleen Watson, of Bedford. 
Casualty Type: Commonwealth War Dead 
Grave/Memorial Reference: Sec. J. Grave 864. 
Cemetery: BEDFORD CEMETERY, Beds. 
(CWGC)
MJF Bowyer in "Mosquito" has DZ553 as a PRIV operated from June 1943 by 60 Sqn SAAF. First op on 11th July over Venice, Pola and Trieste from Ariana. Shot down with 60 Sqn on its 7th sortie.</t>
  </si>
  <si>
    <t>540/1 OADU/ME/60 SAAF</t>
  </si>
  <si>
    <t>Missing from interception nr Ancona 22.1.45 (Air Britain Serials) Could CWGC have the squadron incorrectly listed for these two: - HEBDIGE, JACK ALBERT (1324884); age Unknown RAFVR,  ROBERTS, ROLAND (1395620); age 22 RAFVR  They are listed as 257 Sqn but are commemorated on the Malta Memorial, perhaps they should be 256 Sqn? (257 Squadron was in Northern Europe at the time, http://www.rafcommands.com/forum/showthread.php?17893-Mosquito-MM584-256-Sqdn-Missing-22-1-1945)</t>
  </si>
  <si>
    <t>Sold to DH 27.10.48 (Air Britain Serials) Also in collision as follows: January 22 1945 LOOKER, James - Cpl - 981732 - RAFVR - 1694 Flt - Alva Cemetery, Clackmannanshire. [ As a result of Martinet I - NR418 being in collision with Mosquito XIX - MM644 and crashing into a Radar Hut causing several casualties ]. (http://www.rafcommands.com/forum/showthread.php?17867-450122-Unaccounted-Airwoman-amp-Airmen-22-01-1945)</t>
  </si>
  <si>
    <t>to USAAF as 43-34925 Lost wing recovering from dive after take-off Amherst NS 4.2.45 (Air Britain Serials)  430707 THORNGREN, PAUL M F-8 43-34925 PETERSON FIELD, CO (http://www.accident-report.com/world/namerica/slist/peterson.html   430707   F-8  43-34925 373 BH&amp;ABS    Peterson AAF, CO    TOA  4  Thorngren, Paul M  USA  CO  Peterson AAF, CO  (http://www.aviationarchaeology.com/src/dbasn.asp?SN=43-34925&amp;Submit4=Go) BRADLEY, John Frederick Michael - Captain - RAFTC - Calgary (St. Mary's) Cemetery, Alberta, Canada. [ Mosquito B.20 - KB313 - 112 Wing (RAF FC)]. (http://www.rafcommands.com/forum/showthread.php?17911-450204-Unaccounted-Airmen-04-02-1945)</t>
  </si>
  <si>
    <t>04/02/1945 Mosquito LR529 of 16 OTU sideslipped into the ground at Barford St John. Pilot F/O Jackson was killed. (http://www.couplandbell.com/marg/crashes1945.htm) "serial Range MM112 - MM156. 45 Mosquito B.MkXV1. Powered by Merlin 72/73 engines. Part of a batch of of 152 delivered by De Havilland (Hatfield) between 24Nov43 and 4Dec44. MM170 was not delivered. MM151 was initially delivered to No.692 Sqdn 2Jul44 ex-works, transferred four days later to 105 Sqdn. Airborne 1736 3feb45 from Bourn. Homebound, low on fuel and with the starboard engine feathered, the crew diverted to Knocke-le- Zoute, Belgium. On final approach the port engine cut due to fuel shortage causing the Mosquito to crash at at 2202. F/L D.M.Smith Inj Sgt K.R.Aspden Inj " (Chorley via Lost Bombers) MH - should this be 3/4 March to Wurzburg? Engine overspeeded flew into ground on emergency approach 3m W of Barford St.John 4.2.45 DBF (Air Britain Serials) 04.02.45 16 OTU. LR529 Engine over speeded, pilot was unable to feather prop and aircraft side- slipped into ground three miles west of Barford St. John, killing one. (Mosquito Crash Log) JACKSON, Derek - P/O (Pilot) - 160940 - RAFVR - Whitley Bay (Hartley South) Cemetery, Northumberland. [ Mosquito III - LR529 - 16 OTU ]. (http://www.rafcommands.com/forum/showthread.php?17911-450204-Unaccounted-Airmen-04-02-1945)</t>
  </si>
  <si>
    <t>Missing from sweep to Bassein 4.5.45 (Air Britain Serials) HEMINGWAY  AS  771997 . The Navigator of No.110 Sqn. Mosquito FB.VI RF586 'C', was: 1483339 W/O Philip Edward TURNER RAFVR. Turner is incorrectly recorded by the CWGC with a date of death of 4th March, 1945. Pilot: F/Sgt HEMINGWAY Anthony Sidney (771997) RAFVR, Navigator: W/O TURNER Philip Edward (1483339) RAFVR (http://www.rafcommands.com/forum/showthread.php?17919-110-Sqdn-RAF-Mosquito-RF586-Missing)</t>
  </si>
  <si>
    <t>Served with 464 Sqn, under RAF control 9/43. (Brian Fillery's website) Flew into Portland Bill at night on navex 21.7.44 (Air Britain Serials) 21.07.44 2 GSU. HX913 Aircraft struck hill in steep climb at Portland Bill. Dorset killing two (Mosquito Crash Log)  21-7-1944   No.2 Group Support Unit,  Mosquito B.VI HX913, Flew into hill in steep climb at Portland Bill, Dorset, on night navex.  88448 F/L (Pilot) Robert Lewis BROWN RAFVR +, 1333631 Sgt (Nav.) Thomas CHAMBERS RAFVR + (Col Bruggy at http://www.rafcommands.com/forum/showthread.php?16796-440721-Unaccounted-Airwoman-amp-Airmen-21-7-1944)</t>
  </si>
  <si>
    <t>Ditched off Caernarvon coast 3.2.45 cause unknown (Air Britain Serials) 03.02.45 60 OTU. HX967 Ditched in sea off Caernarfonshire coast. Aircraft was seen to ditch, but before the rescue party could reach the area, the crew had drowned with the dinghy only fifty yards away from them. (Mosquito Crash Log) HESKETH, Jess - W/O (Pilot) - 1534931 - RAFVR - Ashton-Under-Lyne (Hurst) Cemetery, Lancashire.[ with Poole in Mosquito FB.VI - HX967 - 60 OTU ]. POOLE, Frederick Albert - Sgt (Nav) - 1615650 - RAFVR - Woodgrange Park Cemetery, East Ham, Essex. [ with Hesketh in Mosquito FB.VI - HX967 - 60 OTU ]. (http://www.rafcommands.com/forum/showthread.php?17910-450203-Unaccounted-Airwoman-amp-Airmen-03-02-1945)
This is the entry from the No.60 OTU ORB relating to the loss of HX967:
 February 3rd 1945, “Fatal Accident. F/S Hesketh and Sgt Poole of No.40 Course were killed in an accident the cause of which is as yet unknown. Their aircraft crashed into the sea nr St. Ormes Head at 1607 hours. Only 7 days ago, this same crew had made a successful S/L Landing at Hawarden.”
And this entry is from the RAF Valley station ORB:
 February 3rd 1945, “During the day of operational weather traffic was light. At 1606 hours a Mayday call from a Mosquito from High Ercall was heard on World Guard. The F.C.L.O at North West Filter Room was immediately informed and the B.A.T.F. Flight Oxford on exercise was diverted to the Great Orme area as the pilot had been heard to say he was near there. A second B.A.T. Flight Oxford was scrambled to search and a Mosquito from High Ercall also assisted. A third B.A.T. Flight Oxford was sent to the vicinity. At 1620 hours F.C.L.O. North West Filter Room reported the aircraft had ditched near Little Orme Head and that air/sea rescue action had been taken. At 1647 F/O Sinclaire (the second B.A.T. Flight Oxford) reported that he was circling a dinghy and a minute later the Mosquito from High Ercall made the same report. F/O Sinclaire led a rescue boat to the dinghy and at 1705 it was reported that the crew had been picked up. Unfortunately one was dead and the other severely injured.
 Wreckage reported in the Welsh Mountains yesterday had now been identified as that of a B.26 which left St Mawgan for Burtonwood on the 1st of February, the five members of the crew being all killed.”  (Alan Clarke of http://www.peakdistrictaircrashes.co.uk/  on http://www.rafcommands.com/forum/showthread.php?17910-450203-Unaccounted-Airwoman-amp-Airmen-03-02-1945)</t>
  </si>
  <si>
    <t>Crew losses that day (not yet clear to which aircraft they belonged) were: F/O - Pilot - Michael George St.John SEELY - 130960 - buried Holmer &amp; Shelwick (Holmer) Cem., Herefordshire, F/Lt - Pilot - Frank Dare HOLDSWORTH - 48791 - buried Chislehurst and Sidcup (Chislehurst) Cem., Kent+N2044, W/O - Nav - Alan FOLWELL - 746844 - buried Leicester (Welford Rd) Cem., Sgt - Nav U/T - Raymond George Eric SMITH - 1863336 - buried Willesden New Cem., Middlesex. (Henk) Also note the following: William Fitch DFC 14/11/44 with 83 Sq. GM 3/7/45 pp3453 with 83 Sq. Attempting to save life from an a/c crash on 10/2/45. Mosquito HR178 from 2 GSU crashed into farm. Bill Fitch rescued the trapped farmer who sadly died later. (John Larder on the RAF Commands Forum) Mosquito VI HR718 of 2 GSU FIG at Oaklands Farm, New York, Boston. (davew on rafcommands forum) I remembered to look at Combat Ready, it says the pilot was Fl Lt F D Holdsworth, but it doesn't show the observer. (Jim Robinson, same) Holdsworth (from previous post) and Folwell deaths both registered at Horncastle, Lincs. That looks like the Mosquito crew.Nav; W/O Alan FOLWELL, 746844, RAFVR. Buried Welford Road Cemetery, Leicester. (http://www.rafcommands.com/forum/showthread.php?t=444) Hit building low flying in bad weather New York Lincs. 10.2.45 (Air Britain Serials) 10.02.45 2 GSU. HR178 In low flight at 300 feet when aircraft turned sharply to port and loss of control caused aircraft to hit building at Oaklands Farm1 New York, Lincs, killing two. (Mosquito Crash Log) FOLWELL, Alan - W/O (Nav) - possibly killed whilst flying in Mosquito VI, HR178 of No 2 GSU, which flew into a building near New York in Lincolnshire whilst low flying. (http://www.rafcommands.com/forum/showthread.php?17933-450210-Unaccounted-Airmen-10-02-1945)</t>
  </si>
  <si>
    <t>To A&amp;AEE, 12/43 Overshot single-engined landing and hit obstruction Woodvale 13.2.45 (Air Britain Serials) 13.02.45 8 OTU. MM235 Port engine was giving trouble so pilot feathered prop whilst flying at 15,000 feet and attempted a single engine landing at Woodvale aerodrome but overshot and hit obstacles beyond the perimeter, killing one and injuring one. (Mosquito Crash Log) SMITH, Alexander George - F/L (Pilot) - 123468 - RAFVR - Redhill (Redstone) Cemetery, Surrey. [ Mosquito B.IX - MM235 - 8 OTU ]. (http://www.rafcommands.com/forum/showthread.php?17947-450213-Unaccounted-Airwoman-amp-Airmen-13-02-1945)</t>
  </si>
  <si>
    <t>Ditched after engine fire off Southwold Suffolk 29.5.42 (Air Britain Serials) 29.05.42 157 Sqn. DD640 Crashed into the sea 500 yards from coast, Southwold, Suffolk. Starboard engine caught fire, aircraft ditched OK but broke in two. Cause was fractured oil feed pipe to airscrew which resulted in loss of engine oil. Two injured. (Mosquito Crash Log) "Crew unharmed" is not quite correct; Sgt Lewis Heath the pilot was knocked unconscious in the crash and the navigator Sgt Robert McIlvenny although also sustaining head injuries in the crash, (the tail broke off on impact), was able to haul the pilot out through the top cockpit hatch. The Mosquito was found to float well and the two men were rescued by a local fisherman, Mr J A 'Cornish' Goldsmith, who put out in his fishing boat in "tremendous seas". This was the first recorded successful ditching of a Mosquito aircraft and an extensive search for the tail and other wreckage ensued. McIlvenny remained in touch with the Goldsmith family for many years after the war. Pilot 591562 Sgt Lewis Edward HEATH (52614),  R/O 656 468 Sgt Robert James McILVENNY. Purpose of flight was air-firing exercise over the sea. The Air Ministry sent Mr Goldsmith some money for his heroic rescue efforts. He subsequently gave half to his boat crewman and his own to the Southwold Hospital, where the two crewmen were being treated. ("BC1" at http://www.rafcommands.com/forum/showthread.php?17987-157-SQDN-Mosquito-DD640-accident-May-29-1942)</t>
  </si>
  <si>
    <t>Crew may have beenFlt Lt JAMES PHILIP FRANKLIN,88243 and Plt Off ALFRED SMITH TWOMEY, 54038, especially as Twomey was stationed at High Ercall at the time. (http://www.rafcommands.com/forum/showthread.php?t=7509) Flew into ground Newton Cheshire 28.12.43 (Air Britain Serials) 28.12.43 60 OTU. DZ751 Aircraft flew into ground and disintegrated shortly after making a landfall at Newton, half-a-mile from West Kirby, Wirral. (Mosquito Crash Log) FRANKLIN, James Philip - F/L (Pilot) - possibly killed whilst flying in Mosquito II, DZ751 of No 60 OTU, which flew into the ground near West Kirby during a night training flight. TWOMEY, Alfred Smith - P/O (Nav) - possibly killed whilst flying in Mosquito II, DZ751 of No 60 OTU, which flew into the ground near West Kirby during a night training flight.(http://www.rafcommands.com/forum/showthread.php?15579-431228-Unaccounted-Airmen-28-12-1943)</t>
  </si>
  <si>
    <t>Wop on HX861 was F/Lt. John Joseph Marcus (J/9287) Age 32 buried in Bath (Haycombe) Cem. "They shall not grow old" says his pilot was not Canadian. There were 10 pilots killed that day, 3 Canadians. Leaving 7, of those four are down as belonging to Squadrons leaving 3 candidates: F/Lt. John Francis Scholes (6559032) also aged 32 and buried in Bath(Haycombe) Cem., F/Sgt. John Reid McMillan also aged 32 buried in Northern Ireland anf F/Lt. James Phillip Franklin buried in Leeds. (John Larder, responding to Henk Welting) 28/12/1943 de Havilland Mosquito FB Mark VI HX861 of 60 O.T.U. Based at RAF High Ercall, Shropshire crashed at Coln St. Dennis killing both crew members.(http://www.rafdavidstowmoor.org/pages/crash_log/crashlog43.htm) HX861 (Canadian source): St.Dennis, Glos. F/Lt (Pilot) John F. SCHOLES - 65590 (RAF from Canada) and F/Lt (WOp/Ag) John J. MARCUS - RCAF J/9287. Dived into ground Coln St. Dennis Glos. 28.12.43 (Air Britain Serials) 28.12.43 600TU. HX861 Dived into ground at high speed at St. Dennis, killing two. (Mosquito Crash Log) SCHOLES, John Francis - F/L (Pilot) - possibly killed whilst flying in Mosquito VI, HX861 of No 60 OTU, which dived into the ground near Colin St Dennis in Gloucestershire. (http://www.rafcommands.com/forum/showthread.php?15579-431228-Unaccounted-Airmen-28-12-1943)</t>
  </si>
  <si>
    <t>22.02.1945 Day Ranger 605 to North West Germany from Hartfort Bridge . Lost without trace (FCL). F/O RJR Owen +, P/O G Thirwell +, no further info, combined PZ406, PZ409, PZ416, HKR355. OWEN, Robert James Rex - F/O (Pilot) - 171378 - RAFVR - Reichswald Forest War Cemetery, Nordrhein-Westfalen, Germany. [Mosquito VI - PZ416 - 605 Sqn ].
 THIRLWELL, George - F/O (Nav) - 165656 - RAFVR - Reichswald Forest War cemetery, Nordrhein-Westfalen, Germany. [Mosquito VI - PZ416 - 605 Sqn} (http://www.rafcommands.com/forum/showthread.php?17993-450222-Unaccounted-Airmen-22-02-1945)
Flying Officer Robert James Rex Owen On returning to England, Bob joined the 13th OTU at Harwell in November 1944 with Pilot Officer George Thirwell as his constant 2nd Pilot on bombing sorties. On 5th February 1945, they were transferred to 2nd Tactical Air Force, 605 Squadron at Hartford Bridge, Hampshire, Bob as a General Duties Pilot, from where, flying a Mosquito, they went on ten more successful bombing missions over France and Germany. Bob and Pilot Officer Thirwell made their eleventh and last flight with 605 Squadron as part of Operation Clarion on 22nd Feb 1945 - Allied Air Forces launched, a concerted effort to wipe out all forms of transport available to the Germans in 24 hours. Nearly 9,000 aircraft, operating from bases in England, France, Holland, Belgium and Italy attacked over 250,000 square miles of territory, targeting railways, bridges, ports and roads. 605 Squadron provided 19 aircraft of which Bob’s Mosquito, when returning from this operation in daylight, was shot down by heavy anti-aircraft fire over Eggershausen. Death was presumed at the age of 21, is recorded in Bob’s RAF log book. (http://web.ukonline.co.uk/robert.gaskell/GaskellFamily/Robert%20James%20Rex%20Owen.htm)
Lost around 1310, coded H, crew as above, hit by flak, crashed near Eelde, ftr Clarion (2nd TAF - Henk Welting says PZ409 of 605 was lost near Eelde, German report confirms this, so PZ416 likely to have come down at Eggershausen, as also confirmed by German report) Missing from night intruder 22.2.45 (Air Britain Serials)</t>
  </si>
  <si>
    <t>Hit bus on landing Castle Camps 26.5.42 (Air Britain Serials) 26.05.42 157 Sqn. DD604 Crashed Castle Camps aerodrome, overshot swung violently undercarriage collapsed. (Mosquito Crash Log) Only the name of the pilot is mentioned in the ORB: P/O Whitlock. (Hans Nauta at http://www.rafcommands.com/forum/showthread.php?17986-157-Sqdn-Mosquito-DD604-accident-May-26-1942) P/O Brian Mark Whitlock (112320) RAFVR (same thread).</t>
  </si>
  <si>
    <t>Engine cut on air test crashlanded in field Hampstead nr Castle Combe 23.12.42 (Air Britain Serials) 23.12.42 157 Sqn. W4096 (sic) Castle Camps. Force landed in field. Engine failure in circuit. Two injured. (Mosquito Crash Log) The ORB litteraly mentions: "F/O Menkes (pilot) and P/O Hull (N/R) crash landed in a field near the aerodrome after one of their engines had cut. Both were seriously injured but are now making good progress. The aircraft was a total wreck." (Hans Nauta at http://www.rafcommands.com/forum/showthread.php?17988-157-Sqdn-Mosquito-W4093-accident-December-23-1942)  Hampstead, Castle Combe? Although this is the location quoted in ABS and elsewhere, The Mosquito Crash Log puts it 'in a field near Castle Camps, crashed in circuit.' I have a note of the exact place as being Helions Farm, Helions Bumpstead, Essex, which is a short way to the east of Castle Camps. Note the similarity between the words 'Hampstead' and 'Bumpstead', and 'Castle Combe' and 'Castle Camps'. I think we may take it that the correct location is near Castle Camps then, 157 Squadron's base at the time. (Dave Walker, same thread)</t>
  </si>
  <si>
    <t>Missing from intruder to Sarajevo 24.11.44 (Air Britain Serials) P/O B. Nichols, F/S J.G. Marsden (http://www.google.com.au/url?sa=t&amp;rct=j&amp;q=&amp;esrc=s&amp;source=web&amp;cd=19&amp;cad=rja&amp;uact=8&amp;ved=0CEsQFjAIOAo&amp;url=http%3A%2F%2Fwww.shrani.si%2Ff%2F2u%2F10J%2F22MsFz3Y%2Fkopijayucrashes.xls&amp;ei=mm6bVJyCMYbo8AXuwYCIBg&amp;usg=AFQjCNGE7RKsrBOb1YLMb5AWmrhplcFkwg&amp;sig2=UdgIbawYM-3NLviggOrLLg&amp;bvm=bv.82001339,d.dGc)</t>
  </si>
  <si>
    <t>Swung on take-off and u/c collapsed Predannack 1.1.44 (Air Britain Serials) Nothing noted in ORB (Hans Nauta on http://www.rafcommands.com/forum/showthread.php?17988-157-Sqdn-Mosquito-W4093-accident-December-23-1942)</t>
  </si>
  <si>
    <t>Engine lost power on air test lost height and hit trees 1m W of Farnborough 27.2.45 DBF (Air Britain Serials)    DIXON, Griffith Wynne - Sgt - 631810 - RAF - Knaresborough Cemetery, Yorkshire. [ Mosquito FB.VI - RS598 - RAE ].     SLATER, Michael Martin - F/L - 62337 - RAFVR - Brookwood Military Cemetery, Surrey. [ Mosquito FB.VI - RS598 - RAE ].     (http://www.rafcommands.com/forum/showthread.php?18007-450227-Unaccounted-Airmen-27-02-1945)             MH - Also, possibly in error: Was part of GC 1/6 "Corse", which had originally been GC 1/3 "Corse ", changing on 18 October 1946. "Le 21 Octobre le Cdt Rupied remplace le Cdt Casadessus à la tête du Corse, l'ordre de départ pour Rabat Salé (from Dijon) en AFN arrive le 28, mais le groupe ne quittera Dijon que le 3 Novembre 1946." http://www.ba102.fr/LIEUX-HISTOIRE/BA-102/1945_retour%20du%20Corse.htm</t>
  </si>
  <si>
    <t>Stalled during low altitude aerobatics Satif 26.2.45 (Air Britain Serials) ANDERTON, Harold - P/O (Nav-Radio Op ) - probably killed whilst flying in Mosquito XII, HK125 of No 155 MU, which crashed near Setif whilst carrying out low level aerobatics.  HAWKEY, George Henry - P/O (Pilot) - see Anderton.   Dely Ibrahim War Cemetery, Algeria   (http://www.rafcommands.com/forum/showthread.php?18006-450226-Unaccounted-Airmen-26-02-1945)</t>
  </si>
  <si>
    <t>Shot down by P-51s of the 335th Fighter Squadron, 4th Fighter Group, who claimed an Me 410 near Helgoland at 1100. F/L A.E. Palmer and F/S D. Gardner both killed. (2nd TAF, table in this source says estimated time of loss was 10:40) A film clip apparently showing this incident is available on the British Pathe site at: http://www.britishpathe.com/record.php?id=53552 VIII Fighter Command, and on YouTube http://www.youtube.com/watch?v=je_EYjcK8Bw
Combat Film Number 18990
1/LT E.N.McCall
335 Squadron 4 F.G.
6 October 1944
VIII Fighter Command
Combat Film Number 18991
2/LT R.E.Lewis
335 Squadron 4 F.G.
6 October 1944
 Missing from PR mission over Frisian Is. 6.10.44 (Air Britain Serials)
"1 Lts Elmer McCall and Ralph Lewis of the 335th spotted an Me 410 just prior to rendezvousing with B-17s north of Bremerhaven. 'My section started to climb after the enemy aircraft,' McCall reported. 'At 300 yards, I took a short burst and observed strikes. The right engine started to smoke, and he dropped his tanks as I fired again. He broke into 1 Lt. Lewis, who followed him through a diving turn, firing as he went. Two 'chutes opened and the aircraft crashed into the sea.'" (4th Fighter Group - Debden Eagles,  By Chris Bucholtz, Chris Davey, available online at https://books.google.com.au/books?id=wbFN_nK_ZxMC&amp;pg=PA104&amp;lpg=PA104&amp;dq=%22ralph+lewis%22+%224th+FG%22&amp;source=bl&amp;ots=l3GYN6-s6v&amp;sig=b8N7EijIftddHrj365KidLGHLUg&amp;hl=en&amp;sa=X&amp;ei=5Q2eVODdJYal8AXBvoK4Bw&amp;ved=0CC0Q6AEwAg#v=onepage&amp;q=mccall&amp;f=false)</t>
  </si>
  <si>
    <t>Was F, with a red tail and a "Flying Lady" motif, in American service, with USAAF markings painted over former RAF symbols - seen in "The Mosquito", a post-war de Havilland film. SOC 30.9.47 (Air Britain Serials) To judge by the nose art on an A-26 survivor, the motif on this Mosquito is the same as "Sugarland Express". Certainly the pinup girl is the same. However, the name of the aircraft (and presumably also the girl) is Pamela .(http://www.ww2color.com/nennius/webapps/slides/slides.php?action=update&amp;primary_key=00124)</t>
  </si>
  <si>
    <t>Oliver Emmel: RTDOver controlled on landing and ran off runway on 3 Mar 1944 in MOSQUITO XVI #MM337. RTD. (http://www.americanairmuseum.com/person?search=Emmel&amp;civilian=&amp;airforce=&amp;group_category=&amp;group=&amp;az=)  440303 MASLOW, EDWARD J MOSQUITO MM337 NUTHAMPSTEAD, UK 50FS (Thomas Ensminger), date is the date of the incident SOC 31.7.46 (Air Britain Serials)
Accident Report
Aircraft: Mosquito XVI (#MM337). 
Organization: 50FS / 8RW of Nuthampstead, Hertfordshire. 
Pilot: Maslow, Edward J. 
Notes: landing accident. 
Location: Nuthampstead, Hertfordshire England. 
Damage (0-5 increasing damage): 4
source: Aviation Archaeology http://www.aviationarchaeology.com/
http://www.8thafhs.com/db/get_one_mission.php?mission_id=739</t>
  </si>
  <si>
    <t>50FS 55FG, 8th Air Force. Pilot Doherty, George C. Take Off Accident at Nuthampstead/Sta 131. Category 5 damage, 27 February 1944. (http://www.aviationarchaeology.com)16129 To USAAF 21.1.44 (Air Britain Serials) http://www.americanairmuseum.com/person?search=Emmel&amp;civilian=&amp;airforce=&amp;group_category=&amp;group=&amp;az= says pilot was Oliver Emmel.</t>
  </si>
  <si>
    <t>To RN Suffered an accident on 28-5-45 whilst on USAAF service (http://media.iwm.org.uk/iwm/mediaLib/rfc/FRE_000587.jpg)</t>
  </si>
  <si>
    <t>Accident 450403, Mosquito XVI NS584, 856BS 492BG, Station 179 (Harrington) 8th Airforce. Take Off Accident, Damage = 4, Boone, Robert L To USAAF in UK with H2S 450403 BOONE, ROBERT L. MOSQUITO NS-584 HARRINGTON, UK 492 TAKE-OFF (Thomas Ensminger) MH - Apparently the Air Britain serials books have this aircraft landing in Sweden on 3 April 1945, however this is likely to have been NS650 of the 25th BG (Nodlandning)</t>
  </si>
  <si>
    <t>05/05/1943 de Havilland Mosquito Mark II W4080 PS-? Of 264 Squadron suffered starboard engine failure on take off and the crashed on the aerodrome at RAF Predannack. (http://www.rafdavidstowmoor.org/pages/crash_log/crashlog43.htm) Engine cut on air test overshot forced landing and hit bank Predannack 5.5.43 (Air Britain Serials) 05.05.43 264 Sqn. W4080 Crashed at Predannack aerodrome with starboard engine failure. (Mosquito Crash Log) According to the ORB: F/Lt K. B. McGlashan and W/O B. Cannon (N/R) in W4080 overshot while landing on one engine at 14.45 hrs. Pilot suffered from concussion and cuts; N/R unhurt. (http://www.rafcommands.com/forum/showthread.php?18027-264-Sqdn-Mosquito-W4080-accident-May-5-1943)</t>
  </si>
  <si>
    <t>Swung on take-off and hit dispersal bay Charterhall 19.4.45 (Air Britain Serials)  19.04.45 54 OTU. HK239 Swung on take-off at Charterhall aerodrome and hit parking bay. Crew(Mosquito Crash Log)</t>
  </si>
  <si>
    <t>Crashed in forced landing Bynoldstone Glam. 12.11.43 (Air Britain Serials) 12.11.43 264 Sqn. DD780 Aircraft belly landed in field at Watiston, Reynoldston, Glamorgen. (Mosquito Crash Log) There was only 1 occupant, pilot S/Ldr Young. According to the ORB: During the afternoon S/Ldr Young took off alone and soon after was told by another pilot of another aircraft that flames were coming from underneath his port engine. Pieces soon began to fly off and after feathering the props, he crash landed. S/Ldr Young got out safely, but the aircraft was burnt up. (Hans Nauta at http://www.rafcommands.com/forum/showthread.php?18027-264-Sqdn-Mosquito-W4080-accident-May-5-1943)</t>
  </si>
  <si>
    <t>To RN 11.6.45 (Air Britain Serials) Also: F/L Gagnon and F/O Harris were detailed for an Anti-Flak patrol of Elbe River and Ludwigslust area. On the outward journey the CSU became u/s causing vibration of starboard engine, which developed excessively, so course was set for base. Eventually the engine failed completely. Great difficulty was found in maintaining height and at 4000 ft fuel tanks were jettisoned but only starboard drop tank released. Port engine started cutting 90 miles from English coast. This (trying to drop port tank) was repeated four time and 10 miles from the coast fuel tank unexpectedly jettisoned. R/T was very weak and communication to Coltishall was made through GOODCHILD 37 whose timely aid was very much appreciated. The Mosquito, on one engine, belly landed at Base (Cat. AC) and we are pleased to record that  the crew were unhurt. (https://forgottenhobby.wordpress.com/2015/01/01/yp-o/)</t>
  </si>
  <si>
    <t>No. 1 (Attack Squadron) RAAF</t>
  </si>
  <si>
    <t>20.07.1944 2245 Intruder Duties over Florennes airfield, 23 Squadron Bomber Support from Little Snoring observed to be on fire in the air, crashed. at Woubrugge (Zuid Holland), 10km E Leiden 2355 (BCL). F/O FL Grimwood +, F/S FB Woodman +, Grimwood buried in Bergen op Zoom, Woodman rests in Woubrugge Code : YP ? P. Base : Little Snoring / Norfolk / UK. Crashed near/in : Woubrugge / Zuid-Holland. Crash due to : Nightfighter (?), aircraft observed to be on fire in the air before it crashed in the Oudendijkse polder near the Kerkweg in Woubrugge, 10 km. east of Leiden (Zuid-Holland) (RAF Commands Forum) Next month, the wreckage of Mosquito PZ174 (23Sq/100 Group) will be recovered from the place where it, together with its crew, crashed on July 21 st, 1944. Both FL Francis Leonard Grimwood and Frederic Bernard Woodman were KIA. Is this the one where there are 2 x 500lb. bombs still on board? Yes, that's the one. Thanks to some info given on this forum in an earlier post (in January), after first deciding that the wrecksite was "safe"as long as there was 50 cm ground above of the bombs, shortly afterwards (after the media was informed), they (the political "ones") decided the Mosquito had to be salvaged. (http://forum.keypublishing.co.uk/showthread.php?t=83439) Exact location Moobrugge (Kerkweg) (1944 sec_tcm5-7285.pdf) 20/21 July "Serial Range PZ161 - PZ203. 43 Mosquito FB.V1. Powered by Merlin 25 engines. Part of a batch of 241 including nine FB.XV111 delivered by Percival Aircraft (Luton) between 16May44 and 19Jun45. Airborne 2245 20Jul44 from Little Snoring for Intruder duties over Florennes Airfield, belgium. Observed to be on fire in the air before crashing 2355 at Woubrugge (Zuid-Holland), 10 km E from the centre of Leiden. F/O Grimwood is buried in Bergen op Zoom War Cemetery; F/S Woodman is buried in Woubrugge General Cemetery. F/O F.L.Grimwood KIA F/S F.B.Woodman KIA This was the first crew to be lost since 23 Sqdn joined 100 Group 2Jun44, having previously served in the Middle East since 1942. " (Chorley via Lost Bombers) Missing from night intruder to Florennes 21.7.44 (Air Britain Serials) 21 juli 1944, 23.55 uur. Woubrugge, Nederland. Aan de donkere hemel verschijnen vlammen. Ooggetuigen zien hoe de Mosquito brandend en cirkelend naar beneden komt zetten om neer te storten in een weiland van familie Kroes aan de Kerkweg, even buiten het dorp.  ("July 21, 1944 , 23:55 pm. Woubrugge , Netherlands . On the dark sky appear flames. Eyewitnesses see how the mosquito burning and cycling comes down convert to crash in a field of family Kroes to Kerkweg , just outside the village.") (http://www.ad.nl/ad/nl/1012/Nederland/article/detail/2174924/2008/10/09/Ontmanteling-maakt-puzzel-af.dhtml)</t>
  </si>
  <si>
    <t>Western Daily Press, November 8/9 2007 This Sunday the nation will focus on the Queen as she lays a poppy wreath at the Cenotaph and veterans will gather at memorials around the country. But the names etched on those memorials are not the only ones who died. The story behind a small plaque in a Herefordshire church shows that 60 years after it ended, World War II has yet to yield all its secrets. JANET HUGHES reports
They never knew who he was, but they were determined the world would never forget the young wartime pilot who died when his Mosquito fighter jet burst into flames above their quiet country hamlet.
Pensioners Stan and Mary Fryer were teenagers when they met for the first time as villagers raced to the scene of the terrible accident at Langstone Court in the tiny village of Llangarron.
There was nothing anybody could do, but the couple never forgot the tragedy shrouded in secrecy that first brought them together on the afternoon of January 7, 1944.
By the time they arranged for a memorial plaque to be unveiled in their local church in 2003, they had plenty of information about the crash and the plane's Australian navigator, Walter D Langworthy.
But they still knew little about the New Zealand pilot who perished in the twin-seater fighter plane, other than his name, Flight Lieutenant Ken Jolly.
That was until a few weeks ago, when a Somerset woman knocked on their cottage door to tell them Flt Lt Jolly was not from Down Under as they had been led to believe - he was the English father she never knew existed.
Retired nurse Hazel Attwood, 64, had taken over her ailing mother's Christmas card list when she had a phone call from a woman whose name she did not recognise.
The stranger told her that the devoted family man she had called Dad until he died in the 1970s was not her real father.
That, the woman said, was her mother's first husband, a wartime fighter pilot called Ken Jolly who died in a crash when she was just one.
Mrs Attwood was looking for the crash site when locals told her to speak to the elderly couple.
"We were thrilled when Hazel came," said 80-year-old Mr Fryer. "It meant that after all these years we had the final piece of the jigsaw.
"During the war nobody talked about these kind of things and there were no reports in the local newspaper. After a while it was as if it never happened, but we never forgot.
"Eventually we found out about one side of the story, but the other remained a mystery. Now we know both sides."
The couple now know the Mosquito was on a training flight from RAF Mark-ham, in Norfolk, when a fault caused an explosion which killed the pilot. The navigator tried to jump to safety but his parachute failed to open.
Mr Fryer was 16 when he heard the plane explode and ran in the direction of the flames to look for signs of life.
"I was looking at an engine at the side of a lane when I first saw Mary," said Mr Fryer.
"She wasn't very happy because she had caught her stocking on the briar.
"I hadn't seen her before and I thought, 'she's lovely'. She was with an evacuee called Rose. The next time I saw Rose, I gave her a note to give to Mary asking her to come to a social in the village hall.
"That was 63 years ago and we are still together today, so some happiness did come from the tragedy."
Despite Mary ignoring his first letter, the couple eventually wed and spent most of their married life in a small two-up, two-down cottage not far from the crash scene.
After two false starts visiting the sites of the other two crashes, Mrs Attwood was given the Fryers' address and they took her to see the memorial plaque at St Deinst Church.
She said: "I think we were vaguely aware we had this other grandfather, but I had a very happy, loving childhood and was very close to my father so I never bothered asking any questions.
"But in the late 1990s my mother started to get a bit forgetful so I took on her Christmas card list and enclosed a letter explaining her situation, and giving my telephone number.
"I had a phonecall from this woman who said she had some news for me but she wanted to make sure I was not alone and was sitting down.
"She was my aunt. My mother had been exchanging Christmas cards with her since 1945 and there was this whole other family I never knew existed. I was choked."
Mrs Attwood has since got to know her real father's family but there was confusion about exactly where he died because during the war such mishaps were covered up.
Over the years, stories of three tragedies involving the Mosquito and two other planes which all crashed in the same remote corner of Herefordshire had merged into one collective memory.
But with the aid of the Fryers, she eventually found the right site.
And this week's Remembrance celebrations will have a special significance for all when Mrs Attwood brings her Aunt Kay to meet the Fryers and place a poppy wreath at the memorial.
"I'm not the least bit sentimental but it was overwhelming," said Mrs Att-wood, who lives in Wells, Somerset. "Because of the circumstances we hadn't done anything about remembering my father in the place where he died.
"It was comforting to find these lovely people in this lovely place had cared enough to do something on our behalf. It was really touching and I just broke down.
"I always wondered why people were so interested in family history.
"The fact my father's death mattered so much to these people in this little village that they erected a plaque really choked me up
1655 MTU 7/01/1944 Training DZ356 Mosquito IV T/0 1445 Marham for a standard day training exercise. Forty five minutes later, with the Mosquito near the Welsh border, an explosion rent the air and debris was scattered around the village of Llangarron, some thirteen miles SSW of Hereford. Crash investigation indicated catastrophic failure of engine. F/Lt K FJolly 88240 ST. ALBANS CEMETERY 2933044, F/O W DLangworthy DFC 30 408157 Bath (Haycombe) Cemetery 2691658 (http://www.156squadron.com/display_newpff_roll.asp?ID=1655%20MTU) Blew up in air Llangarrow Hereford 8.1.44 (Air Britain Serials)
At 14.45 7th Jan. 1944 a Mosquito DZ356 from 1655 MTU took off from RAF Marham, Norfolk and there was a "catastrophic failure of the engine and the aircraft exploded" over Langstone Court, llangarron, It says Llangarrow in the Aus. Nat Archives) Herefordshire. The pilot was F/Lt Kenneth Frank Jolly RAFVR and the navigator was F/O Walter Dinnathorne Langworthy RAAF he was from Hobart Tasmania he had trasnferred from 97squadron. I have researched them extensively as I live in Llangarron and there is a plaque to them in our local church. Bill Webb 
(http://www.rafcommands.com/forum/showthread.php?10746-1655-Flight-(or-1655-Mosquito-Flying-Unit)-8-Group-PFF)
7-1-1944
 1655 Mosquito Training Unit.
Mosquito IV DZ356
 Took off Marham, 1445, detailed to carry out a non-operational day training flight. The Mosquito crashed 1530, at Llangarron, 7m N of Monmouth, Herefordshire.
 88240 F/L (Pilot) Kenneth Frank JOLLY RAFVR +
 AUS408157 F/O (Obs.) Walter Dinnathorne LANGWORTHY DFC RAAF +
 Per: Alan Storr, and BCL8/183.
(http://www.rafcommands.com/forum/showthread.php?15609-440107-Unaccounted-Airwomen-amp-Airmen-7-1-1944)</t>
  </si>
  <si>
    <t>Spun into ground Little Treffgarne Pembs. 5.3.45 (Air Britain Serials) 05.03.45 8 OTU. DZ588 Crashed at Little Treffgarne, Pembrokeshire, after spinning down after entering cloud at 1500 feet. Two killed. Aircraft was coded '71'. (Mosquito Crash Log) W/O (1314716) Leonard LISNER (pilot) RAFVR - killed (http://www.rafcommands.com/forum/showthread.php?18085-450305-Unaccounted-Airmen-05-03-1945)</t>
  </si>
  <si>
    <t>MACR 13948, 4 April 1945, 25 Group. April 4: Wesendorf airfield - The airfield was bombed with good results. Colonel Troy Crawford, 446th CO, was flying in an RAF Mosquito as an observer. While trying to join with the group, 2 ME 262 fighter jets flew along side Colonel Crawford's plane. The RAF Mosquito, like a German ME 262, was a twin engine aircraft and, from a distance, they look a bit alike. When the crews saw what they thought were 3 ME 262's coming at them, they opened fire and did their job well, knocking the Mosquito out of the air. Colonel Crawford and his pilot parachuted to the ground and were taken prisoner. In just a week and a half, their POW camp would be liberated. April 4th, 1945 - USAAF Mosquito NS635. Misidentified and shot down by a USAAF B-24 of the 446th Bomb Group at about 1030 hours. The group commander, Lt. Col. Troy W. Crawford, was aboard the Mosquito and took full responsibility for the mistake. The Liberators had been under attack by German jets and the bomber crews were previously ordered to open fire on any aircraft that came within a specified range of their guns. The escort fighter units were informed of this but the Mosquito pilot, Lt. Theodore B. Smith, was not properly briefed. He flew too close while Crawford was taking pictures of the B-24s and one of the gunners blasted the Mosquito out of the sky. The pilot and passenger bailed out safely and became POWs for the duration. Crash site between Parchim and Wesendorf, Germany. (12 O'Clock High! Board) 24 March 1945, loss of Mosquito NS635. Again I am the only individual to locate and interview the navigator before he died. The tail WAS NOT painted Red according to the navigator. Again my work was pirated and appeared in another book with this misinformation. (Norman Malayney) 440916 LEE, ROBERT L MOSQUITO NS-635 WARTON, UK 25 (Thomas Ensminger) (Air Britain Serials) (MH - Lee's aircraft was "Patches" http://bbs.hitechcreations.com/smf/index.php/topic,297785.0.html)</t>
  </si>
  <si>
    <t>Bombed Geestacht R/W. Flashes seen.</t>
  </si>
  <si>
    <t>HENDER, Edward Keith - (Flying Officer); Service Number - 407855; File type - Casualty - Repatriation; Aircraft - Mosquito VI HP 8840882; Place - Juna, India; Date - 31 July 1944 (NAA) Sgt J.E. Brewer Navigator. Flew into ground in cloud 170m E of Hyderabad Sind 31.7.44 (Air Britain Serials) 
31-7-1944
 No.21 Ferry Control.
Mosquito VI HP882
 Aircraft was flying in convoy with another Mosquito on a transfer flight from 21 FC to 308 MU. They commenced to ascend and entered cloud between 100 and 200 feet above ground level. It was considered possible that HP882 entered the slipstream of the other Mosquito, and the pilot lost control and was unable to recover before it hit the ground. The aircraft crashed near Juna village, Jasai, Jodhpur State, India. Both occupants were killed.
 AUS407855 F/O (Pilot) Edward Keith HENDER RAAF + (No.21 FC)
 1581036 Sgt (Nav./W.) James Eric Brewer RAFVR + (No.308 MU)
 Both airmen were originally buried on 2-8-1944, near the crash-site, but were later reinterred in Delhi War Cemetery.
 Ref: Alan Storr (with additions).
 Col. 
(http://www.rafcommands.com/forum/showthread.php?16847-440731-Unaccounted-Airwomen-amp-Airmen-31-7-1944)</t>
  </si>
  <si>
    <t>Control lost on approach at night dived into ground Upper Heyford 10.3.45 (Air Britain Serials) 10.03.45 16 OTU. LR526 Aircraft crashed into ground at Upper Heyford aerodrome after loss of control, killing one. (Mosquito Crash Log) BLAIR, John Coulter - F/L (Pilot) - 125998 - RAFVR - Mallusk Cemetery, County Antrim. [ Mosquito III - LR526 - 16 OTU ]. (http://www.rafcommands.com/forum/showthread.php?18126-450310-Unaccounted-Airmen-10-03-1945)</t>
  </si>
  <si>
    <t>10/03/1945 Mosquito RR287 of 16 OTU hit a tree after take off from Barford St John. Pilot P/O J G Howell and pupil F/Lt A S Fardell were both killed. (http://www.couplandbell.com/marg/crashes1945.htm) Lost power on night take-off and hit tree Barford St.John 10.3.45 DBF (Air Britain Serials) 10.03.45 16 OTU. RR287 Aircraft struck tree at Barford St. John just after getting airborne at night, killing two. (Mosquito Crash Log) FARDELL, Ashley Stanley John - F/L - 107517 - RAFVR - Petersfield Cemetery, Hampshire - [ Mosquito III - RR287 - 16 OTU ]. HOWELL, John george - P/O - 185230 - D.F.C - RAFVR - Ipswich New Cemetery, Suffolk - [ Mosquito III - RR287 - 16 OTU ]. (http://www.rafcommands.com/forum/showthread.php?18126-450310-Unaccounted-Airmen-10-03-1945)</t>
  </si>
  <si>
    <t>13.03.1945 1858 Intruder sortie over Handorf and Münster 23 BS from Little Snoring last heard 2032 dropping TI, immediately reporting fire. Nothing further heard. Lost without trace (BCL). Lt E Lignon +, F/O M Callas +, Lignon assumed lies in France, Callas rests in Reichswald Forrest War Cem, see also FCL same day. Crew initially buried at "Lauheide" (?), in the Muenster area. (Juergen Haus) 13/14 March 1945 (FCWDv5) Missing from night intruder to Handorf 13.3.45 (Air Britain Serials)  Mosquito PZ436 took of from RAF Little Snoring at 1858 hours on the night of `13th March 1945 to carry out an intruder patrol of Handorf  and Munster airfields, Germany. At 2052 hours Flt Lt Thomas patrolling as ‘O’ received a message from PZ436 saying they were going to drop their target indicators, and they actually saw the T/I’s burning.  Since then nothing has been heard from PZ436 and the aircraft failed to return to base.   Free French Lt Lignon, E Captain (Pilot), RAAF 69541 FO Callas, M (Navigator/Radio) It was later established that the aircraft crashed at Handorf aerodrome and both the crew were killed. (http://www.awm.gov.au/catalogue/research_centre/pdf/rc09125z001_1.pdf) MH - This appears in the 23 Squadron ORB, so not on 169.</t>
  </si>
  <si>
    <t>From 544 Squadron (MH) KINGHAM, RICHARD JOHN, R J, United Kingdom, Flying Officer (Nav.), Royal Air Force Volunteer Reserve, 544 Sqdn., 06/08/1944, 143099, Grave/Memorial Reference: Row C. Grave 3., Cemetery: LYON (LA DOUA) FRENCH NATIONAL CEMETERY TOWSEY, JOHN STANLEY JACK , United Kingdom, Flight Lieutenant, Royal Air Force Volunteer Reserve, 544 Sqdn., 29, Date of Death: 06/08/1944, Service No: 86330, Additional information: Son of Charles Frederick and Jessie Towsey; husband of Catherine Towsey, of Cefn Cribbwr, Glamorgan., Commonwealth War Dead, Grave/Memorial Reference: Row C. Grave 2., Cemetery: LYON (LA DOUA) FRENCH NATIONAL CEMETERY Missing (Lyon) 6.8.44 (Air Britain Serials) http://francecrashes39-45.net/page_fiche_av.php?id=4515 says this aircraft was brought down by American fighters accompanying bombers to Lyon, citing: Mosquito PR XVI, serial NS-504, du 544 Squadron de la Royal Air Force, basé à Benson en Angleterre, s’écrase au sol au lieu dit « Hameau des Gaboureaux » sur la commune de Loyettes (Ain). L’appareil qui était en mission de reconnaissance sur le trajet Tours-Orléans-Sens-Lyon, aurait été abattu par des chasseurs américains en mission d’accompagnement de bombardiers sur la région lyonnaise. Les deux membres d’équipage qui trouvent la mort : F/Lt Jack TOWSEY 88630 pilote et F/O Richard John KINGHAM 143099 navigateur, sont inhumés au cimetière national de La Doua à Villeurbanne.   (http://royalairforce.voila.net/raf5.pdf) I note that a P-51 pilot from the 309th FS claimed a Me210. (http://forum.12oclockhigh.net/showthread.php?t=2670&amp;highlight=friendly&amp;page=17)
This Sunday, August 6, 1944, the weather is mild in England. The weather was clear. According to our sources in Lyons the outside temperature is 13°, the day will be beautiful and sunny with 20.2° on average and 27° maximum.
 This morning at 9:00, the De Havilland Mosquito - PRXVI n / s NS504 - took off from Benson with Jack Stanley John Towsey as pilot and Richard John Kingham as navigator. Their mission : a photo reconnaissance in central France according to Benson-Orleans-Sens-Lyons-Tours-Orleans-Lyons circuit, for the second time and back to Benson. 
 That morning, in Foggia's area, Italy, others planes had left for a bombing mission over the Rhône Valley and Lyons. In San Giovani and Stormara, B24 Liberator bombers got ready to take off. And, in San Severro area, P51 Mustangs were going to escort and protect the B24 planes.
 It is around 10.00 am. John and Richard had already flown over Orleans and Sens. They were about to or they had already made their first turn over Lyons before the bombing. Then, they will fly back over Tours and Orleans and will return over Lyons, before returning home.
 This information is not confirmed. But, it seems to be a likely one :
 Suddenly, one or more US P51 Mustangs had mistaken the Mosquito with a German 410 Messerschmitt aircraft. Shot in the wing and at the left engine, the Mosquito has probably plunged to escape its enemies.
 Eyewitnesses told me that they have seen some aircrafts attacking the on fire Mosquito at low altitude but nobody saw the crash.
 According to an eyewitness, outside Gaboureaux's village, was lying down on the ground, died, Richard John Kingham. An engine (probably the left one), had been found 1,000 meters away from Richard and the aircraft left debris in its flight axis before crash.
 From what was found on the ground and from various writings, it might be thought that the Mosquito, attacked at altitude was reached on the left engine which caught fire. John, the pilot, plunged to escape his enemies. He probably had tried to land in emergency, still pursued by aircrafts. Now I think that this attack was probably made by German.
 When flying over Gaboureaux's village, either engine or wing has exploded. Then the left engine broke away. Richard has probably been ejected (he still carried his radio equipment). 
 The unbalanced and on fire aircraft turned right and then crashed 1,000 meters away. The left engine carried on and fell close to the road. Of course, nobody seems to confirm that, but if appears to be credible enough.
 The following day, Germans came with two new coffins which will not be used. Richard and John, at first were buried in La Guillotière's cemetery in Lyons. Then they were transferred to La Doua's cemetery, still in Lyons, on October 20th, 1956. They are currently buried side by side in the square C, of the 39 British, Canadian and Australian pilots and crew graves. They are buried in the 3rd row, places 2 and 3.
 That sums up the highlights of that tragic day.
 Just for information, this Mosquito NS 504 is the one which found and took photos of the Tirpitz in July 1944. The Tirpitz has been attacked by Lancaster aircrafts in November 1944."
(http://forum.keypublishing.com/showthread.php?133609-Identification-of-parts-Mosquito-PRXVI)</t>
  </si>
  <si>
    <t>22.03.1945 1935 intruder duties over Handorf and Münster area 23 BS from Little Snoring missing. Lost without trace (BCL). S/L MW O´Brian DFC +, F/L PA Disney +, both buried in Reichswald Forrest War Cem, possibly overflew outbound village of Ingham, near Waxham/Norfolk coast. See also FCL same day. Crew initially buried at Telgte near Muenster (Juergen Haus) 22/23 March 1945 (FCWDv5) /Lr Michael William O’Brien DFC 69497, 23 Sq, gesneuveld 22 March 1945, Navigator, F/Lt Philip Allan Disney 139616, Mosquito VI RS577, YP-T, Bomber support (Intruder) Handorf-Münster sector. Crashed on the German airfield Münster-Handorf near Münster (their target). Both were first buried in the Waldfriedhof (Cemetery in the wood) Lauheide at Handorf. (Henk Welting) (http://www.rafcommands.com/forum/showthread.php?t=4473) Missing from night intruder to Handorf 23.3.45 (Air Britain Serials)   May have been YP-L (http://www.luftwaffe-bullet-board.com/viewtopic.php?t=14108&amp;highlight=)")</t>
  </si>
  <si>
    <t>RCAF (Air Britain Serials)  Instructional Airframe A323 de Havilland de Havilland Canada Mosquito B VIII First date: 25 June 1943 - Classified as an Instructional Airframe Had been RCAF KB309 (which see). (http://rwrwalker.ca/Inst_3.htm)</t>
  </si>
  <si>
    <t>RCAF Accident Greenwood NS .43 (Air Britain Serials) Instructional Airframe A328 de Havilland Canada Mosquito B VIII First date: 19 October 1943 - Classified as an Instructional Airframe Had been RCAF KB310 (which see). (http://rwrwalker.ca/Inst_3.htm)</t>
  </si>
  <si>
    <t>RCAF (Air Britain Serials)  Instructional Airframe A419 de Havilland de Havilland Canada Mosquito B VIII First date: 5 July 1943 - Classified as an Instructional Airframe Had been RCAF KB275 (which see). (http://rwrwalker.ca/Inst_4.htm)</t>
  </si>
  <si>
    <t>RCAF (Air Britain Serials) Instructional Airframe A444 de Havilland Mosquito B.XX  First date: 1 May 1945 - Classified as an instructional airframe. Had been RCAF KB253 (which see). (http://rwrwalker.ca/Inst_4.htm)</t>
  </si>
  <si>
    <t>RCAF (Air Britain Serials) Instructional Airframe A506 de Havilland Mosquito B.25 first date: 11 June 1946 - Classified as an Instructional Airframe Had been RCAF KB418 (which see). (http://rwrwalker.ca/Inst_5.htm)</t>
  </si>
  <si>
    <t>RCAF (Air Britain Serials) Instructional Airframe A513 de Havilland Mosquito FB.26 first date: 2 July 1946 - Classified as an Instructional Airframe Had been RCAF KA998 (which see). (http://rwrwalker.ca/Inst_5.htm)</t>
  </si>
  <si>
    <t>RCAF (Air Britain Serials) Instructional Airframe A516 de Havilland Mosquito B.25 first date: 9 July 1946 - Classified as an Instructional Airframe Had been RCAF KB428 (which see). (http://rwrwalker.ca/Inst_5.htm)</t>
  </si>
  <si>
    <t>RCAF (Air Britain Serials) Instructional Airframe A518 de Havilland Mosquito B.25 first date: 16 July 1946 - Classified as an Instructional Airframe Had been RCAF KA991 (which see). (http://rwrwalker.ca/Inst_5.htm)</t>
  </si>
  <si>
    <t>RCAF (Air Britain Serials) Instructional Airframe A519 de Havilland Mosquito B.25 first date: 16 July 1946 - Classified as an Instructional Airframe Had been RCAF KA994 (which see). (http://rwrwalker.ca/Inst_5.htm)</t>
  </si>
  <si>
    <t>RCAF (Air Britain Serials) Instructional Airframe A520 de Havilland Mosquito B.25 first date: 16 July 1946 - Classified as an Instructional Airframe Had been RCAF KA995 (which see). (http://rwrwalker.ca/Inst_5.htm)</t>
  </si>
  <si>
    <t>RCAF (Air Britain Serials) Instructional Airframe A521 de Havilland Mosquito B.25 first date: 16 July 1946 - Classified as an Instructional Airframe Had been RCAF KB375 (which see). (http://rwrwalker.ca/Inst_5.htm)</t>
  </si>
  <si>
    <t>RCAF (Air Britain Serials) Instructional Airframe A522 de Havilland Mosquito B.25 first date: 16 July 1946 - Classified as an Instructional Airframe Had been RCAF KB380 (which see). (http://rwrwalker.ca/Inst_5.htm)</t>
  </si>
  <si>
    <t>RCAF (Air Britain Serials) Instructional Airframe A523 de Havilland Mosquito B.25 first date: 16 July 1946 - Classified as an Instructional Airframe Had been RCAF KA993 (which see). (http://rwrwalker.ca/Inst_5.htm)</t>
  </si>
  <si>
    <t>RCAF (Air Britain Serials) Instructional Airframe A524 de Havilland Mosquito B.25 first date: 16 July 1946 - Classified as an Instructional Airframe Had been RCAF KA992 (which see). (http://rwrwalker.ca/Inst_5.htm)</t>
  </si>
  <si>
    <t>RCAF (Air Britain Serials) Instructional Airframe A528 de Havilland Mosquito B.25 first date: 5 August 1946 - Classified as an Instructional Airframe Had been RCAF KA986 (which see). (http://rwrwalker.ca/Inst_5.htm)</t>
  </si>
  <si>
    <t>RCAF (Air Britain Serials) Instructional Airframe A531 de Havilland Mosquito B.XX first date: 8 October 1946 - Classified as an Instructional Airframe Had been RCAF KB145 (which see). (http://rwrwalker.ca/Inst_5.htm)</t>
  </si>
  <si>
    <t>RCAF Canadian Natl Aero Collection Rockliffe ONT Instructional Airframe A535 de Havilland Mosquito B.XX first date: 8 October 1946 - Classified as an Instructional Airframe Had been RCAF KB336 (which see). (http://rwrwalker.ca/Inst_5.htm)</t>
  </si>
  <si>
    <t>RCAF (Air Britain Serials) Instructional Airframe A540 de Havilland Mosquito B.XX first date: 16 October 1946 - Classified as an Instructional Airframe Had been RCAF KB112 (which see). (http://rwrwalker.ca/Inst_5.htm)</t>
  </si>
  <si>
    <t>RCAF (Air Britain Serials) Instructional Airframe A543 de Havilland Mosquito B.XX first date: 5 November 1946 - Classified as an Instructional Airframe Had been RCAF KB168 (which see). (http://rwrwalker.ca/Inst_5.htm)</t>
  </si>
  <si>
    <t>RCAF (Air Britain Serials) Instructional Airframe A555 de Havilland Mosquito B.25 first date: 10 April 1947 - Classified as an Instructional Airframe Had been RCAF KB412 (which see). (http://rwrwalker.ca/Inst_5.htm)</t>
  </si>
  <si>
    <t>Crashed on take-off Maison Blanche 3.3.45 (Air Britain Serials) 450303 Mosquito XIX TA139 144MU Maison Blanche AD RAF Killed, Crashed on Take Off, W Churchman, G E ALG Maison Blanche Apt/ 1mi NE (http://www.aviationarchaeology.com/src/AARmonthly/Mar1945O.htm) 3-3-1945,  No.144 MU,  Mosquito NF.XIX TA139,  Crashed on take-off, Maison Blanche, Algeria.  183372 F/O (Pilot) George Frederick CHURCHMAN RAFVR +,  138472 F/L (Nav.) Peter Joseph DONNELLY RAFVR + (Col Bruggy, http://www.rafcommands.com/forum/showthread.php?18074-450303-Unaccounted-Airmen-03-03-1945)</t>
  </si>
  <si>
    <t>Dived into ground Greenhill Roxburgh 25.3.45 (Air Britain Serials) 25.03.45 54 OTU. HJ923 Aircraft dived into ground at high speed almost vertical at Greenhill, Roxburgh, killing two. (Mosquito Crash Log) BALL, Cyril Dennis - F/O (Pilot) - possibly killed whilst flying in Mosquito II, HJ923 of No 54 OTU, which dived into the ground near Greenhill, Roxburghshire. (http://www.rafcommands.com/forum/showthread.php?18198-450325-Unaccounted-Airmen-25-03-1945)</t>
  </si>
  <si>
    <t>Swung on night take-off and hit trees Hampstead Norris 25.3.45 (Air Britain Serials) 25.03.45 13 OTU. PZ294 Swung and hit trees after overshoot at Hampstead Norris aerodrome, killing two. (Mosquito Crash Log) Possibly MUNDAY, Wilfred George - F/O (Pilot) - 174606 - RAFVR - Iver (St. Peter) Churchyard, Buckinghamshire.  NAYLOR, Michael Eric Philip - F/O(Nav/WoP) - 165913 - RAFVR - Oxford (Botley ) Cemetery, Oxfordshire. (http://www.rafcommands.com/forum/showthread.php?18198-450325-Unaccounted-Airmen-25-03-1945)</t>
  </si>
  <si>
    <t>31/03/1945 0950 hours de Havilland Mosquito NF Mark XIX TA226 of No.1 Overseas Aircraft Dispatch Unit based at RAF Portreath crashed just after take off at Copperhill Farm, 1¼ miles S of Redruth Police Station. The crew of two were killed. (http://www.rafdavidstowmoor.org/pages/crash_log/crashlog45.htm) Crashed on take-off Portreath 31.3.45 (Air Britain Serials) 31.03.45 1 OADU. TA226 Aircraft crashed at Copperhill Farm, near Redruth, Cornwall at flattish angle just after take-off and caught fire, killing two. (Mosquito Crash Log) PAMMENT, William Collier - F/S (Nav/WoP) - 1672234 - RAFVR - Domcaster (Rose Hill) Cemetery, Yorkshire. [ Mosquito NF.XIX - TA226 - 1 OADU ], PRATER, Kenneth Albert Graham - W/O (Pilot) - 1201735 - RAFVR - Golders Green Crematorium, Middlesex. [ Mosquito NF.XIX - TA226 - 1 OADU ]. (http://www.rafcommands.com/forum/showthread.php?18224-450331-Unaccounted-Airmen-31-03-1945)</t>
  </si>
  <si>
    <t>Lost power on overshoot swung and crashed Charterhall 29.3.45 (Air Britain Serials) 29.03.45 54 OTU. HR297 Overshot on landing and crashed one mile south of Charterhall aerodrome killing one. (Mosquito Crash Log) COLE, Thomas John - F/L - 125484 - RAFVR - St. Budeaux Churchyard &amp; Extension, Plymouth, Devon. [ Mosquito FB.VI - HR297 - 54 OTU ]. (http://www.rafcommands.com/forum/showthread.php?18222-450329-Unaccounted-Airmen-29-03-1945)</t>
  </si>
  <si>
    <t>10/11 December 1943</t>
  </si>
  <si>
    <t>Missing on exercise 2.4.45 (Air Britain Serials) 02.04.45 8 OTU. HR448 Missing in bad weather conditions, considered possible that aircraft flew into high ground in Wales while on OGH practice from Brawdy. Search was carried out for two days on line of last 0DM (2350) but with no success. Aircraft was c(Mosquito Crash Log) FRANCIS, John Cecil - F/L - probably killed whilst flying in Mosquito VI, HR448 of No 8 (C) OTU, which failed to return from an exercise. (http://www.rafcommands.com/forum/showthread.php?18247-450402-Unaccounted-Airmen-02-04-1945)</t>
  </si>
  <si>
    <t>Broke up in air during auto-pilot trials over Southrop Glos. 1.4.45 (Air Britain Serials) 01.04.45 PRDU. MM328 Pilot lost control, aircraft entered a high speed dive, broke up and crashed at Southrop aerodrome. Possibly control was lost in cloud. (Mosquito Crash Log) RICHARDS, John Leicester Hazell (USA) - F/L (Pilot) - 47726 - RAF - 543 Sqdn - Oxford (Botley) Cemetery, Oxfordshire - [ Mosquito PR.XVI - MM328 - PRDU ].  ROBINSON, William Ernest - F/O - 134972 - RAFVR - Liverpool (Toxteth Park) Cemetery, Lancashire - [ Mosquito PR.XVI - MM328 - PRDU ]. (http://www.rafcommands.com/forum/showthread.php?18246-450401-Unaccounted-Airmen-01-04-1945)
F/L J.L.H. Richards was the pilot of Mosquito PR.XVI MM328. His passenger F/O W.E. Robinson was an electrical officer. They were carrying out a test flight of a GEC Auto Pilot.
Source: RAF Benson ORB
Best Regards
Andy Fletcher
(http://www.rafcommands.com/forum/showthread.php?11045-A-Cdre-D-J-Waghorn)</t>
  </si>
  <si>
    <t>4780M NTU SOC 31.1.46 (Air Britain Serials)    13 September 1942: W/C Hoare chased the E/A into the ground without a shot being fired. Patrol time 21.12.-00.26, claim 23.20. Hoare's starboard aircraft was put out by flak as he crossed the coast at Hammstede, after he feathered it, the port engine ran rough and lost much power. He unfeathered the starboard engine, which ran for a while before failing, but by this time the port had recovered somewhat. There was not enough battery power to re-feather the starboard engine, and the radio failed. He eventually made a belly-landing at Hunsdon after seeing some pointer searchlights. The aircraft was repairable, and after serving with Hunsdon's Station Flight, 51 OTU and 60 OTU, it was struck off charge as obsolete on 31.1.1946.  RAF 11 Gp. 23 Sqn. 1 Mosquito II 01.35-03.10 Intruder 0 - 0 - 0 n/a 1 Cat.B Flak Tasked toTwente/Enschede
Cat.B 14.09.42 Crew: OK 11 Group 23 Sqn. Mosquito II: Flak: Twente/Enschede A/F Crashed Bradwell Bay, overshot on one engine, crashed into field. (Mosquito Crash Log)</t>
  </si>
  <si>
    <t>F/O Gordon Leonard Shemilt OK, possibly F/L Ernie Pullen, also OK. (http://www.rafcommands.com/forum/showthread.php?t=5753) Crashed on take-off Manston 3.9.42 (Air Britain Serials) 03.09.42 23 Sqn. DD679 Manston aerodrome. Taking off, collided with perimeter fence. (Mosquito Crash Log) ORB says local flying.</t>
  </si>
  <si>
    <t>Sgt Deakyne (RCAF /USA) crashed while local flying, DD671. Crashed on overshoot Bradwell Bay 23.9.42 (Air Britain Serials) 23.09.42 23 Sqn. D0671 Crashed Bradwell Bay, overshot on one engine, crashed into field.  ORB says local flying, Deakyne badly hurt.</t>
  </si>
  <si>
    <t>YP-S. Tasked to Eindhoven. Took off 23.46, 8 September 1942. Ditched North Sea, F/Lt. N.A. Buchanan: KIA, F/O V.G. Brevis: ASR. 09.09.1942 Night intruder 23 to Eindhoven area from Manston ditched. Lost without trace 0200 (FCL). F/L NA Buchanan +, F/O VG Brewis ok, Buchanan died of exposure, no known grave (ORB says died of exposure), Brewis rescued (Markus) DD689, 'S'. Night intruder, Eindhoven area. Ditched 02.00. Pilot died of exposure but Navigator survived and was rescued. F/L N A Buchanan + F/O V G Brewis safe Missing 9.9.42 (Air Britain Serials) Brewis reported patrol had been uneventful.</t>
  </si>
  <si>
    <t>Broke up in air nr Sutton Bridge 19.4.45 (Air Britain Serials) 19.04.45 1692BSTU. HR216 In flight near Sutton Bridge at 5,000 feet after air firing when aircraft was seen to dive steeply, break up, crash and burn, killing one. (Mosquito Crash Log) JASPER, Thomas William - F/O (Pilot) - 172618 - RAFVR - Cambridge City Cemetery, Cambridgeshire - [ Mosquito IV - HR216 - 1692 Flt ]. (http://www.rafcommands.com/forum/showthread.php?18317-Hello-450419-Unaccounted-Airmen-19-04-1945-From-Henk-s-List-GERMANY-(Henk-h)</t>
  </si>
  <si>
    <t xml:space="preserve"> U/c collapsed on landing Luqa 13.7.43 (Air Britain Serials) , MH believes the latter explanation is confused with HJ673. MH - 60 SAAF Squadron ORB refers to one, not two FB Vis being damaged in this way on the day in question. Should this be the VI pranged by the American 12 PRS at Ariana (?) on 29 June 1943? May also have been the FB.VI which swung on takeoff on 6 August at Malta, having had to land there due to a glycol leak, the undercarriage collapsing as a result of the swing.</t>
  </si>
  <si>
    <t>NFT 5.43 (Air Britain Serials) MH - Was this the aircraft lost on 5 July 1943? Was it the aircraft lost on 27 July 1943? MH, more likely to have been the latter, as the 27 July loss was on the photo recce unit, not the photo survey unit, which used FIIs. The missing crew were Lieutenant Parmentier and Lieutenant Jacques-Houssa, both Belgian, on their first operational sortie. The ORB for the recce flight (B Flight) makes consistent reference to it only having one servicable B.IV, the only aircraft suitable for ops due to its range and layout. Lieutenant Parmentier and Lieutenant Jacques-Houssa, both Belgian and on their first sortie, took off at 08.20 from Ariana (Tunisia) for a photo recce of airfields in northern Italy. After Tunis control was asked to call for Tailsem 155 (sic), the call sign at 1400, they phoned at 1430 to say the pilot had radioed he was coming in. Ten minutes later they called Flight to say the aircraft's course had been plotted and it should be over base in 15 minutes time. Despite calls by all stations at 15.15, there was no reply. (60 Squadron B Flight ORB)</t>
  </si>
  <si>
    <t xml:space="preserve">Also, hbf wheels up B.58 0610 January 21/22 1945, coded P, P/O F.D. Hawkins and P/O E.P. Waring both OK. (2nd TAF) Hit by flak and bellylanded Melsbroek 8.3.45 (Air Britain Serials) The following information is taken from the 107 Sqn ORB. For PZ258 ‘P’, Date; 21/22 February 1945. Took off 138 Wing B.L.A. Out 0304, Returned 0610.  Bomb Load:- 2X500LB GP. TD. 12 Secs bombs and two cluster of Flares.  Operation in Area 2: Coesfeld – Dorsten – Wesel – Bocholt – Borken.  Pilot; 182170, F/O Frederick David Hawkins, DFC (LG 29/6/1945:3406). 183345, Nav; P/O Ernest Peter Waring. DFC. (LG 29/6/1945:3406)  F/O Hawkins (Pilot) was hit by Flak in area 2 and returned to base with no Hydraulics or Lighting and C.S.U. U/S. on being diverted to Brussels he made a successful belly Landing. The following information is taken from the 107 Sqn ORB. For PZ258 ‘P’. Date; 21/22 February 1945. Took off 138 Wing B.L.A. Out 0304, Returned 0610. Bomb Load:- 2X500LB GP. TD. 12 Secs bombs and two cluster of Flares. Operation in Area 2: Coesfeld – Dorsten – Wesel – Bocholt – Borken. Pilot; 182170, F/O Frederick David Hawkins, DFC (LG 29/6/1945:3406). 183345, Nav; P/O Ernest Peter Waring. DFC. (LG 29/6/1945:3406) F/O Hawkins (Pilot) was hit by Flak in area 2 and returned to base with no Hydraulics or Lighting and C.S.U. U/S. on being diverted to Brussels he made a successful belly Landing. (Pel Temple, http://www.rafcommands.com/forum/showthread.php?2099-PZ258-Mosquito-107-Squadron-8-03-1945) </t>
  </si>
  <si>
    <t>06.11.1944 1730 in support of Koblenz operation 85 Bomber Support from Swannington . Lost without trace (BCL). F/L MHC Philips pow, F/L DV Smith pow 06 Nov 1944 85 sqn Mosquito XIX MM624 VY-Q t/o/1730 BS, Phillips M H C F/L pow, Smith D V F/L pow. Supporting raid on Koblenz. (85 Sqn and 157 Sqn losses website) Crew failed to return from sortie on 6/7 November after being fired on by British bomber, setting one engine ablaze, then being attacked by a German night fighter, apparently an He 219, (Confounding the Reich) though Tony Woods' list of Luftwaffe claims do not offer any likely German claims. Missing 7.11.44 (Air Britain Serials) MH - Is the story of the British bomber, followed by the night fighter, confused with NT494? Seems exactly the same. AIR 14/3460 says NT494 was the aircraft which suffered the bomber/fighter attacks, with MM624's loss being described as "fighter" only. MH - see if the POW report has anything useful, especially time and place of loss, as there were five claims for Ju 88s and Ju 188s shot down over the continent on this night. The aircraft was airborne at 1730 Hours on 6th November 1944 from Swannington in support of the main bomber force on an operation against Koblenz and FL M H C Phillips was captured on 10th November 1944 at Hackenburg (MH - Must be Hachenburg). He reported suffering with frostbite when he was captured. The cause of loss and crash-site have not been established. FL D V Smith reported that he was captured on 8th October 1944? at a point 5 miles South east of Altenkirchen. (http://kenfentonswar.com/no-2-sfts-service-flying-training-school-brize-norton-oxfordshire/) Locations given are about 37 - 50 km ESE of Bonn.</t>
  </si>
  <si>
    <t>Broke up in air 1m E of Haverfordwest 22.4.45 (Air Britain Serials) 22.04.45 8 OTU. HR464 Aircraft broke up at Arnolds Farm, one mile east of Haverfordwest after loss of control due to extreme vibration, killing crew. (Mosquito Crash Log) BRIERLEY, Edmund - F/S (Nav/WoP) - possibly killed whilst flying in Mosquito VI, HR464 of No 8 (C) OTU, which broke up in the air near Haverfordwest. (http://www.rafcommands.com/forum/showthread.php?18354-450422-Unaccounted-Airwoman-amp-Airmen-22-04-1945)</t>
  </si>
  <si>
    <t>Caught fire and abandoned nr Wahn 2.4.49 (Air Britain Serials)
Nach ihrem Start von RAF Wahn (Köln-Wahn) zog die de Havilland Mosquito B 35, serial TJ 143, 14th Squadron RAF hoch, bis sie in rund 7.000 Metern ihre Einsatzhöhe erreicht hatte. Über dem Flughafen Wahn bereitete die Besatzung ihre elektronischen Geräte vor und schaltete ihr Bee ein. Kurz darauf hörten beide Männer einen dumpfen Knall und sahen hinter sich Flammen aus dem Rumpf schlagen. Sie leiteten einen Sinkflug ein und stiegen schliesslich beide sicher aus. 
Die Mossie kippte brennend weg, explodierte kurz vor dem Aufschlag und schlug mit hoher Geschwindigkeit nahe Wahn in einer Wiese auf, wo sie völlig verbrannte.
(http://www.militaria-archiv.com/showthread.php?p=293379&amp;highlight=Mosquito#post293379)
Shortly afterwards another crew had a less happy experience, though not as a result of bad weather. By design there should never be any petrol fumes in the Mosquito cockpit, since the tanks and pipes were remote from it, and the tanks were selected by fuel switches in the cockpit which were on the end of long rods connected to the valves. In fact all the Squadron aircraft reeked of petrol in the cockpit, so we thought nothing unusual about it. One Saturday morning while the rest of us were on parade, P3 Cocks and Nav2 Bolton took off on the met climb. Normally both to keep the aircraft in the same column of air and to give practice to the fighter direction post, the aircraft would be given vectors to fly by the FDP. On this occasion the FDP radar went u/s when the aircraft was at about 15,000 feet, and the controller asked the crew to carry on under their own steam. Bolton switched on the Gee radar set and the next second the cockpit was in flames. Ray Cocks said later that the first thing he noticed was Nobby Bolton sitting by the escape hatch in the floor, chest parachute pack already clipped on, hatch jettisoned and awaiting the order to go! Cocks did not hesitate to give it and both of them were quickly out. Cocks landed not far from the autobahn to Düsseldorf, unharmed apart from having all the hair burnt off from the back of his head. He hitched a ride in a passing car back to Wahn. Bolton descended unhurt but landed on a roof, rolled off and broke his back. Regrettably he had to be invalided out of the Service as a result of his injuries. I felt badly about this incident as I had flown the aircraft the night before and had not reported the smell of fuel in the cockpit. However, the Board of Inquiry disclosed that faulty seals had allowed fumes to seep up past the control rods from the valves into the cockpits of all of our and 98 Squadron's aircraft. This fault was quickly cured and I do not remember any recurrence. Nevertheless this accident had happened because fuel fumes were present when a spark occurred as the radar was switched on. (http://www.14sqn-association.org.uk/14_Squadron_Association/Memoirs.html)</t>
  </si>
  <si>
    <t>Flew into ground in bad visibility 8m E of Wahn 30.8.49 (Air Britain Serials) Another role of the Squadron was the morning meteorological climb to about 30,000 feet. This was carried out by one aircraft and the duty rotated between 14 and 98 Squadrons each month. The aircraft was fitted with an aneroid barometer reading in millibars and with wet and dry bulb thermometers. The climb started with levelling out at 500 feet QNH and again 1000 feet, letting the speed settle at each altitude and then noting the thermometer readings. The climb then continued with levelling of every 50 millibars on the aneroid barometer and taking the thermometer readings at each step. This was continued up to 300 millibars which was roughly equivalent to 30,000 feet. The met climb normally took 60-75 minutes to complete thoroughly. With 2 rival squadrons doing the met climb alternately it was a matter of intense squadron pride that the sortie was completed, as failure would draw derision from the other squadron. Hence scant regard was paid to the weather minima for the duty pilot's instrument rating, at least until one of the flight commanders Flt Lt Jock Lewis with Nav2 Bert Fulker were killed flying a met climb in poor weather in 1949. It was believed that they had tried to take the first readings at 500 feet while still in cloud and unfortunately found a cloud with a hard centre, there being quite a few hills in the area just east of Wahn. (http://www.14sqn-association.org.uk/14_Squadron_Association/Memoirs.html)</t>
  </si>
  <si>
    <t>15.07.1944 2355 515 Bomber Support from Little Snoring pilot blinded by searchlight, crashed. about 4km SSW Chaumont (Namur), 23 km WSW Dinant 0215 (BCL). F/L HA Lightbody +, F/S EJA Broomfield +, initial buried nearby Florennes airfield, now Hotton War Cem Tournai, Belgium is only 35km from Chievres, and should be the right name. No.515 Sqn lost one Mosquito near Charleroi what is not so far from Tournai area ... (Fairlop on 12 O'Clock High board) Missing from patrol to Florennes 14.7.44 (Air Britain Serials) Lightbody from Jamaica (http://caribbeanrollofhonour-ww1-ww2.yolasite.com/air-forces-ww2.php)</t>
  </si>
  <si>
    <t>Crashed in sea in bad weather on night navex 10m SW of Valley 5.1.45 cause unknown (Air Britain Serials) 05.01.45 307 Sqn. MV545 Crashed in sea ten miles S.W. of Valley in bad weather when orbiting at 1500 feet. Presumably control was lost while in cloud. (Mosquito Crash Log) From POS, Trinidad. Course 3, ATS, Trinidad, trained in Canada, Pilot, served 68 sqn jan-Dec 1944, when posted to 307 Sqn on 12/12/44. Date: 05-JAN-1945. Type: de Havilland Mosquito NF.Mk.30. Operator: 307 (polish) Sqn RAF. Registration: MV545 Fatalities: Fatalities: 2 / Occupants: 2 Airplane damage: Written off (damaged beyond repair). Location: sea 10 miles SW of Valley, Anglesey - United Kingdom. Phase: En route Nature: Military Departure airport: Church Fenton. Crashed in sea in bad weather on night navex 10m SW of Valley 5.1.45 cause unknown. Crew: W/O (1390553) Albert William MARTIN (pilot) RAFVR - killed P/O (189.447) Donald Frederick PRIOR (obs) RAFVR - killed .Source cwgc, http://aviation-safety.net/wikibase/wiki.php?id=15815 http://orb.polishaf.pl/ http://www.laarbruch-museum.net/Source/RAF-68.SQD.pdf Trinidad Guardian 1941-1945  (http://caribbeanrollofhonour-ww1-ww2.yolasite.com/air-forces-ww2.php)</t>
  </si>
  <si>
    <t>12.08.1943 2150 139 to Berlin from Wyton . Lost without trace (BCL). F/S HM Valentine +, F/O KW Rawlins +, Ditched off Norfolk coast returning from Berlin 13.8.43 (Air Britain Serials) 10.06.44 169 Sqn. DZ607 Pilot lost control while on instruments in cloud over Gayton, Norfolk. Navigator baled out but pilot was killed. (Mosquito Crash Log) Trinidad Guardian 21 August 1943: FO Kenwick Rawlins and PO Theophilus dos Santos reported missing. FO Rawlins, a former Civil Servant employed at the Public Works Dept., Siparia, was missing as a result of air operations 12/13 August. The cable was received here by his sister, Mrs Maude Todd, the Registrar of Births &amp; Deaths at Princes Town. He joined up in Nov 1941 and promoted and awarded his wings in Nov 1942. He celebrated his 27th birthday on August 4th. His mother, Mrs Mary Rawlins, living at Princes Town, was reported to be too ill to be told the news that he is missing. 12-13 August 1943. 139 Squadron Mosquito IV DZ607 Op. Berlin.Took off 2057 hrs Wyton. Lost without trace. Crew: FS H M Valentine (Pilot) KIA &amp; FO K W Rawlins (Nav)KIA . [VALENTINE, HERBERT MALCOLM Initials: H M Nationality: United Kingdom Rank: Flight Sergeant Regiment/Service: Royal Air Force Volunteer Reserve Unit Text: 139 Sqdn. Age: 27 Date of Death: 13/08/1943 Service No: 656860 Additional information: Son of William Henry and Florence Valentine; husband of Elsie Valentine, of Broadstairs, Kent. Casualty Type: Commonwealth War Dead Grave/Memorial Reference: Panel 139. Memorial: RUNNYMEDE MEMORIAL] Trinidad Guardian 4 December 1941. (http://caribbeanrollofhonour-ww1-ww2.yolasite.com/air-forces-ww2.php)</t>
  </si>
  <si>
    <t>Mosquito PR.XVI NS735 (sic) of 618 Squadron RAF (UK) disintegrated over the inner western Sydney suburbs of Leichhardt and Petersham on 2 May 1945 during an air test flight. The crew of two were killed but fortunately no one on the ground was seriously injured by the falling debris of the Mosquito. The Daily Telegraph of 3 May 1945 stated that two civilians were injured and a total of 18 properties were damaged. Five houses were set on fire by the falling debris.
It was suspected that a violent pull out from a power dive, with its associated high 'g' forces may have lead to the structural failure of the aircraft. The two crew members tried to eject from the aircraft but they were not high enough for their parachutes to open.
Wendy Harvey was only 6 weeks old when her father Flight Lieutenant David Rochford of Oxford, England was killed in this tragic incident. LAC Charles Boydell from Mosman was the other crew member killed in this crash. F/Lt Rochford's body was found in the playground of Petersham Public School while LAC Boydell's body was found on the roof of a railway building about 100 metres away.
http://home.st.net.au/~dunn/ozcrashes/nsw20.htm Dived into ground in flames Petersham NSW 2.5.45 (Air Britain Serials)
ROCHFORD, DAVID GEORGE Initials: D G Nationality: Trinidad Rank: Flight Lieutenant Regiment/Service: Royal Air Force Volunteer Reserve Unit Text: 618 Sqdn. Date of Death: 02/05/1945 Service No: 106025 Additional information: Wife: Margaret Rochford nee Rogers, 8 month old daughter, Wendy Margaret. Son of George and Evelyn Rochford of Port of Spain."While flying a few weeks ago (Mar 1943), a seagull smashed through his windshield and hit him in the right eye, stunning him for a few moments. Although flying at only 300 feet, he managed to regain control. No permanent injury to eye". Embarked on RN carriers Oct 1944, arrived Australia Dec 1944. On 2nd May 1945, Mosquito HR576, piloted by Rochford crashed at Petersham NSW Australia on an operational test flight at 1145hrs. The a/c on fire disintegrated on diving and crashed into surrounding buildings. Both Pilot and Observer (LAC Charles Boydell) died in the crash. In the cv supplied by his sister/wife, they write that Rochford's only reference to his wartime contribution was a Newspaper Clipping sent in May 1944 entitled "500,000 Pictures To Aid Invasion" Trinidad Guardian 4 May 1945. Casualty Type: Commonwealth War Dead Grave/Memorial Reference: 2W. B. 14. Cemetery: SYDNEY WAR CEMETERY,AUSTRALIA. National Archives of Australia Casualty report - (http://caribbeanrollofhonour-ww1-ww2.yolasite.com/air-forces-ww2.php)</t>
  </si>
  <si>
    <t>crashed Vladslo, 25 October 1944. De Havilland Mosquito PR Mk XVI NS582, 25th Bomb Group, 654th Squadron (Watton)
pilot : Lieutenant George M. Brooks, KIA, navigator : 2nd Lieutenant Richard C. Taylor, Baled out. crashed Vladslo, 25 October 1944 – Large parts of engines, superchargers, both landing gear etc. recovered op 13 August 1998. NS582 - I may be the source of any error in Roger's book; he had access to my notes. I have the aircraft (coded "R") crashing on a Joker on 25 Oct 44. Beside that note, however, is a second note warning me to review the entry, since contradictory evidence claims the loss was on a later date. (Dana Bell) (Air Britain Serials) Engine difficulties resulted in a stall and crash (Norman Malayney)</t>
  </si>
  <si>
    <t>HR160 of 8 OTU rolled and spiralled down to crash and burn near Whitland, Cardiganshire killing crew. (Post on RAF Commands Forum) Dived into ground nr Witland Carmarthen 4.5.45 (Air Britain Serials) 04.05.45 8 OTU. HR160 Aircraft in flight at between 5,000 and 6,000 feet, rolled and spiralled down, crashed and burned near Whitland, Carmarthenshire, killing crew. Aircraft was coded '42'.(Mosquito Crash Log) Crew probably ROSS, Donald Llewellyn Buchanan - W/O(Pilot) - 1320063 - RAFVR - Mortlake Crematorium, Surrey.  SIMS, Andrew Edward - F/S(Nav) - 1653048 - RAFVR - Oystermouth Cemetery, Glamorganshire. (Col Bruggy at http://www.rafcommands.com/forum/showthread.php?18429-450504-Unaccounted-Airwoman-amp-Airmen-04-05-1945)</t>
  </si>
  <si>
    <t>22.03.1945 1916 692 to Berlin from Graveley . Lost without trace (BCL). W/O IM MacPhee +, Sgt AV Sullivan +, both rest in Berlin 1939-45 War Cem, mistakingly listed with 629Sqn. Claim by Karl-Heinz Becker of 10./NJG 11 according to Czech site. 21/22 March 1945, Serial Range PF379 - PF415. 37 Mosquito B.Mk.XV1. Powered by Merlin 72/73 engines. Part of a batch of 195 delivered by Percival Aviation (Luton) between 15May44 and 5Dec45. Airborne 1916 21Mar43 from Graveley. Cause of loss and crash-site not established. Both are buried in the Berlin 1939-45 War Cemetery. W/O MacPhee was the son of Dr.Burgess MacPhee of Blackburn. W/O I.M.MacPhee KIA Sgt A.V.Sullivan KIA There has been sime confusion with this Sqdn been listed as 629 Sqdn which was never formed. (Chorley via Lost Bombers) Missing (Berlin) 22.3.45 (Air Britain Serials) Becker's claim was at 21.34 German time (http://www.manetec-10.de/apps/luftwaffe/base.nsf) "On 21 March I was ordered to scramble against an incoming Mosquito in the Berlin area. Takeoff was at 2103 hours. Over the target (I was) greatly impeded by engine trouble. At 2132 I achieved a good firing position below and to the right at a range of 250 - 150m. I witnessed bits of the fuselage and wing (of the enemy aircraft) which immeidately resulted in flames. Thereupon I pulled up and away, over the target. My port engine was damaged by debris from the e/a, thus I could no longer observe it. I landed safely back at home base at 2154 hrs. According to the Egon system my attack took place in grid reference GG 5/6." (Combat report quoted in "German Night Fighter Aces of World War 2".</t>
  </si>
  <si>
    <t>During the airborne operation of 24 March 1945 a 25th BG Mosquito, escorted by eighth P-51 Mustangs of the 479th FG took off on a "special mission" in the airborne landing area. Despite its heavy escort, the Mosquito was mis-identified by a 36th FG Thunderbolt who promptly shot it down. My interest in this particular aircraft/crew is the special,captured, German IFF equipment. (Ron Putz) MACR 13437, 24 March 1945, 25 Group. 24.03.1945 Mosquito P.R. XVI, NS711, S. 25th BG, 654th BS. 1st Lt. Carrol B. Stubblefield O-740303 KIA, MACR 13437. a/c crashed at Messinghausen/Germany (Hans Ploes) Mosquito was on an H2X mission, flying ahead of the Eighth Air Force Bombers - intention was to lead the Mustangs to German fighters as they climbed to make their attack. Navigator was 1st Lt. James B. Richmonnd, Stubblefield was killed. (Martin Bowman - MH Bowman gets the wrong year in Osprey 9, should be '45 not '44. Also, H2X missions were apparently to prepare "radar maps" for use by the heavies, so the latter would be able to bomb through overcast) see NS752 March 24th, 1945 - USAAF Mosquito NS711. Misidentified and shot down by a USAAF P-47 of the 36th Fighter Group (9th Air Force) at about 1700 hours. The Thunderbolt pilot and his wingman climbed to engage from 17,000 feet. The Mosquito was at 18,500 feet when the pilot, Lt. Carroll B. Stubblefield, banked to present the national markings which were not recognized, probably again due to the lighting conditions. Stubblefield's plane also had a red tail to discourage attack by friendlies, but it's not clear if the ground attack pilots were briefed. The Mosquito had a top cover of eight P-51s of the 479th Fighter Group (8th Air Force) but they were unable to make radio contact with the P-47s until after the Mosquito was destroyed. The pilot was killed but the navigator, Lt. James B. Richmond, bailed out safely and was captured. Crash site near Brilon, Germany. (12 O'Clock High! Board) Coded S on 654th BS, 25th BG (Alex Smart) 479thFG P-51s were flying top cover for Mosquito, when two P-47s joined the P-51s and then dove on the Mosquito which was unarmed &amp; shot at it setting one engine afire, and exploded breaking into three pieces, one parachute was observed. The P-51s gave chase to the P-47s which had a yellow ring around the nose &amp; yellow tail &amp; had sqd markings of 7UV &amp; M70. the P-51 pilots made every effort to stop the P-47s pilots from shooting at the Mosquito, to the point of flying along side them &amp; telling them not to. The P-51s stayed with the P-47s untill the P-47s &amp; P-51 sqd leader landed at the P-47 base. No mention of P-47s pilots outcome on MACR. The P -47 Code 7U and Yellow markings were 23d FS , 36th FG (http://forum.armyairforces.com/m_148544/tm.htm) (Air Britain Serials)</t>
  </si>
  <si>
    <t>S/L W. Corbet and Ltn. Per Breivik (Norwegian) both killed. Crashed between Lydney and Gloucester. Aircraft was on a cross-country night exercise to be conducted at high level. It dived however into the ground at a railway line and was completely smashed, possibly due to loss of oxygen. (http://www.luftwaffe.no/Table2.htm) Dived into ground nr Lydney Glos. 6.5.45 (Air Britain Serials) 06.05.45 PFNTU. KB233 Believed pilot lost control on high level cross-country due to anoxia, aircraft broke up in the air out of control and crashed on railway line between Lydney and Gloucester, killing crew. (Mosquito Crash Log)   PFNTU6/05/1945 Training KB233 Mosquito XX T/o Warboys fo a high level night cross country. Dived at 0010 and disintegrated, the bulk of the wreckage being recovered from the railway line between Lydney and Gloucester, S/L W HCorbet DFC 24 41152 HALTON (ST. MICHAEL) CHURCHYARD 2706427 7/05/1945,  1stLt P E RBrievik    NOT KNOWN ???????? 7/04/1945 (http://www.156squadron.com/display_newpff_roll.asp?ID=PFNTU) This aircraft was flown by either W/C Wooldridge with F/O C.J. Burns RAAF or Kirk Kerkorian with F/O L. J. Stuart, RAAF, when they set a (then) record time for crossing, Wooldridge being the faster, in May 1944. The crossing was 6 hours 46 minutes from takeoff to landing (2 hours 5 minutes faster than the time recorded a week earlier by a Liberator), 5 hours 40 minutes coast to coast. Kerkorian's time was 7 hours, 9 minutes. The other aircraft was KB263, though as noted it is not clear which crew was on which aircraft. ("Mosquito!" by Joe Holliday) Corbet apparently died on the 7th (http://www.rafcommands.com/forum/showthread.php?18449-450507-Unaccounted-Airmen-07-05-1945)</t>
  </si>
  <si>
    <t>Served with 464 Sqn, under RAF control 10/43 to 21/1/44. w/o Crash landing, Hunsdon. (Brian Fillery's website) 21/22 January 1944, two crew injured (FCWDv4) Coded SB-Y, P.O A.E. Verren and P/O E.W. Rogers injured after aircraft hit by flak. (2nd TAF). Stalled on approach after cockpit lighting failed Hunsdon 21.1.44 (Air Britain Serials) 21.01.44 464 Sqn. HX964 Aircraft went out of control on approach and crashed three hundred yards east of Hunsdon aerodrome. Crew safe. (Mosquito Crash Log) 
Then on the 22nd, a 'FLOWER' ops was on the cards, a 15 minute air test then briefing for that nights work. This time the nature of the operation was to deny the use of an airfield to the Luftwaffe by shooting down aircraft trying to land, or in the circuit, while the flarepath was lit, upon hearing the Mosquito orbiting the airfield, the German aircraft were often diverted to another airfield. Being short of fuel many opted to try and get down but fell victim to the immense firepower of the Mosquitos four 20mm Cannon. Those German aircraft that did divert, often found that the diversionary airfield also had a Mosquito lurking in the circuit!
The target for Ernie and P/O Verren and their trusty Mosquito SB-Y that night was the German night fighter airfield at Leeuwarden in Holland. The aircraft was loaded with 2 x 500lb MC bombs, these were specially short tailed bombs and were carried in the bomb bay nestling behind the breech blocks of the four 20mm cannons.
During the attack their aircraft was badly shot up and they limped home to Hunsdon. They arrived over the airfield at 2200, on approach to the northern end of the secondary runway the cockpit instrument lighting failed. With the pilot P/O Verren not being able to see the airspeed or other vital instruments, HX964 stalled a wing and the aircraft came down heavily in a field just 400 yards short of the runway suffering severe damage as it did so. Both Ernie and Pilot Officer Verren were seriously injured. The were taken to the nearby Haymeads Hospital in Bishops Stortford where they were both treated for their injuries. Pilot Officer Verren returned to duties almost a month later on the 23rd of February. 
Pilot Officer Ernie Rogers was still on the seriously ill list for another three days, and was released from Haymeads Hospital on the 26th of February. He then spent considerably more time at the RAF Hospital at Ely in Cambridgeshire until he was well enough to be discharged. He never flew on ops again. Ernie had spent 335 hours and 55 minutes in the air, a long journey from Cootamundra, New South Wales to Hunsdon in Hertfordshire. Upon his return to Australia,  Ernest resumed his career as an accountant
© Denis Sharp 2014
(http://www.wartime-airfields.com/raf-hunsdon-air-ground-crew-stories2.html)</t>
  </si>
  <si>
    <t>Believed to have been damaged by flak, with the pilot putting down on the water to avoid the aircraft falling into enemy hands. S/L Alastair "Ice" Taylor, DFC** and Sgt. Sidney E. Horsfall KIA. Taylor had been the first reconnaissance pilot to complete 100 sorties (Osprey 13) Claim by JG 77 - 4 December 1941 Uffz. Rudolf Fenten 1 JG 77 Mosquito Drontheim - 1st 28 yes LY-U (Neil Hutchinson) On 4 December, Taylor, who by now was the first PR pilot to fly over 100 sorties, was lost, along with his navigator, Sgt Sidney Edward Horsfall, when W4055 faield to return from a sortie to cover Trondheim and Bergen. It is thought they were badly shot up by new German high-level anti-aircraft guns, and then shot down by Uffz Rudolf Fenten of 1./JG 77 as his first victory at 15:20 hrs near Stavanger at map reference Lg 49 433, 35 km west of Feistein. Both crew are commemorated on Runnymede Memorial. After 88 sorties, this was the first loss of a PR Mosquito. (Coastal Command Losses) 04/12 1 PRU W 4055 PR 1: T/o Wick. FTR from PR sortie over Trondheim &amp; Bergen. LY-N Mosquito believed to have been hit by high level flak. Aircraft crashed into sea. S/L A L Taylor DFC &amp; bar &amp; Sgt. S E Horsfall killed (Mosquito Crash Log - ?) Missing from PR mission to Trondheim 4.12.41 (Air Britain Serials) Aircraft christened "Benedictine". (https://books.google.com.au/books?id=Gx85T-eYPdQC&amp;pg=PA8&amp;lpg=PA8&amp;dq=w4055+mosquito&amp;source=bl&amp;ots=Y1N_ONfv1y&amp;sig=lMhpHDtfuOaX1FvhloWe3D5ayqQ&amp;hl=en&amp;sa=X&amp;ei=Q3UOVcmYGOXFmQW384KIDg&amp;ved=0CB4Q6AEwAA)</t>
  </si>
  <si>
    <t>10/11 August 1944, around 0100, shot down by flak near Breux sur Avre in the Dreux-Chartres-Domfront area. F/O R.S. Cohen and F/S P.G. Deaves both killed (2nd TAF). http://aerosteles.hydroretro.net/fiche.php?code=breux-mosquito 48° 45' 45.81" N 1° 4' 50.33" E (48.7627250 1.0806472) Missing from night intruder over Normandy 11.8.44 (Air Britain Serials) Dans la nuit du 10 au 11 Août 1944, 14 Mosquitos du 613 Squadron (RAF) décollèrent de leur base de LASHAM (Angleterre) pour une mission "Intruder" (attaques d'opportunité sur des objectifs allemands au sol) sur le secteur Chartres- Dreux-L'Aigle-Domfront.
Parmi ces appareils, figurait le Mosquito Nr NT 106 piloté par le F/O Robert Simon COHEN, accompagné de son navigateur F/Sgt Peter Georges DEAVES.
Selon le témoignage du navigateur John VICK volant sur le mosquito Nr PZ 194 du 613 Squadron, son chasseur prit pour cible un train allemand stationné à proximité de la gare de Tillières-sur-Avre. 
A la recherche d'objectifs, le Lieutenant COHEN demanda par radio s'il y avait de l'activité dans le secteur et le navigateur VICK répondit favorablement. Le Lt R.S. COHEN avec son coéquipier prirent alors la direction de Tillières-sur-Avre en vue d'attaquer une seconde fois le train allemand repérer par John VICK.
Or, entre les deux attaques, les soldats allemands eurent le temps de se réorganiser et la Flak située sur les hauteurs de Tillières-sur-Avre était de nouveau opérationnelle. Lorsque le Mosquito arriva au-dessus de la ville, il fut immédiatement pris  pour cible par la Flak. Mortellement touché, l'appareil perdit de l'altitude et s'écrasa à Breux-sur-Avre et les deux aviateurs périrent.
(http://forcedlanding.pagesperso-orange.fr/deaves.htm)</t>
  </si>
  <si>
    <t>Stalled at low altitude and crashed nr Berwick 17.5.45 (Air Britain Serials) 17.05.45 54 OTU. HK250 Flying at 300 feet, pilot turned too sharply, stalled and crashed at map reference U4977 in Berwickshire. (Mosquito Crash Log) BRAY, Ronald Norman Geoffrey - W/O - 1319036 - RAFVR - Runnymede Memorial, Surrey. [ Mosquito XVII - HK250 - 54 OTU ].  DAVIES, Arnold - Sgt (Nav-WoP) - 1686531 - RAFVR - Failsworth Cemetery, Lancashire. [ Mosquito XVII - HK250 - 54 OTU ]. (http://www.rafcommands.com/forum/showthread.php?18543-450517-Unaccounted-Airwoman-amp-Airmen-17-05-1945)</t>
  </si>
  <si>
    <t>To MoS 12.6.47 (Air Britain Serials) Mosquito Squadrons of the RAF says this aircraft was on 406 Squadron, and a painting by RW Bradford implies it was responsible for a victory as HU-S.</t>
  </si>
  <si>
    <t>From Cummings' Price of Peace 
Unauthorised practice attack on a train during a low level formation flying exercise. NS852 was travelling faster than LR360 and began to overtake it. It passed underneath LR360 and he pilot then allowed his aircraft to strike LR360, causing a fire to break out in the starboard engine. The aircraft then crashed ouit of control and destroyed in the fire. LR360 returned to base safely.
Crew of NS852 killed:
F/S Frederick John Jackson
Sgt John Stirling Taylor.
30-5-45
13 OTU
Mosquito NS852
After practice attack on train, NS852 passed under leader LR360 and struck him. NS852 was seen to be on fire, crashed and burnt out at Manor Farm, Tytherton, Wiltshire. LR360 was damaged.
See:
De Havilland Mosquito Crash Log.
Smith,David J.(comp.)
Earl Shilton:Midland Counties Pubs.,1980 (2nd, fully rev. ed.)
p.36
(http://www.rafcommands.com/forum/showthread.php?t=5886) Collided with LR360 during practice attack on train caught fire and crashed East Tytherton Wilts. 30.5.45 (Air Britain Serials) 30.05.45 13 OTU. NS852 After practice attack on train, NS852 passed under leader LR360 and struck him. NS852 was seen to be on fire, crashed and burned out at Manor Farm, Tytherton, Wiltshire. LR360 was damaged. (Mosquito Crash Log)  JACKSON, Frederick John - F/S(Pilot) 1564513 - RAFVR - Billingham (St. Cuthbert ) Churchyard, Durham. [ Mosquito VI - NS852 - 13 OTU ]. TAYLOR, John Stirling - Sgt (Nav) - 1820876 - RAFVR - Glasgow (Riddrie Park) Cemetery, Glasgow. [ Mosquito VI - NS852 - 13 OTU ]. (http://www.rafcommands.com/forum/showthread.php?18588-450530-Unaccounted-Airmen-30-05-1945)</t>
  </si>
  <si>
    <t>Lost in Canada 4-6-1945, Mosquito from No. 7 O.T.U. went missing at 18:50 Zulu. P/O's P.M. Cook - 167967 and P/O F.E.W. Stevenson - 168399, but don't know their functions on board. (Henk Welting and Chris Charland) RCAF Accident Debert NS .45 (Air Britain Serials) COOK, Percy Molyneux - P/O - 167967 - RAFVR - Ottawa Memorial, Ontario, Canada. [ Mosquito B.XX - KB254 - 7 OTU ].  STEPHENSON, Frank Edward William - P/O - 168399 - RAFVR - Ottawa memorial, Ontario, Canada. [ Mosquito B.XX - KB254 - 7 OTU ]. (http://www.rafcommands.com/forum/showthread.php?18618-450604-Unaccounted-Airmen-04-06-1945)</t>
  </si>
  <si>
    <t>KA260 crashed 17 June 1945 in Gaspe (latitude 48 degree 25 minutes north, longtude 67 degrees 33 minutes west), 1200 hours during daylight ferry trip; aircraft crashed into a mountain. Eye witnessed said aircraft circled overhead very low before disappearing into nearby range of mountains. Pilot was a civilian, Brian James DUIGAN, son of Major-General Sir John Duigan (Defence HQ, New Zealand); born 6 May 1919 in New Zealand although he gave his address as Knightsbridge, London. Accepted for Ferry Command pilot training, 1 January 1943 and soon afterwards began delivering Dakotas, Baltimores, Marauders. Involved in following Mosquito deliveries: KB117 (February 1944), KB203 (April 1944), KB232 (April 1944), KB345 (July 1944), KN199 (August 1944), KB451 (September 1944), KB501 (November 1944). Wireless operator was James Stanley TEGART, born 11 April 1917 in Collingwood, Ontario; address given as Lachine, Quebec; accepted for Ferry Command training on 5 May 1941; first delivery (Hudson AK872) in July 1941; numerous deliveries thereafter including Mosquito KB361 (July 1944) and KB512 (November 1944). Duigan was flying as a civilian in Transport Command (previously Ferry Command). Note that his 'rank' is that of Captain (as recorded in the CWGC Register) and not Plt Off, Fg Off or other such as would be the case were he a member of the air force. Previously he had served with the Air Transport Auxiliary (ATA), and before that with the RAF and RNZAF. 
 From my 'For Your Tomorrow - A record of New Zealanders who have died while serving with the RNZAF and Allied Air Services since 1915 (Volume Two: Fates 1943-1998)':
Sun 17 Jun 1945
TRANSPORT COMMAND
Delivery flight from Canada to Prestwick, Scotland
45 Group, RAF (Dorval, Quebec)
Mosquito B.26 KA260 - took off from Crumlin Airport, London, Ontario, at 0833 (0933?), for Goose Bay, Labrador, but en route encountered low cloud, rain, icing, and very unusual atmospheric conditions which made wireless communication almost impossible. At about noon was sighted flying off course by Quebec farmer Wilfred Ross near St Irene, some 35 miles south (SE?) of Mont Joli. In heavy rain, with clouds covering the mountain tops down to 500 feet, the Mosquito circled the farm three times before flying off to the NE. Moments after disappearing from view into a valley it struck trees on the eastern slope of a heavily wooded, 1200-foot high hill, cartwheeled and disintegrated. Both crew died, the pilot being buried at Metis Beach, 8 miles NE of Mt Joli.
Pilot: Capt Brian James DUIGAN, RAF Transport Command - Age 24.
Duigan, one of a number of civilian aircrew employed by the Command, had been on ferrying duties since February 1943 and was undertaking his 26th trans-Atlantic delivery flight. He had previously served in the RNZAF and RAF as a short service commission officer.
(Errol Martyn at http://www.rafcommands.com/forum/showthread.php?p=27620&amp;highlight=Mosquito#post27620) Flew into mountain in bad visibility 5m W of St.Irene Mont Joli PQ 17.6.45 (Air Britain Serials)   DUIGAN, Brian James ( New Zealander )- Captain - RAF Transport Command - Metis Beach (United Church ) Cemetery, Quebec, Canada. [ Mosquito B.26 - KA260 - Ferry Command ].  TEGART, James Stanley ( Canadian ) - P/O - RAF Transport Command - Toronto (Park Lawn ) Cemetery, Ontario, Canada. [ Mosquito B.26 - KA260 - Ferry Command ]. (http://www.rafcommands.com/forum/showthread.php?18766-450617-Unaccounted-Airmen-17-06-1945)</t>
  </si>
  <si>
    <t>One crew killed (The Mossie 29) 01/07/1945 Mosquito W4053 of 16 OTU was landing with one propeller feathered when it swung and hit a tree at Barford St John. F/O W J Mepham DFC and Lt(A) W G Addison-Scott RNVR were both killed. (http://www.couplandbell.com/marg/crashes1945.htm) Engine caught fire on approach Barford St John 1.7.45 (Air Britain Serials) 01.07.45 16 OTU. W4053 Landing with one engine feathered at Barford St. John aerodrome, swung and crashed into a tree, killing one. (Mosquito Crash Log) MEPHAM, William James - F/O (Pilot) - 159575 - D.F.C - RAFVR - Beckenham Crematorium &amp; Cemetery, Kent - [ Mosquito III - W4053 - 16 OTU ]. (http://www.rafcommands.com/forum/showthread.php?18876-450701-Unaccounted-Airmen-01-07-1945)</t>
  </si>
  <si>
    <t>SOC 31.1.47 (Air Britain Serials) Christened "Saskatoon" (http://www.britmodeller.com/forums/index.php?/topic/234984222-canadian-mossie-bxxs-serial-numbers-help-please/)</t>
  </si>
  <si>
    <t>27.09.1943 Intruder Sortie 264 to Rheine from Predannack . Lost without trace (FCL). F/O Denis Leslie West MiA, F/S Peter Eric Gilbert Utton +, no further information 27/28 September 1943 from FCWD v 4. Took off 19.40 (http://bb.1asphost.com/lesbutler/tony/tonywood.htm) Missing from night intruder mission 28.9.43 (Air Britain Serials) Both crew members remembered on Runnymede. A German single-seat nightfighter reported having been in combat with a British aircraft near Zandvoort: 27./28.09.43: Fw. Chanteleau, Herbert (9./JG 300) FSA, wounded, Bf 109 G-6, 26039, near Overdeen, 6 km NE Zandvoort (NL). Combat with night fighter, baled out, aircraft 100% damage. MH wonders if the 264 aircraft may have been damaged in this combat, perhaps by debris, and later crashed in the North Sea.  Chantelau's account in "Jagdgeschwader 300 Wilde Sau" suggests he was over the north sea at the Dutch coast, heading east when he was shot down by a hail of tracers, having taken off at 23:00 to chase Mosquito bombers which were heading home from Brunswick.</t>
  </si>
  <si>
    <t>28.06.1944 0010 operation around Vitry-le-Francois 192 BS from Foulsham badly shot about, crash landed. Friston airfield, Sussex 0253 (BCL). F/O WJ Crimmen ok, F/L RO Burgess ok, repair abandoned 04.08.1944. Aircraft which attacked DK327 was another Mosquito (Mosquito) 27/28 June 1944 (Chorley via Lost Bombers) Damaged by Allied aircraft and crashlanded at Friston 28.6.44 (Air Britain Serials) 28.06.44 192 Sqn. DK327 Crash landed at Friston aerodrome after being attacked by 'friendly' fighter. Crew unhurt. (Mosquito Crash Log) F/O Crimmen (sic) with F/Lt Burgess in Mosquito 'N' carried out a special duty flight to Vitry le Francois. While over enemy occupied territory, this aircraft was badly shot up and was unable to reach base. It crash landed at Friston. Neither the pilot nor the special observer was injured. I have a copy of the report for this incident which was friendly fire as they saw the Mossie that did it (probably Rice of 141 Sqn who claimed a Ju 88 near Cambrai at 0122 hrs; they were attacked 0120 hrs). It was Mossie DK327/N and the crew were Fg Off W J Crimmin DFC &amp; Flt Lt R O Burgess which came down at Friston 0253 hrs. (http://forum.12oclockhigh.net/showthread.php?t=42034)</t>
  </si>
  <si>
    <t>Failed to return from an offensive patrol 19/20 November, F/S Bentley and Sgt Causeway missing. ORB has this as HX798, YP-U, however that is not a valid Mosquito serial number. MH believes it was actually HX869 based on other ORB entries and the date of the first HX789 appearance, note also similarity in serial number. SOC 11.46 (Air Britain Serials)          A website dealing with WW II in San Marino (web.educazione.sm/.../2a_guerra_mondiale_SanMarin...) says that the a/c had crashed "a causa della nebbia", or due to fog. San Marino Town cemetery contains two Commonwealth war graves. These are the graves of: Pilot: F/Sgt Donald Hepworth Bentley, 1213930 (RAFVR), died on 20.11.1943. Navigator: Sgt Victor Horace Causeway, 1323213 (RAFVR), died on 20.11.1943. (http://forum.12oclockhigh.net/showthread.php?t=39321) "Cimitero di Montalbo 20 novembre 1943, due aviatori inglesi si schiantano, a causa della nebbia, in località Montecchio. La tomba è costituita da blocchi sovrapposti sormontati dall’elica"  (http://www.google.com.au/url?sa=t&amp;rct=j&amp;q=&amp;esrc=s&amp;source=web&amp;cd=1&amp;ved=0CCAQFjAA&amp;url=http%3A%2F%2Fweb.educazione.sm%2Fscuola%2Faddendum%2Fpercorsostorico%2F2a_guerra_mondiale_SanMarino.ppt&amp;ei=GkCVVejyJsr98QXnjqiYCg&amp;usg=AFQjCNFde9S7eZ5hxQAaXFdtmEm3bgP1nQ&amp;sig2=wms_IJLYu1r1if2vJPHMJQ&amp;bvm=bv.96952980,d.dGc)</t>
  </si>
  <si>
    <t>Received from No.27 Movements Unit, 2 June 1943; casualty cards indicate it was lost on operations, 21 November 1943. F/O H.S. Schellenburg and F/O T. Thomson killed. TH-B, letter on list dated 2 September 1943. (Hugh Hallliday) The weather on Sunday, 21st November 1943 was cloudy with fog — and later in the day there was drizzle after midnight ...so typical for November. The young Canadians' Mosquito VI was practising low-level flying when the starboard engine cut out as they were coming in to land. It overshot and crashed. The Mosquito exploded immediately in flames and was burnt out in a field near a little church in Lyminster, West Sussex about three miles from the aerodrome where the Canadians were based. The Mosquito was coded THB. The "TH" being the 418 Squadron codes and the "B" the individual aircraft letter. The aircraft had a serial number recorded as HJ742. (http://www.findon.force9.co.uk/0596_the_findon_connection_with_the_lyminster_crash.htm) At Lyminster a 418 Squadron Mosquito over shot on a single-engined landing at Ford and crashed near Lyminster Church killing Flying Officer T. Thomson and Flying Officer H. Skellenberg. (http://web.archive.org/web/20040309225032/www.hurricane.fsbusiness.co.uk/worthingruraldistrict.htm) Crashed during attempted overshoot at Ford Lyminster Sussex 21.11.43 (Air Britain Serials) 21.11.43 4l8Sqn. HJ742 Crashed on overshoot three hundred yards N.E.of Church Leominster, after single engine landing. (Mosquito Crash Log) https://www.yumpu.com/it/document/view/15369348/immagini-storia-memoria-portale-per-leducazione/51</t>
  </si>
  <si>
    <t>H.J. van der Pol. This airman was killed 3-7-1945 flying Mosquito RF600 with 110 Sqn and lies buried Taukkyan War Cem., Myanmar. His parents lived on Guernsey, Channel Islands. Don't know whether he had Dutch roots. (Henk Welting) 636850 Sergeant Hendrick John VAN DER POL (P. McMillan on RAF Commands Forum) Hit bump on take-off bounced and wing hit ground Kinmagan 3.7.45 DBF (Air Britain Serials) GORDON, James - F/S (Nav) - 1682053 - RAFVR - Taukkyan War Cemetery, Myanmar - [ Mosquito VI - RF600 - 110 Sqdn ].  VAN DER POL, Hendrick John - F/O (Pilot) - 53971 - D.F.M - RAF - Taukkyan War Cemetery, Myanmar - [ Mosquito VI - RF600 - 110 Sqdn ].</t>
  </si>
  <si>
    <t>17.08.1943 2052 occupy Luftwaffe to cover Peenemünde raid 139 Sqn to Berlin from Wyton shot down by night fighter, crashed. near Berge, 5km WNW Nauen (BCL). F/O AS Cooke +, Sgt DAH Dixon +, Cooke reported buried in Döberitz. 18.08.43 Uffz. Edmund Rajzner 4./JG 300 Mosquito  W. Berlin: 5.500 m. 00.17 Film C. 2031/II Anerk: Nr. - Nav was Sgt David A.H. DIXON - 1340494, whose name is commemorated on Panel 147 of the Runnymede Memorial.COOKE reported initially buried in the temp. mil. cem. at Dalgow-Döberitz near Berlin; don't know whether he was exhumed and reinterred in the Berlin War Cem., but now rests in Wichita Falls, USA.(Henk Welting, http://www.rafcommands.com/forum/showthread.php?t=7839) Missing (Berlin) 18.8.43 (Air Britain Serials)</t>
  </si>
  <si>
    <t>19.08.1943 2106 139 to Berlin from Wyton crashed. near Düsseldorf (BCL). Sgt FJ Ross RAAF +, Sgt CCO Hellyer RAAF +, initial buried at Nordfriedhof Düsseldorf. 19/20 August 1943, DZ348 was initially issued to No.105 Sqdn, as GB-K and flew its first operation with 105 Sqdn 23Oct42 Airborne 2106 19Aug43 from Wyton. Cause of loss not established. Crashed near D_sseldorf, where both were buried in the Nordfriedhof. Their graves are now located in the Reichswald Forest War Cemetery. Sgt F.J.Ross RAAF KIA Sgt C.C.O.Hellyer RAAF KIA (Lost Bombers) Missing (Berlin) 29.8.43 (Air Britain Serials) A Luftwaffe single-engine night fighter made a claim as follows: Fw Werner Hakenjos JG300, (http://www.rafinfo.org.uk/BCWW2Losses/1943.htm). However, Lorant's "Jagdgeschwader 300 Wilde Sau" says this claim was made at 00:25 over Berlin, the pilot claiming to have seen a wing break away. This is not consistent with the crash site in Duesseldorf, as Lorant notes. Another source says this claim was made on 17/18 August according to Lorant.</t>
  </si>
  <si>
    <t>BOYD, Wt Off Kenneth Leslie, NZ411381, RNZAF - Mosquito Pilot 540 Sqn, RAF - 21 Aug 1944 (Age 24); Runnymede Memorial.and F/S H.R. Read MIA. Luftwaffe claim: 21.08.44 Ofw. Müller 10./JG 300 Mosquito  TE-3 (W. Darsser Ort) at 6.000 m. 15.55 Film C. 2025/I Anerk: Nr.7 Missing from PR mission to Stettin 21.8.44 (Air Britain Serials)</t>
  </si>
  <si>
    <t>To Armee de l'Air 31.7.46 (Air Britain Serials) My late father (navigator) sitting on the wing of Mosquito SM-U serial number NT198 in late August or early September 1944 whilst in the Polish Air Force (PAF). Pilot S Zygnerski is in the cockpit. He flew 3 sorties in 2 GSU and 50 in 305 Squadron during the Battle of Normandy. The 12 swastikas on the nose were placed by the former NZ air crew (Suckling/Mehigan) with one per sortie flown in June 1944. The Popeye on the hatch was also placed by the NZ crew in homage to their C.O. S/Ldr Fred "Popeye" Lucas. The Mosquito was repaired and sold to France after the war. The caption reads: Mosquito, we fought in - soon after the photo it was shot and burned after forced landing (on the airfield in England, reached on the last drops of fuel). The plane was damaged on their 39th sortie in 305 Squadron. The RAF records the sortie on 3-4/10/1944 02:40-05:50. Attack enemy movements in region Osnabruck-Rheine-Hengelo-Zutphen: Hit by flak in T/A (target area) and landed at Ford. 
 ( http://www.pyxis.com.au/Links.htm)</t>
  </si>
  <si>
    <t>SOC 10.1.47 (Air Britain Serials) Photo shows this converted to 4,000 lb bomb-bay, and two-stage Merlins, though Sharp &amp; Bowyer do not include it in their list of such conversions.</t>
  </si>
  <si>
    <t>to USAAF as 43-34924 (Air Britain Serials) Photo from starboard side shows ~924 to have been "Faintin' Floozie III", Col. Polifka's aircraft.</t>
  </si>
  <si>
    <t>Prop ran away swung on landing and u/c collapsed San Severo 15.7.44 (Air Britain Serials) Squadron ORB says starboard engine went u/s after takeoff - first attempt at landing had to be aborted due to a low-flying Fortress passing in front, on second attempt two Fortresses passed in front, Mosquito had to weave through but crashed on landing, crew OK (Squadron returns)</t>
  </si>
  <si>
    <t>Engine cut on PR mission flew into ground on approach 2m SW of Gioia 2.9.44 (Air Britain Serials) Lt. S.C.R. Saunders and Lt. I.H. Impey both killed (ORB)
Name: IMPEY 
Initials: I H 
Nationality: South African 
Rank: Lieutenant 
Regiment/Service: South African Air Force 
Unit Text: 60 Sqdn. 
Age: 20 
Date of Death: 02/09/1944 
Service No: 543034V 
Additional information: Son of Robert L. and Adele Impey, of Claremont, Cape Town, South Africa. 
Casualty Type: Commonwealth War Dead 
Grave/Memorial Reference: VII. D. 27. 
Cemetery: BARI WAR CEMETERY 
Name: SAUNDERS 
Initials: S C R 
Nationality: South African 
Rank: Lieutenant 
Regiment/Service: South African Air Force 
Unit Text: 60 Sqdn. 
Date of Death: 02/09/1944 
Service No: 103552V 
Casualty Type: Commonwealth War Dead 
Grave/Memorial Reference: VII. D. 25. 
Cemetery: BARI WAR CEMETERY 
(CWGC)</t>
  </si>
  <si>
    <t>Crashed on takeoff due to failure of port engine, both crew OK. Maj. Allam and Captain Roth, "only very fine handling by the pilot averted a major catastrophe, and the aircraft eventually came to rest amongst the trees and bushes at the North end of the aerodrome, with the undercarriage intact, but with about two feet of each wingtip missing. The crew were uninjured and the aircraf a Cat. II casualty. (Squadron summary for October 1944) SOC 6.9.45 (Air Britain Serials)</t>
  </si>
  <si>
    <t>Engine cut after take-off for air test bellylanded 5m E of San Severo 30.10.44 (Air Britain Serials) Mosquito NS627 with Lieut. Van der Hoff flying and A/M Weir as a passenger took off on a test flight on the 30th, and the Port engine cut immediately after becoming airborne. The Pilot feathered the unserviceable prop, but was unable to maintain flying speed and height on the remaining engine and belly-landed about two miles from the aerodrome. The fuselage broke in two, and the aircraft is a Cat. III casualty, but again the crew were fortunate and escaped injury. (Squadron Summary for October 1944)</t>
  </si>
  <si>
    <t>See also HK399. NFT 7.44 (Air Britain Serials) The 60 Squadron narrative for August 1944 indicates that LR409 was promised to 60 Sqn, having been rebuilt in North Africa, by Air Vice Marshal Dawson of M.A.A.F. in an interview with Major Allam on 18 August, after the O.C. of 336 Wing, W/C Hughes, authorised Allam to travel to Algiers to explain to Dawson the dire shortage of operational aircraft on 60 Sqn. Delivery of LR409 was promised for 28 August, though the narrative does not mention if this deadline was kept. The return for September 3 indicates that a Mk.IX Mosquito was lost on a ferry flight from Blida, Lt. Hargrave and Lt. Rees both missing. The narrative for September reads: "The squadron unfortunately lost another aircraft and crew during the month. At 14.42 hours on Sept 2nd, Lt. R.A. Hargrave and his Observer Lt. F.G. Rees took off from San Severo aerodrome in Mosquito 469 for Blida, where they were to collect a new aircraft allotted to the squadron. From information received it appears that Lt. Hargrave and his Observer left No. 162 M.U. Blida at 12.45 hours on 3rd September 1944 on their return journey. At 14.56 hours a message was picked up by a Fixing Station on the N.W. tip of Sicily to the effect that they were in trouble and might have to ditch. No news has since been heard of the aircraft. Air Sea Rescue at Palermo instituted a search at first light the following morning using both aeroplanes and launches but although they continued for another two days, no trace was found of the A/C or its occupants." The Interrogation Reports in the Squadron records specify which aircraft is used on the sortie reports, however MH can find no trace of LR409 ever having been listed on a sortie. As Air Britain has no information on the fate of LR409 (NFT - no further trace), and no record of a Mosquito loss on 3 September, MH feels sure it is LR409 which was lost on the ferry flight.</t>
  </si>
  <si>
    <t>f</t>
  </si>
  <si>
    <t>16.06.1944 Beach Night patrol 409 from Hunsdon or detachment West Malling baled out over France. Lost without trace (FCL). F/O AB Sisson pow, F/O DS Nichoson pow, no further info 15/16 June 1944 (FCWDv4) Friendly Fire (Brian on 12 O'Clock High board http://forum.12oclockhigh.net/showthread.php?t=2670&amp;highlight=friendly&amp;page=17) Missing on patrol over Normandy 16.6.44 (Air Britain Serials)  May have come down at Fontane le Dun, 21 km SW of Dieppe at 0300, according to a German list of air crashes at footnote.com.</t>
  </si>
  <si>
    <t>Served with 464 Sqn, under RAF control 6/44 to 2/6/44. Failed to Return From Operations France. (Brian Fillery's website) FTR 2/3 June 1944 (FCWDv4) Coded U, failed to return from an intruder to Laon/Athies, F/O R.A. Faulafem and F/O R.W. Wilkins both KIA, time estimated around 0130. (2nd TAF). Missing (Laon/Athies) 3.6.44 (Air Britain Serials) ORB confirms target was Laon / Athies. Faulafer was a member of the RCAF, remembered on the Runnymede Memorial. Wilkins was RAFVR, also remembered on Runnymede.</t>
  </si>
  <si>
    <t>03.06.1944 Intruder sortie 418 to Laon/ Athiens airfields from Holmsley South . Lost without trace (FCL). F/O RJ Tomlinson +, P/O CE Esam RAF +, both buried in Poix de la Somme churchyard Taken on strength from No.27 Movements Unit, 27 May 1944; missing in action, 2/3 June 1944 (P/O R.J. Tomlinson killed). NOTE: a list of aircraft dated 22 July 1944 includes HR179 and assigns the letter "P". This is clearly an error; HR179 does not appear on list dated 3 August 1944. (Hugh Halliday) Missing from night intruder to Laon/Athies 3.6.44 (Air Britain Serials) MH - Both 418 Squadron and 464 Squadron were assigned Laon/Athies as target, according to the respective ORBs. According to Air Britain, both NT154 and HR179 were lost at that location on the same night. Can this be correct? 464 Sqn ORB confirms Laon/Athies for NT154. Mosquito HR179 crashed 500 m. south Campneuseville ( 25 km NW Poix ) at 0057 , 3 june 1944 (http://www.rafcommands.com/forum/showthread.php?10371-F-O-R.J.-Tomlinson-418-Squadron-died-3-June-1944) Tomlinson's logbook also confirms Laon-Athies.</t>
  </si>
  <si>
    <t>01.02.1944 1813 627 to Berlin from Oakington crashed . near Hannover (BCL). P/O AP Willmott +, F/O JD Hughes +, rest in Hannover War Cem, E on 627 Squadron (www.lostbombers.co.uk) Came down at 1932 at Pattensen (Pattenseen?) 10km S of Hannover. (http://www.footnote.com/image/38648706/mosquitoes%7CMosquito/) Missing (Berlin) 2.2.44 (Air Britain Serials) Lost to flak, came down at Pattensen (http://www.avres-neustadt.de/headstone/crashlist/) "JG 300 Wilde Sau" says an aircraft of II./NJG 101, which was equipped with Do 217s and a single Me 110, made a claim for a twin-engine aircraft, "probably a Wellington", at 2,000m altitude at 20:45, though it does not give the location.</t>
  </si>
  <si>
    <t>09.06.1944 2347 bomb rail facilities 627 to Rennes from Woodhall Spa crashed. between Orgeres and St.Erblon, 7 and 8km S Rennes (BCL). F/L H Steere DFC DFM +, F/O KW Gale DC RAAF +, rest in St.Erblon Communal Cem AZ-B, previously GB-E (http://www.627squadron.co.uk/album.html) Cause of loss not established. Crashed between Orgeres (Ile-et-Vilaine) and St-Erblon, two villages roughly 7 km and 8 km respectively S of Rennes. Both are buried in St-Erblon Communal Cemetery. F/l Steele was an ex-Battle of britain pilot who flew Spitfires with No.19 Sqdn. When awarded his DFM 25Jun40, he had destroyed three enemy aircraft. His DFC was promulgated 23Jun44, while that for F/O Gale was Gazetted 21Apr44. Prior to joining 627 Sqdn, both had been with No.139 Sqdn. F/L H.Steele DFC DFM KIA F/O K.W.Gale DFC RAAF KIA (Lost Bombers) "This aircraft transmitted a message which was picked up by another aircraft of the same Sqn stating that it had been hit and was on fire." (Gales casualty file at www.naa.gov.au Series number A9300 Control symbol GALE K W Barcode 5249890 ) As this was a low-level marker and no German claim exists, MH assumes this was due to flak OR pussibly due to friendly fire, as an RAF claim exists for a UEA near Rennes on this date. Missing (Rennes) 9.6.44 (Air Britain Serials) Hit by flak batteries near St. Jacques and also possibly near the station (http://www.absa39-45.com/9%20juin%2044/gale_steere.html)  Dans la nuit du 8 au 9 juin 1944, la ville de Rennes fut l'objectif du Bomber Command Anglais. Des bombardiers Lancaster, un de ces avions s'écrasa à "La Foye" en Liffré, ceux-ci étaient précédés par des Mosquito Anglais leur servant d'éclaireur. 
Un de ces Mosquito fut aussi touché par la DCA, il bombardaient semble t il le boulevard Villebois Mareuil à Rennes, l'avion fut sans doute atteint par la DCA de St Jacques. (Ou du coté de la gare). Le Mosquito ayant toute la partie arrière en feu, passa au dessus de Pont Péan au sud de Rennes. M. Chazeau habitant Pont Péan se souvient très bien d'avoir vu l'avion désemparé en feu passer au dessus du village. 
Un autre témoin de ce même village vit l'avion en feu passer très bas en faisant un bruit épouvantable se souvient il. L'avion passa au dessus d'un petit bois, faucha la cime de plusieurs sapins et s'écrasa dans une prairie, pas loin d'un château d'eau, et du château de la "Ville Ebré".  
Juste après la chute, M. Crambert se rendit sur les lieux , l'avion était complètement détruit, mais ne se consumait plus, et le pilote et le navigateur restés dans l'appareil étaient malheureusement morts, déchiquetés. La nuit même, il fut fait deux cercueils par des menuisiers et ensuite ils furent transportés au village de Saint Erblon et déposés dans le bas de l'église. Et pendant la nuit, ils furent inhumés dans le cimetière de cette même commune, sans doute de la peur, de la tournure qu'aurait pu prendre un enterrement publique, en présence de l'occupant. 
Témoignage de M. Quinton. Le Mosquito devait éclairer la cible pour les bombardiers en mission sur la gare de Rennes. Il se pourrait que l'une des fusées éclairantes avec son parachute resta accrochée à celui ci et la fusée transmit le feu à l'avion. Le pilote et le navigateur essayant sans doute d'atterrir en urgence dans un champ. (Non, touché par la flak, voir dans le résumé). L'avion se présenta au dessus de Pont Péan, à hauteur du lieu dit "La Ville Ebré", en passant au dessus d'un petit bois, l'avion accrocha la cime de quelques sapins (des morceaux de bois de l'avion furent trouvés dans les sapins). A ce moment l'avion percuta le sol dans un champ derrière le bois et les moteurs furent projetés plus loin. 
Les débris de l'avion restèrent assez longtemps dans le champ, un jour le propriétaire traîna à l'aide de ces chevaux les gros morceaux, dont les moteurs au bord de la route d'Orgères.. 
(http://www.absa3945.com/9%20juin%2044/gale_steere.html)</t>
  </si>
  <si>
    <t>+ escaped 81</t>
  </si>
  <si>
    <t>28.01.1944 Air Test 139 crash-landed and caught fire. Wyton airfield 1439 (BCL). F/O W Thomas ok, , Crashed on landing Wyton 28.1.44 (Air Britain Serials) 28.01.44 139 Sqn. DZ490 Aircraft swung on landing, suffered undercarriage collapse and caught fire at Wyton aerodrome. Crew safe. (Mosquito Crash Log)</t>
  </si>
  <si>
    <t>21.01.1944 1110 Special Duties, Pampa sortie 1409 Flt to Den Helder-Arnhem-Ruhr/ Paderborn from Wyton CSU on port engine failed, engine overspeeding. off Lowestoft, Suffolk, crew rescued 15min later by RN vessel 1506 (BCL). P/O HJ Izatt ok, F/S AW Baines ok, 1409 Flt21/01/1944 SD (Special Duties) ML917 Mosquito IX T/o 1110 Wyton on a Pampa sorti, taking in Den Helder and Arnhem before entering the Ruhr. While flying some 32 km SSE of Paderborn, the CSU on the port engine failed and the engine commenced over speeding. Attempts to feather the propellor were unsuccessful and the vibration was such that the spinner came off, damaging the blades. Subsequently the Mosquito beacme uncontrollable and was ditched at 1506 off Lowestoft, Suffolk. Both crew members were rescued fifteen minutes later, swimming towards the shore, by two RN vessels.P/O H JIzatt F/Sgt A WBaines http://www.156squadron.com/display_newpff_roll.asp?ID=1409%20F) Engine cut on met reconnaissance lost height and ditched off Lowestoft Suffolk 21.1.44 (Air Britain Serials) 21.01.44 1409 Met. ML917 Ditched in sea off Lowestoft due to engine trouble. Crew safe. (Mosquito Crash Log)</t>
  </si>
  <si>
    <t>Missing on ferry flight between UK and Rabat 3.10.44 (Air Britain Serials) Portreath, 31Oct’44, amongst several aircraft dispatched between 0715 and 0810 hrs is mention of Mosquito XIX TA411. The No.1 Overseas Air Despatch Unit ORB (AIR 29/471) records “All these aircraft arrived safely except MOSQUITO XIX. TA.411 which is missing. No news of this aircraft has been received. The crew were F/O. DEAN and W/O. ENTWISTLE.” rafweb.org Casualties lists both these airman on 31/10/44. Warrant Officer William Entwisle (33) 1476387 RAFVR, No. 1 (C) OTU* " exact circumstances have not yet been ascertained. " Flying Officer John Anthony Dean (23) 169715 RAFVR, No. 1 OADU, " exact circumstances have not yet been ascertained. " Both are commemorated on the Runnymede Memorial. * 1 (C) OTU was disbanded on 19/3/43. http://www.rafcommands.com/forum/showthread.php?17922-1-OADU-RAF-Mosquito-TA411-Missing) ORB writes (suppose writes correctly) : "Portreath, 31Oct'44, Amongst Several aircraft dispatched Between 0715 and 0810 hrs is mention of Mosquito XIX TA411. The No.1 Overseas Air Despatch Unit ORB (AIR 29/471) records," All These aircraft arrived safely except statement MOSQUITO XIX. TA411 Which is missing. No news of this aircraft has been received. The crew Were F / O. DEAN and W / O. Entwistle. " I assume the error will be on website: http://www.airhistory.org.uk/dh/_DH9...odn%20list.txt Just a typo. October 3, 1944 - October 31, 1944. the date of death for both Entwisle and Dean is given on the CWGC and Geoff's sites as 31st October 1944 (http://forum.12oclockhigh.net/showthread.php?p=193228&amp;highlight=Mosquito#post193228)</t>
  </si>
  <si>
    <t>12 Mosquitos to Berlin, 8 aircraft minelaying in the Frisians, 12 OTU flights. 1 Mosquito on the Berlin raid was lost. Claims for a Mosquito damaged by Feldwebel Eberhard Brandt, who caught sight of a fast-moving  aircraft over Finsterwalde while flying Bf 109 G-6 "Yellow 2" of Hajo Hermanns Nachtjagd Versuchskommando at 01:12 on the 14th, at an altitude of 7,000m. Brandt followed the aircraft as it headed towards the southeastern part of Berlin and at 01:30 opened fire on a small twin-engine machine that was weaving in a northerly direction at a height of 6,500m. "I saw three strikes on the wings of the Englishman. I fired the cowl machine guns and a stream of tracers converged in the darkness in front of me, where I thought the British plane would be. Again I saw a strike much further off, then everything was swallowed up by the night. Five seconds later I flew through condensation trails curving up and off to the left. I'm convinced this was the aircraft I was chasing. At the time I thought it was a de Havilland Mosquito." Brandt's combat report claimed an enemy twin-engine aircraft damaged. However, the OKL also recorded three claims for Mosquitos by two flak units near Luebeck. Two, made at 00:41 were judged uncertain, and the third, at 02:00, was left pending. (Lorant, JG 300 Wilde Sau) As the Mosquito's wreckage was never found, and as the crew is remembered on Runnymede, the memorial to the missing, MH feels the flak claim is the more likely, especially as the German reporting service was still functioning well at this point in the war.
Name: EADES, ALAN HOWARD 
Initials: A H 
Nationality: United Kingdom 
Rank: Pilot Officer 
Regiment/Service: Royal Air Force Volunteer Reserve 
Unit Text: 139 (Jamaica) Sqdn. 
Age: 22 
Date of Death: 13/05/1943 
Service No: 136523 
Additional information: Son of William Howard Eades and A. Gertrude Eades, of Bromsgrove, Worcestershire. 
Casualty Type: Commonwealth War Dead 
Grave/Memorial Reference: Panel 131. 
Memorial: RUNNYMEDE MEMORIAL 
Name: WILKINSON, STANLEY 
Initials: S 
Nationality: United Kingdom 
Rank: Flying Officer 
Regiment/Service: Royal Air Force Volunteer Reserve 
Unit Text: 139 (Jamaica) Sqdn. 
Age: 25 
Date of Death: 13/05/1943 
Service No: 109372 
Additional information: Son of Norman and Jane Helen Wilkinson; husband of Doreen Wilkinson, of Winnington, Cheshire. 
Casualty Type: Commonwealth War Dead 
Grave/Memorial Reference: Panel 130. 
Memorial: RUNNYMEDE MEMORIAL 
 Missing (Berlin) 13.5.43 (Air Britain Serials)</t>
  </si>
  <si>
    <t>11.08.1944 2221 Light Night Striking Force, 1/33 planes 571 to Berlin from Oakington . Lost without trace (BCL). F/O KJ Pinkerton pow, F/O KJ Campbell DFC pow. Had engine trouble in the reserve aircraft after their intended aricraft, 8K-L, had a runaway port engine on takeoff. In the reserve, crew lost starboard oil pressure and feathered the engine but pressed on to Berlin, where they bombed from 22,000 feet. The boozer light then came on and after evasive action they felt a series of thumps and judders. (571 Squadron history) A German report says a Mosquito came down at 0100 at Gifhorn on 12 August 1944 (http://www.footnote.com/image/38659549/mosquitoes%7CMosquito/) Missing (Berlin) 12.8.44 (Air Britain Serials) MH - Have reviewed BC War Diary and Davis, definitely 11/12 August. No matching German or Allied claims to be found.  http://aviation-safety.net/wikibase/wiki.php?id=159686 says PF386 came down at Dannenbüttel, about 5km E of Gifhorn.</t>
  </si>
  <si>
    <t>2 Group 105 Sqn. Mosquito IV: GB-N W4065: Cat.Em Flak 19.08.42 W to Bremen P/O C.D. Kelly RAAF: KIA, P/O F.J. Harniman: P/W (MH - PoW?) . 19.08.1942 1302 105 to Bremen from Horsham St. Faith . Lost without trace (BCL). P/O CD Kelly RAAF +, P/O FJ Harniman pow, Kelly buried in Becklingen War Cemetery. BUT 19.08.42 Ltn. Gerd Steiger 2./JG 1 Mosquito  10 km. N.E. Scharmbeck: 8.800 m. 15.48 Film C. 2031/II Anerk: Nr.45 possibly also 19.08.42 n.n. (6 abschuss) 2./JG 1 Mosquito  Bremerhaven 16.15 Reference: JG 1 Lists f. 630 However, there is also "/JG1 Lt. Gerhard Sommer 1 19.08.42 15.48 Wesermünde Mosquito 105 RAF W4065" I've seen two claims for Mosquitos on 19 August - the other at 16:15 near Bremerhaven, however the latter doesn't seem to fit as the W4065 crew are buried at Becklingen, closer to Scharmbeck. There is a German report of a Mosquito lost at 1615 (http://www.footnote.com/image/38599937/mosquitoes%7CMosquito/) Missing (Bremen) 19.8.42 (Air Britain Serials)</t>
  </si>
  <si>
    <t>17.12.1944 eveng Intruder sortie 29 to over Germany from Hunsdon . Lost without trace (FCL). F/L NR Schwartz +, Sgt RW Donaldson +, both buried in New East Cem Amsterdam. 17/18 December 1944, ftr from Dortmund-Ems canal area. Came down at the Frogerweg, Ijpolder in Amsterdam at 2051, according to the Dutch Verliesregister 1945. Could therefore not have been shot down by Lau, as his unit's war diary shows him having landed at 0710 the following morning. Lau details as follows: "May have been shot down into the Ijsselmeer by Oberleutnant (MH - Hauptmann?) Fritz Lau of 4./NJG 1. (FCWDv5) In der Nacht vom 17./18.12.1944 startete er um 05.57 Uhr (also schon 18.12.1944) zu einem Einsatz mit der G9+AM in Mülheim / Ruhr. Der Abschuss der Mosquito erfolgte um 06.48 Uhr. Gelandet ist er wieder in Mülheim / Ruhr um 07.10 Uhr, wenn man dem KTB und dem Flugbuch glaubt. (http://www.luftwaffe-bullet-board.com/viewtopic.php?t=8656&amp;highlight=)" Missing from night intruder 17.12.44 (Air Britain Serials) MH - Would an evening intruder aircraft still have been in the air at 06.48?   Lau on a 110 according to Gebhard Aders in History of the German Night Fighter Force.</t>
  </si>
  <si>
    <t>156 lost air-to-air in West and Med, 5 lost air-to-air in Asia, total 161.</t>
  </si>
  <si>
    <t>(Excludes Abandoned)</t>
  </si>
  <si>
    <t>This page - cause of loss known and unknown.</t>
  </si>
  <si>
    <t>This page - only losses where cause of loss is known.</t>
  </si>
  <si>
    <t>This page - only losses where cause of loss is unknown.</t>
  </si>
  <si>
    <t>Wartime losses from front-line units only due to all causes including accidents, disposals, etc.</t>
  </si>
  <si>
    <t>Wartime losses from both front-line and support units in West and Med only, due to all causes including accidents, etc.</t>
  </si>
  <si>
    <t>Front-line units only, during hostilities only, accidents.</t>
  </si>
  <si>
    <t>Asia &amp; Australia only, hostilities only.</t>
  </si>
  <si>
    <t>Asia only, hostilities only, both front-line and support units.</t>
  </si>
  <si>
    <t>Asia and Australia only, hostilities only, both front-line and support units.</t>
  </si>
  <si>
    <t>All losses during wartime (to 15 August '45 for Asia / Australia, to 8 May '45 for other theatres)</t>
  </si>
  <si>
    <t>V. 514</t>
  </si>
  <si>
    <t>Bounced on landing overshot and overturned Hunsdon 3.2.45 (Air Britain Serials) 03.02.45 29 Sqn. HK513 Pilot landed too fast at Hunsdon aerodrome, bounced, overshot runway and overturned. Crew unhurt. (Mosquito Crash Log) F/L Percival (Pilot), F/S McLelland (Nav) (http://forum.12oclockhigh.net/showthread.php?t=43056)</t>
  </si>
  <si>
    <t>Overshot landing from air test and u/c raised to stop Colerne 7.3.45 (Air Britain Serials) 07.03.45 29 Sqn. NT429 Overshot on landing at Colerne aerodrome, retracted undercarriage and went through boundary fence. Crew safe. (Mosquito Crash Log) Only occupant was NT429 W/O Dallinson (Pilot) (http://forum.12oclockhigh.net/showthread.php?t=43056)</t>
  </si>
  <si>
    <t>27.05.1944 692 to Ludwigshafen from Graveley crashed in vicinity of Heinerscheid and Hupperdange, some 35km NNW Diekirch (BCL). F/O TC McGowan RCAF +, F/L CS Bradford +, buried in Hupperdange Churchyard (Luxembourg). There is a claim by a Fw. Rauer, however the location of his claim is Werl, at the eastern end of the Ruhr. (27.05.44 Fw. Rauer 3./NJG 1 Mosquito  Werl: 7.200 m. 01.21 Film C. 2027/II Anerk: Nr.85) "Serial Range DZ630 - DZ652. 53 Mosquito B.Mk1V. Powered by Merlin 21/23 engines. Part of a batch of 250 (except for four conv.to PR MkV111 and four conv.to NFXV). Delivered by De Havilland. Airborne from Gravely. Cause of loss not established. Crashed near Heinerscheid and Hupperdange, two small villages in the Gran Duchy of Luxembourg, some 35 km NNW of Diekirch. Both officers are buried in Huppdange Churchyard. F/O T.C.McGowan RCAF KIA F/L C.S.Bradford KIA " (Chorley via Lost Bombers) Missing (Ludwigshafen) 27.5.44 (Air Britain Serials) Email message from Theo Boiten to MH says that ULTRA Intelligence indicates this Mosquito came down near Kleef, about 100km W of Werl. However, the Commonwealth War Graves Commission states the crew rest in the chuchyard at Hupperdanga, and are the only Allied casualties there.  En date du 27 mai 1944 un avion Mosquito Fight Bomber de la Royal Air Force s’est écrasé au lieu-dit « op Wolzerfeld » à Hupperdange. Les deux pilotes, Flight Lieutenant Cyril Samuel BRADFORD de la Royal Air Force et Flight Offir Thomas Campbell MC GOWAN de la Royal Canadian Air Force ont perdu leur vie sur les champs de Hupperdange lors de ce crash. Une cérémonie à l’occasion du 70e anniversaire de cette tragédie a été organisée par la commune, en collaboration avec le CEBA, Cercle d’études sur la Bataille des Ardennes auprès de leurs tombes près de l’église de Hupperdange suivi par une réception offrte au centre culturel afi de commémorer ces deux pilotes qui ont laissé leur vie pour notre liberté. (http://www.clervaux.lu/fr/reider.html?file=public%2Freider%2FReider-2014-03.pdf) Note that Fw. Morlock also claimed a Mosquito (the only aircraft type bombing this night) over the North Sea at 01.27 - a claim made at 01.21 should have been in roughly the same area.</t>
  </si>
  <si>
    <t>SOC 21.9.45 (Air Britain Serials) This aircraft was damaged by a fighter, Cat B, on 27/28 May 1944, returning from a sortie to Berlin. The enemy aircraft was almost certainly an He 219, flown by Fw. Rauer of 3./NJG 1, who claimed a Mosquito shot down off Den Helder at 7000m at 02:44 German time. The 139 Squadron ORB describes the incident as follows: "Aircraft K (F/O T. Dickinson DFM and F/O D.W. Griffiths, DFC) crash-landed at Wittering having been damaged in an encounter with an enemy fighter in a position approximately 50 miles from Southwold. The aircraft was flying at 22,000 feet and was losing height at I.A.S. 210 knots. The fighter made two attacks, the first attack damaged the tailplane, starboard engine nacelle and the bomb doors. F/O Dickinson made a steep diving turn to port, losing height down to 16,000 feet. On coming out of the turn evasive action was still continued and the fighter made a second attack, but this time caused no damage. Our aircraft did almost a half roll to starboard and lost height to 6,000 feet &amp; succeeded in losing fighter."</t>
  </si>
  <si>
    <t xml:space="preserve">"169 Sqdn - Mosquito DZ608 - 10-6-1944" Dived into ground at Gayton, Norfolk. Pilot lost control while flying instruments in cloud. Pilot baled and survived however the nav/br, F/Sgt Peter Leslie HUMPHRIES, 1395757, was killed and his name is on Panel 2 of Brighton Borough Crematorium, Sussex.  Mosquito Crash Log has DZ607 being lost at Gayton. Abandoned after control lost in cloud Gayton Norfolk 10.6.44 (Air Britain Serials)           10.06.1944  Training169 to  from Great Massingham crashed on cros country flight. near Gayton, 6miles E King´s Lynn, Norfolk  1600 (BCL). F/S P/L Humphries +, F/S FR Melling ok, Melling baled out, Humphries cremated at Brighton Woodvale  Borough Cem (MH - SEE ENTRY FOR DZ608 - CAN BOTH HAVE DIVED INTO GROUND IN GAYTON NORFOLK? SEEMS UNLIKELY DZ607 AND DZ608 BOTH B.IVs, latter with bulged bomb bay. DD607 is NF.II) Chorley's (apparently incorrect) info as follows, for the sake of completeness: This serial is listed by Air Britain, however Bill Chorley has this aircraft in his Vol.5, (1944), page 270, 10/11-6-1944, FTR from a trip to Berlin and the crew PoW. (F/O I.S.H. MacDONALD - RAAF 402383 and F/O E.B. CHATFIELD - DFC - 136339)."Serial Range DZ575 - DZ618. 44 Mosquito B.Mk1V Series 11. Powered by Merlin 21/23 engines. Part of a batch of 250 (except for four conv.to PR.Mk.V111 and for conv.to NF.XV) delivered by De Havilland. Airborne 2326 10Jun44 from Gransden Lodge. Cause of loss and crash- site not established. F/O I.S.H.MacDonald RAAF PoW F/O E.B.Chatfield DFC Inj F/O E.B.Chatfield was confined to Hospital due injuries. No PoW No. F/O I.S.H.MacDonald interned in Camp L3, PoW No.6079. " (www.lostbombers.co.uk) </t>
  </si>
  <si>
    <t>Bill Chorley has this aircraft (MH - Chorley apparently confuses DZ608, the correct serial, with DD607, an incorrect serial) in his Vol.5, (1944), page 270, 10/11-6-1944, FTR from a trip to Berlin and the crew PoW. (F/O I.S.H. MacDONALD - RAAF O1057 and F/O E.B. CHATFIELD - DFC - 136339). (DZ607 AND DZ608 BOTH B.IVs, latter with bulged bomb bay. DD607 is NF.II) MH - Likely to have been Josef Nabrich 3./NJG 1 - fired on a Mosquito near Osnabrueck, which exploded ejecting crew who were taken PoW. Nabrich has one Mosquito claim on this night, another the following night (see DZ609) Serial Range DZ575 - DZ618. 44 Mosquito B.Mk1V Series 11. Powered by Merlin 21/23 engines. Part of a batch of 250 (except for four conv.to PR.Mk.V111 and for conv.to NF.XV) delivered by De Havilland. Airborne 2326 10Jun44 from Gransden Lodge. Cause of loss and crash- site not established. F/O I.S.H.MacDonald RAAF PoW F/O E.B.Chatfield DFC Inj F/O E.B.Chatfield was confined to Hospital due injuries. No PoW No. F/O I.S.H.MacDonald interned in Camp L3, PoW No.6079. " (Chorley via Lost Bombers) FTR Berlin (Air Britain Serials)         11.06.1944 2326 692 to Berlin from Gransden Lodge . Lost without trace   (BCL). F/O ISH MacDonald RAAF pow, F/O EB Chatfield pow, Claim in Tony Woods: 11.06.44 Oblt. Josef Nabrich 3./NJG 1 Mosquito  HQ-5: 7.500 m. [N. Münster] 00.55 Film C. 2027/II Anerk: Nr.99</t>
  </si>
  <si>
    <t>27.05.1944 2305 139 to Ludwigshafen from Upwood. Lost without trace (BCL). F/O RJ Wright +, F/O GF Jarvis +, on same target as DZ649 this day. I belive this a/c was, quite possbly, shot down by Fw. Morlock of 3./NJG1 into the North Sea 20 km. N. Domburg (Theo Boiten) 27.05.44 Fw. Willi Morlock 3./NJG 1 2-mot. Flzg.  20 km. N. Hamster: 5.000 m. 01.27 Film C. 2027/II Anerk: Nr.8   Airborne 2305 26May44 from Upwood. Lost without trace. Both are commemorated on the Runnymede Memorial. F/O R.J.Wright KIA F/O G.F.Jarvis KIA (Lost Bombers) Missing (Ludwigshafen) 27.5.44 (Air Britain Serials) The Arbeitsgruppe Vermisstenforschung, led by Uwe Benkel, has however investigated a Mosquito which apparently crashed in the Grosse Blies, an artificial lake very close to Ludwigshafen. A local researcher says the Mosquito crashed there at about midnight on 26/27 May (https://www.youtube.com/watch?v=EWkIrA_HnM0) At least one bomb was found as part of the under-water investigation. See also Ludwigshafen am Rhein - 02.09.2013. Sporttaucher haben im Ludwigshafener Badesee "Große Blies" einen britischen Jagdbomber vom Typ "Mosquito" gefunden. Medienberichten zufolge waren die Taucher in einer Tiefe von rund zehn Metern auf das Wrack aus dem Zweiten Weltkrieg gestoßen. Zunächst hätten Flugzeugexperten einzelne  Fundstücke dem Flugzeugtyp zugeordnet. Nach einen Tiefensondierung und zwei Tauchgängen habe dann festgestanden, dass es sich um eine "Mosquito" handelt. (http://www.lokalmatador.de/article/a813691077864425994f015d80c561e8/nachrichten/topmeldung/taucher-finden-britischen-weltkriegsbomber) In der Großen Blies hat Benkel ein handtellergroßes Metallstück und Holzsplitter gefunden, die auf einen britischen Jagdbomber des Typs Mosquito schließen lassen: "In keinem anderen Flugzeug ist seinerzeit Holz verarbeitet worden. Demnach müssen sich zwei Besatzungsmitglieder an Bord befunden haben: der Pilot und ein Funker." Viel mehr kann er jetzt nicht sagen, weil die Stadtverwaltung Ludwigshafen ihn nach vier Tauchgängen mehr als fünf Wochen auf die nächste Tauchgenehmigung warten ließ. Inzwischen sei es aber zu kalt zum Tauchen, daher werde er die Suche erst im Frühjahr fortsetzen. (9. April 2014, http://www.zeit.de/wissen/geschichte/2014-03/vermisste-piloten-zweiter-weltkrieg) Uwe Benkel says the search in the lake was suspended, as it is believed the full wreckage lies below 8 metres of silt, itself 10 m below the surface.</t>
  </si>
  <si>
    <t>29.05.1944 Training 141 exploded in flight, showering debris over North Farm, Clenchwarton, 2miles W King´s Lynn, Norfolk (BCL). W/O AL Potter +, F/S RE Gray +, both rest in their home towns TW-M (http://www.crashplace.de/) Spun into ground Clenchwarton Norfolk 29.5.44 (Air Britain Serials) 29.05.44 141 Sqn. DD717 Aircraft was seen to spin, breakup and exploded before impact with the ground at Clenchwarton, Norfolk. (Mosquito Crash Log)</t>
  </si>
  <si>
    <t>SOC 20.8.47 (Air Britain Serials) This aircraft escaped from a pair of Me 163s on 25 April 1945, as documented in "Jagdgeschwader 400: Germany's Elite Rocket Fighters", the Osprey book about JG 400, which can be read on Google Books.</t>
  </si>
  <si>
    <t>12/13-Sep-44, around 2300, ftr Holland (ferry crossing), F/O D.C. Lindsay and Sgt. G. Barnes both KIA. (2nd TAF) Came down at 2300, Westerschelde (t.h.v. Breskens) (1944 sec_tcm5-7285.pdf) See details at http://www.wingstovictory.nl/database/database_detail.php?wtv_id=548, which gives crash time as 21.10  Missing 12.9.44 (Air Britain Serials) Apparently Kurt Welter has a claim as follows: 12th September 1944 Mosquito Hopsten/Bramsch 2310 hrs 8300 metres Nr.22 (http://forum.12oclockhigh.net/archive/index.php?t-37295.html), however this is the wrong place and wrong altituded for NT180.</t>
  </si>
  <si>
    <t>No claim that MH can find in the area of Kiel, nor over water close to it. Welter appears to have made two claims in the Berlin and Gardelegen areas, far from Kiel. (http://forum.12oclockhigh.net/archive/index.php?t-37295.html)</t>
  </si>
  <si>
    <t>While perusing through the ORB of No. 544 Squadron in order to find some details about the loss of F/L John Harrington LODER, DFC, who is buried in Boulogne Eastern Cemetery, I found that he was lost during a night PR sortie (D568), having taken off at 22.25 on 15th May 1943 from Benson to operate over Northern France. Can someone elaborate a little about it ? I can see from the form 541 that he and his navigator carried out similar ops in the previous nights, taking off at 22.20, landing at 23.55 on 13th May 1943, 22.20 to 23.45 on 14th May. All were successful and were flown over northern France. Mosquito B IV DZ494 (relevant Air-Britain volume give units at PRU/540 but not 544 Squadron... Navigator was F/Sgt Trevor Jones HUGHES, commemorated on Runnymede Memorial. They flew that Mosquito four times in May 1943 (on the form 541 page coveing this part of the month). No individual letter quoted. That would point towards a crash in the Channel, LODER's body being washed ashore on a French Beach near Boulogne-sur-Mer.(Joss Leclerq on RAF Commands Forum - http://www.rafcommands.com/forum/showthread.php?t=781) Missing on PR sortie over Northern France 15.5.43 (Air Britain Serials)</t>
  </si>
  <si>
    <t>Reached Patuxent 30.04.45, to U.S.N. FBXVIII. For the compelete civil history of this aircraft go to the American Aviation Historical Society journal, Summer 2002, pages 147 to 150. NX66422 ground-looped on 27 January 1948 at Charlotte, North Carolina and was scrapped. Alex Crawford will publish the entire story of this aircarft in his proposed book on the cannon mounted Tsetse Mosquitoes. (Norman Malayney) The aircraft was eventually totally burned to cinders. There is a fellow in the USA with the component remains of XB-TOX, who purports his aircraft is the former US Navy Mosquito. He owns the component remains of XB-TOX, but not the paperwork. (also Norman Malayney) I plan to replicate/restore PZ467 and donate it to the National Museum of Naval Aviation, Pensacola, Florida. Will anyone with photos of PZ467 please send me a copy. Any Mossie bits would be nice too. ;-) (Jim Dearborn) US Navy as 91106 To USA 9.4.45 NX66422 N66422 (Air Britain Serials)   PZ467 was built at Hatfield Oct 1944, TOC by RAF Nov. Sent to 27 MU Shawbury in Dec for modifications. Never used operationally it was at Pershore in March 1945 where it was prepared for shipping to the USA.
Arrived at Dorval, Quebec in Canada from where it was ferried to Petuxant Rier Naval Station Maryland 30th April 1945. Received Bureau number 91106. Took part in a programme to evaluate large calibre weapons fitted to aircraft. A B25-H also took part. The trials were commanded by Commander (later Rear Admiral) Albert R Matter. The Engineering Officer was Lt Walter W Deschler.
Test flights were made against a floating target in Chesapeake Bay. Deschler flew in several of these flights as an observer. He later commentated that during continuous bursts of cannon fire the Mosquito hesitated in in the air due to the recoil of the gun. During on of these flights the pilot misjudged the angle of descent and approach speed. The hard landing caused damage to the undercarriage. While waiting for repairs the Molins gun was removed for ground trials. After trials were completed the Mosquito was transferred to the War Assets Corporation for disposal and placed in storage at Augusta Georgia.
In 1946 it was purchased by Allison Perry who planned to enter it in the Bendix Air Race. The Mosquito was painted grey with red spinners and given the registration NX66422. While being flown to Lake Wales, Florida, it ground looped on landing, damaging one of the undercarriage units. This ended Perry's notion of entering the air race and the Mosquito was put up for sale.
The next owner was Marvin Dunlay from Birmingham Alabama. He kept it for a year before advertising it for sale. Bought by by Carlo de Ponti it appears it was put up for sale again not long after. 
The last owner was Maj Jean P Doar of Charlotte, North Carolina. After the war he became interested in air racing and planned to challenge Bill Odom's around the world speed record. Doar obtained the Mosquito for $5,000 for this purpose. It was flown to Charlotte on 20th September 1947 and the job of modifying it for the speed record began almost immediately. During the next four months all internal an external armour plating was removed. A large fuel tank was fitted in the bomb bay to increase range and full radio equipment installed. The mosquito was resprayed silver with red spinners and engine cowlings and 'The Silver Streak' painted on the fuselage side in red. 
To finance the trip, Doar set up 'Around the World Inc.' and planned to sell shares at $100 each. To launch the fund raising a demonstration flight was arranged on 27th Jan 1948. At 02.30pm the mosquito taxied out and took off. After only a couple of minutes the roof hatch blew off and the mosquito returned to the airport for an emergency landing. On touch down it swerved to starboard. Doar applied the port brake to counter this which caused it to swerve to port putting too much strain on the starboard undercarriage which collapsed. The ground loop inflicted major damage to the starboard wing, engine and propeller. The Mosquito was pushed off the runway and later given to the airport fire department for use in training exercises after the two Merlin engines had been removed and sold for $400 to someone in Miami who wanted them for his racing boat. 
BTW it is AT-28 not AT-2B
(http://www.britmodeller.com/forums/index.php?/topic/234991223-strange-mosquito-pics/)</t>
  </si>
  <si>
    <t>Sold by Jim Merizan to Jim Dearborn around the start of 1999. De Havilland FB Mk 34 RG300 was another one of Jack Amman's aircraft and like PF670 it went through the same ownership changes this might explain why there seemed to be a lot of Mossie parts laying around in the early 80s. Both of these aircraft were paint Robin Egg Blue with White Stripes. (http://warbirdinformationexchange.org/phpBB2/viewtopic.php?t=18874&amp;postdays=0&amp;postorder=asc&amp;highlight=col+rohr&amp;start=15&amp;sid=fe3b5bfbffca46ca2205a2fb8fa440bd) See also RG300 and RS709. Sold 22.10.56 to N9871F Confederate AF [c/n 983157] (Air Britain Serials)</t>
  </si>
  <si>
    <t>Modified at Bankstown, not clear how. Coded YC-Z, sold under GSB tender No. 6326. NZ2308 T.43 Built at Bankstown as A52-20 and later converted to T.43 and re-serialled A52-1054 with RAAF. BOC at Ohakea with RNZAF on 25 June 1947 at a cost of 3000 pounds. Declared surplus on SR83/55 dated 30 June 1955 and sold by GSB tender number 6326 to ANSA Orchard Equipment Co, Nelson. Airframe hours 479:35. Completed as Mk.43 A52-1054. Delivered during August 1946. Final disposition: to RNZAF, June 1947. (Beaufort, Beaufighter and Mosquito in Australian Service, Stewart Wilson, 1990) Undergoing a radical rebuild by Glyn Powell using new fuselage halves incorporating metal parts from the original NZ2308. An article (on the NZFPM site courtesy of NZ Wings) is located here. To RNZAF 13.6.47 as NZ2308 Sold 11.56 Ansa Orchard Eq broken up Pts for rebuild G.Powell Auckland (Air Britain Serials) To be restored to flying condition by Avspecs for the Biggin Hill Heritage Hangar as at November 4, 2015 (http://forum.keypublishing.com/showthread.php?136930-Biggin-Hill-Mosquito!)</t>
  </si>
  <si>
    <t>Engine ran rough hit tree in forced landing 2m SSW of Dorval 9.3.44 (Air Britain Serials) S/L Braithwaite believed the wreck was due to sabotage ("Target for Tonight")</t>
  </si>
  <si>
    <t>03.04.1945 2235 139 to Berlin from Upwood . Lost without trace (BCL). F/L GA Nicholls DFC +, F/L JE Dawes DFC +, to USAAF, 43-34959 To USAAF as 43-34959 Missing (Berlin) 3.4.45 (Air Britain Serials) MH - Is this the loss which involved Ofw. von Stade? The Morgenmeldung lists one jet as having been lost, and Ofw. von Stade's date of death is given as 2 April. von Stade had a flying accident on 23 February, but survived. If the date has been switched in the telling of the tale, perhaps von Stade lost his life in a collision after all, but with this Mosquito, not KB350, and on this date, not 23 February. ""23 Feb 1945. Ofw. Heinz von Stade launched on a sortie against Mosquitos over Berlin.  Under radar guidance from the ground, von Stade was vectored toward KB350, a Bomber Command Mosquito approaching the city from the West.  Although what happened next is not known, both aircraft crashed in close proximity, near Neu-Strelitz. KB350 of 608 Squadron was listed as “lost without trace” with F/O Doherty DFC and F/O Moore aboard, after taking off from RAF Markham Down at 1816 hours. It is very possible that von Stade misjudged his closing speed and rammed the Mosquito unintentionally.  The Luftwaffe awarded von Stade the victory, at the cost of his own life.  Kdo Welter loss #8." (Gordon Permann)</t>
  </si>
  <si>
    <t>04.04.1945 2128 139 to Berlin from Upwood . Lost without trace (BCL). S/L TRA Dow DFC +, F/L JS Endersby +, no further info. DOW, S/L Thomas Roy Asquith (41266) Crashed into the Wannsee on 3/4 April 1945, Pilot buried Elsgrund cemetery, navigator buried at the scene of the crash. (Rod McKenzie, http://www.luftwaffe-bullet-board.com/viewtopic.php?t=15559&amp;highlight=) (MH - Dow rests in the Berlin War Cemetery) Date confirmed by AIR 14/3460. Many sources attribute this loss to Herbert Altner in a two-seater Me 262, however a comparison of his Abschussmeldung and a combat report filed by a Mosquito nightfighter, NT369, match closely in terms of time, location (southern outskirts of Berlin) and detail (four attacks made, damage to both wings, no crash observed), so MH believes Altner's attack was on the nightfighter, not on KB349.
May have come down at Bad Schmiedeberg. Absturz bei den Scholiser Weinbergen direkt am Waldrand.Maschine ist völlig ausgebrannt und es dürfte da nicht mehr viel übrig sein.Zwei Mann im Wrack verbrannt.Muss im April 45 gewesen sein. Ganz in der Nähe der Absturzstelle muß auch eine JU88 runtergekommen sein.Beide Unfallstellen sollen geräumt worden sein und es dürften nur noch ein paar Blechteile dort liegen. Die Ju ist am 7.4.45 abgestürzt.(Lt.Augenzeuge R.Winkler)Dieser Absturz war wenige Tage NACH dem Absturz der Mosqito. Also kann es eigentlich nur die KB349 sein.Da die andere von Ulf genannte Mosquiti vom 3 April auch viel weiter Südlich runter kam.Der Augenzeuge Winkler sprach auch von zwei verbrannten Besatzungsmitgliedern (2KIA)was ja auch für die erste Maschine zutrift. (http://geschichtemitteld.siteboard.eu/f32t219-bomberabsturz-bei-leipzig-jemand-nen-tip.html?sid=a96f240e657199b6df589d914f02f83f&amp;start=15) Missing (Magdeburg) 4.4.45 (Air Britain Serials)</t>
  </si>
  <si>
    <t>SOC 26.12.46 (Air Britain Serials) Damaged by Herbert Altner in a two-seat Me 262 on the night of 3/4 April, 1945. Returned with damage to port and starboard wings.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</si>
</sst>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409]mmmm\ d\,\ yyyy;@"/>
    <numFmt numFmtId="165" formatCode="[$-F800]dddd\,\ mmmm\ dd\,\ yyyy"/>
    <numFmt numFmtId="166" formatCode="0.0%"/>
    <numFmt numFmtId="167" formatCode="yyyy/mm"/>
  </numFmts>
  <fonts count="13" x14ac:knownFonts="1">
    <font>
      <sz val="10"/>
      <name val="Arial"/>
    </font>
    <font>
      <sz val="10"/>
      <name val="Arial"/>
      <family val="2"/>
    </font>
    <font>
      <b/>
      <sz val="10"/>
      <name val="Arial"/>
      <family val="2"/>
    </font>
    <font>
      <sz val="10"/>
      <name val="Arial"/>
      <family val="2"/>
    </font>
    <font>
      <sz val="10"/>
      <color indexed="10"/>
      <name val="Arial"/>
      <family val="2"/>
    </font>
    <font>
      <b/>
      <sz val="10"/>
      <color indexed="10"/>
      <name val="Arial"/>
      <family val="2"/>
    </font>
    <font>
      <sz val="8"/>
      <name val="Arial"/>
      <family val="2"/>
    </font>
    <font>
      <sz val="10"/>
      <color indexed="10"/>
      <name val="Arial"/>
      <family val="2"/>
    </font>
    <font>
      <b/>
      <sz val="10"/>
      <name val="Arial"/>
      <family val="2"/>
    </font>
    <font>
      <sz val="10"/>
      <color rgb="FFFF0000"/>
      <name val="Arial"/>
      <family val="2"/>
    </font>
    <font>
      <sz val="9"/>
      <color indexed="81"/>
      <name val="Tahoma"/>
      <family val="2"/>
    </font>
    <font>
      <b/>
      <sz val="9"/>
      <color indexed="81"/>
      <name val="Tahoma"/>
      <family val="2"/>
    </font>
    <font>
      <b/>
      <sz val="10"/>
      <name val="Arial"/>
      <family val="2"/>
    </font>
  </fonts>
  <fills count="17">
    <fill>
      <patternFill patternType="none"/>
    </fill>
    <fill>
      <patternFill patternType="gray125"/>
    </fill>
    <fill>
      <patternFill patternType="solid">
        <fgColor indexed="13"/>
        <bgColor indexed="64"/>
      </patternFill>
    </fill>
    <fill>
      <patternFill patternType="solid">
        <fgColor indexed="45"/>
        <bgColor indexed="64"/>
      </patternFill>
    </fill>
    <fill>
      <patternFill patternType="solid">
        <fgColor indexed="41"/>
        <bgColor indexed="64"/>
      </patternFill>
    </fill>
    <fill>
      <patternFill patternType="solid">
        <fgColor indexed="22"/>
        <bgColor indexed="64"/>
      </patternFill>
    </fill>
    <fill>
      <patternFill patternType="solid">
        <fgColor indexed="15"/>
        <bgColor indexed="64"/>
      </patternFill>
    </fill>
    <fill>
      <patternFill patternType="solid">
        <fgColor indexed="14"/>
        <bgColor indexed="64"/>
      </patternFill>
    </fill>
    <fill>
      <patternFill patternType="solid">
        <fgColor indexed="43"/>
        <bgColor indexed="64"/>
      </patternFill>
    </fill>
    <fill>
      <patternFill patternType="solid">
        <fgColor indexed="11"/>
        <bgColor indexed="64"/>
      </patternFill>
    </fill>
    <fill>
      <patternFill patternType="solid">
        <fgColor rgb="FFFFFF00"/>
        <bgColor indexed="64"/>
      </patternFill>
    </fill>
    <fill>
      <patternFill patternType="solid">
        <fgColor rgb="FF00B0F0"/>
        <bgColor indexed="64"/>
      </patternFill>
    </fill>
    <fill>
      <patternFill patternType="solid">
        <fgColor rgb="FFBE129D"/>
        <bgColor indexed="64"/>
      </patternFill>
    </fill>
    <fill>
      <patternFill patternType="solid">
        <fgColor theme="5" tint="0.79998168889431442"/>
        <bgColor indexed="64"/>
      </patternFill>
    </fill>
    <fill>
      <patternFill patternType="solid">
        <fgColor rgb="FF92D050"/>
        <bgColor indexed="64"/>
      </patternFill>
    </fill>
    <fill>
      <patternFill patternType="solid">
        <fgColor rgb="FFFFC000"/>
        <bgColor indexed="64"/>
      </patternFill>
    </fill>
    <fill>
      <patternFill patternType="solid">
        <fgColor theme="6" tint="0.39997558519241921"/>
        <bgColor indexed="64"/>
      </patternFill>
    </fill>
  </fills>
  <borders count="14">
    <border>
      <left/>
      <right/>
      <top/>
      <bottom/>
      <diagonal/>
    </border>
    <border>
      <left style="thin">
        <color indexed="8"/>
      </left>
      <right/>
      <top style="thin">
        <color indexed="8"/>
      </top>
      <bottom style="thin">
        <color indexed="8"/>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rgb="FFABABAB"/>
      </left>
      <right/>
      <top style="thin">
        <color indexed="65"/>
      </top>
      <bottom/>
      <diagonal/>
    </border>
    <border>
      <left style="thin">
        <color rgb="FFABABAB"/>
      </left>
      <right style="thin">
        <color rgb="FFABABAB"/>
      </right>
      <top style="thin">
        <color indexed="65"/>
      </top>
      <bottom/>
      <diagonal/>
    </border>
  </borders>
  <cellStyleXfs count="2">
    <xf numFmtId="0" fontId="0" fillId="0" borderId="0"/>
    <xf numFmtId="9" fontId="1" fillId="0" borderId="0" applyFont="0" applyFill="0" applyBorder="0" applyAlignment="0" applyProtection="0"/>
  </cellStyleXfs>
  <cellXfs count="229">
    <xf numFmtId="0" fontId="0" fillId="0" borderId="0" xfId="0"/>
    <xf numFmtId="0" fontId="2" fillId="0" borderId="0" xfId="0" applyFont="1"/>
    <xf numFmtId="11" fontId="2" fillId="0" borderId="0" xfId="0" applyNumberFormat="1" applyFont="1"/>
    <xf numFmtId="0" fontId="2" fillId="0" borderId="0" xfId="0" applyFont="1" applyAlignment="1">
      <alignment horizontal="left"/>
    </xf>
    <xf numFmtId="1" fontId="2" fillId="0" borderId="0" xfId="0" applyNumberFormat="1" applyFont="1"/>
    <xf numFmtId="164" fontId="2" fillId="0" borderId="0" xfId="0" applyNumberFormat="1" applyFont="1" applyAlignment="1">
      <alignment horizontal="left"/>
    </xf>
    <xf numFmtId="164" fontId="2" fillId="0" borderId="0" xfId="0" applyNumberFormat="1" applyFont="1"/>
    <xf numFmtId="0" fontId="2" fillId="0" borderId="0" xfId="0" applyNumberFormat="1" applyFont="1"/>
    <xf numFmtId="0" fontId="2" fillId="0" borderId="0" xfId="0" applyFont="1" applyFill="1"/>
    <xf numFmtId="0" fontId="0" fillId="0" borderId="0" xfId="0" applyAlignment="1">
      <alignment horizontal="left"/>
    </xf>
    <xf numFmtId="1" fontId="0" fillId="0" borderId="0" xfId="0" applyNumberFormat="1"/>
    <xf numFmtId="164" fontId="0" fillId="0" borderId="0" xfId="0" applyNumberFormat="1" applyAlignment="1">
      <alignment horizontal="left"/>
    </xf>
    <xf numFmtId="164" fontId="0" fillId="0" borderId="0" xfId="0" applyNumberFormat="1"/>
    <xf numFmtId="0" fontId="0" fillId="0" borderId="0" xfId="0" applyNumberFormat="1"/>
    <xf numFmtId="0" fontId="0" fillId="0" borderId="0" xfId="0" applyFill="1"/>
    <xf numFmtId="0" fontId="0" fillId="2" borderId="0" xfId="0" applyFill="1"/>
    <xf numFmtId="0" fontId="3" fillId="0" borderId="0" xfId="0" applyFont="1"/>
    <xf numFmtId="1" fontId="3" fillId="0" borderId="0" xfId="0" applyNumberFormat="1" applyFont="1"/>
    <xf numFmtId="1" fontId="4" fillId="0" borderId="0" xfId="0" applyNumberFormat="1" applyFont="1"/>
    <xf numFmtId="0" fontId="3" fillId="0" borderId="0" xfId="0" applyFont="1" applyAlignment="1">
      <alignment horizontal="left"/>
    </xf>
    <xf numFmtId="0" fontId="0" fillId="0" borderId="0" xfId="0" applyFill="1" applyAlignment="1">
      <alignment horizontal="left"/>
    </xf>
    <xf numFmtId="1" fontId="0" fillId="0" borderId="0" xfId="0" applyNumberFormat="1" applyFill="1"/>
    <xf numFmtId="164" fontId="0" fillId="0" borderId="0" xfId="0" applyNumberFormat="1" applyFill="1" applyAlignment="1">
      <alignment horizontal="left"/>
    </xf>
    <xf numFmtId="164" fontId="0" fillId="0" borderId="0" xfId="0" quotePrefix="1" applyNumberFormat="1" applyAlignment="1">
      <alignment horizontal="left"/>
    </xf>
    <xf numFmtId="164" fontId="0" fillId="0" borderId="0" xfId="0" quotePrefix="1" applyNumberFormat="1"/>
    <xf numFmtId="0" fontId="4" fillId="0" borderId="0" xfId="0" applyFont="1"/>
    <xf numFmtId="0" fontId="4" fillId="0" borderId="0" xfId="0" applyFont="1" applyAlignment="1">
      <alignment horizontal="left"/>
    </xf>
    <xf numFmtId="0" fontId="0" fillId="0" borderId="0" xfId="0" applyNumberFormat="1" applyFill="1"/>
    <xf numFmtId="0" fontId="0" fillId="2" borderId="0" xfId="0" applyFill="1" applyAlignment="1">
      <alignment horizontal="left"/>
    </xf>
    <xf numFmtId="0" fontId="0" fillId="2" borderId="0" xfId="0" applyNumberFormat="1" applyFill="1"/>
    <xf numFmtId="0" fontId="2" fillId="3" borderId="0" xfId="0" applyFont="1" applyFill="1"/>
    <xf numFmtId="0" fontId="0" fillId="3" borderId="0" xfId="0" applyFill="1"/>
    <xf numFmtId="0" fontId="0" fillId="3" borderId="0" xfId="0" applyFill="1" applyAlignment="1">
      <alignment horizontal="left"/>
    </xf>
    <xf numFmtId="1" fontId="0" fillId="3" borderId="0" xfId="0" applyNumberFormat="1" applyFill="1"/>
    <xf numFmtId="164" fontId="0" fillId="3" borderId="0" xfId="0" applyNumberFormat="1" applyFill="1" applyAlignment="1">
      <alignment horizontal="left"/>
    </xf>
    <xf numFmtId="164" fontId="0" fillId="3" borderId="0" xfId="0" applyNumberFormat="1" applyFill="1"/>
    <xf numFmtId="0" fontId="0" fillId="3" borderId="0" xfId="0" applyNumberFormat="1" applyFill="1"/>
    <xf numFmtId="1" fontId="0" fillId="0" borderId="0" xfId="0" quotePrefix="1" applyNumberFormat="1"/>
    <xf numFmtId="0" fontId="3" fillId="0" borderId="0" xfId="0" applyFont="1" applyFill="1" applyAlignment="1">
      <alignment horizontal="left"/>
    </xf>
    <xf numFmtId="1" fontId="3" fillId="0" borderId="0" xfId="0" applyNumberFormat="1" applyFont="1" applyFill="1"/>
    <xf numFmtId="0" fontId="3" fillId="0" borderId="0" xfId="0" applyFont="1" applyFill="1"/>
    <xf numFmtId="0" fontId="2" fillId="2" borderId="0" xfId="0" applyFont="1" applyFill="1"/>
    <xf numFmtId="164" fontId="4" fillId="0" borderId="0" xfId="0" applyNumberFormat="1" applyFont="1" applyAlignment="1">
      <alignment horizontal="left"/>
    </xf>
    <xf numFmtId="0" fontId="2" fillId="4" borderId="0" xfId="0" applyFont="1" applyFill="1"/>
    <xf numFmtId="0" fontId="0" fillId="4" borderId="0" xfId="0" applyFill="1" applyAlignment="1">
      <alignment horizontal="left"/>
    </xf>
    <xf numFmtId="1" fontId="0" fillId="4" borderId="0" xfId="0" applyNumberFormat="1" applyFill="1"/>
    <xf numFmtId="0" fontId="0" fillId="4" borderId="0" xfId="0" applyFill="1"/>
    <xf numFmtId="0" fontId="0" fillId="5" borderId="0" xfId="0" applyFill="1"/>
    <xf numFmtId="0" fontId="2" fillId="6" borderId="0" xfId="0" applyFont="1" applyFill="1"/>
    <xf numFmtId="0" fontId="0" fillId="6" borderId="0" xfId="0" applyFill="1" applyAlignment="1">
      <alignment horizontal="left"/>
    </xf>
    <xf numFmtId="1" fontId="0" fillId="6" borderId="0" xfId="0" applyNumberFormat="1" applyFill="1"/>
    <xf numFmtId="0" fontId="0" fillId="6" borderId="0" xfId="0" applyFill="1"/>
    <xf numFmtId="0" fontId="5" fillId="0" borderId="0" xfId="0" applyFont="1"/>
    <xf numFmtId="0" fontId="4" fillId="0" borderId="0" xfId="0" applyNumberFormat="1" applyFont="1"/>
    <xf numFmtId="0" fontId="0" fillId="0" borderId="0" xfId="0" quotePrefix="1"/>
    <xf numFmtId="164" fontId="0" fillId="2" borderId="0" xfId="0" applyNumberFormat="1" applyFill="1" applyAlignment="1">
      <alignment horizontal="left"/>
    </xf>
    <xf numFmtId="164" fontId="3" fillId="0" borderId="0" xfId="0" applyNumberFormat="1" applyFont="1" applyAlignment="1">
      <alignment horizontal="left"/>
    </xf>
    <xf numFmtId="0" fontId="2" fillId="5" borderId="0" xfId="0" applyFont="1" applyFill="1"/>
    <xf numFmtId="0" fontId="0" fillId="5" borderId="0" xfId="0" applyFill="1" applyAlignment="1">
      <alignment horizontal="left"/>
    </xf>
    <xf numFmtId="1" fontId="0" fillId="5" borderId="0" xfId="0" applyNumberFormat="1" applyFill="1"/>
    <xf numFmtId="164" fontId="0" fillId="5" borderId="0" xfId="0" applyNumberFormat="1" applyFill="1" applyAlignment="1">
      <alignment horizontal="left"/>
    </xf>
    <xf numFmtId="0" fontId="0" fillId="5" borderId="0" xfId="0" applyNumberFormat="1" applyFill="1"/>
    <xf numFmtId="15" fontId="2" fillId="0" borderId="0" xfId="0" applyNumberFormat="1" applyFont="1" applyAlignment="1">
      <alignment horizontal="left"/>
    </xf>
    <xf numFmtId="0" fontId="3" fillId="0" borderId="0" xfId="0" applyNumberFormat="1" applyFont="1"/>
    <xf numFmtId="0" fontId="4" fillId="2" borderId="0" xfId="0" applyFont="1" applyFill="1" applyAlignment="1">
      <alignment horizontal="left"/>
    </xf>
    <xf numFmtId="1" fontId="0" fillId="2" borderId="0" xfId="0" applyNumberFormat="1" applyFill="1"/>
    <xf numFmtId="0" fontId="0" fillId="0" borderId="0" xfId="0" applyNumberFormat="1" applyAlignment="1">
      <alignment horizontal="left"/>
    </xf>
    <xf numFmtId="1" fontId="3" fillId="3" borderId="0" xfId="0" applyNumberFormat="1" applyFont="1" applyFill="1"/>
    <xf numFmtId="164" fontId="0" fillId="2" borderId="0" xfId="0" applyNumberFormat="1" applyFill="1"/>
    <xf numFmtId="0" fontId="2" fillId="7" borderId="0" xfId="0" applyFont="1" applyFill="1"/>
    <xf numFmtId="0" fontId="3" fillId="7" borderId="0" xfId="0" applyNumberFormat="1" applyFont="1" applyFill="1"/>
    <xf numFmtId="0" fontId="3" fillId="7" borderId="0" xfId="0" applyFont="1" applyFill="1"/>
    <xf numFmtId="0" fontId="3" fillId="0" borderId="0" xfId="0" applyNumberFormat="1" applyFont="1" applyFill="1"/>
    <xf numFmtId="1" fontId="4" fillId="2" borderId="0" xfId="0" applyNumberFormat="1" applyFont="1" applyFill="1"/>
    <xf numFmtId="0" fontId="4" fillId="3" borderId="0" xfId="0" applyFont="1" applyFill="1" applyAlignment="1">
      <alignment horizontal="left"/>
    </xf>
    <xf numFmtId="0" fontId="4" fillId="3" borderId="0" xfId="0" applyFont="1" applyFill="1"/>
    <xf numFmtId="0" fontId="0" fillId="8" borderId="0" xfId="0" applyFill="1"/>
    <xf numFmtId="0" fontId="2" fillId="8" borderId="0" xfId="0" applyFont="1" applyFill="1"/>
    <xf numFmtId="0" fontId="0" fillId="8" borderId="0" xfId="0" applyFill="1" applyAlignment="1">
      <alignment horizontal="left"/>
    </xf>
    <xf numFmtId="1" fontId="0" fillId="8" borderId="0" xfId="0" applyNumberFormat="1" applyFill="1"/>
    <xf numFmtId="164" fontId="0" fillId="8" borderId="0" xfId="0" applyNumberFormat="1" applyFill="1" applyAlignment="1">
      <alignment horizontal="left"/>
    </xf>
    <xf numFmtId="0" fontId="0" fillId="8" borderId="0" xfId="0" applyNumberFormat="1" applyFill="1"/>
    <xf numFmtId="0" fontId="2" fillId="9" borderId="0" xfId="0" applyFont="1" applyFill="1"/>
    <xf numFmtId="164" fontId="0" fillId="6" borderId="0" xfId="0" applyNumberFormat="1" applyFill="1" applyAlignment="1">
      <alignment horizontal="left"/>
    </xf>
    <xf numFmtId="164" fontId="0" fillId="9" borderId="0" xfId="0" applyNumberFormat="1" applyFill="1"/>
    <xf numFmtId="16" fontId="0" fillId="0" borderId="0" xfId="0" applyNumberFormat="1" applyAlignment="1">
      <alignment horizontal="left"/>
    </xf>
    <xf numFmtId="16" fontId="0" fillId="0" borderId="0" xfId="0" quotePrefix="1" applyNumberFormat="1" applyAlignment="1">
      <alignment horizontal="left"/>
    </xf>
    <xf numFmtId="0" fontId="0" fillId="0" borderId="0" xfId="0" quotePrefix="1" applyAlignment="1">
      <alignment horizontal="left"/>
    </xf>
    <xf numFmtId="165" fontId="0" fillId="0" borderId="0" xfId="0" applyNumberFormat="1"/>
    <xf numFmtId="0" fontId="0" fillId="0" borderId="1" xfId="0" applyBorder="1"/>
    <xf numFmtId="0" fontId="0" fillId="0" borderId="1" xfId="0" applyNumberFormat="1" applyBorder="1"/>
    <xf numFmtId="0" fontId="0" fillId="9" borderId="0" xfId="0" applyFill="1"/>
    <xf numFmtId="0" fontId="0" fillId="0" borderId="0" xfId="0" applyNumberFormat="1" applyBorder="1"/>
    <xf numFmtId="10" fontId="0" fillId="0" borderId="0" xfId="1" applyNumberFormat="1" applyFont="1"/>
    <xf numFmtId="0" fontId="0" fillId="0" borderId="0" xfId="0" applyNumberFormat="1" applyFill="1" applyBorder="1"/>
    <xf numFmtId="0" fontId="0" fillId="0" borderId="0" xfId="0" applyBorder="1"/>
    <xf numFmtId="0" fontId="0" fillId="6" borderId="0" xfId="0" applyNumberFormat="1" applyFill="1"/>
    <xf numFmtId="0" fontId="0" fillId="9" borderId="0" xfId="0" applyFill="1" applyAlignment="1">
      <alignment horizontal="left"/>
    </xf>
    <xf numFmtId="0" fontId="7" fillId="6" borderId="0" xfId="0" applyFont="1" applyFill="1"/>
    <xf numFmtId="1" fontId="7" fillId="0" borderId="0" xfId="0" applyNumberFormat="1" applyFont="1"/>
    <xf numFmtId="0" fontId="4" fillId="2" borderId="0" xfId="0" applyFont="1" applyFill="1"/>
    <xf numFmtId="164" fontId="7" fillId="2" borderId="0" xfId="0" applyNumberFormat="1" applyFont="1" applyFill="1" applyAlignment="1">
      <alignment horizontal="left"/>
    </xf>
    <xf numFmtId="164" fontId="0" fillId="6" borderId="0" xfId="0" applyNumberFormat="1" applyFill="1"/>
    <xf numFmtId="1" fontId="0" fillId="0" borderId="0" xfId="0" applyNumberFormat="1" applyAlignment="1">
      <alignment horizontal="left"/>
    </xf>
    <xf numFmtId="0" fontId="7" fillId="2" borderId="0" xfId="0" applyNumberFormat="1" applyFont="1" applyFill="1"/>
    <xf numFmtId="1" fontId="0" fillId="9" borderId="0" xfId="0" applyNumberFormat="1" applyFill="1"/>
    <xf numFmtId="164" fontId="0" fillId="9" borderId="0" xfId="0" applyNumberFormat="1" applyFill="1" applyAlignment="1">
      <alignment horizontal="left"/>
    </xf>
    <xf numFmtId="164" fontId="3" fillId="0" borderId="0" xfId="0" applyNumberFormat="1" applyFont="1"/>
    <xf numFmtId="0" fontId="2" fillId="10" borderId="0" xfId="0" applyFont="1" applyFill="1"/>
    <xf numFmtId="0" fontId="0" fillId="10" borderId="0" xfId="0" applyFill="1"/>
    <xf numFmtId="0" fontId="0" fillId="10" borderId="0" xfId="0" applyFill="1" applyAlignment="1">
      <alignment horizontal="left"/>
    </xf>
    <xf numFmtId="1" fontId="0" fillId="10" borderId="0" xfId="0" applyNumberFormat="1" applyFill="1"/>
    <xf numFmtId="164" fontId="0" fillId="10" borderId="0" xfId="0" applyNumberFormat="1" applyFill="1" applyAlignment="1">
      <alignment horizontal="left"/>
    </xf>
    <xf numFmtId="164" fontId="0" fillId="10" borderId="0" xfId="0" applyNumberFormat="1" applyFill="1"/>
    <xf numFmtId="0" fontId="0" fillId="10" borderId="0" xfId="0" applyNumberFormat="1" applyFill="1"/>
    <xf numFmtId="0" fontId="3" fillId="2" borderId="0" xfId="0" applyNumberFormat="1" applyFont="1" applyFill="1"/>
    <xf numFmtId="164" fontId="1" fillId="0" borderId="0" xfId="0" applyNumberFormat="1" applyFont="1"/>
    <xf numFmtId="0" fontId="1" fillId="0" borderId="0" xfId="0" applyNumberFormat="1" applyFont="1"/>
    <xf numFmtId="0" fontId="0" fillId="0" borderId="0" xfId="0" applyAlignment="1">
      <alignment horizontal="right"/>
    </xf>
    <xf numFmtId="0" fontId="0" fillId="0" borderId="2" xfId="0" pivotButton="1" applyBorder="1"/>
    <xf numFmtId="0" fontId="0" fillId="0" borderId="3" xfId="0" applyBorder="1"/>
    <xf numFmtId="0" fontId="0" fillId="0" borderId="4" xfId="0" applyBorder="1"/>
    <xf numFmtId="0" fontId="0" fillId="0" borderId="2" xfId="0" applyBorder="1"/>
    <xf numFmtId="0" fontId="0" fillId="0" borderId="5" xfId="0" applyBorder="1"/>
    <xf numFmtId="0" fontId="0" fillId="0" borderId="6" xfId="0" applyBorder="1"/>
    <xf numFmtId="0" fontId="0" fillId="0" borderId="2" xfId="0" applyNumberFormat="1" applyBorder="1"/>
    <xf numFmtId="0" fontId="0" fillId="0" borderId="5" xfId="0" applyNumberFormat="1" applyBorder="1"/>
    <xf numFmtId="0" fontId="0" fillId="0" borderId="6" xfId="0" applyNumberFormat="1" applyBorder="1"/>
    <xf numFmtId="0" fontId="0" fillId="0" borderId="7" xfId="0" applyBorder="1"/>
    <xf numFmtId="0" fontId="0" fillId="0" borderId="7" xfId="0" applyNumberFormat="1" applyBorder="1"/>
    <xf numFmtId="0" fontId="0" fillId="0" borderId="8" xfId="0" applyNumberFormat="1" applyBorder="1"/>
    <xf numFmtId="0" fontId="0" fillId="0" borderId="9" xfId="0" applyBorder="1"/>
    <xf numFmtId="0" fontId="0" fillId="0" borderId="9" xfId="0" applyNumberFormat="1" applyBorder="1"/>
    <xf numFmtId="0" fontId="0" fillId="0" borderId="10" xfId="0" applyNumberFormat="1" applyBorder="1"/>
    <xf numFmtId="0" fontId="0" fillId="0" borderId="11" xfId="0" applyNumberFormat="1" applyBorder="1"/>
    <xf numFmtId="0" fontId="0" fillId="0" borderId="11" xfId="0" pivotButton="1" applyBorder="1"/>
    <xf numFmtId="0" fontId="0" fillId="0" borderId="11" xfId="0" applyBorder="1" applyAlignment="1">
      <alignment horizontal="left"/>
    </xf>
    <xf numFmtId="0" fontId="0" fillId="0" borderId="11" xfId="0" applyBorder="1"/>
    <xf numFmtId="0" fontId="0" fillId="0" borderId="12" xfId="0" applyBorder="1"/>
    <xf numFmtId="0" fontId="0" fillId="0" borderId="3" xfId="0" pivotButton="1" applyBorder="1"/>
    <xf numFmtId="0" fontId="0" fillId="0" borderId="13" xfId="0" applyBorder="1"/>
    <xf numFmtId="0" fontId="0" fillId="10" borderId="7" xfId="0" applyNumberFormat="1" applyFill="1" applyBorder="1"/>
    <xf numFmtId="0" fontId="0" fillId="10" borderId="11" xfId="0" applyNumberFormat="1" applyFill="1" applyBorder="1"/>
    <xf numFmtId="0" fontId="0" fillId="10" borderId="10" xfId="0" applyNumberFormat="1" applyFill="1" applyBorder="1"/>
    <xf numFmtId="0" fontId="1" fillId="3" borderId="0" xfId="0" applyFont="1" applyFill="1" applyAlignment="1">
      <alignment horizontal="left"/>
    </xf>
    <xf numFmtId="0" fontId="1" fillId="0" borderId="0" xfId="0" applyFont="1"/>
    <xf numFmtId="0" fontId="1" fillId="0" borderId="0" xfId="0" applyNumberFormat="1" applyFont="1" applyFill="1"/>
    <xf numFmtId="0" fontId="1" fillId="0" borderId="0" xfId="0" applyFont="1" applyAlignment="1">
      <alignment horizontal="left"/>
    </xf>
    <xf numFmtId="164" fontId="1" fillId="0" borderId="0" xfId="0" applyNumberFormat="1" applyFont="1" applyAlignment="1">
      <alignment horizontal="left"/>
    </xf>
    <xf numFmtId="0" fontId="1" fillId="10" borderId="0" xfId="0" applyNumberFormat="1" applyFont="1" applyFill="1"/>
    <xf numFmtId="0" fontId="1" fillId="10" borderId="0" xfId="0" applyFont="1" applyFill="1"/>
    <xf numFmtId="1" fontId="1" fillId="0" borderId="0" xfId="0" applyNumberFormat="1" applyFont="1"/>
    <xf numFmtId="0" fontId="0" fillId="0" borderId="0" xfId="0" pivotButton="1"/>
    <xf numFmtId="166" fontId="0" fillId="0" borderId="0" xfId="1" applyNumberFormat="1" applyFont="1"/>
    <xf numFmtId="0" fontId="0" fillId="11" borderId="0" xfId="0" applyFill="1"/>
    <xf numFmtId="0" fontId="2" fillId="11" borderId="0" xfId="0" applyFont="1" applyFill="1"/>
    <xf numFmtId="0" fontId="0" fillId="11" borderId="0" xfId="0" applyFill="1" applyAlignment="1">
      <alignment horizontal="left"/>
    </xf>
    <xf numFmtId="1" fontId="0" fillId="11" borderId="0" xfId="0" applyNumberFormat="1" applyFill="1"/>
    <xf numFmtId="164" fontId="0" fillId="11" borderId="0" xfId="0" applyNumberFormat="1" applyFill="1" applyAlignment="1">
      <alignment horizontal="left"/>
    </xf>
    <xf numFmtId="164" fontId="0" fillId="11" borderId="0" xfId="0" applyNumberFormat="1" applyFill="1"/>
    <xf numFmtId="0" fontId="0" fillId="11" borderId="0" xfId="0" applyNumberFormat="1" applyFill="1"/>
    <xf numFmtId="0" fontId="0" fillId="10" borderId="0" xfId="0" quotePrefix="1" applyFill="1" applyAlignment="1">
      <alignment horizontal="left"/>
    </xf>
    <xf numFmtId="164" fontId="0" fillId="0" borderId="0" xfId="0" applyNumberFormat="1" applyFill="1"/>
    <xf numFmtId="0" fontId="4" fillId="0" borderId="0" xfId="0" applyFont="1" applyFill="1"/>
    <xf numFmtId="0" fontId="0" fillId="12" borderId="0" xfId="0" applyFill="1"/>
    <xf numFmtId="0" fontId="2" fillId="12" borderId="0" xfId="0" applyFont="1" applyFill="1"/>
    <xf numFmtId="0" fontId="4" fillId="12" borderId="0" xfId="0" applyFont="1" applyFill="1" applyAlignment="1">
      <alignment horizontal="left"/>
    </xf>
    <xf numFmtId="0" fontId="0" fillId="12" borderId="0" xfId="0" applyFill="1" applyAlignment="1">
      <alignment horizontal="left"/>
    </xf>
    <xf numFmtId="1" fontId="0" fillId="12" borderId="0" xfId="0" applyNumberFormat="1" applyFill="1"/>
    <xf numFmtId="1" fontId="4" fillId="12" borderId="0" xfId="0" applyNumberFormat="1" applyFont="1" applyFill="1"/>
    <xf numFmtId="164" fontId="0" fillId="12" borderId="0" xfId="0" applyNumberFormat="1" applyFill="1" applyAlignment="1">
      <alignment horizontal="left"/>
    </xf>
    <xf numFmtId="164" fontId="0" fillId="12" borderId="0" xfId="0" applyNumberFormat="1" applyFill="1"/>
    <xf numFmtId="0" fontId="0" fillId="12" borderId="0" xfId="0" applyNumberFormat="1" applyFill="1"/>
    <xf numFmtId="0" fontId="4" fillId="12" borderId="0" xfId="0" applyFont="1" applyFill="1"/>
    <xf numFmtId="14" fontId="0" fillId="0" borderId="0" xfId="0" applyNumberFormat="1"/>
    <xf numFmtId="0" fontId="1" fillId="7" borderId="0" xfId="0" applyFont="1" applyFill="1" applyAlignment="1">
      <alignment horizontal="left"/>
    </xf>
    <xf numFmtId="0" fontId="1" fillId="7" borderId="0" xfId="0" applyFont="1" applyFill="1"/>
    <xf numFmtId="0" fontId="2" fillId="13" borderId="0" xfId="0" applyFont="1" applyFill="1"/>
    <xf numFmtId="0" fontId="0" fillId="13" borderId="0" xfId="0" applyFill="1" applyAlignment="1">
      <alignment horizontal="left"/>
    </xf>
    <xf numFmtId="1" fontId="0" fillId="13" borderId="0" xfId="0" applyNumberFormat="1" applyFill="1"/>
    <xf numFmtId="164" fontId="0" fillId="13" borderId="0" xfId="0" applyNumberFormat="1" applyFill="1" applyAlignment="1">
      <alignment horizontal="left"/>
    </xf>
    <xf numFmtId="1" fontId="3" fillId="11" borderId="0" xfId="0" applyNumberFormat="1" applyFont="1" applyFill="1"/>
    <xf numFmtId="0" fontId="3" fillId="11" borderId="0" xfId="0" applyFont="1" applyFill="1" applyAlignment="1">
      <alignment horizontal="left"/>
    </xf>
    <xf numFmtId="0" fontId="0" fillId="14" borderId="0" xfId="0" applyFill="1"/>
    <xf numFmtId="0" fontId="0" fillId="11" borderId="11" xfId="0" applyNumberFormat="1" applyFill="1" applyBorder="1"/>
    <xf numFmtId="0" fontId="0" fillId="15" borderId="11" xfId="0" applyNumberFormat="1" applyFill="1" applyBorder="1"/>
    <xf numFmtId="0" fontId="0" fillId="15" borderId="0" xfId="0" applyFill="1"/>
    <xf numFmtId="0" fontId="0" fillId="14" borderId="7" xfId="0" applyFill="1" applyBorder="1"/>
    <xf numFmtId="0" fontId="0" fillId="14" borderId="7" xfId="0" applyNumberFormat="1" applyFill="1" applyBorder="1"/>
    <xf numFmtId="0" fontId="0" fillId="14" borderId="0" xfId="0" applyNumberFormat="1" applyFill="1"/>
    <xf numFmtId="0" fontId="0" fillId="14" borderId="8" xfId="0" applyNumberFormat="1" applyFill="1" applyBorder="1"/>
    <xf numFmtId="0" fontId="0" fillId="10" borderId="2" xfId="0" applyFill="1" applyBorder="1"/>
    <xf numFmtId="0" fontId="0" fillId="10" borderId="2" xfId="0" applyNumberFormat="1" applyFill="1" applyBorder="1"/>
    <xf numFmtId="0" fontId="0" fillId="10" borderId="5" xfId="0" applyNumberFormat="1" applyFill="1" applyBorder="1"/>
    <xf numFmtId="0" fontId="0" fillId="10" borderId="6" xfId="0" applyNumberFormat="1" applyFill="1" applyBorder="1"/>
    <xf numFmtId="0" fontId="0" fillId="10" borderId="7" xfId="0" applyFill="1" applyBorder="1"/>
    <xf numFmtId="0" fontId="0" fillId="10" borderId="8" xfId="0" applyNumberFormat="1" applyFill="1" applyBorder="1"/>
    <xf numFmtId="10" fontId="0" fillId="10" borderId="0" xfId="0" applyNumberFormat="1" applyFill="1"/>
    <xf numFmtId="10" fontId="0" fillId="10" borderId="0" xfId="1" applyNumberFormat="1" applyFont="1" applyFill="1"/>
    <xf numFmtId="10" fontId="0" fillId="14" borderId="0" xfId="0" applyNumberFormat="1" applyFill="1"/>
    <xf numFmtId="10" fontId="0" fillId="14" borderId="0" xfId="1" applyNumberFormat="1" applyFont="1" applyFill="1"/>
    <xf numFmtId="10" fontId="2" fillId="10" borderId="0" xfId="1" applyNumberFormat="1" applyFont="1" applyFill="1"/>
    <xf numFmtId="10" fontId="2" fillId="14" borderId="0" xfId="1" applyNumberFormat="1" applyFont="1" applyFill="1"/>
    <xf numFmtId="0" fontId="0" fillId="10" borderId="0" xfId="0" quotePrefix="1" applyFill="1"/>
    <xf numFmtId="0" fontId="1" fillId="0" borderId="0" xfId="0" applyFont="1" applyAlignment="1">
      <alignment horizontal="right"/>
    </xf>
    <xf numFmtId="0" fontId="8" fillId="11" borderId="11" xfId="0" applyNumberFormat="1" applyFont="1" applyFill="1" applyBorder="1"/>
    <xf numFmtId="0" fontId="1" fillId="9" borderId="0" xfId="0" applyFont="1" applyFill="1"/>
    <xf numFmtId="0" fontId="9" fillId="0" borderId="0" xfId="0" applyNumberFormat="1" applyFont="1"/>
    <xf numFmtId="167" fontId="1" fillId="0" borderId="0" xfId="0" quotePrefix="1" applyNumberFormat="1" applyFont="1" applyFill="1"/>
    <xf numFmtId="167" fontId="2" fillId="0" borderId="0" xfId="0" applyNumberFormat="1" applyFont="1" applyFill="1"/>
    <xf numFmtId="167" fontId="0" fillId="0" borderId="0" xfId="0" applyNumberFormat="1" applyFill="1"/>
    <xf numFmtId="167" fontId="0" fillId="2" borderId="0" xfId="0" applyNumberFormat="1" applyFill="1"/>
    <xf numFmtId="167" fontId="0" fillId="10" borderId="0" xfId="0" applyNumberFormat="1" applyFill="1"/>
    <xf numFmtId="167" fontId="0" fillId="3" borderId="0" xfId="0" applyNumberFormat="1" applyFill="1"/>
    <xf numFmtId="167" fontId="0" fillId="11" borderId="0" xfId="0" applyNumberFormat="1" applyFill="1"/>
    <xf numFmtId="167" fontId="0" fillId="6" borderId="0" xfId="0" applyNumberFormat="1" applyFill="1"/>
    <xf numFmtId="167" fontId="0" fillId="12" borderId="0" xfId="0" applyNumberFormat="1" applyFill="1"/>
    <xf numFmtId="167" fontId="0" fillId="9" borderId="0" xfId="0" applyNumberFormat="1" applyFill="1"/>
    <xf numFmtId="167" fontId="0" fillId="0" borderId="0" xfId="0" applyNumberFormat="1"/>
    <xf numFmtId="0" fontId="1" fillId="0" borderId="0" xfId="0" applyFont="1" applyFill="1" applyAlignment="1">
      <alignment horizontal="left"/>
    </xf>
    <xf numFmtId="10" fontId="0" fillId="0" borderId="0" xfId="0" applyNumberFormat="1"/>
    <xf numFmtId="14" fontId="0" fillId="0" borderId="7" xfId="0" applyNumberFormat="1" applyBorder="1"/>
    <xf numFmtId="0" fontId="0" fillId="0" borderId="0" xfId="0" applyFont="1" applyFill="1"/>
    <xf numFmtId="0" fontId="12" fillId="11" borderId="11" xfId="0" applyNumberFormat="1" applyFont="1" applyFill="1" applyBorder="1"/>
    <xf numFmtId="0" fontId="12" fillId="3" borderId="11" xfId="0" applyNumberFormat="1" applyFont="1" applyFill="1" applyBorder="1"/>
    <xf numFmtId="0" fontId="12" fillId="10" borderId="11" xfId="0" applyNumberFormat="1" applyFont="1" applyFill="1" applyBorder="1"/>
    <xf numFmtId="0" fontId="12" fillId="16" borderId="11" xfId="0" applyNumberFormat="1" applyFont="1" applyFill="1" applyBorder="1"/>
    <xf numFmtId="0" fontId="12" fillId="16" borderId="9" xfId="0" applyNumberFormat="1" applyFont="1" applyFill="1" applyBorder="1"/>
    <xf numFmtId="0" fontId="0" fillId="0" borderId="8" xfId="0" applyNumberFormat="1" applyFill="1" applyBorder="1"/>
  </cellXfs>
  <cellStyles count="2">
    <cellStyle name="Normal" xfId="0" builtinId="0"/>
    <cellStyle name="Percent" xfId="1" builtinId="5"/>
  </cellStyles>
  <dxfs count="27">
    <dxf>
      <font>
        <b/>
      </font>
    </dxf>
    <dxf>
      <fill>
        <patternFill patternType="solid">
          <bgColor theme="6" tint="0.39997558519241921"/>
        </patternFill>
      </fill>
    </dxf>
    <dxf>
      <fill>
        <patternFill patternType="solid">
          <bgColor theme="6" tint="0.39997558519241921"/>
        </patternFill>
      </fill>
    </dxf>
    <dxf>
      <font>
        <b/>
      </font>
    </dxf>
    <dxf>
      <fill>
        <patternFill patternType="solid">
          <bgColor rgb="FFFFFF00"/>
        </patternFill>
      </fill>
    </dxf>
    <dxf>
      <font>
        <b/>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b/>
      </font>
    </dxf>
    <dxf>
      <fill>
        <patternFill patternType="solid">
          <bgColor rgb="FFFFFF00"/>
        </patternFill>
      </fill>
    </dxf>
    <dxf>
      <fill>
        <patternFill patternType="solid">
          <bgColor rgb="FFFFFF00"/>
        </patternFill>
      </fill>
    </dxf>
    <dxf>
      <fill>
        <patternFill patternType="solid">
          <bgColor rgb="FFFFFF00"/>
        </patternFill>
      </fill>
    </dxf>
    <dxf>
      <font>
        <b/>
      </font>
    </dxf>
    <dxf>
      <fill>
        <patternFill patternType="solid">
          <bgColor indexed="45"/>
        </patternFill>
      </fill>
    </dxf>
    <dxf>
      <font>
        <b/>
      </font>
    </dxf>
    <dxf>
      <fill>
        <patternFill patternType="solid">
          <bgColor indexed="45"/>
        </patternFill>
      </fill>
    </dxf>
    <dxf>
      <fill>
        <patternFill patternType="solid">
          <bgColor rgb="FFFFC000"/>
        </patternFill>
      </fill>
    </dxf>
    <dxf>
      <fill>
        <patternFill patternType="solid">
          <bgColor rgb="FF92D050"/>
        </patternFill>
      </fill>
    </dxf>
    <dxf>
      <fill>
        <patternFill patternType="solid">
          <bgColor rgb="FF92D050"/>
        </patternFill>
      </fill>
    </dxf>
    <dxf>
      <fill>
        <patternFill patternType="solid">
          <bgColor rgb="FFFFFF00"/>
        </patternFill>
      </fill>
    </dxf>
    <dxf>
      <fill>
        <patternFill patternType="solid">
          <bgColor rgb="FFFFFF00"/>
        </patternFill>
      </fill>
    </dxf>
    <dxf>
      <fill>
        <patternFill patternType="solid">
          <bgColor rgb="FF00B0F0"/>
        </patternFill>
      </fill>
    </dxf>
    <dxf>
      <fill>
        <patternFill patternType="solid">
          <bgColor rgb="FFFFC000"/>
        </patternFill>
      </fill>
    </dxf>
    <dxf>
      <font>
        <b/>
      </font>
    </dxf>
    <dxf>
      <fill>
        <patternFill patternType="solid">
          <bgColor rgb="FF00B0F0"/>
        </patternFill>
      </fill>
    </dxf>
  </dxfs>
  <tableStyles count="0" defaultTableStyle="TableStyleMedium2" defaultPivotStyle="PivotStyleLight16"/>
  <colors>
    <mruColors>
      <color rgb="FFBE12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pivotCacheDefinition" Target="pivotCache/pivotCacheDefinition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[Fates 516.xlsx]AllByMoHowCht2!PivotTable1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s>
    <c:plotArea>
      <c:layout/>
      <c:barChart>
        <c:barDir val="col"/>
        <c:grouping val="stacked"/>
        <c:varyColors val="0"/>
        <c:ser>
          <c:idx val="0"/>
          <c:order val="0"/>
          <c:tx>
            <c:strRef>
              <c:f>AllByMoHowCht2!$B$3:$B$4</c:f>
              <c:strCache>
                <c:ptCount val="1"/>
                <c:pt idx="0">
                  <c:v>Accident</c:v>
                </c:pt>
              </c:strCache>
            </c:strRef>
          </c:tx>
          <c:spPr>
            <a:solidFill>
              <a:schemeClr val="accent1"/>
            </a:solidFill>
            <a:ln>
              <a:noFill/>
            </a:ln>
            <a:effectLst/>
          </c:spPr>
          <c:invertIfNegative val="0"/>
          <c:cat>
            <c:strRef>
              <c:f>AllByMoHowCht2!$A$5:$A$50</c:f>
              <c:strCache>
                <c:ptCount val="45"/>
                <c:pt idx="0">
                  <c:v>1941-12</c:v>
                </c:pt>
                <c:pt idx="1">
                  <c:v>1942-01</c:v>
                </c:pt>
                <c:pt idx="2">
                  <c:v>1942-03</c:v>
                </c:pt>
                <c:pt idx="3">
                  <c:v>1942-04</c:v>
                </c:pt>
                <c:pt idx="4">
                  <c:v>1942-05</c:v>
                </c:pt>
                <c:pt idx="5">
                  <c:v>1942-06</c:v>
                </c:pt>
                <c:pt idx="6">
                  <c:v>1942-07</c:v>
                </c:pt>
                <c:pt idx="7">
                  <c:v>1942-08</c:v>
                </c:pt>
                <c:pt idx="8">
                  <c:v>1942-09</c:v>
                </c:pt>
                <c:pt idx="9">
                  <c:v>1942-10</c:v>
                </c:pt>
                <c:pt idx="10">
                  <c:v>1942-11</c:v>
                </c:pt>
                <c:pt idx="11">
                  <c:v>1942-12</c:v>
                </c:pt>
                <c:pt idx="12">
                  <c:v>1943-01</c:v>
                </c:pt>
                <c:pt idx="13">
                  <c:v>1943-02</c:v>
                </c:pt>
                <c:pt idx="14">
                  <c:v>1943-03</c:v>
                </c:pt>
                <c:pt idx="15">
                  <c:v>1943-04</c:v>
                </c:pt>
                <c:pt idx="16">
                  <c:v>1943-05</c:v>
                </c:pt>
                <c:pt idx="17">
                  <c:v>1943-06</c:v>
                </c:pt>
                <c:pt idx="18">
                  <c:v>1943-07</c:v>
                </c:pt>
                <c:pt idx="19">
                  <c:v>1943-08</c:v>
                </c:pt>
                <c:pt idx="20">
                  <c:v>1943-09</c:v>
                </c:pt>
                <c:pt idx="21">
                  <c:v>1943-10</c:v>
                </c:pt>
                <c:pt idx="22">
                  <c:v>1943-11</c:v>
                </c:pt>
                <c:pt idx="23">
                  <c:v>1943-12</c:v>
                </c:pt>
                <c:pt idx="24">
                  <c:v>1944-</c:v>
                </c:pt>
                <c:pt idx="25">
                  <c:v>1944-01</c:v>
                </c:pt>
                <c:pt idx="26">
                  <c:v>1944-02</c:v>
                </c:pt>
                <c:pt idx="27">
                  <c:v>1944-03</c:v>
                </c:pt>
                <c:pt idx="28">
                  <c:v>1944-04</c:v>
                </c:pt>
                <c:pt idx="29">
                  <c:v>1944-05</c:v>
                </c:pt>
                <c:pt idx="30">
                  <c:v>1944-06</c:v>
                </c:pt>
                <c:pt idx="31">
                  <c:v>1944-07</c:v>
                </c:pt>
                <c:pt idx="32">
                  <c:v>1944-08</c:v>
                </c:pt>
                <c:pt idx="33">
                  <c:v>1944-09</c:v>
                </c:pt>
                <c:pt idx="34">
                  <c:v>1944-10</c:v>
                </c:pt>
                <c:pt idx="35">
                  <c:v>1944-11</c:v>
                </c:pt>
                <c:pt idx="36">
                  <c:v>1944-12</c:v>
                </c:pt>
                <c:pt idx="37">
                  <c:v>1945-01</c:v>
                </c:pt>
                <c:pt idx="38">
                  <c:v>1945-02</c:v>
                </c:pt>
                <c:pt idx="39">
                  <c:v>1945-03</c:v>
                </c:pt>
                <c:pt idx="40">
                  <c:v>1945-04</c:v>
                </c:pt>
                <c:pt idx="41">
                  <c:v>1945-05</c:v>
                </c:pt>
                <c:pt idx="42">
                  <c:v>1945-06</c:v>
                </c:pt>
                <c:pt idx="43">
                  <c:v>1945-07</c:v>
                </c:pt>
                <c:pt idx="44">
                  <c:v>1945-08</c:v>
                </c:pt>
              </c:strCache>
            </c:strRef>
          </c:cat>
          <c:val>
            <c:numRef>
              <c:f>AllByMoHowCht2!$B$5:$B$50</c:f>
              <c:numCache>
                <c:formatCode>General</c:formatCode>
                <c:ptCount val="45"/>
                <c:pt idx="2">
                  <c:v>1</c:v>
                </c:pt>
                <c:pt idx="4">
                  <c:v>3</c:v>
                </c:pt>
                <c:pt idx="5">
                  <c:v>1</c:v>
                </c:pt>
                <c:pt idx="6">
                  <c:v>1</c:v>
                </c:pt>
                <c:pt idx="7">
                  <c:v>2</c:v>
                </c:pt>
                <c:pt idx="8">
                  <c:v>6</c:v>
                </c:pt>
                <c:pt idx="9">
                  <c:v>3</c:v>
                </c:pt>
                <c:pt idx="10">
                  <c:v>5</c:v>
                </c:pt>
                <c:pt idx="11">
                  <c:v>5</c:v>
                </c:pt>
                <c:pt idx="12">
                  <c:v>10</c:v>
                </c:pt>
                <c:pt idx="13">
                  <c:v>8</c:v>
                </c:pt>
                <c:pt idx="14">
                  <c:v>9</c:v>
                </c:pt>
                <c:pt idx="15">
                  <c:v>6</c:v>
                </c:pt>
                <c:pt idx="16">
                  <c:v>15</c:v>
                </c:pt>
                <c:pt idx="17">
                  <c:v>8</c:v>
                </c:pt>
                <c:pt idx="18">
                  <c:v>18</c:v>
                </c:pt>
                <c:pt idx="19">
                  <c:v>23</c:v>
                </c:pt>
                <c:pt idx="20">
                  <c:v>9</c:v>
                </c:pt>
                <c:pt idx="21">
                  <c:v>19</c:v>
                </c:pt>
                <c:pt idx="22">
                  <c:v>30</c:v>
                </c:pt>
                <c:pt idx="23">
                  <c:v>20</c:v>
                </c:pt>
                <c:pt idx="24">
                  <c:v>15</c:v>
                </c:pt>
                <c:pt idx="25">
                  <c:v>37</c:v>
                </c:pt>
                <c:pt idx="26">
                  <c:v>32</c:v>
                </c:pt>
                <c:pt idx="27">
                  <c:v>33</c:v>
                </c:pt>
                <c:pt idx="28">
                  <c:v>47</c:v>
                </c:pt>
                <c:pt idx="29">
                  <c:v>45</c:v>
                </c:pt>
                <c:pt idx="30">
                  <c:v>41</c:v>
                </c:pt>
                <c:pt idx="31">
                  <c:v>56</c:v>
                </c:pt>
                <c:pt idx="32">
                  <c:v>57</c:v>
                </c:pt>
                <c:pt idx="33">
                  <c:v>55</c:v>
                </c:pt>
                <c:pt idx="34">
                  <c:v>50</c:v>
                </c:pt>
                <c:pt idx="35">
                  <c:v>77</c:v>
                </c:pt>
                <c:pt idx="36">
                  <c:v>60</c:v>
                </c:pt>
                <c:pt idx="37">
                  <c:v>71</c:v>
                </c:pt>
                <c:pt idx="38">
                  <c:v>73</c:v>
                </c:pt>
                <c:pt idx="39">
                  <c:v>111</c:v>
                </c:pt>
                <c:pt idx="40">
                  <c:v>88</c:v>
                </c:pt>
                <c:pt idx="41">
                  <c:v>15</c:v>
                </c:pt>
                <c:pt idx="42">
                  <c:v>12</c:v>
                </c:pt>
                <c:pt idx="43">
                  <c:v>8</c:v>
                </c:pt>
                <c:pt idx="44">
                  <c:v>6</c:v>
                </c:pt>
              </c:numCache>
            </c:numRef>
          </c:val>
        </c:ser>
        <c:ser>
          <c:idx val="1"/>
          <c:order val="1"/>
          <c:tx>
            <c:strRef>
              <c:f>AllByMoHowCht2!$C$3:$C$4</c:f>
              <c:strCache>
                <c:ptCount val="1"/>
                <c:pt idx="0">
                  <c:v>Disposed</c:v>
                </c:pt>
              </c:strCache>
            </c:strRef>
          </c:tx>
          <c:spPr>
            <a:solidFill>
              <a:schemeClr val="accent2"/>
            </a:solidFill>
            <a:ln>
              <a:noFill/>
            </a:ln>
            <a:effectLst/>
          </c:spPr>
          <c:invertIfNegative val="0"/>
          <c:cat>
            <c:strRef>
              <c:f>AllByMoHowCht2!$A$5:$A$50</c:f>
              <c:strCache>
                <c:ptCount val="45"/>
                <c:pt idx="0">
                  <c:v>1941-12</c:v>
                </c:pt>
                <c:pt idx="1">
                  <c:v>1942-01</c:v>
                </c:pt>
                <c:pt idx="2">
                  <c:v>1942-03</c:v>
                </c:pt>
                <c:pt idx="3">
                  <c:v>1942-04</c:v>
                </c:pt>
                <c:pt idx="4">
                  <c:v>1942-05</c:v>
                </c:pt>
                <c:pt idx="5">
                  <c:v>1942-06</c:v>
                </c:pt>
                <c:pt idx="6">
                  <c:v>1942-07</c:v>
                </c:pt>
                <c:pt idx="7">
                  <c:v>1942-08</c:v>
                </c:pt>
                <c:pt idx="8">
                  <c:v>1942-09</c:v>
                </c:pt>
                <c:pt idx="9">
                  <c:v>1942-10</c:v>
                </c:pt>
                <c:pt idx="10">
                  <c:v>1942-11</c:v>
                </c:pt>
                <c:pt idx="11">
                  <c:v>1942-12</c:v>
                </c:pt>
                <c:pt idx="12">
                  <c:v>1943-01</c:v>
                </c:pt>
                <c:pt idx="13">
                  <c:v>1943-02</c:v>
                </c:pt>
                <c:pt idx="14">
                  <c:v>1943-03</c:v>
                </c:pt>
                <c:pt idx="15">
                  <c:v>1943-04</c:v>
                </c:pt>
                <c:pt idx="16">
                  <c:v>1943-05</c:v>
                </c:pt>
                <c:pt idx="17">
                  <c:v>1943-06</c:v>
                </c:pt>
                <c:pt idx="18">
                  <c:v>1943-07</c:v>
                </c:pt>
                <c:pt idx="19">
                  <c:v>1943-08</c:v>
                </c:pt>
                <c:pt idx="20">
                  <c:v>1943-09</c:v>
                </c:pt>
                <c:pt idx="21">
                  <c:v>1943-10</c:v>
                </c:pt>
                <c:pt idx="22">
                  <c:v>1943-11</c:v>
                </c:pt>
                <c:pt idx="23">
                  <c:v>1943-12</c:v>
                </c:pt>
                <c:pt idx="24">
                  <c:v>1944-</c:v>
                </c:pt>
                <c:pt idx="25">
                  <c:v>1944-01</c:v>
                </c:pt>
                <c:pt idx="26">
                  <c:v>1944-02</c:v>
                </c:pt>
                <c:pt idx="27">
                  <c:v>1944-03</c:v>
                </c:pt>
                <c:pt idx="28">
                  <c:v>1944-04</c:v>
                </c:pt>
                <c:pt idx="29">
                  <c:v>1944-05</c:v>
                </c:pt>
                <c:pt idx="30">
                  <c:v>1944-06</c:v>
                </c:pt>
                <c:pt idx="31">
                  <c:v>1944-07</c:v>
                </c:pt>
                <c:pt idx="32">
                  <c:v>1944-08</c:v>
                </c:pt>
                <c:pt idx="33">
                  <c:v>1944-09</c:v>
                </c:pt>
                <c:pt idx="34">
                  <c:v>1944-10</c:v>
                </c:pt>
                <c:pt idx="35">
                  <c:v>1944-11</c:v>
                </c:pt>
                <c:pt idx="36">
                  <c:v>1944-12</c:v>
                </c:pt>
                <c:pt idx="37">
                  <c:v>1945-01</c:v>
                </c:pt>
                <c:pt idx="38">
                  <c:v>1945-02</c:v>
                </c:pt>
                <c:pt idx="39">
                  <c:v>1945-03</c:v>
                </c:pt>
                <c:pt idx="40">
                  <c:v>1945-04</c:v>
                </c:pt>
                <c:pt idx="41">
                  <c:v>1945-05</c:v>
                </c:pt>
                <c:pt idx="42">
                  <c:v>1945-06</c:v>
                </c:pt>
                <c:pt idx="43">
                  <c:v>1945-07</c:v>
                </c:pt>
                <c:pt idx="44">
                  <c:v>1945-08</c:v>
                </c:pt>
              </c:strCache>
            </c:strRef>
          </c:cat>
          <c:val>
            <c:numRef>
              <c:f>AllByMoHowCht2!$C$5:$C$50</c:f>
              <c:numCache>
                <c:formatCode>General</c:formatCode>
                <c:ptCount val="45"/>
                <c:pt idx="13">
                  <c:v>1</c:v>
                </c:pt>
                <c:pt idx="17">
                  <c:v>1</c:v>
                </c:pt>
                <c:pt idx="18">
                  <c:v>1</c:v>
                </c:pt>
                <c:pt idx="19">
                  <c:v>1</c:v>
                </c:pt>
                <c:pt idx="20">
                  <c:v>1</c:v>
                </c:pt>
                <c:pt idx="21">
                  <c:v>5</c:v>
                </c:pt>
                <c:pt idx="22">
                  <c:v>1</c:v>
                </c:pt>
                <c:pt idx="23">
                  <c:v>4</c:v>
                </c:pt>
                <c:pt idx="25">
                  <c:v>1</c:v>
                </c:pt>
                <c:pt idx="26">
                  <c:v>5</c:v>
                </c:pt>
                <c:pt idx="27">
                  <c:v>1</c:v>
                </c:pt>
                <c:pt idx="28">
                  <c:v>2</c:v>
                </c:pt>
                <c:pt idx="29">
                  <c:v>1</c:v>
                </c:pt>
                <c:pt idx="31">
                  <c:v>1</c:v>
                </c:pt>
                <c:pt idx="32">
                  <c:v>6</c:v>
                </c:pt>
                <c:pt idx="33">
                  <c:v>4</c:v>
                </c:pt>
                <c:pt idx="34">
                  <c:v>9</c:v>
                </c:pt>
                <c:pt idx="35">
                  <c:v>5</c:v>
                </c:pt>
                <c:pt idx="36">
                  <c:v>6</c:v>
                </c:pt>
                <c:pt idx="37">
                  <c:v>10</c:v>
                </c:pt>
                <c:pt idx="38">
                  <c:v>9</c:v>
                </c:pt>
                <c:pt idx="39">
                  <c:v>17</c:v>
                </c:pt>
                <c:pt idx="40">
                  <c:v>28</c:v>
                </c:pt>
                <c:pt idx="41">
                  <c:v>10</c:v>
                </c:pt>
                <c:pt idx="42">
                  <c:v>8</c:v>
                </c:pt>
                <c:pt idx="43">
                  <c:v>10</c:v>
                </c:pt>
              </c:numCache>
            </c:numRef>
          </c:val>
        </c:ser>
        <c:ser>
          <c:idx val="2"/>
          <c:order val="2"/>
          <c:tx>
            <c:strRef>
              <c:f>AllByMoHowCht2!$D$3:$D$4</c:f>
              <c:strCache>
                <c:ptCount val="1"/>
                <c:pt idx="0">
                  <c:v>Escaped</c:v>
                </c:pt>
              </c:strCache>
            </c:strRef>
          </c:tx>
          <c:spPr>
            <a:solidFill>
              <a:schemeClr val="accent3"/>
            </a:solidFill>
            <a:ln>
              <a:noFill/>
            </a:ln>
            <a:effectLst/>
          </c:spPr>
          <c:invertIfNegative val="0"/>
          <c:cat>
            <c:strRef>
              <c:f>AllByMoHowCht2!$A$5:$A$50</c:f>
              <c:strCache>
                <c:ptCount val="45"/>
                <c:pt idx="0">
                  <c:v>1941-12</c:v>
                </c:pt>
                <c:pt idx="1">
                  <c:v>1942-01</c:v>
                </c:pt>
                <c:pt idx="2">
                  <c:v>1942-03</c:v>
                </c:pt>
                <c:pt idx="3">
                  <c:v>1942-04</c:v>
                </c:pt>
                <c:pt idx="4">
                  <c:v>1942-05</c:v>
                </c:pt>
                <c:pt idx="5">
                  <c:v>1942-06</c:v>
                </c:pt>
                <c:pt idx="6">
                  <c:v>1942-07</c:v>
                </c:pt>
                <c:pt idx="7">
                  <c:v>1942-08</c:v>
                </c:pt>
                <c:pt idx="8">
                  <c:v>1942-09</c:v>
                </c:pt>
                <c:pt idx="9">
                  <c:v>1942-10</c:v>
                </c:pt>
                <c:pt idx="10">
                  <c:v>1942-11</c:v>
                </c:pt>
                <c:pt idx="11">
                  <c:v>1942-12</c:v>
                </c:pt>
                <c:pt idx="12">
                  <c:v>1943-01</c:v>
                </c:pt>
                <c:pt idx="13">
                  <c:v>1943-02</c:v>
                </c:pt>
                <c:pt idx="14">
                  <c:v>1943-03</c:v>
                </c:pt>
                <c:pt idx="15">
                  <c:v>1943-04</c:v>
                </c:pt>
                <c:pt idx="16">
                  <c:v>1943-05</c:v>
                </c:pt>
                <c:pt idx="17">
                  <c:v>1943-06</c:v>
                </c:pt>
                <c:pt idx="18">
                  <c:v>1943-07</c:v>
                </c:pt>
                <c:pt idx="19">
                  <c:v>1943-08</c:v>
                </c:pt>
                <c:pt idx="20">
                  <c:v>1943-09</c:v>
                </c:pt>
                <c:pt idx="21">
                  <c:v>1943-10</c:v>
                </c:pt>
                <c:pt idx="22">
                  <c:v>1943-11</c:v>
                </c:pt>
                <c:pt idx="23">
                  <c:v>1943-12</c:v>
                </c:pt>
                <c:pt idx="24">
                  <c:v>1944-</c:v>
                </c:pt>
                <c:pt idx="25">
                  <c:v>1944-01</c:v>
                </c:pt>
                <c:pt idx="26">
                  <c:v>1944-02</c:v>
                </c:pt>
                <c:pt idx="27">
                  <c:v>1944-03</c:v>
                </c:pt>
                <c:pt idx="28">
                  <c:v>1944-04</c:v>
                </c:pt>
                <c:pt idx="29">
                  <c:v>1944-05</c:v>
                </c:pt>
                <c:pt idx="30">
                  <c:v>1944-06</c:v>
                </c:pt>
                <c:pt idx="31">
                  <c:v>1944-07</c:v>
                </c:pt>
                <c:pt idx="32">
                  <c:v>1944-08</c:v>
                </c:pt>
                <c:pt idx="33">
                  <c:v>1944-09</c:v>
                </c:pt>
                <c:pt idx="34">
                  <c:v>1944-10</c:v>
                </c:pt>
                <c:pt idx="35">
                  <c:v>1944-11</c:v>
                </c:pt>
                <c:pt idx="36">
                  <c:v>1944-12</c:v>
                </c:pt>
                <c:pt idx="37">
                  <c:v>1945-01</c:v>
                </c:pt>
                <c:pt idx="38">
                  <c:v>1945-02</c:v>
                </c:pt>
                <c:pt idx="39">
                  <c:v>1945-03</c:v>
                </c:pt>
                <c:pt idx="40">
                  <c:v>1945-04</c:v>
                </c:pt>
                <c:pt idx="41">
                  <c:v>1945-05</c:v>
                </c:pt>
                <c:pt idx="42">
                  <c:v>1945-06</c:v>
                </c:pt>
                <c:pt idx="43">
                  <c:v>1945-07</c:v>
                </c:pt>
                <c:pt idx="44">
                  <c:v>1945-08</c:v>
                </c:pt>
              </c:strCache>
            </c:strRef>
          </c:cat>
          <c:val>
            <c:numRef>
              <c:f>AllByMoHowCht2!$D$5:$D$50</c:f>
              <c:numCache>
                <c:formatCode>General</c:formatCode>
                <c:ptCount val="45"/>
                <c:pt idx="1">
                  <c:v>1</c:v>
                </c:pt>
                <c:pt idx="9">
                  <c:v>1</c:v>
                </c:pt>
                <c:pt idx="16">
                  <c:v>1</c:v>
                </c:pt>
                <c:pt idx="17">
                  <c:v>1</c:v>
                </c:pt>
                <c:pt idx="19">
                  <c:v>1</c:v>
                </c:pt>
                <c:pt idx="20">
                  <c:v>1</c:v>
                </c:pt>
                <c:pt idx="22">
                  <c:v>1</c:v>
                </c:pt>
                <c:pt idx="23">
                  <c:v>2</c:v>
                </c:pt>
                <c:pt idx="25">
                  <c:v>1</c:v>
                </c:pt>
                <c:pt idx="26">
                  <c:v>2</c:v>
                </c:pt>
                <c:pt idx="27">
                  <c:v>1</c:v>
                </c:pt>
                <c:pt idx="28">
                  <c:v>1</c:v>
                </c:pt>
                <c:pt idx="29">
                  <c:v>4</c:v>
                </c:pt>
                <c:pt idx="30">
                  <c:v>6</c:v>
                </c:pt>
                <c:pt idx="31">
                  <c:v>7</c:v>
                </c:pt>
                <c:pt idx="32">
                  <c:v>5</c:v>
                </c:pt>
                <c:pt idx="33">
                  <c:v>6</c:v>
                </c:pt>
                <c:pt idx="34">
                  <c:v>1</c:v>
                </c:pt>
                <c:pt idx="35">
                  <c:v>5</c:v>
                </c:pt>
                <c:pt idx="36">
                  <c:v>6</c:v>
                </c:pt>
                <c:pt idx="37">
                  <c:v>5</c:v>
                </c:pt>
                <c:pt idx="38">
                  <c:v>7</c:v>
                </c:pt>
                <c:pt idx="39">
                  <c:v>6</c:v>
                </c:pt>
                <c:pt idx="40">
                  <c:v>5</c:v>
                </c:pt>
                <c:pt idx="41">
                  <c:v>3</c:v>
                </c:pt>
                <c:pt idx="42">
                  <c:v>1</c:v>
                </c:pt>
              </c:numCache>
            </c:numRef>
          </c:val>
        </c:ser>
        <c:ser>
          <c:idx val="3"/>
          <c:order val="3"/>
          <c:tx>
            <c:strRef>
              <c:f>AllByMoHowCht2!$E$3:$E$4</c:f>
              <c:strCache>
                <c:ptCount val="1"/>
                <c:pt idx="0">
                  <c:v>Missing</c:v>
                </c:pt>
              </c:strCache>
            </c:strRef>
          </c:tx>
          <c:spPr>
            <a:solidFill>
              <a:schemeClr val="accent4"/>
            </a:solidFill>
            <a:ln>
              <a:noFill/>
            </a:ln>
            <a:effectLst/>
          </c:spPr>
          <c:invertIfNegative val="0"/>
          <c:cat>
            <c:strRef>
              <c:f>AllByMoHowCht2!$A$5:$A$50</c:f>
              <c:strCache>
                <c:ptCount val="45"/>
                <c:pt idx="0">
                  <c:v>1941-12</c:v>
                </c:pt>
                <c:pt idx="1">
                  <c:v>1942-01</c:v>
                </c:pt>
                <c:pt idx="2">
                  <c:v>1942-03</c:v>
                </c:pt>
                <c:pt idx="3">
                  <c:v>1942-04</c:v>
                </c:pt>
                <c:pt idx="4">
                  <c:v>1942-05</c:v>
                </c:pt>
                <c:pt idx="5">
                  <c:v>1942-06</c:v>
                </c:pt>
                <c:pt idx="6">
                  <c:v>1942-07</c:v>
                </c:pt>
                <c:pt idx="7">
                  <c:v>1942-08</c:v>
                </c:pt>
                <c:pt idx="8">
                  <c:v>1942-09</c:v>
                </c:pt>
                <c:pt idx="9">
                  <c:v>1942-10</c:v>
                </c:pt>
                <c:pt idx="10">
                  <c:v>1942-11</c:v>
                </c:pt>
                <c:pt idx="11">
                  <c:v>1942-12</c:v>
                </c:pt>
                <c:pt idx="12">
                  <c:v>1943-01</c:v>
                </c:pt>
                <c:pt idx="13">
                  <c:v>1943-02</c:v>
                </c:pt>
                <c:pt idx="14">
                  <c:v>1943-03</c:v>
                </c:pt>
                <c:pt idx="15">
                  <c:v>1943-04</c:v>
                </c:pt>
                <c:pt idx="16">
                  <c:v>1943-05</c:v>
                </c:pt>
                <c:pt idx="17">
                  <c:v>1943-06</c:v>
                </c:pt>
                <c:pt idx="18">
                  <c:v>1943-07</c:v>
                </c:pt>
                <c:pt idx="19">
                  <c:v>1943-08</c:v>
                </c:pt>
                <c:pt idx="20">
                  <c:v>1943-09</c:v>
                </c:pt>
                <c:pt idx="21">
                  <c:v>1943-10</c:v>
                </c:pt>
                <c:pt idx="22">
                  <c:v>1943-11</c:v>
                </c:pt>
                <c:pt idx="23">
                  <c:v>1943-12</c:v>
                </c:pt>
                <c:pt idx="24">
                  <c:v>1944-</c:v>
                </c:pt>
                <c:pt idx="25">
                  <c:v>1944-01</c:v>
                </c:pt>
                <c:pt idx="26">
                  <c:v>1944-02</c:v>
                </c:pt>
                <c:pt idx="27">
                  <c:v>1944-03</c:v>
                </c:pt>
                <c:pt idx="28">
                  <c:v>1944-04</c:v>
                </c:pt>
                <c:pt idx="29">
                  <c:v>1944-05</c:v>
                </c:pt>
                <c:pt idx="30">
                  <c:v>1944-06</c:v>
                </c:pt>
                <c:pt idx="31">
                  <c:v>1944-07</c:v>
                </c:pt>
                <c:pt idx="32">
                  <c:v>1944-08</c:v>
                </c:pt>
                <c:pt idx="33">
                  <c:v>1944-09</c:v>
                </c:pt>
                <c:pt idx="34">
                  <c:v>1944-10</c:v>
                </c:pt>
                <c:pt idx="35">
                  <c:v>1944-11</c:v>
                </c:pt>
                <c:pt idx="36">
                  <c:v>1944-12</c:v>
                </c:pt>
                <c:pt idx="37">
                  <c:v>1945-01</c:v>
                </c:pt>
                <c:pt idx="38">
                  <c:v>1945-02</c:v>
                </c:pt>
                <c:pt idx="39">
                  <c:v>1945-03</c:v>
                </c:pt>
                <c:pt idx="40">
                  <c:v>1945-04</c:v>
                </c:pt>
                <c:pt idx="41">
                  <c:v>1945-05</c:v>
                </c:pt>
                <c:pt idx="42">
                  <c:v>1945-06</c:v>
                </c:pt>
                <c:pt idx="43">
                  <c:v>1945-07</c:v>
                </c:pt>
                <c:pt idx="44">
                  <c:v>1945-08</c:v>
                </c:pt>
              </c:strCache>
            </c:strRef>
          </c:cat>
          <c:val>
            <c:numRef>
              <c:f>AllByMoHowCht2!$E$5:$E$50</c:f>
              <c:numCache>
                <c:formatCode>General</c:formatCode>
                <c:ptCount val="45"/>
                <c:pt idx="5">
                  <c:v>1</c:v>
                </c:pt>
                <c:pt idx="8">
                  <c:v>1</c:v>
                </c:pt>
                <c:pt idx="9">
                  <c:v>2</c:v>
                </c:pt>
                <c:pt idx="10">
                  <c:v>1</c:v>
                </c:pt>
                <c:pt idx="11">
                  <c:v>1</c:v>
                </c:pt>
                <c:pt idx="12">
                  <c:v>1</c:v>
                </c:pt>
                <c:pt idx="13">
                  <c:v>5</c:v>
                </c:pt>
                <c:pt idx="14">
                  <c:v>5</c:v>
                </c:pt>
                <c:pt idx="15">
                  <c:v>6</c:v>
                </c:pt>
                <c:pt idx="16">
                  <c:v>4</c:v>
                </c:pt>
                <c:pt idx="17">
                  <c:v>3</c:v>
                </c:pt>
                <c:pt idx="18">
                  <c:v>12</c:v>
                </c:pt>
                <c:pt idx="19">
                  <c:v>8</c:v>
                </c:pt>
                <c:pt idx="20">
                  <c:v>4</c:v>
                </c:pt>
                <c:pt idx="21">
                  <c:v>6</c:v>
                </c:pt>
                <c:pt idx="22">
                  <c:v>5</c:v>
                </c:pt>
                <c:pt idx="23">
                  <c:v>5</c:v>
                </c:pt>
                <c:pt idx="25">
                  <c:v>5</c:v>
                </c:pt>
                <c:pt idx="26">
                  <c:v>5</c:v>
                </c:pt>
                <c:pt idx="27">
                  <c:v>9</c:v>
                </c:pt>
                <c:pt idx="28">
                  <c:v>9</c:v>
                </c:pt>
                <c:pt idx="29">
                  <c:v>11</c:v>
                </c:pt>
                <c:pt idx="30">
                  <c:v>16</c:v>
                </c:pt>
                <c:pt idx="31">
                  <c:v>17</c:v>
                </c:pt>
                <c:pt idx="32">
                  <c:v>14</c:v>
                </c:pt>
                <c:pt idx="33">
                  <c:v>11</c:v>
                </c:pt>
                <c:pt idx="34">
                  <c:v>8</c:v>
                </c:pt>
                <c:pt idx="35">
                  <c:v>13</c:v>
                </c:pt>
                <c:pt idx="36">
                  <c:v>10</c:v>
                </c:pt>
                <c:pt idx="37">
                  <c:v>10</c:v>
                </c:pt>
                <c:pt idx="38">
                  <c:v>16</c:v>
                </c:pt>
                <c:pt idx="39">
                  <c:v>21</c:v>
                </c:pt>
                <c:pt idx="40">
                  <c:v>26</c:v>
                </c:pt>
                <c:pt idx="41">
                  <c:v>2</c:v>
                </c:pt>
              </c:numCache>
            </c:numRef>
          </c:val>
        </c:ser>
        <c:ser>
          <c:idx val="4"/>
          <c:order val="4"/>
          <c:tx>
            <c:strRef>
              <c:f>AllByMoHowCht2!$F$3:$F$4</c:f>
              <c:strCache>
                <c:ptCount val="1"/>
                <c:pt idx="0">
                  <c:v>Museum</c:v>
                </c:pt>
              </c:strCache>
            </c:strRef>
          </c:tx>
          <c:spPr>
            <a:solidFill>
              <a:schemeClr val="accent5"/>
            </a:solidFill>
            <a:ln>
              <a:noFill/>
            </a:ln>
            <a:effectLst/>
          </c:spPr>
          <c:invertIfNegative val="0"/>
          <c:cat>
            <c:strRef>
              <c:f>AllByMoHowCht2!$A$5:$A$50</c:f>
              <c:strCache>
                <c:ptCount val="45"/>
                <c:pt idx="0">
                  <c:v>1941-12</c:v>
                </c:pt>
                <c:pt idx="1">
                  <c:v>1942-01</c:v>
                </c:pt>
                <c:pt idx="2">
                  <c:v>1942-03</c:v>
                </c:pt>
                <c:pt idx="3">
                  <c:v>1942-04</c:v>
                </c:pt>
                <c:pt idx="4">
                  <c:v>1942-05</c:v>
                </c:pt>
                <c:pt idx="5">
                  <c:v>1942-06</c:v>
                </c:pt>
                <c:pt idx="6">
                  <c:v>1942-07</c:v>
                </c:pt>
                <c:pt idx="7">
                  <c:v>1942-08</c:v>
                </c:pt>
                <c:pt idx="8">
                  <c:v>1942-09</c:v>
                </c:pt>
                <c:pt idx="9">
                  <c:v>1942-10</c:v>
                </c:pt>
                <c:pt idx="10">
                  <c:v>1942-11</c:v>
                </c:pt>
                <c:pt idx="11">
                  <c:v>1942-12</c:v>
                </c:pt>
                <c:pt idx="12">
                  <c:v>1943-01</c:v>
                </c:pt>
                <c:pt idx="13">
                  <c:v>1943-02</c:v>
                </c:pt>
                <c:pt idx="14">
                  <c:v>1943-03</c:v>
                </c:pt>
                <c:pt idx="15">
                  <c:v>1943-04</c:v>
                </c:pt>
                <c:pt idx="16">
                  <c:v>1943-05</c:v>
                </c:pt>
                <c:pt idx="17">
                  <c:v>1943-06</c:v>
                </c:pt>
                <c:pt idx="18">
                  <c:v>1943-07</c:v>
                </c:pt>
                <c:pt idx="19">
                  <c:v>1943-08</c:v>
                </c:pt>
                <c:pt idx="20">
                  <c:v>1943-09</c:v>
                </c:pt>
                <c:pt idx="21">
                  <c:v>1943-10</c:v>
                </c:pt>
                <c:pt idx="22">
                  <c:v>1943-11</c:v>
                </c:pt>
                <c:pt idx="23">
                  <c:v>1943-12</c:v>
                </c:pt>
                <c:pt idx="24">
                  <c:v>1944-</c:v>
                </c:pt>
                <c:pt idx="25">
                  <c:v>1944-01</c:v>
                </c:pt>
                <c:pt idx="26">
                  <c:v>1944-02</c:v>
                </c:pt>
                <c:pt idx="27">
                  <c:v>1944-03</c:v>
                </c:pt>
                <c:pt idx="28">
                  <c:v>1944-04</c:v>
                </c:pt>
                <c:pt idx="29">
                  <c:v>1944-05</c:v>
                </c:pt>
                <c:pt idx="30">
                  <c:v>1944-06</c:v>
                </c:pt>
                <c:pt idx="31">
                  <c:v>1944-07</c:v>
                </c:pt>
                <c:pt idx="32">
                  <c:v>1944-08</c:v>
                </c:pt>
                <c:pt idx="33">
                  <c:v>1944-09</c:v>
                </c:pt>
                <c:pt idx="34">
                  <c:v>1944-10</c:v>
                </c:pt>
                <c:pt idx="35">
                  <c:v>1944-11</c:v>
                </c:pt>
                <c:pt idx="36">
                  <c:v>1944-12</c:v>
                </c:pt>
                <c:pt idx="37">
                  <c:v>1945-01</c:v>
                </c:pt>
                <c:pt idx="38">
                  <c:v>1945-02</c:v>
                </c:pt>
                <c:pt idx="39">
                  <c:v>1945-03</c:v>
                </c:pt>
                <c:pt idx="40">
                  <c:v>1945-04</c:v>
                </c:pt>
                <c:pt idx="41">
                  <c:v>1945-05</c:v>
                </c:pt>
                <c:pt idx="42">
                  <c:v>1945-06</c:v>
                </c:pt>
                <c:pt idx="43">
                  <c:v>1945-07</c:v>
                </c:pt>
                <c:pt idx="44">
                  <c:v>1945-08</c:v>
                </c:pt>
              </c:strCache>
            </c:strRef>
          </c:cat>
          <c:val>
            <c:numRef>
              <c:f>AllByMoHowCht2!$F$5:$F$50</c:f>
              <c:numCache>
                <c:formatCode>General</c:formatCode>
                <c:ptCount val="45"/>
                <c:pt idx="27">
                  <c:v>1</c:v>
                </c:pt>
              </c:numCache>
            </c:numRef>
          </c:val>
        </c:ser>
        <c:ser>
          <c:idx val="5"/>
          <c:order val="5"/>
          <c:tx>
            <c:strRef>
              <c:f>AllByMoHowCht2!$G$3:$G$4</c:f>
              <c:strCache>
                <c:ptCount val="1"/>
                <c:pt idx="0">
                  <c:v>Operations</c:v>
                </c:pt>
              </c:strCache>
            </c:strRef>
          </c:tx>
          <c:spPr>
            <a:solidFill>
              <a:schemeClr val="accent6"/>
            </a:solidFill>
            <a:ln>
              <a:noFill/>
            </a:ln>
            <a:effectLst/>
          </c:spPr>
          <c:invertIfNegative val="0"/>
          <c:cat>
            <c:strRef>
              <c:f>AllByMoHowCht2!$A$5:$A$50</c:f>
              <c:strCache>
                <c:ptCount val="45"/>
                <c:pt idx="0">
                  <c:v>1941-12</c:v>
                </c:pt>
                <c:pt idx="1">
                  <c:v>1942-01</c:v>
                </c:pt>
                <c:pt idx="2">
                  <c:v>1942-03</c:v>
                </c:pt>
                <c:pt idx="3">
                  <c:v>1942-04</c:v>
                </c:pt>
                <c:pt idx="4">
                  <c:v>1942-05</c:v>
                </c:pt>
                <c:pt idx="5">
                  <c:v>1942-06</c:v>
                </c:pt>
                <c:pt idx="6">
                  <c:v>1942-07</c:v>
                </c:pt>
                <c:pt idx="7">
                  <c:v>1942-08</c:v>
                </c:pt>
                <c:pt idx="8">
                  <c:v>1942-09</c:v>
                </c:pt>
                <c:pt idx="9">
                  <c:v>1942-10</c:v>
                </c:pt>
                <c:pt idx="10">
                  <c:v>1942-11</c:v>
                </c:pt>
                <c:pt idx="11">
                  <c:v>1942-12</c:v>
                </c:pt>
                <c:pt idx="12">
                  <c:v>1943-01</c:v>
                </c:pt>
                <c:pt idx="13">
                  <c:v>1943-02</c:v>
                </c:pt>
                <c:pt idx="14">
                  <c:v>1943-03</c:v>
                </c:pt>
                <c:pt idx="15">
                  <c:v>1943-04</c:v>
                </c:pt>
                <c:pt idx="16">
                  <c:v>1943-05</c:v>
                </c:pt>
                <c:pt idx="17">
                  <c:v>1943-06</c:v>
                </c:pt>
                <c:pt idx="18">
                  <c:v>1943-07</c:v>
                </c:pt>
                <c:pt idx="19">
                  <c:v>1943-08</c:v>
                </c:pt>
                <c:pt idx="20">
                  <c:v>1943-09</c:v>
                </c:pt>
                <c:pt idx="21">
                  <c:v>1943-10</c:v>
                </c:pt>
                <c:pt idx="22">
                  <c:v>1943-11</c:v>
                </c:pt>
                <c:pt idx="23">
                  <c:v>1943-12</c:v>
                </c:pt>
                <c:pt idx="24">
                  <c:v>1944-</c:v>
                </c:pt>
                <c:pt idx="25">
                  <c:v>1944-01</c:v>
                </c:pt>
                <c:pt idx="26">
                  <c:v>1944-02</c:v>
                </c:pt>
                <c:pt idx="27">
                  <c:v>1944-03</c:v>
                </c:pt>
                <c:pt idx="28">
                  <c:v>1944-04</c:v>
                </c:pt>
                <c:pt idx="29">
                  <c:v>1944-05</c:v>
                </c:pt>
                <c:pt idx="30">
                  <c:v>1944-06</c:v>
                </c:pt>
                <c:pt idx="31">
                  <c:v>1944-07</c:v>
                </c:pt>
                <c:pt idx="32">
                  <c:v>1944-08</c:v>
                </c:pt>
                <c:pt idx="33">
                  <c:v>1944-09</c:v>
                </c:pt>
                <c:pt idx="34">
                  <c:v>1944-10</c:v>
                </c:pt>
                <c:pt idx="35">
                  <c:v>1944-11</c:v>
                </c:pt>
                <c:pt idx="36">
                  <c:v>1944-12</c:v>
                </c:pt>
                <c:pt idx="37">
                  <c:v>1945-01</c:v>
                </c:pt>
                <c:pt idx="38">
                  <c:v>1945-02</c:v>
                </c:pt>
                <c:pt idx="39">
                  <c:v>1945-03</c:v>
                </c:pt>
                <c:pt idx="40">
                  <c:v>1945-04</c:v>
                </c:pt>
                <c:pt idx="41">
                  <c:v>1945-05</c:v>
                </c:pt>
                <c:pt idx="42">
                  <c:v>1945-06</c:v>
                </c:pt>
                <c:pt idx="43">
                  <c:v>1945-07</c:v>
                </c:pt>
                <c:pt idx="44">
                  <c:v>1945-08</c:v>
                </c:pt>
              </c:strCache>
            </c:strRef>
          </c:cat>
          <c:val>
            <c:numRef>
              <c:f>AllByMoHowCht2!$G$5:$G$50</c:f>
              <c:numCache>
                <c:formatCode>General</c:formatCode>
                <c:ptCount val="45"/>
                <c:pt idx="0">
                  <c:v>1</c:v>
                </c:pt>
                <c:pt idx="2">
                  <c:v>1</c:v>
                </c:pt>
                <c:pt idx="3">
                  <c:v>1</c:v>
                </c:pt>
                <c:pt idx="4">
                  <c:v>1</c:v>
                </c:pt>
                <c:pt idx="6">
                  <c:v>9</c:v>
                </c:pt>
                <c:pt idx="7">
                  <c:v>8</c:v>
                </c:pt>
                <c:pt idx="8">
                  <c:v>6</c:v>
                </c:pt>
                <c:pt idx="9">
                  <c:v>5</c:v>
                </c:pt>
                <c:pt idx="10">
                  <c:v>3</c:v>
                </c:pt>
                <c:pt idx="11">
                  <c:v>4</c:v>
                </c:pt>
                <c:pt idx="12">
                  <c:v>5</c:v>
                </c:pt>
                <c:pt idx="13">
                  <c:v>5</c:v>
                </c:pt>
                <c:pt idx="14">
                  <c:v>13</c:v>
                </c:pt>
                <c:pt idx="15">
                  <c:v>11</c:v>
                </c:pt>
                <c:pt idx="16">
                  <c:v>14</c:v>
                </c:pt>
                <c:pt idx="17">
                  <c:v>7</c:v>
                </c:pt>
                <c:pt idx="18">
                  <c:v>6</c:v>
                </c:pt>
                <c:pt idx="19">
                  <c:v>7</c:v>
                </c:pt>
                <c:pt idx="20">
                  <c:v>12</c:v>
                </c:pt>
                <c:pt idx="21">
                  <c:v>9</c:v>
                </c:pt>
                <c:pt idx="22">
                  <c:v>11</c:v>
                </c:pt>
                <c:pt idx="23">
                  <c:v>9</c:v>
                </c:pt>
                <c:pt idx="25">
                  <c:v>13</c:v>
                </c:pt>
                <c:pt idx="26">
                  <c:v>15</c:v>
                </c:pt>
                <c:pt idx="27">
                  <c:v>12</c:v>
                </c:pt>
                <c:pt idx="28">
                  <c:v>15</c:v>
                </c:pt>
                <c:pt idx="29">
                  <c:v>21</c:v>
                </c:pt>
                <c:pt idx="30">
                  <c:v>39</c:v>
                </c:pt>
                <c:pt idx="31">
                  <c:v>36</c:v>
                </c:pt>
                <c:pt idx="32">
                  <c:v>47</c:v>
                </c:pt>
                <c:pt idx="33">
                  <c:v>43</c:v>
                </c:pt>
                <c:pt idx="34">
                  <c:v>36</c:v>
                </c:pt>
                <c:pt idx="35">
                  <c:v>28</c:v>
                </c:pt>
                <c:pt idx="36">
                  <c:v>25</c:v>
                </c:pt>
                <c:pt idx="37">
                  <c:v>29</c:v>
                </c:pt>
                <c:pt idx="38">
                  <c:v>44</c:v>
                </c:pt>
                <c:pt idx="39">
                  <c:v>43</c:v>
                </c:pt>
                <c:pt idx="40">
                  <c:v>36</c:v>
                </c:pt>
                <c:pt idx="41">
                  <c:v>7</c:v>
                </c:pt>
                <c:pt idx="42">
                  <c:v>1</c:v>
                </c:pt>
                <c:pt idx="43">
                  <c:v>2</c:v>
                </c:pt>
                <c:pt idx="44">
                  <c:v>2</c:v>
                </c:pt>
              </c:numCache>
            </c:numRef>
          </c:val>
        </c:ser>
        <c:ser>
          <c:idx val="6"/>
          <c:order val="6"/>
          <c:tx>
            <c:strRef>
              <c:f>AllByMoHowCht2!$H$3:$H$4</c:f>
              <c:strCache>
                <c:ptCount val="1"/>
                <c:pt idx="0">
                  <c:v>Sabotage</c:v>
                </c:pt>
              </c:strCache>
            </c:strRef>
          </c:tx>
          <c:spPr>
            <a:solidFill>
              <a:schemeClr val="accent1">
                <a:lumMod val="60000"/>
              </a:schemeClr>
            </a:solidFill>
            <a:ln>
              <a:noFill/>
            </a:ln>
            <a:effectLst/>
          </c:spPr>
          <c:invertIfNegative val="0"/>
          <c:cat>
            <c:strRef>
              <c:f>AllByMoHowCht2!$A$5:$A$50</c:f>
              <c:strCache>
                <c:ptCount val="45"/>
                <c:pt idx="0">
                  <c:v>1941-12</c:v>
                </c:pt>
                <c:pt idx="1">
                  <c:v>1942-01</c:v>
                </c:pt>
                <c:pt idx="2">
                  <c:v>1942-03</c:v>
                </c:pt>
                <c:pt idx="3">
                  <c:v>1942-04</c:v>
                </c:pt>
                <c:pt idx="4">
                  <c:v>1942-05</c:v>
                </c:pt>
                <c:pt idx="5">
                  <c:v>1942-06</c:v>
                </c:pt>
                <c:pt idx="6">
                  <c:v>1942-07</c:v>
                </c:pt>
                <c:pt idx="7">
                  <c:v>1942-08</c:v>
                </c:pt>
                <c:pt idx="8">
                  <c:v>1942-09</c:v>
                </c:pt>
                <c:pt idx="9">
                  <c:v>1942-10</c:v>
                </c:pt>
                <c:pt idx="10">
                  <c:v>1942-11</c:v>
                </c:pt>
                <c:pt idx="11">
                  <c:v>1942-12</c:v>
                </c:pt>
                <c:pt idx="12">
                  <c:v>1943-01</c:v>
                </c:pt>
                <c:pt idx="13">
                  <c:v>1943-02</c:v>
                </c:pt>
                <c:pt idx="14">
                  <c:v>1943-03</c:v>
                </c:pt>
                <c:pt idx="15">
                  <c:v>1943-04</c:v>
                </c:pt>
                <c:pt idx="16">
                  <c:v>1943-05</c:v>
                </c:pt>
                <c:pt idx="17">
                  <c:v>1943-06</c:v>
                </c:pt>
                <c:pt idx="18">
                  <c:v>1943-07</c:v>
                </c:pt>
                <c:pt idx="19">
                  <c:v>1943-08</c:v>
                </c:pt>
                <c:pt idx="20">
                  <c:v>1943-09</c:v>
                </c:pt>
                <c:pt idx="21">
                  <c:v>1943-10</c:v>
                </c:pt>
                <c:pt idx="22">
                  <c:v>1943-11</c:v>
                </c:pt>
                <c:pt idx="23">
                  <c:v>1943-12</c:v>
                </c:pt>
                <c:pt idx="24">
                  <c:v>1944-</c:v>
                </c:pt>
                <c:pt idx="25">
                  <c:v>1944-01</c:v>
                </c:pt>
                <c:pt idx="26">
                  <c:v>1944-02</c:v>
                </c:pt>
                <c:pt idx="27">
                  <c:v>1944-03</c:v>
                </c:pt>
                <c:pt idx="28">
                  <c:v>1944-04</c:v>
                </c:pt>
                <c:pt idx="29">
                  <c:v>1944-05</c:v>
                </c:pt>
                <c:pt idx="30">
                  <c:v>1944-06</c:v>
                </c:pt>
                <c:pt idx="31">
                  <c:v>1944-07</c:v>
                </c:pt>
                <c:pt idx="32">
                  <c:v>1944-08</c:v>
                </c:pt>
                <c:pt idx="33">
                  <c:v>1944-09</c:v>
                </c:pt>
                <c:pt idx="34">
                  <c:v>1944-10</c:v>
                </c:pt>
                <c:pt idx="35">
                  <c:v>1944-11</c:v>
                </c:pt>
                <c:pt idx="36">
                  <c:v>1944-12</c:v>
                </c:pt>
                <c:pt idx="37">
                  <c:v>1945-01</c:v>
                </c:pt>
                <c:pt idx="38">
                  <c:v>1945-02</c:v>
                </c:pt>
                <c:pt idx="39">
                  <c:v>1945-03</c:v>
                </c:pt>
                <c:pt idx="40">
                  <c:v>1945-04</c:v>
                </c:pt>
                <c:pt idx="41">
                  <c:v>1945-05</c:v>
                </c:pt>
                <c:pt idx="42">
                  <c:v>1945-06</c:v>
                </c:pt>
                <c:pt idx="43">
                  <c:v>1945-07</c:v>
                </c:pt>
                <c:pt idx="44">
                  <c:v>1945-08</c:v>
                </c:pt>
              </c:strCache>
            </c:strRef>
          </c:cat>
          <c:val>
            <c:numRef>
              <c:f>AllByMoHowCht2!$H$5:$H$50</c:f>
              <c:numCache>
                <c:formatCode>General</c:formatCode>
                <c:ptCount val="45"/>
                <c:pt idx="27">
                  <c:v>1</c:v>
                </c:pt>
                <c:pt idx="38">
                  <c:v>1</c:v>
                </c:pt>
              </c:numCache>
            </c:numRef>
          </c:val>
        </c:ser>
        <c:ser>
          <c:idx val="7"/>
          <c:order val="7"/>
          <c:tx>
            <c:strRef>
              <c:f>AllByMoHowCht2!$I$3:$I$4</c:f>
              <c:strCache>
                <c:ptCount val="1"/>
                <c:pt idx="0">
                  <c:v>Sold</c:v>
                </c:pt>
              </c:strCache>
            </c:strRef>
          </c:tx>
          <c:spPr>
            <a:solidFill>
              <a:schemeClr val="accent2">
                <a:lumMod val="60000"/>
              </a:schemeClr>
            </a:solidFill>
            <a:ln>
              <a:noFill/>
            </a:ln>
            <a:effectLst/>
          </c:spPr>
          <c:invertIfNegative val="0"/>
          <c:cat>
            <c:strRef>
              <c:f>AllByMoHowCht2!$A$5:$A$50</c:f>
              <c:strCache>
                <c:ptCount val="45"/>
                <c:pt idx="0">
                  <c:v>1941-12</c:v>
                </c:pt>
                <c:pt idx="1">
                  <c:v>1942-01</c:v>
                </c:pt>
                <c:pt idx="2">
                  <c:v>1942-03</c:v>
                </c:pt>
                <c:pt idx="3">
                  <c:v>1942-04</c:v>
                </c:pt>
                <c:pt idx="4">
                  <c:v>1942-05</c:v>
                </c:pt>
                <c:pt idx="5">
                  <c:v>1942-06</c:v>
                </c:pt>
                <c:pt idx="6">
                  <c:v>1942-07</c:v>
                </c:pt>
                <c:pt idx="7">
                  <c:v>1942-08</c:v>
                </c:pt>
                <c:pt idx="8">
                  <c:v>1942-09</c:v>
                </c:pt>
                <c:pt idx="9">
                  <c:v>1942-10</c:v>
                </c:pt>
                <c:pt idx="10">
                  <c:v>1942-11</c:v>
                </c:pt>
                <c:pt idx="11">
                  <c:v>1942-12</c:v>
                </c:pt>
                <c:pt idx="12">
                  <c:v>1943-01</c:v>
                </c:pt>
                <c:pt idx="13">
                  <c:v>1943-02</c:v>
                </c:pt>
                <c:pt idx="14">
                  <c:v>1943-03</c:v>
                </c:pt>
                <c:pt idx="15">
                  <c:v>1943-04</c:v>
                </c:pt>
                <c:pt idx="16">
                  <c:v>1943-05</c:v>
                </c:pt>
                <c:pt idx="17">
                  <c:v>1943-06</c:v>
                </c:pt>
                <c:pt idx="18">
                  <c:v>1943-07</c:v>
                </c:pt>
                <c:pt idx="19">
                  <c:v>1943-08</c:v>
                </c:pt>
                <c:pt idx="20">
                  <c:v>1943-09</c:v>
                </c:pt>
                <c:pt idx="21">
                  <c:v>1943-10</c:v>
                </c:pt>
                <c:pt idx="22">
                  <c:v>1943-11</c:v>
                </c:pt>
                <c:pt idx="23">
                  <c:v>1943-12</c:v>
                </c:pt>
                <c:pt idx="24">
                  <c:v>1944-</c:v>
                </c:pt>
                <c:pt idx="25">
                  <c:v>1944-01</c:v>
                </c:pt>
                <c:pt idx="26">
                  <c:v>1944-02</c:v>
                </c:pt>
                <c:pt idx="27">
                  <c:v>1944-03</c:v>
                </c:pt>
                <c:pt idx="28">
                  <c:v>1944-04</c:v>
                </c:pt>
                <c:pt idx="29">
                  <c:v>1944-05</c:v>
                </c:pt>
                <c:pt idx="30">
                  <c:v>1944-06</c:v>
                </c:pt>
                <c:pt idx="31">
                  <c:v>1944-07</c:v>
                </c:pt>
                <c:pt idx="32">
                  <c:v>1944-08</c:v>
                </c:pt>
                <c:pt idx="33">
                  <c:v>1944-09</c:v>
                </c:pt>
                <c:pt idx="34">
                  <c:v>1944-10</c:v>
                </c:pt>
                <c:pt idx="35">
                  <c:v>1944-11</c:v>
                </c:pt>
                <c:pt idx="36">
                  <c:v>1944-12</c:v>
                </c:pt>
                <c:pt idx="37">
                  <c:v>1945-01</c:v>
                </c:pt>
                <c:pt idx="38">
                  <c:v>1945-02</c:v>
                </c:pt>
                <c:pt idx="39">
                  <c:v>1945-03</c:v>
                </c:pt>
                <c:pt idx="40">
                  <c:v>1945-04</c:v>
                </c:pt>
                <c:pt idx="41">
                  <c:v>1945-05</c:v>
                </c:pt>
                <c:pt idx="42">
                  <c:v>1945-06</c:v>
                </c:pt>
                <c:pt idx="43">
                  <c:v>1945-07</c:v>
                </c:pt>
                <c:pt idx="44">
                  <c:v>1945-08</c:v>
                </c:pt>
              </c:strCache>
            </c:strRef>
          </c:cat>
          <c:val>
            <c:numRef>
              <c:f>AllByMoHowCht2!$I$5:$I$50</c:f>
              <c:numCache>
                <c:formatCode>General</c:formatCode>
                <c:ptCount val="45"/>
                <c:pt idx="14">
                  <c:v>2</c:v>
                </c:pt>
                <c:pt idx="15">
                  <c:v>1</c:v>
                </c:pt>
                <c:pt idx="17">
                  <c:v>1</c:v>
                </c:pt>
                <c:pt idx="19">
                  <c:v>1</c:v>
                </c:pt>
                <c:pt idx="20">
                  <c:v>2</c:v>
                </c:pt>
                <c:pt idx="21">
                  <c:v>1</c:v>
                </c:pt>
                <c:pt idx="25">
                  <c:v>2</c:v>
                </c:pt>
                <c:pt idx="26">
                  <c:v>3</c:v>
                </c:pt>
                <c:pt idx="32">
                  <c:v>1</c:v>
                </c:pt>
                <c:pt idx="36">
                  <c:v>8</c:v>
                </c:pt>
                <c:pt idx="37">
                  <c:v>1</c:v>
                </c:pt>
                <c:pt idx="39">
                  <c:v>2</c:v>
                </c:pt>
                <c:pt idx="41">
                  <c:v>1</c:v>
                </c:pt>
              </c:numCache>
            </c:numRef>
          </c:val>
        </c:ser>
        <c:ser>
          <c:idx val="8"/>
          <c:order val="8"/>
          <c:tx>
            <c:strRef>
              <c:f>AllByMoHowCht2!$J$3:$J$4</c:f>
              <c:strCache>
                <c:ptCount val="1"/>
                <c:pt idx="0">
                  <c:v>Unknown</c:v>
                </c:pt>
              </c:strCache>
            </c:strRef>
          </c:tx>
          <c:spPr>
            <a:solidFill>
              <a:schemeClr val="accent3">
                <a:lumMod val="60000"/>
              </a:schemeClr>
            </a:solidFill>
            <a:ln>
              <a:noFill/>
            </a:ln>
            <a:effectLst/>
          </c:spPr>
          <c:invertIfNegative val="0"/>
          <c:cat>
            <c:strRef>
              <c:f>AllByMoHowCht2!$A$5:$A$50</c:f>
              <c:strCache>
                <c:ptCount val="45"/>
                <c:pt idx="0">
                  <c:v>1941-12</c:v>
                </c:pt>
                <c:pt idx="1">
                  <c:v>1942-01</c:v>
                </c:pt>
                <c:pt idx="2">
                  <c:v>1942-03</c:v>
                </c:pt>
                <c:pt idx="3">
                  <c:v>1942-04</c:v>
                </c:pt>
                <c:pt idx="4">
                  <c:v>1942-05</c:v>
                </c:pt>
                <c:pt idx="5">
                  <c:v>1942-06</c:v>
                </c:pt>
                <c:pt idx="6">
                  <c:v>1942-07</c:v>
                </c:pt>
                <c:pt idx="7">
                  <c:v>1942-08</c:v>
                </c:pt>
                <c:pt idx="8">
                  <c:v>1942-09</c:v>
                </c:pt>
                <c:pt idx="9">
                  <c:v>1942-10</c:v>
                </c:pt>
                <c:pt idx="10">
                  <c:v>1942-11</c:v>
                </c:pt>
                <c:pt idx="11">
                  <c:v>1942-12</c:v>
                </c:pt>
                <c:pt idx="12">
                  <c:v>1943-01</c:v>
                </c:pt>
                <c:pt idx="13">
                  <c:v>1943-02</c:v>
                </c:pt>
                <c:pt idx="14">
                  <c:v>1943-03</c:v>
                </c:pt>
                <c:pt idx="15">
                  <c:v>1943-04</c:v>
                </c:pt>
                <c:pt idx="16">
                  <c:v>1943-05</c:v>
                </c:pt>
                <c:pt idx="17">
                  <c:v>1943-06</c:v>
                </c:pt>
                <c:pt idx="18">
                  <c:v>1943-07</c:v>
                </c:pt>
                <c:pt idx="19">
                  <c:v>1943-08</c:v>
                </c:pt>
                <c:pt idx="20">
                  <c:v>1943-09</c:v>
                </c:pt>
                <c:pt idx="21">
                  <c:v>1943-10</c:v>
                </c:pt>
                <c:pt idx="22">
                  <c:v>1943-11</c:v>
                </c:pt>
                <c:pt idx="23">
                  <c:v>1943-12</c:v>
                </c:pt>
                <c:pt idx="24">
                  <c:v>1944-</c:v>
                </c:pt>
                <c:pt idx="25">
                  <c:v>1944-01</c:v>
                </c:pt>
                <c:pt idx="26">
                  <c:v>1944-02</c:v>
                </c:pt>
                <c:pt idx="27">
                  <c:v>1944-03</c:v>
                </c:pt>
                <c:pt idx="28">
                  <c:v>1944-04</c:v>
                </c:pt>
                <c:pt idx="29">
                  <c:v>1944-05</c:v>
                </c:pt>
                <c:pt idx="30">
                  <c:v>1944-06</c:v>
                </c:pt>
                <c:pt idx="31">
                  <c:v>1944-07</c:v>
                </c:pt>
                <c:pt idx="32">
                  <c:v>1944-08</c:v>
                </c:pt>
                <c:pt idx="33">
                  <c:v>1944-09</c:v>
                </c:pt>
                <c:pt idx="34">
                  <c:v>1944-10</c:v>
                </c:pt>
                <c:pt idx="35">
                  <c:v>1944-11</c:v>
                </c:pt>
                <c:pt idx="36">
                  <c:v>1944-12</c:v>
                </c:pt>
                <c:pt idx="37">
                  <c:v>1945-01</c:v>
                </c:pt>
                <c:pt idx="38">
                  <c:v>1945-02</c:v>
                </c:pt>
                <c:pt idx="39">
                  <c:v>1945-03</c:v>
                </c:pt>
                <c:pt idx="40">
                  <c:v>1945-04</c:v>
                </c:pt>
                <c:pt idx="41">
                  <c:v>1945-05</c:v>
                </c:pt>
                <c:pt idx="42">
                  <c:v>1945-06</c:v>
                </c:pt>
                <c:pt idx="43">
                  <c:v>1945-07</c:v>
                </c:pt>
                <c:pt idx="44">
                  <c:v>1945-08</c:v>
                </c:pt>
              </c:strCache>
            </c:strRef>
          </c:cat>
          <c:val>
            <c:numRef>
              <c:f>AllByMoHowCht2!$J$5:$J$50</c:f>
              <c:numCache>
                <c:formatCode>General</c:formatCode>
                <c:ptCount val="45"/>
                <c:pt idx="18">
                  <c:v>1</c:v>
                </c:pt>
                <c:pt idx="26">
                  <c:v>2</c:v>
                </c:pt>
                <c:pt idx="27">
                  <c:v>1</c:v>
                </c:pt>
                <c:pt idx="29">
                  <c:v>1</c:v>
                </c:pt>
                <c:pt idx="34">
                  <c:v>1</c:v>
                </c:pt>
                <c:pt idx="35">
                  <c:v>1</c:v>
                </c:pt>
                <c:pt idx="36">
                  <c:v>1</c:v>
                </c:pt>
                <c:pt idx="37">
                  <c:v>1</c:v>
                </c:pt>
                <c:pt idx="38">
                  <c:v>1</c:v>
                </c:pt>
                <c:pt idx="39">
                  <c:v>1</c:v>
                </c:pt>
                <c:pt idx="40">
                  <c:v>2</c:v>
                </c:pt>
                <c:pt idx="41">
                  <c:v>1</c:v>
                </c:pt>
              </c:numCache>
            </c:numRef>
          </c:val>
        </c:ser>
        <c:dLbls>
          <c:showLegendKey val="0"/>
          <c:showVal val="0"/>
          <c:showCatName val="0"/>
          <c:showSerName val="0"/>
          <c:showPercent val="0"/>
          <c:showBubbleSize val="0"/>
        </c:dLbls>
        <c:gapWidth val="219"/>
        <c:overlap val="100"/>
        <c:axId val="308908272"/>
        <c:axId val="308908664"/>
      </c:barChart>
      <c:catAx>
        <c:axId val="308908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8908664"/>
        <c:crosses val="autoZero"/>
        <c:auto val="1"/>
        <c:lblAlgn val="ctr"/>
        <c:lblOffset val="100"/>
        <c:noMultiLvlLbl val="0"/>
      </c:catAx>
      <c:valAx>
        <c:axId val="308908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890827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[Fates 516.xlsx]MissingAndOps!PivotTable2</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s>
    <c:plotArea>
      <c:layout/>
      <c:barChart>
        <c:barDir val="col"/>
        <c:grouping val="stacked"/>
        <c:varyColors val="0"/>
        <c:ser>
          <c:idx val="0"/>
          <c:order val="0"/>
          <c:tx>
            <c:strRef>
              <c:f>MissingAndOps!$B$5:$B$7</c:f>
              <c:strCache>
                <c:ptCount val="1"/>
                <c:pt idx="0">
                  <c:v>Day - Air</c:v>
                </c:pt>
              </c:strCache>
            </c:strRef>
          </c:tx>
          <c:spPr>
            <a:solidFill>
              <a:schemeClr val="accent1"/>
            </a:solidFill>
            <a:ln>
              <a:noFill/>
            </a:ln>
            <a:effectLst/>
          </c:spPr>
          <c:invertIfNegative val="0"/>
          <c:cat>
            <c:strRef>
              <c:f>MissingAndOps!$A$8:$A$51</c:f>
              <c:strCache>
                <c:ptCount val="43"/>
                <c:pt idx="0">
                  <c:v>1941-12</c:v>
                </c:pt>
                <c:pt idx="1">
                  <c:v>1942-03</c:v>
                </c:pt>
                <c:pt idx="2">
                  <c:v>1942-04</c:v>
                </c:pt>
                <c:pt idx="3">
                  <c:v>1942-05</c:v>
                </c:pt>
                <c:pt idx="4">
                  <c:v>1942-06</c:v>
                </c:pt>
                <c:pt idx="5">
                  <c:v>1942-07</c:v>
                </c:pt>
                <c:pt idx="6">
                  <c:v>1942-08</c:v>
                </c:pt>
                <c:pt idx="7">
                  <c:v>1942-09</c:v>
                </c:pt>
                <c:pt idx="8">
                  <c:v>1942-10</c:v>
                </c:pt>
                <c:pt idx="9">
                  <c:v>1942-11</c:v>
                </c:pt>
                <c:pt idx="10">
                  <c:v>1942-12</c:v>
                </c:pt>
                <c:pt idx="11">
                  <c:v>1943-01</c:v>
                </c:pt>
                <c:pt idx="12">
                  <c:v>1943-02</c:v>
                </c:pt>
                <c:pt idx="13">
                  <c:v>1943-03</c:v>
                </c:pt>
                <c:pt idx="14">
                  <c:v>1943-04</c:v>
                </c:pt>
                <c:pt idx="15">
                  <c:v>1943-05</c:v>
                </c:pt>
                <c:pt idx="16">
                  <c:v>1943-06</c:v>
                </c:pt>
                <c:pt idx="17">
                  <c:v>1943-07</c:v>
                </c:pt>
                <c:pt idx="18">
                  <c:v>1943-08</c:v>
                </c:pt>
                <c:pt idx="19">
                  <c:v>1943-09</c:v>
                </c:pt>
                <c:pt idx="20">
                  <c:v>1943-10</c:v>
                </c:pt>
                <c:pt idx="21">
                  <c:v>1943-11</c:v>
                </c:pt>
                <c:pt idx="22">
                  <c:v>1943-12</c:v>
                </c:pt>
                <c:pt idx="23">
                  <c:v>1944-01</c:v>
                </c:pt>
                <c:pt idx="24">
                  <c:v>1944-02</c:v>
                </c:pt>
                <c:pt idx="25">
                  <c:v>1944-03</c:v>
                </c:pt>
                <c:pt idx="26">
                  <c:v>1944-04</c:v>
                </c:pt>
                <c:pt idx="27">
                  <c:v>1944-05</c:v>
                </c:pt>
                <c:pt idx="28">
                  <c:v>1944-06</c:v>
                </c:pt>
                <c:pt idx="29">
                  <c:v>1944-07</c:v>
                </c:pt>
                <c:pt idx="30">
                  <c:v>1944-08</c:v>
                </c:pt>
                <c:pt idx="31">
                  <c:v>1944-09</c:v>
                </c:pt>
                <c:pt idx="32">
                  <c:v>1944-10</c:v>
                </c:pt>
                <c:pt idx="33">
                  <c:v>1944-11</c:v>
                </c:pt>
                <c:pt idx="34">
                  <c:v>1944-12</c:v>
                </c:pt>
                <c:pt idx="35">
                  <c:v>1945-01</c:v>
                </c:pt>
                <c:pt idx="36">
                  <c:v>1945-02</c:v>
                </c:pt>
                <c:pt idx="37">
                  <c:v>1945-03</c:v>
                </c:pt>
                <c:pt idx="38">
                  <c:v>1945-04</c:v>
                </c:pt>
                <c:pt idx="39">
                  <c:v>1945-05</c:v>
                </c:pt>
                <c:pt idx="40">
                  <c:v>1945-06</c:v>
                </c:pt>
                <c:pt idx="41">
                  <c:v>1945-07</c:v>
                </c:pt>
                <c:pt idx="42">
                  <c:v>1945-08</c:v>
                </c:pt>
              </c:strCache>
            </c:strRef>
          </c:cat>
          <c:val>
            <c:numRef>
              <c:f>MissingAndOps!$B$8:$B$51</c:f>
              <c:numCache>
                <c:formatCode>General</c:formatCode>
                <c:ptCount val="43"/>
                <c:pt idx="0">
                  <c:v>1</c:v>
                </c:pt>
                <c:pt idx="1">
                  <c:v>1</c:v>
                </c:pt>
                <c:pt idx="2">
                  <c:v>1</c:v>
                </c:pt>
                <c:pt idx="5">
                  <c:v>6</c:v>
                </c:pt>
                <c:pt idx="6">
                  <c:v>4</c:v>
                </c:pt>
                <c:pt idx="7">
                  <c:v>4</c:v>
                </c:pt>
                <c:pt idx="8">
                  <c:v>3</c:v>
                </c:pt>
                <c:pt idx="13">
                  <c:v>6</c:v>
                </c:pt>
                <c:pt idx="14">
                  <c:v>5</c:v>
                </c:pt>
                <c:pt idx="15">
                  <c:v>2</c:v>
                </c:pt>
                <c:pt idx="16">
                  <c:v>5</c:v>
                </c:pt>
                <c:pt idx="17">
                  <c:v>1</c:v>
                </c:pt>
                <c:pt idx="18">
                  <c:v>2</c:v>
                </c:pt>
                <c:pt idx="19">
                  <c:v>4</c:v>
                </c:pt>
                <c:pt idx="21">
                  <c:v>2</c:v>
                </c:pt>
                <c:pt idx="22">
                  <c:v>4</c:v>
                </c:pt>
                <c:pt idx="23">
                  <c:v>2</c:v>
                </c:pt>
                <c:pt idx="24">
                  <c:v>2</c:v>
                </c:pt>
                <c:pt idx="26">
                  <c:v>6</c:v>
                </c:pt>
                <c:pt idx="27">
                  <c:v>2</c:v>
                </c:pt>
                <c:pt idx="28">
                  <c:v>2</c:v>
                </c:pt>
                <c:pt idx="29">
                  <c:v>4</c:v>
                </c:pt>
                <c:pt idx="30">
                  <c:v>3</c:v>
                </c:pt>
                <c:pt idx="31">
                  <c:v>6</c:v>
                </c:pt>
                <c:pt idx="32">
                  <c:v>3</c:v>
                </c:pt>
                <c:pt idx="33">
                  <c:v>2</c:v>
                </c:pt>
                <c:pt idx="34">
                  <c:v>5</c:v>
                </c:pt>
                <c:pt idx="35">
                  <c:v>6</c:v>
                </c:pt>
                <c:pt idx="37">
                  <c:v>4</c:v>
                </c:pt>
                <c:pt idx="38">
                  <c:v>1</c:v>
                </c:pt>
              </c:numCache>
            </c:numRef>
          </c:val>
        </c:ser>
        <c:ser>
          <c:idx val="1"/>
          <c:order val="1"/>
          <c:tx>
            <c:strRef>
              <c:f>MissingAndOps!$C$5:$C$7</c:f>
              <c:strCache>
                <c:ptCount val="1"/>
                <c:pt idx="0">
                  <c:v>Day - Ground</c:v>
                </c:pt>
              </c:strCache>
            </c:strRef>
          </c:tx>
          <c:spPr>
            <a:solidFill>
              <a:schemeClr val="accent2"/>
            </a:solidFill>
            <a:ln>
              <a:noFill/>
            </a:ln>
            <a:effectLst/>
          </c:spPr>
          <c:invertIfNegative val="0"/>
          <c:cat>
            <c:strRef>
              <c:f>MissingAndOps!$A$8:$A$51</c:f>
              <c:strCache>
                <c:ptCount val="43"/>
                <c:pt idx="0">
                  <c:v>1941-12</c:v>
                </c:pt>
                <c:pt idx="1">
                  <c:v>1942-03</c:v>
                </c:pt>
                <c:pt idx="2">
                  <c:v>1942-04</c:v>
                </c:pt>
                <c:pt idx="3">
                  <c:v>1942-05</c:v>
                </c:pt>
                <c:pt idx="4">
                  <c:v>1942-06</c:v>
                </c:pt>
                <c:pt idx="5">
                  <c:v>1942-07</c:v>
                </c:pt>
                <c:pt idx="6">
                  <c:v>1942-08</c:v>
                </c:pt>
                <c:pt idx="7">
                  <c:v>1942-09</c:v>
                </c:pt>
                <c:pt idx="8">
                  <c:v>1942-10</c:v>
                </c:pt>
                <c:pt idx="9">
                  <c:v>1942-11</c:v>
                </c:pt>
                <c:pt idx="10">
                  <c:v>1942-12</c:v>
                </c:pt>
                <c:pt idx="11">
                  <c:v>1943-01</c:v>
                </c:pt>
                <c:pt idx="12">
                  <c:v>1943-02</c:v>
                </c:pt>
                <c:pt idx="13">
                  <c:v>1943-03</c:v>
                </c:pt>
                <c:pt idx="14">
                  <c:v>1943-04</c:v>
                </c:pt>
                <c:pt idx="15">
                  <c:v>1943-05</c:v>
                </c:pt>
                <c:pt idx="16">
                  <c:v>1943-06</c:v>
                </c:pt>
                <c:pt idx="17">
                  <c:v>1943-07</c:v>
                </c:pt>
                <c:pt idx="18">
                  <c:v>1943-08</c:v>
                </c:pt>
                <c:pt idx="19">
                  <c:v>1943-09</c:v>
                </c:pt>
                <c:pt idx="20">
                  <c:v>1943-10</c:v>
                </c:pt>
                <c:pt idx="21">
                  <c:v>1943-11</c:v>
                </c:pt>
                <c:pt idx="22">
                  <c:v>1943-12</c:v>
                </c:pt>
                <c:pt idx="23">
                  <c:v>1944-01</c:v>
                </c:pt>
                <c:pt idx="24">
                  <c:v>1944-02</c:v>
                </c:pt>
                <c:pt idx="25">
                  <c:v>1944-03</c:v>
                </c:pt>
                <c:pt idx="26">
                  <c:v>1944-04</c:v>
                </c:pt>
                <c:pt idx="27">
                  <c:v>1944-05</c:v>
                </c:pt>
                <c:pt idx="28">
                  <c:v>1944-06</c:v>
                </c:pt>
                <c:pt idx="29">
                  <c:v>1944-07</c:v>
                </c:pt>
                <c:pt idx="30">
                  <c:v>1944-08</c:v>
                </c:pt>
                <c:pt idx="31">
                  <c:v>1944-09</c:v>
                </c:pt>
                <c:pt idx="32">
                  <c:v>1944-10</c:v>
                </c:pt>
                <c:pt idx="33">
                  <c:v>1944-11</c:v>
                </c:pt>
                <c:pt idx="34">
                  <c:v>1944-12</c:v>
                </c:pt>
                <c:pt idx="35">
                  <c:v>1945-01</c:v>
                </c:pt>
                <c:pt idx="36">
                  <c:v>1945-02</c:v>
                </c:pt>
                <c:pt idx="37">
                  <c:v>1945-03</c:v>
                </c:pt>
                <c:pt idx="38">
                  <c:v>1945-04</c:v>
                </c:pt>
                <c:pt idx="39">
                  <c:v>1945-05</c:v>
                </c:pt>
                <c:pt idx="40">
                  <c:v>1945-06</c:v>
                </c:pt>
                <c:pt idx="41">
                  <c:v>1945-07</c:v>
                </c:pt>
                <c:pt idx="42">
                  <c:v>1945-08</c:v>
                </c:pt>
              </c:strCache>
            </c:strRef>
          </c:cat>
          <c:val>
            <c:numRef>
              <c:f>MissingAndOps!$C$8:$C$51</c:f>
              <c:numCache>
                <c:formatCode>General</c:formatCode>
                <c:ptCount val="43"/>
                <c:pt idx="3">
                  <c:v>1</c:v>
                </c:pt>
                <c:pt idx="5">
                  <c:v>2</c:v>
                </c:pt>
                <c:pt idx="8">
                  <c:v>2</c:v>
                </c:pt>
                <c:pt idx="9">
                  <c:v>3</c:v>
                </c:pt>
                <c:pt idx="10">
                  <c:v>3</c:v>
                </c:pt>
                <c:pt idx="11">
                  <c:v>2</c:v>
                </c:pt>
                <c:pt idx="12">
                  <c:v>2</c:v>
                </c:pt>
                <c:pt idx="13">
                  <c:v>3</c:v>
                </c:pt>
                <c:pt idx="14">
                  <c:v>1</c:v>
                </c:pt>
                <c:pt idx="15">
                  <c:v>3</c:v>
                </c:pt>
                <c:pt idx="16">
                  <c:v>1</c:v>
                </c:pt>
                <c:pt idx="18">
                  <c:v>1</c:v>
                </c:pt>
                <c:pt idx="20">
                  <c:v>3</c:v>
                </c:pt>
                <c:pt idx="21">
                  <c:v>2</c:v>
                </c:pt>
                <c:pt idx="22">
                  <c:v>1</c:v>
                </c:pt>
                <c:pt idx="23">
                  <c:v>4</c:v>
                </c:pt>
                <c:pt idx="24">
                  <c:v>4</c:v>
                </c:pt>
                <c:pt idx="25">
                  <c:v>4</c:v>
                </c:pt>
                <c:pt idx="27">
                  <c:v>2</c:v>
                </c:pt>
                <c:pt idx="28">
                  <c:v>5</c:v>
                </c:pt>
                <c:pt idx="29">
                  <c:v>6</c:v>
                </c:pt>
                <c:pt idx="30">
                  <c:v>11</c:v>
                </c:pt>
                <c:pt idx="31">
                  <c:v>4</c:v>
                </c:pt>
                <c:pt idx="32">
                  <c:v>8</c:v>
                </c:pt>
                <c:pt idx="33">
                  <c:v>1</c:v>
                </c:pt>
                <c:pt idx="34">
                  <c:v>6</c:v>
                </c:pt>
                <c:pt idx="35">
                  <c:v>3</c:v>
                </c:pt>
                <c:pt idx="36">
                  <c:v>23</c:v>
                </c:pt>
                <c:pt idx="37">
                  <c:v>11</c:v>
                </c:pt>
                <c:pt idx="38">
                  <c:v>5</c:v>
                </c:pt>
                <c:pt idx="39">
                  <c:v>1</c:v>
                </c:pt>
              </c:numCache>
            </c:numRef>
          </c:val>
        </c:ser>
        <c:ser>
          <c:idx val="2"/>
          <c:order val="2"/>
          <c:tx>
            <c:strRef>
              <c:f>MissingAndOps!$D$5:$D$7</c:f>
              <c:strCache>
                <c:ptCount val="1"/>
                <c:pt idx="0">
                  <c:v>Day - Misadventure</c:v>
                </c:pt>
              </c:strCache>
            </c:strRef>
          </c:tx>
          <c:spPr>
            <a:solidFill>
              <a:schemeClr val="accent3"/>
            </a:solidFill>
            <a:ln>
              <a:noFill/>
            </a:ln>
            <a:effectLst/>
          </c:spPr>
          <c:invertIfNegative val="0"/>
          <c:cat>
            <c:strRef>
              <c:f>MissingAndOps!$A$8:$A$51</c:f>
              <c:strCache>
                <c:ptCount val="43"/>
                <c:pt idx="0">
                  <c:v>1941-12</c:v>
                </c:pt>
                <c:pt idx="1">
                  <c:v>1942-03</c:v>
                </c:pt>
                <c:pt idx="2">
                  <c:v>1942-04</c:v>
                </c:pt>
                <c:pt idx="3">
                  <c:v>1942-05</c:v>
                </c:pt>
                <c:pt idx="4">
                  <c:v>1942-06</c:v>
                </c:pt>
                <c:pt idx="5">
                  <c:v>1942-07</c:v>
                </c:pt>
                <c:pt idx="6">
                  <c:v>1942-08</c:v>
                </c:pt>
                <c:pt idx="7">
                  <c:v>1942-09</c:v>
                </c:pt>
                <c:pt idx="8">
                  <c:v>1942-10</c:v>
                </c:pt>
                <c:pt idx="9">
                  <c:v>1942-11</c:v>
                </c:pt>
                <c:pt idx="10">
                  <c:v>1942-12</c:v>
                </c:pt>
                <c:pt idx="11">
                  <c:v>1943-01</c:v>
                </c:pt>
                <c:pt idx="12">
                  <c:v>1943-02</c:v>
                </c:pt>
                <c:pt idx="13">
                  <c:v>1943-03</c:v>
                </c:pt>
                <c:pt idx="14">
                  <c:v>1943-04</c:v>
                </c:pt>
                <c:pt idx="15">
                  <c:v>1943-05</c:v>
                </c:pt>
                <c:pt idx="16">
                  <c:v>1943-06</c:v>
                </c:pt>
                <c:pt idx="17">
                  <c:v>1943-07</c:v>
                </c:pt>
                <c:pt idx="18">
                  <c:v>1943-08</c:v>
                </c:pt>
                <c:pt idx="19">
                  <c:v>1943-09</c:v>
                </c:pt>
                <c:pt idx="20">
                  <c:v>1943-10</c:v>
                </c:pt>
                <c:pt idx="21">
                  <c:v>1943-11</c:v>
                </c:pt>
                <c:pt idx="22">
                  <c:v>1943-12</c:v>
                </c:pt>
                <c:pt idx="23">
                  <c:v>1944-01</c:v>
                </c:pt>
                <c:pt idx="24">
                  <c:v>1944-02</c:v>
                </c:pt>
                <c:pt idx="25">
                  <c:v>1944-03</c:v>
                </c:pt>
                <c:pt idx="26">
                  <c:v>1944-04</c:v>
                </c:pt>
                <c:pt idx="27">
                  <c:v>1944-05</c:v>
                </c:pt>
                <c:pt idx="28">
                  <c:v>1944-06</c:v>
                </c:pt>
                <c:pt idx="29">
                  <c:v>1944-07</c:v>
                </c:pt>
                <c:pt idx="30">
                  <c:v>1944-08</c:v>
                </c:pt>
                <c:pt idx="31">
                  <c:v>1944-09</c:v>
                </c:pt>
                <c:pt idx="32">
                  <c:v>1944-10</c:v>
                </c:pt>
                <c:pt idx="33">
                  <c:v>1944-11</c:v>
                </c:pt>
                <c:pt idx="34">
                  <c:v>1944-12</c:v>
                </c:pt>
                <c:pt idx="35">
                  <c:v>1945-01</c:v>
                </c:pt>
                <c:pt idx="36">
                  <c:v>1945-02</c:v>
                </c:pt>
                <c:pt idx="37">
                  <c:v>1945-03</c:v>
                </c:pt>
                <c:pt idx="38">
                  <c:v>1945-04</c:v>
                </c:pt>
                <c:pt idx="39">
                  <c:v>1945-05</c:v>
                </c:pt>
                <c:pt idx="40">
                  <c:v>1945-06</c:v>
                </c:pt>
                <c:pt idx="41">
                  <c:v>1945-07</c:v>
                </c:pt>
                <c:pt idx="42">
                  <c:v>1945-08</c:v>
                </c:pt>
              </c:strCache>
            </c:strRef>
          </c:cat>
          <c:val>
            <c:numRef>
              <c:f>MissingAndOps!$D$8:$D$51</c:f>
              <c:numCache>
                <c:formatCode>General</c:formatCode>
                <c:ptCount val="43"/>
                <c:pt idx="6">
                  <c:v>3</c:v>
                </c:pt>
                <c:pt idx="10">
                  <c:v>1</c:v>
                </c:pt>
                <c:pt idx="11">
                  <c:v>1</c:v>
                </c:pt>
                <c:pt idx="12">
                  <c:v>3</c:v>
                </c:pt>
                <c:pt idx="14">
                  <c:v>2</c:v>
                </c:pt>
                <c:pt idx="15">
                  <c:v>3</c:v>
                </c:pt>
                <c:pt idx="17">
                  <c:v>1</c:v>
                </c:pt>
                <c:pt idx="18">
                  <c:v>1</c:v>
                </c:pt>
                <c:pt idx="19">
                  <c:v>1</c:v>
                </c:pt>
                <c:pt idx="20">
                  <c:v>1</c:v>
                </c:pt>
                <c:pt idx="21">
                  <c:v>4</c:v>
                </c:pt>
                <c:pt idx="22">
                  <c:v>2</c:v>
                </c:pt>
                <c:pt idx="23">
                  <c:v>2</c:v>
                </c:pt>
                <c:pt idx="24">
                  <c:v>3</c:v>
                </c:pt>
                <c:pt idx="25">
                  <c:v>3</c:v>
                </c:pt>
                <c:pt idx="26">
                  <c:v>4</c:v>
                </c:pt>
                <c:pt idx="27">
                  <c:v>2</c:v>
                </c:pt>
                <c:pt idx="28">
                  <c:v>5</c:v>
                </c:pt>
                <c:pt idx="29">
                  <c:v>3</c:v>
                </c:pt>
                <c:pt idx="30">
                  <c:v>8</c:v>
                </c:pt>
                <c:pt idx="31">
                  <c:v>5</c:v>
                </c:pt>
                <c:pt idx="32">
                  <c:v>5</c:v>
                </c:pt>
                <c:pt idx="33">
                  <c:v>1</c:v>
                </c:pt>
                <c:pt idx="34">
                  <c:v>2</c:v>
                </c:pt>
                <c:pt idx="36">
                  <c:v>3</c:v>
                </c:pt>
                <c:pt idx="37">
                  <c:v>9</c:v>
                </c:pt>
                <c:pt idx="38">
                  <c:v>11</c:v>
                </c:pt>
                <c:pt idx="39">
                  <c:v>5</c:v>
                </c:pt>
                <c:pt idx="40">
                  <c:v>1</c:v>
                </c:pt>
                <c:pt idx="41">
                  <c:v>2</c:v>
                </c:pt>
                <c:pt idx="42">
                  <c:v>2</c:v>
                </c:pt>
              </c:numCache>
            </c:numRef>
          </c:val>
        </c:ser>
        <c:ser>
          <c:idx val="3"/>
          <c:order val="3"/>
          <c:tx>
            <c:strRef>
              <c:f>MissingAndOps!$E$5:$E$7</c:f>
              <c:strCache>
                <c:ptCount val="1"/>
                <c:pt idx="0">
                  <c:v>Day - Raid</c:v>
                </c:pt>
              </c:strCache>
            </c:strRef>
          </c:tx>
          <c:spPr>
            <a:solidFill>
              <a:schemeClr val="accent4"/>
            </a:solidFill>
            <a:ln>
              <a:noFill/>
            </a:ln>
            <a:effectLst/>
          </c:spPr>
          <c:invertIfNegative val="0"/>
          <c:cat>
            <c:strRef>
              <c:f>MissingAndOps!$A$8:$A$51</c:f>
              <c:strCache>
                <c:ptCount val="43"/>
                <c:pt idx="0">
                  <c:v>1941-12</c:v>
                </c:pt>
                <c:pt idx="1">
                  <c:v>1942-03</c:v>
                </c:pt>
                <c:pt idx="2">
                  <c:v>1942-04</c:v>
                </c:pt>
                <c:pt idx="3">
                  <c:v>1942-05</c:v>
                </c:pt>
                <c:pt idx="4">
                  <c:v>1942-06</c:v>
                </c:pt>
                <c:pt idx="5">
                  <c:v>1942-07</c:v>
                </c:pt>
                <c:pt idx="6">
                  <c:v>1942-08</c:v>
                </c:pt>
                <c:pt idx="7">
                  <c:v>1942-09</c:v>
                </c:pt>
                <c:pt idx="8">
                  <c:v>1942-10</c:v>
                </c:pt>
                <c:pt idx="9">
                  <c:v>1942-11</c:v>
                </c:pt>
                <c:pt idx="10">
                  <c:v>1942-12</c:v>
                </c:pt>
                <c:pt idx="11">
                  <c:v>1943-01</c:v>
                </c:pt>
                <c:pt idx="12">
                  <c:v>1943-02</c:v>
                </c:pt>
                <c:pt idx="13">
                  <c:v>1943-03</c:v>
                </c:pt>
                <c:pt idx="14">
                  <c:v>1943-04</c:v>
                </c:pt>
                <c:pt idx="15">
                  <c:v>1943-05</c:v>
                </c:pt>
                <c:pt idx="16">
                  <c:v>1943-06</c:v>
                </c:pt>
                <c:pt idx="17">
                  <c:v>1943-07</c:v>
                </c:pt>
                <c:pt idx="18">
                  <c:v>1943-08</c:v>
                </c:pt>
                <c:pt idx="19">
                  <c:v>1943-09</c:v>
                </c:pt>
                <c:pt idx="20">
                  <c:v>1943-10</c:v>
                </c:pt>
                <c:pt idx="21">
                  <c:v>1943-11</c:v>
                </c:pt>
                <c:pt idx="22">
                  <c:v>1943-12</c:v>
                </c:pt>
                <c:pt idx="23">
                  <c:v>1944-01</c:v>
                </c:pt>
                <c:pt idx="24">
                  <c:v>1944-02</c:v>
                </c:pt>
                <c:pt idx="25">
                  <c:v>1944-03</c:v>
                </c:pt>
                <c:pt idx="26">
                  <c:v>1944-04</c:v>
                </c:pt>
                <c:pt idx="27">
                  <c:v>1944-05</c:v>
                </c:pt>
                <c:pt idx="28">
                  <c:v>1944-06</c:v>
                </c:pt>
                <c:pt idx="29">
                  <c:v>1944-07</c:v>
                </c:pt>
                <c:pt idx="30">
                  <c:v>1944-08</c:v>
                </c:pt>
                <c:pt idx="31">
                  <c:v>1944-09</c:v>
                </c:pt>
                <c:pt idx="32">
                  <c:v>1944-10</c:v>
                </c:pt>
                <c:pt idx="33">
                  <c:v>1944-11</c:v>
                </c:pt>
                <c:pt idx="34">
                  <c:v>1944-12</c:v>
                </c:pt>
                <c:pt idx="35">
                  <c:v>1945-01</c:v>
                </c:pt>
                <c:pt idx="36">
                  <c:v>1945-02</c:v>
                </c:pt>
                <c:pt idx="37">
                  <c:v>1945-03</c:v>
                </c:pt>
                <c:pt idx="38">
                  <c:v>1945-04</c:v>
                </c:pt>
                <c:pt idx="39">
                  <c:v>1945-05</c:v>
                </c:pt>
                <c:pt idx="40">
                  <c:v>1945-06</c:v>
                </c:pt>
                <c:pt idx="41">
                  <c:v>1945-07</c:v>
                </c:pt>
                <c:pt idx="42">
                  <c:v>1945-08</c:v>
                </c:pt>
              </c:strCache>
            </c:strRef>
          </c:cat>
          <c:val>
            <c:numRef>
              <c:f>MissingAndOps!$E$8:$E$51</c:f>
              <c:numCache>
                <c:formatCode>General</c:formatCode>
                <c:ptCount val="43"/>
                <c:pt idx="19">
                  <c:v>1</c:v>
                </c:pt>
                <c:pt idx="35">
                  <c:v>7</c:v>
                </c:pt>
                <c:pt idx="36">
                  <c:v>1</c:v>
                </c:pt>
              </c:numCache>
            </c:numRef>
          </c:val>
        </c:ser>
        <c:ser>
          <c:idx val="4"/>
          <c:order val="4"/>
          <c:tx>
            <c:strRef>
              <c:f>MissingAndOps!$F$5:$F$7</c:f>
              <c:strCache>
                <c:ptCount val="1"/>
                <c:pt idx="0">
                  <c:v>Day - Unknown</c:v>
                </c:pt>
              </c:strCache>
            </c:strRef>
          </c:tx>
          <c:spPr>
            <a:solidFill>
              <a:schemeClr val="accent5"/>
            </a:solidFill>
            <a:ln>
              <a:noFill/>
            </a:ln>
            <a:effectLst/>
          </c:spPr>
          <c:invertIfNegative val="0"/>
          <c:cat>
            <c:strRef>
              <c:f>MissingAndOps!$A$8:$A$51</c:f>
              <c:strCache>
                <c:ptCount val="43"/>
                <c:pt idx="0">
                  <c:v>1941-12</c:v>
                </c:pt>
                <c:pt idx="1">
                  <c:v>1942-03</c:v>
                </c:pt>
                <c:pt idx="2">
                  <c:v>1942-04</c:v>
                </c:pt>
                <c:pt idx="3">
                  <c:v>1942-05</c:v>
                </c:pt>
                <c:pt idx="4">
                  <c:v>1942-06</c:v>
                </c:pt>
                <c:pt idx="5">
                  <c:v>1942-07</c:v>
                </c:pt>
                <c:pt idx="6">
                  <c:v>1942-08</c:v>
                </c:pt>
                <c:pt idx="7">
                  <c:v>1942-09</c:v>
                </c:pt>
                <c:pt idx="8">
                  <c:v>1942-10</c:v>
                </c:pt>
                <c:pt idx="9">
                  <c:v>1942-11</c:v>
                </c:pt>
                <c:pt idx="10">
                  <c:v>1942-12</c:v>
                </c:pt>
                <c:pt idx="11">
                  <c:v>1943-01</c:v>
                </c:pt>
                <c:pt idx="12">
                  <c:v>1943-02</c:v>
                </c:pt>
                <c:pt idx="13">
                  <c:v>1943-03</c:v>
                </c:pt>
                <c:pt idx="14">
                  <c:v>1943-04</c:v>
                </c:pt>
                <c:pt idx="15">
                  <c:v>1943-05</c:v>
                </c:pt>
                <c:pt idx="16">
                  <c:v>1943-06</c:v>
                </c:pt>
                <c:pt idx="17">
                  <c:v>1943-07</c:v>
                </c:pt>
                <c:pt idx="18">
                  <c:v>1943-08</c:v>
                </c:pt>
                <c:pt idx="19">
                  <c:v>1943-09</c:v>
                </c:pt>
                <c:pt idx="20">
                  <c:v>1943-10</c:v>
                </c:pt>
                <c:pt idx="21">
                  <c:v>1943-11</c:v>
                </c:pt>
                <c:pt idx="22">
                  <c:v>1943-12</c:v>
                </c:pt>
                <c:pt idx="23">
                  <c:v>1944-01</c:v>
                </c:pt>
                <c:pt idx="24">
                  <c:v>1944-02</c:v>
                </c:pt>
                <c:pt idx="25">
                  <c:v>1944-03</c:v>
                </c:pt>
                <c:pt idx="26">
                  <c:v>1944-04</c:v>
                </c:pt>
                <c:pt idx="27">
                  <c:v>1944-05</c:v>
                </c:pt>
                <c:pt idx="28">
                  <c:v>1944-06</c:v>
                </c:pt>
                <c:pt idx="29">
                  <c:v>1944-07</c:v>
                </c:pt>
                <c:pt idx="30">
                  <c:v>1944-08</c:v>
                </c:pt>
                <c:pt idx="31">
                  <c:v>1944-09</c:v>
                </c:pt>
                <c:pt idx="32">
                  <c:v>1944-10</c:v>
                </c:pt>
                <c:pt idx="33">
                  <c:v>1944-11</c:v>
                </c:pt>
                <c:pt idx="34">
                  <c:v>1944-12</c:v>
                </c:pt>
                <c:pt idx="35">
                  <c:v>1945-01</c:v>
                </c:pt>
                <c:pt idx="36">
                  <c:v>1945-02</c:v>
                </c:pt>
                <c:pt idx="37">
                  <c:v>1945-03</c:v>
                </c:pt>
                <c:pt idx="38">
                  <c:v>1945-04</c:v>
                </c:pt>
                <c:pt idx="39">
                  <c:v>1945-05</c:v>
                </c:pt>
                <c:pt idx="40">
                  <c:v>1945-06</c:v>
                </c:pt>
                <c:pt idx="41">
                  <c:v>1945-07</c:v>
                </c:pt>
                <c:pt idx="42">
                  <c:v>1945-08</c:v>
                </c:pt>
              </c:strCache>
            </c:strRef>
          </c:cat>
          <c:val>
            <c:numRef>
              <c:f>MissingAndOps!$F$8:$F$51</c:f>
              <c:numCache>
                <c:formatCode>General</c:formatCode>
                <c:ptCount val="43"/>
                <c:pt idx="4">
                  <c:v>1</c:v>
                </c:pt>
                <c:pt idx="8">
                  <c:v>2</c:v>
                </c:pt>
                <c:pt idx="10">
                  <c:v>1</c:v>
                </c:pt>
                <c:pt idx="11">
                  <c:v>1</c:v>
                </c:pt>
                <c:pt idx="12">
                  <c:v>4</c:v>
                </c:pt>
                <c:pt idx="13">
                  <c:v>2</c:v>
                </c:pt>
                <c:pt idx="14">
                  <c:v>3</c:v>
                </c:pt>
                <c:pt idx="15">
                  <c:v>1</c:v>
                </c:pt>
                <c:pt idx="16">
                  <c:v>1</c:v>
                </c:pt>
                <c:pt idx="17">
                  <c:v>5</c:v>
                </c:pt>
                <c:pt idx="19">
                  <c:v>1</c:v>
                </c:pt>
                <c:pt idx="20">
                  <c:v>2</c:v>
                </c:pt>
                <c:pt idx="21">
                  <c:v>1</c:v>
                </c:pt>
                <c:pt idx="22">
                  <c:v>1</c:v>
                </c:pt>
                <c:pt idx="23">
                  <c:v>1</c:v>
                </c:pt>
                <c:pt idx="25">
                  <c:v>3</c:v>
                </c:pt>
                <c:pt idx="26">
                  <c:v>1</c:v>
                </c:pt>
                <c:pt idx="27">
                  <c:v>1</c:v>
                </c:pt>
                <c:pt idx="28">
                  <c:v>4</c:v>
                </c:pt>
                <c:pt idx="29">
                  <c:v>2</c:v>
                </c:pt>
                <c:pt idx="30">
                  <c:v>6</c:v>
                </c:pt>
                <c:pt idx="31">
                  <c:v>2</c:v>
                </c:pt>
                <c:pt idx="32">
                  <c:v>3</c:v>
                </c:pt>
                <c:pt idx="33">
                  <c:v>2</c:v>
                </c:pt>
                <c:pt idx="34">
                  <c:v>1</c:v>
                </c:pt>
                <c:pt idx="36">
                  <c:v>2</c:v>
                </c:pt>
                <c:pt idx="38">
                  <c:v>7</c:v>
                </c:pt>
                <c:pt idx="39">
                  <c:v>2</c:v>
                </c:pt>
              </c:numCache>
            </c:numRef>
          </c:val>
        </c:ser>
        <c:ser>
          <c:idx val="5"/>
          <c:order val="5"/>
          <c:tx>
            <c:strRef>
              <c:f>MissingAndOps!$H$5:$H$7</c:f>
              <c:strCache>
                <c:ptCount val="1"/>
                <c:pt idx="0">
                  <c:v>Night - Air</c:v>
                </c:pt>
              </c:strCache>
            </c:strRef>
          </c:tx>
          <c:spPr>
            <a:solidFill>
              <a:schemeClr val="accent6"/>
            </a:solidFill>
            <a:ln>
              <a:noFill/>
            </a:ln>
            <a:effectLst/>
          </c:spPr>
          <c:invertIfNegative val="0"/>
          <c:cat>
            <c:strRef>
              <c:f>MissingAndOps!$A$8:$A$51</c:f>
              <c:strCache>
                <c:ptCount val="43"/>
                <c:pt idx="0">
                  <c:v>1941-12</c:v>
                </c:pt>
                <c:pt idx="1">
                  <c:v>1942-03</c:v>
                </c:pt>
                <c:pt idx="2">
                  <c:v>1942-04</c:v>
                </c:pt>
                <c:pt idx="3">
                  <c:v>1942-05</c:v>
                </c:pt>
                <c:pt idx="4">
                  <c:v>1942-06</c:v>
                </c:pt>
                <c:pt idx="5">
                  <c:v>1942-07</c:v>
                </c:pt>
                <c:pt idx="6">
                  <c:v>1942-08</c:v>
                </c:pt>
                <c:pt idx="7">
                  <c:v>1942-09</c:v>
                </c:pt>
                <c:pt idx="8">
                  <c:v>1942-10</c:v>
                </c:pt>
                <c:pt idx="9">
                  <c:v>1942-11</c:v>
                </c:pt>
                <c:pt idx="10">
                  <c:v>1942-12</c:v>
                </c:pt>
                <c:pt idx="11">
                  <c:v>1943-01</c:v>
                </c:pt>
                <c:pt idx="12">
                  <c:v>1943-02</c:v>
                </c:pt>
                <c:pt idx="13">
                  <c:v>1943-03</c:v>
                </c:pt>
                <c:pt idx="14">
                  <c:v>1943-04</c:v>
                </c:pt>
                <c:pt idx="15">
                  <c:v>1943-05</c:v>
                </c:pt>
                <c:pt idx="16">
                  <c:v>1943-06</c:v>
                </c:pt>
                <c:pt idx="17">
                  <c:v>1943-07</c:v>
                </c:pt>
                <c:pt idx="18">
                  <c:v>1943-08</c:v>
                </c:pt>
                <c:pt idx="19">
                  <c:v>1943-09</c:v>
                </c:pt>
                <c:pt idx="20">
                  <c:v>1943-10</c:v>
                </c:pt>
                <c:pt idx="21">
                  <c:v>1943-11</c:v>
                </c:pt>
                <c:pt idx="22">
                  <c:v>1943-12</c:v>
                </c:pt>
                <c:pt idx="23">
                  <c:v>1944-01</c:v>
                </c:pt>
                <c:pt idx="24">
                  <c:v>1944-02</c:v>
                </c:pt>
                <c:pt idx="25">
                  <c:v>1944-03</c:v>
                </c:pt>
                <c:pt idx="26">
                  <c:v>1944-04</c:v>
                </c:pt>
                <c:pt idx="27">
                  <c:v>1944-05</c:v>
                </c:pt>
                <c:pt idx="28">
                  <c:v>1944-06</c:v>
                </c:pt>
                <c:pt idx="29">
                  <c:v>1944-07</c:v>
                </c:pt>
                <c:pt idx="30">
                  <c:v>1944-08</c:v>
                </c:pt>
                <c:pt idx="31">
                  <c:v>1944-09</c:v>
                </c:pt>
                <c:pt idx="32">
                  <c:v>1944-10</c:v>
                </c:pt>
                <c:pt idx="33">
                  <c:v>1944-11</c:v>
                </c:pt>
                <c:pt idx="34">
                  <c:v>1944-12</c:v>
                </c:pt>
                <c:pt idx="35">
                  <c:v>1945-01</c:v>
                </c:pt>
                <c:pt idx="36">
                  <c:v>1945-02</c:v>
                </c:pt>
                <c:pt idx="37">
                  <c:v>1945-03</c:v>
                </c:pt>
                <c:pt idx="38">
                  <c:v>1945-04</c:v>
                </c:pt>
                <c:pt idx="39">
                  <c:v>1945-05</c:v>
                </c:pt>
                <c:pt idx="40">
                  <c:v>1945-06</c:v>
                </c:pt>
                <c:pt idx="41">
                  <c:v>1945-07</c:v>
                </c:pt>
                <c:pt idx="42">
                  <c:v>1945-08</c:v>
                </c:pt>
              </c:strCache>
            </c:strRef>
          </c:cat>
          <c:val>
            <c:numRef>
              <c:f>MissingAndOps!$H$8:$H$51</c:f>
              <c:numCache>
                <c:formatCode>General</c:formatCode>
                <c:ptCount val="43"/>
                <c:pt idx="5">
                  <c:v>1</c:v>
                </c:pt>
                <c:pt idx="14">
                  <c:v>2</c:v>
                </c:pt>
                <c:pt idx="15">
                  <c:v>2</c:v>
                </c:pt>
                <c:pt idx="17">
                  <c:v>1</c:v>
                </c:pt>
                <c:pt idx="18">
                  <c:v>1</c:v>
                </c:pt>
                <c:pt idx="19">
                  <c:v>1</c:v>
                </c:pt>
                <c:pt idx="22">
                  <c:v>1</c:v>
                </c:pt>
                <c:pt idx="23">
                  <c:v>1</c:v>
                </c:pt>
                <c:pt idx="24">
                  <c:v>1</c:v>
                </c:pt>
                <c:pt idx="26">
                  <c:v>2</c:v>
                </c:pt>
                <c:pt idx="27">
                  <c:v>6</c:v>
                </c:pt>
                <c:pt idx="28">
                  <c:v>11</c:v>
                </c:pt>
                <c:pt idx="29">
                  <c:v>3</c:v>
                </c:pt>
                <c:pt idx="30">
                  <c:v>2</c:v>
                </c:pt>
                <c:pt idx="31">
                  <c:v>5</c:v>
                </c:pt>
                <c:pt idx="32">
                  <c:v>3</c:v>
                </c:pt>
                <c:pt idx="33">
                  <c:v>2</c:v>
                </c:pt>
                <c:pt idx="34">
                  <c:v>2</c:v>
                </c:pt>
                <c:pt idx="35">
                  <c:v>2</c:v>
                </c:pt>
                <c:pt idx="36">
                  <c:v>2</c:v>
                </c:pt>
                <c:pt idx="37">
                  <c:v>8</c:v>
                </c:pt>
                <c:pt idx="38">
                  <c:v>3</c:v>
                </c:pt>
              </c:numCache>
            </c:numRef>
          </c:val>
        </c:ser>
        <c:ser>
          <c:idx val="6"/>
          <c:order val="6"/>
          <c:tx>
            <c:strRef>
              <c:f>MissingAndOps!$I$5:$I$7</c:f>
              <c:strCache>
                <c:ptCount val="1"/>
                <c:pt idx="0">
                  <c:v>Night - Ground</c:v>
                </c:pt>
              </c:strCache>
            </c:strRef>
          </c:tx>
          <c:spPr>
            <a:solidFill>
              <a:schemeClr val="accent1">
                <a:lumMod val="60000"/>
              </a:schemeClr>
            </a:solidFill>
            <a:ln>
              <a:noFill/>
            </a:ln>
            <a:effectLst/>
          </c:spPr>
          <c:invertIfNegative val="0"/>
          <c:cat>
            <c:strRef>
              <c:f>MissingAndOps!$A$8:$A$51</c:f>
              <c:strCache>
                <c:ptCount val="43"/>
                <c:pt idx="0">
                  <c:v>1941-12</c:v>
                </c:pt>
                <c:pt idx="1">
                  <c:v>1942-03</c:v>
                </c:pt>
                <c:pt idx="2">
                  <c:v>1942-04</c:v>
                </c:pt>
                <c:pt idx="3">
                  <c:v>1942-05</c:v>
                </c:pt>
                <c:pt idx="4">
                  <c:v>1942-06</c:v>
                </c:pt>
                <c:pt idx="5">
                  <c:v>1942-07</c:v>
                </c:pt>
                <c:pt idx="6">
                  <c:v>1942-08</c:v>
                </c:pt>
                <c:pt idx="7">
                  <c:v>1942-09</c:v>
                </c:pt>
                <c:pt idx="8">
                  <c:v>1942-10</c:v>
                </c:pt>
                <c:pt idx="9">
                  <c:v>1942-11</c:v>
                </c:pt>
                <c:pt idx="10">
                  <c:v>1942-12</c:v>
                </c:pt>
                <c:pt idx="11">
                  <c:v>1943-01</c:v>
                </c:pt>
                <c:pt idx="12">
                  <c:v>1943-02</c:v>
                </c:pt>
                <c:pt idx="13">
                  <c:v>1943-03</c:v>
                </c:pt>
                <c:pt idx="14">
                  <c:v>1943-04</c:v>
                </c:pt>
                <c:pt idx="15">
                  <c:v>1943-05</c:v>
                </c:pt>
                <c:pt idx="16">
                  <c:v>1943-06</c:v>
                </c:pt>
                <c:pt idx="17">
                  <c:v>1943-07</c:v>
                </c:pt>
                <c:pt idx="18">
                  <c:v>1943-08</c:v>
                </c:pt>
                <c:pt idx="19">
                  <c:v>1943-09</c:v>
                </c:pt>
                <c:pt idx="20">
                  <c:v>1943-10</c:v>
                </c:pt>
                <c:pt idx="21">
                  <c:v>1943-11</c:v>
                </c:pt>
                <c:pt idx="22">
                  <c:v>1943-12</c:v>
                </c:pt>
                <c:pt idx="23">
                  <c:v>1944-01</c:v>
                </c:pt>
                <c:pt idx="24">
                  <c:v>1944-02</c:v>
                </c:pt>
                <c:pt idx="25">
                  <c:v>1944-03</c:v>
                </c:pt>
                <c:pt idx="26">
                  <c:v>1944-04</c:v>
                </c:pt>
                <c:pt idx="27">
                  <c:v>1944-05</c:v>
                </c:pt>
                <c:pt idx="28">
                  <c:v>1944-06</c:v>
                </c:pt>
                <c:pt idx="29">
                  <c:v>1944-07</c:v>
                </c:pt>
                <c:pt idx="30">
                  <c:v>1944-08</c:v>
                </c:pt>
                <c:pt idx="31">
                  <c:v>1944-09</c:v>
                </c:pt>
                <c:pt idx="32">
                  <c:v>1944-10</c:v>
                </c:pt>
                <c:pt idx="33">
                  <c:v>1944-11</c:v>
                </c:pt>
                <c:pt idx="34">
                  <c:v>1944-12</c:v>
                </c:pt>
                <c:pt idx="35">
                  <c:v>1945-01</c:v>
                </c:pt>
                <c:pt idx="36">
                  <c:v>1945-02</c:v>
                </c:pt>
                <c:pt idx="37">
                  <c:v>1945-03</c:v>
                </c:pt>
                <c:pt idx="38">
                  <c:v>1945-04</c:v>
                </c:pt>
                <c:pt idx="39">
                  <c:v>1945-05</c:v>
                </c:pt>
                <c:pt idx="40">
                  <c:v>1945-06</c:v>
                </c:pt>
                <c:pt idx="41">
                  <c:v>1945-07</c:v>
                </c:pt>
                <c:pt idx="42">
                  <c:v>1945-08</c:v>
                </c:pt>
              </c:strCache>
            </c:strRef>
          </c:cat>
          <c:val>
            <c:numRef>
              <c:f>MissingAndOps!$I$8:$I$51</c:f>
              <c:numCache>
                <c:formatCode>General</c:formatCode>
                <c:ptCount val="43"/>
                <c:pt idx="13">
                  <c:v>1</c:v>
                </c:pt>
                <c:pt idx="14">
                  <c:v>1</c:v>
                </c:pt>
                <c:pt idx="15">
                  <c:v>3</c:v>
                </c:pt>
                <c:pt idx="18">
                  <c:v>1</c:v>
                </c:pt>
                <c:pt idx="19">
                  <c:v>1</c:v>
                </c:pt>
                <c:pt idx="20">
                  <c:v>1</c:v>
                </c:pt>
                <c:pt idx="21">
                  <c:v>2</c:v>
                </c:pt>
                <c:pt idx="22">
                  <c:v>1</c:v>
                </c:pt>
                <c:pt idx="23">
                  <c:v>1</c:v>
                </c:pt>
                <c:pt idx="24">
                  <c:v>2</c:v>
                </c:pt>
                <c:pt idx="25">
                  <c:v>2</c:v>
                </c:pt>
                <c:pt idx="27">
                  <c:v>5</c:v>
                </c:pt>
                <c:pt idx="28">
                  <c:v>8</c:v>
                </c:pt>
                <c:pt idx="29">
                  <c:v>12</c:v>
                </c:pt>
                <c:pt idx="30">
                  <c:v>15</c:v>
                </c:pt>
                <c:pt idx="31">
                  <c:v>10</c:v>
                </c:pt>
                <c:pt idx="32">
                  <c:v>9</c:v>
                </c:pt>
                <c:pt idx="33">
                  <c:v>11</c:v>
                </c:pt>
                <c:pt idx="34">
                  <c:v>3</c:v>
                </c:pt>
                <c:pt idx="35">
                  <c:v>3</c:v>
                </c:pt>
                <c:pt idx="36">
                  <c:v>5</c:v>
                </c:pt>
                <c:pt idx="37">
                  <c:v>3</c:v>
                </c:pt>
                <c:pt idx="38">
                  <c:v>8</c:v>
                </c:pt>
                <c:pt idx="39">
                  <c:v>1</c:v>
                </c:pt>
              </c:numCache>
            </c:numRef>
          </c:val>
        </c:ser>
        <c:ser>
          <c:idx val="7"/>
          <c:order val="7"/>
          <c:tx>
            <c:strRef>
              <c:f>MissingAndOps!$J$5:$J$7</c:f>
              <c:strCache>
                <c:ptCount val="1"/>
                <c:pt idx="0">
                  <c:v>Night - Misadventure</c:v>
                </c:pt>
              </c:strCache>
            </c:strRef>
          </c:tx>
          <c:spPr>
            <a:solidFill>
              <a:schemeClr val="accent2">
                <a:lumMod val="60000"/>
              </a:schemeClr>
            </a:solidFill>
            <a:ln>
              <a:noFill/>
            </a:ln>
            <a:effectLst/>
          </c:spPr>
          <c:invertIfNegative val="0"/>
          <c:cat>
            <c:strRef>
              <c:f>MissingAndOps!$A$8:$A$51</c:f>
              <c:strCache>
                <c:ptCount val="43"/>
                <c:pt idx="0">
                  <c:v>1941-12</c:v>
                </c:pt>
                <c:pt idx="1">
                  <c:v>1942-03</c:v>
                </c:pt>
                <c:pt idx="2">
                  <c:v>1942-04</c:v>
                </c:pt>
                <c:pt idx="3">
                  <c:v>1942-05</c:v>
                </c:pt>
                <c:pt idx="4">
                  <c:v>1942-06</c:v>
                </c:pt>
                <c:pt idx="5">
                  <c:v>1942-07</c:v>
                </c:pt>
                <c:pt idx="6">
                  <c:v>1942-08</c:v>
                </c:pt>
                <c:pt idx="7">
                  <c:v>1942-09</c:v>
                </c:pt>
                <c:pt idx="8">
                  <c:v>1942-10</c:v>
                </c:pt>
                <c:pt idx="9">
                  <c:v>1942-11</c:v>
                </c:pt>
                <c:pt idx="10">
                  <c:v>1942-12</c:v>
                </c:pt>
                <c:pt idx="11">
                  <c:v>1943-01</c:v>
                </c:pt>
                <c:pt idx="12">
                  <c:v>1943-02</c:v>
                </c:pt>
                <c:pt idx="13">
                  <c:v>1943-03</c:v>
                </c:pt>
                <c:pt idx="14">
                  <c:v>1943-04</c:v>
                </c:pt>
                <c:pt idx="15">
                  <c:v>1943-05</c:v>
                </c:pt>
                <c:pt idx="16">
                  <c:v>1943-06</c:v>
                </c:pt>
                <c:pt idx="17">
                  <c:v>1943-07</c:v>
                </c:pt>
                <c:pt idx="18">
                  <c:v>1943-08</c:v>
                </c:pt>
                <c:pt idx="19">
                  <c:v>1943-09</c:v>
                </c:pt>
                <c:pt idx="20">
                  <c:v>1943-10</c:v>
                </c:pt>
                <c:pt idx="21">
                  <c:v>1943-11</c:v>
                </c:pt>
                <c:pt idx="22">
                  <c:v>1943-12</c:v>
                </c:pt>
                <c:pt idx="23">
                  <c:v>1944-01</c:v>
                </c:pt>
                <c:pt idx="24">
                  <c:v>1944-02</c:v>
                </c:pt>
                <c:pt idx="25">
                  <c:v>1944-03</c:v>
                </c:pt>
                <c:pt idx="26">
                  <c:v>1944-04</c:v>
                </c:pt>
                <c:pt idx="27">
                  <c:v>1944-05</c:v>
                </c:pt>
                <c:pt idx="28">
                  <c:v>1944-06</c:v>
                </c:pt>
                <c:pt idx="29">
                  <c:v>1944-07</c:v>
                </c:pt>
                <c:pt idx="30">
                  <c:v>1944-08</c:v>
                </c:pt>
                <c:pt idx="31">
                  <c:v>1944-09</c:v>
                </c:pt>
                <c:pt idx="32">
                  <c:v>1944-10</c:v>
                </c:pt>
                <c:pt idx="33">
                  <c:v>1944-11</c:v>
                </c:pt>
                <c:pt idx="34">
                  <c:v>1944-12</c:v>
                </c:pt>
                <c:pt idx="35">
                  <c:v>1945-01</c:v>
                </c:pt>
                <c:pt idx="36">
                  <c:v>1945-02</c:v>
                </c:pt>
                <c:pt idx="37">
                  <c:v>1945-03</c:v>
                </c:pt>
                <c:pt idx="38">
                  <c:v>1945-04</c:v>
                </c:pt>
                <c:pt idx="39">
                  <c:v>1945-05</c:v>
                </c:pt>
                <c:pt idx="40">
                  <c:v>1945-06</c:v>
                </c:pt>
                <c:pt idx="41">
                  <c:v>1945-07</c:v>
                </c:pt>
                <c:pt idx="42">
                  <c:v>1945-08</c:v>
                </c:pt>
              </c:strCache>
            </c:strRef>
          </c:cat>
          <c:val>
            <c:numRef>
              <c:f>MissingAndOps!$J$8:$J$51</c:f>
              <c:numCache>
                <c:formatCode>General</c:formatCode>
                <c:ptCount val="43"/>
                <c:pt idx="6">
                  <c:v>1</c:v>
                </c:pt>
                <c:pt idx="7">
                  <c:v>2</c:v>
                </c:pt>
                <c:pt idx="11">
                  <c:v>2</c:v>
                </c:pt>
                <c:pt idx="13">
                  <c:v>3</c:v>
                </c:pt>
                <c:pt idx="15">
                  <c:v>1</c:v>
                </c:pt>
                <c:pt idx="16">
                  <c:v>1</c:v>
                </c:pt>
                <c:pt idx="17">
                  <c:v>3</c:v>
                </c:pt>
                <c:pt idx="18">
                  <c:v>1</c:v>
                </c:pt>
                <c:pt idx="19">
                  <c:v>4</c:v>
                </c:pt>
                <c:pt idx="20">
                  <c:v>4</c:v>
                </c:pt>
                <c:pt idx="21">
                  <c:v>1</c:v>
                </c:pt>
                <c:pt idx="23">
                  <c:v>3</c:v>
                </c:pt>
                <c:pt idx="24">
                  <c:v>3</c:v>
                </c:pt>
                <c:pt idx="25">
                  <c:v>3</c:v>
                </c:pt>
                <c:pt idx="26">
                  <c:v>3</c:v>
                </c:pt>
                <c:pt idx="27">
                  <c:v>4</c:v>
                </c:pt>
                <c:pt idx="28">
                  <c:v>8</c:v>
                </c:pt>
                <c:pt idx="29">
                  <c:v>8</c:v>
                </c:pt>
                <c:pt idx="30">
                  <c:v>8</c:v>
                </c:pt>
                <c:pt idx="31">
                  <c:v>13</c:v>
                </c:pt>
                <c:pt idx="32">
                  <c:v>8</c:v>
                </c:pt>
                <c:pt idx="33">
                  <c:v>11</c:v>
                </c:pt>
                <c:pt idx="34">
                  <c:v>7</c:v>
                </c:pt>
                <c:pt idx="35">
                  <c:v>8</c:v>
                </c:pt>
                <c:pt idx="36">
                  <c:v>10</c:v>
                </c:pt>
                <c:pt idx="37">
                  <c:v>8</c:v>
                </c:pt>
                <c:pt idx="38">
                  <c:v>8</c:v>
                </c:pt>
              </c:numCache>
            </c:numRef>
          </c:val>
        </c:ser>
        <c:ser>
          <c:idx val="8"/>
          <c:order val="8"/>
          <c:tx>
            <c:strRef>
              <c:f>MissingAndOps!$K$5:$K$7</c:f>
              <c:strCache>
                <c:ptCount val="1"/>
                <c:pt idx="0">
                  <c:v>Night - Unknown</c:v>
                </c:pt>
              </c:strCache>
            </c:strRef>
          </c:tx>
          <c:spPr>
            <a:solidFill>
              <a:schemeClr val="accent3">
                <a:lumMod val="60000"/>
              </a:schemeClr>
            </a:solidFill>
            <a:ln>
              <a:noFill/>
            </a:ln>
            <a:effectLst/>
          </c:spPr>
          <c:invertIfNegative val="0"/>
          <c:cat>
            <c:strRef>
              <c:f>MissingAndOps!$A$8:$A$51</c:f>
              <c:strCache>
                <c:ptCount val="43"/>
                <c:pt idx="0">
                  <c:v>1941-12</c:v>
                </c:pt>
                <c:pt idx="1">
                  <c:v>1942-03</c:v>
                </c:pt>
                <c:pt idx="2">
                  <c:v>1942-04</c:v>
                </c:pt>
                <c:pt idx="3">
                  <c:v>1942-05</c:v>
                </c:pt>
                <c:pt idx="4">
                  <c:v>1942-06</c:v>
                </c:pt>
                <c:pt idx="5">
                  <c:v>1942-07</c:v>
                </c:pt>
                <c:pt idx="6">
                  <c:v>1942-08</c:v>
                </c:pt>
                <c:pt idx="7">
                  <c:v>1942-09</c:v>
                </c:pt>
                <c:pt idx="8">
                  <c:v>1942-10</c:v>
                </c:pt>
                <c:pt idx="9">
                  <c:v>1942-11</c:v>
                </c:pt>
                <c:pt idx="10">
                  <c:v>1942-12</c:v>
                </c:pt>
                <c:pt idx="11">
                  <c:v>1943-01</c:v>
                </c:pt>
                <c:pt idx="12">
                  <c:v>1943-02</c:v>
                </c:pt>
                <c:pt idx="13">
                  <c:v>1943-03</c:v>
                </c:pt>
                <c:pt idx="14">
                  <c:v>1943-04</c:v>
                </c:pt>
                <c:pt idx="15">
                  <c:v>1943-05</c:v>
                </c:pt>
                <c:pt idx="16">
                  <c:v>1943-06</c:v>
                </c:pt>
                <c:pt idx="17">
                  <c:v>1943-07</c:v>
                </c:pt>
                <c:pt idx="18">
                  <c:v>1943-08</c:v>
                </c:pt>
                <c:pt idx="19">
                  <c:v>1943-09</c:v>
                </c:pt>
                <c:pt idx="20">
                  <c:v>1943-10</c:v>
                </c:pt>
                <c:pt idx="21">
                  <c:v>1943-11</c:v>
                </c:pt>
                <c:pt idx="22">
                  <c:v>1943-12</c:v>
                </c:pt>
                <c:pt idx="23">
                  <c:v>1944-01</c:v>
                </c:pt>
                <c:pt idx="24">
                  <c:v>1944-02</c:v>
                </c:pt>
                <c:pt idx="25">
                  <c:v>1944-03</c:v>
                </c:pt>
                <c:pt idx="26">
                  <c:v>1944-04</c:v>
                </c:pt>
                <c:pt idx="27">
                  <c:v>1944-05</c:v>
                </c:pt>
                <c:pt idx="28">
                  <c:v>1944-06</c:v>
                </c:pt>
                <c:pt idx="29">
                  <c:v>1944-07</c:v>
                </c:pt>
                <c:pt idx="30">
                  <c:v>1944-08</c:v>
                </c:pt>
                <c:pt idx="31">
                  <c:v>1944-09</c:v>
                </c:pt>
                <c:pt idx="32">
                  <c:v>1944-10</c:v>
                </c:pt>
                <c:pt idx="33">
                  <c:v>1944-11</c:v>
                </c:pt>
                <c:pt idx="34">
                  <c:v>1944-12</c:v>
                </c:pt>
                <c:pt idx="35">
                  <c:v>1945-01</c:v>
                </c:pt>
                <c:pt idx="36">
                  <c:v>1945-02</c:v>
                </c:pt>
                <c:pt idx="37">
                  <c:v>1945-03</c:v>
                </c:pt>
                <c:pt idx="38">
                  <c:v>1945-04</c:v>
                </c:pt>
                <c:pt idx="39">
                  <c:v>1945-05</c:v>
                </c:pt>
                <c:pt idx="40">
                  <c:v>1945-06</c:v>
                </c:pt>
                <c:pt idx="41">
                  <c:v>1945-07</c:v>
                </c:pt>
                <c:pt idx="42">
                  <c:v>1945-08</c:v>
                </c:pt>
              </c:strCache>
            </c:strRef>
          </c:cat>
          <c:val>
            <c:numRef>
              <c:f>MissingAndOps!$K$8:$K$51</c:f>
              <c:numCache>
                <c:formatCode>General</c:formatCode>
                <c:ptCount val="43"/>
                <c:pt idx="7">
                  <c:v>1</c:v>
                </c:pt>
                <c:pt idx="9">
                  <c:v>1</c:v>
                </c:pt>
                <c:pt idx="12">
                  <c:v>1</c:v>
                </c:pt>
                <c:pt idx="13">
                  <c:v>3</c:v>
                </c:pt>
                <c:pt idx="14">
                  <c:v>3</c:v>
                </c:pt>
                <c:pt idx="15">
                  <c:v>3</c:v>
                </c:pt>
                <c:pt idx="16">
                  <c:v>2</c:v>
                </c:pt>
                <c:pt idx="17">
                  <c:v>7</c:v>
                </c:pt>
                <c:pt idx="18">
                  <c:v>8</c:v>
                </c:pt>
                <c:pt idx="19">
                  <c:v>3</c:v>
                </c:pt>
                <c:pt idx="20">
                  <c:v>4</c:v>
                </c:pt>
                <c:pt idx="21">
                  <c:v>4</c:v>
                </c:pt>
                <c:pt idx="22">
                  <c:v>4</c:v>
                </c:pt>
                <c:pt idx="23">
                  <c:v>4</c:v>
                </c:pt>
                <c:pt idx="24">
                  <c:v>5</c:v>
                </c:pt>
                <c:pt idx="25">
                  <c:v>6</c:v>
                </c:pt>
                <c:pt idx="26">
                  <c:v>8</c:v>
                </c:pt>
                <c:pt idx="27">
                  <c:v>10</c:v>
                </c:pt>
                <c:pt idx="28">
                  <c:v>12</c:v>
                </c:pt>
                <c:pt idx="29">
                  <c:v>15</c:v>
                </c:pt>
                <c:pt idx="30">
                  <c:v>8</c:v>
                </c:pt>
                <c:pt idx="31">
                  <c:v>9</c:v>
                </c:pt>
                <c:pt idx="32">
                  <c:v>5</c:v>
                </c:pt>
                <c:pt idx="33">
                  <c:v>11</c:v>
                </c:pt>
                <c:pt idx="34">
                  <c:v>9</c:v>
                </c:pt>
                <c:pt idx="35">
                  <c:v>10</c:v>
                </c:pt>
                <c:pt idx="36">
                  <c:v>14</c:v>
                </c:pt>
                <c:pt idx="37">
                  <c:v>21</c:v>
                </c:pt>
                <c:pt idx="38">
                  <c:v>19</c:v>
                </c:pt>
              </c:numCache>
            </c:numRef>
          </c:val>
        </c:ser>
        <c:dLbls>
          <c:showLegendKey val="0"/>
          <c:showVal val="0"/>
          <c:showCatName val="0"/>
          <c:showSerName val="0"/>
          <c:showPercent val="0"/>
          <c:showBubbleSize val="0"/>
        </c:dLbls>
        <c:gapWidth val="219"/>
        <c:overlap val="100"/>
        <c:axId val="309103656"/>
        <c:axId val="309100520"/>
      </c:barChart>
      <c:catAx>
        <c:axId val="309103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9100520"/>
        <c:crosses val="autoZero"/>
        <c:auto val="1"/>
        <c:lblAlgn val="ctr"/>
        <c:lblOffset val="100"/>
        <c:noMultiLvlLbl val="0"/>
      </c:catAx>
      <c:valAx>
        <c:axId val="3091005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9103656"/>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209550</xdr:colOff>
      <xdr:row>50</xdr:row>
      <xdr:rowOff>123824</xdr:rowOff>
    </xdr:from>
    <xdr:to>
      <xdr:col>13</xdr:col>
      <xdr:colOff>0</xdr:colOff>
      <xdr:row>84</xdr:row>
      <xdr:rowOff>9771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51</xdr:row>
      <xdr:rowOff>104774</xdr:rowOff>
    </xdr:from>
    <xdr:to>
      <xdr:col>15</xdr:col>
      <xdr:colOff>78581</xdr:colOff>
      <xdr:row>84</xdr:row>
      <xdr:rowOff>161924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MarkAdmin" refreshedDate="42299.702717129629" createdVersion="5" refreshedVersion="5" minRefreshableVersion="3" recordCount="7777">
  <cacheSource type="worksheet">
    <worksheetSource ref="A1:AA7778" sheet="Data"/>
  </cacheSource>
  <cacheFields count="27">
    <cacheField name="f" numFmtId="0">
      <sharedItems containsMixedTypes="1" containsNumber="1" containsInteger="1" minValue="1" maxValue="7777"/>
    </cacheField>
    <cacheField name="Reg" numFmtId="0">
      <sharedItems/>
    </cacheField>
    <cacheField name="type" numFmtId="0">
      <sharedItems count="49">
        <s v="PR.1"/>
        <s v="PR.1 (long-range/tropicalised)"/>
        <s v="F.II"/>
        <s v="PRU/Bomber conversion type or B.IV Series 1"/>
        <s v="B.IV Series II"/>
        <s v="F.II (Special) Intruder for 23 Squadron"/>
        <s v="FB.VI series I"/>
        <s v="Production T.III (or II dual control)"/>
        <s v="B.VII"/>
        <s v="PR.1 (long-range)"/>
        <s v="T.III"/>
        <s v="B.IX"/>
        <s v="FB.VI"/>
        <s v="B.XX"/>
        <s v="PR.IX"/>
        <s v="Bomber prototype. B.V"/>
        <s v="FB.XVIII"/>
        <s v="NF.XIII"/>
        <s v="PR.XVI"/>
        <s v="NF.XV"/>
        <s v="B.XVI"/>
        <s v="Prototype"/>
        <s v="NF.XIX"/>
        <s v="First production F.II (single control)"/>
        <s v="FB.40"/>
        <s v="NF.30"/>
        <s v="PR.4"/>
        <s v="Mk. XV pressure cabin prototype bomber"/>
        <s v="B.25"/>
        <s v="PR.32"/>
        <s v="B25"/>
        <s v="FB26"/>
        <s v="PR.1 prototype"/>
        <s v="T22"/>
        <s v="Turret fighter. T.III prototype"/>
        <s v="PR.34"/>
        <s v="PR.VIII"/>
        <s v="T29"/>
        <s v="TR.37"/>
        <s v="NF.36"/>
        <s v="FB21"/>
        <s v="F.II prototype"/>
        <s v="B.35"/>
        <s v="TR.33"/>
        <s v="NF.38"/>
        <s v="NF.38 prototype"/>
        <s v="Prototype Mk.XII"/>
        <s v="T27"/>
        <s v="Second turret fighter prototype mod to T.III"/>
      </sharedItems>
    </cacheField>
    <cacheField name="Units" numFmtId="0">
      <sharedItems containsBlank="1" containsMixedTypes="1" containsNumber="1" containsInteger="1" minValue="4" maxValue="692"/>
    </cacheField>
    <cacheField name="Theatre" numFmtId="0">
      <sharedItems containsBlank="1" count="23">
        <s v="West"/>
        <s v="Mediterranean"/>
        <s v="Canada"/>
        <s v="Asia"/>
        <s v="USA"/>
        <s v="Atlantic"/>
        <s v="Russia"/>
        <s v="Australia"/>
        <s v="South Africa"/>
        <s v="Norway"/>
        <m/>
        <s v="Turkey"/>
        <s v="France"/>
        <s v="Indochina"/>
        <s v="China"/>
        <s v="Belgium"/>
        <s v="Czech"/>
        <s v="New Zealand"/>
        <s v="Israel"/>
        <s v="Sweden"/>
        <s v="Dominica"/>
        <s v="Yugoslavia"/>
        <s v="Colombia"/>
      </sharedItems>
    </cacheField>
    <cacheField name="Kind" numFmtId="0">
      <sharedItems containsBlank="1" count="20">
        <s v="Photo Recon"/>
        <s v="Organisation"/>
        <s v="Night Fighter"/>
        <s v="Day Bomber"/>
        <s v="Weather"/>
        <s v="Intruder"/>
        <s v="Maintenance"/>
        <s v="OTU"/>
        <s v="Bomber"/>
        <s v="RCAF"/>
        <s v="Ferry"/>
        <s v="Highball"/>
        <s v="Strike Fighter"/>
        <s v="Liner"/>
        <s v="de Havilland"/>
        <s v="Counter-Measures"/>
        <s v="TAF"/>
        <s v="Escort Fighter"/>
        <s v="Navy"/>
        <m/>
      </sharedItems>
    </cacheField>
    <cacheField name="Day" numFmtId="1">
      <sharedItems containsString="0" containsBlank="1" containsNumber="1" containsInteger="1" minValue="0" maxValue="171"/>
    </cacheField>
    <cacheField name="Mo" numFmtId="1">
      <sharedItems containsBlank="1"/>
    </cacheField>
    <cacheField name="Yr" numFmtId="1">
      <sharedItems containsBlank="1" containsMixedTypes="1" containsNumber="1" containsInteger="1" minValue="1941" maxValue="2013" count="38">
        <n v="1941"/>
        <n v="1942"/>
        <n v="1943"/>
        <s v="1943"/>
        <s v="1944"/>
        <n v="1944"/>
        <s v="1945"/>
        <n v="1945"/>
        <s v="1946"/>
        <n v="1946"/>
        <n v="1947"/>
        <n v="1948"/>
        <n v="1949"/>
        <n v="1950"/>
        <n v="1951"/>
        <n v="1952"/>
        <n v="1953"/>
        <n v="1954"/>
        <n v="1955"/>
        <n v="1956"/>
        <s v="1957"/>
        <n v="1957"/>
        <n v="1958"/>
        <s v="1958"/>
        <n v="1959"/>
        <n v="1960"/>
        <s v="1960"/>
        <n v="1961"/>
        <n v="1962"/>
        <n v="1963"/>
        <s v="1964"/>
        <n v="1964"/>
        <s v="1966"/>
        <n v="1996"/>
        <s v="2004"/>
        <n v="2006"/>
        <n v="2013"/>
        <m/>
      </sharedItems>
    </cacheField>
    <cacheField name="NtDay" numFmtId="0">
      <sharedItems containsDate="1" containsBlank="1" containsMixedTypes="1" minDate="1942-07-26T00:00:00" maxDate="1996-07-22T00:00:00"/>
    </cacheField>
    <cacheField name="DayNight" numFmtId="164">
      <sharedItems containsBlank="1" count="3">
        <s v="Day"/>
        <s v="Night"/>
        <m/>
      </sharedItems>
    </cacheField>
    <cacheField name="NewCombined" numFmtId="0">
      <sharedItems containsBlank="1" longText="1"/>
    </cacheField>
    <cacheField name="How" numFmtId="0">
      <sharedItems count="11">
        <s v="Operations"/>
        <s v="Escaped"/>
        <s v="Accident"/>
        <s v="Missing"/>
        <s v="Disposed"/>
        <s v="Sold"/>
        <s v="Unknown"/>
        <s v="Not Delivered"/>
        <s v="Museum"/>
        <s v="Sabotage"/>
        <s v="Post-War"/>
      </sharedItems>
    </cacheField>
    <cacheField name="How2" numFmtId="0">
      <sharedItems containsBlank="1" count="39">
        <s v="Bf 109"/>
        <s v="Flak"/>
        <s v="Non-Ops"/>
        <m/>
        <s v="No claim"/>
        <s v="Fw 190"/>
        <s v="Me 110"/>
        <s v="Ops"/>
        <s v="Crash"/>
        <s v="Swiss"/>
        <s v="Sea"/>
        <s v="Ditched"/>
        <s v="Abandoned"/>
        <s v="collision"/>
        <s v="Friendly Fire"/>
        <s v="1./JG 107"/>
        <s v="Night Fighter"/>
        <s v="He 111"/>
        <s v="Engine"/>
        <s v="Searchlights"/>
        <s v="Raid"/>
        <s v="Ju 88"/>
        <s v="Debris"/>
        <s v="Splinters"/>
        <s v="Oscar"/>
        <s v="Pyrotechnics"/>
        <s v="Me 410"/>
        <s v="He 219"/>
        <s v="Ju 188"/>
        <s v="U-Boat"/>
        <s v="V-1"/>
        <s v="Sweden"/>
        <s v="Fighter"/>
        <s v="He 177"/>
        <s v="Me 262"/>
        <s v="NJGr"/>
        <s v="V-2"/>
        <s v="Small Arms"/>
        <s v="Ground Fire"/>
      </sharedItems>
    </cacheField>
    <cacheField name="of" numFmtId="0">
      <sharedItems containsBlank="1"/>
    </cacheField>
    <cacheField name="Geschwader" numFmtId="0">
      <sharedItems containsBlank="1"/>
    </cacheField>
    <cacheField name="Loss Type" numFmtId="0">
      <sharedItems containsBlank="1" count="6">
        <s v="Air"/>
        <s v="Ground"/>
        <m/>
        <s v="Unknown"/>
        <s v="Misadventure"/>
        <s v="Raid"/>
      </sharedItems>
    </cacheField>
    <cacheField name="VicNam" numFmtId="0">
      <sharedItems containsBlank="1"/>
    </cacheField>
    <cacheField name="Alternate Info" numFmtId="0">
      <sharedItems containsBlank="1" containsMixedTypes="1" containsNumber="1" containsInteger="1" minValue="267" maxValue="267" longText="1"/>
    </cacheField>
    <cacheField name="MoNum" numFmtId="0">
      <sharedItems containsString="0" containsBlank="1" containsNumber="1" containsInteger="1" minValue="1" maxValue="12"/>
    </cacheField>
    <cacheField name="Mo-Yr" numFmtId="167">
      <sharedItems containsDate="1" containsMixedTypes="1" minDate="1944-03-01T00:00:00" maxDate="1947-04-02T00:00:00" count="232">
        <s v="1941-12"/>
        <s v="1942-01"/>
        <s v="1942-03"/>
        <s v="1942-04"/>
        <s v="1942-05"/>
        <s v="1942-06"/>
        <s v="1942-07"/>
        <s v="1942-08"/>
        <s v="1942-09"/>
        <s v="1942-10"/>
        <s v="1942-11"/>
        <s v="1942-12"/>
        <s v="1943-"/>
        <s v="1943-10"/>
        <s v="1943-01"/>
        <s v="1943-02"/>
        <s v="1943-03"/>
        <s v="1943-04"/>
        <s v="1943-05"/>
        <s v="1943-06"/>
        <s v="1943-07"/>
        <s v="1943-08"/>
        <s v="1946-08"/>
        <s v="1943-09"/>
        <s v="1943-11"/>
        <s v="1943-12"/>
        <s v="1944-"/>
        <s v="1944-04"/>
        <s v="1944-01"/>
        <s v="1944-02"/>
        <s v="1944-03"/>
        <s v="1944-05"/>
        <s v="1944-06"/>
        <s v="1944-09"/>
        <s v="1944-07"/>
        <s v="1944-08"/>
        <s v="1944-10"/>
        <s v="1944-11"/>
        <s v="1944-12"/>
        <s v="1945-"/>
        <s v="1945-01"/>
        <s v="1945-02"/>
        <s v="1945-03"/>
        <s v="1945-04"/>
        <s v="1945-05"/>
        <s v="1945-06"/>
        <s v="1945-07"/>
        <s v="1945-08"/>
        <s v="1945-09"/>
        <s v="1945-10"/>
        <s v="1945-11"/>
        <s v="1945-12"/>
        <s v="1946-"/>
        <s v="1946-01"/>
        <s v="1946-02"/>
        <s v="1946-03"/>
        <s v="1946-04"/>
        <s v="1946-05"/>
        <s v="1946-06"/>
        <s v="1946-07"/>
        <d v="1944-03-01T00:00:00"/>
        <s v="1946-09"/>
        <s v="1946-10"/>
        <s v="1946-11"/>
        <s v="1946-12"/>
        <s v="1947-01"/>
        <s v="1947-02"/>
        <s v="1947-03"/>
        <s v="1947-04"/>
        <s v="1947-05"/>
        <s v="1947-06"/>
        <s v="1947-07"/>
        <s v="1947-08"/>
        <s v="1947-09"/>
        <s v="1947-10"/>
        <s v="1947-11"/>
        <s v="1947-12"/>
        <s v="1948-01"/>
        <s v="1948-02"/>
        <s v="1948-03"/>
        <s v="1948-04"/>
        <s v="1948-05"/>
        <s v="1948-06"/>
        <s v="1948-"/>
        <s v="1948-07"/>
        <s v="1948-08"/>
        <s v="1948-09"/>
        <s v="1948-10"/>
        <s v="1948-11"/>
        <s v="1948-12"/>
        <s v="1949-"/>
        <s v="1949-01"/>
        <s v="1949-02"/>
        <s v="1949-03"/>
        <s v="1949-04"/>
        <s v="1949-05"/>
        <s v="1949-06"/>
        <s v="1949-07"/>
        <s v="1949-08"/>
        <s v="1949-09"/>
        <s v="1949-10"/>
        <s v="1949-11"/>
        <s v="1949-12"/>
        <s v="1950-"/>
        <s v="1950-01"/>
        <s v="1950-02"/>
        <s v="1950-03"/>
        <s v="1950-04"/>
        <s v="1950-05"/>
        <s v="1950-06"/>
        <s v="1950-07"/>
        <s v="1950-08"/>
        <s v="1950-09"/>
        <s v="1950-10"/>
        <s v="1950-11"/>
        <s v="1950-12"/>
        <s v="1951-01"/>
        <s v="1951-02"/>
        <s v="1951-"/>
        <s v="1951-03"/>
        <s v="1951-04"/>
        <s v="1951-05"/>
        <s v="1951-06"/>
        <s v="1951-07"/>
        <s v="1951-08"/>
        <s v="1951-09"/>
        <s v="1951-10"/>
        <s v="1951-11"/>
        <s v="1951-12"/>
        <s v="1952-01"/>
        <s v="1952-02"/>
        <s v="1952-03"/>
        <s v="1952-04"/>
        <s v="1952-05"/>
        <s v="1952-06"/>
        <s v="1952-07"/>
        <s v="1952-08"/>
        <s v="1952-09"/>
        <s v="1952-"/>
        <s v="1952-10"/>
        <s v="1952-11"/>
        <s v="1952-12"/>
        <s v="1953-"/>
        <s v="1953-01"/>
        <s v="1953-02"/>
        <s v="1953-03"/>
        <s v="1953-04"/>
        <s v="1953-05"/>
        <s v="1953-06"/>
        <s v="1953-07"/>
        <s v="1953-08"/>
        <s v="1953-09"/>
        <s v="1953-10"/>
        <s v="1953-11"/>
        <s v="1953-12"/>
        <s v="1954-"/>
        <s v="1954-01"/>
        <s v="1954-02"/>
        <s v="1954-03"/>
        <s v="1954-04"/>
        <s v="1954-05"/>
        <s v="1954-06"/>
        <s v="-"/>
        <s v="1954-07"/>
        <s v="1954-08"/>
        <s v="1954-09"/>
        <s v="1954-10"/>
        <s v="1954-11"/>
        <s v="1954-12"/>
        <s v="1955-"/>
        <s v="1955-01"/>
        <s v="1955-02"/>
        <s v="1955-03"/>
        <s v="1955-05"/>
        <s v="1955-06"/>
        <s v="1955-07"/>
        <s v="1955-08"/>
        <s v="1955-09"/>
        <s v="1955-10"/>
        <s v="1955-11"/>
        <s v="1956-01"/>
        <s v="1956-02"/>
        <s v="1956-03"/>
        <s v="1956-05"/>
        <s v="1956-06"/>
        <s v="1956-07"/>
        <s v="1956-08"/>
        <s v="1956-09"/>
        <s v="1956-10"/>
        <s v="1956-11"/>
        <s v="1956-12"/>
        <s v="1957-"/>
        <s v="1957-01"/>
        <s v="1957-02"/>
        <s v="1957-03"/>
        <s v="1957-04"/>
        <s v="1957-05"/>
        <s v="1957-07"/>
        <s v="1957-08"/>
        <s v="1957-09"/>
        <s v="1957-10"/>
        <s v="1957-11"/>
        <s v="1957-12"/>
        <s v="1958-"/>
        <s v="1958-05"/>
        <s v="1959-"/>
        <s v="1959-06"/>
        <s v="1959-02"/>
        <s v="1959-07"/>
        <s v="1959-12"/>
        <s v="1960-"/>
        <s v="1960-03"/>
        <s v="1960-10"/>
        <s v="1961-09"/>
        <s v="1962-06"/>
        <s v="1962-07"/>
        <s v="1963-"/>
        <s v="1963-05"/>
        <s v="1963-08"/>
        <s v="1963-11"/>
        <s v="1964-"/>
        <s v="1966-"/>
        <s v="1996-07"/>
        <s v="2004-"/>
        <s v="2006-"/>
        <s v="2013-"/>
        <d v="1946-08-01T00:00:00"/>
        <d v="1946-07-01T00:00:00"/>
        <d v="1946-10-01T00:00:00"/>
        <d v="1946-11-01T00:00:00"/>
        <d v="1947-04-01T00:00:00"/>
        <d v="1946-06-01T00:00:00"/>
      </sharedItems>
    </cacheField>
    <cacheField name="HostilityLoss" numFmtId="0">
      <sharedItems containsSemiMixedTypes="0" containsString="0" containsNumber="1" containsInteger="1" minValue="0" maxValue="1" count="2">
        <n v="1"/>
        <n v="0"/>
      </sharedItems>
    </cacheField>
    <cacheField name="War" numFmtId="0">
      <sharedItems containsSemiMixedTypes="0" containsString="0" containsNumber="1" containsInteger="1" minValue="0" maxValue="1"/>
    </cacheField>
    <cacheField name="Combat" numFmtId="0">
      <sharedItems/>
    </cacheField>
    <cacheField name="Last Unit" numFmtId="0">
      <sharedItems containsMixedTypes="1" containsNumber="1" containsInteger="1" minValue="4" maxValue="827" count="471">
        <s v="1PRU"/>
        <n v="69"/>
        <s v="1FPP"/>
        <n v="157"/>
        <n v="105"/>
        <s v="1401 Flt"/>
        <n v="23"/>
        <s v="AAEE"/>
        <n v="151"/>
        <n v="521"/>
        <n v="264"/>
        <s v="19MU"/>
        <s v="1655MTU"/>
        <n v="85"/>
        <n v="25"/>
        <n v="139"/>
        <n v="540"/>
        <s v="Unknown"/>
        <n v="109"/>
        <n v="410"/>
        <n v="456"/>
        <n v="307"/>
        <n v="605"/>
        <s v="1 OADU"/>
        <n v="618"/>
        <s v="1409 Flt"/>
        <n v="27"/>
        <n v="544"/>
        <n v="333"/>
        <s v="60OTU"/>
        <n v="418"/>
        <n v="29"/>
        <n v="256"/>
        <s v="USAAF"/>
        <s v="60 SAAF"/>
        <s v="301FTU"/>
        <s v="BOAC"/>
        <s v="8OTU"/>
        <s v="Marham"/>
        <s v="13OTU"/>
        <s v="DH"/>
        <s v="36 OTU"/>
        <n v="488"/>
        <n v="192"/>
        <s v="Mkrs"/>
        <n v="141"/>
        <n v="464"/>
        <n v="487"/>
        <n v="21"/>
        <s v="TFU"/>
        <n v="684"/>
        <s v="FIU"/>
        <n v="248"/>
        <s v="218MU"/>
        <n v="96"/>
        <s v="317MU"/>
        <n v="140"/>
        <n v="107"/>
        <n v="627"/>
        <n v="613"/>
        <n v="305"/>
        <s v="RAE"/>
        <s v="Malta"/>
        <n v="239"/>
        <s v="RN"/>
        <n v="169"/>
        <n v="692"/>
        <n v="400"/>
        <s v="Med"/>
        <s v="R-R"/>
        <s v="15FPP"/>
        <s v="112 Wg"/>
        <s v="AAEE?"/>
        <n v="108"/>
        <n v="125"/>
        <s v="ECFS"/>
        <n v="219"/>
        <n v="604"/>
        <n v="680"/>
        <s v="3FPP"/>
        <s v="13MU"/>
        <s v="45 Gp"/>
        <n v="4"/>
        <n v="515"/>
        <s v="44MU"/>
        <s v="1FP"/>
        <n v="45"/>
        <s v="2GSU"/>
        <s v="142RSU"/>
        <s v="305FTU"/>
        <n v="571"/>
        <s v="FE"/>
        <s v="Makers"/>
        <s v="1692 Flt"/>
        <n v="406"/>
        <n v="409"/>
        <s v="3ADF"/>
        <n v="235"/>
        <s v="8 OTU"/>
        <s v="308MU"/>
        <s v="27MU"/>
        <s v="22FC"/>
        <n v="68"/>
        <s v="12FIS"/>
        <s v="21FC"/>
        <n v="617"/>
        <s v="8 OT"/>
        <n v="608"/>
        <s v="ME"/>
        <s v="34 Wg SU"/>
        <s v="51OTU"/>
        <n v="82"/>
        <n v="128"/>
        <s v="8FU"/>
        <n v="55"/>
        <s v="54OTU"/>
        <s v="143RSU"/>
        <s v="1672CU"/>
        <s v="133OCU"/>
        <s v="1ADF"/>
        <s v="315MU"/>
        <s v="132OTU"/>
        <n v="47"/>
        <s v="1FU"/>
        <s v="5OTU"/>
        <n v="142"/>
        <s v="4FP"/>
        <s v="ADU"/>
        <s v="7FPP"/>
        <s v="12FU"/>
        <s v="4FU"/>
        <n v="143"/>
        <s v="1OADU"/>
        <s v="3FU"/>
        <n v="162"/>
        <s v="NTU"/>
        <s v="85 Gp CS"/>
        <s v="417RSU"/>
        <s v="BSDU"/>
        <s v="416US"/>
        <s v="16OTU"/>
        <s v="NFDW"/>
        <s v="5FU"/>
        <n v="110"/>
        <s v="NFDU"/>
        <s v="155MU"/>
        <n v="84"/>
        <n v="87"/>
        <s v="144MU"/>
        <n v="163"/>
        <s v="NA"/>
        <s v="151RU"/>
        <s v="5lOTU"/>
        <n v="255"/>
        <s v="SHAEF CS"/>
        <s v="1 RAAF"/>
        <s v="205 Gp"/>
        <s v="RCAF Station Greenwood"/>
        <s v="1331FTU"/>
        <s v="6FP"/>
        <s v="PRDU"/>
        <s v="Canada"/>
        <s v="1330CU"/>
        <s v="1 OAFU"/>
        <s v="162MU"/>
        <n v="614"/>
        <n v="254"/>
        <n v="600"/>
        <n v="89"/>
        <s v="RN 772"/>
        <s v="GATU"/>
        <s v="1 Prep Pool"/>
        <s v="7 OTU"/>
        <n v="777"/>
        <s v="RN 778"/>
        <n v="771"/>
        <n v="211"/>
        <s v="RN 794"/>
        <s v="RN 771"/>
        <s v="140 Wg"/>
        <s v="1APU"/>
        <s v="RN 762"/>
        <n v="790"/>
        <s v="9FU"/>
        <s v="Woodbridge"/>
        <s v="313FTU"/>
        <s v="MSS Upwood"/>
        <s v="6FU"/>
        <n v="334"/>
        <s v="86 Gp CS"/>
        <s v="RN 728"/>
        <s v="10FU"/>
        <s v="357MU"/>
        <s v="2 Gp CF"/>
        <s v="CGS"/>
        <n v="176"/>
        <s v="RN 733"/>
        <s v="CRD"/>
        <s v="RWE"/>
        <s v="TCDU"/>
        <s v="134MU"/>
        <s v="UK"/>
        <s v="3FP"/>
        <s v="ACSEA CS"/>
        <n v="98"/>
        <s v="138 Wg CU"/>
        <s v="138 Wg"/>
        <n v="180"/>
        <s v="ASWDU"/>
        <s v="87 RAAF"/>
        <s v="MAEE"/>
        <s v="RCASU"/>
        <s v="59SP"/>
        <s v="59 SP FF"/>
        <n v="268"/>
        <n v="14"/>
        <s v="RAF"/>
        <s v="BCIS"/>
        <s v="Woodhall Spa"/>
        <s v="1422 Flt"/>
        <s v="1 RS"/>
        <s v="MTU"/>
        <s v="390MU"/>
        <s v="51MU"/>
        <s v="ME CS"/>
        <s v="132RSU"/>
        <s v="RN 703"/>
        <s v="2AD"/>
        <s v="CBE"/>
        <n v="249"/>
        <s v="WL 139 Wg"/>
        <s v="CFE"/>
        <s v="13ARU"/>
        <s v="2FU"/>
        <n v="39"/>
        <s v="2APS"/>
        <n v="489"/>
        <n v="114"/>
        <n v="10"/>
        <s v="10MU"/>
        <s v="SFU"/>
        <s v="9RFU"/>
        <s v="132MU"/>
        <s v="ATTDU"/>
        <s v="14E"/>
        <n v="681"/>
        <s v="EANS"/>
        <s v="5MU"/>
        <s v="1653CU"/>
        <s v="1692BSTU"/>
        <s v="16FU"/>
        <s v="Cv XVIII"/>
        <s v="ATDU"/>
        <s v="Oulton"/>
        <s v="6OTU"/>
        <s v="Odiham"/>
        <s v="1668CU"/>
        <n v="13"/>
        <s v="Ismailia"/>
        <s v="HE"/>
        <n v="94"/>
        <n v="682"/>
        <s v="672CU"/>
        <s v="1340 Flt"/>
        <s v="BDU"/>
        <n v="58"/>
        <n v="404"/>
        <s v="FIDS"/>
        <n v="16"/>
        <s v="SF"/>
        <s v="Castle Kennedy"/>
        <s v="1331CU"/>
        <s v="Benson"/>
        <s v="FCCS"/>
        <s v="Little Snoring"/>
        <s v=" Little Snoring"/>
        <s v="CCFIS"/>
        <s v="Vickers"/>
        <s v="Cv TT35"/>
        <s v="West Raynham"/>
        <s v="TRE"/>
        <s v="Wickenby"/>
        <s v="25APC"/>
        <s v="EFS"/>
        <s v="Cv PR34A"/>
        <n v="36"/>
        <s v="CFS"/>
        <n v="81"/>
        <s v="5FP"/>
        <s v="CSE"/>
        <s v="SAAF"/>
        <s v="RAFO Comm Wg"/>
        <s v="Mosquito CF Eastleigh"/>
        <s v="ADLS"/>
        <s v="204AFS"/>
        <n v="18"/>
        <n v="609"/>
        <s v="274MU"/>
        <s v="228OCU"/>
        <s v="228OTU"/>
        <s v="226OCU"/>
        <s v="West Freugh"/>
        <s v="Bassingbourn"/>
        <n v="31"/>
        <s v="Tangmere"/>
        <s v="Marshalls"/>
        <s v=" "/>
        <n v="64"/>
        <s v="(RN)"/>
        <s v="Manston"/>
        <s v="N.Creake"/>
        <n v="8"/>
        <n v="41"/>
        <s v="231OCU"/>
        <s v="139 Wg"/>
        <s v="Henlow"/>
        <n v="504"/>
        <s v="237OCU"/>
        <s v="ETPS"/>
        <s v="Rotol"/>
        <s v="reserial A52-1063"/>
        <s v="5 Gp Film Unit"/>
        <s v="204CTU"/>
        <s v="27 MU"/>
        <n v="24"/>
        <n v="500"/>
        <s v="204APS"/>
        <s v="58MU"/>
        <s v="BBU"/>
        <s v="34 Wg"/>
        <s v="2FP"/>
        <s v="BTU"/>
        <s v="APDU"/>
        <n v="616"/>
        <s v="APS"/>
        <s v="Linton"/>
        <s v="RN 790"/>
        <n v="502"/>
        <s v="EA"/>
        <s v="1660CU"/>
        <s v="RN MTCE"/>
        <s v="216 Gp CF"/>
        <s v="9MU"/>
        <s v="RN RDU"/>
        <s v="204 AFS"/>
        <s v="230OCU"/>
        <s v="2 Gp CS"/>
        <s v="SF Wahn"/>
        <n v="11"/>
        <s v="SF Buckeburg"/>
        <s v="CCU"/>
        <s v="107MU"/>
        <s v="1689 Flt"/>
        <s v="EAAS"/>
        <s v="204AGS"/>
        <s v="84 Gp CS"/>
        <n v="827"/>
        <s v="304AFS"/>
        <s v="SF Coningsby"/>
        <s v="FCTTS"/>
        <s v="reserial A52-309"/>
        <s v="SF Pershore"/>
        <s v="AAEElETPS"/>
        <s v="Defford"/>
        <s v="CRE"/>
        <s v="Lubeck"/>
        <s v="SF N.Creake"/>
        <s v="AWDU"/>
        <s v="15MU"/>
        <n v="683"/>
        <s v="Hemswell"/>
        <s v="1OFU"/>
        <s v="ARDU"/>
        <s v="102FRS"/>
        <s v="78 Wg"/>
        <s v="20MU"/>
        <s v="Celle"/>
        <s v="reserial A52-303"/>
        <s v="233OCU"/>
        <s v="201AFS"/>
        <n v="33"/>
        <s v="Hdlg Sqn"/>
        <s v="BAFO Comm Wg"/>
        <s v="22MU"/>
        <n v="80"/>
        <n v="199"/>
        <s v="FGCS"/>
        <s v="reserial A52-1051"/>
        <s v="OFU"/>
        <s v="236OCU"/>
        <s v="Cv TT39"/>
        <s v="FETS"/>
        <s v="Airwork"/>
        <s v="Cv PR"/>
        <s v="reserial A52-304"/>
        <s v="FTU"/>
        <s v="Arm Trg Flt Celle"/>
        <n v="751"/>
        <s v="Airwork FRU"/>
        <s v="2CAACU"/>
        <s v="38MU"/>
        <s v="reserial A52-324"/>
        <s v="reserial A52-319"/>
        <s v="APS Sylt"/>
        <s v="FRU"/>
        <n v="762"/>
        <s v="RN 739"/>
        <s v="2AS"/>
        <s v="V-A"/>
        <s v="Manby"/>
        <s v="RIDS"/>
        <s v="AIEU"/>
        <s v="11OFU"/>
        <s v="CS(A)"/>
        <n v="131"/>
        <s v="reserial A52-1058"/>
        <s v="reserial A52-1059"/>
        <s v="reserial A52-1060"/>
        <s v="reserial A52-1061"/>
        <s v="reserial A52-1050"/>
        <s v="reserial A52-1064"/>
        <s v="reserial A52-1065"/>
        <s v="reserial A52-1066"/>
        <s v="reserial A52-1068"/>
        <s v="reserial A52-1069"/>
        <s v="reserial A52-1070"/>
        <s v="Sylt"/>
        <s v="SIU"/>
        <s v="Met Res Flt"/>
        <s v="AFEE"/>
        <s v="SF Hemswell"/>
        <s v="SF Bassingbourn"/>
        <s v="SF Coltishall"/>
        <s v="HCEU"/>
        <s v="KEU"/>
        <s v="TTF Gib"/>
        <s v="Cv TT"/>
        <s v="5CAACU"/>
        <s v="reserial A52-1052"/>
        <s v="reserial A52-1054"/>
        <n v="527"/>
        <s v="SF Benson"/>
        <s v="Cv PR35"/>
        <s v="Aldergrove"/>
        <s v="Kinloss"/>
        <s v="TTF St.Eval"/>
        <s v="HCCS"/>
        <s v="MU"/>
        <s v="I Avn Med"/>
        <s v="229OCU"/>
        <s v="3-4CAACU"/>
        <s v="238OCU"/>
        <s v="Thum Flt"/>
        <s v="reserial A52-315"/>
        <s v="reserial A52-316"/>
        <s v="reserial A52-317"/>
        <s v="reserial A52-318"/>
        <s v="reserial A52-320"/>
        <s v="reserial A52-321"/>
        <s v="reserial A52-322"/>
        <s v="reserial A52-323"/>
        <s v="1CAACU"/>
        <s v="3CAACU"/>
        <s v="SF Schleswigland"/>
        <s v="2 TAF CS"/>
        <s v="reserial A52-1055"/>
        <s v="CAACU"/>
        <s v="reserial A52-314"/>
        <s v="reserial A52-1053"/>
        <n v="46"/>
        <s v="Airspeed"/>
      </sharedItems>
    </cacheField>
    <cacheField name="Built At" numFmtId="0">
      <sharedItems containsMixedTypes="1" containsNumber="1" containsInteger="1" minValue="0" maxValue="0" count="11">
        <s v="Hatfield"/>
        <s v="Downsview"/>
        <s v="Leavesden"/>
        <s v="Standard Motors"/>
        <s v="Salisbury Hall"/>
        <s v="Bankstown"/>
        <s v="Percival"/>
        <s v="Airspeed"/>
        <s v="Chester"/>
        <s v="Hatfield/Chester"/>
        <n v="0" u="1"/>
      </sharedItems>
    </cacheField>
    <cacheField name="Units2" numFmtId="0">
      <sharedItems containsSemiMixedTypes="0" containsString="0" containsNumber="1" containsInteger="1" minValue="1" maxValue="1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MarkAdmin" refreshedDate="42299.722231944441" createdVersion="5" refreshedVersion="5" recordCount="7777">
  <cacheSource type="worksheet">
    <worksheetSource ref="A1:Z7778" sheet="Data"/>
  </cacheSource>
  <cacheFields count="26">
    <cacheField name="f" numFmtId="0">
      <sharedItems containsMixedTypes="1" containsNumber="1" containsInteger="1" minValue="1" maxValue="7777"/>
    </cacheField>
    <cacheField name="Reg" numFmtId="0">
      <sharedItems/>
    </cacheField>
    <cacheField name="type" numFmtId="0">
      <sharedItems containsBlank="1" count="50">
        <s v="PR.1"/>
        <s v="PR.1 (long-range/tropicalised)"/>
        <s v="F.II"/>
        <s v="PRU/Bomber conversion type or B.IV Series 1"/>
        <s v="B.IV Series II"/>
        <s v="F.II (Special) Intruder for 23 Squadron"/>
        <s v="FB.VI series I"/>
        <s v="Production T.III (or II dual control)"/>
        <s v="B.VII"/>
        <s v="PR.1 (long-range)"/>
        <s v="T.III"/>
        <s v="B.IX"/>
        <s v="FB.VI"/>
        <s v="B.XX"/>
        <s v="PR.IX"/>
        <s v="Bomber prototype. B.V"/>
        <s v="FB.XVIII"/>
        <s v="NF.XIII"/>
        <s v="PR.XVI"/>
        <s v="NF.XV"/>
        <s v="B.XVI"/>
        <s v="Prototype"/>
        <s v="NF.XIX"/>
        <s v="First production F.II (single control)"/>
        <s v="FB.40"/>
        <s v="NF.30"/>
        <s v="PR.4"/>
        <s v="Mk. XV pressure cabin prototype bomber"/>
        <s v="B.25"/>
        <s v="PR.32"/>
        <s v="B25"/>
        <s v="FB26"/>
        <s v="PR.1 prototype"/>
        <s v="T22"/>
        <s v="Turret fighter. T.III prototype"/>
        <s v="PR.34"/>
        <s v="PR.VIII"/>
        <s v="T29"/>
        <s v="TR.37"/>
        <s v="NF.36"/>
        <s v="FB21"/>
        <s v="F.II prototype"/>
        <s v="B.35"/>
        <s v="TR.33"/>
        <s v="NF.38"/>
        <s v="NF.38 prototype"/>
        <s v="Prototype Mk.XII"/>
        <s v="T27"/>
        <s v="Second turret fighter prototype mod to T.III"/>
        <m u="1"/>
      </sharedItems>
    </cacheField>
    <cacheField name="Units" numFmtId="0">
      <sharedItems containsBlank="1" containsMixedTypes="1" containsNumber="1" containsInteger="1" minValue="4" maxValue="692"/>
    </cacheField>
    <cacheField name="Theatre" numFmtId="0">
      <sharedItems containsBlank="1" count="23">
        <s v="West"/>
        <s v="Mediterranean"/>
        <s v="Canada"/>
        <s v="Asia"/>
        <s v="USA"/>
        <s v="Atlantic"/>
        <s v="Russia"/>
        <s v="Australia"/>
        <s v="South Africa"/>
        <s v="Norway"/>
        <m/>
        <s v="Turkey"/>
        <s v="France"/>
        <s v="Indochina"/>
        <s v="China"/>
        <s v="Belgium"/>
        <s v="Czech"/>
        <s v="New Zealand"/>
        <s v="Israel"/>
        <s v="Sweden"/>
        <s v="Dominica"/>
        <s v="Yugoslavia"/>
        <s v="Colombia"/>
      </sharedItems>
    </cacheField>
    <cacheField name="Kind" numFmtId="0">
      <sharedItems containsBlank="1" count="20">
        <s v="Photo Recon"/>
        <s v="Organisation"/>
        <s v="Night Fighter"/>
        <s v="Day Bomber"/>
        <s v="Weather"/>
        <s v="Intruder"/>
        <s v="Maintenance"/>
        <s v="OTU"/>
        <s v="Bomber"/>
        <s v="RCAF"/>
        <s v="Ferry"/>
        <s v="Highball"/>
        <s v="Strike Fighter"/>
        <s v="Liner"/>
        <s v="de Havilland"/>
        <s v="Counter-Measures"/>
        <s v="TAF"/>
        <s v="Escort Fighter"/>
        <s v="Navy"/>
        <m/>
      </sharedItems>
    </cacheField>
    <cacheField name="Day" numFmtId="1">
      <sharedItems containsString="0" containsBlank="1" containsNumber="1" containsInteger="1" minValue="0" maxValue="171"/>
    </cacheField>
    <cacheField name="Mo" numFmtId="1">
      <sharedItems containsBlank="1"/>
    </cacheField>
    <cacheField name="Yr" numFmtId="1">
      <sharedItems containsBlank="1" containsMixedTypes="1" containsNumber="1" containsInteger="1" minValue="1941" maxValue="2013" count="38">
        <n v="1941"/>
        <n v="1942"/>
        <n v="1943"/>
        <s v="1943"/>
        <s v="1944"/>
        <n v="1944"/>
        <s v="1945"/>
        <n v="1945"/>
        <s v="1946"/>
        <n v="1946"/>
        <n v="1947"/>
        <n v="1948"/>
        <n v="1949"/>
        <n v="1950"/>
        <n v="1951"/>
        <n v="1952"/>
        <n v="1953"/>
        <n v="1954"/>
        <n v="1955"/>
        <n v="1956"/>
        <s v="1957"/>
        <n v="1957"/>
        <n v="1958"/>
        <s v="1958"/>
        <n v="1959"/>
        <n v="1960"/>
        <s v="1960"/>
        <n v="1961"/>
        <n v="1962"/>
        <n v="1963"/>
        <s v="1964"/>
        <n v="1964"/>
        <s v="1966"/>
        <n v="1996"/>
        <s v="2004"/>
        <n v="2006"/>
        <n v="2013"/>
        <m/>
      </sharedItems>
    </cacheField>
    <cacheField name="NtDay" numFmtId="0">
      <sharedItems containsDate="1" containsBlank="1" containsMixedTypes="1" minDate="1942-07-26T00:00:00" maxDate="1996-07-22T00:00:00"/>
    </cacheField>
    <cacheField name="DayNight" numFmtId="164">
      <sharedItems containsBlank="1" count="3">
        <s v="Day"/>
        <s v="Night"/>
        <m/>
      </sharedItems>
    </cacheField>
    <cacheField name="NewCombined" numFmtId="0">
      <sharedItems containsBlank="1" longText="1"/>
    </cacheField>
    <cacheField name="How" numFmtId="0">
      <sharedItems containsBlank="1" count="13">
        <s v="Operations"/>
        <s v="Escaped"/>
        <s v="Accident"/>
        <s v="Missing"/>
        <s v="Disposed"/>
        <s v="Sold"/>
        <s v="Unknown"/>
        <s v="Not Delivered"/>
        <s v="Museum"/>
        <s v="Sabotage"/>
        <s v="Post-War"/>
        <m u="1"/>
        <s v="Zeum" u="1"/>
      </sharedItems>
    </cacheField>
    <cacheField name="How2" numFmtId="0">
      <sharedItems containsBlank="1" count="54">
        <s v="Bf 109"/>
        <s v="Flak"/>
        <s v="Non-Ops"/>
        <m/>
        <s v="No claim"/>
        <s v="Fw 190"/>
        <s v="Me 110"/>
        <s v="Ops"/>
        <s v="Crash"/>
        <s v="Swiss"/>
        <s v="Sea"/>
        <s v="Ditched"/>
        <s v="Abandoned"/>
        <s v="collision"/>
        <s v="Friendly Fire"/>
        <s v="1./JG 107"/>
        <s v="Night Fighter"/>
        <s v="He 111"/>
        <s v="Engine"/>
        <s v="Searchlights"/>
        <s v="Raid"/>
        <s v="Ju 88"/>
        <s v="Debris"/>
        <s v="Splinters"/>
        <s v="Oscar"/>
        <s v="Pyrotechnics"/>
        <s v="Me 410"/>
        <s v="He 219"/>
        <s v="Ju 188"/>
        <s v="U-Boat"/>
        <s v="V-1"/>
        <s v="Sweden"/>
        <s v="Fighter"/>
        <s v="He 177"/>
        <s v="Me 262"/>
        <s v="NJGr"/>
        <s v="V-2"/>
        <s v="Small Arms"/>
        <s v="Ground Fire"/>
        <s v="Epr. Kdo. 262" u="1"/>
        <s v="64th Sentai" u="1"/>
        <s v="Mosquito" u="1"/>
        <s v="P-47" u="1"/>
        <s v="Return fire" u="1"/>
        <s v="SeeNotGr. 80" u="1"/>
        <s v="Bomb Splinters" u="1"/>
        <s v="10./NJG3" u="1"/>
        <s v="Bomber" u="1"/>
        <s v="Stirling" u="1"/>
        <s v="Do 217" u="1"/>
        <s v="Epr. Kdo. Lechfeld" u="1"/>
        <s v="1./NFG10" u="1"/>
        <s v="JG 54" u="1"/>
        <s v="P-51" u="1"/>
      </sharedItems>
    </cacheField>
    <cacheField name="of" numFmtId="0">
      <sharedItems containsBlank="1" count="194">
        <s v="1./JG 77"/>
        <m/>
        <s v="Engine failure"/>
        <s v="6./JG 53"/>
        <s v="9./JG 5"/>
        <s v="Undershot"/>
        <s v="Overshot"/>
        <s v="Engine fire"/>
        <s v="Broke up"/>
        <s v="3./JG 1"/>
        <s v="2./JG 1"/>
        <s v="3./JG 26"/>
        <s v="1./JG 5"/>
        <s v="1./JG 11"/>
        <s v="1./NJG 1"/>
        <s v="11./JG 1"/>
        <s v="6./JG 1"/>
        <s v="4./JG 26"/>
        <s v="Crashed on takeoff"/>
        <s v="Collision"/>
        <s v="12./JG 1"/>
        <s v="Bounced on takeoff"/>
        <s v="I./JG 5"/>
        <s v="Swung on landing"/>
        <s v="4./JG 1"/>
        <s v="5./JG 1"/>
        <s v="Bad Visibility"/>
        <s v="Undercarriage failed"/>
        <s v="Pilot error"/>
        <s v="Stalled"/>
        <s v="Hit obstacle"/>
        <s v="Heavy Landing"/>
        <s v="Not stated"/>
        <s v="Swung on takeoff"/>
        <s v="Low flying"/>
        <s v="Lost control in cloud"/>
        <s v="7./JG 1"/>
        <s v="3./JG 27"/>
        <s v="Caught fire"/>
        <s v="Dazzled by searchlights"/>
        <s v="Crashed on landing"/>
        <s v="Terrain"/>
        <s v="Stirling"/>
        <s v="Vanished without trace"/>
        <s v="10./JG 5"/>
        <s v="Flak"/>
        <s v="6./JG 26"/>
        <s v="9./JG 26"/>
        <s v="Stab IV./NJG 1"/>
        <s v="IV./NJG 1"/>
        <s v="Unknown"/>
        <s v="1./JG 107"/>
        <s v="Dived into ground"/>
        <s v="Hit Cable"/>
        <s v="2./NJG 1"/>
        <s v="Weather"/>
        <s v="4.(F)/123"/>
        <s v="8./JG 2"/>
        <s v="2./JG 2"/>
        <s v="Sea"/>
        <s v="Landing accident"/>
        <s v="Ran out of fuel"/>
        <s v="Spin"/>
        <s v="Mosquito"/>
        <s v="11./KG 53"/>
        <s v="Abandoned"/>
        <s v="4./JG 300"/>
        <s v="10./ZG 1"/>
        <s v="12./JG 5"/>
        <s v="V./KG 40"/>
        <s v="KG 6"/>
        <s v="7./JG 301"/>
        <s v="15./KG 40"/>
        <s v="Prop ran away"/>
        <s v="64th Sentai"/>
        <s v="Forced landing"/>
        <s v="5./JG 26"/>
        <s v="Taxi Accident"/>
        <s v="Navigator bumped pilot"/>
        <s v=" 2./ZG 1"/>
        <s v="Stab JG 77"/>
        <s v="Anoxia"/>
        <s v="3./NJG 1"/>
        <s v="Air bottle exploded"/>
        <s v="Stab I./JG 3"/>
        <s v="Bounced on landing"/>
        <s v="7./ZG 1"/>
        <s v="Exploded"/>
        <s v="8./NJG 1"/>
        <s v="Lost Control"/>
        <s v="Engine fell out"/>
        <s v="Searchlights"/>
        <s v="7./JG 28"/>
        <s v="JG 5"/>
        <s v="Dinghy"/>
        <s v="Bomb exploded"/>
        <s v="P-51"/>
        <s v="10./JG 11"/>
        <s v="12./JG 26"/>
        <s v="13./KG40"/>
        <s v="ZG 1"/>
        <s v=" 4./KG 51"/>
        <s v="Panels came off"/>
        <s v="III./NJG 5"/>
        <s v="Ground accident"/>
        <s v="2./NJG 5"/>
        <s v="Hangar roof collapsed"/>
        <s v="Wheel doors opened"/>
        <s v="Flare ignited in plane"/>
        <s v="E.Kdo JGr. Süd"/>
        <s v="1/KG 6"/>
        <s v="Hit tree"/>
        <s v="Beaufighter"/>
        <s v="Spitfire"/>
        <s v="I.NJG 4"/>
        <s v="Instrument failure"/>
        <s v="Panel blew off"/>
        <s v="3./NJG 3"/>
        <s v="Tyre burst on landing"/>
        <s v=" 1./NJGr. 10"/>
        <s v="Tyre burst on takeoff"/>
        <s v="2 NJG 1"/>
        <s v="8./JG 300"/>
        <s v="III./KG 100"/>
        <s v="JG 27"/>
        <s v="Epr. Kdo. 262"/>
        <s v="Taxying Accident"/>
        <s v="Crash"/>
        <s v="10./JG 300"/>
        <s v="1./NJGr. 10"/>
        <s v="Stab./NJG 6"/>
        <s v="Slipstream"/>
        <s v="NJGr"/>
        <s v="Epr. Kdo. Lechfeld"/>
        <s v="Damaged on ground"/>
        <s v="Hangar fire"/>
        <s v="Flash bomb"/>
        <s v="SeeNotGr. 80"/>
        <s v="P-47"/>
        <s v="1./NFG10"/>
        <s v="Defective throttle"/>
        <s v="Hydraulics failed"/>
        <s v="10./NJG3"/>
        <s v="Icing"/>
        <s v="JG 54"/>
        <s v="Prop feathered"/>
        <s v="Aileron failure"/>
        <s v="Stab II./JG 26"/>
        <s v="Vibration"/>
        <s v="4./NJG 2"/>
        <s v="II./NJG 2"/>
        <s v="P-61"/>
        <s v="10./NJG 11"/>
        <s v="Fuel feed failure"/>
        <s v="IV./JG 5"/>
        <s v="Ditched"/>
        <s v="14./JG 5"/>
        <s v="Caught fire on ground"/>
        <s v="Overheating"/>
        <s v="Propeller reversed pitch"/>
        <s v="JG 7"/>
        <s v="B-24"/>
        <s v="16./JG 5"/>
        <s v="Bird strike"/>
        <s v="Raised undercarriage"/>
        <s v="Ground-Looped"/>
        <s v="Tailwheel broke"/>
        <s v="Debris"/>
        <s v="Force landed"/>
        <s v="Brakes failed"/>
        <s v="Ground looped"/>
        <s v="Flares"/>
        <s v="Hangar"/>
        <s v="Me 110" u="1"/>
        <s v="Pyrotechnics" u="1"/>
        <s v="1. /leichte Flakabteilung 859" u="1"/>
        <s v="Fw 190" u="1"/>
        <s v="Not known" u="1"/>
        <s v="Me 262" u="1"/>
        <s v="Splinters" u="1"/>
        <s v="Ju 88" u="1"/>
        <s v="Stab II./NJG 1" u="1"/>
        <s v="No claim" u="1"/>
        <s v="Ops" u="1"/>
        <s v="Oscar" u="1"/>
        <s v="Swiss" u="1"/>
        <s v="Night Fighter" u="1"/>
        <s v="Bomber" u="1"/>
        <s v="Me 410" u="1"/>
        <s v="Non-Ops" u="1"/>
        <s v="9./KG 100" u="1"/>
        <s v=" 2./NJG 1" u="1"/>
        <s v="4./NJG 3" u="1"/>
        <s v="Trestle collapsed" u="1"/>
      </sharedItems>
    </cacheField>
    <cacheField name="Geschwader" numFmtId="0">
      <sharedItems containsBlank="1" count="38">
        <s v="JG 77"/>
        <m/>
        <s v="JG 53"/>
        <s v="JG 5"/>
        <s v="JG 1"/>
        <s v="JG 26"/>
        <s v="JG 11"/>
        <s v="NJG 1"/>
        <s v="JG 27"/>
        <s v="JG 107"/>
        <s v="(f)/123"/>
        <s v="JG 2"/>
        <s v="KG 53"/>
        <s v="JG 300"/>
        <s v="ZG 1"/>
        <s v="KG 40"/>
        <s v="KG 6"/>
        <s v="JG 301"/>
        <s v="64th Sentai"/>
        <s v="JG 3"/>
        <s v="KG 51"/>
        <s v="NJG 5"/>
        <s v="JGr. Süd"/>
        <s v="NJG 4"/>
        <s v="NJG 3"/>
        <s v="NJGr. 10"/>
        <s v="KG 100"/>
        <s v="Epr. Kdo. 262"/>
        <s v="NJG 6"/>
        <s v="Epr. Kdo. Lechfeld"/>
        <s v="1. /leichte Flakabteilung 859"/>
        <s v="SeeNotGr. 80"/>
        <s v="JG 54"/>
        <s v="NJG 2"/>
        <s v="NJG 11"/>
        <s v="JG 7"/>
        <s v="Icing" u="1"/>
        <s v="Engine failure" u="1"/>
      </sharedItems>
    </cacheField>
    <cacheField name="Loss Type" numFmtId="0">
      <sharedItems containsBlank="1" count="6">
        <s v="Air"/>
        <s v="Ground"/>
        <m/>
        <s v="Unknown"/>
        <s v="Misadventure"/>
        <s v="Raid"/>
      </sharedItems>
    </cacheField>
    <cacheField name="VicNam" numFmtId="0">
      <sharedItems containsBlank="1" count="109">
        <s v="Fenten"/>
        <m/>
        <s v="Ehrenberger"/>
        <s v="Huppertz"/>
        <s v="Nöcker"/>
        <s v="Biermann"/>
        <s v="Leibold"/>
        <s v="Gerhardt"/>
        <s v="Gruber"/>
        <s v="Bugaj"/>
        <s v="Knacke"/>
        <s v="Allmenröder"/>
        <s v="Kolschek"/>
        <s v="Steiger"/>
        <s v="Philipp"/>
        <s v="Roden"/>
        <s v="Strohal"/>
        <s v="Piffer"/>
        <s v="Timm"/>
        <s v="Kirchner"/>
        <s v="Schmid"/>
        <s v="Hutter"/>
        <s v="von Lieres u. Wilkau"/>
        <s v="Glunz"/>
        <s v="Stebner"/>
        <s v="Mackenstedt"/>
        <s v="Klein"/>
        <s v="Steindl"/>
        <s v="Wiegand"/>
        <s v="Lent"/>
        <s v="Linke"/>
        <s v="Olejnik"/>
        <s v="Stechmann"/>
        <s v="Strüning"/>
        <s v="unk"/>
        <s v="Garve"/>
        <s v="May"/>
        <s v="Schnoll"/>
        <s v="Bialucha"/>
        <s v="Vogel"/>
        <s v="Besatzung"/>
        <s v="Rajzner"/>
        <s v="Wurm"/>
        <s v="Schalk"/>
        <s v="Fleischmann"/>
        <s v="Rauhaus"/>
        <s v="Gaebler"/>
        <s v="Kuroe"/>
        <s v="Oxberg"/>
        <s v="Steinhoff"/>
        <s v="Meurer"/>
        <s v="Quaet-Faslem"/>
        <s v="Schmidt"/>
        <s v="Mayer"/>
        <s v="Borkenhagen"/>
        <s v="Ayerle"/>
        <s v="Wachtler"/>
        <s v="Zorner"/>
        <s v="Wester"/>
        <s v="Baake"/>
        <s v="Carganico"/>
        <s v="Rippert"/>
        <s v="Morlock"/>
        <s v="Rauer"/>
        <s v="Struning"/>
        <s v="Nabrich"/>
        <s v="Modrow"/>
        <s v="Herget"/>
        <s v="Spreckels"/>
        <s v="Hittler"/>
        <s v="Ferger"/>
        <s v="Fincke"/>
        <s v="Krause"/>
        <s v="Karlowski"/>
        <s v="Gabler"/>
        <s v="Winkler"/>
        <s v="Wiese"/>
        <s v="Weber"/>
        <s v="Müller"/>
        <s v="Reckers"/>
        <s v="von Stade"/>
        <s v="Göbel"/>
        <s v="Welter"/>
        <s v="Griese"/>
        <s v="Jaacks"/>
        <s v="Mitterdorfer"/>
        <s v="Neppach"/>
        <s v="Langer"/>
        <s v="Yamaguchi"/>
        <s v="Durscheid"/>
        <s v="Seeling"/>
        <s v="Kroschke"/>
        <s v="Crump"/>
        <s v="Hackl"/>
        <s v="Moeckel"/>
        <s v="Kamstieß"/>
        <s v="Unknown"/>
        <s v="Buttner"/>
        <s v="Vollet"/>
        <s v="Neumann"/>
        <s v="Becker"/>
        <s v="Czypionka"/>
        <s v="Schoppert"/>
        <s v="Steele" u="1"/>
        <s v="Lau" u="1"/>
        <s v="SeeNotGr. 80" u="1"/>
        <s v="Altner" u="1"/>
        <s v="Baer" u="1"/>
        <s v="Crumpp" u="1"/>
      </sharedItems>
    </cacheField>
    <cacheField name="Alternate Info" numFmtId="0">
      <sharedItems containsBlank="1" containsMixedTypes="1" containsNumber="1" containsInteger="1" minValue="267" maxValue="267" longText="1"/>
    </cacheField>
    <cacheField name="MoNum" numFmtId="0">
      <sharedItems containsString="0" containsBlank="1" containsNumber="1" containsInteger="1" minValue="1" maxValue="12"/>
    </cacheField>
    <cacheField name="Mo-Yr" numFmtId="167">
      <sharedItems containsDate="1" containsBlank="1" containsMixedTypes="1" minDate="1944-03-01T00:00:00" maxDate="1947-04-02T00:00:00" count="233">
        <s v="1941-12"/>
        <s v="1942-01"/>
        <s v="1942-03"/>
        <s v="1942-04"/>
        <s v="1942-05"/>
        <s v="1942-06"/>
        <s v="1942-07"/>
        <s v="1942-08"/>
        <s v="1942-09"/>
        <s v="1942-10"/>
        <s v="1942-11"/>
        <s v="1942-12"/>
        <s v="1943-"/>
        <s v="1943-10"/>
        <s v="1943-01"/>
        <s v="1943-02"/>
        <s v="1943-03"/>
        <s v="1943-04"/>
        <s v="1943-05"/>
        <s v="1943-06"/>
        <s v="1943-07"/>
        <s v="1943-08"/>
        <s v="1946-08"/>
        <s v="1943-09"/>
        <s v="1943-11"/>
        <s v="1943-12"/>
        <s v="1944-"/>
        <s v="1944-04"/>
        <s v="1944-01"/>
        <s v="1944-02"/>
        <s v="1944-03"/>
        <s v="1944-05"/>
        <s v="1944-06"/>
        <s v="1944-09"/>
        <s v="1944-07"/>
        <s v="1944-08"/>
        <s v="1944-10"/>
        <s v="1944-11"/>
        <s v="1944-12"/>
        <s v="1945-"/>
        <s v="1945-01"/>
        <s v="1945-02"/>
        <s v="1945-03"/>
        <s v="1945-04"/>
        <s v="1945-05"/>
        <s v="1945-06"/>
        <s v="1945-07"/>
        <s v="1945-08"/>
        <s v="1945-09"/>
        <s v="1945-10"/>
        <s v="1945-11"/>
        <s v="1945-12"/>
        <s v="1946-"/>
        <s v="1946-01"/>
        <s v="1946-02"/>
        <s v="1946-03"/>
        <s v="1946-04"/>
        <s v="1946-05"/>
        <s v="1946-06"/>
        <s v="1946-07"/>
        <d v="1944-03-01T00:00:00"/>
        <s v="1946-09"/>
        <s v="1946-10"/>
        <s v="1946-11"/>
        <s v="1946-12"/>
        <s v="1947-01"/>
        <s v="1947-02"/>
        <s v="1947-03"/>
        <s v="1947-04"/>
        <s v="1947-05"/>
        <s v="1947-06"/>
        <s v="1947-07"/>
        <s v="1947-08"/>
        <s v="1947-09"/>
        <s v="1947-10"/>
        <s v="1947-11"/>
        <s v="1947-12"/>
        <s v="1948-01"/>
        <s v="1948-02"/>
        <s v="1948-03"/>
        <s v="1948-04"/>
        <s v="1948-05"/>
        <s v="1948-06"/>
        <s v="1948-"/>
        <s v="1948-07"/>
        <s v="1948-08"/>
        <s v="1948-09"/>
        <s v="1948-10"/>
        <s v="1948-11"/>
        <s v="1948-12"/>
        <s v="1949-"/>
        <s v="1949-01"/>
        <s v="1949-02"/>
        <s v="1949-03"/>
        <s v="1949-04"/>
        <s v="1949-05"/>
        <s v="1949-06"/>
        <s v="1949-07"/>
        <s v="1949-08"/>
        <s v="1949-09"/>
        <s v="1949-10"/>
        <s v="1949-11"/>
        <s v="1949-12"/>
        <s v="1950-"/>
        <s v="1950-01"/>
        <s v="1950-02"/>
        <s v="1950-03"/>
        <s v="1950-04"/>
        <s v="1950-05"/>
        <s v="1950-06"/>
        <s v="1950-07"/>
        <s v="1950-08"/>
        <s v="1950-09"/>
        <s v="1950-10"/>
        <s v="1950-11"/>
        <s v="1950-12"/>
        <s v="1951-01"/>
        <s v="1951-02"/>
        <s v="1951-"/>
        <s v="1951-03"/>
        <s v="1951-04"/>
        <s v="1951-05"/>
        <s v="1951-06"/>
        <s v="1951-07"/>
        <s v="1951-08"/>
        <s v="1951-09"/>
        <s v="1951-10"/>
        <s v="1951-11"/>
        <s v="1951-12"/>
        <s v="1952-01"/>
        <s v="1952-02"/>
        <s v="1952-03"/>
        <s v="1952-04"/>
        <s v="1952-05"/>
        <s v="1952-06"/>
        <s v="1952-07"/>
        <s v="1952-08"/>
        <s v="1952-09"/>
        <s v="1952-"/>
        <s v="1952-10"/>
        <s v="1952-11"/>
        <s v="1952-12"/>
        <s v="1953-"/>
        <s v="1953-01"/>
        <s v="1953-02"/>
        <s v="1953-03"/>
        <s v="1953-04"/>
        <s v="1953-05"/>
        <s v="1953-06"/>
        <s v="1953-07"/>
        <s v="1953-08"/>
        <s v="1953-09"/>
        <s v="1953-10"/>
        <s v="1953-11"/>
        <s v="1953-12"/>
        <s v="1954-"/>
        <s v="1954-01"/>
        <s v="1954-02"/>
        <s v="1954-03"/>
        <s v="1954-04"/>
        <s v="1954-05"/>
        <s v="1954-06"/>
        <s v="-"/>
        <s v="1954-07"/>
        <s v="1954-08"/>
        <s v="1954-09"/>
        <s v="1954-10"/>
        <s v="1954-11"/>
        <s v="1954-12"/>
        <s v="1955-"/>
        <s v="1955-01"/>
        <s v="1955-02"/>
        <s v="1955-03"/>
        <s v="1955-05"/>
        <s v="1955-06"/>
        <s v="1955-07"/>
        <s v="1955-08"/>
        <s v="1955-09"/>
        <s v="1955-10"/>
        <s v="1955-11"/>
        <s v="1956-01"/>
        <s v="1956-02"/>
        <s v="1956-03"/>
        <s v="1956-05"/>
        <s v="1956-06"/>
        <s v="1956-07"/>
        <s v="1956-08"/>
        <s v="1956-09"/>
        <s v="1956-10"/>
        <s v="1956-11"/>
        <s v="1956-12"/>
        <s v="1957-"/>
        <s v="1957-01"/>
        <s v="1957-02"/>
        <s v="1957-03"/>
        <s v="1957-04"/>
        <s v="1957-05"/>
        <s v="1957-07"/>
        <s v="1957-08"/>
        <s v="1957-09"/>
        <s v="1957-10"/>
        <s v="1957-11"/>
        <s v="1957-12"/>
        <s v="1958-"/>
        <s v="1958-05"/>
        <s v="1959-"/>
        <s v="1959-06"/>
        <s v="1959-02"/>
        <s v="1959-07"/>
        <s v="1959-12"/>
        <s v="1960-"/>
        <s v="1960-03"/>
        <s v="1960-10"/>
        <s v="1961-09"/>
        <s v="1962-06"/>
        <s v="1962-07"/>
        <s v="1963-"/>
        <s v="1963-05"/>
        <s v="1963-08"/>
        <s v="1963-11"/>
        <s v="1964-"/>
        <s v="1966-"/>
        <s v="1996-07"/>
        <s v="2004-"/>
        <s v="2006-"/>
        <s v="2013-"/>
        <d v="1946-08-01T00:00:00"/>
        <d v="1946-07-01T00:00:00"/>
        <d v="1946-10-01T00:00:00"/>
        <d v="1946-11-01T00:00:00"/>
        <d v="1947-04-01T00:00:00"/>
        <d v="1946-06-01T00:00:00"/>
        <m u="1"/>
      </sharedItems>
    </cacheField>
    <cacheField name="HostilityLoss" numFmtId="0">
      <sharedItems containsSemiMixedTypes="0" containsString="0" containsNumber="1" containsInteger="1" minValue="0" maxValue="1" count="2">
        <n v="1"/>
        <n v="0"/>
      </sharedItems>
    </cacheField>
    <cacheField name="War" numFmtId="0">
      <sharedItems containsSemiMixedTypes="0" containsString="0" containsNumber="1" containsInteger="1" minValue="0" maxValue="1"/>
    </cacheField>
    <cacheField name="Combat" numFmtId="0">
      <sharedItems containsBlank="1" count="4">
        <s v="Front-Line"/>
        <s v="Support Unit"/>
        <e v="#N/A"/>
        <m u="1"/>
      </sharedItems>
    </cacheField>
    <cacheField name="Last Unit" numFmtId="0">
      <sharedItems containsMixedTypes="1" containsNumber="1" containsInteger="1" minValue="4" maxValue="827" count="471">
        <s v="1PRU"/>
        <n v="69"/>
        <s v="1FPP"/>
        <n v="157"/>
        <n v="105"/>
        <s v="1401 Flt"/>
        <n v="23"/>
        <s v="AAEE"/>
        <n v="151"/>
        <n v="521"/>
        <n v="264"/>
        <s v="19MU"/>
        <s v="1655MTU"/>
        <n v="85"/>
        <n v="25"/>
        <n v="139"/>
        <n v="540"/>
        <s v="Unknown"/>
        <n v="109"/>
        <n v="410"/>
        <n v="456"/>
        <n v="307"/>
        <n v="605"/>
        <s v="1 OADU"/>
        <n v="618"/>
        <s v="1409 Flt"/>
        <n v="27"/>
        <n v="544"/>
        <n v="333"/>
        <s v="60OTU"/>
        <n v="418"/>
        <n v="29"/>
        <n v="256"/>
        <s v="USAAF"/>
        <s v="60 SAAF"/>
        <s v="301FTU"/>
        <s v="BOAC"/>
        <s v="8OTU"/>
        <s v="Marham"/>
        <s v="13OTU"/>
        <s v="DH"/>
        <s v="36 OTU"/>
        <n v="488"/>
        <n v="192"/>
        <s v="Mkrs"/>
        <n v="141"/>
        <n v="464"/>
        <n v="487"/>
        <n v="21"/>
        <s v="TFU"/>
        <n v="684"/>
        <s v="FIU"/>
        <n v="248"/>
        <s v="218MU"/>
        <n v="96"/>
        <s v="317MU"/>
        <n v="140"/>
        <n v="107"/>
        <n v="627"/>
        <n v="613"/>
        <n v="305"/>
        <s v="RAE"/>
        <s v="Malta"/>
        <n v="239"/>
        <s v="RN"/>
        <n v="169"/>
        <n v="692"/>
        <n v="400"/>
        <s v="Med"/>
        <s v="R-R"/>
        <s v="15FPP"/>
        <s v="112 Wg"/>
        <s v="AAEE?"/>
        <n v="108"/>
        <n v="125"/>
        <s v="ECFS"/>
        <n v="219"/>
        <n v="604"/>
        <n v="680"/>
        <s v="3FPP"/>
        <s v="13MU"/>
        <s v="45 Gp"/>
        <n v="4"/>
        <n v="515"/>
        <s v="44MU"/>
        <s v="1FP"/>
        <n v="45"/>
        <s v="2GSU"/>
        <s v="142RSU"/>
        <s v="305FTU"/>
        <n v="571"/>
        <s v="FE"/>
        <s v="Makers"/>
        <s v="1692 Flt"/>
        <n v="406"/>
        <n v="409"/>
        <s v="3ADF"/>
        <n v="235"/>
        <s v="8 OTU"/>
        <s v="308MU"/>
        <s v="27MU"/>
        <s v="22FC"/>
        <n v="68"/>
        <s v="12FIS"/>
        <s v="21FC"/>
        <n v="617"/>
        <s v="8 OT"/>
        <n v="608"/>
        <s v="ME"/>
        <s v="34 Wg SU"/>
        <s v="51OTU"/>
        <n v="82"/>
        <n v="128"/>
        <s v="8FU"/>
        <n v="55"/>
        <s v="54OTU"/>
        <s v="143RSU"/>
        <s v="1672CU"/>
        <s v="133OCU"/>
        <s v="1ADF"/>
        <s v="315MU"/>
        <s v="132OTU"/>
        <n v="47"/>
        <s v="1FU"/>
        <s v="5OTU"/>
        <n v="142"/>
        <s v="4FP"/>
        <s v="ADU"/>
        <s v="7FPP"/>
        <s v="12FU"/>
        <s v="4FU"/>
        <n v="143"/>
        <s v="1OADU"/>
        <s v="3FU"/>
        <n v="162"/>
        <s v="NTU"/>
        <s v="85 Gp CS"/>
        <s v="417RSU"/>
        <s v="BSDU"/>
        <s v="416US"/>
        <s v="16OTU"/>
        <s v="NFDW"/>
        <s v="5FU"/>
        <n v="110"/>
        <s v="NFDU"/>
        <s v="155MU"/>
        <n v="84"/>
        <n v="87"/>
        <s v="144MU"/>
        <n v="163"/>
        <s v="NA"/>
        <s v="151RU"/>
        <s v="5lOTU"/>
        <n v="255"/>
        <s v="SHAEF CS"/>
        <s v="1 RAAF"/>
        <s v="205 Gp"/>
        <s v="RCAF Station Greenwood"/>
        <s v="1331FTU"/>
        <s v="6FP"/>
        <s v="PRDU"/>
        <s v="Canada"/>
        <s v="1330CU"/>
        <s v="1 OAFU"/>
        <s v="162MU"/>
        <n v="614"/>
        <n v="254"/>
        <n v="600"/>
        <n v="89"/>
        <s v="RN 772"/>
        <s v="GATU"/>
        <s v="1 Prep Pool"/>
        <s v="7 OTU"/>
        <n v="777"/>
        <s v="RN 778"/>
        <n v="771"/>
        <n v="211"/>
        <s v="RN 794"/>
        <s v="RN 771"/>
        <s v="140 Wg"/>
        <s v="1APU"/>
        <s v="RN 762"/>
        <n v="790"/>
        <s v="9FU"/>
        <s v="Woodbridge"/>
        <s v="313FTU"/>
        <s v="MSS Upwood"/>
        <s v="6FU"/>
        <n v="334"/>
        <s v="86 Gp CS"/>
        <s v="RN 728"/>
        <s v="10FU"/>
        <s v="357MU"/>
        <s v="2 Gp CF"/>
        <s v="CGS"/>
        <n v="176"/>
        <s v="RN 733"/>
        <s v="CRD"/>
        <s v="RWE"/>
        <s v="TCDU"/>
        <s v="134MU"/>
        <s v="UK"/>
        <s v="3FP"/>
        <s v="ACSEA CS"/>
        <n v="98"/>
        <s v="138 Wg CU"/>
        <s v="138 Wg"/>
        <n v="180"/>
        <s v="ASWDU"/>
        <s v="87 RAAF"/>
        <s v="MAEE"/>
        <s v="RCASU"/>
        <s v="59SP"/>
        <s v="59 SP FF"/>
        <n v="268"/>
        <n v="14"/>
        <s v="RAF"/>
        <s v="BCIS"/>
        <s v="Woodhall Spa"/>
        <s v="1422 Flt"/>
        <s v="1 RS"/>
        <s v="MTU"/>
        <s v="390MU"/>
        <s v="51MU"/>
        <s v="ME CS"/>
        <s v="132RSU"/>
        <s v="RN 703"/>
        <s v="2AD"/>
        <s v="CBE"/>
        <n v="249"/>
        <s v="WL 139 Wg"/>
        <s v="CFE"/>
        <s v="13ARU"/>
        <s v="2FU"/>
        <n v="39"/>
        <s v="2APS"/>
        <n v="489"/>
        <n v="114"/>
        <n v="10"/>
        <s v="10MU"/>
        <s v="SFU"/>
        <s v="9RFU"/>
        <s v="132MU"/>
        <s v="ATTDU"/>
        <s v="14E"/>
        <n v="681"/>
        <s v="EANS"/>
        <s v="5MU"/>
        <s v="1653CU"/>
        <s v="1692BSTU"/>
        <s v="16FU"/>
        <s v="Cv XVIII"/>
        <s v="ATDU"/>
        <s v="Oulton"/>
        <s v="6OTU"/>
        <s v="Odiham"/>
        <s v="1668CU"/>
        <n v="13"/>
        <s v="Ismailia"/>
        <s v="HE"/>
        <n v="94"/>
        <n v="682"/>
        <s v="672CU"/>
        <s v="1340 Flt"/>
        <s v="BDU"/>
        <n v="58"/>
        <n v="404"/>
        <s v="FIDS"/>
        <n v="16"/>
        <s v="SF"/>
        <s v="Castle Kennedy"/>
        <s v="1331CU"/>
        <s v="Benson"/>
        <s v="FCCS"/>
        <s v="Little Snoring"/>
        <s v=" Little Snoring"/>
        <s v="CCFIS"/>
        <s v="Vickers"/>
        <s v="Cv TT35"/>
        <s v="West Raynham"/>
        <s v="TRE"/>
        <s v="Wickenby"/>
        <s v="25APC"/>
        <s v="EFS"/>
        <s v="Cv PR34A"/>
        <n v="36"/>
        <s v="CFS"/>
        <n v="81"/>
        <s v="5FP"/>
        <s v="CSE"/>
        <s v="SAAF"/>
        <s v="RAFO Comm Wg"/>
        <s v="Mosquito CF Eastleigh"/>
        <s v="ADLS"/>
        <s v="204AFS"/>
        <n v="18"/>
        <n v="609"/>
        <s v="274MU"/>
        <s v="228OCU"/>
        <s v="228OTU"/>
        <s v="226OCU"/>
        <s v="West Freugh"/>
        <s v="Bassingbourn"/>
        <n v="31"/>
        <s v="Tangmere"/>
        <s v="Marshalls"/>
        <s v=" "/>
        <n v="64"/>
        <s v="(RN)"/>
        <s v="Manston"/>
        <s v="N.Creake"/>
        <n v="8"/>
        <n v="41"/>
        <s v="231OCU"/>
        <s v="139 Wg"/>
        <s v="Henlow"/>
        <n v="504"/>
        <s v="237OCU"/>
        <s v="ETPS"/>
        <s v="Rotol"/>
        <s v="reserial A52-1063"/>
        <s v="5 Gp Film Unit"/>
        <s v="204CTU"/>
        <s v="27 MU"/>
        <n v="24"/>
        <n v="500"/>
        <s v="204APS"/>
        <s v="58MU"/>
        <s v="BBU"/>
        <s v="34 Wg"/>
        <s v="2FP"/>
        <s v="BTU"/>
        <s v="APDU"/>
        <n v="616"/>
        <s v="APS"/>
        <s v="Linton"/>
        <s v="RN 790"/>
        <n v="502"/>
        <s v="EA"/>
        <s v="1660CU"/>
        <s v="RN MTCE"/>
        <s v="216 Gp CF"/>
        <s v="9MU"/>
        <s v="RN RDU"/>
        <s v="204 AFS"/>
        <s v="230OCU"/>
        <s v="2 Gp CS"/>
        <s v="SF Wahn"/>
        <n v="11"/>
        <s v="SF Buckeburg"/>
        <s v="CCU"/>
        <s v="107MU"/>
        <s v="1689 Flt"/>
        <s v="EAAS"/>
        <s v="204AGS"/>
        <s v="84 Gp CS"/>
        <n v="827"/>
        <s v="304AFS"/>
        <s v="SF Coningsby"/>
        <s v="FCTTS"/>
        <s v="reserial A52-309"/>
        <s v="SF Pershore"/>
        <s v="AAEElETPS"/>
        <s v="Defford"/>
        <s v="CRE"/>
        <s v="Lubeck"/>
        <s v="SF N.Creake"/>
        <s v="AWDU"/>
        <s v="15MU"/>
        <n v="683"/>
        <s v="Hemswell"/>
        <s v="1OFU"/>
        <s v="ARDU"/>
        <s v="102FRS"/>
        <s v="78 Wg"/>
        <s v="20MU"/>
        <s v="Celle"/>
        <s v="reserial A52-303"/>
        <s v="233OCU"/>
        <s v="201AFS"/>
        <n v="33"/>
        <s v="Hdlg Sqn"/>
        <s v="BAFO Comm Wg"/>
        <s v="22MU"/>
        <n v="80"/>
        <n v="199"/>
        <s v="FGCS"/>
        <s v="reserial A52-1051"/>
        <s v="OFU"/>
        <s v="236OCU"/>
        <s v="Cv TT39"/>
        <s v="FETS"/>
        <s v="Airwork"/>
        <s v="Cv PR"/>
        <s v="reserial A52-304"/>
        <s v="FTU"/>
        <s v="Arm Trg Flt Celle"/>
        <n v="751"/>
        <s v="Airwork FRU"/>
        <s v="2CAACU"/>
        <s v="38MU"/>
        <s v="reserial A52-324"/>
        <s v="reserial A52-319"/>
        <s v="APS Sylt"/>
        <s v="FRU"/>
        <n v="762"/>
        <s v="RN 739"/>
        <s v="2AS"/>
        <s v="V-A"/>
        <s v="Manby"/>
        <s v="RIDS"/>
        <s v="AIEU"/>
        <s v="11OFU"/>
        <s v="CS(A)"/>
        <n v="131"/>
        <s v="reserial A52-1058"/>
        <s v="reserial A52-1059"/>
        <s v="reserial A52-1060"/>
        <s v="reserial A52-1061"/>
        <s v="reserial A52-1050"/>
        <s v="reserial A52-1064"/>
        <s v="reserial A52-1065"/>
        <s v="reserial A52-1066"/>
        <s v="reserial A52-1068"/>
        <s v="reserial A52-1069"/>
        <s v="reserial A52-1070"/>
        <s v="Sylt"/>
        <s v="SIU"/>
        <s v="Met Res Flt"/>
        <s v="AFEE"/>
        <s v="SF Hemswell"/>
        <s v="SF Bassingbourn"/>
        <s v="SF Coltishall"/>
        <s v="HCEU"/>
        <s v="KEU"/>
        <s v="TTF Gib"/>
        <s v="Cv TT"/>
        <s v="5CAACU"/>
        <s v="reserial A52-1052"/>
        <s v="reserial A52-1054"/>
        <n v="527"/>
        <s v="SF Benson"/>
        <s v="Cv PR35"/>
        <s v="Aldergrove"/>
        <s v="Kinloss"/>
        <s v="TTF St.Eval"/>
        <s v="HCCS"/>
        <s v="MU"/>
        <s v="I Avn Med"/>
        <s v="229OCU"/>
        <s v="3-4CAACU"/>
        <s v="238OCU"/>
        <s v="Thum Flt"/>
        <s v="reserial A52-315"/>
        <s v="reserial A52-316"/>
        <s v="reserial A52-317"/>
        <s v="reserial A52-318"/>
        <s v="reserial A52-320"/>
        <s v="reserial A52-321"/>
        <s v="reserial A52-322"/>
        <s v="reserial A52-323"/>
        <s v="1CAACU"/>
        <s v="3CAACU"/>
        <s v="SF Schleswigland"/>
        <s v="2 TAF CS"/>
        <s v="reserial A52-1055"/>
        <s v="CAACU"/>
        <s v="reserial A52-314"/>
        <s v="reserial A52-1053"/>
        <n v="46"/>
        <s v="Airspeed"/>
      </sharedItems>
    </cacheField>
    <cacheField name="Built At" numFmtId="0">
      <sharedItems containsMixedTypes="1" containsNumber="1" containsInteger="1" minValue="0" maxValue="0" count="11">
        <s v="Hatfield"/>
        <s v="Downsview"/>
        <s v="Leavesden"/>
        <s v="Standard Motors"/>
        <s v="Salisbury Hall"/>
        <s v="Bankstown"/>
        <s v="Percival"/>
        <s v="Airspeed"/>
        <s v="Chester"/>
        <s v="Hatfield/Chester"/>
        <n v="0"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777">
  <r>
    <n v="3441"/>
    <s v="W4055"/>
    <x v="0"/>
    <s v="1PRU"/>
    <x v="0"/>
    <x v="0"/>
    <n v="4"/>
    <s v="December"/>
    <x v="0"/>
    <s v="4 December 1941"/>
    <x v="0"/>
    <s v="Believed to have been damaged by flak, with the pilot putting down on the water to avoid the aircraft falling into enemy hands. S/L Alastair &quot;Ice&quot; Taylor, DFC** and Sgt. Sidney E. Horsfall KIA. Taylor had been the first reconnaissance pilot to complete 100 sorties (Osprey 13) Claim by JG 77 - 4 December 1941 Uffz. Rudolf Fenten 1 JG 77 Mosquito Drontheim - 1st 28 yes LY-U (Neil Hutchinson) On 4 December, Taylor, who by now was the first PR pilot to fly over 100 sorties, was lost, along with his navigator, Sgt Sidney Edward Horsfall, when W4055 faield to return from a sortie to cover Trondheim and Bergen. It is thought they were badly shot up by new German high-level anti-aircraft guns, and then shot down by Uffz Rudolf Fenten of 1./JG 77 as his first victory at 15:20 hrs near Stavanger at map reference Lg 49 433, 35 km west of Feistein. Both crew are commemorated on Runnymede Memorial. After 88 sorties, this was the first loss of a PR Mosquito. (Coastal Command Losses) 04/12 1 PRU W 4055 PR 1: T/o Wick. FTR from PR sortie over Trondheim &amp; Bergen. LY-N Mosquito believed to have been hit by high level flak. Aircraft crashed into sea. S/L A L Taylor DFC &amp; bar &amp; Sgt. S E Horsfall killed (Mosquito Crash Log - ?) Missing from PR mission to Trondheim 4.12.41 (Air Britain Serials) Aircraft christened &quot;Benedictine&quot;. (https://books.google.com.au/books?id=Gx85T-eYPdQC&amp;pg=PA8&amp;lpg=PA8&amp;dq=w4055+mosquito&amp;source=bl&amp;ots=Y1N_ONfv1y&amp;sig=lMhpHDtfuOaX1FvhloWe3D5ayqQ&amp;hl=en&amp;sa=X&amp;ei=Q3UOVcmYGOXFmQW384KIDg&amp;ved=0CB4Q6AEwAA)"/>
    <x v="0"/>
    <x v="0"/>
    <s v="1./JG 77"/>
    <s v="JG 77"/>
    <x v="0"/>
    <s v="Fenten"/>
    <m/>
    <n v="12"/>
    <x v="0"/>
    <x v="0"/>
    <n v="1"/>
    <s v="Front-Line"/>
    <x v="0"/>
    <x v="0"/>
    <n v="1"/>
  </r>
  <r>
    <n v="1481"/>
    <s v="W4062"/>
    <x v="1"/>
    <s v="1PRU/69"/>
    <x v="1"/>
    <x v="0"/>
    <n v="13"/>
    <s v="January"/>
    <x v="1"/>
    <s v="13 January 1942"/>
    <x v="0"/>
    <s v="Long Range Trop. Flown by F/O Kelly (Osprey 13) Pantelleria is a small rocky island, measuring 8.5 miles by 5.5 miles. It lies in the channel between Tunisia and Sicily about 140 miles NW of Malta. (http://www.combinedops.com/pantellaria.htm) The Mosquito PR I W4062 was sent from United Kingdom to Egypt via Malta for trials in the Mediterranean. But he was shot up over Pantelleria and with one engine out, the pilot, Plt Off Phil Kelley or Flg Off Kelly (source disagree), force-landed at Luqa. The aircraft hit a patch of soft ground and suffered further damage, enough to be written off. The navigator broke his thigh in the crash, and was removed to hospital. Another Mosquito arrived in Malta 4 days later, also to be flown to Egypt, but it was &quot;borrowed&quot; by the Malta air commander and remained there. (Opsrey Combat Aircraft 13. Mosquito photo-reconnaissance units of World War ) Damaged by flak Pantellaria engine cut stalled on approach and wing hit ground Luqa 13.1.42 (Air Britain Serials)"/>
    <x v="1"/>
    <x v="1"/>
    <m/>
    <m/>
    <x v="1"/>
    <m/>
    <m/>
    <n v="1"/>
    <x v="1"/>
    <x v="0"/>
    <n v="1"/>
    <s v="Front-Line"/>
    <x v="1"/>
    <x v="0"/>
    <n v="2"/>
  </r>
  <r>
    <n v="5034"/>
    <s v="DD621"/>
    <x v="2"/>
    <s v="1FPP"/>
    <x v="0"/>
    <x v="1"/>
    <n v="29"/>
    <s v="March"/>
    <x v="1"/>
    <s v="29 March 1942"/>
    <x v="0"/>
    <s v="Apparently at least one fatality, according to contemporary pictures. Engine cut crashlanded at Hatfield 29.3.42 DBF (Air Britain Serials)"/>
    <x v="2"/>
    <x v="2"/>
    <s v="Engine failure"/>
    <m/>
    <x v="2"/>
    <m/>
    <m/>
    <n v="3"/>
    <x v="2"/>
    <x v="0"/>
    <n v="1"/>
    <s v="Support Unit"/>
    <x v="2"/>
    <x v="0"/>
    <n v="1"/>
  </r>
  <r>
    <n v="1490"/>
    <s v="W4063"/>
    <x v="1"/>
    <s v="1PRU/69"/>
    <x v="1"/>
    <x v="0"/>
    <n v="31"/>
    <s v="March"/>
    <x v="1"/>
    <s v="31 March 1942"/>
    <x v="0"/>
    <s v="Long Range Trop. P/O Kelly, Sgt Pike were on a mission to Sicily, and nursed their damaged aircraft as far as Hal Far, where they crash landed. They were OK but the aircraft burned out. (Osprey 13) 69 Sqn Mosquito PR I W4063 took off from Malta for a sortie to Tripoli or Sicily (source disagree), but was recalled soon after take-off due to the presence of fighters in the area. As he came in to land, two Bf109s attacked and the damaged aircraft crash-landed; neither the pilot, Plt Off Phil Kelley or Kelly (again, source disagree), nor the navigator, Sgt Pike, were injured but the Mosquito was burnt out. It was claimed as a Hampden by the Ofw Rudolf Ehrenberger of 6./JG 53, who claimed it as his 20th victory at 10:28 hrs. (Opsrey Combat Aircraft 13. Mosquito photo-reconnaissance units of World War) Damaged by Bf109s and crashlanded at Luqa 31.3.42 (Air Britain Serials) The aircraft had been repaired after suffering damage at Luqa in an attack on 17 March by Ju 88s."/>
    <x v="0"/>
    <x v="0"/>
    <s v="6./JG 53"/>
    <s v="JG 53"/>
    <x v="0"/>
    <s v="Ehrenberger"/>
    <m/>
    <n v="3"/>
    <x v="2"/>
    <x v="0"/>
    <n v="1"/>
    <s v="Front-Line"/>
    <x v="1"/>
    <x v="0"/>
    <n v="2"/>
  </r>
  <r>
    <n v="3573"/>
    <s v="W4056"/>
    <x v="0"/>
    <s v="1PRU"/>
    <x v="0"/>
    <x v="0"/>
    <n v="2"/>
    <s v="April"/>
    <x v="1"/>
    <s v="2 April 1942"/>
    <x v="0"/>
    <s v="Herbert Huppertz 9./JG 5 - http://www.luftwaffe.cz/huppertz.html . Possilby as follows: &quot;It crashed in Lake Hammervannet near Trondheim,the date was 10th April -42.The pilot was F/O G.C. Gimson,killed when his 'chute failed to open.&quot; (Stein Meum) - (MH - Stein's info. doesn't check out at the CWGC, Osprey 13 says the crew were taken prisoner) http://www.rafandluftwaffe.info/luftwaffe1.html says that Bf 109 F-4 WNr. 0007 207 Gelbe 2 of Jagdstaffel 8./III./JG 5 was lost to an allied aircraft on this day when it crashed at near Ørlandet, 50km N of Orkanger, killing Gfr. Adolf Pürzl. MH - possibly Squadron Leader Iain Hutchinson: Hutchinson's flying days were not over and he went on to fly unarmed Spitfire reconnaissance missions before being shot down by Me109s over Norway on a long-range mission in a specially adapted Mosquito fighter-bomber. He landed despite the tail being shot off and his navigator calmly fired a Verey pistol into a pool of petrol, blowing up the plane. Eventually they were met by a Luftwaffe officer who said in perfect English: &quot;We've been waiting for you for a while. &quot;I'm afraid our coffee's cold, but have some schnapps instead.&quot; Hutchinson spent the rest of the war in Stalag Luft 3 the prisoner of war camp of Wooden Horse and Great Escape fame. (http://www.thisisdorset.net/mostpopular.var.1380476.mostviewed.battle_of_britain_squadron_leader_dies_aged_88.php) Hutcheson P/O (POW) &gt;Allen P/O (POW) &gt;The a/c was forced down by Bf 109E of I./JG 5 (Kurt Dombacher) and fore landed according to my information at Beian/Grande, near the airfield. On this date, at 18.20, a twin engined british plane (Blenheim according to german reports) made an emergency landing near the airstrip on Örlandet airport after being chased by two german fighters. One of those fighters was hit by parts from the british plane, the pilot baled out, but drowned. Before the Mosquito have to emergency land, they shoot down one Bf 109 F4 werk.no.7207 Yellow 2 from 8./JG5 Pilot Adolf Pürzl was kill.The Bf 109 chased in PQ 9444/06ost. (http://f16.parsimony.net/forum28300/messages/3585.htm) &quot;B.K.&quot; ALLEN and &quot;HUTCHINSON&quot; is correct for Camp L3 this could have been: F/Lt I. Hutchinson - 102960 - L3-163, and F/Lt B.K. Allen - 119514 - L3-136 (Henk Welting) Missing from PR mission to Trondheim 2.4.42 (Air Britain Serials)"/>
    <x v="0"/>
    <x v="0"/>
    <s v="9./JG 5"/>
    <s v="JG 5"/>
    <x v="0"/>
    <s v="Huppertz"/>
    <m/>
    <n v="4"/>
    <x v="3"/>
    <x v="0"/>
    <n v="1"/>
    <s v="Front-Line"/>
    <x v="0"/>
    <x v="0"/>
    <n v="1"/>
  </r>
  <r>
    <n v="2183"/>
    <s v="DD601"/>
    <x v="2"/>
    <n v="157"/>
    <x v="0"/>
    <x v="2"/>
    <n v="19"/>
    <s v="May"/>
    <x v="1"/>
    <s v="19 May 1942"/>
    <x v="0"/>
    <s v="Crashed on approach Castle Camps 19.5.42 (Air Britain Serials) 19.05.42 157 Sqn. DD601 Crashed half-a-mile from Castle Camps aerodrome, undershot on a single-engine approach. (Mosquito Crash Log)"/>
    <x v="2"/>
    <x v="3"/>
    <s v="Undershot"/>
    <m/>
    <x v="2"/>
    <m/>
    <m/>
    <n v="5"/>
    <x v="4"/>
    <x v="0"/>
    <n v="1"/>
    <s v="Front-Line"/>
    <x v="3"/>
    <x v="0"/>
    <n v="1"/>
  </r>
  <r>
    <n v="3761"/>
    <s v="DD604"/>
    <x v="2"/>
    <n v="157"/>
    <x v="0"/>
    <x v="2"/>
    <n v="26"/>
    <s v="May"/>
    <x v="1"/>
    <s v="26 May 1942"/>
    <x v="0"/>
    <s v="Hit bus on landing Castle Camps 26.5.42 (Air Britain Serials) 26.05.42 157 Sqn. DD604 Crashed Castle Camps aerodrome, overshot swung violently undercarriage collapsed. (Mosquito Crash Log) Only the name of the pilot is mentioned in the ORB: P/O Whitlock. (Hans Nauta at http://www.rafcommands.com/forum/showthread.php?17986-157-Sqdn-Mosquito-DD604-accident-May-26-1942) P/O Brian Mark Whitlock (112320) RAFVR (same thread)."/>
    <x v="2"/>
    <x v="3"/>
    <s v="Overshot"/>
    <m/>
    <x v="2"/>
    <m/>
    <m/>
    <n v="5"/>
    <x v="4"/>
    <x v="0"/>
    <n v="1"/>
    <s v="Front-Line"/>
    <x v="3"/>
    <x v="0"/>
    <n v="1"/>
  </r>
  <r>
    <n v="4820"/>
    <s v="DD640"/>
    <x v="2"/>
    <n v="157"/>
    <x v="0"/>
    <x v="2"/>
    <n v="29"/>
    <s v="May"/>
    <x v="1"/>
    <s v="29 May 1942"/>
    <x v="0"/>
    <s v="Ditched after engine fire off Southwold Suffolk 29.5.42 (Air Britain Serials) 29.05.42 157 Sqn. DD640 Crashed into the sea 500 yards from coast, Southwold, Suffolk. Starboard engine caught fire, aircraft ditched OK but broke in two. Cause was fractured oil feed pipe to airscrew which resulted in loss of engine oil. Two injured. (Mosquito Crash Log) &quot;Crew unharmed&quot; is not quite correct; Sgt Lewis Heath the pilot was knocked unconscious in the crash and the navigator Sgt Robert McIlvenny although also sustaining head injuries in the crash, (the tail broke off on impact), was able to haul the pilot out through the top cockpit hatch. The Mosquito was found to float well and the two men were rescued by a local fisherman, Mr J A 'Cornish' Goldsmith, who put out in his fishing boat in &quot;tremendous seas&quot;. This was the first recorded successful ditching of a Mosquito aircraft and an extensive search for the tail and other wreckage ensued. McIlvenny remained in touch with the Goldsmith family for many years after the war. Pilot 591562 Sgt Lewis Edward HEATH (52614),  R/O 656 468 Sgt Robert James McILVENNY. Purpose of flight was air-firing exercise over the sea. The Air Ministry sent Mr Goldsmith some money for his heroic rescue efforts. He subsequently gave half to his boat crewman and his own to the Southwold Hospital, where the two crewmen were being treated. (&quot;BC1&quot; at http://www.rafcommands.com/forum/showthread.php?17987-157-SQDN-Mosquito-DD640-accident-May-29-1942)"/>
    <x v="2"/>
    <x v="3"/>
    <s v="Engine fire"/>
    <m/>
    <x v="2"/>
    <m/>
    <m/>
    <n v="5"/>
    <x v="4"/>
    <x v="0"/>
    <n v="1"/>
    <s v="Front-Line"/>
    <x v="3"/>
    <x v="0"/>
    <n v="1"/>
  </r>
  <r>
    <n v="5029"/>
    <s v="W4064"/>
    <x v="3"/>
    <n v="105"/>
    <x v="0"/>
    <x v="3"/>
    <n v="31"/>
    <s v="May"/>
    <x v="1"/>
    <s v="31 May 1942"/>
    <x v="0"/>
    <s v="31.05.1942 0530 to Köln from Horsham St. Faith crashed on emergency landing attempt. at Bazel, on W bank of Schelde, 10km from Antwerpen (BCL). P/O WD Kennard +, P/O ER Johnson +, buried in Schoonselhof Cem, first BC loss 31/05 105 W 4064 B IV:T/o Horsham St Faith. FTR from Koln. A/c hit by flak &amp; GB-C attempted to force land on the Belgian Bank of the Scheldt Esturary. P/O W D Kennard &amp; P/O E E Johnson killed. Aircrew buried in the Schoonselhof Cemetery (Mosquito Crash Log - ?) Hit by flak Cologne and crashlanded Bazel Neth. 31.5.42 (Air Britain Serials)"/>
    <x v="0"/>
    <x v="1"/>
    <m/>
    <m/>
    <x v="1"/>
    <m/>
    <m/>
    <n v="5"/>
    <x v="4"/>
    <x v="0"/>
    <n v="1"/>
    <s v="Front-Line"/>
    <x v="4"/>
    <x v="0"/>
    <n v="1"/>
  </r>
  <r>
    <n v="4673"/>
    <s v="W4068"/>
    <x v="3"/>
    <n v="105"/>
    <x v="0"/>
    <x v="3"/>
    <n v="1"/>
    <s v="June"/>
    <x v="1"/>
    <s v="1 June 1942"/>
    <x v="0"/>
    <s v="01.06.1942 1930 105 to Köln from Horsham St. Faith. Lost without trace (BCL). F/O LL Pearman pow, P/O RL Scott pow, GB-B (Lostbombers) Missing (Cologne) 1.6.42 (Air Britain Serials)_x000a_The June 1 loss was W4068, F/O Pearman &amp; P/O Scott, taking off at 19:30 for &quot;H.L. bombing and photography of Cologne.&quot; Both survived and were POWs. Imperial War Museum has interview with Pearman._x000a_Object description_x000a_British officer served as pilot with 105 Sqdn, RAF in GB, 1941-1942; POW in Stalag Luft III, Sagan, Schubin and Stalag III, Luckenwalde POW camps in Germany, 1942-1945_x000a_Content description_x000a_REEL 1 Aspects of period as sergeant of the Royal Air Force Volunteer Reserve in GB, 1937-1939: background to joining Royal Air Force Volunteer Reserve, 5/1937; membership of Peace Pledge Union. Aspect of period as instructor with RAF, 1939-1941: initial wartime training; problems of instructing on Handley Page Hampden at RAF Upper Heyford. Aspects of operations as pilot with 105 Sqdn, RAF in GB, 1941-1942: joining unit flying first De Havilland Mosquitoes, 4/1941; characteristics of De Havilland Mosquito; shooting down of his aircraft on photo-reconnaissance/bombing flight over Cologne after Thousand Bomber Raid, 30/5/1942; bailing out, parachute descent and capture. REEL 2 Continues: Aspects of capture by Germans, 5/1942: treatment by Hitler Youth and policeman; story of how his navigator was nearly lynched by civilians in Munchen Gladbach; initial interrogation; treatment at Dulag Luft Interrogation Camp. Recollections of period as POW at Stalag Luft III, Sagan, 6/1942-9/1942: arrival at camp with Group Captain Massey, 6/1942; rations; health; accommodation in huts; clothing; latrines; administration of camp under 'Wings' Day; roll call; opinion of Douglas Bader's behaviour; description of Douglas Bader's deportation from camp to Colditz. Recollections of period as POW in Schubin Camp, 1942-1943: removal to camp, 9/1942; character of camp and involvement on escape tunnels; death of 'Pissy' Edwards on wire; description of digging of tunnel, its discovery and escape of two escapers whilst tunnel was being destroyed; reasons for taking less interest in tunnelling. REEL 3 Continues: interest in painting, plays and study; reasons for higher suicide rate amongst younger POWs; cultivating relationships with guards; attitude to period in the Cooler; the camp radio 'Jimmy Higgins'; effect on morale of Russian victories. Recollections of period as POW in Stalag Luft III, 1943-1944: return to camp; importance of RAF POWs to Germans; effects of the shooting of Great Escapers, 3/1944; slight role in Wooden Horse escape; opinion of the film 'The Great Escape'; march from Sagan to Luckenwalde, 1/1945- 2/1945. REEL 4 Continues: Aspects of period as POW in Luckenwalde POW camp, 1945: accommodation in camp; rations; disappearance of camp guards. Recollections of liberation by Russian troops at Luckenwalde, 1945: arrival of Russian troops; opinion of Russian troops; behaviour of Russian troops; story of how US trucks turned up and how POWs were ordered off under Yalta Agreement; repatriation by Russians; degree of knowledge of Yalta Agreement; readjustment to civilian life; question of effects of imprisonment; attitude to repatriation of Russian personnel at the end of Second World War; reaction to outcome of Aldington/Tolstoy court case_x000a_(http://www.rafcommands.com/forum/showthread.php?12897-Mosquito-105-RAF-Sqn-found-!)"/>
    <x v="3"/>
    <x v="4"/>
    <m/>
    <m/>
    <x v="3"/>
    <m/>
    <m/>
    <n v="6"/>
    <x v="5"/>
    <x v="0"/>
    <n v="1"/>
    <s v="Front-Line"/>
    <x v="4"/>
    <x v="0"/>
    <n v="1"/>
  </r>
  <r>
    <n v="3458"/>
    <s v="DD603"/>
    <x v="2"/>
    <n v="157"/>
    <x v="0"/>
    <x v="2"/>
    <n v="10"/>
    <s v="June"/>
    <x v="1"/>
    <s v="10 June 1942"/>
    <x v="0"/>
    <s v="Crashed at Stanstead Mountfichet, near Bishops Stortford, Herts. Aircraft broke up after turning away in a shallow dive through cloud. Broke up in air and crashed Stansted Mountfitchet Essex 10.6.42 (Air Britain Serials) 10.06.42 157 Sqn. DD603 Crashed at Stansted Mountfitchet, near Bishops Stortford, Herts. Aircraft broke up after turning away in a shallow dive through cloud. (Mosquito Crash Log)"/>
    <x v="2"/>
    <x v="3"/>
    <s v="Broke up"/>
    <m/>
    <x v="2"/>
    <m/>
    <m/>
    <n v="6"/>
    <x v="5"/>
    <x v="0"/>
    <n v="1"/>
    <s v="Front-Line"/>
    <x v="3"/>
    <x v="0"/>
    <n v="1"/>
  </r>
  <r>
    <n v="4572"/>
    <s v="DK294"/>
    <x v="4"/>
    <n v="105"/>
    <x v="0"/>
    <x v="3"/>
    <n v="2"/>
    <s v="July"/>
    <x v="1"/>
    <s v="2 July 1942"/>
    <x v="0"/>
    <s v="02.07.42 Fw. Heinrich Nöcker: 3 3./JG 1 Mosquito westl. Helgoland 13.54 Reference: JG 1 Lists f. 630. 02.07.1942 1145 105 to Flensburg from Horsham St. Faith shot down by Fw190 and crashed. into sea, without trace (BCL). W/C AR Oakeshott DFC +, F/O FVE Treherne +, no known graves 02.07.42 Uffz. Almenröder aka. Nocker 3./JG 1 Mosquito  7587: 28 km. S.W. Helgoland: 5 m. 13.54 Film C. 2031/II Anerk: Nr. 56 Missing (Flensburg) 2.7.42 (Air Britain Serials)"/>
    <x v="0"/>
    <x v="5"/>
    <s v="3./JG 1"/>
    <s v="JG 1"/>
    <x v="0"/>
    <s v="Nöcker"/>
    <m/>
    <n v="7"/>
    <x v="6"/>
    <x v="0"/>
    <n v="1"/>
    <s v="Front-Line"/>
    <x v="4"/>
    <x v="0"/>
    <n v="1"/>
  </r>
  <r>
    <n v="5814"/>
    <s v="DK298"/>
    <x v="4"/>
    <n v="105"/>
    <x v="0"/>
    <x v="3"/>
    <n v="2"/>
    <s v="July"/>
    <x v="1"/>
    <s v="2 July 1942"/>
    <x v="0"/>
    <s v="Damaged by flak according to RAF website. 02.07.1942 1149 105 to Flensburg from Horsham St. Faith crashed. at Sönnebüll, 2km ENE Bredstedt (BCL). G/C JC MacDonald pow, F/L AE Skelton pow, GB-H (Lost Bombers) Missing (Flensburg) 2.7.42 (Air Britain Serials) This aircraft is described as having burnt out completely by Milch, quoted in David Irving's biography, noting that it had  been flown by a high-ranking officer."/>
    <x v="0"/>
    <x v="1"/>
    <m/>
    <m/>
    <x v="1"/>
    <m/>
    <m/>
    <n v="7"/>
    <x v="6"/>
    <x v="0"/>
    <n v="1"/>
    <s v="Front-Line"/>
    <x v="4"/>
    <x v="0"/>
    <n v="1"/>
  </r>
  <r>
    <n v="5820"/>
    <s v="DK299"/>
    <x v="4"/>
    <n v="105"/>
    <x v="0"/>
    <x v="3"/>
    <n v="11"/>
    <s v="July"/>
    <x v="1"/>
    <s v="11 July 1942"/>
    <x v="0"/>
    <s v="F/Lt George Pryce Hughes RCAF and Gabe in Mosquito GB-S, abandoned Flensburg attack due to weather and losing main formation, bombed railway targets instead. When reaching the area just south of Skaerbaek they spottet a train going north and decided to bomb it. One of the bombs hit the locomotive. The two men onboard were thrown out, one being killed immediately, the other died two days later at the hospital from his burns. The forward part of the train was derailed. The passengers and rail staff escaped unhurt. Hughes and Gabe continued to the north but a German Messerschmitt 109 now was on their tail. The 109 attacked and shot down the Mosquito. Apparantly they tried to land on the fields just north of the little village Rejsby. Their speed was far too high and they raced along the fields, crossed a little river where they crashed into the bank. What was left of the aircraft is completely destroyed. The plane crashed at 19:09. People living nearby soon arrived shortly on the scene. One of the two airmen was dead, the other one unconscius and severely wounded. He died on the way to hospital. Nothing was found on the two airmen that could identify them, and they were buried as unknown at the Gravlunden Cemetary, north of Esbjerg on 16 July 1942. Not until later would the names of the two airmen be known. _x000a__x000a_The German fighter was a Messerschmitt 109 G-1 from 2 Staffel, Jagdgeschwader 1 in Husum. The pilot was Unteroffizier Herbert Biermann. It was his third airial victory. Herbert Biermann died in 1994. http://home4.inet.tele.dk/p-lund/bombercommandintroeng.html_x000a__x000a_11.07.42 Uffz. Herbert Biermann: 3 2./JG 1 Mosquito  Flensburg 19.09 Reference: JG 1 Lists f. 630_x000a__x000a_The aircraft belonged to RAF 105 Sqn. Bomber Command and was coded GB-S._x000a_T/O 17:31 Horsham. OP: Flensburg._x000a__x000a__x000a_With two more Mosquitos DK299 crewed by Pilot F/Lt George P. Hughes MID and Observer F/O Thomas A. Gabe were to form second wave in a attack on the U-boat pens in Flensburg. _x000a_First wave completed their attack while second wave suffered from poor weather, and GB-P turned back. _x000a_A Mosquito piloted by F/Sgt Rowland was the target for flak over Sylt, and when he approached Emmebül, he hit a chimney. A propeller blade had been bent and he had to slow down. _x000a_Hughes and Rowland believed that they were over Germany and chose to attack a secondary target. They choose Tønder rail way station in Denmark. _x000a_After the attack Rowland returned to England on one engine. _x000a_DK299 followed the railroad to the north and south of Skærbæk it attacked a train. The bombs hit the locomotive and killed the driver while the stoker died from burns two days later. _x000a_Meanwhile a German Bf 109G-1 fighter piloted by Unteroffizier Herbert Biermann of 2./JG 1 had closed in behind the Mosquito and opened fire. _x000a_Apparently he dammaged it badly enough to make Hughes try to crash land the aircraft south of Rejsby å (River) at 19:09. _x000a_The Mosquito skidded across the fields at high speed, crossed the river and hit the opposite bank, and broke up. _x000a__x000a__x000a_ (Peter Lund)_x000a__x000a_Pilot F/Lt George P. Hughes_x000a__x000a__x000a_When local people arrived and pulled the flyers from the wreck one was dead while the other one was still breathing. The police was called for and Constable Lassen arrived in a ambulance to take the surviving flyer to the hospital in Ribe. _x000a_The flyer was however dead on arrival. Hughes and Gabe were both laid to rest in Fovrfelt cemetery in Esbjerg on 16/7-1942._x000a__x000a__x000a__x000a_Sources : CWGC. BE. LBUK. AS 65-72. RL 19/454+472. Peter Lund, Skærbæk _x000a_(http://www.flensted.eu.com/194234.shtml) Missing (Flensburg) 11.7.42 (Air Britain Serials)"/>
    <x v="0"/>
    <x v="0"/>
    <s v="2./JG 1"/>
    <s v="JG 1"/>
    <x v="0"/>
    <s v="Biermann"/>
    <m/>
    <n v="7"/>
    <x v="6"/>
    <x v="0"/>
    <n v="1"/>
    <s v="Front-Line"/>
    <x v="4"/>
    <x v="0"/>
    <n v="1"/>
  </r>
  <r>
    <n v="3605"/>
    <s v="W4089"/>
    <x v="2"/>
    <s v="1PRU"/>
    <x v="0"/>
    <x v="0"/>
    <n v="12"/>
    <s v="July"/>
    <x v="1"/>
    <s v="12 July 1942"/>
    <x v="0"/>
    <s v="12.07.42 Ofw. Erwin Leibold: 11► 3./JG 26 Mosquito  Licques (Pas-de-Calais) 14.35 Film C. 2036/II Nr.104207/43 Missing from PR mission to Strasbourg and Ingolstadt 12.7.42 (Air Britain Serials)         _x000a__x000a_Name: RICKETTS, VICTOR ANTHONY _x000a_Initials: V A _x000a_Nationality: United Kingdom _x000a_Rank: Flight Lieutenant (Pilot) _x000a_Regiment/Service: Royal Air Force Volunteer Reserve _x000a_Unit Text: 1 Photographic Reconnaissance Unit. _x000a_Age: 29 _x000a_Date of Death: 12/07/1942 _x000a_Service No: 77341 _x000a_Awards: D F C _x000a_Additional information: Son of William Ellacott Ricketts and Annie Ricketts; husband of Dorothy Ricketts (nee Perkins), of Streatham, London, England. _x000a_Casualty Type: Commonwealth War Dead _x000a_Grave/Memorial Reference: 3. D. 6. _x000a_Cemetery: CALAIS CANADIAN WAR CEMETERY, LEUBRINGHEN _x000a__x000a__x000a_Name: LUKHMANOFF, GEORGE BORIS _x000a_Initials: G B _x000a_Nationality: United Kingdom _x000a_Rank: Pilot Officer (W.Op./Obs.) _x000a_Regiment/Service: Royal Air Force Volunteer Reserve _x000a_Unit Text: 1 Photographic Reconnaissance Unit. _x000a_Age: 24 _x000a_Date of Death: 12/07/1942 _x000a_Service No: 127470 _x000a_Awards: D F M _x000a_Additional information: Son of Boris and Valentina Lukhmanoff, of San Francisco, California, U.S.A. _x000a_Casualty Type: Commonwealth War Dead _x000a_Grave/Memorial Reference: 3. D. 11. _x000a_Cemetery: CALAIS CANADIAN WAR CEMETERY, LEUBRINGHEN _x000a__x000a__x000a_"/>
    <x v="0"/>
    <x v="5"/>
    <s v="3./JG 26"/>
    <s v="JG 26"/>
    <x v="0"/>
    <s v="Leibold"/>
    <m/>
    <n v="7"/>
    <x v="6"/>
    <x v="0"/>
    <n v="1"/>
    <s v="Front-Line"/>
    <x v="0"/>
    <x v="0"/>
    <n v="1"/>
  </r>
  <r>
    <n v="5830"/>
    <s v="W4069"/>
    <x v="3"/>
    <n v="105"/>
    <x v="0"/>
    <x v="3"/>
    <n v="16"/>
    <s v="July"/>
    <x v="1"/>
    <s v="16 July 1942"/>
    <x v="0"/>
    <s v="16.07.1942 1535 105 to Wilhelmshaven from Horsham St. Faith crashed. near Jever (BCL). F/L P Addinsell pow, F/L JWG Paget pow, During the afternoon, No. 2 Group sent 4 Mosquitoes from No. 105 Squadron against three targets. Two aircraft (P/O Ralston and P/O Clayton in Mosquito DK302 and F/Sgt. Monaghan and Sgt. Dean in Mosquito W4065) were sent to attack Ijmuiden Iron and Steel Works. The weather over Ijmuiden was poor with 10/10 cloud cover and with clouds at 300 feet in altitude. Both Mosquitoes attacked from a low altitude - around 50 feet - that is, with an approach under the clouds, where the visibility was 2 - 3 kilometres. There was minimal time to make observations from that altitude. The bombs from the first plane were seen falling in the direction of a building in the northern part of the works (cooking plant) and a powerful flash was seen shortly afterwards. The following aircraft dropped its bombs on the works as well, and during their flight, the crew observed black smoke coming from the target area._x000a_P/O Costello-Bowen and W/O Broom in Mosquito W4066, which had been sent to attack the shipyard in Vegesack, were not capable of identifying the target due to the bad weather. The crew attempted to attack an alternative target, an electrical power station, but this was not possible because of problems with the bomb release mechanism. After turning back and setting their course towards Horsham St. Faith, they managed to drop their bombs off Weser._x000a_F/Lt. Addinsell and F/Lt. Paget, in Mosquito W4069, were assigned to attack the shipyard installations in Wilhelmshaven. The weather was just as bad here as it had been in the other places, but Addinsell found the target area and dropped the bombs. German sources report that two of the bombs hit the shipyard area and injured three people. The anti-aircraft artillery in Wilhelmshafen was feared during the entire war, and the light anti-aircraft artillery managed to hit the Mosquito. It crashed. Addinsell and Paget survived being shot down and were taken prisoner. (http://forum.12oclockhigh.net/showthread.php?p=79607) Missing (Wilhelmshaven) 16.7.42 (Air Britain Serials)"/>
    <x v="0"/>
    <x v="1"/>
    <m/>
    <m/>
    <x v="1"/>
    <m/>
    <m/>
    <n v="7"/>
    <x v="6"/>
    <x v="0"/>
    <n v="1"/>
    <s v="Front-Line"/>
    <x v="4"/>
    <x v="0"/>
    <n v="1"/>
  </r>
  <r>
    <n v="2960"/>
    <s v="DK289"/>
    <x v="4"/>
    <s v="1401 Flt"/>
    <x v="0"/>
    <x v="4"/>
    <n v="26"/>
    <s v="July"/>
    <x v="1"/>
    <d v="1942-07-26T00:00:00"/>
    <x v="0"/>
    <s v="Mosquito IV DK289 Op: Pampas Flight, RAF Bircham Newton, 18:55 hrs, F/O L J De-Jace and Sgt G A Prag. Crashed into the North Sea off Lista, Norway. F/O De-Jace, Chevalier de l'Ordre de Leopold II and Croix de Guerre avec Palme was washed ashore on the 7th July 1942 and initially buried in grave 15.1 of the Arendal Hogedal Cemetery, Norway. His reburial was on the 12th of May 1960 and he now rests in Robertmont Communal Cemetery, Liege, Belgium. Sgt Prag is commemorated on the Runnymede Memorial to the Missing. &quot;Target for Tonight&quot; by Denis Braithwaite, who was on 521 Squadron at the time, says the interception was over Hannover, but that Prag's body washed ashore in Norway. PRAG, GEORGE ANTHONY RAFVR from CWGC website. Ltn Dieter Gerhardt, 2./JG 1, claimed a Mosquito at 20.32 in an unspecified location. (Prien / Bock) MH - unit should be 521 Sqn., which was disbanded into 1401 flight and 1409 flight on 31/03/1943. Gerhardt made his claim over the North Sea (post on Luftwaffe Experten Message Board) Missing on met flight 26.7.42 (Air Britain Serials) 26.07.42 1401 FIt. DK289 Missing. Details not known. (Mosquito Crash Log)"/>
    <x v="0"/>
    <x v="0"/>
    <s v="2./JG 1"/>
    <s v="JG 1"/>
    <x v="0"/>
    <s v="Gerhardt"/>
    <m/>
    <n v="7"/>
    <x v="6"/>
    <x v="0"/>
    <n v="1"/>
    <s v="Front-Line"/>
    <x v="5"/>
    <x v="0"/>
    <n v="1"/>
  </r>
  <r>
    <n v="638"/>
    <s v="W4067"/>
    <x v="3"/>
    <s v="RAE/Mkrs/AAEE/1PRU"/>
    <x v="0"/>
    <x v="0"/>
    <n v="27"/>
    <s v="July"/>
    <x v="1"/>
    <s v="27 July 1942"/>
    <x v="0"/>
    <s v="Shot down by German Naval Flak and crashed into North Sea off the island of Walcheren. Flown by F/Sgt George Thomas THORNTON, 994179, commemorated on Panel 76 of the Runnymede Memorial. (Henk Welting) Also 27-07-42 Uffz. J.Gruber 1 ? I./JG5 1. Mosquito ? area Kristiansand Missing from PR mission to Bergen and Stavanger 27.7.42 (Air Britain Serials)"/>
    <x v="0"/>
    <x v="0"/>
    <s v="1./JG 5"/>
    <s v="JG 5"/>
    <x v="0"/>
    <s v="Gruber"/>
    <m/>
    <n v="7"/>
    <x v="6"/>
    <x v="0"/>
    <n v="1"/>
    <s v="Front-Line"/>
    <x v="0"/>
    <x v="0"/>
    <n v="4"/>
  </r>
  <r>
    <n v="1369"/>
    <s v="DK295"/>
    <x v="4"/>
    <n v="105"/>
    <x v="0"/>
    <x v="3"/>
    <n v="28"/>
    <s v="July"/>
    <x v="1"/>
    <s v="28 July 1942"/>
    <x v="0"/>
    <s v="Am 28 Juli 1942 um 19.42 wurde Mosquito DK 295, 105 Sqn, Pilot F.W. Weekes RAAF, P/O F.A. Hurley (Chorley) von der Flak abgeschossen. Die Maschine kam herunter im Altwettener Wald. (Hub Groenewald, Luftwaffe Bullet Board) Der Altwettener Wald liegt ostnordöstlich von Kevelaer, genauer zwischen Wetten und Winnekendonk. (Eric Z, Luftwaffe Bullet Board) Weekes, Frank Watson (CWGC) Claim in Tony Woods as follows: 28.07.42 Uffz. Karl Bugaj 11./JG 1 Mosquito  6238/ 05 Ost: 5.800 m. North Sea 19.50 Film C. 2031/II Anerk: Nr.9 MH - North Sea reference is very strange, since 6238/05 Ost is directly west of Kevelaer Missing (Essen) 28.7.42 (Air Britain Serials)  Delivered 11Apr42 and first flown operationally by 105 Sqdn 2Jul42. Airborne 1740 28Jul42 from Horsham St.Faith. Cause of loss and crash-site not established. Both are buried in the Reichdswald Forest War Cemetery. F/O F.W.Weekes RAAF KIA P/O F.A.Hurley KIA (Chorley via Lost Bombers)"/>
    <x v="0"/>
    <x v="0"/>
    <s v="1./JG 11"/>
    <s v="JG 11"/>
    <x v="0"/>
    <s v="Bugaj"/>
    <m/>
    <n v="7"/>
    <x v="6"/>
    <x v="0"/>
    <n v="1"/>
    <s v="Front-Line"/>
    <x v="4"/>
    <x v="0"/>
    <n v="1"/>
  </r>
  <r>
    <n v="5040"/>
    <s v="DD677"/>
    <x v="5"/>
    <n v="23"/>
    <x v="0"/>
    <x v="5"/>
    <n v="28"/>
    <s v="July"/>
    <x v="1"/>
    <s v="28/29 July 1942"/>
    <x v="1"/>
    <s v="Night Intruder, tasked to Eindhoven, took off 23.45 28 July 1942. F/Sgt. K.J.O. Hawkins: KIA, Sgt. E.C. Gregory: KIA 29.07.42 Oblt. Reinhold Knacke 1./NJG 1 Mosquito  5243: 8.000 m. 01.10 Film C. 2031/II Anerk: Nr.53 Seems far too high for a Mossie - is this a mis-transcription of 800m? Hawkins and Gregory are buried in Uden, very close to Haps, which is at 5243 on the Luftwaffe grid system in use at the time. Mosquito DD677 intruding airfield Volkel was intercepted and shot down by Oblt Reinhold Knacke of I./NJG1 and crashed at &quot;De Borkten&quot; near Haps, 01.10 hrs (29th). Gregory's parachute failed to open). (Henk Welting) The authorities being unaware of this &quot;Novelty&quot; Aircraft. Were unaware that the Mosquito only carried a crew of two and continued searching for the rest of the crew (http://forums.ubi.com/eve/forums/a/tpc/f/23110283/m/3361026456/p/135) Missing 29.7.42 (Air Britain Serials)"/>
    <x v="0"/>
    <x v="6"/>
    <s v="1./NJG 1"/>
    <s v="NJG 1"/>
    <x v="0"/>
    <s v="Knacke"/>
    <m/>
    <n v="7"/>
    <x v="6"/>
    <x v="0"/>
    <n v="1"/>
    <s v="Front-Line"/>
    <x v="6"/>
    <x v="0"/>
    <n v="1"/>
  </r>
  <r>
    <n v="3017"/>
    <s v="HJ662"/>
    <x v="6"/>
    <s v="AAEE"/>
    <x v="0"/>
    <x v="1"/>
    <n v="30"/>
    <s v="July"/>
    <x v="1"/>
    <s v="30 July 1942"/>
    <x v="0"/>
    <s v="30.07.1942 WO. (Mosq) began as DZ434, FB IV prototype, to AAEE. Boscombe Down, engine failed on takeoff, struck Beaufighters R2311 and R2057, damaging both. One injured (Mosquito Crash Log). 30/7/42 MOSQUITO 662G F/Lt Jarvis Full load at that time was Tests_x000a_2xl000 lb bombs under wings Throttle problems (no Locking device) starboard throttle slipped back to Zero and we swung into a pair of Beau fighters parked near runway consequently our Mossie was a Write Off and the Beaus were very damaged. Jarvis and myself o.k.Locks were of course fitted to consequent models. (http://www.bbc.co.uk/ww2peopleswar/stories/77/a8491377.shtml) It was possible for an aircraft to be re-serialed if it was damaged, but not beyond repair, and was re-built using parts from another aircraft or new parts on the production line. _x000a__x000a_If the later was the case the serial would be unaffected unless the aircraft was so severely damaged that the rebuild effectively made it a new aircraft. _x000a__x000a_In the case of the former the serial could be affected in much the same way. If more than 50% was replaced then the aircraft could adopt the serial of the donor airframe._x000a__x000a_Though in the case of this aircraft it was substantially rebuilt to make it into the prototype Mosquito Mk.VI, so it could be likened to the Nimrod rebuilding going on now, they are taking in aircraft with XV### serials and they are coming back out with ZJ5## serials. (http://www.rafcommands.com/forum/showthread.php?p=8501&amp;highlight=Mosquito#post8501) Prototype Mk.VI Engine cut on take-off hit Beaufighters R2311 and R2057 Boscombe Down 30.7.42 (Air Britain Serials)"/>
    <x v="2"/>
    <x v="2"/>
    <s v="Engine failure"/>
    <m/>
    <x v="2"/>
    <m/>
    <m/>
    <n v="7"/>
    <x v="6"/>
    <x v="0"/>
    <n v="1"/>
    <s v="Support Unit"/>
    <x v="7"/>
    <x v="0"/>
    <n v="1"/>
  </r>
  <r>
    <n v="4223"/>
    <s v="DK308"/>
    <x v="4"/>
    <n v="105"/>
    <x v="0"/>
    <x v="3"/>
    <n v="1"/>
    <s v="August"/>
    <x v="1"/>
    <s v="1 August 1942"/>
    <x v="0"/>
    <s v="Die Maschine vom Typ Mosquito IV, Code GB-J der 105. Sqdn. startete am 01.08.1942, gegen 11:39 Uhr vom Flugfeld Horsham St. Faiths mit Ziel Bremen. Nähe Cloppenburg wurde die Maschine beschossen und beschädigt, woraufhin der Co-Pilot F/O L.G. Collins mit dem Fallschirm absprang. Er geriet in Kriegsgefangenschaft. Der Pilot P/O P.W. Kerry flog die Maschine offensichtlich weiter in Richtung England, stürzte jedoch in der Nähe der Insel Langeoog ab. Hierbei kam er offensichtlich ums Leben. Sein Grab befindet sich auf dem Sage War Cementry. Offensichtlich war(en) ein oder mehrere deutsche Jagdflugzeuge an diesem Zwischenfall / Beschuss/ Beschädigung beteiligt. (http://www.crashplace.de/) Cloppenburg is SW Bremen (MH). 1 August 1942 Uffz. Karl Bugaj 11 JG 1 Mosquito N. Langeoog 13.18, also 1 August 1942 Fw. Günther Allmenröder 3 JG 1 Mosquito N. Langeoog 13.16 Missing (Bremen) 1.8.42 (Air Britain Serials)"/>
    <x v="0"/>
    <x v="0"/>
    <s v="11./JG 1"/>
    <s v="JG 1"/>
    <x v="0"/>
    <s v="Allmenröder"/>
    <m/>
    <n v="8"/>
    <x v="7"/>
    <x v="0"/>
    <n v="1"/>
    <s v="Front-Line"/>
    <x v="4"/>
    <x v="0"/>
    <n v="1"/>
  </r>
  <r>
    <n v="3365"/>
    <s v="DK312"/>
    <x v="4"/>
    <n v="105"/>
    <x v="0"/>
    <x v="3"/>
    <n v="1"/>
    <s v="August"/>
    <x v="1"/>
    <s v="1 August 1942"/>
    <x v="0"/>
    <s v="01.08.1942 1133 105 to Frankfurt from Horsham St. Faith crashed on single engine approach on return. at Horsham St. Faith airfield 1448 (BCL). Sgt Wilkinson inj, Sgt Bastow ok, MH should this be DZ312? Crashed on overshoot Horsham St.Faith 1.8.42 (Air Britain Serials) 01.08.42 105 Sqn. DK312 Crashed at Horsham St.Faith after overshooting on s/engined landing. (Mosquito Crash Log)"/>
    <x v="2"/>
    <x v="7"/>
    <s v="Engine failure"/>
    <m/>
    <x v="2"/>
    <m/>
    <m/>
    <n v="8"/>
    <x v="7"/>
    <x v="0"/>
    <n v="1"/>
    <s v="Front-Line"/>
    <x v="4"/>
    <x v="0"/>
    <n v="1"/>
  </r>
  <r>
    <n v="6546"/>
    <s v="DD623"/>
    <x v="2"/>
    <n v="151"/>
    <x v="0"/>
    <x v="2"/>
    <n v="9"/>
    <s v="August"/>
    <x v="1"/>
    <s v="9/10 August, 1942"/>
    <x v="1"/>
    <s v="P/O J.A. Wain: KIA, Sgt. I.G. Grieve: KIA, off Norfolk. Took off 23.24, 9 August. 09.08.1942 Interception 151 Squadron from Predannack crashed into sea, possibly during combat. over Norfolk coast evening (FCL). P/O JA Wain +, Sgt IG Grieve +, Grieves body found near wreckage Crashed in sea during night interception 10.8.42 (Air Britain Serials)"/>
    <x v="0"/>
    <x v="8"/>
    <m/>
    <m/>
    <x v="4"/>
    <m/>
    <m/>
    <n v="8"/>
    <x v="7"/>
    <x v="0"/>
    <n v="1"/>
    <s v="Front-Line"/>
    <x v="8"/>
    <x v="0"/>
    <n v="1"/>
  </r>
  <r>
    <n v="4234"/>
    <s v="DK309"/>
    <x v="4"/>
    <n v="105"/>
    <x v="0"/>
    <x v="3"/>
    <n v="15"/>
    <s v="August"/>
    <x v="1"/>
    <s v="15 August 1942"/>
    <x v="0"/>
    <s v="15.08.1942 1221 105 to Mainz from Horsham St. Faith shot down, maybe Uffz Kolschek 4./JG1. in vicinity of Gent-Mariakerke (Oost-Vlanderen) (BCL). F/O GW Downe RAAF +, P/O AW Groves DFM +, both rest in Gent City Cem 15.08.42 Uffz. Max Kolschek: 1 ► 6./JG 1 Mosquito  5 km. N.W. Ghent 14.20 Reference: JG 1 Lists f. 630 Missing (Mainz) 15.8.42 (Air Britain Serials)"/>
    <x v="0"/>
    <x v="5"/>
    <s v="6./JG 1"/>
    <s v="JG 1"/>
    <x v="0"/>
    <s v="Kolschek"/>
    <m/>
    <n v="8"/>
    <x v="7"/>
    <x v="0"/>
    <n v="1"/>
    <s v="Front-Line"/>
    <x v="4"/>
    <x v="0"/>
    <n v="1"/>
  </r>
  <r>
    <n v="1920"/>
    <s v="W4065"/>
    <x v="3"/>
    <s v="AFDU/105"/>
    <x v="0"/>
    <x v="3"/>
    <n v="19"/>
    <s v="August"/>
    <x v="1"/>
    <s v="19 August 1942"/>
    <x v="0"/>
    <s v="2 Group 105 Sqn. Mosquito IV: GB-N W4065: Cat.Em Flak 19.08.42 W to Bremen P/O C.D. Kelly RAAF: KIA, P/O F.J. Harniman: P/W (MH - PoW?) . 19.08.1942 1302 105 to Bremen from Horsham St. Faith . Lost without trace (BCL). P/O CD Kelly RAAF +, P/O FJ Harniman pow, Kelly buried in Becklingen War Cemetery. BUT 19.08.42 Ltn. Gerd Steiger 2./JG 1 Mosquito  10 km. N.E. Scharmbeck: 8.800 m. 15.48 Film C. 2031/II Anerk: Nr.45 possibly also 19.08.42 n.n. (6 abschuss) 2./JG 1 Mosquito  Bremerhaven 16.15 Reference: JG 1 Lists f. 630 However, there is also &quot;/JG1 Lt. Gerhard Sommer 1 19.08.42 15.48 Wesermünde Mosquito 105 RAF W4065&quot; I've seen two claims for Mosquitos on 19 August - the other at 16:15 near Bremerhaven, however the latter doesn't seem to fit as the W4065 crew are buried at Becklingen, closer to Scharmbeck. There is a German report of a Mosquito lost at 1615 (http://www.footnote.com/image/38599937/mosquitoes%7CMosquito/) Missing (Bremen) 19.8.42 (Air Britain Serials)"/>
    <x v="0"/>
    <x v="0"/>
    <s v="2./JG 1"/>
    <s v="JG 1"/>
    <x v="0"/>
    <s v="Steiger"/>
    <m/>
    <n v="8"/>
    <x v="7"/>
    <x v="0"/>
    <n v="1"/>
    <s v="Front-Line"/>
    <x v="4"/>
    <x v="0"/>
    <n v="2"/>
  </r>
  <r>
    <n v="3620"/>
    <s v="DK310"/>
    <x v="4"/>
    <s v="1PRU"/>
    <x v="0"/>
    <x v="0"/>
    <n v="24"/>
    <s v="August"/>
    <x v="1"/>
    <d v="1942-08-24T00:00:00"/>
    <x v="0"/>
    <s v="Another source says LY-G, returned 3 July 1944. Martin Bowman says this was 24 August 1942, as does http://www.airpic.ch/airpic108f/index.php?option=com_content&amp;task=view&amp;id=620&amp;Itemid=30 LY-G, 1 PRU (http://yourarchives.nationalarchives.gov.uk/index.php?title=RAF_aircraft_which_crashed_in_Switzerland%2C_WWII) Ende 1942 kam es zur ersten von zahlreichen Austauschaktionen zwischen internierten Fliegern der kriegsführenden Nationen. Scharf, Villing und der am 21. September 1942 irrtümlich in Emmen gelandete italienische Pilot Alfredo Porta sollten gegen eine britische Mosquito-Besatzung ausgetauscht werden. Die beiden Briten, Pilot G. R. Woll und Navigator J. Fielden, hatten wegen Motorenüberhitzung am 24. August 1942 in Bern-Belp eine Notlandung vornehmen müssen. _x000a__x000a_Die Engländer wurden in einem verschlossenen Eisenbahnwagen durch das besetzte Frankreich nach Spanien gebracht. Nachdem die britische Botschaft die Ankunft der beiden Flieger bestätigt hatte, konnten die beiden Deutschen und Porta am 21. Dezember 1942 die Schweiz verlassen._x000a__x000a_Das Ende _x000a_Woll und Fielden erreichten später England. Flight Lieutenant Woll flog am 4. Februar 1943 nach Kanada und wurde Test-Pilot der Mosquito-Werke, mußte eine Mossie mit dem Fallschirm verlassen und lebt heute als Bauer in Kanada._x000a_(http://www.sepsy.de/lf-me109-f4z.htm) Forcelanded in Switzerland 24.9.42 and sold to Swiss Air Force as B-5 HB-IMO (Air Britain Serials)_x000a__x000a_Notlandung nach technischer Panne_x000a__x000a_ _x000a_Die Maschine mit dem Staffelkennzeichen LY-G musste auf dem Rückflug von einem Aufklärungseinsatz in Bern-Belpmoos notlanden. Am 03.07.1944 von den Briten gekauft wurde sie am 01.07.1951 verschrottet. _x000a__x000a__x000a__x000a_ _x000a_Mosquito DK310 kurz nach seiner Landung in Belpmoos. (57)_x000a_ _x000a__x000a__x000a__x000a_ _x000a_Aus der DK310 wurde schliesslich die E-42, hier Ende 1944. (58)_x000a_ _x000a__x000a__x000a_ _x000a_Am 24. August 1942 landete auf dem Berner Belpmoos eine der ersten Mosquito P.R.Mk.IV. Der zweiplätzige Aufklärer, der die Werknummer DK310 und das Staffelkennzeichen G-LY trug, befand sich auf dem Rückflug von einem Aufklärungseinsatz über Italien, als sich ein Schlauchband des rechten Kühlers löste. Der dadurch bewirkte Kühlmittelverlust führte zu einer Überhitzung des Merlin-Motors, was die Besatzung bewog, in Bern eine Notlandung auszuführen._x000a__x000a_Nach langwierigen Verhandlungen mit der britischen Regierung wurde die Mosquito schliesslich am 1. August 1943 zur Erprobung in der Schweiz freigegeben. Die Kriegstechnische Abteilung (KTA) teilte dem Flugzeug das Kennzeichen E-42 zu, doch wurde dieses nicht aufgemalt. Im September überflog ein KTA-Testpilot die mit Schweizerkreuzen am Seitenleitwerk und an den Flügeln versehene E-42 nach Dübendorf und anschliessend nach Emmen. Im Verlauf des folgenden Jahres führten die KTA-Piloten mit der E-42 23 Probeflüge aus. Am 3. Juli 1944 konnte die KTA die Mosquito schliesslich von der britischen Regierung kaufen._x000a__x000a_Inzwischen interessierte sich auch die Swissair für den schnellen Aufklärer, der für die Verwendung als Nachtpostflugzeug geeignet erschien. Am 13. Oktober 1944 überflog KTA-Pilot Hptm. Läderach in Begleitung von Swissair-Flugkapitän H. Ernst die E-42 von Emmen nach Dübendorf, wo das Flugzeug für die Postbeförderung umgebaut wurde. Am 19. Januar 1945 teilte das Luftamt der von der Swissair gemieteten Mosquito die Immatrikulation HB-IMO zu. Am 20. März wies Hptm. Läderach die Swissair-Kapitäne F. Zimmermann, E. Nyffenegger, H. Ernst, A. von Tscharner, R. Fretz und O. Heitmanek auf das neue Flugzeug ein. Das Nachtpostprojekt wurde jedoch von der Swissair kurz vor Kriegsende fallengelassen. Mit einer Gesamt-Flugstundenzahl von 17,52 h ging die HB-IMO am 7. August 1945 an die KTA zurück. Gleichzeitig verfügte das Luftamt die Löschung der zivilen Immatrikulation._x000a__x000a_Die Fliegertruppe teilte der Mosquito das neue Kennzeichen B-4 zu, doch erfolgten 1945 keine weiteren Flüge mehr. Im folgenden Jahr wurde die B-4 häufiger verwendet, verzeichnet doch der Jahresabschluss 1946 eine Gesamtstundenzahl von 39,33 h. Am 27.Juni wurde der rechte Motor (Nr.60405) zur Revision ausgebaut und am 10. Juli durch einen neuen Motor (Nr. 105435) ersetzt. Am 21.August musste auch der linke Motor (Nr. 60381) nach einem Leck am rechten Zylinderblock ausgebaut werden. Da dieser Motor nicht mehr ersetzt wurde, muss der letzte Flug der B-4 im August 1946 durchgeführt worden sein. Der rechte Motor der stillgelegten Mosquito wurde schliesslich am 15.März 1949 aus der B-4 ausgebaut und anschliessend in die B-5 montiert. Am 1. Juli 1951 erfolgte die definitive Ausmusterung der B-4, die anschliessend verschrottet wurde. Die Besatzung der DK310, der kanadische Pilot Flight Lieutenant G. R. Wooll und der englische Navigator J. Fielden konnten die Schweiz wieder verlassen. Sie wurden gegen die deutsche Bf-109-Besatzung Villing und Scharf, sowie den Italiener Porta ausgetauscht._x000a__x000a_(http://www.warbird.ch/contento/Berichte/Landungen/BE/NotlandungnachtechnischerPanne/tabid/575/language/de-CH/Default.aspx)_x000a__x000a_&gt;RAF mission report, sortie (C/269)._x000a_F/L G.R. Wooll (pilot and 'L' Flt Cdr); F/S J. Fielden (nav)._x000a_Take off from Benson: ~09:25_x000a_Objective: Venice, Trieste, Pola &amp; Fiume; _x000a__x000a_Aircrew Report (after return from internment): When estimated position 60 mls from Venice starboard engine developed a glycol leak and we were forced to feather airscrew (23.5K, 12:00). Set course base. To maintain height over the Alps we had to flog the port engine at 2800 revs and +9 boost. Over estimated position Zurich we were sinking into cloud tops at 15K and good engine giving trouble with radiator temps and oil pressure. We decided we wouldn't make England so at 12:30 we S/C for unoccupied France or Spain. At 12:45 we had to feather port engine. We glided down through 10/10 cloud, estimated to be over Switzerland. We destroyed the IFF, logs &amp; W/T data. Crashlanded in a large field and tried to destroy aircraft but charges failed. Captured by Swiss Army. After a period of 4 months internment we were returned.&lt;_x000a__x000a_DK 310 had landed at Berne / Belp airfield to be interned in Switzerland. _x000a__x000a_After repairs and provisional painting of Swiss national markings it was later flown to KTA Emmen for inspection and analysis. It also seems to have been partly repainted there, showing a much lighter undersurface colour on available b/w pictures._x000a_It had an interesting fate in Switzerland after having been bought from the British in July 1944 and was only struck off charge in July 1951._x000a__x000a_(http://www.britmodeller.com/forums/index.php?/topic/38061-dh-98-mosquito-pr-iv-tamiya-172/page-2)"/>
    <x v="0"/>
    <x v="9"/>
    <m/>
    <m/>
    <x v="4"/>
    <m/>
    <m/>
    <n v="8"/>
    <x v="7"/>
    <x v="0"/>
    <n v="1"/>
    <s v="Front-Line"/>
    <x v="0"/>
    <x v="0"/>
    <n v="1"/>
  </r>
  <r>
    <n v="4325"/>
    <s v="DK297"/>
    <x v="4"/>
    <n v="105"/>
    <x v="0"/>
    <x v="3"/>
    <n v="25"/>
    <s v="August"/>
    <x v="1"/>
    <s v="25 August 1942"/>
    <x v="0"/>
    <s v="25.08.1942 1908 attack switching station 105 to Brauweiler from Horsham St. Faith . Lost without trace (BCL). F/L EA Costello-Bowen evd, W/O TJ Brown evd, My 90 year old friend (Sqn.Ldr.Tommy Broom, DFC**) wishes to greet you, for he and your father (V.G.Robson (George)) served together at Horsham St.Faith in August 1942. Towards the end of the month (25th) three Mosquitoes were detailed to attack power stations near Cologne. They were crewed by Roy Ralston and Sydney Clayton, George Parry and your father, and Costello-Bowen and Tommy. Tommy's Mosquito crashed after flying too low over the coast and hitting an electricity pylon at 250 mph. Both survived and reached Gibraltar safely a month later, after evading the Germans in Belgium and France and then crossing the Pyrenees - all thanks to some heroic Belgian, French and Basque Men and women. When this was happening, your father and George Parry were busy over Oslo bombing the Gestapo HQ there. Missing (Brauweller) 25.8.42 (Air Britain Serials)         The pilot Sgt Costello-Bowen went on to fly Mosquitos and flew many successful raids over enemy occupied Europe. However, on 25th August 1942 he took off in Mosquito DK297 `0` for ops to bomb a switching station at Brauweiler but hit high tensionpower cables while low flying, the Mosquito crashed through pine trees but despite this both. He and his Navigator W/O Tommy Broom survived, though Costello-Bowen was badly injured. Broom was unconcious but when he came around, he managed to help the injured pilot to the Belgian resistance and both crew made it back home via France &amp; Spain. For his courage and devotion to duty, Costello-Bowen, now a Flight Lieut, was awarded the AFC. (http://www.luftwaffe-bullet-board.com/viewtopic.php?p=77668&amp;highlight=mosquito#77668)_x000a__x000a_We took off from Horsham St Faith at 7.30 p.m. and went in formation to the Dutch Island at the mouth of the Scheldt where we split up and proceeded individually. Not long after crossing the coast and the islands, we were very low and brushed the tops of the trees. _x000a__x000a_A few minutes later after crossing another small wood, an electricity pylon suddenly loomed in front of us. We pulled up but the starboard engine struck the pylon at its top. Immediately the engine and the propeller stopped. The action of hitting the pylon jammed the controls. _x000a__x000a_We were eighty feet up and there was nothing we could do. We were doing about 250 mph and just had to wait until we hit the ground. I said to Costello-Bowen, ‘Well this is it’._x000a__x000a_It’s a funny thing, but neither of us was worried and we were very calm, although death stared us in the face. We lost height steadily and crossed a couple of fields. Then the pinewoods loomed up in front. We were bound to crash into them – this was about half a minute after hitting the pylon. _x000a__x000a_Just before we hit I instinctively released my safety harness; why I don’t know. Then we hit and everything went black; no physical pain, just darkness and I felt myself rolling over and over like a ball. I must have been unconscious for a time. [They had crashed in Paaltjesdreef Wood at Westmalle in the Belgian hamlet of Blauwhoeve]._x000a__x000a_When I awoke I was covered in branches and bits of aeroplane and there was a strong smell of petrol. I was amazed I had no injuries; not even a scratch. I must have been flung out of the top of the cockpit as I was right in the front with the nose of the aircraft. It was amazing that the aircraft did not catch fire or the bombs explode. The nose of the aircraft must have passed between two trees. How lucky can you be? _x000a__x000a_My next thought was Costello-Bowen. Although it was nearly dark, I found him in some wreckage about twenty yards away. He was unconscious and looked in poor shape. The rudder pedals had torn off both his shoes. After talking and patting his face for a few moments, he finally awoke. I lifted him up and half carried him about 400 yards away, where we both sat down. He gradually recovered and we were soon talking. We both felt very despondent at the thought of being made prisoners of war._x000a__x000a_See Martin Bowman: The Men Who Flew the Mosquito which has the remarkable story of how they made it back to Gibraltar on 21st September 1942, after crossing crossing France and Spain with one of the ‘escape lines’ run by the French Resistance._x000a__x000a_(http://ww2today.com/25th-august-1942-perils-of-low-level-mosquito-bombing)"/>
    <x v="0"/>
    <x v="8"/>
    <m/>
    <m/>
    <x v="4"/>
    <m/>
    <m/>
    <n v="8"/>
    <x v="7"/>
    <x v="0"/>
    <n v="1"/>
    <s v="Front-Line"/>
    <x v="4"/>
    <x v="0"/>
    <n v="1"/>
  </r>
  <r>
    <n v="5402"/>
    <s v="DD688"/>
    <x v="5"/>
    <n v="23"/>
    <x v="0"/>
    <x v="5"/>
    <n v="26"/>
    <s v="August"/>
    <x v="1"/>
    <s v="26/27 August 1942"/>
    <x v="1"/>
    <s v="Manston aerodrome, Kent. Overshot on landing and hit gun pit, two injured. Overshot landing at Manston 26.8.42 (Air Britain Serials) 26.08.42 23 Sqn. DD688 Manston aerodrome, Kent. Overshot on landing and struck gun pit.Two injured. (Mosquito Crash Log) F/L Kaluza and Sgt. Roberts (Squadron ORB)"/>
    <x v="2"/>
    <x v="3"/>
    <s v="Overshot"/>
    <m/>
    <x v="2"/>
    <m/>
    <m/>
    <n v="8"/>
    <x v="7"/>
    <x v="0"/>
    <n v="1"/>
    <s v="Front-Line"/>
    <x v="6"/>
    <x v="0"/>
    <n v="1"/>
  </r>
  <r>
    <n v="4437"/>
    <s v="W4070"/>
    <x v="3"/>
    <n v="105"/>
    <x v="0"/>
    <x v="3"/>
    <n v="27"/>
    <s v="August"/>
    <x v="1"/>
    <s v="27 August 1942"/>
    <x v="0"/>
    <s v="27.08.1942 1817 105 to Vegesack from Horsham St. Faith believed ditched at 5430N 0600E. Lost without trace, eventual 5430N 0600E (BCL). S/L RN Collins DFC +, P/O W May +, May found off Medemblik, Holland. After indentification committed to sea grave Hit sea and sank on return from Vegesack 5430N:0600E 27.8.42 (Air Britain Serials)"/>
    <x v="0"/>
    <x v="8"/>
    <m/>
    <m/>
    <x v="4"/>
    <m/>
    <m/>
    <n v="8"/>
    <x v="7"/>
    <x v="0"/>
    <n v="1"/>
    <s v="Front-Line"/>
    <x v="4"/>
    <x v="0"/>
    <n v="1"/>
  </r>
  <r>
    <n v="4448"/>
    <s v="DK303"/>
    <x v="4"/>
    <n v="105"/>
    <x v="0"/>
    <x v="3"/>
    <n v="29"/>
    <s v="August"/>
    <x v="1"/>
    <s v="29 August 1942"/>
    <x v="0"/>
    <s v="29.08.1942 1632 attack a power station 105 to Pont à Vendin from Horsham St. Faith shot down by FW190, crashed. into channel some 9miles off Dengeness, Kent (BCL). Sgt Atkinson +, Sgt Pomeroy inj, Pomeroy picked up by air-sea reacue launch, Atkinson no known grave 29.08.42 Ofw. Wilhelm Philipp: 22 ► 4./JG 26 Mosquito  15-20 km. S.E. Hastings: tiefflug 12.53 Film C. 2031/II Anerk: Nr. - Ditched 9m off Dungeness Kent 29.8.42 (Air Britain Serials) One of a pair of Mosquitos intercepted over the Somme estuary, the other crash-landed at Lympne. (JG 26 War Diary) BCL 1942 page 200._x000a_Sgt. Pomeroy inj_x000a_T/o 1632 Horsham, St. Faith to attack a power station.(Op: Pont á Vendin)._x000a_Shot down by Fw190's and crashed in the Channel some 9 miles off Dungeness, Kent._x000a_Sgt Pomeroy was picked up by an ASR Launch. A second Mosquito was badly shot about but managed to crash land at Lympe._x000a_From S.R. Scott's &quot;Mosquito Thunder&quot; Sgt Pomeroy lost a leg as a result of his injuries. DK303 was a/c &quot;V&quot;. W/C Edwards and obs P/O Robin Thomas ( P/O Cairns was away on leave) were in DK323 &quot;N&quot;, pages 35/7. (http://forum.12oclockhigh.net/showthread.php?p=182192&amp;highlight=Mosquito#post182192)"/>
    <x v="0"/>
    <x v="5"/>
    <s v="4./JG 26"/>
    <s v="JG 26"/>
    <x v="0"/>
    <s v="Philipp"/>
    <m/>
    <n v="8"/>
    <x v="7"/>
    <x v="0"/>
    <n v="1"/>
    <s v="Front-Line"/>
    <x v="4"/>
    <x v="0"/>
    <n v="1"/>
  </r>
  <r>
    <n v="2802"/>
    <s v="DD627"/>
    <x v="2"/>
    <n v="157"/>
    <x v="0"/>
    <x v="2"/>
    <n v="2"/>
    <s v="September"/>
    <x v="1"/>
    <s v="2 September 1942"/>
    <x v="0"/>
    <s v="Radwinter Essex, crashed soon after takeoff, two killed (Crash Log) Crashed after take-off Radwinter Essex 2.9.42 (Air Britain Serials) 02.09.42 157 Sqn. DD627 Radwinter, Essex. Crashed soon after take off. Two killed. (Mosquito Crash Log)"/>
    <x v="2"/>
    <x v="3"/>
    <s v="Crashed on takeoff"/>
    <m/>
    <x v="2"/>
    <m/>
    <m/>
    <n v="9"/>
    <x v="8"/>
    <x v="0"/>
    <n v="1"/>
    <s v="Front-Line"/>
    <x v="3"/>
    <x v="0"/>
    <n v="1"/>
  </r>
  <r>
    <n v="5490"/>
    <s v="DD679"/>
    <x v="5"/>
    <n v="23"/>
    <x v="0"/>
    <x v="5"/>
    <n v="3"/>
    <s v="September"/>
    <x v="1"/>
    <s v="3 September 1942"/>
    <x v="0"/>
    <s v="F/O Gordon Leonard Shemilt OK, possibly F/L Ernie Pullen, also OK. (http://www.rafcommands.com/forum/showthread.php?t=5753) Crashed on take-off Manston 3.9.42 (Air Britain Serials) 03.09.42 23 Sqn. DD679 Manston aerodrome. Taking off, collided with perimeter fence. (Mosquito Crash Log) ORB says local flying."/>
    <x v="2"/>
    <x v="2"/>
    <s v="Collision"/>
    <m/>
    <x v="2"/>
    <m/>
    <m/>
    <n v="9"/>
    <x v="8"/>
    <x v="0"/>
    <n v="1"/>
    <s v="Front-Line"/>
    <x v="6"/>
    <x v="0"/>
    <n v="1"/>
  </r>
  <r>
    <n v="5779"/>
    <s v="DK322"/>
    <x v="4"/>
    <n v="105"/>
    <x v="0"/>
    <x v="3"/>
    <n v="6"/>
    <s v="September"/>
    <x v="1"/>
    <s v="6 September 1942"/>
    <x v="0"/>
    <s v="06.09.1942 1502 105 to Frankfurt from Horsham St. Faith believed shot down by Fw Roden 12./JG1, crashed. near Tourinnes-la-Grosse (Brabant), 11km SSE Leuven 1830 (BCL). Sgt KC Pickett pow, Sgt HE Evans +, Evans buried in Heverlee War Cem 06.09.42 Fw. Roden: 1 ► 12./JG 1 Mosquito  41/2/8 F7: 9.000 m. 18.30 -Film C 2035/II Anerk: Nr. 1 Missing (Frankfurt) 6.9.42 (Air Britain Serials)"/>
    <x v="0"/>
    <x v="5"/>
    <s v="12./JG 1"/>
    <s v="JG 1"/>
    <x v="0"/>
    <s v="Roden"/>
    <m/>
    <n v="9"/>
    <x v="8"/>
    <x v="0"/>
    <n v="1"/>
    <s v="Front-Line"/>
    <x v="4"/>
    <x v="0"/>
    <n v="1"/>
  </r>
  <r>
    <n v="5786"/>
    <s v="DD686"/>
    <x v="5"/>
    <n v="23"/>
    <x v="0"/>
    <x v="5"/>
    <n v="7"/>
    <s v="September"/>
    <x v="1"/>
    <s v="7/8 September 1942"/>
    <x v="1"/>
    <s v="Crashed on take-off Manston 7.9.42 (Air Britain Serials) 07.09.42 23 Sqn. DD686 Manston aerodrome. Bounced on take off, aircraft sank into ground, undercarriage torn off. Crew OK. (Mosquito Crash Log) Sgt.T.  Paterson (Squadron, Sgt. E.R. Collier ORB)"/>
    <x v="2"/>
    <x v="3"/>
    <s v="Bounced on takeoff"/>
    <m/>
    <x v="2"/>
    <m/>
    <m/>
    <n v="9"/>
    <x v="8"/>
    <x v="0"/>
    <n v="1"/>
    <s v="Front-Line"/>
    <x v="6"/>
    <x v="0"/>
    <n v="1"/>
  </r>
  <r>
    <n v="7708"/>
    <s v="DK329"/>
    <x v="4"/>
    <n v="521"/>
    <x v="0"/>
    <x v="4"/>
    <n v="8"/>
    <s v="September"/>
    <x v="1"/>
    <s v="8 September 1942"/>
    <x v="0"/>
    <s v="08.09.42 Ltn. Strohal 12./JG 1 Mosquito  622 8D3: 9.200 m. 19.03 -Film C. 2035/II Anerk: Nr. 2* 12./JG 1 Missing on met flight 8.9.42 (Air Britain Serials) _x000a__x000a_Name: FARRELL, IVOR _x000a_Initials: I _x000a_Nationality: United Kingdom _x000a_Rank: Flight Sergeant (Pilot) _x000a_Regiment/Service: Royal Air Force Volunteer Reserve _x000a_Unit Text: 521 Sqdn. _x000a_Age: 20 _x000a_Date of Death: 08/09/1942 _x000a_Service No: 1169028 _x000a_Additional information: Son of Walter H. and Mary I. Farrell, of Northfield, Birmingham. _x000a_Casualty Type: Commonwealth War Dead _x000a_Grave/Memorial Reference: 21. B. 5. _x000a_Cemetery: REICHSWALD FOREST WAR CEMETERY _x000a__x000a_Name: VINCE, LEONARD DANIEL _x000a_Initials: L D _x000a_Nationality: United Kingdom _x000a_Rank: Sergeant (W.Op./Air Gnr.) _x000a_Regiment/Service: Royal Air Force Volunteer Reserve _x000a_Unit Text: 521 Sqdn. _x000a_Age: 20 _x000a_Date of Death: 08/09/1942 _x000a_Service No: 1251668 _x000a_Additional information: Son of Daniel James Vince and Alice Amy Vince, of Camberwell, London. _x000a_Casualty Type: Commonwealth War Dead _x000a_Grave/Memorial Reference: 21. B. 6. _x000a_Cemetery: REICHSWALD FOREST WAR CEMETERY _x000a__x000a_(CWGC)"/>
    <x v="0"/>
    <x v="5"/>
    <s v="12./JG 1"/>
    <s v="JG 1"/>
    <x v="0"/>
    <s v="Strohal"/>
    <m/>
    <n v="9"/>
    <x v="8"/>
    <x v="0"/>
    <n v="1"/>
    <s v="Front-Line"/>
    <x v="9"/>
    <x v="0"/>
    <n v="1"/>
  </r>
  <r>
    <n v="5790"/>
    <s v="DD683"/>
    <x v="5"/>
    <n v="23"/>
    <x v="0"/>
    <x v="5"/>
    <n v="8"/>
    <s v="September"/>
    <x v="1"/>
    <s v="8/9 September, 1942"/>
    <x v="1"/>
    <s v="YP-O. Tasked to Soesterberg, took off 23.44, 8 September 1942. F/O I.N. Stein: KIA, Sgt. H.G. Challiscombe: KIA (Tony Woods) 09.09.1942 Night intruder 23 to Soesterberg from Manston . Lost without trace (FCL). F/O IN Stein +, Sgt HG Challicombe +, no known graves  DD683, 'O'. Night intruder to Soesterberg. F/O I N Stein and Sgt H G Challicombe, both killed. Dived into sea 15m SE of Bradwell Bay 9.9.42 (Air Britain Serials) 09.09.42 23 Sqn. DD683 Crashed fifteen miles S.E. of Bradwell Bay, aircraft dived into sea. Cause not known. One killed, one injured. (Mosquito Crash Log) Challicombe's body reported washed ashore at Felixstowe (Squadron ORB). Karel Kuttelwascher had previously flown this aircraft"/>
    <x v="0"/>
    <x v="10"/>
    <m/>
    <m/>
    <x v="4"/>
    <m/>
    <m/>
    <n v="9"/>
    <x v="8"/>
    <x v="0"/>
    <n v="1"/>
    <s v="Front-Line"/>
    <x v="6"/>
    <x v="0"/>
    <n v="1"/>
  </r>
  <r>
    <n v="5787"/>
    <s v="DD684"/>
    <x v="5"/>
    <n v="23"/>
    <x v="0"/>
    <x v="5"/>
    <n v="8"/>
    <s v="September"/>
    <x v="1"/>
    <s v="8/9 September, 1942"/>
    <x v="1"/>
    <s v="YP-U. Tasked to Eindhoven, took off 23.58 8 September 1942. Sgt. A.M.F. Cook: KIA, Sgt. G.R. Wright RCAF: KIA (Tony Woods) 09.09.1942 Night intruder 23 over Holland from Manston . Lost without trace (FCL). Sgt GR Wright RCAF +, Sgt AMF Cook +, no known graves From Norman Franks' FCL 42/43: 8-9/9/1942 23 Sqn Mosquito II, DD684, 'U'. Night intruder over Holland. Sgt G R Wright RCAF and Sgt A M F Cook, both killed. Missing 9.9.42 (Air Britain Serials)"/>
    <x v="3"/>
    <x v="4"/>
    <m/>
    <m/>
    <x v="3"/>
    <m/>
    <m/>
    <n v="9"/>
    <x v="8"/>
    <x v="0"/>
    <n v="1"/>
    <s v="Front-Line"/>
    <x v="6"/>
    <x v="0"/>
    <n v="1"/>
  </r>
  <r>
    <n v="5880"/>
    <s v="DD689"/>
    <x v="5"/>
    <n v="23"/>
    <x v="0"/>
    <x v="5"/>
    <n v="8"/>
    <s v="September"/>
    <x v="1"/>
    <s v="8/9 September, 1942"/>
    <x v="1"/>
    <s v="YP-S. Tasked to Eindhoven. Took off 23.46, 8 September 1942. Ditched North Sea, F/Lt. N.A. Buchanan: KIA, F/O V.G. Brevis: ASR. 09.09.1942 Night intruder 23 to Eindhoven area from Manston ditched. Lost without trace 0200 (FCL). F/L NA Buchanan +, F/O VG Brewis ok, Buchanan died of exposure, no known grave (ORB says died of exposure), Brewis rescued (Markus) DD689, 'S'. Night intruder, Eindhoven area. Ditched 02.00. Pilot died of exposure but Navigator survived and was rescued. F/L N A Buchanan + F/O V G Brewis safe Missing 9.9.42 (Air Britain Serials) Brewis reported patrol had been uneventful."/>
    <x v="0"/>
    <x v="11"/>
    <m/>
    <m/>
    <x v="4"/>
    <m/>
    <m/>
    <n v="9"/>
    <x v="8"/>
    <x v="0"/>
    <n v="1"/>
    <s v="Front-Line"/>
    <x v="6"/>
    <x v="0"/>
    <n v="1"/>
  </r>
  <r>
    <n v="5782"/>
    <s v="DK326"/>
    <x v="4"/>
    <n v="105"/>
    <x v="0"/>
    <x v="3"/>
    <n v="19"/>
    <s v="September"/>
    <x v="1"/>
    <s v="19 September 1942"/>
    <x v="0"/>
    <s v="Anton-Rudolf Piffer 11./JG 1. 19.09.1942 1243 105 to Berlin from Horsham St. Faith crashed. S of Ankum, 17km NNW Bramsche (BCL). S/L NHE Messervy DFC +, P/O F Holland +, initial buried in Ev. Cem at Quakenbrück, now Rheinberg War Cem 19.09.42 Fw. Rudolf Piffer: 1► 11./JG 1 Mosquito  7349D9: 6.000 m. (Osnabrück) 14.41 Film C. 2035/II Anerk: Nr.1 GB-M, attacked with two other Mosquitos when climbing from 21,000 to 26,000 feet by an Fw 190 (sic) after formation emerged from cloud. (Mosquito Thunder) Missing (Berlin) 19.9.42 (Air Britain Serials)"/>
    <x v="0"/>
    <x v="5"/>
    <s v="11./JG 1"/>
    <s v="JG 1"/>
    <x v="0"/>
    <s v="Piffer"/>
    <m/>
    <n v="9"/>
    <x v="8"/>
    <x v="0"/>
    <n v="1"/>
    <s v="Front-Line"/>
    <x v="4"/>
    <x v="0"/>
    <n v="1"/>
  </r>
  <r>
    <n v="5881"/>
    <s v="DD671"/>
    <x v="5"/>
    <n v="23"/>
    <x v="0"/>
    <x v="5"/>
    <n v="23"/>
    <s v="September"/>
    <x v="1"/>
    <s v="23 September 1942"/>
    <x v="0"/>
    <s v="Sgt Deakyne (RCAF /USA) crashed while local flying, DD671. Crashed on overshoot Bradwell Bay 23.9.42 (Air Britain Serials) 23.09.42 23 Sqn. D0671 Crashed Bradwell Bay, overshot on one engine, crashed into field.  ORB says local flying, Deakyne badly hurt."/>
    <x v="2"/>
    <x v="2"/>
    <s v="Overshot"/>
    <m/>
    <x v="2"/>
    <m/>
    <m/>
    <n v="9"/>
    <x v="8"/>
    <x v="0"/>
    <n v="1"/>
    <s v="Front-Line"/>
    <x v="6"/>
    <x v="0"/>
    <n v="1"/>
  </r>
  <r>
    <n v="6547"/>
    <s v="W4095"/>
    <x v="2"/>
    <n v="151"/>
    <x v="0"/>
    <x v="2"/>
    <n v="24"/>
    <s v="September"/>
    <x v="1"/>
    <s v="24 September 1942"/>
    <x v="0"/>
    <s v="Crashed two miles east of Polebrook. (Mosquito Crash Log) Broke up in dive on air test 2m E of Polebrook 24.9.42 (Air Britain Serials)"/>
    <x v="2"/>
    <x v="2"/>
    <s v="Broke up"/>
    <m/>
    <x v="2"/>
    <m/>
    <m/>
    <n v="9"/>
    <x v="8"/>
    <x v="0"/>
    <n v="1"/>
    <s v="Front-Line"/>
    <x v="8"/>
    <x v="0"/>
    <n v="1"/>
  </r>
  <r>
    <n v="5783"/>
    <s v="DK325"/>
    <x v="4"/>
    <n v="105"/>
    <x v="0"/>
    <x v="3"/>
    <n v="25"/>
    <s v="September"/>
    <x v="1"/>
    <s v="25 September 1942"/>
    <x v="0"/>
    <s v="Claims 25-09-42 Uffz. R.Fenten I./JG5 2. and Uffz. E.Klein ? I./JG5 BCL says Fw 190. 25.09.1942 1413 attack Gestapo HQ building 105 to Oslo from Leuchars shot down by Fw 190. over Oslofjord (BCL). F/S GK Carter +, Sgt WS Young +, buried in Oslo Western Civil Cem Shot down by Bf109 over OslofJord 26.9.42 (Air Britain Serials)"/>
    <x v="0"/>
    <x v="5"/>
    <s v="I./JG 5"/>
    <s v="JG 5"/>
    <x v="0"/>
    <s v="Fenten"/>
    <m/>
    <n v="9"/>
    <x v="8"/>
    <x v="0"/>
    <n v="1"/>
    <s v="Front-Line"/>
    <x v="4"/>
    <x v="0"/>
    <n v="1"/>
  </r>
  <r>
    <n v="2824"/>
    <s v="W4083"/>
    <x v="7"/>
    <n v="264"/>
    <x v="0"/>
    <x v="2"/>
    <n v="29"/>
    <s v="September"/>
    <x v="1"/>
    <s v="29 September 1942"/>
    <x v="0"/>
    <s v="Engine cut on overshoot flew into ground on approach 1m S of Colerne 29.9.42 (Air Britain Serials) 29.09.42 264 Sqn. W4083 Crashed one mile due north of Colerne. Engine failure on overshoot. Two injured. (Mosquito Crash Log)"/>
    <x v="2"/>
    <x v="3"/>
    <s v="Engine failure"/>
    <m/>
    <x v="2"/>
    <m/>
    <m/>
    <n v="9"/>
    <x v="8"/>
    <x v="0"/>
    <n v="1"/>
    <s v="Front-Line"/>
    <x v="10"/>
    <x v="0"/>
    <n v="1"/>
  </r>
  <r>
    <n v="2840"/>
    <s v="DD639"/>
    <x v="2"/>
    <n v="264"/>
    <x v="0"/>
    <x v="2"/>
    <n v="2"/>
    <s v="October"/>
    <x v="1"/>
    <s v="2 October 1942"/>
    <x v="0"/>
    <s v="Squadron Leader Phillip Trevor Parsons. He was killed on the 02.10.42. serving with 264 squadron at Colerne, possibly in mosquito dd639. (Tom Stone on RAF Commands Forum) DD639 and the other crew member I have is Harding PA. (Dave W on same forum.) Flew into hangar Colerne 2.10.43 (Air Britain Serials) 02.10.42 264 Sqn. DD639 Colerne aerodrome. Swung on approach, stalled, attempted to climb over hangar and crashed. Two killed. (Mosquito Crash Log)"/>
    <x v="2"/>
    <x v="3"/>
    <s v="Swung on landing"/>
    <m/>
    <x v="2"/>
    <m/>
    <m/>
    <n v="10"/>
    <x v="9"/>
    <x v="0"/>
    <n v="1"/>
    <s v="Front-Line"/>
    <x v="10"/>
    <x v="0"/>
    <n v="1"/>
  </r>
  <r>
    <n v="5784"/>
    <s v="DK339"/>
    <x v="4"/>
    <n v="105"/>
    <x v="0"/>
    <x v="3"/>
    <n v="9"/>
    <s v="October"/>
    <x v="1"/>
    <s v="9 October 1942"/>
    <x v="0"/>
    <s v="On October 10 1942 Mosquito Mk IV DK 339 from No 105 Sqd was shot down near the town of Sint-Truiden ( St-Trond in French ) by Fw Fritz Timm from 12/JG1 during an ops to Duisburg. Both crewmembers were killed , pilot W/O Bools Charles RK MID and navigator Sgt George WR Jackson. (internet) 09.10.1942 0525 105 to Duisburg from Marham shot down by Fw Fritz Timm 12./JG1. Lost without trace (BCL). W/O CRK Bools MiD +, Sgt GW Jackson +, both buried in Heverlee War Cem Belgium 09.10.42 Fw. Fritz Timm: 1► 12./JG 1 Mosquito  - 08.05 Film C. 2035/II Anerk: Nr.3 Missing (Duisburg) 9.10.42 (Air Britain Serials)"/>
    <x v="0"/>
    <x v="5"/>
    <s v="12./JG 1"/>
    <s v="JG 1"/>
    <x v="0"/>
    <s v="Timm"/>
    <m/>
    <n v="10"/>
    <x v="9"/>
    <x v="0"/>
    <n v="1"/>
    <s v="Front-Line"/>
    <x v="4"/>
    <x v="0"/>
    <n v="1"/>
  </r>
  <r>
    <n v="5785"/>
    <s v="DK317"/>
    <x v="4"/>
    <n v="105"/>
    <x v="0"/>
    <x v="3"/>
    <n v="11"/>
    <s v="October"/>
    <x v="1"/>
    <s v="11 October 1942"/>
    <x v="0"/>
    <s v="11.10.1942 1640 105 to Hannover from Marham . Lost without trace (BCL). S/L JGL Knowles +, P/O CDA Gartside +, no known graves, see also DZ/DK340 and DZ341 11.10.42 Uffz. Max Kolschek: 2 4./JG 1 Mosquito  westl. Hoek-van-Holland 19.05 Reference: JG 1 List f. 631 First flown operationally by 105 Sqdn 12Aug42 (Wiesbaden) DK317 was one of three 105 Sqdn Mosquitoes lost on this operation. See: DZ340; DZ341. Airborne 1640 11Oct42 from Marham, borrowed by 139 Sqdn. Lost without trace. Both airmen are commemorated on the Runnymede Memorial S/L J.G.L.Knowles KIA P/O C.D.A.Gartside KIA (Lost Bombers) Missing (Hannover) 11.10.42 (Air Britain Serials)"/>
    <x v="0"/>
    <x v="5"/>
    <s v="4./JG 1"/>
    <s v="JG 1"/>
    <x v="0"/>
    <s v="Kolschek"/>
    <m/>
    <n v="10"/>
    <x v="9"/>
    <x v="0"/>
    <n v="1"/>
    <s v="Front-Line"/>
    <x v="4"/>
    <x v="0"/>
    <n v="1"/>
  </r>
  <r>
    <n v="5802"/>
    <s v="DZ340"/>
    <x v="4"/>
    <n v="105"/>
    <x v="0"/>
    <x v="3"/>
    <n v="11"/>
    <s v="October"/>
    <x v="1"/>
    <s v="11 October 1942"/>
    <x v="0"/>
    <s v="11.10.1942 1641 105 to Hannover from Marham hit by FLAK near Leeuwarden, crash landed on return. at Marham airfield (BCL). P/O PWT Rowland ok, P/O RL Reily ok, see also DZ341 and DK317, this plane named DK340 in BCL Hit by flak Leeuwarden and crashlanded at Marham 11.10.42 (Air Britain Serials)"/>
    <x v="1"/>
    <x v="1"/>
    <m/>
    <m/>
    <x v="1"/>
    <m/>
    <m/>
    <n v="10"/>
    <x v="9"/>
    <x v="0"/>
    <n v="1"/>
    <s v="Front-Line"/>
    <x v="4"/>
    <x v="0"/>
    <n v="1"/>
  </r>
  <r>
    <n v="5789"/>
    <s v="DZ341"/>
    <x v="4"/>
    <n v="105"/>
    <x v="0"/>
    <x v="3"/>
    <n v="11"/>
    <s v="October"/>
    <x v="1"/>
    <s v="11 October 1942"/>
    <x v="0"/>
    <s v="11.10.1942 1641 105 to Hannover from Marham shot down by Uffz Kirchner 5./JG1 and crashed. at Oudenrijn, 1km WSW Utrecht (BCL). F/L J Lang pow, P/O RP Thomas pow, see also DK/DZ340 and DK317 11.10.42 Uffz. Günther Kirchner: 3 5./JG 1 Mosquito  2 km. westl. Utrecht 18.32 Reference: JG 1 List f. 631 Shot down from 28,000 feet (The Mossie 29) Missing (Hannover) 11.10.42 (Air Britain Serials)"/>
    <x v="0"/>
    <x v="5"/>
    <s v="5./JG 1"/>
    <s v="JG 1"/>
    <x v="0"/>
    <s v="Kirchner"/>
    <m/>
    <n v="10"/>
    <x v="9"/>
    <x v="0"/>
    <n v="1"/>
    <s v="Front-Line"/>
    <x v="4"/>
    <x v="0"/>
    <n v="1"/>
  </r>
  <r>
    <n v="6682"/>
    <s v="DD784"/>
    <x v="2"/>
    <s v="19MU"/>
    <x v="0"/>
    <x v="6"/>
    <n v="15"/>
    <s v="October"/>
    <x v="1"/>
    <s v="15 October 1942"/>
    <x v="0"/>
    <s v="Mosquito II - DD784 - 19 MU - broke up in air Pen-y-Coedcae, near Pontypridd, Glamorganshire (already as a casualty on this a/c: F/Lt [Pilot] C.M.B. SYMONS - 41628 [from Canada]). J.W. Allison...Bridgend, Mid Glamorgan.(http://www.rafcommands.com/forum/showthread.php?p=39556&amp;highlight=Mosquito#post39556) Lost tail recovering from dive Pen-y-Coedcae Glam. 15.10.42 (Air Britain Serials) 15.10.42 19 MU. DD784 Aircraft climbed, pilot put the aircraft into a high speed dive, tail unit broke away on recovery. Crashed at Pen-y-Coedcae, near Pontypridd. (Mosquito Crash Log)"/>
    <x v="2"/>
    <x v="2"/>
    <s v="Broke up"/>
    <m/>
    <x v="2"/>
    <m/>
    <m/>
    <n v="10"/>
    <x v="9"/>
    <x v="0"/>
    <n v="1"/>
    <s v="Support Unit"/>
    <x v="11"/>
    <x v="0"/>
    <n v="1"/>
  </r>
  <r>
    <n v="5028"/>
    <s v="W4058"/>
    <x v="0"/>
    <s v="1PRU/1PRU"/>
    <x v="0"/>
    <x v="0"/>
    <n v="17"/>
    <s v="October"/>
    <x v="1"/>
    <s v="17 October 1942"/>
    <x v="0"/>
    <s v="Does anybody know anything about a crashed allied supply aircraft in the area of UNDRUMSDAL, VESTFOLD. The crash should have taken place in the autumn of 1941 or 1942. &quot;Acording to newly received information this took place at mid-day 17/10 1942. The aircraft exploded mid-air.&quot; (http://f16.parsimony.net/forum28300/messages/9808.htm) Mosquito - 1PRU - Photorecce Trondheim. F/Lt D. Higson and P/O J.D. Hayes are buried in Oslo (Vestre Gravlund). Regards from Holland, Henk. (http://f16.parsimony.net/forum28300/messages/9813.htm) Missing from PR mission to Oslo 17.10.42 (Air Britain Serials)"/>
    <x v="3"/>
    <x v="4"/>
    <m/>
    <m/>
    <x v="3"/>
    <m/>
    <m/>
    <n v="10"/>
    <x v="9"/>
    <x v="0"/>
    <n v="1"/>
    <s v="Front-Line"/>
    <x v="0"/>
    <x v="0"/>
    <n v="2"/>
  </r>
  <r>
    <n v="5804"/>
    <s v="DZ313"/>
    <x v="4"/>
    <n v="105"/>
    <x v="0"/>
    <x v="3"/>
    <n v="20"/>
    <s v="October"/>
    <x v="1"/>
    <s v="20 October 1942"/>
    <x v="0"/>
    <s v="20.10.1942 1200 105 to Hannover from Marham . Lost without trace (BCL). F/S LW Deeth +, W/O FEM Hicks +, both buried at Sage War Cem AIRCRAFT OF THE ROYAL AIR FORCE 1939-1945: DE HAVILLAND DH.98 MOSQUITO. Mosquito B Mark IV Series 2, DZ313, in flight shortly before delivery to No. 105 Squadron RAF at Horsham St Faith, Norfolk, as ‘GB-E’. (Imperial War Museum Photo E(MOS) 884 ) Lost on its first operation. Airborne 1200 20Oct42 from Marham on a cloud-cover attack on Hannover. Cause of loss and crash-site not established. Both airmen are buried in the Sage War Cemetery. F/S L.W.Deeth KIA W/O F.E.M.Hicks KIA (Lost Bombers) Missing (Hannover) 20.10.42 (Air Britain Serials)"/>
    <x v="3"/>
    <x v="4"/>
    <m/>
    <m/>
    <x v="3"/>
    <m/>
    <m/>
    <n v="10"/>
    <x v="9"/>
    <x v="0"/>
    <n v="1"/>
    <s v="Front-Line"/>
    <x v="4"/>
    <x v="0"/>
    <n v="1"/>
  </r>
  <r>
    <n v="5808"/>
    <s v="DZ343"/>
    <x v="4"/>
    <n v="105"/>
    <x v="0"/>
    <x v="3"/>
    <n v="23"/>
    <s v="October"/>
    <x v="1"/>
    <s v="23 October 1942"/>
    <x v="0"/>
    <s v="23.10.1942 1253 105 to Hengelo from Marham believed shot down by light FLAK, , eyewitness saw plane in flames and explosion on impact. near Raard, 3km WSW Dokkum 1502 (BCL). S/L JC Simpson MiD +, F/L CB Walter +, both buried in Westdongeradeel (Raard) Protestant Cem Missing (Rengelo) 23.10.42 (Air Britain Serials)"/>
    <x v="0"/>
    <x v="1"/>
    <m/>
    <m/>
    <x v="1"/>
    <m/>
    <m/>
    <n v="10"/>
    <x v="9"/>
    <x v="0"/>
    <n v="1"/>
    <s v="Front-Line"/>
    <x v="4"/>
    <x v="0"/>
    <n v="1"/>
  </r>
  <r>
    <n v="5809"/>
    <s v="DK316"/>
    <x v="4"/>
    <n v="105"/>
    <x v="0"/>
    <x v="3"/>
    <n v="30"/>
    <s v="October"/>
    <x v="1"/>
    <s v="30 October 1942"/>
    <x v="0"/>
    <s v="30.10.1942 1148 105 to Lingen-Ems from Marham shot down by Flak and crashed. into California weg, Den Helder 1420 (BCL). Sgt EL Simon +, Sgt TW Balmforth +, both buried in Bergen op Zoom War Cem Missing (Lingen) 30.10.42 (Air Britain Serials)"/>
    <x v="0"/>
    <x v="1"/>
    <m/>
    <m/>
    <x v="1"/>
    <m/>
    <m/>
    <n v="10"/>
    <x v="9"/>
    <x v="0"/>
    <n v="1"/>
    <s v="Front-Line"/>
    <x v="4"/>
    <x v="0"/>
    <n v="1"/>
  </r>
  <r>
    <n v="7309"/>
    <s v="DZ346"/>
    <x v="4"/>
    <s v="1655MTU"/>
    <x v="0"/>
    <x v="7"/>
    <n v="31"/>
    <s v="October"/>
    <x v="1"/>
    <s v="31 October 1942"/>
    <x v="0"/>
    <s v="Aircraft crashed in bad visibility half a mile south of Norton Church, Suffolk. Mosquito DZ346 of 1655 MCU; hit tree and crashed in bad weather conditions ½ mile S of Norton Church, 6 miles from Bury St.Edmunds, about 1155h. F/O 120123 David Hulme HORNBY, (Observer) reported to have crashed near Norton, Bury St Edmunds Suffolk on 31-10-42. Parents lived in Wanstead North London, buried in City of London Cemetery. Killed in same accident was Sgt (Pilot) William L. RHYS - 1380898. (Henk Welting http://www.rafcommands.com/forum/showthread.php?t=6817) Crashed in bad visibility Norton Church Suffolk 31.10.42 (Air Britain Serials) 31.10.42 1655 MTU. DZ346 Aircraft crashed in bad visibility half a mile south of Noiton Church, Suffolk. (Mosquito Crash Log)"/>
    <x v="2"/>
    <x v="2"/>
    <s v="Bad Visibility"/>
    <m/>
    <x v="2"/>
    <m/>
    <m/>
    <n v="10"/>
    <x v="9"/>
    <x v="0"/>
    <n v="1"/>
    <s v="Support Unit"/>
    <x v="12"/>
    <x v="0"/>
    <n v="1"/>
  </r>
  <r>
    <n v="5810"/>
    <s v="DK328"/>
    <x v="4"/>
    <n v="105"/>
    <x v="0"/>
    <x v="3"/>
    <n v="7"/>
    <s v="November"/>
    <x v="1"/>
    <s v="7 November 1942"/>
    <x v="0"/>
    <s v="07.11.1942 1256 attack 5000ton merchant ship &quot;Elsa Essberger&quot;105 to Anti Shipping from Marham no info. off the entrance of Gironde (BCL). F/L AN Bristow pow, F/L BW Marshall pow, Elsa Essberger along with U 373 was attacked by Liberator AM924 D/120 on 11 January 1942. Following this attack it was learned from intelligence sources that the Elsa Essberger had arrived at El Ferrol in a damaged condition at mid-day on 12 January and was making every effort to discharge her cargo into small ships for transit to France (via Bayonne). She remained there for a little less that two months eventually breaking out during the night of 8 March. From then onwards she disappeared and was not seen again until 5 April, when from a PRU photograph of Bordeaux, she was identified lying alondside the Customs House Quay. By October 1942 she was being loaded with cargo of machine tools destined for Japan, and as Elsa Essberger was setting sail on 7 November, a heavy attack was made on Bordeaux by aircraft of Bomber and Coastal Commands..The ship was hit by bombs and cannon fire, being damaged to such an extent that she could not continue her journey. She was finally scuttled in the Gironde estuary in August 1944 as Allied troops approached Bordeaux. (Peter Clare on the 12 O'Clock High! board - original question was: &quot;On 7th November 1942 six Mossies of 105. Sqn flew their first anti-shipping mission against two ships anchored at River Gironde: 'Sperrbracher' and 5000-toner 'Elsa Esseberger'. Both ships were reported to have been hit but did they actually sink?&quot;) Missing from attack on shipping in Gironde 8.11.42 (Air Britain Serials)"/>
    <x v="0"/>
    <x v="1"/>
    <m/>
    <m/>
    <x v="1"/>
    <m/>
    <m/>
    <n v="11"/>
    <x v="10"/>
    <x v="0"/>
    <n v="1"/>
    <s v="Front-Line"/>
    <x v="4"/>
    <x v="0"/>
    <n v="1"/>
  </r>
  <r>
    <n v="5811"/>
    <s v="DK301"/>
    <x v="4"/>
    <n v="105"/>
    <x v="0"/>
    <x v="3"/>
    <n v="8"/>
    <s v="November"/>
    <x v="1"/>
    <s v="8 November 1942"/>
    <x v="0"/>
    <s v="08.11.1942 Training 105 from Marham crash landed after undercarriage failed. at Abbey Farm, near Marham airfield (BCL). Crashed in forced landing near Marham 8.11.42 (Air Britain Serials) 08.11.42 105 Sqn. DK3O1 Crashed at Abbey Farm, Marham, Norfolk. Belly landed in field, under carriage would not come down. (Mosquito Crash Log)"/>
    <x v="2"/>
    <x v="2"/>
    <s v="Undercarriage failed"/>
    <m/>
    <x v="2"/>
    <m/>
    <m/>
    <n v="11"/>
    <x v="10"/>
    <x v="0"/>
    <n v="1"/>
    <s v="Front-Line"/>
    <x v="4"/>
    <x v="0"/>
    <n v="1"/>
  </r>
  <r>
    <n v="5813"/>
    <s v="DZ320"/>
    <x v="4"/>
    <n v="105"/>
    <x v="0"/>
    <x v="3"/>
    <n v="13"/>
    <s v="November"/>
    <x v="1"/>
    <s v="13 November 1942"/>
    <x v="0"/>
    <s v="13.11.1942 1208 attack the &quot;Neumark&quot;105 to Vlissingen from Marham hit by FLAK and crashed. near Oostkapelle (Zeeland) (BCL). F/O CA Graham RAAF +, F/O RFL Anderson RCAF +, both lie in Vlissingen Northern Cem See details at http://www.wingstovictory.nl/database/database_detail.php?wtv_id=199 Missing from attack on ships off Vlissingen 13.11.42 (Air Britain Serials)"/>
    <x v="0"/>
    <x v="1"/>
    <m/>
    <m/>
    <x v="1"/>
    <m/>
    <m/>
    <n v="11"/>
    <x v="10"/>
    <x v="0"/>
    <n v="1"/>
    <s v="Front-Line"/>
    <x v="4"/>
    <x v="0"/>
    <n v="1"/>
  </r>
  <r>
    <n v="3410"/>
    <s v="DZ361"/>
    <x v="4"/>
    <s v="1655MTU/105"/>
    <x v="0"/>
    <x v="3"/>
    <n v="13"/>
    <s v="November"/>
    <x v="1"/>
    <s v="13 November 1942"/>
    <x v="0"/>
    <s v="13.11.1942 1208 attack the &quot;Neumark&quot;105 to Vlissingen from Marham hit by FLAK and crashed. near Ritthem (Zeeland) 1245 (BCL). F/S N Booth +, Sgt FA Turner +, both lie in Vlissingen Northern Cem &quot;Serial Range DZ340 - DZ388. 48 Mosquito B.Mk1Z Series 11. Powered by Merlin 21/23 engines. Part of the batch of 250 (except for four conv.to PR.MkV111 and four conv. to NFXV) delivered by De Havilland (Hatfield). Lost on its first operational sortie. DZ361 was one of two 105 Sqdn Mosquitos lost on this operation. See: DZ320. Airborne 1208 13Nov42 from Marham to attack the 'Neumark'. Shot down by Flak and crashed 1245 near Ritthem (Zeeland), 3 km E of Vlissingen, where the crew are buried in the Northern Cemetery, alongside their Squadron comrades from DZ320. F/S N.Booth KIA Sgt F.A.Turner KIA &quot; (Chorley via Lost Bombers) See details at http://www.wingstovictory.nl/database/database_detail.php?wtv_id=198 Missing 13.11.42 (Air Britain Serials)"/>
    <x v="0"/>
    <x v="1"/>
    <m/>
    <m/>
    <x v="1"/>
    <m/>
    <m/>
    <n v="11"/>
    <x v="10"/>
    <x v="0"/>
    <n v="1"/>
    <s v="Front-Line"/>
    <x v="4"/>
    <x v="0"/>
    <n v="2"/>
  </r>
  <r>
    <n v="5894"/>
    <s v="DD797"/>
    <x v="2"/>
    <n v="23"/>
    <x v="1"/>
    <x v="5"/>
    <n v="26"/>
    <s v="November"/>
    <x v="1"/>
    <s v="26 November 1942"/>
    <x v="0"/>
    <s v="Crashed after take-off West Mersea Essex 26.11.42 (Air Britain Serials) 26.11.42 23 Sqn. DD797 Crashed at West Mersea Island, Essex. Faulty instrument flying. (Mosquito Crash Log) CRIDGE,  GM,  1317574 (Geoff's Database of CWGC casualties) Sgt. Hutt (ORB) Duncan Stuart Hutt RCAF (http://no23squadron.wordpress.com/page/3/)"/>
    <x v="2"/>
    <x v="3"/>
    <s v="Pilot error"/>
    <m/>
    <x v="2"/>
    <m/>
    <m/>
    <n v="11"/>
    <x v="10"/>
    <x v="0"/>
    <n v="1"/>
    <s v="Front-Line"/>
    <x v="6"/>
    <x v="0"/>
    <n v="1"/>
  </r>
  <r>
    <n v="6186"/>
    <s v="DD741"/>
    <x v="2"/>
    <n v="85"/>
    <x v="0"/>
    <x v="2"/>
    <n v="28"/>
    <s v="November"/>
    <x v="1"/>
    <s v="28 November 1942"/>
    <x v="0"/>
    <s v="AC1 R.E. Howse would seem a likely candidate as other casualties at Hunsdon have also been registered at Bishop's Stortford. (http://www.rafcommands.com/forum/showthread.php?p=33861&amp;highlight=Mosquito#post33861) Crashed on take-off Hunsdon 28.11.42 (Air Britain Serials) 28.11.42 85 Sqn. 0D741 Hunsdon aerodrome. Crash landed straight ahead after engine failure on take off. One killed. (Mosquito Crash Log)"/>
    <x v="2"/>
    <x v="3"/>
    <s v="Engine failure"/>
    <m/>
    <x v="2"/>
    <m/>
    <m/>
    <n v="11"/>
    <x v="10"/>
    <x v="0"/>
    <n v="1"/>
    <s v="Front-Line"/>
    <x v="13"/>
    <x v="0"/>
    <n v="1"/>
  </r>
  <r>
    <n v="5815"/>
    <s v="DZ369"/>
    <x v="4"/>
    <n v="105"/>
    <x v="0"/>
    <x v="3"/>
    <n v="28"/>
    <s v="November"/>
    <x v="1"/>
    <s v="28 November 1942"/>
    <x v="0"/>
    <s v="28.11.1942 Training 105 from Marham crashed on single engine approach . at Molesworth airfield, Nottinghamshire (BCL). W/O TR Wiliams inj, Sgt JW Egan +, no further info. Overshot landing at Molesworth 28.11.42 (Air Britain Serials) 28.11.42 105 Sqn. DZ369 Molesworth. Overshot landing on one engine. One killed, one injured. (Mosquito Crash Log)"/>
    <x v="2"/>
    <x v="2"/>
    <s v="Overshot"/>
    <m/>
    <x v="2"/>
    <m/>
    <m/>
    <n v="11"/>
    <x v="10"/>
    <x v="0"/>
    <n v="1"/>
    <s v="Front-Line"/>
    <x v="4"/>
    <x v="0"/>
    <n v="1"/>
  </r>
  <r>
    <n v="5896"/>
    <s v="DD712"/>
    <x v="5"/>
    <n v="23"/>
    <x v="0"/>
    <x v="5"/>
    <n v="28"/>
    <s v="November"/>
    <x v="1"/>
    <s v="28/29 November 1942"/>
    <x v="1"/>
    <s v="Night 28-29. November 1942_x000a_RAF 11 Group: Night-Intruder_x000a__x000a_RAF 11 Gp. 418 Sqn. 1 Mosquito II 20.30- Intruder 0 - 0 - 0 n/a 1 Cat.Em Lost Tasked to Cognac Area_x000a__x000a_Cat.Em 28.11.42 F/Lt. R.H. Williamson: KIA 11 Group 418 Sqn. Mosquito II: DD712 TH-R Intruder to Cognac_x000a_Cat.Em 28.11.42 P/O N.A. Lavers: KIA 11 Group 418 Sqn. Mosquito II: DD712 TH-R Intruder to Cognac_x000a__x000a__x000a_418 crew on a 23 squadron aircraft? (above from Tony Wood's site, transcribed from original Claims &amp; Losses summary)_x000a__x000a_29.11.1942 Intruder Sortie 23 to Cognac region from Bradwell Bay . Cognac region, without trace (FCL). F/L RH Williamson +, P/O NA Lavers +, both crew buried in Crouin Cem, Cognac_x000a__x000a_A photo in Mosquito Aces of World War 2 shows this aircraft as YP-R on 23 Squadron, in all-over black colour scheme. CWGC lists Lavers as having been on 23 Squadron, not 418. Missing 29.11.42 (Air Britain Serials)"/>
    <x v="3"/>
    <x v="4"/>
    <m/>
    <m/>
    <x v="3"/>
    <m/>
    <m/>
    <n v="11"/>
    <x v="10"/>
    <x v="0"/>
    <n v="1"/>
    <s v="Front-Line"/>
    <x v="6"/>
    <x v="0"/>
    <n v="1"/>
  </r>
  <r>
    <n v="4413"/>
    <s v="DD782"/>
    <x v="2"/>
    <n v="25"/>
    <x v="0"/>
    <x v="2"/>
    <n v="30"/>
    <s v="November"/>
    <x v="1"/>
    <s v="30 November 1942"/>
    <x v="0"/>
    <s v="Crashed on approach Church Fenton 30.11.42 (Air Britain Serials) 30.11.42 25 Sqn. DD782 Crashed one mile west of Church Fenton. Stalled on final approach. Crew OK. (Mosquito Crash Log)"/>
    <x v="2"/>
    <x v="3"/>
    <s v="Stalled"/>
    <m/>
    <x v="2"/>
    <m/>
    <m/>
    <n v="11"/>
    <x v="10"/>
    <x v="0"/>
    <n v="1"/>
    <s v="Front-Line"/>
    <x v="14"/>
    <x v="0"/>
    <n v="1"/>
  </r>
  <r>
    <n v="1176"/>
    <s v="DZ371"/>
    <x v="4"/>
    <s v="105/139"/>
    <x v="0"/>
    <x v="3"/>
    <n v="6"/>
    <s v="December"/>
    <x v="1"/>
    <s v="6 December 1942"/>
    <x v="0"/>
    <s v="06.12.1942 1121 139 to Eindhoven from Marham hit by FLAK and crashed on home leg. off Den Helder into North Sea (BCL). F/O JE O´Grady RCAF +, Sgt GW Lewis +, no known graves Hit by flak and crashed in sea returning from Eindhoven 6.12.42 (Air Britain Serials)"/>
    <x v="0"/>
    <x v="1"/>
    <m/>
    <m/>
    <x v="1"/>
    <m/>
    <m/>
    <n v="12"/>
    <x v="11"/>
    <x v="0"/>
    <n v="1"/>
    <s v="Front-Line"/>
    <x v="15"/>
    <x v="0"/>
    <n v="2"/>
  </r>
  <r>
    <n v="5816"/>
    <s v="DZ314"/>
    <x v="4"/>
    <n v="105"/>
    <x v="0"/>
    <x v="3"/>
    <n v="8"/>
    <s v="December"/>
    <x v="1"/>
    <d v="1942-12-08T00:00:00"/>
    <x v="0"/>
    <s v="08.12.1942 1158 105 to Den Helder from Marham . Lost without trace (BCL). F/O SPL Johnson pow, Sgt EC Draper pow, Missing (Den Helder) 9.1.43 (Air Britain Serials)    Waddenzee (8km NO Den Helder) http://docs.google.com/viewer?a=v&amp;q=cache:c6lSLEcwr9AJ:www.defensie.nl/_system/handlers/generaldownloadHandler.ashx%3Ffilename%3D/media/Inventaris%2520Delachaux_tcm46-170845.pdf+42-30606+423rd+bomb+squadron&amp;hl=en&amp;gl=ca&amp;pid=bl&amp;srcid=ADGEESgujm028axC-3_Jk7yYv8SPbkFzhs8hbl9AkI4tFiSoCOuoy7cIKti34EPzxrXGQnNaOBMjZTGfIVKcdPfKM3Bz-QYymLWXrjMmdE149z1VEl0OUtLO1UeikQJSDOIs6YZ-Af78&amp;sig=AHIEtbTQMYCrVYd0uajRx4TQDoXwRmj6rw_x000a_Shot down by Marine flak (http://airwar.texlaweb.nl/)"/>
    <x v="0"/>
    <x v="1"/>
    <m/>
    <m/>
    <x v="1"/>
    <m/>
    <m/>
    <n v="12"/>
    <x v="11"/>
    <x v="0"/>
    <n v="1"/>
    <s v="Front-Line"/>
    <x v="4"/>
    <x v="0"/>
    <n v="1"/>
  </r>
  <r>
    <n v="7599"/>
    <s v="DZ358"/>
    <x v="4"/>
    <n v="540"/>
    <x v="0"/>
    <x v="0"/>
    <n v="8"/>
    <s v="December"/>
    <x v="1"/>
    <s v="8 December 1942"/>
    <x v="0"/>
    <s v="A mission in December 1942 went wrong when first one engine failed over Austria and then the other started to show signs of failure over Belgium. Stan Hope navigator. (http://www.war-experience.org/collections/air/alliedbrit/hope/) Took off RAF Benson. Ran out of fuel and was abandoned on the return from Vienna at 17:34 hrs. 08Dec42 (sortie C/669). P/O Mckay and F/S Hope took of from Benson in Mosquito DZ358 to make a photo recon of Vienna, Graz and Linz area but failed to return. No news has yet been received of them or the aircraft. This loss will be greatly felt by the Sqn as this young New Zealander pilot was so full of enthusiasm for his work and there was literally no holding him back and he quickly earned himself the title of &quot;Presser-on McKay&quot;. Source: Diary of Senior Photographic Interpretor 1 PRU. (Ross McNeil) P/O F.W. McKAY - NZ411424 - L3/85, F/Sgt L.B.H. HOPE - NZ40940 - 357/24510 (Henk Welting) PR.IV DZ358 was returning from a photo-reconnaissance flight to Salzburg when the starboard engine overheated (due to a coolant leak) and had to be shut down. The aircraft flew on one engine as far as Belgium where the navigator (W/O S.F. Hope) bailed out near Halle, SW of Brussels. The pilot (Fg Off McKay - a New Zealander) abandoned the aircraft shortly afterwards, DZ358 probably crashing somewhere between Halle and Ninove. W/O Hope managed to reach Enghien where he caught a train to Brussels before being captured at the Spanish Frontier a month later. (Ian Thirsk) Ran out of fuel and abandoned returning from Vienna 8.12.42 not located (Air Britain Serials)"/>
    <x v="0"/>
    <x v="12"/>
    <s v="Engine failure"/>
    <m/>
    <x v="4"/>
    <m/>
    <m/>
    <n v="12"/>
    <x v="11"/>
    <x v="0"/>
    <n v="1"/>
    <s v="Front-Line"/>
    <x v="16"/>
    <x v="0"/>
    <n v="1"/>
  </r>
  <r>
    <n v="1479"/>
    <s v="DZ384"/>
    <x v="4"/>
    <n v="139"/>
    <x v="0"/>
    <x v="3"/>
    <n v="12"/>
    <s v="December"/>
    <x v="1"/>
    <s v="12 December 1942"/>
    <x v="0"/>
    <s v="12.12.1942 Training 139 at 16000ft structural failure occured, crashed into lane near Manor Farm at Kimberley, 11 miles WSW Norwich 1550 (BCL). F/S FA Budden inj, F/O DM Barnes +. Crashed in forced landing Cubbitt's Farm Norfolk 12.12.42 (Air Britain Serials) 12.12.42 139 Sqn. DZ384 Cubitts Farm, Norfolk. Aircraft at 16,000 feet when pilot heard sounds of wood snapping under strain, due to collapse of the tailplane. (Mosquito Crash Log)"/>
    <x v="2"/>
    <x v="2"/>
    <s v="Broke up"/>
    <m/>
    <x v="2"/>
    <m/>
    <m/>
    <n v="12"/>
    <x v="11"/>
    <x v="0"/>
    <n v="1"/>
    <s v="Front-Line"/>
    <x v="15"/>
    <x v="0"/>
    <n v="1"/>
  </r>
  <r>
    <n v="5562"/>
    <s v="W4099"/>
    <x v="2"/>
    <n v="157"/>
    <x v="0"/>
    <x v="2"/>
    <n v="12"/>
    <s v="December"/>
    <x v="1"/>
    <s v="12 December 1942"/>
    <x v="0"/>
    <s v="157 Sqd. Mosquito W 4099, crashed 12th Dec. 1942 the pilot was S/L Ashfield. (Neil Hutchinson) Pilot's christian name was Glyn. Navigator appears to be F/O Douglas David Beale (124916) buried at Tottenham &amp; Wood Green Cemetery (John Larder)  Hit tree on low flying exercise Radwinter Essex 12.12.42 (Air Britain Serials) 12.12.42 157 Sqn. W4099 Radwinter, Hempstead pumping station. Struck tree when making low flying run. Two killed. (Mosquito Crash Log)"/>
    <x v="2"/>
    <x v="3"/>
    <s v="Hit obstacle"/>
    <m/>
    <x v="2"/>
    <m/>
    <m/>
    <n v="12"/>
    <x v="11"/>
    <x v="0"/>
    <n v="1"/>
    <s v="Front-Line"/>
    <x v="3"/>
    <x v="0"/>
    <n v="1"/>
  </r>
  <r>
    <n v="6548"/>
    <s v="DD624"/>
    <x v="2"/>
    <n v="151"/>
    <x v="0"/>
    <x v="2"/>
    <n v="17"/>
    <s v="December"/>
    <x v="1"/>
    <s v="17 December 1942"/>
    <x v="0"/>
    <s v="Crashed on landing Wittering 17.12.42 (Air Britain Serials) 17.12.42 151 Sqn. DD624 Wittering aerodrome. Heavy landing which tore off both undercarriage legs. Crew OK. (Mosquito Crash Log)"/>
    <x v="2"/>
    <x v="3"/>
    <s v="Heavy Landing"/>
    <m/>
    <x v="2"/>
    <m/>
    <m/>
    <n v="12"/>
    <x v="11"/>
    <x v="0"/>
    <n v="1"/>
    <s v="Front-Line"/>
    <x v="8"/>
    <x v="0"/>
    <n v="1"/>
  </r>
  <r>
    <n v="1515"/>
    <s v="DZ387"/>
    <x v="4"/>
    <n v="139"/>
    <x v="0"/>
    <x v="3"/>
    <n v="20"/>
    <s v="December"/>
    <x v="1"/>
    <s v="20 December 1942"/>
    <x v="0"/>
    <s v="20.12.1942 0852 139 to Rheine from Marham crashed. near Lingen-Ems, without trace (BCL). S/L JE Houlston DFC, AFC +, P/O JL Armitage DFC +, initially buried at Lingen-Ems, now Reichswald War Cem There is a claim for a Mosquito shot down into the sea NW of Heligoland by the 8th Flak Division on this date, however the location is too far away from Lingen for the two to be linked. Missing (Rheine) 20 12.42 (Air Britain Serials)"/>
    <x v="3"/>
    <x v="4"/>
    <m/>
    <m/>
    <x v="3"/>
    <m/>
    <m/>
    <n v="12"/>
    <x v="11"/>
    <x v="0"/>
    <n v="1"/>
    <s v="Front-Line"/>
    <x v="15"/>
    <x v="0"/>
    <n v="1"/>
  </r>
  <r>
    <n v="5818"/>
    <s v="DZ360"/>
    <x v="4"/>
    <n v="105"/>
    <x v="0"/>
    <x v="3"/>
    <n v="22"/>
    <s v="December"/>
    <x v="1"/>
    <s v="22 December 1942"/>
    <x v="0"/>
    <s v="22.12.1942 1552 105 to Termonde from Marham last seen flying through light FLAK, crashed. at Axel (Zeeland), 10km SSE Terneuzen 1630 (BCL). F/S JE Cloutier RCAF +, Sgt AC Foxley +, both buried at Vlissingen Northern Cem 22.12.42 Flak: 2. lei.Abt. 847 I-III. Zug 2./847 Mosquito £ E. Axel: 50 m. (Zeeland) 16.47 Film C. 2027/I Anerk: Nr. - First operational sortie 13Nov42. Airborne 1552 22Dec42 from Marham. Last seen flying through a hail of light Flak. Crashed 1630 at Axel (Zeeland) 10 km SSE of Terneuzen, Holland. Both are buried in Vlissingen Northern Cemetery. F/S J.E.Cloutier RCAF KIA Sgt A.C.Foxley KIA There is a report that this aircraft was shot down by Flak near Dunkirk. 'Mosquito Thunder' S.R.Scott. Considering the burial site this appears unlikely. &quot; (Chorley via Lost Bombers) See details at http://www.wingstovictory.nl/database/database_detail.php?wtv_id=217 Missing (Termonde) 22.12.42 (Air Britain Serials)"/>
    <x v="0"/>
    <x v="1"/>
    <m/>
    <m/>
    <x v="1"/>
    <m/>
    <m/>
    <n v="12"/>
    <x v="11"/>
    <x v="0"/>
    <n v="1"/>
    <s v="Front-Line"/>
    <x v="4"/>
    <x v="0"/>
    <n v="1"/>
  </r>
  <r>
    <n v="5142"/>
    <s v="W4093"/>
    <x v="2"/>
    <n v="157"/>
    <x v="0"/>
    <x v="2"/>
    <n v="23"/>
    <s v="December"/>
    <x v="1"/>
    <s v="23 December 1942"/>
    <x v="0"/>
    <s v="Engine cut on air test crashlanded in field Hampstead nr Castle Combe 23.12.42 (Air Britain Serials) 23.12.42 157 Sqn. W4096 (sic) Castle Camps. Force landed in field. Engine failure in circuit. Two injured. (Mosquito Crash Log) The ORB litteraly mentions: &quot;F/O Menkes (pilot) and P/O Hull (N/R) crash landed in a field near the aerodrome after one of their engines had cut. Both were seriously injured but are now making good progress. The aircraft was a total wreck.&quot; (Hans Nauta at http://www.rafcommands.com/forum/showthread.php?17988-157-Sqdn-Mosquito-W4093-accident-December-23-1942)  Hampstead, Castle Combe? Although this is the location quoted in ABS and elsewhere, The Mosquito Crash Log puts it 'in a field near Castle Camps, crashed in circuit.' I have a note of the exact place as being Helions Farm, Helions Bumpstead, Essex, which is a short way to the east of Castle Camps. Note the similarity between the words 'Hampstead' and 'Bumpstead', and 'Castle Combe' and 'Castle Camps'. I think we may take it that the correct location is near Castle Camps then, 157 Squadron's base at the time. (Dave Walker, same thread)"/>
    <x v="2"/>
    <x v="2"/>
    <s v="Engine failure"/>
    <m/>
    <x v="2"/>
    <m/>
    <m/>
    <n v="12"/>
    <x v="11"/>
    <x v="0"/>
    <n v="1"/>
    <s v="Front-Line"/>
    <x v="3"/>
    <x v="0"/>
    <n v="1"/>
  </r>
  <r>
    <n v="843"/>
    <s v="DD691"/>
    <x v="5"/>
    <n v="23"/>
    <x v="1"/>
    <x v="5"/>
    <n v="27"/>
    <s v="December"/>
    <x v="1"/>
    <s v="27 December 1942"/>
    <x v="0"/>
    <s v="Was YP-O on 23, lost an engine 80 miles from Malta when inbound from Gibraltar. Made single-engined landing but undercarriage failed to lock down. F/L Orchekowski OK, aircraft reduced to spares. By the end of the month [december 1942] sixteen of the original eighteen aircraft had arrived [on Malta], although one, YP-O, was 'reduced to spares'. Its infortunate pilot, Flight Lieutenant Orzechowski, had lost an engine some eighty miles from the Island and had the unenviable task of landing, on one engine, in the dark, for the first time on a strange airfield, with a flare-path that left a lot to be desired. The undercarriage did not lock down, with dire consequences.&quot; (The Red Eagles) Crashlanded at Luqa 27.12.42 DBR (Air Britain Serials)"/>
    <x v="2"/>
    <x v="3"/>
    <s v="Undercarriage failed"/>
    <m/>
    <x v="2"/>
    <m/>
    <m/>
    <n v="12"/>
    <x v="11"/>
    <x v="0"/>
    <n v="1"/>
    <s v="Front-Line"/>
    <x v="6"/>
    <x v="0"/>
    <n v="1"/>
  </r>
  <r>
    <n v="4780"/>
    <s v="KB305"/>
    <x v="8"/>
    <m/>
    <x v="2"/>
    <x v="7"/>
    <n v="0"/>
    <s v="January"/>
    <x v="2"/>
    <s v="  1943"/>
    <x v="0"/>
    <s v="RCAF Accident Rockcliffe Ont .43"/>
    <x v="2"/>
    <x v="2"/>
    <s v="Not stated"/>
    <m/>
    <x v="2"/>
    <m/>
    <m/>
    <m/>
    <x v="12"/>
    <x v="1"/>
    <n v="1"/>
    <s v="Support Unit"/>
    <x v="17"/>
    <x v="1"/>
    <n v="1"/>
  </r>
  <r>
    <n v="4772"/>
    <s v="KB307"/>
    <x v="8"/>
    <m/>
    <x v="2"/>
    <x v="7"/>
    <n v="0"/>
    <s v="January"/>
    <x v="2"/>
    <s v="  1943"/>
    <x v="0"/>
    <s v="RCAF Accident Greenwood NS .43"/>
    <x v="2"/>
    <x v="2"/>
    <s v="Not stated"/>
    <m/>
    <x v="2"/>
    <m/>
    <m/>
    <m/>
    <x v="12"/>
    <x v="1"/>
    <n v="1"/>
    <s v="Support Unit"/>
    <x v="17"/>
    <x v="1"/>
    <n v="1"/>
  </r>
  <r>
    <n v="4778"/>
    <s v="KB310"/>
    <x v="8"/>
    <m/>
    <x v="2"/>
    <x v="7"/>
    <n v="19"/>
    <s v="October"/>
    <x v="2"/>
    <d v="1943-10-19T00:00:00"/>
    <x v="0"/>
    <s v="RCAF Accident Greenwood NS .43 (Air Britain Serials) Instructional Airframe A328 de Havilland Canada Mosquito B VIII First date: 19 October 1943 - Classified as an Instructional Airframe Had been RCAF KB310 (which see). (http://rwrwalker.ca/Inst_3.htm)"/>
    <x v="2"/>
    <x v="2"/>
    <s v="Not stated"/>
    <m/>
    <x v="2"/>
    <m/>
    <m/>
    <m/>
    <x v="13"/>
    <x v="1"/>
    <n v="1"/>
    <s v="Support Unit"/>
    <x v="17"/>
    <x v="1"/>
    <n v="1"/>
  </r>
  <r>
    <n v="4782"/>
    <s v="KB323"/>
    <x v="8"/>
    <m/>
    <x v="2"/>
    <x v="7"/>
    <n v="0"/>
    <s v="January"/>
    <x v="2"/>
    <s v="  1943"/>
    <x v="0"/>
    <s v="RCAF Accident Greenwood NS .43"/>
    <x v="2"/>
    <x v="2"/>
    <s v="Not stated"/>
    <m/>
    <x v="2"/>
    <m/>
    <m/>
    <m/>
    <x v="12"/>
    <x v="1"/>
    <n v="1"/>
    <s v="Support Unit"/>
    <x v="17"/>
    <x v="1"/>
    <n v="1"/>
  </r>
  <r>
    <n v="896"/>
    <s v="DZ237"/>
    <x v="2"/>
    <n v="23"/>
    <x v="1"/>
    <x v="5"/>
    <n v="8"/>
    <s v="January"/>
    <x v="2"/>
    <s v="8/9 January 1943"/>
    <x v="1"/>
    <s v="8/9 January 1943 - Sergeant P.D. Olley and Sergeant E.S. Moss killed after crashing on takeoff. (Men Who Flew The Mosquito, CWGC). Crashed at Kir Uppu Malta 9.1.43 (Air Britain Serials) ORB says this was DZ236, YP-F."/>
    <x v="2"/>
    <x v="3"/>
    <s v="Swung on takeoff"/>
    <m/>
    <x v="2"/>
    <m/>
    <m/>
    <n v="1"/>
    <x v="14"/>
    <x v="0"/>
    <n v="1"/>
    <s v="Front-Line"/>
    <x v="6"/>
    <x v="0"/>
    <n v="1"/>
  </r>
  <r>
    <n v="5821"/>
    <s v="DZ315"/>
    <x v="4"/>
    <n v="105"/>
    <x v="0"/>
    <x v="3"/>
    <n v="9"/>
    <s v="January"/>
    <x v="2"/>
    <s v="9 January 1943"/>
    <x v="0"/>
    <s v="09.01.1943 1615 105 to Rouen from Marham Hit by FLAK and exploded. Rouen near target area 1731 (BCL). W/O A.R.Noseda DFC RAAF +, Sgt Urquhart +, Rest in St.Sever Cem extension Rouen Missing (Rouen) 9.1.43 (Air Britain Serials)"/>
    <x v="0"/>
    <x v="1"/>
    <m/>
    <m/>
    <x v="1"/>
    <m/>
    <m/>
    <n v="1"/>
    <x v="14"/>
    <x v="0"/>
    <n v="1"/>
    <s v="Front-Line"/>
    <x v="4"/>
    <x v="0"/>
    <n v="1"/>
  </r>
  <r>
    <n v="2865"/>
    <s v="DK332"/>
    <x v="4"/>
    <n v="109"/>
    <x v="0"/>
    <x v="8"/>
    <n v="13"/>
    <s v="January"/>
    <x v="2"/>
    <s v="13/14 January 1943"/>
    <x v="1"/>
    <s v="13.01.1943 1745 109 to Essen from Wyton crashed on return to base. Wyton 2125 (BCL). F/L E.Cambell ok, F/L J.E.Turnbull ok, PFF OBOE &quot;Serial Range DK308 - DK332. 25 Mosquito B.Mk1V Series 11. Powered by Merlin 21/23 engines. 11Apr42 and 13Sep42. Part of a batch of 50 ordered 21Apr41 and delivered by De Havilland 11Apr42 and 13sep42. When lost this Mosquito had a total of 70.20 hrs. Airborne 1745 13Jan43 from wyton. Crashed 2125 on return to base, thus becoming the first PFF Oboe Mosquito to be written off in any circumstances. No injuries. F/L E.Campbell F/L J.E.Turnbull &quot; (Chorley via Lost Bombers) Overshot landing at Wyton 13.1.43 (Air Britain Serials) 13.01.43 109 Sqn. DK332 Wyton aerodrome. Overshot on landing. (Mosquito Crash Log)"/>
    <x v="2"/>
    <x v="7"/>
    <s v="Overshot"/>
    <m/>
    <x v="2"/>
    <m/>
    <m/>
    <n v="1"/>
    <x v="14"/>
    <x v="0"/>
    <n v="1"/>
    <s v="Front-Line"/>
    <x v="18"/>
    <x v="0"/>
    <n v="1"/>
  </r>
  <r>
    <n v="3453"/>
    <s v="DD731"/>
    <x v="2"/>
    <n v="85"/>
    <x v="0"/>
    <x v="2"/>
    <n v="20"/>
    <s v="January"/>
    <x v="2"/>
    <s v="20 January 1943"/>
    <x v="0"/>
    <s v="Flying Officer Edward A. MOULD - 85 Sqn d.20/1/43, PO William Fisher (Nav/W/Op ), http://www.cwgc.org/search/casualty_details.aspx?casualty=2838176, and http://www.dehavilland.ukf.net/_DH98%20prodn%20list.txt, iis Mosquito NFII DD731 that aircraft. Crashed on Dengle Flats Essex 20.1.43 (Air Britain Serials) 20.01.43 85 Sqn. DD731 Crashed at Dengie Flats near Bradwell, Essex. Aircraft out of control at low altitude over water. (Mosquito Crash Log)"/>
    <x v="2"/>
    <x v="3"/>
    <s v="Not stated"/>
    <m/>
    <x v="2"/>
    <m/>
    <m/>
    <n v="1"/>
    <x v="14"/>
    <x v="0"/>
    <n v="1"/>
    <s v="Front-Line"/>
    <x v="13"/>
    <x v="0"/>
    <n v="1"/>
  </r>
  <r>
    <n v="3837"/>
    <s v="DD777"/>
    <x v="2"/>
    <n v="157"/>
    <x v="0"/>
    <x v="2"/>
    <n v="20"/>
    <s v="January"/>
    <x v="2"/>
    <s v="20/21 January 1943"/>
    <x v="1"/>
    <s v="RAF 11 Gp. 157 Sqn. 1 Mosquito NF.II 22.25- Interception 0 - 0 - 0 - 1 Cat.Em Lost 30sm. E. Clacton_x000a__x000a_Cat.Em 20.01.43 P/O K.W. Paul RAAF = 11 Group 157 Sqn. Mosquito II: DD777 down 30sm. E. Clacton_x000a_Cat.Em 20.01.43 P/O C.P.F. Cronin = 11 Group 157 Sqn. Mosquito II: DD777 down 30sm. E. Clacton_x000a_(above from Tony Woods, transcribed from original claims &amp; losses report)_x000a_20.01.1943 Interception Patrol 157 to off Clacton from Castle Camps crashed into sea while pursuing enemy aircraft. Lost without trace (FCL). P/O KW Paul RAAF +, P/O CPF Cronin +, no further info Crashed in sea while chasing enemy aircraft 30m off Clacton Essex 20.1.43 (Air Britain Serials)_x000a__x000a_411817 Flying Officer PAUL, Keith Walter  _x000a_ _x000a_ _x000a_Source: _x000a_NAA: A705, 166/32/15 _x000a_ _x000a_Aircraft Type:  Mosquito _x000a_Serial number:  DD 777 _x000a_Radio call sign:   _x000a_Unit:  157 Sqn RAF _x000a_ _x000a_Summary: _x000a_Mosquito DD 777 of 157 Sqn RAF took off at 2000 hours on 20 January 1943 for an _x000a_operational patrol. The aircraft was handed over to the Sector Controller at Trimley, who _x000a_issued several vectors which brought DD 777 to within one and a half miles astern of an _x000a_enemy aircraft at 12000 feet, approx 30 miles east of Clacton.  _x000a_ _x000a_At approx 2225 hours the pilot of DD 777 reported “out of control”, but the aircraft failed _x000a_to respond to the Controller to repeat the message. All subsequent efforts to communicate _x000a_with the aircraft failed. _x000a_ _x000a_A night search was undertaken by 117 Sqn aircraft as well as air sea rescue boats as well _x000a_as at first light next morning. No trace was found of the missing aircraft or crew. _x000a_ _x000a_Crew: _x000a_RAAF 411817 FO Paul, K W (Pilot) _x000a_PO Cronin, C P F (Navigator/WT) _x000a_ _x000a_In 1949 it was recorded that the crew had lost their lives at sea._x000a__x000a_(MISSING WITH NO KNOWN GRAVE _x000a_ _x000a_    BY ALAN STORR)"/>
    <x v="0"/>
    <x v="8"/>
    <m/>
    <m/>
    <x v="4"/>
    <m/>
    <m/>
    <n v="1"/>
    <x v="14"/>
    <x v="0"/>
    <n v="1"/>
    <s v="Front-Line"/>
    <x v="3"/>
    <x v="0"/>
    <n v="1"/>
  </r>
  <r>
    <n v="4996"/>
    <s v="DZ228"/>
    <x v="2"/>
    <n v="23"/>
    <x v="1"/>
    <x v="5"/>
    <n v="20"/>
    <s v="January"/>
    <x v="2"/>
    <s v="20/21 January 1943"/>
    <x v="1"/>
    <s v="F/S Paterson and Sgt. Whitehead crashed into the sea 70 miles from Malta - both were picked up and made POWs. (Men Who Flew the Mosquito) Was YP-D on 23 Squadron according to a picture. &quot;Fighters Over Tunisia&quot; says the aircraft was presumed to have fallen foul of flak. Missing off Malta 21.1.43 (Air Britain Serials)"/>
    <x v="0"/>
    <x v="8"/>
    <m/>
    <m/>
    <x v="4"/>
    <m/>
    <m/>
    <n v="1"/>
    <x v="14"/>
    <x v="0"/>
    <n v="1"/>
    <s v="Front-Line"/>
    <x v="6"/>
    <x v="0"/>
    <n v="1"/>
  </r>
  <r>
    <n v="4451"/>
    <s v="DZ258"/>
    <x v="2"/>
    <n v="25"/>
    <x v="0"/>
    <x v="2"/>
    <n v="21"/>
    <s v="January"/>
    <x v="2"/>
    <s v="21 January 1943"/>
    <x v="0"/>
    <s v="Undershot landing at Church Fenton 21.1.43 (Air Britain Serials) 21.01 .43 25 Sqn. DZ258 Crashed at Ryther near Church Fenton. Aircraft undershot on landing. Two injured. (Mosquito Crash Log)"/>
    <x v="2"/>
    <x v="3"/>
    <s v="Undershot"/>
    <m/>
    <x v="2"/>
    <m/>
    <m/>
    <n v="1"/>
    <x v="14"/>
    <x v="0"/>
    <n v="1"/>
    <s v="Front-Line"/>
    <x v="14"/>
    <x v="0"/>
    <n v="1"/>
  </r>
  <r>
    <n v="2864"/>
    <s v="DD662"/>
    <x v="2"/>
    <n v="264"/>
    <x v="0"/>
    <x v="2"/>
    <n v="22"/>
    <s v="January"/>
    <x v="2"/>
    <s v="22 January 1943"/>
    <x v="0"/>
    <s v="William Lawrence King. f/lt. 77359, killed on the 22.01.43. when he crashed in Mosquito DD662. (Tom Stone) 22.1.42 (sic) Mosquito from 264 Sqr crashed 1nm NW of the airfield (http://www.pprune.org/forums/archive/index.php/t-48609.html) Undershot landing at Colerne 22.1.43 (Air Britain Serials) 22.01.43 264 Sqn. DD662 One mile north west of Colerne, Wiltshire. Aircraft undershot while attempting single engine landing. (Mosquito Crash Log) _x000a__x000a_22-1-1943_x000a_No.264 Sqn._x000a_Mosquito NF.II DD662_x000a__x000a_Crashed 1m NW of Colerne, Wiltshire. Aircraft undershot while attempting single engine landing._x000a__x000a_77359 F/Lt (Pilot) William Lawrence KING RAFVR +_x000a_6343 P/O (Nav./W) Hugh Bernard BELL RAFVR +_x000a__x000a_See: De Havilland Mosquito Crash Log(2nd rev. ed.)/Smith p.7._x000a__x000a_(http://www.rafcommands.com/forum/showthread.php?9752-264-Squadron-Mosquito-Crash-22nd-Jan-1942)"/>
    <x v="2"/>
    <x v="3"/>
    <s v="Undershot"/>
    <m/>
    <x v="2"/>
    <m/>
    <m/>
    <n v="1"/>
    <x v="14"/>
    <x v="0"/>
    <n v="1"/>
    <s v="Front-Line"/>
    <x v="10"/>
    <x v="0"/>
    <n v="1"/>
  </r>
  <r>
    <n v="5823"/>
    <s v="DZ311"/>
    <x v="4"/>
    <n v="105"/>
    <x v="0"/>
    <x v="3"/>
    <n v="23"/>
    <s v="January"/>
    <x v="2"/>
    <s v="23 January 1943"/>
    <x v="0"/>
    <s v="23.01.1943 1212 Rail targets between Oldenburg and Osnabrück 105 to Oldenburg from Marham Lost without trace, last heard 5308N, 0526E. Between Oldenburg + Osnabrück Last heard 1322 (BCL). P/O L.J.Skinner +, Sgt F.H.Saunders +, Missing from attack on Oldenburg to Osnabruck railway 23.1.43 (Air Britain Serials)"/>
    <x v="3"/>
    <x v="4"/>
    <m/>
    <m/>
    <x v="3"/>
    <m/>
    <m/>
    <n v="1"/>
    <x v="14"/>
    <x v="0"/>
    <n v="1"/>
    <s v="Front-Line"/>
    <x v="4"/>
    <x v="0"/>
    <n v="1"/>
  </r>
  <r>
    <n v="3241"/>
    <s v="HJ919"/>
    <x v="2"/>
    <s v="410/25/410"/>
    <x v="0"/>
    <x v="2"/>
    <n v="23"/>
    <s v="January"/>
    <x v="2"/>
    <s v="23 January 1943"/>
    <x v="0"/>
    <s v="A crew was lost on 23 January when Sgt. G.G. Mills and Sgt. M. Lupton (RAF) crashed into the sea while on a training flight. (http://www.rcaf.com/410squadron/410eng1.htm) Stalled while low flying and crashed in sea off Sea Houses Northumberland 23.1.43 (Air Britain Serials) 23.01.43 410 Sqn. HJ919 Crashed one mile out to sea off the Coast Guard Station Seahouses, Northumberland. (Mosquito Crash Log)  _x000a__x000a_23.01.43_x000a_D.H. 98 Mosquito NFII HJ919 410 Sqn Acklington_x000a_S/Ldr B G Miller – pilot (K) _x000a_Sgt E Collis – navigator (K)_x000a_Aircraft was on a low-level map reading sortie when it flew into the sea 1 mile off the Coast Guard Station, Seahouses, Northumberland_x000a__x000a_Wreckage located 2 miles south east of Seahouses by ASR Defiant of No.281 Sqn._x000a__x000a_AIR27/1614_x000a_Sgt L Fisher (Sgt Scharf, Air Gunner) were called out to search for a Mosquito from No.410 Sqn Acklington which had crashed into the sea. They located pieces of wreckage 2 miles SE of Seahouses but there were no survivors._x000a__x000a_From diary of Brass Hat (harbour clearance) diver Ken Lucas_x000a__x000a_26th January_x000a_Left for Seahouses for Mosquito. Stayed at Alnwick for the night._x000a__x000a_27th January_x000a_Arrived Seahouses. Dived for plane. Abandoned. Could not be found._x000a__x000a_(http://www.rafcommands.com/forum/showthread.php?13405-One-for-Ross-RNLI-Report)"/>
    <x v="2"/>
    <x v="2"/>
    <s v="Low flying"/>
    <m/>
    <x v="2"/>
    <m/>
    <m/>
    <n v="1"/>
    <x v="14"/>
    <x v="0"/>
    <n v="1"/>
    <s v="Front-Line"/>
    <x v="19"/>
    <x v="2"/>
    <n v="3"/>
  </r>
  <r>
    <n v="3866"/>
    <s v="DZ658"/>
    <x v="2"/>
    <n v="456"/>
    <x v="0"/>
    <x v="2"/>
    <n v="25"/>
    <s v="January"/>
    <x v="2"/>
    <s v="25 January 1943"/>
    <x v="0"/>
    <s v="Crashed on approach Valley 25.1.43 (Air Britain Serials) 25.01.43 456 Sqn. DZ658 Undershot badly, hit ground while on approach to Valley, Anglesey. (Mosquito Crash Log)"/>
    <x v="2"/>
    <x v="3"/>
    <s v="Undershot"/>
    <m/>
    <x v="2"/>
    <m/>
    <m/>
    <n v="1"/>
    <x v="14"/>
    <x v="0"/>
    <n v="1"/>
    <s v="Front-Line"/>
    <x v="20"/>
    <x v="0"/>
    <n v="1"/>
  </r>
  <r>
    <n v="3663"/>
    <s v="DD791"/>
    <x v="2"/>
    <n v="307"/>
    <x v="0"/>
    <x v="2"/>
    <n v="26"/>
    <s v="January"/>
    <x v="2"/>
    <s v="26 January 1943"/>
    <x v="0"/>
    <s v="Undershot landing at Exeter 26.1.43 (Air Britain Serials) 26.01.43 307 Sqn. DZ600 (sic) Exeter airfield, undershot on landing. Two injured. (Mosquito Crash Log)"/>
    <x v="2"/>
    <x v="3"/>
    <s v="Undershot"/>
    <m/>
    <x v="2"/>
    <m/>
    <m/>
    <n v="1"/>
    <x v="14"/>
    <x v="0"/>
    <n v="1"/>
    <s v="Front-Line"/>
    <x v="21"/>
    <x v="0"/>
    <n v="1"/>
  </r>
  <r>
    <n v="5556"/>
    <s v="DZ246"/>
    <x v="2"/>
    <n v="410"/>
    <x v="0"/>
    <x v="2"/>
    <n v="26"/>
    <s v="January"/>
    <x v="2"/>
    <s v="26 January 1943"/>
    <x v="0"/>
    <s v="There was another less serious accident some days later when a Mosquito overshot when landing, scraped by the control tower and crashed into a dispersal hut. The aircraft was wrecked but the only injury was cuts and bruises received by a startled occupant of the hut. (http://www.rcaf.com/410squadron/410eng1.htm) Overshot landing at Acklington and hit bowser 26.1.43 (Air Britain Serials) 26.01.43 410 Sqn. DZ246 Acklington aerodrome. Overshot landing and hit petrol bowser, also a hut. No injuries. (Mosquito Crash Log)"/>
    <x v="2"/>
    <x v="3"/>
    <s v="Overshot"/>
    <m/>
    <x v="2"/>
    <m/>
    <m/>
    <n v="1"/>
    <x v="14"/>
    <x v="0"/>
    <n v="1"/>
    <s v="Front-Line"/>
    <x v="19"/>
    <x v="0"/>
    <n v="1"/>
  </r>
  <r>
    <n v="5824"/>
    <s v="DK336"/>
    <x v="4"/>
    <n v="105"/>
    <x v="0"/>
    <x v="3"/>
    <n v="27"/>
    <s v="January"/>
    <x v="2"/>
    <s v="27 January 1943"/>
    <x v="0"/>
    <s v="27.01.1943 1427 attack Burmester Wain Diesel plant 105 to Copenhagen from Marham on return engine failure. near Shipdham, 4miles SSW East Dereham, Norfolk 1950 (BCL). Sgt R.Clare +, F/O Doyle + , Crashed near Shipdham returning from Cologne 27.1.43 (Air Britain Serials) 27.01.43 105 Sqn. DK336 East Dereham, Norfolk. Aircraft hit balloon cable and tree after starboard engine failed. (Mosquito Crash Log)"/>
    <x v="2"/>
    <x v="7"/>
    <s v="Engine failure"/>
    <m/>
    <x v="2"/>
    <m/>
    <m/>
    <n v="1"/>
    <x v="14"/>
    <x v="0"/>
    <n v="1"/>
    <s v="Front-Line"/>
    <x v="4"/>
    <x v="0"/>
    <n v="1"/>
  </r>
  <r>
    <n v="5828"/>
    <s v="DZ407"/>
    <x v="4"/>
    <n v="105"/>
    <x v="0"/>
    <x v="3"/>
    <n v="27"/>
    <s v="January"/>
    <x v="2"/>
    <s v="27 January 1943"/>
    <x v="0"/>
    <s v="27.01.1943 1426 attack Burmeister Wain Diesel plant 105 to Copenhagen from Marham flew into high tension cable. near Tveje-Merlose, SW suburbs Holbaek 1713 (BCL). Sgt J.G.Dawson + , Sgt R.H.Cox + , rest in Tvele-Melrose churchyard _x000a_ The aircraft belonged to RAF 105 Sqn. Bomber Command and was coded GB-R. T/O 14:26 Marham. OP: Burmaister &amp; Wain, Copenhagen. When heading towards west after the attack DZ407 piloted by Sgt James George Dawson and Navigator Sgt Ronald H. Cox flew low to avoid the German flak. When passing over Tvede-Merløse DZ407 hit a tree which tore part of the wing of. The aircraft continued across the village pond where it hit some electrical wires which started a fire which again caused the aircraft to explode at 17:13 hours killing both crew members. The wreckage was spread over 500 x 400 metres. The flyers were laid to rest in Tvede-Merløse cemetery on 30/1-1943. _x000a_A German field priest officiated at the graveside ceremony. A speech was held by the German Fliegerhorstkommandant of Værløse Major Sonntag, and a German guard of honour fired a salute. Sources: RL 19/455, AS 9-83, Tvede-Merløse church office, LBUK, BCL. First operational sortie 29Dec42. DZ407 was one of two 105 Sqdn Mosquitoes lost on this operation. See: DK336. Airborne 1426 27Jan43 from Marham to attack the Burmeister Wain diesel plant. Flew into High Tension cables and crashed 1713 near Tveje-Merlose in the SW suburbs of Holbaek, Denmark, where both are buried in the local churchyard. Sgt J.G.Dawson KIA Sgt R.H.Cox KIA &quot; (Chorley via Lost Bombers) Missing (Copenhagen) 27.1.43 (Air Britain Serials)"/>
    <x v="0"/>
    <x v="8"/>
    <m/>
    <m/>
    <x v="4"/>
    <m/>
    <m/>
    <n v="1"/>
    <x v="14"/>
    <x v="0"/>
    <n v="1"/>
    <s v="Front-Line"/>
    <x v="4"/>
    <x v="0"/>
    <n v="1"/>
  </r>
  <r>
    <n v="5829"/>
    <s v="DZ367"/>
    <x v="4"/>
    <n v="105"/>
    <x v="0"/>
    <x v="3"/>
    <n v="30"/>
    <s v="January"/>
    <x v="2"/>
    <s v="30 January 1943"/>
    <x v="0"/>
    <s v="30.01.1943 1325 105 to Berlin from Marham hit by FLAK. at Altengrabow (BCL). S/L DFW Darling +, F/O Wright +, rest in Altengrabow, details in 139Sqn ORB Pilot: S/Ldr. Donald Frederick William Darling D.F.C. 40368 R.A.F. Age; 24, Killed_x000a__x000a_Nav: F/O. William Wright 116695 R.A.F.V.R. Age; 34, Killed_x000a__x000a_REASON FOR LOSS:_x000a__x000a_Took off at 13.25 hrs from Marham, Norfolk for a very dramatic and daring raid into Berlin to interrupt large rallies addressed by Nazi leaders in Berlin on this day. The raid was in two formations with 3 Mosquito's on each. The first 3 reached Berlin and bombed at mid morning - the exact time that Goering was due to speak. The speech was delayed for an hour - these 3 Mosquitos returned all safe. In the afternoon the next formation of 3 arrived at the time that Goebbels was due to speak and all again bombed at the correct time. German defences however had been alerted and DZ367 was shot down by the defensive flak and both crew members were killed. The other 2 returned safe._x000a_(http://www.aircrewremembrancesociety.com/raf1943/darling.html) Missing (Berlin) 30.1.43 (Air Britain Serials)_x000a__x000a_DZ367 was delivered to 105 Sqdn 6Nov42. Had a total of 62.50 hours when lost. DZ367 was the first Mosquito to be lost on a raid on Berlin. Airborne 1325 30Jan43 from Marham. Shot down by Flak, crashing at Altengrabow where both airmen were buried 4feb43. Their graves are now located in the berlin 1939-45 War Cemetery. Details of this operation have been entered in 139 Sqdn's ORB, but the CWGC entires for the crew show both as belonging to 105 Sqdn. S/L D.F.W.Darling DFC KIA F/O W.Wright KIA &quot; (Chorley via Lost Bombers)"/>
    <x v="0"/>
    <x v="1"/>
    <m/>
    <m/>
    <x v="1"/>
    <m/>
    <m/>
    <n v="1"/>
    <x v="14"/>
    <x v="0"/>
    <n v="1"/>
    <s v="Front-Line"/>
    <x v="4"/>
    <x v="0"/>
    <n v="1"/>
  </r>
  <r>
    <n v="3394"/>
    <s v="DD665"/>
    <x v="2"/>
    <n v="264"/>
    <x v="0"/>
    <x v="2"/>
    <n v="2"/>
    <s v="February"/>
    <x v="2"/>
    <s v="2 February 1943"/>
    <x v="0"/>
    <s v="Collided with DD785 and crashed Bishops Waltham Hants. 2.2.43 (Air Britain Serials) 02.02.43 264 Sqn. DD665 Mid air collision. Faulty Al in DD665. D0665 crashed at Bishops DD785 Waltham, Hampshire, DD785 crashed at Chasebarn. (Mosquito Crash Log) Probably Plt Off FULLER, SYDNEY BEN DFM (49572) RAF; age: 28 (Henk Welting - http://www.rafcommands.com/forum/showthread.php?12018-February-1943-1"/>
    <x v="2"/>
    <x v="3"/>
    <s v="Collision"/>
    <m/>
    <x v="2"/>
    <m/>
    <m/>
    <n v="2"/>
    <x v="15"/>
    <x v="0"/>
    <n v="1"/>
    <s v="Front-Line"/>
    <x v="10"/>
    <x v="0"/>
    <n v="1"/>
  </r>
  <r>
    <n v="3402"/>
    <s v="DD785"/>
    <x v="2"/>
    <n v="264"/>
    <x v="0"/>
    <x v="2"/>
    <n v="2"/>
    <s v="February"/>
    <x v="2"/>
    <s v="2 February 1943"/>
    <x v="0"/>
    <s v="Collided with DD665 and crashed Chasebarn Herts. 2.2.43 (Air Britain Serials) The pilot of DD785 &quot;abandoned&quot; his aircraft; crashed Chase Farm, Martin, Fordingbridge, Hants., and may have survived. (Henk Welting - http://www.rafcommands.com/forum/showthread.php?12018-February-1943-1)"/>
    <x v="2"/>
    <x v="3"/>
    <s v="Collision"/>
    <m/>
    <x v="2"/>
    <m/>
    <m/>
    <n v="2"/>
    <x v="15"/>
    <x v="0"/>
    <n v="1"/>
    <s v="Front-Line"/>
    <x v="10"/>
    <x v="0"/>
    <n v="1"/>
  </r>
  <r>
    <n v="4925"/>
    <s v="HJ918"/>
    <x v="2"/>
    <n v="25"/>
    <x v="0"/>
    <x v="2"/>
    <n v="5"/>
    <s v="February"/>
    <x v="2"/>
    <s v="5 February 1943"/>
    <x v="0"/>
    <s v="Broke up and crashed 2m E of Church Fenton 5.2.43 (Air Britain Serials) 05.02.43 25 Sqn. HJ918 (sic) Crashed two miles east of Church Fenton. Aircraft seen to dive out of cloud without a tail. Broke up in mid air possibly due to abnormal loading whilst in cloud. (Mosquito Crash Log)  Trying to establish whether 90157 Sqdn/Ldr William Fleming Carnaby was the pilot of 25 Squadron Mosquito HJ918 which broke up and crashed near Chruch Fenton on 5th February 1943. Francis Mason's 25 Sqn history 'Hawks Rising' confirms HJ918 and Carnaby as pilot - Fg Off James Hector Lennox Kemp also killed. (http://www.rafcommands.com/forum/showthread.php?10219-Sqdn-Ldr-William-Carnaby-25-Squadron)"/>
    <x v="2"/>
    <x v="3"/>
    <s v="Lost control in cloud"/>
    <m/>
    <x v="2"/>
    <m/>
    <m/>
    <n v="2"/>
    <x v="15"/>
    <x v="0"/>
    <n v="1"/>
    <s v="Front-Line"/>
    <x v="14"/>
    <x v="2"/>
    <n v="1"/>
  </r>
  <r>
    <n v="5853"/>
    <s v="DD794"/>
    <x v="2"/>
    <n v="23"/>
    <x v="1"/>
    <x v="5"/>
    <n v="12"/>
    <s v="February"/>
    <x v="2"/>
    <s v="12 February 1943"/>
    <x v="0"/>
    <s v="F/S D.I. Clunes and Navigator both missing. Took off from Malta at 2150 for an intruder over western Sicily, navigator Sgt R.C. Marston (&quot;Fighters Over Tunisia&quot;. Missing on patrol from Malta 12.2.43 (Air Britain Serials) Crew initials from CWGC. 23 Squadron ORB states that the next day an Italian broadcast was heard indicating a British fighter had been shot down by Italian flak at Castel Vetrano and it is assumed DD794 was meant."/>
    <x v="0"/>
    <x v="1"/>
    <m/>
    <m/>
    <x v="1"/>
    <m/>
    <m/>
    <n v="2"/>
    <x v="15"/>
    <x v="0"/>
    <n v="1"/>
    <s v="Front-Line"/>
    <x v="6"/>
    <x v="0"/>
    <n v="1"/>
  </r>
  <r>
    <n v="4775"/>
    <s v="HJ664"/>
    <x v="6"/>
    <m/>
    <x v="0"/>
    <x v="1"/>
    <n v="14"/>
    <s v="February"/>
    <x v="2"/>
    <s v="14 February 1943"/>
    <x v="0"/>
    <s v="Crashed on test before delivery 14.2.43 (Air Britain Serials)"/>
    <x v="2"/>
    <x v="2"/>
    <s v="Not stated"/>
    <m/>
    <x v="2"/>
    <m/>
    <m/>
    <n v="2"/>
    <x v="15"/>
    <x v="0"/>
    <n v="1"/>
    <s v="Support Unit"/>
    <x v="17"/>
    <x v="0"/>
    <n v="1"/>
  </r>
  <r>
    <n v="5882"/>
    <s v="DD792"/>
    <x v="2"/>
    <n v="23"/>
    <x v="1"/>
    <x v="5"/>
    <n v="15"/>
    <s v="February"/>
    <x v="2"/>
    <s v="15/16 February 1943"/>
    <x v="1"/>
    <s v="F/O Cave-Browne E H and W/O Frederick Westcott (524645) aged 33, buried in Catania War Cemetery with Cave-Brown. Shot down over Trapani when providing cover for other Mosquitos (Men Who Flew The Mosquito) 15/16 February, took off 0138 (Fighters Over Tunisia) Missing on patrol from Malta 16.2.43 (Air Britain Serials) Italian radio reported the next day that an allied aircraft had been shot down over Trapani, and it was assumed it was this Mosquito. (23 Squadron ORB). MH - not known if Mosquito was shot down by flak or aircraft, the former seems the more likely."/>
    <x v="3"/>
    <x v="4"/>
    <m/>
    <m/>
    <x v="3"/>
    <m/>
    <m/>
    <n v="2"/>
    <x v="15"/>
    <x v="0"/>
    <n v="1"/>
    <s v="Front-Line"/>
    <x v="6"/>
    <x v="0"/>
    <n v="1"/>
  </r>
  <r>
    <n v="5898"/>
    <s v="DZ420"/>
    <x v="4"/>
    <s v="105/139"/>
    <x v="0"/>
    <x v="3"/>
    <n v="18"/>
    <s v="February"/>
    <x v="2"/>
    <s v="18 February 1943"/>
    <x v="0"/>
    <s v="18.02.1943 1630 139 to Tours from Marham . at Vengeons (Manche), 4km NNE Sourdeval (BCL). F/S FA Budden +, Sgt F Morris +, rest in Vengeons churchyard Missing (Tours) 18.2.43 (Air Britain Serials) Airborne 1630 18Feb43 from Marham. Cause of loss not established. Crashed at Vengeons (Manche) 4 km NNE of Sourdeval, France. Both are buried in Vengeons Churchyard. F/S F.A.Budden KIA Sgt F.Morris KIA &quot; (Chorley via Lost Bombers)"/>
    <x v="3"/>
    <x v="4"/>
    <m/>
    <m/>
    <x v="3"/>
    <m/>
    <m/>
    <n v="2"/>
    <x v="15"/>
    <x v="0"/>
    <n v="1"/>
    <s v="Front-Line"/>
    <x v="15"/>
    <x v="0"/>
    <n v="2"/>
  </r>
  <r>
    <n v="5833"/>
    <s v="DZ474"/>
    <x v="4"/>
    <n v="105"/>
    <x v="0"/>
    <x v="3"/>
    <n v="19"/>
    <s v="February"/>
    <x v="2"/>
    <s v="19 February 1943"/>
    <x v="0"/>
    <s v="19.021943 Training 105 Overshot and crashed. near Debden airfield, Essex (BCL). F/L Frenel inj, Sgt GP Lister inj, February 18, 1943 - A lost RAF Mosquito with no radio and one engine feathered attempted to land at Debden. As it was about to touch down, the pilot gunned his left engine and swerved off the runway, crashing into the 334th's dispersal hut after going through two P-47s. The two crew members were OK. The four 500 pound bombs that were aboard were not found until the next day in the totally disintegrated Mosquito. P-47 41-6002 was repairable but 41-6247 went to the salvage heap. Crashed on overshoot Debden 19.2.43 (Air Britain Serials) 18-19.2.43 105 Sqn. DZ474 Debden aerodrome. Struck obstruction during overshoot. 2 injured. (Mosquito Crash Log)"/>
    <x v="2"/>
    <x v="2"/>
    <s v="Engine failure"/>
    <m/>
    <x v="2"/>
    <m/>
    <m/>
    <n v="2"/>
    <x v="15"/>
    <x v="0"/>
    <n v="1"/>
    <s v="Front-Line"/>
    <x v="4"/>
    <x v="0"/>
    <n v="1"/>
  </r>
  <r>
    <n v="5850"/>
    <s v="DZ378"/>
    <x v="4"/>
    <n v="105"/>
    <x v="0"/>
    <x v="3"/>
    <n v="20"/>
    <s v="February"/>
    <x v="2"/>
    <s v="20 February 1943"/>
    <x v="0"/>
    <s v="105/DZ378 105 Sqn Mosquito IV DZ378 Op: Delmenhorst S/L R W Reynolds, F/O E B Sismore. Cr. landed base; repairs discontinued. To 13 OTU as 3509M. (http://www.rafinfo.org.uk/BCWW2Losses/1942.htm) Damaged 20.2.43 to 3509M (Air Britain Serials)"/>
    <x v="4"/>
    <x v="3"/>
    <m/>
    <m/>
    <x v="2"/>
    <m/>
    <m/>
    <n v="2"/>
    <x v="15"/>
    <x v="0"/>
    <n v="1"/>
    <s v="Front-Line"/>
    <x v="4"/>
    <x v="0"/>
    <n v="1"/>
  </r>
  <r>
    <n v="7616"/>
    <s v="DZ466"/>
    <x v="4"/>
    <n v="540"/>
    <x v="0"/>
    <x v="0"/>
    <n v="20"/>
    <s v="February"/>
    <x v="2"/>
    <s v="20 February 1943"/>
    <x v="0"/>
    <s v="Payne W J 540 DZ466 101512 RAF 20/02/43 (Ross McNeil's Air Force PoW files at rafcommands, http://www.rafcommands.com/Air%20Force%20PoWs/RAF%20POWs%20Query%20P_1.html) 20Feb43 F/O Payne and Sgt Kent 540 Sqn (Mosquito DZ466) took off from Benson to make a photographic reconnaissance of Vienna and Linz area but failed to return. (Andy Fletcher on 12 O'Clock High! Forum - Andy has a copy of the 540 Squadron ORB) MH - A Mosquito with a *466 serial number was photographed on a French beach (St. Brieux) by German soldiers. The props were bent, indicating a belly-landing, however the aircraft had been jacked up on its wheels. F/O W.L. Payne (101512) joined 1 PRU 20Jul42 (as a P/O) and went on to fly with 540 Sqn. If Payne intended to defect, I'm sure his Nav F/S A.J. Kent may have had something to say about it. The ORB states that DZ466 was tracked by RDF whilst returning. Plot was then lost and ~20 mins later a faint SOS was received by base (Benson) D/F station. Payne's first sortie was on 19Sep42 and he then flew continuously until he became a POW. Not to be confused with W/O W.J. Payne (754956) who was with 1 PRU at the same time (KIA 13Jan43 with 541 Sqn). [My grandfather was a PRU Spitfire pilot and he's been trying to dig up some information on old colleagues he remembers from the war. There is one story he's been telling recently of a Mosquito pilot, called 'Pissy' Payne. According to my grandfather, Payne landed his Mosquito at a French airfield and handed it over to the Germans. Payne also gave the Germans detailed information of my grandfathers squadron. My grandfather was wondering what may have happened to this character and I've been trawling the internet trying to find out. Apparently Payne was from the West Indies and was known as 'Pissy' due to his fondness for a drink.] (http://forum.12oclockhigh.net/showthread.php?t=16389) Missing from PR sorties to Paris area 20.2.43 (Air Britain Serials) Came down at Plage des Rosaires, Plérin (http://www.absa39-45.com/Pertes%20Bretagne/Cotes%20Armor/pertes_raf_cotes_armor.html)"/>
    <x v="3"/>
    <x v="4"/>
    <m/>
    <m/>
    <x v="3"/>
    <m/>
    <m/>
    <n v="2"/>
    <x v="15"/>
    <x v="0"/>
    <n v="1"/>
    <s v="Front-Line"/>
    <x v="16"/>
    <x v="0"/>
    <n v="1"/>
  </r>
  <r>
    <n v="3377"/>
    <s v="W4060"/>
    <x v="9"/>
    <s v="AAEE/1PRU/540"/>
    <x v="0"/>
    <x v="0"/>
    <n v="20"/>
    <s v="February"/>
    <x v="2"/>
    <s v="20 February 1943"/>
    <x v="0"/>
    <s v="W/O II David O'Neill RCAF who is buried in Bergen (Mollendal) Church Cemetery. (Geoff Crump, Cheshire Regiment Museum) This Mosquito crashed down 6-8 km from Bergen. The german documents give these details: LXX.Armeekorps: Abschuss eines engl. Aufklarer Typ Mosquito SW Loddefjord (etwa 8 km SW Bergen) durch flak. 2 Mann besatzung tot. War Diary Marineoberkommando Norwegen: 1135 Uhr 1 Mosquito 15 km sudlich Bergen kurs nord und zuruck auf sudkurs, sturzt 6 km sudl. Bergen ab. Kein beschuss durch Mar. Flakeinheiten.W.B.N. Meldet dazu: Verm. durch flak abgeschossen. 2 mannbesatzung tot. Long-range version (Markus) This 540. Sqdn. PRU Mosquito, piloted by W/O David O`Neil, R 92679 RCAF with Navigator Sgt. A.D. Lockyer, 629806 RAF was shot down 20.02.43 by AA guns in the emplacemets of Leuchtgruppe Knappen while passing over the Grimstadfjord.(Heavy ships anchorage) The Mosquito crashed on land at Loddefjord, a suburb to Bergen. Today there is a large shoppingcenter called &quot;Vestkanten&quot; at this place. The two crew members were both killed in the crash, and buried at Møllendal Cemetery. Some few parts of this Mosquito are exhibited in the &quot;Bunkermuseum&quot; at Laksvaag. (http://f16.parsimony.net/forum28300/messages/8520.htm) Missing from PR mission to Bergen 20.2.43 (Air Britain Serials)"/>
    <x v="0"/>
    <x v="1"/>
    <m/>
    <m/>
    <x v="1"/>
    <m/>
    <m/>
    <n v="2"/>
    <x v="15"/>
    <x v="0"/>
    <n v="1"/>
    <s v="Front-Line"/>
    <x v="16"/>
    <x v="0"/>
    <n v="3"/>
  </r>
  <r>
    <n v="5889"/>
    <s v="DD793"/>
    <x v="2"/>
    <n v="23"/>
    <x v="1"/>
    <x v="5"/>
    <n v="21"/>
    <s v="February"/>
    <x v="2"/>
    <s v="21 February 1943"/>
    <x v="0"/>
    <s v="F/Lt. Neyder and F/O Cornes S J were in DD793. Aircraft disappeared without trace but only Cornes in commemorated on the Malta Memorial as Marceli Neyder was Polish. DD793 - Patrol Maratimo-Pantellaria. F/Lt Marceli NEYDER - P.0306 - PAF - commemorated on the Polish Memorial Northolt. Cooperating with anti-shipping aircraft (Fighters Over Tunisia). Missing on patrol from Malta 21.2.43 (Air Britain Serials) Took off 03:35 - dawn patrol?"/>
    <x v="3"/>
    <x v="4"/>
    <m/>
    <m/>
    <x v="3"/>
    <m/>
    <m/>
    <n v="2"/>
    <x v="15"/>
    <x v="0"/>
    <n v="1"/>
    <s v="Front-Line"/>
    <x v="6"/>
    <x v="0"/>
    <n v="1"/>
  </r>
  <r>
    <n v="5886"/>
    <s v="DZ232"/>
    <x v="2"/>
    <n v="23"/>
    <x v="1"/>
    <x v="5"/>
    <n v="21"/>
    <s v="February"/>
    <x v="2"/>
    <s v="21/22 February 1943"/>
    <x v="1"/>
    <s v="Overshot landing at Luqa 21.2.43 (Air Britain Serials) F/L Barkel F/O Cave both OK."/>
    <x v="2"/>
    <x v="3"/>
    <s v="Overshot"/>
    <m/>
    <x v="2"/>
    <m/>
    <m/>
    <n v="2"/>
    <x v="15"/>
    <x v="0"/>
    <n v="1"/>
    <s v="Front-Line"/>
    <x v="6"/>
    <x v="0"/>
    <n v="1"/>
  </r>
  <r>
    <n v="7769"/>
    <s v="DZ475"/>
    <x v="4"/>
    <n v="521"/>
    <x v="0"/>
    <x v="4"/>
    <n v="25"/>
    <s v="February"/>
    <x v="2"/>
    <s v="25 February 1943"/>
    <x v="0"/>
    <s v="Missing from met flight to Rouen 25.2.43 (Air Britain Serials) 25.02.43 521 Sqn. DZ475 Missing. Presumed enemy action. (Mosquito Crash Log)_x000a__x000a_Name: ORR, NATHANIEL PERCY _x000a_Initials: N P _x000a_Nationality: United Kingdom _x000a_Rank: Pilot Officer _x000a_Regiment/Service: Royal Air Force Volunteer Reserve _x000a_Unit Text: 521 Sqdn. _x000a_Date of Death: 25/02/1943 _x000a_Service No: 139946 _x000a_Casualty Type: Commonwealth War Dead _x000a_Grave/Memorial Reference: Panel 132. _x000a_Memorial: RUNNYMEDE MEMORIAL _x000a__x000a_ame: PRICE, NORMAN GEORGE _x000a_Initials: N G _x000a_Nationality: United Kingdom _x000a_Rank: Flying Officer _x000a_Regiment/Service: Royal Air Force Volunteer Reserve _x000a_Unit Text: 521 Sqdn. _x000a_Age: 20 _x000a_Date of Death: 25/02/1943 _x000a_Service No: 128369 _x000a_Additional information: Son of George Herbert and Lilian Maud Price, of Weston-super-Mare, Somerset. _x000a_Casualty Type: Commonwealth War Dead _x000a_Grave/Memorial Reference: Panel 129. _x000a_Memorial: RUNNYMEDE MEMORIAL _x000a__x000a_(CWGC)"/>
    <x v="3"/>
    <x v="4"/>
    <m/>
    <m/>
    <x v="3"/>
    <m/>
    <m/>
    <n v="2"/>
    <x v="15"/>
    <x v="0"/>
    <n v="1"/>
    <s v="Front-Line"/>
    <x v="9"/>
    <x v="0"/>
    <n v="1"/>
  </r>
  <r>
    <n v="5856"/>
    <s v="DZ365"/>
    <x v="4"/>
    <n v="105"/>
    <x v="0"/>
    <x v="3"/>
    <n v="26"/>
    <s v="February"/>
    <x v="2"/>
    <s v="26 February 1943"/>
    <x v="0"/>
    <s v="26.02.1943 1646 Attack naval stores depots 105 to Rennes from Marham collided with DZ413. in target area 1844 (BCL). W/C GP Longfield +, F/L RF Millns +, rest in Rennes Eastern Communal Cem, common sortie with DZ413, DZ481 Collided with DZ413 during attack Rennes 17.2.43 (Air Britain Serials) Airborne 1646 26Feb43 to attack a naval stores depot. Collided in the air with another Squadron Mosquito (DZ413) and crashed at 1844 in the target area. Both officers are buried in Rennes Eastern Communal Cemetery alongside their Sqdn comrade from DZ413. W/C Longfield's father was the Revd Thomas William Longfield BA of High Halstow Rectory, Rochester, Kent. W/C G.P.Longfield KIA F/L R.F.Millns KIA &quot; (Chorley via Lost Bombers) 26.02.43 105 Sqn. DZ365 Crashed ? after collision. DZ413 (Mosquito Crash Log)  All aircraft took off at at 1645 hours. Seven aircraft successfully bombed target from heights varying from 50 to 800 feet. Clouds of smoke and debris seen in target area, which was severly damaged. One aircraft unable to bomb on first run up, circled and bombed from 800'. Smoke seen from distance of 20 miles, visibility being very good. One aircraft abondoned task over target, owing to leading aircraft's bombs exploding just as aircraft was in run up to target. W/Cdr. Longfield led the formation, and owing to a navigational error, turned sharply, causing a collision with the second aircraft, piloted by F/O. Kimmel. The W/Cdr's aircraft was seen to crash out of control, and F/O. Kimmel's aircraft was seen to be losing height with a glycol leak, apparently under control.  (http://www.rafcommands.com/forum/showthread.php?10356-105-Squadron-ORB-26-2-1943-(Mosquito-s-DZ413-amp-DZ365)&amp;p=60364&amp;highlight=Mosquito#post60364)  Crashed at Launais - Cne de Moigné (1 km SE) (http://francecrashes39-45.net/rech_avion.php?PHPSESSID=8e7dca1c278bcbca99924b5e41bf83b8)"/>
    <x v="0"/>
    <x v="13"/>
    <m/>
    <m/>
    <x v="4"/>
    <m/>
    <m/>
    <n v="2"/>
    <x v="15"/>
    <x v="0"/>
    <n v="1"/>
    <s v="Front-Line"/>
    <x v="4"/>
    <x v="0"/>
    <n v="1"/>
  </r>
  <r>
    <n v="5914"/>
    <s v="DZ413"/>
    <x v="4"/>
    <n v="105"/>
    <x v="0"/>
    <x v="3"/>
    <n v="26"/>
    <s v="February"/>
    <x v="2"/>
    <s v="26 February 1943"/>
    <x v="0"/>
    <s v="26.02.1943 1646 attack naval stores depots105 to Rennes from Marham collided with DZ365. in target area 1844 (BCL). F/O SG Kimmel RCAF +, F/O HN Kirkland +, Kimmel rests in Bretteville-sur-Laize, Kirkland in Rennes Eastern Communal Cem, common sortie with DZ365, DZ481 Collided with DZ365 during attack Rennes 26.2.43 (Air Britain Serials) Airborne 1650 26feb43 from Marham to attack a naval stores depot. Collided in the air with another Squadron Mosquito (DZ365), crashing 1844 in the target area. F/O Kimmel now rests in Brettevillle-sur-Laize Canadian War Cemetery; his Navigator is buried in Rennes Eastern Communal Cemetery alongside his Squadron comrades from DZ365. F/O S.G.Kimmel RCAF KIA f/O H.N.Kirkland RCAF KIA &quot; (Chorley via Lost Bombers)       All aircraft took off at at 1645 hours. Seven aircraft successfully bombed target from heights varying from 50 to 800 feet. Clouds of smoke and debris seen in target area, which was severly damaged. One aircraft unable to bomb on first run up, circled and bombed from 800'. Smoke seen from distance of 20 miles, visibility being very good. One aircraft abondoned task over target, owing to leading aircraft's bombs exploding just as aircraft was in run up to target. W/Cdr. Longfield led the formation, and owing to a navigational error, turned sharply, causing a collision with the second aircraft, piloted by F/O. Kimmel. The W/Cdr's aircraft was seen to crash out of control, and F/O. Kimmel's aircraft was seen to be losing height with a glycol leak, apparently under control.  (http://www.rafcommands.com/forum/showthread.php?10356-105-Squadron-ORB-26-2-1943-(Mosquito-s-DZ413-amp-DZ365)&amp;p=60364&amp;highlight=Mosquito#post60364)   Crashed at Moigne - La Jouaudiere - Les Champs Ferrees (http://francecrashes39-45.net/rech_avion.php?PHPSESSID=8e7dca1c278bcbca99924b5e41bf83b8)"/>
    <x v="0"/>
    <x v="13"/>
    <m/>
    <m/>
    <x v="4"/>
    <m/>
    <m/>
    <n v="2"/>
    <x v="15"/>
    <x v="0"/>
    <n v="1"/>
    <s v="Front-Line"/>
    <x v="4"/>
    <x v="0"/>
    <n v="1"/>
  </r>
  <r>
    <n v="1577"/>
    <s v="DZ481"/>
    <x v="4"/>
    <n v="139"/>
    <x v="0"/>
    <x v="3"/>
    <n v="26"/>
    <s v="February"/>
    <x v="2"/>
    <s v="26 February 1943"/>
    <x v="0"/>
    <s v="On 26th February 1943 Mosquito IV (DZ481 XD-L)up from Markham was lost on a mission to the Normandie area, probably with a naval depot as target. Onboard were the Norwegians Ltn. Tycho Castberg Moe with Fnr. Ottar Smedstad as nav. Probably the last time the plane was observed was 60mls away from Rennes, probably after the attack, and then I know nothing more. It is however reason to belive that it crashed either in the Normandie area or the Channel. _x000a_Is there anybody that can share some light with me of what happen to thees brave fellow Norwegians. In what way and where were this Mosquito brought down? Greetings from Norway Knut Larsson www.rafandluftwaffe.info _x000a_Stein Meum (Guest) (142 posts) _x000a_ 13-Sep-04, 08:59 AM (GMT) _x000a_1. &quot;RE: Mosquito 139 SQN with Norwegians&quot; _x000a_The correct name should be Smedsaas._x000a_I've helped his brother Kjell with some research on the matter.I've gone through several files on missing airmen compiled postwar among other things,and so far nothing new has surfaced.There are no reports on any crashed Mosquito in the area north of Rennes on this date._x000a_However,there are several graves of unknown Allied airmen scattered around the area but French research has so far not found anything about these two Norwegians.It is presumed with a fair degree of probability that the plane was damaged in some way and ditched/crashed in the Channel._x000a_This crew was on it's first operational sortie,btw._x000a_Stein _x000a__x000a_26.02.1943 1650 139 to Rennes from Marham . Lost without trace (BCL). Lt TDC Moe RNAF +, 2Lt O Smedsaas RNAF +, common sortie with DZ 365, DZ413_x000a__x000a_The alone information that I have been able obtain, is a claim of the battery of flak Abt 153, at 1843 hrs, that was parked in the region of Cherbourg. (Daniel Dahot) Missing (Rennes) 26.2.43 (Air Britain Serials)"/>
    <x v="0"/>
    <x v="8"/>
    <m/>
    <m/>
    <x v="4"/>
    <m/>
    <m/>
    <n v="2"/>
    <x v="15"/>
    <x v="0"/>
    <n v="1"/>
    <s v="Front-Line"/>
    <x v="15"/>
    <x v="0"/>
    <n v="1"/>
  </r>
  <r>
    <n v="3256"/>
    <s v="DZ472"/>
    <x v="4"/>
    <n v="105"/>
    <x v="0"/>
    <x v="3"/>
    <n v="27"/>
    <s v="February"/>
    <x v="2"/>
    <s v="27 February 1943"/>
    <x v="0"/>
    <s v="27.02.1943 Training 105 crashed due to structural failure on wing root. near Brick Kiln Wood, Beachamwell, 1mile SE Marham airfield 1525 (BCL). F/O GW McCormick +, W/C JW Deacon +, McCormick buried in Marham Cem Lost wing and crashed 2m SE of Marham 27.2.43 (Air Britain Serials) 27 .02.43 105 Sqn DZ472 Crashed two miles S.E. of Marham. Wing fairing broke up. Two killed. (Mosquito Crash Log)"/>
    <x v="2"/>
    <x v="2"/>
    <s v="Broke up"/>
    <m/>
    <x v="2"/>
    <m/>
    <m/>
    <n v="2"/>
    <x v="15"/>
    <x v="0"/>
    <n v="1"/>
    <s v="Front-Line"/>
    <x v="4"/>
    <x v="0"/>
    <n v="1"/>
  </r>
  <r>
    <n v="7433"/>
    <s v="DZ347"/>
    <x v="4"/>
    <s v="1655MTU"/>
    <x v="0"/>
    <x v="7"/>
    <n v="28"/>
    <s v="February"/>
    <x v="2"/>
    <s v="28 February 1943"/>
    <x v="0"/>
    <s v="Crashed on landing Marham 28.2.43 (Air Britain Serials) 28.02.43 1 655MTU DZ347 Stalled and crashed at Marham with a wheels down landing. One injured. (Mosquito Crash Log)"/>
    <x v="2"/>
    <x v="2"/>
    <s v="Stalled"/>
    <m/>
    <x v="2"/>
    <m/>
    <m/>
    <n v="2"/>
    <x v="15"/>
    <x v="0"/>
    <n v="1"/>
    <s v="Support Unit"/>
    <x v="12"/>
    <x v="0"/>
    <n v="1"/>
  </r>
  <r>
    <n v="5688"/>
    <s v="DZ372"/>
    <x v="4"/>
    <n v="105"/>
    <x v="0"/>
    <x v="3"/>
    <n v="2"/>
    <s v="March"/>
    <x v="2"/>
    <s v="2 March 1943"/>
    <x v="0"/>
    <s v="02.03.1943 Training 105 crashed while landing at Marham airfield. 1945 (BCL). F/O RB Smith RAAF ok, , Crashed on landing Marham 2.3.43 (Air Britain Serials) 02 .03 .43 (sic) 105 Sqn. DZ372 Crashed at Marham after heavy landing in which undercarriage was wrecked. No injuries to crew. (Mosquito Crash Log)"/>
    <x v="2"/>
    <x v="2"/>
    <s v="Heavy Landing"/>
    <m/>
    <x v="2"/>
    <m/>
    <m/>
    <n v="3"/>
    <x v="16"/>
    <x v="0"/>
    <n v="1"/>
    <s v="Front-Line"/>
    <x v="4"/>
    <x v="0"/>
    <n v="1"/>
  </r>
  <r>
    <n v="1173"/>
    <s v="DD800"/>
    <x v="2"/>
    <s v="301FTU/1 OADU/23"/>
    <x v="1"/>
    <x v="5"/>
    <n v="2"/>
    <s v="March"/>
    <x v="2"/>
    <s v="2/3 March 1943"/>
    <x v="1"/>
    <s v="The pilot was F/Sgt R.E. Wakeford, he survived the ditching and became a PoW. The ditching was caused to double engine failure. Missing on a patrol from Malta. Sgt Kenneth E. WINSOR - 1163062 - commemorated on Panel 9 Column 2 of the Malta Memorial. Took off 1815 to attack targets in the Sfax and Sousse areas. (Fighters Over Tunisia) Missing on patrol from Malta 2.3.43 (Air Britain Serials)"/>
    <x v="0"/>
    <x v="11"/>
    <m/>
    <m/>
    <x v="4"/>
    <m/>
    <m/>
    <n v="3"/>
    <x v="16"/>
    <x v="0"/>
    <n v="1"/>
    <s v="Front-Line"/>
    <x v="6"/>
    <x v="0"/>
    <n v="3"/>
  </r>
  <r>
    <n v="1065"/>
    <s v="DK315"/>
    <x v="4"/>
    <s v="1PRU/540"/>
    <x v="0"/>
    <x v="0"/>
    <n v="3"/>
    <s v="March"/>
    <x v="2"/>
    <d v="1943-03-03T00:00:00"/>
    <x v="0"/>
    <s v="DK315 Transit to Gibraltar. F/O Hardman and Sgt Cruikshank were missing on flight returning to the UK from Gibraltar on 03 Mar 43, they took off at 10:35 and nothing further was seen ot heard of them.3/3/1943 crew was Sgt Cruikshank Bernard Herbert (MIA)637524 &amp; F/O Hardman Donald Francis Ignatus RNZAF (http://forum.12oclockhigh.net/showthread.php?t=20935) Missing 6.3.43 (Air Britain Serials)"/>
    <x v="3"/>
    <x v="4"/>
    <m/>
    <m/>
    <x v="3"/>
    <m/>
    <m/>
    <n v="3"/>
    <x v="16"/>
    <x v="0"/>
    <n v="1"/>
    <s v="Front-Line"/>
    <x v="16"/>
    <x v="0"/>
    <n v="2"/>
  </r>
  <r>
    <n v="1598"/>
    <s v="DZ463"/>
    <x v="4"/>
    <n v="139"/>
    <x v="0"/>
    <x v="3"/>
    <n v="3"/>
    <s v="March"/>
    <x v="2"/>
    <s v="3 March 1943"/>
    <x v="0"/>
    <s v="03.03.1943 1200 bomb molybdenium mine 139 to Knaben from Marham homebound, intercepted by FW190s. Off norwegian coast (BCL). F/O AN Bulpitt +, Sgt KA Amond +, only Bulpitt rest in seaport town of Egersund. Airborne 1200 3Mar43 from Marham to bomb a molybdenum mine. Homebound, intercepted by Fw190s and shot down off the Norwegian coast. F/O Bulpitt is buried in the seaport town of Egersund; Sgt Amond has no known grave and is commemorated on the Runnymede Memeorial. F/O A.N.Bulpitt KIA Sgt F.A.Amond KIA &quot; (Lost Bombers) Missing (Knaben) 3.3.43 (Air Britain Serials) Luftwaffe claim may have been Uffz. Schmid: 1 7./JG 1 Blenheim*  6958i See: 50 m. 14.42 Film C. 2031/II Anerk: Nr.12 (MH - Position given is SW of Knaben, assuming this was 05 Ost. Makes a very likely match."/>
    <x v="0"/>
    <x v="5"/>
    <s v="7./JG 1"/>
    <s v="JG 1"/>
    <x v="0"/>
    <s v="Schmid"/>
    <m/>
    <n v="3"/>
    <x v="16"/>
    <x v="0"/>
    <n v="1"/>
    <s v="Front-Line"/>
    <x v="15"/>
    <x v="0"/>
    <n v="1"/>
  </r>
  <r>
    <n v="5885"/>
    <s v="DZ362"/>
    <x v="4"/>
    <n v="521"/>
    <x v="0"/>
    <x v="4"/>
    <n v="5"/>
    <s v="March"/>
    <x v="2"/>
    <s v="5 March 1943"/>
    <x v="0"/>
    <s v="05.03.43 Fw. Georg Hutter: 8 5./JG 1 Mosquito  50 km. E. Lowestoft 14.20 Reference: JG 1 Lists f. 632. Mosquito on meteorological mission was shot down (pres. Uffz Hütter of 5./JG1) and came down in the North Sea 14:20h approx 30 kms (20 miles) off Great Yarmouth. A/c was abandoned and F/Sgt Roy BARTOLOTTI - 1253008 - missing (RP135). Who was the other crewmember? P/O G H Hatton - Took off for a Pampa flight to Aachen and Osnabruck but on reaching Aachen the starboard engine overheated limiting the maximum height to 24,000 feet. Damaged by Fw190s and abandoned on fire 30 miles off Great Yarmouth, Norfolk. F/Sgt Bartolotti baled out first followed by the pilot and two hours later P/O Hatton was picked up by RML 25. According to &quot;Target for Tonight&quot;, Hatton attempted to ram the attacking 190s after his Mosquito had been set ablaze. Fly Off George H T Hatton flew a number of different types while with 521 Squadron. During the first half of March 1943 Hatton flew Gladiators on the 4th (N2307), 7th (N5897) and 15th (N5897). On the 5th he was shot down while flying Mosquito DZ362/T by two Fw190?s 20 miles off Lowestoft. As can be seen he was back in the air two days later. (Fly Off George H T Hatton flew a number of different types while with 521 Squadron. During the first half of March 1943 Hatton flew Gladiators on the 4th (N2307), 7th (N5897) and 15th (N5897). On the 5th he was shot down while flying Mosquito DZ362/T by two Fw190?s 20 miles off Lowestoft. As can be seen he was back in the air two days later.) Engine lost power damaged by Fw190s and abandoned 30m off Great Yarmouth Norfolk 5.3.43 (Air Britain Serials) 05.03.43 521 Sqn. DZ362 Crashed into sea after enemy action, aircraft was abandoned by crew. (Mosquito Crash Log)"/>
    <x v="0"/>
    <x v="5"/>
    <s v="5./JG 1"/>
    <s v="JG 1"/>
    <x v="0"/>
    <s v="Hutter"/>
    <m/>
    <n v="3"/>
    <x v="16"/>
    <x v="0"/>
    <n v="1"/>
    <s v="Front-Line"/>
    <x v="9"/>
    <x v="0"/>
    <n v="1"/>
  </r>
  <r>
    <n v="5691"/>
    <s v="DZ460"/>
    <x v="4"/>
    <n v="105"/>
    <x v="0"/>
    <x v="3"/>
    <n v="8"/>
    <s v="March"/>
    <x v="2"/>
    <s v="8 March 1943"/>
    <x v="0"/>
    <s v="08.03.1943 1701 105 to Lingen from Marham damaged by FLAK and crashed. Linderflier (Overijssel) at Den Ham 1835 (BCL). Sgt WW Austin pow, F/O PH Thomas pow, Lindervlier? Missing (Lingen) 8.3.43 (Air Britain Serials)"/>
    <x v="0"/>
    <x v="1"/>
    <m/>
    <m/>
    <x v="1"/>
    <m/>
    <m/>
    <n v="3"/>
    <x v="16"/>
    <x v="0"/>
    <n v="1"/>
    <s v="Front-Line"/>
    <x v="4"/>
    <x v="0"/>
    <n v="1"/>
  </r>
  <r>
    <n v="1614"/>
    <s v="DZ469"/>
    <x v="4"/>
    <n v="139"/>
    <x v="0"/>
    <x v="3"/>
    <n v="9"/>
    <s v="March"/>
    <x v="2"/>
    <s v="9 March 1943"/>
    <x v="0"/>
    <s v="09.03.1943 1720 attack Renault factory 139 to LeMans from Marham . Lost without trace (BCL). S/L RB Bagguley DFC +, F/L CK Hayden DFC +, 09.03.43 Ltn. Karl von Lieres u. Wilkau: 28 3./JG 27 Mosquito  10-3-3: tiefflug [45 km. N. Bayeux] 19.26 Film C. 2031/II Anerk: Nr.245 Coded XD-J (RAF Commands Forum) Missing (Le Mans) 10.3.43 (Air Britain Serials)"/>
    <x v="0"/>
    <x v="0"/>
    <s v="3./JG 27"/>
    <s v="JG 27"/>
    <x v="0"/>
    <s v="von Lieres u. Wilkau"/>
    <m/>
    <n v="3"/>
    <x v="16"/>
    <x v="0"/>
    <n v="1"/>
    <s v="Front-Line"/>
    <x v="15"/>
    <x v="0"/>
    <n v="1"/>
  </r>
  <r>
    <n v="7440"/>
    <s v="DZ691"/>
    <x v="2"/>
    <n v="605"/>
    <x v="0"/>
    <x v="5"/>
    <n v="10"/>
    <s v="March"/>
    <x v="2"/>
    <s v="10/11 March 1943"/>
    <x v="1"/>
    <s v="F/Lt M.G. Olley AFC was killed in Mosquito II DZ691 whilst on an intruder mission to Tours during the evening of 10 March 1943. His navigator W/O H. Vipond was also killed. Crashed in France and crew buried Le Mans West Cemetery. F/Lt Michael George OLLEY, AFC, 73008 and W/O Harry VIPOND, 566487. Took off 19.20 to Chateaudun-Tours. (RAF Commands Forum) 10.03.1943 Intruder Sortie 605 to Tours from Castle Camp . Lost without trace evening (FCL). F/L MG Olley AFC +, W/O H Vipond +, no further info Missing (Tours) 10.3.43 (Air Britain Serials)"/>
    <x v="3"/>
    <x v="4"/>
    <m/>
    <m/>
    <x v="3"/>
    <m/>
    <m/>
    <n v="3"/>
    <x v="16"/>
    <x v="0"/>
    <n v="1"/>
    <s v="Front-Line"/>
    <x v="22"/>
    <x v="0"/>
    <n v="1"/>
  </r>
  <r>
    <n v="3414"/>
    <s v="DD661"/>
    <x v="2"/>
    <n v="264"/>
    <x v="0"/>
    <x v="2"/>
    <n v="11"/>
    <s v="March"/>
    <x v="2"/>
    <s v="11/12 March 1943"/>
    <x v="1"/>
    <s v="Took off 21.06, 11 March 1943. Tasked to Rennes. F/O A.W.J. PIERS - Pilot - 115435 - Runnymede Panel (RP) 128. F/Sgt T.B. HILL - Nav. - 655059 - RP137 (RAF Commands Forum) 11.03.1943 Ranger Sortie 264 to Rennes from Colerne or Trebelzue or Bradwell . Lost without trace pm (FCL). F/O AWJ Piers +, F/S TB Hill +, no further info, see also DD721. Daniel Dahiot believes this crew may be the two unknown airmen (one Canadian, one nationality unknown) buried in the Dinard cemetery (RAF Commands Forum). Night intruder mission to Rennes. Crew: F/O(115435)Arthur William Jarvis Piers(Pilot)RAFVR - killed F/Sgt(655059)Thomas Bryan Hill(Obs)RAFVR - killed (http://aviation-safety.net/wikibase/wiki.php?id=15766) Missing from night intruder mission to Rennes 11.3.43 (Air Britain Serials)  11/12 Mar 43 Target Rennes area/Aircraft not yet returned (ORB) From Colerne, 11th....F/O. A.W.J.PIERS &amp; F/S.T.B.HILL (N/R) and F/O.A.H.STANLEY &amp; P/O.C.R.LAWRENCE (N/R) took off at approx 21.15 on night ranger in the Rennes area and failed to return. (http://www.rafcommands.com/forum/showthread.php?t=1895)"/>
    <x v="3"/>
    <x v="4"/>
    <m/>
    <m/>
    <x v="3"/>
    <m/>
    <m/>
    <n v="3"/>
    <x v="16"/>
    <x v="0"/>
    <n v="1"/>
    <s v="Front-Line"/>
    <x v="10"/>
    <x v="0"/>
    <n v="1"/>
  </r>
  <r>
    <n v="3438"/>
    <s v="DD721"/>
    <x v="2"/>
    <n v="264"/>
    <x v="0"/>
    <x v="2"/>
    <n v="11"/>
    <s v="March"/>
    <x v="2"/>
    <s v="11/12 March 1943"/>
    <x v="1"/>
    <s v="Took off 21.35, 11 March 1943. Tasked to Rennes. F/O C.R. LAWRENCE - Pilot - 133007 - Dinard (English Cem.) France. F/O A.H.S. STANLEY - Nav. - 119218 - RP129. (RAF Commands Forum) 11.03.1943 Ranger Sortie 264 to Rennes from Colerne or Trebelzue or Bradwell . Lost without trace evening (FCL). F/O AH Stanley +, P/O CR Lawrence +, both buried at Dinard Ille et Vilain Communal Cem, sortie with DD661. CWGC website says Stanley, of Chippenham, Wiltshire, is remembered on the Runnymede Memorial. Lawrence rests in Dinard according to CWGC. Missing from night intruder mission to Rennes 12.3.43 (Air Britain Serials) 11/12 Mar 43 Target Rennes area/Aircraft not yet returned (ORB) From Colerne, 11th....F/O. A.W.J.PIERS &amp; F/S.T.B.HILL (N/R) and F/O.A.H.STANLEY &amp; P/O.C.R.LAWRENCE (N/R) took off at approx 21.15 on night ranger in the Rennes area and failed to return. (http://www.rafcommands.com/forum/showthread.php?t=1895)"/>
    <x v="3"/>
    <x v="4"/>
    <m/>
    <m/>
    <x v="3"/>
    <m/>
    <m/>
    <n v="3"/>
    <x v="16"/>
    <x v="0"/>
    <n v="1"/>
    <s v="Front-Line"/>
    <x v="10"/>
    <x v="0"/>
    <n v="1"/>
  </r>
  <r>
    <n v="1036"/>
    <s v="DZ373"/>
    <x v="4"/>
    <s v="105/139"/>
    <x v="0"/>
    <x v="3"/>
    <n v="12"/>
    <s v="March"/>
    <x v="2"/>
    <s v="12 March 1943"/>
    <x v="0"/>
    <s v="12.03.1943 1710 139 to Liege from Marham homebound, hit by FLAK, crashed. into Osterschelde off Woensdrecht, 8kmSSE Bergen op Zoom 1914 (BCL). Sgt R McM Pace +, P/O G Cook +, 12 March 1943. Delivered by De Havilland (Hatfield) to No.105 Sqdn with whom it flew no operations.. Airborne 1710 12Mar43 from Marham. Homebound, shot down by Flak, crashing 1914 in the Oosterschelde off Woensdrecht (Noord Brabant), 8 km SSE of Bergen op Zoom, Holland. Both are commemorated on the Runnymede Memorial. Sgt R.McM Pace KIA P/O G.Cook KIA See details at http://www.wingstovictory.nl/database/database_detail.php?wtv_id=229 Missing (Liege) 13.3.43 (Air Britain Serials)"/>
    <x v="0"/>
    <x v="1"/>
    <m/>
    <m/>
    <x v="1"/>
    <m/>
    <m/>
    <n v="3"/>
    <x v="16"/>
    <x v="0"/>
    <n v="1"/>
    <s v="Front-Line"/>
    <x v="15"/>
    <x v="0"/>
    <n v="2"/>
  </r>
  <r>
    <n v="4695"/>
    <s v="DK287"/>
    <x v="4"/>
    <m/>
    <x v="2"/>
    <x v="9"/>
    <n v="14"/>
    <s v="March"/>
    <x v="2"/>
    <d v="1943-03-14T00:00:00"/>
    <x v="0"/>
    <s v="To Canada 11.9.42 (Air Britain Serials) CONTAINS REPORT OF ACCIDENT SOUTHWEST OF DAYTON OH, INVOLVING MOSQUITO AIRCRAFT, SERIAL NUMBER DK-287, PILOTED BY LT COL OSMOND J. RITLAND.  9/14/1943 http://airforcehistoryindex.org/search.php?q=MOSQUITO&amp;o=50 To Canada by ship 11 September 1941 as pattern for DHC production.  Crashed in Ohio while being flown by USAAF crew on 14 September 1943.  Never on RCAF books (http://www.ody.ca/~bwalker/RAF_owned_DK100.html) HOWEVER: 430314   DH Mosquito  DK-287     Wright Field, OH    KCRF  5  Ritland, Osmond J  USA OH  2 Mi SW Dayton, OH  , date is March 14, picture of the wreck can be seen at 430314   DH Mosquito  DK-287     Wright Field, OH    KCRF (Killed in crash due to onboard fire) 5  Ritland, Osmond J  USA OH  2 Mi SW Dayton, OH  "/>
    <x v="2"/>
    <x v="2"/>
    <s v="Caught fire"/>
    <m/>
    <x v="2"/>
    <m/>
    <m/>
    <n v="3"/>
    <x v="16"/>
    <x v="0"/>
    <n v="1"/>
    <s v="Support Unit"/>
    <x v="17"/>
    <x v="0"/>
    <n v="1"/>
  </r>
  <r>
    <n v="7159"/>
    <s v="DD634"/>
    <x v="2"/>
    <s v="264/307"/>
    <x v="0"/>
    <x v="2"/>
    <n v="15"/>
    <s v="March"/>
    <x v="2"/>
    <s v="15 March 1943"/>
    <x v="0"/>
    <s v="Hit Spitfire AR501 on landing Exeter 15.3.43 (Air Britain Serials) 15.03.43 307 Sqn. DD364 Crashed at Exeter aerodrome after suffering engine failure and collided with parked Spitfire AR5O1, which was damaged. (Mosquito Crash Log)"/>
    <x v="2"/>
    <x v="3"/>
    <s v="Engine failure"/>
    <m/>
    <x v="2"/>
    <m/>
    <m/>
    <n v="3"/>
    <x v="16"/>
    <x v="0"/>
    <n v="1"/>
    <s v="Front-Line"/>
    <x v="21"/>
    <x v="0"/>
    <n v="2"/>
  </r>
  <r>
    <n v="1633"/>
    <s v="DZ497"/>
    <x v="4"/>
    <n v="139"/>
    <x v="0"/>
    <x v="3"/>
    <n v="16"/>
    <s v="March"/>
    <x v="2"/>
    <s v="16 March 1943"/>
    <x v="0"/>
    <s v="16.03.1943 1650 139 to Paderborn from Marham hit by Kriegsmarine FLAK, crashed. on Texel, near Den Hoorn 1925 (BCL). P/O PJD McGeehan DFM RNZAF +, F/O RC Morris DFC +, rest in Den Burg Cem XD-Q, part of wing recovered from Texel in 1983 Wing now on display at The museum of the Aircraft Recovery Group at Fort Veldhuis in Heemskerk. www.arg1940-1945.nl Airborne 1650 16Mar43 from Marham. Hit by Kriegsmarine Flak and crashed on Texel, near den Hoorn. Both are buried in Den Burg Cemetery. details of P/O McGeehan's DFM had been Gazetted 16Feb43. P/O P.J.D.McGeehan DFM RNZAF KIA F/O R.C.Morris DFC KIA (Lost Bombers) Missing (Paderborn) 16.3.43 (Air Britain Serials)"/>
    <x v="0"/>
    <x v="1"/>
    <m/>
    <m/>
    <x v="1"/>
    <m/>
    <m/>
    <n v="3"/>
    <x v="16"/>
    <x v="0"/>
    <n v="1"/>
    <s v="Front-Line"/>
    <x v="15"/>
    <x v="0"/>
    <n v="1"/>
  </r>
  <r>
    <n v="7620"/>
    <s v="DZ364"/>
    <x v="4"/>
    <n v="540"/>
    <x v="0"/>
    <x v="0"/>
    <n v="18"/>
    <s v="March"/>
    <x v="2"/>
    <s v="18 March 1943"/>
    <x v="0"/>
    <s v="F/Sgt M M V Custance, 1387822, Sgt R E Smart, 1092622, both PoW Custance's PoW report should be in WO344/81 (Curwen -&gt;Czura), and Smart's in WO344/291/2 (SMALL -&gt;SMIT) Can anyone confirm that this is the same MMV (Michael Magnus Vere) Custance who went on to hold many junior ministerial posts in the Ministries of Aviation, Transport, and Health? (Ross McNeill, http://www.rafcommands.com/forum/showthread.php?t=7192) The Germans noted an unidentified loss on 18 March 1943 at Suedmoslesfehn near Bremen (http://www.footnote.com/image/38633673/Mosquito/#38633575) MH - That would appear well north of expected track, there was a USAAF raid to Bremen on this date: VIII Bomber Command # 45: 1st &amp; 2nd Bomb-Wings Bremer Vulcan Schiffbau u. Maschinenfabrik: VEGESACK, 2 lost (Tony Woods) Missing from PR sortie to Brux 18.3.43 (Air Britain Serials)"/>
    <x v="3"/>
    <x v="4"/>
    <m/>
    <m/>
    <x v="3"/>
    <m/>
    <m/>
    <n v="3"/>
    <x v="16"/>
    <x v="0"/>
    <n v="1"/>
    <s v="Front-Line"/>
    <x v="16"/>
    <x v="0"/>
    <n v="1"/>
  </r>
  <r>
    <n v="4657"/>
    <s v="HJ930"/>
    <x v="2"/>
    <n v="410"/>
    <x v="0"/>
    <x v="2"/>
    <n v="18"/>
    <s v="March"/>
    <x v="2"/>
    <s v="18/19 March 1943"/>
    <x v="1"/>
    <s v="A Mosquito, returning from a patrol that night, crashed near base and F/S B.M. Haight and Sgt. O.S. Milburn (RAF) died in the wreck. Haight, it will be recalled, had scored the Squadron's first kill in January of that year. (http://www.rcaf.com/410squadron/410eng1-3.htm) Dived into ground NE of Coleby Grange 19.3.43 presumed pilot dazzled by searchlight (Air Britain Serials) 18.03.43 410 Sqn. HJ930 Crashed three-quarters of a mile N.W. of Coleby Grange, Lincs., when flying straight and level, banked sharply to port, turned through 180 degrees and struck ground. (Mosquito Crash Log)"/>
    <x v="2"/>
    <x v="7"/>
    <s v="Dazzled by searchlights"/>
    <m/>
    <x v="2"/>
    <m/>
    <m/>
    <n v="3"/>
    <x v="16"/>
    <x v="0"/>
    <n v="1"/>
    <s v="Front-Line"/>
    <x v="19"/>
    <x v="2"/>
    <n v="1"/>
  </r>
  <r>
    <n v="3496"/>
    <s v="DZ427"/>
    <x v="4"/>
    <n v="109"/>
    <x v="0"/>
    <x v="8"/>
    <n v="19"/>
    <s v="March"/>
    <x v="2"/>
    <s v="19 March 1943"/>
    <x v="0"/>
    <s v="19.03.1943 Training 109 crashed due to structural failure. at Baston Fen between Deeping and Spalding (). , , Took off from unknown airfield. Mosquito IV. Training flight. Flight Lieutenant C. R. Henry was also killed, but is not recorded in the Memorial book. OLDE William James _x000a_ Pilot Officer 134657. Nav. 109 Sqdn., Royal Air Force Volunteer Reserve. Died Friday 19 March 1943. Age 25. Son of William Symons Moyse Olde and Violet Blanche Searle Olde, of Boscastle. Buried: FORRABURY (ST. SYMPHORIAN) CHURCHYARD, Cornwall, United Kingdom. (http://www.roll-of-honour.com/Bedfordshire/LIttleStaughton109Squadron.html) Broke up in air Boston Lincs. 19.3.43 (Air Britain Serials) 19.03.43 109 Sqn. DZ427 Crashed Boston Fens after mid-air break-up. Two killed. (Mosquito Crash Log)"/>
    <x v="2"/>
    <x v="2"/>
    <s v="Broke up"/>
    <m/>
    <x v="2"/>
    <m/>
    <m/>
    <n v="3"/>
    <x v="16"/>
    <x v="0"/>
    <n v="1"/>
    <s v="Front-Line"/>
    <x v="18"/>
    <x v="0"/>
    <n v="1"/>
  </r>
  <r>
    <n v="1635"/>
    <s v="DZ496"/>
    <x v="4"/>
    <n v="139"/>
    <x v="0"/>
    <x v="3"/>
    <n v="20"/>
    <s v="March"/>
    <x v="2"/>
    <s v="20 March 1943"/>
    <x v="0"/>
    <s v="20.03.1943 1750 139 to Malines from Marham hit by FLAK. Foxburrow Wood/Brightwell, Martlesham Heath airfield, Suffolk 1925 (BCL). F/L MM Wayman DFC +, F/O GS Clear DFC +, Airborne 1750 20Mar43 from Marham. Hit by Flak and later crashed 1925 at Foxburrow Wood near Brightwell, while attempting to go around again after making a missed approach on one engine at RAF Martlesham Heath. F/L M.M.Wayman DFC KIA F/O G.S.Clear DFC KIA (Lost Bombers) Crashed on overshoot Martlesham Heath 21.3.43 (Air Britain Serials) 19.03.43 139 Sqn. DZ496 Returning with flak damage, the aircraft crashed at Martlesham Heath on overshoot. Two killed. (Mosquito Crash Log)_x000a__x000a_Michael Myers Wayman, DFC, Flt Lt, 139 Squadron died 20th March 1943 Lost Bombers - World War II Lost Bombers_x000a_Service Number 89359 Sunderland (Ryhope Road) Cemetery Ward 7. Section B.B. Grave 1716 Details_x000a__x000a_Airborne 1750 20Mar43 from Marham. Hit by Flak and later crashed 1925 at Foxburrow Wood near Brightwell, while attempting to go around again after making a missed approach on one engine at RAF Martlesham Heath. F/L M.M.Wayman DFC KIA F/O G.S.Clear DFC KIA_x000a__x000a_From: Fallencomrades_x000a_At 17:50 on 20 March 1943, a Mosquito Mark IV (DZ496 XD-) piloted by Flight Lieutenant Wayman took off from RAF Marham as part of a 12-strong Mosquito raid on the Louvain and Malines Railway yards. However, only the Louvain yards were actually reached: immediately east of Brussels._x000a__x000a_From: Leverstock Green War Memorial_x000a_Flight Lieutenant Wayman/Flying Officer Clear's Mosquito was hit by flak which disabled one of the two engines. Later that evening, at 19:25, this Mosquito attempted a landing at RAF Martlesham Heath airfield, Suffolk, but Flight Lieutenant Wayman's first attempt at landing the now one-engine Mosquito was unsuccessful. While preparing for a second attempt, the Mosquito crashed at Foxburrow Wood near Brightwell._x000a_Both Flight Lieutenant Wayman and Flying Officer Clear died later that night, 20 March 1943, at East Suffolk Hospital. Flying Officer Clear was aged 31 years' old._x000a__x000a_His wife's daughter posted a note at Re: Myers WAYMAN; Sunderland, England - Wayman - Family History &amp; Genealogy Message Board - Ancestry.com and about press clippings about him at Re: Myers WAYMAN; Sunderland, England - Wayman - Family History &amp; Genealogy Message Board - Ancestry.com_x000a__x000a_His father, Myers Wayman was Mayor of Sunderland during WW2. _x000a_(http://www.ww2f.com/information-requests/51833-raf-casualties-help-needed.html)"/>
    <x v="2"/>
    <x v="7"/>
    <s v="Overshot"/>
    <m/>
    <x v="2"/>
    <m/>
    <m/>
    <n v="3"/>
    <x v="16"/>
    <x v="0"/>
    <n v="1"/>
    <s v="Front-Line"/>
    <x v="15"/>
    <x v="0"/>
    <n v="1"/>
  </r>
  <r>
    <n v="4033"/>
    <s v="DZ261"/>
    <x v="2"/>
    <n v="307"/>
    <x v="0"/>
    <x v="2"/>
    <n v="21"/>
    <s v="March"/>
    <x v="2"/>
    <s v="21/22 March 1943"/>
    <x v="1"/>
    <s v="23-Mar-43. Mosquito II DZ261. EW-C. W/Cdr J. Michałowski KAS / F/Lt S. Szkop KAS. Night training flight.  experienced as he was, Michalowski made an error on his emergency approach. (http://www.geocities.com/Mohikanie/307/307Story.html) Crashed on approach Exeter 21.3.43 (Air Britain Serials) 21.03.43 307 Sqn. DZ261 Crashed on approach to Exeter aerodrome on one engine. Two killed. (Mosquito Crash Log) (MH - Mosquito Crash Log says 21 March) "/>
    <x v="2"/>
    <x v="2"/>
    <s v="Crashed on landing"/>
    <m/>
    <x v="2"/>
    <m/>
    <m/>
    <n v="3"/>
    <x v="16"/>
    <x v="0"/>
    <n v="1"/>
    <s v="Front-Line"/>
    <x v="21"/>
    <x v="0"/>
    <n v="1"/>
  </r>
  <r>
    <n v="5903"/>
    <s v="DD750"/>
    <x v="2"/>
    <n v="25"/>
    <x v="0"/>
    <x v="2"/>
    <n v="22"/>
    <s v="March"/>
    <x v="2"/>
    <s v="22 March 1943"/>
    <x v="0"/>
    <s v="Crew: Sgt. John Hudson Staples (656008) and Sgt. Ralph Ernest Andrews (1576326)_x000a_Crash site: White Craig, Silsden_x000a__x000a_Source says aicraft was reported missing 2/3/1943. Since CWGC has date of death as 22/3/1943 presume this is a typo._x000a__x000a_Source: Hawks Rising - The Story of 25 Squadron Francis K. Mason (John Larder on RAF Commands Forum)_x000a__x000a_There seems much confusion with the date and location of this aircraft, For example `RAF Aircraft DA100 - DZ999` Air Britain gives 22.3.43. Whereas `High Ground Wrecks` &amp; `Mosquito Crash Log give 2/3/43. Imagine my surprise when I visited the crash site in 1995 and found a small metal plate cemented in a drystone wall that read `RAF Mosquito NF Crashed - Crew Dead- 25.3.45` _x000a__x000a_Also, the location given in some sources as Wingate Nick, whilst others say White Crag, or Silsden, Nr Keighley,Yorks. My answer to this is that both locations are right, for they are within several hundred yards of each other and the Mosquito came down on the edge of White Crag plantation between the two._x000a__x000a_The date as John &amp; Dave say seems to be correct 22.3.43, I did have a form 1180 for this somewhere but can`t seem to find it. I have no idea where 1945 on the metal plate came from, but they must be confusing it with another aircraft? 2.3.43 in Dave Smith`s books is obvously a typo._x000a__x000a_The aircraft was holding for approach to Church Fenton but sector placed it over high ground and while under power it flew into the hill about 365m. I only found one small fragment of alloy on the edge of the plantation so aircraft must be beneath the trees. I have photo`s of the general area and of the plate in the wall if anyone wants them just drop me an email. (&quot;Highgroundsman&quot; on RAF Commands Forum)_x000a__x000a_With regard to the site of the crash, Dave, I have also visited it on a number of occasions, I only live about 6 miles away hence the interest. I am reliably told by the locals that it did infact hit the ground in the 'nick' of Whingate Nick and rolled over forwards bursting into flames on the heather moorland behind. I do not know whether I am correct but there are some score marks down the rocks of the 'nick' in line with the flight path of the a/c, score marks that do look too articial to be natural._x000a__x000a_Most of the a/c, as one would expect of a Mossie on fire, was burnt away but one local farmer did find many of the rubber oval bumpers from the u/c legs one he used as a door stop until his wife gave it to a friend of mine. I do believe he passed it on to Tony Agar at Elvington for his Mossie. Another very ingenious farmer also used a piece of aileron to help rebuild a wall lower down the hill this was still there the last time I went up there about two years ago. (Peter Baxter on RAF Commands) Flew into hill at night nr Keighley Yorks. 22.3.43 (Air Britain Serials) 02.03.43 25 Sqn. DD750 Crashed at White Craig, Silsden, near Keighley. Sector Control placed aircraft over high ground to wait its turn to land but did not ascertain height of aircraft, which flew into hill at high speed. Two killed. (Mosquito Crash Log)"/>
    <x v="2"/>
    <x v="3"/>
    <s v="Terrain"/>
    <m/>
    <x v="2"/>
    <m/>
    <m/>
    <n v="3"/>
    <x v="16"/>
    <x v="0"/>
    <n v="1"/>
    <s v="Front-Line"/>
    <x v="14"/>
    <x v="0"/>
    <n v="1"/>
  </r>
  <r>
    <n v="6549"/>
    <s v="DZ257"/>
    <x v="2"/>
    <n v="151"/>
    <x v="0"/>
    <x v="2"/>
    <n v="22"/>
    <s v="March"/>
    <x v="2"/>
    <s v="22/23 March 1943"/>
    <x v="1"/>
    <s v="Another source, transcribed from RAF daily reports, says DD257 (sic) was tasked to Holland, hit by Flak, and was Cat. E, crashing at Wittering. F/O A.M. Paten and F/O T.E.G. Hanson. F/O Paton &amp; P/O Hanson. This crew crashed on landing on their return to Wittering and were both killed. From the remains of their flight log, it seemed as though they had been through some flak and on approaching base they called for a priority landing as the aircraft had little aileron control. They made one circuit without a landing approach, and on the second circuit went in from about 200 ft. (www.151squadron.org.uk) 22/23 March 1943, 21.07-00.30 Ranger to Holland, hit by flak, crashed at Wittering. (http://bb.1asphost.com/lesbutler/tony/tonywood.htm) Message posted by DaveW on 30/9/05._x000a_In regard to Crashed Mosquito._x000a_Navigator Hanson buried at Warwick but I cant trace the pilot Paten A.M. Any Ideas?_x000a_Regards DaveW._x000a_Flying Officer Paton. Archibald McMeekin Paton, Royal Australian Airforce Service No 400734 was a Pilot with 151 Squadron, Wittering._x000a_He and Ted Hanson were great mates and he is buried next to him in the Warwick Cemetary. Mac, as he was known, was my fathers brother. He was born and lived at Bullhead, near Tallangatta in NE Victoria, Australia. He enlisted in October 1941._x000a__x000a_I hope this information is helpful. K.obrien Missing on night flying test from Wittering 24.3.43 (Air Britain Serials)"/>
    <x v="0"/>
    <x v="1"/>
    <m/>
    <m/>
    <x v="1"/>
    <m/>
    <m/>
    <n v="3"/>
    <x v="16"/>
    <x v="0"/>
    <n v="1"/>
    <s v="Front-Line"/>
    <x v="8"/>
    <x v="0"/>
    <n v="1"/>
  </r>
  <r>
    <n v="3785"/>
    <s v="DZ248"/>
    <x v="2"/>
    <n v="157"/>
    <x v="0"/>
    <x v="2"/>
    <n v="23"/>
    <s v="March"/>
    <x v="2"/>
    <s v="23/24 March 1943"/>
    <x v="1"/>
    <s v="23.03.1943 Defensive Patrol 157 to Bradfield from Bradwell Bay after patrol made practise interception and crashed. near Manningtree, Essex (FCL). S/L VMHH Clive +, P/O A Eastwood +, no further info (MH - Mosquito Crash Log says 24 March, CWGC says 23rd) 23/24 March 1943 - may have been shot down by the crew of a Stirling (Brian Bines on 12 O'Clock High) The Mosquito was flown by a Viscount, who had been vectored onto the unknown Stirling on a Bullseye and was fired on and crashed, AA also opened up. According to the elderly man the wreckage had signs of .303 damage. I understand some research at the PRO did not come up with much which included the 157 Sqd, record book. It was thought the Stirling was flown by a new crew returning from a leaflet raid to the Lille area . I have been doing a little digging and have come up with the following. The pilot listed as Sqn Ldr VMHH Clive was in fact Viscount Clive, a descendent of Clive of India! His actual name was Mervyn Horatio Herbert (Herbert being the family name), the Viscount Clive (Service No: 86326). He was 38 at the time of his death - getting on a bit for an operational pilot. (http://forum.12oclockhigh.net/showthread.php?t=7857) _x000a_Name: HERBERT, MERVYN HORATIO _x000a_Initials: M H _x000a_Nationality: United Kingdom _x000a_Rank: Squadron Leader _x000a_Regiment/Service: Royal Air Force Volunteer Reserve _x000a_Unit Text: 157 Sqdn. _x000a_Age: 38 _x000a_Date of Death: 23/03/1943 _x000a_Service No: 86326 _x000a_Additional information: Viscount Clive, 17th Baron D'arcy de Knayth. Son of George Charles Herbert, 4th Earl of Powis and of The Countess of Powis, 16th Baroness D'arcy de Knayth, Powis Castle Welshpool, husband of Viscountess Clive (nee Cuthbert), of Powis Castle, Welshpool. Barrister. _x000a_Casualty Type: Commonwealth War Dead _x000a_Grave/Memorial Reference: South side of church. _x000a_Cemetery: WELSHPOOL (CHRIST CHURCH) CHURCHYARD _x000a_Name: CLIVE, Viscount _x000a_Initials: M H H _x000a_Nationality: United Kingdom _x000a_Rank: Squadron Leader _x000a_Regiment/Service: ALIAS _x000a_Date of Death: 23/03/1943 _x000a_Service No: 86326 _x000a_Additional information: See HERBERT, the true family name. _x000a_Casualty Type: Commonwealth War Dead _x000a_Cemetery: WELSHPOOL (CHRIST CHURCH) CHURCHYARD_x000a_(Dennis Burke)_x000a__x000a_Only thing I can add is his London Gazette notice of Commishion to rank of P/O. _x000a_Gazette Issue 35940 published on the 12 March 1943. Page 4 of 10 _x000a__x000a_ROYAL AIR FORCE VOLUNTEER RESERVE._x000a_GENERAL DUTIES BRANCH._x000a_To be Pit. Offs. on prob. (emergency) : —_x000a_Wt. Offs._x000a_992773 Albert EASTWOOD (139391). 19th Jan. 1943- _x000a__x000a_I'm certain he only appears this once in it as he was killed shortly after his commisioning. I think someone has said on hear before that they might have been back dated a llittle provide some extra back pay for the airman. _x000a_(Dennis Burke) Dived into ground Bradfield Essex 24.3.43 (Air Britain Serials) 24.03.43 157 Sqn. DZ248 Struck ground vertically at Bradfield, killing two. (Mosquito Crash Log)_x000a__x000a_No.11 Group Operations Record Book. AIR25/194 reports; One Mosquito of 157 Sqdn. on patrol under Trimley Heath was transferred to Bullseye and after obtaining contact of friendly a/c took violent evasive action, crashing into the ground at Bradfield near Colchester. Pilot(Viscount Clive) and Nav/Rad. were both killed. No.11 Group Accidents Reported. Air 24/576 gives a slightly different version. viz. Aircraft held by serachlight; banked to starboard and dived to earth. Records for Trimley Heath are missing for that period. I followed this up with tracing all friendly aircraft flying that night. Air Staff Operations Summary No.854. AIR22/128. Bomber Command had 17 aircraft dropping propaganda leaflets on Lille and 4 on Orleans. 16 OTU 92 Group sent 4 Wellingtons to Orleans from Upper Heyford,(AIR27/656) 27 OTU, 28OTU and 30 OTU 93 Group sent 12 Wellingtons and 4 Whitleys from RAF Harwell(Lichfield), RAF Hixon(Sleighford) and RAF Wymeswold(Castle Donnington)AIR 29/671; AIR29/672 and AIR29/670. _x000a_4 Whileys were sent from RAF Whitchurch. AIR29/687. Bearing in mind take-off times IF Viscount Clive HAD BEEN in a 'Bullseye' in would have been with returning aircraft. Interceptions/Tactics Report No.63/43. for night of 23/24 March 1943 - AIR24/257- under '93 Group' has the following; BETHUNE. 15m./ SW. 2105 hrs. 10,000 ft. Believed FW.190 with cockpit light, seen 1,000 yards. starboard quarter slightly below. E/A closed to 800 yards. Wellington dived to starboard and climbed to port and E/A passed below. R/G fired short burst at 600 yards. E/A seen again 40 secs later port starboard below at 800 yards appearing to be coming into attach. A/C made diving turn to port and E/A lost to sight.&quot;_x000a_(http://forum.12oclockhigh.net/showthread.php?t=7857)"/>
    <x v="0"/>
    <x v="14"/>
    <s v="Stirling"/>
    <m/>
    <x v="4"/>
    <m/>
    <m/>
    <n v="3"/>
    <x v="16"/>
    <x v="0"/>
    <n v="1"/>
    <s v="Front-Line"/>
    <x v="3"/>
    <x v="0"/>
    <n v="1"/>
  </r>
  <r>
    <n v="4654"/>
    <s v="DK318"/>
    <x v="4"/>
    <n v="109"/>
    <x v="0"/>
    <x v="8"/>
    <n v="26"/>
    <s v="March"/>
    <x v="2"/>
    <s v="26/27 March 1943"/>
    <x v="1"/>
    <s v="26.03.1943 1930 109 to Duisburg from Wyton last heard calling for help believed in region of North Foreland. Lost without trace 2230 (BCL). F/L LJ Ackland DFC +, WO1 FS Strouts DFC RAAF +, Took off from Wyton. Mosquito IV. _x000a__x000a_ACKLAND, DFC _x000a_ Leslie James _x000a_ Flight Lieutenant 114192. 109 Sqdn., Royal Air Force Volunteer Reserve. Died Friday 26 March 1943. Age 23. Son of Philip and Mabel Annie Ackland, of Barnstaple, Devon; husband of Joyce Elisebeth Ackland, of Barnstaple. Commemorated: RUNNYMEDE MEMORIAL, Surrey, United Kingdom Panel 119. _x000a_ _x000a_STROUTS, DFC _x000a_ Frederick Stanley _x000a_ Pilot Officer J/17228. 109 Sqdn., Royal Canadian Air Force. Died Friday 26 March 1943. Commemorated: RUNNYMEDE MEMORIAL, Surrey, United Kingdom. Panel 178._x000a_ _x000a_(http://www.roll-of-honour.com/Bedfordshire/LIttleStaughton109Squadron.html)_x000a__x000a_26/27 March 1943 (Bomber Boys)_x000a__x000a_DK318 was the first Oboe-equipped Mosquito to be lost. Total of 153.25hours when lost. Airborne 1930 26Mar43 from Wyton. Last heard calling for help at 2230, believed in the region of the North Foreland. Both are commemorated on the Runnymede Memorial. F/L L.J.Ackland DFC KIA WO1 F.S.Strouts DFC RCAF KIA (Lost Bombers)_x000a__x000a_109 Sq Mosquito IV DK318 HS-B F/L L J Ackland DFC died WO1 F S Strouts DFC RCAF died (http://www.rafwyton.co.uk/wytonlosses1943.html)_x000a_ Missing presumed ditched returning from Duisburg 26.3.43 (Air Britain Serials)_x000a__x000a_Heard to say was ditching in North Sea (Bomber Command War Diaries)"/>
    <x v="0"/>
    <x v="11"/>
    <m/>
    <m/>
    <x v="4"/>
    <m/>
    <m/>
    <n v="3"/>
    <x v="16"/>
    <x v="0"/>
    <n v="1"/>
    <s v="Front-Line"/>
    <x v="18"/>
    <x v="0"/>
    <n v="1"/>
  </r>
  <r>
    <n v="4977"/>
    <s v="DZ699"/>
    <x v="2"/>
    <s v="301FTU/1 OADU"/>
    <x v="0"/>
    <x v="10"/>
    <n v="27"/>
    <s v="March"/>
    <x v="2"/>
    <s v="27 March 1943"/>
    <x v="0"/>
    <s v="Missing on ferry flight Portreath-Gibraltar 27.3.43 (Air Britain Serials) Crew were W/O McNearney and Sgt. Pantridge (23 Squadron ORB)"/>
    <x v="2"/>
    <x v="2"/>
    <s v="Vanished without trace"/>
    <m/>
    <x v="2"/>
    <m/>
    <m/>
    <n v="3"/>
    <x v="16"/>
    <x v="0"/>
    <n v="1"/>
    <s v="Support Unit"/>
    <x v="23"/>
    <x v="0"/>
    <n v="2"/>
  </r>
  <r>
    <n v="4794"/>
    <s v="HJ866"/>
    <x v="10"/>
    <m/>
    <x v="2"/>
    <x v="9"/>
    <n v="27"/>
    <s v="March"/>
    <x v="2"/>
    <s v="27 March 1943"/>
    <x v="0"/>
    <s v="To RCAF 27.3.43 (Air Britain Serials)"/>
    <x v="5"/>
    <x v="3"/>
    <m/>
    <m/>
    <x v="2"/>
    <m/>
    <m/>
    <n v="3"/>
    <x v="16"/>
    <x v="0"/>
    <n v="1"/>
    <s v="Support Unit"/>
    <x v="17"/>
    <x v="2"/>
    <n v="1"/>
  </r>
  <r>
    <n v="4825"/>
    <s v="HJ869"/>
    <x v="10"/>
    <m/>
    <x v="2"/>
    <x v="9"/>
    <n v="27"/>
    <s v="March"/>
    <x v="2"/>
    <s v="27 March 1943"/>
    <x v="0"/>
    <s v="To RCAF 27.3.43 (Air Britain Serials)"/>
    <x v="5"/>
    <x v="3"/>
    <m/>
    <m/>
    <x v="2"/>
    <m/>
    <m/>
    <n v="3"/>
    <x v="16"/>
    <x v="0"/>
    <n v="1"/>
    <s v="Support Unit"/>
    <x v="17"/>
    <x v="2"/>
    <n v="1"/>
  </r>
  <r>
    <n v="5693"/>
    <s v="DZ416"/>
    <x v="4"/>
    <n v="105"/>
    <x v="0"/>
    <x v="3"/>
    <n v="28"/>
    <s v="March"/>
    <x v="2"/>
    <s v="28 March 1943"/>
    <x v="0"/>
    <s v="28.03.1943 1753 to bomb John Cockerill Steelworks 105 to Liege from Marham last seen 1840. Lost without trace (BCL). F/O JG Bruce DFM +, F/O RL Reilly +, rest in Lille Southern Cem 28.03.43 Ofw. Adolf Glunz: 30 4./JG 26 Mosquito  S. Lille: 10 m. 18.42 Film C. 2031/II Anerk: Nr.158 First operational sortie 13Jan43. DZ416 was one of two 105 sqdn Mosquitos lost on this operation. See: DZ522. Airborne 1752 28Mar43 from Marham to bomb the John Cockerill Steel works. Last seen at 1840. Cause of loss and crash-site not established. Both airmen are buried in Lille Southern Cemetery alongside their Squadron comrades from DZ522. F/O Bruce had won his DFM, Gazetted 30Jan42, while flying Blenheims with the Squadron. F/O J.G.Bruce DFM KIA F/O R.L.Reily KIA 'Mosquito Thunder' (S.R.Scott) reports this aircraft was shot down by a fighter (Chorley via Lost Bombers) Missing (Liage) 28.3.43 (Air Britain Serials) A Rotte returning from an evening reconnaissance of the English coast spotted six Mosquitos at low level. Glunz's Schwarm scrambled and were able to intercept the Mosquitos. (JG 26 War Diaries)"/>
    <x v="0"/>
    <x v="5"/>
    <s v="4./JG 26"/>
    <s v="JG 26"/>
    <x v="0"/>
    <s v="Glunz"/>
    <m/>
    <n v="3"/>
    <x v="16"/>
    <x v="0"/>
    <n v="1"/>
    <s v="Front-Line"/>
    <x v="4"/>
    <x v="0"/>
    <n v="1"/>
  </r>
  <r>
    <n v="5695"/>
    <s v="DZ522"/>
    <x v="4"/>
    <n v="105"/>
    <x v="0"/>
    <x v="3"/>
    <n v="28"/>
    <s v="March"/>
    <x v="2"/>
    <s v="28 March 1943"/>
    <x v="0"/>
    <s v="28.03.1943 1752 to bomb John Cockerill Steelworks 105 to Liege from Marham last seen 1840. Lost without trace 1840 (BCL). Sgt GK Leighton +, Sgt TN Chadwick +, rest in Lille Southern Cem 28.03.43 Ofw. Adolf Glunz: 29 4./JG 26 Mosquito  S. Lille: 10 m. 18.41 Film C. 2031/II Anerk: Nr.157 Missing (Liage) 28.3.43 (Air Britain Serials) A Rotte returning from an evening reconnaissance of the English coast spotted six Mosquitos at low level. Glunz's Schwarm scrambled and were able to intercept the Mosquitos. (JG 26 War Diaries)"/>
    <x v="0"/>
    <x v="5"/>
    <s v="4./JG 26"/>
    <s v="JG 26"/>
    <x v="0"/>
    <s v="Glunz"/>
    <m/>
    <n v="3"/>
    <x v="16"/>
    <x v="0"/>
    <n v="1"/>
    <s v="Front-Line"/>
    <x v="4"/>
    <x v="0"/>
    <n v="1"/>
  </r>
  <r>
    <n v="262"/>
    <s v="W4054"/>
    <x v="0"/>
    <s v="Mkrs/AAEE/1PRU/540"/>
    <x v="0"/>
    <x v="0"/>
    <n v="28"/>
    <s v="March"/>
    <x v="2"/>
    <s v="28 March 1943"/>
    <x v="0"/>
    <s v="The Mosquito was on a PRU mission when it was shot down at Skatval. Flight Lieutenant Norman Denys Sinclair, parachuted and became POW. The navigator: Flying Offiser Wilfred Nelson(31) from Heaton Chapel, Stockport, Cheshire, went down with the aircraft. He is buried at Stavne Cemetery in Trondheim. The Mosquito was shot down at 13.20 by Ofw. Theo Stebner from 10./JG5 He took off from Lade airfield and attacked the Mosquito twice. First over the fjord, second time over Skatval.The aircraft crashed and burned on a field. There is probably nothing left at the site today. (http://home.no.net/kjellsor/oppauran.html) 28.03.43 Ofw. Stebner 10./JG 5 Mosquito  5 km. N.W. Trondheim-Vaernes: 7.500 m. 13.20 Film C. 2031/II Anerk: Nr. - 7th July and F/O Bayley in Mosquito PR I, W4054 (photographed Tirpitz - 07Jul42 (Mosquito) - F/O K. Bayley &amp; P/O Little (Obs.) photographed Tirpitz, Admiral Scheer &amp; Admiral Hipper_x000a_\http://forum.12oclockhigh.net/showthread.php?t=10043) Missing from PR mission to Trondheim 28.3.43 (Air Britain Serials)"/>
    <x v="0"/>
    <x v="0"/>
    <s v="10./JG 5"/>
    <s v="JG 5"/>
    <x v="0"/>
    <s v="Stebner"/>
    <m/>
    <n v="3"/>
    <x v="16"/>
    <x v="0"/>
    <n v="1"/>
    <s v="Front-Line"/>
    <x v="16"/>
    <x v="0"/>
    <n v="4"/>
  </r>
  <r>
    <n v="5902"/>
    <s v="DZ234"/>
    <x v="2"/>
    <n v="23"/>
    <x v="1"/>
    <x v="5"/>
    <n v="1"/>
    <s v="April"/>
    <x v="2"/>
    <s v="1 April 1943"/>
    <x v="0"/>
    <s v="Set off at 1900 on 1/2 April 1943 for a sortie over eastern Sicily, FTR, F/O S. Cornforth and F/O M. Davies. (Fighters Over Tunisia) Missing off Malta 1.4.43 (Air Britain Serials)"/>
    <x v="3"/>
    <x v="4"/>
    <m/>
    <m/>
    <x v="3"/>
    <m/>
    <m/>
    <n v="4"/>
    <x v="17"/>
    <x v="0"/>
    <n v="1"/>
    <s v="Front-Line"/>
    <x v="6"/>
    <x v="0"/>
    <n v="1"/>
  </r>
  <r>
    <n v="1965"/>
    <s v="DD742"/>
    <x v="2"/>
    <s v="85/TFU/85"/>
    <x v="0"/>
    <x v="5"/>
    <n v="2"/>
    <s v="April"/>
    <x v="2"/>
    <s v="2 April 1943"/>
    <x v="0"/>
    <s v="02.04.1943 Ranger Sortie 85 from Hunsdon on return, possibly damaged, shot down by british AA fire. near Hove am (FCL). S/L KR Sutton DFC inj, F/O SR Streeter +, no further info, this aircraft listed twice in FCL MH - should this be DZ742? http://bb.1asphost.com/lesbutler/tony/tonywood.htm says patrol was 10.30 to 13.50, and that both crew were KIFA, however Sutton's details are apparently not on the CWGC site for 1943. Shot down by own AA Hove Sussex 2.4.43 (Air Britain Serials) 02.04.43 85 Sqn. DD742 Crashed Hove, Sussex after being shot down by A.A. (Mosquito Crash Log)"/>
    <x v="0"/>
    <x v="14"/>
    <s v="Flak"/>
    <m/>
    <x v="4"/>
    <m/>
    <m/>
    <n v="4"/>
    <x v="17"/>
    <x v="0"/>
    <n v="1"/>
    <s v="Front-Line"/>
    <x v="13"/>
    <x v="0"/>
    <n v="3"/>
  </r>
  <r>
    <n v="1643"/>
    <s v="DZ380"/>
    <x v="4"/>
    <n v="139"/>
    <x v="0"/>
    <x v="3"/>
    <n v="3"/>
    <s v="April"/>
    <x v="2"/>
    <s v="3 April 1943"/>
    <x v="0"/>
    <s v="03.04.1943 1815 139 to Aulnoye from Marham shot down by 2 FW190. Lost without trace (BCL). F/O WO Peacock +, Sgt RC Saunders +, rest in Maubeuge Centre Cem Claim in Tony Woods' list: 03.04.43 Ofw. Willi Mackenstedt 6./JG 26 Mosquito  10 km. W. Maubeuge: tiefflug 20.30 Film C. 2027/I Anerk: Nr.123 Coded X, time up 18.15. (http://bb.1asphost.com/lesbutler/tony/tonywood.htm) Airborne 1815 3Apr43 from marham. Shot down by two Fw190s. Crash- site not established. Both are reported to have been buried 5Ap43 in Maubeuge Centre Cemetery, France. F/O E.O.Peacock KIA Sgt R.C.Saunders KIA &quot; (Lost Bombers) Missing (Aulnoye) 3.4.43 (Air Britain Serials) Intercepted by a standing patrol of the 6th Staffel, JG 26 (JG 26 War Diary)"/>
    <x v="0"/>
    <x v="5"/>
    <s v="6./JG 26"/>
    <s v="JG 26"/>
    <x v="0"/>
    <s v="Mackenstedt"/>
    <m/>
    <n v="4"/>
    <x v="17"/>
    <x v="0"/>
    <n v="1"/>
    <s v="Front-Line"/>
    <x v="15"/>
    <x v="0"/>
    <n v="1"/>
  </r>
  <r>
    <n v="7621"/>
    <s v="DZ487"/>
    <x v="4"/>
    <n v="540"/>
    <x v="0"/>
    <x v="0"/>
    <n v="3"/>
    <s v="April"/>
    <x v="2"/>
    <s v="3 April 1943"/>
    <x v="0"/>
    <s v="Einen der ersten Abschüsse des neuen Geschwaders konnte Uffz. Klein von der I. am 3. April um 17.47 in der nähe von Lister erzielen. Hierbei schoß er eine De Havilland Mosquito ab. http://www.jg11.de/html/teil1_jg11.html Claim also in Tony Woods list for Uffz. Klein of 10./JG 1: 03.04.43 Uffz. Klein: 1 10./JG 1 Mosquito  05 Ost 78/2/7: 6.000 m. [35 km. S.W. Lister] 17.47 Film C. 2027/I Anerk: Nr.40 DZ487 was P/O Mair John Drysdale DFC (MIA)138437 &amp; P/O George Daniel Ernest (KIA)121564 (http://forum.12oclockhigh.net/showthread.php?t=20935) Missing from PR sortie to Oslo 4.4.43 (Air Britain Serials)"/>
    <x v="0"/>
    <x v="5"/>
    <s v="1./JG 11"/>
    <s v="JG 11"/>
    <x v="0"/>
    <s v="Klein"/>
    <m/>
    <n v="4"/>
    <x v="17"/>
    <x v="0"/>
    <n v="1"/>
    <s v="Front-Line"/>
    <x v="16"/>
    <x v="0"/>
    <n v="1"/>
  </r>
  <r>
    <n v="1519"/>
    <s v="DZ233"/>
    <x v="2"/>
    <n v="23"/>
    <x v="1"/>
    <x v="5"/>
    <n v="3"/>
    <s v="April"/>
    <x v="2"/>
    <s v="3/4 April 1943"/>
    <x v="1"/>
    <s v="3/4 April 1943. Set off at 2055 for an intruder sortie over Sicily, Sgt.R. Heslop and P/O J.A. Thompson FTR. It is possible they first shot down a Ju 88 of II/KG 30, as this unit reported that one of its aircraft had been shot down by a night fighter over Gela, Sicily, and ditched. (Fighters Over Tunisia) Missing off Malta 3.4.43 (Air Britain Serials)"/>
    <x v="3"/>
    <x v="4"/>
    <m/>
    <m/>
    <x v="3"/>
    <m/>
    <m/>
    <n v="4"/>
    <x v="17"/>
    <x v="0"/>
    <n v="1"/>
    <s v="Front-Line"/>
    <x v="6"/>
    <x v="0"/>
    <n v="1"/>
  </r>
  <r>
    <n v="7332"/>
    <s v="DZ486"/>
    <x v="4"/>
    <s v="139/618"/>
    <x v="0"/>
    <x v="11"/>
    <n v="5"/>
    <s v="April"/>
    <x v="2"/>
    <s v="5 April 1943"/>
    <x v="0"/>
    <s v="See http://www.raf.mod.uk/downloads/documents/airpoweraut02.pdf . Donald L. Pavey Flying Officer Pilot, Killed. Bernard Walter Stimson Sergeant Navigator / Air Bomber Killed. The aircraft is reported to have flown over Durness and Balnakeil before turning south and flying down the glen towards Cranstackie, however the distribution of wreckage at the site suggests that the aircraft flew over Loch Eriboll before clipping the ridge to the north of the summit and disintegrating down the north western face of the mountain. (http://www.peakdistrictaircrashes.co.uk/) Photos at http://mysite.orange.co.uk/aircraftwreckage/mosquito.htm Flew into hill 10m SW of Durness Caithness 5.4.43 (Air Britain Serials) 05.04.43 618 Sqn. DZ486 Crashed ten miles S.W. of Durness, Courdon Lodge, Caithness as pilot failed to climb to safe height as he neared coast and disregarded QDM. Aircraft was seen by shepherd to fly into hill and burn. (Mosquito Crash Log)"/>
    <x v="2"/>
    <x v="2"/>
    <s v="Terrain"/>
    <m/>
    <x v="2"/>
    <m/>
    <m/>
    <n v="4"/>
    <x v="17"/>
    <x v="0"/>
    <n v="1"/>
    <s v="Support Unit"/>
    <x v="24"/>
    <x v="0"/>
    <n v="2"/>
  </r>
  <r>
    <n v="3950"/>
    <s v="DD674"/>
    <x v="5"/>
    <s v="23/410"/>
    <x v="0"/>
    <x v="5"/>
    <n v="6"/>
    <s v="April"/>
    <x v="2"/>
    <s v="6 April 1943"/>
    <x v="0"/>
    <s v="06.04.1943 Ranger Sortie 410 to NW Germany from Coleby Grange hit by FLAK, crashed. Lost without trace pm (FCL). F/L CD McClosky RCAF pow, P/O JG Sullivan RCAF pow, no further info. Took off 15.55 (http://bb.1asphost.com/lesbutler/tony/tonywood.htm) The next few day rangers were less fortunate and indicated the great danger attending these daylight penetrations into enemy territory. On 6 April, F/L C.D. McCloskey and P/O J.G. Sullivan did not return from a sortie. The German radio announced that a British aircraft had been shot down over north-west Germany and it was later learned that the two men were prisoners of war. Mac McCloskey, one of the original members of No.410, had just that day been informed of his promotion to Flight Lieutenant as deputy commander of &quot;A&quot; Flight. (http://www.rcaf.com/410squadron/410eng1-3.htm) Came down at 1727 in the vicinity of Kleinringe, Leer county, 15km N of Nordhorn. (http://www.footnote.com/image/38633673/mosquitoes%7CMosquito/) Missing from day intruder mission 6.4.43 (Air Britain Serials)"/>
    <x v="0"/>
    <x v="1"/>
    <m/>
    <m/>
    <x v="1"/>
    <m/>
    <m/>
    <n v="4"/>
    <x v="17"/>
    <x v="0"/>
    <n v="1"/>
    <s v="Front-Line"/>
    <x v="19"/>
    <x v="0"/>
    <n v="2"/>
  </r>
  <r>
    <n v="4642"/>
    <s v="DD747"/>
    <x v="2"/>
    <n v="25"/>
    <x v="0"/>
    <x v="2"/>
    <n v="8"/>
    <s v="April"/>
    <x v="2"/>
    <s v="8 April 1943"/>
    <x v="0"/>
    <s v="Broke up in air and crashed Airmyn Yorks. 8.4.43 (Air Britain Serials) 08.04.43 25 Sqn. DD747 Crashed at West Park, Airmyn, Yorks after breaking up in flight. 2 killed. (Mosquito Crash Log)"/>
    <x v="2"/>
    <x v="3"/>
    <s v="Broke up"/>
    <m/>
    <x v="2"/>
    <m/>
    <m/>
    <n v="4"/>
    <x v="17"/>
    <x v="0"/>
    <n v="1"/>
    <s v="Front-Line"/>
    <x v="14"/>
    <x v="0"/>
    <n v="1"/>
  </r>
  <r>
    <n v="5601"/>
    <s v="DZ430"/>
    <x v="4"/>
    <n v="109"/>
    <x v="0"/>
    <x v="8"/>
    <n v="8"/>
    <s v="April"/>
    <x v="2"/>
    <s v="8 April 1943"/>
    <x v="0"/>
    <s v="08.04.1943 2202 109 to Duisburg from Wyton crashed immediately after T/O. Hartford, Huntingdonshire (BCL). F/O J Walker +, F/O CD McKenna +, _x000a_Took off from Wyton. Mosquito IV. _x000a_ _x000a_McKENNA _x000a_ Charles Daniel _x000a_ Flying Officer J/6665. 109 (R.A.F.) Sqdn, Royal Canadian Air Force. Died Thursday 8 April 1943. Age 24. Son of Charles E. McKenna and Sarah McKenna, of New Toronto, Ontario, Canada. Buried: ALTRINCHAM BOWDON AND HALE (ALTRINCHAM) CEMETERY, Cheshire, United Kingdom. Ref. Sec. X. Grave 429B. _x000a_ _x000a_WALKER _x000a_ John _x000a_ Flying Officer 117425. 109 Sqdn., Royal Air Force Volunteer Reserve. Died Thursday 8 April 1943. Age 20. Son of Harold and Mabel Walker, of Hull. Buried: HULL NORTHERN CEMETERY, Yorkshire, United Kingdom. Ref. 264. Grave 50. _x000a_ _x000a_(http://www.roll-of-honour.com/Bedfordshire/LIttleStaughton109Squadron.html) Crashed on take-off from Wyton Hartford Cambs. 8.4.43 (Air Britain Serials) 08.04.43 109 Sqn. DZ430 Crashed at Hartford shortly after take-off, killing two. (Mosquito Crash Log)"/>
    <x v="2"/>
    <x v="7"/>
    <s v="Crashed on takeoff"/>
    <m/>
    <x v="2"/>
    <m/>
    <m/>
    <n v="4"/>
    <x v="17"/>
    <x v="0"/>
    <n v="1"/>
    <s v="Front-Line"/>
    <x v="18"/>
    <x v="0"/>
    <n v="1"/>
  </r>
  <r>
    <n v="4665"/>
    <s v="DZ743"/>
    <x v="2"/>
    <n v="410"/>
    <x v="0"/>
    <x v="5"/>
    <n v="10"/>
    <s v="April"/>
    <x v="2"/>
    <s v="10 April 1943"/>
    <x v="0"/>
    <s v="It was a few days later, on talking to the soldiers again, that I heard what had happened. The plane had spotted the train and had warned the train crew by flying very low over the train. It then flew low over us in Sneek and turned back. By now the train crew had stopped the train (luckily a freight train) and had taken cover. The plane shot up the locomotive, and then turned to have another go when the pilot flew into the trees, causing the plane to crash. Both crewmen were killed. (Internet posting) 10.04.1943 Dawn Ranger Sortie 410 RCAF to over Holland from Coleby Grange hit a tree during attack on train at Ijlist railway station (FCL). F/O JE Leach RCAF +, F/O RM Bull RCAF +, no further info Took off 08.58 (http://bb.1asphost.com/lesbutler/tony/tonywood.htm) Missing from day intruder 10.4.43 (Air Britain Serials)"/>
    <x v="0"/>
    <x v="8"/>
    <m/>
    <m/>
    <x v="4"/>
    <m/>
    <m/>
    <n v="4"/>
    <x v="17"/>
    <x v="0"/>
    <n v="1"/>
    <s v="Front-Line"/>
    <x v="19"/>
    <x v="0"/>
    <n v="1"/>
  </r>
  <r>
    <n v="1645"/>
    <s v="DZ470"/>
    <x v="4"/>
    <n v="139"/>
    <x v="0"/>
    <x v="3"/>
    <n v="11"/>
    <s v="April"/>
    <x v="2"/>
    <s v="11 April 1943"/>
    <x v="0"/>
    <s v="11.04.1943 1945 attack engine sheds 139 to Mechelen from Marham believed hit by light FLAK, break away from formation, victim to FW190 of 3./JG26. Destelbergen (Oost Vlaanderen), 5km E Gent (BCL). F/O JH Brown RCAF +, F/O G Pounder +, rest in Gent 11.04.43 Hptm. Paul Steindl 9./JG 26 Mosquito  N.W. Ghent: tiefflug 20.36 Film C. 2027/I Anerk: Nr.82 Shot down by Fw190s nr Malines 11.4.43 (Air Britain Serials) Aircraft had been damaged and slowed by flak enough for it to be caught by 190s. (JG 26 War Diary)"/>
    <x v="0"/>
    <x v="5"/>
    <s v="9./JG 26"/>
    <s v="JG 26"/>
    <x v="0"/>
    <s v="Steindl"/>
    <m/>
    <n v="4"/>
    <x v="17"/>
    <x v="0"/>
    <n v="1"/>
    <s v="Front-Line"/>
    <x v="15"/>
    <x v="0"/>
    <n v="1"/>
  </r>
  <r>
    <n v="5696"/>
    <s v="DZ536"/>
    <x v="4"/>
    <n v="105"/>
    <x v="0"/>
    <x v="3"/>
    <n v="11"/>
    <s v="April"/>
    <x v="2"/>
    <s v="11 April 1943"/>
    <x v="0"/>
    <s v="11.04.1943 1910 105 to Hengelo from Marham outbound, fight with 6 FW190, Uffz Wiegand 2./JG1 credited, crashed out of control. Metelerkamps Bauernhof 4, Bentheim (BCL). F/O D Polglase RNZAF +, Sgt LC Lampen +, initial buried at Lingen, Ems 11.04.43 Uffz. Werner Wiegand: 1 2./JG 1 Mosquito  2 km. S.E. Bad Bentheim: tiefflug 20.38 Film C. 2027/I Anerk: Nr.54 Flew its first operational sortie 28Mar43. Airborne 1910 11Apr43 from Marham. Outbound, shot down in a running battle with six Fw190s, though Uffz Wiegand of 2./NJG1 is credited with the victory. Out of control, the Mosquito crashed at Metelerkamps Bauernhof 4, at Bentheim. Both airmen were originally buried 14Apr43 at Lingen (Ems). Their graves are now located in the Reichswald Forest War Cemetery. F/O D.Polglase RNZAF KIA Sgt L.C.Lampen KIA (Lost Bombers) Missing (Hengelo) 11.4.43 (Air Britain Serials)"/>
    <x v="0"/>
    <x v="5"/>
    <s v="2./JG 1"/>
    <s v="JG 1"/>
    <x v="0"/>
    <s v="Wiegand"/>
    <m/>
    <n v="4"/>
    <x v="17"/>
    <x v="0"/>
    <n v="1"/>
    <s v="Front-Line"/>
    <x v="4"/>
    <x v="0"/>
    <n v="1"/>
  </r>
  <r>
    <n v="379"/>
    <s v="DZ703"/>
    <x v="2"/>
    <s v="301FTU/1 OADU/Malta/23"/>
    <x v="1"/>
    <x v="5"/>
    <n v="11"/>
    <s v="April"/>
    <x v="2"/>
    <s v="11 April 1943"/>
    <x v="0"/>
    <s v="23 Squadron, took off 2219, F/L M.H. Phillips and P/O M.A. McCoy FTR from eastern Sicily (Fighters Over Tunisia) Missing 11.4.43 (Air Britain Serials) F/O Lacombe A. McCOY - 130839 (from Dominica), and F/Lt Michael A. PHILLIPS - 84294,, CRO lists both these men as being on 51 OTU. Perhaps they ferried this aircraft to the Mediterranean. (http://www.rafcommands.com/forum/showthread.php?p=47672&amp;highlight=Mosquito#post47672)"/>
    <x v="3"/>
    <x v="4"/>
    <m/>
    <m/>
    <x v="3"/>
    <m/>
    <m/>
    <n v="4"/>
    <x v="17"/>
    <x v="0"/>
    <n v="1"/>
    <s v="Front-Line"/>
    <x v="6"/>
    <x v="0"/>
    <n v="4"/>
  </r>
  <r>
    <n v="3447"/>
    <s v="DD727"/>
    <x v="2"/>
    <n v="264"/>
    <x v="0"/>
    <x v="2"/>
    <n v="12"/>
    <s v="April"/>
    <x v="2"/>
    <s v="12 April 1943"/>
    <x v="0"/>
    <s v="Engine failed 2 statute miles north of Shepton Mallet after taking off at 08.20 for a Ranger patrol, P/O A.I. Barge and P/O A.J. Matthews both killed (http://bb.1asphost.com/lesbutler/tony/tonywood.htm) Flew into hill 1m S of Oakhill Somerset 12.4.43 (Air Britain Serials) 12.04.43 264 Sqn. DD727 Flew into high ground one mile south of Oakhill Church, Shepton Mallett, Somerset. (Mosquito Crash Log)"/>
    <x v="2"/>
    <x v="7"/>
    <s v="Engine failure"/>
    <m/>
    <x v="2"/>
    <m/>
    <m/>
    <n v="4"/>
    <x v="17"/>
    <x v="0"/>
    <n v="1"/>
    <s v="Front-Line"/>
    <x v="10"/>
    <x v="0"/>
    <n v="1"/>
  </r>
  <r>
    <n v="1882"/>
    <s v="DZ709"/>
    <x v="2"/>
    <s v="301FTU/1 OADU/Malta/23"/>
    <x v="1"/>
    <x v="5"/>
    <n v="13"/>
    <s v="April"/>
    <x v="2"/>
    <s v="13 April 1943"/>
    <x v="0"/>
    <s v="F/O John Dillon BISHOP 47904 Navigator KIA 13 April 1943 Buried Syracuse, Sicily. Bishop was lost with 23 Squadron flying from Malta. Mosquito DZ709 took off from Luqa, Malta at 0215hrs and failed to return. Pilot was F/O R.V Cartwright. Missing 13.4.43 (Air Britain Serials)"/>
    <x v="3"/>
    <x v="4"/>
    <m/>
    <m/>
    <x v="3"/>
    <m/>
    <m/>
    <n v="4"/>
    <x v="17"/>
    <x v="0"/>
    <n v="1"/>
    <s v="Front-Line"/>
    <x v="6"/>
    <x v="0"/>
    <n v="4"/>
  </r>
  <r>
    <n v="3362"/>
    <s v="DZ406"/>
    <x v="4"/>
    <s v="521/1401 Flt/1409 Flt"/>
    <x v="0"/>
    <x v="4"/>
    <n v="16"/>
    <s v="April"/>
    <x v="2"/>
    <s v="16 April 1943"/>
    <x v="0"/>
    <s v="16.04.1943 Special Task 1409 Flt from Oakington . Lost without trace (BCL). P/O G Griffiths +, Sgt R Brown +, rest in Schoonselhof Cem, Antwerpen Claim in Tony Woods' lists: 16.04.43 Fw. Georg Hutter: 9 5./JG 1 Mosquito  3 km. E. Oostmalle 12.30 Reference: JG 1 Lists f. 633 Mosquito FB IV DZ406 1409 Flt. Lost on met flight 16.4.43. P/O George Griffiths, RAFVR 140916 Sgt Roland Brown, RAFVR 1059977 Both buried Schoonselhof Cemetery, Belgium (Finn Buch on RAF Commands Forum) Coded W. Took off Oakington 11:25 hrs for long-range meteorological reconnaissance to Stuttgart. (http://harringtonmuseum.org.uk/Aircraft%20lost%20on%20Allied%20Forces%20Special%20Duty%20Operations.pdf) Vlimmeren ESE of Oostmalle about 12.30 hrs. Was the a/c coded NO-W of NO-K Peter Rackliff, author of &quot;Even the birds were walking&quot; (the story of wartime met reconnaissance) has sent the following details about this incident - they were received after the book was published so have never appeared in print. Peter's email reads:_x000a__x000a_&quot;I obtained details about the loss of the 1409 Met Flight Mosquito from a Belgian researcher in July 2001; too late for ETBWW. However, there had been a brief reference in George Hatton’s Log Book, ‘ P/O Griffiths and Sgt Brown missing, 16/4/43.’_x000a__x000a_Our investigators in Belgium were able to tell us that Mosquito ‘K’ – DZ406, was bounced by a flight from 6./JG1 (FW190s) over northern Belgium and shot down by Fw Georg Hutter. The aircraft crashed at Vlimmeren village, and hit a house which was burnt out. They also quote an entry in the Vlimmeren Community archive which reads – _x000a__x000a_‘In April 1943 a burning aeroplane fell close to a house that burned to the ground. The identity of that aircraft is unknown.’ There was some confusion over the identity of the crew; the bodies were brought to Schoonselhof cemetery and the clerk made a new page in the Register, headed ‘Americans,’ before entering the names of Griffiths and Brown. This was on 21st April.'_x000a__x000a_George Griffiths was evidently a veteran Warrant Officer pilot who was with 1401 in the early days of the PAMPA sorties, before receiving his commission. He stayed with them, and went to Oakington when the Mosquitos were taken over by BC (PFF) and renumbered 1409 Met Flight.&quot;_x000a__x000a_1. To answer the question about the aircraft code, it was NO-K._x000a__x000a_2. George Hatton was another 1409 Met Flight pilot and, eventually, the unit's CO; he survived the war having flown 60 PAMPA sorties._x000a__x000a_3. To add a little more about George Griffiths (140916); he was probably joined 1401 Met Flight in 1941 (the first PAMPA sortie was in November that year), so he was an experienced Met Flight pilot. His commission was dated 13 Jan 1943._x000a_(http://www.rafcommands.com/forum/showthread.php?t=8125) Missing on met flight 16.4.43 (Air Britain Serials)"/>
    <x v="0"/>
    <x v="5"/>
    <s v="5./JG 1"/>
    <s v="JG 1"/>
    <x v="0"/>
    <s v="Hutter"/>
    <m/>
    <n v="4"/>
    <x v="17"/>
    <x v="0"/>
    <n v="1"/>
    <s v="Front-Line"/>
    <x v="25"/>
    <x v="0"/>
    <n v="3"/>
  </r>
  <r>
    <n v="4687"/>
    <s v="DZ694"/>
    <x v="2"/>
    <n v="410"/>
    <x v="0"/>
    <x v="5"/>
    <n v="19"/>
    <s v="April"/>
    <x v="2"/>
    <s v="19/20 April 1943"/>
    <x v="1"/>
    <s v="Helmut Lent claimed a mosquito in the night of 20 April 1943, on position 531 1E1 at 100 meters (!) at 03.38. Lent's victim (410 Sqdn) crashed into the Ijsselmeer very near Den Oever. (German Night Fighter War Forum) 20.04.1943 Night Ranger 410 RCAF over Holland from Coleby Grange . Lost without trace (FCL). F/S WJ Reddie RCAF +, Sgt K Evans RAF , no further info 19/20 April 1943, took off 01.00. (http://bb.1asphost.com/lesbutler/tony/tonywood.htm , which says this Mosquito was lost to flak) Missing from night Intruder mission 20.4.43 (Air Britain Serials)   20.04.43 Maj. Helmut Lent Stab IV./NJG 1 Mosquito  531 1E1: 100 m. 03.38 Film C. 2027/I Anerk: Nr.116 (Tony Woods' Lists)"/>
    <x v="0"/>
    <x v="6"/>
    <s v="Stab IV./NJG 1"/>
    <s v="NJG 1"/>
    <x v="0"/>
    <s v="Lent"/>
    <m/>
    <n v="4"/>
    <x v="17"/>
    <x v="0"/>
    <n v="1"/>
    <s v="Front-Line"/>
    <x v="19"/>
    <x v="0"/>
    <n v="1"/>
  </r>
  <r>
    <n v="6550"/>
    <s v="DZ755"/>
    <x v="2"/>
    <n v="151"/>
    <x v="0"/>
    <x v="5"/>
    <n v="19"/>
    <s v="April"/>
    <x v="2"/>
    <s v="19/20 April 1943"/>
    <x v="1"/>
    <s v="Another 151 Squadron Mosquito saw aircraft engaged by flak - no fighter claim. (www.151squadron.org.uk) 20.04.1943 Night Ranger 151 from Wittering . Lost without trace (FCL). F/O DA Sparrow +, P/O VG Brown +, both rest in Onstwedde Cem Holland, no further info (&quot;Moskitopanik&quot; says crew were F/S W.J. Reddie and Sgt. Evans, however this appears to be incorrect, see DZ694) 19/20 April 1943, took off 00.40 (http://bb.1asphost.com/lesbutler/tony/tonywood.htm) In the night of 20 April 1943 F/O Brown and F/O Sparrow took off from their base at Wittering in Northamptonshire, on a 'Night Ranger' mission, basically a 'roving' mission in an allocated area. Their allocated area this night was South to Southwest of Bremen towards the Dutch Border. The Mosquito's on this mission reported that they attacked 8 trains. They damaged one and observed hits on several others. During the engagement, F/O Sparrow's Mosquito was caught in a cone of searchlights and shot down by flak. The plane crashed near Onstwedde in the province of Groningen. Both F/O Brown and F/O Sparrow were killed. Both were 21 years old. (http://www.basher82.nl/Data/Onstweddegeneral/brown.htm) Time 0213, Smeerling Missing from night Intruder 20.4.43 (Air Britain Serials)"/>
    <x v="0"/>
    <x v="1"/>
    <m/>
    <m/>
    <x v="1"/>
    <m/>
    <m/>
    <n v="4"/>
    <x v="17"/>
    <x v="0"/>
    <n v="1"/>
    <s v="Front-Line"/>
    <x v="8"/>
    <x v="0"/>
    <n v="1"/>
  </r>
  <r>
    <n v="1651"/>
    <s v="DZ386"/>
    <x v="4"/>
    <n v="139"/>
    <x v="0"/>
    <x v="8"/>
    <n v="20"/>
    <s v="April"/>
    <x v="2"/>
    <s v="20/21 April 1943"/>
    <x v="1"/>
    <s v="21.04.1943 2225 139 to Berlin from Marham shot down by nightfighter Olt Lothar Linke IV/NJG1. into Ijsselmeer 0210 (BCL). W/C WP Shand DFC +, P/O CD Handley DFM +, rest in Wonseradeel (Makkum) protestant churchyard. Airborne 2225 20Apr43 from Marham. Shot down by a night fighter (Oblt Lothar Linke, 1V./NJG1) and crashed 0210 into the IJselmeer. Both are buried in wonseradeel (Makkum) Protestant Churchyard. Their awards, Gazetted 15Mar43, had been gained in the february raid on the locomotive sheds at Tours. This was the first time that Mosquitoes had been used on a high level nuisance raid on the German capital, the sorties being flown in support of Main Force operations on Rostock and Stettin. W/C W.P.Shand DFC KIA P/O C.D.Handley DFM KIA (Lost Bombers) Missing (Berlin) 20.4.43 (Air Britain Serials) 21.04.43 Oblt. Lothar Linke 12./NJG 1 Mosquito  531 7F1: 6.000 m. 02.07 Film C. 2027/I Anerk: Nr.138 (Tony Woods' Lists)"/>
    <x v="0"/>
    <x v="6"/>
    <s v="IV./NJG 1"/>
    <s v="NJG 1"/>
    <x v="0"/>
    <s v="Linke"/>
    <m/>
    <n v="4"/>
    <x v="17"/>
    <x v="0"/>
    <n v="1"/>
    <s v="Front-Line"/>
    <x v="15"/>
    <x v="0"/>
    <n v="1"/>
  </r>
  <r>
    <n v="6285"/>
    <s v="DD681"/>
    <x v="5"/>
    <n v="23"/>
    <x v="1"/>
    <x v="5"/>
    <n v="24"/>
    <s v="April"/>
    <x v="2"/>
    <s v="24 April 1943"/>
    <x v="0"/>
    <s v="Swung on landing and u/c collapsed Luqa 24.4.43 (Air Britain Serials) Probably Sgt Collins and Sgt Haley - Collins was taken off flying duties and returned to the UK shortly thereafter. The operations entries for this night do not mention the crash, however DD681 was Collins' usual aircraft."/>
    <x v="2"/>
    <x v="2"/>
    <s v="Swung on landing"/>
    <m/>
    <x v="2"/>
    <m/>
    <m/>
    <n v="4"/>
    <x v="17"/>
    <x v="0"/>
    <n v="1"/>
    <s v="Front-Line"/>
    <x v="6"/>
    <x v="0"/>
    <n v="1"/>
  </r>
  <r>
    <n v="7511"/>
    <s v="DZ723"/>
    <x v="2"/>
    <n v="605"/>
    <x v="0"/>
    <x v="5"/>
    <n v="23"/>
    <s v="April"/>
    <x v="2"/>
    <s v="23/24 April 1943"/>
    <x v="1"/>
    <s v="Took off 23.42 on April 23 1943, crashed near Lewes due to unknown causes. S/Ldr. Bocock and Sgt. Brown both KIFA. (http://bb.1asphost.com/lesbutler/tony/tonywood.htm) Shortly after midnight, this aircraft crashed outside the town at Falmer, on Housedean Farm by Lewes Road and burnt out. So badly burned and smashed was the wreckage that the Police were unable to identify either of the two occupants, only a burnt cheque book stub providing any clues. Eventually it was established that the two occupants were Sqn. Ldr. Ian Bocock and Sgt. Robert Brown of 605 Squadron. (http://web.archive.org/web/20040309225316/www.hurricane.fsbusiness.co.uk/brightoncountyborough.htm) Dived into ground nr Lewes Sussex 24.4.43 (Air Britain Serials) 23.04.43 605 Sqn. DZ723 Dived into ground at Housedean Farm, between Falmer and Lewes, cause obscure. (Mosquito Crash Log)"/>
    <x v="2"/>
    <x v="3"/>
    <s v="Unknown"/>
    <m/>
    <x v="2"/>
    <m/>
    <m/>
    <n v="4"/>
    <x v="17"/>
    <x v="0"/>
    <n v="1"/>
    <s v="Front-Line"/>
    <x v="22"/>
    <x v="0"/>
    <n v="1"/>
  </r>
  <r>
    <n v="2477"/>
    <s v="DZ710"/>
    <x v="2"/>
    <s v="301FTU/1 OADU/Malta/23"/>
    <x v="1"/>
    <x v="5"/>
    <n v="26"/>
    <s v="April"/>
    <x v="2"/>
    <s v="26/27 April 1943"/>
    <x v="1"/>
    <s v="26/27 April 1943 (ORB), took off at 0007,  Another 23 Squadron Mosquito, flown by W/O Jones, saw an aircraft crash at Sciacca - may have been the 23 Squadron machine (Fighters Over Tunisia) Missing 26.4.43 (Air Britain Serials) gt. E.D. White and Sgt. C. Maurice, FTR from western Sicily.  See DZ693"/>
    <x v="3"/>
    <x v="4"/>
    <m/>
    <m/>
    <x v="3"/>
    <m/>
    <m/>
    <n v="4"/>
    <x v="17"/>
    <x v="0"/>
    <n v="1"/>
    <s v="Front-Line"/>
    <x v="6"/>
    <x v="0"/>
    <n v="4"/>
  </r>
  <r>
    <n v="2078"/>
    <s v="DZ693"/>
    <x v="2"/>
    <s v="301FTU/1 OADU/Malta/23"/>
    <x v="1"/>
    <x v="5"/>
    <n v="27"/>
    <s v="April"/>
    <x v="2"/>
    <s v="27/28 April 1943"/>
    <x v="1"/>
    <s v="HOPKINS, Fg Off William Henry, NZ413851, RNZAF - Mosquito Pilot 23 Sqn, RAF - 28 Apr 1943 (Age 26); Malta Memorial. P/O W. H. Hopkins and W/O R.C. Sherrington FTR from western Sicily. (ORB) Missing 28.4.43 (Air Britain Serials)_x000a__x000a_However, &quot;Fighters Over Tunisia&quot; says Hopkins was lost on the 26th."/>
    <x v="3"/>
    <x v="4"/>
    <m/>
    <m/>
    <x v="3"/>
    <m/>
    <m/>
    <n v="4"/>
    <x v="17"/>
    <x v="0"/>
    <n v="1"/>
    <s v="Front-Line"/>
    <x v="6"/>
    <x v="0"/>
    <n v="4"/>
  </r>
  <r>
    <n v="4830"/>
    <s v="HJ876"/>
    <x v="10"/>
    <m/>
    <x v="2"/>
    <x v="9"/>
    <n v="30"/>
    <s v="April"/>
    <x v="2"/>
    <s v="30 April 1943"/>
    <x v="0"/>
    <s v="To RCAF 30.4.43 (Air Britain Serials)"/>
    <x v="5"/>
    <x v="3"/>
    <m/>
    <m/>
    <x v="2"/>
    <m/>
    <m/>
    <n v="4"/>
    <x v="17"/>
    <x v="0"/>
    <n v="1"/>
    <s v="Support Unit"/>
    <x v="17"/>
    <x v="2"/>
    <n v="1"/>
  </r>
  <r>
    <n v="5697"/>
    <s v="DK338"/>
    <x v="4"/>
    <n v="105"/>
    <x v="0"/>
    <x v="3"/>
    <n v="1"/>
    <s v="May"/>
    <x v="2"/>
    <s v="1 May 1943"/>
    <x v="0"/>
    <s v="01.05.1943 1407 105 to Eindhoven from Marham crashed after T/O. 1mile W of airfield 1413 (BCL). F/O OW Thompson DFM RNZAF +, F/O WJ Horne DFC +, pilot first name Onslow (Night After Night - New Zealanders in Bomber Command) AIRCRAFT OF THE ROYAL AIR FORCE 1939-1945: DE HAVILLAND DH 98 MOSQUITO. Mosquito B Mark IV Series 2, DK338, in flight after completion, banking away from the camera to show the camera ports in the forward section. DK338 served with No. 105 Squadron RAF as 'GB-O', and took part in the successful low-level raid on the Phillips radio factory at Eindhoven, Holland, (Operation OYSTER) on 6 December 1942, led by the Squadron Commander, Wing Commander H.I.Edwards VC. (IWM Photo CH 7778) Crashed on approach Marham 1.5.43 (Air Britain Serials) 01.05.43 105 Sqn. DK338 Stalled and crashed after engine failure one mile west of Marham after engine failure returning from an operation over Eindhoven. (Mosquito Crash Log)"/>
    <x v="2"/>
    <x v="7"/>
    <s v="Engine failure"/>
    <m/>
    <x v="2"/>
    <m/>
    <m/>
    <n v="5"/>
    <x v="18"/>
    <x v="0"/>
    <n v="1"/>
    <s v="Front-Line"/>
    <x v="4"/>
    <x v="0"/>
    <n v="1"/>
  </r>
  <r>
    <n v="7624"/>
    <s v="DZ532"/>
    <x v="4"/>
    <n v="540"/>
    <x v="0"/>
    <x v="0"/>
    <n v="3"/>
    <s v="May"/>
    <x v="2"/>
    <s v="3 May 1943"/>
    <x v="0"/>
    <s v="The 540 Sqn Mosquito lost on 03May43 was DZ532, a PR.IV. Time up 10:30 from Benson (http://www.luftwaffe-experten.org/forums/index.php?showtopic=6617&amp;hl=) The pilot was W/O Thomas J. Moss (521717) Navigator SUTTON, GEORGE NEVIL, 125815 Both on Runnymede (Andy Fletcher: http://www.rafcommands.com/forum/showthread.php?t=3112&amp;page=2) (MH - Remebered on Runnymede) Initially thought the claim below was responsible, however an 85 Squadron Mossie (DD714) was attacked low over the channel this day and crash-landed at Ford, makes a good deal more sense than a P.R. Mossie going high to Breslau. Therefore have kept the LW claim for reference purposes, don't believe however it is for the PR Mossie. 03.05.43 Ltn. Günther Bloemertz: 1 4./JG 26 Mosquito  80 km. N.N.W. Fécamp: tiefflug 13.45 Film C. 2031/II VNE: ASM (MH - only claim for a Mosquito this day, Breslau now appears to be Wroclaw, approx 150 km S of Poznan.) Crashed 1238, Noordzee (6km W Kijkduin) (http://www.nimh.nl/nl/images/1943%20sec_tcm5-7284.pdf) Bloemertz flew in 4/JG 26 and claimed a single, unconfirmed victory (a Mosquito on 3 May 43) before suffering severe burns on 24 June. He was subsequently grounded, serving as the II Gruppe adjutant for the rest of the war. The book is a historical novel and Bloemertz himself never (to my knowledge) claimed that he was the protagonist. The genre was very common in Germany in the 1950s, when he wrote the book. Novels were publishable at that time, whereas the memoirs of low-ranking Wehrmacht veterans were not. His German publisher did not publicize the book as a memoir; his British publisher, of course, did just that, and continues to do so -- I don't think there is any indication on the cover or jacket that this is a novel. When I met Bloemertz in the late 1980s he professed to be totally embarrassed by what the English had done with his book. It was a good marketing tool in the English-speaking world, of course, and (possibly) made him some money (depending on the contract with his German publisher), but I have no reason to doubt his word. Authors lose all control of their books once they are published. Guenther Bloemertz died in the mid-1990s. (http://www.luftwaffe-experten.org/forums/index.php?showtopic=7319&amp;view=&amp;hl=Mosquito&amp;fromsearch=1) Missing from PR sortie to Breslau 3.5.43 (Air Britain Serials)"/>
    <x v="3"/>
    <x v="4"/>
    <m/>
    <m/>
    <x v="3"/>
    <m/>
    <m/>
    <n v="5"/>
    <x v="18"/>
    <x v="0"/>
    <n v="1"/>
    <s v="Front-Line"/>
    <x v="16"/>
    <x v="0"/>
    <n v="1"/>
  </r>
  <r>
    <n v="1092"/>
    <s v="DZ695"/>
    <x v="2"/>
    <s v="301FTU/1 OADU/27"/>
    <x v="3"/>
    <x v="0"/>
    <n v="3"/>
    <s v="May"/>
    <x v="2"/>
    <s v="3 May 1943"/>
    <x v="0"/>
    <s v="Engine cut overshot landing at Agartala 3.5.43 (Air Britain Serials)"/>
    <x v="2"/>
    <x v="3"/>
    <s v="Engine failure"/>
    <m/>
    <x v="2"/>
    <m/>
    <m/>
    <n v="5"/>
    <x v="18"/>
    <x v="0"/>
    <n v="1"/>
    <s v="Front-Line"/>
    <x v="26"/>
    <x v="0"/>
    <n v="3"/>
  </r>
  <r>
    <n v="3130"/>
    <s v="W4080"/>
    <x v="2"/>
    <s v="157/264"/>
    <x v="0"/>
    <x v="12"/>
    <n v="5"/>
    <s v="May"/>
    <x v="2"/>
    <s v="5 May 1943"/>
    <x v="0"/>
    <s v="05/05/1943 de Havilland Mosquito Mark II W4080 PS-? Of 264 Squadron suffered starboard engine failure on take off and the crashed on the aerodrome at RAF Predannack. (http://www.rafdavidstowmoor.org/pages/crash_log/crashlog43.htm) Engine cut on air test overshot forced landing and hit bank Predannack 5.5.43 (Air Britain Serials) 05.05.43 264 Sqn. W4080 Crashed at Predannack aerodrome with starboard engine failure. (Mosquito Crash Log) According to the ORB: F/Lt K. B. McGlashan and W/O B. Cannon (N/R) in W4080 overshot while landing on one engine at 14.45 hrs. Pilot suffered from concussion and cuts; N/R unhurt. (http://www.rafcommands.com/forum/showthread.php?18027-264-Sqdn-Mosquito-W4080-accident-May-5-1943)"/>
    <x v="2"/>
    <x v="2"/>
    <s v="Engine failure"/>
    <m/>
    <x v="2"/>
    <m/>
    <m/>
    <n v="5"/>
    <x v="18"/>
    <x v="0"/>
    <n v="1"/>
    <s v="Front-Line"/>
    <x v="10"/>
    <x v="0"/>
    <n v="2"/>
  </r>
  <r>
    <n v="6551"/>
    <s v="HJ931"/>
    <x v="2"/>
    <n v="151"/>
    <x v="0"/>
    <x v="2"/>
    <n v="7"/>
    <s v="May"/>
    <x v="2"/>
    <s v="7 May 1943"/>
    <x v="0"/>
    <s v="Swung on landing and hit ditch Bradwell Bay 7.5.43 (Air Britain Serials) 07.05.43 151 Sqn. HJ931 Aircraft swung on landing and hit ditch at Bradwell Bay. Crew safe. (Mosquito Crash Log)"/>
    <x v="2"/>
    <x v="3"/>
    <s v="Swung on landing"/>
    <m/>
    <x v="2"/>
    <m/>
    <m/>
    <n v="5"/>
    <x v="18"/>
    <x v="0"/>
    <n v="1"/>
    <s v="Front-Line"/>
    <x v="8"/>
    <x v="2"/>
    <n v="1"/>
  </r>
  <r>
    <n v="7196"/>
    <s v="DZ316"/>
    <x v="4"/>
    <s v="521/1401 Flt/1409 Flt"/>
    <x v="0"/>
    <x v="4"/>
    <n v="9"/>
    <s v="May"/>
    <x v="2"/>
    <s v="9 May 1943"/>
    <x v="0"/>
    <s v="15km SE Den Helder / Mosquito IV (DZ316) of 1409 Met Flt, RAF flown by P/O WC Woodruff, crash-landed, 2 POW - http://www.luftwaffe.cz/olejnik.html Robert Olejnik. Claim in Tony Woods' lists: 09.05.43 Hptm. Robert Olejnik: 38 4./JG 1 Mosquito  15 km. S.E. Den Helder: 20.13 Reference: JG 1 Lists f. 633 Bomber Command Losses Volume 8 HCU 1939-47 W.R. Chorley_x000a__x000a_9/5/1943 1409 Flt Mosquito IV DZ316-M Op- Pampa_x000a__x000a_F/L P.F HALL P.O.W_x000a_F/L W.C WOODRUFF P.O.W_x000a__x000a_T/O 1845 Oakington for a long range sortie to Malines and Aalmar. At approximately 2030, a radio direction finding plot picked up returns that indicated the presence of enemy aircraft patrolling along the intended route of the Mosquito. Subsquently, it is believed the light-bomber was shot down as it flew at 25,000ft south of Den Helder, by FW190s (ubit records, while agreeing on Holland, place the interception in the Eindhoven area)_x000a__x000a_The Mosquito was indeed claimed by Hptm Robert Oljenik, 4./JG1 and operated from Woensdrecht. The crew bailed out and the Mosquito crashed at 20.13 hrs on the road Schelpenbolweg in the polder Wieringermeer. I've full details about this crash as it happened in my area of research. I can provide local reports and the Liberation Questionnaires of both crewmembers. (Hans Nauta) Shot down by Fw190 nr Den Helder 9.5.43 (Air Britain Serials)"/>
    <x v="0"/>
    <x v="5"/>
    <s v="4./JG 1"/>
    <s v="JG 1"/>
    <x v="0"/>
    <s v="Olejnik"/>
    <m/>
    <n v="5"/>
    <x v="18"/>
    <x v="0"/>
    <n v="1"/>
    <s v="Front-Line"/>
    <x v="25"/>
    <x v="0"/>
    <n v="3"/>
  </r>
  <r>
    <n v="2319"/>
    <s v="HJ936"/>
    <x v="2"/>
    <n v="410"/>
    <x v="0"/>
    <x v="2"/>
    <n v="11"/>
    <s v="May"/>
    <x v="2"/>
    <s v="11 May 1943"/>
    <x v="0"/>
    <s v="U/c collapsed on landing Coleby Grange 11.5.43 (Air Britain Serials) 11.05.43 410 Sqn. HJ936 Undercarriage collapsed and wrecked at Coleby Grange. No injuries. (Mosquito Crash Log)"/>
    <x v="2"/>
    <x v="3"/>
    <s v="Undercarriage failed"/>
    <m/>
    <x v="2"/>
    <m/>
    <m/>
    <n v="5"/>
    <x v="18"/>
    <x v="0"/>
    <n v="1"/>
    <s v="Front-Line"/>
    <x v="19"/>
    <x v="2"/>
    <n v="1"/>
  </r>
  <r>
    <n v="1058"/>
    <s v="DK302"/>
    <x v="4"/>
    <s v="105/139"/>
    <x v="0"/>
    <x v="8"/>
    <n v="13"/>
    <s v="May"/>
    <x v="2"/>
    <s v="13/14 May 1943"/>
    <x v="1"/>
    <s v="12 Mosquitos to Berlin, 8 aircraft minelaying in the Frisians, 12 OTU flights. 1 Mosquito on the Berlin raid was lost. Claims for a Mosquito damaged by Feldwebel Eberhard Brandt, who caught sight of a fast-moving  aircraft over Finsterwalde while flying Bf 109 G-6 &quot;Yellow 2&quot; of Hajo Hermanns Nachtjagd Versuchskommando at 01:12 on the 14th, at an altitude of 7,000m. Brandt followed the aircraft as it headed towards the southeastern part of Berlin and at 01:30 opened fire on a small twin-engine machine that was weaving in a northerly direction at a height of 6,500m. &quot;I saw three strikes on the wings of the Englishman. I fired the cowl machine guns and a stream of tracers converged in the darkness in front of me, where I thought the British plane would be. Again I saw a strike much further off, then everything was swallowed up by the night. Five seconds later I flew through condensation trails curving up and off to the left. I'm convinced this was the aircraft I was chasing. At the time I thought it was a de Havilland Mosquito.&quot; Brandt's combat report claimed an enemy twin-engine aircraft damaged. However, the OKL also recorded three claims for Mosquitos by two flak units near Luebeck. Two, made at 00:41 were judged uncertain, and the third, at 02:00, was left pending. (Lorant, JG 300 Wilde Sau) As the Mosquito's wreckage was never found, and as the crew is remembered on Runnymede, the memorial to the missing, MH feels the flak claim is the more likely, especially as the German reporting service was still functioning well at this point in the war._x000a__x000a_Name: EADES, ALAN HOWARD _x000a_Initials: A H _x000a_Nationality: United Kingdom _x000a_Rank: Pilot Officer _x000a_Regiment/Service: Royal Air Force Volunteer Reserve _x000a_Unit Text: 139 (Jamaica) Sqdn. _x000a_Age: 22 _x000a_Date of Death: 13/05/1943 _x000a_Service No: 136523 _x000a_Additional information: Son of William Howard Eades and A. Gertrude Eades, of Bromsgrove, Worcestershire. _x000a_Casualty Type: Commonwealth War Dead _x000a_Grave/Memorial Reference: Panel 131. _x000a_Memorial: RUNNYMEDE MEMORIAL _x000a__x000a_Name: WILKINSON, STANLEY _x000a_Initials: S _x000a_Nationality: United Kingdom _x000a_Rank: Flying Officer _x000a_Regiment/Service: Royal Air Force Volunteer Reserve _x000a_Unit Text: 139 (Jamaica) Sqdn. _x000a_Age: 25 _x000a_Date of Death: 13/05/1943 _x000a_Service No: 109372 _x000a_Additional information: Son of Norman and Jane Helen Wilkinson; husband of Doreen Wilkinson, of Winnington, Cheshire. _x000a_Casualty Type: Commonwealth War Dead _x000a_Grave/Memorial Reference: Panel 130. _x000a_Memorial: RUNNYMEDE MEMORIAL _x000a_ Missing (Berlin) 13.5.43 (Air Britain Serials)"/>
    <x v="0"/>
    <x v="1"/>
    <m/>
    <m/>
    <x v="1"/>
    <m/>
    <m/>
    <n v="5"/>
    <x v="18"/>
    <x v="0"/>
    <n v="1"/>
    <s v="Front-Line"/>
    <x v="15"/>
    <x v="0"/>
    <n v="2"/>
  </r>
  <r>
    <n v="7628"/>
    <s v="DZ523"/>
    <x v="4"/>
    <n v="540"/>
    <x v="0"/>
    <x v="0"/>
    <n v="14"/>
    <s v="May"/>
    <x v="2"/>
    <d v="1943-05-14T00:00:00"/>
    <x v="0"/>
    <s v="14.05.43 Ofw. Stechmann (sometimes listed incorrectly as Stechmaier) 1./JG 107 Mosquito  Longuyon: 8.000 m. 13.28 Film C. 2031/II Anerk: Nr. - Missing from PR sortie to Plzen 15.5.43 (Air Britain Serials)  Took off 11:00 (Andy Fletcher: http://forum.12oclockhigh.net/showthread.php?t=22329)_x000a__x000a_SHEPHERD, REGINALD BERNARD _x000a_Initials: R B _x000a_Nationality: United Kingdom _x000a_Rank: Flight Sergeant (Pilot) _x000a_Regiment/Service: Royal Air Force Volunteer Reserve _x000a_Unit Text: 540 Sqdn. _x000a_Age: 23 _x000a_Date of Death: 14/05/1943 _x000a_Service No: 656280 _x000a_Additional information: Son of Henry Arthur and Alma Edith Shepherd, of Herne Bay, Kent. _x000a_Casualty Type: Commonwealth War Dead _x000a_Cemetery: LONGUYON CHURCHYARD _x000a__x000a_Name: SHEPHERD, REGINALD BERNARD _x000a_Initials: R B _x000a_Nationality: United Kingdom _x000a_Rank: Flight Sergeant (Pilot) _x000a_Regiment/Service: Royal Air Force Volunteer Reserve _x000a_Unit Text: 540 Sqdn. _x000a_Age: 23 _x000a_Date of Death: 14/05/1943 _x000a_Service No: 656280 _x000a_Additional information: Son of Henry Arthur and Alma Edith Shepherd, of Herne Bay, Kent. _x000a_Casualty Type: Commonwealth War Dead _x000a_Cemetery: LONGUYON CHURCHYARD _x000a__x000a_(CWGC)"/>
    <x v="0"/>
    <x v="15"/>
    <s v="1./JG 107"/>
    <s v="JG 107"/>
    <x v="0"/>
    <s v="Stechmann"/>
    <m/>
    <n v="5"/>
    <x v="18"/>
    <x v="0"/>
    <n v="1"/>
    <s v="Front-Line"/>
    <x v="16"/>
    <x v="0"/>
    <n v="1"/>
  </r>
  <r>
    <n v="136"/>
    <s v="DZ494"/>
    <x v="4"/>
    <s v="Benson/544"/>
    <x v="0"/>
    <x v="0"/>
    <n v="15"/>
    <s v="May"/>
    <x v="2"/>
    <s v="15/16 May 1943"/>
    <x v="1"/>
    <s v="While perusing through the ORB of No. 544 Squadron in order to find some details about the loss of F/L John Harrington LODER, DFC, who is buried in Boulogne Eastern Cemetery, I found that he was lost during a night PR sortie (D568), having taken off at 22.25 on 15th May 1943 from Benson to operate over Northern France. Can someone elaborate a little about it ? I can see from the form 541 that he and his navigator carried out similar ops in the previous nights, taking off at 22.20, landing at 23.55 on 13th May 1943, 22.20 to 23.45 on 14th May. All were successful and were flown over northern France. Mosquito B IV DZ494 (relevant Air-Britain volume give units at PRU/540 but not 544 Squadron... Navigator was F/Sgt Trevor Jones HUGHES, commemorated on Runnymede Memorial. They flew that Mosquito four times in May 1943 (on the form 541 page coveing this part of the month). No individual letter quoted. That would point towards a crash in the Channel, LODER's body being washed ashore on a French Beach near Boulogne-sur-Mer.(Joss Leclerq on RAF Commands Forum - http://www.rafcommands.com/forum/showthread.php?t=781) Cannot be the following claim (since time and date are both wrong) 14.05.43 Ofw. Stechmaier 1./JG 107 Mosquito  Longuyon: 8.000 m. 13.28 Film C. 2031/II Anerk: Nr. - Missing on PR sortie over Northern France 15.5.43 (Air Britain Serials)"/>
    <x v="3"/>
    <x v="4"/>
    <m/>
    <m/>
    <x v="3"/>
    <m/>
    <m/>
    <n v="5"/>
    <x v="18"/>
    <x v="0"/>
    <n v="1"/>
    <s v="Front-Line"/>
    <x v="27"/>
    <x v="0"/>
    <n v="2"/>
  </r>
  <r>
    <n v="3901"/>
    <s v="DZ493"/>
    <x v="4"/>
    <n v="618"/>
    <x v="0"/>
    <x v="11"/>
    <n v="17"/>
    <s v="May"/>
    <x v="2"/>
    <s v="17 May 1943"/>
    <x v="0"/>
    <s v="Swung on takeoff Weybridge 17.5.43 DBF (Air Britain Serials) 17.05.43 618 Sqn. DZ493 Swung on take-off and hit obstruction at Brooklands aerodrome Aircraft burned and four were injured. (Mosquito Crash Log)"/>
    <x v="2"/>
    <x v="2"/>
    <s v="Swung on takeoff"/>
    <m/>
    <x v="2"/>
    <m/>
    <m/>
    <n v="5"/>
    <x v="18"/>
    <x v="0"/>
    <n v="1"/>
    <s v="Support Unit"/>
    <x v="24"/>
    <x v="0"/>
    <n v="1"/>
  </r>
  <r>
    <n v="5149"/>
    <s v="DD713"/>
    <x v="5"/>
    <s v="23/410"/>
    <x v="0"/>
    <x v="5"/>
    <n v="17"/>
    <s v="May"/>
    <x v="2"/>
    <s v="17/18 May 1943"/>
    <x v="1"/>
    <s v="18.05.1943 Night Ranger 410 RCAF to Bremen from Coleby Grange . Lost without trace (FCL). F/O HO Bouchard RCAF +, Sgt WS Fyfe RAF +, both rest in Limmer British Cem, Hannover 17/18 May 1943, took off 00.36, tasked to Bremen. &quot;Butch&quot; Bouchard and Fyfe, a very good team who on their sortie to the Dummer Sea area on the 15th had made a spectacular haul of five locomotives, eleven freight ears, a vehicle and a light, did not return from another ranger to the Hanover-Bremen area three nights later. (http://www.rcaf.com/410squadron/410eng1.htm) Bouchard, Harry Oscar F/O (P) J10298. From Toronto, Ontario. Killed in Action 18 May 1943, age 24. 410 Cougar Squadron. Mosquito aircraft DD713 missing from a ranger operation over Deipholtz, Germany. The RAF navigator P/O W. S. Fyfe was also killed. Flying Officer pilot Bouchard is buried in the Limmer British Cemetery at Hanover, Germany. (Norman Malayney) Target was the German airfield Diepholz. DD713 attacked a train with Wehrmacht (German Army) soldiers on leave and hit a telegraph pole. A wing broke off and the Mosquito crashed between Wehrendorf and Bohmte and burnt. Bodies of the crew were almost charred and couldn't be identified at that time. The remains were brought to the airfield Diepholz and initially buried as 'unknown' in the Diepholz PoW-Cemetery. (Henk Welting) Missing from night intruder mission to Bremen 17.5.43 (Air Britain Serials)"/>
    <x v="0"/>
    <x v="8"/>
    <m/>
    <m/>
    <x v="4"/>
    <m/>
    <m/>
    <n v="5"/>
    <x v="18"/>
    <x v="0"/>
    <n v="1"/>
    <s v="Front-Line"/>
    <x v="19"/>
    <x v="0"/>
    <n v="2"/>
  </r>
  <r>
    <n v="6552"/>
    <s v="DZ712"/>
    <x v="2"/>
    <n v="151"/>
    <x v="0"/>
    <x v="5"/>
    <n v="17"/>
    <s v="May"/>
    <x v="2"/>
    <s v="17/18 May 1943"/>
    <x v="1"/>
    <s v="Crew buried Dinard English Cemetery, Ille-et-Villaine, France. W/Cdr D.V. IVINS - 22086 (date of death in register 18-5-43) W/O W.P. DALY - 931401 (date of death in register 17-5-43). (RAF Commands Forum) 17.05.1943 Evening Ranger 151 to Laval from Colerne . Lost without trace (FCL). W/C DV Ivins +, F/S WP Daly +, both buried at Dinard Cem W/Cdr Ivins with F/Sgt Daly set out on a night Ranger, but failed to return. W/Cdr Ivins had only been with the Squadron for a few weeks but he had been very keen to get the Squadron's role on offensive operations firmly established, this role having been initiated by his predecessor W/Cdr Smith. (www.151squadron.org.uk) Ranger to Laval, time up 22.45 (http://bb.1asphost.com/lesbutler/tony/tonywood.htm)_x000a__x000a_Témoignages sur la chute du Mosquito II DZ712, au bois de la Haie en Tramin dans la nuit du 17 au 18 mai 1943. _x000a_Témoignages récoltés par M. David Ivins, fils en 1994. _x000a__x000a_ _x000a__x000a_M. Raymond P, le &quot;Clos Baron&quot; en Tramin, alors âgé de 13-14 ans à l'époque : Y venaient mitrailler toutes les nuits les trains qui passaient._x000a__x000a_Y faisaient du rase-mottes et les Allemands sont venus s'installer avec des batteries. Le soir qui sont venus, ils ont tiré dessus et puis y en a un qui est tombé. L'avion a rasé la maison de la ferme, il a arraché deux ou trois arbres, puis il est tombé dans un champ de trèfle et puis il a explosé, tout a grillé. Tout le trèfle a grillé et puis eux étaient calcinés. Le lendemain matin, je suis allé voir. Et dans l'après-midi, ils sont venus les emmener. Ils ont amené deux cercueils. Un cercueil était porté par des Français et l'autre par des Allemands et ils les ont emmenés sur la côte. (Dinard)._x000a__x000a_M. David Ivins : Il est mort immédiatement ?_x000a__x000a_M. Raymond P : Oui, oui, oui, ils étaient calcinés, ils étaient brûlés. Ils n'ont pas eu le temps de souffrir. Les Allemands ont même posé le cercueil parce qu'il y avait un ruisseau, pour passer ils l'ont posé dessus. Mais le Français qui était là qui dirigeait ça leur a dit : &quot;Vous allez le laver, le nettoyer tout de suite, parce que moi je vais pas l'emmener comme ça&quot;. Ils ont quand même rendu les honneurs, les Allemands. Ils ont tiré en l'air pour rendre les honneurs._x000a__x000a_ _x000a__x000a_M. David Ivins : A quelle dans la nuit ?_x000a__x000a_M. Raymond P : Peut être 11h, minuit. C'était dans ces heures là que le train passait._x000a__x000a_Il était déjà enflammé quand il est passé au dessus de cette maison, il perdait déjà de l'altitude. Les Allemands étaient là, de travers. Et le jour, pour ne pas se faire voir, ils allaient derrière les arbres se cacher. Et là ils avaient branché le téléphone pour savoir si des avions étaient annoncés._x000a__x000a_Je crois qu'il y a eu des Allemands de blessé, parce qu'il parait que les ambulances sont arrivées et qu'il y en avait qui hurlaient par là, des Allemands. Y a dû y en avoir de blessé ou de tué. (Rien dans les registres du cimetière de Dinard ou de Huisnes sur Mer pour des tués.) _x000a__x000a_Tout était brûlé. Et eux, ils étaient cramés aussi. Il ne restait presque plus de jambes. Quand ils l'ont mis dans le cercueil, ils ont mis un produit dessus. Et puis là, ils ont rendu les honneurs, ils ont tiré en l'air. Ils étaient bien une vingtaine, 20 ou 25 ou 30. Ils avaient beaucoup de batteries d'installées. Un coup c'était içi, un coup c'était là, mais souvent c'était là. Les Allemands leur avaient dit : &quot;Ce soir, vous allez partir de votre maison parce que ce soir il va se passer quelque chose&quot;. _x000a__x000a_M. Jean B, témoin du crash : Ça c'est passé vers 11h30. Il faisait pas bon alentour parce que ça pétait. On avait des Allemands partout dans les champs là. Le terrain n'était pas comme il est au jour actuel. Ils avaient fait de petites tranchées pour se camoufler. Ça y allait. Les bêtes dans l'écurie beuglaient. Ils tiraient sur l'avion. Il était venu mitrailler le train. Ils venaient souvent mitrailler ici parce que c'était dégagé, y avait pas d'arbres. Heureusement, l'avion n'a pas attrapé le bout de la maison. On aurait été tous morts là-dedans. On n'osait pas sortir tellement que l'avion, les obus, des cartouches, tout. Incroyable comment ça pétait. On aurait dit que ça tirait tout le temps._x000a__x000a_M. Raymond P : Il y a dû avoir des Allemands de blessé aussi._x000a__x000a_M. Jean B : Oui , oui, oui, ils se sont fait secouer. Sûrement qu'ils avaient attrapé. C'était pas marrant. Quand on a été voir l'avion où c'est qu'il avait attrapé tous les arbres. Il avait attrapé cinq chênes, mais en haut. Il avait abattu cinq ou six pommiers, déracinés. Tout était grillé tout autour. Ils sont restés une quinzaine de jours. Tant que l'avion n'aurait pas été tout déblayé. On ne trouve plus rien maintenant. Au début qu'on labourait, on trouvait toujours quelque chose. C'était enfoui dans la terre, des cartouches ou des débris de l'avion. L'avion était totalement déchiqueté. Ils n'ont pas souffert. Ceux qui étaient là à garder l'avion c'étaient des anciens. Y avait trois gars à garder, c'étaient des vieux. Ils venaient chez nous faire un tour. Ils nous faisaient comprendre : &quot;On ne devrait plus être là&quot;._x000a_(http://www.absa39-45.asso.fr/Pertes%20Bretagne/Cotes%20Armor/17%20mai%2043/151sqdn.htm) Missing from night intruder mission 18.5.43 (Air Britain Serials)"/>
    <x v="0"/>
    <x v="1"/>
    <m/>
    <m/>
    <x v="1"/>
    <m/>
    <m/>
    <n v="5"/>
    <x v="18"/>
    <x v="0"/>
    <n v="1"/>
    <s v="Front-Line"/>
    <x v="8"/>
    <x v="0"/>
    <n v="1"/>
  </r>
  <r>
    <n v="4071"/>
    <s v="DZ288"/>
    <x v="2"/>
    <n v="307"/>
    <x v="0"/>
    <x v="5"/>
    <n v="18"/>
    <s v="May"/>
    <x v="2"/>
    <s v="18/19 May 1943"/>
    <x v="1"/>
    <s v="18.05.1943 Evening Ranger 307 to Nantes from Fairwood Common . Lost without trace (FCL). F/O A Dziegielewski +, F/O A Wegiel +, No further info 19-May-43. Mosquito II DZ288. F/O A. Dzięgielewski KIA / F/O A. Węgiel KIA. Evening Ranger: failed to return. Probably shot down over the Bay of Biscay. Took off 22.45 (http://bb.1asphost.com/lesbutler/tony/tonywood.htm). Weather fine but hazy. Visibility 6.10 miles. Flying training continued by day and two convoys patrols were flown. Seven patrols were flown at night including two Ranger operations, details of which are as follows :- RANGER OPERATION. S/Ldr. Szablowski, (Pilot) and Sgt. Gajewski (Nav/R) set course from PREDANNAK 22.35 hrs skirting wide of Brest Peninsular made landfall at 00.43 at LIAIGUILLE Point S. of Mouth of LOIRE. Turned N. picked up railway NANTES and followed it to ANCENIS where train attacked in station. Nil results observed. Turned W. via ANGERS where lights seen on aerodrome. Second locomotive attacked near TIERCE. Strikes observed, claimed damaged. Left French Coast OUISTREHAM at 01.57 hrs. Landfall at Portland02.34 – Weather overland clear except for 10/10 cloud base 100 feet between 47˚ and 48˚ N. F.O. Dziegielewski (Pilot) and F.O. Wegeil (Nav/R) went on ranger operations same course as S/Ldr. Szablowski. They have not yet returned. It is regretted that no further reports have been received about F.O. Dziegielewski and F.O. Wegiel and they must be presumed as missing. (http://orb.polishaf.pl/307sqn/1943/1943-05-no-307-squadron-f540) Missing from intruder over Brittany 19.5.43 (Air Britain Serials)_x000a__x000a_Shot down on Ranger patrol during the diversionary raid whilst the Moehne and Eder dams were being attacked by 617 Squadron. After shooting up several locomotives, searchlights and two control boats at the end of seaplane flare paths one of which sunk._x000a_Hit by A/A fire both were killed._x000a_(http://www.aircrewremembered.com/raf1943/dziegielewski.html)"/>
    <x v="0"/>
    <x v="1"/>
    <m/>
    <m/>
    <x v="1"/>
    <m/>
    <m/>
    <n v="5"/>
    <x v="18"/>
    <x v="0"/>
    <n v="1"/>
    <s v="Front-Line"/>
    <x v="21"/>
    <x v="0"/>
    <n v="1"/>
  </r>
  <r>
    <n v="485"/>
    <s v="DZ683"/>
    <x v="2"/>
    <n v="410"/>
    <x v="0"/>
    <x v="5"/>
    <n v="18"/>
    <s v="May"/>
    <x v="2"/>
    <s v="18/19 May 1943"/>
    <x v="1"/>
    <s v="18.05.1943 Night Ranger 410 RCAF to Bremen from Coleby Grange crash landed due to FLAK damage on return, SOC. at West Malling airfield (FCL). P/O CF Green RCAF inj, Sgt EG White RCAF ok, to M.A.C. 17/18 May 1943, 00.05-02.00, hit by flak, crashed at West Malling. 17.5.43 2400 Mosquito II DZ683_x000a_P/O Green Ranger 2.00_x000a_W. MALLING-BEACHY HD-VEULETIE-R.SEINE-nr. MANTES-ECROSNES A/F Concentrated light flak-aircraft hit. Steered N-hit R.SEINE at CAUDEBEC, came out at VEULETTE. Landfall at LITTLEHAMPTON. Crashed on landing at W. MALLING A/F, Port tyre hit by flak. Compass had error of 40 °. Port main tanks lost all contents._x000a__x000a_The second Night Ranger ended in disaster. There had been German activity over England and therefore when we flew into France and saw a brightly lit airfield we kept it to port, realising that to fly over it would be inviting trouble. However, what we did not know was that near the airfield was a heavily defended area (I believe it was an operations centre). As we went over this at a very low level we were caught by searchlights and a lot of light flak came up. Bud threw the aircraft violently to port and I can remember seeing a searchlight shining at us through the trees, so we must have gone down very near to the ground. _x000a__x000a_In the book &quot;The Mosquito Log&quot; (1) Bud is quoted as saying that when the tracer came up, &quot;My navigator said: isn't that pretty!&quot; I did and it was! _x000a__x000a_The aircraft had been hit, but fortunately was still controllable. I gave Bud the course to head directly home, but soon realised by looking at the North star that we must be well off our track. However, I recognised where we were when we reached the French coast; this was Le Havre, a long distance from where I had expected to start the Channel crossing. We headed across the sea, making what seemed to be a suitable allowance for the trouble we were obviously having with the compass. _x000a__x000a_Again I was lucky, because landfall was at Littlehampton, which I recognised by the river mouth. We could have landed at Tangmere, but decided to press on to West Malling. From the amount of activity we judged that an air raid was in progress on London, which was confirmed when we arrived at West Malling and asked for permission to land. Bud said that we could not wait in the circuit as we were in trouble for by this time our petrol supply had become very low, which we presumed was because a petrol tank had been holed. _x000a__x000a_We made our approach, the runway lights being switched on at the last minute. As soon as we touched down there was a tremendous shuddering and a great deal of noise. The aircraft eventually came to rest and I jettisoned the roof exit in order to get out. Bud and I had finished up in an aircraft consisting only of a cockpit, the tail having been left behind on the runway with most of the wings. _x000a__x000a_A fire engine had reached us and I immediately got on it and told the driver to take me back to the Watch Office, an ambulance crew remaining to deal with Bud. I burst into the Watch Office, gasping for breath, and said &quot;We've crashed on your runway'', to which the response was, &quot;Are you blocking the other runway as well?&quot; Politely I said I did not know. _x000a__x000a_Bud was put in hospital for the night, but I had to seek out a bed which I found in a Nissen hut where some pilots from No. 1 Squadron were sleeping prior to a morning attack. When I got up I went to look at our unfortunate aircraft. As I was doing so Wing Commander Cunningham (&quot;Cat's eyes&quot;), the commander of 85 Squadron stationed at West Malling, came up, looked at the wreckage and said, &quot;We're they killed?'' Falteringly I replied, &quot;No.'' Subsequently it was confirmed a shell had exploded in or near the port engine nacelle bursting the tyre, there were numerous holes under the cockpit, a piece of shrapnel was lodged near the compass and the port tank was hit. _x000a__x000a_(http://www.nightfighternavigator.com/chapters/rangers.php) Damaged by flak and crashlanded West Malling 18.5.43 (Air Britain Serials)"/>
    <x v="1"/>
    <x v="1"/>
    <m/>
    <m/>
    <x v="1"/>
    <m/>
    <m/>
    <n v="5"/>
    <x v="18"/>
    <x v="0"/>
    <n v="1"/>
    <s v="Front-Line"/>
    <x v="19"/>
    <x v="0"/>
    <n v="1"/>
  </r>
  <r>
    <n v="7647"/>
    <s v="DZ368"/>
    <x v="4"/>
    <n v="540"/>
    <x v="0"/>
    <x v="0"/>
    <n v="20"/>
    <s v="May"/>
    <x v="2"/>
    <s v="20 May 1943"/>
    <x v="0"/>
    <s v="May have been G.V. Miscampbell, who was killed in May 1943 while testing the single-engine flying characteristics of a Mosquito aircraft intended for photographic duties. (http://www.legionmagazine.com/features/canadianmilitaryhistory/05-09.asp) Crashed in forced landing 4m SW of Newbury Berks. 20.5.43 (Air Britain Serials) 20.05.43 540 Sqn. DZ368 Port engine failed in flight and aircraft crashed 4 miles S.W. of Newbury. (Mosquito Crash Log)_x000a__x000a_Name: ARKLE, JAMES (JIMMY) _x000a_Initials: J _x000a_Nationality: United Kingdom _x000a_Rank: Sergeant (Nav./W.Op.) _x000a_Regiment/Service: Royal Air Force Volunteer Reserve _x000a_Unit Text: 540 Sqdn. _x000a_Age: 21 _x000a_Date of Death: 20/05/1943 _x000a_Service No: 1109187 _x000a_Additional information: Son of James Haddon Arkle, and Edith Mitham Arkle, of Ripon. _x000a_Casualty Type: Commonwealth War Dead _x000a_Grave/Memorial Reference: Sec. H. Grave 376. _x000a_Cemetery: RIPON CEMETERY _x000a__x000a_Name: CAMPBELL, ARCHIBALD _x000a_Initials: A _x000a_Nationality: United Kingdom _x000a_Rank: Flight Sergeant (Pilot) _x000a_Regiment/Service: Royal Air Force Volunteer Reserve _x000a_Unit Text: 540 Sqdn. _x000a_Age: 29 _x000a_Date of Death: 20/05/1943 _x000a_Service No: 1371720 _x000a_Additional information: Son of Archibald and Isabella Campbell, of Perth. _x000a_Casualty Type: Commonwealth War Dead _x000a_Grave/Memorial Reference: Sec. F. Jeanfield Div. Grave 274. _x000a_Cemetery: PERTH (WELLSHILL) CEMETERY _x000a__x000a_(CWGC)"/>
    <x v="2"/>
    <x v="2"/>
    <s v="Engine failure"/>
    <m/>
    <x v="2"/>
    <m/>
    <m/>
    <n v="5"/>
    <x v="18"/>
    <x v="0"/>
    <n v="1"/>
    <s v="Front-Line"/>
    <x v="16"/>
    <x v="0"/>
    <n v="1"/>
  </r>
  <r>
    <n v="2383"/>
    <s v="HJ661"/>
    <x v="2"/>
    <n v="605"/>
    <x v="0"/>
    <x v="5"/>
    <n v="20"/>
    <s v="May"/>
    <x v="2"/>
    <s v="20/21 May 1943"/>
    <x v="1"/>
    <s v="Crew buried Grandcourt War Cemetery, Seine-Maritime, France. Sgt C.C. ADAMS - 1233714 and Sgt E. WRIGHT - 1510735. (&quot;dg&quot; in response to Henk). 20.05.1943 Evening Intruder 605 to Evreux from Castle Camps . Lost without trace (FCL). Sgt CC Adams +, Sgt E Wright +, no further info Missing (Evreux) 21.5.43 (Air Britain Serials)"/>
    <x v="3"/>
    <x v="4"/>
    <m/>
    <m/>
    <x v="3"/>
    <m/>
    <m/>
    <n v="5"/>
    <x v="18"/>
    <x v="0"/>
    <n v="1"/>
    <s v="Front-Line"/>
    <x v="22"/>
    <x v="0"/>
    <n v="1"/>
  </r>
  <r>
    <n v="1057"/>
    <s v="DD729"/>
    <x v="2"/>
    <s v="85/307"/>
    <x v="0"/>
    <x v="5"/>
    <n v="21"/>
    <s v="May"/>
    <x v="2"/>
    <s v="21 May 1943"/>
    <x v="0"/>
    <s v="21-May-43. Mosquito II DD729. F/Sgt Wojczyński / Sgt Słuszewicz. Defensive patrol: ditched in the sea south of Caldy Island - crew rescued by trawler. 21.05.1943 Defensive Patrol 307 to S Caldy Island from Predannack ditched into sea on low flying . Lost without trace (FCL). F/S Wojczynski ok, Sgt Slusziewicz ok, rescued by trawler F/Sgt. Wojczynski, Pilot and Sgt. Slusarkiewicz, Nav/Radio having completed night convoy patrol decided to fly low on way to base as practice for Intruder work. At about 40ft above water the port engine cut out suddenly (probably through touching water) the aircraft turned sharply about 150˚ to port and before regaining control the port engine nacelles bounced on the water. Shortly after the starboard engine cut out and the pilot ditched th aircraft. They succeeded in inflating one dinghy and hung on to it for about an hour. They were the picked up by a trawler from Tenby and taken to Coastal Command Station at CARWE CHERITON suffering from slight shock. They returned to the Squadron the following day. The aircraft sank after 10 minutes which gave valuable time. (http://orb.polishaf.pl/307sqn/1943/1943-05-no-307-squadron-f540) Ditched 12m off Bardsey island Caernarvon 21.5.43 (Air Britain Serials) 21.05.43 307 Sqn. D0729 Ditched in sea twelve miles off Bardsey island, Caernarfon Bay after engine failure. (Mosquito Crash Log)"/>
    <x v="0"/>
    <x v="11"/>
    <m/>
    <m/>
    <x v="4"/>
    <m/>
    <m/>
    <n v="5"/>
    <x v="18"/>
    <x v="0"/>
    <n v="1"/>
    <s v="Front-Line"/>
    <x v="21"/>
    <x v="0"/>
    <n v="2"/>
  </r>
  <r>
    <n v="1700"/>
    <s v="DZ464"/>
    <x v="4"/>
    <n v="139"/>
    <x v="0"/>
    <x v="3"/>
    <n v="21"/>
    <s v="May"/>
    <x v="2"/>
    <s v="21 May 1943"/>
    <x v="0"/>
    <s v="21.05.1943 1945 attack a rail target 139 to Orleans from Marham . Lost without trace (BCL). S/L VRG Harcourt DFC +, W/O J Friendly +, rest in Dieppe, Canadian War Cem Shot down by flak on French coast returning from Orleans 21.5.43 (Air Britain Serials)"/>
    <x v="0"/>
    <x v="1"/>
    <m/>
    <m/>
    <x v="1"/>
    <m/>
    <m/>
    <n v="5"/>
    <x v="18"/>
    <x v="0"/>
    <n v="1"/>
    <s v="Front-Line"/>
    <x v="15"/>
    <x v="0"/>
    <n v="1"/>
  </r>
  <r>
    <n v="2281"/>
    <s v="DZ752"/>
    <x v="2"/>
    <s v="235/333"/>
    <x v="0"/>
    <x v="12"/>
    <n v="23"/>
    <s v="May"/>
    <x v="2"/>
    <s v="23 May 1943"/>
    <x v="0"/>
    <s v="Aircraft E of 333, Fnr. Tryggve Bjørn Schieldsøe (+) &amp; Ltn. Trygve Loss Øverlie (+) BRITAIN Crew had done some radio test near Leuchars. http://www.luftwaffe.no/Table2.htm The Mosquito aircraft took off from airfield Leuchars to do a radio test which should have taken about 30 minutes. After the test and during the first landing attempt the aircraft went in too high and then aborted and turned around for a second attempt. It went in correctly this time but at 170 meters altitude in a bank to port, fell on the back and then dived into the ground. (http://www.rafandluftwaffe.info/lists/raf1b.htm) Crashed on approach Leuchars 23.5.43 (Air Britain Serials) 23.05.43 333 Sqn. DZ752 Stalled on approach to Leuchars aerodrome, killing two. (Mosquito Crash Log)"/>
    <x v="2"/>
    <x v="2"/>
    <s v="Dived into ground"/>
    <m/>
    <x v="2"/>
    <m/>
    <m/>
    <n v="5"/>
    <x v="18"/>
    <x v="0"/>
    <n v="1"/>
    <s v="Front-Line"/>
    <x v="28"/>
    <x v="0"/>
    <n v="2"/>
  </r>
  <r>
    <n v="3457"/>
    <s v="HJ915"/>
    <x v="2"/>
    <n v="264"/>
    <x v="0"/>
    <x v="5"/>
    <n v="24"/>
    <s v="May"/>
    <x v="2"/>
    <s v="24 May 1943"/>
    <x v="0"/>
    <s v="24.05.1943 Day Ranger 264 to Dax area, Brittany from Predannack . Lost without trace afternoon (FCL). F/L LJ Porter +, F/O RW Huntley pow, no further info. Took off at 14.50 for a Ranger to Dax. Cat.Em Flak, F/Lt. L.J. Porter KIA , F/O R.W. Huntley: P/W Missing from day ranger over Brittany 24.5.43 (Air Britain Serials)  After the war Ray Huntley visited Jack’s family to tell them of the bravery of their son and the circumstances surrounding his death. He told them after Jack had successfully ditched the plane into the sea Jack had tied him onto the wing of the plane as he was too weak to float on his own. Jack unfortunately was unable to cling on to the wreckage himself and was drowned. His body was never recovered. (http://www.aircrewremembered.com/raf1943/5/porterleonard.html)"/>
    <x v="0"/>
    <x v="1"/>
    <m/>
    <m/>
    <x v="1"/>
    <m/>
    <m/>
    <n v="5"/>
    <x v="18"/>
    <x v="0"/>
    <n v="1"/>
    <s v="Front-Line"/>
    <x v="10"/>
    <x v="2"/>
    <n v="1"/>
  </r>
  <r>
    <n v="2999"/>
    <s v="DZ719"/>
    <x v="2"/>
    <n v="605"/>
    <x v="0"/>
    <x v="5"/>
    <n v="25"/>
    <s v="May"/>
    <x v="2"/>
    <s v="25/26 May 1943"/>
    <x v="1"/>
    <s v="26.05.1943 Night Intruder 605 to Gilze Rijen airfield from Castle Camps. Lost without trace (FCL). Sgt EGM Smith +, Sgt A Chilton +, no further info Took off at 00.35 on an Intruder to Gilze-Rijn. Sgt. E.G.M.Smith. Sgt. A. Chilton: KIA (http://bb.1asphost.com/lesbutler/tony/tonywood.htm) Lost 0228 into the Noordzee, 15km NW Goeree (http://www.nimh.nl/nl/images/1943%20sec_tcm5-7284.pdf) Missing (Gilze-Rijen) 26.5.43 (Air Britain Serials)"/>
    <x v="3"/>
    <x v="4"/>
    <m/>
    <m/>
    <x v="3"/>
    <m/>
    <m/>
    <n v="5"/>
    <x v="18"/>
    <x v="0"/>
    <n v="1"/>
    <s v="Front-Line"/>
    <x v="22"/>
    <x v="0"/>
    <n v="1"/>
  </r>
  <r>
    <n v="6585"/>
    <s v="DZ381"/>
    <x v="4"/>
    <n v="139"/>
    <x v="0"/>
    <x v="3"/>
    <n v="27"/>
    <s v="May"/>
    <x v="2"/>
    <d v="1943-05-27T00:00:00"/>
    <x v="0"/>
    <s v="27/05/43; 139 Sqd., DZ 381 (XD-W) Mosquito B IV: Mosquito FTR attack on the Zeiss Optical Instrument Works at Jena , in the heart of Germany. While flying close to Diemelsee the flak became very intense &amp; DZ 381 collided with DZ 602. F/L Harold Ranson Sutton DFC &amp; P/O John Ernest Morris were both killed. Both airmen are buried in the Hannover War Cemetery. 27.05.1943 1915 attack Schott glass works 139 to Jena from Marham collided avoideing light FLAK with DZ605. near Rhenegge, 2km WSW Adorf (BCL). F/L HR Sutton DFC RCAF +, P/O JE Morris +, initial buried at Rhenegge, now Hannover. DZ381 was one of three 139 sqdn Mosquitoes lost on this operation. See: DZ602; DZ605. These were the last casualties whilst part of 2 Group. Retaines as a Bomber Squadron they were transferred to 8 Group and PFF duties. Airborne 1915 27May43 from marham to attack the Schott Glass works. Collided with another Sqdn Mosquito (DZ602) while avoiding light Flak. crashing ner Rhenegge, 2 km WSW of Adorf. Both were originally buried at Rhenegge 31May43. Their graves are now located in Hannover War Cemetery. F/L H.R.Sutton DFC RCAF KIA P/O J.E.Morris KIA (Lost Bombers) XD-R (Lost Bombers) Collided with DZ602 avoiding flak nr Kassel 27.5.43 (Air Britain Serials)"/>
    <x v="0"/>
    <x v="13"/>
    <m/>
    <m/>
    <x v="4"/>
    <m/>
    <m/>
    <n v="5"/>
    <x v="18"/>
    <x v="0"/>
    <n v="1"/>
    <s v="Front-Line"/>
    <x v="15"/>
    <x v="0"/>
    <n v="1"/>
  </r>
  <r>
    <n v="5698"/>
    <s v="DZ467"/>
    <x v="4"/>
    <n v="105"/>
    <x v="0"/>
    <x v="3"/>
    <n v="27"/>
    <s v="May"/>
    <x v="2"/>
    <d v="1943-05-27T00:00:00"/>
    <x v="0"/>
    <s v="27.05.1943 1920 bomb Zeiss Optical works 105 to Jena from Marham crashed . near Diepholz (BCL). P/O R Massie +, Sgt GP Lister +, initial buried at Diepholz. Crashed near Lemförde at 22:14. (http://www.luftwaffe-bullet-board.com/viewtopic.php?t=8753&amp;highlight=) Die Maschine hob um 19:20 Uhr in Marham ab, Ziel waren die Optischen Werke von Zeiss in Jena Abschuss durch Flakgruppe Ostfriesland und Flakbrigade XV. Die Maschine stürzte gegen 22:20 Uhr, aus nordöstlicher Richtung kommend, in den Garten eines Hauses. Die Getöteten wurden am 30.05.1943 in Diepholz erstbestattet und ruhen heute auf dem englischen Soldatenfriedhof in Hannover, im Gemeinschaftsgrab 6.K.16.-17. (http://home.arcor.de/fliegerschicksale/homepage/absturzorte/l/lemfoerde/270543le.htm) Missing (Jena) 27.5.43 (Air Britain Serials)"/>
    <x v="0"/>
    <x v="1"/>
    <m/>
    <m/>
    <x v="1"/>
    <m/>
    <m/>
    <n v="5"/>
    <x v="18"/>
    <x v="0"/>
    <n v="1"/>
    <s v="Front-Line"/>
    <x v="4"/>
    <x v="0"/>
    <n v="1"/>
  </r>
  <r>
    <n v="5310"/>
    <s v="DZ483"/>
    <x v="4"/>
    <s v="192/105"/>
    <x v="0"/>
    <x v="3"/>
    <n v="27"/>
    <s v="May"/>
    <x v="2"/>
    <s v="27 May 1943"/>
    <x v="0"/>
    <s v="27.05.1943 1920 bomb Zeiss Optical works 105 to Jena from Marham crashed on return to base. Lost without trace (BCL). F/O AJ Rea DFM +, F/O KS Bush +, Armourers prepare to load 500-lb MC bombs into De Havilland Mosquito B Mark IV, DZ483 'GB-R', of No. 105 Squadron RAF at Marham, Norfolk, in preparation for a night raid on Berlin, Germany by aircraft of No. 2 Group. Two weeks later, DZ483 crashed at Marham while attempting to land on one engine, on returning from the low-level raid on Jena. Its crew, Flying Officer A J Rae and Flying Officer K S Bush, were both killed. (Imperial War Museum photo CH 18009 ) Crashed on landing Marham 27.5.43 (Air Britain Serials) Airborne 1920 27May43 from Marham to bomb the Zeiss Optical Works. Crashed on return to base. F/O Rea had previously flown Hampdens with 408 Sqdn, details of his DFM being published 26May42. F/O A.J.Rea DFM KIA F/O K.S.Bush KIA (Chorley via Lost Bombers) 27.05.43 105 Sqn. DZ483 Crashed while landing at Marham aerodrome on one engine returning from operations, killing two. Aircraft was coded 'R'. (Mosquito Crash Log)"/>
    <x v="2"/>
    <x v="7"/>
    <s v="Engine failure"/>
    <m/>
    <x v="2"/>
    <m/>
    <m/>
    <n v="5"/>
    <x v="18"/>
    <x v="0"/>
    <n v="1"/>
    <s v="Front-Line"/>
    <x v="4"/>
    <x v="0"/>
    <n v="2"/>
  </r>
  <r>
    <n v="912"/>
    <s v="DZ602"/>
    <x v="4"/>
    <n v="139"/>
    <x v="0"/>
    <x v="3"/>
    <n v="27"/>
    <s v="May"/>
    <x v="2"/>
    <d v="1943-05-27T00:00:00"/>
    <x v="0"/>
    <s v="27/05/43; 139 Sqd., DZ 602 (XD-R) Mosquito B IV: See above DZ381. F/O Fredrick Openshaw &amp; Sgt Alfred Newman Stonestreet were both killed. Both airmen are buried in the Hannover War Cemetery. 27.05.1943 1915 attack Schott glass works 139 to Jena from Marham collided with DZ381. Lost without trace (BCL). F/O F Openshaw +, Sgt AN Stonestreet +, rest in Hannover War Cem Collided with DZ381 avoiding flak nr Kassel 27.5.43 (Air Britain Serials)"/>
    <x v="0"/>
    <x v="13"/>
    <m/>
    <m/>
    <x v="4"/>
    <m/>
    <m/>
    <n v="5"/>
    <x v="18"/>
    <x v="0"/>
    <n v="1"/>
    <s v="Front-Line"/>
    <x v="15"/>
    <x v="0"/>
    <n v="1"/>
  </r>
  <r>
    <n v="4863"/>
    <s v="DZ605"/>
    <x v="4"/>
    <n v="139"/>
    <x v="0"/>
    <x v="3"/>
    <n v="27"/>
    <s v="May"/>
    <x v="2"/>
    <d v="1943-05-27T00:00:00"/>
    <x v="0"/>
    <s v="27.05.1943 1915 attack Schott glass works 139 to Jena from Marham on return collided with high tension cable. Wroxham railway station, ready to land at Coltishall, Norfolk 2357 (BCL). F/L WSD Sutherland +, F/O GE Dean +, Lost Bombers says XD-R, however was that DZ602? Hit HT cable in circuit Coltishall 28.5.43 (Air Britain Serials) 27.05.43- 139 Sqn. DZ605 Aircraft crashed at Wroxham, Norfolk, when it hit HT cable while landing at Coltishall, killing two. Aircraft was coded 'D'. (Mosquito Crash Log)"/>
    <x v="2"/>
    <x v="7"/>
    <s v="Hit Cable"/>
    <m/>
    <x v="2"/>
    <m/>
    <m/>
    <n v="5"/>
    <x v="18"/>
    <x v="0"/>
    <n v="1"/>
    <s v="Front-Line"/>
    <x v="15"/>
    <x v="0"/>
    <n v="1"/>
  </r>
  <r>
    <n v="5800"/>
    <s v="DZ432"/>
    <x v="4"/>
    <n v="109"/>
    <x v="0"/>
    <x v="8"/>
    <n v="27"/>
    <s v="May"/>
    <x v="2"/>
    <s v="27/28 May 1943"/>
    <x v="1"/>
    <s v="Heinz Struning 28.5.1943 http://www.luftwaffe.cz/struning.html 2./NJG 1. (&quot;Corin&quot;) At this moment me and several team-members of the dutch foundation Crash Research in Aviation Society Holland (CRASH) are investigating the crash you mentioned. The reason why is that one of us, after a year searching, found one the propellors of the Mosquito. Whith the help of a former Dutch Air Force officer, we found out that the pilot of the Mosquito DZ432/HS-N, mr. C.K. Chrysler, is still alive. At this moment contact with Mr. C.K. Chrysler is being made. This is in a nutshell our investigation of last year. 28.05.1943 109 to Essen from Wyton shot down by night fighter. Bleskensgraaf en Hofwegen, 10km NE Dordrecht 0154 (BCL). F/S CK Chrysler RCAF pow, Sgt RH Logan RCAF +, Logan buried in Rotterdam Crooswijg General Cem, OBOE equipped Claim in Tony Woods' lists: 28.05.43 Ltn. Heinz Strüning 2./NJG 1 Mosquito  4225: 5.400 m. 01.54 Film C. 2031/II Anerk: Nr.131 _x000a_Took off from Wyton. Mosquito IV. Flight Sergeant C.K. Chrysler Royal Canadian Air Force was taken prisoner. _x000a_ _x000a_LOGAN _x000a_ Ray Hutchings _x000a_ Pilot Officer J/17599. Nav. 109 (R.A.F.) Sqdn, Royal Canadian Air Force. Died Friday 28 May 1943. Buried: ROTTERDAM (CROOSWIJK) GENERAL CEMETERY, Zuid-Holland, Netherlands. Ref. Plot LL. Row 1. Grave 40. _x000a_ _x000a_(http://www.roll-of-honour.com/Bedfordshire/LIttleStaughton109Squadron.html)_x000a__x000a_It would be the 13th and last flight of Chrysler and Logan. When all 4 target indicators were dropped, Chrysler set course to their home base in Wyton. They would not reach it. Through the air above the Waddenzee they flew into Germany on 30.000 feet on a North-South course. After dropping their four flares, target indicators for the bombers behind them, they were hit by FLAK above the target area, that caused a defect in one of the engines. Pilot C.K. Chrysler tried to put the propeller in feather position while he was descending to a height of 18.000 feet to fly back to England on one engine. While descending the plane was unexpectedly shot from the below by a nightfighter, a Me 110 Zerstörer that intercepted the plane. The Mosquito crashed on May 28, 1943 at 01.54 o'clock at about 10 kilometers north east of the town of Dordrecht near Bleskensgraaf and Hofwegen (Southern Holland). This nightfighter was coming from the air base Deelen and was fllown by Hauptmann Heinz Strüning (2de Gruppe Nachtjagdgeschwader 1). _x000a__x000a_In consequence of this attack the fuel tank caught fire, causing the larger part of the plane to burn in a short while. The plane spinned down. C.K. Chrysler ordered R.H. Logan to leave the plane._x000a__x000a_Then Chrysler saw that Logan bent forward to buckle up his parachute. At that moment the plane exploded. Chrysler was blown out of the plane with his seat. He got hurt in the face, because of the fact that his oxygen mask was torn from his face. He also got hit by pieces of the wreckage of his plane. He also lost one of his flying boots that was later found and was kept for years after the war. It is a shame the boot was untraceable when Chrysler visited Holland in May 2005. After Chrysler released himself from his seat and was coming down on his parachute in the pitch dark night, he felt his eyes were filled with blood. After he wiped the blood from his face with one hand, he tested his eye sight by covering one eye at a time with his hand. His reference point was the difference in light between the ground and the horizon. It turned out both his eyes were fine. Then he tried to find out the distance to the ground so he could break his fall when landing. Because of the darkness he wasn't able to do so, as a result of which the landing came as a surprise. He sprained his ankle._x000a__x000a_(http://www.roll-of-honour.com/Bedfordshire/LittleStaughtonChryslerLogan.html) Missing (Essen) 27.5.43 (Air Britain Serials)"/>
    <x v="0"/>
    <x v="6"/>
    <s v="2./NJG 1"/>
    <s v="NJG 1"/>
    <x v="0"/>
    <s v="Strüning"/>
    <m/>
    <n v="5"/>
    <x v="18"/>
    <x v="0"/>
    <n v="1"/>
    <s v="Front-Line"/>
    <x v="18"/>
    <x v="0"/>
    <n v="1"/>
  </r>
  <r>
    <n v="4705"/>
    <s v="DZ758"/>
    <x v="2"/>
    <n v="307"/>
    <x v="0"/>
    <x v="5"/>
    <n v="27"/>
    <s v="May"/>
    <x v="2"/>
    <s v="27/28 May 1943"/>
    <x v="1"/>
    <s v="27/28-May-43. Mosquito II DZ758. F/O J. Fusiński KIA / F/O S. Tabaczyński KIA. Night Intruder: to Vechta (Germany). Shot down by fighter near Lahn, Soegeln. (MH - no claim, Soegeln is now part of Bramsche, near Osnabrueck) Took off 00.42 (http://bb.1asphost.com/lesbutler/tony/tonywood.htm) Claim exists as follows: 28 May 1943 Ltn. Heinz Strüning 2 NJG 1 Mosquito 4225: 5400m [15km SE Gouda] 1.54, however Gouda is nowhere near Soegeln. Strüning's claim is DZ432. Weather cloudy to fair. Visibility 8-10 miles. Flying training continued by day. Two day convoy patrols were flown. Four night patrols were flown, two of which were Intruder Patrols. F.O. Grzanka, Pilot and F/Lt. Sponarowicz, NAV/R. over OVERFLAKKE and F.O. Fusinski, pilot, and F.O. Tabaczynski to VETCHTA near BREMEN. We regret to record that nothing has been heard of this latter aircraft since take off. (http://orb.polishaf.pl/307sqn/1943/1943-05-no-307-squadron-f540) Missing from night intruder mission to Vechta 27.5.43 (Air Britain Serials) MH Soeglen is 35 km SW of Vechta, however 235km E of Gouda."/>
    <x v="0"/>
    <x v="16"/>
    <m/>
    <m/>
    <x v="0"/>
    <s v="unk"/>
    <m/>
    <n v="5"/>
    <x v="18"/>
    <x v="0"/>
    <n v="1"/>
    <s v="Front-Line"/>
    <x v="21"/>
    <x v="0"/>
    <n v="1"/>
  </r>
  <r>
    <n v="6553"/>
    <s v="DD660"/>
    <x v="2"/>
    <n v="151"/>
    <x v="0"/>
    <x v="2"/>
    <n v="28"/>
    <s v="May"/>
    <x v="2"/>
    <s v="28 May 1943"/>
    <x v="0"/>
    <s v="Crashed on landing Colerne 28.5.43 (Air Britain Serials) 28.05.43 151 Sqn. DD660 Pilot landed with one undercarriage collapsed and on one engine at Colerne aerodrome. (Mosquito Crash Log)"/>
    <x v="2"/>
    <x v="3"/>
    <s v="Crashed on landing"/>
    <m/>
    <x v="2"/>
    <m/>
    <m/>
    <n v="5"/>
    <x v="18"/>
    <x v="0"/>
    <n v="1"/>
    <s v="Front-Line"/>
    <x v="8"/>
    <x v="0"/>
    <n v="1"/>
  </r>
  <r>
    <n v="5547"/>
    <s v="DZ264"/>
    <x v="2"/>
    <n v="25"/>
    <x v="0"/>
    <x v="2"/>
    <n v="28"/>
    <s v="May"/>
    <x v="2"/>
    <s v="28 May 1943"/>
    <x v="0"/>
    <s v="Crashed on approach Church Fenton 28.5.43 (Air Britain Serials) 28.05.43 25 Sqn. DZ264 Stalled on single-engined approach to Church Fenton, killing one. (Mosquito Crash Log)"/>
    <x v="2"/>
    <x v="3"/>
    <s v="Stalled"/>
    <m/>
    <x v="2"/>
    <m/>
    <m/>
    <n v="5"/>
    <x v="18"/>
    <x v="0"/>
    <n v="1"/>
    <s v="Front-Line"/>
    <x v="14"/>
    <x v="0"/>
    <n v="1"/>
  </r>
  <r>
    <n v="5531"/>
    <s v="HJ701"/>
    <x v="2"/>
    <n v="456"/>
    <x v="0"/>
    <x v="2"/>
    <n v="30"/>
    <s v="May"/>
    <x v="2"/>
    <s v="30 May 1943"/>
    <x v="0"/>
    <s v="Served with 456 Sqn 01/43 to 30/05/43, under RAF control. Crashed with engine out Devon UK. (Brian Fillery's website) Engine cut bellylanded 1 1/2m NW of Morchard Bishop Devon 30.5.43 (Air Britain Serials) 30.05.43 456 Sqn. HJ7O1 Force landed wheels-up in a field one and a half miles N.W.of Morchard Bishop, Devon. (Mosquito Crash Log) M.H. Dwyer (Group Captain?) injured (RAAF history)."/>
    <x v="2"/>
    <x v="3"/>
    <s v="Engine failure"/>
    <m/>
    <x v="2"/>
    <m/>
    <m/>
    <n v="5"/>
    <x v="18"/>
    <x v="0"/>
    <n v="1"/>
    <s v="Front-Line"/>
    <x v="20"/>
    <x v="0"/>
    <n v="1"/>
  </r>
  <r>
    <n v="6554"/>
    <s v="DZ245"/>
    <x v="2"/>
    <n v="151"/>
    <x v="0"/>
    <x v="12"/>
    <n v="31"/>
    <s v="May"/>
    <x v="2"/>
    <s v="31 May 1943"/>
    <x v="0"/>
    <s v="P/O Bushen with Sgt Ferguson were carrying out a routine daylight calibration exercise for the ground defences when their aircraft got severely iced up when flying in the vicinity of towering cumulus cloud. Due to the severe conditions the Mosquito became uncontrollable as a result of which, It went into a spin and disintegrated. Sgt Ferguson was thrown out of the aircraft, but not having his parachute attached, he was killed on impact with the ground. (Navigators had a chest parachute which was only attached in an emergency). P/O Bushen was more fortunate. Being dazed when the aircraft disintegrated, but fortunate in having his parachute attached, he was lucky to regain consciousness just as he broke cloud, pulled his rip-cord, and just had sufficient height for his parachute to open and for him to land safely. He was worthy of his membership of the &quot;Caterpillar Club&quot; after this episode. Following this escape, P/O Bushen was the guest of the De Havilland Company for a couple of days whilst the Company carried out their own investigations into stresses and strains of the main aircraft structural members. (www.151squadron.org.uk) May have been F/L Hal Bushen 124454 (Andy Ingham on RAF Commands Forum) 31/05/1943 de Havilland Mosquito Mark II DZ245 DZ-? Of 151 Squadron crashed at Brentworth? Cornwall due to loss of control after instrument failure, the crew of two managed to bail out (http://www.rafdavidstowmoor.org/pages/crash_log/crashlog43.htm) Abandoned after Instrument failure Brentworth Cornwall 31.5.43 (Air Britain Serials) 31.05.43 151 Sqn. DZ245 Crashed at Brentworth, Cornwall due to loss of control after instrument failure, crew baled out. (Mosquito Crash Log)"/>
    <x v="2"/>
    <x v="2"/>
    <s v="Weather"/>
    <m/>
    <x v="2"/>
    <m/>
    <m/>
    <n v="5"/>
    <x v="18"/>
    <x v="0"/>
    <n v="1"/>
    <s v="Front-Line"/>
    <x v="8"/>
    <x v="0"/>
    <n v="1"/>
  </r>
  <r>
    <n v="1113"/>
    <s v="HJ881"/>
    <x v="10"/>
    <s v="157/51OTU/60OTU"/>
    <x v="0"/>
    <x v="7"/>
    <n v="31"/>
    <s v="May"/>
    <x v="2"/>
    <s v="31 May 1943"/>
    <x v="0"/>
    <s v="31/05/43 61 OTU Spitfire X4930. Outskirts of Shrewsbury. Collision with Mosquito HJ881 of No. 60 OTU. Both a/c crashed. (Malcolm Wilson on www.mossie.org, from the Supermarine Spitfire Crash Log) Mosquito Mk. T.III serial nr HJ881 collided with Spitfire X4930 of 61 OTU during a conversion training and crashed 12.00h (noon) N of Shrewsbury. Killed on the Mosquito: W/O (Pilot/Instructor) W.A. Clouder - AFM and F/Lt (Pilot) G.W. Mason - RCAF - J/4105. Killed on the Spitfire: F/Sgt J.F.C. McPherson - RAAF - 413013. (Henk Welting) DBR in accident 31.5.43 (Air Britain Serials)"/>
    <x v="2"/>
    <x v="2"/>
    <s v="Collision"/>
    <m/>
    <x v="2"/>
    <m/>
    <m/>
    <n v="5"/>
    <x v="18"/>
    <x v="0"/>
    <n v="1"/>
    <s v="Support Unit"/>
    <x v="29"/>
    <x v="2"/>
    <n v="3"/>
  </r>
  <r>
    <n v="3881"/>
    <s v="DD612"/>
    <x v="2"/>
    <n v="157"/>
    <x v="0"/>
    <x v="2"/>
    <n v="0"/>
    <s v="June"/>
    <x v="2"/>
    <s v="June 1943"/>
    <x v="0"/>
    <s v="To 3802M 6.43 (Air Britain Serials)"/>
    <x v="4"/>
    <x v="3"/>
    <m/>
    <m/>
    <x v="2"/>
    <m/>
    <m/>
    <n v="6"/>
    <x v="19"/>
    <x v="0"/>
    <n v="1"/>
    <s v="Front-Line"/>
    <x v="3"/>
    <x v="0"/>
    <n v="1"/>
  </r>
  <r>
    <n v="4866"/>
    <s v="HJ883"/>
    <x v="10"/>
    <m/>
    <x v="2"/>
    <x v="9"/>
    <n v="1"/>
    <s v="June"/>
    <x v="2"/>
    <s v="1 June 1943"/>
    <x v="0"/>
    <s v="To RCAF 1.6.43 (Air Britain Serials)"/>
    <x v="5"/>
    <x v="3"/>
    <m/>
    <m/>
    <x v="2"/>
    <m/>
    <m/>
    <n v="6"/>
    <x v="19"/>
    <x v="0"/>
    <n v="1"/>
    <s v="Support Unit"/>
    <x v="17"/>
    <x v="2"/>
    <n v="1"/>
  </r>
  <r>
    <n v="6252"/>
    <s v="DZ308"/>
    <x v="2"/>
    <n v="456"/>
    <x v="0"/>
    <x v="5"/>
    <n v="2"/>
    <s v="June"/>
    <x v="2"/>
    <d v="1943-06-02T00:00:00"/>
    <x v="0"/>
    <s v="02.06.1943 Ranger Sortie 456 to Coutances from Middle Wallop . Lost without trace (FCL). W/O VP Ratcliffe RAAF +, F/S RC Lowther RAAF +, no further info Claim from Tony Woods' lists: 02.06.43 Fw. Garve 4.[F]/123 Mosquito  30/4/9: 300 m. 14.55 Film C. 2027/I Anerk: ASM. Took off 13.21 (http://bb.1asphost.com/lesbutler/tony/tonywood.htm) Missing on day intruder mission over France 2.6.43 (Air Britain Serials) German position appears to be near Guernsey"/>
    <x v="0"/>
    <x v="0"/>
    <s v="4.(F)/123"/>
    <s v="(f)/123"/>
    <x v="0"/>
    <s v="Garve"/>
    <m/>
    <n v="6"/>
    <x v="19"/>
    <x v="0"/>
    <n v="1"/>
    <s v="Front-Line"/>
    <x v="20"/>
    <x v="0"/>
    <n v="1"/>
  </r>
  <r>
    <n v="1926"/>
    <s v="DZ702"/>
    <x v="2"/>
    <s v="301FTU/1 OADU/23"/>
    <x v="1"/>
    <x v="5"/>
    <n v="4"/>
    <s v="June"/>
    <x v="2"/>
    <s v="4/5 June 1943"/>
    <x v="1"/>
    <s v="4/5 June 1943 F/L W.E. Tym and Sgt G. Haley killed when crashed at Luqa returning from Taranto (Men Who Flew The Mosquito) Engine cut on approach Luqa 5.6.43 (Air Britain Serials)"/>
    <x v="2"/>
    <x v="7"/>
    <s v="Engine failure"/>
    <m/>
    <x v="2"/>
    <m/>
    <m/>
    <n v="6"/>
    <x v="19"/>
    <x v="0"/>
    <n v="1"/>
    <s v="Front-Line"/>
    <x v="6"/>
    <x v="0"/>
    <n v="3"/>
  </r>
  <r>
    <n v="308"/>
    <s v="HJ677"/>
    <x v="6"/>
    <s v="301FTU/23"/>
    <x v="1"/>
    <x v="5"/>
    <n v="10"/>
    <s v="June"/>
    <x v="2"/>
    <s v="10 June 1943"/>
    <x v="0"/>
    <s v="MH believes Air Britain may be in error when it says &quot;Engine cut swung on landing and hit obstruction Luqa 10.6.43&quot; (Air Britain Serials). There is no matching entry in the ORB, however one crew (S/L Brown and ) were hit by flak, returned on one engine, overshot and wrote off their aircraft on this date. The ORB gives this latter aircraft as HJ674, however despite the &quot;written off&quot; entry, HJ674 continues to appear. MH believes this therefore may have been HJ677."/>
    <x v="1"/>
    <x v="1"/>
    <m/>
    <m/>
    <x v="1"/>
    <m/>
    <m/>
    <n v="6"/>
    <x v="19"/>
    <x v="0"/>
    <n v="1"/>
    <s v="Front-Line"/>
    <x v="6"/>
    <x v="0"/>
    <n v="2"/>
  </r>
  <r>
    <n v="3119"/>
    <s v="HJ733"/>
    <x v="6"/>
    <n v="418"/>
    <x v="0"/>
    <x v="5"/>
    <n v="12"/>
    <s v="June"/>
    <x v="2"/>
    <s v="12 June 1943"/>
    <x v="0"/>
    <s v="Transferred from No.19 Movements Unit, 30 May 1943; written off (crashed and damaged beyond repair), 12 June 1943. Aircraft letter TH-A in ORB entry of 12 June 1943. The squadron's first casualties in more than nine weeks were sustained on 12 June, as Mosquito A-Able crashed during a non-operational take-off. Aboard were the squadron commander, W/C J. H. Little, DFC, and his navigator, FS Douglas H. Styles, DFM. Both were instantly killed. In his period of command lasting exactly six months W/C Little had, through his ability in the intruder field and through his kindliness, thoughtfulness, and warm personality, earned the respect and affection of all those serving under him, from flight commander to humblest &quot;erk&quot;. His loss was a particularly heavy blow and came at a time when the squadron was just beginning to hit its stride. With the death of FS Styles the unit lost its most operationally-experienced navigator, his forays over enemy territory having exceeded the century mark. (INTRUDER, The history of No. 418 Squadron. BY SQUADRON LEADER A. P. HEATHCOTE Air Historical Branch) Engine cut on take-off hit tree Ford 12.6.43 DBF (Air Britain Serials) 12.06.43 418 Sqn. HJ733 Crashed and burned near Ford aerodrome, killing two. (Mosquito Crash Log)"/>
    <x v="2"/>
    <x v="2"/>
    <s v="Engine failure"/>
    <m/>
    <x v="2"/>
    <m/>
    <m/>
    <n v="6"/>
    <x v="19"/>
    <x v="0"/>
    <n v="1"/>
    <s v="Front-Line"/>
    <x v="30"/>
    <x v="0"/>
    <n v="1"/>
  </r>
  <r>
    <n v="7655"/>
    <s v="DZ438"/>
    <x v="4"/>
    <n v="540"/>
    <x v="0"/>
    <x v="0"/>
    <n v="13"/>
    <s v="June"/>
    <x v="2"/>
    <s v="13 June 1943"/>
    <x v="0"/>
    <s v="DZ438 Corunna, Spain area Took off Benson at 11:30 on 13/06/43, Sgt A G Wright, Sgt G C Lane. Missing from photo mission to the Corunna area. Both men are commemorated on the Runnymede Memorial. 540 Sqn flew 3 sorties to the Spain (El Ferrol and La Corunna) on the 13 Jun 43. I don't know whether they were looking for anything specific or were doing routine recce of the Spanish ports. I'd guess at the former if 3 sorties were dispatched. (Ross McNeill and Andy Fletcher on the RAF Commands Forum) (http://www.rafcommands.com/forum/showthread.php?t=7102) Arthur G. Wright.Sergeant with 540 Squadron Royal Air Force Volunteer Reserve. Died on Sunday 13th June 1943, aged 21. Reported missing in 1943 following flights over Germany. It is understood, unofficially, that he was flying a Mosquito, the world's fasters bomber, on a photographic reconnaisance following a heavy raid by the R.A.F. on a big industrial centre. Arthur Wright had done his flying training at Swift Current in Canada.He is the eldest son of Arthur William and Kate Mary Wright of Shoeburyness and joined the Bata Comapny in 1938, leaving for the R.A.F. in July 1941. (http://www.batamemories.org.uk/williamson.html) Lost 13.6.43 NFD (Air Britain Serials)"/>
    <x v="3"/>
    <x v="4"/>
    <m/>
    <m/>
    <x v="3"/>
    <m/>
    <m/>
    <n v="6"/>
    <x v="19"/>
    <x v="0"/>
    <n v="1"/>
    <s v="Front-Line"/>
    <x v="16"/>
    <x v="0"/>
    <n v="1"/>
  </r>
  <r>
    <n v="5471"/>
    <s v="DZ685"/>
    <x v="2"/>
    <n v="25"/>
    <x v="0"/>
    <x v="5"/>
    <n v="13"/>
    <s v="June"/>
    <x v="2"/>
    <s v="13 June 1943"/>
    <x v="0"/>
    <s v="13.06.1943 Instep Patrol 25 to SW Brest from Church Fenton combat with FW190 of JG2. Lost without trace pm (FCL). F/O JE Wootton +, P/O JM Dymock +, no further info, see also DZ688, DZ753 Took off 12.59 (http://bb.1asphost.com/lesbutler/tony/tonywood.htm) Claims in Tony Woods' Lists: 13.06.43 Ofw. Friedrich May 8./JG 2 Mosquito  5052 / 15 West: tiefflug 14.26 Film C. 2027/I Anerk: Nr.185_x000a_13.06.43 Ofw. Friedrich May 8./JG 2 Mosquito  5052 / 15 West: tiefflug 14.37 Film C. 2027/I Anerk: Nr.186_x000a_13.06.43 Fw. Alois Schnoll 8./JG 2 Mosquito  5052 / 15 West: tiefflug 14.38 Film C. 2027/I Anerk: Nr.187 Missing from patrol over Bay of Biscay 13.6.43 (Air Britain Serials)"/>
    <x v="0"/>
    <x v="5"/>
    <s v="8./JG 2"/>
    <s v="JG 2"/>
    <x v="0"/>
    <s v="May"/>
    <m/>
    <n v="6"/>
    <x v="19"/>
    <x v="0"/>
    <n v="1"/>
    <s v="Front-Line"/>
    <x v="14"/>
    <x v="0"/>
    <n v="1"/>
  </r>
  <r>
    <n v="5487"/>
    <s v="DZ688"/>
    <x v="2"/>
    <n v="25"/>
    <x v="0"/>
    <x v="5"/>
    <n v="13"/>
    <s v="June"/>
    <x v="2"/>
    <s v="13 June 1943"/>
    <x v="0"/>
    <s v="13.06.1943 Instep Patrol 25 to SW Brest from Church Fenton combat with FW190 of JG2. Lost without trace pm (FCL). F/O J Cheney +, F/O JK Mycock +, no further info, see also DZ685,DZ753 Took off 12.59 (http://bb.1asphost.com/lesbutler/tony/tonywood.htm) Claims in Tony Woods' Lists: 13.06.43 Ofw. Friedrich May 8./JG 2 Mosquito  5052 / 15 West: tiefflug 14.26 Film C. 2027/I Anerk: Nr.185_x000a_13.06.43 Ofw. Friedrich May 8./JG 2 Mosquito  5052 / 15 West: tiefflug 14.37 Film C. 2027/I Anerk: Nr.186_x000a_13.06.43 Fw. Alois Schnoll 8./JG 2 Mosquito  5052 / 15 West: tiefflug 14.38 Film C. 2027/I Anerk: Nr.187 Missing from patrol over Bay of Biscay 13.6.43 (Air Britain Serials)"/>
    <x v="0"/>
    <x v="5"/>
    <s v="8./JG 2"/>
    <s v="JG 2"/>
    <x v="0"/>
    <s v="Schnoll"/>
    <m/>
    <n v="6"/>
    <x v="19"/>
    <x v="0"/>
    <n v="1"/>
    <s v="Front-Line"/>
    <x v="14"/>
    <x v="0"/>
    <n v="1"/>
  </r>
  <r>
    <n v="1529"/>
    <s v="DZ753"/>
    <x v="2"/>
    <n v="410"/>
    <x v="0"/>
    <x v="5"/>
    <n v="13"/>
    <s v="June"/>
    <x v="2"/>
    <s v="13 June 1943"/>
    <x v="0"/>
    <s v="13.06.1943 Instep Patrol 410 RCAF to SW Brest from Coleby Grange combat with FW190 of JG2. Lost without trace pm (FCL). F/O RB Harris +, Sgt EH Skeel +, no further info, see also DZ688,DZ685 ook off 12.59 (http://bb.1asphost.com/lesbutler/tony/tonywood.htm) Claims in Tony Woods' Lists: 13.06.43 Ofw. Friedrich May 8./JG 2 Mosquito  5052 / 15 West: tiefflug 14.26 Film C. 2027/I Anerk: Nr.185_x000a_13.06.43 Ofw. Friedrich May 8./JG 2 Mosquito  5052 / 15 West: tiefflug 14.37 Film C. 2027/I Anerk: Nr.186_x000a_13.06.43 Fw. Alois Schnoll 8./JG 2 Mosquito  5052 / 15 West: tiefflug 14.38 Film C. 2027/I Anerk: Nr.187 Missing pres. shot down by Fw190 off Brittany 13.6.43 (Air Britain Serials)"/>
    <x v="0"/>
    <x v="5"/>
    <s v="8./JG 2"/>
    <s v="JG 2"/>
    <x v="0"/>
    <s v="May"/>
    <m/>
    <n v="6"/>
    <x v="19"/>
    <x v="0"/>
    <n v="1"/>
    <s v="Front-Line"/>
    <x v="19"/>
    <x v="0"/>
    <n v="1"/>
  </r>
  <r>
    <n v="3469"/>
    <s v="DD643"/>
    <x v="2"/>
    <n v="264"/>
    <x v="0"/>
    <x v="5"/>
    <n v="14"/>
    <s v="June"/>
    <x v="2"/>
    <s v="14 June 1943"/>
    <x v="0"/>
    <s v="14.06.1943 Instep Patrol 264 from Predannack crashed into sea after stalling in climb. Lost without trace pm (FCL). W/O PD Hendra +, Sgt KP O´Dowd +, no further info. Took off 14.28 (http://bb.1asphost.com/lesbutler/tony/tonywood.htm) Stalled and spun into sea on patrol 14.6.43 (Air Britain Serials)"/>
    <x v="2"/>
    <x v="7"/>
    <s v="Stalled"/>
    <m/>
    <x v="2"/>
    <m/>
    <m/>
    <n v="6"/>
    <x v="19"/>
    <x v="0"/>
    <n v="1"/>
    <s v="Front-Line"/>
    <x v="10"/>
    <x v="0"/>
    <n v="1"/>
  </r>
  <r>
    <n v="606"/>
    <s v="LR501"/>
    <x v="11"/>
    <s v="109/1409 Flt"/>
    <x v="0"/>
    <x v="4"/>
    <n v="14"/>
    <s v="June"/>
    <x v="2"/>
    <s v="14 June 1943"/>
    <x v="0"/>
    <s v="14.06.1943 Special Task1409Flt from Oakington shot down from 28000ft by FW190. in vicinity of Mayenne (BCL). F/S D Durrant pow, P/O R Taylor evd, Claim in Tony Woods' lists: 14.06.43 Ltn. Joachim Bialucha 2./JG 2 Mosquito  Omméel: 7.500 m. [W. Gacé-Orne] 12.55 Film C. 2027/I Anerk: Nr. - Account in &quot;Target for Tonight&quot; Took off Oakington for a long-range PAMPA meteorological sortie to Mayenne and thence to St Quentin NNE of Paris. Reported to have been intercepted at 28,000 feet over or near Mayenne by Fw 190s and shot down. AIR14/1442 Missing on met sortie 14.6.43 (Air Britain Serials)"/>
    <x v="0"/>
    <x v="5"/>
    <s v="2./JG 2"/>
    <s v="JG 2"/>
    <x v="0"/>
    <s v="Bialucha"/>
    <m/>
    <n v="6"/>
    <x v="19"/>
    <x v="0"/>
    <n v="1"/>
    <s v="Front-Line"/>
    <x v="25"/>
    <x v="0"/>
    <n v="2"/>
  </r>
  <r>
    <n v="5068"/>
    <s v="HK169"/>
    <x v="2"/>
    <n v="29"/>
    <x v="0"/>
    <x v="2"/>
    <n v="20"/>
    <s v="June"/>
    <x v="2"/>
    <s v="20/21 June 1943"/>
    <x v="1"/>
    <s v="21.06.1943 Evening Patrol 29 to Bradwell Bay from Bradwell Bay crashed into sea. off Brightlingsea 0140 (FCL). P/O JH Petrie +, Sgt JCE Clarke +, no further info, cv at Marshalls(Cambridge), delivered as NF 10.02.43-14.07.43. Took off at 23.02 (http://bb.1asphost.com/lesbutler/tony/tonywood.htm) Crashed in sea off Brightlingsea Essex 21.6.43 apparently on approach to Bradwell Bay (Air Britain Serials) 21.06.43 29 Sqn. HK169 Crashed into the sea off Brightlingsea, Essex, cause unknown. (Mosquito Crash Log)"/>
    <x v="2"/>
    <x v="7"/>
    <s v="Not stated"/>
    <m/>
    <x v="2"/>
    <m/>
    <m/>
    <n v="6"/>
    <x v="19"/>
    <x v="0"/>
    <n v="1"/>
    <s v="Front-Line"/>
    <x v="31"/>
    <x v="2"/>
    <n v="1"/>
  </r>
  <r>
    <n v="6295"/>
    <s v="DZ230"/>
    <x v="2"/>
    <n v="23"/>
    <x v="1"/>
    <x v="5"/>
    <n v="22"/>
    <s v="June"/>
    <x v="2"/>
    <s v="22 June 1943"/>
    <x v="0"/>
    <s v="This aircraft was YP-A on 23 Squadron at Malta. AIRCRAFT OF THE ROYAL AIR FORCE 1939-1945: DE HAVILLAND DH 98 MOSQUITO._x000a_Mosquito Mark II, DZ230 ‘YP-A’, piloted by Wing Commander P G Wykeham-Barnes, Commanding Officer of No. 23 Squadron RAF, based at Luqa, flying past Filfla Island south-west of Malta. (Imperial War Museum Photo CM 4766 ) First 23 Sqn. aircraft to see action in Malta, 27 December 1942 (Mosquito Fighter Squadrons in Focus) Overshot landing at Luqa 22 6.43 (Air Britain Serials)"/>
    <x v="2"/>
    <x v="3"/>
    <s v="Overshot"/>
    <m/>
    <x v="2"/>
    <m/>
    <m/>
    <n v="6"/>
    <x v="19"/>
    <x v="0"/>
    <n v="1"/>
    <s v="Front-Line"/>
    <x v="6"/>
    <x v="0"/>
    <n v="1"/>
  </r>
  <r>
    <n v="6497"/>
    <s v="DZ740"/>
    <x v="2"/>
    <n v="157"/>
    <x v="0"/>
    <x v="5"/>
    <n v="23"/>
    <s v="June"/>
    <x v="2"/>
    <s v="23 June 1943"/>
    <x v="0"/>
    <s v="P/O D.J. Humphries and P/O H.J. Lumb were lost over the Bay Of Biscay. Apparently, on returning from a patrol sortie, P/O Humphries mis-judged his position in coming into formation with S/Ldr Bodien, as a result of which, there was a collision. In the airborne tangle, a rubber dinghy became released from the fuselage of one of the aircraft, and wrapped itself around the rudder of S/Ldr Bodien's aircraft. P/O Humphries and P/C Lumb crashed into the sea and did not survive. S/Ldr Bodien and F/0 Sampson returned safely to base. At the time it was felt that fatigue was responsible for the mis-judgement, as this type of sortie, which involved total low level flying for long periods, was extremely tiring. (www.151squadron.org.uk) S/L Bodien's aircraft likely DZ707 (MH). 23/06/1943 de Havilland Mosquito Mark II DZ740 RS-? Of 157 Squadron collided with DZ707 DZ-? Of 151 Squadron near RAF Predannack. The crew of DZ740 was killed but DZ707 managed to return to base. (http://www.rafdavidstowmoor.org/pages/crash_log/crashlog43.htm) Collided with DD707 nr Predannack 23.6.43 (Air Britain Serials) 23.06.43 157 Sqn. DZ740 The crew of two were killed when in collision with DD707 of 151 Sqn near Predannack. DD707 managed to return to base. (Mosquito Crash Log)"/>
    <x v="2"/>
    <x v="7"/>
    <s v="Collision"/>
    <m/>
    <x v="2"/>
    <m/>
    <m/>
    <n v="6"/>
    <x v="19"/>
    <x v="0"/>
    <n v="1"/>
    <s v="Front-Line"/>
    <x v="3"/>
    <x v="0"/>
    <n v="1"/>
  </r>
  <r>
    <n v="975"/>
    <s v="DZ754"/>
    <x v="2"/>
    <s v="235/333"/>
    <x v="0"/>
    <x v="12"/>
    <n v="23"/>
    <s v="June"/>
    <x v="2"/>
    <s v="23 June 1943"/>
    <x v="0"/>
    <s v="Ltn. Anthon Christopher Hagerup (+) &amp; Kvm. Just Wiede Meinicke Finne (+) NORWAY Aircraft started, together with another Mosquito plane on a reece of the Norwegian coast from Leuchars to lighthouse Holmengrå near Bergen and northwards. 3 ships were after a while sighted. Both planes attacked the leading ship but encountred accurate 20mm flak defence. Aircraft then hit passing over and rolled over three times before crashing on land and bursting into flames, probably on a small island, near lighthouse Yttøyane, 20km W of Florø. Aircraft F of 333 Sqn. (http://www.luftwaffe.no/Table2.htm) Coded F, patrol was up at 10.00, down at 14.00 (333 Squadron ORB). Shot down by flak attacking ships off Ytteroen 23.6.43 (Air Britain Serials)"/>
    <x v="0"/>
    <x v="1"/>
    <m/>
    <m/>
    <x v="1"/>
    <m/>
    <m/>
    <n v="6"/>
    <x v="19"/>
    <x v="0"/>
    <n v="1"/>
    <s v="Front-Line"/>
    <x v="28"/>
    <x v="0"/>
    <n v="2"/>
  </r>
  <r>
    <n v="346"/>
    <s v="HJ726"/>
    <x v="6"/>
    <s v="301FTU/23"/>
    <x v="1"/>
    <x v="5"/>
    <n v="23"/>
    <s v="June"/>
    <x v="2"/>
    <s v="23/24 June 1943"/>
    <x v="1"/>
    <s v="Missing 21.7.43 (Air Britain Serials) AB lists three Mosquitos (HJ727, HJ736 and HJ726 as missing around 21-23 July, however, only 2 were lost. Furthermore, AB has no entry for a Mosquito lost on 23 Squadron of 24 June. After a process of elimination, MH believes HJ726 was actually lost in June (not HJ766, which is what the ORB says was Gladman and Moody's aircraft). The 23 Sqn ORB is especially unreliable around this time. F/O Peter J. GLADMAN - 131761 - buried Catania War Cem., Sicily, and F/Lt Gerald C.R. MOODY - 78846 - commemorated Panel 1 Column 6 of the Malta Air Forces Memorial. According to 23sqdn ORB, Moody and Gladman took off 02.25am, 26/06/43 in Mosquito HJ766, and failed to return from ops to Mazara, West Sicily. Air Britain claims HJ766 aircraft lost Sept 9th 43 in totally different circumstances .  (http://www.rafcommands.com/forum/showthread.php?9298-430625-Unaccounted-airmen-25-6-1943)        _x000a__x000a_My grand uncle was F/Lt GCR Moody, and I can confirm that the June date is correct for the loss of HJ766. I have also seen before HJ766 being listed as lost on 9th Sep 43. Somewhere at home, and I looked over the weeked but unsucessfully, I have the official letter to my great grandparents notifying them that their son was missing in action and I'm sure this date is before Septmeber. My father has always refered to his uncle losing his life in June 1943._x000a__x000a_I put down this erroneous date as a date of possible official confirmation. The mission was overnight to Sicily as I had been told. Whatever the mission was it was deemed succesful as later photo reconnaisance showed. The mission was only a matter of about 2 weeks before the invasion of Sicily and yet the navigator was buried in Catania. I remember being told that the navigator was found washed up on Siciliy, so perhaps the body was found some weeks later after the invasion._x000a__x000a_From the story that I was told there were other planes on the mission and they returned but there was a report of an electrical storm. It looks like the navigator bailed out but my grand uncle went down with the plane._x000a__x000a_These details I haven't been able to co-oberate and therefore my interest in seeing the ORB to see if it fitted with the tale I was told. It may be that my grand father knew more than usual as he was also in the RAFVR, though based at Coningsby, I think._x000a__x000a_My grand uncle learnt to fly privately in the mid-30s at the De Haviland School in Hatfield. I have a photograph of him by a Tiger Moth of the school, a plane that amazingly is still flying at the Tiger club in Kent, G-ACDC, I believe is the oldest Tiger Moth still flying in the UK. Also in the background is a Dragon Rapide G-ACPP in RAS colours. This RAS plane (City of Bristol) still survives too being restored in a Canadian museum. Amazing that both planes in the picture have survived for almost 80 years, though Hatfield Aerodrome sadly hasn't._x000a__x000a_Being a trained pilot he was valuable to the pre and early war effort and was employed at White Waltham near Maidenhead to train incoming pilots. He wanted active service but it was a while before he was granted that. I have another photo of him astride the engine of a Hurricane with his crew standing in front and on the wing (which makes it a later model certainly) though I don't know for which squadron this would be._x000a__x000a_So my grand uncle started and ended his flying life in De Haviland, from a DH82A to DH98 but I haven't got a lot of detail in between._x000a__x000a_(http://www.rafcommands.com/forum/showthread.php?9298-430625-Unaccounted-airmen-25-6-1943/page2)"/>
    <x v="3"/>
    <x v="4"/>
    <m/>
    <m/>
    <x v="3"/>
    <m/>
    <m/>
    <n v="7"/>
    <x v="19"/>
    <x v="0"/>
    <n v="1"/>
    <s v="Front-Line"/>
    <x v="6"/>
    <x v="0"/>
    <n v="2"/>
  </r>
  <r>
    <n v="5020"/>
    <s v="HJ735"/>
    <x v="6"/>
    <s v="301FTU/1 OADU"/>
    <x v="3"/>
    <x v="10"/>
    <n v="25"/>
    <s v="June"/>
    <x v="2"/>
    <s v="25 June 1943"/>
    <x v="0"/>
    <s v="Engine cut crashed in forced landing approx 100m SSW of Riyad 25.6.43 (Air Britain Serials) MH - Is this actually a 23 Squadron aircraft which FTR from Mazara on the night of the 25th, F/L Moody and P/O Gladman KIA. MH - No, see entries for HX802 and HJ766."/>
    <x v="2"/>
    <x v="2"/>
    <s v="Engine failure"/>
    <m/>
    <x v="2"/>
    <m/>
    <m/>
    <n v="6"/>
    <x v="19"/>
    <x v="0"/>
    <n v="1"/>
    <s v="Support Unit"/>
    <x v="23"/>
    <x v="0"/>
    <n v="2"/>
  </r>
  <r>
    <n v="3803"/>
    <s v="DD644"/>
    <x v="2"/>
    <s v="264/307"/>
    <x v="0"/>
    <x v="5"/>
    <n v="27"/>
    <s v="June"/>
    <x v="2"/>
    <s v="27 June 1943"/>
    <x v="0"/>
    <s v="27-Jun-43. Mosquito II DD644. F/Lt R. Grzanka KAS / F/Sgt W. Oyrzanowski KAS. Crashed near Pennard, Swansea during test flight (engines) after major repair. After S/Ldr Bader, Grzanka was the second Allied pilot to fly with leg prosthesis.  _x000a__x000a_F/O Roman Grzanka had one artifical leg, but as his r/o F/O Henryk Łepkowski was a little bit deaf, their loud talks at readiness caused anger among other pilots trying to get a nap. In the effect he got another r/o, Juliusz Baykowski, a veteran of 1920 war with Bolsheviks, who had a better hearing and also an artifical leg. Since that time crew Horlick 53 had a full pair of legs. Since then Grzanka had a couple of other operators and saly was killed on 27 June 1943 when testing a freshly overhauled Mosquito DD644. The aircraft flew into a hill and Grzanka was killed instantly, while F/S Wacław Oyrzanowski, groundcrew chief A Flight died in hospital. (Franek Grabowski) _x000a__x000a_ Weather fine. Training continued and four patrols totalling 8 hours were flown at night. We regret to record a fatal accident. F.Lt. Grzanka was making an engine test with F/Sgt. Oyrzanowski, Chief Mech E “C” Flight as passenger. They were testing an aircraft after a major overhaul. The aircraft was flying low and crashed a mile south of the airfield for caused at present unknown. F.Lt Grzanka was killed and F/Sgt. Oyrzanowski died next day in hospital. (http://orb.polishaf.pl/307sqn/1943-8/1943-06-no-307-squadron-f540) Crashed on air test Penarth Glam. 27.6.43 (Air Britain Serials) 27.06.43 307 Sqn. DD644 Crashed at Penarth, near Swansea. NFD. Two killed. (Mosquito Crash Log)"/>
    <x v="2"/>
    <x v="2"/>
    <s v="Unknown"/>
    <m/>
    <x v="2"/>
    <m/>
    <m/>
    <n v="6"/>
    <x v="19"/>
    <x v="0"/>
    <n v="1"/>
    <s v="Front-Line"/>
    <x v="21"/>
    <x v="0"/>
    <n v="2"/>
  </r>
  <r>
    <n v="4699"/>
    <s v="HK135"/>
    <x v="2"/>
    <n v="256"/>
    <x v="0"/>
    <x v="2"/>
    <n v="29"/>
    <s v="June"/>
    <x v="2"/>
    <s v="29/30 June 1943"/>
    <x v="1"/>
    <s v="Took off at 00.40 for an interception, possibly hit sea off Shoreham. Aircraft JT - P, F/Sgt. M. Neill and Sgt. W.J. Preece: both KIA. (http://bb.1asphost.com/lesbutler/tony/tonywood.htm) Interception Patrol S of Shoreham, hit water surface chasing enemy aircraft. F/Sgt M. Neill - 1132280 + Sgt W.J. Preece - 1576840 + Fighter Command Losses - Vol.2 - page 106 (no serial) (via Henk) F/S Maurice Neill KIA, Sgt William Jabez Preece KIA Missing 30.6.43 (Air Britain Serials)"/>
    <x v="0"/>
    <x v="8"/>
    <m/>
    <m/>
    <x v="4"/>
    <m/>
    <m/>
    <n v="6"/>
    <x v="19"/>
    <x v="0"/>
    <n v="1"/>
    <s v="Front-Line"/>
    <x v="32"/>
    <x v="2"/>
    <n v="1"/>
  </r>
  <r>
    <n v="147"/>
    <s v="DZ657"/>
    <x v="2"/>
    <s v="605/60OTU"/>
    <x v="0"/>
    <x v="7"/>
    <n v="0"/>
    <s v="July"/>
    <x v="2"/>
    <s v="July 1943"/>
    <x v="0"/>
    <s v="UP-F on 605 Sqn NFT 7.43 (Air Britain Serials)"/>
    <x v="6"/>
    <x v="3"/>
    <m/>
    <m/>
    <x v="2"/>
    <m/>
    <m/>
    <n v="7"/>
    <x v="20"/>
    <x v="0"/>
    <n v="1"/>
    <s v="Support Unit"/>
    <x v="29"/>
    <x v="0"/>
    <n v="2"/>
  </r>
  <r>
    <n v="1045"/>
    <s v="KB316"/>
    <x v="8"/>
    <s v="USAAF"/>
    <x v="4"/>
    <x v="8"/>
    <n v="1"/>
    <s v="July"/>
    <x v="2"/>
    <d v="1943-07-01T00:00:00"/>
    <x v="0"/>
    <s v="to USAAF as 43-34927 (Air Britain Serials)   430701 MOYERS, BRIAN K F-8 43-34927 PETERSON FIELD, CO  (http://www.accident-report.com/world/namerica/slist/peterson.html)   430701   F-8  43-34927   350 Sub Depot  Peterson AAF, CO    TOA  4  Moyers, Brian K  USA  CO  Colorado Springs, CO  TOA Take Off Accident TOA generally means that the a/c did not leave the ground. (http://www.aviationarchaeology.com/src/dbasn.asp?SN=43-34927&amp;Submit4=Go)"/>
    <x v="2"/>
    <x v="2"/>
    <s v="Crashed on takeoff"/>
    <m/>
    <x v="2"/>
    <m/>
    <m/>
    <n v="7"/>
    <x v="20"/>
    <x v="1"/>
    <n v="1"/>
    <s v="Support Unit"/>
    <x v="33"/>
    <x v="1"/>
    <n v="1"/>
  </r>
  <r>
    <n v="593"/>
    <s v="DD743"/>
    <x v="2"/>
    <s v="1FTU/301FTU/OADU/23/60 SAAF"/>
    <x v="1"/>
    <x v="0"/>
    <n v="5"/>
    <s v="July"/>
    <x v="2"/>
    <d v="1943-07-05T00:00:00"/>
    <x v="0"/>
    <s v="The 60 SAAF ORB says one Mosquito Photo Survey Flight Mosquito F.II was lost, the other declared unserviceable, on 5 July 1943. DD743 and DD744 were the aircraft in question. However, the same document says DD744 had completed its engine change and was flying again on 25 July 1943, so it must have been DD743 which was lost.: _x000a__x000a_VAN DIJL _x000a_Initials: J _x000a_Nationality: South African _x000a_Rank: Lieutenant _x000a_Regiment/Service: South African Air Force _x000a_Unit Text: 60 Sqdn. _x000a_Date of Death: 05/07/1943 _x000a_Service No: 206182V _x000a_Casualty Type: Commonwealth War Dead _x000a_Grave/Memorial Reference: Column 278. _x000a_Memorial: ALAMEIN MEMORIAL _x000a__x000a__x000a_Claim which matches is: 05.07.43   Fw. Vogel: 1   1./JG 77   Mosquito    -   -   Reference: JG 77 Lists f. 2429"/>
    <x v="0"/>
    <x v="0"/>
    <s v="1./JG 77"/>
    <s v="JG 77"/>
    <x v="0"/>
    <s v="Vogel"/>
    <m/>
    <n v="7"/>
    <x v="20"/>
    <x v="0"/>
    <n v="1"/>
    <s v="Front-Line"/>
    <x v="34"/>
    <x v="0"/>
    <n v="5"/>
  </r>
  <r>
    <n v="7275"/>
    <s v="HJ672"/>
    <x v="6"/>
    <s v="682/60 SAAF"/>
    <x v="1"/>
    <x v="0"/>
    <n v="5"/>
    <s v="July"/>
    <x v="2"/>
    <d v="1943-07-05T00:00:00"/>
    <x v="0"/>
    <s v=" U/c collapsed on landing Luqa 13.7.43 (Air Britain Serials) , MH believes the latter explanation is confused with HJ673. MH - 60 SAAF Squadron ORB refers to one, not two FB Vis being damaged in this way on the day in question. Should this be the VI pranged by the American 12 PRS at Ariana (?) on 29 June 1943? May also have been the FB.VI which swung on takeoff on 6 August at Malta, having had to land there due to a glycol leak, the undercarriage collapsing as a result of the swing."/>
    <x v="2"/>
    <x v="2"/>
    <s v="Undercarriage failed"/>
    <m/>
    <x v="2"/>
    <m/>
    <m/>
    <n v="7"/>
    <x v="20"/>
    <x v="0"/>
    <n v="1"/>
    <s v="Front-Line"/>
    <x v="34"/>
    <x v="0"/>
    <n v="2"/>
  </r>
  <r>
    <n v="3016"/>
    <s v="DZ716"/>
    <x v="2"/>
    <n v="605"/>
    <x v="0"/>
    <x v="5"/>
    <n v="7"/>
    <s v="July"/>
    <x v="2"/>
    <s v="7 July 1943"/>
    <x v="0"/>
    <s v="Was UP-L on 605 Squadron (Ian Piper: http://www.605squadron.co.uk/Squadron_aircraft.htm) Crashed on landing Castle Camps 7.7.43 (Air Britain Serials) 07.07.43 605 Sqn. DZ716 Stalled and crashed at Castle Camps, no injuries. (Mosquito Crash Log)"/>
    <x v="2"/>
    <x v="3"/>
    <s v="Stalled"/>
    <m/>
    <x v="2"/>
    <m/>
    <m/>
    <n v="7"/>
    <x v="20"/>
    <x v="0"/>
    <n v="1"/>
    <s v="Front-Line"/>
    <x v="22"/>
    <x v="0"/>
    <n v="1"/>
  </r>
  <r>
    <n v="3084"/>
    <s v="HJ678"/>
    <x v="6"/>
    <s v="301FTU/Malta/23"/>
    <x v="1"/>
    <x v="5"/>
    <n v="7"/>
    <s v="July"/>
    <x v="2"/>
    <s v="7/8 July 1943"/>
    <x v="1"/>
    <s v="23 Squadron, FTR from an Intruder sortie, Day and Salkfeld, as below Following casualties listed:_x000a_DAY, BERNARD JOHN _x000a_Initials: B J _x000a_Nationality: United Kingdom _x000a_Rank: Flight Sergeant _x000a_Regiment/Service: Royal Air Force Volunteer Reserve _x000a_Unit Text: 23 Sqdn. _x000a_Age: 21 _x000a_Date of Death: 08/07/1943 _x000a_Service No: 1219442 _x000a_Additional information: Son of Mr. and Mrs. J. C. Day, of Leicester. _x000a_Casualty Type: Commonwealth War Dead _x000a_Grave/Memorial Reference: Panel 7, Column 1. _x000a_Memorial: MALTA MEMORIAL _x000a__x000a__x000a_SALKELD, SIDNEY WILSON _x000a_Initials: S W _x000a_Nationality: United Kingdom _x000a_Rank: Sergeant _x000a_Regiment/Service: Royal Air Force Volunteer Reserve _x000a_Unit Text: 23 Sqdn. _x000a_Age: 20 _x000a_Date of Death: 08/07/1943 _x000a_Service No: 1480152 _x000a_Additional information: Son of Sidney and Jane Ann Salkeld, of Newcastle-on-Tyne. _x000a_Casualty Type: Commonwealth War Dead _x000a_Grave/Memorial Reference: Panel 9, Column 1. _x000a_Memorial: MALTA MEMORIAL Missing 8.7.43 (Air Britain Serials)"/>
    <x v="3"/>
    <x v="4"/>
    <m/>
    <m/>
    <x v="3"/>
    <m/>
    <m/>
    <n v="7"/>
    <x v="20"/>
    <x v="0"/>
    <n v="1"/>
    <s v="Front-Line"/>
    <x v="6"/>
    <x v="0"/>
    <n v="3"/>
  </r>
  <r>
    <n v="6499"/>
    <s v="HK172"/>
    <x v="2"/>
    <n v="85"/>
    <x v="0"/>
    <x v="2"/>
    <n v="9"/>
    <s v="July"/>
    <x v="2"/>
    <s v="9 July 1943"/>
    <x v="0"/>
    <s v="MH - Possible this was the aircraft flown by F/L J.P.M. Lintott and Sgt. G.G. Gilling-Lax, which collided with a Do 217 and crashed near Detling, killing the crew. Commonwealth War Graves Commission website confirms crew as having been lost on July 9. Broke up in air over Boxley nr Maidstone Kent 9.7.43 (Air Britain Serials) 09.07.43 85 Sqn. HK172 Crashed at Boxley Maidstone due to overstressing leading to structural failure and loss of control. (Mosquito Crash Log)"/>
    <x v="2"/>
    <x v="3"/>
    <s v="Broke up"/>
    <m/>
    <x v="2"/>
    <m/>
    <m/>
    <n v="7"/>
    <x v="20"/>
    <x v="0"/>
    <n v="1"/>
    <s v="Front-Line"/>
    <x v="13"/>
    <x v="2"/>
    <n v="1"/>
  </r>
  <r>
    <n v="139"/>
    <s v="HJ740"/>
    <x v="6"/>
    <s v="Med/23"/>
    <x v="1"/>
    <x v="5"/>
    <n v="10"/>
    <s v="July"/>
    <x v="2"/>
    <s v="10 July 1943"/>
    <x v="0"/>
    <s v="Likely been flown by F/L Arthur John Hodgkinson, DFC, who was lost on 10 July over Sicily with 23 Squadron. Researching this 23 sqn mosquito pilot who crashed near ostia, italy on 10 July1943 and is buried in joint grave with his nav, Sgt V B Crapper in the beachhead cemetery Anzio. He had dso dfc &amp; bar. was based then at hal far, malta. RAF Museum has provided me with some answers so please dont ask them again! Arthur was a Halton Apprentice 1932-34 later volunteered for pilot training. Had a pretty good record as a fighter pilot - 12 kills, 1 prob and 5 damaged. Has anyone produced a. list of 23 sqn B of B pilots? or b. list of honours &amp; awards WW2? or c. list of casualties WW2? Incidentally, Arthur's aircraft on 10 July 1943 was Mosquito Mk.VI YP-H (HJ640) [sic] (http://www.23-squadron.co.uk/forum/viewtopic.php?t=69) Missing 10.7.43 (Air Britain Serials)"/>
    <x v="3"/>
    <x v="4"/>
    <m/>
    <m/>
    <x v="3"/>
    <m/>
    <m/>
    <n v="7"/>
    <x v="20"/>
    <x v="0"/>
    <n v="1"/>
    <s v="Front-Line"/>
    <x v="6"/>
    <x v="0"/>
    <n v="2"/>
  </r>
  <r>
    <n v="7656"/>
    <s v="DZ419"/>
    <x v="4"/>
    <n v="540"/>
    <x v="0"/>
    <x v="0"/>
    <n v="11"/>
    <s v="July"/>
    <x v="2"/>
    <s v="11 July 1943"/>
    <x v="0"/>
    <s v="Crashed in sea off Arbroath Angus 11.7.43 (Air Britain Serials) 11.07.43 540 Sqn. DZ419 Aircraft hit water or rocks, turned upside down and sank near the coast of Arbroath. (Mosquito Crash Log)"/>
    <x v="2"/>
    <x v="3"/>
    <s v="Sea"/>
    <m/>
    <x v="2"/>
    <m/>
    <m/>
    <n v="7"/>
    <x v="20"/>
    <x v="0"/>
    <n v="1"/>
    <s v="Front-Line"/>
    <x v="16"/>
    <x v="0"/>
    <n v="1"/>
  </r>
  <r>
    <n v="7658"/>
    <s v="DZ517"/>
    <x v="4"/>
    <n v="540"/>
    <x v="0"/>
    <x v="0"/>
    <n v="11"/>
    <s v="July"/>
    <x v="2"/>
    <s v="11 July 1943"/>
    <x v="0"/>
    <s v="Crashed in bad visibility 2m S of Montrose 11.7.43 (Air Britain Serials) 11.07.43 540 Sqn. DZ517 Crashed into a field two miles south of Montrose due to low cloud and poor visibility. (Mosquito Crash Log)"/>
    <x v="2"/>
    <x v="3"/>
    <s v="Bad Visibility"/>
    <m/>
    <x v="2"/>
    <m/>
    <m/>
    <n v="7"/>
    <x v="20"/>
    <x v="0"/>
    <n v="1"/>
    <s v="Front-Line"/>
    <x v="16"/>
    <x v="0"/>
    <n v="1"/>
  </r>
  <r>
    <n v="1474"/>
    <s v="HJ673"/>
    <x v="6"/>
    <s v="60 SAAF"/>
    <x v="1"/>
    <x v="0"/>
    <n v="13"/>
    <s v="July"/>
    <x v="2"/>
    <s v="13 July 1943"/>
    <x v="0"/>
    <s v="U/c collapsed on landing Luqa 13.7.43 (Air Britain Serials) MH - 60 SAAF Squadron ORB refers to one, not two FB Vis being damaged in this way on the day in question. See HJ672. The ORB states HJ673 was crash-landed at Malta on 13 July 1943 by Lt Parmentier who along with his passenger was OK, but the aircraft would require considerable repairs"/>
    <x v="2"/>
    <x v="2"/>
    <s v="Undercarriage failed"/>
    <m/>
    <x v="2"/>
    <m/>
    <m/>
    <n v="7"/>
    <x v="20"/>
    <x v="0"/>
    <n v="1"/>
    <s v="Front-Line"/>
    <x v="34"/>
    <x v="0"/>
    <n v="1"/>
  </r>
  <r>
    <n v="7703"/>
    <s v="HJ755"/>
    <x v="6"/>
    <s v="301FTU/1 OADU"/>
    <x v="0"/>
    <x v="10"/>
    <n v="13"/>
    <s v="July"/>
    <x v="2"/>
    <s v="13 July 1943"/>
    <x v="0"/>
    <s v="Engine cut crashed 2m E of Calne Wilts. 13.7.43 (Air Britain Serials) 13.07.43 1 OADU. HJ755 Crashed two miles east of Caine, Wiltshire. NFD. Two killed. (Mosquito Crash Log)  Crew likely F/O (Pilot) Emrys THOMAS - 110613 and F/O (Nav) George B. KING - 131766 (http://www.rafcommands.com/forum/showthread.php?9853-430713-Unaccounted-airmen-13-7-1943&amp;highlight=Mosquito) The site you quote is wrong ascribing HJ755 to No.25 Sqn. http://www.rafcommands.com/forum/showthread.php?9853-430713-Unaccounted-airmen-13-7-1943/page2&amp;highlight=Mosquito"/>
    <x v="2"/>
    <x v="3"/>
    <s v="Engine failure"/>
    <m/>
    <x v="2"/>
    <m/>
    <m/>
    <n v="7"/>
    <x v="20"/>
    <x v="0"/>
    <n v="1"/>
    <s v="Support Unit"/>
    <x v="23"/>
    <x v="0"/>
    <n v="2"/>
  </r>
  <r>
    <n v="3928"/>
    <s v="HJ921"/>
    <x v="2"/>
    <n v="25"/>
    <x v="0"/>
    <x v="2"/>
    <n v="13"/>
    <s v="July"/>
    <x v="2"/>
    <s v="13 July 1943"/>
    <x v="0"/>
    <s v="I've just been searching http://www.britishwargraves.org.uk/ and the only person killed from 25 Squadron on that date was Pilot Officer (Pilot) Jack Grundy 144280 (http://www.rafcommands.com/dcforum/DCForumID6/13140.html) Spun into ground Weardale Road Nottingham 13.7.43 (Air Britain Serials) 13.07.43 25 Sqn. HJ921 Stalled and spun off a steep turn at Weardale Road, Nottingham. (Mosquito Crash Log)_x000a__x000a_The aircraft crashed into gardens in Basford, Nottingham.  Several witnesses reported the aircraft to be flying around the area, performing aerobatics. The aircraft stalled while in a steep, climbing turn, and crashed.  _x000a_(It is believed that the pilot was trying to make his presence known to someone on the ground; a common practice at the time, which sometimes ended in tragedy.)_x000a__x000a__x000a_Sadly, both crewmembers were killed._x000a__x000a_The crew were:_x000a__x000a__x000a_144280          Pilot Officer                      J  GRUNDY               RAFVR             Pilot                 Aged  20_x000a__x000a_1375542     Flight Sergeant                   R T STEED               RAFVR         Passenger           Aged  28_x000a_ _x000a__x000a__x000a_Flight Sergeant Steed was a pilot from 288 Squadron, and was an old friend of P/O Grundy's._x000a__x000a__x000a_Pilot Officer Jack Grundy is buried at Nottingham (Wilford Hill) Cemetery._x000a_Flight Sergeant  Roy Thomas Steed is buried at Totteridge (St Andrew) Churchyard._x000a__x000a__x000a__x000a_Thanks to Alan Clark for the information relating to Flight Sergeant Steed._x000a_(http://macr.moonfruit.com/#/mosquito-hj921/4524476275)"/>
    <x v="2"/>
    <x v="2"/>
    <s v="Low flying"/>
    <m/>
    <x v="2"/>
    <m/>
    <m/>
    <n v="7"/>
    <x v="20"/>
    <x v="0"/>
    <n v="1"/>
    <s v="Front-Line"/>
    <x v="14"/>
    <x v="2"/>
    <n v="1"/>
  </r>
  <r>
    <n v="309"/>
    <s v="HJ724"/>
    <x v="6"/>
    <s v="301FTU/23"/>
    <x v="1"/>
    <x v="5"/>
    <n v="14"/>
    <s v="July"/>
    <x v="2"/>
    <s v="14 July 1943"/>
    <x v="0"/>
    <s v="Undershot landing and hit pole Luqa 14.7.43 (Air Britain Serials). MH believes Salusbury-Hughes was on HJ728, YP-X, which appears in two photos at the Australian War Memorial website having crashed in July 1943. YP-X was Salusbury-Hughes' regular aircraft in a previous tour on 23 Squadron, and the ORB says he undershot a landing on 14 July 1943. However, F/S Hinchliffe is also noted as having crash-landed on return from ops, bending but not breaking his aircraft, which the ORB lists as HJ717, YP-U. This aircraft appears in the ORB again on ops for the 16th - could bent props really be replaced and the aircraft fully prepared again in this time? Either way, it appears not to have been Salusbury-Hughes on HJ724."/>
    <x v="2"/>
    <x v="3"/>
    <s v="Landing accident"/>
    <m/>
    <x v="2"/>
    <m/>
    <m/>
    <n v="7"/>
    <x v="20"/>
    <x v="0"/>
    <n v="1"/>
    <s v="Front-Line"/>
    <x v="6"/>
    <x v="0"/>
    <n v="2"/>
  </r>
  <r>
    <n v="6480"/>
    <s v="W4094"/>
    <x v="2"/>
    <n v="157"/>
    <x v="0"/>
    <x v="2"/>
    <n v="14"/>
    <s v="July"/>
    <x v="2"/>
    <s v="14 July 1943"/>
    <x v="0"/>
    <s v="To 3872M 14.7.43 (Air Britain Serials)"/>
    <x v="4"/>
    <x v="3"/>
    <m/>
    <m/>
    <x v="2"/>
    <m/>
    <m/>
    <n v="7"/>
    <x v="20"/>
    <x v="0"/>
    <n v="1"/>
    <s v="Front-Line"/>
    <x v="3"/>
    <x v="0"/>
    <n v="1"/>
  </r>
  <r>
    <n v="6221"/>
    <s v="DZ515"/>
    <x v="4"/>
    <n v="139"/>
    <x v="0"/>
    <x v="8"/>
    <n v="14"/>
    <s v="July"/>
    <x v="2"/>
    <s v="14/15 July 1943"/>
    <x v="1"/>
    <s v="15.07.1943 2320 139 to Berlin from Wyton . Lost without trace (BCL). F/O R Clarke +, F/S EJ Thorne +, DZ515 was the first loss sustained by 139 Sqdn since transferring to 8 Group PFF duties. Airborne 2320 14Jul43 from Wyton. Lost without trace. Both are commemorated on the Runnymede Memorial. F/O R.Clarke KIA F/S E.J.Thorne KIA (Lost Bombers) 14/15 July 1943 DZ515 was the first loss sustained by 139 Sqdn since transferring to 8 Group PFF duties. Airborne 2320 14Jul43 from Wyton. Lost without trace. Both are commemorated on the Runnymede Memorial. F/O R.Clarke KIA F/S E.J.Thorne KIA (Lost Bombers) Abandoned over North Sea returning from Berlin 15.7.43 (Air Britain Serials)"/>
    <x v="0"/>
    <x v="12"/>
    <m/>
    <m/>
    <x v="4"/>
    <m/>
    <m/>
    <n v="7"/>
    <x v="20"/>
    <x v="0"/>
    <n v="1"/>
    <s v="Front-Line"/>
    <x v="15"/>
    <x v="0"/>
    <n v="1"/>
  </r>
  <r>
    <n v="7659"/>
    <s v="DZ431"/>
    <x v="4"/>
    <n v="540"/>
    <x v="0"/>
    <x v="0"/>
    <n v="16"/>
    <s v="July"/>
    <x v="2"/>
    <s v="16 July 1943"/>
    <x v="0"/>
    <s v="DZ431 Transformer station in Italy. On 16Jul43 F/O Mann and P/O Liquorish (Observer) took off from Benson in Mosquito DZ431 to make a photographic reconnaissance of Turin and area S.E. of Alessandria, but failed to return. (&quot;von Shagmeister&quot; on RAF Commands Forum) F/O G.E.Mann - 540 Squadron - The CWGC give Date of Death 16/07/1943;Service No 125981; Milan War Cemetery. (Aubrey on same) Mosquito DZ431 (F.541 states DK431), take off 11:00 and a/c failed to return. No details of objective mentioned Took off 11:00 (http://www.rafcommands.com/forum/showthread.php?t=4286) (MH - correct spelling Licquorish?) Missing 16.7.43 (Air Britain Serials)"/>
    <x v="3"/>
    <x v="4"/>
    <m/>
    <m/>
    <x v="3"/>
    <m/>
    <m/>
    <n v="7"/>
    <x v="20"/>
    <x v="0"/>
    <n v="1"/>
    <s v="Front-Line"/>
    <x v="16"/>
    <x v="0"/>
    <n v="1"/>
  </r>
  <r>
    <n v="863"/>
    <s v="LR502"/>
    <x v="11"/>
    <s v="109/1409 Flt"/>
    <x v="0"/>
    <x v="4"/>
    <n v="17"/>
    <s v="July"/>
    <x v="2"/>
    <s v="17 July 1943"/>
    <x v="0"/>
    <s v="17.07.1943 Special Task1409 Flt from Oakington . Lost without trace (BCL). S/L The Hon PI Cuncliffe-Lister pow, P/O AP Kernon pow, Ldr Philip Ingram Cunliffe-Lister, DSO. He served in 1409 (Met) Flight of which he became CO in June 1943. On 18th July 1943 he made a forced landing in Germany after his Mosquito ran out of fuel following a navigational error. He and his navigator, P/O Pat Kernon evaded capture for 4 days but were rounded up and sent to Dulag Luft and thence to Stalag Luft 3 at Sagan where he remained until the end of the war. He died in 1956 when Michael was 7 years old. (http://prisonerofwar.freeservers.com/winter_2001.htm) Account in &quot;Target for Tonight&quot; Took off Oakington 0105 hours for a long-range PAMPA meteorological sortie to Osanbrueck. At around 0350 hrs very feint signals were picked up requesting a bearing. Despite heavy static on the channel a signal was transmitted and duly acknowledged, however nothing more was heard until the Red Cross announced the crew were prisoners. (http://harringtonmuseum.org.uk/Aircraft%20lost%20on%20Allied%20Forces%20Special%20Duty%20Operations.pdf) 91004 Squadron Leader The Honourable P.I. Cunliffe-Lister , who along with 135287 Pilot Officer A. P. Kernon took off from RAF Oakington on 17.07.1943 in their Mosquito IX serial LR502 from 1409 Flt on a special mission and due to enemy action were both taken Prisoner of war and interned in Stalag Luft L3 Sagan. _x000a_Prior to his time in Sagan, he was based at Bircham Newton with 521 Squadron, and before that, NO.8(C) O.T.U, Fraserburgh. (http://www.worldwar2exraf.co.uk/Aircrew%20Notice%20Board/aircrew%20notice%20board%2043.htm)_x000a__x000a_Came down at Veghel (http://www.nimh.nl/nl/images/1943%20sec_tcm5-7284.pdf) Missing on met sortie 5.7.43 (Air Britain Serials)"/>
    <x v="0"/>
    <x v="12"/>
    <s v="Ran out of fuel"/>
    <m/>
    <x v="4"/>
    <m/>
    <m/>
    <n v="7"/>
    <x v="20"/>
    <x v="0"/>
    <n v="1"/>
    <s v="Front-Line"/>
    <x v="25"/>
    <x v="0"/>
    <n v="2"/>
  </r>
  <r>
    <n v="3308"/>
    <s v="DZ495"/>
    <x v="4"/>
    <s v="1655MTU/13OTU/1655MTU"/>
    <x v="0"/>
    <x v="7"/>
    <n v="18"/>
    <s v="July"/>
    <x v="2"/>
    <s v="18 July 1943"/>
    <x v="0"/>
    <s v="For 1655 MTU (Mosquito Training Unit), based at RAF Marham in north-west Norfolk, Sunday 18th July 1943 was another busy flying day in its pressured wartime schedule of training highly skilled crews for the RAF’s low level attack and pathfinder units. Although cloudy with moderate north easterly winds, visibility that day is recorded as having been &quot;excellent&quot; and advantage was taken to carry out single and dual flying on the unit’s Airspeed Oxford and de Havilland Mosquito aircraft. _x000a__x000a_ At around 3.00pm Mosquito DZ459 (MH - SIC, HAVE NUMBERS BEEN REVERSED BY THIS PERSON OR BY THE ORB? YES THEY HAVE, CONFIRMED BY ANDY FLETCHER HERE - http://www.rafcommands.com/forum/showthread.php?t=2894) was 75 miles SW of the base. It was flying low along the valley of the River Ouse towards Harrold and must have just passed Turvey when, opposite Carlton Church, and at a height of roughly 45 feet, it struck the high tension electricity cables spanning the river. It crashed to ground in the riverside meadow 400 yds further on at the rivers bend and completely disintegrated, killing the crew of two instantly. The squadron’s Operational Record Book, now held at the Public Records Office at Kew, has the following heartfelt entry :_x000a__x000a_18/07/1943 &quot;N1014 Captain O.B. STENE and N1147 Lieutenant K. LÖCHEN killed in a flying accident near RAF Cranfield. These Norwegian Officers had been with the unit since the middle of May and had nearly completed their training. They were both above average in every way and will be a great loss to the Norwegian Air Force and the RAF.&quot;_x000a__x000a_Jim Northern of Harrold Lodge Farm, over whose family fields the high tension line runs, recalls that the middle two wires were removed by the aircraft, with the top and bottom lines left intact. Tragically they had fallen foul of the same line of pylons that brought down Fairey Battle K9328 near Northey Farm by Carlton (St Margaret’s) School one mile to the east in August 1939._x000a__x000a_O.B. Stene was buried at Vestre Aker Churchyard on 5th October,1945,while K. Løchen was buried at Ullern Churchyard on the 18th October,1945. (Stein Meum)_x000a__x000a_18.07.1943 1655 MTU to from hit HT cables near Cranfield, Bedfordshire. (). Capt Olav B. STENE +, F/Lt Kjell LØCHEN +, O.B. Stene was buried at Vestre Aker Churchyard on 5th October,1945,while K. Løchen was buried at Ullern Churchyard on the 18th October,1945._x000a__x000a_Kapt. Olav Bakke Stene with Ltn. Kjell Lochen. (http://www.luftwaffe.no/Table2.htm) Hit HT cables low flying nr Cranfield 18.7.43 (Air Britain Serials)"/>
    <x v="2"/>
    <x v="2"/>
    <s v="Hit Cable"/>
    <m/>
    <x v="2"/>
    <m/>
    <m/>
    <n v="7"/>
    <x v="20"/>
    <x v="0"/>
    <n v="1"/>
    <s v="Support Unit"/>
    <x v="12"/>
    <x v="0"/>
    <n v="3"/>
  </r>
  <r>
    <n v="1518"/>
    <s v="DZ742"/>
    <x v="2"/>
    <n v="410"/>
    <x v="0"/>
    <x v="5"/>
    <n v="18"/>
    <s v="July"/>
    <x v="2"/>
    <s v="18 July 1943"/>
    <x v="0"/>
    <s v="MH - should this be DD742? Crew was P/O L.A. Wood and F/O D.J. Slaughter according to &quot;Moskitopanik&quot;. Fighter Command War Diaries says this aircraft was on a Ranger to Cambrai. CWGC site confirms loss of crew, both buried in Dieppe. The next ranger sortie on the 18th resulted in the loss of P/O L.A. Wood and F/O D.J. Slaughter (RAF), who did not return from France after leaving Ford, their advanced base. crew had joined No. 410 early in March. (http://www.rcaf.com/410squadron/410eng1-3.htm) Missing from night intruder 18.7.43 (Air Britain Serials)"/>
    <x v="3"/>
    <x v="4"/>
    <m/>
    <m/>
    <x v="3"/>
    <m/>
    <m/>
    <n v="7"/>
    <x v="20"/>
    <x v="0"/>
    <n v="1"/>
    <s v="Front-Line"/>
    <x v="19"/>
    <x v="0"/>
    <n v="1"/>
  </r>
  <r>
    <n v="2591"/>
    <s v="HJ727"/>
    <x v="6"/>
    <s v="301FTU/Med/23"/>
    <x v="1"/>
    <x v="5"/>
    <n v="20"/>
    <s v="July"/>
    <x v="2"/>
    <s v="20/21 July 1943"/>
    <x v="1"/>
    <s v="Missing 20.7.43 NFD (Air Britain Serials) S/L K.H. Salusbury-Hughes, Sgt Clark,  FTR from Rome 20/21 July 1943. (Squadron ORB)."/>
    <x v="3"/>
    <x v="4"/>
    <m/>
    <m/>
    <x v="3"/>
    <m/>
    <m/>
    <n v="7"/>
    <x v="20"/>
    <x v="0"/>
    <n v="1"/>
    <s v="Front-Line"/>
    <x v="6"/>
    <x v="0"/>
    <n v="3"/>
  </r>
  <r>
    <n v="5735"/>
    <s v="HJ892"/>
    <x v="10"/>
    <s v="60OTU"/>
    <x v="0"/>
    <x v="7"/>
    <n v="21"/>
    <s v="July"/>
    <x v="2"/>
    <s v="21 July 1943"/>
    <x v="0"/>
    <s v="Dived into ground after loss of control at low altitude Cleobury Mortimer Salop. 21.7.43 (Air Britain Serials) 21.07.43 60 OTU. HJ892 Aircraft went out of control and crashed into the ground at Cathurton Farm, Cleobury Mortimer, Shropshire. (Mosquito Crash Log)   dived into ground Catherton Farm, Cleobury Mortimer, Shropshire (already as a casualty on this a/c: F/O [Pilot] C.N. WILCOX - RCAF J/9496 [from USA] - Pilot sole occupant (http://www.rafcommands.com/forum/showthread.php?10554-430721-Unaccounted-airmen-21-7-1943&amp;p=61480&amp;highlight=Mosquito#post61480)"/>
    <x v="2"/>
    <x v="2"/>
    <s v="Spin"/>
    <m/>
    <x v="2"/>
    <m/>
    <m/>
    <n v="7"/>
    <x v="20"/>
    <x v="0"/>
    <n v="1"/>
    <s v="Support Unit"/>
    <x v="29"/>
    <x v="2"/>
    <n v="1"/>
  </r>
  <r>
    <n v="445"/>
    <s v="HJ736"/>
    <x v="6"/>
    <s v="301FTU/23"/>
    <x v="1"/>
    <x v="5"/>
    <n v="21"/>
    <s v="July"/>
    <x v="2"/>
    <s v="21/22 July 1943"/>
    <x v="1"/>
    <s v="21/22 July 1943, FTR from Rome, crew as below (ORB) F/L Arthur Charles Sydney INNES + F/O John Maden LORD + Both buried Rome War Cemetery (Joint Grave I. B. 11.). (http://www.rafcommands.com/forum/showthread.php?t=5072) Missing 23.7.43 NFD (Air Britain Serials) MH believes &quot;23.7.43&quot; is &quot;finger trouble&quot; for 23.6.43&quot; - this would tie up neatly with the loss of the Moody/Gladman crew on 23. As received by MH, the AB file has three losses around 20-23 July (one too many) and none around 23 June (one too few). See also entry for HJ736."/>
    <x v="3"/>
    <x v="4"/>
    <m/>
    <m/>
    <x v="3"/>
    <m/>
    <m/>
    <n v="7"/>
    <x v="20"/>
    <x v="0"/>
    <n v="1"/>
    <s v="Front-Line"/>
    <x v="6"/>
    <x v="0"/>
    <n v="2"/>
  </r>
  <r>
    <n v="3739"/>
    <s v="HK112"/>
    <x v="2"/>
    <n v="256"/>
    <x v="1"/>
    <x v="2"/>
    <n v="23"/>
    <s v="July"/>
    <x v="2"/>
    <s v="23 July 1943"/>
    <x v="1"/>
    <s v="Missing 23.7.43 (Air Britain Serials)"/>
    <x v="3"/>
    <x v="4"/>
    <m/>
    <m/>
    <x v="3"/>
    <m/>
    <m/>
    <n v="7"/>
    <x v="20"/>
    <x v="0"/>
    <n v="1"/>
    <s v="Front-Line"/>
    <x v="32"/>
    <x v="2"/>
    <n v="1"/>
  </r>
  <r>
    <n v="2835"/>
    <s v="HJ787"/>
    <x v="6"/>
    <s v="301FTU"/>
    <x v="0"/>
    <x v="10"/>
    <n v="24"/>
    <s v="July"/>
    <x v="2"/>
    <s v="24 July 1943"/>
    <x v="0"/>
    <s v="A Mosquito aircraft from RAF Lyneham that crashed near Condover, Shropshire on 27th July 1943 killing the Pilot F/O T. G. Eyre and the navigator, whos name i do not know? (post on RAF Commands Forum) MH - date does not match, but 301 FTU was at Lyneham at the time, no other crashes seem to match. Henk Welting (Guest) (1398 posts) 08-Jan-05, 11:32 AM (GMT) 3. &quot;RE: Mosquito crash 1943&quot; I have for HJ787: F/Sgt (Pilot) John A. DAVIS - 1384191 and Sgt (Obs) Richard A. GOODALL - 1322155, both buried Brookwood. A/c crashed Pentrenant Hall near Church Stoke. F/O Thomas G. EYRE - 122484, buried Grappenhall (St.Wilfrid) Churchyard, Cheshire is also in my files, unfortunately unaccounted for. HJ787 flown by F/O T G Eyre and Sgt R A Goodall. At the time the Mosquito was attached to 301 Ferry Training Unit. The pilot baled out but his parachute wrapped around the tail and HJ787 crashed at Pentrenant, near Church Stoke, Montgomeryshire. F/O Eyre is buried in Grappenhall St Wilfrid church, Cheshire and Sgt Goodall at Brookwood, Surrey. (Mike Packham on www.mossie.org)_x000a__x000a_I was reading through the ORB for 11 PAFU at RAF Condover and there is a mention that a mosquito from RAF Lyneham crashed near the base (Condover) on 24th July 1943 and the pilot F/O T G Eyre was killed along with the navigator, who was too badly burned to identify. _x000a__x000a_I had a couple of replies, one stating that a mosquito HJ787 of 301 FTU Lyneham crashed near Church Stoke (which is a long way from Condover) killing the Pilot F/Sgt John A Davis (1384191) and the navigator Sgt Richard A Goodall (1322155). _x000a__x000a_Now i was just reading through the ORB for No 60 OTU, who flew mosquitos out of RAF High Ercall, Shropshire and a couple of photos caught my eye. They were of trainee pilots and navigators in early 1943. The men were all named and marked for those that were killed. There was both a F/O T G Eyre and a Sgt R A Goodall and it said that they flew together and later left for RAF Lyneham. Next to F/O Eyre in hand writing it had the word killed, Lyneham, 23 Squadron. It simply had killed next to Goodall._x000a__x000a_Now id like to know if it was actually Eyre and Goodall that died in the crash and if it crashed at Church Stoke or closer to RAF Condover. Also why it has 23 squadron next to Eyre's name if he crashed in a 301 FTU plane?? (http://www.rafcommands.com/cgi-bin/dcforum/dcboard.cgi?az=show_thread&amp;om=6045&amp;forum=DCForumID6&amp;archive=yes) Engine caught fire abandoned and parachute caught in tail crashed nr Church Stoke Montgomery 24.7.43 (Air Britain Serials) 24.07.43 301 FTU. HJ787 Crashed at Pentrenant near Church Stoke. (Mosquito Crash Log)"/>
    <x v="2"/>
    <x v="2"/>
    <s v="Caught fire"/>
    <m/>
    <x v="2"/>
    <m/>
    <m/>
    <n v="7"/>
    <x v="20"/>
    <x v="0"/>
    <n v="1"/>
    <s v="Support Unit"/>
    <x v="35"/>
    <x v="0"/>
    <n v="1"/>
  </r>
  <r>
    <n v="2571"/>
    <s v="DZ318"/>
    <x v="4"/>
    <s v="109/105/1655MTU"/>
    <x v="0"/>
    <x v="7"/>
    <n v="25"/>
    <s v="July"/>
    <x v="2"/>
    <s v="25 July 1943"/>
    <x v="0"/>
    <s v="25.07.1943 Training 105 from Marham crashed while approaching airfield. Marham (BCL). P/O C Prentice RNZAF inj, P/O JL Warner inj, Crashed on approach Marham 25.7.43 (Air Britain Serials) 25.07.43 1655 MTU. DZ318 Crashed on approach to Marham, injuring two. (Mosquito Crash Log)"/>
    <x v="2"/>
    <x v="2"/>
    <s v="Crashed on landing"/>
    <m/>
    <x v="2"/>
    <m/>
    <m/>
    <n v="7"/>
    <x v="20"/>
    <x v="0"/>
    <n v="1"/>
    <s v="Support Unit"/>
    <x v="12"/>
    <x v="0"/>
    <n v="3"/>
  </r>
  <r>
    <n v="4517"/>
    <s v="HJ822"/>
    <x v="6"/>
    <n v="418"/>
    <x v="0"/>
    <x v="5"/>
    <n v="25"/>
    <s v="July"/>
    <x v="2"/>
    <s v="25/26 July 1943"/>
    <x v="1"/>
    <s v="25.07.1943 Intruder Sortie 418 to Twente from Ford . Lost without trace pm (FCL). F/S H Hay RCAF +, F/O JL Seymour RCAF +, both buried in Haarlemmer Meer Minicipal Cem, Amsterdam Taken on strength from De Havilland, 9 July 1943; missing from operations, 25/26 July 1943. (Hugh Halliday) Took off 22.54 (http://bb.1asphost.com/lesbutler/tony/tonywood.htm) 23.55 Lijnden (Hoofdweg 152) (http://www.nimh.nl/nl/images/1943%20sec_tcm5-7284.pdf) Missing (Twente) 26.7.43 (Air Britain Serials)_x000a__x000a_Hello, I have found it very interesting to read all your contributions to this thread._x000a_I have recently been looking at the relevant locations relating to the final mission of John L Seymour and Hugh Hay using Google maps and street view – Ford, Schiphol, Hoofdweg,Haarlemmermeer and Twente. I realised that the crash occurred the short distance of approx 1 mile from the hiding place of Anne Frank – famous diarist._x000a_http://www.annefrank.org/ _x000a_On looking at her entry on the 26th July it gives a very clear and moving account of the preceding hours air activity from breakfast 25th July ‘43 until the early hours of 26th July ‘43 . There is particular reference to midnight – the time at which the plane crashed....._x000a_‘I can assure you that when I went to bed at nine, my legs were still shaking. At the stroke of midnight I woke up again: more planes! Dussel was undressing, but I took no notice and leapt up, wide awake, at the sound of the first shot’. _x000a_http://www.penguin.co.uk/static/cs/uk/0/minisites/happybirthdaypenguin/html/18.html_x000a_I saw on Google street view that there is a churchlike building close to where she was hiding and so may have heard it chime midnight. The plane came down very close to midnight. _x000a_Could anyone tell me how was the time of crash determined – was it local accounts, loss of radio contact or some by other means?_x000a_My mother, Mary, was John Seymour’s wife and widow_x000a__x000a_Eight Mosquitos Vi of 418 RCAF Squadron left Ford at 2245 and 0011 hours to patrol DEELEN, VENLO, GILZE-RIJEN and TWENTE. The A/C detailed to patrol TWENTE, F/S Hays, pilot and P/O Seymour, navigator (RAF) did not return, nothing being heard after the sortie left at 2250 hours. Another turned back mid-Channel. Of the remainder, two a/c, F/L M.W. Beveridge, RCAF, pilot, Sgt. Bays, navigator, and F/O J.R.F. Johnson, RCAF, F/O N.J Gibbons, RCAF, navigator, bombed GILZE-RIJEN aerodrome with 4x500 lb., bombs and 2x500 plus 2x250 lb., bombs respectively, no results being seen save that runways appear to be hit. Another a/c, S/L G.C. Moran, RCAF, pilot and Sgt. Rogers, navigator, bombed the aerodrome at TWENTE, 4x500 lb., bombs being seen to burst in the dispersal area. DEELEN aerodrome was bombed by two other a/c but no definite results seen. The remaining Mosquito bombed without definitely observed results._x000a__x000a_(http://forum.12oclockhigh.net/showthread.php?t=23236)"/>
    <x v="3"/>
    <x v="4"/>
    <m/>
    <m/>
    <x v="3"/>
    <m/>
    <m/>
    <n v="7"/>
    <x v="20"/>
    <x v="0"/>
    <n v="1"/>
    <s v="Front-Line"/>
    <x v="30"/>
    <x v="0"/>
    <n v="1"/>
  </r>
  <r>
    <n v="5702"/>
    <s v="DZ595"/>
    <x v="4"/>
    <n v="105"/>
    <x v="0"/>
    <x v="8"/>
    <n v="26"/>
    <s v="July"/>
    <x v="2"/>
    <s v="26 July 1943"/>
    <x v="0"/>
    <s v="26.07.1943 Training 105 from Marham engine failure, crashed landed wheels up. Fincham, 5miles NE Downham Market, Norfolk 1432 (BCL). F/O WEG Humphrey ok, , Date confirmed by Mosquito crash log U/c retracted on ground Foulsham 26.8.43 (Air Britain Serials) 26.07.43 105 Sqn. DZ595 Undercarriage retracted on the ground at Foulsham. No injuries. (Mosquito Crash Log)"/>
    <x v="2"/>
    <x v="2"/>
    <s v="Engine failure"/>
    <m/>
    <x v="2"/>
    <m/>
    <m/>
    <n v="7"/>
    <x v="20"/>
    <x v="0"/>
    <n v="1"/>
    <s v="Front-Line"/>
    <x v="4"/>
    <x v="0"/>
    <n v="1"/>
  </r>
  <r>
    <n v="3073"/>
    <s v="HJ786"/>
    <x v="6"/>
    <n v="605"/>
    <x v="0"/>
    <x v="5"/>
    <n v="26"/>
    <s v="July"/>
    <x v="2"/>
    <s v="26/27 July 1943"/>
    <x v="1"/>
    <s v="27.07.1943 Night Intruder 605 to Soesterberg from Castle Camps . Lost without trace (FCL). F/O WR Urquhart +, F/O AGM Watson +, no further info. Coded UP-B according to http://bb.1asphost.com/lesbutler/tony/tonywood.htm . 0212 Ijselmeer SO Marken hhttp://www.tempsford-squadrons.info/Markson%20notes.htm Meurer (not on He 219)? Missing (Soesterberg) 27.7.43 (Air Britain Serials) 605 Sqn ORB confirms 26/27, not 27/28 as (apparently) per Meurer's claim. CWGC says Uruhart buried in Amsterdam New Eastern Cemetery, Meurer claim at http://www.lexikon-der-wehrmacht.de/Personenregister/M/MeurerM.htm and http://www.luftwaffe.cz/meurer.html  MH - Gebhard Aders' list of Luftwaffe night fighter claims specifies that Aders has only included claims for which documentary evidence exists. As there is no record of a crash in the Dutch loss lists, nor of Mosquito casualties this night, nor of Meurer's claim in the records documented by Tony Wood, MH has discounted Meurer's claim."/>
    <x v="3"/>
    <x v="4"/>
    <m/>
    <m/>
    <x v="3"/>
    <m/>
    <m/>
    <n v="7"/>
    <x v="20"/>
    <x v="0"/>
    <n v="1"/>
    <s v="Front-Line"/>
    <x v="22"/>
    <x v="0"/>
    <n v="1"/>
  </r>
  <r>
    <n v="4747"/>
    <s v="HK133"/>
    <x v="2"/>
    <n v="256"/>
    <x v="1"/>
    <x v="5"/>
    <n v="26"/>
    <s v="July"/>
    <x v="2"/>
    <s v="26 July 1943"/>
    <x v="1"/>
    <s v="&quot;Mosquito&quot; says F/S Jenkins FTR after destroying a bomber and damaging another. Missing on night patrol from Malta 26.7.43 (Air Britain Serials)"/>
    <x v="3"/>
    <x v="4"/>
    <m/>
    <m/>
    <x v="3"/>
    <m/>
    <m/>
    <n v="7"/>
    <x v="20"/>
    <x v="0"/>
    <n v="1"/>
    <s v="Front-Line"/>
    <x v="32"/>
    <x v="2"/>
    <n v="1"/>
  </r>
  <r>
    <n v="785"/>
    <s v="DZ382"/>
    <x v="4"/>
    <s v="540/1 OADU/ME/60 SAAF"/>
    <x v="1"/>
    <x v="0"/>
    <n v="27"/>
    <s v="July"/>
    <x v="2"/>
    <d v="1943-07-27T00:00:00"/>
    <x v="0"/>
    <s v="NFT 5.43 (Air Britain Serials) MH - Was this the aircraft lost on 5 July 1943? Was it the aircraft lost on 27 July 1943? MH, more likely to have been the latter, as the 27 July loss was on the photo recce unit, not the photo survey unit, which used FIIs. The missing crew were Lieutenant Parmentier and Lieutenant Jacques-Houssa, both Belgian, on their first operational sortie. The ORB for the recce flight (B Flight) makes consistent reference to it only having one servicable B.IV, the only aircraft suitable for ops due to its range and layout. Lieutenant Parmentier and Lieutenant Jacques-Houssa, both Belgian and on their first sortie, took off at 08.20 from Ariana (Tunisia) for a photo recce of airfields in northern Italy. After Tunis control was asked to call for Tailsem 155 (sic), the call sign at 1400, they phoned at 1430 to say the pilot had radioed he was coming in. Ten minutes later they called Flight to say the aircraft's course had been plotted and it should be over base in 15 minutes time. Despite calls by all stations at 15.15, there was no reply. (60 Squadron B Flight ORB)"/>
    <x v="3"/>
    <x v="4"/>
    <m/>
    <m/>
    <x v="3"/>
    <m/>
    <m/>
    <n v="7"/>
    <x v="20"/>
    <x v="0"/>
    <n v="1"/>
    <s v="Front-Line"/>
    <x v="34"/>
    <x v="0"/>
    <n v="4"/>
  </r>
  <r>
    <n v="7446"/>
    <s v="DZ458"/>
    <x v="4"/>
    <s v="105/139"/>
    <x v="0"/>
    <x v="8"/>
    <n v="27"/>
    <s v="July"/>
    <x v="2"/>
    <s v="27/28 July 1943"/>
    <x v="1"/>
    <s v="28.07.1943 2305 139 to Duisburg from Wyton . Lost without trace (BCL). F/O ESA Sniders pow, S/L KG Price pow, Came down at 0120, Veghel, (Gasthuisstraat) (http://www.nimh.nl/nl/images/1943%20sec_tcm5-7284.pdf) ISBN: 9780850526936_x000a_ _x000a_Flying In, Walking Out: Aviator &amp; Escape_x000a_by Edward Sniders _x000a__x000a_About this title: Edward Sniders had many close calls as an RAF Mosquito pilot in World War II. His luck eventually ran out, but he managed to survive the crash of his plane and was taken prisoner by the Germans. As a POW he became one of the RAF's great escape artists, eluding his captors on numerous occasions. &quot;Tatastrophic mechanical failure&quot; over Holland, according to a book reviewer._x000a_(http://www.alibris.co.uk/booksearch?qsort=p&amp;page=1&amp;matches=3&amp;browse=1&amp;isbn=9780850526936&amp;full=1) Missing (Duisburg) 28.7.43 (Air Britain Serials)"/>
    <x v="0"/>
    <x v="8"/>
    <m/>
    <m/>
    <x v="4"/>
    <m/>
    <m/>
    <n v="7"/>
    <x v="20"/>
    <x v="0"/>
    <n v="1"/>
    <s v="Front-Line"/>
    <x v="15"/>
    <x v="0"/>
    <n v="2"/>
  </r>
  <r>
    <n v="176"/>
    <s v="HJ643"/>
    <x v="2"/>
    <s v="605/60OTU"/>
    <x v="0"/>
    <x v="7"/>
    <n v="28"/>
    <s v="July"/>
    <x v="2"/>
    <s v="28 July 1943"/>
    <x v="0"/>
    <s v="RAF, Pilot Hodges. Killed, Mid Air Collision at Shrewsbury Salop. Category 5 damage. 430728 HODGES (US Personnel) (http://www.aviationarchaeology.com) 430728 HODGES, MOSQUITO HJ-634 ATCHAM, UK RAF MID-AIR COLLISION (Thomas Ensminger) Collided with Spitfire AA924 nr Atcham 28.7.43 (Air Britain Serials) 28.07.43 60 0TU.. HJ643 Crashed half-a-mile S.E. of Atcham, Salop, after collision with Spitfire VB AA924 from AAF Station 342. (Mosquito Crash Log)"/>
    <x v="2"/>
    <x v="2"/>
    <s v="Collision"/>
    <m/>
    <x v="2"/>
    <m/>
    <m/>
    <n v="7"/>
    <x v="20"/>
    <x v="0"/>
    <n v="1"/>
    <s v="Support Unit"/>
    <x v="29"/>
    <x v="0"/>
    <n v="2"/>
  </r>
  <r>
    <n v="873"/>
    <s v="DZ600"/>
    <x v="4"/>
    <s v="540/544"/>
    <x v="0"/>
    <x v="0"/>
    <n v="28"/>
    <s v="July"/>
    <x v="2"/>
    <s v="28/29 July 1943"/>
    <x v="1"/>
    <s v="Shot down by HK109 at Ipsden, Oxon, killing two. Shot down by another Mosquito nr Benson and crashed at Ipsden 28.7.43 (Air Britain Serials) What happened the Germans got very canny about us going over in daytime, especially marshalling yards were they were doing their railway, very good at railways the Germans. So they did it at night. What about if we did some night photography, couldn't do it in a Spitfire so Mosquito went over with a big flash, dropped the flash took photographs. Marvellous. This fellow, two sergeant pilots and navigator, they did the job and came back, there was a raid on London, a German raid, so they saw this going on so they flew around London, our aerodrome was north west of London and the Germans quite often would put in what they called an intruder. They'd go on with a raid and do a small raid and one or two intruders would go and fly around shooting things up, being nasty. Of course our night fighters would take off and try and intercept them. Our Mosquitos going around London, of course the radar hit him, this plane's coming around, bandit no IFF you see, coming around and then got a Mosquito Night Fighter on to him and he's following him and the chap in the Night Fighter says to control, &quot;This chap's a Mosquito I know it's a Mosquito&quot; and they said, our drome put on the landing lights and he was just about to come in to land and they said, &quot;I can't take the chance, shoot him down.&quot; If he'd been an intruder he could have bombed our aerodrome and that would have been great business, put us out of action for a week. So they shot him down._x000a__x000a_Q: Was he killed?_x000a__x000a_A: Both of them were. Yeah. Both burnt to death. That was, they just couldn't take the chance. No IFF._x000a_(http://www.australiansatwarfilmarchive.gov.au/aawfa/interviews/248.aspx?keywords=Mosquito) _x000a__x000a_28.07.43- 544Sqn. DZ600 Shot down by Mosquito night-fighter HKlO9at lpsdenOxon.2 killed. (Mosquito Crash Log)_x000a__x000a_Name: REYNOLDS, ARTHUR LUMLEY _x000a_Initials: A L _x000a_Nationality: United Kingdom _x000a_Rank: Flight Sergeant (Nav.) _x000a_Regiment/Service: Royal Air Force Volunteer Reserve _x000a_Unit Text: 544 Sqdn. (MH - Should be 540 Squadron)_x000a_Age: 29 _x000a_Date of Death: 29/07/1943 _x000a_Service No: 1112033 _x000a_Additional information: Son of Harold and Mary Eleanor Reynolds, of Manningham, Bradford; husband of Mollie Reynolds, of Manningham. _x000a_Casualty Type: Commonwealth War Dead _x000a_Grave/Memorial Reference: Sec. A. Grave 107. _x000a_Cemetery: CALVERLEY (ST. WILFRID) CHURCHYARD _x000a__x000a_Name: WATSON, RUSSELL_x000a_Initials: R_x000a_Nationality: United Kingdom_x000a_Rank: Flight Sergeant (Pilot)_x000a_Regiment/Service: Royal Air Force_x000a_Unit Text: 540 Sqdn._x000a_Age: 27_x000a_Date of Death: 29/07/1943_x000a_Service No: 530636_x000a_Additional information: Son of Trevor and Harriet Elizabeth Watson; husband of Nellie Kathleen Watson, of Bedford._x000a_Casualty Type: Commonwealth War dead_x000a_Grave/Memorial Reference: Sec. J. Grave 864._x000a_Cemetery: BEDFORD CEMETERY, Beds._x000a__x000a_Reynolds and Watson, both mentioned as, 'KILLED IN ACTION', in same Casualty List ; Flight, October 7, 1943. pp.406-7. Cas. Comm. No.289._x000a__x000a_(CWGC) _x000a__x000a_The pilot was indeed F/S Russell WATSON 544 Sqn (not 540 Sqn as stated on the CWGC site). The RAF Benson ORB states it was shotdown down about 6 miles from Benson when the aircraft was returning home in the early hours of 29th July and both squadron and station ORBs state DZ600 was bought down by a friendly night fighter (Andy Fletcher)_x000a__x000a_ (http://www.rafcommands.com/forum/showthread.php?12132-Night-Fighter-Claims-29-Jul-43)"/>
    <x v="0"/>
    <x v="14"/>
    <s v="Mosquito"/>
    <m/>
    <x v="4"/>
    <m/>
    <m/>
    <n v="7"/>
    <x v="20"/>
    <x v="0"/>
    <n v="1"/>
    <s v="Front-Line"/>
    <x v="27"/>
    <x v="0"/>
    <n v="2"/>
  </r>
  <r>
    <n v="7668"/>
    <s v="DZ553"/>
    <x v="4"/>
    <n v="540"/>
    <x v="1"/>
    <x v="0"/>
    <n v="29"/>
    <s v="July"/>
    <x v="2"/>
    <s v="29 July 1943"/>
    <x v="0"/>
    <s v="Claims in Tony Woods for 2 Aufklaerer on the 28th… 28.07.43 Oblt. Köhler: w.b. 2./JG 77 Auflkärer  - - Reference: JG 77 Lists f. 2430_x000a_28.07.43 Fw. Horst Schlick: 23 1./JG 77 Auflkärer  - - Reference: JG 77 Lists f. 2430 Missing on PR sortie from Malta 29.7.43 (Air Britain Serials) _x000a__x000a_However, there is this:_x000a__x000a_Name: WATSON, RUSSELL _x000a_Initials: R _x000a_Nationality: United Kingdom _x000a_Rank: Flight Sergeant (Pilot) _x000a_Regiment/Service: Royal Air Force _x000a_Unit Text: 540 Sqdn. _x000a_Age: 27 _x000a_Date of Death: 29/07/1943 _x000a_Service No: 530636 _x000a_Additional information: Son of Trevor and Harriet Elizabeth Watson; husband of Nellie Kathleen Watson, of Bedford. _x000a_Casualty Type: Commonwealth War Dead _x000a_Grave/Memorial Reference: Sec. J. Grave 864. _x000a_Cemetery: BEDFORD CEMETERY, Beds. _x000a__x000a_(CWGC)_x000a__x000a_MJF Bowyer in &quot;Mosquito&quot; has DZ553 as a PRIV operated from June 1943 by 60 Sqn SAAF. First op on 11th July over Venice, Pola and Trieste from Ariana. Shot down with 60 Sqn on its 7th sortie."/>
    <x v="3"/>
    <x v="4"/>
    <m/>
    <m/>
    <x v="3"/>
    <m/>
    <m/>
    <n v="7"/>
    <x v="20"/>
    <x v="0"/>
    <n v="1"/>
    <s v="Front-Line"/>
    <x v="16"/>
    <x v="0"/>
    <n v="1"/>
  </r>
  <r>
    <n v="4540"/>
    <s v="HX810"/>
    <x v="12"/>
    <n v="418"/>
    <x v="0"/>
    <x v="5"/>
    <n v="29"/>
    <s v="July"/>
    <x v="2"/>
    <s v="29 July 1943"/>
    <x v="0"/>
    <s v="Taken on strength from De Havilland, 18 July 1943; to No.43 Group, 29 July 1943. Swung on take-off and u/c collapsed Ford 29.7.43 (Air Britain Serials) 29.07.43 418 Sqn. HX81O Swung on take-off, suffering undercarriage collapse at Ford aerodrome. (Mosquito Crash Log)"/>
    <x v="2"/>
    <x v="3"/>
    <s v="Swung on takeoff"/>
    <m/>
    <x v="2"/>
    <m/>
    <m/>
    <n v="7"/>
    <x v="20"/>
    <x v="0"/>
    <n v="1"/>
    <s v="Front-Line"/>
    <x v="30"/>
    <x v="0"/>
    <n v="1"/>
  </r>
  <r>
    <n v="6183"/>
    <s v="DD748"/>
    <x v="2"/>
    <n v="25"/>
    <x v="0"/>
    <x v="5"/>
    <n v="29"/>
    <s v="July"/>
    <x v="2"/>
    <s v="29/30 July 1943"/>
    <x v="1"/>
    <s v="29.07.1943 Intruder Sortie 25 from Church Fenton crashed into sea. off Hornsea pm (FCL). F/L ERF Cooke +, F/S FM Ellacott +, no further info Shortly after take off and only a few miles out to sea Pilot F/Lt Edred R.F. Cooke called base to report that he would return due to engine problems. After that nothing was heard. The aircraft crashed into the North Sea 15 miles east of Hornsea. Pilot F/Lt Edred R.F. Cooke has no known grave and is commemorated on the Runnymede Memorial while the body of Observer F/Sgt Frederick H. Ellacott was found washed ashore near Lakolk seaside hotel on 17/8 and was laid to rest in Kirkeby cemetery, presumably on 19/8-1943. Sources: AIR 27/306+16/889, UA, KK, CWGL. (http://www.flensted.eu.com/19430076.shtml) Crashed in sea 10m E of Flamborough Head Yorks. 30.7.43 (Air Britain Serials) 29.07.43- 25 Sqn. DD748 Crashed in sea ten miles off Flamborough Head, two missing. (Mosquito Crash Log)"/>
    <x v="2"/>
    <x v="7"/>
    <s v="Sea"/>
    <m/>
    <x v="2"/>
    <m/>
    <m/>
    <n v="7"/>
    <x v="20"/>
    <x v="0"/>
    <n v="1"/>
    <s v="Front-Line"/>
    <x v="14"/>
    <x v="0"/>
    <n v="1"/>
  </r>
  <r>
    <n v="3398"/>
    <s v="DZ705"/>
    <x v="2"/>
    <n v="333"/>
    <x v="0"/>
    <x v="12"/>
    <n v="30"/>
    <s v="July"/>
    <x v="2"/>
    <s v="30 July 1943"/>
    <x v="1"/>
    <s v="Fnr. Alf Sundt Jacobsen (+) &amp; Kvm. Christian Bernhard Aagaard (+) Cra/s 8km E Montrose, Angus, Scotland Aircraft started for a navex but suddenly crashed into water. Low mist in the area. Aircraft E of 333 Sqn. Cat E 22:23 - 01:08 VI Leuchars Weather? http://www.luftwaffe.no/Table2.htm The Mosquito aircraft was on a night training navigation sortie and afterwards the Mosquito circled over airfield Leuchars. At 00:49 the Norwegian Mosquito disappeared in northern directions, probably to avoid disturbing a BOAC plane under landing. Shortly after 18 Group RAF Coastal Command informed that the Mosquiti had crashed in low cloud cover into the sea off Montrose. (http://www.rafandluftwaffe.info/lists/raf1b.htm) ORB gives this aricraft as H when lost, or is this correct, was it actually E? H appears again on 3rd August - another aircraft? Crashed in sea 3m E of Montrose 30.7.43 (Air Britain Serials) 30.07.43 333Sqn. DZ705 Crashed into sea three miles east of Montrose, killing two. (Mosquito Crash Log)"/>
    <x v="2"/>
    <x v="2"/>
    <s v="Sea"/>
    <m/>
    <x v="2"/>
    <m/>
    <m/>
    <n v="7"/>
    <x v="20"/>
    <x v="0"/>
    <n v="1"/>
    <s v="Front-Line"/>
    <x v="28"/>
    <x v="0"/>
    <n v="1"/>
  </r>
  <r>
    <n v="5508"/>
    <s v="HX808"/>
    <x v="12"/>
    <n v="418"/>
    <x v="0"/>
    <x v="5"/>
    <n v="30"/>
    <s v="July"/>
    <x v="2"/>
    <s v="30/31 July 1943"/>
    <x v="1"/>
    <s v="Taken on strength from De Havilland, 18 July 1943; missing from operations, 30 July 1943 (F/O A.A. Shepherd killed). Claim in Tony Woods' lists: 31.07.43 Besatzung [crew] 11./KG 53 Mosquito  N.W. Fl.Pl. Orléans/Bricy: 50-100 m. 02.40 Film C. 2027/I Anerk: Nr. - (MH - only claim for a Mosquito this night, altitude is correct for an Intruder aircraft) MH Shepherd buried in Clichy Northern Cemetery. http://bb.1asphost.com/lesbutler/tony/tonywood.htm says this aircraft was on an Intruder to Orléans, having taken off at 01.00-, so this seems to fit. Same source says Navigator was P/O N. Cole RAAF. Missing 31.7.45 (Air Britain Serials)   COLE, Norman - (Flying Officer); Service Number - 413964; File type - Casualty - Repatriation; Aircraft - Mosquito HX808; Place - France - Date - 31 July 1943 (www.naa.gov.au  file not yet digitised)"/>
    <x v="0"/>
    <x v="17"/>
    <s v="11./KG 53"/>
    <s v="KG 53"/>
    <x v="0"/>
    <s v="Besatzung"/>
    <m/>
    <n v="7"/>
    <x v="20"/>
    <x v="0"/>
    <n v="1"/>
    <s v="Front-Line"/>
    <x v="30"/>
    <x v="0"/>
    <n v="1"/>
  </r>
  <r>
    <n v="53"/>
    <s v="HJ789"/>
    <x v="6"/>
    <s v="301FTU/ME/23"/>
    <x v="1"/>
    <x v="5"/>
    <n v="1"/>
    <s v="August"/>
    <x v="2"/>
    <s v="1/2 August 1943"/>
    <x v="1"/>
    <s v="Missing 1.8.43 (Air Britain Serials) 1 August, F/L E.G.L Menkes and Sergeant J.D.R. Ashley, FTR Vito Valentia.(Initials from CWGC, which gives date as 2 August) Sgt Ashley J D and Flt Lt Menkes E G L, both killed. Crashed into sea between Sicily and Lipari island (Italy). MENKES was RAF (from Belgium) (Henk) "/>
    <x v="3"/>
    <x v="4"/>
    <m/>
    <m/>
    <x v="3"/>
    <m/>
    <m/>
    <n v="8"/>
    <x v="21"/>
    <x v="0"/>
    <n v="1"/>
    <s v="Front-Line"/>
    <x v="6"/>
    <x v="0"/>
    <n v="3"/>
  </r>
  <r>
    <n v="6258"/>
    <s v="HJ700"/>
    <x v="2"/>
    <n v="307"/>
    <x v="0"/>
    <x v="5"/>
    <n v="2"/>
    <s v="August"/>
    <x v="2"/>
    <s v="2 August 1943"/>
    <x v="0"/>
    <s v="02.08.1943 Instep Patrol 307 to Channel Islands from Fairwood Common . Lost without trace pm (FCL). F/L JZ Bienkowski +, F/O C Borzemski pow, Bienkowski buried at Cherbourg Cem 2-Aug-43. Mosquito II HJ700. F/Lt Jan Bieńkowski KIA / F/Lt Czeslaw Borzemski POW. Instep: due to engine malfunction force-landed near Omoville, La Rouge (France). Two other Mosquitos on same sortie, patrol time 18.00-22.30 (http://bb.1asphost.com/lesbutler/tony/tonywood.htm, which gives cause as flak). Missing from patrol over Bay of Biscay 2.8.43 (Air Britain Serials)"/>
    <x v="0"/>
    <x v="18"/>
    <m/>
    <m/>
    <x v="4"/>
    <m/>
    <m/>
    <n v="8"/>
    <x v="21"/>
    <x v="0"/>
    <n v="1"/>
    <s v="Front-Line"/>
    <x v="21"/>
    <x v="0"/>
    <n v="1"/>
  </r>
  <r>
    <n v="3118"/>
    <s v="HJ782"/>
    <x v="6"/>
    <n v="605"/>
    <x v="0"/>
    <x v="5"/>
    <n v="2"/>
    <s v="August"/>
    <x v="2"/>
    <s v="2/3 August 1943"/>
    <x v="1"/>
    <s v="FTR from operational training sortie to Evreux. (Squadron ORB). Fighter Command War Diaries says this aircraft FTR. Crew were F/O Albert Victor Aylott (pilot), and F/O Percival James Samuel Evans, both remembered on the Runnymede memorial - as per Commonwealth War Graves Commission site (email from Dutch researcher to Erich Brown). 2/3 August 1943 (http://bb.1asphost.com/lesbutler/tony/tonywood.htm, which says HJ782 was on an Intruder to N.W. Germany, took off 23.42)) Do 217N-1 in August of 1943 with 4./NJG 3. It is reported on the night of 3 August 43 Hans Baer shot down 1 Mosquito West of Westerland a 605th squadron Mossie. (Erich Brown) MH - As HJ782 is specified in the ORB as having been on an &quot;operational training sortie&quot; to Evreux (new crew, this was their second sortie), MH is convinced the Do 217 claim cannot have been for this aircraft. However, 605 Squadron aircraft were active in the area on the night in question, two Mosquitos bombing the airfield at Sylt at 0059. and 01.00. The second aircraft to bomb saw an explosion on the flarepath. The first aircraft, after having left the target at 01.02 hours, noticed red flashes either side of track and behind from the sea from 01.19 to 01.25 - possibly firing from a Do 217 night-fighter which claimed a Mosquito shot down on this night, west of Westerland.       DBR in accident 2.8.43 (Air Britain Serials)"/>
    <x v="3"/>
    <x v="4"/>
    <m/>
    <m/>
    <x v="3"/>
    <m/>
    <m/>
    <n v="8"/>
    <x v="21"/>
    <x v="0"/>
    <n v="1"/>
    <s v="Front-Line"/>
    <x v="22"/>
    <x v="0"/>
    <n v="1"/>
  </r>
  <r>
    <n v="3304"/>
    <s v="HJ820"/>
    <x v="6"/>
    <s v="85/157"/>
    <x v="0"/>
    <x v="5"/>
    <n v="2"/>
    <s v="August"/>
    <x v="2"/>
    <s v="2/3 August 1943"/>
    <x v="1"/>
    <s v="03.08.1943 Intruder Sortie 157 to Limburg from Hunsdon . Lost without trace night (FCL). F/O JOP Tanner +, Sgt RL Jones +, both buried at Limmer Cem Hannover. 2/3 August 1943 (http://bb.1asphost.com/lesbutler/tony/tonywood.htm, which says sortie was an Intruder to Lüneburg, took off 00.04) Sgt Ronald Leslie Jones - 1282497 - Died 3/8/43 - 157 Sqd - Hanover War Cemetery F/O John O P Tanner the Mosquito was shot down by flak (15. Flakbrigade) and crashed 01.59 at Marienwerder, 300m east of Havelse. Both crew were first buried in Wunstorf Cemetery. (http://www.rafcommands.com/forum/showthread.php?t=4109) Missing from night intruder to Limburg 3.8.43 (Air Britain Serials)"/>
    <x v="0"/>
    <x v="1"/>
    <m/>
    <m/>
    <x v="1"/>
    <m/>
    <m/>
    <n v="8"/>
    <x v="21"/>
    <x v="0"/>
    <n v="1"/>
    <s v="Front-Line"/>
    <x v="3"/>
    <x v="0"/>
    <n v="2"/>
  </r>
  <r>
    <n v="2837"/>
    <s v="KB164"/>
    <x v="13"/>
    <m/>
    <x v="2"/>
    <x v="9"/>
    <n v="5"/>
    <s v="August"/>
    <x v="2"/>
    <d v="1943-08-05T00:00:00"/>
    <x v="0"/>
    <s v="August 5, 1943, ground-looped and burned in Downview (http://www.virtualmuseum.ca/pm.php?id=record_detail&amp;fl=0&amp;lg=English&amp;ex=00000192&amp;rd=94090&amp;hs=0) RCAF Accident deHavilland Field .43 (Air Britain Serials)"/>
    <x v="2"/>
    <x v="2"/>
    <s v="Swung on takeoff"/>
    <m/>
    <x v="2"/>
    <m/>
    <m/>
    <n v="8"/>
    <x v="21"/>
    <x v="0"/>
    <n v="1"/>
    <s v="Support Unit"/>
    <x v="17"/>
    <x v="1"/>
    <n v="1"/>
  </r>
  <r>
    <n v="3661"/>
    <s v="HJ958"/>
    <x v="10"/>
    <m/>
    <x v="2"/>
    <x v="9"/>
    <n v="7"/>
    <s v="August"/>
    <x v="2"/>
    <s v="7 August 1943"/>
    <x v="0"/>
    <s v="To RCAF 7.8.43 (Air Britain Serials)"/>
    <x v="5"/>
    <x v="3"/>
    <m/>
    <m/>
    <x v="2"/>
    <m/>
    <m/>
    <n v="8"/>
    <x v="21"/>
    <x v="0"/>
    <n v="1"/>
    <s v="Support Unit"/>
    <x v="17"/>
    <x v="2"/>
    <n v="1"/>
  </r>
  <r>
    <n v="3544"/>
    <s v="HJ959"/>
    <x v="10"/>
    <m/>
    <x v="2"/>
    <x v="9"/>
    <n v="7"/>
    <s v="August"/>
    <x v="2"/>
    <s v="7 August 1943"/>
    <x v="0"/>
    <s v="To RCAF 7.8.43 Accident Debert NS .44 (Air Britain Serials)"/>
    <x v="2"/>
    <x v="2"/>
    <s v="Not stated"/>
    <m/>
    <x v="2"/>
    <m/>
    <m/>
    <n v="8"/>
    <x v="21"/>
    <x v="0"/>
    <n v="1"/>
    <s v="Support Unit"/>
    <x v="17"/>
    <x v="2"/>
    <n v="1"/>
  </r>
  <r>
    <n v="2753"/>
    <s v="DD690"/>
    <x v="5"/>
    <s v="23/333"/>
    <x v="0"/>
    <x v="12"/>
    <n v="8"/>
    <s v="August"/>
    <x v="2"/>
    <s v="8 August 1943"/>
    <x v="0"/>
    <s v="Kpt.Ltn. Håkon Offerdal (+) &amp; Kvm. Andreas Paulsen (+) Aircraft collided with Anson plane (N5105) during approach to airfield Leuchars. Aircraft F of 333 Sqn. (http://www.luftwaffe.no/Table2.htm) The Mosquito aircraft was on the landing approach to airfield Leuchars but then got a red light from the tower due to a Anson plane was cleared to land before them. This they probably was not aware as they ignored the signal. The faster Mosquito very soon catched the slower Anson and its undercarriage hit the fuselage of the Anson. Then both plane plunged fatal down. (http://www.rafandluftwaffe.info/lists/raf1b.htm) Collided with NS105 on approach Leuchars 8.8.43 (Air Britain Serials) 28.08.42 23 Sqn. DD690 Moreton Valence aerodrome. Aircraft had engine failure, overshot whilst landing at small aerodrome, went through boundary fence. (Mosquito Crash Log)"/>
    <x v="2"/>
    <x v="3"/>
    <s v="Engine failure"/>
    <m/>
    <x v="2"/>
    <m/>
    <m/>
    <n v="8"/>
    <x v="21"/>
    <x v="0"/>
    <n v="1"/>
    <s v="Front-Line"/>
    <x v="28"/>
    <x v="0"/>
    <n v="2"/>
  </r>
  <r>
    <n v="1946"/>
    <s v="HK196"/>
    <x v="2"/>
    <s v="DH/AAEE"/>
    <x v="0"/>
    <x v="1"/>
    <n v="8"/>
    <s v="August"/>
    <x v="2"/>
    <s v="8 August 1943"/>
    <x v="0"/>
    <s v="Engine cut during overspeeding trials bellylanded 1/2m E of Boscombe Down 8.8.43 (Air Britain Serials) 08.08.43 A&amp;AEE.. DK196 Force landed in a field near Boscombe Down after engine failure. (Mosquito Crash Log)"/>
    <x v="2"/>
    <x v="2"/>
    <s v="Engine failure"/>
    <m/>
    <x v="2"/>
    <m/>
    <m/>
    <n v="8"/>
    <x v="21"/>
    <x v="0"/>
    <n v="1"/>
    <s v="Support Unit"/>
    <x v="7"/>
    <x v="2"/>
    <n v="2"/>
  </r>
  <r>
    <n v="1338"/>
    <s v="DD614"/>
    <x v="2"/>
    <s v="151/456/140"/>
    <x v="0"/>
    <x v="2"/>
    <n v="9"/>
    <s v="August"/>
    <x v="2"/>
    <s v="9 August 1943"/>
    <x v="0"/>
    <s v="Crashed in forced landing Crewley Cross Sussex 9.8.43 (Air Britain Serials) 09.08.43 456 Sqn. DD614 Crash landed after engine failure in a field near Crewley Cross. 1 injured. (Mosquito Crash Log) Re: Mosquito NF.II DD614. This aircraft had been loaned (from No.456 Sqn RAAF) to No.140 Sqn on 1-8-1943. It is reported to have crash-landed at Eversley Cross, seriously injuring the pilot. The pilot is only named as Gilbert in one ref, and in all likelihood was; 146879 P/O Leslie James GILBERT, who is listed as Wounded or Injured on Active Service in The Times, October 23, 1943. Also mentioned is one F/Sgt G.P. JUPP, not sure if he was involved. Given that No.140 Sqn was stationed at Hartford Bridge, a crash-landing at Eversley Cross is not unreasonable.  140 Sqn ORB states: F.540 09 Aug 43 P/O L.J. Gilbert crashed in a Mosquito aircraft - no serial is given and this was not an operational flight. No corresponding F.541 entry (http://www.rafcommands.com/forum/showthread.php?11546-430809-Unaccounted-airmen-9-8-1943) "/>
    <x v="2"/>
    <x v="3"/>
    <s v="Engine failure"/>
    <m/>
    <x v="2"/>
    <m/>
    <m/>
    <n v="8"/>
    <x v="21"/>
    <x v="0"/>
    <n v="1"/>
    <s v="Front-Line"/>
    <x v="20"/>
    <x v="0"/>
    <n v="3"/>
  </r>
  <r>
    <n v="2202"/>
    <s v="DZ721"/>
    <x v="2"/>
    <s v="605/60OTU"/>
    <x v="0"/>
    <x v="7"/>
    <n v="11"/>
    <s v="August"/>
    <x v="2"/>
    <s v="11 August 1943"/>
    <x v="0"/>
    <s v="Crashed on landing High Ercall 11.8.43 (Air Britain Serials) 11.08.43 60 OTU. DZ721 Undercarriage collapsed after a heavy landing at High Ercall. No injuries. (Mosquito Crash Log)"/>
    <x v="2"/>
    <x v="2"/>
    <s v="Heavy Landing"/>
    <m/>
    <x v="2"/>
    <m/>
    <m/>
    <n v="8"/>
    <x v="21"/>
    <x v="0"/>
    <n v="1"/>
    <s v="Support Unit"/>
    <x v="29"/>
    <x v="0"/>
    <n v="2"/>
  </r>
  <r>
    <n v="4411"/>
    <s v="HJ962"/>
    <x v="10"/>
    <s v="1655MTU"/>
    <x v="0"/>
    <x v="7"/>
    <n v="11"/>
    <s v="August"/>
    <x v="2"/>
    <s v="11 August 1943"/>
    <x v="0"/>
    <s v="(Ivor Broom) It was whilst serving at 1655 MTU, that he suffered his first major crash. He was instructing Flight Lieutenant B A MacDonald RCAF in Mosquito III, HJ962, when the port engine failed on final approach, he immediately took control from his student and attempted a 'belly' landing alongside the runway. However, his pupil, in an attempt to regain the runway pushed the good throttle forward inducing a roll and stall. The pupil was killed and Ivor sustained a broken back having to be encased in plaster but was able to return to his unit within eight weeks to undertake ground duties. It would be a further eight weeks before he was passed fit to fly again. It was whilst on ground instructional duties that he met up with his namesake, 'Tommy' Broom, the CGI. (http://www.rafweb.org/Biographies/Broom_IG.htm) Engine cut stalled and crashed on approach Marham 11.8.43 (Air Britain Serials) 11.08.43 1655MTU. HJ962 Stalled on single engined approach half a mile east of Marham, killing one and injuring another crew member. (Mosquito Crash Log)"/>
    <x v="2"/>
    <x v="2"/>
    <s v="Engine failure"/>
    <m/>
    <x v="2"/>
    <m/>
    <m/>
    <n v="8"/>
    <x v="21"/>
    <x v="0"/>
    <n v="1"/>
    <s v="Support Unit"/>
    <x v="12"/>
    <x v="2"/>
    <n v="1"/>
  </r>
  <r>
    <n v="2076"/>
    <s v="DD637"/>
    <x v="2"/>
    <s v="264/25"/>
    <x v="0"/>
    <x v="2"/>
    <n v="12"/>
    <s v="August"/>
    <x v="2"/>
    <s v="12 August 1943"/>
    <x v="0"/>
    <s v="Dived into ground Sigglesthorne Yorks. 12.8.43 (Air Britain Serials) 12.08.43 25 Sqn. DD637 Dived into ground at Pasture House Farm, Sigglesthorne, Yorks., due to loss of control. (Mosquito Crash Log)"/>
    <x v="2"/>
    <x v="3"/>
    <s v="Dived into ground"/>
    <m/>
    <x v="2"/>
    <m/>
    <m/>
    <n v="8"/>
    <x v="21"/>
    <x v="0"/>
    <n v="1"/>
    <s v="Front-Line"/>
    <x v="14"/>
    <x v="0"/>
    <n v="2"/>
  </r>
  <r>
    <n v="3567"/>
    <s v="DZ607"/>
    <x v="4"/>
    <n v="139"/>
    <x v="0"/>
    <x v="8"/>
    <n v="12"/>
    <s v="August"/>
    <x v="2"/>
    <s v="12/13 August 1943"/>
    <x v="1"/>
    <s v="12.08.1943 2150 139 to Berlin from Wyton . Lost without trace (BCL). F/S HM Valentine +, F/O KW Rawlins +, Ditched off Norfolk coast returning from Berlin 13.8.43 (Air Britain Serials) 10.06.44 169 Sqn. DZ607 Pilot lost control while on instruments in cloud over Gayton, Norfolk. Navigator baled out but pilot was killed. (Mosquito Crash Log) Trinidad Guardian 21 August 1943: FO Kenwick Rawlins and PO Theophilus dos Santos reported missing. FO Rawlins, a former Civil Servant employed at the Public Works Dept., Siparia, was missing as a result of air operations 12/13 August. The cable was received here by his sister, Mrs Maude Todd, the Registrar of Births &amp; Deaths at Princes Town. He joined up in Nov 1941 and promoted and awarded his wings in Nov 1942. He celebrated his 27th birthday on August 4th. His mother, Mrs Mary Rawlins, living at Princes Town, was reported to be too ill to be told the news that he is missing. 12-13 August 1943. 139 Squadron Mosquito IV DZ607 Op. Berlin.Took off 2057 hrs Wyton. Lost without trace. Crew: FS H M Valentine (Pilot) KIA &amp; FO K W Rawlins (Nav)KIA . [VALENTINE, HERBERT MALCOLM Initials: H M Nationality: United Kingdom Rank: Flight Sergeant Regiment/Service: Royal Air Force Volunteer Reserve Unit Text: 139 Sqdn. Age: 27 Date of Death: 13/08/1943 Service No: 656860 Additional information: Son of William Henry and Florence Valentine; husband of Elsie Valentine, of Broadstairs, Kent. Casualty Type: Commonwealth War Dead Grave/Memorial Reference: Panel 139. Memorial: RUNNYMEDE MEMORIAL] Trinidad Guardian 4 December 1941. (http://caribbeanrollofhonour-ww1-ww2.yolasite.com/air-forces-ww2.php)"/>
    <x v="0"/>
    <x v="11"/>
    <m/>
    <m/>
    <x v="4"/>
    <m/>
    <m/>
    <n v="8"/>
    <x v="21"/>
    <x v="0"/>
    <n v="1"/>
    <s v="Front-Line"/>
    <x v="15"/>
    <x v="0"/>
    <n v="1"/>
  </r>
  <r>
    <n v="3481"/>
    <s v="DD630"/>
    <x v="2"/>
    <s v="264/60OTU"/>
    <x v="0"/>
    <x v="7"/>
    <n v="13"/>
    <s v="August"/>
    <x v="2"/>
    <s v="13 August 1943"/>
    <x v="0"/>
    <s v="Daphne Joan Stokes + P/O Peter William Stokes DFC_x000a__x000a_Both died on Friday August 13th 1943 (not a good day!)_x000a__x000a_Trouble is she was a civilian, but died when a Mosquito, piloted by her husband crashed!_x000a__x000a_How common was it for a civilian to be present during a flight?_x000a__x000a_I will be researching this deeper_x000a__x000a_Neil _x000a__x000a__x000a_It would appear that Flying Officer Stokes was an Instructor at No 60? OTU operating out of High Ercall which was dedicated to the training of pilots for Mosquito night intruder operations._x000a__x000a_If you look at his DFC decoration.At first I thought he was a Bomber Command &quot;tour expired&quot; pilot screened off B.C air operations but it transpires that he was a veteran &quot;tour expired&quot;with air operational experience with the Middle East Air Force in Italy and North Africa._x000a__x000a_As an Instructor (and these tour expired aircrews were usually at a minimum rank of Flight Lieutenant and were screened from further operations over enemy territory and directed into OTUs as Instructors.) they were able to engage in activities which at times escaped official supervision. _x000a__x000a_When war was declared all UK RAF airfields evacutated their married quarters of civil dependants in order to use the accomodation for military use and for general safety. Some RAF personnel where they could afford it, found lodgings for their wives close to the airfield where they were serving. I would think that High Ercall being a post 1939 laid down airfield would not have had married quarters but nevertheless Flying Officer Peter William Stokes probably found lodgings for his wife in the Wellington area close to his posting.Being an Instructor, he was able to give his wife an insight into his life as a Mosquito pilot and a flight on 13 August 1943 was to end in tragedy._x000a__x000a_Intrigued by the account of the loss of the aircraft, I have been unable to trace the incident. Somewhere there will be an official account of the loss of the aircraft from the unit's ORB.There would have been an enquiry into the loss of the aircraft and its circumstances._x000a__x000a_To my surprise I have found an account of the incident in the &quot;Spire Tower&quot; publication of Surbiton, Surrey, dated November 2007 written by Peter Stokes who was a few months old at the time of his parents death.He was brought up by his maternal grandmother in Hove, who forever mourned the loss of her beautiful teenage daughter._x000a__x000a_As a young person,Peter was not made aware of the circumstances of his parents death.His fathers RAF personal file ended with &quot;Killed on Active Service&quot; 13 August 1943._x000a__x000a_A very moving account._x000a__x000a_Per Ardua ad Astra_x000a__x000a_He certainly was an experienced pilot. His DFC citation (6 April 1943):_x000a__x000a_Flying Officer Peter William STOKES (46735), No. 23 Squadron. _x000a_Flying Officer Stokes has completed 47 sorties, involving attacks on airfields, marshalling yards and factories. On 1 occasion in November, 1942, he attacked a factory at St. Dizier, starting fires. More recently, he has undertaken intruder sorties . over Sicily and Italy. One night in March, 1943, he made 2 sorties on the Tripoli-Gabes road. In the face of heavy anti-aircraft fire he pressed home his attacks, destroying many vehicles, starting many fires and causing much confusion on the road, thus enabling following aircraft to bomb with destructive effect. Two nights later, over the airfield at Castel Vetrano, Flying Officer Stokes_x000a_destroyed an enemy aircraft. This officer has displayed courage and determination worthy of high praise._x000a_(http://ww2chat.com/forums/general-topics/2508-raf-pilot-killed-accident-his-wife.html) Crashed during aerobatics High Ercall 13.8.43 (Air Britain Serials) 13.08.43 60 OTU. DD630 Crashed out of control at High Ercall after unauthorised aerobatics: (Mosquito Crash Log)"/>
    <x v="2"/>
    <x v="2"/>
    <s v="Low flying"/>
    <m/>
    <x v="2"/>
    <m/>
    <m/>
    <n v="8"/>
    <x v="21"/>
    <x v="0"/>
    <n v="1"/>
    <s v="Support Unit"/>
    <x v="29"/>
    <x v="0"/>
    <n v="2"/>
  </r>
  <r>
    <n v="4898"/>
    <s v="HJ929"/>
    <x v="2"/>
    <n v="410"/>
    <x v="0"/>
    <x v="5"/>
    <n v="16"/>
    <s v="August"/>
    <x v="2"/>
    <s v="16 August 1943"/>
    <x v="0"/>
    <s v="&quot;Moskitopanik&quot; says crew was P/O E.J. Fisher and Sgt. D. Ridgway, who failed to return from Melun, however MH feels this is incorrect, as the crew were likely lost on 16 September in HJ827. Abandoned after tail flutter and spun into ground Dethick nr Matlock Derbyshire 16.8.43 (Air Britain Serials) 16.08.43 410 Sqn. HJ929 Aircraft spun in at Baulk Wood, Dethick, near Matlock, Derbyshire. (Mosquito Crash Log)"/>
    <x v="2"/>
    <x v="3"/>
    <s v="Abandoned"/>
    <m/>
    <x v="2"/>
    <m/>
    <m/>
    <n v="8"/>
    <x v="21"/>
    <x v="0"/>
    <n v="1"/>
    <s v="Front-Line"/>
    <x v="19"/>
    <x v="2"/>
    <n v="1"/>
  </r>
  <r>
    <n v="2953"/>
    <s v="HJ738"/>
    <x v="6"/>
    <s v="301FTU/23"/>
    <x v="0"/>
    <x v="5"/>
    <n v="16"/>
    <s v="August"/>
    <x v="2"/>
    <d v="1943-08-16T00:00:00"/>
    <x v="2"/>
    <s v="SOC 20.8.46 (Air Britain Serials) After a long process of elimination, MH believes the AB entry is in error. The 23 Squadron ORB is especially unreliable in summer 1943, in this case it attributes sorties to HX820 which HX820 could not have made (it appears far too early, is lost in a crash, then later re-appears around the same time as other aircraft with similar serial numbers.) HJ738 appears to MH to be the only aircraft which could have been mistakenly entered as HX820, given the dates involved and the sorties made later by other aircraft. MH believes HJ738 was lost in a crash on this date - crashed and burnt out at Cassibile, Sgt Farelly and F/S Sabine both killed."/>
    <x v="2"/>
    <x v="7"/>
    <s v="Crashed on landing"/>
    <m/>
    <x v="2"/>
    <m/>
    <m/>
    <n v="8"/>
    <x v="22"/>
    <x v="1"/>
    <n v="1"/>
    <s v="Front-Line"/>
    <x v="6"/>
    <x v="0"/>
    <n v="2"/>
  </r>
  <r>
    <n v="202"/>
    <s v="DD744"/>
    <x v="2"/>
    <s v="1FTU/301FTU/OADU/60 SAAF"/>
    <x v="1"/>
    <x v="0"/>
    <n v="17"/>
    <s v="August"/>
    <x v="2"/>
    <d v="1943-08-17T00:00:00"/>
    <x v="0"/>
    <s v="The 60 SAAF ORB states that DD744 was flying on 25 July 1943, after its engine change had been completed. Therefore it was DD743 which was lost on the survey flight on 5 July, the same day DD744 was declared unserviceable. Wiped off landing gear in a landing accident, 17 August 1943 (Ian Thirsk, Mosquito an Illustrated History)   All-silver F Mark II, DD744, on the ground at Hatfield. Modified in the Middle East as a reconnaissance aircraft in 1943, it served with No.60 Squadron, South African Air Force. (http://www.iwm.org.uk/collections/item/object/205059712)"/>
    <x v="2"/>
    <x v="3"/>
    <s v="Swung on landing"/>
    <m/>
    <x v="2"/>
    <m/>
    <m/>
    <n v="8"/>
    <x v="21"/>
    <x v="0"/>
    <n v="1"/>
    <s v="Front-Line"/>
    <x v="34"/>
    <x v="0"/>
    <n v="4"/>
  </r>
  <r>
    <n v="6912"/>
    <s v="HJ720"/>
    <x v="6"/>
    <s v="BOAC"/>
    <x v="0"/>
    <x v="13"/>
    <n v="17"/>
    <s v="August"/>
    <x v="2"/>
    <s v="17 August 1943"/>
    <x v="0"/>
    <s v="17.08.1943 CourierBOAC from Leuchars crashed on return from Stockholm, exploded. Glen Esk, Hill called Drumhilt, Map44 NO351,806 (Internet). , , to BOAC G-AGGF www.dalshian.freeserve.co.uk/site5.htm, tombuchan@talk21.com However several facts are known, namely that the repeater compass had been &quot;snagged&quot; due to significant bearing errors, on the flight before the crash. Also the aircraft radioed that they were turning back , some 40 minutes into their trip across to Sweden on the &quot;Ball Bearing run&quot;. The reason for turning back was never transmitted. The Captain was BOAC's most senior and experienced pilot on the Mosquito up at Leuchars and was ex-RAF. Both engines seemed to be running under power when it struck high ground although the starboard prop unit showed 2 of the 3 blades were in the feather position, possibly indicating that the prop had been feathered, prior to impact. The Mosquito fleet at Leuchars was reported to have had problems with the fuel systems with a number of aircraft having turned back due to engine failure. (David Hardie on www.mossie.org)_x000a__x000a_Last June and July Norman Malaney posted several articles on the Mosquito Page forum at www.mossie.org about BOAC Mosquito operations. One article covered losses, info obtained from PRO sources. For G-AGGF (ex HJ720) it states:_x000a_On 17 August 1943, G-AGGF took off at 2016 hours GMT from Leuchars for Sweden. En route the crew experienced difficulty, appearing to have become lost and requested Control for numerous QLM's (bearing and distance information). It crashed 2130 hours at Glenshee, Glenesk near Inveremask Lodge killing Capt. C. A. Wilkins and R/O N. H. Beaumont. The Mosquito carried 608 kg of mail lost in the crash._x000a_The Court of Inquiry speculated the aircraft suffered a major instrument or compass systems failure, hence the many requests for directions. The aircraft was always 40 degrees off course. The report criticized Air Traffic Control at several airfields for failing to recognize an emergency situation and not answering the air crew's pleas for directional information. (RobertR on RAF Commands Forum)_x000a__x000a_The actual location of this crash is a hill called Drumhilt, Glen Shee, remains of the aircraft are still present at the crash site. (Jim Corbett on RAF Commands Forum) Photos at http://mysite.orange.co.uk/aircraftwreckage/mosquito.htm G-AGGF Crashed at Glenlee Invermark Angus 17.8.43 [c/n 98742] (Air Britain Serials)_x000a__x000a_Construction number 98742 (http://www.airport-data.com/manuf/De_Havilland:24.html)"/>
    <x v="2"/>
    <x v="2"/>
    <s v="Terrain"/>
    <m/>
    <x v="2"/>
    <m/>
    <m/>
    <n v="8"/>
    <x v="21"/>
    <x v="0"/>
    <n v="1"/>
    <s v="Support Unit"/>
    <x v="36"/>
    <x v="0"/>
    <n v="1"/>
  </r>
  <r>
    <n v="4261"/>
    <s v="HJ895"/>
    <x v="10"/>
    <s v="8OTU"/>
    <x v="0"/>
    <x v="7"/>
    <n v="17"/>
    <s v="August"/>
    <x v="2"/>
    <s v="17 August 1943"/>
    <x v="0"/>
    <s v="On board of Mosquito HJ895 was F/O Kenneth George MID service no 47664 (injured), also F/Sgt George E.R. HORNSEY - 1256894 of 544 Sqdn. He was injured as well but died one day later. (buried UK.3468). (Henk) Engine cut stalled in circuit Dyce 17.8.43 (Air Britain Serials) 17.08.43. 8 OTU. HJ895 Attempting a single engine landing at Dyce village, Aberdeenshire, the aircraft went round again stalled and crashed, killing one, injuring one. (Mosquito Crash Log)"/>
    <x v="2"/>
    <x v="2"/>
    <s v="Engine failure"/>
    <m/>
    <x v="2"/>
    <m/>
    <m/>
    <n v="8"/>
    <x v="21"/>
    <x v="0"/>
    <n v="1"/>
    <s v="Support Unit"/>
    <x v="37"/>
    <x v="2"/>
    <n v="1"/>
  </r>
  <r>
    <n v="4811"/>
    <s v="HX826"/>
    <x v="12"/>
    <n v="25"/>
    <x v="0"/>
    <x v="5"/>
    <n v="17"/>
    <s v="August"/>
    <x v="2"/>
    <s v="17/18 August 1943"/>
    <x v="0"/>
    <s v="25 Squadron Intruder Sortie, supporting Peenemünde raid - to Westerland from Acklington came down in sea after bombing Sylt, blinded by searchlights. Lost without trace (FCL). S/L FN Brinsden pow, F/O PG Fane-Sewell pow, took of 20.55 (http://bb.1asphost.com/lesbutler/tony/tonywood.htm)_x000a__x000a_Squadron Leader Brinsden1 was prominent on operations in support of the British bombers with No. 25 Mosquito Squadron. He had fought over France and in the Battle of Britain and was one of the original flight commanders in No. 485 New Zealand Spitfire Squadron. On the night of 17 August Brinsden was captain of one of the Mosquitos which flew in support of Bomber Command's attack on the German experimental station at Peene- munde. After patrolling in the vicinity of Sylt he decided to bomb the airfield there._x000a__x000a_We determined to fly out to sea, at about 2000 feet, as though flying home, then descend gradually, still heading westwards until at sea level, about face and fly back to Sylt, hoping by these means to outwit the radar screen and carry out a surprise attack._x000a__x000a_All went well. As we approached Sylt pinpointing was easy for the town was silhouetted against a clear sky and the full moon made the scene as light as day. Over the town then at roof height, a slight turn to port towards the aero- drome hangers [sic] shining in the moonlight at about half a mile away, range shortening, coming up to optimum – stand by – bombs gone. Now a vicious turn to starboard to pass between the hangers – and blindness. A searchlight shining right into the cockpit from the nearest hanger roof. No forward vision; no cockpit instruments; nothing to help us orientate ourselves, and too low to evade vigorously. Then tangerine tracer shells passing too close to be safe. Now something had to be done. Violent evasion – and at sea level – while still heading generally eastwards was the only course open. At last the searchlights were lost and the tracer stopped but before vision had fully returned a violent acceleration, a dreadful shuddering, broken air screws screaming. We had touched the water – and bounced._x000a__x000a_Warning my navigator to prepare for a ditching I meanwhile scanned the cockpit. Rev. counter needles were against the stops but other instruments seemed normal. Would it fly us home? Too soon it became evident that it would not and pre-ditching action was taken._x000a__x000a_The ditching was normal and I had some seconds in which to gather vital papers before the aircraft sank. Then swam towards the dinghy and joined my navigator who by this time was sitting in it. A quick survey of our position showed us to be between Sylt and the mainland and south of the railway embankment joining the two. Fortunately neither of us was seriously injured._x000a__x000a_Little could be done to manoeuvre the dinghy. The type we had was a beast of burden, not of navigation, and although we rigged our seat type dinghy sails and endeavoured to sail out of the bay and westward under a favourable off-shore breeze, dawn brought an inshore one and a change of tide, and back we went into the bay._x000a__x000a_Finally at the mercy of another inshore breeze we were blown ashore at mid-day on the 18th into an encircling ring of troops, who were impatiently waiting our arrival, having watched us drifting up and down the bay for the last six hours!_x000a__x000a__x000a_1 Wing Commander F. N. Brinsden; born Takapuna, 27 Mar 1919; joined RAF 1937_x000a_transferred RNZAF Jan 1944; p.w. 18 Aug 1943; retransferred RAF 1947._x000a__x000a_http://www.nzetc.org/tm/scholarly/tei-WH2-2RAF-c8.html Lost 18.5.43 NFD (Air Britain Serials)_x000a__x000a_17/18 August 1943 (FCWD v4)"/>
    <x v="0"/>
    <x v="19"/>
    <m/>
    <m/>
    <x v="1"/>
    <m/>
    <m/>
    <n v="8"/>
    <x v="21"/>
    <x v="0"/>
    <n v="1"/>
    <s v="Front-Line"/>
    <x v="14"/>
    <x v="0"/>
    <n v="1"/>
  </r>
  <r>
    <n v="7167"/>
    <s v="DZ379"/>
    <x v="4"/>
    <s v="105/139"/>
    <x v="0"/>
    <x v="8"/>
    <n v="17"/>
    <s v="August"/>
    <x v="2"/>
    <s v="17/18 August 1943"/>
    <x v="1"/>
    <s v="17.08.1943 2052 occupy Luftwaffe to cover Peenemünde raid 139 Sqn to Berlin from Wyton shot down by night fighter, crashed. near Berge, 5km WNW Nauen (BCL). F/O AS Cooke +, Sgt DAH Dixon +, Cooke reported buried in Döberitz. 18.08.43 Uffz. Edmund Rajzner 4./JG 300 Mosquito  W. Berlin: 5.500 m. 00.17 Film C. 2031/II Anerk: Nr. - Nav was Sgt David A.H. DIXON - 1340494, whose name is commemorated on Panel 147 of the Runnymede Memorial.COOKE reported initially buried in the temp. mil. cem. at Dalgow-Döberitz near Berlin; don't know whether he was exhumed and reinterred in the Berlin War Cem., but now rests in Wichita Falls, USA.(Henk Welting, http://www.rafcommands.com/forum/showthread.php?t=7839) Missing (Berlin) 18.8.43 (Air Britain Serials)"/>
    <x v="0"/>
    <x v="5"/>
    <s v="4./JG 300"/>
    <s v="JG 300"/>
    <x v="0"/>
    <s v="Rajzner"/>
    <m/>
    <n v="8"/>
    <x v="21"/>
    <x v="0"/>
    <n v="1"/>
    <s v="Front-Line"/>
    <x v="15"/>
    <x v="0"/>
    <n v="2"/>
  </r>
  <r>
    <n v="3140"/>
    <s v="DZ465"/>
    <x v="4"/>
    <s v="139/618/Marham"/>
    <x v="0"/>
    <x v="8"/>
    <n v="17"/>
    <s v="August"/>
    <x v="2"/>
    <s v="17/18 August 1943"/>
    <x v="1"/>
    <s v="17.08.1943 2049 occupy Luftwaffe to cover Peenemünde raid 139 to Berlin from Wyton crash land on return. Swanton Morley airfield, Norfolk (BCL). F/L RAV Crampton inj, F/O PLU Cross inj, _x000a__x000a_Cross recalled his worst experience - nearly dying in a crash-landing after enemy flak destroyed one of his plane's two engines._x000a__x000a_&quot;We flew home over the whole of Germany on one engine at just 7,000 feet at a reduced speed. It was very dangerous because of fighters. At one stage my pilot told me we might have to bail out. He said 'Put on your parachute.' I didn't like the idea and we stuck with the plane. We couldn't make it back to our RAF base at Witton. I had to work out a course to the nearest other RAF base, Swanton Morley, also in East Anglia._x000a__x000a_&quot;When we eventually came in to land, the RAF base wasn't expecting us and we couldn't tell them because we had to maintain radio silence otherwise the Germans would have pinpointed us. There was no flare path on the runway. Instead of circling, we went straight in. We overshot and landed halfway along the runway. We went over the end of the runway and through a hedge._x000a__x000a_&quot;We plunged down into a disused quarry. My pilot said 'Ulric this is it.'_x000a__x000a_I said 'Yes Jack.' We thought we were going to die. We were both rather cool about it. Fortunately, the landing speed of the Mosquito was not fast, especially with just one engine. We both hit our heads very badly. But we survived.&quot;_x000a__x000a_http://www.search.co.tt/trinidad/ulriccross/biography.html SOC 18.8.43 NFD (Air Britain Serials)"/>
    <x v="1"/>
    <x v="1"/>
    <m/>
    <m/>
    <x v="1"/>
    <m/>
    <m/>
    <n v="8"/>
    <x v="21"/>
    <x v="0"/>
    <n v="1"/>
    <s v="Front-Line"/>
    <x v="38"/>
    <x v="0"/>
    <n v="3"/>
  </r>
  <r>
    <n v="6147"/>
    <s v="HJ825"/>
    <x v="6"/>
    <n v="410"/>
    <x v="0"/>
    <x v="5"/>
    <n v="18"/>
    <s v="August"/>
    <x v="2"/>
    <s v="18/19 August 1943"/>
    <x v="1"/>
    <s v="19.08.1943 Night Ranger 410 to Papenburg NL from Coleby Grange . Lost without trace (FCL). F/O GB MacLean RCAF +, F/O H Plant RAF +, both buried at Reichswald Forrest British Mil Cem. 18/19 August 1943 FCWD v4 F/Os G.B. MacLean and H. Plant (RAF) were lost on a ranger over Germany the second night. A relatively new crew, they had joined No. 410 from O.T.U. on 25 May, and had become well-liked and able. (http://www.rcaf.com/410squadron/410eng1-3.htm) Missing from night intruder to Papenburg 19.8.43 (Air Britain Serials)"/>
    <x v="3"/>
    <x v="4"/>
    <m/>
    <m/>
    <x v="3"/>
    <m/>
    <m/>
    <n v="8"/>
    <x v="21"/>
    <x v="0"/>
    <n v="1"/>
    <s v="Front-Line"/>
    <x v="19"/>
    <x v="0"/>
    <n v="1"/>
  </r>
  <r>
    <n v="2688"/>
    <s v="DZ348"/>
    <x v="4"/>
    <s v="1655MTU/105/139"/>
    <x v="0"/>
    <x v="8"/>
    <n v="19"/>
    <s v="August"/>
    <x v="2"/>
    <s v="19/20 August 1943"/>
    <x v="1"/>
    <s v="19.08.1943 2106 139 to Berlin from Wyton crashed. near Düsseldorf (BCL). Sgt FJ Ross RAAF +, Sgt CCO Hellyer RAAF +, initial buried at Nordfriedhof Düsseldorf. 19/20 August 1943, DZ348 was initially issued to No.105 Sqdn, as GB-K and flew its first operation with 105 Sqdn 23Oct42 Airborne 2106 19Aug43 from Wyton. Cause of loss not established. Crashed near D_sseldorf, where both were buried in the Nordfriedhof. Their graves are now located in the Reichswald Forest War Cemetery. Sgt F.J.Ross RAAF KIA Sgt C.C.O.Hellyer RAAF KIA (Lost Bombers) Missing (Berlin) 29.8.43 (Air Britain Serials) A Luftwaffe single-engine night fighter made a claim as follows: Fw Werner Hakenjos JG300, (http://www.rafinfo.org.uk/BCWW2Losses/1943.htm). However, Lorant's &quot;Jagdgeschwader 300 Wilde Sau&quot; says this claim was made at 00:25 over Berlin, the pilot claiming to have seen a wing break away. This is not consistent with the crash site in Duesseldorf, as Lorant notes. Another source says this claim was made on 17/18 August according to Lorant."/>
    <x v="3"/>
    <x v="4"/>
    <m/>
    <m/>
    <x v="3"/>
    <m/>
    <m/>
    <n v="8"/>
    <x v="21"/>
    <x v="0"/>
    <n v="1"/>
    <s v="Front-Line"/>
    <x v="15"/>
    <x v="0"/>
    <n v="3"/>
  </r>
  <r>
    <n v="1592"/>
    <s v="DZ714"/>
    <x v="2"/>
    <s v="605/60OTU"/>
    <x v="0"/>
    <x v="7"/>
    <n v="20"/>
    <s v="August"/>
    <x v="2"/>
    <s v="20 August 1943"/>
    <x v="0"/>
    <s v="ALSO - Damaged on March 25 1943 by flak during sortie to Deelen, crew wounded: RAF 11 (Fighter) Gp. Operation Intruder 605 Sqn. 1 Mosquito II DZ714 took off 01.19 landed 04.06 25.03.43 Tasked: Deelen. Cat.B Flak S/Ldr. I.M.T. de Bocock: WIA, Sgt. R. Brown: WIA (Tony Woods) 24.03.1943 Night Intruder 605 to Deelen from Castle Camps hit by FLAK, Cat B damaged , written off 20.08.1943 with 60 OTU. High Ercall airfield (FCL). S/L IMT deK de Bocock inj, Sgt R Brown inj, lost location from Mosquito/Sharp unit listing (Markus) Overshot landing at Valley and crashed in sea 20.8.43 (Air Britain Serials) 21.08.43 60 0TU. DZ714 Attempting emergency landing at Valley aerodrome with engine failure, the aircraft landed at 1 70 knots indicated, overshot runway and sandbanks and crashed into the sea. Crew safe, radio call sign Sweetlump 28. (Mosquito Crash Log)"/>
    <x v="2"/>
    <x v="2"/>
    <s v="Engine failure"/>
    <m/>
    <x v="2"/>
    <m/>
    <m/>
    <n v="8"/>
    <x v="21"/>
    <x v="0"/>
    <n v="1"/>
    <s v="Support Unit"/>
    <x v="29"/>
    <x v="0"/>
    <n v="2"/>
  </r>
  <r>
    <n v="2619"/>
    <s v="HJ655"/>
    <x v="2"/>
    <s v="151/264/307"/>
    <x v="0"/>
    <x v="5"/>
    <n v="22"/>
    <s v="August"/>
    <x v="2"/>
    <s v="22 August 1943"/>
    <x v="0"/>
    <s v="22 August 1943 Oblt. Wurm claimed a Mosquito at 10:11, about 120 km west of Brest (Pl.Qu. 14 West N/8926), a rare victory over that particular Allied aircraft type. His victim may have been HJ655 of 307 Sqdn. 22-Aug-43. Mosquito II HJ655. F/Sgt T. Eckert KIA / F/O K. Małuszek KIA. ASR: failed to return after tail shot off by FW190 near Land's End over the channel. (History of ZG1 ?) 22.08.1943 ASR Sortie 307 to SW Lands End from Predannack tail shot off during attack by FW190. Lost without trace am (FCL). F/S T Eckhert +, F/O K Maluszek +, no further info (Markus) Claim in Tony Woods' lists: 22.08.43 Oblt. Heinz Wurm 10./ZG 1 Mosquito  14 West N/8926: at 100 m. 10.11 Film C. 2031/II Anerk: Nr.16 (MH - 120 km w of Brest in another Woods source) RAF 10 Group IB: 22nd August 1943. Enemy reconnaissance patrols prompted Group to launch two Instep patrols by 307 Sqn. Four Mosquitos of 307 Sqn. were dispatched to locate a ditched Coastal Command aircraft, and encountered 4 FW 190s at 49º 13' North 07º 20' West at 09.21 hours. One Mosquito failed to return. (http://bb.1asphost.com/lesbutler/tony/tonywood.htm) 21/06/1943 151 Sqdn Mosquito V HJ655 Predannack U-462 damaged Aircraft W also attacked. (http://www.hrmtech.com/SIG/uboats.asp) Two Instep patrols were flown totalling 24.55 hours. One A.S.R. patrol was flown, S.Ldr. Lewandowski leading with P.O. Pelka, F.Sgt. Wojczynski and F/Sgt. Eckert._x000a_At 49.94 N O6.50 W while flying at 100 ft, our aircraft spotted 4 F.W. 190s.flying in pairs, heading N.N.E. slightly above them. Our aircraft turned on to a vector of 320 degrees, but a moment later the F.W’s turned on to them and attacked from astern, opening fire at S.Ldr. Lewandowski from 500 yards. He was then on port sid of formation, he took successful evasive action which brought F/Sgt. Eckert into the outside position. The same e/a jettisoned its L.R. tank and dived on F/Sgt. Eckert and fired two bursts from 300 to 50 yards range. His tail disintegrated and his aircraft caught fire and crashed into the sea. Our aircraft were shadowed by 2 e/a for three minutes. The other e/a circled smoke patch in sea. Time for 3 surviving aircraft totalled 4 hrs 35 mins. (http://orb.polishaf.pl/307sqn/1943-8/1943-08-no-307-squadron-f540) Shot down by Fw190 over Bay of Biscay 22.8.43 (Air Britain Serials)"/>
    <x v="0"/>
    <x v="5"/>
    <s v="10./ZG 1"/>
    <s v="ZG 1"/>
    <x v="0"/>
    <s v="Wurm"/>
    <m/>
    <n v="8"/>
    <x v="21"/>
    <x v="0"/>
    <n v="1"/>
    <s v="Front-Line"/>
    <x v="21"/>
    <x v="0"/>
    <n v="3"/>
  </r>
  <r>
    <n v="3975"/>
    <s v="HJ734"/>
    <x v="6"/>
    <s v="13OTU"/>
    <x v="0"/>
    <x v="7"/>
    <n v="23"/>
    <s v="August"/>
    <x v="2"/>
    <d v="1943-08-23T00:00:00"/>
    <x v="0"/>
    <s v="Incorrectly listed as either HX849 or HX850, which collided as follows: The mid air collision occurred between HJ734 and HX897 at 16.15 hrs 23/8/43. HJ734 was on a level flight speed test, flown by John de Havilland with de H observer John Scrope (Technical Assistant Aerodynamicist). HJ734 collided in mid air with HX897 2 miles south west of Hatfield and crashed at Hollybush in the grounds of Hill End Hospital, killing the crew. HX897 was being flown by George Gibbins and Godfrey Carter and collided with HJ734 over Jersey Farm, St Albans, crashing south of Colney Heath Lane in the grounds of Hill End Hospital, killing the crew. HX897 was operating an hydraulic pressure test prior to delivery. HJ734 was heading into sun and appeared to turn sharply to port that unfortunately led to the collision. (Mike Packham on www.mossie.org forum, from the original accident report) I remember looking up and seeing a Mosquito coming towards us from the west. We then spotted another one coming from the opposite direction. They appeared to be at the same height and they were travelling very fast. Someone cried &quot;My God, they're going to crash!&quot; and a split second later they did - pretty well head on. The sound of the impact made a sharp crack. The aircraft disintegrated into a myriad of small pieces, most of which floated down uncannily slowly as the aircraft were made of wood. Four dead, including a son of Sir Geoffrey de Havilland. (BBC Wartime Memories site.) Record missing NFD (Air Britain Serials)"/>
    <x v="2"/>
    <x v="2"/>
    <s v="Collision"/>
    <m/>
    <x v="2"/>
    <m/>
    <m/>
    <n v="8"/>
    <x v="21"/>
    <x v="0"/>
    <n v="1"/>
    <s v="Support Unit"/>
    <x v="39"/>
    <x v="0"/>
    <n v="1"/>
  </r>
  <r>
    <n v="6153"/>
    <s v="HX849"/>
    <x v="12"/>
    <s v="DH"/>
    <x v="0"/>
    <x v="1"/>
    <n v="23"/>
    <s v="August"/>
    <x v="2"/>
    <d v="1943-08-23T00:00:00"/>
    <x v="0"/>
    <s v="Not delivered OR Collided on air test 3m ESE of St.Alban's 23.8.43"/>
    <x v="7"/>
    <x v="3"/>
    <m/>
    <m/>
    <x v="2"/>
    <m/>
    <m/>
    <n v="8"/>
    <x v="21"/>
    <x v="1"/>
    <n v="1"/>
    <s v="Support Unit"/>
    <x v="40"/>
    <x v="0"/>
    <n v="1"/>
  </r>
  <r>
    <n v="2337"/>
    <s v="HX850"/>
    <x v="12"/>
    <s v="DH"/>
    <x v="0"/>
    <x v="1"/>
    <n v="23"/>
    <s v="August"/>
    <x v="2"/>
    <d v="1943-08-23T00:00:00"/>
    <x v="0"/>
    <s v="Not delivered OR Collided on air test 3m ESE of St.Alban's 23.8.43"/>
    <x v="7"/>
    <x v="3"/>
    <m/>
    <m/>
    <x v="2"/>
    <m/>
    <m/>
    <n v="8"/>
    <x v="21"/>
    <x v="1"/>
    <n v="1"/>
    <s v="Support Unit"/>
    <x v="40"/>
    <x v="0"/>
    <n v="1"/>
  </r>
  <r>
    <n v="3667"/>
    <s v="HX897"/>
    <x v="12"/>
    <m/>
    <x v="0"/>
    <x v="14"/>
    <n v="23"/>
    <s v="August"/>
    <x v="2"/>
    <d v="1943-08-23T00:00:00"/>
    <x v="0"/>
    <s v="Incorrectly listed as either HX849 or HX850, which collided as follows: The mid air collision occurred between HJ734 and HX897 at 16.15 hrs 23/8/43. HJ734 was on a level flight speed test, flown by John de Havilland with de H observer John Scrope (Technical Assistant Aerodynamicist). HJ734 collided in mid air with HX897 2 miles south west of Hatfield and crashed at Hollybush in the grounds of Hill End Hospital, killing the crew. HX897 was being flown by George Gibbins and Godfrey Carter and collided with HJ734 over Jersey Farm, St Albans, crashing south of Colney Heath Lane in the grounds of Hill End Hospital, killing the crew. HX897 was operating an hydraulic pressure test prior to delivery. HJ734 was heading into sun and appeared to turn sharply to port that unfortunately led to the collision. (Mike Packham on www.mossie.org forum, from the original accident report) I remember looking up and seeing a Mosquito coming towards us from the west. We then spotted another one coming from the opposite direction. They appeared to be at the same height and they were travelling very fast. Someone cried &quot;My God, they're going to crash!&quot; and a split second later they did - pretty well head on. The sound of the impact made a sharp crack. The aircraft disintegrated into a myriad of small pieces, most of which floated down uncannily slowly as the aircraft were made of wood. Four dead, including a son of Sir Geoffrey de Havilland. (BBC Wartime Memories site.) Not delivered (Air Britain Serials)"/>
    <x v="2"/>
    <x v="2"/>
    <s v="Collision"/>
    <m/>
    <x v="2"/>
    <m/>
    <m/>
    <n v="8"/>
    <x v="21"/>
    <x v="0"/>
    <n v="1"/>
    <s v="Support Unit"/>
    <x v="17"/>
    <x v="0"/>
    <n v="1"/>
  </r>
  <r>
    <n v="4752"/>
    <s v="HJ773"/>
    <x v="6"/>
    <n v="418"/>
    <x v="0"/>
    <x v="5"/>
    <n v="23"/>
    <s v="August"/>
    <x v="2"/>
    <s v="23/24 August 1943"/>
    <x v="1"/>
    <s v="Taken on strength at 418 Sqn. from No.19 Movements Unit, 16 June 1943; Missing on operations, 24 August 1943. 24.08.1943 Intruder Sortie 418 to Orleans area from Ford . Lost without trace night (FCL). S/L GC Matheson RAF +, Sgt LW Bush RAF +, no further info. 23/24 August 1943 FCWDv4. Took off 00.28 (http://bb.1asphost.com/lesbutler/tony/tonywood.htm) Missing from night intruder to Orleans 24.8.43 (Air Britain Serials)"/>
    <x v="3"/>
    <x v="4"/>
    <m/>
    <m/>
    <x v="3"/>
    <m/>
    <m/>
    <n v="8"/>
    <x v="21"/>
    <x v="0"/>
    <n v="1"/>
    <s v="Front-Line"/>
    <x v="30"/>
    <x v="0"/>
    <n v="1"/>
  </r>
  <r>
    <n v="6256"/>
    <s v="DZ305"/>
    <x v="2"/>
    <n v="410"/>
    <x v="0"/>
    <x v="2"/>
    <n v="27"/>
    <s v="August"/>
    <x v="2"/>
    <s v="27 August 1943"/>
    <x v="0"/>
    <s v="Sgts. W.T. Cheropita and N.M. Dalton, who had been posted to No. 410 from O.T.U. on 17 August, met their death ten days later on a practice flight. (http://www.rcaf.com/410squadron/410eng1-3.htm) Crashed in The Wash 6m N of Sutton Bridge 27.8.43 (Air Britain Serials) 27.08.43 410 Sqn. DZ305 Crashed six miles north of Sutton Bridge, two missing. NFD. (Mosquito Crash Log)"/>
    <x v="2"/>
    <x v="2"/>
    <s v="Not stated"/>
    <m/>
    <x v="2"/>
    <m/>
    <m/>
    <n v="8"/>
    <x v="21"/>
    <x v="0"/>
    <n v="1"/>
    <s v="Front-Line"/>
    <x v="19"/>
    <x v="0"/>
    <n v="1"/>
  </r>
  <r>
    <n v="6884"/>
    <s v="HJ871"/>
    <x v="10"/>
    <s v="36 OTU"/>
    <x v="2"/>
    <x v="7"/>
    <n v="27"/>
    <s v="August"/>
    <x v="3"/>
    <d v="1943-08-27T00:00:00"/>
    <x v="0"/>
    <s v="F/O J.C.W. Bruce (Pilot Instructor) and F/O D.G. Harris (Pupil Pilot) were killed when Mosquito HJ871 crashed at approx. 1715 hours, quarter of a mile S.E. of Annapolis Royal, NS. The cause is suspected engine failure. BRUCE, John Charles William, DFC  RAFVR  GB113844  Flying Officer, HARRIS, Dallas George  RCAF  J/20722  Flying Officer (http://www.rootsweb.ancestry.com/~nbpennfi/penn8b1RollOfHonour_No36OTU_TrainingCasualties.htm) To RCAF 31.3.43 Accident Allans Creek NS .43 (Air Britain Serials)"/>
    <x v="2"/>
    <x v="2"/>
    <s v="Engine failure"/>
    <m/>
    <x v="2"/>
    <m/>
    <m/>
    <m/>
    <x v="21"/>
    <x v="1"/>
    <n v="1"/>
    <s v="Support Unit"/>
    <x v="41"/>
    <x v="2"/>
    <n v="1"/>
  </r>
  <r>
    <n v="4682"/>
    <s v="DZ545"/>
    <x v="4"/>
    <n v="618"/>
    <x v="0"/>
    <x v="11"/>
    <n v="28"/>
    <s v="August"/>
    <x v="2"/>
    <s v="28 August 1943"/>
    <x v="0"/>
    <s v="Crashed while low flying Peterhead 28.8.43 (Air Britain Serials) 28.08.43 618 Sqn. DZ545 Struck weather vane after breakaway during an unauthorised low flying attack at Peterhead aerodrome, two injured. (Mosquito Crash Log)"/>
    <x v="2"/>
    <x v="2"/>
    <s v="Low flying"/>
    <m/>
    <x v="2"/>
    <m/>
    <m/>
    <n v="8"/>
    <x v="21"/>
    <x v="0"/>
    <n v="1"/>
    <s v="Support Unit"/>
    <x v="24"/>
    <x v="0"/>
    <n v="1"/>
  </r>
  <r>
    <n v="1715"/>
    <s v="DZ745"/>
    <x v="2"/>
    <s v="235/333"/>
    <x v="0"/>
    <x v="12"/>
    <n v="28"/>
    <s v="August"/>
    <x v="2"/>
    <s v="28 August 1943"/>
    <x v="0"/>
    <s v="DZ 745 333 Sqn, aircraft J. Ltn. Hans Olai Holdø (+) &amp; Kvm. Jan Erling Heide (+) FTR 13:14 - 16:12 Cra/ area unknown, off the Norwegian coast. German pilot was Fw. Paul Schalk (1) from IV./JG 5, who claimed 1 Mosquito at 16:12 off Norway, Pl.Qu.06-Ost-4275. (http://www.luftwaffe.no/Table2.htm) 28.08.43 Fw. Schalk 12./JG 5 Mosquito  06 Ost / 4275: 500-20 m. [off Norway] 16.12 Film C. 2031/II Anerk: Nr. - Aircraft was J on 333 Squadron (ORB) Admiral der norwegische Westkuste: &gt;&gt;&gt;1600-1630 Vier Mosquitos fliegen einzeln in das Scharengebiet Mordlich Bergen ein. Ein Flugzeug wird westlich Utvaer von eigenen Jager abgeschossen. &gt;&gt;&gt;Marineoberkommando Norwegen: &gt;&gt;&gt;1612 Uhr 1 Mosquito 30 km W Herdla abgeschossen. (http://f16.parsimony.net/forum28300/messages/7083.htm) Cra/s between Herdla and Stadt, Sout-Norway. The Mosquito aircraft was on a recce mission along the Norwegian coast. When the weather worsened at base it was called up by the radio but without result. Later they was informed via the Red Cross that the Mosquito had been shot and both crewmen were killed. This proved to correct as Jagdgruppe IV./JG 5 was allowed a &quot;Abschuss&quot; this day by Fw. Schalk. (http://www.rafandluftwaffe.info/lists/raf1b.htm) Missing from shipping reconnaissance off Norway 28.8.43 (Air Britain Serials)"/>
    <x v="0"/>
    <x v="5"/>
    <s v="12./JG 5"/>
    <s v="JG 5"/>
    <x v="0"/>
    <s v="Schalk"/>
    <m/>
    <n v="8"/>
    <x v="21"/>
    <x v="0"/>
    <n v="1"/>
    <s v="Front-Line"/>
    <x v="28"/>
    <x v="0"/>
    <n v="2"/>
  </r>
  <r>
    <n v="529"/>
    <s v="DZ374"/>
    <x v="4"/>
    <s v="1655MTU/105/1655MTU/105/139"/>
    <x v="0"/>
    <x v="8"/>
    <n v="29"/>
    <s v="August"/>
    <x v="2"/>
    <s v="29/30 August 1943"/>
    <x v="1"/>
    <s v="30.08.1943 0229 139 to Duisburg from Wyton . Lost without trace (BCL). W/O JF Little +, F/S JA Rodd +, Missing (Duisburg) 30.8.43 (Air Britain Serials)"/>
    <x v="3"/>
    <x v="4"/>
    <m/>
    <m/>
    <x v="3"/>
    <m/>
    <m/>
    <n v="8"/>
    <x v="21"/>
    <x v="0"/>
    <n v="1"/>
    <s v="Front-Line"/>
    <x v="15"/>
    <x v="0"/>
    <n v="5"/>
  </r>
  <r>
    <n v="3751"/>
    <s v="DZ425"/>
    <x v="4"/>
    <n v="109"/>
    <x v="0"/>
    <x v="8"/>
    <n v="30"/>
    <s v="August"/>
    <x v="2"/>
    <s v="30 August 1943"/>
    <x v="0"/>
    <s v="31.08.1943 2338 109 to Duisburg from Marham crashed. Little Fraiars, Thornes, 1mile WNW Swaffham, Norfolk 0025 (BCL). P/O AA Dray inj, F/S KL Pring inj, Crashed after take-off from Marham Swaffham Norfolk 30.8.43 (Air Britain Serials) 31.08.43 109 Sqn. DZ425 Crashed on take-off at Swaffham, Lincs, injuring two. (Mosquito Crash Log)"/>
    <x v="2"/>
    <x v="3"/>
    <s v="Crashed on takeoff"/>
    <m/>
    <x v="2"/>
    <m/>
    <m/>
    <n v="8"/>
    <x v="21"/>
    <x v="0"/>
    <n v="1"/>
    <s v="Front-Line"/>
    <x v="18"/>
    <x v="0"/>
    <n v="1"/>
  </r>
  <r>
    <n v="4302"/>
    <s v="DZ739"/>
    <x v="2"/>
    <s v="85/157"/>
    <x v="0"/>
    <x v="2"/>
    <n v="31"/>
    <s v="August"/>
    <x v="2"/>
    <s v="31 August 1943"/>
    <x v="0"/>
    <s v="JOBLING, BERNARD WALTER _x000a_Initials: B W _x000a_Nationality: United Kingdom _x000a_Rank: Pilot Officer (Pilot) _x000a_Regiment/Service: Royal Air Force Volunteer Reserve _x000a_Unit Text: 157 Sqdn. _x000a_Age: 27 _x000a_Date of Death: 31/08/1943 _x000a_Service No: 156127 _x000a_Additional information: Son of Walter and Alice Jobling, of Hull; husband of Eileen Bernadette Jobling, of Kilkenny, Irish Republic. _x000a_Casualty Type: Commonwealth War Dead _x000a_Grave/Memorial Reference: Compt. 284. Grave 59. _x000a_Cemetery: HULL NORTHERN CEMETERY _x000a__x000a__x000a_Name: WESTON, FREDERICK THOMAS _x000a_Initials: F T _x000a_Nationality: United Kingdom _x000a_Rank: Pilot Officer (Nav./W.Op.) _x000a_Regiment/Service: Royal Air Force Volunteer Reserve _x000a_Unit Text: 157 Sqdn. _x000a_Age: 34 _x000a_Date of Death: 31/08/1943 _x000a_Service No: 155995 _x000a_Additional information: Son of Mr. and Mrs. Thomas John Weston; husband of Dilys Maud Weston, of Bryncethin. B.A. _x000a_Casualty Type: Commonwealth War Dead _x000a_Cemetery: ST. BRIDE'S MINOR (OR LLANSANTFFRAID) (ST. BRIDGET) CHURCHYARD Stalled at low altitude Stanstead Abbot Essex 31.8.43 (Air Britain Serials) 31.08.43 157 Sqn. DZ739 Stalled and crashed after a climbing turn at Stanstead Abbott. (Mosquito Crash Log)"/>
    <x v="2"/>
    <x v="7"/>
    <s v="Terrain"/>
    <m/>
    <x v="2"/>
    <m/>
    <m/>
    <n v="8"/>
    <x v="21"/>
    <x v="0"/>
    <n v="1"/>
    <s v="Front-Line"/>
    <x v="3"/>
    <x v="0"/>
    <n v="2"/>
  </r>
  <r>
    <n v="7589"/>
    <s v="HK182"/>
    <x v="2"/>
    <n v="488"/>
    <x v="0"/>
    <x v="2"/>
    <n v="31"/>
    <s v="August"/>
    <x v="2"/>
    <s v="31 August 1943"/>
    <x v="0"/>
    <s v="RAWLINGS, Plt Off Leslie McDonald, NZ413474, RNZAF - Mosquito Pilot 488 Sqn, RNZAF - 31 Aug 1943 (Age 20); England. Stalled off turn and dived into ground 3m SSE of East Fortune 31.8.43 (Air Britain Serials)"/>
    <x v="2"/>
    <x v="3"/>
    <s v="Stalled"/>
    <m/>
    <x v="2"/>
    <m/>
    <m/>
    <n v="8"/>
    <x v="21"/>
    <x v="0"/>
    <n v="1"/>
    <s v="Front-Line"/>
    <x v="42"/>
    <x v="2"/>
    <n v="1"/>
  </r>
  <r>
    <n v="6555"/>
    <s v="HX829"/>
    <x v="12"/>
    <n v="151"/>
    <x v="0"/>
    <x v="2"/>
    <n v="31"/>
    <s v="August"/>
    <x v="2"/>
    <s v="31 August 1943"/>
    <x v="0"/>
    <s v="F/Sgt Lavelle, flying with Corporal Friend on an air test, found lack of control with the elevators of the aircraft under test. They were flying over the sea and because of lack of control, they were compelled to abandon the aircraft. Corporal Friend bailed out and his parachute opened, but regretfully he was missing. F/Sgt Lavelle bailed out successfully from a height of about 1000 ft and was picked up after about an hour in his dinghy. (www.151squadron.org.uk) Abandoned after elevator jammed and crashed in sea off Dorset coast 31.8.43 (Air Britain Serials) 31.08.43 151 Sqn. HX829 Crashed into sea off Dorset coast, passenger baled out, one missing. (Mosquito Crash Log)"/>
    <x v="2"/>
    <x v="2"/>
    <s v="Abandoned"/>
    <m/>
    <x v="2"/>
    <m/>
    <m/>
    <n v="8"/>
    <x v="21"/>
    <x v="0"/>
    <n v="1"/>
    <s v="Front-Line"/>
    <x v="8"/>
    <x v="0"/>
    <n v="1"/>
  </r>
  <r>
    <n v="6482"/>
    <s v="W4098"/>
    <x v="2"/>
    <n v="157"/>
    <x v="0"/>
    <x v="2"/>
    <n v="31"/>
    <s v="August"/>
    <x v="2"/>
    <s v="31 August 1943"/>
    <x v="0"/>
    <s v="To 4107M 31.8.43 (Air Britain Serials)"/>
    <x v="4"/>
    <x v="3"/>
    <m/>
    <m/>
    <x v="2"/>
    <m/>
    <m/>
    <n v="8"/>
    <x v="21"/>
    <x v="0"/>
    <n v="1"/>
    <s v="Front-Line"/>
    <x v="3"/>
    <x v="0"/>
    <n v="1"/>
  </r>
  <r>
    <n v="7241"/>
    <s v="DK337"/>
    <x v="4"/>
    <s v="105/139"/>
    <x v="0"/>
    <x v="8"/>
    <n v="31"/>
    <s v="August"/>
    <x v="2"/>
    <s v="31 August / 1 September 1943"/>
    <x v="1"/>
    <s v="31.08.1943 2347 139 to Düsseldorf from Wyton . Lost without trace (BCL). P/O IA Isfeld RCAF +, Sgt JCB Strang +, both rest in Reichswald War Cem Missing (Duisburg) 31.8.43 (Air Britain Serials)"/>
    <x v="3"/>
    <x v="4"/>
    <m/>
    <m/>
    <x v="3"/>
    <m/>
    <m/>
    <n v="8"/>
    <x v="21"/>
    <x v="0"/>
    <n v="1"/>
    <s v="Front-Line"/>
    <x v="15"/>
    <x v="0"/>
    <n v="2"/>
  </r>
  <r>
    <n v="3473"/>
    <s v="HX834"/>
    <x v="12"/>
    <n v="264"/>
    <x v="0"/>
    <x v="5"/>
    <n v="31"/>
    <s v="August"/>
    <x v="2"/>
    <s v="31 August / 1 September 1943"/>
    <x v="1"/>
    <s v="01.09.1943 Flower Sortie, 264, bombing St.Trond (Sint Truiden) airfield from Predannack . Lost without trace (FCL). W/O M Woolcott +, F/S GWA Lambert +, both buried in Bergen-op-Zoom Cem 31 August / 1 September 1943 FCWDv4 Came down at 0335, Woensdrecht (vlgv) (http://www.nimh.nl/nl/images/1943%20sec_tcm5-7284.pdf) Missing from night intruder mission 1.9.43 (Air Britain Serials)"/>
    <x v="3"/>
    <x v="4"/>
    <m/>
    <m/>
    <x v="3"/>
    <m/>
    <m/>
    <n v="8"/>
    <x v="21"/>
    <x v="0"/>
    <n v="1"/>
    <s v="Front-Line"/>
    <x v="10"/>
    <x v="0"/>
    <n v="1"/>
  </r>
  <r>
    <n v="4404"/>
    <s v="HK161"/>
    <x v="2"/>
    <s v="256/29"/>
    <x v="0"/>
    <x v="2"/>
    <n v="3"/>
    <s v="September"/>
    <x v="2"/>
    <s v="3/4 September 1943"/>
    <x v="1"/>
    <s v="F/L E D A Shepherd, F/Sgt W J H Menlove (Ross McNeill) 03.09.1943 Defensive Patrol 29 Sqn over Channel from Bradwell Bay . Lost without trace, probably Channel night (FCL). F/L EDA Shepherd +, F/S WJH Menlove +, no further info, cv at Marshalls(Cambridge), delivered as NF 10.02.43-14.07.43 3/4 September 1943 FCWDv4 ??? Maybe 04.09.43 Ltn. Baack 14./KG 2 2-mot. Flzg.  südl. Lincoln: 200 m. [North England] 03.51 Film C. 2031/II Anerk: Nr.- ??? (Note the distance between Lincoln and Bradwell Bay) Took off 02.30 on 3/4 September (http://bb.1asphost.com/lesbutler/tony/tonywood.htm) Missing on patrol 4.9.43 (Air Britain Serials)"/>
    <x v="3"/>
    <x v="4"/>
    <m/>
    <m/>
    <x v="3"/>
    <m/>
    <m/>
    <n v="9"/>
    <x v="23"/>
    <x v="0"/>
    <n v="1"/>
    <s v="Front-Line"/>
    <x v="31"/>
    <x v="2"/>
    <n v="2"/>
  </r>
  <r>
    <n v="3338"/>
    <s v="HK126"/>
    <x v="2"/>
    <n v="29"/>
    <x v="0"/>
    <x v="2"/>
    <n v="4"/>
    <s v="September"/>
    <x v="2"/>
    <s v="4/5 September 1943"/>
    <x v="1"/>
    <s v="F/O J. Coulthard, 133021, Runnymede Panel 123 and P/O R.M.C. Frencham, 146296, Panel 131 (Henk &amp; Ross McNeill) 05.091943 Interception 29 Sqn S Beachy Head from Ford . Lost without trace night (FCL). F/O J Coulthard +, P/O RMC Frencham +, no further info, cv at Marshalls(Cambridge), delivered as NF 10.02.43-14.07.43 4/5 September 1943 FCWDv4. Took off 01.30 (http://bb.1asphost.com/lesbutler/tony/tonywood.htm) Missing on patrol 4.9.43 (Air Britain Serials)"/>
    <x v="3"/>
    <x v="4"/>
    <m/>
    <m/>
    <x v="3"/>
    <m/>
    <m/>
    <n v="9"/>
    <x v="23"/>
    <x v="0"/>
    <n v="1"/>
    <s v="Front-Line"/>
    <x v="31"/>
    <x v="2"/>
    <n v="1"/>
  </r>
  <r>
    <n v="646"/>
    <s v="HJ716"/>
    <x v="6"/>
    <s v="301FTU/23"/>
    <x v="1"/>
    <x v="5"/>
    <n v="5"/>
    <s v="September"/>
    <x v="2"/>
    <s v="5 September 1943"/>
    <x v="0"/>
    <s v="The Red Eagles says this was F/O J A le Rosignol and Sergeant L. Green. CWGC says Ashley and Menkes were lost on 2 August, as do other sources. Squadron ORB says the crew of Rosignol and Green crashed when returning from Naples on one engine."/>
    <x v="2"/>
    <x v="3"/>
    <s v="Engine failure"/>
    <m/>
    <x v="2"/>
    <m/>
    <m/>
    <n v="9"/>
    <x v="23"/>
    <x v="0"/>
    <n v="1"/>
    <s v="Front-Line"/>
    <x v="6"/>
    <x v="0"/>
    <n v="2"/>
  </r>
  <r>
    <n v="3523"/>
    <s v="HJ778"/>
    <x v="6"/>
    <n v="605"/>
    <x v="0"/>
    <x v="5"/>
    <n v="6"/>
    <s v="September"/>
    <x v="2"/>
    <s v="6 September 1943"/>
    <x v="0"/>
    <s v="UP-A on 605 Squadron (Ian Piper: http://www.605squadron.co.uk/Squadron_aircraft.htm) Damaged by bomb in air raid and caught fire Castle Camps 6.9.43 (Air Britain Serials)"/>
    <x v="0"/>
    <x v="20"/>
    <m/>
    <m/>
    <x v="5"/>
    <m/>
    <m/>
    <n v="9"/>
    <x v="23"/>
    <x v="0"/>
    <n v="1"/>
    <s v="Front-Line"/>
    <x v="22"/>
    <x v="0"/>
    <n v="1"/>
  </r>
  <r>
    <n v="4064"/>
    <s v="HJ812"/>
    <x v="6"/>
    <s v="301FTU"/>
    <x v="3"/>
    <x v="10"/>
    <n v="6"/>
    <s v="September"/>
    <x v="2"/>
    <s v="6 September 1943"/>
    <x v="0"/>
    <s v="Flew into sea after take-off Bahrain 6.9.43 (Air Britain Serials) Possibly Sgt (Nav/Bombaimer) Harry RANDALL - 1439777, and F/Sgt (Pilot) Sidney A. SIMS - 1336691, buried in the Basra War Cem., Iraq (Was Bahrain substituted for Basra?) (http://www.rafcommands.com/forum/showthread.php?12662-430906-Unaccounted-airmen-6-9-1943)"/>
    <x v="2"/>
    <x v="2"/>
    <s v="Crashed on takeoff"/>
    <m/>
    <x v="2"/>
    <m/>
    <m/>
    <n v="9"/>
    <x v="23"/>
    <x v="0"/>
    <n v="1"/>
    <s v="Support Unit"/>
    <x v="35"/>
    <x v="0"/>
    <n v="1"/>
  </r>
  <r>
    <n v="344"/>
    <s v="DD685"/>
    <x v="5"/>
    <s v="23/51OTU/60OTU"/>
    <x v="0"/>
    <x v="7"/>
    <n v="7"/>
    <s v="September"/>
    <x v="2"/>
    <s v="7 September 1943"/>
    <x v="0"/>
    <s v="Crashed nr Hales Staffs. 7.9.43 NFD (Air Britain Serials) 07.09.43 60 OTU. DD685 Crashed due to unknown causes at Blore Farm, Hales, Staffordshire. (Mosquito Crash Log)"/>
    <x v="2"/>
    <x v="2"/>
    <s v="Unknown"/>
    <m/>
    <x v="2"/>
    <m/>
    <m/>
    <n v="9"/>
    <x v="23"/>
    <x v="0"/>
    <n v="1"/>
    <s v="Support Unit"/>
    <x v="29"/>
    <x v="0"/>
    <n v="3"/>
  </r>
  <r>
    <n v="3670"/>
    <s v="HJ965"/>
    <x v="10"/>
    <m/>
    <x v="2"/>
    <x v="9"/>
    <n v="8"/>
    <s v="September"/>
    <x v="2"/>
    <s v="8 September 1943"/>
    <x v="0"/>
    <s v="To RCAF 8.9.43 (Air Britain Serials)"/>
    <x v="5"/>
    <x v="3"/>
    <m/>
    <m/>
    <x v="2"/>
    <m/>
    <m/>
    <n v="9"/>
    <x v="23"/>
    <x v="0"/>
    <n v="1"/>
    <s v="Support Unit"/>
    <x v="17"/>
    <x v="2"/>
    <n v="1"/>
  </r>
  <r>
    <n v="3680"/>
    <s v="HJ966"/>
    <x v="10"/>
    <m/>
    <x v="2"/>
    <x v="9"/>
    <n v="8"/>
    <s v="September"/>
    <x v="2"/>
    <s v="8 September 1943"/>
    <x v="0"/>
    <s v="To RCAF 8.9.43 (Air Britain Serials)"/>
    <x v="5"/>
    <x v="3"/>
    <m/>
    <m/>
    <x v="2"/>
    <m/>
    <m/>
    <n v="9"/>
    <x v="23"/>
    <x v="0"/>
    <n v="1"/>
    <s v="Support Unit"/>
    <x v="17"/>
    <x v="2"/>
    <n v="1"/>
  </r>
  <r>
    <n v="411"/>
    <s v="DK323"/>
    <x v="4"/>
    <s v="105/1655MTU/13OTU/1655MTU"/>
    <x v="0"/>
    <x v="7"/>
    <n v="8"/>
    <s v="September"/>
    <x v="2"/>
    <s v="8 September 1943"/>
    <x v="1"/>
    <s v="1655 MTU 5/11/1943 Training DK285 Mosquito IV T/o 2205 Marham for a night cross country. Lost without trace. F/O P T LHallett DFC 26 400276 RUNNYMEDE MEMORIAL 1799163, F/O A W FQuick 33 401567 RUNNYMEDE MEMORIAL 2939807 (http://www.156squadron.com/display_newpff_roll.asp?ID=1655%20MTU) Crashed on take-off Marham 8.9.43 (Air Britain Serials) 08.09.43 1655MTU. DK323 Swung on take-off and suffered undercarriage collapse at Marham aerodrome, no injuries. (Mosquito Crash Log)_x000a__x000a_Sources: _x000a_NAA: A705, 166/17/362 _x000a_AWM65, 2466 _x000a_ _x000a_Aircraft Type:  Mosquito _x000a_Serial number:  DK 285 _x000a_Radio call sign:   _x000a_Unit:  1655 Mosquito Trg RAF _x000a_ _x000a_Summary: _x000a_Mosquito DK 285 of 1655 Mosquito Training Unit, RAF, took off at 2205 hours on 5 _x000a_November 1943 on a cross country night flying exercise. The crew were briefed to fly at _x000a_25,000 feet the target being the Isle of Man. The aircraft was due back at 0100 hours, but _x000a_did not return to base. _x000a_ _x000a_An aircraft was seen to dive into the sea about one mile out between Port Greenock and _x000a_Derby Head, Isle of Man, and it was considered that this may have been DK 285. _x000a_Surface craft searched during the night, and air sea rescue aircraft took off shortly after _x000a_daylight and thoroughly searched the area during the day with nil results.  _x000a_ _x000a_Crew: _x000a_RAAF 400276 FO Hallett, P T L  DFC (Pilot) _x000a_RAAF 410567 FO Quick, A W F (Navigator) _x000a_ _x000a_In 1949 it was recorded that the crew were lost at sea. _x000a_ _x000a_Citation: _x000a_DFC: PO Hallet of 460 Sqn has displayed a fine fighting spirit and determination to _x000a_complete his allotted task. Since joining this Squadron in March 1942, he has carried out _x000a_attacks on many important targets including Emden, Essen, Hamburg, Rostock and _x000a_Warnemunde_x000a__x000a_MISSING WITH NO KNOWN GRAVE _x000a_ _x000a_    BY ALAN STORR"/>
    <x v="2"/>
    <x v="2"/>
    <s v="Swung on takeoff"/>
    <m/>
    <x v="2"/>
    <m/>
    <m/>
    <n v="9"/>
    <x v="23"/>
    <x v="0"/>
    <n v="1"/>
    <s v="Support Unit"/>
    <x v="12"/>
    <x v="0"/>
    <n v="4"/>
  </r>
  <r>
    <n v="4947"/>
    <s v="HX805"/>
    <x v="12"/>
    <s v="301FTU"/>
    <x v="0"/>
    <x v="10"/>
    <n v="9"/>
    <s v="September"/>
    <x v="2"/>
    <s v="9 September 1943"/>
    <x v="0"/>
    <s v="9 September 1943. Mosquito HX805 from Lyneham was burnt out at Vines Farm, Grittenham 11.30hrs. One crew member bailed out, the other was killed. Who was he and what was his unit?_x000a__x000a_9-9-1943_x000a_301 Ferry Training Unit_x000a_Mosquito FB.VI HX805_x000a__x000a_Aircraft broke up and crashed at Gallow Hill, Brinkworth, Swindon, Wilts. (One Killed, one injured)_x000a__x000a_AUS413377 F/Sgt Leonard Burtham HABERECHT RAAF +_x000a_550725 F/Sgt A H DUTTON* Injured_x000a_(http://www.rafcommands.com/forum/showthread.php?t=5781)_x000a__x000a_Description Personal and service-related records of 41377 Flight Sergeant Leonard B. Haberecht: RAAF logbook maintained by Haberecht during 1941-43; personal diary, covering 23 August 1942 to 8 September 1943; letter by the station's commanding officer to Haberecht's wife, dated 18 September 1943, expressing sympathy and informing her of his military funeral at Bath, England, after his death in a training accident on 9 September 1943, while flying a Mosquito Mark VI; a personal letter, dated 26 September 1943, to Haberecht's wife from another officer at RAF Station Lyneham, Wiltshire, after the accident; personal letter to Haberecht's wife, dated 15 Septenber 1843, by Flight Sergeant A.H. Dutton, also in the aircraft, explaining the circumstances of the accident and his own survival through Haberecht's assistance; certificate recording the service medals awarded to Haberecht: Defence Medal, War Medal 1939-45 and Australian Service Medal 1939-45, issued by Department of the Air (Australian Government). _x000a_(http://cas.awm.gov.au/item/PR00997) Broke up in air Brinkworth Wilts. 9.9.43 (Air Britain Serials) 09.09.43 301 Sqn. HX805 Aircraft broke up and crashed at Gallow Hill, Brinkworth, Swindon, Wilts, killing one, injuring one. (Mosquito Crash Log)_x000a__x000a_RAAF 413377 Flt Sgt L B Haberecht, (Pilot) †_x000a_RAF  Flt Sgt Alfred Dutton (Staff Wireless / Air Gunner)_x000a__x000a_Flt Sgt Haberecht is buried in the Bath (Haycombe) Cemetery, UK._x000a__x000a_In a later statement the Staff WAG said : “I was detailed to carry out a wireless test on_x000a_Mosquito HX805. At approx 1017 hours on 9th Sept 1943, I entered the aircraft with the_x000a_pilot Flt Sgt Haberecht, who started the engines up and without warming them up, taxied_x000a_to the end of the runway, and took straight off at approx 1030. We climbed to 5,000 feet_x000a_and dived downward over the WAAF site at Compton Bassett, clearing the site by about_x000a_150 feet. We then climbed to 8,000 feet and dived once more over the site clearing it by_x000a_about 2/300 feet. We then climbed to 20,000 feet, and cruised around while I tested the_x000a_wireless. At about 1055, the Pilot decided to return to base, and I then reeled in my_x000a_trailing aerial. The Pilot then instructed me to secure my safety harness as he was going_x000a_to loop the aircraft. We commenced a shallow dive, IAS 160mph. At 15,000 feet I was_x000a_secured, and the Pilot put the aircraft in a 10 degree dive which we maintained for 20_x000a_seconds., and the Pilot commenced easing the stick back gently, when the starboard wing_x000a_shuddered violently. The Pilot released his safety harness and jettisoned the door. The_x000a_aircraft commenced a flat spin and shuddered. The aircraft then went into a vertical spin._x000a_The Pilot picked up my chute pack and pushed it against my chest while I attempted to_x000a_clip it on. He told me to hurry. At about 2,000 feet having secured one side of my pack_x000a_the Pilot pushed me out of the door backwards.“_x000a_An Inquiry into the accident concluded : “The aircraft spun in from 15,000 feet out of_x000a_control and breaking up during descent to burst into flames on impact. The Pilot was on_x000a_duty at the time and in no way to blame for the crash. He deserves commendation for_x000a_remaining with the aircraft to help his wireless operator to get out of the aircraft at the_x000a_cost of his own life.”_x000a_(http://ww2talk.com/forums/topic/18267-in-memoriam-those-air-force-pilotscrews-who-died-on-this-day-in-ww2/)"/>
    <x v="2"/>
    <x v="2"/>
    <s v="Broke up"/>
    <m/>
    <x v="2"/>
    <m/>
    <m/>
    <n v="9"/>
    <x v="23"/>
    <x v="0"/>
    <n v="1"/>
    <s v="Support Unit"/>
    <x v="35"/>
    <x v="0"/>
    <n v="1"/>
  </r>
  <r>
    <n v="2303"/>
    <s v="HJ766"/>
    <x v="12"/>
    <s v="301FTU/Malta/23"/>
    <x v="1"/>
    <x v="5"/>
    <n v="9"/>
    <s v="September"/>
    <x v="2"/>
    <s v="9/10 September 1943"/>
    <x v="1"/>
    <s v="Missing 9.9.43 (Air Britain Serials) F/O C.J. Barber and F/O P. A.Stevens KIA (The Red Eagles and CWGC)   http://www.rafcommands.com/forum/showthread.php?t=9298&amp;highlight=Mosquito)           132589 F/O Clive Jarvis BARBER RAFVR + Malta Memorial, 135276 F/O Philip Arthur STEVENS RAFVR + Malta Memoria, Failed to return from ops to Viterbo, Grossetto. Took off 00.15hrs, 10/09/43, Mosquito HX802.(same)  MH - Squadron ORB says HX802 was lost on 2 November 1943, F/O H. White and F/S G.B. Taylor FTR from a strafe of the Rome - Florence area MH - Gladman and Moody definitely lost on 25 June, however 25 June is too early for HJ766 to have been on squadron. MH feels 9.9.43 is the correct date for the loss of HJ766, Gladman and Moody lost on another aircraft. The 23 Squadron ORB is particularly unreliable around this period (it appears to have been filled out long after the fact, and many 23 Squadron serials are very similar). "/>
    <x v="3"/>
    <x v="4"/>
    <m/>
    <m/>
    <x v="3"/>
    <m/>
    <m/>
    <n v="11"/>
    <x v="19"/>
    <x v="0"/>
    <n v="1"/>
    <s v="Front-Line"/>
    <x v="6"/>
    <x v="0"/>
    <n v="3"/>
  </r>
  <r>
    <n v="4449"/>
    <s v="DZ375"/>
    <x v="4"/>
    <s v="1474 Flt/192"/>
    <x v="0"/>
    <x v="15"/>
    <n v="11"/>
    <s v="September"/>
    <x v="2"/>
    <s v="11 September 1943"/>
    <x v="0"/>
    <s v="11.09.43 Staffelabschuss V./KG 40 Mosquito  380 km. W. Brest - Reference: CG MSS f. 216 11.08.1943 1635 Special Signal Duties over Bay of Biscay 192 to from Predannack . Lost without trace (BCL). F/O EWH Salter RNZAF +, W/O RC Besant DFM +, Coded DT-L (http://harringtonmuseum.org.uk/Aircraft%20lost%20on%20Allied%20Forces%20Special%20Duty%20Operations.pdf) Missing on SD flight over Bay of Biscay 11.9.43 (Air Britain Serials)"/>
    <x v="0"/>
    <x v="21"/>
    <s v="V./KG 40"/>
    <s v="KG 40"/>
    <x v="0"/>
    <s v="Besatzung"/>
    <m/>
    <n v="9"/>
    <x v="23"/>
    <x v="0"/>
    <n v="1"/>
    <s v="Front-Line"/>
    <x v="43"/>
    <x v="0"/>
    <n v="2"/>
  </r>
  <r>
    <n v="4002"/>
    <s v="KB306"/>
    <x v="8"/>
    <s v="USAAF"/>
    <x v="4"/>
    <x v="8"/>
    <n v="14"/>
    <s v="September"/>
    <x v="2"/>
    <d v="1943-09-14T00:00:00"/>
    <x v="0"/>
    <s v="MH - Clearly was on USAAF service, using original serial number._x000a__x000a_CONTAINS REPORT OF ACCIDENT AT WRIGHT FIELD OH, INVOLVING MOSQUITO AIRCRAFT, SERIAL NUMBER KB-306, PILOTED BY CAPT GUSTAV E. LUNDQUIST, WHICH STRUCK  PARKED P-38G AIRCRAFT, SERIAL NUMBER 42-12630, AND PT-23 ARICRAFT, SERIAL NUMBER 41-15172., file 141699 http://airforcehistoryindex.org/search.php?q=MOSQUITO&amp;o=50        430914   Mosquito  KB-306 Flight   Test  Wright Field, OH    FGC  3  Lundquist, Gustav E  USA  OH  Wright Field, OH "/>
    <x v="5"/>
    <x v="3"/>
    <m/>
    <m/>
    <x v="2"/>
    <m/>
    <m/>
    <n v="9"/>
    <x v="23"/>
    <x v="1"/>
    <n v="1"/>
    <s v="Support Unit"/>
    <x v="33"/>
    <x v="1"/>
    <n v="1"/>
  </r>
  <r>
    <n v="3888"/>
    <s v="DZ598"/>
    <x v="4"/>
    <n v="139"/>
    <x v="0"/>
    <x v="8"/>
    <n v="14"/>
    <s v="September"/>
    <x v="2"/>
    <s v="14/15 September 1943"/>
    <x v="1"/>
    <s v="14.09.1943 1936 139 to Berlin from Wyton . Lost without trace (BCL). F/L MW Colledge +, F/O GL Marshall +, In &quot;Target for Tonight&quot; Denis Braithwaite recounts that the weather was foul that night, and that four of the eight 139 Sqn aircraft attacking Berlin turned back. Airborne 1936 14Sep43 from Wyton. One of eight Mosquitoes despatched on this operation. Lost without trace. Both are commemorated on the Runnymede Memorial. F/L M.W.Colledge KIA F/O G.L.Marshall KIA (Lost Bombers) _x000a__x000a_However, author Len Cairns has discovered that there is a good chance that an errant Mosquito was involved. Most people have discounted this theory since the six Mosquitoes seconded to the mission from 418 and 605 Squadrons all returned safely. However another Mosquito on a completely different operation to attack Berlin did not come back. And it may be this one that collided with David’s Lancaster._x000a__x000a_The first piece of evidence is in the Operations Record Book for 278 Squadron, the Coastal Command squadron which was responsible for air sea rescue on the Norfolk coastal area. Its account is quite different from that recorded by 617 Squadron: _x000a__x000a_A/C ANSON No EG496_x000a_CREW_x000a_F/O SIMS, W F_x000a_F/Sgt HAMMOND, A_x000a_F/O DUNHILL, A_x000a_F/O RICHARDSON, K_x000a_W/O FRASER, R D_x000a_DUTY: Search position H.0374 for Lancaster and Mosquito reported to have COLLIDED._x000a_TIME OF SEARCH: 06.38 – 07.56 hours._x000a_Aircraft searched this position and found an oil patch approximately one mile long and 200 yards wide in which were small pieces of wreckage. Nothing further was seen and a ‘FIX’ was transmitted to operations after which A/C returned to base._x000a_(National Archives: AIR 27/1605)_x000a__x000a_Later that day a report had reached London. Every afternoon a group of senior ofﬁcers would convene in a meeting room at the Air Ministry to discuss technical and administrative matters concerning Bomber Command. It was called the Air Ofﬁcers Administration Conference (usually abbreviated in the ﬁles as the AOAs Conference). They would note details of the numbers of squadrons available, the ferrying of aircraft to and from different stations and the mechanical and other problems that had occurred. But they also looked at the numbers of operations ﬂown, the losses incurred and, particularly, since they were interested in ironing out any repeated mechanical failures, which might be the cause of crashes. That very day, probably within 15 hours of the incident occurring, they noted that there had indeed been a crash the night before. The minutes of the conference state, quite baldly:_x000a__x000a_Crashed:_x000a_1 Lancaster of 617 Squadron and 1 Mosquito of 139 Squadron are believed to have collided N.E. of Cromer. No survivors yet reported. (National Archives: AIR 24/259) _x000a_According to the records, one Mosquito of 139 Squadron, DZ598, had been recorded as ‘did not return’, as nothing had been heard from it after it took off from Wyton in Cambridgeshire at 1936 hours on 14 September. The pilot was Flt Lt M W Colledge and the navigator Flg Off G L Marshall._x000a__x000a_Unfortunately this is where the trail goes cold because the 139 Squadron records are not very informative. The RAF Wyton ORB gives a little more detail about the raid:_x000a__x000a_This trip was made unusually difﬁcult by heavy cumulonimbus, which caused several crews to return early and made the operation longer and more arduous for those who pressed on to the target. _x000a_F/L Colledge did not return; nothing was heard of him after take-off. (National Archives: AIR 27/960) _x000a_There is no further information about what happened to Flt Lt Colledge’s Mosquito. As nothing had been heard from him after take-off, and no wreckage was ever found, it has always been assumed that he was lost over the sea on the outward trip. However, it is possible that his radio failed, but he decided to press on to Berlin regardless. And, on the way home, his aircraft collided with David’s. _x000a__x000a_It’s certainly plausible. If Colledge had gone onto Berlin, he would have been coming back across the North Sea between 0030 and 0100, and his route from the northern end of Texel Island off the Dutch coast to landfall at Cromer would have intersected with the 617 Squadron Lancasters’ route, which was due to take them from Coningsby to landfall on the Dutch coast just north of Petten. Plotted out on a map, the intersection point is very close to where we know the accident occurred._x000a__x000a_We will never know for certain what caused David Maltby's final crash. But many people would agree with his uncle, Aubrey Hatfeild, who had himself been an RFC pilot in the First World War. David was too experienced a pilot to make a mistake while turning an aircraft around, even one laden down by a new six ton bomb. Aubrey told other family members during the war that a Mosquito 'which shouldn't have been there' was involved in the crash. And there is some evidence in the official files which backs him up. _x000a__x000a_© Charles Foster 2008. _x000a_Many thanks to Len Cairns for help on this article. _x000a_http://www.breakingthedams.com/lastflight.html Missing (Berlin) 15.9.43 (Air Britain Serials)"/>
    <x v="0"/>
    <x v="13"/>
    <m/>
    <m/>
    <x v="4"/>
    <m/>
    <m/>
    <n v="9"/>
    <x v="23"/>
    <x v="0"/>
    <n v="1"/>
    <s v="Front-Line"/>
    <x v="15"/>
    <x v="0"/>
    <n v="1"/>
  </r>
  <r>
    <n v="5927"/>
    <s v="HK123"/>
    <x v="2"/>
    <n v="85"/>
    <x v="0"/>
    <x v="2"/>
    <n v="15"/>
    <s v="September"/>
    <x v="2"/>
    <d v="1943-09-15T00:00:00"/>
    <x v="0"/>
    <s v="5.09.1943 Interception 85 from West Malling hit by return fire of Ju88 KG6, crew baled out. near Tenterden, Kent pm (FCL). F/O ER Hedgecoe ok, Sgt JR Whitham ok, cv at Marshalls(Cambridge), delivered as NF 10.02.43-14.07.43 Apparently damaged by return fire from Ju88 and abandoned Tenterden Kent 15.9.43 (Air Britain Serials) 15.09.43 85 Sqn. HK123 Whilst firing at a Ju 88 the pilot heard a noise similar to that of perspex blowing in, they were in fact hit by return fire from the Ju 88. Unable to make base, the crew baled out and the aircraft crashed at Tenterden, Kent. The Ju(Mosquito Crash Log)"/>
    <x v="0"/>
    <x v="21"/>
    <s v="KG 6"/>
    <s v="KG 6"/>
    <x v="0"/>
    <s v="Besatzung"/>
    <m/>
    <n v="9"/>
    <x v="23"/>
    <x v="0"/>
    <n v="1"/>
    <s v="Front-Line"/>
    <x v="13"/>
    <x v="2"/>
    <n v="1"/>
  </r>
  <r>
    <n v="7604"/>
    <s v="HK203"/>
    <x v="2"/>
    <n v="488"/>
    <x v="0"/>
    <x v="2"/>
    <n v="15"/>
    <s v="September"/>
    <x v="2"/>
    <s v="15/16 September 1943"/>
    <x v="1"/>
    <s v="Jimmy Rawnsley describes the incident, as a collision, He 111 and Mosquito crashed together. GUNN, Flt Lt James Athol, NZ402866, RNZAF - Mosquito Pilot 488 Sqn, RNZAF - 15 Sep 1943 (Age 23); England. 15.09.1943 Interception Patrol 488 RNZAF from Bradwell Bay crashed by return fire from He111. probably off Foreness, no trace pm (FCL). F/L JA Gunn RAAF +, F/O J Affleck RAF +, bodies washed ashore later, no known graves, cv at Marshalls(Cambridge), delivered as NF 10.02.43-14.07.43. Mosquito, by Sharp &amp; Bowyer, states the loss on an He 111 was most unlikely - may have been a Do 217. Lewis Brandon also briefly describes the incident in his memoirs, &quot;Night Flyer&quot;. Shot down by return fire from He111 15.9.43 (Air Britain Serials) 15.09.43 488 Sqn. HK203 Missing with two crew members after shooting down an He.111 north of Bradwell Bay. (Mosquito Crash Log)  Sadly 15/ix/43 saw the first casualties of Broody’s tour. Jimmy Gunn and Jock Affleck were killed during an exchange of fire with a Heinkel bomber. Leslie Hunt recalls in his history of 488 Squadron “Defence until Dawn” that Gunn and Affleck’s hunt for the enemy aircraft was being monitored on the radio in dispersal. There was enthusiasm all round as Gunn first engaged the target. The Heinkel’s loss was witnessed by airmen at a coastal Radar station, and the news passed back to 488′s dispersal to great excitement. Sadly, nothing further was heard from Gunn, and it soon became aparent that they would not return. (http://broodyswar.wordpress.com/2013/09/)"/>
    <x v="0"/>
    <x v="13"/>
    <m/>
    <m/>
    <x v="4"/>
    <m/>
    <m/>
    <n v="9"/>
    <x v="23"/>
    <x v="0"/>
    <n v="1"/>
    <s v="Front-Line"/>
    <x v="42"/>
    <x v="2"/>
    <n v="1"/>
  </r>
  <r>
    <n v="110"/>
    <s v="DD678"/>
    <x v="5"/>
    <s v="23/51OTU/60OTU"/>
    <x v="0"/>
    <x v="7"/>
    <n v="16"/>
    <s v="September"/>
    <x v="2"/>
    <s v="16 September 1943"/>
    <x v="0"/>
    <s v="WILMOT, Peter Royce - (Flying Officer); Service Number - 421593; File type - Casualty - Repatriation; Aircraft - Mosquito II DD678; Plaqce - Shawbury, Shropshire, United Kingdom; Date - 16 September 1943 Barcode 1082597 (NAA) Dived into ground nr Shawbury 16.9.43 (Air Britain Serials) 16.09.43 60 OTU. DD678 Crashed and burnt out after stalling on a steep turn at Stone House Farm, near Shawbury, Salop. (Mosquito Crash Log)   31-08-43 P/O P R Wilot RAAF (P) arrived from No.12 A.F.U. for training but was not crewed up..  16-09-43   A fatal accident occured near Shawbury, involving Mosquito DD678 (Pilot F/O P R Wilmot RAAF). F/O Wilmot had been engaged in local formation flying with another aircraft after which he made a few steep turns, resulting finally in a vertical dive.  (60 OTU ORB quoted at http://www.rafcommands.com/forum/showthread.php?11200-Pilot-Navigator-photo-paydirt"/>
    <x v="2"/>
    <x v="2"/>
    <s v="Stalled"/>
    <m/>
    <x v="2"/>
    <m/>
    <m/>
    <n v="9"/>
    <x v="23"/>
    <x v="0"/>
    <n v="1"/>
    <s v="Support Unit"/>
    <x v="29"/>
    <x v="0"/>
    <n v="3"/>
  </r>
  <r>
    <n v="5261"/>
    <s v="HJ717"/>
    <x v="6"/>
    <s v="301FTU/23"/>
    <x v="1"/>
    <x v="5"/>
    <n v="16"/>
    <s v="September"/>
    <x v="2"/>
    <d v="1943-09-16T00:00:00"/>
    <x v="0"/>
    <s v="Crashed at Lecce 16 September 1943, crew OK (ORB). Missing 18.9.43 NFD (Air Britain Serials) Possibly crash-landed near Lecce, Sergeant Shattock and Coley both OK after engine failure. (The Red Eagles)"/>
    <x v="0"/>
    <x v="8"/>
    <m/>
    <m/>
    <x v="4"/>
    <m/>
    <m/>
    <n v="9"/>
    <x v="23"/>
    <x v="0"/>
    <n v="1"/>
    <s v="Front-Line"/>
    <x v="6"/>
    <x v="0"/>
    <n v="2"/>
  </r>
  <r>
    <n v="3828"/>
    <s v="HJ827"/>
    <x v="6"/>
    <n v="410"/>
    <x v="0"/>
    <x v="5"/>
    <n v="16"/>
    <s v="September"/>
    <x v="2"/>
    <s v="16/17 September 1943"/>
    <x v="1"/>
    <s v="16.09.1943 Intruder Sortie 410 Sqn to Melun F from Coleby Grange . Lost without trace (FCL). F/O JE Fisher RCAF +, Sgt D Ridgway RCAF +, both buried at Pont-Audemer Cem 16/17 September 1943 FCWDv4. Took off 20.48 (http://bb.1asphost.com/lesbutler/tony/tonywood.htm) One crew was lost, P/O J.E. Fisher and Sgt. D. Ridgeway(***) (RAF), who failed to return from a sortie to the Melun area on the night of the 16th, when the last Mosquito VI sorties were made.(10) These aircraft were then transferred 11 and both ranger and flower operations ceased. In their place the Squadron prepared to undertake &quot;Mahmoud&quot; sorties, or offensive patrols over specific points in search for enemy aircraft. For this purpose two specially equipped Mosquito IIs were to be kept at readiness each night._x000a__x000a_(***) Webmaster's Notes: Could not find any reference to this aviator on the Commonwealth War Graves Commission MH - CORRECT SPELLING IS RIDGWAY._x000a__x000a_(10) Two crews from another squadron on their return from France that night reported seeing an aircraft shot down in flames by flak and cannon fire near Beaumone le Roger. The location and time agreed with the flight plan of the missing Cougar aircraft. (http://www.rcaf.com/410squadron/410eng1-3.htm) Missing from night intruder to Melun 17.9.43 (Air Britain Serials)"/>
    <x v="0"/>
    <x v="1"/>
    <m/>
    <m/>
    <x v="1"/>
    <m/>
    <m/>
    <n v="9"/>
    <x v="23"/>
    <x v="0"/>
    <n v="1"/>
    <s v="Front-Line"/>
    <x v="19"/>
    <x v="0"/>
    <n v="1"/>
  </r>
  <r>
    <n v="4704"/>
    <s v="KB178"/>
    <x v="13"/>
    <s v="36 OTU"/>
    <x v="2"/>
    <x v="7"/>
    <n v="17"/>
    <s v="September"/>
    <x v="2"/>
    <d v="1943-09-17T00:00:00"/>
    <x v="0"/>
    <s v="F/O A.J. Rutherford (Pilot) and P/O T.A. Pittock (Observer) were killed when Mosquito KB178 crashed at approx. 1145 hours, 3.5 miles S.E. Hampden. Bridgetown, NS. PITTOCK, Trevor Alfred  RAF  GB153254  Pilot Officer, RUTHERFORD, Allan James  RAAF  AUS413900  Flying Officer. (http://www.rootsweb.ancestry.com/~nbpennfi/penn8b1RollOfHonour_No36OTU_TrainingCasualties.htm)RCAF Accident Hampdon NS .43 (Air Britain Serials)"/>
    <x v="2"/>
    <x v="2"/>
    <s v="Not stated"/>
    <m/>
    <x v="2"/>
    <m/>
    <m/>
    <m/>
    <x v="23"/>
    <x v="1"/>
    <n v="1"/>
    <s v="Support Unit"/>
    <x v="41"/>
    <x v="1"/>
    <n v="1"/>
  </r>
  <r>
    <n v="3919"/>
    <s v="DZ428"/>
    <x v="4"/>
    <n v="139"/>
    <x v="0"/>
    <x v="8"/>
    <n v="17"/>
    <s v="September"/>
    <x v="2"/>
    <s v="17/18 September 1943"/>
    <x v="1"/>
    <s v="17.09.1943 2022 139 to Berlin from Wyton returned to base, damaged beyond repair. Wyton 0039 (BCL). P/O BRJ Hay ok, F/S BC Kemp ok, &quot;Target for Tonight&quot; by Denys Braithwaite says this was S-Sugar, with Joe Patient and Sgt. Gilroy as crew. Good account of return to base. Hit by flak at 27,000 feet but continued on and bombed, further hit by flak. On descending attacked by two fighters, given as Fw 190s, shook these off by diving to 200 feet. Belly-landed at Manston, then struck by a Typhoon, which cut the Mosquito in half (Mosquito) Lost 17.9.43 NFD (Air Britain Serials)"/>
    <x v="1"/>
    <x v="5"/>
    <m/>
    <m/>
    <x v="0"/>
    <m/>
    <m/>
    <n v="9"/>
    <x v="23"/>
    <x v="0"/>
    <n v="1"/>
    <s v="Front-Line"/>
    <x v="15"/>
    <x v="0"/>
    <n v="1"/>
  </r>
  <r>
    <n v="3529"/>
    <s v="HJ790"/>
    <x v="6"/>
    <n v="605"/>
    <x v="0"/>
    <x v="5"/>
    <n v="22"/>
    <s v="September"/>
    <x v="2"/>
    <s v="22/23 September 1943"/>
    <x v="1"/>
    <s v="23.9.1943 Intruder Sortie 605 to Ardorf from Castle Camps . Lost without trace night (FCL). F/O KH Dacre DFC +, Sgt SR Didsbury DFM +, no further info 22.09.43 Ofw. Fleischmann 7./JG 301 Mosquito  Oldenburg: 200 m. 24.00 Film C. 2031/II Anerk: Nr.1 - Appears to have taken off on the 23rd according to Markus, however http://bb.1asphost.com/lesbutler/tony/tonywood.htm gives this as 22/23 September. Another source has this on 605 Squadron as UP-R. F/O Kenneth Fraser Dacre (pilot), 126951, DFC (LG #36207, Oct 8, 1943/S5 of Oct 12, pg 4501), KIA, September 23, 1943, Mosquito VI HJ790 'R'. (Frank Olynyk on 12 O'Clock High Board) Took off 21.00 (http://bb.1asphost.com/lesbutler/tony/tonywood.htm) Oldenburg is a good deal southeast of Ardorf. Also time seems too late in the evening for the Mossie still to have been hanging around. However, Dacre and Didsbury are buried in Sage - &quot;Sage is a village 24 kilometres south of Oldenburg&quot; according to the CWGC. Also note a JG 300 loss on the same date in the same area - 1943.09.22 Oldenburg Fleischmann Fw. Leodega Me 109G-6 20382, III. (III.) JG 300 (11), WIA on 22.9.43 in Luftkampf, Oldenburg 100% Prien &amp; Rodeike, JG 1 &amp; 11, p.619 txt. Missing (Ardorf) 23.9.43 (Air Britain Serials)"/>
    <x v="0"/>
    <x v="0"/>
    <s v="7./JG 301"/>
    <s v="JG 301"/>
    <x v="0"/>
    <s v="Fleischmann"/>
    <m/>
    <n v="9"/>
    <x v="23"/>
    <x v="0"/>
    <n v="1"/>
    <s v="Front-Line"/>
    <x v="22"/>
    <x v="0"/>
    <n v="1"/>
  </r>
  <r>
    <n v="4777"/>
    <s v="HX818"/>
    <x v="12"/>
    <n v="418"/>
    <x v="0"/>
    <x v="5"/>
    <n v="22"/>
    <s v="September"/>
    <x v="2"/>
    <s v="22/23 September 1943"/>
    <x v="1"/>
    <s v="23.09.1943 Intruder Sortie 418 to Hopsten airfield from Ford hit enemy aircraft debris, on return to UK wing caught fire, crew baled out, only pilot rescued. over sea, no trace night (FCL). S/L CC Moran ok, F/S GV Rogers +, Rogers no known grave Taken on strength from De Havilland, 23 July 1943. Lost at sea, 22 September 1943. TH-P, letter on list dated 2 September 1943. (Hugh Halliday) Damaged by night fighter Hannover engine caught fire abandoned 20m E of Manston 23.9.43 (Air Britain Serials) Charlie Moran blew up a kite as it circled an airfield. So close was he to his victim that the explosion seriously damaged the Mosquito and threw it out of control. Righting his machine with difficulty, Moran limped homewards to within 25 miles of the English Coast where the Mossie caught fire and he and his observer, FS G. V. Rogers, were forced to bale out. Three hours later Moran was picked up by A/S/R launches, but an intensive search found no trace of Rogers. On his return Moran reported: On trying to jettison the door the bottom hinge stuck and Rogers had considerable difficulty in getting it clearthe aircraft was then flying on one engine and very difficult to control. He finally kicked the door free and baled out head first at about 3,000 ft. He appeared to leave the aircraft quite freely. After giving a further transmission for a fix I endeavoured to get out of my seat, but some part of my harness got caught and while I was trying to free myself the aircraft got out of control and lost height to about 1,000 ft. I got back into my seat, pulled the stick back and the aircraft rocketed up with the port wing well down. I then got clear and, keeping my right hand on the stick as long as possible, I turned on my stomach and left the aircraft without difficulty feet first. The parachute opened without any trouble and after stopping a bit of sway I made a good landing on the sea. I did not release my harness until I had made sure I had a good grip on the dinghy lanyard. Before climbing into the dinghy I only half filled it and let it inflate fully round me while I was seated inside. I then collapsed, and when I came to I found that the parachute was pulling one end of the dinghy down. I released the lanyard and threw the floating torch into the sea. It lighted satisfactorily and remained on until I was finally rescued. (The RCAF Overseas - The Fifth Year)"/>
    <x v="0"/>
    <x v="22"/>
    <m/>
    <m/>
    <x v="4"/>
    <m/>
    <m/>
    <n v="9"/>
    <x v="23"/>
    <x v="0"/>
    <n v="1"/>
    <s v="Front-Line"/>
    <x v="30"/>
    <x v="0"/>
    <n v="1"/>
  </r>
  <r>
    <n v="7670"/>
    <s v="LR405"/>
    <x v="14"/>
    <n v="540"/>
    <x v="0"/>
    <x v="0"/>
    <n v="24"/>
    <s v="September"/>
    <x v="2"/>
    <s v="24 September 1943"/>
    <x v="0"/>
    <s v="24.09.43 Uffz. Rudolf Rauhaus: 4 5./JG 1 Mosquito  05 Ost S/FN-7: 9.700 m. [E. Zwolle] 18.12 Film C. 2031/II Anerk: Nr. - Wreck recovered from Genemuiden in 1993. Genemuiden (Kamperzeedijk) (http://www.nimh.nl/nl/images/1943%20sec_tcm5-7284.pdf) Missing 24.9.43 (Air Britain Serials) _x000a__x000a_Name: PEEK, ERNEST PERCY HENRY _x000a_Initials: E P H _x000a_Nationality: United Kingdom _x000a_Rank: Flight Sergeant (Pilot) _x000a_Regiment/Service: Royal Air Force Volunteer Reserve _x000a_Unit Text: 540 Sqdn. _x000a_Age: 23 _x000a_Date of Death: 24/09/1943 _x000a_Service No: 1375401 _x000a_Additional information: Son of Percy Thomas Peek and Bertha E. Peek, of Walthamstow, Essex. _x000a_Casualty Type: Commonwealth War Dead _x000a_Grave/Memorial Reference: Plot A. Row 1. Grave 3. _x000a_Cemetery: ZWOLLERKERSPEL (VOORST) GENERAL CEMETERY _x000a__x000a_Name: WILLIAMS, JAMES HENRY _x000a_Initials: J H _x000a_Nationality: United Kingdom _x000a_Rank: Pilot Officer (Nav.) _x000a_Regiment/Service: Royal Air Force Volunteer Reserve _x000a_Unit Text: 540 Sqdn. _x000a_Age: 23 _x000a_Date of Death: 24/09/1943 _x000a_Service No: 148816 _x000a_Additional information: Son of James Henry and Irene Amanda Williams; husband of Constance Ruth Williams, of Stourbridge, Worcestershire. _x000a_Casualty Type: Commonwealth War Dead _x000a_Grave/Memorial Reference: Plot A. Row 1. Grave 4. _x000a_Cemetery: ZWOLLERKERSPEL (VOORST) GENERAL CEMETERY _x000a__x000a_(CWGC)"/>
    <x v="0"/>
    <x v="5"/>
    <s v="5./JG 1"/>
    <s v="JG 1"/>
    <x v="0"/>
    <s v="Rauhaus"/>
    <m/>
    <n v="9"/>
    <x v="23"/>
    <x v="0"/>
    <n v="1"/>
    <s v="Front-Line"/>
    <x v="16"/>
    <x v="0"/>
    <n v="1"/>
  </r>
  <r>
    <n v="2509"/>
    <s v="HJ658"/>
    <x v="2"/>
    <s v="307/264/307"/>
    <x v="0"/>
    <x v="5"/>
    <n v="25"/>
    <s v="September"/>
    <x v="2"/>
    <s v="25 September 1943"/>
    <x v="0"/>
    <s v="25.09.1943 Instep Patrol 307 to Bay of Biscay from Predannack hit by return fire from Ju88. Lost without trace (FCL). F/S LJ Loundes +, F/S I Cotton +, no further info 25-Sep-43. Mosquito VI HJ658. F/Sgt L. Loundes KIA / F/Sgt I. Cotton KIA. Instep: hit by return fire from Ju88, failed to return. 25-Sep-43. Mosquito VI HJ658. F/Sgt L. Loundes KIA / F/Sgt I. Cotton KIA. Instep: hit by return fire from Ju88, failed to return. Tony Woods' lists: 25.09.43 Uffz. Reuter 15./KG 40 Mosquito  14 West N/6639: 1.000 m. 17.46 Film C. 2031/II Anerk: Nr. -, 25.09.43 Ofw. Kurt Gaebler 15./KG 40 Mosquito  - - Reference: CG MSS f. 217 Flight Sergeant Ivor Cotton, R.A.F.V.R., 307 (Polish) Squadron, who was lost on 25th September 1943 over the Bay of Biscay with F/Sgt. L.J. Lowndes in an encounter between their Mosquito and a number of Ju88s? It appears that he may have been a fairly recent arrival at 307. (Chris M on RAF Commands Forum) 26.9.43 (Air Britain Serials)"/>
    <x v="0"/>
    <x v="21"/>
    <s v="15./KG 40"/>
    <s v="KG 40"/>
    <x v="0"/>
    <s v="Gaebler"/>
    <m/>
    <n v="9"/>
    <x v="23"/>
    <x v="0"/>
    <n v="1"/>
    <s v="Front-Line"/>
    <x v="21"/>
    <x v="0"/>
    <n v="3"/>
  </r>
  <r>
    <n v="517"/>
    <s v="LR439"/>
    <x v="14"/>
    <s v="ME/60 SAAF"/>
    <x v="1"/>
    <x v="0"/>
    <n v="25"/>
    <s v="September"/>
    <x v="2"/>
    <d v="1943-09-25T00:00:00"/>
    <x v="0"/>
    <s v="I am searching information about a Mosquito PR of 60 SAAF Sqdn crashed in North Italy on 25 September 1943, maybe due to mechanical failure. According to the witness, the pilot Captain David J Maree, Service No. 21417V, died in the crash another airman parachuted safely. After the war the remains of the pilot were buried in the Bologna war cemetery. Does anyone have any details about the aircraft and crew? (Carlo) Mosquito IX, LR439 The crew were; 21417V. Capt David Jacobus Maree, DFC, SAAF. Pilot +, 205877V. Lt I.H. Lawrie, SAAF. Nav +, This is what little I have, taken from 60 SAAF ORB. Took off Ariana, Tunisia. On a Reconnaissance to assess bomb damage on Bolzano and Bologna. Missing. The crew are buried in Bologna War Cemetery, Italy. (Pel Temple) (http://www.rafcommands.com/forum/showthread.php?t=896) SOC 1.10.43 as lost on operations (Air Britain Serials)"/>
    <x v="3"/>
    <x v="4"/>
    <m/>
    <m/>
    <x v="3"/>
    <m/>
    <m/>
    <n v="9"/>
    <x v="23"/>
    <x v="0"/>
    <n v="1"/>
    <s v="Front-Line"/>
    <x v="34"/>
    <x v="0"/>
    <n v="2"/>
  </r>
  <r>
    <n v="1649"/>
    <s v="W4057"/>
    <x v="15"/>
    <s v="AAEE/Mkrs"/>
    <x v="0"/>
    <x v="14"/>
    <n v="26"/>
    <s v="September"/>
    <x v="2"/>
    <s v="26 September 1943"/>
    <x v="0"/>
    <s v="SOC 26.9.43 (Air Britain Serials)"/>
    <x v="4"/>
    <x v="3"/>
    <m/>
    <m/>
    <x v="2"/>
    <m/>
    <m/>
    <n v="9"/>
    <x v="23"/>
    <x v="0"/>
    <n v="1"/>
    <s v="Support Unit"/>
    <x v="44"/>
    <x v="0"/>
    <n v="2"/>
  </r>
  <r>
    <n v="3490"/>
    <s v="HX852"/>
    <x v="12"/>
    <n v="264"/>
    <x v="0"/>
    <x v="5"/>
    <n v="27"/>
    <s v="September"/>
    <x v="2"/>
    <s v="27/28 September 1943"/>
    <x v="1"/>
    <s v="27.09.1943 Intruder Sortie 264 to Rheine from Predannack . Lost without trace (FCL). F/O Denis Leslie West MiA, F/S Peter Eric Gilbert Utton +, no further information 27/28 September 1943 from FCWD v 4. Took off 19.40 (http://bb.1asphost.com/lesbutler/tony/tonywood.htm) Missing from night intruder mission 28.9.43 (Air Britain Serials) Both crew members remembered on Runnymede. A German single-seat nightfighter reported having been in combat with a British aircraft near Zandvoort: 27./28.09.43: Fw. Chanteleau, Herbert (9./JG 300) FSA, wounded, Bf 109 G-6, 26039, near Overdeen, 6 km NE Zandvoort (NL). Combat with night fighter, baled out, aircraft 100% damage. MH wonders if the 264 aircraft may have been damaged in this combat, perhaps by debris, and later crashed in the North Sea.  Chantelau's account in &quot;Jagdgeschwader 300 Wilde Sau&quot; suggests he was over the north sea at the Dutch coast, heading east when he was shot down by a hail of tracers, having taken off at 23:00 to chase Mosquito bombers which were heading home from Brunswick."/>
    <x v="0"/>
    <x v="22"/>
    <m/>
    <m/>
    <x v="4"/>
    <m/>
    <m/>
    <n v="9"/>
    <x v="23"/>
    <x v="0"/>
    <n v="1"/>
    <s v="Front-Line"/>
    <x v="10"/>
    <x v="0"/>
    <n v="1"/>
  </r>
  <r>
    <n v="1590"/>
    <s v="DZ690"/>
    <x v="2"/>
    <s v="151/456"/>
    <x v="0"/>
    <x v="2"/>
    <n v="29"/>
    <s v="September"/>
    <x v="2"/>
    <s v="29 September 1943"/>
    <x v="0"/>
    <s v="Served with 456 Sqn 01/43 to 29/09/43, under RAF control. Crashed 29/09/43, killed were Flt Griffiths &amp; Cpl BLakeley. (Brian Fillery's website) Spun after high speed stall and engine detached Colerne 29.9.43 (Air Britain Serials) 09.09.43 456 Sqn. DZ690 Aircraft got into a spin and crashed at Colerne aerodrome, two killed. (Mosquito Crash Log)  P/O Ernest Hamilton GRIFFITH RAAF., AUS26160 Cpl William Henry BLAKELEY RAAF"/>
    <x v="2"/>
    <x v="3"/>
    <s v="Stalled"/>
    <m/>
    <x v="2"/>
    <m/>
    <m/>
    <n v="9"/>
    <x v="23"/>
    <x v="0"/>
    <n v="1"/>
    <s v="Front-Line"/>
    <x v="20"/>
    <x v="0"/>
    <n v="2"/>
  </r>
  <r>
    <n v="1308"/>
    <s v="LR506"/>
    <x v="11"/>
    <s v="109/105"/>
    <x v="0"/>
    <x v="8"/>
    <n v="29"/>
    <s v="September"/>
    <x v="2"/>
    <s v="29 September 1943"/>
    <x v="0"/>
    <s v="29.09.1943 1859 105 to Bochum from Marham on return. 1mile NW West Rayham airfield, Norfolk (BCL). Lt FM Fisher DFC ok, P/O L Hogan +, Flew into ground descending in cloud 1m NW of West Raynham returning from Bochum 29.9.43 DBF (Air Britain Serials) 29.09.43- 105 Sqn. LR506 After breaking cloud aircraft struck ground two-thirds of a mile N.W. of West Raynham village. (Mosquito Crash Log)"/>
    <x v="2"/>
    <x v="7"/>
    <s v="Terrain"/>
    <m/>
    <x v="2"/>
    <m/>
    <m/>
    <n v="9"/>
    <x v="23"/>
    <x v="0"/>
    <n v="1"/>
    <s v="Front-Line"/>
    <x v="4"/>
    <x v="0"/>
    <n v="2"/>
  </r>
  <r>
    <n v="3611"/>
    <s v="HJ823"/>
    <x v="6"/>
    <n v="418"/>
    <x v="0"/>
    <x v="5"/>
    <n v="29"/>
    <s v="September"/>
    <x v="2"/>
    <s v="29/30 September 1943"/>
    <x v="1"/>
    <s v="30.09.1943 Intruder Sortie 418 to Bochum area from Ford on return hit balloon, crashed. on the beach at Dover (FCL). F/O DD Johnston +, F/O DF Dwyer +, no further info Taken on strength at 418 Sqn. from De Havilland, 6 July 1943; written off after flying into Dover balloon barrage, 29 September 1943; F/L D.D. Johnston and F/O F.D. Dwyer killed. TH-L, letter obtained from list dated 2 September 1943, 29/30 September 1943 FCWDv4 Hit balloon cable and crashed on seashore Dover Kent 30.9.43 (Air Britain Serials) 29.09.43- 418 Sqn. HJ823 Aircraft hit balloon cable while trying to keep ground in sight through haze, but crashed on shore near Dover. (Mosquito Crash Log)"/>
    <x v="2"/>
    <x v="7"/>
    <s v="Hit cable"/>
    <m/>
    <x v="2"/>
    <m/>
    <m/>
    <n v="9"/>
    <x v="23"/>
    <x v="0"/>
    <n v="1"/>
    <s v="Front-Line"/>
    <x v="30"/>
    <x v="0"/>
    <n v="1"/>
  </r>
  <r>
    <n v="51"/>
    <s v="DD608"/>
    <x v="2"/>
    <s v="151/410"/>
    <x v="0"/>
    <x v="2"/>
    <n v="0"/>
    <s v="October"/>
    <x v="2"/>
    <s v="0 October 1943"/>
    <x v="0"/>
    <s v="To 4231M 10.43 (Air Britain Serials)"/>
    <x v="4"/>
    <x v="3"/>
    <m/>
    <m/>
    <x v="2"/>
    <m/>
    <m/>
    <n v="10"/>
    <x v="13"/>
    <x v="0"/>
    <n v="1"/>
    <s v="Front-Line"/>
    <x v="19"/>
    <x v="0"/>
    <n v="2"/>
  </r>
  <r>
    <n v="7293"/>
    <s v="DD613"/>
    <x v="2"/>
    <s v="151/RAE/151"/>
    <x v="0"/>
    <x v="2"/>
    <n v="0"/>
    <s v="October"/>
    <x v="2"/>
    <s v="0 October 1943"/>
    <x v="0"/>
    <s v="To 4109M 9.43 (Air Britain Serials)"/>
    <x v="4"/>
    <x v="3"/>
    <m/>
    <m/>
    <x v="2"/>
    <m/>
    <m/>
    <n v="10"/>
    <x v="13"/>
    <x v="0"/>
    <n v="1"/>
    <s v="Front-Line"/>
    <x v="8"/>
    <x v="0"/>
    <n v="3"/>
  </r>
  <r>
    <n v="508"/>
    <s v="DD633"/>
    <x v="2"/>
    <s v="264/157"/>
    <x v="0"/>
    <x v="2"/>
    <n v="0"/>
    <s v="October"/>
    <x v="2"/>
    <s v="0 October 1943"/>
    <x v="0"/>
    <s v="To 4106M 9.43 (Air Britain Serials)"/>
    <x v="4"/>
    <x v="3"/>
    <m/>
    <m/>
    <x v="2"/>
    <m/>
    <m/>
    <n v="10"/>
    <x v="13"/>
    <x v="0"/>
    <n v="1"/>
    <s v="Front-Line"/>
    <x v="3"/>
    <x v="0"/>
    <n v="2"/>
  </r>
  <r>
    <n v="1070"/>
    <s v="DD735"/>
    <x v="2"/>
    <s v="264/60OTU/141"/>
    <x v="0"/>
    <x v="2"/>
    <n v="0"/>
    <s v="October"/>
    <x v="2"/>
    <s v="0 October 1943"/>
    <x v="0"/>
    <s v="Tailplane incidence &amp;stick load trials at DH To 4227M 10.43 (Air Britain Serials)"/>
    <x v="4"/>
    <x v="3"/>
    <m/>
    <m/>
    <x v="2"/>
    <m/>
    <m/>
    <n v="10"/>
    <x v="13"/>
    <x v="0"/>
    <n v="1"/>
    <s v="Front-Line"/>
    <x v="45"/>
    <x v="0"/>
    <n v="3"/>
  </r>
  <r>
    <n v="5970"/>
    <s v="DD757"/>
    <x v="2"/>
    <n v="25"/>
    <x v="0"/>
    <x v="2"/>
    <n v="0"/>
    <s v="October"/>
    <x v="2"/>
    <s v="0 October 1943"/>
    <x v="0"/>
    <s v="To 4242M 10.43 (Air Britain Serials)"/>
    <x v="4"/>
    <x v="3"/>
    <m/>
    <m/>
    <x v="2"/>
    <m/>
    <m/>
    <n v="10"/>
    <x v="13"/>
    <x v="0"/>
    <n v="1"/>
    <s v="Front-Line"/>
    <x v="14"/>
    <x v="0"/>
    <n v="1"/>
  </r>
  <r>
    <n v="6683"/>
    <s v="DD738"/>
    <x v="2"/>
    <s v="85/25"/>
    <x v="0"/>
    <x v="2"/>
    <n v="2"/>
    <s v="October"/>
    <x v="2"/>
    <s v="2 October 1943"/>
    <x v="0"/>
    <s v="Collided with HJ713 and crashed at Holme Lane, Shiptonthorpe (Dave W on RAF Commands Forum) Collided with HJ713 and crashed Thorpe Salop. 2.10.43 (Air Britain Serials) 02.10.43 25 Sqn. DD738 After a mid-air collision with HJ713 which killed four people, the aircraft crashed at Holme Lane, Shiptonthorpe, near Market Weighton.(Mosquito Crash Log)"/>
    <x v="2"/>
    <x v="3"/>
    <s v="Collision"/>
    <m/>
    <x v="2"/>
    <m/>
    <m/>
    <n v="10"/>
    <x v="13"/>
    <x v="0"/>
    <n v="1"/>
    <s v="Front-Line"/>
    <x v="14"/>
    <x v="0"/>
    <n v="2"/>
  </r>
  <r>
    <n v="3896"/>
    <s v="HJ713"/>
    <x v="2"/>
    <n v="25"/>
    <x v="0"/>
    <x v="2"/>
    <n v="2"/>
    <s v="October"/>
    <x v="2"/>
    <s v="2 October 1943"/>
    <x v="0"/>
    <s v="Crash location Shiptonthorpe, Yorkshire (Dave W on RAF Commands Forum) Collided with DD738 nr Market Weighton and crashed Shipton Thorpe Yorks. 2.10.43 (Air Britain Serials) 02.10.43 25 Sqn. HJ713 After a mid-air collision with DD738 which killed four people, the aircraft crashed at Holme Lane, Shiptonthorpe, near Market Weighton.(Mosquito Crash Log)"/>
    <x v="2"/>
    <x v="3"/>
    <s v="Collision"/>
    <m/>
    <x v="2"/>
    <m/>
    <m/>
    <n v="10"/>
    <x v="13"/>
    <x v="0"/>
    <n v="1"/>
    <s v="Front-Line"/>
    <x v="14"/>
    <x v="0"/>
    <n v="1"/>
  </r>
  <r>
    <n v="2204"/>
    <s v="DK320"/>
    <x v="4"/>
    <s v="1PRU/540/8OTU"/>
    <x v="0"/>
    <x v="7"/>
    <n v="4"/>
    <s v="October"/>
    <x v="2"/>
    <s v="4 October 1943"/>
    <x v="0"/>
    <s v="06.10.43 DK 320 8 OTU Accident Ltn. Arve Braathen (+) &amp; Ltn. Nils Romnæs (+) Aircraft was on a low level navigation exercise. Aircraft coded 99. Part of fuselage washed ashore at Sullom Voe, Shetlands. (http://www.luftwaffe.no/Table2.htm) Missing from low-level navex 4.10.43 (Air Britain Serials) 06.10.43 8 OTU. DK320 FTR over Shetlands, part of fuselage washed ashore near Sullom Voe, aircraft was coded '99'. (Mosquito Crash Log)"/>
    <x v="2"/>
    <x v="2"/>
    <s v="Sea"/>
    <m/>
    <x v="2"/>
    <m/>
    <m/>
    <n v="10"/>
    <x v="13"/>
    <x v="0"/>
    <n v="1"/>
    <s v="Support Unit"/>
    <x v="37"/>
    <x v="0"/>
    <n v="3"/>
  </r>
  <r>
    <n v="4700"/>
    <s v="HJ974"/>
    <x v="10"/>
    <m/>
    <x v="2"/>
    <x v="9"/>
    <n v="8"/>
    <s v="October"/>
    <x v="2"/>
    <s v="8 October 1943"/>
    <x v="0"/>
    <s v="To RCAF 8.10.43 (Air Britain Serials)"/>
    <x v="5"/>
    <x v="3"/>
    <m/>
    <m/>
    <x v="2"/>
    <m/>
    <m/>
    <n v="10"/>
    <x v="13"/>
    <x v="0"/>
    <n v="1"/>
    <s v="Support Unit"/>
    <x v="17"/>
    <x v="2"/>
    <n v="1"/>
  </r>
  <r>
    <n v="905"/>
    <s v="HK120"/>
    <x v="2"/>
    <n v="85"/>
    <x v="0"/>
    <x v="2"/>
    <n v="8"/>
    <s v="October"/>
    <x v="2"/>
    <s v="8/9 October 1943"/>
    <x v="1"/>
    <s v="09.10.1943 Night Patrol 85 from West Malling chased enemy aircraft towards Dover, hit by Dover AA fire, near Dover AA gun batteries (FCL). Lt PA Thorén, Norway +, P/O SP Benge +, no further info, cv at Marshalls(Cambridge), delivered as NF 10.02.43-14.07.43 09./10.10.43 HK 120 85 SQN G/f Ltn. Per Adolf Thorén (+) &amp; (P/O Benge) (+) Cra/s off Dover On his first combat sortie he got radar contact with a German aircraft and followed it and prepeared _x000a_to attack. Then he was brought down and crashed into the water just off Dover. Later when the wreck was raised, it was. found traces of cannonfire, that led to the conclusion that it was shot down by own Dover A.A. units. (http://www.luftwaffe.no/Table2.htm) Date from FCWDv4 Pres. shot down by own AA St.Margarets Bay Kent 9.10.43 (Air Britain Serials) 08.10.43- 85 Sqn. HK12O Aircraft is believed to have been shot down by Dover guns since it was closing on a hostile aircraft when Dover guns opened fire, and crashed into sea at St. Margarets Bay. Two missing. (Mosquito Crash Log)"/>
    <x v="0"/>
    <x v="14"/>
    <s v="Flak"/>
    <m/>
    <x v="4"/>
    <m/>
    <m/>
    <n v="10"/>
    <x v="13"/>
    <x v="0"/>
    <n v="1"/>
    <s v="Front-Line"/>
    <x v="13"/>
    <x v="2"/>
    <n v="1"/>
  </r>
  <r>
    <n v="7301"/>
    <s v="HP850"/>
    <x v="12"/>
    <s v="157/464"/>
    <x v="0"/>
    <x v="16"/>
    <n v="9"/>
    <s v="October"/>
    <x v="2"/>
    <s v="9 October 1943"/>
    <x v="0"/>
    <s v="Served with 464 Sqn, under RAF control 9/43 to 9/10/44 Coded SB-Q. Failed to Return from From Operations Holland. Flt R. Winstone-Smith &amp; F/O C.G. McDonald. (Brian Fillery's website) Formation encountered Royal Navy vessels and altered course, crossing the coast at a point heavily defended by flak. Both crew members KIA. (2nd TAF by Shores) Came down at 1200, IJzendijke Crashed in the Clarapolder near Mollekot (close to the barns of farmer M. De Dobbelaere), 2 kms S of IJzendijke, 12.10 hrs. Crew buried 10-10-1943 at 16.30 hrs. (Henk Welting: http://forum.12oclockhigh.net/showthread.php?t=18705) See details at http://www.wingstovictory.nl/database/database_detail.php?wtv_id=337 Missing (Metz/Wolppy) 9.10.43 (Air Britain Serials)"/>
    <x v="0"/>
    <x v="1"/>
    <m/>
    <m/>
    <x v="1"/>
    <m/>
    <m/>
    <n v="10"/>
    <x v="13"/>
    <x v="0"/>
    <n v="1"/>
    <s v="Front-Line"/>
    <x v="46"/>
    <x v="3"/>
    <n v="2"/>
  </r>
  <r>
    <n v="1782"/>
    <s v="HX912"/>
    <x v="12"/>
    <n v="464"/>
    <x v="0"/>
    <x v="16"/>
    <n v="9"/>
    <s v="October"/>
    <x v="2"/>
    <s v="9 October 1943"/>
    <x v="0"/>
    <s v="Served with 464 Sqn, under RAF control 9/43 to 9/10/43. Failed to Return From Operations Belgium FLt P.C.C. Kerr &amp; F/O J.E. Hannah. (Brian Fillery's website) Coded SB-F - Formation encountered Royal Navy vessels and altered course, crossing the coast at a point heavily defended by flak. Both crew members KIA. (2nd TAF by Shores) Last seen in a shallow dive over target, having taken over lead from CO (ORB) Crew rest in Schoonselhof Cemetery, initially buried at Deurne (250 km from Metz), though a note in his file from an MRES officer states that in 1945, Kerr's grave site was &quot;miles past Deurne&quot;. Seen to enter cloud over target. Kerr's family were initially informed he was missing, then they were mistakenly told he was a PoW. A signal in Kerr's casualty file indicates that incorrect information was provided by Berlin, which had made the error, and which stated later Kerr had been shot down. A letter from his fiancee to his mother (Kerr and his companion had decided to announce their engagement the weekend he was lost) indicates other squadron members had told the fiancee they had seen no flak or fighters. She did however incorrectly inform Kerr's mother that the target had been Berlin, so raising, according to a Chaplain attending to Mrs. Kerr, false hopes that the original report had been incorrect and that Kerr might yet turn up alive._x000a__x000a_The following may be of interest, from my trilogy 'For Your Tomorrow - A record of New Zealanders who have died while serving with the RNZAF and Allied Air Services since 1915 (Volume Thwo: Fates 1943-1998)':_x000a__x000a_Sat 9 Oct 1943_x000a__x000a_FIGHTER COMMAND_x000a__x000a_Ramrod 265 - bombing raid on aero engine works at Woippy, France_x000a_464 Squadron, RAAF (Sculthorpe, Norfolk - 2 Group, Tactical Air Force)_x000a_Mosquito FB.VI HX912/F - took off between 1105 and 1116 piloted by Flt Lt P C C Kerr, RAAF, with 11 others, being one of two which failed to return. Poor weather encountered shortly after take-off resulted in aircraft becoming scattered and landing away from base on return to England. Mosquito HX912 was last seen by the others in a shallow dive heading towards the cloud-covered target area. Later found to have crashed at Schoten, on the NE outskirts of Antwerp, the two crew being buried 6km to the south at Fort 3 in Borsbeek on the 11th. After hostilities they were reinterred in the town’s cemetery at Schoonselhof._x000a_Navigator: NZ403446 Fg Off Bernard John Ewart HANNAH, RNZAF - Age 31. 536hrs. 23rd op._x000a__x000a_HANNAH, Flying Officer Bernard John Ewart. _x000a_NZ403446; b Wgtn 19 Apr 12; Napier BHS (1st XV) &amp; Victoria Univ Coll; land purchase officer – State Advances Corp, Auckland. RNZAF Levin/GTS as Airman Pilot u/t 29 Sep 40 [hosp/sick leave 17 Oct-19 Nov], 4EFTS 27 Dec 40, pilot trg terminated, remust as Air Observer u/t 24 Jan 41, ITW 15 Mar 41, emb for Canada 26 May 41, att RCAF 13 Jun, 7AOS 15 Jun 41, 5BGS 15 Sep 41, Air Observers Badge &amp; Sgt 25 Oct 41, 1ANS 26 Oct 41, Comm 24 Nov 41, 1 Y Depôt 9 Dec 41, att RAF &amp; emb for UK 13 Dec 41, 3PRC 26 Dec 41, 1AOS [redesignated 1(O)AFU 1.2.42] 17 Jan 42, 17OTU (Blenheim - 2 ASR ops) 10 Mar 42, 464 Sqn RAAF (Ventura, Mosquito; 21 ops) 31 Aug 42, kao 9 Oct 43. Schoonselhof Cemetery - IVA.B.14, Antwerp, Belgium. Son of John Gordon Bowman &amp; Agnes Hannah (née Malone), Wgtn. [OHT2 &amp; phot. TWN 26.11.41 &amp; 29.12.43]._x000a__x000a__x000a_(http://www.rafcommands.com/forum/showthread.php?t=3077) Missing (Metz/Wolppy) 9.10.43 (Air Britain Serials)"/>
    <x v="0"/>
    <x v="1"/>
    <m/>
    <m/>
    <x v="1"/>
    <m/>
    <m/>
    <n v="10"/>
    <x v="13"/>
    <x v="0"/>
    <n v="1"/>
    <s v="Front-Line"/>
    <x v="46"/>
    <x v="0"/>
    <n v="1"/>
  </r>
  <r>
    <n v="3968"/>
    <s v="HX937"/>
    <x v="12"/>
    <n v="487"/>
    <x v="0"/>
    <x v="16"/>
    <n v="9"/>
    <s v="October"/>
    <x v="2"/>
    <s v="9 October 1943"/>
    <x v="0"/>
    <s v="Apologies as I have just come across your message. I believe the Mosquito in question is HX937, 487 sqdn EG-V. On 9/10/43 Sqdn Ldr W Wallington and Flt Sgt Fawdny (not sure if the spelling is correct) operated to Metz but crashed near Willebroeck after power was lost in both engines, one crew member baling out safely. This was a new aircraft (as was HX938) having been delivered to 487 sqdn 13/9/43. Hope this helps. Regards, Mike Packham FCWD says this was due to flak. Formation encountered Royal Navy vessels and altered course, crossing the coast at a point heavily defended by flak. Both crew members KIA. (2nd TAF by Shores, which says crew were F/L E.W. Court and F/L J.B. Sands, both KIA after jettisoning bombs after losing an engine to flak - bombs blew up the Mosquito.&quot; Coded EG-Y) Missing 9.12.43 (Air Britain Serials)"/>
    <x v="0"/>
    <x v="23"/>
    <m/>
    <m/>
    <x v="4"/>
    <m/>
    <m/>
    <n v="10"/>
    <x v="13"/>
    <x v="0"/>
    <n v="1"/>
    <s v="Front-Line"/>
    <x v="47"/>
    <x v="0"/>
    <n v="1"/>
  </r>
  <r>
    <n v="3698"/>
    <s v="HX938"/>
    <x v="12"/>
    <n v="487"/>
    <x v="0"/>
    <x v="16"/>
    <n v="9"/>
    <s v="October"/>
    <x v="2"/>
    <s v="9 October 1943"/>
    <x v="0"/>
    <s v="For HX938 I have as crew : Sands Jack Braithwaite (navigator) and Court Edgar William (pilot). They died in the crash of this plane at Stekene (postalcode 9190, Belgium) (Luc Vervoort) FCWDv4 says this was due to flak. Formation encountered Royal Navy vessels and altered course, crossing the coast at a point heavily defended by flak. Both crew members KIA. (2nd TAF by Shores, which gives crew as S/L W.F. Wallington and F/S J.H. Fawdry, pilot evaded navigator POW. Coded EG-V). Both engines cut abandoned nr Willebroeck 9.10.43 (Air Britain Serials)"/>
    <x v="0"/>
    <x v="1"/>
    <m/>
    <m/>
    <x v="1"/>
    <m/>
    <m/>
    <n v="10"/>
    <x v="13"/>
    <x v="0"/>
    <n v="1"/>
    <s v="Front-Line"/>
    <x v="47"/>
    <x v="0"/>
    <n v="1"/>
  </r>
  <r>
    <n v="7619"/>
    <s v="HK204"/>
    <x v="2"/>
    <n v="488"/>
    <x v="0"/>
    <x v="2"/>
    <n v="9"/>
    <s v="October"/>
    <x v="2"/>
    <s v="9/10 October 1943"/>
    <x v="1"/>
    <s v="09.10.1943 Night Patrol 488 from Bradwell Bay on retun engine trouble, crashed. into trees near Tolleshunt (FCL). F/L EC Ball +, F/O W Kemp RAF +, no further info, cv at Marshalls (Cambridge), delivered as NF 10.02.43-14.07.43 BALL, Flt Lt Edward Cecil, NZ40749, DFC, RNZAF - Mosquito Pilot 488 Sqn, RNZAF - 9 Oct 1943 (Age 33); England. (NZFPM) 9/10 October (FCWDv4) Three days later the squadron lost its most experienced pilot, Flight Lieutenant Ball,5 and his Scottish navigator, Flying Officer Kemp,6 when their Mosquito crashed near Bradwell Bay on return from a patrol. Ball had returned to begin a second tour of duty with No. 488 Squadron in July. He had earlier completed two tours of bomber operations, the second with No. 75 Squadron. Kemp also had much experience of bomber and night- fighter operations. (http://www.nzetc.org/tm/scholarly/tei-WH2-2RAF-c8.html) OTU/081 11/T2705 Amend: P/O E C Ball RNZAF. Add: After completing two tours of bombing operations (flying with 103 Squadron and 75 Squadron), F/L Ball, as he had now become, switched to Fighter Command and joined 488 Squadron at Bradwell Bay in Essex. Late in the evening of 9 October 1943, his Mosquito NF.XII HK204 crashed some six miles north-west of base, killing both members of crew. Remarkably, F/L Ball remained undecorated, despite flying fifty-seven operational sorties and logging in excess of a thousand hours of flying. [Chorley 26/08/07] (http://www.rafinfo.org.uk/BCWW2Losses/OTU.htm) Flew into ground in mist Tiptree Essex 9.10.43 DBF (Air Britain Serials) 09.10.43 488 Sqn. HK204 After flying in mist, crashed at Tolleshunt, Tiptree, and caught fire. (Mosquito Crash Log)"/>
    <x v="2"/>
    <x v="7"/>
    <s v="Engine failure"/>
    <m/>
    <x v="2"/>
    <m/>
    <m/>
    <n v="10"/>
    <x v="13"/>
    <x v="0"/>
    <n v="1"/>
    <s v="Front-Line"/>
    <x v="42"/>
    <x v="2"/>
    <n v="1"/>
  </r>
  <r>
    <n v="4702"/>
    <s v="KB113"/>
    <x v="13"/>
    <m/>
    <x v="2"/>
    <x v="9"/>
    <n v="13"/>
    <s v="October"/>
    <x v="2"/>
    <d v="1943-10-13T00:00:00"/>
    <x v="0"/>
    <s v="Could this have been 431013 GARNER, P. J. MOSQUITO UNKNOWN WARTON, UK (Thomas Ensminger)? Long shot. RCAF Crashed before delivery (Air Britain Serials)  The crash landing of Mosquito B. XX KB 113 into a local farmer's field happened on Oct. 13. The feathered propeller seems to implicate an engine failure. (http://www.museevirtuel-virtualmuseum.ca/sgc-cms/histoires_de_chez_nous-community_memories/CM_V2_Apps/ui/remWindow.php?remID=58325&amp;remP=/sgc-cms/histoires_de_chez_nous-community_memories%2FCommunityMemories2%2FAECZ%2F0001%2Ftext%2F&amp;remEx=&amp;lg=English)"/>
    <x v="2"/>
    <x v="2"/>
    <s v="Engine failure"/>
    <m/>
    <x v="2"/>
    <m/>
    <m/>
    <n v="10"/>
    <x v="13"/>
    <x v="0"/>
    <n v="1"/>
    <s v="Support Unit"/>
    <x v="17"/>
    <x v="1"/>
    <n v="1"/>
  </r>
  <r>
    <n v="2424"/>
    <s v="HJ817"/>
    <x v="6"/>
    <s v="151/456/60OTU"/>
    <x v="0"/>
    <x v="7"/>
    <n v="14"/>
    <s v="October"/>
    <x v="2"/>
    <s v="14 October 1943"/>
    <x v="1"/>
    <s v="Served with 456 Sqn 05/43 to 02/44, coded RX-E under RAF control. Returned to RAF. (Brian Fillery's website) Air Britain does not support this. Flew into ground at night in bad visibility Coalville Leics. 14.10.43 (Air Britain Serials) 14.10.43 60 OTU. HJ817 Pilot was descending to check position when he hit ground at Elliston Farm, Coalville, Leics. Cause was possible faulty instruments(Mosquito Crash Log)"/>
    <x v="2"/>
    <x v="2"/>
    <s v="Bad Visibility"/>
    <m/>
    <x v="2"/>
    <m/>
    <m/>
    <n v="10"/>
    <x v="13"/>
    <x v="0"/>
    <n v="1"/>
    <s v="Support Unit"/>
    <x v="29"/>
    <x v="0"/>
    <n v="3"/>
  </r>
  <r>
    <n v="3319"/>
    <s v="HX830"/>
    <x v="12"/>
    <s v="151/487/21"/>
    <x v="0"/>
    <x v="16"/>
    <n v="15"/>
    <s v="October"/>
    <x v="2"/>
    <s v="15 October 1943"/>
    <x v="0"/>
    <s v="U/c collapsed on landing Marham 15.10.43 (Air Britain Serials)"/>
    <x v="2"/>
    <x v="3"/>
    <s v="Undercarriage failed"/>
    <m/>
    <x v="2"/>
    <m/>
    <m/>
    <n v="10"/>
    <x v="13"/>
    <x v="0"/>
    <n v="1"/>
    <s v="Front-Line"/>
    <x v="48"/>
    <x v="0"/>
    <n v="3"/>
  </r>
  <r>
    <n v="7629"/>
    <s v="HK235"/>
    <x v="2"/>
    <n v="488"/>
    <x v="0"/>
    <x v="2"/>
    <n v="16"/>
    <s v="October"/>
    <x v="2"/>
    <s v="16 October 1943"/>
    <x v="0"/>
    <s v="FCWDv4 says Mosquito crashed at Tolleshant. ost during a practice flight when their Mosquito dived into the River Blackwater. (http://www.nzetc.org/tm/scholarly/tei-WH2-2RAF-c8.html) Engine cut lost height and crashed in river in circuit Bradwell Bay 16.10.43 (Air Britain Serials) 16.10.43 488 Sqn. HK235 Pilot misjudged landing on one engine and aircraft crashed at River Bank N.E. of Bradwell Bay. One killed, one injured. (Mosquito Crash Log) On 16/x/43, P/O Green and F/Sgt Creek were killed when their aircraft crashed into the River Blackwater near Bradwell Bay.    P/O Green was buried in his hometown of Boston, Lincs on 22/x/43 with members of the Squadron in attendance. The body of F/Sgt Creek was never recovered, and his name is recorded on the Runnymede Memorial. (http://broodyswar.wordpress.com/2013/10/16/16x43-loss-of-po-green-f-sgt-creek/)"/>
    <x v="2"/>
    <x v="2"/>
    <s v="Crashed on landing"/>
    <m/>
    <x v="2"/>
    <m/>
    <m/>
    <n v="10"/>
    <x v="13"/>
    <x v="0"/>
    <n v="1"/>
    <s v="Front-Line"/>
    <x v="42"/>
    <x v="2"/>
    <n v="1"/>
  </r>
  <r>
    <n v="4037"/>
    <s v="DZ345"/>
    <x v="4"/>
    <s v="1655MTU/TFU"/>
    <x v="0"/>
    <x v="1"/>
    <n v="17"/>
    <s v="October"/>
    <x v="2"/>
    <s v="17 October 1943"/>
    <x v="0"/>
    <s v="17/10/1943 Mosquito DZ345 of Telcommunications Flying Unit flew into high ground at Bredon Hill. Pilot W/C Blomfield and navigator Cpl Stevenson were both killed. (http://www.couplandbell.com/marg/crashes1943.htm) Flew into hill Overbury Worcs. 17.10.43 (Air Britain Serials) 17.10.43 TFU Defford. DZ345 Aircraft flew into Bredon Hill, Overbury, Worcs. (Mosquito Crash Log)  BLOMFIELD, Arthur samuel Barton - Wng/Cdr - possible for Mosquito IV, DZ345 ot the TFU, which flew into high ground near Overbury in Worcestershire after losing control in bad weather. STEVENSON, George Richard - Cpl - possible for Mosquito IV, DZ345 ot the TFU, which flew into high ground near Overbury in Worcestershire after losing control in bad weather (http://www.rafcommands.com/forum/showthread.php?15273-431017-Unaccounted-Airmen-17-10-1943)"/>
    <x v="2"/>
    <x v="2"/>
    <s v="Terrain"/>
    <m/>
    <x v="2"/>
    <m/>
    <m/>
    <n v="10"/>
    <x v="13"/>
    <x v="0"/>
    <n v="1"/>
    <s v="Support Unit"/>
    <x v="49"/>
    <x v="0"/>
    <n v="2"/>
  </r>
  <r>
    <n v="7773"/>
    <s v="LR441"/>
    <x v="14"/>
    <s v="681/684"/>
    <x v="3"/>
    <x v="0"/>
    <n v="18"/>
    <s v="October"/>
    <x v="2"/>
    <s v="18 October 1943"/>
    <x v="0"/>
    <s v="Lucien Leon Gustav Javaux. Pilot Officer 84284 (Thomas Stone http://www.rafcommands.com/forum/showthread.php?t=3994) Javaux's navigator was, 1217634 Sgt.(Nav.) Arthur Clifford HARPER. Buried Ranchi War Cemetery 2.C.9 (same thread). Hit river bank on approach at night in rain Ranchi 18.10.43 (Air Britain Serials)"/>
    <x v="2"/>
    <x v="3"/>
    <s v="Terrain"/>
    <m/>
    <x v="2"/>
    <m/>
    <m/>
    <n v="10"/>
    <x v="13"/>
    <x v="0"/>
    <n v="1"/>
    <s v="Front-Line"/>
    <x v="50"/>
    <x v="0"/>
    <n v="2"/>
  </r>
  <r>
    <n v="7248"/>
    <s v="DZ519"/>
    <x v="4"/>
    <s v="105/139"/>
    <x v="0"/>
    <x v="8"/>
    <n v="20"/>
    <s v="October"/>
    <x v="2"/>
    <s v="20/21 October 1943"/>
    <x v="1"/>
    <s v="DZ519, 139 Sq. F/Lt A.A.Mellor, crashed near Mantinge, Holland. 20.10.1943 1839 139 to Berlin from Wyton homebound, abandon A/C after both engines shut. vicinity of Assen (Drenthe) (BCL). F/L AA Mellor evd, F/S PH Brown pow, AIR14/1442 Came down at 2220, Mantinge (gem. Westerbork) (http://www.nimh.nl/nl/images/1943%20sec_tcm5-7284.pdf) Missing (Berlin) 21.10.43 (Air Britain Serials) Airborne 1843 20Oct43 from Wyton. Approximately fifteen minutes into the return flight suffered a major instrument failure, followed soon afterwards by a serious glycol leakage from the starboard engine. The engine was successfully shut down, but the Mosquito gradually lost height and when the port engine began to fail it was decided to terminate the operation and bale out. This was duly accomplished in the vicinity of Assen (Drenthe), Holland. F/L A.A.Mellor Evd F/S P.H.Brown PoW F/S P.H.Brown was interned in Camp L7. PoW No.75. (Chorley via Lost Bombers)"/>
    <x v="0"/>
    <x v="12"/>
    <s v="Engine failure"/>
    <m/>
    <x v="4"/>
    <m/>
    <m/>
    <n v="10"/>
    <x v="13"/>
    <x v="0"/>
    <n v="1"/>
    <s v="Front-Line"/>
    <x v="15"/>
    <x v="0"/>
    <n v="2"/>
  </r>
  <r>
    <n v="3887"/>
    <s v="DZ597"/>
    <x v="4"/>
    <n v="139"/>
    <x v="0"/>
    <x v="8"/>
    <n v="20"/>
    <s v="October"/>
    <x v="2"/>
    <s v="20/21 October 1943"/>
    <x v="1"/>
    <s v="20.10.1943 1839 139 to Berlin from Wyton believed crashed near Wittstock. Lost without trace (BCL). F/S TK Forsyth RAAF +, Sgt LC James +, Also damaged badly by flak over Berlin on 21 May 1943 - damaged again crossing enemy coast and crossed sea at 200 feet but returned safely with F/Sgt Walters and his navigator aboard, coded L. Both of these crew were buried in the local cemetary, with info supplied by the Wehrmacht, of the burial plot etc. (http://www.rafcommands.com/forum/showthread.php?p=12879#post12879) XD-L DZ597 was one of two 139 Sqdn Mosquitoes lost on this operation. See: DZ519. Airborne 1839 20Oct43 from wyton. Believed to have crashed near Wittstock, Germany. Both are commemorated on the Runnymede Memorial. F/S T.K.Forsyth RAAF KIA Sgt L.C.James KIA &quot; (Lost Bombers) Missing (Berlin) 21.10.43 (Air Britain Serials) According to Forsyth's casualty file, he was buried in the Wittstock Municipal Cemetery, Row 2 Grave 20. Further, the file shows the aircraft came down at Zaatske (Ostprignitz), and that place of burial could not be confirmed due to the authorities' inability to gain access to the Soviet Zone of Occupation."/>
    <x v="3"/>
    <x v="4"/>
    <m/>
    <m/>
    <x v="3"/>
    <m/>
    <m/>
    <n v="10"/>
    <x v="13"/>
    <x v="0"/>
    <n v="1"/>
    <s v="Front-Line"/>
    <x v="15"/>
    <x v="0"/>
    <n v="1"/>
  </r>
  <r>
    <n v="4662"/>
    <s v="DZ689"/>
    <x v="2"/>
    <n v="25"/>
    <x v="0"/>
    <x v="5"/>
    <n v="20"/>
    <s v="October"/>
    <x v="2"/>
    <s v="20/21 October 1943"/>
    <x v="1"/>
    <s v="DZ689, 25 Sq.S/L K. Matthews, crashed near Goëngarijpster, Fr., Holland. 20.10.1943 Intruder Sortie, Bomber support 25 to from Church Fenton . Lost without trace (FCL). S/L K Mathews +, F/O DC Burrows pow, Mathews buried at Sheek (MH - should this be Sneek, which is near to Goëngarijpster?) Friesland Cem, Holland. Coded S, took off 18.48. War Diary of Luftwaffe First Fighter Corps says a Mosquito &quot;crashed&quot; this date in East Friesland, other allied aircraft mentioned in the report are described as having been &quot;shot down&quot;. _x000a_Yesterday I bought an old book about the air war in the south-west friesland the area I live. This book was published for the first time in 1969. There is one very interesting/nice story that happened only a few km from were i live, one evening a few fisherman were working when they hear gunfire. Shortly after that they heard/saw something felt on there nets. As fast as possible they brought it on board of there vessel and saw it was a &quot;pilot&quot;! In fact it was a navigator of which his name remains unknown. What we do known is:_x000a_The 20th of October 1943 a mosquito of 25 sqn crashed on the edge of the Sneekermeer (a lake). The next day the Germans found a wreck of a mosquito together with the killed pilot K Matthews who latter was buried in Sneek. (http://forum.keypublishing.co.uk/showthread.php?t=70538) 1930, Goengarijpster Poelen (Fr.) (http://www.nimh.nl/nl/images/1943%20sec_tcm5-7284.pdf) Missing on bomber support mission 21.10.43 (Air Britain Serials)"/>
    <x v="3"/>
    <x v="4"/>
    <m/>
    <m/>
    <x v="3"/>
    <m/>
    <m/>
    <n v="10"/>
    <x v="13"/>
    <x v="0"/>
    <n v="1"/>
    <s v="Front-Line"/>
    <x v="14"/>
    <x v="0"/>
    <n v="1"/>
  </r>
  <r>
    <n v="3835"/>
    <s v="DZ759"/>
    <x v="2"/>
    <n v="25"/>
    <x v="0"/>
    <x v="2"/>
    <n v="21"/>
    <s v="October"/>
    <x v="2"/>
    <s v="21 October 1943"/>
    <x v="0"/>
    <s v="Crashed in forced landing Bempston Yorks. 21.10.43 (Air Britain Serials) 21.10.43 25 Sqn. DX759 Constant speed unit went fully fine so pilot attempted belly landing in open country at Bempton, Bridlington. No injuries. (Mosquito Crash Log)"/>
    <x v="2"/>
    <x v="3"/>
    <s v="Prop ran away"/>
    <m/>
    <x v="2"/>
    <m/>
    <m/>
    <n v="10"/>
    <x v="13"/>
    <x v="0"/>
    <n v="1"/>
    <s v="Front-Line"/>
    <x v="14"/>
    <x v="0"/>
    <n v="1"/>
  </r>
  <r>
    <n v="4259"/>
    <s v="HJ768"/>
    <x v="6"/>
    <n v="605"/>
    <x v="0"/>
    <x v="5"/>
    <n v="21"/>
    <s v="October"/>
    <x v="2"/>
    <s v="21/22 October 1943"/>
    <x v="1"/>
    <s v="Sgt Robert J B E Stenuit (Belgian), 605 Squadron. 4 days before his death he carried out an intruder mission over Airfield Bergen/Alkmaar, The Netherlands, together with his navigator F/Sgt J. F. McEwen (also mentioned at the Memorial) in Mosquito UP-T of 605 Squadron (Hans Nauta). Date from FCWDv4. UP-T took part in the Dortmund-Ems canal operation with 617 Squadron on 16 September 1943, flown by P/O A.G. Woods and Sgt. Johnson, according to the 617 Sqn. ORB. Was also UP-Q on 605 Squadron (Ian Piper: http://www.605squadron.co.uk/Squadron_aircraft.htm) Hit trees after night take-off and blew up Bradwell Bay 22.10.43 (Air Britain Serials) 21.10.43- 605 Sqn. HJ768 Aircraft hit trees at Bradwell Bay, Essex, one and a half miles after take-off and caught fire, killing two. (Mosquito Crash Log)"/>
    <x v="2"/>
    <x v="3"/>
    <s v="Hit obstacle"/>
    <m/>
    <x v="2"/>
    <m/>
    <m/>
    <n v="10"/>
    <x v="13"/>
    <x v="0"/>
    <n v="1"/>
    <s v="Front-Line"/>
    <x v="22"/>
    <x v="0"/>
    <n v="1"/>
  </r>
  <r>
    <n v="5662"/>
    <s v="DZ434"/>
    <x v="4"/>
    <n v="109"/>
    <x v="0"/>
    <x v="8"/>
    <n v="22"/>
    <s v="October"/>
    <x v="2"/>
    <s v="22 October 1943"/>
    <x v="0"/>
    <s v="Became HJ662 as number was built twice. Training flight from unknown base. Mosquito IV _x000a_ _x000a_JACKSON _x000a_ Frederick Roy _x000a_ Flying Officer 400989. Royal Australian Air Force. Died Friday 22 October 1943. Age 24. Son of Frederick William and Una Agnes Jackson, of Sale, Victoria, Australia. Buried: CAMBRIDGE CITY CEMETERY, Cambridgeshire, United Kingdom. Ref. Grave 14123._x000a_ _x000a_(http://www.roll-of-honour.com/Bedfordshire/LIttleStaughton109Squadron.html) Broke up after control lost in cloud over Lincolnshire 22.10.43 (Air Britain Serials)"/>
    <x v="2"/>
    <x v="2"/>
    <s v="Lost control in cloud"/>
    <m/>
    <x v="2"/>
    <m/>
    <m/>
    <n v="10"/>
    <x v="13"/>
    <x v="0"/>
    <n v="1"/>
    <s v="Front-Line"/>
    <x v="18"/>
    <x v="0"/>
    <n v="1"/>
  </r>
  <r>
    <n v="5705"/>
    <s v="DZ591"/>
    <x v="4"/>
    <n v="105"/>
    <x v="0"/>
    <x v="8"/>
    <n v="22"/>
    <s v="October"/>
    <x v="2"/>
    <s v="22/23 October 1943"/>
    <x v="1"/>
    <s v="22.10.1943 1942 attack Knapsack power station 105 Squadron to Köln from Marham . Lost without trace (BCL). F/L G Sweeney DFC RAAF +, F/L WG Wood +, Aircraft Coded GB-K (Mosquito Thunder) Missing (Cologne) 23.10.43 (Air Britain Serials)_x000a__x000a_404555 Flight Lieutenant SWEENEY, Gordon DFC _x000a_ _x000a_Bei der DZ591 habe ich als Absturzort: am Rande der Ortschaft Erp (Lechenich) (http://www.luftwaffe-bullet-board.com/viewtopic.php?t=17737&amp;highlight=) MH - This is most likely confused with DZ593._x000a_ _x000a_Sources: _x000a_NAA: A705, 163/57/238 _x000a_AWM65, 4937 _x000a_ _x000a_Aircraft Type:  Mosquito _x000a_Serial number:  DZ 591 _x000a_Radio call sign:   _x000a_Unit:  105 Sqn RAF _x000a_ _x000a_Summary: _x000a_Mosquito DZ 591 of 105 Sqn RAF took off from RAF Station Markham, Norfolk, at _x000a_1942 hours on 22 October 1943 to attack Knapsack. DZ 591 also carried special radar _x000a_equipment, and had a load of 3 x 500 lb and 1 x 250lb bombs. Nothing was heard from _x000a_the aircraft after take off and it did not return to base. _x000a_ _x000a_Crew: _x000a_RAAF 404555 Flt Lt Sweeney, G, DFC (Pilot) _x000a_RAF Flt Lt Wood, W G (Navigator) _x000a_ _x000a_Following post war enquiries and investigations, it was recorded in 1950 that the missing _x000a_crew had no known grave. _x000a_ _x000a_Citation: _x000a_DFC: As Captain and Navigator of aircraft respectively, PO Sweeney and FO Tettenborn _x000a_of 9 Sqn RAF carried out a low level attack on an aircraft factory at Warnemunde one _x000a_night in May 1942. Skilfully avoiding the beams of a large number of searchlights, PO _x000a_Sweeney pressed home his attack and released his bombs on two buildings, around which _x000a_aircraft on the ground were dispersed, and on three nearby sheds. _x000a_ _x000a_The aircraft was flown so low to ensure accuracy that some of the aircrew thought it was _x000a_on fire as it passed over the smoke and flames caused by the explosions. Little damage _x000a_was sustained however, and the aircraft was flown safely back to base. Throughout the _x000a_operation both PO Sweeney and FO Tettenborn displayed perfect teamwork, great skill _x000a_and undaunted courage._x000a__x000a_(MISSING WITH NO KNOWN GRAVE _x000a_ _x000a_    BY ALAN STORR)"/>
    <x v="3"/>
    <x v="4"/>
    <m/>
    <m/>
    <x v="3"/>
    <m/>
    <m/>
    <n v="10"/>
    <x v="13"/>
    <x v="0"/>
    <n v="1"/>
    <s v="Front-Line"/>
    <x v="4"/>
    <x v="0"/>
    <n v="1"/>
  </r>
  <r>
    <n v="398"/>
    <s v="DZ680"/>
    <x v="2"/>
    <s v="264/307/FIU"/>
    <x v="0"/>
    <x v="5"/>
    <n v="22"/>
    <s v="October"/>
    <x v="2"/>
    <s v="22/23 October 1943"/>
    <x v="1"/>
    <s v="22.10.1943 Mahmoud intruder sortie FIU to Kassel area from Ford . Lost without trace (FCL). Lt HR Spedding pow, Lt GS Staveley evd, to M.A.C. Shot down in error over France on 22/23 by another Intruder crew (FCWD). Apparently the other Intruder involved was with the FIU. Crew were both Royal Navy took off 19.42. (http://bb.1asphost.com/lesbutler/tony/tonywood.htm) Missing from bomber support mission 23.10.43 (Air Britain Serials)"/>
    <x v="0"/>
    <x v="14"/>
    <s v="Mosquito"/>
    <m/>
    <x v="4"/>
    <m/>
    <m/>
    <n v="10"/>
    <x v="13"/>
    <x v="0"/>
    <n v="1"/>
    <s v="Front-Line"/>
    <x v="51"/>
    <x v="0"/>
    <n v="3"/>
  </r>
  <r>
    <n v="3452"/>
    <s v="HJ927"/>
    <x v="2"/>
    <n v="410"/>
    <x v="0"/>
    <x v="2"/>
    <n v="22"/>
    <s v="October"/>
    <x v="2"/>
    <s v="22/23 October 1943"/>
    <x v="1"/>
    <s v="22.10.1943 Interception Patrol 410 RCAF from Coleby Grange or West Malling . Lost without trace (FCL). F/L RHB Jackson +, F/O MC Murray +, no further info Believed to have crashed into the Channel (FCWD). Took off 18.45 (http://bb.1asphost.com/lesbutler/tony/tonywood.htm) On the night of the 22nd, F/L R.H.B. Jackson and P/O M.C. Murray, while on patrol off the English coast, picked up a contact; then the radar plotting of their aircraft faded, and the crew did not return. (http://www.rcaf.com/410squadron/410eng1-4.htm) Missing from patrol 22.10.43 (Air Britain Serials)"/>
    <x v="3"/>
    <x v="4"/>
    <m/>
    <m/>
    <x v="3"/>
    <m/>
    <m/>
    <n v="10"/>
    <x v="13"/>
    <x v="0"/>
    <n v="1"/>
    <s v="Front-Line"/>
    <x v="19"/>
    <x v="2"/>
    <n v="1"/>
  </r>
  <r>
    <n v="5723"/>
    <s v="HK118"/>
    <x v="2"/>
    <n v="85"/>
    <x v="0"/>
    <x v="2"/>
    <n v="22"/>
    <s v="October"/>
    <x v="2"/>
    <s v="22/23 October 1943"/>
    <x v="1"/>
    <s v="22.10.1943 Interception Patrol from West Malling, lost in combat off french coast (FCL). F/O JDR Shaw pow, F/O DW Owen +, Owen initially buried at Le Touquet, now Etaples Mil Cem, cv at Marshalls(Cambridge), delivered as NF 10.02.43-14.07.43 Lost off Etaples on 22/23 (FCWDv4) Debris, coded VY-D, took off 18.36. (http://bb.1asphost.com/lesbutler/tony/tonywood.htm) Missing 23.10.43 (Air Britain Serials)According to Roderick Chisholm's book &quot;Cover of Darkness&quot;, this crew were responsible for shooting down the FIU Mosquito DZ680, debris from which then brought down the Shaw and Owen (85 Squadron) Mosquito HK118."/>
    <x v="0"/>
    <x v="22"/>
    <m/>
    <m/>
    <x v="4"/>
    <m/>
    <m/>
    <n v="10"/>
    <x v="13"/>
    <x v="0"/>
    <n v="1"/>
    <s v="Front-Line"/>
    <x v="13"/>
    <x v="2"/>
    <n v="1"/>
  </r>
  <r>
    <n v="6708"/>
    <s v="HX948"/>
    <x v="12"/>
    <n v="464"/>
    <x v="0"/>
    <x v="16"/>
    <n v="22"/>
    <s v="October"/>
    <x v="2"/>
    <s v="22 October 1943"/>
    <x v="1"/>
    <s v="Served with 464 Sqn, under RAF control 9/43. (Brian Fillery's website) Overshot night landing at Sculthorpe 22.10.43 (Air Britain Serials) 22.10.43 464 Sqn. HX948 Overshot landing at Sculthorpe aerodrome, injuring one. (Mosquito Crash Log)"/>
    <x v="2"/>
    <x v="3"/>
    <s v="Overshot"/>
    <m/>
    <x v="2"/>
    <m/>
    <m/>
    <n v="10"/>
    <x v="13"/>
    <x v="0"/>
    <n v="1"/>
    <s v="Front-Line"/>
    <x v="46"/>
    <x v="0"/>
    <n v="1"/>
  </r>
  <r>
    <n v="5053"/>
    <s v="HK175"/>
    <x v="2"/>
    <n v="29"/>
    <x v="0"/>
    <x v="2"/>
    <n v="23"/>
    <s v="October"/>
    <x v="2"/>
    <s v="23 October 1943"/>
    <x v="0"/>
    <s v="Landed in error on decoy airfield and wrecked Coleworth Farm Bognor Sussex 23.10.43 (Air Britain Serials) 22.10.43- 29 Sqn. HK175 Landed on 'Q' site at Coleworth Farm, Bognor, Sussex in bad visibility and icing conditions, tearing wing off. (Mosquito Crash Log) GRICE, Arthur Leslie - W/Cdr - He was possibly killed whilst flying in Mosquito XII, HK175 of No 29 Sqn, which crashed at Bognor, Sussex whilst landing. (http://www.rafcommands.com/forum/showthread.php?15330-431023-Unaccounted-Airmen-23-10-1943)"/>
    <x v="2"/>
    <x v="3"/>
    <s v="Bad Visibility"/>
    <m/>
    <x v="2"/>
    <m/>
    <m/>
    <n v="10"/>
    <x v="13"/>
    <x v="0"/>
    <n v="1"/>
    <s v="Front-Line"/>
    <x v="31"/>
    <x v="2"/>
    <n v="1"/>
  </r>
  <r>
    <n v="5317"/>
    <s v="HX831"/>
    <x v="12"/>
    <s v="151/487"/>
    <x v="0"/>
    <x v="16"/>
    <n v="23"/>
    <s v="October"/>
    <x v="2"/>
    <s v="23 October 1943"/>
    <x v="0"/>
    <s v="Overshot landing in rain at Sculthorpe 23.10.43 (Air Britain Serials) 23.10.43 487Sqn. HX831 Overshot at Scuithorpe aerodrome in heavy rain shower, no injuries. (Mosquito Crash Log)"/>
    <x v="2"/>
    <x v="3"/>
    <s v="Overshot"/>
    <m/>
    <x v="2"/>
    <m/>
    <m/>
    <n v="10"/>
    <x v="13"/>
    <x v="0"/>
    <n v="1"/>
    <s v="Front-Line"/>
    <x v="47"/>
    <x v="0"/>
    <n v="2"/>
  </r>
  <r>
    <n v="1732"/>
    <s v="HX956"/>
    <x v="12"/>
    <s v="464/21"/>
    <x v="0"/>
    <x v="16"/>
    <n v="23"/>
    <s v="October"/>
    <x v="2"/>
    <s v="23 October 1943"/>
    <x v="0"/>
    <s v="Overshot landing and hit crane Sculthorpe 23.10.43 DBR (Air Britain Serials) 23.10.43 21 Sqn. HX956 Overshot on landing at Scuithorpe aerodrome, injuring two. (Mosquito Crash Log)"/>
    <x v="2"/>
    <x v="3"/>
    <s v="Overshot"/>
    <m/>
    <x v="2"/>
    <m/>
    <m/>
    <n v="10"/>
    <x v="13"/>
    <x v="0"/>
    <n v="1"/>
    <s v="Front-Line"/>
    <x v="48"/>
    <x v="0"/>
    <n v="2"/>
  </r>
  <r>
    <n v="6960"/>
    <s v="HJ721"/>
    <x v="6"/>
    <s v="BOAC"/>
    <x v="0"/>
    <x v="13"/>
    <n v="25"/>
    <s v="October"/>
    <x v="2"/>
    <s v="25 October 1943"/>
    <x v="0"/>
    <s v="Kapt. Martin Hamre (+) Kvm. Sverre Haug (+) &amp; (1 passenger) (+) G-AGGG Accident (Engine) To Bromma, Cra/s off Leuchars (http://www.luftwaffe.no/Table2.htm) The Mosquito aircraft crashed into sea due probably to engine problems. Onboard was also one passengers, who also was killed (http://www.rafandluftwaffe.info/lists/raf1b.htm) G-AGGG Crashed landing Leuchars 25.10.43 [c/n 98743] (Air Britain Serials)"/>
    <x v="2"/>
    <x v="2"/>
    <s v="Engine failure"/>
    <m/>
    <x v="2"/>
    <m/>
    <m/>
    <n v="10"/>
    <x v="13"/>
    <x v="0"/>
    <n v="1"/>
    <s v="Support Unit"/>
    <x v="36"/>
    <x v="0"/>
    <n v="1"/>
  </r>
  <r>
    <n v="10"/>
    <s v="DD781"/>
    <x v="2"/>
    <s v="85/264/307"/>
    <x v="0"/>
    <x v="5"/>
    <n v="26"/>
    <s v="October"/>
    <x v="2"/>
    <d v="1943-10-26T00:00:00"/>
    <x v="0"/>
    <s v="26-Oct-43. Mosquito II DD781. W/O S. Łos KIA / Sgt I. Posner KIA. Instep: south west of Scilly Isles, failed to return. One Air/Sea Resque and two Instep patrols. One aircraft returned early owing to engine trouble. One aircraft with crew, W.O. Los, pilot, and Sgt. Posner, Nav.Rad. missing. Cause unknown. Last heard on R/T at 19.25 hrs, approx. 49.50N 8.20W. Some flying training. Total Times :- 31 hr 05 min. (http://orb.polishaf.pl/307sqn/1943-8/1943-10-no-307-squadron-f540) Missing over Bay of Biscay 25.10.43 (Air Britain Serials)"/>
    <x v="3"/>
    <x v="4"/>
    <m/>
    <m/>
    <x v="3"/>
    <m/>
    <m/>
    <n v="10"/>
    <x v="13"/>
    <x v="0"/>
    <n v="1"/>
    <s v="Front-Line"/>
    <x v="21"/>
    <x v="0"/>
    <n v="3"/>
  </r>
  <r>
    <n v="7673"/>
    <s v="LR420"/>
    <x v="14"/>
    <n v="540"/>
    <x v="0"/>
    <x v="0"/>
    <n v="26"/>
    <s v="October"/>
    <x v="2"/>
    <s v="26 October 1943"/>
    <x v="0"/>
    <s v="26/10/43 540 Sqn, Mosquito PRIX LR420, X Op: PR, RAF Leuchars, 11:00 hrs S/L R A Lenton MC DFC P/O R S Haney killed (Ross McNeil) Missing 26.10.43 (Air Britain Serials) _x000a__x000a_Name: LENTON, REGINALD ARTHUR _x000a_Initials: R A _x000a_Nationality: United Kingdom _x000a_Rank: Squadron Leader _x000a_Regiment/Service: Royal Air Force _x000a_Unit Text: 540 Sqdn. _x000a_Age: 28 _x000a_Date of Death: 25/10/1943 _x000a_Service No: 42315 _x000a_Awards: M C, D F C _x000a_Additional information: Son of Edward William and Lucy Jane Lenton. _x000a_Casualty Type: Commonwealth War Dead _x000a_Grave/Memorial Reference: Panel 118. _x000a_Memorial: RUNNYMEDE MEMORIAL _x000a__x000a__x000a__x000a_(CWGC)"/>
    <x v="3"/>
    <x v="4"/>
    <m/>
    <m/>
    <x v="3"/>
    <m/>
    <m/>
    <n v="10"/>
    <x v="13"/>
    <x v="0"/>
    <n v="1"/>
    <s v="Front-Line"/>
    <x v="16"/>
    <x v="0"/>
    <n v="1"/>
  </r>
  <r>
    <n v="2941"/>
    <s v="HX817"/>
    <x v="12"/>
    <n v="418"/>
    <x v="0"/>
    <x v="5"/>
    <n v="27"/>
    <s v="October"/>
    <x v="2"/>
    <s v="27 October 1943"/>
    <x v="0"/>
    <s v="Taken on strength from De Havilland, 23 July 1943; crashed and damaged beyond repair, 27 October 1943. TH-G, letter on list dated 2 September 1943. Hit blister hangar on takeoff South Cerney 27.10.43 (Air Britain Serials) 27.10.43 418 Sqn. HX817 Hit hangar on take-off from South Cerney aerodrome. (Mosquito Crash Log)"/>
    <x v="2"/>
    <x v="3"/>
    <s v="Hit obstacle"/>
    <m/>
    <x v="2"/>
    <m/>
    <m/>
    <n v="10"/>
    <x v="13"/>
    <x v="0"/>
    <n v="1"/>
    <s v="Front-Line"/>
    <x v="30"/>
    <x v="0"/>
    <n v="1"/>
  </r>
  <r>
    <n v="4631"/>
    <s v="DZ593"/>
    <x v="4"/>
    <n v="139"/>
    <x v="0"/>
    <x v="8"/>
    <n v="31"/>
    <s v="October"/>
    <x v="2"/>
    <s v="31 October/1 November 1943"/>
    <x v="1"/>
    <s v="31.10.1943 1757 139 to Köln from Wyton hit by FLAK 5./381 and crashed. near Lechenich in target area (BCL). W/O BCN Wright +, W/O FJ Spencer +, initial buried at Köln-Süd, now Rheinsberg War Cem Flak battery 5./381. Cr. Lechenich (http://www.rafinfo.org.uk/BCWW2Losses/1943.htm) Missing (Cologne) 1.11.43 (Air Britain Serials)  An dem Abschuss waren mehrere Flakbttr inden Stellungen Köttingen, Brüggen, Aldenrath und Marsdorfbeteiligt, . _x000a_Nach Tagebuchaufzeichnungen eines ehemaligen LwH in der Umwertung der 5./135 in Marsdorf flog die Mossie in ca, 6000 m Höhe an, ging nach dem Beschuss auf 3000 m runter und konnte dann nicht mehr von den Funkmeßgeräten erfasst werden. (http://www.luftwaffe-bullet-board.com/viewtopic.php?t=16008&amp;highlight=)     DZ593 ist definitiv bei Erftstadt/ ERP am 31.10/01.11.1943 runter.   (http://www.luftwaffe-bullet-board.com/viewtopic.php?t=17737&amp;highlight=)"/>
    <x v="0"/>
    <x v="1"/>
    <m/>
    <m/>
    <x v="1"/>
    <m/>
    <m/>
    <n v="10"/>
    <x v="13"/>
    <x v="0"/>
    <n v="1"/>
    <s v="Front-Line"/>
    <x v="15"/>
    <x v="0"/>
    <n v="1"/>
  </r>
  <r>
    <n v="2618"/>
    <s v="DD617"/>
    <x v="2"/>
    <s v="151/456/25"/>
    <x v="0"/>
    <x v="2"/>
    <n v="0"/>
    <s v="November"/>
    <x v="2"/>
    <s v="0 November 1943"/>
    <x v="0"/>
    <s v="To 4360M 11.43 (Air Britain Serials)"/>
    <x v="4"/>
    <x v="3"/>
    <m/>
    <m/>
    <x v="2"/>
    <m/>
    <m/>
    <n v="11"/>
    <x v="24"/>
    <x v="0"/>
    <n v="1"/>
    <s v="Front-Line"/>
    <x v="14"/>
    <x v="0"/>
    <n v="3"/>
  </r>
  <r>
    <n v="976"/>
    <s v="DZ697"/>
    <x v="2"/>
    <s v="301FTU/1 OADU/27/681/684"/>
    <x v="3"/>
    <x v="0"/>
    <n v="2"/>
    <s v="November"/>
    <x v="2"/>
    <d v="1943-11-02T00:00:00"/>
    <x v="0"/>
    <s v="According to Henry Sakaida's &quot;Japanese Army Air Force Aces 1937-1945&quot; (Osprey 1997) Capt Yasuhiko Kuroe shot down the first Mosquito on 2 November 1943. His victim was PR.Mk.IX DZ697 of No 684 Sqn, which was being flown on a photo-recce mission to Rangoon by Flying Officers Fielding and Turton._x000a__x000a_There is no mention of Kuroe's mount, but at the time he was flying as Hikotai leader of the 64th Sentai, which was equipped with Nakajima Ki-43-II Hayabusas ('Oscars'), based at Mingaladon. Info from &quot;Japanese Army Air Force Units and their Aces&quot; by Hata, Izawa and Shores._x000a_(Skyraider3d on 12 O'Clock High Forum)_x000a__x000a_Squadron Code was J - likely to have been a 681 Squadron aircraft and crew on 684 strength. There is a photograph of DZ697 'J' in Geoff Thomas' 'Eyes For The Phoenix' (page 233) and it appears to be in the Night Fighter scheme of overall medium sea grey with dark green camouflage on the upper surfaces. The markings appear standard rather than SEAC although only the fin flash may be seen, and there is some impressive but indeterminate artwork on the crew hatch. The photograph is miscaptioned but shows the aircraft in India when taken on charge by 684 Sqn from 681 Sqn._x000a__x000a_Geoff Thomas writes that all the Mk II and Mk VI &quot;were re-finished in PRU Blue in service with 681 and 684 Squadrons&quot; so this statement and the photograph present a conundrum as to the actual finish of this particular aircraft when it was shot down!_x000a_ (&quot;Nicholas&quot; on 12 O'Clock High board) SOC 29.11.43 (Air Britain Serials)"/>
    <x v="0"/>
    <x v="24"/>
    <s v="64th Sentai"/>
    <s v="64th Sentai"/>
    <x v="0"/>
    <s v="Kuroe"/>
    <m/>
    <n v="11"/>
    <x v="24"/>
    <x v="0"/>
    <n v="1"/>
    <s v="Front-Line"/>
    <x v="50"/>
    <x v="0"/>
    <n v="5"/>
  </r>
  <r>
    <n v="5744"/>
    <s v="HX802"/>
    <x v="6"/>
    <s v="301FTU/23"/>
    <x v="1"/>
    <x v="5"/>
    <n v="2"/>
    <s v="November"/>
    <x v="2"/>
    <s v="2/3 November 1943"/>
    <x v="1"/>
    <s v="Missing 7.11.43 (Air Britain Serials) - MH feels this must reflect a few days' delay in reporting - the ORB has this aircraft lost (for the second time...) on 2/3 November 1943. MH feels the 2/3 November date is correct, as the earlier date in the ORB is too early for HX802 to have been on 23 Squadron. F/O White and F/S Taylor FTR 2/3 November 1943. "/>
    <x v="3"/>
    <x v="4"/>
    <m/>
    <m/>
    <x v="3"/>
    <m/>
    <m/>
    <n v="9"/>
    <x v="23"/>
    <x v="0"/>
    <n v="1"/>
    <s v="Front-Line"/>
    <x v="6"/>
    <x v="0"/>
    <n v="2"/>
  </r>
  <r>
    <n v="705"/>
    <s v="LR436"/>
    <x v="14"/>
    <s v="8OTU/544"/>
    <x v="0"/>
    <x v="0"/>
    <n v="3"/>
    <s v="November"/>
    <x v="2"/>
    <s v="3 November 1943"/>
    <x v="0"/>
    <s v="Flew into high ground descending in cloud on return from PR mission Leith Hill Abinger Surrey 3.11.43 DBF (Air Britain Serials) 03.11.43 544 Sqn. LR436 Aircraft was on a Photo recce when it struck high ground at Abingdon, Berks, and caught fire. (Mosquito Crash Log)_x000a__x000a_Name: HENDERSON, JAMES WILLIAM SUTHERLAND _x000a_Initials: J W S _x000a_Nationality: United Kingdom _x000a_Rank: Flight Sergeant (Nav./W.Op.) _x000a_Regiment/Service: Royal Air Force Volunteer Reserve _x000a_Unit Text: 544 Sqdn. _x000a_Age: 29 _x000a_Date of Death: 03/11/1943 _x000a_Service No: 1024228 _x000a_Additional information: Son of James and Margaret Henderson (nee Sutherland), of Brucklay. M.A. (Aberdeen). _x000a_Casualty Type: Commonwealth War Dead _x000a_Grave/Memorial Reference: Sec. 4. Row C. Grave 45. _x000a_Cemetery: OLD DEER CEMETERY _x000a__x000a_Name: WALKER, JOHN _x000a_Initials: J _x000a_Nationality: United Kingdom _x000a_Rank: Flight Sergeant (Pilot) _x000a_Regiment/Service: Royal Air Force Volunteer Reserve _x000a_Unit Text: 544 Sqdn. _x000a_Age: 21 _x000a_Date of Death: 03/11/1943 _x000a_Service No: 1347996 _x000a_Additional information: Son of John and Isobel Henderson Walker, of Edinburgh. _x000a_Casualty Type: Commonwealth War Dead _x000a_Grave/Memorial Reference: Panel 4. _x000a_Cemetery: EDINBURGH (WARRISTON) CREMATORIUM _x000a__x000a_(CWGC)"/>
    <x v="2"/>
    <x v="3"/>
    <s v="Terrain"/>
    <m/>
    <x v="2"/>
    <m/>
    <m/>
    <n v="11"/>
    <x v="24"/>
    <x v="0"/>
    <n v="1"/>
    <s v="Front-Line"/>
    <x v="27"/>
    <x v="0"/>
    <n v="2"/>
  </r>
  <r>
    <n v="507"/>
    <s v="HX902"/>
    <x v="16"/>
    <s v="Cv XVIII/AAEE/248"/>
    <x v="0"/>
    <x v="12"/>
    <n v="4"/>
    <s v="November"/>
    <x v="2"/>
    <s v="4 November 1943"/>
    <x v="0"/>
    <s v="to 248 Sqn 23.10.43, to A&amp;AEE, 05.09.43 MH - S/L Rose, ship's flak as per Most Secret Squadron? _x000a__x000a_ The area where S/Ldr. Charles Frank Rose DFC, DFM, was lost on 04/11/1943, with Mosquito FB.XVIII Nr. HX902 of 248 Sqn, during an anti-shipping patrol, has been cleared up by the eyewitness of this crash, Mr. Des Curtis DFM. I quote from his message:_x000a__x000a_&quot;I was an eye witness to the crash that killed him and his navigator, Flt Sgt Cowley. Our pair of Mosquitos left RAF Predannack at 08.00 hrs on 4th November 1943. We were headed for a point 46.22N 04.25W, which is west of St Nazaire. To get there we passed on the seaward side of Les Isles d'Ouissant, flying at a height of about 10 metres to avoid radar detection. _x000a_At the destination we came upon a sizeable trawler, which, on close inspection, had no nets out nor were any seabirds circling. We decided that the trawler was acting as a marker and guard at the seaward end of the mine swept channel leading into Brest. I watched Rose's aircraft from the time we separated and he went into a diving attack, and was horrified to see a trail of white smoke coming from his port engine. Passing over the ship, he appeared to start to pull out of the 30° dive, but went into the sea about half a mile from the trawler. Needless to say, we gave the trawler a punishing with our 57 mm gun. I saw no wreckage of the aircraft on the surface. One theory was that he was killed outright by fire from the bow of the vessel._x000a__x000a_Suffice it to say that Charlie Rose was a remarkable man, a very skilled pilot with a lot of experience on the type, and a great record for gallantry.&quot;_x000a__x000a_(http://www.rafcommands.com/forum/showthread.php?t=1663&amp;page=3) Missing 4.11.43 (Air Britain Serials)"/>
    <x v="0"/>
    <x v="1"/>
    <m/>
    <m/>
    <x v="1"/>
    <m/>
    <m/>
    <n v="11"/>
    <x v="24"/>
    <x v="0"/>
    <n v="1"/>
    <s v="Front-Line"/>
    <x v="52"/>
    <x v="0"/>
    <n v="3"/>
  </r>
  <r>
    <n v="2419"/>
    <s v="DZ587"/>
    <x v="4"/>
    <s v="109/105"/>
    <x v="0"/>
    <x v="8"/>
    <n v="4"/>
    <s v="November"/>
    <x v="2"/>
    <s v="4/5 November 1943"/>
    <x v="1"/>
    <s v="05.11.1943 1729 105 to Leverkusen from Marham crashed into field. Road Green Farm, 10 miles S Norwich 2110 (BCL). F/L J Gordon DFC +, F/O RG Hayes DFC +, ROYAL AIR FORCE BOMBER COMMAND, 1942-1945. Flying Officer R G Hayes (left) and Flight Lieutenant J Gordon, navigator and pilot respectively of a De Havilland Mosquito B Mark IV of No. 105 Squadron RAF, listen intently during the briefing for a night raid on Berlin, Germany in the Operations Room at Marham, Norfolk. Both men were killed on 5 November 1943 when their Mosquito, DZ587 'GB-B', crashed at Hempnall, Norfolk, while returning from an evening raid on Bochum. (Imperial War Museum Photo CH 18010 ) Crashed nr Hardwick airfield on return from Leverkusen 5.11.43 (Air Britain Serials) 05.11.43 139 Sqn. DZ587 Crashed at Hardwick. NFD. (Mosquito Crash Log)"/>
    <x v="2"/>
    <x v="7"/>
    <s v="Not stated"/>
    <m/>
    <x v="2"/>
    <m/>
    <m/>
    <n v="11"/>
    <x v="24"/>
    <x v="0"/>
    <n v="1"/>
    <s v="Front-Line"/>
    <x v="4"/>
    <x v="0"/>
    <n v="2"/>
  </r>
  <r>
    <n v="2620"/>
    <s v="DK285"/>
    <x v="4"/>
    <s v="1401 Flt/139/1655MTU"/>
    <x v="0"/>
    <x v="7"/>
    <n v="5"/>
    <s v="November"/>
    <x v="2"/>
    <s v="5 November 1943"/>
    <x v="0"/>
    <s v="Nearest claim is: 06.11.43 Hptm. Horst Geyer Epr.Kdo. 25 Mosquito  AN-6: 10.000 m. [20 km. N. Nancy] 11.35 Film C. 2031/II VNE: ASM Missing presumed ditched in Irish Sea 5.11.43 (Air Britain Serials) 05.11.43 1655MTU. DK285 Believed to have crashed into the Irish Sea, two missing. (Mosquito Crash Log)"/>
    <x v="2"/>
    <x v="2"/>
    <s v="Sea"/>
    <m/>
    <x v="2"/>
    <m/>
    <m/>
    <n v="11"/>
    <x v="24"/>
    <x v="0"/>
    <n v="1"/>
    <s v="Support Unit"/>
    <x v="12"/>
    <x v="0"/>
    <n v="3"/>
  </r>
  <r>
    <n v="5858"/>
    <s v="HK378"/>
    <x v="17"/>
    <s v="218MU"/>
    <x v="0"/>
    <x v="6"/>
    <n v="5"/>
    <s v="November"/>
    <x v="2"/>
    <s v="5 November 1943"/>
    <x v="0"/>
    <s v="Engine cut bellylanded on approach and hit wall Colerne 5.11.43 (Air Britain Serials) 05.11.43 218 Sqn. HK378 Crashed on approach to Colerne with engine failure. No injuries. (Mosquito Crash Log)"/>
    <x v="2"/>
    <x v="2"/>
    <s v="Engine failure"/>
    <m/>
    <x v="2"/>
    <m/>
    <m/>
    <n v="11"/>
    <x v="24"/>
    <x v="0"/>
    <n v="1"/>
    <s v="Support Unit"/>
    <x v="53"/>
    <x v="2"/>
    <n v="1"/>
  </r>
  <r>
    <n v="5566"/>
    <s v="HK140"/>
    <x v="2"/>
    <n v="29"/>
    <x v="0"/>
    <x v="2"/>
    <n v="6"/>
    <s v="November"/>
    <x v="2"/>
    <s v="6 November 1943"/>
    <x v="0"/>
    <s v="Broke up in storm nr Knaphill Surrey 6.11.43 (Air Britain Serials) 06.11.43 29Sqn. HK14O Aircraft broke up after heavy storm at Knaphill, Surrey. (Mosquito Crash Log) Flight Sergeant (Pilot) Thomas Henry Mullard, aged just 20, from Morden, Surrey and Sergeant (Navigator) Ernest William Knox aged 23 from Normandy Surrey. Both airmen are burined in the nearby Brookwood Military Cemetery. Official RAF Accident Card: The aircraft broke up in a heavy storm, assumed aircraft out of control in cloud, dived and on breaking cloud, pulled out too violently, aircraft breaking up at once   Accident Investigation Board (AIB) Conclusions:  Loss of control in cloud in very turbulent conditions and aircraft broke up due to loads imposed when recovery attempt made. Both wings, fuselage and tail unit had disintegrated in mid-air.   Extract from Squadron 29 Operations Record: Operations heard from HK140 when it was in cloud at 10,000 feet after completing  a  ‘Ground  Control  Interception’  (GCI) _x000a_practice and indications were that the machine broke up fairly low down as the parts were scattered in a fairly small area with the exception of part of the fuselage that had gone into the ground quite deeply. (http://www.theknaphillian.com/The%201943%20Mosquito%20Bomber%20Crash%20in%20Knaphill2.pdf)"/>
    <x v="2"/>
    <x v="2"/>
    <s v="Weather"/>
    <m/>
    <x v="2"/>
    <m/>
    <m/>
    <n v="11"/>
    <x v="24"/>
    <x v="0"/>
    <n v="1"/>
    <s v="Front-Line"/>
    <x v="31"/>
    <x v="2"/>
    <n v="1"/>
  </r>
  <r>
    <n v="4885"/>
    <s v="HK373"/>
    <x v="17"/>
    <n v="96"/>
    <x v="0"/>
    <x v="2"/>
    <n v="7"/>
    <s v="November"/>
    <x v="2"/>
    <s v="7 November 1943"/>
    <x v="0"/>
    <s v="Overshot single-engined landing Drem 7.11.43 (Air Britain Serials) 07.11.43 96Sqn. HK373 Overshot on single engine landing at Dram aerodrome, one injured. (Mosquito Crash Log)"/>
    <x v="2"/>
    <x v="3"/>
    <s v="Overshot"/>
    <m/>
    <x v="2"/>
    <m/>
    <m/>
    <n v="11"/>
    <x v="24"/>
    <x v="0"/>
    <n v="1"/>
    <s v="Front-Line"/>
    <x v="54"/>
    <x v="2"/>
    <n v="1"/>
  </r>
  <r>
    <n v="1547"/>
    <s v="LR465"/>
    <x v="14"/>
    <s v="317MU"/>
    <x v="3"/>
    <x v="6"/>
    <n v="7"/>
    <s v="November"/>
    <x v="2"/>
    <s v="7 November 1943"/>
    <x v="0"/>
    <s v="Pilot killed, according to a message In The Mossie Number 28. Stalled on approach Mauripur 7.11.43 DBF (Air Britain Serials)  87705 F/Lt Zeger VAN RIEL DFC RAFVR:_x000a__x000a_7-11-1943_x000a_No.317 Maintenance Unit._x000a_Mosquito PR.IX LR465_x000a__x000a_Stalled on approach Mauripur, India. DBF._x000a__x000a_87705 F/Lt (Pilot) Zeger VAN RIEL DFC RAFVR +_x000a__x000a_Van Riel originally buried Karachi War Cemetery. Remains repatriated, now rest in Field of Honour, Brussels Town Cemetery, Evere. Grave V/6. (Info, per old posting of Henk Welting)._x000a_(http://www.rafcommands.com/forum/showthread.php?10573-Belgian-RCAF-Secret-Ops&amp;p=61596&amp;highlight=Mosquito#post61596)_x000a__x000a_http://www.wehrmacht-awards.com/forums/showthread.php?t=73269 says Van Riel had previously flown with 23 Sqn."/>
    <x v="2"/>
    <x v="2"/>
    <s v="Stalled"/>
    <m/>
    <x v="2"/>
    <m/>
    <m/>
    <n v="11"/>
    <x v="24"/>
    <x v="0"/>
    <n v="1"/>
    <s v="Support Unit"/>
    <x v="55"/>
    <x v="0"/>
    <n v="1"/>
  </r>
  <r>
    <n v="316"/>
    <s v="DZ492"/>
    <x v="4"/>
    <s v="105/109"/>
    <x v="0"/>
    <x v="8"/>
    <n v="9"/>
    <s v="November"/>
    <x v="2"/>
    <s v="9 November 1943"/>
    <x v="0"/>
    <s v="09.11.1943 1745 109 to Bochum from Marham hit by FLAK , crash landed on return, tail broke off on touchdown. Wyton airfield 2115 (BCL). P/O RE Leigh ok, P/O J Henderson ok, Hit by flak Bochum and crashlanded at Wyton 9.11.43 (Air Britain Serials)"/>
    <x v="1"/>
    <x v="1"/>
    <m/>
    <m/>
    <x v="1"/>
    <m/>
    <m/>
    <n v="11"/>
    <x v="24"/>
    <x v="0"/>
    <n v="1"/>
    <s v="Front-Line"/>
    <x v="18"/>
    <x v="0"/>
    <n v="2"/>
  </r>
  <r>
    <n v="4219"/>
    <s v="HK401"/>
    <x v="17"/>
    <s v="301FTU"/>
    <x v="0"/>
    <x v="10"/>
    <n v="9"/>
    <s v="November"/>
    <x v="2"/>
    <s v="9 November 1943"/>
    <x v="0"/>
    <s v="Alfred Bridgeman was killed when an RAF aircraft crashed onto his house at Rawlings Farm, Cocklebury, Near Chippenham, Wiltshire. The pilot and navigator of the Mosquito were both killed. The aircraft had been on fire and ploughed across the ground carrying away a cowshed and stable before coming to rest in the back of the house before bursting into flames. (http://www.rafcommands.com/forum/showthread.php?t=412) Mosquito HK401 of 301 FTU. Suffered engine failure, then loss of control, and crashed at Rawlings Farm, Cocklebury, hitting a farmhouse. (same) For obscure reasons both McLAUGHLIN and CABLE were not in my files. McLaughlin (a pilot) and Cable (a nav/radar) may have been the crew of Mosquito HK401.F/Sgt Stanley Joseph McLAUGHLIN, 1450511, RAFVR. Buried Allerton, Liverpool. Pilot. Sgt Leonard Edward CABLE, 1803746, RAFVR. Buried in Barnes Old Cemetery, SW13. Next of kin from Barnes. Nav/Radar Op. (Henk Welting) I thought I would resurrect this thread as I now believe the crew to have been; Flt/Sgt Leonard George Mayhew BEM 917811 Aged 24 Sgt Leonard Edward Cable 1803746 Aged 20 (http://www.rafcommands.com/forum/showthread.php?t=412&amp;page=3) I have the Form 1180 which confirms that Flt/Sgt Leonard George Mayhew was the pilot and I have recently received the death certificate for Sgt Leonard Edward Cable which gives the place of death as Rawlings Farm, Cocklebury, Chippenham &amp; Calne. Therefore I think it is fair to assume that they were the crew of the aircraft in question. (as above) I have the Form 1180 which confirms that Flt/Sgt Leonard George Mayhew was the pilot and I have recently received the death certificate for Sgt Leonard Edward Cable which gives the place of death as Rawlings Farm, Cocklebury, Chippenham &amp; Calne. Therefore I think it is fair to assume that they were the crew of the aircraft in question. (as above) Flew into house after engine cut on take-off from Lyneham Cocklebury Wilts. 9.11.43 (Air Britain Serials) 09.11.43 301 FTU. HK4O1 Aircraft hit farm house at Coppulibury, Lyneham, Wilts, after engine failure and lose of control, two killed. (Mosquito Crash Log)"/>
    <x v="2"/>
    <x v="2"/>
    <s v="Engine failure"/>
    <m/>
    <x v="2"/>
    <m/>
    <m/>
    <n v="11"/>
    <x v="24"/>
    <x v="0"/>
    <n v="1"/>
    <s v="Support Unit"/>
    <x v="35"/>
    <x v="2"/>
    <n v="1"/>
  </r>
  <r>
    <n v="5120"/>
    <s v="HJ830"/>
    <x v="6"/>
    <n v="418"/>
    <x v="0"/>
    <x v="5"/>
    <n v="9"/>
    <s v="November"/>
    <x v="2"/>
    <s v="9/10 November 1943"/>
    <x v="1"/>
    <s v="09.11.1943 Intruder sortie 418 to Poix from Ford . Lost without trace (FCL). F/O JLD Armstrong +, F/O AJ Brown +, no further info Taken on strength from De Havilland, 12 July 1943; to No.43 Group D.A., 17 August 1943; returned to No.418 Squadron, 16 September 1943; missing from operations, 9/10 November 1943; F/L J.L.D. Armstrong and F/O A.J. Brown killed. TH-J, letter from aircraft list dated 23 September 1943. (Hugh Halliday) Took off 19.02. (http://bb.1asphost.com/lesbutler/tony/tonywood.htm) Missing on night intruder to Poix 10.11.43 (Air Britain Serials)"/>
    <x v="3"/>
    <x v="4"/>
    <m/>
    <m/>
    <x v="3"/>
    <m/>
    <m/>
    <n v="11"/>
    <x v="24"/>
    <x v="0"/>
    <n v="1"/>
    <s v="Front-Line"/>
    <x v="30"/>
    <x v="0"/>
    <n v="1"/>
  </r>
  <r>
    <n v="7428"/>
    <s v="DZ459"/>
    <x v="4"/>
    <s v="540/8OTU"/>
    <x v="0"/>
    <x v="7"/>
    <n v="11"/>
    <s v="November"/>
    <x v="2"/>
    <s v="11 November 1943"/>
    <x v="0"/>
    <s v="DZ459, is claimed to have crashed in a field near Sober Hall, at High Leven Farm, Thornaby,Yorkshire on the 11th November 1943, killing the crew of two, F/Lt Alan J F Symes RCAF &amp; Sgt Edward Lyon RAFVR. The aircraft is shown as being attached to 8(C)OTU. (Paul Johnson - http://www.rafcommands.com/forum/showthread.php?t=2894) 11-11-1943 No.8(C) OTU, Mosquito FB.VI DZ459, Crashed High Leven Farm, near Thornaby, while attempting a single engine landing. J/7617 F/Lt (Pilot) Alan John Farquhar SYMES RCAF +, 1433734 Sgt (Nav.) Edward LYON RAFVR + (http://www.rafcommands.com/forum/showthread.php?p=43611&amp;highlight=Mosquito#post43611) Dived into ground nr Thornaby 11.11.43 (Air Britain Serials) 11.11.43 8OTU. DZ459 While attempting a single engine landing, an engine, failed and aircraft dived in at High Lever Farm, near Thornaby, Yorks, two killed. (Mosquito Crash Log)_x000a__x000a_&quot;A new school on Teesside is being asked to commemorate two Second World War airmen who died on its playing field site._x000a__x000a_David Thompson, a local aviation historian believes that the new school on Low Lane, Ingleby Barwick, could use the historic site for educational purposes._x000a__x000a_In 1943, a De Havilland Mosquito aeroplane crashed into the field behind High Leven Cottages - the site where the 630-place school is being built this year._x000a__x000a_The two men killed were pilot Flight Lieutenant Alan John Farquhar Symes, of the Royal Canadian Air Force, and Navigator Sergeant, Edward Lyon of the Royal Air Force._x000a__x000a_In 1977 a local man attempted to recover the remains of the aircraft, including two engines. Mr Thompson himself also visited the site and found small pieces of wreckage on the surface._x000a__x000a_After viewing the plans for the new school building, Mr Thompson said the crash site appears to be close to the proposed new sports pitches._x000a__x000a_He believes it would be fitting to incorporate the names of the airmen who lost their lives within the school by means of a memorial._x000a__x000a_&quot;This year is the 60th anniversary of the end of the Second World War and it would be nice if something could be done to remember these two airmen,&quot; he said._x000a__x000a_&quot;Would it be possible to incorporate the names of these two airmen somewhere within the school, possibly a memorial plaque or stone, school house names or the name of the small access road?&quot;_x000a__x000a_A spokeswoman for Stockton Council, whose planning committee approved the new school a year ago, confirmed they are considering Mr Thompson's suggestion._x000a__x000a_&quot;We are happy to work with the school to look at remembering the two airmen,&quot; she said.&quot;_x000a__x000a__x000a_Further information via David Thompson indicates that the plane was a Photo Reconnaisance MKIV of No. 8 (Coastal) OTU, RAF Dyce.The pilot having tried to land on one engine with full flap then attempted to over shoot &amp; go round again but stalled and crashed. The crash was witnessed by a farmer &amp; his son who were working in the adjoining field to the east. It is thought that the RAF recovered the camera. The crash occured at 11:15 on 11 November 1943. Almost exactly 25 years to the minute of the ceasefire which ended World War l (the 11th hour of the 11th day of the 11th month 1918)_x000a_(http://www.inglebybarwick.com/cnt/selfServe/index.php?appId=16)"/>
    <x v="2"/>
    <x v="2"/>
    <s v="Engine failure"/>
    <m/>
    <x v="2"/>
    <m/>
    <m/>
    <n v="11"/>
    <x v="24"/>
    <x v="0"/>
    <n v="1"/>
    <s v="Support Unit"/>
    <x v="37"/>
    <x v="0"/>
    <n v="2"/>
  </r>
  <r>
    <n v="7725"/>
    <s v="LR478"/>
    <x v="14"/>
    <n v="544"/>
    <x v="0"/>
    <x v="0"/>
    <n v="11"/>
    <s v="November"/>
    <x v="2"/>
    <s v="11 November 1943"/>
    <x v="0"/>
    <s v="11/11/43_x000a_544 Sqn_x000a_Mosquito PRIX_x000a_LR478_x000a__x000a_W/C D C B Walker, +_x000a_F/O A M Crow DSO DFM, Interned_x000a__x000a_Benson, 11:14 hrs_x000a__x000a_Missing on operation to Modane. W/C Walker is listed by the Commonwealth War Graves Commission as having died on the 11th of December and is buried in Navarre Cemetery, Pena, Spain._x000a_(Ross McNeill)_x000a__x000a_W/C Walker found trapped in escape hatch of crashed plane near Zaragoza. Mission PR for Antheor Viaduct. Arthur Crow killed flying with F/Lt. O.P. Olson (NZ.411439) in Mosquito NS791 of 540 Sq. Olson taken PoW. Unconfirmed story that Arthur Crow was killed by German civilians on the ground. No information provided as to cause of loss of LR478 but suspicion seems to be engine malfunction &quot;On leaving the target I noticed a stream of metal coming from the starboard engine&quot; - Arthur Crows MI9 report (S/PG/1599) via Rob Owen of 617 Squadron Association._x000a_(John Larder on RAF Commands Forum)_x000a_ Missing (Modane) 11.11.43 (Air Britain Serials)_x000a__x000a_Airborne on 11 Nov 1943 from Benson on a photographic reconnaisance (PR) mission to Modane (Rhône-Alpes) and other points in southern France. &quot;On leaving the target I noticed a stream of metal coming from the starboard engine.&quot; - Arthur Crow\'s MI9 report. &quot;The wingco was a well built man and as a pilot he had to wait for his navigator to scramble out first, the cramped confines of the cockpit offering no other options,&quot; wrote Foster (2004), and: &quot;The navigator got clear, landed and struck out for neutral Spain by way of the Pyrenees, but poor Walker was jammed in the exit trapdoor of the cockpit and was killed in that position when the kite hit the ground.&quot; The aircraft crashed in the Basque border region between France and Spain.   Hi, my name is David and I am a mountain biker from Pamplona, 50 Kms. from Peña, where D.C.B.Walker is buried._x000a_ I am very interested about this history. Here, some people know it and visit the cementery._x000a_ This history must not be forgotten, Wing Commander Walker must not be forgotten._x000a__x000a_ Smullis, I have seen your website about D.C.B.Walker...  What about your trip? Will you come here? When?  In the website you say ”...someone who has no-one else who cares” but you are wrong. Yesterday I went to Peña Cementery and there was flowers on burial. It is the cleanest grave in the cementery.  (http://www.rafcommands.com/forum/showthread.php?16990-Wing-Commander-DONALD-CECIL-BROADBENT-WALKER-544-Sqdn)"/>
    <x v="0"/>
    <x v="18"/>
    <m/>
    <m/>
    <x v="4"/>
    <m/>
    <m/>
    <n v="11"/>
    <x v="24"/>
    <x v="0"/>
    <n v="1"/>
    <s v="Front-Line"/>
    <x v="27"/>
    <x v="0"/>
    <n v="1"/>
  </r>
  <r>
    <n v="5131"/>
    <s v="HJ829"/>
    <x v="6"/>
    <n v="418"/>
    <x v="0"/>
    <x v="5"/>
    <n v="11"/>
    <s v="November"/>
    <x v="2"/>
    <s v="11/12 November 1943"/>
    <x v="1"/>
    <s v="12.11.1943 Intruder Sortie 418 to Melun from Ford . Lost without trace night (FCL). P/O BG Henderson +, F/O SP Marlatt +, both rest in Evreux Cem Taken on strength at 418 Sqn. from De Havilland, 9 July 1943; missing from operations, 11 November 1943 (F/O B.G. Henderson and F/L S.P. Marlatt killed). TH-M, letter from list of aircraft dated 2 September 1943. (Hugh Halliday) Mosquito from 418 Sqn crashed the 12 november 1943 at Gaillon in Normandy. Both Pilot and navigator were killed and buried at Evreux cemetery. The pilot was F/O Bruce HENDERSON (RCAF - J/17859) The navigator was F/Lt. Samuel MARLATT (RCAF - J/7797) I don't know what was the circumstances of the lost. Coded TH-J according to http://bb.1asphost.com/lesbutler/tony/tonywood.htm, which says a/c took off at 00.10. Missing 12.11.43 (Air Britain Serials)"/>
    <x v="3"/>
    <x v="4"/>
    <m/>
    <m/>
    <x v="3"/>
    <m/>
    <m/>
    <n v="11"/>
    <x v="24"/>
    <x v="0"/>
    <n v="1"/>
    <s v="Front-Line"/>
    <x v="30"/>
    <x v="0"/>
    <n v="1"/>
  </r>
  <r>
    <n v="7742"/>
    <s v="DD780"/>
    <x v="2"/>
    <s v="307/264"/>
    <x v="0"/>
    <x v="2"/>
    <n v="12"/>
    <s v="November"/>
    <x v="2"/>
    <s v="12 November 1943"/>
    <x v="0"/>
    <s v="Crashed in forced landing Bynoldstone Glam. 12.11.43 (Air Britain Serials) 12.11.43 264 Sqn. DD780 Aircraft belly landed in field at Watiston, Reynoldston, Glamorgen. (Mosquito Crash Log) There was only 1 occupant, pilot S/Ldr Young. According to the ORB: During the afternoon S/Ldr Young took off alone and soon after was told by another pilot of another aircraft that flames were coming from underneath his port engine. Pieces soon began to fly off and after feathering the props, he crash landed. S/Ldr Young got out safely, but the aircraft was burnt up. (Hans Nauta at http://www.rafcommands.com/forum/showthread.php?18027-264-Sqdn-Mosquito-W4080-accident-May-5-1943)"/>
    <x v="2"/>
    <x v="3"/>
    <s v="Forced landing"/>
    <m/>
    <x v="2"/>
    <m/>
    <m/>
    <n v="11"/>
    <x v="24"/>
    <x v="0"/>
    <n v="1"/>
    <s v="Front-Line"/>
    <x v="10"/>
    <x v="0"/>
    <n v="2"/>
  </r>
  <r>
    <n v="7211"/>
    <s v="DD755"/>
    <x v="2"/>
    <s v="25/141"/>
    <x v="0"/>
    <x v="2"/>
    <n v="13"/>
    <s v="November"/>
    <x v="2"/>
    <s v="13 November 1943"/>
    <x v="0"/>
    <s v="The Mosquito was performing acrobatic tricks over the field.? During a high-speed maneuver, one of its wings ripped off. Three men were killed in the accident. (351st: 19-20) http://oralhistory.rutgers.edu/Docs/diaries/wartime_diaries_of_edward_c_piech/chapter_five_piech_diaries.html#_ftn24 (MH - 351st BG's B-17s do indeed appear to have been based at Polebrook) Broke up in air Polebrook 13.11.43 (Air Britain Serials) 13.11.43 141 Sqn. DD755 Aircraft suffered structural failure after breaking away from an unauthorised dummy attack at Polebrook aerodrome. (Mosquito Crash Log)"/>
    <x v="2"/>
    <x v="2"/>
    <s v="Low flying"/>
    <m/>
    <x v="2"/>
    <m/>
    <m/>
    <n v="11"/>
    <x v="24"/>
    <x v="0"/>
    <n v="1"/>
    <s v="Front-Line"/>
    <x v="45"/>
    <x v="0"/>
    <n v="2"/>
  </r>
  <r>
    <n v="5084"/>
    <s v="LR411"/>
    <x v="14"/>
    <s v="60 SAAF"/>
    <x v="1"/>
    <x v="0"/>
    <n v="14"/>
    <s v="November"/>
    <x v="2"/>
    <s v="14 November 1943"/>
    <x v="0"/>
    <s v="Engine cut after take-off bellylanded El Acuina 14.11.43 (Air Britain Serials)"/>
    <x v="2"/>
    <x v="3"/>
    <s v="Engine failure"/>
    <m/>
    <x v="2"/>
    <m/>
    <m/>
    <n v="11"/>
    <x v="24"/>
    <x v="0"/>
    <n v="1"/>
    <s v="Front-Line"/>
    <x v="34"/>
    <x v="0"/>
    <n v="1"/>
  </r>
  <r>
    <n v="5899"/>
    <s v="ML912"/>
    <x v="11"/>
    <s v="1409 Flt"/>
    <x v="0"/>
    <x v="4"/>
    <n v="14"/>
    <s v="November"/>
    <x v="2"/>
    <s v="14 November 1943"/>
    <x v="0"/>
    <s v="14.11.1943 Special Task1409 Flt from Oakington crashed. near Merville, Northern France (BCL). P/O F Clayton DFM +, F/O WF John DFC +, rest in Merville Communal Cem Extension 14.11.43 Ofw. Adolf Glunz 5./JG 26 Mosquito  S.W. Lille: 8.000 m. [1409 Flight] 16.00 Film C. 2031/II Anerk: Nr.111 Took off 0740 for a long-range meteorological sortie to the Stuttgart area. (http://harringtonmuseum.org.uk/Aircraft%20lost%20on%20Allied%20Forces%20Special%20Duty%20Operations.pdf) Serial Range ML896 - ML924. 29 Mosquito B.Mk1X. Part of a batch of 300 delivered by De Havilland (Hatfield) between 10Jul43 and 20Oct43. Powered by Merlin 72 engines. ML914 was detached for trials with the 4,000lb 'Cookie' and 6-store Avro carrier. Airborne from Oakington. Cause of loss not established. Crashed near Merville (Nord), france, where both were buried 18Nov43 in the town's Communal Cemetery Extension. P/O Clayton's DFM had been Gazetted 10Sep43.. P/O F.Clayton DFM KIA F/O W.J.John DFC KIA (Lost Bombers) Missing on met sortie 14.11.43 (Air Britain Serials) Glunz was scrambled from Epinoy and guided to a position above and behind the Mosquito, which was skimming along the tops of the clouds. The Mosquito crew failed to see Glunz diving on them then approaching from behind and below and took no evasive action (JG 26 - Top Guns of the Luftwaffe)"/>
    <x v="0"/>
    <x v="5"/>
    <s v="5./JG 26"/>
    <s v="JG 26"/>
    <x v="0"/>
    <s v="Glunz"/>
    <m/>
    <n v="11"/>
    <x v="24"/>
    <x v="0"/>
    <n v="1"/>
    <s v="Front-Line"/>
    <x v="25"/>
    <x v="0"/>
    <n v="1"/>
  </r>
  <r>
    <n v="2906"/>
    <s v="DZ266"/>
    <x v="2"/>
    <s v="307/264/141"/>
    <x v="0"/>
    <x v="2"/>
    <n v="15"/>
    <s v="November"/>
    <x v="2"/>
    <s v="15 November 1943"/>
    <x v="0"/>
    <s v="Bill Ripley, then a Pilot officer, was with 141 Squadron in 1943, dates unknown. Whilst in action with them he received injuries that led to his death on November 16th 1943. He was killed as a result of an accident on a Night Flight Test. Mosquito FII, DD266 crashed on take off the previous night at Wittering. The pilot was Derek Welsh. Details skimmed from &quot;Pursuit through darkened skies&quot; Michael Allen, pg 148-149 655052/129959 Dennis Frederick Austen WELSH RAFVR. + 16-11-43 No.141 Sqn Mosquito DZ266. Stalled at Wittering aerodrome on take-off 15-11-43 . Nav./W.Op. 139951 F/O William George RIPLEY DFM RAFVR + 16-11-43. (http://www.rafcommands.com/forum/showthread.php?p=32413&amp;highlight=Mosquito#post32413) Crashed on take-off Wittering 15.11.43 (Air Britain Serials) 15.11.43 141 Sqn. DZ266 Stalled at Wittering aerodrome on take-off, over hill into obstructions. two killed. (Mosquito Crash Log)"/>
    <x v="2"/>
    <x v="2"/>
    <s v="Crashed on takeoff"/>
    <m/>
    <x v="2"/>
    <m/>
    <m/>
    <n v="11"/>
    <x v="24"/>
    <x v="0"/>
    <n v="1"/>
    <s v="Front-Line"/>
    <x v="45"/>
    <x v="0"/>
    <n v="3"/>
  </r>
  <r>
    <n v="1693"/>
    <s v="ML908"/>
    <x v="11"/>
    <s v="109/139"/>
    <x v="0"/>
    <x v="8"/>
    <n v="15"/>
    <s v="November"/>
    <x v="2"/>
    <s v="15 November 1943"/>
    <x v="0"/>
    <s v="15.11.1943 1801 139 to Bonn from Wyton crashed. at Monchy-Breton, at Pas-de-Calais (BCL). P/O CH Guest RCAF +, P/O GJ Sleeman pow, Missing (Bonn) 15.11.43 (Air Britain Serials)  5 km NE St-Pol-sur-Ternoise (http://francecrashes39-45.net/rech_avion.php)"/>
    <x v="3"/>
    <x v="4"/>
    <m/>
    <m/>
    <x v="3"/>
    <m/>
    <m/>
    <n v="11"/>
    <x v="24"/>
    <x v="0"/>
    <n v="1"/>
    <s v="Front-Line"/>
    <x v="15"/>
    <x v="0"/>
    <n v="2"/>
  </r>
  <r>
    <n v="7743"/>
    <s v="DZ286"/>
    <x v="2"/>
    <s v="307/264"/>
    <x v="0"/>
    <x v="5"/>
    <n v="15"/>
    <s v="November"/>
    <x v="2"/>
    <s v="15/16 November 1943"/>
    <x v="1"/>
    <s v="15.11.1943 Intruder sortie 264 to Chateaudun F from Predannack . Lost without trace, probably France pm (FCL). F/L EE Pudsey +, Sgt WHE Rosetta +, Pudsey lies in Clichy Communal Cem, Rosetta buried in St.Laurent-des-Eaux Cem, Orleans 15/16 November from FCWDv4. Took off 22.38 (http://bb.1asphost.com/lesbutler/tony/tonywood.htm) Seek information on a Mosquito lost on 15 November 1943,the Navigator Rosetta is buried at St Laurent Nouan in France. (Alain Charpentier) Mosquito DZ286 264 Sq. Intruder Chateaudun. Pilot F/Lt. Edward Estill Pudsey(108843) buried Clichy Northern C.C., Hautes de Seine (FCL) Mosquito N.F. Mk. II s/n DZ286 No. 264 'Madras Presidency' (F) Squadron. The crew (Pilot - 108843 Flight Lieutenant Edward Estill Pudsey R.A.F.V.R. and Navigator/Wireless Operator - 1323941 Sergeant William Harvey Edwards R.A.F.V.R.) were lost while on an evening intruder sortie to Chateaudun. (Chris Charland) Thank you for your help.I found something in an old letter dated of 1 May 1945 : &quot; an English airman found in the Loire river is buried in the cemetery of St Laurent des Eaux, here is name Rosetta.Blood Group 40 , 1323941 read on his identity plaque.It would be a victim of a plane which hit a pylone near the Loire at L'Hay.&quot; St Hay is a little village on the Loire West of Orleans. But why the pilot was buried at Clichy ? (Alain Charpentier) Missing 16.11.43 (Air Britain Serials)  (MH - St Ay?)"/>
    <x v="0"/>
    <x v="8"/>
    <m/>
    <m/>
    <x v="4"/>
    <m/>
    <m/>
    <n v="11"/>
    <x v="24"/>
    <x v="0"/>
    <n v="1"/>
    <s v="Front-Line"/>
    <x v="10"/>
    <x v="0"/>
    <n v="2"/>
  </r>
  <r>
    <n v="1256"/>
    <s v="DZ701"/>
    <x v="2"/>
    <s v="51OTU/60OTU"/>
    <x v="0"/>
    <x v="7"/>
    <n v="15"/>
    <s v="November"/>
    <x v="2"/>
    <s v="15 November 1943"/>
    <x v="1"/>
    <s v="Looking through the the ORB for No 60 OTU, High Ercall, I came across an extremely hard to read mention of a Mosquito crash.The crash definitely occured at Broadstone, 20 miles south shrewsbury, Shropshire during night flying. The crew's names were hard to read, but looking through CWGC, i think they were:_x000a_F/O (Pilot) Albert Horn, RCAF, died 15th November 1943._x000a_F/O (Navigator) Lawrence Balfour (Dukie) Abelson, RCAF, died 15th November 1943. Strange as i had written the date of the crash as 21st July 1943? But this i suppose must just be a mistake on my part as the two names above seem to be the right people and they were both killed on the same day. (Tom Thorne on the RAF Commands Forum website) Crashed nr Broadstone Salop. 15.11.43 NFT (Air Britain Serials) 15.11.43 600-OTU. DZ7OI Crashed and caught fire west of Broadstone, Salop, probably due to faulty IF., two killed. (Mosquito Crash Log)"/>
    <x v="2"/>
    <x v="2"/>
    <s v="Pilot error"/>
    <m/>
    <x v="2"/>
    <m/>
    <m/>
    <n v="11"/>
    <x v="24"/>
    <x v="0"/>
    <n v="1"/>
    <s v="Support Unit"/>
    <x v="29"/>
    <x v="0"/>
    <n v="2"/>
  </r>
  <r>
    <n v="5708"/>
    <s v="ML904"/>
    <x v="11"/>
    <n v="105"/>
    <x v="0"/>
    <x v="8"/>
    <n v="15"/>
    <s v="November"/>
    <x v="2"/>
    <s v="15/16 November 1943"/>
    <x v="1"/>
    <s v="15.11.1943 1754 105 to Düsseldorf from Marham . Lost without trace (BCL). F/L JR Hampson pow, P/O HWE Hammond RCAF pow, aircraft coded GB-T (Mosquito Thunder) His squadron was 109...he’d been on a raid that night and was coming home when he was shot down. He tried to get home on one engine, but he realised he couldn’t so he told his navigator to parachute out and he went out after him. He came down just off the coast of Holland in fact. He buried his parachute in the mud and he wandered around. He found a coat in a barn and then he made his way to the centre of the town and went to the mayor’s office and revealed who he was, by opening his coat and showing his uniform. The Mayor told him to “Wait there“ and went out…and in a short while some Germans arrived on a motorbike …and the mayor must have telephoned them. He couldn‘t really have done otherwise because there had been some terrible reprisals against people who helped airmen. (http://www.bbc.co.uk/ww2peopleswar/stories/53/a9035453.shtml) Missing (Dusseldorf) 16.11.43 (Air Britain Serials)"/>
    <x v="3"/>
    <x v="4"/>
    <m/>
    <m/>
    <x v="3"/>
    <m/>
    <m/>
    <n v="11"/>
    <x v="24"/>
    <x v="0"/>
    <n v="1"/>
    <s v="Front-Line"/>
    <x v="4"/>
    <x v="0"/>
    <n v="1"/>
  </r>
  <r>
    <n v="6361"/>
    <s v="HK173"/>
    <x v="2"/>
    <n v="85"/>
    <x v="0"/>
    <x v="2"/>
    <n v="16"/>
    <s v="November"/>
    <x v="2"/>
    <s v="16/17 November 1943"/>
    <x v="1"/>
    <s v="15/16 November, crashed near West Malling (FCWDv4) Engine cut in Icing conditions crashed in forced landing Nettlestead Green Kent 17.11.43 (Air Britain Serials) 16.11.43- 850TU. HK173 Crashed at Netilestead Green, Kent, due to engine failure and icing, no injuries. (Mosquito Crash Log)"/>
    <x v="2"/>
    <x v="3"/>
    <s v="Engine failure"/>
    <m/>
    <x v="2"/>
    <m/>
    <m/>
    <n v="11"/>
    <x v="24"/>
    <x v="0"/>
    <n v="1"/>
    <s v="Front-Line"/>
    <x v="13"/>
    <x v="2"/>
    <n v="1"/>
  </r>
  <r>
    <n v="2946"/>
    <s v="HX868"/>
    <x v="12"/>
    <s v="301FTU/23"/>
    <x v="0"/>
    <x v="5"/>
    <n v="16"/>
    <s v="November"/>
    <x v="2"/>
    <d v="1943-11-16T00:00:00"/>
    <x v="2"/>
    <s v="SOC 11.46 (Air Britain Serials)          This time Just Joe I was pranged by F/S Shattock and P/O Sutcliffe. This is most probably the plane Theo ferried to Malta…    That particular Mosquito had a bad reputation. Pilots did not want to fly it. To say that it was pranged intentionally would be an understatement.  (http://no23squadron.wordpress.com/page/3/) Logbook image on the same site indicates date of crash-landing was 16 November 1943."/>
    <x v="2"/>
    <x v="2"/>
    <s v="Landing Accident"/>
    <m/>
    <x v="2"/>
    <m/>
    <m/>
    <n v="11"/>
    <x v="24"/>
    <x v="1"/>
    <n v="1"/>
    <s v="Front-Line"/>
    <x v="6"/>
    <x v="0"/>
    <n v="2"/>
  </r>
  <r>
    <n v="2048"/>
    <s v="DZ489"/>
    <x v="4"/>
    <s v="106/618/619/105"/>
    <x v="0"/>
    <x v="8"/>
    <n v="18"/>
    <s v="November"/>
    <x v="2"/>
    <s v="18/19 November 1943"/>
    <x v="1"/>
    <s v="18.11.1943 2027 105 to Aachen from Marham overshot on return and crashed . Marham airfield 2331 (BCL). F/L RB Castle ok, P/O J Griffiths ok, Overshot landing at Marham 19.11.43 DBR (Air Britain Serials)"/>
    <x v="2"/>
    <x v="3"/>
    <s v="Overshot"/>
    <m/>
    <x v="2"/>
    <m/>
    <m/>
    <n v="11"/>
    <x v="24"/>
    <x v="0"/>
    <n v="1"/>
    <s v="Front-Line"/>
    <x v="4"/>
    <x v="0"/>
    <n v="4"/>
  </r>
  <r>
    <n v="541"/>
    <s v="DD636"/>
    <x v="2"/>
    <s v="Hdlg Sqn/264/307/157"/>
    <x v="0"/>
    <x v="12"/>
    <n v="19"/>
    <s v="November"/>
    <x v="2"/>
    <s v="19 November 1943"/>
    <x v="0"/>
    <s v="19.11.1943 Instep Patrol 157 to Biscay Bay from Predannack . Lost without trace pm (FCL). Lt McDonald USAAF MiA, Lt Barron USAAF MiA, no further info. Patrol with three other aircraft, time 12.31-17.50.60sm. N. Pontusval (http://bb.1asphost.com/lesbutler/tony/tonywood.htm) Engine cut on patrol over Bay of Biscay ditched 19.11.43 (Air Britain Serials)"/>
    <x v="0"/>
    <x v="11"/>
    <m/>
    <m/>
    <x v="4"/>
    <m/>
    <m/>
    <n v="11"/>
    <x v="24"/>
    <x v="0"/>
    <n v="1"/>
    <s v="Front-Line"/>
    <x v="3"/>
    <x v="0"/>
    <n v="4"/>
  </r>
  <r>
    <n v="3734"/>
    <s v="HX869"/>
    <x v="12"/>
    <s v="301FTU/Malta/23"/>
    <x v="1"/>
    <x v="5"/>
    <n v="19"/>
    <s v="November"/>
    <x v="2"/>
    <s v="19/20 November 1943"/>
    <x v="0"/>
    <s v="Failed to return from an offensive patrol 19/20 November, F/S Bentley and Sgt Causeway missing. ORB has this as HX798, YP-U, however that is not a valid Mosquito serial number. MH believes it was actually HX869 based on other ORB entries and the date of the first HX789 appearance, note also similarity in serial number. SOC 11.46 (Air Britain Serials)          A website dealing with WW II in San Marino (web.educazione.sm/.../2a_guerra_mondiale_SanMarin...) says that the a/c had crashed &quot;a causa della nebbia&quot;, or due to fog. San Marino Town cemetery contains two Commonwealth war graves. These are the graves of: Pilot: F/Sgt Donald Hepworth Bentley, 1213930 (RAFVR), died on 20.11.1943. Navigator: Sgt Victor Horace Causeway, 1323213 (RAFVR), died on 20.11.1943. (http://forum.12oclockhigh.net/showthread.php?t=39321) &quot;Cimitero di Montalbo 20 novembre 1943, due aviatori inglesi si schiantano, a causa della nebbia, in località Montecchio. La tomba è costituita da blocchi sovrapposti sormontati dall’elica&quot;  (http://www.google.com.au/url?sa=t&amp;rct=j&amp;q=&amp;esrc=s&amp;source=web&amp;cd=1&amp;ved=0CCAQFjAA&amp;url=http%3A%2F%2Fweb.educazione.sm%2Fscuola%2Faddendum%2Fpercorsostorico%2F2a_guerra_mondiale_SanMarino.ppt&amp;ei=GkCVVejyJsr98QXnjqiYCg&amp;usg=AFQjCNFde9S7eZ5hxQAaXFdtmEm3bgP1nQ&amp;sig2=wms_IJLYu1r1if2vJPHMJQ&amp;bvm=bv.96952980,d.dGc)"/>
    <x v="0"/>
    <x v="8"/>
    <m/>
    <m/>
    <x v="4"/>
    <m/>
    <m/>
    <n v="11"/>
    <x v="24"/>
    <x v="0"/>
    <n v="1"/>
    <s v="Front-Line"/>
    <x v="6"/>
    <x v="0"/>
    <n v="3"/>
  </r>
  <r>
    <n v="5143"/>
    <s v="HJ742"/>
    <x v="6"/>
    <n v="418"/>
    <x v="0"/>
    <x v="5"/>
    <n v="21"/>
    <s v="November"/>
    <x v="2"/>
    <s v="21 November 1943"/>
    <x v="0"/>
    <s v="Received from No.27 Movements Unit, 2 June 1943; casualty cards indicate it was lost on operations, 21 November 1943. F/O H.S. Schellenburg and F/O T. Thomson killed. TH-B, letter on list dated 2 September 1943. (Hugh Hallliday) The weather on Sunday, 21st November 1943 was cloudy with fog — and later in the day there was drizzle after midnight ...so typical for November. The young Canadians' Mosquito VI was practising low-level flying when the starboard engine cut out as they were coming in to land. It overshot and crashed. The Mosquito exploded immediately in flames and was burnt out in a field near a little church in Lyminster, West Sussex about three miles from the aerodrome where the Canadians were based. The Mosquito was coded THB. The &quot;TH&quot; being the 418 Squadron codes and the &quot;B&quot; the individual aircraft letter. The aircraft had a serial number recorded as HJ742. (http://www.findon.force9.co.uk/0596_the_findon_connection_with_the_lyminster_crash.htm) At Lyminster a 418 Squadron Mosquito over shot on a single-engined landing at Ford and crashed near Lyminster Church killing Flying Officer T. Thomson and Flying Officer H. Skellenberg. (http://web.archive.org/web/20040309225032/www.hurricane.fsbusiness.co.uk/worthingruraldistrict.htm) Crashed during attempted overshoot at Ford Lyminster Sussex 21.11.43 (Air Britain Serials) 21.11.43 4l8Sqn. HJ742 Crashed on overshoot three hundred yards N.E.of Church Leominster, after single engine landing. (Mosquito Crash Log) https://www.yumpu.com/it/document/view/15369348/immagini-storia-memoria-portale-per-leducazione/51"/>
    <x v="2"/>
    <x v="2"/>
    <s v="Engine failure"/>
    <m/>
    <x v="2"/>
    <m/>
    <m/>
    <n v="11"/>
    <x v="24"/>
    <x v="0"/>
    <n v="1"/>
    <s v="Front-Line"/>
    <x v="30"/>
    <x v="0"/>
    <n v="1"/>
  </r>
  <r>
    <n v="3101"/>
    <s v="LR477"/>
    <x v="11"/>
    <s v="109/105"/>
    <x v="0"/>
    <x v="8"/>
    <n v="23"/>
    <s v="November"/>
    <x v="2"/>
    <s v="23 November 1943"/>
    <x v="0"/>
    <s v="23.11.1943 1749 105 to Leverkusen from Marham crashed on return to base. at Contract Farm, Narborough, 5miles NW Swaffham, Norfolk 1950 (BCL). P/O E Wade BEM +, F/O AG Fleet +, rest in Yorkshire Lost height and hit ground on approach returning from Knapsack Marham 23.11.43 (Air Britain Serials) 23.11.43 105 Sqn. LR477 Crashed on approach to Marham, two killed. (Mosquito Crash Log)"/>
    <x v="2"/>
    <x v="7"/>
    <s v="Terrain"/>
    <m/>
    <x v="2"/>
    <m/>
    <m/>
    <n v="11"/>
    <x v="24"/>
    <x v="0"/>
    <n v="1"/>
    <s v="Front-Line"/>
    <x v="4"/>
    <x v="0"/>
    <n v="2"/>
  </r>
  <r>
    <n v="6556"/>
    <s v="HK183"/>
    <x v="2"/>
    <n v="151"/>
    <x v="0"/>
    <x v="2"/>
    <n v="24"/>
    <s v="November"/>
    <x v="2"/>
    <s v="24 November 1943"/>
    <x v="0"/>
    <s v="Engine failed other cut on approach Colerne 24.11.43 (Air Britain Serials) 31.08.43 488 Sqn. HK183 Stalled after steep turn and dived in three miles S.S.E. of East Fortune, East Lothian. (Mosquito Crash Log)"/>
    <x v="2"/>
    <x v="3"/>
    <s v="Stalled"/>
    <m/>
    <x v="2"/>
    <m/>
    <m/>
    <n v="11"/>
    <x v="24"/>
    <x v="0"/>
    <n v="1"/>
    <s v="Front-Line"/>
    <x v="8"/>
    <x v="2"/>
    <n v="1"/>
  </r>
  <r>
    <n v="3562"/>
    <s v="HX978"/>
    <x v="12"/>
    <n v="21"/>
    <x v="0"/>
    <x v="16"/>
    <n v="24"/>
    <s v="November"/>
    <x v="2"/>
    <s v="24 November 1943"/>
    <x v="0"/>
    <s v="Dived into ground 1m S of Newburgh Northants. 24.11.43 (Air Britain Serials) 24.11.43 21 Sqn. HX978 Aircraft dived into ground at high speed one mile south of Newburgh, Northants, killing two. (Mosquito Crash Log)  168682 P/O (Pilot) Ronald Edward DEAKIN RAF + 1389851 F/Sgt (Nav./B) Thomas John WESKER RAFVR + Both listed as; Killed on Active Service. Flight. January 27, 1944. pp.106-7. Cas. Comm. No.336. (http://www.rafcommands.com/forum/showthread.php?10072-P-O-Ronald-Edward-DEAKIN-(GB168682)-KIA-24-11-1943-(21-Sqdn))"/>
    <x v="2"/>
    <x v="3"/>
    <s v="Dived into ground"/>
    <m/>
    <x v="2"/>
    <m/>
    <m/>
    <n v="11"/>
    <x v="24"/>
    <x v="0"/>
    <n v="1"/>
    <s v="Front-Line"/>
    <x v="48"/>
    <x v="0"/>
    <n v="1"/>
  </r>
  <r>
    <n v="5738"/>
    <s v="MM248"/>
    <x v="14"/>
    <n v="140"/>
    <x v="0"/>
    <x v="0"/>
    <n v="24"/>
    <s v="November"/>
    <x v="2"/>
    <s v="24 November 1943"/>
    <x v="0"/>
    <s v="Engine lost power on take-off swung and u/c raised to stop Hartfordbridge 24.11.43 (Air Britain Serials) 24.11.43 l4OSqn. MM248 Crashed at Hartford Bridge aerodrome after swinging on take-off and suffering undercarriage collapse. (Mosquito Crash Log)"/>
    <x v="2"/>
    <x v="3"/>
    <s v="Engine failure"/>
    <m/>
    <x v="2"/>
    <m/>
    <m/>
    <n v="11"/>
    <x v="24"/>
    <x v="0"/>
    <n v="1"/>
    <s v="Front-Line"/>
    <x v="56"/>
    <x v="0"/>
    <n v="1"/>
  </r>
  <r>
    <n v="2381"/>
    <s v="DZ614"/>
    <x v="4"/>
    <s v="1655MTU/139"/>
    <x v="0"/>
    <x v="8"/>
    <n v="24"/>
    <s v="November"/>
    <x v="2"/>
    <s v="24/25 November 1943"/>
    <x v="1"/>
    <s v="24.11.1943 1910 139 to Berlin from Wyton hit by FLAK at 20000ft and crashed. at Borkheide, 8km NE Brück (BCL). F/L AR Head DFC pow, F/O GR Brooker RAAF +, Brooker initial buried at Borkheide, later interred at the 1939-1945 Berlin War Cemetary. (Markus) During the night we heard a bang followed by what sounded like a wooden shed or barn collapsing. As we made our way towards the site of the crash we saw the body of an airman, his right shoulder had bored deeply into the ground, his head was at an oblique angle and his boots were missing. There was no sign of a parachute but maybe this had been stolen before we arrived. Across the railway line we saw the wreckage of a two engined aeroplane. Two Rolls Royce engines were later recovered and it had been intended to take them to the current Air Force Museum in Berlin after the war had ended. It was impossible to transport them by car so they were buried unceremoniously in the station grounds Some years later the engines were recovered and now reside in the Museum for Traffic and Technology in Berlin. Following investigation by Mr Karsten Schulze (06/04/2002) we know that the engines came from De Havilland Mosquito DZ614. (http://www.bomber-command.de/crsite.html) Missing (Berlin) 24.11.43 (Air Britain Serials)"/>
    <x v="0"/>
    <x v="1"/>
    <m/>
    <m/>
    <x v="1"/>
    <m/>
    <m/>
    <n v="11"/>
    <x v="24"/>
    <x v="0"/>
    <n v="1"/>
    <s v="Front-Line"/>
    <x v="15"/>
    <x v="0"/>
    <n v="2"/>
  </r>
  <r>
    <n v="1430"/>
    <s v="HK114"/>
    <x v="2"/>
    <s v="85/286/256"/>
    <x v="1"/>
    <x v="2"/>
    <n v="24"/>
    <s v="November"/>
    <x v="2"/>
    <d v="1943-11-24T00:00:00"/>
    <x v="2"/>
    <s v="Collided with parked aircraft, C-47 (41-18349) 37th Sqn TC, Catania, 24 November 1943 (http://aviation-safety.net/wikibase/wiki.php?id=72057)   SOC 27.10.45 (Air Britain Serials)"/>
    <x v="2"/>
    <x v="3"/>
    <s v="Taxi Accident"/>
    <m/>
    <x v="2"/>
    <m/>
    <m/>
    <n v="11"/>
    <x v="24"/>
    <x v="1"/>
    <n v="1"/>
    <s v="Front-Line"/>
    <x v="32"/>
    <x v="2"/>
    <n v="3"/>
  </r>
  <r>
    <n v="7746"/>
    <s v="DZ289"/>
    <x v="2"/>
    <s v="307/264"/>
    <x v="0"/>
    <x v="2"/>
    <n v="25"/>
    <s v="November"/>
    <x v="2"/>
    <s v="25 November 1943"/>
    <x v="0"/>
    <s v="Crashed on landing Coleby Grange 25.11.43 (Air Britain Serials)"/>
    <x v="2"/>
    <x v="3"/>
    <s v="Crashed on landing"/>
    <m/>
    <x v="2"/>
    <m/>
    <m/>
    <n v="11"/>
    <x v="24"/>
    <x v="0"/>
    <n v="1"/>
    <s v="Front-Line"/>
    <x v="10"/>
    <x v="0"/>
    <n v="2"/>
  </r>
  <r>
    <n v="6700"/>
    <s v="HX915"/>
    <x v="12"/>
    <n v="487"/>
    <x v="0"/>
    <x v="16"/>
    <n v="25"/>
    <s v="November"/>
    <x v="2"/>
    <d v="1943-11-25T00:00:00"/>
    <x v="0"/>
    <s v="25 November 1943 (FCWDv4) Coded EG-G, F/L A.C. Henderson and F/O W.A. Moore both OK, time 12.40. (2nd TAF - Shores) Hit tree on low-level raid and abandoned nr Mucklebury Somerset 24.11.43 (Air Britain Serials) 24.11.43 487 Sqn. HX915 Aircraft hit tree on a low level bombing sortie, flew safely back to England but was not controllable under 220 mph so pilot and navigator baled out and aircraft crashed at Muckleberry, Somerset. (Mosquito Crash Log)"/>
    <x v="0"/>
    <x v="12"/>
    <s v="Hit obstacle"/>
    <m/>
    <x v="4"/>
    <m/>
    <m/>
    <n v="11"/>
    <x v="24"/>
    <x v="0"/>
    <n v="1"/>
    <s v="Front-Line"/>
    <x v="47"/>
    <x v="0"/>
    <n v="1"/>
  </r>
  <r>
    <n v="7727"/>
    <s v="MM244"/>
    <x v="14"/>
    <n v="544"/>
    <x v="0"/>
    <x v="0"/>
    <n v="25"/>
    <s v="November"/>
    <x v="2"/>
    <s v="25 November 1943"/>
    <x v="0"/>
    <s v="Mosquito PR.IX (Photo-Reconnaissance IX) MM244 was on a squadron training flight, together with six other Mosquitoes. They had been instructed to fly out to a rock off the NW coast of Scotland and fly back. _x000a__x000a_It was extremely bad weather. Maybe one or two Mosquitoes returned to their base at RAF Benson; the rest had all sorts of problems and diverted to other airfields. Mosquito MM244 lost first one engine; and then, a little while later, the next._x000a__x000a_The Navigator, F/O Alex Barron, went out of the aircraft first and landed on one side of Loch Ness. The Pilot, F/Lt Joe Burfield, landed in thick bush land on the other side. The aircraft continued to glide for a short distance, before impacting a hillside nor far from the loch._x000a__x000a_After landing, F/Lt Burfield eventually found an old farmer who took him to the local police station in a horse and cart. Because neither of them could barely understand a word the other was saying (Australian v Scots accents), the farmer treated this large (6' 4&quot;) man in a flying suit with the gravest suspicion and had a shotgun within reach all the way._x000a__x000a__x000a_--------------------------------------------------------------------------------_x000a__x000a_The crew of the aircraft were:_x000a__x000a_F/Lt Joe Burfield DFC, Pilot, RAAF._x000a__x000a_F/O Alexander Barron DFM, Navigator, RAF._x000a__x000a_Together with his Australian pilot F/Lt Burfield, F/O Barron continued to serve with the RAF in the European theatre of war until 1945._x000a__x000a_(http://www.aircrashsites-scotland.co.uk/mosq_lochness.htm) Both engines cut on training flight abandoned nr Loch Ness 25.11.43 (Air Britain Serials)"/>
    <x v="2"/>
    <x v="2"/>
    <s v="Weather"/>
    <m/>
    <x v="2"/>
    <m/>
    <m/>
    <n v="11"/>
    <x v="24"/>
    <x v="0"/>
    <n v="1"/>
    <s v="Front-Line"/>
    <x v="27"/>
    <x v="0"/>
    <n v="1"/>
  </r>
  <r>
    <n v="1819"/>
    <s v="DZ304"/>
    <x v="2"/>
    <s v="264/307/FIU"/>
    <x v="0"/>
    <x v="17"/>
    <n v="25"/>
    <s v="November"/>
    <x v="2"/>
    <s v="25/26 November 1943"/>
    <x v="1"/>
    <s v="26.11.1943 Mahmoud intruder sortie FIU to Frankfurt from Ford . Lost without trace (FCL). F/O RR Smart DFC +, F/L FC Clarke +, Smart buried in Bad Tölz, Dürnbach On Mosquito DZ304 were F/O (Pilot) R.R. SMART - DFC - 117511 and F/Lt(Nav) F.C. CLARKE - 85850, both buried Dürnbach War Cemetery (Henk). Took off 00.57, 25/26 November 1943. (http://bb.1asphost.com/lesbutler/tony/tonywood.htm) Several Luftwaffe single-engine fighters were lost in combat on this night: Quelle: Deutsche Nachtjagd von Michael Balss Seite 262: _x000a__x000a_In der Nacht vom 25./26.11.1943 flog Unteroffizier Ullrich Braun (8. Staffel _x000a_der III.Gruppe des Jagdgeschwaders 301 &quot;Wilde Sau&quot; mit seiner Maschine vom Typ Bf 109 Version G _x000a_einen Einsatz. _x000a_Seine Maschine wurde bei einen Luftkampf beschädigt und er stürzte bei Rohrbrunn/Spessart ab. _x000a__x000a_Quelle: JG 301/302 &quot;Wilde Sau&quot; von Willi Reschke (1999) Seite _x000a__x000a_....Frankfurt am Main war das Ziel britscher Bomber, von denen in dieser Nacht lediglich zwölf _x000a_abgeschossen wurden. .... _x000a_Über Spessart und Odenwald bekam die III./301 Feindkontakt - entweder RAF-Bomber oder mit _x000a_Mosquitos, die als Fernjäger die Bomber begleiteten. Drei Flugzeugführer bezahlten dieses _x000a_Aufeinandertreffen mit dem Leben ... . . _x000a__x000a_Unteroffizier Braun, 8.Staffel, erhielt im Luftkampf schwere Treffer und stürzte in der Nähe _x000a_von Rohrbrunn im Spessart ab. Missing from bomber support mission to Frankfurt 26.11.43 (Air Britain Serials)"/>
    <x v="3"/>
    <x v="4"/>
    <m/>
    <m/>
    <x v="3"/>
    <m/>
    <m/>
    <n v="11"/>
    <x v="24"/>
    <x v="0"/>
    <n v="1"/>
    <s v="Front-Line"/>
    <x v="51"/>
    <x v="0"/>
    <n v="3"/>
  </r>
  <r>
    <n v="7709"/>
    <s v="HK423"/>
    <x v="17"/>
    <n v="488"/>
    <x v="0"/>
    <x v="2"/>
    <n v="25"/>
    <s v="November"/>
    <x v="2"/>
    <s v="25/26 November 1943"/>
    <x v="1"/>
    <s v="Crew crashed into the sea off Bradwell Bay, 2 KIA (FCWD). Took off 18.49, Crashed off Bradwell. S/Ldr. D. Hobbis DFC: KIA, F/Sgt. Hills: KIA. (http://bb.1asphost.com/lesbutler/tony/tonywood.htm) Engine caught fire abandoned over sea 25.11.43 (Air Britain Serials) 25.11.43 488Sqn. HK423 Crashed in sea after engine fire, two missing. (Mosquito Crash Log)   On 25/xi/43, S/Ldr Dudley Hobbis, the Commander of “A” Flight and his Navigator P/O Oliver Hills were killed when after their Port engine caught fire during a Patrol. Hobbis ordered Hills to bail out, and tried to nurse the damaged aircraft back to base. Unfortunately the Starboard engine also failed. The last radio message to control was from Hobbis who said he was also bailing out. Despite an Air Sea Rescue search, neither man was found, and were therefore presumed killed. The body of P/O Hills was found some eight months later, and he was laid to rest in Epsom Cemetery. The body of S/Ldr Hobbis was never recovered, and his name is recorded on the Runnymede Memorial. (http://broodyswar.wordpress.com/2013/11/)"/>
    <x v="2"/>
    <x v="7"/>
    <s v="Engine fire"/>
    <m/>
    <x v="2"/>
    <m/>
    <m/>
    <n v="11"/>
    <x v="24"/>
    <x v="0"/>
    <n v="1"/>
    <s v="Front-Line"/>
    <x v="42"/>
    <x v="2"/>
    <n v="1"/>
  </r>
  <r>
    <n v="764"/>
    <s v="HX906"/>
    <x v="12"/>
    <s v="29/487/464/21/107"/>
    <x v="0"/>
    <x v="16"/>
    <n v="26"/>
    <s v="November"/>
    <x v="2"/>
    <d v="1943-11-26T00:00:00"/>
    <x v="0"/>
    <s v="2nd TAF by Shores says this aircraft FTR from Lingen on 26 November 1943, F/O TJB Shearer and F/O R.T.J Stirling both KIA, time around 1400. Took off 12.30 for a Low Ramrod operation, hit by flak at Leer (http://bb.1asphost.com/lesbutler/tony/tonywood.htm) Waddenzee (http://www.nimh.nl/nl/images/1943%20sec_tcm5-7284.pdf) Hit by flak and bellylanded Cambrai/Epinoy 15.3.44 (Air Britain Serials)"/>
    <x v="0"/>
    <x v="1"/>
    <m/>
    <m/>
    <x v="1"/>
    <m/>
    <m/>
    <n v="11"/>
    <x v="24"/>
    <x v="0"/>
    <n v="1"/>
    <s v="Front-Line"/>
    <x v="57"/>
    <x v="0"/>
    <n v="5"/>
  </r>
  <r>
    <n v="1887"/>
    <s v="HX957"/>
    <x v="12"/>
    <s v="464/21"/>
    <x v="0"/>
    <x v="16"/>
    <n v="26"/>
    <s v="November"/>
    <x v="2"/>
    <s v="26 November 1943"/>
    <x v="0"/>
    <s v="S/L K.C, Ritchie and P/O S.W. Moulds OK, time 15.30. (2nd TAF) Hit water and abandoned Terrington Marsh Lincs. 26.11.43 (Air Britain Serials) 26.11.43 2l Sqn. HX957 Crashed at Levington Marsh, Lin., in bad weather after pilots arm was accidently struck by navigator, so aircraft hit water with alrscrews, and became uncontrollable when attempting to make base on I engine. (Mosquito Crash Log)"/>
    <x v="2"/>
    <x v="3"/>
    <s v="Navigator bumped pilot"/>
    <m/>
    <x v="2"/>
    <m/>
    <m/>
    <n v="11"/>
    <x v="24"/>
    <x v="0"/>
    <n v="1"/>
    <s v="Front-Line"/>
    <x v="48"/>
    <x v="0"/>
    <n v="2"/>
  </r>
  <r>
    <n v="1848"/>
    <s v="DD669"/>
    <x v="2"/>
    <s v="151/157/410"/>
    <x v="0"/>
    <x v="2"/>
    <n v="26"/>
    <s v="November"/>
    <x v="2"/>
    <s v="26/27 November 1943"/>
    <x v="1"/>
    <s v="Bull's-eye exercises and G.C.I. practice continued to be an almost nightly feature of the training programme. It was on one of these flights that F/Os J.J. Blanchfield and K.J. Cox were killed. They had been scrambled, together with W/O C.H. James and F/S T.C. Levine, in the evening of 26 November, and after completing an uneventful patrol engaged in a practice interception. By mischance the two Mosquitoes collided. The one crew baled out safely but Blanchfield and Cox, who had been with the Squadron since 14 September, died in the crash of their aircraft. Collided with DZ259 during practice interception Nazeing Essex 26.11.43 (Air Britain Serials)"/>
    <x v="2"/>
    <x v="2"/>
    <s v="collision"/>
    <m/>
    <x v="2"/>
    <m/>
    <m/>
    <n v="11"/>
    <x v="24"/>
    <x v="0"/>
    <n v="1"/>
    <s v="Front-Line"/>
    <x v="19"/>
    <x v="0"/>
    <n v="3"/>
  </r>
  <r>
    <n v="3622"/>
    <s v="DZ259"/>
    <x v="2"/>
    <n v="410"/>
    <x v="0"/>
    <x v="2"/>
    <n v="26"/>
    <s v="November"/>
    <x v="2"/>
    <s v="26/27 November 1943"/>
    <x v="1"/>
    <s v="Bull's-eye exercises and G.C.I. practice continued to be an almost nightly feature of the training programme. It was on one of these flights that F/Os J.J. Blanchfield and K.J. Cox were killed. They had been scrambled, together with W/O C.H. James and F/S T.C. Levine, in the evening of 26 November, and after completing an uneventful patrol engaged in a practice interception. By mischance the two Mosquitoes collided. The one crew baled out safely but Blanchfield and Cox, who had been with the Squadron since 14 September, died in the crash of their aircraft. Collided with DD669 during practice Interception and crashed Brent Pelham Essex 26.11.43 (Air Britain Serials)"/>
    <x v="2"/>
    <x v="2"/>
    <s v="collision"/>
    <m/>
    <x v="2"/>
    <m/>
    <m/>
    <n v="11"/>
    <x v="24"/>
    <x v="0"/>
    <n v="1"/>
    <s v="Front-Line"/>
    <x v="19"/>
    <x v="0"/>
    <n v="1"/>
  </r>
  <r>
    <n v="4078"/>
    <s v="HJ810"/>
    <x v="6"/>
    <n v="605"/>
    <x v="0"/>
    <x v="5"/>
    <n v="26"/>
    <s v="November"/>
    <x v="2"/>
    <s v="26/27 November 1943"/>
    <x v="1"/>
    <s v="F/Lt G.O'F.G. HYNE - 33488 and Sgt C.H. WALDER - 1282311, Operation to Celle (AHB via John Larder). (MH - Date from CWGC website, same date for both crew members) 26/27 November (FCWDv4) Took off 20.34 26/27 November 1943 (http://bb.1asphost.com/lesbutler/tony/tonywood.htm) There is a claim by the 8th Flak Division for a Mosquito shot down at Wunderburg near Harpstedt on 26 November 1943 - this is south of Bremen, might have been on the way to Celle or back, (http://www.fliegerschicksale.de/homepage/quellen/8flakdiv/seite_6.jpg) The two crew were KIA and first buried in the New cemetery of Oldenburg: HYNE, Flight Lieutenant (Pilot) GERALD O'FARRELL GRANT, 33488, 605 Sqdn., Royal Air Force. 26 November 1943. Grave Ref. Joint grave 14. A. 5-6, .WALDER, Sergeant (Nav.) CHARLES HARRY, 1282311, 605 Sqdn., Royal Air Force Volunteer Reserve. 26 November 1943. Age 23. Son of Charles Frederick William and Mabel Miriam Walder, of Plumstead, London. Grave Ref. Joint grave 14. A. 5-6. (http://www.rafcommands.com/forum/showthread.php?t=8007) Missing 27.6.43 (Air Britain Serials)"/>
    <x v="0"/>
    <x v="1"/>
    <m/>
    <m/>
    <x v="1"/>
    <m/>
    <m/>
    <n v="11"/>
    <x v="24"/>
    <x v="0"/>
    <n v="1"/>
    <s v="Front-Line"/>
    <x v="22"/>
    <x v="0"/>
    <n v="1"/>
  </r>
  <r>
    <n v="5089"/>
    <s v="HK407"/>
    <x v="17"/>
    <n v="96"/>
    <x v="0"/>
    <x v="2"/>
    <n v="26"/>
    <s v="November"/>
    <x v="2"/>
    <s v="26/27 November 1943"/>
    <x v="1"/>
    <s v="26/27 November, 2 KIA (FCWDv4) Hit tree after night take-off Swanton Morley 27.11.43 (Air Britain Serials) 26.11.43- 96Sqn. HK407 Crashed near Swanton Valley lake after take-off on interception patrol, two killed. (Mosquito Crash Log)"/>
    <x v="2"/>
    <x v="7"/>
    <s v="Terrain"/>
    <m/>
    <x v="2"/>
    <m/>
    <m/>
    <n v="11"/>
    <x v="24"/>
    <x v="0"/>
    <n v="1"/>
    <s v="Front-Line"/>
    <x v="54"/>
    <x v="2"/>
    <n v="1"/>
  </r>
  <r>
    <n v="4367"/>
    <s v="KB326"/>
    <x v="13"/>
    <s v="USAAF"/>
    <x v="5"/>
    <x v="8"/>
    <n v="27"/>
    <s v="November"/>
    <x v="2"/>
    <d v="1943-11-27T00:00:00"/>
    <x v="0"/>
    <s v="8th Air Force. Pilot Eidson, Harry T . Landing Accident at Wideawake Fld, Ascension. Category 5 damage, 18 June 1945. (http://www.aviationarchaeology.com) to USAAF as 43-34929 (Air Britain Serials)   http://aviation-safety.net/wikibase/wiki.php?id=104773 gives date as 27-Nov-1943, says written off on this date, damaged beyond repair in landing accident, agrees with location. http://www.aviationarchaeology.com/src/dbaat.asp?theAT=F-8+&amp;Submit3=Go also says 27 November 1943"/>
    <x v="2"/>
    <x v="2"/>
    <s v="Crashed on landing"/>
    <m/>
    <x v="2"/>
    <m/>
    <m/>
    <n v="11"/>
    <x v="24"/>
    <x v="1"/>
    <n v="1"/>
    <s v="Front-Line"/>
    <x v="33"/>
    <x v="1"/>
    <n v="1"/>
  </r>
  <r>
    <n v="6715"/>
    <s v="LR258"/>
    <x v="12"/>
    <n v="464"/>
    <x v="0"/>
    <x v="16"/>
    <n v="29"/>
    <s v="November"/>
    <x v="2"/>
    <s v="29/30 November 1943"/>
    <x v="1"/>
    <s v="Served with 464 Sqn, under RAF control 10/43 29/11/44 Crash into sea near Bognor Regis F/O A.W.F. Barry&amp;FSgt D.T. Walsh killed (Brian Fillery's website) 29/30 November (FCWDv4) Time 0006 (2nd TAF) This aircraft went down into the sea 250 yards south of Strandway with the loss of Flying Officer A.W. Berry and Sergeant D. Walsh. Two unexploded 500lb bombs were later found on the beach and were rendered safe by an RAF Bomb Disposal Squad. (http://web.archive.org/web/20040309224549/www.hurricane.fsbusiness.co.uk/bognorregisurbandistrict.htm) Crashed in sea off Bognor Regis Sussex after takeoff for night Intruder mission 29.11.43 cause unknown (Air Britain Serials) 29.11.43 464 Sqn. LR258 Crashed in sea two hundred yards off Bognor Regis after take-off. (Mosquito Crash Log)"/>
    <x v="2"/>
    <x v="7"/>
    <s v="Unknown"/>
    <m/>
    <x v="2"/>
    <m/>
    <m/>
    <n v="11"/>
    <x v="24"/>
    <x v="0"/>
    <n v="1"/>
    <s v="Front-Line"/>
    <x v="46"/>
    <x v="0"/>
    <n v="1"/>
  </r>
  <r>
    <n v="6860"/>
    <s v="HX983"/>
    <x v="12"/>
    <s v="613/464"/>
    <x v="0"/>
    <x v="16"/>
    <n v="30"/>
    <s v="November"/>
    <x v="2"/>
    <s v="30 November 1943"/>
    <x v="0"/>
    <s v="Engine cut on take-off crashlanded in field Cockford Heath Norfolk 30.11.43 (Air Britain Serials) 30.11.43 464Sqn. HX983 Crashed at Cockford Neath, Norfolk, after one engine failed on take-off. (Mosquito Crash Log)"/>
    <x v="2"/>
    <x v="3"/>
    <s v="Engine failure"/>
    <m/>
    <x v="2"/>
    <m/>
    <m/>
    <n v="11"/>
    <x v="24"/>
    <x v="0"/>
    <n v="1"/>
    <s v="Front-Line"/>
    <x v="46"/>
    <x v="0"/>
    <n v="2"/>
  </r>
  <r>
    <n v="3608"/>
    <s v="DD667"/>
    <x v="2"/>
    <s v="FIU"/>
    <x v="0"/>
    <x v="2"/>
    <n v="0"/>
    <s v="December"/>
    <x v="2"/>
    <s v="0 December 1943"/>
    <x v="0"/>
    <s v="To 4412M 12.43 (Air Britain Serials)"/>
    <x v="4"/>
    <x v="3"/>
    <m/>
    <m/>
    <x v="2"/>
    <m/>
    <m/>
    <n v="12"/>
    <x v="25"/>
    <x v="0"/>
    <n v="1"/>
    <s v="Front-Line"/>
    <x v="51"/>
    <x v="0"/>
    <n v="1"/>
  </r>
  <r>
    <n v="2258"/>
    <s v="DD668"/>
    <x v="2"/>
    <s v="FIU"/>
    <x v="0"/>
    <x v="2"/>
    <n v="0"/>
    <s v="December"/>
    <x v="2"/>
    <s v="0 December 1943"/>
    <x v="0"/>
    <s v="To F.I.U. 07/42 To 4413M 12.43 (Air Britain Serials)"/>
    <x v="4"/>
    <x v="3"/>
    <m/>
    <m/>
    <x v="2"/>
    <m/>
    <m/>
    <n v="12"/>
    <x v="25"/>
    <x v="0"/>
    <n v="1"/>
    <s v="Front-Line"/>
    <x v="51"/>
    <x v="0"/>
    <n v="1"/>
  </r>
  <r>
    <n v="3026"/>
    <s v="DK290"/>
    <x v="4"/>
    <s v="AAEE"/>
    <x v="0"/>
    <x v="1"/>
    <n v="0"/>
    <s v="December"/>
    <x v="2"/>
    <s v="0 December 1943"/>
    <x v="0"/>
    <s v="To 4411M 12.43 (Air Britain Serials)"/>
    <x v="4"/>
    <x v="3"/>
    <m/>
    <m/>
    <x v="2"/>
    <m/>
    <m/>
    <n v="12"/>
    <x v="25"/>
    <x v="0"/>
    <n v="1"/>
    <s v="Support Unit"/>
    <x v="7"/>
    <x v="0"/>
    <n v="1"/>
  </r>
  <r>
    <n v="1329"/>
    <s v="HJ656"/>
    <x v="2"/>
    <s v="264/307/157"/>
    <x v="0"/>
    <x v="12"/>
    <n v="1"/>
    <s v="December"/>
    <x v="2"/>
    <s v="1 December 1943"/>
    <x v="0"/>
    <s v="01.12.1943 Instep Patrol157 to Bay of Biscay from Predannack engagement with Ju88s of ZG1 (JG1?), hit by return fire. Lost without trace (FCL). F/S WA Robertson +, F/S GH Spanton +, no further info 01.12.43 Ogefr. Heinrich Roensch 7./ZG 1 Mosquito  14 West / 0863: 100 m. 11.45 Film C. 2031/II Anerk: Nr.26 _x000a_01.12.43 Ltn. Oxberg 2./ZG 1 Mosquito  14 West / 0861: 100 m. 11.50 Film C. 2031/II Anerk: Nr.71. Chris Goss says this Mosquito was shot down by the Bordfunker of the 2./ZG 1 Ju 88. Missing 1.12.43 (Air Britain Serials)"/>
    <x v="0"/>
    <x v="21"/>
    <s v=" 2./ZG 1"/>
    <s v="ZG 1"/>
    <x v="0"/>
    <s v="Oxberg"/>
    <m/>
    <n v="12"/>
    <x v="25"/>
    <x v="0"/>
    <n v="1"/>
    <s v="Front-Line"/>
    <x v="3"/>
    <x v="0"/>
    <n v="3"/>
  </r>
  <r>
    <n v="6861"/>
    <s v="HX962"/>
    <x v="12"/>
    <s v="464/487"/>
    <x v="0"/>
    <x v="16"/>
    <n v="1"/>
    <s v="December"/>
    <x v="2"/>
    <s v="1 December 1943"/>
    <x v="0"/>
    <s v="Attacked MV Pietro Orseolo at wave-top height escorted by twelve Typhoons, however Mosquito hit water immediately afterward (FCWD v 4) Coded EG-X, S/L A.S. Cussens and F/O H.M. MacKay both KIA, time 13.00. (2nd TAF) Near Groix (Pierre Babin) Hit sea attacking ship off Groux 1.12.43 (Air Britain Serials)"/>
    <x v="0"/>
    <x v="10"/>
    <m/>
    <m/>
    <x v="4"/>
    <m/>
    <m/>
    <n v="12"/>
    <x v="25"/>
    <x v="0"/>
    <n v="1"/>
    <s v="Front-Line"/>
    <x v="47"/>
    <x v="0"/>
    <n v="2"/>
  </r>
  <r>
    <n v="3391"/>
    <s v="LR438"/>
    <x v="14"/>
    <s v="ME/60 SAAF"/>
    <x v="1"/>
    <x v="0"/>
    <n v="1"/>
    <s v="December"/>
    <x v="2"/>
    <d v="1943-12-01T00:00:00"/>
    <x v="0"/>
    <s v="There was a claim as follows Dec 1: 01.12.43 Obstlt. Johannes Steinhoff: 165 Stab/JG 77 Mosquito  S. Varzi: 9.500 m. (Lombardy) 10.59 Film C. 2031/II Anerk: Nr.36 Missing 3.12.43 (Air Britain Serials) MH - Matching casualty for 60 SAAF on 1 December as follows: _x000a__x000a_Name: LARTER _x000a_Initials: D H _x000a_Nationality: South African _x000a_Rank: Lieutenant (Obs.) _x000a_Regiment/Service: South African Air Force _x000a_Unit Text: 60 Sqdn. _x000a_Age: 27 _x000a_Date of Death: 01/12/1943 _x000a_Service No: 38232V _x000a_Additional information: Son of Douglas R. and Anna Larter, of Johannesburg, Transvaal, South Africa. _x000a_Casualty Type: Commonwealth War Dead _x000a_Grave/Memorial Reference: III. B. 26. _x000a_Cemetery: STAGLIENO CEMETERY, GENOA _x000a__x000a_(CWGC) _x000a__x000a_Lt (Obs) D.H. LARTER confirmed 1-12-1943 on Mosquito LR438 (not LR428). Lt (Pilot) E.K. WEST missing (Winston Brent - 85 Years of SAAF). Lt E.K. WEST - SAAF P7041V reported PoW (Camp L3 number 35999). (Henk Welting - http://forum.12oclockhigh.net/showthread.php?t=21360)"/>
    <x v="0"/>
    <x v="0"/>
    <s v="Stab JG 77"/>
    <s v="JG 77"/>
    <x v="0"/>
    <s v="Steinhoff"/>
    <m/>
    <n v="12"/>
    <x v="25"/>
    <x v="0"/>
    <n v="1"/>
    <s v="Front-Line"/>
    <x v="34"/>
    <x v="0"/>
    <n v="2"/>
  </r>
  <r>
    <n v="867"/>
    <s v="LR419"/>
    <x v="14"/>
    <s v="8OTU/544"/>
    <x v="0"/>
    <x v="0"/>
    <n v="2"/>
    <s v="December"/>
    <x v="2"/>
    <s v="2 December 1943"/>
    <x v="0"/>
    <s v="Dived into ground out of cloud Yalding Kent 2.12.43 en route for PR mission (Air Britain Serials) 02.12.43 544 Sqn. LR419 Crashed in uncontrollable high speed dive at Reeves Farm, Yalding, Kent, thirty-seven minutes after take-off, possibly due to oxygen failure as regulator knob was found in 'off' position. (Mosquito Crash Log)_x000a__x000a_Name: ROBINS, DONALD FREDERICK _x000a_Initials: D F _x000a_Nationality: United Kingdom _x000a_Rank: Flying Officer (Nav./W.Op.) _x000a_Regiment/Service: Royal Air Force Volunteer Reserve _x000a_Unit Text: 544 Sqdn. _x000a_Age: 33 _x000a_Date of Death: 02/12/1943 _x000a_Service No: 151265 _x000a_Additional information: Son of Frederick W. Robins and Lucilla A. Robins; husband of Dorothy A. Robins, of Prestbury, Cheltenham, Gloucestershire. A.A.I., F.V.I., King's Scout. _x000a_Casualty Type: Commonwealth War Dead _x000a_Grave/Memorial Reference: 22. C. 4. _x000a_Cemetery: BROOKWOOD MILITARY CEMETERY _x000a__x000a_(CWGC)"/>
    <x v="2"/>
    <x v="3"/>
    <s v="Anoxia"/>
    <m/>
    <x v="2"/>
    <m/>
    <m/>
    <n v="12"/>
    <x v="25"/>
    <x v="0"/>
    <n v="1"/>
    <s v="Front-Line"/>
    <x v="27"/>
    <x v="0"/>
    <n v="2"/>
  </r>
  <r>
    <n v="681"/>
    <s v="DZ479"/>
    <x v="4"/>
    <s v="521/1401 Flt/1409 Flt/139/627"/>
    <x v="0"/>
    <x v="8"/>
    <n v="2"/>
    <s v="December"/>
    <x v="2"/>
    <s v="2/3 December 1943"/>
    <x v="1"/>
    <s v="02.12.1943 627 to Berlin from Oakington hit by FLAK at 32000ft, returned on 1 engine, abandoned A/C. near Caen, Calvados, no trace (BCL). F/S LR Simpson RAAF evd, Sgt PW Walker evd, Missing (Berlin) 3.12.43 (Air Britain Serials)"/>
    <x v="0"/>
    <x v="1"/>
    <m/>
    <m/>
    <x v="1"/>
    <m/>
    <m/>
    <n v="12"/>
    <x v="25"/>
    <x v="0"/>
    <n v="1"/>
    <s v="Front-Line"/>
    <x v="58"/>
    <x v="0"/>
    <n v="5"/>
  </r>
  <r>
    <n v="6020"/>
    <s v="LR499"/>
    <x v="11"/>
    <n v="109"/>
    <x v="0"/>
    <x v="8"/>
    <n v="2"/>
    <s v="December"/>
    <x v="2"/>
    <s v="2/3 December 1943"/>
    <x v="1"/>
    <s v="02.12.1943 1730 109 to Bochum from Marham last heard 1955 by Trimmingham bearing 105°. at Heeswijk en Dinter, 10km WSW Uden 1955 (BCL). F/O LF Bickley evd, F/O JH Jackson evd, LR499 was the first Mosquito Mk.1X missing from 109 Sqdn and the Sqdns first loss sonce 27/28May43. Airborne 1730 2Dec43 from Marham. Last heard by Trimingham at 1955, bearing 105 degrees. Minutes later the Mosquito came down at Heeswijk en Dinter (Noord Brabant), 10 km WSW of Uden, Holland. F/O L.F.Bickley Evd F/O J.H.Jackson Evd Missing (Bochum) 2.12.43 (Air Britain Serials)"/>
    <x v="3"/>
    <x v="4"/>
    <m/>
    <m/>
    <x v="3"/>
    <m/>
    <m/>
    <n v="12"/>
    <x v="25"/>
    <x v="0"/>
    <n v="1"/>
    <s v="Front-Line"/>
    <x v="18"/>
    <x v="0"/>
    <n v="1"/>
  </r>
  <r>
    <n v="7607"/>
    <s v="ML918"/>
    <x v="11"/>
    <s v="109/1409 Flt"/>
    <x v="0"/>
    <x v="4"/>
    <n v="3"/>
    <s v="December"/>
    <x v="2"/>
    <s v="3 December 1943"/>
    <x v="0"/>
    <s v="03.12.1943 Special Duties 1409 Flt from Oakington caught fire and crashed. S side of Exeter airfield, Devon 2000 (BCL). F/S HW Addis +, Sgt JH Sharpe +, Took off Oakington 1525 for a long-range meteorological sortie to Nurnburg. Monitoring stations heard distress calls when the a/c was flying in the area of Dieppe. Homed to Exeter the a/c crashed at 20:00 hours 600 yards south of the runway. The crew later died of their injuries. (http://harringtonmuseum.org.uk/Aircraft%20lost%20on%20Allied%20Forces%20Special%20Duty%20Operations.pdf) Crashed on approach in bad visibility on return from met flight 1/2m S of Exeter 4.12.43 DBF (Air Britain Serials) 03.12.43- 1409Flt. ML918 Crashed on landing half-a-mile south of Exeter aerodrome. two killed. (Mosquito Crash Log)"/>
    <x v="2"/>
    <x v="7"/>
    <s v="Bad Visibility"/>
    <m/>
    <x v="2"/>
    <m/>
    <m/>
    <n v="12"/>
    <x v="25"/>
    <x v="0"/>
    <n v="1"/>
    <s v="Front-Line"/>
    <x v="25"/>
    <x v="0"/>
    <n v="2"/>
  </r>
  <r>
    <n v="2045"/>
    <s v="DD739"/>
    <x v="2"/>
    <s v="85/456"/>
    <x v="0"/>
    <x v="5"/>
    <n v="3"/>
    <s v="December"/>
    <x v="2"/>
    <s v="3/4 December 1943"/>
    <x v="1"/>
    <s v="04.12.1943 Intruder Sortie 456 RAAF to Leipzig area. Lost without trace night (FCL). P/O JL May +, F/O LR Parnell +, no further info 3/4 December 1943 (FCWDv4) Took off 01.59 (http://bb.1asphost.com/lesbutler/tony/tonywood.htm) MH - John Leonard May and Leslie Rupert Parnell were RAAF, buried Amsterdam New Eastern Cemetery. THE ROYAL AIR FORCE IN BRITAIN, JUNE 1943 A De Havilland Mosquito IIF DD739/RX-X of No 456 Squadron, flying from Middle Wallop, in flight. The censor has scratched out the wing-tip antennae of the Airborne-Interceptor radar. (IWM Photo TR 1090) RX-X Served with 456 Sqn 01/43 to 04/12/43, codec RX-C under RAF control. Failed to return 04/12/43 from ops over Germany. (Brian Fillery's website) (MH - Crash Log disagrees with Brian Fillery) Came down at 0332 Nieuwer Amstel (Amsterdamse Bos) (http://www.nimh.nl/nl/images/1943%20sec_tcm5-7284.pdf) Missing on bomber support mission to Kassel 4.12.43 (Air Britain Serials)"/>
    <x v="3"/>
    <x v="4"/>
    <m/>
    <m/>
    <x v="3"/>
    <m/>
    <m/>
    <n v="12"/>
    <x v="25"/>
    <x v="0"/>
    <n v="1"/>
    <s v="Front-Line"/>
    <x v="20"/>
    <x v="0"/>
    <n v="2"/>
  </r>
  <r>
    <n v="1677"/>
    <s v="HX864"/>
    <x v="12"/>
    <s v="85/487"/>
    <x v="0"/>
    <x v="16"/>
    <n v="4"/>
    <s v="December"/>
    <x v="2"/>
    <s v="4 December 1943"/>
    <x v="0"/>
    <s v="487 Squadron, RNZAF (Sculthorpe, Norfolk - 140 Airfield HQ, 2 Group, 2nd Tactical Air Force) Mosquito FB.VI HX864/E - took off at 1210 piloted by Plt Off K J Coates, RAF, with three others. Low cloud and fog were encountered off the Dutch coast, forcing abandonment of the sortie. Mosquito HX864 was last seen in a skidding dive at position 5331N:0624E at 1325. Presumed to have crashed in the sea, its two crew are commemorated on the Runnymede Memorial. Navigator: NZ413459 Plt Off Colin Bruce MUIR, RNZAF - Age 23. 381hrs. 4th op. Muir? brother, Donald Ferguson Muir, died on 6 November 1941 while flying with 148 Sqn, RAF. (Errol Martyn) Last seen in dive off Borkum at 1320 (2nd TAF) Missing in fog off Dutch coast 4.12.43 (Air Britain Serials)"/>
    <x v="0"/>
    <x v="8"/>
    <m/>
    <m/>
    <x v="4"/>
    <m/>
    <m/>
    <n v="12"/>
    <x v="25"/>
    <x v="0"/>
    <n v="1"/>
    <s v="Front-Line"/>
    <x v="47"/>
    <x v="0"/>
    <n v="2"/>
  </r>
  <r>
    <n v="1530"/>
    <s v="MM238"/>
    <x v="11"/>
    <s v="109/1409 Flt"/>
    <x v="0"/>
    <x v="4"/>
    <n v="5"/>
    <s v="December"/>
    <x v="2"/>
    <s v="5 December 1943"/>
    <x v="0"/>
    <s v="05.12.1943 Special Duties 1409 Flt from Oakington crashed. at Narborough, 5miles NW Swaffham, Norfolk 0836 (BCL). F/O HF McP Taylor CGM DFC +, P/O J Burgess +, Took off Oakington 0750 hours for a PAMPA sortie to Paris and Bordeaux. Shortly after becoming airborne the pilot reported his plane had been damaged and requested priority landing. As local Engine cut returning from met flight overshot landing and stalled on overshoot Manston 5.12.43 DBF (Air Britain Serials) 05.12.43 1409Flt. MM238 Overshot at Marham on one engine, killing two. (Mosquito Crash Log)"/>
    <x v="2"/>
    <x v="7"/>
    <s v="Engine failure"/>
    <m/>
    <x v="2"/>
    <m/>
    <m/>
    <n v="12"/>
    <x v="25"/>
    <x v="0"/>
    <n v="1"/>
    <s v="Front-Line"/>
    <x v="25"/>
    <x v="0"/>
    <n v="2"/>
  </r>
  <r>
    <n v="2160"/>
    <s v="LR474"/>
    <x v="14"/>
    <s v="60 SAAF"/>
    <x v="1"/>
    <x v="0"/>
    <n v="7"/>
    <s v="December"/>
    <x v="2"/>
    <s v="7 December 1943"/>
    <x v="0"/>
    <s v="Swung on take-off and hit B-17 El Aouina 7.12.43 DBF (Air Britain Serials) _x000a__x000a_Name: DILLON _x000a_Initials: L P _x000a_Nationality: South African _x000a_Rank: Captain _x000a_Regiment/Service: South African Air Force _x000a_Unit Text: 60 Sqdn. _x000a_Date of Death: 07/12/1943 _x000a_Service No: 103085V _x000a_Casualty Type: Commonwealth War Dead _x000a_Grave/Memorial Reference: 13. A. 10. _x000a_Cemetery: MEDJEZ-EL-BAB WAR CEMETERY _x000a__x000a__x000a_Name: DONALD, A. McP. _x000a_Initials: A M _x000a_Nationality: South African _x000a_Rank: Flight Sergeant _x000a_Regiment/Service: South African Air Force _x000a_Unit Text: 60 Sqdn. _x000a_Age: 19 _x000a_Date of Death: 07/12/1942 _x000a_Service No: 98673V _x000a_Additional information: Son of George S. and Hendrina J. Donald, of Theunissen, Orange Free State, South Africa. _x000a_Casualty Type: Commonwealth War Dead _x000a_Grave/Memorial Reference: Column 268. _x000a_Memorial: ALAMEIN MEMORIAL _x000a__x000a_(CWGC)"/>
    <x v="2"/>
    <x v="3"/>
    <s v="Swung on takeoff"/>
    <m/>
    <x v="2"/>
    <m/>
    <m/>
    <n v="12"/>
    <x v="25"/>
    <x v="0"/>
    <n v="1"/>
    <s v="Front-Line"/>
    <x v="34"/>
    <x v="0"/>
    <n v="1"/>
  </r>
  <r>
    <n v="3367"/>
    <s v="HJ832"/>
    <x v="6"/>
    <s v="301FTU/ME/23"/>
    <x v="1"/>
    <x v="5"/>
    <n v="10"/>
    <s v="December"/>
    <x v="2"/>
    <s v="10/11 December 1943"/>
    <x v="1"/>
    <s v="LAYH, Eric John - (Pilot Officer); Service Number - 404788; File type - Casualty - Repatriation; Aircraft - Mosquito HJ 832; Place - Sardinia, Italy; Date - 10 December 1943 Other occupant was RAF 40077Acting Wing Commander P.R. Burton-Gyles, both MIA. Took off 1740 from Alghero Sardinia to attack ground targets in the area Genoa-Milan-Turin (NAA file barcode 1072085 ) NFT (Air Britain Serials)      _x000a__x000a_Source: _x000a_NAA: A705, 166/24/245 _x000a_ _x000a_Aircraft Type:  Mosquito _x000a_Serial number:  HJ 832 _x000a_Radio call sign:   _x000a_Unit:  23 Sqn RAF _x000a_ _x000a_Summary: _x000a_Mosquito HJ 832 of 23 Sqn RAF, British North African Force, took off from Aighero, _x000a_Sardinia, at 1740 hours on 10 December 1943 to attack rail/road targets in the Genoa – _x000a_Milan – Turin area.  Nothing further was heard from the aircraft after take off. _x000a_ _x000a_Crew: _x000a_RAF Wing Cdr Burton-Gyles, P R (Pilot) _x000a_RAAF 404788 PO Layh, E J (Navigator/Bombaimer) _x000a_ _x000a_In 1949 following enquiries by the Missing Research and Enquiry Unit operating in the _x000a_Mediterranean area, it was reported that no trace of the aircraft or crew could be found. _x000a__x000a_(MISSING WITH NO KNOWN GRAVE _x000a_ _x000a_    BY ALAN STORR)"/>
    <x v="3"/>
    <x v="4"/>
    <m/>
    <m/>
    <x v="3"/>
    <m/>
    <m/>
    <n v="12"/>
    <x v="25"/>
    <x v="0"/>
    <n v="1"/>
    <s v="Front-Line"/>
    <x v="6"/>
    <x v="0"/>
    <n v="3"/>
  </r>
  <r>
    <n v="2090"/>
    <s v="HX966"/>
    <x v="12"/>
    <n v="487"/>
    <x v="0"/>
    <x v="16"/>
    <n v="10"/>
    <s v="December"/>
    <x v="2"/>
    <s v="10 December 1943"/>
    <x v="0"/>
    <s v="FTR from low-level attack on canal shipping between Rutenbruch (Rütenbrock) and Nordhorn. (FCWDv4) EG-D, F/O M.L.B. Frankson and P/O D.E. Cake both KIA, time around 14.00. (2nd TAF) Took off 12.47 (http://bb.1asphost.com/lesbutler/tony/tonywood.htm) 487 (RNZAF) Sqdn, 10/12/1943_x000a_Second Tactical Air Force. _x000a_Type: Mosquito Mk. VI _x000a_Serial number: ?, EG-? _x000a_Operation: ? _x000a_Lost: 10/12/1943, crashed near Nieuw Dordrecht, Emmen, Netherlands_x000a_Flying Officer (Pilot) Michael L.B. Frankson, RAFVR 137283, 487 (R.N.Z.A.F.) Sqdn, age 21, 10/12/1943, Emmen (Nieuw Dordrecht) General Cemetery, NL _x000a_Pilot Officer (Nav./Bomber) David E. Cake, RAFVR 156014, 487 (R.N.Z.A.F.) Sqdn, age 21, 10/12/1943, Emmen (Nieuw Dordrecht) General Cemetery, NL_x000a__x000a_Came down at 1345 at Klazienaveen (t/o de Puritfabriek) (http://www.nimh.nl/nl/images/1943%20sec_tcm5-7284.pdf) Missing from sweep over NW Germany 10.12.43 (Air Britain Serials)"/>
    <x v="3"/>
    <x v="4"/>
    <m/>
    <m/>
    <x v="3"/>
    <m/>
    <m/>
    <n v="12"/>
    <x v="25"/>
    <x v="0"/>
    <n v="1"/>
    <s v="Front-Line"/>
    <x v="47"/>
    <x v="0"/>
    <n v="1"/>
  </r>
  <r>
    <n v="3850"/>
    <s v="HX975"/>
    <x v="12"/>
    <n v="487"/>
    <x v="0"/>
    <x v="16"/>
    <n v="10"/>
    <s v="December"/>
    <x v="2"/>
    <s v="10 December 1943"/>
    <x v="0"/>
    <s v="EG-O, ftr from attacking canal barges between Rutenbruch (Rütenbrock) and Nordhorn, F/S T. Mair and W/O K.L.O. Blow both KIA, time around 14.00. (2nd TAF) Took off 12.47 (http://bb.1asphost.com/lesbutler/tony/tonywood.htm) Mosquito HX975/O damaged by flak, hit tree crashlanding in an area locally known as &quot;Lindevlier&quot;, south of Vroomshoop, 2 kms south-east of Den Ham, time 14.52 hrs. Also killed in the crash was F/Sgt (Pilot) Thomas MAIR - 656406, buried same cemetery as Blow. (Henk Welting) Small correction: Area where the Mosquito came down was called &quot;Linderflier&quot; and located SW of Vroomshoop. (Henk) Name: MAIR, THOMAS_x000a_Initials: T_x000a_Nationality: United Kingdom_x000a_Rank: Flight Sergeant (Pilot)_x000a_Regiment/Service: Royal Air Force _x000a_Unit Text: 487 (R.N.Z.A.F.) Sqdn._x000a_Age: 24_x000a_Date of Death: 10/12/1943_x000a_Service No: 656406_x000a_Additional information: Son of Marion Mair, of Greenock, Renfrewshire._x000a_Casualty Type: Commonwealth War Dead_x000a_Grave/Memorial Reference: Grave 764_x000a_Cemetery: DEN HAM GENERAL CEMETERY_x000a__x000a_Name: BLOW, KENNETH LESLIE OWEN _x000a_Initials: K L O_x000a_Nationality: United Kingdom_x000a_Rank: Warrant Officer (Nav.)_x000a_Regiment/Service: Royal Air Force Volunteer Reserve_x000a_Unit Text: 487 (R.N.Z.A.F.) Sqdn_x000a_Age: 22_x000a_Date of Death: 10/12/1943 _x000a_Service No: 751684_x000a_Awards: D F C_x000a_Additional information: Son of Edward and Annie Elizabeth Blow, of Luton, Bedfordshire. _x000a_Casualty Type: Commonwealth War Dead_x000a_Grave/Memorial Reference: Grave 763._x000a_Cemetery: DEN HAM GENERAL CEMETERY_x000a__x000a__x000a_Came down at 1422, Vroomshoop (Lindeflier) (http://www.nimh.nl/nl/images/1943%20sec_tcm5-7284.pdf) Missing on sweep over NW Germany 10.12.43 (Air Britain Serials)"/>
    <x v="0"/>
    <x v="1"/>
    <m/>
    <m/>
    <x v="1"/>
    <m/>
    <m/>
    <n v="12"/>
    <x v="25"/>
    <x v="0"/>
    <n v="1"/>
    <s v="Front-Line"/>
    <x v="47"/>
    <x v="0"/>
    <n v="1"/>
  </r>
  <r>
    <n v="4542"/>
    <s v="HK163"/>
    <x v="2"/>
    <s v="256/29"/>
    <x v="0"/>
    <x v="2"/>
    <n v="11"/>
    <s v="December"/>
    <x v="2"/>
    <s v="11 December 1943"/>
    <x v="0"/>
    <s v="Engine cut on take-off overshot across road Ford 11.12.43 (Air Britain Serials) 11.12.43 29Sqn. HK163 After starboard engine cut on take off, aircraft force landed at Ford. (Mosquito Crash Log)"/>
    <x v="2"/>
    <x v="3"/>
    <s v="Engine failure"/>
    <m/>
    <x v="2"/>
    <m/>
    <m/>
    <n v="12"/>
    <x v="25"/>
    <x v="0"/>
    <n v="1"/>
    <s v="Front-Line"/>
    <x v="31"/>
    <x v="2"/>
    <n v="2"/>
  </r>
  <r>
    <n v="7700"/>
    <s v="LR269"/>
    <x v="12"/>
    <n v="613"/>
    <x v="0"/>
    <x v="16"/>
    <n v="11"/>
    <s v="December"/>
    <x v="2"/>
    <s v="11 December 1943"/>
    <x v="0"/>
    <s v="Can anyone give me any information on the loss of FB 6, LR 269, crashed while carrying out bombing of target at Westcott, N.E. of Andover. Date was 11-12-43. Crew: Geoffrey Alan Rolph, pilot, Sgt. Newton, W/OP./Nav. - both killed. (Dudley Rolph on www.mossie.org) F/O Geoffrey Alan Rolph (48639) aged 27 Nav.B Sgt. John Vincent Newton (1451836) aged 21. Pilot buried Wembley Burial Ground, Nav.B. Haltemprice Cem. (http://www.rafcommands.com/forum/showthread.php?t=4703) Flew into hill in bad visibility on low level bombing exercise 11m NE of Andover 11.12.43 DBF (Air Britain Serials) 11.12.43 6l3Sqn. LR269 Aircraft flew into hillside eleven miles N.E. of Andover in bad visibility killing two. (Mosquito Crash Log)"/>
    <x v="2"/>
    <x v="2"/>
    <s v="Bad Visibility"/>
    <m/>
    <x v="2"/>
    <m/>
    <m/>
    <n v="12"/>
    <x v="25"/>
    <x v="0"/>
    <n v="1"/>
    <s v="Front-Line"/>
    <x v="59"/>
    <x v="0"/>
    <n v="1"/>
  </r>
  <r>
    <n v="3869"/>
    <s v="DD754"/>
    <x v="2"/>
    <n v="25"/>
    <x v="0"/>
    <x v="2"/>
    <n v="12"/>
    <s v="December"/>
    <x v="2"/>
    <s v="12 December 1943"/>
    <x v="0"/>
    <s v="Sqdn. Ldr. Colin Robertson, 25 Sqdn. Mosquito II, DD754. 25 Sqdn (Church Fenton, Yorkshire), crashed in bog area at West Eldmanby near Filey, Yorkshire. Navigator, F/O Ernest Bartholomew, 145496, also killed in the crash. On the 12th of December 1943 this Mosquito was one of a few carrying out a non-operational flight, this aircraft was leading the formation when it made a steep climbing turn without warning, the aircraft then made a couple of spins before hitting the ground near West Flotmanby, Filey and bursting into flames. The aircraft crashed into marshy ground, this caused the crash investigation problems which led to the reasons for the crash not being fully concluded. Much of the aircraft is still said to be in the ground. The crew of two were sadly killed. _x000a__x000a_Pilot - Sqdn Ldr Colin Robertson DFC RAF, aged 26, of Perth, buried Falkirk Cemetery, Scotland. Husband of Angnes Robertson. _x000a__x000a_Nav - F/O Ernest Bartholomew RAFVR, aged ? Of Lower Brynamman. Buried Lower Brynamman Baptist Chapelyard, Glamorgan. _x000a__x000a__x000a_--------------------------------------------------------------------------------_x000a_Sqdn Ldr Robertson was a very experienced Mosquito pilot, at the time of his death he had 365 flying hours on the type, with a grand total on all aircraft of 1116 flying hours. He became commissioned on the 17th December 1938. His DFC was gazetted on the 31st May 1940. One source states he served with 41 Sqdn, I believe this not to be the case, a Colin Robertson did serve with 41 Sqdn but servived the War, not this airman sadly. (http://www.allenby.info/aircraft/planes/ryedale/dd754.html) Spun into ground nr Filey Yorks. 12.12.43 (Air Britain Serials) 12.12.43 25 Sqn. DD754 Spun into ground at West Eldmanby, near Filey, aircraft and crew being lost in marshy ground. (Mosquito Crash Log)_x000a__x000a_former 603 Squadron pilot and veteran of the October 1939 raids on the Firth of Forth, Colin Robertson. He fractured his skull in  riding accident and missed the Battle of Britain but recovered and returned to front line duties with 25 Squadron._x000a__x000a_ _x000a__x000a_He was flying DD754 on a training mission when he was apparently &quot;bounced&quot; by an OTU Spitfire.  It seems the Mossie tried to out-turn the Spitfire, stalled and crashed. The opinion of the investigating officer was that Robertson's fighter pilot's instincts took over and he exceeded the Mossie's performance limits, and basically ran out of lift._x000a__x000a_(http://www.britmodeller.com/forums/index.php?/topic/234936382-whirlwind-vs-me-109-during-b-of-b/page-5)"/>
    <x v="2"/>
    <x v="3"/>
    <s v="Spin"/>
    <m/>
    <x v="2"/>
    <m/>
    <m/>
    <n v="12"/>
    <x v="25"/>
    <x v="0"/>
    <n v="1"/>
    <s v="Front-Line"/>
    <x v="14"/>
    <x v="0"/>
    <n v="1"/>
  </r>
  <r>
    <n v="733"/>
    <s v="DZ696"/>
    <x v="2"/>
    <s v="301FTU/1 OADU/27/681/684"/>
    <x v="3"/>
    <x v="0"/>
    <n v="12"/>
    <s v="December"/>
    <x v="2"/>
    <s v="12 December 1943"/>
    <x v="0"/>
    <s v="According to Henry Sakaida's &quot;Japanese Army Air Force Aces 1937-1945&quot; (Osprey 1997), on 10 December Yasuhiko Kuroe pursued another Mosquito (an FB.Mk.II of 684 Squadron) for 40 minutes out over sea and damaged its left engine. Despite his Oscar's guns jamming he bluffed the Mosquito crew into turning back to land. They flew back to Kuroe's base in formation, when Kuroe instructed the Mosquito to land. Unfortunately, the Mosquito hit a tree and crashed fatally (Sgts Boot and Wilkins KIA). There is no mention of Kuroe's mount, but at the time he was flying as Hikotai leader of the 64th Sentai, which was equipped with Nakajima Ki-43-II Hayabusas ('Oscars'), based at Mingaladon. Info from &quot;Japanese Army Air Force Units and their Aces&quot; by Hata, Izawa and Shores. (Skyraider 3d on 12 O'Clock High Forum) Was coded S, likely a 681 Squadron aircraft on 684 Squadron strength - Although 64th Sentai had a number of Shoki (Ki-44 'Tojo') on strength for intercept missions over Rangoon, Kuroe was actually flying a Hayabusa (Ki-43 'Oscar') when he &quot;captured&quot; it. On this occasion 684 were operating from Comilla in East Bengal as part of 171 PR Wing. Kuroe's own account of this encounter is most interesting. Shores claims that DZ696 was being flown by a FO E Cotton._x000a__x000a_In the interview Kuroe claimed his encounter with the Mosquito occurred in October 1943. He was flying a 01 - an Oscar. When the Mosquito saw him it turned away to the right. Kuroe was below &quot;weaving in and out like a pendulum&quot; and came up beneath it. He fired at the port engine, making it stop, but the Mosquito continued flying on its starboard engine. Kuroe chased the Mosquito for almost an hour before regaining a firing position but was then unable to fire due to his guns jamming._x000a__x000a_Kuroe continued the pursuit and then saw the Mosquito pilot &quot;indicate he cannot fight anymore&quot;. Kuroe flew alongside and gestured to the pilot to turn around (shades of The Blue Max here!). The Mosquito complied but on the return journey the &quot;Mosquito had much trouble with engine and he indicate he must land&quot;. Kuroe signalled OK and the Mosquito attempted a forced landing in a small clearing. Kuroe estimated the Mosquito attempted to land at 120 knots and hit the trees. One of its wings came off and it swung around and exploded. Kuroe circled the site for some time looking to see if the crew had survived but both men had been killed in the crash._x000a__x000a_Eyes of the Phoenix, Page 71 states (appears to be referring to 684 Sqn)_x000a__x000a_...but the year ended on a tragic note when on 10 December the last of the Mosquito Mk.IIs DZ696, 'S', (Sgts G.M. Bools and E.A Wilkins) was shot down during a sortie to Rangoon._x000a__x000a_I believe your Uncle is the F/O E Cotton referred to in &quot;The Air War for Burma&quot; by Christopher Shores(p130-131). On 10/12/43 he took off for a Recce of Rangoon, flying a Mosquito coded &quot;S&quot;.Over the city at 27000' he was intercepted by a Capt Kuroe of the 64th Sentai. Cotton increased speed and Kuroe dived to gain extra speed before pulling up in pursuit that apparently lasted 40 minutes, then from 160' Kuroe fired and shot out the Mosquito's port engine and then his guns jammed. Cotton headed out to sea but Kuroe flew alongside and pointed to the land. Cotton acknowledged and turned back but in attempting a forced landing he struck a tree, crashed and was killed. A Mosquito normally had a 2 man crew so the other name found by Dennis may have been his navigator although the book makes no mention of any other casualties. The fact that they are on the Singapore Memorial suggests that they have no known graves._x000a__x000a_(http://www.rafcommands.com/forum/showthread.php?p=39097&amp;highlight=Mosquito#post39097) Missing 12.12.43 (Air Britain Serials)_x000a__x000a_MH - Should the casualties be COTTON  E  115187, WOODS  RE  1288560?"/>
    <x v="0"/>
    <x v="24"/>
    <s v="64th Sentai"/>
    <s v="64th Sentai"/>
    <x v="0"/>
    <s v="Kuroe"/>
    <m/>
    <n v="12"/>
    <x v="25"/>
    <x v="0"/>
    <n v="1"/>
    <s v="Front-Line"/>
    <x v="50"/>
    <x v="0"/>
    <n v="5"/>
  </r>
  <r>
    <n v="5711"/>
    <s v="DZ354"/>
    <x v="4"/>
    <n v="105"/>
    <x v="0"/>
    <x v="8"/>
    <n v="12"/>
    <s v="December"/>
    <x v="2"/>
    <s v="12/13 December 1943"/>
    <x v="1"/>
    <s v="12.12.1943 1652 105 to Essen from Marham crashed. at Herwijnen (Gelderland), N bank of Waal, 12 km ESE Gorinchem (BCL). F/O BF Reynolds +, F/O JD Phillips +, rest in Herwijnen General Cem Hpt. Manfred Meurer 3./NJG 1 made claim,12/13 Dec. not on 219, location confirmed by BCL Claim in Tony Woods' lists: 12.12.43 Hptm. Manfred Meurer 3./NJG 1 Mosquito  Herwijnen: 8.300 m. [Gelderland] 19.25 Film C. 2031/II Anerk: Nr.43 War Diary of Luftwaffe 1st Fighter Corps says this was the first Mosquito shot down in a night operation using the Himmelbett technique, with the Mosquito crashing near Zaltbommel, Holland. Meurer was accompanied by Oberleutnant Hausdorf and Oberfeldwebel Scheibe, and flew a Ju 88 R-2 with SN 2, GM1 and SM 2 units. Crashed 1915 Herwijnen (Fort Asperen) (http://www.nimh.nl/nl/images/1943%20sec_tcm5-7284.pdf) Missing (Essen) 13.12.43 (Air Britain Serials)"/>
    <x v="0"/>
    <x v="21"/>
    <s v="3./NJG 1"/>
    <s v="NJG 1"/>
    <x v="0"/>
    <s v="Meurer"/>
    <m/>
    <n v="12"/>
    <x v="25"/>
    <x v="0"/>
    <n v="1"/>
    <s v="Front-Line"/>
    <x v="4"/>
    <x v="0"/>
    <n v="1"/>
  </r>
  <r>
    <n v="161"/>
    <s v="DZ684"/>
    <x v="2"/>
    <s v="605/151/307/60OTU"/>
    <x v="0"/>
    <x v="7"/>
    <n v="13"/>
    <s v="December"/>
    <x v="2"/>
    <s v="13 December 1943"/>
    <x v="0"/>
    <s v="Ran out of fuel and abandoned 1m SW of Holt Denbigh 13.12.43 (Air Britain Serials) 13.12.43 600TU. DZ684 Crew abandoned aircraft one mile SW. of Holt, Denbighshire when it ran out of fuel, no homing being possible due to failure of VHF. (Mosquito Crash Log)"/>
    <x v="2"/>
    <x v="2"/>
    <s v="Abandoned"/>
    <m/>
    <x v="2"/>
    <m/>
    <m/>
    <n v="12"/>
    <x v="25"/>
    <x v="0"/>
    <n v="1"/>
    <s v="Support Unit"/>
    <x v="29"/>
    <x v="0"/>
    <n v="4"/>
  </r>
  <r>
    <n v="4597"/>
    <s v="HJ981"/>
    <x v="10"/>
    <s v="613/305"/>
    <x v="0"/>
    <x v="16"/>
    <n v="13"/>
    <s v="December"/>
    <x v="2"/>
    <s v="13 December 1943"/>
    <x v="0"/>
    <s v="U/c collapsed on landing Lasham 13.12.43 (Air Britain Serials)"/>
    <x v="2"/>
    <x v="3"/>
    <s v="Undercarriage failed"/>
    <m/>
    <x v="2"/>
    <m/>
    <m/>
    <n v="12"/>
    <x v="25"/>
    <x v="0"/>
    <n v="1"/>
    <s v="Front-Line"/>
    <x v="60"/>
    <x v="2"/>
    <n v="2"/>
  </r>
  <r>
    <n v="3404"/>
    <s v="HP861"/>
    <x v="12"/>
    <n v="333"/>
    <x v="0"/>
    <x v="12"/>
    <n v="18"/>
    <s v="December"/>
    <x v="2"/>
    <s v="18 December 1943"/>
    <x v="0"/>
    <s v="Fnr. Finn Eriksrud pow &amp; Kvm. Erling Victor Johanssen pow, FTR 13:44 - Fla/s off island Bømlo, Aircraft N of 333 Sqn (http://www.luftwaffe.no/Table2.htm) Mosquito had shot down an Fw 58 (Wrk. Nr. 58393 KR+CW of 10. Seenotstaffel. Lt. Anton Elsinger (F) Killed, Uffz. Heinz Erfmann (Bf) Killed, Uffz. Fritz Bescham (Bm) Killed. German map reference Pl.Qu. 06 Ost/5032) earlier in the sortie. (http://www.luftwaffe.no/RAFClaims.html) 18.12.43 12./JG 5 12./JG 5 Mosquito  50313 Ost: no height 15.05 Film C. 2031/II Anerk: Nr.3 The Mosquito aircraft was on a recce mission along the Norwegian coast.. Here they come a cross a German plane, which the crew belived to be a He 111, and attacked it and brought it down. The German return fire however had hit one of the engines and they had to do a successfully forced landing on the sea. The crew was unharmed and went into a rudder dinghy and come ashore but was later captured. The German planed turned out to be a Fw 58 from Seenotstaffel 10 and the crew was killed, (http://www.rafandluftwaffe.info/lists/raf1b.htm) Missing from shipping reconnaissance off Norwegian coast 18.12.43 (Air Britain Serials)"/>
    <x v="0"/>
    <x v="5"/>
    <s v="12./JG 5"/>
    <s v="JG 5"/>
    <x v="0"/>
    <s v="unk"/>
    <m/>
    <n v="12"/>
    <x v="25"/>
    <x v="0"/>
    <n v="1"/>
    <s v="Front-Line"/>
    <x v="28"/>
    <x v="3"/>
    <n v="1"/>
  </r>
  <r>
    <n v="331"/>
    <s v="DD618"/>
    <x v="2"/>
    <s v="157/410/157/307/412/157/307"/>
    <x v="0"/>
    <x v="2"/>
    <n v="20"/>
    <s v="December"/>
    <x v="2"/>
    <s v="20 December 1943"/>
    <x v="0"/>
    <s v="20-Dec-43. Mosquito II X648. F/Lt J. Pfeiffer KAS / P/O K. Kęsicki KAS. For unknown reasons a/c fell into the sea during test flight. My data states the flight was a return from a temporary operational airfield back to base, so not an air test. (Franek Grabowski) Dived into sea off Sumburgh 20.12.43 (Air Britain Serials) 20.12.43 307 Sqn. DD618 Aircraft dived into sea fleer Sumburgh aerodrome. (Mosquito Crash Log)"/>
    <x v="2"/>
    <x v="2"/>
    <s v="Unknown"/>
    <m/>
    <x v="2"/>
    <m/>
    <m/>
    <n v="12"/>
    <x v="25"/>
    <x v="0"/>
    <n v="1"/>
    <s v="Front-Line"/>
    <x v="21"/>
    <x v="0"/>
    <n v="7"/>
  </r>
  <r>
    <n v="1544"/>
    <s v="ML903"/>
    <x v="11"/>
    <s v="1409 Flt"/>
    <x v="0"/>
    <x v="4"/>
    <n v="20"/>
    <s v="December"/>
    <x v="2"/>
    <s v="20 December 1943"/>
    <x v="0"/>
    <s v="Swung on take-off and u/c leg collapsed Kenley 20.12.43 DBF (Air Britain Serials) 20.12.43 1409 Met. ML903 Aircraft lost power on take-off from Kenley aerodrome, undercarriage swing developed. (Mosquito Crash Log)"/>
    <x v="2"/>
    <x v="3"/>
    <s v="Swung on takeoff"/>
    <m/>
    <x v="2"/>
    <m/>
    <m/>
    <n v="12"/>
    <x v="25"/>
    <x v="0"/>
    <n v="1"/>
    <s v="Front-Line"/>
    <x v="25"/>
    <x v="0"/>
    <n v="1"/>
  </r>
  <r>
    <n v="883"/>
    <s v="W4091"/>
    <x v="2"/>
    <s v="157/264/307/264"/>
    <x v="0"/>
    <x v="2"/>
    <n v="20"/>
    <s v="December"/>
    <x v="2"/>
    <s v="20 December 1943"/>
    <x v="0"/>
    <s v="SOC 20.12.43 (Air Britain Serials)"/>
    <x v="4"/>
    <x v="3"/>
    <m/>
    <m/>
    <x v="2"/>
    <m/>
    <m/>
    <n v="12"/>
    <x v="25"/>
    <x v="0"/>
    <n v="1"/>
    <s v="Front-Line"/>
    <x v="10"/>
    <x v="0"/>
    <n v="4"/>
  </r>
  <r>
    <n v="1932"/>
    <s v="HX955"/>
    <x v="12"/>
    <s v="464/21"/>
    <x v="0"/>
    <x v="16"/>
    <n v="22"/>
    <s v="December"/>
    <x v="2"/>
    <s v="22 December 1943"/>
    <x v="0"/>
    <s v="http://bb.1asphost.com/lesbutler/tony/tonywood.htm indicates this may have been 23 December. Damaged by flak St.Agathe V-1 site 22.12.43 SOC on return (Air Britain Serials)"/>
    <x v="1"/>
    <x v="1"/>
    <m/>
    <m/>
    <x v="1"/>
    <m/>
    <m/>
    <n v="12"/>
    <x v="25"/>
    <x v="0"/>
    <n v="1"/>
    <s v="Front-Line"/>
    <x v="48"/>
    <x v="0"/>
    <n v="2"/>
  </r>
  <r>
    <n v="6185"/>
    <s v="HK424"/>
    <x v="17"/>
    <n v="96"/>
    <x v="0"/>
    <x v="2"/>
    <n v="22"/>
    <s v="December"/>
    <x v="2"/>
    <s v="22/23 December 1943"/>
    <x v="1"/>
    <s v="22.12.1943 Defensive Patrol 96 from West Malling . without trace between Beachy Head and Somme Estuary pm (FCL). F/S HM Lynes +, F/S WA Pavey +, no further info 22/23 December 1943, took off 20.53, crashed near Beachy Head. Missing 23.12.43 (Air Britain Serials)"/>
    <x v="3"/>
    <x v="4"/>
    <m/>
    <m/>
    <x v="3"/>
    <m/>
    <m/>
    <n v="12"/>
    <x v="25"/>
    <x v="0"/>
    <n v="1"/>
    <s v="Front-Line"/>
    <x v="54"/>
    <x v="2"/>
    <n v="1"/>
  </r>
  <r>
    <n v="2069"/>
    <s v="HJ760"/>
    <x v="6"/>
    <s v="27/684"/>
    <x v="3"/>
    <x v="0"/>
    <n v="23"/>
    <s v="December"/>
    <x v="2"/>
    <s v="23 December 1943"/>
    <x v="0"/>
    <s v="Flew into water tank 20m S of Feni 23.12.43 (Air Britain Serials)"/>
    <x v="2"/>
    <x v="3"/>
    <s v="Hit obstacle"/>
    <m/>
    <x v="2"/>
    <m/>
    <m/>
    <n v="12"/>
    <x v="25"/>
    <x v="0"/>
    <n v="1"/>
    <s v="Front-Line"/>
    <x v="50"/>
    <x v="0"/>
    <n v="2"/>
  </r>
  <r>
    <n v="2512"/>
    <s v="HJ964"/>
    <x v="10"/>
    <s v="8OTU"/>
    <x v="0"/>
    <x v="7"/>
    <n v="23"/>
    <s v="December"/>
    <x v="2"/>
    <s v="23 December 1943"/>
    <x v="0"/>
    <s v="Mosquito T.Mk.III HJ964 of 8 OTU crashed 23-12-1943. An air bottle in rear fuselage blew up and (part of) tail fell of. The aircraft spun in at Granholme Farm near Dyce aerodrome and both crew killed. The aircraft spun in at Granholme Farm near Dyce aerodrome and both crew killed. The casualties were are W/C E.C. Le Mesurier, D.S.O., D.F.C. (37883) Chief Instructor No. 8 ( C ) O.T.U., and ACl L.F. Gough (1221770). Apparently the a/c was undergoing an air test at the time. (ORB for Dyce via Pierre Renier) The location is on the F1180. The aircraft spun in after an air bottle burst on an air test. The tail came off. W/C Le Mesurier DSO DFC was the unit's Chief Instructor. (RAF Commands Forum board) Air bottle exploded lost tall and crashed nr Dyce 23.12.43 (Air Britain Serials) 23.12.43 8OTU. HJ964 Air bottle in rear fuselage blew up, causing aircraft to spin in at Granholme Farm, near Dyce aerodrome after tail fell off. Two killed. (Mosquito Crash Log)"/>
    <x v="2"/>
    <x v="2"/>
    <s v="Air bottle exploded"/>
    <m/>
    <x v="2"/>
    <m/>
    <m/>
    <n v="12"/>
    <x v="25"/>
    <x v="0"/>
    <n v="1"/>
    <s v="Support Unit"/>
    <x v="37"/>
    <x v="2"/>
    <n v="1"/>
  </r>
  <r>
    <n v="2016"/>
    <s v="HX959"/>
    <x v="12"/>
    <s v="464/21"/>
    <x v="0"/>
    <x v="16"/>
    <n v="23"/>
    <s v="December"/>
    <x v="2"/>
    <s v="23 December 1943"/>
    <x v="0"/>
    <s v="Hit by flak over Pemmereval, crash-landed Friston, crew OK (2nd TAF). Damaged by flak Pommerval V-1 site and crashlanded Friston 23.12.43 (Air Britain Serials)"/>
    <x v="1"/>
    <x v="1"/>
    <m/>
    <m/>
    <x v="1"/>
    <m/>
    <m/>
    <n v="12"/>
    <x v="25"/>
    <x v="0"/>
    <n v="1"/>
    <s v="Front-Line"/>
    <x v="48"/>
    <x v="0"/>
    <n v="2"/>
  </r>
  <r>
    <n v="6557"/>
    <s v="HK190"/>
    <x v="2"/>
    <n v="151"/>
    <x v="0"/>
    <x v="2"/>
    <n v="26"/>
    <s v="December"/>
    <x v="2"/>
    <s v="26 December 1943"/>
    <x v="0"/>
    <s v="Sub Lt Madeley and Sub Lt Hooley were killed when returning from Ibsley. They crashed into the side of a hill near Come Golf Course in very bad visibility. W/O Kemp and F/Sgt Maidment, the other crew at Ibsley did not take off. (www.151squadron.org.uk) Flew into hill in bad visibility 4m N of Devizes Wilts. 26.12.43 (Air Britain Serials) 26.12.43 151 Sqn. HK190 Aircraft flew into hilt in bad visibility at Caistone Wellington, four males north of Devizes. (Mosquito Crash Log)"/>
    <x v="2"/>
    <x v="3"/>
    <s v="Bad Visibility"/>
    <m/>
    <x v="2"/>
    <m/>
    <m/>
    <n v="12"/>
    <x v="25"/>
    <x v="0"/>
    <n v="1"/>
    <s v="Front-Line"/>
    <x v="8"/>
    <x v="2"/>
    <n v="1"/>
  </r>
  <r>
    <n v="458"/>
    <s v="DZ749"/>
    <x v="2"/>
    <s v="151/418/157/264/307/157"/>
    <x v="0"/>
    <x v="2"/>
    <n v="28"/>
    <s v="December"/>
    <x v="2"/>
    <s v="28 December 1943"/>
    <x v="0"/>
    <s v="Transferred from No.418 to No.157 Squadron, 17 June 1943. 2 KIA returning from patrol over Biscay. (FCWDv4) 28/12/1943 2015 hours de Havilland Mosquito Mark II DZ749 of 157 Squadron based at RAF Predannack flying in cloud crashed at Trevergy Farm, Curry 21/2 miles NW of Mullion. The aircraft was completely burnt out and the two occupants are dead. (http://www.rafdavidstowmoor.org/pages/crash_log/crashlog43.htm) DZ749 (FCL Franks - vol.2 p.136): F/O (Pilot) Duncan W. DAVIDSON - RAAF 413549 and F/O (Nav) Clifford K. LEWIS - 140871. Possibly Wingy Farm 3 m N of Predannack 2025h (Henk Welting) DZ749 was Trevergy Farm, Cury, Mullion, Cornwall, if you note the deatails. (http://www.rafcommands.com/forum/showthread.php?t=905) Flew into ground out of cloud 3m N of Predannack 28.12.43 (Air Britain Serials) 28.12.43 157 Sqn. DZ749 Aircraft flying in cloud hit ground and burnt out at Wingy Farm, three miles north of Predannack. Two killed. (Mosquito Crash Log)"/>
    <x v="2"/>
    <x v="7"/>
    <s v="Terrain"/>
    <m/>
    <x v="2"/>
    <m/>
    <m/>
    <n v="12"/>
    <x v="25"/>
    <x v="0"/>
    <n v="1"/>
    <s v="Front-Line"/>
    <x v="3"/>
    <x v="0"/>
    <n v="6"/>
  </r>
  <r>
    <n v="96"/>
    <s v="DZ751"/>
    <x v="2"/>
    <s v="51OTU/60OTU"/>
    <x v="0"/>
    <x v="7"/>
    <n v="28"/>
    <s v="December"/>
    <x v="2"/>
    <s v="28 December 1943"/>
    <x v="0"/>
    <s v="Crew may have beenFlt Lt JAMES PHILIP FRANKLIN,88243 and Plt Off ALFRED SMITH TWOMEY, 54038, especially as Twomey was stationed at High Ercall at the time. (http://www.rafcommands.com/forum/showthread.php?t=7509) Flew into ground Newton Cheshire 28.12.43 (Air Britain Serials) 28.12.43 60 OTU. DZ751 Aircraft flew into ground and disintegrated shortly after making a landfall at Newton, half-a-mile from West Kirby, Wirral. (Mosquito Crash Log) FRANKLIN, James Philip - F/L (Pilot) - possibly killed whilst flying in Mosquito II, DZ751 of No 60 OTU, which flew into the ground near West Kirby during a night training flight. TWOMEY, Alfred Smith - P/O (Nav) - possibly killed whilst flying in Mosquito II, DZ751 of No 60 OTU, which flew into the ground near West Kirby during a night training flight.(http://www.rafcommands.com/forum/showthread.php?15579-431228-Unaccounted-Airmen-28-12-1943)"/>
    <x v="2"/>
    <x v="2"/>
    <s v="Terrain"/>
    <m/>
    <x v="2"/>
    <m/>
    <m/>
    <n v="12"/>
    <x v="25"/>
    <x v="0"/>
    <n v="1"/>
    <s v="Support Unit"/>
    <x v="29"/>
    <x v="0"/>
    <n v="2"/>
  </r>
  <r>
    <n v="7489"/>
    <s v="HJ826"/>
    <x v="6"/>
    <s v="410/60OTU"/>
    <x v="0"/>
    <x v="7"/>
    <n v="28"/>
    <s v="December"/>
    <x v="2"/>
    <s v="28 December 1943"/>
    <x v="0"/>
    <s v="Engine cut stalled on approach and spun into ground Chedworth 28.12.43 (Air Britain Serials) 28.12.43 600TU. HJ826 Crashed on approach to Chedworth aerodrome. (Mosquito Crash Log)"/>
    <x v="2"/>
    <x v="2"/>
    <s v="Engine failure"/>
    <m/>
    <x v="2"/>
    <m/>
    <m/>
    <n v="12"/>
    <x v="25"/>
    <x v="0"/>
    <n v="1"/>
    <s v="Support Unit"/>
    <x v="29"/>
    <x v="0"/>
    <n v="2"/>
  </r>
  <r>
    <n v="1813"/>
    <s v="HX861"/>
    <x v="12"/>
    <s v="29/307/60OTU"/>
    <x v="0"/>
    <x v="7"/>
    <n v="28"/>
    <s v="December"/>
    <x v="2"/>
    <s v="28 December 1943"/>
    <x v="0"/>
    <s v="Wop on HX861 was F/Lt. John Joseph Marcus (J/9287) Age 32 buried in Bath (Haycombe) Cem. &quot;They shall not grow old&quot; says his pilot was not Canadian. There were 10 pilots killed that day, 3 Canadians. Leaving 7, of those four are down as belonging to Squadrons leaving 3 candidates: F/Lt. John Francis Scholes (6559032) also aged 32 and buried in Bath(Haycombe) Cem., F/Sgt. John Reid McMillan also aged 32 buried in Northern Ireland anf F/Lt. James Phillip Franklin buried in Leeds. (John Larder, responding to Henk Welting) 28/12/1943 de Havilland Mosquito FB Mark VI HX861 of 60 O.T.U. Based at RAF High Ercall, Shropshire crashed at Coln St. Dennis killing both crew members.(http://www.rafdavidstowmoor.org/pages/crash_log/crashlog43.htm) HX861 (Canadian source): St.Dennis, Glos. F/Lt (Pilot) John F. SCHOLES - 65590 (RAF from Canada) and F/Lt (WOp/Ag) John J. MARCUS - RCAF J/9287. Dived into ground Coln St. Dennis Glos. 28.12.43 (Air Britain Serials) 28.12.43 600TU. HX861 Dived into ground at high speed at St. Dennis, killing two. (Mosquito Crash Log) SCHOLES, John Francis - F/L (Pilot) - possibly killed whilst flying in Mosquito VI, HX861 of No 60 OTU, which dived into the ground near Colin St Dennis in Gloucestershire. (http://www.rafcommands.com/forum/showthread.php?15579-431228-Unaccounted-Airmen-28-12-1943)"/>
    <x v="2"/>
    <x v="2"/>
    <s v="Dived into ground"/>
    <m/>
    <x v="2"/>
    <m/>
    <m/>
    <n v="12"/>
    <x v="25"/>
    <x v="0"/>
    <n v="1"/>
    <s v="Support Unit"/>
    <x v="29"/>
    <x v="0"/>
    <n v="3"/>
  </r>
  <r>
    <n v="2616"/>
    <s v="DZ357"/>
    <x v="4"/>
    <s v="540/256"/>
    <x v="1"/>
    <x v="2"/>
    <n v="28"/>
    <s v="December"/>
    <x v="2"/>
    <s v="28 December 1943"/>
    <x v="1"/>
    <s v="Mosquito DZ357 of 256 Squadron crashed into the sea on the 28/12/43. One of the crew was probably F/Lt W R Wells, looking for the name of the other crew member and position. (Kevin on RAF Commands Forum board) Missing from air test off Malta 28.12.43 (Air Britain Serials)"/>
    <x v="2"/>
    <x v="2"/>
    <s v="Sea"/>
    <m/>
    <x v="2"/>
    <m/>
    <m/>
    <n v="12"/>
    <x v="25"/>
    <x v="0"/>
    <n v="1"/>
    <s v="Front-Line"/>
    <x v="32"/>
    <x v="0"/>
    <n v="2"/>
  </r>
  <r>
    <n v="7753"/>
    <s v="HK375"/>
    <x v="17"/>
    <n v="488"/>
    <x v="0"/>
    <x v="2"/>
    <n v="30"/>
    <s v="December"/>
    <x v="2"/>
    <s v="30 December 1943"/>
    <x v="0"/>
    <s v="BEHRENT, Flt Sgt Ernest Henry, NZ416079, RNZAF - Mosquito Pilot 488 Sqn, RNZAF - 30 Dec 1943 (Age 23); Runnymede Memorial. BREWARD, Flt Sgt Noel, NZ421668, RNZAF - Mosquito Navigator 488 Sqn, RNZAF - 30 Dec 1943 (Age 29); Runnymede Memorial. HK375 of No.488 Sqn was lost and crashed into the sea on a CGI exercise 8 miles south east of Bradwell Bay on the 30th Dec 1943. (Ross McNeill) Crashed in sea on GCI exercise 8m SE of Bradwell Bay 30.12.43 (Air Britain Serials) “A fatal crash took place today. F/Sgt Behrent E.H (New Zealand, pilot) and his operator, F/Sgt Breward N. (New Zealand) took off at about 22:00 hours and about 10 minutes later the plane crashed into the sea. Other pilots flying at the same time state that they saw a glow in the sky and later a glow on the water in the vicinity of the crash. The bodies were not recovered, The aircraft was Mosquito Mk XIII HK375.” (http://broodyswar.wordpress.com/2013/12/30/30xii43-last-patrol-of-1943/) MH - latter blog has a note in its final posting (https://broodyswar.files.wordpress.com/2014/09/casualties.jpg) that this aircraft was believed to have suffered an engine fire before crashing."/>
    <x v="2"/>
    <x v="2"/>
    <s v="Engine Fire"/>
    <m/>
    <x v="2"/>
    <m/>
    <m/>
    <n v="12"/>
    <x v="25"/>
    <x v="0"/>
    <n v="1"/>
    <s v="Front-Line"/>
    <x v="42"/>
    <x v="2"/>
    <n v="1"/>
  </r>
  <r>
    <n v="6891"/>
    <s v="HJ879"/>
    <x v="10"/>
    <m/>
    <x v="2"/>
    <x v="9"/>
    <n v="0"/>
    <s v="January"/>
    <x v="4"/>
    <s v="1944"/>
    <x v="2"/>
    <s v="To RCAF 1.6.43 Accident Greenwood NS .44"/>
    <x v="2"/>
    <x v="2"/>
    <s v="Not Stated"/>
    <m/>
    <x v="2"/>
    <m/>
    <m/>
    <m/>
    <x v="26"/>
    <x v="0"/>
    <n v="1"/>
    <s v="Support Unit"/>
    <x v="17"/>
    <x v="2"/>
    <n v="1"/>
  </r>
  <r>
    <n v="6892"/>
    <s v="HJ880"/>
    <x v="10"/>
    <m/>
    <x v="2"/>
    <x v="9"/>
    <n v="0"/>
    <s v="January"/>
    <x v="4"/>
    <s v="1944"/>
    <x v="2"/>
    <s v="To RCAF 30.4.43 Accident Debert NS .44"/>
    <x v="2"/>
    <x v="2"/>
    <s v="Not Stated"/>
    <m/>
    <x v="2"/>
    <m/>
    <m/>
    <m/>
    <x v="26"/>
    <x v="0"/>
    <n v="1"/>
    <s v="Support Unit"/>
    <x v="17"/>
    <x v="2"/>
    <n v="1"/>
  </r>
  <r>
    <n v="6894"/>
    <s v="HJ882"/>
    <x v="10"/>
    <m/>
    <x v="2"/>
    <x v="9"/>
    <n v="0"/>
    <s v="January"/>
    <x v="4"/>
    <s v="1944"/>
    <x v="2"/>
    <s v="To RCAF 30.4.43 Accident Greenwood NS .44"/>
    <x v="2"/>
    <x v="2"/>
    <s v="Not Stated"/>
    <m/>
    <x v="2"/>
    <m/>
    <m/>
    <m/>
    <x v="26"/>
    <x v="0"/>
    <n v="1"/>
    <s v="Support Unit"/>
    <x v="17"/>
    <x v="2"/>
    <n v="1"/>
  </r>
  <r>
    <n v="6602"/>
    <s v="KB102"/>
    <x v="13"/>
    <m/>
    <x v="2"/>
    <x v="7"/>
    <n v="0"/>
    <s v="January"/>
    <x v="5"/>
    <s v="  1944"/>
    <x v="2"/>
    <s v="RCAF Accident Greenwood NS .44"/>
    <x v="2"/>
    <x v="2"/>
    <s v="Not Stated"/>
    <m/>
    <x v="2"/>
    <m/>
    <m/>
    <m/>
    <x v="26"/>
    <x v="0"/>
    <n v="1"/>
    <s v="Support Unit"/>
    <x v="17"/>
    <x v="1"/>
    <n v="1"/>
  </r>
  <r>
    <n v="4531"/>
    <s v="KB108"/>
    <x v="13"/>
    <m/>
    <x v="2"/>
    <x v="7"/>
    <n v="0"/>
    <s v="January"/>
    <x v="5"/>
    <s v="  1944"/>
    <x v="2"/>
    <s v="RCAF Accident Lawrencetown NS .44"/>
    <x v="2"/>
    <x v="2"/>
    <s v="Not Stated"/>
    <m/>
    <x v="2"/>
    <m/>
    <m/>
    <m/>
    <x v="26"/>
    <x v="0"/>
    <n v="1"/>
    <s v="Support Unit"/>
    <x v="17"/>
    <x v="1"/>
    <n v="1"/>
  </r>
  <r>
    <n v="4912"/>
    <s v="KB126"/>
    <x v="13"/>
    <s v="36 OTU"/>
    <x v="2"/>
    <x v="7"/>
    <n v="0"/>
    <s v="January"/>
    <x v="5"/>
    <s v="  1944"/>
    <x v="2"/>
    <s v="Mosquito KB126 in vicinity of a position 12 miles S.S.E. of Bridgetown, NS. BROWN, James Gerald  RAFVR  GB163982  Pilot Officer, McCANN, Hugh Edward  RAFVR  GB149386  Flying Officer. (http://www.rootsweb.ancestry.com/~nbpennfi/penn8b1RollOfHonour_No36OTU_TrainingCasualties.htm) RCAF Accident Bridetown NS .44 (Air Britain Serials)"/>
    <x v="2"/>
    <x v="2"/>
    <s v="Not Stated"/>
    <m/>
    <x v="2"/>
    <m/>
    <m/>
    <m/>
    <x v="27"/>
    <x v="0"/>
    <n v="1"/>
    <s v="Support Unit"/>
    <x v="41"/>
    <x v="1"/>
    <n v="1"/>
  </r>
  <r>
    <n v="4658"/>
    <s v="KB169"/>
    <x v="13"/>
    <m/>
    <x v="2"/>
    <x v="7"/>
    <n v="0"/>
    <s v="January"/>
    <x v="5"/>
    <s v="  1944"/>
    <x v="2"/>
    <s v="RCAF Accident Greenwood NS .44"/>
    <x v="2"/>
    <x v="2"/>
    <s v="Not Stated"/>
    <m/>
    <x v="2"/>
    <m/>
    <m/>
    <m/>
    <x v="26"/>
    <x v="0"/>
    <n v="1"/>
    <s v="Support Unit"/>
    <x v="17"/>
    <x v="1"/>
    <n v="1"/>
  </r>
  <r>
    <n v="5940"/>
    <s v="KB173"/>
    <x v="13"/>
    <m/>
    <x v="2"/>
    <x v="7"/>
    <n v="0"/>
    <s v="January"/>
    <x v="5"/>
    <s v="  1944"/>
    <x v="2"/>
    <s v="RCAF Accident Kentville NS .44"/>
    <x v="2"/>
    <x v="2"/>
    <s v="Not Stated"/>
    <m/>
    <x v="2"/>
    <m/>
    <m/>
    <m/>
    <x v="26"/>
    <x v="0"/>
    <n v="1"/>
    <s v="Support Unit"/>
    <x v="17"/>
    <x v="1"/>
    <n v="1"/>
  </r>
  <r>
    <n v="6308"/>
    <s v="KB278"/>
    <x v="13"/>
    <m/>
    <x v="2"/>
    <x v="7"/>
    <n v="0"/>
    <s v="January"/>
    <x v="5"/>
    <s v="  1944"/>
    <x v="2"/>
    <s v="RCAF Accident Westchester NS .44"/>
    <x v="2"/>
    <x v="2"/>
    <s v="Not Stated"/>
    <m/>
    <x v="2"/>
    <m/>
    <m/>
    <m/>
    <x v="26"/>
    <x v="0"/>
    <n v="1"/>
    <s v="Support Unit"/>
    <x v="17"/>
    <x v="1"/>
    <n v="1"/>
  </r>
  <r>
    <n v="4634"/>
    <s v="KB280"/>
    <x v="13"/>
    <m/>
    <x v="2"/>
    <x v="7"/>
    <n v="0"/>
    <s v="January"/>
    <x v="5"/>
    <s v="  1944"/>
    <x v="2"/>
    <s v="RCAF Accident Kingston NS .44"/>
    <x v="2"/>
    <x v="2"/>
    <s v="Not Stated"/>
    <m/>
    <x v="2"/>
    <m/>
    <m/>
    <m/>
    <x v="26"/>
    <x v="0"/>
    <n v="1"/>
    <s v="Support Unit"/>
    <x v="17"/>
    <x v="1"/>
    <n v="1"/>
  </r>
  <r>
    <n v="6118"/>
    <s v="KB281"/>
    <x v="13"/>
    <m/>
    <x v="2"/>
    <x v="7"/>
    <n v="0"/>
    <s v="January"/>
    <x v="5"/>
    <s v="  1944"/>
    <x v="2"/>
    <s v="RCAF Accident Debert NS .44"/>
    <x v="2"/>
    <x v="2"/>
    <s v="Not Stated"/>
    <m/>
    <x v="2"/>
    <m/>
    <m/>
    <m/>
    <x v="26"/>
    <x v="0"/>
    <n v="1"/>
    <s v="Support Unit"/>
    <x v="17"/>
    <x v="1"/>
    <n v="1"/>
  </r>
  <r>
    <n v="1493"/>
    <s v="KB288"/>
    <x v="13"/>
    <m/>
    <x v="2"/>
    <x v="7"/>
    <n v="0"/>
    <s v="January"/>
    <x v="5"/>
    <s v="  1944"/>
    <x v="2"/>
    <s v="RCAF Accident Debert NS .44"/>
    <x v="2"/>
    <x v="2"/>
    <s v="Not Stated"/>
    <m/>
    <x v="2"/>
    <m/>
    <m/>
    <m/>
    <x v="26"/>
    <x v="0"/>
    <n v="1"/>
    <s v="Support Unit"/>
    <x v="17"/>
    <x v="1"/>
    <n v="1"/>
  </r>
  <r>
    <n v="4735"/>
    <s v="KB290"/>
    <x v="13"/>
    <m/>
    <x v="2"/>
    <x v="7"/>
    <n v="0"/>
    <s v="January"/>
    <x v="5"/>
    <s v="  1944"/>
    <x v="2"/>
    <s v="RCAF Accident Debert NS .44"/>
    <x v="2"/>
    <x v="2"/>
    <s v="Not Stated"/>
    <m/>
    <x v="2"/>
    <m/>
    <m/>
    <m/>
    <x v="26"/>
    <x v="0"/>
    <n v="1"/>
    <s v="Support Unit"/>
    <x v="17"/>
    <x v="1"/>
    <n v="1"/>
  </r>
  <r>
    <n v="4754"/>
    <s v="KB320"/>
    <x v="8"/>
    <m/>
    <x v="2"/>
    <x v="7"/>
    <n v="0"/>
    <s v="January"/>
    <x v="5"/>
    <s v="  1944"/>
    <x v="2"/>
    <s v="RCAF Accident Greenwood NS .44"/>
    <x v="2"/>
    <x v="2"/>
    <s v="Not Stated"/>
    <m/>
    <x v="2"/>
    <m/>
    <m/>
    <m/>
    <x v="26"/>
    <x v="0"/>
    <n v="1"/>
    <s v="Support Unit"/>
    <x v="17"/>
    <x v="1"/>
    <n v="1"/>
  </r>
  <r>
    <n v="4774"/>
    <s v="KB321"/>
    <x v="8"/>
    <m/>
    <x v="2"/>
    <x v="7"/>
    <n v="0"/>
    <s v="January"/>
    <x v="5"/>
    <s v="  1944"/>
    <x v="2"/>
    <s v="RCAF Accident Stewrack NS .44"/>
    <x v="2"/>
    <x v="2"/>
    <s v="Not Stated"/>
    <m/>
    <x v="2"/>
    <m/>
    <m/>
    <m/>
    <x v="26"/>
    <x v="0"/>
    <n v="1"/>
    <s v="Support Unit"/>
    <x v="17"/>
    <x v="1"/>
    <n v="1"/>
  </r>
  <r>
    <n v="2239"/>
    <s v="HJ646"/>
    <x v="2"/>
    <s v="264/307/157"/>
    <x v="0"/>
    <x v="2"/>
    <n v="1"/>
    <s v="January"/>
    <x v="5"/>
    <s v="1 January 1944"/>
    <x v="0"/>
    <s v="Swung on take-off and u/c collapsed Predannack 1.1.44 (Air Britain Serials) Nothing noted in ORB (Hans Nauta on http://www.rafcommands.com/forum/showthread.php?17988-157-Sqdn-Mosquito-W4093-accident-December-23-1942)"/>
    <x v="2"/>
    <x v="3"/>
    <s v="Swung on takeoff"/>
    <m/>
    <x v="2"/>
    <m/>
    <m/>
    <n v="1"/>
    <x v="28"/>
    <x v="0"/>
    <n v="1"/>
    <s v="Front-Line"/>
    <x v="3"/>
    <x v="0"/>
    <n v="3"/>
  </r>
  <r>
    <n v="2970"/>
    <s v="LR272"/>
    <x v="12"/>
    <n v="613"/>
    <x v="0"/>
    <x v="16"/>
    <n v="2"/>
    <s v="January"/>
    <x v="5"/>
    <s v="2 January 1944"/>
    <x v="0"/>
    <s v="2/1/44 Flying officer 124511 Tom KEMPIN died in a 'flying accident'. He is buried in Woodhouse Eaves. (Graeme Clarke on RAF Commands Forum) Also killed in the crash: F/Sgt D.E. Russell - 1444356 (Henk Welting on same forum) Engine cut on take-off from Lasham hit trees in forced landing Ellisfield Hants. 2.1.44 (Air Britain Serials) 02.01.44 6l3Sqn. LR272 Hit trees on take-off at Ellisfield, near Basingstoke, Hants., and force landed, killing two. (Mosquito Crash Log)"/>
    <x v="2"/>
    <x v="3"/>
    <s v="Engine failure"/>
    <m/>
    <x v="2"/>
    <m/>
    <m/>
    <n v="1"/>
    <x v="28"/>
    <x v="0"/>
    <n v="1"/>
    <s v="Front-Line"/>
    <x v="59"/>
    <x v="0"/>
    <n v="1"/>
  </r>
  <r>
    <n v="3883"/>
    <s v="MM271"/>
    <x v="18"/>
    <n v="140"/>
    <x v="0"/>
    <x v="0"/>
    <n v="2"/>
    <s v="January"/>
    <x v="5"/>
    <s v="2 January 1944"/>
    <x v="0"/>
    <s v="Swung on overshoot and stalled Hartfordbridge 2.1.44 DBF (Air Britain Serials) 02.01.44 l40 Sqn..MM271 Attempting second circuit, swung stalled and crashed Into the ground at Hartford Bridge aerodrome. Crew safe. (Mosquito Crash Log)"/>
    <x v="2"/>
    <x v="3"/>
    <s v="Overshot"/>
    <m/>
    <x v="2"/>
    <m/>
    <m/>
    <n v="1"/>
    <x v="28"/>
    <x v="0"/>
    <n v="1"/>
    <s v="Front-Line"/>
    <x v="56"/>
    <x v="0"/>
    <n v="1"/>
  </r>
  <r>
    <n v="2031"/>
    <s v="HK177"/>
    <x v="2"/>
    <s v="96/151"/>
    <x v="0"/>
    <x v="2"/>
    <n v="2"/>
    <s v="January"/>
    <x v="5"/>
    <s v="2/3 January 1944"/>
    <x v="1"/>
    <s v="2/3 January 1 WIA (FCWD) Lost power on take-off and crashlanded Colerne 2.1.44 (Air Britain Serials) 02.01.44 151 Sqn. HK177 On take-off from Colerne aerodrome aircraft lost power, and crash landed in field. Crew safe. (Mosquito Crash Log)"/>
    <x v="2"/>
    <x v="3"/>
    <s v="Engine failure"/>
    <m/>
    <x v="2"/>
    <m/>
    <m/>
    <n v="1"/>
    <x v="28"/>
    <x v="0"/>
    <n v="1"/>
    <s v="Front-Line"/>
    <x v="8"/>
    <x v="2"/>
    <n v="2"/>
  </r>
  <r>
    <n v="4427"/>
    <s v="LR268"/>
    <x v="12"/>
    <n v="418"/>
    <x v="0"/>
    <x v="5"/>
    <n v="2"/>
    <s v="January"/>
    <x v="5"/>
    <s v="2/3 January 1944"/>
    <x v="1"/>
    <s v="03.01.1944 am Intruder Sortie 418 to Diepholz from Ford Lost without trace. Lost without trace (FCL). F/O JE McGrath +, F/O DC Bissell RCAF +, Received from No.10 Movements Unit, 16 November 1943; missing in action, 3 January 1944; F/O D.C Bissell and F/O J.E. McGrath killed in action. TH-J, letter on list dated 18 November 1943. (Hugh Halliday) 2/3 January (FCWDv4) RCAF J/16363 and F/O (Nav) Donald C. BISSELL - RCAF J/24280, are commemorated on the Runnymede Memorial. I've a note that the Mosquito may have come down near Schwichteler, 9 km SE of Cloppenburg, Lower Saxony, Germany. (Henk Welting, http://www.rafcommands.com/forum/showthread.php?p=23733&amp;highlight=Mosquito#post23733) Missing on night intruder mission to Diepholz 3.1.44 (Air Britain Serials)    wir arbeiten derzeit an der Absturzstele der Mosquito LR 268 in der Nähe Cappeln- Schwichteler (http://www.luftwaffe-bullet-board.com/viewtopic.php?t=17696&amp;highlight=)"/>
    <x v="3"/>
    <x v="4"/>
    <m/>
    <m/>
    <x v="3"/>
    <m/>
    <m/>
    <n v="1"/>
    <x v="28"/>
    <x v="0"/>
    <n v="1"/>
    <s v="Front-Line"/>
    <x v="30"/>
    <x v="0"/>
    <n v="1"/>
  </r>
  <r>
    <n v="7267"/>
    <s v="HJ681"/>
    <x v="6"/>
    <s v="BOAC"/>
    <x v="0"/>
    <x v="13"/>
    <n v="3"/>
    <s v="January"/>
    <x v="5"/>
    <s v="3 January 1944"/>
    <x v="0"/>
    <s v="03.01.1944 Courier Radio failure and ground loop. Plane later scrapped. Satenäs, Sweden F7 (Nöd). , , to BOAC G-AGGD, Boac serial 98730 G-AGGD Crashed Sarenas Sweden 3.1.44 [c/n 98730] (Air Britain Serials)"/>
    <x v="2"/>
    <x v="2"/>
    <s v="Swung on landing"/>
    <m/>
    <x v="2"/>
    <m/>
    <m/>
    <n v="1"/>
    <x v="28"/>
    <x v="0"/>
    <n v="1"/>
    <s v="Support Unit"/>
    <x v="36"/>
    <x v="0"/>
    <n v="1"/>
  </r>
  <r>
    <n v="2721"/>
    <s v="HX954"/>
    <x v="12"/>
    <s v="464/21"/>
    <x v="0"/>
    <x v="16"/>
    <n v="4"/>
    <s v="January"/>
    <x v="5"/>
    <s v="4 January 1944"/>
    <x v="0"/>
    <s v="F/L F.O.J. Pierce POW and F/O H. Greenaway evaded, attack on a Noball sie, time around 11.05. (2nd TAF) Hit sand dune on approach to attack Ruisseauville 4.1.44 did not return (Air Britain Serials) HX961 of 21 Sqn flown by Flt Lt Pearce and F/O Greenaway, also from Hunsdon. According to the squadron ORB they 'hit sand on beach while crossing the enemy coast but continued for a short distance inland, then last seen turning back towards the coast, later reported POW' F/Lt (Pilot) F.O.J. PEARCE - 107997 - Camp L3 PoW Nr. 3320; F/O (Nav) H. GREENAWAY evaded capture. (http://www.rafcommands.com/forum/showthread.php?11716-Mosquito-Casualties-Ramrod-418-4-January-1944) MH - Other sources say this was HX961 (http://www.rafcommands.com/forum/showthread.php?11716-Mosquito-Casualties-Ramrod-418-4-January-1944)"/>
    <x v="0"/>
    <x v="8"/>
    <m/>
    <m/>
    <x v="4"/>
    <m/>
    <m/>
    <n v="1"/>
    <x v="28"/>
    <x v="0"/>
    <n v="1"/>
    <s v="Front-Line"/>
    <x v="48"/>
    <x v="0"/>
    <n v="2"/>
  </r>
  <r>
    <n v="7684"/>
    <s v="LR331"/>
    <x v="12"/>
    <s v="21/487"/>
    <x v="0"/>
    <x v="16"/>
    <n v="4"/>
    <s v="January"/>
    <x v="5"/>
    <s v="4 January 1944"/>
    <x v="0"/>
    <s v="EG-W, ftr from Ruisseauville, hit by flak. F/S H. Baird and F/O J.F. Parker KIA attacking a Noball site, time around 10.10 (2nd TAF) Interestingly, a No.1 MREU report on this loss dated 24 April 1947 simply states in part that &quot;No information has been nreceived concerning the aircraft or the fate of F/Sgt Barid, and it is assumed that they came down in the sea.&quot; (Errol Martyn) _x000a__x000a_ Details of Death: At 09:20 hrs on the 4th of January 1944, Flt Sgt Hugh Baird of Cambridge took off in De Havilland Mosquito FB.VI (coded LR331/W) from Hunsdon, Hertfordshire. _x000a__x000a_As a member of 487 (NZ) Squadron, he was taking part in an attack against a Noball (V-1 rocket) site in Northern France. Though seen by other crews over the target and thought to be under normal control, Baird's Mosquito never returned to base. It is thought the aircraft crashed over the sea during its return. _x000a__x000a_The body of the Canadian navigator also on board washed up three days later at Plage-St Cecile, but Baird was never found. (http://www.cambridgeairforce.org.nz/Hugh%20Baird.htm) Missing 4.1.44 (Air Britain Serials)_x000a__x000a_From my trilogy 'For Your Tomorrow - A record of New Zealanders who have died while serving with the RNZAF and Allied Air Services since 1915 (Volume Two: Fates 1943-1998)':_x000a__x000a_Tue 4 Jan 1944_x000a_ALLIED EXPEDITIONARY AIR FORCE_x000a_Attack against a Noball (V-1) site in Northern France_x000a_487 Squadron, RNZAF (Hunsdon, Hertfordshire - 140 Airfield HQ, 2 Group, 2nd Tactical Air Force)_x000a_Mosquito FB.VI LR331/W - took off at 0920 with four others and failed to return. Last seen in the target area, apparently under normal control, and was assumed to have come down in the sea. The RCAF navigator’s body washed ashore on the 7th at Plage-St Cécile, about 16km north of Berck-sur-Mer, where he is buried. The pilot is commemorated on the Runnymede Memorial._x000a_Pilot: NZ415181 Flt Sgt Hugh BAIRD, RNZAF - Age 21. 667hrs_x000a_(http://www.rafcommands.com/forum/showthread.php?11716-Mosquito-Casualties-Ramrod-418-4-January-1944)"/>
    <x v="0"/>
    <x v="1"/>
    <m/>
    <m/>
    <x v="1"/>
    <m/>
    <m/>
    <n v="1"/>
    <x v="28"/>
    <x v="0"/>
    <n v="1"/>
    <s v="Front-Line"/>
    <x v="47"/>
    <x v="0"/>
    <n v="2"/>
  </r>
  <r>
    <n v="7731"/>
    <s v="MM232"/>
    <x v="14"/>
    <n v="544"/>
    <x v="0"/>
    <x v="0"/>
    <n v="4"/>
    <s v="January"/>
    <x v="5"/>
    <s v="4 January 1944"/>
    <x v="0"/>
    <s v="BARTLEY, Flt Sgt Maxwell Logan, NZ415679, RNZAF - Mosquito Pilot 544 Sqn, RAF - 4 Jan 1944 (Age 23); France. Second man on the Mosquito was F/Sgt B.R. PERMAN - 1227606. He became PoW and was in Camp 4B (Mühlberg - Elbe) PoW-nr. 269871. (Henk Welting on RAF Commands Forum) 04.01.44 Hptm. Klaus Quaet-Faslem Stab I./JG 3 Mosquito  westl. Amiens at 7.000 m. 15.55 Film C. 2025/II Anerk: Nr. - Shot down near Poix de Picardie? Crash location : Dargies (La vallée de Planchon) Hptm. Klaus Quaet-Faslem,Stab I./JG 3, claimed a victory against a mosquito on the 4th of January 1944 west of Amiens. Three youg guys saw it crashed in a small village. (http://forum.12oclockhigh.net/showthread.php?t=12165) Missing (Reims) 4.1.44 (Air Britain Serials)"/>
    <x v="0"/>
    <x v="0"/>
    <s v="Stab I./JG 3"/>
    <s v="JG 3"/>
    <x v="0"/>
    <s v="Quaet-Faslem"/>
    <m/>
    <n v="1"/>
    <x v="28"/>
    <x v="0"/>
    <n v="1"/>
    <s v="Front-Line"/>
    <x v="27"/>
    <x v="0"/>
    <n v="1"/>
  </r>
  <r>
    <n v="1117"/>
    <s v="HJ814"/>
    <x v="6"/>
    <s v="151/456/60OTU"/>
    <x v="0"/>
    <x v="7"/>
    <n v="4"/>
    <s v="January"/>
    <x v="5"/>
    <s v="4/5 January 1944"/>
    <x v="1"/>
    <s v="4/5 January 1944, crew unhurt (FCWDv4) Overshot landing and hit obstruction Chedworth 5.1.44 (Air Britain Serials) 05.01.44 60 OTU. HJ814 Overshot and collided with obstructions at Chedworth aerodrome. No casualties. (Mosquito Crash Log)"/>
    <x v="2"/>
    <x v="2"/>
    <s v="Overshot"/>
    <m/>
    <x v="2"/>
    <m/>
    <m/>
    <n v="1"/>
    <x v="28"/>
    <x v="0"/>
    <n v="1"/>
    <s v="Support Unit"/>
    <x v="29"/>
    <x v="0"/>
    <n v="3"/>
  </r>
  <r>
    <n v="3842"/>
    <s v="HK468"/>
    <x v="17"/>
    <n v="410"/>
    <x v="0"/>
    <x v="2"/>
    <n v="5"/>
    <s v="January"/>
    <x v="5"/>
    <s v="5 January 1944"/>
    <x v="0"/>
    <s v="overshot crosswind landing Castle Camps 5.1.44 (Air Britain Serials) 05.01.44 410 Sqn. HK468 Overshot on landing in the dark at Castle Camps aerodrome. Crew safe. (Mosquito Crash Log)"/>
    <x v="2"/>
    <x v="3"/>
    <s v="Overshot"/>
    <m/>
    <x v="2"/>
    <m/>
    <m/>
    <n v="1"/>
    <x v="28"/>
    <x v="0"/>
    <n v="1"/>
    <s v="Front-Line"/>
    <x v="19"/>
    <x v="2"/>
    <n v="1"/>
  </r>
  <r>
    <n v="7285"/>
    <s v="DZ616"/>
    <x v="4"/>
    <s v="1655MTU/139/627"/>
    <x v="0"/>
    <x v="8"/>
    <n v="5"/>
    <s v="January"/>
    <x v="5"/>
    <s v="5/6 January 1944"/>
    <x v="1"/>
    <s v="06.01.1944 0123 627 to Berlin from Oakington crashed after T/O. at Dry Drayton, 6miles NW Cambridge 0125 (BCL). F/O FF Fahey AFM RAAF +, F/O SC Hicks MID RAAF +, rest in City Cem AZ-G (http://www.crashplace.de) Crashed after take-off for Berlin Oakington 5.1.44 (Air Britain Serials)"/>
    <x v="2"/>
    <x v="7"/>
    <s v="Crashed on takeoff"/>
    <m/>
    <x v="2"/>
    <m/>
    <m/>
    <n v="1"/>
    <x v="28"/>
    <x v="0"/>
    <n v="1"/>
    <s v="Front-Line"/>
    <x v="58"/>
    <x v="0"/>
    <n v="3"/>
  </r>
  <r>
    <n v="6724"/>
    <s v="LR259"/>
    <x v="12"/>
    <n v="464"/>
    <x v="0"/>
    <x v="16"/>
    <n v="6"/>
    <s v="January"/>
    <x v="5"/>
    <s v="6 January 1944"/>
    <x v="0"/>
    <s v="Bruce Johnston's diary has the details about the Mosquito crash at Chipping Warden! Apparently he was there the same time as dad (E.A. Campbell)_x000a_His entry of January 6, 1944 - _x000a_http://www.lancasterdiary.net/Januar...ry_06_1944.php_x000a__x000a_&quot;There was a big prang today – a Mossie was doing a beat up of the field (ex BAT flight instructor) and he went in too low! Tore a hole in the roof of the BAT flt after bouncing off the field itself. The tail was torn off and rammed into a hangar and hung there. The rest of the plane bounced over the CGI block where I was and landed two hundred yards away in a field across the road. Nothing left at all. When it exploded on landing pieces flew all over the place and I got one. There was ammo exploding for three quarters of an hour and clouds of black smoke. An example of what not to do!&quot;_x000a_(http://www.ww2f.com/battle-europe/13492-lancaster-bomber-514-squadron-13.html)_x000a__x000a_The crew were F/Sgt. Russell and W/O Lumsdaine (Squadron ORB) _x000a__x000a_06/01/1944 Mosquito LR259 of 464 Squadron hit the ground and a hangar while beating up Chipping Warden airfield. F/Sgt Russell and W/O Lumsdaine were killed. (http://www.couplandbell.com/marg/crashes1944.htm)_x000a__x000a_Also killed in this incident was, AUS402372 W/O (Nav.) Ernest Roy LUMSDAINE RAAF. See: NAA: A705 163/140/70_x000a__x000a_Lumsdaine, was involved in the loss of 14 OTU Hampden I L4110, on 8-3-1942 . See: BCL7/102 (full crew named in NAA ref)._x000a__x000a_Mosquito FB.VI LR259, was coded SB-Q._x000a__x000a_(Col Bruggy on http://www.rafcommands.com/forum/showthread.php?t=5836) Hit hangar low flying Chipping Warden 6.1.44 DBF (Air Britain Serials) 06.01.44 544Sqn. LR259 Hit ground and hangar during beat-up of Chipping Warden aerodrome, two killed. (Mosquito Crash Log)"/>
    <x v="2"/>
    <x v="2"/>
    <s v="Low flying"/>
    <m/>
    <x v="2"/>
    <m/>
    <m/>
    <n v="1"/>
    <x v="28"/>
    <x v="0"/>
    <n v="1"/>
    <s v="Front-Line"/>
    <x v="46"/>
    <x v="0"/>
    <n v="1"/>
  </r>
  <r>
    <n v="3872"/>
    <s v="HJ653"/>
    <x v="2"/>
    <n v="25"/>
    <x v="0"/>
    <x v="2"/>
    <n v="7"/>
    <s v="January"/>
    <x v="5"/>
    <s v="7 January 1944"/>
    <x v="0"/>
    <s v="Bounced on landing and overturned Acklington 7.1.44 (Air Britain Serials) 07.01.44 25 Sqn. HJ653 Flew into ground, bounced, ballooned, turned over and did a complete ground roll at Acklington aerodrome. Crew safe. (Mosquito Crash Log)"/>
    <x v="2"/>
    <x v="3"/>
    <s v="Bounced on landing"/>
    <m/>
    <x v="2"/>
    <m/>
    <m/>
    <n v="1"/>
    <x v="28"/>
    <x v="0"/>
    <n v="1"/>
    <s v="Front-Line"/>
    <x v="14"/>
    <x v="0"/>
    <n v="1"/>
  </r>
  <r>
    <n v="3979"/>
    <s v="HJ660"/>
    <x v="2"/>
    <s v="264/307/157"/>
    <x v="0"/>
    <x v="12"/>
    <n v="7"/>
    <s v="January"/>
    <x v="5"/>
    <s v="7 January 1944"/>
    <x v="0"/>
    <s v="07.01.1944 Instep Patrol 157 from Predannack hit by return fire from Ju88 of ZG1 which was shot down, crew seen in dinghy, rescued 6 days later. SW Brest without trace pm (FCL). F/O PE Huckin ok, F/S RH Graham ok 07.01.44 Fw. Johann Puetz 7./ZG 1 Mosquito  [17.08N 07.30W] - Reference: CG MSS f. 219 Lost 7.1.44 NFD (Air Britain Serials)"/>
    <x v="0"/>
    <x v="21"/>
    <s v="7./ZG 1"/>
    <s v="ZG 1"/>
    <x v="0"/>
    <s v="Besatzung"/>
    <m/>
    <n v="1"/>
    <x v="28"/>
    <x v="0"/>
    <n v="1"/>
    <s v="Front-Line"/>
    <x v="3"/>
    <x v="0"/>
    <n v="3"/>
  </r>
  <r>
    <n v="2533"/>
    <s v="HJ860"/>
    <x v="10"/>
    <s v="8OTU"/>
    <x v="0"/>
    <x v="7"/>
    <n v="7"/>
    <s v="January"/>
    <x v="5"/>
    <s v="7 January 1944"/>
    <x v="0"/>
    <s v="Engine lost power bellylanded at Bogenjois Farm Aberdeen 7.1.44 (Air Britain Serials)"/>
    <x v="2"/>
    <x v="2"/>
    <s v="Engine failure"/>
    <m/>
    <x v="2"/>
    <m/>
    <m/>
    <n v="1"/>
    <x v="28"/>
    <x v="0"/>
    <n v="1"/>
    <s v="Support Unit"/>
    <x v="37"/>
    <x v="2"/>
    <n v="1"/>
  </r>
  <r>
    <n v="5553"/>
    <s v="DZ435"/>
    <x v="4"/>
    <n v="109"/>
    <x v="0"/>
    <x v="8"/>
    <n v="7"/>
    <s v="January"/>
    <x v="5"/>
    <s v="7/8 January 1944"/>
    <x v="1"/>
    <s v="07.01.1944 1930 109 to Hamborn from Marham on return to base collided with tree, crashed . near crossroads at Narborough, 6miles NW Swaffham, Norfolk 2245 (BCL). F/O CRG Grant RAAF inj, F/O RF Hynes inj, Hit trees on approach at night Marham 7.1.44 (Air Britain Serials) 17.01.44 109 Sqn. DZ435 Aircraft hit tree on approach and crashed at Narborough cross roads, Norfolk. Two killed. (Mosquito Crash Log) Hynes' file at www.naa.gov.au indicates he was discharged from hospital on 22 July 1944, only to be killed on 19 October 1944. Other documents he broke his left leg in the crash."/>
    <x v="2"/>
    <x v="7"/>
    <s v="Hit obstacle"/>
    <m/>
    <x v="2"/>
    <m/>
    <m/>
    <n v="1"/>
    <x v="28"/>
    <x v="0"/>
    <n v="1"/>
    <s v="Front-Line"/>
    <x v="18"/>
    <x v="0"/>
    <n v="1"/>
  </r>
  <r>
    <n v="2715"/>
    <s v="DZ356"/>
    <x v="4"/>
    <s v="109/1655MTU"/>
    <x v="0"/>
    <x v="7"/>
    <n v="8"/>
    <s v="January"/>
    <x v="5"/>
    <s v="8 January 1944"/>
    <x v="0"/>
    <s v="Western Daily Press, November 8/9 2007 This Sunday the nation will focus on the Queen as she lays a poppy wreath at the Cenotaph and veterans will gather at memorials around the country. But the names etched on those memorials are not the only ones who died. The story behind a small plaque in a Herefordshire church shows that 60 years after it ended, World War II has yet to yield all its secrets. JANET HUGHES reports_x000a__x000a_They never knew who he was, but they were determined the world would never forget the young wartime pilot who died when his Mosquito fighter jet burst into flames above their quiet country hamlet._x000a__x000a_Pensioners Stan and Mary Fryer were teenagers when they met for the first time as villagers raced to the scene of the terrible accident at Langstone Court in the tiny village of Llangarron._x000a__x000a_There was nothing anybody could do, but the couple never forgot the tragedy shrouded in secrecy that first brought them together on the afternoon of January 7, 1944._x000a__x000a_By the time they arranged for a memorial plaque to be unveiled in their local church in 2003, they had plenty of information about the crash and the plane's Australian navigator, Walter D Langworthy._x000a__x000a_But they still knew little about the New Zealand pilot who perished in the twin-seater fighter plane, other than his name, Flight Lieutenant Ken Jolly._x000a__x000a_That was until a few weeks ago, when a Somerset woman knocked on their cottage door to tell them Flt Lt Jolly was not from Down Under as they had been led to believe - he was the English father she never knew existed._x000a__x000a_Retired nurse Hazel Attwood, 64, had taken over her ailing mother's Christmas card list when she had a phone call from a woman whose name she did not recognise._x000a__x000a_The stranger told her that the devoted family man she had called Dad until he died in the 1970s was not her real father._x000a__x000a_That, the woman said, was her mother's first husband, a wartime fighter pilot called Ken Jolly who died in a crash when she was just one._x000a__x000a_Mrs Attwood was looking for the crash site when locals told her to speak to the elderly couple._x000a__x000a_&quot;We were thrilled when Hazel came,&quot; said 80-year-old Mr Fryer. &quot;It meant that after all these years we had the final piece of the jigsaw._x000a__x000a_&quot;During the war nobody talked about these kind of things and there were no reports in the local newspaper. After a while it was as if it never happened, but we never forgot._x000a__x000a_&quot;Eventually we found out about one side of the story, but the other remained a mystery. Now we know both sides.&quot;_x000a__x000a_The couple now know the Mosquito was on a training flight from RAF Mark-ham, in Norfolk, when a fault caused an explosion which killed the pilot. The navigator tried to jump to safety but his parachute failed to open._x000a__x000a_Mr Fryer was 16 when he heard the plane explode and ran in the direction of the flames to look for signs of life._x000a__x000a_&quot;I was looking at an engine at the side of a lane when I first saw Mary,&quot; said Mr Fryer._x000a__x000a_&quot;She wasn't very happy because she had caught her stocking on the briar._x000a__x000a_&quot;I hadn't seen her before and I thought, 'she's lovely'. She was with an evacuee called Rose. The next time I saw Rose, I gave her a note to give to Mary asking her to come to a social in the village hall._x000a__x000a_&quot;That was 63 years ago and we are still together today, so some happiness did come from the tragedy.&quot;_x000a__x000a_Despite Mary ignoring his first letter, the couple eventually wed and spent most of their married life in a small two-up, two-down cottage not far from the crash scene._x000a__x000a_After two false starts visiting the sites of the other two crashes, Mrs Attwood was given the Fryers' address and they took her to see the memorial plaque at St Deinst Church._x000a__x000a_She said: &quot;I think we were vaguely aware we had this other grandfather, but I had a very happy, loving childhood and was very close to my father so I never bothered asking any questions._x000a__x000a_&quot;But in the late 1990s my mother started to get a bit forgetful so I took on her Christmas card list and enclosed a letter explaining her situation, and giving my telephone number._x000a__x000a_&quot;I had a phonecall from this woman who said she had some news for me but she wanted to make sure I was not alone and was sitting down._x000a__x000a_&quot;She was my aunt. My mother had been exchanging Christmas cards with her since 1945 and there was this whole other family I never knew existed. I was choked.&quot;_x000a__x000a_Mrs Attwood has since got to know her real father's family but there was confusion about exactly where he died because during the war such mishaps were covered up._x000a__x000a_Over the years, stories of three tragedies involving the Mosquito and two other planes which all crashed in the same remote corner of Herefordshire had merged into one collective memory._x000a__x000a_But with the aid of the Fryers, she eventually found the right site._x000a__x000a_And this week's Remembrance celebrations will have a special significance for all when Mrs Attwood brings her Aunt Kay to meet the Fryers and place a poppy wreath at the memorial._x000a__x000a_&quot;I'm not the least bit sentimental but it was overwhelming,&quot; said Mrs Att-wood, who lives in Wells, Somerset. &quot;Because of the circumstances we hadn't done anything about remembering my father in the place where he died._x000a__x000a_&quot;It was comforting to find these lovely people in this lovely place had cared enough to do something on our behalf. It was really touching and I just broke down._x000a__x000a_&quot;I always wondered why people were so interested in family history._x000a__x000a_&quot;The fact my father's death mattered so much to these people in this little village that they erected a plaque really choked me up_x000a__x000a__x000a_1655 MTU 7/01/1944 Training DZ356 Mosquito IV T/0 1445 Marham for a standard day training exercise. Forty five minutes later, with the Mosquito near the Welsh border, an explosion rent the air and debris was scattered around the village of Llangarron, some thirteen miles SSW of Hereford. Crash investigation indicated catastrophic failure of engine. F/Lt K FJolly 88240 ST. ALBANS CEMETERY 2933044, F/O W DLangworthy DFC 30 408157 Bath (Haycombe) Cemetery 2691658 (http://www.156squadron.com/display_newpff_roll.asp?ID=1655%20MTU) Blew up in air Llangarrow Hereford 8.1.44 (Air Britain Serials)_x000a__x000a_At 14.45 7th Jan. 1944 a Mosquito DZ356 from 1655 MTU took off from RAF Marham, Norfolk and there was a &quot;catastrophic failure of the engine and the aircraft exploded&quot; over Langstone Court, llangarron, It says Llangarrow in the Aus. Nat Archives) Herefordshire. The pilot was F/Lt Kenneth Frank Jolly RAFVR and the navigator was F/O Walter Dinnathorne Langworthy RAAF he was from Hobart Tasmania he had trasnferred from 97squadron. I have researched them extensively as I live in Llangarron and there is a plaque to them in our local church. Bill Webb _x000a_(http://www.rafcommands.com/forum/showthread.php?10746-1655-Flight-(or-1655-Mosquito-Flying-Unit)-8-Group-PFF)_x000a__x000a_7-1-1944_x000a_ 1655 Mosquito Training Unit._x000a_Mosquito IV DZ356_x000a__x000a_ Took off Marham, 1445, detailed to carry out a non-operational day training flight. The Mosquito crashed 1530, at Llangarron, 7m N of Monmouth, Herefordshire._x000a__x000a_ 88240 F/L (Pilot) Kenneth Frank JOLLY RAFVR +_x000a_ AUS408157 F/O (Obs.) Walter Dinnathorne LANGWORTHY DFC RAAF +_x000a__x000a_ Per: Alan Storr, and BCL8/183._x000a_(http://www.rafcommands.com/forum/showthread.php?15609-440107-Unaccounted-Airwomen-amp-Airmen-7-1-1944)"/>
    <x v="2"/>
    <x v="2"/>
    <s v="Exploded"/>
    <m/>
    <x v="2"/>
    <m/>
    <m/>
    <n v="1"/>
    <x v="28"/>
    <x v="0"/>
    <n v="1"/>
    <s v="Support Unit"/>
    <x v="12"/>
    <x v="0"/>
    <n v="2"/>
  </r>
  <r>
    <n v="313"/>
    <s v="DZ533"/>
    <x v="4"/>
    <s v="Manston/618"/>
    <x v="0"/>
    <x v="11"/>
    <n v="8"/>
    <s v="January"/>
    <x v="5"/>
    <s v="8 January 1944"/>
    <x v="0"/>
    <s v="Hit bump on take-off and u/c collapsed Weybridge 8.1.44 (Air Britain Serials) 08.01.44 6l8Sqn. DZ533 Undercarriage collapsed at Brookiands aerodrome, (Mosquito Crash Log)"/>
    <x v="2"/>
    <x v="2"/>
    <s v="Bounced on takeoff"/>
    <m/>
    <x v="2"/>
    <m/>
    <m/>
    <n v="1"/>
    <x v="28"/>
    <x v="0"/>
    <n v="1"/>
    <s v="Support Unit"/>
    <x v="24"/>
    <x v="0"/>
    <n v="2"/>
  </r>
  <r>
    <n v="7678"/>
    <s v="LR407"/>
    <x v="14"/>
    <n v="540"/>
    <x v="0"/>
    <x v="0"/>
    <n v="8"/>
    <s v="January"/>
    <x v="5"/>
    <s v="8 January 1944"/>
    <x v="0"/>
    <s v="Engine cut stalled on approach 1/2m N of Benson 8.1.44 (Air Britain Serials) 08.01.44 540 Sqn. LR407 Aircraft was making a right hand approach to Benson, Oxon, when it stalled and crashed half a mile north of the aerodrome. (Mosquito Crash Log) _x000a__x000a_Name: HUGO, PETER JOHN _x000a_Initials: P J _x000a_Nationality: United Kingdom _x000a_Rank: Flying Officer (Nav.) _x000a_Regiment/Service: Royal Air Force Volunteer Reserve _x000a_Unit Text: 540 Sqdn. _x000a_Age: 21 _x000a_Date of Death: 08/01/1944 _x000a_Service No: 122131 _x000a_Additional information: Son of Dr. Harold F. L. Hugo and F. Bessie Hugo, of Crediton, Devon. _x000a_Casualty Type: Commonwealth War Dead _x000a_Grave/Memorial Reference: Row G. Grave 11. _x000a_Cemetery: BENSON (OR BENSINGTON) (ST. HELEN) CHURCHYARD EXTENSION _x000a__x000a_Name: ROSE, MERTON LAMBERT HORFIELD _x000a_Initials: M L H _x000a_Nationality: United Kingdom _x000a_Rank: Flying Officer (Nav.) _x000a_Regiment/Service: Royal Air Force Volunteer Reserve _x000a_Unit Text: 540 Sqdn. _x000a_Age: 25 _x000a_Date of Death: 08/01/1944 _x000a_Service No: 124222 _x000a_Additional information: Son of Lambert Horfield Rose and Ida Rose, of Shrewsbury, Shropshire. _x000a_Casualty Type: Commonwealth War Dead _x000a_Grave/Memorial Reference: Row F. Grave 11. _x000a_Cemetery: BENSON (OR BENSINGTON) (ST. HELEN) CHURCHYARD EXTENSION _x000a__x000a_(CWGC)"/>
    <x v="2"/>
    <x v="3"/>
    <s v="Engine failure"/>
    <m/>
    <x v="2"/>
    <m/>
    <m/>
    <n v="1"/>
    <x v="28"/>
    <x v="0"/>
    <n v="1"/>
    <s v="Front-Line"/>
    <x v="16"/>
    <x v="0"/>
    <n v="1"/>
  </r>
  <r>
    <n v="2064"/>
    <s v="DK293"/>
    <x v="4"/>
    <s v="105/618/109/627"/>
    <x v="0"/>
    <x v="8"/>
    <n v="8"/>
    <s v="January"/>
    <x v="5"/>
    <s v="8/9 January 1944"/>
    <x v="1"/>
    <s v="08.01.1944 1819 627 to Frankfurt from Oakington . Lost without trace (BCL). S/L EIJ Bell DFC pow, F/O JRB Battle pow. Coded AZ-L (www.crashplace.de) Missing (Frankfurt) 9.1.44 (Air Britain Serials)"/>
    <x v="3"/>
    <x v="4"/>
    <m/>
    <m/>
    <x v="3"/>
    <m/>
    <m/>
    <n v="1"/>
    <x v="28"/>
    <x v="0"/>
    <n v="1"/>
    <s v="Front-Line"/>
    <x v="58"/>
    <x v="0"/>
    <n v="4"/>
  </r>
  <r>
    <n v="395"/>
    <s v="W4072"/>
    <x v="3"/>
    <s v="105/1655CU/105/1655MTU/627"/>
    <x v="0"/>
    <x v="8"/>
    <n v="8"/>
    <s v="January"/>
    <x v="5"/>
    <s v="8/9 January 1944"/>
    <x v="1"/>
    <s v="08.01.1944 1821 627 to Frankfurt from Oakington loss of power on starboard engine. into sea off East Mersea, about 7miles SSE Colchester, Norfolk 2045 (BCL). F/O ICH Hanlon DFC RNZAF ok, F/O FK Evans DFM +, Evans lies in Cambridge City Cem AZ-Q (http://www.crashplace.de./) Engine lost power returning from Berlin lost height and ditched off East Mersea Essex 9.1.44 (Air Britain Serials) Airborne 1821 8Jan44 from Oakington. Crashed 2045, following failure of the starboard engine, into the sea off East Mersea, about 7 miles SSE of Colchester, Essex. F/O Hanlon was admitted to Colchester Hospital, after being given First Aid by the inhabitants of Rewsalls Farm, but was released the next day. F/O Evans, whose DFM had been Gazetted 11Aug42, gained with 57 Sqdn, is buried in Cambridge City Cemetery. F/O I.H.Hanlon DFC RNZAF F/O F.K.Evans DFM KIA &quot; (Chorley via Lost Bombers) 08.01.44 627Sqn. W4072 Starboard engine lost revs, aircraft lost height and crashed into sea off East Mersea, Essex, killing one and injuring one. (Mosquito Crash Log)           HANLON, Flight Lieutenant Ian Hugh, DFC, mid, (pff). NZ404463; Born Napier, 8 Jan 1917; RNZAF 23 Nov 1940 to 1 Nov 1945; Pilot. Citation Mention in Despatches (8 Jun 1944): In recognition of distinguished service and devotion to duty with 627 Sqn. Citation Distinguished Flying Cross (23 Mar 1945): [627(PFF)Sqn RAF (Mosquito)] This officer has completed numerous operations against the enemy, in the course of which he has invariably displayed the utmost fortitude, courage and devotion to duty. Served with 627 Sqn Dec 1943-Dec 1944, being injured on 8 Jan 1944 when his aircraft crashed at sea after an engine failure whilst returning from a raid on Frankfurt. (http://www.rafcommands.com/forum/showthread.php?p=48815&amp;highlight=Mosquito#post48815)"/>
    <x v="2"/>
    <x v="7"/>
    <s v="Engine failure"/>
    <m/>
    <x v="2"/>
    <m/>
    <m/>
    <n v="1"/>
    <x v="28"/>
    <x v="0"/>
    <n v="1"/>
    <s v="Front-Line"/>
    <x v="58"/>
    <x v="0"/>
    <n v="5"/>
  </r>
  <r>
    <n v="4881"/>
    <s v="HJ784"/>
    <x v="6"/>
    <n v="605"/>
    <x v="0"/>
    <x v="5"/>
    <n v="10"/>
    <s v="January"/>
    <x v="5"/>
    <s v="10/11 January 1944"/>
    <x v="1"/>
    <s v="11.01.1944 Intruder Sortie 605 to Schipol airfield NL from Bradwell Bay . Lost without trace (FCL). F/S RG Aldworth +, P/O KJ Malcair RCAF +, no further info UP-F (605) 10/11 January 1944 (FCWDv4) Missing (Schiphol) 11.1.44 (Air Britain Serials)"/>
    <x v="3"/>
    <x v="4"/>
    <m/>
    <m/>
    <x v="3"/>
    <m/>
    <m/>
    <n v="1"/>
    <x v="28"/>
    <x v="0"/>
    <n v="1"/>
    <s v="Front-Line"/>
    <x v="22"/>
    <x v="0"/>
    <n v="1"/>
  </r>
  <r>
    <n v="1257"/>
    <s v="HJ896"/>
    <x v="10"/>
    <s v="60OTU"/>
    <x v="0"/>
    <x v="7"/>
    <n v="12"/>
    <s v="January"/>
    <x v="5"/>
    <s v="12 January 1944"/>
    <x v="0"/>
    <s v="Bounced on landing and swung off runway High Ercall 12.1.44 (Air Britain Serials) 12.01.44 600TU. H4896 On landing at High Ercall aerodrome aircraft bounced to port and hit ground nearly vertically. Crew safe. (Mosquito Crash Log)"/>
    <x v="2"/>
    <x v="2"/>
    <s v="Bounced on landing"/>
    <m/>
    <x v="2"/>
    <m/>
    <m/>
    <n v="1"/>
    <x v="28"/>
    <x v="0"/>
    <n v="1"/>
    <s v="Support Unit"/>
    <x v="29"/>
    <x v="2"/>
    <n v="1"/>
  </r>
  <r>
    <n v="7750"/>
    <s v="HX946"/>
    <x v="12"/>
    <s v="301FTU/27"/>
    <x v="3"/>
    <x v="16"/>
    <n v="12"/>
    <s v="January"/>
    <x v="5"/>
    <s v="12 January 1944"/>
    <x v="0"/>
    <s v="Missing from attack on MT nr Prome 12.1.44 (Air Britain Serials)"/>
    <x v="3"/>
    <x v="4"/>
    <m/>
    <m/>
    <x v="3"/>
    <m/>
    <m/>
    <n v="1"/>
    <x v="28"/>
    <x v="0"/>
    <n v="1"/>
    <s v="Front-Line"/>
    <x v="26"/>
    <x v="0"/>
    <n v="2"/>
  </r>
  <r>
    <n v="968"/>
    <s v="DZ243"/>
    <x v="2"/>
    <s v="157/307"/>
    <x v="0"/>
    <x v="2"/>
    <n v="13"/>
    <s v="January"/>
    <x v="5"/>
    <s v="13 January 1944"/>
    <x v="0"/>
    <s v="13-Jan-44. Mosquito FBVI DZ243, W/O L. Szempliński KAS / P/O Tillman KAS. Upon return from sortie (cooperation with Navy) a/c crashed in adverse weather at Greenleys Hill near Benholne. Flew into Greenleys Hill nr Benholm Kincardine 13.1.44 (Air Britain Serials)"/>
    <x v="2"/>
    <x v="2"/>
    <s v="Weather"/>
    <m/>
    <x v="2"/>
    <m/>
    <m/>
    <n v="1"/>
    <x v="28"/>
    <x v="0"/>
    <n v="1"/>
    <s v="Front-Line"/>
    <x v="21"/>
    <x v="0"/>
    <n v="2"/>
  </r>
  <r>
    <n v="3910"/>
    <s v="DZ440"/>
    <x v="4"/>
    <n v="109"/>
    <x v="0"/>
    <x v="8"/>
    <n v="13"/>
    <s v="January"/>
    <x v="5"/>
    <s v="13/14 January 1944"/>
    <x v="1"/>
    <s v="13/14 January 1944 Took off 0325 from Marham. Mosquito IV. Flying Officer P. Y. Stead DFC was taken prisoner of war. FLETT, Adam Herd DFM, Warrant Officer 910709. Nav. 109 Sqdn., Royal Air Force Volunteer Reserve. Died Friday 14 January 1944. Age 29. Son of George Smith Flett and Nancy Flett; husband of Elizabeth Bartie Flett, of East Croydon, Surrey. Buried: REICHSWALD FOREST WAR CEMETERY, Kleve, Nordrhein-Westfalen, Germany. Ref. 3. F. 13. http://www.roll-of-honour.com/Bedfordshire/LIttleStaughton109Squadron.html 14.01.1944 0325 109 to Essen from Marham shot down from 26000ft by Me110 (Olt Dietrich Schmidt, III/NJG1), crashed. at Landwehr 0536 (BCL). F/O PY Stead DFC pow, W/O AH Flett DFM +, Flett initially buried at Kleve HS-F (http://www.crashplace.de./) 14.01.44 Oblt. Dietrich Schmidt 8./NJG 1 Mosquito  8 km. N.W. Klamp: 8.500 m. [Kiel] 05.36 Film C. 2025/II Anerk: Nr. - Missing (Essen) 14.1.44 (Air Britain Serials)"/>
    <x v="0"/>
    <x v="6"/>
    <s v="8./NJG 1"/>
    <s v="NJG 1"/>
    <x v="0"/>
    <s v="Schmidt"/>
    <m/>
    <n v="1"/>
    <x v="28"/>
    <x v="0"/>
    <n v="1"/>
    <s v="Front-Line"/>
    <x v="18"/>
    <x v="0"/>
    <n v="1"/>
  </r>
  <r>
    <n v="169"/>
    <s v="LR290"/>
    <x v="12"/>
    <s v="305/613"/>
    <x v="0"/>
    <x v="16"/>
    <n v="14"/>
    <s v="January"/>
    <x v="5"/>
    <s v="14 January 1944"/>
    <x v="0"/>
    <s v="Hit by flak at Longuemont, ftr, F/L J.G. Oliver evaded, Sgt. H. Williams POW, time around 1200. (2nd TAF) US-forces found at least the fuselage of a Mosquito, coded SY-T, of No.613 Sqn together with the P-47D T9+LK at Göttingen, perhaps a canditae for the structural analysis in Finland MH - this aircraft? (http://www.luftwaffe-experten.org/forums/index.php?showtopic=316&amp;st=40&amp;start=40) Missing after attack on V-1 site Longuemont 14.1.44 (Air Britain Serials)"/>
    <x v="0"/>
    <x v="1"/>
    <m/>
    <m/>
    <x v="1"/>
    <m/>
    <m/>
    <n v="1"/>
    <x v="28"/>
    <x v="0"/>
    <n v="1"/>
    <s v="Front-Line"/>
    <x v="59"/>
    <x v="0"/>
    <n v="2"/>
  </r>
  <r>
    <n v="3431"/>
    <s v="DZ681"/>
    <x v="2"/>
    <n v="456"/>
    <x v="0"/>
    <x v="2"/>
    <n v="15"/>
    <s v="January"/>
    <x v="5"/>
    <s v="15 January 1944"/>
    <x v="0"/>
    <s v="Overshot landing at Fairwood Common 15.1.44 DBR (Air Britain Serials) 15.01.44 456Sqn. DZ681 Finding undercarriage difficult to retract, port engine rough, revs uncontrollable, aircraft did a tight circuit, and overshot at Fairwood Common aerodrome. Crew safe. (Mosquito Crash Log)"/>
    <x v="2"/>
    <x v="3"/>
    <s v="Undercarriage failed"/>
    <m/>
    <x v="2"/>
    <m/>
    <m/>
    <n v="1"/>
    <x v="28"/>
    <x v="0"/>
    <n v="1"/>
    <s v="Front-Line"/>
    <x v="20"/>
    <x v="0"/>
    <n v="1"/>
  </r>
  <r>
    <n v="4347"/>
    <s v="HK431"/>
    <x v="17"/>
    <n v="410"/>
    <x v="0"/>
    <x v="2"/>
    <n v="16"/>
    <s v="January"/>
    <x v="5"/>
    <s v="16 January 1944"/>
    <x v="0"/>
    <s v="&quot;F/O Alton B. Henderson and Mosquito HK431 (410 Sq.) &quot; On Jan.16, 1944, F/O Henderson, from Nemegas, Ontario, hit a tree while landing his Mossie at Castel Camps, Cambridgeshire. He and F/L Charles F.Medhurst were killed. A flying accident on the 16th took the lives of F/L C.F. Medhurst and F/O A.B. Henderson. The former had joined No. 410 late in March 1943 and just a fortnight before his death had returned from a period of leave in Canada. Henderson had come to the Cougars on 22 December, on posting from No. 488 (RNZAP) Squadron. (http://www.rcaf.com/410squadron/410eng1.htm) Hit tree on approach Castle Camps 16.1.44 DBF (Air Britain Serials) 16.01.44 4l0 Sqn. HK431 On approach to Castle Camps aerodrome attempted to avoid fog patch and hit tree which broke off tailplane. Two killed. (Mosquito Crash Log)"/>
    <x v="2"/>
    <x v="3"/>
    <s v="Hit obstacle"/>
    <m/>
    <x v="2"/>
    <m/>
    <m/>
    <n v="1"/>
    <x v="28"/>
    <x v="0"/>
    <n v="1"/>
    <s v="Front-Line"/>
    <x v="19"/>
    <x v="2"/>
    <n v="1"/>
  </r>
  <r>
    <n v="1379"/>
    <s v="DZ253"/>
    <x v="2"/>
    <s v="8OTU"/>
    <x v="0"/>
    <x v="7"/>
    <n v="18"/>
    <s v="January"/>
    <x v="5"/>
    <s v="18 January 1944"/>
    <x v="0"/>
    <s v="Mainplane fell off and dived in at East Mains Farm, Pennan, Aberdeenshire and exploded. F/Lt (Pilot) John Kenneth Alistair SIMPSON, 113434, on Runnymede Panel 203. The navigator is Sgt. R.S. Waterman (1578029). (Source AIR 29/637) Broke up in air Pennan Aberdeenshire 18.1.44 (Air Britain Serials) 18.01.44 8OTU. DZ253 Mainplane fell off, causing aircraft to dive in at East Mains Farm, Pennan, Aberdeenshire end explode. Two killed. (Mosquito Crash Log) SIMPSON, John Kenneth Alistair - F/L - probably killed whilst flying in Mosquito II, DZ253 of No 8 (C) OTU, which crashed near Pennan in Aberdeenshire after the wing broke off during recovery from a dive. (http://www.rafcommands.com/forum/showthread.php?15643-440118-Unaccounted-Airwoman-amp-Airmen-18-1-1944) Jan 18 Mosquito of 8 (C) OTU, Dyce crashed in sea off Pennan Head 5 miles west of Rosehearty.  Wing came off in flight and came down on East Mains farm, Pennan. (World War Two in the Portsoy Area, researched by Findlay Pirie)"/>
    <x v="2"/>
    <x v="2"/>
    <s v="Broke up"/>
    <m/>
    <x v="2"/>
    <m/>
    <m/>
    <n v="1"/>
    <x v="28"/>
    <x v="0"/>
    <n v="1"/>
    <s v="Support Unit"/>
    <x v="37"/>
    <x v="0"/>
    <n v="1"/>
  </r>
  <r>
    <n v="1409"/>
    <s v="HJ920"/>
    <x v="2"/>
    <n v="25"/>
    <x v="0"/>
    <x v="2"/>
    <n v="20"/>
    <s v="January"/>
    <x v="5"/>
    <s v="20 January 1944"/>
    <x v="0"/>
    <s v="Bellylanded at Acklington 20.1.44 DBR (Air Britain Serials) 20.01.44 25 Sqn. HJ920 Undercarriage failed to lower so pilot belly landed at Acklington, Northumberland, aircraft declared Cat. E. (Mosquito Crash Log)"/>
    <x v="2"/>
    <x v="3"/>
    <s v="Undercarriage failed"/>
    <m/>
    <x v="2"/>
    <m/>
    <m/>
    <n v="1"/>
    <x v="28"/>
    <x v="0"/>
    <n v="1"/>
    <s v="Front-Line"/>
    <x v="14"/>
    <x v="2"/>
    <n v="1"/>
  </r>
  <r>
    <n v="5712"/>
    <s v="DZ408"/>
    <x v="4"/>
    <n v="105"/>
    <x v="0"/>
    <x v="8"/>
    <n v="20"/>
    <s v="January"/>
    <x v="5"/>
    <s v="20/21 January 1944"/>
    <x v="1"/>
    <s v="20.01.1944 1931 105 to Berlin from Marham abandon due to loss of control, crashed. at Waveland Farm, Grimston, some 3miles E King´s Lynn, Norfolk 2043 (BCL). S/L J Comer ok, P/O E Jenkins DFM ok, GB-F (http://www.crashplace.de./) 20/21 January 1944 Also carried the ID GB-H DZ408 was Oboe-equipped Airborne 1931 20Jan44 from Marham. Successfully abandoned 2043 due to loss of control and crashed at Waveland Farm, Grimston, some 3 miles E of King's Lynn, Norfolk. P/O Jenkins had served with 57 Sqdn; his DFM being Gazetted 11Aug42. S/L J.Comer P/O E.Jenkins DFM (Lost Bombers) Abandoned after control lost nr Marham 20.1.44 (Air Britain Serials) 20.01.44 l05 Sqn. DZ408 Aircraft kept pulling up and stalling. Pilot could not hold aircraft so crew baled out and aircraft crashed near Warchard Farm, Norfolk. (Mosquito Crash Log)"/>
    <x v="0"/>
    <x v="12"/>
    <s v="Lost Control"/>
    <m/>
    <x v="4"/>
    <m/>
    <m/>
    <n v="1"/>
    <x v="28"/>
    <x v="0"/>
    <n v="1"/>
    <s v="Front-Line"/>
    <x v="4"/>
    <x v="0"/>
    <n v="1"/>
  </r>
  <r>
    <n v="7349"/>
    <s v="DD795"/>
    <x v="2"/>
    <s v="23/60OTU"/>
    <x v="0"/>
    <x v="7"/>
    <n v="21"/>
    <s v="January"/>
    <x v="5"/>
    <s v="21 January 1944"/>
    <x v="0"/>
    <s v="Crashed at Corserine, Rhinns of Kells, near New Galloway. Was on a cross country exercise, due to insufficient use of the R/T to check position. Cloud was at 2000 feet and pilot tried to keep the ground in sight. 2 bodies taken back to Wigtown. F/Sgt Mitchell; F/Sgt Aylott. Photos at http://mysite.orange.co.uk/aircraftwreckage/mosquito.htm Flew into hill nr New Galloway Ayrshire 21.1.44 (Air Britain Serials) 21.01.44 60 MTU. DD795 Crashed at Corserine, Rhinns of Kells, near New Galloway on a cross country exercise due to insufficient use of the R/T to check position. Cloud was at two thousand feet and pilot tried to keep ground insight. (Mosquito Crash Log) MITCHELL, Kenneth - F/S (Pilot) - 1503624 - RAFVR - Hartlepool (Stranton), Durham. (http://www.rafcommands.com/forum/showthread.php?15658-440121-Unaccounted-Airmen-21-1-1944)"/>
    <x v="2"/>
    <x v="2"/>
    <s v="Terrain"/>
    <m/>
    <x v="2"/>
    <m/>
    <m/>
    <n v="1"/>
    <x v="28"/>
    <x v="0"/>
    <n v="1"/>
    <s v="Support Unit"/>
    <x v="29"/>
    <x v="0"/>
    <n v="2"/>
  </r>
  <r>
    <n v="2889"/>
    <s v="HX958"/>
    <x v="12"/>
    <s v="464/21"/>
    <x v="0"/>
    <x v="16"/>
    <n v="21"/>
    <s v="January"/>
    <x v="5"/>
    <s v="21 January 1944"/>
    <x v="0"/>
    <s v="S/L A.M.L. Alderton and Lt. B.L. Chalet KIA, hit by flak crashed into sea off Bruneval, time around 12.00 (2nd TAF) US MACR 7620, 58 Group (sic) was apparently connected to these losses. 21 Squadron lost two Mosquitos on 21 January 1944 while attacking a 'Noball' site at 'St Pierre'. They both went in the sea off Bruneval and all crew were killed. Sqn Ldr A.M.Alderton/Lt B.L.Chalet in HX960 and Flg Off W.S.Johnston/Plt Off L.Hocking in HX958. (RAF Commands Forum) US MACR 7620, 58 Group (sic) is associated with this loss, however it appears to have been attributted to HX958. I think it is more likely the 21 Squadron ORB (from which I took my information) that is wrong - it has proved unreliable in a number of cases. I think casualty records are more likely to be correct and that the 21 Sqn records have transposed the serials of the two aircraft lost that day. (Chris Thomas on RAF Commands Forum) CHAIET (not CHALET) is the name of the USAAF airman. 1/Lt (Nav) Bertram L. CHAIET, O-886099, is on the Walls of the Missing, Ardennes US Mil. Cemetery. (Henk Welting on RAF Commands Forum) Some additional info 1/Lt Bertram L. Chaiet from the U.S. National War Memorial. Info contributed by his brother-in-law Bernard Goldsmith. ENLISTED IN ROYAL CANADIAN AIR FORCE. TRANSFERRED TO ROYAL AIR FORCE; FLEW MOSQUITO BOMBERS OVER FRANCE AND GERMANY. TRANSFERRED TO U.S. ARMY AIR FORCES ON DETACHED DUTY. KILLED OVER ENGLISH CHANNEL IN 1944. (Ken MacLean on RAF Commands Forum) MH - Note confusion over crews on HX958 and HX960. Chris Thomas believes the US MACR is correct - Chaiet on HX958 Shot down by flak off St.Pierre 21.1.44 (Air Britain Serials)"/>
    <x v="0"/>
    <x v="1"/>
    <m/>
    <m/>
    <x v="1"/>
    <m/>
    <m/>
    <n v="1"/>
    <x v="28"/>
    <x v="0"/>
    <n v="1"/>
    <s v="Front-Line"/>
    <x v="48"/>
    <x v="0"/>
    <n v="2"/>
  </r>
  <r>
    <n v="2942"/>
    <s v="HX960"/>
    <x v="12"/>
    <s v="464/21"/>
    <x v="0"/>
    <x v="16"/>
    <n v="21"/>
    <s v="January"/>
    <x v="5"/>
    <s v="21 January 1944"/>
    <x v="0"/>
    <s v="US MACR 7620, 58 Group (sic) F/O W.S. Johnston and P/O L. Hocking both KIA, hit by flak crashed into the sea off Bruneval, time around 1200 (2nd TAF) MH - Note confusion over crews on HX958 and HX960. Chris Thomas believes the US MACR is correct - Chaiet on HX958 Damaged by flak St.Pierre V-1 site and ditched in Channel 21.1.44 (Air Britain Serials)"/>
    <x v="0"/>
    <x v="1"/>
    <m/>
    <m/>
    <x v="1"/>
    <m/>
    <m/>
    <n v="1"/>
    <x v="28"/>
    <x v="0"/>
    <n v="1"/>
    <s v="Front-Line"/>
    <x v="48"/>
    <x v="0"/>
    <n v="2"/>
  </r>
  <r>
    <n v="2819"/>
    <s v="ML917"/>
    <x v="11"/>
    <s v="105/1409 Flt"/>
    <x v="0"/>
    <x v="4"/>
    <n v="21"/>
    <s v="January"/>
    <x v="5"/>
    <s v="21 January 1944"/>
    <x v="0"/>
    <s v="21.01.1944 1110 Special Duties, Pampa sortie 1409 Flt to Den Helder-Arnhem-Ruhr/ Paderborn from Wyton CSU on port engine failed, engine overspeeding. off Lowestoft, Suffolk, crew rescued 15min later by RN vessel 1506 (BCL). P/O HJ Izatt ok, F/S AW Baines ok, 1409 Flt21/01/1944 SD (Special Duties) ML917 Mosquito IX T/o 1110 Wyton on a Pampa sorti, taking in Den Helder and Arnhem before entering the Ruhr. While flying some 32 km SSE of Paderborn, the CSU on the port engine failed and the engine commenced over speeding. Attempts to feather the propellor were unsuccessful and the vibration was such that the spinner came off, damaging the blades. Subsequently the Mosquito beacme uncontrollable and was ditched at 1506 off Lowestoft, Suffolk. Both crew members were rescued fifteen minutes later, swimming towards the shore, by two RN vessels.P/O H JIzatt F/Sgt A WBaines http://www.156squadron.com/display_newpff_roll.asp?ID=1409%20F) Engine cut on met reconnaissance lost height and ditched off Lowestoft Suffolk 21.1.44 (Air Britain Serials) 21.01.44 1409 Met. ML917 Ditched in sea off Lowestoft due to engine trouble. Crew safe. (Mosquito Crash Log)"/>
    <x v="2"/>
    <x v="7"/>
    <s v="Prop ran away"/>
    <m/>
    <x v="2"/>
    <m/>
    <m/>
    <n v="1"/>
    <x v="28"/>
    <x v="0"/>
    <n v="1"/>
    <s v="Front-Line"/>
    <x v="25"/>
    <x v="0"/>
    <n v="2"/>
  </r>
  <r>
    <n v="6729"/>
    <s v="HX964"/>
    <x v="12"/>
    <n v="464"/>
    <x v="0"/>
    <x v="16"/>
    <n v="21"/>
    <s v="January"/>
    <x v="5"/>
    <s v="21/22 January 1944"/>
    <x v="1"/>
    <s v="Served with 464 Sqn, under RAF control 10/43 to 21/1/44. w/o Crash landing, Hunsdon. (Brian Fillery's website) 21/22 January 1944, two crew injured (FCWDv4) Coded SB-Y, P.O A.E. Verren and P/O E.W. Rogers injured after aircraft hit by flak. (2nd TAF). Stalled on approach after cockpit lighting failed Hunsdon 21.1.44 (Air Britain Serials) 21.01.44 464 Sqn. HX964 Aircraft went out of control on approach and crashed three hundred yards east of Hunsdon aerodrome. Crew safe. (Mosquito Crash Log) _x000a__x000a_Then on the 22nd, a 'FLOWER' ops was on the cards, a 15 minute air test then briefing for that nights work. This time the nature of the operation was to deny the use of an airfield to the Luftwaffe by shooting down aircraft trying to land, or in the circuit, while the flarepath was lit, upon hearing the Mosquito orbiting the airfield, the German aircraft were often diverted to another airfield. Being short of fuel many opted to try and get down but fell victim to the immense firepower of the Mosquitos four 20mm Cannon. Those German aircraft that did divert, often found that the diversionary airfield also had a Mosquito lurking in the circuit!_x000a__x000a__x000a__x000a__x000a__x000a__x000a__x000a_The target for Ernie and P/O Verren and their trusty Mosquito SB-Y that night was the German night fighter airfield at Leeuwarden in Holland. The aircraft was loaded with 2 x 500lb MC bombs, these were specially short tailed bombs and were carried in the bomb bay nestling behind the breech blocks of the four 20mm cannons._x000a__x000a__x000a__x000a__x000a_During the attack their aircraft was badly shot up and they limped home to Hunsdon. They arrived over the airfield at 2200, on approach to the northern end of the secondary runway the cockpit instrument lighting failed. With the pilot P/O Verren not being able to see the airspeed or other vital instruments, HX964 stalled a wing and the aircraft came down heavily in a field just 400 yards short of the runway suffering severe damage as it did so. Both Ernie and Pilot Officer Verren were seriously injured. The were taken to the nearby Haymeads Hospital in Bishops Stortford where they were both treated for their injuries. Pilot Officer Verren returned to duties almost a month later on the 23rd of February. _x000a__x000a__x000a__x000a__x000a_Pilot Officer Ernie Rogers was still on the seriously ill list for another three days, and was released from Haymeads Hospital on the 26th of February. He then spent considerably more time at the RAF Hospital at Ely in Cambridgeshire until he was well enough to be discharged. He never flew on ops again. Ernie had spent 335 hours and 55 minutes in the air, a long journey from Cootamundra, New South Wales to Hunsdon in Hertfordshire. Upon his return to Australia,  Ernest resumed his career as an accountant_x000a__x000a__x000a__x000a__x000a_© Denis Sharp 2014_x000a_(http://www.wartime-airfields.com/raf-hunsdon-air-ground-crew-stories2.html)"/>
    <x v="2"/>
    <x v="3"/>
    <s v="Stalled"/>
    <m/>
    <x v="2"/>
    <m/>
    <m/>
    <n v="1"/>
    <x v="28"/>
    <x v="0"/>
    <n v="1"/>
    <s v="Front-Line"/>
    <x v="46"/>
    <x v="0"/>
    <n v="1"/>
  </r>
  <r>
    <n v="1079"/>
    <s v="DZ473"/>
    <x v="4"/>
    <s v="540/8OTU"/>
    <x v="0"/>
    <x v="7"/>
    <n v="22"/>
    <s v="January"/>
    <x v="5"/>
    <s v="22 January 1944"/>
    <x v="0"/>
    <s v="&quot;Mosquito - DZ473 - 8 OTU - 22-1-1944&quot; Engine fell out, a/c spun in and crashed near Middleton St.George. F/Lt James John JUPP - RCAF - J/9342 buried Harrogate (Stonefall) Cem. Who was the navigator on board? (Henk Welting) 2/01/1944 DZ473 - The navigator is F/Sgt. A. Mitchell (1359217). (Source AIR 29/637) (Pierre Renier) Spun into ground nr Middleton St.George 22.1.44 (Air Britain Serials) 22.01.44 8 MTU. DZ473 Aircraft spun in and crashed near Middleton St.Geoge aerodrome engine fell out, killing two. (Mosquito Crash Log)"/>
    <x v="2"/>
    <x v="2"/>
    <s v="Engine fell out"/>
    <m/>
    <x v="2"/>
    <m/>
    <m/>
    <n v="1"/>
    <x v="28"/>
    <x v="0"/>
    <n v="1"/>
    <s v="Support Unit"/>
    <x v="37"/>
    <x v="0"/>
    <n v="2"/>
  </r>
  <r>
    <n v="1348"/>
    <s v="HJ682"/>
    <x v="6"/>
    <s v="301FTU/Malta/23"/>
    <x v="1"/>
    <x v="5"/>
    <n v="23"/>
    <s v="January"/>
    <x v="5"/>
    <s v="23 January 1944"/>
    <x v="0"/>
    <s v="DBR in accident 23.1.44 NFD (Air Britain Serials) Possibly F/O Kimpton and Sergeant Nash, killed when an engine failed during takeoff for an NFT. CWGC gives the date of Kimpton and Nash's loss as 20 January"/>
    <x v="2"/>
    <x v="2"/>
    <s v="Engine failure"/>
    <m/>
    <x v="2"/>
    <m/>
    <m/>
    <n v="1"/>
    <x v="28"/>
    <x v="0"/>
    <n v="1"/>
    <s v="Front-Line"/>
    <x v="6"/>
    <x v="0"/>
    <n v="3"/>
  </r>
  <r>
    <n v="608"/>
    <s v="HJ774"/>
    <x v="6"/>
    <s v="418/157/464"/>
    <x v="0"/>
    <x v="16"/>
    <n v="23"/>
    <s v="January"/>
    <x v="5"/>
    <s v="23 January 1944"/>
    <x v="0"/>
    <s v="Taken on strength at 418 Sqn. from No.27 Movements Unit, 20 June 1943; transferred to No.157 Squadron, 27 July 1943. TH-K, letter given in ORB, 20 June 1943. (Hugh Halliday) Served with 464 Sqn, under RAF control 9/43. (Brian Fillery's website) Dived into ground 1m S of Hunsdon 23.1.44 (Air Britain Serials) 23.01.44 464 Sqn. HJ774 Aircraft dived into ground one mile south of Hunsdon aerodrome, probably stalled caused by the slip stream of other aircraft. Two killed. (Mosquito Crash Log) MH - No matching record in 464 Squadron ORB."/>
    <x v="2"/>
    <x v="3"/>
    <s v="Dived into ground"/>
    <m/>
    <x v="2"/>
    <m/>
    <m/>
    <n v="1"/>
    <x v="28"/>
    <x v="0"/>
    <n v="1"/>
    <s v="Front-Line"/>
    <x v="46"/>
    <x v="0"/>
    <n v="3"/>
  </r>
  <r>
    <n v="4298"/>
    <s v="MM255"/>
    <x v="14"/>
    <s v="60 SAAF"/>
    <x v="1"/>
    <x v="0"/>
    <n v="23"/>
    <s v="January"/>
    <x v="5"/>
    <s v="23 January 1944"/>
    <x v="0"/>
    <s v="U/c jammed bellylanded at San Severo 23.1.44 (Air Britain Serials)"/>
    <x v="2"/>
    <x v="3"/>
    <s v="Undercarriage failed"/>
    <m/>
    <x v="2"/>
    <m/>
    <m/>
    <n v="1"/>
    <x v="28"/>
    <x v="0"/>
    <n v="1"/>
    <s v="Front-Line"/>
    <x v="34"/>
    <x v="0"/>
    <n v="1"/>
  </r>
  <r>
    <n v="406"/>
    <s v="DZ417"/>
    <x v="19"/>
    <s v="Cv XV/TFU/FIU/85/RAE"/>
    <x v="0"/>
    <x v="1"/>
    <n v="25"/>
    <s v="January"/>
    <x v="5"/>
    <s v="25 January 1944"/>
    <x v="0"/>
    <s v="Engines lost power crashed in forced landing Burrow Hill Frimley Hants. 25.1.44 (Air Britain Serials) Possibly GOSLING, Reginald Gerald - P/O - 148950 - RAFVR - Camberwell ( Honor Oak ), London. GOSLING, Reginald Gerald - P/O -possibly killed whilst flying in Mosquito IV, DZ417 of the RAE, which crashed near Frimley following a lost of power. (http://www.rafcommands.com/forum/showthread.php?15666-440125-Unaccounted-Airmen-25-1-1944)"/>
    <x v="2"/>
    <x v="2"/>
    <s v="Engine failure"/>
    <m/>
    <x v="2"/>
    <m/>
    <m/>
    <n v="1"/>
    <x v="28"/>
    <x v="0"/>
    <n v="1"/>
    <s v="Support Unit"/>
    <x v="61"/>
    <x v="0"/>
    <n v="5"/>
  </r>
  <r>
    <n v="1084"/>
    <s v="HJ813"/>
    <x v="6"/>
    <s v="301FTU/27"/>
    <x v="3"/>
    <x v="16"/>
    <n v="26"/>
    <s v="January"/>
    <x v="5"/>
    <s v="26 January 1944"/>
    <x v="0"/>
    <s v="SOC 26.1.44 (Air Britain Serials)"/>
    <x v="4"/>
    <x v="3"/>
    <m/>
    <m/>
    <x v="2"/>
    <m/>
    <m/>
    <n v="1"/>
    <x v="28"/>
    <x v="0"/>
    <n v="1"/>
    <s v="Front-Line"/>
    <x v="26"/>
    <x v="0"/>
    <n v="2"/>
  </r>
  <r>
    <n v="7516"/>
    <s v="DZ490"/>
    <x v="4"/>
    <s v="BDU/139"/>
    <x v="0"/>
    <x v="8"/>
    <n v="28"/>
    <s v="January"/>
    <x v="5"/>
    <s v="28 January 1944"/>
    <x v="0"/>
    <s v="28.01.1944 Air Test 139 crash-landed and caught fire. Wyton airfield 1439 (BCL). F/O W Thomas ok, , Crashed on landing Wyton 28.1.44 (Air Britain Serials) 28.01.44 139 Sqn. DZ490 Aircraft swung on landing, suffered undercarriage collapse and caught fire at Wyton aerodrome. Crew safe. (Mosquito Crash Log)"/>
    <x v="2"/>
    <x v="2"/>
    <s v="Swung on landing"/>
    <m/>
    <x v="2"/>
    <m/>
    <m/>
    <n v="1"/>
    <x v="28"/>
    <x v="0"/>
    <n v="1"/>
    <s v="Front-Line"/>
    <x v="15"/>
    <x v="0"/>
    <n v="2"/>
  </r>
  <r>
    <n v="4844"/>
    <s v="HJ988"/>
    <x v="10"/>
    <m/>
    <x v="2"/>
    <x v="9"/>
    <n v="28"/>
    <s v="January"/>
    <x v="5"/>
    <s v="28 January 1944"/>
    <x v="0"/>
    <s v="To RCAF 28.1.44 (Air Britain Serials)"/>
    <x v="5"/>
    <x v="3"/>
    <m/>
    <m/>
    <x v="2"/>
    <m/>
    <m/>
    <n v="1"/>
    <x v="28"/>
    <x v="0"/>
    <n v="1"/>
    <s v="Support Unit"/>
    <x v="17"/>
    <x v="2"/>
    <n v="1"/>
  </r>
  <r>
    <n v="4792"/>
    <s v="HJ989"/>
    <x v="10"/>
    <m/>
    <x v="2"/>
    <x v="9"/>
    <n v="28"/>
    <s v="January"/>
    <x v="5"/>
    <s v="28 January 1944"/>
    <x v="0"/>
    <s v="To RCAF 28.1.44 Accident Debert NS .44 (Air Britain Serials)"/>
    <x v="2"/>
    <x v="2"/>
    <s v="Not stated"/>
    <m/>
    <x v="2"/>
    <m/>
    <m/>
    <n v="1"/>
    <x v="28"/>
    <x v="0"/>
    <n v="1"/>
    <s v="Support Unit"/>
    <x v="17"/>
    <x v="2"/>
    <n v="1"/>
  </r>
  <r>
    <n v="6283"/>
    <s v="HJ996"/>
    <x v="10"/>
    <m/>
    <x v="2"/>
    <x v="9"/>
    <n v="28"/>
    <s v="January"/>
    <x v="5"/>
    <s v="28 January 1944"/>
    <x v="0"/>
    <s v="To RCAF 28.1.44 (Air Britain Serials)"/>
    <x v="5"/>
    <x v="3"/>
    <m/>
    <m/>
    <x v="2"/>
    <m/>
    <m/>
    <n v="1"/>
    <x v="28"/>
    <x v="0"/>
    <n v="1"/>
    <s v="Support Unit"/>
    <x v="17"/>
    <x v="2"/>
    <n v="1"/>
  </r>
  <r>
    <n v="1571"/>
    <s v="HK402"/>
    <x v="17"/>
    <s v="301FTU/Malta"/>
    <x v="1"/>
    <x v="2"/>
    <n v="28"/>
    <s v="January"/>
    <x v="5"/>
    <s v="28 January 1944"/>
    <x v="0"/>
    <s v="DBR in accident 28.1.44 NFD (Air Britain Serials)"/>
    <x v="2"/>
    <x v="3"/>
    <s v="Not stated"/>
    <m/>
    <x v="2"/>
    <m/>
    <m/>
    <n v="1"/>
    <x v="28"/>
    <x v="0"/>
    <n v="1"/>
    <s v="Front-Line"/>
    <x v="62"/>
    <x v="2"/>
    <n v="2"/>
  </r>
  <r>
    <n v="1075"/>
    <s v="HX908"/>
    <x v="12"/>
    <s v="85/487/305"/>
    <x v="0"/>
    <x v="16"/>
    <n v="28"/>
    <s v="January"/>
    <x v="5"/>
    <s v="28 January 1944"/>
    <x v="0"/>
    <s v="28 Jan D.H. Mosquito no. HX908. While returning from an operational flight, a/c crashed during landing. Both crew, F/Lt Wasikowski and Sgt Illg, seriously wounded. Illg later died in hospital. Both engines cut stalled on approach and crashed Shaldon Hants. 28.1.44 (Air Britain Serials) 28.01.44 305 Sqn. HX908 Aircraft stalled and crashed into a field at Shaldon, Hants while trying to make the aerodrome with dead engines. (Mosquito Crash Log)"/>
    <x v="2"/>
    <x v="7"/>
    <s v="Engine failure"/>
    <m/>
    <x v="2"/>
    <m/>
    <m/>
    <n v="1"/>
    <x v="28"/>
    <x v="0"/>
    <n v="1"/>
    <s v="Front-Line"/>
    <x v="60"/>
    <x v="0"/>
    <n v="3"/>
  </r>
  <r>
    <n v="2714"/>
    <s v="HJ722"/>
    <x v="6"/>
    <n v="418"/>
    <x v="0"/>
    <x v="5"/>
    <n v="28"/>
    <s v="January"/>
    <x v="5"/>
    <s v="28/29 January 1944"/>
    <x v="1"/>
    <s v="28.01.1944 Intruder Sortie 418 to Vechta from Ford . Lost without trace (FCL). F/L TE Dubroy +, F/S FWD Haynes RAF +, both buried in Hannover War Cem Limmer Received from No.19 Movements Unit, 20 May 1943; missing from operations, 28 January 1944 (F/L T.E. Dubroy killed). TH-E, letter on list dated 2 September 1943. (Hugh Halliday) Ich bin genehmigter Sondengänger in Niedersachsen und bei meinen Suchgängen nach Altertümern, rund um den Dümmer See, &quot;stolpere&quot; ich des öfteren über verschiedene Absturzstellen von Flugzeugen aus dem 2. Weltkrieg. Die meisten Absturzstellen, kann man ja über diverse Archive herausbekommen, aber eben auch nicht immer. Ende letzten Monats fand ich die Absturzstelle einer britischen Mosquito direkt an der Bundesstrasse 51, Ortseingang Drebber bei Diepholz. Ca. 50-60% der gefunden Kleinteile sind verschmort. Leider habe ich bislang keinen Augenzeugen und nichts in den Archiven finden können. (&quot;Corpse&quot; on the Luftwaffe Bullet Board: http://www.luftwaffe-bullet-board.com/viewtopic.php?t=8753&amp;highlight=) Ist auch nicht weit weg von Vechta. Ein Paar Mossies sind im Einsatz gegen Vechta verloren. Am 28./29. Januar 1944 wurde eine Mossie der 418 Sqn verloren - Besatzung ruht im Hannover War Cemetery, also moeglicherweise im Gegend heruntergekommen. Fuer die anderen Verluste gibt es klare Verlustorte, Holland &amp; Bramsche. (MH on same forum) Hallo Matthias Es ist die von Strandmöve genannte von der 418 Sqn. 29.1 44 00.50h Flak... Absturzort Jakobidrebber _x000a_Wenn du 3-4 gute Neuzeitbilder über hättest, meine damaligen sind irgendwo verwurstet und zur Zeit nicht auffindbar. (Vidocq on same forum) Listed on Footnote.com as having come down at Zasholy-Drelber near Diepholz (http://www.footnote.com/viewer.php?image=38654062&amp;query=cherbourg%20sea&amp;words=cherbourg%7Csea#38648391) Missing from night intruder mission to Vechta 29.1.44 (Air Britain Serials)"/>
    <x v="0"/>
    <x v="1"/>
    <m/>
    <m/>
    <x v="1"/>
    <m/>
    <m/>
    <n v="1"/>
    <x v="28"/>
    <x v="0"/>
    <n v="1"/>
    <s v="Front-Line"/>
    <x v="30"/>
    <x v="0"/>
    <n v="1"/>
  </r>
  <r>
    <n v="1324"/>
    <s v="HJ935"/>
    <x v="2"/>
    <s v="307/141/239"/>
    <x v="0"/>
    <x v="17"/>
    <n v="28"/>
    <s v="January"/>
    <x v="5"/>
    <s v="28/29 January 1944"/>
    <x v="1"/>
    <s v="29.01.1944 0115 Serrate Patrol 239 Bomber Support from West Raynham heading for Brandenburg, engine failure, crashed. North sea (BCL). F/L BJ Brachi +, F/O AP MacLeod +, MacLeod washed ashore 05.05. dutch island of Walcheren, rests in Zouteland General Cem Crew had been posted in from 141 Squadron (The Mossie Number 2) Airborne 0115 29Jan44 on a Serrate patrol, heading for the Brandenburg area. Crashed, due to engine failure, into the North Sea. F/L Brachi is commemorated on Panel 201 of the Runnymede Memorial, his Navigator was washed ashore on the Dutch Island of Walcheren 5May44 and he is buried in Zoutelande General Cemetery. F/L B.J.Brachi KIA f/O A.P.MacLeod KIA (Lost Bombers) See details at http://www.wingstovictory.nl/database/database_detail.php?wtv_id=363 Missing 28.1.44 (Air Britain Serials)"/>
    <x v="0"/>
    <x v="8"/>
    <m/>
    <m/>
    <x v="4"/>
    <m/>
    <m/>
    <n v="1"/>
    <x v="28"/>
    <x v="0"/>
    <n v="1"/>
    <s v="Front-Line"/>
    <x v="63"/>
    <x v="2"/>
    <n v="3"/>
  </r>
  <r>
    <n v="6366"/>
    <s v="HK122"/>
    <x v="2"/>
    <n v="85"/>
    <x v="0"/>
    <x v="2"/>
    <n v="28"/>
    <s v="January"/>
    <x v="5"/>
    <s v="28/29 January 1944"/>
    <x v="1"/>
    <s v="28.01.1944 Interception Patrol 85 from West Malling Starboard engine caught fire, crew baled out. off Dungeness, without trace (FCL). S/L (A) JAT Parker RNVR + , S/L (A) TH Blundell RNVR +, cv at Marshalls(Cambridge), delivered as NF 10.02.43-14.07.43, no further info 28/29 January (FCWDv4) Engine overheated abandoned over sea 28.1.44 (Air Britain Serials) 28.01.44 85 Sqn. HK122 Starboard engine caught fire and crew baled out leaving aircraft to crash into the sea. (Mosquito Crash Log)"/>
    <x v="0"/>
    <x v="12"/>
    <s v="Engine fire"/>
    <m/>
    <x v="4"/>
    <m/>
    <m/>
    <n v="1"/>
    <x v="28"/>
    <x v="0"/>
    <n v="1"/>
    <s v="Front-Line"/>
    <x v="13"/>
    <x v="2"/>
    <n v="1"/>
  </r>
  <r>
    <n v="471"/>
    <s v="HP851"/>
    <x v="12"/>
    <s v="157/464"/>
    <x v="0"/>
    <x v="16"/>
    <n v="28"/>
    <s v="January"/>
    <x v="5"/>
    <s v="28/29 January 1944"/>
    <x v="1"/>
    <s v="Served with 464 Sqn, under RAF control 9/43 to 28/1/44 Failed to Return from From Operations. P/O's J. Alexander and R.W. Link KIA. (Brian Fillery's website) 28/29 January, missing on a sortie to Handorf (FCWDv4) Coded SB-U, ftr from Florennnes (2nd TAF) Missing (Florennes) 29.1.44 (Air Britain Serials)"/>
    <x v="3"/>
    <x v="4"/>
    <m/>
    <m/>
    <x v="3"/>
    <m/>
    <m/>
    <n v="1"/>
    <x v="28"/>
    <x v="0"/>
    <n v="1"/>
    <s v="Front-Line"/>
    <x v="46"/>
    <x v="3"/>
    <n v="2"/>
  </r>
  <r>
    <n v="7735"/>
    <s v="LR430"/>
    <x v="14"/>
    <n v="544"/>
    <x v="0"/>
    <x v="0"/>
    <n v="29"/>
    <s v="January"/>
    <x v="5"/>
    <s v="29 January 1944"/>
    <x v="0"/>
    <s v="Photo-flash exploded on board - pilot thrown clear and taken PoW, however Navigator KIA. (Martin Bowman - Osprey) Aston B G 544 LR430 42328 RAF 29/01/44 (Ross McNeil's files of Airforce PoWs at rafcommands - http://www.rafcommands.com/Air%20Force%20PoWs/RAF%20POWs%20Query%20A_1.html) Navigator was F/L Pete Fielding according to an account by Aston in &quot;The Mosquito Log&quot;. Aircraft had been at 35,000 when photoflash exploded. William (Billy) George Aston was shot down near Domfront en Champagne on the 29th January 1944. The plane was Mosquito of the 544th Squadron. There are two possible deaths, one d in 1988 - b 1906 and the other d in 1997 b 1912, with two other William George H Astons 1924-84 and 1910-1988, so some more definitive information on this man would be appreciated. _x000a__x000a_The pilot (sic, MH, Fielding was navigator) of this Mosquito was killed: Flight Lieutenant FIELDING Peter, Samuel, Asthon. RAF. Service 46819. 31 years. Buried in Le Mans. Son of Douglas Clark Fielding and Lily Fielding; husband of Joyce Mavis Fielding (nee Watson), of Grimsby, Lincolnshire._x000a_It is known that he had a daughter because some times she puts, through The British Legion, some flowers on his grave...Her name I have discovered is Christine and sadly she was born almost the same time as her father died. (RAF Commands Forum: http://www.rafcommands.com/forum/showthread.php?t=344) Missing (Le Mans) 29.1.44 (Air Britain Serials)"/>
    <x v="0"/>
    <x v="25"/>
    <m/>
    <m/>
    <x v="4"/>
    <m/>
    <m/>
    <n v="1"/>
    <x v="28"/>
    <x v="0"/>
    <n v="1"/>
    <s v="Front-Line"/>
    <x v="27"/>
    <x v="0"/>
    <n v="1"/>
  </r>
  <r>
    <n v="4523"/>
    <s v="LR495"/>
    <x v="11"/>
    <s v="AAEE"/>
    <x v="0"/>
    <x v="1"/>
    <n v="29"/>
    <s v="January"/>
    <x v="5"/>
    <s v="29 January 1944"/>
    <x v="0"/>
    <s v="29.01.1944 destroyed on trials for T/O overload. Trials for T/O overload, to A&amp;AEE Engine cut broke up in forced landing in field Larkbill Wilts. 29.1.44 (Air Britain Serials) 29.01.44 A&amp;AEE..LR495 Aircraft crashed on takeoff during overload trials at Boscombe Down. (Mosquito Crash Log) Metcalfe E.M. S/L (41046) 29/1/44\ (http://www.rafcommands.com/forum/showthread.php?10399-St.-John-s-School-Leatherhead&amp;p=60618&amp;highlight=Mosquito#post60618)"/>
    <x v="2"/>
    <x v="2"/>
    <s v="Engine failure"/>
    <m/>
    <x v="2"/>
    <m/>
    <m/>
    <n v="1"/>
    <x v="28"/>
    <x v="0"/>
    <n v="1"/>
    <s v="Support Unit"/>
    <x v="7"/>
    <x v="0"/>
    <n v="1"/>
  </r>
  <r>
    <n v="4561"/>
    <s v="MM406"/>
    <x v="12"/>
    <n v="21"/>
    <x v="0"/>
    <x v="16"/>
    <n v="29"/>
    <s v="January"/>
    <x v="5"/>
    <s v="29 January 1944"/>
    <x v="0"/>
    <s v="Hit by flak Bellevue V-1 site and crashlanded at Ford 29.1.44 to 4540M (Air Britain Serials)"/>
    <x v="1"/>
    <x v="1"/>
    <m/>
    <m/>
    <x v="1"/>
    <m/>
    <m/>
    <n v="1"/>
    <x v="28"/>
    <x v="0"/>
    <n v="1"/>
    <s v="Front-Line"/>
    <x v="48"/>
    <x v="0"/>
    <n v="1"/>
  </r>
  <r>
    <n v="3836"/>
    <s v="HX916"/>
    <x v="12"/>
    <n v="487"/>
    <x v="0"/>
    <x v="16"/>
    <n v="30"/>
    <s v="January"/>
    <x v="5"/>
    <s v="30 January 1944"/>
    <x v="0"/>
    <s v="Crashed on return near Ford, two killed (FCWDv4) F/S J.T. Hyndman and W/O G.N. Matthews KIA when crashed in bad visibility at Belsham Corner, Sussex, returning from a Noball operation, coded EG-A (2nd TAF) _x000a__x000a_Sun 30 Jan 1944_x000a_ALLIED EXPEDITIONARY AIR FORCE_x000a__x000a_Bombing raid against military installations in Northern France_x000a_487 Squadron, RNZAF (Hunsdon, Hertfordshire - 140 Airfield HQ, 2 Group, 2nd Tactical Air Force)_x000a_Mosquito FB.VI HX916/A - took off at 1100 with five others and in fog 35 minutes later flew into the ground at Bilsham Corner, about a mile north of Middleton-on-Sea, Sussex. As the aircraft broke up bombs and debris struck nearby cottages, killing an elderly man and a girl. The pilot and his RCAF navigator are buried at Brookwood, Woking, Surrey._x000a_Pilot: NZ42406 Flt Sgt John Thomas William HYNDMAN, RNZAF - Age 23. 461hrs (70 solo on Mosquito) 13th op._x000a__x000a_http://www.rafcommands.com/forum/showthread.php?p=33270&amp;posted=1#post33270 Flew into ground in fog Bilsham Corner Sussex 30.1.44 (Air Britain Serials) 30.01.44 487 Sqn. HX916 Aircraft flew into ground in fog at Bilsham Corner, near Ford, Sussex. Engine, props, bombs, etc were hurled along the line of crash and as well as the crew two civilians were also killed. (Mosquito Crash Log)"/>
    <x v="2"/>
    <x v="7"/>
    <s v="Bad Visibility"/>
    <m/>
    <x v="2"/>
    <m/>
    <m/>
    <n v="1"/>
    <x v="28"/>
    <x v="0"/>
    <n v="1"/>
    <s v="Front-Line"/>
    <x v="47"/>
    <x v="0"/>
    <n v="1"/>
  </r>
  <r>
    <n v="474"/>
    <s v="HX951"/>
    <x v="12"/>
    <s v="464/487"/>
    <x v="0"/>
    <x v="16"/>
    <n v="31"/>
    <s v="January"/>
    <x v="5"/>
    <s v="31 January 1944"/>
    <x v="0"/>
    <s v="Coded EG-K, crashed in fog at Priors Lease, Sussex, F/S A. Settle and F/O M.J. Jones both killed (2nd TAF) Crashed at Priors Leas, Poling, resulting in the deaths of Flying Officer Jones and Flight Sergeant Settle. In this episode one of the four 500lb bombs on board could not be found and presumably remains unaccounted for to this day. (http://web.archive.org/web/20040309225032/www.hurricane.fsbusiness.co.uk/worthingruraldistrict.htm) Andy Saunders' book Bombers over Sussex gives the crew as F/O Jones and Flt/Sgt Settle. I have identified Settle as Settle A, 1033314. I've F/O (Nav/Ba) Marshall L. JONES - RCAF J/17899, buried Brookwood. (http://www.rafcommands.com/forum/showthread.php?t=8314) Dived into ground Priors Lease Sussex 31.1.44 cause not known (Air Britain Serials) 31.01.44 487 Sqn. HX951 Aircraft dived steeply into ground at Priors Lease, Sussex, killing two. (Mosquito Crash Log)"/>
    <x v="2"/>
    <x v="3"/>
    <s v="Dived into ground"/>
    <m/>
    <x v="2"/>
    <m/>
    <m/>
    <n v="1"/>
    <x v="28"/>
    <x v="0"/>
    <n v="1"/>
    <s v="Front-Line"/>
    <x v="47"/>
    <x v="0"/>
    <n v="2"/>
  </r>
  <r>
    <n v="6558"/>
    <s v="DD745"/>
    <x v="2"/>
    <n v="151"/>
    <x v="0"/>
    <x v="2"/>
    <n v="0"/>
    <s v="February"/>
    <x v="5"/>
    <s v="0 February 1944"/>
    <x v="0"/>
    <s v="To 4410M 2.44 (Air Britain Serials)"/>
    <x v="4"/>
    <x v="3"/>
    <m/>
    <m/>
    <x v="2"/>
    <m/>
    <m/>
    <n v="2"/>
    <x v="29"/>
    <x v="0"/>
    <n v="1"/>
    <s v="Front-Line"/>
    <x v="8"/>
    <x v="0"/>
    <n v="1"/>
  </r>
  <r>
    <n v="1104"/>
    <s v="DD746"/>
    <x v="2"/>
    <s v="25/157/307"/>
    <x v="0"/>
    <x v="2"/>
    <n v="0"/>
    <s v="February"/>
    <x v="5"/>
    <s v="0 February 1944"/>
    <x v="0"/>
    <s v="To 4241M 2.44 (Air Britain Serials)"/>
    <x v="4"/>
    <x v="3"/>
    <m/>
    <m/>
    <x v="2"/>
    <m/>
    <m/>
    <n v="2"/>
    <x v="29"/>
    <x v="0"/>
    <n v="1"/>
    <s v="Front-Line"/>
    <x v="21"/>
    <x v="0"/>
    <n v="3"/>
  </r>
  <r>
    <n v="2219"/>
    <s v="DZ239"/>
    <x v="2"/>
    <s v="307/264/239"/>
    <x v="0"/>
    <x v="2"/>
    <n v="1"/>
    <s v="February"/>
    <x v="5"/>
    <s v="1 February 1944"/>
    <x v="0"/>
    <s v="01.02.1944 Training 239 from West Raynham . at Winchester Hill, Newton, just WNW Great Dunham, Norfolk 2015 (BCL). S/L A Black +, W/O JK Houston +, Black lies in Irvine (Knadgerhill) Cem, Houston buried in Cathart Cem Crashed on takeoff for an NFT (The Mossie Number 2) Crashed after take-off Great Dunham Norfolk 1.2.44 (Air Britain Serials) 01.02.44 239 Sqn. DZ239 Crashed just after take-off and exploded on impact at Hill Farm, Dunham, Norfolk, killing two. (Mosquito Crash Log)"/>
    <x v="2"/>
    <x v="2"/>
    <s v="Crashed on takeoff"/>
    <m/>
    <x v="2"/>
    <m/>
    <m/>
    <n v="2"/>
    <x v="29"/>
    <x v="0"/>
    <n v="1"/>
    <s v="Front-Line"/>
    <x v="63"/>
    <x v="0"/>
    <n v="3"/>
  </r>
  <r>
    <n v="6656"/>
    <s v="DZ551"/>
    <x v="4"/>
    <s v="109/627"/>
    <x v="0"/>
    <x v="8"/>
    <n v="1"/>
    <s v="February"/>
    <x v="5"/>
    <s v="1/2 February 1944"/>
    <x v="1"/>
    <s v="01.02.1944 1813 627 to Berlin from Oakington crashed . near Hannover (BCL). P/O AP Willmott +, F/O JD Hughes +, rest in Hannover War Cem, E on 627 Squadron (www.lostbombers.co.uk) Came down at 1932 at Pattensen (Pattenseen?) 10km S of Hannover. (http://www.footnote.com/image/38648706/mosquitoes%7CMosquito/) Missing (Berlin) 2.2.44 (Air Britain Serials) Lost to flak, came down at Pattensen (http://www.avres-neustadt.de/headstone/crashlist/) &quot;JG 300 Wilde Sau&quot; says an aircraft of II./NJG 101, which was equipped with Do 217s and a single Me 110, made a claim for a twin-engine aircraft, &quot;probably a Wellington&quot;, at 2,000m altitude at 20:45, though it does not give the location."/>
    <x v="0"/>
    <x v="1"/>
    <m/>
    <m/>
    <x v="1"/>
    <m/>
    <m/>
    <n v="2"/>
    <x v="29"/>
    <x v="0"/>
    <n v="1"/>
    <s v="Front-Line"/>
    <x v="58"/>
    <x v="0"/>
    <n v="2"/>
  </r>
  <r>
    <n v="3059"/>
    <s v="LR350"/>
    <x v="12"/>
    <n v="613"/>
    <x v="0"/>
    <x v="16"/>
    <n v="2"/>
    <s v="February"/>
    <x v="5"/>
    <s v="2 February 1944"/>
    <x v="0"/>
    <s v="Overshot landing at Hatfield 2.2.44 DBR (Air Britain Serials) 02.02.44 613 Sqn. LR350 Aircraft overshot Hatfield aerodrome and suffered Cat.E because the airfield which the pilot tried to land at was smaller than the one he was used to. Crew safe.(Mosquito Crash Log)"/>
    <x v="2"/>
    <x v="3"/>
    <s v="Overshot"/>
    <m/>
    <x v="2"/>
    <m/>
    <m/>
    <n v="2"/>
    <x v="29"/>
    <x v="0"/>
    <n v="1"/>
    <s v="Front-Line"/>
    <x v="59"/>
    <x v="0"/>
    <n v="1"/>
  </r>
  <r>
    <n v="1812"/>
    <s v="HJ657"/>
    <x v="2"/>
    <s v="307/264/239/60OTU"/>
    <x v="0"/>
    <x v="7"/>
    <n v="3"/>
    <s v="February"/>
    <x v="5"/>
    <s v="3 February 1944"/>
    <x v="0"/>
    <s v="To 4495M 3.2.44 (Air Britain Serials)"/>
    <x v="4"/>
    <x v="3"/>
    <m/>
    <m/>
    <x v="2"/>
    <m/>
    <m/>
    <n v="2"/>
    <x v="29"/>
    <x v="0"/>
    <n v="1"/>
    <s v="Support Unit"/>
    <x v="29"/>
    <x v="0"/>
    <n v="4"/>
  </r>
  <r>
    <n v="2613"/>
    <s v="HK363"/>
    <x v="17"/>
    <s v="SIU/488"/>
    <x v="0"/>
    <x v="2"/>
    <n v="3"/>
    <s v="February"/>
    <x v="5"/>
    <s v="3 February 1944"/>
    <x v="0"/>
    <s v="EDWARDS, Flt Sgt Ernest Frank, NZ422378, RNZAF - Mosquito Navigator 488 Sqn, RNZAF - 3 Feb 1944 (Age 26); England. WATSON, Flt Sgt Keith James, NZ421799, RNZAF - Mosquito Pilot 488 Sqn, RNZAF - 3 Feb 1944 (Age 20); England. Dazzled by searchlight and crashed 1m S of Bradwell Bay 3.2.44 (Air Britain Serials) 03.02.44 488 Sqn. HK363 Aircraft was carrying out an exercise with airfield canopy when pilot lost control while caught in search lights and crashed one mile south of Bradwell Bay aerodrome. Crew killed. (Mosquito Crash Log)"/>
    <x v="2"/>
    <x v="2"/>
    <s v="Searchlights"/>
    <m/>
    <x v="2"/>
    <m/>
    <m/>
    <n v="2"/>
    <x v="29"/>
    <x v="0"/>
    <n v="1"/>
    <s v="Front-Line"/>
    <x v="42"/>
    <x v="2"/>
    <n v="2"/>
  </r>
  <r>
    <n v="4945"/>
    <s v="DD798"/>
    <x v="2"/>
    <s v="23/RN"/>
    <x v="0"/>
    <x v="18"/>
    <n v="5"/>
    <s v="February"/>
    <x v="5"/>
    <s v="5 February 1944"/>
    <x v="0"/>
    <s v="To RN 5.2.44 (Air Britain Serials)"/>
    <x v="6"/>
    <x v="3"/>
    <m/>
    <m/>
    <x v="2"/>
    <m/>
    <m/>
    <n v="2"/>
    <x v="29"/>
    <x v="0"/>
    <n v="1"/>
    <s v="Support Unit"/>
    <x v="64"/>
    <x v="0"/>
    <n v="2"/>
  </r>
  <r>
    <n v="5713"/>
    <s v="DZ548"/>
    <x v="4"/>
    <n v="105"/>
    <x v="0"/>
    <x v="8"/>
    <n v="5"/>
    <s v="February"/>
    <x v="5"/>
    <s v="5 February 1944"/>
    <x v="0"/>
    <s v="05.02.1944 Training 105 from Marham collided in air with B17G 42-97480 AW-B of USAAF. at Colne Farm Field, near St Ives, Hountingdonshire (BCL). F/L JF Slatter +, F/O P/O Hedges +. GB-J (www.crashplace.de) F/Lt John Fosbroke Slatter (87660) Mosquito DZ548 collided with B17 42-97480 and crashed at Colnfield Farm, Colne, St Ives, Hunts 143/373782. Hedges, PO was also killed according to Chorley this was a training exercise with 105 Squadron (GB-J). The B17 was slightly damaged in the incident only to be lost on the Augsburg raid of 13/04/44 According to 8th USAAF website the B17 belonged to 337th Bomb Squadron, 96th Bomb Group based at Snetterton Heath. (http://www.rafcommands.com/dcforum/DCForumID6/12754.html) Collided with B-17G 42-97480 and crashed St.Ives Hunts. 5.2.44 (Air Britain Serials) 05.02.44 105 Sqn. DZ548 Collided with B-17 97480 of 337th B.S., broke in two and crashed into ground at Come Field Farm, St. lves, Hunts, killing two. (Mosquito Crash Log) MH - Apparently this was the Knave of Diamonds aircraft in early 43."/>
    <x v="2"/>
    <x v="2"/>
    <s v="Collision"/>
    <m/>
    <x v="2"/>
    <m/>
    <m/>
    <n v="2"/>
    <x v="29"/>
    <x v="0"/>
    <n v="1"/>
    <s v="Front-Line"/>
    <x v="4"/>
    <x v="0"/>
    <n v="1"/>
  </r>
  <r>
    <n v="6160"/>
    <s v="HK454"/>
    <x v="17"/>
    <n v="410"/>
    <x v="0"/>
    <x v="2"/>
    <n v="5"/>
    <s v="February"/>
    <x v="5"/>
    <s v="5 February 1944"/>
    <x v="0"/>
    <s v="Yet another Mosquito went down with the loss of HK464 (sic) 200 yards east of Sea Lane, Ferring. (http://web.archive.org/web/20040309225032/www.hurricane.fsbusiness.co.uk/worthingruraldistrict.htm) F/O K.R. McCormick was killed when his Mosquito crashed during a night flying test on the 5th. His navigator, P/O W. Nixon (RAF), was able to bale out, escaping with a slight injury. McCormick had been with the Squadron since the end of March 1943 and had just completed his tour. An extremely popular member of the Cougars, he was one of the mainstays of the Squadron hockey team. (http://www.rcaf.com/410squadron/410eng1.htm) Lost u/c doors and rudder knocked off broke up Tilty (sic) Essex 5.2.44 (Air Britain Serials) 05.02.44 410 Sqn. HK454 Aircraft crashed at Tilty, Essex, after structural failure in the air, one killed and one injured. (Mosquito Crash Log) The Form 1180 is available from RAF Museum, Hendon (misfiled as HX454) and has no reference in the AIB box. However on the back under other Evidence is a note of the AIB findings. &quot;Aircraft pulling out from dive. U/c door became detached struck rudder and fin causing them to collapse resulting in a sudden elevator movement of sufficient severity to cause failure of wings in upload.&quot; (http://www.rafcommands.com/forum/showthread.php?13798-Mosquito-NFXIII-HK454-5-Feb-44-Crash-at-Tilty-Essex-AND-Lancaster-same-day)"/>
    <x v="2"/>
    <x v="3"/>
    <s v="Broke up"/>
    <m/>
    <x v="2"/>
    <m/>
    <m/>
    <n v="2"/>
    <x v="29"/>
    <x v="0"/>
    <n v="1"/>
    <s v="Front-Line"/>
    <x v="19"/>
    <x v="2"/>
    <n v="1"/>
  </r>
  <r>
    <n v="6130"/>
    <s v="LR386"/>
    <x v="12"/>
    <n v="21"/>
    <x v="0"/>
    <x v="16"/>
    <n v="5"/>
    <s v="February"/>
    <x v="5"/>
    <s v="5 February 1944"/>
    <x v="0"/>
    <s v="I have just had a response from AHB re Webb/Sercombe 21 Sq. who they have as flying LR386 and Anderson/Cox 21 Sq. flying LR380. (John Larder). F/Lt (Pilot) Hugh V.C. WEBB - 79698 F/Lt (Nav/Ba) Frederick J. SERCOMBE - 81693. Crew buried in the Dieppe Canadian War Cem. Lost to flak on a sortie to Yvetot (FCWDv4) 2nd TAF has these crews reveresed. Missing from attack on V-1 site Bois Meglie 5.2.44 (Air Britain Serials)"/>
    <x v="0"/>
    <x v="1"/>
    <m/>
    <m/>
    <x v="1"/>
    <m/>
    <m/>
    <n v="2"/>
    <x v="29"/>
    <x v="0"/>
    <n v="1"/>
    <s v="Front-Line"/>
    <x v="48"/>
    <x v="0"/>
    <n v="1"/>
  </r>
  <r>
    <n v="4713"/>
    <s v="LR380"/>
    <x v="12"/>
    <n v="21"/>
    <x v="0"/>
    <x v="16"/>
    <n v="6"/>
    <s v="February"/>
    <x v="5"/>
    <s v="6 February 1944"/>
    <x v="0"/>
    <s v="I have just had a response from AHB re Webb/Sercombe 21 Sq. who they have as flying LR386 and Anderson/Cox 21 Sq. flying LR380. (John Larder). Lost to flak (FCWDv4) 2nd TAF has these crews reversed. Flight Sergeant James ANDERSON buried in Cherbourg Old Communal Cemetery France. His service number was 907048 attached to No 21 Sqdn Royal Air Force Volunteer Reserve, who died 5th Feb 1944. Believed to be the pilot of a De Havilland Mosquito. Trained in Canada. (http://www.rafweb.org/Help_Wanted.htm) May have come down at Bazinval, Haute Normandie (http://www.footnote.com/viewer.php?image=38654062&amp;query=cherbourg%20sea&amp;words=cherbourg%7Csea#38648755) Missing from attack on V-1 site Bois Coquereaux 6.2.44 (Air Britain Serials)"/>
    <x v="0"/>
    <x v="1"/>
    <m/>
    <m/>
    <x v="1"/>
    <m/>
    <m/>
    <n v="2"/>
    <x v="29"/>
    <x v="0"/>
    <n v="1"/>
    <s v="Front-Line"/>
    <x v="48"/>
    <x v="0"/>
    <n v="1"/>
  </r>
  <r>
    <n v="4140"/>
    <s v="HJ674"/>
    <x v="6"/>
    <s v="301FTU/Malta/23"/>
    <x v="1"/>
    <x v="5"/>
    <n v="6"/>
    <s v="February"/>
    <x v="5"/>
    <s v="6/7 February 1944"/>
    <x v="1"/>
    <s v="&quot;Mosquito YP-B HJ674 lost on 6 Feb 1944&quot; Mosquito YP-B HJ674 of 23 Squadron crashed near Parma,northern Italy,in the evening of 6 Feb 1944. The aircraft t/o at 1910hrs and strafed the supply routes of Bologna/Oiacenza area. It crashed at 20.45 at Sorbolo, 10km NE of Parma. The crew members were Cap. D. Porter and Lieut. W.H. Rogers.Only Cap. Porter survived and was captured. Flight Lieutenant Porter &amp; Pilot Officer Rodgers had been attacking trains in the Po Valley area. Flt Lt Porter PoW - Stalag Luft 3, F/O W H Rogers + buried at Milan War Cemetery, Italy.  64901 F/Lt (Pilot) David Leslie PORTER RAFVR PoW L3/3499, F/O (Nav) W.H. ROGERS - 147669 buried Milano War Cem. (http://www.rafcommands.com/forum/showthread.php?p=51878&amp;highlight=Mosquito#post51878)_x000a_The aircraft was a mosquito FBVI, Serial Number - HJ674, Squadron letters – YP-B. The crew: Pilot – Flight Lieutenant D Porter, Navigator – Pilot Officer W Rogers. The aircraft was lost 6 Feb 1944 during a routine patrol flying out of Alghero, Sardinia, it is believe the aircraft came down during a strafing attack. The navigator Pilot Officer Rogers was killed; he was buried as a Flying Officer and lies in the Milan War Cemetery. The pilot Flight Lieutenant Porter was taken Prisoner Of War and held at Stalagluft 3. ((http://www.23-squadron.co.uk/forum/viewtopic.php?t=10)) According to the witness, the was on the local cinema on evening, when the flak near Sorbolo bridge start fire. They run out just in time to see a ball of flame coming down in the river. The Germans was very upset and nobody can go to the crash. The following morning, the witness, who live in the other side of the bridge, was able to see the mosquito wreck in a field near the bridge. The port engine lies in the river bed, about 300 meters from the wreck. In the same day, the Germans pick up any bit of the plane, especially guns, shells and engines. Hope in this spring to go to the crash site looking for pieces for you, with my metal detector (Now the area is snow covered). I hope the Mosquito was hit in attemoting strafe the bridge. (http://www.23-squadron.co.uk/forum/viewtopic.php?t=10) Missing 8.2.44 (Air Britain Serials)"/>
    <x v="0"/>
    <x v="1"/>
    <m/>
    <m/>
    <x v="1"/>
    <m/>
    <m/>
    <n v="2"/>
    <x v="29"/>
    <x v="0"/>
    <n v="1"/>
    <s v="Front-Line"/>
    <x v="6"/>
    <x v="0"/>
    <n v="3"/>
  </r>
  <r>
    <n v="5067"/>
    <s v="LR404"/>
    <x v="12"/>
    <n v="21"/>
    <x v="0"/>
    <x v="16"/>
    <n v="8"/>
    <s v="February"/>
    <x v="5"/>
    <s v="8 February 1944"/>
    <x v="0"/>
    <s v="Missing from attack on Bonnetot, 2 MIA (FCWDv4) F/O W.F. Bender and F/O R.B. Gordon evaded. (2nd TAF) Missing from attack on V-1 site Bois Meglie 8.2.44 (Air Britain Serials) Damaged by boms from preceeding aircraft, both engines on fire (http://francecrashes39-45.net/page_fiche_av.php?id=3934) "/>
    <x v="0"/>
    <x v="23"/>
    <m/>
    <m/>
    <x v="4"/>
    <m/>
    <m/>
    <n v="2"/>
    <x v="29"/>
    <x v="0"/>
    <n v="1"/>
    <s v="Front-Line"/>
    <x v="48"/>
    <x v="0"/>
    <n v="1"/>
  </r>
  <r>
    <n v="6393"/>
    <s v="HK374"/>
    <x v="17"/>
    <n v="85"/>
    <x v="0"/>
    <x v="2"/>
    <n v="8"/>
    <s v="February"/>
    <x v="5"/>
    <s v="8/9 February 1944"/>
    <x v="1"/>
    <s v="&quot;Flight Lieutenant A Woods AFC RAF and Second Lieutenant J. O. R. Bugge attached to A Flight, 85 Squadron, West Malling died near this bridge when their Mosquito Mk 13 B-YR night fighter collided with a Wellington bomber LN 185 of 18 OTU Finningley at 8pm on the 8th of February 1944, losing their lives. _x000a_08.02.1944 Interception Patrol85 to from West Malling Crashed into sea after collision with Wellington LN185 of 18OTU. into sea off Beachy Head evening (FCL). F/L A Woods AFC +, Lt OR Bugge +, Navigator Norwegian, no further info VY-R_x000a__x000a_They were all newly qualified, and stationed at an Operational Training Unit at Finngley in Yorkshire, preparatory to commencing bombing operations over Germany. Their training mission was to fly out into the Channel, then turn and approach the coast simulating a German intruder. As they neared Portsmouth a Mosquito night fighter was scrambled from 85 Squadron based at West Malling in Kent. The pilot was 39-year-old Arthur Woods, originally from Liverpool, considered too old for combat, but being an experienced pilot was helping to train a young Norwegian navigator who was making only his second flight with the squadron. _x000a__x000a_Arthur Woods was beginning to make his name is a film director in Hollywood when the war started (along with another Britisher by the name of A Hitchcock), but decided to return to this country to “do his bit” because he had qualified as a private pilot in America during the Thirties. _x000a__x000a_The Mosquito was fitted with a top secret airborne interception radar, and the purpose of the sortie was to enable the trainee navigator to carry out a practice attack on the bomber. On this occasion it is thought that the pilot may have been blinded by the search lights of the Portsmouth defences reflecting on the under side of the clouds, because the night fighter collided with the bomber cutting it in two in front of the rear gunner's turret. _x000a_The front section, containing six of the crew, fell in flames into a field at Southbourne, and all inside died instantly. The rear turret containing Sgt Bill Varley &quot;fluttered down into Prinsted Harbour like a sycamore leaf&quot;, according to the account of two Sea Scouts who were standing outside their hut at the time. As the tide was out the turret fell into the mud flats about one hundred yards from the shore. _x000a__x000a_The older boy aged 14 and the younger one aged 8, made their way in the pitch darkness out on to the mud where they found the rear gunner entangled in the remains of his turret. As his hand was still warm they mistakenly thought Bill Varley was merely unconscious, so the younger Scout held his hand while his friend made his way back to shore for a hacksaw. They proceeded to cut the rear gunner out of the wreckage, but found that his weight was too great for them to drag him back across the mud. However, by this time help had arrived in the shape of several adults, and by degrees the airman was dragged to shore where it was found that he must have died as the wreckage of his turret hit the mud. _x000a__x000a_The incident was recorded in the Sea Scout Log Book, and the book with its faded writing was on view at the ceremony._x000a__x000a_The Mosquito must have been severely damaged by the impact, but did not catch fire, and Arthur Woods made a desperate attempt to get the aircraft under control. It is possible that he was trying to avoid the built-up area of Emsworth, and at the same time trying to put the aircraft down in the fields that border the River Ems._x000a_http://www.bbc.co.uk/dna/ww2/A1138222 Collided with Wellington LN185 and crashed Elmsworth Hants 8.2.44 (Air Britain Serials) 08.02.44 85 Sqn. HK374 Collided with Wellington LN185 of 18 MTU. and crashed at Lumley, Hants., when the aircraft were co-operating on a night exercise. The Wellington burnt on impact and was completely destroyed and the Mosquito broke up partially but did not catch fire. (Mosquito Crash Log)"/>
    <x v="2"/>
    <x v="2"/>
    <s v="Collision"/>
    <m/>
    <x v="2"/>
    <m/>
    <m/>
    <n v="2"/>
    <x v="29"/>
    <x v="0"/>
    <n v="1"/>
    <s v="Front-Line"/>
    <x v="13"/>
    <x v="2"/>
    <n v="1"/>
  </r>
  <r>
    <n v="5334"/>
    <s v="LR367"/>
    <x v="12"/>
    <s v="613/305"/>
    <x v="0"/>
    <x v="16"/>
    <n v="8"/>
    <s v="February"/>
    <x v="5"/>
    <s v="8 February 1944"/>
    <x v="2"/>
    <s v="Lost 8.2.44 NFD (Air Britain Serials)"/>
    <x v="6"/>
    <x v="3"/>
    <m/>
    <m/>
    <x v="2"/>
    <m/>
    <m/>
    <n v="2"/>
    <x v="29"/>
    <x v="0"/>
    <n v="1"/>
    <s v="Front-Line"/>
    <x v="60"/>
    <x v="0"/>
    <n v="2"/>
  </r>
  <r>
    <n v="7132"/>
    <s v="LR412"/>
    <x v="14"/>
    <s v="541/540"/>
    <x v="0"/>
    <x v="0"/>
    <n v="9"/>
    <s v="February"/>
    <x v="5"/>
    <s v="9 February 1944"/>
    <x v="0"/>
    <s v="09.02.1944 Low level test flight 540 from Benson crashed and exploded. on Ridge of Arun Fawddwy, Wales, Gwynedd (Internet). F/O Narek Slonski +, F/O Paul Riches DFC +, Pilot polish, no known gravesite. www.gpswalker.cwc.net Marek Ostoja Slonski, a Polish pilot serving with the RAF, was quite an experienced pilot who had flown operationally with a Polish squadron before coming to England to serve with 540 Squadron at Benson,Oxfordshire. He was killed in Mosquito LR412 along with his navigator ,when it struck the mountain of Aran Ffawdwy,nr Dolgellau in cloud. See also http://news.bbc.co.uk/2/hi/uk_news/wales/3470421.stm Polish Flying Officer M Ostoja-Slonski was piloting the aircraft on the 9th February 1944, both he and his navigator Flying Officer Paul Riches DFC were on a flap test and cross country flight, when they collided with the cloud covered summit of Aran Fawddwy (north Wales) at 2,000 feet - both, sadly, were killed. _x000a__x000a_The aircraft belonged to 540 Squadron at RAF Benson. One of its twin Rolls-Royce Merlin 25 engines was removed from the crash site and placed on a stone plinth at the entrance to Esgair-gawr Farm, near Rhydymain, north Wales, as a permanent memorial to the fallen airmen. A couple of years ago a memorial service was held at the spot in memory of both Flying Officers. (Ref: No Landing Place Vol 2, Edward Doylerush, 1999) (http://www.pbase.com/gefailgof/mosquito) Flew into high ground on navex Aran Fawddwy Mtn. Dolgellau Merioneth 9.2.44 (Air Britain Serials) 09.02.44 540 Sqn. LR412 Aircraft was on a cross country and flap test when it caught fire and crashed on Aran Fawddy Mountain near Dolgeilau, Merionethshire. The pilot was killed. (Mosquito Crash Log)"/>
    <x v="2"/>
    <x v="2"/>
    <s v="Caught fire"/>
    <m/>
    <x v="2"/>
    <m/>
    <m/>
    <n v="2"/>
    <x v="29"/>
    <x v="0"/>
    <n v="1"/>
    <s v="Front-Line"/>
    <x v="16"/>
    <x v="0"/>
    <n v="2"/>
  </r>
  <r>
    <n v="2739"/>
    <s v="DZ558"/>
    <x v="4"/>
    <n v="109"/>
    <x v="0"/>
    <x v="8"/>
    <n v="9"/>
    <s v="February"/>
    <x v="5"/>
    <s v="9/10 February 1944"/>
    <x v="1"/>
    <s v="10.02.1944 0151 109 to Krefeld from Marham crashed. at Laar (Limburg), 3km N Weert (BCL). F/O RE Leigh RNZAF +, F/L MR Breed pow, Leigh lies in Eindhoven Woensel General Cem. HS-T (www.crashplace.de) Took off from Marham. Mosquito IV. Flight Lieutenant M. R.Breed Royal New Zealand Air Force was taken prisoner. _x000a_ _x000a_LEIGH _x000a_ Robert Eric _x000a_ Flying Officer 412240. 109 (R.A.F.) Sqdn, Royal New Zealand Air Force. Died Thursday 10 February 1944. Age 22. Son of Benjamin John and Hilda Leigh, of Auckland City, New Zealand; husband of Vera Frances Leigh, of Grey Lynn, Auckland. Buried: EINDHOVEN (WOENSEL) GENERAL CEMETERY, Noord-Brabant, Netherlands. Ref. Plot EE. Grave 122._x000a_ _x000a_(http://www.roll-of-honour.com/Bedfordshire/LIttleStaughton109Squadron.html)_x000a__x000a_The 109 Squadron ORB records take off time for this A/C as 01:51 on 9/2/44 with the target as Krefeld. DZ 558 bombed the target at 04:00 from 28,000' and then is noted as missing. The other six 109 Squadron Oboe Mosquitoes on this op reported slight to heavy flak over the target, the later in the attack the more intense and accurate it became. (http://www.rafcommands.com/dcforum/DCForumID6/15042.html) Missing (Krefeld) 10.2.44 (Air Britain Serials)_x000a__x000a_Airborne 0151 10Feb44 from Marham. Cause of loss not established. Crashed at Laar (Limburg) 3 km N of Weert, Holland. F/O Leigh is buried in Eindhoven (Woensel) General Cemetery. He was killed on his 38th operation. F/O R.E.Leigh RNZAF KIA F/L M.R.Breed RNZAF PoW F/L M.R.Breed RNZAF initially evaded until captured 28 Feb44 and was then interned in Camp L1. No PoW No. (Lost Bombers)"/>
    <x v="3"/>
    <x v="4"/>
    <m/>
    <m/>
    <x v="3"/>
    <m/>
    <m/>
    <n v="2"/>
    <x v="29"/>
    <x v="0"/>
    <n v="1"/>
    <s v="Front-Line"/>
    <x v="18"/>
    <x v="0"/>
    <n v="1"/>
  </r>
  <r>
    <n v="5273"/>
    <s v="HJ715"/>
    <x v="2"/>
    <s v="DH/418"/>
    <x v="0"/>
    <x v="5"/>
    <n v="10"/>
    <s v="February"/>
    <x v="5"/>
    <s v="10/11 February 1944"/>
    <x v="1"/>
    <s v="10.02.1944 Intruder Sortie 418 from Ford Crashed outbound. NE of Ford (FCL). F/L AL Sanagan +, P/O P Aiggle +, no further info, FCL states this plane as MkVI Taken on strength from De Havilland, 3 September 1943; crashed and damaged beyond repair, 11 February 1944; to No.49 Movements Unit, 12 February 1944; a curious entry as casualty cards indicate this aircraft lost in action on 11 February 1944 (F/L A.L. Sanagan killed; buried in England). Letter on list dated 9 September 1943. TH-D while at 418. (Hugh Halliday) 10/11 November 1944 (FCWDv4) MH - Nav was Peter Argyle, also buried in Brookwood Military Cemetary (http://www.britishwargraves.org.uk/gravedetails.asp?id=9845) Some sources say this aircraft was Cousin Jake on 418, however the classic Cousin Jake nose art shows 2 V-1 kills! (MH) Flew into ground after night take-off nr Warburton Sussex 11.2.44 (Air Britain Serials) 11.02.44 418 Sqn. HJ715 Took off normally with engines functioning when the navigation lights went out, the aircraft did a left turn and crashed at Warburton, Sussex. (Mosquito Crash Log)  Other sources show this as Cousin Jake, TH-F."/>
    <x v="2"/>
    <x v="7"/>
    <s v="Crashed on takeoff"/>
    <m/>
    <x v="2"/>
    <m/>
    <m/>
    <n v="2"/>
    <x v="29"/>
    <x v="0"/>
    <n v="1"/>
    <s v="Front-Line"/>
    <x v="30"/>
    <x v="0"/>
    <n v="2"/>
  </r>
  <r>
    <n v="5301"/>
    <s v="HJ944"/>
    <x v="2"/>
    <s v="410/169"/>
    <x v="0"/>
    <x v="2"/>
    <n v="11"/>
    <s v="February"/>
    <x v="5"/>
    <s v="11 February 1944"/>
    <x v="0"/>
    <s v="12.02.1944 1910 169 Bomber Support from Little Snoring chased another Mossie into Germany, engaged a Me110, on return both engine failed. duck pond close to Coltishall airfield (BCL). F/O GR Shipley RCAF ok, P/O W Bonnett ok, VI-C (http://www.crashplace.de/) 11/12 February 1944 VI-C Airborne 1910 11Feb44 from Little Snoring. Chased a Mosquito from Holland into Germany before being able to make a positive identification. Soon afterwards the crew engaged a Me110, but was obliged to break off the combat when the enemy aircraft disappeared into cloud. while returning to base both engines gave trouble which grew progressively worse and it was decided to divert to Coltishall. On approach, both engines failed and the Mosquito finished up in a duck pond, near the airfield. No injuries. F/O G.R.Shipley RCAF P/O W.Bonnett Engine lost power on night patrol bellylanded at Coltishall 11.2.44 (Air Britain Serials)"/>
    <x v="2"/>
    <x v="7"/>
    <s v="Engine failure"/>
    <m/>
    <x v="2"/>
    <m/>
    <m/>
    <n v="2"/>
    <x v="29"/>
    <x v="0"/>
    <n v="1"/>
    <s v="Front-Line"/>
    <x v="65"/>
    <x v="2"/>
    <n v="2"/>
  </r>
  <r>
    <n v="4042"/>
    <s v="HK520"/>
    <x v="17"/>
    <n v="410"/>
    <x v="0"/>
    <x v="2"/>
    <n v="11"/>
    <s v="February"/>
    <x v="5"/>
    <s v="11/12 February 1944"/>
    <x v="1"/>
    <s v="There was another accident on the 11th when several crews that had been scrambled after raiders had to land at Bradwell Bay when the weather closed in at Castle Camps. W/Os J.L.A. Madden and R.T. Currie were killed when their aircraft for some reason crashed near the other base. (http://www.rcaf.com/410squadron/410eng1.htm) Crashed in sea off Bradwell Bay 11.2.44 cause unknown (Air Britain Serials) 11.02.44 410 Sqn. HK520 Aircraft took off and nothing was heard until the following day when it was found in the sea off Bradwell Bay, cause unknown. (Mosquito Crash Log)"/>
    <x v="0"/>
    <x v="8"/>
    <m/>
    <m/>
    <x v="4"/>
    <m/>
    <m/>
    <n v="2"/>
    <x v="29"/>
    <x v="0"/>
    <n v="1"/>
    <s v="Front-Line"/>
    <x v="19"/>
    <x v="2"/>
    <n v="1"/>
  </r>
  <r>
    <n v="6570"/>
    <s v="HJ995"/>
    <x v="10"/>
    <m/>
    <x v="2"/>
    <x v="9"/>
    <n v="12"/>
    <s v="February"/>
    <x v="5"/>
    <s v="12 February 1944"/>
    <x v="0"/>
    <s v="To RCAF 12.2.44 (Air Britain Serials)"/>
    <x v="5"/>
    <x v="3"/>
    <m/>
    <m/>
    <x v="2"/>
    <m/>
    <m/>
    <n v="2"/>
    <x v="29"/>
    <x v="0"/>
    <n v="1"/>
    <s v="Support Unit"/>
    <x v="17"/>
    <x v="2"/>
    <n v="1"/>
  </r>
  <r>
    <n v="6586"/>
    <s v="HJ998"/>
    <x v="10"/>
    <m/>
    <x v="2"/>
    <x v="9"/>
    <n v="12"/>
    <s v="February"/>
    <x v="5"/>
    <s v="12 February 1944"/>
    <x v="0"/>
    <s v="To RCAF 12.2.44 (Air Britain Serials)"/>
    <x v="5"/>
    <x v="3"/>
    <m/>
    <m/>
    <x v="2"/>
    <m/>
    <m/>
    <n v="2"/>
    <x v="29"/>
    <x v="0"/>
    <n v="1"/>
    <s v="Support Unit"/>
    <x v="17"/>
    <x v="2"/>
    <n v="1"/>
  </r>
  <r>
    <n v="2675"/>
    <s v="DD629"/>
    <x v="2"/>
    <s v="151/25/169"/>
    <x v="0"/>
    <x v="2"/>
    <n v="13"/>
    <s v="February"/>
    <x v="5"/>
    <s v="13 February 1944"/>
    <x v="0"/>
    <s v="13.02.1944 1305 Training 169 from Little Snoring crashed. into sea 2miles off Burnham, Norfolk 1330 (BCL). F/L PD Bowen +, P/O JL Atkinson +, Crashed in sea off Burnham Norfolk 13.2.44 (Air Britain Serials) 13.02.44 169 Sqn. DD629 Aircraft crashed in sea two miles off Burnham, Norfolk, after an apparent high speed stall, killing two. (Mosquito Crash Log)"/>
    <x v="2"/>
    <x v="2"/>
    <s v="Stalled"/>
    <m/>
    <x v="2"/>
    <m/>
    <m/>
    <n v="2"/>
    <x v="29"/>
    <x v="0"/>
    <n v="1"/>
    <s v="Front-Line"/>
    <x v="65"/>
    <x v="0"/>
    <n v="3"/>
  </r>
  <r>
    <n v="1072"/>
    <s v="HK139"/>
    <x v="2"/>
    <s v="85/307"/>
    <x v="0"/>
    <x v="2"/>
    <n v="13"/>
    <s v="February"/>
    <x v="5"/>
    <s v="13 February 1944"/>
    <x v="0"/>
    <s v="Bounced on take-off and u/c collapsed Drem 13.2.44 (Air Britain Serials) 13.02.44 307 Sqn. HK139 Aircraft bounced on take-off and suffered undercarriage collapse at Drem aerodrome. Crew safe. (Mosquito Crash Log)"/>
    <x v="2"/>
    <x v="3"/>
    <s v="Bounced on takeoff"/>
    <m/>
    <x v="2"/>
    <m/>
    <m/>
    <n v="2"/>
    <x v="29"/>
    <x v="0"/>
    <n v="1"/>
    <s v="Front-Line"/>
    <x v="21"/>
    <x v="2"/>
    <n v="2"/>
  </r>
  <r>
    <n v="6444"/>
    <s v="HX863"/>
    <x v="12"/>
    <s v="29/307/60OTU"/>
    <x v="0"/>
    <x v="7"/>
    <n v="14"/>
    <s v="February"/>
    <x v="5"/>
    <s v="14 February 1944"/>
    <x v="0"/>
    <s v="MORTON, P/O Earl Frederick (J16333) - Distinguished Flying Cross - No.418 Squadron - Award effective 20 July 1943 as per London Gazette dated 27 July 1943 and AFRO 1724/43 dated 27 August 1943. Born at Three Mile Plains, Nova Scotia; home there; enlisted in Halifax, 7 November 1940. Trained at No.3 ITS (graduated 3 May 1941), No.3 BGS (graduated 28 September 1941), No.5 AOS (graduated 16 August 1941) and No.1 ANS (graduated 27 October 1941). Commissioned 1942. Arrived in UK, 23 November 1941; to No.418 Squadron 28 June 1942. Killed in flying accident, 14 February 1944 (Mosquito HX863, No.60 OTU). Medal presented by Governor General to next-of-kin, 12 December 1944. (http://www.airforce.ca/wwii/ALPHA-M.MO.html) Spun into sea and blew up off Rhyl Flint 14.2.44 (Air Britain Serials) 14.02.44 60 OTU. HX863 Aircraft hit sea after a spin one mile north of Rhyl, killing crew. (Mosquito Crash Log)"/>
    <x v="2"/>
    <x v="2"/>
    <s v="Spin"/>
    <m/>
    <x v="2"/>
    <m/>
    <m/>
    <n v="2"/>
    <x v="29"/>
    <x v="0"/>
    <n v="1"/>
    <s v="Support Unit"/>
    <x v="29"/>
    <x v="0"/>
    <n v="3"/>
  </r>
  <r>
    <n v="3527"/>
    <s v="HK474"/>
    <x v="17"/>
    <n v="264"/>
    <x v="0"/>
    <x v="2"/>
    <n v="15"/>
    <s v="February"/>
    <x v="5"/>
    <s v="15 February 1944"/>
    <x v="0"/>
    <s v="Hit Halifax JB919 while landing Riccall 15.2.44 (Air Britain Serials) 15.02.44 264 Sqn. HJ474 Came into land at the wrong aerodrome (Ricall) and collided with Halifax JB919 of 1658 HCU which was ready to take off. The Mosquito crashed and caught fire, injuring one. (Mosquito Crash Log)"/>
    <x v="2"/>
    <x v="3"/>
    <s v="Collision"/>
    <m/>
    <x v="2"/>
    <m/>
    <m/>
    <n v="2"/>
    <x v="29"/>
    <x v="0"/>
    <n v="1"/>
    <s v="Front-Line"/>
    <x v="10"/>
    <x v="2"/>
    <n v="1"/>
  </r>
  <r>
    <n v="2353"/>
    <s v="HJ707"/>
    <x v="2"/>
    <s v="51OTU/60OTU/141/169"/>
    <x v="0"/>
    <x v="17"/>
    <n v="15"/>
    <s v="February"/>
    <x v="5"/>
    <s v="15/16 February 1944"/>
    <x v="1"/>
    <s v="15.02.1944 1845 Serrate Patrol 169 Bomber Support from Little Snoring intercepted N Hannover at 23000ft by NF, fire to starboard engine. Lost without trace (BCL). W/C EJ Gracie DFC +, F/L WW Todd pow, Gracie buried in Hannover Todd later helped design a memorial to the prisoners shot after the Great Escape: Later the Luftwaffe quietly allowed the prisoners to build a local memorial (view this on the 'Modern Photos' page). This was designed by Wylton Todd (169 Sqdn, shot down 15/16-Feb-44, Mosquito II, HJ707 VI:B), and two of the stonemasons who carved the names were Dickie Head (possibly 139 Sqdn, shot down 24/25-Nov-43, Mosquito IV DZ614) and S/L John Hartnell-Beavis (10 Sqdn, shot down 25/26-Jul-1943, Halifax II, JD207 ZA:V, a former architect) and erected in the local cemetery (http://www.elsham.pwp.blueyonder.co.uk/gt_esc/) Came down 200m west of Hellendorf, near Hannover, at 2033 (http://www.footnote.com/image/38649010/mosquitoes%7CMosquito/) German crash report says code was E or H. Missing from night intruder mission 16.2.44 (Air Britain Serials) MH - A Mosquito of 141 Squadron claimed to have shot down an He 177 on this night, also from 23,000 feet and also with the starboard engine on fire, however location given as near Berlin. Friendly fire? http://www.avres-neustadt.de/headstone/crashlist/ says this was lost to flak."/>
    <x v="0"/>
    <x v="16"/>
    <m/>
    <m/>
    <x v="0"/>
    <s v="unk"/>
    <m/>
    <n v="2"/>
    <x v="29"/>
    <x v="0"/>
    <n v="1"/>
    <s v="Front-Line"/>
    <x v="65"/>
    <x v="0"/>
    <n v="4"/>
  </r>
  <r>
    <n v="6498"/>
    <s v="ML928"/>
    <x v="20"/>
    <s v="109/1409 Flt"/>
    <x v="0"/>
    <x v="4"/>
    <n v="16"/>
    <s v="February"/>
    <x v="5"/>
    <s v="16 February 1944"/>
    <x v="0"/>
    <s v="16.02.1944 1145 Special Duty1409Flt from Wyton crashed and burst in flames. 1215 (BCL). F/O AW Powell-Wiffen inj+, P/O H Ashworth inj+, taken to RAF Hospital Ely where they died next day from their burns Crashed in circuit in bad visibility after aborting met sortie Wyton 16.2.44 (Air Britain Serials)"/>
    <x v="2"/>
    <x v="7"/>
    <s v="Bad Visibility"/>
    <m/>
    <x v="2"/>
    <m/>
    <m/>
    <n v="2"/>
    <x v="29"/>
    <x v="0"/>
    <n v="1"/>
    <s v="Front-Line"/>
    <x v="25"/>
    <x v="0"/>
    <n v="2"/>
  </r>
  <r>
    <n v="3925"/>
    <s v="KB109"/>
    <x v="13"/>
    <s v="36 OTU"/>
    <x v="2"/>
    <x v="7"/>
    <n v="17"/>
    <s v="February"/>
    <x v="5"/>
    <d v="1944-02-17T00:00:00"/>
    <x v="2"/>
    <s v="Mosquito KB109 whilst engaged in formation flying exercises near Auburn, NS, exploded mid-air. GILMOUR, Richard George  RCAF J/12225  Flying Officer, TEER, Leonard Herbert   RAFVR  GB154644  Pilot Officer  (http://www.rootsweb.ancestry.com/~nbpennfi/penn8b1RollOfHonour_No36OTU_TrainingCasualties.htm) RCAF Accident Auburn NS .44 (Air Britain Serials)"/>
    <x v="2"/>
    <x v="2"/>
    <s v="Exploded"/>
    <m/>
    <x v="2"/>
    <m/>
    <m/>
    <m/>
    <x v="29"/>
    <x v="0"/>
    <n v="1"/>
    <s v="Support Unit"/>
    <x v="41"/>
    <x v="1"/>
    <n v="1"/>
  </r>
  <r>
    <n v="6657"/>
    <s v="HX922"/>
    <x v="12"/>
    <n v="487"/>
    <x v="0"/>
    <x v="16"/>
    <n v="18"/>
    <s v="February"/>
    <x v="5"/>
    <s v="18 February 1944"/>
    <x v="0"/>
    <s v=" Pickard's aircraft, on Amiens raid, coded EG-F. Wilhelm Mayer of 7./JG 26, Mayer claimed two, however although he inflicted damage on another 487 Sqn aircraft, it returned to base. (2nd TAF) Missing 18.2.44 (Air Britain Serials) 13th Staffel JG 26, 1205 Tiefflug NE Amiens (JG 26 War Diary) Saint-Gratien - 9 km NE d'Amiens (http://francecrashes39-45.net/rech_avion.php) "/>
    <x v="0"/>
    <x v="5"/>
    <s v="7./JG 28"/>
    <s v="JG 26"/>
    <x v="0"/>
    <s v="Mayer"/>
    <m/>
    <n v="2"/>
    <x v="29"/>
    <x v="0"/>
    <n v="1"/>
    <s v="Front-Line"/>
    <x v="47"/>
    <x v="0"/>
    <n v="1"/>
  </r>
  <r>
    <n v="3000"/>
    <s v="MM257"/>
    <x v="14"/>
    <n v="684"/>
    <x v="3"/>
    <x v="0"/>
    <n v="18"/>
    <s v="February"/>
    <x v="5"/>
    <s v="18 February 1944"/>
    <x v="0"/>
    <s v="Swung on take-off and and u/c collapsed Ramu 18.2.44 (Air Britain Serials)"/>
    <x v="2"/>
    <x v="3"/>
    <s v="Swung on takeoff"/>
    <m/>
    <x v="2"/>
    <m/>
    <m/>
    <n v="2"/>
    <x v="29"/>
    <x v="0"/>
    <n v="1"/>
    <s v="Front-Line"/>
    <x v="50"/>
    <x v="0"/>
    <n v="1"/>
  </r>
  <r>
    <n v="6731"/>
    <s v="MM404"/>
    <x v="12"/>
    <n v="464"/>
    <x v="0"/>
    <x v="16"/>
    <n v="18"/>
    <s v="February"/>
    <x v="5"/>
    <s v="18 February 1944"/>
    <x v="0"/>
    <s v="18.02.1944 1151 prison raid 464 to Amiens from Hunsdon shot down by FLAK, crash landed. near Amiens prison 1214 (MIAS). S/L AI McRitchie pow, F/L RW Sampson +, Served with 464 Sqn, under RAF control 2/44 to 18/2/44 Coded SB-T. Participated in Amiens Prison Raid 18/2/44. SqnLdr I McRitchie(POW) FLt Sampson Kia Crash landed during Raid. (Brian Fillery's website) _x000a__x000a_ Details of Death: Richard Sampson sadly died while taking part in one of the most daring and well-known raids of the war, Operation Jericho. This raid was made on Amiens Prison in France, with the intention of breaching the prison's walls to free the numerous resistance partisans whom the Germans were holding there, many of whom were scheduled for early execution._x000a__x000a_These resistance workers included some who were considered vital for the success of the upcoming D Day landings at Normandy, so this bold operation was devised. A low level daylight attack was made by Hawker Typhoon and De Havilland Mosquito squadrons (including 487 (NZ) Squadron). _x000a__x000a_The date was Friday the 18th of February 1944. Dick and his pilot, Squadron Leader A.I. Ritchie, RAF, took off at 10:50hrs from RAF Hunsdon, Hertfordshire in De Havilland Mosquito FB.VI (coded MM404/T) from No 464 Sqn RAAF_x000a__x000a_Their purpose was to be part of the second wave of the attack. The raid was successfully carried out at noon. 258 of the over 700 prisoners got away. _x000a__x000a_Shortly after leaving the target area, MM404 was hit in the cockpit by flak. Richard Sampson was killed outright. The pilot was wounded and did a high speed belly landing in a snow covered field near Freneuville (Fresneville?), to be taken prisoner. Dick was aged 38 _x000a__x000a_Buried at: Dick Sampson was buried at Poix-de-la-Somme 25km SW of Amiens. (http://www.cambridgeairforce.org.nz/Richard%20Sampso.htm) Missing from attack on V-1 site 18.2.44 (Air Britain Serials)   Région d'Amiens près de Fresneville   (http://francecrashes39-45.net/rech_avion.php)"/>
    <x v="0"/>
    <x v="1"/>
    <m/>
    <m/>
    <x v="1"/>
    <m/>
    <m/>
    <n v="2"/>
    <x v="29"/>
    <x v="0"/>
    <n v="1"/>
    <s v="Front-Line"/>
    <x v="46"/>
    <x v="0"/>
    <n v="1"/>
  </r>
  <r>
    <n v="6559"/>
    <s v="HK225"/>
    <x v="2"/>
    <n v="151"/>
    <x v="0"/>
    <x v="2"/>
    <n v="18"/>
    <s v="February"/>
    <x v="5"/>
    <s v="18/19 February 1944"/>
    <x v="1"/>
    <s v="T/Sgt Smith (U.S.A.A.C.) and Sgt Jacques were both killed when their aircraft crashed about six miles from Colerne. (www.151squadron.org) Crashed during GCI practice, crashed 5 miles from RAF Colerne. Flew into ground at night, 1 1/2 m N of Tormarton, Glos, 18.2.44 Name: JACQUES, DEREK EDWARD_x000a_Initials: D E_x000a_Nationality: United Kingdom_x000a_Rank: Sergeant (Nav.)_x000a_Regiment/Service: Royal Air Force Volunteer Reserve_x000a_Unit Text: 151 Sqdn._x000a_Age: 21_x000a_Date of Death: 18/02/1944_x000a_Service No: 1394475_x000a_Additional information: Son of Albert Edward and Winifred Amy Jacques; husband of Doris Jacques, of Bexley._x000a_Casualty Type: Commonwealth War Dead_x000a_Grave/Memorial Reference: Sec. E. Row 21. Grave 499._x000a_Cemetery: SIDCUP CEMETERY_x000a__x000a_F/Sgt Smith (U.S.A.A.C.) and Sgt Jacques were both killed when their aircraft crashed about six miles from Colerne. _x000a__x000a_ings over Gloucestershire records 10601345 Sgt R Smith (American). killed, no mention of Jacques._x000a__x000a_Wings over Wiltshire records:_x000a__x000a_&quot;On Friday 18th February 1944 HK223 returning from a GCI practice, crashed 5.5 miles from Colerne. Tech/Sgt _x000a__x000a_RA Smith USAAF and Sgt Derek E Jacques killed.&quot;_x000a__x000a_As a point of interest, I believe that the minimum rank for pilot in the USAAF was warrant officer (flight _x000a__x000a_officer) This suggests to me that Jacques was the pilot, but I stand to be corrected._x000a__x000a_T/Sgt Ruben A Smith Jr _x000a__x000a_T SG Ruben A. Smith _x000a_ID: 10601354 _x000a_Branch of Service: U.S. Army _x000a_Hometown: Clairborne Parish, LA _x000a_Status: DNB = Died Non Battle_x000a__x000a_US Rosters of War time dead would suggest his remains were returned to Arkansas after the war._x000a__x000a_His enlistment record does give him as Army Air Corps_x000a__x000a_ARMY SERIAL NUMBER 10601354 10601354 _x000a_NAME SMITH#RUBEN#A########### SMITH#RUBEN#A########### _x000a_RESIDENCE: STATE 88 LOUISIANA _x000a_RESIDENCE: COUNTY 027 CLAIBORNE _x000a_PLACE OF ENLISTMENT 0921 Undefined Code _x000a_DATE OF ENLISTMENT DAY 31 31 _x000a_DATE OF ENLISTMENT MONTH 08 08 _x000a_DATE OF ENLISTMENT YEAR 43 43 _x000a_GRADE: ALPHA DESIGNATION T#SG Technical Sergeant _x000a_GRADE: CODE 3 Technical Sergeant _x000a_BRANCH: ALPHA DESIGNATION AC# Air Corps _x000a_BRANCH: CODE 20 Air Corps _x000a_FIELD USE AS DESIRED # # _x000a_TERM OF ENLISTMENT 5 Enlistment for the duration of the War or other emergency, plus six months, subject to _x000a__x000a_the discretion of the President or otherwise according to law _x000a_LONGEVITY ### ### _x000a_SOURCE OF ARMY PERSONNEL 0 Civil Life _x000a_NATIVITY 88 LOUISIANA _x000a_YEAR OF BIRTH 21 21 _x000a_RACE AND CITIZENSHIP 1 White, citizen _x000a_EDUCATION 7 3 years of college _x000a_CIVILIAN OCCUPATION 992 Undefined Code _x000a_MARITAL STATUS 6 Single, without dependents _x000a_COMPONENT OF THE ARMY 6 Army of the United States - includes the following: Voluntary enlistments effective _x000a__x000a_December 8, 1941 and thereafter; One year enlistments of National Guardsman whose State enlistment expires _x000a__x000a_while in the Federal Service; Officers appointed in the Army of the United States under Army Regulations 605_x000a__x000a_-10 _x000a_CARD NUMBER # # _x000a_BOX NUMBER 0055 0055 _x000a_FILM REEL NUMBER 1.48# 1.48#_x000a__x000a_Sergeant Jacques is listed as being a navigator in the CWGC website, a bit of a mystery regarding the pilot _x000a__x000a_Ruben Smith, I also assumed that he would either be a WO or commissioned officer to be a pilot in the USAAF. _x000a__x000a_If he was in fact the navigator as has been suggested, would he still be required to have commissioned rank _x000a__x000a_(if he was USAAF). Flew into ground at night 1 1/2m N of Tormarton Glos. 18.2.44 (Air Britain Serials) 08.02.44 151 Sqn. HK225 Aircraft flew into ground one mile north of Tomatin, Glos., killing USAAF pilot. (Mosquito Crash Log)"/>
    <x v="2"/>
    <x v="2"/>
    <s v="Terrain"/>
    <m/>
    <x v="2"/>
    <m/>
    <m/>
    <n v="2"/>
    <x v="29"/>
    <x v="0"/>
    <n v="1"/>
    <s v="Front-Line"/>
    <x v="8"/>
    <x v="2"/>
    <n v="1"/>
  </r>
  <r>
    <n v="4734"/>
    <s v="HK397"/>
    <x v="17"/>
    <n v="96"/>
    <x v="0"/>
    <x v="2"/>
    <n v="19"/>
    <s v="February"/>
    <x v="5"/>
    <s v="19 February 1944"/>
    <x v="0"/>
    <s v="Engine cut second lost power in circuit West Malling 19.2.44 (Air Britain Serials) 19.02.44 96 Sqn. HK397 After suffering engine failure in the air, the other engine failed on approach and pilot force landed in an orchard at Mereworth, half a mile from West Mailing aerodrome. (Mosquito Crash Log)"/>
    <x v="2"/>
    <x v="3"/>
    <s v="Engine failure"/>
    <m/>
    <x v="2"/>
    <m/>
    <m/>
    <n v="2"/>
    <x v="29"/>
    <x v="0"/>
    <n v="1"/>
    <s v="Front-Line"/>
    <x v="54"/>
    <x v="2"/>
    <n v="1"/>
  </r>
  <r>
    <n v="1487"/>
    <s v="LR522"/>
    <x v="10"/>
    <s v="301FTU"/>
    <x v="0"/>
    <x v="10"/>
    <n v="19"/>
    <s v="February"/>
    <x v="5"/>
    <s v="19 February 1944"/>
    <x v="0"/>
    <s v="BRAUN, EDWARD CHARLES (pilot) and URQUHART, STANLEY CLARKE (navigator) both killed. LR522 (thanks Neil!) crashed near Chilcompton, Wiltshire, killing the crew. My uncle lives in the area, and last year there was an article in the Western Daily Press, a local newspaper, about a gent who had recovered a propellor blade from the site. He also recovered some personal items, including some gold cufflinks initialled N. (http://www.rafcommands.com/cgi-bin/dcforum/dcboard.cgi?az=show_thread&amp;om=3587&amp;forum=DCForumID6&amp;archive=yes) Caught fire in air and crashed S of Stone Somerset 19.2.44 (Air Britain Serials) 19.02.44 301 FTU. LR522 Aircraft caught fire in the air and crashed three-quarters of a mile south of Ston Easton, Somerset, killing the crew. (Mosquito Crash Log)"/>
    <x v="2"/>
    <x v="2"/>
    <s v="Caught fire"/>
    <m/>
    <x v="2"/>
    <m/>
    <m/>
    <n v="2"/>
    <x v="29"/>
    <x v="0"/>
    <n v="1"/>
    <s v="Support Unit"/>
    <x v="35"/>
    <x v="2"/>
    <n v="1"/>
  </r>
  <r>
    <n v="1815"/>
    <s v="DZ612"/>
    <x v="4"/>
    <s v="139/692"/>
    <x v="0"/>
    <x v="8"/>
    <n v="19"/>
    <s v="February"/>
    <x v="5"/>
    <s v="19/20 February 1944"/>
    <x v="1"/>
    <s v="20.02.1944 0105 692 to Berlin from Gravely . Lost without trace (BCL). F/L W Thomas DFC +, F/O JL Munby DFC +, both rest in extension of St.Sever Cem, Rouen. P3-N of 692, this was the first loss reported from 692 Sqn since forming in Gravely on 1 January 1944.(BCL) It would still be interesting to know where/when &amp; how this Mossie was brought down. I've recently found some very interesting new info on the Mosquito diversion on Berlin on 19/20 February 44; this diversion succeeded in drawing away NJG5 from the Main Force effort against Leipzig on this night. (Theo Boiten) No info on crash location however crew buried St.Sever Cemetery Extension, Rouen, Seine &amp; Maritime, France. (http://www.rafcommands.com/forum/showthread.php?p=5573&amp;highlight=Mosquito#post5573) 19/20 February Serial Range DZ515 - DZ559. 45 Mosquito B.Mk1V. Powered by Merlin 21/23 engines. Part of a batch of 250 (except for 4 conv.to PR.Mk.V111 and four conv.to NFXV) delivered by De Havilland (Hatfield). DZ612 was the first loss reported from 692 Sqdn since forming at Graveley 1Jan44. Airborne 0105 20Feb44 from Graveley. Cause of loss and crash-site not established. Both are buried in the extension to St-Sever Cemetery at Rouen. F/L W.Thomas DFC KIA f/O J.L.Munby DFC KIA (Chorley via Lost Bombers) Missing (Berlin) 20.2.44 (Air Britain Serials)"/>
    <x v="3"/>
    <x v="4"/>
    <m/>
    <m/>
    <x v="3"/>
    <m/>
    <m/>
    <n v="2"/>
    <x v="29"/>
    <x v="0"/>
    <n v="1"/>
    <s v="Front-Line"/>
    <x v="66"/>
    <x v="0"/>
    <n v="2"/>
  </r>
  <r>
    <n v="7638"/>
    <s v="MM277"/>
    <x v="18"/>
    <s v="140/400"/>
    <x v="0"/>
    <x v="0"/>
    <n v="20"/>
    <s v="February"/>
    <x v="5"/>
    <s v="20 February 1944"/>
    <x v="0"/>
    <s v="Flaps raised on overshoot crashed Odiham 20.2.44 DBF (Air Britain Serials) 20.02.44 400 Sqn. MM277 Overshot Odiham aerodrome, went round again and crashed, killing 2. (Mosquito Crash Log)"/>
    <x v="2"/>
    <x v="3"/>
    <s v="Overshot"/>
    <m/>
    <x v="2"/>
    <m/>
    <m/>
    <n v="2"/>
    <x v="29"/>
    <x v="0"/>
    <n v="1"/>
    <s v="Front-Line"/>
    <x v="67"/>
    <x v="0"/>
    <n v="2"/>
  </r>
  <r>
    <n v="958"/>
    <s v="LR273"/>
    <x v="12"/>
    <s v="613/13OTU"/>
    <x v="0"/>
    <x v="7"/>
    <n v="21"/>
    <s v="February"/>
    <x v="5"/>
    <s v="21 February 1944"/>
    <x v="0"/>
    <s v="Engine cut bellylanded in field Stratton Audley Oxon. 21.2.44 to 4602M (Air Britain Serials) 21.02.44 13 OTU. LR273 Force landed after port engine failed on take-off at Oldsfield Farm, near Stratton Audley, Oxon. Crew safe. (Mosquito Crash Log)"/>
    <x v="2"/>
    <x v="2"/>
    <s v="Engine failure"/>
    <m/>
    <x v="2"/>
    <m/>
    <m/>
    <n v="2"/>
    <x v="29"/>
    <x v="0"/>
    <n v="1"/>
    <s v="Support Unit"/>
    <x v="39"/>
    <x v="0"/>
    <n v="2"/>
  </r>
  <r>
    <n v="4532"/>
    <s v="MM253"/>
    <x v="14"/>
    <n v="684"/>
    <x v="3"/>
    <x v="0"/>
    <n v="21"/>
    <s v="February"/>
    <x v="5"/>
    <s v="21 February 1944"/>
    <x v="0"/>
    <s v="Lost power on take-off swung and u/c collapsed Dum Dum 21.2.44 (Air Britain Serials)"/>
    <x v="2"/>
    <x v="3"/>
    <s v="Engine failure"/>
    <m/>
    <x v="2"/>
    <m/>
    <m/>
    <n v="2"/>
    <x v="29"/>
    <x v="0"/>
    <n v="1"/>
    <s v="Front-Line"/>
    <x v="50"/>
    <x v="0"/>
    <n v="1"/>
  </r>
  <r>
    <n v="6733"/>
    <s v="MM401"/>
    <x v="12"/>
    <n v="464"/>
    <x v="0"/>
    <x v="16"/>
    <n v="21"/>
    <s v="February"/>
    <x v="5"/>
    <s v="21 February 1944"/>
    <x v="0"/>
    <s v="02.1944 raid on V1 launch site 464 from hit by 40mm shells, starboard wing and fuselage damaged, on landing undercarriage collapses and plane written off. at Friston airfield, Sussex (MIAS). F/O G Oxlade ok, F/L D Shanks ok, Served with 464 Sqn, under RAF control 2/44 to 21/2/44 Coded SB-J. w/o on landing after only one month's service. (Brian Fillery's website) Damaged by flak attacking V-1 site in Pas de Calais 21.2.44 SOC (Air Britain Serials)"/>
    <x v="1"/>
    <x v="1"/>
    <m/>
    <m/>
    <x v="1"/>
    <m/>
    <m/>
    <n v="2"/>
    <x v="29"/>
    <x v="0"/>
    <n v="1"/>
    <s v="Front-Line"/>
    <x v="46"/>
    <x v="0"/>
    <n v="1"/>
  </r>
  <r>
    <n v="7145"/>
    <s v="HK367"/>
    <x v="17"/>
    <n v="488"/>
    <x v="0"/>
    <x v="2"/>
    <n v="21"/>
    <s v="February"/>
    <x v="5"/>
    <s v="21/22 February 1944"/>
    <x v="1"/>
    <s v="22.02.1944 Interception Patrol 488 from Bradwell Bay crashed. at Blackwater near Bradwell Bay, unknown location (FCL). P/O TR Riwai +, F/S I Clark +, Pilot was Maori, no further info CLARK, Flt Sgt Ian, NZ425491, RNZAF - Mosquito Navigator 488 Sqn, RNZAF - 21 Feb 1944 (Age 24); England. RIWAI, Fg Off Tohunga Richard, NZ421764, RNZAF - Mosquito Pilot 488 Sqn, RNZAF - 21 Feb 1944 (Age 25); England. (NZFPM) Crashed on night take-off 1m NE of Bradwell Bay 22.2.44 (Air Britain Serials) 21.02.44. 488 Sqn. HK367 Crashed on take-off on mud flats one mile N.E. of Bradwell Bay. Two killed. (Mosquito Crash Log) Hit coastal defences on a scramble (https://broodyswar.files.wordpress.com/2014/09/casualties.jpg)"/>
    <x v="2"/>
    <x v="7"/>
    <s v="Crashed on takeoff"/>
    <m/>
    <x v="2"/>
    <m/>
    <m/>
    <n v="2"/>
    <x v="29"/>
    <x v="0"/>
    <n v="1"/>
    <s v="Front-Line"/>
    <x v="42"/>
    <x v="2"/>
    <n v="1"/>
  </r>
  <r>
    <n v="4453"/>
    <s v="HX968"/>
    <x v="12"/>
    <n v="605"/>
    <x v="0"/>
    <x v="5"/>
    <n v="21"/>
    <s v="February"/>
    <x v="5"/>
    <s v="21/22 February 1944"/>
    <x v="1"/>
    <s v="22.02.1944 Intruder sortie 605 to Dinard and Avranches from Bradwell Bay . Lost without trace (FCL). F/L RC Pickering +, F/O EJ Edwards +, Both buried in Cherbourg Old Communal Cem 21/22 February 1944 (FCWDv4) Missing (Cherbourg) 22.2.44 (Air Britain Serials)"/>
    <x v="3"/>
    <x v="4"/>
    <m/>
    <m/>
    <x v="3"/>
    <m/>
    <m/>
    <n v="2"/>
    <x v="29"/>
    <x v="0"/>
    <n v="1"/>
    <s v="Front-Line"/>
    <x v="22"/>
    <x v="0"/>
    <n v="1"/>
  </r>
  <r>
    <n v="1221"/>
    <s v="HP917"/>
    <x v="12"/>
    <s v="301FTU/Med"/>
    <x v="1"/>
    <x v="5"/>
    <n v="22"/>
    <s v="February"/>
    <x v="5"/>
    <s v="22 February 1944"/>
    <x v="0"/>
    <s v="DBR in accident 22.2.44 (Air Britain Serials)"/>
    <x v="2"/>
    <x v="3"/>
    <s v="Not stated"/>
    <m/>
    <x v="2"/>
    <m/>
    <m/>
    <n v="2"/>
    <x v="29"/>
    <x v="0"/>
    <n v="1"/>
    <s v="Front-Line"/>
    <x v="68"/>
    <x v="3"/>
    <n v="2"/>
  </r>
  <r>
    <n v="1895"/>
    <s v="LR289"/>
    <x v="12"/>
    <s v="305/613/305"/>
    <x v="0"/>
    <x v="16"/>
    <n v="22"/>
    <s v="February"/>
    <x v="5"/>
    <s v="22 February 1944"/>
    <x v="0"/>
    <s v="Crashed presumed after wing broke off 1m NNE of Herriard Hants. 22.2.44 (Air Britain Serials) 22.02.44 305 Sqn. LR289 Aircraft believed to have suffered structural failure of the wing, and crashed one mile N.N.E. of Herriard, Hants., killing the crew. (Mosquito Crash Log)  For unknown reasons crashed during landing run and training flight at RAF  Heniard. Lost  were F/Sgt Szarek and F/Lt E.Ostrowski.(http://www.polishsquadronsremembered.com/305/305_losses.html)"/>
    <x v="2"/>
    <x v="3"/>
    <s v="Broke up"/>
    <m/>
    <x v="2"/>
    <m/>
    <m/>
    <n v="2"/>
    <x v="29"/>
    <x v="0"/>
    <n v="1"/>
    <s v="Front-Line"/>
    <x v="60"/>
    <x v="0"/>
    <n v="3"/>
  </r>
  <r>
    <n v="181"/>
    <s v="W4061"/>
    <x v="9"/>
    <s v="1PRU/540/8OTU/8OTU"/>
    <x v="0"/>
    <x v="7"/>
    <n v="22"/>
    <s v="February"/>
    <x v="5"/>
    <s v="22 February 1944"/>
    <x v="0"/>
    <s v="Long Range Engine cut on take-off and wing hit ground nosed over Dyea 22.2.44 DBR (Air Britain Serials) 22.02.44 8 MTU. W4061 Engine cut on take-off from Dyce aerodrome, pilot attempted to reach ploughed field, aircraft nosed over. Crew safe. (Mosquito Crash Log)"/>
    <x v="2"/>
    <x v="2"/>
    <s v="Engine failure"/>
    <m/>
    <x v="2"/>
    <m/>
    <m/>
    <n v="2"/>
    <x v="29"/>
    <x v="0"/>
    <n v="1"/>
    <s v="Support Unit"/>
    <x v="37"/>
    <x v="0"/>
    <n v="4"/>
  </r>
  <r>
    <n v="5569"/>
    <s v="HK371"/>
    <x v="17"/>
    <n v="29"/>
    <x v="0"/>
    <x v="2"/>
    <n v="22"/>
    <s v="February"/>
    <x v="5"/>
    <s v="22/23 February 1944"/>
    <x v="1"/>
    <s v="23.02.1944 Interception patrol 29 to over channel from Ford Lost without trace. Lost without trace (FCL). W/C REX Mack +, F/L BC Townsin +, no further info 22/23 February 1944 (FCWDv4) Missing from interception over Channel 23.2.44 (Air Britain Serials)   MH - Was this friendly fire? An 85 Squadron aircraft claimed an Me 410 shot down over  the channel, however according to http://aircrewremembered.com/hedgecoe-edward.html , no Me 410 was lost that night."/>
    <x v="3"/>
    <x v="4"/>
    <m/>
    <m/>
    <x v="3"/>
    <m/>
    <m/>
    <n v="2"/>
    <x v="29"/>
    <x v="0"/>
    <n v="1"/>
    <s v="Front-Line"/>
    <x v="31"/>
    <x v="2"/>
    <n v="1"/>
  </r>
  <r>
    <n v="3415"/>
    <s v="HP911"/>
    <x v="12"/>
    <n v="333"/>
    <x v="0"/>
    <x v="12"/>
    <n v="23"/>
    <s v="February"/>
    <x v="5"/>
    <s v="23 February 1944"/>
    <x v="0"/>
    <s v="Aircraft 3-L of 333 Sqn. Fnr. Andreas Hofgaard Wyller (+) &amp; Fnr. Bård Karl Benjaminsen (+) Cra/s distance Jærens Rev -Lista, Rogaland FTR Leuchars Fw 190 (http://www.luftwaffe.no/Table2.htm) Quotation from the German information agency for this day reads: &quot;At mid-day today British Mosquito aircraft attacked a formation of German bombers which was escorted by fighters off Stavanger. A violent air battle took place and the British aircraft was attacked from the rear and shot down in flames.&quot; (Squadron ORB). The Mosquito aircraft was on a recce mission on the Norwegian coast whenhit met a German ju 88 plane near Egersund and was according to German reports involved in air combat between 12:41 and 13:06. The Ju 88 plane was shot down, but not claimed because the Mosquito also went down in the sea and both crewmembers were killed without no trace found afterwards. (http://www.rafandluftwaffe.info/lists/raf1b.htm) Missing 23.2.44 (Air Britain Serials)"/>
    <x v="0"/>
    <x v="5"/>
    <s v="JG 5"/>
    <s v="JG 5"/>
    <x v="0"/>
    <s v="unk"/>
    <m/>
    <n v="2"/>
    <x v="29"/>
    <x v="0"/>
    <n v="1"/>
    <s v="Front-Line"/>
    <x v="28"/>
    <x v="3"/>
    <n v="1"/>
  </r>
  <r>
    <n v="1239"/>
    <s v="W4075"/>
    <x v="7"/>
    <s v="Cv III/105/1655MTU"/>
    <x v="0"/>
    <x v="7"/>
    <n v="23"/>
    <s v="February"/>
    <x v="5"/>
    <s v="23 February 1944"/>
    <x v="0"/>
    <s v="SOC 23.2.44 (Air Britain Serials)"/>
    <x v="4"/>
    <x v="3"/>
    <m/>
    <m/>
    <x v="2"/>
    <m/>
    <m/>
    <n v="2"/>
    <x v="29"/>
    <x v="0"/>
    <n v="1"/>
    <s v="Support Unit"/>
    <x v="12"/>
    <x v="0"/>
    <n v="3"/>
  </r>
  <r>
    <n v="6658"/>
    <s v="LR343"/>
    <x v="12"/>
    <n v="487"/>
    <x v="0"/>
    <x v="16"/>
    <n v="24"/>
    <s v="February"/>
    <x v="5"/>
    <s v="24 February 1944"/>
    <x v="0"/>
    <s v="25/2/44 LR343 FBVI To 487 sqdn 6/1/44. Repaired in works at Hatfield from 30/1/44 until 2/2/44. On 25/2/44 Flt Lt Paine crashed 2 miles north of Nuthampstead after he lost control in a dive and the aircraft broke up. (Mike Packham on www.mossie.org) Excerpt from my triogy 'For Your Tomorrow - A record of New Zealanders who have died while serving with the RNZAF and Allied Air Services since 1915' (Volume Two: Fates 1943-1998):-_x000a__x000a_Thu 24 Feb 1944_x000a_ALLIED EXPEDITIONARY AIR FORCE_x000a_Night flying test_x000a_487 Squadron, RNZAF (Hunsdon, Hertfordshire - 140 Airfield HQ, 2 Group, 2nd Tactical Air Force)_x000a_Mosquito FB.VI LR343 - broke-up in the air and crashed 2 miles north of Nuthampstead, 13 miles north of Hunsdon at 1430. The two crew are buried at Brookwood, Woking, Surrey._x000a_Pilot: NZ42446 Plt Off Raymond George Cuthbert PAYNE, RNZAF - Age 27. 448hrs. 12 ops._x000a_Navigator: NZ415341 Fg Off John Dunch McMILLAN, RNZAF - Age 26. 415hrs. 10 ops._x000a__x000a_I have since established that 1430 was actually the take off time, the aircraft crashing at 1446. The Court of Inquiry noted that this was the second Mosquito to disintegrate in mid-air within two days. Night Flying Test (Errol Martyn on RAF Commands Forum: http://www.rafcommands.com/forum/showthread.php?t=1656) Adding a note to Mark's comment, the aircraft was indeed coded EG-Z according to my father's logbook. He flew it on 7 occasions in the months of January and February of 1944. _x000a__x000a_Rob Baker (http://www.mossie.org/forum/read.php?1,4018) Broke up in air 2m N of Nuthampstead Cambs. 24.2.44 (Air Britain Serials) 24.02.44 487 Sqn. LR343 Aircraft broke up in the air two miles north of Nut Hampstead. Cambs, possibly due to too great a load after loss of control, and caught fire on the ground. (Mosquito Crash Log)"/>
    <x v="2"/>
    <x v="3"/>
    <s v="Broke up"/>
    <m/>
    <x v="2"/>
    <m/>
    <m/>
    <n v="2"/>
    <x v="29"/>
    <x v="0"/>
    <n v="1"/>
    <s v="Front-Line"/>
    <x v="47"/>
    <x v="0"/>
    <n v="1"/>
  </r>
  <r>
    <n v="6738"/>
    <s v="MM405"/>
    <x v="12"/>
    <n v="464"/>
    <x v="0"/>
    <x v="16"/>
    <n v="24"/>
    <s v="February"/>
    <x v="5"/>
    <s v="24 February 1944"/>
    <x v="0"/>
    <s v="Served with 464 Sqn, under RAF control 2/44. (Brian Fillery's website) MM405 - 24 Feb. 44 , Sq 464 : F/O Chambers , Sgt Bolder. MM 405 of Sq 464 is the one crashed in a wood at Croixdalle , 20 km south-east Dieppe , Normandy. Both airmen F.Chambers and C.Bolder now lay in CWGC cemetary at Grancourt. Coded SB-R when lost (2nd TAF) 5km SW of Londinierres. (http://www.footnote.com/viewer.php?image=38654062&amp;query=cherbourg%20sea&amp;words=cherbourg%7Csea#38649431) Hit by blast attacking V-1 site and crashed in wood 24.2.44 (Air Britain Serials) Shot down by 15./Fliegerregiment 93 (Gebhard Aders)."/>
    <x v="0"/>
    <x v="1"/>
    <m/>
    <m/>
    <x v="4"/>
    <m/>
    <m/>
    <n v="2"/>
    <x v="29"/>
    <x v="0"/>
    <n v="1"/>
    <s v="Front-Line"/>
    <x v="46"/>
    <x v="0"/>
    <n v="1"/>
  </r>
  <r>
    <n v="2461"/>
    <s v="HJ943"/>
    <x v="2"/>
    <s v="456/141/456/141"/>
    <x v="0"/>
    <x v="17"/>
    <n v="24"/>
    <s v="February"/>
    <x v="5"/>
    <s v="24/25 February 1944"/>
    <x v="1"/>
    <s v="24.02.1944 1758 141 Bomber Support from West Raynham engaged enemy A/C over Heligoland, broke off due to engine trouble, returning to base at 3000ft remaining engine failed, crashed at Garrelsweer (Groningen), 17km NE Groningen (BCL). P/O DB Snape RAAF +, F/O ICH Fowler RCAF pow, Snape rests in Loppersum General Cem 24/25 February 1944 (FCWDv4) According to a statement by Fowler in Snape's casualty file, Fowler was ordered to abandon and did so, but next day was shown Snape's body. Snape's parachute was unopened. (www.naa.gov.au) Crashed 2148 (1944 sec_tcm5-7285) Missing from night intruder mission 25.2.44 (Air Britain Serials)"/>
    <x v="0"/>
    <x v="8"/>
    <m/>
    <m/>
    <x v="4"/>
    <m/>
    <m/>
    <n v="2"/>
    <x v="29"/>
    <x v="0"/>
    <n v="1"/>
    <s v="Front-Line"/>
    <x v="45"/>
    <x v="2"/>
    <n v="4"/>
  </r>
  <r>
    <n v="523"/>
    <s v="HX949"/>
    <x v="12"/>
    <s v="464/487"/>
    <x v="0"/>
    <x v="16"/>
    <n v="24"/>
    <s v="February"/>
    <x v="5"/>
    <s v="24/25 February 1944"/>
    <x v="1"/>
    <s v="Served with 464 Sqn, under RAF control 9/43 Coded SB-X. (Brian Fillery's website). Flying Officer Peter Roy Mitchell, 152847, Royal Air Force (V.R.) 487 Squadron (RNZ Air Force). 487 Squadron flew Mosquitos from Hunsden. Died: 24th February 1944, age 23. Husband of Florence Josephine Mitchell of 5 The Limes, Sawston Hevenlee War Cemetery, Belgium, in joint grave, Plot 2, Row J, Grave 6. Whilst navigating a Mosquito aircraft on a night intruder operation, was shot down over Namur, Belgium. Peter, an only son, was born in New Brunswick, Canada and came to Britain when he was four years old. (http://www.roll-of-honour.com/Cambridgeshire/Sawston.html) MITCHELL, PETER ROY Flying Officer (Nav./W.Op.) 152847 24/02/1944 23 Royal Air Force Volunteer Reserve United Kingdom Joint grave 2. J. 6. HEVERLEE WAR CEMETERY (www.cwgc.org) 24/2/44 HX949 FBVI. To 487 sqdn 5/2/44. On 24/2/44 F/O E H Barbet (RCAF) and F/O P R Mitchell failed to return from operations to St Trond. Crew buried in Heverlee War Cemetery, Leuven, Vlaams Brabant, Belgium. (Mike Packham on www.mossie.org) 24/25 February 1944 (FCWDv4) Coded EG-A when lost (2nd TAF) The Mosquito HX949/EG-A of F/O Barbet (RCAF) and F/O Mitchell (RAF) crashed at Moustier-sur-Sambre at about 21.00 h and destroyed 7 houses in this city. One civilian occupant was killed and 5 wounded. (Régis Decobeck on RAF Commands Forum) see Less Allison in het book &quot;They Shall Grow Not Old&quot;. Missing on night intruder to St.Trond 26.2.44 (Air Britain Serials)"/>
    <x v="3"/>
    <x v="4"/>
    <m/>
    <m/>
    <x v="3"/>
    <m/>
    <m/>
    <n v="2"/>
    <x v="29"/>
    <x v="0"/>
    <n v="1"/>
    <s v="Front-Line"/>
    <x v="47"/>
    <x v="0"/>
    <n v="2"/>
  </r>
  <r>
    <n v="6058"/>
    <s v="DZ247"/>
    <x v="2"/>
    <s v="456/239"/>
    <x v="0"/>
    <x v="2"/>
    <n v="25"/>
    <s v="February"/>
    <x v="5"/>
    <s v="25/26 February 1944"/>
    <x v="1"/>
    <s v="26.02.1944 2104 239 Bomber Support from West Raynham on return to base. 1mile S Wellingham, 9miles NNW of Swaffham, Norfolk (BCL). F/O N Munro +, F/O AR Hurley inj, Munro died from inj in No 53 Mobile Field Hospital near Weasenham 25/26 February 1944 (FCWDv4) &quot;Serial Range DZ228 - DZ272. 45 Mosquito F.Mk11. Powered by Merlin 21/22 engines. Part of a batch of 70 including DZ302 conv.to NF.X11. Delivered by De Havilland (Hatfield) between 12Oct42 and 30Dec42. . DZ247 was one of two 239 Sqdn Mosquitoes lost on this operation. See: DZ270. Airborne 2104 25Feb44 from West Raynham. Crashed on return to base, at Manor House, 1 mile S of Wellingham, 9 miles NNW of Swaffham, Norfolk. F/O Hurley died from his injuries in No.53 Mobile Field Hospital at nearby Weasenham. F/O N.Munro KIA F/O A.R.Hurley Inj (Chorley via Lost Bombers) Flew into ground 1m S of Wellingham Norfolk 26.2.44 (Air Britain Serials) 26.02.44 239 Sqn. DZ247 Aircraft was returning from operations when it crashed one mile south of Wellingham, Norfolk, probably after hitting a tree and catching fire. Crew killed. (Mosquito Crash Log)"/>
    <x v="2"/>
    <x v="7"/>
    <s v="Terrain"/>
    <m/>
    <x v="2"/>
    <m/>
    <m/>
    <n v="2"/>
    <x v="29"/>
    <x v="0"/>
    <n v="1"/>
    <s v="Front-Line"/>
    <x v="63"/>
    <x v="0"/>
    <n v="2"/>
  </r>
  <r>
    <n v="2274"/>
    <s v="DZ270"/>
    <x v="2"/>
    <s v="307/141/239"/>
    <x v="0"/>
    <x v="17"/>
    <n v="25"/>
    <s v="February"/>
    <x v="5"/>
    <s v="25/26 February 1944"/>
    <x v="1"/>
    <s v="26.02.1944 2134 239 Bomber Support from West Raynham presumed lost over sea. Lost without trace (BCL). F/O EA Knight +, F/O DP Doyle +, Knight buried in Thorpe Acre (All Saints) Churchyard at Loughborough Tex Knight and Paddy Doyle (The Mossie Number 2) Serial Range DZ228 - DZ272. 45 Mosquito F.Mk11. Powered by Merlin 21/22 engines. Part of a batch of 70 including DZ302 conv.to NF.Mk11. Delivered by De Havilland (Hatfield) between 12Oct42 and 30Dec42. DZ270 was one of two 239 Sqdn Mosquitoes lost on this operation. See: DZ247. Airborne 2134 25Feb44 from West Raynham. This aircraft is presumed lost in the sea without any evidence to support the presumption. F/O Knight is buried in Thorpe Acre (All Sainta) Churchyard at Loughborough; F/O Doyle is commemorated on Panel 205 of the Runnymede Memorial. F/O E.A.Knight KIA F/O D.P.Doyle KIA (Chorley via Lost Bombers) MH - Was this friendly fire? Ju 188 claimed by 25 Squadron 10 miles off Yarmouth, not far from West Raynham) Missing from bomber support mission to Augsburg 25.2.44 (Air Britain Serials)"/>
    <x v="0"/>
    <x v="14"/>
    <s v="Mosquito"/>
    <m/>
    <x v="4"/>
    <m/>
    <m/>
    <n v="2"/>
    <x v="29"/>
    <x v="0"/>
    <n v="1"/>
    <s v="Front-Line"/>
    <x v="63"/>
    <x v="0"/>
    <n v="3"/>
  </r>
  <r>
    <n v="1576"/>
    <s v="DZ707"/>
    <x v="2"/>
    <s v="151/307/157"/>
    <x v="0"/>
    <x v="2"/>
    <n v="26"/>
    <s v="February"/>
    <x v="5"/>
    <s v="26 February 1944"/>
    <x v="0"/>
    <s v="Wing Commander J A Mackie, the Commanding Officer of No. 157 Squadron RAF, with a Czech RAF doctor and a member of the crash crew, make a frantic attempt to rescue the pilot and observer of a burning De Havilland Mosquito at Predannack, Cornwall, after it caught fire over the airfield and crashed from 200 feet following a practice flight. The Station Padre, Squadron Leader Brown, can also be seen rendering assistance on the right. While firemen covered the aircraft with foam the officers tried to release the trapped fliers, but they found that, in the crash, the observer had been thrown across the pilot and it was difficult to get at their harnesses in the excessive heat. They were eventually cut free by another medical officer. The observer, Flying Officer Scobie, survived though badly injured, but the pilot, Flying Officer J L Clifton, was killed. (IWM photo collection, Photo No.: CH 18732) 26/02/1944 de Havilland Mosquito Mark II DZ707 of 157 Squadron based at RAF Predannack dived to port from 200 feet and crashed at Predannack Aerodrome. (http://www.rafdavidstowmoor.org/pages/crash_log/crashlog44.htm) Crashed on approach Predannack 26.2.44 (Air Britain Serials) 26.02.44 157 Sqn. DZ707 Aircraft dived to port from 200feet and crashed at Predannack. (Mosquito Crash Log)"/>
    <x v="2"/>
    <x v="3"/>
    <s v="Dived into ground"/>
    <m/>
    <x v="2"/>
    <m/>
    <m/>
    <n v="2"/>
    <x v="29"/>
    <x v="0"/>
    <n v="1"/>
    <s v="Front-Line"/>
    <x v="3"/>
    <x v="0"/>
    <n v="3"/>
  </r>
  <r>
    <n v="6587"/>
    <s v="HJ999"/>
    <x v="10"/>
    <m/>
    <x v="2"/>
    <x v="9"/>
    <n v="26"/>
    <s v="February"/>
    <x v="5"/>
    <s v="26 February 1944"/>
    <x v="0"/>
    <s v="To RCAF 26.2.44 (Air Britain Serials)"/>
    <x v="5"/>
    <x v="3"/>
    <m/>
    <m/>
    <x v="2"/>
    <m/>
    <m/>
    <n v="2"/>
    <x v="29"/>
    <x v="0"/>
    <n v="1"/>
    <s v="Support Unit"/>
    <x v="17"/>
    <x v="2"/>
    <n v="1"/>
  </r>
  <r>
    <n v="4210"/>
    <s v="DZ312"/>
    <x v="4"/>
    <s v="105/1655MTU"/>
    <x v="0"/>
    <x v="7"/>
    <n v="26"/>
    <s v="February"/>
    <x v="5"/>
    <s v="26/27 February 1944"/>
    <x v="1"/>
    <s v="MH - should this be DK312? Apparently not: 1655 MTU 25/02/1944 Training DZ312 Mosquito IV T/o 2300 Marham for a night navigation detail. Returned to base circa 0130, low cloud, down to 400 feet. Broke through overcast and hit ground near Stradsett, three miles ENE of Downham Market, Norfolk and disintegrated. F/O M JTaylor 30 404965 CAMBRIDGE CITY CEMETERY 2651591, F/O G WMander DFC 22 148461 BINGLEY CEMETERY 2406595 (http://www.156squadron.com/display_newpff_roll.asp?ID=1655%20MTU) Flew into ground out of cloud at night Stradlett Norfolk 26.2.44 (Air Britain Serials) 26.02.44 1655MTU. DZ312 Aircraft hit ground at shallow angle at Stradsett, Norfolk, killing two. (Mosquito Crash Log)"/>
    <x v="2"/>
    <x v="2"/>
    <s v="Weather"/>
    <m/>
    <x v="2"/>
    <m/>
    <m/>
    <n v="2"/>
    <x v="29"/>
    <x v="0"/>
    <n v="1"/>
    <s v="Support Unit"/>
    <x v="12"/>
    <x v="0"/>
    <n v="2"/>
  </r>
  <r>
    <n v="135"/>
    <s v="LR516"/>
    <x v="10"/>
    <s v="USAAF"/>
    <x v="0"/>
    <x v="4"/>
    <n v="27"/>
    <s v="February"/>
    <x v="5"/>
    <s v="27 February 1944"/>
    <x v="0"/>
    <s v="50FS 55FG, 8th Air Force. Pilot Doherty, George C. Take Off Accident at Nuthampstead/Sta 131. Category 5 damage, 27 February 1944. (http://www.aviationarchaeology.com)16129 To USAAF 21.1.44 (Air Britain Serials) http://www.americanairmuseum.com/person?search=Emmel&amp;civilian=&amp;airforce=&amp;group_category=&amp;group=&amp;az= says pilot was Oliver Emmel."/>
    <x v="2"/>
    <x v="3"/>
    <s v="Crashed on takeoff"/>
    <m/>
    <x v="2"/>
    <m/>
    <m/>
    <n v="2"/>
    <x v="29"/>
    <x v="0"/>
    <n v="1"/>
    <s v="Front-Line"/>
    <x v="33"/>
    <x v="2"/>
    <n v="1"/>
  </r>
  <r>
    <n v="6739"/>
    <s v="HP926"/>
    <x v="12"/>
    <n v="464"/>
    <x v="0"/>
    <x v="16"/>
    <n v="28"/>
    <s v="February"/>
    <x v="5"/>
    <s v="28 February 1944"/>
    <x v="0"/>
    <s v="Coded SB-C, crew OK (2nd TAF) Damaged by flak over Pas de Calais and abandoned off Kent coast 28.2.44 (Air Britain Serials)"/>
    <x v="1"/>
    <x v="1"/>
    <m/>
    <m/>
    <x v="1"/>
    <m/>
    <m/>
    <n v="2"/>
    <x v="29"/>
    <x v="0"/>
    <n v="1"/>
    <s v="Front-Line"/>
    <x v="46"/>
    <x v="3"/>
    <n v="1"/>
  </r>
  <r>
    <n v="1331"/>
    <s v="HX910"/>
    <x v="12"/>
    <s v="85/464/107"/>
    <x v="0"/>
    <x v="16"/>
    <n v="28"/>
    <s v="February"/>
    <x v="5"/>
    <s v="28 February 1944"/>
    <x v="0"/>
    <s v="A De Havilland Mosquito VI HX910 'OM' of 107 Sqn, based at RAF Lasham, Hampshire crashed at 17:30 hours on Monday 28 February 1944, near Penning Down south east of Eastcott. The aircraft flew into the hill during a snowstorm, killing both of the crew (Pilot - FltLt Roy V How, Navigator - FgOff Eric G Renshaw). Both were buried at Brookwood Military Cemetery, Surrey. At the time of the crash, the aircraft was engaged in a cross-country exercise. The squadron had been flying the American 'Boston' aircraft until January, when they converted to the Mosquito. The squadron was working-up on the new aircraft prior to their first operation on 15 March. Priority targets at the time were German rocket and Flying Bomb sites (V1 &amp; V2) and 107 Squadron had been tasked with destroying them, The Squadron record book records &quot;The loss of these two officers is felt deeply, they were pleasant colleagues and valued friends&quot;. http://www.communigate.co.uk/wilts/wiltshistoricalmilitarysociety/page5.phtml Flew into ground in blizzard 1m S of Eastcote Easterton Wilts. 28.2.44 (Air Britain Serials) 28.02.44 107 Sqn. HX91O Aircraft flew into ground during snowstorm one mile south of Eastcote Easterton, Wilts. - (Mosquito Crash Log)"/>
    <x v="2"/>
    <x v="2"/>
    <s v="Weather"/>
    <m/>
    <x v="2"/>
    <m/>
    <m/>
    <n v="2"/>
    <x v="29"/>
    <x v="0"/>
    <n v="1"/>
    <s v="Front-Line"/>
    <x v="57"/>
    <x v="0"/>
    <n v="3"/>
  </r>
  <r>
    <n v="2044"/>
    <s v="HK453"/>
    <x v="17"/>
    <s v="301FTU/256"/>
    <x v="1"/>
    <x v="2"/>
    <n v="29"/>
    <s v="February"/>
    <x v="5"/>
    <s v="29 February 1944"/>
    <x v="0"/>
    <s v="SOC 29.2.44 (Air Britain Serials)"/>
    <x v="4"/>
    <x v="3"/>
    <m/>
    <m/>
    <x v="2"/>
    <m/>
    <m/>
    <n v="2"/>
    <x v="29"/>
    <x v="0"/>
    <n v="1"/>
    <s v="Front-Line"/>
    <x v="32"/>
    <x v="2"/>
    <n v="2"/>
  </r>
  <r>
    <n v="6740"/>
    <s v="LR389"/>
    <x v="12"/>
    <n v="464"/>
    <x v="0"/>
    <x v="16"/>
    <n v="29"/>
    <s v="February"/>
    <x v="5"/>
    <s v="29 February 1944"/>
    <x v="0"/>
    <s v="Served with 464 Sqn, under RAF control 10/43 to 28/2/44 Coded SB-Z. Crash during Snow Storm in France. Flt C. Timson &amp; FSgt P.Edwards Killed (Brian Fillery's website) LR389 - 29 Feb. 44 , Sq 464 : F/O Timson , Sgt Edwards. Crews were at first buried in a field at St Riquier-es-Plains , later reburied in the CWGC cemetary at Grancourt. Shot down by flak (FCWDv4) Coded SB-D when lost due to weather, last seen at French coast after Noball operation. (2nd TAF) Missing from attack on V-1 site Pas de Calais 29.2.44 (Air Britain Serials) It would seem that bad weather probably caused or contributed to the loss of the two crews. They encountered severe snowstorms and heavy icing on crossing the French coast after taking off from Hunsdon at about 09.45. F/O Timson and Sgt Edwards of 464 Sqn were last seen in cloud near the enemy coastTimson and Edwards are buried at Grandcourt War Cemetery,  (http://www.rafcommands.com/forum/showthread.php?11714-Mosquito-Casualties-Ramrod-600-29-February-1944)"/>
    <x v="0"/>
    <x v="8"/>
    <m/>
    <m/>
    <x v="4"/>
    <m/>
    <m/>
    <n v="2"/>
    <x v="29"/>
    <x v="0"/>
    <n v="1"/>
    <s v="Front-Line"/>
    <x v="46"/>
    <x v="0"/>
    <n v="1"/>
  </r>
  <r>
    <n v="3746"/>
    <s v="LR403"/>
    <x v="12"/>
    <n v="21"/>
    <x v="0"/>
    <x v="16"/>
    <n v="29"/>
    <s v="February"/>
    <x v="5"/>
    <s v="29 February 1944"/>
    <x v="0"/>
    <s v="LR403 YH-U W/C Dale/ F/O Gabites on Amiens prison raid (http://www.mossie.org/forum/read.php?1,4758) Shot down by flak (FCWDv4) Last seen east of Eurville, F/O R.W. Offler and P/O A .C.J. Mango killed (2nd TAF) Missing from attack on V-1 site Ballyville 29.2.44 (Air Britain Serials) F/O Offler and F/O Mango of 21 Sqn were last seen at 3000ft in a snowstorm one and a half mile east of Eurville. Offler and Mango are commemorated on the Runnymede Memorial.(http://www.rafcommands.com/forum/showthread.php?11714-Mosquito-Casualties-Ramrod-600-29-February-1944) "/>
    <x v="0"/>
    <x v="1"/>
    <m/>
    <m/>
    <x v="1"/>
    <m/>
    <m/>
    <n v="2"/>
    <x v="29"/>
    <x v="0"/>
    <n v="1"/>
    <s v="Front-Line"/>
    <x v="48"/>
    <x v="0"/>
    <n v="1"/>
  </r>
  <r>
    <n v="7425"/>
    <s v="LR466"/>
    <x v="14"/>
    <s v="60 SAAF"/>
    <x v="1"/>
    <x v="0"/>
    <n v="1"/>
    <s v="March"/>
    <x v="5"/>
    <s v="1 March 1944"/>
    <x v="0"/>
    <s v="May have crashed at San Giovanni, according to an Italian website - http://72.14.203.104/search?q=cache:EfuvBXOtW4cJ:www.bombardments.org/aerei/scheda_aereo.php%3FidAereo%3D11+Mosquito+RAF&amp;hl=en&amp;gl=au&amp;ct=clnk&amp;cd=38&amp;lr=lang_it . Missing (Turin) 1.3.44 (Air Britain Serials)  Involved in a fatal accident during an operational mission, after the pilot reported having been lost. (http://www.avcom.co.za/phpBB3/viewtopic.php?f=1&amp;t=72460&amp;start=100) PIlot was Lieutenant Allistair Mack Miller, 205831 V SAAF, remembered on the Alamein Memorial."/>
    <x v="0"/>
    <x v="8"/>
    <m/>
    <m/>
    <x v="4"/>
    <m/>
    <m/>
    <n v="3"/>
    <x v="30"/>
    <x v="0"/>
    <n v="1"/>
    <s v="Front-Line"/>
    <x v="34"/>
    <x v="0"/>
    <n v="1"/>
  </r>
  <r>
    <n v="1885"/>
    <s v="W4050"/>
    <x v="21"/>
    <s v="AAEE/Mkrs/R-R"/>
    <x v="0"/>
    <x v="1"/>
    <n v="1"/>
    <s v="March"/>
    <x v="5"/>
    <s v="1 March 1944"/>
    <x v="2"/>
    <s v="Original prototype code EO234 SOC 18.3.44 Mosquito Museum London (Air Britain Serials)"/>
    <x v="8"/>
    <x v="3"/>
    <m/>
    <m/>
    <x v="2"/>
    <m/>
    <m/>
    <n v="3"/>
    <x v="30"/>
    <x v="0"/>
    <n v="1"/>
    <s v="Support Unit"/>
    <x v="69"/>
    <x v="4"/>
    <n v="3"/>
  </r>
  <r>
    <n v="6156"/>
    <s v="HK455"/>
    <x v="17"/>
    <n v="410"/>
    <x v="0"/>
    <x v="2"/>
    <n v="3"/>
    <s v="March"/>
    <x v="5"/>
    <s v="3 March 1944"/>
    <x v="0"/>
    <s v="Overshot single-engined landing and ran into ditch Castle Camps 3.3.44 (Air Britain Serials) 03.03.44 410 Sqn. HK455 Aircraft in flight when flames issued from port engine which was feathered, overshot on landing at Castle Camps and went into a ditch. (Mosquito Crash Log)"/>
    <x v="2"/>
    <x v="3"/>
    <s v="Engine fire"/>
    <m/>
    <x v="2"/>
    <m/>
    <m/>
    <n v="3"/>
    <x v="30"/>
    <x v="0"/>
    <n v="1"/>
    <s v="Front-Line"/>
    <x v="19"/>
    <x v="2"/>
    <n v="1"/>
  </r>
  <r>
    <n v="4603"/>
    <s v="HP932"/>
    <x v="12"/>
    <s v="15FPP"/>
    <x v="0"/>
    <x v="10"/>
    <n v="3"/>
    <s v="March"/>
    <x v="5"/>
    <s v="3 March 1944"/>
    <x v="0"/>
    <s v="Lang Dora F/O UK 02/03/1944 Maidenhead 15 FPP HP932 Mosquito V1 crashed Lasham on approach – undershot – opened up, climbed to 150’, stalled, spun into the left. Harrington Janice Margaret Flt/Eng UK 02/03/1944 Maidenhead 15 FPP HP932 Mosquito V1 crashed Lasham on approach – undershot – opened up, climbed to 150’, stalled, spun into the left. (http://www.rafcommands.com/dcforum/DCForumID6/17878.html) Stalled on approach Lasham 3.3.44 DBF (Air Britain Serials) Both crew female members of the ATA (http://www.raf-lichfield.co.uk/ATA%20Casualties.htm)"/>
    <x v="2"/>
    <x v="2"/>
    <s v="Undershot"/>
    <m/>
    <x v="2"/>
    <m/>
    <m/>
    <n v="3"/>
    <x v="30"/>
    <x v="0"/>
    <n v="1"/>
    <s v="Support Unit"/>
    <x v="70"/>
    <x v="3"/>
    <n v="1"/>
  </r>
  <r>
    <n v="4812"/>
    <s v="HK464"/>
    <x v="17"/>
    <s v="FIU"/>
    <x v="0"/>
    <x v="2"/>
    <n v="4"/>
    <s v="March"/>
    <x v="5"/>
    <s v="4 March 1944"/>
    <x v="0"/>
    <s v="Engine cut on take-off from Ford crashlanded Goring Hall Sussex 4.3.44 (Air Britain Serials) 04.03.44 FIU. HK464 Force landed at Goring Hall, Goring-on-Sea, Sussex due to starboard engine failure after take-off. (Mosquito Crash Log)"/>
    <x v="2"/>
    <x v="3"/>
    <s v="Engine failure"/>
    <m/>
    <x v="2"/>
    <m/>
    <m/>
    <n v="3"/>
    <x v="30"/>
    <x v="0"/>
    <n v="1"/>
    <s v="Front-Line"/>
    <x v="51"/>
    <x v="2"/>
    <n v="1"/>
  </r>
  <r>
    <n v="3416"/>
    <s v="HP863"/>
    <x v="12"/>
    <n v="333"/>
    <x v="0"/>
    <x v="12"/>
    <n v="4"/>
    <s v="March"/>
    <x v="5"/>
    <s v="4 March 1944"/>
    <x v="0"/>
    <s v="Accident Fnr. Edd Martin Transeth (+) &amp; Sjt. Ragnar Helsing (+) Cra/ area unknown Crew did some compass testing. Aircraft 3-P of 333 Squadron, Leuchars (http://www.luftwaffe.no/Table2.htm) Test involved flying straight and level along a given course and firing a short burst, then returning to base to swing the compass on land. Sortie should have taken half an hour but when the aircraft failed to return, an extensive search was undertaken with aircraft and surface vessels, but nothing was found until wreckage was located the following day. Missing from gunnery exercise over North Sea 4.3.44 (Air Britain Serials)"/>
    <x v="2"/>
    <x v="2"/>
    <s v="Vanished without trace"/>
    <m/>
    <x v="2"/>
    <m/>
    <m/>
    <n v="3"/>
    <x v="30"/>
    <x v="0"/>
    <n v="1"/>
    <s v="Front-Line"/>
    <x v="28"/>
    <x v="3"/>
    <n v="1"/>
  </r>
  <r>
    <n v="354"/>
    <s v="LR471"/>
    <x v="14"/>
    <s v="60 SAAF"/>
    <x v="1"/>
    <x v="0"/>
    <n v="4"/>
    <s v="March"/>
    <x v="5"/>
    <s v="4 March 1944"/>
    <x v="0"/>
    <s v="Missing (Zara - Zadar?) 4.3.44 (Air Britain Serials) Lt Rood, GH.I | Lt Wessels, L.C, On P/R of Yu coast and inland communications, presumably lost through enemy action. MIA"/>
    <x v="3"/>
    <x v="4"/>
    <m/>
    <m/>
    <x v="3"/>
    <m/>
    <m/>
    <n v="3"/>
    <x v="30"/>
    <x v="0"/>
    <n v="1"/>
    <s v="Front-Line"/>
    <x v="34"/>
    <x v="0"/>
    <n v="1"/>
  </r>
  <r>
    <n v="209"/>
    <s v="LR253"/>
    <x v="12"/>
    <s v="301FTU/Med/23"/>
    <x v="1"/>
    <x v="5"/>
    <n v="4"/>
    <s v="March"/>
    <x v="5"/>
    <s v="3/4 March 1944"/>
    <x v="1"/>
    <s v="Missing 4.3.44 (Air Britain Serials) 2/3 March, F/O Crozier and F/S Pownall FTR from the Po Vallley (The Red Eagles)"/>
    <x v="3"/>
    <x v="4"/>
    <m/>
    <m/>
    <x v="3"/>
    <m/>
    <m/>
    <n v="3"/>
    <x v="30"/>
    <x v="0"/>
    <n v="1"/>
    <s v="Front-Line"/>
    <x v="6"/>
    <x v="0"/>
    <n v="3"/>
  </r>
  <r>
    <n v="1586"/>
    <s v="KB119"/>
    <x v="13"/>
    <s v="112 Wg"/>
    <x v="0"/>
    <x v="1"/>
    <n v="9"/>
    <s v="March"/>
    <x v="5"/>
    <s v="9 March 1944"/>
    <x v="0"/>
    <s v="Engine ran rough hit tree in forced landing 2m SSW of Dorval 9.3.44 (Air Britain Serials)"/>
    <x v="9"/>
    <x v="3"/>
    <m/>
    <m/>
    <x v="2"/>
    <m/>
    <m/>
    <n v="3"/>
    <x v="30"/>
    <x v="0"/>
    <n v="1"/>
    <s v="Support Unit"/>
    <x v="71"/>
    <x v="1"/>
    <n v="1"/>
  </r>
  <r>
    <n v="3645"/>
    <s v="HK461"/>
    <x v="17"/>
    <n v="488"/>
    <x v="0"/>
    <x v="2"/>
    <n v="10"/>
    <s v="March"/>
    <x v="5"/>
    <s v="10 March 1944"/>
    <x v="0"/>
    <s v="ANDERSON, Flt Sgt John, NZ415234, RNZAF - Mosquito Pilot 488 Sqn, RNZAF - 11 Mar 1944 (Age 31); England. Anderson was on making his 2nd solo on type, therefore no second crew member. Interestingly, a report on the accident was critical of the fact that the pilot had been posted direct to the squadron from an OTU as qualified on Beaufighters but never having flown a Mossie. (Errol Martyn) Swung on landing hit hedge on attempted overshoot Bradwell Bay 10.3.44 DBF (Air Britain Serials) 10.03.44 488 Sqn. HK461 Aircraft swung on landing and undercarriage collapsed three hundred yards from N.W. perimeter of Bradwell Bay, killing one. (Mosquito Crash Log)"/>
    <x v="2"/>
    <x v="3"/>
    <s v="Swung on landing"/>
    <m/>
    <x v="2"/>
    <m/>
    <m/>
    <n v="3"/>
    <x v="30"/>
    <x v="0"/>
    <n v="1"/>
    <s v="Front-Line"/>
    <x v="42"/>
    <x v="2"/>
    <n v="1"/>
  </r>
  <r>
    <n v="4381"/>
    <s v="LR270"/>
    <x v="12"/>
    <n v="418"/>
    <x v="0"/>
    <x v="5"/>
    <n v="10"/>
    <s v="March"/>
    <x v="5"/>
    <s v="10 March 1944"/>
    <x v="0"/>
    <s v="09.03.1944 Ranger 418 from Bradwell Bay . east of Avranches, unknown location pm (FCL). W/C RJ Bennell DFC AM +, F/O F Shield DFC RAF +, both buried in Lessay (Manche) Cem France Received from No.27 Movements Unit, 3 February 1944; missing in action, 9 March 1944; Wing Commander R.J. Bennell killed. TH-J, letter on list dated 3 February 1944. (Hugh Halliday) Day Ranger sortie (FCWDv4) Missing on day intruder mission to Rennes 10.3.44 (Air Britain Serials)"/>
    <x v="3"/>
    <x v="4"/>
    <m/>
    <m/>
    <x v="3"/>
    <m/>
    <m/>
    <n v="3"/>
    <x v="30"/>
    <x v="0"/>
    <n v="1"/>
    <s v="Front-Line"/>
    <x v="30"/>
    <x v="0"/>
    <n v="1"/>
  </r>
  <r>
    <n v="3079"/>
    <s v="HP928"/>
    <x v="12"/>
    <n v="613"/>
    <x v="0"/>
    <x v="16"/>
    <n v="11"/>
    <s v="March"/>
    <x v="5"/>
    <s v="11 March 1944"/>
    <x v="0"/>
    <s v="U/c collapsed on landing Tangmere 11.3.44 (Air Britain Serials) 11.03.44 613 Sqn. HP928 Undercarriage collapsed at Tangmere aerodrome, returning from ops. Crew safe. (Mosquito Crash Log)"/>
    <x v="2"/>
    <x v="3"/>
    <s v="Undercarriage failed"/>
    <m/>
    <x v="2"/>
    <m/>
    <m/>
    <n v="3"/>
    <x v="30"/>
    <x v="0"/>
    <n v="1"/>
    <s v="Front-Line"/>
    <x v="59"/>
    <x v="3"/>
    <n v="1"/>
  </r>
  <r>
    <n v="162"/>
    <s v="HX809"/>
    <x v="12"/>
    <s v="418/AAEE/FIU/605"/>
    <x v="0"/>
    <x v="5"/>
    <n v="11"/>
    <s v="March"/>
    <x v="5"/>
    <s v="11 March 1944"/>
    <x v="0"/>
    <s v="Taken on strength at 418 Sqn. from De Havilland, 17 July 1943; sent to Boscombe Down, 14 November 1943. TH-Z, letter on list dated 2 September 1943. (Hugh Halliday) To A&amp;AEE performance tests 12.43 605 Sqn Bradwell Bay, flew into a balloon cable at Buntingford. The pilot was able to gain some height and both crew baled out. Date 10/3/44. (post on Key Publishing Historic Aviation Forum) The crew of HX809 were F/L Allison and P/O Tamplin, who hit a balloon cable at 820 feet, damaging the Mossie enough to make a landing impossible. They climbed to 9,000 feet and baled out OK, landing near Huntingford, with the aircraft coming down two miles away. The aircraft was coded UP-O. (We Never Slept) Hit balloon cable abandoned nr Buntingford Herts. 11.3.44 (Air Britain Serials)"/>
    <x v="2"/>
    <x v="3"/>
    <s v="Hit Cable"/>
    <m/>
    <x v="2"/>
    <m/>
    <m/>
    <n v="3"/>
    <x v="30"/>
    <x v="0"/>
    <n v="1"/>
    <s v="Front-Line"/>
    <x v="22"/>
    <x v="0"/>
    <n v="4"/>
  </r>
  <r>
    <n v="2133"/>
    <s v="KB328"/>
    <x v="13"/>
    <s v="AAEE?"/>
    <x v="0"/>
    <x v="0"/>
    <n v="11"/>
    <s v="March"/>
    <x v="5"/>
    <s v="11 March 1944"/>
    <x v="0"/>
    <s v="to USAAF as 43-34930 [or Damaged 31.8.43 and SOC] (Air Britain Serials)  440311 BOROSDI, F A F-8 42-34930 (sic) FT DIX AAF, NJ (http://www.accident-report.com/world/namerica/slist/mcguire.html) Apparently another accident: 430924 F-8 43-34930 WRIGHT FIELD, OH  (http://www.accident-report.com/world/namerica/US/OH.html)_x000a__x000a_440311   F-8  43-34930   Test  Ft Dix AAB, Wrightstown, NJ    TOAEF  5  Borosdi, F A  USA  NJ  Ft Dix AAB, Wrightstown, NJ  _x000a_430924   F-8  43-34930     Dayton, OH    TACGC  3  Tompkins, George F  USA  OH  Wright Field, OH  _x000a__x000a_MH - Last and most serious one appears to be March 11, 1944, TOAEF means Takeoff Accident, Engine Failure, category 5 damage seems to be a total loss.  Sharp and Bowyer say this was the &quot;Acton Ontario Canada&quot; presentation aircraft, which was ferried to the U.K. in August 1943."/>
    <x v="4"/>
    <x v="3"/>
    <m/>
    <m/>
    <x v="2"/>
    <m/>
    <m/>
    <n v="3"/>
    <x v="30"/>
    <x v="0"/>
    <n v="1"/>
    <s v="Support Unit"/>
    <x v="72"/>
    <x v="1"/>
    <n v="1"/>
  </r>
  <r>
    <n v="833"/>
    <s v="DK288"/>
    <x v="4"/>
    <s v="RAE/105/1655MTU/13OTU/1655MTU"/>
    <x v="0"/>
    <x v="7"/>
    <n v="13"/>
    <s v="March"/>
    <x v="5"/>
    <s v="13 March 1944"/>
    <x v="0"/>
    <s v="(Ivor Broom) returned to flying duties but on 13 March 1944, he was involved in another incident which resulted in a forced landing. An electrical fault caused the dinghy in Mosquito IV, DK288, to deploy three minutes into the flight and foul the tail surfaces resulting in a skilful forced landing in a field near Bury St Edmunds. (http://www.rafweb.org/Biographies/Broom_IG.htm) and (http://www.156squadron.com/display_newpff_roll.asp?ID=1655%20MTU) Dinghy came loose and fouled tail crashlanded near Bury St.Edmunds 13.3.44 (Air Britain Serials) 13.03.44 1655MTU. DK288 Dinghy broke loose in flight and wrapped around the tail, aircraft belly landed in Norfolk and broke up. Crew safe. (Mosquito Crash Log)"/>
    <x v="2"/>
    <x v="2"/>
    <s v="Dinghy"/>
    <m/>
    <x v="2"/>
    <m/>
    <m/>
    <n v="3"/>
    <x v="30"/>
    <x v="0"/>
    <n v="1"/>
    <s v="Support Unit"/>
    <x v="12"/>
    <x v="0"/>
    <n v="5"/>
  </r>
  <r>
    <n v="2811"/>
    <s v="HX857"/>
    <x v="12"/>
    <s v="85/487"/>
    <x v="0"/>
    <x v="16"/>
    <n v="13"/>
    <s v="March"/>
    <x v="5"/>
    <d v="1944-03-13T00:00:00"/>
    <x v="0"/>
    <s v="Lost north of Sotteville (FCWDv4) Coded EG-L, hit by flak, ditched 30 miles north of Sotteville, P/O M.E.P. Barriball and P/O D.A. Priddle killed, time around 1600. (2nd TAF) Ditched in Channel returning from Herbouville 13.3.44 (Air Britain Serials)_x000a__x000a_420487 Pilot Officer PRIDDLE, David Allan  _x000a_ _x000a_ _x000a_Source: _x000a_NAA: A705, 166/33/140 _x000a_ _x000a_Aircraft Type:  Mosquito _x000a_Serial number:  HX 857 _x000a_Radio call sign:   _x000a_Unit:  487 Sqn Royal New Zealand Air Force _x000a_ _x000a_Summary: _x000a_Mosquito HX 857 of 487 Sqn RNZAF took off from RAF Station Gravesend, Kent, on _x000a_13 March 1944, for daytime operations to attack construction works at Herbouville. On _x000a_the return journey, HX 857 was seen by another crew to make an unsuccessful forced _x000a_landing in the sea 30 miles from the enemy coast, after being hit by ack-ack fire over _x000a_enemy territory. Ack-Ack fire had disabled one engine of HX 857 and on the way out the _x000a_aircraft was hit by ack-ack fire again. The aircraft broke up on impact with the water. _x000a_ _x000a_Although the position was circled for an hour, nothing was seen of the crew after the _x000a_aircraft hit the water. _x000a_ _x000a_Crew: _x000a_RNZAF PO Barriball (Pilot) _x000a_RAAF 420487 PO Priddle, D A (Navigator) _x000a_ _x000a_In 1949 it was recorded that the crew had lost their lives at sea. _x000a__x000a_(MISSING WITH NO KNOWN GRAVE _x000a_ _x000a_    BY ALAN STORR)"/>
    <x v="0"/>
    <x v="1"/>
    <m/>
    <m/>
    <x v="1"/>
    <m/>
    <m/>
    <n v="3"/>
    <x v="30"/>
    <x v="0"/>
    <n v="1"/>
    <s v="Front-Line"/>
    <x v="47"/>
    <x v="0"/>
    <n v="2"/>
  </r>
  <r>
    <n v="5499"/>
    <s v="DZ359"/>
    <x v="4"/>
    <s v="521/139"/>
    <x v="0"/>
    <x v="8"/>
    <n v="13"/>
    <s v="March"/>
    <x v="5"/>
    <s v="13/14 March 1944"/>
    <x v="1"/>
    <s v="13.03.1944 1932 139 to Frankfurt from Upwood crashed due to strong crosswind. immediately after T/O (BCL). F/L EWF Wall. When on 521 Squadron, this was Denis Braithwaite's personal aircraft, coded S - it followed him to 139 Squadron, after being overhauled, as R. 13/14 March 1944, Frankfurt, Serial Range DZ340 - DZ388. 48 Mosquitoes B.Mk1V. Series II. Powered by Merlin 21/23 engines. Part of a batch of 250 (except for four conv.to PR.MkVIII and four conv.to NFXV delivered by De Havilland (Hatfield). Started the take-off from Upwood but crashed almost immediately at 1932 in a very strong crosss-wind. No injuries. F/L E.W.F.Wall (Chorley via Lost Bombers) Swung on landing and u/c collapsed Upwood 13.3.44 (Air Britain Serials)"/>
    <x v="2"/>
    <x v="7"/>
    <s v="Weather"/>
    <m/>
    <x v="2"/>
    <m/>
    <m/>
    <n v="3"/>
    <x v="30"/>
    <x v="0"/>
    <n v="1"/>
    <s v="Front-Line"/>
    <x v="15"/>
    <x v="0"/>
    <n v="2"/>
  </r>
  <r>
    <n v="3679"/>
    <s v="LR364"/>
    <x v="12"/>
    <n v="613"/>
    <x v="0"/>
    <x v="16"/>
    <n v="13"/>
    <s v="March"/>
    <x v="5"/>
    <s v="13/14 March 1944"/>
    <x v="1"/>
    <s v="F/O (Pilot) Charles Harrison PIGG - 122091 and P/O (Nav) William Joseph WILLS - 173115 buried in the Abbeville Communal Cemetery Ext, Somme. Could have been on night 13-14 3.44. Coded SY-E, time around 2330. (2nd TAF) Missing (Juvincourt) 14.3.44 (Air Britain Serials)"/>
    <x v="3"/>
    <x v="4"/>
    <m/>
    <m/>
    <x v="3"/>
    <m/>
    <m/>
    <n v="3"/>
    <x v="30"/>
    <x v="0"/>
    <n v="1"/>
    <s v="Front-Line"/>
    <x v="59"/>
    <x v="0"/>
    <n v="1"/>
  </r>
  <r>
    <n v="6458"/>
    <s v="DZ718"/>
    <x v="2"/>
    <s v="605/60OTU"/>
    <x v="0"/>
    <x v="7"/>
    <n v="14"/>
    <s v="March"/>
    <x v="5"/>
    <s v="14 March 1944"/>
    <x v="0"/>
    <s v="GALVIN, Fg Off Alwyne James, NZ417044, RNZAF - Mosquito Pilot 60 OTU, RAF - 14 Mar 1944 (Age 23); Northern Ireland. Flew into hill 3m E of Dromore Co.Down 14.3.44 (Air Britain Serials) 14.03.44 60 OTU. DZ718 Pilot lost control at low altitude and struck wall on hillside 600-1000 feet above sea level three miles east of Dromore, County Down. Aircraft was on an intruder exercise at the time. (Mosquito Crash Log)"/>
    <x v="2"/>
    <x v="2"/>
    <s v="Hit obstacle"/>
    <m/>
    <x v="2"/>
    <m/>
    <m/>
    <n v="3"/>
    <x v="30"/>
    <x v="0"/>
    <n v="1"/>
    <s v="Support Unit"/>
    <x v="29"/>
    <x v="0"/>
    <n v="2"/>
  </r>
  <r>
    <n v="107"/>
    <s v="HK127"/>
    <x v="2"/>
    <s v="256/108"/>
    <x v="1"/>
    <x v="2"/>
    <n v="14"/>
    <s v="March"/>
    <x v="5"/>
    <s v="14 March 1944"/>
    <x v="0"/>
    <s v="Abandoned take-off and u/c raised to stop Luqa 14.3.44 (Air Britain Serials)"/>
    <x v="2"/>
    <x v="3"/>
    <s v="Crashed on takeoff"/>
    <m/>
    <x v="2"/>
    <m/>
    <m/>
    <n v="3"/>
    <x v="30"/>
    <x v="0"/>
    <n v="1"/>
    <s v="Front-Line"/>
    <x v="73"/>
    <x v="2"/>
    <n v="2"/>
  </r>
  <r>
    <n v="1416"/>
    <s v="HJ711"/>
    <x v="2"/>
    <s v="60OTU/141/169"/>
    <x v="0"/>
    <x v="17"/>
    <n v="15"/>
    <s v="March"/>
    <x v="5"/>
    <s v="15/16 March 1944"/>
    <x v="1"/>
    <s v="16.03.1944 2210 169 Bomber Support from Little Snoring hit by FLAK near Eupen, crashed minutes later . at Neu-Moresnet, on the border with Germany, 10km NNW Eupen (BCL). F/L WW Foster RCAF pow, F/O JH Grantham +, Grantham initial buried across border at Aachen. Nose section of this aircraft is under restoration at the Yorkshire Air Museum (MH) 15/16 March 1944 (FCWDv4) Missing from bomber support mission to Stuttgart 16.3.44 (Air Britain Serials)  Shot down at 23:05 Flak (abt 3.-6./514) (http://www.rafcommands.com/forum/showthread.php?14533-Mosquito-HJ711-loss-15-16-March-1944)"/>
    <x v="0"/>
    <x v="1"/>
    <m/>
    <m/>
    <x v="1"/>
    <m/>
    <m/>
    <n v="3"/>
    <x v="30"/>
    <x v="0"/>
    <n v="1"/>
    <s v="Front-Line"/>
    <x v="65"/>
    <x v="0"/>
    <n v="3"/>
  </r>
  <r>
    <n v="3437"/>
    <s v="LR344"/>
    <x v="12"/>
    <n v="248"/>
    <x v="0"/>
    <x v="12"/>
    <n v="16"/>
    <s v="March"/>
    <x v="5"/>
    <s v="16 March 1944"/>
    <x v="0"/>
    <s v="Dived into ground on air test descending in cloud nr Madron Cornwall 16.3.44 (Air Britain Serials) 16.03.44 248 Sqn. LR344 Aircraft dived out of cloud and flew into hillside near Madron, Cornwall. (Mosquito Crash Log)_x000a__x000a_Name: GORE, RONALD FREDERICK _x000a_Initials: R F _x000a_Nationality: United Kingdom _x000a_Rank: Flying Officer (Pilot) _x000a_Regiment/Service: Royal Air Force Volunteer Reserve _x000a_Unit Text: 248 Sqdn. _x000a_Date of Death: 16/03/1944 _x000a_Service No: 133433 _x000a_Casualty Type: Commonwealth War Dead _x000a_Grave/Memorial Reference: Row 2. Grave 24. _x000a_Cemetery: ILLOGAN (ST. ILLOGAN) CHURCHYARD _x000a__x000a_Name: SKELTON, PETER JOHN _x000a_Initials: P J _x000a_Nationality: United Kingdom _x000a_Rank: Aircraftman 2nd Class (Pilot U/T) _x000a_Regiment/Service: Royal Air Force Volunteer Reserve _x000a_Unit Text: 248 Sqdn. _x000a_Age: 19 _x000a_Date of Death: 16/03/1944 _x000a_Service No: 220320] _x000a_Additional information: Son of Leslie John and Ida Cambridge Skelton, of Chorltonville, Manchester. _x000a_Casualty Type: Commonwealth War Dead _x000a_Grave/Memorial Reference: Row 1. Grave 26. _x000a_Cemetery: ILLOGAN (ST. ILLOGAN) CHURCHYARD _x000a__x000a_(CWGC)"/>
    <x v="2"/>
    <x v="2"/>
    <s v="Lost control in cloud"/>
    <m/>
    <x v="2"/>
    <m/>
    <m/>
    <n v="3"/>
    <x v="30"/>
    <x v="0"/>
    <n v="1"/>
    <s v="Front-Line"/>
    <x v="52"/>
    <x v="0"/>
    <n v="1"/>
  </r>
  <r>
    <n v="1585"/>
    <s v="HJ763"/>
    <x v="6"/>
    <s v="418/29/464/107"/>
    <x v="0"/>
    <x v="16"/>
    <n v="17"/>
    <s v="March"/>
    <x v="5"/>
    <s v="17 March 1944"/>
    <x v="0"/>
    <s v="Taken on strength at 418 Sqn. from No.27 Movements Unit, 11 June 1943; to No.29 Squadron, 16 August 1943. TH-V, letter obtained from ORB entry of 16 August 1943. Lost wing in dive Woodcott range 17.3.44 (Air Britain Serials) 17.03.44 107 Sqn. HJ763 Aircraft failed to pull out of dive at Woodcott bombing range, killing 2. (Mosquito Crash Log)"/>
    <x v="2"/>
    <x v="3"/>
    <s v="Dived into ground"/>
    <m/>
    <x v="2"/>
    <m/>
    <m/>
    <n v="3"/>
    <x v="30"/>
    <x v="0"/>
    <n v="1"/>
    <s v="Front-Line"/>
    <x v="57"/>
    <x v="0"/>
    <n v="4"/>
  </r>
  <r>
    <n v="6216"/>
    <s v="HK261"/>
    <x v="2"/>
    <n v="125"/>
    <x v="0"/>
    <x v="2"/>
    <n v="18"/>
    <s v="March"/>
    <x v="5"/>
    <s v="18 March 1944"/>
    <x v="0"/>
    <s v="Collided on GCI Practice, over North Channel, Stranraer. (http://www.gcbooks.demon.co.uk/rafwrecks.htm) &quot;On St. Patrick's Day 1944, the Squadron's Operation Log recorded, 'An unfortunate incident occurred today with the loss of two aircraft and crews.' Shortly after nine that evening two of the squadron's Mosquitos were airborne for a ground-controlled interception (GCI) excercise. For this purpose they were handed over to the control of Ballywooden Station, near Belfast. During the next 90 minutes the planes carried out three interception runs under radar direction from Ballywooden. With the exercise completed, the two were turned over to Sector Control and given a vector which would take them back to base. This final instruction was not acknowledged. Sector Control, having called the two aircraft and got no reply, learned from Ballywooden that both planes had appeared to lose altitude rapidly and to fade off the radar tube. It was presumed that the two had been in collision, and Air/Sea Rescue was immediately put into operation. At Valley 15 aircraft from No.125 Squadron scrambled to join in the search as soon as it was daylight, but no trace was found of the missing Mosquitoes. The two pilots, both Newfoundlanders, and their two Welsh navigator-radio operators were listed as missing. It was the end of the road for F/L Eric Snow and his navigator, F/O D.M. Griffiths, and for F/O Jack Reid and P/O H.J. Rich.&quot; From G.W.L. Nicholson's 1969 work, &quot;More Fighting Newfoundlanders : a History of Newfoundland's Fighting Forces in the Second World War&quot; (Hugh Halliday on RAF Commands) I have F/Lt Snow as pilot and F/O Griffiths as Nav. of HK261 and P/O Reid pilot and P/O Rich as Nav. HX326. (Tony Kearns on RAF Commands) Collided with HK326 over Irish Sea on AI exercise 18.3.44 (Air Britain Serials) 14.03.44 125 Sqn. HK261 While on GCI practice collided with another Mosquito of 125 Sqn., HK236 and crashed into Irish Sea. (Mosquito Crash Log)"/>
    <x v="2"/>
    <x v="2"/>
    <s v="Collision"/>
    <m/>
    <x v="2"/>
    <m/>
    <m/>
    <n v="3"/>
    <x v="30"/>
    <x v="0"/>
    <n v="1"/>
    <s v="Front-Line"/>
    <x v="74"/>
    <x v="2"/>
    <n v="1"/>
  </r>
  <r>
    <n v="6284"/>
    <s v="HK326"/>
    <x v="2"/>
    <n v="125"/>
    <x v="0"/>
    <x v="2"/>
    <n v="18"/>
    <s v="March"/>
    <x v="5"/>
    <s v="18 March 1944"/>
    <x v="0"/>
    <s v="Collided on GCI Practice, over North Channel, Stranraer. (http://www.gcbooks.demon.co.uk/rafwrecks.htm) &quot;On St. Patrick's Day 1944, the Squadron's Operation Log recorded, 'An unfortunate incident occurred today with the loss of two aircraft and crews.' Shortly after nine that evening two of the squadron's Mosquitos were airborne for a ground-controlled interception (GCI) excercise. For this purpose they were handed over to the control of Ballywooden Station, near Belfast. During the next 90 minutes the planes carried out three interception runs under radar direction from Ballywooden. With the exercise completed, the two were turned over to Sector Control and given a vector which would take them back to base. This final instruction was not acknowledged. Sector Control, having called the two aircraft and got no reply, learned from Ballywooden that both planes had appeared to lose altitude rapidly and to fade off the radar tube. It was presumed that the two had been in collision, and Air/Sea Rescue was immediately put into operation. At Valley 15 aircraft from No.125 Squadron scrambled to join in the search as soon as it was daylight, but no trace was found of the missing Mosquitoes. The two pilots, both Newfoundlanders, and their two Welsh navigator-radio operators were listed as missing. It was the end of the road for F/L Eric Snow and his navigator, F/O D.M. Griffiths, and for F/O Jack Reid and P/O H.J. Rich.&quot; From G.W.L. Nicholson's 1969 work, &quot;More Fighting Newfoundlanders : a History of Newfoundland's Fighting Forces in the Second World War&quot; (Hugh Halliday on RAF Commands) I have F/Lt Snow as pilot and F/O Griffiths as Nav. of HK261 and P/O Reid pilot and P/O Rich as Nav. HX326. (Tony Kearns on RAF Commands) Collided with HK261 on AI exercise over Irish Sea 18.3.44 (Air Britain Serials)"/>
    <x v="2"/>
    <x v="2"/>
    <s v="Collision"/>
    <m/>
    <x v="2"/>
    <m/>
    <m/>
    <n v="3"/>
    <x v="30"/>
    <x v="0"/>
    <n v="1"/>
    <s v="Front-Line"/>
    <x v="74"/>
    <x v="2"/>
    <n v="1"/>
  </r>
  <r>
    <n v="6756"/>
    <s v="MM402"/>
    <x v="12"/>
    <n v="464"/>
    <x v="0"/>
    <x v="16"/>
    <n v="18"/>
    <s v="March"/>
    <x v="5"/>
    <d v="1944-03-18T00:00:00"/>
    <x v="0"/>
    <s v="Was SB-A on Amiens prison raid, S/L Sugden Shot down by flak (FCWDv4), Mosquito coded A, S/L W.R.C. Sugden and F/O A.H. Bridger both POW, shot down by flak at Hengelo around 1640. (2nd TAF). Came down at 1730, Tubbergen (Zenderenseweg) (1944 sec_tcm5-7285.pdf) Came down at 1700 at Albergen / Almas (http://www.footnote.com/viewer.php?image=38654062&amp;query=cherbourg%20sea&amp;words=cherbourg%7Csea#38650468) Missing 21.3.44 (Air Britain Serials)"/>
    <x v="0"/>
    <x v="1"/>
    <m/>
    <m/>
    <x v="1"/>
    <m/>
    <m/>
    <n v="3"/>
    <x v="30"/>
    <x v="0"/>
    <n v="1"/>
    <s v="Front-Line"/>
    <x v="46"/>
    <x v="0"/>
    <n v="1"/>
  </r>
  <r>
    <n v="2755"/>
    <s v="DZ647"/>
    <x v="4"/>
    <s v="627/692"/>
    <x v="0"/>
    <x v="8"/>
    <n v="18"/>
    <s v="March"/>
    <x v="5"/>
    <s v="18/19 March 1944"/>
    <x v="1"/>
    <s v="19.03.1944 2002 692 to Frankfurt from Graveley shot down by night fighter, crashed in general vicinity of Hannover. (MH - This is incorrect, see below, actually came down NE of Frankfurt.) Lost without trace (BCL). F/O JC Leithead RCAF +, W/O JY Burke +, rest in Hannover War Cem Mosquito B.Mk.IV s/n DZ647 coded P3-B of No.692 (B) Squadron became the first aircraft of its type to drop a ‘Cookie’ on Germany. It happened on the 23rd of February 1944 with Dusseldorf being the unwanting recipient. DZ647 P3-B, The first Mosquito crew to drop the 4,000 pdr was Sqn Ldr Watts (New Zealand) and his crewman Flg Off Hassell &quot;DZ647 P3-B&quot;.Minorhistorian (talk) 11:52, 9 August 2008 (UTC) (http://en.wikipedia.org/wiki/Talk:De_Havilland_Mosquito#23.2F24_February_1944) Missing (Frankfurt) 19.3.44 (Air Britain Serials) MH - 141 Squadron night fighters claimed three Ju 88s in the vicinity of Frankfurt during the course of this raid. Does Strandmoewe have places of first burial for this crew? Crashed at 20:02 hours (German time), just NNE of Ulfa (http://lostaircraft.com/database.php?mode=viewentry&amp;e=188, citing Niddaer Geschichtsblätter Heft 7 S.50 ASIN: 3980391566 ; Vergilbte Akten - Verglühtes Metall Band 1 S.213-215 ISBN10: 3936291365.) which also gives cause of loss as enemy aircraft. MH can find no matching Luftwaffe claim, however three victories over Ju 88s were claimed by 141 Sqn aircraft near Frankfurt, two by White/Allen, one by Forshaw / Folley. Whites first claim was at 22.25 British time, 15 miles north of Frankfurt. Ulfa is about 45 km NNE of Frankfurt.     Absturz im Kinzigtal: Die Luftfahrt im hessischen Kinzigtal von 1895 bis 1950, by Eckard Sauer, says this Mosquito was shot down by flak, coming down at Nidda-Ulfa, and that the crew baled out but were killed after landing. "/>
    <x v="0"/>
    <x v="1"/>
    <m/>
    <m/>
    <x v="1"/>
    <m/>
    <m/>
    <n v="3"/>
    <x v="30"/>
    <x v="0"/>
    <n v="1"/>
    <s v="Front-Line"/>
    <x v="66"/>
    <x v="0"/>
    <n v="2"/>
  </r>
  <r>
    <n v="4148"/>
    <s v="HK408"/>
    <x v="17"/>
    <s v="301FTU/Malta"/>
    <x v="1"/>
    <x v="2"/>
    <n v="18"/>
    <s v="March"/>
    <x v="5"/>
    <s v="18 March 1944"/>
    <x v="2"/>
    <s v="Lost 18.3.44 NFD (Air Britain Serials)"/>
    <x v="6"/>
    <x v="3"/>
    <m/>
    <m/>
    <x v="2"/>
    <m/>
    <m/>
    <n v="3"/>
    <x v="30"/>
    <x v="0"/>
    <n v="1"/>
    <s v="Front-Line"/>
    <x v="62"/>
    <x v="2"/>
    <n v="2"/>
  </r>
  <r>
    <n v="7618"/>
    <s v="HJ665"/>
    <x v="6"/>
    <s v="Hdlg Sqn/ECFS"/>
    <x v="0"/>
    <x v="1"/>
    <n v="19"/>
    <s v="March"/>
    <x v="5"/>
    <s v="19 March 1944"/>
    <x v="0"/>
    <s v="Engine cut on approach yawed into ground Hullavington 19.3.44 (Air Britain Serials) 19.03.44 ECFS. HJ165 After engine failure on approach, crashed one and a half miles S.E. of Hullavington aerodrome. Crew safe. (Mosquito Crash Log)"/>
    <x v="2"/>
    <x v="2"/>
    <s v="Engine failure"/>
    <m/>
    <x v="2"/>
    <m/>
    <m/>
    <n v="3"/>
    <x v="30"/>
    <x v="0"/>
    <n v="1"/>
    <s v="Support Unit"/>
    <x v="75"/>
    <x v="0"/>
    <n v="2"/>
  </r>
  <r>
    <n v="4934"/>
    <s v="HK255"/>
    <x v="2"/>
    <n v="25"/>
    <x v="0"/>
    <x v="2"/>
    <n v="19"/>
    <s v="March"/>
    <x v="5"/>
    <s v="19 March 1944"/>
    <x v="0"/>
    <s v="19.03.1944 pm Scramble (alarm start) 25 to off Cromer from Castle Camps Shot down 3 Ju88, damaged by debris and lost one engine, crash landed at base. at Castle Camps airfield (FCL). F/L J Singleton ok, F/O WG Haslam ok, cv at Marshalls(Cambridge), delivered as MKXVI 04.09.43-26.02.44, no further info Shot down 3 e/as then crashlanded Crashlanded at Coltishall 19.3.44 (Air Britain Serials) 19.03.44 25 Sqn. HK255 Crashed near Coltishall after shooting down three Ju 188s. (Mosquito Crash Log)"/>
    <x v="0"/>
    <x v="22"/>
    <m/>
    <m/>
    <x v="4"/>
    <m/>
    <m/>
    <n v="3"/>
    <x v="30"/>
    <x v="0"/>
    <n v="1"/>
    <s v="Front-Line"/>
    <x v="14"/>
    <x v="2"/>
    <n v="1"/>
  </r>
  <r>
    <n v="4297"/>
    <s v="HK314"/>
    <x v="2"/>
    <n v="219"/>
    <x v="0"/>
    <x v="2"/>
    <n v="19"/>
    <s v="March"/>
    <x v="5"/>
    <s v="19 March 1944"/>
    <x v="0"/>
    <s v="19/03/1944 Mosquito HK314 of 219 Squadron crashed at Knowle while performing a slow roll at low altitude. Pilot T/W/O/2 G McKintosh, Canadian and F/Sgt Griffin were both killed. (http://www.couplandbell.com/marg/crashes1944.htm) Stalled while low flying Knowle Warks. 19.3.44 (Air Britain Serials) 19.03.44 219 Sqn. HK314 Crashed after loss of control in a slow roll at low altitude at Stripes Hill near Avondale Cottage, Warwick Road, Knowle, Warks and caught fire. (Mosquito Crash Log)"/>
    <x v="2"/>
    <x v="2"/>
    <s v="Low flying"/>
    <m/>
    <x v="2"/>
    <m/>
    <m/>
    <n v="3"/>
    <x v="30"/>
    <x v="0"/>
    <n v="1"/>
    <s v="Front-Line"/>
    <x v="76"/>
    <x v="2"/>
    <n v="1"/>
  </r>
  <r>
    <n v="4882"/>
    <s v="MM254"/>
    <x v="14"/>
    <n v="684"/>
    <x v="3"/>
    <x v="0"/>
    <n v="19"/>
    <s v="March"/>
    <x v="5"/>
    <s v="19 March 1944"/>
    <x v="0"/>
    <s v="Swung on take-off and u/c collapsed Dum Dum 19.3.44 (Air Britain Serials)"/>
    <x v="2"/>
    <x v="3"/>
    <s v="Swung on takeoff"/>
    <m/>
    <x v="2"/>
    <m/>
    <m/>
    <n v="3"/>
    <x v="30"/>
    <x v="0"/>
    <n v="1"/>
    <s v="Front-Line"/>
    <x v="50"/>
    <x v="0"/>
    <n v="1"/>
  </r>
  <r>
    <n v="7284"/>
    <s v="HJ933"/>
    <x v="2"/>
    <s v="605/60OTU"/>
    <x v="0"/>
    <x v="7"/>
    <n v="20"/>
    <s v="March"/>
    <x v="5"/>
    <s v="20 March 1944"/>
    <x v="0"/>
    <s v="Burzynski, Jan Wilhelm, st. szer., 20.3.44, Petruszka, Aleks., por.pil., 20.3.44 (http://felsztyn.tripod.com/id22.html), Mosquito II, HJ933, 60 OTU crashed at Audlem, Cheshire 20/03/44, crew confirmed by Henk Welting Control lost in cloud dived into ground Audlem Cheshire 20.3.44 (Air Britain Serials) 20;03;44 60 OTU. HJ933 Aircraft struck ground at Hankelow Court, Audlem, Cheshire after diving steeply and exploded on impact, killing two. (Mosquito Crash Log)"/>
    <x v="2"/>
    <x v="2"/>
    <s v="Lost control in cloud"/>
    <m/>
    <x v="2"/>
    <m/>
    <m/>
    <n v="3"/>
    <x v="30"/>
    <x v="0"/>
    <n v="1"/>
    <s v="Support Unit"/>
    <x v="29"/>
    <x v="2"/>
    <n v="2"/>
  </r>
  <r>
    <n v="3461"/>
    <s v="LR361"/>
    <x v="12"/>
    <n v="248"/>
    <x v="0"/>
    <x v="12"/>
    <n v="21"/>
    <s v="March"/>
    <x v="5"/>
    <s v="21 March 1944"/>
    <x v="0"/>
    <s v="I am trying to find out more about the loss of F/Sgt Mowat who was killed on the 21 March 1944. I think he may have been in a Mosquito, and that he was flying with F/O Orr who seems to have been buried in Lennel Churchyard (while Mowat is commemorated on the Runnymede Memorial). A German report says a Mosquito went into the sea off Lancarneau (MH - Concarneau, south of Brest?) at 16:15. (http://www.footnote.com/image/38650563/mosquitoes%7CMosquito/) Hit by flak attacking ship off Spanish coast and ditched 25m S of Lizard 21.3.44 (Air Britain Serials)"/>
    <x v="0"/>
    <x v="1"/>
    <m/>
    <m/>
    <x v="1"/>
    <m/>
    <m/>
    <n v="3"/>
    <x v="30"/>
    <x v="0"/>
    <n v="1"/>
    <s v="Front-Line"/>
    <x v="52"/>
    <x v="0"/>
    <n v="1"/>
  </r>
  <r>
    <n v="90"/>
    <s v="HJ913"/>
    <x v="2"/>
    <s v="410/157/307/410/157/307/13OTU"/>
    <x v="0"/>
    <x v="7"/>
    <n v="22"/>
    <s v="March"/>
    <x v="5"/>
    <s v="22 March 1944"/>
    <x v="0"/>
    <s v="Lost height and crashlanded nr Buckingham 22.3.44 (Air Britain Serials) 22.03.44 13 OTU. HJ913 Aircraft was on a low level practice when it struck a hut at Castle Fields Farm near Buckingham and force landed. Crew safe. (Mosquito Crash Log)"/>
    <x v="2"/>
    <x v="2"/>
    <s v="Hit obstacle"/>
    <m/>
    <x v="2"/>
    <m/>
    <m/>
    <n v="3"/>
    <x v="30"/>
    <x v="0"/>
    <n v="1"/>
    <s v="Support Unit"/>
    <x v="39"/>
    <x v="2"/>
    <n v="7"/>
  </r>
  <r>
    <n v="2429"/>
    <s v="HX812"/>
    <x v="12"/>
    <n v="418"/>
    <x v="0"/>
    <x v="5"/>
    <n v="22"/>
    <s v="March"/>
    <x v="5"/>
    <s v="22/23 March 1944"/>
    <x v="1"/>
    <s v="22.03.1944 Evening intruder 418 to Stuttgart from Ford . Lost without trace (FCL). F/L CA Walker evd, F/O TJ Roberts pow, no further info Taken on strength from De Havilland, 19 July 1943; missing on operations, 22 March 1944. TH-T, letter on list dated 2 September 1943. 22/23 March 1944 (FCWDv4) “We welcome back to the Squadron F/L C A Walker. On March 22nd, whilst on a trip to Echterlingen, he ran out of gas 23 minutes from home and landed in the Pas de Calais area. He remained at liberty, but his Navigator F/O T J Roberts, owing to injuries received in the foot, decided to become a non-paying guest of the Germans for the duration! The British 2nd Army liberated the Pas de Calais area on 5th September and F/L Walker landed in England on 8th September. Good show!” (Squadron ORB for September 19 1944) On the night of 22/23 March the squadron posted its second aircraft missing within 13 days. This time no loss of life was involved. Returning from a &quot;Flower&quot; in the Stuttgart area, F/L Cliff Walker and navigator F/O T. J. Roberts ran out of fuel and crash-landed near Abbeville. Walker began to evade, but Roberts, handicapped by an injured foot, had to be left behind and was soon captured. Contacting the Resistance, Walker moved from house to house and from village to village for the next five months or so, devoting much of that time to helping the Resistance to organize. He was billeted with a local commandant of the FFI* (French Forces of the Interior) when the British Second Army liberated the area on 4 September 1944 (INTRUDER, The history of No. 418 Squadron. BY SQUADRON LEADER A. P. HEATHCOTE Air Historical Branch) Missing from night intruder to Stuttgart 23.3.44 (Air Britain Serials)"/>
    <x v="0"/>
    <x v="8"/>
    <m/>
    <m/>
    <x v="4"/>
    <m/>
    <m/>
    <n v="3"/>
    <x v="30"/>
    <x v="0"/>
    <n v="1"/>
    <s v="Front-Line"/>
    <x v="30"/>
    <x v="0"/>
    <n v="1"/>
  </r>
  <r>
    <n v="2247"/>
    <s v="HX825"/>
    <x v="12"/>
    <s v="29/464/487"/>
    <x v="0"/>
    <x v="16"/>
    <n v="22"/>
    <s v="March"/>
    <x v="5"/>
    <s v="22/23 March 1944"/>
    <x v="1"/>
    <s v="Served with 464 Sqn, under RAF control 9/43. (Brian Fillery's website) Coded EG-U, crew of Beazer and Lefourneau both OK, time 2240. (2nd TAF) U/c collapsed on landing Hunsdon 22.3.44 (Air Britain Serials) 22.03.44 487 Sqn. HX825 Aircraft was landing after starboard engine trouble on take-off at Hunsdon aerodrome when the undercarriage collapsed Cat.E. (Mosquito Crash Log)"/>
    <x v="2"/>
    <x v="3"/>
    <s v="Engine failure"/>
    <m/>
    <x v="2"/>
    <m/>
    <m/>
    <n v="3"/>
    <x v="30"/>
    <x v="0"/>
    <n v="1"/>
    <s v="Front-Line"/>
    <x v="47"/>
    <x v="0"/>
    <n v="3"/>
  </r>
  <r>
    <n v="4253"/>
    <s v="LR476"/>
    <x v="11"/>
    <s v="109/105"/>
    <x v="0"/>
    <x v="8"/>
    <n v="22"/>
    <s v="March"/>
    <x v="5"/>
    <s v="22/23 March 1944"/>
    <x v="1"/>
    <s v="22.03.1944 1956 attack airfield105 to Deelen from Marham at landing on return bomb fell from starboard wing and exploded. Marham airfield 2250 (BCL). F/L CF Boxall +, F/L TW Robinson DFC inj, Boxall buried in Cambridge City Cem On the night of 22nd March 1944, Mosquito NF.XIII HK476 (sic) GB-T (T-Tommy) of 105 Sqn was returning to Marham after a raid. One of the wing bombs had failed to release, possibly due to the bomb rack lugs freezing, and upon landing the bomb released and exploded. This caused the disintegration of the starboard wing and set fire to the aircraft, killing one of the crew and injuring the other. The following day 105 Sqn left for their new home at Bourne, while in April, 109 Sqn left for Little Staughton. With the departure of the Mosquito sqns, Marham closed for the installation of concrete runways, peri-track and dispersal's. This marked the end of wartime operations of the airfield. http://www.rafmarham.co.uk/history/ww2.htm 22/23 March, &quot;Serial Range LR475 - LR477. 3 Mosquito B.Mk1V. Powered by Merlin 72 engines. Part of a batch of 22 delivered by De Havilland (Hatfield) between 17Apr43 and 10Nov43 to 105 Sqdn with whom it flew its first operational sortie 1Jan44.. Airborne 1956 22Mar44 from Marham to attack the airfield. On completion of the sortie, the Mosquito landed at 2250 at Marham and as it did so a bomb fell from the starboard wing carrier and exploded. F/L Boxall is buried in Cambridge City Cemetery, while F/l Robinson is believed to have recovered from his injuries. F/L C.F.Boxall KIA F/L T.W.Robinson DFC Inj &quot; (Chorley via Lost Bombers) Bomb dropped off on landing and blew up Marham 22.3.44 on return from airfield Intruder sortie DBF (Air Britain Serials)"/>
    <x v="2"/>
    <x v="7"/>
    <s v="Bomb exploded"/>
    <m/>
    <x v="2"/>
    <m/>
    <m/>
    <n v="3"/>
    <x v="30"/>
    <x v="0"/>
    <n v="1"/>
    <s v="Front-Line"/>
    <x v="4"/>
    <x v="0"/>
    <n v="2"/>
  </r>
  <r>
    <n v="7158"/>
    <s v="HK533"/>
    <x v="17"/>
    <n v="604"/>
    <x v="0"/>
    <x v="2"/>
    <n v="23"/>
    <s v="March"/>
    <x v="5"/>
    <s v="23 March 1944"/>
    <x v="0"/>
    <s v="Engine cut overshot forced landing and u/c collapsed Leeming 23.3.44 (Air Britain Serials) 23.03.44 604 Sqn. HK533 Port engine failed in flight and aircraft force landed at Leeming aerodrome Crew safe. (Mosquito Crash Log)"/>
    <x v="2"/>
    <x v="3"/>
    <s v="Engine failure"/>
    <m/>
    <x v="2"/>
    <m/>
    <m/>
    <n v="3"/>
    <x v="30"/>
    <x v="0"/>
    <n v="1"/>
    <s v="Front-Line"/>
    <x v="77"/>
    <x v="2"/>
    <n v="1"/>
  </r>
  <r>
    <n v="3607"/>
    <s v="HK535"/>
    <x v="17"/>
    <s v="Reserial SM700/488"/>
    <x v="0"/>
    <x v="2"/>
    <n v="23"/>
    <s v="March"/>
    <x v="5"/>
    <s v="23 March 1944"/>
    <x v="0"/>
    <s v="Serials duplicated with Lancasters, renumbered SM700 Overshot single-engined landing and u/c raised to stop Fairwood Common 23.3.44 (Air Britain Serials) 23.03.44 488 Sqn. SM700 Aircraft overshot runway at Bradwell Bay aerodrome and crashed one hundred yards east of it. This aircraft was originally HK535. (Mosquito Crash Log)"/>
    <x v="2"/>
    <x v="3"/>
    <s v="Overshot"/>
    <m/>
    <x v="2"/>
    <m/>
    <m/>
    <n v="3"/>
    <x v="30"/>
    <x v="0"/>
    <n v="1"/>
    <s v="Front-Line"/>
    <x v="42"/>
    <x v="2"/>
    <n v="2"/>
  </r>
  <r>
    <n v="3382"/>
    <s v="MM291"/>
    <x v="18"/>
    <n v="680"/>
    <x v="1"/>
    <x v="0"/>
    <n v="23"/>
    <s v="March"/>
    <x v="5"/>
    <s v="23 March 1944"/>
    <x v="0"/>
    <s v="Crashed on take-off Matariya 23.3.44 (Air Britain Serials)"/>
    <x v="2"/>
    <x v="3"/>
    <s v="Crashed on takeoff"/>
    <m/>
    <x v="2"/>
    <m/>
    <m/>
    <n v="3"/>
    <x v="30"/>
    <x v="0"/>
    <n v="1"/>
    <s v="Front-Line"/>
    <x v="78"/>
    <x v="0"/>
    <n v="1"/>
  </r>
  <r>
    <n v="3344"/>
    <s v="HX823"/>
    <x v="12"/>
    <n v="605"/>
    <x v="0"/>
    <x v="5"/>
    <n v="23"/>
    <s v="March"/>
    <x v="5"/>
    <s v="23/24 March 1944"/>
    <x v="1"/>
    <s v="23.03.1944 eveng Intruder sortie 605 to Gardelegen from Bradwell Bay . Lost without trace (FCL). F/L JR Beckett RAAF +, F/O FD Topping +, both buried in Amersfort General Cem On 13th trip of second tour. UP-K, Wreck recovered from Nieuwkoop/Aarlandervee in 1993. Another source says this was UP-B. Pilot F/Lt John Roger Beckett RAAF and Observer F/O Fred Dutton Topping. Plane crashed in Neiwkoop (Holland) approx 20:45 BDST having left Bradwell Bay at approx 20:00 BDST. Also identified as HX823/G, indicating need for an armed guard round the clock. Erich Brown has no matching Luftwaffe claims. (MH) Missing (Gardelegen) 24.3.44 (Air Britain Serials) 23/24 March, crashed 20.30 hours at Aarland 12km east of Leiden. (Beckett's Casualty File) Locals reported the aircraft fell burning into a meadow, and buried itself deep into the ground, smashing to pieces and burning fiercely. Merlin25s, engine serial numbers in casualty report."/>
    <x v="3"/>
    <x v="4"/>
    <m/>
    <m/>
    <x v="3"/>
    <m/>
    <m/>
    <n v="3"/>
    <x v="30"/>
    <x v="0"/>
    <n v="1"/>
    <s v="Front-Line"/>
    <x v="22"/>
    <x v="0"/>
    <n v="1"/>
  </r>
  <r>
    <n v="4964"/>
    <s v="KB116"/>
    <x v="13"/>
    <s v="Scot.Avn/3FPP"/>
    <x v="0"/>
    <x v="10"/>
    <n v="24"/>
    <s v="March"/>
    <x v="5"/>
    <s v="24 March 1944"/>
    <x v="0"/>
    <s v="Swung on take-off and u/c collapsed Hawarden 24.3.44 (Air Britain Serials)"/>
    <x v="2"/>
    <x v="2"/>
    <s v="Swung on takeoff"/>
    <m/>
    <x v="2"/>
    <m/>
    <m/>
    <n v="3"/>
    <x v="30"/>
    <x v="0"/>
    <n v="1"/>
    <s v="Support Unit"/>
    <x v="79"/>
    <x v="1"/>
    <n v="2"/>
  </r>
  <r>
    <n v="7679"/>
    <s v="LR467"/>
    <x v="14"/>
    <n v="540"/>
    <x v="0"/>
    <x v="0"/>
    <n v="24"/>
    <s v="March"/>
    <x v="5"/>
    <s v="24 March 1944"/>
    <x v="0"/>
    <s v="Swung on take-off and u/c collapsed Benson 24.3.44 (Air Britain Serials) 24.03.44 540 Sqn. LR467 Aircraft swung on take-off from Benson aerodrome and undercarriage collapsed. Aircraft declared Cat. E. (Mosquito Crash Log)"/>
    <x v="2"/>
    <x v="3"/>
    <s v="Swung on takeoff"/>
    <m/>
    <x v="2"/>
    <m/>
    <m/>
    <n v="3"/>
    <x v="30"/>
    <x v="0"/>
    <n v="1"/>
    <s v="Front-Line"/>
    <x v="16"/>
    <x v="0"/>
    <n v="1"/>
  </r>
  <r>
    <n v="6663"/>
    <s v="NS879"/>
    <x v="12"/>
    <n v="487"/>
    <x v="0"/>
    <x v="16"/>
    <n v="24"/>
    <s v="March"/>
    <x v="5"/>
    <s v="24 March 1944"/>
    <x v="0"/>
    <s v="Coded EG-C, crew of White and Ball OK after crash-landing at Friston around 1900. (2nd TAF) Should be Derek Bovet-White. (The Mossie Number 2) Hit wires nr Biville and crashlanded Friston 24.3.44 (Air Britain Serials)"/>
    <x v="2"/>
    <x v="3"/>
    <s v="Hit cable"/>
    <m/>
    <x v="2"/>
    <m/>
    <m/>
    <n v="3"/>
    <x v="30"/>
    <x v="0"/>
    <n v="1"/>
    <s v="Front-Line"/>
    <x v="47"/>
    <x v="0"/>
    <n v="1"/>
  </r>
  <r>
    <n v="923"/>
    <s v="HJ709"/>
    <x v="2"/>
    <s v="51OTU/60OTU/141/239"/>
    <x v="0"/>
    <x v="17"/>
    <n v="24"/>
    <s v="March"/>
    <x v="5"/>
    <s v="24/25 March 1944"/>
    <x v="1"/>
    <s v="24.03.1944 2300 239 Bomber Support from West Raynham set course for Ruhr. Lost without trace (BCL). F/L HC Butler +, F/S AWS Robertson +, no info. Crew remembered on Runnymede memorial (http://www.crashplace.de/) Missing from bomber support mission 24.3.44 (Air Britain Serials)"/>
    <x v="3"/>
    <x v="4"/>
    <m/>
    <m/>
    <x v="3"/>
    <m/>
    <m/>
    <n v="3"/>
    <x v="30"/>
    <x v="0"/>
    <n v="1"/>
    <s v="Front-Line"/>
    <x v="63"/>
    <x v="0"/>
    <n v="4"/>
  </r>
  <r>
    <n v="926"/>
    <s v="W4084"/>
    <x v="2"/>
    <s v="157/60OTU/141/239"/>
    <x v="0"/>
    <x v="17"/>
    <n v="24"/>
    <s v="March"/>
    <x v="5"/>
    <s v="24/25 March 1944"/>
    <x v="1"/>
    <s v="25.03.1944 2300 239 to Berlin from West Raynham set course for Berlin where it was set on fire at 17000ft. Lost without trace (BCL). F/L RJ Armstrong pow, F/O EGN Mold pow, Caught fire and abandoned on bomber support mission to Berlin 25.3.44 (Air Britain Serials)"/>
    <x v="0"/>
    <x v="12"/>
    <s v="Engine fire"/>
    <m/>
    <x v="4"/>
    <m/>
    <m/>
    <n v="3"/>
    <x v="30"/>
    <x v="0"/>
    <n v="1"/>
    <s v="Front-Line"/>
    <x v="63"/>
    <x v="0"/>
    <n v="4"/>
  </r>
  <r>
    <n v="4883"/>
    <s v="DZ760"/>
    <x v="2"/>
    <s v="605/60OTU"/>
    <x v="0"/>
    <x v="7"/>
    <n v="25"/>
    <s v="March"/>
    <x v="5"/>
    <s v="25 March 1944"/>
    <x v="0"/>
    <s v="UP-K on 605 Sqn. Overshot landing at High Ercall 25.3.44 DBR (Air Britain Serials) 25.03.44 60 MTU. DZ760 Overshot on single engine landing and ended up three hundred yards west of High Ercall with a broken back. Crew safe. (Mosquito Crash Log)"/>
    <x v="2"/>
    <x v="2"/>
    <s v="Overshot"/>
    <m/>
    <x v="2"/>
    <m/>
    <m/>
    <n v="3"/>
    <x v="30"/>
    <x v="0"/>
    <n v="1"/>
    <s v="Support Unit"/>
    <x v="29"/>
    <x v="0"/>
    <n v="2"/>
  </r>
  <r>
    <n v="2115"/>
    <s v="HJ708"/>
    <x v="2"/>
    <s v="51OTU/60OTU/141"/>
    <x v="0"/>
    <x v="17"/>
    <n v="25"/>
    <s v="March"/>
    <x v="5"/>
    <s v="25/26 March 1944"/>
    <x v="1"/>
    <s v="26.03.1944 2050 Patrol141 Bomber Support from West Raynham abandoned due to engine trouble at 17-18000ft. 8km NE Laon (Aisne) (BCL). F/O FED Van Den Plassche evd, F/O G Mamoutoff evd. TW-P (http://www.crashplace.de/) TW-P Airborne 2050 25Mar44 from West Raynham tasked to patrol the Mayberge area at 17,000 to 18,000 feet. Due to engine problems, the Mosquito was abandoned 8 km NE of Laon (Aisne), France. On 20Jun44 while evading capture, F/O Mamoutoff, whose Russian parents lived in London, was killed. He is now buried in Choloy War cemetery. Belgian born F/O Van DenPlaxxche arrived back in England 2 May44. Nine years later, and whle serving in the Belgian air Force, he was killed in a flying accident. F/O F.E.D.Van Den Plassche Evd F/O G.Mamoutoff Evd (sic). &quot; AIR14/1442 Engine caught fire while chasing enemy aircraft abandoned over Northern France 26.3.44 (Air Britain Serials)"/>
    <x v="0"/>
    <x v="12"/>
    <s v="Engine fire"/>
    <m/>
    <x v="4"/>
    <m/>
    <m/>
    <n v="3"/>
    <x v="30"/>
    <x v="0"/>
    <n v="1"/>
    <s v="Front-Line"/>
    <x v="45"/>
    <x v="0"/>
    <n v="3"/>
  </r>
  <r>
    <n v="6520"/>
    <s v="HK222"/>
    <x v="2"/>
    <s v="151/488"/>
    <x v="0"/>
    <x v="2"/>
    <n v="25"/>
    <s v="March"/>
    <x v="5"/>
    <s v="25/26 March 1944"/>
    <x v="1"/>
    <s v="25.03.1944 eveng Interception Patrol 488 to off North Foreland from Bradwell Bay Action with german raider. Lost without trace (FCL). F/O CM Wilson +, F/O AW Wilson +, cv at Marshalls(Cambridge), delivered as NF 10.02.43-14.07.43, no further info WILSON, Fg Off Alan William, NZ416568, RNZAF - Mosquito Navigator 488 Sqn, RNZAF - 25 Mar 1944 (Age 21); Runnymede Memorial. WILSON, Fg Off Chisholm Martyn, NZ421128, RNZAF - Mosquito Pilot 488 Sqn, RNZAF - 25 Mar 1944 (Age 20); Runnymede Memorial. (NZFPM) Missing from patrol off Thames Estuary 25.3.44 (Air Britain Serials)"/>
    <x v="3"/>
    <x v="4"/>
    <m/>
    <m/>
    <x v="3"/>
    <m/>
    <m/>
    <n v="3"/>
    <x v="30"/>
    <x v="0"/>
    <n v="1"/>
    <s v="Front-Line"/>
    <x v="42"/>
    <x v="2"/>
    <n v="2"/>
  </r>
  <r>
    <n v="662"/>
    <s v="DZ388"/>
    <x v="4"/>
    <s v="521/1409 Flt/139/1655MTU"/>
    <x v="0"/>
    <x v="7"/>
    <n v="26"/>
    <s v="March"/>
    <x v="5"/>
    <s v="26 March 1944"/>
    <x v="0"/>
    <s v="1655 MTU 26/03/1944 Training DZ388 Mosquito IV T/o 1908 Warboys for an operational training sortie. Twenty two minutes later, the bomber spun into the ground at Aslackby Farm, 5 miles ESE of the Lincolnshire airport of Folkingham. F/Lt VAllport DFC 28 402839 CAMBRIDGE CITY CEMETERY, F/Lt T WMatthews 24 108052 ABNEY PARK CEMETERY 2427862 (http://www.156squadron.com/display_newpff_roll.asp?ID=1655%20MTU) Spun into ground nr Folkingham 26.3.44 (Air Britain Serials) 26.03.44 1655MTU. DZ388 Aircraft went out of control in a spin and crashed at Aslack by Farm near Billingborough, Lincs., the crew being killed. (Mosquito Crash Log)     Airborne from Warboys at 1908 for an operational training sortie. Spun in and crashed at 1930 at Aslackby Farm nr Billingborough. The inquiry considered that the pilot flew into a situation that was to prove his undoing in conditions bordering on instrument flying rules. S/L V. Allport DFC RNZAF KIA, F/L T.W. Matthews KIA. (http://www.bcar.org.uk/1950s-incident-logs)"/>
    <x v="2"/>
    <x v="2"/>
    <s v="Spin"/>
    <m/>
    <x v="2"/>
    <m/>
    <m/>
    <n v="3"/>
    <x v="30"/>
    <x v="0"/>
    <n v="1"/>
    <s v="Support Unit"/>
    <x v="12"/>
    <x v="0"/>
    <n v="4"/>
  </r>
  <r>
    <n v="2698"/>
    <s v="LR249"/>
    <x v="12"/>
    <s v="301FTU/Med/23"/>
    <x v="1"/>
    <x v="5"/>
    <n v="26"/>
    <s v="March"/>
    <x v="5"/>
    <s v="26 March 1944"/>
    <x v="0"/>
    <s v="Missing 26.3.44 (Air Britain Serials) MH - Should this be S. Swift and H.A. Turner on 24 March 1944, according to the CWGC?"/>
    <x v="3"/>
    <x v="4"/>
    <m/>
    <m/>
    <x v="3"/>
    <m/>
    <m/>
    <n v="3"/>
    <x v="30"/>
    <x v="0"/>
    <n v="1"/>
    <s v="Front-Line"/>
    <x v="6"/>
    <x v="0"/>
    <n v="3"/>
  </r>
  <r>
    <n v="6669"/>
    <s v="MM417"/>
    <x v="12"/>
    <n v="487"/>
    <x v="0"/>
    <x v="16"/>
    <n v="26"/>
    <s v="March"/>
    <x v="5"/>
    <s v="26 March 1944"/>
    <x v="0"/>
    <s v="Coded EG-T, hit by flak at Les Hayes and crash-landed at Hunsdon (2nd TAF) Hit by flak Les Hayes V-1 site and crashlanded Hunsdon 26.3.44 (Air Britain Serials) Actually hit from behind in the port engine by fire from another Mosquito, managed to return safely to base, where it was written off (Flypast Magazine) A Flypast Mosquito Special has an article on EG-T MM417: the article states that MM417 was not shot up by flak but was accidentally hit by &quot;friendly fire&quot; from another 487(NZ) Sqn Mosquito during an attack on an airfield: MM417, crossing the target diagonally at low altitude, flew into the cone of fire of another Mosquito which was coming in from a different direction. MM417 got back to base but was scrapped soon after. (http://www.ww2aircraft.net/forum/aircraft-requests/mosquito-mm417-eg-t-487-squadron-rnzaf-29544-2.html)"/>
    <x v="1"/>
    <x v="14"/>
    <s v="Mosquito"/>
    <m/>
    <x v="4"/>
    <m/>
    <m/>
    <n v="3"/>
    <x v="30"/>
    <x v="0"/>
    <n v="1"/>
    <s v="Front-Line"/>
    <x v="47"/>
    <x v="0"/>
    <n v="1"/>
  </r>
  <r>
    <n v="1617"/>
    <s v="LR509"/>
    <x v="11"/>
    <s v="109/1409 Flt"/>
    <x v="0"/>
    <x v="4"/>
    <n v="27"/>
    <s v="March"/>
    <x v="5"/>
    <s v="27 March 1944"/>
    <x v="0"/>
    <s v="27.03.1944 1459 Training 1409 Flt from Wyton caught fire, burnt fiercely, crashed. 400 yards from houses at Bluntisham, about 4miles NE St.Ives, Huntingdonshire 1515 (BCL). F/S GW Roberts +, F/S DS Sabine +, Roberts buried at home, Sabine at Cambridge City Cem, crash witnessed by Christopher Cooper playing in the garden. Caught fire in air and dived into ground Bluntisham Hunts. 27.3.44 (Air Britain Serials) 27.03 44 1409 Met. LR509 Aircraft appeared to be on fire in flight and crashed out of control at Bluntisham, Hunts. (Mosquito Crash Log)"/>
    <x v="2"/>
    <x v="2"/>
    <s v="Caught fire"/>
    <m/>
    <x v="2"/>
    <m/>
    <m/>
    <n v="3"/>
    <x v="30"/>
    <x v="0"/>
    <n v="1"/>
    <s v="Front-Line"/>
    <x v="25"/>
    <x v="0"/>
    <n v="2"/>
  </r>
  <r>
    <n v="4048"/>
    <s v="LR276"/>
    <x v="12"/>
    <s v="305/613/305"/>
    <x v="0"/>
    <x v="16"/>
    <n v="28"/>
    <s v="March"/>
    <x v="5"/>
    <s v="28 March 1944"/>
    <x v="0"/>
    <s v="28 Mar D.H. Mosquito no. WR276 (sic). Attempts failed to find damaged by flak a/c which ditched near French coast. Lost were: F/Lt Eckhardt and F/O Sochacki. Damaged by flak around 1200 14 January 1944 at Longuemont, coded S. (2nd TAF) HX276 [sic] SM-S is listed as failing to return with no specific details, the crew being drowned. The sortie was between 1540 and 1710. (Franek Grabowski) The body of pilot F/Lt Bolislaw Sochacki, P.2214, washed ashore on 14th June 1944 in the vicinity of beach pole 35.6 near the coastal village of Bergen aan Zee, The Netherlands, and was buried on 18th June 1944 at Bergen cemetery. (Hans Nauta) Missing from attack on V-1 site Pas de Calais 28.3.44 (Air Britain Serials)"/>
    <x v="0"/>
    <x v="1"/>
    <m/>
    <m/>
    <x v="1"/>
    <m/>
    <m/>
    <n v="3"/>
    <x v="30"/>
    <x v="0"/>
    <n v="1"/>
    <s v="Front-Line"/>
    <x v="60"/>
    <x v="0"/>
    <n v="3"/>
  </r>
  <r>
    <n v="3649"/>
    <s v="NS856"/>
    <x v="12"/>
    <n v="107"/>
    <x v="0"/>
    <x v="16"/>
    <n v="28"/>
    <s v="March"/>
    <x v="5"/>
    <s v="28 March 1944"/>
    <x v="0"/>
    <s v="NS856 - 28 March 44 , Sq 107 : F/O J.A. Glen , W/O T. Davidson. Crews were at first buried in a field at St Riquier-es-Plains , later reburied in the CWGC cemetary at Grancourt. Attacked by P-51 near Vernouillet airfield (FCWDv4) 2nd TAF gives navigator name as Davison, aircraft coded T, time around 1640. I believe Mosquito NS856 fell to a 4thFG P-51, possibly flown by Lt Charles Anderson. (Post on 12 O'Clock High! Board) Re the 28 March shooting down of the 107 Squadron Mosquito - I believe the culprit may have been Lt Charles Anderson of 335th. (as above) Mosquito crew were also American (Mosquito Squadrons of the RAF). Shot down by P-51 S of Dieppe 28.3.44 (Air Britain Serials)  Checking that date on page 86 in Vol 1 of 2nd TAF by Chris Shores and Chris Thomas, I find under the losses listed..._x000a__x000a_e1640       107       Mosquito    NS856    T    F/O J A Glenn (K)  W/O T Davison (K)     sdb P.51 S Dieppe_x000a__x000a_The text then says... &quot;During a sortie over the French coast in the mid afternoon, a Mosquito of 305 Sqn was obliged to force-land in that area, while another of these aircraft from 107 Sqn was shot down in error south of Dieppe by a P-51, apparently from the US 8th AF's 4th Fighter Grp.&quot;_x000a__x000a_(http://www.britmodeller.com/forums/index.php?showtopic=42978)"/>
    <x v="0"/>
    <x v="14"/>
    <s v="P-51"/>
    <m/>
    <x v="4"/>
    <m/>
    <m/>
    <n v="3"/>
    <x v="30"/>
    <x v="0"/>
    <n v="1"/>
    <s v="Front-Line"/>
    <x v="57"/>
    <x v="0"/>
    <n v="1"/>
  </r>
  <r>
    <n v="5106"/>
    <s v="MM464"/>
    <x v="17"/>
    <n v="96"/>
    <x v="0"/>
    <x v="2"/>
    <n v="31"/>
    <s v="March"/>
    <x v="5"/>
    <s v="31 March 1944"/>
    <x v="0"/>
    <s v="Engine cut on air test swung on landing and u/c collapsed West Malling 31.3.44 (Air Britain Serials)"/>
    <x v="2"/>
    <x v="2"/>
    <s v="Engine failure"/>
    <m/>
    <x v="2"/>
    <m/>
    <m/>
    <n v="3"/>
    <x v="30"/>
    <x v="0"/>
    <n v="1"/>
    <s v="Front-Line"/>
    <x v="54"/>
    <x v="2"/>
    <n v="1"/>
  </r>
  <r>
    <n v="6245"/>
    <s v="MM578"/>
    <x v="17"/>
    <s v="13MU"/>
    <x v="0"/>
    <x v="6"/>
    <n v="31"/>
    <s v="March"/>
    <x v="5"/>
    <s v="31 March 1944"/>
    <x v="0"/>
    <s v="13 MU - Mosquito MM578 - 31-3-1944&quot; Broke up in air on air test over Hatley (Cockayne ??), Bedfordshire; wings broke off in dive, pres. both crew killed. The pilot was an experienced test pilot. According to records of MoD/AHB was the pilot named F/Lt G.E. HILL. A F/Lt George Edward HILL, Pilot, 42126, RAF, of 245 Sqdn, lies buried grave D.38 of the Nuneaton (Attlesborough) Cem., Warwickshire and this may have been the pilot as I can't find another F/Lt Hill on this date. Who has info on the second crewmember or was F/Lt Hill the sole occupant? (Henk Welting) Broke up in air on air test over Hatley Beds. 31.3.44 wings broke off in dive (Air Britain Serials) 31.03.44 13 MU. MM578 Aircraft broke up while on a test flight over Cockayne, Hatley. Beds., killing crew. Pilot was an experienced test pilot. (Mosquito Crash Log)  170456 P/O William G ALLEN (F/E) D.F.M 31.3.44 UK (http://www.rafcommands.com/forum/showthread.php?10779-Bomber-Command-DFM-Winners-last-units&amp;p=62863&amp;highlight=Mosquito#post62863)"/>
    <x v="2"/>
    <x v="2"/>
    <s v="Broke up"/>
    <m/>
    <x v="2"/>
    <m/>
    <m/>
    <n v="3"/>
    <x v="30"/>
    <x v="0"/>
    <n v="1"/>
    <s v="Support Unit"/>
    <x v="80"/>
    <x v="2"/>
    <n v="1"/>
  </r>
  <r>
    <n v="3052"/>
    <s v="HX950"/>
    <x v="12"/>
    <s v="464/21"/>
    <x v="0"/>
    <x v="16"/>
    <n v="31"/>
    <s v="March"/>
    <x v="5"/>
    <s v="31 March 1944 / 1 April 1944"/>
    <x v="1"/>
    <s v="YH-C F/lt Wheeler/ F/O Redington on Amiens prison raid (http://www.mossie.org/forum/read.php?1,4758) Sortie to Handorf (FCWDv4) Coded O, failed to return from an intruder to Munster, F/L R.H. Osborne and F/O G.W. Ingham both killed. F/Lt Roy H Osborn J/10731 RCAF (http://www.hut-six.co.uk/cgi-bin/search39-47.php) Missing from night Intruder to Munster 31.3.44 (Air Britain Serials) HX950 "/>
    <x v="3"/>
    <x v="4"/>
    <m/>
    <m/>
    <x v="3"/>
    <m/>
    <m/>
    <n v="3"/>
    <x v="30"/>
    <x v="0"/>
    <n v="1"/>
    <s v="Front-Line"/>
    <x v="48"/>
    <x v="0"/>
    <n v="2"/>
  </r>
  <r>
    <n v="4114"/>
    <s v="DZ476"/>
    <x v="4"/>
    <n v="139"/>
    <x v="0"/>
    <x v="8"/>
    <n v="1"/>
    <s v="April"/>
    <x v="5"/>
    <s v="1 April 1944"/>
    <x v="0"/>
    <s v="01.04.1944 1735 Air Test 139 from Upwood landed in strong crosswind, veered from runway. Upwood airfield 1750 (BCL). F/O ASC Brown ok, , Crashed on take-off Upwood 1.4.44 (Air Britain Serials) 01.04.44 139 Sqn. DZ476 Swung in cross wind and suffered undercarriage collapse at Upwood. (Mosquito Crash Log)"/>
    <x v="2"/>
    <x v="2"/>
    <s v="Crashed on takeoff"/>
    <m/>
    <x v="2"/>
    <m/>
    <m/>
    <n v="4"/>
    <x v="27"/>
    <x v="0"/>
    <n v="1"/>
    <s v="Front-Line"/>
    <x v="15"/>
    <x v="0"/>
    <n v="1"/>
  </r>
  <r>
    <n v="4398"/>
    <s v="HX804"/>
    <x v="12"/>
    <s v="301FTU/23"/>
    <x v="1"/>
    <x v="5"/>
    <n v="1"/>
    <s v="April"/>
    <x v="5"/>
    <s v="1/2 April 1944"/>
    <x v="1"/>
    <s v="Starboard engine failure on offensive patrol to Rimini-Pescara, crash-landed at Ghissonaccia, crew OK, F/S Hardie, F/S Brown. 23 Sqn ORB has HX804 as aircraft P at the start of August 1943, Farrelly and Sabine lost on HX820. Lost 1.4.44 NFD (Air Britain Serials) "/>
    <x v="2"/>
    <x v="7"/>
    <s v="Engine failure"/>
    <m/>
    <x v="2"/>
    <m/>
    <m/>
    <n v="4"/>
    <x v="27"/>
    <x v="0"/>
    <n v="1"/>
    <s v="Front-Line"/>
    <x v="6"/>
    <x v="0"/>
    <n v="2"/>
  </r>
  <r>
    <n v="4462"/>
    <s v="KB196"/>
    <x v="13"/>
    <s v="45 Gp"/>
    <x v="2"/>
    <x v="10"/>
    <n v="2"/>
    <s v="April"/>
    <x v="5"/>
    <s v="2 April 1944"/>
    <x v="0"/>
    <s v="Swung on take-off into snowbank on ferry flight Moncton NB 2.4.44 (Air Britain Serials)"/>
    <x v="2"/>
    <x v="2"/>
    <s v="Swung on takeoff"/>
    <m/>
    <x v="2"/>
    <m/>
    <m/>
    <n v="4"/>
    <x v="27"/>
    <x v="0"/>
    <n v="1"/>
    <s v="Support Unit"/>
    <x v="81"/>
    <x v="1"/>
    <n v="1"/>
  </r>
  <r>
    <n v="1746"/>
    <s v="HX865"/>
    <x v="12"/>
    <s v="29/60OTU"/>
    <x v="0"/>
    <x v="7"/>
    <n v="6"/>
    <s v="April"/>
    <x v="5"/>
    <s v="6 April 1944"/>
    <x v="0"/>
    <s v="Engine cut stalled on approach and cartwheeled High Ercall 6.4.44 (Air Britain Serials) 06.04.44 60 OTU. HX865 Aircraft crashed at High Ercall after one engine failed on approach.. (Mosquito Crash Log) May be the crash described by Dave McIntosh in &quot;Terror in the Starboard Seat&quot;, at High Ercall, in April 1944, in which it was determined the navigator's parachute straps had wrapped around the fuel cocks, cutting the engines at low altitude. McIntosh says the instructor, with whom McIntosh had flown the previous day (in April), was named Hintchliffe, however an officer named James Lambert Terence Hinchliffe was killed on 6 May 1944, a date on which there were two crashes on 60 OTU. The crew of HX865 appear to have been: _x000a__x000a_RIGG, CLIFFORD BIRKETT _x000a_Initials: C B _x000a_Nationality: United Kingdom _x000a_Rank: Flight Lieutenant (Pilot) _x000a_Regiment/Service: Royal Air Force _x000a_Age: 28 _x000a_Date of Death: 06/04/1944 _x000a_Service No: 42579 _x000a_Additional information: Son of Percival Birkett Rigg and Winifred Rigg; husband of Joan Gertrude Rigg, of Baron's Court, London. _x000a_Casualty Type: Commonwealth War Dead _x000a_Grave/Memorial Reference: Sec. Z. Grave 75. _x000a_Cemetery: WESTON-SUPER-MARE CEMETERY _x000a__x000a_and_x000a__x000a_WADDELL, THOMAS _x000a_Initials: T _x000a_Nationality: United Kingdom _x000a_Rank: Flight Sergeant (Nav.) _x000a_Regiment/Service: Royal Air Force Volunteer Reserve _x000a_Age: 22 _x000a_Date of Death: 06/04/1944 _x000a_Service No: 1368228 _x000a_Additional information: Son of Alexander and Euphemia Waddell, of Dunoon. _x000a_Casualty Type: Commonwealth War Dead _x000a_Grave/Memorial Reference: Sec. V. Grave 35. _x000a_Cemetery: DUNOON CEMETERY "/>
    <x v="2"/>
    <x v="2"/>
    <s v="Engine failure"/>
    <m/>
    <x v="2"/>
    <m/>
    <m/>
    <n v="4"/>
    <x v="27"/>
    <x v="0"/>
    <n v="1"/>
    <s v="Support Unit"/>
    <x v="29"/>
    <x v="0"/>
    <n v="2"/>
  </r>
  <r>
    <n v="1130"/>
    <s v="DZ370"/>
    <x v="4"/>
    <s v="105/139/627/139"/>
    <x v="0"/>
    <x v="8"/>
    <n v="6"/>
    <s v="April"/>
    <x v="5"/>
    <s v="6/7 April 1944"/>
    <x v="1"/>
    <s v="Lewis Stevens is trying to find information about his father 135013 Flying Officer (navigator)Frederick Stevens Age 32 Son of Frederick and Gertrude Stevens; husband of Sarah Saidee Stevens, of Birmingham. of 139 Sqdn. who, along with -_x000a_J/28764 Flying Officer (Pilot) Andrew Mackenzie Howden RCAF Age 24 Son of James and Jessie Howden, of Guelph, Ontario, Canada. were both reported missing on 7th April 1944. when their Mosquito IV serial DZ370 Code XD-U took off from RAF Upwood at 20.45 on the night of 06/04/44 on Ops to Hamburg. http://www.worldwar2exraf.co.uk/Aircrewnoticeboard19.html 6/7 April 1944 First operational sortie was with No.105 Sqdn as GB-Z 16Nov42. Airborne 2045 6Apr44 from Upwood. Lost without trace. Both are commemorated on the Runnymede Memorial. F/O A.Mack Howden RCAF KIA F/O F.Stevens KIA Missing (Hamburg) 7.4.44 (Air Britain Serials)"/>
    <x v="3"/>
    <x v="4"/>
    <m/>
    <m/>
    <x v="3"/>
    <m/>
    <m/>
    <n v="4"/>
    <x v="27"/>
    <x v="0"/>
    <n v="1"/>
    <s v="Front-Line"/>
    <x v="15"/>
    <x v="0"/>
    <n v="4"/>
  </r>
  <r>
    <n v="1398"/>
    <s v="NS875"/>
    <x v="12"/>
    <n v="605"/>
    <x v="0"/>
    <x v="5"/>
    <n v="6"/>
    <s v="April"/>
    <x v="5"/>
    <s v="6/7 April 1944"/>
    <x v="1"/>
    <s v="MH - Seems certain this Mosquito accounted for the SE 200 and Latecoere 631 flying boats said to have been sunk in a Mosquito attack on the Bodensee (Lake Constance) in April 1944. According to &quot;Im Bombenkrieg&quot;, Thomas Albrich und Arno Gisinger, Haymon Verlag 1992, there was an attack as follows: 06.04.1944: 00:55 Uhr tieffliegerangriff gegen drei Flugboote beim Seewerk Immenstaad. Keine Berichte über gesunkene Flugboote. The time is only 15 minutes before the reported crash (see below), and Immenstaad is directly opposite the lake from Uttwil (see below). There were later attacks on Friedrichshafen, directed against the Dornier-Werke 11 kms away to the east. (refer: http://www.schatzsucher.de/Foren/archive/index.php?t-62849.html)_x000a__x000a__x000a_UP-R 07.04.1944 eveng Intruder 605 to to Baltringen from Manston unknown circumstances. Lost near Lake Constance (FCL). S/L M Negus DFC +, F/O AJ Gapper +, see crash report by Andre Winter. Plane crashed 00.10 into Lake C. approx. 5km off Uttwil, only wing and fuselage sections found, no engines. Crew still aboard. Water depth 165m. (See Aeroplane Monthly March 1993)_x000a_6/7 April 1944 (FCWDv4) UP-R (http://www.crashplace.de/) Latécoère Laté 631, N°01, F-BAHG, coded 63+11 by the Germans and SNCASE SE 200, N°1, F-BAHE, coded 20+01 by the Germans (both six-engined flying boats) were destroyed on 7 April 1945 at Lake Constance. (LEMB)_x000a__x000a_Die Aktivitäten der Royal Air Force hielten sich in der Nacht vom 6. zum 7. April 1944 in Grenzen. Nur gerade 52 Flugzeuge wurden über den Kontinent geschickt, zwei davon kehrten nicht mehr zurück. Neben unserer Mosquito ging eine andere Maschine des gleichen Typs über Hamburg verloren._x000a__x000a_Die in Bradwell Bay bei Maldon in der englischen Grafschaft Essex beheimatete No. 605 Squadron sollte in dieser Nacht einen Intruder-Einsatz im Raum Strassburg-Bodensee fliegen. Intruder-Missionen waren speziell auf die Mosquito zugeschnitten. Eine kleine Gruppe von Maschinen sollte Tag und Nacht in zugewiesenen Sektoren feindliche Flugzeuge in der Luft und am Boden sowie andere lohnende Gelegenheitsziele wie Bahnhöfe, Fabriken und Brücken bekämpfen. Damit wurde die deutsche Luftwaffe zu ständiger, zermürbender Einsatzbereitschaft rund um die Uhr gezwungen._x000a__x000a_Bei diesen Einsätzen waren die Mosquitos normalerweise nur mit 20mm-Kanonen bewaffnet. Manchmal kamen aber auch noch zusätzlich Bomben und Raketen zur Anwendung. Als erste Einheit flog die No.23 Squadron ab Juli 1942 mit ihren Mosquito Mk.II solche Einsätze. Dies war das Motto der am 15. Oktober 1926 in Castle Bromwich bei Birmingham aufgestellten No.605 Squadron. Bis zum Wechsel auf die Mosquito II im Februar 1943 flog die &quot;County of Warwick Squadron&quot; Gloster Gladiator, Hawker Hurricane, Douglas Boston III und Havoc I von verschiedenen Plätzen in England, Malta und dem Fernen Osten aus. Wegen ihren präzisen und erfolgreichen Intruder-Missionen bei Tag und Nacht bis tief nach Deutschland hinein genoss die Staffel bald einen äusserst guten Ruf. Im Juli 1943 rüstete die Einheit auf die moderneren Mosquito F.B. Mk.VI um. Am 15.April 1944 konnte die No.605 Squadron ihren 100. Abschuss verbuchen. Während ihrer Karriere als Intruder-Formation brachte die &quot;County of Warwick Squadron&quot; auch 73 V-1 Flugbomben sowie unzählige Eisenbahnzüge und Schiffe zur Strecke. Ab September 1944 flog die Staffel als Teil der No.2 (Bomber) Group Bombereinsätze bis Kriegsende._x000a__x000a_Am 6. April 1944 um 22.48 Uhr entschwand eine Mosquito F.B. Mk.VI im Nachthimmel. Es war eine der letzten Missionen, welche die Staffel von Bradwell Bay aus führte. Wenige Tage später verlegte die No. 605 Squadron unter neuer Führung nach Manston. An Bord befand sich eine äusserst erfahrene Besatzung. Squadron Leader Michael Negus als Pilot und Flying Officer Arthur Jack Gapper als Navigator. Negus war erst einen Tag zuvor zum Squadron Leader befördert worden. Als eines der erfolgreichsten Night-Intruder-Asse seiner Staffel erzielte er seit Juli 1943 nicht weniger als drei bestätigte und zwei vermutete Luftsiege über dem besetzten Europa. Die Crew pilotierte bei ihrer letzten Mission die Mosquito F.B. (Fighter Bomber) Mk.VI mit der Nummer N5875. Sie war eine der 41 Maschinen aus dem bei De Havilland in Hatfield gebauten Kontrakt 555. Von zwei 1635 PS starken Merlin 25-Motoren angetrieben, erreichte diese eine Geschwindigkeit von 576 km/h. Die Mosquito NS875 war am 20.Februar 1944 als UP-R der No. 605 Squadron zugeteilt worden._x000a__x000a_Um Mitternacht wurde in der Bodenseeregion Fliegeralarm gegeben. Die Intruder von der Insel hielten die deutsche und die Schweizer Flab in Trab. Am 7. April 1944 um 00.08 Uhr wurde in Uttwil ein starkes Motorengeräusch vernommen, das aber plötzlich verstummte. Wenige Augenblicke später schlug die Mosquito vier Kilometer vor Uttwil dicht an der Landesgrenze auf dem Bodensee auf. Den Grund des Absturzes hatte die unglückliche Besatzung mit ins Grab genommen. Möglicherweise war ein technischer Defekt dafür verantwortlich, denn die Fliegerabwehr trat beiderseits nicht in Aktion. Am Karfreitagsmorgen barg die Schifffahrtsinspektion Romanshorn die kläglichen, auf dem Wasser treibenden Überreste der UP-R. Mehr als eine Tragfläche, ein Federbein mit Laufrad und drei Brennstofftanks waren von der Mosquito nicht mehr aufzufinden. Das Motorschiff &quot;Hecht&quot; verfrachtete die Einzelteile der &quot;Mücke&quot; nach Romanshorn zur ersten Untersuchung. Später erfolgte der Abtransport nach Dübendorf, wo das Wrack verschrottet wurde. Die Besatzung konnte bis heute nicht aufgefunden werden. Sie liegt mit dem Rest der N5875 auf dem Grund des dort 200 m tiefen Bodensees. _x000a__x000a__x000a__x000a__x000a_Absturz Uttwil _x000a_Flugzeugart: Bomber _x000a_Flugzeugtyp: De Havilland D.H. 98 Mosquito _x000a_Flugzeugbezeichnung: De Havilland D.H. 98 Mosquito F.B.Mk.VI _x000a_Flugzeugname: _x000a_Einteilung: 605 Squadron _x000a_Basis: Bradwell Bay (GB) _x000a_Auftrag: Intruder-Einsatz _x000a_Einsatzziel: Strassburg-Bodensee _x000a_Rückkehr: _x000a_Besatzung: Pilot: Michael Negus, Squadron Leader, im Kampf gestorben_x000a_Navigator: Arthur Jack Gapper, F/O, im Kampf gestorben _x000a_Werknummer: N5875 _x000a_Kennzeichen: UP-R _x000a_Squadroncode: _x000a_CH Archiv Nr.: E008 _x000a_US MACR Nr: _x000a_Autor: Hans-Heiri Stapfer _x000a_Quelle:_x000a__x000a_http://www.crashplace.de/_x000a_http://www.warbird.ch/contento/Berichte/Abst%C3%BCrze/TG/AbsturzindenBodensee/tabid/576/Default.aspx Missing from intruder to Lake Konstanz 7.4.44 found crashed on Swiss side of lake (Air Britain Serials)"/>
    <x v="0"/>
    <x v="8"/>
    <m/>
    <m/>
    <x v="4"/>
    <m/>
    <m/>
    <n v="4"/>
    <x v="27"/>
    <x v="0"/>
    <n v="1"/>
    <s v="Front-Line"/>
    <x v="22"/>
    <x v="0"/>
    <n v="1"/>
  </r>
  <r>
    <n v="7739"/>
    <s v="MM247"/>
    <x v="14"/>
    <n v="544"/>
    <x v="0"/>
    <x v="0"/>
    <n v="7"/>
    <s v="April"/>
    <x v="5"/>
    <s v="7 April 1944"/>
    <x v="0"/>
    <s v="07.04.1944 PR544 to North Germany from Benson into Baltic Sea. Lost without trace (Nöd). F/S Stanley Kelley +, ? , 1 crew MIA. Kelley found 12.05.44 and buried in Väröbacka churchyard Claim 07-04-44 Uffz. G.Borkenhagen JG11 (10. St.) Mosquito 11:58 W of Aalborg, over sea - time is right for PR but not clear. Whatever occur is still vague. F/S Kelley's drowned body washed up on May 12 near Vändelsö on the west coast. It appears he met his fate over the Kattegatt. Kelley was buried the 18 May in Väröbacka in Halland. Pilot F/S Howarth is still reported as Missing. 07.04.44 Uffz. Borkenhagen: 3 10./JG 11 Mosquito  MQ 5: 8.200 m. [35 km. W. Ringkøbing] 11.58 Film C. 2027/I Anerk: Nr.8 There is also a reference to a scramble this day for a JG 1 aircraft: 7 4 44 8 JG1 Paderborn b, A alarmst, mosquito BF109G-5 27092 Sw5 100 (http://www.luftwaffe-bullet-board.com/viewtopic.php?t=9067&amp;start=0) MH unsure as to what the final numbers mean, though 27092 is the Werk Nummer. Missing (Peenemunde) 7.4.44 (Air Britain Serials)"/>
    <x v="0"/>
    <x v="5"/>
    <s v="10./JG 11"/>
    <s v="JG 11"/>
    <x v="0"/>
    <s v="Borkenhagen"/>
    <m/>
    <n v="4"/>
    <x v="27"/>
    <x v="0"/>
    <n v="1"/>
    <s v="Front-Line"/>
    <x v="27"/>
    <x v="0"/>
    <n v="1"/>
  </r>
  <r>
    <n v="2324"/>
    <s v="MM444"/>
    <x v="17"/>
    <s v="301FTU/256"/>
    <x v="1"/>
    <x v="2"/>
    <n v="7"/>
    <s v="April"/>
    <x v="5"/>
    <s v="7 April 1944"/>
    <x v="0"/>
    <s v="7-4-1944 No.256 Sqn. Mosquito NF.XIII MM444 Crashed in bad weather Sebkra d'Oran, Algeria 136470 F/O (Pilot) John Francis VEITCH RAFVR + 147284 F/O (Nav.) Douglas SAUNDERS RAFVR + Both buried Le Petit Lac Cemetery, Algeria (http://www.rafcommands.com/forum/showthread.php?t=6382) On 7th April 1944 Navigator 147284 Flying Officer (F.O.) Douglas SAUNDERS (RAFVR) was flying in Mosquito NF.XIII MM444 with pilot 136470 F.O. John Francis VEITCH (RAFVR) when their aircraft crashed in bad weather at Sebkra d'Oran, Algeria. Both buried Le Petit Lac Cemetery, Algeria. (http://www.rafcommands.com/forum/showthread.php?p=36896&amp;highlight=Mosquito#post36896) Crashed in bad weather Serkra d'Oron 7.4.44 (Air Britain Serials)"/>
    <x v="2"/>
    <x v="3"/>
    <s v="Weather"/>
    <m/>
    <x v="2"/>
    <m/>
    <m/>
    <n v="4"/>
    <x v="27"/>
    <x v="0"/>
    <n v="1"/>
    <s v="Front-Line"/>
    <x v="32"/>
    <x v="2"/>
    <n v="2"/>
  </r>
  <r>
    <n v="1531"/>
    <s v="W4082"/>
    <x v="2"/>
    <s v="157/85/157"/>
    <x v="0"/>
    <x v="2"/>
    <n v="7"/>
    <s v="April"/>
    <x v="5"/>
    <s v="7 April 1944"/>
    <x v="0"/>
    <s v="To 4408M 7.4.44 (Air Britain Serials)"/>
    <x v="4"/>
    <x v="3"/>
    <m/>
    <m/>
    <x v="2"/>
    <m/>
    <m/>
    <n v="4"/>
    <x v="27"/>
    <x v="0"/>
    <n v="1"/>
    <s v="Front-Line"/>
    <x v="3"/>
    <x v="0"/>
    <n v="3"/>
  </r>
  <r>
    <n v="330"/>
    <s v="HJ756"/>
    <x v="6"/>
    <s v="418/25/487/21/613/305/4"/>
    <x v="0"/>
    <x v="16"/>
    <n v="8"/>
    <s v="April"/>
    <x v="5"/>
    <d v="1944-04-08T00:00:00"/>
    <x v="0"/>
    <s v="Taken on strength from No.27 Movements Unit, 11 June 1943; transferred to No.25 Squadron, 8 August 1943. TH-G, letter obtained from ORB, 8 August 1943. Was marked &quot;X&quot; when destroyed - according to a photo in &quot;Mosquito Fighter Squadrons in Focus&quot; when it was on 4 Squadron, and was lost in a crash on return to Gatwick on its way to being scrapped, which contradicts Air Britain's explanation of it having been lost in April 1944., as 4 Sqn did not receive Mosquitos until August 1945. Engine cut undershot swung and u/c collapsed Gatwick 8.4.44 (Air Britain Serials) 08.04.44 4 Sqn. HJ756 Unsuccessful force landing after port engine failed at Gatwick aerodrome Crew safe. (Mosquito Crash Log) A pdf about Gatwick during the war appears to confirm the April 1944 date."/>
    <x v="2"/>
    <x v="3"/>
    <s v="Engine failure"/>
    <m/>
    <x v="2"/>
    <m/>
    <m/>
    <n v="4"/>
    <x v="27"/>
    <x v="0"/>
    <n v="1"/>
    <s v="Front-Line"/>
    <x v="82"/>
    <x v="0"/>
    <n v="7"/>
  </r>
  <r>
    <n v="5843"/>
    <s v="HK405"/>
    <x v="17"/>
    <n v="96"/>
    <x v="0"/>
    <x v="2"/>
    <n v="8"/>
    <s v="April"/>
    <x v="5"/>
    <s v="8 April 1944"/>
    <x v="0"/>
    <s v="Swung on landing and u/c collapsed West Malling 8.4.44 DBF (Air Britain Serials) 08.04.44 96 Sqn. HK405 Aircraft bounced and went round again at West Mailing aerodrome, crashed on second attempt and burst into flames. Crew safe. (Mosquito Crash Log)"/>
    <x v="2"/>
    <x v="3"/>
    <s v="Swung on landing"/>
    <m/>
    <x v="2"/>
    <m/>
    <m/>
    <n v="4"/>
    <x v="27"/>
    <x v="0"/>
    <n v="1"/>
    <s v="Front-Line"/>
    <x v="54"/>
    <x v="2"/>
    <n v="1"/>
  </r>
  <r>
    <n v="7744"/>
    <s v="MM239"/>
    <x v="14"/>
    <n v="544"/>
    <x v="0"/>
    <x v="0"/>
    <n v="8"/>
    <s v="April"/>
    <x v="5"/>
    <s v="8 April 1944"/>
    <x v="0"/>
    <s v="Swung on take-off and u/c collapsed San Severo 8.4.44 (Air Britain Serials)"/>
    <x v="2"/>
    <x v="3"/>
    <s v="Swung on takeoff"/>
    <m/>
    <x v="2"/>
    <m/>
    <m/>
    <n v="4"/>
    <x v="27"/>
    <x v="0"/>
    <n v="1"/>
    <s v="Front-Line"/>
    <x v="27"/>
    <x v="0"/>
    <n v="1"/>
  </r>
  <r>
    <n v="6201"/>
    <s v="ML957"/>
    <x v="20"/>
    <n v="109"/>
    <x v="0"/>
    <x v="8"/>
    <n v="8"/>
    <s v="April"/>
    <x v="5"/>
    <s v="8/9 April 1944"/>
    <x v="1"/>
    <s v="09.04.1944 2050 109 to Essen from Little Staughton hit by FLAK and crash landed. Bradwell Bay, Essex 0005 (BCL). F/O RH Pattison ok, S/L JV Watts ok, 8/9 April 1944 (Lost Bombers) Hit by flak Essen and crashlanded at Bradwell Bay 9.4.44 (Air Britain Serials)"/>
    <x v="1"/>
    <x v="1"/>
    <m/>
    <m/>
    <x v="1"/>
    <m/>
    <m/>
    <n v="4"/>
    <x v="27"/>
    <x v="0"/>
    <n v="1"/>
    <s v="Front-Line"/>
    <x v="18"/>
    <x v="0"/>
    <n v="1"/>
  </r>
  <r>
    <n v="4477"/>
    <s v="ML921"/>
    <x v="11"/>
    <s v="109/105"/>
    <x v="0"/>
    <x v="8"/>
    <n v="9"/>
    <s v="April"/>
    <x v="5"/>
    <s v="9 April 1944"/>
    <x v="0"/>
    <s v="09.041944 1453 Air Test 105 from Bourn swung out of control and collided with an obstruction. Bourn airfield (BCL). F/L RB Smith DFC RAAF +, F/L PE Cadman DFC +, Cadman died next day from inj, both rest in Cambridge City Cem Swung on take-off for air test and hit obstruction Bourn 9.4.44 (Air Britain Serials) 09.04.44 105 Sqn. ML921 Swung o.. take-off from Bourn aerodrome, hit obstruction and crashed, killing two. (Mosquito Crash Log)"/>
    <x v="2"/>
    <x v="2"/>
    <s v="Swung on takeoff"/>
    <m/>
    <x v="2"/>
    <m/>
    <m/>
    <n v="4"/>
    <x v="27"/>
    <x v="0"/>
    <n v="1"/>
    <s v="Front-Line"/>
    <x v="4"/>
    <x v="0"/>
    <n v="2"/>
  </r>
  <r>
    <n v="5152"/>
    <s v="NS948"/>
    <x v="12"/>
    <n v="515"/>
    <x v="0"/>
    <x v="5"/>
    <n v="9"/>
    <s v="April"/>
    <x v="5"/>
    <s v="9/10 April 1944"/>
    <x v="1"/>
    <s v="10.04.1944 2255 support Lille raid 515 from Little Snoring crashed near Coulommiers (Seine-et-Marne) (BCL). F/O H Witmill +, F/O DL Biggs +, rest in Coulommiers , Sqn code also stated P3 on var pictures. 9/10 April 1944 (FCWDv4) German time 0050,. near Villiers sur Morin, 3km NW of Crecy en Brie. (http://www.footnote.com/viewer.php?image=38654062&amp;query=cherbourg%20sea&amp;words=cherbourg%7Csea#38651326) &quot;Serial Range NS926 - NS965. 40 Mosquito FB.MkV1. Powered by Merlin 25 engines. Part of a batch of 250 delivered by De Havilland (Hatfield) between 25Jan44 and 19May44. Except for NT220, NT224, NT225 conv.to FB XV111s. Airborne 2255 9Apr44 from Little Snoring in support of the Main Force on the Lille operation. Cause of loss not established. Crashed near Coulommiers (Seine-et-marne) where both airmen were buried 11Apr44. In the summer of 1944, an American Graves Investigation Unit had their remains taken to Solers, a village S of the main road leading from Coubert to Guignes. On 5jan45, their remains were again exhumed by the Americans and re-interred in Villeneuve-St-Georges Old Communal Cemetery. F/O H.Whitmill KIA F/O D.L.Biggs KIA These were the first casualties sustained by 515 Sqdn since joining 100 Group Dec43. The Squadron ID Code combination is quoted in various publications as 3P, but photographic evidence exists showing some of their Mosquitoes were inadvertently painted up with P3, the code combination allotted to 692 Sqdn which, coincidentally, was also equipped with Mosquitoes. Pictorial evidence of 515 Sqdn bearing both versions of the code appear in Martin Bowman/Tom Cushings book 'Confounding the Reich' pp158 (NS933 P3-G) and pp161 (RS566 3P-). &quot; (Chorley via Lost Bombers) Missing from patrol to Lille 10.4.44 (Air Britain Serials)"/>
    <x v="3"/>
    <x v="4"/>
    <m/>
    <m/>
    <x v="3"/>
    <m/>
    <m/>
    <n v="4"/>
    <x v="27"/>
    <x v="0"/>
    <n v="1"/>
    <s v="Front-Line"/>
    <x v="83"/>
    <x v="0"/>
    <n v="1"/>
  </r>
  <r>
    <n v="7279"/>
    <s v="DZ584"/>
    <x v="4"/>
    <s v="8OTU"/>
    <x v="0"/>
    <x v="7"/>
    <n v="10"/>
    <s v="April"/>
    <x v="5"/>
    <s v="10 April 1944"/>
    <x v="0"/>
    <s v="Crashed on approach Dyce 10.4.44 (Air Britain Serials) 10.04.44 8 MTU. DZ584 Port engine failed at 25,000 feet, pilot feathered prop but made too high an approach and crashed at Stonewood Cottages near Dyce aerodrome. One killed and one injured. (Mosquito Crash Log)"/>
    <x v="2"/>
    <x v="2"/>
    <s v="Engine failure"/>
    <m/>
    <x v="2"/>
    <m/>
    <m/>
    <n v="4"/>
    <x v="27"/>
    <x v="0"/>
    <n v="1"/>
    <s v="Support Unit"/>
    <x v="37"/>
    <x v="0"/>
    <n v="1"/>
  </r>
  <r>
    <n v="7682"/>
    <s v="LR424"/>
    <x v="14"/>
    <n v="540"/>
    <x v="0"/>
    <x v="0"/>
    <n v="10"/>
    <s v="April"/>
    <x v="5"/>
    <s v="10 April 1944"/>
    <x v="0"/>
    <s v="10.04.44 Uffz. Hermann Ayerle: 1 12./JG 26 Mosquito  TL-6: 4.000 m. Mangiennes/Verdun 17.00-05 Film C. 2027/I Anerk: Nr.12 Came down at 1630 800m N of Combras, 15km NE of Verdun. 12. Staffel belonged to III Gruppe, which flew Bf 109s (JG 26 War Diary) (http://www.footnote.com/viewer.php?image=38654062&amp;query=cherbourg%20sea&amp;words=cherbourg%7Csea#38651357) Missing from PR mission to Friedrichshafen 10.4.44 (Air Britain Serials) _x000a__x000a_Name: LEGON, FREDERICK VERNON _x000a_Initials: F V _x000a_Nationality: United Kingdom _x000a_Rank: Flying Officer (Pilot) _x000a_Regiment/Service: Royal Air Force Volunteer Reserve _x000a_Unit Text: 540 Sqdn. _x000a_Age: 24 _x000a_Date of Death: 10/04/1944 _x000a_Service No: 128578 _x000a_Additional information: Son of Albert John James Legon, and of Martha Ann Legon, of Balham, London. _x000a_Casualty Type: Commonwealth War Dead _x000a_Grave/Memorial Reference: Allied Plot. Grave 7. _x000a_Cemetery: VERDUN-SUR-MEUSE (FAUBOURG PAVE) FRENCH NATIONAL CEMETERY _x000a__x000a__x000a__x000a_(CWGC)"/>
    <x v="0"/>
    <x v="0"/>
    <s v="12./JG 26"/>
    <s v="JG 26"/>
    <x v="0"/>
    <s v="Ayerle"/>
    <m/>
    <n v="4"/>
    <x v="27"/>
    <x v="0"/>
    <n v="1"/>
    <s v="Front-Line"/>
    <x v="16"/>
    <x v="0"/>
    <n v="1"/>
  </r>
  <r>
    <n v="540"/>
    <s v="DD783"/>
    <x v="2"/>
    <s v="151/169"/>
    <x v="0"/>
    <x v="2"/>
    <n v="11"/>
    <s v="April"/>
    <x v="5"/>
    <s v="11 April 1944"/>
    <x v="0"/>
    <s v="11.04.1944 1453 Air Test 169 from Little Snoring crashed while attempting a slow roll, going into flat spin betw. 2-3000ft. 1 mile E of airfield 1500 (BCL). F/O HP Stephen +, F/O AE Clifton +, Stephen rest at home, Clifton at Cambridge City Cem Spun into ground nr Little Snoring 11.4.44 (Air Britain Serials) 11.04.44 169 Sqn. DD783 While executing a slow roll at 2.3000 feet a flat spin occurred and the aircraft crashed one mile east of Little Snoring aerodrome, killing two. (Mosquito Crash Log)"/>
    <x v="2"/>
    <x v="2"/>
    <s v="Spin"/>
    <m/>
    <x v="2"/>
    <m/>
    <m/>
    <n v="4"/>
    <x v="27"/>
    <x v="0"/>
    <n v="1"/>
    <s v="Front-Line"/>
    <x v="65"/>
    <x v="0"/>
    <n v="2"/>
  </r>
  <r>
    <n v="3479"/>
    <s v="HP859"/>
    <x v="12"/>
    <n v="333"/>
    <x v="0"/>
    <x v="12"/>
    <n v="11"/>
    <s v="April"/>
    <x v="5"/>
    <s v="11 April 1944"/>
    <x v="0"/>
    <s v="Both engines lost power overshot emergency landing at Radlett 11.4.44 (Air Britain Serials) 11.04.44 333 Sqn. HP859 Starboard engine failed and aircraft force landed and overshot at Radlett aerodrome. Crew safe. (Mosquito Crash Log)"/>
    <x v="2"/>
    <x v="3"/>
    <s v="Engine failure"/>
    <m/>
    <x v="2"/>
    <m/>
    <m/>
    <n v="4"/>
    <x v="27"/>
    <x v="0"/>
    <n v="1"/>
    <s v="Front-Line"/>
    <x v="28"/>
    <x v="3"/>
    <n v="1"/>
  </r>
  <r>
    <n v="3131"/>
    <s v="KB159"/>
    <x v="13"/>
    <s v="USAAF"/>
    <x v="4"/>
    <x v="7"/>
    <n v="11"/>
    <s v="April"/>
    <x v="5"/>
    <d v="1944-04-11T00:00:00"/>
    <x v="0"/>
    <s v="to USAAF as 43-34953 (Air Britain Serials)_x000a__x000a_Date: 11-APR-1944 _x000a_Time:  _x000a_Type: _x000a_de Havilland-Canada F-8-DH Mosquito _x000a_Operator: USAAF _x000a_Registration: KB159 _x000a_C/n / msn: 43-34953 _x000a_Fatalities: Fatalities: / Occupants: 2 _x000a_Airplane damage: Written off (damaged beyond repair) _x000a_Location: Hunter Field, Savannah, GA -    United States of America  _x000a_Phase: Landing _x000a_Nature: Military _x000a_Departure airport:  _x000a_Destination airport: Hunter Field _x000a_Narrative:_x000a_KB159 - BXX - to USAAF as 43-34953 _x000a_Landing accident. _x000a_Crew:???_x000a__x000a_Sources: _x000a_http://www.aviationarchaeology.com/src/db.asp _x000a_http://www.dehavilland.ukf.net/_DH98%20prodn%20list.txt_x000a__x000a_(http://aviation-safety.net/wikibase/wiki.php?id=104775)"/>
    <x v="2"/>
    <x v="2"/>
    <s v="Crashed on landing"/>
    <m/>
    <x v="2"/>
    <m/>
    <m/>
    <n v="4"/>
    <x v="27"/>
    <x v="0"/>
    <n v="1"/>
    <s v="Support Unit"/>
    <x v="33"/>
    <x v="1"/>
    <n v="1"/>
  </r>
  <r>
    <n v="4948"/>
    <s v="LR297"/>
    <x v="12"/>
    <s v="613/13OTU"/>
    <x v="0"/>
    <x v="7"/>
    <n v="11"/>
    <s v="April"/>
    <x v="5"/>
    <s v="11 April 1944"/>
    <x v="0"/>
    <s v="Stalled on overshoot and crashed 1m NE of Bicester 11.4.44 (Air Britain Serials) 11.04.44 13 OTU. LR297 Overshot and crashed one and a quarter miles N.E. of Bicester aerodrome after making a steep approach, killing two.(Mosquito Crash Log)"/>
    <x v="2"/>
    <x v="2"/>
    <s v="Overshot"/>
    <m/>
    <x v="2"/>
    <m/>
    <m/>
    <n v="4"/>
    <x v="27"/>
    <x v="0"/>
    <n v="1"/>
    <s v="Support Unit"/>
    <x v="39"/>
    <x v="0"/>
    <n v="2"/>
  </r>
  <r>
    <n v="3571"/>
    <s v="LR345"/>
    <x v="12"/>
    <n v="248"/>
    <x v="0"/>
    <x v="12"/>
    <n v="11"/>
    <s v="April"/>
    <x v="5"/>
    <s v="11 April 1944"/>
    <x v="0"/>
    <s v="LR345, W/C O J M Barron DFC and BAR (W/Cdr Oswald James Milman BARRON - DFC &amp; Bar - 33217 - RP200), +, F/O R T Woodcraft, + (F/O Raymond Thomas WOODCRAFT - 148763 - RP210.) (Ross McNeill) Missing from attack on flakships off St.Nazaire. Pres. shot down by Ju 88 of 13./KG40 and crashed into sea. Missing from attack on flak ships off St.Nazaire 11.4.44 (Air Britain Serials)"/>
    <x v="0"/>
    <x v="21"/>
    <s v="13./KG40"/>
    <s v="KG 40"/>
    <x v="0"/>
    <s v="unk"/>
    <m/>
    <n v="4"/>
    <x v="27"/>
    <x v="0"/>
    <n v="1"/>
    <s v="Front-Line"/>
    <x v="52"/>
    <x v="0"/>
    <n v="1"/>
  </r>
  <r>
    <n v="3832"/>
    <s v="LR349"/>
    <x v="12"/>
    <n v="248"/>
    <x v="0"/>
    <x v="12"/>
    <n v="11"/>
    <s v="April"/>
    <x v="5"/>
    <s v="11 April 1944"/>
    <x v="0"/>
    <s v="LR349, F/L K Liversidge, Sgt L E Newens, Both PoW. (Ross McNeill) Missing from attack on flakships off St.Nazaire. Pres. shot down by Ju 88 of 13./KG40 and crashed into sea. Missing from attack on flak ships off St.Nazaire 11.4.44 (Air Britain Serials)"/>
    <x v="0"/>
    <x v="21"/>
    <s v="13./KG40"/>
    <s v="KG 40"/>
    <x v="0"/>
    <s v="unk"/>
    <m/>
    <n v="4"/>
    <x v="27"/>
    <x v="0"/>
    <n v="1"/>
    <s v="Front-Line"/>
    <x v="52"/>
    <x v="0"/>
    <n v="1"/>
  </r>
  <r>
    <n v="3570"/>
    <s v="MM413"/>
    <x v="12"/>
    <n v="248"/>
    <x v="0"/>
    <x v="12"/>
    <n v="11"/>
    <s v="April"/>
    <x v="5"/>
    <s v="11 April 1944"/>
    <x v="0"/>
    <s v="F/Sgt P Hunt, F/Sgt W W M Milne (Ross McNeill). Mosquito Crash Log - David J. Smith: 11.04.44 248 Sq. MM413 While on A.A. patrol from Cornwall, the aircraft hit a cloud covered hill after late take off due to changing aircraft. Squadron based at the time at Portreath. (John Larder) 11/04/1944 0805 hours de Havilland Mosquito FB Mark VI MM413 of 248 Squadron based at RAF Portreath while on an Anti-Aircraft patrol crashed into a cloud covered hill at Wheal Christopher Farm, Sithney, Helston. The Mosquito was burnt out and the crew of two were killed.(http://www.rafdavidstowmoor.org/pages/crash_log/crashlog44.htm) 11/04/1944 0805 hours de Havilland Mosquito FB Mark VI MM413 of 248 Squadron based at RAF Portreath while on an Anti-Aircraft patrol crashed into a cloud covered hill at Wheal Christopher Farm, Sithney, Helston. The Mosquito was burnt out and the crew of two were killed. Flt/Sgt Peter Hunt (Pilot), SN 655135, who is buried in Mordon Cemetery._x000a_His navigator was Flt/Sgt Wilfred William Murdoch Milne, SN 1324169, who rests in Isleworth Cemetery. Both Peter Hunt and Wilfred Milne had their deaths registered in the Kerrier district of Cornwall. (http://forum.keypublishing.co.uk/showthread.php?t=67248) Flew into hill in cloud after take-off for night patrol Cornwall 11.4.44 DBF (Air Britain Serials)  "/>
    <x v="2"/>
    <x v="7"/>
    <s v="Terrain"/>
    <m/>
    <x v="2"/>
    <m/>
    <m/>
    <n v="4"/>
    <x v="27"/>
    <x v="0"/>
    <n v="1"/>
    <s v="Front-Line"/>
    <x v="52"/>
    <x v="0"/>
    <n v="1"/>
  </r>
  <r>
    <n v="6560"/>
    <s v="MM475"/>
    <x v="17"/>
    <n v="151"/>
    <x v="0"/>
    <x v="12"/>
    <n v="11"/>
    <s v="April"/>
    <x v="5"/>
    <s v="11 April 1944"/>
    <x v="0"/>
    <s v="11.04.1944 pm ASR patrol 151 over Bay of Biscay from Colerne. Missing after combat with Ju88 of ZG1. Lost without trace (FCL). W/O WG Penman +, Sgt ECC Stevenson +, no further info Claim 12-05-44 Aalborg JG11 (10. Staffel) Mosquito - ASR near Aalborg? More likely to have been near St. Nazaire after earlier action vs Ju 88s See also MM438. Missing from ASR search 12.4.44 (Air Britain Serials)"/>
    <x v="0"/>
    <x v="21"/>
    <s v="ZG 1"/>
    <s v="ZG 1"/>
    <x v="0"/>
    <s v="unk"/>
    <m/>
    <n v="4"/>
    <x v="27"/>
    <x v="0"/>
    <n v="1"/>
    <s v="Front-Line"/>
    <x v="8"/>
    <x v="2"/>
    <n v="1"/>
  </r>
  <r>
    <n v="6561"/>
    <s v="MM505"/>
    <x v="17"/>
    <n v="151"/>
    <x v="0"/>
    <x v="12"/>
    <n v="11"/>
    <s v="April"/>
    <x v="5"/>
    <s v="11 April 1944"/>
    <x v="0"/>
    <s v="11.04.1944 am Instep patrol151 from Colerne Shot down by Ju88C of ZG1 . over Bay of Biscay, unknown location (FCL). P/O HK Kemp RNZAF +, F/S JR Maidment +, no further info KEMP, Plt Off Harold Keith, NZ411514, RNZAF - Mosquito Pilot 151 Sqn, RAF - 11 Apr 1944 (Age 22); France. See also MM438. Missing from sweep off Brittany 11.4.44 (Air Britain Serials)"/>
    <x v="0"/>
    <x v="21"/>
    <s v="ZG 1"/>
    <s v="ZG 1"/>
    <x v="0"/>
    <s v="unk"/>
    <m/>
    <n v="4"/>
    <x v="27"/>
    <x v="0"/>
    <n v="1"/>
    <s v="Front-Line"/>
    <x v="8"/>
    <x v="2"/>
    <n v="1"/>
  </r>
  <r>
    <n v="4439"/>
    <s v="NS900"/>
    <x v="12"/>
    <s v="44MU"/>
    <x v="0"/>
    <x v="6"/>
    <n v="11"/>
    <s v="April"/>
    <x v="5"/>
    <s v="11 April 1944"/>
    <x v="0"/>
    <s v="Crashed in forced landing nr Edzell 11.4.44 (Air Britain Serials) 11.04.44 44 MU. NS900 Pilot was unable to feather port airscrew and force landed in a fir tree wood near Edzell aerodrome. (Mosquito Crash Log)"/>
    <x v="2"/>
    <x v="2"/>
    <s v="Prop ran away"/>
    <m/>
    <x v="2"/>
    <m/>
    <m/>
    <n v="4"/>
    <x v="27"/>
    <x v="0"/>
    <n v="1"/>
    <s v="Support Unit"/>
    <x v="84"/>
    <x v="0"/>
    <n v="1"/>
  </r>
  <r>
    <n v="452"/>
    <s v="LR266"/>
    <x v="12"/>
    <s v="418/60OTU"/>
    <x v="0"/>
    <x v="7"/>
    <n v="11"/>
    <s v="April"/>
    <x v="5"/>
    <s v="11/12 April 1944"/>
    <x v="1"/>
    <s v="Received at 418 Sqn. from No.10 Movements Unit, 22 November 1943; to No.60 OTU, 11 March 1944. TH-M, letter on list dated 25 November 1943. noted in &quot;Intruders over Britain.&quot; It was an a/c of 60 OTU that was shot down near Grantham, Lincolnshire. F/O Bryne and Sgt Payne bailed out successfully. E/A of II/KG 51 (Intruders over Britain). Flugzeugführer Uffz. Franz Wachtler und Bordfunker Uffz. Albert Wolk, 4./KG 51, 9K + DM. Im Flugbuch von Albert Wolk steht: &quot;46. Feindflug. Start am 11.04.1944 um 23:51 Uhr in Eindhoven; Landung am 12.04.1944 um 02:42 Uhr in Eindhoven. Nachtjagd Raum Lincoln. Beschuß einer Beaufighter (Jan Horn) Damaged on night navex by Intruder and abandoned nr Grantham Lincs. 12.4.44 (Air Britain Serials) 12.04.44 60 OTU. LR266 Shot down by enemy intruder over Grantham, Lincs. (Mosquito Crash Log)"/>
    <x v="0"/>
    <x v="26"/>
    <s v=" 4./KG 51"/>
    <s v="KG 51"/>
    <x v="0"/>
    <s v="Wachtler"/>
    <m/>
    <n v="4"/>
    <x v="27"/>
    <x v="0"/>
    <n v="1"/>
    <s v="Support Unit"/>
    <x v="29"/>
    <x v="0"/>
    <n v="2"/>
  </r>
  <r>
    <n v="2519"/>
    <s v="HK132"/>
    <x v="2"/>
    <s v="29/488/307"/>
    <x v="0"/>
    <x v="2"/>
    <n v="12"/>
    <s v="April"/>
    <x v="5"/>
    <d v="1944-04-12T00:00:00"/>
    <x v="0"/>
    <s v="12.04.1944 Interception patrol 307 from Coleby Grange crashed. 50 miles off Spurn Head (FCL). W/O J Wisthal +, W/O J Wozny +, cv at Marshalls(Cambridge), delivered as NF 10.02.43-14.07.43, no further info 12-Apr-44. Mosquito NFXII HK132, W/O J. Wisthal KIA / W/O J. Woźny KIA. Probably shot down over sea during patrol sortie. (307 Sqn Website) Missing from patrol pres. ditched in North Sea 12.7.44 (Air Britain Serials)"/>
    <x v="3"/>
    <x v="4"/>
    <m/>
    <m/>
    <x v="3"/>
    <m/>
    <m/>
    <n v="4"/>
    <x v="27"/>
    <x v="0"/>
    <n v="1"/>
    <s v="Front-Line"/>
    <x v="21"/>
    <x v="2"/>
    <n v="3"/>
  </r>
  <r>
    <n v="2737"/>
    <s v="LR252"/>
    <x v="12"/>
    <s v="301FTU/Med/23"/>
    <x v="1"/>
    <x v="5"/>
    <n v="12"/>
    <s v="April"/>
    <x v="5"/>
    <s v="12 April 1944"/>
    <x v="0"/>
    <s v="Hit pylon. German Report on US micro-fiches: &quot;Mosquito crashed 0655h near Vias, 22 km E of Beziers on the Mediterranean coast&quot;. Crew buried in Vias Communal Cemetery: F/O James Henry (Jim) KINGSBURY - Pilot - 158548, F/O George William YERBY - Nav - 158091. Mosquito FBVI (LR252-YP-S) t/o from Alghero at 0515hrs but failed to return from ops to Perpignon area. The bodies were found near the crashed aircraft. Missing 12.4.44 (Air Britain Serials) CWGC gives dates of death as 11 April._x000a__x000a_Depuis avril 1944 les chemins de fer en bas Languedoc font l'objet de mitraillages systématiques. _x000a_Voici ce que Brice Peired écrit dans sa maitrise d'Histoire à ce sujet:&lt;br&gt;_x000a_ _x000a_Les 9 et 11 avril, le squadron 23 de la RAF basé à Alghero (Sardaigne) mène des opérations de mitraillage dans la zone _x000a_Marseille-Perpignan.....Vers Vias le Mosquito du FO Jim H. Kingsbury et du FO Georges W. Yerby attaque la machine à vapeur _x000a_n° 230-349 qui circule sur la ligne Bordeaux/Sète, en direction de Béziers._x000a_Au PK 446.000 (2klm à l'ouest de Vias) le Mosquito commence son mitraillage à très basse altitude, trop basse altitude même. _x000a_En effet alors qu'il tire sur la locomotive, il heurte le parafoudre du pylône n° 158-284, au PK 446-280, puis s'écrase _x000a_au PK 446.900 du côté pair de la voie.Les deux aviateurs sont tués dans le crash. _x000a_Le mécanicien vapeur de la locomotive, André Planchon, âgé de 45 ans, est lui grièvement bléssé. Transporté à l'Hôpital _x000a_de Béziers par le garde Pourtalès, il décède à 11h00. _x000a_Ainsi trois personnes sont tuées au cours de cette attaque. Les dégâts matériels sont assez importants pour la ligne. _x000a_En effet, dans sa chute, l'avion abaisse deux caténaires sur 120 mètres, du PK 446.200 au PK 446.320, ce que interdit _x000a_tout trafic éléctrique (la ligne sera répariée le 22 avril). En revanche, la locomotive est intacte......_x000a_Jean Robin_x000a__x000a_http://francecrashes39-45.net/page_fiche_av.php?id=2794"/>
    <x v="0"/>
    <x v="8"/>
    <m/>
    <m/>
    <x v="4"/>
    <m/>
    <m/>
    <n v="4"/>
    <x v="27"/>
    <x v="0"/>
    <n v="1"/>
    <s v="Front-Line"/>
    <x v="6"/>
    <x v="0"/>
    <n v="3"/>
  </r>
  <r>
    <n v="6868"/>
    <s v="LR418"/>
    <x v="14"/>
    <s v="RAE"/>
    <x v="0"/>
    <x v="1"/>
    <n v="12"/>
    <s v="April"/>
    <x v="5"/>
    <s v="12 April 1944"/>
    <x v="0"/>
    <s v="To R.A.E. 04/44 Engine cut overshot landing hit ditch and u/c collapsed Farnborough 12.4.44 (Air Britain Serials)"/>
    <x v="2"/>
    <x v="2"/>
    <s v="Engine failure"/>
    <m/>
    <x v="2"/>
    <m/>
    <m/>
    <n v="4"/>
    <x v="27"/>
    <x v="0"/>
    <n v="1"/>
    <s v="Support Unit"/>
    <x v="61"/>
    <x v="0"/>
    <n v="1"/>
  </r>
  <r>
    <n v="7692"/>
    <s v="MM236"/>
    <x v="14"/>
    <n v="540"/>
    <x v="0"/>
    <x v="0"/>
    <n v="12"/>
    <s v="April"/>
    <x v="5"/>
    <s v="12 April 1944"/>
    <x v="0"/>
    <s v="Swung on take-off for training flight and hit flare Benson 12.4.44 DBR (Air Britain Serials)"/>
    <x v="2"/>
    <x v="2"/>
    <s v="Swung on takeoff"/>
    <m/>
    <x v="2"/>
    <m/>
    <m/>
    <n v="4"/>
    <x v="27"/>
    <x v="0"/>
    <n v="1"/>
    <s v="Front-Line"/>
    <x v="16"/>
    <x v="0"/>
    <n v="1"/>
  </r>
  <r>
    <n v="7701"/>
    <s v="LR416"/>
    <x v="14"/>
    <n v="540"/>
    <x v="0"/>
    <x v="0"/>
    <n v="13"/>
    <s v="April"/>
    <x v="5"/>
    <s v="13 April 1944"/>
    <x v="0"/>
    <s v="Escape hatch came off lost wing recovering from dive Kingston Bagpuize 13.4.44 (Air Britain Serials) 13.04.44 540 Sqn. LR416 Crashed two miles from Kingston Bagpuize aerodrome when a wing came off while diving out of cloud. The primary cause was the detachment of the top escape hatch in high speed dive causing inconvenience (sic). (Mosquito Crash Log)_x000a__x000a_Name: SHAER, JOSEPH ISRAEL _x000a_Initials: J I _x000a_Nationality: United Kingdom _x000a_Rank: Flight Sergeant (Nav.) _x000a_Regiment/Service: Royal Air Force Volunteer Reserve _x000a_Unit Text: 540 Sqdn. _x000a_Age: 24 _x000a_Date of Death: 13/04/1944 _x000a_Service No: 1294047 _x000a_Additional information: Son of Samuel Jacob and Clara Millie Shaer. _x000a_Casualty Type: Commonwealth War Dead _x000a_Grave/Memorial Reference: Sec. K.4. Grave 155. _x000a_Cemetery: OXFORD (WOLVERCOTE) CEMETERY _x000a__x000a__x000a_(CWGC)_x000a__x000a_/O C.C. DREW and Sgt J.I. SHAER's sortie on 13 Apr 44, in LR416, is mentioned in both the F.540 and F.541 of the 540 Sqn ORB. As Alan says objective was the Munich area. F.540 notes that aircraft wirelessed returning to base at 10:35 but crashed near Abingdon at 11:10_x000a__x000a_(http://www.rafcommands.com/forum/showthread.php?13396-540-Squadron-O.R.B.)"/>
    <x v="2"/>
    <x v="7"/>
    <s v="Panels came off"/>
    <m/>
    <x v="2"/>
    <m/>
    <m/>
    <n v="4"/>
    <x v="27"/>
    <x v="0"/>
    <n v="1"/>
    <s v="Front-Line"/>
    <x v="16"/>
    <x v="0"/>
    <n v="1"/>
  </r>
  <r>
    <n v="3139"/>
    <s v="DD786"/>
    <x v="2"/>
    <s v="410/456/13OTU"/>
    <x v="0"/>
    <x v="7"/>
    <n v="14"/>
    <s v="April"/>
    <x v="5"/>
    <s v="14 April 1944"/>
    <x v="0"/>
    <s v="Flew into ground Foxcote Bucks. 14.4.44 (Air Britain Serials) 14.04.44 13 OTU. DD786 Aircraft was on unauthorised cine gun attacks (air to ground) when it crashed and burned at Hyde Lane Farm, Foxcote, Bucks. One killed, one injured. (Mosquito Crash Log)"/>
    <x v="2"/>
    <x v="2"/>
    <s v="Low flying"/>
    <m/>
    <x v="2"/>
    <m/>
    <m/>
    <n v="4"/>
    <x v="27"/>
    <x v="0"/>
    <n v="1"/>
    <s v="Support Unit"/>
    <x v="39"/>
    <x v="0"/>
    <n v="3"/>
  </r>
  <r>
    <n v="2759"/>
    <s v="HP909"/>
    <x v="12"/>
    <n v="248"/>
    <x v="0"/>
    <x v="12"/>
    <n v="17"/>
    <s v="April"/>
    <x v="5"/>
    <s v="17 April 1944"/>
    <x v="0"/>
    <s v="17/04/1944 de Havilland Mosquito FB Mark VI HP909 of 248 Squadron stalled on approach to RAF Portreath after the engines overheated. The crew of two are safe.(http://www.rafdavidstowmoor.org/pages/crash_log/crashlog44.htm) Lost power and stalled on approach Portreath 17.4.44 (Air Britain Serials) 17.04.44 248 Sqn. HP909 Stalled on approach to Portreath aerodrome after engines overheated. Crew safe. (Mosquito Crash Log)"/>
    <x v="2"/>
    <x v="3"/>
    <s v="Engine failure"/>
    <m/>
    <x v="2"/>
    <m/>
    <m/>
    <n v="4"/>
    <x v="27"/>
    <x v="0"/>
    <n v="1"/>
    <s v="Front-Line"/>
    <x v="52"/>
    <x v="3"/>
    <n v="1"/>
  </r>
  <r>
    <n v="664"/>
    <s v="HX982"/>
    <x v="12"/>
    <s v="613/487/464/487/21"/>
    <x v="0"/>
    <x v="16"/>
    <n v="18"/>
    <s v="April"/>
    <x v="5"/>
    <s v="18 April 1944"/>
    <x v="0"/>
    <s v="EG-T ? P/O Sparkes &amp; P/O Dunlop on Amiens raid. Bounced on take-off and crashlanded in field Gravesend 18.4.44 (Air Britain Serials) 18.04.44 21 Sqn. HX982 Aircraft was taking off from Gravesend aerodrome when it bounced badly and skidded into a ploughed field. Crew safe. (Mosquito Crash Log)"/>
    <x v="2"/>
    <x v="3"/>
    <s v="Bounced on takeoff"/>
    <m/>
    <x v="2"/>
    <m/>
    <m/>
    <n v="4"/>
    <x v="27"/>
    <x v="0"/>
    <n v="1"/>
    <s v="Front-Line"/>
    <x v="48"/>
    <x v="0"/>
    <n v="5"/>
  </r>
  <r>
    <n v="4641"/>
    <s v="KB111"/>
    <x v="13"/>
    <s v="36 OTU"/>
    <x v="2"/>
    <x v="7"/>
    <n v="18"/>
    <s v="April"/>
    <x v="5"/>
    <d v="1944-04-18T00:00:00"/>
    <x v="2"/>
    <s v="Mosquito KB111 crashed at North Kingston, NS approx. 3 miles north of main airfield at approx. 2320 hours. BOWERS, Edward John  RCAF  J/29801  Flying Officer, HENLEY, Maurice Albert William  RAFVR  GB163984  Pilot Officer, (http://www.rootsweb.ancestry.com/~nbpennfi/penn8b1RollOfHonour_No36OTU_TrainingCasualties.htm) RCAF Accident Kingston NS .44 (Air Britain Serials)"/>
    <x v="2"/>
    <x v="2"/>
    <s v="Not Stated"/>
    <m/>
    <x v="2"/>
    <m/>
    <m/>
    <m/>
    <x v="27"/>
    <x v="0"/>
    <n v="1"/>
    <s v="Support Unit"/>
    <x v="41"/>
    <x v="1"/>
    <n v="1"/>
  </r>
  <r>
    <n v="3010"/>
    <s v="HX807"/>
    <x v="12"/>
    <n v="418"/>
    <x v="0"/>
    <x v="5"/>
    <n v="19"/>
    <s v="April"/>
    <x v="5"/>
    <s v="19 April 1944"/>
    <x v="0"/>
    <s v="Taken on strength from De Havilland, 17 July 1943; to No.49 Movements Unit, 19 April 1944. Th-R, letter on list of 2 September 1943. U/c leg jammed collapsed on landing Holmsley South 19.4.44 (Air Britain Serials) 19.04.44 418 Sqn. HX807 Port undercarriage failed to retract after take off from Holmsley South aerodrome and on landing undercarriage collapsed. (Mosquito Crash Log)"/>
    <x v="2"/>
    <x v="3"/>
    <s v="Undercarriage failed"/>
    <m/>
    <x v="2"/>
    <m/>
    <m/>
    <n v="4"/>
    <x v="27"/>
    <x v="0"/>
    <n v="1"/>
    <s v="Front-Line"/>
    <x v="30"/>
    <x v="0"/>
    <n v="1"/>
  </r>
  <r>
    <n v="4696"/>
    <s v="KB277"/>
    <x v="13"/>
    <s v="36 OTU"/>
    <x v="2"/>
    <x v="8"/>
    <n v="19"/>
    <s v="April"/>
    <x v="5"/>
    <d v="1944-04-19T00:00:00"/>
    <x v="2"/>
    <s v="KIDD, Peter Douglas  RNZAF  NZ4212676  Flying Officer, NICHOLSON, Gordon Joseph  RNZAF  NZ4212857  Sergeant  (http://www.rootsweb.ancestry.com/~nbpennfi/penn8b1RollOfHonour_No36OTU_TrainingCasualties.htm) RCAF Accident .45 (Air Britain Serials)"/>
    <x v="2"/>
    <x v="2"/>
    <s v="Not Stated"/>
    <m/>
    <x v="2"/>
    <m/>
    <m/>
    <m/>
    <x v="27"/>
    <x v="1"/>
    <n v="1"/>
    <s v="Support Unit"/>
    <x v="41"/>
    <x v="1"/>
    <n v="1"/>
  </r>
  <r>
    <n v="3581"/>
    <s v="DZ439"/>
    <x v="4"/>
    <s v="109/1655MTU"/>
    <x v="0"/>
    <x v="7"/>
    <n v="20"/>
    <s v="April"/>
    <x v="5"/>
    <s v="20 April 1944"/>
    <x v="0"/>
    <s v="Crashed after take-off Little Raveley Hunts. 20.4.44 (Air Britain Serials) 20.04.44 1655MTU. DZ439 Port engine failed after takeoff and aircraft went into a spin and crashed at Little Ravely, Hunts., killing two. (Mosquito Crash Log)"/>
    <x v="2"/>
    <x v="2"/>
    <s v="Engine failure"/>
    <m/>
    <x v="2"/>
    <m/>
    <m/>
    <n v="4"/>
    <x v="27"/>
    <x v="0"/>
    <n v="1"/>
    <s v="Support Unit"/>
    <x v="12"/>
    <x v="0"/>
    <n v="2"/>
  </r>
  <r>
    <n v="7707"/>
    <s v="DZ549"/>
    <x v="4"/>
    <n v="540"/>
    <x v="0"/>
    <x v="0"/>
    <n v="20"/>
    <s v="April"/>
    <x v="5"/>
    <s v="20 April 1944"/>
    <x v="0"/>
    <s v="DBR in accident in North Africa 20.4.44 NFD (Air Britain Serials)"/>
    <x v="2"/>
    <x v="3"/>
    <s v="Not stated"/>
    <m/>
    <x v="2"/>
    <m/>
    <m/>
    <n v="4"/>
    <x v="27"/>
    <x v="0"/>
    <n v="1"/>
    <s v="Front-Line"/>
    <x v="16"/>
    <x v="0"/>
    <n v="1"/>
  </r>
  <r>
    <n v="328"/>
    <s v="DD616"/>
    <x v="2"/>
    <s v="151/60OTU/151/141/169"/>
    <x v="0"/>
    <x v="17"/>
    <n v="20"/>
    <s v="April"/>
    <x v="5"/>
    <s v="20/21 April 1944"/>
    <x v="1"/>
    <s v="21.04.1944 0026 Serrate Patrol in support of Köln raid 169 BS from Little Snoring . Lost without trace (BCL). F/L GR Morgan evd, F/S D Bentley pow, 20km SE Brussels / Mosquito (DD616) of 169 Sqn, RAF flown by F/Lt Morgan - http://www.luftwaffe.cz/zorner.html Paul Zorner III./NJG 5 Seems close enough, one pow one escaped 21.04.44 Hptm. Paul Zorner Stab III./NJG 5 Mosquito  20 km. S.E. Brussels: 4.000 m. 03.30 Film C. 2027/I Anerk: Nr.3 Trying to catch a straggler from the Köln raid on the homeward track, Hptm. Zorner, who had been appointed Kommandeur of III./NJG5 on 1 April, intercepted a Bomber Support Serrate Mosquito that was flying home on one engine and shot it down to the SE of Brussels. (The Nachtjagd War Diaries) Missing from bomber support mission to Cologne 21.4.44 (Air Britain Serials)"/>
    <x v="0"/>
    <x v="6"/>
    <s v="III./NJG 5"/>
    <s v="NJG 5"/>
    <x v="0"/>
    <s v="Zorner"/>
    <m/>
    <n v="4"/>
    <x v="27"/>
    <x v="0"/>
    <n v="1"/>
    <s v="Front-Line"/>
    <x v="65"/>
    <x v="0"/>
    <n v="5"/>
  </r>
  <r>
    <n v="80"/>
    <s v="HJ644"/>
    <x v="2"/>
    <s v="307/60OTU/141/239"/>
    <x v="0"/>
    <x v="17"/>
    <n v="20"/>
    <s v="April"/>
    <x v="5"/>
    <s v="20/21 April 1944"/>
    <x v="1"/>
    <s v="21.04.1944 2200 Serrate Patrol 239 BS from West Raynham last heard 0220 as &quot;we´re o.k. now&quot;, crashed. 4km SE Nijkerk (Gelderland), 18km SW Harderwijk (BCL). S/L EW Kinchen +, F/L D Sellors +, rest in Amersfort (Oud Leusden) General Cem Pilot S/L Ernest William Kinchin and F/O Douglas Sellors from 239 Squadron . They where on a intruder patrol on the Ruhr-area Germany . Crashed on 20/21 April 1944 (Jaap Vermeer , Holland ) Shot down near Nijkerk after the attack on Cologne.(http://home.hetnet.nl/~olgaenron/239%20squadron.htm) Missing on bomber support mission 21.4.44 (Air Britain Serials)"/>
    <x v="3"/>
    <x v="4"/>
    <m/>
    <m/>
    <x v="3"/>
    <m/>
    <m/>
    <n v="4"/>
    <x v="27"/>
    <x v="0"/>
    <n v="1"/>
    <s v="Front-Line"/>
    <x v="63"/>
    <x v="0"/>
    <n v="4"/>
  </r>
  <r>
    <n v="1419"/>
    <s v="NS928"/>
    <x v="12"/>
    <n v="605"/>
    <x v="0"/>
    <x v="5"/>
    <n v="20"/>
    <s v="April"/>
    <x v="5"/>
    <s v="20/21 April 1944"/>
    <x v="1"/>
    <s v="21.04.1944 Intruder 605 to to Rheine airfield from Manston . Lost without trace (FCL). F/L A Holland RCAF +, F/O WH Wilkinson +, no further info 20/21 April 1944 (FCWDv4) F/L G.A.Holland RCAF and F/O W.H.Wilkinson of 605 Sqn flew an intruder sortie to Rheine airfield on the night of 20/21-4-44, they never returned and were listed missing. Does any know were there aircraft crashed, poss in the Handorf area of Germany? I know that they were buried in the Reichwald Forest War Cemetery. I also have some details on them from the Book &quot;Those other Eagles&quot; by C.Shores and two books on 605 Sqn by Ian Piper, but would like to know if there are any photos of these two airmen(will be checking the IWM photo dept) any help would be appreciated. BTW I believe they were hit by debris from a Ju188 they had shot down. (David Pausey on the 12 O'Clock High Board) Crew initially buried at Everswinkel, near Muenster (Juergen Haus)_x000a__x000a_On 20 April 1944 we (crew Stfw. Hartwig) took of for a mission to Hull. The flight was going well without any interruption but on the return we receive a warning that a nightfighter was over the airbase and that we had to fly to the waiting area. They acknowledge receipt of the message and fly east at a height of 800 m._x000a_After some time the warning was lifted and the crew prepared for landing immediately since the fuel became dangeriously low. The pilot reduces speed and flaps are out but in that very moment we are hit by fire from the nightfighter and our starboard engine starts to burn._x000a_Get out is the message of Willi Hartwig and I (Ofw.Duryn) jump immediately._x000a_A few seconds of memory are lost but I feel the strain on my body when the chute opens up. I look around and see four more chutes which relieves me very much. Thank god that all came out! I am just considering how to land when I observe the flying and burning Ju 188 below and suddenly I see a second shadow approaching. Then the burning engine breaks off the Ju 188 and hits the approaching shadow and takes it down to the earth. Shortly after that I see two fires burning on the ground._x000a_After a safe landing I went to the battle station where I was told that the second fire was from the nightfighter, which hit us first and consequently was hit himself by the debris (engine)._x000a_(David Pausey, translation by Wim de Meester) Missing (Rheine) 21.4.44 (Air Britain Serials)_x000a__x000a_At 11 minutes after midnight on April 21 1944, Mosquito VI NS 928 departed Manston for an Intruder Op to Handorf airbase in northeast Germany, a distance of about 450 kms. Happy Holland was pilot with F/O R. Howard “Wilkie” Wilkinson as navigator. At about 2:00 a.m. the Mosquito and a German night fighter described as an ME188 (probably a Ju188) crashed in mid-air. The latter, based at Handorf, crashed near Everswinkel, about 10 km southeast of Munster in northeast Germany. The German crew bailed out successfully. Holland’s plane crashed into the Gross-Beckman farm house of Herr Spitterhover, located about 20 km north of Everswinkel. Both Happy and Wilkie were killed. The farmer and his wife were also killed. His son and mother survived. Happy and Wilkie were buried the next day at the Catholic cemetery at Everswinkel in an unmarked grave. In April 1946, an RAF investigator visited the grave with the local priest and town clerk and met with Herr Spitterhover’s son. The investigator had a white cross installed with an inscription from Rupert Brooke “Some corner of a foreign field which is forever England”._x000a_The son described the crash and a subsequent meeting with the German pilots. They thought the Mosquito had rammed them. Also, they thought the Mosquito was the only enemy aircraft in the area that night and had been responsible for bringing down four aircraft including theirs. The investigator requested that “further investigation be made with a view in consideration of a gallantry award”. The awards office later declined any award on the basis that the evidence was hearsay and from an enemy source._x000a_The son at the time was rebuilding his farm house and requested permission to include a plaque on the wall, to read “On the 21st of April 44 an English Mosquito aircraft crashed into this house and in the flames died Herr Josef Spitterhover and Frau Anna Spitterhover with two English airmen named F/L G.A. Holland and F/O R.H. Wilkinson”. Presumably it is still there._x000a_Their remains were exhumed in June 1947 and reburied in the Reichswald Forest War Cemetery at Kleve, Germany._x000a__x000a_Source: Glen Holland’s service record, Library and Archives Canada (via Mark)_x000a__x000a_(http://www.flyingforyourlife.com/pilots/ww2/h/holland/)_x000a__x000a_The German names are written faulty though:_x000a__x000a_Spitterhover must read: Spitthöver_x000a_Gross Beckman must read: Grosse-Beckmann_x000a__x000a_Also, since the victims Spitthöver are mentioned on a _x000a_&quot;Gedenktafel&quot; at Everswinkel church, it would appear improbable that the Mosquito crashed 20 km (maybe 2 km?) to the north of Everswinkel._x000a_The German phonebook doesn't list the above mentioned names _x000a_at Everswinkel today, but there is one Spitthöver at Ostbevern, which_x000a_would be about 15 km north to Everswinkel._x000a__x000a_(http://forum.12oclockhigh.net/showthread.php?t=32675)"/>
    <x v="3"/>
    <x v="4"/>
    <m/>
    <m/>
    <x v="3"/>
    <m/>
    <m/>
    <n v="4"/>
    <x v="27"/>
    <x v="0"/>
    <n v="1"/>
    <s v="Front-Line"/>
    <x v="22"/>
    <x v="0"/>
    <n v="1"/>
  </r>
  <r>
    <n v="4944"/>
    <s v="HJ945"/>
    <x v="2"/>
    <s v="256/Malta"/>
    <x v="1"/>
    <x v="2"/>
    <n v="21"/>
    <s v="April"/>
    <x v="5"/>
    <s v="21 April 1944"/>
    <x v="0"/>
    <s v="SOC 21.4.44 (Air Britain Serials)"/>
    <x v="4"/>
    <x v="3"/>
    <m/>
    <m/>
    <x v="2"/>
    <m/>
    <m/>
    <n v="4"/>
    <x v="27"/>
    <x v="0"/>
    <n v="1"/>
    <s v="Front-Line"/>
    <x v="62"/>
    <x v="2"/>
    <n v="2"/>
  </r>
  <r>
    <n v="4255"/>
    <s v="HK128"/>
    <x v="2"/>
    <s v="219/256"/>
    <x v="1"/>
    <x v="2"/>
    <n v="21"/>
    <s v="April"/>
    <x v="5"/>
    <s v="21 April 1944"/>
    <x v="0"/>
    <s v="Was G on 256 Squadron, according to a picture in Mosquito Squadrons of the RAF, which says this was an NF.XII. Damaged in accident 21.4.44 NFT (Air Britain Serials)"/>
    <x v="2"/>
    <x v="3"/>
    <s v="Not stated"/>
    <m/>
    <x v="2"/>
    <m/>
    <m/>
    <n v="4"/>
    <x v="27"/>
    <x v="0"/>
    <n v="1"/>
    <s v="Front-Line"/>
    <x v="32"/>
    <x v="2"/>
    <n v="2"/>
  </r>
  <r>
    <n v="3055"/>
    <s v="KB152"/>
    <x v="13"/>
    <s v="USAAF"/>
    <x v="4"/>
    <x v="8"/>
    <n v="21"/>
    <s v="April"/>
    <x v="5"/>
    <d v="1944-04-21T00:00:00"/>
    <x v="0"/>
    <s v="to USAAF as 43-34946 (Air Britain Serials) 440421 F-8 43-34946 ROBINS FIELD, GA  (http://www.accident-report.com/world/namerica/US/GA2.html)   440421   F-8  43-34946   3FyGp  Hunter Field, Savannah, GA    LACG  4  Thoenig, Howard D  USA  GA  Robins Field, Elberta, GA  (http://www.aviationarchaeology.com/src/dbasn.asp?SN=43-34946) (Landing Accident Ground Collision)"/>
    <x v="2"/>
    <x v="2"/>
    <s v="Ground accident"/>
    <m/>
    <x v="2"/>
    <m/>
    <m/>
    <n v="4"/>
    <x v="27"/>
    <x v="0"/>
    <n v="1"/>
    <s v="Support Unit"/>
    <x v="33"/>
    <x v="1"/>
    <n v="1"/>
  </r>
  <r>
    <n v="4467"/>
    <s v="KB216"/>
    <x v="13"/>
    <s v="45 Gp"/>
    <x v="2"/>
    <x v="10"/>
    <n v="22"/>
    <s v="April"/>
    <x v="5"/>
    <s v="22 April 1944"/>
    <x v="0"/>
    <s v="Swung on take-off and u/c collapsed Goose Bay 22.4.44 (Air Britain Serials)"/>
    <x v="2"/>
    <x v="2"/>
    <s v="Swung on takeoff"/>
    <m/>
    <x v="2"/>
    <m/>
    <m/>
    <n v="4"/>
    <x v="27"/>
    <x v="0"/>
    <n v="1"/>
    <s v="Support Unit"/>
    <x v="81"/>
    <x v="1"/>
    <n v="1"/>
  </r>
  <r>
    <n v="552"/>
    <s v="DZ603"/>
    <x v="4"/>
    <s v="1655MTU"/>
    <x v="0"/>
    <x v="7"/>
    <n v="22"/>
    <s v="April"/>
    <x v="5"/>
    <s v="22/23 April 1944"/>
    <x v="1"/>
    <s v="1655 MTU 22/04/1944 Training DZ603 Mosquito IV T/o Warboys for a night exercise. Crashed 2225 in Marley Gap field, Hill Far,, near St Ives,, Huntingdonshire, after overshooting from an approach with the starboard engine feathered. Sgt. WAston, P/O PBond (http://www.156squadron.com/display_newpff_roll.asp?ID=1655%20MTU) Overshot landing and crashed nr St.Ives Hunts. 22.4.44 (Air Britain Serials) 22.04.44 1655MTU. DZ603 Aircraft overshot on landing after starboard engine failed and crashed at Marley Gap Field Farm near St. lves, Hunts. Crew safe. (Mosquito Crash Log)"/>
    <x v="2"/>
    <x v="2"/>
    <s v="Overshot"/>
    <m/>
    <x v="2"/>
    <m/>
    <m/>
    <n v="4"/>
    <x v="27"/>
    <x v="0"/>
    <n v="1"/>
    <s v="Support Unit"/>
    <x v="12"/>
    <x v="0"/>
    <n v="1"/>
  </r>
  <r>
    <n v="771"/>
    <s v="HX854"/>
    <x v="12"/>
    <s v="85/487/60OTU/487/107"/>
    <x v="0"/>
    <x v="16"/>
    <n v="22"/>
    <s v="April"/>
    <x v="5"/>
    <s v="22/23 April 1944"/>
    <x v="1"/>
    <s v="From Vols One &amp; Two of my 'For Your Tomorrow - A record of New Zealanders who have died while serving with the RNZAF and Allied Air Services since 1915: Sat 22/Sun 23 Apr 1944_x000a_ALLIED EXPEDITIONARY AIR FORCE_x000a_Training_x000a_107 Squadron, RAF (Lasham, Hampshire - 138 Airfield HQ, 2 Group, 2nd Tactical Air Force)_x000a_Mosquito FB.VI HX854 - contrary to normal practice, taxyed out to the runway with landing lights on and took off with them still displayed at about 0140. A few moments later spun in and crashed amongst trees at Moundsmere Manor, near Preston Candover, 4½ miles west of the airfield. The two crew are buried at Brookwood._x000a_Pilot: NZ401348 Plt Off Frank George Andrew McJENNETT, RNZAF - Age 21. 711hrs (17 solo on Mosquito)_x000a_[Note: posted to 57 OTU 22 Sep 42 then 12(P)AFU (Oxford) 24 Nov 42] _x000a__x000a_Errol Martyn: (http://www.rafcommands.com/forum/showthread.php?p=26106&amp;highlight=Mosquito#post26106) Hit trees after take-off Preston Candover Hants 23.4.44 (Air Britain Serials) 23.04.44 107 Sqn. HX854 Aircraft crashed into trees at Mounds Mere Manor near Preston Candover, Hants, having taken off with landing lights on. (Mosquito Crash Log)"/>
    <x v="2"/>
    <x v="2"/>
    <s v="Crashed on takeoff"/>
    <m/>
    <x v="2"/>
    <m/>
    <m/>
    <n v="4"/>
    <x v="27"/>
    <x v="0"/>
    <n v="1"/>
    <s v="Front-Line"/>
    <x v="57"/>
    <x v="0"/>
    <n v="5"/>
  </r>
  <r>
    <n v="3472"/>
    <s v="LR313"/>
    <x v="12"/>
    <n v="305"/>
    <x v="0"/>
    <x v="16"/>
    <n v="22"/>
    <s v="April"/>
    <x v="5"/>
    <s v="22/23 April 1944"/>
    <x v="1"/>
    <s v="22/23 April 1944, FTR Leeuwarden (FCWDv4) Coded B, lost at about 0110, W/O T. Ciula and F/O J.M. Rosinski both evaded. (2nd TAF). Missing on night Intruder mission 23.4.44 (Air Britain Serials) http://francecrashes39-45.net/page_fiche_av.php?id=3160 says this aircraft was shot down by fighters on a sortie to Laon - Reims, crew bailed out."/>
    <x v="3"/>
    <x v="4"/>
    <m/>
    <m/>
    <x v="3"/>
    <m/>
    <m/>
    <n v="4"/>
    <x v="27"/>
    <x v="0"/>
    <n v="1"/>
    <s v="Front-Line"/>
    <x v="60"/>
    <x v="0"/>
    <n v="1"/>
  </r>
  <r>
    <n v="1610"/>
    <s v="DZ249"/>
    <x v="2"/>
    <s v="410/8OTU"/>
    <x v="0"/>
    <x v="7"/>
    <n v="24"/>
    <s v="April"/>
    <x v="5"/>
    <s v="24 April 1944"/>
    <x v="0"/>
    <s v="Crashed in forced landing Bridge of Don Aberdeen 24.4.44 (Air Britain Serials) 24.04.44 8 MTU. DZ249 Both engines cut at 1600 feet and aircraft landed straight ahead in field at Bridge of Don, Aberdeenshire, due to navigator being airsick and switching off magnetos. Crew safe. (Mosquito Crash Log)"/>
    <x v="2"/>
    <x v="2"/>
    <s v="Engine failure"/>
    <m/>
    <x v="2"/>
    <m/>
    <m/>
    <n v="4"/>
    <x v="27"/>
    <x v="0"/>
    <n v="1"/>
    <s v="Support Unit"/>
    <x v="37"/>
    <x v="0"/>
    <n v="2"/>
  </r>
  <r>
    <n v="773"/>
    <s v="HK168"/>
    <x v="2"/>
    <s v="29/307"/>
    <x v="0"/>
    <x v="2"/>
    <n v="24"/>
    <s v="April"/>
    <x v="5"/>
    <s v="24 April 1944"/>
    <x v="0"/>
    <s v="Failed to take-off and crashed Coleby Grange 24.4.44 (Air Britain Serials) 24.04.44 307 Sqn. HK168 Took off on scramble from Coleby Grange aerodrome but failed to get airborne, struck a bump and crashed heavily. Crew safe. (Mosquito Crash Log)"/>
    <x v="2"/>
    <x v="3"/>
    <s v="Crashed on takeoff"/>
    <m/>
    <x v="2"/>
    <m/>
    <m/>
    <n v="4"/>
    <x v="27"/>
    <x v="0"/>
    <n v="1"/>
    <s v="Front-Line"/>
    <x v="21"/>
    <x v="2"/>
    <n v="2"/>
  </r>
  <r>
    <n v="6445"/>
    <s v="MM445"/>
    <x v="17"/>
    <n v="151"/>
    <x v="0"/>
    <x v="2"/>
    <n v="24"/>
    <s v="April"/>
    <x v="5"/>
    <s v="24 April 1944"/>
    <x v="0"/>
    <s v="Hit air raid shelter on take-off and crashed Hatfield 24.4.44 DBF (Air Britain Serials) 24.04.44 151 Sqn. MM445 Aircraft struck top of air raid shelter at Hatfield aerodrome and caught fire. (Mosquito Crash Log)"/>
    <x v="2"/>
    <x v="3"/>
    <s v="Hit obstacle"/>
    <m/>
    <x v="2"/>
    <m/>
    <m/>
    <n v="4"/>
    <x v="27"/>
    <x v="0"/>
    <n v="1"/>
    <s v="Front-Line"/>
    <x v="8"/>
    <x v="2"/>
    <n v="1"/>
  </r>
  <r>
    <n v="23"/>
    <s v="HJ942"/>
    <x v="2"/>
    <s v="86/456/Fairwood Common/13OTU"/>
    <x v="0"/>
    <x v="7"/>
    <n v="25"/>
    <s v="April"/>
    <x v="5"/>
    <s v="25 April 1944"/>
    <x v="0"/>
    <s v="Stalled on single-engined landing Finmere 25.4.44 (Air Britain Serials) 25.04.44 13 OTU. HJ942 Port engine failure, aircraft stalled while attempting a single engine landing at Finmere aerodrome, killing two. (Mosquito Crash Log)"/>
    <x v="2"/>
    <x v="2"/>
    <s v="Engine failure"/>
    <m/>
    <x v="2"/>
    <m/>
    <m/>
    <n v="4"/>
    <x v="27"/>
    <x v="0"/>
    <n v="1"/>
    <s v="Support Unit"/>
    <x v="39"/>
    <x v="2"/>
    <n v="4"/>
  </r>
  <r>
    <n v="6761"/>
    <s v="MM400"/>
    <x v="12"/>
    <n v="464"/>
    <x v="0"/>
    <x v="16"/>
    <n v="25"/>
    <s v="April"/>
    <x v="5"/>
    <d v="1944-04-25T00:00:00"/>
    <x v="0"/>
    <s v="Served with 464 Sqn, under RAF control 2/44 to 24/4/44 Coded SB-J. Ditched into sea O639. (Brian Fillery's website) FCWDv4 says navigator was rescued, 2nd TAF confirms navigator rescued, pilot killed, but says aircraft had first been hit by flak. The Gestapo Hunters,by Mark Lax &amp; Leon Kane-Maguire lists MM400 as SB-J,Ditched in sea off Pas De Calais, 21/2/44. Hit water and ditched off Pas de Calais 25.4.44 (Air Britain Serials)   _x000a__x000a__x000a_An ANZAC Day Rescue Between 1941 and 1945 UK-based squadrons equipped with the Walrus seaplane rescued or helped to rescue more than 1,300 airmen. The following story, from the book Another Kind Of Courage, is about PLTOFF ‘Kiwi’ Saunders’ rescue of RAAF navigator W/O Jim Haugh after he ditched in the English Channel. Sadly his Kiwi pilot FGOFF ‘Snow’ Fittock died in the crash and was left at sea. _x000a__x000a_W/O Haugh remembers:_x000a__x000a_It was ANZAC Day, a day very special to Australians and New Zealanders. Our squadron had moved to Gravesend on 17 April 1944 and we were living under canvas in preparation for the invasion of Europe. ANZAC Day was something special. New Zealanders on an Australian squadron - another ANZAC mission; a London newspaper photographer came down and took photos of a group of us. On the 26th, the photo appeared in (I think) the Daily Sketch and Fittock and Haugh were both in the picture. _x000a__x000a_Image: FGOFF L.J. ‘Snow’ Fittock (left) and his navigator W/O J.W. Haugh (3rd from left) of No.464 Squadron. ‘Kiwi’ Saunders rescued Haugh on ANZAC Day 25 April 1944. Unfortunately ‘Snow’ Fittock died in the crash and his body was left in the sea._x000a__x000a_Preparation and take-off were routine and I recall that we left England at Littlehampton. I recall seeing evidence of invasion preparations; all sorts of military naval and air equipment parked in appropriate places, but not very well concealed. _x000a__x000a_We flew low over the Channel, came up to 1,000 feet to cross the coast and dived down again to low level to approach our target - a flying bomb site. We dropped our bombs and from observation I thought we had had a strike. Bombs were on 11-second delay so it was difficult to tell. We had the camera on our aircraft to record the result, but that is still at the bottom of the Channel. _x000a__x000a_We returned to the coast at low level and again climbed to 1,000 feet TO cross the coast, and dived down to low level on tack back to England. Time was about 3 p.m., flying into a sun low on the horizon. The sea was calm but with a three - to four - foot swell and with a glossy smoothness reflecting the sun’s rays. We had been fired at, of course, but I don’t think we had been hit. As we headed out to sea, I was looking back to make sure that no German aircraft were following. Then it happened. _x000a__x000a_A short time after crossing the coast, the propellers hit the sea. Both props had the tips bent back about six to 12 inches which started the aircraft vibrating. We discussed what to do and ‘Snow’ Fittock decided we’d have to go into the water. We had only seconds before we ditched and in those moments I thought about all sorts of things about the drill we had often practised; but also recalled having been told that no one had survived a Mosquito ditching up to that time. However, I had no thoughts that we would not survive. _x000a__x000a_The actual ditching was a tremendous thump. The aircraft must have been travelling at over 300 m.p.h. and the deceleration pressed me against my Sutton harness with tremendous force. The aircraft immediately sank and water poured in. I remember swallowing water but do not recollect being thrown against any part of the aircraft and being injured. At the time, to release my harness I had great difficulty in pulling the pin because it had been bent in the deceleration process. As I struggled, I felt the pressure of water getting greater and greater as I went down with the aircraft. Eventually I got free and shot to the surface. I recall that I virtually came completely out of the water! The partly inflated Mae West probably caused this. _x000a__x000a_On the surface, I found the aircraft had completely disappeared apart from some wood chips, just the aircraft dinghy, fully inflated, and my pilot floating some distance away. I asked him if he was OK and he replied ‘Yes’. _x000a__x000a_I said that because as I was closest to the dinghy I would get in, and he indicated he would follow. At this stage I think I fully inflated my Mae West with the oxygen bottle. I also noted our lead aircraft was circling overhead. When it disappeared, I was overwhelmed by the silence and the utter loneliness. I got into the dinghy - a difficult job with my parachute harness still on - with my personal dinghy trailing in the water. A swift inspection showed that the aircraft dinghy was fully inflated and the contents were in accordance with specifications. _x000a__x000a_Fittock got to the dinghy quickly and asked me to help him in. I attempted to do this, but as he was a big man, and with all his gear on, I did not succeed. He fell back into the water several times, and on the final occasion the toggle on his Mae West oxygen bottle punctured the dinghy and we were both in the water without an inflated dinghy. _x000a__x000a_I then had difficulty in inflating my personal dinghy until I recalled that just a few days earlier; a new safety gadget had been put on the inflation system. When the dinghy was inflated I tried to get in, but by this time I was getting exhausted and very cold. Finally I had no strength to try further and I put my head and shoulders in the dinghy and wound my hands in the side ropes. I then lost consciousness. _x000a__x000a_I went into the sea at about 3 p.m. and woke up in Friston Air Force hospital at about 8 p.m. I was told that the staff had had much difficulty in keeping me alive and bringing me to consciousness. The hospital, I guess, had been a country residence, and the room I woke up in was large with black ceiling beams with painted white panels. The windows were leaded._x000a__x000a_The English Channel had been very cold and to revive me and keep me warm I had been given hot coffee with lots of sugar, whisky and strychnine and the bed was full of hot water bottles. I was shaking all over and felt uncomfortable, and after three days I was transferred to Eastbourne Public Hospital where I remained for two weeks. _x000a__x000a_I suffered bruising where the Sutton harness had dug in when we hit the water, I had a broken eardrum and developed pneumonia. I was very grateful to be alive but was very upset that my pilot, ‘Snow’ Fittock, was missing. We had crewed up together in Canada in July 1943 and had joined 464 Squadron in January 1944. I felt that if I had been able to get him into the dinghy he would have been saved. That still haunts me. The pilot’s seat was very close to the windscreen and ‘Snow’ was a big man, so his head was always close to perspex canopy. I will never know if he had been injured in the ditching but I think it was likely. _x000a__x000a_When eventually I returned to the squadron, what most people wanted to know was not how it happened, but how we had managed to ditch in a Mosquito and get out of it. I imagine I was a very rare specimen to have survived a Mosquito ditching. _x000a__x000a_Warrant Officer J. W Haugh, No 464 (RAAF) Squadron. _x000a__x000a_The article was submitted by SQNLDR Pete Reid. His uncle FGOFF ‘Snow’ Fittock lost his life in the crash. _x000a_(http://www.airforce.mil.nz/about-us/history/anzac-day-rescue.htm)"/>
    <x v="0"/>
    <x v="8"/>
    <m/>
    <m/>
    <x v="4"/>
    <m/>
    <m/>
    <n v="4"/>
    <x v="27"/>
    <x v="0"/>
    <n v="1"/>
    <s v="Front-Line"/>
    <x v="46"/>
    <x v="0"/>
    <n v="1"/>
  </r>
  <r>
    <n v="3650"/>
    <s v="MM419"/>
    <x v="12"/>
    <n v="107"/>
    <x v="0"/>
    <x v="16"/>
    <n v="25"/>
    <s v="April"/>
    <x v="5"/>
    <d v="1944-04-25T00:00:00"/>
    <x v="0"/>
    <s v="MM419 - 25 April 44 , Sq 107 : F/O K.B. Hadley , F/O G. Crabtree. Crews were at first buried in a field at St Riquier-es-Plains , later reburied in the CWGC cemetary at Grancourt. (Information from Laurent Viton to Henk Welting, posted on www.mossie.org) Shot down by flak (FCWDv4) Coded L, hit obstruction or slipstream and crashed near Le Torps Mesnil around 1908 (2nd TAF). Crashed during attack on V-1 site Heudibre 25.4.44 (Air Britain Serials)"/>
    <x v="0"/>
    <x v="8"/>
    <m/>
    <m/>
    <x v="4"/>
    <m/>
    <m/>
    <n v="4"/>
    <x v="27"/>
    <x v="0"/>
    <n v="1"/>
    <s v="Front-Line"/>
    <x v="57"/>
    <x v="0"/>
    <n v="1"/>
  </r>
  <r>
    <n v="7258"/>
    <s v="LR525"/>
    <x v="10"/>
    <s v="1655MTU"/>
    <x v="0"/>
    <x v="7"/>
    <n v="25"/>
    <s v="April"/>
    <x v="5"/>
    <s v="25 April 1944"/>
    <x v="1"/>
    <s v="1655 MTU 25/04/1944 Training LR525 Mosquito III T/o 0132 Warboys for a night solo exercise. A mere eight minutes later when Flying Control Staff observed the Mosquito flying overhead at 700 feet with its port propellor feathered. Moments later the Mosquito appeared to stall before spinning in at Rectory Farm, just beyond the western boundary and a mile NW of the village of Broughton on the SW side of the airfield. F/O M GHenderson 22 J/17722 CAMBRIDGE CITY CEMETERY (http://www.156squadron.com/display_newpff_roll.asp?ID=1655%20MTU) Engine cut spun into ground Broughton Hunts. 25.4.44 (Air Britain Serials) 25.04.44 1655MTU. LR525 Aircraft flew over airfield at seven hundred feet with port engine feathered and spiralled in at Rectory Farm, Broughton, Hunts., killing 1 (Mosquito Crash Log)"/>
    <x v="2"/>
    <x v="2"/>
    <s v="Engine failure"/>
    <m/>
    <x v="2"/>
    <m/>
    <m/>
    <n v="4"/>
    <x v="27"/>
    <x v="0"/>
    <n v="1"/>
    <s v="Support Unit"/>
    <x v="12"/>
    <x v="2"/>
    <n v="1"/>
  </r>
  <r>
    <n v="1171"/>
    <s v="DD615"/>
    <x v="2"/>
    <s v="540/141"/>
    <x v="0"/>
    <x v="17"/>
    <n v="26"/>
    <s v="April"/>
    <x v="5"/>
    <s v="26/27 April 1944"/>
    <x v="1"/>
    <s v="27.04.1944 2324 support Essen raid 141 BS from West Raynham . Lost without trace (BCL). S/L JCN Forshaw +, P/O FS Folley +, both rest in Rheinberg War Cem 26/27 April 1944 (FCWDv4) Crew initially buried at Wissel, near Kalkar, rather than Vischel (near Bad Muenstereifel) due to proximity to the target area (Juergen Haus) TW-J (http://www.crashplace.de/) Missing from Serrate patrol to Essen 27.4.44 (Air Britain Serials) 18.11.42 540 Sqn. DD615 Crashed at Mount Farm aerodrome. Engine fire, aircraft landed wheels up on aerodrome. Crew OK. (Mosquito Crash Log)"/>
    <x v="3"/>
    <x v="4"/>
    <m/>
    <m/>
    <x v="3"/>
    <m/>
    <m/>
    <n v="4"/>
    <x v="27"/>
    <x v="0"/>
    <n v="1"/>
    <s v="Front-Line"/>
    <x v="45"/>
    <x v="0"/>
    <n v="2"/>
  </r>
  <r>
    <n v="2914"/>
    <s v="DZ377"/>
    <x v="4"/>
    <s v="192/1473 Flt/192"/>
    <x v="0"/>
    <x v="15"/>
    <n v="26"/>
    <s v="April"/>
    <x v="5"/>
    <s v="26/27 April 1944"/>
    <x v="1"/>
    <s v="27.04.1944 0005 192 Bomber Support from Foulsham on return landed and was struck by Halifax MZ564, same Sqn. Foulsham airfield 0327 (BCL). F/L JK Haviland ok, F/O HAT John ok. Coded DT-L (www.crashplace.de) 26/27 April 1944 Airborne 0005 27Apr44 from Foulsham. Returned to base and landed 0327, only to be struck moments later by Halifax MZ564 from 192 Sqdn, and flown by F/S H.R.Gibson. No one was seriously hurt in this accident and despite severe damage the Halifax was repaired and returned to servive with 1658CU. It was reduced to spares and produce wef 30Jan47 (Lost Bombers) Hit by Halifax after landing Foulsham 28.4.44 (Air Britain Serials) 27.04.44- 192 Sqn. DZ377 Just after landing at Foulsham aerodrome it was hit by Halifax MD564 which landed on top of it. Crew unhurt. (Mosquito Crash Log)"/>
    <x v="2"/>
    <x v="7"/>
    <s v="Collision"/>
    <m/>
    <x v="2"/>
    <m/>
    <m/>
    <n v="4"/>
    <x v="27"/>
    <x v="0"/>
    <n v="1"/>
    <s v="Front-Line"/>
    <x v="43"/>
    <x v="0"/>
    <n v="3"/>
  </r>
  <r>
    <n v="2072"/>
    <s v="ML977"/>
    <x v="20"/>
    <s v="1409 Flt/692"/>
    <x v="0"/>
    <x v="8"/>
    <n v="26"/>
    <s v="April"/>
    <x v="5"/>
    <s v="26/27 April 1944"/>
    <x v="1"/>
    <s v="27.04.1944 2320 692 to Essen from Graveley on return crashed into Lancaster ND734 TL-N on runway. Graveley airfield 0308 (BCL). S/L EJJ Saunderson ok, F/L RHW Clarkson ok, 26/27 April 44, Essen &quot;Serial Range ML956 - ML999. 44 Mosquito B.MkXV1. Powered by Merlin 72/73 engines. Part of a batch of 152 delivered by De Havilland (Hatfield) between 24Nov43 and 4Dec44. MM170 was not delivered. Delivered to 1409 Flight, ex-works, 31Mar44. The date of transfer to 692 Sqdn has not been appended to the Movement Card. The first Mosquito XV1 written off by 692 Sqdn. Airborne 2320 26Apr44 from graveley. On return to Graveley, landed at 0308 and promptley ran into a 35 Sqdn Lancaster 111 which had not yet cleared the runway. For casualties see: Lanc. ND734. S/L E.J.J.Saunderson F/L R.H.W.Clarkson &quot; (Chorley via Lost Bombers) Ran into Lancaster on landing 27.4.44 (Air Britain Serials) 27.04.44 692 Sqn. ML977 Pilot made approach to Gravely aerodrome flashing navigation lights and on landing collided with Lancaster NOl34 from 35 Sqn. (Mosquito Crash Log)"/>
    <x v="2"/>
    <x v="7"/>
    <s v="Collision"/>
    <m/>
    <x v="2"/>
    <m/>
    <m/>
    <n v="4"/>
    <x v="27"/>
    <x v="0"/>
    <n v="1"/>
    <s v="Front-Line"/>
    <x v="66"/>
    <x v="0"/>
    <n v="2"/>
  </r>
  <r>
    <n v="3687"/>
    <s v="NS819"/>
    <x v="12"/>
    <n v="613"/>
    <x v="0"/>
    <x v="16"/>
    <n v="26"/>
    <s v="April"/>
    <x v="5"/>
    <s v="26/27 April 1944"/>
    <x v="1"/>
    <s v="26-27 April 1944. Pilot was F/Sgt. Royston John Edward ADEY. 574504 RAF buried Ensched, Eastern General Cemetery, Netherlands. NS819 involved in Op. Flower, attacking the airfield Twente near Enschede. Crashed Haagse Bos, Veendijk near Enschede 27/4/44 00.10h. F/Sgt (Nav) Kenneth J. PINNELL - 1576000 buried same cemetery. Date of burial 30-4-1944. (Henk Welting) Coded P, time around 0030. (2nd TAF) Came down at 00.10 at Enschede (Haagse Bos op. Veendijk) (1944 sec_tcm5-7285.pdf) Crashed on night intruder mission Enschede 27.4.44 (Air Britain Serials)"/>
    <x v="0"/>
    <x v="8"/>
    <m/>
    <m/>
    <x v="4"/>
    <m/>
    <m/>
    <n v="4"/>
    <x v="27"/>
    <x v="0"/>
    <n v="1"/>
    <s v="Front-Line"/>
    <x v="59"/>
    <x v="0"/>
    <n v="1"/>
  </r>
  <r>
    <n v="3424"/>
    <s v="NS895"/>
    <x v="12"/>
    <n v="515"/>
    <x v="0"/>
    <x v="5"/>
    <n v="26"/>
    <s v="April"/>
    <x v="5"/>
    <s v="26/27 April 1944"/>
    <x v="1"/>
    <s v="27.04.1944 0055 Serrate Patrol in Venlo area, NL515 BS from Little Snoring crashed on Deelen airfield (BCL). F/L LD Anderson +, Sgt ABH Sims +, rest in Arnhem Moscowa Gen Cem 26/27 April 1944 (FCWDv4) Missing from patrol to Venlo 27.4.44 (Air Britain Serials)"/>
    <x v="0"/>
    <x v="8"/>
    <m/>
    <m/>
    <x v="4"/>
    <m/>
    <m/>
    <n v="4"/>
    <x v="27"/>
    <x v="0"/>
    <n v="1"/>
    <s v="Front-Line"/>
    <x v="83"/>
    <x v="0"/>
    <n v="1"/>
  </r>
  <r>
    <n v="6768"/>
    <s v="HP935"/>
    <x v="12"/>
    <n v="464"/>
    <x v="0"/>
    <x v="16"/>
    <n v="27"/>
    <s v="April"/>
    <x v="5"/>
    <d v="1944-04-27T00:00:00"/>
    <x v="0"/>
    <s v="Served with 464 Sqn, under RAF control 9/43 to 26/4/44. Crashed into tree, Northern France. F/O A.R.Oates &amp; Sgt Spencer. (Brian Fillery's website) HP935 - 27 April 44 , Sq 464 : F/O Oates , Sgt D.E. Spencer. Crews were at first buried in a field at St Riquier-es-Plains , later reburied in the CWGC cemetary at Grancourt. Coded C, time around 1440, attacking a Noball site. German report from Kdo 19./XI Beauvais says this aircraft crashed 1.5 miles N of Le Torp Mesnil, 26 miles SW Dieppe at 14:30. (http://www.footnote.com/image/28630328/Mosquito%7Cmosquitoes/) Hit tree while attacking V-1 site 27.4.44 (Air Britain Serials)"/>
    <x v="0"/>
    <x v="8"/>
    <m/>
    <m/>
    <x v="4"/>
    <m/>
    <m/>
    <n v="4"/>
    <x v="27"/>
    <x v="0"/>
    <n v="1"/>
    <s v="Front-Line"/>
    <x v="46"/>
    <x v="3"/>
    <n v="1"/>
  </r>
  <r>
    <n v="5438"/>
    <s v="LR496"/>
    <x v="11"/>
    <s v="109/105"/>
    <x v="0"/>
    <x v="8"/>
    <n v="27"/>
    <s v="April"/>
    <x v="5"/>
    <s v="27 April 1944"/>
    <x v="0"/>
    <s v="27.04.1944 Training 105 from Bourn returned from bombing exercise, undercarriage gave way. Bourn airfield 1324 (BCL). F/L ELD Drake ok, , Swung on landing from training flight and u/c collapsed Bourn 27.4.44 (Air Britain Serials) 27.04.44 105 Sqn. LR496 Port undercarriage collapsed on landing and aircraft swung at Bourn aerodrome. (Mosquito Crash Log)"/>
    <x v="2"/>
    <x v="2"/>
    <s v="Swung on landing"/>
    <m/>
    <x v="2"/>
    <m/>
    <m/>
    <n v="4"/>
    <x v="27"/>
    <x v="0"/>
    <n v="1"/>
    <s v="Front-Line"/>
    <x v="4"/>
    <x v="0"/>
    <n v="2"/>
  </r>
  <r>
    <n v="1013"/>
    <s v="MM411"/>
    <x v="12"/>
    <s v="613/107"/>
    <x v="0"/>
    <x v="16"/>
    <n v="27"/>
    <s v="April"/>
    <x v="5"/>
    <s v="27 April 1944"/>
    <x v="0"/>
    <s v="Swung on take-off and u/c collapsed Lasham 27.4.44 (Air Britain Serials)"/>
    <x v="2"/>
    <x v="3"/>
    <s v="Swung on takeoff"/>
    <m/>
    <x v="2"/>
    <m/>
    <m/>
    <n v="4"/>
    <x v="27"/>
    <x v="0"/>
    <n v="1"/>
    <s v="Front-Line"/>
    <x v="57"/>
    <x v="0"/>
    <n v="2"/>
  </r>
  <r>
    <n v="2905"/>
    <s v="NS828"/>
    <x v="12"/>
    <s v="487/613/487"/>
    <x v="0"/>
    <x v="16"/>
    <n v="27"/>
    <s v="April"/>
    <x v="5"/>
    <s v="27 April 1944"/>
    <x v="0"/>
    <s v="Dived into ground on approach Swanton Morley 27.4.44 (Air Britain Serials) 27.04.44 487 Sqn. NS828 Overshot at Swanton Morley aerodrome, went round again but spun, and hit ground vertically, killing two. (Mosquito Crash Log)"/>
    <x v="2"/>
    <x v="3"/>
    <s v="Overshot"/>
    <m/>
    <x v="2"/>
    <m/>
    <m/>
    <n v="4"/>
    <x v="27"/>
    <x v="0"/>
    <n v="1"/>
    <s v="Front-Line"/>
    <x v="47"/>
    <x v="0"/>
    <n v="3"/>
  </r>
  <r>
    <n v="3970"/>
    <s v="DZ656"/>
    <x v="2"/>
    <s v="410/264/141"/>
    <x v="0"/>
    <x v="17"/>
    <n v="27"/>
    <s v="April"/>
    <x v="5"/>
    <s v="27/28 April 1944"/>
    <x v="1"/>
    <s v="28.04.1944 2324 Serrate Patrol in support of Friedrichshafen raid 141 BS from West Raynham . Lost without trace (BCL). S/L VC Lovell DFC +, W/O R Lilley DFC +, rest in joint grave in Heverlee War Cem This Mosquito II went missing during the night of 27/28-04-1944. The 2 crewmembers (Sqn Ldr Lovell and W/O Lilley) are buried in Belgium. DZ 656 took off from Raynham on a Serrate sortie, in support of Bomber Command operations to Stuttgart &amp; Friedrichshafen. Both airmen are buried in the Heverlee War Cemetery. I would just add a minor note: Vic Lovell was promoted that very day, from F/Lt to acting Sqd/Ldr. &amp; 'A' Flight Commander. (RAF Commands Forum) 27/28 April 1944 (FCWDv4) TW-J (http://www.crashplace.de/) Lovell joined RAF July/August 1939, Commissioned 9/40. 5 OTU 23 Squadron 23/10/40. partnered by Robert Lilley. Ju88 8/9 May 1941. 89 Sq. October 1941 together with Lilley. DFC 14/5/43. Lilley now W/O DFC 3/9/43. UK. Lovell 51 OTU, Lilley 62 OTU. 2/44 141 Sq. Flt. Commander 4/1944. Killed on 'Serrate' mission to Stuttgart/Freidrichshafen area. (Those Other Eagles) Missing from Serrate patrol to Friedrichshafen 27.4.44 (Air Britain Serials)"/>
    <x v="3"/>
    <x v="4"/>
    <m/>
    <m/>
    <x v="3"/>
    <m/>
    <m/>
    <n v="4"/>
    <x v="27"/>
    <x v="0"/>
    <n v="1"/>
    <s v="Front-Line"/>
    <x v="45"/>
    <x v="0"/>
    <n v="3"/>
  </r>
  <r>
    <n v="3749"/>
    <s v="LR293"/>
    <x v="12"/>
    <n v="21"/>
    <x v="0"/>
    <x v="16"/>
    <n v="27"/>
    <s v="April"/>
    <x v="5"/>
    <s v="27 April 1944"/>
    <x v="1"/>
    <s v="Swerved on landing at night and u/c collapsed Gravesend 27.4.44 (Air Britain Serials)"/>
    <x v="2"/>
    <x v="3"/>
    <s v="Swung on landing"/>
    <m/>
    <x v="2"/>
    <m/>
    <m/>
    <n v="4"/>
    <x v="27"/>
    <x v="0"/>
    <n v="1"/>
    <s v="Front-Line"/>
    <x v="48"/>
    <x v="0"/>
    <n v="1"/>
  </r>
  <r>
    <n v="3512"/>
    <s v="LR329"/>
    <x v="12"/>
    <n v="305"/>
    <x v="0"/>
    <x v="16"/>
    <n v="27"/>
    <s v="April"/>
    <x v="5"/>
    <s v="27 April 1944"/>
    <x v="1"/>
    <s v="Dived into ground on night navex North Creake 27.4.44 presumed due to wing failure (Air Britain Serials) 27.04.44 305 Sqn. LR329 Crashed at North Creake aerodrome after loss of control on cross country exercise, killing two. (Mosquito Crash Log) F/O John Edwards Mathias DFC, F/L Thomas Wilson Irwin (http://ww2talk.com/forums/topic/46860-mosquito-crew-memorial-sussex/)"/>
    <x v="2"/>
    <x v="2"/>
    <s v="Dived into ground"/>
    <m/>
    <x v="2"/>
    <m/>
    <m/>
    <n v="4"/>
    <x v="27"/>
    <x v="0"/>
    <n v="1"/>
    <s v="Front-Line"/>
    <x v="60"/>
    <x v="0"/>
    <n v="1"/>
  </r>
  <r>
    <n v="7348"/>
    <s v="HP849"/>
    <x v="12"/>
    <s v="410/464/487"/>
    <x v="0"/>
    <x v="16"/>
    <n v="28"/>
    <s v="April"/>
    <x v="5"/>
    <s v="28 April 1944"/>
    <x v="0"/>
    <s v="The second Standard Motors built FB.VI, HP849 was EG-U with 487 sqdn, who are noted with it at Sculthorpe by 27/9/43. However 19/9/43 could be the correct delivery date since 464 sqdn had it delivered from Coleby Grange (410 sqdn) 18/9/43 and was also based at Sculthorpe. HP849 lasted until damaged beyond economical repair at Swanton Morley in April 1944. (Mike Packham on www.mossie.org forum) U/c collapsed on landing Swanton Morley 28.4.44 (Air Britain Serials)"/>
    <x v="2"/>
    <x v="3"/>
    <s v="Undercarriage failed"/>
    <m/>
    <x v="2"/>
    <m/>
    <m/>
    <n v="4"/>
    <x v="27"/>
    <x v="0"/>
    <n v="1"/>
    <s v="Front-Line"/>
    <x v="47"/>
    <x v="3"/>
    <n v="3"/>
  </r>
  <r>
    <n v="3107"/>
    <s v="HK321"/>
    <x v="2"/>
    <n v="456"/>
    <x v="0"/>
    <x v="2"/>
    <n v="28"/>
    <s v="April"/>
    <x v="5"/>
    <s v="28/29 April 1944"/>
    <x v="1"/>
    <s v="Served with 456 Sqn 02/44 to 12/44, coded RX-X under RAF control. Returned to RAF. (Brian Fillery's website) 29.04.1944 Defensive Patrol 456 from Ford Failed to return after chasing enemy aircraft. Lost without trace (FCL). F/O RMJ Pahlow +, F/O FM Silva +, cv at Marshalls(Cambridge), delivered as MKXVI 04.09.43-26.02.44, no further info 28/29 April 1944 (FCWDv4) Missing from anti-minelaying patrol 29.4.44 (Air Britain Serials)"/>
    <x v="3"/>
    <x v="4"/>
    <m/>
    <m/>
    <x v="3"/>
    <m/>
    <m/>
    <n v="4"/>
    <x v="27"/>
    <x v="0"/>
    <n v="1"/>
    <s v="Front-Line"/>
    <x v="20"/>
    <x v="2"/>
    <n v="1"/>
  </r>
  <r>
    <n v="2162"/>
    <s v="DZ744"/>
    <x v="2"/>
    <s v="253/333"/>
    <x v="0"/>
    <x v="12"/>
    <n v="30"/>
    <s v="April"/>
    <x v="5"/>
    <s v="30 April 1944"/>
    <x v="0"/>
    <s v="The following is an extract from the draft of Coastal Losses Vol 3._x000a__x000a_30/04/44, 333 Sqn, Mosquito II, DZ744, Code G_x000a_Op: Training, RAF Leuchars, Time Up 11:30_x000a__x000a_S/Lt. Arentz RNorNAS_x000a_LAC Korsness RNorNAS_x000a__x000a_The aircraft took off for APC practice and completed the exercise. The range officer F/Sgt Cowle reported that the Mosquito made a turn out to sea then returned before diving into sea 1 mile west south west of Buddon Ness, Angus. Salvage of the aircraft was attempted then abandoned on the 9th of May 1944._x000a__x000a_APRIL 30TH. - BROUGHTY FERRY, ANGUS. _x000a_An aeroplane had crashed in the sea, but only oil and wreckage (1 wheel and 1 fuel tank) were found. - Rewards, £4 13s._x000a_(Source: RNLI Records of Service 1939-46)_x000a__x000a_Regards_x000a_Ross_x000a__x000a_Fnr. Jens Bull Arentz (+) &amp; Fls. Per Korsnes (Ground crew) (+) Cra/s 1,6km WSW of Buddon Ness, bay of Firth of Tay, Aircraft 3-G of 333 Sqn. Leuchars (http://www.luftwaffe.no/Table2.htm) Dived into sea 1m WSE of Buddon Ness Angus. 30.4.44 (Air Britain Serials) 30.04.44 333 Sqn. DZ744 Crashed into sea in slight dive one mile WS.W. of Budden Ness on the Firth of Tay, killing two. Cause unknown. (Mosquito Crash Log)"/>
    <x v="2"/>
    <x v="2"/>
    <s v="Unknown"/>
    <m/>
    <x v="2"/>
    <m/>
    <m/>
    <n v="4"/>
    <x v="27"/>
    <x v="0"/>
    <n v="1"/>
    <s v="Front-Line"/>
    <x v="28"/>
    <x v="0"/>
    <n v="2"/>
  </r>
  <r>
    <n v="2713"/>
    <s v="NT192"/>
    <x v="12"/>
    <s v="1FP"/>
    <x v="0"/>
    <x v="10"/>
    <n v="30"/>
    <s v="April"/>
    <x v="5"/>
    <s v="30 April 1944"/>
    <x v="0"/>
    <s v="Godwin William Lionel F/O UK 30/04/1944 Weston super Mare 1 FPP NT192 Mosquito dived into the ground from 8000ft and crashed 2M south of Lichfield - Hatfield to Shawbury (http://www.raf-lichfield.co.uk/ATA%20Casualties.htm) Dived into ground 2m S of Lichfield Staffs. 30.4.44 cause not known (Air Britain Serials) ATA casualty (http://www.raf-lichfield.co.uk/ATA%20Casualties.htm)"/>
    <x v="2"/>
    <x v="2"/>
    <s v="Unknown"/>
    <m/>
    <x v="2"/>
    <m/>
    <m/>
    <n v="4"/>
    <x v="27"/>
    <x v="0"/>
    <n v="1"/>
    <s v="Support Unit"/>
    <x v="85"/>
    <x v="0"/>
    <n v="1"/>
  </r>
  <r>
    <n v="4077"/>
    <s v="HJ811"/>
    <x v="6"/>
    <s v="301FTU/27/45"/>
    <x v="3"/>
    <x v="16"/>
    <n v="1"/>
    <s v="May"/>
    <x v="5"/>
    <s v="1 May 1944"/>
    <x v="0"/>
    <s v="Engine cut crashed in forced landing Rajalmundy airstrip 1.5.44 (Air Britain Serials)"/>
    <x v="2"/>
    <x v="3"/>
    <s v="Engine failure"/>
    <m/>
    <x v="2"/>
    <m/>
    <m/>
    <n v="5"/>
    <x v="31"/>
    <x v="0"/>
    <n v="1"/>
    <s v="Front-Line"/>
    <x v="86"/>
    <x v="0"/>
    <n v="3"/>
  </r>
  <r>
    <n v="1219"/>
    <s v="HJ818"/>
    <x v="6"/>
    <s v="151/456/60OTU"/>
    <x v="0"/>
    <x v="7"/>
    <n v="1"/>
    <s v="May"/>
    <x v="5"/>
    <s v="1 May 1944"/>
    <x v="0"/>
    <s v="Lost power on take-off and hit bus High Ercall 1.5.44 (Air Britain Serials) 01.05.44 60 MTU. HJ818 Engine trouble at High Ercall aerodrome and failed to get airborne. (Mosquito Crash Log)"/>
    <x v="2"/>
    <x v="2"/>
    <s v="Engine failure"/>
    <m/>
    <x v="2"/>
    <m/>
    <m/>
    <n v="5"/>
    <x v="31"/>
    <x v="0"/>
    <n v="1"/>
    <s v="Support Unit"/>
    <x v="29"/>
    <x v="0"/>
    <n v="3"/>
  </r>
  <r>
    <n v="3514"/>
    <s v="MM409"/>
    <x v="12"/>
    <n v="305"/>
    <x v="0"/>
    <x v="16"/>
    <n v="1"/>
    <s v="May"/>
    <x v="5"/>
    <s v="1/2 May 1944"/>
    <x v="1"/>
    <s v="1/2 May 1944 (FCWDv4) Coded T, F/O A.M. Archer and F/O R.L. MacEwan both killed, time around 2330 ftr from Bonn (2nd TAF). It seems that his airplane was the MM409 305Sqn crashed 1KM N of L1202 at 23:56 A German document KE8474 made reference to this event but unfortunately I don’t retrieve it . F/O Archer Raymond Leonard (KIA)124689 &amp; F/Lt McEwan Arthur Murray(KIA)78083 (http://forum.12oclockhigh.net/showthread.php?t=7401) Missing from night intruder to Bonn 2.5.44 (Air Britain Serials)"/>
    <x v="3"/>
    <x v="4"/>
    <m/>
    <m/>
    <x v="3"/>
    <m/>
    <m/>
    <n v="5"/>
    <x v="31"/>
    <x v="0"/>
    <n v="1"/>
    <s v="Front-Line"/>
    <x v="60"/>
    <x v="0"/>
    <n v="1"/>
  </r>
  <r>
    <n v="5819"/>
    <s v="NS847"/>
    <x v="12"/>
    <n v="515"/>
    <x v="0"/>
    <x v="5"/>
    <n v="1"/>
    <s v="May"/>
    <x v="5"/>
    <s v="1/2 May 1944"/>
    <x v="1"/>
    <s v="02.05.1944 2255 Serrate Patrol headed for for Brussels 515 Bomber Support from Little Snoring crashed . 2km NE Bazel (Oost-Vlanderen), 10km ESE Sint-Niklaas (BCL). F/S AW Stein +, Sgt DS Lindsay +, rest in Antwerp Schoonselhof Cem 1/2 May 1944 (FCWDv4) 1st May 1km NW of Saventhem, 10 km E of Brussels KE8474 (Alex Smart) Airborne 2255 1May44 from Little Snoring on a Serrate patrol in the area of Brussels. Cause of loss not established. Crashed 2 km NE of Bazel (Oost-Vlaanderen), 10 km ESE of Sint-Niklaas. Both airmen are buried in Schoonselhof Cemetery, Antwerp. F/S A.W.Stein KIA Sgt D.S.Lindsay KIA (Lost Bombers) Missing from patrol to Brussels 1.5.44 (Air Britain Serials)"/>
    <x v="3"/>
    <x v="4"/>
    <m/>
    <m/>
    <x v="3"/>
    <m/>
    <m/>
    <n v="5"/>
    <x v="31"/>
    <x v="0"/>
    <n v="1"/>
    <s v="Front-Line"/>
    <x v="83"/>
    <x v="0"/>
    <n v="1"/>
  </r>
  <r>
    <n v="1118"/>
    <s v="HK418"/>
    <x v="17"/>
    <s v="301FTU/108"/>
    <x v="1"/>
    <x v="2"/>
    <n v="2"/>
    <s v="May"/>
    <x v="5"/>
    <s v="2 May 1944"/>
    <x v="0"/>
    <s v="Overshot landing into quarry Luqa 2.5.44 (Air Britain Serials)  W/O Broadbent in Mosquito HK418 who was out on convoy patrol had an engine failure whilst over the convoy. As their patrol was just finished, the C.O. flew back with Broadbent, giving him advice, etc, en route. The trip back of about 150 miles was accomplished most successfully and Broadbent then was given advice by the C.O. how to land, but he came in too fast and did not touch down until far down No 1 runway and an overshoot was unavoidable. Unfortunately the runway gives no latitude at all ending in a deep ravine, into the far side of the cliff of which he crashed, burst into flames and Broadbent and his observer F/Sgt Alpe were bot killed immediately. (http://www.medals4heroes.co.uk/)"/>
    <x v="2"/>
    <x v="3"/>
    <s v="Overshot"/>
    <m/>
    <x v="2"/>
    <m/>
    <m/>
    <n v="5"/>
    <x v="31"/>
    <x v="0"/>
    <n v="1"/>
    <s v="Front-Line"/>
    <x v="73"/>
    <x v="2"/>
    <n v="2"/>
  </r>
  <r>
    <n v="1119"/>
    <s v="NS821"/>
    <x v="12"/>
    <s v="613/107"/>
    <x v="0"/>
    <x v="16"/>
    <n v="2"/>
    <s v="May"/>
    <x v="5"/>
    <s v="2 May 1944"/>
    <x v="0"/>
    <s v="Hit balloon cables and crash-landed Coltishall 2.5.44 (Air Britain Serials)"/>
    <x v="2"/>
    <x v="3"/>
    <s v="Hit Cable"/>
    <m/>
    <x v="2"/>
    <m/>
    <m/>
    <n v="5"/>
    <x v="31"/>
    <x v="0"/>
    <n v="1"/>
    <s v="Front-Line"/>
    <x v="57"/>
    <x v="0"/>
    <n v="2"/>
  </r>
  <r>
    <n v="3653"/>
    <s v="NS874"/>
    <x v="12"/>
    <n v="107"/>
    <x v="0"/>
    <x v="16"/>
    <n v="2"/>
    <s v="May"/>
    <x v="5"/>
    <s v="2 May 1944"/>
    <x v="0"/>
    <s v="CRONIN, John Michael - (Flying Officer); Service Number - 407269; File type - Casualty - Repatriation; Aircraft - Mosquito NS 874; Place - Littleworth Common, United Kingdom; Date - 2 May 1944 (NAA) Dived into ground Littleworth Common Bucks. 2.5.44 presumed control lost in cloud on navex (Air Britain Serials) 02.05.44 107 Sqn. NS874 Pilot lost control and aircraft crashed at Littleworth Common, Bucks. Reason unknown. (Mosquito Crash Log)"/>
    <x v="2"/>
    <x v="3"/>
    <s v="Lost control"/>
    <m/>
    <x v="2"/>
    <m/>
    <m/>
    <n v="5"/>
    <x v="31"/>
    <x v="0"/>
    <n v="1"/>
    <s v="Front-Line"/>
    <x v="57"/>
    <x v="0"/>
    <n v="1"/>
  </r>
  <r>
    <n v="1735"/>
    <s v="DD779"/>
    <x v="2"/>
    <s v="410/169"/>
    <x v="0"/>
    <x v="17"/>
    <n v="3"/>
    <s v="May"/>
    <x v="5"/>
    <s v="3/4 May 1944"/>
    <x v="1"/>
    <s v="04.05.1944 2333 support of Mailly-le-Camp raid 169 BS from Little Snoring crashed. at Campignol-lez-Mondeville (Aube), 11km SSW Bar-sur-Aube (BCL). P/O PL Johnson +, P/O M Hopkins +, rest in Campignol-lez-Mondeville Churchyard 3/4 May 1944 (FCWDv4) 04.05.44 Uffz. Wester 2./NJG 5 Mosquito  Raum DK: 4.000 m. [S. Bar-sur-Aube] 00.30 noch C. 2027/I VNE: ASM 4th May Champinol J1075 (Alex Smart) Missing from bomber support mission 3.5.44 (Air Britain Serials)"/>
    <x v="0"/>
    <x v="6"/>
    <s v="2./NJG 5"/>
    <s v="NJG 5"/>
    <x v="0"/>
    <s v="Wester"/>
    <m/>
    <n v="5"/>
    <x v="31"/>
    <x v="0"/>
    <n v="1"/>
    <s v="Front-Line"/>
    <x v="65"/>
    <x v="0"/>
    <n v="2"/>
  </r>
  <r>
    <n v="765"/>
    <s v="HJ783"/>
    <x v="6"/>
    <s v="418/157/464/21/487/613/305/107/2GSU"/>
    <x v="0"/>
    <x v="1"/>
    <n v="4"/>
    <s v="May"/>
    <x v="5"/>
    <s v="4 May 1944"/>
    <x v="0"/>
    <s v="Taken on strength from No.10 Movements Unit, 11 May 1943;Delivered to No.418 along with HJ670; aircraft &quot;P&quot; and &quot;Y&quot; taken on strength, but which letter goes with which aircraft uncertain. Engine cut crashed in forced landing nr Foxton Leics. 4.5.44 (Air Britain Serials) 04.05.44 2 GSU. HJ783 Force landed in a field half a mile N.N.W. of Market Harborough aerodrome due to engine failure because of lack of fuel. (Mosquito Crash Log)"/>
    <x v="2"/>
    <x v="2"/>
    <s v="Engine failure"/>
    <m/>
    <x v="2"/>
    <m/>
    <m/>
    <n v="5"/>
    <x v="31"/>
    <x v="0"/>
    <n v="1"/>
    <s v="Support Unit"/>
    <x v="87"/>
    <x v="0"/>
    <n v="9"/>
  </r>
  <r>
    <n v="1496"/>
    <s v="DZ646"/>
    <x v="4"/>
    <s v="692/627/139"/>
    <x v="0"/>
    <x v="8"/>
    <n v="4"/>
    <s v="May"/>
    <x v="5"/>
    <s v="4/5 May 1944"/>
    <x v="1"/>
    <s v="05.05.1944 2200 139 to Ludwigshafen from Upwood crashed near Bourn (no specific location) 0132 (BCL). F/L GC Keys DFC RCAF +, F/O AR Hamlin +, Keys rest in Cambridge City Cem, Hamlin in Bury Cem, Suffolk 4/5 May 1944 Airborne 2200 4May44 from Upwood. Cause of loss not established. Crashed 0132 near Bourn. F/L Keys is now buried in Cambridge City Cemetery; F/O Hamlin was taken home, and is buried in Bury Cemetery, Suffolk. F/L G.C.Keys DFC RCAF KIA F/O A.R.Hamlin KIA (Lost Bombers) Crashed in circuit Bourn returning from Ludwigshafen 5.5.44 (Air Britain Serials) 05.05.44 139 Sqn. DZ646 Crashed on landing at Ramsey, Hants., killing two. (Mosquito Crash Log)"/>
    <x v="2"/>
    <x v="7"/>
    <s v="Crashed on landing"/>
    <m/>
    <x v="2"/>
    <m/>
    <m/>
    <n v="5"/>
    <x v="31"/>
    <x v="0"/>
    <n v="1"/>
    <s v="Front-Line"/>
    <x v="15"/>
    <x v="0"/>
    <n v="3"/>
  </r>
  <r>
    <n v="904"/>
    <s v="MM647"/>
    <x v="22"/>
    <s v="13MU"/>
    <x v="0"/>
    <x v="6"/>
    <n v="5"/>
    <s v="May"/>
    <x v="5"/>
    <s v="5 May 1944"/>
    <x v="0"/>
    <s v="Broke up in air on air test nr Alconbury 5.5.44 presumed overstressed (Air Britain Serials) 05.05.44 13 MU. MM647 Crashed near Alconbury aerodrome probably due to overstressing, one killed. (Mosquito Crash Log)"/>
    <x v="2"/>
    <x v="2"/>
    <s v="Broke up"/>
    <m/>
    <x v="2"/>
    <m/>
    <m/>
    <n v="5"/>
    <x v="31"/>
    <x v="0"/>
    <n v="1"/>
    <s v="Support Unit"/>
    <x v="80"/>
    <x v="2"/>
    <n v="1"/>
  </r>
  <r>
    <n v="7346"/>
    <s v="HJ699"/>
    <x v="2"/>
    <s v="605/60OTU"/>
    <x v="0"/>
    <x v="7"/>
    <n v="6"/>
    <s v="May"/>
    <x v="5"/>
    <s v="6 May 1944"/>
    <x v="0"/>
    <s v="Transferred from No.10 Movements Unit to No.418, 11 May 1943; to No.151 Squadron, 11 August 1943. (sic, via Hugh Halliday) Engine cut hit ground on approach High Ercall 6.5.44 DBF (Air Britain Serials) 06.05.44 60 MTU. HJ699 Crashed on approach to High Ercall aerodrome after engine failed. (Mosquito Crash Log)  _x000a__x000a_Mosquito HJ699 – From 60 OTU ORB; 6th May 1944, 10.40 hrs. Sgt J L T Hinchliffe (1088305), Staff Pilot took off for an air test with as passenger, Sgt P G O Reynolds (743245) (from the training wing orderly room). Engine trouble was experienced in the circuit and the pilot indicated that he would make a single engine landing. He crashed 200 yards from the runway. The pilot was killed instantly, while the passenger died of his injuries. _x000a_Accident card:_x000a_Air Test. “Pilot was making forced landing on drome after engine failure on take off. He slipped in port wing 200 yards from runway. Pilot did not retract undercarriage after take off and did not feather prop. Failed to carry out set drill”. _x000a_Crew were:_x000a_- Sgt James Lambert Terence Hinchliffe (1088305), RAFVR, aged 23. Buried at Ardwick-Le-Street Cemetery, Yorks. Son of Ernest and Greta Hinchliffe, of Scawthorpe. Mentioned in the ORB 3rd April 1944 as “arrived from 23 Squadron to take up duties as Pilot Instructor”. Birth registered in last quarter of 1920 in Doncaster and mothers maiden name Warrington. He appears to have had two siblings, Ernest D born 1924 and Joyce M born 1922. _x000a_- Sgt Percy George Orman Reynolds (743245), RAF, aged 25. Commemorated at the Southampton Crematorium. Son of Thomas George Archie and Maude Elise Jennie Reynolds, of Southampton. _x000a__x000a_(http://www.rafcommands.com/forum/showthread.php?t=8734)"/>
    <x v="2"/>
    <x v="2"/>
    <s v="Engine failure"/>
    <m/>
    <x v="2"/>
    <m/>
    <m/>
    <n v="5"/>
    <x v="31"/>
    <x v="0"/>
    <n v="1"/>
    <s v="Support Unit"/>
    <x v="29"/>
    <x v="0"/>
    <n v="2"/>
  </r>
  <r>
    <n v="2630"/>
    <s v="HJ770"/>
    <x v="6"/>
    <s v="301FTU/27/142RSU"/>
    <x v="3"/>
    <x v="1"/>
    <n v="6"/>
    <s v="May"/>
    <x v="5"/>
    <s v="6 May 1944"/>
    <x v="0"/>
    <s v="Hangar roof collapsed in storm Agartala 6.5.44 DBR (Air Britain Serials)"/>
    <x v="2"/>
    <x v="2"/>
    <s v="Hangar roof collapsed"/>
    <m/>
    <x v="2"/>
    <m/>
    <m/>
    <n v="5"/>
    <x v="31"/>
    <x v="0"/>
    <n v="1"/>
    <s v="Support Unit"/>
    <x v="88"/>
    <x v="0"/>
    <n v="3"/>
  </r>
  <r>
    <n v="3228"/>
    <s v="HK404"/>
    <x v="17"/>
    <n v="96"/>
    <x v="0"/>
    <x v="2"/>
    <n v="6"/>
    <s v="May"/>
    <x v="5"/>
    <s v="6 May 1944"/>
    <x v="0"/>
    <s v="Swung on take-off and u/c collapsed West Malling 6.5.44 (Air Britain Serials)"/>
    <x v="2"/>
    <x v="3"/>
    <s v="Swung on takeoff"/>
    <m/>
    <x v="2"/>
    <m/>
    <m/>
    <n v="5"/>
    <x v="31"/>
    <x v="0"/>
    <n v="1"/>
    <s v="Front-Line"/>
    <x v="54"/>
    <x v="2"/>
    <n v="1"/>
  </r>
  <r>
    <n v="1471"/>
    <s v="MM443"/>
    <x v="17"/>
    <s v="301FTU/108"/>
    <x v="1"/>
    <x v="2"/>
    <n v="6"/>
    <s v="May"/>
    <x v="5"/>
    <s v="6 May 1944"/>
    <x v="0"/>
    <s v="Crashed on landing Luqa 6.5.44 (Air Britain Serials)"/>
    <x v="2"/>
    <x v="3"/>
    <s v="Crashed on landing"/>
    <m/>
    <x v="2"/>
    <m/>
    <m/>
    <n v="5"/>
    <x v="31"/>
    <x v="0"/>
    <n v="1"/>
    <s v="Front-Line"/>
    <x v="73"/>
    <x v="2"/>
    <n v="2"/>
  </r>
  <r>
    <n v="1358"/>
    <s v="DZ747"/>
    <x v="2"/>
    <s v="151/418/60OTU"/>
    <x v="0"/>
    <x v="7"/>
    <n v="6"/>
    <s v="May"/>
    <x v="5"/>
    <s v="6 May 1944"/>
    <x v="1"/>
    <s v="Received on 418 Sqn from No.151 Squadron, 1 April 1943; to No.60 OTU, 17 September 1943. Crashed after control lost in cloud nr Ellesmere Salop. 6.5.44 (Air Britain Serials) 06.05.44 60 OTU. DZ747 Returning on night cross country exercise, went into cloud and lost control. Navigator ordered to bale out and did so, pilot crashed with aircraft at Penley, near Ellesmere, Salop. (Mosquito Crash Log) _x000a__x000a_“Accidents to Aircraft. Time: 0245 Aircraft Mosquito II D.Z.747 Pilot F/O Milne of 18 Course. While returning from an Intruder exercise over Northern Ireland, and flying in cloud the aircraft became out of control and the pilot ordered the Navigator (F/O Rice) to bale out. The aircraft crashed at Petley. The pilot was killed but the Navigator made a successful parachute descent.&quot; _x000a__x000a_DZ747 – From 60 OTU ORB; 6th May 1944, 02.45 Hrs. _x000a_“While returning from a night intruder exercise over Northern Ireland and flying in cloud, the aircraft became out of control and the pilot ordered the navigator (F/O Rice) to bale out. The aircraft crashed at Petley [sic] near Ellesmere. The pilot was killed but the navigator made a successful parachute descent.” _x000a_From 81 OTU ORB; “02.30 hrs – Mosquito from High Ercall crashed in the grounds of the 16th US General Hospital at Penley Hall. The pilot was killed on crashing, the Navigator baled and slightly injured his right knee. Ambulance proceeded to the scene of the crash.” _x000a_Accident card:_x000a_“Returning from a cross country at 2400 feet went into cloud and ordered nav to bale out”. _x000a_From 34 MU [Monkmoor] ORB:_x000a_“A Mosquito dived into the grounds of an American hospital, burying itself to a depth of 20 feet in a filled in pit. Recovery of the body and wreckage was effected after considerable digging and pumping.”_x000a_Crew was:_x000a_-F/Lt John Leigh Milne (138451), RAFVR, aged 21. He is buried in Arnold Cemetery, Notts. Son of Charles Gordon and Marion Isobel Milne, of Nottingham. Death registered at Overton near Wrexham. _x000a_-F/O Rice._x000a__x000a_(http://www.rafcommands.com/forum/showthread.php?t=8734)"/>
    <x v="2"/>
    <x v="2"/>
    <s v="Lost control in cloud"/>
    <m/>
    <x v="2"/>
    <m/>
    <m/>
    <n v="5"/>
    <x v="31"/>
    <x v="0"/>
    <n v="1"/>
    <s v="Support Unit"/>
    <x v="29"/>
    <x v="0"/>
    <n v="3"/>
  </r>
  <r>
    <n v="329"/>
    <s v="ML958"/>
    <x v="20"/>
    <s v="105/109"/>
    <x v="0"/>
    <x v="8"/>
    <n v="6"/>
    <s v="May"/>
    <x v="5"/>
    <s v="6/7 May 1944"/>
    <x v="1"/>
    <s v="06.05.1944 2130 109 to Leverkusen from Little Staughton shot down by NF, ObLt Werner Baake, I/NJG1. near Herkenbosch, 6km SE centre of Roermond (BCL). S/L HB Stephens DFC +, F/L NH Fredman +, rest in Jonkerbos War Cem Oblt. Werner Baake claimed, BCL says this was the one. Oblt. Baakes claim for the night 6/7 May 1944. As far as I know, this is the first Mosquito-claim with a He219 nightfighter. The Mosquito ML958 of 105 Sqd.RAF crashed near Herkenbosch/the Netherlands. Sadly, the two crew members died in that crash. (German Night Fighter War board) 06.05.44 Oblt. Werner Baake 2./NJG 1 Mosquito 1 km. N.E. Herkenbosch,(Marcel Hogenhuis) 8.000 m. 23.35 i.O. C. 2027/I Anerk. 52_x000a__x000a_Took off from Little Staughton at 20.50. Mosquito IX. Shot down by a night fighter and crashed near Herkenbosch. S/L Stephens had flown at least 68 sorties. _x000a_ _x000a_STEPHENS, DFC _x000a_ Harry Bernard _x000a_ Squadron Leader 106237. Pilot 109 Sqdn., Royal Air Force Volunteer Reserve. Died Saturday 6 May 1944. Age 32. Son of Arthur Abraham and Mary Annie Stephens, of Tuckingmill, Cornwall; husband of Dorothy Maud Stephens. His brother, Wing Cdr. John Douglas Stephens, D.F.C., also died on service. Buried: JONKERBOS WAR CEMETERY, Gelderland, Netherlands. Ref. 24. E. 8. _x000a_ _x000a_FREDMAN, DFC _x000a_ Norman Henry _x000a_ Flight Lieutenant 115624. Nav. 109 Sqdn., Royal Air Force Volunteer Reserve. Died Saturday 6 May 1944. Age 23. Son of Henry Arthur and Gladys Fredman, of Ilford, Essex. Buried: JONKERBOS WAR CEMETERY, Gelderland, Netherlands. Ref. 24. E. 9._x000a_ _x000a_(http://www.roll-of-honour.com/Bedfordshire/LIttleStaughton109Squadron.html)_x000a__x000a_Uffz. Rolf Bettaque was his Radar/radio operator._x000a__x000a_It was fortunate that the Mossie was flying at 8000 mtrs apparently. I.E. 1000mtrs below normal operational altitude. With the result that Baake was able to dive on it. And thus gain enough speed to gain on it.(This being a specially lightened HE 219 with only 2x20mm 151s!). (According to Remp) (http://forums.ubi.com/eve/forums/a/tpc/f/23110283/m/3361026456/p/76) He 219 Profile book describes this Mosquito as having been a straggler._x000a__x000a_&quot;Serial range ML956 - ML999. 44 Mosquito B.MkXV1. Powered by Merlin 72/73 engines. Part of a batch of 152 delivered by De Havilland (Hatfield) between 24Nov43 and 4Nov44. MM170 was not delivered. Initially delivered to No.105 Sqdn with whom it flew no operations. Airborne 2130 6May44 from Little Staughton. Shot down by a night- fighter and crashed near Herkenbosch (Limburg), 6 km SE from the centre of Roermond, Holland. Both are buried in Jonkerbos War Cemetery. S/L Stephens had flown 68 sorties. His brother, W/C John Douglas Stephens DFC, was also KIA. S/L H.B.Stephens DFC KIA F/L N.H.Fredman DFC KIA &quot; (Chorley via Lost Bombers) Missing (Leverkusen) 7.5.44 (Air Britain Serials)"/>
    <x v="0"/>
    <x v="27"/>
    <s v="2./NJG 1"/>
    <s v="NJG 1"/>
    <x v="0"/>
    <s v="Baake"/>
    <m/>
    <n v="5"/>
    <x v="31"/>
    <x v="0"/>
    <n v="1"/>
    <s v="Front-Line"/>
    <x v="18"/>
    <x v="0"/>
    <n v="2"/>
  </r>
  <r>
    <n v="1414"/>
    <s v="HJ728"/>
    <x v="6"/>
    <s v="301FTU/23/108"/>
    <x v="1"/>
    <x v="2"/>
    <n v="6"/>
    <s v="May"/>
    <x v="5"/>
    <s v="6 May 1944"/>
    <x v="2"/>
    <s v="Lost 6.5.44 NFD (Air Britain Serials) A photo at the Australian War Memorial shows HJ728 as YP-X on 23 Squadron, having belly-landed with airscrews turning. YP-X was S/L Salusbury-Hughes' regular aircraft, and the ORB narrative indicates that the latter pilot undershot returning from an NFT on 14 July 1943, the aircraft being written off, though the photo does not show catastrophic damage. 23 Squadron left the Med in early May 1944, perhaps that is why the Air Britain entry for HJ728 shows a &quot;no further trace&quot; entry for 6 May 1944."/>
    <x v="6"/>
    <x v="3"/>
    <m/>
    <m/>
    <x v="2"/>
    <m/>
    <m/>
    <n v="5"/>
    <x v="31"/>
    <x v="0"/>
    <n v="1"/>
    <s v="Front-Line"/>
    <x v="73"/>
    <x v="0"/>
    <n v="3"/>
  </r>
  <r>
    <n v="2348"/>
    <s v="DZ422"/>
    <x v="4"/>
    <s v="139/627"/>
    <x v="0"/>
    <x v="8"/>
    <n v="7"/>
    <s v="May"/>
    <x v="5"/>
    <s v="7 May 1944"/>
    <x v="0"/>
    <s v="07.05.1944 Training 627 came down near the bomb dump, following a single engine approach. at Woodhall Spa bomb dump (BCL). F/L TL Hogg DFC +, F/L R Woodhouse +, Hogg buried in Kirk Conchan, Woodhouse at Oxford Botley Cem, North Hinksey. Coded AZ-D (www.crashplace.de) Crashed on approach Woodhall Spa 7.5.44 (Air Britain Serials) 07.05.44 627 Sqn. DZ422 Stalled on approach to Woodhall Spa aerodrome and crashed. 2 killed. (Mosquito Crash Log)"/>
    <x v="2"/>
    <x v="2"/>
    <s v="Engine failure"/>
    <m/>
    <x v="2"/>
    <m/>
    <m/>
    <n v="5"/>
    <x v="31"/>
    <x v="0"/>
    <n v="1"/>
    <s v="Front-Line"/>
    <x v="58"/>
    <x v="0"/>
    <n v="2"/>
  </r>
  <r>
    <n v="2611"/>
    <s v="HX909"/>
    <x v="12"/>
    <s v="85/487/305/21"/>
    <x v="0"/>
    <x v="16"/>
    <n v="7"/>
    <s v="May"/>
    <x v="5"/>
    <s v="7 May 1944"/>
    <x v="0"/>
    <s v="(EG-C ? P/O Darrall &amp; P/O Stevenson on Amiens raid. Broke up in air Eynesbury Beds. 7.5.44 (Air Britain Serials) 07.05.44 21 Sqn. HX909 Undercarriage door tore away and hit elevators, causing aircraft to fall out of control, a wing came off in dive and the aircraft crashed at Highfield Farm, Eynesbury, Beds. (Mosquito Crash Log)"/>
    <x v="2"/>
    <x v="3"/>
    <s v="Wheel doors opened"/>
    <m/>
    <x v="2"/>
    <m/>
    <m/>
    <n v="5"/>
    <x v="31"/>
    <x v="0"/>
    <n v="1"/>
    <s v="Front-Line"/>
    <x v="48"/>
    <x v="0"/>
    <n v="4"/>
  </r>
  <r>
    <n v="4471"/>
    <s v="KB220"/>
    <x v="13"/>
    <s v="45 Gp"/>
    <x v="5"/>
    <x v="10"/>
    <n v="7"/>
    <s v="May"/>
    <x v="5"/>
    <s v="7 May 1944"/>
    <x v="0"/>
    <s v="Missing on ferry flight B.W.1 to Reykjavik 7.5.44 (Air Britain Serials)_x000a__x000a_412149 Flying Officer KLIPPEL, John Owen  _x000a_ _x000a_ _x000a_Source: _x000a_NAA: A705, 166/22/239 _x000a_ _x000a_Aircraft Type:  Mosquito _x000a_Serial number:  KB 220 _x000a_Radio call sign:   _x000a_Unit:  Hq Ferry Command RAF _x000a_ _x000a_Summary: _x000a_Mosquito KB 220 of Hq Ferry Command RAF (No 45 Atlantic Transport Group), _x000a_departed at 1313Z hours on 7 May 1944 from BW1, Greenland on a ferry flight to UK _x000a_via Iceland. The aircraft failed to reach its destination, the last contact being at 1555pm. _x000a_Subsequent air sea rescue searches proved unsuccessful.  _x000a_ _x000a_Later sundry effects from KB 220 were washed ashore at Iceland comprising engine log _x000a_books, life jacket, torch and a number of personal effects. All items were water logged. _x000a_ _x000a_Four other Mosquitos and seven other aircraft completed the journey on the same date. _x000a_All Captains reported heavy icing conditions while flying in any form of visible moisture, _x000a_and that they were forced to detour to avoid snow, or sleet or rain squalls. _x000a_ _x000a_Crew: _x000a_RAF Flt Lt Wood, G H (Pilot) _x000a_RAAF 412149 FO Klippel, J O (Radio Operator)_x000a__x000a_MISSING WITH NO KNOWN GRAVE _x000a_ _x000a_    BY ALAN STORR"/>
    <x v="2"/>
    <x v="2"/>
    <s v="Vanished without trace"/>
    <m/>
    <x v="2"/>
    <m/>
    <m/>
    <n v="5"/>
    <x v="31"/>
    <x v="0"/>
    <n v="1"/>
    <s v="Support Unit"/>
    <x v="81"/>
    <x v="1"/>
    <n v="1"/>
  </r>
  <r>
    <n v="1254"/>
    <s v="DZ478"/>
    <x v="4"/>
    <s v="139/692/139/627"/>
    <x v="0"/>
    <x v="8"/>
    <n v="7"/>
    <s v="May"/>
    <x v="5"/>
    <s v="7/8 May 1944"/>
    <x v="1"/>
    <s v="08.05.1944 0109 to bomb airfield 627 to Tours from Woodhall Spa . Lost without trace (BCL). F/O PK Turnor RAAF +, W/O JF Hewson +, rest in Orleans Main Cem. AZ-R (www.crashplace.de) Was V on 139 Squadron (Mosquito) AZ-R, 7 May / 8 July (sic) Serial Range DZ458 - DZ497. 40 Mosquito B.Mk1V. Powered by Merlin 21/23 engines. Part of a batch of 250 (except for four conv.to PR.MkV111 and four conv.to NFXV) delivered by De Havilland (Hatfield). Airborne 0109 8May44 from Woodhall Spa to bomb the airfield. Cause of loss and crash-site not established. Both are buried in Orleans Main Cemetery. F/O P.K.Turnor RAAF KIA W/O J.F.Hewson KIA (Lost Bombers) Need to check 627 Sqn ORB, but crew seems to be in Orleans, not Woodhall Spa. Turnor's casualty file contains a message from the MRES stating German records indicated the aircraft was shot down over Montcouvern southeast of the airfield at Tours. (www.naa.gov.au) As no air-to-air claim exists, MH has taken this to mean shot down by flak - 627 Squadron were low-level markers and hence light flak is more likely than heavy flak. Dived into ground on approach Woodhall Spa 7.5.44 (Air Britain Serials) Turnor's casualty file also indicates that he was initially buried at Tours La Salle Communal Cemetery, before being moved to Nantes Point du Cens Cemetery."/>
    <x v="0"/>
    <x v="1"/>
    <m/>
    <m/>
    <x v="1"/>
    <m/>
    <m/>
    <n v="5"/>
    <x v="31"/>
    <x v="0"/>
    <n v="1"/>
    <s v="Front-Line"/>
    <x v="58"/>
    <x v="0"/>
    <n v="4"/>
  </r>
  <r>
    <n v="3024"/>
    <s v="NS986"/>
    <x v="12"/>
    <n v="418"/>
    <x v="0"/>
    <x v="5"/>
    <n v="8"/>
    <s v="May"/>
    <x v="5"/>
    <s v="8/9 May 1944"/>
    <x v="1"/>
    <s v="Taken on strength from No.27 Movements Unit, 2 May 1944; missing from operations, 8 May 1944; F/O D.W.J. Carr and F/L J.M. Connell became prisoners of war. (Hugh Halliday) Shot down by flak, crew captured (FCWDv4) On the night of the 8th they failed to return ftom a sortie to Griefswald. They called F/O Cairns on R/T that they had run into severe flak three times and did not know if they would make it home. Cairns told them to reduce height and follow but no further word was heard from them (Floyd Williston)_x000a__x000a__x000a__x000a_(http://www.rafcommands.com/forum/showthread.php?t=3359&amp;page=2)_x000a_This is from KU 1778 - MACR #4456_x000a_---------------------------------------------------------_x000a_B-17G - #42-97259 - 2Lt. Darvin A. Smith - Havelte - 11:05_x000a_306th BG(H) - 367th BS - 8th AF - 8 May 1944 - MACR #4556_x000a_10 KIA_x000a_----------------------------------------------------------_x000a__x000a_While I was checking this crew, I saw the names of CONNELL and CARR !!!_x000a__x000a_see 2.) --- ( image of this is at my site ) ----_x000a_http://www.geocities.com/t_schuurman/ku1778-2-names-580-135-40.jpg_x000a__x000a_at 3.) for May 10, 1944: negative report !!!!!!!!!_x000a__x000a_see also my page : http://www.geocities.com/t_schuurman/jack-edward-gibbs.htm_x000a__x000a_************************_x000a__x000a_KU 1778 - Telegram Form - May 11, 1944 - send 15:45 hrs - received 18:40 hrs_x000a_From: Air Force PW Concentration Point HOLLAND_x000a_To: Information Center West - OBERURSEL - _x000a_----------------------------------------------------------------------------_x000a_Subject: Casualties of the enemy air force over the Netherlands, May 8 and 9, 1944_x000a__x000a_1.) KU 1778: Downing of one B 17 by Anti-Aircraft, at 1100 hrs._x000a_near Steenwijk, 1 km West of Havelte;_x000a_Insignia on fin: letter H enclosed in triangle, beneath figure 7 259, beneath letter Q._x000a_Plane destroyed 95%_x000a_10 men dead_x000a__x000a__x000a_2.) Lt. Smith D. O-687715 --- Laura, A. O-741192 ? --- Hawkins C. O-703992 ---_x000a_Camosy A. O-736986 --- Krieckhaus G. 17 07 39 79 --- Holder W. 39556500 ---_x000a_Childers J. --- RUPRM.-J.- --- Wright E. 35763967 - ? 32 74 1 ---_x000a_HOORN in JSSELMEER AKO to identify 2 prisoners: F/Lt. C ARR D.23957 R CAF.- _x000a_F/O. CONNEL, J.M. 1456 R CAF _x000a__x000a_3.) for May 10, 1944: negative report_x000a__x000a_4.) Additional report to KE 8434: another dead recovered: Sgt. Tucker, K.D.R. 1900 41.- _x000a_- - - end report - page 102 - -_x000a__x000a_*****************_x000a__x000a_Conclusion: _x000a_8-5-44 - Lt. Smith - B17G - #42-97259_x000a_8/9-5-44 - Connell &amp; Carr - NS986 - Near Hoorn - IJsselmeer - 9th May 13km NE Hoorn KE8554_x000a_10-5-44 - Negative report_x000a____________________x000a_PATS - Vollenhove - The Netherlands_x000a__x000a_9th May 13km NE Hoorn KE8554. (Alex Smart) DBR in accident 8.5.44 (Air Britain Serials)"/>
    <x v="0"/>
    <x v="1"/>
    <m/>
    <m/>
    <x v="1"/>
    <m/>
    <m/>
    <n v="5"/>
    <x v="31"/>
    <x v="0"/>
    <n v="1"/>
    <s v="Front-Line"/>
    <x v="30"/>
    <x v="0"/>
    <n v="1"/>
  </r>
  <r>
    <n v="4443"/>
    <s v="MM359"/>
    <x v="18"/>
    <n v="140"/>
    <x v="0"/>
    <x v="0"/>
    <n v="9"/>
    <s v="May"/>
    <x v="5"/>
    <s v="9 May 1944"/>
    <x v="0"/>
    <s v="Swung on take-off and u/c collapsed Northolt 9.5.44 (Air Britain Serials)"/>
    <x v="2"/>
    <x v="3"/>
    <s v="Swung on takeoff"/>
    <m/>
    <x v="2"/>
    <m/>
    <m/>
    <n v="5"/>
    <x v="31"/>
    <x v="0"/>
    <n v="1"/>
    <s v="Front-Line"/>
    <x v="56"/>
    <x v="0"/>
    <n v="1"/>
  </r>
  <r>
    <n v="6771"/>
    <s v="MM410"/>
    <x v="12"/>
    <n v="464"/>
    <x v="0"/>
    <x v="16"/>
    <n v="9"/>
    <s v="May"/>
    <x v="5"/>
    <s v="9 May 1944"/>
    <x v="0"/>
    <s v="Was SB-U on Amiens prison raid, flown by F/O K. Monaghan and F/O A.W. Dean (Sharp &amp; Bowyer)  Served with 464 Sqn, under RAF control 2/44 to 9/5/44 Coded SB-U. Participated in Amiens Prison Raid 18/2/44. Damage during V1 Raid by Flak. F/O H.Tuck &amp; P/O A. Crowfoot Crash landed Bradwell Bay UK. (Brian Fillery's website) Damaged by flak and overshot landing Bradwell Bay 9.5.44 (Air Britain Serials)"/>
    <x v="1"/>
    <x v="1"/>
    <m/>
    <m/>
    <x v="1"/>
    <m/>
    <m/>
    <n v="5"/>
    <x v="31"/>
    <x v="0"/>
    <n v="1"/>
    <s v="Front-Line"/>
    <x v="46"/>
    <x v="0"/>
    <n v="1"/>
  </r>
  <r>
    <n v="2543"/>
    <s v="HK350"/>
    <x v="2"/>
    <s v="85/157"/>
    <x v="0"/>
    <x v="2"/>
    <n v="10"/>
    <s v="May"/>
    <x v="5"/>
    <s v="10 May 1944"/>
    <x v="0"/>
    <s v="10.05.1944 1730 Training, AI 157 from Swannington crash landed on return to base, undercarriage collapsed. Swannington airfield 1915 (BCL). F/L J Tweedale ok, F/L Cunningham ok, cv at Marshalls(Cambridge), delivered as MKXVI 04.09.43-26.02.44 157 sqn Mosquito XVII HK157 RS:? t/o 1730 Training Tweedale J F/Lt, Cunningham J F/Lt. Crash-landed on return to base at 19.15, losing its starboard u/c. No injuries. U/c collapsed on landing Swannington 10.5.44 (Air Britain Serials)"/>
    <x v="2"/>
    <x v="2"/>
    <s v="Undercarriage failed"/>
    <m/>
    <x v="2"/>
    <m/>
    <m/>
    <n v="5"/>
    <x v="31"/>
    <x v="0"/>
    <n v="1"/>
    <s v="Front-Line"/>
    <x v="3"/>
    <x v="2"/>
    <n v="2"/>
  </r>
  <r>
    <n v="7723"/>
    <s v="LR421"/>
    <x v="14"/>
    <n v="540"/>
    <x v="0"/>
    <x v="0"/>
    <n v="10"/>
    <s v="May"/>
    <x v="5"/>
    <d v="1944-05-10T00:00:00"/>
    <x v="0"/>
    <s v="Fg Off Aus409709 J H Irwin, RAAF lost on ops with 540 Sqn RAF on 10 May 1944, buried in Austria at Klagenfurt. Photo Recce München (Munich). Took off Benson - 07.30h. Mosquito PR.IX - LR421. F/O(Nav) L. MOODY - 151395 also buried at Klagenfurt. Maj. Horst Carganico I./JG 5 Mosquito  35 km. S.W. Wiener Neustadt 11.30 Film C. 2027/I Anerk: Nr.5 (Tony Woods) _x000a__x000a_Wed 10 May 1944_x000a_COASTAL COMMAND_x000a_Photographic reconnaissance to Munich, Germany_x000a_540 Squadron, RAF (Benson, Oxfordshire - 106 Group)_x000a_Mosquito PR.IX LR421 - took off at 0730 and was brought down over Austria, crashing near 'Aspang', about 75km SW of Wien. The body of the navigator (and possibly that of the pilot) was not found until some three months later, and first buried in the civil cemetery at Aspangberg-Sankt Peter. Both were later reinterred at Klagenfurt._x000a_Pilot: Aus409709 Fg Off Jack Hector IRWIN, RAAF - Age 21._x000a__x000a_Crash site location info from AHB._x000a_Irwin was a New Zealander serving in the RAAF. (Errol Martyn)_x000a__x000a_I got a message from Eric Mombeek who confirm that he was shot down by the Maj Carganico Horst Stb I./JG 5 at 11:30 nearby Sankt-Corona-am-Wechsel . (http://www.rafcommands.com/forum/showthread.php?t=4621) Missing from PR mission to Munich 10.5.44 (Air Britain Serials)_x000a__x000a_One crew, Flg Off Irwin, was RAAF, and his casualty file is available online on the Australian Archives website. It says (page 9) that it was shot down near St. Corona, Austria. His body was recovered from the wreckage by local inhabitants and buried first in the cemetery of St. Corona._x000a__x000a_There are two Sankt Corona in Austria but I think the good one is the following:_x000a_http://www.maplandia.com/austria/nie...na-am-wechsel/_x000a_This is confirmed by the fact that this location is close of Kampstein, where the body of the second crew was found._x000a__x000a_I just remarked that Carganico's claim is in the same period and area of a number of claims against a 15th Air Force raid against Wiener Neustadt._x000a__x000a_At the same minute Carganico claimed a Mosquito, another pilot of I./JG 5 claimed a B-17 south of Wiener Neustadt._x000a__x000a_So what probably happens was that I./JG 5 moved south to intercept the 15th Air Force raid, possibly refuelling at a base in Austria/southern Germany. This was an usual tactic by German fighter units for intercepting big US raids._x000a_The RAF Mosquito just entered the battle area and was at the wrong place the wrong time._x000a__x000a_By the way, I wonder what the other airmen of I./JG 5 thought IF their leader chased a Mosquito rather than leading them to attack the heavy bomber formation. By reading the claims it is a possibility, but without more details/sources, I won't affirm it happened._x000a__x000a_And Laurent you are much more right! After checking several sources I found out the following:_x000a_24 Bf 109 of III./JG 3 took off from Bad Woerishofen at 9.55 hours heading towards Passau where they met 15 Bf 109 of I./JG 5 under the lead of Mjr. Carganico. This new formed formation received the order to stay at 7000m and take course southeast towards Wr. Neustadt. There they entered air combat shortly after 11.00 hours. Everything seems to fit together. _x000a__x000a_Here are the claims of I./JG 5:_x000a_10.05.44 Maj. Horst Carganico I./JG 5 Mosquito 35 km. S.W. Wiener Neustadt 11.30 _x000a_10.05.44 Ltn. Krupinski 1./JG 5 B-17 N.W. Köszeg S. Wiener Neustadt 11.30_x000a_10.05.44 Ltn. Jahn 3./JG 5 P-38 FO-8: N.E. Köszeg 11.35_x000a_Uffz. Heinz Schrade of 3./JG 5 was KIA south of Vienna_x000a__x000a_I./JG 5 was based at Herzogenaurach in the Erlangen area that day. I think it is possible that they took off there and entering air battle over Wr. Neustadt without refuelling. They had some good bases just there in the Wr. Neustadt area for refuelling after combat. _x000a_(Various posters on http://forum.12oclockhigh.net/showthread.php?t=32583)"/>
    <x v="0"/>
    <x v="0"/>
    <s v="I./JG 5"/>
    <s v="JG 5"/>
    <x v="0"/>
    <s v="Carganico"/>
    <m/>
    <n v="5"/>
    <x v="31"/>
    <x v="0"/>
    <n v="1"/>
    <s v="Front-Line"/>
    <x v="16"/>
    <x v="0"/>
    <n v="1"/>
  </r>
  <r>
    <n v="3105"/>
    <s v="MM421"/>
    <x v="12"/>
    <n v="418"/>
    <x v="0"/>
    <x v="5"/>
    <n v="10"/>
    <s v="May"/>
    <x v="5"/>
    <s v="10 May 1944"/>
    <x v="0"/>
    <s v="Received from De Havilland, 14 February 1944; to No.54 Movements Unit, 3 May 1944. This movement may have been cancelled, or the aircraft may have been turned around and quickly returned; it was lost on operations, 16 May 1944 (Day Ranger; S/L H.D. Cleveland destroyed two enemy aircraft but had to ditch near Sweden where he was briefly interned). TH-P, letter on list dated 17 February 1944. (Hugh Halliday) BUT some sources say this should be NS855.- I have on file for MM421: missing from a mission on Germany and crew PoW. (F/Lt - Pilot - J.M. CONNELL - C/1456 - RCAF - L3/5103 and F/O - Nav - D.W.J. CARR - J/23957 - RCAF - L3/5102). (Henk Welting) MM421 was also known as &quot;Lil Abner.&quot; (Floyd Williston) According to the squadron O.R.B. NS855 was severely damaged by flak in one engine while in the Stralsund area of Germany and ditched off the coast of Sweden on the 16th of May 1944. Cleveland was interned in Sweden on the 16th of May 1944. He was reported safe in the United Kingdom on the 17th of June 1944 and was subsequently repatriated back to Canada on the 6th of August 1944. (Chris Charland) MH - So, NS855 appears to have been Cleveland &amp; Day's aircraft, MM421 Connell &amp; Carr's. BUT! Which aircraft was Harper / Rees? NT117? Missing from night intruder to Greifiswald 10.5.44 (Air Britain Serials) BUT In &quot;Flyghistorisk Revy&quot; - Aviation Historical Review - Special Issue November 1976 - subject &quot;Sweden - Haven of Refuge&quot; of the Swedish Aviation Historical Society is an annex &quot;English aircraft which force landed in Sweden during WW II&quot;. For 1944.05.16 is listed: Place: Ystad - Mosquito FB.VI - MM421 - 418 Sqn - crashed/not recovered - crashed in the sea with heavy damages; one man killed. (Henk Welting http://www.rafcommands.com/forum/showthread.php?3359-Crash-location-418-Sqdn-RCAF-Mosquito-MM421-May-44/page2)   Public Record Office WO 208/3320 had his MI.9 report; he had left Stockholm on 16 June 1944, arrived in Britain 17 June 1944 and was interviewed on 18 June 1944._x000a__x000a_&quot;I was captain and first pilot of a Mosquito aircraft which took off from Coltishall on 16 May 1944 at about 1300 hours on a Day Ranger operation across Denmark, and covering German aerodromes on the Baltic. When approximately over Rostock we were hit by flak at about 1530 hours. One engine was rendered completely unserviceable, and the fuselage was badly damaged._x000a__x000a_&quot;It was obvious that we would not be able to reach base, so I took the only alternative of attempting to get to Sweden._x000a__x000a_&quot;When over Ystad we were fired on by flak, although it was obvious that we were in distress. This compelled me to fly out to sea again. I ditched outside the three-mile limit, exactly south of Ystad at about 1700 hours. The aircraft broke up badly, but we both got out safely. The water was so cold that I just managed to inflate my dinghy and got into it before becoming unconscious. When last seen my navigator was trying to get his dinghy inflated. When I came to about half an hour later there was no sign of him._x000a__x000a_&quot;I was picked up by a Swedish fishing boat, which also found my navigator's body. I was taken ashore and to a hospital in Ystad. I was there till 22 May. On the second day a member of the British Legation at Malmo came to see me. On 22 May I was taken to the internment camp at Falun. After a trip to Stockholm to report the details of our accident to the authorities. I returned to Falun whilst negotiations were being carried out with the Swedes for my repatriation._x000a__x000a_&quot;At no time was any interrogation pressed on me, and I was treated with great consideration. On 11 June I was taken down to Stockholm and repatriated on 16 June.&quot;_x000a__x000a_Cleveland's logbook (held by Canadian War Museum) indicates that he and Day flew one intruder sortie while still at No.60 OTU (Mosquito 760, 30 December 1943, to Limavady, three hours). He subsequently recorded the following sorties, giving only his aircraft letter:_x000a__x000a_6 January 1944 - &quot;H&quot; - Rennes-Gael-Loire - sighted one aircraft_x000a_7 January 1944 - &quot;Y&quot; - St. Dizier, uneventful_x000a_21 January 1944 - &quot;P&quot; - Leeuwareden_x000a_28 January 1944 - &quot;X&quot; - St. Trond_x000a_29 January 1944 - &quot;T&quot; - Beauvais-Creil_x000a_6 February 1944 - &quot;C&quot; - Melun-Bretigny_x000a_20 February 1944 - &quot;P&quot; - St. Dizier_x000a_22 February 1944 - &quot;P&quot; - Orleans-Chateaudun_x000a_24 February 1944 - &quot;P&quot; - St. Dizier_x000a_25 February 1944 - &quot;P&quot; - Stuttgart_x000a_1 March 1944 - &quot;P&quot; - Chateaudun_x000a_17 March 1944 - &quot;P&quot; - Laon-Juvincourt_x000a_18 March 1944 - &quot;P&quot; - Stuttgart_x000a_19 March 1944 - &quot;P&quot; - Munich_x000a_23 March 1944 - &quot;P&quot; - Tours-Melun-Bretigny-St. Dizier-St.Trond-Florennes_x000a_24 March 1944 - &quot;P&quot; - Berlin (with Stewart rather than Day)_x000a_31 March 1944 - &quot;P&quot; - Binplack-Laineck-Windischenlabach, Czechosloakia_x000a_5 April 1944 - &quot;P&quot; - Dijon-Dole_x000a_10 April 1944 - &quot;P&quot; - Grove_x000a_12 April 1944 - &quot;P&quot; - Werneuemen-Strausberg-Furstenwalde-Ragsdorf-Juterbog-Berlin_x000a_16 April 1944 - &quot;P&quot; - Croix de Metz and Thionville_x000a_24 April 1944 - &quot;P&quot;: - Echterdingen-Boblingen_x000a_25 April 1944 - &quot;P&quot; - Orleans-Tours-Chateaudin_x000a_26 April 1944 - &quot;P&quot; - Nantes_x000a_27 April 1944 - &quot;P&quot; - Nancy-Metz_x000a_15 May 1944 - &quot;P&quot; - night intrusion, area not stated_x000a_16 May 1944 - &quot;P&quot; or &quot;D&quot; - Baltic_x000a_(http://www.rafcommands.com/forum/showthread.php?3359-Crash-location-418-Sqdn-RCAF-Mosquito-MM421-May-44)"/>
    <x v="3"/>
    <x v="4"/>
    <m/>
    <m/>
    <x v="3"/>
    <m/>
    <s v="09.05.1944  Intruder 418 to over Germany from Holmsley South Hit by Flak. Unknown location   (FCL). F/L JM Connell pow, F/O DWJ Carr pow, see also FCL 05.04.1944, no further info. Book Nödlandning states this serial ditched in Sweden 16.05.44 which is more likely as navigator F.Day buried in Sweden. SERIAL NO FOR THIS MISSION IN DOUBT"/>
    <n v="5"/>
    <x v="31"/>
    <x v="0"/>
    <n v="1"/>
    <s v="Front-Line"/>
    <x v="30"/>
    <x v="0"/>
    <n v="1"/>
  </r>
  <r>
    <n v="5861"/>
    <s v="KB161"/>
    <x v="13"/>
    <n v="139"/>
    <x v="0"/>
    <x v="8"/>
    <n v="10"/>
    <s v="May"/>
    <x v="5"/>
    <s v="10/11 May 1944"/>
    <x v="1"/>
    <s v="11.05.1944 2205 139 to Ludwigshafen from Upwood on return flare ignited plane. 8miles NNE Cambridge 0125 (BCL). F/O GW Lewis +, F/O AJA Woollard DFM ok, Lewis lies in Overseal St Mathews Churchyard First Canadian Mosquito to bomb Berlin, 2 December 1943 when flown by FL G.W. Salter (http://www.virtualmuseum.ca/pm.php?id=record_detail&amp;fl=0&amp;lg=English&amp;ex=00000192&amp;rd=94087&amp;hs=0) Coded XD-H (www.crashplace.de) Many thanks to Ian Hancock and the people_x000a_at the Norfolk and Suffolk Aviation Museum for this information ....._x000a_&quot;Windsor,Ontario Canada Mossie group&quot;_x000a__x000a_/o Upwood 2205, returned at 01.25 On return a flare that had failed to release ignited the Mosquito. F/O J A Woollard the Navigator had bailed out_x000a_Note This was the first Canadian built Mosquito XX written off in Bomber Command Service (www.rafupwood.co.uk)_x000a__x000a_Mosquito KB161_x000a__x000a__x000a_Mosquito BXX KB161 (The Canadian version of the British B.V. variant)_x000a_was built by de Havilland(Canada) at the Downsview,Toronto plant _x000a_under Contract No. BsB 21115. The aircraft was fitted with two _x000a_Packard Merlin 231 engines._x000a__x000a_KB161 was ferried to Britain via Gander,and arrived in Prestwick_x000a_with Scottish Aviation before being passed to de Havilland on _x000a_3 September 1943. The Mosquito was probably modified for RAF_x000a_operations by No.13 MU at Henlow._x000a__x000a_KB161 joined No.139 Squadron at Wyton on 11 November 1943. _x000a_This was the first Canadian built Mosquito aircraft to enter _x000a_service with the RAF. 139 Squadron on 8 Group RAF Bomber Command_x000a_was undertaking night bombing raids,carrying markers,WINDOW _x000a_or bombs,often in diversionary attacks.The Squadron moved from_x000a_Wyton to Upwood in February 1944._x000a__x000a_On 2 December 1943,KB161 flow its first sortie when Flt.Lt.G. Salter _x000a_an W/O A C Pearson DFM took the Mosquito to Berlin, one of 12 aircraft_x000a_from 139 Squadron engaged in a three wave raid._x000a_Th Mosquito experienced engine trouble and frozen controls. but _x000a_carried out a successful attack._x000a_ _x000a_In service with 139 Squadron Mosquito KB161 _x000a_carried the code-letters 'XD-H', On the Left _x000a_hand side of the nose was painted in white, the_x000a_inscription &quot;VANCOUVER&quot; British Columbia Canada._x000a_There is a picture in existence of the Mosquito _x000a_in flight with the port engine feathered._x000a__x000a__x000a__x000a_F/O Alan J A Woolland DFM completed 27 operations on Lancasters with_x000a_106 Squadron before being posted to 29 OTU to teach navigation and _x000a_the use of GEE Keen to fly the Mosquito, he successfully passed _x000a_decompression tests late 1943 and was posted to 1655 CU Matham for_x000a_Mosquito training.Here he teamed up with F/O Geoffery W. Lewis and_x000a_the two joined the 139 Squadron early in 1944.Between 24 February _x000a_and 14 March 1944, eight GEE raids were flown by the crew before _x000a_Woolland was sent for H2S training. When he rejoined the squadron _x000a_in April 1944, the crew flew a further 13 H2S operations,the last 4_x000a_in KB161._x000a__x000a_On Thursday 11 May 1944, Mosquito KB161 took off from Upwood at _x000a_2205 hours with a load of TI flares for an attack on the _x000a_I.G.Farben Chemical works in Ludwigshafen, one of 12 139 Squadron_x000a_Mosquitoes raiding this and Mannheim. Poor visibility hampered the_x000a_attack, but Lewis and Woolland found their objective and released _x000a_their pattern of flares._x000a__x000a_As the Mosquito returned to base, unbeknownst to the crew a marker _x000a_flare had hung-up on a bomb bay door, and when the aircraft _x000a_descended thru 2000 feet the barometric fuse detonated it._x000a_The cockpit immediately,filled with dense white smoke,which _x000a_partly cleared when F/O Lewis opened his cockpit window. Realizing_x000a_there was a major fire in the bomb bay the crew decided to bale out._x000a_F/O Woolland released the floor hatch,clipped on his parachute and_x000a_attempted to leave, but the slipstream from a 300 mph dive pinned_x000a_him against the back of the hatch,and it was only through F/O Lewis_x000a_pushing him out with a boot on his head that he was able to survive._x000a_The Mosquito dived into the ground in flames at Field View Farm,_x000a_Chittering, Cambridgeshire at 0125 hours and was totally destroyed,_x000a_F/O Lewis did not get clear and was killed in the crash. Age 23,_x000a_he was buried at St. Matthews Churchyard,Overseal,Derbyshire._x000a__x000a_The wreckage of Mosquito KB161 was excavated in February 1976 by _x000a_a team led by Ian McLachlan. In addition to the shattered _x000a_Packard Merlin 31 engines,electrical equipment,smashed plywood,_x000a_the pilot's armored seat,and dinghy equipment was unearthed._x000a_(http://www.ch2a.ca/KB161_history.html)_x000a__x000a_&quot;Serial Range KB100 - KB299. 200 Mosquito B.Mk.XX. Part of a batch of 250 (9 to USAAF as F8) delivered by De Havilland Canada, Toronto. This was the first Canadian-built Mosquito Mk.XX written off in Bomber Command service. Airborne 2205 10May44 from Upwood. On return a flare that had failed to release ignited and the Mosquito crashed 0125 at Chittering, 8 miles NNE from Cambridge. F/O Lewis is buried in Overseal (St.matthew) Churchyard. F/O Woollard gained his DFM, Gazetted 9Feb43, while serving with 105 Sqdn. F/O G.W.Lewis KIA F/O A.J.A.Woollard DFM F/O Woollard survived yet another bad crash in Sweden, where he was interned 12Jun44. See: LR505. &quot; (Chorley via Lost Bombers) Flare hung up caught fire in air and crashed Chittering nr Waterbeach 11.5.44 on return (Air Britain Serials) 11.05.44 139 Sqn. KB161 Aircraft was returning from operations over Mannheim when it caught fire due to flare hung up on bomb door and crashed near Waterbeach, Cambs. Aircraft was coded 'H'. (Mosquito Crash Log)"/>
    <x v="2"/>
    <x v="7"/>
    <s v="Flare ignited in plane"/>
    <m/>
    <x v="2"/>
    <m/>
    <m/>
    <n v="5"/>
    <x v="31"/>
    <x v="0"/>
    <n v="1"/>
    <s v="Front-Line"/>
    <x v="15"/>
    <x v="1"/>
    <n v="1"/>
  </r>
  <r>
    <n v="4074"/>
    <s v="LR358"/>
    <x v="12"/>
    <n v="613"/>
    <x v="0"/>
    <x v="16"/>
    <n v="10"/>
    <s v="May"/>
    <x v="5"/>
    <s v="10/11 May 1944"/>
    <x v="1"/>
    <s v="10/11 May 1944, time around 2350, coded O, F/O G.A. Smith and F/O G.A. Williamson both killed. (2nd TAF) Missing (Creil) 11.5.44 (Air Britain Serials)"/>
    <x v="3"/>
    <x v="4"/>
    <m/>
    <m/>
    <x v="3"/>
    <m/>
    <m/>
    <n v="5"/>
    <x v="31"/>
    <x v="0"/>
    <n v="1"/>
    <s v="Front-Line"/>
    <x v="59"/>
    <x v="0"/>
    <n v="1"/>
  </r>
  <r>
    <n v="4069"/>
    <s v="LR375"/>
    <x v="12"/>
    <n v="613"/>
    <x v="0"/>
    <x v="16"/>
    <n v="10"/>
    <s v="May"/>
    <x v="5"/>
    <s v="10/11 May 1944"/>
    <x v="1"/>
    <s v="10/11 May 1944 (FCWDv4) U/c collapsed on landing from training flight Lasham 11.5.44 DBR (Air Britain Serials) 11.05.44 613 Sqn. LR375 Undercarriage collapsed on landing at Lasham aerodrome, green lights were showing, killing two. (Mosquito Crash Log)"/>
    <x v="2"/>
    <x v="2"/>
    <s v="Undercarriage failed"/>
    <m/>
    <x v="2"/>
    <m/>
    <m/>
    <n v="5"/>
    <x v="31"/>
    <x v="0"/>
    <n v="1"/>
    <s v="Front-Line"/>
    <x v="59"/>
    <x v="0"/>
    <n v="1"/>
  </r>
  <r>
    <n v="3654"/>
    <s v="NS905"/>
    <x v="12"/>
    <n v="107"/>
    <x v="0"/>
    <x v="16"/>
    <n v="10"/>
    <s v="May"/>
    <x v="5"/>
    <s v="10/11 May 1944"/>
    <x v="1"/>
    <s v="10/11 May 1944 (FCWDv4) Coded D, lost around 0030, W/O G.R. Leiper and F/S H. MacLeod both killed (2nd TAF). Missing from intruder to Chateaudun 11.5.44 (Air Britain Serials)"/>
    <x v="3"/>
    <x v="4"/>
    <m/>
    <m/>
    <x v="3"/>
    <m/>
    <m/>
    <n v="5"/>
    <x v="31"/>
    <x v="0"/>
    <n v="1"/>
    <s v="Front-Line"/>
    <x v="57"/>
    <x v="0"/>
    <n v="1"/>
  </r>
  <r>
    <n v="7495"/>
    <s v="NS929"/>
    <x v="12"/>
    <n v="515"/>
    <x v="0"/>
    <x v="5"/>
    <n v="10"/>
    <s v="May"/>
    <x v="5"/>
    <s v="10/11 May 1944"/>
    <x v="1"/>
    <s v="11.05.1944 2240 515 BS from Little Snoring crashed. in Oosterschelde off Kats (BCL). Sgt DJ White +, Sgt JE Normington +, White has no known grave, Normington washed ashore 24 hrs later and buried on Noord Beveland General Cem at Kortgene/Kats. 10/11 May 1944 (FCWDv4) &quot;Serial Range NS926 - NS965. 40 Mosquito FB.MkV1. Powered by Merlin 25 engines. Part of a batch pf 250 delivered by De Havilland (Hatfield) between 25jan44 and 19may44. Except NT220, NT224, NT225 conv.to FBXV111s. NS929 was one of two 515 sqdn Mosquitoes lost on this operation. See: NS932. Airborne 2240 10may44 from Little Snoring. Cause of loss not established. Crashed in the Oosterschelde off Kats. Sgt white has no know grave; Sgt Normington was washed ashore 24 hours later and he is buried on Noord Beveland in the General cemetery at Kortgene (Kats). Sgt D.J.White KIA Sgt J.E.Mornington KIA &quot; (Chorley via Lost Bombers) See details at http://www.wingstovictory.nl/database/database_detail.php?wtv_id=385   Latter source says may have been claimed by Struening: &quot;De machine werd naar alle waarschijnlijkheid door Hptm. Heinz Strüning (3./NJG 1) onderschept. Hij claimde om 00.15 uur een Lancaster (!) te hebben neergeschoten op circa 18 kilometer ten noordoosten van Brugge.&quot;However, Tony Woods' list says this claim was at 3,600m, an unlikely altitude for a Mosquito Intruder. Oblt. Nabrich however made a claim near Vlissingen, at 900m - a better match for a Mosquito, must check the NJ War Diaries. (11.05.44 Oblt. Josef Nabrich 3./NJG 1 4-mot.  05 Ost S / KG-1: 900 m. [off Dutch coast] 00.12 Film C. 2027/I Anerk: Nr.72) Missing from patrol to Gilze-Rijen 10.5.44 (Air Britain Serials)"/>
    <x v="3"/>
    <x v="4"/>
    <m/>
    <m/>
    <x v="3"/>
    <m/>
    <m/>
    <n v="5"/>
    <x v="31"/>
    <x v="0"/>
    <n v="1"/>
    <s v="Front-Line"/>
    <x v="83"/>
    <x v="0"/>
    <n v="1"/>
  </r>
  <r>
    <n v="7108"/>
    <s v="NS932"/>
    <x v="12"/>
    <n v="515"/>
    <x v="0"/>
    <x v="5"/>
    <n v="10"/>
    <s v="May"/>
    <x v="5"/>
    <s v="10/11 May 1944"/>
    <x v="1"/>
    <s v="11.05.1944 2342 515 BS from Little Snoring hit by FLAK, crashed. near Wemeldinge (Zeeland) on Zuid Beveland, some 7km ENE Goes (BCL). W/O TS Ecclestone +, Sgt JH Shimmin +, rest in Bergen op Zoom War Cem 10/11 May 1944 (FCWDv4) Mosquito NS932 (3P-P). According to a Police Report a German searchlight on the East Kanaaldijk was hit by the Mosquito which crashed on an enemy Flak-battery on the West Kanaaldijk about 02.06 hrs. Also killed in the crash was the nsvigator Sgt J.H. Shimminn - 1683352. (Henk Welting on RAF Commands Forum) Shot down by Flak. crashing near Wemeldinge (Zeeland) on zuid Beveland, some 7 km ENE of Goes. Both are buried in Bergen op Zoom War Cemetery. Sgt Shimmin, who came from Douglas, Isle of man, was 18 and as such was one of the youngest operational navigators to be KIA. W/O T.S.Ecclestone KIA Sgt J.H.Shimmin KIA (Lost Bombers) See details at http://www.wingstovictory.nl/database/database_detail.php?wtv_id=386  Missing from patrol to Gilze-Rijen 10.5.44 (Air Britain Serials)"/>
    <x v="0"/>
    <x v="1"/>
    <m/>
    <m/>
    <x v="1"/>
    <m/>
    <m/>
    <n v="5"/>
    <x v="31"/>
    <x v="0"/>
    <n v="1"/>
    <s v="Front-Line"/>
    <x v="83"/>
    <x v="0"/>
    <n v="1"/>
  </r>
  <r>
    <n v="3305"/>
    <s v="NS945"/>
    <x v="12"/>
    <n v="605"/>
    <x v="0"/>
    <x v="5"/>
    <n v="10"/>
    <s v="May"/>
    <x v="5"/>
    <s v="10/11 May 1944"/>
    <x v="1"/>
    <s v="11.05.1944 eveng Intruder sortie 605 to Venlo airfield from Manston Shot up and port wing badly damaged, crashed. near Dover (FCL). F/L TLM Woods +, F/O KH Ray +, no further info 10/11 May 1944 (FCWDv4) Crashed nr Dover returning from Venlo 11.5.44 (Air Britain Serials)"/>
    <x v="0"/>
    <x v="8"/>
    <m/>
    <m/>
    <x v="4"/>
    <m/>
    <m/>
    <n v="5"/>
    <x v="31"/>
    <x v="0"/>
    <n v="1"/>
    <s v="Front-Line"/>
    <x v="22"/>
    <x v="0"/>
    <n v="1"/>
  </r>
  <r>
    <n v="6292"/>
    <s v="ML905"/>
    <x v="11"/>
    <n v="109"/>
    <x v="0"/>
    <x v="8"/>
    <n v="11"/>
    <s v="May"/>
    <x v="5"/>
    <s v="11 May 1944"/>
    <x v="0"/>
    <s v="11.05.1944 2030 Air Test 109 from Little Staughton lost power from port engine, swung and crashed. Little Staughton airfield (BCL). F/L PF Woolland ok, , Engine cut on take-off for air test swung and u/c collapsed Little Staughton 11.5.44 (Air Britain Serials)"/>
    <x v="2"/>
    <x v="2"/>
    <s v="Engine failure"/>
    <m/>
    <x v="2"/>
    <m/>
    <m/>
    <n v="5"/>
    <x v="31"/>
    <x v="0"/>
    <n v="1"/>
    <s v="Front-Line"/>
    <x v="18"/>
    <x v="0"/>
    <n v="1"/>
  </r>
  <r>
    <n v="3760"/>
    <s v="NT117"/>
    <x v="12"/>
    <n v="418"/>
    <x v="0"/>
    <x v="5"/>
    <n v="11"/>
    <s v="May"/>
    <x v="5"/>
    <s v="11 May 1944"/>
    <x v="0"/>
    <s v="11.05.1944 Intruder sortie 418 over french airfields from Holmsley South hit by FLAK, crashed. into channel, unknown location (FCL). W/C A Barker ok, F/L RG Frederick ok, crew rescued, no further info Received from No.27 Movements Unit, 2 May 1944; missing on operations, 10 May 1944. The fourth aircraft loss of the eight-day period previously mentioned involved no loss of life. W/C Barker and F/L Frederick, returning from a night operation in which their aircraft had been rendered sluggish by severe flak damage, took a parting shot at Jerry by shooting-up a coastal gun post on a cliff-top at Biville. While diving on it, Barker glanced back momentarily to check on a suspected E/A. Thus distracted, he may have descended a little too low; or possibly the damaged aircraft &quot;mushed&quot; a little on the pull-out. At any rate his propellers briefly churned water instead of air. The bent blades set up such severe vibrations that Barker decided to ditch rather than chance the aircraft's self-destruction in the air. The Mosquito pancaked at 110 m.p.h., and its crew abandoned via the cockpit floor which had been ripped open by the impact. They watched from their dinghies as the Mosquito submerged scarcely 90 seconds later. After about 16½ hours Spitfires spotted them. In another hour-and-a-quarter they were picked up by a Walrus aircraft right under Jerry's nose, two miles off Dieppe. The Walrus was chased by four Me. 109s but reached its Hawkinge base safely. Frederick, who had sustained a broken leg, was posted, but the wingco re-crewed with F/O W. A. R.(&quot;Red&quot;)Stewart, DFC, and returned to operations on the eve of D-Day. (INTRUDER, The history of No. 418 Squadron. BY SQUADRON LEADER A. P. HEATHCOTE Air Historical Branch) Hit by flak Juvincourt and ditched 2m N of Dieppe 11.5.44 (Air Britain Serials)"/>
    <x v="0"/>
    <x v="1"/>
    <m/>
    <m/>
    <x v="1"/>
    <m/>
    <m/>
    <n v="5"/>
    <x v="31"/>
    <x v="0"/>
    <n v="1"/>
    <s v="Front-Line"/>
    <x v="30"/>
    <x v="0"/>
    <n v="1"/>
  </r>
  <r>
    <n v="3767"/>
    <s v="LR274"/>
    <x v="12"/>
    <n v="21"/>
    <x v="0"/>
    <x v="16"/>
    <n v="11"/>
    <s v="May"/>
    <x v="5"/>
    <s v="11/12 May 1944"/>
    <x v="1"/>
    <s v="F/Lt L.N. WALSH - 101075 - Pilot and F/O K.R. HALL - 153358 - Nav. both buried St.Desir War Cem., Calvados, France. 11/12 May 1944 (FCWDv4) Time around 0100. (2nd TAF) Missing (Chateaudun) 11.5.44 (Air Britain Serials)"/>
    <x v="3"/>
    <x v="4"/>
    <m/>
    <m/>
    <x v="3"/>
    <m/>
    <m/>
    <n v="5"/>
    <x v="31"/>
    <x v="0"/>
    <n v="1"/>
    <s v="Front-Line"/>
    <x v="48"/>
    <x v="0"/>
    <n v="1"/>
  </r>
  <r>
    <n v="4535"/>
    <s v="HK409"/>
    <x v="17"/>
    <s v="301FTU/264"/>
    <x v="0"/>
    <x v="2"/>
    <n v="12"/>
    <s v="May"/>
    <x v="5"/>
    <s v="12 May 1944"/>
    <x v="0"/>
    <s v="16/02/1944 de Havilland Mosquito NF Mark XIII HK409 of 1 Overseas Aircraft Dispatch Unit crashed on landing at RAF Portreath. After repair this aircraft later served with 264 Squadron. (http://www.rafdavidstowmoor.org/pages/crash_log/crashlog44.htm) Damaged in accident 12.5.44 NFD (Air Britain Serials) 16.02.44 1 OADU. HK409 Crashed on landing at Portreath. Crew safe. (Mosquito Crash Log)"/>
    <x v="2"/>
    <x v="3"/>
    <s v="Crashed on landing"/>
    <m/>
    <x v="2"/>
    <m/>
    <m/>
    <n v="5"/>
    <x v="31"/>
    <x v="0"/>
    <n v="1"/>
    <s v="Front-Line"/>
    <x v="10"/>
    <x v="2"/>
    <n v="2"/>
  </r>
  <r>
    <n v="3655"/>
    <s v="NS885"/>
    <x v="12"/>
    <n v="107"/>
    <x v="0"/>
    <x v="16"/>
    <n v="12"/>
    <s v="May"/>
    <x v="5"/>
    <s v="12 May 1944"/>
    <x v="0"/>
    <s v="Sharp &amp; Bowyer in their book Mosquito says that on 12 May Braham flew an unoffical sortie to the Skagerrat in a 305 sqdn Mosquito and destroyed a FW 190. During the engagement his fuel tanks were holed and while chasing the Fw 190 his port propeller touched the ground. Over the North Sea he ran out of fuel and ditched near a convoy and was picked up. I can trace no Mosquito from 305 Sqdn lost on that date but 107 Sqdn, also based at Lasham, lost NS885 as missing on that date. Possibly Braham was flying this aircraft unless someone can say differently. It is correct. Braham &quot;borrowed&quot; a Mosquito from 107 Sqdn. Lasham. Air 25/40. Ops. Order from 2 Group HQ, 12. May 1944, issued by F/Lt. Riseley. May have been claimed by an unnamed 10./JG 11 pilot. Missing 12.5.44 (Air Britain Serials)"/>
    <x v="1"/>
    <x v="0"/>
    <s v="10./JG 11"/>
    <s v="JG 11"/>
    <x v="0"/>
    <s v="unk"/>
    <m/>
    <n v="5"/>
    <x v="31"/>
    <x v="0"/>
    <n v="1"/>
    <s v="Front-Line"/>
    <x v="57"/>
    <x v="0"/>
    <n v="1"/>
  </r>
  <r>
    <n v="4983"/>
    <s v="DZ638"/>
    <x v="4"/>
    <n v="692"/>
    <x v="0"/>
    <x v="8"/>
    <n v="12"/>
    <s v="May"/>
    <x v="5"/>
    <s v="12/13 May 1944"/>
    <x v="1"/>
    <s v="13.05.1944 0212 692 to Kiel from Graveley thought to have fallen to NF, crashing near Kaiser Wilhelm Kanal. Lost without trace (BCL). P/O DMT Burnett RCAF +, P/O GW Hume or Hulme +, Hume/Hulme buried in Hamburg Ohlsdorf Cem, Burnett no known grave Missing from mining Kiel Canal 13.5.44 (Air Britain Serials)"/>
    <x v="0"/>
    <x v="16"/>
    <m/>
    <m/>
    <x v="0"/>
    <s v="unk"/>
    <m/>
    <n v="5"/>
    <x v="31"/>
    <x v="0"/>
    <n v="1"/>
    <s v="Front-Line"/>
    <x v="66"/>
    <x v="0"/>
    <n v="1"/>
  </r>
  <r>
    <n v="5715"/>
    <s v="ML978"/>
    <x v="20"/>
    <n v="105"/>
    <x v="0"/>
    <x v="8"/>
    <n v="12"/>
    <s v="May"/>
    <x v="5"/>
    <s v="12/13 May 1944"/>
    <x v="1"/>
    <s v="13.05.1944 2205 105 to Chateaudun from Bourn on return Verey pistol discharged in cockpit, crashed. at Madingley, Cambridgeshire (BCL). F/L N Clayes DFC +, F/O FE Deighton +, Clayes buried in Lancashire at Crompton Cem, Deighton rests at Edmonton Cem. Coded GB-C Bar (www.crashplace.de) First operational sortie 20Apr44. Airborne 2205 12May44 from Bourn. On return the Verey pistol was accidentally discharged in the cockpit and the Mosquito crashed at Madingley, Cambridgeshire. F/L Clayes is at home in Lancashire in Crompton Cemetery; F/O Deighton in Edmonton Cemetery. F/L N.Clayes DFC KIA F/O F.E.Deighton KIA &quot; 12/13 May (Lost Bombers)_x000a__x000a_The 105 Squadron ORB Form 540 for May 13 has the following:_x000a_13.5.44 Day On returning to Bourn aircraft Ĉ (bar over C) crashed on the circut and the crew (F/L Clayes DFC and F/O Deighton) were killed._x000a_The next entry permanantly awards both the Path Finder Badge_x000a_The Form 541 has:_x000a_12/13.5.44 Mosquito XVI ML978 F/L N. Clayes DFC, F/O Deighton [Target] Chateaudun [Up] 22.05 [Down] 01.12., primary attacked, Aircraft crashed on return. Crew killed (http://www.rafcommands.com/forum/showthread.php?p=35249&amp;highlight=Mosquito#post35249) Very pistol discharged in cockpit pilot lost control crashed in circuit at Madingley Cambs. returning from Chateaudun 13.5.44 (Air Britain Serials) 13.05.44 105 Sqn. ML978 Pilot lost control on circuit at Madingley, Cambs., due to very cartridge being discharged in cockpit. Two killed. (Mosquito Crash Log)"/>
    <x v="2"/>
    <x v="7"/>
    <s v="Flare ignited in plane"/>
    <m/>
    <x v="2"/>
    <m/>
    <m/>
    <n v="5"/>
    <x v="31"/>
    <x v="0"/>
    <n v="1"/>
    <s v="Front-Line"/>
    <x v="4"/>
    <x v="0"/>
    <n v="1"/>
  </r>
  <r>
    <n v="7111"/>
    <s v="NS949"/>
    <x v="12"/>
    <n v="515"/>
    <x v="0"/>
    <x v="5"/>
    <n v="12"/>
    <s v="May"/>
    <x v="5"/>
    <s v="12/13 May 1944"/>
    <x v="1"/>
    <s v="13.05.1944 2340 heading for Twente 515 BS from Little Snoring lost in the North Sea. Lost without trace (BCL). F/O FP Byrne RCAF +, Sgt VD Payne +, Payne buried in Sage War Cem, Byrne no known grave 12/13 May 1944 (FCWDv4) &quot;Serial Range NS926 - NS965. 40 Mosquito FB.MkV1. Powered by Merlin 25 engines. Part of a batch of 250 delivered by De Havilland (Hatfield) between 25Jan44 and 19May44. Except for NT220, NT224 and NT225 conv.to FBXV111s. Airborne 2340 12May44 from Little Snoring and set course for Twente. Cause of loss not established. Crashed into the North Sea. Sgt Payne's body was eventually washed ashore and is buried in the Sage War Cemetery; F/O Byrne was an American from Phoenixville, Pennsylvania serving in the RCAF and is commemorated on the Runnymede Memorial. F/O F.P.Byrne RCAF KIA Sgt V.D.Payne KIA &quot; (Chorley via Lost Bombers) Missing from patrol to Twente 12.5.44 (Air Britain Serials)"/>
    <x v="3"/>
    <x v="4"/>
    <m/>
    <m/>
    <x v="3"/>
    <m/>
    <m/>
    <n v="5"/>
    <x v="31"/>
    <x v="0"/>
    <n v="1"/>
    <s v="Front-Line"/>
    <x v="83"/>
    <x v="0"/>
    <n v="1"/>
  </r>
  <r>
    <n v="4997"/>
    <s v="HP939"/>
    <x v="12"/>
    <n v="45"/>
    <x v="3"/>
    <x v="16"/>
    <n v="13"/>
    <s v="May"/>
    <x v="5"/>
    <s v="13 May 1944"/>
    <x v="0"/>
    <s v="W/C Stumm and F/L McKerrachen both killed. One of the structural failures which eventually led to the temporary grounding of the Mosquitos in the theatre. (&quot;No Hero, Just a Survivor&quot;) Navigator name McKerracher? (http://www.awm.gov.au/cms_images/histories/27/chapters/25.pdf) Broke up recovering from roll Amarda Road 13.5.44 (Air Britain Serials) Whilst I was there, my CO_x000a__x000a_06:24:00:00 _x000a_in Ceylon, Wing Commander Stum who was a Queensland Rhodes Scholar joined the civil air force before the war in England when he was over there on scholarship. He eventually came down there as CO and he became of a Mosquito squadron up in Northern India._x000a__x000a_06:24:30:00 _x000a_And he came down to Armada Road, he brought the whole squadron down there and I said to Harley I said, &quot;What about a flip in a Mosquito this afternoon, or sometime.&quot; He said, &quot;Yeah I'm going up at five o'clock this afternoon.&quot; And I said, &quot;All right, that'll be great so I'll see you.&quot; Anyway at lunch time he rang up and he said, &quot;I'm going off earlier at three o'clock.&quot; And I said, &quot;I can't go Harley I'm air testing a Liberator at three o'clock.&quot;_x000a__x000a_06:25:00:00 _x000a_And I was on the end of the runway running the engines up, preparatory to taking off as you had to each time and I looked up at the end of the runway and up in the air there, there was a Mosquito with the wing just going like that. Just crumbling up and they guy whose quarters were next to mine, Wally McKerico, I said to him, &quot;Want a ride in a Mosquito and he said,_x000a__x000a_06:25:30:00 _x000a_&quot;Yeah.&quot; I said, &quot;Well you can take my place.&quot; They both went in of course and I said, &quot;Never ever will I ever fly in a Mosquito.&quot; _x000a__x000a_(Whilst I was there, my CO_x000a__x000a_06:24:00:00 _x000a_in Ceylon, Wing Commander Stum who was a Queensland Rhodes Scholar joined the civil air force before the war in England when he was over there on scholarship. He eventually came down there as CO and he became of a Mosquito squadron up in Northern India._x000a__x000a_06:24:30:00 _x000a_And he came down to Armada Road, he brought the whole squadron down there and I said to Harley I said, &quot;What about a flip in a Mosquito this afternoon, or sometime.&quot; He said, &quot;Yeah I'm going up at five o'clock this afternoon.&quot; And I said, &quot;All right, that'll be great so I'll see you.&quot; Anyway at lunch time he rang up and he said, &quot;I'm going off earlier at three o'clock.&quot; And I said, &quot;I can't go Harley I'm air testing a Liberator at three o'clock.&quot;_x000a__x000a_06:25:00:00 _x000a_And I was on the end of the runway running the engines up, preparatory to taking off as you had to each time and I looked up at the end of the runway and up in the air there, there was a Mosquito with the wing just going like that. Just crumbling up and they guy whose quarters were next to mine, Wally McKerico, I said to him, &quot;Want a ride in a Mosquito and he said,_x000a__x000a_06:25:30:00 _x000a_&quot;Yeah.&quot; I said, &quot;Well you can take my place.&quot; They both went in of course and I said, &quot;Never ever will I ever fly in a Mosquito.&quot; )_x000a__x000a_There is a similar account earlier on regarding the accidental death of 45 Squadron’s CO, Wing Commander Stumm, also in a Mosquito; again the implication (and again the pilot unnamed) is that pilot error was solely to blame. No mention is made of the fact that Stumm’s aircraft was observed both from the air and on the ground to suffer catastrophic structural failure. The Air Officer Commanding-in-Chief Far East, no less, in his remarks upon the Court of Inquiry’s findings of pilot error regarding Reeves’ crash, was of the view that in light of more recent investigations into Mosquito losses the possibility of structural failure also could not be completely disregarded as its cause._x000a__x000a_Woods, though listing in his bibliography ‘Jeff’ Jefford’s splendid RAF Squadrons, is apparently not only unaware of that author’s 546-page masterful history of 45 Squadron (Jefford, Wing Commander C.G., MBE,BA,RAF(retd.) The Flying Camels: The History of No. 45 Squadron, RAF. High Wycombe, UK: Privately Printed, 1995. ( with which Emeny served for some nine months) but also his authoritative survey therein of the wooden Mosquito’s tragic history of structural failure in the testing tropical conditions prevailing in the Far East. Reeves’ family, in particular, would have every right to feel aggrieved here at the author’s lack of checking the facts regarding the loss of their loved one._x000a__x000a_Cliff Emeny was undoubtedly a courageous and determined airman who had a remarkable and exciting wartime career – indeed a life that should be the subject of a worthy biography. Sadly, The Three Wings falls far short of this._x000a_(Errol Martyn: http://www.rafcommands.com/forum/showthread.php?p=53189&amp;highlight=Mosquito#post53189)"/>
    <x v="2"/>
    <x v="3"/>
    <s v="Broke up"/>
    <m/>
    <x v="2"/>
    <m/>
    <m/>
    <n v="5"/>
    <x v="31"/>
    <x v="0"/>
    <n v="1"/>
    <s v="Front-Line"/>
    <x v="86"/>
    <x v="3"/>
    <n v="1"/>
  </r>
  <r>
    <n v="1112"/>
    <s v="MM256"/>
    <x v="14"/>
    <s v="60 SAAF"/>
    <x v="1"/>
    <x v="0"/>
    <n v="13"/>
    <s v="May"/>
    <x v="5"/>
    <s v="13 May 1944"/>
    <x v="0"/>
    <s v="13.05.44 Obgefr. Horst Rippert E.Kdo JGr. Süd Mosquito  BK-5.8: at 8.000 m. 16.37 Film C. 2027/I Anerk: Nr. 2 Buried Mazarques Cem. Ext. Marseilles, Bouches-du-Rhône, France: Lt W.C. JOUBERT - SAAF - 103981V - Pilot, Lt C. MERVIS - SAAF - 207058V - Observer. (http://www.rafcommands.com/forum/showthread.php?t=6502) Mosquito 60 th Sqn crashed in Southern France (by German fighter) at Saint Martin de Crau, &quot;Etang des Aulnes&quot;, 16h 30, May 13, 1944. Buried Mazarques Cem. Ext. Marseilles, Bouches-du-Rhône, France: Lt W.C. JOUBERT - SAAF - 103981V - Pilot Lt C. MERVIS - SAAF - 207058V - Observer. (http://www.rafcommands.com/forum/showthread.php?p=37140&amp;highlight=Mosquito#post37140) Missing (Marseille) 13.5.44 (Air Britain Serials)"/>
    <x v="0"/>
    <x v="0"/>
    <s v="E.Kdo JGr. Süd"/>
    <s v="JGr. Süd"/>
    <x v="0"/>
    <s v="Rippert"/>
    <m/>
    <n v="5"/>
    <x v="31"/>
    <x v="0"/>
    <n v="1"/>
    <s v="Front-Line"/>
    <x v="34"/>
    <x v="0"/>
    <n v="1"/>
  </r>
  <r>
    <n v="3528"/>
    <s v="HK501"/>
    <x v="17"/>
    <n v="264"/>
    <x v="0"/>
    <x v="2"/>
    <n v="14"/>
    <s v="May"/>
    <x v="5"/>
    <s v="14/15 May 1944"/>
    <x v="1"/>
    <s v="14/15.05.44: Target Bristol: I/KG 6. Ju 188A-2, Wnr.180440, 3E+MH of 1/KG 6, Oblt. Karl von Manowarda (F) POW injured, Ofw. Ernst Fröhlich (Bf) POW injured, Fw. Heinrich Kaiser (B) killed, Fw. Holf Wolf (Bm) killed, Ofw. Paul Schmaler (Bs) killed. Shot down by a Mosquito of 264 Sq. (Hartford Bridge) which was lost in the combat. F/Lt. C.M.Ramsay DFC baled out, F/O. Edgar DFC killed. The Ju 188 crashed at 02.25 hrs at Manor Farm, West Woldham, Selbourne, Hampshire. (http://www.fishponds.freeuk.com/nluftbri10.htm) Near Alton, Hampshire (2nd TAF) Abandoned on patrol nr Alton Hants. 14.5.44 (Air Britain Serials)"/>
    <x v="0"/>
    <x v="28"/>
    <s v="1/KG 6"/>
    <s v="KG 6"/>
    <x v="0"/>
    <s v="Besatzung"/>
    <m/>
    <n v="5"/>
    <x v="31"/>
    <x v="0"/>
    <n v="1"/>
    <s v="Front-Line"/>
    <x v="10"/>
    <x v="2"/>
    <n v="1"/>
  </r>
  <r>
    <n v="1146"/>
    <s v="LR357"/>
    <x v="12"/>
    <s v="613/107"/>
    <x v="0"/>
    <x v="16"/>
    <n v="14"/>
    <s v="May"/>
    <x v="5"/>
    <s v="14/15 May 1944"/>
    <x v="1"/>
    <s v="14/15 May 1944 (FCWDv4) Coded T, hit by flak at Coulommiers, wheels-up landing at Manston (2nd TAF). Damaged by flak Coulommiers and bellylanded at Manston 15.5.44 (Air Britain Serials)"/>
    <x v="1"/>
    <x v="1"/>
    <m/>
    <m/>
    <x v="1"/>
    <m/>
    <m/>
    <n v="5"/>
    <x v="31"/>
    <x v="0"/>
    <n v="1"/>
    <s v="Front-Line"/>
    <x v="57"/>
    <x v="0"/>
    <n v="2"/>
  </r>
  <r>
    <n v="1587"/>
    <s v="DK296"/>
    <x v="4"/>
    <s v="105/305FTU"/>
    <x v="6"/>
    <x v="10"/>
    <n v="15"/>
    <s v="May"/>
    <x v="5"/>
    <d v="1944-05-15T00:00:00"/>
    <x v="0"/>
    <s v="Delivered to 105 Sqn as GB-K, by September 1942 it had been re-coded GB-G for Sqn Leader DAG (George) Parry, DSO, DFC, who had always used the code “G” on his aircraft. While with 105 Sqn it claimed one bird strike and a chimney pot! It was flown on most operations bt Sqn Ldr Parry including a raid on Gestapo HQ in Oslo on 25th September 1942 and the raid on the Philips factory on 6th December 1942. In mid 1943 Sqn Ldr WW Blessing crash-landed the Mosquito at Marham, breaking its back. DK296 was withdrawn from use on 24th August 1943, rebuilt and placed into store at No 10 Maintenance Unit at Hullavington. In September 1943 it was issued to 305 Ferry Training Unit at Errol, where it was given Russian markings and trained Russian crews who were converting to Albemarles. On 20th April 1944, DK296 was sent to Russia, being officially accepted there on 31st August 1944 and subsequently serving in the Red Air Force._x000a__x000a_Written off on 15 May 1944 in landing accident at Sverdlovsk when pilot A. I. Kabanov lost control with engines at low power setting, turns to port, runs off runway, shears off undercarriage and skids to a stop on its belly. Pilot and navigator P. I. Perevalov unhurt. This was the ninth flight of DK296 (which never received a Soviet serial) since it arrived in Russia and was the only Mosquito delivered to Russia. Kabanov was the Deputy Director of the Scientific Research Institute of the Air Force at this time, and had much experience flying foreign types. (http://forums.ubi.com/eve/forums?a=tpc&amp;s=400102&amp;f=23110283&amp;m=8871020577&amp;r=2961032087#2961032087) To Russia 20.4.44 (Air Britain Serials)"/>
    <x v="2"/>
    <x v="2"/>
    <s v="Swung on landing"/>
    <m/>
    <x v="2"/>
    <m/>
    <m/>
    <n v="5"/>
    <x v="31"/>
    <x v="0"/>
    <n v="1"/>
    <s v="Support Unit"/>
    <x v="89"/>
    <x v="0"/>
    <n v="2"/>
  </r>
  <r>
    <n v="7728"/>
    <s v="LR408"/>
    <x v="14"/>
    <n v="540"/>
    <x v="0"/>
    <x v="0"/>
    <n v="15"/>
    <s v="May"/>
    <x v="5"/>
    <s v="15 May 1944"/>
    <x v="0"/>
    <s v="Missing 15.5.44 (Air Britain Serials) F/O P.N. Farlow, P/O E.G.G. Boyd lost. Neither crew member appears at the CWGC site, presumably both PoW. Reconnaissance operation to photograph airfields in southern France when attacked by German fighters, over southern France, managed to escape but had to force-land due to holed fuel tanks, near Chateauroux. Destruction of aircraft on ground using Very pistol. Crew handed over to Germans at Chateauroux. 15.5.1944  MH suspects friendly fire - an interview with the navigator (http://www.iwm.org.uk/collections/item/object/80015115) indicates the Mosquito was set upon by a large number of fighters but managed to escape initially before being forced to land due to fuel leak. The navigator felt something big must have been up for so many fighters to have been in the air. There is no matching Luftwaffe claim, and bad weather grounded the bombers, however Mustangs flew a fighter sweep. &quot;Fifteenth Air Force against the Axis: Combat Missions over Europe during World War II&quot; by Kevin A. Mahoney indicates the 52nd Fighter Group flew a fighter sweep to Toulon and Marseilles with forty-three P-51s. As the Mosquito was photographing airfields in the same area, MH feels the 52nd FG is the likely culprit, although&quot;Spitfires &amp; Yellow Tail Mustangs: The U.S. 52nd Fighter Group in WWII&quot; describes the sweep as &quot;uneventful&quot;._x000a_Crew: _x000a_F/O /(129.464) Peter Neville FARLOW (pilot) RAFVR - PoW _x000a_P/O (172.239) Ernest George Gordon BOYD (nav.) RAFVR - PoW"/>
    <x v="0"/>
    <x v="14"/>
    <s v="P-51"/>
    <m/>
    <x v="4"/>
    <m/>
    <m/>
    <n v="5"/>
    <x v="31"/>
    <x v="0"/>
    <n v="1"/>
    <s v="Front-Line"/>
    <x v="16"/>
    <x v="0"/>
    <n v="1"/>
  </r>
  <r>
    <n v="3348"/>
    <s v="MM575"/>
    <x v="17"/>
    <n v="96"/>
    <x v="0"/>
    <x v="2"/>
    <n v="15"/>
    <s v="May"/>
    <x v="5"/>
    <s v="15 May 1944"/>
    <x v="0"/>
    <s v="Blew up in air and dived into ground Goudhurst Kent 15.5.44 presumed wing collapsed (Air Britain Serials) 15.05.44 96 Sqn. MM575 Aircraft crashed in field at Cherry Orchard, Goudhurst, Kent after explosion in mid air. Two killed. (Mosquito Crash Log)"/>
    <x v="2"/>
    <x v="3"/>
    <s v="Exploded"/>
    <m/>
    <x v="2"/>
    <m/>
    <m/>
    <n v="5"/>
    <x v="31"/>
    <x v="0"/>
    <n v="1"/>
    <s v="Front-Line"/>
    <x v="54"/>
    <x v="2"/>
    <n v="1"/>
  </r>
  <r>
    <n v="698"/>
    <s v="DZ726"/>
    <x v="2"/>
    <s v="410/141"/>
    <x v="0"/>
    <x v="2"/>
    <n v="16"/>
    <s v="May"/>
    <x v="5"/>
    <s v="16 May 1944"/>
    <x v="0"/>
    <s v="16.05.1944 1350 Training, AI, in Cromer region 141 from West Raynham reported overdue and presumed lost over sea. Lost without trace (BCL). F/O JP Watkins +, F/S T Pantry +, TW-Z (http://www.crashplace.de/) Brought back 300 feet of copper cable from a sortie to Apeldoorn on 15 April 1943 (Mosquito Fighter Squadrons in Focus) Missing on AI exercise over North Sea 16.5.44 (Air Britain Serials)"/>
    <x v="2"/>
    <x v="2"/>
    <s v="Hit Cable"/>
    <m/>
    <x v="2"/>
    <m/>
    <m/>
    <n v="5"/>
    <x v="31"/>
    <x v="0"/>
    <n v="1"/>
    <s v="Front-Line"/>
    <x v="45"/>
    <x v="0"/>
    <n v="2"/>
  </r>
  <r>
    <n v="3802"/>
    <s v="NS855"/>
    <x v="12"/>
    <n v="418"/>
    <x v="0"/>
    <x v="5"/>
    <n v="16"/>
    <s v="May"/>
    <x v="5"/>
    <d v="1944-05-16T00:00:00"/>
    <x v="0"/>
    <s v="Taken on strength from De Havilland, 14 February 1944; missing from operations, 14 May 1944; F/L W.J. Harper killed. F/O S/Ldr W.J. HARPER - C/5584 - RCAF - Pilot T.H. REES - 152425 - Nav/Wop (some sources say this should be MM421). Crew buried St.Germain Communal Cemetery Haute-Saone, France. F/O T.H. REES - 152425 - Nav/Wop S/Ldr W.J. HARPER - C/5584 - RCAF - Pilot. Other sources say this was the aircraft flown by Howie Cleveland and Frank Day on May 16 when they were hit by flak whilst strafing - Cleveland ditched off Sweden (deliberately - he had according to FCWDv4 reached the Swedish Coast near Ystad but turned back out to sea in hopes of being rescued by the Allies), and was rescued however Day perished. 14.05.1944 Day ranger 418 to from Holmsley South shot up Ju87 on ground but then shot down by Flak . over Luxeuiel (FCL). F/L WJ Harper +, F/O TH Rees RAF +, FCL states serial no doubtful as per FCL 16.05.1944, crosscheck with book Nödlandning confirms this serial, see also MM421 Tombes de deux pilotes d'un Mosquito britannique tombé sur la commune le 14 mai 1944. Touché par la DCA du terrain de Saint-Sauveur qu'il vient de mitrailler, l'avion s'écrase en flammes sur le territoire de la commune de Lantenot (Haute-Saône). Il s'agit du flying officier T.H. Rees et du squadron leader W.J. Harper, pilote canadien._x000a_(référence : GRANDHAY (Jean-Claude), &quot;La Haute-Saône dans le 2e guerre mondiale. Tome 4. L'occupation : ombres et lumière 1941-1944&quot;, ERTI editions, 2004) (Coordonnées : 47° 43' 27.69&quot; N 6° 31' 55.16&quot; E (47.7243583 6.5319889) (http://aerosteles.hydroretro.net/fiche.php?code=stgermain-mosquito) CWGC confirms date. Damaged by flak on day intruder nr Stralsund and forcelanded in Sweden 16.5.44 (Air Britain Serials) MH - can make the other 418 Sqn losses match up with other sources IF I change the date of NS855's loss to 16th, assume it's the Cleveland/Day Mossie, and assume Harper / Rees died on 8 May, BUT CWGC says Tom Huw Rees died on May 14, 1944, however MH can't find Harper on the CWGC site. &quot;Following this, they turned to strafe a line of seaplanes moored just off shore, but as they passed over a hangar, two Bofors guns let loose and hits were sustained in the fuselage and starboard engine, blowing out the roundel on the starboard wing.&quot; (The RCAF Overseas - The Fifth Year)."/>
    <x v="0"/>
    <x v="1"/>
    <m/>
    <m/>
    <x v="1"/>
    <m/>
    <m/>
    <n v="5"/>
    <x v="31"/>
    <x v="0"/>
    <n v="1"/>
    <s v="Front-Line"/>
    <x v="30"/>
    <x v="0"/>
    <n v="1"/>
  </r>
  <r>
    <n v="43"/>
    <s v="ML988"/>
    <x v="20"/>
    <s v="Upwood/571"/>
    <x v="0"/>
    <x v="8"/>
    <n v="16"/>
    <s v="May"/>
    <x v="5"/>
    <s v="16/17 May 1944"/>
    <x v="1"/>
    <s v="17.05.1944 2229 571 to Berlin from Oakington on return bomb bay doors opened in error sudden loss of height, crashed. into trees at University Farm Gitton, quite close to airfield 0254 (BCL). F/O BE Knight +, F/L AJ Baldwin DFM +, Knight buried in Cambridge Cty Cem, Baldwin lies in Wandsworth Streatham Cem 16/17 May &quot;Serial Range ML956 - ML999. 44 Mosquito B.MkXV1. Powered by Merlin 72/73 engines. Part of a batch of 152 delivered by De Havilland between 24Nov43 and 4Dec44. MM170 was not delivered. Airborne 2229 16May44 from Oakington. On return to base the bomb doors were opened inadvertenly whilst on final approach. This resulted in a sudden loss of height and the Mosquito crashed 0254 into trees at University Farm, Gitton, quite close to the airfield. F/O Knight is buried in Cambridge City Cemetery; F/O Baldwin's whose DFM had been awarded when he served with 150 Sqdn, Gazetted 27Oct42, is buried in Wandsworth (Streatham) Cemetery. F/O B.E.Knight KIA F/L A.J.Baldwin DFM KIA This was the Squadron's first loss since forming at Downham Market 7Apr44 and moving two weeks later to Oakington. On 26Oct96 at All Saints Church, Longstanton, Cambridgeshire, a Memorial Plaque to the 26 airmen killed on 571 Sqdn was unveiled at a Dedication Service. &quot; (Lost Bombers) Bomb doors opened in error for flaps lost height and hit trees in circuit on return from Berlin Girton Cambs. 17.5.44 (Air Britain Serials) 19.05.44 571 Sqn. ML988 Aircraft on circuit crashed at Dry Drayton, Cambs, killing two. (Mosquito Crash Log)"/>
    <x v="2"/>
    <x v="7"/>
    <s v="Pilot error"/>
    <m/>
    <x v="2"/>
    <m/>
    <m/>
    <n v="5"/>
    <x v="31"/>
    <x v="0"/>
    <n v="1"/>
    <s v="Front-Line"/>
    <x v="90"/>
    <x v="0"/>
    <n v="2"/>
  </r>
  <r>
    <n v="6562"/>
    <s v="MM436"/>
    <x v="17"/>
    <n v="151"/>
    <x v="0"/>
    <x v="2"/>
    <n v="17"/>
    <s v="May"/>
    <x v="5"/>
    <s v="17 May 1944"/>
    <x v="0"/>
    <s v="17/05/1944 de Havilland Mosquito NF Mark XIII MM436 of 151 Squadron based at RAF Predannack was held off too high, stalled, landed heavily and suffered an undercarriage collapse. The crew of two are safe. (http://www.rafdavidstowmoor.org/pages/crash_log/crashlog44.htm) Stalled on landing and u/c collapsed Predannack 17.5.44 (Air Britain Serials) 17.05.44 151 Sqn. MM436 Aircraft held off too high ,stalled, landed heavily at Predannack aerodrome and suffered undercarriage collapse. Crew safe. (Mosquito Crash Log)"/>
    <x v="2"/>
    <x v="3"/>
    <s v="Heavy landing"/>
    <m/>
    <x v="2"/>
    <m/>
    <m/>
    <n v="5"/>
    <x v="31"/>
    <x v="0"/>
    <n v="1"/>
    <s v="Front-Line"/>
    <x v="8"/>
    <x v="2"/>
    <n v="1"/>
  </r>
  <r>
    <n v="820"/>
    <s v="LR250"/>
    <x v="12"/>
    <s v="301FTU/45"/>
    <x v="3"/>
    <x v="16"/>
    <n v="18"/>
    <s v="May"/>
    <x v="5"/>
    <s v="18 May 1944"/>
    <x v="0"/>
    <s v="U/c leg collapsed on landing Amarda Road 18.5.44 (Air Britain Serials)"/>
    <x v="2"/>
    <x v="3"/>
    <s v="Undercarriage failed"/>
    <m/>
    <x v="2"/>
    <m/>
    <m/>
    <n v="5"/>
    <x v="31"/>
    <x v="0"/>
    <n v="1"/>
    <s v="Front-Line"/>
    <x v="86"/>
    <x v="0"/>
    <n v="2"/>
  </r>
  <r>
    <n v="3973"/>
    <s v="MM442"/>
    <x v="17"/>
    <s v="301FTU/108"/>
    <x v="1"/>
    <x v="2"/>
    <n v="18"/>
    <s v="May"/>
    <x v="5"/>
    <s v="18 May 1944"/>
    <x v="0"/>
    <s v="Crashed in sea during searchlight co-operation off Catania 18.5.44 (Air Britain Serials)"/>
    <x v="2"/>
    <x v="2"/>
    <s v="Sea"/>
    <m/>
    <x v="2"/>
    <m/>
    <m/>
    <n v="5"/>
    <x v="31"/>
    <x v="0"/>
    <n v="1"/>
    <s v="Front-Line"/>
    <x v="73"/>
    <x v="2"/>
    <n v="2"/>
  </r>
  <r>
    <n v="4129"/>
    <s v="LR370"/>
    <x v="12"/>
    <n v="613"/>
    <x v="0"/>
    <x v="16"/>
    <n v="19"/>
    <s v="May"/>
    <x v="5"/>
    <s v="19 May 1944"/>
    <x v="0"/>
    <s v="Ditched on return from bombing a Knickebein station, crew lost (FCWDv4) Coded Y, F/L R.M. Muir and F/L F. Mountain both KIA, time 1945. (2nd TAF). &quot;2nd TAF&quot; Vol.1 p.110/111 (Shores/Thomas): LR370 - Nav station Sortosville-en-Beaumont. (http://www.rafcommands.com/forum/showthread.php?p=4127 Ditched 20m W of Guernsey on return from Sortosville-en-Beaumont 19.5.44 (Air Britain Serials)"/>
    <x v="0"/>
    <x v="11"/>
    <m/>
    <m/>
    <x v="4"/>
    <m/>
    <m/>
    <n v="5"/>
    <x v="31"/>
    <x v="0"/>
    <n v="1"/>
    <s v="Front-Line"/>
    <x v="59"/>
    <x v="0"/>
    <n v="1"/>
  </r>
  <r>
    <n v="4575"/>
    <s v="KB230"/>
    <x v="13"/>
    <s v="45 Gp"/>
    <x v="2"/>
    <x v="10"/>
    <n v="20"/>
    <s v="May"/>
    <x v="5"/>
    <s v="20 May 1944"/>
    <x v="0"/>
    <s v="A Mosquito was lost in Grand Lake Newfoundland on May 20th and the crew were R Adkison and P F Zyvitski, American and Canadian civilian contractors of the Command. (http://www.rafcommands.com/forum/showthread.php?t=3951) Crashed on ferry flight in snow storm Grand Lake Newfoundland 20.5.44 (Air Britain Serials)"/>
    <x v="2"/>
    <x v="2"/>
    <s v="Weather"/>
    <m/>
    <x v="2"/>
    <m/>
    <m/>
    <n v="5"/>
    <x v="31"/>
    <x v="0"/>
    <n v="1"/>
    <s v="Support Unit"/>
    <x v="81"/>
    <x v="1"/>
    <n v="1"/>
  </r>
  <r>
    <n v="1438"/>
    <s v="DZ528"/>
    <x v="4"/>
    <s v="1655MTU/13OTU/1655MTU"/>
    <x v="0"/>
    <x v="7"/>
    <n v="21"/>
    <s v="May"/>
    <x v="5"/>
    <s v="21 May 1944"/>
    <x v="0"/>
    <s v="1655 MTU 21/05/1944 Training DZ528 Mosquito IV T/o 1631 Warboys and climbed into cloud. Two minutes later, the Mosquito emerged from the overcast, spinning, and smashed into the ground near Broughton on the SW side of the airfield and 5 miles NE of Huntingdon. F/Lt S CHolbrow 28 39823 WICK (ST. MARY) CHURCHYARD 2712425, F/O G MRea 38 159692 CHEADLE AND GATLEY CEMETERY 1526072 (http://www.156squadron.com/display_newpff_roll.asp?ID=1655%20MTU) Dived into ground Broughton Hunts. 21.5.44 (Air Britain Serials) 21.05.44 1655MTU. DZ528 Aircraft broke out of control, crashed and burnt at Broughton, Hunts. (Mosquito Crash Log)"/>
    <x v="2"/>
    <x v="2"/>
    <s v="Spin"/>
    <m/>
    <x v="2"/>
    <m/>
    <m/>
    <n v="5"/>
    <x v="31"/>
    <x v="0"/>
    <n v="1"/>
    <s v="Support Unit"/>
    <x v="12"/>
    <x v="0"/>
    <n v="3"/>
  </r>
  <r>
    <n v="4027"/>
    <s v="HK414"/>
    <x v="17"/>
    <n v="96"/>
    <x v="0"/>
    <x v="2"/>
    <n v="21"/>
    <s v="May"/>
    <x v="5"/>
    <s v="21 May 1944"/>
    <x v="0"/>
    <s v="21.05.1944 Defensive Patrol 96 from West Malling Engine trouble, hit a bank when trying to land with frosted windscreen, Catb damage, later written off. West Malling airfield (FCL). P/O JCO Allen ok, F/S Patterson ok, no further info, see also FCL 06/07.June 1944 for aircrew loss Engine cut overshot landing and u/c collapsed West Malling 21.5.44 (Air Britain Serials) 20.05.44- 96 Sqn. HK414 In flight stalled engine coolant overheated so pilot feathered propellor but overshot when landing at West MaIling aerodrome, undercarriage collapsed. (Mosquito Crash Log)"/>
    <x v="2"/>
    <x v="7"/>
    <s v="Terrain"/>
    <m/>
    <x v="2"/>
    <m/>
    <m/>
    <n v="5"/>
    <x v="31"/>
    <x v="0"/>
    <n v="1"/>
    <s v="Front-Line"/>
    <x v="54"/>
    <x v="2"/>
    <n v="1"/>
  </r>
  <r>
    <n v="3879"/>
    <s v="LR292"/>
    <x v="12"/>
    <n v="21"/>
    <x v="0"/>
    <x v="16"/>
    <n v="21"/>
    <s v="May"/>
    <x v="5"/>
    <s v="21 May 1944"/>
    <x v="0"/>
    <s v="Engine cut in West Malling circuit flew into hill Cuxton Kent 21.5.44 (Air Britain Serials) 21.05.44 21 Sqn. LR292 Aircraft flew into hillside at Mayeswood, Cuxton, near Cobham, Kent. (Mosquito Crash Log)"/>
    <x v="2"/>
    <x v="3"/>
    <s v="Engine failure"/>
    <m/>
    <x v="2"/>
    <m/>
    <m/>
    <n v="5"/>
    <x v="31"/>
    <x v="0"/>
    <n v="1"/>
    <s v="Front-Line"/>
    <x v="48"/>
    <x v="0"/>
    <n v="1"/>
  </r>
  <r>
    <n v="2084"/>
    <s v="LR371"/>
    <x v="12"/>
    <n v="21"/>
    <x v="0"/>
    <x v="16"/>
    <n v="21"/>
    <s v="May"/>
    <x v="5"/>
    <s v="21 May 1944"/>
    <x v="0"/>
    <s v="Spun into ground out of cloud during formation practice Toll gate Gravesend Kent 21.5.44 (Air Britain Serials) 21.05.44 21 Sqn. LR371 Aircraft spun and burned at Toll Gate, Gravesend, Kent after entering cloud in formation. (Mosquito Crash Log)"/>
    <x v="2"/>
    <x v="2"/>
    <s v="Lost control in cloud"/>
    <m/>
    <x v="2"/>
    <m/>
    <m/>
    <n v="5"/>
    <x v="31"/>
    <x v="0"/>
    <n v="1"/>
    <s v="Front-Line"/>
    <x v="48"/>
    <x v="0"/>
    <n v="1"/>
  </r>
  <r>
    <n v="4991"/>
    <s v="HK351"/>
    <x v="2"/>
    <n v="219"/>
    <x v="0"/>
    <x v="2"/>
    <n v="24"/>
    <s v="May"/>
    <x v="5"/>
    <s v="24 May 1944"/>
    <x v="0"/>
    <s v="Reported engine trouble pres. crashed in sea on AI exercise 24.5.44 (Air Britain Serials)"/>
    <x v="2"/>
    <x v="2"/>
    <s v="Engine failure"/>
    <m/>
    <x v="2"/>
    <m/>
    <m/>
    <n v="5"/>
    <x v="31"/>
    <x v="0"/>
    <n v="1"/>
    <s v="Front-Line"/>
    <x v="76"/>
    <x v="2"/>
    <n v="1"/>
  </r>
  <r>
    <n v="5080"/>
    <s v="HR119"/>
    <x v="12"/>
    <n v="248"/>
    <x v="0"/>
    <x v="12"/>
    <n v="24"/>
    <s v="May"/>
    <x v="5"/>
    <s v="24 May 1944"/>
    <x v="0"/>
    <s v="24/05/1944 de Havilland Mosquito FB Mark VI HR119 of 248 Squadron overshot on landing at RAF Portreath and suffered an undercarriage collapse. The crew of two are unhurt. (http://www.rafdavidstowmoor.org/pages/crash_log/crashlog44.htm) overshot landing swung and u/c collapsed Portreath 24.5.44 DBR (Air Britain Serials) 24.05.44 248 Sqn. HR119 Overshot on landing at Portreath aerodrome and suffered undercarriage collapse. Crew unhurt. (Mosquito Crash Log)"/>
    <x v="2"/>
    <x v="3"/>
    <s v="Overshot"/>
    <m/>
    <x v="2"/>
    <m/>
    <m/>
    <n v="5"/>
    <x v="31"/>
    <x v="0"/>
    <n v="1"/>
    <s v="Front-Line"/>
    <x v="52"/>
    <x v="3"/>
    <n v="1"/>
  </r>
  <r>
    <n v="7757"/>
    <s v="LR434"/>
    <x v="14"/>
    <n v="544"/>
    <x v="0"/>
    <x v="0"/>
    <n v="24"/>
    <s v="May"/>
    <x v="5"/>
    <s v="24 May 1944"/>
    <x v="0"/>
    <s v="24.05.1944 PR 544 to Berlin from Benson/ Leuchars set on fire after landing?. Rynge, Ystad airfield 0755 (Nöd). P/O Kennedy ok, F/S Chambers ok, crew returned to UK in August 44 Missing (Berlin) 24.5.44 (Air Britain Serials)      _x000a__x000a_Airborne very early morning on 24 May 1944 from Benson on a photoreconnaisance (PR) mission to Berlin and other points. _x000a__x000a_http://aviation-safety.net/wikibase/wiki.php?id=140791:_x000a__x000a_&quot;Damaged by Flak NE of Berlin. Left engine was on fire for about three minutes and had to be stopped. LR434 was stalked by a Ju 88 but managed to disapear in the clouds flying N to get to Sweden. Crashlanded in Rynge, Ystad, Sweden at 07:55 (local) on 24 May 1944. The crew consisted of P/O W Kennedy and F/S LA Chambers. Both survived the crash without severe injuries, were captured by Swedish Home Guárd and interrogated by a Swedish Air Force officer the same day. Kennedy and Chambers were allowed to leave Sweden on August 21, 1944 and returned back to the UK.&quot;_x000a__x000a_- Air Britain: RAF Aircraft LA100 - LZ999, published 1991 _x000a__x000a_(http://www.lostaircraft.com/database.php?mode=viewentry&amp;e=29143#)"/>
    <x v="1"/>
    <x v="1"/>
    <m/>
    <m/>
    <x v="1"/>
    <m/>
    <m/>
    <n v="5"/>
    <x v="31"/>
    <x v="0"/>
    <n v="1"/>
    <s v="Front-Line"/>
    <x v="27"/>
    <x v="0"/>
    <n v="1"/>
  </r>
  <r>
    <n v="3560"/>
    <s v="NS901"/>
    <x v="12"/>
    <n v="305"/>
    <x v="0"/>
    <x v="16"/>
    <n v="24"/>
    <s v="May"/>
    <x v="5"/>
    <s v="24/25 May 1944"/>
    <x v="1"/>
    <s v="25 May D.H. Mosquito no. NS901. Damaged over the Cologne, the a/c crashed attempting to land at Lasham. Both airmen were killed: F/Lt Kolacz and Sgt Kruszynski. 24/25 May 1944 (FCWDv4) Coded K (2nd TAF). Hit trees on approach on return from Bonn Lasham 25.5.44 (Air Britain Serials) 24.05.44 305 Sqn. NS9O1 Hit trees on approach to Lasham airfield, killing two. (Mosquito Crash Log)"/>
    <x v="2"/>
    <x v="7"/>
    <s v="Hit tree"/>
    <m/>
    <x v="2"/>
    <m/>
    <m/>
    <n v="5"/>
    <x v="31"/>
    <x v="0"/>
    <n v="1"/>
    <s v="Front-Line"/>
    <x v="60"/>
    <x v="0"/>
    <n v="1"/>
  </r>
  <r>
    <n v="4994"/>
    <s v="NS942"/>
    <x v="12"/>
    <n v="605"/>
    <x v="0"/>
    <x v="5"/>
    <n v="24"/>
    <s v="May"/>
    <x v="5"/>
    <s v="24/25 May 1944"/>
    <x v="1"/>
    <s v="26.05.1944 Intruder sortie 605 to Venlo airfield from Manston . Lost without trace (FCL). F/L J Fotheringham-Parker +, F/S RA Bond +, both buried in Reichswald Forest War Cem FCWDv4 says 24/25 May. Crashed 2kms E Straelen, initially buried there. Hit high tension lines, probably after pursuing a Bf 110 of NJG 5 near Venlo airfield. (Juergen Haus) Missing (Venlo) 25.5.44 (Air Britain Serials)"/>
    <x v="0"/>
    <x v="8"/>
    <m/>
    <m/>
    <x v="4"/>
    <m/>
    <m/>
    <n v="5"/>
    <x v="31"/>
    <x v="0"/>
    <n v="1"/>
    <s v="Front-Line"/>
    <x v="22"/>
    <x v="0"/>
    <n v="1"/>
  </r>
  <r>
    <n v="3555"/>
    <s v="NT145"/>
    <x v="12"/>
    <n v="305"/>
    <x v="0"/>
    <x v="16"/>
    <n v="24"/>
    <s v="May"/>
    <x v="5"/>
    <s v="24/25 May 1944"/>
    <x v="1"/>
    <s v="D.H. Mosquito no. NT145. Shot down by flak over France during a &quot;Rhubarb&quot; mission. Lost were: F/O Latawiec and P/O Wator. 24/25 May 1944 (FCWDv4) Coded Z, failed to return from Cambrai, lost around 0100, F/O M. Latawiec and P/O S Wator both killed. (2nd TAF). Lost 24.5.44 (Air Britain Serials) May have come down at Wanel, according to a file at footnote.com   "/>
    <x v="0"/>
    <x v="1"/>
    <m/>
    <m/>
    <x v="1"/>
    <m/>
    <m/>
    <n v="5"/>
    <x v="31"/>
    <x v="0"/>
    <n v="1"/>
    <s v="Front-Line"/>
    <x v="60"/>
    <x v="0"/>
    <n v="1"/>
  </r>
  <r>
    <n v="7343"/>
    <s v="DZ610"/>
    <x v="4"/>
    <s v="692/139"/>
    <x v="0"/>
    <x v="8"/>
    <n v="26"/>
    <s v="May"/>
    <x v="5"/>
    <s v="26/27 May 1944"/>
    <x v="1"/>
    <s v="27.05.1944 2305 139 to Ludwigshafen from Upwood . Lost without trace (BCL). F/O RJ Wright +, F/O GF Jarvis +, on same target as DZ649 this day. I belive this a/c was, quite possbly, shot down by Fw. Morlock of 3./NJG1 into the North Sea 20 km. N. Domburg (Theo Boiten) Airborne 2305 26May44 from Upwood. Lost without trace. Both are commemorated on the Runnymede Memorial. F/O R.J.Wright KIA F/O G.F.Jarvis KIA (Lost Bombers) Missing (Ludwigshafen) 27.5.44 (Air Britain Serials)"/>
    <x v="0"/>
    <x v="27"/>
    <s v="3./NJG 1"/>
    <s v="NJG 1"/>
    <x v="0"/>
    <s v="Morlock"/>
    <m/>
    <n v="5"/>
    <x v="31"/>
    <x v="0"/>
    <n v="1"/>
    <s v="Front-Line"/>
    <x v="15"/>
    <x v="0"/>
    <n v="2"/>
  </r>
  <r>
    <n v="5007"/>
    <s v="DZ649"/>
    <x v="4"/>
    <n v="692"/>
    <x v="0"/>
    <x v="8"/>
    <n v="26"/>
    <s v="May"/>
    <x v="5"/>
    <s v="26/27 May 1944"/>
    <x v="1"/>
    <s v="27.05.1944 692 to Ludwigshafen from Graveley crashed. in vicinity of Heinerscheid and Hupperdange, some 35km NNW Diekirch (BCL). F/O TC McGowan RCAF +, F/L CS Bradford +, buried in Hupperdange Churchyard (Luxembourg) There is a claim by a Fw. Rauer, however the location of his claim is Werl, at the eastern end of the Ruhr. &quot;Serial Range DZ630 - DZ652. 53 Mosquito B.Mk1V. Powered by Merlin 21/23 engines. Part of a batch of 250 (except for four conv.to PR MkV111 and four conv.to NFXV). Delivered by De Havilland. Airborne from Gravely. Cause of loss not established. Crashed near Heinerscheid and Hupperdange, two small villages in the Gran Duchy of Luxembourg, some 35 km NNW of Diekirch. Both officers are buried in Huppdange Churchyard. F/O T.C.McGowan RCAF KIA F/L C.S.Bradford KIA &quot; (Chorley via Lost Bombers) Missing (Ludwigshafen) 27.5.44 (Air Britain Serials) Email message from Theo Boiten to MH says that ULTRA Intelligence indicates this Mosquito came down near Kleef, about 100km W of Werl. However, the Commonwealth War Graves Commission states the crew rest in the chuchyard at Hupperdanga, and are the only Allied casualties there."/>
    <x v="0"/>
    <x v="27"/>
    <s v="3./NJG 1"/>
    <s v="NJG 1"/>
    <x v="0"/>
    <s v="Rauer"/>
    <m/>
    <n v="5"/>
    <x v="31"/>
    <x v="0"/>
    <n v="1"/>
    <s v="Front-Line"/>
    <x v="66"/>
    <x v="0"/>
    <n v="1"/>
  </r>
  <r>
    <n v="973"/>
    <s v="DD632"/>
    <x v="2"/>
    <s v="264/307/157/307/13OTU"/>
    <x v="0"/>
    <x v="7"/>
    <n v="27"/>
    <s v="May"/>
    <x v="5"/>
    <s v="27 May 1944"/>
    <x v="0"/>
    <s v="Hit HT cables low flying and DBR 27.5.44 (Air Britain Serials)"/>
    <x v="2"/>
    <x v="2"/>
    <s v="Hit Cable"/>
    <m/>
    <x v="2"/>
    <m/>
    <m/>
    <n v="5"/>
    <x v="31"/>
    <x v="0"/>
    <n v="1"/>
    <s v="Support Unit"/>
    <x v="39"/>
    <x v="0"/>
    <n v="5"/>
  </r>
  <r>
    <n v="461"/>
    <s v="DZ468"/>
    <x v="4"/>
    <s v="105/139/618/692/627"/>
    <x v="0"/>
    <x v="8"/>
    <n v="27"/>
    <s v="May"/>
    <x v="5"/>
    <s v="27/28 May 1944"/>
    <x v="1"/>
    <s v="28.05.1944 0020 mark coastal battery 627 to St.Valery from Woodhall Spa . Lost without trace (BCL). F/O PS Foxcroft DFC +, F/O DH Acworth DFC + AZ-D when lost (www.lostbombers.co.uk) 27/28 May 1944 Serial Range DZ458 - DZ497. 40 Mosquito B.Mk1V. Powered by Merlin 21/23 engines. Part of a batch of 250 (except for four conv.to PR.MkV111 and four conv. NFXV). Delivered by De Havilland initially to No.105 Sqdn with whom it flew its first operation as GB-E 15Feb43. Tranferred to No.139 Sqdn who passed it on to No.618 Sqdn Airborne 0020 28May44 from Woodhall Spa to mark a coastal battery. Lost without trace. Both are commemorated on the Runnymede Memorial. F/O P.S.Foxcroft DFC KIA F/O D.H.Acworth DFC KIA (Chorley via Lost Bombers) Crashed in sea off French coast 28.5.44 (Air Britain Serials) 16.04.43 . DZ468 Crashed landed at North Coates. (Mosquito Crash Log)  _x000a__x000a_Narrative from ORB:_x000a_27th May 1944 raid on Gunnery Battery, St. Valery._x000a__x000a__x000a_This aircraft was heard over target and was seen going down in the sea off the French Coast. Panel 204 Runnymede Memorial._x000a_(http://www.627squadron.co.uk/album.html)"/>
    <x v="3"/>
    <x v="4"/>
    <m/>
    <m/>
    <x v="3"/>
    <m/>
    <m/>
    <n v="5"/>
    <x v="31"/>
    <x v="0"/>
    <n v="1"/>
    <s v="Front-Line"/>
    <x v="58"/>
    <x v="0"/>
    <n v="5"/>
  </r>
  <r>
    <n v="3194"/>
    <s v="HJ714"/>
    <x v="2"/>
    <s v="264/307/239"/>
    <x v="0"/>
    <x v="17"/>
    <n v="27"/>
    <s v="May"/>
    <x v="5"/>
    <s v="27/28 May 1944"/>
    <x v="1"/>
    <s v="28.05.1944 2345 239 BS from West Raynham . Lost without trace (BCL). F/O RK Bailey pow, F/O JFM White pow, (Moskitopanik contains an account by Bailey describing how an explosion from a 110 which he was attacking knocked out both engines, forcing the aircraft to be abandoned.) 27/28 May 1944 (FCWDv4) Crashed near Renswonda (MH - Renswoude?) {Ultrecht} (http://www.crashplace.de/) F/O R. K. Bailey (40730). Mosquito. Debris from destroyed fighter. 9000ft. Aircraft abandoned in air, due to loss of control. Difficulty in abandoning. Aircraft destroyed. Radio apparatus on except GEE when shot down. (http://yourarchives.nationalarchives.gov.uk/index.php?title=Information_from_Prisoner_of_War_in_Stalag_Luft_III) HJ714 Cr. 0130 twixt Renswouda (Utrecht) &amp; Veenendaal (http://www.rafinfo.org.uk/BCWW2Losses/1944.htm) Missing from bomber support mission over Belgium 28.5.44 (Air Britain Serials) "/>
    <x v="0"/>
    <x v="22"/>
    <m/>
    <m/>
    <x v="4"/>
    <m/>
    <m/>
    <n v="5"/>
    <x v="31"/>
    <x v="0"/>
    <n v="1"/>
    <s v="Front-Line"/>
    <x v="63"/>
    <x v="0"/>
    <n v="3"/>
  </r>
  <r>
    <n v="4265"/>
    <s v="NS851"/>
    <x v="12"/>
    <n v="613"/>
    <x v="0"/>
    <x v="16"/>
    <n v="27"/>
    <s v="May"/>
    <x v="5"/>
    <s v="27/28 May 1944"/>
    <x v="1"/>
    <s v="Crashed in France and crew buried in Choloy War Cemetery. F/Lt - Pilot - Paul Kemble TWISS - 47274. F/Sgt - Nav - George Ernest REDDISH - 1577266. 27/28 May 1944 (FCWDv4) Squadron letter G, failed to return from St. Dizier, time estimated to be around 0030. (2nd TAF) Missing from night intruder to St.Dizier 28.5.44 (Air Britain Serials) A German list of aircraft crashes says a Mosquito came down at 00.50 on 28 May at St. Dizier airfield."/>
    <x v="3"/>
    <x v="4"/>
    <m/>
    <m/>
    <x v="3"/>
    <m/>
    <m/>
    <n v="5"/>
    <x v="31"/>
    <x v="0"/>
    <n v="1"/>
    <s v="Front-Line"/>
    <x v="59"/>
    <x v="0"/>
    <n v="1"/>
  </r>
  <r>
    <n v="7681"/>
    <s v="NS931"/>
    <x v="12"/>
    <n v="515"/>
    <x v="0"/>
    <x v="5"/>
    <n v="27"/>
    <s v="May"/>
    <x v="5"/>
    <s v="27/28 May 1944"/>
    <x v="1"/>
    <s v="28.05.1944 0155 515 BS from Little Snoring hit by FLAK, crashed. on Leeuwarden airfield, northern Holland (BCL). F/O DK Foster +, F/O RS Ling +, buried in Leeuwarden Northern General Cem 27/28 May 1944 (FCWDv4) MH - was this Rauer's He 219 claim? Unlikely, as Rauer's claim was &quot;off Den Helder&quot; Airborne 0155 28May44 from Little Snoring. Shot down by Flak, crashing on the Luftwaffe airfield at Leeuwarden, northern Holland. Both officers are buried in Leeuwarden General Cemetery. F/O D.K.Foster KIA F/O R.S.Ling KIA (Lost Bombers) Crashed 03.30 (1944 sec_tcm5-7285.pdf) Missing from patrol to Leeuwarden 28.5.44 (Air Britain Serials)"/>
    <x v="0"/>
    <x v="1"/>
    <m/>
    <m/>
    <x v="1"/>
    <m/>
    <m/>
    <n v="5"/>
    <x v="31"/>
    <x v="0"/>
    <n v="1"/>
    <s v="Front-Line"/>
    <x v="83"/>
    <x v="0"/>
    <n v="1"/>
  </r>
  <r>
    <n v="4040"/>
    <s v="HX972"/>
    <x v="12"/>
    <s v="487/2GSU"/>
    <x v="0"/>
    <x v="1"/>
    <n v="28"/>
    <s v="May"/>
    <x v="5"/>
    <d v="1944-05-28T00:00:00"/>
    <x v="0"/>
    <s v="COOLING, Keith Newman - (Flight Lieutenant); Service Number - 402641; File type - Casualty - Repatriation; Aircraft - Mosquito HX 723; Place - Tempsford Bedfordshire, United Kingdom; Date - 28 May 1944 (NAA barcode 1054480) Hit tree low flying Tetworth Hall nr St.Neots Hunts. 28.5.44 (Air Britain Serials) 28.05.44 2 GSU. HX972 Pilot was on a low-level cross country exercise when the aircraft hit the top of an elm tree which knocked the starboard tailplane off, the aircraft crashed at Tetworth Hall, Hunts., killing two. (Mosquito Crash Log)_x000a__x000a_Re: 28-5-1944 AUS402641 F/L Keith Newman COOLING RAAF. Cooling is listed in most refs as being a member of No.60 OTU. In fact, he was lost in No.2 GSU Mosquito FB.VI HX972, on 28-5-1944. In all probability he was attatched to No.2 GSU, Swanton Morley at the time of his death, His records are ambiguous._x000a__x000a_28-5-1944_x000a_No.2 Group Support Unit, Swanton Morley._x000a_Mosquito FB.VI HX972_x000a__x000a_Pilot was on a low-level cross-country exercise when the aircraft hit the top of an elm tree which knocked the starboard tail plane off. The aircraft crashed into Tetworth Hall Cottage, near Tempsford, Bedfordshire. Flight Lieutenant Cooling and Flying Officer Howes , pilot and navigator respectively, were killed. In the ensuing fire Mr Frederick Oliver Gore was killed. Mrs Miriam Gore, his wife, and Miss Kathleen Gilbert were injured._x000a__x000a_AUS402641 F/L Keith Newman COOLING RAAF +_x000a_50890 F/O (Nav.) Kenneth Alfred HOWES RAF +_x000a__x000a_Ground casualties:_x000a__x000a_Mr Frederick Oliver GORE +_x000a_Mrs Miriam GORE - Injured_x000a_Miss Kathleen GILBERT - Injured_x000a__x000a_(http://www.rafcommands.com/forum/showthread.php?11200-Pilot-Navigator-photo-paydirt)_x000a__x000a_Summary for 30th May_x000a__x000a_18 Course_x000a_Fifteen crews were posted from this unit as follows:-_x000a_.._x000a_F/L Cooling K.N. F/O Howes K.A. No.2 GSU_x000a_..._x000a__x000a_One crew was killed in a flying accident on the 6th May 44, one Australian pilot was suspended so that 15 crews were posted to units as follows:-_x000a__x000a_9 crews to No.2 G.S.U. at Swanton Morley_x000a_6 crews to No.305 Squadron Lasham_x000a__x000a_31st March_x000a_18 course, 8 more crews (to complete 18 Course) arrived today from No.63 OTU_x000a_.._x000a_F/L Cooling (Australian Pilot) crewed with Sgt Ridout, had not reported by 1st April._x000a__x000a_2nd April_x000a_F/L Cooling arrived completing No.18 Course._x000a__x000a_Both Cooling and Howes appear in the No.18 Course, Squad II photo._x000a__x000a_(ditto)"/>
    <x v="2"/>
    <x v="2"/>
    <s v="Hit obstacle"/>
    <m/>
    <x v="2"/>
    <m/>
    <m/>
    <n v="5"/>
    <x v="31"/>
    <x v="0"/>
    <n v="1"/>
    <s v="Support Unit"/>
    <x v="87"/>
    <x v="0"/>
    <n v="2"/>
  </r>
  <r>
    <n v="7456"/>
    <s v="MM503"/>
    <x v="17"/>
    <n v="604"/>
    <x v="0"/>
    <x v="2"/>
    <n v="28"/>
    <s v="May"/>
    <x v="5"/>
    <s v="28/29 May 1944"/>
    <x v="1"/>
    <s v="29.05.1944 early am Sortie 604 from Hurn shot down by Beaufighter, crew baled out. Pilot recued, navigator picked up dead. Over Lyme Bay (FCL). F/L CL Harris ok, Sgt EB Hopkins +, no further info Shot down by a friendly fighter, possibly a Beaufighter which had mistaken it for a Ju 188. The Pilot baled out but the Navigator failed to do so and was killed. Sgt Eric Blood HOPKINSON - 649237, buried Nottingham Southern Cem. Pilot F/Lt C.L. Harris (Henk Welting and Alan Smith) 28/29 May 1944 (FCWDv4) Re Arthur Harvey (68 Sqn) - I have noticed that he unfortunately shot down a Mosquito of 604 Squadron on 29/5/44. Is this shown in his logbook? Also, he had been awarded a DSO prior to this. (Brian on 12 O'Clock High board) Coded NG-B when lost. (Alex Smart) I have had a look at 68 Squadron's records, and sadly Arthur Harvey did shoot down Harris' Mosquito. I have a copy of Harvey's combat report annotated accordingly. (&quot;Brian&quot; on 12 O'Clock High!) Other crew member of the Beaufighter was named Sutherland. Shot down on patrol in error by Beaufighter Lyme Bay 29.5.44 (Air Britain Serials)  29th May 02:30_x000a_DH Mosquito XIII MM558 ME-E (A/I Mk.VIII)_x000a_Pilot: F/O Scott_x000a_Navigator (R): Self_x000a_PATROL &amp; GCI PRACTICE ~ Exminster &amp; Hope Cove (Type 16)_x000a_During a flap – 1 run: 1 contact: 1 visual: 1 murder, then on to Hope Cove Type 16 after a bogey – Wellington at 2000ft with lights on. Back on Exminster after another bogey – which proved to be a Mosquito of 604 Squadron, shot down by another type who then had a go at us. Having got rid of him, another quiet practice run. Then home!_x000a_2:50_x000a__x000a_The Mosquito of 604 Squadron, MM503 was shot down in error by a Beaufighter MM920 (WM-Y) of 68 Squadron off Lyme Bay._x000a__x000a_The pilot, F/Lt C.L. HARRIS survived, but sadly the Navigator, Sgt E.B HOPKINSON was killed._x000a__x000a_In 2 days, the crews of 488 Squadron were on both sides of Friendly Fire incidents. _x000a_(Broody's War blog)_x000a__x000a_My records show that the Mosquito was shot down in error by a Beaufighter of 68 Squadron flown by Flt Lt A. Harvey DSO (information from Blue on Blue Volume III - not yet published) http://forum.12oclockhigh.net/showthread.php?p=180564&amp;highlight=Mosquito#post180564"/>
    <x v="0"/>
    <x v="14"/>
    <s v="Beaufighter"/>
    <m/>
    <x v="4"/>
    <m/>
    <m/>
    <n v="5"/>
    <x v="31"/>
    <x v="0"/>
    <n v="1"/>
    <s v="Front-Line"/>
    <x v="77"/>
    <x v="2"/>
    <n v="1"/>
  </r>
  <r>
    <n v="3704"/>
    <s v="DD717"/>
    <x v="2"/>
    <s v="157/60OTU/141"/>
    <x v="0"/>
    <x v="2"/>
    <n v="29"/>
    <s v="May"/>
    <x v="5"/>
    <s v="29 May 1944"/>
    <x v="0"/>
    <s v="29.05.1944 Training141 exploded in flight, showering debris. over North Farm, Clenchwarton, 2miles W King´s Lynn, Norfolk (BCL). W/O AL Potter +, F/S RE Gray +, both rest in their home towns TW-M (http://www.crashplace.de/) Spun into ground Clenchwarton Norfolk 29.5.44 (Air Britain Serials) 29.05.44 141 Sqn. DD717 Aircraft was seen to spin, breakup and exploded before impact with the ground at Clenchwarton, Norfolk. (Mosquito Crash Log)"/>
    <x v="2"/>
    <x v="2"/>
    <s v="Spin"/>
    <m/>
    <x v="2"/>
    <m/>
    <m/>
    <n v="5"/>
    <x v="31"/>
    <x v="0"/>
    <n v="1"/>
    <s v="Front-Line"/>
    <x v="45"/>
    <x v="0"/>
    <n v="3"/>
  </r>
  <r>
    <n v="6172"/>
    <s v="HK426"/>
    <x v="17"/>
    <n v="96"/>
    <x v="0"/>
    <x v="2"/>
    <n v="29"/>
    <s v="May"/>
    <x v="5"/>
    <s v="29 May 1944"/>
    <x v="0"/>
    <s v="Swung on landing and u/c collapsed West Malling 29.5.44 DBF (Air Britain Serials) 29.05.44 96 Sqn. HK426 Aircraft landed at West MaIling with a flat tyre, swung, suftered undercarriage collapse and burnt out. (Mosquito Crash Log)"/>
    <x v="2"/>
    <x v="3"/>
    <s v="Swung on landing"/>
    <m/>
    <x v="2"/>
    <m/>
    <m/>
    <n v="5"/>
    <x v="31"/>
    <x v="0"/>
    <n v="1"/>
    <s v="Front-Line"/>
    <x v="54"/>
    <x v="2"/>
    <n v="1"/>
  </r>
  <r>
    <n v="3262"/>
    <s v="HX984"/>
    <x v="12"/>
    <s v="613/21/13OTU"/>
    <x v="0"/>
    <x v="7"/>
    <n v="30"/>
    <s v="May"/>
    <x v="5"/>
    <s v="30 May 1944"/>
    <x v="0"/>
    <s v="&quot;13 OTU - Mosquito - HX984 - 30-5-1944&quot; Based Finmere, Buckinghamshire. Aircraft was flying at 100 ft with stbd engine trouble. The Pilot climbed to 800 ft but was unable to maintain height, so stbd engine was feathered and a/c forcelanded in a field at Ford Hall, near Birkenhead (Wirral ???), but struck a tree. F/O (Pilot) F.E. LEES survived however it is believed the Navigator was killed in the accident. Who has a name on file for the navigator? Engine cut crashed in forced landing Ford Hall Birkenhead Wirral 30.5.44 (Air Britain Serials) 30.05.44 13 OTU. HX984 Aircraft was flying at one hundred feet with starboard engine trouble, the pilot climbed to eight hundred feet but was unable to maintain height so starboard engine was feathered and aircraft was force landed in a field at Ford Hill(Mosquito Crash Log)"/>
    <x v="2"/>
    <x v="2"/>
    <s v="Engine failure"/>
    <m/>
    <x v="2"/>
    <m/>
    <m/>
    <n v="5"/>
    <x v="31"/>
    <x v="0"/>
    <n v="1"/>
    <s v="Support Unit"/>
    <x v="39"/>
    <x v="0"/>
    <n v="3"/>
  </r>
  <r>
    <n v="7149"/>
    <s v="HK465"/>
    <x v="17"/>
    <n v="410"/>
    <x v="0"/>
    <x v="2"/>
    <n v="30"/>
    <s v="May"/>
    <x v="5"/>
    <s v="30 May 1944"/>
    <x v="1"/>
    <s v="Engine cut on take-off overshot landing into ditch Hunsdon 30.5.44 (Air Britain Serials) 30.05.44 410 Sqn. HK465 Port engine failed at night on take-off from Hunsdon aerodrome and aircraft overshot on landing. Crew unhurt. (Mosquito Crash Log)"/>
    <x v="2"/>
    <x v="3"/>
    <s v="Engine failure"/>
    <m/>
    <x v="2"/>
    <m/>
    <m/>
    <n v="5"/>
    <x v="31"/>
    <x v="0"/>
    <n v="1"/>
    <s v="Front-Line"/>
    <x v="19"/>
    <x v="2"/>
    <n v="1"/>
  </r>
  <r>
    <n v="2470"/>
    <s v="HJ676"/>
    <x v="6"/>
    <s v="301FTU/Malta/FE"/>
    <x v="3"/>
    <x v="5"/>
    <n v="31"/>
    <s v="May"/>
    <x v="5"/>
    <s v="31 May 1944"/>
    <x v="0"/>
    <s v="SOC 31.5.44 (Air Britain Serials)"/>
    <x v="4"/>
    <x v="3"/>
    <m/>
    <m/>
    <x v="2"/>
    <m/>
    <m/>
    <n v="5"/>
    <x v="31"/>
    <x v="0"/>
    <n v="1"/>
    <s v="Front-Line"/>
    <x v="91"/>
    <x v="0"/>
    <n v="3"/>
  </r>
  <r>
    <n v="3878"/>
    <s v="PZ162"/>
    <x v="12"/>
    <n v="515"/>
    <x v="0"/>
    <x v="5"/>
    <n v="31"/>
    <s v="May"/>
    <x v="5"/>
    <s v="31 May / 1 June 1944"/>
    <x v="1"/>
    <s v="01.06.1944 0115 headed for Creil 515 BS from Little Snoring crashed. near Pontoise (Val d´Oise) (BCL). F/L GJ Summers +, Sgt H Carmichael +, rest in Communal Cem Lost over France and crew buried Pontoise Comm. Cem., Dept. Seine-et-Oise. F/Lt - Pilot - Geoffrey John SUMMERS - 123053 Sgt - Nav - Harry CARMICHAEL - 1684223 (RAF Commands Forum) 31 May / 1 June 1944 (FCWDv4) Lost 3 km SW of Cormeilles airfield at 0330 on June 1 1944, KE 8791 (http://www.footnote.com/image/38655169/mosquitoes%7CMosquito/) Missing from intruder to Creil 1.6.44 (Air Britain Serials)"/>
    <x v="3"/>
    <x v="4"/>
    <m/>
    <m/>
    <x v="3"/>
    <m/>
    <m/>
    <n v="5"/>
    <x v="31"/>
    <x v="0"/>
    <n v="1"/>
    <s v="Front-Line"/>
    <x v="83"/>
    <x v="0"/>
    <n v="1"/>
  </r>
  <r>
    <n v="3809"/>
    <s v="NS980"/>
    <x v="12"/>
    <n v="418"/>
    <x v="0"/>
    <x v="5"/>
    <n v="1"/>
    <s v="June"/>
    <x v="5"/>
    <s v="1 June 1944"/>
    <x v="0"/>
    <s v="Taken on strength from No.44 Movements Unit, 24 April 1944; to No.43 Group, 1 June 1944. Casualty cards state this was involved in a flying accident, 1 June 1944; F/O D.E. Roberts (pilot) and LAC V.E. Ahlskog (armourer) killed. Engine detached and wing fell off crashed at Throop Dorset 1.6.44 (Air Britain Serials)  Starboard engine bearers collapsed in a tight turn which followed with the detatchment of the port engine. The aircraft crashed near Throop village, Hants., killing two. (Mosquito Crash Log)"/>
    <x v="2"/>
    <x v="3"/>
    <s v="Engine fell out"/>
    <m/>
    <x v="2"/>
    <m/>
    <m/>
    <n v="6"/>
    <x v="32"/>
    <x v="0"/>
    <n v="1"/>
    <s v="Front-Line"/>
    <x v="30"/>
    <x v="0"/>
    <n v="1"/>
  </r>
  <r>
    <n v="4495"/>
    <s v="HR179"/>
    <x v="12"/>
    <n v="418"/>
    <x v="0"/>
    <x v="5"/>
    <n v="2"/>
    <s v="June"/>
    <x v="5"/>
    <s v="2/3 June 1944"/>
    <x v="1"/>
    <s v="03.06.1944 Intruder sortie 418 to Laon/ Athiens airfields from Holmsley South . Lost without trace (FCL). F/O RJ Tomlinson +, P/O CE Esam RAF +, both buried in Poix de la Somme churchyard Taken on strength from No.27 Movements Unit, 27 May 1944; missing in action, 2/3 June 1944 (P/O R.J. Tomlinson killed). NOTE: a list of aircraft dated 22 July 1944 includes HR179 and assigns the letter &quot;P&quot;. This is clearly an error; HR179 does not appear on list dated 3 August 1944. (Hugh Halliday) Missing from night intruder to Laon/Athies 3.6.44 (Air Britain Serials) MH - Both 418 Squadron and 464 Squadron were assigned Laon/Athies as target, according to the respective ORBs. According to Air Britain, both NT154 and HR179 were lost at that location on the same night. Can this be correct? 464 Sqn ORB confirms Laon/Athies for NT154. Mosquito HR179 crashed 500 m. south Campneuseville ( 25 km NW Poix ) at 0057 , 3 june 1944 (http://www.rafcommands.com/forum/showthread.php?10371-F-O-R.J.-Tomlinson-418-Squadron-died-3-June-1944) Tomlinson's logbook also confirms Laon-Athies."/>
    <x v="3"/>
    <x v="4"/>
    <m/>
    <m/>
    <x v="3"/>
    <m/>
    <m/>
    <n v="6"/>
    <x v="32"/>
    <x v="0"/>
    <n v="1"/>
    <s v="Front-Line"/>
    <x v="30"/>
    <x v="3"/>
    <n v="1"/>
  </r>
  <r>
    <n v="6774"/>
    <s v="NT154"/>
    <x v="12"/>
    <n v="464"/>
    <x v="0"/>
    <x v="16"/>
    <n v="2"/>
    <s v="June"/>
    <x v="5"/>
    <s v="2/3 June 1944"/>
    <x v="1"/>
    <s v="Served with 464 Sqn, under RAF control 6/44 to 2/6/44. Failed to Return From Operations France. (Brian Fillery's website) FTR 2/3 June 1944 (FCWDv4) Coded U, failed to return from an intruder to Laon/Athies, F/O R.A. Faulafem and F/O R.W. Wilkins both KIA, time estimated around 0130. (2nd TAF). Missing (Laon/Athies) 3.6.44 (Air Britain Serials) ORB confirms target was Laon / Athies. Faulafer was a member of the RCAF, remembered on the Runnymede Memorial. Wilkins was RAFVR, also remembered on Runnymede."/>
    <x v="3"/>
    <x v="4"/>
    <m/>
    <m/>
    <x v="3"/>
    <m/>
    <m/>
    <n v="6"/>
    <x v="32"/>
    <x v="0"/>
    <n v="1"/>
    <s v="Front-Line"/>
    <x v="46"/>
    <x v="0"/>
    <n v="1"/>
  </r>
  <r>
    <n v="488"/>
    <s v="ML962"/>
    <x v="20"/>
    <s v="105/109"/>
    <x v="0"/>
    <x v="8"/>
    <n v="2"/>
    <s v="June"/>
    <x v="5"/>
    <s v="2/3 June 1944"/>
    <x v="1"/>
    <s v="03.06.1944 2328 109 to Leverkusen from Little Staughton hit by FLAK which damaged controls and port engine, abandoned near Caterham. into front garden of house in Ridgemont Ave, Coulsdon 0250 (BCL). F/L AC Carter ok, F/O E Garrett ok, blazing fuel tank crashed on house Woodland Grove, killing baby Alan Roote, parents injured. Hit by flak Leverkusen and abandoned over Kent 3.6.44 (Air Britain Serials)"/>
    <x v="1"/>
    <x v="1"/>
    <m/>
    <m/>
    <x v="1"/>
    <m/>
    <m/>
    <n v="6"/>
    <x v="32"/>
    <x v="0"/>
    <n v="1"/>
    <s v="Front-Line"/>
    <x v="18"/>
    <x v="0"/>
    <n v="2"/>
  </r>
  <r>
    <n v="168"/>
    <s v="NS518"/>
    <x v="18"/>
    <s v="USAAF"/>
    <x v="0"/>
    <x v="4"/>
    <n v="3"/>
    <s v="June"/>
    <x v="5"/>
    <s v="3 June 1944"/>
    <x v="0"/>
    <s v="802WRX, 8th Air Force. Pilot James, Harold L. Take Off Accident at North Pickenham/Sta 143. Category 5 damage, 03 June 1944. (http://www.aviationarchaeology.com) 440603 JAMES, HAROLD L MOSQUITO NS-518 NORTH PICKENHAM, UK 802W TAKE-OFF (Thomas Ensminger) (Air Britain Serials)"/>
    <x v="2"/>
    <x v="3"/>
    <s v="Crashed on takeoff"/>
    <m/>
    <x v="2"/>
    <m/>
    <m/>
    <n v="6"/>
    <x v="32"/>
    <x v="0"/>
    <n v="1"/>
    <s v="Front-Line"/>
    <x v="33"/>
    <x v="0"/>
    <n v="1"/>
  </r>
  <r>
    <n v="5401"/>
    <s v="HJ809"/>
    <x v="6"/>
    <s v="605/13OTU"/>
    <x v="0"/>
    <x v="7"/>
    <n v="4"/>
    <s v="June"/>
    <x v="5"/>
    <s v="4 June 1944"/>
    <x v="0"/>
    <s v="UP-D on 605 Sqn. (Mosquito Squadrons of the RAF). D of 605 Squadron flew as escort to 617 Squadron on the Dortmund-Ems Canal sortie of 16 September 1943 - may well have been this aircraft, flown by S/L W.F. Gibb and P/O H.S. Milis. Engine cut stalled on approach Finmere 4.6.44 (Air Britain Serials) 04.06.44 13 OTU. HJ809 Port engine failed and aircraft stalled on approach one mile S.W. of Finmere aerodrome, killing two. (Mosquito Crash Log)"/>
    <x v="2"/>
    <x v="2"/>
    <s v="Engine failure"/>
    <m/>
    <x v="2"/>
    <m/>
    <m/>
    <n v="6"/>
    <x v="32"/>
    <x v="0"/>
    <n v="1"/>
    <s v="Support Unit"/>
    <x v="39"/>
    <x v="0"/>
    <n v="2"/>
  </r>
  <r>
    <n v="4399"/>
    <s v="ML971"/>
    <x v="20"/>
    <s v="105/692"/>
    <x v="0"/>
    <x v="8"/>
    <n v="4"/>
    <s v="June"/>
    <x v="5"/>
    <s v="4/5 June 1944"/>
    <x v="1"/>
    <s v="05.06.1944 692 to Köln from Gransden Lodge on return approach at Warboys, port engine failed, went into a field and burst into flames. Warboys airfield 0059 (BCL). F/L JEL Gover DFC inj, F/O E Talbot DFC +, Talbot buried in Stretton-cum-Wetmoor St. Mary Churchyard 4/5 June, Cologne, &quot;Serial Range ML956 - ML999. 44 Mosquito B.Mk.XV1. Powered by Merlin 72/73 engines. part of a batch of 152 delivered by De Havilland (Hatfield) between 24Nov43 and 4Dec44. MM170 was not delivered. Initially issued to No.105 Sqdn with whom it flew no operations. Airborne from Grandsen Lodge. On return the crew tried to land at RAF Warboys, but on its final approach the port engine failed and the Mosquito spun into a field at 0059 and burst into flames. F/O Talbot was taken home for burial in Stretton-cum-Wetmoor (St.mary) Churchyard. F/L J.E.L.Gover DFC Inj F/O E.Talbot DFC KIA &quot; (Chorley via Lost Bombers) Engine lost power belly-landed on approach Warboys 5.6.44 on return from Cologne DBF (Air Britain Serials) 05.06.44 692 Sqn. ML971 Aircraft belly landed in field near Warboys aerodrome and caught fire after engine failure, killing one and injuring one. (Mosquito Crash Log)"/>
    <x v="2"/>
    <x v="7"/>
    <s v="Engine failure"/>
    <m/>
    <x v="2"/>
    <m/>
    <m/>
    <n v="6"/>
    <x v="32"/>
    <x v="0"/>
    <n v="1"/>
    <s v="Front-Line"/>
    <x v="66"/>
    <x v="0"/>
    <n v="2"/>
  </r>
  <r>
    <n v="58"/>
    <s v="DD733"/>
    <x v="2"/>
    <s v="25/157/60OTU"/>
    <x v="0"/>
    <x v="7"/>
    <n v="5"/>
    <s v="June"/>
    <x v="5"/>
    <s v="5 June 1944"/>
    <x v="0"/>
    <s v="Crashlanded after engine failure Ronaldsway 5.6.44 (Air Britain Serials) 05.06.44 60 OTU. DD733 Port engine blew up in flight and aircraft crash landed on unfinished aerodrome at Ronaldsway, Isle of Man. (Mosquito Crash Log)"/>
    <x v="2"/>
    <x v="2"/>
    <s v="Engine failure"/>
    <m/>
    <x v="2"/>
    <m/>
    <m/>
    <n v="6"/>
    <x v="32"/>
    <x v="0"/>
    <n v="1"/>
    <s v="Support Unit"/>
    <x v="29"/>
    <x v="0"/>
    <n v="3"/>
  </r>
  <r>
    <n v="5640"/>
    <s v="MM243"/>
    <x v="14"/>
    <n v="140"/>
    <x v="0"/>
    <x v="0"/>
    <n v="5"/>
    <s v="June"/>
    <x v="5"/>
    <s v="5 June 1944"/>
    <x v="0"/>
    <s v="I'm researching a Flak claim in Angers area on 5/Jun/1944. Flt Sgt FRANK ERNEST BAKER of 140 Sqn was killed this day and is buried at Bauge, 20 miles (32 kilometres) east-north-east of Angers. I would like to know which plane he was flying. Gunners claimed a Mustang. (Laurent Rizotti) F/O J B Reynolds F/Sgt F E Baker lost when Mosquito MM243 was shot down. (Ross McNeil) A monument, in memory of the death of both crewmen of a Mosquito IX from 140 Sqdn, killed on 5th of June 1944 at &quot;le Vieil Baugé&quot; (40 Km East of Angers, West of France), is being erected : it will be inaugurated on 5th of June 2005. The crewmen were : - pilot : F/O Jesse Bertram REYNOLDS, 1301182, - navigator : F/Sgt. Frank Ernest BAKER, 1394370 (Pierre Babin on www.mossie.org forum) Missing on PR sorties to Le Mans 5.6.44 (Air Britain Serials)"/>
    <x v="0"/>
    <x v="1"/>
    <m/>
    <m/>
    <x v="1"/>
    <m/>
    <m/>
    <n v="6"/>
    <x v="32"/>
    <x v="0"/>
    <n v="1"/>
    <s v="Front-Line"/>
    <x v="56"/>
    <x v="0"/>
    <n v="1"/>
  </r>
  <r>
    <n v="6563"/>
    <s v="MM450"/>
    <x v="17"/>
    <n v="151"/>
    <x v="0"/>
    <x v="5"/>
    <n v="5"/>
    <s v="June"/>
    <x v="5"/>
    <s v="5/6 June 1944"/>
    <x v="1"/>
    <s v="06.06.1944 Night intruder 151 to Kerlin Bastard airfield from Predannack . Lost without trace (FCL). F/L JE Morris +, F/O J Bolton +, no known graves, no further info MH Kerlin-Bastard is near Brest. F/O Flight with P/O Mackins and F/Lt Morriss with F/O Bolton set out on these Intruder support sorties. The latter did not return from the sortie they carried out on the Brest airfield circuit. (http://www.151squadron.org.uk/) 5/6 June 1944 (FCWDv4) Missing from night intruder to Kerlin Bastard 6.6.44 (Air Britain Serials)"/>
    <x v="3"/>
    <x v="4"/>
    <m/>
    <m/>
    <x v="3"/>
    <m/>
    <m/>
    <n v="6"/>
    <x v="32"/>
    <x v="0"/>
    <n v="1"/>
    <s v="Front-Line"/>
    <x v="8"/>
    <x v="2"/>
    <n v="1"/>
  </r>
  <r>
    <n v="6783"/>
    <s v="NS897"/>
    <x v="12"/>
    <n v="464"/>
    <x v="0"/>
    <x v="16"/>
    <n v="5"/>
    <s v="June"/>
    <x v="5"/>
    <s v="5/6 June 1944"/>
    <x v="1"/>
    <s v="Served with 464 Sqn, under RAF control 5/44 to 5-6/6/44. Sqn Ldr Oxlade lost on D-Day From Operations France. (Brian Fillery's website) Coned by searchlights at 2,000 feet and severely damaged by flak. Engines finally gave out near Yvetot, and with the Mosquito in flames, Oxlade gave the order to bail out. F/L Shanks made it out, but Oxlade was unable to follow in time. (Mosquito Monograph) 464 Mosquito NS897 was lost the same night but crashed at Gueures ( 5 miles south Dieppe ) , pilot Sq/Ldr Oxlade rests in the local cemetary. (Laurent Viton on www.mossie.org) Time around 0100 (2nd TAF). Missing from night intruder 6.6.44 (Air Britain Serials)_x000a__x000a_464 SQUADRON RAAF WORLD WAR 2 FATALITIES_x000a_Date of Death: 6 June 1944_x000a_Source:_x000a_AWM 64 1/348 1/354 AWM 237 (64) AWM 65 (4630)_x000a_Aircraft Type: Mosquito_x000a_Serial number: NS 897_x000a_Radio call sign: SB -_x000a_Unit: 464 Sqn RAAF_x000a_Summary:_x000a_Mosquito NS897 took off from RAF Gravesend at 2250 hours on the night of 5/6th June_x000a_1944, being one of twenty aircraft from the Squadron detailed to bomb road and rail_x000a_junctions, convoys, trains and bridges in support of Army landings in Normandy. NS897_x000a_failed to return from the mission._x000a_Crew:_x000a_RAAF 400733 Sqn Ldr Oxlade, A G Captain (Pilot) (A Flight Commander)_x000a_RAAF 400839 Flt Lt Shanks, D M (Navigator)_x000a_Sqn Ldr Oxlade lost his life and he is buried in the Gueures Communal Cemetery._x000a_Gueures is a village and commune 13kms south-west of Dieppe and 4kms south of_x000a_Ouville. Locality Seine-Maritime, France._x000a_Flt Lt Shanks returned safe to the UK. He reported as follows : “We took off at 2300_x000a_hours to do a recce of roads south of the invasion area. We were coned at 2000 feet to the_x000a_south of Montfoe and the aircraft caught fire from flak hits. We carried on and the fire_x000a_went out. On the return journey over Yvetot one engine cut out and the pilot was forced_x000a_to feather it. No sooner was that done when the other engine caught fire. The bale out was_x000a_ordered and I did so when under 2000 feet. I don’t think the pilot had time to bale out._x000a_I landed north of Gueures. The aircraft hit the ground and blew up. Later the bombs blew_x000a_up. The chute was tangled in a tall tree. I was forced to leave it there and climb down. I_x000a_went south and shortly knocked on the door of a farmhouse. A Frenchman and woman_x000a_told me to get away quickly as the farm was a German Hqrs. I walked past a German_x000a_guard on the gate and walked east for 2kms. I hid for 2 days in a hedge living on escape_x000a_tablets. At dusk on 7/6 I walked cross country, reached Ablement and entered a_x000a_farmhouse. The farmer sheltered me until 13/6 when I moved to Mont Candon in order to_x000a_see a flying bomb site close by and wanted to study the thing at close quarters. Flying_x000a_bombs commenced on 16/6. On 25/6 was moved by the Resistance organization to_x000a_Montreuil en Caux. On 1/9 made contact with Canadian troops.” Returned to unit on_x000a_7/9/44. _x000a_(http://www.ww2talk.com/forum/remembering-today/36178-6th-june-1944-mosquito-one-survived-interesting-report.html#post400576)"/>
    <x v="0"/>
    <x v="1"/>
    <m/>
    <m/>
    <x v="1"/>
    <m/>
    <m/>
    <n v="6"/>
    <x v="32"/>
    <x v="0"/>
    <n v="1"/>
    <s v="Front-Line"/>
    <x v="46"/>
    <x v="0"/>
    <n v="1"/>
  </r>
  <r>
    <n v="7477"/>
    <s v="NS950"/>
    <x v="12"/>
    <n v="515"/>
    <x v="0"/>
    <x v="5"/>
    <n v="5"/>
    <s v="June"/>
    <x v="5"/>
    <s v="5/6 June 1944"/>
    <x v="1"/>
    <s v="Between Hank and Dussen, N of Maas, the former being W of mainroad Breda to Utrecht says BCL Struning claimed Mosquito near Dussen at 0120 June 6, this Mosquito took off at 0005 June 6 . Heinz Strüning 3./NJG 1. He 219 list does not list this as a Mosquito, however claim of 6.6.44 listed as on He 219. On NS950 were S/Ldr J.L. SHAW - 41479 and Sgt P. STANDLEY-SMITH - 1623168, both buried Jonkerbos War Cem. Nijmegen (initially buried at Dussen as unknown airmen). Next to the grave of S/Ldr SHAW lies buried R.E. SHAW, his brother who was killed in Belgium 26-5-1940 on Blenheim R3613 but upon request next of kin was exhumed and reinterred in the Jonkerbos WC. Covering op. Overlord. (Henk Welting) I have NS950 DH.98 Mosquito Vl 515 sqdn T/o 0005 Little Snoring for bomber support op to Gilze Rijen. Shot down by night fighter and crashed between Hank, Noord Brabant, and Dussan, on N side of the Maas 2 killed. (Alan Smith) 06.06.1944 0005 515 Bomber Support from Little Snoring shot down by NF. between Hank and Dussen, N of Maas, the former being W of mainroad Breda to Utrecht (BCL). S/L JL Shaw +, Sgt P Standley-Smith +, initial buried at Dussen Roman Catholic Churchyard, now Jonkerbos War Cem 06.06.44 Hptm. Heinz Strüning 3./NJG 1 Mosquito  Dussen: 1.200 m. [Noord Brabant] 02.30 Film C. 2027/II Anerk: Nr.98 &quot;From 17 April 1944, Strüning was to fly the He 219 exclusively and obtained his last 14 victories flying the type.&quot; (http://www.luftwaffe.cz/struning.html) &quot;Serial Range NS926 - NS965. 40 Mosquito FB.Mk1V. Powered by Merlin 25 engines. part of a batch of 250 delivered by De Havilland (Hatfield) between 25Jan44 and 19May44. Except for NT220, NT224 and NT225 conv.to FB XV111s. NS950 was one of two 515 Sqdn Mosquitoes lost on this operation. See: PZ189. Airborne 0005 6Jun44 from Little Snoring to support the D-Day Landings. Shot down by a night-fighter, crashing between Hank (Noord-Brabant) and Dussen, two small villages on the N side of the Maas, the former being W of the main road leading to from Breda to Utrecht. The graves are both airmen are now located in the Jonkerbos Cemetery, having been brought here from Dussen Roman Catholic Churchyard. S/L J.L.Shaw KIA Sgt P.Standley-Smith KIA &quot; (Chorley via Lost Bombers) Missing from patrol to Gilze-Rijen 6.6.44 (Air Britain Serials) 06.06.44 Hptm. Heinz Strüning 3./NJG 1 Mosquito  Dussen: 1.200 m. [Noord Brabant] 02.30 Film C. 2027/II Anerk: Nr.98 (Tony Woods)"/>
    <x v="0"/>
    <x v="27"/>
    <s v="3./NJG 1"/>
    <s v="NJG 1"/>
    <x v="0"/>
    <s v="Struning"/>
    <m/>
    <n v="6"/>
    <x v="32"/>
    <x v="0"/>
    <n v="1"/>
    <s v="Front-Line"/>
    <x v="83"/>
    <x v="0"/>
    <n v="1"/>
  </r>
  <r>
    <n v="6248"/>
    <s v="NT122"/>
    <x v="12"/>
    <n v="605"/>
    <x v="0"/>
    <x v="5"/>
    <n v="5"/>
    <s v="June"/>
    <x v="5"/>
    <s v="5/6 June 1944"/>
    <x v="1"/>
    <s v="06.06.1944 night Intruder 605 to Leewarden (Leeuwarden) from Manston crashed. into Ijsselmeer (FCL). F/L A Whitton-Brown +, F/L VG Brewis +, both buried in Hoorn General Cem, for Brewis see also FCL 08/09.Sept1944 It is not known when Arthur Whitten-Brown joined the Royal Air Force. He was promoted to Sergeant per 12 February 1941 and from Flying Officer to Flight Lieutenant on 12 February 1943. Flight Lieutenant Arthur Whitten-Brown was a pilot on a Mosquito with 605 (county of Warwick) Squadron, flying out of Manston, Kent. While further south the Allied armies sailed to the shores of Normandy, and the invasion of Nazi occupied Europe was about to begin, Flt. Whitten-Brown and his navigator, Flt. Victor Brewis, were ordered on an intruder mission to Leeuwarden airfield, a German nightfighter base. Flt. Whitten-Brown's mosquito crashed into the IJsselmeer, the exact cause of the crash is not known. Both men are buried at Hoorn General Cemetery. (RAF Commands Forum) 5/6 June 1944 (FCWDv4) Crashed at 0200, 200 m O Scharwoude (1944 sec_tcm5-7285.pdf) Missing (Leeuwarden) 6.6.44 (Air Britain Serials) Brown was the son of Sir Arthur Whitten Brown, who was the navigator on the first successful transatlantic flight. (http://modis.ispras.ru/wikipedia/Bill_Bedford.html) IJsselmeer (200 mO Scharwoude) http://docs.google.com/viewer?a=v&amp;q=cache:c6lSLEcwr9AJ:www.defensie.nl/_system/handlers/generaldownloadHandler.ashx%3Ffilename%3D/media/Inventaris%2520Delachaux_tcm46-170845.pdf+42-30606+423rd+bomb+squadron&amp;hl=en&amp;gl=ca&amp;pid=bl&amp;srcid=ADGEESgujm028axC-3_Jk7yYv8SPbkFzhs8hbl9AkI4tFiSoCOuoy7cIKti34EPzxrXGQnNaOBMjZTGfIVKcdPfKM3Bz-QYymLWXrjMmdE149z1VEl0OUtLO1UeikQJSDOIs6YZ-Af78&amp;sig=AHIEtbTQMYCrVYd0uajRx4TQDoXwRmj6rw"/>
    <x v="0"/>
    <x v="8"/>
    <m/>
    <m/>
    <x v="4"/>
    <m/>
    <m/>
    <n v="6"/>
    <x v="32"/>
    <x v="0"/>
    <n v="1"/>
    <s v="Front-Line"/>
    <x v="22"/>
    <x v="0"/>
    <n v="1"/>
  </r>
  <r>
    <n v="7483"/>
    <s v="PZ189"/>
    <x v="12"/>
    <n v="515"/>
    <x v="0"/>
    <x v="5"/>
    <n v="5"/>
    <s v="June"/>
    <x v="5"/>
    <s v="5/6 June 1944"/>
    <x v="1"/>
    <s v="06.06.1944 2300 headed for Lille area 515 BS from Little Snoring . Lost without trace (BCL). S/L WR Butterfield DFC MID +, Sgt CS Drew +, no further info Crew on the Runnymede Memorial. S/Ldr - Pilot - W.R. BUTTERFIELD - DFC - MiD - 67056 - Panel 200. Sgt - Nav - C.S. DREW - 1396993 - Panel 228 (Henk Welting) 5/6 June 1944 (FCWDv4) Serial Range PZ161 - PZ203. 43 Mosquito FB.V1. Powered by Merlin 25 engines. Part of a batch of 250 (including 9 FB.MkXV111) delivered by De Havilland (Hatfield) between 16May44 and 19Jun44. PZ189 wasone of two 515 Sqdn Mosquitoes lost on this operation. See: NS950. Airborne 2300 5Jun44 from Little Snoring setting course for Lille in support of the D-Day Landings. Lost without trace. Both are commemorated on the Runnymede Memorial. S/L W.R.Butterfield DFC MiD KIA Sgt C.S.Drew KIA (Chorley via Lost Bombers) MH - Any chance this was friendly fire? A 409 Sqn aircraft cleimed a Ju 88 off the east coast at 02:23 on this night. Were there any Luftwaffe operations over GB this night? Seems unlikely. Missing from patrol to Lille 5.6.44 (Air Britain Serials) MH - Note that a German list of air crashes says a Mosquito came down at 00.30 on 6 June at Chievres airfield, about 50km E of Lille."/>
    <x v="0"/>
    <x v="14"/>
    <s v="Mosquito"/>
    <m/>
    <x v="4"/>
    <m/>
    <m/>
    <n v="6"/>
    <x v="32"/>
    <x v="0"/>
    <n v="1"/>
    <s v="Front-Line"/>
    <x v="83"/>
    <x v="0"/>
    <n v="1"/>
  </r>
  <r>
    <n v="5756"/>
    <s v="HK413"/>
    <x v="17"/>
    <n v="29"/>
    <x v="0"/>
    <x v="2"/>
    <n v="6"/>
    <s v="June"/>
    <x v="5"/>
    <s v="6/7 June 1944"/>
    <x v="1"/>
    <s v="08.06.1944 Defensive Patrol 29 over channel from West Malling . Lost without trace (FCL). F/L RR Densham +, F/O HW Ellis +, both buried in Bayeux Cem, no further info 7/8 June 1944 (FCWDv4) He was in a mosquito with F/Lt R Densham as the pilot and he was the navigator. They were in a long dog fight and his plane caught fire and came to ground on a farmers field in La Bigne Nr Caen in France. It was discovered afterwards that my father had not taken my baby shoe that he always took with him to good luck. (http://www.bbc.co.uk/ww2peopleswar/stories/97/a3295497.shtml) Missing from patrol over Normandy 7.6.44 (Air Britain Serials)"/>
    <x v="3"/>
    <x v="4"/>
    <m/>
    <m/>
    <x v="3"/>
    <m/>
    <m/>
    <n v="6"/>
    <x v="32"/>
    <x v="0"/>
    <n v="1"/>
    <s v="Front-Line"/>
    <x v="31"/>
    <x v="2"/>
    <n v="1"/>
  </r>
  <r>
    <n v="6282"/>
    <s v="MM451"/>
    <x v="17"/>
    <n v="96"/>
    <x v="0"/>
    <x v="2"/>
    <n v="6"/>
    <s v="June"/>
    <x v="5"/>
    <s v="6/7 June 1944"/>
    <x v="1"/>
    <s v="07.06.1944 Night defensive patrol 96 from West Malling engine trouble E Ramsgate , crew baled out. Unknown location (FCL). P/O JCO Allen +, Sgt WM Patterson +, no further info, see this crew FCL 20/21.05.1944 Crew MAY have been F/O J.C.O. ALLAN - 159499 - Panel 204. F/Sgt W.M. PATTERSON - 658248 - Panel 221 (Henk Welting) 6/7 June 1944 (FCWDv4) John Cecil Owen ALLEN of 96 Sqd who was posted as missing ,presumed dead, on 7/6/1944 following an accident in Mosquito Mk XIII :- MM451 (http://www.rafweb.org/Help_Wanted.htm) Abandoned after engine failure 10m off Manston 5.44 (Air Britain Serials)"/>
    <x v="0"/>
    <x v="12"/>
    <s v="Engine failure"/>
    <m/>
    <x v="4"/>
    <m/>
    <m/>
    <n v="6"/>
    <x v="32"/>
    <x v="0"/>
    <n v="1"/>
    <s v="Front-Line"/>
    <x v="54"/>
    <x v="2"/>
    <n v="1"/>
  </r>
  <r>
    <n v="4746"/>
    <s v="MM279"/>
    <x v="18"/>
    <n v="140"/>
    <x v="0"/>
    <x v="0"/>
    <n v="7"/>
    <s v="June"/>
    <x v="5"/>
    <s v="7 June 1944"/>
    <x v="0"/>
    <s v="FTR early morning patrol to the Montdidier-Cambrai area, lost around 0800. F/L F.G. Rudduck and F/S H.C. Dent both killed. (2nd TAF)._x000a_RUDDUCK, FRANK GEORGE _x000a_Initials: F G _x000a_Nationality: United Kingdom _x000a_Rank: Flying Officer (Pilot) _x000a_Regiment/Service: Royal Air Force Volunteer Reserve _x000a_Unit Text: 140 Sqdn. _x000a_Age: 32 _x000a_Date of Death: 06/06/1944 _x000a_Service No: 137300 _x000a_Additional information: Son of Joseph George and Sarah Rudduck; husband of Dorothy Maud Rudduck, of East Dulwich, London. _x000a_Casualty Type: Commonwealth War Dead _x000a_Grave/Memorial Reference: Row 27. Grave 8. _x000a_Cemetery: CADZAND GENERAL CEMETERY Cadzand is in the part of Zeeland south of the Schelde estuary. The village is 15 kilometres south-west of Breskens and 10 kilometres east-north-east of Knokke (Belgium). It is close to the Dutch-Belgian border. The Cemetery is on the north-eastern outskirts of the village, in a road known as Erasmusweg. The war graves are near the entrance. 1944 sec_tcm5-7285.pdf says this was 07.20, north of Calais. Missing on PR sortie to Cambrai 7.6.44 (Air Britain Serials)"/>
    <x v="3"/>
    <x v="4"/>
    <m/>
    <m/>
    <x v="3"/>
    <m/>
    <m/>
    <n v="6"/>
    <x v="32"/>
    <x v="0"/>
    <n v="1"/>
    <s v="Front-Line"/>
    <x v="56"/>
    <x v="0"/>
    <n v="1"/>
  </r>
  <r>
    <n v="3306"/>
    <s v="LR275"/>
    <x v="12"/>
    <s v="305/613/305"/>
    <x v="0"/>
    <x v="16"/>
    <n v="7"/>
    <s v="June"/>
    <x v="5"/>
    <s v="7/8 June 1944"/>
    <x v="1"/>
    <s v="8 June D.H. Mosquito no. LR275. Shot down by flak during a patrol over Normandy. Flaming, the a/c crashed near La Croix. Lost were: W/O Cesarz and F/O Jaksztas._x000a_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_x000a__x000a_2nd TAF confirms names, and squadron letter R, says time estimated around 0130 of early morning June 8, ftr Mezidon / Carentan. Missing from night Intruder over Normandy 8.6.44 (Air Britain Serials)"/>
    <x v="0"/>
    <x v="1"/>
    <m/>
    <m/>
    <x v="1"/>
    <m/>
    <m/>
    <n v="6"/>
    <x v="32"/>
    <x v="0"/>
    <n v="1"/>
    <s v="Front-Line"/>
    <x v="60"/>
    <x v="0"/>
    <n v="3"/>
  </r>
  <r>
    <n v="3668"/>
    <s v="NS902"/>
    <x v="12"/>
    <n v="107"/>
    <x v="0"/>
    <x v="16"/>
    <n v="7"/>
    <s v="June"/>
    <x v="5"/>
    <s v="7/8 June 1944"/>
    <x v="1"/>
    <s v="Squadron letter B, crew bailed out due to unknown causes at 0320 on early morning of June 8, F/O D.A. Long and Sgt B.C.G. Robinson both killed (2nd TAF). Missing presumed abandoned over Channel returning from Mozoudin 8.6.44 (Air Britain Serials) MH - A German list of air crashes at www.footnote.com states a two-engine British fighter came down at Giverny on the Seine at 0220."/>
    <x v="0"/>
    <x v="12"/>
    <m/>
    <m/>
    <x v="4"/>
    <m/>
    <m/>
    <n v="6"/>
    <x v="32"/>
    <x v="0"/>
    <n v="1"/>
    <s v="Front-Line"/>
    <x v="57"/>
    <x v="0"/>
    <n v="1"/>
  </r>
  <r>
    <n v="934"/>
    <s v="NS555"/>
    <x v="18"/>
    <s v="USAAF"/>
    <x v="0"/>
    <x v="4"/>
    <n v="8"/>
    <s v="June"/>
    <x v="5"/>
    <s v="8 June 1944"/>
    <x v="0"/>
    <s v="8RS 802RG, 8th Air Force. Pilot Gernand, Walter D. Killed in a Crash at High Wycombe/Sta 101. Category 5 damage, 08 June 1944. (http://www.aviationarchaeology.com) Sgt Ebbet C. Lynch was navigator (Osprey 13, which says this was June 6) he was making an emergency landing with an engine fire but tried to lift off again because he saw there were children playing in the field he was coming down in. (post on http://www.armyairforces.com/forum/m_105363/mpage_1/key_/tm.htm#105416, reporting on something seen at the Mosquito Museum, where there is a small display dedicated to the crew of an USAAF Mosuito which crashed in England on the way back from a recon mission over the Normandy beaches. 8th june 44. they had a lot of detail, eye witness accounts of the crash etc) The 802nd flew 2 Mosquito missions on the 8th; one returned, one crashed at Wycombe Marsh just outside High Wycombe after returning from the beaches. (post in same thread) 440608 GERNAND, WALTER D MOSQUITO NS-555 HIGH WYCOMBE, UK 802 SPIN (Thomas Ensminger) _x000a__x000a_The 802nd Recon Group (Prov) at Watton, launched a series of mission titled, &quot;Rooster&quot;, to photograph the D-Day invasion beaches. The term &quot;Rooster&quot; was not a program but a designation used for statistical purposes in identifying the various types of mission flown by the group. Just as the term &quot;Redstocking&quot; was not a program but a designation used for statistical purposes in identifying missions flown for the OSS. _x000a__x000a_The final Rooster mission was flown 8 June by Capt. Walter D. Gernand of Beaumont, Texas, and 8th Combat Camera Unit photographer Sgt. Ebbet C. Lynch in Mosquito NS555. After successfully completing the mission the aircraft returned to England and landed at Middle Wallop to refuel. It then took off for Watton._x000a__x000a_Three hours later, Watton received a report the Mosquito crashed one mile from High Wycombe killing both men. According to the 802/25th BG and AAF accident records, witnesses reported that at 1900 hours they heard an aircraft above in the clouds flying in a northerly direction with the engines being continuously throttled down and then opened up. The aircraft suddenly broke through the low overcast in a vertical dive with both engines running full-out. The aircraft made a half-turn before diving straight into a railroad embankment and explode in a ball of flame. _x000a__x000a_This was Eb Lynch's tenth mission. Apparently Gernand became disoriented in the clouds and failed to use his flight instruments properly to maintain level flight. He previously flew P-38s with 50th FS in Iceland before joining the 802nd RG (P) at Watton. The 802nd dropped its provisional designation on 9 August 1944, and formalized as the 25th BG Rcn._x000a__x000a_The Moquito Air Museum recovered the Merlin engine from the crash site of this aircraft. They have further information in this regard._x000a__x000a_Norman Malayney_x000a_ (Air Britain Serials)"/>
    <x v="2"/>
    <x v="3"/>
    <s v="Engine fire"/>
    <m/>
    <x v="2"/>
    <m/>
    <m/>
    <n v="6"/>
    <x v="32"/>
    <x v="0"/>
    <n v="1"/>
    <s v="Front-Line"/>
    <x v="33"/>
    <x v="0"/>
    <n v="1"/>
  </r>
  <r>
    <n v="3860"/>
    <s v="NS941"/>
    <x v="12"/>
    <n v="605"/>
    <x v="0"/>
    <x v="5"/>
    <n v="8"/>
    <s v="June"/>
    <x v="5"/>
    <s v="8 June 1944"/>
    <x v="0"/>
    <s v="08.06.1944 Intruder sortie 605 to Coulommieres from Manston . Lost without trace (FCL). F/L DHH Gathercole DFC +, W/O AH Wttone +, both buried in Villeneuve St Georges Old Comunal Cem FCWDv4 says this was 6/7 June. Missing (Coulommiers) 8.6.44 (Air Britain Serials)"/>
    <x v="3"/>
    <x v="4"/>
    <m/>
    <m/>
    <x v="3"/>
    <m/>
    <m/>
    <n v="6"/>
    <x v="32"/>
    <x v="0"/>
    <n v="1"/>
    <s v="Front-Line"/>
    <x v="22"/>
    <x v="0"/>
    <n v="1"/>
  </r>
  <r>
    <n v="1596"/>
    <s v="W4074"/>
    <x v="23"/>
    <s v="RAE/141/239"/>
    <x v="0"/>
    <x v="2"/>
    <n v="8"/>
    <s v="June"/>
    <x v="5"/>
    <s v="8 June 1944"/>
    <x v="0"/>
    <s v="08.06.1944 Training 239 from West Raynham overshot, crashed. West Raynham 1815 (BCl). F/S WA Bligh inj, , Throttle jammed open on air test overshot single-engined landing and u/c raised to stop West Raynliam 8.6.44 (Air Britain Serials) 08.06.44 239 Sqn. W4074 Overshot on landing at West Raynham aerodrome. Crew unhurt. (Mosquito Crash Log)"/>
    <x v="2"/>
    <x v="2"/>
    <s v="Overshot"/>
    <m/>
    <x v="2"/>
    <m/>
    <m/>
    <n v="6"/>
    <x v="32"/>
    <x v="0"/>
    <n v="1"/>
    <s v="Front-Line"/>
    <x v="63"/>
    <x v="0"/>
    <n v="3"/>
  </r>
  <r>
    <n v="2349"/>
    <s v="DD673"/>
    <x v="5"/>
    <s v="23/51OTU/60OTU/141"/>
    <x v="0"/>
    <x v="5"/>
    <n v="8"/>
    <s v="June"/>
    <x v="5"/>
    <s v="8/9 June 1944"/>
    <x v="1"/>
    <s v="Hit a steam roller at Manston when on 23 Squadron, later repaired. Was YP-E (Mosquito Fighter Squadrons in Focus) TW-P 8/9 June 1944 DD673 had been delivered to 19MU 28Jun42 and saw brief service with 23 Sqdn before undergoing a re-build with Martin Hearn. By Apr43 it was flying with 51OTU, later being transferred to 60 OTU before undergoin major repairs Jul-Nov43. Taken on charge by 141 Sqdn 24mar44. No record of total flying hours. Airborne 2310 8Jun44 from West Raynham for a Serrate patrol over Northern France. Hit by Flak. While returning to base the port engine failed near Reading and, later, both airmen baled out successfully leaving the Mosquito to crash 0223 near Wisbech, Cambridgeshire. F/L F.Clements P/O J.W.Pierce (Lost Bombers) Hit by flak nr Granville and abandoned nr Wisbech Cambs. 9.6.44 (Air Britain Serials) 24.08.42 23 Sqn. DD673 Manston aerodrome. Overshot on landing on one engine. Crew OK. (Mosquito Crash Log)"/>
    <x v="1"/>
    <x v="1"/>
    <m/>
    <m/>
    <x v="1"/>
    <m/>
    <m/>
    <n v="6"/>
    <x v="32"/>
    <x v="0"/>
    <n v="1"/>
    <s v="Front-Line"/>
    <x v="45"/>
    <x v="0"/>
    <n v="4"/>
  </r>
  <r>
    <n v="3854"/>
    <s v="DD758"/>
    <x v="2"/>
    <n v="141"/>
    <x v="0"/>
    <x v="2"/>
    <n v="8"/>
    <s v="June"/>
    <x v="5"/>
    <s v="8/9 June 1944"/>
    <x v="1"/>
    <s v="09.06.1944 2255 Serrate Patrol over northern France 141 BS from West Raynham on return landed, swung off runway, crashed into parked aircraft (2 Spitfires of 442 Squadron RCAF). Ford airfield, Sussex 0310 (BCL). Capt HJB D´Hautecourt FFAF +, Ltn CE Kocher FFAF +, believed both rest in native France F/Lt D'Hautecourt &amp; P/O Kocher (Free French Air Force) were flying a Serrate Patrol over Northern France. They took off at 22.55 &amp; crashed 4 hours later into 2 Spits of 442 RCAF Squ at Ford. They were attempting a single engine landing, but swung off the concrete runway onto the grass. No record in Squ records off cause of failure, whether or not enemy action or mechanical. They had been on 141 since February. - Mosquito crashed into two Spitfires and killed a servicing commando who was attending to one of the Spits. The crew of the mossie were pulled out alive but later succumbed to their injuries. 8/9 June TW-M Airborne 2255 8Jun44 from West raynham for a Serrate patrol over Northern France. Landed 0310 at RAF Ford, Sussex, on completion of the operation, but swung off the runway and crashed amonmg parked aircraft. Both officers died from their injuries; both are now believed to be buried in their native France. Capt H.J.B.D_Hautecourt FFAF Inj Ltn C.E.Kocher FFAF Inj (Lost Bombers) Bellylanded at West Raynham 9.6.44 (Air Britain Serials) 09.06.44 141 Sqn. DD758 Belly landed on one engine at West Raynham and collided with Spitfires NK2fl6 and NL241.The three aircraft were wrecked and as well as the two aircrew in the Mosquito, one other airman was killed. (Mosquito Crash Log)"/>
    <x v="2"/>
    <x v="7"/>
    <s v="Swung on landing"/>
    <m/>
    <x v="2"/>
    <m/>
    <m/>
    <n v="6"/>
    <x v="32"/>
    <x v="0"/>
    <n v="1"/>
    <s v="Front-Line"/>
    <x v="45"/>
    <x v="0"/>
    <n v="1"/>
  </r>
  <r>
    <n v="1896"/>
    <s v="DZ353"/>
    <x v="4"/>
    <s v="105/139/627"/>
    <x v="0"/>
    <x v="8"/>
    <n v="8"/>
    <s v="June"/>
    <x v="5"/>
    <s v="8/9 June 1944"/>
    <x v="1"/>
    <s v="09.06.1944 2347 bomb rail facilities 627 to Rennes from Woodhall Spa crashed. between Orgeres and St.Erblon, 7 and 8km S Rennes (BCL). F/L H Steere DFC DFM +, F/O KW Gale DC RAAF +, rest in St.Erblon Communal Cem AZ-B, previously GB-E (http://www.627squadron.co.uk/album.html) Cause of loss not established. Crashed between Orgeres (Ile-et-Vilaine) and St-Erblon, two villages roughly 7 km and 8 km respectively S of Rennes. Both are buried in St-Erblon Communal Cemetery. F/l Steele was an ex-Battle of britain pilot who flew Spitfires with No.19 Sqdn. When awarded his DFM 25Jun40, he had destroyed three enemy aircraft. His DFC was promulgated 23Jun44, while that for F/O Gale was Gazetted 21Apr44. Prior to joining 627 Sqdn, both had been with No.139 Sqdn. F/L H.Steele DFC DFM KIA F/O K.W.Gale DFC RAAF KIA (Lost Bombers) &quot;This aircraft transmitted a message which was picked up by another aircraft of the same Sqn stating that it had been hit and was on fire.&quot; (Gales casualty file at www.naa.gov.au Series number A9300 Control symbol GALE K W Barcode 5249890 ) As this was a low-level marker and no German claim exists, MH assumes this was due to flak OR pussibly due to friendly fire, as an RAF claim exists for a UEA near Rennes on this date. Missing (Rennes) 9.6.44 (Air Britain Serials) Hit by flak batteries near St. Jacques and also possibly near the station (http://www.absa39-45.com/9%20juin%2044/gale_steere.html)  Dans la nuit du 8 au 9 juin 1944, la ville de Rennes fut l'objectif du Bomber Command Anglais. Des bombardiers Lancaster, un de ces avions s'écrasa à &quot;La Foye&quot; en Liffré, ceux-ci étaient précédés par des Mosquito Anglais leur servant d'éclaireur. _x000a__x000a_Un de ces Mosquito fut aussi touché par la DCA, il bombardaient semble t il le boulevard Villebois Mareuil à Rennes, l'avion fut sans doute atteint par la DCA de St Jacques. (Ou du coté de la gare). Le Mosquito ayant toute la partie arrière en feu, passa au dessus de Pont Péan au sud de Rennes. M. Chazeau habitant Pont Péan se souvient très bien d'avoir vu l'avion désemparé en feu passer au dessus du village. _x000a__x000a_Un autre témoin de ce même village vit l'avion en feu passer très bas en faisant un bruit épouvantable se souvient il. L'avion passa au dessus d'un petit bois, faucha la cime de plusieurs sapins et s'écrasa dans une prairie, pas loin d'un château d'eau, et du château de la &quot;Ville Ebré&quot;.  _x000a__x000a_Juste après la chute, M. Crambert se rendit sur les lieux , l'avion était complètement détruit, mais ne se consumait plus, et le pilote et le navigateur restés dans l'appareil étaient malheureusement morts, déchiquetés. La nuit même, il fut fait deux cercueils par des menuisiers et ensuite ils furent transportés au village de Saint Erblon et déposés dans le bas de l'église. Et pendant la nuit, ils furent inhumés dans le cimetière de cette même commune, sans doute de la peur, de la tournure qu'aurait pu prendre un enterrement publique, en présence de l'occupant. _x000a__x000a_Témoignage de M. Quinton. Le Mosquito devait éclairer la cible pour les bombardiers en mission sur la gare de Rennes. Il se pourrait que l'une des fusées éclairantes avec son parachute resta accrochée à celui ci et la fusée transmit le feu à l'avion. Le pilote et le navigateur essayant sans doute d'atterrir en urgence dans un champ. (Non, touché par la flak, voir dans le résumé). L'avion se présenta au dessus de Pont Péan, à hauteur du lieu dit &quot;La Ville Ebré&quot;, en passant au dessus d'un petit bois, l'avion accrocha la cime de quelques sapins (des morceaux de bois de l'avion furent trouvés dans les sapins). A ce moment l'avion percuta le sol dans un champ derrière le bois et les moteurs furent projetés plus loin. _x000a__x000a_Les débris de l'avion restèrent assez longtemps dans le champ, un jour le propriétaire traîna à l'aide de ces chevaux les gros morceaux, dont les moteurs au bord de la route d'Orgères.. _x000a_(http://www.absa3945.com/9%20juin%2044/gale_steere.html)"/>
    <x v="0"/>
    <x v="1"/>
    <m/>
    <m/>
    <x v="1"/>
    <m/>
    <m/>
    <n v="6"/>
    <x v="32"/>
    <x v="0"/>
    <n v="1"/>
    <s v="Front-Line"/>
    <x v="58"/>
    <x v="0"/>
    <n v="3"/>
  </r>
  <r>
    <n v="3422"/>
    <s v="HK354"/>
    <x v="2"/>
    <n v="25"/>
    <x v="0"/>
    <x v="16"/>
    <n v="8"/>
    <s v="June"/>
    <x v="5"/>
    <s v="8/9 June 1944"/>
    <x v="1"/>
    <s v="09.06.1944 Ranger sortie 25 to Soesterberg from Coltishall . Lost without trace (FCL). F/O KW Gray +, F/O DA Harwood +, cv at Marshalls(Cambridge), delivered as MKXVI 04.09.43-26.02.44, no further info 8/9 June 1944 (FCWDv4) Missing 9.6.44 (Air Britain Serials)"/>
    <x v="3"/>
    <x v="4"/>
    <m/>
    <m/>
    <x v="3"/>
    <m/>
    <m/>
    <n v="6"/>
    <x v="32"/>
    <x v="0"/>
    <n v="1"/>
    <s v="Front-Line"/>
    <x v="14"/>
    <x v="2"/>
    <n v="1"/>
  </r>
  <r>
    <n v="631"/>
    <s v="HX903"/>
    <x v="16"/>
    <s v="Cv XVIII/AAEE/248/618/248"/>
    <x v="0"/>
    <x v="12"/>
    <n v="9"/>
    <s v="June"/>
    <x v="5"/>
    <s v="9 June 1944"/>
    <x v="0"/>
    <s v="HX903 was coded &quot;DM-I&quot; on 248 Squadron following detachment from 618 in the summer of 1944 (Alex Smart). As the formation approached base Wg Cdr Phillips (HR138/Y of 248 Sqn) crossed under the formation and climbed to port. Fly Off Bonnet also turned to port and at 1,500ft over the edge of the airfield both aircraft collided. The starboard wing of Phillips? aircraft sliced through the tail of Bonnets. HX903 dived out of control into the sea killing both pilot and navigator. Phiilips was able to regain control of his aircraft and he carried out a successful landing. A court of inquiry followed and it was found that no one was to blame and that it was an extremely unfortunate accident. (Alex Crawford) 09/06/1944 de Havilland Mosquito FB Mark XVIII HX903 DM-I of 248 Squadron collided over Cornwall with FB VI HR138 DM-Y. HX903 was lost killing both members of the crew but HR138 piloted by Wing Commander A.D. Phillips DSO DFC landed safely.(http://www.rafdavidstowmoor.org/pages/crash_log/crashlog44.htm) Collided with HR138 over Cornwall on return from sweep 9.6.44 (Air Britain Serials) 09.06.44 248 Sqn. HX903 Collided with Mosquito HR138 'Y' (which landed safely) over Cornwall. One missing and one killed. (Mosquito Crash Log)_x000a__x000a_Name: McNICOL, ALLAN MCDIARMID _x000a_Initials: A M _x000a_Nationality: United Kingdom _x000a_Rank: Flight Lieutenant (Nav.) _x000a_Regiment/Service: Royal Air Force Volunteer Reserve _x000a_Unit Text: 248 Sqdn. _x000a_Age: 25 _x000a_Date of Death: 09/06/1944 _x000a_Service No: 121044 _x000a_Additional information: Son of Duncan McNicol, and Georgina G. McNicol, of Glasgow. _x000a_Casualty Type: Commonwealth War Dead _x000a_Grave/Memorial Reference: Row 2. Grave 25. _x000a_Cemetery: ILLOGAN (ST. ILLOGAN) CHURCHYARD _x000a__x000a_(CWGC)"/>
    <x v="0"/>
    <x v="13"/>
    <m/>
    <m/>
    <x v="4"/>
    <m/>
    <m/>
    <n v="6"/>
    <x v="32"/>
    <x v="0"/>
    <n v="1"/>
    <s v="Front-Line"/>
    <x v="52"/>
    <x v="0"/>
    <n v="5"/>
  </r>
  <r>
    <n v="7758"/>
    <s v="MM352"/>
    <x v="18"/>
    <n v="544"/>
    <x v="0"/>
    <x v="0"/>
    <n v="9"/>
    <s v="June"/>
    <x v="5"/>
    <s v="9 June 1944"/>
    <x v="0"/>
    <s v="Flying Officer (Pilot). DOWNIE, JAMES ALEXANDER,, 24 ans. 544 Sqdn Royal Air Force Volunteer Reserve. Joint grave 334. ROMAGNE COMMUNAL CEMETERY. _x000a__x000a_Pilot Officer (Nav./Bomber. W. Op.) . ROSS, VICTOR GWYN, 21 ans. 544 Sqdn Royal Air Force Volunteer Reserve. Joint grave 334. ROMAGNE COMMUNAL CEMETERY._x000a_(http://www.absa39-45.asso.fr/airfield/pertesraf.html) Missing from PR mission 9.6.44 (Air Britain Serials)_x000a__x000a_Romagné - La Tanceraie (http://francecrashes39-45.net/rech_avion.php)"/>
    <x v="3"/>
    <x v="4"/>
    <m/>
    <m/>
    <x v="3"/>
    <m/>
    <m/>
    <n v="6"/>
    <x v="32"/>
    <x v="0"/>
    <n v="1"/>
    <s v="Front-Line"/>
    <x v="27"/>
    <x v="0"/>
    <n v="1"/>
  </r>
  <r>
    <n v="5184"/>
    <s v="HK358"/>
    <x v="2"/>
    <n v="219"/>
    <x v="0"/>
    <x v="2"/>
    <n v="9"/>
    <s v="June"/>
    <x v="5"/>
    <s v="9/10 June 1944"/>
    <x v="1"/>
    <s v="10.06.1944 Defensive patrol 219 over channel from Bradwell Bay . Lost without trace (FCL). F/O HG Hoztrop +, Sgt CC Warming +, cv at Marshalls(Cambridge), delivered as MKXVI 04.09.43-26.02.44. Pilot was Dutch. No known graves, bodies washed ashore end of June. No further info. 9/10 June 1944 (FCWDv4) In the night of 9/10 June 1944 a Mosquito-nightfighter of 219 Squadron crashed due to unknown circumstances in the North Sea. Both the pilot F/O Hildebrand Gerrit Holtrop (Dutch) and the radar operator P/O Christian Stuart WARMING, RAFVR, 179198, son of Sophus and Fanny Heath Warming of Reigate in Surrey were killed in this crash. Their bodies were recovered seventeen days later in the Colne Estuary. (Erwin van Loo - http://www.rafcommands.com/forum/showthread.php?t=2740) Missing pres. crashed in North Sea 9.6.44 (Air Britain Serials)"/>
    <x v="3"/>
    <x v="4"/>
    <m/>
    <m/>
    <x v="3"/>
    <m/>
    <m/>
    <n v="6"/>
    <x v="32"/>
    <x v="0"/>
    <n v="1"/>
    <s v="Front-Line"/>
    <x v="76"/>
    <x v="2"/>
    <n v="1"/>
  </r>
  <r>
    <n v="6588"/>
    <s v="A52-12"/>
    <x v="24"/>
    <m/>
    <x v="7"/>
    <x v="1"/>
    <n v="10"/>
    <s v="June"/>
    <x v="5"/>
    <s v="10 June 1944"/>
    <x v="0"/>
    <s v="10.061944 Not delivered to forces, crashed shortly after take off. near Bankstown, New South Wales (MIAS). F/L H Boss-Walker +, P Rockingham +, in pre-delivery acceptance flight both engines detached and airframe broke up Built as F.B.40, not delivered. Final disposition: crashed at Bankstown, New South Wales before acceptance, June 1944. (Beaufort, Beaufighter and Mosquito in Australian Service, Stewart Wilson, 1990) Crashed Bankstown NSW 10.06.44 prior to RAAF Acceptance (Air Britain Serials)"/>
    <x v="2"/>
    <x v="2"/>
    <s v="Broke up"/>
    <m/>
    <x v="2"/>
    <m/>
    <m/>
    <n v="6"/>
    <x v="32"/>
    <x v="0"/>
    <n v="1"/>
    <s v="Support Unit"/>
    <x v="92"/>
    <x v="5"/>
    <n v="1"/>
  </r>
  <r>
    <n v="6564"/>
    <s v="HK505"/>
    <x v="17"/>
    <n v="151"/>
    <x v="0"/>
    <x v="5"/>
    <n v="10"/>
    <s v="June"/>
    <x v="5"/>
    <s v="10 June 1944"/>
    <x v="0"/>
    <s v="10.06.1944 Day ranger 151 from Predannack crashed. near Bordeaux (FCL). W/O T Birch +, Sgt ES Tickle +, both buried initialy at St. Brice Cem France, then moved to Villenave d´Ornon (Gironde) W/O Birch and Sgt Tickle failed to return from a day Ranger which they were carrying out into central and western France. No details as to how they were lost are available. (http://www.151squadron.org.uk/) Report in French newspaper of visit by Birch's son to the crash site says the starboard wing had been damaged in combat. (http://www.151squadron.org.uk/) &quot;The Mossie Number 24, Spring 2000&quot; says the remnants of the Mosquito are still in a lake near Arcachon, France. CWGC gives date as 11 June. Missing from day ranger to Bordeaux 10.6.44 (Air Britain Serials)"/>
    <x v="3"/>
    <x v="4"/>
    <m/>
    <m/>
    <x v="3"/>
    <m/>
    <m/>
    <n v="6"/>
    <x v="32"/>
    <x v="0"/>
    <n v="1"/>
    <s v="Front-Line"/>
    <x v="8"/>
    <x v="2"/>
    <n v="1"/>
  </r>
  <r>
    <n v="4659"/>
    <s v="HR117"/>
    <x v="12"/>
    <n v="248"/>
    <x v="0"/>
    <x v="12"/>
    <n v="10"/>
    <s v="June"/>
    <x v="5"/>
    <s v="10 June 1944"/>
    <x v="0"/>
    <s v="The next day at 1145hrs four FB VI?s from 248 Squadron were on patrol off Ushant when they came across a U-Boat. This was U-821 commanded by Oblt Ulrich Knackfuss from 1 Flottille. Numerous diving attacks were carried out by all four aircraft firing both 20mm and machine guns fire. An explosion was observed from the conning tower and a number of men were seen to jump overboard. They were able to inflict enough damage to keep it on the surface, thereby allowing a Liberator, ?K? from 206 Squadron, to come along and finish it off. There were a number of survivors from the U-Boat, which were rescued by a launch _x000a_ _x000a_During a follow up patrol by four 248 Squadron FBVI?s the formation came across the launch, which was apparently rescuing survivors from the sunken U-boat. As the formation flew over the launch it opened fire with a machine gun, which hit HR117/J flown by Flt Lt Jeffreys DFC and Fly Off Burden. The Mosquito was hit in the port wing, which caught fire. Jeffreys headed towards the coast but was unable to maintain control and the Mosquito crashed 50 yards from the coast. There were no survivors. The three remaining Mosquitoes carried out strafing attacks on the launch inflicting some damage. Not far from the scene were two Tsetse, MM425/L (Fly Off Roberts/Wt Off Winsor) and NT225/O (Sqn Ldr Atkinson/Fly Off Upton), which were on an anti-submarine patrol. These came over and attacked the launch as well. Both carried out several attacks and Sqn Ldr Atkinson claimed two hits out of eight rounds fired. Fly Off Roberts claimed five hits out of nine fired. They literally blew the launch to pieces, destroying it. There was one survivor from the launch and one from the U-boat. (Alex Crawford) Hit by flak from R-boat and crashed in sea off Ushant 10.6.44 (Air Britain Serials)"/>
    <x v="0"/>
    <x v="1"/>
    <m/>
    <m/>
    <x v="1"/>
    <m/>
    <m/>
    <n v="6"/>
    <x v="32"/>
    <x v="0"/>
    <n v="1"/>
    <s v="Front-Line"/>
    <x v="52"/>
    <x v="3"/>
    <n v="1"/>
  </r>
  <r>
    <n v="2648"/>
    <s v="DD607"/>
    <x v="2"/>
    <s v="157/8OTU/169"/>
    <x v="0"/>
    <x v="17"/>
    <n v="10"/>
    <s v="June"/>
    <x v="5"/>
    <s v="10/11 June 1944"/>
    <x v="1"/>
    <s v="&quot;169 Sqdn - Mosquito DZ608 - 10-6-1944&quot; Dived into ground at Gayton, Norfolk. Pilot lost control while flying instruments in cloud. Pilot baled and survived however the nav/br, F/Sgt Peter Leslie HUMPHRIES, 1395757, was killed and his name is on Panel 2 of Brighton Borough Crematorium, Sussex. This serial is listed by Air Britain, however Bill Chorley has this aircraft in his Vol.5, (1944), page 270, 10/11-6-1944, FTR from a trip to Berlin and the crew PoW. (F/O I.S.H. MacDONALD - RAAF 402383 and F/O E.B. CHATFIELD - DFC - 136339). Mosquito Crash Log has DZ607 being lost at Gayton. (MH - SEE ENTRY FOR DZ608 - CAN BOTH HAVE DIVED INTO GROUND IN GAYTON NORFOLK? SEEMS UNLIKELY DZ607 AND DZ608 BOTH B.IVs, latter with bulged bomb bay. DD607 is NF.II) &quot;Serial Range DZ575 - DZ618. 44 Mosquito B.Mk1V Series 11. Powered by Merlin 21/23 engines. Part of a batch of 250 (except for four conv.to PR.Mk.V111 and for conv.to NF.XV) delivered by De Havilland. Airborne 2326 10Jun44 from Gransden Lodge. Cause of loss and crash- site not established. F/O I.S.H.MacDonald RAAF PoW F/O E.B.Chatfield DFC Inj F/O E.B.Chatfield was confined to Hospital due injuries. No PoW No. F/O I.S.H.MacDonald interned in Camp L3, PoW No.6079. &quot; (www.lostbombers.co.uk) Abandoned after control lost in cloud Gayton Norfolk 10.6.44 (Air Britain Serials)           10.06.1944  Training169 to  from Great Massingham crashed on cros country flight. near Gayton, 6miles E King´s Lynn, Norfolk  1600 (BCL). F/S P/L Humphries +, F/S FR Melling ok, Melling baled out, Humphries cremated at Brighton Woodvale  Borough Cem"/>
    <x v="2"/>
    <x v="2"/>
    <s v="Lost control in cloud"/>
    <m/>
    <x v="2"/>
    <m/>
    <m/>
    <n v="6"/>
    <x v="32"/>
    <x v="0"/>
    <n v="1"/>
    <s v="Front-Line"/>
    <x v="65"/>
    <x v="0"/>
    <n v="3"/>
  </r>
  <r>
    <n v="1653"/>
    <s v="DZ608"/>
    <x v="4"/>
    <s v="692 or 169 ?"/>
    <x v="0"/>
    <x v="8"/>
    <n v="10"/>
    <s v="June"/>
    <x v="5"/>
    <s v="10/11 June 1944"/>
    <x v="1"/>
    <s v="&quot;169 Sqdn - Mosquito DZ608 - 10-6-1944&quot; Dived into ground at Gayton, Norfolk. Pilot lost control while flying instruments in cloud. Pilot baled and survived however the nav/br, F/Sgt Peter Leslie HUMPHRIES, 1395757, was killed and his name is on Panel 2 of Brighton Borough Crematorium, Sussex. This serial is listed by Air Britain, however Bill Chorley has this aircraft in his Vol.5, (1944), page 270, 10/11-6-1944, FTR from a trip to Berlin and the crew PoW. (F/O I.S.H. MacDONALD - RAAF O1057 and F/O E.B. CHATFIELD - DFC - 136339). Mosquito Crash Log has DZ607 being lost at Gayton. (MH - SEE ENTRY FOR DZ608 - CAN BOTH HAVE DIVED INTO GROUND IN GAYTON NORFOLK? SEEMS UNLIKELY DZ607 AND DZ608 BOTH B.IVs, latter with bulged bomb bay. DD607 is NF.II) MH - Likely to have been Josef Nabrich 3./NJG 1 - fired on a Mosquito near Osnabrueck, which exploded ejecting crew who were taken PoW. Nabrich has one Mosquito claim on this night, another the following night (see DZ609) Serial Range DZ575 - DZ618. 44 Mosquito B.Mk1V Series 11. Powered by Merlin 21/23 engines. Part of a batch of 250 (except for four conv.to PR.Mk.V111 and for conv.to NF.XV) delivered by De Havilland. Airborne 2326 10Jun44 from Gransden Lodge. Cause of loss and crash- site not established. F/O I.S.H.MacDonald RAAF PoW F/O E.B.Chatfield DFC Inj F/O E.B.Chatfield was confined to Hospital due injuries. No PoW No. F/O I.S.H.MacDonald interned in Camp L3, PoW No.6079. &quot; (Chorley via Lost Bombers) FTR Berlin (dived into ground near Gayton) (Air Britain Serials)         11.06.1944 2326 692 to Berlin from Gransden Lodge . Lost without trace   (BCL). F/O ISH MacDonald RAAF pow, F/O EB Chatfield pow, Claim in Tony Woods: 11.06.44 Oblt. Josef Nabrich 3./NJG 1 Mosquito  HQ-5: 7.500 m. [N. Münster] 00.55 Film C. 2027/II Anerk: Nr.99"/>
    <x v="0"/>
    <x v="27"/>
    <s v="3./NJG 1"/>
    <s v="NJG 1"/>
    <x v="0"/>
    <s v="Nabrich"/>
    <m/>
    <n v="6"/>
    <x v="32"/>
    <x v="0"/>
    <n v="1"/>
    <s v="Front-Line"/>
    <x v="66"/>
    <x v="0"/>
    <n v="1"/>
  </r>
  <r>
    <n v="6794"/>
    <s v="HR153"/>
    <x v="12"/>
    <n v="464"/>
    <x v="0"/>
    <x v="16"/>
    <n v="10"/>
    <s v="June"/>
    <x v="5"/>
    <s v="10/11 June 1944"/>
    <x v="1"/>
    <s v="Served with 464 Sqn, under RAF control 9/43 to 6/6/44. Lost on T/O&amp; dive in River Thames. Capt Wakeman USAAF &amp; F/O Holmes. (Brian Fillery's website) 10/11 June 1944, crew OK (FCWDv4) Dived into Thames after takeoff from Gravesend 10.6.44 (Air Britain Serials) 11.06.44 464 Sqn. HR153 Aircraft dived into River Thames off Gravesend after take-off. (Mosquito Crash Log)"/>
    <x v="2"/>
    <x v="3"/>
    <s v="Crashed on takeoff"/>
    <m/>
    <x v="2"/>
    <m/>
    <m/>
    <n v="6"/>
    <x v="32"/>
    <x v="0"/>
    <n v="1"/>
    <s v="Front-Line"/>
    <x v="46"/>
    <x v="3"/>
    <n v="1"/>
  </r>
  <r>
    <n v="7699"/>
    <s v="MM125"/>
    <x v="20"/>
    <n v="571"/>
    <x v="0"/>
    <x v="8"/>
    <n v="10"/>
    <s v="June"/>
    <x v="5"/>
    <s v="10/11 June 1944"/>
    <x v="1"/>
    <s v="11.06.1944 2335 571 to Berlin from Oakington crashed. in Kamperduin area, 13km S Bergen (BCL). F/L J Downey DFM +, P/O RA Wellington pow, Downey buried in Bergen General Cem 11.06.44 Hptm. Ernst-Wilhelm Modrow 1./NJG 1 Mosquito  8 km. südl. Alkmaar: 6.000 m. 02.50 Film C. 2027/II Anerk: Nr.12 Alkmaar is S Bergen (MH) 8K-M, &quot;Serial Range MM112 - MM156. 45 Mosquito B.MkXV1. Powered by Merlin 72/73 engines. Part of a batch of 152 delivered by De Havilland between 24Nov43 and 4Dec44. MM170 was not delivered. MM125 was the first No.571 Sqdn loss since its formation at Downham Market 7Apr44. Airborne 2335 10Jun44 from Oakington. Cause of loss not established. Crashed in the Kampduin area (Noord-Holland), 13 km S of bergen, where F/L Downey, son of Capt William Joseph Downey, is buried in the town's General Cemetery. He gained his DFM flying Hampdens with No.83 Sqdn, details being promulgated 23Sep41. F/L J.Downey DFM KIA P/O R.A.Wellington PoW P/O R.A.Wellington was interned in Camp L3, PoW No.6313. &quot; (Lost Bombers website) at Kahn near Kalmpduin 0248 (http://www.footnote.com/image/38655655/mosquitoes%7CMosquito/) Same site also gives crash location as 6 km south-west Bergen a.Z., KE8836 Missing (Berlin) 11.6.44 (Air Britain Serials)  Bergen (Klampduin bij ’t Woud) http://docs.google.com/viewer?a=v&amp;q=cache:c6lSLEcwr9AJ:www.defensie.nl/_system/handlers/generaldownloadHandler.ashx%3Ffilename%3D/media/Inventaris%2520Delachaux_tcm46-170845.pdf+42-30606+423rd+bomb+squadron&amp;hl=en&amp;gl=ca&amp;pid=bl&amp;srcid=ADGEESgujm028axC-3_Jk7yYv8SPbkFzhs8hbl9AkI4tFiSoCOuoy7cIKti34EPzxrXGQnNaOBMjZTGfIVKcdPfKM3Bz-QYymLWXrjMmdE149z1VEl0OUtLO1UeikQJSDOIs6YZ-Af78&amp;sig=AHIEtbTQMYCrVYd0uajRx4TQDoXwRmj6rw"/>
    <x v="0"/>
    <x v="27"/>
    <s v="1./NJG 1"/>
    <s v="NJG 1"/>
    <x v="0"/>
    <s v="Modrow"/>
    <m/>
    <n v="6"/>
    <x v="32"/>
    <x v="0"/>
    <n v="1"/>
    <s v="Front-Line"/>
    <x v="90"/>
    <x v="0"/>
    <n v="1"/>
  </r>
  <r>
    <n v="4691"/>
    <s v="KB163"/>
    <x v="13"/>
    <s v="36 OTU"/>
    <x v="2"/>
    <x v="7"/>
    <n v="10"/>
    <s v="June"/>
    <x v="5"/>
    <d v="1944-06-10T00:00:00"/>
    <x v="2"/>
    <s v="While flying with 36 (RAF) OTU at Greenwood, this aircraft as lost at sea on a cross country exercise. The aircraft was destroyed. J26136 F/O John Nelson McDowell (RCAF) – OM, Toronto, ON) 1603956 Sgt Ronald Allen Fuller (RAFVR) – OM (unk)(http://www.deepvision.ca/sites/default/files/downloads/lost_bay_of_fundy.pdf) RCAF Accident Greenwood NS .45 (Air Britain Serials)"/>
    <x v="2"/>
    <x v="2"/>
    <s v="Not Stated"/>
    <m/>
    <x v="2"/>
    <m/>
    <m/>
    <m/>
    <x v="32"/>
    <x v="1"/>
    <n v="1"/>
    <s v="Support Unit"/>
    <x v="41"/>
    <x v="1"/>
    <n v="1"/>
  </r>
  <r>
    <n v="831"/>
    <s v="HJ916"/>
    <x v="2"/>
    <s v="456/8OTU/141/239/1692 Flt"/>
    <x v="0"/>
    <x v="7"/>
    <n v="11"/>
    <s v="June"/>
    <x v="5"/>
    <s v="11 June 1944"/>
    <x v="0"/>
    <s v="11.06.1944 Training 141 Broke up in flight , throwing clear the pilot before crash. on Suffolk-Cambridgeshire border, some 2miles S Chippenham and 2miles N Newmarket (BCL). F/L PA Riddoch inj, F/O CS Ronayne +, Ronayne rest in Little Massingham St.Andrews Churchyard Accident report shows aircraft broke up in air 2m S of Chippenham Cambs. 11.6.44 while with 141 Squadron movement records show later units but no final SOC (Air Britain Serials) 11.06.44 141 Sqn. HJ916 Aircraft crashed two miles south of Chippenham, Sussex due to obscure reasons, possibly structural failure of port wing. (Mosquito Crash Log)"/>
    <x v="2"/>
    <x v="2"/>
    <s v="Broke up"/>
    <m/>
    <x v="2"/>
    <m/>
    <m/>
    <n v="6"/>
    <x v="32"/>
    <x v="0"/>
    <n v="1"/>
    <s v="Support Unit"/>
    <x v="93"/>
    <x v="2"/>
    <n v="5"/>
  </r>
  <r>
    <n v="2724"/>
    <s v="HK252"/>
    <x v="2"/>
    <n v="125"/>
    <x v="0"/>
    <x v="2"/>
    <n v="11"/>
    <s v="June"/>
    <x v="5"/>
    <s v="11 June 1944"/>
    <x v="0"/>
    <s v="On February 11, 1944, while being flown by L.W.G. &quot;Bill&quot; Gill, pilot failed to see a target-towing aircraft in the circuit and collided with the towing cable, chopping off about half of the starboard outer wing. The aircraft landed safely, a new wingtip was spliced on, and HK252 was back in the air 48 hours later. (Account by Gill in Flypast magazine, February 2008). U/c collapsed on landing Hurn 11.6.44 (Air Britain Serials)"/>
    <x v="2"/>
    <x v="3"/>
    <s v="Hit Cable"/>
    <m/>
    <x v="2"/>
    <m/>
    <m/>
    <n v="6"/>
    <x v="32"/>
    <x v="0"/>
    <n v="1"/>
    <s v="Front-Line"/>
    <x v="74"/>
    <x v="2"/>
    <n v="1"/>
  </r>
  <r>
    <n v="3484"/>
    <s v="HR133"/>
    <x v="12"/>
    <n v="333"/>
    <x v="0"/>
    <x v="12"/>
    <n v="11"/>
    <s v="June"/>
    <x v="5"/>
    <s v="11 June 1944"/>
    <x v="0"/>
    <s v="Ltn. Hans Engebrigtsen w &amp; Ltn. Odd Gjestrum Jonassen (+) Fla/s off Orkneys Aircraft 3-N of 333 Sqn. Wick. Spitfire (http://www.luftwaffe.no/Table2.htm) The draft entry for Coastal Losses Vol 3 is: On a transit flight between Wick and Sumburgh the Mosquito was attacked by Spitfires and shot down into Auskerry Sound, near Stronsay, Orkney. The crew were thrown clear by the impact and Lt. Engebrigtsen grabbed the injured navigator but could not keep him afloat and was forced to let him go under (According to the Death Certificate he was &quot;found dead on Stronsay Isle on 18/6/44&quot; and cause of death says `Exposure` - RAF Commands Forum). Eventually the pilot was rescued by an air sea rescue launch. (Ross McNeil) Attacked by Spitfires BL718 &amp; BM423 of 118 Squadron - the pilot of the former was cleared at a Court of Inquiry of all blame, though these aircraft were up in the evening and the Mosquito may have been lost in the morning. (http://www.rafcommands.com/dcforum/DCForumID6/7514.html) I know this Mosquito was talked about on the old forum but some new information has come to light thanks to Dave getting the 1180. It names the pilot who shot the mosquito down as W/O Stewart. This a/c was from 333 Sqn, Leuchars and was flying to Sumburgh when it was intercepted as an unidentified a/c west of Brough Head by two 118 Sqn Spitfire Vbs flying a camera gun exercise from Skeabrae (W/O Stewart and F/S Miller) at 11:30 on 11.6.44. They fired on the MOsquito and followed it to Mull Head. The a/c crashed in Auskerry Sound, close to Stronsay at 11:48, killing one of the two crew. W/O Stewart was charged with an offence (don't know exactly what) but was found Not Guilty at court martial on 17.8.44 We are in contact with a man on Stronsay who saw the Mosquito crash ! He was on his way to church and it went right over his head and into the sea off the south end of Stronsay.His sister had nightmares about it for a long time afterwards. He saw the rescue boat come out from Shapinsay. The body of Ltn. Odd Gjestrum Jonassen washed ashore on the Isle of Huip, to the north of Stronsay a week later. (http://www.rafcommands.com/forum/showthread.php?t=4661) Damaged by friendly fighter and ditched off Stronsay Orkneys 11.6.44 (Air Britain Serials) 11.06.44 333 Sqn. HR133 Aircraft ditched in sea off Stronsay, Orkney after losing engine having been damaged after friendly fighter fired at it. Pilot rescued but navigator missing.(Mosquito Crash Log)_x000a_It would appear as 13965694 Flt Sgt Bodden with 118 Sqn he shot down a 333 Sqn Mossie on 11 Jun 44. Then as a WO, he was shot down by a USAAF aircraft in Typhoon MN917 on 24 Mar 45. He was commissioned 6 May 45 as 197812 Fg Off Bodden only to be killed in an accident at Moerbrugge on 5 Apr 46 in Spitfire MV316 of 1 Aircraft Repair Unit. (Chris Goss, http://forum.12oclockhigh.net/showthread.php?t=33845)_x000a__x000a_RAF Skeabrae ORB: June 11th 1944, “Flying Accident: Two Spitfires VB of No.118 Squadron, stationed at Skeabrae, (W/O Stewart and F/Sgt Miller) whilst on Camera Gun practise N.W. of Base saw unidentified aircraft W of Brough Head (LY.7850) which was fired at and followed until reaching Mull Head (LZ.0478) Times up and Down:-_x000a_W/O Stewart 1017 – 1136 hours_x000a_F/Sgt Miller 1017 – 1137 hours_x000a_Rounds Fired:-_x000a_W/O Stewart 600 x .303 116 x 20mm_x000a_F/Sgt Miller 160 x .303 - -_x000a_Later it was reported that a Mosquito whilst flying N.N.E. on passage to Sumburgh (LU.9630) crash landed at 11.48 in Auskerry Sound (LZ.2040). One of crew saved and taken to Kirkwall Military Hospital.”_x000a__x000a_June 12th 1944, “Court of Enquiry: A Court of Enquiry was detailed as under assembled at 14.00 hours to investigate, allocate responsibility, and make recommendations if any, regarding a flying accident involving Spitfire BL.718 and Spitfire BM.423, both of Skeabrae, and a Mosquito from Leuchars. The evidence was taken on oath.”_x000a_President – W/Cdr G.H. Schofield, Headquarters, A.D.G.B._x000a_Members – S/Ldr E. Cassidy, D.F.C. Headquarters, No.13 Group_x000a_S/Ldr A.W.G. Andrews, No.519 Squadron.”_x000a_(http://forum.12oclockhigh.net/showthread.php?t=33871)"/>
    <x v="0"/>
    <x v="14"/>
    <s v="Spitfire"/>
    <m/>
    <x v="4"/>
    <m/>
    <m/>
    <n v="6"/>
    <x v="32"/>
    <x v="0"/>
    <n v="1"/>
    <s v="Front-Line"/>
    <x v="28"/>
    <x v="3"/>
    <n v="1"/>
  </r>
  <r>
    <n v="716"/>
    <s v="DZ609"/>
    <x v="4"/>
    <s v="692/139"/>
    <x v="0"/>
    <x v="8"/>
    <n v="11"/>
    <s v="June"/>
    <x v="5"/>
    <s v="11/12 June 1944"/>
    <x v="1"/>
    <s v="12.06.194 2325 139 to Berlin from Upwood . Lost without trace (BCL). F/L CA Armstrong DFM MID RNZAF +, F/O GL Woolven +, Woolven lies in 1939-45 War Cem Berlin Claim in Tony Woods: 12.06.44 Oblt. Josef Nabrich 3./NJG 1 Mosquito  EC-2: Salzwedel: 7.500 m. 01.13 Film C. 2027/II Anerk: Nr.111 &quot;Serial Range DZ575 - DZ618. 44 Mosquito B.Mk.1V Series 11. Powered by Merlin 21/23 engines. part of a batch of 250 (except for four conv.to PR.MkV111 and four conv.to NF.XV) delivered by De Havilland DZ609 was one of two 139 Sqdn Mosquitoes lost on this operation. See: LR505. Airborne 2325 11Jun44 from Upwood. Cause of loss and crash-site not established. F/L Armstrong who had gained his DFM with 40 Sqdn, published 15May42, is commemorated on Panel 262 of the Runnymede Memorial; F/O Woolven is buried in the Berlin 1939-45 War cemetery. F/L C.A.Armstrong DFM MiD RNZAF KIA F/O G.L.Woolven KIA &quot; (Lost Bombers) Missing (Berlin) 12.6.44 (Air Britain Serials) (1) Oblt. Jozef Nabrich was killed in his car by allied strafing at Münster-Handorf on December 16th 1944. At the time of his death he had 17 confirmed abschüsse - four further unconfirmed night victories._x000a__x000a_(2) Fw. Fritz Habicht was severely injured on the 3/4th February 1945 when his He219 was shot down by return fire from a Lancaster over Roermond._x000a__x000a_(http://www.aircrewremembered.com/raf1944/6/armstrongcharles.html)"/>
    <x v="0"/>
    <x v="27"/>
    <s v="3./NJG 1"/>
    <s v="NJG 1"/>
    <x v="0"/>
    <s v="Nabrich"/>
    <m/>
    <n v="6"/>
    <x v="32"/>
    <x v="0"/>
    <n v="1"/>
    <s v="Front-Line"/>
    <x v="15"/>
    <x v="0"/>
    <n v="2"/>
  </r>
  <r>
    <n v="2991"/>
    <s v="LR332"/>
    <x v="12"/>
    <s v="21/464/487"/>
    <x v="0"/>
    <x v="16"/>
    <n v="11"/>
    <s v="June"/>
    <x v="5"/>
    <s v="11/12 June 1944"/>
    <x v="1"/>
    <s v="Served with 464 Sqn, under RAF control 10/43. (Brian Fillery's website) 11/12 June 1944 (FCWDv4) Apparenly lost to a night fighter over Normandy - noted as being around in force this night, coded F, F/O G. Whincop evaded, P/O T.L.W. Mullinder POW, ftr from Argentan/Domfront, time 0300 (2nd TAF). Another member of No. 487 Squadron, Flying Officer Whincop, had a narrow escape when the Gestapo came to search the farmhouse where he was sheltering after being shot down behind the enemy lines. However, he was not discovered and soon rejoined the Allied forces as the tide of battle flowed over the area. (http://www.nzetc.org/tm/scholarly/tei-WH2-2RAF-c10.html) Missing from night Intruder mission 12.6.44 (Air Britain Serials)"/>
    <x v="0"/>
    <x v="16"/>
    <m/>
    <m/>
    <x v="0"/>
    <s v="unk"/>
    <m/>
    <n v="6"/>
    <x v="32"/>
    <x v="0"/>
    <n v="1"/>
    <s v="Front-Line"/>
    <x v="47"/>
    <x v="0"/>
    <n v="3"/>
  </r>
  <r>
    <n v="2118"/>
    <s v="LR505"/>
    <x v="11"/>
    <s v="Hdlg Sqn/1409 Flt/139"/>
    <x v="0"/>
    <x v="8"/>
    <n v="11"/>
    <s v="June"/>
    <x v="5"/>
    <s v="11/12 June 1944"/>
    <x v="1"/>
    <s v="12.06.1944 2330 bombing139 to Berlin from Upwood bombed 0128 from 25000ft, immdiately hit by FLAK, crash landed. near Bollerup, Ystad Sweden 0330 (BCL). F/O JR Cassels DFC int, F/O AJA Woollard DFM int, crew safe and returned to UK. LR505 was one of two No.139 Sqdn Mosquitoes lost on this operation. See: DZ609. Airborne 2330 11Jun44 from Upwood. Bombed at 0128 from 28,000 feet. The aircraft was immediately coned by searchlights and was subjected to intense and accurate Flak. Their target, the NE district of Berlin was well and truly marked by 'Nan'. Just after the bomb fell away LR505 was hit by shrapnel in the port engine. Subsequently, crash-landed 0330 near Hollerup, Sweden where the crew were interned. F/O J.R.Cassels DFC Int. F/O A.J.A.Woollard DFM Int F/O Woollard had escaped a very serious crash in which his Skipper had been killed 11May44. See: KB161. &quot; XD-N (www.lostbombers.co.uk) Squadron Leader Jock Cassels, who has died aged 86, completed 119 operations as a bomber pilot over Occupied Europe, including 27 against Berlin – on his 13th visit to the &quot;Big City&quot;, his Mosquito was so badly damaged that he was forced to head for Sweden, where he crash-landed. _x000a__x000a__x000a_ _x000a__x000a__x000a_Cassels had already completed a full tour of operations with the main bomber force in November 1943 when he joined No 139 Pathfinder Squadron as part of the Light Night Striking Force. The squadron was equipped with Canadian-built Mosquito bombers, modified to carry an accurate radar device used to mark targets. _x000a_It also carried out &quot;siren tours&quot;, which ranged over the Reich dropping 500lb bombs on each of three or four targets. When the force appeared over a town the sirens were sounded – hence the name. _x000a_Although the bombing did little damage, man-hours were lost in factories; townspeople were left sleepless; and the ground defences were kept on the alert. _x000a_Flying at high level, the Mosquito was relatively immune from anti-aircraft fire. But on the night of May 6/7 1944 the windscreen of Cassels's aircraft was hit by flak over Ludwigshafen. The shrapnel passed through the cockpit and exited through a side panel without injuring him or his navigator. _x000a_On June 11 he was attacking Berlin when his aircraft was again hit by flak. One engine was disabled, so that there was no chance of the aircraft returning to base. But he reached Sweden, where he was met by desultory anti-aircraft fire before making a wheels-up landing in a ploughed field, near Bollerup. The aircraft was badly damaged, but he and his navigator survived with a few bruises. _x000a_The next day Cassels's parents received a telegram from the Air Ministry informing them that he was missing in action, but they had already had a phone call from a BOAC pilot who had just flown from Stockholm to Britain delivering ball bearings; he told them that their son was fit and well, but had been interned. _x000a_Cassels remained at Fallun for three months' &quot;holiday&quot; until he was exchanged with German PoWs and returned to Britain. Following his debriefing at the Air Ministry he returned to No 139 and remained on operations with them until the end of hostilities, flying his last wartime operation on April 25 1945, when he attacked the Kiel Canal. Few bomber pilots had flown such a long period of sustained operations. _x000a_Cassels was awarded a Bar to the DFC he had received earlier. His citation stated that he had &quot;proved himself a most skilful and courageous pilot. His outstanding ability to make quick decisions in the most arduous circumstances, together with his tenacity of purpose and eager enthusiasm have set an example to all pilots.&quot; (http://www.ww2talk.com/forum/news-articles/18005-squadron-leader-jock-cassels-rip.html#post179541) Missing (Berlin) 12.6.44 (Air Britain Serials)"/>
    <x v="1"/>
    <x v="1"/>
    <m/>
    <m/>
    <x v="1"/>
    <m/>
    <m/>
    <n v="6"/>
    <x v="32"/>
    <x v="0"/>
    <n v="1"/>
    <s v="Front-Line"/>
    <x v="15"/>
    <x v="0"/>
    <n v="3"/>
  </r>
  <r>
    <n v="6795"/>
    <s v="NS893"/>
    <x v="12"/>
    <n v="464"/>
    <x v="0"/>
    <x v="16"/>
    <n v="11"/>
    <s v="June"/>
    <x v="5"/>
    <s v="11/12 June 1944"/>
    <x v="1"/>
    <s v="Served with 464 Sqn, under RAF control 5/44 to 11/6/44 Coded SB-C. w/o Crash landing Tangmere. (Brian Fillery's website) Coded SB-J, bomb fell off on approach, crashlanded Tangmere at 0400, F/L S.T. Sharpe and A. Mercer both injured. (2nd TAF). Bomb dropped off wing on approach on return from intruder swung and crashed Tangmere 11.6.44 (Air Britain Serials) 11.06.44 464 Sqn. NS893 Pilot was returning on one engine when on approach to Tangmere aerodrome wing bomb fell off and control was lost. Crew injured. (Mosquito Crash Log)"/>
    <x v="2"/>
    <x v="7"/>
    <s v="Bomb exploded"/>
    <m/>
    <x v="2"/>
    <m/>
    <m/>
    <n v="6"/>
    <x v="32"/>
    <x v="0"/>
    <n v="1"/>
    <s v="Front-Line"/>
    <x v="46"/>
    <x v="0"/>
    <n v="1"/>
  </r>
  <r>
    <n v="3492"/>
    <s v="HK288"/>
    <x v="2"/>
    <n v="25"/>
    <x v="0"/>
    <x v="5"/>
    <n v="12"/>
    <s v="June"/>
    <x v="5"/>
    <s v="12/13 June 1944"/>
    <x v="1"/>
    <s v="HK228 13.06.1944 Night intruder 25 to Deelan (Deelen) from Coltishall crashed. near Eupen (FCL). F/L ASH Baillie +, F/O JM Simpson +, cv at Marshalls(Cambridge), delivered as NF 10.02.43-14.07.43. Both buried in Brummen General Cemetery In Theo Boiten's book &quot;Nachtjagd&quot;.maj. Wilhelm Herget final night victory was a Mosquito In night 14/15 June 1944. There is no other details, only that happen on 14/15 June 1944,Judging from base of I/NJG 4 are in Florennes,I guest it would be in Northern France,Belgium Or Southern Germany. (&quot;Bima GJ&quot; on German Night Fighter War Board) It seems strange that this aircraft crashed near Eupen (in Belgium) whereas the crewmembers are buried in Brummen, which is a small town not far from the target Deelen (Netherlands). The answer is simple: Mosquito HK288 crashed near EMPE, a small hamlet north of Brummen. I don´t know what brought this Mosquito down, but it was certainly not Herget. (Marcel Hogenhuis, same board) 12/13 June 1944 (FCWDv4) Missing 13.6.44 (Air Britain Serials)"/>
    <x v="3"/>
    <x v="4"/>
    <m/>
    <m/>
    <x v="3"/>
    <m/>
    <m/>
    <n v="6"/>
    <x v="32"/>
    <x v="0"/>
    <n v="1"/>
    <s v="Front-Line"/>
    <x v="14"/>
    <x v="2"/>
    <n v="1"/>
  </r>
  <r>
    <n v="3880"/>
    <s v="HK459"/>
    <x v="17"/>
    <n v="410"/>
    <x v="0"/>
    <x v="2"/>
    <n v="12"/>
    <s v="June"/>
    <x v="5"/>
    <s v="12/13 June 1944"/>
    <x v="1"/>
    <s v="13.06.1944 Defensive Patrol 410 from Hunsdon crash landed on beachhead after sucessful combat against He177. unknown beachhead (FCL). P/O LJ Kearney ok, F/O NW Bradford ok, no further info. Eight-five minutes later P/O L.J. Kearney and F/O N.W. Bradford, who already had one victory to their credit, made it two by shooting down an He.177 in flames north-east of Le Havre. Their first burst missed the Heinkel, which was seen to be carrying some object slung out-board of each engine; but the second burst struck home. The starboard engine and wing root began to burn, and a large panel blew off. As the Mosquito orbitted, watching the bomber go down steeply in flames, one member of the crew was noticed to bale out. When the Heinkel crashed the terrific explosion illuminated and shook the night fighter 6,000 feet above. Kearney nosed down to take a photograph of the fiercely burning wreckage. At that moment the Mosquito's engine began to cut up. First, one ran rough, streaming sparks; then the other started to heat up and the first one again caught fire. The propeller was feathered and the flames died out but, unable to maintain height, Kearny asked if he could put down on one of the advanced landing grounds on the beachhead. It was necessary to fire Very lights so the night fighter could see where the strip was and in turn be located by the ground control. The first attempt at a crash-landing overshot and, after skimming under a balloon barrage that was flying at one end of the strip, Kearney and Bradford tried again. The Mosquito hit the ground, wheels up, and skidded to the end of the runway where it struck a truck, killing a man who was in it. The wreckage finally came to a stop in a field, a complete washout, but neither of the crew was injured. (http://www.rcaf.com/410squadron/410eng1.htm) Crashed in Normandy on patrol 13.6.44 (Air Britain Serials)"/>
    <x v="0"/>
    <x v="22"/>
    <m/>
    <m/>
    <x v="4"/>
    <m/>
    <m/>
    <n v="6"/>
    <x v="32"/>
    <x v="0"/>
    <n v="1"/>
    <s v="Front-Line"/>
    <x v="19"/>
    <x v="2"/>
    <n v="1"/>
  </r>
  <r>
    <n v="3574"/>
    <s v="HR143"/>
    <x v="12"/>
    <n v="305"/>
    <x v="0"/>
    <x v="16"/>
    <n v="12"/>
    <s v="June"/>
    <x v="5"/>
    <s v="12/13 June 1944"/>
    <x v="1"/>
    <s v="13 June D.H. Mosquito no. HR143. Probably shot down during operations over Normandy. The crash site was never found. F/O J. Bilau and F/Lt J. Kocon lost. 12/13 June 1944 (FCWDv4) Coded Z, shot down by flak (2nd TAF). Missing from night Intruder over Normandy 13.6.44 (Air Britain Serials)"/>
    <x v="0"/>
    <x v="1"/>
    <m/>
    <m/>
    <x v="1"/>
    <m/>
    <m/>
    <n v="6"/>
    <x v="32"/>
    <x v="0"/>
    <n v="1"/>
    <s v="Front-Line"/>
    <x v="60"/>
    <x v="3"/>
    <n v="1"/>
  </r>
  <r>
    <n v="1050"/>
    <s v="NS535"/>
    <x v="18"/>
    <s v="USAAF"/>
    <x v="0"/>
    <x v="4"/>
    <n v="13"/>
    <s v="June"/>
    <x v="5"/>
    <d v="1944-06-13T00:00:00"/>
    <x v="0"/>
    <s v="440613 KAELLNER, OTTO E MOSQUITO NS-535 NORTH PICKENHAM, UK 802 (Thomas Ensminger)"/>
    <x v="2"/>
    <x v="2"/>
    <s v="Not Stated"/>
    <m/>
    <x v="2"/>
    <m/>
    <m/>
    <n v="6"/>
    <x v="32"/>
    <x v="0"/>
    <n v="1"/>
    <s v="Front-Line"/>
    <x v="33"/>
    <x v="0"/>
    <n v="1"/>
  </r>
  <r>
    <n v="3692"/>
    <s v="NS892"/>
    <x v="12"/>
    <n v="605"/>
    <x v="0"/>
    <x v="5"/>
    <n v="13"/>
    <s v="June"/>
    <x v="5"/>
    <s v="13 June 1944"/>
    <x v="0"/>
    <s v="UP-Z was being readied for a sortie when its payload of one 500lb and eight 20lb bombs went off, killing three armourers - AC1 P. Foster, AC1 L. Leyburn and LAC R. Townley. The cause was never discovered. Blew up while loading bombs Manston 13.6.44 (Air Britain Serials) 13.06.44 605 Sqn. NS892 During bombing up at Manston aerodrome flames seen from underneath aircraft, causing bombs to explode and kill three airmen as well as destroying aircraft. (Mosquito Crash Log)"/>
    <x v="2"/>
    <x v="7"/>
    <s v="Bomb exploded"/>
    <m/>
    <x v="2"/>
    <m/>
    <m/>
    <n v="6"/>
    <x v="32"/>
    <x v="0"/>
    <n v="1"/>
    <s v="Front-Line"/>
    <x v="22"/>
    <x v="0"/>
    <n v="1"/>
  </r>
  <r>
    <n v="118"/>
    <s v="HJ863"/>
    <x v="10"/>
    <s v="1655MTU/13OTU/1655MTU/305FTU/60OTU"/>
    <x v="0"/>
    <x v="7"/>
    <n v="14"/>
    <s v="June"/>
    <x v="5"/>
    <s v="14 June 1944"/>
    <x v="0"/>
    <s v="Engine cut on overshoot Crashlanded in field High Ercall 14.6.44 DBF (Air Britain Serials) 14.06.44 60 OTU. HJ863 Port engine failed on overshoot at High Ercall aerodrome causing aircraft to stall and crash. (Mosquito Crash Log)"/>
    <x v="2"/>
    <x v="2"/>
    <s v="Engine failure"/>
    <m/>
    <x v="2"/>
    <m/>
    <m/>
    <n v="6"/>
    <x v="32"/>
    <x v="0"/>
    <n v="1"/>
    <s v="Support Unit"/>
    <x v="29"/>
    <x v="2"/>
    <n v="5"/>
  </r>
  <r>
    <n v="553"/>
    <s v="HK138"/>
    <x v="2"/>
    <s v="85/29/406"/>
    <x v="0"/>
    <x v="2"/>
    <n v="14"/>
    <s v="June"/>
    <x v="5"/>
    <s v="14 June 1944"/>
    <x v="0"/>
    <s v="Engine cut bounced on landing Winkleigh 14.6.44 (Air Britain Serials) 14.06.44 406 Sqn. HK138 Aircraft landed heavily on 1 engine at Winkleigh aerodrome.Crewsafe. (Mosquito Crash Log)"/>
    <x v="2"/>
    <x v="3"/>
    <s v="Engine failure"/>
    <m/>
    <x v="2"/>
    <m/>
    <m/>
    <n v="6"/>
    <x v="32"/>
    <x v="0"/>
    <n v="1"/>
    <s v="Front-Line"/>
    <x v="94"/>
    <x v="2"/>
    <n v="3"/>
  </r>
  <r>
    <n v="3259"/>
    <s v="HP878"/>
    <x v="12"/>
    <s v="301FTU/45"/>
    <x v="3"/>
    <x v="16"/>
    <n v="14"/>
    <s v="June"/>
    <x v="5"/>
    <s v="14 June 1944"/>
    <x v="0"/>
    <s v="Engine cut on take-off crashlanded Dalbumgarh 14.6.44 DBR during salvage (Air Britain Serials)"/>
    <x v="2"/>
    <x v="3"/>
    <s v="Engine failure"/>
    <m/>
    <x v="2"/>
    <m/>
    <m/>
    <n v="6"/>
    <x v="32"/>
    <x v="0"/>
    <n v="1"/>
    <s v="Front-Line"/>
    <x v="86"/>
    <x v="3"/>
    <n v="2"/>
  </r>
  <r>
    <n v="2414"/>
    <s v="NS938"/>
    <x v="12"/>
    <n v="21"/>
    <x v="0"/>
    <x v="16"/>
    <n v="14"/>
    <s v="June"/>
    <x v="5"/>
    <s v="14/15 June 1944"/>
    <x v="1"/>
    <s v="14/15 June 1944 (FCWDv4) Shot down over the Caen-Alencon area, F/O I.B. Croll and F/O W. Oxley both killed, time around 0130 (2nd TAF). Missing from night intruder over Normandy 14.6.44 (Air Britain Serials) In Theo Boiten's book &quot;Nachtjagd&quot;.maj. Wilhelm Herget final night victory was a Mosquito In night 14/15 June 1944. There is no other details, only that happen on 14/15 June 1944, MH - Herget was flying a Ju 88 at the time. Both crew remembered on the Runnymede Memorial."/>
    <x v="0"/>
    <x v="21"/>
    <s v="I.NJG 4"/>
    <s v="NJG 4"/>
    <x v="0"/>
    <s v="Herget"/>
    <m/>
    <n v="6"/>
    <x v="32"/>
    <x v="0"/>
    <n v="1"/>
    <s v="Front-Line"/>
    <x v="48"/>
    <x v="0"/>
    <n v="1"/>
  </r>
  <r>
    <n v="3056"/>
    <s v="KB187"/>
    <x v="13"/>
    <s v="USAAF"/>
    <x v="4"/>
    <x v="8"/>
    <n v="15"/>
    <s v="June"/>
    <x v="5"/>
    <d v="1944-06-15T00:00:00"/>
    <x v="0"/>
    <s v="to USAAF as 43-34961 (Air Britain Serials)  440615 F-8 43-34961 36TH STREET AP, FL  (http://www.accident-report.com/world/namerica/US/FL3.html)   440615   F-8  43-34961     Hq ATC Test Unit, Det 37, Miami,FL  AT  GAC  4  Grogan , J.W.  USA  FL  South Hangar, 36 St. Airport, Miami, FL  "/>
    <x v="2"/>
    <x v="2"/>
    <s v="Ground accident"/>
    <m/>
    <x v="2"/>
    <m/>
    <m/>
    <n v="6"/>
    <x v="32"/>
    <x v="0"/>
    <n v="1"/>
    <s v="Support Unit"/>
    <x v="33"/>
    <x v="1"/>
    <n v="1"/>
  </r>
  <r>
    <n v="7142"/>
    <s v="ML975"/>
    <x v="20"/>
    <s v="109/571"/>
    <x v="0"/>
    <x v="8"/>
    <n v="15"/>
    <s v="June"/>
    <x v="5"/>
    <s v="15/16 June 1944"/>
    <x v="1"/>
    <s v="16.06.1944 2338 571 to Gelsenkirchen from Oakington hit by FLAK and crashed, fire broke out, bomb load exploded. between Marbeck and Heiden, 3km SE Borken (BCL). F/O FB Brandwood +, F/O J Miller +, rest in Reichswald Forest War Cem &quot;Serial Range ML956 - ML999. 44 Mosquito B.Mk.XV1. Powered by Merlin 72/73 engines. Part of a batch of 152 delivered by De Havilland 24Nov43 and 4Dec44. MM170 was not delivered, Airborne 2338 15Jun44 from Oakington. Shot down by Flak, crashing between the two small towns of Marbeck and Heiden and some 3 km SE of Borken. A fire broke out on impact and soon afterwards the bomb- load exploded. Both officers are buried in the Reichswald Forest War Cemetery. F/O F.B.Brandwood KIA F/O J.Miller. KIA &quot; (Chorley via Lost Bombers) Missing (Gelsenkirchen) 16.6.44 (Air Britain Serials)"/>
    <x v="0"/>
    <x v="1"/>
    <m/>
    <m/>
    <x v="1"/>
    <m/>
    <m/>
    <n v="6"/>
    <x v="32"/>
    <x v="0"/>
    <n v="1"/>
    <s v="Front-Line"/>
    <x v="90"/>
    <x v="0"/>
    <n v="2"/>
  </r>
  <r>
    <n v="3440"/>
    <s v="MM576"/>
    <x v="17"/>
    <n v="409"/>
    <x v="0"/>
    <x v="2"/>
    <n v="15"/>
    <s v="June"/>
    <x v="5"/>
    <s v="15/16 June 1944"/>
    <x v="1"/>
    <s v="16.06.1944 Beach Night patrol 409 from Hunsdon or detachment West Malling baled out over France. Lost without trace (FCL). F/O AB Sisson pow, F/O DS Nichoson pow, no further info 15/16 June 1944 (FCWDv4) Friendly Fire (Brian on 12 O'Clock High board http://forum.12oclockhigh.net/showthread.php?t=2670&amp;highlight=friendly&amp;page=17) Missing on patrol over Normandy 16.6.44 (Air Britain Serials)  May have come down at Fontane le Dun, 21 km SW of Dieppe at 0300, according to a German list of air crashes at footnote.com."/>
    <x v="0"/>
    <x v="14"/>
    <m/>
    <m/>
    <x v="4"/>
    <m/>
    <m/>
    <n v="6"/>
    <x v="32"/>
    <x v="0"/>
    <n v="1"/>
    <s v="Front-Line"/>
    <x v="95"/>
    <x v="2"/>
    <n v="1"/>
  </r>
  <r>
    <n v="2417"/>
    <s v="KB130"/>
    <x v="13"/>
    <s v="USAAF"/>
    <x v="4"/>
    <x v="7"/>
    <n v="16"/>
    <s v="June"/>
    <x v="5"/>
    <d v="1944-06-16T00:00:00"/>
    <x v="0"/>
    <s v="to USAAF as 43-34932 (Air Britain Serials)_x000a__x000a_Date: 16-JUN-1944 _x000a_Time:  _x000a_Type: _x000a_de Havilland-Canada F-8-DH Mosquito _x000a_Operator: 302th BU USAAF _x000a_Registration: KB130 _x000a_C/n / msn: 43-34932 _x000a_Fatalities: Fatalities: / Occupants: 2 _x000a_Airplane damage: Written off (damaged beyond repair) _x000a_Location: Hunter Field, GA -    United States of America  _x000a_Phase: Landing _x000a_Nature: Military _x000a_Departure airport: Hunter Field, Savannah, GA _x000a_Destination airport: Hunter Field _x000a_Narrative:_x000a_KB130 - BXX - to USAAF as 43-34932 _x000a_Forced landing. _x000a_Crew: _x000a_Joseph E. TAYLOR (pilot) USAAF_x000a__x000a_Sources: _x000a_http://www.aviationarchaeology.com/src/AARmonthly/Jun1944S.htm _x000a_http://www.dehavilland.ukf.net/_DH98%20prodn%20list.txt_x000a__x000a_(http://aviation-safety.net/wikibase/wiki.php?id=104776)"/>
    <x v="2"/>
    <x v="2"/>
    <s v="Forced Landing"/>
    <m/>
    <x v="2"/>
    <m/>
    <m/>
    <n v="6"/>
    <x v="32"/>
    <x v="0"/>
    <n v="1"/>
    <s v="Support Unit"/>
    <x v="33"/>
    <x v="1"/>
    <n v="1"/>
  </r>
  <r>
    <n v="3575"/>
    <s v="NS913"/>
    <x v="12"/>
    <n v="305"/>
    <x v="0"/>
    <x v="16"/>
    <n v="16"/>
    <s v="June"/>
    <x v="5"/>
    <s v="16 June 1944"/>
    <x v="0"/>
    <s v="16-06-44 Ofw. R.Spreckels 7 Aalborg JG11 (A.) Mosquito 11:24 Pl.Qu.15-Ost-N/KA-1/2, 600m Herrick took off on a morning sortie on 16 June with Flying Officer Turski as navigator. It was Herrick's first such operation and he headed for Denmark in company with another Mosquito, captained by Wing Commander Bob Braham. At the Jutland coast they parted, Herrick making for the airfield at Aalborg and Braham for Copenhagen. HERRICK, Sqn Ldr Michael James, 33566, DFC* AM(US) (bbc), RAF - Mosquito Pilot 305 Sqn, RAF - 16 Jun 1944 (Age 23); Denmark. 16.06.1944 Ranger 305 to to Denmark from Lasham shot down by Fw190 of JG1 and crew baled out over sea. Lost without trace (FCL). S/L MJ Herrick DFC RNZAF +, F/O AM Turski +, Herrick washed ashore 04.06.44, Turski buried in Frederikshavn, Denmark _x000a__x000a_The aircraft belonged to PAF (RAF) 305 Sqn Fighter Command and was coded SM-T._x000a_T/o 09:00 West Raynham. OP: Day Ranger to Denmark._x000a__x000a__x000a_Pilot S/Ldr Michael J. Herrick RAF and Navigator F/O Alexander Turski took off together with a Mosquito piloted by W/Cdr “Bob” Braham on a Day Ranger to Denmark. _x000a__x000a_They crossed the Danish west coast at 10:34 hours at low level and split up. Braham continued towards København while Herrick turned north towards Aalborg flying in the clouds at 600 metres. Their approach had been noticed by the Germans and fighters from Aalborg Ost were scrambled._x000a_ _x000a_By accident Herrick was spotted as a shadow in the clouds while flying over a Fw 190 piloted by Leutnant Robert Spreckels of 10./JG 11. Spreckles was based at Aalborg and had been in one of those aircrafts that was scrambled. Herrick appeared to feel fairly safe in the clouds and Spreckles followed him. When Spreckles had closed to about 10 metres he fired a short bust that set the Mosquito on fire. Herrick turned sharply left and by doing so came out of the clouds. Spreckles followed the Mosquito close and saw something drop from the aircraft before it crashed in a wood near Oue west of Hadsund. _x000a__x000a_Local people watching the aircrafts saw a person jump from the Mosquito moments before it crashed.The body of this person was found not far from the burning wreck._x000a__x000a_Alexander Turski was laid to rest in Frederikshavn cemetery on 20/6 1944._x000a__x000a_The author of this home page believes that what Spreckles saw fall from the Mosquito was in fact Herrich bailing out. The level was too low and he fell to his death in Mariager Fjord._x000a_ _x000a_A couple of weeks later the death body of an English flyer was found near Flintevig Hage by some fishermen. It was taken to Ourgaard Mill and placed on the bed of a waggon and placed outside the Mill. _x000a_In the afternoon the body was picked up by the Wehrmacht. _x000a__x000a_Michael Herrick was laid to rest in Frederikshavn cemetery on 6/7 1944._x000a__x000a__x000a_(http://www.flensted.eu.com/1944081.shtml)_x000a__x000a_NS913 SM-W. Shot down by a fighter during &quot;Ranger&quot; operation near Hadesund in Denmark. Lost were F/O Turski and S/Ldr Herrick (pilot, RAF). (http://www.geocities.com/skrzydla1/305/305_losses.html) According to Robert Gretzyngier (co-author of a book about Polish Mosquitoes: http://aj-press.home.pl/ml101.php) the SM-W resulted from a confusion with another Mosquito of similar serial no. (http://www.rafcommands.com/forum/showthread.php?t=3143) Missing from day intruder over Denmark 16.6.44 (Air Britain Serials)"/>
    <x v="0"/>
    <x v="5"/>
    <s v="10./JG 11"/>
    <s v="JG 11"/>
    <x v="0"/>
    <s v="Spreckels"/>
    <m/>
    <n v="6"/>
    <x v="32"/>
    <x v="0"/>
    <n v="1"/>
    <s v="Front-Line"/>
    <x v="60"/>
    <x v="0"/>
    <n v="1"/>
  </r>
  <r>
    <n v="2105"/>
    <s v="DZ300"/>
    <x v="2"/>
    <s v="151/141"/>
    <x v="0"/>
    <x v="5"/>
    <n v="16"/>
    <s v="June"/>
    <x v="5"/>
    <s v="16/17 June 1944"/>
    <x v="1"/>
    <s v="17.06.1944 0001 Serrate Patrol in support of Sterkrade raid 141 Bomber Support from West Raynham hit by enemy fighter, on return reached West Malling airfield, mistaken for enemy fighter, went round again, crashed. West Malling airfield, Kent 0340 (BCL). F/O MJG LaGouge inj, F/O LA Vandenberge inj, ZA-G (sic) 16/17 June 1944 &quot;Serial Range DZ286 - DZ310.25 Mosquito F.Mk.11. Powered by Merlin 21/22 engines. Part of a batch of 70 delivered by De Havilland (Hatfield) delivered between 12Oct44 and 30Dec42. Airborne 0001 16Jun44 from West Raynham on a Serrate Patrol in support of the Sterkrade Main Force operation. Damaged by fire from a night-fighter, the crew succeeded in reaching RAF West Malling, Kent, but as they tried to land they were mistaken for an enemy Intruder and all runway lights were extinguished. While attempting to go round again, the Mosquito crashed and caught fire. The crew escaped with only minor injuries. F/O M.J.G.LaGouge Inj F/O L.A.Vandenberge Inj This crew were to survive another serious incident 21Jul44. See: DZ267 &quot; (Lost Bombers) Hit by return fire from night fighter and crashlanded at West Malling 17.6.44 (Air Britain Serials)"/>
    <x v="1"/>
    <x v="16"/>
    <m/>
    <m/>
    <x v="0"/>
    <s v="unk"/>
    <m/>
    <n v="6"/>
    <x v="32"/>
    <x v="0"/>
    <n v="1"/>
    <s v="Front-Line"/>
    <x v="45"/>
    <x v="0"/>
    <n v="2"/>
  </r>
  <r>
    <n v="505"/>
    <s v="NT142"/>
    <x v="12"/>
    <s v="60OTU/418"/>
    <x v="0"/>
    <x v="5"/>
    <n v="16"/>
    <s v="June"/>
    <x v="5"/>
    <s v="16/17 June 1944"/>
    <x v="1"/>
    <s v="17.06.1944 Interception patrol 418 to anti V1-patrol from Holmsley South Lost at sea. Lost without trace (FCL). W/O GB James RAF +, F/O DW MacFarlane +, no known graves. First night loss following start of anti V1 (Diver) patrol Taken on strength from No.60 OTU, 5 June 1944; missing from operations, 16/17 June 1944 (F/O D.W. MacFarlane killed). (Hugh Halliday) Missing from anti V-1 patrol 17.6.44 (Air Britain Serials)"/>
    <x v="3"/>
    <x v="4"/>
    <m/>
    <m/>
    <x v="3"/>
    <m/>
    <m/>
    <n v="6"/>
    <x v="32"/>
    <x v="0"/>
    <n v="1"/>
    <s v="Front-Line"/>
    <x v="30"/>
    <x v="0"/>
    <n v="2"/>
  </r>
  <r>
    <n v="1144"/>
    <s v="HJ767"/>
    <x v="6"/>
    <s v="605/60OTU"/>
    <x v="0"/>
    <x v="7"/>
    <n v="17"/>
    <s v="June"/>
    <x v="5"/>
    <s v="17 June 1944"/>
    <x v="0"/>
    <s v="Was UP-G on 605 Squadron (Ian Piper: http://www.605squadron.co.uk/Squadron_aircraft.htm) I have been researching a WW11 aircrash near Bunny in Notts.Now confirmed that it was HJ767 from 60 OTU at High Ercall, crew PO Joseph De Roeck and Sgt Finlay Hearn. Published records show it as being lost on 16/17 June 1944 near RAF Newton, cause losing control in cloud.( I have Forms 78 and 1180 for HJ767) This is not true, it had engine trouble and circled the village before trying to land in fields to the west. On crashing both crew were killed and the aircraft burnt out. I have various small pieces of wreckage and am in contact with surviving family of Joseph De Roeck and am waiting for a reply from relatives of Finlay Hearn. I should be grateful for any further info on the crew and on 60 OTU at High Ercall. (http://www.mossie.org/forum/read.php?1,4166) Spun into ground pres. after control lost in cloud nr Newton 17.6.44 (Air Britain Serials) 17.06.44 60 OTU. HJ767 Pilot lost control in cloud at night, spun in and burnt out near RAF Newton aerodrome. (Mosquito Crash Log)   Alternate explanation is: BOAC G-AGKO, probably mistaken in Mosquito/ Bowman as HJ667 (MH)   AIR29/684 has the following:_x000a_17th _x000a_Aircraft Accident_x000a_F/L de Roeck (P) &amp; Sgt Hearn (Nav) of 22 Course were killed when Mosquito VI H.J.767 crashed in the vicinity of Nottingham whilst engaged on night flying training._x000a__x000a_15th May_x000a_22 Course (8 wks Intruder ex Canada) arrived and were crewed up as follows:_x000a_F/O de Roeck J.H. - 7PRC, Sgt Hearn F.W. - 7PRC_x000a__x000a_Both appear in the No.22 Course Pilot and Navigator group photo._x000a__x000a_(http://www.rafcommands.com/forum/showthread.php?9209-Mosquito-Crash-Nottinghamshire)"/>
    <x v="2"/>
    <x v="2"/>
    <s v="Engine failure"/>
    <m/>
    <x v="2"/>
    <m/>
    <m/>
    <n v="6"/>
    <x v="32"/>
    <x v="0"/>
    <n v="1"/>
    <s v="Support Unit"/>
    <x v="29"/>
    <x v="0"/>
    <n v="2"/>
  </r>
  <r>
    <n v="1105"/>
    <s v="MM310"/>
    <x v="18"/>
    <s v="USAAF"/>
    <x v="0"/>
    <x v="4"/>
    <n v="17"/>
    <s v="June"/>
    <x v="5"/>
    <s v="17 June 1944"/>
    <x v="2"/>
    <s v="BAD2, 8th Air Force. Pilot Himes, Charles W. Crashed Belly Landing at Warton/Sta 582. Category 5 damage, 17 June 1944. (http://www.aviationarchaeology.com)16240 440617 HIMES, CHARLES W MOSQUITO MM-310 WARTON, UK BAD2 BELLING LANDING (Thomas Ensminger) To USAAF 22.2.44 (Air Britain Serials)"/>
    <x v="2"/>
    <x v="3"/>
    <s v="Crashed on landing"/>
    <m/>
    <x v="2"/>
    <m/>
    <m/>
    <n v="6"/>
    <x v="32"/>
    <x v="0"/>
    <n v="1"/>
    <s v="Front-Line"/>
    <x v="33"/>
    <x v="0"/>
    <n v="1"/>
  </r>
  <r>
    <n v="3485"/>
    <s v="HP860"/>
    <x v="12"/>
    <n v="333"/>
    <x v="0"/>
    <x v="12"/>
    <n v="18"/>
    <s v="June"/>
    <x v="5"/>
    <s v="18 June 1944"/>
    <x v="0"/>
    <s v="Ltn. Jacob Martinius Jacobsen pow &amp; Fnr. Per Conradi Hansen pow FTR, forced-landing. Aircraft 3-R of 333 Sqn Leuchars. Uboot U-804 (http://www.luftwaffe.no/Table2.htm) 8 men from U-804 were wounded in the action. 2 of the air crew were saved by U-1000 on 18 June and taken to Norway for questioning. (www.uboat.net) Missing from anti-submarine patrol 18.6.44 (Air Britain Serials)"/>
    <x v="0"/>
    <x v="29"/>
    <m/>
    <m/>
    <x v="1"/>
    <m/>
    <m/>
    <n v="6"/>
    <x v="32"/>
    <x v="0"/>
    <n v="1"/>
    <s v="Front-Line"/>
    <x v="28"/>
    <x v="3"/>
    <n v="1"/>
  </r>
  <r>
    <n v="422"/>
    <s v="ML900"/>
    <x v="11"/>
    <s v="TFU/109"/>
    <x v="0"/>
    <x v="8"/>
    <n v="18"/>
    <s v="June"/>
    <x v="5"/>
    <s v="18 June 1944"/>
    <x v="0"/>
    <s v="18.06.1944 1442 Air Test 109 from Swannington veered off runway and ran trough tent. Swannington airfield (BCL). F/S EM Hunter ok, , Tent occupants killed Engine lost power on take-off for air test swung and overshot into gunpit Little Staughton 18.6.44 (Air Britain Serials)"/>
    <x v="2"/>
    <x v="2"/>
    <s v="Overshot"/>
    <m/>
    <x v="2"/>
    <m/>
    <m/>
    <n v="6"/>
    <x v="32"/>
    <x v="0"/>
    <n v="1"/>
    <s v="Front-Line"/>
    <x v="18"/>
    <x v="0"/>
    <n v="2"/>
  </r>
  <r>
    <n v="1271"/>
    <s v="NT140"/>
    <x v="12"/>
    <s v="60OTU/418"/>
    <x v="0"/>
    <x v="5"/>
    <n v="18"/>
    <s v="June"/>
    <x v="5"/>
    <s v="18/19 June 1944"/>
    <x v="1"/>
    <s v="19.06.1944 Intruder sortie 418 to Bourges/ Avord airfield from Holmsley South . Lost without trace (FCL). F/O BP Johnson +, F/O RD Taylor +, no known graves. Pilot was American in RCAF. Taken on strength from No.60 OTU, 12 June 1944; written off, 18 June 1944. 18/19 June 1944 (FCWDv4) There is a German report of a Mosquito having gone into the sea 15km WNW of Lorient at 0216 on 20 June (http://www.footnote.com/image/38655382/mosquitoes%7CMosquito/) Report KU (KN?) 9068 Missing from night intruder to Bourges 19.6.44 (Air Britain Serials)"/>
    <x v="3"/>
    <x v="4"/>
    <m/>
    <m/>
    <x v="3"/>
    <m/>
    <m/>
    <n v="6"/>
    <x v="32"/>
    <x v="0"/>
    <n v="1"/>
    <s v="Front-Line"/>
    <x v="30"/>
    <x v="0"/>
    <n v="2"/>
  </r>
  <r>
    <n v="5186"/>
    <s v="HK292"/>
    <x v="2"/>
    <n v="219"/>
    <x v="0"/>
    <x v="2"/>
    <n v="20"/>
    <s v="June"/>
    <x v="5"/>
    <s v="20/21 June 1944"/>
    <x v="1"/>
    <s v="21.06.1944 eveng Defensive Patrol 219 from Bradwell Bay In action with EA south of Felixstowe, crashed into sea. probably south Felixtowe into sea, unknown location (FCL). F/O LV Hayes +, F/O BS James +, cv at Marshalls(Cambridge), delivered as MKXVI 04.09.43-26.02.44, no known graves 20/21 June 1944, lost while chasing an enemy aircraft (FCWDv4) Missing pres. crashed in North Sea 20.6.44 (Air Britain Serials)"/>
    <x v="3"/>
    <x v="4"/>
    <m/>
    <m/>
    <x v="3"/>
    <m/>
    <m/>
    <n v="6"/>
    <x v="32"/>
    <x v="0"/>
    <n v="1"/>
    <s v="Front-Line"/>
    <x v="76"/>
    <x v="2"/>
    <n v="1"/>
  </r>
  <r>
    <n v="4041"/>
    <s v="HX976"/>
    <x v="12"/>
    <s v="21/60OTU/464"/>
    <x v="0"/>
    <x v="16"/>
    <n v="20"/>
    <s v="June"/>
    <x v="5"/>
    <s v="20/21 June 1944"/>
    <x v="1"/>
    <s v="Served with 464 Sqn, under RAF control 10/43 to 20/6/44. w/o Crash landing, Battle Damage, Hunsdon. (Brian Fillery's website) Coded O, F/L A.A. Rollo and F/O G.S. Hayward both OK, time around 0300. (2nd TAF) Overshot single-engined and flapless landing at Thorney Island returning from intruder mission 20.6.44 (Air Britain Serials) 21.06.44 464 Sqn. HX976 Overshot Thomey Island aerodrome on single engine and flapless landing at night. Crew unhurt. (Mosquito Crash Log)"/>
    <x v="2"/>
    <x v="3"/>
    <s v="Overshot"/>
    <m/>
    <x v="2"/>
    <m/>
    <m/>
    <n v="6"/>
    <x v="32"/>
    <x v="0"/>
    <n v="1"/>
    <s v="Front-Line"/>
    <x v="46"/>
    <x v="0"/>
    <n v="3"/>
  </r>
  <r>
    <n v="4587"/>
    <s v="NT182"/>
    <x v="12"/>
    <n v="21"/>
    <x v="0"/>
    <x v="16"/>
    <n v="20"/>
    <s v="June"/>
    <x v="5"/>
    <s v="20/21 June 1944"/>
    <x v="1"/>
    <s v="Shot down by fighter at around 0100 on 20/21 June 1944, S/L S.Josef Stransky and F/O Frantisek Bouda both KIA. (2nd TAF) Missing (Mezidon) 21.6.44 (Air Britain Serials) Both rest in ST. VALERY-EN-CAUX FRANCO-BRITISH CEMETERY, on the coast 60km NW of Rouen. (cwgc)"/>
    <x v="0"/>
    <x v="16"/>
    <m/>
    <m/>
    <x v="0"/>
    <s v="unk"/>
    <m/>
    <n v="6"/>
    <x v="32"/>
    <x v="0"/>
    <n v="1"/>
    <s v="Front-Line"/>
    <x v="48"/>
    <x v="0"/>
    <n v="1"/>
  </r>
  <r>
    <n v="1059"/>
    <s v="NS558"/>
    <x v="18"/>
    <s v="USAAF"/>
    <x v="0"/>
    <x v="4"/>
    <n v="21"/>
    <s v="June"/>
    <x v="5"/>
    <s v="21 June 1944"/>
    <x v="0"/>
    <s v="8WRS 802RG, 8th Air Force. Pilot Clounch, Richard F. Killed, Mid Air Collision at RAF Gravesend/1mi SW. Category 5 damage, 21 June 1944. (http://www.aviationarchaeology.com) Hit barrage balloon cable. 440621 CLOUNCH, RICHARD F MOSQUITO NS-558 GRAVESEND 1 MI SW 802 HIT BARRAGE BALOON CABLE (Thomas Ensminger) NS558 - I've very little on this one. It was taken on strength by the 802nd Recon Group in June 1944, but never flew an operational mission. I don't have any notes entered about modifications to this aircraft, so I can't tell you what it was supposed to do, but a late October 44 inventory notes that the aircraft had been written off. (Dana Bell) (Air Britain Serials)"/>
    <x v="2"/>
    <x v="3"/>
    <s v="Hit Cable"/>
    <m/>
    <x v="2"/>
    <m/>
    <m/>
    <n v="6"/>
    <x v="32"/>
    <x v="0"/>
    <n v="1"/>
    <s v="Front-Line"/>
    <x v="33"/>
    <x v="0"/>
    <n v="1"/>
  </r>
  <r>
    <n v="1843"/>
    <s v="DD732"/>
    <x v="2"/>
    <s v="85/151/141"/>
    <x v="0"/>
    <x v="17"/>
    <n v="21"/>
    <s v="June"/>
    <x v="5"/>
    <s v="21/22 June 1944"/>
    <x v="1"/>
    <s v="22.06.1944 2330 support twin attacks on Scholven-Buer and Wesseling 141 Bomber Support from West Raynham damaged by FLAK, abandoned on return, crashed. at Hill House Farm near Swaffham 0245 (BCL). P/O P Coles ok, P/O J Carter ok, Airborne 2330 21Jun44 from West Raynham to support the twin Main Force attacks on scholven-buer and Wesseling. Damaged by Flak and, subsequently abandoned 0245, leaving the Mosquito to crash at Mill House Farm near Swaffham, Norfolk. P/O P.Coles P/O J.Carter (Lost Bombers) Damaged by flak nr Dusseldorf and abandoned nr Swaffham Norfolk 22.6.44 (Air Britain Serials)"/>
    <x v="1"/>
    <x v="1"/>
    <m/>
    <m/>
    <x v="1"/>
    <m/>
    <m/>
    <n v="6"/>
    <x v="32"/>
    <x v="0"/>
    <n v="1"/>
    <s v="Front-Line"/>
    <x v="45"/>
    <x v="0"/>
    <n v="3"/>
  </r>
  <r>
    <n v="1177"/>
    <s v="HX866"/>
    <x v="12"/>
    <s v="25/487/464/13OTU"/>
    <x v="0"/>
    <x v="7"/>
    <n v="21"/>
    <s v="June"/>
    <x v="5"/>
    <s v="21/22 June 1944"/>
    <x v="1"/>
    <s v="Served with 464 Sqn, under RAF control 9/43. (Brian Fillery's website) Engine cut on take-off overshot runway into wall Colerne 21.6.44 (Air Britain Serials) 21.06.44 13 OTU. HX866 Port engine failed shortly after aircraft became airborne from Colerne aerodrome, landed straight ahead and overshot runway. Crew unhurt. (Mosquito Crash Log)"/>
    <x v="2"/>
    <x v="2"/>
    <s v="Engine failure"/>
    <m/>
    <x v="2"/>
    <m/>
    <m/>
    <n v="6"/>
    <x v="32"/>
    <x v="0"/>
    <n v="1"/>
    <s v="Support Unit"/>
    <x v="39"/>
    <x v="0"/>
    <n v="4"/>
  </r>
  <r>
    <n v="2301"/>
    <s v="MM457"/>
    <x v="17"/>
    <n v="410"/>
    <x v="0"/>
    <x v="2"/>
    <n v="21"/>
    <s v="June"/>
    <x v="5"/>
    <s v="21 June 1944"/>
    <x v="1"/>
    <s v="One night there was much excitement and a near tragedy when one engine in W/C Hiltz’s Mosquito failed on the take-off run and the aircraft, swerving off the runway, crashed into &quot;A&quot; Flight dispersal. The crews escaped injury but the Mossie, a truck, a tractor and a building, went up in flames. (History of 410 Squadron) Swung on take-off for night patrol and hit tractor Zeals 21.6.44 DBF (Air Britain Serials) 21.06.44 410 Sqn. MM457 Aircraft swung on take-off from Zeals aerodrome and crashed into a tractor and burnt out. Crew safe. (Mosquito Crash Log)"/>
    <x v="2"/>
    <x v="3"/>
    <s v="Engine failure"/>
    <m/>
    <x v="2"/>
    <m/>
    <m/>
    <n v="6"/>
    <x v="32"/>
    <x v="0"/>
    <n v="1"/>
    <s v="Front-Line"/>
    <x v="19"/>
    <x v="2"/>
    <n v="1"/>
  </r>
  <r>
    <n v="6798"/>
    <s v="NT129"/>
    <x v="12"/>
    <n v="464"/>
    <x v="0"/>
    <x v="16"/>
    <n v="21"/>
    <s v="June"/>
    <x v="5"/>
    <s v="21/22 June 1944"/>
    <x v="1"/>
    <s v="Served with 464 Sqn, under RAF control 6/44 to 20/6/44. Failed to Return From Operations Germany. (Brian Fillery's website) Coded J, shot down by fighter over Normandy around 0240, 21/22 June 1944, F/L J.L. Martin and Sgt. H.I. Moran KIA (2nd TAF) 21/22 June 1944 (FCWDv4) German report says a Mosquito came down at 0300 at Volgay, 5km NE of Senlis, cause of crash unknown.. (http://www.footnote.com/image/28991882/mosquitoes%7CMosquito/) Flight Sergeant Hadyn Morgan of 464 Squadron was one of four children of the caretaker of Porthcawl School and his wife. At school he was a diligent and intelligent student who did very well academically, and obtained and envied position in County Hall, Cardiff. He volunteered for the RAF in 1940, and after initial training, became a Leading Aircraftsman armourer, based in Egypt. Haydn then volunteered to retrain as a navigator which he undertook in South Africa. He then served on photo-reconnaissance missions flying Blenheims, before transferring to an elite Mosquito squadron. On his last leave, Haydn told his father that he did not expect to survive, and that, given the low-level flying, Mosquito crews did not bother to carry parachutes. After D-Day, Mosquito’s were used to harass enemy communications, and also attack V1 launch sites in Northern France. On the 22nd of June 1944 his aircraft crashed and exploded in a cornfield at Creil, near Paris, where Haydn and his pilot are buried. One of his brothers, Wyndham, was a paratrooper in the 6th Airborne Division, and served in Normandy, the Ardennes, and the Rhine Crossings. Later he volunteered to serve against the Japanese, and finally in Palestine in 1948. (http://www.flandersbattlefields.com/debtofhonour.html) Missing from night intruder 22.6.44 (Air Britain Serials)"/>
    <x v="0"/>
    <x v="16"/>
    <m/>
    <m/>
    <x v="0"/>
    <s v="unk"/>
    <m/>
    <n v="6"/>
    <x v="32"/>
    <x v="0"/>
    <n v="1"/>
    <s v="Front-Line"/>
    <x v="46"/>
    <x v="0"/>
    <n v="1"/>
  </r>
  <r>
    <n v="1817"/>
    <s v="HK176"/>
    <x v="2"/>
    <s v="29/307"/>
    <x v="0"/>
    <x v="2"/>
    <n v="23"/>
    <s v="June"/>
    <x v="5"/>
    <s v="23 June 1944"/>
    <x v="0"/>
    <s v="Engine cut overshot forced landing into ditch and u/c collapsed Riccall 23.6.44 DBF (Air Britain Serials) 23.06.44 307 Sqn. HK176 Crashed on force landing at Ricall aerodrome after port engine failure. (Mosquito Crash Log)"/>
    <x v="2"/>
    <x v="3"/>
    <s v="Engine failure"/>
    <m/>
    <x v="2"/>
    <m/>
    <m/>
    <n v="6"/>
    <x v="32"/>
    <x v="0"/>
    <n v="1"/>
    <s v="Front-Line"/>
    <x v="21"/>
    <x v="2"/>
    <n v="2"/>
  </r>
  <r>
    <n v="2226"/>
    <s v="MM447"/>
    <x v="17"/>
    <s v="151/410/151"/>
    <x v="0"/>
    <x v="5"/>
    <n v="23"/>
    <s v="June"/>
    <x v="5"/>
    <s v="23 June 1944"/>
    <x v="0"/>
    <s v="23.06.1944 pm Ranger 151 to Saumur from Predannack crashed. at Grand Luce, NW of La Fleche (FCL). F/O AC Briant +, F/O JJ Battle RAAF +, both buried in La Fleche Communal Cem In day Rangers, F/O Bryant with F/O Battle and F/Lt Lindsay with P/O Brodie, shot up a number of railway targets. From these targets the flak was far from comfortable, and F/O Bryant and F/O Battle were shot down. Nothing was heard of their fate. (http://www.151squadron.org.uk/) Missing on day intruder to Saumur 23.6.44 (Air Britain Serials)"/>
    <x v="0"/>
    <x v="1"/>
    <m/>
    <m/>
    <x v="1"/>
    <m/>
    <m/>
    <n v="6"/>
    <x v="32"/>
    <x v="0"/>
    <n v="1"/>
    <s v="Front-Line"/>
    <x v="8"/>
    <x v="2"/>
    <n v="3"/>
  </r>
  <r>
    <n v="3874"/>
    <s v="HK463"/>
    <x v="17"/>
    <n v="410"/>
    <x v="0"/>
    <x v="2"/>
    <n v="23"/>
    <s v="June"/>
    <x v="5"/>
    <s v="23/24 June 1944"/>
    <x v="1"/>
    <s v="24.06.1944 Night patrol 410 from Zeals Hit by Flak over Barfleur, reported they were on fire. Lost without trace (FCL). F/O JR Steepe +, F/O DH Baker +, no known grave for pilot. Navigator buried in Bayeux War Cem 23/24 June 1944 (2nd TAF) F/Os J.R. Steepe and D.H. Baker had taken off from Zeals at the same time as Jones and Gregory. Some time later Steepe reported that he had been hit by flak and that his aircraft was on fire. His position at the time was off Barfleur. No further report was received. Later Baker's body was recovered from the Channel where the Mosquito had presumably gone down. He and his pilot had been with the Squadron since April of that year. (History of 410 Squadron) Hit by flak off Normandy 24.6.44 DBR (Air Britain Serials)"/>
    <x v="0"/>
    <x v="1"/>
    <m/>
    <m/>
    <x v="1"/>
    <m/>
    <m/>
    <n v="6"/>
    <x v="32"/>
    <x v="0"/>
    <n v="1"/>
    <s v="Front-Line"/>
    <x v="19"/>
    <x v="2"/>
    <n v="1"/>
  </r>
  <r>
    <n v="6494"/>
    <s v="NS837"/>
    <x v="12"/>
    <n v="21"/>
    <x v="0"/>
    <x v="16"/>
    <n v="23"/>
    <s v="June"/>
    <x v="5"/>
    <s v="23 June 1944"/>
    <x v="1"/>
    <s v="Coded G, suffered airspeed indicator failure returning from a night Ranger. Another Mosquito flew alongside, however speed was too high and aircraft broke through sea wall at Thorney Island. Navigator suffered light injuries, pilot died of injuries the next day. F/L M. J. Benn killed, F/O W.A. Roe injured. Overshot landing and hit sea wall on return from patrol Thorney Island 23.6.44 DBR (Air Britain Serials) 23.06.44 ?. NS837 Aircraft overshot Thorney Island aerodrome and crashed through sea wall into the River Solent. One killed, one injured. (Mosquito Crash Log)"/>
    <x v="2"/>
    <x v="7"/>
    <s v="Instrument failure"/>
    <m/>
    <x v="2"/>
    <m/>
    <m/>
    <n v="6"/>
    <x v="32"/>
    <x v="0"/>
    <n v="1"/>
    <s v="Front-Line"/>
    <x v="48"/>
    <x v="0"/>
    <n v="1"/>
  </r>
  <r>
    <n v="1103"/>
    <s v="HP867"/>
    <x v="12"/>
    <s v="333/301FTU/45"/>
    <x v="3"/>
    <x v="16"/>
    <n v="24"/>
    <s v="June"/>
    <x v="5"/>
    <s v="24 June 1944"/>
    <x v="0"/>
    <s v="Hit tree low flying and bellylanded Dalbumgarh 24.6.44 (Air Britain Serials)"/>
    <x v="2"/>
    <x v="3"/>
    <s v="Hit obstacle"/>
    <m/>
    <x v="2"/>
    <m/>
    <m/>
    <n v="6"/>
    <x v="32"/>
    <x v="0"/>
    <n v="1"/>
    <s v="Front-Line"/>
    <x v="86"/>
    <x v="3"/>
    <n v="3"/>
  </r>
  <r>
    <n v="3539"/>
    <s v="HK480"/>
    <x v="17"/>
    <n v="264"/>
    <x v="0"/>
    <x v="2"/>
    <n v="24"/>
    <s v="June"/>
    <x v="5"/>
    <s v="24 June 1944"/>
    <x v="1"/>
    <s v="25.06.1944 Night patrol 264 over beachhead from Hartford Bridge . Lost without trace (FCL). F/L D Fox +, F/O CA Pryor +, no known graves, no further info Was P on 264 Sqn according to a photo, apparently at Church Fenton. Missing 24.6.44 (Air Britain Serials)"/>
    <x v="3"/>
    <x v="4"/>
    <m/>
    <m/>
    <x v="3"/>
    <m/>
    <m/>
    <n v="6"/>
    <x v="32"/>
    <x v="0"/>
    <n v="1"/>
    <s v="Front-Line"/>
    <x v="10"/>
    <x v="2"/>
    <n v="1"/>
  </r>
  <r>
    <n v="4605"/>
    <s v="KB329"/>
    <x v="13"/>
    <s v="627/139"/>
    <x v="0"/>
    <x v="8"/>
    <n v="24"/>
    <s v="June"/>
    <x v="5"/>
    <s v="24/25-Jun-44"/>
    <x v="1"/>
    <s v="25.06.1944 0345 139 to Berlin from Upwood intercepted by NF, crashed. 4km N Flatow, 6km SW Kremmen (BCL). F/L WW Boylson DFCbar RAAF +, S/L GH Wilson DSO DFC +, have no known graves 3./NJG 1 Ltn. Hittler. Es war ein Mk XX mit zwei der erfahrensten Besatzungen des 139. Squadron, dem Australier William W. Boylson, 25 Jahre, verheiratet, aus Guildford in Surry und George H. Wilson. Wahrscheinlich waren sie noch nicht über Berlin und sind demzufolge mit voller Bomberlast abgestürzt. Bei einem solchen Aufschlag wird in der Regel alles, auch die Besatzungen, in tausend Stücke zerrissen und weit verstreut. Aus diesem Grund wird man die beiden Besatzungsmitglieder nicht gefunden haben. (http://www.luftkrieg-oberhavel.de/webs/raf/r023.htm, which says Mosquito came down in the Kremmener Luch, just west of Kremmen, with a full bomb load. Google Maps shows what appears to be the remains of an impact crater 4.77km almost directly W of Kemmen, near Oranienburg) Aircraft was christened &quot;Moose Jaw&quot; ( Missing (Berlin) 24.6.44 (Air Britain Serials)    25.06.44 Ltn. Hittler 3./NJG 1 Mosquito  20 km. N.W. Berlin: 7.800 m. 01.37 Film C. 2027/II Anerk: Nr.79 (Tony Woods)_x000a__x000a_404623 Flight Lieutenant BOYLSON, William Wrixon DFC &amp; BAR _x000a_ _x000a_Source: _x000a_AWM 237 (65)    NAA: A705, 163/24/300   Micro Film No 463, OAFH _x000a_Commonwealth War Graves records.     W R Chorley : RAF Bomber Command losses of _x000a_the Second World War, Page 300, Volume 1944.  _x000a_ _x000a_Aircraft Type:  Mosquito _x000a_Serial number:  KB 329 _x000a_Radio call sign:  XD - _x000a_Unit:  ATTD 139 SQN RAF _x000a_Summary: _x000a_Mosquito KB 329 of No 139 (Jamaica) Sqn RAF, took off at 2324 hours on the night of _x000a_24/25th_x000a_ June 1944 from RAF Station Upwood, Huntingdonshire, UK in company with _x000a_nine other aircraft of the Squadron to carry out an attack on Berlin. The aircraft was not _x000a_seen or heard from after take off and failed to return to base.  _x000a_ _x000a_Crew: _x000a_RAAF 404623 Flt Lt Boylson, W W, DFC &amp; Bar, Captain (Pilot) _x000a_RAF Sqn Ldr Wilson, G H DSO, DFC (Navigator) _x000a_ _x000a_Both Flt Lt Boylson and Sqn Ldr Wilson have no known grave. Their names are _x000a_commemorated on the Mkemorial to the Missing, Runnymede, Surrey, UK. _x000a_ _x000a_Citation: The Citation for the award of DFC to Flt Lt Boylson is as follows : _x000a_This officer has completed a large number of operational sorties in heavy bomber aircraft _x000a_and throughout he has displayed a high standard of efficiency and courage. He is an _x000a_excellent operational pilot who has repeatedly accomplished his missions successfully, _x000a_pressing home his attacks on targets in Germany and Italy in the face of heavy _x000a_opposition. His personal example has been responsible for the high efficiency maintained _x000a_by his crew. (London Gazette 9/2/1943 P702). He was awarded a bar to his DFC in 1943 _x000a_and was killed in action on 25 June 1944. _x000a_See Page 59 ‘The Distinguished Flying Cross to Australians’ by Michael Maton. _x000a_ _x000a_Bar to DFC: The Citation of Bar to the DFC awarded to Flt Lt Boylson is as follows : _x000a_This officer has successfully completed operations over a long period. He is a most _x000a_determined captain of aircraft who has set a high standard of courage and devotion to _x000a_duty that is outstanding. Since being awarded the Distinguished Flying Cross, Flight _x000a_Lieutenant Boylson has participated in numerous sorties (London Gazette 11 June 1943 _x000a_page 2678). _x000a_See Page 399 ‘The Distinguished Flying Cross to Australians’ by Michael Maton. _x000a__x000a_MISSING WITH NO KNOWN GRAVE _x000a_ _x000a_    BY ALAN STORR"/>
    <x v="0"/>
    <x v="27"/>
    <s v="3./NJG 1"/>
    <s v="NJG 1"/>
    <x v="0"/>
    <s v="Hittler"/>
    <m/>
    <n v="6"/>
    <x v="32"/>
    <x v="0"/>
    <n v="1"/>
    <s v="Front-Line"/>
    <x v="15"/>
    <x v="1"/>
    <n v="2"/>
  </r>
  <r>
    <n v="6238"/>
    <s v="LR373"/>
    <x v="12"/>
    <n v="21"/>
    <x v="0"/>
    <x v="16"/>
    <n v="24"/>
    <s v="June"/>
    <x v="5"/>
    <s v="24/25-Jun-44"/>
    <x v="1"/>
    <s v="(See also NS989) Abandoned over channel at 0200 June 24/25, F/L B.P. Horsley rescued and F/O F.C. Gunn lost. Air Marshal Sir Peter Horsley has died aged 80. He initially enlisted into the RAF as an Air Gunner but was eventually accepted for Pilot training and arrived at F.T.S Penfold Alberta in 1942. In 1943 he was sent to a Mosquito conversion unit at Greenwood New Brunswick and accompnaied by his Navigator Frank 'Bambi' Gunn they arrived back in the UK in early 1944._x000a_Posted to 21 Sqdn 140 Wing a Mosquito night intruder Sqdn based at Hunsdon they undertook low level operations in Europe. After D-Day they were shot down in the channel and Horsley survived for 3 days before being picked up by an ASR launch - his navigator did not survive. After a posting to 2nd TAF in France he returned home in 1947 and in 1949 was appointed equerry to the Royal family. In 1952 he was also appointed as CO of 29 Sqdn flying Meteors from Tangmere but eventually was given a full time post on Prince Phillips staff._x000a_He held numerous RAF posts including CO of Wattisham before retiring in 1975. One of his main interests was U.F.O's and he was fascintaed by the paranormal. The full Obituary can be read on _x000a_http://www.portal.telegraph.co.uk/news/main.jhtml?view=DETAILS&amp;grid=&amp;targetRule=10&amp;xml=%2Fnews%2F2001%2F12%2F29%2Fdb2901.xml Lost 25.6.44 (Air Britain Serials)"/>
    <x v="3"/>
    <x v="4"/>
    <m/>
    <m/>
    <x v="3"/>
    <m/>
    <m/>
    <n v="6"/>
    <x v="32"/>
    <x v="0"/>
    <n v="1"/>
    <s v="Front-Line"/>
    <x v="48"/>
    <x v="0"/>
    <n v="1"/>
  </r>
  <r>
    <n v="2791"/>
    <s v="HJ719"/>
    <x v="6"/>
    <n v="418"/>
    <x v="0"/>
    <x v="5"/>
    <n v="25"/>
    <s v="June"/>
    <x v="5"/>
    <s v="25 June 1944"/>
    <x v="0"/>
    <s v="25.06.1944 Diver patrol 418 to anti V1 from Holmsley South Engine failure during combat, crew baled out, both slightly injured. Lost without trace (FCL). W/O JJP McGale inj, F/O EJ Story inj, aircraft delivered to 418 in April 1943 Received at 418 Sqn. from 19 Movements Unit, 30 May 1943; to No.43 Group D.A., Ford, 6 June 1943; returned to No.418 Squadron, 17 September 1943; to No.43 Group, 2 May 1944. TH-U, letter on list dated 23 September 1943. (Hugh Halliday) During the early hours the crew of a 418 Squadron Mosquito were forced to abandon their machine leaving it to crash into a ditch at Red Barn, Upper Beeding. When dawn broke little was left on the surface to show that a twin engined aeroplane had crashed here and most of the wreckage had simply vanished into the soft clay. (http://web.archive.org/web/20040309224124/www.hurricane.fsbusiness.co.uk/chanctonburyruraldistrict.htm) This aircraft was &quot;Moonbeam McSwine&quot; on 418 Squadron (Mark Proulx) WO McGale had a target lined up in his gunsight when his starboard engine failed. Even after feathering it he managed to climb to 5000 feet; but then the port engine took fire, forcing him to restart the starboard and feather the port. The aircraft just made it over the English coast before the starboard engine conked out for good. McGale and his navigator, F/O E. T. Story, bailed out, the skipper at a height only 800 feet above ground. He sprained an ankle. (INTRUDER, The history of No. 418 Squadron. BY SQUADRON LEADER A. P. HEATHCOTE Air Historical Branch) Abandoned after engine fire nr Upper Beeding Sussex 25.6.44 (Air Britain Serials) 24.06.44- 418 Sqn. HJ719 Aircraft was in flight at 2,000 feet when starboard engine lost revs and caught fire, so pilot feathered propellor and attempted to glide to coast. The crew baled out and the aircraft crashed between Upper Beeding and Small Dole, (Mosquito Crash Log)_x000a_Lou Luma wrote that &quot;the aircraft that was assigned to Fin and me, 'D for Dog' had a painting of Moonbeam McSwine on it.&quot; (http://books.google.com.au/books?id=gzzoc3KOiQoC&amp;pg=PA150&amp;lpg=PA150&amp;dq=%22lou+luma%22&amp;source=bl&amp;ots=AwufFMqhMB&amp;sig=kEDS9L-A5ds7sxTOGPGS-lSgeS0&amp;hl=en&amp;ei=XJbETNKDFYWOvQPB5r3ACA&amp;sa=X&amp;oi=book_result&amp;ct=result&amp;resnum=6&amp;ved=0CCsQ6AEwBQ#v=onepage&amp;q=%22lou%20luma%22&amp;f=false)"/>
    <x v="0"/>
    <x v="12"/>
    <s v="Engine fire"/>
    <m/>
    <x v="4"/>
    <m/>
    <m/>
    <n v="6"/>
    <x v="32"/>
    <x v="0"/>
    <n v="1"/>
    <s v="Front-Line"/>
    <x v="30"/>
    <x v="0"/>
    <n v="1"/>
  </r>
  <r>
    <n v="320"/>
    <s v="HX896"/>
    <x v="12"/>
    <s v="301FTU/23/3ADF"/>
    <x v="3"/>
    <x v="1"/>
    <n v="25"/>
    <s v="June"/>
    <x v="5"/>
    <s v="25 June 1944"/>
    <x v="0"/>
    <s v="Spun into ground out of cloud Masirah 25.6.44 (Air Britain Serials)"/>
    <x v="2"/>
    <x v="2"/>
    <s v="Lost control in cloud"/>
    <m/>
    <x v="2"/>
    <m/>
    <m/>
    <n v="6"/>
    <x v="32"/>
    <x v="0"/>
    <n v="1"/>
    <s v="Support Unit"/>
    <x v="96"/>
    <x v="0"/>
    <n v="3"/>
  </r>
  <r>
    <n v="4763"/>
    <s v="NS989"/>
    <x v="12"/>
    <n v="21"/>
    <x v="0"/>
    <x v="16"/>
    <n v="25"/>
    <s v="June"/>
    <x v="5"/>
    <s v="25 June 1944"/>
    <x v="0"/>
    <s v="(See also LR373) 25.06.1944 pm Day Ranger 305 to Denmark from Lasham shot down by Fw190 of JG1 and crash landed. Unknown location (FCL). W/C JRD Braham DSO2bar DFC 2bar pow, F/L DC Walch DFC RAAF pow, aircraft belonged to 21Sqn. , no further info. 25-06-44 Ofw. R.Spreckels 8 Aalborg O JG11 A. Mosquito 12:05 P..Qu.15-Ost-N/NK-8, 25m http://www.flensted.eu.com/1944085.shtml says Braham's aircraft was LR373, YH-A (as does Fighter Pilots of the RAF 1939-1945_x000a_ By Chaz Bowyer):  Mosquito FBVI LR373 crash landed near Hauervig 25/6-1944_x000a__x000a__x000a_The aircraft belonged to RAF 21 Sqn. Fighter Command and was coded YH-A._x000a_T/o Gravesend OP: Intruder to Barth._x000a__x000a__x000a_The flight to Barth would take the Mosquito over Denmark and when it crossed the Danish westcoast it was observer by two German ships. The Mosquito continued east over the islands of Fyn and Sjælland and then turned south over Møn towards the Germany coast. There was not a cloud in the sky and Pilot W/Cdr John R.D. Braham decided that it would be too risky to continue and Navigator F/Lt Don Walsh gave him a course bach to England via Sjælland and Fyn. _x000a__x000a_Near “Torbenfeldt” manor near Mørkøv on the island of Sjælland they attacked a car killing two Danes._x000a__x000a_When over Jylland they were attacked by two Fw 190 fighters from 10./ JG 11 based at Aalborg Ost._x000a__x000a_Near the Danish Westcoast Leutnant Robert Spreckles managed to damage the Mosquito and at 12:45 Braham belly landed it in the sea 10 metres from the shore at Holmsland Klit near Hauervig._x000a_Walsh and Braham left it in a hurry bieng afraid of getting machine gunned by the fighters when they made a low pass._x000a_ _x000a_Shortly after the English flyers were made POW`s by the local German post. They were taken to Esbjerg airfield to be quistioned before they were sent to Dulag Luft near Frankfurt for further quistioning. Here they meet with Spreckles. Later they were sent to Stalag Luft III Sagan._x000a__x000a__x000a_After the war Spreckles and Braham met and became close friends until Brahams death in 1974._x000a__x000a_Sources: LBUK, AS 62-526, AIR 37-16, “Scramble” by Braham._x000a__x000a_(http://www.flensted.eu.com/1944085.shtml) Abandoned over Channel returning from night intruder 25.6.44 (Air Britain Serials)"/>
    <x v="0"/>
    <x v="5"/>
    <s v="10./JG 11"/>
    <s v="JG 11"/>
    <x v="0"/>
    <s v="Spreckels"/>
    <m/>
    <n v="6"/>
    <x v="32"/>
    <x v="0"/>
    <n v="1"/>
    <s v="Front-Line"/>
    <x v="48"/>
    <x v="0"/>
    <n v="1"/>
  </r>
  <r>
    <n v="6063"/>
    <s v="MM499"/>
    <x v="17"/>
    <n v="96"/>
    <x v="0"/>
    <x v="2"/>
    <n v="25"/>
    <s v="June"/>
    <x v="5"/>
    <s v="25 June 1944"/>
    <x v="1"/>
    <s v="25.06.1944 Diver patrol 96 to anti V1 from West Malling Nose split open while chasing V1, crew baled out over Worthing. near Worthing, unknown location (FCL). W/C ED Cew DFC ok, W/O Croysdill ok, see also FCL 29/30July1944 for crew Abandoned nr Worthing Sussex after nose cone collapsed 25.6.44 (Air Britain Serials)"/>
    <x v="0"/>
    <x v="12"/>
    <s v="Panel blew off"/>
    <m/>
    <x v="4"/>
    <m/>
    <m/>
    <n v="6"/>
    <x v="32"/>
    <x v="0"/>
    <n v="1"/>
    <s v="Front-Line"/>
    <x v="54"/>
    <x v="2"/>
    <n v="1"/>
  </r>
  <r>
    <n v="1969"/>
    <s v="HX901"/>
    <x v="12"/>
    <s v="29/464/107"/>
    <x v="0"/>
    <x v="16"/>
    <n v="26"/>
    <s v="June"/>
    <x v="5"/>
    <s v="26 June 1944"/>
    <x v="0"/>
    <s v="Served with 464 Sqn, under RAF control 9/43 coded SB-E. (Brian Fillery's website) Engine cut over Normandy crashlanded at Exeter 26.6.44 (Air Britain Serials)"/>
    <x v="2"/>
    <x v="3"/>
    <s v="Engine failure"/>
    <m/>
    <x v="2"/>
    <m/>
    <m/>
    <n v="6"/>
    <x v="32"/>
    <x v="0"/>
    <n v="1"/>
    <s v="Front-Line"/>
    <x v="57"/>
    <x v="0"/>
    <n v="3"/>
  </r>
  <r>
    <n v="7729"/>
    <s v="LR413"/>
    <x v="14"/>
    <n v="540"/>
    <x v="0"/>
    <x v="0"/>
    <n v="26"/>
    <s v="June"/>
    <x v="5"/>
    <s v="26 June 1944"/>
    <x v="0"/>
    <s v="Crashlanded in Corsica after PR mission to Marseille 26.6.44 (Air Britain Serials)"/>
    <x v="2"/>
    <x v="7"/>
    <s v="Not Stated"/>
    <m/>
    <x v="2"/>
    <m/>
    <m/>
    <n v="6"/>
    <x v="32"/>
    <x v="0"/>
    <n v="1"/>
    <s v="Front-Line"/>
    <x v="16"/>
    <x v="0"/>
    <n v="1"/>
  </r>
  <r>
    <n v="3513"/>
    <s v="NS880"/>
    <x v="12"/>
    <n v="605"/>
    <x v="0"/>
    <x v="5"/>
    <n v="26"/>
    <s v="June"/>
    <x v="5"/>
    <s v="26 June 1944"/>
    <x v="0"/>
    <s v="Was UP-M on 605 Squadron (Ian Piper: http://www.605squadron.co.uk/Squadron_aircraft.htm) Broke up in air on air test and crashed on Margate railway station Kent 26.6.44 (Air Britain Serials) 26.06.44 605 Sqn. NS880 Aircraft was flying at about 1,000 feet when it was seen to break up and dive into the ground in flames at Margate Railway Station. Two killed. (Mosquito Crash Log)"/>
    <x v="2"/>
    <x v="2"/>
    <s v="Broke up"/>
    <m/>
    <x v="2"/>
    <m/>
    <m/>
    <n v="6"/>
    <x v="32"/>
    <x v="0"/>
    <n v="1"/>
    <s v="Front-Line"/>
    <x v="22"/>
    <x v="0"/>
    <n v="1"/>
  </r>
  <r>
    <n v="342"/>
    <s v="MM139"/>
    <x v="20"/>
    <s v="105/692"/>
    <x v="0"/>
    <x v="8"/>
    <n v="26"/>
    <s v="June"/>
    <x v="5"/>
    <s v="26/27 June 1944"/>
    <x v="1"/>
    <s v="27.06.1944 2338 low level attack on railway workshops 692 to Göttingen from Gransden Lodge hit by FLAK. Lost without trace (BCL). F/L JP Farrow DFC DFM RNZAF pow, F/O CR Strang RNZAF +, no further info Missing (Gottingen) 27.6.44 (Air Britain Serials)"/>
    <x v="0"/>
    <x v="1"/>
    <m/>
    <m/>
    <x v="1"/>
    <m/>
    <m/>
    <n v="6"/>
    <x v="32"/>
    <x v="0"/>
    <n v="1"/>
    <s v="Front-Line"/>
    <x v="66"/>
    <x v="0"/>
    <n v="2"/>
  </r>
  <r>
    <n v="3958"/>
    <s v="DZ550"/>
    <x v="4"/>
    <s v="109/105/1655MTU"/>
    <x v="0"/>
    <x v="7"/>
    <n v="27"/>
    <s v="June"/>
    <x v="5"/>
    <s v="27 June 1944"/>
    <x v="0"/>
    <s v="1655 MTU 27/06/1944 Training DZ550 Mosquito IV T/o 1448 Warboys briefed for a cross country and instructed to land at Wyton. Dived and crashed at approximately 1740 at Chesterton Farm, Benwick, 4 miles NW from Chatteris, Cambridgeshire. F/O W SDonovan DFM 26 126763 SHEFFIELD (BURNGREAVE) CEMETERY 2413437Sgt. G Royall 21 1582033 HORNINGLOW (ST. JOHN) CHURCHYARD 2713007 (http://www.156squadron.com/display_newpff_roll.asp?ID=1655%20MTU) Dived into ground Chesterton Farm Hunts. 27.6.44 (Air Britain Serials) 27.06.44 1655MTU. DZ550 Pilot lost control in cloud and crashed at Chesterton Farm, Hunts, killing two. (Mosquito Crash Log)"/>
    <x v="2"/>
    <x v="2"/>
    <s v="Dived into ground"/>
    <m/>
    <x v="2"/>
    <m/>
    <m/>
    <n v="6"/>
    <x v="32"/>
    <x v="0"/>
    <n v="1"/>
    <s v="Support Unit"/>
    <x v="12"/>
    <x v="0"/>
    <n v="3"/>
  </r>
  <r>
    <n v="2288"/>
    <s v="HK119"/>
    <x v="2"/>
    <s v="85/307"/>
    <x v="0"/>
    <x v="2"/>
    <n v="27"/>
    <s v="June"/>
    <x v="5"/>
    <s v="27 June 1944"/>
    <x v="0"/>
    <s v="27-Jun-44. Mosquito NFXII HK119, EW-J. ??? Crashed on the Island of Man. Crew unhurt. Engine cut undershot landing Andreas 27.6.44 (Air Britain Serials)"/>
    <x v="2"/>
    <x v="3"/>
    <s v="Engine failure"/>
    <m/>
    <x v="2"/>
    <m/>
    <m/>
    <n v="6"/>
    <x v="32"/>
    <x v="0"/>
    <n v="1"/>
    <s v="Front-Line"/>
    <x v="21"/>
    <x v="2"/>
    <n v="2"/>
  </r>
  <r>
    <n v="2891"/>
    <s v="DD787"/>
    <x v="2"/>
    <s v="151/141"/>
    <x v="0"/>
    <x v="17"/>
    <n v="27"/>
    <s v="June"/>
    <x v="5"/>
    <s v="27/28 June 1944"/>
    <x v="1"/>
    <s v="28.061944 2310 Serrate Patrol over northern France 141 Bomber Support from West Raynham attacked over Holland by NF and exploded, throwing clear Engelbach. near Weert-Vrakker, where debris was found 0130 (BCL). F/L PS Engelbach pow, F/O RS Mallett DFC +, Mallet buried at Eindhoven Woensel Gen Cem_x000a__x000a_On 27/6/44 DD787 failed to return from a &quot;Serrate&quot; sortie over Northern France with Flt Lt P S Engelbach and Flt Lt R S Mallett DFC. Took off 23.10 hrs and attacked by a night fighter over Holland and exploded. Pilot was thrown clear and became a PoW but the navigator is buried in Woensel general cemetery, Eindhoven. (Mike Packham) Came down at Budel, 4km W of Weert, 21km SE of Eindhoven at 0100 according to a German report KU 2355. (http://www.footnote.com/image/38656817/mosquitoes%7CMosquito/) Missing from Serrate patrol over N.France 28.6.44 (Air Britain Serials)_x000a__x000a_MH - Was this friendly fire from another 141 Squadron aircraft?"/>
    <x v="0"/>
    <x v="16"/>
    <m/>
    <m/>
    <x v="0"/>
    <s v="unk"/>
    <m/>
    <n v="6"/>
    <x v="32"/>
    <x v="0"/>
    <n v="1"/>
    <s v="Front-Line"/>
    <x v="45"/>
    <x v="0"/>
    <n v="2"/>
  </r>
  <r>
    <n v="1213"/>
    <s v="DK327"/>
    <x v="4"/>
    <s v="AAEE/139/192"/>
    <x v="0"/>
    <x v="15"/>
    <n v="27"/>
    <s v="June"/>
    <x v="5"/>
    <s v="27/28 June 1944"/>
    <x v="1"/>
    <s v="28.06.1944 0010 operation around Vitry-le-Francois 192 BS from Foulsham badly shot about, crash landed. Friston airfield, Sussex 0253 (BCL). F/O WJ Crimmen ok, F/L RO Burgess ok, repair abandoned 04.08.1944. Aircraft which attacked DK327 was another Mosquito (Mosquito) 27/28 June 1944 (Chorley via Lost Bombers) Damaged by Allied aircraft and crashlanded at Friston 28.6.44 (Air Britain Serials) 28.06.44 192 Sqn. DK327 Crash landed at Friston aerodrome after being attacked by 'friendly' fighter. Crew unhurt. (Mosquito Crash Log) F/O Crimmen (sic) with F/Lt Burgess in Mosquito 'N' carried out a special duty flight to Vitry le Francois. While over enemy occupied territory, this aircraft was badly shot up and was unable to reach base. It crash landed at Friston. Neither the pilot nor the special observer was injured. I have a copy of the report for this incident which was friendly fire as they saw the Mossie that did it (probably Rice of 141 Sqn who claimed a Ju 88 near Cambrai at 0122 hrs; they were attacked 0120 hrs). It was Mossie DK327/N and the crew were Fg Off W J Crimmin DFC &amp; Flt Lt R O Burgess which came down at Friston 0253 hrs. (http://forum.12oclockhigh.net/showthread.php?t=42034)"/>
    <x v="0"/>
    <x v="14"/>
    <s v="Mosquito"/>
    <m/>
    <x v="4"/>
    <m/>
    <m/>
    <n v="6"/>
    <x v="32"/>
    <x v="0"/>
    <n v="1"/>
    <s v="Front-Line"/>
    <x v="43"/>
    <x v="0"/>
    <n v="3"/>
  </r>
  <r>
    <n v="695"/>
    <s v="HJ941"/>
    <x v="2"/>
    <s v="456/141"/>
    <x v="0"/>
    <x v="17"/>
    <n v="27"/>
    <s v="June"/>
    <x v="5"/>
    <s v="27/28 June 1944"/>
    <x v="1"/>
    <s v="28.06.1944 2310 Serrate Patrol over northern France 141 Bomber Support from West Raynham shot down by NF, crashed. at Izegem, West Vlaanderen, some 7km SE Roeselare 0300 (BCL). F/L HR Hampshire +, W/O AAW Melrose +, buried at Wevelgem Communal Cem. Was TW-X on 141 Sqn. according to Michael Allen's book. 27/28 June 1944 (Chorley via Lost Bombers) Serial Range HJ911 - HJ944.34 Mosquito Mk.F.Mk11. Powered by Merlin 21/22 engines. Delivered by De havilland (Leavesden) between 9Sep42 and 9Jan43. HJ941 was one of two 141 Sqdn Mosquitoes lost on this operation. See: DD787. Airborne 2310 27Jun44 from West raynham for a Serrate patrol over northern France. Shot down by a night-fighter, crashing at Izegem (West-Vlaanderen) some 7km SE of Roeslare, Belgium. Both airmen are buried in Wevelgem Communal Cemetery. F/L H.R.Hampshire KIA W/O A.A.W.Melrose KIA &quot; 28 June 1944 Oblt. Heinz Ferger 3 NJG 3 Mosquito 7km SE Roulers: 3500m 10.3 (MH - should this be 00:30?) A German report gives time as 0030, Hampshire's identity recognised, Melrose not. (http://www.footnote.com/image/38656817/mosquitoes%7CMosquito/) Missing from bomber support mission 28.6.44 (Air Britain Serials)"/>
    <x v="0"/>
    <x v="6"/>
    <s v="3./NJG 3"/>
    <s v="NJG 3"/>
    <x v="0"/>
    <s v="Ferger"/>
    <m/>
    <n v="6"/>
    <x v="32"/>
    <x v="0"/>
    <n v="1"/>
    <s v="Front-Line"/>
    <x v="45"/>
    <x v="2"/>
    <n v="2"/>
  </r>
  <r>
    <n v="1707"/>
    <s v="ML909"/>
    <x v="11"/>
    <s v="109/139"/>
    <x v="0"/>
    <x v="8"/>
    <n v="28"/>
    <s v="June"/>
    <x v="5"/>
    <s v="28 June 1944"/>
    <x v="0"/>
    <s v="28.06.1944 Training 139 lost power on port engine, force landed. between Suffield and Antingham, 3miles NW North Walsham, Norfolk (BCL). F/O T Dickinson DFM inj, F/O EK Martin DFM inj, Engine lost power after takeoff crashlanded and broke up Antingham Norfolk 28.6.44 (Air Britain Serials) 28.06.44 139 Sqn. ML909 After take-off port engine over speeded and pilot was unable to feather it so force landed in a field at Suffield, Norfolk. Crew unhurt. (Mosquito Crash Log)"/>
    <x v="2"/>
    <x v="2"/>
    <s v="Prop ran away"/>
    <m/>
    <x v="2"/>
    <m/>
    <m/>
    <n v="6"/>
    <x v="32"/>
    <x v="0"/>
    <n v="1"/>
    <s v="Front-Line"/>
    <x v="15"/>
    <x v="0"/>
    <n v="2"/>
  </r>
  <r>
    <n v="3912"/>
    <s v="ML960"/>
    <x v="20"/>
    <n v="109"/>
    <x v="0"/>
    <x v="8"/>
    <n v="28"/>
    <s v="June"/>
    <x v="5"/>
    <s v="28/29 June 1944"/>
    <x v="1"/>
    <s v="29.06.1944 2315 109 to Scholven-Buer from Little Staughton badly shot about by NF, on return 1 engine caught fire, crash landed. Manston airfield, Kent 0215 (BCL). F/L DN Russell inj, F/O JS Barker inj, 28/29 June 1944 Airborne 2315 28Jun44 from Little Staughton. Bafly shot about by a night-fighter and on return an engine caught fire as the Mosquito neared Ramsgate. Crash-landed 0215 at RAF Manston, Kent. F/L D.N.Russell Inj F/O J.S.Barker Inj (Lost Bombers) Damaged by night fighter and crashlanded Manston 29.6.44 (Air Britain Serials)"/>
    <x v="1"/>
    <x v="16"/>
    <m/>
    <m/>
    <x v="0"/>
    <s v="unk"/>
    <m/>
    <n v="6"/>
    <x v="32"/>
    <x v="0"/>
    <n v="1"/>
    <s v="Front-Line"/>
    <x v="18"/>
    <x v="0"/>
    <n v="1"/>
  </r>
  <r>
    <n v="2403"/>
    <s v="DZ482"/>
    <x v="4"/>
    <s v="139/627"/>
    <x v="0"/>
    <x v="8"/>
    <n v="29"/>
    <s v="June"/>
    <x v="5"/>
    <s v="29 June 1944"/>
    <x v="0"/>
    <s v="29.06.1944 1237 mark flying bomb facility 627 to Beauvoir from Woodhall Spa hit by FLAK after releasing markers, crew baled out at 3000ft, crashed. just to SW Boubers-sur-Canche (Pas de Calais), 12km SSW St.Pol-sur-ternoise (BCL). F/O JG de B Plattes pow, F/O CG Thompson RCAF evd, _x000a__x000a_On completion of their task the Mosquitoes of 627 Squadron turned away from the target and formed into stepped-down line astern formation with the CO in the lead. They flew towards the French coast at low level, with Saint-Smith in the Tail End Charlie position and nearest to the ground. At some point in their passage a V1 doodlebug was launched from a ramp slightly ahead of the Mosquitoes and accelerated towards its target – London. However, almost immediately its motor cut out and the V1 crashed below the 627 Squadron formation, which had just overtaken it. Flying Officer Saint-Smith’s aircraft took the full force of the blast from the exploding V1 and “O” – Orange crashed out of control, shattered by the weapon. The crew were killed._x000a__x000a_Flying Officer George Platts was at a slightly higher level than “O”-Orange and his aircraft was less affected by the blast from the doodlebug. Nevertheless, both engines cut out and Platts could not restore power. He made a forced landing in the French countryside, and the Mosquito was badly damaged. George Platts sustained a broken leg in the crash landing but his navigator, Flying Officer George Thompson RCAF, was unhurt. Platts ordered the navigator to abandon the aircraft and get away from the area as quickly as he could, thence to get home if humanly possible. Thompson needed no further bidding. He jettisoned the top hatch and leapt out of “P”-Peter, running like a gazelle for nearby woods. After a short time he arrived at a farm where he discovered a well near the farmhouse. He launched himself into the well and stayed there while German soldiers arrived overhead and made a search for him. Mercifully, no one looked down the well and George Thompson remained undetected. At the end of the day the farmer came to the well and wound his Canadian visitor up in the bucket. Thompson remained in the farm until the British Army overran the whole doodlebug area early in September. He was then flown back to the UK and reported to Woodhall Spa, being seized upon with cries of joy by his Squadron colleagues._x000a__x000a_Flying Officer Platts was not so lucky. The Germans soon found him in “P”-Peter and took him to hospital in France, and thence to Stalag Luft 3 at Sagan in Germany, where he spent almost a year as a guest of the Third Reich. He did not return to Woodhall Spa and all contact with him was lost._x000a_(http://www.627squadron.co.uk/SDDoodlebug.htm) Missing (Beauvoir) 30.6.44 (Air Britain Serials)"/>
    <x v="0"/>
    <x v="30"/>
    <m/>
    <m/>
    <x v="4"/>
    <m/>
    <m/>
    <n v="6"/>
    <x v="32"/>
    <x v="0"/>
    <n v="1"/>
    <s v="Front-Line"/>
    <x v="58"/>
    <x v="0"/>
    <n v="2"/>
  </r>
  <r>
    <n v="2529"/>
    <s v="DZ516"/>
    <x v="4"/>
    <s v="139/627"/>
    <x v="0"/>
    <x v="8"/>
    <n v="29"/>
    <s v="June"/>
    <x v="5"/>
    <s v="29 June 1944"/>
    <x v="0"/>
    <s v="29.06.1944 1236 mark flying bomb facility 627 to Beauvoir from Woodhall Spa homebound when hit by premature in-flight explosion of V1 from nearby site. Lost without trace (BCL). F/O JA Saint-Smith DFC DFM RAAF +, F/O GE Heath DFC DFM RAAF +, rest in extension of Abbeville Communal Cem, aircraft log book lies in Bournemouth TownHall Coded AZ-O (http://www.627squadron.co.uk/SDDoodlebug.htm) O on 627 Squadron (www.lostbombers.co.uk) &quot;Serial Range DZ515 - DZ559. 44 Mosquito B.Mk1V Series 11. Powered by Merlin 21/23 engines. Part of a batch of 250 (except for four conv.to PR.V111 and four conv.to NFXV) delivered by De Havilland between 5Dec42 and 21mar43. DZ516 was one of two 627 Sqdn Mosquitoes lost on this operation. See: DZ482. This Mosquito had been purchased by money raised in a Bournemouth Wings for Victory appeal. In 1996 the aircraft's Operational Log Book was discovered, along with several other similar documents, in the Town Hall by the Mayor, Councillor Jean Moore. Airborne 1236 from Woodhall Spa to mark the V-1 Site at Beauvoir. Believed to be homebound when the aircraft wa destroyed by a premature in-flight explosion from a V1 flying-bomb, launched from a nearby site. Both are buried in the extension to Abbeville Communal Cemetery. Both had previously flown with 460 Sqdn, their DFMs being Gazetted on the same day, 14May43. On 15Aug44, their DFCs were jointly published. F/O J.A.Saint-Smith DFC DFM RAAF KIA F/O G.E.Heath DFC DFM RAAF KIA &quot; (Chorley via Lost Bombers) Missing (Beauvoir) 29.6.44 (Air Britain Serials)"/>
    <x v="0"/>
    <x v="30"/>
    <m/>
    <m/>
    <x v="4"/>
    <m/>
    <m/>
    <n v="6"/>
    <x v="32"/>
    <x v="0"/>
    <n v="1"/>
    <s v="Front-Line"/>
    <x v="58"/>
    <x v="0"/>
    <n v="2"/>
  </r>
  <r>
    <n v="6660"/>
    <s v="MM573"/>
    <x v="17"/>
    <n v="409"/>
    <x v="0"/>
    <x v="2"/>
    <n v="29"/>
    <s v="June"/>
    <x v="5"/>
    <s v="29 June 1944"/>
    <x v="1"/>
    <s v="29.06.1944 Beachhead patrol 409 from Hunsdon crashed after hitting high tension cable which took the tail off. near Hunsdon (FCL). P/O AG Vautous +, W/O WL Mitchell +, both buried at Brookwood Cem Flow into ground descending in cloud on return from night patrol over Normandy Little Hallingbury Essex 29.6.44 (Air Britain Serials) 29.06.44 409 Sqn. MM573 Pilot flew aircraft into ground at Little Hallingbury, Essex as he was preparing to land after descending through cloud. Crew killed. (Mosquito Crash Log)"/>
    <x v="2"/>
    <x v="7"/>
    <s v="Hit Cable"/>
    <m/>
    <x v="2"/>
    <m/>
    <m/>
    <n v="6"/>
    <x v="32"/>
    <x v="0"/>
    <n v="1"/>
    <s v="Front-Line"/>
    <x v="95"/>
    <x v="2"/>
    <n v="1"/>
  </r>
  <r>
    <n v="4894"/>
    <s v="HK460"/>
    <x v="17"/>
    <n v="409"/>
    <x v="0"/>
    <x v="2"/>
    <n v="30"/>
    <s v="June"/>
    <x v="5"/>
    <s v="30 June 1944"/>
    <x v="0"/>
    <s v="Engine cut overshot landing at Ford returning from V-1 patrol 30.6.44 (Air Britain Serials)"/>
    <x v="2"/>
    <x v="7"/>
    <s v="Engine failure"/>
    <m/>
    <x v="2"/>
    <m/>
    <m/>
    <n v="6"/>
    <x v="32"/>
    <x v="0"/>
    <n v="1"/>
    <s v="Front-Line"/>
    <x v="95"/>
    <x v="2"/>
    <n v="1"/>
  </r>
  <r>
    <n v="5392"/>
    <s v="HR134"/>
    <x v="12"/>
    <n v="248"/>
    <x v="0"/>
    <x v="12"/>
    <n v="30"/>
    <s v="June"/>
    <x v="5"/>
    <s v="30 June 1944"/>
    <x v="0"/>
    <s v="P/O Wally Tonge and F/S Ron Rigby were hit by flak and made it into their dingy a mile or two off Concarneau in Brittany, but were not rescued. They rest in the village cemetery in Combrit, according to The Mossie, Number 28. This Mosquito XV111 aircrew were murdered.Rigby was shot in cold blood and Tonge was drowned when he was held under the water after jumping back into the sea from a French boat that had picked them up from their dingies.This act was carried out by Germans from a boat when they were being taken into custody._x000a__x000a_The truth was found out by Tonge's father who travelled to Brittany after the war, being said to be the first British civilian to travel to France post war.Despite frequent letters to the RAF,he was not satisfied with the answers having being aware that others of the squadron had seen the aircraft with two crew leaving safey by parachute.Others speak of the aircraft landing under control on the sea._x000a__x000a_The war was over in this part of Brittany by September 1944, the FFI groups having playing their part in ridding the area of Germans as the Americans swept towards Brest _x000a__x000a_Google Search for &quot;Tonge War dead&quot; for full story and the graves of the two crew. Walter Tonge was a former flying pupil at RAF Cranage where he receives a mention &quot;believed to to killed in action on 30 June 1944&quot;.His father eventually knew different._x000a__x000a_Looking again at the newspater report, French officials higher than the local Gendarmerie must have looked deeper into this incident as Lieut Rossignol belonged to the Deuxieme Bureux, which prior to Vichy was a branch of French Military Intelligence involved with intellegence relating to enemy troops.Vichy disbanded the system, no doubt to suit the German invader but De Gaulle reinstated the structure.There was a lot of work for the D.B to follow up in the aftermath of the occupation.These officials would not normally be based in a small fishing port such as Concarneau and would have been directed to the case by the French intelligence authorities._x000a__x000a_I would think that somewhere in the D.B archives will lie an official report.Whether the perpretators would be identified is a different matter but I think that the German unit involved could be easily included_x000a__x000a_(http://www.ww2talk.com/forum/war-air/13066-mosquito-crew-murder.html) Damaged by flak from convoy and ditched off Benodet 30.6.44 (Air Britain Serials)"/>
    <x v="0"/>
    <x v="1"/>
    <m/>
    <m/>
    <x v="1"/>
    <m/>
    <m/>
    <n v="6"/>
    <x v="32"/>
    <x v="0"/>
    <n v="1"/>
    <s v="Front-Line"/>
    <x v="52"/>
    <x v="3"/>
    <n v="1"/>
  </r>
  <r>
    <n v="6815"/>
    <s v="NS926"/>
    <x v="12"/>
    <n v="464"/>
    <x v="0"/>
    <x v="16"/>
    <n v="30"/>
    <s v="June"/>
    <x v="5"/>
    <s v="30 June 1944"/>
    <x v="0"/>
    <s v="Served with 464 Sqn, under RAF control 5/44 to 30/6/44. swung on T/O Collided with Lancaster (Broke its back) for instructional use. (Brian Fillery's website) Swung on take-off and hit Lancaster ND812 Thorney Island 4.7.44 to 4835M (Air Britain Serials) 04.07.44 464 Sqn. NS926 Aircraft swung on take-off from Thorney Island aerodrome and hit Lancaster ND812 which was parked on dispersal. Crew unhurt. (Mosquito Crash Log)    AUS409464 F/O (Pilot) William Harvey TONKIN RAAF - Uninjured,  153315 F/O (Nav.) Leslie C. WEBB RAFVR - Uninjured (http://www.rafcommands.com/forum/showthread.php?17839-Accident-Mosquito-NS926-464-Sqdn-RAAF)"/>
    <x v="2"/>
    <x v="3"/>
    <s v="Swung on takeoff"/>
    <m/>
    <x v="2"/>
    <m/>
    <m/>
    <n v="6"/>
    <x v="32"/>
    <x v="0"/>
    <n v="1"/>
    <s v="Front-Line"/>
    <x v="46"/>
    <x v="0"/>
    <n v="1"/>
  </r>
  <r>
    <n v="2051"/>
    <s v="DZ644"/>
    <x v="4"/>
    <s v="627/139"/>
    <x v="0"/>
    <x v="8"/>
    <n v="30"/>
    <s v="June"/>
    <x v="5"/>
    <s v="30 June / 1 July 1944"/>
    <x v="1"/>
    <s v="01.07.1944 2345 139 to Homberg from Upwood hit by FLAK while crossing French coast, crashed. near Marquise, Pas-de Calais (BCL). W/O HEL Griffiths +, F/O L Wolfson +, buried in Marquise XD-V (www.lostbombers.co.uk) Crashed 0240 Ikm N of Oudenberg, 7km N of Marquice. KE9146 (http://www.footnote.com/image/38657124/mosquitoes%7CMosquito/) Missing (Homberg) 1.7.44 (Air Britain Serials)"/>
    <x v="0"/>
    <x v="1"/>
    <m/>
    <m/>
    <x v="1"/>
    <m/>
    <m/>
    <n v="6"/>
    <x v="32"/>
    <x v="0"/>
    <n v="1"/>
    <s v="Front-Line"/>
    <x v="15"/>
    <x v="0"/>
    <n v="2"/>
  </r>
  <r>
    <n v="3744"/>
    <s v="LR409"/>
    <x v="14"/>
    <s v="309FTU/60 SAAF"/>
    <x v="1"/>
    <x v="0"/>
    <n v="3"/>
    <s v="September"/>
    <x v="5"/>
    <d v="1944-09-03T00:00:00"/>
    <x v="0"/>
    <s v="See also HK399. NFT 7.44 (Air Britain Serials) The 60 Squadron narrative for August 1944 indicates that LR409 was promised to 60 Sqn, having been rebuilt in North Africa, by Air Vice Marshal Dawson of M.A.A.F. in an interview with Major Allam on 18 August, after the O.C. of 336 Wing, W/C Hughes, authorised Allam to travel to Algiers to explain to Dawson the dire shortage of operational aircraft on 60 Sqn. Delivery of LR409 was promised for 28 August, though the narrative does not mention if this deadline was kept. The return for September 3 indicates that a Mk.IX Mosquito was lost on a ferry flight from Blida, Lt. Hargrave and Lt. Rees both missing. The narrative for September reads: &quot;The squadron unfortunately lost another aircraft and crew during the month. At 14.42 hours on Sept 2nd, Lt. R.A. Hargrave and his Observer Lt. F.G. Rees took off from San Severo aerodrome in Mosquito 469 for Blida, where they were to collect a new aircraft allotted to the squadron. From information received it appears that Lt. Hargrave and his Observer left No. 162 M.U. Blida at 12.45 hours on 3rd September 1944 on their return journey. At 14.56 hours a message was picked up by a Fixing Station on the N.W. tip of Sicily to the effect that they were in trouble and might have to ditch. No news has since been heard of the aircraft. Air Sea Rescue at Palermo instituted a search at first light the following morning using both aeroplanes and launches but although they continued for another two days, no trace was found of the A/C or its occupants.&quot; The Interrogation Reports in the Squadron records specify which aircraft is used on the sortie reports, however MH can find no trace of LR409 ever having been listed on a sortie. As Air Britain has no information on the fate of LR409 (NFT - no further trace), and no record of a Mosquito loss on 3 September, MH feels sure it is LR409 which was lost on the ferry flight."/>
    <x v="2"/>
    <x v="2"/>
    <s v="Vanished without trace"/>
    <m/>
    <x v="2"/>
    <m/>
    <m/>
    <n v="7"/>
    <x v="33"/>
    <x v="0"/>
    <n v="1"/>
    <s v="Front-Line"/>
    <x v="34"/>
    <x v="0"/>
    <n v="2"/>
  </r>
  <r>
    <n v="5892"/>
    <s v="MM516"/>
    <x v="17"/>
    <n v="29"/>
    <x v="0"/>
    <x v="2"/>
    <n v="1"/>
    <s v="July"/>
    <x v="5"/>
    <s v="1 July 1944"/>
    <x v="0"/>
    <s v="Lost height after slow roll while low flying and hit ground Bishops Stortford Herts. 1.7.44 (Air Britain Serials) 01.07.44 29 Sqn. MM516 Aircraft flying very low, did a slow roll, stalled and crashed at Bishops Stortford, Herts, killing two. (Mosquito Crash Log)"/>
    <x v="2"/>
    <x v="2"/>
    <s v="Low flying"/>
    <m/>
    <x v="2"/>
    <m/>
    <m/>
    <n v="7"/>
    <x v="34"/>
    <x v="0"/>
    <n v="1"/>
    <s v="Front-Line"/>
    <x v="31"/>
    <x v="2"/>
    <n v="1"/>
  </r>
  <r>
    <n v="2566"/>
    <s v="HK399"/>
    <x v="17"/>
    <s v="301FTU/256"/>
    <x v="1"/>
    <x v="5"/>
    <n v="1"/>
    <s v="July"/>
    <x v="5"/>
    <s v="1/2 July 1944"/>
    <x v="1"/>
    <s v="COTTRELL, Wt Off Rex Frederick, NZ416214, RNZAF - Mosquito Navigator 256 Sqn, RAF - 3 Jul 1944 (Age 21); France. German report says a Mosquito came down at 1300 on 3 July, 5km N Valbonne, 20km NE Lyon, KE9413 (http://www.footnote.com/image/38657225/mosquitoes%7CMosquito/) See also LR409 KE9150 says a Mosquito came down 5 km N Mont-Luel, 20km NE Lyon at 0015 on 3 July 1944 (same) However, KE2369 specifies the aircraft at 0030 on 2 July was JT-D of 256 Squadron. (http://www.footnote.com/image/38657157/mosquitoes%7CMosquito/) Missing from intruder mission to Lyon 3.7.44 (Air Britain Serials) Pilot W/O T.D. de Renzy, broken arm, suffering from burns, was cared for by residents, then taken away by the Germans to hospital in Lyons. (http://francecrashes39-45.net/page_fiche_av.php?id=3623)"/>
    <x v="3"/>
    <x v="4"/>
    <m/>
    <m/>
    <x v="3"/>
    <m/>
    <m/>
    <n v="7"/>
    <x v="34"/>
    <x v="0"/>
    <n v="1"/>
    <s v="Front-Line"/>
    <x v="32"/>
    <x v="2"/>
    <n v="2"/>
  </r>
  <r>
    <n v="2357"/>
    <s v="ML931"/>
    <x v="20"/>
    <n v="109"/>
    <x v="0"/>
    <x v="8"/>
    <n v="1"/>
    <s v="July"/>
    <x v="5"/>
    <s v="1/2 July 1944"/>
    <x v="1"/>
    <s v="02.07.1944 2320 109 to Scholven-Buer from Little Staughton hit by cannon fire from NF. Woodbridge airfield, Sussex 0225 (BCL). F/L L Gatrill ok, F/O AJ Burnett ok, Oblt. Fincke 2./NJG 1claimed a Mosquito N on 109 Squadron (encounter report - Mosquito was returning on one engine after having been hit by flak, at 01:35 heard a thump in the fuselage and saw tracers passing, escaped from two attacks by diving and changing direction. Mosquito crashed on landing.) 02.07.44 Oblt. Fincke 2./NJG 1 Mosquito  Raum FuF. Gorilla: no height 01.38 Film C. 2027/II VNE: ASM - time and location are both correct. The Germans mentioned this incident in their reports of missing allied aircraft - KE9151 and KU2405, gave the location as 60 km W Den Haag, and stunningly reported the markings as possibly being HG 6 - not far off the actual markings of HS-N. (http://www.footnote.com/image/38657157/mosquitoes%7CMosquito/) Damaged by night fighter returning from Scholven and crashlanded at Woodbridge 2.7.44 (Air Britain Serials)"/>
    <x v="1"/>
    <x v="27"/>
    <s v="2./NJG 1"/>
    <s v="NJG 1"/>
    <x v="0"/>
    <s v="Fincke"/>
    <m/>
    <n v="7"/>
    <x v="34"/>
    <x v="0"/>
    <n v="1"/>
    <s v="Front-Line"/>
    <x v="18"/>
    <x v="0"/>
    <n v="1"/>
  </r>
  <r>
    <n v="318"/>
    <s v="DZ442"/>
    <x v="4"/>
    <s v="521/1409 Flt/139/607/1655MTU"/>
    <x v="0"/>
    <x v="7"/>
    <n v="2"/>
    <s v="July"/>
    <x v="5"/>
    <s v="2 July 1944"/>
    <x v="0"/>
    <s v="1655 MTU 2/07/1944 Training DZ442 Mosquito IV T/o 1201 Wyton for local flying. An hour later, the Mosquito landed only for the port oleo to fold as the aircraft ran along the runway. Veering to starboard, the rest of the undercarriage collapsed. P/O R FPate (http://www.156squadron.com/display_newpff_roll.asp?ID=1655%20MTU) Crashed on landing Wyton 2.7.44 (Air Britain Serials) 02.07.44 1655MTU. DZ442 Undercarriage collapsed on landing at Wyton aerodrome. Crew unhurt. (Mosquito Crash Log)"/>
    <x v="2"/>
    <x v="2"/>
    <s v="Undercarriage failed"/>
    <m/>
    <x v="2"/>
    <m/>
    <m/>
    <n v="7"/>
    <x v="34"/>
    <x v="0"/>
    <n v="1"/>
    <s v="Support Unit"/>
    <x v="12"/>
    <x v="0"/>
    <n v="5"/>
  </r>
  <r>
    <n v="6408"/>
    <s v="MM625"/>
    <x v="22"/>
    <n v="85"/>
    <x v="0"/>
    <x v="2"/>
    <n v="2"/>
    <s v="July"/>
    <x v="5"/>
    <s v="2 July 1944"/>
    <x v="0"/>
    <s v="02.07.1944 1405 Training from Swannington over sea starboard engine failed on return due to flaps and undercarriage failure, crash landed. Swannington airfield 1540 (BCL). F/S RT Virgo inj, F/S Checkley ok, 85 sqn Mosquito XIX MM625 VY-P t/o 1405 Training Virgo R T F/S inj., Checkley F/S Mechanical problems resulted in crash-landing at base at 1540. The pilot suffered a fractured spine. (RAF Commands Forum) Parts still exist - Currently with Jim Merizan, owned by the Swedish Air Force Museum (www.mossie.org) Engine shut down overshot landing and hit hedge Swannington 2.7.44 (Air Britain Serials) 02.07.44 85 Sqn. MM625 Pilot overshot on single engine landing at Swannington aerodrome. (Mosquito Crash Log)"/>
    <x v="2"/>
    <x v="2"/>
    <s v="Engine failure"/>
    <m/>
    <x v="2"/>
    <m/>
    <m/>
    <n v="7"/>
    <x v="34"/>
    <x v="0"/>
    <n v="1"/>
    <s v="Front-Line"/>
    <x v="13"/>
    <x v="2"/>
    <n v="1"/>
  </r>
  <r>
    <n v="1466"/>
    <s v="NS995"/>
    <x v="12"/>
    <n v="169"/>
    <x v="0"/>
    <x v="2"/>
    <n v="3"/>
    <s v="July"/>
    <x v="5"/>
    <s v="3 July 1944"/>
    <x v="0"/>
    <s v="03.07.1944 Air Test 169 crash landed due to inclement weath. Massingham airfield (BCL). F/O PG Bailey ok, S/L Bailey ok, Overshot landing from air test in bad weather and overturned Great Massingham 3.7.44 (Air Britain Serials)"/>
    <x v="2"/>
    <x v="2"/>
    <s v="Weather"/>
    <m/>
    <x v="2"/>
    <m/>
    <m/>
    <n v="7"/>
    <x v="34"/>
    <x v="0"/>
    <n v="1"/>
    <s v="Front-Line"/>
    <x v="65"/>
    <x v="0"/>
    <n v="1"/>
  </r>
  <r>
    <n v="6277"/>
    <s v="LR339"/>
    <x v="12"/>
    <n v="248"/>
    <x v="0"/>
    <x v="12"/>
    <n v="4"/>
    <s v="July"/>
    <x v="5"/>
    <s v="4 July 1944"/>
    <x v="0"/>
    <s v="May have been flown by W/C A Phillips, OC 248 Sqn lost this day off Brest (Separate Little War) http://www.footnote.com/image/38658083/#38657245 lists a Mosquito as having come down at 1217 on this date at &quot;the entrance of Benoedet, close to Quessant.&quot; Hit by flak from convoy and crashed nr Benodet 4.7.44 (Air Britain Serials) _x000a__x000a_Name: PHILLIPS, ANTHONY DOLKRAY _x000a_Initials: A D _x000a_Nationality: United Kingdom _x000a_Rank: Wing Commander (Pilot) _x000a_Regiment/Service: Royal Air Force Volunteer Reserve _x000a_Unit Text: 248 Sqdn. _x000a_Date of Death: 04/07/1944 _x000a_Service No: 70539 _x000a_Awards: D S O, D F C _x000a_Casualty Type: Commonwealth War Dead _x000a_Cemetery: BENODET COMMUNAL CEMETERY _x000a__x000a_Name: THOMSON, ROBERT WYLIE _x000a_Initials: R W _x000a_Nationality: United Kingdom _x000a_Rank: Flying Officer (Nav.) _x000a_Regiment/Service: Royal Air Force Volunteer Reserve _x000a_Unit Text: 248 Sqdn. _x000a_Age: 31 _x000a_Date of Death: 04/07/1944 _x000a_Service No: 138057 _x000a_Awards: D F C _x000a_Additional information: Son of Archibald Thomson and of Catherine Thomson (nee Wylie), of Rutherglen, Lanarkshire. _x000a_Casualty Type: Commonwealth War Dead _x000a_Cemetery: BENODET COMMUNAL CEMETERY _x000a__x000a_(CWGC)"/>
    <x v="0"/>
    <x v="1"/>
    <m/>
    <m/>
    <x v="1"/>
    <m/>
    <m/>
    <n v="7"/>
    <x v="34"/>
    <x v="0"/>
    <n v="1"/>
    <s v="Front-Line"/>
    <x v="52"/>
    <x v="0"/>
    <n v="1"/>
  </r>
  <r>
    <n v="2000"/>
    <s v="HX917"/>
    <x v="12"/>
    <s v="487/464/487"/>
    <x v="0"/>
    <x v="16"/>
    <n v="4"/>
    <s v="July"/>
    <x v="5"/>
    <s v="4/5 July 1944"/>
    <x v="1"/>
    <s v="487 Squadron, RNZAF (Thorney Island, Sussex - 140 Wing, 2 Group, 2nd Tactical Air Force): Mosquito FB.VI HX917/E - brought down in flames near the village of Donnemain-St-Mam?, 4km NW of Chateaudun, the Mosquito passing low over the village before it crashed. Both crew died when their parachutes failed to deploy in time, and are buried at Donnemain-Saint-Mames. Pilot: NZ403484 Wt Off Bryan WARD, RNZAF - Age 24. 920hrs. 26th op. (Errol Martyn) Shot down by flak at around 0200 4/5 July near Avord, navigator F/S F.A. Read also killed (2nd TAF). Donnemain-Saint-Mames is a village some 5 kilometres north-east of Chateaudun, a small town on the Paris-Chartres-Tours road. Missing from night intruder mission 5.7.44 (Air Britain Serials)"/>
    <x v="0"/>
    <x v="1"/>
    <m/>
    <m/>
    <x v="1"/>
    <m/>
    <m/>
    <n v="7"/>
    <x v="34"/>
    <x v="0"/>
    <n v="1"/>
    <s v="Front-Line"/>
    <x v="47"/>
    <x v="0"/>
    <n v="3"/>
  </r>
  <r>
    <n v="4080"/>
    <s v="NS886"/>
    <x v="12"/>
    <n v="107"/>
    <x v="0"/>
    <x v="16"/>
    <n v="4"/>
    <s v="July"/>
    <x v="5"/>
    <s v="4/5 July 1944"/>
    <x v="1"/>
    <s v="Lost near Tours on an intruder patrol at 01.00, coded Q, F/S H.K. Ross and F/O J.R. Green both KIA. (2nd TAF) Missing from offensive patrol to Le Mans 5.7.44 (Air Britain Serials)"/>
    <x v="3"/>
    <x v="4"/>
    <m/>
    <m/>
    <x v="3"/>
    <m/>
    <m/>
    <n v="7"/>
    <x v="34"/>
    <x v="0"/>
    <n v="1"/>
    <s v="Front-Line"/>
    <x v="57"/>
    <x v="0"/>
    <n v="1"/>
  </r>
  <r>
    <n v="6817"/>
    <s v="NS937"/>
    <x v="12"/>
    <n v="464"/>
    <x v="0"/>
    <x v="16"/>
    <n v="4"/>
    <s v="July"/>
    <x v="5"/>
    <s v="4/5 July 1944"/>
    <x v="1"/>
    <s v="Served with 464 Sqn, under RAF control 5/44. (Brian Fillery's website) Coded L, hit by flak, crew bailed out near Caen, at around 0130 4/5 July, F/O E.H. &quot;Ern&quot; Dunkley and F/O H.P. Woodward both OK (2nd TAF). Likely this came down at Montgaroult / Argentan, KE9419. Hit by flak and abandoned nr Caen 5.7.44 (Air Britain Serials)"/>
    <x v="1"/>
    <x v="1"/>
    <m/>
    <m/>
    <x v="1"/>
    <m/>
    <m/>
    <n v="7"/>
    <x v="34"/>
    <x v="0"/>
    <n v="1"/>
    <s v="Front-Line"/>
    <x v="46"/>
    <x v="0"/>
    <n v="1"/>
  </r>
  <r>
    <n v="6670"/>
    <s v="NT131"/>
    <x v="12"/>
    <n v="487"/>
    <x v="0"/>
    <x v="16"/>
    <n v="4"/>
    <s v="July"/>
    <x v="5"/>
    <s v="4/5 July 1944"/>
    <x v="1"/>
    <s v="ALLIED EXPEDITIONARY AIR FORCE: Intruder operations against road and rail movements in Western France 487 Squadron, RNZAF (Thorney Island, Sussex - 140 Wing, 2 Group, 2nd Tactical Air Force): Mosquito FB.VI NT131/D - brought down over France at about midnight, crashing at a place known as Cayenne near Camp d'Avord, about 18km ESE of Bourges. The two crew were buried at Avord. Pilot: NZ415733 Fg Off Ronald Charles Ostend BEAZER, RNZAF - Age 29. 634hrs. At least 35th op. (Errol Martyn) Served with 464 Sqn, under RAF control. (Brian Fillery's website) May have been hit by flak, navigator P/O A.W. Munro also killed (2nd TAF, gives time as around 0200). Missing from night intruder 5.7.44 (Air Britain Serials)"/>
    <x v="0"/>
    <x v="1"/>
    <m/>
    <m/>
    <x v="1"/>
    <m/>
    <m/>
    <n v="7"/>
    <x v="34"/>
    <x v="0"/>
    <n v="1"/>
    <s v="Front-Line"/>
    <x v="47"/>
    <x v="0"/>
    <n v="1"/>
  </r>
  <r>
    <n v="4000"/>
    <s v="NT151"/>
    <x v="12"/>
    <n v="107"/>
    <x v="0"/>
    <x v="16"/>
    <n v="4"/>
    <s v="July"/>
    <x v="5"/>
    <s v="4/5 July 1944"/>
    <x v="1"/>
    <s v="Coded X. Crew bailed out due to an engine fire near Orleans at around 0130, F/O Patrick Thomas Green and F/O Basil Arthur Lambert both killed. (2nd TAF) Abandoned after engine fire on night intruder over Normandy 5.7.44 (Air Britain Serials)"/>
    <x v="0"/>
    <x v="12"/>
    <s v="Engine fire"/>
    <m/>
    <x v="4"/>
    <m/>
    <m/>
    <n v="7"/>
    <x v="34"/>
    <x v="0"/>
    <n v="1"/>
    <s v="Front-Line"/>
    <x v="57"/>
    <x v="0"/>
    <n v="1"/>
  </r>
  <r>
    <n v="3207"/>
    <s v="DZ411"/>
    <x v="4"/>
    <s v="Benson/Lyneham/BOAC"/>
    <x v="0"/>
    <x v="13"/>
    <n v="4"/>
    <s v="July"/>
    <x v="5"/>
    <s v="4 July 1944"/>
    <x v="2"/>
    <s v="23.04.1943 Courier. Belly landed hit by enemy fire. Later repaired. Barkarby, Sweden F8, near Stockholm 1618 (Nöd). Gilbert Rae , ISW Payne , to BOAC G-AGFV 1943-06.01.45. Boac serial 98421. Returned to UK. Then again to Sweden, 04.07.44 ground looped at Bromma airfield 2232. Again repaired and returned to UK. See also www.qksrv.net c/n 98421 (to G-AGFV) (http://www.dehavilland.ukf.net/mosquito.htm) SOC 10.10.46 G-AGFV Destroyed Stockholm 4.7.44 [c/n 98421] (Air Britain Serials)"/>
    <x v="4"/>
    <x v="3"/>
    <m/>
    <m/>
    <x v="2"/>
    <m/>
    <m/>
    <n v="7"/>
    <x v="34"/>
    <x v="0"/>
    <n v="1"/>
    <s v="Support Unit"/>
    <x v="36"/>
    <x v="0"/>
    <n v="3"/>
  </r>
  <r>
    <n v="5176"/>
    <s v="HP977"/>
    <x v="12"/>
    <n v="235"/>
    <x v="0"/>
    <x v="12"/>
    <n v="5"/>
    <s v="July"/>
    <x v="5"/>
    <s v="5 July 1944"/>
    <x v="0"/>
    <s v="Missing from shipping reconnaissance off Gironde 5.7.44 (Air Britain Serials) _x000a__x000a_Although Air Britain lists two 235 Sqn aircraft as missing, the CWGC lists only one KIA: _x000a__x000a_Name: HARRIS, FRANK STANLEY _x000a_Initials: F S _x000a_Nationality: United Kingdom _x000a_Rank: Flying Officer (Nav./W.Op.) _x000a_Regiment/Service: Royal Air Force Volunteer Reserve _x000a_Unit Text: 235 Sqdn. _x000a_Age: 23 _x000a_Date of Death: 05/07/1944 _x000a_Service No: 136382 _x000a_Additional information: Son of Walter Stanley and Alice Jean Harris, of Coventry. _x000a_Casualty Type: Commonwealth War Dead _x000a_Grave/Memorial Reference: Grave 1. _x000a_Cemetery: ST. HILAIRE-DE-TALMONT CHURCHYARD _x000a__x000a_Name: SAMMON, JOHN THOMAS _x000a_Initials: J T _x000a_Nationality: Canadian _x000a_Rank: Flying Officer (Pilot) _x000a_Regiment/Service: Royal Canadian Air Force _x000a_Unit Text: 235 (R.A.F.) Sqdn _x000a_Age: 21 _x000a_Date of Death: 05/07/1944 _x000a_Service No: J/21782 _x000a_Additional information: Son of Joseph Patrick and Catherine Sammon, of Pembroke, Ontario. Canada. _x000a_Casualty Type: Commonwealth War Dead _x000a_Grave/Memorial Reference: Grave 2. _x000a_Cemetery: ST. HILAIRE-DE-TALMONT CHURCHYARD _x000a__x000a__x000a_A memorial at Talmont St. Hilaire indicates the Mosquito was shot down by DCA, Defense Contre-Aerien, flak. (http://aviation-safety.net/wikibase/wiki.php?id=73809)"/>
    <x v="0"/>
    <x v="1"/>
    <m/>
    <m/>
    <x v="1"/>
    <m/>
    <m/>
    <n v="7"/>
    <x v="34"/>
    <x v="0"/>
    <n v="1"/>
    <s v="Front-Line"/>
    <x v="97"/>
    <x v="3"/>
    <n v="1"/>
  </r>
  <r>
    <n v="5203"/>
    <s v="HR161"/>
    <x v="12"/>
    <n v="235"/>
    <x v="0"/>
    <x v="12"/>
    <n v="5"/>
    <s v="July"/>
    <x v="5"/>
    <s v="5 July 1944"/>
    <x v="0"/>
    <s v="Missing from shipping reconnaissance off Gironde 5.7.44 (Air Britain Serials) Brought down by flak, F/O John Thomas Stammon and F/O Frank Stanley Harris both KIA, came down at Camp des Forges, 1 km N of Talmont-St.-Hilaire buried St. Hilaire-de-Talmont (http://francecrashes39-45.net/page_fiche_av.php?id=3308)"/>
    <x v="0"/>
    <x v="1"/>
    <m/>
    <m/>
    <x v="1"/>
    <m/>
    <m/>
    <n v="7"/>
    <x v="34"/>
    <x v="0"/>
    <n v="1"/>
    <s v="Front-Line"/>
    <x v="97"/>
    <x v="3"/>
    <n v="1"/>
  </r>
  <r>
    <n v="1126"/>
    <s v="DZ310"/>
    <x v="2"/>
    <s v="456/141/169/141"/>
    <x v="0"/>
    <x v="17"/>
    <n v="5"/>
    <s v="July"/>
    <x v="5"/>
    <s v="5/6 July 1944"/>
    <x v="1"/>
    <s v="06.07.1944 2325 Serrate Patrol over Northern France 141 Bomber Support from West Raynham . about km S Wattan (Pas de Calais), 9km NNW St.Omer 0035 (BCL). F/L JD Peterkin RAAF evd, P/O R Murphy +, Murhy buried in St.Omer, Longueness Souvenir Cem May have been 6 July 1944 Uffz. Illner 6./ KG 51 2-mot. Flgz. 15 West S/UU: 1500m [Caen] 02.38 (LW NF Claims 39-45 f. 198) (MH - Note difference in both time and place, 2 hrs and 260 km difference, unlikely to have been Illner) TW-Z, 5/6 July 1944, &quot;Serial Range DZ286 - DZ310. 25 Mosquito F.Mk11. Powered by Merlin 21/22 engines. Part of a batch of 70 delivered by De Havilland (Hatfield) between 12Oct42 and 30Dec42. Airborne 2325 5Jul44 from West Raynham on a Serrate Patrol over northern France. Cause of loss not established. Crashed 0035 about 1 km S of Wattan (Pas-de-Calais), 9 km NNW of St-Omer, where P/O Murphy is buried in Lonhguenesse Souvenir Cemetery. F/L J.D.Peterkin RAAF Evd P/O R.Murphy KIA &quot; (Lost Bombers) Missing from Serrate patrol over N.France 6.7.44 (Air Britain Serials)"/>
    <x v="3"/>
    <x v="4"/>
    <m/>
    <m/>
    <x v="3"/>
    <m/>
    <m/>
    <n v="7"/>
    <x v="34"/>
    <x v="0"/>
    <n v="1"/>
    <s v="Front-Line"/>
    <x v="45"/>
    <x v="0"/>
    <n v="4"/>
  </r>
  <r>
    <n v="5724"/>
    <s v="ML913"/>
    <x v="11"/>
    <n v="105"/>
    <x v="0"/>
    <x v="8"/>
    <n v="5"/>
    <s v="July"/>
    <x v="5"/>
    <s v="5/6 July 1944"/>
    <x v="1"/>
    <s v="5/6 July 1944 (Lost Bombers) 06-07-1944 2339 105 to Scholven-Buer from Bourn . Lost without trace (BCL). F/L GK Whiffen +, F/O DK Williams DFC +, no further info Commemorated on Runnymede Missing (Scholven) 6.7.44 (Air Britain Serials) Possible claim as follows (although altitude is not what one would expect) 06.07.44 Uffz. Illner 6./KG 51 2-mot. Flzg.  15 West S/UU at 1.500 m. [Caen]  02.38 Film C. 2027/II Anerk: Nr.17 MH feels this Luftwaffe claim is more likely to have been an erroneous claim for a 264 Squadron Mosquito, which in turn claimed an Me 410 at the same time in the same place, 0235 near Caen. Sharp &amp; Bowyer's &quot;Mosquito&quot; says this aircraft was lost to flak."/>
    <x v="0"/>
    <x v="1"/>
    <m/>
    <m/>
    <x v="1"/>
    <m/>
    <m/>
    <n v="7"/>
    <x v="34"/>
    <x v="0"/>
    <n v="1"/>
    <s v="Front-Line"/>
    <x v="4"/>
    <x v="0"/>
    <n v="1"/>
  </r>
  <r>
    <n v="4872"/>
    <s v="MM553"/>
    <x v="17"/>
    <n v="29"/>
    <x v="0"/>
    <x v="5"/>
    <n v="5"/>
    <s v="July"/>
    <x v="5"/>
    <s v="5/6 July 1944"/>
    <x v="1"/>
    <s v="06.07.1944 Intruder 29 to Melun and Bretigny airfields from Hunsdon hit by Flak and returned on one engine, sommersaulted on landing, aircraft SoC. probably Hunsdon airfield (FCL). F/L GE? Allison ok, F/L RG Stainton inj, no further info 5/6 July (2nd TAF) Damaged by flak and crash-landed at Ford 5.7.44 (Air Britain Serials)"/>
    <x v="1"/>
    <x v="1"/>
    <m/>
    <m/>
    <x v="1"/>
    <m/>
    <m/>
    <n v="7"/>
    <x v="34"/>
    <x v="0"/>
    <n v="1"/>
    <s v="Front-Line"/>
    <x v="31"/>
    <x v="2"/>
    <n v="1"/>
  </r>
  <r>
    <n v="389"/>
    <s v="DZ698"/>
    <x v="2"/>
    <s v="151/418/157/307/157/13OTU"/>
    <x v="0"/>
    <x v="7"/>
    <n v="6"/>
    <s v="July"/>
    <x v="5"/>
    <s v="6 July 1944"/>
    <x v="0"/>
    <s v="Received at 418 Sqn from No,151 Squadron, 3 April 1943; transferred to No.157 Squadron, 17 June 1943. _x000a__x000a_As a spin-off from my family research I am looking for some information about my mother's cousin. His name was Ernest (Ernie) Blezard from Huddersfield and - as I understand it and family memories go - died in an acrobatic stunt which went wrong, crashing in Huddersfield in 1944. _x000a__x000a_After some web searching I think this has to be linked to the brief summary found on a web page about Huddersfield (without further information) which is: 6th July 1944 - Fartown Plane Crash. An aircraft piloted by a local man crashes into two houses in Central Avenue, killing the pilot, a mother and her two year old son, and a 62 year old woman. _x000a__x000a_In addition to the above I have also managed to get copies of the local newspaper report of the accident and inquest and have summarised extracts below in case they are ever needed in other research. Sadly the civilians were indeed killed as well. Many thanks, Nick _x000a__x000a__x000a_Extracts from the local newspaper, Huddersfield Examiner, Saturday 8th July 1944 (weekly paper - accident was the Thursday) _x000a__x000a_&quot;The plane had been circling the town for some time before the crash... before hitting the houses, one of which was completely demolished and the other badly damaged.&quot; _x000a__x000a_&quot;On crashing, the plane exploded and parts of it were strewn over a wide area. A part of it struck the ground diagonally, tunnelled its way through one of the gardens and came to rest under the house.&quot; _x000a__x000a_&quot;Flight-Lieut. Blezard... joined the R.A.F. in 1940, and the following Christmas he was commissioned as a pilot officer. He remained in this country for twelve months, and then went to Canada as a flying-instructor....&quot; _x000a__x000a_He had returned to the U.K. about 2 months before the accident. _x000a__x000a__x000a_Extracts of the inquest, Huddersfield Examiner July 22nd. Inquest held 18th July. _x000a__x000a_Flying Officer Grant Burnham Robinson, of the Royal Canadian Air Force, who was stationed at the same aerodrome as Blezard, said that on Thursday, July 6th, he was in the office when Flight-Lieut. Blezard was authorised to make his trip. He was authorised to do local flying rounbd the aerodrome within a radius of twenty miles. Flying-Officer [paper's error] Blezard was to practise landing and single-engine flying. _x000a__x000a_The Coroner: Was he an experienced pilot? _x000a_A: Yes, but not on that aircraft. _x000a__x000a_Q: I suppose, so far as could be known, this machine was in first-class flying order? _x000a_A: Yes; it had been flown that day before he took it up. _x000a__x000a_Q: Was it known he had left the area in which he was supposed to be flying? _x000a_A: No, sir. _x000a__x000a_Q: I suppose it would soon be noticed when he did not land? _x000a_A: He would not be missed until his time-limit was up, which was an hour. We actually heard about it before that time. The first we heard was a telephone message asking if he was flying. _x000a__x000a__x000a_Several descriptions are given and the general concensus is as given in this quote: _x000a__x000a_&quot;...The port engine cut out and then it turned and flew in the opposite direction. The propellor restarted within a few seconds of its cutting out. _x000a__x000a_The plane made a perfect roll and immediately after completed a second, quicker roll. These were followed a little later by a half-roll which left the plane upside down. It started to dive in that position...&quot; _x000a__x000a_A wallet was found in the debris with various documents identifying Blezard (which I assume explains the call to the aerodrome). _x000a__x000a_One witness stated &quot;...he was of the opinion the pilot was stunting.&quot; _x000a__x000a_&quot;Flying-Officer Robinson, recalled, said that pilots were not supposed to carry out manouevres over a town. If the propellor stoppped the pilot did it himself. If the propellor re-started it showed that there was nothing wrong with the engine.&quot; _x000a__x000a_The Cororner recorded verdicts of accidental death in each case._x000a__x000a_Mosquito DZ698 did crash at 51, Central Avenue, Fartown. Blezard was the sole occupant. _x000a_Source; 13 OTU ORB. He was killed doinng stunts over his parents house in Blackhouse Road when he lost control and crashed on the junction of West Close and Central Avenue killing the three people mentioned. He is buried with his parents in Egerton Cemetery and was identified by his wallet. Account of the accident and Inquest in Huddersfield Examiner July 18 1944. (http://www.rafcommands.com/forum/showthread.php?t=1636) Crashed in Central Avenue Fartown Huddersfield Yorks. 6.7.44 NFD (Air Britain Serials) 06.CJ.44 13 OTU. DZ698 Pilot lost control of aircraft while doing manoeuvres at low height, hit a house in Central Avenue, Fartown, Huddersfield, killing him and three people on the ground were injured. (Mosquito Crash Log)"/>
    <x v="2"/>
    <x v="2"/>
    <s v="Spin"/>
    <m/>
    <x v="2"/>
    <m/>
    <m/>
    <n v="7"/>
    <x v="34"/>
    <x v="0"/>
    <n v="1"/>
    <s v="Support Unit"/>
    <x v="39"/>
    <x v="0"/>
    <n v="6"/>
  </r>
  <r>
    <n v="7761"/>
    <s v="MM272"/>
    <x v="18"/>
    <n v="544"/>
    <x v="0"/>
    <x v="0"/>
    <n v="6"/>
    <s v="July"/>
    <x v="5"/>
    <s v="6 July 1944"/>
    <x v="0"/>
    <s v="Tyre burst on landing swung and u/c collapsed Benson 6.7.44 (Air Britain Serials) 06.07.44 544 Sqn. MM272 Aircraft landed heavily at Benson aerodrome, swung, tyre burst and undercarriage collapsed. Crew safe. (Mosquito Crash Log)"/>
    <x v="2"/>
    <x v="3"/>
    <s v="Tyre burst on landing"/>
    <m/>
    <x v="2"/>
    <m/>
    <m/>
    <n v="7"/>
    <x v="34"/>
    <x v="0"/>
    <n v="1"/>
    <s v="Front-Line"/>
    <x v="27"/>
    <x v="0"/>
    <n v="1"/>
  </r>
  <r>
    <n v="746"/>
    <s v="MM343"/>
    <x v="18"/>
    <n v="684"/>
    <x v="3"/>
    <x v="0"/>
    <n v="6"/>
    <s v="July"/>
    <x v="5"/>
    <s v="6 July 1944"/>
    <x v="0"/>
    <s v="Swung on take-off and u/c collapsed Alipore 6.7.44 DBF (Air Britain Serials)"/>
    <x v="2"/>
    <x v="3"/>
    <s v="Swung on takeoff"/>
    <m/>
    <x v="2"/>
    <m/>
    <m/>
    <n v="7"/>
    <x v="34"/>
    <x v="0"/>
    <n v="1"/>
    <s v="Front-Line"/>
    <x v="50"/>
    <x v="0"/>
    <n v="1"/>
  </r>
  <r>
    <n v="5742"/>
    <s v="HJ725"/>
    <x v="6"/>
    <s v="301FTU/23"/>
    <x v="1"/>
    <x v="5"/>
    <n v="7"/>
    <s v="July"/>
    <x v="5"/>
    <s v="7 July 1944"/>
    <x v="0"/>
    <s v="Damaged in accident 7.7.44 NFT (Air Britain Serials) MH - 23 Sqn had left the Med in May - what unit was this aircraft on when damaged and written off?"/>
    <x v="2"/>
    <x v="3"/>
    <s v="Not Stated"/>
    <m/>
    <x v="2"/>
    <m/>
    <m/>
    <n v="7"/>
    <x v="34"/>
    <x v="0"/>
    <n v="1"/>
    <s v="Front-Line"/>
    <x v="6"/>
    <x v="0"/>
    <n v="2"/>
  </r>
  <r>
    <n v="5725"/>
    <s v="ML964"/>
    <x v="20"/>
    <n v="105"/>
    <x v="0"/>
    <x v="8"/>
    <n v="7"/>
    <s v="July"/>
    <x v="5"/>
    <s v="7 July 1944"/>
    <x v="0"/>
    <s v="07.07.1944 1946 Primary target marker 105 to Caen from Bourn shot about by fighter, badly damaged. Lost without trace in allied held territory (BCL). S/L W Blessing DSO DFC RAAF +, P/O DT Burke ok, Blessing buried in Delivrande War Cem May have been: 6 July 1944 Uffz. Illner 6./ KG 51 2-mot. Flgz. 15 West S/UU: 1500m [Caen] 02.38 (LW NF Claims 39-45 f. 198) (note dates, early morning 6 July, or was this 7 July? Also note 7 July 1944 USAAF P-51s of the 363rd Fighter Group opened fire on a Mosquito near Vire, although they soon recognized their mistake and broke off before causing much damage. The intercept was requested by a ground control radar station after they detected an unidentified aircraft. Kent Miller / 363rd FG, p.32. (http://forum.12oclockhigh.net/archive/index.php?t-2670-p-2.html) GB-J, 7 July 1944 &quot;Serial Range ML956 - ML999. 44 Mosquito B.MkXV1. Powered by Merlin 72/73 engines. Part of a batch of 152 delivered by De Havilland (Hatfield) between 24Nov43 and 4Dec44. MM170 was not delivered. First operational sortie 21Mar44. Airborne 1946 7Jul44 from Bourn as a primary Target Marker. Shot about by a fighter and badly damaged. P/O Burke baled out, as ordered, and landed safely inside Allied held territory, his gallant Skipper remained at the controls to enable his navigator to abandon and was unable to get clear of the aircraft himself. S/L W.Blessing DSO DFC RAAF KIA P/O D.T.Burke On 28Apr01 the obituary of W/C Edward 'Barty' Barton who had been Chief Signals and radar officer with the PFF was published in 'The Daily Telegraph'. In particular he helped introduce and develop Oboe, the most accurate blind-bombing aid of the war. The Oboe secret was so valuable, that when this Mosquito was shot down with the equipment on board near Caen, Barton was despatched in another Mosquito to investigate. He succeeded in findng the Mosquito. S/L Blessing had been killed before he could destroy the Oboe equipment but Barton was able to remove it from the crash site before the enemy came upon it. In this obituary S/L Blessing has been designated 'Wing Commander'. &quot; (Lost Bombers) 467 aircraft - 283 Lancasters, 164 Halifaxes, 20 Mosquitos - of Nos 1, 4, 6 and 8 Groups in a major effort to assist in the Normandy land battle. The Canadian 1st and British 2nd Armies were held up by a series of fortified village strongpoints north of Caen. The first plan was for Bomber Command to bomb these villages but, because of the proximity of friendly troops and the possibility of bombing error, the bombing area was moved back nearer to Caen, covering a stretch of open ground and the northern edge of the city. The weather was clear for the raid, which took place in the evening, and two aiming points were well marked by Oboe Mosquitos and other Pathfinder aircraft. The Master Bomber, Wing Commander SP (Pat) Daniels of No 35 Squadron, then controlled a very accurate raid. Dust and smoke soon obscured the markers but the bombing always remained concentrated. 2,276 tons of bombs were dropped. It was afterwards judged that the bombing should have been aimed at the original targets. Few Germans were killed in the area actually bombed, although units near by were considerably shaken. The northern suburbs of Caen were ruined. No German fighters appeared and only 1 Lancaster, of No 166 Squadron, was shot down by flak. 2 further Lancasters and 1 Mosquito crashed behind the Allied lines in France. (Bomber Command War Diaries) Marked Caen from 32,000 feet, left target area when shot about by fighter. Dived to escape fighter, however 3 feet of port wing had come away. Radioed that would not be returning to base, between XXXX and XXXX control became difficult. Navigator ordered to bale out - did so and came down in Allied territory. Aircraft entered a spin and disintegrated, killing Blessing. Damaged by fighter nr Caen and crashlanded in Normandy 7.7.44 (Air Britain Serials)"/>
    <x v="0"/>
    <x v="14"/>
    <s v="P-51"/>
    <m/>
    <x v="4"/>
    <m/>
    <m/>
    <n v="7"/>
    <x v="34"/>
    <x v="0"/>
    <n v="1"/>
    <s v="Front-Line"/>
    <x v="4"/>
    <x v="0"/>
    <n v="1"/>
  </r>
  <r>
    <n v="1120"/>
    <s v="NS537"/>
    <x v="18"/>
    <s v="USAAF"/>
    <x v="0"/>
    <x v="4"/>
    <n v="7"/>
    <s v="July"/>
    <x v="5"/>
    <s v="7 July 1944"/>
    <x v="0"/>
    <s v="MACR 7240 7.7.44, 802 Group Tragedy struck on 7 July. Cameraman Sgt. Mark Ortega left with the Forts attacking the Messerschmitt factory and chemical works at Leipzig. To provide weather scout support for this mission, 1/Lts. John J. Mann/William L. Davis (NS537) departed Watton, and on reaching Southwold at 0830, climbed toward the continent. Over the North Sea the aircraft suffered right engine failure with a run-away propeller forcing Mann to turn back for England At 0825 he transmitted a distress call reporting the navigator was preparing to bailout at l,000 feet. Five minutes later he reported the navigator safely jumped and the aircraft was now at 600 feet. Watton received no further radio contact. _x000a_Two patrolling ASR P-47s observed a man floating in the sea and radioed his position as 25-30 miles east of Southwold. Two Air/Sea Rescue boats were immediately dispatched and at 0930 sighted a motionless form in the sea supported by a MaeWest. However, before they could reach the man, he disappeared beneath the waves and never seen again. The search continued until 1700. Both officers were listed MIA. (Norman Malayney) (Air Britain Serials)"/>
    <x v="0"/>
    <x v="12"/>
    <s v="Engine failure"/>
    <m/>
    <x v="4"/>
    <m/>
    <m/>
    <n v="7"/>
    <x v="34"/>
    <x v="0"/>
    <n v="1"/>
    <s v="Front-Line"/>
    <x v="33"/>
    <x v="0"/>
    <n v="1"/>
  </r>
  <r>
    <n v="1760"/>
    <s v="ML968"/>
    <x v="20"/>
    <s v="105/692/571"/>
    <x v="0"/>
    <x v="8"/>
    <n v="7"/>
    <s v="July"/>
    <x v="5"/>
    <s v="7/8 July 1944"/>
    <x v="1"/>
    <s v="08.07.1944 2308 571 to Berlin from Oakington crash landed in cornfield. near Waterbeach airfield, Cambridge 0355 (BCL). P(O SP McGee ok, F/S JW Adams ok, 7/8 July 1944, Berlin &quot;Serial Range ML956 - ML999. 44 Mosquito B.MkXV1. Powered by Merlin 72/73 engines. Part of a batch of 152 delivered by De Havilland (Hatfield) between 24Nov43 and 4Dec44. MM170 was not delivered. Initially delivered to 105 Sqdn with whom it flew no operations. Airborne 2308 7Jul44 from Oakington. Battle-damaged, crash-landed 0355 in a cornfield near RAF Waterbeach, Cambridge. P/O S.P.McGee F/S J.W.Adams &quot; (Lost Bombers) Engine cut second lost on approach overshot landing Waterbeach 8.7.44 (Air Britain Serials) 07.07.44- 571 Sqn. ML968 Engine failed at five thousand feet and pilot made for nearest aerodrome (Waterbeach) where he undershot and landed in a cornfield. Crew safe. (Mosquito Crash Log)"/>
    <x v="2"/>
    <x v="7"/>
    <s v="Engine failure"/>
    <m/>
    <x v="2"/>
    <m/>
    <m/>
    <n v="7"/>
    <x v="34"/>
    <x v="0"/>
    <n v="1"/>
    <s v="Front-Line"/>
    <x v="90"/>
    <x v="0"/>
    <n v="3"/>
  </r>
  <r>
    <n v="3725"/>
    <s v="MM146"/>
    <x v="20"/>
    <s v="1655MTU/139"/>
    <x v="0"/>
    <x v="8"/>
    <n v="7"/>
    <s v="July"/>
    <x v="5"/>
    <s v="7/8 July 1944"/>
    <x v="1"/>
    <s v="08.07.1944 2300 Bomb raid 139 to North Germany, Berlin from Upwood crash landed, starboard undercarriage gave way. Kalmar airfiled Sweden F12 (Nöd). F/L JD Robins int, S/L (A) BM Vlielander-Hein int, BCL states this plane as lost without trace and crew evd. Crew interned in Sweden and returned later to UK XD-H, 7/8 July 1944 serial Range MM112 - MM156. 56 Mosquito B.MkXV1. Powered by Merlin 72/73 engines. Part of a batch of 152 delivered by De Havilland (Hatfield) between 24Nov43 and 4Dec44. MM170 was not delivered. Airborne 2300 7Jul44 from Upwood. Cause of loss and crash-site not established. F/L J.D.Robins RNZAF Evd S/L(A) B.M.Vlielander-Hein RNethNAS Evd (Lost Bombers) Picture in Nodlanding shows this to have been XD-H (MH) Missing (Berlin) 8.7.44 (Air Britain Serials)"/>
    <x v="0"/>
    <x v="31"/>
    <m/>
    <m/>
    <x v="4"/>
    <m/>
    <m/>
    <n v="7"/>
    <x v="34"/>
    <x v="0"/>
    <n v="1"/>
    <s v="Front-Line"/>
    <x v="15"/>
    <x v="0"/>
    <n v="2"/>
  </r>
  <r>
    <n v="5300"/>
    <s v="MM147"/>
    <x v="20"/>
    <s v="1655MTU/692"/>
    <x v="0"/>
    <x v="8"/>
    <n v="7"/>
    <s v="July"/>
    <x v="5"/>
    <s v="7/8 July 1944"/>
    <x v="1"/>
    <s v="08.07.1944 2315 692 to Berlin from Gransden Lodge crashed. to W of Granzow, 9km WNW from centre Kyritz 0128 (BCL). F/L PK Burley DFC +, F/O EV Sanders DFC pow, Burles rest in 1939-45 War Cem Berlin Oblt. Fritz Krause, 1./NJGr. 10, combat report in &quot;Mosquito Log&quot;. P3-M, 7/8 July 1944 &quot;Serial Range MM112 - MM156. 56 Mosquito B.MkXV1. Powered by Merlin 72/73 engines.Part of a batch of 152 Delivered by De Haviland (Hatfield) between 24Nov43 and 4Dec44. MM170 was not delivered. Airborne 2315 7Jul44 from Gransden Lodge. Shot down by Oblt Krause of 1./NJGr.10. Crashed 0128 to the W of Granzow, 9 km WNW from the centre of Kyritz. F/L Burley is buried in the Berlin 1939-45 War Cemetery. F/L P.K.Burley DFC KIA F/O E.V.Sanders DFC PoW There is a German report that the Navigator F/Lt Saunders was taken prisoner. Note: The Chorley BCL records the Navigator as Sanders. Subsequent evidence to the above gives: F/O E.V.Sanders interned in Camp L1, PoW No.4621. 1./NJGr.10 was an experimental group, formed to counteract the Mosquito. &quot; (Lost Bombers)_x000a__x000a_The report I have from Krause is taken from &quot;The Mosquito Log&quot;._x000a__x000a_An example of how this special 'anti-Mosquito' method worked is contained in Fritz Krause's action report for 8 July, 1944. He took off from Berlin Werneuchen at 00:40 hours, flying a radar-equipped Fw 190 A-5. (MH - Wrk.Nr.550143, White 11 - from a photo at: http://www.luftwaffe-experten.org/forums/index.php?act=attach&amp;type=post&amp;id=13409)_x000a__x000a_&quot;I was flying over Berlin when I saw a twin-engined plane caught in the searchlights; it was flying west. I was then at 8,500 metres. I closed in on the plane until I was 700 metres above its level, gave full throttle, and dived. I came in too low and opened fire from approximately 200 metres from below and behind at 01:48 and kept firing as I closed. At once, the first shots hit the right motor, an explosion followed, a burst of sparks and then a thick white trail of vapour. _x000a__x000a_As I had over-shot, I had to stop the attack immediately and found myself on the right, alongside the enemy aircraft whose cockpit and external fuel tanks I saw clearly, and so was able to identify it without doubt as a Mosquito. _x000a__x000a_I fired ESN to draw theh attention of the flak and the searchlight to my presence. The enemy 'corkscrewed' in an attempt to evade. Because of the thick white 'fog' of vapour I was able to follow him, although he had already left the searchlight zone in a north-westerly direction. _x000a__x000a_Following the trail, I managed to attack twice more. At the third attack, I noticed a further explosion on the right wing and an even stronger rain of sparks. At 2,000 metres he disappeared, turning at a flat gliding angle under my own plane. I did not see the impact on the ground as this was hidden from my angle of view._x000a__x000a_On my return flight, passing Lake Koppeln, I could estimate the crash-point as 60-70 kilometres northwest of Berlin. When I returned to base a report had already reached them about the crash of a burning enemy aircraft at 01:55 hours at EE-25 to the west of Kuerytz. My own plane was covered in oil from the damaged Mosquito. It was called a 'white eleven' and was specially equipped for night-hunting against Mosquitos with Neptun J radar and a long-range fuel tank. One of the crew of the Mosquito, Flight Lieutenant E.V. Saunders, DFC, bailed out and was taken prisoner. Three days later, at 01:20 hours on 11 July, 1944, I myself had to parachute over Berlin, shot down by the Berlin flak! Missing (Berlin) 8.7.44 (Air Britain Serials)"/>
    <x v="0"/>
    <x v="5"/>
    <s v=" 1./NJGr. 10"/>
    <s v="NJGr. 10"/>
    <x v="0"/>
    <s v="Krause"/>
    <m/>
    <n v="7"/>
    <x v="34"/>
    <x v="0"/>
    <n v="1"/>
    <s v="Front-Line"/>
    <x v="66"/>
    <x v="0"/>
    <n v="2"/>
  </r>
  <r>
    <n v="6035"/>
    <s v="MM570"/>
    <x v="17"/>
    <n v="410"/>
    <x v="0"/>
    <x v="2"/>
    <n v="7"/>
    <s v="July"/>
    <x v="5"/>
    <s v="7/8 July 1944"/>
    <x v="1"/>
    <s v="08.07.1944 Beachhead patrol 410 from Zeals destroyed Ju88 but starboard engine knocked out by debris. Navigator baled out and rescued. Lost without trace (FCL). F/L SB Huppert +, F/O JS Christie ok, no known grave, no further info 7/8 July 1944 (2nd TAF). Mosquito says MM570 was hit by return fire from an Me 410, which it also shot down. RA-B (de Havilland Mosquito) Missing from patrol over Normandy 8.7.44 (Air Britain Serials)"/>
    <x v="0"/>
    <x v="22"/>
    <m/>
    <m/>
    <x v="4"/>
    <m/>
    <m/>
    <n v="7"/>
    <x v="34"/>
    <x v="0"/>
    <n v="1"/>
    <s v="Front-Line"/>
    <x v="19"/>
    <x v="2"/>
    <n v="1"/>
  </r>
  <r>
    <n v="989"/>
    <s v="MM129"/>
    <x v="20"/>
    <s v="571/692"/>
    <x v="0"/>
    <x v="8"/>
    <n v="8"/>
    <s v="July"/>
    <x v="5"/>
    <s v="8 July 1944"/>
    <x v="0"/>
    <s v="08.07.1944 Training 692 landed, bouced back in air, pilot open throttle to go round again, engine failed and wing dropped, crash landed. Weston airfield, Somerset 0439 (BCL). F/O FN Plumb DFC inj, , Engine cut on attempted overshoot crashlanded Weston-super-Mare 8.7.44 (Air Britain Serials) 08.07.44 692 Sqn. MM129 Aircraft landed heavily at Weston-super-Mare aerodrome, opened up to go round again when starboard engine failed, wing dropped and aircraft crashed. (Mosquito Crash Log)"/>
    <x v="2"/>
    <x v="2"/>
    <s v="Engine failure"/>
    <m/>
    <x v="2"/>
    <m/>
    <m/>
    <n v="7"/>
    <x v="34"/>
    <x v="0"/>
    <n v="1"/>
    <s v="Front-Line"/>
    <x v="66"/>
    <x v="0"/>
    <n v="2"/>
  </r>
  <r>
    <n v="3545"/>
    <s v="HP876"/>
    <x v="12"/>
    <s v="301FTU/45"/>
    <x v="3"/>
    <x v="16"/>
    <n v="8"/>
    <s v="July"/>
    <x v="5"/>
    <s v="8 July 1944"/>
    <x v="1"/>
    <s v="Engine cut overshot night landing at Ondal 8.7.44 (Air Britain Serials)"/>
    <x v="2"/>
    <x v="3"/>
    <s v="Engine failure"/>
    <m/>
    <x v="2"/>
    <m/>
    <m/>
    <n v="7"/>
    <x v="34"/>
    <x v="0"/>
    <n v="1"/>
    <s v="Front-Line"/>
    <x v="86"/>
    <x v="3"/>
    <n v="2"/>
  </r>
  <r>
    <n v="6642"/>
    <s v="NS959"/>
    <x v="12"/>
    <n v="21"/>
    <x v="0"/>
    <x v="16"/>
    <n v="8"/>
    <s v="July"/>
    <x v="5"/>
    <s v="8/9 July 1944"/>
    <x v="1"/>
    <s v="Flying Officer J.C. Bicknell was killed when the aircraft he was Navigator on, crashed on landing back at Thorney Island, the pilot of the aircraft was Flight Lieutenant W.B. Adams, the aircraft serial number was NS959. According to the records they had bombed a ferry whilst on patrol over France. 8/9 July 1944, around 0500, F/L W.B. Adams and F/O J.C. Bicknell both killed (2nd TAF). Crashed on landing on return from night intruder Thorney Island 10.7.44 (Air Britain Serials)"/>
    <x v="2"/>
    <x v="7"/>
    <s v="Crashed on landing"/>
    <m/>
    <x v="2"/>
    <m/>
    <m/>
    <n v="7"/>
    <x v="34"/>
    <x v="0"/>
    <n v="1"/>
    <s v="Front-Line"/>
    <x v="48"/>
    <x v="0"/>
    <n v="1"/>
  </r>
  <r>
    <n v="2828"/>
    <s v="KB285"/>
    <x v="13"/>
    <s v="8 OTU"/>
    <x v="2"/>
    <x v="7"/>
    <n v="8"/>
    <s v="July"/>
    <x v="5"/>
    <d v="1944-07-08T00:00:00"/>
    <x v="2"/>
    <s v="It is likely that this Mosquito, flying from Greenwood, caught fire and exploded over the western end of the Bay of Fundy. J6215 F/L Alfred Herbert Rutledge (RCAF) – OM, London, Ont) 1396480 Sgt Anthony Cordery Connor (RAFVR) – OM (unk), (http://www.deepvision.ca/sites/default/files/downloads/lost_bay_of_fundy.pdf), RCAF Accident Debert NS .44  (Air Britain Serials) CONNOR, Anthony Cordery - Sgt - 1396480 - RAFVR - Ottawa Memorial, Ontario, Canada. [ Mosquito B.20 - KB285 - 8 OTU ]. (rafcommands forum)"/>
    <x v="2"/>
    <x v="2"/>
    <s v="Caught fire"/>
    <m/>
    <x v="2"/>
    <m/>
    <m/>
    <m/>
    <x v="34"/>
    <x v="0"/>
    <n v="1"/>
    <s v="Support Unit"/>
    <x v="98"/>
    <x v="1"/>
    <n v="1"/>
  </r>
  <r>
    <n v="3568"/>
    <s v="NT186"/>
    <x v="12"/>
    <n v="605"/>
    <x v="0"/>
    <x v="5"/>
    <n v="9"/>
    <s v="July"/>
    <x v="5"/>
    <s v="9 July 1944"/>
    <x v="0"/>
    <s v="Tyre burst on take-off swung and u/c raised to stop Manston 9.7.44 (Air Britain Serials) 09.07.44 605 Sqn. NT186 Port wing dropped when aircraft lurched on take-off from Manston aerodrome resulting in an undercarriage collapse. (Mosquito Crash Log)"/>
    <x v="2"/>
    <x v="3"/>
    <s v="Tyre burst on takeoff"/>
    <m/>
    <x v="2"/>
    <m/>
    <m/>
    <n v="7"/>
    <x v="34"/>
    <x v="0"/>
    <n v="1"/>
    <s v="Front-Line"/>
    <x v="22"/>
    <x v="0"/>
    <n v="1"/>
  </r>
  <r>
    <n v="2455"/>
    <s v="HK500"/>
    <x v="17"/>
    <n v="410"/>
    <x v="0"/>
    <x v="2"/>
    <n v="10"/>
    <s v="July"/>
    <x v="5"/>
    <s v="10 July 1944"/>
    <x v="0"/>
    <s v="Engine cut overshot landing at Zeals 10.7.44 DBF (Air Britain Serials) 10.07.44 410 Sqn. HK500 Overshot landing at Zeals aerodrome when starboard engine failed. (Mosquito Crash Log)"/>
    <x v="2"/>
    <x v="3"/>
    <s v="Engine failure"/>
    <m/>
    <x v="2"/>
    <m/>
    <m/>
    <n v="7"/>
    <x v="34"/>
    <x v="0"/>
    <n v="1"/>
    <s v="Front-Line"/>
    <x v="19"/>
    <x v="2"/>
    <n v="1"/>
  </r>
  <r>
    <n v="1051"/>
    <s v="MM365"/>
    <x v="18"/>
    <s v="540/544"/>
    <x v="0"/>
    <x v="0"/>
    <n v="10"/>
    <s v="July"/>
    <x v="5"/>
    <s v="10 July 1944"/>
    <x v="0"/>
    <s v="Flew into hill in bad weather returning from reconnaissance 8m SW of Keith Banffshire 10.7.44 (Air Britain Serials)     Mosquito of 544 Sqn, Leuchars, crashed just outside Hillhead Wood, one and a half miles SW of Mulben at 2000 hours.  Crew, F/O Simondson, (Pilot) (Australia) and F/O Reid (Nav) killed.  Buried at Banff Cemetery. (World War Two in the Portsoy Area, researched by Findlay Pirie)_x000a__x000a_Name: REID, WILLIAM _x000a_Initials: W _x000a_Nationality: United Kingdom _x000a_Rank: Flying Officer (Nav.) _x000a_Regiment/Service: Royal Air Force Volunteer Reserve _x000a_Unit Text: 544 Sqdn. _x000a_Age: 30 _x000a_Date of Death: 10/07/1944 _x000a_Service No: 135289 _x000a_Additional information: Son of George Reid and of Isabel Reid (nee Elrick); husband of Gladys Reid (nee Le Moine), of Aberdeen. M.P.S. _x000a_Casualty Type: Commonwealth War Dead _x000a_Grave/Memorial Reference: 3rd Compt. Sec. D. Grave 14. _x000a_Cemetery: BANFF CEMETERY, Banffshire _x000a__x000a_(CWGC)"/>
    <x v="2"/>
    <x v="7"/>
    <s v="Weather"/>
    <m/>
    <x v="2"/>
    <m/>
    <m/>
    <n v="7"/>
    <x v="34"/>
    <x v="0"/>
    <n v="1"/>
    <s v="Front-Line"/>
    <x v="27"/>
    <x v="0"/>
    <n v="2"/>
  </r>
  <r>
    <n v="5196"/>
    <s v="HK315"/>
    <x v="2"/>
    <n v="219"/>
    <x v="0"/>
    <x v="2"/>
    <n v="10"/>
    <s v="July"/>
    <x v="5"/>
    <s v="10/11 July 1944"/>
    <x v="1"/>
    <s v="11.07.1944 Beachhead patrol 219 from Bradwell Bay in combat with EA. off LeHavre (FCL). F/L D Edyvean +, F/O PF Sturgess +, cv at Marshalls(Cambridge), delivered as MKXVI 04.09.43-26.02.44, both buried in Marissel French National Cem. 10/11 July 1944 (2nd TAF). Missing during night interception over North Sea 11.7.44 (Air Britain Serials)  Orée S de la forêt de Lyons - Cne de Touffreville (http://francecrashes39-45.net/rech_avion.php) (MH - There is a Touffreville between Rouen and Beauvais, Marissel is in Beauvais, therefore reference to North Sea may not be correct. Note that there is a claim for a Ju 88 made 20 miles ENE of Rouen by another 219 Squadron aircraft on &quot;11 July&quot; - friendly fire? Or is this Touffreville near Caen? CWGC website confirms Edyvean rests in Marissel and that Marissel is near Beauvais. Touffreville is 17 miles ESE of Rouen)"/>
    <x v="3"/>
    <x v="4"/>
    <m/>
    <m/>
    <x v="3"/>
    <m/>
    <m/>
    <n v="7"/>
    <x v="34"/>
    <x v="0"/>
    <n v="1"/>
    <s v="Front-Line"/>
    <x v="76"/>
    <x v="2"/>
    <n v="1"/>
  </r>
  <r>
    <n v="3589"/>
    <s v="LR300"/>
    <x v="12"/>
    <n v="305"/>
    <x v="0"/>
    <x v="16"/>
    <n v="10"/>
    <s v="July"/>
    <x v="5"/>
    <s v="10/11 July 1944"/>
    <x v="1"/>
    <s v="11 July D.H. Mosquito no. LR300. Shot down by flak over France during a &quot;Rhubarb&quot; mission near Kirche Chateaudon. Lost were: S/Ldr A. Lukinski and F/Lt K. Przytulski. Time around 0200 on 10/11 July 1944, not clear which of the two crew members lost was the pilot, 2nd TAF implies Przyluski. Aircraft was coded N, ftr Lille-Amiens (2nd TAF). Missing from night Intruder over France 11.7.44 (Air Britain Serials) A German list of air crashes at footnote.com indicates a Moqsuito came down at 0200 at Touffreville, 23 km SE of Roien (sic - Touffreville is 28km NW of Rouen)"/>
    <x v="0"/>
    <x v="1"/>
    <m/>
    <m/>
    <x v="1"/>
    <m/>
    <m/>
    <n v="7"/>
    <x v="34"/>
    <x v="0"/>
    <n v="1"/>
    <s v="Front-Line"/>
    <x v="60"/>
    <x v="0"/>
    <n v="1"/>
  </r>
  <r>
    <n v="6684"/>
    <s v="MM547"/>
    <x v="17"/>
    <n v="409"/>
    <x v="0"/>
    <x v="2"/>
    <n v="10"/>
    <s v="July"/>
    <x v="5"/>
    <s v="10/11 July 1944"/>
    <x v="1"/>
    <s v="11.07.1944 eveng Interception 409 anti V1 from Hunsdon . S of Folkstone (FCL). F/O RE Lee +, F/S JW Wales RAFVR +, no known graves, no further info Missing from night anti V-1 patrol 11.7.44 (Air Britain Serials)"/>
    <x v="3"/>
    <x v="4"/>
    <m/>
    <m/>
    <x v="3"/>
    <m/>
    <m/>
    <n v="7"/>
    <x v="34"/>
    <x v="0"/>
    <n v="1"/>
    <s v="Front-Line"/>
    <x v="95"/>
    <x v="2"/>
    <n v="1"/>
  </r>
  <r>
    <n v="3643"/>
    <s v="NS873"/>
    <x v="12"/>
    <n v="305"/>
    <x v="0"/>
    <x v="16"/>
    <n v="10"/>
    <s v="July"/>
    <x v="5"/>
    <s v="10/11 July 1944"/>
    <x v="1"/>
    <s v="D.H. Mosquito no. NS873. Shot down by flak over France. Pilot, F/Lt E. Suszynski was lost while S/Ldr A. Lagowski evaded capture. 10/11 July 1944 around 0300, coded S, ftr from Lille Amiens. Edward Suszynski is buried – along with 34 RAF airmen - in the cemetery of Saint-Doulchard, a city close to Bourges, the main town of the French administrative department, le Cher. Town of Vierzon is about 30km N-NW of Bourges. See also this link: [twgpp.org] _x000a__x000a_I have an article about Julian Lagowski from an old issue of “Skrzydlata Polska”. This article states that on the night of July 10/11, 1944 Suszynski/Lagowski were to fly Mosquito FB VI, NS873 “SM-S” to attack rail transport. The planned target area was Etampes – Orlean – Vierzon – Chateauroux. In the area of the Vierzon railroad station, NS873 received a direct hit from German flak, caught fire, and crashed. Only Lagowski was able to bale out. Once on the ground, Lagowski was able to make contact with French locals who took care of him, and then turned him over to the French underground. ”Next things went routinely” and the French underground delivered Lagowski to the American Forces that were in the region of the Loire River. The Americans then sent Lagowski to England via air transport. _x000a__x000a_From 305 Squadrons ORB, I have that SM-S departed Lasham at 01:40 on the morning of the 11th with a load of four 500lb bombs with 11 second delayed fuses. Also, Air Vice Marshall Embry sent a telegram congratulating all the crews of 138 Wing that flew on the night of 10/11 July for achieving good results despite adverse weather conditions. _x000a__x000a_(http://www.mossie.org/forum/read.php?1,4188) Missing from night intruder 11.7.44 (Air Britain Serials)"/>
    <x v="0"/>
    <x v="1"/>
    <m/>
    <m/>
    <x v="1"/>
    <m/>
    <m/>
    <n v="7"/>
    <x v="34"/>
    <x v="0"/>
    <n v="1"/>
    <s v="Front-Line"/>
    <x v="60"/>
    <x v="0"/>
    <n v="1"/>
  </r>
  <r>
    <n v="1729"/>
    <s v="PF380"/>
    <x v="20"/>
    <s v="571/692"/>
    <x v="0"/>
    <x v="8"/>
    <n v="10"/>
    <s v="July"/>
    <x v="5"/>
    <s v="10/11 July 1944"/>
    <x v="1"/>
    <s v="11.07.1944 2336 692 to Berlin from Gransden Lodge . Lost without trace (BCL). W/C SD Watts DSO DFC MID RNZAF +, P/O AA Matheson DFM RNZAF +, 10/11 July 1944, Watts' 70th op (Night After Night) There is a claim as follows: 11 July 1944 Major Hans Karlowski 2 NJG 1 Mosquito 05 Ost/BL-27: 4700m [vor Terschelling] 03.18 (LW NF Claims 39-45 f. 200) , Mosquito was lost 10/11 July on the Berlin raid Serial Range PF379 - PF415. 37 Mosquito B.Mk.XV1. Powered by Merlin 72/73 engines. Part of a batch of 195. Delivered by Percival Aircaft between 15May44 and 5Dec45. Airborne 2336 10Jun44 from Gransden lodge. Lost without trace. Both are commemorated on the Runnymede Memorial. W/C Watts gained his DFC while serving with 77 Squadron and P/O Matheson won his DFM during his tour on 218 Sqdn, details being Gazetted 26Jun42 and 15Jun43 respectively. Notification of W/C Watts's DSO was published 13Jun44, and his MiD 2Jun43. W.Chorley gives credit for the above to Mr R.Walker. W/C S.D.Watts DSO DFC MiD RNZAF KIA P/O A.A.Matheson DFM RNZAF KIA &quot; (Lost Bombers - which says this was 10/11 June) Missing (Berlin) 11.7.44 (Air Britain Serials) MH - Karlowski's claim was early on morning of 11th, therefore corresponds to Mosquito loss. Both remembered on the Runnymede Memorial (http://www.aircrewremembered.com/BomberCommandDatabaseSearch/?q=pf380)"/>
    <x v="0"/>
    <x v="27"/>
    <s v="2 NJG 1"/>
    <s v="NJG 1"/>
    <x v="0"/>
    <s v="Karlowski"/>
    <m/>
    <n v="7"/>
    <x v="34"/>
    <x v="0"/>
    <n v="1"/>
    <s v="Front-Line"/>
    <x v="66"/>
    <x v="6"/>
    <n v="2"/>
  </r>
  <r>
    <n v="4493"/>
    <s v="HK312"/>
    <x v="2"/>
    <n v="456"/>
    <x v="0"/>
    <x v="2"/>
    <n v="11"/>
    <s v="July"/>
    <x v="5"/>
    <s v="11/12 July 1944"/>
    <x v="1"/>
    <s v="12.07.1944 Diver patrol 456 to anti V1 from Ford crashed. in channel off Littlehampton unknown location (FCL). F/O EC Radford +, P/O WE Atkinson +, cv at Marshalls(Cambridge), delivered as MKXVI 04.09.43-26.02.44 Served with 456 Sqn 02/44 to 24/06/44, coded RX-G under RAF control. Crashed into sea 24/06/44, Little Hampton. Flt Radford and Sgt Walter Edward Aitkinson killed. (Brian Fillery's website) 11/12 July (FCWDv5) Crashed in sea off Littlehampton Sussex 12.7.44 (Air Britain Serials)"/>
    <x v="2"/>
    <x v="7"/>
    <s v="Sea"/>
    <m/>
    <x v="2"/>
    <m/>
    <m/>
    <n v="7"/>
    <x v="34"/>
    <x v="0"/>
    <n v="1"/>
    <s v="Front-Line"/>
    <x v="20"/>
    <x v="2"/>
    <n v="1"/>
  </r>
  <r>
    <n v="2189"/>
    <s v="HK293"/>
    <x v="2"/>
    <n v="25"/>
    <x v="0"/>
    <x v="2"/>
    <n v="12"/>
    <s v="July"/>
    <x v="5"/>
    <s v="12 July 1944"/>
    <x v="0"/>
    <s v="Hit by HK257 while parked Coltishall 12.7.44 (Air Britain Serials)"/>
    <x v="2"/>
    <x v="3"/>
    <s v="Collision"/>
    <m/>
    <x v="2"/>
    <m/>
    <m/>
    <n v="7"/>
    <x v="34"/>
    <x v="0"/>
    <n v="1"/>
    <s v="Front-Line"/>
    <x v="14"/>
    <x v="2"/>
    <n v="1"/>
  </r>
  <r>
    <n v="7601"/>
    <s v="HP972"/>
    <x v="12"/>
    <s v="1FU/308MU"/>
    <x v="3"/>
    <x v="6"/>
    <n v="12"/>
    <s v="July"/>
    <x v="5"/>
    <s v="12 July 1944"/>
    <x v="0"/>
    <s v="Dinghy released in flight crashlanded Bamrauli 12.7.44 (Air Britain Serials)"/>
    <x v="2"/>
    <x v="2"/>
    <s v="Dinghy"/>
    <m/>
    <x v="2"/>
    <m/>
    <m/>
    <n v="7"/>
    <x v="34"/>
    <x v="0"/>
    <n v="1"/>
    <s v="Support Unit"/>
    <x v="99"/>
    <x v="3"/>
    <n v="2"/>
  </r>
  <r>
    <n v="5132"/>
    <s v="PZ233"/>
    <x v="12"/>
    <s v="27MU"/>
    <x v="0"/>
    <x v="6"/>
    <n v="12"/>
    <s v="July"/>
    <x v="5"/>
    <d v="1944-07-12T00:00:00"/>
    <x v="0"/>
    <s v="On July 17th (sic) 1944 a Wellington XIII (NF127) belonging to CNS collided with a stationary Mosquito (PZ233) from No.27 MU. The Wellington was about to become airborne when it hit the Mosquito which was being compass swung. Both aircraft were completely burnt out. The crash killed Sgt G. A. Goodfellow and a civilian of No.27 MU, A.U.Bancroft, but the Wellington pilot escaped injury. Sgt T T A Goodfellow and Mr A V Bancroft killed. Five other Wellington crew escaped, but three were badly burned. Two other civilian's on the Mosquito also survived, although one was badly burned. http://www.london-gazette.co.uk/issues/36781/supplements/5081_x000a__x000a_7th November, 1944_x000a_Awarded the British Empire Medal (Civil Division): —_x000a__x000a_George Frederick Bull, Motor Transport Driver, Royal Air Force Maintenance Unit._x000a__x000a_Alexander Wesley Trew, Fitter, Royal Air Force Maintenance Unit._x000a__x000a_When an aircraft was taking off it crashed into a stationary aircraft and a motor tractor. The two aircraft and the tractor burst into flames._x000a__x000a_Trew tried to release an injured man who was pinned beneath the wrecked tractor but was unable to do so unaided. He was then joined by Bull ajid together they made a second attempt. This, too, was unsuccessful. Other helpers approached the wreckage but a petrol tank exploded and the heat became so intense that they had to give up the attempt. Trew and Bull, however, stood their&quot; ground and eventually the man was released. A second injured man was seen struggling to get out of the burning cockpit of the stationary aircraft. Trew tried at once to reach him but was forced back by the flames. The man then fell through the burning floor of the cockpit and Trew and Bull, without thought for their own safety, went through the flames and carried him to safety. Both men showed great bravery in going to the rescue of their fellow workers._x000a_(http://www.rafcommands.com/forum/showthread.php?p=39057&amp;highlight=Mosquito#post39057) Hit by Wellington HF127 while parked Shawbury 12.7.44 DBR (Air Britain Serials) 10.07.44 27 MU. PZ233 During a compass swing at Shawbury aircraft was struck by Wellington HF127 of CNS. Aircraft burnt out. (Mosquito Crash Log)    Should be 12th July and according to the ORB it was Wellington NF127"/>
    <x v="2"/>
    <x v="2"/>
    <s v="Collision"/>
    <m/>
    <x v="2"/>
    <m/>
    <m/>
    <n v="7"/>
    <x v="34"/>
    <x v="0"/>
    <n v="1"/>
    <s v="Support Unit"/>
    <x v="100"/>
    <x v="0"/>
    <n v="1"/>
  </r>
  <r>
    <n v="5732"/>
    <s v="ML987"/>
    <x v="20"/>
    <n v="105"/>
    <x v="0"/>
    <x v="8"/>
    <n v="13"/>
    <s v="July"/>
    <x v="5"/>
    <s v="13/14 July 1944"/>
    <x v="1"/>
    <s v="14.07.1944 2245 105 to Scholven-Buer from Bourn badly damaged by FLAK and returned, crash landed. North Walsham 0203 (BCL). W/O AY Lickley inj, F/S JP Cameron inj, 13/14 July GB-C-, Scholven-Buer, &quot;Serial Range ML956 - ML999. 44 Mosquito B.Mk.XV1. Powered by Merlin 72/73 engines. Part of a batch of 152 delivered by De Havilland between 24Nov43 and 4Dec44. MM170 was not delivered. First operational sortie 20May44. Airborne 2245 13Jul44 from Bourn. Badly damaged by Flak and soon after re-crossing the East Anglia coast, a crash landing was made at 0203 at RAF North Walsham, Norfolk. W/O A.Y.Lickley Inj F/S J.P.cameron Inj &quot; (Chorley via Lost Bombers) Damaged by flak and crashed nr North Walsham Norfolk 14.7.44 (Air Britain Serials)"/>
    <x v="1"/>
    <x v="1"/>
    <m/>
    <m/>
    <x v="1"/>
    <m/>
    <m/>
    <n v="7"/>
    <x v="34"/>
    <x v="0"/>
    <n v="1"/>
    <s v="Front-Line"/>
    <x v="4"/>
    <x v="0"/>
    <n v="1"/>
  </r>
  <r>
    <n v="960"/>
    <s v="DZ263"/>
    <x v="2"/>
    <s v="307/264/141/239"/>
    <x v="0"/>
    <x v="17"/>
    <n v="14"/>
    <s v="July"/>
    <x v="5"/>
    <d v="1944-07-14T00:00:00"/>
    <x v="1"/>
    <s v="Cat E after being damaged by fighter 14/15 July 1944. (AIR 14/3460) SOC 4.9.44 (Air Britain Serials) MH - Was this friendly fire? Can not find a matching Luftwaffe claim."/>
    <x v="1"/>
    <x v="32"/>
    <m/>
    <m/>
    <x v="0"/>
    <m/>
    <m/>
    <n v="9"/>
    <x v="33"/>
    <x v="0"/>
    <n v="1"/>
    <s v="Front-Line"/>
    <x v="63"/>
    <x v="0"/>
    <n v="4"/>
  </r>
  <r>
    <n v="4624"/>
    <s v="MM551"/>
    <x v="17"/>
    <n v="488"/>
    <x v="0"/>
    <x v="2"/>
    <n v="14"/>
    <s v="July"/>
    <x v="5"/>
    <s v="14/15 July 1944"/>
    <x v="1"/>
    <s v="15.07.1944 Beachhead patrol 488 from Zeals crashed into wood when returning home in cloud. SE Southhampton (FCL). F/S HG Scott +, F/O CC Duncan +, no further info, no graves DUNCAN, Fg Off Colin Campbell, NZ427193, RNZAF - Mosquito Navigator 488 Sqn, RNZAF - 15 Jul 1944 (Age 20); England. SCOTT, Flt Sgt Howard George, NZ424527, RNZAF - Mosquito Pilot 488 Sqn, RNZAF - 15 Jul 1944 (Age 22); England. (NZFPM) 14/15 July 1944 (2nd TAF). X on 488 Sqn (Andy Long on RAF Commands Forum) Flew into wood descending in cloud nr Holmsley South 15.7.44 returning from patrol (Air Britain Serials) 15.07.44 488 Sqn. MM551 Aircraft crashed into Bratley Wood, N.N.E. of Holmsley Wood aerodrome and burned. (Mosquito Crash Log)"/>
    <x v="2"/>
    <x v="7"/>
    <s v="Bad Visibility"/>
    <m/>
    <x v="2"/>
    <m/>
    <m/>
    <n v="7"/>
    <x v="34"/>
    <x v="0"/>
    <n v="1"/>
    <s v="Front-Line"/>
    <x v="42"/>
    <x v="2"/>
    <n v="1"/>
  </r>
  <r>
    <n v="7491"/>
    <s v="PZ293"/>
    <x v="12"/>
    <n v="515"/>
    <x v="0"/>
    <x v="5"/>
    <n v="14"/>
    <s v="July"/>
    <x v="5"/>
    <s v="14/15 July 1944"/>
    <x v="1"/>
    <s v="15.07.1944 2355 515 Bomber Support from Little Snoring pilot blinded by searchlight, crashed. about 4km SSW Chaumont (Namur), 23 km WSW Dinant 0215 (BCL). F/L HA Lightbody +, F/S EJA Broomfield +, initial buried nearby Florennes airfield, now Hotton War Cem Tournai, Belgium is only 35km from Chievres, and should be the right name. No.515 Sqn lost one Mosquito near Charleroi what is not so far from Tournai area ... (Fairlop on 12 O'Clock High board) Missing from patrol to Florennes 14.7.44 (Air Britain Serials) Lightbody from Jamaica (http://caribbeanrollofhonour-ww1-ww2.yolasite.com/air-forces-ww2.php)"/>
    <x v="0"/>
    <x v="19"/>
    <m/>
    <m/>
    <x v="1"/>
    <m/>
    <m/>
    <n v="7"/>
    <x v="34"/>
    <x v="0"/>
    <n v="1"/>
    <s v="Front-Line"/>
    <x v="83"/>
    <x v="0"/>
    <n v="1"/>
  </r>
  <r>
    <n v="3689"/>
    <s v="HR124"/>
    <x v="12"/>
    <s v="1FU/82/22FC"/>
    <x v="3"/>
    <x v="1"/>
    <n v="15"/>
    <s v="July"/>
    <x v="5"/>
    <s v="15 July 1944"/>
    <x v="0"/>
    <s v="Crashed on ferry flight Kuarpur 15.7.44 (Air Britain Serials)"/>
    <x v="2"/>
    <x v="2"/>
    <s v="Not Stated"/>
    <m/>
    <x v="2"/>
    <m/>
    <m/>
    <n v="7"/>
    <x v="34"/>
    <x v="0"/>
    <n v="1"/>
    <s v="Support Unit"/>
    <x v="101"/>
    <x v="3"/>
    <n v="3"/>
  </r>
  <r>
    <n v="2933"/>
    <s v="KB141"/>
    <x v="13"/>
    <s v="USAAF"/>
    <x v="4"/>
    <x v="7"/>
    <n v="15"/>
    <s v="July"/>
    <x v="5"/>
    <d v="1944-07-15T00:00:00"/>
    <x v="0"/>
    <s v="to USAAF as 43-34939 (Air Britain Serials)_x000a__x000a_Date: 15-JUL-1944 _x000a_Time:  _x000a_Type: _x000a_de Havilland-Canada F-8-DH Mosquito _x000a_Operator: USAAF _x000a_Registration: KB141 _x000a_C/n / msn: 43-34939 _x000a_Fatalities: Fatalities: / Occupants: 2 _x000a_Airplane damage: Written off (damaged beyond repair) _x000a_Location: Rome AAF, Rome, NY -    United States of America  _x000a_Phase: Take off _x000a_Nature: Military _x000a_Departure airport: Rome AAF _x000a_Destination airport:  _x000a_Narrative:_x000a_KB141 - BXX - to USAAF as 43-34939 _x000a_Take off accident._x000a__x000a_Sources: _x000a_http://www.aviationarchaeology.com/src/db.asp _x000a_http://www.dehavilland.ukf.net/_DH98%20prodn%20list.txt_x000a__x000a_(http://aviation-safety.net/wikibase/wiki.php?id=104777)"/>
    <x v="2"/>
    <x v="2"/>
    <s v="Crashed on takeoff"/>
    <m/>
    <x v="2"/>
    <m/>
    <m/>
    <n v="6"/>
    <x v="34"/>
    <x v="0"/>
    <n v="1"/>
    <s v="Support Unit"/>
    <x v="33"/>
    <x v="1"/>
    <n v="1"/>
  </r>
  <r>
    <n v="5158"/>
    <s v="MM249"/>
    <x v="14"/>
    <n v="140"/>
    <x v="0"/>
    <x v="0"/>
    <n v="15"/>
    <s v="July"/>
    <x v="5"/>
    <s v="15 July 1944"/>
    <x v="0"/>
    <s v="P/O J.W. Hall and F/S H.H. Ashby were killed in the crash (2nd TAF). Engine cut on return from PR mission crashed in forced landing in bad visibility Windsor Great Park Berks. 15.7.44 (Air Britain Serials) 15.07.44 140 Sqn. MM249 Force landed in Windsor Great Park, Berks. Crew safe. (Mosquito Crash Log)"/>
    <x v="2"/>
    <x v="3"/>
    <s v="Engine failure"/>
    <m/>
    <x v="2"/>
    <m/>
    <m/>
    <n v="7"/>
    <x v="34"/>
    <x v="0"/>
    <n v="1"/>
    <s v="Front-Line"/>
    <x v="56"/>
    <x v="0"/>
    <n v="1"/>
  </r>
  <r>
    <n v="1127"/>
    <s v="MM390"/>
    <x v="18"/>
    <s v="60 SAAF"/>
    <x v="1"/>
    <x v="0"/>
    <n v="15"/>
    <s v="July"/>
    <x v="5"/>
    <s v="15 July 1944"/>
    <x v="0"/>
    <s v="Prop ran away swung on landing and u/c collapsed San Severo 15.7.44 (Air Britain Serials) Squadron ORB says starboard engine went u/s after takeoff - first attempt at landing had to be aborted due to a low-flying Fortress passing in front, on second attempt two Fortresses passed in front, Mosquito had to weave through but crashed on landing, crew OK (Squadron returns)"/>
    <x v="2"/>
    <x v="3"/>
    <s v="Prop ran away"/>
    <m/>
    <x v="2"/>
    <m/>
    <m/>
    <n v="7"/>
    <x v="34"/>
    <x v="0"/>
    <n v="1"/>
    <s v="Front-Line"/>
    <x v="34"/>
    <x v="0"/>
    <n v="1"/>
  </r>
  <r>
    <n v="5205"/>
    <s v="MM518"/>
    <x v="17"/>
    <n v="409"/>
    <x v="0"/>
    <x v="2"/>
    <n v="15"/>
    <s v="July"/>
    <x v="5"/>
    <s v="15 July 1944"/>
    <x v="0"/>
    <s v="Spun into ground after control lost during evasion practice nr Bumstead Essex 15.7.44 (Air Britain Serials) 15.07.44 409 Sqn. MM518 Aircraft spun in from 4,000 feet and crashed near Bampstead, Essex, probably due to taking evasive action. (Mosquito Crash Log)"/>
    <x v="2"/>
    <x v="2"/>
    <s v="Spin"/>
    <m/>
    <x v="2"/>
    <m/>
    <m/>
    <n v="7"/>
    <x v="34"/>
    <x v="0"/>
    <n v="1"/>
    <s v="Front-Line"/>
    <x v="95"/>
    <x v="2"/>
    <n v="1"/>
  </r>
  <r>
    <n v="7350"/>
    <s v="MM120"/>
    <x v="20"/>
    <s v="105/571"/>
    <x v="0"/>
    <x v="8"/>
    <n v="16"/>
    <s v="July"/>
    <x v="5"/>
    <s v="16 July 1944"/>
    <x v="0"/>
    <s v="16.07.1944 Air Test 571 from Oakington on return undercarriage collapsed. Oakington airfield 1540 (BCL). F/O RW McLennon ok, , U/c collapsed on landing from air test Oakington 16.7.44 (Air Britain Serials)"/>
    <x v="2"/>
    <x v="2"/>
    <s v="Undercarriage failed"/>
    <m/>
    <x v="2"/>
    <m/>
    <m/>
    <n v="7"/>
    <x v="34"/>
    <x v="0"/>
    <n v="1"/>
    <s v="Front-Line"/>
    <x v="90"/>
    <x v="0"/>
    <n v="2"/>
  </r>
  <r>
    <n v="86"/>
    <s v="MM441"/>
    <x v="17"/>
    <s v="301FTU/108"/>
    <x v="1"/>
    <x v="5"/>
    <n v="16"/>
    <s v="July"/>
    <x v="5"/>
    <s v="16 July 1944"/>
    <x v="0"/>
    <s v="Missing from intruder to Toulouse 16.7.44 (Air Britain Serials)"/>
    <x v="3"/>
    <x v="4"/>
    <m/>
    <m/>
    <x v="3"/>
    <m/>
    <m/>
    <n v="7"/>
    <x v="34"/>
    <x v="0"/>
    <n v="1"/>
    <s v="Front-Line"/>
    <x v="73"/>
    <x v="2"/>
    <n v="2"/>
  </r>
  <r>
    <n v="5529"/>
    <s v="MM548"/>
    <x v="17"/>
    <n v="29"/>
    <x v="0"/>
    <x v="2"/>
    <n v="16"/>
    <s v="July"/>
    <x v="5"/>
    <s v="16 July 1944"/>
    <x v="0"/>
    <s v="DBR in accident 16.7.44 (Air Britain Serials)"/>
    <x v="2"/>
    <x v="3"/>
    <s v="Not Stated"/>
    <m/>
    <x v="2"/>
    <m/>
    <m/>
    <n v="7"/>
    <x v="34"/>
    <x v="0"/>
    <n v="1"/>
    <s v="Front-Line"/>
    <x v="31"/>
    <x v="2"/>
    <n v="1"/>
  </r>
  <r>
    <n v="160"/>
    <s v="HJ852"/>
    <x v="10"/>
    <s v="23/157/456/60OTU"/>
    <x v="0"/>
    <x v="7"/>
    <n v="17"/>
    <s v="July"/>
    <x v="5"/>
    <s v="17 July 1944"/>
    <x v="0"/>
    <s v="Engine cut on overshoot bellylanded High Ercall 17.7.44 (Air Britain Serials) Had to force-land on 23 Feb. 43 due to engine failure after fire extinguisher explode (456 Sqn ORB)."/>
    <x v="2"/>
    <x v="2"/>
    <s v="Engine failure"/>
    <m/>
    <x v="2"/>
    <m/>
    <m/>
    <n v="7"/>
    <x v="34"/>
    <x v="0"/>
    <n v="1"/>
    <s v="Support Unit"/>
    <x v="29"/>
    <x v="2"/>
    <n v="4"/>
  </r>
  <r>
    <n v="3604"/>
    <s v="HK471"/>
    <x v="17"/>
    <n v="264"/>
    <x v="0"/>
    <x v="2"/>
    <n v="17"/>
    <s v="July"/>
    <x v="5"/>
    <s v="17/18 July 1944"/>
    <x v="1"/>
    <s v="18.07.1944 Diver patrol 264 anti V1 from Hartford Bridge collided with Tempest EJ530 of FIU (also FCL same day). near Etchingham Suffolk (FCL). Sgt MF Hoare +, Sgt EL Bishop +, no further info , no graves info. http://web.archive.org/web/20040309224636/www.hurricane.fsbusiness.co.uk/battleruraldistrict.htm says Etchingham is in Sussex. 17/18 July (FCWDv5) Collided with Tempest EJ530 and crashed Broadleak Sussex 18.7.44 (Air Britain Serials) 18.07.44 264 Sqn. HK471 Crashed at Burwash, Sussex, after collision with Tempest EJ530. Two killed. (Mosquito Crash Log)"/>
    <x v="2"/>
    <x v="7"/>
    <s v="Collision"/>
    <m/>
    <x v="2"/>
    <m/>
    <m/>
    <n v="7"/>
    <x v="34"/>
    <x v="0"/>
    <n v="1"/>
    <s v="Front-Line"/>
    <x v="10"/>
    <x v="2"/>
    <n v="1"/>
  </r>
  <r>
    <n v="3407"/>
    <s v="HR183"/>
    <x v="12"/>
    <n v="418"/>
    <x v="0"/>
    <x v="5"/>
    <n v="17"/>
    <s v="July"/>
    <x v="5"/>
    <s v="17/18 July 1944"/>
    <x v="1"/>
    <s v="18.07.1944 Night ranger 418 to Kolberg from Hurn crashed in south Baltic Sea. Lost without trace (FCL). S/L JB Kerr +, F/O P Clark +, Source Nöd: Clarke 152806 found at Sandhammaren (Löderup) and buried 27.09.44 in Malmö Eastern Municipal Cem. Kerr is MIA Taken on strength from No.27 Movements Unit, 27 May 1944; missing from operations, 17/18 July 1944 (S/L J.B. Kerr killed). TH-B, letter appears on a list of aircraft dated 22 July 1944 (four days after it went missing) - clerical error or tardy updating of records ? (Hugh Halliday) ORB confirms sortie to Kolberg S/L Kerr and F/O &quot;Butch&quot; Clark, whose total score was now six E/A destroyed or &quot;shared&quot;, never returned from a mid-July night-ranger to Kolberg. (INTRUDER, The history of No. 418 Squadron. BY SQUADRON LEADER A. P. HEATHCOTE Air Historical Branch) Blew up and crashed in sea 25m off Eletot 8.7.44 (Air Britain Serials)"/>
    <x v="3"/>
    <x v="4"/>
    <m/>
    <m/>
    <x v="3"/>
    <m/>
    <m/>
    <n v="7"/>
    <x v="34"/>
    <x v="0"/>
    <n v="1"/>
    <s v="Front-Line"/>
    <x v="30"/>
    <x v="3"/>
    <n v="1"/>
  </r>
  <r>
    <n v="190"/>
    <s v="MM511"/>
    <x v="17"/>
    <s v="151/96"/>
    <x v="0"/>
    <x v="2"/>
    <n v="17"/>
    <s v="July"/>
    <x v="5"/>
    <s v="17/18 July 1944"/>
    <x v="1"/>
    <s v="18.07.1944 Diver patrol 96 anti V1 from West Malling attacking V1 and in return attacked by EA and forced to bale out. Lost without trace (FCL). S/L A Parker-Rees ok, F/L Bennett ok, both rescued by HMS Obedient. MH - sounds more like friendly fire than e/a, especially as, according to research, there was no organised response on the part of the NJG to attack anti-Diver aircraft Abandoned on anti V-1 patrol 18.7.44 (Air Britain Serials)"/>
    <x v="0"/>
    <x v="22"/>
    <m/>
    <m/>
    <x v="4"/>
    <m/>
    <m/>
    <n v="7"/>
    <x v="34"/>
    <x v="0"/>
    <n v="1"/>
    <s v="Front-Line"/>
    <x v="54"/>
    <x v="2"/>
    <n v="2"/>
  </r>
  <r>
    <n v="7766"/>
    <s v="LR431"/>
    <x v="14"/>
    <n v="544"/>
    <x v="0"/>
    <x v="0"/>
    <n v="18"/>
    <s v="July"/>
    <x v="5"/>
    <s v="18 July 1944"/>
    <x v="0"/>
    <s v="An article in The Mossie Number 29 by W/C Bill Newby states that his pilot wanted to go around again to photograph a target at the eastern end of the Baltic, apparently where a crew had been lost the previous week. (MH - MM365 had been lost on 10 July, but in a crash in the UK after returning from a sortie) Could be 18 July 1944 Oblt. Kurt Gabler 8 JG 300 Mosquito E. Fl.Pl. Zerbst: 9000m 12.48 LW NF Claims 39-45 f. 202 De Havilland Mosquito. 18/7/44 1248 hrs Oblt.Gabler. I always approach excellently from the soil led (Bodenstation) into 11,500 meters height and had a distance from 5 km without come closer to the machine, also without methanol. Up to then still no Mosquito was shot at day, if the pilots would not have seen or would not have suspected, they could peel off easily. The Mosquito which is 100km/h faster than the Me109. Right after that I fire a burst, which was well created, the right engine burns. The crew, 2 men, saved themselves with the parachute, the machine impacted in the near of Zerbst. It was my third firing on this day. From B.Baxter. 25May01. &quot; Gabler was flying a Bf 109 G-6. Missing (Braunschweig) 17.7.44 (Air Britain Serials) Date given in Air Britain incorrect, actually 18 July 1944 according to Andy Fletcher."/>
    <x v="0"/>
    <x v="0"/>
    <s v="8./JG 300"/>
    <s v="JG 300"/>
    <x v="0"/>
    <s v="Gabler"/>
    <m/>
    <n v="7"/>
    <x v="34"/>
    <x v="0"/>
    <n v="1"/>
    <s v="Front-Line"/>
    <x v="27"/>
    <x v="0"/>
    <n v="1"/>
  </r>
  <r>
    <n v="5415"/>
    <s v="ML939"/>
    <x v="20"/>
    <n v="109"/>
    <x v="0"/>
    <x v="8"/>
    <n v="18"/>
    <s v="July"/>
    <x v="5"/>
    <s v="18 July 1944"/>
    <x v="0"/>
    <s v="18.07.1944 0420 109 to Caen from Little Staughton overshot runway while traying to land on return on 1 engine. near Little Staughton airfield 0645 (BCL). F/L HA Davis ok, F/O CP Harrold ok, Overshot single-engined landing Little Staughton on return from target marking sortie 18.7.44 DBR (Air Britain Serials)"/>
    <x v="2"/>
    <x v="3"/>
    <s v="Overshot"/>
    <m/>
    <x v="2"/>
    <m/>
    <m/>
    <n v="7"/>
    <x v="34"/>
    <x v="0"/>
    <n v="1"/>
    <s v="Front-Line"/>
    <x v="18"/>
    <x v="0"/>
    <n v="1"/>
  </r>
  <r>
    <n v="1017"/>
    <s v="HJ932"/>
    <x v="2"/>
    <s v="307/264/13OTU"/>
    <x v="0"/>
    <x v="7"/>
    <n v="18"/>
    <s v="July"/>
    <x v="5"/>
    <s v="18 July 1944"/>
    <x v="1"/>
    <s v="Taxied into ditch at night Finmere 18.7.44 DBR (Air Britain Serials)"/>
    <x v="2"/>
    <x v="2"/>
    <s v="Taxi accident"/>
    <m/>
    <x v="2"/>
    <m/>
    <m/>
    <n v="7"/>
    <x v="34"/>
    <x v="0"/>
    <n v="1"/>
    <s v="Support Unit"/>
    <x v="39"/>
    <x v="2"/>
    <n v="3"/>
  </r>
  <r>
    <n v="7404"/>
    <s v="MM136"/>
    <x v="20"/>
    <s v="105/571"/>
    <x v="0"/>
    <x v="8"/>
    <n v="18"/>
    <s v="July"/>
    <x v="5"/>
    <s v="18/19 July 1944"/>
    <x v="1"/>
    <s v="19.07.1944 2355 571 to Berlin from Oakington crashed. 2km NE Landin, 15km NE Rathenow 0205 (BCL). S/L TE Dodwell DFC bar +, P/O GW Cash pow, Dodwell buried in Berlin 1939-45 War Cem Probably Struening of 3./NJG 1, though there is a similar claim from Wittman of NJGr 10, in the same area within three minutes of Struening's, however this does not appear to have been recognised. MH's view is that both German pilots claimed the same Mosquito, between Gardelegen and Berlin, possibly at Linde, which appears to be in the correct area.. (MH) Cash's recollection of incident appear in the Men Who Flew The Mosquito, he says squadron letter was V, and that he emerged through the top escape hatch. F/Lt George Cash of 571 Squadron LNSF, Oakington who was navigating Mosquito BXVI MM136 carrying one 4,000lb bomb to Berlin on the night of 18/19 July 1944._x000a__x000a_As his pilot, S/Ldr T E 'Doddy' Dodwell, held the aircraft on its bomb-run, George entered the nose compartment to prepare to release the bomb. Without warning he heard 'Thump!Thump!' and then a louder noise._x000a__x000a_Looking out, he saw that the entire port wing and engine was engulfed with flame. He struggled to open the escape hatch and suddenly realised that he was alone in the aircraft - 'Doddy' had exited through the canopy hatch. Flames were now appearing in the cockpit and the Mosquito was spinning._x000a__x000a_George, still without his parachute on, could not move but suddenly the Mossie levelled out briefly. He hauled his parachute from behind the seat, dropped it, and then finally managed to clip it on._x000a__x000a_About to exit the main hatch, he suddenly and clearly recalled reading an article in a recent 'Tee-Em' magazine describing the possible danger of hitting the tailplane and decided to go through the top hatch. Squeezing through, he rolled across the starboard wing to avoid the flames, fell off the trailing edge, counted to three and pulled the ripcord. As he descended, he watched the Mossie crash at Laudin ( 35 miles from Berlin ), still with its 'Cookie' on board._x000a__x000a_He landed in a tree 10ft from the ground and released himself - unurt except for a few scratches._x000a__x000a_He was soon picked up by Police, spending a day in the local Police station before being transferred to a Wehrmacht barracks._x000a__x000a_'Funny thing' he smiled, ' I was sitting under guard in the entrance hall to this place, feeling pretty fed up and looking rather a mess. Well, all these uniformed men kept coming in and out and every time they passed me, they turned to me, snapped to attention and threw a smart Nazi salute. I was just thinking that this was jolly nice of them, but when I stood up, I realised that I'd been sitting under a portrait of Hitler'._x000a__x000a_The date by now was 20th July, 1944 - George only realized the significance much later, and why the uniformed men were so diligent about showing their loyalty......_x000a__x000a_George became a POW for the duration. 'Doddy' Dodwell is buried in the Berlin 1939-45 War Cemetary - George is convinced that he hit the tail-fin of the Mosquito._x000a__x000a_Long after the war, George tried to find out who shot them down, and researchers beleive that it was Hptmn Heinz Struning, possibly flying a He219....?_x000a_(http://www.ww2f.com/wwii-today/11324-nachtjagd-persistence.html) Missing (Berlin) 19.7.44 (Air Britain Serials)_x000a__x000a_19.07.44 Hptm. Heinz Strüning 3./NJG 1 Mosquito  50 km. W. Berlin: 9.000 m. 01.55 Film C. 2027/II Anerk: Nr.91  or_x000a_19.07.44 Uffz. Wittmann 1./NJGr. 10 Mosquito  Gardelegen-Berlin: 8.000 m. 01.58 Film C. 2027/II Anerk: Nr.-"/>
    <x v="0"/>
    <x v="27"/>
    <s v="3./NJG 1"/>
    <s v="NJG 1"/>
    <x v="0"/>
    <s v="Struning"/>
    <m/>
    <n v="7"/>
    <x v="34"/>
    <x v="0"/>
    <n v="1"/>
    <s v="Front-Line"/>
    <x v="90"/>
    <x v="0"/>
    <n v="2"/>
  </r>
  <r>
    <n v="1128"/>
    <s v="MM292"/>
    <x v="18"/>
    <s v="60 SAAF"/>
    <x v="1"/>
    <x v="0"/>
    <n v="19"/>
    <s v="July"/>
    <x v="5"/>
    <s v="19 July 1944"/>
    <x v="0"/>
    <s v="Engine cut crashed on landing and u/c collapsed San Severo 19.7.44 (Air Britain Serials)"/>
    <x v="2"/>
    <x v="3"/>
    <s v="Engine failure"/>
    <m/>
    <x v="2"/>
    <m/>
    <m/>
    <n v="7"/>
    <x v="34"/>
    <x v="0"/>
    <n v="1"/>
    <s v="Front-Line"/>
    <x v="34"/>
    <x v="0"/>
    <n v="1"/>
  </r>
  <r>
    <n v="3443"/>
    <s v="NT195"/>
    <x v="12"/>
    <n v="418"/>
    <x v="0"/>
    <x v="5"/>
    <n v="19"/>
    <s v="July"/>
    <x v="5"/>
    <s v="19 July 1944"/>
    <x v="0"/>
    <s v="Taken on strength from No.27 Movements Unit, 27 May 1945; to No.49 Movements Unit, 20 July 1944. TH-C, letter on list dated 22 July 1944. Mosquito crash log says the crew were safe. Overshot landing from air test Hurn 19.7.44 DBR (Air Britain Serials) 19.07.44 418 Sqn. NT195 Overshot on landing at Hurn aerodrome after engine trouble. Crew safe. (Mosquito Crash Log)"/>
    <x v="2"/>
    <x v="2"/>
    <s v="Overshot"/>
    <m/>
    <x v="2"/>
    <m/>
    <m/>
    <n v="7"/>
    <x v="34"/>
    <x v="0"/>
    <n v="1"/>
    <s v="Front-Line"/>
    <x v="30"/>
    <x v="0"/>
    <n v="1"/>
  </r>
  <r>
    <n v="5204"/>
    <s v="HK320"/>
    <x v="2"/>
    <n v="219"/>
    <x v="0"/>
    <x v="2"/>
    <n v="20"/>
    <s v="July"/>
    <x v="5"/>
    <s v="20 July 1944"/>
    <x v="0"/>
    <s v="ATKINSON Walter Edward - (Pilot Officer); Service Number - 422530; File type - Casualty - Repatriation; Aircraft - Mosquito; Place - Littlehampton, United Kingdom; Date - 20 July 1944 Ran into Oxford V3791 on landing Wittering 20.7.44 (Air Britain Serials) 20.07.44 219 Sqn. HK320 Hit Oxford V3791 of AFDU which had landed just ahead of it at Wittering. (Mosquito Crash Log)"/>
    <x v="2"/>
    <x v="3"/>
    <s v="Collision"/>
    <m/>
    <x v="2"/>
    <m/>
    <m/>
    <n v="7"/>
    <x v="34"/>
    <x v="0"/>
    <n v="1"/>
    <s v="Front-Line"/>
    <x v="76"/>
    <x v="2"/>
    <n v="1"/>
  </r>
  <r>
    <n v="509"/>
    <s v="ML967"/>
    <x v="20"/>
    <s v="105/109"/>
    <x v="0"/>
    <x v="8"/>
    <n v="20"/>
    <s v="July"/>
    <x v="5"/>
    <s v="20 July 1944"/>
    <x v="0"/>
    <s v="20.07.1944 2230 109 to Homberg from Little Staughton crashed almost immediately. near Little Staughton airfied (BCL). F/L JB Burt ok, F/L RE Curtis ok, Crashed on take-off for Homberg Little Staughton 20.7.44 (Air Britain Serials)"/>
    <x v="2"/>
    <x v="3"/>
    <s v="Crashed on takeoff"/>
    <m/>
    <x v="2"/>
    <m/>
    <m/>
    <n v="7"/>
    <x v="34"/>
    <x v="0"/>
    <n v="1"/>
    <s v="Front-Line"/>
    <x v="18"/>
    <x v="0"/>
    <n v="2"/>
  </r>
  <r>
    <n v="1864"/>
    <s v="DZ267"/>
    <x v="2"/>
    <s v="456/141/169/141"/>
    <x v="0"/>
    <x v="17"/>
    <n v="20"/>
    <s v="July"/>
    <x v="5"/>
    <s v="20/21 July 1944"/>
    <x v="1"/>
    <s v="21.07.1944 2321 Serrate Patrol141 Bomber Support from West Raynham damaged by return fire of ME110, on return crew baled out, crashed. into Forrestry Commission land at Spring Covert, Didlington, Norfolk 0137 (BCL). F/O MJG LaGouge ok, F/O LA Vandenberge ok. 20/21 July 1944 (FCWDv5) &quot;Serial Range DZ228 - DZ272. 45 Mosquito F.Mk11. Powered by Merlin 21/22 engines. Part of a batch of 70 including DZ302 conv.to NF.X11. delivered by De Havilland (Hatfield) between 12Oct42 and 30Dec42. Airborne 2321 20Jul44 from West Raynham on a Serrate patrol. Damaged during an engagement with an Me110 and after re-crossing the East anglia coast the crew were advised to abandon. Both did so, leaving the Mosquito to crash 0137 into Forestry Commission land at Spring Covert, Didlington, Norfolk. F/O M.J.G.LaGouge F/O L.A.Vandenberge This crew had survived a serious crash 17Jun44. See: DZ300 (Chorley via Lost Bombers) Hit by return fire from Bf110 and abandoned 10m SW of West Rayham 21.7.44 (Air Britain Serials)"/>
    <x v="1"/>
    <x v="6"/>
    <m/>
    <m/>
    <x v="0"/>
    <s v="unk"/>
    <m/>
    <n v="7"/>
    <x v="34"/>
    <x v="0"/>
    <n v="1"/>
    <s v="Front-Line"/>
    <x v="45"/>
    <x v="0"/>
    <n v="4"/>
  </r>
  <r>
    <n v="7138"/>
    <s v="ML984"/>
    <x v="20"/>
    <s v="109/571"/>
    <x v="0"/>
    <x v="8"/>
    <n v="20"/>
    <s v="July"/>
    <x v="5"/>
    <s v="20/21 July 1944"/>
    <x v="1"/>
    <s v="21.07.1944 0017 571 to Hamburg from Oakington hit by FLAK and crashed. possibly near Brunbüttel N of Elbe 0219 (BCL). F/L DL Thomson pow, F/L JPS Calder RCAF +, Calder baled out, wounded in both legs but without dinghy. Missing (Hamburg) 21.7.44 (Air Britain Serials) A German list of air crashes at footnote.com says a Mosquito came down on 21July (no time given) at Zweidorf near Brunsbuettel."/>
    <x v="0"/>
    <x v="1"/>
    <m/>
    <m/>
    <x v="1"/>
    <m/>
    <m/>
    <n v="7"/>
    <x v="34"/>
    <x v="0"/>
    <n v="1"/>
    <s v="Front-Line"/>
    <x v="90"/>
    <x v="0"/>
    <n v="2"/>
  </r>
  <r>
    <n v="4150"/>
    <s v="PZ174"/>
    <x v="12"/>
    <n v="23"/>
    <x v="0"/>
    <x v="5"/>
    <n v="20"/>
    <s v="July"/>
    <x v="5"/>
    <s v="20/21 July 1944"/>
    <x v="1"/>
    <s v="20.07.1944 2245 Intruder Duties over Florennes airfield, 23 Squadron Bomber Support from Little Snoring observed to be on fire in the air, crashed. at Woubrugge (Zuid Holland), 10km E Leiden 2355 (BCL). F/O FL Grimwood +, F/S FB Woodman +, Grimwood buried in Bergen op Zoom, Woodman rests in Woubrugge Code : YP ? P. Base : Little Snoring / Norfolk / UK. Crashed near/in : Woubrugge / Zuid-Holland. Crash due to : Nightfighter (?), aircraft observed to be on fire in the air before it crashed in the Oudendijkse polder near the Kerkweg in Woubrugge, 10 km. east of Leiden (Zuid-Holland) (RAF Commands Forum) Next month, the wreckage of Mosquito PZ174 (23Sq/100 Group) will be recovered from the place where it, together with its crew, crashed on July 21 st, 1944. Both FL Francis Leonard Grimwood and Frederic Bernard Woodman were KIA. Is this the one where there are 2 x 500lb. bombs still on board? Yes, that's the one. Thanks to some info given on this forum in an earlier post (in January), after first deciding that the wrecksite was &quot;safe&quot;as long as there was 50 cm ground above of the bombs, shortly afterwards (after the media was informed), they (the political &quot;ones&quot;) decided the Mosquito had to be salvaged. (http://forum.keypublishing.co.uk/showthread.php?t=83439) Exact location Moobrugge (Kerkweg) (1944 sec_tcm5-7285.pdf) 20/21 July &quot;Serial Range PZ161 - PZ203. 43 Mosquito FB.V1. Powered by Merlin 25 engines. Part of a batch of 241 including nine FB.XV111 delivered by Percival Aircraft (Luton) between 16May44 and 19Jun45. Airborne 2245 20Jul44 from Little Snoring for Intruder duties over Florennes Airfield, belgium. Observed to be on fire in the air before crashing 2355 at Woubrugge (Zuid-Holland), 10 km E from the centre of Leiden. F/O Grimwood is buried in Bergen op Zoom War Cemetery; F/S Woodman is buried in Woubrugge General Cemetery. F/O F.L.Grimwood KIA F/S F.B.Woodman KIA This was the first crew to be lost since 23 Sqdn joined 100 Group 2Jun44, having previously served in the Middle East since 1942. &quot; (Chorley via Lost Bombers) Missing from night intruder to Florennes 21.7.44 (Air Britain Serials) 21 juli 1944, 23.55 uur. Woubrugge, Nederland. Aan de donkere hemel verschijnen vlammen. Ooggetuigen zien hoe de Mosquito brandend en cirkelend naar beneden komt zetten om neer te storten in een weiland van familie Kroes aan de Kerkweg, even buiten het dorp.  (&quot;July 21, 1944 , 23:55 pm. Woubrugge , Netherlands . On the dark sky appear flames. Eyewitnesses see how the mosquito burning and cycling comes down convert to crash in a field of family Kroes to Kerkweg , just outside the village.&quot;) (http://www.ad.nl/ad/nl/1012/Nederland/article/detail/2174924/2008/10/09/Ontmanteling-maakt-puzzel-af.dhtml)"/>
    <x v="3"/>
    <x v="4"/>
    <m/>
    <m/>
    <x v="3"/>
    <m/>
    <m/>
    <n v="7"/>
    <x v="34"/>
    <x v="0"/>
    <n v="1"/>
    <s v="Front-Line"/>
    <x v="6"/>
    <x v="0"/>
    <n v="1"/>
  </r>
  <r>
    <n v="1394"/>
    <s v="HJ865"/>
    <x v="10"/>
    <s v="410/51OTU/60OTU"/>
    <x v="0"/>
    <x v="7"/>
    <n v="21"/>
    <s v="July"/>
    <x v="5"/>
    <s v="21 July 1944"/>
    <x v="0"/>
    <s v="Engine cut on take-off u/c raised to stop High Ercall 21.7.44 (Air Britain Serials) 21.07.44 60 OTU. HJ865 Port engine cut out on take off from High Ercall aerodrome Crew safe (Mosquito Crash Log)"/>
    <x v="2"/>
    <x v="2"/>
    <s v="Engine failure"/>
    <m/>
    <x v="2"/>
    <m/>
    <m/>
    <n v="7"/>
    <x v="34"/>
    <x v="0"/>
    <n v="1"/>
    <s v="Support Unit"/>
    <x v="29"/>
    <x v="2"/>
    <n v="3"/>
  </r>
  <r>
    <n v="6059"/>
    <s v="HP973"/>
    <x v="12"/>
    <s v="235/248"/>
    <x v="0"/>
    <x v="12"/>
    <n v="21"/>
    <s v="July"/>
    <x v="5"/>
    <s v="21 July 1944"/>
    <x v="0"/>
    <s v="Sergeant John Blackburn (21/7/1944) (Flight Sergeant John Blackburn - 21st July 1944. RAFVR - 248 Squadron - Pilot - Age 32 . On the 21st July 1944 F/S Blackburn took off from Portreath, Cornwall in De Havilland Mosquito VI HP973 for an anti shipping/ reconnaissance operation off the French coast. His navigator was F/S W Scott from Sunningdale, Berkshire. During this operation aircraft from 235,248 and 406 Squadrons intercepted and attacked a number of German He 177 maritime reconnaissance and anti shipping aircraft of III/KG100 attacking a convoy. During this combat the Mosquitos claimed at least 6 He177s shot down and several more as probables or damaged. The Mosquito of F/S Blackburn was shot down by return fire from a German machine and crashed into the sea off the French island of Ushant. Both crew members are recorded as missing in action and are commemorated on the Runnymede Memorial. ) http://www.eccleshill.net/eccmemorial E/A was probably a reconnaissance Ju 88 (Chris Goss) Was Z on 248 Squadron on 15 July 1944 (Squadron ORB) Hit by return fire from He177 and caught fire crashed in sea off Ushant 21.7.44 (Air Britain Serials)"/>
    <x v="0"/>
    <x v="33"/>
    <s v="III./KG 100"/>
    <s v="KG 100"/>
    <x v="0"/>
    <s v="unk"/>
    <m/>
    <n v="7"/>
    <x v="34"/>
    <x v="0"/>
    <n v="1"/>
    <s v="Front-Line"/>
    <x v="52"/>
    <x v="3"/>
    <n v="2"/>
  </r>
  <r>
    <n v="5404"/>
    <s v="HR131"/>
    <x v="12"/>
    <n v="235"/>
    <x v="0"/>
    <x v="12"/>
    <n v="21"/>
    <s v="July"/>
    <x v="5"/>
    <s v="21 July 1944"/>
    <x v="0"/>
    <s v="The pilot was Flying Officer Maurice Leslie Dodd and the navigator MORRISON, FRANK MCKENZIE. (http://forum.12oclockhigh.net/showthread.php?t=20733) Missing from anti-submarine patrol 21.7.44 (Air Britain Serials) MH - Could this have been 21.07.44 Fw. Steele 9./KG 100 Marauder  14 West/6967: 500 m. 15.06 Film C. 2027/II Anerk: Nr.1? Location is about 15 miles west of the Brest Peninsula, and KG 100 certainly seem to have been in the area at the time, given their losses to Mosquitos. 235 are likely to have been at Portreath at the time. MH - The other Mosquito flying this patrol, reported HR131 had struck the sea with its wing and disintegrated (see &quot;Diver! Diver! Diver!&quot;, which says this aircraft was LA-Z). The other Mosquito returned to base to report weather conditions, but W/C Yonge and another crew (F/O D.B. Frost and F/O Fuller in HP977 LA-J) set out in any case."/>
    <x v="0"/>
    <x v="10"/>
    <m/>
    <m/>
    <x v="4"/>
    <m/>
    <m/>
    <n v="7"/>
    <x v="34"/>
    <x v="0"/>
    <n v="1"/>
    <s v="Front-Line"/>
    <x v="97"/>
    <x v="3"/>
    <n v="1"/>
  </r>
  <r>
    <n v="5213"/>
    <s v="LR519"/>
    <x v="10"/>
    <n v="219"/>
    <x v="0"/>
    <x v="2"/>
    <n v="21"/>
    <s v="July"/>
    <x v="5"/>
    <s v="21 July 1944"/>
    <x v="0"/>
    <s v="Overshot abandoned take-off and u/c collapsed Winkleigh 21.7.44 (Air Britain Serials)"/>
    <x v="2"/>
    <x v="3"/>
    <s v="Overshot"/>
    <m/>
    <x v="2"/>
    <m/>
    <m/>
    <n v="7"/>
    <x v="34"/>
    <x v="0"/>
    <n v="1"/>
    <s v="Front-Line"/>
    <x v="76"/>
    <x v="2"/>
    <n v="1"/>
  </r>
  <r>
    <n v="6726"/>
    <s v="HK242"/>
    <x v="2"/>
    <s v="85/68"/>
    <x v="0"/>
    <x v="2"/>
    <n v="21"/>
    <s v="July"/>
    <x v="5"/>
    <s v="21/22 July 1944"/>
    <x v="1"/>
    <s v="22.07.1944 Diver patrol 68 anti V1 from Castle Camps . Lost without trace east of Dover am (FCL). F/O MN Williamson +, F/O AG Waples +, cv at Marshalls(Cambridge), delivered as MKXVI 04.09.43-26.02.44, no further info P/O A.G. WAPLES -175414 and P/O M.N. WILLIAMS - 175504 are both commemorated on the Runnymede (Henk). Lost on anti-V1 patrol east of Dover (FCL via John Larder). 5 miles east of Dover (Squadron History) Lost 5 miles off Dover, Was lost in a Anti Diver Patrol over North Sea. Crew: P/O(175504)Michael Narder, Williams(Pilot)RAFVR-killed, P/O(175414)Alfred George Waples(Obs)RAFVR- killed (http://aviation-safety.net/wikibase/wiki.php?id=15769) NFT (Air Britain Serials)"/>
    <x v="0"/>
    <x v="8"/>
    <m/>
    <m/>
    <x v="4"/>
    <m/>
    <m/>
    <n v="7"/>
    <x v="34"/>
    <x v="0"/>
    <n v="1"/>
    <s v="Front-Line"/>
    <x v="102"/>
    <x v="2"/>
    <n v="2"/>
  </r>
  <r>
    <n v="1382"/>
    <s v="HX913"/>
    <x v="12"/>
    <s v="464/2GSU"/>
    <x v="0"/>
    <x v="1"/>
    <n v="21"/>
    <s v="July"/>
    <x v="5"/>
    <s v="21 July 1944"/>
    <x v="1"/>
    <s v="Served with 464 Sqn, under RAF control 9/43. (Brian Fillery's website) Flew into Portland Bill at night on navex 21.7.44 (Air Britain Serials) 21.07.44 2 GSU. HX913 Aircraft struck hill in steep climb at Portland Bill. Dorset killing two (Mosquito Crash Log)  21-7-1944   No.2 Group Support Unit,  Mosquito B.VI HX913, Flew into hill in steep climb at Portland Bill, Dorset, on night navex.  88448 F/L (Pilot) Robert Lewis BROWN RAFVR +, 1333631 Sgt (Nav.) Thomas CHAMBERS RAFVR + (Col Bruggy at http://www.rafcommands.com/forum/showthread.php?16796-440721-Unaccounted-Airwoman-amp-Airmen-21-7-1944)"/>
    <x v="2"/>
    <x v="2"/>
    <s v="Terrain"/>
    <m/>
    <x v="2"/>
    <m/>
    <m/>
    <n v="7"/>
    <x v="34"/>
    <x v="0"/>
    <n v="1"/>
    <s v="Support Unit"/>
    <x v="87"/>
    <x v="0"/>
    <n v="2"/>
  </r>
  <r>
    <n v="6589"/>
    <s v="KB183"/>
    <x v="13"/>
    <m/>
    <x v="0"/>
    <x v="10"/>
    <n v="21"/>
    <s v="July"/>
    <x v="5"/>
    <s v="21 July 1944"/>
    <x v="2"/>
    <s v="8th Air Force. Pilot Munn, William H . Take Off Accident with resulting Ground Loop at Goose Bay. Category 4 damage, 21 July 1944. (http://www.aviationarchaeology.com) to USAAF as 43-34957 (Air Britain Serials)   440721 MUNN, WILLIAM H F-8 43-34957 GOOSE BAY, LABRADOR (http://www.accident-report.com/world/namerica/canada/canada.html) 440721   F-8  43-34957       8  TOAGL  4  Munn, William H  LAB    Goose Bay  (http://www.aviationarchaeology.com/src/dbasn.asp?SN=43-34957&amp;Submit4=Go)"/>
    <x v="2"/>
    <x v="2"/>
    <s v="Crashed on takeoff"/>
    <m/>
    <x v="2"/>
    <m/>
    <m/>
    <n v="7"/>
    <x v="34"/>
    <x v="0"/>
    <n v="1"/>
    <s v="Support Unit"/>
    <x v="17"/>
    <x v="1"/>
    <n v="1"/>
  </r>
  <r>
    <n v="1794"/>
    <s v="DK300"/>
    <x v="4"/>
    <s v="105/109/1655MTU"/>
    <x v="0"/>
    <x v="7"/>
    <n v="22"/>
    <s v="July"/>
    <x v="5"/>
    <s v="22 July 1944"/>
    <x v="0"/>
    <s v="Horsham St. Faith, crashlanded on return from operation to Flensburg with flak damage. First Mosquito on 109 Squadron, and therefore the first to be fitted with Oboe equipment, which until the Mosquito became available, had been intended for use in Wellington Mk VI aircraft. (Beam Bombers) 1655 MTU 22/07/1944 Training DK300 Mosquito IV T/o 1306 Warboys for an operational training exercise. Broke up and crashed 1326 near the village of Pidley, 7 miles NE from Huntingdon. F/Lt JWilmer 26 120497 GOLDERS GREEN CREMATORIUM 2431107, F/O A C HMcConnell-Jones 23 149143 CAMBRIDGE CITY CEMETERY 2651311 (http://www.156squadron.com/display_newpff_roll.asp?ID=1655%20MTU) Broke up in air Pidley Hunts. 22.7.44 (Air Britain Serials) 11.07.42 105 Sqn. DK300 Horsham St. Faith. Crash-landed on return from operation to Flensburg with flak damage. (Mosquito Crash Log)_x000a__x000a_CHER Number: MCB18451 _x000a_Type of record: Monument _x000a_Name: Approximate crash site of WWII Mosquito, Pidley _x000a__x000a_Summary - not yet available_x000a_Parish: Pidley cum Fenton, Huntingdonshire, Cambridgeshire _x000a__x000a_Monument Type(s):_x000a_AIRCRAFT CRASH SITE (World War II - 1939 AD to 1945 AD) _x000a_Full description_x000a_1. Approximate crash site of a Mosquito Mark IV serial number DK300 from 1655 Mosquito Training Unit which crashed killing both crew members in July 1944. In May 2009, an investigation license was being sought for its excavation._x000a__x000a_Sources and further reading_x000a_&lt;1&gt; Unpublished document: Osgood, R.. 18/5/09. Verbal communication: WWII air crash site, Pidley, Cambridgeshire.  _x000a_(http://www.heritagegateway.org.uk/Gateway/Results_Single.aspx?uid=MCB18451&amp;resourceID=1000)"/>
    <x v="2"/>
    <x v="2"/>
    <s v="Broke up"/>
    <m/>
    <x v="2"/>
    <m/>
    <m/>
    <n v="7"/>
    <x v="34"/>
    <x v="0"/>
    <n v="1"/>
    <s v="Support Unit"/>
    <x v="12"/>
    <x v="0"/>
    <n v="3"/>
  </r>
  <r>
    <n v="2597"/>
    <s v="HJ887"/>
    <x v="10"/>
    <s v="51OTU/60OTU/12FIS"/>
    <x v="0"/>
    <x v="1"/>
    <n v="22"/>
    <s v="July"/>
    <x v="5"/>
    <s v="22 July 1944"/>
    <x v="0"/>
    <s v="Engine cut on take-off overshot into river on landing St.Angelo 22.7.44 (Air Britain Serials) 22.07.44 12(0)FIS. HJ887 Engine failed on take-off at St. Angelo aerodrome and overshot into deep river at the end of the runway. (Mosquito Crash Log)"/>
    <x v="2"/>
    <x v="2"/>
    <s v="Engine failure"/>
    <m/>
    <x v="2"/>
    <m/>
    <m/>
    <n v="7"/>
    <x v="34"/>
    <x v="0"/>
    <n v="1"/>
    <s v="Support Unit"/>
    <x v="103"/>
    <x v="2"/>
    <n v="3"/>
  </r>
  <r>
    <n v="4213"/>
    <s v="HK515"/>
    <x v="17"/>
    <n v="29"/>
    <x v="0"/>
    <x v="5"/>
    <n v="22"/>
    <s v="July"/>
    <x v="5"/>
    <s v="22 July 1944"/>
    <x v="0"/>
    <s v="22.07.1944 pm Day ranger 29 from Hunsdon found themselves over airfield and shot down in flames. over Plantlunne? Airfield (FCL). F/L GE Alison +, Sub Lt. (A) CW Porter RNVR +, no further info, both buried in Reichswald Forest Cem Germany, Squadrons first day ranger Lt.C.W.Porter RNVR KIA 22-july-1944. FAA Observer/Navigator (Ross McNeill) Initially buried at Lingen-on-Ems (Juergen Haus) Lt Porter was a FAA Observer/Navigator and was lost when Mosquito HK515 was shot down over Plantlunne. It was quite common for the flying services to detach aircrew to other services for air experience on aircraft types. (http://www.rafcommands.com/cgi-bin/dcforum/dcboard.cgi?az=show_thread&amp;om=621&amp;forum=DCForumID6&amp;archive=yes and http://www.naval-history.net/xDKCas1944-07JUL.htm_x000a_) Porter is buried in grave 16.E.13, In Grave 16.E.12 is F/Lt George E Allison (pilot) listed as 23 Sqn Shot down nr Plantlunne 22.7.44 (Air Britain Serials) _x000a_A German file of air crashes says a Mosquito came down at Plantlunne at 16.22 on 22 July 1944."/>
    <x v="0"/>
    <x v="1"/>
    <m/>
    <m/>
    <x v="1"/>
    <m/>
    <m/>
    <n v="7"/>
    <x v="34"/>
    <x v="0"/>
    <n v="1"/>
    <s v="Front-Line"/>
    <x v="31"/>
    <x v="2"/>
    <n v="1"/>
  </r>
  <r>
    <n v="6565"/>
    <s v="PZ218"/>
    <x v="12"/>
    <n v="151"/>
    <x v="0"/>
    <x v="5"/>
    <n v="22"/>
    <s v="July"/>
    <x v="5"/>
    <s v="22 July 1944"/>
    <x v="0"/>
    <s v="22.07.1944 Evening ranger 151 to St Felix area from Predannack crash landed . in France, unknown location (FCL). S/L RH Harrison evd, F/O EPA Horrex +, Mainly Coastal Command and 100 Group. Pilot helped by Maquis partisans, no known grave for navigator A &quot;twosome&quot; comprising W/Cdr Goodman with F/O Pleasley and S/Ldr Harrison with F/O Horrex, set out on a day Ranger against railway targets. Trains were shot up, and on the final attack, S/Ldr Harrison's aircraft was severely hit by anti-aircraft fire. He called up W/Cdr Goodman on the R/T to say that &quot;he was having to make a crash landing&quot;. He landed but both he and F/O Horrex were injured in the crash and captured by German Troops. They were put on an ambulance train for Germany, but the train was continually shot up by his Squadron colleagues and they never did get to Germany, but eventually were released by advancing Allied troops. S/Ldr Harrison and F/O Horrex returned from France, having been liberated by advancing Allied forces. Both suffered injuries when they crash landed after being shot up by anti-aircraft fire, and they were now to spend some time in hospital (http://www.151squadron.org.uk/) May have come down at Écurat: http://www.aerosteles.net/fiche.php?code=ecurat-mosquito&amp;type=ps&amp;lang=en Crashlanded on day intruder 22.7.44 (Air Britain Serials)"/>
    <x v="0"/>
    <x v="1"/>
    <m/>
    <m/>
    <x v="1"/>
    <m/>
    <m/>
    <n v="7"/>
    <x v="34"/>
    <x v="0"/>
    <n v="1"/>
    <s v="Front-Line"/>
    <x v="8"/>
    <x v="0"/>
    <n v="1"/>
  </r>
  <r>
    <n v="6483"/>
    <s v="MM654"/>
    <x v="22"/>
    <n v="157"/>
    <x v="0"/>
    <x v="2"/>
    <n v="22"/>
    <s v="July"/>
    <x v="5"/>
    <s v="22 July 1944"/>
    <x v="1"/>
    <s v="Swung on take-off for night patrol and u/c collapsed West Malling 22.7.44 (Air Britain Serials) 22.07.44 157 Sqn. MM654 Aircraft was taking off from West Mailing aerodrome when the undercarriage collapsed. Crew unhurt. (Mosquito Crash Log)"/>
    <x v="2"/>
    <x v="7"/>
    <s v="Swung on takeoff"/>
    <m/>
    <x v="2"/>
    <m/>
    <m/>
    <n v="7"/>
    <x v="34"/>
    <x v="0"/>
    <n v="1"/>
    <s v="Front-Line"/>
    <x v="3"/>
    <x v="2"/>
    <n v="1"/>
  </r>
  <r>
    <n v="3618"/>
    <s v="HR149"/>
    <x v="12"/>
    <n v="418"/>
    <x v="0"/>
    <x v="5"/>
    <n v="23"/>
    <s v="July"/>
    <x v="5"/>
    <s v="23 July 1944"/>
    <x v="0"/>
    <s v="Taken on strength from No.10 Movements Unit, 9 May 1944; to No.43 Group, 24 July 1944. However, casualty cards indicate it was involved in a flying accident, 23 July 1944 (P/O W.E. Bowhay killed). TH-R, letter on list of aircraft dated 22 July 1944. Mosquito IV exploded in mid-air 1900hrs.Cr opposite Alder Rd Drill Hall ,Bournemouth (http://daveg4otu.tripod.com/hancrash.html) A/c was Mosquito VI HR149 of 418 Squadron Hurn._x000a_Pilot P/O W. E. Bowhay and Navigator P/O H. K. Naylor were both killed after the aircraft broke up in flight. Water seeping between the joints of the panels disolved the glue and led to failure of the starboard wing. (AIR27/1821 the ORB for 418 Sqdn and the 1180 card for HR149 via Sean Welch) Rodney Leggs excellent book &quot;Wartime Dorset&quot; has the following._x000a_&quot;A Mosquito fighter bomber from 418 city of Edmonton Squadron, on a low level daylight flight over Poole crashed 200 yards west of Alder Road drill hall.It appears to have been pulling out of a roll when a wing struck a building in Mossley Ave.There was only slight damage to the building but the aircraft exploded shortly after hitting the ground. Pilot offcer Bowhay and pilot officer Naylor of the Royal Canadian airforce were killed.&quot; The report of structural a failure tends to confirm the entry in the book, the wing coming off could easily have been mistaken for the wing hitting a building and then the aircraft crashing. (Nick Powell on RAF Commands Forum) Broke up in air and crashed Parkstone Hants. 23.7.44 (Air Britain Serials) 23.07.44 418 Sqn. HR149 Aircraft broke up in flight, dived, crashed and burnt out at David Hill Parkstone, Hants. (Mosquito Crash Log)"/>
    <x v="2"/>
    <x v="3"/>
    <s v="Broke up"/>
    <m/>
    <x v="2"/>
    <m/>
    <m/>
    <n v="7"/>
    <x v="34"/>
    <x v="0"/>
    <n v="1"/>
    <s v="Front-Line"/>
    <x v="30"/>
    <x v="3"/>
    <n v="1"/>
  </r>
  <r>
    <n v="7768"/>
    <s v="LR425"/>
    <x v="14"/>
    <n v="544"/>
    <x v="0"/>
    <x v="0"/>
    <n v="23"/>
    <s v="July"/>
    <x v="5"/>
    <s v="23 July 1944"/>
    <x v="0"/>
    <s v="Engine vibrated and control lost abandoned SW of Trindom Grange Colliery Co.Durham 23.7.44 (Air Britain Serials) 23.07.44 544 Sqn. LR425 Crashed a quarter of a mile S.W. of Trindum Grange, Durham. (Mosquito Crash Log)"/>
    <x v="2"/>
    <x v="3"/>
    <s v="Abandoned"/>
    <m/>
    <x v="2"/>
    <m/>
    <m/>
    <n v="7"/>
    <x v="34"/>
    <x v="0"/>
    <n v="1"/>
    <s v="Front-Line"/>
    <x v="27"/>
    <x v="0"/>
    <n v="1"/>
  </r>
  <r>
    <n v="6495"/>
    <s v="MM655"/>
    <x v="22"/>
    <n v="157"/>
    <x v="0"/>
    <x v="2"/>
    <n v="23"/>
    <s v="July"/>
    <x v="5"/>
    <s v="23 July 1944"/>
    <x v="0"/>
    <s v="Swung on take-off for air test and u/c collapsed West Malling 23.7.44 (Air Britain Serials) 23.07.44 157 Sqn. MM655 Aircraft swung on take-off from West MaIling aerodrome and suffered undercarriage collapse. (Mosquito Crash Log)"/>
    <x v="2"/>
    <x v="2"/>
    <s v="Undercarriage failed"/>
    <m/>
    <x v="2"/>
    <m/>
    <m/>
    <n v="7"/>
    <x v="34"/>
    <x v="0"/>
    <n v="1"/>
    <s v="Front-Line"/>
    <x v="3"/>
    <x v="2"/>
    <n v="1"/>
  </r>
  <r>
    <n v="2085"/>
    <s v="HR236"/>
    <x v="12"/>
    <n v="23"/>
    <x v="0"/>
    <x v="5"/>
    <n v="24"/>
    <s v="July"/>
    <x v="5"/>
    <s v="24 July 1944"/>
    <x v="0"/>
    <s v="24.07.1944 0912 Ranger Patrol, course NW Germany 23 BS from Little Snoring . Lost without trace (BCL). S/L PW Rabone DFC +, F/O FCH Johns DFC +, Rabone rests in Hotton War Cem Belgium, Johns buried in Hannover War Cem RABONE, Sqn Ldr Paul Wattling, NZ2171, DFC (bbc), RNZAF - Mosquito Pilot 23 Sqn, RAF - 24 Jul 1944 (Age 26); Belgium. Rabone took off on 24 July to attack a target in north-west Germany and failed to return. His body was washed up on Heligoland Island three months later. (NZFPM) Date not known but according to a Post Presumption Memorandum of 9 Jun 50 'Johns was originally buried in Spiekeroog Duncem{spell?} Cemetery. (Errol Martyn) Duncem may have been &quot;Cemetery in the dunes&quot; (Dünen Friedhof). (Henk Welting) _x000a__x000a_A Ju 88 of KG 6 was lost at around 11:00 a.m. (both German and U.K. time) - none of the existing alllied claims match this time or location. Mosquito failed to return after having taken off from Little Snoring at 09:12 on a Ranger sortie to northwest Germany. Rabone's body washed up on Heligoland island three months later. Other allied claims were as follows: &quot;First USAAF claims of the day are at 1220, at Neu Ulm, by 359th FG, two SE biplane trainers. Next are at 1300, 1305, 1400 all in France. First RAF day claims are at 1437 to 1550, then 1900, about 2000.&quot;_x000a__x000a_Es waren mehrere Ju 88 A kurz vor 11:00 Uhr in der Luft, so der Startoffizier an diesem Tag, Leutnant Fritz Pullmann. Drei Maschinen konnten noch hereingeholt werden. Die letzte Ju 88 war bereits über dem Platz im Landeanflug als sie von der Mossie angegriffen und in Brand geschossen wurde. Der Bordschütze der angegriffenen Ju 88 schoß was das Rohr hergab und auch die 2-cm-Flak, die rund um den Flugplatz lag schoß aus allen Rohren. Die Mossie erhielt zahlreiche Treffer und ein Teil löste sich vom Rumpf, was die Flak-Bedienungen zu Jubelschreien veranlaßte. Trotzdem flog die Mossie mit leichter Rauchfahne ab. ._x000a_ _x000a_24.07.1944 11./KG 6 Fl. Pl. Lüneburg F Abschuß um 11.00 Uhr durch Mosquito. Ju 88 A-4 8845 3 E + G V 100% _x000a_FF Gefr. Ludwig Gundermann † (im Flugzeug verbrannt, da er die Maschine nicht verlassen konnte)._x000a_B Gefr. Helmut Harder †_x000a_Bf Fj.-Gefr. Hermann Stroh †_x000a_Bs Ogfr. Martin Peters verwundet (Kopfstreifschuß). (Jan Horn, Chronik KG 6 - &quot;Wir flogen gen Westen&quot;) Missing 24.7.44 (Air Britain Serials)"/>
    <x v="0"/>
    <x v="1"/>
    <m/>
    <m/>
    <x v="1"/>
    <m/>
    <m/>
    <n v="7"/>
    <x v="34"/>
    <x v="0"/>
    <n v="1"/>
    <s v="Front-Line"/>
    <x v="6"/>
    <x v="3"/>
    <n v="1"/>
  </r>
  <r>
    <n v="306"/>
    <s v="DZ421"/>
    <x v="4"/>
    <s v="139/627/1655MTU"/>
    <x v="0"/>
    <x v="7"/>
    <n v="25"/>
    <s v="July"/>
    <x v="5"/>
    <s v="25 July 1944"/>
    <x v="0"/>
    <s v="W/O Claude E COOK RNZAF. He baled out of Mosquito DD421, 1655 MTU on 25th July 1944. Aircraft crashed at Acklam, North Yorkshire. It is believed he survived the War His Navigator - Sgt William G Ashley RAFVR did not. (Rich Allenby on RAF Commands Forum) NZ411616 Claude Evered Cook, RNZAF, born Greymouth 24 Jun 23, enlisted 10 Mar 41, embarked for Canada 17 Dec 41 for his SFTS training. Nothing more known but he did survive the war. (Errol Martyn on RAF Commands Forum) _x000a_On the 25th of July 1944 the crew of this aircraft were undertaking a cross country training flight and flying at a height of between 20 and 25 thousand feet over Yorkshire. Without warning the starboard undercarriage door suddenly opened, broke off and struck the starboard tail plane of the aircraft. The pilot was able to escape from the aircraft as it broke up and deploy his parachute, the navigator sadly was not, the AM1180 crash report states he was killed as the aircraft broke up. The majority of the aircraft came down near Woodhouse Farm, Acklam to the south west of Malton, where the pilot landed is not stated but if he baled out from a a height as great as 20,000 feet this could have been some distance away. Other sources quote Westow as being another location if where part of the aircraft came to earth, again plausable given the height in which the break-up occured. _x000a__x000a_The crash investigation blamed poor maintainance of the cables which operate the undercarriage doors as being the contributing factor for the accident occuring. _x000a__x000a_Pilot - WO Claude E Cook RNZAF, baled out and survived. It is believed he survived the War. _x000a__x000a_Nav - Sgt William G Ashley RAFVR, aged 21, of Small Heath, Birmingham. Buried Yardley Cemetery, Birmingham_x000a_(http://www.allenby.info/aircraft/planes/ryedale/dz421.html)_x000a__x000a_The 617 Squadron ORB says this aircraft was used by 617, for example Fawke / Bennett on 8 June 1944, coded C, later given as O. (Likely on 627 at the time) Broke up in air Acklam Yorks. 25.7.44 (Air Britain Serials) 25.07.44 1655MTU. DZ421 Aircraft disintegrated in flight and pilot baled out but navigator was killed when aircraft crashed at Woodhouse Farm, Acklam, Yorks. (Mosquito Crash Log)"/>
    <x v="2"/>
    <x v="2"/>
    <s v="Wheel doors opened"/>
    <m/>
    <x v="2"/>
    <m/>
    <m/>
    <n v="7"/>
    <x v="34"/>
    <x v="0"/>
    <n v="1"/>
    <s v="Support Unit"/>
    <x v="12"/>
    <x v="0"/>
    <n v="3"/>
  </r>
  <r>
    <n v="3285"/>
    <s v="HP937"/>
    <x v="12"/>
    <s v="1FU/308MU"/>
    <x v="3"/>
    <x v="6"/>
    <n v="25"/>
    <s v="July"/>
    <x v="5"/>
    <s v="25 July 1944"/>
    <x v="0"/>
    <s v="Broke up in dive 9m NNW of Bamrauli 25.7.44 (Air Britain Serials)"/>
    <x v="2"/>
    <x v="2"/>
    <s v="Broke up"/>
    <m/>
    <x v="2"/>
    <m/>
    <m/>
    <n v="7"/>
    <x v="34"/>
    <x v="0"/>
    <n v="1"/>
    <s v="Support Unit"/>
    <x v="99"/>
    <x v="3"/>
    <n v="2"/>
  </r>
  <r>
    <n v="5348"/>
    <s v="MM708"/>
    <x v="25"/>
    <n v="406"/>
    <x v="0"/>
    <x v="5"/>
    <n v="25"/>
    <s v="July"/>
    <x v="5"/>
    <d v="1944-07-25T00:00:00"/>
    <x v="0"/>
    <s v="25.07.1944 pm Day Ranger 406 to Plurien/ Nantes area from Winkleigh . Lost without trace (FCL). P/O RL Green +, P/O AW Hillyer +, both buried in Lusanger Cem France. Three 406 Squadron aircraft were lost, two being claimed by Bf 109s of JG 27. 25.07.44 Fw. Heinrich Wiese: n.Film 3./JG 27 Mosquito  FS-8: 30 m. [Candé 30 km. N.W. Angers] 17.25 Film C. 2027/II Anerk: - , 25.07.44 Ltn. Max Winkler 1./JG 27 Mosquito  FR-6: tiefflug [Nozay 30 km. N. Nantes] 17.30 Film C. 2027/II Anerk: Nr.187 Missing from day intruder to Nantes 25.7.44 (Air Britain Serials) A German list of air creashes at footnote.com says a Mosquito came down at 17.30 3 km SE of Derval on 25 July 1944 - only about 45km N of Nantes. Lusanger is only about 3km NE of Derval."/>
    <x v="0"/>
    <x v="0"/>
    <s v="JG 27"/>
    <s v="JG 27"/>
    <x v="0"/>
    <s v="Winkler"/>
    <m/>
    <n v="7"/>
    <x v="34"/>
    <x v="0"/>
    <n v="1"/>
    <s v="Front-Line"/>
    <x v="94"/>
    <x v="2"/>
    <n v="1"/>
  </r>
  <r>
    <n v="6138"/>
    <s v="MM728"/>
    <x v="25"/>
    <n v="406"/>
    <x v="0"/>
    <x v="5"/>
    <n v="25"/>
    <s v="July"/>
    <x v="5"/>
    <d v="1944-07-25T00:00:00"/>
    <x v="0"/>
    <s v="25.07.1944 pm Day Ranger 406 to Plurien/ Nantes area from Winkleigh . Lost without trace (FCL). F/L RR Burgess +, F/L WN McPherson +, both buried in Riaille Loire Cem, France Three 406 Squadron aircraft were lost, two being claimed by Bf 109s of JG 27. 25.07.44 Fw. Heinrich Wiese: n.Film 3./JG 27 Mosquito  FS-8: 30 m. [Candé 30 km. N.W. Angers] 17.25 Film C. 2027/II Anerk: - , 25.07.44 Ltn. Max Winkler 1./JG 27 Mosquito  FR-6: tiefflug [Nozay 30 km. N. Nantes] 17.30 Film C. 2027/II Anerk: Nr.187 Missing from day intruder to Nantes 25.7.44 (Air Britain Serials)   (MH - Riaillé,is closer to Cande, Nozay closer to Lusanger)  A German list of air creashes at footnote.com says a Mosquito came down at 17.30 3 km SE of Derval on 25 July 1944 - only about 45km N of Nantes. Riaille is about 33km SE of Derval._x000a__x000a_Get down ! Get Down Mister Huard !&quot; shouted Mrs. Bainvel, who was doing her daily walking on a path close to the pond of &quot; La Forge de la Provostière &quot; at Riaillé, on July 25th 1944 towards 15:15 hours. Being tangled up by his reins around his arm prosthesis, Mr. Eugene Huard Senior could only duck and heard the plane, in flames, crash down at 150 meters from where he was driving his harvester. After an aerial battle of a few minutes against two German fighters, based close to Varades, the &quot;Mosquito&quot; fighter-bomber was shot down (1). _x000a__x000a_Raymond Richard Burgess’ death at 15:15 hours was reported at the town hall by Mr. Eugène Huard Senior (46) and William Neil Mac Pherson’s death, at the same hour, was reported by Mr. Amand Brunet Senior (65) from &quot; La Forge de la Provostière &quot;. The circumstances are well remembered, but testimonies differ on the number of people from Riaillé present at their burial from 100 to 400 people (2) and reasons for the German detachment presence: monitoring and inspection of the funeral procession or demonstrating military honors?  You will find, below, a testimony collected from principal witnesses Mr. Eugène Huard and Mrs. Marie-Thérèse Knittel, better known in Riaillé by her maiden name: Marie-Thérèse Brunet. They lived at &quot;La Forge de la Provostière&quot; not far from where the plane came down._x000a__x000a_&quot;The plane crashed 150 meters from the field where the Huard family worked.  At first, it was not possible for anyone to approach the plane because of the flames and the ammunition explosions. Mr. Eugène Huard Senior remained on site. His son Eugène Huard Junior (20), went to stable the horses. He saw Mr. Berthelot from &quot;Bourg-Chevreuil&quot; village and Miss Marie-Thérèse Brunet who were arriving, the former on a bicycle the latter running. When Mr. Eugène Huard Junior returned, he noticed that the Boy Scouts, who were camped nearby, were putting out a fire which had started in Mr. Amand Brunet's corn field and the presence of his family, the Brunet family, and Mr. George Bouriaud who was in hiding and among the last ones to escape the S.T.O. in Germany_x000a__x000a_Finally, when the explosions and the flames had ceased, they discovered that the bodies of the unfortunate aviators had been burnt and mutilated. The remains of each one of them were collected and put into two separate sheets._x000a__x000a_Approximately one hour and a half after the plane crash, the two German pilots (3) who had shot down the “Mosquito” emerged from the road toward Sorgne in the company of an interpreter. They did not salute the mortal remains of the two aviators, but rolled them over with their feet and searched their pockets for their identification papers and money. The papers gave the pilot’s name as: Raymond Richard Burgess, and navigator’s name as: William Neil MacPherson. A short while later, a German officer of the &quot; Kommandatur &quot;arrived.  He saluted the corpses and ordered that the municipality arrange a burial in the cemetery, but without a procession. _x000a__x000a_The remains of the bodies were transported by Mr. Eugène Huard Junior with the assistance of a cattle cart and put in his father’s barn, which is currently owned by Mr. &amp; Mrs. Jean Cottineau. A vigil was held over the bodies by the inhabitants of &quot;La Forge de la Provostière&quot; as was the custom until the following day, July 26th. Three French policemen came from Ancenis around 3 o'clock in the morning to guard the wreckage of the plane. They visited Mrs. and Miss Brunet who were keeping watch over the bodies and drank a cup of coffee with them that had no sugar because of the rationing._x000a__x000a_The following day, Wednesday July 26th, Mr. Eugène Huard junior, with the black mare named &quot;Fanny&quot;, went to the village of Riaillé to get the hearse. Mr. Pierre Boucherie made the coffins (4). Mrs. Brunet and her daughter Marie-Thérèse lifted the sheets containing the aviators remains and put them into the coffins._x000a__x000a_The hearse, driven by Mr. Eugène Huard Junior left &quot;La Forge de la Provostière&quot; 4,5 km from the village of Riaillé . It was followed on foot by the Huard and Brunet families and two or three other people of the village of &quot;Bourg-Chevreuil&quot;. As was the custom, the hearse stopped at the Mr. Biard’s level house (close to the new &quot;Hôtel de Ville&quot;) to wait for the ceremony to begin._x000a__x000a_At first, the parish priest had refused a religious service saying that the men were probably Protestants.  It was only because of the Mayor’s Assistant’s obstinacy, Mr. Pierre Gauthier, that he finally agreed to bless the corpses._x000a__x000a_Contrary to what has been said in other testimonies, the coffins were not covered with the French flag and, although there were many flowers, no wreath in the shape of the Cross of Lorraine was placed. Miss Marie-Thérèse Brunet and her brother Amand took their place again just behind the coffins as the procession went along the road from the church to the cemetery. She did not see German soldiers honoring the procession with military salutations, but she did notice, as did Mr. Joseph Muloise, their comings and goings along the procession route.  She no longer remembers the number of people who were present. But from several other reliable testimonies, it seemed like the church was full (approximately 400 people) and that the funeral convoy included more than 200 people. _x000a__x000a_Ten days later on August 6th, Marie-Thérèse Brunet came to the cemetery in the company of her brother, Mr. Amand Brunet, Mr. Noël Bouvet (the mechanic of Riaillé), his 14 year old daugther and a couple from Saint-Sulpice-des-Landes to place a Cross of Lorraine wreath . The same people, with the exception of one, had gone by bicycle one month before for the burial ceremony of 27 members of the French Resistance (Maquis de Saffré) who had been shot by the Germans. Miss Brunet was also at the Meilleraye-de-Bretagne on August 4th for the religious ceremony celebrated in memory of the Templé brothers, 2 men of the Maquis de Saffré, shot by the Germans.&quot;_x000a__x000a_Mrs. Marie-Thérèse Knittel is now 86 years old. She has been placing flowers on the Canadian aviators graves for 60 years. She has not forgotten the sacrifice of their lives to deliver her country from the German national-socialist occupation ! _x000a_ _x000a__x000a_(1) From Mrs. Pauline Boote/MacPherson a second &quot;Mosquito&quot; escaped the fight... _x000a__x000a_(2) Arthur Nerriec chief of Riaillé &quot;gendarmerie&quot; squad wrote on November 27th 1945 in answer to Mrs. Pauline MacPherson’s request for information of: …a numerous crowd..._x000a__x000a_(3) It was then that Miss Marie-Thérèse Brunet, who had asked the questions via the interpreter, learned that the combat had lasted only 3 minutes and that they were based near Varades at the Meauve’s big meadow._x000a__x000a_(4) From witness Mr. Joseph Muloise, the coffins were assembled by M.M. Pierre Boucherie, Joseph Muloise and Raymond Gasnier)._x000a__x000a_ _x000a__x000a_Mrs. Pauline BOOTE (W N MACPHERSON’S widow) dossier transmitted by Miss Sophie BORCOMAN_x000a__x000a_1st November 2004, I was approached by Miss Sophie Borcoman and Mr. Douglas Kirk when had I come to pay my respects to the Canadian aviators tombs. Sophie told me she was a friend of Mrs. Pauline Boote, William MacPherson’s widow, who she considers like a grand-mother.  Residing near Peterborogh, Canada and not being able to travel, Mrs. Boote had asked  her to visit, in her place, the grave of her first husband. _x000a__x000a_Sophie showed me Mrs. Boote’s collection of pictures and documents from the period.  Mrs. Boote is now 82 years old. She gave me her permission to publish the photos on my internet site &quot;Histoire de Riaillé&quot;. You will find below the photographs.  Until the 6th of April 1945,  Mrs. Pauline MacPherson was still hoping her husband would return not knowing that he had died on the 25th of July 1944 ! They had been married just a few months! ... _x000a__x000a_Mrs. Pauline Boote and Miss Sophie Borcoman hope that an association will take over for Mrs. Thérèse Knittel to flower the Canadian aviators graves. _x000a__x000a_They DIED FOR FRANCE ! The Mayor of Riaillé, in 1944, had believed it proper not to write this usual saying on the death register. There was, however, no risk, as Riaillé was delivered ten days later by the American army and the July the 2nd, 1915 law allowed it. The following Town Council forgot to put the Canadians names on the recent war memorial, even though they had died and been buried in the soil of Riaillé since 1944 !_x000a__x000a_The present Town Council, on the advice of the Mayor Mr. Patrice Chevallier has recently entrusted the Riaillé Veterans’ Association (Association d'Anciens Combattants de Riaillé ) to flower their graves._x000a__x000a_THANKS from the heart to this Town Council and the Riaillé Veterans’ Association in the name of the people who have not forgotten !_x000a__x000a_ _x000a__x000a_The Brunet family had hidden 20 young men in succession during the war who had refused to join the S.T.O (Service du Travail Obligatoire) in Germany or who were fleeing the German police for Resistance actions. This was the case for the Doctor Henri Mainguy and his mother and sister who took refuge in the Huard Family house. A short time after having left his hiding place at &quot; La Forge de la Provostière &quot;, he was arrested on the 12th of December 1943 by the S.D. (Sichersdienst = S.S. Security Service) at Plerguer (35) and sent in succession to the concentration camps of Buchenwald, Dora, Laura, Buchenwald, Nixei, Weida, Dora and Bergen-Belsen. Fortunately, he returned home from this ordeal and after the war, he opened a dental surgery at Riaillé and then at Saint-Mars-la-Jaille._x000a__x000a_ _x000a__x000a_His mother, Mrs. Mainguy, made with the silk and strings of the aviator’s parachute (that had been saved by the flames) a small handkerchief and two gloves. At this time, the parachutes were made with natural silk ! By recognition for the Brunet family, who took care of them, she offered these objects to Miss Marie-Thérèse Brunet._x000a__x000a_Mrs. Marie-Thérèse Knittel, who kept them preciously, has in her turn given them to Mrs. Pauline Boote who had been Bill MacPherson’s wife_x000a__x000a_ _x000a__x000a_STANISLAS HARDY’S ARTICLE PUBLISHED on AUGUST 2004_x000a_(Presse-Océan, L'Eclaireur de Chateaubriant, L'Echo d'Ancenis) _x000a__x000a_Summer 1944…Two Canadian lieutenants killed on July 25._x000a__x000a_Sixty years after, the people of Riaillé remember… and especially Joseph Muloise who, on this day, had found some body remains not far from where the Canadian Mosquito had been down by two German fighter pilots._x000a__x000a_ A few seconds of fighting_x000a__x000a_It was on July 25, 1944. During this beautiful afternoon of July, a Mosquito plane with two-light and fast motors emerged above the village of Riaillé… For who discovered it  first, it seemed to come from the direction of Varades. Ten seconds later, two German fighters were silhouetted in its wake. Arriving at the altitude of the Poitevinière pond, above the village of Encloses, one of the fighters gained altitude and suddenly fired on the Canadian plane, riddling it with bullets._x000a__x000a_After making an arc, above the village of Meilleraie, the Mosquito, already on fire, came to hang above the oak tree tops of the nearby forest, before being crushed in an explosion of fire and a huge noise very close to la Provostière._x000a__x000a_Remains were discovered for about fifty meters in the vicinity… _x000a__x000a_in a nearby corn field, Eugene Huard and his children were harvesting. A group of Boy Scouts, who were camped not from the crash, arrived quickly, as did R701-Therese Brunet who lived not far away. Joseph Muloise and some other young people of the village came on bicycles, with their Red Cross arm-bands… _x000a__x000a_Alas, any intervention was impossible. The column of fire which rose was visible from very far, and the ammunition which exploded without stopping made people move away who had arrived at the crash site._x000a__x000a_When all was consumed, the two charred bodies were discovered. The inhabitants of the village brought sheets to bury the two aviators. The scouts even started to dig the tombs. _x000a__x000a_An official ceremony _x000a__x000a_One hour passed and the German plane’s pilots appeared. They had taken off from the large Varades meadow, which had been transformed into an air base. After discussion, the mayor was authorized to  bury the two bodies in the country cemetery, “but without official ceremony”. During this time, the two bodies had been put in Jean Cottineau’s barn and the carpenter Muloise was tasked with making the coffins. _x000a__x000a_The German order would not be respected. The following afternoon, at a religious ceremony in the parish church, were gathered a great number of Riailléens. A dozen wreaths covered the coffins. Among those, was one made by Marie-Therese Brunet, in the shape of Cross of Lorraine. It was made only with wild flowers. _x000a__x000a_In the funeral convoy that took the direction of the cemetery, the presence of three German soldiers could be seen. But it all took place peacefully ! … _x000a__x000a_For 60 years, the bodies of Lieutenants Burgess and MacPherson have rested side by side in cemetery of Riaillé. Marie-Therese Brunet (today Mrs. Knittel) maintains and flowers the graves regularly. Various patriotic associations also gather at the graves for some ceremonies. _x000a__x000a_Stan. (Article published in August 2004, Noël Bouvet’s translation) _x000a__x000a_(http://chouannerie.chez-alice.fr/textes/anx_h_ENG_aviateurs_canadiens.htm)"/>
    <x v="0"/>
    <x v="0"/>
    <s v="JG 27"/>
    <s v="JG 27"/>
    <x v="0"/>
    <s v="Wiese"/>
    <m/>
    <n v="7"/>
    <x v="34"/>
    <x v="0"/>
    <n v="1"/>
    <s v="Front-Line"/>
    <x v="94"/>
    <x v="2"/>
    <n v="1"/>
  </r>
  <r>
    <n v="5342"/>
    <s v="MM736"/>
    <x v="25"/>
    <n v="406"/>
    <x v="0"/>
    <x v="5"/>
    <n v="25"/>
    <s v="July"/>
    <x v="5"/>
    <d v="1944-07-25T00:00:00"/>
    <x v="0"/>
    <s v="25.07.1944 pm Day Ranger 406 to Plurien/ Nantes area from Winkleigh . Lost without trace (FCL). F/L WRR Sutton +, F/O G Bishop +, no further info, no known graves Three 406 Squadron aircraft were lost, two being claimed by Bf 109s of JG 27. 25.07.44 Fw. Heinrich Wiese: n.Film 3./JG 27 Mosquito  FS-8: 30 m. [Candé 30 km. N.W. Angers] 17.25 Film C. 2027/II Anerk: - , 25.07.44 Ltn. Max Winkler 1./JG 27 Mosquito  FR-6: tiefflug [Nozay 30 km. N. Nantes] 17.30 Film C. 2027/II Anerk: Nr.187 F/O (Nav) George BISHOP and his pilot F/Lt William R.R. SUTTON - RCAF J/5374 went missing on their Mosquito NF.XXX serial MM736 on a night ranger to Plurien - Nantes (probably lost over sea). (http://www.rafcommands.com/forum/showthread.php?p=39446&amp;highlight=Mosquito#post39446) Missing from day intruder to Nantes 25.7.44 (Air Britain Serials) A German list of air creashes at footnote.com says a Mosquito came down at 17.30 3 km SE of Derval on 25 July 1944 - only about 45km N of Nantes."/>
    <x v="3"/>
    <x v="4"/>
    <m/>
    <m/>
    <x v="3"/>
    <m/>
    <m/>
    <n v="7"/>
    <x v="34"/>
    <x v="0"/>
    <n v="1"/>
    <s v="Front-Line"/>
    <x v="94"/>
    <x v="2"/>
    <n v="1"/>
  </r>
  <r>
    <n v="3183"/>
    <s v="NS510"/>
    <x v="18"/>
    <s v="60OTU/usaaf"/>
    <x v="0"/>
    <x v="4"/>
    <n v="25"/>
    <s v="July"/>
    <x v="5"/>
    <d v="1944-07-25T00:00:00"/>
    <x v="0"/>
    <s v="USAAF - 440725 GOODBREAD, JONAH E. MOSQUITO NS-510 NORTH PICKENHAM, UK 802 (Thomas Ensminger) For the month of May 1944 ,the 802nd microfilms list four WR missions flown by MM510 and 1st June as MM510 also. Thereafter, the serial is listed as NS510 throughout the microfilms. It would appear a typographical error appeared in the initial May missions that was corrected in June as NS510. _x000a__x000a_ The information I have for NS510 is:_x000a__x000a_Deliivered Burtonwood 4 April 1944_x000a_8th Weather (L) Squadron, I - Item_x000a_Accident 25 July 1944; J. Goodbread/W. R. Barber_x000a__x000a_In the early morning of 25 July, Lts. Gene Goodbread/Warren Barber (NS510) returned from a weather flight over the continent. During the mission, Goodbread suffered anoxia from oxygen equipment failure. Adverse weather conditons at Watton required diversion to North Pickenham. Upon Landing at 0250, the Mosquito swerved from the runway and wiped out the landing gear. Later that day, groundcrew members attached a cable around the aft fuselage to drag the aircraft by tractor from the active field and broke the aircraft in two._x000a__x000a_Keith Chester recently published a book in the USA on UFOs and Foo Fighters. He has an extensive interview with Warren Barber in the book, along with information on other encounters that 802nd/25th BG members experienced with Foo Fighters during the war. In fact he researched all known Foo Fighter reports during the war including both allied and axis air forces.(Norman Malayney) To Armee de l'Air 1.8.46 (Air Britain Serials)"/>
    <x v="2"/>
    <x v="7"/>
    <s v="Swung on landing"/>
    <m/>
    <x v="2"/>
    <m/>
    <m/>
    <n v="7"/>
    <x v="34"/>
    <x v="0"/>
    <n v="1"/>
    <s v="Front-Line"/>
    <x v="33"/>
    <x v="0"/>
    <n v="2"/>
  </r>
  <r>
    <n v="2668"/>
    <s v="DZ240"/>
    <x v="2"/>
    <s v="RAE/Mkrs/141"/>
    <x v="0"/>
    <x v="17"/>
    <n v="25"/>
    <s v="July"/>
    <x v="5"/>
    <s v="25/26 July 1944"/>
    <x v="1"/>
    <s v="26.07.1944 2340 141 Bomber Support from West Raynham shot from 20000ft by NF, crashed. near Bad Dürkheim, W of Rhine, about 18km WSW Ludwigshafen (BCL). F/L AJ Smitz pow, F/O JJ Bambury +, Bambury rests in Rheinsberg War Cem. (Fighter Command War Diaries volume 4 says loss was due to engine failure near Laon.)_x000a__x000a_Al Smitz was the gunnery leader of a formation of 12 R.A.F. Wellington bombers which attacked the German battle cruisers Scharnhorst and Gneisenau, drydocked in Brest, France. The bombers went in at 10,000 feet and were attacked by Messerschmitt 109’s – single engine fighters armed with cannons and machineguns. As gunnery leader, Smitz not only had to operate his own guns, but had to direct the fire from the other bombers so as to concentrate it in the most effective way to repel the numerous attacks, which were often simultaneous and from different quarters. Three of the German fighters were destroyed, with the loss of one Wellington. For his actions on that daylight raid, Smitz was awarded the Distinguished Flying Cross, presented to him by King George VI at Buckingham Palace._x000a__x000a_In 1942, Smitz took flight training in Canada under the Commonwealth Air Training Plan, and after further training in Britain, was posted to a night fighter squadron flying twin-engined De Havilland Mosquitoes. The squadron’s role was to attack the German night fighters which rose to meet the British bomber formations on their night raids into Germany._x000a__x000a_“Later in the war…the Germans got fairly wise to it and their night fighters would fly below the bomber stream and they’d have fixed guns up at a 75 degree angle firing into the belly of the aircraft,” Smitz said. “So when I went back as a pilot on night fighters, we knew what height our bombers were flying and our job was to go below our bomber stream and pick up the Jerry night fighters.”_x000a__x000a_One night in July, 1944 Smitz was sent out on a mission even though he was Officer Commanding of night flying. He said, “I wasn’t scheduled to go on that trip. I was O.C. [of] night flying that night. Suddenly one of the boys had a bad cold – he was sick. The C.O. said to me, ‘You’d better take his place.” Smitz, the last pilot due back after the mission, was told, ‘Don’t be late.”_x000a__x000a_Over Germany, Smitz’s navigator picked up a radar contact and asked him to turn to starboard to intercept the unidentified aircraft. “I turned starboard and tried to follow this aircraft,” Smitz recalled. “I couldn’t close closer that 3,000 yards. I was at 22 or 23 thousand feet at the time so I pushed my nose down gently and I still couldn’t close, so I pushed the throttle forward. The last I looked at my airspeed indicator I was doing 420 knots. Suddenly I felt as though a wing had dropped off and I was in a spin. So I yelled out to Joe, my navigator, ‘Hang on!’_x000a__x000a_Smitz throttled back and put on opposite rudder, trying to pull the aircraft out of the spin. He counted two revolutions as the aircraft spun down. He said, “I never counted the third spin. The next thing I knew I was in the air on my own – no aircraft around me or anything…The aircraft must have blown up…”_x000a__x000a_He found himself thrown upwards at first before he started to fall towards the earth four miles below. He felt around his waist and found the ripcord handle and gave it a tug. Horrifyingly, the handle pulled off the wire which should have opened the parachute._x000a__x000a_Smitz said of that moment, “You knew you’d had it. You said your prayers. Your whole previous life sort of went through your mind completely. You yell out to yourself, ‘Well, that’s it.”_x000a__x000a_But, plummeting through space to imminent death, he somehow had the presence of mind to try again to open his parachute. _x000a__x000a_“Eventually, tossing around in the air, I fumbled around, and with both hands I felt the wire and I managed to tug it,” he said._x000a__x000a_Smitz then lost consciousness and was jolted awake as the parachute opened. He must have been seconds from death because, as he puts it, after the parachute opened, “The next minute, I was caught in the trees.”_x000a__x000a_He had a number of gashes on his face, as he found out when daylight came and he was able to see himself reflected in the water of a stream. His arms and face also showed evidence of burst blood vessels which he attributes to being the result of the negative G forces he was subjected to when the aircraft came apart._x000a__x000a_Travelling at night and resting during the day, Smitz made his way westward. After leaving the place where he’d landed, he came across no more water. He survived for four days and five nights by sucking dew from grass in the mornings. Thinking he was in Alsace-Lorraine, he approached a house in a village after he watched, listened, and concluded that the people sounded more French than German. He knocked at a door and was greeted by the barking of Alsatian dogs and then someone saying ‘Moment, moment.” As he waited, the moon reappeared and he heard the crunch of boots on gravel. Moments later, two German home guards with rifles and bayonets took him prisoner._x000a__x000a_Smitz ended up in Stalag Luft 3, the prisoner of war camp from which The Great Escape occurred. Here he learned that his navigator had been killed. Unlike the pilot in a Mosquito, the navigator didn’t sit on his parachute but removed the pack and clipped it on the side of the cockpit so he could perform his tasks during the mission. When the aircraft broke up, Smitz’s navigator had no chance to retrieve his parachute and fell to his death. _x000a__x000a_Moved to another camp, Smitz and his fellow prisoners were forced in the winter of 1944 to march 100 kilometres to another camp. Poorly clothed and equipped, they fashioned sleds out of whatever they could find in order to pull the few possessions and food they had. As the Allied forces closed in on Berlin, the German guards abandoned the camp. Soon, Russian solders came and offered to return the British prisoners home via Odessa. Smitz and his colleagues declined. When they learned that there was an American convoy nearby, Smitz and two others made a break for it and were taken to a R.A.F. base from which they were flown home._x000a__x000a_Smitz never resumed flight duties, but went on to become an air traffic controller. He resigned from the Royal Air Force with the rank of Squadron Leader after 25 years of service. He is now 98-years-old and lives in Vancouver. His wife, Dulcie, passed away in 2004. In 1995, the two of them flew to London, England to attend the 50th anniversary celebrations of the Allied victory in Europe. They attended various functions, saw members of the Royal Family, spoke to one of Winston Churchill’s grandsons, and, to Smitz’s delight, saw a De Havilland Mosquito perform a fly past._x000a__x000a_There’s another thing you can’t help but admire Al Smitz for besides the courage he demonstrated throughout his flying career. He was awarded the Battle of Britain Star for serving on aircrew during the Battle of Britain. But because he had been posted in Scotland during that time and hadn’t taken part in the heavy fighting which took place over London and surrounding areas, he felt he didn’t deserve the award. He sent the medal back._x000a__x000a_Ken Anderson is a local defence attorney with his own practice, Kenneth W. Anderson Barrister and Solicitor. Before moving to Terrace, he lived in Vancouver in the same building as Al Smitz and, after hearing this story, decided to write about it to preserve it. He continues to keep in touch with Smitz._x000a__x000a_(http://www.bclocalnews.com/bc_north/terracestandard/news/68415312.html?mobile=true) Missing from Serrate patrol 25.3.44 (Air Britain Serials)"/>
    <x v="0"/>
    <x v="8"/>
    <m/>
    <m/>
    <x v="4"/>
    <m/>
    <m/>
    <n v="7"/>
    <x v="34"/>
    <x v="0"/>
    <n v="1"/>
    <s v="Front-Line"/>
    <x v="45"/>
    <x v="0"/>
    <n v="3"/>
  </r>
  <r>
    <n v="244"/>
    <s v="MM468"/>
    <x v="17"/>
    <s v="151/96"/>
    <x v="0"/>
    <x v="2"/>
    <n v="25"/>
    <s v="July"/>
    <x v="5"/>
    <s v="25/26 July 1944"/>
    <x v="1"/>
    <s v="26.07.1944 Diver patrol 96 to anti V1 from West Malling . Lost without trace (FCL). F/S T Bryan +, Sgt BL Jaeger +, no further info, ASR afterwards with MM494 The squadron was stood down in December. The night fighters had destroyed 27 enemy aircraft and 180 flying bombs. Sadly it came six months too late for Bill Jaeger. On 27th July he was the crew of Mosquito MM468 which had been on Diver Patrol ( an anti V-1 sortie). The aircraft was reported as missing at 0130 on 26th July. No trace of the crew was ever found. RAFVR http://www.cranbrookrugby.com/history.asp 25/26 July 1944 (FCWDv5) Missing on anti V-1 patrol over Channel 26.7.44 (Air Britain Serials)"/>
    <x v="3"/>
    <x v="4"/>
    <m/>
    <m/>
    <x v="3"/>
    <m/>
    <m/>
    <n v="7"/>
    <x v="34"/>
    <x v="0"/>
    <n v="1"/>
    <s v="Front-Line"/>
    <x v="54"/>
    <x v="2"/>
    <n v="2"/>
  </r>
  <r>
    <n v="278"/>
    <s v="MM494"/>
    <x v="17"/>
    <s v="151/96"/>
    <x v="0"/>
    <x v="2"/>
    <n v="25"/>
    <s v="July"/>
    <x v="5"/>
    <s v="25/26 July 1944"/>
    <x v="1"/>
    <s v="26.07.1944 ASR sortie for MM468 96 from West Malling Engine trouble after hit by AA fire, crash landed with engine stopped, ran into Mustang on ground and burnt out. probably West Malling airfield? (FCL). LT (A) FW Richards ok, Lt (A) Baring ok, no further info http://web.archive.org/web/20031221170435/www.hurricane.fsbusiness.co.uk/hailshamruraldistrict.htm indicates this may have been Friston airfield. 25/26 July 1944 (FCWDv5) Damaged by own AA overshot landing and hit Mustang HB882 Friston 26.7.44 (Air Britain Serials) 26.07.44 96 Sqn. MM494 Collided with Mustang HB882 of 316 Squadron when overshooting landing at Friston aerodrome due to damage by 'friendly' A.A. fire. (Mosquito Crash Log)"/>
    <x v="0"/>
    <x v="14"/>
    <s v="Flak"/>
    <m/>
    <x v="4"/>
    <m/>
    <m/>
    <n v="7"/>
    <x v="34"/>
    <x v="0"/>
    <n v="1"/>
    <s v="Front-Line"/>
    <x v="54"/>
    <x v="2"/>
    <n v="2"/>
  </r>
  <r>
    <n v="4013"/>
    <s v="MM679"/>
    <x v="22"/>
    <n v="68"/>
    <x v="0"/>
    <x v="2"/>
    <n v="25"/>
    <s v="July"/>
    <x v="5"/>
    <s v="25/26 July 1944"/>
    <x v="1"/>
    <s v="26.07.1944 Diver patrol 68 anti V1 from Castle Camps . Lost without trace, off east coast (FCL). F/L FJ Kemp +, F/O JD Farrar +, no known graves 25/26 July 1944 (FCWDv5) After the attempted interception of a flying bomb, crew were given another target and acknowledged, however nothing further was heard. (Squadron History) &quot;He and his pilot &quot;Fred&quot; had been plotted twenty-five miles north east of Margate, when their radar plot ceased. They had been chasing a V1 flying bomb.&quot; (RAF Commands Forum) Missing on anti V1 patrol. Crew: F/Lt(101548)Frederick John Kemp(Pilot)RAFVR-killed, F/O(142059)James Donald Farrar(Obs)RAFVR-killed (http://aviation-safety.net/wikibase/wiki.php?id=15814) Missing on anti-flying bomb patrol 25.7.44 (Air Britain Serials)"/>
    <x v="3"/>
    <x v="4"/>
    <m/>
    <m/>
    <x v="3"/>
    <m/>
    <m/>
    <n v="7"/>
    <x v="34"/>
    <x v="0"/>
    <n v="1"/>
    <s v="Front-Line"/>
    <x v="102"/>
    <x v="2"/>
    <n v="1"/>
  </r>
  <r>
    <n v="6500"/>
    <s v="MM681"/>
    <x v="22"/>
    <n v="157"/>
    <x v="0"/>
    <x v="2"/>
    <n v="25"/>
    <s v="July"/>
    <x v="5"/>
    <s v="25/26 July 1944"/>
    <x v="1"/>
    <s v="26.07.1944 Diver patrol157 to anti V1 from West Malling V1 exploded. east of North Forehead, unknown location (FCL). F/L JW Caddie +, F/O GF Larcy +, no known graves Missing on anti-flying bomb patrol 26.7.44 (Air Britain Serials)"/>
    <x v="3"/>
    <x v="4"/>
    <m/>
    <m/>
    <x v="3"/>
    <m/>
    <m/>
    <n v="7"/>
    <x v="34"/>
    <x v="0"/>
    <n v="1"/>
    <s v="Front-Line"/>
    <x v="3"/>
    <x v="2"/>
    <n v="1"/>
  </r>
  <r>
    <n v="6819"/>
    <s v="NT138"/>
    <x v="12"/>
    <n v="464"/>
    <x v="0"/>
    <x v="16"/>
    <n v="25"/>
    <s v="July"/>
    <x v="5"/>
    <s v="25/26 July 1944"/>
    <x v="1"/>
    <s v="Served with 464 Sqn, under RAF control 6/44 to 25/7/44 Coded SB-O. Failed to Return From Operations Europe. F/O's Walton &amp; Harper missing. (Brian Fillery's website) Coded P, time 02.30, crashed at Lorient, hit by flak, F/O J.R.C. Walton and P/O C.H. Harper, crew evaded (2nd TAF) FTR from attacking railways south of Paris (FCWDv5) Missing from night intruder 26.7.44 (Air Britain Serials)"/>
    <x v="0"/>
    <x v="1"/>
    <m/>
    <m/>
    <x v="1"/>
    <m/>
    <m/>
    <n v="7"/>
    <x v="34"/>
    <x v="0"/>
    <n v="1"/>
    <s v="Front-Line"/>
    <x v="46"/>
    <x v="0"/>
    <n v="1"/>
  </r>
  <r>
    <n v="4670"/>
    <s v="DZ636"/>
    <x v="4"/>
    <n v="627"/>
    <x v="0"/>
    <x v="8"/>
    <n v="26"/>
    <s v="July"/>
    <x v="5"/>
    <s v="26/27 July 1944"/>
    <x v="1"/>
    <s v="27.07.1944 2312 bomb rail connections 627 to Givors from Woodhall Spa crashed. at Letra (Rhone), small village N side of road Lyon-Charolles (BCL). F/O DK Flaherty +, F/O J Christie +, rest in Letra Communal Cem. A Mosquito, coded DZ 636, from 627 Sqdn, crashed at LETRA, close to LYON (France), during night 26/27 July 1944. It was (I think) a pathfinder for a heavy bombing mission (178 Lancasters from several bombing Squadrons were involved in this bombing). The target was the railway yards of GISORS. Both crewmen (F/O D.K. FLAHERTY and F/O J. CHRISTIE) were killed in the crash. My question : what was the cause of the crash ? I express the hypothesis this aircraft collided with a Lancaster, but I'm not sure. Have you information about this loss ? (Pierre Babin) French witnesses who lived in LETRA's area, told DZ 636 didn't crashed immediately : it turned during a long time, in a low altitude, as it was looking for a place to land, but finally crashed ; LETRA's area is very steep, with high hills and forests : so, to succeed an emergency landing wasn't easy. (Pierre Babin on German Night Fighter War board) According to Pierre, a 207 Squadron gunner claimed an Me 410 shot down (no location) 26/27.07.1944 207 Sqdn's ORB &quot;ME 410 shot down and seen to burst into flames and hit ground&quot; There was a collision this night, however it involved two Lancasters, ND856 (83 Squadron) and ND527 of 630 squadron (http://www.rafcommands.com/forum/showthread.php?p=35204&amp;highlight=Mosquito#post35204) &quot;Serial range DZ630 - DZ652. 23 Mosquito B.Mk1V. Powered by Merlin 21/23 engines. Part of a batch of 250 (except for four conv.to PR MkV111 and four conv.to NF.XV) delivered by De Havilland (Hatfield). Airborne 0012 27Jul44 from Woodhall Spa to bomb and strafe rail communications. Cause of loss not established. Crashed at Letra (Rh_ne), a small village on the N side of the main road between Lyon and Charolles. Both are buried in Letra Communal Cemetery. F/O D.K.Flaherty KIA F/O J.Christie KIA &quot; (Chorley via Lost Bombers) Missing (Givors) 27.7.44 (Air Britain Serials)  MH - It seems the collision was between two Lancasters, with this Mosquito possibly being lost to weather: &quot;The weather was very bad this night,which caused the losse of the Mosquito of 627 squadron too.&quot; (http://www.rafcommands.com/forum/showthread.php?6153-26-27-July-44-Givors-raid-losses)        Au cours de la nuit du 26 au 27 juillet, lors d’un violent orage, le Mosquito, codé AZ-N, serial D 2-636, appartenant au 627ième  Squadron de la Royal Air Force, s’écrase au sol, au lieu dit « Mont Chatar », sur la commune de Ternand. L’appareil participe au bombardement du complexe ferroviaire de Givors. Les  deux membres  d’équipage  trouvent  la mort  dans  cet  accident ;  il  s’agit  du F/O FLAHERTY, pilote et du F/O CHRISTIE, navigateur. Ils sont inhumés au cimetière de Letra."/>
    <x v="3"/>
    <x v="4"/>
    <m/>
    <m/>
    <x v="3"/>
    <m/>
    <m/>
    <n v="7"/>
    <x v="34"/>
    <x v="0"/>
    <n v="1"/>
    <s v="Front-Line"/>
    <x v="58"/>
    <x v="0"/>
    <n v="1"/>
  </r>
  <r>
    <n v="4270"/>
    <s v="KB266"/>
    <x v="13"/>
    <n v="139"/>
    <x v="0"/>
    <x v="8"/>
    <n v="26"/>
    <s v="July"/>
    <x v="5"/>
    <s v="26/27 July 1944"/>
    <x v="1"/>
    <s v="27.07.1944 2235 139 to Hamburg from Upwood crashed. probably at Grossenhain, 24km ENE Bremerhaven (BCL). F/O BRJ Hay DFC RNZAF +, F/O J Dunn DFC +, both rest in Becklingen War Cem Airborne 2235 26Jul44 from Upwood. Cause of loss not established. Crashed 0020 at Grossehain some 24 km ENE of Bremerhaven. Both are buried in Becklingen War cemetery. F/O Dunn had flown his first tour on Lancasters with No.97 Sqdn, his DFM being Gazetted 13Aug43. F/O Hay had married Christina May Hay of Moordwon, Bournemouth. F/O B.R.J.Hay DFC RNZAF KIA F/O J.Dunn DFC DFM KIA &quot; (Lost Bombers) Missing (Hamburg) 27.7.44 (Air Britain Serials)  Crashed near road from Großenhain to  Dornsode (http://www.dietrich-alsdorf.de/absturzstellen.html)"/>
    <x v="3"/>
    <x v="4"/>
    <m/>
    <m/>
    <x v="3"/>
    <m/>
    <m/>
    <n v="7"/>
    <x v="34"/>
    <x v="0"/>
    <n v="1"/>
    <s v="Front-Line"/>
    <x v="15"/>
    <x v="1"/>
    <n v="1"/>
  </r>
  <r>
    <n v="7324"/>
    <s v="LR475"/>
    <x v="11"/>
    <s v="105/139"/>
    <x v="0"/>
    <x v="8"/>
    <n v="26"/>
    <s v="July"/>
    <x v="5"/>
    <s v="26/27 July 1944"/>
    <x v="1"/>
    <s v="27.07.1944 2325 bomb rail connection 139 to Givors from Upwood crashed on return while making a single engine approach. towards Woodbridge airfield , Soffolk 0410 (BCL). F/O BC Witt inj, F/L RV Dodds inj, Airborne 2325 26Jul44 from Upwood to bomb and strafe rail communications. Crashed 0410 while attempting a single-engine approach and landing at RAF Woodbridge, Suffolk. Both officeres were admitted to the East Suffolk and Ipswich Hospital. F/O B.C.Witt Inj F/L R.V.Dodds Inj (Lost Bombers) Hit trees on single-engined approach Woodbridge on return from Givors 28.7.44 (Air Britain Serials) 28.07.44 139 Sqn. LR475 Aircraft hit trees when making a single engine landing at Woodbridge. (Mosquito Crash Log)"/>
    <x v="2"/>
    <x v="7"/>
    <s v="Hit obstacle"/>
    <m/>
    <x v="2"/>
    <m/>
    <m/>
    <n v="7"/>
    <x v="34"/>
    <x v="0"/>
    <n v="1"/>
    <s v="Front-Line"/>
    <x v="15"/>
    <x v="0"/>
    <n v="2"/>
  </r>
  <r>
    <n v="924"/>
    <s v="DZ534"/>
    <x v="4"/>
    <s v="618/627/692/627"/>
    <x v="0"/>
    <x v="8"/>
    <n v="27"/>
    <s v="July"/>
    <x v="5"/>
    <s v="27 July 1944"/>
    <x v="0"/>
    <s v="627 Sqn Mosquito IV DZ534 AZ-H Op: Givors F/O M D Gribbin DFM inj F/L R W Griffiths RCAF inj T/o Woodhall Spa arriving over the marshalling yards at 0150 but no attack made. Soon after the crew experienced a severe electrical storm which led to technical malfunctions, not least being the loss of GEE and an unserviceable air speed indicator. In addition the aircraft's compass was affected when lightning struck the bomber and at 0453, low on fuel and with the bomb load jettisoned F/O Gribbin executed the first successful night ditching of a Mosquito. Both sustained cuts and bruises and were indeed fortunate to be picked up by an American destroyer some 12 miles E of the Cherbourg Peninsular. Treated ashore at the 12th Field Hospital, Cherbourg [captured by Lieutenant-General J Lawton Collins VIIth US Corps on 26 June 1944] both were soon back at Woodhall Spa. F/O Gribbin gained his DFM, Gazetted 29 May 1942, while serving with 10 Squadron. Along with his Canadian navigator he survived the war. [At First Sight - 627 Squadron History by Alan B Webb via Mark Haycock [12/09/08] (http://www.rafinfo.org.uk/BCWW2Losses/1944.htm) Ditched 12m E of Cherbourg 27.7.44 (Air Britain Serials)"/>
    <x v="2"/>
    <x v="7"/>
    <s v="Instrument failure"/>
    <m/>
    <x v="2"/>
    <m/>
    <m/>
    <n v="7"/>
    <x v="34"/>
    <x v="0"/>
    <n v="1"/>
    <s v="Front-Line"/>
    <x v="58"/>
    <x v="0"/>
    <n v="4"/>
  </r>
  <r>
    <n v="3051"/>
    <s v="HK436"/>
    <x v="17"/>
    <s v="301FTU/256"/>
    <x v="1"/>
    <x v="2"/>
    <n v="27"/>
    <s v="July"/>
    <x v="5"/>
    <s v="27 July 1944"/>
    <x v="1"/>
    <s v="Missing from interception 27.7.44 (Air Britain Serials)"/>
    <x v="3"/>
    <x v="4"/>
    <m/>
    <m/>
    <x v="3"/>
    <m/>
    <m/>
    <n v="7"/>
    <x v="34"/>
    <x v="0"/>
    <n v="1"/>
    <s v="Front-Line"/>
    <x v="32"/>
    <x v="2"/>
    <n v="2"/>
  </r>
  <r>
    <n v="3015"/>
    <s v="MM474"/>
    <x v="17"/>
    <s v="301FTU/256"/>
    <x v="1"/>
    <x v="2"/>
    <n v="27"/>
    <s v="July"/>
    <x v="5"/>
    <s v="27 July 1944"/>
    <x v="1"/>
    <s v="Missing from interception nr AIghero 27.7.44 (Air Britain Serials)"/>
    <x v="3"/>
    <x v="4"/>
    <m/>
    <m/>
    <x v="3"/>
    <m/>
    <m/>
    <n v="7"/>
    <x v="34"/>
    <x v="0"/>
    <n v="1"/>
    <s v="Front-Line"/>
    <x v="32"/>
    <x v="2"/>
    <n v="2"/>
  </r>
  <r>
    <n v="7144"/>
    <s v="MM510"/>
    <x v="17"/>
    <s v="151/409"/>
    <x v="0"/>
    <x v="2"/>
    <n v="27"/>
    <s v="July"/>
    <x v="5"/>
    <s v="27 July 1944"/>
    <x v="1"/>
    <s v="27.07.1944 Beachhead patrol 409 from Hunsdon shot down Ju 88 but aircraft hit by debris. Unknown location (FCL). S/L RS Jephson +, F/O JM Roberts +, both buried in Banneville British Mil Cem Missing after destroying Ju 88 27.7.44 possibly shot down by return fire (Air Britain Serials)"/>
    <x v="0"/>
    <x v="22"/>
    <m/>
    <m/>
    <x v="4"/>
    <m/>
    <m/>
    <n v="7"/>
    <x v="34"/>
    <x v="0"/>
    <n v="1"/>
    <s v="Front-Line"/>
    <x v="95"/>
    <x v="2"/>
    <n v="2"/>
  </r>
  <r>
    <n v="2885"/>
    <s v="NS987"/>
    <x v="12"/>
    <n v="613"/>
    <x v="0"/>
    <x v="16"/>
    <n v="28"/>
    <s v="July"/>
    <x v="5"/>
    <s v="28 July 1944"/>
    <x v="0"/>
    <s v="Stalled and bit ground on range nr Mundesley Norfolk 28.7.44 (Air Britain Serials) 28.07.44 613 Sqn. NS987 Pilot dived aircraft, passed over target, did a steep left hand turn, stalled and crashed onto its back near Mundesley, Norfolk. Possibly hit by a ricochet. (Mosquito Crash Log)  Thanks to a prompt from another member I contacted the Air Historical Branch who replied within a few days_x000a__x000a_&quot;Thank you for your e-mail dated 14 March 2011 seeking the circumstances of how Flight Lieutenant Alan James Baker died._x000a__x000a_Our records show that Flt Lt Baker was flying in Mosquito No NS987 when during an air to ground firing exercise the aircraft was seen to dive and pass over the target at 50 feet. The aircraft went into a steep left hand turn, stalled and crashed on Paston Gunnery Range, Norfolk. There is a possibility that the aircraft was hit by a ricochet.&quot; (http://www.rafcommands.com/forum/showthread.php?10577-Flt-Lt-Alan-James-Baker-(120075)-info-sought&amp;p=61662&amp;highlight=Mosquito#post61662)"/>
    <x v="2"/>
    <x v="2"/>
    <s v="Stalled"/>
    <m/>
    <x v="2"/>
    <m/>
    <m/>
    <n v="7"/>
    <x v="34"/>
    <x v="0"/>
    <n v="1"/>
    <s v="Front-Line"/>
    <x v="59"/>
    <x v="0"/>
    <n v="1"/>
  </r>
  <r>
    <n v="6566"/>
    <s v="NT130"/>
    <x v="12"/>
    <n v="151"/>
    <x v="0"/>
    <x v="5"/>
    <n v="28"/>
    <s v="July"/>
    <x v="5"/>
    <s v="28 July 1944"/>
    <x v="0"/>
    <s v="28.07.1944 pm Ranger 151 from West Malling engaged by Flak over Niort, returned on one engine. Written off after crash landing. probably West Malling airfield (FCL). F/O WA Lindsay ok, F/O A Brodie ok, no further info F/O Lindsay with F/O Brodie and W/O Oddie with F/Sgt Milne also attacked railway targets. F/O Lindsay's aircraft was hit by flak, as a result of which he had to return to base on one engine, where the plane crashed on landing. Neither of the crew was hurt. (http://www.151squadron.org.uk/) Encountered heavy flak near Nierl (FCWDv5) Damaged 28.7.44 NFT (Air Britain Serials)"/>
    <x v="1"/>
    <x v="1"/>
    <m/>
    <m/>
    <x v="1"/>
    <m/>
    <m/>
    <n v="7"/>
    <x v="34"/>
    <x v="0"/>
    <n v="1"/>
    <s v="Front-Line"/>
    <x v="8"/>
    <x v="0"/>
    <n v="1"/>
  </r>
  <r>
    <n v="5114"/>
    <s v="HK523"/>
    <x v="17"/>
    <n v="410"/>
    <x v="0"/>
    <x v="2"/>
    <n v="29"/>
    <s v="July"/>
    <x v="5"/>
    <s v="29 July 1944"/>
    <x v="1"/>
    <s v="The first aircraft to take off from Colerne on the night of the 28th had trouble with one engine and was forced to land at the American airfield at Maupertus near Cherbourg. The Mosquito overshot and was damaged, but the crew, F/O F. Chad and F/S W. Georges, escaped injury. (The History of 410 Squadron) Engine cut overshot landing at Maupertus 29.7.44 (Air Britain Serials)"/>
    <x v="2"/>
    <x v="7"/>
    <s v="Engine failure"/>
    <m/>
    <x v="2"/>
    <m/>
    <m/>
    <n v="7"/>
    <x v="34"/>
    <x v="0"/>
    <n v="1"/>
    <s v="Front-Line"/>
    <x v="19"/>
    <x v="2"/>
    <n v="1"/>
  </r>
  <r>
    <n v="402"/>
    <s v="MM448"/>
    <x v="17"/>
    <s v="151/96"/>
    <x v="0"/>
    <x v="2"/>
    <n v="29"/>
    <s v="July"/>
    <x v="5"/>
    <s v="29/30 July 1944"/>
    <x v="1"/>
    <s v="30.07.1944 Search for MM557, same day 96 from West Malling badly damaged by Flak and written off after crash landing. at Friston airfield (FCL). W/C ED Crew DFC ok, F/O OD Morgan ok, Damaged by flak and crash-landed Friston 30.7.44 (Air Britain Serials)"/>
    <x v="1"/>
    <x v="1"/>
    <m/>
    <m/>
    <x v="1"/>
    <m/>
    <m/>
    <n v="7"/>
    <x v="34"/>
    <x v="0"/>
    <n v="1"/>
    <s v="Front-Line"/>
    <x v="54"/>
    <x v="2"/>
    <n v="2"/>
  </r>
  <r>
    <n v="4185"/>
    <s v="MM467"/>
    <x v="17"/>
    <s v="264/488"/>
    <x v="0"/>
    <x v="2"/>
    <n v="29"/>
    <s v="July"/>
    <x v="5"/>
    <s v="29/30 July 1944"/>
    <x v="1"/>
    <s v="30.07.1944 Beachhead patrol 488 from Colerne when chasing Fw 190 ran into Flak barrage and was shot down. Lost without trace (FCL). S/L EN Bunting DFC* +, F/O E Spedding DFC* +, both buried in St Remy churchyard 29/30 July 1944 (2nd TAF) Crew medals from FCWDv5. Shot down by flak while chasing Fw190 nr Lisieux 30.7.44 (Air Britain Serials) MH - Lisieux was still in German hands at this point, so was St. Remy Calvados (see maps at http://memory.loc.gov/cgi-bin/  HQ Twelfth Army Group Situation Map), so not friendly fire. https://broodyswar.files.wordpress.com/2014/09/casualties.jpg specifies the fire came from German light anti-aircraft guns, behind German lines."/>
    <x v="0"/>
    <x v="1"/>
    <m/>
    <m/>
    <x v="1"/>
    <m/>
    <m/>
    <n v="7"/>
    <x v="34"/>
    <x v="0"/>
    <n v="1"/>
    <s v="Front-Line"/>
    <x v="42"/>
    <x v="2"/>
    <n v="2"/>
  </r>
  <r>
    <n v="4727"/>
    <s v="MM557"/>
    <x v="17"/>
    <n v="96"/>
    <x v="0"/>
    <x v="2"/>
    <n v="29"/>
    <s v="July"/>
    <x v="5"/>
    <s v="29/30 July 1944"/>
    <x v="1"/>
    <s v="30.07.1944 Night Patrol 96 from West Malling crew baled out. over Boulogne, unknown location (FCL). F/O JD Black +, F/S LW Fox +, no known graves 29/30 July Hit by flak, shot down off Boulogne (FCWDv5) Abandoned off Boulogne on anti V-1 patrol 31.7.44 (Air Britain Serials)"/>
    <x v="0"/>
    <x v="1"/>
    <m/>
    <m/>
    <x v="1"/>
    <m/>
    <m/>
    <n v="7"/>
    <x v="34"/>
    <x v="0"/>
    <n v="1"/>
    <s v="Front-Line"/>
    <x v="54"/>
    <x v="2"/>
    <n v="1"/>
  </r>
  <r>
    <n v="6671"/>
    <s v="NT135"/>
    <x v="12"/>
    <n v="487"/>
    <x v="0"/>
    <x v="16"/>
    <n v="29"/>
    <s v="July"/>
    <x v="5"/>
    <s v="29/30 July 1944"/>
    <x v="1"/>
    <s v="29/30 July 1944, ftr intruder to the rear area of Normandy, coded U, F/L R.H Clark and F/O F.Carr both killed (2nd TAF) Roger Cornevin a réouvert pour nous le journal qu'il tenait durant son adolescence. il nous raconte ici sa vie durant l'été 1944, dans le petit village de Bursard. July 30, 1944 : Sombre Sunday! Crash landing of a Mosquito! _x000a__x000a_There were so many stars in the sky! We slept like a log despite the course of the events of the day before. A plane buzzed the roof of our refuge but this time we took the precaution of sleeping in the cellar, hoping for greater safety. A heavy explosion caused the house to vibrate. Awakened suddenly, we did not dare leave our shelter._x000a__x000a__x000a_ _x000a_The De Havilland Mosquito_x000a_ _x000a__x000a_July 31, 1944 : Discovered wreck..._x000a__x000a_At dawn, around 6 in the morning, a German gunner we knew pounded on our door and made us understand that a plane had crashed near the road. My curiosity prompted me to follow him and he did not object. A thicket covering one half hectare was blackened by flames and scattered metal pieces of the plane were still smoldering. In front of us, the badly mutilated bodies of the two occupants, the pilot and the navigator, rested in the middle of a mass of branches. With a single word, the German made me understand that the aircraft was a Mosquito night fighter from the RAF, shot down by the local DCA (MH - Defense contre aerienee - flak). He drew an identity card from the tunic of the one of the victims and held onto it... could he intend to give it to the Red Cross? _x000a__x000a_Needless to say, this drama saddened us, since we knew that the Allies were making progress on all fronts. The problem was to know how our area will be freed and with what results for all of us. _x000a__x000a_The Germans were not long in appearing. Two days later, after collecting the bodies of the victims, they organized a hasty burial at the edge of our garden, within a few meters of us. In spite of our insistence, they refused to let us be present. A platoon of soldiers was already there at the burial site. _x000a__x000a_A fusillade disturbed the silence of our countryside. The emotion was overwhelming. _x000a__x000a_This hasty ceremony proceeded before our eyes, as we stood in silence. _x000a__x000a_This section refers to Frank Carr, Flying Officer (VOR), aged 24 years, Royal Volunteer Reserve, of Swinton Manchester; and Robert Henry Clark, Flight Lieutenant, aged 24 years, Royal Volunteer Reserve (parents living in Fulham, London), both of the 487th Squadron of Royal New Zealand Air Force._x000a__x000a_A plain marble gravestone, isolated in a corner of the cemetery (on the left) with this epitaph: &quot;To the glorious memory of Flying Officer Francis Carr, No 148458, October 27, 1919 - July 30, 1944, and Robert Henry Clark, No 487 Squadron RNZAF, February 16, 1920 - July 30 1944, Fallen in an aerial combat, in the woods of la Garenne, Bursard, Orne. RIP_x000a_(http://perso.orange.fr/ansa39-45/ete44english.htm) Missing from night intruder 30.7.44 (Air Britain Serials)"/>
    <x v="0"/>
    <x v="1"/>
    <m/>
    <m/>
    <x v="1"/>
    <m/>
    <m/>
    <n v="7"/>
    <x v="34"/>
    <x v="0"/>
    <n v="1"/>
    <s v="Front-Line"/>
    <x v="47"/>
    <x v="0"/>
    <n v="1"/>
  </r>
  <r>
    <n v="3657"/>
    <s v="HP923"/>
    <x v="12"/>
    <n v="305"/>
    <x v="0"/>
    <x v="16"/>
    <n v="30"/>
    <s v="July"/>
    <x v="5"/>
    <s v="30 July 1944"/>
    <x v="0"/>
    <s v="Tyre burst on landing swung and hit gliders Exeter 30.7.44 (Air Britain Serials) 30.07.44 305 Sqn. HP923 Tyre burst on landing at Exeter aerodrome, Devon ,and aircraft swerved violently, hitting a row of American gliders. (Mosquito Crash Log)"/>
    <x v="2"/>
    <x v="3"/>
    <s v="Tyre burst on landing"/>
    <m/>
    <x v="2"/>
    <m/>
    <m/>
    <n v="7"/>
    <x v="34"/>
    <x v="0"/>
    <n v="1"/>
    <s v="Front-Line"/>
    <x v="60"/>
    <x v="3"/>
    <n v="1"/>
  </r>
  <r>
    <n v="5135"/>
    <s v="NS907"/>
    <x v="12"/>
    <n v="613"/>
    <x v="0"/>
    <x v="16"/>
    <n v="30"/>
    <s v="July"/>
    <x v="5"/>
    <s v="30/31 July 1944"/>
    <x v="1"/>
    <s v="30/31 July 1944 around 0100 ftr from intruder to Normandy, F/O H.M. Sharpe and F/O H.N. Smith both killed. (2nd TAF) Missing from night intruder over Normandy 31.7.44 (Air Britain Serials)"/>
    <x v="3"/>
    <x v="4"/>
    <m/>
    <m/>
    <x v="3"/>
    <m/>
    <m/>
    <n v="7"/>
    <x v="34"/>
    <x v="0"/>
    <n v="1"/>
    <s v="Front-Line"/>
    <x v="59"/>
    <x v="0"/>
    <n v="1"/>
  </r>
  <r>
    <n v="1924"/>
    <s v="NS935"/>
    <x v="12"/>
    <n v="21"/>
    <x v="0"/>
    <x v="16"/>
    <n v="30"/>
    <s v="July"/>
    <x v="5"/>
    <s v="30/31 July 1944"/>
    <x v="1"/>
    <s v="30/31 July 1944 around 0300, last known to be attacking train in the Seine area. (2nd TAF) FCWDv5 says this aircraft crash-landed at B.5. Piloted by F/O Owen Wells Porter (possibly Canadian) and Navigator John Garrett (post on RAF Commands Forum) _x000a__x000a_From the Commonwealth War Graves Commission website:_x000a__x000a_F/O John Alfred Garrett was the son of Alfred Henry James Garrett and Martha Susannah Garrett, of Dagenham, Essex._x000a__x000a_Age 21 at time of death._x000a__x000a_Buried at Morgny-la-Pommeraye Churchyard, 14 kms NE of Rouen, France._x000a__x000a_F/O Porter was RAF (VR) but he seems to have been Canadian. He was the son of Charles W. and Constance Porter; husband of Joan M. Porter, of Rimbey, Alberta, Canada._x000a__x000a_Age 23 at time of death._x000a__x000a_Also buried at Morgny-la-Pommeraye Churchyard._x000a__x000a_The machine NS935 was frequently used by Czech A Flight Leader S/L Stransky DFC. (Michal on RAF Commands Forum) Missing 31.7.44 (Air Britain Serials)_x000a__x000a_2nd TAF gives the pilot's name as P/O J. PORTER, KIA, and navigator as Sgt W.H. JORDAN, prisoner. Estimated time of loss is 3 o'clock, while attacking a train. But, &quot;Can confirm that Garrett was Porter's regular navigator, and was with him on the 31st July 44. I think the confusion may come from the fact that there was a F/Lt Potter with Jordan as navigator in the squadron.&quot; (http://www.rafcommands.com/forum/showthread.php?t=8971)_x000a__x000a__x000a_MH - given the proximity of a rail line to the place of burial, and the reference to attacking a train, MH has attributed this one to flak."/>
    <x v="0"/>
    <x v="1"/>
    <m/>
    <m/>
    <x v="1"/>
    <m/>
    <m/>
    <n v="7"/>
    <x v="34"/>
    <x v="0"/>
    <n v="1"/>
    <s v="Front-Line"/>
    <x v="48"/>
    <x v="0"/>
    <n v="1"/>
  </r>
  <r>
    <n v="7559"/>
    <s v="HP882"/>
    <x v="12"/>
    <s v="301FTU/21FC"/>
    <x v="3"/>
    <x v="10"/>
    <n v="31"/>
    <s v="July"/>
    <x v="5"/>
    <s v="31 July 1944"/>
    <x v="0"/>
    <s v="HENDER, Edward Keith - (Flying Officer); Service Number - 407855; File type - Casualty - Repatriation; Aircraft - Mosquito VI HP 8840882; Place - Juna, India; Date - 31 July 1944 (NAA) Sgt J.E. Brewer Navigator. Flew into ground in cloud 170m E of Hyderabad Sind 31.7.44 (Air Britain Serials) _x000a__x000a_31-7-1944_x000a_ No.21 Ferry Control._x000a_Mosquito VI HP882_x000a__x000a_ Aircraft was flying in convoy with another Mosquito on a transfer flight from 21 FC to 308 MU. They commenced to ascend and entered cloud between 100 and 200 feet above ground level. It was considered possible that HP882 entered the slipstream of the other Mosquito, and the pilot lost control and was unable to recover before it hit the ground. The aircraft crashed near Juna village, Jasai, Jodhpur State, India. Both occupants were killed._x000a__x000a_ AUS407855 F/O (Pilot) Edward Keith HENDER RAAF + (No.21 FC)_x000a_ 1581036 Sgt (Nav./W.) James Eric Brewer RAFVR + (No.308 MU)_x000a__x000a_ Both airmen were originally buried on 2-8-1944, near the crash-site, but were later reinterred in Delhi War Cemetery._x000a__x000a_ Ref: Alan Storr (with additions)._x000a__x000a_ Col. _x000a__x000a_(http://www.rafcommands.com/forum/showthread.php?16847-440731-Unaccounted-Airwomen-amp-Airmen-31-7-1944)"/>
    <x v="2"/>
    <x v="2"/>
    <s v="Bad Visibility"/>
    <m/>
    <x v="2"/>
    <m/>
    <m/>
    <n v="7"/>
    <x v="34"/>
    <x v="0"/>
    <n v="1"/>
    <s v="Support Unit"/>
    <x v="104"/>
    <x v="3"/>
    <n v="2"/>
  </r>
  <r>
    <n v="446"/>
    <s v="MM562"/>
    <x v="17"/>
    <s v="151/96"/>
    <x v="0"/>
    <x v="2"/>
    <n v="31"/>
    <s v="July"/>
    <x v="5"/>
    <s v="31 July / 1 August 1944"/>
    <x v="1"/>
    <s v="Undershot landing in bad visibility returning from patrol Ford 1.8.44 (Air Britain Serials) 01.08.44 96 Sqn. MM562 Undershot when landing at Ford aerodrome in bad visibility. (Mosquito Crash Log)"/>
    <x v="2"/>
    <x v="7"/>
    <s v="Bad Visibility"/>
    <m/>
    <x v="2"/>
    <m/>
    <m/>
    <n v="7"/>
    <x v="34"/>
    <x v="0"/>
    <n v="1"/>
    <s v="Front-Line"/>
    <x v="54"/>
    <x v="2"/>
    <n v="2"/>
  </r>
  <r>
    <n v="1376"/>
    <s v="LR355"/>
    <x v="12"/>
    <n v="613"/>
    <x v="0"/>
    <x v="16"/>
    <n v="1"/>
    <s v="August"/>
    <x v="5"/>
    <s v="1 August 1944"/>
    <x v="0"/>
    <s v="Engine cut overshot landing and crashlanded into wood Upton Gray Hants. 1.8.44 (Air Britain Serials) 01.08.44 613 Sqn. LR355 After port engine failure pilot made two attempts to land and undershot to crash land in nearest field at Upton Grey, Hants., 1 killed, 1 injured. (Mosquito Crash Log) Was W/C Bob Bateson's aircraft on the Hague raid, coded SY-H with stub exhausts and narrow props (http://www.britmodeller.com/forums/index.php?showtopic=59226)"/>
    <x v="2"/>
    <x v="3"/>
    <s v="Engine failure"/>
    <m/>
    <x v="2"/>
    <m/>
    <m/>
    <n v="8"/>
    <x v="35"/>
    <x v="0"/>
    <n v="1"/>
    <s v="Front-Line"/>
    <x v="59"/>
    <x v="0"/>
    <n v="1"/>
  </r>
  <r>
    <n v="4085"/>
    <s v="NS831"/>
    <x v="12"/>
    <n v="107"/>
    <x v="0"/>
    <x v="16"/>
    <n v="1"/>
    <s v="August"/>
    <x v="5"/>
    <s v="1 August 1944"/>
    <x v="0"/>
    <s v="Unlocked u/c collapsed on landing Lasham 1.8.44 DBR (Air Britain Serials)"/>
    <x v="2"/>
    <x v="3"/>
    <s v="Undercarriage failed"/>
    <m/>
    <x v="2"/>
    <m/>
    <m/>
    <n v="8"/>
    <x v="35"/>
    <x v="0"/>
    <n v="1"/>
    <s v="Front-Line"/>
    <x v="57"/>
    <x v="0"/>
    <n v="1"/>
  </r>
  <r>
    <n v="3553"/>
    <s v="NT183"/>
    <x v="12"/>
    <n v="21"/>
    <x v="0"/>
    <x v="16"/>
    <n v="1"/>
    <s v="August"/>
    <x v="5"/>
    <s v="1/2 August 1944"/>
    <x v="1"/>
    <s v="1/2 August 1944 around 2200, ftr from attack on German security forces gathered for an anti-Maquis sweep at the Casernne des Dunes, coded T, F/L D.S Mussett and F/O H. Burrows both evaded. Shot down by flak (FCWDv5) Missing (Poitiers barracks) 1.8.44 (Air Britain Serials)"/>
    <x v="0"/>
    <x v="1"/>
    <m/>
    <m/>
    <x v="1"/>
    <m/>
    <m/>
    <n v="8"/>
    <x v="35"/>
    <x v="0"/>
    <n v="1"/>
    <s v="Front-Line"/>
    <x v="48"/>
    <x v="0"/>
    <n v="1"/>
  </r>
  <r>
    <n v="3873"/>
    <s v="HP908"/>
    <x v="12"/>
    <n v="248"/>
    <x v="0"/>
    <x v="12"/>
    <n v="2"/>
    <s v="August"/>
    <x v="5"/>
    <s v="2 August 1944"/>
    <x v="0"/>
    <s v="Missing from anti-submarine sweep 2.8.44 (Air Britain Serials) _x000a__x000a_Name: GRIFFITHS, PETER MEREWETHER _x000a_Initials: P M _x000a_Nationality: United Kingdom _x000a_Rank: Flight Sergeant _x000a_Regiment/Service: Royal Air Force Volunteer Reserve _x000a_Unit Text: 248 Sqdn. _x000a_Age: 23 _x000a_Date of Death: 02/08/1944 _x000a_Service No: 1339361 _x000a_Additional information: Son of Arthur L. and Gertrude Griffiths, of Henleaze, Gloucestershire. _x000a_Casualty Type: Commonwealth War Dead _x000a_Grave/Memorial Reference: Panel 218. _x000a_Memorial: RUNNYMEDE MEMORIAL _x000a__x000a_Name: SMITH, MAURICE SIDNEY _x000a_Initials: M S _x000a_Nationality: United Kingdom _x000a_Rank: Flight Sergeant _x000a_Regiment/Service: Royal Air Force Volunteer Reserve _x000a_Unit Text: 248 Sqdn. _x000a_Age: 21 _x000a_Date of Death: 02/08/1944 _x000a_Service No: 1396205 _x000a_Additional information: Son of Vivian Gerard and Mabel Frances Smith, of Hove, Sussex. _x000a_Casualty Type: Commonwealth War Dead _x000a_Grave/Memorial Reference: Panel 222. _x000a_Memorial: RUNNYMEDE MEMORIAL _x000a__x000a_(CWGC)"/>
    <x v="3"/>
    <x v="4"/>
    <m/>
    <m/>
    <x v="3"/>
    <m/>
    <m/>
    <n v="8"/>
    <x v="35"/>
    <x v="0"/>
    <n v="1"/>
    <s v="Front-Line"/>
    <x v="52"/>
    <x v="3"/>
    <n v="1"/>
  </r>
  <r>
    <n v="3502"/>
    <s v="HR126"/>
    <x v="12"/>
    <n v="333"/>
    <x v="0"/>
    <x v="12"/>
    <n v="2"/>
    <s v="August"/>
    <x v="5"/>
    <s v="2 August 1944"/>
    <x v="0"/>
    <s v="U-1163 entered EGERSUND on 02. August 1944 at 14.53h in company with U-771. She left EGERSUND on 17. August 1944 at 02.30h. The mentioned shot down of Mosquito S of Squadron 333 took place on 02. August 1944 between 13.28h and 13.34h. (Roland Berr on uboat.net forum) 'S' (HR126) Sub Lieutenant A R Eikemo &amp; Petty Officer C Harr which was lost. (post by &quot;John&quot; at uboat.net) Fnr. Axel Reidar Eikemo (+) &amp; Kvm. Claus Harr (+) Another post says this was E of 333, lost 14 August 1944 to U-1163. Another post says HP904 was E, which survived the attack. Squadron ORB confirms date of 2 August, S of 333. E of 333 (HP904) was of the opinion that S had already been hit, then side-slipped into escort vessel mast and crashed. (Squadron ORB) Hit mast attacking ship off Oberstad and crashed in sea 2.8.44 (Air Britain Serials)"/>
    <x v="0"/>
    <x v="29"/>
    <m/>
    <m/>
    <x v="1"/>
    <m/>
    <m/>
    <n v="8"/>
    <x v="35"/>
    <x v="0"/>
    <n v="1"/>
    <s v="Front-Line"/>
    <x v="28"/>
    <x v="3"/>
    <n v="1"/>
  </r>
  <r>
    <n v="2978"/>
    <s v="HX832"/>
    <x v="12"/>
    <s v="151/487/107"/>
    <x v="0"/>
    <x v="16"/>
    <n v="2"/>
    <s v="August"/>
    <x v="5"/>
    <s v="2 August 1944"/>
    <x v="0"/>
    <s v="See HR 197. Engine seized crashlanded at Thorney Island 2.8.44 DBR (Air Britain Serials)"/>
    <x v="2"/>
    <x v="3"/>
    <s v="Engine failure"/>
    <m/>
    <x v="2"/>
    <m/>
    <m/>
    <n v="8"/>
    <x v="35"/>
    <x v="0"/>
    <n v="1"/>
    <s v="Front-Line"/>
    <x v="57"/>
    <x v="0"/>
    <n v="3"/>
  </r>
  <r>
    <n v="7771"/>
    <s v="MM240"/>
    <x v="14"/>
    <n v="544"/>
    <x v="0"/>
    <x v="0"/>
    <n v="2"/>
    <s v="August"/>
    <x v="5"/>
    <s v="2 August 1944"/>
    <x v="0"/>
    <s v="S/L DOUGLAS-HAMILTON, Lord DAVID, Son of Alfred Douglas Douglas-Hamilton, 13th Duke of Hamilton, 10th Duke of Brandon, and of the Duchess of Hamilton (nee Poore); husband of Lady Douglas Hamilton (nee Stack). B.A.(Oxon). (cwgc.org) Engine cut due to fuel flow failure hit trees on approach to forced landing South Marston 2.8.44 (Air Britain Serials) 02.08.44 544 Sqn. MM240 Pilot attempted force landing at South Marston, Wilts, following sudden fuel failure, undershot field, hit trees and crashed, killing two. (Mosquito Crash Log)_x000a__x000a_Name: GATEHOUSE, PHILIP EDWIN _x000a_Initials: P E _x000a_Nationality: United Kingdom _x000a_Rank: Flying Officer (Nav.) _x000a_Regiment/Service: Royal Air Force Volunteer Reserve _x000a_Unit Text: 544 Sqdn. _x000a_Age: 31 _x000a_Date of Death: 02/08/1944 _x000a_Service No: 131888 _x000a_Awards: D F M _x000a_Additional information: Son of Ernest George and Alice Mary Gatehouse, of Swaythling, Southampton. _x000a_Casualty Type: Commonwealth War Dead _x000a_Grave/Memorial Reference: Plot H/3. Grave 136. _x000a_Cemetery: OXFORD (BOTLEY) CEMETERY _x000a__x000a_(CWGC)"/>
    <x v="2"/>
    <x v="3"/>
    <s v="Engine failure"/>
    <m/>
    <x v="2"/>
    <m/>
    <m/>
    <n v="8"/>
    <x v="35"/>
    <x v="0"/>
    <n v="1"/>
    <s v="Front-Line"/>
    <x v="27"/>
    <x v="0"/>
    <n v="1"/>
  </r>
  <r>
    <n v="85"/>
    <s v="DD749"/>
    <x v="2"/>
    <s v="151/264/157/410/264/239"/>
    <x v="0"/>
    <x v="17"/>
    <n v="3"/>
    <s v="August"/>
    <x v="5"/>
    <s v="3 August 1944"/>
    <x v="0"/>
    <s v="03.08.1944 Air Test 239 from West Raynham overshot and crashed, breaking up and burst in flames. at West Raynham airfield 1610 (BCL). F/O N Veale +, F/O RD Comyn +, crash reported as West Raynham, but maybe wrong Crashed on overshoot West Raynham 3.8.44 (Air Britain Serials) 03.08.44 ?. DD749 Aircraft stalled into ground from one hundred and fifty feet at West Raynham whilst taking overshoot procedure, killing two. (Mosquito Crash Log)"/>
    <x v="2"/>
    <x v="2"/>
    <s v="Stalled"/>
    <m/>
    <x v="2"/>
    <m/>
    <m/>
    <n v="8"/>
    <x v="35"/>
    <x v="0"/>
    <n v="1"/>
    <s v="Front-Line"/>
    <x v="63"/>
    <x v="0"/>
    <n v="6"/>
  </r>
  <r>
    <n v="4544"/>
    <s v="HK525"/>
    <x v="17"/>
    <s v="604/264"/>
    <x v="0"/>
    <x v="2"/>
    <n v="3"/>
    <s v="August"/>
    <x v="5"/>
    <s v="3/4 August 1944"/>
    <x v="1"/>
    <s v="May have been shot down by friendly AA fire on 3/4 August 1944, coded PS-J, F/L R.L. Beverley and F/O P.C. Sturling baling out safely - FCL says Beverely was injured, Sturley (sic) OK. Shot down by friendly AA August 3/4 1944 (FCWDv5) Hit by &quot;friendly&quot; AA fire after destroying a Ju 88 (2nd TAF, though serial number is MH's supposition) The Mossie Number 29 says the crew shot down a V-1, not a Ju 88. NFT (Air Britain Serials)"/>
    <x v="0"/>
    <x v="14"/>
    <s v="Flak"/>
    <m/>
    <x v="4"/>
    <m/>
    <m/>
    <n v="8"/>
    <x v="35"/>
    <x v="0"/>
    <n v="1"/>
    <s v="Front-Line"/>
    <x v="10"/>
    <x v="2"/>
    <n v="2"/>
  </r>
  <r>
    <n v="7500"/>
    <s v="MM526"/>
    <x v="17"/>
    <n v="604"/>
    <x v="0"/>
    <x v="2"/>
    <n v="3"/>
    <s v="August"/>
    <x v="5"/>
    <s v="3/4 August 1944"/>
    <x v="1"/>
    <s v="Crash-landed near Maupertus after having been shot up by a Stirling, 3/4 August 1944, 264 Squadron (FCWDv5) Flew into ground on approach returning from patrol Cherbourg/Maupertus 2.8.44 (Air Britain Serials)"/>
    <x v="0"/>
    <x v="14"/>
    <s v="Stirling"/>
    <m/>
    <x v="4"/>
    <m/>
    <m/>
    <n v="8"/>
    <x v="35"/>
    <x v="0"/>
    <n v="1"/>
    <s v="Front-Line"/>
    <x v="77"/>
    <x v="2"/>
    <n v="1"/>
  </r>
  <r>
    <n v="6569"/>
    <s v="PZ186"/>
    <x v="12"/>
    <n v="151"/>
    <x v="0"/>
    <x v="5"/>
    <n v="4"/>
    <s v="August"/>
    <x v="5"/>
    <s v="4 August 1944"/>
    <x v="0"/>
    <s v="04.08.1944 Ranger sortie 151 Squadron. Trains from Predannack. Wagon exploded and damaged aircraft, crash landing required. Lost without trace (FCL). S/L RN Chudleigh ok, F/O HD Ayliffe DFM +, Ayliffe bureid in Pornic Cem September 19 - The Squadron received the news that S/Ldr Chudleigh had returned back to England, having successfully evaded capture. Apparently, after his aircraft had crashed on August 3rd, he was picked up by a car belonging to the French Underground forces less than two hours after the crash had occurred. He was looked after very well and stayed with them until he could be taken out of the country. He was finally taken out from Limoges in a D.C.3 aircraft and flown back to England. He also brought back the news that the Squadron's efforts in Southern France had given excellent support to the French operations. Unfortunately, S/Ldr Chudleigh's navigator, F/O Aycliffe was killed in the crash landing. (http://www.151squadron.org.uk/) Damaged by exploding truck and crashlanded 4.8.44 (Air Britain Serials)"/>
    <x v="0"/>
    <x v="23"/>
    <m/>
    <m/>
    <x v="4"/>
    <m/>
    <m/>
    <n v="8"/>
    <x v="35"/>
    <x v="0"/>
    <n v="1"/>
    <s v="Front-Line"/>
    <x v="8"/>
    <x v="0"/>
    <n v="1"/>
  </r>
  <r>
    <n v="6568"/>
    <s v="HR209"/>
    <x v="12"/>
    <n v="151"/>
    <x v="0"/>
    <x v="5"/>
    <n v="4"/>
    <s v="August"/>
    <x v="5"/>
    <s v="4 August 1944"/>
    <x v="1"/>
    <s v="04.08.1944 evening Ranger 2008 151 to Bordeaux from Predannack . Lost without trace (FCL). F/O AE Wraight +, F/S JL Wilson +, both buried in Perigueux Cem France www.151squadron.org.uk says this was August 3, and &quot;Later in the day, F/O Green with F/O Sturrock and F/O Wraight with F/Sgt Wilson, were on a day Ranger against transport targets, when F/O Wraight's aircraft was hit by severe and accurate antiaircraft fire. The aircraft was badly damaged and crashed into a wood and burned, killing both of the crew.&quot; Damaged by flak and crash-landed in France 4.8.44 (Air Britain Serials)"/>
    <x v="0"/>
    <x v="1"/>
    <m/>
    <m/>
    <x v="1"/>
    <m/>
    <m/>
    <n v="8"/>
    <x v="35"/>
    <x v="0"/>
    <n v="1"/>
    <s v="Front-Line"/>
    <x v="8"/>
    <x v="3"/>
    <n v="1"/>
  </r>
  <r>
    <n v="1510"/>
    <s v="HX858"/>
    <x v="12"/>
    <s v="85/464"/>
    <x v="0"/>
    <x v="16"/>
    <n v="4"/>
    <s v="August"/>
    <x v="5"/>
    <s v="4/5 August 1944"/>
    <x v="1"/>
    <s v="Served with 464 Sqn, under RAF control 9/43 to 4/8/44. Failed to Return From Operations. F/O A.E. Crellin &amp; FSgt T.A. Orr. (Brian Fillery's website) Killed in the vicinity of the Orne bridgehead (Mosquito Monograph) Coded H, ftr Intruder to Northern France (2nd TAF). Missing from night intruder mission 5.8.44 (Air Britain Serials)"/>
    <x v="3"/>
    <x v="4"/>
    <m/>
    <m/>
    <x v="3"/>
    <m/>
    <m/>
    <n v="8"/>
    <x v="35"/>
    <x v="0"/>
    <n v="1"/>
    <s v="Front-Line"/>
    <x v="46"/>
    <x v="0"/>
    <n v="2"/>
  </r>
  <r>
    <n v="355"/>
    <s v="DZ296"/>
    <x v="2"/>
    <s v="151/60OTU/169/141/169/141"/>
    <x v="0"/>
    <x v="17"/>
    <n v="5"/>
    <s v="August"/>
    <x v="5"/>
    <s v="5 August 1944"/>
    <x v="0"/>
    <s v="05.08.1944 1452 Training 141 from West Raynham both engines failed, crash landed. in airfield circuit West Raynham 1453 (BCL). F/O RDS Gregor ok, , www.151squadron.org.uk says this was August 3 Crashed in circuit West Raynham 5.8.44 (Air Britain Serials) 05.08.44 141 Sqn. DZ296 Port engine failed after take-off and the pilot was making a low circuit when the starboard engine failed so he force landed immediately in a field near West Raynham aerodrome. Crew unhurt. (Mosquito Crash Log)"/>
    <x v="2"/>
    <x v="2"/>
    <s v="Engine failure"/>
    <m/>
    <x v="2"/>
    <m/>
    <m/>
    <n v="8"/>
    <x v="35"/>
    <x v="0"/>
    <n v="1"/>
    <s v="Front-Line"/>
    <x v="45"/>
    <x v="0"/>
    <n v="6"/>
  </r>
  <r>
    <n v="104"/>
    <s v="HP848"/>
    <x v="12"/>
    <s v="410/464/21/2GSU"/>
    <x v="0"/>
    <x v="1"/>
    <n v="5"/>
    <s v="August"/>
    <x v="5"/>
    <s v="5 August 1944"/>
    <x v="0"/>
    <s v="W/Cdr J.S. DUNLEVIE - 37965 - RAF (of Canada) died 5-8-1944 flying Mosquito HP848 of 2GSU. Hit trees whilst low flying and crashed near Colliers End/Herts. F/O ISLAY SINCLAIR MACMILLAN, also killed (Henk Welting &amp; Ken McLean) Mosquito HP848, 2 Group Support Unit, flew into trees near Collier's End. Two killed. Date 5/8/44. Hit trees low flying nr Colliers End Herts. 5.8.44 (Air Britain Serials) 05.08.44 2 GSU. HP848 Aircraft was low flying when it hit trees and crashed near Colliers End Herts, killing two. (Mosquito Crash Log)"/>
    <x v="2"/>
    <x v="2"/>
    <s v="Hit obstacle"/>
    <m/>
    <x v="2"/>
    <m/>
    <m/>
    <n v="8"/>
    <x v="35"/>
    <x v="0"/>
    <n v="1"/>
    <s v="Support Unit"/>
    <x v="87"/>
    <x v="3"/>
    <n v="4"/>
  </r>
  <r>
    <n v="6462"/>
    <s v="LR368"/>
    <x v="12"/>
    <n v="613"/>
    <x v="0"/>
    <x v="16"/>
    <n v="5"/>
    <s v="August"/>
    <x v="5"/>
    <s v="5/6 August 1944"/>
    <x v="1"/>
    <s v="5/6 August 1944, lost at around 0100, ftr from an intruder to the Seine area, F/O G. Blanshard and F/S H.T. Shaylor both killed. 06.08.44 Ofw. Willi Glitz Stab II./NJG 2 Mosquito  BJ-BI: 1.500 m. 03.40 Film C. 2025/I Anerk: Nr.46 Another source gives time of German claim as 23.40. Crew are buried in St. Pierre-du-Vauvray Communal Cemetery, along with 19 other casualties (many from the Royal Armoured Corps, 1940). Glitz's claim is much further south along the Seine, in the area of St. Dizier. As a result, MH feels it is far more likely that Blanshard and Shaylor were lost at a Seine crossing close to St. Pierre-du-Vauvray, and that Glitz attacked another aircraft, possibly an intruder to St. Dizier, and that this loss and his claim are not related. Missing from night intruder mission Seine crossings 6.8.44 (Air Britain Serials)"/>
    <x v="3"/>
    <x v="4"/>
    <m/>
    <m/>
    <x v="3"/>
    <m/>
    <s v="Map reference is close to the Seine - PR aircraft likely would not have been at 1,500 m, more likely for 2nd TAF aircraft as they were flying bombing / strafing missions in support of ground operations."/>
    <n v="8"/>
    <x v="35"/>
    <x v="0"/>
    <n v="1"/>
    <s v="Front-Line"/>
    <x v="59"/>
    <x v="0"/>
    <n v="1"/>
  </r>
  <r>
    <n v="6672"/>
    <s v="NT125"/>
    <x v="12"/>
    <n v="487"/>
    <x v="0"/>
    <x v="16"/>
    <n v="5"/>
    <s v="August"/>
    <x v="5"/>
    <s v="5/6 August 1944"/>
    <x v="1"/>
    <s v="Coded B, abandoned near Nantes at around 0330 on 5/6 August, F/L R.J. Coombs and P/O W.G. Judson both evaded (2nd TAF). During another raid about the same time one young navigator, Flying Officer Judson,3showed particular fortitude. While bombing a railway south of the Loire, his Mosquito was badly hit and Judson himself seriously wounded. Yet, half conscious and blinded by blood from injuries to his head and his right eye, Judson navigated his Mosquito back towards the American lines until his pilot could no longer retain control. He then baled out and, landing safely, determined to evade capture. He hid in a hedge until the following evening, and then, after obtaining food and shelter at an isolated farmhouse, set off to trek northwards for ten days. Eventually, after receiving further help and medical attention, he was able to reach the Allied lines exactly one month after being shot down. (http://www.nzetc.org/tm/scholarly/tei-WH2-2RAF-c10.html) Abandoned on night intruder nr Nantes 6.8.44 (Air Britain Serials) Attacked La Roche sur Yon station (http://www.gnibo.com/search?key=mosquito+squadron)"/>
    <x v="0"/>
    <x v="1"/>
    <m/>
    <m/>
    <x v="1"/>
    <m/>
    <m/>
    <n v="8"/>
    <x v="35"/>
    <x v="0"/>
    <n v="1"/>
    <s v="Front-Line"/>
    <x v="47"/>
    <x v="0"/>
    <n v="1"/>
  </r>
  <r>
    <n v="6571"/>
    <s v="HR243"/>
    <x v="12"/>
    <n v="151"/>
    <x v="0"/>
    <x v="5"/>
    <n v="6"/>
    <s v="August"/>
    <x v="5"/>
    <s v="6 August 1944"/>
    <x v="0"/>
    <s v="06.08.1944 pm Day Ranger 151 from Predannack Hit attacking train. Lost without trace (FCL). F/S C Fletcher +, F/S DJ McRae +, both buried in Janzac Cem France. This plane is listed in Sqn ORB Form 541 as MM243? First day ranger of 151 Sqn August 5 &amp; 6 Successful Ranger operations were carried out against railway targets. On one of these F/O Honeyman with W/O Harding and Sgt Fletcher with Sgt MacRae, were taking part. This was the first operation for Sgts Fletcher and MacRae, but in the attacks that they made against transport targets, they were shot down and lost. (www.151squadron.org.uk) 45° 26' 20&quot; N 0° 26' 30&quot; W (45.4388889 -0.4416667) (http://aerosteles.hydroretro.net/fiche.php?code=jonzac-raf&amp;PHPSESSID=43c967dd352088e0eee641d6abaf3105) Text on memorial reads: On 6th August 1944, arriving from a southerly direction a Mosquito successfully attacked a German munitions train loading at Jonzac station. Unfortunately the tail of the plane caught on two plane trees dominating the bridge, causing it to crash on the telephone exchange, whilst the wagons exploded for two days. Brave rescuers could not save the crew who now rest in the town's old cemetary, and in hommage to the valourous fighters, built with their own hands a small monument approximately on the crash site. The pilot A. Fletcher was 21 years old, the navigator D. McRae was 24 years old. There were no casualties in the Jonzac population. Missing from day intruder mission 6.8.44 (Air Britain Serials)"/>
    <x v="0"/>
    <x v="8"/>
    <m/>
    <m/>
    <x v="4"/>
    <m/>
    <m/>
    <n v="8"/>
    <x v="35"/>
    <x v="0"/>
    <n v="1"/>
    <s v="Front-Line"/>
    <x v="8"/>
    <x v="3"/>
    <n v="1"/>
  </r>
  <r>
    <n v="2251"/>
    <s v="NS504"/>
    <x v="18"/>
    <n v="544"/>
    <x v="0"/>
    <x v="0"/>
    <n v="6"/>
    <s v="August"/>
    <x v="5"/>
    <s v="6 August 1944"/>
    <x v="0"/>
    <s v="From 544 Squadron (MH) KINGHAM, RICHARD JOHN, R J, United Kingdom, Flying Officer (Nav.), Royal Air Force Volunteer Reserve, 544 Sqdn., 06/08/1944, 143099, Grave/Memorial Reference: Row C. Grave 3., Cemetery: LYON (LA DOUA) FRENCH NATIONAL CEMETERY TOWSEY, JOHN STANLEY JACK , United Kingdom, Flight Lieutenant, Royal Air Force Volunteer Reserve, 544 Sqdn., 29, Date of Death: 06/08/1944, Service No: 86330, Additional information: Son of Charles Frederick and Jessie Towsey; husband of Catherine Towsey, of Cefn Cribbwr, Glamorgan., Commonwealth War Dead, Grave/Memorial Reference: Row C. Grave 2., Cemetery: LYON (LA DOUA) FRENCH NATIONAL CEMETERY Missing (Lyon) 6.8.44 (Air Britain Serials) http://francecrashes39-45.net/page_fiche_av.php?id=4515 says this aircraft was brought down by American fighters accompanying bombers to Lyon, citing: Mosquito PR XVI, serial NS-504, du 544 Squadron de la Royal Air Force, basé à Benson en Angleterre, s’écrase au sol au lieu dit « Hameau des Gaboureaux » sur la commune de Loyettes (Ain). L’appareil qui était en mission de reconnaissance sur le trajet Tours-Orléans-Sens-Lyon, aurait été abattu par des chasseurs américains en mission d’accompagnement de bombardiers sur la région lyonnaise. Les deux membres d’équipage qui trouvent la mort : F/Lt Jack TOWSEY 88630 pilote et F/O Richard John KINGHAM 143099 navigateur, sont inhumés au cimetière national de La Doua à Villeurbanne.   (http://royalairforce.voila.net/raf5.pdf) I note that a P-51 pilot from the 309th FS claimed a Me210. (http://forum.12oclockhigh.net/showthread.php?t=2670&amp;highlight=friendly&amp;page=17)_x000a__x000a_This Sunday, August 6, 1944, the weather is mild in England. The weather was clear. According to our sources in Lyons the outside temperature is 13°, the day will be beautiful and sunny with 20.2° on average and 27° maximum._x000a__x000a_ This morning at 9:00, the De Havilland Mosquito - PRXVI n / s NS504 - took off from Benson with Jack Stanley John Towsey as pilot and Richard John Kingham as navigator. Their mission : a photo reconnaissance in central France according to Benson-Orleans-Sens-Lyons-Tours-Orleans-Lyons circuit, for the second time and back to Benson. _x000a__x000a_ That morning, in Foggia's area, Italy, others planes had left for a bombing mission over the Rhône Valley and Lyons. In San Giovani and Stormara, B24 Liberator bombers got ready to take off. And, in San Severro area, P51 Mustangs were going to escort and protect the B24 planes._x000a__x000a_ It is around 10.00 am. John and Richard had already flown over Orleans and Sens. They were about to or they had already made their first turn over Lyons before the bombing. Then, they will fly back over Tours and Orleans and will return over Lyons, before returning home._x000a__x000a_ This information is not confirmed. But, it seems to be a likely one :_x000a_ Suddenly, one or more US P51 Mustangs had mistaken the Mosquito with a German 410 Messerschmitt aircraft. Shot in the wing and at the left engine, the Mosquito has probably plunged to escape its enemies._x000a__x000a_ Eyewitnesses told me that they have seen some aircrafts attacking the on fire Mosquito at low altitude but nobody saw the crash._x000a__x000a_ According to an eyewitness, outside Gaboureaux's village, was lying down on the ground, died, Richard John Kingham. An engine (probably the left one), had been found 1,000 meters away from Richard and the aircraft left debris in its flight axis before crash._x000a__x000a_ From what was found on the ground and from various writings, it might be thought that the Mosquito, attacked at altitude was reached on the left engine which caught fire. John, the pilot, plunged to escape his enemies. He probably had tried to land in emergency, still pursued by aircrafts. Now I think that this attack was probably made by German._x000a__x000a_ When flying over Gaboureaux's village, either engine or wing has exploded. Then the left engine broke away. Richard has probably been ejected (he still carried his radio equipment). _x000a__x000a_ The unbalanced and on fire aircraft turned right and then crashed 1,000 meters away. The left engine carried on and fell close to the road. Of course, nobody seems to confirm that, but if appears to be credible enough._x000a__x000a_ The following day, Germans came with two new coffins which will not be used. Richard and John, at first were buried in La Guillotière's cemetery in Lyons. Then they were transferred to La Doua's cemetery, still in Lyons, on October 20th, 1956. They are currently buried side by side in the square C, of the 39 British, Canadian and Australian pilots and crew graves. They are buried in the 3rd row, places 2 and 3._x000a_ That sums up the highlights of that tragic day._x000a__x000a_ Just for information, this Mosquito NS 504 is the one which found and took photos of the Tirpitz in July 1944. The Tirpitz has been attacked by Lancaster aircrafts in November 1944.&quot;_x000a_(http://forum.keypublishing.com/showthread.php?133609-Identification-of-parts-Mosquito-PRXVI)"/>
    <x v="0"/>
    <x v="14"/>
    <s v="P-51"/>
    <m/>
    <x v="4"/>
    <m/>
    <m/>
    <n v="8"/>
    <x v="35"/>
    <x v="0"/>
    <n v="1"/>
    <s v="Front-Line"/>
    <x v="27"/>
    <x v="0"/>
    <n v="1"/>
  </r>
  <r>
    <n v="1665"/>
    <s v="NS557"/>
    <x v="18"/>
    <s v="USAAF"/>
    <x v="0"/>
    <x v="4"/>
    <n v="6"/>
    <s v="August"/>
    <x v="5"/>
    <s v="6 August 1944"/>
    <x v="0"/>
    <s v="On the 6th August 1944 Mosquito Mk XVI took off from Watton airfield enroute to Langford Lodge BAD3 on a ferry flight. On approach to the airfield the tower was buzzed at 20:45 hours to receive landing instructions by light as the pilot had no radio contact. The aircraft dragged runway 02 several times and then came around in traffic to land. From the control officer's statement: &quot;From my point of view a good approach and landing was made, shortly thereafter the aircraft made contact with the runway at 21:00 hours the left wing dropped and it appeared that the left landing gear collapsed. The aircraft left the runway &amp; disappeared from view behind other parked planes and trees. The flying control officer saw the tail go up and thought the aircraft was somersaulting. The dispatcher immediately called the crash crew, the medical officers and all other necessary people were informed. Jim came to the tower and made out a statement. Luckily there was no fire or injury to the crew or civilians. James E. Matuska was from Minneapolis, Minnesota, and joined the Air Corps shortly after the attack on Pearl Harbour. After he had completed the required missions in B-17s, first as a Co-Pilot and then as a Pilot. He applied for duty as a Reconnaissance Pilot and was assigned to that duty, on detached service with the RAF with which he flew for the rest of the war. Sadly, he passed on in 1992. (http://mysite.wanadoo-members.co.uk/sum41/crashes/mosquito/mosquito.htm) Apparently not written off until the 28th. _x000a_802RG, 8th Air Force. Pilot Matuska, James E. Landing Accident at Langford Lodge/Sta 597. Category 5 damage, 06 August 1944. (http://www.aviationarchaeology.com)16290 440806 MATUSKA, JAMES E MOSQUITOO NS-557 LANGFORD LODGE, UK 802R (Thomas Ensminger) SOC 28.8.44 (Air Britain Serials)"/>
    <x v="2"/>
    <x v="3"/>
    <s v="Crashed on landing"/>
    <m/>
    <x v="2"/>
    <m/>
    <m/>
    <n v="8"/>
    <x v="35"/>
    <x v="0"/>
    <n v="1"/>
    <s v="Front-Line"/>
    <x v="33"/>
    <x v="0"/>
    <n v="1"/>
  </r>
  <r>
    <n v="4406"/>
    <s v="KB118"/>
    <x v="13"/>
    <n v="139"/>
    <x v="0"/>
    <x v="8"/>
    <n v="6"/>
    <s v="August"/>
    <x v="5"/>
    <s v="6/7 August 1944"/>
    <x v="1"/>
    <s v="07.08.1944 2205 139 to Castrop-Rauxel from Upwood . Lost without trace (BCL). F/O BE Hooke pow, F/O J Stevenson +, Stevenson buried in Reichswald Forest War Cem 6/7 August 1944, F/O B. E. Hooke. Mosquito. Heavy Flak. 7500ft. A/C abandoned in air. Due to loss of control. Aircraft condition unknown. Radio apparatus on except when shot down. (http://yourarchives.nationalarchives.gov.uk/index.php?title=Information_from_Prisoner_of_War_in_Stalag_Luft_III) I've &quot;near Dinslaken&quot;. STEVENSON first buried Nordfriedhof, Düsseldorf. (Henk Welting, http://www.rafcommands.com/forum/showthread.php?p=35588&amp;posted=1#post35588) Missing (Castrop-Rauxel) 7.8.44 (Air Britain Serials)"/>
    <x v="0"/>
    <x v="1"/>
    <m/>
    <m/>
    <x v="1"/>
    <m/>
    <m/>
    <n v="8"/>
    <x v="35"/>
    <x v="0"/>
    <n v="1"/>
    <s v="Front-Line"/>
    <x v="15"/>
    <x v="1"/>
    <n v="1"/>
  </r>
  <r>
    <n v="4826"/>
    <s v="KB202"/>
    <x v="13"/>
    <n v="139"/>
    <x v="0"/>
    <x v="8"/>
    <n v="6"/>
    <s v="August"/>
    <x v="5"/>
    <s v="6/7 August 1944"/>
    <x v="1"/>
    <s v="07.08.1944 2215 139 to Castrop-Rauxel from Upwood overshot and caught fire while attempting to land at base in fog. Upwood airfield (BCL). F/L JH Kenny DFCbar +, F/O MHO Levin DFC +, both buried in UK On the 6/7 Aug 1944 Mosquito MkXX KB202 XD from 139 squadron Pathfinder Force crashed into a house at Raf Upwood while trying to land in fog. Four people died in the accident. Two were members of 156 squadron which had just returned to the house after coming back from a night mission over Germany. Flight Sergeant Allan Lawson Rookes, and Flight Sergeant (Nav.) David Winlow both died in the house. The two Mosquito crew members also died. F/L John Henry Kenny (Pilot) DFC &amp; Bar and F/O Martin Henry Ove Levin (Nav.) DFC. The Mosquito took off from Upwood at 22.15 on a mission to Castrop-Rauxel on its return the fog was very thick which made very poor visibility, the Mosquito crashed into the house. The RAF Bomber Command Losses book States &quot;While trying to land in Fog, overshoot runway and caught fire&quot; (http://www.rafupwood.co.uk/index2.html) 6/7 August &quot;Serial Range KB100 - KB299. 200 Mosquito B.MkXX. Delivered by De Havilland, Toronto, Canada. Nine to the USAAF as F8. part of a batch of 245. KB202 was one of two 139 Sqdn Mosquitoes lost on this operation. See: KB118. Airborne 2215 6Aug44 from Upwood. Missed the approach due to fog, crashed and caught fire on return to base. The two airmen were taken to their homes towns for burial. F/L J.H.Kenny DFC &amp; Bar KIA F/O M.H.O.Levin DFC KIA &quot; (Chorley via Lost Bombers) Hit ground during overshoot in fog Upwood 7.8.44 on return DBF (Air Britain Serials) 07.08.44 139 Sqn. KB202 Overshot in fog at Upwood aerodrome, lost height and crashed, killing 2. (Mosquito Crash Log)"/>
    <x v="2"/>
    <x v="7"/>
    <s v="Bad Visibility"/>
    <m/>
    <x v="2"/>
    <m/>
    <m/>
    <n v="8"/>
    <x v="35"/>
    <x v="0"/>
    <n v="1"/>
    <s v="Front-Line"/>
    <x v="15"/>
    <x v="1"/>
    <n v="1"/>
  </r>
  <r>
    <n v="4648"/>
    <s v="MM587"/>
    <x v="17"/>
    <n v="409"/>
    <x v="0"/>
    <x v="2"/>
    <n v="6"/>
    <s v="August"/>
    <x v="5"/>
    <s v="6/7 August 1944"/>
    <x v="1"/>
    <s v="06.08.1944 Patrol 409 from Hunsdon shot down Ju88 over beachhead (MH - Appears that this should be shot down BY Ju 88), working with Fw190. Pilot baled out. Lost without trace (FCL). W/C MW Beveridge inj, F/L JWF Peacock +, Peacock buried in the Beny sur Mer Canadian War Cem PEACOCK, F/L John Williamson Frederick (C7971) - Mention in Despatches - No.409 Squadron - Award effective 14 January 1944 as per London Gazette of that date and AFRO 874/44 dated 21 April 1944. Home in Montreal; enlisted there 19 April 1941. DHist file 181.009 D.5529 (RG.24 Vol.20667) has recommendation dated 4 September 1943. Killed in action 7 August 1944 (Mosquito MM587); buried in France. &quot;This officer is the Navigator Radio Leader of the Squadron. Through his efforts, skill and determination he is mainly responsible for the high degree of efficiency in the A.I. work being carried out by this squadron. A well above average Navigator/Radio. During the course of operations he has assisted his pilot in destroying an enemy aircraft.&quot; _x000a_Shot down (MH - by) a Ju 88 &quot;working with 190 - pilot baled out.&quot; Beveridge injured, Peacock killed, buried in France according to Hugh Halliday. Fighter Command War Diaries Volume 5 says MM587 was shot down by a Ju 88 at Beny-sur-Mer. (MH feels it is highly unlikely this Canadian crew were shot down precisely at the site of a later Canadian cemetery - no doubt came down elsewhere, Peacock's remains moved here. A passage about Peacock in the TCS roll of honour says his aircraft came down 10 miles SE of Bayeux, see link below.) It is possible this e/a was a Ju 88 of 6./NJG 2, flown by Oberleutnant Jung, who claimed a P-38 over the beachhead. Apparently no other allied nightfighter reported such an attack. (MH - A P-61 of the 422nd NFS reported having been in combat with a 110, resulting in a turning match ending in a slight collision, this might account for the claim by Oblt. Jung.) &quot;I have one kill by a Ju 88G-1 pilot Oberleutnant Jung of II./NJG 2 which claimed a P-61 NNW of Alencon...........I believe his ID is incorrect. this is the only claim I see for the night of 6./7. 8. 44&quot; (Erich Brown - http://www.ww2f.com/battle-europe/20668-6-august-1944-nd840.html)_x000a__x000a_On Aug. 7, 1944, Beveridge was patrolling over the Normandy beachhead when attacked by German fighters. The tail of his Mosquito was cut off by enemy fire. As the aircraft fell from the sky, Beveridge found himself stuck in the wreckage. John Peacock, the radio specialist and navigator leader of No. 409 Squadron, pushed his commanding officer from behind. _x000a__x000a_&quot;My parachute opened just in time, as I hit the ground a minute later,&quot; Beveridge later wrote. _x000a__x000a_Peacock, a Montreal man who had belonged to the officers' training corps at McGill, died in the crash. Six weeks later, Beveridge was killed in a flying accident while searching for a missing aircraft in fog on Sept. 20, 1944. He was 28. His is the only Canadian airman's grave in the churchyard of the French village of Flavacourt. _x000a__x000a_On 6 August the squadron suffered another fatality that was also surrounded by heroic circumstances. WC M. W. Beveridge, DFC, who had succeeded W/C J. W. Reid as CO at the end of July, had his own aircraft (MM587) shot down by a Ju. 88 hunting in formation with a FW. 190. As Beveridge and his navigator, F/L John W. Peacock, prepared to abandon their disabled aircraft Beveridge got stuck in the pilot's escape hatch and Peacock couldn't get the navigator's door to jettison. Time was running out when Peacock, deciding that at least one should survive the impending crash, rushed to Beveridge's assistance and pushed him free. There was just barely time for his parachute to open before he hit the ground but Peacock didn't have a chance and died in the crash. (MIDNIGHT IS STILL NOON FOR NIGHTHAWKS The history of No. 409 Squadron)_x000a__x000a_Wing Commander Beveridge, his Commanding Officer, wrote of _x000a_his death as follows: &quot;I cannot express in full the deep regret that my _x000a_entire Squadron feel at this moment. I speak with particular feeling _x000a_since I was with John until the last moment and it was he who saved _x000a_my life by pushing me free from the aircraft, as we came down out of _x000a_control. We were on patrol over the Beach Head during the early hours _x000a_of August 7 when we were suddenly attacked by fighters. John gave _x000a_me the warning as they attacked; but before I could take avoiding action, _x000a_we had been hit and were out of control our tail had been cut off. We _x000a_immediately set about getting clear of the aircraft in the conventional _x000a__x000a_Page Forty-five _x000a__x000a__x000a__x000a_manner which is out of the side. Apparently John was having difficulty, _x000a_for when I asked him what was wrong, he only replied that he couldn't _x000a_jettison the door. Accordingly I immediately jettisoned the hatch in the _x000a_roof directly over my head and tried to get clear; however, I found my- _x000a_self stuck half-in, half-out at the last minute, not being able to clear _x000a_myself through my own efforts. I suddenly came clear. The only ex- _x000a_planation I can give is that John, unable to get his hatch open, decided _x000a_that one of us at least should get out and came to my rescue, unselfishly _x000a_abandoning hope for himself, and pushed me from behind. My parachute _x000a_opened just in time, as I hit the ground a minute later. Thus John had _x000a_no time to follow me, and was killed instantly when the aircraft crashed _x000a_about fifteen yards from me.&quot; _x000a_(http://www.archive.org/stream/trinitycollegesc00trinuoft/trinitycollegesc00trinuoft_djvu.txt) Shot down on night patrol over Normandy 7.8.44 (Air Britain Serials)"/>
    <x v="0"/>
    <x v="16"/>
    <m/>
    <m/>
    <x v="0"/>
    <s v="unk"/>
    <s v="If Jung's claim was indeed NNW of Alencon, the location would be much further south than the beachhead - it also seems highly unlikely a 190 was &quot;working with&quot; a Ju 88. Perhaps they were simply in the same area at the same time, or this is another case of friendly fire."/>
    <n v="8"/>
    <x v="35"/>
    <x v="0"/>
    <n v="1"/>
    <s v="Front-Line"/>
    <x v="95"/>
    <x v="2"/>
    <n v="1"/>
  </r>
  <r>
    <n v="7513"/>
    <s v="MM621"/>
    <x v="17"/>
    <n v="604"/>
    <x v="0"/>
    <x v="2"/>
    <n v="6"/>
    <s v="August"/>
    <x v="5"/>
    <s v="6/7 August 1944"/>
    <x v="1"/>
    <s v="07.08.1944 Patrol 604 from A-8 Picauville engaged with Me 410 over France, also hit by Flak. Lost without trace (FCL). F/L CI Hooper DFC +, F/O SC Hubbard DFM +, F/Lt J HOOPER F/O S C HUBBARD. Fallen 7 August 1944. Chris Goss, has brought me the reply concerning the crew Hooper and Hubbard defimitely crashed at Quettreville, in Normandy. 6/7 August 1944 (2nd TAF). Crew were closing in on an Me 410 near Bayeux when they were hit by AA fire. (FCWDv5) http://www.normandie44lamemoire.com/fichesvilles/quettrevillessienne.htm# Does anyone have any info regarding a Mosquito of the above Sqn. being shot down near Quettreville-sur-Sienne on the above dates. The aircraft was apparently crewed by a Flt Lt John Hooper and a Fg Off Hubbard (my namesake, but no relative as far as I know). I have been asked by a resident of the Wiltshire village where I used to live if I could find any info on this loss as apparently the villagers of Quettreville-sur-Sienne wish to put up a memorial to the two crew members. It is believed that Hooper came from Sidcup in Kent, but there are no details known for Hubbard. I also understand that both are buried in the CWG Cemetery at Bayeux. Mosquito NF.XIII - MM621 - Colerne/Wiltshire took off from A.8 Picauville. Probably hit by flak and finished of by a Messerschmitt Me 410. (http://www.rafcommands.com/cgi-bin/dcforum/dcboard.cgi?az=show_thread&amp;om=4830&amp;forum=DCForumID6&amp;archive=yes) _x000a__x000a_&quot;I returned to the airwaves to find 'Hoops' in trouble. 'Hoops, did you get him?' 'Yes, but he got me.' 'Are you happy?' 'No!' 'Hoops' then came to me with questions. 'Can you see a large fire?' 'We are near the water ... they are firing at us!' Then silence.&quot; (John Surman, &quot;Mosquito Aces of World War 2&quot;)_x000a__x000a__x000a__x000a_ Le 7 aout 1944 un avion Mosquito immatriculé NGMM 621 du 604 Squadron RAF Groupe chasse de nuit fait un atterrissage forcé et est détruit suite à un combat aérien avec un avion allemand. Un monument à la mémoire des deux aviateurs - John CI Hooper et Sydney CJ Hubbard - est inauguré le 7 aout 2004. (http://www.wikimanche.fr/Quettreville-sur-Sienne) _x000a__x000a_Au soir du 6 août le 604 squadron RAF, groupe de chasse de nuit de la Royal Air_x000a_Force, est envoyé sur la tête de pont de Normandie, pour assurer la couverture_x000a_aérienne nocturne des unités débarquées. Les pilotes quittent donc leur base de_x000a_Colerne Airfield, près de Bath, en fin d’après-midi pour rejoindre l’aérodrome_x000a_américain A-8, de Pont L’Abbé-Picauville. L’escadrille est composée d’avions de_x000a_type « mosquito », bombardiers légers pouvant également opérer des missions de_x000a_repérage sur les lignes ennemies._x000a_Dès le soir du 6 août, les pilotes apprennent qu’ils partent déjà pour leur_x000a_première mission nocturne. Neuf groupes de 2 appareils décollent, dont le_x000a_mosquito immatriculé NG MM 621, piloté par deux jeunes aviateurs, officiers_x000a_déjà chevronnés, John CI HOOPER et Sydney CJ HUBBARD. Au retour de la_x000a_mission dans le secteur de Mortain, les deux hommes engagent un combat avec_x000a_un avion allemand, mais ils sont touchés. Quelques secondes après, leur appareil_x000a_est pris à partie par des tirs provenant du sol, de la DCA probablement, ce qui_x000a_endommage encore plus l’avion, désormais contraint à se poser en catastrophe._x000a_L’atterrissage forcé semble alors la moins mauvaise des solutions, selon les deux_x000a_pilotes, en dépit du maillage serré des haies du bocage normand. Après avoir_x000a_tournoyé un moment à la recherche d’un espace susceptible de leur permettre de_x000a_se poser, les deux aviateurs distinguent une assez large parcelle où ils tentent_x000a_de poser le Mosquito mal en point. Hélas, au sol, une clôture fait dévier_x000a_considérablement l’appareil qui finit sa course en percutant brutalement un arbre_x000a_et une haie. Un des deux pilotes est tué sur le coup tandis que son coéquipier_x000a_parvient à s’extraire de l’avion. Mais là, mortellement blessé, il ne parvient pas à_x000a_panser ses plaies et meurt, au pied du talus._x000a_Au matin du 7 août, c’est un commis de ferme, Mr Bellail, qui découvre l’appareil_x000a_gisant sur le flanc et les deux pilotes morts. L’alerte est donnée, le maire averti,_x000a_ordonne à son garde-champêtre, Mr Lebatteur de surveiller l’avion, tandis que les_x000a_Américains, cantonnés route de Granville, prennent en charge les deux pilotes._x000a_60 ans ont passé et beaucoup ont oublié les deux pilotes morts, non loin de la_x000a_Rampotière, à Quettreville sur Sienne. L’avion, peu endommagé d’apparence, fut_x000a_- 10 -_x000a_démonté par le ferrailleur d’Hyenville en 1945, faisant ainsi disparaître les_x000a_traces de ce terrible crash. Sur place, les haies ayant disparu, nul ne pouvait_x000a_encore affirmer avec certitude l’endroit exact de l’atterrissage forcé. Il a fallu_x000a_deux vieilles photos jaunies de l’appareil et plusieurs années de recherches, pour_x000a_que l’on retrouve la trace des deux officiers de la RAF et leur histoire. Ils sont_x000a_actuellement enterrés au cimetière militaire de Bayeux et une stèle en leur_x000a_mémoire a été inaugurée le 7 août 2004, à environ 200 mètres de l’endroit où se_x000a_produisit le crash. Des membres de la famille d’un des pilotes, des voisins et_x000a_amis, d’autres aviateurs du 604 Squadron étaient présents, aux côtés des_x000a_autorités locales, pour honorer la mémoire de ceux qui, il y a déjà 60 ans, sont_x000a_tombés pour que nous puissions aujourd’hui vivre dans un monde libre. Sachons_x000a_dignement leur rendre hommage._x000a_Patrick FISSOT_x000a__x000a_http://www.mairie-quettreville.fr/FCKeditor/UserFiles/File/echo04.pdf Missing 7.8.44 (Air Britain Serials)"/>
    <x v="0"/>
    <x v="1"/>
    <m/>
    <m/>
    <x v="1"/>
    <m/>
    <s v="There is a claim in Tony Woods as follows:   08.08.44 Besatzung [crew] Unident: unit Mosquito  14 km. S. London  15.38 Film C. 2025/I Anerk: Nr.1, however time and place are wrong for the 604 Sqn. Loss.  What LW aircraft would have been in this postion?"/>
    <n v="8"/>
    <x v="35"/>
    <x v="0"/>
    <n v="1"/>
    <s v="Front-Line"/>
    <x v="77"/>
    <x v="2"/>
    <n v="1"/>
  </r>
  <r>
    <n v="399"/>
    <s v="MM649"/>
    <x v="22"/>
    <s v="157/239"/>
    <x v="0"/>
    <x v="2"/>
    <n v="6"/>
    <s v="August"/>
    <x v="5"/>
    <s v="6/7 August 1944"/>
    <x v="1"/>
    <s v="07.08.1944 Diver patrol 157 anti V1 from West Malling crashed. at Finningham Manor, near Detling (FCL). Lt (A) PF Pryor +, S/L (A) D Mackenzie +, no known graves 6/7 August 1944, crashed at West Malling on return, Pryor KIA and McKenzie WIA. (FCWDv5) The Commonwealth War Graves Commission site does not support the assertion that either Pryor or McKenzie were KIA. Flow into ground on anti V-1 patrol at night Frinningham Manor Kent 7.8.44 (Air Britain Serials) 07.08.44 239 Sqn. MM649 Aircraft was returning home when it flew into the ground at Frinning Manor, Detling, Kent, after pilot had complained over the R/T that he was feeling tired. (Mosquito Crash Log)"/>
    <x v="2"/>
    <x v="7"/>
    <s v="Terrain"/>
    <m/>
    <x v="2"/>
    <m/>
    <m/>
    <n v="8"/>
    <x v="35"/>
    <x v="0"/>
    <n v="1"/>
    <s v="Front-Line"/>
    <x v="63"/>
    <x v="2"/>
    <n v="2"/>
  </r>
  <r>
    <n v="4089"/>
    <s v="NT136"/>
    <x v="12"/>
    <n v="107"/>
    <x v="0"/>
    <x v="16"/>
    <n v="6"/>
    <s v="August"/>
    <x v="5"/>
    <s v="6/7 August 1944"/>
    <x v="1"/>
    <s v="Coded A, landed at Ford with an engine fire, bomb hung up and aircraft blew up on the ground. F/O L. Gasson and F/S L. Ethridge both OK (2nd TAF) Engine caught fire on intruder mission crashlanded at Ford caught fire and bomb exploded 7.8.44 (Air Britain Serials)_x000a__x000a_D.F.M. London Gazette 8 May 1945. The original recommendation states:_x000a_'Flight Sergeant Etheridge has completed 50 sorties with his pilot, Flight Lieutenant Gasson, including three daylight operations._x000a__x000a_This N.C.O. has proved himself to be an excellent operational Navigator. He has never failed to bring his pilot to the target area, often despite poor weather conditions and without navigational aids._x000a__x000a_Some of the sorties in which he was engaged involved very deep penetrations into enemy territory, where accurate navigation, without Gee facilities, was vital to the success of the missions._x000a__x000a_The results obtained by this Navigator and his pilot have been outstandingly good as the following examples will show._x000a__x000a_On the night of 6-7 August 1944, a moving light was attacked in France and due to the fact that the attack was pressed home to a low level the port engine was hit by a ricochet and caught fire at 1500 feet. The port propeller was feathered and the graviner switch operated. The return flight was made on one engine and Flight Sergeant Etheridge's accurate navigation brought them safely to England. It was found that height could not be maintained with the result that the English coast was crossed at 400 feet and a crash landing made at Ford._x000a_(http://www.dnw.co.uk/medals/auctionarchive/searchcataloguearchive/itemdetail.lasso?itemid=62740)"/>
    <x v="2"/>
    <x v="7"/>
    <s v="Engine fire"/>
    <m/>
    <x v="2"/>
    <m/>
    <m/>
    <n v="8"/>
    <x v="35"/>
    <x v="0"/>
    <n v="1"/>
    <s v="Front-Line"/>
    <x v="57"/>
    <x v="0"/>
    <n v="1"/>
  </r>
  <r>
    <n v="2439"/>
    <s v="KB131"/>
    <x v="13"/>
    <s v="USAAF"/>
    <x v="4"/>
    <x v="7"/>
    <n v="7"/>
    <s v="August"/>
    <x v="5"/>
    <d v="1944-08-07T00:00:00"/>
    <x v="0"/>
    <s v="to USAAF as 43-34933 (Air Britain Serials)_x000a__x000a_Date: 07-AUG-1944 _x000a_Time:  _x000a_Type: _x000a_de Havilland-Canada F-8-DH Mosquito _x000a_Operator: USAAF _x000a_Registration: KB131 _x000a_C/n / msn: 43-34933 _x000a_Fatalities: Fatalities: / Occupants: 2 _x000a_Airplane damage: Written off (damaged beyond repair) _x000a_Location: 2 mi SSE of Rome AAF, Rome, NY -    United States of America  _x000a_Phase: Take off _x000a_Nature: Military _x000a_Departure airport: Rome AAF _x000a_Destination airport:  _x000a_Narrative:_x000a_KB131 - BXX - to USAAF as 43-34933 _x000a_Crashed on takeoff._x000a__x000a_Sources: _x000a_http://www.aviationarchaeology.com/src/db.asp _x000a_http://www.dehavilland.ukf.net/_DH98%20prodn%20list.txt_x000a__x000a_(http://aviation-safety.net/wikibase/wiki.php?id=104778)_x000a__x000a_Also had a previous accident:_x000a_440216 THOMAS, LOVICK P F-8 43-34933 EGLIN FIELD, FL (http://www.accident-report.com/world/namerica/slist/eglin.html)"/>
    <x v="2"/>
    <x v="2"/>
    <s v="Crashed on takeoff"/>
    <m/>
    <x v="2"/>
    <m/>
    <m/>
    <n v="8"/>
    <x v="35"/>
    <x v="0"/>
    <n v="1"/>
    <s v="Support Unit"/>
    <x v="33"/>
    <x v="1"/>
    <n v="1"/>
  </r>
  <r>
    <n v="3184"/>
    <s v="NT202"/>
    <x v="12"/>
    <s v="617/417/617"/>
    <x v="0"/>
    <x v="5"/>
    <n v="7"/>
    <s v="August"/>
    <x v="5"/>
    <s v="7 August 1944"/>
    <x v="0"/>
    <s v="07.08.1944 1059 Training 617from Woodhall Spa starboard engine failed followed by structural failure of wing, plunged into shallow water . by the foreshore off Wainfleet bombing range 1112 (BCL). F/O WA Duffy DFC RCAF +, F/O P Ingleby +, Duffy rests in Harrogate Cem, Ingleby rests at Coningsby DUFFY, F/O W.A. - Pilot - No.617 Sqn - Mosquito NT202 - 7 August 1944 - flying accident, buried in UK (Hugh Halliday) Was also used for photographic reconnaissance trips to La Pallice and Brest priot to attacks by 617. N on 617 Squadron (Squadron ORB) Duffy had just completed his tour. In the book &quot;The Dambusters&quot;, Paul Brickhill points out that this aircraft was the one used by Cheshire to mark the Munich raid and the dive bombing may have overstressed the wing span, which collapsed during this dive. The ORB consistently puts Cheshire in N - though it gives a variety of serial numbers for his N aircraft. A photo at http://www.627squadron.co.uk/album.html shows aircrew in from of &quot;Leonard Cheshire's Mk VI Mosquito at RAF Woodhall Spa&quot; - MH therefore believes that NT202 N may have been Cheshire's personal craft, however NS993 is probably a better bet, since the ORB consistently gives Cheshire's aircraft as MS993, N. (Note MS should likely be NS) Broke up in air during dive bombing practice Whinfleet Sands Lincs. 7.8.44 (Air Britain Serials) 07.08.44 617 Sqn. NT202 Aircraft crashed into the ground at Wainfleet Sands bombing range after breaking up in the air. (Mosquito Crash Log)"/>
    <x v="2"/>
    <x v="2"/>
    <s v="Broke up"/>
    <m/>
    <x v="2"/>
    <m/>
    <m/>
    <n v="8"/>
    <x v="35"/>
    <x v="0"/>
    <n v="1"/>
    <s v="Front-Line"/>
    <x v="105"/>
    <x v="0"/>
    <n v="3"/>
  </r>
  <r>
    <n v="1021"/>
    <s v="HK230"/>
    <x v="2"/>
    <s v="151/307"/>
    <x v="0"/>
    <x v="5"/>
    <n v="7"/>
    <s v="August"/>
    <x v="5"/>
    <s v="7/8 August 1944"/>
    <x v="1"/>
    <s v="08.08.1944 Intruder 307 to Deelan (Deelen) from Church Fenton . Lost without trace (FCL). S/L R Zwolinski +, W/O HF Gajewski +, cv at Marshalls(Cambridge), delivered as NF 10.02.43-14.07.43, both buried in Arnhem Moscowa Gen Cem. Polish origin 7-Aug-44. Mosquito NFXII HK230, EW-B. S/Ldr R. Zwoliński KIA / W/O H. Gajewski KIA. Intruder: Soesteberg-Dalenz, shot down by AA near Westerwoort, 4km SE of Arnhem. (307 Squadron website) 7/8 August 1944 (FCWDv5) Time 23.45 (1944 sec_tcm5-7285.pdf) Missing from intruder mission to Deelen 7.8.44 (Air Britain Serials)"/>
    <x v="0"/>
    <x v="1"/>
    <m/>
    <m/>
    <x v="1"/>
    <m/>
    <m/>
    <n v="8"/>
    <x v="35"/>
    <x v="0"/>
    <n v="1"/>
    <s v="Front-Line"/>
    <x v="21"/>
    <x v="2"/>
    <n v="2"/>
  </r>
  <r>
    <n v="7763"/>
    <s v="MM311"/>
    <x v="18"/>
    <s v="USAAF"/>
    <x v="0"/>
    <x v="4"/>
    <n v="7"/>
    <s v="August"/>
    <x v="5"/>
    <s v="7/8 August 1944"/>
    <x v="1"/>
    <s v="MM311, a Mickey-equipped aircraft lost on its 15th mission. (Dana Bell) MACR 7423, Lt. Walter Thompson and Lt. Carl Edgar. (Post on USAAF Forum) MM311 was the second Mickey Mosquito converted to carry the H2X radar in the nose. It went MIA on 7 August 1944 as stated by Dana. A Red Cross report received at Watton stated the Luftwaffe claimed to have shot down this Mosquito. Both Thompson and Edgar are buried in the military cemetery at Lingen/Ems. The combat mission report at Watton details Mosquito MM311 took off at 2215 hours on 7 August 1944. It failed to return to base from a Mickey Mission to Salzburgen and Magdeburg. Therefore, Watton listed the aircraft as MIA for 7 August 1944. The report from the Red Cross states the Luftwaffe claimed to have shot down the aircraft on 8 August 1944 at a place called Klausheide. It would take the Mosquito at least 2 or 3 hours, or longer to reach the German targets from the UK, in the early morning of 8 August. (Norman Malayney)_x000a_Checked the American microfilm A5686 (Cumulative loss listing or aircraft through 31 May 1945). This listing is not always easy to read. For August 1944 it mentions 4 Mosquitos missing in action. For August 9, 1944 is gives: MIA 325 Photo Wg Rcn Mosq PR MN 311 9081944. The &quot;M&quot; of the serial could perhaps be an &quot;R&quot;. In RG242 (National Archives Colllection of Foreigh Records Seized - sub-group Records of Luftgaukommandos) there are 2 documents related to this crash at Klausheide Nordhorn. One mentions the hour as 01h00. (Luc Vervoort)_x000a_According to Luftwaffe reports the Mosquito was shot down 8 August at Klausheide, 7 kilometers east of Nordhorn, County Bentheim at 0110 hours and crashed in a swamp area. It was 90% destroyed and the bodies of two airmen recovered. One was identified as Lt. Earl Edgar and the other according to pieces of clothing as an unknown American. The Germans buried both men in the military cemetery at Lingen/Ems.&quot; (Norman Malayney) Not delivered (Air Britain Serials)_x000a__x000a_Start 7.8.44 22.15 in Watton, Absturz 8.8.44 01.10 in Klausheide (05 Ost S - GP 24), Aufschlagbrand, 99 % zerstört, Seriennummer MM 311 erkannt, zwei Tote beim Wrack sowie eine Erkennungsmarke aufgefunden: _x000a__x000a_(Nav) 2/Lt. Karl C. Edgar, SN O-697523. _x000a_Edgar und der andere Tote ([Pil] 1/Lt. Walter W. Thompson, SN O-741950) wurden durch die Kommandantur Plantlünne auf dem &quot;POW Cemetery&quot; Lingen/Ems, Gräber 51 und 52 beigesetzt. _x000a_Mehr Daten zur Absturzstelle sind nicht vorhanden. _x000a__x000a_Der Navigator lag in Reihe 12 Grab 51 beerdigt, der _x000a_Flugzeugführer in Reihe 12 Grab 52 als Unbekannter auf dem Neuen Friedhof in Lingen / Ems. Beide Tote unter dem Datum 08.08 1944. Edgar hat aber bei mir Erkennungsmarkennummer 0-697828! _x000a__x000a_(http://www.luftwaffe-bullet-board.com/viewtopic.php?t=13848&amp;postdays=0&amp;postorder=asc&amp;start=0)"/>
    <x v="3"/>
    <x v="4"/>
    <m/>
    <m/>
    <x v="3"/>
    <m/>
    <m/>
    <n v="8"/>
    <x v="35"/>
    <x v="0"/>
    <n v="1"/>
    <s v="Front-Line"/>
    <x v="33"/>
    <x v="0"/>
    <n v="1"/>
  </r>
  <r>
    <n v="6820"/>
    <s v="MM423"/>
    <x v="12"/>
    <n v="464"/>
    <x v="0"/>
    <x v="16"/>
    <n v="7"/>
    <s v="August"/>
    <x v="5"/>
    <s v="7/8 August 1944"/>
    <x v="1"/>
    <s v="Served with 464 Sqn, under RAF control 2/44 to 7/8/44. Failed to Return From Operations. FSgt's G Miller &amp; Lister missing. (Brian Fillery's website) Coded J, lost around 0340 7/8 August 1944, F/S G.M. Miller and F/S A. Lister both killed on an Intruder to the Orne river area. (2nd TAF). Remembered on a Memorial at Ménil Hubert sur Orne, Normandy (http://ansa.ornemaine.free.fr/pages/3.html) Miller's casualty file in the Australian National Archives contains the record of an interview with the Mayor of Menil-Hubert-sur-Orne (about 12 miles west of Falaise), who stated the aircraft had been shot down by flak. (www.naa.gov.au) Missing from night intruder 8.8.44 (Air Britain Serials)"/>
    <x v="0"/>
    <x v="1"/>
    <m/>
    <m/>
    <x v="1"/>
    <m/>
    <m/>
    <n v="8"/>
    <x v="35"/>
    <x v="0"/>
    <n v="1"/>
    <s v="Front-Line"/>
    <x v="46"/>
    <x v="0"/>
    <n v="1"/>
  </r>
  <r>
    <n v="4108"/>
    <s v="NS820"/>
    <x v="12"/>
    <n v="107"/>
    <x v="0"/>
    <x v="16"/>
    <n v="7"/>
    <s v="August"/>
    <x v="5"/>
    <s v="7/8 August 1944"/>
    <x v="1"/>
    <s v="TAYLOR, F/O W.M. - Pilot - No.107 Sqn - Mosquito NS820 - 8 August 1944 - buried in France (Hugh Halliday) 7/8 August 1944 around 0345, coded P, ftr from Intruder to northern France, F/O W.M. Taylor and F/O A.K. Aitken both killed (2nd TAF). Missing from patrol E of Paris 8.8.44 (Air Britain Serials) Hit high-tension lines and crashed near Connantre, both buried in Connantre Communal Cemetery (http://francecrashes39-45.net/page_fiche_av.php?id=97)   MH - should Nav name be Aiken? See list of Carribean losses.  The raid with the attack on the chateau housing SS troops is one that my uncle (my father's brother) F.O. Aston Karl Aiken, Jamaican Volunteer Reserve navigator with RAF107 squadron flew on just 6 days before he was killed with his Canadian pilot F.O. William Taylor, on 8 Aug. 1944. They are both buried in a village graveyard in Connantre, Marne, France. I was named Karl in his﻿ honour in 1949. (http://www.youtube.com/watch?v=gKt_SQuqQug) On the night of 7th August, RAF 107 squadron flew nine Mosquito Type VI F/B armed with 4 x 500 lb bombs, machine guns and 20 mm cannon on two routes into occupied France and NS 280 took off at 0215 hrs. Their route followed Villiers-Fonteney-Tressigny-Chartonges-Sezanne-SommeSous-Vitry Le Francois. They were assigned to hit railway sidings and squadron logs suggest that the patrol members put a long stretch of about a mile long ablaze. Canadian records of the loss of pilot Taylor notes that their aircraft “was attacking enemy communications in northern France when it crashed into an electric pole (Taylor was known to be a bit of a daredevil flier and often flew lower than required) and burst into flames 20 miles south-east of Montmiral, Marne”. (http://www.caribbeanaircrew-ww2.com/?p=340)"/>
    <x v="0"/>
    <x v="8"/>
    <m/>
    <m/>
    <x v="4"/>
    <m/>
    <m/>
    <n v="8"/>
    <x v="35"/>
    <x v="0"/>
    <n v="1"/>
    <s v="Front-Line"/>
    <x v="57"/>
    <x v="0"/>
    <n v="1"/>
  </r>
  <r>
    <n v="3642"/>
    <s v="NS978"/>
    <x v="12"/>
    <n v="21"/>
    <x v="0"/>
    <x v="16"/>
    <n v="7"/>
    <s v="August"/>
    <x v="5"/>
    <s v="7/8 August 1944"/>
    <x v="1"/>
    <s v="7/8 August 1944 around 0100, shot down while on Intruder sortie, S/L J.P. Lloyd and F/O W.A. Roe POW. (2nd TAF) Missing from night intruder 8.8.44 (Air Britain Serials)"/>
    <x v="3"/>
    <x v="4"/>
    <m/>
    <m/>
    <x v="3"/>
    <m/>
    <m/>
    <n v="8"/>
    <x v="35"/>
    <x v="0"/>
    <n v="1"/>
    <s v="Front-Line"/>
    <x v="48"/>
    <x v="0"/>
    <n v="1"/>
  </r>
  <r>
    <n v="2243"/>
    <s v="KB262"/>
    <x v="13"/>
    <s v="1655MTU"/>
    <x v="0"/>
    <x v="7"/>
    <n v="8"/>
    <s v="August"/>
    <x v="5"/>
    <s v="8 August 1944"/>
    <x v="0"/>
    <s v="1655 MTU 8/08/1944 Training KB262 Mosquito XX T/o 1615 Wyton but swung as a consequence of advancing the throttles too quickly. As the Mosquito left the runway, so its undercarriage collapsed. F/O H Ckimpton (http://www.156squadron.com/display_newpff_roll.asp?ID=1655%20MTU) Swung on take-off and u/c collapsed Wyton 8.8.44 (Air Britain Serials)"/>
    <x v="2"/>
    <x v="2"/>
    <s v="Pilot error"/>
    <m/>
    <x v="2"/>
    <m/>
    <m/>
    <n v="8"/>
    <x v="35"/>
    <x v="0"/>
    <n v="1"/>
    <s v="Support Unit"/>
    <x v="12"/>
    <x v="1"/>
    <n v="1"/>
  </r>
  <r>
    <n v="7732"/>
    <s v="LR433"/>
    <x v="14"/>
    <n v="540"/>
    <x v="0"/>
    <x v="0"/>
    <n v="8"/>
    <s v="August"/>
    <x v="5"/>
    <s v="8 August 1944"/>
    <x v="0"/>
    <s v="Claim by Lt. Weber of Ekdo. 262 according to Polish list. 14km S. Ohlstadt at 15.38. Missing on PR mission to Munich 8.8.44 (Air Britain Serials) _x000a__x000a_Name: MATTHEWMAN, DESMOND LAURENCE _x000a_Initials: D L _x000a_Nationality: United Kingdom _x000a_Rank: Flight Lieutenant (Pilot) _x000a_Regiment/Service: Royal Air Force Volunteer Reserve _x000a_Unit Text: 540 Sqdn. _x000a_Age: 23 _x000a_Date of Death: 08/08/1944 _x000a_Service No: 101013 _x000a_Awards: D F C and Bar _x000a_Additional information: Son of Thomas Henry and Florence May Matthewman, of Cheam, Surrey. _x000a_Casualty Type: Commonwealth War Dead _x000a_Grave/Memorial Reference: Joint grave 5. A. 12-13. _x000a_Cemetery: DURNBACH WAR CEMETERY _x000a__x000a_Name: STOPFORD, WILLIAM DOUGLAS _x000a_Initials: W D _x000a_Nationality: United Kingdom _x000a_Rank: Flight Sergeant (Nav.) _x000a_Regiment/Service: Royal Air Force Volunteer Reserve _x000a_Unit Text: 540 Sqdn. _x000a_Age: 24 _x000a_Date of Death: 08/08/1944 _x000a_Service No: 969477 _x000a_Additional information: Son of Sidney and Eunice Stopford; husband of Bessie Stopford, of Handforth. Cheshire. _x000a_Casualty Type: Commonwealth War Dead _x000a_Grave/Memorial Reference: Joint grave 5. A. 12-13. _x000a_Cemetery: DURNBACH WAR CEMETERY _x000a__x000a_(CWGC)"/>
    <x v="0"/>
    <x v="34"/>
    <s v="Epr. Kdo. 262"/>
    <s v="Epr. Kdo. 262"/>
    <x v="0"/>
    <s v="Weber"/>
    <m/>
    <n v="8"/>
    <x v="35"/>
    <x v="0"/>
    <n v="1"/>
    <s v="Front-Line"/>
    <x v="16"/>
    <x v="0"/>
    <n v="1"/>
  </r>
  <r>
    <n v="2775"/>
    <s v="MM274"/>
    <x v="18"/>
    <n v="140"/>
    <x v="0"/>
    <x v="0"/>
    <n v="8"/>
    <s v="August"/>
    <x v="5"/>
    <s v="8 August 1944"/>
    <x v="0"/>
    <s v="Engine fire, crash-landed at Northolt, F/O H.K. Joseph and F/O F.G.G. Lewis both OK. Engine cut returning from PR mission overshot landing Northolt 8.8.44 DBR (Air Britain Serials) 08.08.44 140 Sqn. MM274 Motor cut at 30,000 feet, prop was feathered and aircraft overshot on landing at Northolt aerodrome. Crew unhurt. (Mosquito Crash Log)"/>
    <x v="2"/>
    <x v="7"/>
    <s v="Engine failure"/>
    <m/>
    <x v="2"/>
    <m/>
    <m/>
    <n v="8"/>
    <x v="35"/>
    <x v="0"/>
    <n v="1"/>
    <s v="Front-Line"/>
    <x v="56"/>
    <x v="0"/>
    <n v="1"/>
  </r>
  <r>
    <n v="2318"/>
    <s v="NT194"/>
    <x v="12"/>
    <s v="21/151"/>
    <x v="0"/>
    <x v="5"/>
    <n v="8"/>
    <s v="August"/>
    <x v="5"/>
    <s v="8 August 1944"/>
    <x v="0"/>
    <s v="08.08.1944 pm Ranger 151 Squadron. Railways from West Malling attacked railway targets but hit by debris and crashed in flames. Lost without trace (FCL). F/S RF Cutler +, F/S GW Lee +, both buried in Villenave D´Ornan Cem. Crews first sortie Also: August 8 A Ranger operation against railway targets was carried out by W/Cdr Goodman with F/O Pleasley, T/Lt Etherton with F/Lt Gibbs, P/o Parkinson with W/O Clarke and F/Sgt Cutler with F/Sgt Lee. During bombing runs which were made, F/Sgt Cutler's aircraft was hit by medium anti-aircraft fire and he crashed in the target area, neither F/Sgt Cutler nor F/Sgt Lee surviving the crash. (http://www.151squadron.org.uk/) Crashed while attacking rail targets in Brittany 8.8.44 (Air Britain Serials)"/>
    <x v="0"/>
    <x v="22"/>
    <m/>
    <m/>
    <x v="4"/>
    <m/>
    <m/>
    <n v="8"/>
    <x v="35"/>
    <x v="0"/>
    <n v="1"/>
    <s v="Front-Line"/>
    <x v="8"/>
    <x v="0"/>
    <n v="2"/>
  </r>
  <r>
    <n v="533"/>
    <s v="HK108"/>
    <x v="2"/>
    <s v="85/307"/>
    <x v="0"/>
    <x v="2"/>
    <n v="9"/>
    <s v="August"/>
    <x v="5"/>
    <s v="9 August 1944"/>
    <x v="0"/>
    <s v="Tyre burst swung on takeoff Coltishall 9.8.44 (Air Britain Serials) 09.08.44 307 Sqn. HK108 Port tyre burst on take off at Coltishall aerodrome and aircraft spun in. (Mosquito Crash Log)"/>
    <x v="2"/>
    <x v="3"/>
    <s v="Tyre burst on takeoff"/>
    <m/>
    <x v="2"/>
    <m/>
    <m/>
    <n v="8"/>
    <x v="35"/>
    <x v="0"/>
    <n v="1"/>
    <s v="Front-Line"/>
    <x v="21"/>
    <x v="2"/>
    <n v="2"/>
  </r>
  <r>
    <n v="1972"/>
    <s v="HK406"/>
    <x v="17"/>
    <s v="96/151/409"/>
    <x v="0"/>
    <x v="2"/>
    <n v="9"/>
    <s v="August"/>
    <x v="5"/>
    <s v="9 August 1944"/>
    <x v="0"/>
    <s v="09.08.1944 Testing, starboard engine torn out and aircraft went into fatal spin. (Hugh Halliday). F/O Arthur Reginal Carter +, P/O T.C. Kewen +, Carter buried in U.K. _x000a__x000a_CARTER, F/L A.R. - Pilot - No.409 Sqn - Mosquito HK406 - 9 August 1944 - flying accident, buried in UK. KEWEN, F/O T.C. - Navigator - No.409 Sqn - Mosquito HK406 - 9 August 1944 - flying accident, buried in UK._x000a_CARTER, F/O Arthur Reginald (J15673) - Distinguished Flying Cross - No.153 Squadron - Award effective 15 September 1943 as per London Gazette dated 28 September 1943 and AFRO 2198/43 dated 29 October 1943. Born 28 April 1919 in Toronto; home there; enlisted there 9 October 1940. At No.1 Manning Depot, 9-25 October 1940 and Station Rockcliffe, 25 October 1940 to 3 January 1941. Trained at No.1 ITS (graduated 11 February 1941), No.1 EFTS (graduated 8 April 1941) and No.9 SFTS (graduated 20 June 1941, awarded wings and promoted to Sergeant). Commissioned 1 July 1942; F/O, 1 January 1943; F/L 1 July 1944. Posted to UK, arriving 16 August 1941. Further trained at No.60 OTU, 21 August to 21 October 1941. To No.153 Squadron, 21 October 1941 until 18 December 1942; Station Portreath, 18 December 1942 to 12 February 1943; returned to No.153 Squadron, 12 February to 19 September 1943. With No.63 OTU, 28 October 1943 to 12 March 1944. Took leave in Canada, 20 May to 18 July 1944. Posted to No.409 Squadron, 28 July 1944. Killed in flying accident with No.409 Squadron, 9 August 1944 (Mosquito HK406 was being tested when it went out of control; starboard engine torn out and aircraft went into fatal spin; P/O T.C. Kewen also killed); buried in United Kingdom. Award presented to next of kin, 27 June 1945 (Hugh Halliday) Engine dropped out spun into ground Hunsdon 9.8.44 (Air Britain Serials)"/>
    <x v="2"/>
    <x v="2"/>
    <s v="Engine fell out"/>
    <m/>
    <x v="2"/>
    <m/>
    <m/>
    <n v="8"/>
    <x v="35"/>
    <x v="0"/>
    <n v="1"/>
    <s v="Front-Line"/>
    <x v="95"/>
    <x v="2"/>
    <n v="3"/>
  </r>
  <r>
    <n v="4553"/>
    <s v="KB209"/>
    <x v="13"/>
    <s v="AAEE"/>
    <x v="0"/>
    <x v="1"/>
    <n v="9"/>
    <s v="August"/>
    <x v="5"/>
    <s v="9 August 1944"/>
    <x v="0"/>
    <s v="Flew into ground inverted 3m W of Blandford Forum Dorset 9.8.44 during handling trials (Air Britain Serials) 09.08.44 A&amp;AEE..KB209 Pilot lost control and struck high ground at flat angle in inverted position three miles west of Blandford, Dorset, killing crew. (Mosquito Crash Log)"/>
    <x v="2"/>
    <x v="2"/>
    <s v="Lost control"/>
    <m/>
    <x v="2"/>
    <m/>
    <m/>
    <n v="8"/>
    <x v="35"/>
    <x v="0"/>
    <n v="1"/>
    <s v="Support Unit"/>
    <x v="7"/>
    <x v="1"/>
    <n v="1"/>
  </r>
  <r>
    <n v="7734"/>
    <s v="LR435"/>
    <x v="14"/>
    <n v="540"/>
    <x v="0"/>
    <x v="0"/>
    <n v="9"/>
    <s v="August"/>
    <x v="5"/>
    <s v="9 August 1944"/>
    <x v="0"/>
    <s v="09.08.1944 PR540 to Königsberg from Benson engine feathered as seen on photo, plane intact. at Bulltofta, Malmö 1342 (Nöd). F/L Richards ok, P/O Barents ok, crew returned to UK 20.08.44 Missing (Gdynia) 9.8.44 (Air Britain Serials)"/>
    <x v="0"/>
    <x v="31"/>
    <m/>
    <m/>
    <x v="4"/>
    <m/>
    <m/>
    <n v="8"/>
    <x v="35"/>
    <x v="0"/>
    <n v="1"/>
    <s v="Front-Line"/>
    <x v="16"/>
    <x v="0"/>
    <n v="1"/>
  </r>
  <r>
    <n v="177"/>
    <s v="DZ717"/>
    <x v="2"/>
    <s v="605/307/264/307/157/60OTU"/>
    <x v="0"/>
    <x v="7"/>
    <n v="10"/>
    <s v="August"/>
    <x v="5"/>
    <s v="10 August 1944"/>
    <x v="0"/>
    <s v="UP-O on 605 Sqn Swung on take-off and u/c collapsed High Ercall 10.8.44 (Air Britain Serials)"/>
    <x v="2"/>
    <x v="2"/>
    <s v="Swung on takeoff"/>
    <m/>
    <x v="2"/>
    <m/>
    <m/>
    <n v="8"/>
    <x v="35"/>
    <x v="0"/>
    <n v="1"/>
    <s v="Support Unit"/>
    <x v="29"/>
    <x v="0"/>
    <n v="6"/>
  </r>
  <r>
    <n v="7136"/>
    <s v="NT126"/>
    <x v="12"/>
    <n v="613"/>
    <x v="0"/>
    <x v="16"/>
    <n v="10"/>
    <s v="August"/>
    <x v="5"/>
    <s v="10/11 August 1944"/>
    <x v="1"/>
    <s v="10/11 August 1944, around 0100, shot down by flak near Breux sur Avre in the Dreux-Chartres-Domfront area. F/O R.S. Cohen and F/S P.G. Deaves both killed (2nd TAF). http://aerosteles.hydroretro.net/fiche.php?code=breux-mosquito 48° 45' 45.81&quot; N 1° 4' 50.33&quot; E (48.7627250 1.0806472) Missing from night intruder over Normandy 11.8.44 (Air Britain Serials) Dans la nuit du 10 au 11 Août 1944, 14 Mosquitos du 613 Squadron (RAF) décollèrent de leur base de LASHAM (Angleterre) pour une mission &quot;Intruder&quot; (attaques d'opportunité sur des objectifs allemands au sol) sur le secteur Chartres- Dreux-L'Aigle-Domfront._x000a__x000a_Parmi ces appareils, figurait le Mosquito Nr NT 106 piloté par le F/O Robert Simon COHEN, accompagné de son navigateur F/Sgt Peter Georges DEAVES._x000a__x000a_Selon le témoignage du navigateur John VICK volant sur le mosquito Nr PZ 194 du 613 Squadron, son chasseur prit pour cible un train allemand stationné à proximité de la gare de Tillières-sur-Avre. _x000a__x000a_A la recherche d'objectifs, le Lieutenant COHEN demanda par radio s'il y avait de l'activité dans le secteur et le navigateur VICK répondit favorablement. Le Lt R.S. COHEN avec son coéquipier prirent alors la direction de Tillières-sur-Avre en vue d'attaquer une seconde fois le train allemand repérer par John VICK._x000a__x000a_Or, entre les deux attaques, les soldats allemands eurent le temps de se réorganiser et la Flak située sur les hauteurs de Tillières-sur-Avre était de nouveau opérationnelle. Lorsque le Mosquito arriva au-dessus de la ville, il fut immédiatement pris  pour cible par la Flak. Mortellement touché, l'appareil perdit de l'altitude et s'écrasa à Breux-sur-Avre et les deux aviateurs périrent._x000a_(http://forcedlanding.pagesperso-orange.fr/deaves.htm)"/>
    <x v="0"/>
    <x v="1"/>
    <m/>
    <m/>
    <x v="1"/>
    <m/>
    <m/>
    <n v="8"/>
    <x v="35"/>
    <x v="0"/>
    <n v="1"/>
    <s v="Front-Line"/>
    <x v="59"/>
    <x v="0"/>
    <n v="1"/>
  </r>
  <r>
    <n v="4121"/>
    <s v="MM245"/>
    <x v="14"/>
    <n v="544"/>
    <x v="0"/>
    <x v="0"/>
    <n v="11"/>
    <s v="August"/>
    <x v="5"/>
    <s v="11 August 1944"/>
    <x v="0"/>
    <s v="A report on footnote.com listing Allied aircraft crashes states a Mosquito was seen to crash into the sea 4km N of Nieuport at 17:11, report KE9487. Middelkerke, where Douglas was found three days later, is only 10km from Nieuport. The list does not indicate cause of loss._x000a__x000a_From the draft RAF Coastal Command Losses, Vol 3_x000a__x000a_11/08/44_x000a_544 Sqn_x000a_Mosquito PRIX_x000a_MM245_x000a__x000a_Op: Recce, RAF Benson, 16:18_x000a__x000a_F/L D Adcock_x000a_F/O G D Askew_x000a__x000a_Missing on a low level No-Ball operation to Foret de Nieppe. F/L Adcock rests in Middelkerke Communal Cemetery, West Vlaanderen, Belgium and F/O Askew is commemorated on the Runnymede Memorial._x000a__x000a_Regards_x000a_Ross_x000a__x000a_On august 1144 Mosquito Mk IX MM-245 from N° 544 Sqdn was lost. F/L Adcock Douglas 42246 (KIA) probably washed up the coast of Middelkerke Belgium and was buried over there. This was the Navigator on MM245._x000a__x000a__x000a_Name: ASKEW, GEORGE DOUGLAS _x000a_Initials: G D _x000a_Nationality: United Kingdom _x000a_Rank: Flying Officer _x000a_Regiment/Service: Royal Air Force Volunteer Reserve _x000a_Unit Text: 544 Sqdn. _x000a_Age: 21 _x000a_Date of Death: 11/08/1944 _x000a_Service No: 151269 _x000a_Additional information: Son of George and Dinah Askew, of Longsight, Manchester. _x000a_Casualty Type: Commonwealth War Dead _x000a_Grave/Memorial Reference: Panel 204. _x000a_Memorial: RUNNYMEDE MEMORIAL_x000a_(http://www.rafcommands.com/forum/showthread.php?t=3061) Missing (Foret de Nieppe) 11.8.44 (Air Britain Serials)"/>
    <x v="3"/>
    <x v="4"/>
    <m/>
    <m/>
    <x v="3"/>
    <m/>
    <m/>
    <n v="8"/>
    <x v="35"/>
    <x v="0"/>
    <n v="1"/>
    <s v="Front-Line"/>
    <x v="27"/>
    <x v="0"/>
    <n v="1"/>
  </r>
  <r>
    <n v="7444"/>
    <s v="HK516"/>
    <x v="17"/>
    <s v="264/29/264"/>
    <x v="0"/>
    <x v="2"/>
    <n v="11"/>
    <s v="August"/>
    <x v="5"/>
    <s v="11/12 August 1944"/>
    <x v="1"/>
    <s v="11.08.1944 pm Defensive Patrol 264 over battle field from A-8 Picauville electrical failure, landed ahead of 604 Sqn MM496, collided. A-8 Picauville (FCL). F/L MM Davison DFC ok, F/O AC Willmott DFC +, Willmott buried in Bayeux War Cem &quot;Successes continued in August, seven enemy aircraft being shot down before the 11th, when the Squadron moved to A.L.G. in France. One of our aircraft was shot down on the 11th August by United States anti-aircraft guns.&quot; (Precis of Squadron ORB) Hit by MM496 after landing Picauville 12.8.44 DBF (Air Britain Serials)         From another perspective, my uncle was killed on the Cherbourg peninsular during the D-Day landings in August 1944. He was a radar nav in a Mosquito that suffered a total electrics failure at night - so no lights and no radio. They came under &quot;friendly fire&quot; and were hit. They expended all their identification flares, but were able to recover to Picauville and landed safely. Unfortunately no-one knew they had landed, and another Mosquito collided with them as it landed after them. My uncle was the only fatality, a few days after receiving his second DFC... (http://www.pprune.org/archive/index.php/t-86974.html)"/>
    <x v="2"/>
    <x v="7"/>
    <s v="Collision"/>
    <m/>
    <x v="2"/>
    <m/>
    <m/>
    <n v="8"/>
    <x v="35"/>
    <x v="0"/>
    <n v="1"/>
    <s v="Front-Line"/>
    <x v="10"/>
    <x v="2"/>
    <n v="3"/>
  </r>
  <r>
    <n v="7535"/>
    <s v="MM496"/>
    <x v="17"/>
    <n v="604"/>
    <x v="0"/>
    <x v="2"/>
    <n v="11"/>
    <s v="August"/>
    <x v="5"/>
    <s v="11/12 August 194"/>
    <x v="1"/>
    <s v="11.08.1944 pm Ranger 604 from A-8 Picauville ran into HK516 during landing. Damaged by fire. at A-8 Picauville airfield (FCL). ? , ? , no further info. 11/12 August 1944, F/L R.A. Miller and W/O P. Catchpole injured (FCWDv5) Hit HK516 on landing at night Picauville 12.8.44 DBF (Air Britain Serials)"/>
    <x v="2"/>
    <x v="7"/>
    <s v="Collision"/>
    <m/>
    <x v="2"/>
    <m/>
    <m/>
    <n v="8"/>
    <x v="35"/>
    <x v="0"/>
    <n v="1"/>
    <s v="Front-Line"/>
    <x v="77"/>
    <x v="2"/>
    <n v="1"/>
  </r>
  <r>
    <n v="7706"/>
    <s v="PF386"/>
    <x v="20"/>
    <n v="571"/>
    <x v="0"/>
    <x v="8"/>
    <n v="11"/>
    <s v="August"/>
    <x v="5"/>
    <s v="11/12 August 1944"/>
    <x v="1"/>
    <s v="11.08.1944 2221 Light Night Striking Force, 1/33 planes 571 to Berlin from Oakington . Lost without trace (BCL). F/O KJ Pinkerton pow, F/O KJ Campbell DFC pow. Had engine trouble in the reserve aircraft after their intended aricraft, 8K-L, had a runaway port engine on takeoff. In the reserve, crew lost starboard oil pressure and feathered the engine but pressed on to Berlin, where they bombed from 22,000 feet. The boozer light then came on and after evasive action they felt a series of thumps and judders. (571 Squadron history) A German report says a Mosquito came down at 0100 at Gifhorn on 12 August 1944 (http://www.footnote.com/image/38659549/mosquitoes%7CMosquito/) Missing (Berlin) 12.8.44 (Air Britain Serials) MH - Have reviewed BC War Diary and Davis, definitely 11/12 August. No matching German or Allied claims to be found.  http://aviation-safety.net/wikibase/wiki.php?id=159686 says PF386 came down at Dannenbüttel, about 5km E of Gifhorn."/>
    <x v="0"/>
    <x v="16"/>
    <m/>
    <m/>
    <x v="0"/>
    <s v="unk"/>
    <m/>
    <n v="8"/>
    <x v="35"/>
    <x v="0"/>
    <n v="1"/>
    <s v="Front-Line"/>
    <x v="90"/>
    <x v="6"/>
    <n v="1"/>
  </r>
  <r>
    <n v="5480"/>
    <s v="HR140"/>
    <x v="12"/>
    <n v="235"/>
    <x v="0"/>
    <x v="12"/>
    <n v="12"/>
    <s v="August"/>
    <x v="5"/>
    <s v="12 August 1944"/>
    <x v="0"/>
    <s v="Squadron letter &quot;A&quot;. Flown by Frank Chew and Jock Couttie (Andy Bird) Missing from anti-shipping sweep off Gironde 12.8.44 (Air Britain Serials) http://francecrashes39-45.net/page_fiche_av.php?id=4008 says the crew were recovered."/>
    <x v="3"/>
    <x v="4"/>
    <m/>
    <m/>
    <x v="3"/>
    <m/>
    <m/>
    <n v="8"/>
    <x v="35"/>
    <x v="0"/>
    <n v="1"/>
    <s v="Front-Line"/>
    <x v="97"/>
    <x v="3"/>
    <n v="1"/>
  </r>
  <r>
    <n v="1109"/>
    <s v="HX941"/>
    <x v="12"/>
    <s v="301FTU/ME/FE"/>
    <x v="3"/>
    <x v="16"/>
    <n v="12"/>
    <s v="August"/>
    <x v="5"/>
    <s v="12 August 1944"/>
    <x v="0"/>
    <s v="Damaged in accident 12.8.44 NFT (Air Britain Serials)"/>
    <x v="2"/>
    <x v="2"/>
    <s v="Not Stated"/>
    <m/>
    <x v="2"/>
    <m/>
    <m/>
    <n v="8"/>
    <x v="35"/>
    <x v="0"/>
    <n v="1"/>
    <s v="Front-Line"/>
    <x v="91"/>
    <x v="0"/>
    <n v="3"/>
  </r>
  <r>
    <n v="3293"/>
    <s v="HX942"/>
    <x v="12"/>
    <s v="301FTU/23/308MU"/>
    <x v="3"/>
    <x v="6"/>
    <n v="12"/>
    <s v="August"/>
    <x v="5"/>
    <s v="12 August 1944"/>
    <x v="0"/>
    <s v="MH - Appears in 23 Sqn ORB in February 1944. Engine cut bellylanded at Iradatgang 12.8.44 (Air Britain Serials)"/>
    <x v="2"/>
    <x v="2"/>
    <s v="Engine failure"/>
    <m/>
    <x v="2"/>
    <m/>
    <m/>
    <n v="8"/>
    <x v="35"/>
    <x v="0"/>
    <n v="1"/>
    <s v="Support Unit"/>
    <x v="99"/>
    <x v="0"/>
    <n v="3"/>
  </r>
  <r>
    <n v="2415"/>
    <s v="LR271"/>
    <x v="12"/>
    <s v="613/107/2GSU"/>
    <x v="0"/>
    <x v="1"/>
    <n v="12"/>
    <s v="August"/>
    <x v="5"/>
    <s v="12 August 1944"/>
    <x v="0"/>
    <s v="Hit ground in circuit 2m NE of Shepherds Grove 12.8.44 (Air Britain Serials) 12.08.44 2 GSU. LR271 Aircraft had engine trouble and struck ground on approach two miles N.E. of Shepherds Grove airfield, killing two. (Mosquito Crash Log)"/>
    <x v="2"/>
    <x v="2"/>
    <s v="Engine failure"/>
    <m/>
    <x v="2"/>
    <m/>
    <m/>
    <n v="8"/>
    <x v="35"/>
    <x v="0"/>
    <n v="1"/>
    <s v="Support Unit"/>
    <x v="87"/>
    <x v="0"/>
    <n v="3"/>
  </r>
  <r>
    <n v="2418"/>
    <s v="LR330"/>
    <x v="12"/>
    <n v="248"/>
    <x v="0"/>
    <x v="12"/>
    <n v="12"/>
    <s v="August"/>
    <x v="5"/>
    <s v="12 August 1944"/>
    <x v="0"/>
    <s v="12/8/44 - Hit by flak and crashlanded Gironde estuary. Pilot F/Lt Lanceot S. DOBSON - 88687 is on the Runnymede Panel 202. According the the 248 Sqn ORB Flt Lt L S Dobson and Fly Off W W Miller 9151387) were posted missing in the Gironde area on 12/8/44. The aircraft is listed as LR347/T. One member of the crew was seen to be picked up by an enemy ship. No mention of the other crew member. I have a LR330 listed for 248 Sqn which was NFT 14/7/44. Don't know what NFT means and can't find LR330 in ORB for July 1944. (Alex Crawford) NFT 14.7.44 (Air Britain Serials) 'Dusty' Millar was picked up (A Separate Little War)."/>
    <x v="0"/>
    <x v="1"/>
    <m/>
    <m/>
    <x v="1"/>
    <m/>
    <m/>
    <n v="8"/>
    <x v="35"/>
    <x v="0"/>
    <n v="1"/>
    <s v="Front-Line"/>
    <x v="52"/>
    <x v="0"/>
    <n v="1"/>
  </r>
  <r>
    <n v="661"/>
    <s v="MM356"/>
    <x v="18"/>
    <s v="400/140"/>
    <x v="0"/>
    <x v="0"/>
    <n v="12"/>
    <s v="August"/>
    <x v="5"/>
    <s v="12 August 1944"/>
    <x v="0"/>
    <s v="Engine cut on take-off u/c raised to stop Farnborough 12.8.44 (Air Britain Serials) 12.08.44 140 Sqn. MM356 At fifty feet after take-off from Farnborough aerodrome port engine cut so pilot cut both engines and landed on end of runway, raising undercarriage to stop. Crew unhurt. (Mosquito Crash Log)"/>
    <x v="2"/>
    <x v="3"/>
    <s v="Engine failure"/>
    <m/>
    <x v="2"/>
    <m/>
    <m/>
    <n v="8"/>
    <x v="35"/>
    <x v="0"/>
    <n v="1"/>
    <s v="Front-Line"/>
    <x v="56"/>
    <x v="0"/>
    <n v="2"/>
  </r>
  <r>
    <n v="6412"/>
    <s v="MM632"/>
    <x v="22"/>
    <n v="85"/>
    <x v="0"/>
    <x v="2"/>
    <n v="12"/>
    <s v="August"/>
    <x v="5"/>
    <s v="12 August 1944"/>
    <x v="0"/>
    <s v="12.08.1944 am Diver patrol 85 anti V1 from West Malling . Lost without trace (FCL). W/C H de CA Woodhouse DFC AFC +, F/L W Weir +, no further info Missing 14.8.44 (Air Britain Serials)       W/Cdr WOODHOUSE Henry De Clifford Anthony DFC AFC (34189) pilot, F/Lt WEIR Walter (110543) - navigator,          From Aces High volume 2.....................Posted to 100 Group and in order to do this attended 51 OTU for bomber conversion. During this time he flew some anti diver/ V 1 operations unofficially in 85 squadron Mosquitos, the last being on 10/11 August 1944. Killed in take off accident in Mosquito on 13 August.  However, version 2 from Brian Cull's Diver! Diver!...................borrowed Mosquito XVII MM632 VY-E from 85 Sqn and destroyed a V-1 at 0440 on 13th.. He and his nav Flt Lt Walter Weir failed to return.  http://www.rafcommands.com/forum/showthread.php?14736-Crew-85-Sqn-RAF-missing"/>
    <x v="3"/>
    <x v="4"/>
    <m/>
    <m/>
    <x v="3"/>
    <m/>
    <m/>
    <n v="8"/>
    <x v="35"/>
    <x v="0"/>
    <n v="1"/>
    <s v="Front-Line"/>
    <x v="13"/>
    <x v="2"/>
    <n v="1"/>
  </r>
  <r>
    <n v="2140"/>
    <s v="NS533"/>
    <x v="18"/>
    <s v="USAAF"/>
    <x v="0"/>
    <x v="4"/>
    <n v="12"/>
    <s v="August"/>
    <x v="5"/>
    <s v="12 August 1944"/>
    <x v="0"/>
    <s v="MACR 8544 Aug 12 44, 25 Group. ID letter Q. Shot down by P-51s of 357th Fighter Group, despite radio calls on their frequency. Pilot (I.Lt Ronald Nichols de Colfax, Iowa) killed, Nav (2/Lt Elbert Foster Harris âgé de 22 ans. Issu du &quot;Bayou&quot; (Louisiane) et promu navigateur / météo en février 1944) evaded - http://eyes-in-the-skies.chez.tiscali.fr/Objectif/25bg.htm, which says this was the third US Mosquito lost to friendly fire, one crew POW, the other shot down by Mustangs of the Free French, crew killed. August 12th, 1944 USAAF Mosquito NS533. Misidentified and shot down by a USAAF P-51 of the 357th Fighter Group at about 1145 hours. The Mustang pilot and his wingman climbed to engage from 23,000 feet and the Mosquito spun in from 29,000 feet. In the after action reports, both P-51 pilots implied that the twin-engined aircraft was silhouetted against the sun -- the attacking pilot wrote that he did not see any roundels or invasion stripes on the aircraft and after the bogie turned onto his six o'clock and tried to dive away, he considered it to be hostile. The Mosquito pilot, Lt. Ronald M. Nichols, was killed. The navigator, Lt. Elbert F. Harris, bailed out and evaded capture. Crash site west of Toulouse, France. (12 O'Clock High Board) 11 August 1944 Mosquito NS533. Again I searched and located the navigator who survived the incident. I interviewed him by telephone, and at the 25th BG reuinion in Kansas City, the navigator presented me with a full written account of the Frantic Mission and how he was shot down, and escaped from France with help of the Maquis. I still have all my taped telephone interviews and the orignal typed account by the navigator. Again my work was pirated and appeared in another book. I obtained information from the USAAF P-51 unit that shot down the Mosquito, from Maxwell AFB. The person who pirated my work did not know where I obtained this information and gave reference to NARA, Washington, DC as the source. (Norman Malayney) I attended last week (Aug 12th 2007) a ceremony in memory of 1/Lt Ronald NICHOLS (25th BG) in Pujaudran - France a few mile west from Toulouse. Nichols and his navigator 1/Lt Elbert HARRIS have been shot down by a P-51 of 357th FG (Yoxford Boys) on Aug 12th 1944. As mentioned above, the Mosquitos' tails have been painted &quot;scarlet red&quot; just after this &quot;tragic mistake&quot;. Thanks for Honoring their Memory - it was a Tragic Mistake. My Dad was on this Mission 357th FG (Pilots in my Dad's Group , 357th FG , shot down 2 of them. http://forum.armyairforces.com/m_148544/tm.htm) , 364th Sq. We know who the P - 51 Pilot was but have chosen not to reveal his name - 2 factors led to the Tragedy: The Mossie was &quot; Up Sun &quot; from the Pilots and the Glare hampered I.D. of the A/C which was Mistaken for a JU - 188. _x000a_Lt. Nichols was heard on the Radio by Bomber Pilots calling out that he was American. Unfortunately he was on the Bomber Channel , Fighters were on a Different Channel. His last words were &quot; Damn it - You have shot out my Engines &quot;. Mosquito was # NS533 (http://www.armyairforces.com/forum/m_108786/mpage_1/key_/tm.htm#128610) PUJAUDRAN 32600 (http://www.b17-france.org/recherche.htm) (Air Britain Serials) Apparently the 357th FG also shot down a second Mosquito, mistaken for a 110, as described in the book &quot;The Bleeding Sky&quot;. Pilots R.D. Brown and Rodney Starkey (http://books.google.com.au/books?id=DaThICJ7iEoC&amp;pg=PA123&amp;lpg=PA123&amp;dq=R.D.+Brown+and+Rodney+Starkey&amp;source=bl&amp;ots=nSJIhvpb20&amp;sig=-mCIVxaZfOO6M_XhwxAew5mYYTE&amp;hl=en&amp;sa=X&amp;ei=SOBIVPXdK4K8mgXZooLoBA&amp;ved=0CB8Q6AEwAA#v=onepage&amp;q=R.D.%20Brown%20and%20Rodney%20Starkey&amp;f=false)  Both active in Spring 1944 according to the list of victory credits published by the USAF, R.D. Brown having recognised claims on 25/02/44 and 30/04/44, Starkey on 06/03/44."/>
    <x v="0"/>
    <x v="14"/>
    <s v="P-51"/>
    <m/>
    <x v="4"/>
    <m/>
    <m/>
    <n v="8"/>
    <x v="35"/>
    <x v="0"/>
    <n v="1"/>
    <s v="Front-Line"/>
    <x v="33"/>
    <x v="0"/>
    <n v="1"/>
  </r>
  <r>
    <n v="6446"/>
    <s v="NS984"/>
    <x v="12"/>
    <n v="151"/>
    <x v="0"/>
    <x v="5"/>
    <n v="12"/>
    <s v="August"/>
    <x v="5"/>
    <s v="12 August 1944"/>
    <x v="0"/>
    <s v="13.08.1944 pm Ranger 151from Predannack crashed into trees at low level over France. Lost without trace (FCL). F/O EN Slade +, F/O F Heath +, both buried in Nantes Cem A bombing Ranger to the Poitiers area was undertaken by F/O Ayton with F/Lt Dines, F/Lt Thacker with F/O Hall, and F/O Slade with F/O Heath. In the low level run over the-target which was an important railway junction, F/O Slade's aircraft was shot down. (http://www.151squadron.org.uk/) Hit trees near Coulommiers during Ranger No. 224 (FCWDv5) Crashed after attacking rail target probably due to own bombs on intruder mission 8.8.44 (Air Britain Serials)          See http://www.aerosteles.net/fiche.php?code=vivonne-mosquito&amp;lang=en"/>
    <x v="0"/>
    <x v="1"/>
    <m/>
    <m/>
    <x v="1"/>
    <m/>
    <m/>
    <n v="8"/>
    <x v="35"/>
    <x v="0"/>
    <n v="1"/>
    <s v="Front-Line"/>
    <x v="8"/>
    <x v="0"/>
    <n v="1"/>
  </r>
  <r>
    <n v="3287"/>
    <s v="KB198"/>
    <x v="13"/>
    <s v="1655MTU/139"/>
    <x v="0"/>
    <x v="8"/>
    <n v="12"/>
    <s v="August"/>
    <x v="5"/>
    <s v="12/13 August 1944"/>
    <x v="1"/>
    <s v="13.08.1944 2235 139 to Frankfurt from Upwood . Lost without trace (BCL). F/L TR Flemming RNZAF pow, Sgt DG Gledhill pow, XD-P (Lost Bombers) Missing (Frankfurt) 13.8.44 (Air Britain Serials)"/>
    <x v="3"/>
    <x v="4"/>
    <m/>
    <m/>
    <x v="3"/>
    <m/>
    <m/>
    <n v="8"/>
    <x v="35"/>
    <x v="0"/>
    <n v="1"/>
    <s v="Front-Line"/>
    <x v="15"/>
    <x v="1"/>
    <n v="2"/>
  </r>
  <r>
    <n v="5488"/>
    <s v="NT173"/>
    <x v="12"/>
    <n v="169"/>
    <x v="0"/>
    <x v="17"/>
    <n v="12"/>
    <s v="August"/>
    <x v="5"/>
    <s v="12/13 August 1944"/>
    <x v="1"/>
    <s v="13.08.1944 2140 Patrol Heligoland and surrounding area 169 BS from Great Massingham engine failure and crashed. NE corner of Friesland, without trace 2300 (BCL). F/O WH Miller DFC pow, F/O FC Bone DFC pow, F/O W. H. Miller. Mosquito. Debris from destroyed Fighter. 15000ft. Aircraft on fire in air. Abandoned in air. Loss due to fire. Aircraft destroyed. Radio apparatus on except when shot down. (http://yourarchives.nationalarchives.gov.uk/index.php?title=Information_from_Prisoner_of_War_in_Stalag_Luft_III) 12/13 August 1944 VI-E Airborne 2140 12Aug44 from Great Massingham to patrol Heligoland and surrounding area. Cause of loss and crash-site not established. F/O W.H.Miller DFC PoW F/O F.C.Bone DFC PoW F/O F.C.Bone DFC was interned in Camp L3. DFC Gazetted 13Jun44. A joint Citation with his Skipper F/O W.H.Miller. F/O W.H.Miller initially evaded until captured in Antwerp 3Sep44 and interned in Camp L1. No PoW No (Lost Bombers) Missing from patrol nr Heligoland 13.8.44 (Air Britain Serials)"/>
    <x v="0"/>
    <x v="22"/>
    <m/>
    <m/>
    <x v="4"/>
    <m/>
    <m/>
    <n v="8"/>
    <x v="35"/>
    <x v="0"/>
    <n v="1"/>
    <s v="Front-Line"/>
    <x v="65"/>
    <x v="0"/>
    <n v="1"/>
  </r>
  <r>
    <n v="2420"/>
    <s v="MM370"/>
    <x v="18"/>
    <s v="USAAF"/>
    <x v="0"/>
    <x v="4"/>
    <n v="13"/>
    <s v="August"/>
    <x v="5"/>
    <s v="13 August 1944"/>
    <x v="0"/>
    <s v="To USAAF MACR 8544 Aug 13 44, 25 Group. MH - Norman Malayney says this aircraft was filming a glider-bomb mission - &quot;a GB-4 radio controlled glide bomb consisting of a 2,000 pound AN-M622 bomb attached to a streamlined airframe with a twelve foot wing span.&quot; According to Martin Bowman: Pilot 1st Lt. Dean H. Sanner and Staff Sgt Augie Kurjack, mission to Le Havre. Mosquito had trouble following the slower glide bomb down. Bomb fell into a marsh when Mosquito was directly overhead, pilot blown clear, broke leg and injured right arm, Navigator Augie killed. The 3.72 m (12.2 ft) long GB-4 was basically an AN-M66 900 kg 2000 lb) general-purpose bomb fitted with a 3.66 m (12 ft) wing and twin tails. Under its fuselage it carried an AN/AXT-2 TV camera and transmitter. The latter's image was displayed to the bombardier, who could then send radio commands to correct the glide bomb's course. The GB-4 flew at a speed of 385 km/h (240 mph) and the accuracy under optimal conditions was around 60 m (200 ft) CEP. The GB-4 was declared combat-ready in July 1944, and the first units were then used by a specially formed bomber group in Great Britain. However, the initial combat results were disappointing, not the least because of technical difficulties but also because the TV image was too fuzzy on anything other than a clear day. More than 1000 GB-4s were produced, but only relatively few were actually used in combat, even though the results somewhat improved over time. The USAAF also tested a pulsejet-powered derivative of the GB-4 as the JB-4, but the GB-4/JB-4 project was terminated at the end of World War II. (http://www.designation-systems.net/dusrm/app1/gb.html#_GB4) (Air Britain Serials)"/>
    <x v="0"/>
    <x v="23"/>
    <m/>
    <m/>
    <x v="4"/>
    <m/>
    <m/>
    <n v="8"/>
    <x v="35"/>
    <x v="0"/>
    <n v="1"/>
    <s v="Front-Line"/>
    <x v="33"/>
    <x v="0"/>
    <n v="1"/>
  </r>
  <r>
    <n v="7510"/>
    <s v="NS951"/>
    <x v="12"/>
    <n v="515"/>
    <x v="0"/>
    <x v="5"/>
    <n v="13"/>
    <s v="August"/>
    <x v="5"/>
    <s v="13 August 1944"/>
    <x v="0"/>
    <s v="13.08.1944 1745 support Bordeaux raid 515 BS from Winkleigh on return engine failed, force landed with retracted wheels. on Salisbury plain near Larkehill ranges 1840 (BCL). F/O WE McCready ok, F/O L Frodin ok, Serial Range NS926 - NS965. 41 Mosquito FB.MkV1. Powered by Merlin 25. Part of a batch of 250 (except for NT220, NT224 and NT225 as FB.XV111) delivered by De Havilland (Hatfield) 25Jan44 and 19May44. Airborne 1745 13Aug44 from Winkleigh to support the Main Firce operation against Bodeaux but were late getting away and in the event were unable to articipate. On return they experienced engine trouble and, subsequently, forced-landing 1840 with undercarriage retracted on Salisbury Plain near the larkhill ranges. No crew injuries, but the Mosquito was wrecked. F/O W.E.McCready F/O L.Frodin &quot; (Lost Bombers) Engine cut lost height and bellylanded nr Larkhill 13.8.44 (Air Britain Serials)"/>
    <x v="2"/>
    <x v="7"/>
    <s v="Engine failure"/>
    <m/>
    <x v="2"/>
    <m/>
    <m/>
    <n v="8"/>
    <x v="35"/>
    <x v="0"/>
    <n v="1"/>
    <s v="Front-Line"/>
    <x v="83"/>
    <x v="0"/>
    <n v="1"/>
  </r>
  <r>
    <n v="571"/>
    <s v="MM452"/>
    <x v="17"/>
    <s v="151/96"/>
    <x v="0"/>
    <x v="2"/>
    <n v="13"/>
    <s v="August"/>
    <x v="5"/>
    <s v="13/14 August 1944"/>
    <x v="1"/>
    <s v="13/14 August 1944 (FCWDv5) FlEw through hangar on takeoff at night and hit wall Ford 14.8.44 DBF (Air Britain Serials) 14.08.44 96 Sqn. MM452 Pilot took off from Ford aerodrome at 45 degrees to flare-path, went through hangar seven hundred yards away, hit wall and burst into flames, killing crew. (Mosquito Crash Log) F/S Leslie Read and W/O Bill Gerrett both killed. (Diver! Diver! Diver!)"/>
    <x v="2"/>
    <x v="7"/>
    <s v="Hit obstacle"/>
    <m/>
    <x v="2"/>
    <m/>
    <m/>
    <n v="8"/>
    <x v="35"/>
    <x v="0"/>
    <n v="1"/>
    <s v="Front-Line"/>
    <x v="54"/>
    <x v="2"/>
    <n v="2"/>
  </r>
  <r>
    <n v="3834"/>
    <s v="HP907"/>
    <x v="12"/>
    <n v="248"/>
    <x v="0"/>
    <x v="12"/>
    <n v="14"/>
    <s v="August"/>
    <x v="5"/>
    <s v="14 August 1944"/>
    <x v="0"/>
    <s v="Was V on 248 Squadron on 15 July 1944 (Squadron ORB) Hit by flak and ditched off Royan 14.8.44 (Air Britain Serials)"/>
    <x v="0"/>
    <x v="1"/>
    <m/>
    <m/>
    <x v="1"/>
    <m/>
    <m/>
    <n v="8"/>
    <x v="35"/>
    <x v="0"/>
    <n v="1"/>
    <s v="Front-Line"/>
    <x v="52"/>
    <x v="3"/>
    <n v="1"/>
  </r>
  <r>
    <n v="5539"/>
    <s v="HR139"/>
    <x v="12"/>
    <n v="235"/>
    <x v="0"/>
    <x v="12"/>
    <n v="14"/>
    <s v="August"/>
    <x v="5"/>
    <s v="14 August 1944"/>
    <x v="0"/>
    <s v="Missing believed ditched off Ile de Moines 14.8.44 (Air Britain Serials) S/L Alec Ernest Cook and F/L Stanley Harrison KIA, both buried in Ile-Aux_Moines Communal Cemetery (http://francecrashes39-45.net/page_fiche_av.php?id=3965)"/>
    <x v="0"/>
    <x v="11"/>
    <m/>
    <m/>
    <x v="4"/>
    <m/>
    <m/>
    <n v="8"/>
    <x v="35"/>
    <x v="0"/>
    <n v="1"/>
    <s v="Front-Line"/>
    <x v="97"/>
    <x v="3"/>
    <n v="1"/>
  </r>
  <r>
    <n v="4813"/>
    <s v="HR286"/>
    <x v="12"/>
    <n v="248"/>
    <x v="0"/>
    <x v="12"/>
    <n v="14"/>
    <s v="August"/>
    <x v="5"/>
    <s v="14 August 1944"/>
    <x v="0"/>
    <s v="See also HP866. The Mossie Number 28 has an article by Harold Corbin CGM and Maurice Webb DFM says this crew from 248 Squadron were hit by flak from a German destroyer during a shipping attack off the Gironde on 14 August 1944. With one engine out, the other damaged, and fuel streaming from three ruptured tanks, they set course for Vannes airfield, then in American hands. The realised they would not make it and bailed out, being picked up first by the Maquis and then by the Americans the next day. They returned to operations with 248 Squadron and survived the war. Was D on 248 Squadron on 15 July 1944 (Squadron ORB) Combined with another raid when he managed to nurse his damaged aircraft back Corbin was awarded the CGM. (Amrit oln RAF Commands Forum) Corbin was in 248 Squadron and was flying HP866. It was a shipping strike on the Gironde River. He managed to damage a destroyer, despite heavy AA. His aircraft was heavily damaged but both he and Webb were able to bale out over Vannes. Combined with another raid when he managed to nurse his damaged aircraft back he was awarded the CGM. (http://www.rafcommands.com/forum/search.php?searchid=40851) Damaged by flak attacking ships in Gironde and did not return 14.8.44 (Air Britain Serials)"/>
    <x v="0"/>
    <x v="1"/>
    <m/>
    <m/>
    <x v="1"/>
    <m/>
    <m/>
    <n v="8"/>
    <x v="35"/>
    <x v="0"/>
    <n v="1"/>
    <s v="Front-Line"/>
    <x v="52"/>
    <x v="3"/>
    <n v="1"/>
  </r>
  <r>
    <n v="3756"/>
    <s v="LR346"/>
    <x v="12"/>
    <n v="248"/>
    <x v="0"/>
    <x v="12"/>
    <n v="14"/>
    <s v="August"/>
    <x v="5"/>
    <s v="14 August 1944"/>
    <x v="0"/>
    <s v="Was A on 248 Squadron on 15 July 1944 (Squadron ORB) Also LR346 was lost same mission (W/O's Stoddart/Harker, both killed), attacking a &quot;Sperrbrecher&quot; at Le Verdon, near Royan, north of Bordeaux. (Henk Welting http://www.rafcommands.com/forum/showthread.php?p=2611) Missing from attack on ship in Gironde 14.8.44 (Air Britain Serials) W/O Geoffrey Gordon Harker and W/O Lionel Douglas Stoddart, pilot (http://francecrashes39-45.net/page_fiche_av.php?id=3966)"/>
    <x v="0"/>
    <x v="1"/>
    <m/>
    <m/>
    <x v="1"/>
    <m/>
    <m/>
    <n v="8"/>
    <x v="35"/>
    <x v="0"/>
    <n v="1"/>
    <s v="Front-Line"/>
    <x v="52"/>
    <x v="0"/>
    <n v="1"/>
  </r>
  <r>
    <n v="4906"/>
    <s v="PZ223"/>
    <x v="12"/>
    <n v="613"/>
    <x v="0"/>
    <x v="16"/>
    <n v="14"/>
    <s v="August"/>
    <x v="5"/>
    <s v="14 August 1944"/>
    <x v="0"/>
    <s v="Tyre burst on landing and u/c collapsed Lasham 14.8.44 on return from intruder mission (Air Britain Serials)"/>
    <x v="2"/>
    <x v="3"/>
    <s v="Tyre burst on landing"/>
    <m/>
    <x v="2"/>
    <m/>
    <m/>
    <n v="8"/>
    <x v="35"/>
    <x v="0"/>
    <n v="1"/>
    <s v="Front-Line"/>
    <x v="59"/>
    <x v="0"/>
    <n v="1"/>
  </r>
  <r>
    <n v="1251"/>
    <s v="DZ477"/>
    <x v="4"/>
    <s v="139/627/1655MTU"/>
    <x v="0"/>
    <x v="7"/>
    <n v="14"/>
    <s v="August"/>
    <x v="5"/>
    <s v="14/15 August 1944"/>
    <x v="1"/>
    <s v="1655 MTU 14/08/1944 Training DZ477 Mosquito IV T/o Warboys for a night cross country. Lost control and, having been abandoned, crashed at 0059, near Madley, 6 miles WSW from Hereford. W/O C ECook, Sgt. J LHartley 24 954358 LEOPOLDSBURG WAR CEMETERY 2109697 (http://www.156squadron.com/display_newpff_roll.asp?ID=1655%20MTU) Abandoned after pilot became disorientated at night Hereford-Ross road 14.8.44 (Air Britain Serials) 16.03.43 139 Sqn. DZ477 Crash landed at Docking, Norfolk on return from operations. (Mosquito Crash Log)"/>
    <x v="2"/>
    <x v="2"/>
    <s v="Abandoned"/>
    <m/>
    <x v="2"/>
    <m/>
    <m/>
    <n v="8"/>
    <x v="35"/>
    <x v="0"/>
    <n v="1"/>
    <s v="Support Unit"/>
    <x v="12"/>
    <x v="0"/>
    <n v="3"/>
  </r>
  <r>
    <n v="1268"/>
    <s v="KB269"/>
    <x v="13"/>
    <s v="139/1655MTU"/>
    <x v="0"/>
    <x v="7"/>
    <n v="14"/>
    <s v="August"/>
    <x v="5"/>
    <s v="14 August 1944"/>
    <x v="1"/>
    <s v="On the 14th of August 1944, whilst on a night cross country exercise, the Mosquito flipped onto its back at 25,000 ft and the control column backed causing the aircraft to go into a flat spin. The crew then baled out as control was lost and the aircraft crashed at about 01.00hrs. Upon landing they received minor injuries and were taken to Whitby Hospital. The aircraft came down in a field behind Egton school. The crew were : Pilot - F/Lt Kempston RNZAF. (Kimpton in Chorley's book), Navigator - F/O Wilkins RAF. http://www.allenby.info/aircraft/planes/44/egton.html 1655 MTU 13/08/1944 Training KB269 Mosquito XX T/o 2230 Warboysfor a high level night cross country. While flying at 25,000 feet, flicked over and within seconds the Mosquito had gone into a flat spin, with the control locked hard back. Abandoned circa 0100 and left to crash at Egton, 6miles SW of Whitby, Yorkshire. F/L Kimpton was posted on 27 September 1944, to 31 Base at Stradishall, without completing his course. (Ed - Two aircraft in 5 days was a bit much?) F/O H CKimpton F/O MWatkins (http://www.156squadron.com/display_newpff_roll.asp?ID=1655%20MTU) Controls locked abandoned in spin and crashed Egerton Yorks. 14.8.44 (Air Britain Serials) 14.08.44 1655MTU. KB269 Aircraft flipped onto its back at 25,000 feet and control column backed causing aircraft to go into flat spin so crew baled out and aircraft crashed at Egerton, Yorks. (Mosquito Crash Log)"/>
    <x v="2"/>
    <x v="2"/>
    <s v="Spin"/>
    <m/>
    <x v="2"/>
    <m/>
    <m/>
    <n v="8"/>
    <x v="35"/>
    <x v="0"/>
    <n v="1"/>
    <s v="Support Unit"/>
    <x v="12"/>
    <x v="1"/>
    <n v="2"/>
  </r>
  <r>
    <n v="2932"/>
    <s v="KB139"/>
    <x v="13"/>
    <s v="USAAF"/>
    <x v="4"/>
    <x v="7"/>
    <n v="15"/>
    <s v="August"/>
    <x v="5"/>
    <d v="1944-08-15T00:00:00"/>
    <x v="0"/>
    <s v="to USAAF as 43-34937 (Air Britain Serials)  440815   F-8  43-34937 1377BU    Grenier Field, Manchester, NH  8  TACMF  3  Collins, Perry V  USA  NH  Grenier Field, Manchester, NH  (http://www.aviationarchaeology.com/src/dbahb.asp?HB=field&amp;offset=12725)"/>
    <x v="2"/>
    <x v="2"/>
    <s v="Taxying Accident"/>
    <m/>
    <x v="2"/>
    <m/>
    <m/>
    <n v="8"/>
    <x v="35"/>
    <x v="0"/>
    <n v="1"/>
    <s v="Support Unit"/>
    <x v="33"/>
    <x v="1"/>
    <n v="1"/>
  </r>
  <r>
    <n v="5349"/>
    <s v="MM729"/>
    <x v="25"/>
    <n v="219"/>
    <x v="0"/>
    <x v="2"/>
    <n v="15"/>
    <s v="August"/>
    <x v="5"/>
    <s v="15 August 1944"/>
    <x v="0"/>
    <s v="15.08.1944 219 from Wittering Hit by Flak over Le Havre, crash landed. SoC?. at Tangmere airfield (FCL). W/C WP Green DFC ok, F/L DA Oxby DFM2bar ok, no further info Hit by flak Le Havre and bellylanded Tangmere 15.8.44 (Air Britain Serials)"/>
    <x v="1"/>
    <x v="1"/>
    <m/>
    <m/>
    <x v="1"/>
    <m/>
    <m/>
    <n v="8"/>
    <x v="35"/>
    <x v="0"/>
    <n v="1"/>
    <s v="Front-Line"/>
    <x v="76"/>
    <x v="2"/>
    <n v="1"/>
  </r>
  <r>
    <n v="1138"/>
    <s v="NS520"/>
    <x v="18"/>
    <s v="60 SAAF"/>
    <x v="1"/>
    <x v="0"/>
    <n v="15"/>
    <s v="August"/>
    <x v="5"/>
    <d v="1944-08-15T00:00:00"/>
    <x v="0"/>
    <s v="NS520 was flown by Pie Pienaar when attacked by the 262. They survived severe damage to their Mossie and flew back to base. The War Diaries for 6o sqdn are missing for the dates Aug 44 to Dec 44, so I cannot say if it flew again after that at that time.It does not appear from Jan 45 till Dec 45, so I am sure it was used as spares or left on the ground and never flew again, eventually to be written off on the date in AB. (Stefaan Brouwer, http://www.saairforce.co.za/forum/viewtopic.php?f=2&amp;t=1185)_x000a__x000a__x000a__x000a_An old retired South African Air force pilot friend of mine gave me a box full of old magazines. Among them I found a very interesting WWII article that I would like to share. It is about a South African pilot in a desperate struggle to evade the repeated attacks of a jet-powered Messer Schmitt ME262. Here it is: _x000a__x000a_In the middle of 1944 the end of WWII was not yet in sight. In the mid-summer Allied aircrews experienced “Mosquito weather”. That is to say, those fortunate enough to be in Mosquitoes had a fine old time in the sky, dodging German fighters with remarkable success. _x000a__x000a_The Mosquito was then the fastest, highest-climbing fighting plane over Europe. The Mosquito pilots were able to fly on a heading way of their target (for confusion) and turn in the last moment, because they knew anything the Germans had would take a long time to catch up with them. _x000a__x000a_All summer long the reconnaissance Mosquitoes flew unarmed and unescorted over German territory. Those were balmy days. _x000a__x000a_Then, toward the end of summer, the Allies began losing Mosquitoes over the Black Forrest in Germany. Underground information pieced together by Allied intelligence services indicated the Germans were testing a new secret weapon in the Black Forrest and the following order was issued to Allied air forces: _x000a_“Locate and destroy the enemy secret weapon on the ground before it can become operational.” _x000a__x000a_The secret weapon the Germans were testing was the now famous Messer Schmitt Me 262, the world’s first jet fighter. The Me 262 was an awesome fighting machine to which the Allies had no answer. _x000a__x000a_The latest secret weapon of the Germans had been in development since 1938 and although the plane completed satisfactory test flights by the end of 1942, it was not immediately ordered into series production. Why the Germans failed to press this formidable weapon into immediate service, remains a mystery. _x000a__x000a_The Me 262 first started operating as a fighter late in 1944 and its superiority was emphasized strikingly by the fact that only one plane was lost for every hundred sorties flown. _x000a__x000a_But in August 1944 the Allies still knew nothing about the Me 262. No Allied pilot had yet survived an attack by a Me 262 and therefore no one could tell the story. _x000a__x000a_On August 15 a young South African pilot flew a Recce Mosquito from San Severo, near Foggia in Italy, to try and locate the so-called “secret weapon”. He was Captain Pi Pienaar, DFC, AFC, then of 60 Squadron, SAAF. _x000a__x000a_That day Capt Pienaar volunteered to stand in for a pilot who had a bad cold and so became the first Allied pilot to survive an attack by a Messer Schmitt Me 262. _x000a__x000a_It was the fastest, highest dogfight of the war and at the end of it Capt Pienaar’s Mosquito was able to limp home with the first accurate report on the performance and characteristics of the German jet. _x000a__x000a_Capt Pienaar’s incredible engagement with the jet-powered Messer Schmitt is one of the great air stories of the war. Here follows his personal account of the incident: _x000a__x000a_“I wasn’t due to fly that day at all. Intelligence had called for a quick, urgent flight over the Black Forrest area. But no real gen. _x000a__x000a_Normally in the squadron you would never volunteer for another man’s flight; it was considered very unlucky. But the pilot due to fly that day had a rotten cold and the other who might have stood in for him was at the end of his tour, so we were keeping him for the milk runs, which was also squadron tradition. _x000a__x000a_The Mosquitoes of that day were just slightly pressurized- about a half a pound or so- and I knew that was not enough for the chappie with the bad cold: his ears wouldn’t have stood it. So I volunteered for the flight in old 520, my plane. _x000a__x000a_We were on a photographic mission at 30 000 feet, Liepheim airfield near Munich. Nice afternoon it was, too, warm with a little broken cloud as myself and my navigator, Archie Lockhart-Ross, headed up the Adriatic towards Prague. _x000a__x000a_We normally used to fly on a heading way off our target, then turn back, because the fighters we knew in those days used to take a long, long time to get up to us. We had already lost a few Mosquitoes in the Black Forrest area, some from the RAF and one from us, but otherwise we had no information about this secret weapon, and intelligence only had underground information to go on. _x000a__x000a_We turned off north north east of Munich and flew over an airfield named Nemigen but I wasn’t feeling happy at all: it was too quiet, no flack, no enemy fighters. We knew the enemy fighters of those days well and they were no match for the Mossie, but this new fighter was something else again; all we knew was that they were game to go at anything. _x000a__x000a_Archie was over at the bomb-sight directing things for the six-inch and 12-inch mapping cameras, but we were also carrying the big 36-inch camera, which is for detail, and with that camera in operation you have to fly dead straight and level, otherwise you blur the photographs. _x000a__x000a_At the next airfield, just a strip, in fact, and very well camouflaged, Archie shouted: ‘I can see it …. There’s a fighter taking off at a helluva speed!’ I asked Archie to keep an eye on it because I was going nice and straight and level but a few minutes later I picked up a speck in my rear-vision mirrors, directly behind the tail, but just a speck. _x000a__x000a_Up to that time nothing could get at the Mossies, but this fighter must have climbed well over 5000 feet a minute, so I didn’t dismiss this from my mind at all. _x000a__x000a_Archie said: ‘that’s the fighter!! _x000a_I took my eyes off that speck for only a few seconds, but when I glanced again there he was right on my tail, climbing into the attack a little, and it didn’t look like a normal aeroplane; that’s for sure. This wasn’t a normal fighter at all. _x000a__x000a_Tactics in the Mosquito squadron in those days were to turn left, because of the pilot’s position, then attack either in a drive or from a climb. The Germans were well aware of this, too, but had nothing that could test the Mosquito.” _x000a__x000a_That day was to be entirely different: in the air at that time was another 262, captained by Wolfgang Schenk. He was listening in to the attack on Mosquito 520, expecting the left turn and the catastrophe that would greet that maneuver from four 30mm cannon mounted in the 262’s nose. _x000a__x000a_“So instead of turning to the left I took the throttles, pitch levers and at the same time I hit the drop tank button and then turned it to starboard. Just as I did that he fired and he hit the left aileron and blew it away completely. _x000a__x000a_The 262 pilot (I once had his name on record and I know that he was later killed in a 262 on the Russian front) started his turn too so that his next burst hit the rail and the one shell, fortunately not an explosive shell, but about six inches long, skimmed the fuselage and buried itself in the main spar, which was all made of wood. _x000a__x000a_I was still in the turn to the right when this lot came off. I could see it out of the corner of my eye but I didn’t want to look too closely. Suddenly the aeroplane flicked to the left … it was losing all the lift on the left aileron, and the next moment I was in a spiral. _x000a_In a spiral normally the first thing to do is to roll it and get power off, and I had the throttles right back, but it didn’t make any difference: the boost was way up there and I could hear the engines screaming, but the plane was still going. I had full right aileron on and full right rudder and when I pushed the stick forward, it just made a little ripple … that’s all. _x000a__x000a_It was just down, down and when I heard the high blowers cut out, I knew I must have been down to 19000 feet. Then I saw the two throttles way back and the two pitch levers way up forward, so I pulled back the starboard engine pitch lever, an as I did so I could hear the revs come down and the plane just came back. _x000a__x000a_So I was flying it with the stick right over to the right, right rudder full on and the left engine screaming its head off and boiling. The right engine revs had fallen, but the boost was still way up at the top.” _x000a__x000a_All this time Archie Lockhart-Ross was pitching inert in the plastic nose of the Mosquito, held there by G and half conscious, because his oxygen tube had pulled out. Pi could see this but do nothing to aid him. Lockhart-Ross finally made it back alongside Pi when the Mosquito straightened out. His first news wasn’t heartening. _x000a__x000a_“I was still trying to get things straight when Archie shouted ‘Look out, here he comes again!’ So all I did was to let go everything and the aeroplane just flicked, to the left this time, and I saw him go past. _x000a__x000a_I could see the 262 pilot looking back at us … but every time I turned to stay inside him I had to loose a bit of height.” _x000a__x000a_Pi called for a course to Switzerland, knowing that in their present area the local populace was very likely to kill an Allied airman, especially because of the weight of bombing over the Munich area. In the next half an hour the ‘Jetbug’ as Pi had named his attacker, made ten more attacks, some not as determined as others, but at least four more from astern and two abeam. The ‘Jetbug’ never managed to score another hit with his cannon, but each time Pi had to loose altitude. _x000a__x000a_“The third really concentrated attack was made when I was down to seven or eight thousand feet, but I was already making a little progress towards Switzerland and there was some low cloud around, so I dived into it. _x000a__x000a_But I realized that each time I evaded I had to loose some altitude, so as he made the second last run in I said to Archie: ‘Well, here goes,’ and I flipped the aircraft round and headed straight for the 262. after all, if we had to go, we might just as well have taken him with us. I saw him go straight over me … could just see his belly … then I dived into low cloud again. This was somewhere near Lake Constance, where there was a big German base. _x000a__x000a_The head-on gave me a little time, because the 262 had quite a wide radius of turn, but when I got into the clouds and looked at the artificial horizon, it was lying perpendicular. Then I looked for the turn-and-bank indicator, and I couldn’t find it. Man, it’s amazing how you can loose an instrument you know is there. Eventually when I found it, it was parked way down here to the left. And my battle dress top … well you could have taken it off and wrung it dry. _x000a__x000a_The final attack came at 500 feet, but I think by then this chap was running short of fuel and I just saw him go over me and break off. It was just as well because I couldn’t fly the Mossie above 500 feet or the left engine would boil. The throttle was jammed full on and the linkages were damaged by that shell in the main spar. The right engine was still at full boost, but reduced revs, and that’s the way we made it out, just skimming the hills, then loosing altitude.” _x000a__x000a_Pi decided that if he was going to sleep that night at all, it would be in his bed back in Italy, at 60 Squadron, San Severo, and he asked Archie for a course back home. As they swept into Italy, a big airfield lay dead ahead of them, and there could be no turning. Pi and Archie recognized it instantly –Udine, strongest German air base in the north of Italy, full of fight and fighters and well avoided by Allied airmen. There would be no avoiding it this time: _x000a__x000a_“All I could say to Archie was ‘hold tight.’ I pushed the Mossie all the way to deck and just held it over the runway. I could see the Germans making for trucks to get to the flack positions, then just scrambling out and ducking in all directions. Mossie 520 must have been making a helluva noise then, with that right engine screaming and the other one way back on revs; the Germans must have wondered just what sort of an aircraft this was, but by then we were over the airfield and heading out to the safety of the Adriatic.” _x000a__x000a_That dice over the German airfield was the one and only laugh of the trip back for Pi and Archie. They were down to 150 feet at that stage, over the Adriatic and almost abeam of Ancona, where a network of airfields changed hands between Germans and Allied forces with pendulum-swing regularity. _x000a__x000a_Archie spotted four fighters coming down to have a look at them and Pi froze on his precarious controls until he recognized them as RAF Spitfires. Three of the Spits turned away, but one stayed alongside Pi, making furious signals and inviting them to land. What he was trying to tell them was that Mosquito 520 had a damaged elevator main spar and the right elevator was not operating- apart from that port wing that had shed its aileron and, inboard, was just a series of bare ribs. _x000a__x000a_Pi gave the Spit pilot the thumbs up sign and kept going to a familiar landmark just south of Leghorn that indicated the low-level run to San Severo. _x000a__x000a_On the way, and at 150 feet, he tested for stall and got an alarming result. _x000a__x000a_“Normally a Mosquito at that height would land safely at 110 knots, but this thing started going (out of control) at 168 knots, so I parked the figure of 170 knots in my mind and did a wide circuit. _x000a__x000a_The problem here was that I had no hydraulics, no landing gear and no control over the throttles, so the only thing I could do was to cut the switches, knowing full well that, having done that, I couldn’t switch on again. So it was going to be a wheels-up landing and no engines! _x000a__x000a_I made a wide, low approach over the dirt runway and I could see the whole squadron rushing down the runway to help me. I also warned Archie to free the top hatch and let it go the moment I touched the runway. _x000a__x000a_The approach was at 200 knots until I could see the runway. To come down a further 25 knots with that drag was nothing, but I nearly underestimated that, too. When I was over the trees, I cut the switches and the speed fell of in a second or two, so all I could do was to hold the nose down all the way to the runway. _x000a__x000a_There was a cloud of dust and when I next looked for Archie he was gone- he was standing alongside the plane and shouting ‘get out, man, get out!’” _x000a_Archie and Pi were able to provide Intelligence with the first detailed information of the Me 262, the aero plane that, had it been used solely as a fighter and in greater numbers, might have changed the whole character of air-war over Europe. _x000a__x000a_An additional bonus was discovered when the cameras were unloaded- they had kept operating throughout the attack over the Alps, providing valuable information on altitudes and turns, one frame disclosed a complete silhouette of the 262, the first in Allied hands. _x000a__x000a_For their exploit, Pi and Archie were awarded the British Distinguished Flying Cross. But that came later their immediate celebration was that they were going to spend that night in their own beds- just as Pi had wanted. (http://www.g503.com/forums/viewtopic.php?p=481941&amp;highlight=&amp;sid=d3b920915eb656508626975ae47c96f2) SOC 26.4.45 (Air Britain Serials)"/>
    <x v="1"/>
    <x v="34"/>
    <m/>
    <m/>
    <x v="0"/>
    <s v="unk"/>
    <m/>
    <n v="8"/>
    <x v="35"/>
    <x v="0"/>
    <n v="1"/>
    <s v="Front-Line"/>
    <x v="34"/>
    <x v="0"/>
    <n v="1"/>
  </r>
  <r>
    <n v="1621"/>
    <s v="LR261"/>
    <x v="12"/>
    <s v="613/305"/>
    <x v="0"/>
    <x v="16"/>
    <n v="15"/>
    <s v="August"/>
    <x v="5"/>
    <s v="15/16 August 1944"/>
    <x v="1"/>
    <s v="16 Aug D.H. Mosquito no. LR261 SM-G. Crashed soon after take-off some 3 miles S of Lasham. Killed were: F/O Jasinski and P/O Trzandel. (http://www.geocities.com/skrzydla1/305/305_losses.html) 15/16 August 1944 (FCWDv5) Hit tree after take-off from Lasham and crashed Golden Pot Hants. 16.8.44 DBF (Air Britain Serials) 16.08.44 305 Sqn. LR261 After take-off the aircraft crashed into ground half a mile east of Golden Pot Inn, near Alton, Hants. (Mosquito Crash Log)"/>
    <x v="2"/>
    <x v="3"/>
    <s v="Crashed on takeoff"/>
    <m/>
    <x v="2"/>
    <m/>
    <m/>
    <n v="8"/>
    <x v="35"/>
    <x v="0"/>
    <n v="1"/>
    <s v="Front-Line"/>
    <x v="60"/>
    <x v="0"/>
    <n v="2"/>
  </r>
  <r>
    <n v="800"/>
    <s v="HP874"/>
    <x v="12"/>
    <s v="301FTU/FE"/>
    <x v="3"/>
    <x v="16"/>
    <n v="16"/>
    <s v="August"/>
    <x v="5"/>
    <s v="16 August 1944"/>
    <x v="0"/>
    <s v="SOC 16.8.44 (Air Britain Serials)"/>
    <x v="4"/>
    <x v="3"/>
    <m/>
    <m/>
    <x v="2"/>
    <m/>
    <m/>
    <n v="8"/>
    <x v="35"/>
    <x v="0"/>
    <n v="1"/>
    <s v="Front-Line"/>
    <x v="91"/>
    <x v="3"/>
    <n v="2"/>
  </r>
  <r>
    <n v="6574"/>
    <s v="HR237"/>
    <x v="12"/>
    <n v="151"/>
    <x v="0"/>
    <x v="5"/>
    <n v="16"/>
    <s v="August"/>
    <x v="5"/>
    <s v="16 August 1944"/>
    <x v="0"/>
    <s v="16.08.1944 pm Day Ranger 151 from Predannack . Lost without trace (FCL). P/O FJ Parkinson DFM +, W/O AJ Clark +, both buried in Beruges (Vienne) Cem A day Ranger to south western France was undertaken by P/O Parkinson with W/O Clarke and F/Lt Strachan with F/O Mattingley. The targets were transport and military establishments. Coming up against severe medium and light antiaircraft fire over one of the targets, P/O Parkinson and W/O Clarke were shot down and failed to return. (www.151squadron.org.uk) Ranger No. 228 to Limoges, shot down by flak near Poitiers (FCWDv5) Missing from day intruder mission 16.8.44 (Air Britain Serials) Shot down by flak at Migne-Auxances (north of Poitiers) while attacking railway tunnel entrance on the Paris-Bordeaux line (http://francecrashes39-45.net/page_fiche_av.php?id=3967)"/>
    <x v="0"/>
    <x v="1"/>
    <m/>
    <m/>
    <x v="1"/>
    <m/>
    <m/>
    <n v="8"/>
    <x v="35"/>
    <x v="0"/>
    <n v="1"/>
    <s v="Front-Line"/>
    <x v="8"/>
    <x v="3"/>
    <n v="1"/>
  </r>
  <r>
    <n v="6590"/>
    <s v="KB297"/>
    <x v="13"/>
    <m/>
    <x v="2"/>
    <x v="9"/>
    <n v="16"/>
    <s v="August"/>
    <x v="5"/>
    <d v="1944-08-16T00:00:00"/>
    <x v="0"/>
    <s v="I am currently researching the history of the former RCAF/RAF(BCATP) air station Pennfield Ridge and in my records I have a Category &quot;A&quot; crash of a De Havilland Mosquito (KB297) on August 16, 1944. (J. Gaudet on mossie.org forum) RCAF (Air Britain Serials)"/>
    <x v="5"/>
    <x v="3"/>
    <m/>
    <m/>
    <x v="2"/>
    <m/>
    <m/>
    <n v="8"/>
    <x v="35"/>
    <x v="0"/>
    <n v="1"/>
    <s v="Support Unit"/>
    <x v="17"/>
    <x v="1"/>
    <n v="1"/>
  </r>
  <r>
    <n v="4029"/>
    <s v="HK410"/>
    <x v="17"/>
    <s v="301FTU/256"/>
    <x v="1"/>
    <x v="2"/>
    <n v="18"/>
    <s v="August"/>
    <x v="5"/>
    <s v="18 August 1944"/>
    <x v="0"/>
    <s v="SOC 18.8.44 (Air Britain Serials)"/>
    <x v="4"/>
    <x v="3"/>
    <m/>
    <m/>
    <x v="2"/>
    <m/>
    <m/>
    <n v="8"/>
    <x v="35"/>
    <x v="0"/>
    <n v="1"/>
    <s v="Front-Line"/>
    <x v="32"/>
    <x v="2"/>
    <n v="2"/>
  </r>
  <r>
    <n v="1436"/>
    <s v="HR251"/>
    <x v="12"/>
    <n v="613"/>
    <x v="0"/>
    <x v="16"/>
    <n v="18"/>
    <s v="August"/>
    <x v="5"/>
    <s v="18 August 1944"/>
    <x v="0"/>
    <s v="Time around 1800 on 18 August, shot down by flak during attack on SS barracks 50 miles SE of Limoges, but crew of F/L C.R.A. House and F/O S.E. Savill both evaded. (2nd TAF) US-forces found at least the fuselage of a Mosquito, coded SY-T, of No.613 Sqn together with the P-47D T9+LK at Göttingen, perhaps a canditae for the structural analysis in Finland (http://www.luftwaffe-experten.org/forums/index.php?showtopic=316&amp;st=40&amp;start=40) MH - this aircraft? Shot down by flak Egletons nr Limoges 18.8.44 (Air Britain Serials)"/>
    <x v="0"/>
    <x v="1"/>
    <m/>
    <m/>
    <x v="1"/>
    <m/>
    <m/>
    <n v="8"/>
    <x v="35"/>
    <x v="0"/>
    <n v="1"/>
    <s v="Front-Line"/>
    <x v="59"/>
    <x v="3"/>
    <n v="1"/>
  </r>
  <r>
    <n v="1974"/>
    <s v="HJ875"/>
    <x v="10"/>
    <s v="1655MTU/13OTU/1655MTU"/>
    <x v="0"/>
    <x v="7"/>
    <n v="19"/>
    <s v="August"/>
    <x v="5"/>
    <s v="19 August 1944"/>
    <x v="0"/>
    <s v="SOC 19.8.44 (Air Britain Serials)"/>
    <x v="4"/>
    <x v="3"/>
    <m/>
    <m/>
    <x v="2"/>
    <m/>
    <m/>
    <n v="8"/>
    <x v="35"/>
    <x v="0"/>
    <n v="1"/>
    <s v="Support Unit"/>
    <x v="12"/>
    <x v="2"/>
    <n v="3"/>
  </r>
  <r>
    <n v="7643"/>
    <s v="HR259"/>
    <x v="12"/>
    <n v="248"/>
    <x v="0"/>
    <x v="12"/>
    <n v="19"/>
    <s v="August"/>
    <x v="5"/>
    <s v="19 August 1944"/>
    <x v="0"/>
    <s v="Engine cut ditched off Ile de Groix 19.8.44 (Air Britain Serials)"/>
    <x v="2"/>
    <x v="3"/>
    <s v="Engine failure"/>
    <m/>
    <x v="2"/>
    <m/>
    <m/>
    <n v="8"/>
    <x v="35"/>
    <x v="0"/>
    <n v="1"/>
    <s v="Front-Line"/>
    <x v="52"/>
    <x v="3"/>
    <n v="1"/>
  </r>
  <r>
    <n v="2275"/>
    <s v="KB224"/>
    <x v="13"/>
    <s v="1655MTU"/>
    <x v="0"/>
    <x v="7"/>
    <n v="19"/>
    <s v="August"/>
    <x v="5"/>
    <s v="19 August 1944"/>
    <x v="0"/>
    <s v="Mosquito KB224 from 1655 Mosquito Training Unit. This Mosquito was one of 200 Mk XX Mosquitoes delivered between March and July 1944 by DH Canada, Downsview. Serial KB224 from 1655 Mosquito Training Unit. 'Control lost in turbulence; bunted and wing detached, Lebbitts Wood, Salop, 19.8.44.' Actually Leebotwood. (post on Key Publishing Forum - http://forum.keypublishing.co.uk/showthread.php?t=73261 site had been excavated before 20 years ago so only the deep wreckage was untouched. A Merlin and leg had already been recovered previously. There are hundreds of small parts covered in clay (same) 1655 MTU 19/08/1944 Training KB224 Mosquito XX T/o 1005 Wyton for a cross country, during which the crew were instructed to climb to 28,000 feet, the order being given at around midday. Little else is known, except it is believed the Mosquito performed a bunt before shedding one of its wings and crashing 1225 at Downs Farm, Longor, 8 miles SSW of Shrewsbury, wreckage being spread over a wide area. Investigators thought that the oxygen supply may have failed. F/Lt J MPearce 23 125871 CHELTENHAM CREMATORIUM 2451058, P/O A AYoung 20 164218 NEWBURN (LEMINGTON) CEMETERY 2810029 (http://www.156squadron.com/display_newpff_roll.asp?ID=1655%20MTU) Control lost in turbulence hunted and wing detached Lebbitts Wood Salop. 19.8.44 (Air Britain Serials) 19.08.44 1655MTU. KB224 Crashed at Lebbitts Wood, Salop, after pilot lost control during violent bump which threw him to the roof, followed by a violent turn which caused mainplane to break off, killing two. (Mosquito Crash Log)"/>
    <x v="2"/>
    <x v="2"/>
    <s v="Weather"/>
    <m/>
    <x v="2"/>
    <m/>
    <m/>
    <n v="8"/>
    <x v="35"/>
    <x v="0"/>
    <n v="1"/>
    <s v="Support Unit"/>
    <x v="12"/>
    <x v="1"/>
    <n v="1"/>
  </r>
  <r>
    <n v="2899"/>
    <s v="KB315"/>
    <x v="8"/>
    <s v="USAAF"/>
    <x v="1"/>
    <x v="0"/>
    <n v="19"/>
    <s v="August"/>
    <x v="5"/>
    <d v="1944-08-19T00:00:00"/>
    <x v="0"/>
    <s v="The most famous Downsview-built Mosquito was undoubtedly The &quot;Spook&quot;, USAAF F-8 no. 334926. According to de Havilland Canada records, &quot;Spook&quot; was originally KB 315, an early B. Mark VII model, and the third delivered to the USAAF. Its crew, pilot Major James Setchell and navigator Captain Jerome C. Alexander, successfully ferried &quot;Spook&quot; over the North Atlantic route and down to North Africa. Along with another F-8, &quot;Faintin' Floozie III&quot;, piloted by Lt. Col. Karl &quot;Pops&quot; Polifca, it was delivered to the 32nd Squadron, 5th Pursuit Group, 12th Air Force, Mediterranean Theater of Operations, at Oran, Algeria, joining Lockheed F-4 Lightnings and RAF Mosquitos in the photo reconnaissance role._x000a__x000a_The &quot;Spook&quot; was employed in photographing potential targets, troop movements, supply lines, enemy bases, etc., in Tunisia, and then later in Sicily and Italy. Setchell was awarded the DFC for flying through intense flak to complete his mission on Jan. 16 and 17, 1944. Eventually, Setchell was shot down behind enemy lines in Italy while flying an F-4 Lightning and was captured. After several months, Setchell managed to escape and walk back to friendly territory. _x000a__x000a_The F-8s normally carried extra fuel tanks in the bomb bay, and had Fairchild K-17 or K.-22 cameras mounted in the nose and rear fuselage._x000a__x000a_(http://www.museevirtuel-virtualmuseum.ca/sgc-cms/histoires_de_chez_nous-community_memories/pm_v2.php?id=story_line&amp;lg=English&amp;fl=0&amp;ex=00000430&amp;sl=3198&amp;pos=1)_x000a__x000a_The officer you are inquiring about, Lt Col James Setchell, was my father. Among other aircraft, he flew a Canadian-built F-5 called &quot;The Spook,&quot; a picture of which is shown in Fat Cat's response of 8/18/2007. That foto was taken in Aug 1943 at the DeHavilland plant near Toronto, and shows my father, then-Major Setchell with his navigator, then-Capt Jerome &quot;Alex&quot; Alexander._x000a__x000a_James F (Bill) Setchell, Jr _x000a_Centerville, Ohio USA (Near Dayton, OH)_x000a__x000a_My father flew both the F-8 and the F-5 during WW-II...and assorted other aircraft from time to time. The F-8 was called the Spook, and I have quite a few pictures of it; however, I do not have any photos of my father with any of the F-5s he flew. _x000a__x000a__x000a_The F-8 aircraft was named after me, actually, as he considered me one of the scariest-looking babies he had ever seen...I was an infant at that time and I carry a picture of my father and me from back then in my wallet to this day...y'know, actually, to be perfectly honest about it, I was a pretty ugly baby - he could well have been right!)._x000a__x000a__x000a_Regarding your question about &quot;...what became of him after he delivered the P-38 from the UK to Italy...&quot;, he actually flew the Spook from the US to England to Tunisia and eventually to Italy - not a P-38. Please see below._x000a__x000a__x000a_As recorded in my father's flight notebook and in a number of photographs I have at home, my father and his navigator, Capt Alexander, flew his F-8 &quot;Spook&quot; Mosquito, Serial # 43-34926 from the US to La Marsa, Tunisia, arriving La Marsa on 18 Oct 1943 via Goose Bay, BW1, Meeks, Preswick, St Maugen (i.e., Cornwall!!!), and Casa Blanca. On 10 Nov 1943 he flew the Spook to Algiers with FDR, Jr (who was stationed with him at La Marsa). My father and the Spook transferred to San Severo, Italy on 7 Dec 1943. By 15 Jan 1944 he was at 5th Army HQ, living in a tent with Col Karl Polifka, his friend and commanding officer. (As a side note, I know Karl Polifka, Jr...we met years ago...it was a fascinating experience for both of us). My father's last recorded mission with the Spook was 13 Mar 1944, when he returned from a night mission north of Rome with a bad engine. Some time after that, he transferred to Bari, where he flew F-5s. On 10 Sep 1944 during a high-speed, low-level photo-recce mission over German positions in Greece, his F-5 was hit by ground fire, and he had to crash-land the F-5 into the water just off the coast of Greece. He survived the crash landing, and was picked up out of the water by Greek patriots who hid him out from the Germans until Athens was liberated and he could make it home. _x000a__x000a_Quick correction. I just re-read the original copy of my father's post-mission report from when he was shot down just off the coast of Greece. It begins: &quot;Sept. 10. Sun. Departed San Severo 0930 i F-5 #123. Landed Bari 1000 and had fuel topped off....&quot; _x000a_My earlier statement about my father transferring to Bari must have been incorrect, as it looks like he remained at San Severo._x000a__x000a__x000a_I have seen references to the fact that the Spook was shot down before (as mentioned in Leendert's note above), but I expect such stories may be confused with the F-5 shoot-down, since I learned in 1998 that the Spook ended its career during a crash landing on 19 Aug 1944 while assigned to the 12th AF 29 Jul 1998 letter from the Air Force Historical Research Agency along with a copy of the flight log, not quite a month before my father's F-5 was shot down (10 Sep 1944)._x000a__x000a__x000a_After the war, both Alexander and my father remained in the USAF. My father became ill with a brain tumor in 1958 while attending the Industrial College of the Armed Forces at Ft McNair, and, as noted in shooshoobaby's note above, passed away in 1960. He and my mother are buried in Arlington National Cemetery. Alexander (&quot;Alex&quot; to us) eventually retired in Watsonville, CA (near where Col Polifka's wife Helen lived), and he passed away several years ago._x000a__x000a_(http://forum.armyairforces.com/tm.aspx?m=118182&amp;high=Mosquito) to USAAF as 43-34926 (Air Britain Serials)"/>
    <x v="2"/>
    <x v="3"/>
    <s v="Crashed on landing"/>
    <m/>
    <x v="2"/>
    <m/>
    <m/>
    <n v="8"/>
    <x v="35"/>
    <x v="0"/>
    <n v="1"/>
    <s v="Front-Line"/>
    <x v="33"/>
    <x v="1"/>
    <n v="1"/>
  </r>
  <r>
    <n v="7315"/>
    <s v="LR296"/>
    <x v="12"/>
    <s v="BOAC"/>
    <x v="0"/>
    <x v="13"/>
    <n v="19"/>
    <s v="August"/>
    <x v="5"/>
    <s v="19 August 1944"/>
    <x v="0"/>
    <s v="G-AGKP Crashed into North Sea nr Leuchars 19.8.44 (Air Britain Serials)"/>
    <x v="2"/>
    <x v="2"/>
    <s v="Crash"/>
    <m/>
    <x v="2"/>
    <m/>
    <m/>
    <n v="8"/>
    <x v="35"/>
    <x v="0"/>
    <n v="1"/>
    <s v="Support Unit"/>
    <x v="36"/>
    <x v="0"/>
    <n v="1"/>
  </r>
  <r>
    <n v="7134"/>
    <s v="MM354"/>
    <x v="18"/>
    <s v="540/544"/>
    <x v="0"/>
    <x v="0"/>
    <n v="19"/>
    <s v="August"/>
    <x v="5"/>
    <s v="19 August 1944"/>
    <x v="0"/>
    <s v="Mossie with crew F/O Vickers DFM &amp; F/S Moseley photographed railways in Paris area and was attacked by a pair of Bf 109s. Badly damaged it crashed into a wood in &quot;no mans land&quot;. Injured crew were picked up by Amerian advanced patrol. According to Sharp and Bowyer's book 'Mosquito',MM 354 came down somewhere in the area of Chateaudun. Damaged by Bf109s and crash-landed in wood in Normandy 19.8.44 DBR (Air Britain Serials)"/>
    <x v="1"/>
    <x v="0"/>
    <m/>
    <m/>
    <x v="0"/>
    <s v="unk"/>
    <m/>
    <n v="8"/>
    <x v="35"/>
    <x v="0"/>
    <n v="1"/>
    <s v="Front-Line"/>
    <x v="27"/>
    <x v="0"/>
    <n v="2"/>
  </r>
  <r>
    <n v="2958"/>
    <s v="NS625"/>
    <x v="18"/>
    <s v="USAAF"/>
    <x v="0"/>
    <x v="4"/>
    <n v="20"/>
    <s v="August"/>
    <x v="5"/>
    <s v="20 August 1944"/>
    <x v="0"/>
    <s v="MACR 7949 20 Aug 44, 25 Group On a sortie to Bremen, 1st Lt Ray L. Musgrove and 2nd Lt. Harold L. Fordham, latter given as &quot;RMC&quot; on 16 April 1945 (http://www.footnote.com/image/28665672/#28665694) Service numbers 0-680489 and 0-678712 respectively. The Pilot was Lt. Ray L. Musgrove MIA , Navigator Lt. Harold F. Fordham POW, MACR # 7949 (http://forum.armyairforces.com/tm.aspx?m=181772&amp;high=Mosquito) (Air Britain Serials)"/>
    <x v="3"/>
    <x v="4"/>
    <m/>
    <m/>
    <x v="3"/>
    <m/>
    <m/>
    <n v="8"/>
    <x v="35"/>
    <x v="0"/>
    <n v="1"/>
    <s v="Front-Line"/>
    <x v="33"/>
    <x v="0"/>
    <n v="1"/>
  </r>
  <r>
    <n v="840"/>
    <s v="NT148"/>
    <x v="12"/>
    <n v="169"/>
    <x v="0"/>
    <x v="17"/>
    <n v="20"/>
    <s v="August"/>
    <x v="5"/>
    <s v="20 August 1944"/>
    <x v="0"/>
    <s v="20.08.1944 Training 169 crashed whie recovering from dive. Leicester Square Farm, between Syderstone and Sculthorpe airfield 1500 (BCL). F/S TMV Burr +, Sgt JE Evans +, Burr lies in Cambridge Cita Cem, Evans in Crayford Cem Lost wing recovering from dive on training flight 5m E of Syderstone Norfolk 20.8.44 (Air Britain Serials) 20.08.44 169 Sqn. MT148 Pilot lost control of aircraft in cloud and spun in five miles east of Siderstone, Leicester Square Farm, Norfolk. (Mosquito Crash Log)"/>
    <x v="2"/>
    <x v="2"/>
    <s v="Lost control in cloud"/>
    <m/>
    <x v="2"/>
    <m/>
    <m/>
    <n v="8"/>
    <x v="35"/>
    <x v="0"/>
    <n v="1"/>
    <s v="Front-Line"/>
    <x v="65"/>
    <x v="0"/>
    <n v="1"/>
  </r>
  <r>
    <n v="6170"/>
    <s v="HK291"/>
    <x v="2"/>
    <n v="125"/>
    <x v="0"/>
    <x v="2"/>
    <n v="20"/>
    <s v="August"/>
    <x v="5"/>
    <s v="20/21 August 1944"/>
    <x v="1"/>
    <s v="21.08.1944 Diver patrol 125 anti V1 from Middle Wallop shot down by own AA fire. off Hastings (FCL). F/L GE Dunfee +, F/O BA Williams ok, cv at Marshalls(Cambridge), delivered as MKXVI 04.09.43-26.02.44. Navigator rescued from dinghy, no known grave for pilot. Shot down by own AA on V-1 patrol off Hastings Sussex 21.8.44 (Air Britain Serials) 21.08.44 125 Sqn. HK291 Aircraft was being homed through gun belt in distress but was shot down by 'friendly' gunfire believing that it was a flying bomb. Navigator baled out but pilot was lost with aircraft in sea south of Hastings. (Mosquito Crash Log)"/>
    <x v="0"/>
    <x v="14"/>
    <s v="Flak"/>
    <m/>
    <x v="4"/>
    <m/>
    <m/>
    <n v="8"/>
    <x v="35"/>
    <x v="0"/>
    <n v="1"/>
    <s v="Front-Line"/>
    <x v="74"/>
    <x v="2"/>
    <n v="1"/>
  </r>
  <r>
    <n v="3504"/>
    <s v="DZ433"/>
    <x v="4"/>
    <s v="109/1655MTU"/>
    <x v="0"/>
    <x v="7"/>
    <n v="21"/>
    <s v="August"/>
    <x v="5"/>
    <s v="21 August 1944"/>
    <x v="0"/>
    <s v="1655 MTU 21/08/1944 Training DZ433 Mosquito IV T/o 1717 Wyton for a cross country which ended with the Mosquito spinning out of cloud and crashing 1802 at Everton, 5 miles SSE from Finngley, Nottinghamshire. F/O R BBingham 24 52508 FINNINGLEY (HOLY TRINITY AND ST. OSWALD) CHURCHYARD EXTENSION 2702940 W/O1 MCrowe 28 655586 PAISLEY (HAWKHEAD) CEMETERY (http://www.156squadron.com/display_newpff_roll.asp?ID=1655%20MTU) Spun into ground out of cloud 5m S of Finningley 21.8.44 (Air Britain Serials) 21.08.44 1655MTU. DZ433 Pilot lost control in cloud and went into a spin five miles south of Finningley, killing two. (Mosquito Crash Log)"/>
    <x v="2"/>
    <x v="2"/>
    <s v="Lost control in cloud"/>
    <m/>
    <x v="2"/>
    <m/>
    <m/>
    <n v="8"/>
    <x v="35"/>
    <x v="0"/>
    <n v="1"/>
    <s v="Support Unit"/>
    <x v="12"/>
    <x v="0"/>
    <n v="2"/>
  </r>
  <r>
    <n v="3466"/>
    <s v="LR352"/>
    <x v="12"/>
    <n v="248"/>
    <x v="0"/>
    <x v="12"/>
    <n v="21"/>
    <s v="August"/>
    <x v="5"/>
    <s v="21 August 1944"/>
    <x v="0"/>
    <s v="21/08/1944 de Havilland Mosquito FB Mark VI LR352 of 248 Squadron overshot on a single engined landing at RAF Portreath and crashed. (http://www.rafdavidstowmoor.org/pages/crash_log/crashlog44.htm) Engine cut returning from patrol swung and u/c collapsed Portreath 21.8.44 (Air Britain Serials) 21.08.44 248 Sqn. LR352 Aircraft overshot at Portreath aerodrome on single engine landing. (Mosquito Crash Log)"/>
    <x v="2"/>
    <x v="7"/>
    <s v="Engine failure"/>
    <m/>
    <x v="2"/>
    <m/>
    <m/>
    <n v="8"/>
    <x v="35"/>
    <x v="0"/>
    <n v="1"/>
    <s v="Front-Line"/>
    <x v="52"/>
    <x v="0"/>
    <n v="1"/>
  </r>
  <r>
    <n v="2037"/>
    <s v="MM360"/>
    <x v="18"/>
    <s v="541/540"/>
    <x v="0"/>
    <x v="0"/>
    <n v="21"/>
    <s v="August"/>
    <x v="5"/>
    <s v="21 August 1944"/>
    <x v="0"/>
    <s v="BOYD, Wt Off Kenneth Leslie, NZ411381, RNZAF - Mosquito Pilot 540 Sqn, RAF - 21 Aug 1944 (Age 24); Runnymede Memorial.and F/S H.R. Read MIA. Luftwaffe claim: 21.08.44 Ofw. Müller 10./JG 300 Mosquito  TE-3 (W. Darsser Ort) at 6.000 m. 15.55 Film C. 2025/I Anerk: Nr.7 Missing from PR mission to Stettin 21.8.44 (Air Britain Serials)"/>
    <x v="0"/>
    <x v="0"/>
    <s v="10./JG 300"/>
    <s v="JG 300"/>
    <x v="0"/>
    <s v="Müller"/>
    <m/>
    <n v="8"/>
    <x v="35"/>
    <x v="0"/>
    <n v="1"/>
    <s v="Front-Line"/>
    <x v="16"/>
    <x v="0"/>
    <n v="2"/>
  </r>
  <r>
    <n v="6591"/>
    <s v="KB332"/>
    <x v="13"/>
    <s v="8 OT"/>
    <x v="2"/>
    <x v="7"/>
    <n v="22"/>
    <s v="August"/>
    <x v="5"/>
    <d v="1944-08-22T00:00:00"/>
    <x v="0"/>
    <s v="Aircraft struck ground at high rate of speed during searchlight exercise, may have caught fire or exploded in the air. May have been coded M. F/O Edward Charles John Collins AUS414906 and F/O William Thomas Slaughter AUS434658 both killed. (National Archives of Australia) RCAF Accident Harmony NS/Greenwood NS (Air Britain Serials)"/>
    <x v="2"/>
    <x v="2"/>
    <s v="Dived into ground"/>
    <m/>
    <x v="2"/>
    <m/>
    <m/>
    <n v="8"/>
    <x v="35"/>
    <x v="0"/>
    <n v="1"/>
    <s v="Support Unit"/>
    <x v="106"/>
    <x v="1"/>
    <n v="1"/>
  </r>
  <r>
    <n v="6821"/>
    <s v="NT229"/>
    <x v="12"/>
    <n v="464"/>
    <x v="0"/>
    <x v="16"/>
    <n v="22"/>
    <s v="August"/>
    <x v="5"/>
    <s v="22 August 1944"/>
    <x v="0"/>
    <s v="08.1944 raid on railway marshalling yards 464 RAAF to Dijon from no info. no info (MIAS). W/C P Panitz +, F/L R Williams +, no further info Peter Panitz and Dickie Williams. Served with 464 Sqn, under RAF control 7/44. (Brian Fillery's website) SB-G (The Gestapo Hunters) According to &quot;Mosquito Monograph&quot; by David Vincent, the Panitz/Williams target for that day was the marshelling yards at Chagny near Dijon where ammunition and supply trains had been reported. The Mosquitos attacked at zero feet and were most successful. However intense accurate flak at Le Creusot hit several aircraft including, it was presumed, the CO's about which nothing was subsequently heard. The 464 Squadron diary stated &quot;Nobody saw him break off and his fate is unknown--we sincerely hope he managed to make a landing and was able to hide away.&quot; Unfortunately both crew members were killed in action. Shot down by flak at around 1800 near Neveres, W/C G. Panitz and F/L R.S. Williams both killed. Missing (Chagny) 22.8.44 (Air Britain Serials) The 464 Squadron History &quot;The Gestapo Hunters&quot; states that Panitz' family were informed after the war by the Dept of Air and by the Parish priest of Bona that his aircraft had been hit by flak, then stuck the side of a hill at low altitude. Williams had baled out, sadly too low."/>
    <x v="0"/>
    <x v="1"/>
    <m/>
    <m/>
    <x v="1"/>
    <m/>
    <m/>
    <n v="8"/>
    <x v="35"/>
    <x v="0"/>
    <n v="1"/>
    <s v="Front-Line"/>
    <x v="46"/>
    <x v="0"/>
    <n v="1"/>
  </r>
  <r>
    <n v="3075"/>
    <s v="MM308"/>
    <x v="18"/>
    <s v="USAAF"/>
    <x v="0"/>
    <x v="4"/>
    <n v="22"/>
    <s v="August"/>
    <x v="5"/>
    <s v="22 August 1944"/>
    <x v="2"/>
    <s v="440512 MOSQUITO MM-308 ALCONBURY, UK 482 (Thomas Ensminger) SOC 22.8.44 (Air Britain Serials)"/>
    <x v="4"/>
    <x v="3"/>
    <m/>
    <m/>
    <x v="2"/>
    <m/>
    <m/>
    <n v="8"/>
    <x v="35"/>
    <x v="0"/>
    <n v="1"/>
    <s v="Front-Line"/>
    <x v="33"/>
    <x v="0"/>
    <n v="1"/>
  </r>
  <r>
    <n v="7736"/>
    <s v="MM355"/>
    <x v="18"/>
    <n v="540"/>
    <x v="0"/>
    <x v="0"/>
    <n v="23"/>
    <s v="August"/>
    <x v="5"/>
    <s v="23 August 1944"/>
    <x v="0"/>
    <s v="Came down at 1733 at Westgat near Den Helder F/L T.R. Jenkins pilot (1944 sec_tcm5-7285) Missing from PR mission to Den Helder 23.8.44 (Air Britain Serials) F/S D.C. Dawson; 540 Sqn"/>
    <x v="3"/>
    <x v="4"/>
    <m/>
    <m/>
    <x v="3"/>
    <m/>
    <s v="Do not believe this is the aircraft attacked by Mueller, given relative locations of Den Helder and Eindhoven. See KB242. Mueller's claim at 23.25-30."/>
    <n v="8"/>
    <x v="35"/>
    <x v="0"/>
    <n v="1"/>
    <s v="Front-Line"/>
    <x v="16"/>
    <x v="0"/>
    <n v="1"/>
  </r>
  <r>
    <n v="6873"/>
    <s v="PF390"/>
    <x v="20"/>
    <s v="RAE"/>
    <x v="0"/>
    <x v="1"/>
    <n v="23"/>
    <s v="August"/>
    <x v="5"/>
    <s v="23 August 1944"/>
    <x v="0"/>
    <s v="Engine cut on take-off stalled hit trees and crashed Farnborough 23.8.44 (Air Britain Serials)"/>
    <x v="2"/>
    <x v="2"/>
    <s v="Engine failure"/>
    <m/>
    <x v="2"/>
    <m/>
    <m/>
    <n v="8"/>
    <x v="35"/>
    <x v="0"/>
    <n v="1"/>
    <s v="Support Unit"/>
    <x v="61"/>
    <x v="6"/>
    <n v="1"/>
  </r>
  <r>
    <n v="82"/>
    <s v="DK321"/>
    <x v="4"/>
    <s v="109/1655MTU"/>
    <x v="0"/>
    <x v="7"/>
    <n v="23"/>
    <s v="August"/>
    <x v="5"/>
    <s v="23/24 August 1944"/>
    <x v="1"/>
    <s v="Taken to 42,000 feet on a test flight with 109 Squadron (Beam Bombers) 1655 MTU 23/08/1944 Training DK321 Mosquito IV T/o 1844 Warboys for night training. Approached on one engine but while attempting to overshoot, lost control and crash landed 2109 some 600 yards from the end of the runway. F/Lt N ELilley (http://www.156squadron.com/display_newpff_roll.asp?ID=1655%20MTU) Crashed on landing Warboys 23.8.44 (Air Britain Serials) 23.08.44 1655MTU. DK321 Aircraft swung on overshoot and undercarriage collapsed at Warboys aerodrome. Crew unhurt. (Mosquito Crash Log)"/>
    <x v="2"/>
    <x v="2"/>
    <s v="Overshot"/>
    <m/>
    <x v="2"/>
    <m/>
    <m/>
    <n v="8"/>
    <x v="35"/>
    <x v="0"/>
    <n v="1"/>
    <s v="Support Unit"/>
    <x v="12"/>
    <x v="0"/>
    <n v="2"/>
  </r>
  <r>
    <n v="1771"/>
    <s v="KB242"/>
    <x v="13"/>
    <s v="627/608"/>
    <x v="0"/>
    <x v="8"/>
    <n v="23"/>
    <s v="August"/>
    <x v="5"/>
    <s v="23/24 August 1944"/>
    <x v="1"/>
    <s v="24.08.1944 2135 608 to Köln from Downham Market attacked 4x by fighter, crash landed. at Woodbridge airfield, Suffolk 0110 (BCL). F/L SO Webb RCAF ok, P/O Campbell ok,. Friedrich-Karl Mueller made a claim for a Mosquito at 2325 on the 23rd at Eindhoven (23.08.44 Hptm. Friedrich-Karl Müller 1./NJGr. 10 Mosquito  Eindhoven: 8.000-3.000 m. 23.25-30 Film C. 2025/I Anerk: Nr.-) - Eindhoven on the way to Cologne from Norwich, Cologne was raided by Mossies on the 23rd / 24th. &quot;Serial Range KB100 - KB299. 200 Mosquito B.MkXX. Delivered by De Havilland, Toronto, Canada. Nine to the USAAF as F8. Part of a batch of 245. Airborne 2135 23Aug44 from Downham Market. attacked four times by a fighter and, subsequently, crash-landed at RAF Woodbridge, Suffolk. No crew injuries, but the Mosquito was wrecked. F/L S.O.Webb RCAF P/O Campbell 608 joined 8 Group at Downham Market wef 1Aug44. F/L Webb was destined to be KIA 10Nov44; F/O Campbell again survived but with injuries. See: KB360. &quot; (Chorley via Lost Bombers) Hit by flak and night fighter and crashlanded Woodbridge 24.8.44 (Air Britain Serials) 23.08.44 608 Sqn. KB242 Crash landed at Woodbridge after damage by German fighters. (Mosquito Crash Log)  Attacked by Mueller in a Bf 109 according to http://falkeeins.blogspot.com.au/search/label/Moskito%20hunting . Campbell also on KB360 which crashed at Friday Bridge in the November. (http://www.rafcommands.com/forum/showthread.php?15640-F-O-Campbell-RAFVR-608-Sqdn-navigator)"/>
    <x v="1"/>
    <x v="0"/>
    <s v="1./NJGr. 10"/>
    <s v="NJGr. 10"/>
    <x v="0"/>
    <m/>
    <m/>
    <n v="8"/>
    <x v="35"/>
    <x v="0"/>
    <n v="1"/>
    <s v="Front-Line"/>
    <x v="107"/>
    <x v="1"/>
    <n v="2"/>
  </r>
  <r>
    <n v="7695"/>
    <s v="PF384"/>
    <x v="20"/>
    <s v="1655MTU/692"/>
    <x v="0"/>
    <x v="8"/>
    <n v="23"/>
    <s v="August"/>
    <x v="5"/>
    <s v="23/24 August 1944"/>
    <x v="1"/>
    <s v="23.08.1944 2140 692 to Köln from Gransden Lodge outbound, crashed. Waferhill Farm near Norwich 2210 (BCL). W/O GT Collinson +, Sgt LW Youens +. Collinson rests in Stoke on Trent, Youens in Melcome Regis Cem, Weymouth &quot;Serial Range PF379 - PF415. 37 Mosquito B.Mk.XV1. Powered by Merlin 72/73 engines. Part of a batch of 195 delivered by Percival Aircraft (Luton) between 15May44 and 5Dec45. Airborne 2140 23Aug44 from Gransden Lodge. Outbound, crashed 2210 at Waferhill Farm near Norwich, cause unknown. Both airmen were taken to their home towns for burial; W/O Collinson in Stoke-on- Trent (Fenton) Cemetery; Sgt Youens in Melcombe Regis Cemetery, Weymouth, Dorset. W/O G.T.Collinson KIA Sgt L.W.Youens KIA &quot; (Chorley via Lost Bombers) Engine cut and control lost en route to Cologne Wafer Hill Farm nr Norwich 22.8.44 (Air Britain Serials) 22.08.44 692 Sqn. PF384 Pilot lost control and crashed at Wafer Hill Farm, near Norwich after failure of the port engine, the 4,000 lb bomb being carried at the time contributed to loss of control. (Mosquito Crash Log)"/>
    <x v="2"/>
    <x v="7"/>
    <s v="Engine failure"/>
    <m/>
    <x v="2"/>
    <m/>
    <m/>
    <n v="8"/>
    <x v="35"/>
    <x v="0"/>
    <n v="1"/>
    <s v="Front-Line"/>
    <x v="66"/>
    <x v="6"/>
    <n v="2"/>
  </r>
  <r>
    <n v="759"/>
    <s v="DZ309"/>
    <x v="2"/>
    <s v="8OTU/239"/>
    <x v="0"/>
    <x v="17"/>
    <n v="24"/>
    <s v="August"/>
    <x v="5"/>
    <s v="24 August 1944"/>
    <x v="0"/>
    <s v="24.08.1944 1405 Air Test 239 from West Raynham on return port engine failed, crash landed. near West Raynham airfield 1440 (BCL). F/O IG Walker ok, , Bellylanded at West Raynham 24.8.44 (Air Britain Serials)"/>
    <x v="2"/>
    <x v="2"/>
    <s v="Engine failure"/>
    <m/>
    <x v="2"/>
    <m/>
    <m/>
    <n v="8"/>
    <x v="35"/>
    <x v="0"/>
    <n v="1"/>
    <s v="Front-Line"/>
    <x v="63"/>
    <x v="0"/>
    <n v="2"/>
  </r>
  <r>
    <n v="1314"/>
    <s v="LR257"/>
    <x v="12"/>
    <s v="464/21/464/107"/>
    <x v="0"/>
    <x v="16"/>
    <n v="24"/>
    <s v="August"/>
    <x v="5"/>
    <s v="24/25 August 1944"/>
    <x v="1"/>
    <s v="ROGERS, WO L.H. - Pilot - No.107 Sqn - Mosquito LR257 - 25 August 1944 - buried in France (Hugh Halliday) 24/25 August 1944, Coded F, failed to return from an intruder to Dieppe-Rouen, lost at around 0055. W/O L.H. Rogers and F/S H.B. Pounder both killed. (2nd TAF) Missing from Intruder mission nr Rouen 25.8.44 (Air Britain Serials)"/>
    <x v="3"/>
    <x v="4"/>
    <m/>
    <m/>
    <x v="3"/>
    <m/>
    <m/>
    <n v="8"/>
    <x v="35"/>
    <x v="0"/>
    <n v="1"/>
    <s v="Front-Line"/>
    <x v="57"/>
    <x v="0"/>
    <n v="4"/>
  </r>
  <r>
    <n v="4135"/>
    <s v="NS952"/>
    <x v="12"/>
    <n v="107"/>
    <x v="0"/>
    <x v="16"/>
    <n v="25"/>
    <s v="August"/>
    <x v="5"/>
    <d v="1944-08-25T00:00:00"/>
    <x v="0"/>
    <s v="Coded S, 25 August 1944 at 18.10, shot down by flak 4 miles SW of Laon, F/L A.J. Rippon killed, F/S T.A.F. Ridout evaded. (2nd TAF) Crash à 19 Heures au lieu dit : bois de chaussier vers le hameau de Colombey. Mission Bombardement d'un train de munitions en gare de Saint Rémy, le train étant paré de Croix rouges, le Mosquito bombardera la Gare avant d'être atteint par la Flak . Le pilote Flight-Lieutnant Anthony John RIPPON (DFC) mat 42262 RAF sera tué et inhumé au cimetière d'Ouroux. Le Navigateur Sergeant Terence RIDOUT sera récupéré par le Maquis, il reviendra en Saône et Loire en 1998 . Il existe une stèle sur la place du Hameau de Colombey inaugurée en 1994. (http://www.histavia21.net/HISTAV2/SAONELOIRE.htm ) This plane was shot down by the flak over Chalon-sur-Saône (Burgundy - France) on 08.25 1944 and crashed into a wood at Ouroux-sur-Saône.n (http://www.rafcommands.com/forum/showthread.php?t=608) A plaque erected in the town indicates Rippon had been wounded, but stayed with the aircraft to allow Ridout to escape (http://www.histavia21.net/HISTAV2/Ouroux_sur_Saone_A_Rippon.jpg) Engine cut bellylanded at Ford 24.8.44 (Air Britain Serials)"/>
    <x v="0"/>
    <x v="1"/>
    <m/>
    <m/>
    <x v="1"/>
    <m/>
    <m/>
    <n v="8"/>
    <x v="35"/>
    <x v="0"/>
    <n v="1"/>
    <s v="Front-Line"/>
    <x v="57"/>
    <x v="0"/>
    <n v="1"/>
  </r>
  <r>
    <n v="2259"/>
    <s v="MM135"/>
    <x v="20"/>
    <s v="571/105/692"/>
    <x v="0"/>
    <x v="8"/>
    <n v="25"/>
    <s v="August"/>
    <x v="5"/>
    <s v="25/26 August 1944"/>
    <x v="1"/>
    <s v="26.08.1944 2155 692 to Berlin from Gransden Lodge probably altimeter misreading. Park Farm Od Warden, 6miles SE Bedford 0245 (BCL). S/L WDW Bird +, Sgt FW Hudson +, Bird rests in home town, Hudson buried in Cambridge_x000a__x000a__x000a_No.692 ‘Fellowship of the Bellows’ (B) Squadron, was part of No.8 (P.F.F.) Group’s Light Night Striking Force. On the night of the 25th/26th August, 1944, a force of 21 Mossies carried out a minor op against the ‘Big City’ (Berlin). _x000a__x000a_One of the aircraft participating from No.692 Squadron was a De Havilland Mosquito B.Mk.XVI s/n MM135 and coded P3-?. It was crewed by:_x000a__x000a_40361 Squadron Leader Walter Douglas Wilberforce Bird, R.A.F._x000a_1801746 Sergeant Francis William Hudson, R.A.F.V.R. _x000a__x000a_Although No.692 Squadron was based at R.A.F. Station Graveley, Huntingdonshire, Mosquitoes taking part aircraft departed from R.A.F. Station Gransden Lodge, Bedfordshire. Bird and Hudson took off at 21:55 hours local time enroute to their target. They crashed at O2:45 at Park Farm, Old Warden, which is situated six miles southeast of Bedford. There was some speculation as to the cause of the accident as the crash was attributed to. One possible cause cited was a misread altimeter. _x000a__x000a_Squadron Leader Bird was buried with full military honours in his hometown in the Worting (St. Thomas of Canterbury) Churchyard, Hampshire. He rests in the southeast corner._x000a__x000a_Sergeant Hudson is buried in the Cambridge City Cemetery, Cambridgeshire in Grave Number 13567 _x000a__x000a_(Chris Charland) Flew into ground Old Warden Beds. 26.8.44 on return (Air Britain Serials) 26.08.44 692 Sqn. MM135 Crashed with both engines running at Park Farm, Old Warden, Beds., five miles from aerodrome at a shallow angle, cause was probably a mis-reading of the altimeter. (Mosquito Crash Log)"/>
    <x v="2"/>
    <x v="7"/>
    <s v="Pilot error"/>
    <m/>
    <x v="2"/>
    <m/>
    <m/>
    <n v="8"/>
    <x v="35"/>
    <x v="0"/>
    <n v="1"/>
    <s v="Front-Line"/>
    <x v="66"/>
    <x v="0"/>
    <n v="3"/>
  </r>
  <r>
    <n v="7201"/>
    <s v="MM140"/>
    <x v="20"/>
    <s v="627/692"/>
    <x v="0"/>
    <x v="8"/>
    <n v="25"/>
    <s v="August"/>
    <x v="5"/>
    <s v="25/26 August 1944"/>
    <x v="1"/>
    <s v="25.08.1944 2155 692 to Berlin from Gransden Lodge problems with undercarriage, on return crash landed. at Woodbridge airfield, Suffolk 2350 (BCL). F/L CH Burke ok, Sgt ILH Ramage ok, Was V on 692 Squadron, according to a combat report in AIR50/291, for an encounter with a nightfighter on 25/26 August 1944, over Berlin. Possible latter was flown by Kurt Welter, who made a claim for a Mosquito at 00:38 over Berlin - combat report was for 00:25. Welter's claim location was &quot;55, near Nienburg&quot;, the combat report for 52'30N 13'30E. Welter's location is WNW, the Mosquito's SE of Berlin. Swung on take-off Graveley 27.8.44 DBF (Air Britain Serials)"/>
    <x v="2"/>
    <x v="7"/>
    <s v="Undercarriage failed"/>
    <m/>
    <x v="2"/>
    <m/>
    <m/>
    <n v="8"/>
    <x v="35"/>
    <x v="0"/>
    <n v="1"/>
    <s v="Front-Line"/>
    <x v="66"/>
    <x v="0"/>
    <n v="2"/>
  </r>
  <r>
    <n v="2316"/>
    <s v="HK419"/>
    <x v="17"/>
    <s v="96/FIU"/>
    <x v="0"/>
    <x v="2"/>
    <n v="26"/>
    <s v="August"/>
    <x v="5"/>
    <s v="26 August 1944"/>
    <x v="0"/>
    <s v="Hit by Lancaster ND632 while parked Ford 26.8.44 (Air Britain Serials) 26.08.44 FIU. HK419 Aircraft was struck by Lancaster N0632 which swung whilst making an emergency landing at Ford aerodrome. The Lancaster also struck and wrecked MM564. (Mosquito Crash Log)"/>
    <x v="2"/>
    <x v="2"/>
    <s v="Collision"/>
    <m/>
    <x v="2"/>
    <m/>
    <m/>
    <n v="8"/>
    <x v="35"/>
    <x v="0"/>
    <n v="1"/>
    <s v="Front-Line"/>
    <x v="51"/>
    <x v="2"/>
    <n v="2"/>
  </r>
  <r>
    <n v="1458"/>
    <s v="MM341"/>
    <x v="18"/>
    <n v="684"/>
    <x v="3"/>
    <x v="0"/>
    <n v="26"/>
    <s v="August"/>
    <x v="5"/>
    <s v="26 August 1944"/>
    <x v="0"/>
    <s v="Hit sea 13m S of Pondicherry 26.8.44 (Air Britain Serials)"/>
    <x v="2"/>
    <x v="3"/>
    <s v="Sea"/>
    <m/>
    <x v="2"/>
    <m/>
    <m/>
    <n v="8"/>
    <x v="35"/>
    <x v="0"/>
    <n v="1"/>
    <s v="Front-Line"/>
    <x v="50"/>
    <x v="0"/>
    <n v="1"/>
  </r>
  <r>
    <n v="5159"/>
    <s v="MM564"/>
    <x v="17"/>
    <s v="FIU"/>
    <x v="0"/>
    <x v="2"/>
    <n v="26"/>
    <s v="August"/>
    <x v="5"/>
    <s v="26 August 1944"/>
    <x v="0"/>
    <s v="Hit by Lancaster ND632 while parked Ford 26.8.44 DBF (Air Britain Serials)"/>
    <x v="2"/>
    <x v="2"/>
    <s v="Collision"/>
    <m/>
    <x v="2"/>
    <m/>
    <m/>
    <n v="8"/>
    <x v="35"/>
    <x v="0"/>
    <n v="1"/>
    <s v="Front-Line"/>
    <x v="51"/>
    <x v="2"/>
    <n v="1"/>
  </r>
  <r>
    <n v="1198"/>
    <s v="NS521"/>
    <x v="18"/>
    <s v="60 SAAF"/>
    <x v="1"/>
    <x v="0"/>
    <n v="26"/>
    <s v="August"/>
    <x v="5"/>
    <s v="26 August 1944"/>
    <x v="0"/>
    <s v="On August 26, 1944 village people near Munich observed a very low passing twin engined RAF aircraft with the words &quot;King George VI&quot; written on the nose.It has been probably a PR Mosquito,probably of No.680 Sqn.,based in San Severo Italy. Does anybody have information about this aircraft. Some hours later PR Mosquito NS 521 of No.60 Sqn.SAAF based at the same location, was shot down by Me 262 nearby,killing Lt. C. Mouton and Lt. D.Krynauw. (RAF Commands Forum - mebbe) Claim by Ofw. Reckers of Ekdo 262 according to Polish list 26.08.44 Ofw. Helmut Recker Epr. Kdo. 262 Mosquito  AD 4-1: 4.500 m. [S.W. Regensburg] 11.19 Film C. 2025/I Anerk: Nr.4 KU9587, downed 1120 3km S Breitenhill, 22km N Ingolstadt (http://www.footnote.com/image/28666860/mosquitoes%7CMosquito/) _x000a__x000a__x000a_The whole discussion started from the following post, related - interestingly - to the Luftwaffe: _x000a_&quot;A friend send me a newspaper page about this and I was really confused at the first moment but now I want to share this information with you . _x000a_In 1944 the germans transported smaller submarines from the Ostsee ( Baltic sea ) to the Schwarzes Meer ( Black sea ) They used the rivers Elbe and Donau for that , but from Dresden to Ingolstadt they had to use the Autobahn . This was a very heavy load at a special carrier , two heavy trucks pulling and two heavy trucks pushing . During this transports no other vehicle could use the Autobahn . _x000a_The Allied got notice about this transports and send aircrafts to bomb this transports . _x000a_At the 28.8.44 a recce Mosquito PR XIV of No 60 Squadron ( south african )from Foggia / Italy looked in the area of Zandt after this transport at 8 am at low level . _x000a_But suddenly a Me 262 appeared and shot the Mosquito down . _x000a_Mosquito : No 252 , &quot; King George VI &quot; _x000a_Pilot : Lt Christian Mouton , South Rhodesia , age 31 _x000a_Navigator: Daniel Krynauw , Cape Town , age 20 _x000a_Both were buried at the cemerty at Breitenhill . _x000a_Nothing is mentioned about the german pilot , quite an early Me 262 victory .&quot; _x000a__x000a_I mentioned that August 28 is too late for this operation, as Rumania had defected from the Axis camp five days earlier. And I don't think any U-Boot could be rescued in this fashion due to the hectic action taking place shortly after the unexpected defection. (http://www.worldwar2.ro/forum/index.php?showtopic=1261)_x000a__x000a_Friends found pieces from an RR-Engine, many relicts made from wood south of Donauwörth/Bavaria. The only information that was given by eyewitness, the plane (they mean if was an Spitfire) was burned and exploded by impact. (http://forum.12oclockhigh.net/showthread.php?t=11065) Missing from PR mission to Munich 26.8.44 (Air Britain Serials)"/>
    <x v="0"/>
    <x v="34"/>
    <s v="Epr. Kdo. 262"/>
    <s v="Epr. Kdo. 262"/>
    <x v="0"/>
    <s v="Reckers"/>
    <m/>
    <n v="8"/>
    <x v="35"/>
    <x v="0"/>
    <n v="1"/>
    <s v="Front-Line"/>
    <x v="34"/>
    <x v="0"/>
    <n v="1"/>
  </r>
  <r>
    <n v="1028"/>
    <s v="DZ405"/>
    <x v="4"/>
    <s v="521/192"/>
    <x v="0"/>
    <x v="15"/>
    <n v="26"/>
    <s v="August"/>
    <x v="5"/>
    <s v="26/27 August 1944"/>
    <x v="1"/>
    <s v="27.08.1944 2222 operation in Stendal area 192 BS from Foulsham .26/27 August Lost without trace (BCL). W/O PFC Pearn +, F/S AJ Foster +, both rest in Rheinberg War Cem Missing from SD flight to Stendal 27.8.44 (Air Britain Serials) _x000a__x000a_MH - May have come down at Uetz, 25km S of Stendal http://www.google.com.au/url?q=http://www.xn--fhr-fischerhaus-uetz-bzb.de/geschichte_uetz.1.html&amp;sa=U&amp;ei=JJHyUKufG62XiAeP0IH4Bg&amp;ved=0CB4QFjAEODI&amp;sig2=9v1G3_6b5bXUbAUFOfGqgA&amp;usg=AFQjCNG8LIWAocvYTHA3u3egWxn8luWMNA says a Mosquito was shot down close to Uetz in August 1943, however as Uetz is near Potsdam, and no Mosquito loss for August 1943 matches, MH feels the year is almost certainly 1944. Website cites Enno Stephan, Die Treue und die Redlichkeit, Gerhard Stalling Verlag, 1968, S. 135/149 as source, and says a battery of I. Batterie der Flak-Scheinwerferabteilung 808 was stationed 900m from Uetz in March 1943, on the Feldweg nach Falkenrede (MH - Forest way to Falkenrede?)"/>
    <x v="3"/>
    <x v="4"/>
    <m/>
    <m/>
    <x v="3"/>
    <m/>
    <m/>
    <n v="8"/>
    <x v="35"/>
    <x v="0"/>
    <n v="1"/>
    <s v="Front-Line"/>
    <x v="43"/>
    <x v="0"/>
    <n v="2"/>
  </r>
  <r>
    <n v="1492"/>
    <s v="MM408"/>
    <x v="12"/>
    <n v="613"/>
    <x v="0"/>
    <x v="16"/>
    <n v="26"/>
    <s v="August"/>
    <x v="5"/>
    <s v="26/27 August 1944"/>
    <x v="1"/>
    <s v="Coded F, 26/27 August, 1944, around 0100, ftr from an Intruder to Rouen - F/O B.K. Wiley and P/O A.J. Pritchard both killed. (2nd TAF) WILEY, F/L B.K. - Pilot - No.613 Sqn - Mosquito (I seem to have missed the serial number) - 27 August 1944 - name on Runnymede Memorial (Hugh Halliday) Missing (Rouen) 27.8.44 (Air Britain Serials)"/>
    <x v="3"/>
    <x v="4"/>
    <m/>
    <m/>
    <x v="3"/>
    <m/>
    <m/>
    <n v="8"/>
    <x v="35"/>
    <x v="0"/>
    <n v="1"/>
    <s v="Front-Line"/>
    <x v="59"/>
    <x v="0"/>
    <n v="1"/>
  </r>
  <r>
    <n v="3676"/>
    <s v="NS841"/>
    <x v="12"/>
    <n v="305"/>
    <x v="0"/>
    <x v="16"/>
    <n v="26"/>
    <s v="August"/>
    <x v="5"/>
    <s v="26/27 August 1944"/>
    <x v="1"/>
    <s v="OPERATION No. 338. FIFTEEN Aircraft made a night attack on roads in FRANCE and all obtained good results, FOURTEEN aircraft bombed up and took off again to attack the same target, but V crashed during taking off wrecking the aircraft, the crew being uninjured. The remaining aircraft made good attacks except E whose bombs failed to release over the target. F/L Atkins took off again for a third sortie and attacked enemy positions. (http://orb.polishaf.pl/305sqn/1944-6/1944-08-no-305-squadron-f540) Hit watch office on night take-off Lasham 27.8.44 (Air Britain Serials) 27.08.44 305 Sqn. NS841 Pilot mistook lights, failed to take off on flarepath and collided with the Watch Office at Lasham aerodrome. Crew unhurt. (Mosquito Crash Log)"/>
    <x v="2"/>
    <x v="7"/>
    <s v="Hit obstacle"/>
    <m/>
    <x v="2"/>
    <m/>
    <m/>
    <n v="8"/>
    <x v="35"/>
    <x v="0"/>
    <n v="1"/>
    <s v="Front-Line"/>
    <x v="60"/>
    <x v="0"/>
    <n v="1"/>
  </r>
  <r>
    <n v="7519"/>
    <s v="PZ161"/>
    <x v="12"/>
    <n v="515"/>
    <x v="0"/>
    <x v="5"/>
    <n v="26"/>
    <s v="August"/>
    <x v="5"/>
    <s v="26/27 August 1944"/>
    <x v="1"/>
    <s v="28.08.1944 0020 515 Bomber Support from Little Snoring . Lost without trace (BCL). W/O E Smith +, Sgt JE Harling +, no further info_x000a__x000a_PD file from Holland describes locating the graves of the airmen. Britse Mosquito-vliegers herbegraven LEUSDEN - Op de begraafplaats Rusthof in Leusden hebben twee anonieme graven na 59 jaar anonimiteit eindelijk een identiteit gekregen. Het gaat om de laatste rustplaatsen van vlieger warrant officer Ernest Smith en navigator sergeant John Edward Harling. De bemanning van de van RAF Little Snoring in het graafschap Norfolk afkomstige Mosquito FB.VI PZ-161, sneuvelde in de nacht van 27 op 28 augustus 1944, toen hun jachtbommenwerper tijdens een laagvliegmissie op weg was naar de vliegbases Soesterberg en Deelen. Ter hoogte van Soest kwam een einde aan hun tocht, toen het toestel brandend neerstortte. Tot voor kort was het niet mogelijk vast te stellen welke naam bij de stoffelijke overschotten hoorde, vandaar dat de beide personen als ‘onbekend’ begraven lagen op de begraafplaats, vak 13, rij 12, grafnummer 196 en 197. Tegenwoordig kan met behulp van DNA-onderzoek echter onomstotelijk vastgesteld worden van wie de resten zijn. Met behulp van deze techniek werden Smith en Harling geïdentificeerd. Op 9 april kwam daarom een afvaardiging van de families van beide vliegers en de Royal Air Force naar Nederland, om samen met delegaties van de Britse ambassade en een aantal Britse exchange-officieren van het AOCS Nieuw Milligen, na een kerkdienst in Amersfoort de herbegrafenis bij te wonen. Er zijn nu nog zes anonieme graven op deze begraafplaats over. Foto: Ellen Kurvers. Hoog bezoek voor ISAF-detachement ._x000a__x000a_The aircraft took of at 00.20 on the 27th of August 1944 from Little Snoring. Their mission was a night patrol above Soesterberg to prevent the enemy of switching on their runway lightning so German night fighter operations would not be possible that night. The aircraft crashed at 01.15 at De Eng in Soest. Kees Damen, living in Soest in 1944 saw the burning remains of the aircraft at the place of the crash. The airmen were buried as unknown on 29th August 1944.Due to research of Kees Damen and Kees Blankenstijn, who got in touch with the 515 squadron association, it became possible to identify the two unknown airmen as Warrant officer E. Smith and Sgt John Harling. An official ceremony for the identified airmen was held on the 9th of April 2003. http://home.hetnet.nl/~olgaenron/515%20squadron.htm Touched ground 6km east Amersfoort at 0156 (http://www.footnote.com/image/37105520/mosquitoes%7CMosquito/) German report says Mosquito came down at 0156 at Soest, 6km from Amersfoort Missing from patrol to Soesterborg 27.8.44 (Air Britain Serials)"/>
    <x v="0"/>
    <x v="8"/>
    <m/>
    <m/>
    <x v="4"/>
    <m/>
    <m/>
    <n v="8"/>
    <x v="35"/>
    <x v="0"/>
    <n v="1"/>
    <s v="Front-Line"/>
    <x v="83"/>
    <x v="0"/>
    <n v="1"/>
  </r>
  <r>
    <n v="5229"/>
    <s v="HK522"/>
    <x v="17"/>
    <s v="307/29"/>
    <x v="0"/>
    <x v="2"/>
    <n v="27"/>
    <s v="August"/>
    <x v="5"/>
    <s v="27 August 1944"/>
    <x v="0"/>
    <s v="Damaged on operations 27.8.44 (Air Britain Serials)"/>
    <x v="2"/>
    <x v="7"/>
    <s v="Not Stated"/>
    <m/>
    <x v="2"/>
    <m/>
    <m/>
    <n v="8"/>
    <x v="35"/>
    <x v="0"/>
    <n v="1"/>
    <s v="Front-Line"/>
    <x v="31"/>
    <x v="2"/>
    <n v="2"/>
  </r>
  <r>
    <n v="3613"/>
    <s v="MM623"/>
    <x v="17"/>
    <n v="264"/>
    <x v="0"/>
    <x v="2"/>
    <n v="27"/>
    <s v="August"/>
    <x v="5"/>
    <s v="27 August 1944"/>
    <x v="0"/>
    <s v="Swung on take-off and u/c collapsed Camilly 27.8.44 (Air Britain Serials)"/>
    <x v="2"/>
    <x v="3"/>
    <s v="Swung on takeoff"/>
    <m/>
    <x v="2"/>
    <m/>
    <m/>
    <n v="8"/>
    <x v="35"/>
    <x v="0"/>
    <n v="1"/>
    <s v="Front-Line"/>
    <x v="10"/>
    <x v="2"/>
    <n v="1"/>
  </r>
  <r>
    <n v="7710"/>
    <s v="MM138"/>
    <x v="20"/>
    <s v="627/692"/>
    <x v="0"/>
    <x v="8"/>
    <n v="27"/>
    <s v="August"/>
    <x v="5"/>
    <s v="27/28 August 1944"/>
    <x v="1"/>
    <s v="27.08.1944 2312 692 to Mannheim from Gransden Lodge swung out of control , crashed and caught fire. near Gransden Lodge airfield (BCL). F/L TH Galloway DFM ok, Sgt J Morrell ok, 27/28 August &quot;Serial Range MM112 - MM156. 45 Mosquito B.MkXV1. Powered by Merlin 72/73 engines. Part of a batch of 152 delivered by De Havilland (Hatfield) between 24Nov43 and 4Dec44. MM170 was not delivered. MM138 was one of two 692 Sqdn Mosquitoes lost on this operation. See: MK965. Airborne 2312 27Aug44 from Gransden Lodge but swung out of control, crashed and caught fire. Thecrew scrambled clear without injury. F/L Galloway had gained his DFM while flying Hampdens with 106 Sqdn, promulgated 18Jul41. F/L T.H.Galloway DFM Sgt J.Morrell &quot; (Lost Bombers) Swung on take-off for Mannheim and u/c leg collapsed Graveley 27.8.44 (Air Britain Serials)"/>
    <x v="2"/>
    <x v="7"/>
    <s v="Swung on takeoff"/>
    <m/>
    <x v="2"/>
    <m/>
    <m/>
    <n v="8"/>
    <x v="35"/>
    <x v="0"/>
    <n v="1"/>
    <s v="Front-Line"/>
    <x v="66"/>
    <x v="0"/>
    <n v="2"/>
  </r>
  <r>
    <n v="7523"/>
    <s v="NS944"/>
    <x v="12"/>
    <n v="515"/>
    <x v="0"/>
    <x v="5"/>
    <n v="27"/>
    <s v="August"/>
    <x v="5"/>
    <s v="27/28 August 1944"/>
    <x v="1"/>
    <s v="28.08.1944 2210 Night Ranger Sortie 515 Bomber Support from Little Snoring exiting Holland 0027 experienced engine problems, regained control but baled out before reaching East Anglian coast. Lost without trace (BCL). F/L MW Huggins ok, F/S J Cooper ok, ASR Walrus picked up Cooper F/Lt HM Huggins - ASR 27/28 August 1944 (FCWDv5) &quot;Serial Range NS926 - NS965. 41 Mosquito FB.MkV1. Powered by Merlin 25 engines. Part of a batch of 250 (except NT220, NT224 and NT225 as FB.XV111s) ordered 17Mar43 delivered by De Havilland (Hatfield) 25Jan44 and 19May44. NS944 was one of two 515 Sqdn Mosquitoes lost on this operation. See: PZ161. Airborne 2210 28Aug44 from Little Snoring on a night Ranger sortie. Experienced engine trouble while exiting Holland. At 0027 on orders from F/L Huggins, F/S Cooper baled out. As he left the Mosquito, so the pilot regained partial control, but eventually he also was obliged to bale out before reaching the East Anglia coast. F/L Huggins was soon rescued and some 36 hours later to everyones' relief an ASR Walrus brought home his Navigator, who required Hospital tretment for exposure. F/L M.W.Huggins F/S J.Cooper &quot; (Chorley via Lost Bombers) Engine caught fire returning from night intruder mission abandoned over Zuider Zee 28.8.44 (Air Britain Serials) 28.08.44 515 Sqn. NS944 Crashed into sea after engine fire spread to wing. Crew baled out. (Mosquito Crash Log)"/>
    <x v="0"/>
    <x v="12"/>
    <s v="Engine fire"/>
    <m/>
    <x v="4"/>
    <m/>
    <m/>
    <n v="8"/>
    <x v="35"/>
    <x v="0"/>
    <n v="1"/>
    <s v="Front-Line"/>
    <x v="83"/>
    <x v="0"/>
    <n v="1"/>
  </r>
  <r>
    <n v="469"/>
    <s v="DZ654"/>
    <x v="2"/>
    <s v="157/239"/>
    <x v="0"/>
    <x v="17"/>
    <n v="28"/>
    <s v="August"/>
    <x v="5"/>
    <s v="28 August 1944"/>
    <x v="1"/>
    <s v="28.08.1944 Training 239 Haystack exercise from West Raynham FTR. Lost without trace (BCL). F/S AG Johnston +, W/O RW Cheetham +, due time for return 2330 As far as I know it was a “ haystack'exercise” On Mosquito DZ654 239Sqn HB-? F/Sgt Johnston Arthur Gordon (MIA) 1554598, W/O Cheetham Ronald William (KIA) 1473152 (Flupke on RAF Commands Forum). Vanished without trace on a haystack exercise, likely went into the North Sea. Described in &quot;The Long Road To The Sky - Night Fighter Over Germany&quot; by Graham White, who was friends with Johnston. Missing on exercise 28.8.44 (Air Britain Serials) 28.08.44 239 Sqn. DZ654 Aircraft reported missing on a 'Haystack Exercise'. (Mosquito Crash Log)"/>
    <x v="2"/>
    <x v="2"/>
    <s v="Vanished without trace"/>
    <m/>
    <x v="2"/>
    <m/>
    <m/>
    <n v="8"/>
    <x v="35"/>
    <x v="0"/>
    <n v="1"/>
    <s v="Front-Line"/>
    <x v="63"/>
    <x v="0"/>
    <n v="2"/>
  </r>
  <r>
    <n v="6249"/>
    <s v="KB212"/>
    <x v="13"/>
    <n v="608"/>
    <x v="0"/>
    <x v="8"/>
    <n v="28"/>
    <s v="August"/>
    <x v="5"/>
    <s v="27/28 August 1944"/>
    <x v="1"/>
    <s v="28.08.1944 2302 608 to Mannheim from Downham Market . Lost without trace (BCL). F/O MW Coles DFC RCAF pow, F/L CE Darby DFM RCAF +, Darby buried in Rheinberg War Cem DARBY, F/L C.E. - Navigator - No.608 Sqn - Mosquito KB212 - 27 August 1944 - buried in Germany (Hugh Halliday) May have been 6T-F, which apparently crashed near Worms (http://home.t-online.de/home/edwin.hess/Berichte.htm) Missing (Mannheim) 28.8.44 (Air Britain Serials) _x000a__x000a_Circumstances of Death: Mosquito KB212 left base at 2302 for an attack on Mannheim and was shot down by flak near Worms, 27 August 1944. Crew were J16833 F/L Millard Wright Coles, DFC and J15601 F/L Charles Edmund Darby, DFM. Coles (who became a POW) reported on a questionnaire dated 15 May 1945 that he had been told by a Luftwaffe interrogator at Frankfurt that Darby was dead. The following appeared as Coles’ statement:_x000a__x000a_I gave the order to bale out as aircraft received second burst of flak. Rendered unconscious when I believe stick must have been forced back against temple. Regain consciousness at low altitude in spin. As far as I can ascertain bottom escape hatch was not open (normal escape hatch)._x000a_(http://airforce.ca/awards.php?keyword=&amp;page=173&amp;type=rcaf)"/>
    <x v="0"/>
    <x v="1"/>
    <m/>
    <m/>
    <x v="1"/>
    <m/>
    <m/>
    <n v="8"/>
    <x v="35"/>
    <x v="0"/>
    <n v="1"/>
    <s v="Front-Line"/>
    <x v="107"/>
    <x v="1"/>
    <n v="1"/>
  </r>
  <r>
    <n v="2514"/>
    <s v="ML965"/>
    <x v="20"/>
    <s v="109/692"/>
    <x v="0"/>
    <x v="8"/>
    <n v="28"/>
    <s v="August"/>
    <x v="5"/>
    <s v="28/29 August 1944"/>
    <x v="1"/>
    <s v="28.08.1944 2310 692 to Mannheim from Gransden Lodge . Lost without trace (BCL). F/O SGA Warner +, F/O WK McGregor RCAF pow, Warner buried in Rheinberg War Cem Shot down by flak over Mannheim 28.8.44 (Air Britain Serials)"/>
    <x v="0"/>
    <x v="1"/>
    <m/>
    <m/>
    <x v="1"/>
    <m/>
    <m/>
    <n v="8"/>
    <x v="35"/>
    <x v="0"/>
    <n v="1"/>
    <s v="Front-Line"/>
    <x v="66"/>
    <x v="0"/>
    <n v="2"/>
  </r>
  <r>
    <n v="7578"/>
    <s v="MM528"/>
    <x v="17"/>
    <n v="604"/>
    <x v="0"/>
    <x v="2"/>
    <n v="28"/>
    <s v="August"/>
    <x v="5"/>
    <s v="28/29 August 1944"/>
    <x v="1"/>
    <s v="29.08.1944 Night Patrol 604 to north Paris from A-8 Picauvile engaged Ju 88 but hit by object. Pilot was thrown clear but navigator killed. Lost without trace (FCL). F/L PVG Sandeman ok, F/O WHRA Coates +, Coates buried in Villeneuve St Georges Old Communal Cem 28/29 August 1944, coded H, crashed near Corbeil (2nd TAF) Missing 1.9.44 (Air Britain Serials)"/>
    <x v="0"/>
    <x v="22"/>
    <m/>
    <m/>
    <x v="4"/>
    <m/>
    <m/>
    <n v="8"/>
    <x v="35"/>
    <x v="0"/>
    <n v="1"/>
    <s v="Front-Line"/>
    <x v="77"/>
    <x v="2"/>
    <n v="1"/>
  </r>
  <r>
    <n v="4935"/>
    <s v="HJ792"/>
    <x v="6"/>
    <s v="418/BOAC"/>
    <x v="0"/>
    <x v="13"/>
    <n v="29"/>
    <s v="August"/>
    <x v="5"/>
    <s v="29 August 1944"/>
    <x v="0"/>
    <s v="Taken on strength at 418 Sqn. from De Havilland, 26 August 1943; to No.43 Group, 18 July 1943. Capt. John Henry White and Radio Officer John C. Gaffney - lost in bad weather close to the Scottish coast (Norman Malayney - see http://www.mossie.org/forum/read.php?f=1&amp;i=2269&amp;t=2269 ) G-AGKR Missing between Gothenburg and Leuchars 29.8.44 (Air Britain Serials)"/>
    <x v="2"/>
    <x v="2"/>
    <s v="Weather"/>
    <m/>
    <x v="2"/>
    <m/>
    <m/>
    <n v="8"/>
    <x v="35"/>
    <x v="0"/>
    <n v="1"/>
    <s v="Support Unit"/>
    <x v="36"/>
    <x v="0"/>
    <n v="2"/>
  </r>
  <r>
    <n v="3547"/>
    <s v="LR263"/>
    <x v="12"/>
    <s v="418/60OTU"/>
    <x v="0"/>
    <x v="7"/>
    <n v="30"/>
    <s v="August"/>
    <x v="5"/>
    <s v="30 August 1944"/>
    <x v="0"/>
    <s v="Received at 418 Sqn. from No.27 Movements Unit, 18 November 1943; assigned to No.60 OTU, 7 May 1944. Letter &quot;P&quot; on list dated 18 November 1943 but letter appears not to have been assigned to this aircraft as of mid-February 1944 (see MM421 for more on letter &quot;P&quot; assignment). Caught fire during flare dropping and crashed Burton Marsh Cheshire 30.8.44 (Air Britain Serials) 30.08.44 60 OTU. LR263 Crashed at Burton Marsh, Wirral, Cheshire, whilst on bombing range under flares dropped by another aircraft. Two killed. (Mosquito Crash Log)"/>
    <x v="2"/>
    <x v="2"/>
    <s v="Flare ignited in plane"/>
    <m/>
    <x v="2"/>
    <m/>
    <m/>
    <n v="8"/>
    <x v="35"/>
    <x v="0"/>
    <n v="1"/>
    <s v="Support Unit"/>
    <x v="29"/>
    <x v="0"/>
    <n v="2"/>
  </r>
  <r>
    <n v="22"/>
    <s v="KB207"/>
    <x v="13"/>
    <s v="139/1655MTU"/>
    <x v="0"/>
    <x v="7"/>
    <n v="30"/>
    <s v="August"/>
    <x v="5"/>
    <s v="30 August 1944"/>
    <x v="1"/>
    <s v="1655 MTU 30/08/1944 Training KB207 Mosquito XX T/o 2211 Warboys for a night navigation sortie. Encountered severe turbulence and disintegrated at 2315 near Lindean, 4 miles SSE of Galashiels. F/Lt IAlcuin-Jones 22 122956 LLANGOLLEN (ST. JOHN) CHURCHYARD EXTENSION 2716471 F/Lt D A WClarke 30 129448 CROYDON (MITCHAM ROAD) CEMETERY 2434252 (http://www.156squadron.com/display_newpff_roll.asp?ID=1655%20MTU) Broke up after control lost in turbulence nr Linden Galashiels Selkirk 30.8.44 (Air Britain Serials) 30.08.44 1655MTU. KB207 Pilot lost control in turbulent cloud conditions and crashed at Lindean, Galashiels, Scotland, possibly after being struck by lightning. (Mosquito Crash Log)"/>
    <x v="2"/>
    <x v="2"/>
    <s v="Weather"/>
    <m/>
    <x v="2"/>
    <m/>
    <m/>
    <n v="8"/>
    <x v="35"/>
    <x v="0"/>
    <n v="1"/>
    <s v="Support Unit"/>
    <x v="12"/>
    <x v="1"/>
    <n v="2"/>
  </r>
  <r>
    <n v="6128"/>
    <s v="LR382"/>
    <x v="12"/>
    <n v="21"/>
    <x v="0"/>
    <x v="16"/>
    <n v="30"/>
    <s v="August"/>
    <x v="5"/>
    <s v="30/31 August 1944"/>
    <x v="1"/>
    <s v="Coded N, ftr from Intruder around 0300 31 August / 1 September 1944, W/O H.C.B. Merry and F/S V.J.E. Pink both killed (2nd TAF) Missing from night Intruder mission 31.8.44 (Air Britain Serials) KTB 1. Sicherungs Division . 0150 In Quadrat 8762 Abschuß eines feindlichen Flugzeuges durch die Boote der Position Windhuk ( VP 2007 , VP 2011, VP 2004 und M3234 ). Keine eigenen Schäden und Verluste. Mosquito Mk.VI (LR382) van No.21 squadron – afkomstig van Thorney Island Sussex – keerde niet terug van een night intruder mission. Het is naar alle waarschijnlijkheid deze machine geweest, die door de Flak van de schepen van de Positie Windhuk om 01.50 uur werd neergeschoten. (Stichting Wing to Victory Website)"/>
    <x v="0"/>
    <x v="1"/>
    <m/>
    <m/>
    <x v="1"/>
    <m/>
    <m/>
    <n v="8"/>
    <x v="35"/>
    <x v="0"/>
    <n v="1"/>
    <s v="Front-Line"/>
    <x v="48"/>
    <x v="0"/>
    <n v="1"/>
  </r>
  <r>
    <n v="6673"/>
    <s v="HP931"/>
    <x v="12"/>
    <n v="487"/>
    <x v="0"/>
    <x v="16"/>
    <n v="31"/>
    <s v="August"/>
    <x v="5"/>
    <s v="31 August 1944"/>
    <x v="0"/>
    <s v="Coded O, hit by flak attacking an SS headquarters at Vincy, near Metz. F/O E.C. Heaton and W/O K.G. Mason both evaded. (2nd TAF) The two-hour flight from England was made at low level through cloud and drizzle, but fortunately at the last moment the cloud lifted and, as the Mosquitos pulled up over a hill and prepared for their bombing run, the target stood out clearly. Direct hits wiped out almost the whole of one large building and left others in ruins. On this raid the Mosquito flown by Flying Officer Heaton1was hit by anti-aircraft fire just after leaving the target and compelled to force-land. However, both Heaton and his navigator, Warrant Officer Mason,2succeeded in evading capture and, with help from the Maquis, reached the Allied lines eight days later. (http://www.nzetc.org/tm/scholarly/tei-WH2-2RAF-c10.html) Missing from attack on SS headquarters nr Metz 31.8.44 (Air Britain Serials)"/>
    <x v="0"/>
    <x v="1"/>
    <m/>
    <m/>
    <x v="1"/>
    <m/>
    <m/>
    <n v="8"/>
    <x v="35"/>
    <x v="0"/>
    <n v="1"/>
    <s v="Front-Line"/>
    <x v="47"/>
    <x v="3"/>
    <n v="1"/>
  </r>
  <r>
    <n v="2061"/>
    <s v="MM362"/>
    <x v="18"/>
    <s v="60 SAAF"/>
    <x v="1"/>
    <x v="0"/>
    <n v="31"/>
    <s v="August"/>
    <x v="5"/>
    <s v="31 August 1944"/>
    <x v="0"/>
    <s v="SOC 31.8.44 (Air Britain Serials)"/>
    <x v="4"/>
    <x v="3"/>
    <m/>
    <m/>
    <x v="2"/>
    <m/>
    <m/>
    <n v="8"/>
    <x v="35"/>
    <x v="0"/>
    <n v="1"/>
    <s v="Front-Line"/>
    <x v="34"/>
    <x v="0"/>
    <n v="1"/>
  </r>
  <r>
    <n v="7341"/>
    <s v="MM618"/>
    <x v="17"/>
    <s v="1FU/ME"/>
    <x v="1"/>
    <x v="2"/>
    <n v="31"/>
    <s v="August"/>
    <x v="5"/>
    <s v="31 August 1944"/>
    <x v="0"/>
    <s v="SOC 31.8.44 (Air Britain Serials)"/>
    <x v="4"/>
    <x v="3"/>
    <m/>
    <m/>
    <x v="2"/>
    <m/>
    <m/>
    <n v="8"/>
    <x v="35"/>
    <x v="0"/>
    <n v="1"/>
    <s v="Front-Line"/>
    <x v="108"/>
    <x v="2"/>
    <n v="2"/>
  </r>
  <r>
    <n v="5099"/>
    <s v="HR154"/>
    <x v="12"/>
    <n v="21"/>
    <x v="0"/>
    <x v="16"/>
    <n v="31"/>
    <s v="August"/>
    <x v="5"/>
    <s v="31 August 1944"/>
    <x v="1"/>
    <s v="Hit by flak on night intruder mission 31.8.44 SOC as DBR (Air Britain Serials)"/>
    <x v="1"/>
    <x v="1"/>
    <m/>
    <m/>
    <x v="1"/>
    <m/>
    <m/>
    <n v="8"/>
    <x v="35"/>
    <x v="0"/>
    <n v="1"/>
    <s v="Front-Line"/>
    <x v="48"/>
    <x v="3"/>
    <n v="1"/>
  </r>
  <r>
    <n v="3839"/>
    <s v="ML932"/>
    <x v="20"/>
    <n v="109"/>
    <x v="0"/>
    <x v="8"/>
    <n v="31"/>
    <s v="August"/>
    <x v="5"/>
    <s v="31 August / 1 September 1944"/>
    <x v="1"/>
    <s v="01.09.1944 2125 109 to Köln from Little Staughton . Lost without trace (BCL). F/L JW Shaw evd, F/O J Broadley evd, rogue a/c tests, stated in Mosquito/ Sharp. Köln raid with 6 other crews There is an &quot;handwritten note&quot; claim for a Mosquito on 30 August 1944 in Tony Woods' lists as follows: 30.08.44 Fw. Siegfried Seffler 7./JG 4 Mosquito  - - Film C. 2025/I Anerk: Nr.* * This entry is a written note. _x000a__x000a_ From the Esc/Ev report for Broadley........._x000a_We took off from Little Staughton at 22.00hrs on 31st August 44. We were hit by flak over Cologne and lost one engine, we were also hit in the petrol tank. I baled out at 23.30hrs, i landed about five miles East of Dinant and walked South-West to the vicinity of Gendron where i sheltered in a haystack. A man came and took me to a cave._x000a_For the next ten days i spent part of my time in the cave, and part of my time with the Cure in the village. When the Germans had left the vicinity, i contacted the Americans who gave me permission to go to Paris with one of their petrol lorries._x000a_Left Le Bourget 15/9/44 arrived Hendon 15/9/44. (Alan W on RAF Commands Forum)_x000a__x000a_&quot;Serial Range ML925 - ML942. 18 Mosquito B.MkXV1. Powered by Merlin 72/73 engines. Part of a batch of 152 delivered by De Havilland (Hatfield) between 24Nov43 and 4Dec44. MM170 was not delivered. ML932 was one of two 109 Sqdn Mosquitoes lost on this night on two separate operations. See: ML985. Airborne 2125 31Aug44 from Little Staughton, one of six Mosquitoes detailed for this operation. Cause of loss and crash-site not established. F/L J.W.Shaw Evfd F/O J.Broadley Evd &quot; (Chorley via Lost Bombers) Missing (Cologne) 1.9.44 (Air Britain Serials)"/>
    <x v="0"/>
    <x v="1"/>
    <m/>
    <m/>
    <x v="1"/>
    <m/>
    <m/>
    <n v="8"/>
    <x v="35"/>
    <x v="0"/>
    <n v="1"/>
    <s v="Front-Line"/>
    <x v="18"/>
    <x v="0"/>
    <n v="1"/>
  </r>
  <r>
    <n v="525"/>
    <s v="ML985"/>
    <x v="20"/>
    <s v="105/109"/>
    <x v="0"/>
    <x v="8"/>
    <n v="31"/>
    <s v="August"/>
    <x v="5"/>
    <s v="31 August / 1 September 1944"/>
    <x v="1"/>
    <s v="01.09.1944 2210 109 to Leverkusen from Little Staughton . Lost without trace (BCL). F/L GH A´Court DFC evd, F/L FCE Waterman DFC evd, raid with 6 aircraft There is an &quot;handwritten note&quot; claim for a Mosquito on 30 August 1944 in Tony Woods' lists as follows: 30.08.44 Fw. Siegfried Seffler 7./JG 4 Mosquito  - - Film C. 2025/I Anerk: Nr.* * This entry is a written note. (MH note August has 31 days, unlikely to be this Mosquito?) After their crashes on Aug.31 the Medical Officer at RAF Little Staughton reported on Nov.2/44 F/Lt A'Court G &amp; F/Lt Watermann were hit by heavy flak on an op to Karlsruhe in ML 980, Waterman was hit in the right hand and hospitalised. ML 985's last two operations were both to Leverkusen, one on Aug.28 where the crew (my father was navigator) reported moderate accurate heavy flak (light &amp; heavy flak refers to type of flak rather than severity). It was lost on Aug.31 and F/L A'Court and F/L Watermann were the crew. Takeoff time was 21:10, the 5 other crews sent to Leverkusen landed shortly after midnight on Sept.1. Defenses were described as accurate moderate flak. The ORB states &quot;the crew baled out behind Allied lines in Cherborg peninsula&quot;. I look for further information on ML 932. (Dave Wallace on RAF Commands Forum) Serial Range ML956 - ML999. 44 Mosquito FB.MkXV1. Powered by Merlin 72/73 engines. Part of a batch of 152 delivered by De Havilland (Hatfield) between 24Nov43 an 4Dec44. ML985 was initially issued to No.105 Sqdn. ML985 was one of two 109 Sqdn Mosquitoes lost on this operation. See: ML932. Airborne 2110 31Aug44 from Little Staughton one of six Mosquitoes detailed for this operation. Cause of loss and crash-site not established. F/L G.H.A_Court DFC Evd F/L F.C.E.Waterman DFC RCAF Evd \(Chorley via Lost Bombers) Missing (Leverkusen) 1.9.44 (Air Britain Serials)"/>
    <x v="0"/>
    <x v="1"/>
    <m/>
    <m/>
    <x v="1"/>
    <m/>
    <m/>
    <n v="8"/>
    <x v="35"/>
    <x v="0"/>
    <n v="1"/>
    <s v="Front-Line"/>
    <x v="18"/>
    <x v="0"/>
    <n v="2"/>
  </r>
  <r>
    <n v="5835"/>
    <s v="NS878"/>
    <x v="12"/>
    <n v="605"/>
    <x v="0"/>
    <x v="5"/>
    <n v="31"/>
    <s v="August"/>
    <x v="5"/>
    <s v="31 August / 1 September 1943"/>
    <x v="1"/>
    <s v="01.09.1944 Intruder 605 Sqn to to Gilze- Rijen airfield from Manston hit by Flak and crashed after navigator baled out. near river Maas (FCL). F/O RO Bridgen +, W/O T Harris pow, Bridgen buried at Heesbeen Churchyard. On the night of 1 September 1944, F/O Brigden and W/O Harris carried out a night intruder operation over southern Netherlands. They were shot down by German anti aircraft fire. W/O Harris managed to escape from the plane an parachuted to safety. F/O Bridgen died when the plane crashed near the town of Heesbeen, just south of the river Maas. Crew had previously completed a tour in the Mediterranean with 23 Squadron (http://www.basher82.nl/Data/eethen/brigden.htm) Time 0015 (1944 sec_tcm5-7285.pdf) Missing from intruder to Gilze-Rijen 1.9.43 (Air Britain Serials)"/>
    <x v="0"/>
    <x v="1"/>
    <m/>
    <m/>
    <x v="1"/>
    <m/>
    <m/>
    <n v="8"/>
    <x v="35"/>
    <x v="0"/>
    <n v="1"/>
    <s v="Front-Line"/>
    <x v="22"/>
    <x v="0"/>
    <n v="1"/>
  </r>
  <r>
    <n v="6137"/>
    <s v="NS965"/>
    <x v="12"/>
    <n v="21"/>
    <x v="0"/>
    <x v="16"/>
    <n v="31"/>
    <s v="August"/>
    <x v="5"/>
    <s v="31 August / 1 September 1944"/>
    <x v="1"/>
    <s v="31 August / 1 September 1944 around 0300, ftr from an Intruder, F/L D.A. Taylor and F/L S.C. Johnson both evaded. FCWDv5 gives date as 30/31 August. According to the Newsletter of the Mosquito Aircrew Association, The Mossie Number 24, this aircraft was pulling away after attacking a train when it was hit by light flak. The starboard engine was set ablaze and the pilot ordered the navigator to bale out. He then jettisoned the cockpit cover and climbed out on to the fuselage. He was hanging on when another shell burst flipped the aircraft over and he let go. Missing from night intruder 1.9.44 (Air Britain Serials)"/>
    <x v="0"/>
    <x v="1"/>
    <m/>
    <m/>
    <x v="1"/>
    <m/>
    <m/>
    <n v="8"/>
    <x v="35"/>
    <x v="0"/>
    <n v="1"/>
    <s v="Front-Line"/>
    <x v="48"/>
    <x v="0"/>
    <n v="1"/>
  </r>
  <r>
    <n v="6503"/>
    <s v="MM672"/>
    <x v="22"/>
    <n v="157"/>
    <x v="0"/>
    <x v="2"/>
    <n v="1"/>
    <s v="September"/>
    <x v="5"/>
    <s v="1 September 1944"/>
    <x v="0"/>
    <s v="01.09.1944 Training 157 collided in air with 157 Sqn Mosquito MM676 on radar interception training. at Haydon, 5miles NNE Swannigton airfield, Norfolk (BCL). F/O CN Woodcock +, F/O LG Butt +, MM676 landed slightly damaged, Woodcock buried in Oxford Headington Cem, Butt lies in Hampshire home town 157 sqn Mosquito XIX MM672 RS-? t/o ? Training Woodcock C N F/O +, Butt L G F/O +, Collided with another Mosquito MM676 and plunged to earth at Heydon, 5m north of base. Collided with MM676 during AI practice and crashed Hayden Norfolk 1.9.44 (Air Britain Serials) 01.09.44 ?. MM672 Aircraft collided in air with Mosquito MM676 at night and crashed at Lime Kiln Farm, Hayden, Norfolk. (Mosquito Crash Log)"/>
    <x v="2"/>
    <x v="2"/>
    <s v="Collision"/>
    <m/>
    <x v="2"/>
    <m/>
    <m/>
    <n v="9"/>
    <x v="33"/>
    <x v="0"/>
    <n v="1"/>
    <s v="Front-Line"/>
    <x v="3"/>
    <x v="2"/>
    <n v="1"/>
  </r>
  <r>
    <n v="4146"/>
    <s v="MM471"/>
    <x v="17"/>
    <s v="301FTU/108/256"/>
    <x v="1"/>
    <x v="2"/>
    <n v="1"/>
    <s v="September"/>
    <x v="5"/>
    <s v="1 September 1944"/>
    <x v="1"/>
    <s v="Overshot landing from intruder mission on one engine and u/c collapsed AIghero 1.9.44 DBR (Air Britain Serials)"/>
    <x v="2"/>
    <x v="7"/>
    <s v="Crashed on landing"/>
    <m/>
    <x v="2"/>
    <m/>
    <m/>
    <n v="9"/>
    <x v="33"/>
    <x v="0"/>
    <n v="1"/>
    <s v="Front-Line"/>
    <x v="32"/>
    <x v="2"/>
    <n v="3"/>
  </r>
  <r>
    <n v="4688"/>
    <s v="NS912"/>
    <x v="12"/>
    <n v="107"/>
    <x v="0"/>
    <x v="16"/>
    <n v="1"/>
    <s v="September"/>
    <x v="5"/>
    <s v="1/2 September 1944"/>
    <x v="1"/>
    <s v="Bei Mertert/Lux. müßten im Wald noch Teile einer Mosquitio FB liegen. Die Besagtzung ist in Mertert auf dem Friedhof beigesetzt, Abschuß durch Eisenbahnflak erfolgte im August 44 beim Tagesangriff auf einen deutschen Militärzug in Wasserbillig. (Luftwaffe Bullet Board?) From cwgc site - F/L Hall, David Domett (pilot), F/O Dwyer, Brian Robert (nav), 107 Sqn, lost 02/09/44. Aircraft coded C, lost around 0050 on 1/2 September 1944, crew as above. (2nd TAF) Missing from attack on railways in NW Germany 2.9.44 (Air Britain Serials)"/>
    <x v="0"/>
    <x v="1"/>
    <m/>
    <m/>
    <x v="1"/>
    <m/>
    <m/>
    <n v="9"/>
    <x v="33"/>
    <x v="0"/>
    <n v="1"/>
    <s v="Front-Line"/>
    <x v="57"/>
    <x v="0"/>
    <n v="1"/>
  </r>
  <r>
    <n v="7127"/>
    <s v="MM233"/>
    <x v="14"/>
    <n v="544"/>
    <x v="0"/>
    <x v="0"/>
    <n v="2"/>
    <s v="September"/>
    <x v="5"/>
    <s v="2 September 1944"/>
    <x v="0"/>
    <s v="RAF Benson at 07:05 hrs F/O H Woods, F/Sgt P Bullimore. Missing on operation to Dresden and failed to arrive at San Severo as briefed. Both men rest in the Berlin 1939-1945 War Cemetery, Brandenberg, Germany. (Ross McNeill) 02.09.44 Ofw. von Stade 10./JG 300 Mosquito  15 Ost S/JF at 8.100 m. [Weddin] 09.06 Film C. 2027/II Anerk: Nr.3 (Tony Woods) Missing (Dresden) 2.9.44 (Air Britain Serials)"/>
    <x v="0"/>
    <x v="0"/>
    <s v="10./JG 300"/>
    <s v="JG 300"/>
    <x v="0"/>
    <s v="von Stade"/>
    <m/>
    <n v="9"/>
    <x v="33"/>
    <x v="0"/>
    <n v="1"/>
    <s v="Front-Line"/>
    <x v="27"/>
    <x v="0"/>
    <n v="1"/>
  </r>
  <r>
    <n v="2537"/>
    <s v="NS532"/>
    <x v="18"/>
    <s v="60 SAAF"/>
    <x v="1"/>
    <x v="0"/>
    <n v="2"/>
    <s v="September"/>
    <x v="5"/>
    <s v="2 September 1944"/>
    <x v="0"/>
    <s v="Engine cut on PR mission flew into ground on approach 2m SW of Gioia 2.9.44 (Air Britain Serials) Lt. S.C.R. Saunders and Lt. I.H. Impey both killed (ORB)_x000a__x000a_Name: IMPEY _x000a_Initials: I H _x000a_Nationality: South African _x000a_Rank: Lieutenant _x000a_Regiment/Service: South African Air Force _x000a_Unit Text: 60 Sqdn. _x000a_Age: 20 _x000a_Date of Death: 02/09/1944 _x000a_Service No: 543034V _x000a_Additional information: Son of Robert L. and Adele Impey, of Claremont, Cape Town, South Africa. _x000a_Casualty Type: Commonwealth War Dead _x000a_Grave/Memorial Reference: VII. D. 27. _x000a_Cemetery: BARI WAR CEMETERY _x000a__x000a__x000a_Name: SAUNDERS _x000a_Initials: S C R _x000a_Nationality: South African _x000a_Rank: Lieutenant _x000a_Regiment/Service: South African Air Force _x000a_Unit Text: 60 Sqdn. _x000a_Date of Death: 02/09/1944 _x000a_Service No: 103552V _x000a_Casualty Type: Commonwealth War Dead _x000a_Grave/Memorial Reference: VII. D. 25. _x000a_Cemetery: BARI WAR CEMETERY _x000a__x000a__x000a_(CWGC)"/>
    <x v="2"/>
    <x v="7"/>
    <s v="Engine failure"/>
    <m/>
    <x v="2"/>
    <m/>
    <m/>
    <n v="9"/>
    <x v="33"/>
    <x v="0"/>
    <n v="1"/>
    <s v="Front-Line"/>
    <x v="34"/>
    <x v="0"/>
    <n v="1"/>
  </r>
  <r>
    <n v="3629"/>
    <s v="A52-4"/>
    <x v="26"/>
    <s v="1PRU"/>
    <x v="7"/>
    <x v="0"/>
    <n v="4"/>
    <s v="September"/>
    <x v="5"/>
    <d v="1944-09-04T00:00:00"/>
    <x v="0"/>
    <s v="Built as F.B.40. Delivered during May 1944. Final disposition: ditched near Manokwari, September 1944. (Beaufort, Beaufighter and Mosquito in Australian Service, Stewart Wilson, 1990) Ran out of fuel after encountering bad weather (became lost, flew reciprocal bearings) on return from photographing the central Philippines for the U.S. Fifth Air Force. (ORB) Ditched west of Manokwari in enemy action 15.06.44 (Air Britain Serials)"/>
    <x v="2"/>
    <x v="7"/>
    <s v="Ran out of fuel"/>
    <m/>
    <x v="2"/>
    <m/>
    <m/>
    <n v="9"/>
    <x v="33"/>
    <x v="0"/>
    <n v="1"/>
    <s v="Front-Line"/>
    <x v="0"/>
    <x v="5"/>
    <n v="1"/>
  </r>
  <r>
    <n v="7544"/>
    <s v="MM420"/>
    <x v="12"/>
    <n v="515"/>
    <x v="0"/>
    <x v="5"/>
    <n v="4"/>
    <s v="September"/>
    <x v="5"/>
    <s v="4 September 1944"/>
    <x v="0"/>
    <s v="04.09.1944 1320 Ranger Patrol 515 BS from Little Snoring crashed. 200m SW Lindenberg, 16km S Demmin 1600 (BCL). F/O DWO Wood +, F/O KJ Bruton pow, Wood has no known grave Came down at Dollard (1944 sec_tcm5-7285.pdf) Damaged by flak and crashed Malchin 4.9.44 (Air Britain Serials)"/>
    <x v="0"/>
    <x v="11"/>
    <m/>
    <m/>
    <x v="4"/>
    <m/>
    <m/>
    <n v="9"/>
    <x v="33"/>
    <x v="0"/>
    <n v="1"/>
    <s v="Front-Line"/>
    <x v="83"/>
    <x v="0"/>
    <n v="1"/>
  </r>
  <r>
    <n v="7568"/>
    <s v="PZ163"/>
    <x v="12"/>
    <n v="515"/>
    <x v="0"/>
    <x v="5"/>
    <n v="4"/>
    <s v="September"/>
    <x v="5"/>
    <s v="4 September 1944"/>
    <x v="0"/>
    <s v="04.09.1944 1150 Ranger Patrol 515 BS from Little Snoring ditched in Emden Bay. Lost without trace 1325 (BCL). P/O H Louden pow, Sgt J Tennant pow, crew slightly injured, admitted to hospital Crashed in sea nr Emden on patrol 4.9.44 (Air Britain Serials)"/>
    <x v="0"/>
    <x v="11"/>
    <m/>
    <m/>
    <x v="4"/>
    <m/>
    <m/>
    <n v="9"/>
    <x v="33"/>
    <x v="0"/>
    <n v="1"/>
    <s v="Front-Line"/>
    <x v="83"/>
    <x v="0"/>
    <n v="1"/>
  </r>
  <r>
    <n v="1026"/>
    <s v="DZ317"/>
    <x v="4"/>
    <s v="109/1655MTU"/>
    <x v="0"/>
    <x v="7"/>
    <n v="5"/>
    <s v="September"/>
    <x v="5"/>
    <s v="5 September 1944"/>
    <x v="0"/>
    <s v="Crashed on landing Warboys 5.9.44 (Air Britain Serials)"/>
    <x v="2"/>
    <x v="2"/>
    <s v="Crashed on landing"/>
    <m/>
    <x v="2"/>
    <m/>
    <m/>
    <n v="9"/>
    <x v="33"/>
    <x v="0"/>
    <n v="1"/>
    <s v="Support Unit"/>
    <x v="12"/>
    <x v="0"/>
    <n v="2"/>
  </r>
  <r>
    <n v="2360"/>
    <s v="LR570"/>
    <x v="10"/>
    <s v="1655MTU"/>
    <x v="0"/>
    <x v="7"/>
    <n v="5"/>
    <s v="September"/>
    <x v="5"/>
    <s v="5 September 1944"/>
    <x v="0"/>
    <s v="1655 MTU 5/09/1944 Training LR570 Mosquito III T/o 1354 Warboys to practice overshooting. Following one such attempt, the Mosquito swung to port and lost both speed and height. To avoid flying into trees, the crew force landed at 1429, coming down near the stations WAAF's site. F/Lt E W FWall S/L R CAlabaster DSO DFC + (http://www.156squadron.com/display_newpff_roll.asp?ID=1655%20MTU) Swung on overshoot lost height and crashlanded Warboys 5.9.44 (Air Britain Serials)"/>
    <x v="2"/>
    <x v="2"/>
    <s v="Crashed on landing"/>
    <m/>
    <x v="2"/>
    <m/>
    <m/>
    <n v="9"/>
    <x v="33"/>
    <x v="0"/>
    <n v="1"/>
    <s v="Support Unit"/>
    <x v="12"/>
    <x v="2"/>
    <n v="1"/>
  </r>
  <r>
    <n v="2955"/>
    <s v="MM300"/>
    <x v="18"/>
    <s v="400/540"/>
    <x v="0"/>
    <x v="0"/>
    <n v="6"/>
    <s v="September"/>
    <x v="5"/>
    <s v="6 September 1944"/>
    <x v="0"/>
    <s v="MH - Did Göbel actually claim a Spitfire? Supplementary note to Tony Woods file indicates so. However, MH cannot find any missing PR Spitfire which fits. Closest match is previous day, USAAF recce Spitfire came down in the suburbs of Stuttgart. 06.09.44 Ofw. H. Göbel Epr. Kdo 262 Mosquito  NQ-64 at 9.200 m. [Waldbröl] 14.20 Film C. 2027/II Anerk: Nr. - am 06.09.1944 gegen 14.20 Uhr hat Ofw. Hubert Göbel, Erpr. Kdo. 262, eine Mosquito über Waldbröl abgeschossen (NQ-64, 9200 m) (Luftwaffe Bullet Board) FLEMING, JAMES GRANT, Squadron Leader 40380 06/09/1944 Unknown RAF UK 18. B. 11. RHEINBERG WAR CEMETERY, CLARK, HAROLD, Flying Officer 141851 06/09/1944 27 RAFVR UK 18. B. 12. RHEINBERG WAR CEMETERY who shot down the Mosquito with the Pilot J.G.Fleming and Navigator Harold Clark on 6th september 1944 near the village Oberschlettenbach? (Pfalz area, germany). This is more than 400km away from Waldbroel, and the wife and son of H.Clark visited the crashsite in Oberschlettenbach two years ago. Friendly fire? Missing on PR mission to Munich 6.9.44 (Air Britain Serials)"/>
    <x v="0"/>
    <x v="34"/>
    <s v="Epr. Kdo. 262"/>
    <s v="Epr. Kdo. 262"/>
    <x v="0"/>
    <s v="Göbel"/>
    <m/>
    <n v="9"/>
    <x v="33"/>
    <x v="0"/>
    <n v="1"/>
    <s v="Front-Line"/>
    <x v="16"/>
    <x v="0"/>
    <n v="2"/>
  </r>
  <r>
    <n v="3165"/>
    <s v="PZ230"/>
    <x v="12"/>
    <n v="169"/>
    <x v="0"/>
    <x v="17"/>
    <n v="6"/>
    <s v="September"/>
    <x v="5"/>
    <s v="6/7 September 1944"/>
    <x v="1"/>
    <s v="06.09.1944 2102 169 BS from Great Massingham exploded in air, crashed. near Accum, 7km WNW Wilhelmshaven 2230 (BCL). W/C NBR Bromley OBE DFC +, F/L PV Truscott DFC +, both have adjoining graves in Sage War Cem 6/7 September (Lost Bombers) Missing on bomber support mission 7.9.44 (Air Britain Serials)"/>
    <x v="0"/>
    <x v="8"/>
    <m/>
    <m/>
    <x v="4"/>
    <m/>
    <m/>
    <n v="9"/>
    <x v="33"/>
    <x v="0"/>
    <n v="1"/>
    <s v="Front-Line"/>
    <x v="65"/>
    <x v="0"/>
    <n v="1"/>
  </r>
  <r>
    <n v="2329"/>
    <s v="KB264"/>
    <x v="13"/>
    <s v="1655MTU/139/608"/>
    <x v="0"/>
    <x v="8"/>
    <n v="8"/>
    <s v="September"/>
    <x v="5"/>
    <s v="8 September 1944"/>
    <x v="0"/>
    <s v="08.09.1944 2345 608 to Karlsruhe from Downham Market crash landed due to engine failure. at Bradwell Bay, Essex 0420 (BCL). F/L Jacobs ok, F/O Hobbs ok, Engine cut on return from Karlsruhe crashlanded at Bradwell Bay 8.9.44 (Air Britain Serials)"/>
    <x v="2"/>
    <x v="7"/>
    <s v="Engine failure"/>
    <m/>
    <x v="2"/>
    <m/>
    <m/>
    <n v="9"/>
    <x v="33"/>
    <x v="0"/>
    <n v="1"/>
    <s v="Front-Line"/>
    <x v="107"/>
    <x v="1"/>
    <n v="3"/>
  </r>
  <r>
    <n v="3703"/>
    <s v="NS538"/>
    <x v="18"/>
    <s v="USAAF"/>
    <x v="0"/>
    <x v="4"/>
    <n v="8"/>
    <s v="September"/>
    <x v="5"/>
    <s v="8 September 1944"/>
    <x v="0"/>
    <s v="654BSR 25BGR, 8th Air Force, based at Newmarket/ 3mi SE. Pilot Whitmer, Russell C. Killed due to Explosion. Category 5 damage, 08 September 1944. (http://www.aviationarchaeology.com) H2X Prototype for USAAF in UK 440908 WHITMER, RUSSELL C MOSQUITO NS-538 NEWMARKET 3 MI SE 25 (Thomas Ensminger) (Air Britain Serials)"/>
    <x v="2"/>
    <x v="3"/>
    <s v="Exploded"/>
    <m/>
    <x v="2"/>
    <m/>
    <m/>
    <n v="9"/>
    <x v="33"/>
    <x v="0"/>
    <n v="1"/>
    <s v="Front-Line"/>
    <x v="33"/>
    <x v="0"/>
    <n v="1"/>
  </r>
  <r>
    <n v="7122"/>
    <s v="HX811"/>
    <x v="12"/>
    <n v="418"/>
    <x v="0"/>
    <x v="5"/>
    <n v="8"/>
    <s v="September"/>
    <x v="5"/>
    <s v="8/9 September 1944"/>
    <x v="1"/>
    <s v="09.09.1944 Intruder 418 to Vechta and Diepholz from Hunsdon . Lost without trace (FCL). F/O WR Zeller +, P/O HR Tribbeck +, both buried in Limmen churchyard Taken on strength from De Havilland, 18 July 1943. Missing from operations, 8/9 September 1944. F/O W.R. Zeller killed. TH-K, letter on lists dated 31 August and 2 September 1943.Small parts recovered from Limmen in 1990 and 1991. Came down at 2340 (1944 sec_tcm5-7285.pdf) Missing from night Intruder to Vechta 8.9.44 (Air Britain Serials)"/>
    <x v="3"/>
    <x v="4"/>
    <m/>
    <m/>
    <x v="3"/>
    <m/>
    <m/>
    <n v="9"/>
    <x v="33"/>
    <x v="0"/>
    <n v="1"/>
    <s v="Front-Line"/>
    <x v="30"/>
    <x v="0"/>
    <n v="1"/>
  </r>
  <r>
    <n v="1460"/>
    <s v="LR333"/>
    <x v="12"/>
    <s v="21/487"/>
    <x v="0"/>
    <x v="16"/>
    <n v="9"/>
    <s v="September"/>
    <x v="5"/>
    <s v="9 September 1944"/>
    <x v="0"/>
    <s v="EG-R flown by W/C Smith &amp; F/L Barnes on Amiens raid (The Gestapo Hunters). Engine cut overshot landing swung to avoid tractor and u/c collapsed Thorney Island 9.9.44 (Air Britain Serials) 09.09.44 487 Sqn. LR333 Landing after engine failure at Thorney Island aerodrome, overshot and suffered undercarriage collapse. Crew unhurt. (Mosquito Crash Log)"/>
    <x v="2"/>
    <x v="3"/>
    <s v="Engine failure"/>
    <m/>
    <x v="2"/>
    <m/>
    <m/>
    <n v="9"/>
    <x v="33"/>
    <x v="0"/>
    <n v="1"/>
    <s v="Front-Line"/>
    <x v="47"/>
    <x v="0"/>
    <n v="2"/>
  </r>
  <r>
    <n v="2796"/>
    <s v="MM709"/>
    <x v="25"/>
    <n v="406"/>
    <x v="0"/>
    <x v="2"/>
    <n v="9"/>
    <s v="September"/>
    <x v="5"/>
    <s v="9 September 1944"/>
    <x v="0"/>
    <s v="Swung on landing and tipped up attempting overshoot Winkleigh 9.9.44 (Air Britain Serials) 09.09.44 406 Sqn. MM709 Aircraft spun on overshoot to Winkleigh aerodrome. Crew unhurt. (Mosquito Crash Log)"/>
    <x v="2"/>
    <x v="3"/>
    <s v="Swung on landing"/>
    <m/>
    <x v="2"/>
    <m/>
    <m/>
    <n v="9"/>
    <x v="33"/>
    <x v="0"/>
    <n v="1"/>
    <s v="Front-Line"/>
    <x v="94"/>
    <x v="2"/>
    <n v="1"/>
  </r>
  <r>
    <n v="4190"/>
    <s v="NS565"/>
    <x v="18"/>
    <s v="34 Wg SU"/>
    <x v="0"/>
    <x v="1"/>
    <n v="9"/>
    <s v="September"/>
    <x v="5"/>
    <s v="9 September 1944"/>
    <x v="0"/>
    <s v="Both engines cut on take-off flew into ground 1 1/2m NW of Northolt 9.9.44 (Air Britain Serials) 09.09.44 34 Wing. NS565 Crashed shortly after take-off half a mile west of Northolt aerodrome, Middlesex after both engines cut. (Mosquito Crash Log) Pilot may have been Squadron Leader Ronald Edward Sidney Smith DFC 87037 died on 09/09/44 age 28. (http://www.rafcommands.com/forum/showthread.php?10025-Squadron-Leader-Ronald-Edward-Sidney-Smith-DFC-87037-died-on-09-09-44) Squadron Leader Ronald Edward Sidney Smith DFC 87037 died on 09/09/44 age 28 and is buried in Down Hatherley (St Mary and Corpus Christi) Churchyard  *Thirty Four Wing - An Unofficial Account. On 23rd July (1944), authority was given for the formation of a Wing Support Unit which was to supply replacement aircraft and crews. It formed at Northolt on August 1st, (1944), under the command of 37159 W/C Rowland Branston COX RAF (RAFO), and, during the rest of the war, it was based in England where it trained crews, modified aircraft and carried out some very valuable work in the development of the technique of Night Photography.See: http://www.34wing.co.uk/34wing.htm (http://www.rafcommands.com/forum/showthread.php?10025-Squadron-Leader-Ronald-Edward-Sidney-Smith-DFC-87037-died-on-09-09-44)"/>
    <x v="2"/>
    <x v="2"/>
    <s v="Engine failure"/>
    <m/>
    <x v="2"/>
    <m/>
    <m/>
    <n v="9"/>
    <x v="33"/>
    <x v="0"/>
    <n v="1"/>
    <s v="Support Unit"/>
    <x v="109"/>
    <x v="0"/>
    <n v="1"/>
  </r>
  <r>
    <n v="2356"/>
    <s v="HJ675"/>
    <x v="6"/>
    <s v="301FTU/Malta/23/308MU"/>
    <x v="3"/>
    <x v="6"/>
    <n v="10"/>
    <s v="September"/>
    <x v="5"/>
    <s v="10 September 1944"/>
    <x v="0"/>
    <s v="Was YP-V on 23 Squadron according to a photo. Control lost recovering from dive Bamrauli 10.9.44 (Original Accident Card) (Air Britain Serials)"/>
    <x v="2"/>
    <x v="2"/>
    <s v="Dived into ground"/>
    <m/>
    <x v="2"/>
    <m/>
    <m/>
    <n v="9"/>
    <x v="33"/>
    <x v="0"/>
    <n v="1"/>
    <s v="Support Unit"/>
    <x v="99"/>
    <x v="0"/>
    <n v="4"/>
  </r>
  <r>
    <n v="537"/>
    <s v="HJ816"/>
    <x v="6"/>
    <s v="151/456/60OTU"/>
    <x v="0"/>
    <x v="7"/>
    <n v="10"/>
    <s v="September"/>
    <x v="5"/>
    <s v="10 September 1944"/>
    <x v="0"/>
    <s v="Broke up recovering from dive Banks ranges Southport Lancs. 10.9.44 (Air Britain Serials) 10.09.44 60 OTU. HJ816 Aircraft hit ground at Banks Ranges, Southport, Lancs., while pilot was attempting to pull up after a high speed dive. Starboard wing folded up prior to impact. (Mosquito Crash Log)"/>
    <x v="2"/>
    <x v="2"/>
    <s v="Broke up"/>
    <m/>
    <x v="2"/>
    <m/>
    <m/>
    <n v="9"/>
    <x v="33"/>
    <x v="0"/>
    <n v="1"/>
    <s v="Support Unit"/>
    <x v="29"/>
    <x v="0"/>
    <n v="3"/>
  </r>
  <r>
    <n v="7135"/>
    <s v="MM246"/>
    <x v="14"/>
    <n v="544"/>
    <x v="0"/>
    <x v="0"/>
    <n v="10"/>
    <s v="September"/>
    <x v="5"/>
    <s v="10 September 1944"/>
    <x v="0"/>
    <s v="Lost power on take-off ground-looped to avoid overshoot and u/c collapsed Benson 10.9.44 (Air Britain Serials) 10.09.44 544 Sqn. MM246 On take-off from Benson port engine revs dropped so pilot throttled back and ground looped to prevent overshoot. Aircraft burnt out. (Mosquito Crash Log)"/>
    <x v="2"/>
    <x v="3"/>
    <s v="Engine failure"/>
    <m/>
    <x v="2"/>
    <m/>
    <m/>
    <n v="9"/>
    <x v="33"/>
    <x v="0"/>
    <n v="1"/>
    <s v="Front-Line"/>
    <x v="27"/>
    <x v="0"/>
    <n v="1"/>
  </r>
  <r>
    <n v="4927"/>
    <s v="NT228"/>
    <x v="12"/>
    <n v="107"/>
    <x v="0"/>
    <x v="16"/>
    <n v="10"/>
    <s v="September"/>
    <x v="5"/>
    <s v="10 September 1944"/>
    <x v="0"/>
    <s v="Lost power on intruder mission and overshot forced landing Friston u/c raised to stop 10.9.44 (Air Britain Serials) 10.09.44 107 Sqn. NT228 Aircraft was in flight when the starboard engine constant speed unit failed and pilot overshot on landing at Friston aerodrome. Crew safe. (Mosquito Crash Log)"/>
    <x v="2"/>
    <x v="7"/>
    <s v="Prop ran away"/>
    <m/>
    <x v="2"/>
    <m/>
    <m/>
    <n v="9"/>
    <x v="33"/>
    <x v="0"/>
    <n v="1"/>
    <s v="Front-Line"/>
    <x v="57"/>
    <x v="0"/>
    <n v="1"/>
  </r>
  <r>
    <n v="2059"/>
    <s v="DZ655"/>
    <x v="2"/>
    <s v="25/239/54OTU/51OTU"/>
    <x v="0"/>
    <x v="7"/>
    <n v="11"/>
    <s v="September"/>
    <x v="5"/>
    <s v="11 September 1944"/>
    <x v="0"/>
    <s v="Overshot landing at Kirton-in-Lindsey 11.9.44 (Air Britain Serials) 11.09.44 51 OTU. DZ655 Pilot overshot Kirton in Lindsey aerodrome making a single engined landing and crashed into a field. (Mosquito Crash Log)"/>
    <x v="2"/>
    <x v="2"/>
    <s v="Overshot"/>
    <m/>
    <x v="2"/>
    <m/>
    <m/>
    <n v="9"/>
    <x v="33"/>
    <x v="0"/>
    <n v="1"/>
    <s v="Support Unit"/>
    <x v="110"/>
    <x v="0"/>
    <n v="4"/>
  </r>
  <r>
    <n v="3639"/>
    <s v="HP915"/>
    <x v="12"/>
    <s v="301FTU/45"/>
    <x v="3"/>
    <x v="16"/>
    <n v="11"/>
    <s v="September"/>
    <x v="5"/>
    <s v="11 September 1944"/>
    <x v="0"/>
    <s v="Dived into ground during low turn Ranchi ranges 11.9.44 (Air Britain Serials)          Of particular concern to me, as compiler of volumes on casualties, is an entry on page 179 where Emeny tells of the death in a Mosquito training accident of ‘a young New Zealand pilot’ of 45 Squadron who ‘hadn’t been very well trained’. Albeit unnamed in the book, the man referred to is easily identified as Flight Lieutenant John Harper Reeves of Hororata. Though ‘young’, Reeves was in fact only six weeks Emeny’s junior and prior to enlistment had been nominated for a Rhodes Scholarship. He was a very experienced pilot with over 1500hrs to his credit (including almost a year as flying instructor), some 160 being on the Mosquito, including a long ferry flight out from the UK to India. Emeny’s memory further played him false in stating Reeves came from Rakaia and that he crashed ‘on his first run’ (it was the second) and ‘into the target’ (he didn’t). (Errol Martyn: http://www.rafcommands.com/forum/showthread.php?p=53189&amp;highlight=Mosquito#post53189) MH - Other casualty likely to have been PROUT  LG  152841"/>
    <x v="2"/>
    <x v="2"/>
    <s v="Dived into ground"/>
    <m/>
    <x v="2"/>
    <m/>
    <m/>
    <n v="9"/>
    <x v="33"/>
    <x v="0"/>
    <n v="1"/>
    <s v="Front-Line"/>
    <x v="86"/>
    <x v="3"/>
    <n v="2"/>
  </r>
  <r>
    <n v="4714"/>
    <s v="KB218"/>
    <x v="13"/>
    <n v="139"/>
    <x v="0"/>
    <x v="8"/>
    <n v="11"/>
    <s v="September"/>
    <x v="5"/>
    <s v="11/12 September 1944"/>
    <x v="1"/>
    <s v="12.09.1944 2030 139 to Berlin from Upwood hit by FLAK, returned, crashlanded. at Woodbridge airfield, Suffolk 0110 (BCL). P/O HA Fawcett ok, F/O PLU Cross DFC ok, 11/12 September &quot;Serial Range KB100 - KB199. 200 Mosquito B.MkXX. Part of a batch of 245, including nine to the USAAF as F8. Delivered by De Havilland (Toronto) Canada. KB218 was one of two 139 Sqdn Mosquitoes lost on this operation. See: KB227. Airborne 2030 11Sep44 from Upwood. Hit by Flak which damaged the Mosquito, disabling the bomb-door mechanism thus preventing the crew from releasing the bomb load. On return, crash-landed (gently?) at RAF Woodbridge, Suffolk, no crew injuries. P/O H.A.Fawcett F/O P.L.U.Cross DFC &quot; (Lost Bombers) Hit by flak Berlin and crash-landed Woodbridge 12.9.44 (Air Britain Serials)"/>
    <x v="1"/>
    <x v="1"/>
    <m/>
    <m/>
    <x v="1"/>
    <m/>
    <m/>
    <n v="9"/>
    <x v="33"/>
    <x v="0"/>
    <n v="1"/>
    <s v="Front-Line"/>
    <x v="15"/>
    <x v="1"/>
    <n v="1"/>
  </r>
  <r>
    <n v="6193"/>
    <s v="KB227"/>
    <x v="13"/>
    <n v="139"/>
    <x v="0"/>
    <x v="8"/>
    <n v="11"/>
    <s v="September"/>
    <x v="5"/>
    <s v="11/12 September 1944"/>
    <x v="1"/>
    <s v="12.09.1944 2030 139 to Berlin from Upwood crashed. Berlin, at corner Horst Wessel and Beethovenstrasse at Schönwalde (BCL). F/L JAF Halcro RCAF +, F/L TJ Martin RCAF +, both rest in joint grave at Berlin 1939-45 War Cem 11.09.44 Oblt. Kurt Welter 10./JG 300 Mosquito  FG-4 at 8.000 m. 22.58 Film C. 2027/II Anerk: Nr. - Bruchunterlage 23.30 Schönwalde-Siedlung Krs. Osthavelland FG-4 Mosquito 95% Bruch: dch. Nachtjäger No Anerkennungsnummer for Welter, his claim is fully half an hour before the crash, however the Bruchunterlage states this aircraft was brought down by a night fighter. Serial Range KB100 - KB199. 200 Mosquito B.MkXX. Part of a batch of 245 including nine to the USAAF as F8. Delivered by De Havilland (Toronto) Canada. KB227 was one of two 139 Sqdn Mosquitoes lost on this operation. See: KB218. Airborne 2030 11Sep44 from Upwood. Cause of loss not established. Crashed at the corner of Horst Wessel and Beethovenstrasse at Sch_newalde. Both are buried in a joint grave in the berlin 1939-45 War Cemetery. F/L J.A.F.Halcro RCAF KIA F/L T.J.Martin RCAF KIA (Chorley via Lost Bombers) Missing (Berlin) 12.9.44 (Air Britain Serials)"/>
    <x v="0"/>
    <x v="0"/>
    <s v="10./JG 300"/>
    <s v="JG 300"/>
    <x v="0"/>
    <s v="Welter"/>
    <s v="Mosquito lost on this raid. Bruchunterlage says 23:30, Welter says 23:58. Bruchunterlage reads FC 4 - should this be FG 4? FC 4 is too far west for any of the Schoenewaelde locations."/>
    <n v="9"/>
    <x v="33"/>
    <x v="0"/>
    <n v="1"/>
    <s v="Front-Line"/>
    <x v="15"/>
    <x v="1"/>
    <n v="1"/>
  </r>
  <r>
    <n v="720"/>
    <s v="DZ254"/>
    <x v="2"/>
    <s v="8OTU/141/169/141/239"/>
    <x v="0"/>
    <x v="17"/>
    <n v="12"/>
    <s v="September"/>
    <x v="5"/>
    <s v="12/13 September 1944"/>
    <x v="1"/>
    <s v="Breithaupt and Kennedy. Erich Brown (Guest) (18 posts) 22-Jul-03, 04:30 AM (GMT) &quot;For Hugh Halliday......12/12 September 44 Mossie downing&quot; Hugh, the German crew was Major Heinrich Griese of Stab./NJG 6 and Unteroffizier Georg Petri and Oberfeldwebel Burkhardt. Heinrich and Georg were wounded by return fire of the Mossie and Burkhardt was unhurt. All three bailed out of their Ju 88G-1, werke nummer 712339 coded 2Z+AA over Annweiler near Landau. This Mosquito was Major Griese's 14th victory. (Erich Brown) _x000a__x000a_12.09.1944 2110 239 Bomber Support from West Raynham . Lost without trace (BCL). F/O WR Breithaupt DFC +, F/O JA Kennedy DFC +, both rest in joint grave at Rheinberg War Cemetery. Crew initially buried in Ransbach (Juergen Haus) Missing on bomber support mission to Frankfurt 12.9.44 (Air Britain Serials)_x000a__x000a_A German report posted by Gebhard Aders at http://www.luftwaffe-bullet-board.com/viewtopic.php?t=15571&amp;highlight=mosquito indicates this Mosquito came down at 23.10 at Remsbach, 6km W of Landau"/>
    <x v="0"/>
    <x v="21"/>
    <s v="Stab./NJG 6"/>
    <s v="NJG 6"/>
    <x v="0"/>
    <s v="Griese"/>
    <m/>
    <n v="9"/>
    <x v="33"/>
    <x v="0"/>
    <n v="1"/>
    <s v="Front-Line"/>
    <x v="63"/>
    <x v="0"/>
    <n v="5"/>
  </r>
  <r>
    <n v="1941"/>
    <s v="MM127"/>
    <x v="20"/>
    <s v="571/139/571"/>
    <x v="0"/>
    <x v="8"/>
    <n v="12"/>
    <s v="September"/>
    <x v="5"/>
    <s v="12/13 September 1944"/>
    <x v="1"/>
    <s v="Airborne 2041 12Sep44 from Oakington. Hit by Flak which punctured the fuel tanks. Subsequently ran out of fuel and successfully abandoned 0105 having regained the East Anglia coast. No crew injuries. F/O N.J.Griffiths F/O W.Ball (Lost Bombers) Hit by flak and abandoned over Norfolk coast returning from Berlin 13.9.44 (Air Britain Serials)"/>
    <x v="1"/>
    <x v="1"/>
    <m/>
    <m/>
    <x v="1"/>
    <m/>
    <m/>
    <n v="9"/>
    <x v="33"/>
    <x v="0"/>
    <n v="1"/>
    <s v="Front-Line"/>
    <x v="90"/>
    <x v="0"/>
    <n v="3"/>
  </r>
  <r>
    <n v="6674"/>
    <s v="NT180"/>
    <x v="12"/>
    <n v="487"/>
    <x v="0"/>
    <x v="16"/>
    <n v="12"/>
    <s v="September"/>
    <x v="5"/>
    <s v="12/13 September 1944"/>
    <x v="1"/>
    <s v="12/13-Sep-44, around 2300, ftr Holland (ferry crossing), F/O D.C. Lindsay and Sgt. G. Barnes both KIA. (2nd TAF) Came down at 2300, Westerschelde (t.h.v. Breskens) (1944 sec_tcm5-7285.pdf) See details at http://www.wingstovictory.nl/database/database_detail.php?wtv_id=548, which gives crash time as 21.10  Missing 12.9.44 (Air Britain Serials)"/>
    <x v="3"/>
    <x v="4"/>
    <m/>
    <m/>
    <x v="3"/>
    <m/>
    <m/>
    <n v="9"/>
    <x v="33"/>
    <x v="0"/>
    <n v="1"/>
    <s v="Front-Line"/>
    <x v="47"/>
    <x v="0"/>
    <n v="1"/>
  </r>
  <r>
    <n v="1578"/>
    <s v="HP886"/>
    <x v="12"/>
    <s v="301FTU/82"/>
    <x v="3"/>
    <x v="16"/>
    <n v="13"/>
    <s v="September"/>
    <x v="5"/>
    <s v="13 September 1944"/>
    <x v="0"/>
    <s v="F/O W.C. Tuproll and F/S V.A. Ball both killed when their Mosquito crashed while making a practice attack on another aircraft. One of the accidents which led to the temporary grounding of the Mosquitos in the theatre. (&quot;No Hero, Just a Survivor&quot;) ABEL Victor - (Pilot Officer); Service Number - Casualty - Repatriation; Aircraft - Mosquito HP 886; Place - Mysore, India; Date - 13 September 1944 (sic) NAA barcode 1061092 Dived into ground off turn 25m N of Kolar 13.9.44 (Air Britain Serials)          Mosquito HP886 was detailed on 13th September 1944 to carry out practicing attacks on another aircraft at a height of 5000 feet. After on e attack HP886 disappeared under the target aircraft, possibly being thrown upside down by the slipstream. There was no evidence as to what happened after that. HP886 crashed at 13.38N 78.06E in the province of Mysor, India and the crew were killed. RAAF 415700 FO Tufnell, W C (Pilot) RAAF 422089 PO Abel, V (Navigator) Both the crew are buried in the Madras War Cemetery, Chennai, India. The cemetery is about 5kms from the airport and 14kms from the central railway station.   (http://www.awm.gov.au/catalogue/research_centre/pdf/rc09125z004_1.pdf)"/>
    <x v="2"/>
    <x v="2"/>
    <s v="Slipstream"/>
    <m/>
    <x v="2"/>
    <m/>
    <m/>
    <n v="9"/>
    <x v="33"/>
    <x v="0"/>
    <n v="1"/>
    <s v="Front-Line"/>
    <x v="111"/>
    <x v="3"/>
    <n v="2"/>
  </r>
  <r>
    <n v="2782"/>
    <s v="MM280"/>
    <x v="18"/>
    <n v="140"/>
    <x v="0"/>
    <x v="0"/>
    <n v="13"/>
    <s v="September"/>
    <x v="5"/>
    <s v="13 September 1944"/>
    <x v="0"/>
    <s v="13.09.44 Ltn. Kurt Welter 10./JG 300 Mosquito  15 Ost S/EC 4: 5.000 m. [Salzwedel] 17.42 Film C. 2027/II VNE: ASM Damaged by night fighter and crashlanded on return from Witternburg Amiens/Glisy 13.9.44 (Air Britain Serials) During the course of a remarkable encounter on a sortie to Stendal and Wittenberg, this P.R. Mosquito was jumped at 29,000 feet, apparently by a Bf 109. The crew spent 30 minutes evading attacks, but were forced to feather the starboard propellor. Just as they were going to abandon the aircraft, the e/a appeared to give up. However, now at 20,000 feet, they were then attacked by a second 109, which collided with their port wing. They saw this spin down missing its propellor and other parts, and despite being hit twice more by flak, the pilot was able to make a crash-landing at Melsbroek at 19.50. The crew were decorated for this sortie. Time of claim was 17.15. (2nd TAF) One sortie is worthy of special mention and occurred on Sep 13th when Charles Butt and his navigator, F/Sgt Richardson, flying a Mosquito on daylight operations was attacked by two ME 109's and one engine put out of action before the enemy aircraft were seen. Several more attacks were made by both 109's but, owing to the excellent directions given by Richardson and Charles' evasive action, no more hits were scored and both 109's, having presumably run out of ammunition, formated on the Mosquito which was still flying on one engine. The Germans indicated to the pilot that he was to make a landing in Germany but a signal was returned telling them to &quot;get stuffed&quot; as Charles was now flying roughly in the direction of home and had about enough petrol to get there. One of the enemy aircraft then decided to go home but the other attempted to force the Mosquito down by making dummy attacks and, during one of these, a collision occurred as a result of which some of the Mosquito's wing tip was lost but the whole of the port wing of the 109 broke off, and he spun to earth completely out of control. The Mosquito, after being fired at by flak in the Rotterdam area, got back to Brussels, where a belly-landing was made in the dusk and both members of the crew escaped unhurt. (http://www.34wing.co.uk/34wing.html)"/>
    <x v="1"/>
    <x v="0"/>
    <s v="10./JG 300"/>
    <s v="JG 300"/>
    <x v="0"/>
    <m/>
    <s v="Salzwedel close enough to Wittenburg to make this plausible. I don't have a time for the Mosquito sortie though. Welter's claims was VNE / ASM, so no wreckage."/>
    <n v="9"/>
    <x v="33"/>
    <x v="0"/>
    <n v="1"/>
    <s v="Front-Line"/>
    <x v="56"/>
    <x v="0"/>
    <n v="1"/>
  </r>
  <r>
    <n v="2567"/>
    <s v="KB219"/>
    <x v="13"/>
    <s v="1655MTU"/>
    <x v="0"/>
    <x v="7"/>
    <n v="13"/>
    <s v="September"/>
    <x v="5"/>
    <s v="13 September 1944"/>
    <x v="1"/>
    <s v="1655 MTU 13/09/1944 Training KB219 Mosquito XX T/o 2115 Warboys for a navigation detail, at night. Partially abandoned, after loss of control in cloud, and crashed 2250 at Low Milton Farm near Maybole, Ayrshire. F/Lt D CWallington P/O T AArmstrong 24 177963 CARLISLE (DALSTON ROAD) CEMETERY 2695537 (http://www.156squadron.com/display_newpff_roll.asp?ID=1655%20MTU) Control lost in cloud abandoned nr Maybole Ayrshire 13.9.44 (Air Britain Serials) 13.09.44 1655MTU. KB219 Warboys aerodrome. NFD. (Mosquito Crash Log) ARMSTRONG, Thomas Alan - P/O (Nav) - 177963 - RAFVR - Carlisle (Dalston Road ) Cemetery, Cumberland. [ Mosquito XX - KB219 - 1655 MTU ]. (http://www.rafcommands.com/forum/showthread.php?17085-440913-Unaccounted-Airwomen-amp-Airmen-13-9-1944)"/>
    <x v="2"/>
    <x v="2"/>
    <s v="Lost control in cloud"/>
    <m/>
    <x v="2"/>
    <m/>
    <m/>
    <n v="9"/>
    <x v="33"/>
    <x v="0"/>
    <n v="1"/>
    <s v="Support Unit"/>
    <x v="12"/>
    <x v="1"/>
    <n v="1"/>
  </r>
  <r>
    <n v="1370"/>
    <s v="KB359"/>
    <x v="13"/>
    <n v="608"/>
    <x v="0"/>
    <x v="8"/>
    <n v="13"/>
    <s v="September"/>
    <x v="5"/>
    <s v="13/14-Sep-44"/>
    <x v="1"/>
    <s v="13.09.1944 2042 608 to Berlin from Downham Market crashed. No trace, probably in open countryside, 11km NW Nauen 2315 (BCL). S/L CR Barrett DFC +, F/O ES Fogden +, both rest in Berlin 1939-45 War Cem, see MM126 13.09.44 Fw. Jaacks [sic] NJGr. Mosquito  GH-6 at 7.500 m. [S.E. Berlin] 23.00 Film C. 2027/II Anerk: Nr. - 6T-T 13/14 Sep '44 Airborne 2046 13sep44 from Gransden Lodge. Reported to have crashed in open country at around 2250 some 7 km S of the remote village of Linum, 16 km N of Nauen. It is assumed that both airmen were buried at the crash-site. However, since they have no known graves they are both commemorated on the Runnymede Memorial. P/O G.R.Thomas KIA F/O J.H.Rosbottom KIA (Lost Bombers) Missing (Berlin) 14.9.44 (Air Britain Serials) The crash took place at 22.50, according to a German report kindkly posted on the Luftwaffe Bullet Board by Gebhard Aders (http://www.luftwaffe-bullet-board.com/files/13944_212.jpg). The corresponds well with Jaacks' claim at 23,00, better than with Mitterdorfer's at 23.15. The crash report specifies the aircraft crashed with its bombload. If this detonated, it may explain why the crew were not found. However, note that the crash location is different from Jaacks' claim location, however the German report says the Mosquito was brought down by a night fighter."/>
    <x v="0"/>
    <x v="35"/>
    <s v="NJGr"/>
    <s v="NJGr. 10"/>
    <x v="0"/>
    <s v="Jaacks"/>
    <s v="Two Mosquitos lost on this raid, none the previous night, despite there being four claims for Mosquitos on the 12th/13th. Unclear which claim relates to 10./JG 300, which to NJGr."/>
    <n v="9"/>
    <x v="33"/>
    <x v="0"/>
    <n v="1"/>
    <s v="Front-Line"/>
    <x v="107"/>
    <x v="1"/>
    <n v="1"/>
  </r>
  <r>
    <n v="3239"/>
    <s v="MM126"/>
    <x v="20"/>
    <s v="571/139/692"/>
    <x v="0"/>
    <x v="8"/>
    <n v="13"/>
    <s v="September"/>
    <x v="5"/>
    <s v="13/14-Sep-44"/>
    <x v="1"/>
    <s v="13.09.1944 2046 692 to Berlin from Gransden Lodge came down in open countryside. No trace, reported as 7km S Linum, 16km N Nauen 2250 (BCL). P/O GR Thomas +, FO JH Rosbottom +, presumed both officer buried locally, SEE KB359 13.09.44 Ltn. Karl Mitterdorfer 10./JG 300 Mosquito  15 Ost S/GB at 6.500 m. [Braunschweig] 23.15 Film C. 2027/II Anerk: Nr.Flz Karl Mitterdorfer war anfangs Fluglehrer und kam erst August 1944 zur 10./ JG300. Durch einen beherzten Einsatz in der Nacht vom 13./14.09.1944, sein ersten &quot;scharfen&quot; Einsatz, machte er schnell auf sich aufmerksam. In Sitzbereitschaft waren an diesem Abend nur zwei Flugzeugführer, Karl Mitterdorfer und ein Feldwebel eingeteilt. Es wurden einfliegende Mosquitos gemeldet und somit kam es zum Alarmstart. Allerdings kehrte der unbekannte Feldwebel wegen eines Motorschadens um, so dass Ltn. Mitterdorfer allein diesen Einsatz flog. Zwei Mosquitos hatte er angegriffen, wobei beim letzten Angriff er diese bis zum Aufschlagbrand verfolgte. Nach der Landung wurden Ltn. Mitterdorfer die beiden Abschüsse bestätigt. Dafür erhielt er sofort das EKII im Felde. Allerdings ergaben sich bei der Anrechnung einige Unstimmigkeiten zu Gunsten eines Oltn. Welters. (http://www.jg300.de/index.php?id=28,84,0,0,1,0&amp;highlight=Mosquito) P3-F Airborne 2042 13Sep44 from Downham Market. Crashed 2315 in open countryside, 11 km NW from Nauen. Both airmen are now buried in the Berlin 1939-45 War cemetery. S/L Barrett had flown at least 60 operations. S/L C.R.Barrett DFC KIA F/O E.S.Fogden KIA (Lost Bombers) MH - If this aircraft came down at Nauen (NW of Berlin), it does not correspond to either claim made that night, one being over Brunswick, the other SE of Berlin. Missing (Berlin) 14.9.44 (Air Britain Serials) A German report kindly posted by Gebhard Aders at http://www.luftwaffe-bullet-board.com/files/13944_212.jpg indicates a Mosquito camed down at Nauen at 22.50, given the time and place of Mitterdorfer's claim, it is clearly not related to his claim, and is most likely KB359."/>
    <x v="0"/>
    <x v="0"/>
    <s v="10./JG 300"/>
    <s v="JG 300"/>
    <x v="0"/>
    <s v="Mitterdorfer"/>
    <s v="Two Mosquitos lost on this raid, none the previous night, despite there being four claims for Mosquitos on the 12th/13th"/>
    <n v="9"/>
    <x v="33"/>
    <x v="0"/>
    <n v="1"/>
    <s v="Front-Line"/>
    <x v="66"/>
    <x v="0"/>
    <n v="3"/>
  </r>
  <r>
    <n v="7745"/>
    <s v="LR406"/>
    <x v="14"/>
    <n v="540"/>
    <x v="0"/>
    <x v="0"/>
    <n v="14"/>
    <s v="September"/>
    <x v="5"/>
    <s v="14 September 1944"/>
    <x v="0"/>
    <s v="14.09.44 Uffz. Fritz Neppach 10./JG 300 Mosquito  JA at 8.000 m. [Bad Grund/Harz] 11.50 Film C. 2027/II Anerk: ASM 1F/O Hilary Patrick Moylan RAAF (Pilot) F/Sgt Morrell both KIA, crashed at Badgrund, 48 miles NE Kassel (RAAF Casualty File) Both originally found and buried at Elbinerode, about 48km ESE of Bad Grund, though Moylan was not identified at the time (same) Missing (Danzig) 14.9.44 (Air Britain Serials)"/>
    <x v="0"/>
    <x v="0"/>
    <s v="10./JG 300"/>
    <s v="JG 300"/>
    <x v="0"/>
    <s v="Neppach"/>
    <s v="No location given. Two claims for (apparently) PR Mosquitos this day, three losses."/>
    <n v="9"/>
    <x v="33"/>
    <x v="0"/>
    <n v="1"/>
    <s v="Front-Line"/>
    <x v="16"/>
    <x v="0"/>
    <n v="1"/>
  </r>
  <r>
    <n v="5497"/>
    <s v="MM306"/>
    <x v="18"/>
    <s v="400/140"/>
    <x v="0"/>
    <x v="0"/>
    <n v="14"/>
    <s v="September"/>
    <x v="5"/>
    <s v="14 September 1944"/>
    <x v="0"/>
    <s v="4.09.44 Ltn. Joachim Weber Epr. Kdo. 262 Mosquito  - - Reference: W.J.A.W. MSS Used by No. 400 Squadron, RCAF, December 1943 to c. May 1944. (http://www.ody.ca/~bwalker/RAF_owned_AA100.html) P/O G.H. Ardley and F/S S.G. McLaren both KIA, ftr Hamburg (2nd TAF). 2nd TAF says German claim was at 1450, at which point the Mosquito would have been in the air for six and a half hours. Ardley and McLaren remembered on Runnymede. MH - Ekdo 262 appears to have been based at Lechfeld near Munich at the time - could they have claimed a Hamburg-bound Mosquito? &quot;German Jet Aces of World War 2&quot; however indicates that Weber and one other pilot were actually at that time stationed at Rechlin-Laerz, from which base Weber claimed another Mosquito on 18 September over Luebeck. Missing from PR mission to Hamburg 14.9.44 (Air Britain Serials)"/>
    <x v="0"/>
    <x v="34"/>
    <s v="Epr. Kdo. Lechfeld"/>
    <s v="Epr. Kdo. Lechfeld"/>
    <x v="0"/>
    <s v="Weber"/>
    <m/>
    <n v="9"/>
    <x v="33"/>
    <x v="0"/>
    <n v="1"/>
    <s v="Front-Line"/>
    <x v="56"/>
    <x v="0"/>
    <n v="2"/>
  </r>
  <r>
    <n v="4303"/>
    <s v="NS513"/>
    <x v="18"/>
    <s v="USAAF"/>
    <x v="0"/>
    <x v="4"/>
    <n v="14"/>
    <s v="September"/>
    <x v="5"/>
    <s v="14 September 1944"/>
    <x v="0"/>
    <s v="653BSR 25BGR, 8th Air Force, based at Watton/Sta 376. Pilot Porter, Ford D Jr. Landing Accident. Category 5 damage, 14 September 1944. (http://www.aviationarchaeology.com) 440914 PORTER, FORD D JR MOSQUITO NS-513 WATTON, UK 25 (Thomas Ensminger) (Air Britain Serials)"/>
    <x v="2"/>
    <x v="3"/>
    <s v="Crashed on landing"/>
    <m/>
    <x v="2"/>
    <m/>
    <m/>
    <n v="9"/>
    <x v="33"/>
    <x v="0"/>
    <n v="1"/>
    <s v="Front-Line"/>
    <x v="33"/>
    <x v="0"/>
    <n v="1"/>
  </r>
  <r>
    <n v="7150"/>
    <s v="NS633"/>
    <x v="18"/>
    <n v="544"/>
    <x v="0"/>
    <x v="0"/>
    <n v="14"/>
    <s v="September"/>
    <x v="5"/>
    <s v="14 September 1944"/>
    <x v="0"/>
    <s v="NS633, took off from Benson. F/L E R Jones (Killed) F/Sgt D A E Parry (POW) Took off for an operation to Konigsberg and landing at San Severo but failed to arrive. F/L Jones is commemorated on the Runnymede Memorial to the Missing. (Ross McNeill) (The present name of Konigsberg is Kaliningrad.) Missing from PR mission to Konigsberg. 14.9.44 (Air Britain Serials) MH - Apparently a Lt Peter Gerth of 2./JG 400 scrambled an Me 163 from Stargard against a Mosquito, which he shot down with one crew member taken prisoner. His recollection was that this incident was in November 1944, see Jagdgeschwader 400: Germany's Elite Rocket Fighters, parts of which can be viewed online through Google Books."/>
    <x v="3"/>
    <x v="4"/>
    <m/>
    <m/>
    <x v="3"/>
    <m/>
    <s v="No location given. Two claims for (apparently) PR Mosquitos this day, three losses. Note routing to San Severo - likely would not have passed over Bad Grund."/>
    <n v="9"/>
    <x v="33"/>
    <x v="0"/>
    <n v="1"/>
    <s v="Front-Line"/>
    <x v="27"/>
    <x v="0"/>
    <n v="1"/>
  </r>
  <r>
    <n v="2968"/>
    <s v="KB270"/>
    <x v="13"/>
    <s v="1655MTU"/>
    <x v="0"/>
    <x v="7"/>
    <n v="14"/>
    <s v="September"/>
    <x v="5"/>
    <s v="14 September 1944"/>
    <x v="1"/>
    <s v="1655 MTU 13/09/1944 Training KB270 Mosquito XX T/o 2115 Warboysfor a night cross country. On completition of the detail, F/O Morgan had the misfortune, on touch down, to damage the Mosquitos undercarriage and though he was able to climb away, discovered that the unit would no longer lock in the down position. Diverted to Woodbridge, he force landed here at 0150, without injury to himself or his navigator (not named) F/O J PMorgan 24 413881 CAMBRIDGE CITY CEMETERY 2651382 15/01/1945 (http://www.156squadron.com/display_newpff_roll.asp?ID=1655%20MTU) U/c jammed bellylanded at Woodbridge 14.9.44 (Air Britain Serials) 14.09.44 1655MTU. KB270 Undercarriage damaged, became unlocked and would not retract so belly landing made at Woodbridge airfield. Crew unhurt. (Mosquito Crash Log)"/>
    <x v="2"/>
    <x v="2"/>
    <s v="Undercarriage failed"/>
    <m/>
    <x v="2"/>
    <m/>
    <m/>
    <n v="9"/>
    <x v="33"/>
    <x v="0"/>
    <n v="1"/>
    <s v="Support Unit"/>
    <x v="12"/>
    <x v="1"/>
    <n v="1"/>
  </r>
  <r>
    <n v="2246"/>
    <s v="DZ708"/>
    <x v="2"/>
    <s v="301FTU/1 OADU/60OTU"/>
    <x v="0"/>
    <x v="7"/>
    <n v="15"/>
    <s v="September"/>
    <x v="5"/>
    <s v="15 September 1944"/>
    <x v="0"/>
    <s v="Undershot landing at High Ercall 15.9.44 (Air Britain Serials)"/>
    <x v="2"/>
    <x v="2"/>
    <s v="Undershot"/>
    <m/>
    <x v="2"/>
    <m/>
    <m/>
    <n v="9"/>
    <x v="33"/>
    <x v="0"/>
    <n v="1"/>
    <s v="Support Unit"/>
    <x v="29"/>
    <x v="0"/>
    <n v="3"/>
  </r>
  <r>
    <n v="3364"/>
    <s v="PZ295"/>
    <x v="12"/>
    <n v="618"/>
    <x v="0"/>
    <x v="11"/>
    <n v="15"/>
    <s v="September"/>
    <x v="5"/>
    <s v="15 September 1944"/>
    <x v="0"/>
    <s v="Engine lost power on takeoff swung and bellylanded North Coaxes 15.9.44 (Air Britain Serials) 15.09.44 618 Sqn. PZ295 Swung on take-off and crashed at North Coates aerodrome (Mosquito Crash Log)"/>
    <x v="2"/>
    <x v="2"/>
    <s v="Engine failure"/>
    <m/>
    <x v="2"/>
    <m/>
    <m/>
    <n v="9"/>
    <x v="33"/>
    <x v="0"/>
    <n v="1"/>
    <s v="Support Unit"/>
    <x v="24"/>
    <x v="0"/>
    <n v="1"/>
  </r>
  <r>
    <n v="3564"/>
    <s v="KB239"/>
    <x v="13"/>
    <s v="692/608"/>
    <x v="0"/>
    <x v="8"/>
    <n v="15"/>
    <s v="September"/>
    <x v="5"/>
    <s v="15/16 September 1944"/>
    <x v="1"/>
    <s v="16.09.1944 2345 608 to Berlin from Downham Market crashed into Bahnhof/railway station of Rangsdorf, E Rangsdorfer See 0230 (BCL). F/L BH Smith RCAF +, Sgt LF Pegg +, buried in Berlin 1939-45 War Cem Bruchunterlage: 02.30 Rangsdorf Krs. Teltow 25 km. S. Berlin GC-9 (MH - for Berlin should be GG-9) Mosquito 99 % Bruch: Erb. Nachtjäger b. Flak Claim 16.09.44 Ltn. Kurt Welter 10./JG 300 Mosquito  15 Ost S/GG-2 at 8.500 m. [Stadt Berlin] 02.03 Film C. 2027/II VNE: ASM &quot;Serial Range KB100 - KB299. 200 Mosquito B.MkXX. Part of a batch of 245, including nine to the USAAF as F8, delivered by De havilland (Toronto) Canada. Airborne 2345 15 Sep 44. Cause of loss not established. Crashed 0230 in the Bahnhof at Rangsdorf, a village on the E bank of the Rangsdorfer See, 9 km NNW of Zossen. Both airmen are buried in a joint grave in the Berlin 1939-45 War Cemetery. F/L B.H.Smith RCAF KIA Sgt L.F.Pegg KIA &quot; (Chorley via Lost Bombers) Missing (Berlin) 16.9.44 (Air Britain Serials)"/>
    <x v="0"/>
    <x v="1"/>
    <m/>
    <m/>
    <x v="1"/>
    <m/>
    <s v="Three claims, two possible matches, ironically the two which were denied!  Is it possible that 2:03 was reversed in one source for 2:30? Or was this flak after all? MH - Seems to have been flak. Welter's second claim was definitely GA-GB, near Gardelegen, no Mossies lost here, crash was definitely 02:30 S of Berlin according to original documents."/>
    <n v="9"/>
    <x v="33"/>
    <x v="0"/>
    <n v="1"/>
    <s v="Front-Line"/>
    <x v="107"/>
    <x v="1"/>
    <n v="2"/>
  </r>
  <r>
    <n v="7598"/>
    <s v="PZ184"/>
    <x v="12"/>
    <n v="515"/>
    <x v="0"/>
    <x v="5"/>
    <n v="15"/>
    <s v="September"/>
    <x v="5"/>
    <s v="15/16 September 1944"/>
    <x v="1"/>
    <s v="16.09.1944 0122 515 Bomber Support from Little Snoring crashed. some 5km N Achmer, 5km WSW Branche 0254 (BCL). S/L CB Best DFC +, F/S H Dickinson +, initial buried in Achmer, now Reichswald Forest War Cem, joint grave Bruchunterlage: 16.09.44 02.51 5 km.N.Fl. Horst Achmer GQ-65 Mosquito Schwienwurferblendung: Aufschlagbrand Achmer, 1.5 km north of the airbase (http://www.footnote.com/image/38660974/mosquitoes%7CMosquito/) Missing from patrol to Nordholz 16.9.46 (Air Britain Serials)"/>
    <x v="0"/>
    <x v="19"/>
    <m/>
    <m/>
    <x v="1"/>
    <m/>
    <s v="Bruchunterlage matches for location and cause."/>
    <n v="9"/>
    <x v="33"/>
    <x v="0"/>
    <n v="1"/>
    <s v="Front-Line"/>
    <x v="83"/>
    <x v="0"/>
    <n v="1"/>
  </r>
  <r>
    <n v="4834"/>
    <s v="PZ226"/>
    <x v="12"/>
    <n v="239"/>
    <x v="0"/>
    <x v="17"/>
    <n v="15"/>
    <s v="September"/>
    <x v="5"/>
    <s v="15/16 September 1944"/>
    <x v="1"/>
    <s v="16.09.1944 2250 239 Bomber Support from West Raynham crashed. onto Tessin to Raguth road some 7km NNW Wittenburg 0155 (BCL). F/O EW Osborne +, P/O GV Acheson +, rest side by side in Berlin 1939-45 War Cem Bruchunterlage: 01.55 Straße Tessin-Raguth 7 km. N.W. Wittenburg BC-7 Mosquito Aufschlagbrand. MH speculates that this aircraft was lost while strafing road transport, given the build type, the crash location, 239's activities at the time and the description of the reason for the loss (crash, not damage by flak or nightfighter, nor blinded by searchlights) given in the Bruchunterlage. Cholrey / Lost Bombers have this on 515 Squadron Missing 16.9.44, however the Commonwealth War Graves Commission says the crew were on 239. (Air Britain Serials)"/>
    <x v="0"/>
    <x v="8"/>
    <m/>
    <m/>
    <x v="4"/>
    <m/>
    <s v="Note Bruchunterlage does not indicate damage from fighter (or flak, for that matter) Bruchunterlage and FCL entries match for location.   No claims for anywhere close to Wittenburg, crash time earlier than any of the 10./JG 300 claims."/>
    <n v="9"/>
    <x v="33"/>
    <x v="0"/>
    <n v="1"/>
    <s v="Front-Line"/>
    <x v="63"/>
    <x v="0"/>
    <n v="1"/>
  </r>
  <r>
    <n v="6504"/>
    <s v="TA396"/>
    <x v="22"/>
    <n v="157"/>
    <x v="0"/>
    <x v="5"/>
    <n v="15"/>
    <s v="September"/>
    <x v="5"/>
    <s v="15/16 September 1944"/>
    <x v="1"/>
    <s v="16.09.1944 2340 157 Bomber Support from Swannington . Lost without trace (BCL). S/L JH MacK Chisholm +, F/L EL Wilde +, no further info (MH - Both crew members remembered on Runnymede Memorial - no known graves, therefore very likely lost at sea. RAF BC Memorial site reports 3 aircraft lost from 100 Group this night: including this one. another one seems OK - Wittenburg, final one at Achmer is supported by a Bruchunterlage) To Kiel._x000a__x000a_157 sqn Mosquito XIX TA396 RS-W t/o 2340 Training Chisholm J H S/L +, Wilde E L F/L +, Lost without trace. Click here to see page on 'S/L &quot;Chis&quot; Chisholm' http://www.swannington-norfolk.co.uk/index-page16.html_x000a_John Harry Mackellar Chisholm (affectionately and universally known as 'Chis') was born in 1918 in New South Wales and came to England in 1936. His mother had divorced and moved to India where she remarried - to Colonel N H Prenderghast of Queen Victoria's Own Corps of Guides. Chis was sponsored by the RAF to attend the No 10 Civil Flying School at White Waltham in 1937 and was commissioned a year later with the rank of Flying Officer. _x000a__x000a_It is believed he joined 75 squadron, attended a parachute course and flew Whitley bombers in the years leading up to the outbreak of war. _x000a__x000a_Certainly 1941 saw him serving with No 1 Photo Reconnaissance and with the RAF film production unit. _x000a__x000a_Late in 1942 he transferred to 600 squadron where he flew Blenheims, which included a tour in North Africa. He joined 157 squadron in July 1943 and in 1944 found himself with that Mosquito squadron stationed at RAF Swannington. _x000a__x000a_Chis was married to Patricia Hulton-Harrop in 1940. Patricia's brother, P/O John Hulton-Harrop, was the first British figher pilot to be killed in the war. Flying a Hurricane with 56 squadron, he was tragically shot down by another RAF fighter in a case of mistaken identity. On September 15th 1944, at 20 minutes before midnight, Mosquito TA 396 RS-W, with Chis and navigator Fl/Lt E L Wilde took off from Swannington for a high-level patrol in the Kiel area. They did not return and were posted as 'missing'. A rubber dinghy was spotted in the sea on their route. The next morning three 'mossies' from his squadron took off from Swannington and made a prolonged 'sweep' of the area, but with no success. What happened on that flight nobody will ever know. Plane and crew were lost without trace. The names of both crewmen appear on the Runneymede Memorial for lost airmen. _x000a__x000a_Chis left Patricia his wife (who died in 1964), his daughter Anna aged 3, and his six month old baby son John. _x000a__x000a_The photograph shows an aluminium model of his Mosquito, RS-W, presented to Patricia by the members of his squadron. It illustrates the admiration and respect with which he had been held. _x000a__x000a_The inscription plate reads: _x000a__x000a_In appreciation of our Flight Commander S/Ldr J H M Chisholm [Chis] from &quot;THE BOYS&quot; &quot;B&quot; Flight, 157 squadron Royal Air Force _x000a__x000a_Chis's brother in law, John HH mentioned above, had been a close friend and flat mate of the actor Kenneth More, who played the part of Douglas Bader, who in turn had been stationed at nearby RAF Coltishall. _x000a__x000a_His daughter Anna went on to marry Ian McCorquodale, the son of Barbara Cartland. Barbara was a friend of John 'Cats Eyes' Cunningham, who as CO of 85 squadron was transferred just prior to 85's transfer to Swannington which it shared with Chis's 157 squadron until the end of the war. _x000a__x000a_Son John went to Sandhurst and was commissioned in the KSLI, serving in Belize, Singapore and Malaysia. He now lives with his wife Kathy, daughter Patricia and son Alexander in Clawson, a suburb of Detroit, Michigan. Missing from night intruder mission 16.9.44 (Air Britain Serials)"/>
    <x v="3"/>
    <x v="4"/>
    <m/>
    <m/>
    <x v="3"/>
    <m/>
    <s v="No claim that MH can find in the area of Kiel, nor over water close to it."/>
    <n v="9"/>
    <x v="33"/>
    <x v="0"/>
    <n v="1"/>
    <s v="Front-Line"/>
    <x v="3"/>
    <x v="0"/>
    <n v="1"/>
  </r>
  <r>
    <n v="3044"/>
    <s v="KB211"/>
    <x v="13"/>
    <s v="1655MTU"/>
    <x v="0"/>
    <x v="7"/>
    <n v="16"/>
    <s v="September"/>
    <x v="5"/>
    <s v="16 September 1944"/>
    <x v="0"/>
    <s v="1655 MTU 16/09/1944 Training KB211 Mosquito XX T/o 1725 Warboys for practice bombing but broke up, fifteen minutes later, and came down at Woodgate Farm, Moulton Chapel, 5 miles NE of Spalding in Lincolnshire. F/Lt A WRutledge 32 106375 MIDDLETON ST. GEORGE (ST. GEORGE) CHURCHYARD 4028215 16/09/1944, P/O J KEvans 25 175064 CAMBRIDGE CITY CEMETERY 2651079, 16/09/1944 (http://www.156squadron.com/display_newpff_roll.asp?ID=1655%20MTU) Broke up in air and crashed Moulton Chapel Lincs. 16.9.44 (Air Britain Serials) 16.09.44 1655MTU. KB211 After structural failure in flight, pieces fell off and aircraft dived and crashed at Woodgate Farm, Moulton Chapel. (Mosquito Crash Log) EVANS, John Kevin - P/O (Nav) - 175064 - RAFVR - Cambridge City Cemetery, Cambridgeshire. [ Mosquito XX - KB211 - 1655 MTU ]., RUTLEDGE, Arthur William - F/L (Pilot) - RAFVR - Middleton St. George (St. George) Churchyard, Durham. [ Mosquito XX - KB211 - 1655 MTU ]. (http://www.rafcommands.com/forum/showthread.php?17088-440916-Unaccounted-Airmen-16-9-1944)"/>
    <x v="2"/>
    <x v="2"/>
    <s v="Broke up"/>
    <m/>
    <x v="2"/>
    <m/>
    <m/>
    <n v="9"/>
    <x v="33"/>
    <x v="0"/>
    <n v="1"/>
    <s v="Support Unit"/>
    <x v="12"/>
    <x v="1"/>
    <n v="1"/>
  </r>
  <r>
    <n v="1929"/>
    <s v="KB210"/>
    <x v="13"/>
    <n v="128"/>
    <x v="0"/>
    <x v="8"/>
    <n v="16"/>
    <s v="September"/>
    <x v="5"/>
    <s v="16/17 September 1944"/>
    <x v="1"/>
    <s v="17.09.1944 0029 128 to Braunschweig from Wyton . Lost without trace (BCL). F/O HJ Bartley RCAF ok, Sgt JL Hartley +, Hartley buried in War Cem at Leopoldsburg, Belgium 16/09/1944 Mosquito XX Braunschweig, KB-210 - 128Sqn - M5-P, F/O Bartley H.J. RCAF, Sgt Hartley John L 954358 navigator (KIA), Leopoldsburg war cemetery ( Belgium ) (http://www.rafcommands.com/dcforum/DCForumID6/15149.html) Bartley, Hugh John Hugh was born in Winnipeg on September 14, 1921 and completed his secondary school at United College in Winnipeg. He enlisted in the RCAF on March 8, 1941 and did his ITS at Edmonton, then on to #8 EFTS (Tiger Moths), Sea Island (Vancouver), #3 SFTS Calgary were he received his Pilot Wing in January 1942. He was posted to the UK in January 1942 and landed at Bournemouth. He was then posted to #6 (P) AFU, Little Rissington, Glos.; #5 FIS Perth, Scotland; Instructed at #4 EFTS and #28 EFTS, #11 (P) AFU, Calveley, Cheshire; # 1655 MTU, Warboys. He was posted to #8 PFF Groups Fast Night Strike Force RAF at Wyton, Hunts (Flying a Mosquito aircraft on the night of September 15/16 1944, en route to Brunswick (target) at about 25,000ft. ran into a very violent cu-nimbus cloud in the vicinity of Leige. The aircraft was uncontrollable - broke up. The navigator was killed and he came down by parachute near Leige. Picked up by the US Army medics on the morning of September 17 and returned by the US evacuation system to the US hospital at Hereford, England. Transferred from there to a Canadian convalescent unit at Garnons, Hereford, and thence back to Canada as a medical repat. Sorry no heroics, just lucky. (http://www.worldwariiaircrew.com/Bomber_Pilots/Bartley_1/bartley_1.html) &quot;Serial Range KB100 to KB199. 200 Mosquito B.MkXX. Part of a batch of 245 (including nine to the USAAF as F8). Delivered by De Havilland (Toronto) Canada, KB210 was the first Mosquito lost from 128 Sqdn since re-forming as a bomber unit at Wyton 5Sep44. Airborne 0029 17Sep44 from Wyton. Cause of loss and crash-site not established. Sgt Hartley is buried in the Leopoldsburg War cemetery, Belgium. F/O H.J.Bartley RCAF F/S J.L.Hartley KIA &quot; (Chorley via Lost Bombers) Missing on training flight 17.9.44 (Air Britain Serials)_x000a__x000a_Hugh Bartley, RCAF retired, and I retired as a Colonel._x000a__x000a_There are two things that I remember quite well—one of course was my marriage!  I married a war bride, my Barbara, who has been married to me for 64 years. And this was a second attempt marriage. The first time I went missing. Barbara had to send back all the wedding gifts and so forth and announcement, and then I turned up._x000a__x000a_We flew in the Mosquitoes, we flew above the heavy flak, that’s to say, the heavy ground defences. Um, pretty well above it. We could go up as high as 30,000 [ft] if necessary. And also, we were very fast, we didn’t have any guns. Nothing. Just relied on speed. And at that time, the only thing the Germans had that could catch us, would be the odd rocket fighter, which they had around about. But um, they couldn’t catch us at night anyway. So, our biggest worry was weather, in what we were doing._x000a_  _x000a_We crashed in Belgium on the night of the 16th, anyway, went down because of weather. We went into a thunderstorm at the top, the weather inside there was violent. Our aircraft was a fine airplane but it was made of wood and it came apart. This was at night, at 25,000 feet.  Mainly you’re so busy you don’t have time to get scared. You’re trying to get out of whatever kind of a problem you got into, and in this case the airplane made it simple for us. My navigator, unfortunately, got killed._x000a__x000a_So then we came back, and I was in this convalescent hospital and I had got in touch with my, got in touch with my Barbara before then, and we rescheduled the marriage for the 10th of December, in Hull in England. And uh, we went through our marriage. The thing I remember in particular about our marriage was coming up the aisle, and I had a cane, and not very much hair, and a few cuts and bruises, and a limp, and my best man had his head swathed in bandages, and a cane and he limped. So, it was what you might say a real wartime wedding._x000a__x000a_Sometimes people feel, well, you know, going and bombing all those places in Germany and such, was it really worthwhile, you know? What were we bombing anyways? Why were we bombing cities, you know?  If you’re going to fight an all out war, you can’t be too…what’s the word…too discrete.  And besides which, if you’re going to a place like the German Ruhr, which was heavily industrialized, whether you kill the workers, or the plant, where do you cut it off, you know? Where do you say, well we won’t go and bomb that plant because there’s a bunch of workers in it, you know? And besides which, we took the view, in many cases, and certainly the British population did, that as you sow, so shall you reap. And we had all been to London and places like that where the East End was all smashed to smithereens. So we didn’t have too damn much sympathy. And the Germans bombed Rotterdam and all those places, and without any compunction._x000a_(http://www.thememoryproject.com/stories/veteran-profile.aspx?itemid=1088)"/>
    <x v="0"/>
    <x v="8"/>
    <m/>
    <m/>
    <x v="4"/>
    <m/>
    <m/>
    <n v="9"/>
    <x v="33"/>
    <x v="0"/>
    <n v="1"/>
    <s v="Front-Line"/>
    <x v="112"/>
    <x v="1"/>
    <n v="1"/>
  </r>
  <r>
    <n v="6675"/>
    <s v="NS979"/>
    <x v="12"/>
    <n v="487"/>
    <x v="0"/>
    <x v="16"/>
    <n v="16"/>
    <s v="September"/>
    <x v="5"/>
    <s v="16/17 September 1944"/>
    <x v="1"/>
    <s v="16/17 September 1944, time 0130, ftr from the Schelde. Aircraft code E, F/L G.W. Brown and F/O R.A. Fuller both killed (2nd TAF) Lost strafing barges in the Schelde (FCWDv5) MH - might be friendly fire: &quot;E/A peeled away violently and crashed into the sea without a shot having been fired. Time 01:50. Edinger and Vaessen destroyed an unidentified aircraft in a most unusual manner over Walcheren Island. While patrolling west of Antwerp, they were vectored to the north to intercept some &quot;trade&quot;. A contact was picked up and, as the Mosquito closed in at 330 m.p.h., the target began very violent evasion, warned possibly by a rearward looking radar. Despite its antics, Edinger continued to close in, but could get no nearer than 1200 feet due to the hard turns to one side and the other. This desperate effort to escape was the enemy pilot's undoing. In his turns he lost height to 600 feet at which point he began another hard turn to port, followed by an abrupt reverse turn in the other direction. Either he lost control or his aircraft did a high-speed stall, for it suddenly passed under the Mossie's wing and crashed into the sea.&quot; (A History of 410 Squadron) F/O Roy Alan Fuller rests in DRIEWEGEN PROTESTANT CEMETERY, F/L George William Brown RCAF is remembered on the Runnymede Memorial. Missing from night intruder 17.9.44 (Air Britain Serials)"/>
    <x v="0"/>
    <x v="14"/>
    <s v="Mosquito"/>
    <m/>
    <x v="4"/>
    <m/>
    <m/>
    <n v="9"/>
    <x v="33"/>
    <x v="0"/>
    <n v="1"/>
    <s v="Front-Line"/>
    <x v="47"/>
    <x v="0"/>
    <n v="1"/>
  </r>
  <r>
    <n v="6924"/>
    <s v="KB248"/>
    <x v="13"/>
    <s v="8 OTU"/>
    <x v="2"/>
    <x v="7"/>
    <n v="16"/>
    <s v="September"/>
    <x v="5"/>
    <d v="1944-09-16T00:00:00"/>
    <x v="2"/>
    <s v="It is believed that this Mosquito, flying from 8 (RCAF) OTU at Greenwood, disintegrated or exploded in flight, crashing several miles north of Harbourville, Nova Scotia. C24441 F/O John Earl Noon (RCAF) – OM (Edmonton, Alberta) J45527 P/O James Arthur Walker (RCAF) – OM (Perth, ON) http://www.deepvision.ca/sites/default/files/downloads/lost_bay_of_fundy.pdf RCAF Accident (Air Britain Serials)"/>
    <x v="2"/>
    <x v="2"/>
    <s v="Broke up"/>
    <m/>
    <x v="2"/>
    <m/>
    <m/>
    <m/>
    <x v="33"/>
    <x v="1"/>
    <n v="1"/>
    <s v="Support Unit"/>
    <x v="98"/>
    <x v="1"/>
    <n v="1"/>
  </r>
  <r>
    <n v="4053"/>
    <s v="KB289"/>
    <x v="13"/>
    <m/>
    <x v="2"/>
    <x v="7"/>
    <n v="16"/>
    <s v="September"/>
    <x v="5"/>
    <d v="1944-09-16T00:00:00"/>
    <x v="2"/>
    <s v="16-9-1944, De STEENHAULT De WAERBEEK, Albert Marie Louis Adhemar - P/O - 172212 - RAFVR - Kingston St. Lawrence Roman Catholic Cemetery,Nova Scotia, Canada. [ Mosquito B.20 - KB289 - 8 OTU ].  GROENSTEEN, Claude Julien Victor Hilaire - F/S - 1299856 - RAFVR - Brussels Town Cemetery Belgian Airmen's Field of Honour, Vlaams-Brabant, Belgium. [ Mosquito B.20 - KB289 - 8 OTU ]. (http://www.rafcommands.com/forum/showthread.php?17088-440916-Unaccounted-Airmen-16-9-1944 , citing CWGC and &quot;Geoff's Search Engine&quot; websites). RCAF Accident Annapolis Royal NS .44 (Air Britain Serials) "/>
    <x v="2"/>
    <x v="2"/>
    <s v="Not Stated"/>
    <m/>
    <x v="2"/>
    <m/>
    <m/>
    <m/>
    <x v="26"/>
    <x v="0"/>
    <n v="1"/>
    <s v="Support Unit"/>
    <x v="17"/>
    <x v="1"/>
    <n v="1"/>
  </r>
  <r>
    <n v="3100"/>
    <s v="HX952"/>
    <x v="12"/>
    <s v="464/21"/>
    <x v="0"/>
    <x v="16"/>
    <n v="17"/>
    <s v="September"/>
    <x v="5"/>
    <s v="17 September 1944"/>
    <x v="0"/>
    <s v="Shot down by flak at around 1230 during an attack on barracks in Nijmegen. F/L R. Boulter and F/O E.W. Rawlins both killed. Some parts of wreckage identified in Nijmegen mid-2002. Missing (Nijmegen barracks) 17.9.44 (Air Britain Serials)"/>
    <x v="0"/>
    <x v="1"/>
    <m/>
    <m/>
    <x v="1"/>
    <m/>
    <m/>
    <n v="9"/>
    <x v="33"/>
    <x v="0"/>
    <n v="1"/>
    <s v="Front-Line"/>
    <x v="48"/>
    <x v="0"/>
    <n v="2"/>
  </r>
  <r>
    <n v="1181"/>
    <s v="LR366"/>
    <x v="12"/>
    <s v="613/107"/>
    <x v="0"/>
    <x v="16"/>
    <n v="17"/>
    <s v="September"/>
    <x v="5"/>
    <s v="17 September 1944"/>
    <x v="0"/>
    <s v="Lost during an attack on targets in the Arnhem area, in support of the Operation Market Garden. Around 1230, although text says time may have been 1300. Coded L. W/O R.A.R.M. Woodhouse and W/O J.S. McPhee both killed. [The text below was initially attributed to the other 107 Squadron aircraft which was lost in the attack, however the reference to &quot;burning plane&quot; seems to indicate the crew were indeed on LR366-L, not NS946-E._x000a__x000a_Bruchunterlage: 13.00 Rheden bei Arnheim - Mosquito Ke-9842 The plane was manned by: _x000a_WOODHOUSE, ROBERT ARNOLD ROGER MILES (#1332242)(Pilot)_x000a_and _x000a_McPHEE, JOHN SIM (#1499160) (Nav./Bomber)_x000a__x000a_The mosquito crashed into the river IJssel, The pilot (Woodhouse) is burried in a cemetary here in Rheden, while the navigator (McPhee) is burried in Olburgen. (see below)._x000a__x000a_Below is a dutch text with my english translation about the crash:_x000a_==========Dutch text===================_x000a_Tijdens de Slag om Arnhem kwam op 17 september 1944 een Havilland Mosquito bommenwerper boven Rheden steeds lager te vliegen. De motor van het vliegtuig functioneerde niet goed meer. Het brandende toestel naderde de huizen, ontweek nog net de toren van de dorpskerk, raakte bijna De Mul, nam een stuk dak van een huis mee en dook met een zware klap bij de veerpont de IJssel in. Het stoffelijke overschot van de piloot, Warrant Officer Robert Arnold Roger Miles Woodhouse, werd door de veerbaas, Willem Bennink, naar de begraafplaats 'Heiderust' gebracht. De tweede inzittende, Warrant Officer John S. McPhee, werd bij Olburgen gevonden en aldaar begraven._x000a__x000a_==========English translation===========_x000a_During the Arnhem Battle a mosquito bomber was flying lower and lower over Rheden. The plane's engine was not working well. The burning plane came close to housing avoided the Dorpskerk (the local church), almost hit De Mul (the local Mill), took off a piece of roof from a house and slammed with a heavy blow into the river IJssel near the riverferry. The body of Warrant Officer Robert Arnold Roger Miles Woodhouse was brought to the cemetary 'Heiderust' by Willem Bennink the ferry operator. The second airman Warrant Officer John S. McPhee, was found and burried near Olburgen (a small town e few kilometres downstream._x000a__x000a_Thanks in advance_x000a_Bas van Duijnhoven_x000a_Rheden, The Netherlands Caught fire during attack on enemy positions nr Arnhem 17.9.44 (Air Britain Serials)"/>
    <x v="0"/>
    <x v="8"/>
    <m/>
    <m/>
    <x v="4"/>
    <m/>
    <m/>
    <n v="9"/>
    <x v="33"/>
    <x v="0"/>
    <n v="1"/>
    <s v="Front-Line"/>
    <x v="57"/>
    <x v="0"/>
    <n v="2"/>
  </r>
  <r>
    <n v="5005"/>
    <s v="NS946"/>
    <x v="12"/>
    <n v="107"/>
    <x v="0"/>
    <x v="16"/>
    <n v="17"/>
    <s v="September"/>
    <x v="5"/>
    <s v="17 September 1944"/>
    <x v="0"/>
    <s v="Lost during an attack on targets in the Arnhem area, in support of the Operation Market Garden. Around 1230, W/O A.G. Lewis and F/S G.G. Griffin both killed. See also LR366. Missing from attack on German positions Arnhem 17.9.44 (Air Britain Serials)"/>
    <x v="3"/>
    <x v="4"/>
    <m/>
    <m/>
    <x v="3"/>
    <m/>
    <m/>
    <n v="9"/>
    <x v="33"/>
    <x v="0"/>
    <n v="1"/>
    <s v="Front-Line"/>
    <x v="57"/>
    <x v="0"/>
    <n v="1"/>
  </r>
  <r>
    <n v="4978"/>
    <s v="DK314"/>
    <x v="4"/>
    <s v="1PRU/8OTU"/>
    <x v="0"/>
    <x v="7"/>
    <n v="18"/>
    <s v="September"/>
    <x v="5"/>
    <s v="18 September 1944"/>
    <x v="0"/>
    <s v="SOC 18.9.44 (Air Britain Serials)"/>
    <x v="4"/>
    <x v="3"/>
    <m/>
    <m/>
    <x v="2"/>
    <m/>
    <m/>
    <n v="9"/>
    <x v="33"/>
    <x v="0"/>
    <n v="1"/>
    <s v="Support Unit"/>
    <x v="37"/>
    <x v="0"/>
    <n v="2"/>
  </r>
  <r>
    <n v="984"/>
    <s v="HK194"/>
    <x v="2"/>
    <s v="151/604/307"/>
    <x v="0"/>
    <x v="2"/>
    <n v="18"/>
    <s v="September"/>
    <x v="5"/>
    <s v="18 September 1944"/>
    <x v="0"/>
    <s v="18-Sep-44.  Mosquito NFXII HK194, F/Lt R. Madej KAS / F/O J. Gąsecki KAS. Lost in mid-air collision (with another Mosquito) near Louth, Lincolnshire during ferry flight to Church Fenton.  HK194 crashed at Stenigot (Hans Nauta) Returning from Coltishall to Church Fenton in the morning, two Mosquitoes collided in mid-air: _x000a_F/Lt Stanisław Madej and F/O Józef Gąsecki in Mosquito XII HK194 EW-L and F/Lts W J. Griffiths and G. J Lane in HK228 EW-R. _x000a_HK228 was in flight at 1200 feet when it was struck by HK194 overtaking from below and behind. _x000a_HK194 crashed at Stenigot, Lincs: _x000a_HK228 crashlanded at Sturgate, Lincs. and was destroyed by fire. _x000a_Flying Officers Madej and Gąsecki were killed while F/Lts Griffiths and Lane got out seconds before their aircraft burst into flames. _x000a_(http://www.polishwargraves.nl/ned/hm223.htm) Collided with HK228 and crashed Stenigot Lincs. 18.9.44 (Air Britain Serials)_x000a__x000a_Collided with HK228.pilot was P/O Gasecki PAF, escaped captivity in Germany after being shot down in Wellington HE347 on 21st June 43. Arrived back in the UK Sep 2nd 43. Finn quotes HK194 recorded as mid-aired with KB215 19th Oct, but KB215 recorded as destroyed on Oct 19th when a bomb exploded in the bomb bay over Wainfleet Range._x000a_(http://www.bcar.org.uk/1950s-incident-logs)"/>
    <x v="2"/>
    <x v="2"/>
    <s v="Collision"/>
    <m/>
    <x v="2"/>
    <m/>
    <m/>
    <n v="9"/>
    <x v="33"/>
    <x v="0"/>
    <n v="1"/>
    <s v="Front-Line"/>
    <x v="21"/>
    <x v="2"/>
    <n v="3"/>
  </r>
  <r>
    <n v="3257"/>
    <s v="HK223"/>
    <x v="2"/>
    <s v="256/410/406"/>
    <x v="0"/>
    <x v="2"/>
    <n v="18"/>
    <s v="September"/>
    <x v="5"/>
    <d v="1944-09-18T00:00:00"/>
    <x v="0"/>
    <s v="Norman Franks shows: Mosquito XII HK223 (note the slight difference) of 307 Squadron, carrying the code letters &quot;EW-R&quot; lost on Intruder raid over Holland, night of 17th/18th September 1944, F/L A M Custers KIA, P/O Z Szymilewicz KIA. Another source has 2nd Lt. (P/O) Kazimierz Jaworski as pilot. Their mission was to draw flak fire away from Allies gliders and Dakotas. (http://www.geocities.com/Mohikanie/307/307Story.html) See entry for HK228. Returning from Coltishall to Church Fenton in the morning, two Mosquitoes collided in mid-air: _x000a_F/Lt Stanisław Madej and F/O Józef Gąsecki in Mosquito XII HK194 EW-L and F/Lts W J. Griffiths and G. J Lane in HK228 EW-R. _x000a_HK228 was in flight at 1200 feet when it was struck by HK194 overtaking from below and behind. _x000a_HK194 crashed at Stenigot, Lincs: _x000a_HK228 crashlanded at Sturgate, Lincs. and was destroyed by fire. _x000a_Flying Officers Madej and Gąsecki were killed while F/Lts Griffiths and Lane got out seconds before their aircraft burst into flames. (http://www.polishwargraves.nl/ned/hm223.htm) Damaged by flak 8.7.44 NFT (Air Britain Serials)_x000a__x000a_MH - Most sources seem to say it was HK223 which was lost, with HK228 and HK194 colliding.    Werd om 17:57 door 5./810, 7./815 en scheepsflak boven de Westerschelde neergeschoten (http://www.wingstovictory.nl/database/database_detail.php?wtv_id=432)_x000a__x000a_17.9.1944 Crash of MOSQUITO HM223 _x000a__x000a_CREW:_x000a__x000a_ppor. pil JAWORSKI Kazimierz Emil Franciszek_x000a__x000a_por. strz. SZYMILEWICZ Zygmunt_x000a__x000a__x000a__x000a_ _x000a_R.A.F. Polish _x000a__x000a_CRASH of MOSQUITO HM 223_x000a__x000a__x000a_Mrs. Betty Clements, widow of ppor. Jaworski, descripted that night as following: No. 305 Nightfighters 17/18 Sept. No. 307 Sqdn sent 6 Mosquito crews to Holand in Operation MARKET, in support of the Allied landings at Arnhem, Holland which was hoped, if successful, would bring a quick end to the war, opening the road to the Allies racing east towards Germany._x000a__x000a_The aim was to bypass the Siegfried Lime crossing by 3 rivers._x000a__x000a_the Maas (US 101st Para Para. Divn. at GRAVE)_x000a_the Waal (US 82nd Para Divn. at Nijmegen)_x000a_the Neder Rijn (Brit. Airborne Divn. + Polsh Para Brigade at Arnhem)_x000a__x000a_OPERATION MARKET _x000a__x000a_No. 307 aircrew taking part were briefed by W/C Ranoszek in the Intelligence Room at 18.00 hrs. 17 September 1944. _x000a__x000a_The Mosquitoes refuelled at the forward operating base at Coltishall, Norfolk:_x000a__x000a__x000a__x000a_. MOSQUITO XII_x000a_Coded EW . Take Off Landed _x000a_S. Andrzejewski_x000a_&amp; H. Ostrowski 'O' Patrol 18.50 hrs 22.20 hrs _x000a_C. Tarkowski_x000a_&amp; H. Ziólkowski 'J' Intruder 22.30 hrs 00.35 hrs _x000a_S. Madej_x000a_&amp; J. Gąsecki 'L' Intruder 20.10 hrs 22.20 hrs _x000a_W.J. Griffiths_x000a_&amp; G.J. Lane 'R' Patrol 21.30 hrs 23.10 hrs _x000a_K.E.F. Jaworski_x000a_&amp; Z. Szymilewicz 'E'? Intruder 23.46 hrs Failed to_x000a_Return _x000a_Z. Kleniewski_x000a_&amp; S. Laudanski 'Q' Patrol 20.20 hrs 20.40?hrs _x000a__x000a__x000a_N0. 307 Squadron_x000a__x000a_Letter from S.J. Andrzejewski (dated 11.2.1993) _x000a_&quot;The Mosquitows flew first to Colltishall, Norfolk, to refuel. The coast of Holland and the area containing the bridges on the Rhine and the Albert canal was very heavy defended and to get to the dropping zone the Mosquitoes had to fly through heavy anti-aircraft fire, which seemd to come up from all directions. After the Parachute drop the Germans were on the alert and were not sparing ammunition. _x000a__x000a_The task for the Squadron was to patrol the dropping zone and safeguard the Paras from harassment by the Luftwaffe. For this purpose, a complete GCI Radar Station was flown out by glider with controllers and technical staff. Unfortunately, G/Capt John Lawrence Brown - an old friend of the Squadron from Exeter and all his staff and radar crashed on landing and the Squadron Mosquitoes were left without control. _x000a__x000a_The other task was to listen any wireless transmission, that could come from from the Paras and if any were heard, to establish contact. But there were not such transmissions on the wide band of frequenties given. It was known later that all the wireless and transmitting stations were damaged or lost on landing; this was, in spite of the heroism of the Paras._x000a_The Squadtron were to stay in the area for 90 minutes and then return through the same intensive flak to the North Sea.&quot; _x000a__x000a_In his fine book (with Robert Wright) &quot;Night Fight&quot; Collins, London, 1957, _x000a_C.F. (Jimmy) Rawnsley writes on p. 356/7, &quot;We did not know then that John Brown, as keen as a lad with a new toy, was there with them, off to Arnhem with his latest creation, a complete, mobile G.C.I. for tranportation by air. And like so many of them, he paid the price for all his pioneering. His airborne caravan was scattered and he did not even have a chance to set up his latest shop. He dies fighting with the troops within the dwindling perimeter of that tragic landing&quot;. _x000a__x000a_A/c 'J' crossed 5 miles approx. inland over Dutch lslands on AI detection then owing to nil visibility returned direct to Church Fenton. _x000a__x000a_A/c 'R' had similar trouble due to ground mist, flew for 12 minutes over Holland and orbitted down to 4000 ft. Large fires observed in an area thought to be S of Utrecht. _x000a__x000a_AIR27/1676 states that another crew made landfall over West Schouwen where they ran into fog and returned to Coltishall. _x000a_AIR27/1676 states this crew was W.O.Gorski &amp; F/O Thomason: possibily an error. they were not listed as flying. _x000a_They reported a reddish explosion becoming a small bright light in the sky which appeared stationary at a height of 2000 feet about thirty miles from Dutch coast. _x000a__x000a_(NOTE 1)_x000a_Letter 18.11.97 (G. J. Zwanenburg, KON, MBE) informs us that two complete Mobile Radar Control Posts were towed (18.9.44) in 4 Horsa gliders by Stirlings of Nos 295 &amp; 570 Sqdns: one of the 1st pair , shot down, crashed near Doodewaard, the other landed O.K. but was destroyed by ground fire _x000a_The 2nd oufit reached the para troops but could not operate having lost their equipment. _x000a__x000a_(NOTE 2)_x000a_Roll of Honour. Battle of Arnhem. _x000a_17-26 Sept 1944, J. A. Hey Soc. of Friends of Airborne Museum. Oosterbeek. 1986 p. 76 states that (W/C) John L. Brown, MBE (RAF 74440) is now buried in the Canadian War Cemetery, Groesbeek, Netherlands. _x000a__x000a__x000a_P/O Kazimierz Jaworski and F/O Zygmunt Szymilewicz, the crew that took off last, did not return and were reported missing. Nothing is known of the result of their mission. _x000a_A symbolic memorial to P/O Jaworski has been placed by bis family in the military section in Krośno, his home town in SE Poland. _x000a_Due to some confusion in Squadron's records, the serial no. of the Mosquito is in doubt. _x000a_"/>
    <x v="0"/>
    <x v="1"/>
    <m/>
    <m/>
    <x v="1"/>
    <m/>
    <m/>
    <n v="9"/>
    <x v="33"/>
    <x v="0"/>
    <n v="1"/>
    <s v="Front-Line"/>
    <x v="94"/>
    <x v="2"/>
    <n v="3"/>
  </r>
  <r>
    <n v="2370"/>
    <s v="HK228"/>
    <x v="2"/>
    <s v="488/406/307"/>
    <x v="0"/>
    <x v="5"/>
    <n v="18"/>
    <s v="September"/>
    <x v="5"/>
    <s v="18 September 1944"/>
    <x v="0"/>
    <s v="HK228 Aircraft was in flight at 1200 ft when it was struck by Mosquito HK194 overtaking from below and behind. HK228 force landed and burnt out at Sturgate aearodrome, Lincolnshire, killing two. (Mosquito Crash Log)_x000a__x000a__x000a_Returning from Coltishall to Church Fenton in the morning, two Mosquitoes collided in mid-air: _x000a_F/Lt Stanisław Madej and F/O Józef Gąsecki in Mosquito XII HK194 EW-L and F/Lts W J. Griffiths and G. J Lane in HK228 EW-R. _x000a_HK228 was in flight at 1200 feet when it was struck by HK194 overtaking from below and behind. _x000a_HK194 crashed at Stenigot, Lincs: _x000a_HK228 crashlanded at Sturgate, Lincs. and was destroyed by fire. _x000a_Flying Officers Madej and Gąsecki were killed while F/Lts Griffiths and Lane got out seconds before their aircraft burst into flames. _x000a__x000a_&quot;Coming as it has on top of the loss of P/O Jaworski and F/O Szymilewicz, who were missing from Operation Market, these last two days have dealt us a sad blow&quot;. _x000a_(AIR27/1676). _x000a_(http://www.polishwargraves.nl/ned/hm223.htm) Collided with HK194 and crashlanded nr Sturgate 18.9.44 DBF (Air Britain Serials) 18.09.44 307 Sqn. HK228 Aircraft was in flight at twelve hundred feet when it was struck by Mosquito HK194 overtaking from below and behind. HK228 force landed and burnt out at Sturgate aerodrome, Lincs., killing two. (Mosquito Crash Log)"/>
    <x v="2"/>
    <x v="2"/>
    <s v="Collision"/>
    <m/>
    <x v="2"/>
    <m/>
    <m/>
    <n v="9"/>
    <x v="33"/>
    <x v="0"/>
    <n v="1"/>
    <s v="Front-Line"/>
    <x v="21"/>
    <x v="2"/>
    <n v="3"/>
  </r>
  <r>
    <n v="7153"/>
    <s v="MM231"/>
    <x v="14"/>
    <n v="544"/>
    <x v="0"/>
    <x v="0"/>
    <n v="18"/>
    <s v="September"/>
    <x v="5"/>
    <s v="18 September 1944"/>
    <x v="0"/>
    <s v="544 Sqn, Mosquito PRIX MM231. F/O G D C Hunter DFC, F/O J Fielden DFC. Took off Benson at 11:55 hrs. Missing on mission to Lubeck. Both crewmen rest in the Berlin 1939-1945 War Cemetery, Brandenberg, Germany. Claim by Lt. Weber of Ekdo. 262 according to Polish list, also: 18.09.44 Ltn. Joachim Weber Epr. Kdo. 262 Mosquito  - - Reference: W.J.A.W. MSS Crashed 15.07 between Holdorf and Meetzen (Mecklenburg county, southeast of Luebeck) (Juergen Haus) Possible Bruchunterlage: 15.07 zw. Holdorf u. Meetzen 4.5 km. N.W. Gadebusch BC-12 Mosquito i.d. Luft abmoniert: aufschlagbrand Report of 5 LGK says markings were a white ring M, works number ending in 231. KE 9678. (http://www.footnote.com/image/28669059/Mosquito%7Cmosquitoes/) Meetzen and Holdorf are about 30km SE of Luebeck. Missing (Lubeck) 18.9.44 (Air Britain Serials)"/>
    <x v="0"/>
    <x v="34"/>
    <s v="Epr. Kdo. Lechfeld"/>
    <s v="Epr. Kdo. Lechfeld"/>
    <x v="0"/>
    <s v="Weber"/>
    <m/>
    <n v="9"/>
    <x v="33"/>
    <x v="0"/>
    <n v="1"/>
    <s v="Front-Line"/>
    <x v="27"/>
    <x v="0"/>
    <n v="1"/>
  </r>
  <r>
    <n v="4309"/>
    <s v="MM384"/>
    <x v="18"/>
    <s v="USAAF"/>
    <x v="0"/>
    <x v="4"/>
    <n v="18"/>
    <s v="September"/>
    <x v="5"/>
    <s v="18 September 1944"/>
    <x v="0"/>
    <s v="654BSR 25BGR, 8th Air Force, based at Watton/Sta 376. Pilot Vinyard, Claybourne O. Ground Looped. Category 5 damage, 18 September 1944. (http://www.aviationarchaeology.com) 440426 MOSQUITO MM-384 WATTON, UK 8R (Thomas Ensminger) 440918 VINYARD, CLAYBORNE O MOSQUITO MM-384 WATTON, UK 25 (Thomas Ensminger) To USAAF (Air Britain Serials)"/>
    <x v="2"/>
    <x v="3"/>
    <s v="Swung on takeoff"/>
    <m/>
    <x v="2"/>
    <m/>
    <m/>
    <n v="9"/>
    <x v="33"/>
    <x v="0"/>
    <n v="1"/>
    <s v="Front-Line"/>
    <x v="33"/>
    <x v="0"/>
    <n v="1"/>
  </r>
  <r>
    <n v="5670"/>
    <s v="MT456"/>
    <x v="25"/>
    <n v="488"/>
    <x v="0"/>
    <x v="2"/>
    <n v="18"/>
    <s v="September"/>
    <x v="5"/>
    <s v="18 September 1944"/>
    <x v="0"/>
    <s v="Hit by Wellington LP625 while at dispersal Colerne 18.9.44 DBR (Air Britain Serials) 18.09.44 488 Sqn. MT456 Hit by 488 Squadron Wellington LP625 which swung on landing at Colerne aerodrome and wrote off both aircraft. (Mosquito Crash Log)"/>
    <x v="2"/>
    <x v="2"/>
    <s v="Collision"/>
    <m/>
    <x v="2"/>
    <m/>
    <m/>
    <n v="9"/>
    <x v="33"/>
    <x v="0"/>
    <n v="1"/>
    <s v="Front-Line"/>
    <x v="42"/>
    <x v="2"/>
    <n v="1"/>
  </r>
  <r>
    <n v="4317"/>
    <s v="NS593"/>
    <x v="18"/>
    <s v="USAAF"/>
    <x v="0"/>
    <x v="4"/>
    <n v="18"/>
    <s v="September"/>
    <x v="5"/>
    <s v="18 September 1944"/>
    <x v="0"/>
    <s v="MACR 8991 18 Sep 44, 25 Group The Mosquito crashed at 1545 hours - according to a Luftwaffe report the Mosquito was shot down by radar guided AAA. (Norman Malayney) 1st Lieutenant Robert Tunnel, pilot, Staff Sgt. John G. Cunney, navigator. A USAAF document says this aircraft was a camera craft from the &quot;AAF Combat Camera Unit&quot; A Privare Eastman claimed to have seen Tunnel in an Ontario, Canada veteran's hospital during May 1945 with both legs amputated, both arms paralysed and otherwise disfigured, under the apparent nom de guerre of Harold A Skinner. (http://www.footnote.com/image/28667226/Mosquito%7Cmosquitoes/#28667282) (Air Britain Serials)  That afternoon, at 1445 hours (S-2 reports list 1450) Tunnel and (Staff Sgt. John &quot;Buddie&quot; G.) Cunney, 8th CCU cameraman left Watton and went MIA. They were shot down by ground fire near Platlunne airfield, confirmed by researcher John Hey, Netherlands. (Norman Malayney on www.mossie.org forum). On a sortie to the Nijmegen-Eindhoven area, where a supply drop was to be made by Liberators to airborne troops. (http://books.google.com.au/books?id=Gx85T-eYPdQC&amp;pg=PA48&amp;lpg=PA48&amp;dq=mosquito+%22robert+tunnel%22&amp;source=bl&amp;ots=Y-TVSOmnVC&amp;sig=Rebr037eUumTPHJeDJGoq0ht2RA&amp;hl=en&amp;ei=f0hwTNiOE8LXcfeviP0M&amp;sa=X&amp;oi=book_result&amp;ct=result&amp;resnum=1&amp;ved=0CBQQ6AEwAA#v=onepage&amp;q=mosquito%20%22robert%20tunnel%22&amp;f=false)"/>
    <x v="0"/>
    <x v="1"/>
    <m/>
    <m/>
    <x v="1"/>
    <m/>
    <s v="Welter's claim cannot be for the American Mossie, since the time is completely wrong. Claim: 18.09.44 Ltn. Kurt Welter 10./JG 300 Mosquito  HF-JF at 8.000 m. [N. Wittenberg] 23.05 Film C. 2027/II Anerk: Nr. – (MH, claim is for night of 18/19 September) Don't know the location of the American Mossie crash. Norman Malayney however says the American Mossie came down close to Plantlunne, and Osprey says the Mossie was on a mission to film a supply drop in the Eindhoven-Nijmegen area."/>
    <n v="9"/>
    <x v="33"/>
    <x v="0"/>
    <n v="1"/>
    <s v="Front-Line"/>
    <x v="33"/>
    <x v="0"/>
    <n v="1"/>
  </r>
  <r>
    <n v="1548"/>
    <s v="NS648"/>
    <x v="18"/>
    <s v="FE"/>
    <x v="3"/>
    <x v="0"/>
    <n v="18"/>
    <s v="September"/>
    <x v="5"/>
    <s v="18 September 1944"/>
    <x v="0"/>
    <s v="DBR in accident 18.9.44 (Air Britain Serials)"/>
    <x v="2"/>
    <x v="3"/>
    <s v="Not Stated"/>
    <m/>
    <x v="2"/>
    <m/>
    <m/>
    <n v="9"/>
    <x v="33"/>
    <x v="0"/>
    <n v="1"/>
    <s v="Front-Line"/>
    <x v="91"/>
    <x v="0"/>
    <n v="1"/>
  </r>
  <r>
    <n v="3868"/>
    <s v="PZ180"/>
    <x v="12"/>
    <n v="23"/>
    <x v="0"/>
    <x v="5"/>
    <n v="18"/>
    <s v="September"/>
    <x v="5"/>
    <s v="18 September 1944"/>
    <x v="0"/>
    <s v="18.09.1944 Air Test 23 from Little Snoring starboard tyre burst on landing, undercarriage collapsed. Little Snoring airfield (BCL). F/O GE Stewart ok, AC1 Barratt inj, Tyre burst on take-off swung on landing and u/c collapsed Little Snoring 18.9.44 (Air Britain Serials) 18.09.44 23 Sqn. PZ180 Landed at Little Snoring aerodrome with burst tyres and suffered undercarriage collapse. (Mosquito Crash Log)"/>
    <x v="2"/>
    <x v="2"/>
    <s v="Tyre burst on takeoff"/>
    <m/>
    <x v="2"/>
    <m/>
    <m/>
    <n v="9"/>
    <x v="33"/>
    <x v="0"/>
    <n v="1"/>
    <s v="Front-Line"/>
    <x v="6"/>
    <x v="0"/>
    <n v="1"/>
  </r>
  <r>
    <n v="916"/>
    <s v="DZ635"/>
    <x v="4"/>
    <s v="692/139/1655MTU/627"/>
    <x v="0"/>
    <x v="8"/>
    <n v="18"/>
    <s v="September"/>
    <x v="5"/>
    <s v="18/19 September 1944"/>
    <x v="1"/>
    <s v="18.09.1944 1903 627 to Bremerhaven from Woodhall Spa crashed. at Schiffdorf, eastern outskirt Bremerhaven 2210 (BCL). F/L NB Rutherford AFC +, P/O FH Stanbury +, joint grave Becklingen War Cem Bruchunterlage: 22.10 Schiffdorf bei Wesermünde BS-81 Mosquito i.d. Luft in kleine Teile auseinandergeflogen &quot;Serial Range DZ630 - DZ652. 23 Mosquito B.Mk1V Series 11. Powered by Merlin 21/23 engines. Part of a batch of 250 (except for four conv.to NF.MkXV and four conv.to PR.MkV111).delivered by De Havilland (Hatfield) between 5Dec42 and 21Mar43. Airborne 1903 18Sep44 from Woodhall Spa. Cause of loss not established. Crashed 2210, four minutes after 57 Sqdn Lancaster, at Schiffdorf on the eatern outskirts of Bremerhaven. Both are buried in a joint grave at Becklingen War Cemetery. F/L Rutherford was an Australian serving in the RAF. F/L N.B.Rutherford AFC KIA P/O F.H.Stanbury KIA See Lancaster NG126. Missing while target marking Bremerhaven 18.9.44 (Air Britain Serials)"/>
    <x v="0"/>
    <x v="8"/>
    <m/>
    <m/>
    <x v="4"/>
    <m/>
    <m/>
    <n v="9"/>
    <x v="33"/>
    <x v="0"/>
    <n v="1"/>
    <s v="Front-Line"/>
    <x v="58"/>
    <x v="0"/>
    <n v="4"/>
  </r>
  <r>
    <n v="4307"/>
    <s v="HR194"/>
    <x v="12"/>
    <n v="21"/>
    <x v="0"/>
    <x v="16"/>
    <n v="18"/>
    <s v="September"/>
    <x v="5"/>
    <s v="18/19 September 1944"/>
    <x v="1"/>
    <s v="18/19 September 1944, crashed in bad visibility near Petersfield, P/O A. Fellick killed (2nd TAF).21 Sqn - crashed 19-9-1944 0300h near Petersfield, Hampshire on returning from a night intruder sortie to the Arnhem area. P/O C.J. FELLICK - 174639 and W/O T.R. BENBOW - 902952 killed. (Henk Welting) Correct date is 19 September 1944 (ORB and 2ndTAF log). (Chris Thomas, co-author of 2nd TAF) Hit hill descending in cloud Buriton Hants. returning from night intruder mission 19.8.44 (Air Britain Serials)"/>
    <x v="2"/>
    <x v="7"/>
    <s v="Bad Visibility"/>
    <m/>
    <x v="2"/>
    <m/>
    <m/>
    <n v="9"/>
    <x v="33"/>
    <x v="0"/>
    <n v="1"/>
    <s v="Front-Line"/>
    <x v="48"/>
    <x v="3"/>
    <n v="1"/>
  </r>
  <r>
    <n v="7623"/>
    <s v="NS962"/>
    <x v="12"/>
    <n v="515"/>
    <x v="0"/>
    <x v="5"/>
    <n v="18"/>
    <s v="September"/>
    <x v="5"/>
    <s v="18/19 September 1944"/>
    <x v="1"/>
    <s v="18.09.1944 1955 patrol over Wenzendorf 515 Bomber Support from Little Snoring approaching airfield at Plantlünne, blinded by searchlights, lost control and crashed. near Platlünne airfield, 17km NNW Rheine 2216 (BCL). F/L DC Paterson +, Sgt TJR Smith +, initial buried at Lingen/Ems, now Reichswald Forest War Cem Bruchunterlage: 22.16 Fl.H. Plantlünne GP-38 Mosquito Aufschlagbrand 18/19 September 1944 (FCWDv5) &quot;Serial Range NS926 - NS965. 41 Mosquito FB.MkV1. Part of a batch of 250 (including NT220, NT224 and NT225 built as FB.XV111) ordered 17Mar43 and delivered by De Havilland (Hatfield) 25Jan44 and 19May44. Airborne 1955 18Sep44 from Little Snoring to patrol Wentzendorf. Approaching the airfield at Plantl_nne, 17 km NNW of Rheine, the pilot was blinded by searchlights and lost control, crashing at2216. They were taken initially to Lingen (Ems) for burial; their graves are now located in the Reichswald Forest War Cemetery. F/L D.C.Paterson KIA Sgt T.J.R.Smith KIA &quot; (Chorley via Lost Bombers) Missing from patrol to Wenzendorf 18.9.44 (Air Britain Serials)"/>
    <x v="0"/>
    <x v="19"/>
    <m/>
    <m/>
    <x v="1"/>
    <m/>
    <m/>
    <n v="9"/>
    <x v="33"/>
    <x v="0"/>
    <n v="1"/>
    <s v="Front-Line"/>
    <x v="83"/>
    <x v="0"/>
    <n v="1"/>
  </r>
  <r>
    <n v="4432"/>
    <s v="PZ177"/>
    <x v="12"/>
    <n v="23"/>
    <x v="0"/>
    <x v="5"/>
    <n v="18"/>
    <s v="September"/>
    <x v="5"/>
    <s v="18/19 September 1944"/>
    <x v="1"/>
    <s v="YP-A, crash 22.30 hrs 6 kms S Gütersloh (Juergen Haus) 18.09.1944 2042 23 Bomber Support from Little Snoring crashed. onto Reichs-Autobahn, some 6km S Gütersloh 2330 (BCL). F/O K Eastwood +, F/L GG Rogers +, joint grave at Hannover War Cem 18/19 September 1944 (FCWDv5) German report gives time as 2230, report KE9687 (http://www.footnote.com/image/28991882/mosquitoes%7CMosquito/) Missing from night intruder to Gutersloh 18.9.44 (Air Britain Serials)     http://www.aircrewremembrancesociety.com/raf1944/3/eastwoodkenneth.html says this aircraft was shot down by Kurt Welter of 10./JG 300, who, again according to the site, made a claim as follows: 23.05 hrs. Combat taking place at 8,000 mts west of Bad Münder, Holzminden. However, Tony Woods has Welter's claim as follows: 18.09.44 Ltn. Kurt Welter 10./JG 300 Mosquito  HF-JF at 8.000 m. [N. Wittenberg] 23.05 Film C. 2027/II Anerk: Nr. –  This location is much closer to Borkheide and Jueterbog, nowhere near Guetersloh/  No communication was received from the aircraft. His friend who saw him crash said that the flak that day was longer range than they expected and his plane was seen to crash at 23.30 hrs and totally disintegrate on impact on the Reich motor road six kilometers south of Gutersloh. (http://www.google.com/search?q=hx822+mosquito&amp;rls=com.microsoft:en-us:IE-Address&amp;ie=UTF-8&amp;oe=UTF-8&amp;sourceid=ie7&amp;rlz=1I7GZEZ_en-GB)"/>
    <x v="0"/>
    <x v="1"/>
    <m/>
    <m/>
    <x v="1"/>
    <m/>
    <m/>
    <n v="9"/>
    <x v="33"/>
    <x v="0"/>
    <n v="1"/>
    <s v="Front-Line"/>
    <x v="6"/>
    <x v="0"/>
    <n v="1"/>
  </r>
  <r>
    <n v="3145"/>
    <s v="KB267"/>
    <x v="13"/>
    <s v="139/627"/>
    <x v="0"/>
    <x v="8"/>
    <n v="19"/>
    <s v="September"/>
    <x v="5"/>
    <s v="19/20 September 1944"/>
    <x v="1"/>
    <s v="19.09.1944 627 to Rheydt from Woodhall Spa crashed homebound. Lost without trace (BCL). W/C GP Gibson VC DSO DFC +, S/L JB Warwick DFC +, buried in Steenbergen-en-Kruisland Roman Catholic Cem Guy Gibson, AZ-E. Small parts recovered from Steenbergen in 1985. Yesterday I received the march 2003 copy of Aeroplane magazine, which includes an article on GG - his life after the Dams raid. The aircraft crashed in Holland after an attack (in support of the Arnhem offensive) on a rail centre at the twin towns of Rheydt and Moenchengladbach. The crash was some 45 minutes after the end of the attack, and on the direct route home rather than on the return route of the bomber stream. The Mosquito was seen to circle, making a whistling noise, with the engines popping and emitting flame. It is suggested that the navigator, with no experience of Mosquitoes, may have had trouble finding the fuel change-over cocks.(Graham Boak) 19/20 September 1944 (RAF Bomber Command History Website) An eyewitness, Herr S C Bastiaanse in Blauwstraat, which I understand runs north-south through Steenbergen, heard a plane at approx 10.30. Going outside with his wife, he estimated that the plane was at 3,500 ft, and an &quot;intense light in the cockpit&quot;. There was an explosion and the plane fell to earth. Another eye witness, again saw light in the cockpit, the plane circling then the engines spluttering and falling to earth. There was surprise &amp; shock at 627 Squ, when told that the raid's controller was not an experianced 54 base controller, but Gibson. The raid was also complicated, in that there were 3 aiming points. _x000a_Green - Western edge of Monchengladbach, factory_x000a_Yellow - East MG - Rail Yards_x000a_Red - offset marking point south west Rheydt, Rail Yards_x000a_Gibson was told that South East, 10 minutes flying time was the Allied Front Line, and t stay above 10,000 ft. He decided no, he would come home directly at low level. The route crossed the fighting of Operation Market-Garden, hence the need for height to avoid any gliders of Airborne forces. It is not inconceivable, that Gibson was hit by friendly fire, crossing the Allied Airborne Corridor._x000a__x000a_Regarding fuel problems, some 627 Squ pilots feel his &amp; Warwick's inexperiance, could have resulted in failure to switch tanks. Starved of fuel, the merlins would have backfired and perhaps trailed smoke. However eye witnesses on the ground are convinced that the plane was on fire before it crashed. _x000a__x000a_All of the above from &quot;Guy Gibson&quot; by Richard Morris (Paul Fox on RAF Commands Forum) _x000a__x000a_Regarding the fateful raid on which both Gibson &amp; Warwick were killed I have details via an individual who was tasked with instructing Warwick how to use and change the fuel system on the Mossie hours before take-off. This individual sadly died last year, however not before I had a chance to meet the gentleman and talk at length. His story was recently published.I am concerned about publishing his name on the forum, I can be contacted at bestbitteryummy@yahoo.co.uk._x000a__x000a_Warwick had NO experience of the DH Mosquito, or more importantly the intricacies of the fuel system. So why would he volunteer to operate. ? He was a screen navigator taken off operations after completing two full tours, all of which were flown from memory on 4-engined heavies. (Terry Dale on RAF Commands Forum)_x000a__x000a_Both W/C Gibson and his navigator S/L Warwick had very limited operational experience of the Mosquito.S/L Warwick was a late replacement for a sick but experienced Mosquito navigator. Moreover,Gibson had not completed even a basic conversion course on Mosquitos.More important was that the fatal operation that Gibson was to undertake was that of Master Bomber for the raid on Monchengladbach/Rheydt and unknown to Cochrane,Gibson had not attended the manatory conversion PPF Mosquito Unit Course at RAF Warboys as Cochrane had stipulated._x000a__x000a_Flying low on the a straight return leg to clear the Dutch coast was Gibson's declared intention against official briefing that the minimum height of 10.000ft should be maintained on a zig zag course south into France and then a course set for England.Given that Dutch observers reported the the aircraft was on fire before crashing,there would be little time to clear the aircraft safely at low level.The Mosquito cockpit floor entry /exit hatch is quite tight and a rapid exit would be only accomplished by an experience crew on the type.Additionally,flying low on a straight return leg would attract enemy flak whose batteries would have been forwarned about the presence of returning hostile aircraft. (http://www.ww2talk.com/forum/war-air/8582-did-friendly-fire-kill-guy-gibson-2.html?highlight=Mosquito) Locals witnessed a glow in the cockpit. To this day no-one knows if this was fire caused by an AA hit, or if it was a torch being held by Warwick in an attempt to find the correct fuel valves in order to correct a mistake in switching tanks. (same)_x000a__x000a_AZ-E (www.lostbombers.co.uk) Missing (Bremerhaven) 19.9.44 (Air Britain Serials)_x000a__x000a_Nearly 70 years after the mysterious death of Dambusters legend Guy Gibson, it has been revealed that he was shot down by friendly fire._x000a__x000a_The British airman who downed the Victoria Cross hero's plane in the tragic blunder is claimed to be Bernard McCormack._x000a_McCormack was a gunner in a Lancaster bomber and mistook Gibson's twin-engined Mosquito for an enemy plane following a night-time sortie over Germany in 1944._x000a__x000a_He instinctively opened fire and blasted what he thought was a German Junkers 88 aircraft with 600 rounds, sending it crashing to the ground._x000a_  Killed by friendly fire: Guy Gibson (left) and his navigator were killed instantly when Bernard McCormack (right) mistook Gibson's aircraft for an enemy plane and opened fire in Germany in 1944_x000a__x000a_Gibson, who led the famous 617 Squadron on the Dambusters raids in World War II, and his navigator were killed instantly._x000a__x000a_The sickening realisation that the plane was an Allied aircraft piloted by the hero only dawned on Sgt McCormack the following day when he and his crew were debriefed._x000a__x000a_Racked with guilt, he told barely a soul about the dreadful accident for the rest of his life. _x000a_ More...'A crime against our Armed Forces': Yobs smash First World War memorial to pieces _x000a__x000a_The RAF is said to have covered the embarrassing episode up as there is no mention of any plane - German or British - being shot down in the area or at the time of the crash in the Bomber Command archives._x000a__x000a_As a result, various theories for the cause of the crash have been put forward over the last seven decades, including pilot error and even sabotage._x000a__x000a_Now a researcher says he has proved beyond doubt that highly decorated Gibson was killed by one of his own men._x000a__x000a_James Cutler, 62, has uncovered a remarkable taped confession that Sgt McCormack gave to his wife before he died in which he revealed what happened that night._x000a_ Mistake: Bernard McCormack was a gunner in a Lancaster bomber and mistook Gibson's twin-engined Mosquito, like this pictured, for an enemy plane _x000a_ The aircraft: Bernard McCormack was a gunner in a Lancaster bomber (model pictured), when the mistake happened_x000a_Mr Cutler has also unearthed two previously classified reports buried in the back of Bomber Command records in the National Archives._x000a__x000a_One of them is the combat report from the crew of Sgt McCormack's Lancaster, which describes the attack on what they thought was the Junkers 88._x000a_The geographical coordinates recorded placed the aerial encounter three minutes away from where Gibson's Mosquito crashed at Steenbergen, Holland._x000a__x000a_The second report was from the crew of another Lancaster returning from the same raid who noted 'plane shot down - as aircraft burst on ground a red light resembling Target Indicator seen'. _x000a__x000a_The location given was over Steenbergen. Gibson's plane had been carrying red Target Indicator flares which he was unable to drop over Germany due to a fault._x000a__x000a_Both reports contradict the official RAF record books that no planes were encountered that night._x000a__x000a_Mr Cutler said: 'It could only have been Guy Gibson's plane because the co-ordinates in both these new documents were right over the spot where his plane came down._x000a__x000a_'I am satisfied 100 per cent that Guy Gibson was killed by friendly fire and 99.9 per cent sure that he was shot down by Bernard McCormack's plane._x000a_ In memory: A Lancaster bomber over Derwent dam in the Peak District, England, to mark an anniversary of the event in 1943_x000a_'Guy Gibson was one of the greatest British war heroes. He led the Dambusters raid and was the most experienced pilot in Bomber Command._x000a__x000a_'Apart from one eye-witness on the ground, there has never been a shred of evidence as to the cause of the crash. His death has been shrouded in mystery._x000a__x000a_'For years and years, people have speculated about the cause, from everything from sabotage to pilot error._x000a__x000a_'But thanks to the discovery in the National Archives of documents that have been missed by previous researchers and the taped interview of Bernard McCormack, the truth has been revealed._x000a__x000a_'For Guy Gibson VC, DSO and Bar, DFC and Bar to be killed by friendly fire was a huge blunder.'_x000a_Gibson was awarded the Victoria Cross in 1943 for successfully leading 617 Squadron on the daring raids on a series of damns in the industrial Ruhr valley in Germany._x000a_ Engineers from Cambridge University staged a peaceful recreation of the bombing raid over a lake in British Columbia, Canada, this year, as part of a study into the science behind the attack_x000a_He was given a desk job after that but insisted on returning to the skies._x000a__x000a_On the night of September 19, 1944 Gibson led 227 Lancaster bombers and 10 Mosquitos on an attack of Rheydt and Muchengladbach._x000a__x000a_They faced little opposition from flak from the ground or enemy planes and were returning over Holland when Gibson's plane came down._x000a__x000a_Mr Cutler unearthed the new documents and tape recording while researching 617 Squadron for Sir Peter Jackson's film remake of The Dam Busters._x000a_A version of the story has also been previously told in the 1954 film The Dam Busters, starring actor Richard Todd as Wing Commander Guy Gibson._x000a__x000a_He said: &quot;Bernard McCormack's widow still had a copy of his logbook and that said they had encountered a German nightfighter and possibly shot down a Junkers 88, which was a twin engined plane that looked a lot like a Mosquito especially at night._x000a__x000a_&quot;The crew were debriefed the next day by the RAF intelligence officer who asked the men were they sure it was a Junkers 88 and not a Mosquito? &quot;_x000a_ R.A.F. Bomber Command in World War II: Guy Gibson, centre, with the air crews who took part in the raid_x000a_The squadron record book said for that night no enemy night-fighters were encountered but we have it in black and white that they did, or thought they did._x000a__x000a_&quot;In the Bomber Command file in the National Archives there isn't a record but when we looked in the appendix which was all jumbled up we found a combat report from this crew reporting the details of shooting down a Junkers 88._x000a__x000a_&quot;The location of the encounter was about 10 or 15 miles or three minutes away from where Guy Gibson crashed._x000a__x000a_&quot;In another bundle of documents another crew from 97 Squadron stated they saw an aircraft shot down and hit the ground with a red flame like a Target Indicator._x000a__x000a_&quot;We know Guy Gibson didn't drop the red flares because they wouldn't drop properly._x000a__x000a_&quot;The co-ordinates for that sighting were over Steenberg._x000a__x000a_&quot;Bernard McCormack's widow told me her husband had told this story in the 1980s and she was so amazed by it that she put a tape recorder on and recorded him.&quot; _x000a__x000a_ A scene from the 1954 film 'The Dam Busters' which starred Richard Todd (left) as Wing Commander Guy Gibson and Michael Redgrave (right) as Dr Barnes Wallis_x000a_ Film recreation: Actor Richard Todd as Wing Commander Guy Gibson in the 1954 film The Dam Busters_x000a_FACT FILE: DAMBUSTERS RAID_x000a_On May 16, 1943, 19 aircrafts set out to destroy three dams in the Ruhr valley - the Mohne, the Eder and the Sorpe - and so damage a vital source of power to the key industrial area of Germany. _x000a_The Mohne and Eder Dams in the industrial heart of Germany were attacked and breached by mines dropped from specially modified Lancasters of No. 617 Sqn.  _x000a_The Sorpe dam was was also attacked by two aircrafts and damaged.  _x000a_A fourth dam, the Ennepe was reported as being attacked by a single aircraft (O-Orange), but with no damage. _x000a_An estimated 1,294 people were killed by floodwaters and 8 of the 19 aircrafts dispatched failed to return with the loss of 53 aircrew and 3 taken prisoner of war.  _x000a_Wg Cdr Guy Gibson, Officer Commanding No. 617 Sqn, was awarded the VC for his part in leading the attack._x000a__x000a_Sgt McCormack was recorded as saying: &quot;We were on the way back over Holland and then all of a sudden this kite comes right behind us twin engines and a single rudder - and it comes bouncing in towards us so we opened fire and we blew him up._x000a__x000a_&quot;When we got back we claimed a Ju 88 show down. The following day we were called in to the office and we were quizzed again._x000a__x000a_&quot;(RAF Intelligence Office) 'What made you think it was a Ju 88?' &quot;We said 'it had twin engines and a single rudder.' _x000a__x000a_He said: &quot;So has a Mosquito.&quot; &quot;Well supposing - he put it very nicely - he said, 'supposing a Mosquito - his radio and his radar was knocked out and he was lost and he spotted a Lancaster - he would only want to follow it home wouldn't he? _x000a__x000a_&quot;And it turned out it was 'Gibbo' we shot down.&quot; _x000a__x000a_Sgt McCormack, who went on to become the mayor of the north Wales town of Holyhead, died in 1992._x000a__x000a_Mr Cutler said: &quot;His widow Eunice was very shocked by it. I don't think he was happy for that story to be told publicaly.&quot; _x000a__x000a_He added: &quot;A lot of Mosquitos were shot down in the war because they looked like Junkers 88._x000a__x000a_&quot;But a lot of the friendly fire incidents were covered up because it was embarrassing._x000a__x000a_&quot;There is no German record of a Junkers 88 in combat or being lost in that area on that night.&quot;_x000a__x000a__x000a__x000a_Read more: http://www.dailymail.co.uk/news/article-2047476/Dambusters-legend-Guy-Gibson-shot-BRITISH-airman.html#ixzz1aQThBNlz_x000a__x000a_"/>
    <x v="0"/>
    <x v="8"/>
    <m/>
    <m/>
    <x v="4"/>
    <m/>
    <m/>
    <n v="9"/>
    <x v="33"/>
    <x v="0"/>
    <n v="1"/>
    <s v="Front-Line"/>
    <x v="58"/>
    <x v="1"/>
    <n v="2"/>
  </r>
  <r>
    <n v="4241"/>
    <s v="MM586"/>
    <x v="17"/>
    <s v="RAE/409"/>
    <x v="0"/>
    <x v="2"/>
    <n v="19"/>
    <s v="September"/>
    <x v="5"/>
    <s v="19/20 September 1944"/>
    <x v="1"/>
    <s v="19.09.1944 Defensive patrol 409 from St.Andre shot down by EA, crew baled out, pilot injuring foot, over France, unknown location (FCL). F/S G Leslie inj, F/S CM Thurgood ok, no further info. Serial number in doubt. See FCL 20.09.44 Time around 00:35 night of 19/20 September 1944, attacked near Lille. Stalled in cloud and spun into ground Flavacourt 20.9.44 (Air Britain Serials)"/>
    <x v="0"/>
    <x v="16"/>
    <m/>
    <m/>
    <x v="0"/>
    <s v="unk"/>
    <m/>
    <n v="9"/>
    <x v="33"/>
    <x v="0"/>
    <n v="1"/>
    <s v="Front-Line"/>
    <x v="95"/>
    <x v="2"/>
    <n v="2"/>
  </r>
  <r>
    <n v="5452"/>
    <s v="MM620"/>
    <x v="17"/>
    <s v="410/264"/>
    <x v="0"/>
    <x v="2"/>
    <n v="19"/>
    <s v="September"/>
    <x v="5"/>
    <d v="1944-09-19T00:00:00"/>
    <x v="1"/>
    <s v="May actually have been September 19, according to The Mossie Number 29, which says F/L Moncur and F/L Woodruffe returned to the squadron a week later, after having been shot down in the St. Nazaire area (on a low-flying exercise!). FCWDv5 says two Mosquitos failed to return on the night of 19/20 September, but only provides details of a 409 Sqn aircraft Missing 19.10.44 (Air Britain Serials)"/>
    <x v="3"/>
    <x v="4"/>
    <m/>
    <m/>
    <x v="3"/>
    <m/>
    <m/>
    <n v="9"/>
    <x v="33"/>
    <x v="0"/>
    <n v="1"/>
    <s v="Front-Line"/>
    <x v="10"/>
    <x v="2"/>
    <n v="2"/>
  </r>
  <r>
    <n v="3200"/>
    <s v="MM453"/>
    <x v="17"/>
    <n v="409"/>
    <x v="0"/>
    <x v="2"/>
    <n v="20"/>
    <s v="September"/>
    <x v="5"/>
    <s v="20 September 1944"/>
    <x v="0"/>
    <s v="20.09.1944 Patrol 409 from St. Andre engine trouble, would not feather. Crew had to bale out, southwest of Beauvais (FCL). W/O LE Fitchett ok, F/S AC Hardy ok, no further info. Time around 19:00 20 September 1944, navigator name Hardy (2nd TAF) Engine cut on night patrol abandoned 8m SW of Beauvais 20.9.44 (Air Britain Serials) Hit in the port engine by a night fighter when patrolling above the lines. Returned to allied territory and attempted to land but weather closed in, even though Mosquito tested down to 200 feet. Eventually the Mosquito became unmanageable and the crew baled out."/>
    <x v="1"/>
    <x v="16"/>
    <m/>
    <m/>
    <x v="0"/>
    <m/>
    <m/>
    <n v="9"/>
    <x v="33"/>
    <x v="0"/>
    <n v="1"/>
    <s v="Front-Line"/>
    <x v="95"/>
    <x v="2"/>
    <n v="1"/>
  </r>
  <r>
    <n v="1766"/>
    <s v="W4059"/>
    <x v="0"/>
    <s v="1PRU/1PRU/540/8OTU"/>
    <x v="0"/>
    <x v="7"/>
    <n v="20"/>
    <s v="September"/>
    <x v="5"/>
    <s v="20 September 1944"/>
    <x v="0"/>
    <s v="AIRCRAFT OF THE ROYAL AIR FORCE 1939-1945: DE HAVILLAND DH 98 MOSQUITO. Mosquito PR Mark I, W4059 ‘LY-T’, of No. 1 Photographic Reconnaissance Unit, on the ground at Benson, Oxfordshire (Imperial War Museum Photo CH 18309) The machine shown on the ground is named 'CURACOA', a PR.I serial number W4059. The tail unit of W4059 is also seen. Around June 1942 (IWM Film Number: ARY 7-63 Film Title: [DE HAVILLAND MOSQUITO MK II] [main, allocated] ) SOC 20.9.44 (Air Britain Serials)"/>
    <x v="4"/>
    <x v="3"/>
    <m/>
    <m/>
    <x v="2"/>
    <m/>
    <m/>
    <n v="9"/>
    <x v="33"/>
    <x v="0"/>
    <n v="1"/>
    <s v="Support Unit"/>
    <x v="37"/>
    <x v="0"/>
    <n v="4"/>
  </r>
  <r>
    <n v="4518"/>
    <s v="HK345"/>
    <x v="2"/>
    <s v="219/68"/>
    <x v="0"/>
    <x v="2"/>
    <n v="20"/>
    <s v="September"/>
    <x v="5"/>
    <s v="20/21 September 1944"/>
    <x v="1"/>
    <s v="20.09.1944 eveng Diver patrol 68 to anti V1, Dutch islands from Castle Camps . Lost without trace (FCL). F/S TJC Wilson +, F/S JF Jenkins +, cv at Marshalls(Cambridge), delivered as MKXVI 04.09.43-26.02.44. No known graves F/Sgt(1318373)Thomas John Cuthbert, Wilson(Pilot)RAFVR-killed, F/Sgt(1651531)John Francis Jenkins(Obs)RAFVR-killed (http://aviation-safety.net/wikibase/wiki.php?id=15807) Missing 20.9.44 (Air Britain Serials)"/>
    <x v="3"/>
    <x v="4"/>
    <m/>
    <m/>
    <x v="3"/>
    <m/>
    <m/>
    <n v="9"/>
    <x v="33"/>
    <x v="0"/>
    <n v="1"/>
    <s v="Front-Line"/>
    <x v="102"/>
    <x v="2"/>
    <n v="2"/>
  </r>
  <r>
    <n v="1010"/>
    <s v="MM286"/>
    <x v="18"/>
    <s v="4/SF Upwood/409"/>
    <x v="0"/>
    <x v="2"/>
    <n v="20"/>
    <s v="September"/>
    <x v="5"/>
    <s v="20/21 September 1944"/>
    <x v="1"/>
    <s v="20/21 September 1944 W/C M.V. Beveridge crashed near Amiens, KIA, not flying with a navigator (FCWDv5) Ran into bad weather during search for lost aircraft and crashed St.Andre 20.9.44 (Air Britain Serials)"/>
    <x v="0"/>
    <x v="8"/>
    <m/>
    <m/>
    <x v="4"/>
    <m/>
    <m/>
    <n v="9"/>
    <x v="33"/>
    <x v="0"/>
    <n v="1"/>
    <s v="Front-Line"/>
    <x v="95"/>
    <x v="0"/>
    <n v="3"/>
  </r>
  <r>
    <n v="5754"/>
    <s v="MM463"/>
    <x v="17"/>
    <n v="29"/>
    <x v="0"/>
    <x v="2"/>
    <n v="20"/>
    <s v="September"/>
    <x v="5"/>
    <s v="20/21 September 1944"/>
    <x v="1"/>
    <s v="20.09.1944 eveng Defensive patrol 29 to Arnheim area from Hunsdon . Lost without trace (FCL). F/L H West +, F/L LA Komaroff +, both buried at Bergen op Zoom Cem May have crashed due to weather, see details at: Stortte in de late avonduren van deze dag neer nabij Groede. Het toestel voerde een intruder en ranger missie uit maar werd vanwege het slechte weer terug geroepen. See details at http://www.wingstovictory.nl/database/database.php Missing on patrol 20.9.44 (Air Britain Serials)"/>
    <x v="0"/>
    <x v="8"/>
    <m/>
    <m/>
    <x v="4"/>
    <m/>
    <m/>
    <n v="9"/>
    <x v="33"/>
    <x v="0"/>
    <n v="1"/>
    <s v="Front-Line"/>
    <x v="31"/>
    <x v="2"/>
    <n v="1"/>
  </r>
  <r>
    <n v="6592"/>
    <s v="A52-24"/>
    <x v="24"/>
    <m/>
    <x v="7"/>
    <x v="1"/>
    <n v="21"/>
    <s v="September"/>
    <x v="5"/>
    <s v="21 September 1944"/>
    <x v="0"/>
    <s v="21.09.1944from not delivered to forces, crashed before acceptance on landing approach. near Bankstown, New South Wales (MIAS). F/L Ifould +, , no further info Built as F.B.40, not delivered. Final disposition: crashed at Bankstown, New South Wales before acceptance, October 1944. (Beaufort, Beaufighter and Mosquito in Australian Service, Stewart Wilson, 1990) Stalled short of runway, F/L E.M. Ifould killed. Crashed Bansktown NSW 21.09.44 prior to RAAF Acceptance (Air Britain Serials)"/>
    <x v="2"/>
    <x v="2"/>
    <s v="Stalled"/>
    <m/>
    <x v="2"/>
    <m/>
    <m/>
    <n v="9"/>
    <x v="33"/>
    <x v="0"/>
    <n v="1"/>
    <s v="Support Unit"/>
    <x v="92"/>
    <x v="5"/>
    <n v="1"/>
  </r>
  <r>
    <n v="3313"/>
    <s v="HK180"/>
    <x v="2"/>
    <s v="96/406/307"/>
    <x v="0"/>
    <x v="2"/>
    <n v="21"/>
    <s v="September"/>
    <x v="5"/>
    <s v="21 September 1944"/>
    <x v="0"/>
    <s v="Lost power hit tree in forced landing Ulleskel Yorks. 21.9.44 DBF (Air Britain Serials) 21.09.44 307 Sqn. HK180 One engine cut out in flight and aircraft overshot and crashed at Bolton Lodge, Ulleskelf, Yorks. Crew unhurt. (Mosquito Crash Log)"/>
    <x v="2"/>
    <x v="3"/>
    <s v="Engine failure"/>
    <m/>
    <x v="2"/>
    <m/>
    <m/>
    <n v="9"/>
    <x v="33"/>
    <x v="0"/>
    <n v="1"/>
    <s v="Front-Line"/>
    <x v="21"/>
    <x v="2"/>
    <n v="3"/>
  </r>
  <r>
    <n v="317"/>
    <s v="NT141"/>
    <x v="12"/>
    <s v="60OTU/605"/>
    <x v="0"/>
    <x v="5"/>
    <n v="21"/>
    <s v="September"/>
    <x v="5"/>
    <s v="21 September 1944"/>
    <x v="0"/>
    <s v="Trestle collapsed aircraft DBR Manston 21.9.44 (Air Britain Serials) 21.09.44 605 Sqn. NT141 While with its tail on a trestle doing a compass swing at Manston aerodrome the trestle collapsed, leaving the aircraft Cat. E. (Mosquito Crash Log)"/>
    <x v="2"/>
    <x v="2"/>
    <s v="Damaged on ground"/>
    <m/>
    <x v="2"/>
    <m/>
    <m/>
    <n v="9"/>
    <x v="33"/>
    <x v="0"/>
    <n v="1"/>
    <s v="Front-Line"/>
    <x v="22"/>
    <x v="0"/>
    <n v="2"/>
  </r>
  <r>
    <n v="5649"/>
    <s v="NT156"/>
    <x v="12"/>
    <n v="169"/>
    <x v="0"/>
    <x v="2"/>
    <n v="21"/>
    <s v="September"/>
    <x v="5"/>
    <s v="21 September 1944"/>
    <x v="0"/>
    <s v="21.09.1944 169 destroyed by fire in hangar. Great Massingham airfield, Norfolk (BCL). , , Caught fire in hangar Great Massingham 21.9.44 DBR (Air Britain Serials)"/>
    <x v="2"/>
    <x v="2"/>
    <s v="Hangar fire"/>
    <m/>
    <x v="2"/>
    <m/>
    <m/>
    <n v="9"/>
    <x v="33"/>
    <x v="0"/>
    <n v="1"/>
    <s v="Front-Line"/>
    <x v="65"/>
    <x v="0"/>
    <n v="1"/>
  </r>
  <r>
    <n v="2838"/>
    <s v="MM312"/>
    <x v="18"/>
    <n v="140"/>
    <x v="0"/>
    <x v="0"/>
    <n v="22"/>
    <s v="September"/>
    <x v="5"/>
    <s v="22 September 1944"/>
    <x v="1"/>
    <s v="Time around 2100 on 22 September, flash bomb exploded, Mosquito damaged beyond repair. F/O R.S. Flight and F/O B.D. Makins both OK (2nd TAF). Damaged by explosion pres. flak on PR mission and crashlanded Amiens/Glisy 22.9.44 DBR (Air Britain Serials)"/>
    <x v="2"/>
    <x v="7"/>
    <s v="Flash bomb"/>
    <m/>
    <x v="2"/>
    <m/>
    <m/>
    <n v="9"/>
    <x v="33"/>
    <x v="0"/>
    <n v="1"/>
    <s v="Front-Line"/>
    <x v="56"/>
    <x v="0"/>
    <n v="1"/>
  </r>
  <r>
    <n v="2229"/>
    <s v="DZ535"/>
    <x v="4"/>
    <s v="Vickers/618/192"/>
    <x v="0"/>
    <x v="15"/>
    <n v="23"/>
    <s v="September"/>
    <x v="5"/>
    <s v="23 September 1944"/>
    <x v="0"/>
    <s v="23.09.1944 1058 Training 192from Foulsham crash landed. into ploughed field near Briston, 18miles NW Norwich 1200 (BCL). F/L CG Clarke inj, F/O RW Dobson inj, modified by Vickers-Armstrong for 618Sqn Crashed in forced landing Briston Norfolk 23.9.44 (Air Britain Serials) 23.09.44 192 Sqn. DZ535 Aircraft crash landed in field at Briston, Norfolk, and went through a hedge on one engine. (Mosquito Crash Log)"/>
    <x v="2"/>
    <x v="2"/>
    <s v="Engine failure"/>
    <m/>
    <x v="2"/>
    <m/>
    <m/>
    <n v="9"/>
    <x v="33"/>
    <x v="0"/>
    <n v="1"/>
    <s v="Front-Line"/>
    <x v="43"/>
    <x v="0"/>
    <n v="3"/>
  </r>
  <r>
    <n v="2562"/>
    <s v="HR142"/>
    <x v="12"/>
    <s v="8FU"/>
    <x v="3"/>
    <x v="10"/>
    <n v="23"/>
    <s v="September"/>
    <x v="5"/>
    <s v="23 September 1944"/>
    <x v="0"/>
    <s v="Swung on take-off and u/c torn off Mauripur 23.9.44 (Air Britain Serials)"/>
    <x v="2"/>
    <x v="2"/>
    <s v="Swung on takeoff"/>
    <m/>
    <x v="2"/>
    <m/>
    <m/>
    <n v="9"/>
    <x v="33"/>
    <x v="0"/>
    <n v="1"/>
    <s v="Support Unit"/>
    <x v="113"/>
    <x v="3"/>
    <n v="1"/>
  </r>
  <r>
    <n v="2213"/>
    <s v="HK300"/>
    <x v="2"/>
    <n v="25"/>
    <x v="0"/>
    <x v="2"/>
    <n v="23"/>
    <s v="September"/>
    <x v="5"/>
    <s v="23/24 September 1944"/>
    <x v="1"/>
    <s v="24.09.1944 early am Diver patrol 25 to anti V1 from Coltishall Lost attacking a V1. Lost without trace (FCL). F/L JS Limbert +, F/O HS Cook +, cv at Marshalls(Cambridge), delivered as MKXVI 04.09.43-26.02.44. No known graves. 23/24 September 1944 reported missing off Lowestoft after a successful V-1 sortie (FCWDv5). 25 Sqn - 24-9-1944 - FTR, crew are missing to this day, further particulars are not yet known. F/O H.S. COOK - 142132 and F/Lt J.S. LIMBERT - MiD - 102156 on the Runnymede Memorial. FCL Vol.3 (Franks): Anti-diver patrol early a.m., lost attacking a V1. (Henk Welting) I have checked &quot;Hawks Rising&quot; The Story of 25 Sq RAF Francis K. Mason - same information apart from Limbert was pilot. (John Larder on RAF Commands Forum) Missing 24.9.44 (Air Britain Serials)"/>
    <x v="3"/>
    <x v="4"/>
    <m/>
    <m/>
    <x v="3"/>
    <m/>
    <m/>
    <n v="9"/>
    <x v="33"/>
    <x v="0"/>
    <n v="1"/>
    <s v="Front-Line"/>
    <x v="14"/>
    <x v="2"/>
    <n v="1"/>
  </r>
  <r>
    <n v="5463"/>
    <s v="HK517"/>
    <x v="17"/>
    <s v="307/29"/>
    <x v="0"/>
    <x v="5"/>
    <n v="23"/>
    <s v="September"/>
    <x v="5"/>
    <s v="23/24 September 1944"/>
    <x v="1"/>
    <s v="24.09.1944 Intruder 29 to Varel Germany from Hunsdon . Lost without trace (FCL). F/L TS Meadows +, P/O RW Brown +, no further info BROWN, Fg Off Ronald Westland, NZ412311, RNZAF - Mosquito Navigator 29 Sqn, RAF - 23 Sep 1944 (Age 30); Runnymede Memorial. (NZFPM) 23/24 September 1944 missing from an intruder to the Varel-Marx area (FCWDv5). Missing from night intruder to Varel 23.9.44 (Air Britain Serials) _x000a__x000a_Sat 23/Sun 24 Sep 1944_x000a__x000a_ALLIED EXPEDITIONARY AIR FORCE_x000a__x000a_Intruder to Varel, Germany_x000a_29 Squadron, RAF (Hunsdon, Hertfordshire - 11 Group)_x000a_Mosquito NF.XIII HK517 - took off at 2125 piloted by Flt Lt T S F Meadows, RAF, and brought down over Germany, crashing in a field 200 metres from the home of farmer Herr Tene Hulz at Wiesede, 13km SSW of Wittmund. Remains of the two crew were recovered from the site by the Luftwaffe and taken away for burial. However, post-war search teams were unable to find the graves and the airmen’s names are therefore commemorated on the Runnymede Memorial._x000a_Navigator: NZ412311 Fg Off Ronald Westland BROWN, RNZAF - Age 30._x000a_Lost on his 4th op with the Squadron, Brown had previously served with 264 Sqn, RAF and 488 Sqn, RNZAF, but the number of ops flown with them is unknown._x000a__x000a_MRES docs on Brown's file confirm both men died. Possible explanation for Meadows' June 1945 LG entry could be that official acceptance of his death did not take place until later. MRES did not close the case until 1949._x000a__x000a_(Errol Martyn)           (http://www.rafcommands.com/forum/showthread.php?p=49239&amp;highlight=Mosquito#post49239)"/>
    <x v="3"/>
    <x v="4"/>
    <m/>
    <m/>
    <x v="3"/>
    <m/>
    <m/>
    <n v="9"/>
    <x v="33"/>
    <x v="0"/>
    <n v="1"/>
    <s v="Front-Line"/>
    <x v="31"/>
    <x v="2"/>
    <n v="2"/>
  </r>
  <r>
    <n v="157"/>
    <s v="LR262"/>
    <x v="12"/>
    <s v="613/305"/>
    <x v="0"/>
    <x v="16"/>
    <n v="24"/>
    <s v="September"/>
    <x v="5"/>
    <s v="24 September 1944"/>
    <x v="0"/>
    <s v="LR262 SM-Q. No info. The British crew: F/Sgt Hogg and Sgt Tucknott. (http://www.geocities.com/skrzydla1/305/305_losses.html) an Antoni WIDAWSKI - P.1632 of 305 Sqn killed 24-9-1944 on Mosquito PZ302. (http://www.rafcommands.com/forum/showthread.php?p=25289&amp;highlight=Mosquito#post25289) Collided with PZ302 on air test and crashed nr Lasham 24.9.44 (Air Britain Serials)"/>
    <x v="2"/>
    <x v="2"/>
    <s v="Collision"/>
    <m/>
    <x v="2"/>
    <m/>
    <m/>
    <n v="9"/>
    <x v="33"/>
    <x v="0"/>
    <n v="1"/>
    <s v="Front-Line"/>
    <x v="60"/>
    <x v="0"/>
    <n v="2"/>
  </r>
  <r>
    <n v="3133"/>
    <s v="MM589"/>
    <x v="17"/>
    <n v="409"/>
    <x v="0"/>
    <x v="2"/>
    <n v="24"/>
    <s v="September"/>
    <x v="5"/>
    <s v="24/25 September 1944"/>
    <x v="1"/>
    <s v="25.09.1944 Patrol 409 from St.Andre or LeCulot Damaged by debris of He111 and crash landed. near Lille (FCL). W/O LE Fitchett ok, F/S AC Hardy ok, same crew as FCL 20.09.44 24/25 September 1944 engaged He 111 over Maastricht and was badly damaged when e/a exploded. Mosquito XIII MM589 KP-U 409 Sqn. flown by W.G. Kirkwood June-July 44. (Aces High) Damaged by debris from He111 and crashlanded nr Lille 25.9.44 (Air Britain Serials)"/>
    <x v="0"/>
    <x v="22"/>
    <m/>
    <m/>
    <x v="4"/>
    <m/>
    <m/>
    <n v="9"/>
    <x v="33"/>
    <x v="0"/>
    <n v="1"/>
    <s v="Front-Line"/>
    <x v="95"/>
    <x v="2"/>
    <n v="1"/>
  </r>
  <r>
    <n v="3210"/>
    <s v="NT134"/>
    <x v="12"/>
    <n v="613"/>
    <x v="0"/>
    <x v="16"/>
    <n v="24"/>
    <s v="September"/>
    <x v="5"/>
    <s v="24/25 September 1944"/>
    <x v="1"/>
    <s v="24/25 September 1944, around 2300, ftr in bad weather from Cologne. F/O A.W. Grime and Sgt. J. McDowall both killed. (2nd TAF). Missing from night intruder 25.9.44 (Air Britain Serials)"/>
    <x v="3"/>
    <x v="4"/>
    <m/>
    <m/>
    <x v="3"/>
    <m/>
    <m/>
    <n v="9"/>
    <x v="33"/>
    <x v="0"/>
    <n v="1"/>
    <s v="Front-Line"/>
    <x v="59"/>
    <x v="0"/>
    <n v="1"/>
  </r>
  <r>
    <n v="3722"/>
    <s v="PZ302"/>
    <x v="12"/>
    <n v="305"/>
    <x v="0"/>
    <x v="16"/>
    <n v="24"/>
    <s v="September"/>
    <x v="5"/>
    <s v="24 September 1944"/>
    <x v="1"/>
    <s v="29 Sep D.H. Mosquito no. PZ302. Lost in a mid-air collision (Mosquito LR262) during a training night flight over Lasham. There were no survivors. Lost were F/Lt Widawski and F/Lt Samulski (chaplain, who occasionally flew as a navigator). I've an Antoni WIDAWSKI - P.1632 of 305 Sqn killed 24-9-1944 on Mosquito PZ302. (Henk Welting) Collided with LR262 and crashed nr Lasham 24.9.44 (Air Britain Serials) 24.09.44 305 Sqn. PZ302 Aircraft was flying at 1500 feet over adjoining field when it collided with Mosquito LR262 at Lasham aerodrome, killing two. (Mosquito Crash Log)"/>
    <x v="2"/>
    <x v="2"/>
    <s v="Collision"/>
    <m/>
    <x v="2"/>
    <m/>
    <m/>
    <n v="9"/>
    <x v="33"/>
    <x v="0"/>
    <n v="1"/>
    <s v="Front-Line"/>
    <x v="60"/>
    <x v="0"/>
    <n v="1"/>
  </r>
  <r>
    <n v="3830"/>
    <s v="MM690"/>
    <x v="25"/>
    <n v="219"/>
    <x v="0"/>
    <x v="2"/>
    <n v="25"/>
    <s v="September"/>
    <x v="5"/>
    <s v="25 September 1944"/>
    <x v="0"/>
    <s v="Hit by HK382 while parked Hunsdon 25.9.44 (Air Britain Serials) 25.09.44 219 Sqn. MM690 Hit by Mosquito HK382 which ran off the perimeter track at Hunsdon aerodrome in the dark. (Mosquito Crash Log)"/>
    <x v="2"/>
    <x v="2"/>
    <s v="Ground accident"/>
    <m/>
    <x v="2"/>
    <m/>
    <m/>
    <n v="9"/>
    <x v="33"/>
    <x v="0"/>
    <n v="1"/>
    <s v="Front-Line"/>
    <x v="76"/>
    <x v="2"/>
    <n v="1"/>
  </r>
  <r>
    <n v="1039"/>
    <s v="HX862"/>
    <x v="12"/>
    <s v="29/307/60OTU"/>
    <x v="0"/>
    <x v="7"/>
    <n v="25"/>
    <s v="September"/>
    <x v="5"/>
    <s v="25 September 1944"/>
    <x v="1"/>
    <s v="Flew into high ground at night Talybont Caernarvon 25.9.44 (Air Britain Serials) 25.09.44 60 OTU. HX862 Flew into high ground on Drum Mt. Snowdonia, at night, killing two. (Mosquito Crash Log)"/>
    <x v="2"/>
    <x v="2"/>
    <s v="Terrain"/>
    <m/>
    <x v="2"/>
    <m/>
    <m/>
    <n v="9"/>
    <x v="33"/>
    <x v="0"/>
    <n v="1"/>
    <s v="Support Unit"/>
    <x v="29"/>
    <x v="0"/>
    <n v="3"/>
  </r>
  <r>
    <n v="4346"/>
    <s v="NS570"/>
    <x v="18"/>
    <s v="USAAF"/>
    <x v="0"/>
    <x v="4"/>
    <n v="25"/>
    <s v="September"/>
    <x v="5"/>
    <s v="25 September 1944"/>
    <x v="1"/>
    <s v="MACR 9231 25 September 1944, 25 Group. At 0125 hours on 25 September 1944, a 25th BG Mosquito aircraft NS570 took off from Watton, UK on a night weather reconnaissance mission. It was later shot down over Germany. The Mosquito crew parachuted to saftey and were taken prisoner by armed German farmers, who took both men to Erlangen for confinement. Later, Luftwaffe officials arrived to escort them to Frankfurt. The Mosquito aircraft crashed on the ground, killing an innocent unknown civilian at Gerardshefan, Neustadt/Aisch near Erlangen, Germany. (Norman Malayney) Die NS570 ist dann am 25.09.1944 bei Gerhardshofen (nicht Gerardshefan) abgestürzt. Der Pilot könnte 1st Lt. Clayborne I. Vinyard, O-724573, POW gewesen sein. (http://www.luftwaffe-bullet-board.com/viewtopic.php?p=51916#51916) (Air Britain Serials) Crashed at 05.20 1.5 km NW or Gerhartshofen, 8 km NE of Neustadt am Aisch, likely having run out of fuel, according to a report kindly posted by Gebhard Aders. Navigator Lt. John J. O'Mara (Martin Bowman)"/>
    <x v="0"/>
    <x v="12"/>
    <m/>
    <m/>
    <x v="4"/>
    <m/>
    <m/>
    <n v="9"/>
    <x v="33"/>
    <x v="0"/>
    <n v="1"/>
    <s v="Front-Line"/>
    <x v="33"/>
    <x v="0"/>
    <n v="1"/>
  </r>
  <r>
    <n v="5568"/>
    <s v="PF393"/>
    <x v="20"/>
    <n v="692"/>
    <x v="0"/>
    <x v="8"/>
    <n v="25"/>
    <s v="September"/>
    <x v="5"/>
    <s v="25/26 September 1944"/>
    <x v="1"/>
    <s v="25.09.1944 1906 692 to Mannheim from Gransden Lodge crashed at Mignault (Hainaut), 18km ENE Mons (BCL). F/O LJ Brennan RNZAF +, F/O TJ Bolger RAAF +, both laid to rest in Mignault Communal Cem Location given as 4 1/2 miles SE of Soignies, Belgium (Bolger's casualty file) &quot;Serial Range PF379 - PF415. 37 Mosquito B.MkXV1. Powered by Merlin 72/73 engines. Part of a batch of 195 delivered by Percival Aircraft (Luton) between 15May44 and 5Dec45. Airborne 1906 25Sep44 from Gransden Lodge. Cause of loss not established. Crashed at Mignault (Hainaut), 18 km ENE of Mons. Both were buried in Mignault Communal Cemetery 29Sep44. F/O L.J.Brennan RNZAF KIA F/O T.J.Bolger RAAF KIA &quot; (Chorley via Lost Bombers) Missing (Mannheim) 25.9.44 (Air Britain Serials)       422nd nfs for SEptember 25/26, 1944_x000a__x000a_5 ? aircraft, the film was hard to read for this mission.........._x000a__x000a_10/10 overcast to 15,000 feet, Defensive Patrol_x000a__x000a_# 58 Johnson 0 had one contact but lost it._x000a_# 38 Koehler 0 followed 2 Bogeys but lost both due to aircraft dropping Window_x000a_# 40 Spelis 0 uneventful_x000a_# 68 Axtell 0 followed 1 bogey but GCI called off chase because it was too far away._x000a_# 47 Gordon from 2044/2140 hrs. P-61 followed aircraft to 600 feet, ID it as a Ju 188 (Ju 88 ?) doing 250 mph. Got to 400 feet behind and fired from 12 o'clock, the first burst set starboard engine on fire. The second burst into the port engine. The Ju then dove into the clouds in a tight spin and exploded in the air, east of Liege._x000a__x000a_Location for P-61 claim is 100km to the east of PF393 crash._x000a__x000a_http://www.ww2f.com/aircraft/44772-northop-p61-b-black-widow-5.html) Bolger's brother had perished 12 July, 1943, according to RAAF casualty file."/>
    <x v="3"/>
    <x v="4"/>
    <m/>
    <m/>
    <x v="3"/>
    <m/>
    <m/>
    <n v="9"/>
    <x v="33"/>
    <x v="0"/>
    <n v="1"/>
    <s v="Front-Line"/>
    <x v="66"/>
    <x v="6"/>
    <n v="1"/>
  </r>
  <r>
    <n v="2483"/>
    <s v="HJ884"/>
    <x v="10"/>
    <s v="51OTU/60OTU/13OTU"/>
    <x v="0"/>
    <x v="7"/>
    <n v="26"/>
    <s v="September"/>
    <x v="5"/>
    <s v="26 September 1944"/>
    <x v="0"/>
    <s v="Although ABS and http://www.dehavilland.ukf.net/_DH98%20prodn%20list.txt have both LR267 and HJ884 crashing on 26 Sept 1944, the Mosquito Crash Log has HJ884 on the 6th. Does this change anything? Are there still unaccounted for casualties on the 26th or 6th? For HJ884 Crash Log says lost height on single engined appraoch and undershot landing at Finmere. Crew killed. (http://www.rafcommands.com/forum/showthread.php?t=4263) As a suggestion, Gordon Cummings is registered dead in North Bucks district as is another airman died that same date, F/Lt Roy R Clark 128469, age 22. CUMMINGS and CLARK (from Canada) were training landings on one engine and killed on Mosquito HJ884 of 13 OTU on/near Finmere. (Henk Welting) See LR267. Lost height on single-engined overshoot practice and crashed Finmere 26.9.44 DBR (Air Britain Serials) 06.09.44 13 OTU. HJ884 Undershot and crashed near Finmere aerodrome while attempting a starboard engine only landing, killing crew. (Mosquito Crash Log)"/>
    <x v="2"/>
    <x v="2"/>
    <s v="Undershot"/>
    <m/>
    <x v="2"/>
    <m/>
    <m/>
    <n v="9"/>
    <x v="33"/>
    <x v="0"/>
    <n v="1"/>
    <s v="Support Unit"/>
    <x v="39"/>
    <x v="2"/>
    <n v="3"/>
  </r>
  <r>
    <n v="2286"/>
    <s v="HK265"/>
    <x v="2"/>
    <n v="25"/>
    <x v="0"/>
    <x v="2"/>
    <n v="26"/>
    <s v="September"/>
    <x v="5"/>
    <s v="26 September 1944"/>
    <x v="0"/>
    <s v="U/c leg jammed up abandoned nr Coltishall 26.9.44 (Air Britain Serials) 26.09.44 25 Sqn. HK265 Pilot baled out at Coltishall aerodrome, rather than make a flapless, one wheel landing with one leg down. (Mosquito Crash Log)"/>
    <x v="2"/>
    <x v="3"/>
    <s v="Abandoned"/>
    <m/>
    <x v="2"/>
    <m/>
    <m/>
    <n v="9"/>
    <x v="33"/>
    <x v="0"/>
    <n v="1"/>
    <s v="Front-Line"/>
    <x v="14"/>
    <x v="2"/>
    <n v="1"/>
  </r>
  <r>
    <n v="3736"/>
    <s v="HK305"/>
    <x v="2"/>
    <n v="25"/>
    <x v="0"/>
    <x v="2"/>
    <n v="26"/>
    <s v="September"/>
    <x v="5"/>
    <s v="26 September 1944"/>
    <x v="0"/>
    <s v="Eric Armitage Walker. Eric was a Flight Sargeant flying Mosquito's with 25 Squadron and was I believed killed in action on the 26th September 1944. (Mark Brown on the Mosquito Forum) Dived into sea during air-to-air firing practice 3m off Wareham Norfolk 26.9.44 (Air Britain Serials) 26.09.44 25 Sqn. HK305 Aircraft broke away after firing at drogue and dived into the sea three miles off Warham, Norfolk, in a steep spiral. Crew reported missing. (Mosquito Crash Log)"/>
    <x v="2"/>
    <x v="2"/>
    <s v="Dived into ground"/>
    <m/>
    <x v="2"/>
    <m/>
    <m/>
    <n v="9"/>
    <x v="33"/>
    <x v="0"/>
    <n v="1"/>
    <s v="Front-Line"/>
    <x v="14"/>
    <x v="2"/>
    <n v="1"/>
  </r>
  <r>
    <n v="2077"/>
    <s v="LR267"/>
    <x v="12"/>
    <s v="418/13OTU"/>
    <x v="0"/>
    <x v="7"/>
    <n v="26"/>
    <s v="September"/>
    <x v="5"/>
    <s v="26 September 1944"/>
    <x v="0"/>
    <s v="Received at 418 Sqn. from No.10 Movements Unit, 22 November 1943; to No.13 OTU, 3 March 1944. TH-L, letter on list dated 25 November 1943. Trying to find some info on Gordon Cummings. He died 26th September 1944 in a Mosquito crash. I have trawled through all the Mosquito crash info I have &amp; from the info his family have given me, come up with LR 267. This Mossie crash fits the date &amp; the crash area. What I would like the know is - Am I correct, was Gordon the pilot? Who was his navigator? What were the circumstances of the crash (Air Britain states &quot;structural failure&quot;)? (http://www.rafcommands.com/forum/showthread.php?t=4263) See also HJ884. For LR267: A/c DIG from 1500' near Field farm, Bucks due to suspected structural failure. Map ref WL080417. (Translates to Marshfield Farm, Marsh Gibbon, Bicester). (Mosquito Crash Log, quoted at http://www.rafcommands.com/forum/showthread.php?p=23733&amp;highlight=Mosquito#post23733) Dived into ground 2m E of Berkhamsted Bucks. 26.9.44 presumed structural failure (Air Britain Serials) 26.09.44 13 OTU. LR267 Aircraft dived in from 1500 feet near Field Farm, Bucks, (WL 080 417) due to suspected structural failure. (Mosquito Crash Log) Fg Off DENNIS, WILLIAM JACK EVANS (153484) age: 21 RAFVR Fg Off SMITH, ERNEST ARTHUR (135097) age: 22 RAFVR (http://www.rafcommands.com/forum/showthread.php?12933-26-September-1944)"/>
    <x v="2"/>
    <x v="2"/>
    <s v="Dived into ground"/>
    <m/>
    <x v="2"/>
    <m/>
    <m/>
    <n v="9"/>
    <x v="33"/>
    <x v="0"/>
    <n v="1"/>
    <s v="Support Unit"/>
    <x v="39"/>
    <x v="0"/>
    <n v="2"/>
  </r>
  <r>
    <n v="6418"/>
    <s v="MM648"/>
    <x v="22"/>
    <n v="85"/>
    <x v="0"/>
    <x v="2"/>
    <n v="26"/>
    <s v="September"/>
    <x v="5"/>
    <s v="26 September 1944"/>
    <x v="0"/>
    <s v="26.09.1944 1510 Training, AI interception 85 to from Swannington lost control and dived into ground from 3000ft near East Barsham, roughly 2miles NNW Fakenham, Norfolk 1530 (BCL). F/S CJ Jones +, F/S AS Warham +, both taken to their home towns 85 sqn Mosquito XIX MM648 VY-? t/o 1510 Training, Jones C J F/S +, Warham A S F/S +, Lost control and dived into the ground from 3000' at East Barsham, near Fakenham, Norfolk. (85 Sqn and 157 Sqn losses site) Dived into ground on AI exercise East Barsham Norfolk 26.9.44 cause not known (Air Britain Serials) 26.09.44 85 Sqn. MM648 Aircraft dived into the ground from 3,000 feet and crashed in Norfolk. No evidence of technical failure. (Mosquito Crash Log)"/>
    <x v="2"/>
    <x v="2"/>
    <s v="Dived into ground"/>
    <m/>
    <x v="2"/>
    <m/>
    <m/>
    <n v="9"/>
    <x v="33"/>
    <x v="0"/>
    <n v="1"/>
    <s v="Front-Line"/>
    <x v="13"/>
    <x v="2"/>
    <n v="1"/>
  </r>
  <r>
    <n v="2434"/>
    <s v="DZ521"/>
    <x v="4"/>
    <s v="105/139/627"/>
    <x v="0"/>
    <x v="8"/>
    <n v="26"/>
    <s v="September"/>
    <x v="5"/>
    <s v="26/27 September 1944"/>
    <x v="1"/>
    <s v="27.09.1944 0229 627 to Karlsruhe from Woodhall Spa crashed near King´s Lynn, Norfolk 0253 (BCL). F/O A Matheson +, F/O AT Fitzpatrick DFM RAAF +, Matheson buried in Coningsby Cem, Fitzpatrick buried in Cambridge City Cem. Mosquito IV DZ521 AZ-M of 627 Sqdn. 26-27 Sept 1944. op, karlsruhe. Take off, 0229 Woodhall Spa, crashed 0253 near Kings Lynn Norfolk, F/o Matheson was taken to Coningsby Cemetery, while his navigator ( F/O A T Fitzpatrick DFM RAAF) DFM had been gazetted on 15th October 1943 for service with 460 sqdn, is buried in Cambridge city cemeter, He had married Margaret Frances Fitzpatrick of Dulwich. I have this info, plus a suggestion from the Norfolk civil defence that one of the crew was still alive albeit badly wounded subsequent to the crash. (http://new.edp24.co.uk/cs/forums/464127/ShowPost.aspx) Photo of this aircraft with another crew (John Herriman, Eric Arthur) at http://www.627squadron.co.uk/album.html Also a photo of its nose art, and confirmation that it was M-Mike. Also used by 617 Squadron according to the 617 ORB, for example by Fawke / Bennett on 3 May 1944 - ORB confirms M. Airborne 0229 27Sep44 from Woodhall Spa. Cause of loss not established. Crashed 0253 near King's Lynn, Norfolk. F/O Matheson was taken to Coningsby Cemetery, while his Navigator, whose DFM had been Gazetted 15Oct43 for service with 460 Sqdn, is buried in Cambridge City Cemetery. He had married Margaret Frances Fitzpatrick of Dulwich. F/O A.Matheson KIA F/O A.T.Fitzpatrick DFM RAAF KIA (Lost Bombers) Dived into ground Tilney All Saints Norfolk 27.9.44 (Air Britain Serials)"/>
    <x v="2"/>
    <x v="7"/>
    <s v="Dived into ground"/>
    <m/>
    <x v="2"/>
    <m/>
    <m/>
    <n v="9"/>
    <x v="33"/>
    <x v="0"/>
    <n v="1"/>
    <s v="Front-Line"/>
    <x v="58"/>
    <x v="0"/>
    <n v="3"/>
  </r>
  <r>
    <n v="6254"/>
    <s v="MM743"/>
    <x v="25"/>
    <n v="410"/>
    <x v="0"/>
    <x v="2"/>
    <n v="26"/>
    <s v="September"/>
    <x v="5"/>
    <s v="26/27 September 1944"/>
    <x v="1"/>
    <s v="27.09.1944 Defensive patrol 410 from Amiens/ Glissy ran out of fuel and crash landed near Paris (FCL). W/O W Broderick ok, F/O RC Bayliss ok, no further info. Some anxiety was caused that night when one crew, returning from patrol, became lost. Over the R/T, W/O W. Broderick, the pilot, reported that he was going to attempt a belly-landing on a field which he could distinguish in the first light of dawn. A search in the early morning revealed no trace of the missing Mosquito and it was not until the following day that the Squadron learned that the crew had gone down safely near Paris and were &quot;languishing&quot; in that city while awaiting transportation home. (The History of 410 Squadron) Ran short of fuel on night intruder bellylanded nr Dammartin France 27.9.44 (Air Britain Serials)"/>
    <x v="2"/>
    <x v="7"/>
    <s v="Ran out of fuel"/>
    <m/>
    <x v="2"/>
    <m/>
    <m/>
    <n v="9"/>
    <x v="33"/>
    <x v="0"/>
    <n v="1"/>
    <s v="Front-Line"/>
    <x v="19"/>
    <x v="2"/>
    <n v="1"/>
  </r>
  <r>
    <n v="7603"/>
    <s v="NT119"/>
    <x v="12"/>
    <n v="605"/>
    <x v="0"/>
    <x v="5"/>
    <n v="26"/>
    <s v="September"/>
    <x v="5"/>
    <s v="26/27 September 1944"/>
    <x v="1"/>
    <s v="26.09.1944 Intruder sortie 605 to Verrelsbusch and Ahlhorn airfields from Manston . Lost without trace (FCL). F/L JN Andrews +, Sgt W Freeman +, both buried in Sage War Cem Oldenburg Germany. 26/27 September 1944 (FCWDv5) Missing (Varrelbusch) 27.9.44 (Air Britain Serials) A German report of allied crashes on 27 September, kindly posted by Gebhard Aders on the Luftwaffe Bullet Board, indicates that one Mosquito came down at 24.00 hours at Alt-Osternburg, near Oldenburg, and another at 01.50 hours at Ofen, 5 km NNW of Oldenburg. Both losses were credited to searchlights."/>
    <x v="0"/>
    <x v="19"/>
    <m/>
    <m/>
    <x v="1"/>
    <m/>
    <m/>
    <n v="9"/>
    <x v="33"/>
    <x v="0"/>
    <n v="1"/>
    <s v="Front-Line"/>
    <x v="22"/>
    <x v="0"/>
    <n v="1"/>
  </r>
  <r>
    <n v="3269"/>
    <s v="NT185"/>
    <x v="12"/>
    <n v="605"/>
    <x v="0"/>
    <x v="5"/>
    <n v="26"/>
    <s v="September"/>
    <x v="5"/>
    <s v="26/27 September 1944"/>
    <x v="1"/>
    <s v="26.09.1944 Intruder sortie 605 to Verrelsbusch and Ahlhorn airfields from Manston . Lost without trace (FCL). F/L JL Storer +, F/S NJ Lees +, both buried in Sage War Cem Oldenburg Germany. 26/27 September 1944 (FCWDv5) Missing (Varrelbusch) 26.9.44 (Air Britain Serials)  A German report of allied crashes on 27 September, kindly posted by Gebhard Aders on the Luftwaffe Bullet Board, indicates that one Mosquito came down at 24.00 hours at Alt-Osternburg, near Oldenburg, and another at 01.50 hours at Ofen, 5 km NNW of Oldenburg. Both losses were credited to searchlights."/>
    <x v="0"/>
    <x v="19"/>
    <m/>
    <m/>
    <x v="1"/>
    <m/>
    <m/>
    <n v="9"/>
    <x v="33"/>
    <x v="0"/>
    <n v="1"/>
    <s v="Front-Line"/>
    <x v="22"/>
    <x v="0"/>
    <n v="1"/>
  </r>
  <r>
    <n v="441"/>
    <s v="HX851"/>
    <x v="12"/>
    <s v="264/60OTU"/>
    <x v="0"/>
    <x v="7"/>
    <n v="27"/>
    <s v="September"/>
    <x v="5"/>
    <s v="27 September 1944"/>
    <x v="0"/>
    <s v="Engine caught fire belly-landed at High Ercall 27.9.44 (Air Britain Serials)"/>
    <x v="2"/>
    <x v="2"/>
    <s v="Engine fire"/>
    <m/>
    <x v="2"/>
    <m/>
    <m/>
    <n v="9"/>
    <x v="33"/>
    <x v="0"/>
    <n v="1"/>
    <s v="Support Unit"/>
    <x v="29"/>
    <x v="0"/>
    <n v="2"/>
  </r>
  <r>
    <n v="1349"/>
    <s v="KB366"/>
    <x v="13"/>
    <s v="608/627"/>
    <x v="0"/>
    <x v="8"/>
    <n v="27"/>
    <s v="September"/>
    <x v="5"/>
    <s v="27/28 September 1944"/>
    <x v="1"/>
    <s v="28.09.1944 0250 627 to Kaiserslautern from Woodhall Spa crashed. at Kaiserslautern- Einsiedlerhof (BCL). F/L HE Brown RCAF +, F/L HW Cowan +, buried in Rheinberg War Cem. On the night of 27 and 28 September 1944 the Mosquito of pilot H. E Brown and H. W. Cowan took off at 02.05 hrs on the base of British 627 Squadron in Woodhall Spa for a mission to Kaiserslautern. Over the target area near Einsiedlerhof it was shot down and both crewmembers were killed. Today they lie buried in the British military cemetery at Rheinberg near Kleve. Brown, who was a member of the RCAF, had, been born in the USA in North Dakota. Cowan was a graduate of the University of Glasgow. (http://www.flugzeugabstuerze-saarland.de/html/body_landstuhl.html#Einsiedlerhof) &quot;Serial Range KB325 - KB369. 45 Mosquito B.MkXX. Part of a batch of 245 (including 9 to the USAAF as F8) delivered by De Havilland (Toronto) Canada. Airborne 0250 28Sep44 from Woodhall Spa. Cause of loss and crash- site not established. Both airmen are buried in Rheinberg War Cemetery. F/L Brown was an American from Rolla, North Dakota serving in the RCAF; F/L Cowan was an Honours Graduate from Glasgow University where he had won a Blue for Association Football. F/L H.E.Brown RCAF KIA F/L H.W.Cowan KIA &quot; (Chorley via Lost Bombers) Crashed during raid nr Kaiserslautern 28.9.44 (Air Britain Serials)"/>
    <x v="0"/>
    <x v="1"/>
    <m/>
    <m/>
    <x v="1"/>
    <m/>
    <m/>
    <n v="9"/>
    <x v="33"/>
    <x v="0"/>
    <n v="1"/>
    <s v="Front-Line"/>
    <x v="58"/>
    <x v="1"/>
    <n v="2"/>
  </r>
  <r>
    <n v="6833"/>
    <s v="MM407"/>
    <x v="12"/>
    <n v="464"/>
    <x v="0"/>
    <x v="16"/>
    <n v="27"/>
    <s v="September"/>
    <x v="5"/>
    <s v="27/28 September 1944"/>
    <x v="1"/>
    <s v="Served with 464 Sqn, under RAF control 2/44 Coded SB-Y. (Brian Fillery's website) 27/28 September 1944, lost around 0030, however crew given as F/L J.C. Nixon and F/O P. Mosby, both KIA (2nd TAF). 2nd TAF's account is supported by the squadron ORB. Missing from night intruder to Ruhr (NOT Kaiserslautern) 28.9.44 (Air Britain Serials) Incorrect information given in FCWDv5 (Sortie to Kaiserslautern)  _x000a__x000a_Brought down by flak, after having been blinded by searchlights at a height of 700m. Auf den Microfilmen im BA-MA Freiburg mit den Abschussansprüchen von Flugzeugen der Westgegner liest man, dass die 1. /leichte Flakabteilung 859 einen Mosquitoabschuss beanspruchte. Uhrzeit 2,13 Uhr, Ort: Beerlage, 21 km nw Münster, Höhe des Feindflugzeugs 700 m. Mitwirkung von Scheinwerfern der Abteilung 329, die die Mossie geblendet hätten. _x000a__x000a_Beide Abschussansprüche tragen den handschriftlichen Vermerk &quot;i.O.&quot; = &quot;in Ordnung&quot; (Gebhard Aders, http://www.luftwaffe-bullet-board.com/viewtopic.php?t=16832) The location of the crew's burial plots in the Reichswald Forest Cemetery indicates strongly that they were brought down not far from Muenster, near the crew of NT315, who crashed at Rheine. &quot;Am Anfang des Krieges haben die Bergekommandos die toten Besatzungen noch mitgenommen und zentral bestattet. _x000a__x000a_Im Jahre 1944 wurde die Beisetzung der Toten der jeweiligen Gemeinde übertragen. _x000a__x000a_In einem umfangreichen Projekt versuche ich Erstgrablagen mit den Endgrablagen zu verbinden. _x000a__x000a_So kann man feststellen, dass benachbarte Endgrablagen sehr oft auf den gleichen Herkunftsort (Erstgrablage) zurückzuführen sind. _x000a__x000a_Als Beispiel möchte ich plot/row 22 A nehmen. In dieser nahe gelegenen Reihe ruhen z.B. Tote aus der Lancaster PB 370 und der B-17G-50-BO/HB-788 aus Altenberge. _x000a__x000a_Ausnahmen bilden z.B. die &quot;Auffüllreihen&quot;. _x000a__x000a_Ich empfehle die Durchsicht der Friedhofbücher in der Region. Die Erstgrablagen der MM407-Crew waren wahrscheinlich im Münsterland.* (same Luftwaffe Bullet Board thread.(http://www.luftwaffe-bullet-board.com/viewtopic.php?t=16832&amp;highlight=liste+flak)"/>
    <x v="0"/>
    <x v="1"/>
    <m/>
    <s v="1. /leichte Flakabteilung 859"/>
    <x v="1"/>
    <m/>
    <m/>
    <n v="9"/>
    <x v="33"/>
    <x v="0"/>
    <n v="1"/>
    <s v="Front-Line"/>
    <x v="46"/>
    <x v="0"/>
    <n v="1"/>
  </r>
  <r>
    <n v="2686"/>
    <s v="MM762"/>
    <x v="25"/>
    <n v="410"/>
    <x v="0"/>
    <x v="2"/>
    <n v="28"/>
    <s v="September"/>
    <x v="5"/>
    <s v="28 September 1944"/>
    <x v="0"/>
    <s v="F/Os Fullerton and Gallagher crashed while making a forced landing at Lille / Vandeville and received minor injuries. (The History of 410 Squadron) 27 September 1944 - written off in a crash-landing near Paris due to fuel shortage (Fighter Command War Diaries Volume 5 - MH this appears to be confused with MM743 on 26/27 September '44) Engine cut on night patrol hit bomb crater landing at Lille/Vendeville 28.9.44 (Air Britain Serials)"/>
    <x v="2"/>
    <x v="7"/>
    <s v="Engine failure"/>
    <m/>
    <x v="2"/>
    <m/>
    <m/>
    <n v="9"/>
    <x v="33"/>
    <x v="0"/>
    <n v="1"/>
    <s v="Front-Line"/>
    <x v="19"/>
    <x v="2"/>
    <n v="1"/>
  </r>
  <r>
    <n v="5233"/>
    <s v="MM646"/>
    <x v="22"/>
    <s v="85/157"/>
    <x v="0"/>
    <x v="5"/>
    <n v="28"/>
    <s v="September"/>
    <x v="5"/>
    <s v="28/29 September 1944"/>
    <x v="1"/>
    <s v="29.09.1944 0100 Intruder, headed for Münster- Handorf 157 Bomber Support from Swannington crashed. onto road traversing farmland near Geesbrug (Drenthe), 8km SW Oosterhesselen 0300 (BCL). F/O PW Fry +, F/O H Smith +, buried in Oosterhesselen General Cem Holland, FCL states grave site at Greesbrug Cem Holland. Next day ASR by MM643, see FCL 29.09.1944 Harry and Peter - crashed Geesbrug (Drenthe), Holland at 0300. 157 sqn Mosquito XIX MM646 RS-R t/o 0100 BS to Munster Fry PW F/O +, Smith H F/O +, Crashed at Geesbrug (Drenthe), Holland at 0300. Missing from night intruder to Handorf 29.9.44 (Air Britain Serials) 9 km east of Hoogeven, 29 km east of Meppel, according to a German crash report kindly posted at http://www.luftwaffe-bullet-board.com/viewtopic.php?t=15710&amp;highlight= by Gebhard Aders. Shot down by a Mosquito of 85 Squadron, latter gave location as Meppen area, at 0209 British Time. Both time and location match very closely to the German records."/>
    <x v="0"/>
    <x v="14"/>
    <s v="Mosquito"/>
    <m/>
    <x v="4"/>
    <m/>
    <m/>
    <n v="9"/>
    <x v="33"/>
    <x v="0"/>
    <n v="1"/>
    <s v="Front-Line"/>
    <x v="3"/>
    <x v="2"/>
    <n v="2"/>
  </r>
  <r>
    <n v="6048"/>
    <s v="NT179"/>
    <x v="12"/>
    <n v="21"/>
    <x v="0"/>
    <x v="16"/>
    <n v="28"/>
    <s v="September"/>
    <x v="5"/>
    <s v="28/29 September 1944"/>
    <x v="1"/>
    <s v="Around 0100 28/29 September, ftr (&quot;sdbAf&quot; - Shot down by Allied fire?) from Utrecht / Dusseldorf, F/O G.D. Macleod and F/O A.C. Wiggins both killed. (2nd TAF) Mosquito NT179 of 21 Sqn to which you refer was shot down by 219 Squadron Mosquito HK250 on 28/29 Sepetmber 1944. (Brian on 12 O'Clock High! Board) According to the Accident Card it was shot down by an Allied night fighter in mistake for a Ju 88. The remarks are the following: ‘Aircraft was not showing Resin Light (s?)’ ‘IFF (Identification Friend or Foe) not switched on.’ (post on the 12 O'Clock High board by &quot;Pointedefleche&quot;) In the newsletter of the Mosquito Aircrew Association (The Mossie, Number 24, Spring 2000), Jock Meadows DFC AFC AE describes an incident on 219 Squadron, where he had shortly before taken over one of the flights. &quot;One of its most experienced teams returned from patrol saying they had shot down a Ju 88 over Belgium, at 2,000 feet. Both had positively identified it from several angles, the R/O also using night glasses. For some reason the intelligence officer was suspicious, showed them unmarked silhouettes of both Ju 88s and Mosquitos. Both unerringly picked out all the Ju 88 silhouettes as the one they had shot down. Everyone then celebrated._x000a_2 Group had reported a Mosquito missing. Its wreck was found where my crew had shot down the &quot;Ju 88&quot;. That the green 2 Group NCO crew (sic) were in the wrong place at the wrong height, that no prior information of their activity had been given, that as a result ground control had mistakenly, unforgivably, given the target as a hostile rather than - as they should - as a bogey was no excuse for the terrible mistake. My crew were posted away in disgrace, promotion was lost and perhaps worse retribution was avoided only because of the extenuating circumstances. At 02.44 a.m. Sept. 29th 1944, Mosquito NT179 was shot down over Neerijse (Belgium) by a RAF Mosquito nightfighter in mistake for a JU 88. Mosquito NT179 crashed at Wolfshaegen a hamlet of Neerijse.(http://www.rafcommands.com/dcforum/DCForumID6/15075.html) Shot down by another intruder over Germany 29.9.44 (Air Britain Serials) MH - The story became the subject of a book by Macleod's brother: see http://books.google.com.au/books/about/Identification_Friend_Or_Foe.html?id=ME9NzM7zDtgC&amp;redir_esc=y"/>
    <x v="0"/>
    <x v="14"/>
    <s v="Mosquito"/>
    <m/>
    <x v="4"/>
    <m/>
    <m/>
    <n v="9"/>
    <x v="33"/>
    <x v="0"/>
    <n v="1"/>
    <s v="Front-Line"/>
    <x v="48"/>
    <x v="0"/>
    <n v="1"/>
  </r>
  <r>
    <n v="935"/>
    <s v="TA398"/>
    <x v="22"/>
    <s v="85/157"/>
    <x v="0"/>
    <x v="5"/>
    <n v="28"/>
    <s v="September"/>
    <x v="5"/>
    <s v="28/29 September 1944"/>
    <x v="1"/>
    <s v="29.09.1944 0105 157 Bomber Support from Swannington heavily engaged by FLAK, crash landed on return to base. at Swannington airfield 0600 (BCL). F/L JO Mathews ok, W/O Penrose ok, Caught fire after landing Swannington 29.9.44 (Air Britain Serials) 29.09.44 157 Sqn. TA398 Fire discovered following a report by pilot of a smell of burning rubber after landing at Swannington aerodrome. Aircraft burnt out despite all efforts to quell fire. (Mosquito Crash Log)"/>
    <x v="1"/>
    <x v="1"/>
    <m/>
    <m/>
    <x v="1"/>
    <m/>
    <m/>
    <n v="9"/>
    <x v="33"/>
    <x v="0"/>
    <n v="1"/>
    <s v="Front-Line"/>
    <x v="3"/>
    <x v="0"/>
    <n v="2"/>
  </r>
  <r>
    <n v="6505"/>
    <s v="MM643"/>
    <x v="22"/>
    <n v="157"/>
    <x v="0"/>
    <x v="5"/>
    <n v="29"/>
    <s v="September"/>
    <x v="5"/>
    <d v="1944-09-29T00:00:00"/>
    <x v="0"/>
    <s v="MH - Although various sources have a variety of explanations for the loss of this Mosquito, it was definitely shot down by Oblt. Langer of SeeNotGr. 80. This is confirmed by Gebhard Aders reviewing the microfilm of the original claims files. Langer made his claim near Great Yarmouth and claimed a Havoc. The information in the Tony Woods list (Halifax in the Kattegat) is incorrect. Langer's aircraft was shot at and claimed probably destroyed by another Mosquito accompanying MM643, however Langer returned to base and made further claims later in the war. See Herr Aders post here: http://www.luftwaffe-bullet-board.com/viewtopic.php?t=16711&amp;highlight=             _x000a__x000a_29.09.1944 0800 ASR157 to 5230N 0410E, 5255N 0410E, 5255N 0300E from Swannington ASR 157 Sqn aircraft, shot down by Me109, crashed into sea. into sea, roughly 10-12miles off Lowestoft, Suffolk, no trace 1111 (BCL). F/L SA Waddington +, F/O EH Lomas +, Another ASR went to scene following SOS from 2nd crew but nothing found. FCL 29.09.1944 states MM643 shot down by Me410 and Lomas as F/L. 157 sqn Mosquito XIX MM643 RS-F t/o 0800 ASR, Waddington S A F/L +, Lomas E H F/O +, Shot down by a ME109 at 1111 in sea off Lowestoft. Fighter Command War Diaries Volume 5 says e/a responsible was, based on available evidence, shot down by an Me 410 of SeeNotGr. 80, flown by Oberleutnant Langer. However, The Mosquito XIX was shot down &quot;east of Lowestoft&quot; while the Halifax claimed by SeeNot Gruppe 80 was claimed nr the Kattegat,i.e. near Sweden and Denmark.(MH - That information is incorrect, as above, a mis-transcription in Tony Woods' list, Langer actually lodged his claim off Lowestoft) (http://forum.12oclockhigh.net/showthread.php?t=4979&amp;page=2&amp;highlight=mosquito) MM643 RS-F (Chris Charland) The e/a involved was then claimed probably destroyed by another 157 crew, who witnessed its attack on MM643 and identified it as an Me 410. Shot down by Bf109 on ASR search 12m E of Lowestoft 29.9.44 (Air Britain Serials)"/>
    <x v="0"/>
    <x v="26"/>
    <s v="SeeNotGr. 80"/>
    <s v="SeeNotGr. 80"/>
    <x v="0"/>
    <s v="Langer"/>
    <m/>
    <n v="9"/>
    <x v="33"/>
    <x v="0"/>
    <n v="1"/>
    <s v="Front-Line"/>
    <x v="3"/>
    <x v="2"/>
    <n v="1"/>
  </r>
  <r>
    <n v="982"/>
    <s v="W4086"/>
    <x v="2"/>
    <s v="264/60OTU"/>
    <x v="0"/>
    <x v="7"/>
    <n v="29"/>
    <s v="September"/>
    <x v="5"/>
    <s v="29 September 1944"/>
    <x v="0"/>
    <s v="ROBERTS, Alfred Thomas - (Flight Lieutenant); Service Number - 413666; File type - Casualty - Repatriation; Aircraft - Mosquito W4086; Place - Peplow Airfield, Shropshire, United Kingdom; Date - 29 September 1944 Barcode 1076015 Spun into ground 1m W of Peplow 29.9.44 believed due to partial engine failure (Air Britain Serials) 29.09.44 60 OTU. W4086 Was in flight at 1800 feet when aircraft nose dropped and it spun, crashed and burnt out one mile west of Peplow. (Mosquito Crash Log)  29-09/44   A/C ACCIDENT: At 1550 F/O Roberts (P-33 Co) killed in a/c accident Mosq 11 W.4086 near Peplow. 12-12-1944 AUS434625 F/O Leonard John DRAHEIM RAAF   12-12-1944 AUS417067 F/L Norman Grantley GEORGE RAAF (60 OTU ORB quoted at http://www.rafcommands.com/forum/showthread.php?11200-Pilot-Navigator-photo-paydirt"/>
    <x v="2"/>
    <x v="2"/>
    <s v="Engine failure"/>
    <m/>
    <x v="2"/>
    <m/>
    <m/>
    <n v="9"/>
    <x v="33"/>
    <x v="0"/>
    <n v="1"/>
    <s v="Support Unit"/>
    <x v="29"/>
    <x v="0"/>
    <n v="2"/>
  </r>
  <r>
    <n v="878"/>
    <s v="ML997"/>
    <x v="20"/>
    <s v="105/109"/>
    <x v="0"/>
    <x v="8"/>
    <n v="30"/>
    <s v="September"/>
    <x v="5"/>
    <s v="30 September 1944"/>
    <x v="0"/>
    <s v="30.09.1944 1014 109 to Bottrop from Little Staughton crashed almost immediately. near Little Staughton airfield (BCL). F/L RAM Palmer DFC inj, S/L RA Esler inj, ML 997 which crashed on takeoff. F/L R.A.M. Palmer, pilot, injured -slight, S/L R. Easler, navigator injured - severe. Palmer was awarded a posthumous Victoria Cross for his actions Dec.23/44 on an operation to Cologne, it was his 110th operation. (Dave Wallace on RAF Commands Forum) Engine cut after take-off for target marking mission crashlanded Little Staughton 30.9.44 (Air Britain Serials) 30.09.44 109 Sqn. ML997 After take-off the port engine failed, prop feathered, undercarriage was raised and the aircraft crash landed in an open space near CoIm. worth. No casualties. (Mosquito Crash Log)"/>
    <x v="2"/>
    <x v="7"/>
    <s v="Engine failure"/>
    <m/>
    <x v="2"/>
    <m/>
    <m/>
    <n v="9"/>
    <x v="33"/>
    <x v="0"/>
    <n v="1"/>
    <s v="Front-Line"/>
    <x v="18"/>
    <x v="0"/>
    <n v="2"/>
  </r>
  <r>
    <n v="1652"/>
    <s v="MM141"/>
    <x v="20"/>
    <s v="109/692"/>
    <x v="0"/>
    <x v="8"/>
    <n v="30"/>
    <s v="September"/>
    <x v="5"/>
    <s v="30 September 1944"/>
    <x v="0"/>
    <s v="30.09.1944 1837 692 to Hamburg from Gransden Lodge on return trying to land, overshot, crashed into ditch. at Warboys airfield, Huntingdon 2028 (BCL). F/O JP Mackenzie inj, Sgt H Welch ok, wrecked Overshot landing into ditch Warboys 30.9.44 on return DBR (Air Britain Serials) 30.09.44 692 Sqn. MM141 Overshot when landing too fast at Warboys aerodrome. Crew unhurt. (Mosquito Crash Log)"/>
    <x v="2"/>
    <x v="7"/>
    <s v="Overshot"/>
    <m/>
    <x v="2"/>
    <m/>
    <m/>
    <n v="9"/>
    <x v="33"/>
    <x v="0"/>
    <n v="1"/>
    <s v="Front-Line"/>
    <x v="66"/>
    <x v="0"/>
    <n v="2"/>
  </r>
  <r>
    <n v="792"/>
    <s v="MP469"/>
    <x v="27"/>
    <s v="DH/Northolt HA Flt/AAEE/TFU/55"/>
    <x v="0"/>
    <x v="1"/>
    <n v="30"/>
    <s v="September"/>
    <x v="5"/>
    <s v="30 September 1944"/>
    <x v="0"/>
    <s v="Reached 45,000 feet altitude on one occasion, highest ever for a Mosquito. To 4882M 30.9.44 (Air Britain Serials)"/>
    <x v="4"/>
    <x v="3"/>
    <m/>
    <m/>
    <x v="2"/>
    <m/>
    <m/>
    <n v="9"/>
    <x v="33"/>
    <x v="0"/>
    <n v="1"/>
    <s v="Support Unit"/>
    <x v="114"/>
    <x v="0"/>
    <n v="5"/>
  </r>
  <r>
    <n v="2366"/>
    <s v="NS906"/>
    <x v="12"/>
    <n v="418"/>
    <x v="0"/>
    <x v="5"/>
    <n v="30"/>
    <s v="September"/>
    <x v="5"/>
    <s v="30 September 1944"/>
    <x v="0"/>
    <s v="30.09.1944 pm Day Ranger 418 to Aalborg area from Hunsdon . Lost without trace (FCL). F/L RH Thomas +, F/O GJ Allin +, no further info Hugh Halliday's data says this aircraft was taken on strength from No.44 Movements Unit, 25 April 1944; missing from operations, 1/2 October 1944; F/O W.A. Hastie and F/O S.K. Woolley taken prisoner. TH-W, letter on list dated 31 August 1944. (MH - CREW AS LISTED ABOVE IS INCORRECT - SHOULD be F/L R.H. Thomas and F/O A.J. Allin, KIA, apparently crashed into woods, had been engaged by flak but appeared undamaged, bodies removed by German authorities and buried in unknown location. However, what was the 1/2 October loss of Hastie &amp; Wooley? No entry here seems to work well, and Hugh Halliday's file covers virtually all of the aircraft listed for 418 here.) As far as I know the story goes as follows: Shortly after the crash, German soldiers, most likely from Gilleleje (on top of Zealand ), came to the site and guarded it, until a detachment from Vaerloese Airfield, just west of Copenhagen , arrived. The two air men were lying dead approximately 5 meters from the plane. Leaking fuel from the plane burst into flames, and the two bodies were burned beyond recognition. Among others, the local vicar from the nearby town called Maarum tried to persuade the German soldiers to release the remains of Thomas &amp; Allin, but with no luck. The Germans collected what was left of the plane and its crew. Most likely the remains were taken to Vaerloese Airfield (Fliegerhorst Värlöse). Here the trail ends. It is still a mystery what happened to the bodies of Thomas &amp; Allin. (email from Michael H. Ahlström, ma-li@mail.dk) Coded TH-W when lost (Soren Flenstead) Lost to flak near Aalborg (FCWDv5)_x000a__x000a_The aircraft belonged to RAF 418 Sqn. Bomber Command and was coded TH-W._x000a_T/O 14:23 Coltishall. OP: Day ranger to Denmark._x000a__x000a__x000a_Together with a Mosquito piloted by F/Lt Miller, NS906 piloted by F/Lt Robin H. Thomas and navigated by F/O Gilbert J. Allin took off from Coltishall for a Day Ranger to Denmark. They crossed the Danish west coast near Thorsminde and passed Fliegerhorst Grove on the way to Aalborg where Miller claimed to have shot down a Bf 109. At 16:58 hours they attacked a train south east of Roskilde on the island of Sjælland. The Mosquito`s passed Fliegerhorst Værløse and at 18:30 hours they were fired at by Batterie Flakfort east of København. _x000a_ _x000a_Shortly after, at 18:35 hours NS906 hit the tree tops of Grib Skov forest, lost a wing and crashed to the ground. The two flyers were thrown clear of the wreck and were found five metres away from it. Burning petrol from the Mosquito had however spread and set the flyers alight. _x000a_It was not possibly for local people to do anything to help._x000a_ _x000a_Germans from the local garrison under the command of Leutnant Schmidt arrived and the area was sealed off until a detachment from Fliegerhorst Værløse arrived. _x000a_The charred remains of the flyers were left laying on the ground while the Germans started to search the Mosquito wreck on the next day._x000a_ _x000a_Forest supervisor Arendrup and Reverend Magelund requested that they should have the flyers handed over for a proper burial. This was denied by the Germans who stated that they would give the flyers a proper Christian burial ceremony from a church. This did however not happen._x000a__x000a_In 1947 the British troops found a German report that stated that the flyers had been buried not far from the crash site, and on 15/9 1947 a search was mounted. But to no avail. _x000a_To this day the bodies have not been found._x000a__x000a_In 22/7 1945 local people erected a memorial on the spot where the Mosquito crashed._x000a__x000a__x000a__x000a_Sources: FT, UA, CWGC, LBUK, KTB Dänische Inseln._x000a_(http://www.flensted.eu.com/1944136.shtml) Missing from day intruder to Aalborg 30.9.44 (Air Britain Serials)"/>
    <x v="0"/>
    <x v="1"/>
    <m/>
    <m/>
    <x v="1"/>
    <m/>
    <m/>
    <n v="9"/>
    <x v="33"/>
    <x v="0"/>
    <n v="1"/>
    <s v="Front-Line"/>
    <x v="30"/>
    <x v="0"/>
    <n v="1"/>
  </r>
  <r>
    <n v="1115"/>
    <s v="NS993"/>
    <x v="12"/>
    <s v="617/515"/>
    <x v="0"/>
    <x v="5"/>
    <n v="30"/>
    <s v="September"/>
    <x v="5"/>
    <s v="30 September 1944"/>
    <x v="0"/>
    <s v="30.09.1944 1200 Day Ranger to München-Linz-Wien area 515 Bomber Support from St. Dizier severe engine problems, landed. at Dübendorf airfield, near Zürich 1600 (BCL). F/L AS Callard int, F/S E Dixon Townsley int, came down 15:23, P3-T Intruder Mission. During the mission the right engine overheated. The pilot was forced to turn the engine off and decided to try amd return home via the safer route over Switzerland. however it was intercepted north of Zurich by 4 Moranes of the Swiss airforce and forced to land. Later used by Swiss airforce coded B-5. It was used, among other things, as a flying test bed for the Swiss Mamba jet engines to be used in the proposed N-20 aircraft. (http://yourarchives.nationalarchives.gov.uk/index.php?title=RAF_aircraft_which_crashed_in_Switzerland%2C_WWII) Other sources give the other 515 aircraft as P3-T. May well have been Leonard Cheshire's aircraft on 617 Squadron, which consistently lists him on MS993 (sic - not a Mosquito serial) N, for his Mosquito sorties on 617 Squadron. Subsequent to Cheshire's removal from operations (after four tours!) MS993 is again listed as being flown by Cheshire's successor, W/C Tait. Mosquito Squadrons of the RAF says this was S on 515, as do other sources. AIR14/1442 Engine cut forcelanded at Dubendorf 30.9.44 to Swiss AF (Air Britain Serials) Photo from Dubendorf shows P3-T._x000a__x000a_Ranger Mission_x000a__x000a_ _x000a_Die Maschine mit dem Verbandskennzeichen P3 stürzte nach einem Motorschaden bei Volketswil ab. Die Trümmer wurden in der Schweiz verschrottet. _x000a__x000a__x000a__x000a_ _x000a_Am 30.September 1944 wurde die NS993 in Dübendorf zur Landung gezwungen. (61)_x000a_ _x000a__x000a__x000a__x000a_ _x000a_Die NS993 wurde später für die Erprobung des Swiss-Mamba Triebwerkes eingesetzt. (60)_x000a_ _x000a__x000a__x000a__x000a_ _x000a_Bei der Bruchlandung der PZ440 in Volketswil blieb nur das Leitwerk intakt. (62)_x000a_ _x000a__x000a__x000a__x000a_ _x000a_Der Landeplatz der PZ440 bei Volketswil. (63)_x000a_ _x000a__x000a__x000a__x000a_ _x000a_Bei der Bruchlandung der PZ440 kamen beide Besatzungsmitglieder mit Verletzungen davon. (64)_x000a_ _x000a__x000a__x000a__x000a_ _x000a_Am 24. September 1949 wurde die DK310 an einem Flugmeeting in Dübendorf ausgestellt. (65)_x000a_ _x000a__x000a__x000a_ _x000a_Während des Zweiten Weltkrieges flogen die schnellen Mosquito-Flugzeuge der Royal Air Force oftmals auch wissentlich über die Schweiz. Dank ihrer hohen Geschwindigkeit blieben sie für unsere Jäger praktisch unerreichbar. Dennoch gelang es Morane-Jägern, am 30. September 1944 zwei dieser &quot;Hölzernen Wunder&quot; in der Schweiz zur Landung zu zwingen._x000a__x000a_Zu Beginn des Jahres 1943 begann die Royal Air Force mit der Erprobung einer neuen Angriffstechnik, den sogenannten &quot;Ranger Missions&quot;. Dabei sollten die Mosquito-Besatzungen in einem zugewiesenen Gebiet alles angreifen, was ihnen lohnend erschien, Fahrzeuge, Versorgungsdepots und parkierte Flugzeuge. Mit dieser Taktik sollte die deutsche Luftwaffe zu einer zermürbenden, ständigen Einsatzbereitschaft gezwungen werden. Der erste Ranger-Einsatz wurde am 4. Februar 1943 von der No.264 Squadron geflogen. Dabei zeigte sich, dass diese meistens von nur zwei Maschinen geflogenen, überfallartigen Angriffe äusserst erfolgreich waren. Die Mosquito wurde ihrem Namen mehr als nur gerecht, stach sie doch überall im besetzten Europa immer ganz überraschend zu. Nach der Invasion 1944 konnten dank den vorgeschobenen Basen auf dem Kontinent auch Ziele in ganz Deutschland, Dänemark, der Tschechoslowakei und Ostpreussen erreicht werden._x000a__x000a_Die No.515 Squadron erhielt ihre ersten Mosquitos Ende Februar 1944. Am 5. März 1944 flog Squadron Commander F.F. Lambert in einer von der No.605 Squadron ausgeborgten Mosquito den ersten Einsatz der Einheit und schoss dabei eine Heinkel He 177 ab. Die Hauptaufgabe der in Little Snoring stationierten Einheit waren Nachtjagdeinsätze über dem besetzten Kontinent, sogenannte &quot;Intruder Missions&quot;. Nach der Invasion wurden aber auch zahlreiche Ranger-Einsätze geflogen._x000a__x000a_Die beiden Mosquitos der No. 515 Squadron sollten nach dem Auftanken im französischen St.Dizier lohnenswerte Ziele im Raum München, Linz und Wien bekämpfen. Zu diesem Zweck erhielten die Flugzeuge grosse Flügelzusatztanks mit einem Fassungsvermögen von je 756 Litern. Nach Beendigung ihrer Mission sollten die Mosquitos wieder nach Little Snoring zurückkehren. Squadron Leader Henry Frederick Morley und Flight Sergeant Reginald Arthur Fidler sollten die Mosquito F.B.Mk.VI mit der Nummer PZ440 fliegen. Diese Maschine wurde bei den De Havilland-Werken in Hatfield gebaut und kam erst eine Woche zuvor am 23. September 1944 in Little Snoring an. Fälschlicherweise wurde der Maschine das Verbandskennzeichen &quot;P3&quot; aufgemalt, das korrekte Kennzeichen für die No. 515 Squadron lautete &quot;3P&quot;. Ausserdem unterliessen es die Mechaniker, der PZ440 noch das individuelle Staffelkennzeichen in Form eines Buchstabens neben dem Verbandskennzeichen anzubringen. Die Besatzung der zweiten Maschine setzte sich aus Flight Lieutenant A.E.Callard und Flight Sergeant E.D.Townsley zusammen. Die Mosquito F.B.Mk.VI NS993 wurde ebenfalls in Hatfield gebaut und am 11. April 1944 der No. 617 Squadron zugeteilt, aber bereits am 14.Mai der No. 515 Squadron übergeben. Auch diese Maschine besass die falschen Verbandskennzeichen &quot;P3-T&quot;. Um 7.05 Uhr hoben die beiden Mosquitos in Little Snoring ab und landeten später in St.Dizier, um 11.55 Uhr verliessen sie die vorgeschobene Basis in Frankreich zu ihrer langen Ranger-Mission. Um 13.20 Uhr erspähten Morley und sein Navigator Fidler auf dem Flugfeld von Holzkirchen in der Nähe von München zwei abgestellte Siebel Si 204. Reg Fidler erinnert sich: Wir stachen sofort auf die beiden Flugzeuge hinab und Morley schoss eine Viersekundensalve, welche beide Maschinen beschädigte. Herumfliegende Teile hatten allerdings auch einen der beiden Zusatztanks beschädigt, aus dem Leck floss dann das Benzin in Strömen aus. Wir entledigten uns der Tanks und machten uns wieder auf den Heimweg._x000a__x000a_Dabei passierte die Crew auch den Flugplatz von Neubiberg bei München, welcher eine Anzahl Junkers Ju 86 beherbergte. Morley konnte der Versuchung nicht widerstehen und beschoss die parkierten Junkers-Veteranen. Mindestens eine Maschine wurde dabei schwer beschädigt. Reg Fidler über den Rückflug:_x000a_Wegen der verminderten Treibstoffkapazität waren wir natürlich gezwungen, den kürzesten Weg nach Hause einzuschlagen - und der führte eben auch durch die Schweiz. Zwischen dem Bodensee und Zürich erwischte uns die Schweizer Flab und beschädigte ein Triebwerk so schwer, dass Morley es stilllegen musste. Es handelte sich dabei um eine im Kanton Thurgau stationierte Flab-Einheit._x000a__x000a_In der Zwischenzeit starteten auch vier Moranes der Flieger Kompanie 14 von Dübendorf aus, um den Eindringling abzufangen. Die waidwunde Mosquito war natürlich eine leichte Beute. Mit Leuchtspurmunition gaben die Schweizer Piloten der britischen Besatzung unmissverständlich zu verstehen, dass sie in Dübendorf landen sollte. Reg. Fidler erinnert sich: Unser intaktes Triebwerk verlor immer mehr an Leistung und wir somit auch an Höhe. Die Geschwindigkeit betrug nur noch 225km/h, was eigentlich der normalen Landegeschwindigkeit einer Mosquito entsprach. In etwa 30m Höhe setzte das Triebwerk plötzlich aus, und wir machten Bruch. Wir beide wurden dabei verletzt und erhielten erste Hilfe von herbeieilenden Zivilisten. Später wurden wir ins Spital von Zürich eingeliefert. Bei der Bruchlandung bei Volketswil wurde die Mosquito schwer beschädigt. Die Schweizer Untersuchungskommission stellte 3 MG-Einschüsse im Merlin-Motor und zwei weitere in der linken Tragfläche fest. Die PZ440 wurde als nicht mehr reparierbar eingestuft und später in der Schweiz abgebrochen._x000a_Nachdem sich Morley und Fidler in der Mosquito PZ440 auf den Heimweg gemacht hatten, setzte die Besatzung der NS993 ihren Flug allein fort. Um 13.28 Uhr entdeckten sie zwei auf dem Chiemsee ankernde Flugboote Dornier Do 24 und beschädigten eine Maschine schwer. Callard und Townsley flogen anschliessend in östlicher Richtung weiter und erspähten um 13.43 Uhr auf dem Flugplatz von Friedburg in der Nähe von Salzburg eine einsame Bf 109G. Nach einem Zwei-Sekunden_Feuerstoß explodierte die Messerschmitt in einem Feuerball, und herumfliegende Teile schlugen auch in die Mosquito ein._x000a_Erst als Mücken und Fliegen die Frontscheibe der Mosquito zu stark beschlagen hatten, entschloss sich Flight Lieutenant Callard zur Umkehr. Vorher wollte er sich noch einmal von den Schäden an den Do 24 auf dem Chiemsee überzeugen. Tatsächlich war eine Maschine total zerstört worden, Callard zog seine Mossie auf 60m hinunter und zerstörte auch die andere Do 24 mit einem kurzen Feuerstoss._x000a__x000a_Südlich von München überhitzte der rechte Merlin-Motor, und der Pilot war gezwungen, das Triebwerk stillzulegen. Callard und Townsley drangen südlich vom Bodensee in die Schweiz ein und wurden um 15.25 Uhr nördlich von Zürich von vier Moranes gestellt. Da sich die Jäger nur auf beide Seiten der Mosquito hefteten und weder angriffen oder sonst irgendwelche aggressiven Gesten zeigten, ignorierte die britische Besatzung kurzerhand ihre Schweizer Eskorte und setzte den Flug fort, als sei nichts geschehen. Erst als die Moranes ein etwas aufdringlicheres Verhalten an den Tag legten, kam die Crew der Mosquito der Landeaufforderung nach und setzte die Maschine mit nur einem laufenden Triebwerk sicher auf dem Flugplatz Dübendorf auf. Die Besatzung wurde von den Schweizer Vernehmungsoffizieren eingehend über ihren Einsatz befragt und später interniert._x000a__x000a_A.E.Callard gelang wenig später die Flucht aus der Schweiz. Er kehrte am 21. Oktober 1944 zu seiner Einheit zurück und flog weiter Einsätze mit der Mosquito, so erfolgreich, dass ihm auch das begehrte Distinguished Flying Cross (DFC) verliehen wurde. Sein Navigator E.D.Townsley flüchtete am 22. Dezember aus dem Internierungscamp Arosa über Zürich nach Frankreich. Die Besatzung der bei Volketswil notgelandeten Mosquito PZ440 blieb während einiger Zeit im Spital von Zürich. Am 18. Oktober 1944 gelang Henry Morley die Flucht aus dem Spital und der Schweiz. Dank er Hilfe der französischen Untergrundbewegung kehrte er am 30. Oktober 1944 nach Little Snoring zurück. Reg Fidler verabschiedete sich bereits am 13. Oktober 1944 diskret aus dem Spital und hielt sich in Zürich versteckt. Zusammen mit Morley überstieg er am 26. Oktober 1944 den Grenzzaun bei Perly, als beide von Schweizer Soldaten überrascht wurden. Fidler wurde nach drei Stunden von den Soldaten aufgegriffen und in ein zum Militärgefängnis umgebautes Schulhaus in Genf gebracht. Bereits einen Tag später misslang ein weiterer Fluchtversuch, worauf Fidler ins Militärgefängnis Wauwil eingewiesen wurde. Am 14. November wurde er nach Arosa verlegt. Zusammen mit Flight Sergant Townsley, Pilot Officer Millard und den Flight Sergants D.P.Balmer und M.T.Bartle gelang ihm am 22.Dezember die Flucht nach Frankreich. Schütze Balmer und Funker Bartle gehörten zur Besatzung der am 28. April 1944 bei Steckborn von der Schweizer Flab abgeschossenen Lancaster B.Mk.III ND759 der No. 35 Squadron. Die fünf internierten Flieger kehrten schliesslich dank der Hilfe des französischen Untergrundes nach England zurück. Morley und Fidler verloren sich für lange Zeit aus den Augen, bis sie der Zufall wieder zusammenführte. Seitdem treffen sie sich einmal jährlich am 30. September, um den Jahrestag ihres unfreiwilligen Abstechers in die Schweiz zu begehen._x000a__x000a_KOORDINATEN - LINK ZU GOOGLE MAPS_x000a_(http://www.warbird.ch/contento/Berichte/Abstürze/ZH/RangerMission/tabid/577/language/de-CH/Default.aspx)"/>
    <x v="0"/>
    <x v="9"/>
    <m/>
    <m/>
    <x v="4"/>
    <m/>
    <m/>
    <n v="9"/>
    <x v="33"/>
    <x v="0"/>
    <n v="1"/>
    <s v="Front-Line"/>
    <x v="83"/>
    <x v="0"/>
    <n v="2"/>
  </r>
  <r>
    <n v="7635"/>
    <s v="PZ440"/>
    <x v="12"/>
    <n v="515"/>
    <x v="0"/>
    <x v="5"/>
    <n v="30"/>
    <s v="September"/>
    <x v="5"/>
    <s v="30 September 1944"/>
    <x v="0"/>
    <s v="30.09.1944 1200 day ranger München-Linz-Wein area 515 Bomber Support from St.Dizier strayed into swiss airspace , fired upon with 20mm by local defense near Zürich, crash landed. at Volketsvil (BCL). S/L H Morley int, F/S R Fidler int, see also Bowman, Confunding the Reich P3-T Camed down 14:37 (http://yourarchives.nationalarchives.gov.uk/index.php?title=RAF_aircraft_which_crashed_in_Switzerland%2C_WWII) Während des Zweiten Weltkrieges flogen die schnellen Mosquito-Flugzeuge der Royal Air Force oftmals auch wissentlich über die Schweiz. Dank ihrer hohen Geschwindigkeit blieben sie für unsere Jäger praktisch unerreichbar. Dennoch gelang es Morane-Jägern, am 30. September 1944 zwei dieser &quot;Hölzernen Wunder&quot; in der Schweiz zur Landung zu zwingen._x000a__x000a_Zu Beginn des Jahres 1943 begann die Royal Air Force mit der Erprobung einer neuen Angriffstechnik, den sogenannten &quot;Ranger Missions&quot;. Dabei sollten die Mosquito-Besatzungen in einem zugewiesenen Gebiet alles angreifen, was ihnen lohnend erschien, Fahrzeuge, Versorgungsdepots und parkierte Flugzeuge. Mit dieser Taktik sollte die deutsche Luftwaffe zu einer zermürbenden, ständigen Einsatzbereitschaft gezwungen werden. Der erste Ranger-Einsatz wurde am 4. Februar 1943 von der No.264 Squadron geflogen. Dabei zeigte sich, dass diese meistens von nur zwei Maschinen geflogenen, überfallartigen Angriffe äusserst erfolgreich waren. Die Mosquito wurde ihrem Namen mehr als nur gerecht, stach sie doch überall im besetzten Europa immer ganz überraschend zu. Nach der Invasion 1944 konnten dank den vorgeschobenen Basen auf dem Kontinent auch Ziele in ganz Deutschland, Dänemark, der Tschechoslowakei und Ostpreussen erreicht werden._x000a__x000a_Die No.515 Squadron erhielt ihre ersten Mosquitos Ende Februar 1944. Am 5. März 1944 flog Squadron Commander F.F. Lambert in einer von der No.605 Squadron ausgeborgten Mosquito den ersten Einsatz der Einheit und schoss dabei eine Heinkel He 177 ab. Die Hauptaufgabe der in Little Snoring stationierten Einheit waren Nachtjagdeinsätze über dem besetzten Kontinent, sogenannte &quot;Intruder Missions&quot;. Nach der Invasion wurden aber auch zahlreiche Ranger-Einsätze geflogen._x000a__x000a_Die beiden Mosquitos der No. 515 Squadron sollten nach dem Auftanken im französischen St.Dizier lohnenswerte Ziele im Raum München, Linz und Wien bekämpfen. Zu diesem Zweck erhielten die Flugzeuge grosse Flügelzusatztanks mit einem Fassungsvermögen von je 756 Litern. Nach Beendigung ihrer Mission sollten die Mosquitos wieder nach Little Snoring zurückkehren. Squadron Leader Henry Frederick Morley und Flight Sergeant Reginald Arthur Fidler sollten die Mosquito F.B.Mk.VI mit der Nummer PZ440 fliegen. Diese Maschine wurde bei den De Havilland-Werken in Hatfield gebaut und kam erst eine Woche zuvor am 23. September 1944 in Little Snoring an. Fälschlicherweise wurde der Maschine das Verbandskennzeichen &quot;P3&quot; aufgemalt, das korrekte Kennzeichen für die No. 515 Squadron lautete &quot;3P&quot;. Ausserdem unterliessen es die Mechaniker, der PZ440 noch das individuelle Staffelkennzeichen in Form eines Buchstabens neben dem Verbandskennzeichen anzubringen. Die Besatzung der zweiten Maschine setzte sich aus Flight Lieutenant A.E.Callard und Flight Sergeant E.D.Townsley zusammen. Die Mosquito F.B.Mk.VI NS993 wurde ebenfalls in Hatfield gebaut und am 11. April 1944 der No. 617 Squadron zugeteilt, aber bereits am 14.Mai der No. 515 Squadron übergeben. Auch diese Maschine besass die falschen Verbandskennzeichen &quot;P3-T&quot;. Um 7.05 Uhr hoben die beiden Mosquitos in Little Snoring ab und landeten später in St.Dizier, um 11.55 Uhr verliessen sie die vorgeschobene Basis in Frankreich zu ihrer langen Ranger-Mission. Um 13.20 Uhr erspähten Morley und sein Navigator Fidler auf dem Flugfeld von Holzkirchen in der Nähe von München zwei abgestellte Siebel Si 204. Reg Fidler erinnert sich: Wir stachen sofort auf die beiden Flugzeuge hinab und Morley schoss eine Viersekundensalve, welche beide Maschinen beschädigte. Herumfliegende Teile hatten allerdings auch einen der beiden Zusatztanks beschädigt, aus dem Leck floss dann das Benzin in Strömen aus. Wir entledigten uns der Tanks und machten uns wieder auf den Heimweg._x000a__x000a_Dabei passierte die Crew auch den Flugplatz von Neubiberg bei München, welcher eine Anzahl Junkers Ju 86 beherbergte. Morley konnte der Versuchung nicht widerstehen und beschoss die parkierten Junkers-Veteranen. Mindestens eine Maschine wurde dabei schwer beschädigt. Reg Fidler über den Rückflug:_x000a_Wegen der verminderten Treibstoffkapazität waren wir natürlich gezwungen, den kürzesten Weg nach Hause einzuschlagen - und der führte eben auch durch die Schweiz. Zwischen dem Bodensee und Zürich erwischte uns die Schweizer Flab und beschädigte ein Triebwerk so schwer, dass Morley es stilllegen musste. Es handelte sich dabei um eine im Kanton Thurgau stationierte Flab-Einheit._x000a__x000a_In der Zwischenzeit starteten auch vier Moranes der Flieger Kompanie 14 von Dübendorf aus, um den Eindringling abzufangen. Die waidwunde Mosquito war natürlich eine leichte Beute. Mit Leuchtspurmunition gaben die Schweizer Piloten der britischen Besatzung unmissverständlich zu verstehen, dass sie in Dübendorf landen sollte. Reg. Fidler erinnert sich: Unser intaktes Triebwerk verlor immer mehr an Leistung und wir somit auch an Höhe. Die Geschwindigkeit betrug nur noch 225km/h, was eigentlich der normalen Landegeschwindigkeit einer Mosquito entsprach. In etwa 30m Höhe setzte das Triebwerk plötzlich aus, und wir machten Bruch. Wir beide wurden dabei verletzt und erhielten erste Hilfe von herbeieilenden Zivilisten. Später wurden wir ins Spital von Zürich eingeliefert. Bei der Bruchlandung bei Volketswil wurde die Mosquito schwer beschädigt. Die Schweizer Untersuchungskommission stellte 3 MG-Einschüsse im Merlin-Motor und zwei weitere in der linken Tragfläche fest. Die PZ440 wurde als nicht mehr reparierbar eingestuft und später in der Schweiz abgebrochen._x000a_Nachdem sich Morley und Fidler in der Mosquito PZ440 auf den Heimweg gemacht hatten, setzte die Besatzung der NS993 ihren Flug allein fort. Um 13.28 Uhr entdeckten sie zwei auf dem Chiemsee ankernde Flugboote Dornier Do 24 und beschädigten eine Maschine schwer. Callard und Townsley flogen anschliessend in östlicher Richtung weiter und erspähten um 13.43 Uhr auf dem Flugplatz von Friedburg in der Nähe von Salzburg eine einsame Bf 109G. Nach einem Zwei-Sekunden_Feuerstoß explodierte die Messerschmitt in einem Feuerball, und herumfliegende Teile schlugen auch in die Mosquito ein._x000a_Erst als Mücken und Fliegen die Frontscheibe der Mosquito zu stark beschlagen hatten, entschloss sich Flight Lieutenant Callard zur Umkehr. Vorher wollte er sich noch einmal von den Schäden an den Do 24 auf dem Chiemsee überzeugen. Tatsächlich war eine Maschine total zerstört worden, Callard zog seine Mossie auf 60m hinunter und zerstörte auch die andere Do 24 mit einem kurzen Feuerstoss._x000a__x000a_Südlich von München überhitzte der rechte Merlin-Motor, und der Pilot war gezwungen, das Triebwerk stillzulegen. Callard und Townsley drangen südlich vom Bodensee in die Schweiz ein und wurden um 15.25 Uhr nördlich von Zürich von vier Moranes gestellt. Da sich die Jäger nur auf beide Seiten der Mosquito hefteten und weder angriffen oder sonst irgendwelche aggressiven Gesten zeigten, ignorierte die britische Besatzung kurzerhand ihre Schweizer Eskorte und setzte den Flug fort, als sei nichts geschehen. Erst als die Moranes ein etwas aufdringlicheres Verhalten an den Tag legten, kam die Crew der Mosquito der Landeaufforderung nach und setzte die Maschine mit nur einem laufenden Triebwerk sicher auf dem Flugplatz Dübendorf auf. Die Besatzung wurde von den Schweizer Vernehmungsoffizieren eingehend über ihren Einsatz befragt und später interniert._x000a__x000a_A.E.Callard gelang wenig später die Flucht aus der Schweiz. Er kehrte am 21. Oktober 1944 zu seiner Einheit zurück und flog weiter Einsätze mit der Mosquito, so erfolgreich, dass ihm auch das begehrte Distinguished Flying Cross (DFC) verliehen wurde. Sein Navigator E.D.Townsley flüchtete am 22. Dezember aus dem Internierungscamp Arosa über Zürich nach Frankreich. Die Besatzung der bei Volketswil notgelandeten Mosquito PZ440 blieb während einiger Zeit im Spital von Zürich. Am 18. Oktober 1944 gelang Henry Morley die Flucht aus dem Spital und der Schweiz. Dank er Hilfe der französischen Untergrundbewegung kehrte er am 30. Oktober 1944 nach Little Snoring zurück. Reg Fidler verabschiedete sich bereits am 13. Oktober 1944 diskret aus dem Spital und hielt sich in Zürich versteckt. Zusammen mit Morley überstieg er am 26. Oktober 1944 den Grenzzaun bei Perly, als beide von Schweizer Soldaten überrascht wurden. Fidler wurde nach drei Stunden von den Soldaten aufgegriffen und in ein zum Militärgefängnis umgebautes Schulhaus in Genf gebracht. Bereits einen Tag später misslang ein weiterer Fluchtversuch, worauf Fidler ins Militärgefängnis Wauwil eingewiesen wurde. Am 14. November wurde er nach Arosa verlegt. Zusammen mit Flight Sergant Townsley, Pilot Officer Millard und den Flight Sergants D.P.Balmer und M.T.Bartle gelang ihm am 22.Dezember die Flucht nach Frankreich. Schütze Balmer und Funker Bartle gehörten zur Besatzung der am 28. April 1944 bei Steckborn von der Schweizer Flab abgeschossenen Lancaster B.Mk.III ND759 der No. 35 Squadron. Die fünf internierten Flieger kehrten schliesslich dank der Hilfe des französischen Untergrundes nach England zurück. Morley und Fidler verloren sich für lange Zeit aus den Augen, bis sie der Zufall wieder zusammenführte. Seitdem treffen sie sich einmal jährlich am 30. September, um den Jahrestag ihres unfreiwilligen Abstechers in die Schweiz zu begehen. _x000a__x000a__x000a__x000a__x000a_Absturz Volketswil _x000a_Flugzeugart: Bomber _x000a_Flugzeugtyp: De Havilland D.H. 98 Mosquito _x000a_Flugzeugbezeichnung: De Havilland D.H. 98 Mosquito F.B.Mk.VI _x000a_Flugzeugname: _x000a_Einteilung: 515 Squadron _x000a_Basis: St.Dizier (F) _x000a_Auftrag: Intruder Mission _x000a_Einsatzziel: München, Linz und Wien _x000a_Rückkehr: in der Schweiz verschrottet _x000a_Besatzung: Pilot: Henry Frederick Morley, Squadron Leader, Flucht aus der Schweiz_x000a_Navigator: Reginald Arthur Fidler, F/S, Flucht aus der Schweiz _x000a_Werknummer: PZ440 _x000a_Kennzeichen: _x000a_Squadroncode: P3 _x000a_CH Archiv Nr.: E011 _x000a_US MACR Nr: _x000a_Autor: Hans-Heiri Stapfer _x000a_Quelle: _x000a__x000a_www.warbird.ch_x000a__x000a_(http://www.crashplace.de/output.php) Damaged by Swiss flak and crashlanded at Dubendorf 30.9.44 (Air Britain Serials)"/>
    <x v="0"/>
    <x v="9"/>
    <m/>
    <m/>
    <x v="4"/>
    <m/>
    <m/>
    <n v="9"/>
    <x v="33"/>
    <x v="0"/>
    <n v="1"/>
    <s v="Front-Line"/>
    <x v="83"/>
    <x v="0"/>
    <n v="1"/>
  </r>
  <r>
    <n v="1167"/>
    <s v="W4078"/>
    <x v="2"/>
    <s v="157/239"/>
    <x v="0"/>
    <x v="17"/>
    <n v="30"/>
    <s v="September"/>
    <x v="5"/>
    <s v="30 September 1944"/>
    <x v="0"/>
    <s v="To 4880M 30.9.44 (Air Britain Serials)"/>
    <x v="4"/>
    <x v="3"/>
    <m/>
    <m/>
    <x v="2"/>
    <m/>
    <m/>
    <n v="9"/>
    <x v="33"/>
    <x v="0"/>
    <n v="1"/>
    <s v="Front-Line"/>
    <x v="63"/>
    <x v="0"/>
    <n v="2"/>
  </r>
  <r>
    <n v="4914"/>
    <s v="HR201"/>
    <x v="12"/>
    <n v="23"/>
    <x v="0"/>
    <x v="5"/>
    <n v="30"/>
    <s v="September"/>
    <x v="5"/>
    <s v="30 September / 1 October 1944"/>
    <x v="1"/>
    <s v="30.09.1944 1917 23 Bomber Support from Little Snoring crashed. about 1km S Grassel, 11km NNE Braunschweig 2250 (BCL). F/S GR Irving +, F/S G Cross pow, Irving lies in Hannover War Cem Jock Irving KIA, F/Sgt George Cross RAF 1540339 POW 1098L7. Had finished patrol (near Elbe canal) when a train was seen - this was attacked, but it responded with flak which set the port wing afire outboard of the engine and port elevator flapping, at 500 feet. Navigator bailed successfully but Irving was found in the wreckage. Nav bailed out about 10 miles north of Brunswick, just south of the Elbe canal, attempted to evade but was captured the same night. (Website with Cross' POW diary) Missing 30.9.44 (Air Britain Serials)"/>
    <x v="0"/>
    <x v="1"/>
    <m/>
    <m/>
    <x v="1"/>
    <m/>
    <m/>
    <n v="9"/>
    <x v="33"/>
    <x v="0"/>
    <n v="1"/>
    <s v="Front-Line"/>
    <x v="6"/>
    <x v="3"/>
    <n v="1"/>
  </r>
  <r>
    <n v="6676"/>
    <s v="NS988"/>
    <x v="12"/>
    <n v="487"/>
    <x v="0"/>
    <x v="16"/>
    <n v="30"/>
    <s v="September"/>
    <x v="5"/>
    <s v="30 September 1944 / 1 October 1944"/>
    <x v="1"/>
    <s v="Coded S, 30 September / 1 October 1944 ftr Arnhem, estimated time of loss around 21.30, F/O F.N. Shallcrass and F/S G.W.H. North both KIA (2nd TAF). Ditched returning from night intruder 1m N of Frinton Essex 30.9.44 cause not known (Air Britain Serials) 30.09.44 487 Sqn. NS988 Crashed in sea one mile north of Frinton, Sussex. Undercarriage Was lowered at the time for some unknown reason. (Mosquito Crash Log)"/>
    <x v="0"/>
    <x v="11"/>
    <m/>
    <m/>
    <x v="4"/>
    <m/>
    <m/>
    <n v="9"/>
    <x v="33"/>
    <x v="0"/>
    <n v="1"/>
    <s v="Front-Line"/>
    <x v="47"/>
    <x v="0"/>
    <n v="1"/>
  </r>
  <r>
    <n v="3412"/>
    <s v="NS523"/>
    <x v="18"/>
    <n v="140"/>
    <x v="0"/>
    <x v="0"/>
    <n v="2"/>
    <s v="October"/>
    <x v="5"/>
    <d v="1944-10-02T00:00:00"/>
    <x v="0"/>
    <s v="In the ORB for 140 PR Squadron, on 2nd October 1944, Mosquito XVI NS523 took off at 08.15 hrs from Melsbroeck, on a sortie to Krefield - Duisberg. However, I don’t know if it was the outbound or inbound stage of the sortie, the a/c was intercepted according to the ORB by a P-47 of IX U.S.A.A.F., shooting it down near Louvain (now Leuven?), Belgium, resulting in the loss of the crew, S/L C.D.N. Longley and F/S J.T. Taylor. Based on the duration of a sortie of the same day it would have taken no more than three hours, which means the shoot down must have occurred some time before 11.15hrs. &quot;2nd TAF&quot; says MS523 (sic), with F/S J.T. Taylor aboard as navigator for F/L M. Jones, was hit by flak near Boulogne and crash-landed at 12.20, Category B damage, Taylor being injured. The P-47 pilot claimed this as a &quot;Mosquito in German markings&quot; (!). n October 2nd, Tubby Longley, who had commanded 'A' Flight 140 since March, was returning from the last sortie of his tour with his navigator, F/Sgt Taylor, when they were attacked by a Thunderbolt near Louvain and shot down: both were killed. (http://www.34wing.co.uk/34wing.html) Shot down by P-47 on PR mission nr Louvain 2.10.44 (Air Britain Serials)"/>
    <x v="0"/>
    <x v="14"/>
    <s v="P-47"/>
    <m/>
    <x v="4"/>
    <m/>
    <m/>
    <n v="10"/>
    <x v="36"/>
    <x v="0"/>
    <n v="1"/>
    <s v="Front-Line"/>
    <x v="56"/>
    <x v="0"/>
    <n v="1"/>
  </r>
  <r>
    <n v="3250"/>
    <s v="HJ779"/>
    <x v="6"/>
    <n v="605"/>
    <x v="0"/>
    <x v="5"/>
    <n v="2"/>
    <s v="October"/>
    <x v="5"/>
    <s v="2/3 October 1944"/>
    <x v="1"/>
    <s v="03.10.1944 Intruder Sortie 605 to Baltic sea from Coltishall. Lost without trace (FCL). F/L BG Bensted +, P/O CL Burrage +, both crew buried in Kiel War Cem. UP-L (www.crashplace.de) 2/3 October 1944 (FCWDv5) Was UP-L on 605 Squadron (Ian Piper: http://www.605squadron.co.uk/Squadron_aircraft.htm) According to &quot;Der Feldflugplatz Eggebek&quot;, on Google Books, three separate sources say a Mosquito was brought down by flak not far from the airfield on 2 October, 1944, both crew KIA. Missing on night Intruder over Baltic 3.10.44 (Air Britain Serials)"/>
    <x v="0"/>
    <x v="1"/>
    <m/>
    <m/>
    <x v="1"/>
    <m/>
    <m/>
    <n v="10"/>
    <x v="36"/>
    <x v="0"/>
    <n v="1"/>
    <s v="Front-Line"/>
    <x v="22"/>
    <x v="0"/>
    <n v="1"/>
  </r>
  <r>
    <n v="2430"/>
    <s v="PZ342"/>
    <x v="12"/>
    <n v="418"/>
    <x v="0"/>
    <x v="5"/>
    <n v="2"/>
    <s v="October"/>
    <x v="5"/>
    <s v="2/3 October 1944"/>
    <x v="1"/>
    <s v="02.10.1944 Intruder sortie 418 to Kitzingen/ Würzburg from Hunsdon . Lost without trace (FCL). F/O SK Wooley pow, F/O WA Hastie pow, Taken on strength from No.27 Movements Unit, 12 September 1944; missing from operations, 2/3 October 1944. (Hugh Halliday) Bruchunterlage: 21.15 Schönbronn [12 km. N. Crailsheim] 15 Ost S/UA-2 Mosquito Vermutlich durch lei. Flak (MH - Crailsheim is about 60km south of Würzburg) In Martin W. Bowman’s book “The Reich Intruders” page 169-170 there is a story by Oberfaehnrich Karl-Heinz Jeismann about an incident where a comrade of his (in an Ar 96) was shot down and killed over Crailsheim airfield by a Mosquito at night in late September early October 1944.The name of the pilot who was killed was not given, but he says the Mosquito was shot down by flak and the two “Englishmen” were made POW. (David on RAF Commands Forum). Missing from night intruder to Wurzburg 3.10.44 (Air Britain Serials) A German report posted by Gebhard Aders at http://www.luftwaffe-bullet-board.com/viewtopic.php?t=15357&amp;highlight=mosquito indicates this Mosquito came down at the time and positoin noted above."/>
    <x v="0"/>
    <x v="1"/>
    <m/>
    <m/>
    <x v="1"/>
    <m/>
    <m/>
    <n v="10"/>
    <x v="36"/>
    <x v="0"/>
    <n v="1"/>
    <s v="Front-Line"/>
    <x v="30"/>
    <x v="0"/>
    <n v="1"/>
  </r>
  <r>
    <n v="906"/>
    <s v="DZ578"/>
    <x v="4"/>
    <n v="618"/>
    <x v="0"/>
    <x v="11"/>
    <n v="3"/>
    <s v="October"/>
    <x v="5"/>
    <d v="1944-10-03T00:00:00"/>
    <x v="0"/>
    <s v="Swung on take-off and u/c collapsed Beccles 3.10.44 (Air Britain Serials)"/>
    <x v="2"/>
    <x v="2"/>
    <s v="Swung on takeoff"/>
    <m/>
    <x v="2"/>
    <m/>
    <m/>
    <n v="10"/>
    <x v="36"/>
    <x v="0"/>
    <n v="1"/>
    <s v="Support Unit"/>
    <x v="24"/>
    <x v="0"/>
    <n v="1"/>
  </r>
  <r>
    <n v="6632"/>
    <s v="HK299"/>
    <x v="2"/>
    <n v="125"/>
    <x v="0"/>
    <x v="2"/>
    <n v="3"/>
    <s v="October"/>
    <x v="5"/>
    <d v="1944-10-03T00:00:00"/>
    <x v="0"/>
    <s v="U/c collapsed on landing Northolt 3.10.44 (Air Britain Serials)"/>
    <x v="2"/>
    <x v="3"/>
    <s v="Undercarriage failed"/>
    <m/>
    <x v="2"/>
    <m/>
    <m/>
    <n v="10"/>
    <x v="36"/>
    <x v="0"/>
    <n v="1"/>
    <s v="Front-Line"/>
    <x v="74"/>
    <x v="2"/>
    <n v="1"/>
  </r>
  <r>
    <n v="5128"/>
    <s v="HP936"/>
    <x v="12"/>
    <s v="301FTU/45"/>
    <x v="3"/>
    <x v="0"/>
    <n v="3"/>
    <s v="October"/>
    <x v="5"/>
    <d v="1944-10-03T00:00:00"/>
    <x v="0"/>
    <s v="During an armed reconnaissance over the Meiktila area a Mosquito of 45 Sqn RAF was intercepted ans shot down by Cpl Mutumori Yamaguchi of the 64th Sentai. Source &quot;Air War for Burma&quot;, by Christopher Shores. ISBN 1-904010-95-4 Four more sorties were flown on October 2nd and on the 3rd three pairs were despatched on offensive recces, one just before dawn, one just after mid-day and one at dusk. HP936 failed to return from the second mission and Flt Lt Gordon Proctor and Sgt George Bargh were posted missing; since the aircraft had become separated there was no explanation for the loss. (http://www.rafcommands.com/forum/showthread.php?p=3446#post3446) Missing on sweep to Meiktila 3.10.44 (Air Britain Serials)"/>
    <x v="0"/>
    <x v="24"/>
    <s v="64th Sentai"/>
    <s v="64th Sentai"/>
    <x v="0"/>
    <s v="Yamaguchi"/>
    <m/>
    <n v="10"/>
    <x v="36"/>
    <x v="0"/>
    <n v="1"/>
    <s v="Front-Line"/>
    <x v="86"/>
    <x v="3"/>
    <n v="2"/>
  </r>
  <r>
    <n v="1828"/>
    <s v="TA411"/>
    <x v="22"/>
    <s v="1 OADU"/>
    <x v="1"/>
    <x v="10"/>
    <n v="31"/>
    <s v="October"/>
    <x v="5"/>
    <d v="1944-10-31T00:00:00"/>
    <x v="0"/>
    <s v="Missing on ferry flight between UK and Rabat 3.10.44 (Air Britain Serials) Portreath, 31Oct’44, amongst several aircraft dispatched between 0715 and 0810 hrs is mention of Mosquito XIX TA411. The No.1 Overseas Air Despatch Unit ORB (AIR 29/471) records “All these aircraft arrived safely except MOSQUITO XIX. TA.411 which is missing. No news of this aircraft has been received. The crew were F/O. DEAN and W/O. ENTWISTLE.” rafweb.org Casualties lists both these airman on 31/10/44. Warrant Officer William Entwisle (33) 1476387 RAFVR, No. 1 (C) OTU* &quot; exact circumstances have not yet been ascertained. &quot; Flying Officer John Anthony Dean (23) 169715 RAFVR, No. 1 OADU, &quot; exact circumstances have not yet been ascertained. &quot; Both are commemorated on the Runnymede Memorial. * 1 (C) OTU was disbanded on 19/3/43. http://www.rafcommands.com/forum/showthread.php?17922-1-OADU-RAF-Mosquito-TA411-Missing) ORB writes (suppose writes correctly) : &quot;Portreath, 31Oct'44, Amongst Several aircraft dispatched Between 0715 and 0810 hrs is mention of Mosquito XIX TA411. The No.1 Overseas Air Despatch Unit ORB (AIR 29/471) records,&quot; All These aircraft arrived safely except statement MOSQUITO XIX. TA411 Which is missing. No news of this aircraft has been received. The crew Were F / O. DEAN and W / O. Entwistle. &quot; I assume the error will be on website: http://www.airhistory.org.uk/dh/_DH9...odn%20list.txt Just a typo. October 3, 1944 - October 31, 1944. the date of death for both Entwisle and Dean is given on the CWGC and Geoff's sites as 31st October 1944 (http://forum.12oclockhigh.net/showthread.php?p=193228&amp;highlight=Mosquito#post193228)"/>
    <x v="2"/>
    <x v="2"/>
    <s v="Vanished without trace"/>
    <m/>
    <x v="2"/>
    <m/>
    <m/>
    <n v="10"/>
    <x v="36"/>
    <x v="0"/>
    <n v="1"/>
    <s v="Support Unit"/>
    <x v="23"/>
    <x v="0"/>
    <n v="1"/>
  </r>
  <r>
    <n v="5736"/>
    <s v="ML986"/>
    <x v="20"/>
    <n v="105"/>
    <x v="0"/>
    <x v="8"/>
    <n v="4"/>
    <s v="October"/>
    <x v="5"/>
    <s v="4/5 October 1944"/>
    <x v="1"/>
    <s v="04.10.1944 1930 105 to Heilbronn from Bourn from target to base on 1 engine, on approaching runway aircraft side-slipped and crashed. at Bourn airfiled 2329 (BCL). F/L W Baker inj, F/O RF Lewis inj, wrecked 4/5 October 1944 GB-Gbar First operational sortie 26Sep43 Also carried the ID GB-P Airborne 1930 4Oct44 from Bourn. From the target back to base was made on one engine. On final approach the Mosquito side-slipped and crashed 2329 in the undershoot, being totally wrecked. F/L W.Baker Inj F/O R.F.Lewis Inj Engine cut on return bellylanded on approach Bourn 4.10.44 DBF (Air Britain Serials)  10.(N)/JG 300 was busy on October 4/5 44 trying to chase down the Mossies from the LSNF reaching towards Berlin. K. Mitterdorfer shot down 2 Mosquitos. (http://www.ww2f.com/aircraft/44772-northop-p61-b-black-widow-6.html)"/>
    <x v="2"/>
    <x v="7"/>
    <s v="Engine failure"/>
    <m/>
    <x v="2"/>
    <m/>
    <m/>
    <n v="10"/>
    <x v="36"/>
    <x v="0"/>
    <n v="1"/>
    <s v="Front-Line"/>
    <x v="4"/>
    <x v="0"/>
    <n v="1"/>
  </r>
  <r>
    <n v="4557"/>
    <s v="MM153"/>
    <x v="20"/>
    <s v="692/109"/>
    <x v="0"/>
    <x v="8"/>
    <n v="4"/>
    <s v="October"/>
    <x v="5"/>
    <s v="4/5 October 1944"/>
    <x v="1"/>
    <s v="04.10.1944 1946 109 to Heilbronn from Little Staughton came down in allied held territory. Lost without trace (BCL). F/L DN Russell ok, F/O JS Barker ok, both returned to their base on or by 15.10.1944 Missing (Heilbronn) 5.10.44 (Air Britain Serials)    10.(N)/JG 300 was busy on October 4/5 44 trying to chase down the Mossies from the LNSF reaching towards Berlin. K. Mitterdorfer shot down 2 Mosquitos. (http://www.ww2f.com/aircraft/44772-northop-p61-b-black-widow-6.html)"/>
    <x v="0"/>
    <x v="1"/>
    <m/>
    <m/>
    <x v="1"/>
    <m/>
    <m/>
    <n v="10"/>
    <x v="36"/>
    <x v="0"/>
    <n v="1"/>
    <s v="Front-Line"/>
    <x v="18"/>
    <x v="0"/>
    <n v="2"/>
  </r>
  <r>
    <n v="2253"/>
    <s v="HR443"/>
    <x v="12"/>
    <s v="1FU/ME"/>
    <x v="1"/>
    <x v="5"/>
    <n v="5"/>
    <s v="October"/>
    <x v="5"/>
    <d v="1944-10-05T00:00:00"/>
    <x v="0"/>
    <s v="SOC 5.10.44 (Air Britain Serials)"/>
    <x v="4"/>
    <x v="3"/>
    <m/>
    <m/>
    <x v="2"/>
    <m/>
    <m/>
    <n v="10"/>
    <x v="36"/>
    <x v="0"/>
    <n v="1"/>
    <s v="Front-Line"/>
    <x v="108"/>
    <x v="3"/>
    <n v="2"/>
  </r>
  <r>
    <n v="5013"/>
    <s v="HR193"/>
    <x v="12"/>
    <n v="107"/>
    <x v="0"/>
    <x v="16"/>
    <n v="5"/>
    <s v="October"/>
    <x v="5"/>
    <s v="5/6 October 1944"/>
    <x v="1"/>
    <s v="5/6 October 1944, lost around 2230, ftr from northern Holland. Coded O. 2F/O (sic) C.G. Tapson and P/O F.W. Batterbury both evaded (2nd TAF). Missing from night intruder to Osnabruck 6.10.44 (Air Britain Serials) MH - Appears to have come down at Schalkhaar, 3km from Deventer, at 00:06 hours nn 6 October, according to a German report posted at http://www.luftwaffe-bullet-board.com/viewtopic.php?t=15383&amp;highlight= by Gebhard Aders, cause of loss given as &quot;emergency landing&quot;, Mosquito damaged to 50%. Deventer is about 125km directly west of Osnabrueck. Schalkhaar is in the norheast part of Deventer."/>
    <x v="0"/>
    <x v="8"/>
    <m/>
    <m/>
    <x v="4"/>
    <m/>
    <m/>
    <n v="10"/>
    <x v="36"/>
    <x v="0"/>
    <n v="1"/>
    <s v="Front-Line"/>
    <x v="57"/>
    <x v="3"/>
    <n v="1"/>
  </r>
  <r>
    <n v="3740"/>
    <s v="NS888"/>
    <x v="12"/>
    <n v="305"/>
    <x v="0"/>
    <x v="16"/>
    <n v="5"/>
    <s v="October"/>
    <x v="5"/>
    <d v="1944-10-05T00:00:00"/>
    <x v="1"/>
    <s v="5 Oct D.H. Mosquito no. NT226. Due to a loss of power, a/c crashed during a night training flying near Herniard. Lost were F/O Piekarski and W/O Kita. (http://www.geocities.com/skrzydla1/305/305_losses.html) Stalled on approach and spun into ground on air test 2m W of Lasham 5.10.44 (Air Britain Serials)"/>
    <x v="2"/>
    <x v="2"/>
    <s v="Engine failure"/>
    <m/>
    <x v="2"/>
    <m/>
    <m/>
    <n v="10"/>
    <x v="36"/>
    <x v="0"/>
    <n v="1"/>
    <s v="Front-Line"/>
    <x v="60"/>
    <x v="0"/>
    <n v="1"/>
  </r>
  <r>
    <n v="251"/>
    <s v="HJ864"/>
    <x v="10"/>
    <s v="85/96/488/96/51OTU/54OTU"/>
    <x v="0"/>
    <x v="7"/>
    <n v="6"/>
    <s v="October"/>
    <x v="5"/>
    <d v="1944-10-06T00:00:00"/>
    <x v="0"/>
    <s v="SOC 6.10.44 (Air Britain Serials)"/>
    <x v="4"/>
    <x v="3"/>
    <m/>
    <m/>
    <x v="2"/>
    <m/>
    <m/>
    <n v="10"/>
    <x v="36"/>
    <x v="0"/>
    <n v="1"/>
    <s v="Support Unit"/>
    <x v="115"/>
    <x v="2"/>
    <n v="6"/>
  </r>
  <r>
    <n v="3328"/>
    <s v="HK179"/>
    <x v="2"/>
    <s v="29/406/307"/>
    <x v="0"/>
    <x v="2"/>
    <n v="6"/>
    <s v="October"/>
    <x v="5"/>
    <d v="1944-10-06T00:00:00"/>
    <x v="0"/>
    <s v="Swung on take-off and hit Tempests EJ794 and EJ689 Coltishall 6.10.44 (Air Britain Serials) 06.10.44 307 Sqn. HK179 Swerved on take-off from Coltishall aerodrome and collided with Tempests EJ794, EJ659, a lorry, and finally finished up in the side of a hangar. Crew escaped. (Mosquito Crash Log)"/>
    <x v="2"/>
    <x v="3"/>
    <s v="Swung on takeoff"/>
    <m/>
    <x v="2"/>
    <m/>
    <m/>
    <n v="10"/>
    <x v="36"/>
    <x v="0"/>
    <n v="1"/>
    <s v="Front-Line"/>
    <x v="21"/>
    <x v="2"/>
    <n v="3"/>
  </r>
  <r>
    <n v="7154"/>
    <s v="HK503"/>
    <x v="17"/>
    <s v="151/409"/>
    <x v="0"/>
    <x v="2"/>
    <n v="6"/>
    <s v="October"/>
    <x v="5"/>
    <d v="1944-10-06T00:00:00"/>
    <x v="0"/>
    <s v="There is no mention in the ORB, but in the semi-monthly report there is mention of a NFT ( night flight test) where a Mosquito returned with the landing gear not locked down. This turned into a belly landing. Mentions the pilot as F/Lt G. Sproule. Going back to the ORB, F/Lt G. Sproule seems to do all his flying with F/O Wilkinson RAF 172800. (http://www.rafcommands.com/forum/showthread.php?t=2428) Lost power and bellylanded Le Culot 6.10.44 (Air Britain Serials)  F/Lt (Pilot) G. SPROULE and F/O WILKINSON (172800 ??). (Henk Welting - http://www.rafcommands.com/forum/showthread.php?3633-Mosquito-HK503-belly-landing)"/>
    <x v="2"/>
    <x v="2"/>
    <s v="Engine failure"/>
    <m/>
    <x v="2"/>
    <m/>
    <m/>
    <n v="10"/>
    <x v="36"/>
    <x v="0"/>
    <n v="1"/>
    <s v="Front-Line"/>
    <x v="95"/>
    <x v="2"/>
    <n v="2"/>
  </r>
  <r>
    <n v="3859"/>
    <s v="NS522"/>
    <x v="18"/>
    <n v="140"/>
    <x v="0"/>
    <x v="0"/>
    <n v="6"/>
    <s v="October"/>
    <x v="5"/>
    <d v="1944-10-06T00:00:00"/>
    <x v="0"/>
    <s v="Shot down by P-51s of the 335th Fighter Squadron, 4th Fighter Group, who claimed an Me 410 near Helgoland at 1100. F/L A.E. Palmer and F/S D. Gardner both killed. (2nd TAF, table in this source says estimated time of loss was 10:40) A film clip apparently showing this incident is available on the British Pathe site at: http://www.britishpathe.com/record.php?id=53552 VIII Fighter Command, and on YouTube http://www.youtube.com/watch?v=je_EYjcK8Bw_x000a_Combat Film Number 18990_x000a_1/LT E.N.McCall_x000a_335 Squadron 4 F.G._x000a_6 October 1944_x000a__x000a_VIII Fighter Command_x000a_Combat Film Number 18991_x000a_2/LT R.E.Lewis_x000a_335 Squadron 4 F.G._x000a_6 October 1944_x000a_ Missing from PR mission over Frisian Is. 6.10.44 (Air Britain Serials)_x000a__x000a_&quot;1 Lts Elmer McCall and Ralph Lewis of the 335th spotted an Me 410 just prior to rendezvousing with B-17s north of Bremerhaven. 'My section started to climb after the enemy aircraft,' McCall reported. 'At 300 yards, I took a short burst and observed strikes. The right engine started to smoke, and he dropped his tanks as I fired again. He broke into 1 Lt. Lewis, who followed him through a diving turn, firing as he went. Two 'chutes opened and the aircraft crashed into the sea.'&quot; (4th Fighter Group - Debden Eagles,  By Chris Bucholtz, Chris Davey, available online at https://books.google.com.au/books?id=wbFN_nK_ZxMC&amp;pg=PA104&amp;lpg=PA104&amp;dq=%22ralph+lewis%22+%224th+FG%22&amp;source=bl&amp;ots=l3GYN6-s6v&amp;sig=b8N7EijIftddHrj365KidLGHLUg&amp;hl=en&amp;sa=X&amp;ei=5Q2eVODdJYal8AXBvoK4Bw&amp;ved=0CC0Q6AEwAg#v=onepage&amp;q=mccall&amp;f=false)"/>
    <x v="0"/>
    <x v="14"/>
    <s v="P-51"/>
    <m/>
    <x v="4"/>
    <m/>
    <m/>
    <n v="10"/>
    <x v="36"/>
    <x v="0"/>
    <n v="1"/>
    <s v="Front-Line"/>
    <x v="56"/>
    <x v="0"/>
    <n v="1"/>
  </r>
  <r>
    <n v="5848"/>
    <s v="HK499"/>
    <x v="17"/>
    <s v="96/29"/>
    <x v="0"/>
    <x v="5"/>
    <n v="6"/>
    <s v="October"/>
    <x v="5"/>
    <s v="6/7 October 1944"/>
    <x v="1"/>
    <s v="06.10.1944 eveng Intruder sortie 29 to Handorf from Hunsdon . Lost without trace (FCL). F/O AD Lofting + (sic) , F/L WT Goss ok, no known grave (sic), no further info Both listed as prisoners: A D Lofting 144007 No POW number* W T Goss 49302 L3 POW No: 8811 But listed on this website as POW at L1 http://www.rafinfo.org.uk/rafexpow/SL1roll/rafofficersncos_SL1.htm Missing from night intruder to Handorf 6.10.44 (Air Britain Serials)"/>
    <x v="3"/>
    <x v="4"/>
    <m/>
    <m/>
    <x v="3"/>
    <m/>
    <s v="Hamburg area. Bomber Command website says one 100 Group aircraft lost this night - this was the 157 Sqn aircraft MM678. 29 Squadron was still in Fighter Command at this point, and 100 Group was a Bomber Command Formation."/>
    <n v="10"/>
    <x v="36"/>
    <x v="0"/>
    <n v="1"/>
    <s v="Front-Line"/>
    <x v="31"/>
    <x v="2"/>
    <n v="2"/>
  </r>
  <r>
    <n v="2225"/>
    <s v="HK504"/>
    <x v="17"/>
    <s v="488/29"/>
    <x v="0"/>
    <x v="5"/>
    <n v="6"/>
    <s v="October"/>
    <x v="5"/>
    <s v="6/7 October 1944"/>
    <x v="1"/>
    <s v="06.10.1944 eveng Intruder sortie 29 to Stade NW Germany from Hunsdon . Lost without trace (FCL). W/O HA Heap +, F/S JA Rogers +, no known grave, no further info Missing from night intruder to Stade 6.10.44 (Air Britain Serials) May have been shot down by heavy flak near Boenninghardt, according to German researcher Gebhardt Aders: &quot;Dann habe ichz noch einen Mosquitoabschuss am 6.10 ohne Bruchmeldung: 19.40 Uhr Ziegelei Bönningstedt, durch 2., 4., 5/267 und 4./232 - alles schwere Bttr. (http://www.luftwaffe-bullet-board.com/viewtopic.php?t=15383&amp;highlight=)"/>
    <x v="0"/>
    <x v="1"/>
    <m/>
    <m/>
    <x v="1"/>
    <m/>
    <s v="Hamburg area. Bomber Command website says one 100 Group aircraft lost this night - this was the 157 Sqn aircraft MM678. 29 Squadron was still in Fighter Command at this point, and 100 Group was a Bomber Command Formation."/>
    <n v="10"/>
    <x v="36"/>
    <x v="0"/>
    <n v="1"/>
    <s v="Front-Line"/>
    <x v="31"/>
    <x v="2"/>
    <n v="2"/>
  </r>
  <r>
    <n v="6835"/>
    <s v="HR187"/>
    <x v="12"/>
    <n v="464"/>
    <x v="0"/>
    <x v="16"/>
    <n v="6"/>
    <s v="October"/>
    <x v="5"/>
    <s v="6/7 October 1944"/>
    <x v="1"/>
    <s v="6/7 October, crashed near B.51, cause not known, F/L J. Farrally and F/O R.B. Burrows both KIA (2nd TAF) Crashed near Lille (FCWDv5) Crashed at Lille/Vendeville on intruder mission 7.10.44 (Air Britain Serials)"/>
    <x v="0"/>
    <x v="8"/>
    <m/>
    <m/>
    <x v="4"/>
    <m/>
    <m/>
    <n v="10"/>
    <x v="36"/>
    <x v="0"/>
    <n v="1"/>
    <s v="Front-Line"/>
    <x v="46"/>
    <x v="3"/>
    <n v="1"/>
  </r>
  <r>
    <n v="5741"/>
    <s v="ML996"/>
    <x v="20"/>
    <n v="105"/>
    <x v="0"/>
    <x v="8"/>
    <n v="6"/>
    <s v="October"/>
    <x v="5"/>
    <s v="6/7 October 1944"/>
    <x v="1"/>
    <s v="06.10.1944 1847 105 to Dortmund from Bourn . Lost without trace (BCL). F/L JE Brook +, Sgt WW Bowden +, no known grave Lost without trace from intruder-mission. Missing (Dortmund) 6.10.44 (Air Britain Serials) "/>
    <x v="3"/>
    <x v="4"/>
    <m/>
    <m/>
    <x v="3"/>
    <m/>
    <m/>
    <n v="10"/>
    <x v="36"/>
    <x v="0"/>
    <n v="1"/>
    <s v="Front-Line"/>
    <x v="4"/>
    <x v="0"/>
    <n v="1"/>
  </r>
  <r>
    <n v="7139"/>
    <s v="MM113"/>
    <x v="20"/>
    <s v="109/571"/>
    <x v="0"/>
    <x v="8"/>
    <n v="6"/>
    <s v="October"/>
    <x v="5"/>
    <s v="6/7 October 1944"/>
    <x v="1"/>
    <s v="06.10.1944 1736 571 to Berlin from Oakington. Lost without trace (BCL). F/L GW McCallum pow, Sgt LW Claydon pow, one of 22 crews so tasked, should be transferred to Netherlands. Abandoned over target-area during intruder-mission (sic) In the case of Les Claydon (another top-hatch Nav escaper), the pilot got unnerved after a flak hit and bailed out without even notifying Les, who lay exposed and helpless over the bombsight. Tossed rudely about by the actions of the pilotless Mosquito, Les figured out that he was well and truly buggered With great alacrity, he scampered up and out of the craft, tumbling to safety with only feet to spare. After two swings in his parachute, he landed, along with the intact tail section, within the gunpit of a heavy flak battery that wisely posted a claim for their unexpected prize. They got credit for it. As an aside, Jorg was aloft that night, actually, at that moment. While Les dealt with his difficulties, Jorg was within a few miles, at the same altitude, and took a shot at a distant Mosquito from extremely long range. He reported hits but made no claim. (Gordon Permann) Missing (Berlin) 7.10.44 (Air Britain Serials)"/>
    <x v="0"/>
    <x v="12"/>
    <m/>
    <m/>
    <x v="4"/>
    <m/>
    <s v="Three claims over Berlin this night - Welter, Czypionka, Uffz. Schmid. Did any of these gents report seeing parachutes?"/>
    <n v="10"/>
    <x v="36"/>
    <x v="0"/>
    <n v="1"/>
    <s v="Front-Line"/>
    <x v="90"/>
    <x v="0"/>
    <n v="2"/>
  </r>
  <r>
    <n v="5344"/>
    <s v="MM574"/>
    <x v="17"/>
    <n v="409"/>
    <x v="0"/>
    <x v="2"/>
    <n v="6"/>
    <s v="October"/>
    <x v="5"/>
    <s v="6/7 October 1944"/>
    <x v="1"/>
    <s v="06.10.1944 eveng Defensive patrol 409 over Brussels from Le Coulot shot down Ju88 but damaged by debris, lost one engine and crew baled out. Lost without trace (FCL). P/O FS Haley ok, P/O SJ Fairweather ok, no further info Damaged by debris from Ju188 and engine cut abandoned nr Brussels 6.10.44 (Air Britain Serials)  I'm searching for any information about a Mosquito suposed to have crashed at Schepdaal (Spanuit) near Brussels arround 8/9 september 1944.Probabely RCAF Crew unhurt? Mosquito MM456 came down &quot;5 miles W. of Brussels&quot; on 6 October 1944 in the evening hours. Location matches Schepdaal, give or take a km. Squadron and crew Canadian: 409 Squadron, P/O F.E. Haley and P/O S.J. Fairweather, both had bailed out. The above a suggestion, because one month later than Phil has in his question. (http://www.rafcommands.com/forum/showthread.php?13974-Mosquito-crashed-in-Belgium)"/>
    <x v="0"/>
    <x v="22"/>
    <m/>
    <m/>
    <x v="4"/>
    <m/>
    <m/>
    <n v="10"/>
    <x v="36"/>
    <x v="0"/>
    <n v="1"/>
    <s v="Front-Line"/>
    <x v="95"/>
    <x v="2"/>
    <n v="1"/>
  </r>
  <r>
    <n v="6506"/>
    <s v="MM678"/>
    <x v="22"/>
    <n v="157"/>
    <x v="0"/>
    <x v="5"/>
    <n v="6"/>
    <s v="October"/>
    <x v="5"/>
    <s v="6/7 October 1944"/>
    <x v="1"/>
    <s v="06.10.1944 1805 Intruder to Dortmund, support Dortmund operation 157 Bomber Support from Swannington . Lost without trace (BCL). P/O William Searle Vale RAAF +, F/L Alfred Edward David Ashcroft DFC +, both buried in Brussels Town Cem. FCL reports this crew buried in Evere Communal Cem, 07.10.44 157 sqn Mosquito XIX MM678 RS-A t/o 1805 BS, Vale W S P/O RAAF +, Ashcroft A E P/O RAAF +, Crashed whilst supporting raid on Dortmund. (157 Squadron Website, from BCL) Full names from Australian War Memorial Site. Commonwealth War Graves Commission confirms both men buried in Brussels Town Cemetery. FCWDv5 says this aircraft crashed in the Ardennes. Vale's casualty file states the aircraft crashed 5 miles NE Tirlemont, east of Brussels. Map ref K.1053 062133A. Missing from night intruder to Dortmund 7.10.44 (Air Britain Serials) MH - Seems likely to have been shot down by MM574 of 409 Squadron, which claimed a Ju 88 4 miles SE of Diest, virtually the same place MM678 crashed."/>
    <x v="0"/>
    <x v="14"/>
    <s v="Mosquito"/>
    <m/>
    <x v="4"/>
    <m/>
    <m/>
    <n v="10"/>
    <x v="36"/>
    <x v="0"/>
    <n v="1"/>
    <s v="Front-Line"/>
    <x v="3"/>
    <x v="2"/>
    <n v="1"/>
  </r>
  <r>
    <n v="4279"/>
    <s v="KB195"/>
    <x v="13"/>
    <s v="139/627"/>
    <x v="0"/>
    <x v="8"/>
    <n v="7"/>
    <s v="October"/>
    <x v="5"/>
    <d v="1944-10-07T00:00:00"/>
    <x v="0"/>
    <s v="07.10.1944 1625 PR in target area 627 to Walcheren from Woodhall Spa . Lost without trace (BCL). F/L GE Bray +, F/O PN Herbert DFC +, no known grave Shot down by flak. &quot;Neergeschoten door Flak Vlissingen M.FLA.810&quot;. See details at http://www.wingstovictory.nl/database/database_detail.php?wtv_id=450 Missing from PR sortie to Vlissingen 7.10.44 (Air Britain Serials)"/>
    <x v="0"/>
    <x v="1"/>
    <m/>
    <m/>
    <x v="1"/>
    <m/>
    <m/>
    <n v="10"/>
    <x v="36"/>
    <x v="0"/>
    <n v="1"/>
    <s v="Front-Line"/>
    <x v="58"/>
    <x v="1"/>
    <n v="2"/>
  </r>
  <r>
    <n v="6508"/>
    <s v="MM639"/>
    <x v="22"/>
    <n v="157"/>
    <x v="0"/>
    <x v="5"/>
    <n v="7"/>
    <s v="October"/>
    <x v="5"/>
    <d v="1944-10-07T00:00:00"/>
    <x v="0"/>
    <s v="07.10.1944 1825 157 Bomber Support from Swannington returned at 32km W Heligoland after port engine failed, overshot runway, crashed. at Swannington airfield 2110 (BCL). F/S J Leigh ok, Sgt L Lucas ok, 157 sqn Mosquito XIX MM639 RS-Q t/o 1825 BS, Leigh J F/S, Lucas L Sgt, Turned back with port engine failure 20 miles west of Heligoland. Overshot runway on return to base at 2110. No injuries. Overshot single-engined landing returning from intruder sortie and u/c collapsed Swannington 7.10.44 (Air Britain Serials)"/>
    <x v="2"/>
    <x v="7"/>
    <s v="Engine failure"/>
    <m/>
    <x v="2"/>
    <m/>
    <m/>
    <n v="10"/>
    <x v="36"/>
    <x v="0"/>
    <n v="1"/>
    <s v="Front-Line"/>
    <x v="3"/>
    <x v="2"/>
    <n v="1"/>
  </r>
  <r>
    <n v="7610"/>
    <s v="HK256"/>
    <x v="2"/>
    <s v="85/125"/>
    <x v="0"/>
    <x v="2"/>
    <n v="7"/>
    <s v="October"/>
    <x v="5"/>
    <s v="7/8 October 1944"/>
    <x v="1"/>
    <s v="07.10.1944 eveng Patrol 25 from Coltishall Reported contact with EA, then silence. Lost without trace (FCL). F/O J Henderson pow, F/O RA Nicholls +, cv at Marshalls(Cambridge), delivered as MKXVI 04.09.43-26.02.44. No further info 7/8 October 1944 (FCWDv5) 7/8 October 1944 (FCWDv5) Hit by flak at 17.20 German time, crashed into the Westerschelde. See details at http://www.wingstovictory.nl/database/database_detail.php?wtv_id=451 Missing 7.10.44 (Air Britain Serials)"/>
    <x v="0"/>
    <x v="1"/>
    <m/>
    <m/>
    <x v="1"/>
    <m/>
    <m/>
    <n v="10"/>
    <x v="36"/>
    <x v="0"/>
    <n v="1"/>
    <s v="Front-Line"/>
    <x v="74"/>
    <x v="2"/>
    <n v="2"/>
  </r>
  <r>
    <n v="5346"/>
    <s v="MM512"/>
    <x v="17"/>
    <n v="409"/>
    <x v="0"/>
    <x v="2"/>
    <n v="7"/>
    <s v="October"/>
    <x v="5"/>
    <s v="7/8 October 1944"/>
    <x v="1"/>
    <s v="7/8 October 1944, 21:27, shot down near Ostend by Allied AA gunners (2nd TAF) 07.10.1944 eveng Patrol 409 from Le Culot believed shot down by allied AA fire and crashed near Oostende (FCL). W/O N Joss +, W/O PC Lailey +, no known graves, no further info Pres. shot down by AA nr Ostend on night patrol 7.10.44 (Air Britain Serials)"/>
    <x v="0"/>
    <x v="14"/>
    <s v="Flak"/>
    <m/>
    <x v="4"/>
    <m/>
    <m/>
    <n v="10"/>
    <x v="36"/>
    <x v="0"/>
    <n v="1"/>
    <s v="Front-Line"/>
    <x v="95"/>
    <x v="2"/>
    <n v="1"/>
  </r>
  <r>
    <n v="1554"/>
    <s v="DZ366"/>
    <x v="19"/>
    <s v="TFU/FIU/85"/>
    <x v="0"/>
    <x v="2"/>
    <n v="9"/>
    <s v="October"/>
    <x v="5"/>
    <s v="9 October 1944"/>
    <x v="0"/>
    <s v="To 4883M 10.44 (Air Britain Serials)"/>
    <x v="4"/>
    <x v="3"/>
    <m/>
    <m/>
    <x v="2"/>
    <m/>
    <m/>
    <n v="10"/>
    <x v="36"/>
    <x v="0"/>
    <n v="1"/>
    <s v="Front-Line"/>
    <x v="13"/>
    <x v="0"/>
    <n v="3"/>
  </r>
  <r>
    <n v="46"/>
    <s v="DZ385"/>
    <x v="19"/>
    <s v="AAEE/FIU/85/Turnhouse/1409 Flt/85/1409 Flt"/>
    <x v="0"/>
    <x v="4"/>
    <n v="9"/>
    <s v="October"/>
    <x v="5"/>
    <s v="9 October 1944"/>
    <x v="0"/>
    <s v="To 4884M 10.44 (Air Britain Serials)"/>
    <x v="4"/>
    <x v="3"/>
    <m/>
    <m/>
    <x v="2"/>
    <m/>
    <m/>
    <n v="10"/>
    <x v="36"/>
    <x v="0"/>
    <n v="1"/>
    <s v="Front-Line"/>
    <x v="25"/>
    <x v="0"/>
    <n v="7"/>
  </r>
  <r>
    <n v="1543"/>
    <s v="DZ409"/>
    <x v="19"/>
    <s v="TFU/FIU/85"/>
    <x v="0"/>
    <x v="2"/>
    <n v="9"/>
    <s v="October"/>
    <x v="5"/>
    <s v="9 October 1944"/>
    <x v="0"/>
    <s v="To 4888M 10.44 (Air Britain Serials)"/>
    <x v="4"/>
    <x v="3"/>
    <m/>
    <m/>
    <x v="2"/>
    <m/>
    <m/>
    <n v="10"/>
    <x v="36"/>
    <x v="0"/>
    <n v="1"/>
    <s v="Front-Line"/>
    <x v="13"/>
    <x v="0"/>
    <n v="3"/>
  </r>
  <r>
    <n v="1208"/>
    <s v="HR331"/>
    <x v="12"/>
    <s v="1FU/FE"/>
    <x v="3"/>
    <x v="16"/>
    <n v="9"/>
    <s v="October"/>
    <x v="5"/>
    <s v="9 October 1944"/>
    <x v="0"/>
    <s v="SOC 10.44 (Air Britain Serials)"/>
    <x v="4"/>
    <x v="3"/>
    <m/>
    <m/>
    <x v="2"/>
    <m/>
    <m/>
    <n v="10"/>
    <x v="36"/>
    <x v="0"/>
    <n v="1"/>
    <s v="Front-Line"/>
    <x v="91"/>
    <x v="3"/>
    <n v="2"/>
  </r>
  <r>
    <n v="4022"/>
    <s v="HR362"/>
    <x v="12"/>
    <n v="613"/>
    <x v="0"/>
    <x v="16"/>
    <n v="9"/>
    <s v="October"/>
    <x v="5"/>
    <s v="9/10 October 1944"/>
    <x v="1"/>
    <s v="FTR from sortie to Holland/Germany, S/L D.M. Wellings and F/O J. Sidell both KIA, time estimated 23.00 (2nd TAF). _x000a__x000a_A German report says this aircraft came down at Voorthuizen, 15km ENE of Amersfoort at 23.30, crash apparently due to having struck a tree. (http://www.luftwaffe-bullet-board.com/viewtopic.php?t=15459&amp;highlight=)_x000a__x000a_According to Form 541 on the night of 9th October 1944 8 Mosquitos took off between 1910hrs and 20.44 hrs on night intruder missions. _x000a_&quot;The object of the night's operations was to attack enemy movement and rail traffic in four areas:- _x000a_1. OSNABRUCK, MUNSTER, DORSTEN, WESSEL, GELDEEN. _x000a_2. ETRECHT, AMERSFOORT, DENENTER, EMMREICH, DUSSELDORF, VENLO, ARNHEM. _x000a_3. Movement along the water routes LEER, GRONINGEN, MEPPEL, ZUIDER ZEE. _x000a_4. PADERBORN, LIPPESTADE, SOIST. _x000a_8 sorties were flown and one aircraft (S/L WELLINGS and F/O SIDDELL failed to return. Bad weather hampered the nights operations and all aircraaft were diverted from base. Bomb load was 2 flares, L.R.T.&quot; _x000a__x000a_The planes returned between 22.51hrs and 00.59 hrs. _x000a_The Mosquito piloted by S/L Wellings is numbered as HR 188 in Form 541 and not HR 362. Squadron C/O W/Cdr J.S.Hamilton piloted one of the 8 planes. _x000a__x000a_Sidell had been a crew member on &quot;Phantom of the Ruhr&quot; (http://www.bbmf.co.uk/bomber.html)_x000a__x000a_Crash-site Tour excursion on 05-05-2007 Today it 5 May 2007, national is release day. On several spots in the Netherlands events take place to celebrate the release. It has been suffered years now 62, which the Netherlands is delivered of the German occupiers. This day has a special historical character for us also. Cut Vermeer and is friends, will the spots visit, where during the war planes of geallieerden gecrasht are. On this day the release is not only commemorated, but the crew of the crashed down night hunter, Mosquito, to the Hunnenweg at houses is also commemorated. Donald James Wellings, the son of Squadronleader Donald Maitland Wellings has happened for that to the Netherlands. Its father lies together buries with its navigator the Flying officer James runs Siddell on the cemetery in houses. My tale, The alarm clock expires, it is still asked, certainly for Saturday. Outside come I found it a complete piece fresher than the previous day. There I my Nekaf of its cap had stripped and the windshield on my cap had lie, I have brought that but in the original score. I.e. the windshield omhoog, the failing frame placed on the spot and the cap there drawn across. This with a view to the low temperatures in the morning and that my woman and zoontje today also would go along. That you want offer nevertheless an as much as possible comfortable ride. It is 06.30u in the morning. In house also it is important also already an upheaval, there must be made lunchpakketjes and the icebox is filled also not unimportant. Cut still communicated by means of the mail that it will drink plopdag become, therefore sufficiently for underway to take along. Agreed with Evert Bronkhorst and Michiel Grit, which we would leave this way around 07.30u from Elspeet to Terschuur. Barrel of field courts would wait for our on 1st the parking place after the rotonde at the Wittenberg direction houses, where Aalt would connect itself Buytenhuis also to drive together to Terschuur. The car of Michiel had there just as a coolant leakage. Also there even attention given to and we could continue our way. Arrival in Terschuur after the vehicles to have parked at installation company drudges let us become we receive with a cup coffee and cake. Cut Vermeer here before the ride concerning the several crashes in this buurt, namely the triangle Nijkerk-Putten-Voorthuizen has kept an interesting reading and presentation. This way around 10.30u are we started to our tour, where we have arrived for 11.00u at our 1st crashplaats. Our vehicles parked and walked to the spot, where cut stood wait our already for. When everyone around the participant had collected itself, cut gave text and explanation concerning this place. Here the Norwegian Lauritz Othar Godø has crashed down. After this stopper we have further driven to 2e the crashplaats. These were themselves to the Gervenseweg, where Halifax have crashed down. Also on this spot is by cut provide with text and explanation. Hereafter we have increased in our vehicles to the Appelse heathland, go where during the war days a lot of large weapon airdrops have found. This spot is for these surroundings during the war and still complete load spot. There a lot has played. For the first time after 62 years a weapon and paratrooper airdrop take place there today. All vehicles could be parked here tidy in the pasture of Nico of the camp. Everyone got the occasion its or its lunch to consume, also the absolutely delicious soup was present. The nice old-fashioned soup with balls, delicious. It was well stay in the zonnetje. A lot of witnesses, whom the effort had taken to come to this location, were present. Under them youth also much. Also the vehicles could not escape to their interest. The airdrop approaches always. Yes, there you listen to the hum of a plane, in the verte the sound zwelt, approach always. , that would the plane from which will becomes dropped off be? Yes, it a couple time comes fly over, throws out to 2 ribbons look at how the wind direction is and what the landing spot becomes. Then there a weapon container comes down. Now also the paratroopers come, each time with 3 man is at the same time jumped there. It becomes tense. Where do they come to the ground? At 1st jumped, arrives there 1 with its parachute in the trees. This para I with cut of Walraven with my Nekaf has picked up. Arrived on the spot, it was this way not yet simple deliver the parachute from the branches of the tree. 2 zoons of the farmer have tried it come. Also this could not succeed. For all too long to leave do not have to last we but decided for that aware branch but saw from the tree at. Branch and parachute came then down. The parachute stripped of the branches, closed down and wrapped up. Everything charged in the Nekaf including the para itself. The branch taken along such as trophy on the cap of the Nekaf to the lunch spot, where para also this, after its precarious adventure became to provide with its drink and droogje. Fortunately everyone unscathed to the ground has come. It is this way around 13.00u, that we have left direction houses of these droppingplaats. The paratroopers and crew at the GMC of Heidy the Bruin has all got in, and this way the day has further experienced. We are now underway to the commemoration on the cemetery in houses, where the crew of the Mosquito lies, (as I have described in the previous already), bury. Also the son of the gesneuvelde pilot Wellings is present. Cut Vermeer opened this ceremony in English, where he the son of the gesneuvelde pilot Mr. adresses James Wellings. Also Mr. Wellings cut is allowed to pronounce a thanks word. In spite of its gentle voice and that it was pronounced in English, you felt its emotion. There someone, who has known its father never, stood he was 2 years then its father gesneuveld is in the Netherlands. And 62 years later, becomes there in the small Netherlands, such a commemoration and tribute for your father kept. Also a poem has been read by Evert the earl. Afterwards flowers on the sepulchre have been laid by Mr. James Wellings, as a tribute to its father. Tribute was there also from ventilates, then a super Navy Spitfire of the royal air power with as pilot Jan Phundt as from the fly field Gilze-Rijen, a couple time concerning the cemetery came fly and it concluded with Fly-past if tribute greets and last to the gesneuvelde crew of the Mosquito. After playing the Last-Post, 2 minutes silence were kept. By of the witnesses, Mr. Jan a bronze a component (a capsule of a cover) was handed over to Mr. James Wellings. This tangible bit was the Mosquito crashed down originating from. After this ceremony we have driven with our vehicles to the crashplaats to the Hunnenweg. Here too cut has kept its tale. Hiervandaan we to wells have driven, this for Static-Show on the fontanus square. Under a lot of interest we came in wells to drive. There arrived, Henk stood court man our already Nunspeet with its YP- 408 armoured conveyor to wait for. On the square it saw also already black of people. The ijsboer have had it well with so much public. We here small uurtje have stood, before we have left. The aim now was, which we to Olden-Aller would go the bridge. Crash have found also there. This bridge among the people of the Netherlands improves has been confessed by the attack which has played there in the war. As a result of which a terrible raid has found wells, and 600 men on transport have been put to the concentration camps by the Duitsers. For this a monument has been erected on the spot. Also at this monument Evert have the earl text and explanation given, what has played here. After this ceremony we have driven in colonne to Terschuur. For that purpose arrived, could drive everyone on own occasion to the Glind. At Arie and Christa Blom were ready delicious barbeque for our, what was particularly appreciated by all participants to this day and with which was concluded this memorable day. Hereafter we are to house left. This was a day, which by Mr. James Wellings very it was appreciated. This gives itself satisfaction also much. We (Betsy, Jakob and undersigned) want pronounce our thanks, to already those, which is or have given its commitment, for succeeding these this way unique and memorable day. Proficiat for the organisation and then in particular cut Vermeer. Without its unbridled commitment and enthusiasm it is almost impossible get an event with such a historical character of the ground. A day of tribute, commemorate and remember, one to look back with satisfaction on. At home come the Nekaf on stable put, clearred, and we have the stuff for 2007 a beautiful and memorable event behind the back. Terribly that we could be at such a fantastic and unique event present. Special thanks goes out to: James Wellings, The Pathfinders the Netherlands 21C and office air postings, The royal air power, Municipality wells and Martin barge 5 May, commemorate release day, remembering and remaining worth. With pleasant groeten, Hans, Betsy and Jakob the rider, Elspeet (http://www.groenegroep.nl/verslagen/2007/20075crashsitehdr/index.html) Missing from night intruder mission 10.10.44 (Air Britain Serials)"/>
    <x v="0"/>
    <x v="8"/>
    <m/>
    <m/>
    <x v="4"/>
    <m/>
    <m/>
    <n v="10"/>
    <x v="36"/>
    <x v="0"/>
    <n v="1"/>
    <s v="Front-Line"/>
    <x v="59"/>
    <x v="3"/>
    <n v="1"/>
  </r>
  <r>
    <n v="6782"/>
    <s v="KB261"/>
    <x v="13"/>
    <s v="139/608"/>
    <x v="0"/>
    <x v="8"/>
    <n v="9"/>
    <s v="October"/>
    <x v="5"/>
    <s v="9/10 October 1944"/>
    <x v="1"/>
    <s v="09.10.1944 1803 608 to Wilhelmshaven from Downham Market on return entered the funnels at 1000ft, dived into ground and exploded. close to Downham Market airfield 2130 (BCL). F/L RG Gardener +, F/O OC Sweetman DFM +, Gardener buried in Bearsted Churchyard, Sweetman rests in Newcastle upon Tyne Crashed on approach returning from Wilhelmshaven Downham Market 9.10.44 dbf (Air Britain Serials) 09.10.44 608 Sqn. KB261 Aircraft crashed at Wimbotsham, near Downham Market, Norfolk from 1 .000 feet, entering funnels on approach, exploded and caught fire, killing two. (Mosquito Crash Log)"/>
    <x v="2"/>
    <x v="7"/>
    <s v="Dived into ground"/>
    <m/>
    <x v="2"/>
    <m/>
    <m/>
    <n v="10"/>
    <x v="36"/>
    <x v="0"/>
    <n v="1"/>
    <s v="Front-Line"/>
    <x v="107"/>
    <x v="1"/>
    <n v="2"/>
  </r>
  <r>
    <n v="3081"/>
    <s v="HK514"/>
    <x v="17"/>
    <s v="264/29"/>
    <x v="0"/>
    <x v="2"/>
    <n v="10"/>
    <s v="October"/>
    <x v="5"/>
    <d v="1944-10-10T00:00:00"/>
    <x v="0"/>
    <s v="On 10/10/44 Mosquito HK514 NFXIII piloted by Flight Sergeant William F. QUINLAN (29 Sqn) stalled while chasing a Mustang and spun into the ground 1m NW of Coltishall. On the same day Leading Aircraftman John HEARS - also of 29 Sqn - died. Would he have been the other crew member? LAC Hears was flying as passenger in the aircraft, non-operational flight. Crashed at 1020 hours, location Lodge Farm, Skeyton. (http://www.rafcommands.com/forum/showthread.php?t=5961) Stalled while chasing Mustang and spun into ground 1m NW of Coltishall 10.10.44 (Air Britain Serials) 10.10.44 29 Sqn. HK514 Aircraft was chasing a Mustang through a series of violent manouevres at low altitude when it crashed at Lodge Farm, Skipton, near Coltishall. (Mosquito Crash Log)"/>
    <x v="2"/>
    <x v="2"/>
    <s v="Stalled"/>
    <m/>
    <x v="2"/>
    <m/>
    <m/>
    <n v="10"/>
    <x v="36"/>
    <x v="0"/>
    <n v="1"/>
    <s v="Front-Line"/>
    <x v="31"/>
    <x v="2"/>
    <n v="2"/>
  </r>
  <r>
    <n v="477"/>
    <s v="HX821"/>
    <x v="12"/>
    <s v="301FTU/27/45/143RSU"/>
    <x v="3"/>
    <x v="1"/>
    <n v="10"/>
    <s v="October"/>
    <x v="5"/>
    <d v="1944-10-10T00:00:00"/>
    <x v="0"/>
    <s v="F/L Campbell and F/L Rimmell both killed. This was one of the crashes which led to the temporary grounding of the Mosquitos in the theatre. (&quot;No Hero, Just a Survivor&quot;) Broke up in air after bird strike 3 1/2m NW of Piadoba 10.10.44 (Air Britain Serials)"/>
    <x v="2"/>
    <x v="3"/>
    <s v="Broke up"/>
    <m/>
    <x v="2"/>
    <m/>
    <m/>
    <n v="10"/>
    <x v="36"/>
    <x v="0"/>
    <n v="1"/>
    <s v="Support Unit"/>
    <x v="116"/>
    <x v="0"/>
    <n v="4"/>
  </r>
  <r>
    <n v="1984"/>
    <s v="KB404"/>
    <x v="28"/>
    <n v="608"/>
    <x v="0"/>
    <x v="8"/>
    <n v="10"/>
    <s v="October"/>
    <x v="5"/>
    <d v="1944-10-10T00:00:00"/>
    <x v="0"/>
    <s v="10.10.1944 1812 608 to Köln from Downham Market port engine failed, force landed. in field just beyond airfield 1814 (BCL). F/O JA Smith RAAF ok, Sgt Burchell ok. Engine cut on take-off bellylanded nr Downham Market 10.10.44 (Air Britain Serials) 10.10.44 608 Sqn. KB404 Belly landed in a field near Downham Market aerodrome after port engine failed on take-off. Aircraft was heavily laden at time. Crew safe. (Mosquito Crash Log)"/>
    <x v="2"/>
    <x v="7"/>
    <s v="Engine failure"/>
    <m/>
    <x v="2"/>
    <m/>
    <m/>
    <n v="10"/>
    <x v="36"/>
    <x v="0"/>
    <n v="1"/>
    <s v="Front-Line"/>
    <x v="107"/>
    <x v="1"/>
    <n v="1"/>
  </r>
  <r>
    <n v="3444"/>
    <s v="NS882"/>
    <x v="12"/>
    <n v="406"/>
    <x v="0"/>
    <x v="2"/>
    <n v="10"/>
    <s v="October"/>
    <x v="5"/>
    <d v="1944-10-10T00:00:00"/>
    <x v="0"/>
    <s v="Mosquito VI.406Sq broke up and cr. Lower Pennington .2 RCAF crew killed (http://daveg4otu.tripod.com/hancrash.html) Caught fire in air and broke up nr Lymington Hants. 10.10.44 (Air Britain Serials) 10.10.44 406 Sqn. NS882 Aircraft caught fire and broke up in the air over Lymington, Hants, killing one and injuring one. (Mosquito Crash Log)"/>
    <x v="2"/>
    <x v="3"/>
    <s v="Caught fire"/>
    <m/>
    <x v="2"/>
    <m/>
    <m/>
    <n v="10"/>
    <x v="36"/>
    <x v="0"/>
    <n v="1"/>
    <s v="Front-Line"/>
    <x v="94"/>
    <x v="0"/>
    <n v="1"/>
  </r>
  <r>
    <n v="4622"/>
    <s v="KB204"/>
    <x v="13"/>
    <n v="139"/>
    <x v="0"/>
    <x v="8"/>
    <n v="10"/>
    <s v="October"/>
    <x v="5"/>
    <s v="10/11 October 1944"/>
    <x v="1"/>
    <s v="Lost (Cat E) in a takeoff accident due to engine failure on 10/11 October 1944 (AIR 14/3460) SOC 28.11.46 (Air Britain Serials)"/>
    <x v="2"/>
    <x v="7"/>
    <s v="Engine failure"/>
    <m/>
    <x v="2"/>
    <m/>
    <m/>
    <n v="11"/>
    <x v="36"/>
    <x v="1"/>
    <n v="1"/>
    <s v="Front-Line"/>
    <x v="15"/>
    <x v="1"/>
    <n v="1"/>
  </r>
  <r>
    <n v="1555"/>
    <s v="DZ543"/>
    <x v="4"/>
    <n v="618"/>
    <x v="0"/>
    <x v="11"/>
    <n v="11"/>
    <s v="October"/>
    <x v="5"/>
    <d v="1944-10-11T00:00:00"/>
    <x v="0"/>
    <s v="On the 11th of October 1944 this Mosquito was on a transit flight. It was flying in low cloud with the pilot using his instruments, the pilot climbed to avoid the high ground he was heading towards. It is thought that he only noticed the ground at the last minute and pulled up sharply, control was then lost and the aircraft struck the ground on the down side of the hill just after midday killing both crew. The aircraft was on a mission which was secret at the time, it was carrying &quot; Highball&quot;, a smaller version of the bouncing bomb which was intended for use on shipping. The aircraft exploded on impact, with the large bomb rolling down the hill into the orchard at the farm. Being possibly the only witness to the crash the young Mr Luck went to alert the Police about the situation, as there were no telephones in Bransdale at the time he had to ride his bicycle to Gillamoor to alert PC Bell. In a short while the RAF authorities arrived in Bransdale, apparently driving straight through every gates they came to, smashing them down. They interviewed Mr Luck and removed the wreckage. Had the bomb gone off he was told the farmhouse and a wide area of Bransdale would have been destroyed. My thanks goes to Mr Luck for the evening of memories he recounted to me and to Mrs Luck for her hospitality. _x000a__x000a__x000a_--------------------------------------------------------------------------------_x000a_The &quot;Highball&quot; was developed by Barnes Wallis as an alternative to the torpedo, it was to be carried by Mosquitos, the Highball could cause more damage to ships than a torpedo as the explosive payload could be larger. The Highball could also skip over the traditional torpedo defences which could be in place. The Tirpitz was to be the first ship attacked by Highball at the same time as the Dam Buster Raids but this was called off as the Germans had secured all areas which could be damaged by bouncing bombs after the Ruhr raid. 618 Squadron was soon transfered to Australia to assist the Americans. The Americans shelved the idea, making the crash on the North Yorkshire Moors of this 618 Sqdn aircraft with a Highball quite rare. . _x000a_Alot of the aircraft was present at the site in a pit until the 1960's until much was removed by a now defunct group called Yorkshire Aircraft Preservation Society, headed by the now legendary Brian Rapier. The tail wheel section from this aircraft was recovered at the time and found its way to the Mosquito rebuild which is now housed at the Yorkshire Air Museum. The Highball carrier was also recovered and is now on display at the same Museum. _x000a_http://www.allenby.info/aircraft/planes/44/south.html Flew into Bransdale Hill Helmsdale Sutherland 11.10.44 (Air Britain Serials) 11.10.44 618 Sqn. DZ543 Aircraft was flying in cloud and pilot climbed to avoid hill top, lost control and crashed on down hill slope on far side of Bransdale Hill near Helmsdale, Yorks. Top secret training on which squadron was engaged handicapped contro(Mosquito Crash Log)_x000a__x000a_Name: Aircraft crash site, Mosquito, Serial number DZ543, Near Barnsdale _x000a_NY SMR Number: MNY30867 _x000a_Type of record: Monument _x000a_Last edited: 13/05/2010 15:48:31 _x000a__x000a_Protected Status_x000a_Protected Military Remains: Aircraft crash site, Mosquito, Serial number DZ543, Near Barnsdale_x000a_Grid Reference: SE 61 96 _x000a_Parish: 3016 Bransdale; Ryedale; NYMNP _x000a__x000a_Monument Type(s):_x000a_AIRCRAFT CRASH SITE (11/10/1944 Modern - 1944 AD) _x000a_MOSQUITO (11/10/1944 Modern - 1944 AD) _x000a_Other References/Statuses_x000a_Full description_x000a_On the 11th October 1944 a Mosquito, Serial number DZ543, flew into the hillside near Low South House at 12:10 hours. This was in poor visibility, whilst heading for Turnberry on a secret low level mission. Both of the crew were killed. (1,2)_x000a__x000a_The Norgate entry with serial DZ648 has been entered as this aircraft due to the location and date match this crash, therefore may be an error in the Serial number (3)_x000a__x000a_Sources and further reading_x000a_--- SNY15601 - Gazetteer: NYCC. 2009. Aircraft Crash Sites North Yorkshire.  _x000a_&lt;1&gt; SNY12705 - Gazetteer: Yorkshire Air Museum. Post 1993?. List of Aircraft Crash Sites. Jefferson, G ?. Reference number 1249 _x000a_&lt;2&gt; SNY12707 - Gazetteer: L. J. Norgate. Yorkshire Aircraft Crashes.  _x000a_&lt;3&gt; SNY12836 - Verbal Communication: NYCC. 2009. Dearlove A.  _x000a_(http://www.heritagegateway.org.uk/Gateway/Results_Single.aspx?uid=MNY30867&amp;resourceID=1009)_x000a__x000a_A word of caution, having trawled through the De Havilland production list there seems to be a few inaccuracies for example:-_x000a_Mosquito DZ543 flew into Bransdale hill, Helmsdale, Sutherland when it actually crashed at Bransdale hill, Helmsley, Sunderland. Air Britain serials are also incorrect. Had my boots and tent looked out already !_x000a_(http://www.rafcommands.com/forum/showthread.php?10261-430519-Aircraft-accident-19-5-1943)"/>
    <x v="2"/>
    <x v="2"/>
    <s v="Terrain"/>
    <m/>
    <x v="2"/>
    <m/>
    <m/>
    <n v="10"/>
    <x v="36"/>
    <x v="0"/>
    <n v="1"/>
    <s v="Support Unit"/>
    <x v="24"/>
    <x v="0"/>
    <n v="1"/>
  </r>
  <r>
    <n v="1367"/>
    <s v="HX945"/>
    <x v="12"/>
    <s v="301FTU/27/1672CU"/>
    <x v="3"/>
    <x v="7"/>
    <n v="11"/>
    <s v="October"/>
    <x v="5"/>
    <d v="1944-10-11T00:00:00"/>
    <x v="0"/>
    <s v="Was being flown by G.R.T. &quot;Bob&quot; Willis, with his regular navigator &quot;Tommy&quot; Thompson, on their first flight in a Mosquito. The starboard engine failed on takeoff and the propellor could not be feathered, however Willis was able to raise the wheels and flaps and make a wide circuit. He landed with the wheels down, however the brakes were inoperable and the Mosquito ran off the end of the runway. A local man's arm was severed in the collision with the vehicle. (&quot;No Hero, Just A Survivor&quot;- Willis' book) Overshot landing and hit vehicle Yelahanka 11.10.44 (Air Britain Serials)"/>
    <x v="2"/>
    <x v="2"/>
    <s v="Engine failure"/>
    <m/>
    <x v="2"/>
    <m/>
    <m/>
    <n v="10"/>
    <x v="36"/>
    <x v="0"/>
    <n v="1"/>
    <s v="Support Unit"/>
    <x v="117"/>
    <x v="0"/>
    <n v="3"/>
  </r>
  <r>
    <n v="3788"/>
    <s v="KB348"/>
    <x v="13"/>
    <s v="692/608"/>
    <x v="0"/>
    <x v="8"/>
    <n v="11"/>
    <s v="October"/>
    <x v="5"/>
    <s v="11/12 October 1944"/>
    <x v="1"/>
    <s v="12.10.1944 0136 608 to Berlin from Downham Market . Lost without trace (BCL). F/O SW Reeder +, F/S RJ Bolton RAAF +, both rest in Berlin 1939-45 War Cem Missing (Berlin) 11.10.44 (Air Britain Serials) Crashed 04.08 hours 1 km SW Nedlitz near Potsdam, apparently no evidence of enemy action, attributed to flak by the German authorities according to a post by Gebhard Aders on http://www.luftwaffe-bullet-board.com/viewtopic.php?t=15461&amp;highlight=   Bolton's casualty file holds a note in which he is described as having been &quot;shot down&quot;."/>
    <x v="0"/>
    <x v="1"/>
    <m/>
    <m/>
    <x v="1"/>
    <m/>
    <m/>
    <n v="10"/>
    <x v="36"/>
    <x v="0"/>
    <n v="1"/>
    <s v="Front-Line"/>
    <x v="107"/>
    <x v="1"/>
    <n v="2"/>
  </r>
  <r>
    <n v="1066"/>
    <s v="HX899"/>
    <x v="12"/>
    <s v="301FTU/23/1 MECCU/133OCU"/>
    <x v="1"/>
    <x v="7"/>
    <n v="12"/>
    <s v="October"/>
    <x v="5"/>
    <d v="1944-10-12T00:00:00"/>
    <x v="0"/>
    <s v="Swung on take-off Bilbeis 12.10.44 DBR (Air Britain Serials) Appears in 23 Sqn ORB in April '44 as YP-K."/>
    <x v="2"/>
    <x v="2"/>
    <s v="Swung on takeoff"/>
    <m/>
    <x v="2"/>
    <m/>
    <m/>
    <n v="10"/>
    <x v="36"/>
    <x v="0"/>
    <n v="1"/>
    <s v="Support Unit"/>
    <x v="118"/>
    <x v="0"/>
    <n v="4"/>
  </r>
  <r>
    <n v="5009"/>
    <s v="KB203"/>
    <x v="13"/>
    <s v="139/1655MTU"/>
    <x v="0"/>
    <x v="7"/>
    <n v="12"/>
    <s v="October"/>
    <x v="5"/>
    <d v="1944-10-12T00:00:00"/>
    <x v="0"/>
    <s v="The Mosquito XX KB203 of 1655 MTU (Mosquito Training Unit) took off from Wyton for a cross-country training flight. It was lost when it dived into the waters of Caernarfon Bay, propably afer flying into cloud and losing control. Both crew (Flt Lt Robert James Beckley (pilot) and Flt Sgt William Thomas Borrowman (Canadian, navigator)) were killed but their bodies were later recovered. Source: “RAF Bomber Command Losses volume 8. Heavy Conversion Units and Miscellaneous Units 1939-1947’’, by W R Chorley, ISBN 1 85780 156 3 Crashed in Caernarvon Bay 12.10.44 presumed control lost in cloud (Air Britain Serials) 12.10.44 1655MTU. KB203 Aircraft came out of the cloud like a falling leaf and crashed into the sea near Carnarfon Bay. As the cloud extended up to 26,000 feet the pilot possibly lost control. (Mosquito Crash Log)"/>
    <x v="2"/>
    <x v="2"/>
    <s v="Lost control in cloud"/>
    <m/>
    <x v="2"/>
    <m/>
    <m/>
    <n v="10"/>
    <x v="36"/>
    <x v="0"/>
    <n v="1"/>
    <s v="Support Unit"/>
    <x v="12"/>
    <x v="1"/>
    <n v="2"/>
  </r>
  <r>
    <n v="4585"/>
    <s v="HK509"/>
    <x v="17"/>
    <s v="301FTU/256"/>
    <x v="1"/>
    <x v="5"/>
    <n v="12"/>
    <s v="October"/>
    <x v="5"/>
    <d v="1944-10-12T00:00:00"/>
    <x v="1"/>
    <s v="Missing on night intruder over N.Italy 12.10.44 (Air Britain Serials)"/>
    <x v="3"/>
    <x v="4"/>
    <m/>
    <m/>
    <x v="3"/>
    <m/>
    <m/>
    <n v="10"/>
    <x v="36"/>
    <x v="0"/>
    <n v="1"/>
    <s v="Front-Line"/>
    <x v="32"/>
    <x v="2"/>
    <n v="2"/>
  </r>
  <r>
    <n v="4277"/>
    <s v="MM143"/>
    <x v="20"/>
    <s v="571/692"/>
    <x v="0"/>
    <x v="8"/>
    <n v="12"/>
    <s v="October"/>
    <x v="5"/>
    <s v="12/13 October 1944"/>
    <x v="1"/>
    <s v="12.10.1944 1918 692 to Hamburg from Gransden Lodge . Lost without trace (BCL). F/O NH Hornby +, Sgt WD Crail +, no further info &quot;Serial Range MM112 - MM156. 45 Mosquito B.MkXV1. Powered by Merlin 72/73 engines. Part of a batch of 152 delivered by De Havilland (Hatfield) between 24Nov43 and 4Dec43. MM170 was not delivered. Airborne 1918 12Oct44 from gransden Lodge. Lost without trace. Both are commemorated on the Runnymede Memorial. Sgt Crail had started his Service career in the Army, transferring to the RAF late in 1940. F/O N.H.Hornby KIA Sgt W.D.Crail KIA &quot; (Chorley via Lost Bombers) Missing (Hamburg) 12.10.44 (Air Britain Serials) 27.08.44 692 Sqn. MM143 Taking off from Gravely, Hunts, on ops to Mannheim aircraft swung and suffered undercarriage collapse. Crew safe. (Mosquito Crash Log)"/>
    <x v="3"/>
    <x v="4"/>
    <m/>
    <m/>
    <x v="3"/>
    <m/>
    <m/>
    <n v="10"/>
    <x v="36"/>
    <x v="0"/>
    <n v="1"/>
    <s v="Front-Line"/>
    <x v="66"/>
    <x v="0"/>
    <n v="2"/>
  </r>
  <r>
    <n v="1373"/>
    <s v="DZ302"/>
    <x v="2"/>
    <s v="85/307"/>
    <x v="0"/>
    <x v="2"/>
    <n v="13"/>
    <s v="October"/>
    <x v="5"/>
    <d v="1944-10-13T00:00:00"/>
    <x v="0"/>
    <s v="13.10.1944 early am Diver Patrol 307 to anti V1 from Church Fenton lost against V1 carrying He111. Lost without trace (FCL). F/S F Kot +, W/O V Kepak +, Pilot polish, navigator chzech origin, no known graves 13-Oct-44. Mosquito NFXII DZ302, EW-V. F/Sgt F. Kot KIA / W/O V. Kepak (Czech) KIA. Lost on early morning Anti-Diver patrol against V-1 carrying He111. Probably shot down by a fighter. (307 Sqn website) (MH - no claim) During an early morning patrol over the North Sea against V-1 carrying He111, a crew of the Polish 307 Sqn disappeared over the North Sea. Radar control saw two pinpoints, one of their Mosquito NFXII DZ302 and another of “Hun” getting close and then both disappearing. It was thought they attacked a He111 still loaded with its missile, which exploded bringing down the Mosquito with it. At the time these V-1 sorties were flown by KG 3, that reported no loss this night. It is possible that the Mosquito attacked a V-1 after it was launched and was destroyed by its explosion. Both the Polish pilot, Flt Sgt Franciszek Kot, and the Czech radar operator, Wt Off Vladimir Kepak, were killed. (http://www.crashplace.de) NFT 6.44 (Air Britain Serials)"/>
    <x v="3"/>
    <x v="4"/>
    <m/>
    <m/>
    <x v="3"/>
    <m/>
    <m/>
    <n v="10"/>
    <x v="36"/>
    <x v="0"/>
    <n v="1"/>
    <s v="Front-Line"/>
    <x v="21"/>
    <x v="0"/>
    <n v="2"/>
  </r>
  <r>
    <n v="4452"/>
    <s v="LR340"/>
    <x v="12"/>
    <n v="248"/>
    <x v="0"/>
    <x v="12"/>
    <n v="13"/>
    <s v="October"/>
    <x v="5"/>
    <d v="1944-10-13T00:00:00"/>
    <x v="0"/>
    <s v="MOSQUITO VI LR340, No. 248 Squadron Coastal Command at the Norwegian coast, missing on a U-boat patrol. A shipping reconnaissance patrol off the Norwegian coast between Utsire and Kristiansund resulted in Mosquito &quot;K&quot; of 248 squadron failing to return from the patrol. The pilot Flight Lieutenant G.E. Nicholls and navigator Flying Officer A. Hanson both reported missing. (http://www.scotshistoryonline.co.uk/sorties.html) Missing from anti-submarine patrol of Norwegian coast 13.10.44 (Air Britain Serials)"/>
    <x v="3"/>
    <x v="4"/>
    <m/>
    <m/>
    <x v="3"/>
    <m/>
    <m/>
    <n v="10"/>
    <x v="36"/>
    <x v="0"/>
    <n v="1"/>
    <s v="Front-Line"/>
    <x v="52"/>
    <x v="0"/>
    <n v="1"/>
  </r>
  <r>
    <n v="1650"/>
    <s v="MM287"/>
    <x v="18"/>
    <s v="60 SAAF/680"/>
    <x v="1"/>
    <x v="0"/>
    <n v="13"/>
    <s v="October"/>
    <x v="5"/>
    <d v="1944-10-13T00:00:00"/>
    <x v="0"/>
    <s v="That day, the responsible Luftgaukommando (LGK) reports a at about 10:08 hours a MOSQUITO crash at Siebenkoegerl Stueck/Steiermark in (obviously) Austria under the file No. ME 2333. Is this probably your candidate ? (Horst Weber) No. My ‘candidate’ is Mosquito Mk. XVI. ‘MM287’ at Orosztony, Hungary. No question about it. The Royal Hungarian Police HQ reports (for October 13, 1944): ‘At the edge of Orosztony (Zala County) a twin engined British ‘fighter’ crashed and burned away. The pilot bailed out and got captured.’ The plane was shot down enroute home after taking photos in the Vienna area. The village of Orosztony is between Lake Balaton and the Austrian / Slovenian border. This was the only Mosquito loss in Hungary in WWII. Otherwise the AAA got a confirmed credit there for a Mosquito on this day. The other Mosquito loss (in Austria) was probably the SAAF 60.Sq. plane. Its target area was Prague, so its route agrees with Austria, towards Prague from Italy. &quot;The second Mosquito took off (F/Lt S McGreith (124790) and F/Sgt D Pizzey (1578042) were briefed to cover the Danube from Vienna to Esztergorm. The aircraft was airborne at 10.15 hrs and was due back at approx 15.00 hrs. It is with deep regret that it is now reported that the aircraft failed to return to base and that no further news has been heard of either aircraft or crew.&quot; (680 Sqn ORB, San Severo, via Tom Thorne) D. Pizzey - 1578042, is in the PoW-register, Camp 9C (Mühlhausen) number 1249. F/Lt S. McCreith - 124790 - is in the PoW-register - Camp L3 (Stalag Luft Sagan and Belaria) PoW-number 8630. (Henk Welting) D Pizzey was my father &amp; was shot down doing reconnaisance over the Danube. Both my father &amp; pilot were injured when the plane crashed after being hit by anti-aicraft fire. The pilot was knocked out &amp; my father smashed his elbow but managed to get the pilot out before the plane was fully engulfed in fire through the broken-off nose. My father was in stalag 9C for a little over a year. Both men survived the war. Alas my father died 5 years ago. (Charles Pizzey) A first-hand account of this loss, by McGreith, is in &quot;The Mosquito Log.&quot; A little more information after talking with my brother._x000a_After being hit near/over Pest (Budapest), my father plotted a course for Yugoslavia._x000a__x000a_Damage included a hit to the glycol tank which left a nice vapour trail which attracted more flak._x000a__x000a_Ceratinly oil sprayed onto the screen from one engine._x000a__x000a_As they descended the pilot found that the flaps were damaged &amp; not working, the hatch was also jammed so bailing out was not an option.. (&amp; possibly there was damage to the undercarriage but not sure on that)._x000a__x000a_As they came down the pilot deliberately clipped the tops of trees to slow the descent as a full speed crash into the ground would have been fatal. The wings sheered off as the plane crashed through the trees &amp; the plane twisted and exited into a hay stack which was set on fire._x000a__x000a_The pilot was concussed and my father dragged him out through the shattered perspex nose cone. The plane was destroyed by fire._x000a__x000a_The pilot had been knocked out &amp; concussed &amp; my father's elbow shattered against the dash on impact protecting his face._x000a__x000a_They were taken into custody by locals but then taken away by German military._x000a__x000a_My father received &quot;rudimentary&quot; medical &quot;assistance&quot; which was later rectified in hospital._x000a__x000a_They were taken in packed rail cattle trucks to Germany where they were split up._x000a__x000a_Some of the detail came to light when they met up at a 50th anniversary get together. The pilot (S McCreith) (Mac) telling my father about the flaps &amp; deliberate stalling into the trees &amp; my father telling the pilot about after the crash &amp; the trip to Germany (short term memory loss because of the concussion)._x000a__x000a_Will try and contact the pilot for any other details of the plane itself or the incident._x000a__x000a_It's been fascinating for us that others have been discussing our father._x000a__x000a_(Charles Pizzey) Missing (Vienna) 13.10.44 (Air Britain Serials)"/>
    <x v="0"/>
    <x v="1"/>
    <m/>
    <m/>
    <x v="1"/>
    <m/>
    <m/>
    <n v="10"/>
    <x v="36"/>
    <x v="0"/>
    <n v="1"/>
    <s v="Front-Line"/>
    <x v="78"/>
    <x v="0"/>
    <n v="2"/>
  </r>
  <r>
    <n v="2604"/>
    <s v="NS656"/>
    <x v="18"/>
    <s v="60 SAAF"/>
    <x v="1"/>
    <x v="0"/>
    <n v="13"/>
    <s v="October"/>
    <x v="5"/>
    <d v="1944-10-13T00:00:00"/>
    <x v="0"/>
    <s v="Eagles Victorious ( Martin &amp; Orpen ) Vol 6 SA Forces WW2 - p 344 “ On 13 October 1944 Lt Daniel Victor Sheldon was piloting a Mosquito with FO Snell as Navigator when it failed to return from a sortie to a point in Central Czechoslovakia. “ Mosquito PR XVI Serial Nr NS656 while on a Recce over Czechoslovakia Sortie Nr 60/787 - took off at 08:10 - failed to return. David V. Sheldon That day, the responsible Luftgaukommando (LGK) reports a at about 10:08 hours a MOSQUITO crash at Siebenkoegerl Stueck/Steiermark in (obviously) Austria under the file No. ME 2333. Is this probably your candidate ? (Horst Weber) An unknown pilot of EKdo Lechfeld got a 60 Sqn Mossie near Graz, crashing at Passail. Lt D Sheldon &amp; Fg Off P Snell were killed. (Chris Goss) Author: Bob Andrews (194.130.40.---) Date: 07-08-05 14:10_x000a__x000a_Hi David_x000a__x000a_I was suprised when I read your email, to see the navigators name. Peter Snell was my fathers best friend during his wartime service. They did most of their training together including at 8 OTU in Dyce, where your uncle probably met and crewed up with Peter._x000a__x000a_The location of the crash site that Mark refers to above would seem to be in the right area for an aircraft transiting from San Severo to probably the Brno area which is about middleish of the old Checkoslovakia._x000a__x000a_I will check to see the dates my father was at 8 OTU and if they coincide with your uncles, then I probably have a photo with your uncle in. There was usually a &quot;course&quot; photo taken with all attendees included. Unfortunately neither my father or Peter were in the shot, as they were both away attending a medical or something similar the day the photo was taken._x000a__x000a_The difference between your dates of 30/08/44 and 16/09/44 is possibly explained by the way in which the crews got to Italy. They flew out new aircraft, which were collected from Benson. At the time they were taking out Mk XVI mossies to replace the Mk XI's already with 60 Sqdn. So it might be that having got to Benson they were waiting for a few days for their ferry aircraft. If you then include the ferry flight, which my father recorded at 4 days, you may well find that the 16/09/44 date was their arrival in Italy._x000a__x000a_The ORB's for 60 Sqdn were at the PRO in London when I went there many years ago with my father, and from memory some nice words were recorded in the ORB after the loss of your uncle and Peter._x000a__x000a_As a final piece the loss of Peter had a profound effect on my father. As a mark of respect he never played the piano after Peter's loss, as the pair of them used to regularly tickle the ivories in the mess prior to that._x000a__x000a_I hope the above is of interest, I would be pleased to hear of any progress you make. I will have a look through the stuff I have collected and see if there is anything of use to you._x000a__x000a_Regards_x000a__x000a_Bob A_x000a_(www.mossie.org) Missing from PR mission over Czechoslovakia 13.10.44 (Air Britain Serials) _x000a__x000a_F/O. Peter Arthur Kynaston SNELL - 15295 RAFVR_x000a__x000a__x000a_Name: SHELDON, DANIEL VICTOR _x000a_Initials: D V _x000a_Nationality: South African _x000a_Rank: Lieutenant (Pilot) _x000a_Regiment/Service: South African Air Force _x000a_Unit Text: 60 Sqdn. _x000a_Age: 21 _x000a_Date of Death: 13/10/1944 _x000a_Service No: 206489V _x000a_Additional information: Son of Mr. and Mrs. D. Sheldon; husband of Joan M. Sheldon, of Springs, Transvaal, South Africa. _x000a_Casualty Type: Commonwealth War Dead _x000a_Grave/Memorial Reference: 4. A. 6. _x000a_Cemetery: KLAGENFURT WAR CEMETERY _x000a__x000a_(CWGC)_x000a__x000a_13.0ktober 1944 _x000a_Um ca. 10.00 Uhr stürzt ein englisches Jagdflugzeug der Type Mosquito im _x000a_Verlaufe eines Luftkampfes über dem Siebenkogel im Sommeralmgebiet (Bez. _x000a_Weiz) ca. 9.5 km nördlich Passail brennend ab. Aus den Trümmern können nur _x000a_noch verkohlte Leichen der Besatzungsmannschaft geborgen werden. Sie _x000a_werden am Ortsfriedhof Passail beigesetzt. Die in der Nähe der Leichen _x000a_gefundenen Kennummern (152.975 Officer Pak, Sneld CE RAF und 206.489 _x000a_Scheldon DV) werden dem Flughafenkommando Thalerhof übersandt. _x000a__x000a_(http://www.google.com.au/url?sa=t&amp;rct=j&amp;q=&amp;esrc=s&amp;source=web&amp;cd=96&amp;ved=0CF4QFjAFOFo&amp;url=http%3A%2F%2Fwww.landesarchiv.steiermark.at%2Fcms%2Fdokumente%2F11683563_77969250%2F0e650942%2F69%2520bis%2520158%2520aus%2520Mitteilungen%252038-Der%2520Luftkrieg%2520in%2520der%2520Steiermark%25201941%2520-%25201945.pdf&amp;ei=tbrDUJW3JefMmgW7gIHgBg&amp;usg=AFQjCNHi2exsp356IHPnxiE0DY27zqZzbA&amp;sig2=muas5PXa6nHX7R41Ba4GQQ&amp;cad=rja)"/>
    <x v="0"/>
    <x v="34"/>
    <s v="Epr. Kdo. Lechfeld"/>
    <s v="Epr. Kdo. Lechfeld"/>
    <x v="0"/>
    <s v="unk"/>
    <m/>
    <n v="10"/>
    <x v="36"/>
    <x v="0"/>
    <n v="1"/>
    <s v="Front-Line"/>
    <x v="34"/>
    <x v="0"/>
    <n v="1"/>
  </r>
  <r>
    <n v="6302"/>
    <s v="KB162"/>
    <x v="13"/>
    <n v="139"/>
    <x v="0"/>
    <x v="8"/>
    <n v="14"/>
    <s v="October"/>
    <x v="5"/>
    <d v="1944-10-14T00:00:00"/>
    <x v="1"/>
    <s v="14.10.1944 0247 139 to Köln from Warboys lost power on port engine and crashed from 150ft, bomb load exploded. at Warboys airfield 0249 (BCL). F/L N Taylor DFM MID +, F/O WW Jackson +, Taylor buried in Little Coates Churchyard, Jackson taken to Cambridge City Cem Engine cut on take-off Warboys 14.10.44 (Air Britain Serials) 14.10.44 139 Sqn. KB162 Aircraft crashed at Warboys aerodrome after climbing to 150 feet when the port engine failed after take off, killing two. (Mosquito Crash Log)  This was the &quot;New Glasgow&quot; presentation aircraft."/>
    <x v="2"/>
    <x v="7"/>
    <s v="Engine failure"/>
    <m/>
    <x v="2"/>
    <m/>
    <m/>
    <n v="10"/>
    <x v="36"/>
    <x v="0"/>
    <n v="1"/>
    <s v="Front-Line"/>
    <x v="15"/>
    <x v="1"/>
    <n v="1"/>
  </r>
  <r>
    <n v="7260"/>
    <s v="MM184"/>
    <x v="20"/>
    <s v="128/692"/>
    <x v="0"/>
    <x v="8"/>
    <n v="14"/>
    <s v="October"/>
    <x v="5"/>
    <s v="14/15 October 1944"/>
    <x v="1"/>
    <s v="Airborne 1501 14Oct44 from Gransden Lodge. Shot down by a Fw190 night-fighter (Uffz Doerscheidt, 1./NFG10), crashing 0211 in the Duisburg-M_nster area. F/O Naiff is commemorated on Panel 208 of the Runnymede Memorial. F/O F.H.Dell Evd F/O R.A.Naiff KIA (Chorley via Lost Bombers) Claim for a Mosquito this night over Duisburg: 15.10.44 Uffz. Dürscheid 1./NJGr. 10 Mosquito  N. Duisburg: at 5.600 m. 02.11 Film C. 2027/II Anerk: Nr. -, however no Mosquitos reported lost from the raid on Duisburg, though one was lost from the raid on Berlin. Could an RAF crew member really have evaded from Duisburg? Also, if this aircraft had become airborne at 1501, would it still have been flying at 0211 MEZ? Missing (Berlin) 14.10.44 (Air Britain Serials)  Erich Brown says NJGr was on Bf 109s at this point in the war._x000a__x000a_BUT!_x000a__x000a_Uffz Hans Durscheidt as he claimed a Mosquito on route to Berlin on 15 oct 1944. The kill for this was claimed by Uffz Hans Durscheidt at 0211 hrs at 5,600 meters based with 1/NJGr 10 flying a Bf110 twin engined night fighter. (http://www.luftwaffe-experten.org/forums/index.php?showtopic=9262&amp;hl=mosquito)"/>
    <x v="0"/>
    <x v="6"/>
    <s v="1./NFG10"/>
    <s v="NJGr. 10"/>
    <x v="0"/>
    <s v="Durscheid"/>
    <m/>
    <n v="10"/>
    <x v="36"/>
    <x v="0"/>
    <n v="1"/>
    <s v="Front-Line"/>
    <x v="66"/>
    <x v="0"/>
    <n v="2"/>
  </r>
  <r>
    <n v="5541"/>
    <s v="HR239"/>
    <x v="12"/>
    <n v="107"/>
    <x v="0"/>
    <x v="16"/>
    <n v="15"/>
    <s v="October"/>
    <x v="5"/>
    <d v="1944-10-15T00:00:00"/>
    <x v="0"/>
    <s v="John Wilson HUGHES who served with 107 Squadron. He was a Flying Officer (Navigator) in the Royal Air Force Volunteer Reserve. His number was 154746. (Post on RAF Commands Forum Board). MH - Crash log says a/c hit trees as unable to maintain height on one engine with wing tanks attached, crew killed. Hit trees in forced landing Bradshot Hall Hants. 15.10.44 DBF (Air Britain Serials) 15.10.44 107 Sqn. HR239 Aircraft struck trees at Bradshot Hall in shallow descent. Having wing tanks and flying on one engine aircraft was unable to maintain height. Two killed. (Mosquito Crash Log)                 Found this grave of Flt/Lt Peter James Timmons RAFVR in my old home town of Ware, Hertfordshire. He died on active service on the 15th October 1944 aged 26. I know that the name is from a local family who used to be here.  Navigator - F/O John W. HUGHES - 154746 (1613669) also killed.  (http://www.rafcommands.com/forum/showthread.php?p=52630&amp;highlight=Mosquito#post52630)"/>
    <x v="2"/>
    <x v="3"/>
    <s v="Engine failure"/>
    <m/>
    <x v="2"/>
    <m/>
    <m/>
    <n v="10"/>
    <x v="36"/>
    <x v="0"/>
    <n v="1"/>
    <s v="Front-Line"/>
    <x v="57"/>
    <x v="3"/>
    <n v="1"/>
  </r>
  <r>
    <n v="1377"/>
    <s v="KB396"/>
    <x v="28"/>
    <n v="608"/>
    <x v="0"/>
    <x v="8"/>
    <n v="15"/>
    <s v="October"/>
    <x v="5"/>
    <d v="1944-10-15T00:00:00"/>
    <x v="0"/>
    <s v="Crashlanded at Horsham St. Faith returning from Berlin 15.10.44 (Air Britain Serials) AIR 14/3460 specifies that the A.S.I. was unserviceable, MH assumes this is what caused the crash."/>
    <x v="2"/>
    <x v="7"/>
    <s v="Instrument failure"/>
    <m/>
    <x v="2"/>
    <m/>
    <m/>
    <n v="10"/>
    <x v="36"/>
    <x v="0"/>
    <n v="1"/>
    <s v="Front-Line"/>
    <x v="107"/>
    <x v="1"/>
    <n v="1"/>
  </r>
  <r>
    <n v="3086"/>
    <s v="LR535"/>
    <x v="10"/>
    <s v="464/2GSU"/>
    <x v="0"/>
    <x v="1"/>
    <n v="15"/>
    <s v="October"/>
    <x v="5"/>
    <d v="1944-10-15T00:00:00"/>
    <x v="0"/>
    <s v="Served with 464 Sqn, under RAF control as trainers. (Brian Fillery's website) Lost height on single-engined overshoot and crashlanded Swanton Morley 15.10.44 (Air Britain Serials) 15.10.44 2 GSU. LR535 Aircraft overshot on single engine approach to Swanton Morley aerodrome, lost height and crashed. (Mosquito Crash Log)"/>
    <x v="2"/>
    <x v="2"/>
    <s v="Overshot"/>
    <m/>
    <x v="2"/>
    <m/>
    <m/>
    <n v="10"/>
    <x v="36"/>
    <x v="0"/>
    <n v="1"/>
    <s v="Support Unit"/>
    <x v="87"/>
    <x v="2"/>
    <n v="2"/>
  </r>
  <r>
    <n v="7119"/>
    <s v="HP941"/>
    <x v="12"/>
    <s v="301FTU/45"/>
    <x v="3"/>
    <x v="16"/>
    <n v="16"/>
    <s v="October"/>
    <x v="5"/>
    <d v="1944-10-16T00:00:00"/>
    <x v="0"/>
    <s v="BOURKE, Norman Leslie - (Squdron Leader); Service Number - 404317; File type - Casualty - Repatriation; Aircraft - Mosquito 8HP941; Place - Burma - Date - 16 October 1944   DUMAS, Keith Russell - (Flying Officer); Servicfe Number - 407055; File type - Casualty - Repatriation; Aircraft - Mosquito 8 HP941; Place - Burma; Date - 16 October 1944 (www.naa.gov.au)  SOC 23.10.44 (Air Britain Serials)"/>
    <x v="2"/>
    <x v="3"/>
    <s v="Not Stated"/>
    <m/>
    <x v="2"/>
    <m/>
    <m/>
    <n v="10"/>
    <x v="36"/>
    <x v="0"/>
    <n v="1"/>
    <s v="Front-Line"/>
    <x v="86"/>
    <x v="3"/>
    <n v="2"/>
  </r>
  <r>
    <n v="7532"/>
    <s v="KB388"/>
    <x v="28"/>
    <s v="139/608"/>
    <x v="0"/>
    <x v="8"/>
    <n v="16"/>
    <s v="October"/>
    <x v="5"/>
    <d v="1944-10-16T00:00:00"/>
    <x v="0"/>
    <s v="16.10.1944 Air Test 608 from Downham Market landed in cross wind , swung off runway, losing undercarriage. at Downham Market airfield 1430 (BCL). F/L RH Hardy ok, , Swung on landing and u/c collapsed Downham Market 16.10.44 (Air Britain Serials) 16.10.44 608 Sqn. KB388 Aircraft landing at Downham Market swung due to cross wind and defective throttle suffered undercarriage collapse and caught fire. Crew unhurt. (Mosquito Crash Log)"/>
    <x v="2"/>
    <x v="2"/>
    <s v="Defective throttle"/>
    <m/>
    <x v="2"/>
    <m/>
    <m/>
    <n v="10"/>
    <x v="36"/>
    <x v="0"/>
    <n v="1"/>
    <s v="Front-Line"/>
    <x v="107"/>
    <x v="1"/>
    <n v="2"/>
  </r>
  <r>
    <n v="5832"/>
    <s v="MM476"/>
    <x v="17"/>
    <n v="488"/>
    <x v="0"/>
    <x v="2"/>
    <n v="16"/>
    <s v="October"/>
    <x v="5"/>
    <d v="1944-10-16T00:00:00"/>
    <x v="0"/>
    <s v="V on 488 Sqn (Andy Long on RAF Commands Forum) NFT 16.10.44 (Air Britain Serials)"/>
    <x v="6"/>
    <x v="3"/>
    <m/>
    <m/>
    <x v="2"/>
    <m/>
    <m/>
    <n v="10"/>
    <x v="36"/>
    <x v="0"/>
    <n v="1"/>
    <s v="Front-Line"/>
    <x v="42"/>
    <x v="2"/>
    <n v="1"/>
  </r>
  <r>
    <n v="6509"/>
    <s v="MM674"/>
    <x v="22"/>
    <n v="157"/>
    <x v="0"/>
    <x v="2"/>
    <n v="16"/>
    <s v="October"/>
    <x v="5"/>
    <d v="1944-10-16T00:00:00"/>
    <x v="0"/>
    <s v="16.10.1944 1957 Training from Swannington overshot runway. at Swannington airfield 2237 (BCL). F/O A Mackinnon ok, , wrecked 157 sqn Mosquito XIX MM674 RS-T t/o 1957 Training Mackinnon A F/O, Overshot runway on return to base at 2237 and was wrecked. No injuries. Overshot landing from training flight and u/c collapsed Swannington 16.10.44 DBR (Air Britain Serials)"/>
    <x v="2"/>
    <x v="2"/>
    <s v="Overshot"/>
    <m/>
    <x v="2"/>
    <m/>
    <m/>
    <n v="10"/>
    <x v="36"/>
    <x v="0"/>
    <n v="1"/>
    <s v="Front-Line"/>
    <x v="3"/>
    <x v="2"/>
    <n v="1"/>
  </r>
  <r>
    <n v="6667"/>
    <s v="MV531"/>
    <x v="25"/>
    <s v="1ADF"/>
    <x v="0"/>
    <x v="1"/>
    <n v="16"/>
    <s v="October"/>
    <x v="5"/>
    <d v="1944-10-16T00:00:00"/>
    <x v="0"/>
    <s v="Engine cut after take-off crashlanded Shields Field Surrey 16.10.44 (Air Britain Serials)"/>
    <x v="2"/>
    <x v="2"/>
    <s v="Engine failure"/>
    <m/>
    <x v="2"/>
    <m/>
    <m/>
    <n v="10"/>
    <x v="36"/>
    <x v="0"/>
    <n v="1"/>
    <s v="Support Unit"/>
    <x v="119"/>
    <x v="2"/>
    <n v="1"/>
  </r>
  <r>
    <n v="3136"/>
    <s v="MM118"/>
    <x v="20"/>
    <s v="571/692"/>
    <x v="0"/>
    <x v="8"/>
    <n v="16"/>
    <s v="October"/>
    <x v="5"/>
    <s v="16/17 October 1944"/>
    <x v="1"/>
    <s v="17.10.1944 2210 692 to Köln from Gransden Lodge crashed on return to base. at Gransden Lodge airfield 0100 (BCL). F/L GDT Nairn inj, Sgt D Lunn inj, 16/17 October, &quot;Serial Range MM112 - MM156. 45 Mosquito B.MkXV1. Powered by Merlin 72/73 engines. Part of a batch of 152 delivered by De Havilland (Hatfield) between 24Nov43 and 4Dec44. MM170 was not delivered. Airborne 2210 16oct44 from Gransden Lodge. Crashed 0100 on return to base, the crew sustaining minor injuries. F/L G.D.T.Nairn Inj Sgt D.Lunn Inj This crew made a quick recovery from their injuries. They were destined to be KIA 1Jan45 on their 40th operation. &quot; (Chorley via Lost Bombers) Flew into ground on approach Graveley 17.10.44 on return from Cologne (Air Britain Serials) 16.10.44- 692 Sqn. MM118 Aircraft flew into ground in vicinity of Gravely aerodrome on last turn prior to landing using oval orbit procedure in cloud. Pilot mis-read altimeter by 1 ,000 feet. Crew survived. (Mosquito Crash Log)"/>
    <x v="2"/>
    <x v="7"/>
    <s v="Pilot error"/>
    <m/>
    <x v="2"/>
    <m/>
    <m/>
    <n v="10"/>
    <x v="36"/>
    <x v="0"/>
    <n v="1"/>
    <s v="Front-Line"/>
    <x v="66"/>
    <x v="0"/>
    <n v="2"/>
  </r>
  <r>
    <n v="3068"/>
    <s v="PZ220"/>
    <x v="12"/>
    <n v="418"/>
    <x v="0"/>
    <x v="5"/>
    <n v="17"/>
    <s v="October"/>
    <x v="5"/>
    <d v="1944-10-17T00:00:00"/>
    <x v="0"/>
    <s v="17.10.1944 Day Ranger 418 to Vienna area from Hunsdon crash landed in enemy territory (Piestany), stayed with russian partisans until 1945. Lost without trace (FCL). F/L SN May evd, F/O JD Ritch evd, no further info Taken on strength from No.27 Movements Unit, 20 July 1944; written off 18 October 1944 (crash landing in enemy territory). Letter &quot;C&quot; in list dated 31 August 1944. May- Ritch Flame McGoon (MH - discussed this sortie a number of times with various people, including some in Slovakia - lost to flak) There is some dispute over whether this was the aircraft lost at Piestany - Stu May says it was NS857 TH-L &quot;Flame McGoon&quot;, though the Mosquito Museum says it was PZ220 TH-F and the Squadron ORB TH-C._x000a_October 17, 1944, is forever etched in the memory of Strathroy’s Stuart May. That was the day the Germans shot him down. _x000a_Stuart flew De Havilland Mosquito fighter-bombers in the Second World War, with missions ranging from night attacks on German airfields to intercepting V-1 flying bombs. His flying career ended one fall day while attacking a German airfield in Czechoslovakia._x000a_Shot down by ground fire, he and his navigator Jack Rich, eluded the Germans and spent more than six months with Czechoslovakian partisans and the Soviet army before making their way back to friendly territory._x000a_Stuart, who is originally from Weston, ON, joined the Royal Canadian Air Force early in the war and learned to fly in Tiger Moths and Harvards. He spent time as an instructor, training other pilots, before learning to fly the Mosquito._x000a_The Mosquito was a versatile and unusual aircraft. Built entirely of wood, it was light for its size. Its light weight and two 1,700 horsepower V-12 engines made it one of the fastest planes of the war. It was originally conceived as a fast, unarmed bomber, but its versatility was soon recognized and the plane was given a nose full of guns and used as a highly successful night fighter._x000a_“Our primary role was as night intruders,” he said. Their job was to attack German airfields and keep the enemy fighters down while Allied bombers were in the air._x000a_Stuart and Jack spent almost a year in this role, flying about 25 missions in their Mosquito, nicknamed “Flame McGoon” after a character in the Li’l Abner comic strip. _x000a_Just getting to the German airfields was a hair-raising experience. The Mosquitoes flew low, sometimes as little as 100 feet off the ground, at speeds up to 400 mph._x000a_They flew in complete darkness, hoping for a glint of moonlight off water or other landmark to tell them where they were. To avoid interfering with the pilot’s night vision the radium dials of the instrument panel were covered with a dark cloth and the navigator read his maps with a flashlight with only a pinhole opening._x000a_The Mosquito was fast, but not as maneuverable as the smaller German fighters. A twisting and turning dogfight in daylight was not to its advantage, but in the dark it was master, using its speed and heavy armament in hit and run tactics to down enemy fighters. “Once you were able to spot them and make your move in time, you could outrun them.”_x000a_The Mosquitoes were extremely successful in their intruder role, terrifying the German Luftwaffe in what was dubbed the “Mosquitoschreck” or Mosquito Scare._x000a_The squadron’s mission changed in mid-1944 when Germany began launching V-1 flying bombs at England. The V-1 was a forerunner of today’s cruise missiles. It had a guidance system and used a pulse-jet engine to fly at over 400 mph. About 10,000 were fired at England, with 2,419 reaching London, killing and injuring over 24,000 people._x000a_With their speed and heavy armament the Mosquitoes were called upon to do a big part of the job of stopping the flying bombs._x000a_With 50 feet of flames coming out of their engines, the V-1s were pretty easy to spot in the night sky, said Stuart. But finding them was one thing, and shooting them down was quite another. The V-1 was less than 18 feet long, making it a small target, and its relatively simple design made it surprisingly durable._x000a_“We devised the best way of shooting them down by trial and error,” said Stuart. The most widely used technique was to dive at the V-1 from an angle and start shooting at about 1,000 feet away, which is a short distance when you’re flying at over 400 mph._x000a_While you had to be close enough to hit the V-1, you didn’t want to be too close, in case the explosives inside it were detonated. “There was 2,000 pounds of TNT in the nose.”_x000a__x000a_“I shot down six, but I only got credit for five and a half,” he said. V-1s shot down over water counted as a full credit, but if the bomb made it over land it was only half a credit._x000a_In the fall of 1944, Stuart and Jack and another Mosquito crew, pilot Stan Cotterill and navigator Colin Finlayson, volunteered to attack a German airfield in Czechoslovakia where intelligence said many German planes had been moved as the Eastern front moved forward in front of the advancing Soviet army. _x000a_On the way there, they spotted a German Junkers Ju-52 transport plane. “Stan took after it and shot it down,” said Stuart._x000a_Upon reaching the airfield they found that it didn’t have as many planes as the intelligence indicated, said Stuart, but there were still enough targets to make an attack worthwhile._x000a_Stuart flew in low and fast, destroying two planes on the ground._x000a_Then he decided to make another pass. This time the Germans were ready for them and were able to accurately direct their 88 mm anti-aircraft guns._x000a_“Ground fire hit our port engine and knocked it out and set it on fire,” he said. Losing an engine wasn’t necessarily the end of the line for a Mosquito, especially with an experienced pilot like Stuart. Earlier in the war he received a citation for bringing his plane home on one engine a distance of over 450 miles and landing safely._x000a_But the German ground fire had damaged more than just the engine. “It hit the rudder cables.”_x000a_With one engine on fire and limited ability to steer, the Flame McGoon was doomed._x000a_Stuart nursed the crippled aircraft along on its remaining engine, trying to maintain altitude and get as far as possible from the German airfield._x000a_He and Jack looked desperately for a safe place to land, with visibility reduced inside the burning plane. “There was smoke in the cockpit and I couldn’t see.”_x000a_They spotted the sandy banks of the Vah River, decided that was as good a spot as they were likely to get. They came down in a way that was part landing and part crash._x000a_“I’d say we came in at anywhere from 160 to 180 miles per hour,” said Stuart. The soft sand of the river bank helped to cushion the impact._x000a_“We slowed down quite a bit,” he said. “The nose broke open.”_x000a_Unknown to Stuart, Jack had undone his safety straps while trying to get a better view of possible landing sites and keep track of a German aircraft attempting to attack from behind._x000a_“Jack went out through the nose,” he said. “I was pinned in the seat.”_x000a_With the plane on fire, Stuart knew he needed to get out in a hurry. “I was struggling to get out. It was about 30 seconds, but it seemed like a lifetime.”_x000a_Miraculously, neither was seriously injured._x000a_Another piece of good fortune saved them from capture or death. “As I landed, I cut the cable on a ferry that would have brought the Germans across the river to attack us.”_x000a_The other Mosquito soon flew overhead._x000a_“Stan flew over and we waved to let him know we were okay.” They hoped he’d be able to notify their base that they were still alive._x000a_When he eventually got home he learned that Stan had been able to get word back and that his mother had received a letter that he was considered missing in action. Knowing that she’d lived with the uncertainty of his being alive or dead for six months was hard, he said. He also learned that Stan and Colin had been killed the next day when their plane was shot down while bombing Munich on the return trip to England._x000a_Stuart said he had a lot of help in getting home. After the crash, some children tending sheep ran to get help. The two men were hidden in the village of Piestany until they were handed off to Czechoslovakian partisans, who were led by Russians. They spent over six months with the partisans carrying radio gear to earn their keep. “Jack and I carried a tripod and a bag of batteries.”_x000a_It was a grueling six months, and Stuart walked until his shoes and socks disintegrated from his feet. He ended up with pneumonia and other health problems that led him to think he wouldn’t make it home. With help from some Russian doctors, however, he survived._x000a_Eventually Stuart and Jack made their way through the eastern front to Budapest and made contact with British troops. “They said ‘Sorry. Can’t help you.’,” said Stuart. “I’ll never forget that.”_x000a_An American general from Arkansas was a lot more helpful, however, and a lot friendlier. He welcomed them as friends, said Stuart, even giving them cigars. Within a couple of days they were on their way home, from Naples to Marseilles and then to England._x000a_After a short rest, Stuart said he approached his commander about flying again. “I asked him if I could get back into the squadron and he said no, you’ve had enough.”_x000a_With the war nearly over by this point, Stuart returned to Canada. But the story of the Flame McGoon was not over. _x000a_Many years later, a Slovak historian found the crash site and recovered many pieces of the plane. Through serial numbers on the engines he was able to trace the plane’s identity through the RCAF. He eventually was able to contact Stuart and exchanged many letters and emails with him. A book, entitled Mosquito Over Piestany, was published in 2004. (http://cgi.bowesonline.com/pedro.php?id=217&amp;x=story&amp;xid=352222) Missing on day ranger to Vienna 17.10.44 (Air Britain Serials)"/>
    <x v="0"/>
    <x v="1"/>
    <m/>
    <m/>
    <x v="1"/>
    <m/>
    <m/>
    <n v="10"/>
    <x v="36"/>
    <x v="0"/>
    <n v="1"/>
    <s v="Front-Line"/>
    <x v="30"/>
    <x v="0"/>
    <n v="1"/>
  </r>
  <r>
    <n v="3753"/>
    <s v="HR351"/>
    <x v="12"/>
    <n v="418"/>
    <x v="0"/>
    <x v="5"/>
    <n v="18"/>
    <s v="October"/>
    <x v="5"/>
    <d v="1944-10-18T00:00:00"/>
    <x v="0"/>
    <s v="18.10.1944 Day Ranger 418 to to Vienna area landed in Italy on 17, taking off again on 18, but failed to return to England. Lost without trace (FCL). F/L SHR Cotterill DFC +, F/O CG Finlayson DFCbar +, both buried in Belgrade British Military Cem. For crew see also FCL 06/07.03.44 Taken on strength from No.10 Movements Unit, 6 October 1944; missing from operations, 18 October 1944; F/L S.H.R. Cotterill and F/L C.G. Finlayson killed. Missing 18.10.44 (Air Britain Serials)_x000a__x000a_Radovan Zivanovic &amp; friends, Sanjin Tvrde and Marin Iljadica, have been scouring Croatia for years looking for crashed WW2 era planes and so far they've located about 60[!] crash sites. They have also collected a varied assortment of treasures along the way and with them they hope to open a small museum one day. I think it's a great idea._x000a_A few years ago, they located what looks to be the remains of Stan Cotterill &amp; Colin Finlayson's 418 Squadron Mosquito (HR351) on Planik hill about 20 km west of Rijeka, near the villages of Lanisce and Brest in Croatia. Radovan sent me these pictures. I'm guessing (pure guess) the first 4 are parts of HR351 and the rest are some random photos of recovered parts of other planes._x000a__x000a_I asked how they knew it was HR351:_x000a__x000a_&quot;We have problems with this case, but over ex-Yugoslavia crashed just few Mosquitos, and after a lot of research on Google finally we found document where is written Postwar investigations revealed they had crashed in the vicinity of Burguge (near Lanisce), Yugoslavia.&quot;_x000a_And that is it, Burguge is Brgudac, small village near Lanisce (a bit bigger than Brgudac). Crash site is 4km from Brgudac, and in all area crashed just one more plane from WW2, it was one B-24 (42-51971)._x000a_And two other Mosquitos that crashed in ex-Yugo, are far away from Brgudac, MM285 (256Sqn) about 400km from Brgudac and LR471 (60Sqn SAAF) crashed somewhere near Zadar 200km away._x000a_So it was easy to conclude that we found HR351.&quot;_x000a__x000a_(http://www.flyingforyourlife.com/misc/rad/)"/>
    <x v="3"/>
    <x v="4"/>
    <m/>
    <m/>
    <x v="3"/>
    <m/>
    <m/>
    <n v="10"/>
    <x v="36"/>
    <x v="0"/>
    <n v="1"/>
    <s v="Front-Line"/>
    <x v="30"/>
    <x v="3"/>
    <n v="1"/>
  </r>
  <r>
    <n v="2773"/>
    <s v="HR407"/>
    <x v="12"/>
    <s v="1FU/315MU"/>
    <x v="3"/>
    <x v="6"/>
    <n v="18"/>
    <s v="October"/>
    <x v="5"/>
    <d v="1944-10-18T00:00:00"/>
    <x v="0"/>
    <s v="Prop ran away forcelanded and hit rock u/c collapsed Salod 18.10.44 (Air Britain Serials)"/>
    <x v="2"/>
    <x v="2"/>
    <s v="Prop ran away"/>
    <m/>
    <x v="2"/>
    <m/>
    <m/>
    <n v="10"/>
    <x v="36"/>
    <x v="0"/>
    <n v="1"/>
    <s v="Support Unit"/>
    <x v="120"/>
    <x v="3"/>
    <n v="2"/>
  </r>
  <r>
    <n v="1005"/>
    <s v="MM178"/>
    <x v="20"/>
    <s v="105/109"/>
    <x v="0"/>
    <x v="8"/>
    <n v="18"/>
    <s v="October"/>
    <x v="5"/>
    <s v="18/19 October 1944"/>
    <x v="1"/>
    <s v="19.10.1944 0008 109 to Pforzheim from Little Staughton crashed in Belgium. Lost without trace (BCL). S/L DHS Kay DFC +, F/O KF Hynes RAAF +, both buried at Adinkerke Military Cem, Belgium (MH - Adinkerke is on the coast) _x000a_18/19 October 1944 _x000a_ _x000a_Took off from Little Staughton at 00.08. Mosquito XVI. Crashed in Belgium. S/L Kay had flown at least 46 sorties. _x000a_ _x000a_KAY _x000a_ Desmond Hayward Sidley _x000a_ DFC and Bar. Squadron Leader 42006. Pilot. Royal Air Force. Died Thursday 19 October 1944. Age 25. Son of Albert Sidley Kay and Rosamond Emily Hayward Kay, of Thurlestone, Devon. Buried: ADINKERKE MILITARY CEMETERY, De Panne, West-Vlaanderen, Belgium. Ref. E. 22. _x000a_ _x000a_HYNES _x000a_ Keith Frederick _x000a_ Flying Officer 403514. Royal Australian Air Force. Died Thursday 19 October 1944. Age 24. Son of Thomas Patrick and Muriel Eliza Hynes, of Bondi, New South Wales, Australia. Buried: ADINKERKE MILITARY CEMETERY, De Panne, West-Vlaanderen, Belgium. Ref. E. 23._x000a_ _x000a_(http://www.roll-of-honour.com/Bedfordshire/LIttleStaughton109Squadron.html)_x000a__x000a_Route was Base - Clacton - 47.47N 07.10E - Target - Orforeness - Base (from an original signal kept in Hynes' casualty file at the National Archives of Australia, page 30 of 73. HS-V Airborne 0008 19Oct44 from Little Staughton. Cause of loss and actual crash-site not established. Crashed somewhere in Belgium. Both airmen were buried 20Oct44 at Adinkerke Military Cemetery. S/L Kay was flying his 85th operation. S/L D.H.S.Kay DFC KIA F/O K.F.Hynes RAAF KIA (http://lostbombers.co.uk/bomber.php?id=8397)_x000a__x000a_I have talked with one of the 109 Squadron Pilots regarding this crash. He said it was an unfortunate waste of life because the target wasn't of great importance and they were sent off in very bad weather which probably brought them down._x000a_Desmond Kay was a Battle of Britain who earned his DFC in the Battle of Dunkirk flying Bolton Paul Defiants and was credited with 4 kills in total in the BOB. When he was screened on fighters he managed his way into Bomber Command where he was sent to 109 Squadron for Oboe marking duties. He was killed on his 84th op with Bomber Command. Kay commanded C flight at 109 Squadron._x000a_Take off time was 00:08 and they were equipped with a 4000 lb cookie. The aircraft was HS-V._x000a_One last thing - this aircraft undoubtedly went down en route to the target, otherwise the ORB would have noted the time of the bomb release as was the case with DZ 558._x000a__x000a_Regards_x000a_Dave Wallace (http://www.rafcommands.com/cgi-bin/dcforum/dcboard.cgi?az=show_thread&amp;om=15031&amp;forum=DCForumID6&amp;archive=yes)+R1025 Missing (Pforzheim) 19.10.44 (Air Britain Serials)"/>
    <x v="3"/>
    <x v="4"/>
    <m/>
    <m/>
    <x v="3"/>
    <m/>
    <m/>
    <n v="10"/>
    <x v="36"/>
    <x v="0"/>
    <n v="1"/>
    <s v="Front-Line"/>
    <x v="18"/>
    <x v="0"/>
    <n v="2"/>
  </r>
  <r>
    <n v="1769"/>
    <s v="HK260"/>
    <x v="2"/>
    <s v="219/125"/>
    <x v="0"/>
    <x v="2"/>
    <n v="19"/>
    <s v="October"/>
    <x v="5"/>
    <d v="1944-10-19T00:00:00"/>
    <x v="0"/>
    <s v="Engine cut on overshoot bellylanded at Coltishall 19.10.44 (Air Britain Serials)"/>
    <x v="2"/>
    <x v="3"/>
    <s v="Engine failure"/>
    <m/>
    <x v="2"/>
    <m/>
    <m/>
    <n v="10"/>
    <x v="36"/>
    <x v="0"/>
    <n v="1"/>
    <s v="Front-Line"/>
    <x v="74"/>
    <x v="2"/>
    <n v="2"/>
  </r>
  <r>
    <n v="3175"/>
    <s v="HP852"/>
    <x v="12"/>
    <s v="256/29/487/21"/>
    <x v="0"/>
    <x v="16"/>
    <n v="19"/>
    <s v="October"/>
    <x v="5"/>
    <d v="1944-10-19T00:00:00"/>
    <x v="0"/>
    <s v="Missing on navex in bad weather 19.10.44 (Air Britain Serials) MH - Does not appear in the 21 Squadron ORB, may have been a different unit. (Hans Nauta: http://forum.12oclockhigh.net/showthread.php?t=39251)"/>
    <x v="2"/>
    <x v="2"/>
    <s v="Vanished without trace"/>
    <m/>
    <x v="2"/>
    <m/>
    <m/>
    <n v="10"/>
    <x v="36"/>
    <x v="0"/>
    <n v="1"/>
    <s v="Front-Line"/>
    <x v="48"/>
    <x v="3"/>
    <n v="4"/>
  </r>
  <r>
    <n v="6194"/>
    <s v="HR125"/>
    <x v="12"/>
    <n v="235"/>
    <x v="0"/>
    <x v="12"/>
    <n v="19"/>
    <s v="October"/>
    <x v="5"/>
    <d v="1944-10-19T00:00:00"/>
    <x v="0"/>
    <s v="During an attack on a convoy near Hjeltefjord by Mosquitoes on 19 October 1944 a U-boat surfaced and reportedly shot down one of the Mosquitoes from 235 Sqn, killing the pilot. The navigator escaped and was captured. (Alex Crawford on uboat.net) It seems your boat is U-1200 which left BERGEN on snorkel that day. U-1200 was lost on this patrol on 11.11.1944. The last radio contact was on 03.11.1944 out of square AM 70 just giving her position and reporting that the boat is starting to go into the CHANNEL. Your mentioned attack was against VP 5116 which was damaged by several hits with some of the crew being wounded. VP = Vorpostenboot. (Roland Berr on uboat.net) The lost plane was Mosquito &quot;F&quot; of 235 squadron, which was hit by flak. The aircraft ditched and although badly wounded Warrant Officer Ramsay escaped from the plane and was picked up by Norwegian fishermen. The pilot Warrant Officer N.M.M. Martin D.F.C. was killed and went down with the aircraft. (http://www.scotshistoryonline.co.uk/sorties.html) Hit by flak attacking convoy and ditched off Norway 19.10.44 (Air Britain Serials)"/>
    <x v="0"/>
    <x v="1"/>
    <m/>
    <m/>
    <x v="1"/>
    <m/>
    <m/>
    <n v="10"/>
    <x v="36"/>
    <x v="0"/>
    <n v="1"/>
    <s v="Front-Line"/>
    <x v="97"/>
    <x v="3"/>
    <n v="1"/>
  </r>
  <r>
    <n v="2627"/>
    <s v="KB215"/>
    <x v="13"/>
    <s v="139/1655MTU/627"/>
    <x v="0"/>
    <x v="8"/>
    <n v="19"/>
    <s v="October"/>
    <x v="5"/>
    <d v="1944-10-19T00:00:00"/>
    <x v="0"/>
    <s v="19.10.1944 1145 Training 627 from Woodhall Spa practising marker bombing at Wainfleet range a bomb detonated. in Wainfleet bomb range area 1200 (BCL). F/L HV Bland ok, F/O RH Cornell +, Cornell became wedged in escape hatch, buried in Coningsby Cem The 617 Squadron ORB lists this as H. Broke up after explosion over Wainfleet ranges 19.10.44 (Air Britain Serials) 19.10.44 627 Sqn. KB215 Following bomb release there was an explosion in the bomb bay and aircraft spun, broke in half and crashed on Wainfleet Range, Lincs., pilot baled out but navigator was killed. (Mosquito Crash Log)"/>
    <x v="2"/>
    <x v="2"/>
    <s v="Bomb exploded"/>
    <m/>
    <x v="2"/>
    <m/>
    <m/>
    <n v="10"/>
    <x v="36"/>
    <x v="0"/>
    <n v="1"/>
    <s v="Front-Line"/>
    <x v="58"/>
    <x v="1"/>
    <n v="3"/>
  </r>
  <r>
    <n v="4169"/>
    <s v="LR537"/>
    <x v="10"/>
    <s v="1FU/1672CU"/>
    <x v="3"/>
    <x v="7"/>
    <n v="19"/>
    <s v="October"/>
    <x v="5"/>
    <d v="1944-10-19T00:00:00"/>
    <x v="0"/>
    <s v="Engine cut on take-off swung and u/c collapsed Yelahanka 19.10.44 (Air Britain Serials)"/>
    <x v="2"/>
    <x v="2"/>
    <s v="Engine failure"/>
    <m/>
    <x v="2"/>
    <m/>
    <m/>
    <n v="10"/>
    <x v="36"/>
    <x v="0"/>
    <n v="1"/>
    <s v="Support Unit"/>
    <x v="117"/>
    <x v="2"/>
    <n v="2"/>
  </r>
  <r>
    <n v="5905"/>
    <s v="ML993"/>
    <x v="20"/>
    <n v="105"/>
    <x v="0"/>
    <x v="8"/>
    <n v="19"/>
    <s v="October"/>
    <x v="5"/>
    <d v="1944-10-19T00:00:00"/>
    <x v="0"/>
    <s v="19.10.1944 1852 105 to Düsseldorf from Bourn due to technical problem crew jettison 4000lb bombs at low level, blast tore off tailplane section, crashed. just W Great Staughton, 10miles SW Huntingdon 1901 (BCL). F/O LP Whipp +, P/O C Bertenshaw +, both rest in home towns Lancashire &quot;Serial Range ML956 - ML999. 44 Mosquito B.MkXV1. Powered by merlin 72/73 engines. Part of a batch of 152 delivered by De Havilland (Hatfield) between 24Nov43 and 4Dec44. MM170 was not delivered. Airborne 1852 19Oct44 from Bourn. Almost immediately the crew experienced technical problems and decided to jettison the 4,000lb 'Cookie'. This was duly accomplished but from such a low altitude that the blast tore off the Mosquito's tail unit causing the aircraft to dive into the ground at 1901 jusat to the W of Great Staughton, 10 miles SW of Huntingdon. Both were taken to their home towns in Lancashire for burial. F/O L.P.Whipp KIA P/O C.Bertenshaw KIA &quot; (Chorley via Lost Bombers) Tailplane blown off when jettisoned 4000lb bomb exploded at low altitude after take-off crashed 1/2m W of Great Staughton Hunts. 19.10.44 (Air Britain Serials) 19.10.44 105 Sqn. ML993 Aircraft was having some form of trouble with astro-emergency homing so pilot jettisoned 4,000 lb bomb at low height, the blast of which blew off the tailplanes and broke up the flaps, resulting in the aircraft crashing half a mile(Mosquito Crash Log)"/>
    <x v="2"/>
    <x v="7"/>
    <s v="Bomb exploded"/>
    <m/>
    <x v="2"/>
    <m/>
    <m/>
    <n v="10"/>
    <x v="36"/>
    <x v="0"/>
    <n v="1"/>
    <s v="Front-Line"/>
    <x v="4"/>
    <x v="0"/>
    <n v="1"/>
  </r>
  <r>
    <n v="423"/>
    <s v="TA400"/>
    <x v="22"/>
    <s v="157/85"/>
    <x v="0"/>
    <x v="17"/>
    <n v="19"/>
    <s v="October"/>
    <x v="5"/>
    <s v="19/20 October 1944"/>
    <x v="1"/>
    <s v="19.10.1944 1915 85 Bomber Support from Swannington . Lost without trace (BCL). F/L AM Hill DFC pow, F/L GB Brooker +, rests in Dürnbach War Cem 85 sqn Mosquito XIX TA400 VY-J t/o 1915 BS, Hill A M F/L pow, Brooker G B F/L +, F/L Brooker lies buried in Durnbeck War Cemetery. (85 Sqn and 157 Sqn losses website) Missing from night intruder mission 20.10.44 (Air Britain Serials) A German report kindly posted by Gebhard Aders says a Mosquito crashed at 21.30 hours, Planquadrat TU 1, 2 km W Oberwittstadt, 20 km SW Megentheim, apparently due to an attack by a night fighter. However, MH can find no matching claims. Appears to have been friendly fire from a 157 Sqn aircraft. TA404 claimed to have shot down a Ju 88 at a position only 35km directly to the west of Oberwittstadt, where this Mosquito came down. German report says this Mosquito was brought down by a nightfighter, but no matching German claim has been found."/>
    <x v="0"/>
    <x v="14"/>
    <s v="Mosquito"/>
    <m/>
    <x v="4"/>
    <m/>
    <m/>
    <n v="10"/>
    <x v="36"/>
    <x v="0"/>
    <n v="1"/>
    <s v="Front-Line"/>
    <x v="13"/>
    <x v="0"/>
    <n v="2"/>
  </r>
  <r>
    <n v="1597"/>
    <s v="HP919"/>
    <x v="12"/>
    <s v="301FTU/82"/>
    <x v="3"/>
    <x v="16"/>
    <n v="20"/>
    <s v="October"/>
    <x v="5"/>
    <d v="1944-10-20T00:00:00"/>
    <x v="0"/>
    <s v="F/O Al Parker, RNZAF and F/O M.D. Randall, RAF, were flying the aircraft when half a wing came off on the Random Range. This was one of the accidents which led to the temporary grounding of all the Mosquitos in the theatre. (&quot;No Hero, Just a Survivor&quot;) The Mossie Number 29 gives date as 10 November, and says the starboard wing broke off outboard of the nacelle. Broke up recovering from dive nr Ranchi 20.10.44 (Air Britain Serials)"/>
    <x v="2"/>
    <x v="2"/>
    <s v="Broke up"/>
    <m/>
    <x v="2"/>
    <m/>
    <m/>
    <n v="10"/>
    <x v="36"/>
    <x v="0"/>
    <n v="1"/>
    <s v="Front-Line"/>
    <x v="111"/>
    <x v="3"/>
    <n v="2"/>
  </r>
  <r>
    <n v="2244"/>
    <s v="HP921"/>
    <x v="12"/>
    <s v="301FTU/45"/>
    <x v="3"/>
    <x v="16"/>
    <n v="20"/>
    <s v="October"/>
    <x v="5"/>
    <d v="1944-10-20T00:00:00"/>
    <x v="0"/>
    <s v="S/L Edwards' aircraft broke up as he came in to land. This was one of the accidents which led to the temporary grounding of all the Mosquitos in the theatre. (&quot;No Hero, Just a Survivor&quot;) Broke up in air nr Kuabhirgram 20.10.44 (Air Britain Serials) EDWARDS  DS  85644, SANDIFER  EL  136487"/>
    <x v="2"/>
    <x v="3"/>
    <s v="Broke up"/>
    <m/>
    <x v="2"/>
    <m/>
    <m/>
    <n v="10"/>
    <x v="36"/>
    <x v="0"/>
    <n v="1"/>
    <s v="Front-Line"/>
    <x v="86"/>
    <x v="3"/>
    <n v="2"/>
  </r>
  <r>
    <n v="3432"/>
    <s v="MM737"/>
    <x v="25"/>
    <s v="219/410"/>
    <x v="0"/>
    <x v="2"/>
    <n v="20"/>
    <s v="October"/>
    <x v="5"/>
    <s v="20/21 October 1944"/>
    <x v="1"/>
    <s v="20.10.1944 eveng Evening patrol 410 from Amiens/ Glissy poor visibility on return, crashed into a hill. near Corbie, France (FCL). F/O KR Walley +, F/S Frederic Robert Charnock +, both buried in Calais Canadian War Cem. Time 22:00 (2nd TAF) 20/21 October (Fighter Command War Diaries Volume 5) F/O K.R. Walley and F/S F.R. Charnock were killed on 20 October when their Mosquito crashed into a hill near Corbie as they were returning from a patrol. A comparatively new crew, Walley and Charnock had joined No. 410 late in August while the Squadron was at Colerne. (The History of 410 Squadron) Flew into hill on night patrol in bad visibility nr Corbic France 20.10.44 (Air Britain Serials) Some wreckage recovered by Pierre Ben in 2013 (http://forum.keypublishing.co.uk/showthread.php?t=123036)"/>
    <x v="2"/>
    <x v="7"/>
    <s v="Bad Visibility"/>
    <m/>
    <x v="2"/>
    <m/>
    <m/>
    <n v="10"/>
    <x v="36"/>
    <x v="0"/>
    <n v="1"/>
    <s v="Front-Line"/>
    <x v="19"/>
    <x v="2"/>
    <n v="2"/>
  </r>
  <r>
    <n v="4028"/>
    <s v="PZ251"/>
    <x v="16"/>
    <s v="Cv XVIII/248"/>
    <x v="0"/>
    <x v="12"/>
    <n v="21"/>
    <s v="October"/>
    <x v="5"/>
    <d v="1944-10-21T00:00:00"/>
    <x v="0"/>
    <s v="FBXVIII One Mosquito was lost during the strike, Mosquito &quot;I&quot; of 248 squadron with the pilot Flying Officer R.S. Driscoll and navigator Flying Officer T.A. Hannant both being killed in the crash. (http://www.scotshistoryonline.co.uk/sorties.html) Missing presumed shot down by flak Haugesund 21.10.44 (Air Britain Serials)"/>
    <x v="0"/>
    <x v="1"/>
    <m/>
    <m/>
    <x v="1"/>
    <m/>
    <m/>
    <n v="10"/>
    <x v="36"/>
    <x v="0"/>
    <n v="1"/>
    <s v="Front-Line"/>
    <x v="52"/>
    <x v="0"/>
    <n v="2"/>
  </r>
  <r>
    <n v="2071"/>
    <s v="HK231"/>
    <x v="2"/>
    <s v="151/Colerne/264/406/307"/>
    <x v="0"/>
    <x v="2"/>
    <n v="22"/>
    <s v="October"/>
    <x v="5"/>
    <d v="1944-10-22T00:00:00"/>
    <x v="0"/>
    <s v="Overshot single-engined landing and u/c raised to stop Church Fenton 22.10.44 (Air Britain Serials)"/>
    <x v="2"/>
    <x v="3"/>
    <s v="Overshot"/>
    <m/>
    <x v="2"/>
    <m/>
    <m/>
    <n v="10"/>
    <x v="36"/>
    <x v="0"/>
    <n v="1"/>
    <s v="Front-Line"/>
    <x v="21"/>
    <x v="2"/>
    <n v="5"/>
  </r>
  <r>
    <n v="2404"/>
    <s v="HK295"/>
    <x v="2"/>
    <s v="85/456"/>
    <x v="0"/>
    <x v="2"/>
    <n v="22"/>
    <s v="October"/>
    <x v="5"/>
    <d v="1944-10-22T00:00:00"/>
    <x v="0"/>
    <s v="Served with 456 Sqn 02/44 to 12/44, coded RX-J under RAF control. Returned to RAF. (Brian Fillery's website) Engine cut overshot landing at Ford 22.10.44 DBR (Air Britain Serials) 22.10.44 456 Sqn. HK295 Overshot runway and landed in a field at Ford aerodrome on one engine. Crew safe. (Mosquito Crash Log)"/>
    <x v="2"/>
    <x v="3"/>
    <s v="Engine failure"/>
    <m/>
    <x v="2"/>
    <m/>
    <m/>
    <n v="10"/>
    <x v="36"/>
    <x v="0"/>
    <n v="1"/>
    <s v="Front-Line"/>
    <x v="20"/>
    <x v="2"/>
    <n v="2"/>
  </r>
  <r>
    <n v="4356"/>
    <s v="NS514"/>
    <x v="18"/>
    <s v="USAAF/683"/>
    <x v="0"/>
    <x v="4"/>
    <n v="22"/>
    <s v="October"/>
    <x v="5"/>
    <d v="1944-10-22T00:00:00"/>
    <x v="0"/>
    <s v="653WRX 25BGR, 8th Air Force, based at RAF Tangmere. Pilot MacLeod, Malcolm J. Take Off Accident. Category 5 damage, 22 October 1944. (http://www.aviationarchaeology.com) MH believes the &quot;683&quot; notation in the units list may be a mis-transcription of the US 653 unit. 441022 MOSQUITO NS-514 TANGMERE 25 (Thomas Ensminger) DBR in accident 2.10.44 (Air Britain Serials)"/>
    <x v="2"/>
    <x v="3"/>
    <s v="Crashed on takeoff"/>
    <m/>
    <x v="2"/>
    <m/>
    <m/>
    <n v="10"/>
    <x v="36"/>
    <x v="0"/>
    <n v="1"/>
    <s v="Front-Line"/>
    <x v="33"/>
    <x v="0"/>
    <n v="2"/>
  </r>
  <r>
    <n v="4494"/>
    <s v="PZ198"/>
    <x v="12"/>
    <n v="418"/>
    <x v="0"/>
    <x v="5"/>
    <n v="22"/>
    <s v="October"/>
    <x v="5"/>
    <d v="1944-10-22T00:00:00"/>
    <x v="0"/>
    <s v="22.10.1944 pm Day Ranger 418 to Munich area from Hunsdon . Lost without trace (FCL). S/L KA Boomer DFC +, F/L NJ Gibbons DFCbar +, Both men buried in Choloy War Cem France Delivered to No.418 Squadron from No.27 Movements Unit, 20 July 1944; transferred to No.49 Movements Unit on same day; returned to squadron on 28 September 1944; missing from operations, 22 October 1944. S/L K.A. Boomer and F/L N. Gibbons killed. (Hugh Halliday) Crashed near Holzkirchen, most likely shot down by airfield flak (Peter Rechsteiner). Boomer and Gibbons destroyed an enemy aircraft during a strafing run on this sortie, witnessed by another Mosquito, possibly (according to &quot;Mosquito&quot;) a Ju 86 at Neubiberg. Missing on day intruder to Munich 22.10.44 (Air Britain Serials) Came down at 16.43 11.5 km S of Munich, near the autobahn at Rosenheim (today the A8) according to a German report posted by Gebhard Aders on the Luftwaffe Bullet Board (http://www.luftwaffe-bullet-board.com/viewtopic.php?p=88571#88571)     Particulars of Death: Mosquito PZ198 was airborne from St. Dizier airfield, 1500 hours for a Day Ranger to southern Germany. Subsequently reported by the enemy to have been shot down at 4.30 p.m. (1630 hours) at Brunnthal. Germany. (http://airforce.ca/awards.php?search=1&amp;keyword=&amp;page=265&amp;mem=&amp;type=rcaf)"/>
    <x v="0"/>
    <x v="1"/>
    <m/>
    <m/>
    <x v="1"/>
    <m/>
    <m/>
    <n v="10"/>
    <x v="36"/>
    <x v="0"/>
    <n v="1"/>
    <s v="Front-Line"/>
    <x v="30"/>
    <x v="0"/>
    <n v="1"/>
  </r>
  <r>
    <n v="3825"/>
    <s v="LR559"/>
    <x v="10"/>
    <s v="132OTU"/>
    <x v="0"/>
    <x v="7"/>
    <n v="22"/>
    <s v="October"/>
    <x v="5"/>
    <d v="1944-10-22T00:00:00"/>
    <x v="1"/>
    <s v="Flew into high ground at night in rain nr Haddington East Lothian 22.10.44 (Air Britain Serials)"/>
    <x v="2"/>
    <x v="2"/>
    <s v="Bad Visibility"/>
    <m/>
    <x v="2"/>
    <m/>
    <m/>
    <n v="10"/>
    <x v="36"/>
    <x v="0"/>
    <n v="1"/>
    <s v="Support Unit"/>
    <x v="121"/>
    <x v="2"/>
    <n v="1"/>
  </r>
  <r>
    <n v="6433"/>
    <s v="PF395"/>
    <x v="20"/>
    <s v="692/571"/>
    <x v="0"/>
    <x v="8"/>
    <n v="22"/>
    <s v="October"/>
    <x v="5"/>
    <s v="22/23 October 1944"/>
    <x v="1"/>
    <s v="22.10.1944 1656 571 to Hamburg from Oakington on return engine failed and R/T lost. into rock face at Dovestone Rocks, in Chew Valley near Greenfield, 5miles of Oldham 2123 (BCL). F/O ED Scotland +, Sgt HRC Soan +, both rest in Chester Cem DeHavilland Mosquito Mk.XVI PF395 coded 8K-K of 571sqn (RAF Fast Night Striking Force) crashed on Dean Rocks near Mossley 22nd October 1944 while returning to Oakington after a raid against Hamburg, on the return leg a cylinder head gasket failed in the port engine which necessitated the shutting down of that engine. Ernest Douglas Scotland, Flying Officer, Pilot, Killed. Humphrey Soan, Sergeant, Navigator, Killed (http://www.peakdistrictaircrashes.co.uk/1939-1945pf395.htm) The crew of the aircraft had successfully completed their raid on Hamburg and were returning to RAF Oakington near Cambridge when the port engine failed due to a cylinder head gasket failure. The port engine drove much of the electrical and hydraulic equipment on the aircraft and as such the crew lost to use of their radio which was needed to safely guide the aircraft home. The crew ended up flying across England and were seen flying in the area near Oldham before flying into high ground above Dovestones Reservoir. (same) De Havilland Mosquito PF395 of 571 Squadron RAF. Crashed 22nd October. SITE LOCATION. Dean Rocks. Grid Ref. SE.0257.0319 (http://highpeakbob.piczo.com/?g=1908934&amp;cr=3#) &quot;Serial Range PF379 - PF415. 37 Mosquito B.MkXV1. Powered by Merlin 72/73 engines. Part of a batch of 195 delivered by De Havilland (Leavesden) between 4Nov44 and 2May45. Airborne 1656 22Oct44 from Oakington. On return an engine failed and soon afterwards all R/T contact was lost. It was later established that the Mosquito had crashed 2123 into a rock face at Doveston Rocks in the Chew Valley near greenfield, 5 miles E of Oldham, lancashire. Both were taken for burial ib Chester (Blacon) Cemetery. F/O E.D.Scotland KIA Sgt H.R.C.Soan KIA &quot; (Chorley via Lost Bombers) Flew into hill breaking cloud nr Dean Rocks Saddleworth Moor Peak District 22.10.44 on return from Hamburg (Air Britain Serials) 22.10.44 571 Sqn. PF395 Aircraft was returning from a bombing sortie on Hamburg when the port engine failed due to internal glycol leak and all navigational aids were unserviceable. Crew were lost so aircraft reduced height and flew into hillside near Gre(Mosquito Crash Log)"/>
    <x v="2"/>
    <x v="7"/>
    <s v="Engine failure"/>
    <m/>
    <x v="2"/>
    <m/>
    <m/>
    <n v="10"/>
    <x v="36"/>
    <x v="0"/>
    <n v="1"/>
    <s v="Front-Line"/>
    <x v="90"/>
    <x v="6"/>
    <n v="2"/>
  </r>
  <r>
    <n v="4166"/>
    <s v="HX947"/>
    <x v="12"/>
    <s v="301FTU/Malta"/>
    <x v="1"/>
    <x v="5"/>
    <n v="23"/>
    <s v="October"/>
    <x v="5"/>
    <d v="1944-10-23T00:00:00"/>
    <x v="0"/>
    <s v="SOC 23.10.44 (Air Britain Serials)"/>
    <x v="4"/>
    <x v="3"/>
    <m/>
    <m/>
    <x v="2"/>
    <m/>
    <m/>
    <n v="10"/>
    <x v="36"/>
    <x v="0"/>
    <n v="1"/>
    <s v="Front-Line"/>
    <x v="62"/>
    <x v="0"/>
    <n v="2"/>
  </r>
  <r>
    <n v="1158"/>
    <s v="MM530"/>
    <x v="17"/>
    <s v="1FU/256"/>
    <x v="1"/>
    <x v="5"/>
    <n v="25"/>
    <s v="October"/>
    <x v="5"/>
    <d v="1944-10-25T00:00:00"/>
    <x v="0"/>
    <s v="Hit by flak over Albania engine caught fire ditched 30m N of Brindisi 25.10.44 (Air Britain Serials)"/>
    <x v="0"/>
    <x v="1"/>
    <m/>
    <m/>
    <x v="1"/>
    <m/>
    <m/>
    <n v="10"/>
    <x v="36"/>
    <x v="0"/>
    <n v="1"/>
    <s v="Front-Line"/>
    <x v="32"/>
    <x v="2"/>
    <n v="2"/>
  </r>
  <r>
    <n v="6510"/>
    <s v="MM671"/>
    <x v="22"/>
    <n v="157"/>
    <x v="0"/>
    <x v="2"/>
    <n v="25"/>
    <s v="October"/>
    <x v="5"/>
    <d v="1944-10-25T00:00:00"/>
    <x v="0"/>
    <s v="25.10.1944 1148 Air Test 157 from Swannington port engine failed, aircraft veered from runway and collided with obstruction. at Swannington airfield (BCL). W/O B Miller RAAF ok, , 157 sqn Mosquito XIX MM671 RS-C t/o/1148 Air test, Miller B W/O RAAF, Lost power on t/o, crashing into an obstruction. No injuries. (85 Sqn and 157 Sqn losses website) Lost power on take-off swung and hit obstruction on air test Swannington 25.10.44 (Air Britain Serials) 25.10.44 157 Sqn. MM671 One engine lost power on take-off from Swannington aerodrome so take-off was abandoned and the aircraft over-ran aerodrome. Crew safe. (Mosquito Crash Log)"/>
    <x v="2"/>
    <x v="2"/>
    <s v="Engine failure"/>
    <m/>
    <x v="2"/>
    <m/>
    <m/>
    <n v="10"/>
    <x v="36"/>
    <x v="0"/>
    <n v="1"/>
    <s v="Front-Line"/>
    <x v="3"/>
    <x v="2"/>
    <n v="1"/>
  </r>
  <r>
    <n v="4384"/>
    <s v="NS582"/>
    <x v="18"/>
    <s v="USAAF"/>
    <x v="0"/>
    <x v="4"/>
    <n v="25"/>
    <s v="October"/>
    <x v="5"/>
    <d v="1944-10-25T00:00:00"/>
    <x v="0"/>
    <s v="crashed Vladslo, 25 October 1944. De Havilland Mosquito PR Mk XVI NS582, 25th Bomb Group, 654th Squadron (Watton)_x000a_pilot : Lieutenant George M. Brooks, KIA, navigator : 2nd Lieutenant Richard C. Taylor, Baled out. crashed Vladslo, 25 October 1944 – Large parts of engines, superchargers, both landing gear etc. recovered op 13 August 1998. NS582 - I may be the source of any error in Roger's book; he had access to my notes. I have the aircraft (coded &quot;R&quot;) crashing on a Joker on 25 Oct 44. Beside that note, however, is a second note warning me to review the entry, since contradictory evidence claims the loss was on a later date. (Dana Bell) (Air Britain Serials) Engine difficulties resulted in a stall and crash (Norman Malayney)"/>
    <x v="0"/>
    <x v="18"/>
    <m/>
    <m/>
    <x v="4"/>
    <m/>
    <m/>
    <n v="10"/>
    <x v="36"/>
    <x v="0"/>
    <n v="1"/>
    <s v="Front-Line"/>
    <x v="33"/>
    <x v="0"/>
    <n v="1"/>
  </r>
  <r>
    <n v="5220"/>
    <s v="HR400"/>
    <x v="12"/>
    <s v="47/82"/>
    <x v="3"/>
    <x v="16"/>
    <n v="26"/>
    <s v="October"/>
    <x v="5"/>
    <d v="1944-10-26T00:00:00"/>
    <x v="0"/>
    <s v="L on 82 (The Mossie 29) SOC 26.10.44 (Air Britain Serials)"/>
    <x v="4"/>
    <x v="3"/>
    <m/>
    <m/>
    <x v="2"/>
    <m/>
    <m/>
    <n v="10"/>
    <x v="36"/>
    <x v="0"/>
    <n v="1"/>
    <s v="Front-Line"/>
    <x v="111"/>
    <x v="3"/>
    <n v="2"/>
  </r>
  <r>
    <n v="919"/>
    <s v="MM785"/>
    <x v="25"/>
    <n v="410"/>
    <x v="0"/>
    <x v="2"/>
    <n v="26"/>
    <s v="October"/>
    <x v="5"/>
    <s v="26/27 October, 1944"/>
    <x v="1"/>
    <s v="Pilot injured (FCWDv5) S/L Hedger and F/O Bodard were coming back from an uneventful scramble when the pilot discovered his undercarriage was u/s. He attempted to belly-land, but the port wheel, stuck in half-down position, caused the aircraft to crack up and S/L Hedger suffered a broken leg. Command of &quot;A&quot; Flight, which Hedger had held for two months, passed now to S/L I.S. MacTavish. (The History of 410 Squadron) U/c jammed bellylanded Amiens/Glisy 26.10.44 (Air Britain Serials)"/>
    <x v="2"/>
    <x v="7"/>
    <s v="Undercarriage failed"/>
    <m/>
    <x v="2"/>
    <m/>
    <m/>
    <n v="10"/>
    <x v="36"/>
    <x v="0"/>
    <n v="1"/>
    <s v="Front-Line"/>
    <x v="19"/>
    <x v="2"/>
    <n v="1"/>
  </r>
  <r>
    <n v="1422"/>
    <s v="DZ256"/>
    <x v="2"/>
    <s v="25/410/239"/>
    <x v="0"/>
    <x v="2"/>
    <n v="27"/>
    <s v="October"/>
    <x v="5"/>
    <d v="1944-10-27T00:00:00"/>
    <x v="0"/>
    <s v="27.10.1944 1105 Training 239 from West Raynham spun and crashed. nto Stapleford Woods near Coddington, 2miles ENE Newark-on-Trent, Nottinghamshire 1125 (BCL). F/L JH Roberts +, Sgt AH Ashcroft +, Roberts buried in Kent, Ashcroft rests in Wolverley. According to &quot;The Long Road To The Sky - Night Fighter Over Germany&quot; by Graham White, who was on 239 at the time, this aircraft was carrying out mock attacks on a bomber during a cooperation exercise, and was caught in the slipstream. The aircraft stalled and spun from 7 thousand feet, recovering briefly at 1,500 feet before spinning the other way and crashing. Further to the information on the crash of the 239 Squadron Mosquito on 27/10/1944 during fighter affiliation with 49 Squadron, Sgt Ashcroft from F/O G.Lee's crew is now listed in the Roll of Honour. (http://homepages.which.net/~dc.boughton/4t9sa03.htm) Spun into ground nr Newark Notts. 27.10.44 (Air Britain Serials) 27.10.44 239 Sqn. DZ256 Aircraft spun into ground at Stapleford Woods near Newark, Lincs., whilst doing fighter affiliation and following a Lancaster in slow spiral. (Mosquito Crash Log)"/>
    <x v="2"/>
    <x v="2"/>
    <s v="Slipstream"/>
    <m/>
    <x v="2"/>
    <m/>
    <m/>
    <n v="10"/>
    <x v="36"/>
    <x v="0"/>
    <n v="1"/>
    <s v="Front-Line"/>
    <x v="63"/>
    <x v="0"/>
    <n v="3"/>
  </r>
  <r>
    <n v="6086"/>
    <s v="HR211"/>
    <x v="12"/>
    <n v="23"/>
    <x v="0"/>
    <x v="5"/>
    <n v="27"/>
    <s v="October"/>
    <x v="5"/>
    <d v="1944-10-27T00:00:00"/>
    <x v="0"/>
    <s v="27.10.1944 1909 Training AI interception 23 from Little Snoring collided as target aircraft with PZ178 YP-N, lost part of ist wing , overshot and crashed. into hedge near Litlle Snoring airfield 1930 (BCL). Lt JH Christie RNAF ok, , Hit by PZ178 during practice attack overshot emergency landing and hit hedge Little Snoring 27.10.44 (Air Britain Serials) 27.10.44 23 Sqn. HR211 Aircraft was hit by Mosquito PZ178 at Little Snoring aerodrome when carrying out practice attack, pilot had difficulty in controlling aircraft. (Mosquito Crash Log)"/>
    <x v="2"/>
    <x v="2"/>
    <s v="Collision"/>
    <m/>
    <x v="2"/>
    <m/>
    <m/>
    <n v="10"/>
    <x v="36"/>
    <x v="0"/>
    <n v="1"/>
    <s v="Front-Line"/>
    <x v="6"/>
    <x v="3"/>
    <n v="1"/>
  </r>
  <r>
    <n v="2916"/>
    <s v="KB240"/>
    <x v="13"/>
    <s v="627/1655MTU"/>
    <x v="0"/>
    <x v="7"/>
    <n v="27"/>
    <s v="October"/>
    <x v="5"/>
    <d v="1944-10-27T00:00:00"/>
    <x v="0"/>
    <s v="1655 MTU 27/10/1944 Training KB240 Mosquito XX T/o 0949 Warboys for a navigation detail. On return to base an hydraulic failure prevented the wheels from locking down. Diverted to Woodbridge and written off in the subsequent emergency landing. P/O RMcLean, F/Lt ?Hunting (http://www.156squadron.com/display_newpff_roll.asp?ID=1655%20MTU) Bellylanded at Woodbridge 27.10.44 (Air Britain Serials) 27.10.44 1655MTU. KB240 Owing to a hydraulic fault the undercarriage would not come down so aircraft was belly landed on Woodbridge aerodrome. Crew unhurt. (Mosquito Crash Log)"/>
    <x v="2"/>
    <x v="2"/>
    <s v="Hydraulics failed"/>
    <m/>
    <x v="2"/>
    <m/>
    <m/>
    <n v="10"/>
    <x v="36"/>
    <x v="0"/>
    <n v="1"/>
    <s v="Support Unit"/>
    <x v="12"/>
    <x v="1"/>
    <n v="2"/>
  </r>
  <r>
    <n v="966"/>
    <s v="LR574"/>
    <x v="10"/>
    <s v="1FU/133OCU"/>
    <x v="1"/>
    <x v="7"/>
    <n v="27"/>
    <s v="October"/>
    <x v="5"/>
    <d v="1944-10-27T00:00:00"/>
    <x v="0"/>
    <s v="Stalled on overshoot and crashed Kilo 40 27.10.44 (Air Britain Serials)"/>
    <x v="2"/>
    <x v="2"/>
    <s v="Stalled"/>
    <m/>
    <x v="2"/>
    <m/>
    <m/>
    <n v="10"/>
    <x v="36"/>
    <x v="0"/>
    <n v="1"/>
    <s v="Support Unit"/>
    <x v="118"/>
    <x v="2"/>
    <n v="2"/>
  </r>
  <r>
    <n v="7749"/>
    <s v="NS654"/>
    <x v="18"/>
    <n v="540"/>
    <x v="0"/>
    <x v="0"/>
    <n v="27"/>
    <s v="October"/>
    <x v="5"/>
    <d v="1944-10-27T00:00:00"/>
    <x v="0"/>
    <s v="27.10.44 Fw. Seeling Erpr.Kdo. Lärz Mosquito  15 Ost N/UF-4: no height [Thulendorf] 13.15 Film C. 2027/II Anerk: Nr. - _x000a__x000a_HOLLAND, KEITH ROSS _x000a_Initials: K R _x000a_Nationality: Australian _x000a_Rank: Flying Officer _x000a_Regiment: Royal Australian Air Force _x000a_Age: 22 _x000a_Date of Death: 27/10/1944 _x000a_Service No: 410234 _x000a_Awards: DFC _x000a_Additional information: Son of Herbert George and Ada Elspeth Holland, of Mildura, Victoria, Australia. _x000a_Casualty Type: Commonwealth War Dead _x000a_Grave/Memorial Reference: 6. E. 5. _x000a_Cemetery: HEVERLEE WAR CEMETERY _x000a__x000a_Holland was buried in the first instance at Warndemund on the coast of the Baltic Sea in Germany and his final resting place is at Louvain near Brussels, Belgium. (http://www.milduraweekly.com.au/ThreadView.aspx?tid=10154)_x000a__x000a__x000a__x000a__x000a_BLOOMFIELD, GEOFFREY JOHN _x000a_Initials: G J _x000a_Nationality: United Kingdom _x000a_Rank: Flying Officer (Nav./W.Op.) _x000a_Regiment: Royal Air Force Volunteer Reserve _x000a_Unit Text: 540 Sqdn. _x000a_Age: 22 _x000a_Date of Death: 27/10/1944 _x000a_Service No: 151271 _x000a_Additional information: Son of Robert James Bloomfield, and of Gertrude Elizabeth Bloomfield, of Wallasey, Cheshire. _x000a_Casualty Type: Commonwealth War Dead _x000a_Grave/Memorial Reference: 6. E. 4. _x000a_Cemetery: HEVERLEE WAR CEMETERY _x000a__x000a_Crashed at Gut Steinfeld (now Steinfeld), killing the crew (Luc Vervoort) Lost 27.10.44 (Air Britain Serials)_x000a__x000a_A German report posted by Gebhard Aders on the Luftwaffe Bullet Board indicates the Mosquito was on fire before it crashed _x000a__x000a_Airborne 10:45 on 27 Oct 1944 from Benson on a photo reconnaisance (PR) mission to the Stettin and Berlin areas. Aircraft was shot down 13:45 (local) by a Me 262 jet-fighter piloted by Fw Wolfgang Seeling of the Erprobungskommando Lärz and crashed at Thulendorf (Mecklenburg-Vorpommern). Pilot and Navigator were initially buried at the Friedhof Warnemünde. Oddly enough the crew are now buried in the Heverlee War Cemetery, Belgium, probably due to the work of an American graves unit._x000a__x000a_(http://www.lostaircraft.com/database.php?mode=viewentry&amp;e=29489#)"/>
    <x v="0"/>
    <x v="34"/>
    <s v="Epr. Kdo. 262"/>
    <s v="Epr. Kdo. 262"/>
    <x v="0"/>
    <s v="Seeling"/>
    <s v="My assumption it is the PR aircraft due to time - Ekdo. Laerz was a small experimental Me 262 unit."/>
    <n v="10"/>
    <x v="36"/>
    <x v="0"/>
    <n v="1"/>
    <s v="Front-Line"/>
    <x v="16"/>
    <x v="0"/>
    <n v="1"/>
  </r>
  <r>
    <n v="1567"/>
    <s v="MM691"/>
    <x v="25"/>
    <s v="219/151"/>
    <x v="0"/>
    <x v="2"/>
    <n v="27"/>
    <s v="October"/>
    <x v="5"/>
    <s v="27/28 October, 1944"/>
    <x v="1"/>
    <s v="28.10.1944 Patrol 151 from Castle Camps Hit by Flak over Dutch coast, made belly landing at Castle Camps and burnt out. at Castle Camps airfield (FCL). P/O R Oddie ok, F/S CRE Milne inj, Navigator slightly injured Returning from one or these continental sorties, P/O Oddie with F/Sgt Milne were met by heavy anti-aircraft fire over the Dutch Coast. A very close burst of fire severely damaged the aircraft and on returning to base, a &quot;belly&quot; landing was made, as a result of which the aircraft burst into flames. F/Sgt Milne sustained superficial burns. (http://www.151squadron.org.uk/) Damaged by flak and crash-landed Castle Camps 28.10.44 DBF (Air Britain Serials)"/>
    <x v="1"/>
    <x v="1"/>
    <m/>
    <m/>
    <x v="1"/>
    <m/>
    <m/>
    <n v="10"/>
    <x v="36"/>
    <x v="0"/>
    <n v="1"/>
    <s v="Front-Line"/>
    <x v="8"/>
    <x v="2"/>
    <n v="2"/>
  </r>
  <r>
    <n v="4709"/>
    <s v="HR298"/>
    <x v="12"/>
    <n v="235"/>
    <x v="0"/>
    <x v="12"/>
    <n v="28"/>
    <s v="October"/>
    <x v="5"/>
    <d v="1944-10-28T00:00:00"/>
    <x v="0"/>
    <s v="Mosquito &quot;P&quot; of 235 squadron flown by Flying Officer J.T. Ross DFC, and his navigator Flying Officer F.L. Walker. Was struck while taxiing for take off by Mosquito &quot;R&quot; of 235 squadron, which had just become airborne. Both crewmen in the taxiing aircraft were killed while Mosquito &quot;B&quot; landed safely with no injuries to the crew. (http://www.scotshistoryonline.co.uk/sorties.html) Hit HR136 on take-off and bellylanded Banff 28.10.44 (Air Britain Serials) 28.10.44 235 Sqn. HR298 During take-off from Banff aerodrome collided with aircraft taxying across runway in use, belly landed on airfield with u/s undercarriage. (Mosquito Crash Log)"/>
    <x v="2"/>
    <x v="3"/>
    <s v="Ground accident"/>
    <m/>
    <x v="2"/>
    <m/>
    <m/>
    <n v="10"/>
    <x v="36"/>
    <x v="0"/>
    <n v="1"/>
    <s v="Front-Line"/>
    <x v="97"/>
    <x v="3"/>
    <n v="1"/>
  </r>
  <r>
    <n v="7669"/>
    <s v="LR562"/>
    <x v="10"/>
    <s v="488/51OTU"/>
    <x v="0"/>
    <x v="7"/>
    <n v="28"/>
    <s v="October"/>
    <x v="5"/>
    <d v="1944-10-28T00:00:00"/>
    <x v="0"/>
    <s v="Damaged in accident 28.10.44 SOC 28.12.44 (Air Britain Serials)"/>
    <x v="2"/>
    <x v="2"/>
    <s v="Not Stated"/>
    <m/>
    <x v="2"/>
    <m/>
    <m/>
    <n v="10"/>
    <x v="36"/>
    <x v="0"/>
    <n v="1"/>
    <s v="Support Unit"/>
    <x v="110"/>
    <x v="2"/>
    <n v="2"/>
  </r>
  <r>
    <n v="5045"/>
    <s v="PZ334"/>
    <x v="12"/>
    <n v="23"/>
    <x v="0"/>
    <x v="5"/>
    <n v="28"/>
    <s v="October"/>
    <x v="5"/>
    <s v="28/29 October 1944"/>
    <x v="1"/>
    <s v="28.10.1944 1914 heading for Bonn area 23BS from Little Snoring . Lost without trace (BCL). F/L JL Joynson +, F/O JE Spetch +, buried in Rheinberg War Cem 28/29 October 1944, crew initially buried at Mayen near Koblenz. (Juergen Haus) Missing from night intruder to Bonn 28.10.44 (Air Britain Serials) German report posted by Gebhard Aders on the Luftwaffe Bullet Board indicates this aircraft was brought down by flak at Mayen/Eifel at 21.35 (http://www.luftwaffe-bullet-board.com/viewtopic.php?t=15551&amp;highlight=) There is a more or less official war diary for the area between the Rhine and Mayen available. (Dr. Schnatz cites this source as &quot;Chronik Wind&quot; is his work about aerial warfare in the Koblenz area.) The crash of PZ334 is mentioned there, but the cause of this loss is quite unclear (but most probably due to Flak).  (http://forum.12oclockhigh.net/showthread.php?t=39719)"/>
    <x v="0"/>
    <x v="1"/>
    <m/>
    <m/>
    <x v="1"/>
    <m/>
    <m/>
    <n v="10"/>
    <x v="36"/>
    <x v="0"/>
    <n v="1"/>
    <s v="Front-Line"/>
    <x v="6"/>
    <x v="0"/>
    <n v="1"/>
  </r>
  <r>
    <n v="7637"/>
    <s v="NS953"/>
    <x v="12"/>
    <n v="515"/>
    <x v="0"/>
    <x v="5"/>
    <n v="29"/>
    <s v="October"/>
    <x v="5"/>
    <s v="29/30 October 1944"/>
    <x v="1"/>
    <s v="29.10.1944 1735 set course for Rechlin 515 Bomber Support from Little Snoring . Lost without trace (BCL). F/O NJ Dusson +, F/O GL Churcher +, no further info &quot;Serial Range NS926 - NS965. 49 Mosquito FB.MkV1. Powered by Merlin 25 engines. Part of a batch of 250, including NT220, NT224 and NY225, built as FB.XV111s, delivered by De Havilland (Hatfield) between 25Jan44 and 19May44. Airborne 1735 29Oct44 from Little Snoring to operate in the Rechlin area. Lost without trace. They are both commemorated on Panel205 of the Runnymede Memorial. F/O N.J.Dusson KIA F/O G.L.Churcher KIA &quot; (Chorley viva Lost Bombers) May have been Uffz. Werner Kroschke: 3 10./NJG3 Wellington North Sea near Borkum (BO): 500 m. 21.00 (http://www.rafcommands.com/forum/showthread.php?t=7694) Missing from patrol to Rechlin 29.10.44 (Air Britain Serials)"/>
    <x v="0"/>
    <x v="21"/>
    <s v="10./NJG3"/>
    <s v="NJG 3"/>
    <x v="0"/>
    <s v="Kroschke"/>
    <m/>
    <n v="10"/>
    <x v="36"/>
    <x v="0"/>
    <n v="1"/>
    <s v="Front-Line"/>
    <x v="83"/>
    <x v="0"/>
    <n v="1"/>
  </r>
  <r>
    <n v="6881"/>
    <s v="DZ350"/>
    <x v="4"/>
    <s v="RAE"/>
    <x v="0"/>
    <x v="1"/>
    <n v="30"/>
    <s v="October"/>
    <x v="5"/>
    <d v="1944-10-30T00:00:00"/>
    <x v="0"/>
    <s v="SOC 30.10.44 (Air Britain Serials)"/>
    <x v="4"/>
    <x v="3"/>
    <m/>
    <m/>
    <x v="2"/>
    <m/>
    <m/>
    <n v="10"/>
    <x v="36"/>
    <x v="0"/>
    <n v="1"/>
    <s v="Support Unit"/>
    <x v="61"/>
    <x v="0"/>
    <n v="1"/>
  </r>
  <r>
    <n v="4348"/>
    <s v="DZ640"/>
    <x v="4"/>
    <s v="692/627"/>
    <x v="0"/>
    <x v="8"/>
    <n v="30"/>
    <s v="October"/>
    <x v="5"/>
    <d v="1944-10-30T00:00:00"/>
    <x v="0"/>
    <s v="30.10.1944 1101 mark gun batteries on island 627 to Walcheren from Woodhall Spa last heard by other sqn crew to bale out over sea, target indicator exploded in bay. Lost without trace 1205 (BCL). F/L AG St.John RNZAF +, F/O LVJ Dick RCAF +, St.John buried in Oostende New Communal Cem &quot;Serial Range DZ630 - DZ652. 23 Mosquito B.Mk1V. Powered by Merlin 21/23 engines. Part of a batch of 250 except for four conv.to PR.MkV111 and four conv.to NF.MkXV. Delivered by De Havilland. Airborne 1101 30Oct44 from Woodhall Spa to mark gun positions on the island. Last heard on R/T, in contact with another Squadron Mosquito, at 1205 reporting that a TI had exploded in the bomb bay and that they were baling out into the sea. F/L St.John, who had married Margaret St.John of Regina, Saskatchewan, is buried in Oostende New Communal Cemetery; F/O Dick is commemorated on Panel 245 of the Runnymede Memorial. F/L A.G.St.John RNZAF KIA F/O L.V.J.Dick RCAF KIA &quot; (Chorley via Lost Bombers) Missing (Walcheren) 30.10.44 believed target indicator exploded in bomb bay (Air Britain Serials)"/>
    <x v="0"/>
    <x v="25"/>
    <m/>
    <m/>
    <x v="4"/>
    <m/>
    <m/>
    <n v="10"/>
    <x v="36"/>
    <x v="0"/>
    <n v="1"/>
    <s v="Front-Line"/>
    <x v="58"/>
    <x v="0"/>
    <n v="2"/>
  </r>
  <r>
    <n v="3944"/>
    <s v="NS627"/>
    <x v="18"/>
    <s v="60 SAAF"/>
    <x v="1"/>
    <x v="0"/>
    <n v="30"/>
    <s v="October"/>
    <x v="5"/>
    <d v="1944-10-30T00:00:00"/>
    <x v="0"/>
    <s v="Engine cut after take-off for air test bellylanded 5m E of San Severo 30.10.44 (Air Britain Serials) Mosquito NS627 with Lieut. Van der Hoff flying and A/M Weir as a passenger took off on a test flight on the 30th, and the Port engine cut immediately after becoming airborne. The Pilot feathered the unserviceable prop, but was unable to maintain flying speed and height on the remaining engine and belly-landed about two miles from the aerodrome. The fuselage broke in two, and the aircraft is a Cat. III casualty, but again the crew were fortunate and escaped injury. (Squadron Summary for October 1944)"/>
    <x v="2"/>
    <x v="2"/>
    <s v="Engine failure"/>
    <m/>
    <x v="2"/>
    <m/>
    <m/>
    <n v="10"/>
    <x v="36"/>
    <x v="0"/>
    <n v="1"/>
    <s v="Front-Line"/>
    <x v="34"/>
    <x v="0"/>
    <n v="1"/>
  </r>
  <r>
    <n v="7416"/>
    <s v="KB199"/>
    <x v="13"/>
    <s v="1655MTU/128"/>
    <x v="0"/>
    <x v="8"/>
    <n v="30"/>
    <s v="October"/>
    <x v="5"/>
    <s v="30/31 October 1944"/>
    <x v="1"/>
    <s v="30.10.1944 1949 128 to Berlin from Wyton . Lost without trace (BCL). F/O KH King DFC +, F/O CM Arrieta DFM +, King buried in Reichswald Forrest Cem http://www.rafwyton.co.uk/wytonlosses1944.html says Arrieta was PoW. Missing (Berlin) 31.10.44 (Air Britain Serials) A German report posted by Gebhard Aders at http://www.luftwaffe-bullet-board.com/viewtopic.php?t=15357&amp;highlight=mosquito indicates a Mosquito came down at 00.16 on 31 October 2 km SE of Beckum, Lippstadt, likely a victim of flak."/>
    <x v="0"/>
    <x v="1"/>
    <m/>
    <m/>
    <x v="1"/>
    <m/>
    <m/>
    <n v="10"/>
    <x v="36"/>
    <x v="0"/>
    <n v="1"/>
    <s v="Front-Line"/>
    <x v="112"/>
    <x v="1"/>
    <n v="2"/>
  </r>
  <r>
    <n v="5685"/>
    <s v="MM628"/>
    <x v="22"/>
    <n v="85"/>
    <x v="0"/>
    <x v="17"/>
    <n v="30"/>
    <s v="October"/>
    <x v="5"/>
    <s v="30/31 October 1944"/>
    <x v="1"/>
    <s v="30.10.1944 85 BS from Swannington crashed. at Barchem in Gelderland province, 12km S Laren (BCL). F/S J Potts +, F/S PFJ Copp +, both rest in Laren General Cem 85 sqn Mosquito XIX MM628 VY-V t/o ? BS, Potts J F/S +, Copp P F J F/S +. Crashed at Barchem. Buried in Laren General Cemetery, Holland. (85 Sqn and 157 Sqn losses website) Missing from bomber support mission to Cologne 30.10.44 (Air Britain Serials) A German report posted by Gebhard Aders at http://www.luftwaffe-bullet-board.com/viewtopic.php?t=15557&amp;highlight=mosquito states this Mosquito came down at 20.00, 1km SW Laren, 5km NW Lochen, likely the victim of a night fighter."/>
    <x v="0"/>
    <x v="16"/>
    <m/>
    <m/>
    <x v="0"/>
    <s v="unk"/>
    <m/>
    <n v="10"/>
    <x v="36"/>
    <x v="0"/>
    <n v="1"/>
    <s v="Front-Line"/>
    <x v="13"/>
    <x v="2"/>
    <n v="1"/>
  </r>
  <r>
    <n v="1748"/>
    <s v="HR369"/>
    <x v="12"/>
    <s v="1FU/47"/>
    <x v="3"/>
    <x v="16"/>
    <n v="31"/>
    <s v="October"/>
    <x v="5"/>
    <d v="1944-10-31T00:00:00"/>
    <x v="0"/>
    <s v="U/c collapsed on landing Yelahanka 31.10.44 (Air Britain Serials)"/>
    <x v="2"/>
    <x v="3"/>
    <s v="Undercarriage failed"/>
    <m/>
    <x v="2"/>
    <m/>
    <m/>
    <n v="10"/>
    <x v="36"/>
    <x v="0"/>
    <n v="1"/>
    <s v="Front-Line"/>
    <x v="122"/>
    <x v="3"/>
    <n v="2"/>
  </r>
  <r>
    <n v="6677"/>
    <s v="PZ164"/>
    <x v="12"/>
    <n v="487"/>
    <x v="0"/>
    <x v="16"/>
    <n v="31"/>
    <s v="October"/>
    <x v="5"/>
    <d v="1944-10-31T00:00:00"/>
    <x v="0"/>
    <s v="31.10.1944 Bombing Gestapo Headquarter 487 to Aarhus DK from Thorney Island belly landed and burnt. Harplinge, Halmstad, Sweden 1245 (Nöd). W/C Thomas ok, F/L Humphry- Baker ok, Crew interned and returned to UK in November 44 For the &quot;Department of Useless Information&quot; I provide, below, the MI.9 report of W/C William Lewis Thomas, DSO, DFC, who force-landed in Sweden 1 November 1944. His report was based on interviews of 25 November 1944, jointly with his navigator, one F/L Humphrey-Baker (probably Peter Rodney Humphrey-Baker, DFC)._x000a__x000a_There are several interesting elements here, such as the rather humorous escape attempt by Thomas and the obvious confusion over the duties of the British Consul at Gothenburg. However, the most striking thing here is the mention of W/C Thomas - a temporarily interened office - being engaged in the ferrying of a PRU Mosquito within Sweden. One would have thought that any such aircraft, if still operational, would have been interned as well._x000a__x000a_&quot;We took off from Thorney Island at 0700 hours on 1 November 1944 in a Mosquito aircraft. We landed at Swanton Morley to refuel, taking off on our mission which was to bomb the Gestapo Headquarters at Aarhus, Denmark at 0930 hours._x000a__x000a_&quot;We had released our bombs and as we passed over the target at 100 feet the bombs which had been released by a preceding aircraft exploded. Our aircraft was damaged and we were forced to feather the starboard propeller. We therefore followed briefing instructions and orders from the formation leader and flew to Sweden._x000a__x000a_&quot;We landed in a field near the village of Harplinge, near Halmstadt, Sweden and burned the aircraft. A policeman held us until the Army authorities arrived. We were then taken to Halmstadt and billeted at the Grand Hotel under armed guard. An interrogation was attempted but was not pressed._x000a__x000a_&quot;On 2 November we were taken to Faulin via Gothenburg. At Gothenburg we escaped from our escort with the idea of reaching the British Consul. (We had been given to understand at the Squadron that if we could reach the British Consul in a neutral country we would be repatriated immediately._x000a__x000a_&quot;Wing Commander Thomas_x000a__x000a_&quot;I ran from the brightly lighted railway station at Gothenburg into a dark square. Running across the square I jumped over a low chain. In mid air I realised that I had jumped out over a canal but it was too late to do anything about it. I fell 15 feet into the water and was pulled out and recaptured by the escort, police and civilians._x000a__x000a_&quot;F/L Humphrey-Baker_x000a__x000a_&quot;I had been running just behind W/C Thomas and when he disappeared I realised his mistake and turned to one side just in time. I continued on and reached the British Consul, who immediately turned me over to the police, where I rejoined W/C Thomas. We were then taken to Falun together._x000a__x000a_&quot;On 3 November we were billeted at the Solliden Pensionat Hotel and we were kept there until 14 November. During that time W/C Thomas ferried a PRU Mosquito from Malmo to Linkaping at the request of the Air Attache. On 14 November we went to Stockholm to be repatriated. On 23 November we were sent to the UK by air.&quot;_x000a_(http://www.rafcommands.com/forum/showthread.php?t=3869) Damaged by blast from bombs Aarhus and failed to return 31.10.44 (Air Britain Serials)"/>
    <x v="0"/>
    <x v="23"/>
    <m/>
    <m/>
    <x v="4"/>
    <m/>
    <m/>
    <n v="10"/>
    <x v="36"/>
    <x v="0"/>
    <n v="1"/>
    <s v="Front-Line"/>
    <x v="47"/>
    <x v="0"/>
    <n v="1"/>
  </r>
  <r>
    <n v="2489"/>
    <s v="PZ386"/>
    <x v="12"/>
    <n v="605"/>
    <x v="0"/>
    <x v="5"/>
    <n v="31"/>
    <s v="October"/>
    <x v="5"/>
    <d v="1944-10-31T00:00:00"/>
    <x v="0"/>
    <s v="31.10.1944 pm Day ranger 605 to Tutow area (S of Greifswald) from Manston . Lost without trace (FCL). F/L AJ Craven DFC +, F/S LW Woodward DFM +, Aircraft movement card gives loss as 02.11.44 but might be recording delay. Both airmen buried in Kiel War Cem. May have been shot down by 3.7 cm flak at Eggebek airfield, though the Mosquito in question was apparently shot down at night, some time after October 7. (&quot;Raiders of the Reich&quot;) Missing 2.11.44 (Air Britain Serials) A German report posted by Gebhard Aders indicates a Mosquito came down at 17.27 on 31 October 1944 at Porrenkoog (Horrenkoog?) near Husum, exploded in the air."/>
    <x v="0"/>
    <x v="1"/>
    <m/>
    <m/>
    <x v="1"/>
    <m/>
    <m/>
    <n v="10"/>
    <x v="36"/>
    <x v="0"/>
    <n v="1"/>
    <s v="Front-Line"/>
    <x v="22"/>
    <x v="0"/>
    <n v="1"/>
  </r>
  <r>
    <n v="4208"/>
    <s v="MM181"/>
    <x v="20"/>
    <s v="109/692"/>
    <x v="0"/>
    <x v="8"/>
    <n v="31"/>
    <s v="October"/>
    <x v="5"/>
    <s v="31 October / 1 November 1944"/>
    <x v="1"/>
    <s v="31.10.1944 1809 692 to Hamburg from Gransden Lodge . Lost without trace (BCL). F/L L Shackman AFC +, Sgt AB McGlynn +, joint grave at Hamburg Ohlsdorf Cem Airborne 1809 31Oct44 from Gransden Lodge. Cause of loss and crash- site not established. Both are buried in a joint grave in Hamburg Cemetery, Ohlsdorf. F/L L.Shackman AFC KIA Sgt A.B.McGlynn KIA &quot; (Lost Bombers) Missing (Hamburg) 31.10.44 (Air Britain Serials) A German report posted by Gebhard Aders at http://www.luftwaffe-bullet-board.com/viewtopic.php?t=15558&amp;highlight= indicates a Mosquito came down at 21.37 at Mienenbuettel, 15km SW of Harburg, apparently a victim of engine trouble due to a flak hit, then a crash. This aircraft seems a good match."/>
    <x v="0"/>
    <x v="1"/>
    <m/>
    <m/>
    <x v="1"/>
    <m/>
    <s v="Bomber Command Losses says no Mosquitos were lost from the raid on Hamburg this night."/>
    <n v="10"/>
    <x v="36"/>
    <x v="0"/>
    <n v="1"/>
    <s v="Front-Line"/>
    <x v="66"/>
    <x v="0"/>
    <n v="2"/>
  </r>
  <r>
    <n v="4206"/>
    <s v="DZ352"/>
    <x v="4"/>
    <s v="540/8OTU"/>
    <x v="0"/>
    <x v="7"/>
    <n v="0"/>
    <s v="November"/>
    <x v="5"/>
    <s v="0 November 1944"/>
    <x v="0"/>
    <s v="To 4938M 11.44 (Air Britain Serials)"/>
    <x v="4"/>
    <x v="3"/>
    <m/>
    <m/>
    <x v="2"/>
    <m/>
    <m/>
    <n v="11"/>
    <x v="37"/>
    <x v="0"/>
    <n v="1"/>
    <s v="Support Unit"/>
    <x v="37"/>
    <x v="0"/>
    <n v="2"/>
  </r>
  <r>
    <n v="4897"/>
    <s v="MM386"/>
    <x v="18"/>
    <s v="USAAF"/>
    <x v="0"/>
    <x v="4"/>
    <n v="1"/>
    <s v="November"/>
    <x v="5"/>
    <d v="1944-11-01T00:00:00"/>
    <x v="0"/>
    <s v="653WRX 25BGR, 8th Air Force, Wendling/ nr Sta 118. Pilot Grimes, Robert G. Killed in Crash Landing. Category 4 damage, 06 November 1944. (http://www.aviationarchaeology.com) (MH - shouldn't this be Category 5 damage?) The Navigator on this aircraft was Clarence W Jodar KIA. crashed 1 Nov 44. This would be Wendling in Norfolk Station 118 392nd B/Grp. This is around 5 miles from my home. (from &quot;Tony&quot; - poster on www.mossie.org) 441106 GRIMES, ROBERT C. MOSQUITO MM-386 WENDLING, UK 25 FORCED LANDING; TREES (Thomas Ensminger) _x000a_Delivered Burtonwood 4 May 1944 _x000a_25th BG Rcn., _x000a_653 Squadron, O-Oboe_x000a_Accident 6 November 1944_x000a_Pilot R. C. Grimes_x000a_Navigator C. W. Jodar, both KIA_x000a__x000a_The crew of Lts. Robert C. Grimes/Clarence W. Jodar (MM386) flew a weather flight to Germany. The crew encountered adverse weather on return to Watton and diverted to North Pickenham, again because of very strong crosswinds at Watton. Flying on starbaord engine only because of fuel shortage, the pilot prepared for an emergency belly landing when contact was lost. On descent, the Mosquito flew into a row of trees shearing off six feet of the left wing. This caused the aircraft to roll over on to its back, then crash inverted into a field and explode upon impact. Both crew members were killed instantly. The tragedy occurred near the Wending Schoolhouse at approximaatley 2110 hours. _x000a__x000a_Norman Malayney To USAAF (Air Britain Serials)"/>
    <x v="2"/>
    <x v="7"/>
    <s v="Weather"/>
    <m/>
    <x v="2"/>
    <m/>
    <m/>
    <n v="11"/>
    <x v="37"/>
    <x v="0"/>
    <n v="1"/>
    <s v="Front-Line"/>
    <x v="33"/>
    <x v="0"/>
    <n v="1"/>
  </r>
  <r>
    <n v="4529"/>
    <s v="NS850"/>
    <x v="12"/>
    <n v="418"/>
    <x v="0"/>
    <x v="5"/>
    <n v="1"/>
    <s v="November"/>
    <x v="5"/>
    <d v="1944-11-01T00:00:00"/>
    <x v="0"/>
    <s v="Received from De Havilland, 14 February 1944. In accident, &quot;E&quot; Category, 1 November 1944. TH-M, letter on list dated 31 August 1944. Overshot landing at Hunsdon, crashed and burnt out. Crew unhurt (Air Britain) The ORB is silent on the issue of NS850. It does appear that it was operational that day, but no mention is made of an incident or loss of life with that a/c. I guess that doesn't confirm or deny your other sources, just that fact that it isn't detailed. (Mark Proulx) This was TH-M, Black Rufe (MH) Overshot landing from air test after feathering engine Hunsdon 1.11.44 DBF (Air Britain Serials) 01.11.44 105 Sqn. NS850 Overshot on landing at Hunsdon aerodrome, crashed and burnt out. Crew unhurt. (Mosquito Crash Log) NS850's Movement Card says:_x000a_MOSQUITO VI NS850_x000a_De Havilland Hatfield 555 Merlin 25_x000a__x000a_418 Sq 19.2.44._x000a_Cat E (date illegible)_x000a_(http://www.britmodeller.com/forums/index.php?/topic/27247-mosquito-radar-question/page-2)"/>
    <x v="2"/>
    <x v="2"/>
    <s v="Engine failure"/>
    <m/>
    <x v="2"/>
    <m/>
    <m/>
    <n v="11"/>
    <x v="37"/>
    <x v="0"/>
    <n v="1"/>
    <s v="Front-Line"/>
    <x v="30"/>
    <x v="0"/>
    <n v="1"/>
  </r>
  <r>
    <n v="1211"/>
    <s v="W4088"/>
    <x v="2"/>
    <s v="157/AAEE/51OTU"/>
    <x v="0"/>
    <x v="7"/>
    <n v="1"/>
    <s v="November"/>
    <x v="5"/>
    <d v="1944-11-01T00:00:00"/>
    <x v="0"/>
    <s v="When they flew into the Elephant Mountain. Crew: Capt. Jean De Goujon de Thuisy(Pilot)French - killed, P/O(138217)Joseph Alfred Georges Henri Marchal(Obs)RAFVR - killed, Craig Cum Buchan, N.Wales (http://aviation-safety.net/wikibase/wiki.php?id=15831) However, same database also says: Beauf spus after a tight turn, when a piece came off the port wing, inboard of the engines. Pilot but made a successful landing when the maschine was getting unpleasantly near the ground. Crew: Capt. Jean De Goujon de Thuisy(Pilot)French - survived, P/O(138217)Joseph Alfred Georges Henri Marchal(Obs)RAFVR - survived (http://aviation-safety.net/wikibase/wiki.php?id=15832) CWGC says Marchal perished. (MH) Flew into Mynydd Mawr nr Cwm Brychan N.Wales 1.11.44 (Air Britain Serials) 01.11.44 51 OTU. W4088 Navigational error. Route planned gave ample safety margin of high ground but it appears pilot turned east before correct time and crashed at Mynydd Mawr, Snowdonia, North Wales. (Mosquito Crash Log)"/>
    <x v="2"/>
    <x v="2"/>
    <s v="Pilot error"/>
    <m/>
    <x v="2"/>
    <m/>
    <m/>
    <n v="11"/>
    <x v="37"/>
    <x v="0"/>
    <n v="1"/>
    <s v="Support Unit"/>
    <x v="110"/>
    <x v="0"/>
    <n v="3"/>
  </r>
  <r>
    <n v="7288"/>
    <s v="LR327"/>
    <x v="12"/>
    <s v="21/487/418"/>
    <x v="0"/>
    <x v="5"/>
    <n v="1"/>
    <s v="November"/>
    <x v="5"/>
    <s v="1/2 November 1944"/>
    <x v="1"/>
    <s v="02.11.1944 Intruder Sortie 418 to Giessen from Hunsdon . Lost without trace (FCL). P/O JS Hill +, F/S GW Roach +, Navigator buried in Bad Tölz Cem, Dürnbach. Pilot no known grave Taken on strength at 418 Sqn. from No.10 Movements Unit, 7 June 1944; missing in action, 1 November 1944 (F/O J.S. Hill killed). TH-E, letter on list dated 31 August 1944. Bruchunterlage from 1/11/44 - 20.15, 10 km. W. Usingen/Taunus - Mosquito 100% Bruch: d. Nachtjäger (MH was contacted by the niece of George Roach. A letter from the RAF indicated F/S Roach had initially been buried at &quot;Catzenback&quot;, however a look at the map revealed a village named &quot;Cratzenbach&quot; exactly 10 kilometers west of Usingen. MH corresponded with Luftwaffe researcher Erich Brown to determine if a corresponding claim for a Mosquito had been lodged - the answer was no. A Luftwaffe nightfighter did crash 15 kilometers south of Limburg an der Lahn, very close to where LR327 was lost, however on further research it became clear that the Luftwaffe crash was on the night of 31 October / 1 November, almost certainly the victim of an 85 Sqn Mosquito. Two further Luftwaffe nighfighters were lost in a collision close to Mainz-Finthen, the crashes being witnessed by another 418 Squadron machine. Missing on night intruder to Giessen 1.11.44 (Air Britain Serials)      Sie stürzte bei Eckartshausen ab. Angegeben wird sie mit Büdingen. Eckartshausen ist ein Ortsteil. Diese Absturzstelle ist nur wenige hundert Meter von meinem Wohnort entfernt. Andere Mosquito Besatzungen berichteten das sie wohl abgeschossen wurde. Zuletzt gesehen wurde sie nördlich Hanau. Kurz vorher hätte eine andere Mosquito eine JU 88 abgeschossen. Zeitzeugen berichteten das die Mosquito als Feuerball abstürzte.  (Email to MH from SteffenR on the Luftwaffe Bullet Board)  Absturz im Kinzigtal: Die Luftfahrt im hessischen Kinzigtal von 1895 bis 1950, by Eckard Sauer, also says this Mosquito was shot down by a night fighter, at around 20.30 at Buedingen-Eckartshausen. However, MH is convinced that the reference to Eckartshausen is linked to the loss of NS677, a USAAF PR.XVI which was lost on 1 November on a sortie to Schweinfurt, and which according to the MACR came down at Arnstein-Schraudenbach. Arnstein is 8 km to the WSW of Eckartshausen. Schraudenbach, now apparently called Wenneck, is 3 km SE of Eckartshausen. Eckartshausen itself is only about 13km WSW of Schweinfurt.       Martin Bowman's excellent book 'Mosquito: Menacing the Third Reich' mentions 2nd Lt Vance Chipman and 1st Lt William G Cannon on pages 190 and 191 - a lot of detail about their 'Mickey' mission to Schweinfurt, shooting down and eventual capture and imprisonment in Stalag Luft III at Sagan. In the same book, between pages 96 and 97, is a photo of Vance Chipman (courtesy of Ken Godfrey) with his pet monkey, plus details of the Schweinfurt raid and his pre-war racing career, as well as his attempt to steal an Me109 whilst evading! His aircraft was called 'Chips Chariot'. "/>
    <x v="0"/>
    <x v="16"/>
    <m/>
    <m/>
    <x v="0"/>
    <s v="unk"/>
    <s v="MH - Discussed this one with a 418 specialist. I thought it might be friendly fire, as another 418 Squadron aircraft claimed a Ju 88 in this area, however the surviving aircraft saw two other aircraft crash. Possible this aircraft and a Luftwaffe nightfighter shot each other down, hence no LW claims."/>
    <n v="11"/>
    <x v="37"/>
    <x v="0"/>
    <n v="1"/>
    <s v="Front-Line"/>
    <x v="30"/>
    <x v="0"/>
    <n v="3"/>
  </r>
  <r>
    <n v="6597"/>
    <s v="NS677"/>
    <x v="18"/>
    <s v="USAAF"/>
    <x v="0"/>
    <x v="0"/>
    <n v="1"/>
    <s v="November"/>
    <x v="5"/>
    <s v="1/2 November 1944"/>
    <x v="1"/>
    <s v="MACR 10237 1 November 1944, 25 Group MACR from NS677 654th B/Sqdn. 1 Nov 1944. Mission &quot;Mickey 11/2&quot;, Destination Schweinfurt, With Pilot CHIPMAN Vance, J., 0-1995872. &amp; Navigator CANNON William G., 0_669991 (Wounded). Both POWs. (post by &quot;Tony&quot; on www.mossie.org) - The report is not in good readable condition. However i can transcribe the part which may help. 1 Nov 44. 2115, German Report No, KU 3226. Crashed Arnstein-Schraudenbach. Target, Airbase Schwienfurt. Mosquito was shot down by flak. Reporting Office, Airbase HQ Schwienfurt. Place of internment, John V Chipman captured Dulag-Luft West. William G Cannon wounded, Hospital Ebelsbach (MH - Ebelsbach is ESE of Schweinfurt). H2X sortie (The Men Who Flew The Mosquito). Not delivered (Air Britain Serials) A German researcher in Eckartshausen, just to the ENE of Arnstein, informed MH &quot;Zeitzeugen berichteten das die Mosquito als Feuerball abstürzte&quot;: the Mosuqito came down in a ball of fire. A file at the footnote.com site notes that a German report states a Mosquito from 654 MB USAAF crashed near Arnstein at 2015."/>
    <x v="0"/>
    <x v="1"/>
    <m/>
    <m/>
    <x v="1"/>
    <m/>
    <m/>
    <n v="11"/>
    <x v="37"/>
    <x v="0"/>
    <n v="1"/>
    <s v="Front-Line"/>
    <x v="33"/>
    <x v="0"/>
    <n v="1"/>
  </r>
  <r>
    <n v="1445"/>
    <s v="DZ436"/>
    <x v="4"/>
    <s v="109/1655MTU"/>
    <x v="0"/>
    <x v="7"/>
    <n v="2"/>
    <s v="November"/>
    <x v="5"/>
    <d v="1944-11-02T00:00:00"/>
    <x v="0"/>
    <s v="1655 MTU 2/11/1944 Training DZ436 Mosquito IV T/o 1450 Wyton but swung to starboard and in trying to bring his aircraft back onto the centre line, over compensated and as a consequence he overstressed the udercarriage attachment points, thereby damaging the aircraft beyond worthwhile repair. F/O D GHannigan Swung on take-off Wyton 2.11.44 DBR (Air Britain Serials)"/>
    <x v="2"/>
    <x v="2"/>
    <s v="Swung on takeoff"/>
    <m/>
    <x v="2"/>
    <m/>
    <m/>
    <n v="11"/>
    <x v="37"/>
    <x v="0"/>
    <n v="1"/>
    <s v="Support Unit"/>
    <x v="12"/>
    <x v="0"/>
    <n v="2"/>
  </r>
  <r>
    <n v="2689"/>
    <s v="MM753"/>
    <x v="25"/>
    <n v="219"/>
    <x v="0"/>
    <x v="2"/>
    <n v="2"/>
    <s v="November"/>
    <x v="5"/>
    <s v="2/3 November 1944"/>
    <x v="1"/>
    <s v="Another version states: After taking off on the evening of August 3rd, 1944 an RAF Mosquito of 219 Squadron misidentified and attacked a Short Stirling bomber which returned fire (with their relatively light .303 defensive weapons) and shot down the Mosquito near Maupertus. (12 O'Clock High Board) Confirmed as August 2/3 by FCWDv5 2nd Taf Vol 2 confirms the wheels-up landing at B58(Melsbroek) but has the date as 2/11/44 with the time as 23:23. It gives the crew as F/O F G REED +1. Damaged by fire from Stirling on night patrol and bellylanded Melsbroek 2.11.44 (Air Britain Serials)"/>
    <x v="0"/>
    <x v="14"/>
    <s v="Stirling"/>
    <m/>
    <x v="4"/>
    <m/>
    <m/>
    <n v="11"/>
    <x v="37"/>
    <x v="0"/>
    <n v="1"/>
    <s v="Front-Line"/>
    <x v="76"/>
    <x v="2"/>
    <n v="1"/>
  </r>
  <r>
    <n v="1678"/>
    <s v="NS834"/>
    <x v="12"/>
    <s v="487/21"/>
    <x v="0"/>
    <x v="16"/>
    <n v="2"/>
    <s v="November"/>
    <x v="5"/>
    <d v="1944-11-02T00:00:00"/>
    <x v="1"/>
    <s v="2/11/44 NS834 FBVI To 487 sqdn 22/3/44 coded EG-G. On 2/11/44 W/O A D Smith and Flt Sgt G E Owen overshot a force-landing at Melsbroek after an engine failed, hitting an earth bank and house. Crew buried in Brussels Town Cemetery, Evere, Belgium. (Mike Packham on www.mossie.org) Coded G, time 00:35, crew (both F/S) KIA (2nd TAF) (Air Britain Serials)"/>
    <x v="2"/>
    <x v="7"/>
    <s v="Engine failure"/>
    <m/>
    <x v="2"/>
    <m/>
    <m/>
    <n v="11"/>
    <x v="37"/>
    <x v="0"/>
    <n v="1"/>
    <s v="Front-Line"/>
    <x v="48"/>
    <x v="0"/>
    <n v="2"/>
  </r>
  <r>
    <n v="1660"/>
    <s v="HR365"/>
    <x v="12"/>
    <s v="304FTU/47"/>
    <x v="3"/>
    <x v="16"/>
    <n v="3"/>
    <s v="November"/>
    <x v="5"/>
    <d v="1944-11-03T00:00:00"/>
    <x v="0"/>
    <s v="Overshot landing at Yelahanka 3.11.44 DBR (Air Britain Serials)"/>
    <x v="2"/>
    <x v="3"/>
    <s v="Overshot"/>
    <m/>
    <x v="2"/>
    <m/>
    <m/>
    <n v="11"/>
    <x v="37"/>
    <x v="0"/>
    <n v="1"/>
    <s v="Front-Line"/>
    <x v="122"/>
    <x v="3"/>
    <n v="2"/>
  </r>
  <r>
    <n v="2922"/>
    <s v="KB426"/>
    <x v="28"/>
    <s v="139/608"/>
    <x v="0"/>
    <x v="8"/>
    <n v="3"/>
    <s v="November"/>
    <x v="5"/>
    <d v="1944-11-03T00:00:00"/>
    <x v="0"/>
    <s v="03.11.1944 2346 608 to Berlin from Downham Market swung to left and crashed in building. close to Downham Market airfield (BCL). F/O CH Lockyer ok, , Swung on take-off and hit building Downham Market 3.11.44 (Air Britain Serials)"/>
    <x v="2"/>
    <x v="7"/>
    <s v="Swung on takeoff"/>
    <m/>
    <x v="2"/>
    <m/>
    <m/>
    <n v="11"/>
    <x v="37"/>
    <x v="0"/>
    <n v="1"/>
    <s v="Front-Line"/>
    <x v="107"/>
    <x v="1"/>
    <n v="2"/>
  </r>
  <r>
    <n v="3096"/>
    <s v="PZ304"/>
    <x v="12"/>
    <n v="21"/>
    <x v="0"/>
    <x v="16"/>
    <n v="3"/>
    <s v="November"/>
    <x v="5"/>
    <d v="1944-11-03T00:00:00"/>
    <x v="0"/>
    <s v="It seems that on 04/11/1944 Mosquito VI 21 Sqdn serialnumber PZ-304 made an emergency landing at Melsbroek (B58). Who were the crew ? 2nd TAF Vol 2(Shores/Thomas) records this a/c as landing at B58 around 0400 following flak damage.The crew were:- F/Lt F A Birt F/Sgt A Cassely The date,however,is given as 30/11/44 (http://www.rafcommands.com/dcforum/DCForumID6/14997.html) Hit by flak on night intruder and crashlanded Melsbroek 3.11.44 (Air Britain Serials)"/>
    <x v="1"/>
    <x v="1"/>
    <m/>
    <m/>
    <x v="1"/>
    <m/>
    <m/>
    <n v="11"/>
    <x v="37"/>
    <x v="0"/>
    <n v="1"/>
    <s v="Front-Line"/>
    <x v="48"/>
    <x v="0"/>
    <n v="1"/>
  </r>
  <r>
    <n v="6849"/>
    <s v="HR185"/>
    <x v="12"/>
    <n v="464"/>
    <x v="0"/>
    <x v="16"/>
    <n v="3"/>
    <s v="November"/>
    <x v="5"/>
    <s v="3/4 November 1944"/>
    <x v="1"/>
    <s v="McCrone and Phippen were lost 3/4 November 1944 in HR185 according to the Squadron ORB. Served with 464 Sqn, under RAF control 9/43 to 3/4/44. Lost to Flak and W/O. J.McCrone &amp; FSgt T.Phippen killed. (Brian Fillery's website) 3/4 February 1945 (FCWDv5) To 5030M 4.2.45 (Air Britain Serials)"/>
    <x v="0"/>
    <x v="1"/>
    <m/>
    <m/>
    <x v="1"/>
    <m/>
    <m/>
    <n v="11"/>
    <x v="37"/>
    <x v="0"/>
    <n v="1"/>
    <s v="Front-Line"/>
    <x v="46"/>
    <x v="3"/>
    <n v="1"/>
  </r>
  <r>
    <n v="6837"/>
    <s v="HR245"/>
    <x v="12"/>
    <n v="464"/>
    <x v="0"/>
    <x v="16"/>
    <n v="3"/>
    <s v="November"/>
    <x v="5"/>
    <s v="3/4 November 1944"/>
    <x v="1"/>
    <s v="W/O J.I. McCone and F/Sgt. T.G. Phippen, lost near Appeldoorn. FTR from Holland / NW Germany, lost estimated around 01:30, both crew killed, pilot name McCrone (2nd TAF) German report says Mosquito crashed 0154 on the southern border of Appeldoorn on 4 November. Missing 3.11.44 (Air Britain Serials)"/>
    <x v="3"/>
    <x v="4"/>
    <m/>
    <m/>
    <x v="3"/>
    <m/>
    <m/>
    <n v="11"/>
    <x v="37"/>
    <x v="0"/>
    <n v="1"/>
    <s v="Front-Line"/>
    <x v="46"/>
    <x v="3"/>
    <n v="1"/>
  </r>
  <r>
    <n v="6686"/>
    <s v="MM197"/>
    <x v="20"/>
    <s v="109/128"/>
    <x v="0"/>
    <x v="8"/>
    <n v="3"/>
    <s v="November"/>
    <x v="5"/>
    <s v="3/4 November 1944"/>
    <x v="1"/>
    <s v="04.11.1944 2333 128 to Berlin from Wyton on return engine failed on approach to runway, plane cartwheeled and crashed. just short of runway Wyton airfield 0502 (BCL). F/O EP Wallace DFC +, Sgt RA Soutar +, both rest in their home towns F/O Wallace was taken to RAF hospital at Ely but died from his injuries. (http://www.rafwyton.co.uk/wytonlosses1944.html) &quot;Serial Range MM181 - MM205. 24 Mosquito B.MkXV1. Powered by Merlin 72/73 engines. Part of a batch of 152 delivered by De Havilland (Hatfield) between 24Nov43 and 4Dec44. MM170 was not delivered. Airborne 2333 3Nov44 from Wyton. On return an engine failed and on final approach, a wingtip brushed the ground, causing the Mosquito to cartwheel and crash 0502 just short of the runway threshold, and near a bulk fuel store. F/O Wallace was taken to RAF Hospital Ely where he died from his injuries. Both were taken to their homes for burial. F/O E.P.wallace DFC Inj Sgt R.A.Soutar KIA &quot; (Chorley via Lost Bombers) Engine cut after take-off for Berlin wingtip hit ground on approach crash-landed Wyton 4.11.44 DBF (Air Britain Serials) 04.11.44 128 Sqn. MM197 Swung at Wyton aerodrome and wingtip dug in. Two killed. (Mosquito Crash Log)"/>
    <x v="2"/>
    <x v="7"/>
    <s v="Engine failure"/>
    <m/>
    <x v="2"/>
    <m/>
    <m/>
    <n v="11"/>
    <x v="37"/>
    <x v="0"/>
    <n v="1"/>
    <s v="Front-Line"/>
    <x v="112"/>
    <x v="0"/>
    <n v="2"/>
  </r>
  <r>
    <n v="1570"/>
    <s v="HP967"/>
    <x v="12"/>
    <s v="1FU/235"/>
    <x v="0"/>
    <x v="12"/>
    <n v="4"/>
    <s v="November"/>
    <x v="5"/>
    <d v="1944-11-04T00:00:00"/>
    <x v="0"/>
    <s v="POWELL, Fg Off Harold Llewellyn, NZ412734, RNZAF - Mosquito Pilot 235 Sqn, RAF - 4 Nov 1944 (Age 28); Norway. (New Zealand Fighter Pilots Museum) F/O Norman L. Redford, navigator, also KIA. L of 235 Squadron, LA-L. Crashed into the ground a few miles east of Kinn on the island of Storoya. Powell was on his third operation with 235 Squadron, having completed a tour on Warwicks with 179 Squadron (A Separate Little War). See also http://home.no.net/kjellsor/stavoya.html Shot down by flak attacking convoy off Kinn Norway 4.11.44 (Air Britain Serials)"/>
    <x v="0"/>
    <x v="1"/>
    <m/>
    <m/>
    <x v="1"/>
    <m/>
    <m/>
    <n v="11"/>
    <x v="37"/>
    <x v="0"/>
    <n v="1"/>
    <s v="Front-Line"/>
    <x v="97"/>
    <x v="3"/>
    <n v="2"/>
  </r>
  <r>
    <n v="5492"/>
    <s v="LR363"/>
    <x v="12"/>
    <n v="248"/>
    <x v="0"/>
    <x v="12"/>
    <n v="4"/>
    <s v="November"/>
    <x v="5"/>
    <d v="1944-11-04T00:00:00"/>
    <x v="0"/>
    <s v="Anti—shipping strike flown by mixed Mosquito strike force of 235. 248 squadrons sight a convoy near Kinn and proceed to attack.Mosquito &quot;L&quot; of 235 squadron flown by pilot Flying Officer H.L. Powell and navigator Flying Officer N.L. Redford was hit by flak and crashed one mile South Fast of the town, both crew members being killed. They were later buried in Stavne cemetery at Trondhiem. (http://www.scotshistoryonline.co.uk/sorties.html) Anti-shipping recce from Bremanger to Utvaer. Took off 1129 and at 1330 found and attacked two merchant ships by the island of Kinn, 12 km WSW of Florø. Both vessels were left smoking, but HP967, hit either by light flak from the ships or by shore-based heavy flak, was afterwards seen to crash and burn on the island of Storøya, 7 km E of Kinn. The two crew were buried at Florø, but later reinterred in a joint grave at Trondheim. Source: For Your Tomorrow&quot; (Vol. 2), author Errol Martyn. Regards from Holland, Henk. (http://f16.parsimony.net/forum28300/messages/5451.htm) Powell, Harold Llewellyn F/O - RNZAF &gt;Redford, Norman Louis F/O _x000a__x000a_LR363 was K on 248 Squadron on 15 July 1944 (Squadron ORB) 11/04/1944 LR363 WR-T of 248 Squadron crash-landed wheels up at Portreath on return after combat the crew of F/Lt S.G. Nunn and navigator F/O J.M. Carlin were uninjured. (http://www.rafdavidstowmoor.org/pages/crash_log/crashlog44.htm) Crashed nr Sumburgh returning from strike 4.11.44 (Air Britain Serials)"/>
    <x v="1"/>
    <x v="1"/>
    <m/>
    <m/>
    <x v="1"/>
    <m/>
    <m/>
    <n v="11"/>
    <x v="37"/>
    <x v="0"/>
    <n v="1"/>
    <s v="Front-Line"/>
    <x v="52"/>
    <x v="0"/>
    <n v="1"/>
  </r>
  <r>
    <n v="5125"/>
    <s v="NS620"/>
    <x v="18"/>
    <s v="USAAF"/>
    <x v="0"/>
    <x v="4"/>
    <n v="4"/>
    <s v="November"/>
    <x v="5"/>
    <d v="1944-11-04T00:00:00"/>
    <x v="0"/>
    <s v="NS620 - lost on its first Skywave. My short note says the crew got out and the aircraft crashed before landing at San Severo, but I've no indication how far away &quot;before&quot; meant. I've got the crash date (taken from the mission report) listed as 4 November 1944. (Dana Bell)_x000a__x000a_NS620 was lost on a Skywave to Italy. At the begining of the flight the crew lost the intercom for communicating between pilot and navigator. The pilot would not listen when the navigator advised him to return to base, and instead proceeded with the mission. _x000a__x000a_The navigator, Richard Wright, communicated with the pilot by writing notes in his navigation log book for the pilot to read, providing headings,time, etc. to Italy. The pilot responded also by writing questions in the log. When they arrived, the west side of Italy was covered in cloud. The pilot refused to believe Wright for direction headings, and went on radio, requesting directional assistance, which the navigator could not hear. The pilot vectored the aircraft all over Italy for the next 1:15 hours. Eventually, they experienced problems when the pilot descended and tried to fly under the weather. The engines iced-up forcing both men to bailout. Before leaving the aircraft, Wright tucked the navigation log snuggly into his pants for safe keeping. This evidence at the accident investigation board at San Severo attributed the aircraft loss to pilot error. _x000a__x000a_Richard Wright from California enlisted in the RCAF and flew as navigator on a tour with an RAF Pathfinder unit in England. He then transfer to the USAAF and assigned to Watton, Post-war he became a lawyer and member of the California State Assembly. He died 5 May 1993. I met him at a 25th BG reunion at Wright Patterson AFB and sent him a letter asking for information on this particular mission. It was only after he died that I received a response. Just before he succumbed to cancer, his wife brought him his log books and he dictated a five page letter detailing in chronology each event of the above mission, xerox copies of log book pages, along with further information and copy photos regarding his Frantic mission to the USSR. _x000a__x000a_After hospital recovery, the pilot transfered to HQ 325 PG on Col Elliot Roosevelt's staff. He was a former US Olympic champion swimmer. He declined a telephone interview and failed to respond to my letter requesting assistance in documenting the early 802nd development at Watton. _x000a__x000a_Roger Freeman is INCORRECT and his books contain several errors on the 25th BG. I previously brought this matter to his attention. No doubt future researchers will continue referencing these errors. If mis-information is published often enough, it eventually becomes accepted as the gospel truth. History is changed forever (Norman Malayney) (Air Britain Serials)"/>
    <x v="0"/>
    <x v="12"/>
    <m/>
    <m/>
    <x v="4"/>
    <m/>
    <m/>
    <n v="11"/>
    <x v="37"/>
    <x v="0"/>
    <n v="1"/>
    <s v="Front-Line"/>
    <x v="33"/>
    <x v="0"/>
    <n v="1"/>
  </r>
  <r>
    <n v="5555"/>
    <s v="NS934"/>
    <x v="12"/>
    <n v="107"/>
    <x v="0"/>
    <x v="16"/>
    <n v="4"/>
    <s v="November"/>
    <x v="5"/>
    <s v="4/5 November 1944"/>
    <x v="1"/>
    <s v="4/5 November 1944, 23:35, coded K, W/O W.H. Mitton and Sgt. E.J. Wilby both OK. (2nd TAF) Hit by flak and crashlanded at Manston 4.11.44 (Air Britain Serials)"/>
    <x v="1"/>
    <x v="1"/>
    <m/>
    <m/>
    <x v="1"/>
    <m/>
    <m/>
    <n v="11"/>
    <x v="37"/>
    <x v="0"/>
    <n v="1"/>
    <s v="Front-Line"/>
    <x v="57"/>
    <x v="0"/>
    <n v="1"/>
  </r>
  <r>
    <n v="5544"/>
    <s v="MM394"/>
    <x v="18"/>
    <n v="140"/>
    <x v="0"/>
    <x v="0"/>
    <n v="5"/>
    <s v="November"/>
    <x v="5"/>
    <d v="1944-11-05T00:00:00"/>
    <x v="0"/>
    <s v="MH - is this confused with NS563? Damaged 5.11.44 NFT (Air Britain Serials)"/>
    <x v="6"/>
    <x v="3"/>
    <m/>
    <m/>
    <x v="2"/>
    <m/>
    <m/>
    <n v="11"/>
    <x v="37"/>
    <x v="0"/>
    <n v="1"/>
    <s v="Front-Line"/>
    <x v="56"/>
    <x v="0"/>
    <n v="1"/>
  </r>
  <r>
    <n v="250"/>
    <s v="HJ669"/>
    <x v="6"/>
    <s v="418/151/487/21/613/305/13OTU"/>
    <x v="0"/>
    <x v="7"/>
    <n v="6"/>
    <s v="November"/>
    <x v="5"/>
    <d v="1944-11-06T00:00:00"/>
    <x v="0"/>
    <s v="Spun into ground Harwell 6.11.44 (Air Britain Serials) 06.11.44 13 OTU. HJ669 In flight at five hundred feet after port engine failed, pilot turned to port against dead engine, stalled and crashed into the ground at Harwell aerodrome, killing one. (Mosquito Crash Log)"/>
    <x v="2"/>
    <x v="2"/>
    <s v="Engine failure"/>
    <m/>
    <x v="2"/>
    <m/>
    <m/>
    <n v="11"/>
    <x v="37"/>
    <x v="0"/>
    <n v="1"/>
    <s v="Support Unit"/>
    <x v="39"/>
    <x v="0"/>
    <n v="7"/>
  </r>
  <r>
    <n v="5209"/>
    <s v="NS568"/>
    <x v="18"/>
    <s v="USAAF"/>
    <x v="0"/>
    <x v="4"/>
    <n v="6"/>
    <s v="November"/>
    <x v="5"/>
    <d v="1944-11-06T00:00:00"/>
    <x v="0"/>
    <s v="653WRX 25BGR, 8th Air Force. Pilot Kaellner, Otto E. Killed in Crash Landing at North Pickenham/2mi W. Category 4 damage, 06 November 1944. (http://www.aviationarchaeology.com) Mosquito crashed Germany 6 Nov 1944 1st Lt Otto E. Kaellner. &amp; Lt Edwin R. Cerrutti. of the 654th B/Sqdn. As detailed in Accounts of the 25th B/Grp by George R Sesler. (poster on www.mossie.org) Crashed following a Mickey sortie using H2S (The Men Who Flew The Mosquito). 441106 KNELLNER, OTTO E. MOSQUITO NS-568 NORTH PICKENHAM, UK 25 LANDING (Thomas Ensminger - MH Should be KAELLNER) SOC 30.12.44 (Air Britain Serials)"/>
    <x v="2"/>
    <x v="7"/>
    <s v="Crashed on landing"/>
    <m/>
    <x v="2"/>
    <m/>
    <s v="Don't know what to make of this - one source says crashed in Germany, another in U.K."/>
    <n v="11"/>
    <x v="37"/>
    <x v="0"/>
    <n v="1"/>
    <s v="Front-Line"/>
    <x v="33"/>
    <x v="0"/>
    <n v="1"/>
  </r>
  <r>
    <n v="3178"/>
    <s v="W4066"/>
    <x v="3"/>
    <s v="105/8OTU"/>
    <x v="0"/>
    <x v="7"/>
    <n v="6"/>
    <s v="November"/>
    <x v="5"/>
    <d v="1944-11-06T00:00:00"/>
    <x v="0"/>
    <s v="MAYES, Colin Walter - (Flight Lieutenant); Service Number - 409565; File type - Casualty - Repatriation; Aircraft - Mosquito W4066; Place - Lincolnshire, United Kingdom; Date - 6 November 1944 Barcode 1074080 Engine caught fire and u/c fell down rolled and dived into ground 3m SE of Coningsby 6.11.44 (Air Britain Serials) 06.11.44 8 OTU. W4066 Port engine caught fire and aircraft became uncontrollable. Navigator baled out but his parachute failed to open, pilot was killed when the aircraft crashed at Bunkers Hill near Coningsby, Lincs. (Mosquito Crash Log)"/>
    <x v="2"/>
    <x v="2"/>
    <s v="Engine fire"/>
    <m/>
    <x v="2"/>
    <m/>
    <m/>
    <n v="11"/>
    <x v="37"/>
    <x v="0"/>
    <n v="1"/>
    <s v="Support Unit"/>
    <x v="37"/>
    <x v="0"/>
    <n v="2"/>
  </r>
  <r>
    <n v="2545"/>
    <s v="HK357"/>
    <x v="2"/>
    <s v="25/456"/>
    <x v="0"/>
    <x v="5"/>
    <n v="6"/>
    <s v="November"/>
    <x v="5"/>
    <s v="6/7 November 1944"/>
    <x v="1"/>
    <s v="07.11.1944 Intruder sortie 456 over Belgium from Ford . Lost without trace (FCL). Lt EM Woodward +, Ens WG Madden +, no known graves, no further info Served with 456 Sqn 06/44 to 07/11/44, under RAF control. Two USMC/USN exchange Pilots, Lt E.Woodward and Ens W.G.Madden failed to return 07/11/44. (Brian Fillery's website) Patrol over Holland and Belgium (Fighter Nights) I moved south to Brighton .There I grew more friendly with &quot; Woody&quot; Woodward the US Navy flyer. He was evaluating the De Havilland Mosquito for the US Navy.He and his colleagues found flying in overcast Europe difficult after training in the clear blue skies of the United States._x000a__x000a_We had very little food.Ours was an open house to all servicemen.People came in with their own contributions.One RAF type came with a string of onions his father had grown.Later in the war the Americans were very generous arriving with cartons of Phillip Morris cigarettes(Mother smoked like a chimney!),tins of salted peanuts,sweets,chewing gum and all sorts of goodies._x000a__x000a_Bruce and Barney ,two Australian airmen who were inseperable, were always good fun.Rayne Denis Schultz-a Canadian air ace frequently called with his US Navy friend Lt (JG) Everett Merton Woodward - a Mosquito pilot._x000a__x000a_He once confided he and his navigator thought they were over the English Channel when in fact they were over the Irish sea!_x000a__x000a_In November 1944 I returned home to Cranfield to see my parents.I had arranged to meet &quot;Woody&quot; at a dance at the officers mess in Cranfield .I struggled up by train. He was to fly up from Ford where he was based._x000a__x000a_I arrived at the dance but he didn't show up.I asked a friend where he was to be told fairly casually that he hadn't returned from a mission.I was only just 20 and had lost my first serious boyfriend.Distraught I returned home.Only my father was there .I cried and cried and cried.He didn't know what to do._x000a__x000a_Later the US embassy informed me that &quot;Woody&quot; and his navigator were missing presumed dead while operating somewhere around Arnhem in Holland._x000a__x000a_I had his mother's address but for some reason I didn't contact her .Years later I took my children to see his name engraved on the memorial wall at the American forces cemetary in Madingley near Cambridge.His death was the harsh climax of war for me_x000a_(http://www.bbc.co.uk/ww2peopleswar/stories/28/a7257828.shtml) Missing 7.11.44 (Air Britain Serials)"/>
    <x v="3"/>
    <x v="4"/>
    <m/>
    <m/>
    <x v="3"/>
    <m/>
    <m/>
    <n v="11"/>
    <x v="37"/>
    <x v="0"/>
    <n v="1"/>
    <s v="Front-Line"/>
    <x v="20"/>
    <x v="2"/>
    <n v="2"/>
  </r>
  <r>
    <n v="2637"/>
    <s v="KB353"/>
    <x v="13"/>
    <s v="608/139/128"/>
    <x v="0"/>
    <x v="8"/>
    <n v="6"/>
    <s v="November"/>
    <x v="5"/>
    <s v="6/7 November 1944"/>
    <x v="1"/>
    <s v="06.11.1944 1815 128 to Gelsenkirchen from Wyton . Lost without trace (BCL). F/L JL Ellis +, Sgt DW Brittan +, no further info Missing (Gelsenkirchen) 7.11.44 (Air Britain Serials) Both crew are remembered on Runnymede. MH - Friendly fire?"/>
    <x v="3"/>
    <x v="4"/>
    <m/>
    <m/>
    <x v="3"/>
    <m/>
    <m/>
    <n v="11"/>
    <x v="37"/>
    <x v="0"/>
    <n v="1"/>
    <s v="Front-Line"/>
    <x v="112"/>
    <x v="1"/>
    <n v="3"/>
  </r>
  <r>
    <n v="1386"/>
    <s v="KB364"/>
    <x v="13"/>
    <n v="608"/>
    <x v="0"/>
    <x v="8"/>
    <n v="6"/>
    <s v="November"/>
    <x v="5"/>
    <s v="6/7 November 1944"/>
    <x v="1"/>
    <s v="06.11.1944 1743 608 to Gelsenkirchen from Downham Market crashed probably due to icing. at Bawdeswell, east mainroad Norwich to Fakenham, about 13miles NE Norwich 2045 (BCL). P/O J McLean +, Sgt ML Tansley +, McLean lies in Tranent New Cem, Tansley buried in Fulham Old Cem_x000a__x000a__x000a_It was one of twelve aircraft from 608 Squadron which set out from Bexwell, Norfolk, known then as RAF Downham Market, to attack Gelsenkirchen in Germany on 6th November 1944. The attack was a diversionary raid to draw German fighters away from two bigger raids elsewhere. ( 235 Lancaster bombers attacking the canal at Gravenhorst and 129 attacking Koblenz.) The attack commenced as planned, five minutes ahead of the two other raids at 19.25 hours. The Mosquitos dropped a mixture of red and green target indicators and high explosive bombs from 25,000ft. A few searchlights and very light flak were reported by crews over Gelsenkirchen. Eleven of the Mosquitoes from 608 Squadron carried out successful missions and returned safely to Norfolk. _x000a__x000a_Cloud and icing conditions were encountered . KB364 is thought to have become severely iced-up during the return descent through cloud over Norfolk , and it was considered likely at the time that the pilot lost control and was unable to maintain height. The aircraft hit some electricity cables in the Reepham Road and struck All Saints Church, setting it on fire. Parts of the aircraft carried on and hit Barwick House and Chaucer House opposite, causing considerable damage to both. Debris was spread over a wide area. The crash took place at 20.45hrs. _x000a_The Dereham Fire Brigade and firefighters from the American airbase at Attlebridge (Weston Longville) attended and it took four hours to control the blaze. _x000a__x000a_Stephanie Leitch (nee Bugdale) was 8yrs old at the time, living at Kenway cottage in the Street - &quot;I remember seeing one of the plane's wheels, on fire, rolling down the street towards us. Since this was a few moments after the impact - we had time to come out to see the source of the noise - the wheel must have landed on the roof of Barwick House and from there rolled down onto the road. There was, incidentally, a fire appliance behind Chaucer House, where Mr Lloyd Lewis had a steel workshop. Unluckily the flaming debris blocked access to it, and they had to wait for help from the USAF at Weston Longville. The Bawdeswell fire team consisted of Ambrose Frankland, Sam Muttock, Billy Hagen and Arthur Currie.&quot; _x000a__x000a_Remarkably, no civilians were injured._x000a__x000a_Both crew members died in the crash. Pilot Officer James McLean (195130) aged 26, who was the son of William and Alison Pringle McLean of Bents, West Lothian, Scotland, and Sergeant Mervyn Lambert Tansley (1604944) aged 21, the son of Frederick Freeman and Alice Maud Tansley of Fulham, London. Both crewmen were members of the RAF(VR), the volunteer reserve. McLean is buried in Tranent new Cemetery, East Lothian, section A, grave 409. Tansley is buried in Fulham old Cemetery, City of London, section 1, grave 14. _x000a__x000a_This is believed to have been the only Norfolk church to be destroyed in this way. _x000a__x000a_More details of the aircraft. KB364 was a Mosquito B Mk.XX (Canadian version of the British B Mk.V) and was built by DeHaviland (Canada) at their Downsview, Toronto plant, under contract No. BsB 2115. The aircraft was fitted with two Packard Merlin 33 engines. It was flown to Britain via Gander in Newfoundland, and arrived at Prestwick on 20th July 1944. It was delivered to No.13 Maintenance Unit at Henlow for modifications on 23rd July 1944. On 13th August 1944 she was delivered to 608 Squadron (North Riding Squadron), which reformed on 1st August 1944 at RAF Downham Market, as part of 8 Group's Light Night Striking Force. It is recorded as suffering damage and being repaired on site between 29th August and 23rd October. _x000a__x000a_The above information taken from the notes of Bob Collis, Norfolk and Suffolk Aviation Museum, Flixton, Suffolk, and the eye-witness report sent in by Stephanie Leitch of St Albans. http://www.bawdeswell.net/rtwebsite/villages/Bawdeswell/Baw%20Ch/Mosquito.htm_x000a__x000a_&quot;Serial Range KB325 - KB629. 45 Mosquito B.MkXX. Part of a batch of 245, including nine to the USAAF as F8, delivered by De Havilland (Toronto) Canada. Airborne 1743 6Nov44 from Downham market. Crashed 2045, possibly due to icing, at Bawdeswell, a village just to the east of the main road between Norwich and Fakenham and about 13 miles NE from the former. P/O McLean is buried in Tranent New Cemetery; Sgt Tansley in Fulham Old Cemetery. Sgt M.L.Tansley KIA P/O J.McLean KIA &quot; (Chorley via Lost Bombers) Dived into ground Boardswell Norfolk 6.11.44 (Air Britain Serials) 06.11.44 608 Sqn. KB364 It is considered that the pilot lost control descending through cloud and severe icing conditions and was unable to regain control before ground level, crashing at Boardswell, Norfolk. (Mosquito Crash Log)"/>
    <x v="2"/>
    <x v="7"/>
    <s v="Icing"/>
    <m/>
    <x v="2"/>
    <m/>
    <m/>
    <n v="11"/>
    <x v="37"/>
    <x v="0"/>
    <n v="1"/>
    <s v="Front-Line"/>
    <x v="107"/>
    <x v="1"/>
    <n v="1"/>
  </r>
  <r>
    <n v="1989"/>
    <s v="MM624"/>
    <x v="22"/>
    <s v="DH/85"/>
    <x v="0"/>
    <x v="17"/>
    <n v="6"/>
    <s v="November"/>
    <x v="5"/>
    <s v="6/7 November 1944"/>
    <x v="1"/>
    <s v="06.11.1944 1730 in support of Koblenz operation 85 Bomber Support from Swannington . Lost without trace (BCL). F/L MHC Philips pow, F/L DV Smith pow 06 Nov 1944 85 sqn Mosquito XIX MM624 VY-Q t/o/1730 BS, Phillips M H C F/L pow, Smith D V F/L pow. Supporting raid on Koblenz. (85 Sqn and 157 Sqn losses website) Crew failed to return from sortie on 6/7 November after being fired on by British bomber, setting one engine ablaze, then being attacked by a German night fighter, apparently an He 219, (Confounding the Reich) though Tony Woods' list of Luftwaffe claims do not offer any likely German claims. Missing 7.11.44 (Air Britain Serials) MH - Is the story of the British bomber, followed by the night fighter, confused with NT494? Seems exactly the same. AIR 14/3460 says NT494 was the aircraft which suffered the bomber/fighter attacks, with MM624's loss being described as &quot;fighter&quot; only. MH - see if the POW report has anything useful, especially time and place of loss, as there were five claims for Ju 88s and Ju 188s shot down over the continent on this night. The aircraft was airborne at 1730 Hours on 6th November 1944 from Swannington in support of the main bomber force on an operation against Koblenz and FL M H C Phillips was captured on 10th November 1944 at Hackenburg (MH - Must be Hachenburg). He reported suffering with frostbite when he was captured. The cause of loss and crash-site have not been established. FL D V Smith reported that he was captured on 8th October 1944? at a point 5 miles South east of Altenkirchen. (http://kenfentonswar.com/no-2-sfts-service-flying-training-school-brize-norton-oxfordshire/) Locations given are about 37 - 50 km ESE of Bonn."/>
    <x v="0"/>
    <x v="32"/>
    <m/>
    <m/>
    <x v="0"/>
    <m/>
    <m/>
    <n v="11"/>
    <x v="37"/>
    <x v="0"/>
    <n v="1"/>
    <s v="Front-Line"/>
    <x v="13"/>
    <x v="2"/>
    <n v="2"/>
  </r>
  <r>
    <n v="7689"/>
    <s v="PZ217"/>
    <x v="12"/>
    <n v="515"/>
    <x v="0"/>
    <x v="5"/>
    <n v="6"/>
    <s v="November"/>
    <x v="5"/>
    <s v="6/7 November 1944"/>
    <x v="1"/>
    <s v="06.11.1944 1820 heading for vicinity of Nordholz and Stade 515 BS from Little Snoring last heard 2214 by 100 Group listening post &quot;Is Base ok for me , will go to Woodbridge&quot;, nothing further heard. Lost without trace 2214 (BCL). F/L TN Cooper +, F/O KH Bonner +, no further info. Aircraft squadron letter was K according to an account by the pilot who had previously flown the plane regularly, P/O Chris Harrison (The Men Who Flew the Mosquito, ,which says Nav was F/L M.W. Huggins). 6/7 November 1944 (FCWDv5) Missing on return from patrol to Nordholz 6.11.44 presumed ditched in bad weather (Air Britain Serials)"/>
    <x v="0"/>
    <x v="11"/>
    <m/>
    <m/>
    <x v="4"/>
    <m/>
    <m/>
    <n v="11"/>
    <x v="37"/>
    <x v="0"/>
    <n v="1"/>
    <s v="Front-Line"/>
    <x v="83"/>
    <x v="0"/>
    <n v="1"/>
  </r>
  <r>
    <n v="3795"/>
    <s v="PZ238"/>
    <x v="12"/>
    <n v="305"/>
    <x v="0"/>
    <x v="16"/>
    <n v="6"/>
    <s v="November"/>
    <x v="5"/>
    <s v="6/7 November 1944"/>
    <x v="1"/>
    <s v="6 Nov D.H. Mosquito no. PZ238. Shot down by flak while attacking enemy's M/T near Harff in Holland. Lost were F/O Mochnacki and P/O Szwarnowiecki. 6/7 November 1944 (FCWDv5) Lost around 22:00 6/7 November, coded D (2nd TAF). Missing from night intruder over Netherlands 7.11.44 (Air Britain Serials)"/>
    <x v="0"/>
    <x v="1"/>
    <m/>
    <m/>
    <x v="1"/>
    <m/>
    <m/>
    <n v="11"/>
    <x v="37"/>
    <x v="0"/>
    <n v="1"/>
    <s v="Front-Line"/>
    <x v="60"/>
    <x v="0"/>
    <n v="1"/>
  </r>
  <r>
    <n v="253"/>
    <s v="DD734"/>
    <x v="2"/>
    <s v="85/410/456/157/13OTU"/>
    <x v="0"/>
    <x v="7"/>
    <n v="7"/>
    <s v="November"/>
    <x v="5"/>
    <d v="1944-11-07T00:00:00"/>
    <x v="0"/>
    <s v="Missing on training exercise presumed ditched 7.11.44 (Air Britain Serials) 06.11.44 13 OTU. DZ734 Aircraft failed to return after exercise over the sea. (Mosquito Crash Log)"/>
    <x v="2"/>
    <x v="2"/>
    <s v="Vanished without trace"/>
    <m/>
    <x v="2"/>
    <m/>
    <m/>
    <n v="11"/>
    <x v="37"/>
    <x v="0"/>
    <n v="1"/>
    <s v="Support Unit"/>
    <x v="39"/>
    <x v="0"/>
    <n v="5"/>
  </r>
  <r>
    <n v="2224"/>
    <s v="HK159"/>
    <x v="2"/>
    <s v="85/307"/>
    <x v="0"/>
    <x v="2"/>
    <n v="7"/>
    <s v="November"/>
    <x v="5"/>
    <d v="1944-11-07T00:00:00"/>
    <x v="0"/>
    <s v="Engine caught fire on takeoff bellylanded at Church Fenton 7.11.44 (Air Britain Serials)"/>
    <x v="2"/>
    <x v="3"/>
    <s v="Engine fire"/>
    <m/>
    <x v="2"/>
    <m/>
    <m/>
    <n v="11"/>
    <x v="37"/>
    <x v="0"/>
    <n v="1"/>
    <s v="Front-Line"/>
    <x v="21"/>
    <x v="2"/>
    <n v="2"/>
  </r>
  <r>
    <n v="3166"/>
    <s v="ML896"/>
    <x v="11"/>
    <s v="109/105/ME"/>
    <x v="1"/>
    <x v="8"/>
    <n v="7"/>
    <s v="November"/>
    <x v="5"/>
    <d v="1944-11-07T00:00:00"/>
    <x v="0"/>
    <s v="Abandoned while lost over Egypt 7.11.44 (Air Britain Serials)"/>
    <x v="2"/>
    <x v="2"/>
    <s v="Abandoned"/>
    <m/>
    <x v="2"/>
    <m/>
    <m/>
    <n v="11"/>
    <x v="37"/>
    <x v="0"/>
    <n v="1"/>
    <s v="Front-Line"/>
    <x v="108"/>
    <x v="0"/>
    <n v="3"/>
  </r>
  <r>
    <n v="6599"/>
    <s v="A52-18"/>
    <x v="24"/>
    <m/>
    <x v="7"/>
    <x v="1"/>
    <n v="8"/>
    <s v="November"/>
    <x v="5"/>
    <d v="1944-11-08T00:00:00"/>
    <x v="0"/>
    <s v="11.1944 Not delivered to forces, crashed before acceptance, pulled out of dive too violently. near Bankstown, New South Wales (MIAS). Built as F.B.40, not delivered. Final disposition: crashed at Bankstown, New South Wales before acceptance, November 1944. (Beaufort, Beaufighter and Mosquito in Australian Service, Stewart Wilson, 1990) Crashed Bansktown NSW 08.11.44 prior to RAAF Acceptance (Air Britain Serials)"/>
    <x v="2"/>
    <x v="2"/>
    <s v="Broke up"/>
    <m/>
    <x v="2"/>
    <m/>
    <m/>
    <n v="11"/>
    <x v="37"/>
    <x v="0"/>
    <n v="1"/>
    <s v="Support Unit"/>
    <x v="92"/>
    <x v="5"/>
    <n v="1"/>
  </r>
  <r>
    <n v="810"/>
    <s v="DZ632"/>
    <x v="4"/>
    <s v="692/627/139/1655MTU"/>
    <x v="0"/>
    <x v="7"/>
    <n v="8"/>
    <s v="November"/>
    <x v="5"/>
    <d v="1944-11-08T00:00:00"/>
    <x v="0"/>
    <s v="&quot;A&quot; Flight March 1944. &quot;AZ-C&quot; DZ632, one of the early Cookie carriers. This was one of the modified Mossies handed over to 139 Squadron the day 627 moved to Woodhall Spa, where there was no need for a 4000lb bomb carrying capacity. (http://www.627squadron.co.uk/album.html) 1655 MTU 8/11/1944 Training DZ632 Mosquito XX T/o 2120 Wyton for a night cross country. Dived and crashed 2150 between Hopton and Lound,two villages roughly 4 mile N and 4 miles NNW from Lowestoft, Suffolk. F/L Clancey's two brothers were also killed during the war - Sgt Douglas Allen Clancey, 27/11/41 and Lt Kenneth Cooper Clancy 11/3/45, F/Lt R WClancey 104541 ENFIELD (LAVENDER HILL) CEMETERY, 2430631 8/11/1944, F/O R WAlford MID 31 168697 BOVEY TRACEY CEMETERY 2441280 8/11/1944 (http://www.156squadron.com/display_newpff_roll.asp?ID=1655%20MTU) Dived into ground Lound Suffolk 8.11.44 (Air Britain Serials) 08.11.44 1655MTU. DZ632 Aircraft was in flight when it spun or dived while making a new course, pilot lost control and crashed at Oak Farm, Lound, Suffolk, killing 2. (Mosquito Crash Log)"/>
    <x v="2"/>
    <x v="2"/>
    <s v="Dived into ground"/>
    <m/>
    <x v="2"/>
    <m/>
    <m/>
    <n v="11"/>
    <x v="37"/>
    <x v="0"/>
    <n v="1"/>
    <s v="Support Unit"/>
    <x v="12"/>
    <x v="0"/>
    <n v="4"/>
  </r>
  <r>
    <n v="6456"/>
    <s v="HK181"/>
    <x v="2"/>
    <s v="151/604/307"/>
    <x v="0"/>
    <x v="2"/>
    <n v="8"/>
    <s v="November"/>
    <x v="5"/>
    <d v="1944-11-08T00:00:00"/>
    <x v="0"/>
    <s v="Overshot single-engined landing Church Fenton 8.11.44 (Air Britain Serials)"/>
    <x v="2"/>
    <x v="3"/>
    <s v="Overshot"/>
    <m/>
    <x v="2"/>
    <m/>
    <m/>
    <n v="11"/>
    <x v="37"/>
    <x v="0"/>
    <n v="1"/>
    <s v="Front-Line"/>
    <x v="21"/>
    <x v="2"/>
    <n v="3"/>
  </r>
  <r>
    <n v="5433"/>
    <s v="HX973"/>
    <x v="12"/>
    <s v="418/60OTU"/>
    <x v="0"/>
    <x v="7"/>
    <n v="8"/>
    <s v="November"/>
    <x v="5"/>
    <d v="1944-11-08T00:00:00"/>
    <x v="0"/>
    <s v="Received at 418 Sqn from No.27 Movements Unit, 16 November 1943; to No.60 OTU, 21 February 1944. TH-G, letter on list dated 18 November 1943. Swung on take-off and u/c collapsed High Ercall 8.11.44 (Air Britain Serials) 08.11.44 60 OTU. HX973 Aircraft swung on take-off from High Ercall aerodrome, and suffered port undercarriage collapse. Crew unhurt. (Mosquito Crash Log)"/>
    <x v="2"/>
    <x v="2"/>
    <s v="Swung on takeoff"/>
    <m/>
    <x v="2"/>
    <m/>
    <m/>
    <n v="11"/>
    <x v="37"/>
    <x v="0"/>
    <n v="1"/>
    <s v="Support Unit"/>
    <x v="29"/>
    <x v="0"/>
    <n v="2"/>
  </r>
  <r>
    <n v="3669"/>
    <s v="PZ248"/>
    <x v="12"/>
    <n v="239"/>
    <x v="0"/>
    <x v="17"/>
    <n v="8"/>
    <s v="November"/>
    <x v="5"/>
    <d v="1944-11-08T00:00:00"/>
    <x v="0"/>
    <s v="08.11.1944 1820 Training 239 from West Raynham return to base clipped tree and crashed near West Raynham airfield 1935 (BCL). F/O W Jenkinson ok, , Mainly Coastal Command and 100 Group Undershot landing from training flight hit tree and crashed West Raynliam 8.11.44 (Air Britain Serials)"/>
    <x v="2"/>
    <x v="2"/>
    <s v="Hit tree"/>
    <m/>
    <x v="2"/>
    <m/>
    <m/>
    <n v="11"/>
    <x v="37"/>
    <x v="0"/>
    <n v="1"/>
    <s v="Front-Line"/>
    <x v="63"/>
    <x v="0"/>
    <n v="1"/>
  </r>
  <r>
    <n v="3801"/>
    <s v="MM422"/>
    <x v="12"/>
    <n v="305"/>
    <x v="0"/>
    <x v="16"/>
    <n v="8"/>
    <s v="November"/>
    <x v="5"/>
    <s v="8/9 November 1944"/>
    <x v="1"/>
    <s v="8/9 November 1944, time estimated around 01:00, coded H, F/L J.A. Currie and F/O J.K. Smith bith KIA, ftr from Holland. (2nd TAF) On a railway interdiction sortie over Holland (FCWDv5) Missing from night intruder over Netherlands 9.11.44 (Air Britain Serials)"/>
    <x v="3"/>
    <x v="4"/>
    <m/>
    <m/>
    <x v="3"/>
    <m/>
    <m/>
    <n v="11"/>
    <x v="37"/>
    <x v="0"/>
    <n v="1"/>
    <s v="Front-Line"/>
    <x v="60"/>
    <x v="0"/>
    <n v="1"/>
  </r>
  <r>
    <n v="597"/>
    <s v="DZ244"/>
    <x v="2"/>
    <s v="264/307/264/60OTU"/>
    <x v="0"/>
    <x v="7"/>
    <n v="9"/>
    <s v="November"/>
    <x v="5"/>
    <d v="1944-11-09T00:00:00"/>
    <x v="0"/>
    <s v="Dived into ground in circuit Condover 9.11.44 (Air Britain Serials) 09.11.44 60 OTU. DZ244 Aircraft was in circuit after take-off when it dived vertically into ground at Haugmond Hill, Shrewsbury, killing one and injuring one. (Mosquito Crash Log)"/>
    <x v="2"/>
    <x v="2"/>
    <s v="Dived into ground"/>
    <m/>
    <x v="2"/>
    <m/>
    <m/>
    <n v="11"/>
    <x v="37"/>
    <x v="0"/>
    <n v="1"/>
    <s v="Support Unit"/>
    <x v="29"/>
    <x v="0"/>
    <n v="4"/>
  </r>
  <r>
    <n v="2907"/>
    <s v="HR374"/>
    <x v="12"/>
    <s v="1FU/8FU/45"/>
    <x v="3"/>
    <x v="16"/>
    <n v="9"/>
    <s v="November"/>
    <x v="5"/>
    <d v="1944-11-09T00:00:00"/>
    <x v="0"/>
    <s v="Pilot was a New Zealander, shot down by an Oscar and taken prisoner. (http://www.awm.gov.au/cms_images/histories/27/chapters/25.pdf) The Mossie Number 25 indicates the pilot was Cliff Emeny, and that the Mossie crashed with the port engine on fire and the starboard engine loosing coolant. Two Oscars had been on the Mosquito's tail but were driven off by Emeny's squadron mates, though it is not clear if the Oscars had caused the initial damage. The Mossie Number 27 indicates aircraft was hit by both flak and fighters. Crashed nr Meiktila pres. shot down by Japanese fighters 9.11.44 (Air Britain Serials)"/>
    <x v="0"/>
    <x v="24"/>
    <m/>
    <m/>
    <x v="0"/>
    <s v="unk"/>
    <m/>
    <n v="11"/>
    <x v="37"/>
    <x v="0"/>
    <n v="1"/>
    <s v="Front-Line"/>
    <x v="86"/>
    <x v="3"/>
    <n v="3"/>
  </r>
  <r>
    <n v="1297"/>
    <s v="LR359"/>
    <x v="12"/>
    <s v="DH/RAE/RN"/>
    <x v="0"/>
    <x v="18"/>
    <n v="9"/>
    <s v="November"/>
    <x v="5"/>
    <d v="1944-11-09T00:00:00"/>
    <x v="0"/>
    <s v="First twin-engined carrier landing HMS Indefatigable 25.3.44 Dived into Duddon Estuary 9.11.44 (Air Britain Serials) 09.11.44 ?. LR359 Crashed at Arbroath, aircraft being one navalised for trials. (Mosquito Crash Log)"/>
    <x v="2"/>
    <x v="2"/>
    <s v="Dived into ground"/>
    <m/>
    <x v="2"/>
    <m/>
    <m/>
    <n v="11"/>
    <x v="37"/>
    <x v="0"/>
    <n v="1"/>
    <s v="Support Unit"/>
    <x v="64"/>
    <x v="0"/>
    <n v="3"/>
  </r>
  <r>
    <n v="1424"/>
    <s v="HR363"/>
    <x v="12"/>
    <n v="605"/>
    <x v="0"/>
    <x v="5"/>
    <n v="9"/>
    <s v="November"/>
    <x v="5"/>
    <s v="9/10 November 1944"/>
    <x v="1"/>
    <s v="09.11.1944 eveng Intruder sortie 605 to Ardorf from Manston crashed. near Arnheim (FCL). F/L W Singer +, F/O IC Rodgerson +, both buried in Oosterbeek War Cem Arnhem. 9/10 November 1944, ftr from sortie to Ardorf (FCWDv5) Was UP-U on 605 Squadron (Ian Piper: http://www.605squadron.co.uk/Squadron_aircraft.htm) Missing (Ardorf) 9.11.44 (Air Britain Serials)"/>
    <x v="3"/>
    <x v="4"/>
    <m/>
    <m/>
    <x v="3"/>
    <m/>
    <m/>
    <n v="11"/>
    <x v="37"/>
    <x v="0"/>
    <n v="1"/>
    <s v="Front-Line"/>
    <x v="22"/>
    <x v="3"/>
    <n v="1"/>
  </r>
  <r>
    <n v="5485"/>
    <s v="TA449"/>
    <x v="22"/>
    <s v="1FU"/>
    <x v="3"/>
    <x v="10"/>
    <n v="10"/>
    <s v="November"/>
    <x v="5"/>
    <d v="1944-11-10T00:00:00"/>
    <x v="0"/>
    <s v="U/c collapsed on take-off Rabat 10.11.44 (Air Britain Serials)"/>
    <x v="2"/>
    <x v="2"/>
    <s v="Swung on takeoff"/>
    <m/>
    <x v="2"/>
    <m/>
    <m/>
    <n v="11"/>
    <x v="37"/>
    <x v="0"/>
    <n v="1"/>
    <s v="Support Unit"/>
    <x v="123"/>
    <x v="0"/>
    <n v="1"/>
  </r>
  <r>
    <n v="1475"/>
    <s v="KB360"/>
    <x v="13"/>
    <n v="608"/>
    <x v="0"/>
    <x v="8"/>
    <n v="10"/>
    <s v="November"/>
    <x v="5"/>
    <s v="10/11 November 1944"/>
    <x v="1"/>
    <s v="10.11.1944 2155 608 to Hannover from Downham Market engine failure after take off, jettisoned bombs and crashed near Wisbech, Cambridgeshire 2205 (BCL). F/L SD Webb RCAF +, F/O Campbell inj, Webb buried in Brookwood Military Cem Was 6T-H (www.lostbombers.co.uk) &quot;Serial Range KB325 - KB369. 45 Mosquito B.MkXX. Part of a batch of 245, including nine to the USAAF as F8, delivered by De Havilland (Toronto) Canada. Airborne 2155 10Nov44 from Downham Market but soon after after leaving base the port engine failed and though the crew managed to jettison the bomb load, they were unable to prevent the Mosquito from crashing 2205 near Wisbech, Cambridgeshire. F/L Webb, who had already survived one serious crash during operations to Koblenz 24 Aug 44 (See: KB242), is buried in Brookwood Military Cemetery. F/L S.D.Webb RCAF KIA F/O Campbell Inj &quot; (Chorley via Lost Bombers) Crashed in forced landing nr Wisbech Cambs. 10.11.44 (Air Britain Serials) 10.11.44- 608 Sqn. KB360 Aircraft crashed into field at Friday Bridge, Wisbech, Cambs, ten minutes after take-off due to engine failure. Bombs and tanks were jettisoned. One killed and one injured. (Mosquito Crash Log) KB360 crashed approx 100 yards north of Maltmas Farm house in the trees to the rear of Edgely Cottage on Maltmas Drove. The pilot almost managed to land but in the dense fog hit the trees which lined a dike. It was found next morning upside down in the trees by Mr Bates and his young son Ron together with other locals. The village head mistress gave first aid to the pilot and navigator but the pilot F/Lt Doug Webb passed away. Navigator John Campbell was critically injured but survived. He was medically discharged in November 1945 retaining his rank of Flying Officer. (http://www.rafcommands.com/forum/showthread.php?15480-Need-help-locating-1944-crash-site)"/>
    <x v="2"/>
    <x v="7"/>
    <s v="Engine failure"/>
    <m/>
    <x v="2"/>
    <m/>
    <m/>
    <n v="11"/>
    <x v="37"/>
    <x v="0"/>
    <n v="1"/>
    <s v="Front-Line"/>
    <x v="107"/>
    <x v="1"/>
    <n v="1"/>
  </r>
  <r>
    <n v="6575"/>
    <s v="MM807"/>
    <x v="25"/>
    <n v="151"/>
    <x v="0"/>
    <x v="17"/>
    <n v="10"/>
    <s v="November"/>
    <x v="5"/>
    <s v="10/11 November 1944"/>
    <x v="1"/>
    <s v="10.11.1944 Continental Patrol 151 from Castle Camps crew had to bale out after combat with German aircraft near Aachen (FCL). F/L AJ Strachan +, F/O RS Mattingly pow, Strachan buried in Reichswald Forest War Cem Eight crews were on Continental Patrols. From one of these F/Lt Strachan and F/O Mattingley failed to return, the only scanty information being that they were chasing a FW 190 and for some reason they abandoned their aircraft six miles east of Aachen. (http://www.151squadron.org.uk/) 10/11 November 1944, reported combat with an Fw 190 near Wuppertal, but no more was heard, and the Mosquito failed to return. (FCWDv5) Abandoned on patrol 6m E of Aachen 10.11.44 (Air Britain Serials)"/>
    <x v="3"/>
    <x v="4"/>
    <m/>
    <m/>
    <x v="3"/>
    <m/>
    <m/>
    <n v="11"/>
    <x v="37"/>
    <x v="0"/>
    <n v="1"/>
    <s v="Front-Line"/>
    <x v="8"/>
    <x v="2"/>
    <n v="1"/>
  </r>
  <r>
    <n v="7762"/>
    <s v="MM351"/>
    <x v="18"/>
    <n v="540"/>
    <x v="0"/>
    <x v="0"/>
    <n v="11"/>
    <s v="November"/>
    <x v="5"/>
    <d v="1944-11-11T00:00:00"/>
    <x v="0"/>
    <s v="10./JG 54, 15:08, Tweelbäke, Mosquito of 540 Sqn, RAF flown by F/O Metcalf, 2 crew killed, Oberleutnant Peter Crump (http://www.luftwaffe.cz/crump.html) Likely a Fw 190 D: &quot;My dear parents! _x000a_I was just out at my aircraft with the technicians and crew assigned to my plane making several modifications. We polished until today. The bird looks as smooth and shiny as a huge mirror. As a result it now flies about 15-20 kph faster than before. A few days ago we were at 9,000 m. There we caught up with an enemy reconnaisance plane and shot it down over Oldenburg. _x000a__x000a_I put my Focke Wulf 190D-9 into a steep dive at full throttle and approached the rapidly growing dot at high speed. It really was a Mosquito, whose speed I knew from my time on the Channel. There was no time for hesitation if the reconnaisance machine was not to get away. The distance dwindled rapidly. Soon the crew of the English aircraft spotted the approaching gaggle of Focke Wulfs and themselves entered a dive in an effort to reach a cloud layer to the south. Soon they realized that they were not going to make it. The enemy pilot pulled his plane into a steep climbing left turn, but that accomplished nothing. In spite of my high speed I quickly out-turned him with an even steeper turn with a sort of pull-up. I was finally flying a Focke Wulf that I knew inside out. The Mosquito now tried to avoid being hit by jinking left and right. When I closed in the pilot again enterd a left diving turn. He was in this attitude when my short burst hit him. The Mosquito blew apart and hit the ground at the southern edge of Oldenburg. &quot; (http://www.acompletewasteofspace.com/modules.php?name=Forums&amp;file=viewtopic&amp;t=11182&amp;highlight=mosquito , quoting &quot;Green Hearts, first in combat with the Dora-9&quot; (MH - Green Hearts were JG 54?), and Eagle Editions &quot;Doras of the Galland Circus&quot;) Missing from PR mission to Paderborn 11.11.44 (Air Britain Serials) _x000a__x000a_Name: LUMSDEN, MILLER STAMFORD _x000a_Initials: M S _x000a_Nationality: United Kingdom _x000a_Rank: Flight Lieutenant (Pilot) _x000a_Regiment/Service: Royal Air Force _x000a_Unit Text: 540 Sqdn. _x000a_Age: 27 _x000a_Date of Death: 11/11/1944 _x000a_Service No: 47832 _x000a_Additional information: Son of Miller Bassett Lumsden and Margaret Lumsden, of Dulwich, London; husband of Dorothie Jane Lumsden. _x000a_Casualty Type: Commonwealth War Dead _x000a_Grave/Memorial Reference: 1. B. 11. _x000a_Cemetery: SAGE WAR CEMETERY _x000a__x000a_Name: METCALF, RALPH GILBERT _x000a_Initials: R G _x000a_Nationality: United Kingdom _x000a_Rank: Flying Officer (Nav.) _x000a_Regiment/Service: Royal Air Force Volunteer Reserve _x000a_Unit Text: 540 Sqdn. _x000a_Age: 32 _x000a_Date of Death: 11/11/1944 _x000a_Service No: 145030 _x000a_Additional information: Son of Ralph Johnson Metcalf and Gertrude Metcalf; husband of Margaret Audrey Metcalf, of Winchmore Hill, Middlesex. _x000a_Casualty Type: Commonwealth War Dead _x000a_Grave/Memorial Reference: 1. B. 12. _x000a_Cemetery: SAGE WAR CEMETERY _x000a__x000a__x000a_(CWGC)"/>
    <x v="0"/>
    <x v="5"/>
    <s v="JG 54"/>
    <s v="JG 54"/>
    <x v="0"/>
    <s v="Crump"/>
    <m/>
    <n v="11"/>
    <x v="37"/>
    <x v="0"/>
    <n v="1"/>
    <s v="Front-Line"/>
    <x v="16"/>
    <x v="0"/>
    <n v="1"/>
  </r>
  <r>
    <n v="4412"/>
    <s v="MM688"/>
    <x v="25"/>
    <n v="219"/>
    <x v="0"/>
    <x v="2"/>
    <n v="11"/>
    <s v="November"/>
    <x v="5"/>
    <d v="1944-11-11T00:00:00"/>
    <x v="0"/>
    <s v="Damaged 11.11.44 SOC 24.2.45 (Air Britain Serials)"/>
    <x v="4"/>
    <x v="3"/>
    <m/>
    <m/>
    <x v="2"/>
    <m/>
    <m/>
    <n v="11"/>
    <x v="37"/>
    <x v="0"/>
    <n v="1"/>
    <s v="Front-Line"/>
    <x v="76"/>
    <x v="2"/>
    <n v="1"/>
  </r>
  <r>
    <n v="4120"/>
    <s v="MM760"/>
    <x v="25"/>
    <n v="410"/>
    <x v="0"/>
    <x v="2"/>
    <n v="11"/>
    <s v="November"/>
    <x v="5"/>
    <s v="11/12 November 1944"/>
    <x v="1"/>
    <s v="11/12 November 1944, crew OK (FCWDv5) Less serious was another mishap at Brussels / Melsbrook where a Mosquito force-landed one night in November and overturned when it ran off the runway into soft ground. The aircraft was badly damaged, but the pilot, F/O E. Sexsmith, escaped unscathed. His RAF navigator, F/O W. Nixon, received a small gash in the head and returned to Lille looking like a pirate in his big turban bandage. (History of 410 Squadron) Engine cut on night patrol overshot forced landing and overturned Melsbroek 11.11.44 (Air Britain Serials)"/>
    <x v="2"/>
    <x v="7"/>
    <s v="Engine failure"/>
    <m/>
    <x v="2"/>
    <m/>
    <m/>
    <n v="11"/>
    <x v="37"/>
    <x v="0"/>
    <n v="1"/>
    <s v="Front-Line"/>
    <x v="19"/>
    <x v="2"/>
    <n v="1"/>
  </r>
  <r>
    <n v="4689"/>
    <s v="HR212"/>
    <x v="12"/>
    <n v="23"/>
    <x v="0"/>
    <x v="5"/>
    <n v="12"/>
    <s v="November"/>
    <x v="5"/>
    <d v="1944-11-12T00:00:00"/>
    <x v="0"/>
    <s v="12.11.1944 1843 Training 23 from Little Snoring recalled due to weather, on landing crashed amongst trees near airfield. near Little Snoring airfield 1912 (BCL). F/S J Richmond +, F/S CP Findlow +, Richmond buried in Glasgow, Findlow rests at Cambridge City Cem Flew into trees on approach in bad weather Little Snoring 12.11.44 (Air Britain Serials) 12.11.44 23 Sqn. HR212 Aircraft flew into trees on port side of lead-in lights at Little Snoring aerodrome, killing two. (Mosquito Crash Log)"/>
    <x v="2"/>
    <x v="2"/>
    <s v="Hit tree"/>
    <m/>
    <x v="2"/>
    <m/>
    <m/>
    <n v="11"/>
    <x v="37"/>
    <x v="0"/>
    <n v="1"/>
    <s v="Front-Line"/>
    <x v="6"/>
    <x v="3"/>
    <n v="1"/>
  </r>
  <r>
    <n v="5123"/>
    <s v="KB504"/>
    <x v="28"/>
    <s v="45 Gp"/>
    <x v="2"/>
    <x v="10"/>
    <n v="12"/>
    <s v="November"/>
    <x v="5"/>
    <d v="1944-11-12T00:00:00"/>
    <x v="0"/>
    <s v="Missing in icing conditions on ferry flight Goose Bay B.W.1 12.11.44 (Air Britain Serials) KB504: Thomas Franklin CAMPBELL Jnr &amp; P/O George Daniel BOYD (Ocean Bridge via rafcommandsforum.com)"/>
    <x v="2"/>
    <x v="2"/>
    <s v="Vanished without trace"/>
    <m/>
    <x v="2"/>
    <m/>
    <m/>
    <n v="11"/>
    <x v="37"/>
    <x v="0"/>
    <n v="1"/>
    <s v="Support Unit"/>
    <x v="81"/>
    <x v="1"/>
    <n v="1"/>
  </r>
  <r>
    <n v="4833"/>
    <s v="MV525"/>
    <x v="25"/>
    <n v="85"/>
    <x v="0"/>
    <x v="2"/>
    <n v="12"/>
    <s v="November"/>
    <x v="5"/>
    <d v="1944-11-12T00:00:00"/>
    <x v="0"/>
    <s v="12.11.1944 1440 Training AI interception 85 from Swannington port engine failed, on return plane stalled at 200ft, crashed and burst in flames. on Swannington airfield 1500 (BCL). F/L BR Keele DFC +, F/L RC Wright inj, Keele buried in Wandsworth Cem 85 sqn Mosquito NF30 MV525 VY-? t/o 1440 Training, Keele B R F/L DFC +, Wright R C F/L inj. Stalled at 200' on landing approach. Burst into flames on impact. F/L Wright was pulled from the flames by Cpl.Woodhead, who was awarded the BEM. (85 Sqn and 157 Sqn losses website) Stalled on single-engined landing bit runway and burst into flames Swannington 12.11.44 DBF (Air Britain Serials) 12.11.44 85 Sqn. MV525 Aircraft was too high at beginning of Swannington aerodrome runway stalled and crashed then burst into flames, killing one injuring one ' (Mosquito Crash Log)"/>
    <x v="2"/>
    <x v="2"/>
    <s v="Engine failure"/>
    <m/>
    <x v="2"/>
    <m/>
    <m/>
    <n v="11"/>
    <x v="37"/>
    <x v="0"/>
    <n v="1"/>
    <s v="Front-Line"/>
    <x v="13"/>
    <x v="2"/>
    <n v="1"/>
  </r>
  <r>
    <n v="52"/>
    <s v="DZ287"/>
    <x v="2"/>
    <s v="85/410/157/307/410/157/307/51OTU"/>
    <x v="0"/>
    <x v="7"/>
    <n v="14"/>
    <s v="November"/>
    <x v="5"/>
    <d v="1944-11-14T00:00:00"/>
    <x v="0"/>
    <s v="Engine cut on take-off hit gunpost Middle Wallop 14.11.44 (Air Britain Serials)"/>
    <x v="2"/>
    <x v="2"/>
    <s v="Engine failure"/>
    <m/>
    <x v="2"/>
    <m/>
    <m/>
    <n v="11"/>
    <x v="37"/>
    <x v="0"/>
    <n v="1"/>
    <s v="Support Unit"/>
    <x v="110"/>
    <x v="0"/>
    <n v="8"/>
  </r>
  <r>
    <n v="2883"/>
    <s v="HK289"/>
    <x v="2"/>
    <s v="219/68"/>
    <x v="0"/>
    <x v="2"/>
    <n v="14"/>
    <s v="November"/>
    <x v="5"/>
    <s v="14/15 November 1944"/>
    <x v="1"/>
    <s v="14.11.1944 eveng Diver patrol 68 to anti V1 from Coltishall shot down by own AA fire and crashed. near Lowestoft (FCL). Lt JF Black +, Lt TN Aitken +, no known graves, no further info. Both crew attached to 68 Sqn USAAF crew Lts J.F. Black and T.N. Aiken - pursued V-1 into gun belt, instead of chasing mother plane. 14/15 November 1944 (FCWDv5) Shot down by own AA Somerleyton Crew: Lt F.J.Black(Pilot)US Navy - killed, Lt T.N.Aiken(Obs)US Navy - killed (http://aviation-safety.net/wikibase/wiki.php?id=15768) Shot down by own AA Somerleyton Suffolk 14.11.44 (Air Britain Serials) 14.11.44 68 Sqn. HK289 Aircraft was on ops patrol and crossed a gun belt and was shot down by guns which were firing unseen. Pilot's enthusiasm got the better of him and chased the Vi instead of the mother plane. The navigator should have informed the pil(Mosquito Crash Log)  * from ABMC 18th May 2011..... Following the war, the remains of 1LT Joseph F. Black, 98638 and those of LT Samuel Peebles, 106145 were returned to the U.S. for permanent interment. 1Lt Black at a private cemetery in Virginia and LT Peebles in Tennessee. Prior to repatriation to the U.S., both were temporarily interred at the Cambridge US Military Cemetery, Cambridge, England (http://www.findagrave.com/cgi-bin/fg.cgi?page=gr&amp;GRid=68566004)"/>
    <x v="0"/>
    <x v="14"/>
    <s v="Flak"/>
    <m/>
    <x v="4"/>
    <m/>
    <m/>
    <n v="11"/>
    <x v="37"/>
    <x v="0"/>
    <n v="1"/>
    <s v="Front-Line"/>
    <x v="102"/>
    <x v="2"/>
    <n v="2"/>
  </r>
  <r>
    <n v="3742"/>
    <s v="MV526"/>
    <x v="25"/>
    <n v="25"/>
    <x v="0"/>
    <x v="2"/>
    <n v="14"/>
    <s v="November"/>
    <x v="5"/>
    <s v="14/15 November 1944"/>
    <x v="1"/>
    <s v="15.11.1944 eveng Interception patrol 25 from Castle Camps Shot down by own AA fire, crew had to bale out, aircraft crashed. near Kenningham (FCL). W/C LJC Mitchell ok, F/L DL Cox ok, no further info. 14/15 November 1944 (FCWDv5) Damaged by own AA on night patrol and abandoned Garboldisham Norfolk 14.11.44 (Air Britain Serials) 14.11.44 25 Sqn. MV526 The aircraft was damaged by A. A. fire off Southwold, Suffolk, while being vectored through gun belt due to fuel shortage. The crew abandoned the aircraft which crashed at Garboldisham, Norfolk. (Mosquito Crash Log)"/>
    <x v="0"/>
    <x v="14"/>
    <s v="Flak"/>
    <m/>
    <x v="4"/>
    <m/>
    <m/>
    <n v="11"/>
    <x v="37"/>
    <x v="0"/>
    <n v="1"/>
    <s v="Front-Line"/>
    <x v="14"/>
    <x v="2"/>
    <n v="1"/>
  </r>
  <r>
    <n v="7312"/>
    <s v="HP906"/>
    <x v="12"/>
    <s v="8OTU"/>
    <x v="0"/>
    <x v="7"/>
    <n v="15"/>
    <s v="November"/>
    <x v="5"/>
    <d v="1944-11-15T00:00:00"/>
    <x v="0"/>
    <s v="Missing from high altitude PR exercise 15.11.44 (Air Britain Serials)"/>
    <x v="2"/>
    <x v="2"/>
    <s v="Vanished without trace"/>
    <m/>
    <x v="2"/>
    <m/>
    <m/>
    <n v="11"/>
    <x v="37"/>
    <x v="0"/>
    <n v="1"/>
    <s v="Support Unit"/>
    <x v="37"/>
    <x v="3"/>
    <n v="1"/>
  </r>
  <r>
    <n v="1888"/>
    <s v="MM196"/>
    <x v="20"/>
    <s v="109/128"/>
    <x v="0"/>
    <x v="8"/>
    <n v="15"/>
    <s v="November"/>
    <x v="5"/>
    <s v="15/16 November 1944"/>
    <x v="1"/>
    <s v="15.11.1944 1707 128 to Berlin from Wyton came down in allied held territory. Lost without trace (BCL). F/L JS Etherington inj, F/O S Harrison ok, Missing (Berlin) 16.11.44 (Air Britain Serials)"/>
    <x v="1"/>
    <x v="1"/>
    <m/>
    <m/>
    <x v="1"/>
    <m/>
    <m/>
    <n v="11"/>
    <x v="37"/>
    <x v="0"/>
    <n v="1"/>
    <s v="Front-Line"/>
    <x v="112"/>
    <x v="0"/>
    <n v="2"/>
  </r>
  <r>
    <n v="5018"/>
    <s v="A52-40"/>
    <x v="24"/>
    <s v="5OTU"/>
    <x v="7"/>
    <x v="7"/>
    <n v="16"/>
    <s v="November"/>
    <x v="5"/>
    <d v="1944-11-16T00:00:00"/>
    <x v="0"/>
    <s v="11.1944 5 OTU from crashed. into sea off Cabbage Tree Island, New South Wales (MIAS). , , no further info Built as F.B.40. Delivered during October 1944. Final disposition: crashed into sea off Cabbage Tree Island, New South Wales, November 1944. (Beaufort, Beaufighter and Mosquito in Australian Service, Stewart Wilson, 1990) Crashed into sea east of Cabbage Tree Island NSW 16.11.44 (Air Britain Serials)"/>
    <x v="2"/>
    <x v="2"/>
    <s v="Sea"/>
    <m/>
    <x v="2"/>
    <m/>
    <m/>
    <n v="11"/>
    <x v="37"/>
    <x v="0"/>
    <n v="1"/>
    <s v="Support Unit"/>
    <x v="124"/>
    <x v="5"/>
    <n v="1"/>
  </r>
  <r>
    <n v="4125"/>
    <s v="ML907"/>
    <x v="11"/>
    <n v="109"/>
    <x v="0"/>
    <x v="8"/>
    <n v="16"/>
    <s v="November"/>
    <x v="5"/>
    <d v="1944-11-16T00:00:00"/>
    <x v="0"/>
    <s v="16.11.1944 1345 109 to Jülich from Little Staughton on return to base, SBA approach, stalled after pull over HT cable, crashed. near Little Staughton airfield 1525 (BCL). W/O J Garcia-Webb +, W/O RJ Wendes +, both rest at home Cem_x000a_Took off 13.45 from Little Staughton. Mosquito IX. Returned to base and encountered extremely poor visibility. He lost control whilst trying to avoid HT cables, the aircraft stalled and crashed near the aerodrome. _x000a_ _x000a_GARCIA-WEBB _x000a_ Joseph _x000a_ Warrant Officer 1280538. Pilot 109 Sqdn., Royal Air Force Volunteer Reserve. Died Thursday 16 November 1944. Age 28. Son of Richard and Frances Garcia-Webb; husband of Miriam Garcia-Webb, of Brockley Hill. Buried: WILLESDEN JEWISH CEMETERY, Middlesex, United Kingdom. Ref. Sec. R. Row 4. Grave 16. _x000a_ _x000a_WENDES _x000a_ Robert John _x000a_ Warrant Officer 1380740. Nav. 109 Sqdn., Royal Air Force Volunteer Reserve. Died Thursday 16 November 1944. Age 23. Son of Samson and Blanche Ethel May Wendes, of Newport. Buried: CARISBROOKE CEMETERY, Isle of Wight, United Kingdom. Ref. Sec. F. Grave 95._x000a_ _x000a_(http://www.roll-of-honour.com/Bedfordshire/LIttleStaughton109Squadron.html)_x000a__x000a_Serial Range ML896 - ML924. 29 Mosquito B.Mk1X. Powered by Merlin 72 engines. Delivered by De Havilland (Hatfield between 10Jul43 and 20Oct43. Airborne 1345 16Nov44 from Little Staughton. Returned to base only to encounter extremely poor visibility. W/O Garcia-Webb decided to make an SBA approach but on nearing the runway threshold he was observed to pull up sharply in order to avoid H/T cables. In doing so he lost control and the Mosquito stalled and spun in at 1525 near the airfield. Both were taken to their homes for burial. W/O J.Garcia-Webb KIA W/O R.J.Wendes KIA (Chorley via Lost Bombers) Stalled avoiding HT cables on SBA landing on return from target marking mission nr Little Staughton 16.11.44 (Air Britain Serials) 16.11.44 109 Sqn. ML907 Pilot landing in poor visibility pulled up to avoid HT cables and crashed in the vicinity of Little Staughton aerodrome, killing two. (Mosquito Crash Log)"/>
    <x v="2"/>
    <x v="7"/>
    <s v="Bad Visibility"/>
    <m/>
    <x v="2"/>
    <m/>
    <m/>
    <n v="11"/>
    <x v="37"/>
    <x v="0"/>
    <n v="1"/>
    <s v="Front-Line"/>
    <x v="18"/>
    <x v="0"/>
    <n v="1"/>
  </r>
  <r>
    <n v="150"/>
    <s v="DK284"/>
    <x v="4"/>
    <s v="1PRU/540/8OTU"/>
    <x v="0"/>
    <x v="7"/>
    <n v="18"/>
    <s v="November"/>
    <x v="5"/>
    <d v="1944-11-18T00:00:00"/>
    <x v="0"/>
    <s v="SOC 18.11.44 (Air Britain Serials)"/>
    <x v="4"/>
    <x v="3"/>
    <m/>
    <m/>
    <x v="2"/>
    <m/>
    <m/>
    <n v="11"/>
    <x v="37"/>
    <x v="0"/>
    <n v="1"/>
    <s v="Support Unit"/>
    <x v="37"/>
    <x v="0"/>
    <n v="3"/>
  </r>
  <r>
    <n v="5668"/>
    <s v="KB513"/>
    <x v="28"/>
    <s v="45 Gp"/>
    <x v="2"/>
    <x v="10"/>
    <n v="18"/>
    <s v="November"/>
    <x v="5"/>
    <d v="1944-11-18T00:00:00"/>
    <x v="0"/>
    <s v="Overshot landing at Stornoway 18.11.44 DBR (Air Britain Serials)"/>
    <x v="2"/>
    <x v="2"/>
    <s v="Overshot"/>
    <m/>
    <x v="2"/>
    <m/>
    <m/>
    <n v="11"/>
    <x v="37"/>
    <x v="0"/>
    <n v="1"/>
    <s v="Support Unit"/>
    <x v="81"/>
    <x v="1"/>
    <n v="1"/>
  </r>
  <r>
    <n v="6678"/>
    <s v="MM418"/>
    <x v="12"/>
    <n v="487"/>
    <x v="0"/>
    <x v="16"/>
    <n v="18"/>
    <s v="November"/>
    <x v="5"/>
    <d v="1944-11-18T00:00:00"/>
    <x v="0"/>
    <s v="Swung in heavy landing and u/c collapsed Thorney Island 18.11.44 (Air Britain Serials)"/>
    <x v="2"/>
    <x v="3"/>
    <s v="Swung on landing"/>
    <m/>
    <x v="2"/>
    <m/>
    <m/>
    <n v="11"/>
    <x v="37"/>
    <x v="0"/>
    <n v="1"/>
    <s v="Front-Line"/>
    <x v="47"/>
    <x v="0"/>
    <n v="1"/>
  </r>
  <r>
    <n v="1605"/>
    <s v="PF399"/>
    <x v="20"/>
    <s v="128/571"/>
    <x v="0"/>
    <x v="8"/>
    <n v="18"/>
    <s v="November"/>
    <x v="5"/>
    <d v="1944-11-18T00:00:00"/>
    <x v="0"/>
    <s v="18.11.1944 1745 571 to Hannover from Oakington skidding out of control from very wet runway. Oakington airfield (BCL). F/O JH Higgins RNZAF ok. Swung on take-off skidded off wet runway and u/c collapsed Oakington 18.11.44 DBR (Air Britain Serials)"/>
    <x v="2"/>
    <x v="7"/>
    <s v="Swung on takeoff"/>
    <m/>
    <x v="2"/>
    <m/>
    <m/>
    <n v="11"/>
    <x v="37"/>
    <x v="0"/>
    <n v="1"/>
    <s v="Front-Line"/>
    <x v="90"/>
    <x v="6"/>
    <n v="2"/>
  </r>
  <r>
    <n v="6688"/>
    <s v="HR144"/>
    <x v="12"/>
    <n v="487"/>
    <x v="0"/>
    <x v="16"/>
    <n v="18"/>
    <s v="November"/>
    <x v="5"/>
    <s v="18/19 November 1944"/>
    <x v="1"/>
    <s v="Coded J, 18/19 November estimated 2200, ftr from Northern Holland, F/L D.H. McLeod KIA, F/S A.J. Lawson PoW. (2nd TAF) Missing from night Intruder mission 19.11.44 (Air Britain Serials)  Came down at Eefde (Eefdense Enk) (Verliesregister 1944) at 2200. A file at footnote.com gives time as 22.10, same location, though Mosquito serial not recorded at latter source."/>
    <x v="3"/>
    <x v="4"/>
    <m/>
    <m/>
    <x v="3"/>
    <m/>
    <m/>
    <n v="11"/>
    <x v="37"/>
    <x v="0"/>
    <n v="1"/>
    <s v="Front-Line"/>
    <x v="47"/>
    <x v="3"/>
    <n v="1"/>
  </r>
  <r>
    <n v="6655"/>
    <s v="HR248"/>
    <x v="12"/>
    <n v="487"/>
    <x v="0"/>
    <x v="16"/>
    <n v="18"/>
    <s v="November"/>
    <x v="5"/>
    <s v="18/19 November 1944"/>
    <x v="1"/>
    <s v="Coded K, 18/19 November, time not known, ftr from Northern Holland, F/L A.S. Anderson and F/L J.W. Taylor both KIA. (2nd TAF) F/L A.S. Anderson, Pilot, 391873, Rheinberg 11.A.21, F/L J.W. Taylor, Nav., 421944, Rheinberg 11.A.20 (http://www.luftwaffe-bullet-board.com/viewtopic.php?t=8456&amp;highlight=) Missing from night intruder mission 19.11.44 (Air Britain Serials)"/>
    <x v="3"/>
    <x v="4"/>
    <m/>
    <m/>
    <x v="3"/>
    <m/>
    <m/>
    <n v="11"/>
    <x v="37"/>
    <x v="0"/>
    <n v="1"/>
    <s v="Front-Line"/>
    <x v="47"/>
    <x v="3"/>
    <n v="1"/>
  </r>
  <r>
    <n v="6859"/>
    <s v="NT189"/>
    <x v="12"/>
    <n v="464"/>
    <x v="0"/>
    <x v="16"/>
    <n v="18"/>
    <s v="November"/>
    <x v="5"/>
    <s v="18/19 November 1944"/>
    <x v="1"/>
    <s v="Served with 464 Sqn, under RAF control 7/44 to 18-19/11/44 Coded SB-O. Failed to Return From Operations Holland. (Brian Fillery's website) Lost near Appeldoorn, W/O Beer F/Sgt. R.F. Fountain KIA (Mosquito Monograph). Lost around 2330 estimated (2nd TAF) Missing from night intruder 19.11.44 (Air Britain Serials) Came down at Appeldoorn IWormensematen) (Verliesregister 1944)"/>
    <x v="3"/>
    <x v="4"/>
    <m/>
    <m/>
    <x v="3"/>
    <m/>
    <m/>
    <n v="11"/>
    <x v="37"/>
    <x v="0"/>
    <n v="1"/>
    <s v="Front-Line"/>
    <x v="46"/>
    <x v="0"/>
    <n v="1"/>
  </r>
  <r>
    <n v="6280"/>
    <s v="NT230"/>
    <x v="12"/>
    <n v="613"/>
    <x v="0"/>
    <x v="16"/>
    <n v="19"/>
    <s v="November"/>
    <x v="5"/>
    <d v="1944-11-19T00:00:00"/>
    <x v="0"/>
    <s v="Flew into high ground in bad visibility on ferry flight Leith Hill Surrey 19.11.44 (Air Britain Serials) 19.11.44 613 Sqn. NT230' In low flight when the aircraft struck Leith HilI, Surrey, while the pilot was contact flying in conditions of low cloud and fog. (Mosquito Crash Log)"/>
    <x v="2"/>
    <x v="3"/>
    <s v="Bad Visibility"/>
    <m/>
    <x v="2"/>
    <m/>
    <m/>
    <n v="11"/>
    <x v="37"/>
    <x v="0"/>
    <n v="1"/>
    <s v="Front-Line"/>
    <x v="59"/>
    <x v="0"/>
    <n v="1"/>
  </r>
  <r>
    <n v="3775"/>
    <s v="KB508"/>
    <x v="28"/>
    <s v="112 Wg"/>
    <x v="2"/>
    <x v="1"/>
    <n v="20"/>
    <s v="November"/>
    <x v="5"/>
    <d v="1944-11-20T00:00:00"/>
    <x v="0"/>
    <s v="Crashed on landing Dorval 20.11.44 (Air Britain Serials)"/>
    <x v="2"/>
    <x v="2"/>
    <s v="Crashed on landing"/>
    <m/>
    <x v="2"/>
    <m/>
    <m/>
    <n v="11"/>
    <x v="37"/>
    <x v="0"/>
    <n v="1"/>
    <s v="Support Unit"/>
    <x v="71"/>
    <x v="1"/>
    <n v="1"/>
  </r>
  <r>
    <n v="1288"/>
    <s v="HR198"/>
    <x v="12"/>
    <n v="107"/>
    <x v="0"/>
    <x v="16"/>
    <n v="20"/>
    <s v="November"/>
    <x v="5"/>
    <s v="20/21 November 1944"/>
    <x v="1"/>
    <s v="Coded D, F/L L.E. Carter and F/O S. Cohen FTR from east of Venlo 21/22 November 1944, lost around 2140. Missing from patrol E of Venlo 21.11.44 (Air Britain Serials)  Mosquito FB VI, HR 198, die am 21.11.44 vom Vierling abgeschossen wurde und in Pont zwischen dem Neerponter Weg und dem Bruchweg aufschlug. Danny Keay war schon vor Jahren dort und ich hatte vor Kurzem E-Mailkontakt mit dem Enkel des Besatzungsmitglieds Carter, vielleicht treffe ich ihn im April in London. Er wußte jedenfalls, daß sein Großvater in Pont beerdigt war. (http://www.luftwaffe-bullet-board.com/viewtopic.php?t=15221&amp;start=15)"/>
    <x v="0"/>
    <x v="1"/>
    <m/>
    <m/>
    <x v="1"/>
    <m/>
    <m/>
    <n v="11"/>
    <x v="37"/>
    <x v="0"/>
    <n v="1"/>
    <s v="Front-Line"/>
    <x v="57"/>
    <x v="3"/>
    <n v="1"/>
  </r>
  <r>
    <n v="6532"/>
    <s v="KB392"/>
    <x v="28"/>
    <n v="139"/>
    <x v="0"/>
    <x v="8"/>
    <n v="20"/>
    <s v="November"/>
    <x v="5"/>
    <d v="1944-11-20T00:00:00"/>
    <x v="1"/>
    <s v="20.11.1944 2109 139 to Hannover from Upwood starboard engine surged, swung off runway and crashed. at Upwood airfield (BCL). Capt J Rad RNZAF ok, F/O D McT Martin DFM ok, Lost power on take-off forcelanded and u/c collapsed Upwood 20.11.44 (Air Britain Serials) 20.11.44 139 Sqn. KB392 Aircraft had engine trouble after take-off from Upwood aerodrome, force landed in cross wind, swung and suffered undercarriage collapse. (Mosquito Crash Log)"/>
    <x v="2"/>
    <x v="7"/>
    <s v="Engine failure"/>
    <m/>
    <x v="2"/>
    <m/>
    <m/>
    <n v="11"/>
    <x v="37"/>
    <x v="0"/>
    <n v="1"/>
    <s v="Front-Line"/>
    <x v="15"/>
    <x v="1"/>
    <n v="1"/>
  </r>
  <r>
    <n v="1111"/>
    <s v="KB430"/>
    <x v="28"/>
    <s v="139/142"/>
    <x v="0"/>
    <x v="8"/>
    <n v="20"/>
    <s v="November"/>
    <x v="5"/>
    <s v="20/21 November 1944"/>
    <x v="1"/>
    <s v="20.11.1944 2056 142 to Hannover from Gransden Lodge returned while starboard engine failed, crash landed with intact bomb load. at Gransden Lodge airfied 2228 (BCL). F/L HD Nimmo ok, F/S JL Craddock ok, &quot;Serial Range KB370 - KB699. 330 Mosquito B.MkXXV. Part of a batch of 400 delivered by De Havilland (Toronto) Canada. KB430 was one of two 142 Sqdn Mosquitoes lost on this operation. See: KB460. Airborne 2056 20Nov44 from Gransden Lodge. Turned back with its starboard engine failing, crash-landing (gently?) 2228 with its bomb load intact, without injury. F/L H.D.Nimmo F/S J.L.Craddock &quot; (Chorley via Lost Bombers) Engine cut crashlanded at Gransden Lodge 20.11.44 (Air Britain Serials)"/>
    <x v="2"/>
    <x v="7"/>
    <s v="Engine failure"/>
    <m/>
    <x v="2"/>
    <m/>
    <m/>
    <n v="11"/>
    <x v="37"/>
    <x v="0"/>
    <n v="1"/>
    <s v="Front-Line"/>
    <x v="125"/>
    <x v="1"/>
    <n v="2"/>
  </r>
  <r>
    <n v="7304"/>
    <s v="KB460"/>
    <x v="28"/>
    <s v="139/142"/>
    <x v="0"/>
    <x v="8"/>
    <n v="20"/>
    <s v="November"/>
    <x v="5"/>
    <s v="20/21 November 1944"/>
    <x v="1"/>
    <s v="20.11.1944 2111 142 to Hannover from Gransden Lodge severe problems with port engine, returned early and crash landed after jettisoned bombs. at Woodbridge airfield, Suffolk 2352 (BCL). F/L B Eichler ok, Sgt G Logie ok, 20/21 November, Hannover, &quot;Serial Range KB360 - KB669. 330 Mosquito B.MkXXV. Part of a batch of 400 delivered by De Havilland (Toronto) Canada. KB460 was one of two 142 Sqdn Mosquitoes lost on this operation. See: KB430. Airborne 2111 20Nov44 from Gransden Lodge. Experienced severe problems with the port engine and the bomb load was jettisoned. Returned arly and crash-landed at RAF Woodbridge, Suffolk. No crew injuries. F/L B.Eichler Sgt G.Logie Both of these airmen were to be killed together 5/6Jan44. See: KB397 &quot; (Chorley via Lost Bombers) Swung on landing and u/c collapsed Woodbridge 21.11.44 (Air Britain Serials) 20.11.44- 142 Sqn. KB460 Aircraft landed in a cross wind at Woodbridge aerodrome, swung and suffered undercarriage collapse. Crew unhurt. (Mosquito Crash Log)"/>
    <x v="2"/>
    <x v="7"/>
    <s v="Engine failure"/>
    <m/>
    <x v="2"/>
    <m/>
    <m/>
    <n v="11"/>
    <x v="37"/>
    <x v="0"/>
    <n v="1"/>
    <s v="Front-Line"/>
    <x v="125"/>
    <x v="1"/>
    <n v="2"/>
  </r>
  <r>
    <n v="5672"/>
    <s v="KB489"/>
    <x v="28"/>
    <s v="45 Gp"/>
    <x v="5"/>
    <x v="10"/>
    <n v="21"/>
    <s v="November"/>
    <x v="5"/>
    <d v="1944-11-21T00:00:00"/>
    <x v="0"/>
    <s v="Ran off runway on landing Bluie West One 21.11.44 DBR (Air Britain Serials)"/>
    <x v="2"/>
    <x v="2"/>
    <s v="Swung on takeoff"/>
    <m/>
    <x v="2"/>
    <m/>
    <m/>
    <n v="11"/>
    <x v="37"/>
    <x v="0"/>
    <n v="1"/>
    <s v="Support Unit"/>
    <x v="81"/>
    <x v="1"/>
    <n v="1"/>
  </r>
  <r>
    <n v="6691"/>
    <s v="NS501"/>
    <x v="18"/>
    <n v="684"/>
    <x v="3"/>
    <x v="0"/>
    <n v="21"/>
    <s v="November"/>
    <x v="5"/>
    <d v="1944-11-21T00:00:00"/>
    <x v="0"/>
    <s v="Baulked on single-engined approach on return from PR mission and crashlanded Cox's Bazaar 21.11.44 (Air Britain Serials)"/>
    <x v="2"/>
    <x v="7"/>
    <s v="Undershot"/>
    <m/>
    <x v="2"/>
    <m/>
    <m/>
    <n v="11"/>
    <x v="37"/>
    <x v="0"/>
    <n v="1"/>
    <s v="Front-Line"/>
    <x v="50"/>
    <x v="0"/>
    <n v="1"/>
  </r>
  <r>
    <n v="995"/>
    <s v="MM629"/>
    <x v="22"/>
    <s v="85/157"/>
    <x v="0"/>
    <x v="17"/>
    <n v="21"/>
    <s v="November"/>
    <x v="5"/>
    <s v="21/22 November 1944"/>
    <x v="1"/>
    <s v="21.11.1944 1715 Evening intruder sortie157 Bomber Support from Swannington shot down in error by Mosquito MM630 same sqn, abandoned. SE Helmond, NL in enemy territory, no further trace 1845 (BCL). F/O A Mackinnon evd, F/O G Waddell ok, also listed in FCL same day 157 sqn Mosquito XIX MM629 RS-Y t/o 1715 BS, Mackinnon A F/O evd, Waddell G F/O evd. Shot down by another Mosquito MM630 over Dutch occupied territory. Both crewmen uninjured and walked to allied lines. (85 Sqn and 157 Sqn losses website) Shot down in error by Mosquito MM630 and abandoned on night patrol 21.11.44 (Air Britain Serials) 21.11.44 157 Sqn. MM629 Aircraft caught fire and crashed after being mistaken for a Ju 188 by Mosquito MM630. Crew abandoned aircraft. (Mosquito Crash Log)"/>
    <x v="0"/>
    <x v="14"/>
    <s v="Mosquito"/>
    <m/>
    <x v="4"/>
    <m/>
    <m/>
    <n v="11"/>
    <x v="37"/>
    <x v="0"/>
    <n v="1"/>
    <s v="Front-Line"/>
    <x v="3"/>
    <x v="2"/>
    <n v="2"/>
  </r>
  <r>
    <n v="7543"/>
    <s v="PF379"/>
    <x v="20"/>
    <s v="109/571"/>
    <x v="0"/>
    <x v="8"/>
    <n v="21"/>
    <s v="November"/>
    <x v="5"/>
    <s v="21/22 November 1944"/>
    <x v="1"/>
    <s v="21.11.1944 1707 571 to Stuttgart from Oakington problems with hydraulic system and returned, crashlanded. at Manston airfield, Kent 2030 (BCL). F/O JN Canpbell ok, F/L AAB Cleaver ok. Coded Z (Original 571 Order of Battle for Tuesday 21st November 1944) &quot;Serial Range PF379 - PF415. 37 Mosquito B.MkXV1. Powered by Merlin 72/73 engines. Part of a batch of 195 delivered by percival Aircraft (Luton) between 15May44 and 5Dec45. Airborne 1707 21Nov44 from Oakington. Developed hydraulic problems and turned back, crash-landing 2030 flapless and minus braking at RAF Manston, Kent, where the 4,000lb 'Cookie' fell off on touchdown. No injuries. (Phew) F/O J.N.Campbell F/L N.A.B.Cleaver &quot; (Chorley via Lost Bombers) 4000lb bomb hung up and flaps jammed u/c collapsed in heavy landing Manston 21.11.44 DBF (Air Britain Serials) 21.11.44 571 Sqn. PF379 During a flapless landing at Manston aerodrome with 4,000 lb bomb on board, undercarriage collapsed. Crew unhurt. (Mosquito Crash Log)"/>
    <x v="2"/>
    <x v="7"/>
    <s v="Hydraulics failed"/>
    <m/>
    <x v="2"/>
    <m/>
    <m/>
    <n v="11"/>
    <x v="37"/>
    <x v="0"/>
    <n v="1"/>
    <s v="Front-Line"/>
    <x v="90"/>
    <x v="6"/>
    <n v="2"/>
  </r>
  <r>
    <n v="7690"/>
    <s v="PZ344"/>
    <x v="12"/>
    <n v="515"/>
    <x v="0"/>
    <x v="5"/>
    <n v="21"/>
    <s v="November"/>
    <x v="5"/>
    <s v="21/22 November 1944"/>
    <x v="1"/>
    <s v="21.11.1944 1730 515 BS from Little Snoring hit by light FLAK and crashed. near Walbeck, 5km WSW Geldern, close to german-dutch border (BCL). F/L TF L´Amie DFC +, F/O JW Smith DFC +, joint grave in Rheinberg War Cem 21/22 November, &quot;Serial Range PZ330 - PZ358. 29 Mosquito FB.MkV1.Powered by Merlin 25 engines. Part of a batch of 250, including nine built as FB.MkXV111. Delivered by De Havilland (Hatfield) between 16May44 and 19Jun45. Airborne 1730 21Nov44 from Little Snoring. Shot down by light Flak, crashing near the small town of Walbeck, 5 km WSW of geldern and close to the German/Dutch border. Both airmen share a joint grave in Rheinberg War Cemetery. F/L T.F.L.A_Amie DFC KIA F/O J.W.Smith DFC KIA &quot; (Chorley via Lost Bombers) Missing from patrol to Echterdingen 21.11.44 (Air Britain Serials)   FB VI PZ 344, die bis dahin als Mosquito-Verlust in Pont geführt wurde, ist am gleichen Tag anderswo in der hiesigen Gegend  heruntergekommen (http://www.luftwaffe-bullet-board.com/viewtopic.php?t=15221&amp;start=15)"/>
    <x v="0"/>
    <x v="1"/>
    <m/>
    <m/>
    <x v="1"/>
    <m/>
    <m/>
    <n v="11"/>
    <x v="37"/>
    <x v="0"/>
    <n v="1"/>
    <s v="Front-Line"/>
    <x v="83"/>
    <x v="0"/>
    <n v="1"/>
  </r>
  <r>
    <n v="855"/>
    <s v="HJ650"/>
    <x v="2"/>
    <s v="456/157/60OTU"/>
    <x v="0"/>
    <x v="7"/>
    <n v="22"/>
    <s v="November"/>
    <x v="5"/>
    <d v="1944-11-22T00:00:00"/>
    <x v="0"/>
    <s v="Stalled out of formation and dived into ground nr West Bromwich Warks. 22.11.44 (Air Britain Serials) 22.11.44 60 MTU. HJ650 Formation leader narrowly missed his No.3, stalled to the right and crashed into the ground at Westbourne near West Bromwich, killing 2. (Mosquito Crash Log)"/>
    <x v="2"/>
    <x v="2"/>
    <s v="Dived into ground"/>
    <m/>
    <x v="2"/>
    <m/>
    <m/>
    <n v="11"/>
    <x v="37"/>
    <x v="0"/>
    <n v="1"/>
    <s v="Support Unit"/>
    <x v="29"/>
    <x v="0"/>
    <n v="3"/>
  </r>
  <r>
    <n v="3445"/>
    <s v="HK344"/>
    <x v="2"/>
    <s v="219/68"/>
    <x v="0"/>
    <x v="2"/>
    <n v="22"/>
    <s v="November"/>
    <x v="5"/>
    <d v="1944-11-22T00:00:00"/>
    <x v="0"/>
    <s v="Crashed on takeoff from Coltishall, USN crew were both killed (FCWDv5) Crew listed as Sam Peebles and Dick Grinndal in a 68 Sqn History. Took off 22:30 but crashed near Horstead at 22:33. (A History of Number 68 Squadron) hit tree after take-off, Crew: Lt.B.W.Peebles(Pilot)US Navy-killed, Ens.E.R.Grinndal(Obs)US Navy-killed (http://aviation-safety.net/wikibase/wiki.php?id=15808) Hit trees after take-off Horstead Hall Norfolk 22.11.44 (Air Britain Serials) 22.11.44 68 Sqn. HK344 After take-off the aircraft hit trees at Horstead Hall, Norfolk, crashed and burnt out, killing crew. (Mosquito Crash Log)"/>
    <x v="2"/>
    <x v="3"/>
    <s v="Hit obstacle"/>
    <m/>
    <x v="2"/>
    <m/>
    <m/>
    <n v="11"/>
    <x v="37"/>
    <x v="0"/>
    <n v="1"/>
    <s v="Front-Line"/>
    <x v="102"/>
    <x v="2"/>
    <n v="2"/>
  </r>
  <r>
    <n v="5225"/>
    <s v="NS515"/>
    <x v="18"/>
    <s v="USAAF"/>
    <x v="0"/>
    <x v="4"/>
    <n v="22"/>
    <s v="November"/>
    <x v="5"/>
    <d v="1944-11-22T00:00:00"/>
    <x v="0"/>
    <s v="NS515 carried the tail code M for mother for 653rd Squadron and crashed 22 November 1944 killing both Lts. Harry and Hopkins. (Norman Malayney) 653BSW 25BG, 8th Air Force. Pilot Harry, Russell E. Killed, Crashed on Take off at Great Cressingham. Category 4 damage, 22 November 1944. (http://www.aviationarchaeology.com) (MH - shouldn't this be Category 5 damage?) 441122 MOSQUITO NS-515 GREAT CRESSINGHAM 25 (Thomas Ensminger) NS515 delivered Burtonwood 6 April 1944 653 Squadron M-Mike Accident 22 November 1944, R. E. Harry and M. B. Hopkins, both KIFA Cat. E2, TT 218 Hours, 120 Hours since overhaul (Norman Malayney) (Air Britain Serials)"/>
    <x v="2"/>
    <x v="3"/>
    <s v="Crashed on takeoff"/>
    <m/>
    <x v="2"/>
    <m/>
    <m/>
    <n v="11"/>
    <x v="37"/>
    <x v="0"/>
    <n v="1"/>
    <s v="Front-Line"/>
    <x v="33"/>
    <x v="0"/>
    <n v="1"/>
  </r>
  <r>
    <n v="6600"/>
    <s v="NS788"/>
    <x v="18"/>
    <m/>
    <x v="0"/>
    <x v="1"/>
    <n v="22"/>
    <s v="November"/>
    <x v="5"/>
    <d v="1944-11-22T00:00:00"/>
    <x v="0"/>
    <s v="Crashed before delivery Radlett 22.11.44 (Air Britain Serials)"/>
    <x v="2"/>
    <x v="2"/>
    <s v="Not Stated"/>
    <m/>
    <x v="2"/>
    <m/>
    <m/>
    <n v="11"/>
    <x v="37"/>
    <x v="0"/>
    <n v="1"/>
    <s v="Support Unit"/>
    <x v="17"/>
    <x v="0"/>
    <n v="1"/>
  </r>
  <r>
    <n v="36"/>
    <s v="DZ642"/>
    <x v="4"/>
    <s v="692/627"/>
    <x v="0"/>
    <x v="8"/>
    <n v="22"/>
    <s v="November"/>
    <x v="5"/>
    <s v="22/23 November 1944"/>
    <x v="1"/>
    <s v="23.11.1944 1842 mark U-Boat pens 627 to Trondheim from Woodhall Spa on return asked for permission to land at Scatsa, 100ft cloud, nothing further heard. later found on Royal Field Hill, Shetland (BCL). F/L JA Reid +, F/O WD Irwin RCAF +, both rest in UK On the return journey one of the Mosquitoes, AZ-H DZ642, was short of fuel so the pilot John Reid and his navigator Wes Irwin made for Sumburgh in the Shetlands. There were also communications problems but in spite of help from other Mossies and Lerwick, H-Harry sadly crashed on a hill top. Some days later the wreckage was found by three shepherds. (http://www.627squadron.co.uk/Crash-Sumburgh.htm) In the late hours of November the 22nd 1944, the Mosquito DZ 642 of the H/627 Sqn., on its return from a failed mission on the German U - boat pens in Trondheim, Norway, crashed into the steep Royl Field hill in South Shetland Mainland._x000a_The Mosquito was &quot;Marker 3&quot; of three mosquitos that had taken off from Woodhall Spa. Their mission was to mark the target in Trondheim for the Lancasters of 5th group._x000a_They had landed in Lossiemouth for refuelling, but in one way or another, the &quot;Marker 3&quot; had not been refuelled._x000a_When they arrived at target, the Germans had been warned and the area was covered by a smoke screen. There was nothing to do but return._x000a_&quot;Marker 3&quot; had very little fuel left, and decided to try to land at Scatsta Airport in Shetland, but they had problems with their radio, and could not communicate with the airport, so the two other mosquitos accompanied it to relay messages. Contact was made with ASR/MCU at Lerwick, who gave them the weather report and a course which would bring it within sight of the Sandra Light at Sumburgh Airport. As soon as DZ642 was within radio range of Sumburgh, the two other planes had to leave it, because they had only fuel enough to reach Peterhead. The last they heard was that Sumburgh warned &quot;Marker 3&quot; about high ground along its route._x000a_The VHF reception was very bad, and the last Sumburgh heard from the Mosquito was that it had completed its first leg and was turning 250 degrees._x000a__x000a_On the 6th of December, three men, George Mann of Uphouse, Laurence Malcolmson of Culbinsgarth and Adam Adamson of Brind, were driving sheep on Royl Field, when they found the wreck of the mosquito and its two dead crewmen._x000a_The fuel tanks of the mosquito were empty when it was found, but we will never know if the reason of the crash was that they ran out of fuel and tried an emergency landing, or they had tried to fly below the clouds and therefore crashed into the hill._x000a_The names of the two dead crewmen were :_x000a_F/L John Alexander Reid (Pilot) - buried in Winchester._x000a_F/O Wesley Douglas Irwin RCAF (Navigator) - buried in Manor Park, London. _x000a__x000a__x000a__x000a__x000a_There are still many remains of the Mosquito on the crash site near the memorial. _x000a__x000a_(http://shetlopedia.com/Royl_Field_Mosquito_Memorial) Flew into hill nr Sumburgh 22.11.44 (Air Britain Serials) 22.11.44 627 Sqn. DZ642 Pilot was trying to locate aerodrome in bad visibility when he collided with Royal Field hill, Shetland Islands at 1 ,000 feet high. Aircraft was last heard vectoring on a course of 230 degrees. (Mosquito Crash Log)"/>
    <x v="0"/>
    <x v="8"/>
    <m/>
    <m/>
    <x v="4"/>
    <m/>
    <m/>
    <n v="11"/>
    <x v="37"/>
    <x v="0"/>
    <n v="1"/>
    <s v="Front-Line"/>
    <x v="58"/>
    <x v="0"/>
    <n v="2"/>
  </r>
  <r>
    <n v="5236"/>
    <s v="NS630"/>
    <x v="18"/>
    <s v="USAAF"/>
    <x v="0"/>
    <x v="4"/>
    <n v="22"/>
    <s v="November"/>
    <x v="5"/>
    <d v="1944-11-22T00:00:00"/>
    <x v="1"/>
    <s v="22 November 1944 653rd Sqn Mosquito NS630 25th B/Group USAAF. This aircraft was returning to base from a night mission (Blue Stocking) started the approach at Watton airfield, but was ordered to another airdrome because of bad weather conditions, the Pilot informed the control he could see the runway,after making one pass, the aircraft was going to make a second attempt, flying out and over Merton, radio contact was lost, The aircraft had flown low and crashed hitting tree tops and ended on a field on the border between Thompson &amp; Merton. Pilot 1st Lt 0-886135 Malcolm J.Macleod, Cambridge American Cemetery. Navigator 1st Lt 0-865945, Edward Fiztgerald, Cambridge American Cemetery. (Web, confirmed by Norman Malayney) _x000a_653BSW 25BG, 8th Air Force. Pilot MacLeod, Malcolm J. Killed in Crash Landing due to Weather at Thompson. Category 4 damage, 22 November 1944. (http://www.aviationarchaeology.com) 441122 MOSQUITO NS-630 THOMPSON 25 (Thomas Ensminger) (Air Britain Serials)"/>
    <x v="2"/>
    <x v="7"/>
    <s v="Bad Visibility"/>
    <m/>
    <x v="2"/>
    <m/>
    <m/>
    <n v="11"/>
    <x v="37"/>
    <x v="0"/>
    <n v="1"/>
    <s v="Front-Line"/>
    <x v="33"/>
    <x v="0"/>
    <n v="1"/>
  </r>
  <r>
    <n v="545"/>
    <s v="DD736"/>
    <x v="2"/>
    <s v="R-R/AAEE/141/1692 Flt"/>
    <x v="0"/>
    <x v="7"/>
    <n v="23"/>
    <s v="November"/>
    <x v="5"/>
    <d v="1944-11-23T00:00:00"/>
    <x v="0"/>
    <s v="Spun into ground nr Kings Lynn Norfolk 23.11.44 (Air Britain Serials) 23.11.44 1692 BSTU. DD736 Aircraft seen spiralling out of cloud, righted itself then spun into the ground at East Winch, Norfolk. Aircraft was coded 'J'. (Mosquito Crash Log)   Location is wrong - it was Middleton Fen (http://forum.keypublishing.co.uk/showthread.php?t=104516)  23.11.44 J/18833 Flg Off (Plt) Charles James Preece, RCAF, 1692Flt, 22, of Hardisty, Alberta. 1692 Flight was formed as a Radio Development Flight but had been redesignated a Bomber Support Training Flight by the time of this crash. (trained Mosquito crews on 'Serrate' ... whatever this is). Based at Great Massingham in Norfolk. (http://forum.keypublishing.com/showthread.php?t=21390)_x000a__x000a_Thought you all might like to know that the navigator who died in this crash was Flying Officer, Frederick Ruffle DFC of 515 squadron. Before the crash Fred had flown over 61 sorties on intruder operations. Most of them with the elite pathfinder 8 group. He was awarded his DFC for the part he played on more than one occasion during the raids made on the Dortmund Ems Canal in Germany. _x000a__x000a_On the occasion of this flight he was not flying with his &quot;usual&quot; pilot. But agree at the last minute to take up Flying Officer Charles Preece to help him train on the equipment you have mentioned._x000a__x000a_He also took part in the siege of Malta and the D Day landings._x000a__x000a_Fred left a wife and ten month old daughter, He is buried in the churchyard at Holy Trinity Church, High Hurstwood in East Sussex. _x000a__x000a_My family are extremely grateful to all who have contributed to this discussion to the light they have shed on this tragedy. Until now we did not know the precise place or the exact circumstances of the crash._x000a_(http://forum.keypublishing.com/showthread.php?t=104516) MH - 1692 BSTU (Bomber Support Training Unit) Flt"/>
    <x v="2"/>
    <x v="2"/>
    <s v="Spin"/>
    <m/>
    <x v="2"/>
    <m/>
    <m/>
    <n v="11"/>
    <x v="37"/>
    <x v="0"/>
    <n v="1"/>
    <s v="Support Unit"/>
    <x v="93"/>
    <x v="0"/>
    <n v="4"/>
  </r>
  <r>
    <n v="1730"/>
    <s v="KB232"/>
    <x v="13"/>
    <s v="139/1655MTU"/>
    <x v="0"/>
    <x v="7"/>
    <n v="23"/>
    <s v="November"/>
    <x v="5"/>
    <d v="1944-11-23T00:00:00"/>
    <x v="0"/>
    <s v="1655 MTU 23/11/1944 Training KB232 Mosquito XX T/o Warboys for a high level navigation detail, climbing to 25,000 feet. And it was while cruising at this altitude that the starboard engine failed. Engine feathered but unable to maintain height and a force landing made in a field , 1t 1548, on Turnbury farm, Shirdley Hill near Birkdale. Lancashire. W/O N HPrior (http://www.156squadron.com/display_newpff_roll.asp?ID=1655%20MTU) Crashed in forced landing nr Birkdale Lancs. 23.11.44 (Air Britain Serials) 23.11.44 1655MTU. KB232 The starboard engine failed at 25,000 feet, prop feathered and aircraft began to lose height, pilot tried to make nearest airfield but was unable to do so and force landed in a field at Turnberry Farm, Shirdley Hill, near Birkdale,(Mosquito Crash Log)"/>
    <x v="2"/>
    <x v="2"/>
    <s v="Engine failure"/>
    <m/>
    <x v="2"/>
    <m/>
    <m/>
    <n v="11"/>
    <x v="37"/>
    <x v="0"/>
    <n v="1"/>
    <s v="Support Unit"/>
    <x v="12"/>
    <x v="1"/>
    <n v="2"/>
  </r>
  <r>
    <n v="4458"/>
    <s v="KB506"/>
    <x v="28"/>
    <s v="4FP"/>
    <x v="0"/>
    <x v="10"/>
    <n v="23"/>
    <s v="November"/>
    <x v="5"/>
    <d v="1944-11-23T00:00:00"/>
    <x v="0"/>
    <s v="Overshot landing at Renlow 23.11.44 DBR (Air Britain Serials) 23.11.44 4 FPP. KB506 Landed too fast at Henlow aerodrome, over-ran and hit perimeter fence. Crew unhurt. (Mosquito Crash Log)"/>
    <x v="2"/>
    <x v="2"/>
    <s v="Overshot"/>
    <m/>
    <x v="2"/>
    <m/>
    <m/>
    <n v="11"/>
    <x v="37"/>
    <x v="0"/>
    <n v="1"/>
    <s v="Support Unit"/>
    <x v="126"/>
    <x v="1"/>
    <n v="1"/>
  </r>
  <r>
    <n v="2309"/>
    <s v="LR446"/>
    <x v="14"/>
    <s v="60 SAAF/256"/>
    <x v="1"/>
    <x v="2"/>
    <n v="23"/>
    <s v="November"/>
    <x v="5"/>
    <d v="1944-11-23T00:00:00"/>
    <x v="0"/>
    <s v="Swung on take-off for training flight and u/c collapsed Foggia Main 23.11.44 (Air Britain Serials)"/>
    <x v="2"/>
    <x v="2"/>
    <s v="Swung on takeoff"/>
    <m/>
    <x v="2"/>
    <m/>
    <m/>
    <n v="11"/>
    <x v="37"/>
    <x v="0"/>
    <n v="1"/>
    <s v="Front-Line"/>
    <x v="32"/>
    <x v="0"/>
    <n v="2"/>
  </r>
  <r>
    <n v="1046"/>
    <s v="MM112"/>
    <x v="20"/>
    <s v="105/109"/>
    <x v="0"/>
    <x v="8"/>
    <n v="23"/>
    <s v="November"/>
    <x v="5"/>
    <d v="1944-11-23T00:00:00"/>
    <x v="0"/>
    <s v="23.11.1944 Air Test 109 from Little Staughton crashed almost immediately. near Little Staughton airfield (BCL). F/L JW Shaw ok, , to R.N. Crashed on take-off for air test Little Staughton 23.11.44 [Broken up 16.7.48 per Roundel] (Air Britain Serials)"/>
    <x v="2"/>
    <x v="2"/>
    <s v="Crashed on takeoff"/>
    <m/>
    <x v="2"/>
    <m/>
    <m/>
    <n v="11"/>
    <x v="37"/>
    <x v="0"/>
    <n v="1"/>
    <s v="Front-Line"/>
    <x v="18"/>
    <x v="0"/>
    <n v="2"/>
  </r>
  <r>
    <n v="1517"/>
    <s v="MM201"/>
    <x v="20"/>
    <n v="128"/>
    <x v="0"/>
    <x v="8"/>
    <n v="23"/>
    <s v="November"/>
    <x v="5"/>
    <s v="23/24 November 1944"/>
    <x v="1"/>
    <s v="23.11.1944 1657 128 to Hannover from Wyton . Lost without trace (BCL). F/O GW Tuck RAAF +, Sgt MH Moss +, no further info Missing (Hannover) 24.11.44 (Air Britain Serials)_x000a__x000a_408938 Flying Officer TUCK, George William  _x000a_ _x000a_ _x000a_Source: _x000a_AWM 237 (65)   NAA : A705, 163/169/80.  _x000a_ _x000a_Aircraft Type:  Mosquito _x000a_Serial number:  MN 201 _x000a_Radio call sign:   _x000a_Unit:  ATTD 128 SQN RAF _x000a_ _x000a_Summary: _x000a_Mosquito MN 201 of 128 Sqn RAF, Path Finder Force, took off on night operations _x000a_against Hannover, Germany, on the night of 23/24th_x000a_ November 1944. Nothing was heard _x000a_from the aircraft after take off and it did not return to base. _x000a_ _x000a_Crew: _x000a_RAAF   408938 FO Tuck, G.W., Pilot. _x000a_RAF  Sgt M.H.Moss, Navigator. _x000a_ _x000a_Following post war enquiries and investigations it was recorded in 1950 that the missing _x000a_crew had no known grave. Their names are commemorated on the Memorial to tha _x000a_Missing, Runnymede, Surrey, UK._x000a__x000a_(MISSING WITH NO KNOWN GRAVE _x000a_ _x000a_    BY ALAN STORR)"/>
    <x v="3"/>
    <x v="4"/>
    <m/>
    <m/>
    <x v="3"/>
    <m/>
    <m/>
    <n v="11"/>
    <x v="37"/>
    <x v="0"/>
    <n v="1"/>
    <s v="Front-Line"/>
    <x v="112"/>
    <x v="0"/>
    <n v="1"/>
  </r>
  <r>
    <n v="6241"/>
    <s v="HK317"/>
    <x v="2"/>
    <n v="456"/>
    <x v="0"/>
    <x v="2"/>
    <n v="24"/>
    <s v="November"/>
    <x v="5"/>
    <d v="1944-11-24T00:00:00"/>
    <x v="0"/>
    <s v="24.11.1944 am Diver patrol 456 anti He111-V1 from Ford Lost over sea. Lost without trace (FCL). W/O JL Mulhall +, F/O JD Jones +, cv at Marshalls(Cambridge), delivered as MKXVI 04.09.43-26.02.44. No known graves, no further info Served with 456 Sqn 02/44 to 12/44, coded RX-Y under RAF control. Returned to RAF. (Brian Fillery's website) W/O J.D. Mulhall, RAAF and F/O J.D. Jones, RAF, KIA. (Fighter Nights) Missing from anti V-1 patrol 24.11.44 (Air Britain Serials)"/>
    <x v="3"/>
    <x v="4"/>
    <m/>
    <m/>
    <x v="3"/>
    <m/>
    <m/>
    <n v="11"/>
    <x v="37"/>
    <x v="0"/>
    <n v="1"/>
    <s v="Front-Line"/>
    <x v="20"/>
    <x v="2"/>
    <n v="1"/>
  </r>
  <r>
    <n v="1062"/>
    <s v="HR256"/>
    <x v="12"/>
    <s v="151/60OTU"/>
    <x v="0"/>
    <x v="7"/>
    <n v="24"/>
    <s v="November"/>
    <x v="5"/>
    <d v="1944-11-24T00:00:00"/>
    <x v="0"/>
    <s v="Hit hill in cloud nr Ashley Staffs 24.11.44 (Air Britain Serials) 24.11.44 60 OTU. HR256 Aircraft was being homed in lO/lOths cloud, was told to descend to 800 feet, crashed into hillside near Ashley, Staffs., and caught fire. Wrong fix given by Honiley Sector Operations. (Mosquito Crash Log)"/>
    <x v="2"/>
    <x v="2"/>
    <s v="Bad Visibility"/>
    <m/>
    <x v="2"/>
    <m/>
    <m/>
    <n v="11"/>
    <x v="37"/>
    <x v="0"/>
    <n v="1"/>
    <s v="Support Unit"/>
    <x v="29"/>
    <x v="3"/>
    <n v="2"/>
  </r>
  <r>
    <n v="6040"/>
    <s v="MM585"/>
    <x v="17"/>
    <n v="256"/>
    <x v="1"/>
    <x v="5"/>
    <n v="24"/>
    <s v="November"/>
    <x v="5"/>
    <d v="1944-11-24T00:00:00"/>
    <x v="0"/>
    <s v="Missing from intruder to Sarajevo 24.11.44 (Air Britain Serials) P/O B. Nichols, F/S J.G. Marsden (http://www.google.com.au/url?sa=t&amp;rct=j&amp;q=&amp;esrc=s&amp;source=web&amp;cd=19&amp;cad=rja&amp;uact=8&amp;ved=0CEsQFjAIOAo&amp;url=http%3A%2F%2Fwww.shrani.si%2Ff%2F2u%2F10J%2F22MsFz3Y%2Fkopijayucrashes.xls&amp;ei=mm6bVJyCMYbo8AXuwYCIBg&amp;usg=AFQjCNGE7RKsrBOb1YLMb5AWmrhplcFkwg&amp;sig2=UdgIbawYM-3NLviggOrLLg&amp;bvm=bv.82001339,d.dGc)"/>
    <x v="3"/>
    <x v="4"/>
    <m/>
    <m/>
    <x v="3"/>
    <m/>
    <m/>
    <n v="11"/>
    <x v="37"/>
    <x v="0"/>
    <n v="1"/>
    <s v="Front-Line"/>
    <x v="32"/>
    <x v="2"/>
    <n v="1"/>
  </r>
  <r>
    <n v="3297"/>
    <s v="DZ429"/>
    <x v="4"/>
    <s v="109/105/1655MTU"/>
    <x v="0"/>
    <x v="7"/>
    <n v="24"/>
    <s v="November"/>
    <x v="5"/>
    <d v="1944-11-24T00:00:00"/>
    <x v="1"/>
    <s v="1655 MTU 24/11/1944 Training DZ429 Mosquito IV T/o 0118 Warboys heading off into the night intent on flying a high level cross country. At 0142, the Mosquito spun (presumably from its briefed height of 28,000 feet) and crashed at Alrewasm 5 miles SW from the centre of Burton Upon Trent, Staffordshire and not far from Lichfield airport. F/O R MJones 25 J/17652 CHESTER (BLACON) CEMETERY, 1526281 24/11/1944, F/O D GMacKenzie 22 163827 GLASGOW (CARDONALD) CEMETERY 2452699 24/11/1944 (http://www.156squadron.com/display_newpff_roll.asp?ID=1655%20MTU) Spun into ground Alrewas Staffs. 24.11.44 (Air Britain Serials) 24.11.44 1655MTU. DZ429 Lost control in a spin during which the starboard engine bearers failed and the engine fell out. Crashed at Alrewas, Staffs., killing two. (Mosquito Crash Log)"/>
    <x v="2"/>
    <x v="2"/>
    <s v="Spin"/>
    <m/>
    <x v="2"/>
    <m/>
    <m/>
    <n v="11"/>
    <x v="37"/>
    <x v="0"/>
    <n v="1"/>
    <s v="Support Unit"/>
    <x v="12"/>
    <x v="0"/>
    <n v="3"/>
  </r>
  <r>
    <n v="5739"/>
    <s v="HK237"/>
    <x v="2"/>
    <s v="25/68"/>
    <x v="0"/>
    <x v="2"/>
    <n v="24"/>
    <s v="November"/>
    <x v="5"/>
    <d v="1944-11-24T00:00:00"/>
    <x v="1"/>
    <s v="Overshot landing at night Coltishall 24.11.44 DBR (Air Britain Serials)"/>
    <x v="2"/>
    <x v="3"/>
    <s v="Overshot"/>
    <m/>
    <x v="2"/>
    <m/>
    <m/>
    <n v="11"/>
    <x v="37"/>
    <x v="0"/>
    <n v="1"/>
    <s v="Front-Line"/>
    <x v="102"/>
    <x v="2"/>
    <n v="2"/>
  </r>
  <r>
    <n v="2030"/>
    <s v="LR384"/>
    <x v="12"/>
    <s v="613/107/251/60OTU"/>
    <x v="0"/>
    <x v="7"/>
    <n v="25"/>
    <s v="November"/>
    <x v="5"/>
    <d v="1944-11-25T00:00:00"/>
    <x v="0"/>
    <s v="Had been damaged by flak while coded B on 107 Squadron and crashlanded at Lasham at 1543 15 March 1944. MH - photo of this aircraft damaged with invasion stripes - 15/8/44, not 15/3/44. Control lost in cloud on night navex dived into sea off Bridgeport Dorset 25.11.44 (Air Britain Serials) 25.11.44 60 OTU. LR177 Aircraft dived into sea near Bridgeport, cause unknown. Crew missing. (Mosquito Crash Log)"/>
    <x v="2"/>
    <x v="2"/>
    <s v="Lost control in cloud"/>
    <m/>
    <x v="2"/>
    <m/>
    <m/>
    <n v="11"/>
    <x v="37"/>
    <x v="0"/>
    <n v="1"/>
    <s v="Support Unit"/>
    <x v="29"/>
    <x v="0"/>
    <n v="4"/>
  </r>
  <r>
    <n v="5865"/>
    <s v="MT463"/>
    <x v="25"/>
    <n v="488"/>
    <x v="0"/>
    <x v="2"/>
    <n v="25"/>
    <s v="November"/>
    <x v="5"/>
    <d v="1944-11-25T00:00:00"/>
    <x v="0"/>
    <s v="Bounced on landing and u/c torn off Amiens/Glisy 25.11.44 (Air Britain Serials)"/>
    <x v="2"/>
    <x v="3"/>
    <s v="Bounced on landing"/>
    <m/>
    <x v="2"/>
    <m/>
    <m/>
    <n v="11"/>
    <x v="37"/>
    <x v="0"/>
    <n v="1"/>
    <s v="Front-Line"/>
    <x v="42"/>
    <x v="2"/>
    <n v="1"/>
  </r>
  <r>
    <n v="7608"/>
    <s v="HP913"/>
    <x v="12"/>
    <s v="CRD Ansty/305"/>
    <x v="0"/>
    <x v="16"/>
    <n v="25"/>
    <s v="November"/>
    <x v="5"/>
    <s v="25/26 November 1944"/>
    <x v="1"/>
    <s v="All 305 Sq.a/c lost this night were detailed: Attacking rail movement SOEST-HAMM-OSNABRUECK-HENGELO (NL)-MUENSTER areas. (Post on 12 O'Clock High! Board) Coded W, hit by flak, crew of Sgt. Z. Haas and P/O T.P. Wilczewski both OK. Time 2345 25/26 November 1944 (2nd TAF). Damaged by flak and abandoned nr Reims 26.11.44 (Air Britain Serials)"/>
    <x v="0"/>
    <x v="1"/>
    <m/>
    <m/>
    <x v="1"/>
    <m/>
    <m/>
    <n v="11"/>
    <x v="37"/>
    <x v="0"/>
    <n v="1"/>
    <s v="Front-Line"/>
    <x v="60"/>
    <x v="3"/>
    <n v="2"/>
  </r>
  <r>
    <n v="2387"/>
    <s v="MM203"/>
    <x v="20"/>
    <s v="109/128"/>
    <x v="0"/>
    <x v="8"/>
    <n v="25"/>
    <s v="November"/>
    <x v="5"/>
    <s v="25/26 November 1944"/>
    <x v="1"/>
    <s v="26.11.1944 0102 128 to Nürnberg from Wyton on return engine failed and abandoned plane. near Calais assuming into channel, no trace (BCL). F/O HE Boulter ok, Sgt JR Churcher ok, both returned safe with Royal Navy &quot;Serial Range MM181 - MM203. 25 Mosquito B.MkXV1. Powered by Merlin 72/73 engines. Part of a batch of 152 delivered by De Havilland (Hatfield) between 24Nov43 and 4Dec44. MM170 was not delivered. Airborne 0102 26Nov44 from Wyton. Returning to base an engine failed and the Mosquito was successfully abandoned, both airmen parachuting into the sea off Calais. They were returned to base safely, courtesy of the Royal Navy. F/O H.E.Boulter Sgt J.R.Churcher &quot; (Chorley via Lost Bombers) Engine lost power abandoned nr Calais returning from Nurnberg 26.11.44 (Air Britain Serials) 26.11.44 128 Sqn. MM203 Aircraft engines overheated so crew abandoned aircraft. (Mosquito Crash Log)"/>
    <x v="0"/>
    <x v="12"/>
    <s v="Engine failure"/>
    <m/>
    <x v="4"/>
    <m/>
    <m/>
    <n v="11"/>
    <x v="37"/>
    <x v="0"/>
    <n v="1"/>
    <s v="Front-Line"/>
    <x v="112"/>
    <x v="0"/>
    <n v="2"/>
  </r>
  <r>
    <n v="3829"/>
    <s v="PZ278"/>
    <x v="12"/>
    <n v="305"/>
    <x v="0"/>
    <x v="16"/>
    <n v="25"/>
    <s v="November"/>
    <x v="5"/>
    <s v="25/26 November 1944"/>
    <x v="1"/>
    <s v="All 305 Sq.a/c lost this night were detailed: Attacking rail movement SOEST-HAMM-OSNABRUECK-HENGELO (NL)-MUENSTER areas. (Post on 12 O'Clock High! Board) Coded G, believed shot down by flak at Wesel, crew of F/L Z. Chwailborg and Sgt. Z.J. Parzych both KIA. Time estimated to be around 2200 on 25/26 November. (2nd TAF). May also have been F/L G.W.S. Moseley and F/S K.O.G. Nugent, both KIA. PZ278 was coded S. Missing from night intruder 26.11.44 (Air Britain Serials) I do not have a crash site for F/L Mosley and F/O Nugent in PZ278, CWCG site shows they were buried in Reichswald cemetery, so they came down in Germany (http://forum.12oclockhigh.net/showthread.php?t=39666)"/>
    <x v="0"/>
    <x v="1"/>
    <m/>
    <m/>
    <x v="1"/>
    <m/>
    <m/>
    <n v="11"/>
    <x v="37"/>
    <x v="0"/>
    <n v="1"/>
    <s v="Front-Line"/>
    <x v="60"/>
    <x v="0"/>
    <n v="1"/>
  </r>
  <r>
    <n v="5108"/>
    <s v="PZ333"/>
    <x v="12"/>
    <n v="305"/>
    <x v="0"/>
    <x v="16"/>
    <n v="25"/>
    <s v="November"/>
    <x v="5"/>
    <s v="25/26 November 1944"/>
    <x v="1"/>
    <s v="25 Nov D.H. Mosquito no. PZ333. According to German sources, the a/c shot down near Wessel (Holland) by flak while attacking ground targets. Sgt Chwalibog and Sgt Panzych were killed. All 305 Sq.a/c lost this night were detailed: Attacking rail movement SOEST-HAMM-OSNABRUECK-HENGELO (NL)-MUENSTER areas. (Post on 12 O'Clock High! Board) Flak - 25./26.11.44 am Haagschen Berg, Mosquito FB VI, PZ 333 der 305. Squadron (polnisch) (http://www.flughafen-boenninghardt.de./nachtjagd.htm) Between Boenninghardt (where crew were initially buried) and Veen, both NW of Moers. Shot down by flak, aircraft completely disintegrated. (Juergen Haus, who researched crash site) See also PZ278 - which was which? Coded G (2nd TAF) Missing from night intruder 26.11.44 (Air Britain Serials) PZ333 crashed Wesel (http://forum.12oclockhigh.net/showthread.php?t=39666)"/>
    <x v="0"/>
    <x v="1"/>
    <m/>
    <m/>
    <x v="1"/>
    <m/>
    <m/>
    <n v="11"/>
    <x v="37"/>
    <x v="0"/>
    <n v="1"/>
    <s v="Front-Line"/>
    <x v="60"/>
    <x v="0"/>
    <n v="1"/>
  </r>
  <r>
    <n v="1015"/>
    <s v="HK427"/>
    <x v="17"/>
    <s v="488/FIU/409"/>
    <x v="0"/>
    <x v="2"/>
    <n v="26"/>
    <s v="November"/>
    <x v="5"/>
    <d v="1944-11-26T00:00:00"/>
    <x v="0"/>
    <s v="Damaged in accident 26.11.44 NFD (Air Britain Serials)"/>
    <x v="2"/>
    <x v="3"/>
    <s v="Not Stated"/>
    <m/>
    <x v="2"/>
    <m/>
    <m/>
    <n v="11"/>
    <x v="37"/>
    <x v="0"/>
    <n v="1"/>
    <s v="Front-Line"/>
    <x v="95"/>
    <x v="2"/>
    <n v="3"/>
  </r>
  <r>
    <n v="1830"/>
    <s v="LR305"/>
    <x v="12"/>
    <s v="23/ADU"/>
    <x v="3"/>
    <x v="10"/>
    <n v="26"/>
    <s v="November"/>
    <x v="5"/>
    <d v="1944-11-26T00:00:00"/>
    <x v="0"/>
    <s v="Engine caught fire on ferry flight forcelanded 1m NW of Khandwa CP 26.11.44 (Air Britain Serials)"/>
    <x v="2"/>
    <x v="2"/>
    <s v="Engine fire"/>
    <m/>
    <x v="2"/>
    <m/>
    <m/>
    <n v="11"/>
    <x v="37"/>
    <x v="0"/>
    <n v="1"/>
    <s v="Support Unit"/>
    <x v="127"/>
    <x v="0"/>
    <n v="2"/>
  </r>
  <r>
    <n v="1639"/>
    <s v="NS750"/>
    <x v="18"/>
    <s v="ADU"/>
    <x v="1"/>
    <x v="10"/>
    <n v="26"/>
    <s v="November"/>
    <x v="5"/>
    <d v="1944-11-26T00:00:00"/>
    <x v="0"/>
    <s v="Both engines cut on ferry flight forcelanded in field nr Zemmoro Algeria 26.11.44 (Air Britain Serials)"/>
    <x v="2"/>
    <x v="2"/>
    <s v="Engine failure"/>
    <m/>
    <x v="2"/>
    <m/>
    <m/>
    <n v="11"/>
    <x v="37"/>
    <x v="0"/>
    <n v="1"/>
    <s v="Support Unit"/>
    <x v="127"/>
    <x v="0"/>
    <n v="1"/>
  </r>
  <r>
    <n v="1205"/>
    <s v="DK292"/>
    <x v="4"/>
    <s v="105/1655MTU/13OTU/192"/>
    <x v="0"/>
    <x v="15"/>
    <n v="26"/>
    <s v="November"/>
    <x v="5"/>
    <s v="26/27 November 1944"/>
    <x v="1"/>
    <s v="27.11.1944 0258 investigate R/T activities over Munich area, 192, BS from Foulsham crashed. near Reichsstrasse at Coesfeld (BCL). F/O JGM (Jack) Fisher RCAF +, F/L HVA (Vic) Vinnell +, no known graves _x000a__x000a_&quot;27-11-1944 - 192 Sqdn - Mosquito - DK292&quot; Air Britain: Missing from bomber support mission._x000a_Chorley: Crashed 3 km south-west of the Reichstrasse at Coesfeld (Germany)_x000a_Allison (They Shall Grow Not Old): Attempted a crash landing on a beach north of Le Havre, hit a mine and blew up._x000a_Who may tell me what's correct._x000a_Regards,_x000a_Henk. _x000a_John Larder (Guest) (331 posts) _x000a_20-Jan-04, 08:52 PM (GMT) _x000a_1. &quot;RE: 27-11-1944 - 192 Sqdn - Mosquito - DK292&quot; _x000a_Henk_x000a_I thought this one rang a bell. Wrote to AHB last year who confirmed Chorley's account._x000a__x000a_BUT - German researcher active and wellknown in the Coesfeld area don't have anything on a loss in this area. (Henk) However, http://www.footnote.com/image/30642412/mosquitoes%7CMosquito/ gives a Mosquito crash at this location on this date, though gives the time as 11:30 a.m._x000a__x000a_26/27 November, Airborne 0258 27Nov44 from Foulsham to investigate intense R/T activity in the M_nchen area. Cause of loss not established. Crashed 3 km SW of the Reichstrasse at Coesfeld. Both airmen are commemorated on the Runnymede Memorial. F/O J.G.M.Fisher RCAF KIA F/L H.V.a.Vinnell KIA (Chorley via Lost Bombers) _x000a__x000a_www.cnam.co.uk/100Gp/RAF_100_Group_Newsletter_Summer_2006.pdf_x000a__x000a_It contains an article in memory of Ted Gomersall, a navigator on 192 who was close to Vic Vinell. An excerpt from Ted Gomersall to his wife on December 3 1944 has the following:_x000a__x000a_&quot;Our worst fears about Jack and Vic have been confirmed by the washing up of Jack's cap and a sock with Vic's name on it, on the south coast of France yesterday. It seems almost certain that they came down in the drink, but there are certain mysteries about it which will never be cleared up, I suppose ...&quot;_x000a__x000a_I have viewed pilot Jack Fisher's RCAF file. Correspondence in the file confirms the probable crash/explosion of Mosquito DK292 on the beach in France along with the recovery of small pieces of the aircraft and clothing identified as belonging to the crew members._x000a__x000a_http://www.rafcommands.com/dcforum/DCForumID6/10952.html Missing from bomber support mission 27.4.44 (Air Britain Serials)"/>
    <x v="0"/>
    <x v="8"/>
    <m/>
    <m/>
    <x v="4"/>
    <m/>
    <m/>
    <n v="11"/>
    <x v="37"/>
    <x v="0"/>
    <n v="1"/>
    <s v="Front-Line"/>
    <x v="43"/>
    <x v="0"/>
    <n v="4"/>
  </r>
  <r>
    <n v="4421"/>
    <s v="NT207"/>
    <x v="12"/>
    <n v="107"/>
    <x v="0"/>
    <x v="16"/>
    <n v="26"/>
    <s v="November"/>
    <x v="5"/>
    <s v="26/27 November 1944"/>
    <x v="1"/>
    <s v="This Mosquito was abandoned by his crew (pilot w/o.G.Warren and navigator Sgt.W.Roberts) when damaged by flak. (Luc Vervoort) &quot;2ndTAF&quot; vol.2 page 343 (Shores/Thomas) mentions for NT207/B: &quot;NE of Tilburg ±20.40h.&quot; &quot;....en nooit was het stil&quot; vol.2 page 457 (Zwanenburg) has &quot;probably N of Antwerp&quot;. (Henk Welting) Roberts was injured, time around 2040 (2nd TAF) On a rail interdiction sortie, suffered severe damage while strafing a train. Observer baled out and was lost near Tilburg, pilot baled out near Antwerp into friendly territory. Damaged by flak and abandoned 26.11.44 (Air Britain Serials)_x000a__x000a_The crashlanding of the Haviland Mosquito NT207Mosquito NT207,RAF 107 sqdn,W/O G. Warren, Sergeant W. Roberts_x000a__x000a_The crashlanding of the Haviland Mosquito NT207 in Oisterwijk_x000a_By Peter van der Linden, © Peter van der Linden, 2009_x000a__x000a_On November 26, 1944 around 22:30 a RAF Haviland Mosquito bomber no. NT207, OM-B crash-landed beside the Oirschotsebaan, opposite the Kleine Oisterwijkse heide in Oisterwijk. _x000a__x000a_This Mosquito type FB Mk-VI, code NT207 OM-B was assigned to the 2nd Tactical Air Force, No 2 Group, 138 Wing, 107 Sqdn and flew from airfield A.75, Cambrai/Epinoy in France. Piloting the mosquito was Warrant Officer G. Warren and the Navigator was Sergeant W. Roberts. _x000a__x000a_The Mosquito, designed by the British in 1940, was used by the Royal Air Force in many different roles such as night and day fighter bomber, fighter, raw attacker and many more. The aircraft with a range of about 2,000 km was powered by 2 Rolls Royce Merlin engines, armed with four 20 mm cannons and four .303 machine guns and was capable of carrying a maximum bomb load of 2.000 lb. _x000a__x000a_The aircraft was of all-wood construction and was piloted by a pilot and navigator sitting side-by-side in the cockpit. _x000a__x000a_That night the mosquito took part in a mission which consisting out of 11 Mosquito aircraft from 138 wing that were to attack enemy troop movements on the waterways, a) Groningen, Leeuwarden, Sneek; (b) Assen, Meppel; (c) Zwolle, Meppel, Hoogeveen, Meppen; d) Zutphen, Hengelo. _x000a__x000a_During the mission 8 small ships (Aken) were attacked, two railways bombed, along train with two locomotives plus further targets of opportunity attacked of which a German flak position. _x000a__x000a_The aircraft dropped 36x500 pound bombs during their mission and fired 1840 cannon and 700 machine gun rounds. _x000a__x000a_During this mission the mosquito of pilot G. Warren was hit by German anti aircraft fire (Flak) over enemy territory in the event of an attack on a train. As a result of the damage inflicted by this anti aircraft fire pilot G. Warren was forced to land his aircraft, preferably on liberated territory. _x000a__x000a_Over Oisterwijk territory the navigator, Sergeant w. Roberts jumped from the aircraft and parachuted down on a farmers court in Oisterwijk injuring his neck and chin on the farmers taut wash lines. _x000a__x000a_Pilot G. Warren landed the aircraft on its belly along the Oirschotsebaan opposite the Kleine Oisterwijkse heide, just next to a farmhouse. _x000a__x000a_During the performance of this belly landing the aircraft caught fire and the Pilot_x000a_ W/O G. Warren was injured severely.The alarmed fire brigade after arrival however, did not had to extinguish the fire anymore because not much was left of the wooden aircraft. After a short fierce fire only two engines and small metal parts were left over from the Mosquito. Pilot G. Warren was carried away by the military medical service to be cared for._x000a__x000a_During that night of 26 and 27 November, 41 bombers of 138 Wing, 2nd Tactical Air Force were sent out to attack roads, railways and waterways in the Netherlands and North-Western Germany. _x000a__x000a_Also the Mosquito with Warrant Officer G. Warren and Navigator Sergeant W. Roberts_x000a_ belonged to this group of bombers. The aircraft were divided into groups and were each assigned a task and area. _x000a__x000a_For task I, 15 mosquitos went to the area Rotterdam, Hilversum, Deventer, Dusseldorf, Heinsberg, Venlo and along the bomb line to zaltbommel, Rotterdam. They were briefed to pay special attention to ships in the area of the Weser. _x000a__x000a_For task II, 15 mosquitos were to attack railway targets in the areas; a) Osnabruck, Munster, Dorsten, Wesel; b) Munster, Coesveld, Borken, Bocholt with special attention to the railway marshalling yard in Coesveld; (c) Osnabruck, Rheine, Hengelo, Almelo, Deventer with special attention to the busy railway marshalling yard in Oldezaal and d) Meppel, Zwolle, Amersfoort. _x000a__x000a_For task III , 11 mosquitos, including the mosquito of W/O G. Warren, went out to attack enemy movements on the waterways in the areas; a) Groningen, Leeuwarden, Sneek; b) Assen, Meppel; c) Zwolle, Meppel, Hoogeveen, Meppen and d) Zutphen, Hengelo. _x000a__x000a_The mosquito s of 138 Wing who carried out the attacks altogether dropped a total of 151-500 pond high-explosive bombs and shot 11160 20mm and 15520 machine gun rounds._x000a__x000a_Inf through Ad van Zantvoort_x000a__x000a_(http://www.oisterwijk-marketgarden.com/the_crashlanding_of_the_haviland_mosqu+R1556ito_nt207.html)"/>
    <x v="0"/>
    <x v="1"/>
    <m/>
    <m/>
    <x v="1"/>
    <m/>
    <m/>
    <n v="11"/>
    <x v="37"/>
    <x v="0"/>
    <n v="1"/>
    <s v="Front-Line"/>
    <x v="57"/>
    <x v="0"/>
    <n v="1"/>
  </r>
  <r>
    <n v="1503"/>
    <s v="ML930"/>
    <x v="20"/>
    <s v="109/1409 Flt"/>
    <x v="0"/>
    <x v="4"/>
    <n v="27"/>
    <s v="November"/>
    <x v="5"/>
    <d v="1944-11-27T00:00:00"/>
    <x v="0"/>
    <s v="Swung on landing and u/c collapsed on return from met sortie Wyton 27.11.44 (Air Britain Serials)"/>
    <x v="2"/>
    <x v="7"/>
    <s v="Swung on landing"/>
    <m/>
    <x v="2"/>
    <m/>
    <m/>
    <n v="11"/>
    <x v="37"/>
    <x v="0"/>
    <n v="1"/>
    <s v="Front-Line"/>
    <x v="25"/>
    <x v="0"/>
    <n v="2"/>
  </r>
  <r>
    <n v="3769"/>
    <s v="MT472"/>
    <x v="25"/>
    <n v="25"/>
    <x v="0"/>
    <x v="2"/>
    <n v="27"/>
    <s v="November"/>
    <x v="5"/>
    <d v="1944-11-27T00:00:00"/>
    <x v="0"/>
    <s v="Broke up in air recovering from dive on air test over Castle Camps 27.11.44 (Air Britain Serials) 27.11.44 25 Sqn. MT472 Aircraft broke up in the air over Castle Camps aerodrome and both mainpianes fell off, killing two. (Mosquito Crash Log)  Flight Lieutenant ALFRED ERNEST MARSHALL_x000a_D F C, D F M_x000a__x000a_47124, 25 Sqdn., Royal Air Force_x000a_who died age 29_x000a_on 27 November 1944_x000a_Son of Alfred Ernest and Hilda Beatrice Marshall; husband of Beatrice Mary Marshall, of Hitchin._x000a_Remembered with honour_x000a_HITCHIN CEMETERY _x000a__x000a_Marshall and his radar operator were killed on November 27 1944 when their Mosquito hit the ground during a low-level beat-up of Castle Camps aerodrome after returning from a sortie.   Men Of The Battle Of Britain K G Wynn. _x000a__x000a_(http://www.ww2talk.com/forum/war-grave-photographs/33942-flight-lieutenant-alfred-ernest-marshall-d-f-c-d-f.html#post378490)"/>
    <x v="2"/>
    <x v="2"/>
    <s v="Broke up"/>
    <m/>
    <x v="2"/>
    <m/>
    <m/>
    <n v="11"/>
    <x v="37"/>
    <x v="0"/>
    <n v="1"/>
    <s v="Front-Line"/>
    <x v="14"/>
    <x v="2"/>
    <n v="1"/>
  </r>
  <r>
    <n v="5242"/>
    <s v="NS596"/>
    <x v="18"/>
    <s v="USAAF"/>
    <x v="0"/>
    <x v="4"/>
    <n v="27"/>
    <s v="November"/>
    <x v="5"/>
    <d v="1944-11-27T00:00:00"/>
    <x v="0"/>
    <s v="Here is information from my manuscript on the 25th BG history currently at the publisher. It provides information from an interview with the late Allen Morrow, navigator on that flight. _x000a__x000a_Lts. Wallace B. Rouse/Allen Morrow (NS596) flew a high-altitude cross-country training flight on 27 November 1944 from Watton. _x000a__x000a_Morrow: &quot;High cloud required the Mosquito climb for altitude, breaking out at 25,000 feet. We flew according to plan at 30,000 feet, identified Landsend, then set course on a magnetic heading for Oxford. A doubtful Gee fix indicated we reached Oxford where the pilot began descending to break through the undercast over Watton. _x000a__x000a_&quot;We let down through broken clouds over a wooded area believed south-west of Watton, and altered course accordingly. The Gee screen displayed distortions obscuring Gee station signals. This indicated we had flown out of effective Gee range where the Germans jammed the signals? Soon the forest area became hilly and a river ran in a northeasterly direction. We followed it seeking a landmark to pinpoint our exact location. I had a gut feeling it wasn't England. _x000a__x000a_&quot;We tried contacting various radio stations for a fix but received a distorted transmission. We then climbed for altitude to achieve better radio communication. Then an unidentified station issued us conflicting vectors. After a great deal of difficulty we received instructions to steer 240 degrees. With solid cloud at 7,000 feet we feared bailing out over the North Sea. A cloud break appeared and we descended beneath the undercast flying a 240-degree heading. _x000a__x000a_&quot;I don't remember how many hours we had been airborne, but fuel became critically low. The pilot spotted a farm field to make an emergency landing. He made several dummy passes to practice and then said, 'This is it'. Flaps were down and wheels up. He cut the engine switches; we touched down and started sliding along the ground. I remember dirt and grass coming in on us. The aircraft ground-looped and started breaking up--the tail section broke off and the engines tore from the wings. _x000a__x000a_&quot;We finally came to a stop, unfastened our seat belts and stepped out through a large hole in the side fuselage. The pilot suffered a slight cut on his face and I had a sore ankle. We were lucky. Unknown at the time, we landed five-miles south of Pontoise, France, some 25-miles northeast of Paris. _x000a__x000a_&quot;Several farm women came running across the field. I'm sure they were surprised to see us standing around the wreck. One had a bottle of 'something', and another had a camera which we used to take pictures. Four French gendarmes arrived to take charge and notified local American Army MPs to take us to the nearby US base. They accomodated us at an old chateau previously used as German headquarters and now occupied by an American unit. We stayed there several days before obtaining transportation to Watton. _x000a__x000a_&quot;For years I was puzzled as to how we ended up over France when we had never been on an easterly heading? It wasn't until 1951 when I was recalled to active duty and became a B-36 navigator on high-altitude SAC bombers, that I discovered what had happened. _x000a__x000a_&quot;During WWII, little if anything was known about the Jet Stream. We were never briefed on it, and it didn't matter as most missions were flown at 25,000 feet or less. Now we know the Jet Stream is like a river of air that flows from west to east around the globe in the northern hemisphere. The air flow can reach speeds of 150 knots and a width of 150-200 miles. Crossing the Jet Stream at right angles can place an aircraft off course by 100 miles in a matter of minutes. Heading easterly, it can increase your groundspeed substantially and vice versa. _x000a__x000a_&quot;What happened in England in 1944 is that, while we were 'tooling' around southern England at 30,000 feet above the cloud level, we were literally moved across the English Channel to France by the Jet Stream&quot;. _x000a__x000a_Norman Malayney (C)_x000a_ SOC 25.7.46 (Air Britain Serials)"/>
    <x v="2"/>
    <x v="2"/>
    <s v="Ran out of fuel"/>
    <m/>
    <x v="2"/>
    <m/>
    <m/>
    <n v="11"/>
    <x v="37"/>
    <x v="0"/>
    <n v="1"/>
    <s v="Front-Line"/>
    <x v="33"/>
    <x v="0"/>
    <n v="1"/>
  </r>
  <r>
    <n v="5134"/>
    <s v="NS623"/>
    <x v="18"/>
    <s v="60 SAAF"/>
    <x v="1"/>
    <x v="0"/>
    <n v="27"/>
    <s v="November"/>
    <x v="5"/>
    <d v="1944-11-27T00:00:00"/>
    <x v="0"/>
    <s v="Flew into hill in bad visibility Corriano San Marino 27.11.44 (Air Britain Serials) _x000a__x000a_Name: MUNRO _x000a_Initials: T P _x000a_Nationality: South African _x000a_Rank: Captain _x000a_Regiment/Service: South African Air Force _x000a_Unit Text: 60 Sqdn. _x000a_Age: 22 _x000a_Date of Death: 27/11/1944 _x000a_Service No: 103335V _x000a_Additional information: Son of Francis A. and Hilda M. Munro, of Johannesburg, Transvaal, South Africa. _x000a_Casualty Type: Commonwealth War Dead _x000a_Grave/Memorial Reference: XVII, E, 8. _x000a_Cemetery: CORIANO RIDGE WAR CEMETERY _x000a__x000a_Name: SWEET, BASIL WILFRED _x000a_Initials: B W _x000a_Nationality: South African _x000a_Rank: Lieutenant _x000a_Regiment/Service: South African Air Force _x000a_Unit Text: 60 Sqdn. _x000a_Age: 20 _x000a_Date of Death: 27/11/1944 _x000a_Service No: 328527V _x000a_Additional information: Son of Mr. and Mrs. W. Sweet, of Paarl, Cape Province. _x000a_Casualty Type: Commonwealth War Dead _x000a_Grave/Memorial Reference: XVII, E, 7. _x000a_Cemetery: CORIANO RIDGE WAR CEMETERY _x000a__x000a_(CWCG)"/>
    <x v="2"/>
    <x v="3"/>
    <s v="Bad Visibility"/>
    <m/>
    <x v="2"/>
    <m/>
    <m/>
    <n v="11"/>
    <x v="37"/>
    <x v="0"/>
    <n v="1"/>
    <s v="Front-Line"/>
    <x v="34"/>
    <x v="0"/>
    <n v="1"/>
  </r>
  <r>
    <n v="3357"/>
    <s v="NT147"/>
    <x v="12"/>
    <s v="107/3FPP"/>
    <x v="0"/>
    <x v="10"/>
    <n v="27"/>
    <s v="November"/>
    <x v="5"/>
    <d v="1944-11-27T00:00:00"/>
    <x v="0"/>
    <s v="Wheelock Joseph Francis T/O UK 27/11/1944 Carlisle 3 FPP NT147 Mosquito swung on single engined overshoot and hit ground Kirkbride Wigton - Hawarden to Edzell (from Nicaragua) (http://www.raf-lichfield.co.uk/ATA%20Casualties.htm) Swung on single-engined overshoot and hit ground Kirkbride 27.11.44 (Air Britain Serials) 27.11.44 3 FPP. NT147 Attempted to overshoot from single engine approach at Kirkbride, killed one and injured one. (Mosquito Crash Log)"/>
    <x v="2"/>
    <x v="2"/>
    <s v="Overshot"/>
    <m/>
    <x v="2"/>
    <m/>
    <m/>
    <n v="11"/>
    <x v="37"/>
    <x v="0"/>
    <n v="1"/>
    <s v="Support Unit"/>
    <x v="79"/>
    <x v="0"/>
    <n v="2"/>
  </r>
  <r>
    <n v="7494"/>
    <s v="HP934"/>
    <x v="12"/>
    <s v="107/464"/>
    <x v="0"/>
    <x v="16"/>
    <n v="27"/>
    <s v="November"/>
    <x v="5"/>
    <s v="27/28 November 1944"/>
    <x v="1"/>
    <s v="Served with 464 Sqn, under RAF control 9/43 to 27/11/44 Coded SB-X. Failed to Return From Operations. F/O's R.Stoner &amp; Colgan. (Brian Fillery's website) Hit by flak ship as they passed over near Dutch coast on night intruder at less than 2,000 feet. Navigator bailed at 1,000 feet, pilot got clear but chute failed to open in time. Stoner evaded with help of locals, returning to Allied controlled territory on 16/17 March. (Mosquito Monograph) F/L L. Colgan KIA, F/O R.J. Stoner evaded, around 2200 on 27/28 November 1944 (2nd TAF) Missing from night intruder mission 28.11.44 (Air Britain Serials) Shot down during an attack on railway-tracks. Crashed near the farm Zwanenburg on the Meendt in Achterveld Fl.off. L.J. Colgan (pilot) Grave# 12-200 Fl.off. Stoner (navigator) Survived. (http://home.hetnet.nl/~olgaenron/464%20squadron.htm)     http://www.awm.gov.au/catalogue/research_centre/pdf/rc09125z014_1.pdf _x000a_Mosquito HP934 took off from RAF Thorney Island at 1959 hours on the night of 27/28th November 1944, being part of a squadron formation of 17 aircraft detailed to carry out night intruder operations and bomb and strafe road and rail junctions and the towns of Unna, Vieren and Cloppenburg, Germany. HP934 failed to return from the mission. F/O Colgan lost his life and he is buried in the Amersfoort (Oud Leusden) General Cemetery, Holland. Amersfoort is a town 50kms south east of Amsterdam, Locality Utrecht, Netherlands. FO Stoner returned safe to London on 24/3/45 having been hidden by the Dutch underground movement. (http://www.luftwaffe-bullet-board.com/viewtopic.php?t=16832&amp;highlight=liste+flak)"/>
    <x v="0"/>
    <x v="1"/>
    <m/>
    <m/>
    <x v="1"/>
    <m/>
    <m/>
    <n v="11"/>
    <x v="37"/>
    <x v="0"/>
    <n v="1"/>
    <s v="Front-Line"/>
    <x v="46"/>
    <x v="3"/>
    <n v="2"/>
  </r>
  <r>
    <n v="6862"/>
    <s v="HR353"/>
    <x v="12"/>
    <n v="464"/>
    <x v="0"/>
    <x v="16"/>
    <n v="27"/>
    <s v="November"/>
    <x v="5"/>
    <s v="27/28 November 1944"/>
    <x v="1"/>
    <s v="Served with 464 Sqn, under RAF control 9/43 to 4/44. Lost near Zwolle. F/O Greenshields &amp; Norman (Brian Fillery's website) F/O W.A. Greenshields and F/O E.H. Norman both KIA, estimated around 2130 on 27/28 November 1944 (2nd TAF) Missing from night intruder mission 28.11.44 (Air Britain Serials) Mosquito HR353 of 464 squadron RAAF crashed near my hometown Zwolle at 21.35 nov. 27, 1944. Both crewmembers F/O William Alexander Greenshields RAAF and F/O Edward Harry Norman were killed. The mosquito was on a mission to attack railway targets and other German targets. There were shot down by flak. (http://www.rafcommands.com/forum/showthread.php?10734-Mosquito-s-27-28th-Nov-44&amp;p=62591&amp;highlight=Mosquito#post62591)"/>
    <x v="0"/>
    <x v="1"/>
    <m/>
    <m/>
    <x v="1"/>
    <m/>
    <m/>
    <n v="11"/>
    <x v="37"/>
    <x v="0"/>
    <n v="1"/>
    <s v="Front-Line"/>
    <x v="46"/>
    <x v="3"/>
    <n v="1"/>
  </r>
  <r>
    <n v="2785"/>
    <s v="ML979"/>
    <x v="20"/>
    <n v="109"/>
    <x v="0"/>
    <x v="8"/>
    <n v="27"/>
    <s v="November"/>
    <x v="5"/>
    <s v="27/28 November 1944"/>
    <x v="1"/>
    <s v="27.11.1944 1838 109 to Neuss from Little Staughton crashed. into Ijsselmeer, no further trace (BCL). F/L M Williamson DFC pow, F/O AE Kitchen DFC +, Kitchen washed ashore 04.05.45 and lies in Kampen General Cem, aside WF Tudhope, see BCL 1940, pg 97_x000a__x000a_KITCHEN, DFC _x000a_ Alfred Edward _x000a_ Flying Officer 173155. Nav. 109 Sqdn., Royal Air Force Volunteer Reserve. Died Tuesday 28 November 1944. Age 24. Son of Arthur and Emma Kitchen; husband of Edna Kitchen, of Letchmore Heath. Hertfordshire. Buried: KAMPEN GENERAL CEMETERY, Overijssel, Netherlands. Ref. Plot 10. Grave 5._x000a_ (http://www.roll-of-honour.com/Bedfordshire/LIttleStaughton109Squadron.html)_x000a__x000a_My grandfather was a squadron leader with 109 squadron. His name is Maurice Williamson DFC, his plane crashed somewhere over Holland in late 1944 I think, his Canadian navigator was washed up on the allied side, whilst my grandfather was captured by the Germans and spent the latter part of the war as a POW. I still have his medals and his uniform. He will be 91 shortly, and as with most people of his age talks about nothing else but the war and his beloved mosquitos._x000a__x000a_Spoke to my grandfather about the mossie, and he told me that the plane was a new one, and he had taken it out for a test spin to see how high it would go when it arrived. He took it up to 49,000 feet without any problem._x000a_He couldn't remember where he was going until I read him your e.mail, then it all came back to him. He wasn't shot down, he had engine failure and had to ditch the plane in the sea, which is why his co-pilot was able to bail out earlier than my grandfather._x000a_(http://www.mossie.org/forum/read.php?1,124,152#msg-152) Missing (Neuss) 27.11.44 (Air Britain Serials)"/>
    <x v="0"/>
    <x v="18"/>
    <m/>
    <m/>
    <x v="4"/>
    <m/>
    <m/>
    <n v="11"/>
    <x v="37"/>
    <x v="0"/>
    <n v="1"/>
    <s v="Front-Line"/>
    <x v="18"/>
    <x v="0"/>
    <n v="1"/>
  </r>
  <r>
    <n v="1565"/>
    <s v="HP940"/>
    <x v="12"/>
    <s v="FE"/>
    <x v="3"/>
    <x v="16"/>
    <n v="28"/>
    <s v="November"/>
    <x v="5"/>
    <d v="1944-11-28T00:00:00"/>
    <x v="0"/>
    <s v="SOC 28.11.44 (Air Britain Serials)"/>
    <x v="4"/>
    <x v="3"/>
    <m/>
    <m/>
    <x v="2"/>
    <m/>
    <m/>
    <n v="11"/>
    <x v="37"/>
    <x v="0"/>
    <n v="1"/>
    <s v="Front-Line"/>
    <x v="91"/>
    <x v="3"/>
    <n v="1"/>
  </r>
  <r>
    <n v="4671"/>
    <s v="KB153"/>
    <x v="13"/>
    <n v="627"/>
    <x v="0"/>
    <x v="8"/>
    <n v="28"/>
    <s v="November"/>
    <x v="5"/>
    <d v="1944-11-28T00:00:00"/>
    <x v="0"/>
    <s v="28/01/1945 Mosquito KB153 of 16 OTU spun into the ground near Barford St John following a port engine failure. F/Lt J M Richardson, Australian and F/Lt L A Butcher DFC were both killed. (http://www.couplandbell.com/marg/crashes1945.htm) See also KB157 DBR in accident 28.11.44 NFD (Air Britain Serials) 28.01.45 16 OTU. KB153 Lost control after engine failure, spun, crashed and caught fire at Barford St. John. (Mosquito Crash Log)"/>
    <x v="2"/>
    <x v="3"/>
    <s v="Engine failure"/>
    <m/>
    <x v="2"/>
    <m/>
    <m/>
    <n v="11"/>
    <x v="37"/>
    <x v="0"/>
    <n v="1"/>
    <s v="Front-Line"/>
    <x v="58"/>
    <x v="1"/>
    <n v="1"/>
  </r>
  <r>
    <n v="2203"/>
    <s v="KB472"/>
    <x v="28"/>
    <s v="608/142"/>
    <x v="0"/>
    <x v="8"/>
    <n v="28"/>
    <s v="November"/>
    <x v="5"/>
    <d v="1944-11-28T00:00:00"/>
    <x v="0"/>
    <s v="28.11.1944 1730 142 to Nürnberg from Gransden Lodge swung to port, skidded on runway and lost undercarriage. at Gransden Lodge airfied 1730 (BCL). F/L SA Nolan ok, Sgt WJC Green ok. Recent TV series featuring Nolan's grandson indicates this was 17 April (1945?), quoting from Nolan's log book. Was this crew on KB499? Target quoted in logbook was Ingolstadt, same apparently as target for KB499 on 17 April 1945. Swung on take-off Gransden Lodge 28.11.44 DBR (Air Britain Serials)"/>
    <x v="2"/>
    <x v="7"/>
    <s v="Swung on takeoff"/>
    <m/>
    <x v="2"/>
    <m/>
    <m/>
    <n v="11"/>
    <x v="37"/>
    <x v="0"/>
    <n v="1"/>
    <s v="Front-Line"/>
    <x v="125"/>
    <x v="1"/>
    <n v="2"/>
  </r>
  <r>
    <n v="1985"/>
    <s v="MM195"/>
    <x v="20"/>
    <n v="128"/>
    <x v="0"/>
    <x v="8"/>
    <n v="28"/>
    <s v="November"/>
    <x v="5"/>
    <s v="28/29 November 1944"/>
    <x v="1"/>
    <s v="28.11.1944 1725 128 to Nürnberg from Wyton . Lost without trace (BCL). W/O F Edgar +, Sgt JHM Murphy RCAF +, no further info Missing (Nurnberg) 29.11.44 (Air Britain Serials)"/>
    <x v="3"/>
    <x v="4"/>
    <m/>
    <m/>
    <x v="3"/>
    <m/>
    <m/>
    <n v="11"/>
    <x v="37"/>
    <x v="0"/>
    <n v="1"/>
    <s v="Front-Line"/>
    <x v="112"/>
    <x v="0"/>
    <n v="1"/>
  </r>
  <r>
    <n v="781"/>
    <s v="DZ265"/>
    <x v="2"/>
    <s v="307/456/239/1692 Flt"/>
    <x v="0"/>
    <x v="7"/>
    <n v="29"/>
    <s v="November"/>
    <x v="5"/>
    <d v="1944-11-29T00:00:00"/>
    <x v="0"/>
    <s v="U/c collapsed on landing Great Massingham 29.11.44 (Air Britain Serials)"/>
    <x v="2"/>
    <x v="2"/>
    <s v="Undercarriage failed"/>
    <m/>
    <x v="2"/>
    <m/>
    <m/>
    <n v="11"/>
    <x v="37"/>
    <x v="0"/>
    <n v="1"/>
    <s v="Support Unit"/>
    <x v="93"/>
    <x v="0"/>
    <n v="4"/>
  </r>
  <r>
    <n v="4647"/>
    <s v="MT488"/>
    <x v="25"/>
    <n v="410"/>
    <x v="0"/>
    <x v="2"/>
    <n v="29"/>
    <s v="November"/>
    <x v="5"/>
    <d v="1944-11-29T00:00:00"/>
    <x v="0"/>
    <s v="Stalled on overshoot 1m N of Lille/Vendeville 29.11.44 DBF (Air Britain Serials)"/>
    <x v="2"/>
    <x v="3"/>
    <s v="Stalled"/>
    <m/>
    <x v="2"/>
    <m/>
    <m/>
    <n v="11"/>
    <x v="37"/>
    <x v="0"/>
    <n v="1"/>
    <s v="Front-Line"/>
    <x v="19"/>
    <x v="2"/>
    <n v="1"/>
  </r>
  <r>
    <n v="6071"/>
    <s v="MT495"/>
    <x v="25"/>
    <n v="410"/>
    <x v="0"/>
    <x v="2"/>
    <n v="29"/>
    <s v="November"/>
    <x v="5"/>
    <d v="1944-11-29T00:00:00"/>
    <x v="0"/>
    <s v="Later in the month there was a tragic accident at base which took the lives of two pilots who had joined the Cougars a short time previously. F/Os H. Connelly and J. Hunt had gone up together to practice circuits and landings; as they made a circuit, preparatory to coming in, the Mosquito suddenly stalled and crashed from 500 feet. (History of 410 Squadron) Stalled in circuit and crashed Lille/Vendeville 29.11.44 (Air Britain Serials)  As the crews were now flying operationally, each Mosquito had to be given a test flight before they were declared ready for each night's mission. Sadly, on October 29 (MH - sic), F/O Harry Connolly was killed during one of these tests. He lost an engine, then airspeed and dove head first into the countryside. It was the only time he'd flown without Pat. (http://www.calgarymosquitosociety.com/feature40/feature40.htm)"/>
    <x v="2"/>
    <x v="2"/>
    <s v="Stalled"/>
    <m/>
    <x v="2"/>
    <m/>
    <m/>
    <n v="11"/>
    <x v="37"/>
    <x v="0"/>
    <n v="1"/>
    <s v="Front-Line"/>
    <x v="19"/>
    <x v="2"/>
    <n v="1"/>
  </r>
  <r>
    <n v="3074"/>
    <s v="PZ461"/>
    <x v="12"/>
    <s v="7FPP"/>
    <x v="0"/>
    <x v="10"/>
    <n v="29"/>
    <s v="November"/>
    <x v="5"/>
    <d v="1944-11-29T00:00:00"/>
    <x v="0"/>
    <s v="Hit pole on overshoot overshot landing Bircham Newton 29.11.44 DBR (Air Britain Serials) 29.11.44 7 FPP. PZ461 Overshot and hit windsock pole at Bircham Newton. Crew unhurt. (Mosquito Crash Log)"/>
    <x v="2"/>
    <x v="2"/>
    <s v="Hit obstacle"/>
    <m/>
    <x v="2"/>
    <m/>
    <m/>
    <n v="11"/>
    <x v="37"/>
    <x v="0"/>
    <n v="1"/>
    <s v="Support Unit"/>
    <x v="128"/>
    <x v="0"/>
    <n v="1"/>
  </r>
  <r>
    <n v="7407"/>
    <s v="W4079"/>
    <x v="7"/>
    <s v="157/RAE/51OTU"/>
    <x v="0"/>
    <x v="7"/>
    <n v="29"/>
    <s v="November"/>
    <x v="5"/>
    <d v="1944-11-29T00:00:00"/>
    <x v="0"/>
    <s v="Crashed on overshoot Cranfield 29.11.44 (Air Britain Serials) 29.11.44 51 OTU. W4079 Pilot was going around again at Cranfield aerodrome when aircraft swerved to port, touched down with undercarriage on remainder of runway. Crew unhurt. (Mosquito Crash Log)"/>
    <x v="2"/>
    <x v="2"/>
    <s v="Swung on landing"/>
    <m/>
    <x v="2"/>
    <m/>
    <m/>
    <n v="11"/>
    <x v="37"/>
    <x v="0"/>
    <n v="1"/>
    <s v="Support Unit"/>
    <x v="110"/>
    <x v="0"/>
    <n v="3"/>
  </r>
  <r>
    <n v="572"/>
    <s v="ML940"/>
    <x v="20"/>
    <s v="109/139/692"/>
    <x v="0"/>
    <x v="8"/>
    <n v="29"/>
    <s v="November"/>
    <x v="5"/>
    <d v="1944-11-29T00:00:00"/>
    <x v="1"/>
    <s v="29.11.1944 1915 692 to Hannover from Gransden Lodge on return tried to land, crashed on approach. close to Graveley airfield 2200 (BCL). P/O AA Chandler RNZAF ok, Sgt AT Wood ok, Engine cut crashed on approach Graveley 29.11.44 (Air Britain Serials)"/>
    <x v="2"/>
    <x v="7"/>
    <s v="Engine failure"/>
    <m/>
    <x v="2"/>
    <m/>
    <m/>
    <n v="11"/>
    <x v="37"/>
    <x v="0"/>
    <n v="1"/>
    <s v="Front-Line"/>
    <x v="66"/>
    <x v="0"/>
    <n v="3"/>
  </r>
  <r>
    <n v="1421"/>
    <s v="NS910"/>
    <x v="12"/>
    <n v="107"/>
    <x v="0"/>
    <x v="16"/>
    <n v="29"/>
    <s v="November"/>
    <x v="5"/>
    <s v="29/30 November 1944"/>
    <x v="1"/>
    <s v="29/30 November 1944 time 2140 F/L J.S. Jewitt and F/S A.L. Gallantree both OK (2nd TAF) Damaged by exploding train and crashlanded Evere 29.11.44 (Air Britain Serials)"/>
    <x v="0"/>
    <x v="23"/>
    <m/>
    <m/>
    <x v="4"/>
    <m/>
    <m/>
    <n v="11"/>
    <x v="37"/>
    <x v="0"/>
    <n v="1"/>
    <s v="Front-Line"/>
    <x v="57"/>
    <x v="0"/>
    <n v="1"/>
  </r>
  <r>
    <n v="4407"/>
    <s v="HP871"/>
    <x v="12"/>
    <s v="301FTU/45"/>
    <x v="3"/>
    <x v="16"/>
    <n v="30"/>
    <s v="November"/>
    <x v="5"/>
    <d v="1944-11-30T00:00:00"/>
    <x v="0"/>
    <s v="SOC 30.11.44 (Air Britain Serials)"/>
    <x v="4"/>
    <x v="3"/>
    <m/>
    <m/>
    <x v="2"/>
    <m/>
    <m/>
    <n v="11"/>
    <x v="37"/>
    <x v="0"/>
    <n v="1"/>
    <s v="Front-Line"/>
    <x v="86"/>
    <x v="3"/>
    <n v="2"/>
  </r>
  <r>
    <n v="5675"/>
    <s v="KB535"/>
    <x v="28"/>
    <s v="45 Gp"/>
    <x v="2"/>
    <x v="10"/>
    <n v="30"/>
    <s v="November"/>
    <x v="5"/>
    <d v="1944-11-30T00:00:00"/>
    <x v="0"/>
    <s v="Missing on ferry flight Goose Bay-B.W.1 30.11.44 (Air Britain Serials) Pilot: Oliver HUSS - American civilian (Wahpeton, North Dakota), R/O. Nav.: Earl ECKLIN - Canadian civilian (White Rock, British Columbia) (Ocean Bridge via rafcommandsforum.com)"/>
    <x v="2"/>
    <x v="2"/>
    <s v="Vanished without trace"/>
    <m/>
    <x v="2"/>
    <m/>
    <m/>
    <n v="11"/>
    <x v="37"/>
    <x v="0"/>
    <n v="1"/>
    <s v="Support Unit"/>
    <x v="81"/>
    <x v="1"/>
    <n v="1"/>
  </r>
  <r>
    <n v="4284"/>
    <s v="MM783"/>
    <x v="25"/>
    <s v="12FU"/>
    <x v="0"/>
    <x v="10"/>
    <n v="30"/>
    <s v="November"/>
    <x v="5"/>
    <d v="1944-11-30T00:00:00"/>
    <x v="0"/>
    <s v="Slide-slipped into ground in bad visibility on approach Melton Mowbray 30.11.44 (Air Britain Serials) 30.11.44 12 FTU. MM783 Landing in bad visibility at Melton Mowbray aerodrome, Leics., the aircraft side slipped into the ground in a turn to line up with runway, caught fire and burnt out, injuring two. (Mosquito Crash Log)"/>
    <x v="2"/>
    <x v="2"/>
    <s v="Bad Visibility"/>
    <m/>
    <x v="2"/>
    <m/>
    <m/>
    <n v="11"/>
    <x v="37"/>
    <x v="0"/>
    <n v="1"/>
    <s v="Support Unit"/>
    <x v="129"/>
    <x v="2"/>
    <n v="1"/>
  </r>
  <r>
    <n v="4554"/>
    <s v="PF391"/>
    <x v="20"/>
    <s v="AAEE"/>
    <x v="0"/>
    <x v="1"/>
    <n v="30"/>
    <s v="November"/>
    <x v="5"/>
    <d v="1944-11-30T00:00:00"/>
    <x v="0"/>
    <s v="Engine cut crashlanded Boscombe Down 30.11.44 (Air Britain Serials) 30.11.44 A&amp;AEE..PF391 Aircraft crashed at Boscombe Down aerodrome after being unable to maintain height on one engine. The port engine of this experimental aircraft failed to give full power, the left wing dropped and the aircraft flew into a hill. (Mosquito Crash Log)"/>
    <x v="2"/>
    <x v="2"/>
    <s v="Engine failure"/>
    <m/>
    <x v="2"/>
    <m/>
    <m/>
    <n v="11"/>
    <x v="37"/>
    <x v="0"/>
    <n v="1"/>
    <s v="Support Unit"/>
    <x v="7"/>
    <x v="6"/>
    <n v="1"/>
  </r>
  <r>
    <n v="998"/>
    <s v="MM622"/>
    <x v="17"/>
    <s v="488/264/409"/>
    <x v="0"/>
    <x v="2"/>
    <n v="30"/>
    <s v="November"/>
    <x v="5"/>
    <d v="1944-11-30T00:00:00"/>
    <x v="1"/>
    <s v="30.11.1944 night Patrol 409 to over Holland from Lille/ Vendeville shot down two Ju 88s, aircraft damaged by debris, crash landed and SoC. Probably Lille airfield (FCL). W/O EF Cole ok, P/O WS Martin ok, crew awarded DFC for this action Damaged by flak on night patrol 19.11.44 SOC (Air Britain Serials)"/>
    <x v="1"/>
    <x v="22"/>
    <m/>
    <m/>
    <x v="4"/>
    <m/>
    <m/>
    <n v="11"/>
    <x v="37"/>
    <x v="0"/>
    <n v="1"/>
    <s v="Front-Line"/>
    <x v="95"/>
    <x v="2"/>
    <n v="3"/>
  </r>
  <r>
    <n v="3374"/>
    <s v="PZ234"/>
    <x v="12"/>
    <s v="1692 Flt/141"/>
    <x v="0"/>
    <x v="17"/>
    <n v="30"/>
    <s v="November"/>
    <x v="5"/>
    <s v="30 November /1 December 1944"/>
    <x v="1"/>
    <s v="30.11.1944 1740 intruder duties over Ruhr 141 BS from West Raynham . Lost without trace (BCL). P/O EA Lampkin pow, P/O BJ Wallnut +, Wallnut buried in Reichswald Forest War Cem. Lost over the Ruhr (FCWDv5) SOC 30.11.44 (Air Britain Serials) AIR 14/3460 says PZ234 TW-W was lost to engine failure. This notation is hand-written onto the original typed report, leading MH to believe the information came from Lampkin upon his return from captivity."/>
    <x v="0"/>
    <x v="12"/>
    <s v="Engine failure"/>
    <m/>
    <x v="4"/>
    <m/>
    <m/>
    <n v="11"/>
    <x v="37"/>
    <x v="0"/>
    <n v="1"/>
    <s v="Front-Line"/>
    <x v="45"/>
    <x v="0"/>
    <n v="2"/>
  </r>
  <r>
    <n v="3027"/>
    <s v="HK115"/>
    <x v="2"/>
    <s v="85/307"/>
    <x v="0"/>
    <x v="2"/>
    <n v="2"/>
    <s v="December"/>
    <x v="5"/>
    <d v="1944-12-02T00:00:00"/>
    <x v="0"/>
    <s v="2-Dec-44. Mosquito NFXIII HK115, EW-F. S/Ldr S. Kogut KAS / W/O M. Zakrocki KAS. For unkown reason a/c crashed and burned near Chruch Fenton following test flight. Climbed on approach stalled and dived into ground Church Fenton 2.12.44 (Air Britain Serials) 02.12.44 307 Sqn. HK115 Aircraft on approach to Church Fenton aerodrome when it climbed vertically, stalled and hit ground and barn, killing two.(Mosquito Crash Log)"/>
    <x v="2"/>
    <x v="2"/>
    <s v="Unknown"/>
    <m/>
    <x v="2"/>
    <m/>
    <m/>
    <n v="12"/>
    <x v="38"/>
    <x v="0"/>
    <n v="1"/>
    <s v="Front-Line"/>
    <x v="21"/>
    <x v="2"/>
    <n v="2"/>
  </r>
  <r>
    <n v="5185"/>
    <s v="HK434"/>
    <x v="17"/>
    <s v="301FTU/4FU"/>
    <x v="1"/>
    <x v="10"/>
    <n v="2"/>
    <s v="December"/>
    <x v="5"/>
    <d v="1944-12-02T00:00:00"/>
    <x v="0"/>
    <s v="Missing on ferry flight to Italy 2.12.44 (Air Britain Serials)"/>
    <x v="2"/>
    <x v="2"/>
    <s v="Vanished without trace"/>
    <m/>
    <x v="2"/>
    <m/>
    <m/>
    <n v="12"/>
    <x v="38"/>
    <x v="0"/>
    <n v="1"/>
    <s v="Support Unit"/>
    <x v="130"/>
    <x v="2"/>
    <n v="2"/>
  </r>
  <r>
    <n v="5704"/>
    <s v="HK530"/>
    <x v="17"/>
    <s v="307/29"/>
    <x v="0"/>
    <x v="5"/>
    <n v="2"/>
    <s v="December"/>
    <x v="5"/>
    <d v="1944-12-02T00:00:00"/>
    <x v="0"/>
    <s v="02.12.1944 Intruder 29 to Gütersloh from Castle Camps . Lost without trace (FCL). F/L KJ Pamment +, F/S HC Wiles pow, Wiles wounded and taken to Bremen Hospital, Pamment buried in Reichswald Forest War Cem HK530 - Intruder Gütersloh - crashed in Germany (location not known). PAMMENT buried in the Reichswald Forest War Cemetery. WILES - who became PoW - was admitted to a hospital in Bremen. (Henk Welting http://www.rafcommands.com/forum/newreply.php?do=newreply&amp;noquote=1&amp;p=34897) Came down 2145 (or 2305) near Werlte (http://www.footnote.com/image/38664050/mosquitoes%7CMosquito/) Missing from night intruder to Gutersloh 2.12.44 (Air Britain Serials)"/>
    <x v="3"/>
    <x v="4"/>
    <m/>
    <m/>
    <x v="3"/>
    <m/>
    <m/>
    <n v="12"/>
    <x v="38"/>
    <x v="0"/>
    <n v="1"/>
    <s v="Front-Line"/>
    <x v="31"/>
    <x v="2"/>
    <n v="2"/>
  </r>
  <r>
    <n v="6864"/>
    <s v="MM427"/>
    <x v="12"/>
    <n v="464"/>
    <x v="0"/>
    <x v="16"/>
    <n v="2"/>
    <s v="December"/>
    <x v="5"/>
    <s v="2/3 December 1944"/>
    <x v="1"/>
    <s v="Served with 464 Sqn, under RAF control 2/44 to 2/12/44. Failed to Return From Operations Germany. P/O G Williams &amp; FSgt J Dunn missing. (Brian Fillery's website) Flak - 3.12.44 südöstlich Hamb, Mosquito FB VI, MM 427 der 464. Squadron (http://www.flughafen-boenninghardt.de./nachtjagd.htm) Near Sonsbeck-Hamb, crew initially buried at Kapellen near Geldern. Estimated lost around 0030, ftr Rotterdam / Venlo (2nd TAF) Coded J, Navigator nickname was &quot;Twitch&quot; (Mosquito Monograph) Missing from night intruder 3.12.44 (Air Britain Serials)"/>
    <x v="0"/>
    <x v="1"/>
    <m/>
    <m/>
    <x v="1"/>
    <m/>
    <m/>
    <n v="12"/>
    <x v="38"/>
    <x v="0"/>
    <n v="1"/>
    <s v="Front-Line"/>
    <x v="46"/>
    <x v="0"/>
    <n v="1"/>
  </r>
  <r>
    <n v="7760"/>
    <s v="MM516"/>
    <x v="17"/>
    <s v="488/29"/>
    <x v="0"/>
    <x v="5"/>
    <n v="2"/>
    <s v="December"/>
    <x v="5"/>
    <s v="2/3 December 1944"/>
    <x v="1"/>
    <s v="02.12.1944 Intruder 29 to Lippstadt from Castle Camps . Lost without trace (FCL). Capt JF Kinnery +, F/O JD Morgan +, both crew buried in Harderwijk General Cem, Holland MM519 - crashed into the southern part of the IJsselmeer. The body of KINNERY washed ashore near Harderwijk 27-5-1945. (Henk Welting http://www.rafcommands.com/forum/newreply.php?do=newreply&amp;noquote=1&amp;p=34897) Missing from night intruder to Lippstadt 2.12.44 (Air Britain Serials) A German list of air crashes indicates MM516 (sic) came down near Werlte at 21.45 or 23.05 on 2 December 1944."/>
    <x v="3"/>
    <x v="4"/>
    <m/>
    <m/>
    <x v="3"/>
    <m/>
    <m/>
    <n v="12"/>
    <x v="38"/>
    <x v="0"/>
    <n v="1"/>
    <s v="Front-Line"/>
    <x v="31"/>
    <x v="2"/>
    <n v="2"/>
  </r>
  <r>
    <n v="6123"/>
    <s v="PZ456"/>
    <x v="12"/>
    <n v="23"/>
    <x v="0"/>
    <x v="5"/>
    <n v="2"/>
    <s v="December"/>
    <x v="5"/>
    <s v="2/3 December 1944"/>
    <x v="1"/>
    <s v="02.12.1944 2018 23 Bomber Support from Little Snoring hit by FLAK and came down. near Wezep (Gelderland), 9km SW Zwolle (BCL). W/C AM &quot;Sticky&quot; Murphy, DSO bar DFC Croix de Guerre avec palme +, F/S D Darbon +, both buried in Oldebroek General Cem Came down 2215 (http://www.footnote.com/image/38664050/mosquitoes%7CMosquito/) Missing from night intruder to Gutersloh 2.12.44 (Air Britain Serials)"/>
    <x v="0"/>
    <x v="1"/>
    <m/>
    <m/>
    <x v="1"/>
    <m/>
    <m/>
    <n v="12"/>
    <x v="38"/>
    <x v="0"/>
    <n v="1"/>
    <s v="Front-Line"/>
    <x v="6"/>
    <x v="0"/>
    <n v="1"/>
  </r>
  <r>
    <n v="6061"/>
    <s v="PZ256"/>
    <x v="12"/>
    <s v="1FU"/>
    <x v="0"/>
    <x v="10"/>
    <n v="3"/>
    <s v="December"/>
    <x v="5"/>
    <d v="1944-12-03T00:00:00"/>
    <x v="0"/>
    <s v="03/12/1944 Mosquito PZ256 of 1 Ferry Unit struck a sodium flare while taxying, at Pershore, which severed the tail. Pilot F/Lt Gorner was OK. (http://www.couplandbell.com/marg/crashes1944.htm) Hit flare and lost tailplane on take-off Pershore 3.12.44 DBR (Air Britain Serials) 03.12.44 1 FU. PZ256 Struck sodium flare at Pershore which severed tailplane. (Mosquito Crash Log)"/>
    <x v="2"/>
    <x v="2"/>
    <s v="Hit obstacle"/>
    <m/>
    <x v="2"/>
    <m/>
    <m/>
    <n v="12"/>
    <x v="38"/>
    <x v="0"/>
    <n v="1"/>
    <s v="Support Unit"/>
    <x v="123"/>
    <x v="0"/>
    <n v="1"/>
  </r>
  <r>
    <n v="4646"/>
    <s v="KB444"/>
    <x v="28"/>
    <s v="608/142"/>
    <x v="0"/>
    <x v="8"/>
    <n v="4"/>
    <s v="December"/>
    <x v="5"/>
    <d v="1944-12-04T00:00:00"/>
    <x v="0"/>
    <s v="04.12.1944 1738 142 to Hagen from Gransden Lodge good attack from 23000ft at 1913, on return landing swung violently to starboard and stopped with undercarriage smashed. at Gransden Lodge airfied 2145 (BCL). F/S D Courage ok, P/O AS Logan RCAF ok, &quot;Serial Range KB370 - KB699. 330 Mosquito B.MkXXV. Part of a batch of 400 delivered by De Havilland (Toronto) Canada. Airborne 1738 4dec44 from Gransden Lodge. Carried out a good attack from 23,000 feet at 1913. On return to base, landed at 2145 but swung violently to starboard sheering its undercarriage. No crew injuries, but the Mosquito was a write-off. F/S D.Courage P/O A.S.Logan RCAF &quot; (Chorley via Lost Bombers) Crashed on landing Gransden Lodge 4.12.44 (Air Britain Serials)"/>
    <x v="2"/>
    <x v="7"/>
    <s v="Swung on landing"/>
    <m/>
    <x v="2"/>
    <m/>
    <m/>
    <n v="12"/>
    <x v="38"/>
    <x v="0"/>
    <n v="1"/>
    <s v="Front-Line"/>
    <x v="125"/>
    <x v="1"/>
    <n v="2"/>
  </r>
  <r>
    <n v="4701"/>
    <s v="LR335"/>
    <x v="12"/>
    <n v="487"/>
    <x v="0"/>
    <x v="16"/>
    <n v="4"/>
    <s v="December"/>
    <x v="5"/>
    <d v="1944-12-04T00:00:00"/>
    <x v="0"/>
    <s v="SOC 4.12.44 (Air Britain Serials)"/>
    <x v="4"/>
    <x v="3"/>
    <m/>
    <m/>
    <x v="2"/>
    <m/>
    <m/>
    <n v="12"/>
    <x v="38"/>
    <x v="0"/>
    <n v="1"/>
    <s v="Front-Line"/>
    <x v="47"/>
    <x v="0"/>
    <n v="1"/>
  </r>
  <r>
    <n v="6579"/>
    <s v="HK348"/>
    <x v="2"/>
    <s v="219/68"/>
    <x v="0"/>
    <x v="2"/>
    <n v="4"/>
    <s v="December"/>
    <x v="5"/>
    <s v="4/5 December 1944"/>
    <x v="1"/>
    <s v="04.12.1944 eveng Diver patrol 68 to anti V1, Dutch islands from Coltishall crashed into sea after investigating red flash seen below aircraft. Lost without trace (FCL). W/O JK Brill +, F/S JH Walter +, cv at Marshalls(Cambridge), delivered as MKXVI 04.09.43-26.02.44. No known graves Missing pres. crashed in sea on anti V1 patrol. Crew: W/O(658958)James Kemble Brill(Pilot)RAFVR-killed, F/Sgt(905918)John Henry Walter(Obs)RAFVR)-killed (http://aviation-safety.net/wikibase/wiki.php?id=15809) Missing pres. crashed in sea on anti V-1 patrol 4.12.44 (Air Britain Serials) 04.12.44 68 Sqn. HK348 Aircraft reported missing, presumed crashed into the sea after going down to investigate a flare seen below. (Mosquito Crash Log)"/>
    <x v="0"/>
    <x v="8"/>
    <m/>
    <m/>
    <x v="4"/>
    <m/>
    <m/>
    <n v="12"/>
    <x v="38"/>
    <x v="0"/>
    <n v="1"/>
    <s v="Front-Line"/>
    <x v="102"/>
    <x v="2"/>
    <n v="2"/>
  </r>
  <r>
    <n v="4628"/>
    <s v="HR197"/>
    <x v="12"/>
    <n v="487"/>
    <x v="0"/>
    <x v="16"/>
    <n v="4"/>
    <s v="December"/>
    <x v="5"/>
    <s v="4/5 December 1944"/>
    <x v="1"/>
    <s v="F/O(Nav) Peter W. CHRISTOPHERSON, 154542 lies buried Reichswald Forest War Cem. near Kleve (Germany). He was killed on Mosquito HR197, crashed near Hesselte, Germany. He and his pilot initially were buried at Lingen (Emsland), Germany. (Henk) Coded T, lost around 2030 (estimated), ftr from an Intruder, F/L F.H. Holmes and F/O P.W. Christopherson both KIA. (2nd TAF). Came down 2003 2km W of airfield at Plantleunne, county Lingen, though report says this was HX832 (http://www.footnote.com/image/38664050/mosquitoes%7CMosquito/) Missing from night Intruder mission 5.12.44 (Air Britain Serials)"/>
    <x v="3"/>
    <x v="4"/>
    <m/>
    <m/>
    <x v="3"/>
    <m/>
    <m/>
    <n v="12"/>
    <x v="38"/>
    <x v="0"/>
    <n v="1"/>
    <s v="Front-Line"/>
    <x v="47"/>
    <x v="3"/>
    <n v="1"/>
  </r>
  <r>
    <n v="3983"/>
    <s v="ML990"/>
    <x v="20"/>
    <n v="109"/>
    <x v="0"/>
    <x v="8"/>
    <n v="4"/>
    <s v="December"/>
    <x v="5"/>
    <s v="4/5 December 1944"/>
    <x v="1"/>
    <s v="04.12.1944 1804 109 to Karlsruhe from Little Staughton collided in air with 109 sqn Mosquito PF402, abandoned plane. Lost without trace (BCL). P/O J Liddle ok, P/O A Smith ok, PF402 landed safely, piloted by by F/O Relph ML 990 (HS-O) collided with PF 402 on the night of 4-5th December '44. PF 402 returned to base, but was lost 28th Dec. '44. Both Mosquitoes were on 109 Squadrons charge. (Neil Hutchinson) &quot;Serial Range ML956 - ML999. 44 Mosquito B.MkXV1. Powered by Merlin 72/73 engines. Part of a batch of 152 delivered by De Havilland (Hatfield) between 24Nov43 and 4Dec44. MM170 was not delivered. Airborne 1804 4Dec44 from Little Staughton. Collided at 30,000 feet with another Squadron Mosquito (PF402), flown by F/O relph who was able to return safely. Both crewmen from ML990 parachuted to safety and they were soon returned to Little Staughton. P/O J.Liddle P/O A.Smith &quot; (Chorley via Lost Bombers) A summary of the collision on Dec.4th 1944 is here: http://aviation-safety.net/wikibase/wiki.php?id=70298. He collided with another 109 Squadron Mosquito at 30,000 ft. over Aachen en route to Karlsruhe. Liddle got out of the canopy escape hatch immediately, Smith his navigator was not wearing his parachute when they collided (standard proceedure for Navs.) and was trapped in the spinning aircraft, unable to attach his parachute. The aircraft eventually started burning and came out of the spin allowing Smith to snap on his parachute and leave the aircraft, he hit ground almost immediately after his parachute opened and landed in allied territory but was injured. It had been Smith's 90th operation. Liddle went back to 109 Squadron and operated until March 1945 when he left 109 Squadron. Smith also returned to England, was put on the casualty list and hospitalised. He did not fly on ops again. A couple of weeks later Smith suffered a stroke that his doctors believed was the result of the stress of being on operations for a prolonged period. I believe he was only 22 at the time. He recovered and died in 2000. (http://www.rafcommands.com/forum/showthread.php?p=43499&amp;highlight=Mosquito#post43499) Collided with PF402 over target and abandoned KarIsruhe 4.12.44 (Air Britain Serials)_x000a__x000a_Next trip same plane Dec 4th 1944 took off 18.15 to Mark Karlsruhe. My reserve took off 30 seconds after me. We were just looking at artillery shell flashes in the front line when suddenly I had no Rudder or Elevator controls. My aircraft turned over and went into an inverted spin. My reserve had rested his bomb bay on my fin and snapped my tail off. These new Zealanders never look where they are going! Panic! I’ll say but we got out through top escape hatch, decided we did not like 9. I landed near a farm house, was folding my parachute, ready to bury it, when I heard a lorry start up and faint voices. I ran across the field straight into a barbed wire fence._x000a__x000a_Settled down then made my way, by collar stud compass, westerly. A mile or so covered when I heard American voices in the village of Breinig, 12 miles south of Aaken, joined them, stayed the night, us jeep to Viviere, RAF Jeep to Brussels and had St Nicholas night there._x000a__x000a_Back to 109 squadron by Dakota and Mosquito. My documents had been sent to Gloucester records where they were misplaced so I was “missing” until Feb 1945. No money, no nothing but a good bank manager and squadron fed and watered me._x000a__x000a_I did three more with navigators whose pilots were sick or injured. Then back to Warboys as ground instructor and test pilot to end of the war. Damaged right army and was grounded._x000a_(http://www.wehrmacht-awards.com/forums/showthread.php?t=459709&amp;page=3)"/>
    <x v="0"/>
    <x v="13"/>
    <m/>
    <m/>
    <x v="4"/>
    <m/>
    <m/>
    <n v="12"/>
    <x v="38"/>
    <x v="0"/>
    <n v="1"/>
    <s v="Front-Line"/>
    <x v="18"/>
    <x v="0"/>
    <n v="1"/>
  </r>
  <r>
    <n v="6155"/>
    <s v="MM565"/>
    <x v="17"/>
    <n v="256"/>
    <x v="1"/>
    <x v="2"/>
    <n v="4"/>
    <s v="December"/>
    <x v="5"/>
    <s v="4/5 December 1944"/>
    <x v="1"/>
    <s v="Swung on take-off for night intruder mission and u/c collapsed Foggia Main 4.12.44 DBF (Air Britain Serials)"/>
    <x v="2"/>
    <x v="7"/>
    <s v="Swung on takeoff"/>
    <m/>
    <x v="2"/>
    <m/>
    <m/>
    <n v="12"/>
    <x v="38"/>
    <x v="0"/>
    <n v="1"/>
    <s v="Front-Line"/>
    <x v="32"/>
    <x v="2"/>
    <n v="1"/>
  </r>
  <r>
    <n v="4632"/>
    <s v="HR120"/>
    <x v="12"/>
    <n v="248"/>
    <x v="0"/>
    <x v="12"/>
    <n v="5"/>
    <s v="December"/>
    <x v="5"/>
    <d v="1944-12-05T00:00:00"/>
    <x v="0"/>
    <s v="34 Mosquitos der 143., 235. and 248. Sqn. RAF (»Banff Strike Wing«) greifen im Nordgulenfjord den 1. nordgehenden Teil des Konvois BE-1075-AL an und beschädigen die Frachter Tucuman (4621 BRT), Magdalena (3283 BRT) und den Munitionstransporter Helene Russ (993 BRT). Sicherung durch V 5102, V5305 und V 5306. Zur selben Zeit taucht ein südgehendes Geleit mit Frachter Ostland (5273 BRT) am Tau der beiden Schlepper Aasenfjord und Fairplay auf. Sicherung durch V 5109, V 5308 und V 5310. — Bei dem Angriff werden 2 Flugzeuge schwer beschädigt. Mosquito &quot;P&quot; (F/O Gilchrist †) der 143 (MH - PZ418). Squadron fliegt mit einem Propeller zurück nach Sumburgh und muss auf dem Flugplatz notlanden. Mosquito &quot;G&quot; der 248. Squadron wird durch die Flak eines der beiden Ozeanschlepper in Brand geschossen, und stürzt später über der Nordsee ab. (http://www.wlb-stuttgart.de/seekrieg/44-12.htm) F/L Leslie N. Collins and F/O Robert H. Hurn in DM-G of 248 Squadron (HR120) were hit by anti-aircraft fire and their starboard engine set ablaze. Despite the Mosquito being on fire, the crew pressed home their attack but crashed into the sea. (A Separate Little War) Mosquito &quot;G&quot; of 248 squadron was shot down during the same attack. The plane was seen to make an attack on a large, heavily armed ocean going tug, and to have been on fire before making the attack. It later crashed into the sea. During the attack in Nordgulenfjord very intense, accurate light flak was experienced from the whole of the Eastern end of the Anchorage, particularly from the North shore, some of the guns being positioned several hundred feet up the mountain side. In addition to the aircraft mentioned, five other aircraft had to land away from base, three on one engine. A further four sustained battle damage. The crew killed in Mosquito &quot;G&quot; were: pilot Flight Lieutenant L. N. Collins and his navigator Flying Officer R.H. Hurn. (http://www.scotshistoryonline.co.uk/sorties.html) Crashed in sea during attack on convoy off Norway 5.12.44 (Air Britain Serials)"/>
    <x v="0"/>
    <x v="1"/>
    <m/>
    <m/>
    <x v="1"/>
    <m/>
    <m/>
    <n v="12"/>
    <x v="38"/>
    <x v="0"/>
    <n v="1"/>
    <s v="Front-Line"/>
    <x v="52"/>
    <x v="3"/>
    <n v="1"/>
  </r>
  <r>
    <n v="2972"/>
    <s v="PZ418"/>
    <x v="12"/>
    <n v="143"/>
    <x v="0"/>
    <x v="12"/>
    <n v="5"/>
    <s v="December"/>
    <x v="5"/>
    <d v="1944-12-05T00:00:00"/>
    <x v="0"/>
    <s v="34 Mosquitos der 143., 235. and 248. Sqn. RAF (»Banff Strike Wing«) greifen im Nordgulenfjord den 1. nordgehenden Teil des Konvois BE-1075-AL an und beschädigen die Frachter Tucuman (4621 BRT), Magdalena (3283 BRT) und den Munitionstransporter Helene Russ (993 BRT). Sicherung durch V 5102, V5305 und V 5306. Zur selben Zeit taucht ein südgehendes Geleit mit Frachter Ostland (5273 BRT) am Tau der beiden Schlepper Aasenfjord und Fairplay auf. Sicherung durch V 5109, V 5308 und V 5310. — Bei dem Angriff werden 2 Flugzeuge schwer beschädigt. Mosquito &quot;P&quot; (F/O Gilchrist †) der 143 (MH - PZ418). Squadron fliegt mit einem Propeller zurück nach Sumburgh und muss auf dem Flugplatz notlanden. Mosquito &quot;G&quot; der 248. Squadron wird durch die Flak eines der beiden Ozeanschlepper in Brand geschossen, und stürzt später über der Nordsee ab. (http://www.wlb-stuttgart.de/seekrieg/44-12.htm) F/O Bob Gilchrist and F/O Bill Knight in aircraft 'NE-P' of 143 Squadron were flying with the port engine feathered after an attack on shipping. They attempted to belly-land at Sumburgh in the Shetland Islands, however they overshot and hit a wall at the end of the runway - Gilchrist later died of injuries caused when the radio and other equipment located behind him were thrown forward in the impact. (A Separate Little War) Mosquito’s of 143,235 and 248 squadrons took part in a large attack on shipping in Nordgulenfjord, which resulted in four German vessels being damaged. These were the OSTLAND of 5273 tons, TUCUMAN of 4621 tons, MAGDELENA of 3283 tons and HELENE RUSS of 993 tons. During this action two Mosquito’s were severely damaged. Mosquito &quot;P&quot; of 143 squadron flew back to Sumburgh on one engine and crash-landed on arrival. The pilot, Flying Officer Robert Gilchrist died of his injuries while his navigator Flying Officer W. Knight, although injured in the forced landing, survived. (http://www.scotshistoryonline.co.uk/sorties.html) Overshot landing and hit wall on return from strike Sumburgh 5.12.44 (Air Britain Serials) 05.12.44 143 Sqn. PZ418 Aircraft landing with port engine feathered and on a difficult right hand circuit due to hill, came in too fast, overshot, bounced and hit brick wall at Sumburgh aerodrome, killing one and injuring one. (Mosquito Crash Log)"/>
    <x v="1"/>
    <x v="1"/>
    <m/>
    <m/>
    <x v="1"/>
    <m/>
    <m/>
    <n v="12"/>
    <x v="38"/>
    <x v="0"/>
    <n v="1"/>
    <s v="Front-Line"/>
    <x v="131"/>
    <x v="0"/>
    <n v="1"/>
  </r>
  <r>
    <n v="3819"/>
    <s v="KB437"/>
    <x v="28"/>
    <n v="142"/>
    <x v="0"/>
    <x v="8"/>
    <n v="5"/>
    <s v="December"/>
    <x v="5"/>
    <s v="5/6 December 1944"/>
    <x v="1"/>
    <s v="05.12.1944 2014 142 to Nürnberg from Gransden Lodge both engines gave trouble, force landed after jettisoned bombs. at Melsbroek airfield 2148 (BCL). S/L BS Jones ok, W/O JC Pickford ok, 5/6 December, Nuremberg, &quot;serial Range KB370 - KB699. 330 Mosquito B.MkXXV. Part of a batch of 400 delivered by De Havilland (Toronto) Canada. Airborne 2014 5Dec44 from Gransden Lodge but both engines gave persistent trouble and after jettisoning the bomb-load, the crew force-landed 2148 at melsbroek Airfield, belgium. Although little damaged, the Mosquito was left to it fate, which may well have come 1Jan45 when the Luftwaffe attacked a number of Allied Air Bases is support of the German Ardennes Offensive, S/L B.S.Jones W/O J.C.Pickford (Chorley via Lost Bombers) Engine cut forcelanded at Melsbroek on return from Nurnberg 5.12.44 not repaired (Air Britain Serials)"/>
    <x v="2"/>
    <x v="7"/>
    <s v="Engine failure"/>
    <m/>
    <x v="2"/>
    <m/>
    <m/>
    <n v="12"/>
    <x v="38"/>
    <x v="0"/>
    <n v="1"/>
    <s v="Front-Line"/>
    <x v="125"/>
    <x v="1"/>
    <n v="1"/>
  </r>
  <r>
    <n v="2927"/>
    <s v="DD737"/>
    <x v="2"/>
    <s v="85/264/54OTU"/>
    <x v="0"/>
    <x v="7"/>
    <n v="6"/>
    <s v="December"/>
    <x v="5"/>
    <d v="1944-12-06T00:00:00"/>
    <x v="0"/>
    <s v="Capt. Edwards and P/O Ash up Acklington both crew missing. (The Charterhall Story by J.B. Thompson) Aircraft from Acklington, failed to return from cross-country exercise. (The Mosquito Crash Log) Missing on training flight 6.12.44 (Air Britain Serials) 06.12.44 54 OTU. DD737 Aircraft from Acklington failed to return from cross country exercise. (Mosquito Crash Log) KENSINGTON-EDWARDES, HENRY ELGON Rank: Captain Service No: 97607 Date of Death: 06/12/1944 Age: 27 Regiment/Service: SAAF serving with RAF. Panel 264._x000a_RUNNYMEDE MEMORIAL_x000a_Additional Information: Son of Joseph and Constance Kensington-Edwardes, of Fish Hoek, Cape Province, South Africa. B.Sc. (CWGC quoted at http://www.rafcommands.com/forum/showthread.php?17065-Crew-of-54-OTU-RAF-Mosquito-DD737-missihg-6-12-1944)_x000a__x000a_ASH, ARTHUR JOHN Flying Officer Service No: 165288 Date of Death: 06/12/1944 Age: 20 Regiment/Service: RAFVR Panel 204 _x000a_RUNNYMEDE MEMORIAL _x000a_Additional Information: Son of Arthur George and Edith Ash, of Holmbush, St. Austell, Cornwall (CWGC quoted at http://www.rafcommands.com/forum/showthread.php?17065-Crew-of-54-OTU-RAF-Mosquito-DD737-missihg-6-12-1944)  54 OTU ORB also cited, same thread."/>
    <x v="2"/>
    <x v="2"/>
    <s v="Vanished without trace"/>
    <m/>
    <x v="2"/>
    <m/>
    <m/>
    <n v="12"/>
    <x v="38"/>
    <x v="0"/>
    <n v="1"/>
    <s v="Support Unit"/>
    <x v="115"/>
    <x v="0"/>
    <n v="3"/>
  </r>
  <r>
    <n v="2855"/>
    <s v="HR357"/>
    <x v="12"/>
    <n v="487"/>
    <x v="0"/>
    <x v="16"/>
    <n v="6"/>
    <s v="December"/>
    <x v="5"/>
    <s v="6/7 December 1944"/>
    <x v="1"/>
    <s v="6/7 December 1944 (FCWDv5) Coded R, ftr from an intruder, estimated lost around 2350 on 6/7 December, F/O N.F. Smith and F/O L.A. Kessler both KIA. (2nd TAF) Also serial HR357 in my files; crashed 2 km W of Huijbergen (Noord-Brabant). It seems that - according to an info from the Huijbergen City Hall - the bodies 28-3-1946 (!) still were in the wreckage. Recovery impossible due to danger of mines (Henk Welting, http://www.rafcommands.com/forum/showthread.php?t=4177) The area where Davies came down was a battle area with heavy fightings. &quot;The Black Watch&quot; f.i. lost on one day (13-10-1944) 52 young soldiers fighting against professional German paratroops. The community of Huijbergen reported 28-3-1946 to the Dutch Red Cross all the field burials in their area. On the list is Geoffrey W. DAVIES, who was killed 15-10-1944. Even the mortal remains of Mosquito HR357 of 487 Sqn, crashed 2 km W of Huijbergen were in the wreckage March 1946 !! (F/O Norman F. SMITH - J/16368 and F/O Leslie A. KESSLER - 175343) Area unapproachable due to mines. Davies may have been exhumed and directly reinterred in the Canadian War Cem. Bergen op Zoom. (http://www.rafcommands.com/forum/showthread.php?p=3873&amp;highlight=Mosquito#post3873) Missing (Geldern) 6.12.44 (Air Britain Serials)"/>
    <x v="3"/>
    <x v="4"/>
    <m/>
    <m/>
    <x v="3"/>
    <m/>
    <m/>
    <n v="12"/>
    <x v="38"/>
    <x v="0"/>
    <n v="1"/>
    <s v="Front-Line"/>
    <x v="47"/>
    <x v="3"/>
    <n v="1"/>
  </r>
  <r>
    <n v="1546"/>
    <s v="KB235"/>
    <x v="13"/>
    <n v="608"/>
    <x v="0"/>
    <x v="8"/>
    <n v="6"/>
    <s v="December"/>
    <x v="5"/>
    <s v="6/7 December 1944"/>
    <x v="1"/>
    <s v="06.12.1944 1847 608 to Berlin from Downham Market crashed. at Wijhe,/Overijssel, 14km SSE Zwolle (BCL). F/O GRE Weir +, F/O JEC Hardy +, both rest in Wijhe General Cem Mosquito KB235 (coded 6T-A) crashed 100 meter E of farm &quot;De Wezenberg&quot; in Hengevelde, E of Diepenheim - 21.45 hrs. (Henk Welting http://www.rafcommands.com/forum/showthread.php?t=4384) 6/7 December &quot;Serial Range KB100 - KB299. 200 Mosquito B.MkXX. Part of a batch of 245, including nine to the USAAF as F8, delivered by De Havilland (Toronto) Canada. Airborne 1847 5Dec44 from Downham Market. Cause of loss not established. Crashed at Wijhe (Overijssel), 14 km SSE of Zwolle. Both are buried in Wijhe General Cemetery next to F/O F.H.Broad RCAF, a Typhoon pilot of 257 Sqdn KIA 19Nov44. F/O G.R.E.Weir KIA F/O J.E.C.Hardy KIA &quot; (Lost Bombers) Missing (Berlin) 7.12.44 (Air Britain Serials)    It's hamlet HENGEVELD - 3 km SE of WIJHE, Hengevelde and Diepenheim are NOT CORRECT (http://www.rafcommands.com/forum/showthread.php?4384-mosquito-crash-608-squadron-06.12.1944)"/>
    <x v="3"/>
    <x v="4"/>
    <m/>
    <m/>
    <x v="3"/>
    <m/>
    <m/>
    <n v="12"/>
    <x v="38"/>
    <x v="0"/>
    <n v="1"/>
    <s v="Front-Line"/>
    <x v="107"/>
    <x v="1"/>
    <n v="1"/>
  </r>
  <r>
    <n v="6224"/>
    <s v="NT172"/>
    <x v="12"/>
    <n v="169"/>
    <x v="0"/>
    <x v="17"/>
    <n v="6"/>
    <s v="December"/>
    <x v="5"/>
    <s v="6/7 December 1944"/>
    <x v="1"/>
    <s v="06.12.1944 1827 set course for Frankfurt region 169 BS from Great Massingham abandoned over allied held territory, possibly near Malmedy, other sources say France. Lost without trace (BCL). F/S RJ Ware ok, F/S BR Soper ok. 6/7 December 1944 (FCWDv5) I´m searching pictures of Pilot John W. Ware and Nav. Benjamin Soper. Both was shot down by a german nightfighter near Aachen in the night of 06.to 07.Dez.1944. Target was Gießen. The plane was hit by german flak over the target area. (http://forum.12oclockhigh.net/showthread.php?t=11955) Abandoned on patrol nr Malmody 6.12.44 (Air Britain Serials)                         _x000a__x000a_On December 6th 1944 I was shot down. This night I went up with my navigator, Ben Soper. (3) It was a terrible night, cloudy, and very bad weather, but they said it was a clear night out over the sea off Norfolk and the weather was good above the clouds (of course!). We were carrying out high level Bomber Support patrol in the Koblenz area. _x000a_Doug Waite (2) (a good friend who has remained friends until this time) was also going out that night and we made a pact to talk to each other on the way out and on the way back. On the way out we spoke for a short time and said ‘talk again on the way back’. But I got hit by heavy flak at 15,000 feet and realised the Mossy was going down. Then I became the victim of an enemy night fighter. Violent evasive action led to further loss of height, the drop tanks were jettisoned and I struggled desperately to maintain flying speed long enough to reach the Allied front. Because I had lost all power and lost height I told my navigator to get out. I then took my helmet off and stuck it over the control column and jumped. It was rather low and it was rather late for my parachute to open. I was relieved to be out, as I knew that the aircraft was going to crash. I saw my Mosquito hit the ground with a flash, it was awful. I didn’t realise that I was going to break my ankle when I hit the ground, or what would happen to me after that, in fact I thought I was going to die. I bailed out over Belgium and when I landed in a frozen field, breaking my ankle on impact I crawled for some distance out of the field and over a fence and into an ex US Army truck that was parked up in a field. The Battle of the Bulge was in operation at the time and the Americans had suffered considerable casualties. I hid there all night not really knowing what was going to happen to me, then in the early hours of the morning I heard voices, American voices, so I blew as hard as I could on my whistle to let them know I was there. I had already found a letter in the cab addressed to an American Soldier and there was a big white star on the bonnet so I knew it was American. I also knew I was somewhere near Liege._x000a__x000a_At this time a telegram had been sent to my Mother and Father explaining my aircraft had been shot down and I was missing. I cannot imagine how they must have felt receiving this telegram, they had a day and a night to go through before they had the second telegram then a letter explaining that I had been found. _x000a_Douglas Waite had got back that night safe and sound, but was up all night in the control tower waiting for some word of me. He had tried to contact me on his way back but had no luck, and had a feeling something had happened to me._x000a__x000a_The Americans had found my parachute and were looking for me. I could hear American voices getting closer and then an American Soldier, from the Medical Collecting Company, was stood in front of me. He asked if I was hurt and asked if I was the Airman that crashed last night. I told him that I thought he had broken my leg, in fact it was my ankle, so they put my leg in a splint and took me to their field hospital, Noll Coy Hospital, near Malmedy. _x000a__x000a__x000a__x000a__x000a__x000a_There an American Doctor met me and he looked at my ankle and said he had to get me to a proper hospital for an operation. I stayed there for 3 – 4 days then was put on a train from Liege to Paris. It was a most harrowing experience on the train as there were literally dozens of American Soldiers very badly injured and the train was stopping and starting all the time. I went to Hospital in Paris for another 3 – 4 days. Here a Nurse took my battle dress top to the cleaners for me. After that short stay I was taken to Orly Airport near the Eiffel Tower and was flown back to Britain in an American Dakota. There I was put in hospital in Tarrant Tushton in Blandford, Dorset and stayed there for 3 – 4 weeks where they did the operation on my ankle, putting in pins to hold the bones together.&quot; _x000a__x000a__x000a_ (http://www.aircrewremembered.com/raf1944/3/warerobert.html)"/>
    <x v="0"/>
    <x v="1"/>
    <m/>
    <m/>
    <x v="1"/>
    <m/>
    <m/>
    <n v="12"/>
    <x v="38"/>
    <x v="0"/>
    <n v="1"/>
    <s v="Front-Line"/>
    <x v="65"/>
    <x v="0"/>
    <n v="1"/>
  </r>
  <r>
    <n v="4651"/>
    <s v="NT224"/>
    <x v="16"/>
    <n v="248"/>
    <x v="0"/>
    <x v="12"/>
    <n v="7"/>
    <s v="December"/>
    <x v="5"/>
    <d v="1944-12-07T00:00:00"/>
    <x v="0"/>
    <s v="FBXVIII Mosquito &quot;0&quot; of 248 squadron with pilot Flying Officer W.N. Cosman DEC and his navigator Flying Officer L.M. Freedman (Squadron ORB) Missing presumed shot down by fighters nr Gossen 7.12.44 (Air Britain Serials)               Circumstances of death: Mosquito NT225 “O” (F/O Cosman and 152972 F/O L.M. Freedman) and PZ346 “Z”(J23429 F/O K.C. Wing and Aus 428055 Flight Sergeant V.R. Shield) were in a formation detailed to attack shipping in Aelesund Harbour on the afternoon of 7 December 1944. The formation overshot the harbour and were turning over Gossen airfield to go back for an attack when 15 to 20 Bf.109s intercepted and attacked. There were no further details available.  (http://www.rafcommands.com/forum/showthread.php?p=52479&amp;highlight=Mosquito#post52479)"/>
    <x v="0"/>
    <x v="0"/>
    <s v="JG 5"/>
    <s v="JG 5"/>
    <x v="0"/>
    <s v="unk"/>
    <s v="Bf 109 based on information in &quot;A Separate Little War&quot;"/>
    <n v="12"/>
    <x v="38"/>
    <x v="0"/>
    <n v="1"/>
    <s v="Front-Line"/>
    <x v="52"/>
    <x v="0"/>
    <n v="1"/>
  </r>
  <r>
    <n v="391"/>
    <s v="PZ346"/>
    <x v="16"/>
    <s v="Cv XVIII/248"/>
    <x v="0"/>
    <x v="12"/>
    <n v="7"/>
    <s v="December"/>
    <x v="5"/>
    <d v="1944-12-07T00:00:00"/>
    <x v="0"/>
    <s v="FBXVIII Mosquito &quot;Z&quot; also of 248 squadron, flown by Flying Officer K. Cecil Wing and his navigator Pilot Officer V.R. Shield R (Squadron ORB) Missing presumed shot down by fighters nr Gossen 7.12.44 (Air Britain Serials)               Circumstances of death: Mosquito NT225 “O” (F/O Cosman and 152972 F/O L.M. Freedman) and PZ346 “Z”(J23429 F/O K.C. Wing and Aus 428055 Flight Sergeant V.R. Shield) were in a formation detailed to attack shipping in Aelesund Harbour on the afternoon of 7 December 1944. The formation overshot the harbour and were turning over Gossen airfield to go back for an attack when 15 to 20 Bf.109s intercepted and attacked. There were no further details available.  (http://www.rafcommands.com/forum/showthread.php?p=52479&amp;highlight=Mosquito#post52479)_x000a__x000a_428055 Pilot Officer SHIELD, Vernon Rippon  _x000a_ _x000a_ _x000a_Source: _x000a_NAA: A705, 166/37/649 _x000a_ _x000a_Aircraft Type:  Mosquito _x000a_Serial number:  PZ 346 _x000a_Radio call sign:   _x000a_Unit:  248 Sqn RAF _x000a_ _x000a_Summary: _x000a_Mosquito PZ 346 of 248 Sqn RAF took of from RAF Station Banff, Scotland on the _x000a_afternoon of 7 December 1944, flying in a formation of four Squadron aircraft, detailed to _x000a_attack shipping in Alesund Harbour, Norway. _x000a_ _x000a_The formation overshot the Harbour and were turning over Gessen airfield to go back to _x000a_make an attack, when 15 to 20 ME 109’s intercepted and attacked. _x000a_ _x000a_Two Mosquitoes including PZ 346 did not return to base from this mission, and it was _x000a_assumed that they had been shot down in the ensuing combat. It was reported that one _x000a_aircraft had crashed into the sea and the other one had one engine on fire. _x000a_ _x000a_Crew: _x000a_RCAF FO Wing, K C (Pilot) _x000a_RAAF 428055 PO Shield, V R (Navigator) _x000a_ _x000a_Following post war enquiries and investigations, it was recorded in 1949 that the missing _x000a_crew had lost their lives at sea._x000a__x000a_(MISSING WITH NO KNOWN GRAVE _x000a_ _x000a_    BY ALAN STORR)"/>
    <x v="0"/>
    <x v="0"/>
    <s v="JG 5"/>
    <s v="JG 5"/>
    <x v="0"/>
    <s v="unk"/>
    <s v="Bf 109 based on information in &quot;A Separate Little War&quot;"/>
    <n v="12"/>
    <x v="38"/>
    <x v="0"/>
    <n v="1"/>
    <s v="Front-Line"/>
    <x v="52"/>
    <x v="0"/>
    <n v="2"/>
  </r>
  <r>
    <n v="3127"/>
    <s v="HJ914"/>
    <x v="2"/>
    <s v="25/51OTU"/>
    <x v="0"/>
    <x v="7"/>
    <n v="8"/>
    <s v="December"/>
    <x v="5"/>
    <d v="1944-12-08T00:00:00"/>
    <x v="0"/>
    <s v="Dived into ground Hants. 8.12.44 cause unknown (Air Britain Serials) 08.12.44 51 OTU. HJ914 Dived to the ground, exploded and burned in Hants, killing one. (Mosquito Crash Log)"/>
    <x v="2"/>
    <x v="2"/>
    <s v="Dived into ground"/>
    <m/>
    <x v="2"/>
    <m/>
    <m/>
    <n v="12"/>
    <x v="38"/>
    <x v="0"/>
    <n v="1"/>
    <s v="Support Unit"/>
    <x v="110"/>
    <x v="2"/>
    <n v="2"/>
  </r>
  <r>
    <n v="2937"/>
    <s v="KB440"/>
    <x v="28"/>
    <s v="142/128/1655MTU"/>
    <x v="0"/>
    <x v="7"/>
    <n v="8"/>
    <s v="December"/>
    <x v="5"/>
    <d v="1944-12-08T00:00:00"/>
    <x v="0"/>
    <s v="1655 MTU 8/12/1944 Training KB440 Mosquito B.25 T/o 1126 Wyton but swing and lost its undercarriage.F/Lt D Fwhite (http://www.156squadron.com/display_newpff_roll.asp?ID=1655%20MTU) Swung on take-off and u/c collapsed Wyton 8.12.44 (Air Britain Serials)"/>
    <x v="2"/>
    <x v="2"/>
    <s v="Swung on takeoff"/>
    <m/>
    <x v="2"/>
    <m/>
    <m/>
    <n v="12"/>
    <x v="38"/>
    <x v="0"/>
    <n v="1"/>
    <s v="Support Unit"/>
    <x v="12"/>
    <x v="1"/>
    <n v="3"/>
  </r>
  <r>
    <n v="4143"/>
    <s v="KB467"/>
    <x v="28"/>
    <s v="139/608"/>
    <x v="0"/>
    <x v="8"/>
    <n v="8"/>
    <s v="December"/>
    <x v="5"/>
    <d v="1944-12-08T00:00:00"/>
    <x v="0"/>
    <s v="08.12.1944 1244 608 to Duisburg from Downham Market hit by FLAK over Ruhr, damaged port engine, force landed. near Brussels, no further info 1511 (BCL). F/L Henderson ok, W/O Foley ok, Hit by flak Duisburg and forcelanded nr Brussels 8.12.44 DBR (Air Britain Serials)"/>
    <x v="1"/>
    <x v="1"/>
    <m/>
    <m/>
    <x v="1"/>
    <m/>
    <m/>
    <n v="12"/>
    <x v="38"/>
    <x v="0"/>
    <n v="1"/>
    <s v="Front-Line"/>
    <x v="107"/>
    <x v="1"/>
    <n v="2"/>
  </r>
  <r>
    <n v="4161"/>
    <s v="MM198"/>
    <x v="20"/>
    <n v="128"/>
    <x v="0"/>
    <x v="8"/>
    <n v="9"/>
    <s v="December"/>
    <x v="5"/>
    <d v="1944-12-09T00:00:00"/>
    <x v="0"/>
    <s v="09.12.1944 Air Test 128 from Wyton on return engine could not be restarted, on landing stalled at 50ft, crashed near runway and caught fire at Wyton airfield (BCL). F/O AR Spiers RNZAF ok, F/S Chilvers RAAF ok, Stalled on single-engined approach from air test and crashed Wyton 9.12.44 DBF (Air Britain Serials) 09.12.44 128 Sqn. MM198 Aircraft stalled on approach to Wyton aerodrome after one engine caught fire. Crew unhurt. (Mosquito Crash Log)"/>
    <x v="2"/>
    <x v="2"/>
    <s v="Engine fire"/>
    <m/>
    <x v="2"/>
    <m/>
    <m/>
    <n v="12"/>
    <x v="38"/>
    <x v="0"/>
    <n v="1"/>
    <s v="Front-Line"/>
    <x v="112"/>
    <x v="0"/>
    <n v="1"/>
  </r>
  <r>
    <n v="6541"/>
    <s v="KB205"/>
    <x v="13"/>
    <n v="139"/>
    <x v="0"/>
    <x v="8"/>
    <n v="9"/>
    <s v="December"/>
    <x v="5"/>
    <s v="9/10 December 1944"/>
    <x v="1"/>
    <s v="10.12.1944 2000 139 to Berlin from Upwood on return, last contact midnight. at Little Plantation in Gooderstone Park, 6miles SSW Swaffham, Norfolk 0010 (BCL). F/L CM Harrison +, F/O GH Dodds RNZAF +, Harrison buried in Horton-in-Ribblesdale Burial Ground, Dodds rests in Cambridge City Cem 9/10 December &quot;Serial Range KB100 - KB299. 200 Mosquito B.MkXX. Part of a batch of 245 (including nine to the USAAF as F8), delivered by De Havilland (Toronto) Canada. Airborne 2000 9Dec44 from Upwood to Berlin. Called base at midnight only to crash ten minutes later at Little Plantation in Gooderstone Part, 6 miles SW of Swaffham, Norfolk. F/L Harrison is buried in Horton-in- Ribblesdale Burial Ground, while F/O Dodds is buried in Cambridge City Cemetery. F/L C.M.Harrison KIA F/O G.H.Dodds RNZAF KIA &quot; (Chorley via Lost Bombers) Flew into ground Gooderson Park Norfolk 10.12.44 (Air Britain Serials) 10.12.44 139 Sqn. KB205 Pilot mis-read altimeter and flew into ground at Little Plantation, Gooderstone Park, Norfolk, killing two. (Mosquito Crash Log)"/>
    <x v="2"/>
    <x v="7"/>
    <s v="Pilot error"/>
    <m/>
    <x v="2"/>
    <m/>
    <m/>
    <n v="12"/>
    <x v="38"/>
    <x v="0"/>
    <n v="1"/>
    <s v="Front-Line"/>
    <x v="15"/>
    <x v="1"/>
    <n v="1"/>
  </r>
  <r>
    <n v="3003"/>
    <s v="KB408"/>
    <x v="28"/>
    <s v="139/142"/>
    <x v="0"/>
    <x v="8"/>
    <n v="9"/>
    <s v="December"/>
    <x v="5"/>
    <s v="9/10 December 1944"/>
    <x v="1"/>
    <s v="09.12.1944 1942 142 to Berlin from Gransden Lodge returned early with CSU problems after jettisoned bombs, force landed. at Gransden Lodge airfied 2107 (BCL). F/O JL Whitworth ok, F/O WA Tulloch RCAF ok, Overshot landing at Gransden Lodge 9.12.44 DBR (Air Britain Serials) 09.12.44 142 Sqn. KB408 After single engine approach to Gransden Lodge aerodrome, aircraft overshot runway and ran into hedge. Crew unhurt. (Mosquito Crash Log)"/>
    <x v="2"/>
    <x v="7"/>
    <s v="Engine failure"/>
    <m/>
    <x v="2"/>
    <m/>
    <m/>
    <n v="12"/>
    <x v="38"/>
    <x v="0"/>
    <n v="1"/>
    <s v="Front-Line"/>
    <x v="125"/>
    <x v="1"/>
    <n v="2"/>
  </r>
  <r>
    <n v="6247"/>
    <s v="MM180"/>
    <x v="20"/>
    <n v="692"/>
    <x v="0"/>
    <x v="8"/>
    <n v="9"/>
    <s v="December"/>
    <x v="5"/>
    <s v="9/10 December 1944"/>
    <x v="1"/>
    <s v="10.12.1944 2007 692 to Berlin from Graveley abandoned out of fuel. No trace, S of Romilly-sur-Seine, SE Paris (BCL). F/O WB Smith RCAF ok, F/S LG Williams RAAF ok. Ran out of fuel and abandoned S of Romilly-sur-Seine 10.12.44 (Air Britain Serials) 9/10 December according to research by Andreas Zapf."/>
    <x v="0"/>
    <x v="12"/>
    <s v="Ran out of fuel"/>
    <m/>
    <x v="4"/>
    <m/>
    <s v="RAF Bomber Command Website does not mention a raid on Berlin on this night."/>
    <n v="12"/>
    <x v="38"/>
    <x v="0"/>
    <n v="1"/>
    <s v="Front-Line"/>
    <x v="66"/>
    <x v="0"/>
    <n v="1"/>
  </r>
  <r>
    <n v="5677"/>
    <s v="KB536"/>
    <x v="28"/>
    <s v="45 Gp"/>
    <x v="2"/>
    <x v="10"/>
    <n v="10"/>
    <s v="December"/>
    <x v="5"/>
    <d v="1944-12-10T00:00:00"/>
    <x v="0"/>
    <s v="KB 536 45 Group TC Accident Fnr. Sigmund Breck (+) &amp; (F/O Sorensen (+) Cra/s 12mls S of Summerside, Prince Edward Island, Pilot error Crewmember from Australia. (http://www.luftwaffe.no/Table2.htm) Crashed in sea in bad weather 12m S of Summerside PEI 10.12.44 (Air Britain Serials)  _x000a__x000a_408785 Flying Officer SORENSEN, Francis Edward _x000a_ _x000a_ _x000a_Source: _x000a_NAA: A705, 166/38/830 _x000a_ _x000a_Aircraft Type:  Mosquito _x000a_Serial number:  KB 536 _x000a_Radio call sign:   _x000a_Unit:  No 45 Group RAF _x000a_ _x000a_Summary: _x000a_Mosquito KB 536 of No 45 Group RAF took off on 10 December 1944 from RAF _x000a_Station Summerside, Prince Edward Island, Canada, for a ferry flight to the U.K. _x000a_Conditions of low visibility prevailed at take off. The aircraft was last heard from shortly _x000a_after take off and then nothing. Subsequent searches located wreckage of the aircraft in _x000a_shallow water about 12 miles south of Summerside, and a quarter of a mile off shore _x000a_from Sea Cow Head. _x000a_ _x000a_Crew: _x000a_RNAF Sub Lt Breck, S (Pilot) (Royal Norwegian Air Force) _x000a_RAAF 408785 FO Sorensen, F E (Navigator/Wireless Operator) _x000a_ _x000a_In 1949 it was recorded that the missing crew had lost their lives at sea._x000a__x000a_(MISSING WITH NO KNOWN GRAVE _x000a_ _x000a_    BY ALAN STORR)"/>
    <x v="2"/>
    <x v="2"/>
    <s v="Pilot error"/>
    <m/>
    <x v="2"/>
    <m/>
    <m/>
    <n v="12"/>
    <x v="38"/>
    <x v="0"/>
    <n v="1"/>
    <s v="Support Unit"/>
    <x v="81"/>
    <x v="1"/>
    <n v="1"/>
  </r>
  <r>
    <n v="5038"/>
    <s v="PZ291"/>
    <x v="12"/>
    <s v="2GSU"/>
    <x v="0"/>
    <x v="1"/>
    <n v="10"/>
    <s v="December"/>
    <x v="5"/>
    <d v="1944-12-10T00:00:00"/>
    <x v="0"/>
    <s v="No 2 Group Support Unit at Swanton Morley, Norfofkshire. On 10th December Exercise 'Peashooter' an army co-operation exercise against army tanks was held. We were detailed to fly No2 to S/Ldr Tennant. The exercise involved attacking tanks at low level with .303 machine guns. Unfortunately S/Ldr Tennant flew so low that his aircraft hit a tank, burst into flames and he and his navigator were killed instantly. Observing this made us realise that flying too low can be a dangerous business! We reported the accident on the radio and the exercise was then cancelled. We had to give evidence at the enquiry and were offered the opportunity of taking a rest from flying, this we declined. (Reg Everson: http://www.bbc.co.uk/dna/ww2/A3130426 ) Tennant killed Mosquito PZ291 of 2 GSU. Low flying practice attack on column of tanks, flew too low and hit ground in Stanford Battle Area, Norfolk. Also killed F/L John Noel Bignold (117864) Golders Green Crem. (http://www.rafcommands.com/forum/showthread.php?p=28391&amp;highlight=Mosquito#post28391) Hit ground during dummy attack on army co-operation exercise Stanford Norfolk 10.12.44 (Air Britain Serials) 10.12.44 2 GSU. PZ291 Low flying practice attack on a column of tanks, flew too low and hit ground in Stanford Battle area, Norfolk, killing crew. (Mosquito Crash Log)"/>
    <x v="2"/>
    <x v="2"/>
    <s v="Hit obstacle"/>
    <m/>
    <x v="2"/>
    <m/>
    <m/>
    <n v="12"/>
    <x v="38"/>
    <x v="0"/>
    <n v="1"/>
    <s v="Support Unit"/>
    <x v="87"/>
    <x v="0"/>
    <n v="1"/>
  </r>
  <r>
    <n v="264"/>
    <s v="HK170"/>
    <x v="2"/>
    <s v="151/604"/>
    <x v="0"/>
    <x v="2"/>
    <n v="11"/>
    <s v="December"/>
    <x v="5"/>
    <d v="1944-12-11T00:00:00"/>
    <x v="0"/>
    <s v="SOC 11.12.44 (Air Britain Serials)"/>
    <x v="4"/>
    <x v="3"/>
    <m/>
    <m/>
    <x v="2"/>
    <m/>
    <m/>
    <n v="12"/>
    <x v="38"/>
    <x v="0"/>
    <n v="1"/>
    <s v="Front-Line"/>
    <x v="77"/>
    <x v="2"/>
    <n v="2"/>
  </r>
  <r>
    <n v="3439"/>
    <s v="HK257"/>
    <x v="2"/>
    <s v="25/125"/>
    <x v="0"/>
    <x v="2"/>
    <n v="11"/>
    <s v="December"/>
    <x v="5"/>
    <d v="1944-12-11T00:00:00"/>
    <x v="0"/>
    <s v="Engine cut overshot landing at Coltishall 11.12.44 (Air Britain Serials)"/>
    <x v="2"/>
    <x v="3"/>
    <s v="Engine failure"/>
    <m/>
    <x v="2"/>
    <m/>
    <m/>
    <n v="12"/>
    <x v="38"/>
    <x v="0"/>
    <n v="1"/>
    <s v="Front-Line"/>
    <x v="74"/>
    <x v="2"/>
    <n v="2"/>
  </r>
  <r>
    <n v="2845"/>
    <s v="MM152"/>
    <x v="20"/>
    <s v="692/105"/>
    <x v="0"/>
    <x v="8"/>
    <n v="11"/>
    <s v="December"/>
    <x v="5"/>
    <d v="1944-12-11T00:00:00"/>
    <x v="0"/>
    <s v="11.12.1944 1735 105 to Bielefeld from Bourn on return flew into high ground and crashed. near Longhole Stud, Newmarket, Cambridgeshire 2023 (BCL). F/L JG Brass RCAF +, F/O DA Field +, Brass lies in Brookwood Mil Cem, Fields buried in Coventry London Road Cem Le 11 décembre 1944, il revenait d'une attaque sur Bielefeld, en Allemagne, et pilotait un appareil Mosquito #MM152. Son avion fut gravement endommagé et s'écrasa à un demi-mille à l'est de Newmarket, Suffolk Angleterre. (http://www.vac-acc.gc.ca/remembers_f/sub.cfm?source=collections/virtualmem/Detail&amp;casualty=2761963) Airborne 1735 11Dec44 from Bourn. On return flew into high ground and crashed 2023 near Longhole Stud, Newmarket, Cambridgeshire. F/L Brass is buried in Brookwood Military Cemetery; F/O Field was taken to his home town and is buried in Coventry (London Road) cemetery. F/L J.G.Brass RCAF KIA F/O D.A.Field KIA There is a report in 'Footsteps on the Sands of Time', Oliver Clutton-Brock, that this MM152, on the strength of No.692 Sqdn, had as a crew member a Sgt D.H.Beckett, injured, confined in Hospital Nk until Liberation. Back to England 11May45. Conflicting reports state that MM152 was operated by No.105 Sqdn, having received the aircraft from No.692 Sqdn.(Source: 'Squadron Profiles No.37'). 'Mosquito Thunder (No.105 Sqdn), pp166. Stuart R.Scott, confirms that MM152 was on the strength of No.105 Sqdn at the time of its loss. &quot; (Chorley via Lost Bombers) Flew into hill Longhole Stud nr Newmarket Suffolk returning from Bielefeld 11.12.44 (Air Britain Serials) 11.12.44 105 Sqn. MM152 Aircraft crashed on crest of hill at Longholes Stud, Newmarket, while returning from operational sortie. Hill is 260 feet above sea-level. (Mosquito Crash Log)"/>
    <x v="2"/>
    <x v="7"/>
    <s v="Terrain"/>
    <m/>
    <x v="2"/>
    <m/>
    <m/>
    <n v="12"/>
    <x v="38"/>
    <x v="0"/>
    <n v="1"/>
    <s v="Front-Line"/>
    <x v="4"/>
    <x v="0"/>
    <n v="2"/>
  </r>
  <r>
    <n v="4923"/>
    <s v="MM190"/>
    <x v="20"/>
    <n v="128"/>
    <x v="0"/>
    <x v="8"/>
    <n v="11"/>
    <s v="December"/>
    <x v="5"/>
    <s v="11/12 December 1944"/>
    <x v="1"/>
    <s v="11.12.1944 1812 128 to Hamburg from Wyton . Lost without trace (BCL). F/L RC Onley +, F/O George Barrowby Collins RAAF +, both rest in Becklingen War Cem Serial Range MM181 - MM205. 25 Mosquito B.MkXV1. Powered by Merlin 72/73 engines. Part of a batch of 152 delivered by De Havilland (Hatfield) between 24Nov43 and 4Dec44. MM170 was not delivered. Airborne 1812 11Dec44 from Wyton. Cause of loss and crash-site not established. Both airmen are buried alongside each other in the Becklingen War Cemetery. F/L R.C.Onley KIA F/O G.B.Collins RAAF KIA (Chorley via Lost Bombers) Missing (Hamburg) 11.12.44 (Air Britain Serials)           Came down at Bockel, 22 miles NE of Bremen (60 km SW of Hamburg) at about midnight accordgin to Collins' casualty file. The aircraft came from the direction of Bremen, circled and crashed in a field just outside the village. A German list of air crashes at footnote.com says MM190 came down at 20.15."/>
    <x v="3"/>
    <x v="4"/>
    <m/>
    <m/>
    <x v="3"/>
    <m/>
    <m/>
    <n v="12"/>
    <x v="38"/>
    <x v="0"/>
    <n v="1"/>
    <s v="Front-Line"/>
    <x v="112"/>
    <x v="0"/>
    <n v="1"/>
  </r>
  <r>
    <n v="3446"/>
    <s v="MM707"/>
    <x v="25"/>
    <n v="406"/>
    <x v="0"/>
    <x v="5"/>
    <n v="11"/>
    <s v="December"/>
    <x v="5"/>
    <s v="11/12 December 1944"/>
    <x v="1"/>
    <s v="11.12.1944 eveng Evening intruder sortie 406 to Leeuwarden from Manston . Lost without trace (FCL). F/O JF Lawless +, F/O PT Reid +, no further info. 11/12 December 1944 (FCWDv5) Missing from night intruder to Leeuwarden 11.12.44 (Air Britain Serials)"/>
    <x v="3"/>
    <x v="4"/>
    <m/>
    <m/>
    <x v="3"/>
    <m/>
    <m/>
    <n v="12"/>
    <x v="38"/>
    <x v="0"/>
    <n v="1"/>
    <s v="Front-Line"/>
    <x v="94"/>
    <x v="2"/>
    <n v="1"/>
  </r>
  <r>
    <n v="959"/>
    <s v="DD753"/>
    <x v="2"/>
    <s v="410/141/54OTU"/>
    <x v="0"/>
    <x v="7"/>
    <n v="12"/>
    <s v="December"/>
    <x v="5"/>
    <d v="1944-12-12T00:00:00"/>
    <x v="0"/>
    <s v="12.12.1944 54 OTU from Charter Hall crashed on hillside and exploded. 4miles SE Kirk Yetholm Roxburgshire, East of Attonburn on scottish/englisch border on Hill &quot;The Schil&quot; 2210 (Internet). F/L HJ Medcalf +, F/O RE Bellamy +, www.neecar.fsnet.co.uk Flew into high ground nr Yetholm Berwickshire 12.12.44 (Air Britain Serials) 12.12.44 54 OTU. DD753 Flew into high ground at Altonburn, Yetholme, Cheviots. Two killed. (Mosquito Crash Log)"/>
    <x v="2"/>
    <x v="2"/>
    <s v="Terrain"/>
    <m/>
    <x v="2"/>
    <m/>
    <m/>
    <n v="12"/>
    <x v="38"/>
    <x v="0"/>
    <n v="1"/>
    <s v="Support Unit"/>
    <x v="115"/>
    <x v="0"/>
    <n v="3"/>
  </r>
  <r>
    <n v="2444"/>
    <s v="HK512"/>
    <x v="17"/>
    <s v="264/604/409"/>
    <x v="0"/>
    <x v="2"/>
    <n v="12"/>
    <s v="December"/>
    <x v="5"/>
    <d v="1944-12-12T00:00:00"/>
    <x v="0"/>
    <s v="I confirm the crash occured in France, exact location is Sailly-les-Lannoy, a memorial was unveiled near the crash site about 10 or 15 years ago._x000a__x000a_I have the accident card for that crash and I copied details from the ORB_x000a__x000a_Weather good. Visibility good. 7 planes in NFT. F/L ELLIS and W/O KING during their NFT suffered an engine problem which turned an engine fire. W/O KING managed to bale out but not F/L ELLIS. This loss is badly felt in the Squadron, even if ELLIS had only been posted the month before, following a sickness leave._x000a__x000a_the Mosquito XIII serial number was HK512._x000a__x000a_the Accident card gives the time as 15:00 hrs. The faulty engine was the starboard unit. Unable to extinguish, navigator baled out, aircraft rolled to port, pilot unable to jump intil too late. aircraft out of control in descent trapping pilot. Pilot apparently kicked control column. AOC suggests use of back type chutes._x000a__x000a_(Joss Leclerq on RAF Commands Forum)_x000a__x000a_the aircraft was KP-A. (Bill Walker on same forum)_x000a__x000a_I have just received the accident report for Mosquito HK512, which crashed near Lille-Vendeville, France on 12 Dec 1944 killing F/Lt. Harry S. Ellis of Toronto (also covered in an earlier thread)._x000a__x000a_The report said Ellis and his Wingco were &quot;testing their aircraft for night flying&quot; at 14.25 hours and that Ellis and his navigator, W/O W.D. King (R/154053) were acting as target at the time, flying at 5,000 feet. For the Met crew, the conditions were 10/10 cloud, base 2500 top 4500, wind WNW/10, visibility 6 miles._x000a__x000a_Can anyone describe for me what exactly they were doing?_x000a__x000a_... to finish out the story for those following the earlier thread, the plane's starboard engine caught fire and it appeared that Ellis accidentally hit the control stick putting the plane into a half roll to port as he tried to bale out and out too late getting clear of the a/c. He hit the ground with his parachute almost fully opened. The navigator, King, made it out first and was uninjured._x000a__x000a_Peter, the cause of the crash was said to be a cracked cylinder in the Merlin XXIII starboard engine, causing a glycol leak, followed by a puff of white smoke, then three black puffs and fire which couldn't be extinguished. The Wingco was the other one participating and he ordered them to bale out._x000a__x000a_The report says something about the newer Merlin engines being &quot;proofed&quot; against this kind of leak because of a double wall design but on investigation they found a crack in the cylinder. The engine had been stripped down and reassembled recently. And the pilot, who had considerable hours on type, had just returned from an illness._x000a__x000a_(same forum: http://www.rafcommands.com/forum/showthread.php?t=5646) Abandoned after engine fire 12.12.44 (Air Britain Serials)"/>
    <x v="2"/>
    <x v="3"/>
    <s v="Engine fire"/>
    <m/>
    <x v="2"/>
    <m/>
    <m/>
    <n v="12"/>
    <x v="38"/>
    <x v="0"/>
    <n v="1"/>
    <s v="Front-Line"/>
    <x v="95"/>
    <x v="2"/>
    <n v="3"/>
  </r>
  <r>
    <n v="2649"/>
    <s v="HX816"/>
    <x v="12"/>
    <s v="418/60OTU"/>
    <x v="0"/>
    <x v="7"/>
    <n v="12"/>
    <s v="December"/>
    <x v="5"/>
    <d v="1944-12-12T00:00:00"/>
    <x v="0"/>
    <s v="Taken on strength at 418 Sqn. from De Havilland, 23 July 1943; to No.49 Movements Unit, 26 April 1944. TH-Y, letter on list dated 2 September 1943. Spun into ground on single-engined approach Wittering 12.12.44 (Air Britain Serials) 12.12.44 60 OTU. HX816 Spun in on single engine approach to Wittering aerodrome. (Mosquito Crash Log)  The AIR29/684 ORB covers the period May 43 to March 45    F/O George (P) and F/O Draheim (N) were involved in a fatal crash in Mosquito VI.HE.816 at 10.27 hrs near Wittering (http://www.rafcommands.com/forum/showthread.php?11200-Pilot-Navigator-photo-paydirt)_x000a__x000a_434625 Flying Officer DRAHEIM, Leonard John _x000a_ _x000a_Source: _x000a_AWM 237 (65)   NAA : 166/10/365   Commonwealth War Graves records _x000a_ _x000a_Aircraft Type:  Mosquito _x000a_Serial number:  HX 816 _x000a_Radio call sign:   _x000a_Unit:  60 Op Trg RAF _x000a_ _x000a_Summary: _x000a_On the 12th_x000a_ December 1944, Mosquito HX816 from RAF High Excall, near Wellington, _x000a_Shropshire, when approaching to land from a non-operational flight, dropped a wing and _x000a_nose dived into the ground. The crew of two were klled. _x000a_ _x000a_The aircraft had been having some difficulty with one of its engines, and the Pilot _x000a_endeavoured to land at another airfield.  _x000a_ _x000a_Crew:  _x000a_RAAF 417067 Flt Lt George, N G Captain (Pilot)  _x000a_RAAF 434625 FO Draheim, L J (Navigator) _x000a_ _x000a_Both the crew are buried in the Cambridge City Cemetery, Cambridgeshire, UK.The _x000a_cemetery is known locally as the Newmarket Road Cemetery._x000a__x000a_(http://www.awm.gov.au/catalogue/research_centre/pdf/rc09125z022_1.pdf)"/>
    <x v="2"/>
    <x v="2"/>
    <s v="Spin"/>
    <m/>
    <x v="2"/>
    <m/>
    <m/>
    <n v="12"/>
    <x v="38"/>
    <x v="0"/>
    <n v="1"/>
    <s v="Support Unit"/>
    <x v="29"/>
    <x v="0"/>
    <n v="2"/>
  </r>
  <r>
    <n v="3387"/>
    <s v="NS685"/>
    <x v="18"/>
    <s v="1OADU"/>
    <x v="3"/>
    <x v="10"/>
    <n v="12"/>
    <s v="December"/>
    <x v="5"/>
    <d v="1944-12-12T00:00:00"/>
    <x v="0"/>
    <s v="Overshot landing and crashed in lake Elmas 12.12.44 DBR (Air Britain Serials)"/>
    <x v="2"/>
    <x v="2"/>
    <s v="Overshot"/>
    <m/>
    <x v="2"/>
    <m/>
    <m/>
    <n v="12"/>
    <x v="38"/>
    <x v="0"/>
    <n v="1"/>
    <s v="Support Unit"/>
    <x v="132"/>
    <x v="0"/>
    <n v="1"/>
  </r>
  <r>
    <n v="2726"/>
    <s v="MV542"/>
    <x v="25"/>
    <n v="307"/>
    <x v="0"/>
    <x v="2"/>
    <n v="12"/>
    <s v="December"/>
    <x v="5"/>
    <d v="1944-12-12T00:00:00"/>
    <x v="1"/>
    <s v="12-Dec-44. Mosquito NF30 MV542, EW-Y. W/O S. Wieczorek / W/O H. Ostrowski. Intuder patrol: hit by V&quot; in mid-air, belly landed at Hunsdon. Crew safe. (MH - is this meant to say V-2? Surely not…) 13.12.1944 Intruder patrol 307 hit by V2 in mid air, belly landed. Aircraft SoC?. at Hunsdon airfield (FCL). W/O S Wieczorek ok, W/O H Ostrowski ok, both airmen polish? Squadron in doubt, only 305 and 307 for Mosquitos. _x000a__x000a_On Dec. 12th 1944 w/o Sylwester Wieczorek (pilot) and w/o Henryk Ostrowski of 307 Sqn departed Coltishall on a night &quot;intruder&quot; mission to Holand flying a Mosquito Mk30, MV542/EW-Y. At about 300ft they entered clouds and started circling to gain altitude before heading out towards Holland. About 15min after takeoff while still in the clouds they collided with something. The Mosquito fell into a spin, however the pilot was able to regain control and forceland/crash. Both crew members survived and were told by RAF brass that they collided with a V-2. Wieczorek and Ostrowski were credited with destroying a V-2. The above is was taken from two different books about 307 Sqn. One by Robert Gretzinger (Gretzyngier), and I forget the author of the other. This is suppose to be the only V-2 destroyed over England. Dumb luck more than anything else, I suppose. In the 307 Sqn history &quot;Przez ciemnie nocy&quot; (Through the dark of night) by Andrzej R. Janczak (pgs 256-257) there is a detailed account of the incident. (Mieszko Syski)_x000a__x000a_Two aircraft went to Hundson to carry out an Intruder to N.E. Germany. (Pilot – W.O. Wieczorek N.Rad. W.O. Ostrowski, H). in the first aircraft were airborne from Hundson at 20.00 hrs but after 6 minutes the aircraft was hit while climbing through clod at 3.000 feet by a flying missile believed to be part of an A4 rocket. This missile carried away the upper third of the fin and rudder and the pitot head, also making a large hole in the port side of the fuselage near the tail. The pilot succeeded in flying the aircraft back to Hundson but the [Illegible] war-head of the rocket had in the meantime already fallen on the airfield rendering the lighting [niczytlene]/s. Inspite of this added setback the pilot made a successful landing. The second aircraft, which had been waiting to take off, was unable to do so owing to failure of lighting and overheated on the end of the runway. Consequently neither aircraft managed to carry out the intended operation. (http://orb.polishaf.pl/307sqn/1944/1944-12-no-307-squadron-f540) Hit object in flight on night intruder mission bellylanded at Hunsdon 12.12.44 (Air Britain Serials) 12.12.44 307 Sqn. MV542 Aircraft belly landed on Hunsdon aerodrome after being struck in flight by unknown object. Starboard engine feathered. (Mosquito Crash Log)"/>
    <x v="0"/>
    <x v="36"/>
    <m/>
    <m/>
    <x v="4"/>
    <m/>
    <m/>
    <n v="12"/>
    <x v="38"/>
    <x v="0"/>
    <n v="1"/>
    <s v="Front-Line"/>
    <x v="21"/>
    <x v="2"/>
    <n v="1"/>
  </r>
  <r>
    <n v="4534"/>
    <s v="HR114"/>
    <x v="12"/>
    <n v="235"/>
    <x v="0"/>
    <x v="12"/>
    <n v="13"/>
    <s v="December"/>
    <x v="5"/>
    <d v="1944-12-13T00:00:00"/>
    <x v="0"/>
    <s v="Went through my Coastal Command-stuff and discovered this question about W/Cdr Atkinson's and the aircraft he and his navigator, F/O Upton (F/O V.C. Upton - 152680 - Henk Welting), flew when they went missing over Norway. If an answer has already been posted, forgive me. No. 235 Sqn ORB says that W/Cdr Atkinson and F/O Upton flew in Mosquito Mk.VI HR114 when they were shot down by flak. (Bengt Stangvik on RAF Commands Forum) Atkinson has a Casualty file on naa.org. It is not readable on line but the heading gives Mosquito HR 114 lost in the sea off Norway. (Dick on RAF Commands Forum - ATKINSON Richard Ashley - (Wing Commander); Service Number - 70030; File type - Casualty - Repatriation; Aircraft - Mosquito HR 114; Place - In sea off Norwegian Coast; Date - 13 December 1944) Leading an attack on enemy ships lying in Vilnesfjord, Norway, on 13 December 1944, he had reached the target when anti-aircraft fire severed his Mosquito's starboard wing and his plane crashed into the sea. Atkinson's body was never recovered; his wife and 3-month-old son survived him. A Bar to his D.F.C. was awarded posthumously and his name is inscribed on the Runnymede Memorial, Surrey. (http://www.adb.online.anu.edu.au/biogs/A130101b.htm) He was flying his personnal Mosquito R-Robert - although the call sign was changed to R-Richard. The Battery credited with the 'kill' was German fortress at Furuneset (Andy Bird - http://www.rafcommands.com/cgi-bin/dcforum/dcboard.cgi?az=printer_format&amp;om=12370&amp;forum=DCForumID6) Wing Commander Richard Ashley Atkinson DSO, DFC and bar (RAAF) and his navigator Flying Officer Valentine Charles Upton, lead an attack on shipping in Eidfjord. Intense and light flak was directed at the strike wing from the targets on the shore, when their Mosquito &quot;R&quot; of 235 squadron had its starboard wing blown off and crashed into the sea, both men being killed. No ships were sunk or badly damaged during the attack. (same thread) DBR in accident 23.7.44 (Air Britain Serials)"/>
    <x v="0"/>
    <x v="1"/>
    <m/>
    <m/>
    <x v="1"/>
    <m/>
    <m/>
    <n v="12"/>
    <x v="38"/>
    <x v="0"/>
    <n v="1"/>
    <s v="Front-Line"/>
    <x v="97"/>
    <x v="3"/>
    <n v="1"/>
  </r>
  <r>
    <n v="3559"/>
    <s v="MM581"/>
    <x v="17"/>
    <s v="304FTU/3FU"/>
    <x v="1"/>
    <x v="10"/>
    <n v="13"/>
    <s v="December"/>
    <x v="5"/>
    <d v="1944-12-13T00:00:00"/>
    <x v="0"/>
    <s v="Overshot during single-engined landing and u/c raised to stop El Aouina 13.12.44 (Air Britain Serials)"/>
    <x v="2"/>
    <x v="2"/>
    <s v="Overshot"/>
    <m/>
    <x v="2"/>
    <m/>
    <m/>
    <n v="12"/>
    <x v="38"/>
    <x v="0"/>
    <n v="1"/>
    <s v="Support Unit"/>
    <x v="133"/>
    <x v="2"/>
    <n v="2"/>
  </r>
  <r>
    <n v="4442"/>
    <s v="NS789"/>
    <x v="18"/>
    <s v="1 OADU"/>
    <x v="0"/>
    <x v="10"/>
    <n v="13"/>
    <s v="December"/>
    <x v="5"/>
    <d v="1944-12-13T00:00:00"/>
    <x v="0"/>
    <s v="13/12/1944 de Havilland Mosquito PR Mark XVI NS789 of 1 Overseas Aircraft Dispatch Unit suffered starboard engine failure on take off from RAF Portreath swung into a parked Walrus X9575. The Mosquito crew were unhurt. (http://www.rafdavidstowmoor.org/pages/crash_log/crashlog44.htm) Swung on take-off and hit Walrus X9575 Portreath 13.12.44 DBR (Air Britain Serials) 13.12.44 1 OADU. NS789 Starboard engine failed on take-off from Portreath aerodrome, swung into parked Walrus X9575 (Cat.E.); crew unhurt. (Mosquito Crash Log)"/>
    <x v="2"/>
    <x v="2"/>
    <s v="Engine failure"/>
    <m/>
    <x v="2"/>
    <m/>
    <m/>
    <n v="12"/>
    <x v="38"/>
    <x v="0"/>
    <n v="1"/>
    <s v="Support Unit"/>
    <x v="23"/>
    <x v="0"/>
    <n v="1"/>
  </r>
  <r>
    <n v="5686"/>
    <s v="KB589"/>
    <x v="28"/>
    <s v="45 Gp"/>
    <x v="5"/>
    <x v="10"/>
    <n v="15"/>
    <s v="December"/>
    <x v="5"/>
    <d v="1944-12-15T00:00:00"/>
    <x v="0"/>
    <s v="Swung on take-off and u/c collapsed Windsor Field Bahamas 15.12.44 DBF (Air Britain Serials)"/>
    <x v="2"/>
    <x v="2"/>
    <s v="Swung on takeoff"/>
    <m/>
    <x v="2"/>
    <m/>
    <m/>
    <n v="12"/>
    <x v="38"/>
    <x v="0"/>
    <n v="1"/>
    <s v="Support Unit"/>
    <x v="81"/>
    <x v="1"/>
    <n v="1"/>
  </r>
  <r>
    <n v="5906"/>
    <s v="ML919"/>
    <x v="11"/>
    <n v="105"/>
    <x v="0"/>
    <x v="8"/>
    <n v="15"/>
    <s v="December"/>
    <x v="5"/>
    <s v="15/16 December 1944"/>
    <x v="1"/>
    <s v="15.12.1944 1700 105 to Hannover from Bourn commenced to swing and ran off runway, losing undercarriage. at Bourn airfield (BCL). F/L G Donald ok. &quot;Serial Range ML896 - ML924. 29 Mosquito B.Mk1X. Powered by Merlin 72 engines. Delivered by De Havilland (Hatfield) between 10Jul43 and 20Oct43. Performed its first operational sortie 18Oct43. ML914 was used for trials with the 4,000lb 'Cookie' and 6-store Avro carrier. Started the take-off from Bourn but developed an uncontrollable swing and ran off the runway losing its undercarriage in the process. No injuries. F/L G.Donald &quot; (Chorley via Lost Bombers) Swung on take-off and u/c collapsed Bourn 15.12.44 (Air Britain Serials) 15.12.44 105 Sqn. ML919 Swung on take-off from Bourn aerodrome and undercarriage collapsed. (Mosquito Crash Log)"/>
    <x v="2"/>
    <x v="7"/>
    <s v="Swung on takeoff"/>
    <m/>
    <x v="2"/>
    <m/>
    <m/>
    <n v="12"/>
    <x v="38"/>
    <x v="0"/>
    <n v="1"/>
    <s v="Front-Line"/>
    <x v="4"/>
    <x v="0"/>
    <n v="1"/>
  </r>
  <r>
    <n v="983"/>
    <s v="HR127"/>
    <x v="12"/>
    <s v="235/248/235"/>
    <x v="0"/>
    <x v="12"/>
    <n v="16"/>
    <s v="December"/>
    <x v="5"/>
    <d v="1944-12-16T00:00:00"/>
    <x v="0"/>
    <s v="16.12.: Angriff der 143., 235. und 248. Sq. RAF bei Mallöy and Krakhellesund. Der norw. Frachter Ferndale (5684 BRT), Nachzügler des Konvois BE-1102-AL, im Schlepp von Fairplay X und gesichert von V 5305, wird auf Strand getrieben und später zerstört, kurze Zeit darauf wird auch der detachierte norw. Bergungsschlepper Parat (135 BRT) versenkt. 2 Mosquitos gehen verloren: Mosquito &quot;R&quot;/248 (F/Lt. Kennedy †) wird beim Angriff von V 5305 abgeschossen; Mosquito &quot;S&quot;/235 (F/O Beruldsen †) wird beschädigt und stürzt bei Losnoy ab. (http://www.wlb-stuttgart.de/seekrieg/44-12.htm) Strike force of 143, 235 and 248 squadrons attack shipping at MALLOY and KRAAKBELLESUND. Malloy the Norwegian merchant vessel FERNDALE of 5684 tons was sunk while at Kraakbellesund the Norwegian Salvage tug the PARAT of 135 tons was also sunk. &quot;S&quot; of 235 squadron piloted by Flying Officer K.C. Beruldsen (RAAF) and his navigator Pilot Officer T.D.S. Rabbitts. This aircraft was ‘seen to be hit’ by flak and crashed at Losnoy approx. 25km North West of Gulen. Both these crewmembers were buried at Rivnik, Norway. (http://www.scotshistoryonline.co.uk/sorties.html) _x000a_Krakhellesund, 1243 o`clock_x000a_The remaining part of the Banff Strike Wing, 4 planes from 248 Sqdn. and 2 from 235 Sqdn. are hunting for a reported submarine with escort north of Bergen. No submarine is observed, but as they pass the Hellisøy Lighthouse they observes the smoke from Krakhellesund. _x000a_The force, led by Wing Commander G.D. &quot;Bill&quot; Sise then decides to finish off the ships in Krakehellesund. Coming in from south they takes a turn over the sound and attacks from north - going down to &quot;Mast height&quot; into the sound just like a row of pearls. _x000a_Ken C. Beruldsen from Australia is the pilot of Mosquito &quot;S&quot;, 235. Sqdn., and at his side sits his navigator, T.D.S. Rabbits, from Britain. _x000a__x000a_A dramatic Picture! Probably Ken C. Beruldsens Mosquito is just visible to the right. This was the last picture of this Mosquito, few minutes later it crashed on the ground marked &quot;X&quot;. The boats on fire is S/S &quot;Ferndale&quot; and &quot;Parat&quot; _x000a_(Picture via Jim Beruldsen) _x000a_*_x000a_ As Ken`s last name indicates he has Norwegian origins. His father, Einar Bjørn Beruldsen, left Norway for Scotland as a young man. He met a Scottishgirl, and they married. In 1922 Helen Yates Cupples Beruldsen gave birth to Kenneth, as the youngest of three _x000a_brothers and a sister. _x000a_The Beruldsen family emigrated to Australia in 1923, Ken being one year old. Like so many Australians, Ken volunteered the R.A.A.F. in 1941 and was educated a pilot. In 1943 he was posted to the 235. Sqdn., R.A.F. After a little more than a year he had participated in 35 strikes on the French coast, and 20 along the Norwegian coast. After having completed 50 operations he could have chosen another type of duty, if he had wanted to. _x000a_But instead Ken continued into his second &quot;Tour&quot; of operations, and was promoted Flight Lieutenant when only 22 years old. _x000a_And now he is once again facing the inferno of exploding shells, fire andnoise as they thunder towards the target. But the gun crews onboard the V 5305 &quot;Jäger&quot; have lined up at them - and so a direct hit explodes in Mosquito &quot;S&quot;, 235. Sqdn. R.A.F. _x000a_ _x000a__x000a_Leutnant zur See Otto and his crew on board &quot;Jäger&quot; shouts with joy as they watch the doomed Mosquito hit the mountain of Losna, only some hundred metres opposite the burning &quot;Ferndale and &quot;Parat&quot;. _x000a_* _x000a_S/S &quot;Ferndale&quot; and &quot;Parat&quot; are sinking - and the Banff Strike Wing can add another two ships to its already long list of sunken ships. _x000a_* _x000a_Kenneth Cupples Beruldsen was only 22 years of age, when he came from the other side of the world to fight for a free Europe. _x000a_16. December 1944, 1045 o`clock, Kenneth took off from an airfield in his mothers land, Scotland, - only to die exactly two hours later, in his _x000a_father`s land, Norway... (http://www.nuav.net/danger.html)_x000a__x000a_Was F on 248 Squadron on 15 July 1944 (Squadron ORB) Missing from attack on ship off Solund 16.12.44 (Air Britain Serials)"/>
    <x v="0"/>
    <x v="1"/>
    <m/>
    <m/>
    <x v="1"/>
    <m/>
    <m/>
    <n v="12"/>
    <x v="38"/>
    <x v="0"/>
    <n v="1"/>
    <s v="Front-Line"/>
    <x v="97"/>
    <x v="3"/>
    <n v="3"/>
  </r>
  <r>
    <n v="6181"/>
    <s v="HR156"/>
    <x v="12"/>
    <n v="248"/>
    <x v="0"/>
    <x v="12"/>
    <n v="16"/>
    <s v="December"/>
    <x v="5"/>
    <d v="1944-12-16T00:00:00"/>
    <x v="0"/>
    <s v="16.12.: Angriff der 143., 235. und 248. Sq. RAF bei Mallöy and Krakhellesund. Der norw. Frachter Ferndale (5684 BRT), Nachzügler des Konvois BE-1102-AL, im Schlepp von Fairplay X und gesichert von V 5305, wird auf Strand getrieben und später zerstört, kurze Zeit darauf wird auch der detachierte norw. Bergungsschlepper Parat (135 BRT) versenkt. 2 Mosquitos gehen verloren: Mosquito &quot;R&quot;/248 (F/Lt. Kennedy †) wird beim Angriff von V 5305 abgeschossen; Mosquito &quot;S&quot;/235 (F/O Beruldsen †) wird beschädigt und stürzt bei Losnoy ab. (http://www.wlb-stuttgart.de/seekrieg/44-12.htm) Strike force of 143, 235 and 248 squadrons attack shipping at MALLOY and KRAAKBELLESUND. Malloy the Norwegian merchant vessel FERNDALE of 5684 tons was sunk while at Kraakbellesund the Norwegian Salvage tug the PARAT of 135 tons was also sunk. During these actions two Mosquito’s were lost, these were &quot;R&quot; of 248 squadron flown by Flight Lieutenant J. Kennedy and navigator Flying Officer F.W. Rolls, which was hit by flak during the attack. This aircraft was seen to have the port engine smoking but managed a controlled ditching. Both crewmembers were seen to evacuate the plane and climb into the dinghy. A Warwick Air Sea Rescue aircraft dropped an airborne lifeboat, which sank. It then circled and dropped a Lindholme dinghy near the aircraft dinghy. Up to the time when escorting aircraft had to return to base due to fuel shortages the two men were seen to be sitting up in the dinghy but despite an intensive search of the area they were never found. ((http://www.scotshistoryonline.co.uk/sorties.html) Time 11.47 (http://www.nuav.net/danger.html) Also listed as J on 248 on 7 July 1944 (Squadron ORB) This aircraft was R when lost, with Kennedy and Rolls Hit by flak attacking ships off Utvaer and ditched 16.12.44 (Air Britain Serials)"/>
    <x v="0"/>
    <x v="1"/>
    <m/>
    <m/>
    <x v="1"/>
    <m/>
    <m/>
    <n v="12"/>
    <x v="38"/>
    <x v="0"/>
    <n v="1"/>
    <s v="Front-Line"/>
    <x v="52"/>
    <x v="3"/>
    <n v="1"/>
  </r>
  <r>
    <n v="4669"/>
    <s v="HR571"/>
    <x v="12"/>
    <n v="618"/>
    <x v="7"/>
    <x v="11"/>
    <n v="16"/>
    <s v="December"/>
    <x v="5"/>
    <d v="1944-12-16T00:00:00"/>
    <x v="0"/>
    <s v="To Australia 16.12.44 (Air Britain Serials)"/>
    <x v="5"/>
    <x v="3"/>
    <m/>
    <m/>
    <x v="2"/>
    <m/>
    <m/>
    <n v="12"/>
    <x v="38"/>
    <x v="0"/>
    <n v="1"/>
    <s v="Support Unit"/>
    <x v="24"/>
    <x v="3"/>
    <n v="1"/>
  </r>
  <r>
    <n v="5571"/>
    <s v="HR578"/>
    <x v="12"/>
    <n v="618"/>
    <x v="7"/>
    <x v="11"/>
    <n v="16"/>
    <s v="December"/>
    <x v="5"/>
    <d v="1944-12-16T00:00:00"/>
    <x v="0"/>
    <s v="To Australia 16.12.44 (Air Britain Serials)"/>
    <x v="5"/>
    <x v="3"/>
    <m/>
    <m/>
    <x v="2"/>
    <m/>
    <m/>
    <n v="12"/>
    <x v="38"/>
    <x v="0"/>
    <n v="1"/>
    <s v="Support Unit"/>
    <x v="24"/>
    <x v="3"/>
    <n v="1"/>
  </r>
  <r>
    <n v="3322"/>
    <s v="HR580"/>
    <x v="12"/>
    <n v="618"/>
    <x v="7"/>
    <x v="11"/>
    <n v="16"/>
    <s v="December"/>
    <x v="5"/>
    <d v="1944-12-16T00:00:00"/>
    <x v="0"/>
    <s v="To Australia 16.12.44 (Air Britain Serials)"/>
    <x v="5"/>
    <x v="3"/>
    <m/>
    <m/>
    <x v="2"/>
    <m/>
    <m/>
    <n v="12"/>
    <x v="38"/>
    <x v="0"/>
    <n v="1"/>
    <s v="Support Unit"/>
    <x v="24"/>
    <x v="3"/>
    <n v="1"/>
  </r>
  <r>
    <n v="4358"/>
    <s v="HR610"/>
    <x v="12"/>
    <n v="618"/>
    <x v="7"/>
    <x v="11"/>
    <n v="16"/>
    <s v="December"/>
    <x v="5"/>
    <d v="1944-12-16T00:00:00"/>
    <x v="0"/>
    <s v="To Australia 16.12.44 (Air Britain Serials)"/>
    <x v="5"/>
    <x v="3"/>
    <m/>
    <m/>
    <x v="2"/>
    <m/>
    <m/>
    <n v="12"/>
    <x v="38"/>
    <x v="0"/>
    <n v="1"/>
    <s v="Support Unit"/>
    <x v="24"/>
    <x v="3"/>
    <n v="1"/>
  </r>
  <r>
    <n v="2171"/>
    <s v="HR619"/>
    <x v="12"/>
    <n v="618"/>
    <x v="7"/>
    <x v="11"/>
    <n v="16"/>
    <s v="December"/>
    <x v="5"/>
    <d v="1944-12-16T00:00:00"/>
    <x v="0"/>
    <s v="To Australia 16.12.44 (Air Britain Serials)"/>
    <x v="5"/>
    <x v="3"/>
    <m/>
    <m/>
    <x v="2"/>
    <m/>
    <m/>
    <n v="12"/>
    <x v="38"/>
    <x v="0"/>
    <n v="1"/>
    <s v="Support Unit"/>
    <x v="24"/>
    <x v="3"/>
    <n v="1"/>
  </r>
  <r>
    <n v="3750"/>
    <s v="HR621"/>
    <x v="12"/>
    <n v="618"/>
    <x v="7"/>
    <x v="11"/>
    <n v="16"/>
    <s v="December"/>
    <x v="5"/>
    <d v="1944-12-16T00:00:00"/>
    <x v="0"/>
    <s v="To Australia 16.12.44 Camden Museum NSW (Air Britain Serials)"/>
    <x v="8"/>
    <x v="3"/>
    <m/>
    <m/>
    <x v="2"/>
    <m/>
    <m/>
    <n v="12"/>
    <x v="38"/>
    <x v="1"/>
    <n v="0"/>
    <s v="Support Unit"/>
    <x v="24"/>
    <x v="3"/>
    <n v="1"/>
  </r>
  <r>
    <n v="5687"/>
    <s v="KB620"/>
    <x v="28"/>
    <s v="45 Gp"/>
    <x v="5"/>
    <x v="10"/>
    <n v="16"/>
    <s v="December"/>
    <x v="5"/>
    <d v="1944-12-16T00:00:00"/>
    <x v="0"/>
    <s v="Missing between Georgetown British Guiana and Belem 16.12.44 (Air Britain Serials) 441216 HENDERSON, TRUMAN C F-8  KB-620  BELEM, BRAZIL (http://www.accident-report.com/world/samerica/brazil.html) KB620: Truman Clay HENDERSON &amp; Allan William HARDING (Ocean Bridge via rafcommandsforum.com)"/>
    <x v="2"/>
    <x v="2"/>
    <s v="Vanished without trace"/>
    <m/>
    <x v="2"/>
    <m/>
    <m/>
    <n v="12"/>
    <x v="38"/>
    <x v="0"/>
    <n v="1"/>
    <s v="Support Unit"/>
    <x v="81"/>
    <x v="1"/>
    <n v="1"/>
  </r>
  <r>
    <n v="5699"/>
    <s v="KB626"/>
    <x v="28"/>
    <s v="45 Gp"/>
    <x v="5"/>
    <x v="10"/>
    <n v="16"/>
    <s v="December"/>
    <x v="5"/>
    <d v="1944-12-16T00:00:00"/>
    <x v="0"/>
    <s v="Missing between Georgetown British Guiana and Belem 16.12.44 (Air Britain Serials)  441216 GARVER, RAY F-8  KB-626  BELEM, BRAZIL (http://www.accident-report.com/world/samerica/brazil.html) KB626: Sylvan Ray GARNER &amp; Joseph George SKELFOON (Ocean Bridge, via rafcommandsforum.com)"/>
    <x v="2"/>
    <x v="2"/>
    <s v="Vanished without trace"/>
    <m/>
    <x v="2"/>
    <m/>
    <m/>
    <n v="12"/>
    <x v="38"/>
    <x v="0"/>
    <n v="1"/>
    <s v="Support Unit"/>
    <x v="81"/>
    <x v="1"/>
    <n v="1"/>
  </r>
  <r>
    <n v="1234"/>
    <s v="MM425"/>
    <x v="16"/>
    <s v="Cv XVIII/248/618/248"/>
    <x v="0"/>
    <x v="12"/>
    <n v="16"/>
    <s v="December"/>
    <x v="5"/>
    <d v="1944-12-16T00:00:00"/>
    <x v="0"/>
    <s v="I have the accident report for the above Mosquito Mk XVIII MM425. The prop on the port engine feathered itself just aftr take off and the starboard undercarriage unit failed to retract. Plt Off Woodcock maneaged to bring the aircraft back for a belly landing, causing extensive damage to the underside. I'm not sure if the pilot had the port wheel up with the starboard wheel down, or if both wheels were down but the starboard one collapsed. Part of the accident report reads; 'Due to the extensive damage caused by the crash it was impossible to carry out a functional test of the undercarriage. It was thought the problem may have been caused by sludging of the pilot (or pitot, it's a bit hard to read) valve in the CSU. Failure may have been due to the sluggish action of the CSU.' Accident occured on 16 December 1944 at Banff. (Alex Crawford) Prop feathered itself on take-off u/c leg jammed bellylanded at Banff 16.12.44 (Air Britain Serials) 16.12.44 248 Sqn..MM425 Over Banffshire prop feathered, aircraft belly landed on aerodrome. (Mosquito Crash Log)"/>
    <x v="2"/>
    <x v="3"/>
    <s v="Prop feathered"/>
    <m/>
    <x v="2"/>
    <m/>
    <m/>
    <n v="12"/>
    <x v="38"/>
    <x v="0"/>
    <n v="1"/>
    <s v="Front-Line"/>
    <x v="52"/>
    <x v="0"/>
    <n v="4"/>
  </r>
  <r>
    <n v="490"/>
    <s v="HR453"/>
    <x v="12"/>
    <s v="1FU/45"/>
    <x v="3"/>
    <x v="16"/>
    <n v="17"/>
    <s v="December"/>
    <x v="5"/>
    <d v="1944-12-17T00:00:00"/>
    <x v="0"/>
    <s v="CARGILL Harry James Scutchings - (Flying Officer); Service Number - 406193; File type - Casualty - Repatriation; Aircraft - Mosquito HR 453; Place - Yazagyo, Burma; Date - 17 December 1944 SOC 21.12.44 (Air Britain Serials)"/>
    <x v="2"/>
    <x v="3"/>
    <s v="Not Stated"/>
    <m/>
    <x v="2"/>
    <m/>
    <m/>
    <n v="12"/>
    <x v="38"/>
    <x v="0"/>
    <n v="1"/>
    <s v="Front-Line"/>
    <x v="86"/>
    <x v="3"/>
    <n v="2"/>
  </r>
  <r>
    <n v="1983"/>
    <s v="HK529"/>
    <x v="17"/>
    <n v="29"/>
    <x v="0"/>
    <x v="5"/>
    <n v="17"/>
    <s v="December"/>
    <x v="5"/>
    <s v="17/18 December 1944"/>
    <x v="1"/>
    <s v="17.12.1944 eveng Intruder sortie 29 to over Germany from Hunsdon . Lost without trace (FCL). F/L NR Schwartz +, Sgt RW Donaldson +, both buried in New East Cem Amsterdam. 17/18 December 1944, ftr from Dortmund-Ems canal area. Came down at the Frogerweg, Ijpolder in Amsterdam at 2051, according to the Dutch Verliesregister 1945. Could therefore not have been shot down by Lau, as his unit's war diary shows him having landed at 0710 the following morning. Lau details as follows: &quot;May have been shot down into the Ijsselmeer by Oberleutnant (MH - Hauptmann?) Fritz Lau of 4./NJG 1. (FCWDv5) In der Nacht vom 17./18.12.1944 startete er um 05.57 Uhr (also schon 18.12.1944) zu einem Einsatz mit der G9+AM in Mülheim / Ruhr. Der Abschuss der Mosquito erfolgte um 06.48 Uhr. Gelandet ist er wieder in Mülheim / Ruhr um 07.10 Uhr, wenn man dem KTB und dem Flugbuch glaubt. (http://www.luftwaffe-bullet-board.com/viewtopic.php?t=8656&amp;highlight=)&quot; Missing from night intruder 17.12.44 (Air Britain Serials) MH - Would an evening intruder aircraft still have been in the air at 06.48?   Lau on a 110 according to Gebhard Aders in History of the German Night Fighter Force."/>
    <x v="3"/>
    <x v="4"/>
    <m/>
    <m/>
    <x v="3"/>
    <m/>
    <s v="On 17/18 December there was a raid to Duisburg, and a claim was made as follows:  18.12.44 Uffz. Reinecke 4./NJG 1 Mosquito  W. Duisburg: 5.000 m. 06.48 Film C. 2027/II Anerk: Nr. - BUT no mossies were lost on raid to Duisburg, and this aircraft, as an intruder, would have been well below 5,000 m."/>
    <n v="12"/>
    <x v="38"/>
    <x v="0"/>
    <n v="1"/>
    <s v="Front-Line"/>
    <x v="31"/>
    <x v="2"/>
    <n v="1"/>
  </r>
  <r>
    <n v="740"/>
    <s v="ML959"/>
    <x v="20"/>
    <s v="109/692"/>
    <x v="0"/>
    <x v="8"/>
    <n v="17"/>
    <s v="December"/>
    <x v="5"/>
    <s v="17/18 December 1944"/>
    <x v="1"/>
    <s v="17.12.1944 1635 692 to Hanau from Graveley on return overshot and crashed amongst trees. at Graveley airfield (BCL). F/L SP Brunt +, F/S RJ Sutherland RCAF +, Brunt buried in Cambridge City Cem, Suterland rests in Brookwood Mil Cem 17/18 December, Hanau, &quot;Serial Range ML956 - ML999. 44 Mosquito B.MkXV1. Powered by Merlin 72/73 engines. Part of a batch of 152 delivered by De Havilland (Hatfield) between 24Nov43 and 4Decf44. MM170 was not delivered. Airborne 1635 17Dec44 from graveley. On return to base, over-ran the runway and crashed amongst trees. The wreckage caught fire and the Mosquito was totally destroyed. F/L Brunt is buried in Cambridge City Cemetery; F/S Sutherland is buried in the Brookwood Military Cemetery. F/L S.P.Brunt KIA F/S R.J.Sutherland RCAF KIA &quot; (Chorley via Lost Bombers) Hit trees on overshoot after flaps selected up in error Graveley on return from Hanau 17.12.44 DBF (Air Britain Serials) 17.12.44 692 Sqn. ML959 Pilot was going round again at Gravely aerodrome after overshoot when he selected flaps up instead of undercarriage and at low height crashed into a tree, killing two. (Mosquito Crash Log)"/>
    <x v="2"/>
    <x v="7"/>
    <s v="Pilot error"/>
    <m/>
    <x v="2"/>
    <m/>
    <m/>
    <n v="12"/>
    <x v="38"/>
    <x v="0"/>
    <n v="1"/>
    <s v="Front-Line"/>
    <x v="66"/>
    <x v="0"/>
    <n v="2"/>
  </r>
  <r>
    <n v="5267"/>
    <s v="MM371"/>
    <x v="18"/>
    <s v="USAAF"/>
    <x v="0"/>
    <x v="0"/>
    <n v="18"/>
    <s v="December"/>
    <x v="5"/>
    <d v="1944-12-18T00:00:00"/>
    <x v="0"/>
    <s v="441218 MOSQUITO MM-371 WATTON, UK 25 (Thomas Ensminger) To USAAF (Air Britain Serials)"/>
    <x v="2"/>
    <x v="3"/>
    <s v="Not Stated"/>
    <m/>
    <x v="2"/>
    <m/>
    <m/>
    <n v="12"/>
    <x v="38"/>
    <x v="0"/>
    <n v="1"/>
    <s v="Front-Line"/>
    <x v="33"/>
    <x v="0"/>
    <n v="1"/>
  </r>
  <r>
    <n v="4748"/>
    <s v="MV549"/>
    <x v="25"/>
    <n v="85"/>
    <x v="0"/>
    <x v="5"/>
    <n v="18"/>
    <s v="December"/>
    <x v="5"/>
    <s v="18/19 December 1944"/>
    <x v="1"/>
    <s v="19.12.1944 1945 heading for Ruhr 85 Bomber Support from Swannington. Lost without trace (BCL). F/O DT Tull DFC +, F/O PJ Cowgill DFC +, no further info Breves according to Bowman. 85 sqn Mosquito NF30 MV549 VY-T t/o 1945 BS Trull D T F/O DFC + Cowgill P J F/O DFC + Heading for Ruhr. Buried in Reichswald Forest War Cemetery. Tull and navigator P/O P.J. Cowgill were shot down by Haupt. Adolf Breves (gunner's last name Telsnig) in Bf 110G-4 G9+CC at 22:39 on December 18, 1944, from an altitude of 80 meters, 2 km north of Dusseldorf airfield. Confounding the Reich says the Mosquito accidentally rammed the 110 (G9+CC of IV./NJG 1) at 22:30, tearing off a large portion of one of the 110's wings. The 110 was repaired and test-flown on 31 December. 18./19.12.1944, 22.39 Uhr Mosquito NF30, MV549, VY-T, 100 Group, 85 Sqn, F/O Trevor Desmond TULL 169425, KIA, Reichswald 8.C.16, F/O Peter James COWGILL 169485, KIA, Reichswald 8.C.15, Absturzort: 2 km N v. Flugplatz Düsseldorf , Die Kollision in 80 m Höhe war der 13. LS von Hptm. Adolf Breves, Stab II./NJG 1. Missing on night intruder mission 19.12.44 (Air Britain Serials)"/>
    <x v="0"/>
    <x v="13"/>
    <m/>
    <m/>
    <x v="4"/>
    <m/>
    <m/>
    <n v="12"/>
    <x v="38"/>
    <x v="0"/>
    <n v="1"/>
    <s v="Front-Line"/>
    <x v="13"/>
    <x v="2"/>
    <n v="1"/>
  </r>
  <r>
    <n v="2621"/>
    <s v="NT143"/>
    <x v="12"/>
    <s v="464/13OTU"/>
    <x v="0"/>
    <x v="16"/>
    <n v="18"/>
    <s v="December"/>
    <x v="5"/>
    <s v="18/19 December 1944"/>
    <x v="1"/>
    <s v="Served with 464 Sqn, under RAF control 6/44 to 18/12/44. Failed to Return From Operations Germany. F/O Curry &amp; FSgt W.mcAuliffe. (Brian Fillery's website) 18/19 December 1944 time estimated around 1940, ftr from the US Army area, F/O G.A. Curry and F/S W.R. McAulifee both KIA. (2nd TAF) There is a claim as follows: 18.12.44 Hptm. Wilhelm Steinmann Stab I./JG 4 Mosquito  ON-5 at 1.200 m. [Roetgen] 08.56 Film C. 2027/II Anerk: Nr - MH - area is right, time is wrong. DBR in accident 26.10.45 (Air Britain Serials)_x000a__x000a_Mosquito NT143 took off from RAF Thorney Island at 1740 hours on the night of 18/19th_x000a_ _x000a_December 1944, being one of 17 aircraft from the squadron detailed to bomb road and _x000a_rail junctions in the Ruhr area, Germany. NT143 failed to return from the mission. _x000a_ _x000a_Crew: _x000a_RAAF 40005 Flt Lt Curry, G A Captain (Pilot) _x000a_RAAF 424701 Flt Sgt W R McAuliffe, (Navigator) _x000a_ _x000a_It was later established by a Missing Research and Enquiry Unit that the aircraft crashed _x000a_in the middle of the Siegfried Line 200 yards from the village of Kesfeld. No trace of the _x000a_missing crew could be found and their names are commemorated on the Memorial to the _x000a_Missing, Runnymede, Surrey, UK. (http://www.awm.gov.au/collection/records/roh_raaf/crews/464/roh_raaf-crews-464-45d.pdf)"/>
    <x v="3"/>
    <x v="4"/>
    <m/>
    <m/>
    <x v="3"/>
    <m/>
    <m/>
    <n v="12"/>
    <x v="38"/>
    <x v="0"/>
    <n v="1"/>
    <s v="Front-Line"/>
    <x v="46"/>
    <x v="0"/>
    <n v="2"/>
  </r>
  <r>
    <n v="1335"/>
    <s v="HK248"/>
    <x v="2"/>
    <s v="219/456"/>
    <x v="0"/>
    <x v="2"/>
    <n v="19"/>
    <s v="December"/>
    <x v="5"/>
    <d v="1944-12-19T00:00:00"/>
    <x v="0"/>
    <s v="Swung on landing and u/c collapsed Manston 19.12.44 (Air Britain Serials) 19.12.44 456 Sqn. HK248 Aircraft swung to port on landing at Manston aerodrome, undercarriage collapsed then caught fire. Crew unhurt. (Mosquito Crash Log)"/>
    <x v="2"/>
    <x v="3"/>
    <s v="Swung on landing"/>
    <m/>
    <x v="2"/>
    <m/>
    <m/>
    <n v="12"/>
    <x v="38"/>
    <x v="0"/>
    <n v="1"/>
    <s v="Front-Line"/>
    <x v="20"/>
    <x v="2"/>
    <n v="2"/>
  </r>
  <r>
    <n v="1618"/>
    <s v="HR403"/>
    <x v="12"/>
    <s v="1FU/82"/>
    <x v="3"/>
    <x v="16"/>
    <n v="19"/>
    <s v="December"/>
    <x v="5"/>
    <d v="1944-12-19T00:00:00"/>
    <x v="0"/>
    <s v="W/C L.V. Hudson and F/O J.A. Shortis, on a Rhubarb with another Mosquito to the Monywa-Pagan-Mandaly area, approaching to attack surface craft on the Irrawaddy near Mandalay, Mosquito hit the river surface, and though it became airborne again it was uncontrollable. Made a forced landing near the junction of the Chindwin and Irrawady rivers. Crew suffered only lacerations and slight concussions, and were taken prisoner. Missing on navex 19.12.44 (Air Britain Serials)"/>
    <x v="0"/>
    <x v="8"/>
    <m/>
    <m/>
    <x v="4"/>
    <m/>
    <m/>
    <n v="12"/>
    <x v="38"/>
    <x v="0"/>
    <n v="1"/>
    <s v="Front-Line"/>
    <x v="111"/>
    <x v="3"/>
    <n v="2"/>
  </r>
  <r>
    <n v="1374"/>
    <s v="HX827"/>
    <x v="12"/>
    <s v="25/605/60OTU"/>
    <x v="0"/>
    <x v="7"/>
    <n v="19"/>
    <s v="December"/>
    <x v="5"/>
    <d v="1944-12-19T00:00:00"/>
    <x v="0"/>
    <s v="overshot single-engined landing and u/c raised to stop High Ercall 19.12.44 (Air Britain Serials) 19.12.44 60 OTU. HX827 Aircraft overshot on landing, High Ercall aerodrome, undercarriage retracted to bring aircraft to rest. Crew safe. (Mosquito Crash Log)"/>
    <x v="2"/>
    <x v="2"/>
    <s v="Overshot"/>
    <m/>
    <x v="2"/>
    <m/>
    <m/>
    <n v="12"/>
    <x v="38"/>
    <x v="0"/>
    <n v="1"/>
    <s v="Support Unit"/>
    <x v="29"/>
    <x v="0"/>
    <n v="3"/>
  </r>
  <r>
    <n v="5049"/>
    <s v="HR284"/>
    <x v="12"/>
    <n v="248"/>
    <x v="0"/>
    <x v="12"/>
    <n v="21"/>
    <s v="December"/>
    <x v="5"/>
    <d v="1944-12-21T00:00:00"/>
    <x v="0"/>
    <s v="Mosquito HR 284 of 248 squadron was being flown to R.A.F. Lossiemouth in an attempt to land after encountering problems. The aircraft crashed into sea one mile North of Covesea Skerries, Lossiemouth. Pilot Officer W.D. Livock and navigator Flight Sergeant G.L. West were both killed in the crash. (http://www.scotshistoryonline.co.uk/sorties.html) Stalled and dived into sea 1m N of Covesea Skerries Lossiemouth 21.12.44 (Air Britain Serials) 21.12.44 248 Sqn. HR284 Aircraft pulled out of dive too quickly, flipped over onto back and crashed into sea one mile north of Covesea Skerries, Lossiemouth. (Mosquito Crash Log)"/>
    <x v="2"/>
    <x v="3"/>
    <s v="Stalled"/>
    <m/>
    <x v="2"/>
    <m/>
    <m/>
    <n v="12"/>
    <x v="38"/>
    <x v="0"/>
    <n v="1"/>
    <s v="Front-Line"/>
    <x v="52"/>
    <x v="3"/>
    <n v="1"/>
  </r>
  <r>
    <n v="2317"/>
    <s v="HR395"/>
    <x v="12"/>
    <s v="1FU/47"/>
    <x v="3"/>
    <x v="16"/>
    <n v="21"/>
    <s v="December"/>
    <x v="5"/>
    <d v="1944-12-21T00:00:00"/>
    <x v="0"/>
    <s v="SOC 21.12.44 (Air Britain Serials)"/>
    <x v="4"/>
    <x v="3"/>
    <m/>
    <m/>
    <x v="2"/>
    <m/>
    <m/>
    <n v="12"/>
    <x v="38"/>
    <x v="0"/>
    <n v="1"/>
    <s v="Front-Line"/>
    <x v="122"/>
    <x v="3"/>
    <n v="2"/>
  </r>
  <r>
    <n v="3936"/>
    <s v="PF382"/>
    <x v="20"/>
    <s v="627/105/109"/>
    <x v="0"/>
    <x v="8"/>
    <n v="21"/>
    <s v="December"/>
    <x v="5"/>
    <d v="1944-12-21T00:00:00"/>
    <x v="1"/>
    <s v="21.12.1944 1624 as reserve aircraft 109 to Bonn from Little Staughton crashed on return. amongst trees near Saxmundham, Suffolk 1745 (BCL). F/O WT Kerr +, F/O DA Weare DFC +. Kerr buried in Dunfermline Cem, Weare taken to Cambridge City Cem_x000a__x000a_Took off from Little Staughton at 16.24. Mosquito XVI. Was returning to base when the aircraft came down amongst trees near Saxmundham, Suffolk. _x000a_ _x000a_KERR _x000a_ William Thomson _x000a_ Flying Officer 171678. 109 Sqdn., Royal Air Force Volunteer Reserve. Died Thursday 21 December 1944. Age 22. Son of John Thomson Kerr and Georgina Inches Kerr, of Cardenden. Buried: Eastern Division, DUNFERMLINE CEMETERY, Fifeshire, United Kingdom. Ref. Grave 6107 _x000a_ _x000a_WEARE, DFC _x000a_ Derek Arthur _x000a_ Flying Officer 156001. Nav. 109 Sqdn., Royal Air Force Volunteer Reserve. Died Thursday 21 December 1944. Age 21. Son of Frederick Weare, and of Margaret Weare, of Teddington Middlesex. Buried: CAMBRIDGE CITY CEMETERY, Cambridgeshire, United Kingdom. Ref. Grave 15157._x000a_ _x000a_(http://www.roll-of-honour.com/Bedfordshire/LIttleStaughton109Squadron.html) Engine cut on return from target marking flew into trees nr Saxmundham Suffolk 21.12.44 (Air Britain Serials) 21.12.44 109 Sqn. PF382 Aircraft was returning with port engine failure and crashed into trees near Saxmundham, Suffolk, killing two. (Mosquito Crash Log)"/>
    <x v="2"/>
    <x v="7"/>
    <s v="Engine failure"/>
    <m/>
    <x v="2"/>
    <m/>
    <m/>
    <n v="12"/>
    <x v="38"/>
    <x v="0"/>
    <n v="1"/>
    <s v="Front-Line"/>
    <x v="18"/>
    <x v="6"/>
    <n v="3"/>
  </r>
  <r>
    <n v="5908"/>
    <s v="ML911"/>
    <x v="11"/>
    <n v="105"/>
    <x v="0"/>
    <x v="8"/>
    <n v="22"/>
    <s v="December"/>
    <x v="5"/>
    <s v="22/23 December, 1944"/>
    <x v="1"/>
    <s v="22.12.1944 1659 to Koblenz from Bourn on return SBA approach in poor weather, crashed into beacon mast, crash landed. near Bourn airfield 2010 (BCL). W/O TG Jefferson AFC ok, F/O KJ Gordon DFC ok, 22/23 December 1944 Performed it first operational sortie 5Nov43 Airborne 1659 22Dec44 from Bourn. On return to base in very marginal weather conditions, W/O Jefferson elected to do a SBA Approach, being well qualified to do do since he he accumulated 850 hours as an instructor in this technique. Unfortunately, in the misty conditions, he failed to spot a beacon mast and the Mosquito crash-landed 2010 near the airfield. No injuries. W/O T.G.Jefferson AFC F/O K.J.Gordon DFC (Lost Bombers) Collided with beacon on approach while landing in fog Bourn 22.12.44 on return from intruder mission (Air Britain Serials)"/>
    <x v="2"/>
    <x v="7"/>
    <s v="Hit obstacle"/>
    <m/>
    <x v="2"/>
    <m/>
    <m/>
    <n v="12"/>
    <x v="38"/>
    <x v="0"/>
    <n v="1"/>
    <s v="Front-Line"/>
    <x v="4"/>
    <x v="0"/>
    <n v="1"/>
  </r>
  <r>
    <n v="6511"/>
    <s v="TA392"/>
    <x v="22"/>
    <n v="157"/>
    <x v="0"/>
    <x v="5"/>
    <n v="22"/>
    <s v="December"/>
    <x v="5"/>
    <s v="22/23 December, 1944"/>
    <x v="1"/>
    <s v="22.12.1944 1625 intruder duties 157 Bomber Support from Swannington on return aileron problems, on landing plane went out of control and crashed. near Swannington airfield 2110 (BCL). F/L W Taylor +, F/O JN Edwards +, Taylor buried in Northwich Cem, Edwards lies at Haveringland Churchyard Norfolk 22 Dec 1944 157 sqn Mosquito XIX TA 392 RS-K t/o 1625 BS Taylor W F/L + Edwards J N F/O + Aileron problems. Crashed near base at 2110. F/O Edwards was buried in St Peters churchyard, Haveringland, adjacent base. (85 Sqn and 157 Sqn losses website) (MH - CWGC confirms this for Edwards) Lost 12.12.44 (Air Britain Serials) 22.12.44 157 Sqn. TA392 Landing at Swannington aerodrome, having informed control that he had no aileron control, lost control on approach, descended rapidly and crashed, killing two. (Mosquito Crash Log)"/>
    <x v="2"/>
    <x v="7"/>
    <s v="Aileron failure"/>
    <m/>
    <x v="2"/>
    <m/>
    <m/>
    <n v="12"/>
    <x v="38"/>
    <x v="0"/>
    <n v="1"/>
    <s v="Front-Line"/>
    <x v="3"/>
    <x v="0"/>
    <n v="1"/>
  </r>
  <r>
    <n v="3292"/>
    <s v="KB393"/>
    <x v="28"/>
    <n v="608"/>
    <x v="0"/>
    <x v="8"/>
    <n v="23"/>
    <s v="December"/>
    <x v="5"/>
    <d v="1944-12-23T00:00:00"/>
    <x v="0"/>
    <s v="23.12.1944 1558 608 to Limburg from Downham Market on return landing undercarriage collapsed. at Downham Market airfield 1948 (BCL). F/L RH Hardy ok, F/S Wearn ok, U/c collapsed on landing Downham Market 23.12.44 (Air Britain Serials)"/>
    <x v="2"/>
    <x v="7"/>
    <s v="Undercarriage failed"/>
    <m/>
    <x v="2"/>
    <m/>
    <m/>
    <n v="12"/>
    <x v="38"/>
    <x v="0"/>
    <n v="1"/>
    <s v="Front-Line"/>
    <x v="107"/>
    <x v="1"/>
    <n v="1"/>
  </r>
  <r>
    <n v="3876"/>
    <s v="KB421"/>
    <x v="28"/>
    <n v="142"/>
    <x v="0"/>
    <x v="8"/>
    <n v="23"/>
    <s v="December"/>
    <x v="5"/>
    <d v="1944-12-23T00:00:00"/>
    <x v="0"/>
    <s v="23.12.1944 1510 142 to Sieburg from Gransden Lodge on return crashed and burst in flames on impact. at Gransden Lodge airfied 1900 (BCL). F/O AS Keogh RNZAF inj, F/O CA Lynde RCAF inj, Crashed on approach Gransden Lodge 23.12.44 (Air Britain Serials) 23.12.44 142 Sqn. KB421 In bad visibility aircraft crashed short of the inner marker beacon at Gransden Lodge aerodrome and caught fire. (Mosquito Crash Log)"/>
    <x v="2"/>
    <x v="7"/>
    <s v="Bad Visibility"/>
    <m/>
    <x v="2"/>
    <m/>
    <m/>
    <n v="12"/>
    <x v="38"/>
    <x v="0"/>
    <n v="1"/>
    <s v="Front-Line"/>
    <x v="125"/>
    <x v="1"/>
    <n v="1"/>
  </r>
  <r>
    <n v="3134"/>
    <s v="KB459"/>
    <x v="28"/>
    <s v="608/162"/>
    <x v="0"/>
    <x v="8"/>
    <n v="23"/>
    <s v="December"/>
    <x v="5"/>
    <d v="1944-12-23T00:00:00"/>
    <x v="0"/>
    <s v="23.12.1944 1618 162 to Limburg from Bourn on return to base overshot and turned over. at Bourn airfield 2011 (BCL). F/L WE Lucas ok, F/O JH Barnicoat DFC ok, Overshot forced landing and overturned Thorne Lincs. 23.12.44 (Air Britain Serials) 23.12.44 162 Sqn. KB459 Overshot on landing at Bourn aerodrome, faulty flaps, aircraft over turned in ploughed field. Crew unhurt. (Mosquito Crash Log)"/>
    <x v="2"/>
    <x v="7"/>
    <s v="Overshot"/>
    <m/>
    <x v="2"/>
    <m/>
    <m/>
    <n v="12"/>
    <x v="38"/>
    <x v="0"/>
    <n v="1"/>
    <s v="Front-Line"/>
    <x v="134"/>
    <x v="1"/>
    <n v="2"/>
  </r>
  <r>
    <n v="5913"/>
    <s v="ML981"/>
    <x v="20"/>
    <n v="105"/>
    <x v="0"/>
    <x v="8"/>
    <n v="23"/>
    <s v="December"/>
    <x v="5"/>
    <d v="1944-12-23T00:00:00"/>
    <x v="0"/>
    <s v="http://www.rafjever.org/98squadhistory3.htm says this aircraft was on 98 Squadron post-war. Damaged by flak and crashlanded Bourn 23.12.44 DBR (Air Britain Serials)"/>
    <x v="1"/>
    <x v="1"/>
    <m/>
    <m/>
    <x v="1"/>
    <m/>
    <m/>
    <n v="12"/>
    <x v="38"/>
    <x v="0"/>
    <n v="1"/>
    <s v="Front-Line"/>
    <x v="4"/>
    <x v="0"/>
    <n v="1"/>
  </r>
  <r>
    <n v="4400"/>
    <s v="ML998"/>
    <x v="20"/>
    <n v="109"/>
    <x v="0"/>
    <x v="8"/>
    <n v="23"/>
    <s v="December"/>
    <x v="5"/>
    <d v="1944-12-23T00:00:00"/>
    <x v="0"/>
    <s v="23.12.1944 1031 109 to Köln from Little Staughton shot down over target area by fighter. Lost without trace (BCL). F/O EC Carpenter RCAF +, F/O WT Lambeth DFM +, both rest in Rheinberg War Cem Took off 1031 hours, shot down over target area by fighter. Anton &quot;Toni&quot; Hackl claimed a Mosquito at 1256 in Koeln / Moenchen-Gladbach. Stab II./JG 26_x000a__x000a_Took off from Little Staughton at 10.31. Mosquito XVI. As Deputy Master Bomber, shot down by a fighter in the target area. _x000a_ _x000a_CARPENTER _x000a_ Eric Charles _x000a_ Flight Lieutenant J/4918. 109 (R.A.F.) Sqdn, Royal Canadian Air Force. Died Saturday 23 December 1944. Age 25. Son of Harry Sidney Carpenter, and of Blanche Carpenter (nee Hodkinson); husband of Margaret Holmes Carpenter (nee Richardson), of Saskatoon, Saskatchewan, Canada. Buried: RHEINBERG WAR CEMETERY, Kamp Lintfort, Nordrhein-Westfal, Germany. Ref. 11. A. 17. _x000a_ _x000a_LAMBERT, DFM _x000a_ William Tharves _x000a_ Flying Officer 145181. Nav. 109 Sqdn., Royal Air Force Volunteer Reserve. Died Saturday 23 December 1944. Age 36. Son of William and Caroline Lambert; husband of Barbara Alice Lambert, of Melton Mowbray, Leicestershire. Buried: RHEINBERG WAR CEMETERY, Kamp Lintfort, Nordrhein-Westfal, Germany. Ref. 11. A. 16. F/O Lambert was awarded his DFM whilst serving with 102 Sqdn. It was gazetted 13 July 1943._x000a_ _x000a_(http://www.roll-of-honour.com/Bedfordshire/LIttleStaughton109Squadron.html)_x000a__x000a_This aircraft was shot down on an &quot;Oboe leader&quot; raid on Cologne's Gremberg Marshalling yards on the afternoon of Dec.23/44._x000a_It was a formatation of Lancasters from 582 Squadron led by an Oboe equipped Lancaster of 582 Squadron with a 109 Squadron pilot and navigator doing the Oboe bombing run._x000a_ML-998 was the Oboe reserve and followed the formation leader in case his Oboe equipment failed. This was a disasterous op with half the formation being shot down. S/L Bob Palmer was awarded a post-humous VC for leading the formation to the target with 2 engines on fire and marking the target perfectly before going down._x000a_Carpenter and Lambert in ML-998 took many hits but followed Palmer into the target as they were detailed to do in case Palmer had an Oboe failure. The aircraft exploded with one engine feathered and the other on fire as they reached the target, 100 feet behind Palmer._x000a_Lambert was 38 years old, ancient by Bomber Command stanards._x000a_This is dealt with in detail in &quot;Heroic Endeavour&quot; by Sean Feast._x000a_Dave Wallace Shot down by night fighter nr Cologne 23.12.44 (Air Britain Serials)_x000a__x000a_Crashed near Jüchen (email to MH from Gebhard Aders)"/>
    <x v="0"/>
    <x v="5"/>
    <s v="Stab II./JG 26"/>
    <s v="JG 26"/>
    <x v="0"/>
    <s v="Hackl"/>
    <m/>
    <n v="12"/>
    <x v="38"/>
    <x v="0"/>
    <n v="1"/>
    <s v="Front-Line"/>
    <x v="18"/>
    <x v="0"/>
    <n v="1"/>
  </r>
  <r>
    <n v="5318"/>
    <s v="NS638"/>
    <x v="18"/>
    <s v="USAAF"/>
    <x v="0"/>
    <x v="4"/>
    <n v="23"/>
    <s v="December"/>
    <x v="5"/>
    <d v="1944-12-23T00:00:00"/>
    <x v="0"/>
    <s v="23.12.44 NS638 Mosquito PR.XVI, USAAF: 25 BG / 654 BS, Crashed, Breakheart Hill, SW of Dursley (http://www.rcawsey.fsnet.co.uk/glos2.htm ). 654BS 25BG, 8th Air Force. Pilot Spear, James D. Killed in a Crash at Dursly/ 2mi W. Category 4 damage, 23 December 1944. (http://www.aviationarchaeology.com) (MH - should this be category 5 damage?) Mosquito NS638 25th B/Grp, 654th B/Sqdn, Pilot F/O James D Spear, Nav 2nd Lt Carroll B Bryan. Both fatal. Mission, Test Flight. Take off at 1104 hours 22 dec 44 on a local test flight, aircraft crashed approx 1 hour after take off into wooded area. Certificate reads that the aircraft classed as salvageble. However looking at the crash site pictures, it looks very unlikly that it was salvageble. (Post by &quot;TonyB&quot; on the RAF Commands Forum website, details from the original USAAF crash report, which contains pictures of the crash site. Subsequent poster indicated that by salvageable&quot;, the USAAF meant the wreck could be scrapped. 441223 MOSQUITO NS-638 DURSLY 2 MI W, GLOUCESTERSHIR 25 (Thomas Ensminger) (Air Britain Serials)"/>
    <x v="2"/>
    <x v="2"/>
    <s v="Not Stated"/>
    <m/>
    <x v="2"/>
    <m/>
    <m/>
    <n v="12"/>
    <x v="38"/>
    <x v="0"/>
    <n v="1"/>
    <s v="Front-Line"/>
    <x v="33"/>
    <x v="0"/>
    <n v="1"/>
  </r>
  <r>
    <n v="3141"/>
    <s v="HP930"/>
    <x v="12"/>
    <n v="613"/>
    <x v="0"/>
    <x v="16"/>
    <n v="23"/>
    <s v="December"/>
    <x v="5"/>
    <s v="23/24 December, 1944"/>
    <x v="1"/>
    <s v="23/24 December, 1944, time 22:30, ftr from Koblenz-Stadtkyll area, 613 Squadron F/L E. Rayner and F/L R.G. Elvin both KIA. FCWDv5 says aircraft ftr from the Cologn-Dueren area, and was from 464 Squadron, however &quot;Mosquito Monograph&quot; does not support this. The online version of the 464 Squadron ORB is missing December 1944, and so cannot be checked. 2nd TAF says ftr Koblenz-Stadtkyll._x000a_Flt Lts E Rayner and R.G.Elvin failed to return from a sortie to attack communications in the Cologne/Bonn/Duren/Coblenz area (excuse old spellings as quoted in the ORB). They were in Mosquito HP930 and both were killed but have no known grave (they are commemorated on the Runneymede memorial). 613 were based at A.75 Cambrai and Hasselt is not too far north of the the direct track to/from their target area .... The time was approximately 2230 hours. (Chris Thomas on RAF Commands Forum) MH - Was this friendly fire? A 488 Squadron Mosquito claimed an Me 410 in the American sector at 21:45 on this night. Missing from night intruder over NW Germany 23.12.44 (Air Britain Serials)_x000a__x000a_Full exchange on RAF Commands Forum was:_x000a_0|0|613 Sqn Mosquito loss 22/23.12.44|Theo Boiten (Guest)||09:12:18|12/31/2006|A very good morning to you all. I have a query about the loss of a 613 Squadron Mosquito on 22/23 December 1944 at Hasselt (Belgium). Apparently, this a/c was shot down by a German night fighter. Been on the phone with this German pilot yesterday who told me a fascinating story about the encounter, but I don't have clear information on the right serial number of the 613 Sqn Mossie. Chris Shores and Christopher Thomas have the aircraft as LR374, SY-P, Warrant Officer K. Baird, PoW and Sgt. R.F. Whately-Knight PoW, failed to Return from the Ardennes, in volume two of their updated &quot;2nd Tactical Air Force&quot;. HOWEVER, both Shores&amp;Thomas and John Foreman &quot;Fighter Command War Diaries&quot; say this was 24/25 December, not 22/23. Shores and Thomas say the time of the incident was estimated to be 21:50. Just to complicate things, Air Britain apparently says it was PZ385 of 613 Squadron which went missing on 24/25. Just to complicate things even more, Air Britain lists NS827 of 613 Squadron as &quot;Presumed damaged on sweep 23.12.44, No Further Trace&quot;, though neither of the other sources lists a 613 loss on the 23rd. Who has any further information as to the right serial of the Mosquito shot down at Hasselt on 22/23.12.44? Cheers, Theo_x000a_RE: 613 Sqn Mosquito loss 22/23.12.44|ChrisThomas||17:39:08|01/04/2007|Hello Theo. Apologies if I have contributed to the confusion on 613 Squadron losses. However, I have checked my notes and there is no trace of a loss on the night of 22/23 December 1944, although there was one on the evening of 23 December.  Flt Lts E Rayner and R.G.Elvin failed to return from a sortie to attack communications in the Cologne/Bonn/Duren/Coblenz area (excuse old spellings as quoted in the ORB).  They were in Mosquito HP930 and both were killed but have no known grave (they are commemorated on the Runneymede memorial).  613 were based at A.75 Cambrai and Hasselt is not too far north of the the direct track to/from their target area ....  The time was approximately 2230 hours. The 613 Squadron loss the following night (24/25 December) took place on a sortie to the Vianden - Wittlich area, somewhat further south.  Baird and Whately-Knight were in PZ385, not LR374 as we noted in &quot;2ndTAF&quot;.  We got the latter serial from 613's ORB which contains a number of similar errors: we thought we had weeded them all out but missed this one. So, is your source absolutely certain that the night in question was 22/23 not 23/24?  As you will know, many errors can be found in documents recording overnight operations. You seem only to be considering 613 Squadron losses - and although I know of no other 2ndTAF Mosquito losses it is possible that other Mosquitos were in the area. Hope someone can throw more light on this than I can. Chris Thomas"/>
    <x v="3"/>
    <x v="4"/>
    <m/>
    <m/>
    <x v="3"/>
    <m/>
    <m/>
    <n v="12"/>
    <x v="38"/>
    <x v="0"/>
    <n v="1"/>
    <s v="Front-Line"/>
    <x v="59"/>
    <x v="3"/>
    <n v="1"/>
  </r>
  <r>
    <n v="5124"/>
    <s v="NS827"/>
    <x v="12"/>
    <n v="613"/>
    <x v="0"/>
    <x v="16"/>
    <n v="23"/>
    <s v="December"/>
    <x v="5"/>
    <d v="1944-12-23T00:00:00"/>
    <x v="1"/>
    <s v="Presumed damaged on sweep 23.12.44 NFT (Air Britain Serials)"/>
    <x v="6"/>
    <x v="3"/>
    <m/>
    <m/>
    <x v="2"/>
    <m/>
    <m/>
    <n v="12"/>
    <x v="38"/>
    <x v="0"/>
    <n v="1"/>
    <s v="Front-Line"/>
    <x v="59"/>
    <x v="0"/>
    <n v="1"/>
  </r>
  <r>
    <n v="6926"/>
    <s v="KB563"/>
    <x v="28"/>
    <s v="dHC"/>
    <x v="2"/>
    <x v="19"/>
    <n v="23"/>
    <s v="December"/>
    <x v="5"/>
    <s v="December 23 1944"/>
    <x v="2"/>
    <s v="Crashed before delivery. A single missing retaining screw resulted in a jammed aileron. (http://www.museevirtuel-virtualmuseum.ca/sgc-cms/histoires_de_chez_nous-community_memories/pm_v2.php?id=record_detail&amp;fl=0&amp;lg=English&amp;ex=00000430&amp;hs=0&amp;rd=109364#) A fatal accident two days before Christmas 1944 shocked the plant. (http://www.museevirtuel-virtualmuseum.ca/sgc-cms/histoires_de_chez_nous-community_memories/pm_v2.php?id=record_detail&amp;fl=0&amp;lg=English&amp;ex=00000430&amp;hs=0&amp;rd=109363) Pilot Jack Rogers and Observer Arthur Copp were both killed (&quot;Mosquito!&quot; by Joe Holliday)."/>
    <x v="2"/>
    <x v="2"/>
    <s v="Aileron failure"/>
    <m/>
    <x v="2"/>
    <m/>
    <m/>
    <m/>
    <x v="38"/>
    <x v="0"/>
    <n v="1"/>
    <s v="Support Unit"/>
    <x v="92"/>
    <x v="1"/>
    <n v="1"/>
  </r>
  <r>
    <n v="5716"/>
    <s v="KB549"/>
    <x v="28"/>
    <s v="45 Gp"/>
    <x v="0"/>
    <x v="10"/>
    <n v="24"/>
    <s v="December"/>
    <x v="5"/>
    <d v="1944-12-24T00:00:00"/>
    <x v="0"/>
    <s v="Jettison tank failed to release on ferry flight 24.12.44 damaged by severe vibration and not repaired (Air Britain Serials)"/>
    <x v="2"/>
    <x v="2"/>
    <s v="Vibration"/>
    <m/>
    <x v="2"/>
    <m/>
    <m/>
    <n v="12"/>
    <x v="38"/>
    <x v="0"/>
    <n v="1"/>
    <s v="Support Unit"/>
    <x v="81"/>
    <x v="1"/>
    <n v="1"/>
  </r>
  <r>
    <n v="3299"/>
    <s v="PZ385"/>
    <x v="12"/>
    <n v="613"/>
    <x v="0"/>
    <x v="16"/>
    <n v="24"/>
    <s v="December"/>
    <x v="5"/>
    <s v="24/25 December 1944"/>
    <x v="1"/>
    <s v="FTR from an intruder to the Ardennes, 24/25 December, estimated lost around 2150, coded P, W/O K. Baird and Sgt. R.F. Whately-Knight both PoW. (Crew and code are correct in &quot;2nd TAF&quot;, however according to Chris Thomas, the serial quoted in this source, LR347, is incorrect. The crew were shot down in PZ385) See LR374. The 613 Squadron loss the following night, 24/25 December, took place on a sortie to the Vianden - Wittlich area, somewhat further south. Baird and Whately-Knight were in PZ385, not LR374 as we noted in '2ndTAF'. We got the latter serial from 613's ORB which contains a number of similar errors; we thought we had weeded them all out but missed this one. (Chris Thomas on RAF Commands Forum) 24/25 December 1944 (FCWDv5) May have been shot down by Ju 88 G-1 4R+BM of 4./NJG 2, which claimed to have shot down a Mosquito at around 2200 hours, near what the W/T operator believed to be Hasselt. The Ju 88 subsequently ran out of fuel, and the crew were captured, according to a file in the National Archives, ADI(K) No.48/1945. Missing from intruder over Ardennes 24.12.44 (Air Britain Serials) Boiten shows it was downed by Lt. Wolfram Moeckel. (The Nachtjagd War Diaries) An American P-61 crew claimed a Ju 188 in the Oberstein area, which is about 42km ESE of Wittlich."/>
    <x v="0"/>
    <x v="21"/>
    <s v="4./NJG 2"/>
    <s v="NJG 2"/>
    <x v="0"/>
    <s v="Moeckel"/>
    <m/>
    <n v="12"/>
    <x v="38"/>
    <x v="0"/>
    <n v="1"/>
    <s v="Front-Line"/>
    <x v="59"/>
    <x v="0"/>
    <n v="1"/>
  </r>
  <r>
    <n v="2882"/>
    <s v="MT473"/>
    <x v="25"/>
    <s v="1FU/ME"/>
    <x v="1"/>
    <x v="2"/>
    <n v="24"/>
    <s v="December"/>
    <x v="5"/>
    <d v="1944-12-24T00:00:00"/>
    <x v="2"/>
    <s v="416NFS , 12th Air Force. Pilot Busic, Robert L. Landing Accident at Pisa. Category 4 damage, 24 December 1944. (http://www.aviationarchaeology.com) SOC 30.12.44 (Air Britain Serials) 08.06.45 151 Sqn.      MH - note that the Mosquito crash log has the following incorrect entry for MT473, confused with NT473: MT473 Aircraft was returning to base on one engine, pilot mistook form of harbour for base, reduced height and crashed into ground in line with runway one and a half miles from the airfield at Trenoon Farm, Cornwall killing crew. (Mosquito Crash Log)"/>
    <x v="2"/>
    <x v="3"/>
    <s v="Crashed on landing"/>
    <m/>
    <x v="2"/>
    <m/>
    <m/>
    <n v="12"/>
    <x v="38"/>
    <x v="0"/>
    <n v="1"/>
    <s v="Front-Line"/>
    <x v="108"/>
    <x v="2"/>
    <n v="2"/>
  </r>
  <r>
    <n v="775"/>
    <s v="LR354"/>
    <x v="12"/>
    <n v="613"/>
    <x v="0"/>
    <x v="16"/>
    <n v="25"/>
    <s v="December"/>
    <x v="5"/>
    <s v="25/26 December 1944"/>
    <x v="1"/>
    <s v="25/26 December 1944, time 20:15, crashed on takeoff at A.75, W/O A.F.N. Roberts and F/S A.R. MacRoberts both KIA, coded U. (2nd TAF) Crashed after take-off nr Cambrai/Epinoy 25.12.44 (Air Britain Serials)"/>
    <x v="2"/>
    <x v="3"/>
    <s v="Crashed on takeoff"/>
    <m/>
    <x v="2"/>
    <m/>
    <m/>
    <n v="12"/>
    <x v="38"/>
    <x v="0"/>
    <n v="1"/>
    <s v="Front-Line"/>
    <x v="59"/>
    <x v="0"/>
    <n v="1"/>
  </r>
  <r>
    <n v="4336"/>
    <s v="HR282"/>
    <x v="12"/>
    <s v="235/248"/>
    <x v="0"/>
    <x v="12"/>
    <n v="26"/>
    <s v="December"/>
    <x v="5"/>
    <d v="1944-12-26T00:00:00"/>
    <x v="0"/>
    <s v="N on 248 Squadron. Flown this day by Harold Corbin CGM and Maurice Webb DFM, the Mosquito had been hit by flak and received damage to one engine. The force was then intercepted by enemy fighters, but Corbin gave full throttle to both engines despite the damage and escaped, then feathered the damaged engine. He mis-judged the landing approach and touched down 100 yards short, the aircraft then striking a wall. It was a write-off, but the slightly-injured crew were pulled from the wreckage by Max Aitken, the station commander. Damaged by flak and crashlanded nr Banff 26.12.44 (Air Britain Serials)_x000a__x000a_Harold Corbin, Pilot 248 Squadron._x000a__x000a_“Our aircraft had been hit by flak which had damaged one engine, causing a loss of glycol coolant. Seeing the German fighters waiting for us as we came out of the fjord, I risked full throttle, got down on the deck and hoped that the damaged engine would last until we were out of danger. We were lucky and finally out of danger but the damaged motor was done so I feathered the prop and headed for home on one engine. Having got safely back to Banff I then misjudged the approach and realised that I was going to touch down short. I was not unduly worried until just after touchdown when I saw a stone wall at the aerodrome edge. Just as we hit this I switched off to avoid a possible fire and selected ‘wheels up’ on the undercarriage to allow the wall to knock the wheels back up; otherwise I felt we might somersault and end upside down.”_x000a__x000a_(http://www.google.com.au/imgres?imgurl=http://www.rafbanff.org.uk/images/Mosquito_crash_at_Banff.gif&amp;imgrefurl=http://www.rafbanff.org.uk/014_losses.htm&amp;h=480&amp;w=638&amp;sz=297&amp;tbnid=jHA-7kp7zNc1MM:&amp;tbnh=103&amp;tbnw=137&amp;prev=/search%3Fq%3Dmosquito%2Bcrash%26tbm%3Disch%26tbo%3Du&amp;zoom=1&amp;q=mosquito+crash&amp;usg=__krS-N9hQG_qK2fXifAieL3H5y4w=&amp;hl=en&amp;sa=X&amp;ei=YJT7T8j9GseuiQfY-LXoBg&amp;ved=0CBMQ9QEwADgK)"/>
    <x v="1"/>
    <x v="1"/>
    <m/>
    <m/>
    <x v="1"/>
    <m/>
    <m/>
    <n v="12"/>
    <x v="38"/>
    <x v="0"/>
    <n v="1"/>
    <s v="Front-Line"/>
    <x v="52"/>
    <x v="3"/>
    <n v="2"/>
  </r>
  <r>
    <n v="1655"/>
    <s v="HR394"/>
    <x v="12"/>
    <s v="1FU/82"/>
    <x v="3"/>
    <x v="16"/>
    <n v="26"/>
    <s v="December"/>
    <x v="5"/>
    <d v="1944-12-26T00:00:00"/>
    <x v="0"/>
    <s v="F/O J.J. Wilson, shot down on 26 December 1944 (http://www.awm.gov.au/cms_images/histories/27/chapters/25.pdf) Engine caught fire crashed nr Daungtaung 26.12.44 (Air Britain Serials) MH - Other casualty may have been DORRICOTT  KJ  152678"/>
    <x v="0"/>
    <x v="18"/>
    <m/>
    <m/>
    <x v="4"/>
    <m/>
    <m/>
    <n v="12"/>
    <x v="38"/>
    <x v="0"/>
    <n v="1"/>
    <s v="Front-Line"/>
    <x v="111"/>
    <x v="3"/>
    <n v="2"/>
  </r>
  <r>
    <n v="4667"/>
    <s v="MM281"/>
    <x v="18"/>
    <n v="140"/>
    <x v="0"/>
    <x v="0"/>
    <n v="26"/>
    <s v="December"/>
    <x v="5"/>
    <d v="1944-12-26T00:00:00"/>
    <x v="0"/>
    <s v="Engine cut on take-off swung and wheel torn off Melsbroek 26.12.44 not repaired (Air Britain Serials)"/>
    <x v="2"/>
    <x v="3"/>
    <s v="Engine failure"/>
    <m/>
    <x v="2"/>
    <m/>
    <m/>
    <n v="12"/>
    <x v="38"/>
    <x v="0"/>
    <n v="1"/>
    <s v="Front-Line"/>
    <x v="56"/>
    <x v="0"/>
    <n v="1"/>
  </r>
  <r>
    <n v="3987"/>
    <s v="RS524"/>
    <x v="12"/>
    <n v="235"/>
    <x v="0"/>
    <x v="12"/>
    <n v="26"/>
    <s v="December"/>
    <x v="5"/>
    <d v="1944-12-26T00:00:00"/>
    <x v="0"/>
    <s v="No loss noted for 333 Squadron this day in its ORB - was this a 235 Sqn aircraft heard to be in distress? The formation was attacked by 109s - one of 333's Mosquitos leaving 2 e/a behind despite latter chasing for 8-10 mins. Likely G/235, crew of F/O E.J. Fletcher and F/O A.J. Watson, both KIA. Had been hit by flak over Leirvik and had requested assistance, firing a red flare. However, they were then attacked by Feldwebel Heinz Halstrick, who shot them down from short range. (A Separate Little War) Missing 26.12.44 (Air Britain Serials)"/>
    <x v="0"/>
    <x v="1"/>
    <m/>
    <m/>
    <x v="1"/>
    <m/>
    <m/>
    <n v="12"/>
    <x v="38"/>
    <x v="0"/>
    <n v="1"/>
    <s v="Front-Line"/>
    <x v="97"/>
    <x v="0"/>
    <n v="1"/>
  </r>
  <r>
    <n v="5701"/>
    <s v="MM705"/>
    <x v="25"/>
    <n v="219"/>
    <x v="0"/>
    <x v="2"/>
    <n v="26"/>
    <s v="December"/>
    <x v="5"/>
    <s v="26/27 December 1944"/>
    <x v="1"/>
    <s v="27.12.1944 eveng Defensive patrol 219 from Amiens/ Glissy engaged EA, shot down by II/NJG2 and crashed. near Holsbeck 0030 (FCL). S/L DL Ryalis +, F/L JB Hampson +, both buried in Brussels Town Cem The Mosquito crashed at Holsbeek in Belgium (zipcode 3220). The crew is buried at Evere (near Brussels). This Mosquito was claimed by II/NJG2. The engagement took place at 00.30 hrs. A German night fighter pilot Hauptmann Kamstieß claimed a Mossie this date while flying with II./NJG 2. FCWDv5 says this aircraft hit the ground while chasing an enemy aircraft. A Mossie NF 30, MM 709 (sic) of the 219th squadron was shot down by a German pilot in a Ju 88G-6 of II./NJG 2 on the night of December 26/27 1944. in this case the Mosquito pulled out of a dive too late and crashed during the dogfight. The Mossie crashed at Holsbeck.See also The Dutch reference &quot;EN NOOIT WAS HET STIL, DEEL II&quot; (and it was never quiet, part two - A chronical about an air war. Dutch publication by trhe Dutch Air Force, quoted at http://groups.google.com.au/group/rec.aviation.military/browse_thread/thread/afc6612b170f80d2/a6288028e254e809?lnk=raot) Crashed on patrol nr Louvain 26.12.44 (Air Britain Serials)"/>
    <x v="0"/>
    <x v="21"/>
    <s v="II./NJG 2"/>
    <s v="NJG 2"/>
    <x v="0"/>
    <s v="Kamstieß"/>
    <m/>
    <n v="12"/>
    <x v="38"/>
    <x v="0"/>
    <n v="1"/>
    <s v="Front-Line"/>
    <x v="76"/>
    <x v="2"/>
    <n v="1"/>
  </r>
  <r>
    <n v="7636"/>
    <s v="MM811"/>
    <x v="25"/>
    <n v="488"/>
    <x v="0"/>
    <x v="2"/>
    <n v="26"/>
    <s v="December"/>
    <x v="5"/>
    <s v="26/27 December 1944"/>
    <x v="1"/>
    <s v="26/27 December 1944 01:15 F/L H.D.C. Webbe and F/L I. Watson both O.K., forced to raise undercarriage while attempting to land in fog at Melsbroek after having claimed a Ju 188 Probable (2nd TAF) MH - Watson DFC? Overshot landing in fog on return from patrol and u/c raised to stop Melsbroek 27.12.44 (Air Britain Serials)"/>
    <x v="2"/>
    <x v="7"/>
    <s v="Bad Visibility"/>
    <m/>
    <x v="2"/>
    <m/>
    <m/>
    <n v="12"/>
    <x v="38"/>
    <x v="0"/>
    <n v="1"/>
    <s v="Front-Line"/>
    <x v="42"/>
    <x v="2"/>
    <n v="1"/>
  </r>
  <r>
    <n v="2898"/>
    <s v="ML961"/>
    <x v="20"/>
    <s v="1409 Flt/109"/>
    <x v="0"/>
    <x v="8"/>
    <n v="27"/>
    <s v="December"/>
    <x v="5"/>
    <d v="1944-12-27T00:00:00"/>
    <x v="0"/>
    <s v="Missing over Holland due to fighter (AIR 14/3460) 27.12.1944 1300 109 to Rheydt from Little Staughton crashed. at Keent/Limburg, some 3km S Weert (BCL). F/L W McK Hodgson DFC +, F/O AJ Cork DFM ok, Hodgson buried in Canadian War Cem at Groesbeek, no further info Apparently this aircraft was involved in an attack on the railway yards at Rheydt. The RAF Bomber Command 60th anniversary site says a Mosquito lost on this operation crashed behind the Allied lines in Holland. The pilot, F/L Hodgson was killed, but the navigator F/O Cook landed safely, by parachute, in Allied territory &amp; returned to 109 Squadron on 31st December 1944. I've looked in all the books I have on 8 PFF &amp; there's no mention of how ML 961 was lost. (Neil Hutchinson)_x000a__x000a_Took off from Little Staughton at 13.00. Mosquito XVI. Crashed at Keent, Holland. Flying Officer Cork DFM was uninjured and returned to Little Staughton. _x000a_ _x000a_HODGSON, DFC _x000a_ William McKellar _x000a_ Flight Lieutenant 129945. A.F.M. R.A.F. (V.R.). 109 Sqdn., Royal Air Force Volunteer Reserve. Died on Wednesday 27 December 1944. Age 24. Son of Ernest Ralph Waterhouse Hodgson and Mary Lees McKellar Hodgson, of Cardal, Florida, Uruguay. Buried: GROESBEEK CANADIAN WAR CEMETERY, Gelderland, Netherlands. Ref. XII. F. 6._x000a_ _x000a_(http://www.roll-of-honour.com/Bedfordshire/LIttleStaughton109Squadron.html)_x000a__x000a_&quot;Serial Range ML956 - ML966. 44 Mosquito B.MkXV1. Powered by Merlin 72/73 engines. Part of a batch of 152 delivered by De Havilland (Hatfield) between 24Nov43 and 4Dec44. MM170 was not delivered. Airborne 1300 27Dec44 from Little Staughton. Cause of loss not established. Crashed at Keent (Limburg), a hamlet 3 km S of Weert, Holland. F/L Hodgson, who came from Cardal in Uruguay, is buried in the Canadian War Cemetery at Groesbeek. F/O Cork was uninjured and he returned to Little Staughton 31 Dec 44. He had gained his DFM with 50 Sqdn, Gazetted 10Sep43. F/L W.McK Hodgson DFC KIA F/O A.J.Cork DFM &quot; (Chorley via Lost Bombers) Missing (Rheydt) 27.12.44 (Air Britain Serials) MH suspects friendly fire."/>
    <x v="0"/>
    <x v="32"/>
    <m/>
    <m/>
    <x v="0"/>
    <s v="Unknown"/>
    <m/>
    <n v="12"/>
    <x v="38"/>
    <x v="0"/>
    <n v="1"/>
    <s v="Front-Line"/>
    <x v="18"/>
    <x v="0"/>
    <n v="2"/>
  </r>
  <r>
    <n v="1642"/>
    <s v="MM506"/>
    <x v="17"/>
    <s v="304FTU/256"/>
    <x v="1"/>
    <x v="2"/>
    <n v="27"/>
    <s v="December"/>
    <x v="5"/>
    <d v="1944-12-27T00:00:00"/>
    <x v="0"/>
    <s v="Boston IV BZ493. Wrecked when swung on takeoff and struck Mosquitos HK229 and MM506, Falconara, Italy Dec 27, 1944 (http://home.att.net/~jbaugher/1943_2.html) Hit by Boston BZ493 while parked Falconara 27.12.44 DBR (Air Britain Serials)"/>
    <x v="2"/>
    <x v="3"/>
    <s v="Swung on takeoff"/>
    <m/>
    <x v="2"/>
    <m/>
    <m/>
    <n v="12"/>
    <x v="38"/>
    <x v="0"/>
    <n v="1"/>
    <s v="Front-Line"/>
    <x v="32"/>
    <x v="2"/>
    <n v="2"/>
  </r>
  <r>
    <n v="3606"/>
    <s v="MM693"/>
    <x v="25"/>
    <n v="406"/>
    <x v="0"/>
    <x v="2"/>
    <n v="27"/>
    <s v="December"/>
    <x v="5"/>
    <d v="1944-12-27T00:00:00"/>
    <x v="0"/>
    <s v="Hit by B-17 in fog while parked Manston 27.12.44 (Air Britain Serials) 27.12.44 406 Sqn. MM693 Hit by same USAAF aircraft as MM430. (Mosquito Crash Log)"/>
    <x v="2"/>
    <x v="2"/>
    <s v="Collision"/>
    <m/>
    <x v="2"/>
    <m/>
    <m/>
    <n v="12"/>
    <x v="38"/>
    <x v="0"/>
    <n v="1"/>
    <s v="Front-Line"/>
    <x v="94"/>
    <x v="2"/>
    <n v="1"/>
  </r>
  <r>
    <n v="2199"/>
    <s v="MM730"/>
    <x v="25"/>
    <n v="406"/>
    <x v="0"/>
    <x v="2"/>
    <n v="27"/>
    <s v="December"/>
    <x v="5"/>
    <d v="1944-12-27T00:00:00"/>
    <x v="0"/>
    <s v="Hit by B-17 while parked Manston 27.12.44 DBF (Air Britain Serials) 27.12.44 406 Sqn. MM730 This aircraft (coded 'G') was parked cri dispersal at Manston when it was hit by a USAAF aircraft taking overshoot action. (Mosquito Crash Log)"/>
    <x v="2"/>
    <x v="2"/>
    <s v="Collision"/>
    <m/>
    <x v="2"/>
    <m/>
    <m/>
    <n v="12"/>
    <x v="38"/>
    <x v="0"/>
    <n v="1"/>
    <s v="Front-Line"/>
    <x v="94"/>
    <x v="2"/>
    <n v="1"/>
  </r>
  <r>
    <n v="5446"/>
    <s v="NS519"/>
    <x v="18"/>
    <s v="USAAF"/>
    <x v="0"/>
    <x v="4"/>
    <n v="27"/>
    <s v="December"/>
    <x v="5"/>
    <d v="1944-12-27T00:00:00"/>
    <x v="0"/>
    <s v="441227 HUNT, MORGAN M. MOSQUITO NS-519 WATTON, UK 25 (Thomas Ensminger) (Air Britain Serials)"/>
    <x v="2"/>
    <x v="3"/>
    <s v="Not Stated"/>
    <m/>
    <x v="2"/>
    <m/>
    <m/>
    <n v="12"/>
    <x v="38"/>
    <x v="0"/>
    <n v="1"/>
    <s v="Front-Line"/>
    <x v="33"/>
    <x v="0"/>
    <n v="1"/>
  </r>
  <r>
    <n v="359"/>
    <s v="W4097"/>
    <x v="2"/>
    <s v="151/456/141/239/51OTU"/>
    <x v="0"/>
    <x v="7"/>
    <n v="27"/>
    <s v="December"/>
    <x v="5"/>
    <d v="1944-12-27T00:00:00"/>
    <x v="0"/>
    <s v="Lost part of skinning in flight 1.11.44 and SOC 27.12.44 (Air Britain Serials)"/>
    <x v="4"/>
    <x v="3"/>
    <m/>
    <m/>
    <x v="2"/>
    <m/>
    <m/>
    <n v="12"/>
    <x v="38"/>
    <x v="0"/>
    <n v="1"/>
    <s v="Support Unit"/>
    <x v="110"/>
    <x v="0"/>
    <n v="5"/>
  </r>
  <r>
    <n v="2720"/>
    <s v="MM819"/>
    <x v="25"/>
    <n v="488"/>
    <x v="0"/>
    <x v="2"/>
    <n v="27"/>
    <s v="December"/>
    <x v="5"/>
    <s v="27/28 December 1944"/>
    <x v="1"/>
    <s v="27/28 December 1944 01:50, W/O N.A. Fritchley and F/S A.C. Ray both OK, overshot in fog, retracted undercarriage (2nd TAF). Ran off runway in fog on return from night patrol and u/c raised to stop Florennes 28.12.44 (Air Britain Serials)"/>
    <x v="2"/>
    <x v="7"/>
    <s v="Bad Visibility"/>
    <m/>
    <x v="2"/>
    <m/>
    <m/>
    <n v="12"/>
    <x v="38"/>
    <x v="0"/>
    <n v="1"/>
    <s v="Front-Line"/>
    <x v="42"/>
    <x v="2"/>
    <n v="1"/>
  </r>
  <r>
    <n v="7465"/>
    <s v="MV567"/>
    <x v="25"/>
    <n v="488"/>
    <x v="0"/>
    <x v="2"/>
    <n v="27"/>
    <s v="December"/>
    <x v="5"/>
    <s v="27/28 December 1944"/>
    <x v="1"/>
    <s v="Flight Lieutenant Stewart and Flying Officer Brumby flew a three- hour patrol from Amiens. They sighted two Junkers 87s, but their Mosquito was then hit by flak and had to force-land at Melsbroek. The crew were extremely fortunate to escape injury as their aircraft turned over on its back and broke up. (http://www.nzetc.org/etexts/WH2-2RAF/c12.html) 27/28 December 1944 02:30 (2nd TAF) Hit by flak overturned on landing Melsbroek 28.12.44 (Air Britain Serials)"/>
    <x v="1"/>
    <x v="1"/>
    <m/>
    <m/>
    <x v="1"/>
    <m/>
    <m/>
    <n v="12"/>
    <x v="38"/>
    <x v="0"/>
    <n v="1"/>
    <s v="Front-Line"/>
    <x v="42"/>
    <x v="2"/>
    <n v="1"/>
  </r>
  <r>
    <n v="4793"/>
    <s v="MV570"/>
    <x v="25"/>
    <n v="488"/>
    <x v="0"/>
    <x v="2"/>
    <n v="27"/>
    <s v="December"/>
    <x v="5"/>
    <s v="27/28 December 1944"/>
    <x v="1"/>
    <s v="One of the remaining Mosquitos, crewed by Hall and Cairns, was ‘scrambled’ for a patrol, and after a long sortie in bad visibility they had to land at another airfield which was covered by ice. The Mosquito skidded on the icy strip and struck a deep rut. The undercarriage collapsed and the machine was badly damaged. (http://www.nzetc.org/etexts/WH2-2RAF/c12.html) P on 488 Sqn (Andy Long on RAF Commands) 27/28 December 1944 06:15, F/L J.A.S. Hall and F/L J.P.G.W. Cairns In 2nd TAF, Vol. 2 it says crew were F/L J.A.S Hall and F/L J.P.W.G. Cairns and a/c crashed on icy runway landing Y.29 (= Asch) at 06.15 a.m. Skidded on landing from night patrol in bad weather and u/c collapsed Asch 28.12.44 (Air Britain Serials)"/>
    <x v="2"/>
    <x v="7"/>
    <s v="Bad Visibility"/>
    <m/>
    <x v="2"/>
    <m/>
    <m/>
    <n v="12"/>
    <x v="38"/>
    <x v="0"/>
    <n v="1"/>
    <s v="Front-Line"/>
    <x v="42"/>
    <x v="2"/>
    <n v="1"/>
  </r>
  <r>
    <n v="1575"/>
    <s v="DZ538"/>
    <x v="4"/>
    <s v="540/8OTU"/>
    <x v="0"/>
    <x v="7"/>
    <n v="28"/>
    <s v="December"/>
    <x v="5"/>
    <d v="1944-12-28T00:00:00"/>
    <x v="0"/>
    <s v="SOC 28.12.44 (Air Britain Serials)"/>
    <x v="4"/>
    <x v="3"/>
    <m/>
    <m/>
    <x v="2"/>
    <m/>
    <m/>
    <n v="12"/>
    <x v="38"/>
    <x v="0"/>
    <n v="1"/>
    <s v="Support Unit"/>
    <x v="37"/>
    <x v="0"/>
    <n v="2"/>
  </r>
  <r>
    <n v="804"/>
    <s v="HJ861"/>
    <x v="10"/>
    <s v="8OTU"/>
    <x v="0"/>
    <x v="7"/>
    <n v="28"/>
    <s v="December"/>
    <x v="5"/>
    <d v="1944-12-28T00:00:00"/>
    <x v="0"/>
    <s v="SOC 28.12.44 (Air Britain Serials)"/>
    <x v="4"/>
    <x v="3"/>
    <m/>
    <m/>
    <x v="2"/>
    <m/>
    <m/>
    <n v="12"/>
    <x v="38"/>
    <x v="0"/>
    <n v="1"/>
    <s v="Support Unit"/>
    <x v="37"/>
    <x v="2"/>
    <n v="1"/>
  </r>
  <r>
    <n v="178"/>
    <s v="PF402"/>
    <x v="20"/>
    <s v="128/109"/>
    <x v="0"/>
    <x v="8"/>
    <n v="28"/>
    <s v="December"/>
    <x v="5"/>
    <s v="28/29 December 1944"/>
    <x v="1"/>
    <s v="28.12.1944 1745 109 to Frankfurt from Little Staughton on return ran out of petrol, abandoned, crashed. on E bank of Seine near Yville-sur-Seine 10km S from Duclair on opposite side of river (BCL). S/L RC Cobbe ok, Sgt TC Russell ok. ML 990 (HS-O) collided with PF 402 on the night of 4-5th December '44. PF 402 returned to base, but was lost 28th Dec. '44. Both Mosquitoes were on 109 Squadrons charge. (Neil Hutchinson) &quot;Serial Range PF379 - PF415. 37 Mosquito B.MkXV1. Powered by Merlin 72/73 engines. Part of a batch of 195 delivered by Percival Aircraft (Luton) between 15May44 and 5Dec45. PF402 was initially issued to No.128 Sqdn Airborne 1745 28Dec44 from Little Staughton. Ran out of fuel while returning to base and abandoned over France, the Mosquito crashing on the E bank of the Seine near Yville-sur-Seine (Seine-Maritime), 10 km S from the small town of Duclair on the other side of the river. No injuries. S/L R.C.Cobbe Sgt T.C.Russell &quot; (Chorley via Lost Bombers) Engine cut ran out of fuel and abandoned on return from Frankfurt Yville-sur-Seine Seine-Maritime 28.12.44 (Air Britain Serials)"/>
    <x v="0"/>
    <x v="12"/>
    <s v="Ran out of fuel"/>
    <m/>
    <x v="4"/>
    <m/>
    <m/>
    <n v="12"/>
    <x v="38"/>
    <x v="0"/>
    <n v="1"/>
    <s v="Front-Line"/>
    <x v="18"/>
    <x v="6"/>
    <n v="2"/>
  </r>
  <r>
    <n v="7286"/>
    <s v="DZ650"/>
    <x v="4"/>
    <s v="692/627"/>
    <x v="0"/>
    <x v="8"/>
    <n v="29"/>
    <s v="December"/>
    <x v="5"/>
    <d v="1944-12-29T00:00:00"/>
    <x v="0"/>
    <s v="29.12.1944 1923 operations over Elbe River 627 Gardening from Woodhall Spa swung off runway and crashed out of control. at Woodhall Spa airfield (BCL). F/O HV Olliver RNZAF ok, Q on 627 &quot;Serial Range DZ630 - DZ652. 23 Mosquito B.Mk1V Series 11. Powered by Merlin 21/23 engines. Part of a batch of 250, except for four built as PR.MkV111 and four built as NF.XV, delivered by De Havilland (Hatfield). Airborne 1923 29Dec44 from Woodhall Spa to lay mines in the River Elbe but swung off the runway, crashing out of control. No injuries reported. F/O H.V.Olliver RNZAF (www.lostbombers.co.uk) Swung on take-off and u/c collapsed Woodhall Spa 29.12.44 (Air Britain Serials)"/>
    <x v="2"/>
    <x v="7"/>
    <s v="Swung on landing"/>
    <m/>
    <x v="2"/>
    <m/>
    <m/>
    <n v="12"/>
    <x v="38"/>
    <x v="0"/>
    <n v="1"/>
    <s v="Front-Line"/>
    <x v="58"/>
    <x v="0"/>
    <n v="2"/>
  </r>
  <r>
    <n v="7770"/>
    <s v="NS791"/>
    <x v="18"/>
    <n v="540"/>
    <x v="0"/>
    <x v="0"/>
    <n v="29"/>
    <s v="December"/>
    <x v="5"/>
    <d v="1944-12-29T00:00:00"/>
    <x v="0"/>
    <s v="Claim by Ofw. Buttner of Ekdo 262 according to Polish list. Crow killed flying with F/Lt. O.P. Olson (NZ.411439) in Mosquito NS791 of 540 Sq. Olson taken PoW. Unconfirmed story that Arthur Crow was killed by German civilians on the ground. (John Larder on RAF Commands Forum) Came down at 12:20, 2km W Gockenholz, 8km ENE Celle.report 131675-76 (http://www.footnote.com/image/38664728/mosquitoes%7CMosquito/) Missing (Stendal) 29.12.44 (Air Britain Serials) _x000a__x000a_Name: CROW, ARTHUR MAURICE _x000a_Initials: A M _x000a_Nationality: United Kingdom _x000a_Rank: Flight Lieutenant (Nav.) _x000a_Regiment/Service: Royal Air Force Volunteer Reserve _x000a_Unit Text: 540 Sqdn. _x000a_Date of Death: 29/12/1944 _x000a_Service No: 116137 _x000a_Awards: D S O, D F M _x000a_Casualty Type: Commonwealth War Dead _x000a_Grave/Memorial Reference: 10. C. 16. _x000a_Cemetery: HANOVER WAR CEMETERY _x000a_(CWGC)"/>
    <x v="0"/>
    <x v="34"/>
    <s v="Epr. Kdo. 262"/>
    <s v="Epr. Kdo. 262"/>
    <x v="0"/>
    <s v="Buttner"/>
    <m/>
    <n v="12"/>
    <x v="38"/>
    <x v="0"/>
    <n v="1"/>
    <s v="Front-Line"/>
    <x v="16"/>
    <x v="0"/>
    <n v="1"/>
  </r>
  <r>
    <n v="7310"/>
    <s v="MM524"/>
    <x v="17"/>
    <s v="151/96/29"/>
    <x v="0"/>
    <x v="2"/>
    <n v="29"/>
    <s v="December"/>
    <x v="5"/>
    <s v="29/30 December 1944"/>
    <x v="1"/>
    <s v="29/30 December 1944, both crew WIA (FCWDv5) Overshot single-engined landing from night patrol and u/c raised to stop Castle Camps 29.12.44 (Air Britain Serials) 29.12.44 29 Sqn. MM524 Overshot on landing with one engine at Castle Camps aerodrome. (Mosquito Crash Log)"/>
    <x v="2"/>
    <x v="7"/>
    <s v="Overshot"/>
    <m/>
    <x v="2"/>
    <m/>
    <m/>
    <n v="12"/>
    <x v="38"/>
    <x v="0"/>
    <n v="1"/>
    <s v="Front-Line"/>
    <x v="31"/>
    <x v="2"/>
    <n v="3"/>
  </r>
  <r>
    <n v="3283"/>
    <s v="KB394"/>
    <x v="28"/>
    <s v="608/162"/>
    <x v="0"/>
    <x v="8"/>
    <n v="30"/>
    <s v="December"/>
    <x v="5"/>
    <d v="1944-12-30T00:00:00"/>
    <x v="0"/>
    <s v="U/c collapsed on landing Bourn returning from Hannover 30.12.44 (Air Britain Serials)"/>
    <x v="2"/>
    <x v="7"/>
    <s v="Undercarriage failed"/>
    <m/>
    <x v="2"/>
    <m/>
    <m/>
    <n v="12"/>
    <x v="38"/>
    <x v="0"/>
    <n v="1"/>
    <s v="Front-Line"/>
    <x v="134"/>
    <x v="1"/>
    <n v="2"/>
  </r>
  <r>
    <n v="7492"/>
    <s v="PF436"/>
    <x v="20"/>
    <s v="109/128"/>
    <x v="0"/>
    <x v="8"/>
    <n v="30"/>
    <s v="December"/>
    <x v="5"/>
    <d v="1944-12-30T00:00:00"/>
    <x v="0"/>
    <s v="30.12.1944 Ferry 128 single engine approach, stalled and smashed on runway, undercarriage damaged. at Wyton airfield 1512 (BCL). F/L L Gatmill ok. Stalled on single-engined approach on ferry flight and u/c collapsed Wyton 30.12.44 (Air Britain Serials)"/>
    <x v="2"/>
    <x v="2"/>
    <s v="Stalled"/>
    <m/>
    <x v="2"/>
    <m/>
    <m/>
    <n v="12"/>
    <x v="38"/>
    <x v="0"/>
    <n v="1"/>
    <s v="Front-Line"/>
    <x v="112"/>
    <x v="6"/>
    <n v="2"/>
  </r>
  <r>
    <n v="220"/>
    <s v="DD605"/>
    <x v="2"/>
    <s v="264/456/141/169/141/239/54OTU"/>
    <x v="0"/>
    <x v="7"/>
    <n v="31"/>
    <s v="December"/>
    <x v="5"/>
    <d v="1944-12-31T00:00:00"/>
    <x v="0"/>
    <s v="Overshot landing at Charterhall 31.12.44 (Air Britain Serials) 18.12.42 264 Sqn. DD605 Portreath aerodrome. Cornwall. Overshot and crashed on single engine landing. (Mosquito Crash Log)"/>
    <x v="2"/>
    <x v="2"/>
    <s v="Overshot"/>
    <m/>
    <x v="2"/>
    <m/>
    <m/>
    <n v="12"/>
    <x v="38"/>
    <x v="0"/>
    <n v="1"/>
    <s v="Support Unit"/>
    <x v="115"/>
    <x v="0"/>
    <n v="7"/>
  </r>
  <r>
    <n v="2033"/>
    <s v="DZ589"/>
    <x v="4"/>
    <s v="109/105/1655MTU/NTU"/>
    <x v="0"/>
    <x v="7"/>
    <n v="31"/>
    <s v="December"/>
    <x v="5"/>
    <d v="1944-12-31T00:00:00"/>
    <x v="0"/>
    <s v="Abandoned after engine fire nr Ramsey Hunts. 31.12.44 (Air Britain Serials) 31.12.44 PFNTU. DZ589 Port engine increased revs, unable to feather engine which resulted in fire in port wing so crew abandoned aircraft which crashed at Benwick near Ramsey, Hunts. (Mosquito Crash Log) FNTU31/12/1944 Training DZ589 Mosquito IV T/o 1207 Warboys for a high-level exercise. When the port engine caught fire at 12,000 feet, and being unable to feather the unit or quell the blaze, the crew baled out, leaving the aircraft to crash at 1257, at Benwick on the Huntingdonshire and Cambridgeshire border, 6 miles SW of March.  F/O PGermaine (http://www.156squadron.com/display_newpff_roll.asp?ID=PFNTU)"/>
    <x v="2"/>
    <x v="2"/>
    <s v="Abandoned"/>
    <m/>
    <x v="2"/>
    <m/>
    <m/>
    <n v="12"/>
    <x v="38"/>
    <x v="0"/>
    <n v="1"/>
    <s v="Support Unit"/>
    <x v="135"/>
    <x v="0"/>
    <n v="4"/>
  </r>
  <r>
    <n v="1293"/>
    <s v="HP922"/>
    <x v="12"/>
    <n v="248"/>
    <x v="0"/>
    <x v="12"/>
    <n v="31"/>
    <s v="December"/>
    <x v="5"/>
    <d v="1944-12-31T00:00:00"/>
    <x v="0"/>
    <s v="31.12.: Angriff der 143., 235. und 248 Sq. RAF mit 20 Mosquitos auf Schiffe im Flekkefjord. Die Frachter Palermo (1461 BRT) und Achilles (998 BRT) werden versenkt und Wally Faulbaums (1675 BRT) beschädigt. Mosquito &quot;U&quot;/248 (F/O Daynton †) stürzt nach Flak-Beschuss aufgrund Motorschadens ins Meer. Hit by return fire, one engine was put out of action and the damaged aircraft was escorted back towards base by four other Mosquitos, and an ASR Warwick made its way towards the group. Eventually, the remaining engine failed and HP922 'DM-U' was forced to ditch. It broke up on impact but F/L J.F. &quot;Johnny&quot; Lown managed to get into the dingy via the cockpit roof. However, despite lifeboat drops, he appeared to be unable to move and was eventually lost. It is presumed navigator F/O C.J. Dayton was unable to get clear of the ditched Mosquito and drowned. (A Separate Little War) Ditched returning from strike on Flekkefjord 31.12.44 (Air Britain Serials)"/>
    <x v="0"/>
    <x v="1"/>
    <m/>
    <m/>
    <x v="1"/>
    <m/>
    <m/>
    <n v="12"/>
    <x v="38"/>
    <x v="0"/>
    <n v="1"/>
    <s v="Front-Line"/>
    <x v="52"/>
    <x v="3"/>
    <n v="1"/>
  </r>
  <r>
    <n v="5160"/>
    <s v="HR253"/>
    <x v="12"/>
    <n v="305"/>
    <x v="0"/>
    <x v="16"/>
    <n v="31"/>
    <s v="December"/>
    <x v="5"/>
    <d v="1944-12-31T00:00:00"/>
    <x v="0"/>
    <s v="Engine cut after take-off bellylanded nr Fechain 31.12.44 (Air Britain Serials)"/>
    <x v="2"/>
    <x v="3"/>
    <s v="Engine failure"/>
    <m/>
    <x v="2"/>
    <m/>
    <m/>
    <n v="12"/>
    <x v="38"/>
    <x v="0"/>
    <n v="1"/>
    <s v="Front-Line"/>
    <x v="60"/>
    <x v="3"/>
    <n v="1"/>
  </r>
  <r>
    <n v="5486"/>
    <s v="HR603"/>
    <x v="12"/>
    <n v="618"/>
    <x v="7"/>
    <x v="11"/>
    <n v="31"/>
    <s v="December"/>
    <x v="5"/>
    <d v="1944-12-31T00:00:00"/>
    <x v="0"/>
    <s v="To Australia 31.12.44 (Air Britain Serials)"/>
    <x v="5"/>
    <x v="3"/>
    <m/>
    <m/>
    <x v="2"/>
    <m/>
    <m/>
    <n v="12"/>
    <x v="38"/>
    <x v="0"/>
    <n v="1"/>
    <s v="Support Unit"/>
    <x v="24"/>
    <x v="3"/>
    <n v="1"/>
  </r>
  <r>
    <n v="801"/>
    <s v="HR608"/>
    <x v="12"/>
    <n v="618"/>
    <x v="7"/>
    <x v="11"/>
    <n v="31"/>
    <s v="December"/>
    <x v="5"/>
    <d v="1944-12-31T00:00:00"/>
    <x v="0"/>
    <s v="To Australia 31.12.44 (Air Britain Serials)"/>
    <x v="5"/>
    <x v="3"/>
    <m/>
    <m/>
    <x v="2"/>
    <m/>
    <m/>
    <n v="12"/>
    <x v="38"/>
    <x v="0"/>
    <n v="1"/>
    <s v="Support Unit"/>
    <x v="24"/>
    <x v="3"/>
    <n v="1"/>
  </r>
  <r>
    <n v="836"/>
    <s v="HR623"/>
    <x v="12"/>
    <n v="618"/>
    <x v="7"/>
    <x v="11"/>
    <n v="31"/>
    <s v="December"/>
    <x v="5"/>
    <d v="1944-12-31T00:00:00"/>
    <x v="0"/>
    <s v="To Australia 31.12.44 (Air Britain Serials)"/>
    <x v="5"/>
    <x v="3"/>
    <m/>
    <m/>
    <x v="2"/>
    <m/>
    <m/>
    <n v="12"/>
    <x v="38"/>
    <x v="0"/>
    <n v="1"/>
    <s v="Support Unit"/>
    <x v="24"/>
    <x v="3"/>
    <n v="1"/>
  </r>
  <r>
    <n v="4104"/>
    <s v="MM225"/>
    <x v="20"/>
    <s v="128/105"/>
    <x v="0"/>
    <x v="8"/>
    <n v="31"/>
    <s v="December"/>
    <x v="5"/>
    <d v="1944-12-31T00:00:00"/>
    <x v="0"/>
    <s v="31.12.1944 1739 105 to Mannheim from Bourn hit by FLAK and returned, force landed. at Manston airfield, Kent 2130 (BCL). F/L G Donald ok, F/O FT Watson DFM ok, Damaged by flak and crashlanded Manston 31.12.44 (Air Britain Serials)"/>
    <x v="1"/>
    <x v="1"/>
    <m/>
    <m/>
    <x v="1"/>
    <m/>
    <m/>
    <n v="12"/>
    <x v="38"/>
    <x v="0"/>
    <n v="1"/>
    <s v="Front-Line"/>
    <x v="4"/>
    <x v="0"/>
    <n v="2"/>
  </r>
  <r>
    <n v="5394"/>
    <s v="MM399"/>
    <x v="12"/>
    <n v="248"/>
    <x v="0"/>
    <x v="12"/>
    <n v="31"/>
    <s v="December"/>
    <x v="5"/>
    <d v="1944-12-31T00:00:00"/>
    <x v="0"/>
    <s v="Was S on 248 on 15 July 1944 (Squadron ORB) Crashed on landing Banff on return from strike 31.12.44 (Air Britain Serials)"/>
    <x v="2"/>
    <x v="7"/>
    <s v="Crashed on landing"/>
    <m/>
    <x v="2"/>
    <m/>
    <m/>
    <n v="12"/>
    <x v="38"/>
    <x v="0"/>
    <n v="1"/>
    <s v="Front-Line"/>
    <x v="52"/>
    <x v="0"/>
    <n v="1"/>
  </r>
  <r>
    <n v="6866"/>
    <s v="NT231"/>
    <x v="12"/>
    <n v="464"/>
    <x v="0"/>
    <x v="16"/>
    <n v="31"/>
    <s v="December"/>
    <x v="5"/>
    <s v="31/1 December 1944"/>
    <x v="1"/>
    <s v="Served with 464 Sqn, under RAF control 7/44 to 31/12/44 Coded SB-Z. Failed to Return From Operations. W/O Bradley &amp; FSgt E Bule. (Brian Fillery's website) From Gestapo Hunters by Lax &amp; Kane McGuire,NT 231 is shown as SB-U and lost on the 31/1/44 no reason for loss other than failed to return 464 sent up 18 aircraft that night only that one loss ,targets were varied ,tanks &amp; MT's,target area was Houffalize-vielsalm-50.22N06.20E-Karlshausen- Martelange.Incidently Bradley was Canadian According to pp198-199 of Mark Lax's splendid history on the Squadron, 'The Gestapo Hunters':_x000a__x000a_&quot;18 Mosquitoes were tasked to interdict various targets in the battle area on the 31st. Their area of operations was Houffalize-Vielsalm-50.22 N 06.20 E - Karlshausen-Martelange. These targets took the form of tanks and motor transport, with all aircraft attacking successfully......Nor was it all good news. That same night, aircraft NT231:SB-U with Warrant Officer Irv Bradley and Flight Sergeant Ed Blue failed to return.&quot;_x000a__x000a_Footnotes:_x000a_&quot;WOFF (later PLTOFF) Irvine Clifford Bradley, RCAF No J93970 of Portage La Prairie, Manitoba. KIA 31 Dec 44._x000a_FSGT Edward Owen Bule, RAFVR No 1602613. KIA 31 Dec 44.&quot;_x000a__x000a_prob area Houffalize-Vielsalm - 5022N;0620E - Karlshausen-Martelange (Rod McKenzie)_x000a__x000a_01/01/1945 Ardennes area?? Mosquito FB VI NT-231 - 464Sqn P/O Bradley Irvine C piloot J/93970 RCAF (KIA) F/Sgt Bule Edward Owen navigator 1602613 (KIA) Buried Heverlee War Cemetry Belgium. 2nd TAF Vol 2 gives this A/C as crashed at St Vith, cause not known. (rafcommands forum)_x000a__x000a_I can confirm this particular Mosquito has crashed near the hamlet of &quot;Six Planes&quot; (sic!) near Gros Fays, situated +/- 12 km NW of Bouillon, thus in the Belgian Province of Luxembourg. (http://forum.12oclockhigh.net/showthread.php?t=18086) MH - See also &quot;A Thousand Shall Fall&quot;. Up 0140 according to an entry on lostaircraft. com Missing from night intruder 1.1.45 (Air Britain Serials) MH - Claim at 0320 for a Ju 188 by a USAAF P-61 of the 422nd NFS, flown by Axtell and Morrison at map grid reference P0960 (actually vP0960, see the wonderful echodelta website with its coordinates translator) - this grid reference is only a few km from the Mosquito crash location NW of Bouillon._x000a__x000a_Ofw. Heinz-Helmut Baudach in a Me 262 - NT231 flown by W/O Bradley - according to http://www.luftwaffe.cz/baudach.html. MH - Jet vs. a 2nd TAF night intruder? Seems unlikely. MH - Baudach was fighting the USAAF this day, attacking a B-17 and a P-51 (http://books.google.com.au/books?id=l8aSAi70md0C&amp;pg=PA90&amp;lpg=PA90&amp;dq=Mosquito+%22me+109%22&amp;source=bl&amp;ots=1426iCXbbF&amp;sig=wvkdNha1rFnnc_QXVKNTz4fwG70&amp;hl=en&amp;sa=X&amp;ei=lYaNUfi4OYyhiQfmnIHwCQ&amp;ved=0CFIQ6AEwAw#v=onepage&amp;q=Mosquito&amp;f=false) "/>
    <x v="0"/>
    <x v="14"/>
    <s v="P-61"/>
    <m/>
    <x v="4"/>
    <m/>
    <m/>
    <n v="12"/>
    <x v="38"/>
    <x v="0"/>
    <n v="1"/>
    <s v="Front-Line"/>
    <x v="46"/>
    <x v="0"/>
    <n v="1"/>
  </r>
  <r>
    <n v="6896"/>
    <s v="HJ872"/>
    <x v="10"/>
    <m/>
    <x v="2"/>
    <x v="9"/>
    <n v="0"/>
    <s v="January"/>
    <x v="6"/>
    <s v="1945"/>
    <x v="2"/>
    <s v="To RCAF 27.3.43 Accident Greenwood NS .45"/>
    <x v="2"/>
    <x v="2"/>
    <s v="Not Stated"/>
    <m/>
    <x v="2"/>
    <m/>
    <m/>
    <m/>
    <x v="39"/>
    <x v="1"/>
    <n v="1"/>
    <s v="Support Unit"/>
    <x v="17"/>
    <x v="2"/>
    <n v="1"/>
  </r>
  <r>
    <n v="2935"/>
    <s v="HK365"/>
    <x v="17"/>
    <s v="488/409/85 Gp CS"/>
    <x v="0"/>
    <x v="1"/>
    <n v="1"/>
    <s v="January"/>
    <x v="7"/>
    <s v="1 January 1945"/>
    <x v="0"/>
    <s v="01.01.1945 85 group destroyed by Operation Bodenplatte by Fw190 ofII/JG1. St. Denis Westrem B61 airfield (FCL). Communication Squadron DBR 1.1.45 NFD (Air Britain Serials)"/>
    <x v="0"/>
    <x v="20"/>
    <m/>
    <m/>
    <x v="5"/>
    <m/>
    <m/>
    <n v="1"/>
    <x v="40"/>
    <x v="0"/>
    <n v="1"/>
    <s v="Support Unit"/>
    <x v="136"/>
    <x v="2"/>
    <n v="3"/>
  </r>
  <r>
    <n v="5207"/>
    <s v="HX965"/>
    <x v="12"/>
    <s v="487/417RSU"/>
    <x v="0"/>
    <x v="1"/>
    <n v="1"/>
    <s v="January"/>
    <x v="7"/>
    <s v="1 January 1945"/>
    <x v="0"/>
    <s v="HX965 'EG-C' on 487 Squadron (Photo HU 81325 from the Imperial War Museum: ROYAL AIR FORCE: FIGHTER COMMAND, TACTICAL AIR FORCE, 1943. De Havilland Mosquito FB Mark VIs (HX965 'EG-C' leading) of No. 487 Squadron RAF, lined up at Sculthorpe, Norfolk, prior to taking off on the first Mosquito raid mounted by No. 140 Wing, No. 2 Group. 24 aircraft from No. 464 and No. 487 Squadron RNZAF successfully attacked two power stations in France without loss. I'm looking for some verification (or denial) that Lancaster ME850 (15 Squadron) and Mosquito HX965 (417 RSU) were both destroyed at Ursel Airfield, Belgium (B-67) during the Bodenplatte operation on 1-1-1945. (http://www.rafcommands.com/forum/showthread.php?t=4278) Destroyed in air raid 1.1.45 (Air Britain Serials)"/>
    <x v="0"/>
    <x v="20"/>
    <m/>
    <m/>
    <x v="5"/>
    <m/>
    <m/>
    <n v="1"/>
    <x v="40"/>
    <x v="0"/>
    <n v="1"/>
    <s v="Support Unit"/>
    <x v="137"/>
    <x v="0"/>
    <n v="2"/>
  </r>
  <r>
    <n v="1054"/>
    <s v="ML989"/>
    <x v="20"/>
    <s v="105/109"/>
    <x v="0"/>
    <x v="8"/>
    <n v="1"/>
    <s v="January"/>
    <x v="7"/>
    <s v="1 January 1945"/>
    <x v="0"/>
    <s v="Damaged by flak 31 Dec/1 Jan, Category E due to ground attack at Brussels by enemy aircraft. (AIR 14/3460) SOC 3.1.45 (Air Britain Serials)"/>
    <x v="0"/>
    <x v="20"/>
    <m/>
    <m/>
    <x v="5"/>
    <m/>
    <m/>
    <n v="1"/>
    <x v="40"/>
    <x v="0"/>
    <n v="1"/>
    <s v="Front-Line"/>
    <x v="18"/>
    <x v="0"/>
    <n v="2"/>
  </r>
  <r>
    <n v="333"/>
    <s v="MM284"/>
    <x v="18"/>
    <s v="400/140"/>
    <x v="0"/>
    <x v="0"/>
    <n v="1"/>
    <s v="January"/>
    <x v="7"/>
    <s v="1 January 1945"/>
    <x v="0"/>
    <s v="01.01.1945 140 destroyed by Operation Bodenplatte of I/II/IVGrp of JG27 with Me109 and Fw of JG54. at Melsbroek airfield B58 0915 (FCL). FCL states 4 aircraft destroyed (MM284,MM349, NS567, NS746) but believed to be 5. Used by No. 400 Squadron, RCAF, December 1943 to c. May 1944. (http://www.ody.ca/~bwalker/RAF_owned_AA100.html) Destroyed in air raid Melsbroek 1.1.45 (Air Britain Serials)"/>
    <x v="0"/>
    <x v="20"/>
    <m/>
    <m/>
    <x v="5"/>
    <m/>
    <m/>
    <n v="1"/>
    <x v="40"/>
    <x v="0"/>
    <n v="1"/>
    <s v="Front-Line"/>
    <x v="56"/>
    <x v="0"/>
    <n v="2"/>
  </r>
  <r>
    <n v="1404"/>
    <s v="MM349"/>
    <x v="18"/>
    <n v="140"/>
    <x v="0"/>
    <x v="0"/>
    <n v="1"/>
    <s v="January"/>
    <x v="7"/>
    <s v="1 January 1945"/>
    <x v="0"/>
    <s v="01.01.1945 140 destroyed by Operation Bodenplatte of I/II/IVGrp of JG27 with Me109 and Fw of JG54. at Melsbroek airfield B58 0915 (FCL). FCL states 4 aircraft destroyed (MM284,MM349, NS567, NS746) but believed to be 5 Destroyed in air raid Melsbroek 1.1.45 (Air Britain Serials)"/>
    <x v="0"/>
    <x v="20"/>
    <m/>
    <m/>
    <x v="5"/>
    <m/>
    <n v="267"/>
    <n v="1"/>
    <x v="40"/>
    <x v="0"/>
    <n v="1"/>
    <s v="Front-Line"/>
    <x v="56"/>
    <x v="0"/>
    <n v="1"/>
  </r>
  <r>
    <n v="6398"/>
    <s v="MT496"/>
    <x v="25"/>
    <n v="85"/>
    <x v="0"/>
    <x v="2"/>
    <n v="1"/>
    <s v="January"/>
    <x v="7"/>
    <d v="1945-01-01T00:00:00"/>
    <x v="0"/>
    <s v="Damaged on bomber support mission to Hanau 1.12.44 SOC 15.2.45 (Air Britain Serials) Cat AC at Brussels after being hit by heavy flak on 1 December 1944, recat Cat E  due to e/a on ground on 1 January 1945 (AIR 14/3460) MH - Seems to be a Bodenplatte loss."/>
    <x v="0"/>
    <x v="20"/>
    <m/>
    <m/>
    <x v="5"/>
    <m/>
    <m/>
    <n v="2"/>
    <x v="41"/>
    <x v="0"/>
    <n v="1"/>
    <s v="Front-Line"/>
    <x v="13"/>
    <x v="2"/>
    <n v="1"/>
  </r>
  <r>
    <n v="2119"/>
    <s v="NS567"/>
    <x v="18"/>
    <n v="140"/>
    <x v="0"/>
    <x v="0"/>
    <n v="1"/>
    <s v="January"/>
    <x v="7"/>
    <s v="1 January 1945"/>
    <x v="0"/>
    <s v="01.01.1945 140 destroyed by Operation Bodenplatte of I/II/IVGrp of JG27 with Me109 and Fw of JG54. at Melsbroek airfield B58 0915 (FCL). FCL states 4 aircraft destroyed (MM284,MM349, NS567, NS746) but believed to be 5 Destroyed in air raid Melsbroek 1.1.45 (Air Britain Serials)"/>
    <x v="0"/>
    <x v="20"/>
    <m/>
    <m/>
    <x v="5"/>
    <m/>
    <m/>
    <n v="1"/>
    <x v="40"/>
    <x v="0"/>
    <n v="1"/>
    <s v="Front-Line"/>
    <x v="56"/>
    <x v="0"/>
    <n v="1"/>
  </r>
  <r>
    <n v="6199"/>
    <s v="NS746"/>
    <x v="18"/>
    <n v="140"/>
    <x v="0"/>
    <x v="0"/>
    <n v="1"/>
    <s v="January"/>
    <x v="7"/>
    <s v="1 January 1945"/>
    <x v="0"/>
    <s v="01.01.1945 140 destroyed by Operation Bodenplatte of I/II/IVGrp of JG27 with Me109 and Fw of JG54. at Melsbroek airfield B58 0915 (FCL). FCL states 4 aircraft destroyed (MM284,MM349, NS567, NS746) but believed to be 5 Damaged in air raid Melsbroek 1.1.45 DBR (Air Britain Serials)"/>
    <x v="0"/>
    <x v="20"/>
    <m/>
    <m/>
    <x v="5"/>
    <m/>
    <m/>
    <n v="1"/>
    <x v="40"/>
    <x v="0"/>
    <n v="1"/>
    <s v="Front-Line"/>
    <x v="56"/>
    <x v="0"/>
    <n v="1"/>
  </r>
  <r>
    <n v="6577"/>
    <s v="NT253"/>
    <x v="25"/>
    <n v="151"/>
    <x v="0"/>
    <x v="2"/>
    <n v="1"/>
    <s v="January"/>
    <x v="7"/>
    <s v="1 January 1945"/>
    <x v="0"/>
    <s v="The year opened very badly when, trying to land in very poor visibility, S/Ldr Hedgecoe and F/O Bamford crashed on runway approach and were both killed. (http://www.151squadron.org.uk/) Stalled on approach from air test and crashed Hunsdon 1.1.45 DBF (Air Britain Serials) 01.01.45 151 Sqn. NT253 Stalled on approach and crashed at Hunsdon aerodrome, two killed. (Mosquito Crash Log)"/>
    <x v="2"/>
    <x v="2"/>
    <s v="Bad Visibility"/>
    <m/>
    <x v="2"/>
    <m/>
    <m/>
    <n v="1"/>
    <x v="40"/>
    <x v="0"/>
    <n v="1"/>
    <s v="Front-Line"/>
    <x v="8"/>
    <x v="2"/>
    <n v="1"/>
  </r>
  <r>
    <n v="4484"/>
    <s v="PF411"/>
    <x v="20"/>
    <s v="105/128"/>
    <x v="0"/>
    <x v="8"/>
    <n v="1"/>
    <s v="January"/>
    <x v="7"/>
    <s v="1 January 1945"/>
    <x v="0"/>
    <s v="01.01.1945 0641 128 to Railway tunnels from Wyton crashed due to engine failure. near Wyton airfield (BCL). F/L LCR Wellstead DFC DFM +, F/L GP Mulligan DFC +, Wellstead buried in Bournemouth North Cem, Mulligan rest in Tillicoultry Cem, Scotl. 128 Sqdn. Mosquito XVI, PF411, M5-B, Startzeit: 06.41h F/L Wellsead DFC, DFM, F/L Mullan DFC, beim Start wegen Motorstörung tödlich abgestürzt. Target was railway tunnels. Engine cut after take-off lost height and crashed Wyton 1.1.45 (Air Britain Serials) 01.01 45 128 Sqn. PF411 Aircraft crashed on take-off from Wyton aerodrome due to engine failure, killing two. (Mosquito Crash Log)"/>
    <x v="2"/>
    <x v="7"/>
    <s v="Engine failure"/>
    <m/>
    <x v="2"/>
    <m/>
    <m/>
    <n v="1"/>
    <x v="40"/>
    <x v="0"/>
    <n v="1"/>
    <s v="Front-Line"/>
    <x v="112"/>
    <x v="6"/>
    <n v="2"/>
  </r>
  <r>
    <n v="2741"/>
    <s v="PF414"/>
    <x v="20"/>
    <s v="105/692"/>
    <x v="0"/>
    <x v="8"/>
    <n v="1"/>
    <s v="January"/>
    <x v="7"/>
    <s v="1 January 1945"/>
    <x v="0"/>
    <s v="01.01.1945 0651 692 to Railway tunnels from Graveley hit by FLAK and crashed . into hilly country SE Schuld and towards Adenau 0833 (BCL). F/L GDT Nairn +, Sgt D Lunn +, both rest in Rheinberg War Cem. Claimed by flak. 692 Sqdn. Mosquito XVI, PF 414, P3-P, Startzeit 06.51 F/L Nairn, Sgt. Lunn. 08.33 Abschuß durch deutsche Vierlingsflak bei Adenau, 40 Feindflug der Besatzung. Target was railway tunnels. Flew into hill nr Schilda 1.1.45 (Air Britain Serials)"/>
    <x v="0"/>
    <x v="1"/>
    <m/>
    <m/>
    <x v="1"/>
    <m/>
    <m/>
    <n v="1"/>
    <x v="40"/>
    <x v="0"/>
    <n v="1"/>
    <s v="Front-Line"/>
    <x v="66"/>
    <x v="6"/>
    <n v="2"/>
  </r>
  <r>
    <n v="7555"/>
    <s v="MM124"/>
    <x v="20"/>
    <s v="109/571"/>
    <x v="0"/>
    <x v="8"/>
    <n v="1"/>
    <s v="January"/>
    <x v="7"/>
    <s v="1/2 January 1945"/>
    <x v="1"/>
    <s v="01.01.1945 1619 571 to Hanau from Oakington homebound, broke from cloud and crashed. into trees at Stretchworth, 10miles E Cambrigde 2130 (BCL). F/O H Ross +, Sgt H Cook +, Ross buried in Aberdeen Cem, Cook buried in Sommerseat Methodist Churchyard Ramsbottom, Lcs 8K-U (www.crashplace.de) 1/2 January Hanau, &quot;Serial Range MM112 - MM156. 45 Mosquito B.MkXV1. Powered by Merlin 72/73 engines. Part of a batch of 250, including nine FB.MkXV111, delivered by De Havilland (Hatfield) between 24Nov43 and 4Dec44. MM170 was not delivered. Airborne 1619 1Jan45 from Oakington. Homebound, broke out of a low cloud base and crashed 2130 into trees at Stetchworth, 10 miles E of Cambridge and totally wrecked. Both were taken to their homes for burial; F/O Ross is buried in Aberdeen (Springbank) Cemetery, Peterculter; Sgt Cook is the sole Service burial in Summerseat (Rowland) methodist Churchyard at Ramsbottom, Lancashire. F/O H.Ross KIA Sgt H.Cook KIA &quot; (Chorley via Lost Bombers) Hit trees descending in cloud Stetchworth Cambs. 1.1.45 (Air Britain Serials) 01.01.45 571 Sqn. MM124 Aircraft struck trees at Stetchworth, Cambs after breaking cloud in descent to base, killing two. (Mosquito Crash Log)"/>
    <x v="2"/>
    <x v="7"/>
    <s v="Bad Visibility"/>
    <m/>
    <x v="2"/>
    <m/>
    <m/>
    <n v="1"/>
    <x v="40"/>
    <x v="0"/>
    <n v="1"/>
    <s v="Front-Line"/>
    <x v="90"/>
    <x v="0"/>
    <n v="2"/>
  </r>
  <r>
    <n v="5183"/>
    <s v="PZ340"/>
    <x v="12"/>
    <n v="239"/>
    <x v="0"/>
    <x v="2"/>
    <n v="1"/>
    <s v="January"/>
    <x v="7"/>
    <s v="1/2 January 1945"/>
    <x v="1"/>
    <s v="01.01.1945 1637 low level intruder sortie 239 BS from West Raynham on return called base 2016, crashed. near Narborough Farm N Marham airfield, Norfolk 2020 (BCL). F/O IG Walker +, F/O JR Watkins +, Walker buried in Dumfries, Watkins lies in Little Massingham Churchyard Control lost returning from bomber support mission dived into ground Narford Hall Norfolk 1.1.45 (Air Britain Serials) 01 01 45 239 Sqn. PZ340 Aircraft crashed out of control at Narford Hall, Norfolk, and burned, presumably because of loss of control on instruments. Two killed. (Mosquito Crash Log)"/>
    <x v="2"/>
    <x v="7"/>
    <s v="Instrument failure"/>
    <m/>
    <x v="2"/>
    <m/>
    <m/>
    <n v="1"/>
    <x v="40"/>
    <x v="0"/>
    <n v="1"/>
    <s v="Front-Line"/>
    <x v="63"/>
    <x v="0"/>
    <n v="1"/>
  </r>
  <r>
    <n v="14"/>
    <s v="HJ980"/>
    <x v="10"/>
    <s v="239/13OTU/264/151/68/151/51OTU/54OTU"/>
    <x v="0"/>
    <x v="7"/>
    <n v="2"/>
    <s v="January"/>
    <x v="7"/>
    <s v="2 January 1945"/>
    <x v="0"/>
    <s v="Ran into Beaufighter V8824 while taxying Charterhall 2.1.45 (Air Britain Serials) 02.01.45 54 OTU. HJ980 Aircraft was taxying downwind at Charterhall aerodrome in a strong wind, brakes wouldn't hold and it hit Beaufighter V8824 of 54 OTU. which was damaged. Crew unhurt. (Mosquito Crash Log)"/>
    <x v="2"/>
    <x v="2"/>
    <s v="Collision"/>
    <m/>
    <x v="2"/>
    <m/>
    <m/>
    <n v="1"/>
    <x v="40"/>
    <x v="0"/>
    <n v="1"/>
    <s v="Support Unit"/>
    <x v="115"/>
    <x v="2"/>
    <n v="8"/>
  </r>
  <r>
    <n v="303"/>
    <s v="HK377"/>
    <x v="17"/>
    <s v="151/604"/>
    <x v="0"/>
    <x v="2"/>
    <n v="2"/>
    <s v="January"/>
    <x v="7"/>
    <s v="2 January 1945"/>
    <x v="0"/>
    <s v="Flew into house in bad weather Watignies N.France (Rod McKenzie) Also: 02.03.1944 Scramble (alarm start) 151 from Colerne Combat with Ju88 and He177, both destroyed but hit debris. no further info (FCL). W/C GH Goodman DFC ok, F/O WFE Thomas inj, Navigator injured in face_x000a__x000a_I'm looking for informations about Leslie ROBERTS, service number 14682, who was a Flying Officer in late 1944, early 1945, radar operator with No. 604 Squadron. His D.F.C. was published in the supplement to the London Gazette, 27 February 1944. The name below his is John Stobie SMITH, who was his pilot (149223), with the mention 'since deceased'._x000a__x000a_J.S. SMITH crashed near Lille during a transit flight, on 2nd January 1945, in Mosquito XIII HK377. On that transit flight, ROBERTS was not flying with him, his place was taken by F/O Leslie Francis DOWLING. Both were killed and are buried in Lesquin._x000a__x000a_I have found two combat reports filed by the crew SMITH-ROBERTS, and there's only a brief mention in &quot;Those Other Eagles&quot;, page 553, in the entry for SMITH._x000a_(Joss Leclerq - http://www.rafcommands.com/forum/showthread.php?t=2755) Flew into house in bad weather Watignies N.France 2.1.45 (Air Britain Serials)"/>
    <x v="2"/>
    <x v="3"/>
    <s v="Bad Visibility"/>
    <m/>
    <x v="2"/>
    <m/>
    <m/>
    <n v="1"/>
    <x v="40"/>
    <x v="0"/>
    <n v="1"/>
    <s v="Front-Line"/>
    <x v="77"/>
    <x v="2"/>
    <n v="2"/>
  </r>
  <r>
    <n v="6869"/>
    <s v="MM797"/>
    <x v="25"/>
    <s v="BSDU"/>
    <x v="0"/>
    <x v="2"/>
    <n v="2"/>
    <s v="January"/>
    <x v="7"/>
    <s v="2 January 1945"/>
    <x v="0"/>
    <s v="Engine cut after take-off bellylanded nr Swanton Morley 2.1.45 (Air Britain Serials) 02.01.45 BSDU. MM797 Shortly after take-off engine failed and pilot belly landed aircraft in Norfolk at Grid Reference 425 292. Crew unhurt. (Mosquito Crash Log)"/>
    <x v="2"/>
    <x v="3"/>
    <s v="Engine failure"/>
    <m/>
    <x v="2"/>
    <m/>
    <m/>
    <n v="1"/>
    <x v="40"/>
    <x v="0"/>
    <n v="1"/>
    <s v="Front-Line"/>
    <x v="138"/>
    <x v="2"/>
    <n v="1"/>
  </r>
  <r>
    <n v="4123"/>
    <s v="MT462"/>
    <x v="25"/>
    <s v="NA/416US"/>
    <x v="1"/>
    <x v="2"/>
    <n v="2"/>
    <s v="January"/>
    <x v="7"/>
    <s v="2 January 1945"/>
    <x v="0"/>
    <s v="416NFS 62FW, 12th Air Force. Pilot Goetz, Harley B. Killed due to Structural Failure at Pisa. Category 4 damage, 02 January 1945. (http://www.aviationarchaeology.com) SOC 3.1.45 (Air Britain Serials)"/>
    <x v="2"/>
    <x v="3"/>
    <s v="Broke up"/>
    <m/>
    <x v="2"/>
    <m/>
    <m/>
    <n v="1"/>
    <x v="40"/>
    <x v="0"/>
    <n v="1"/>
    <s v="Front-Line"/>
    <x v="139"/>
    <x v="2"/>
    <n v="2"/>
  </r>
  <r>
    <n v="4266"/>
    <s v="KB222"/>
    <x v="13"/>
    <s v="608/139"/>
    <x v="0"/>
    <x v="8"/>
    <n v="2"/>
    <s v="January"/>
    <x v="7"/>
    <s v="2/3 January 1945"/>
    <x v="1"/>
    <s v="02.01.1945 1640 139 to Berlin from Upwood crashed. at Natho, 10km ESE Zerbst (BCL). F/L James Paul Ogilive Howard DFC RCAF +, F/L DG Williams DFC +, initial buried in Natho, now Berlin 1939-45 War Cem Coded XD-R (www.crashplace.de) Claim by Kurt Welter according to Czech website, citing Me262 war diary. Natho, 10km ESE Zerbst (Rod McKenzie) Missing (Hanau) 2.1.45 (Air Britain Serials)  MH - Hanau appears to be an error, newspaper clippings from Canada indicate Howard's last sortie was over Berlin."/>
    <x v="0"/>
    <x v="34"/>
    <s v="10./NJG 11"/>
    <s v="NJG 11"/>
    <x v="0"/>
    <s v="Welter"/>
    <m/>
    <n v="1"/>
    <x v="40"/>
    <x v="0"/>
    <n v="1"/>
    <s v="Front-Line"/>
    <x v="15"/>
    <x v="1"/>
    <n v="2"/>
  </r>
  <r>
    <n v="4331"/>
    <s v="PF431"/>
    <x v="20"/>
    <s v="571/105"/>
    <x v="0"/>
    <x v="8"/>
    <n v="2"/>
    <s v="January"/>
    <x v="7"/>
    <s v="2/3 January 1945"/>
    <x v="1"/>
    <s v="02.01.1945 1739 105 to Bremen from Bourn crashed. at Wilsum, 11km E dutch-german border on main road northwards from Neuenhaus to Emlichheim (BCL). F/L G Donald pow, F/O FT Watson DFM +, Watson buried in Reichswald Forrest War Cem. F/O Frank Taylor Watson DFM, a Navigator with 105 Squadron (Pathfinder) based at Bourn. He was killed in action 2/3 January 1945 when Mosquito XVl, PF431, GB-K crashed at Wilsum in Germany. Whilst Frank Watson died(precise circumstances unknown), his pilot F/L G Donald is recorded as being taken prisoner of war. F/O Watson is interred at the CWGC Cemetery near Kleve in Germany.F/L Donald and F/O Watson had flown together prior to this crash. (Barry Johnson on www.mossie.org forum) GB-K (www.crashplace.de) Neuenhaus-Emlichheim Road, Wilsum, 11km E Dutch frontier, at 19:17 (FO66) (Rod McKenzie) MH - was this aircraft going to Bremen or Castrop/Rauxel, or to Hanau. Another source says a Mosquito was lost from a raid on Berlin on 2/3 January, as well as one on a raid to Castrop-Rauxel on the same date. Missing 1.1.45 (Air Britain Serials) MH -  The Germans examined this aircraft and found new (to them) Oboe equipment: &quot;In einer am 2.1.45 bei Bumerang (= Oboe, AOB) geführten Angriff abgeschossenen Mosquito erstmalig durchstimmbares Magnetron neuer Bauart für den 9 cm &quot;Meddo-Sender der Bumerang-Anlage vorgefunden, womit bordseitige Abstimmung auf einer bestimmten Senderfrequenz ermöglicht wird.&quot; http://www.cdvandt.org/ktb-tlr_part_4.htm"/>
    <x v="3"/>
    <x v="4"/>
    <m/>
    <m/>
    <x v="3"/>
    <m/>
    <m/>
    <n v="1"/>
    <x v="40"/>
    <x v="0"/>
    <n v="1"/>
    <s v="Front-Line"/>
    <x v="4"/>
    <x v="6"/>
    <n v="2"/>
  </r>
  <r>
    <n v="3202"/>
    <s v="HR515"/>
    <x v="12"/>
    <n v="45"/>
    <x v="3"/>
    <x v="16"/>
    <n v="3"/>
    <s v="January"/>
    <x v="7"/>
    <s v="3 January 1945"/>
    <x v="0"/>
    <s v="McQUEEN, Wt Off John Sawers, NZ412248, RNZAF - Mosquito Pilot 45 Sqn, RAF - 3 Jan 1945 (Age 26); India. Engine cut on take-off crashed in jungle near Kumbhirgram 3.1.45 (Air Britain Serials) EDWARDS  WP  1322269"/>
    <x v="2"/>
    <x v="3"/>
    <s v="Engine failure"/>
    <m/>
    <x v="2"/>
    <m/>
    <m/>
    <n v="1"/>
    <x v="40"/>
    <x v="0"/>
    <n v="1"/>
    <s v="Front-Line"/>
    <x v="86"/>
    <x v="3"/>
    <n v="1"/>
  </r>
  <r>
    <n v="2850"/>
    <s v="NS833"/>
    <x v="12"/>
    <n v="107"/>
    <x v="0"/>
    <x v="16"/>
    <n v="3"/>
    <s v="January"/>
    <x v="7"/>
    <s v="3 January 1945"/>
    <x v="0"/>
    <s v="Mosquito NS833 was damaged at Cambrai-Epinoy on 3 January 1945 at 15:15 during a NFT. Pilot was F/L W.J. (initials unsure) BOUTON (Canadian, J22711). Accident card states : &quot;engine cut out at 200' feathered and belly crash landing made as pilot had no time to lower u/c&quot;. (Joss Leclercq) Engine cut on air test bellylanded at Cambrai/Epinoy 3.1.45 DBR (Air Britain Serials)"/>
    <x v="2"/>
    <x v="2"/>
    <s v="Engine failure"/>
    <m/>
    <x v="2"/>
    <m/>
    <m/>
    <n v="1"/>
    <x v="40"/>
    <x v="0"/>
    <n v="1"/>
    <s v="Front-Line"/>
    <x v="57"/>
    <x v="0"/>
    <n v="1"/>
  </r>
  <r>
    <n v="4626"/>
    <s v="MM701"/>
    <x v="25"/>
    <s v="ECFS"/>
    <x v="0"/>
    <x v="1"/>
    <n v="4"/>
    <s v="January"/>
    <x v="7"/>
    <s v="4 January 1945"/>
    <x v="0"/>
    <s v="Lost power after take-off and bellylanded nr Sherston Wilts. 4.1.45 (Air Britain Serials) 04.01.45 ECFS. MM7O1 Pilot feathered port engine by mistake, safety speed had not been reached so aircraft was force landed straight ahead at Common Wood Farm, Sherston, Wilts. Crew injured. (Mosquito Crash Log)"/>
    <x v="2"/>
    <x v="2"/>
    <s v="Pilot error"/>
    <m/>
    <x v="2"/>
    <m/>
    <m/>
    <n v="1"/>
    <x v="40"/>
    <x v="0"/>
    <n v="1"/>
    <s v="Support Unit"/>
    <x v="75"/>
    <x v="2"/>
    <n v="1"/>
  </r>
  <r>
    <n v="5025"/>
    <s v="LR557"/>
    <x v="10"/>
    <s v="410/51OTU"/>
    <x v="0"/>
    <x v="7"/>
    <n v="4"/>
    <s v="January"/>
    <x v="7"/>
    <s v="4 January 1945"/>
    <x v="1"/>
    <s v="Dived into ground while overshooting Cranfield at night Wavenden Beds. 4.1.45 (Air Britain Serials) 04.01.45 51 OTU. LR551 Aircraft crashed at Wavenden on overshoot to Cranfield aerodrome, crew killed. (Mosquito Crash Log)"/>
    <x v="2"/>
    <x v="2"/>
    <s v="Dived into ground"/>
    <m/>
    <x v="2"/>
    <m/>
    <m/>
    <n v="1"/>
    <x v="40"/>
    <x v="0"/>
    <n v="1"/>
    <s v="Support Unit"/>
    <x v="110"/>
    <x v="2"/>
    <n v="2"/>
  </r>
  <r>
    <n v="1334"/>
    <s v="MM558"/>
    <x v="17"/>
    <s v="488/29"/>
    <x v="0"/>
    <x v="2"/>
    <n v="4"/>
    <s v="January"/>
    <x v="7"/>
    <s v="4 January 1945"/>
    <x v="1"/>
    <s v="E on 488 Sqn (Andy Long on RAF Commands Forum) Overshot landing on icy runway on return from night navex Hunsdon 4.1.45 (Air Britain Serials)"/>
    <x v="2"/>
    <x v="2"/>
    <s v="Overshot"/>
    <m/>
    <x v="2"/>
    <m/>
    <m/>
    <n v="1"/>
    <x v="40"/>
    <x v="0"/>
    <n v="1"/>
    <s v="Front-Line"/>
    <x v="31"/>
    <x v="2"/>
    <n v="2"/>
  </r>
  <r>
    <n v="3697"/>
    <s v="MM755"/>
    <x v="25"/>
    <n v="410"/>
    <x v="0"/>
    <x v="2"/>
    <n v="5"/>
    <s v="January"/>
    <x v="7"/>
    <s v="5 January 1945"/>
    <x v="0"/>
    <s v="Swung on take-off and u/c collapsed Lille/Vendeville 5.1.45 (Air Britain Serials)"/>
    <x v="2"/>
    <x v="3"/>
    <s v="Swung on takeoff"/>
    <m/>
    <x v="2"/>
    <m/>
    <m/>
    <n v="1"/>
    <x v="40"/>
    <x v="0"/>
    <n v="1"/>
    <s v="Front-Line"/>
    <x v="19"/>
    <x v="2"/>
    <n v="1"/>
  </r>
  <r>
    <n v="4920"/>
    <s v="MV558"/>
    <x v="25"/>
    <n v="85"/>
    <x v="0"/>
    <x v="2"/>
    <n v="5"/>
    <s v="January"/>
    <x v="7"/>
    <s v="5 January 1945"/>
    <x v="0"/>
    <s v="05.01.1943 1407 Air Test 85 from Swannington lost power boost on port engine, undercarriage raised to stop, crashed. at Swannington airfield (BCL). F/L J Thomas ok, , 85 sqn Mosquito NF30 MV 558 VY-? t/o 1407 Air test Lomas J F/L, Port engine controls failed, u/c raised in order to stop. No injuries. The aircraft was a write-off. (85 Sqn and 157 Sqn losses website) Engine cut on take-off for air test u/c raised to stop Swannington 5.1.45 (Air Britain Serials) 05.01.45 85 Sqn. MV558 Port engine failed on take-off from Swannington aerodrome so pilot raised undercarriage and landed straight ahead. Crew unhurt. (Mosquito Crash Log)"/>
    <x v="2"/>
    <x v="2"/>
    <s v="Engine failure"/>
    <m/>
    <x v="2"/>
    <m/>
    <m/>
    <n v="1"/>
    <x v="40"/>
    <x v="0"/>
    <n v="1"/>
    <s v="Front-Line"/>
    <x v="13"/>
    <x v="2"/>
    <n v="1"/>
  </r>
  <r>
    <n v="2774"/>
    <s v="HK296"/>
    <x v="2"/>
    <s v="85/68"/>
    <x v="0"/>
    <x v="2"/>
    <n v="5"/>
    <s v="January"/>
    <x v="7"/>
    <s v="5/6 January 1945"/>
    <x v="1"/>
    <s v="05.01.1945 eveng Diver patrol 68 anti V1, North Sea from Coltishall . Lost without trace (FCL). W/O AR Brooking +, P/O RB Finn +, cv at Marshalls(Cambridge), delivered as MKXVI 04.09.43-26.02.44, no known graves. Shot down an He 111 before being lost, 5/6 January 1945 (Fighter Command War Diaries Volume 5) Seen to crash into the sea 44 miles off Lowestoft (Casualty file for Gowlett of 464 Squadron in the Australian National Archives www.naa.gov.au) Missing 5.1.45 (Air Britain Serials)"/>
    <x v="0"/>
    <x v="8"/>
    <m/>
    <m/>
    <x v="4"/>
    <m/>
    <m/>
    <n v="1"/>
    <x v="40"/>
    <x v="0"/>
    <n v="1"/>
    <s v="Front-Line"/>
    <x v="102"/>
    <x v="2"/>
    <n v="2"/>
  </r>
  <r>
    <n v="4249"/>
    <s v="KB397"/>
    <x v="28"/>
    <s v="139/142"/>
    <x v="0"/>
    <x v="8"/>
    <n v="5"/>
    <s v="January"/>
    <x v="7"/>
    <s v="5/6 January 1945"/>
    <x v="1"/>
    <s v="05.01.1945 1702 142 to Berlin from Gransden Lodge engine failure while in circuit, lost height and hit tree. at Hatley Park near Gamlingay, 14 iles WSW Cambridge (BCL). F/L B Eichler +, Sgt G Logie +, Eichler lies in Cambridge City Cem, Logie rests in Elgin New Cem 5/6 January raid on Berlin &quot;Serial Range KB370 - KB699. 330 Mosquito N.MkXXV. Part of a batch of 400, delivered by De Havilland (Toronto) Canada. Airborne 1702 5Jan45 from Gransden Lodge. Suffered engine failure, lost height and hit a tree at hatley Park near Gamlingay, 14 miles WSW from Cambridge. F/L Eichler, of Czechoslavakia, is buried in Cambridge City Cemetery while Sgt Logie is in Elgin New Cemetery. F/L B.Eichler KIA Sgt G.Logie KIA Both of these airmen survived a serious crash 20/21Nov44. See: KB460 &quot; (Chorley via Lost Bombers) Engine cut hit trees in forced landing Hatley Park Beds. 5.1.45 (Air Britain Serials) 05.01.45 142 Sqn. KB397 Aircraft suffered engine failure whilst in circuit at Hatley Park Beds., force landed and struck tree, killing crew. (Mosquito Crash Log)"/>
    <x v="2"/>
    <x v="7"/>
    <s v="Engine failure"/>
    <m/>
    <x v="2"/>
    <m/>
    <m/>
    <n v="1"/>
    <x v="40"/>
    <x v="0"/>
    <n v="1"/>
    <s v="Front-Line"/>
    <x v="125"/>
    <x v="1"/>
    <n v="2"/>
  </r>
  <r>
    <n v="2355"/>
    <s v="KB443"/>
    <x v="28"/>
    <s v="608/128/1655MTU/16OTU"/>
    <x v="0"/>
    <x v="7"/>
    <n v="5"/>
    <s v="January"/>
    <x v="7"/>
    <s v="5 January 1945"/>
    <x v="1"/>
    <s v="Missing on night navex 5.1.45 (Air Britain Serials)   Both crew members are listed on the Royal Air Force GRO index with 16 OTU, Flt Lt Moore has NKG (Runnymede Memorial) and FS Sinclair is now lies in Glasgow (Riddrie Park) Cemetery."/>
    <x v="2"/>
    <x v="2"/>
    <s v="Vanished without trace"/>
    <m/>
    <x v="2"/>
    <m/>
    <m/>
    <n v="1"/>
    <x v="40"/>
    <x v="0"/>
    <n v="1"/>
    <s v="Support Unit"/>
    <x v="140"/>
    <x v="1"/>
    <n v="4"/>
  </r>
  <r>
    <n v="163"/>
    <s v="ML942"/>
    <x v="20"/>
    <s v="1409 Flt/139/692/571"/>
    <x v="0"/>
    <x v="8"/>
    <n v="5"/>
    <s v="January"/>
    <x v="7"/>
    <s v="5/6 January 1945"/>
    <x v="1"/>
    <s v="Hit by FLAK - Abandoned near Douai France (K-File Report # 5 AIR 14/3742) (Rod McKenzie) 05.01.1945 1710 571 to Berlin from Oakington abandoned aircraft. in vicinity of Douai (BCL). F/O FL Henry RNZAF ok, F/S RA Stinson RAAF +, Claim by Kurt Welter according to Czech website, citing Me 262 Combat Diary Berlin, 5/6 January '45, &quot;Serial Range ML925 - ML942. 18 Mosquito B.MkXV1. Powered by Merlin 72/73 engines. Part of a batch of 152 delivered by De Havilland (Hatfield) between 24Nov43 and 4Dec44. MM170 was not delivered. ML942 was one of the first four Mosquitoes delivered to 571 Sqdn 12Apr44 and is positively identified on 93 operational entries in the Unit's records. (Source Keith Wood, 571 Sqdn Historian, via W.Chorley) Airborne 1710 5Jan45 from Oakington. Homebound, abandoned over France near Douai. Neither airmen was injured and both resumed operations 22/23Jan45 against Hannover. F/O F.L.Henry RNZAF F/S R.A.Stinson RAAF (Chorley via Lost Bombers) Hit by flak on bombing run, starboard engine put out, engine caught fire, hydraulics gone. Returned losing height but eventually lost control over Belgium. Baled out after control recovered (571 Mosquito Bomber Squadron, by Barry Blunt) Missing (Berlin) 6.1.45 (Air Britain Serials)"/>
    <x v="0"/>
    <x v="1"/>
    <m/>
    <m/>
    <x v="1"/>
    <m/>
    <m/>
    <n v="1"/>
    <x v="40"/>
    <x v="0"/>
    <n v="1"/>
    <s v="Front-Line"/>
    <x v="90"/>
    <x v="0"/>
    <n v="4"/>
  </r>
  <r>
    <n v="2951"/>
    <s v="MV545"/>
    <x v="25"/>
    <n v="307"/>
    <x v="0"/>
    <x v="2"/>
    <n v="5"/>
    <s v="January"/>
    <x v="7"/>
    <s v="5/6 January 1945"/>
    <x v="1"/>
    <s v="Crashed in sea in bad weather on night navex 10m SW of Valley 5.1.45 cause unknown (Air Britain Serials) 05.01.45 307 Sqn. MV545 Crashed in sea ten miles S.W. of Valley in bad weather when orbiting at 1500 feet. Presumably control was lost while in cloud. (Mosquito Crash Log) From POS, Trinidad. Course 3, ATS, Trinidad, trained in Canada, Pilot, served 68 sqn jan-Dec 1944, when posted to 307 Sqn on 12/12/44. Date: 05-JAN-1945. Type: de Havilland Mosquito NF.Mk.30. Operator: 307 (polish) Sqn RAF. Registration: MV545 Fatalities: Fatalities: 2 / Occupants: 2 Airplane damage: Written off (damaged beyond repair). Location: sea 10 miles SW of Valley, Anglesey - United Kingdom. Phase: En route Nature: Military Departure airport: Church Fenton. Crashed in sea in bad weather on night navex 10m SW of Valley 5.1.45 cause unknown. Crew: W/O (1390553) Albert William MARTIN (pilot) RAFVR - killed P/O (189.447) Donald Frederick PRIOR (obs) RAFVR - killed .Source cwgc, http://aviation-safety.net/wikibase/wiki.php?id=15815 http://orb.polishaf.pl/ http://www.laarbruch-museum.net/Source/RAF-68.SQD.pdf Trinidad Guardian 1941-1945  (http://caribbeanrollofhonour-ww1-ww2.yolasite.com/air-forces-ww2.php)"/>
    <x v="2"/>
    <x v="2"/>
    <s v="Lost control in cloud"/>
    <m/>
    <x v="2"/>
    <m/>
    <m/>
    <n v="1"/>
    <x v="40"/>
    <x v="0"/>
    <n v="1"/>
    <s v="Front-Line"/>
    <x v="21"/>
    <x v="2"/>
    <n v="1"/>
  </r>
  <r>
    <n v="7130"/>
    <s v="NS830"/>
    <x v="12"/>
    <n v="418"/>
    <x v="0"/>
    <x v="16"/>
    <n v="5"/>
    <s v="January"/>
    <x v="7"/>
    <s v="5/6 January 1945"/>
    <x v="1"/>
    <s v="06.01.1945 Night Patrol 418 to over Ardennes from Hartford Bridge . Lost without trace (FCL). F/L HS Glascoe +, F/O T Wood +, both buried in Rheinberg War Cem Received from De Havilland, 14 February 1944. Missing from operations, 5 January 1945 (F/L H.S. Glassco killed) TH-G, letter on list dated 31 August 1944. (Hugh Halliday) 5/6 January 1945 (FCWDv5) DAY - Missing from patrol over Ardennes (Rod McKenzie) Coded G, time of loss around 20:20 (2nd edition of 2nd TAF) Missing from patrol over Ardennes 5.1.45 (Air Britain Serials)"/>
    <x v="3"/>
    <x v="4"/>
    <m/>
    <m/>
    <x v="3"/>
    <m/>
    <m/>
    <n v="1"/>
    <x v="40"/>
    <x v="0"/>
    <n v="1"/>
    <s v="Front-Line"/>
    <x v="30"/>
    <x v="0"/>
    <n v="1"/>
  </r>
  <r>
    <n v="4982"/>
    <s v="NT116"/>
    <x v="12"/>
    <n v="169"/>
    <x v="0"/>
    <x v="17"/>
    <n v="5"/>
    <s v="January"/>
    <x v="7"/>
    <s v="5/6 January 1945"/>
    <x v="1"/>
    <s v="05.01.1945 1700 patrol SW of Duisburg in support of mainforces to Hannover 169 BS from Great Massingham close to grave side. near Maarheeze (Sterksel Monastry) (BCL). F/S RL Keller +, F/S JB Thorburn +, both lie in Maarheeze Monastry Cem 5/6 January 1945 (FCWDv5) Looking for information about the circumstances of the crash with Mosquito MkVI, NT116 of No 169 Sqdn. The a/c came down near Sterksel which killed the pilot F/Sgt R.J.Keller 1243202 and Nav/Radarop F/Sgt J.B.Thorburn 339807. Both are buried at the monastry cemetery at Sterksel. (Adrian van Zantvoort) The BC ORS, in it's listing of all Bomber Command aircraft lost and damaged on operations, simply gives the cause of loss of NT116 as &quot;unknown&quot;. A check of all the Bomber Command Group Form Zs for this night (5th/6th) indicates that no returning RAF crew reported seeing an aircraft crash anywhere in the area that NT116 came down. (Rod McKenzie) &quot;Serial Range NT112 - NT156. 45 Mosquito FB.V1. Powered by Merlin 25 engines. Part of a batch of 250, except NT220, NT224 and NT225 built as FB.XV111, ordered 17Mar43 and delivered by De Havilland 25Jan44 and 19May44. Airborne 1700 5Jan45 from Great Massingham to patrol SW of Duisburg in support of the Main Force operation against Hannover. Both airmen, who had joined the Squadron together on New Years Day, are buried in Holland at Maarheeze (Sterksel Monastry) Cemetery, close to where their aircraft had crashed. F/S R.J.Keller KIA F/S J.B.Thorburn KIA (Chorley via Lost Bombers) Missing from bomber support mission to Hannover 5.1.45 (Air Britain Serials)            On January 5, 169 Squadron suffered its first loss of the new year. It was a brand new crew, flying their first mission. Because of the unpredictability of the launching points of Hitler's V1 &quot;flying bombs&quot;, or &quot;Doodle Bugs&quot;, all aircraft flying to and from the Continent were ordered to use one of two air corridors when crossing the English coast. Failure to do so attracted attention from &quot;their own&quot;, and by then vastly improved anti-aircraft defences. The new crew strayed from their path on the way home, and were downed by their own who mistook them for the enemy. (http://www.stuff.co.nz/nelson-mail/features/weekend/6828571/Two-men-with-luck-on-their-side)  MH - There is a description in &quot;Mosquito&quot; re: for an Me 110 shot down this night by a 488 Sqn Mosquito over Holland, however no such aircraft appears to have been lost, according to the Dutch Verliesregister. More to the point, there is no combat report nor any mention of a combat in the ORB, so this loss must have been due to friendly flak, if friendly at all. MH - On checking the ORB for 488 Squadron, no mention is made of any combat on this night."/>
    <x v="0"/>
    <x v="14"/>
    <s v="Flak"/>
    <m/>
    <x v="4"/>
    <m/>
    <m/>
    <n v="1"/>
    <x v="40"/>
    <x v="0"/>
    <n v="1"/>
    <s v="Front-Line"/>
    <x v="65"/>
    <x v="0"/>
    <n v="1"/>
  </r>
  <r>
    <n v="3856"/>
    <s v="NT259"/>
    <x v="25"/>
    <n v="307"/>
    <x v="0"/>
    <x v="2"/>
    <n v="5"/>
    <s v="January"/>
    <x v="7"/>
    <s v="5/6 January 1945"/>
    <x v="1"/>
    <s v="Undershot night landing from night navex in bad visibility and u/c collapsed Church Fenton 5.1.45 (Air Britain Serials)"/>
    <x v="2"/>
    <x v="3"/>
    <s v="Bad Visibility"/>
    <m/>
    <x v="2"/>
    <m/>
    <m/>
    <n v="1"/>
    <x v="40"/>
    <x v="0"/>
    <n v="1"/>
    <s v="Front-Line"/>
    <x v="21"/>
    <x v="2"/>
    <n v="1"/>
  </r>
  <r>
    <n v="5719"/>
    <s v="MM710"/>
    <x v="25"/>
    <n v="219"/>
    <x v="0"/>
    <x v="2"/>
    <n v="6"/>
    <s v="January"/>
    <x v="7"/>
    <s v="6 January 1945"/>
    <x v="0"/>
    <s v="18.09.1944 Airborne Ops Support Mission 219 from Bradwell Bay Undercarriage problem, crash landed, thought to be no enemy action. near Amiens/ Glisy (FCL). F/L AMJ Custers ok, F/O JW Backhouse ok, Pilot was Belgian. U/c leg jammed and u/c collapsed on landing Amiens/Glisy 6.1.45 (Air Britain Serials)"/>
    <x v="2"/>
    <x v="3"/>
    <s v="Undercarriage failed"/>
    <m/>
    <x v="2"/>
    <m/>
    <m/>
    <n v="1"/>
    <x v="40"/>
    <x v="0"/>
    <n v="1"/>
    <s v="Front-Line"/>
    <x v="76"/>
    <x v="2"/>
    <n v="1"/>
  </r>
  <r>
    <n v="7748"/>
    <s v="KB407"/>
    <x v="28"/>
    <s v="142/162"/>
    <x v="0"/>
    <x v="8"/>
    <n v="7"/>
    <s v="January"/>
    <x v="7"/>
    <s v="7/8 January 1945"/>
    <x v="1"/>
    <s v="08.01.1945 2045 162 to Hannover from Bourn main tank feed failed during operation, crew baled out, crashed. near Venray, without trace (BCL). W/O WJH Henley ok, Sgt J Clarke ok, R/T message to bale out picked up by other Sqn Mosquito F/L AJ Marshall Hannover, &quot;Serial Range KB370 - KB699. 330 Mosquito B.MkXXV. Part of a batch of 400. Delivered by De Havilland (Toronto) Canada. Airborne 2045 7Jab45 from Bourn. During the operation, the main tank feed pump to the engines failed and the pilot of another Sqdn Mosquito ,F/L A.J.Marshall, heard W/O Henley on R/T saying they were about to abandon. Both did so, successfully, and landed, unscathed in Allied held territory near Venray, Holland. W/O W.J.H.Henley Sgt J.Clark &quot; (Chorley via Lost Bombers) Missing (Hannover) 8.1.45 (Air Britain Serials) 07.01.45 162 Sqn. KB407 Both engines cut in flight so crew abandoned aircraft. Crash site location unknown. (Mosquito Crash Log)"/>
    <x v="0"/>
    <x v="12"/>
    <s v="Fuel feed failure"/>
    <m/>
    <x v="4"/>
    <m/>
    <m/>
    <n v="1"/>
    <x v="40"/>
    <x v="0"/>
    <n v="1"/>
    <s v="Front-Line"/>
    <x v="134"/>
    <x v="1"/>
    <n v="2"/>
  </r>
  <r>
    <n v="5337"/>
    <s v="PZ351"/>
    <x v="12"/>
    <n v="169"/>
    <x v="0"/>
    <x v="17"/>
    <n v="7"/>
    <s v="January"/>
    <x v="7"/>
    <s v="7/8 January 1945"/>
    <x v="1"/>
    <s v="07.01.1945 2012 heading for Mannheim area 169 Bomber Support from Great Massingham shot down by NF and crashed. 700m N Aufstetten (Röttingen) and 6km NE Weikersheim (BCL). F/L BD Bonakis +, Sgt RS Garland +, both buried at Dürnbach War Cem 7/8 January 1945 (FCWDv5) 7/8 January tasked to Mannheim in support of raid on Munich, &quot;Serial Range PZ330 - PZ358. 29 Mosquito FB.MkV1. Powered by Merlin 25 engines. Part of a batch of 250, including nine FB.MkXV111, delivered by De Havilland (Hatfield) between 16May44 and 19Jun45. Airborne 2045 7Jan45 from Bourn in support of the Main Force operation against Munich, tasked to operate in the Mannheim area. Shot down by a night-fighter, crashing 700 metres N of Aufstettin (R_ttingen) and abaout 6 km NE from Weikersheim. Both are buried in D_rnbach War Cemetery. Sgt Garland had been attached from 85 Sqdn for this operation. F/L B.D.Bonakis KIA Sgt R.S.Garland KIA &quot; (Chorley via Lost Bombers) Missing from bomber support mission to Munich 7.1.45 (Air Britain Serials)"/>
    <x v="0"/>
    <x v="16"/>
    <m/>
    <m/>
    <x v="0"/>
    <s v="Unk"/>
    <m/>
    <n v="1"/>
    <x v="40"/>
    <x v="0"/>
    <n v="1"/>
    <s v="Front-Line"/>
    <x v="65"/>
    <x v="0"/>
    <n v="1"/>
  </r>
  <r>
    <n v="292"/>
    <s v="HK111"/>
    <x v="2"/>
    <s v="85/307"/>
    <x v="0"/>
    <x v="2"/>
    <n v="8"/>
    <s v="January"/>
    <x v="7"/>
    <s v="8 January 1945"/>
    <x v="0"/>
    <s v="SOC 8.1.45 (Air Britain Serials)"/>
    <x v="4"/>
    <x v="3"/>
    <m/>
    <m/>
    <x v="2"/>
    <m/>
    <m/>
    <n v="1"/>
    <x v="40"/>
    <x v="0"/>
    <n v="1"/>
    <s v="Front-Line"/>
    <x v="21"/>
    <x v="2"/>
    <n v="2"/>
  </r>
  <r>
    <n v="7534"/>
    <s v="MM815"/>
    <x v="25"/>
    <n v="488"/>
    <x v="0"/>
    <x v="2"/>
    <n v="8"/>
    <s v="January"/>
    <x v="7"/>
    <s v="8 January 1945"/>
    <x v="0"/>
    <s v="LAWRENCE, Fg Off George Bruce, NZ4211018, RNZAF - Mosquito Navigator 488 Sqn, RNZAF - 8 Jan 1945 (Age 22); France. NIEDERER, Wt Off Rex Keith, NZ426179, RNZAF - Mosquito Pilot 488 Sqn, RNZAF - 8 Jan 1945 (Age 24); France. Spun into ground during practice night interception Nurlu France 8.1.45 (Air Britain Serials)"/>
    <x v="2"/>
    <x v="2"/>
    <s v="spin"/>
    <m/>
    <x v="2"/>
    <m/>
    <m/>
    <n v="1"/>
    <x v="40"/>
    <x v="0"/>
    <n v="1"/>
    <s v="Front-Line"/>
    <x v="42"/>
    <x v="2"/>
    <n v="1"/>
  </r>
  <r>
    <n v="1439"/>
    <s v="HR159"/>
    <x v="12"/>
    <n v="235"/>
    <x v="0"/>
    <x v="12"/>
    <n v="9"/>
    <s v="January"/>
    <x v="7"/>
    <s v="9 January 1945"/>
    <x v="0"/>
    <s v="Dived into ground Banff pres. ailerons jammed 9 1 45 (Air Britain Serials) 09.01.45 235 Sqn. HR159 Aircraft crashed in vertical dive out of control after a slow roll at Boyndie airfield, Banff, killing two. (Mosquito Crash Log)_x000a__x000a_The stark tragedy of a World War II aircraft crash in the north-east has been laid bare at an excavation on the site._x000a__x000a_Hundreds of metal fragments were unearthed at the weekend during a dig at the former RAF Banff airfield at Boyndie._x000a__x000a_They were sad evidence of the catastrophic end to a test flight in January 1945 in which the pilot and a colleague were killed._x000a__x000a_Their Mosquito plane got into difficulties on a barrel roll flying at 1,000ft and dived vertically into the ground near the airfield’s southern perimeter._x000a__x000a_The pilot, Flight Lieutenant Donald Douglas, from Canada, was buried at Banff cemetery, and mechanic Gerard Robbins was buried at Dundee._x000a__x000a_Occupants of the Hopetoun farmhouse at the crash site survived, but the property was damaged and never occupied again._x000a__x000a_Propeller blades and other items were recovered from the area in the 1980s when the remains of the house were removed._x000a__x000a_The excavation on Saturday was organised by flight enthusiast Craig Anderson, 36, of Westhill._x000a__x000a_He said: “After watching a Time Team television show when a plane was recovered, I decided to attempt an archaeological recovery of the Mosquito.”_x000a__x000a_He obtained the crash report from RAF Hendon and got permission from landowners Seafield Estates to work at the site._x000a__x000a_An excavation licence was granted by the Ministry of Defence and Mr Anderson secured a digger from plant hirer James Forbes of Boyndie._x000a__x000a_Mr Anderson said: “We found plenty of metal undercarriage and engine parts, some of which were identifiable and some not, and other items including 20mm cannon shells._x000a__x000a_“We also found part of a boot and, remarkably, a piece of balsa wood which had survived._x000a__x000a_“Mosquitos were constructed mainly of plywood and balsa wood, and the fragments recovered show the force of the crash.”_x000a__x000a_Mr Anderson will clean up the finds and provide full details to the Ministry of Defence._x000a__x000a_Pieces the MoD allows him to keep will be donated to the RAF Banff Trust for display._x000a__x000a_He said: “All parts of the aircraft have now been removed from the site and the plan is to plant two oak trees in memory of those who died.”_x000a__x000a_Boyndie airfield was the wartime base for a multinational strike force to launch attacks on enemy shipping in the North Sea and off the Norwegian coast._x000a__x000a_(http://www.pressandjournal.co.uk/Article.aspx/2208772?UserKey=#ixzz1IZZMzzrW)_x000a__x000a_Mosquito, 235 Sqn, Banff lost control while doing an air-test over Banff Airfield and crashed into the croft of Hopetown just outside the south perimeter.  Croft set on fire, but occupants escaped injury.  Two crew killed. F/Lt. Douglas (Pilot) buried in Banff Cemetery. (World War Two in the Portsoy Area, researched by Findlay Pirie)"/>
    <x v="2"/>
    <x v="2"/>
    <s v="low flying"/>
    <m/>
    <x v="2"/>
    <m/>
    <m/>
    <n v="1"/>
    <x v="40"/>
    <x v="0"/>
    <n v="1"/>
    <s v="Front-Line"/>
    <x v="97"/>
    <x v="3"/>
    <n v="1"/>
  </r>
  <r>
    <n v="2108"/>
    <s v="HJ780"/>
    <x v="6"/>
    <s v="605/13OTU"/>
    <x v="0"/>
    <x v="7"/>
    <n v="10"/>
    <s v="January"/>
    <x v="7"/>
    <s v="10 January 1945"/>
    <x v="0"/>
    <s v="Was UP-X on 605 Squadron (Ian Piper: http://www.605squadron.co.uk/Squadron_aircraft.htm) Engine cut after take-off from Grove crashlanded 2m S of Wantage 10.1.45 (Air Britain Serials) 10.01.45 13 OTU. HJ780 Engine failed on take-off and force landed in field two miles south of Wantage, Berks., caught fire. One injured, one unhurt. (Mosquito Crash Log)"/>
    <x v="2"/>
    <x v="2"/>
    <s v="Engine failure"/>
    <m/>
    <x v="2"/>
    <m/>
    <m/>
    <n v="1"/>
    <x v="40"/>
    <x v="0"/>
    <n v="1"/>
    <s v="Support Unit"/>
    <x v="39"/>
    <x v="0"/>
    <n v="2"/>
  </r>
  <r>
    <n v="4559"/>
    <s v="HK238"/>
    <x v="2"/>
    <s v="85/125"/>
    <x v="0"/>
    <x v="2"/>
    <n v="10"/>
    <s v="January"/>
    <x v="7"/>
    <s v="10 January 1945"/>
    <x v="0"/>
    <s v="Engine cut bellylanded at Rackheath 10.1.45 (Air Britain Serials)"/>
    <x v="2"/>
    <x v="3"/>
    <s v="Engine failure"/>
    <m/>
    <x v="2"/>
    <m/>
    <m/>
    <n v="1"/>
    <x v="40"/>
    <x v="0"/>
    <n v="1"/>
    <s v="Front-Line"/>
    <x v="74"/>
    <x v="2"/>
    <n v="2"/>
  </r>
  <r>
    <n v="4485"/>
    <s v="NS891"/>
    <x v="12"/>
    <s v="464/2GSU"/>
    <x v="0"/>
    <x v="1"/>
    <n v="10"/>
    <s v="January"/>
    <x v="7"/>
    <s v="10 January 1945"/>
    <x v="0"/>
    <s v="MH - try http://www.allenby.info/aircraft/planes/ryedale/table2.html F/L Laurence Gerard Sullivan RAAF and F/L Dudley Edgar Ball DFC RAAF both killed. Low flying approx 600 ft. above sea, hit trees visibility 50 yards. (Ball's casualty file at www.naa.gov.au) The aircraft hit a tree whilst flying in a snow storm on the northern edge of the Yorkshire Wolds near to the deserted village of Wharram Percy.(Rich Allenby: http://www.rafcommands.com/forum/showthread.php?p=24773&amp;highlight=Mosquito#post24773) Hit tree in blizzard on navex and crashed Wharram Percy Farm Yorks. 10.1.45 (Air Britain Serials) 10.01.45 2 GSU. NS891 Aircraft in flight in snow storm struck tree and crashed into ground three-quarters of a mile from Wharrampercy Farm, Yorks. Crew killed. (Mosquito Crash Log)   On 10 January 1945 the then Flt Lot L G _x000a_Sullivan lost his life when flying a Mosquito NS891 from RAF Station Fersfield in Norfolk UK on a low level cross country exercise. His navigator FO D E Ball (RAAF) DFC was also killed in the accident.  (http://www.awm.gov.au/catalogue/research_centre/pdf/rc09125z001_1.pdf)"/>
    <x v="2"/>
    <x v="2"/>
    <s v="Bad Visibility"/>
    <m/>
    <x v="2"/>
    <m/>
    <m/>
    <n v="1"/>
    <x v="40"/>
    <x v="0"/>
    <n v="1"/>
    <s v="Support Unit"/>
    <x v="87"/>
    <x v="0"/>
    <n v="2"/>
  </r>
  <r>
    <n v="1261"/>
    <s v="PF403"/>
    <x v="20"/>
    <n v="128"/>
    <x v="0"/>
    <x v="8"/>
    <n v="10"/>
    <s v="January"/>
    <x v="7"/>
    <s v="10/11 January 1945"/>
    <x v="1"/>
    <s v="10.01.1945 1707 128 to Hannover from Wyton banking steeply, lost control, crashed. into Cambridge road, Godmanchester, Huntingdonshire (BCL). S/L RFL Tong +, F/L MJM Lagesse +, Tong buried in Gravesend, Lagesse lies in Cambridge City Cem. 10-11 January 128 Sq Mosquito XVI PF403 M5-T S/L R F L Tong DFC Twice MID died F/L M J M Lagesse DFC died Banking steeply control was lost and the Mosquito crashed into Cambridge Road, Godmanchester, Huntingdonshire (http://www.rafwyton.co.uk/wytonlosses1945.html) 10/11 January, Hannover, &quot;Serial Range PF379 - PF415. 37 Mosquito B.MkXV1. Powered by Merlin 72/73 engines. Part of a batch of 195 delivered by Percival Aircraft (Luton) between 15May44 and 5Dec45. Airborne 1707 10Jan45 from Wyton. Clearing the circuit, the aircraft banked steeply, control was lost and the Mosquito crashed into Cambridge Road, Godmanchester, Huntingdonshire. S/L Tong is buried in Gravesend Cemetery; F/L Lagesse of Curepipe, Mauritius, who was a Barrister at Law in Cambridge City Cemetery. S/L R.F.L.Tong DFC Twice MiD KIA F/L M.J.M.Lagesse DFC KIA &quot; (Chorley via Lost Bombers) Stalled and hit ground on return from Hannover Godmanchester Hunts. 10.1.45 DBF (Air Britain Serials) 10.01.45 128 Sqn. PF403 Aircraft was carrying out steep turn close to ground when it stalled and crashed in Cambridge Road, Godmanchester, Hunts. Crew killed. (Mosquito Crash Log)"/>
    <x v="2"/>
    <x v="7"/>
    <s v="Stalled"/>
    <m/>
    <x v="2"/>
    <m/>
    <m/>
    <n v="1"/>
    <x v="40"/>
    <x v="0"/>
    <n v="1"/>
    <s v="Front-Line"/>
    <x v="112"/>
    <x v="6"/>
    <n v="1"/>
  </r>
  <r>
    <n v="2763"/>
    <s v="PZ190"/>
    <x v="12"/>
    <s v="CCDU/143"/>
    <x v="0"/>
    <x v="12"/>
    <n v="11"/>
    <s v="January"/>
    <x v="7"/>
    <s v="11 January 1945"/>
    <x v="0"/>
    <s v="Shot down by German fighters._x000a__x000a_Hit high-tension wires and crashed during an attack? Written by Rune Rautio at 04 Feb 2005 07:55:53: As an answer to: Hidra Island 1945 written by andy b at 03 Feb 2005 11:20:06: 11.01.45: Mosquito &quot;M&quot; of 143 Sqn RAF lost near Hidra island. Listed as shot down by Bf 109 of IV./JG 5 (Lt Vollet), which intercepted a mixed force preparing to attack shipping in Flekkefjord. Crew: Smoolenaers, Pierre Clemence Louis F/Sgt (MIA) Harris, Waverley William F/Sgt (MIA) - RAAF, Pilot from Belgium. Rune_x000a__x000a__x000a_&gt;Hi There,_x000a_&gt;Could anyone confirm or has knowledge off a Mosquito hitting the high voltage cables that go across the channel from the main land on 10 Jan 1945 while being chased by an Bf 109 G from Lista ?_x000a_&gt;My reason . . . I had a gentleman mail me (Tintin) at the end of 2003 via this website, and I'm now up-dating a book I wrote A Separate Little War and wish to include the information but at present I can not find anyone who can confirm this._x000a_&gt;Hope someone may be able to help_x000a_&gt;Yours sincerely_x000a_&gt;Andy Bird Missing from shipping strike Flekkefjord 11.1.45 (Air Britain Serials)_x000a__x000a_Hi MERILYN,welcome to the forum._x000a_Your Uncle's A/C was PZ190 NE-M,a mosquito mk V1,the pilot was a BELGIUM,F/SGT PC SMOOLENAERS,the Sqdn they flew with was 143sqdn belonging to the BANFF STRIKE WING._x000a_The wing consisted of 3 sqdn all flying mossie's,they were part of COASTAL COMMAND and primarily engaged on anti shipping strikes along the northern coasts,NORWAY et al._x000a_On the day they were lost they were taking part in an operation against shipping along with BEAUFIGHTERS from the DALLACHY Wing,14 mosquito were taking part,6 from 143,4 from 235 sqdn &amp; 4 from 248 sqdn._x000a_The force was intercepted by Luftwaffe fighters near LISTER AIRFIELD,the resulting dogfight ended up with the germans losing 3 fighters and 1 mossie &amp; 1 beaufighter from the attacking force._x000a_As your uncle was an AUSTRALIAN his records are available to see,his archive no is 166/17/942_x000a_(http://www.rafcommands.com/forum/showthread.php?11127-Place-Flekke-Fjiord-Norway-Mosquito-Bomber-shot-down-in-Jan-1945)"/>
    <x v="0"/>
    <x v="0"/>
    <s v="IV./JG 5"/>
    <s v="JG 5"/>
    <x v="0"/>
    <s v="Vollet"/>
    <m/>
    <n v="1"/>
    <x v="40"/>
    <x v="0"/>
    <n v="1"/>
    <s v="Front-Line"/>
    <x v="131"/>
    <x v="0"/>
    <n v="2"/>
  </r>
  <r>
    <n v="496"/>
    <s v="HR492"/>
    <x v="12"/>
    <s v="1FU/45"/>
    <x v="3"/>
    <x v="16"/>
    <n v="12"/>
    <s v="January"/>
    <x v="7"/>
    <s v="12 January 1945"/>
    <x v="0"/>
    <s v="Engine cut on take-off crashed in jungle Kumbhirgram 12.1.45 (Air Britain Serials) HAYWARD  WJS  1294222"/>
    <x v="2"/>
    <x v="3"/>
    <s v="Engine failure"/>
    <m/>
    <x v="2"/>
    <m/>
    <m/>
    <n v="1"/>
    <x v="40"/>
    <x v="0"/>
    <n v="1"/>
    <s v="Front-Line"/>
    <x v="86"/>
    <x v="3"/>
    <n v="2"/>
  </r>
  <r>
    <n v="3731"/>
    <s v="MM226"/>
    <x v="20"/>
    <s v="692/105"/>
    <x v="0"/>
    <x v="8"/>
    <n v="12"/>
    <s v="January"/>
    <x v="7"/>
    <s v="12 January 1945"/>
    <x v="0"/>
    <s v="12.01.1945 1645 105 to Bochum from Bourn swung to left and main wheel dug into pile of frozen snow causing undercarriage to collapse. at Bourn airfield (BCL). F/O JL deBeer ok, F/L Ltierney ok, Bochum &quot;Serial Range MM219 - MM226. 8 Mosquito B.MkXV1. Powered by Merlin 72/73 engines. Part of a batch of 151 delivered by De Havilland (Hatfield) between 24Nov43 and 4Dec44. MM170 was not delivered. Started the take-off from Bourn, but swung to port allowing the left main wheel to dig into frozen snow which caused the undercarriage to collapse and the Mosquito crashed at 1645. F/O J.L.De Beer F/L L.Tierney &quot; (Chorley via Lost Bombers) Swung on take-off and u/c collapsed Bourn 12.1.45 DBF (Air Britain Serials) 12.01.45 105 Sqn. MM226 Aircraft swung on take-off from Bourn aerodrome, undercarriage collapsed and aircraft caught fire, crew unhurt. (Mosquito Crash Log)"/>
    <x v="2"/>
    <x v="7"/>
    <s v="Swung on takeoff"/>
    <m/>
    <x v="2"/>
    <m/>
    <m/>
    <n v="1"/>
    <x v="40"/>
    <x v="0"/>
    <n v="1"/>
    <s v="Front-Line"/>
    <x v="4"/>
    <x v="0"/>
    <n v="2"/>
  </r>
  <r>
    <n v="582"/>
    <s v="HK481"/>
    <x v="17"/>
    <s v="264/409"/>
    <x v="0"/>
    <x v="2"/>
    <n v="12"/>
    <s v="January"/>
    <x v="7"/>
    <s v="12/13 January 1945"/>
    <x v="1"/>
    <s v="13.01.1945 early am Scramble (alarm start) 409 from Lille/ Vendeville Combat with EA, engine caught fire, bounced on landing on one engine in snow, stalled and crashed. Probably Lille airfield (FCL). F/L WH McPhail +, F/L JE Donoghue +, no known graves, no further info 12/13 January 1945 (FCWDv5) Time 06.50 (2nd edition of 2nd TAF). Bounced on landing in snow and stalled Lille/Vendeville 13.1.45 (Air Britain Serials)"/>
    <x v="2"/>
    <x v="7"/>
    <s v="Bounced on landing"/>
    <m/>
    <x v="2"/>
    <m/>
    <m/>
    <n v="1"/>
    <x v="40"/>
    <x v="0"/>
    <n v="1"/>
    <s v="Front-Line"/>
    <x v="95"/>
    <x v="2"/>
    <n v="2"/>
  </r>
  <r>
    <n v="6867"/>
    <s v="PZ350"/>
    <x v="12"/>
    <n v="464"/>
    <x v="0"/>
    <x v="16"/>
    <n v="12"/>
    <s v="January"/>
    <x v="7"/>
    <s v="12/13 January 1945"/>
    <x v="1"/>
    <s v="Served with 464 Sqn, under RAF control 11/44 to 12/1/45. Failed to Return From Operations. P/O Mulligan &amp; W/O Kinloch (Brian Fillery's website) 464 Squadron ORB confirms date 11/12 January 1944 (MRES report says 12/13 January), navigator name Kinloch. Missing from night intruder mission (11/12th t/o 0315hrs 12th) (Mulligan A421988/Kinloch A401850) (Rod McKenzie) Estimated time of loss 0445, ftr E Ardennes, on 12/13 January (sic) (Second edition of 2nd TAF). Crash location Niederpruem, K50/L.0577 Missing from night intruder 13.1.45 (Air Britain Serials)  Luftwaffe claim information is: 13 Jan 1945 Scherer Stab II./NJG4 Mosquito   22:34   - note time does not come close to being a match."/>
    <x v="3"/>
    <x v="4"/>
    <m/>
    <m/>
    <x v="3"/>
    <m/>
    <m/>
    <n v="1"/>
    <x v="40"/>
    <x v="0"/>
    <n v="1"/>
    <s v="Front-Line"/>
    <x v="46"/>
    <x v="0"/>
    <n v="1"/>
  </r>
  <r>
    <n v="2896"/>
    <s v="DK286"/>
    <x v="4"/>
    <s v="RAE/109/1655MTU"/>
    <x v="0"/>
    <x v="7"/>
    <n v="13"/>
    <s v="January"/>
    <x v="7"/>
    <s v="13 January 1945"/>
    <x v="0"/>
    <s v="SOC 13.1.45 (Air Britain Serials)"/>
    <x v="4"/>
    <x v="3"/>
    <m/>
    <m/>
    <x v="2"/>
    <m/>
    <m/>
    <n v="1"/>
    <x v="40"/>
    <x v="0"/>
    <n v="1"/>
    <s v="Support Unit"/>
    <x v="12"/>
    <x v="0"/>
    <n v="3"/>
  </r>
  <r>
    <n v="3603"/>
    <s v="NS996"/>
    <x v="12"/>
    <s v="60OTU"/>
    <x v="0"/>
    <x v="7"/>
    <n v="13"/>
    <s v="January"/>
    <x v="7"/>
    <s v="13 January 1945"/>
    <x v="0"/>
    <s v="The aircraft was Mosquito NS996 and the aircraft was on a flight from High Ercall on Operational patrol practice of the west coast when it was posted missing in bad weather, the date was 12th January 1945. Pilot: F/Lt Robert McKenzie. (K) Nav: P/O John Gordon Faragher.(K) If you need more info let me know, I wrote a story on this accident in a book `Hell on High Ground` vol2. (http://www.voy.com/88710/4.html) Flew into Sheire Commodagh Mountains of Mourne at night in cloud N.Ireland 13.1.45 DBF (Air Britain Serials) 12.01.45- 60 OTU. NS996 Aircraft crashed in Mourne mountains at Map Reference 345284 on Army Map 327 whilst under control and flying straight and level .Crew killed. (Mosquito Crash Log)"/>
    <x v="2"/>
    <x v="2"/>
    <s v="Terrain"/>
    <m/>
    <x v="2"/>
    <m/>
    <m/>
    <n v="1"/>
    <x v="40"/>
    <x v="0"/>
    <n v="1"/>
    <s v="Support Unit"/>
    <x v="29"/>
    <x v="0"/>
    <n v="1"/>
  </r>
  <r>
    <n v="6874"/>
    <s v="HR341"/>
    <x v="12"/>
    <n v="464"/>
    <x v="0"/>
    <x v="16"/>
    <n v="13"/>
    <s v="January"/>
    <x v="7"/>
    <s v="13/14 January 1945"/>
    <x v="1"/>
    <s v="Served with 464 Sqn, under RAF control 9/43 to 13/1/45. Ditched English Channel. F/O N.Gilmour &amp; FSgt Dwyer. (Brian Fillery's website) Ditched 20 miles off Newhaven (12/13th t/o 2150) (Gilmour A434587) (Rod McKenzie) Took off 2150 January 13, ditched on the outward journey. (Squadron ORB) Ditched returning from night intruder mission 14.1.45 (Air Britain Serials)"/>
    <x v="2"/>
    <x v="7"/>
    <s v="Ditched"/>
    <m/>
    <x v="2"/>
    <m/>
    <m/>
    <n v="1"/>
    <x v="40"/>
    <x v="0"/>
    <n v="1"/>
    <s v="Front-Line"/>
    <x v="46"/>
    <x v="3"/>
    <n v="1"/>
  </r>
  <r>
    <n v="7711"/>
    <s v="PZ465"/>
    <x v="12"/>
    <n v="515"/>
    <x v="0"/>
    <x v="5"/>
    <n v="13"/>
    <s v="January"/>
    <x v="7"/>
    <s v="13/14 January 1945"/>
    <x v="1"/>
    <s v="13.01.1945 1648 patrol Husum-Jagel area 515 BS from Little Snoring . Lost without trace (BCL). S/L CV Bennett DFC +, F/L RA Smith +, no further info Possible - claim for a Mosquito SE Cuxhaven at 2234 on 13th by Scherer of NJG 4. However, UK time and German time were the same at this point, Mosquito would have to have been in the air for nearly six hours by the time of Scherer's claim. 13/14 January, &quot;Serial Range PZ435 - PZ476. 42 Mosquito FB.MkV1. Powered by Merlin 25 engines. Part of a batch of 250, including nine FB.MkXV111, delivered by De Hatfield (Hatfiels) between 16May44 and 19Jun45. Airborne 1648 13Jan45 to patrol the Husum-Jagel region of NW Germany. Lost without trace. Both are commemorated on the Runnymede Memorial. S/L Bennett was aged 33 and his navigator was 37. S/L C.V.Bennett DFC KIA F/L R.A.Smith KIA &quot; (Chorley via Lost Bombers) Cuxhaven is 80km away from Husum. Missing 13.1.45 (Air Britain Serials)"/>
    <x v="3"/>
    <x v="4"/>
    <m/>
    <m/>
    <x v="3"/>
    <m/>
    <m/>
    <n v="1"/>
    <x v="40"/>
    <x v="0"/>
    <n v="1"/>
    <s v="Front-Line"/>
    <x v="83"/>
    <x v="0"/>
    <n v="1"/>
  </r>
  <r>
    <n v="5000"/>
    <s v="DD602"/>
    <x v="2"/>
    <s v="157/51OTU"/>
    <x v="0"/>
    <x v="7"/>
    <n v="14"/>
    <s v="January"/>
    <x v="7"/>
    <s v="14 January 1945"/>
    <x v="0"/>
    <s v="Does anyone have any info on the crash of DD602 of 51 OTU near Wavendon, Bucks, shortly after take off from Cranfield on 14th Jan 1945? Pilot- WO Gavin Harvie, Nav- Sgt Martin Sydney Card. Part of the plane has just been dug up due to building work on a new John Lewis Distribution Centre. (Post on www.mossie.org forum) WWII Mosquito fighter-bomber rises from the mud_x000a_16 Mar 07 _x000a_The remains of a crashed De Haviland Mosquito World War II fighter-bomber have been discovered in Milton Keynes._x000a__x000a_Among the wreckage was one of the plane's Rolls-Royce Merlin engines, guns and ammunition. The wooden fuselage had long since rotted away. _x000a__x000a_The wreck came to light during building work on a John Lewis distribution centre. After striking a heavy object hidden in the mud builders contacted the police who in turn brought in the Royal Air Force when they realised it was part of a wreck. _x000a__x000a_The RAF team identifited the aircraft as being from No 51 Operational Training Unit which had been based at RAF Cranfield in Bedfordshire. The twin-engined aircraft had been on a routine training misson when mechanical failure forced the pilot to bring it down in a field in what was then Buckinghamshire and is now the outskirts of Milton Keynes. _x000a__x000a_It took off on its ill-fated cross country night flight at 1735hrs on 14 January 1945. Pilot Warrant Officer Gavin Harvie and navigator Sergeant Martin Sydney Card quickly discovered that some of the Mosquito's equipment was malfunctioning and radioed a distress call just minutes into the flight. _x000a__x000a_Changing course, they turned back towards RAF Cranfield while talking to the ground controllers. The radio transmission suddenly went dead _x000a_and a flash was seen from the crash site. _x000a__x000a_John Munnelly, Senior Project Manager of the distribution centre, said that uncovering the wreckage 60 years later was emotional: _x000a__x000a_&quot;It was a moving experience being shown the crash site of the aircraft, especially given that it is exactly where the entrance to the site will be located.&quot;_x000a__x000a_There are now plans to mark the crash site with a plaque at the distribution centre's entrance while the Mosquito's engine will be displayed in the central estate office of the logistics park on which the John Lewis distribution centre will stand. John said: _x000a__x000a_&quot;It is fitting that we should commemorate the lives of the two crew members.&quot;_x000a__x000a_This article was written by Heath Reidy and is reproduced with the kind permission of the John Lewis Distribution Chronicle.\ Dived into ground Wavendon Bucks. 14.1.45 (Air Britain Serials) 14.01.45 51 OTU. DD602 Aircraft was waiting for permission to land, flying above cloud, when it dived steeply, crashed and burnt out at Wavendon, Bucks. (Mosquito Crash Log)"/>
    <x v="2"/>
    <x v="2"/>
    <s v="Dived into ground"/>
    <m/>
    <x v="2"/>
    <m/>
    <m/>
    <n v="1"/>
    <x v="40"/>
    <x v="0"/>
    <n v="1"/>
    <s v="Support Unit"/>
    <x v="110"/>
    <x v="0"/>
    <n v="2"/>
  </r>
  <r>
    <n v="5921"/>
    <s v="ML902"/>
    <x v="11"/>
    <n v="105"/>
    <x v="0"/>
    <x v="8"/>
    <n v="14"/>
    <s v="January"/>
    <x v="7"/>
    <s v="14 January 1945"/>
    <x v="0"/>
    <s v="14.01.1945 1217 Transit 105 from Manston port engine faltered causing swing and loss of undercarriage. at Manston airfield (BCL). F/L TC Walmsey ok, F/O E Povey DFM ok, landed at Manston 13.01 returning from Saarbrücken Swung on take-off and u/c collapsed Manston 14.1.45 DBR (Air Britain Serials)"/>
    <x v="2"/>
    <x v="3"/>
    <s v="Engine failure"/>
    <m/>
    <x v="2"/>
    <m/>
    <m/>
    <n v="1"/>
    <x v="40"/>
    <x v="0"/>
    <n v="1"/>
    <s v="Front-Line"/>
    <x v="4"/>
    <x v="0"/>
    <n v="1"/>
  </r>
  <r>
    <n v="5923"/>
    <s v="ML922"/>
    <x v="11"/>
    <n v="105"/>
    <x v="0"/>
    <x v="8"/>
    <n v="14"/>
    <s v="January"/>
    <x v="7"/>
    <s v="14 January 1945"/>
    <x v="0"/>
    <s v="14.01.1945 1246 105 to Saarbrücken from Bourn unable to attack due to loss of power on starboard engine, emergency landing, not repaired and SoC 07.06.45. at Brussels-Evere airfied (BCL). F/L D Tidy ok, F/L GH Barr DFC ok, Performed its first operational sortie 4Nov43. Airborne 1246 14Jan45 from Bourn. Unable to complete the attack following loss of power from the starboard engine, necessitating an emergency landing at Brussels-Evere. Repairs were not put in hand and the Mosquito was struck off charge 7Jun45. F/L O.Tidy F/L G.H.Barr DFC (Lost Bombers) Damaged by flak Saarbrucken and engine cut forcelanded at Evhre 14.1.45 and not repaired SOC 7.6.45 (Air Britain Serials)"/>
    <x v="1"/>
    <x v="1"/>
    <m/>
    <m/>
    <x v="1"/>
    <m/>
    <m/>
    <n v="1"/>
    <x v="40"/>
    <x v="0"/>
    <n v="1"/>
    <s v="Front-Line"/>
    <x v="4"/>
    <x v="0"/>
    <n v="1"/>
  </r>
  <r>
    <n v="1108"/>
    <s v="KB263"/>
    <x v="13"/>
    <s v="1655MTU/139"/>
    <x v="0"/>
    <x v="8"/>
    <n v="14"/>
    <s v="January"/>
    <x v="7"/>
    <s v="14/15 January 1945"/>
    <x v="1"/>
    <s v="15.01.1945 2105 139 to Berlin from Upwood on return poor weather condition, plane clipped a hedge and crashed. at Thurleigh airfield Bedfordshire 0215 (BCL). F/L PJ Drane DFC +, F/O K Swale DFC +, both buried in their home towns &quot;&quot;Serial Range KB100 - KB299. 200 Mosquito B.MkXX. Part of a batch of 245 delivered by De Havilland (Toronto) Canada. KB263 was one of two 139 Sqdn Mosquitoes lost on this operation. See: MM132. Airborne 2105 14Jan45 from Upwood. On return, attempting a landing at RAF Thurleigh, Bedfordshire in weather conditions described as appalling, the Mosquito clipped a hedge and crashed 0215 in the airfield circuit. Both were taken to their home towns for burial. F/L P.J.Drane DFC KIA F/O K.Swale DFC KIA &quot; (Chorley via Lost Bombers) Flew into ground in bad visibility nr Thurleigh 15.1.45 (Air Britain Serials) 15.01.45 139 Sqn. KB263 Aircraft was making circuit at Thurleigh aerodrome in bad weather, cloud was down to ground level, and it collided with a hedge. (Mosquito Crash Log) This aircraft was flown by either W/C Wooldridge with F/O C.J. Burns RAAF or Kirk Kerkorian with F/O L. J. Stuart, RAAF, when they set a (then) record time for crossing, Wooldridge being the faster, in May 1944. The crossing was 6 hours 46 minutes from takeoff to landing (2 hours 5 minutes faster than the time recorded a week earlier by a Liberator), 5 hours 40 minutes coast to coast. Kerkorian's time was 7 hours, 9 minutes. The other aircraft was KB233, though as noted it is not clear which crew was on which aircraft. (&quot;Mosquito!&quot; by Joe Holliday)"/>
    <x v="2"/>
    <x v="7"/>
    <s v="Bad Visibility"/>
    <m/>
    <x v="2"/>
    <m/>
    <m/>
    <n v="1"/>
    <x v="40"/>
    <x v="0"/>
    <n v="1"/>
    <s v="Front-Line"/>
    <x v="15"/>
    <x v="1"/>
    <n v="2"/>
  </r>
  <r>
    <n v="1672"/>
    <s v="ML976"/>
    <x v="20"/>
    <s v="109/571"/>
    <x v="0"/>
    <x v="8"/>
    <n v="14"/>
    <s v="January"/>
    <x v="7"/>
    <s v="14/15 January 1945"/>
    <x v="1"/>
    <s v="14.01.1945 1746 571 to Berlin from Oakington attempt to land in foggy weather, fly into tree while locating the runway. at Brussels-Melsbroek airfield (BCL). F/O J Maddocks +, F/S J Phillips +, both rest in Brussels Town Cem Leonard Cheshire flew this aircraft on 617 Squadorn, where it was coded W, also listed as L on later sorties. CHESHIRE MARKED THE AIRCRAFT PLANT AT tOULOUSE IN THIS AIRCRAFT, with F/O P. Kelly. (617 ORB) Hit tree during attempted forced landing in fog Melsbroek returning from Berlin 14.1.45 (Air Britain Serials)"/>
    <x v="2"/>
    <x v="7"/>
    <s v="Bad Visibility"/>
    <m/>
    <x v="2"/>
    <m/>
    <m/>
    <n v="1"/>
    <x v="40"/>
    <x v="0"/>
    <n v="1"/>
    <s v="Front-Line"/>
    <x v="90"/>
    <x v="0"/>
    <n v="2"/>
  </r>
  <r>
    <n v="1710"/>
    <s v="MM128"/>
    <x v="20"/>
    <s v="627/692"/>
    <x v="0"/>
    <x v="8"/>
    <n v="14"/>
    <s v="January"/>
    <x v="7"/>
    <s v="14/15 January 1945"/>
    <x v="1"/>
    <s v="15.01.1945 2106 692 to Berlin from Graveley . Lost without trace (BCL). F/O GRP Chaundy DFM +, F/S GF Ayre RAAF +, both buried in Antwerpen Schoonselhof Cem. The crew (F/O. George Chaundy DFM 161254 and F/Sgt. George Francis Ayre 433081 RAAF) is presently buried at Schoonselhof CWGC-cemetery (Antwerp). Detailed information about the navigator F/Sgt.Ayre can be found on the NAA-website. Some of the documents on the NAA-website mention that he was first buried at B.70 Knokke airfield on 18/01/1945. B.70 is however referring to Antwerp-Deurne airfield, which is rather close to Schoonselhof. (Luc Vervoort) Fourteen aircraft detailed for operations. Mosquito MM128 took-off from GRAVELEY at 21.06 hours, loaded with a single 4,000lb &quot;cookie&quot;._x000a_The raid was led by S/L W. C. Brodie, DSO, DFM (pilot) and F/L K. R. Triggs DFC (navigator) in Mosquito Mk.XVI, serial number MM182. _x000a_One aircraft cancelled owing to a burst tyre on take-off, one aircraft missing. Of the remainder, nine aircraft bombed Berlin and three bombed secondary target's owing to technical trouble. Only four aircraft dropped their &quot;cookies&quot; during the first wave on the big city. One aircraft bombed Bonn and another Cologne due to technical failures. Over Berlin the sky was clear and excellent results were observed both on marking the target and bombing. Opposition from the enemy was slight, a few searchlights with slight heavy flak, although a few fighter flares were observed._x000a_During the second wave, again one aircraft failed to reach the target and bombed Euskirchen using Gee. It was clear weather over the target and moderate results were observed, marking being scattered. On the whole, not a bad prang. It was however marred by the fact that two of our aircraft did not return! One being reported as crashed in this country, with the pilots body being found nearby. In F/O J. P. Morgan, the dead pilot, the Squadron lost an excellent Captain. There is no news of his navigator Sgt Sturrock, whose opened parachute has been discovered._x000a__x000a_The second Mosquito lost by the Squadron was MM128 flown by F/O G. R. P. Chaundy DFM and F/S G. F. Ayre R.A.A.F ._x000a_The reason for the loss is unclear, but sadly both crew members perished. F/O Chaundy had served in the Middle East with No.148 Sqdn, details of his DFM having appeared in the London Gazette on the 23rd March 1943. (http://www.aircrewremembrancesociety.com/raf1945/chaundry.html)_x000a__x000a_Initially buried at Hoboken Cemetary in Knocke (Ayre's Casualty File) Missing (Berlin) 14.1.45 (Air Britain Serials)_x000a__x000a_MH - Weather over UK was atrocious this night, possibly a loss due to weather over the continent."/>
    <x v="0"/>
    <x v="8"/>
    <m/>
    <m/>
    <x v="4"/>
    <m/>
    <m/>
    <n v="1"/>
    <x v="40"/>
    <x v="0"/>
    <n v="1"/>
    <s v="Front-Line"/>
    <x v="66"/>
    <x v="0"/>
    <n v="2"/>
  </r>
  <r>
    <n v="3790"/>
    <s v="MM132"/>
    <x v="20"/>
    <s v="TFU/139"/>
    <x v="0"/>
    <x v="8"/>
    <n v="14"/>
    <s v="January"/>
    <x v="7"/>
    <s v="14/15 January 1945"/>
    <x v="1"/>
    <s v="15.01.1945 2105 139 to Berlin from Upwood crashed into trees while making beam guided approach to Little Staughton airfield, poor visibility. 1mile short of Little Staughton airfield 0200 (BCL). S/L RJG Green DFCbar +, F/L JH Robson DFC +, both buried in Yorkshire &quot;Serial Range MM112 - MM156. 45 Mosquito B.MkXV1. Powered by Merlin 72/73 engines. Part of a batch of 152 delivered by De Havilland (Hatfield) between 24Nov43 and 4Dec44. MM170 was not delivered. MM132 was one of two 139 Sqdn Mosquitoes lost on this operation. See: KB263. Airborne 2105 14Jan45 from Upwood. While making a Standard Beam Approach to Little Staughton Airfield, Huntingdonshire, the Mosquito descended too soon and struck a tree and crashed 0200 i mile short of the runway threshold. Visibility at the time was extremely poor. Both airmen were taken to their homes towns for burial. S/L R.J.G.Green DFC &amp; Bar KIA F/L J.H.Robson DFC KIA &quot; (Chorley via Lost Bombers) Hit tree on approach in bad weather Little Staughton 15.1.45 on return (Air Britain Serials) 15.01.45 139 Sqn. MM132 Aircraft was landing on beam approach in very bad weather when it hit tree and crashed one mile from Little Staughton. (Mosquito Crash Log)"/>
    <x v="2"/>
    <x v="7"/>
    <s v="Bad Visibility"/>
    <m/>
    <x v="2"/>
    <m/>
    <m/>
    <n v="1"/>
    <x v="40"/>
    <x v="0"/>
    <n v="1"/>
    <s v="Front-Line"/>
    <x v="15"/>
    <x v="0"/>
    <n v="2"/>
  </r>
  <r>
    <n v="722"/>
    <s v="MM150"/>
    <x v="20"/>
    <n v="692"/>
    <x v="0"/>
    <x v="8"/>
    <n v="14"/>
    <s v="January"/>
    <x v="7"/>
    <s v="14/15 January 1945"/>
    <x v="1"/>
    <s v="15.01.1945 2109 692 to Berlin from Graveley ran low on fuel and abandoned plane. near Greenham Common airfied, Berkshire 0240 (BCL). F/O JP Morgan RNZAF +, Sgt JA McK Sturrock +, Sturrock rests in Great Northern London Cem East Barnet, Morgan lies in Cambridge City Cem_x000a__x000a_Mission: Berlin, Germany. _x000a__x000a_Date: 14/15th January 1945_x000a__x000a_Unit: No. 692 Squadron P.F.F _x000a__x000a_Type: Mosquito B. XVI_x000a__x000a_Serial: MM150 _x000a__x000a_Code: PE - E _x000a__x000a_Location: In woodland near Snelsmore Farm, Chieveley, Berkshire._x000a__x000a_Base: Graveley._x000a__x000a_Pilot: Flying Officer John Perenera Morgan RNZAF 413881 Age 24. Killed_x000a__x000a_Navigator: Sergeant John A. M. Sturrock RAFVR 1800054 Age 19. Killed_x000a__x000a_REASON FOR LOSS: _x000a__x000a_Fourteen aircraft detailed for operations. Mosquito MM150 took-off from GRAVELEY at 21.09 hours, loaded with a single 4,000lb &quot;cookie&quot;._x000a_The raid was led by S/L W. C. Brodie, DSO, DFM (pilot) and F/L K. R. Triggs DFC (navigator) in Mosquito Mk.XVI, serial number MM182. _x000a_One aircraft cancelled owing to a burst tyre on take-off, one aircraft missing. Of the remainder, nine aircraft bombed Berlin and three bombed secondary targetís owing to technical trouble. Only four aircraft dropped their &quot;cookies&quot; during the first wave on the big city. One aircraft bombed Bonn and another Cologne due to technical failures. Over Berlin the sky was clear and excellent results were observed both on marking the target and bombing. Opposition from the enemy was slight, a few searchlights with slight heavy flak, although a few fighter flares were observed._x000a_During the second wave, again one aircraft failed to reach the target and bombed Euskirchen using GEE. It was clear weather over the target and moderate results were observed, marking being scattered. On the whole, not a bad prang. It was however marred by the fact that two of our aircraft did not return! One being reported as crashed in this country, with the pilots body being found nearby. In F/O J. P. Morgan, the dead pilot, the Squadron lost an excellent Captain. There is no news of his navigator Sgt Sturrock, whose opened parachute has been discovered._x000a__x000a__x000a__x000a_Line up of No.692 Sqdn Mosquitoes, MM150 could be third from left as this is the only four bladed Mossie the Squadron had._x000a__x000a__x000a__x000a_The second Mosquito lost by the Squadron was MM128 flown by F/O G. R. P. Chaundy DFM and F/S G. F. Ayre R.A.A.F ._x000a_The reason for the loss is unclear, but sadly both crew members perished. Their graves can be found in ANTWERPEN, in the city's Schoonselhof Cemetery. F/O Chaundy had served in the Middle East with No.148 Sqdn, details of his DFM having appeared in the London Gazette on the 23rd March 1943._x000a__x000a_Extract from the No.15 Operational Training Unit ORB. Summary; 14.01.1945_x000a__x000a_This aircraft was flying from its base at Graveley in bad weather and short of fuel. The crew, F/O Morgan (pilot) and Sgt Sturrock (navigator) abandoned the aircraft near Greenham Common, Berkshire. The aircraft continued on to crash at Snelsmore Farm, Chieveley, Berkshire. _x000a_Sadly the New Zealand pilot was killed when he struck the tail fin of the aircraft whilst baling-out, his body was subsequently found nearby to his wrecked machine. The navigator landed safely. Police informed Hampstead Norris airfield regarding the crash, however Greenham Common airfield had taken all necessary action. Both stations mounted guard over the wreck._x000a__x000a__x000a__x000a__x000a_Maori pilot, Flying Officer John Morgan_x000a__x000a__x000a_Further extract from No.692 Squadron ORB._x000a__x000a_15.01.1945_x000a__x000a_News received that F/O J. P. Morgan NZ 413881 Pilot was killed when his aircraft crashed. His navigator's parachute harness was found 12 miles south of NEWBURY._x000a__x000a_17.01.1945_x000a__x000a_News was received late in the day that the body of 1800054 Sgt J. A. M. Sturrock. Nav &quot;B&quot; has been found some 3 to 4 miles away from his harness. The death of both members of crew in such tragic circumstances is deeply regretted._x000a__x000a_19.01.1945_x000a__x000a_F/L A. R. Galbraith and F/O C. Wild represented the Squadron at the funeral of F/O J. P. Morgan at R.A.F. Regional Cemetery, Cambridge._x000a__x000a_27.01.1945_x000a__x000a_F/L G. E. Bradbury D.F.C. represented the Squadron at the private funeral of Sgt J. A. M. Sturrock._x000a__x000a_Sources; PRO, Kew. Air 29/587 and Air 27/2216_x000a__x000a_MISSIONS FLOWN BY F/O. J.P. MORGAN (NEW ZEALAND) AND NAVIGATOR SGT. J. A. M. STURROCK. _x000a_No.692 SQUADRON 1944 - 45_x000a__x000a_DATE TARGET AIRCRAFT_x000a__x000a_(1) 26.09.44 FRANKFURT MM176_x000a_(2) 27.09.44 KASSEL ML969_x000a_(3) 29.09.44 KARLSRUHE ML969_x000a_(4) 01.10.44 BRUNSWICK MM183_x000a_(5) 02.10.44 BRUNSWICK ML970_x000a_(6) 19.10.44 WIESBADEN MM144_x000a_(7) 22.10.44 HAMBURG PF392_x000a_(8) 23.10.44 BERLIN PF388_x000a_(9) 28.10.44 COLOGNE PF388_x000a_(10) 29.10.44 COLOGNE PF388_x000a_(11) 31.10.44 HAMBURG PF388_x000a_(12) 09.11.44 HANNOVER MM150_x000a_(13) 11.11.44 HANNOVER MM187_x000a_(14) 15.11.44 BERLIN MM150_x000a_(15) 18.11.44 WIESBADEN MM150_x000a_(16) 23.11.44 HANNOVER MM150_x000a_(17) 25.11.44 NUREMERG MM150_x000a_(18) 27.11.44 BERLIN MM150_x000a_(19) 29.11.44 HANNOVER ML970_x000a_(20) 30.11.44 HAMBURG MM150_x000a_(21) 02.12.44 GIESSEN MM150_x000a_(22) 04.12.44 HAGEN MM150_x000a_(23) 07.12.44 COLOGNE MM150_x000a_(24) 18.12.44 NUREMBERG PF388_x000a_(25) 28.12.44 FRANKFURT PF400_x000a_(26) 30.12.44 HANNOVER MM188_x000a_(27) 01.01.45 HANNOVER MM221_x000a_(28) 02.01.45 BERLIN PF388_x000a_(29) 05.01.45 HANNOVER MM182 _x000a_(30) 14/15.01.45 BERLIN MM150_x000a__x000a__x000a_(http://www.aircrewremembrancesociety.com/raf1945/morgan.html) Ran short of fuel in bad weather on return and abandoned nr Greenham Common 15.1.45 (Air Britain Serials) 15.01.45 692 Sqn. MM15O Flying in bad visibility near USAF Greenham Common and short of fuel, crew abandoned aircraft but pilot was killed when he hit the fin. (Mosquito Crash Log)  _x000a__x000a_During the war Mosquito MM150, and others from its unit, crashed near Newbury when they were returning from a mission and encountered fog. Equipment failures resulted in the crashes and the deaths of the crews. The crews were buried in the local cemetery._x000a__x000a_One of the crew was John Parenara Morgan a Maori from the Ngai Tahu tribe from here in the South Island NZ. Over a year ago a Mike Croft from the UK appealed to the local NZ newspapers for info on the crash and the family got in touch. Theywere told by Croft that a dig was being organised and that the recovered items would go on display in a museum he was associated with._x000a__x000a_Despite several attempts the family have been unable to ascertain who, if anyone, Croft is associated with. The dig has been verified as taking place but no museum display of the items has been located. Does anyone know what the facts of this are?_x000a__x000a_After the internment a piece of Pounamu (NZ greenstone or Jade) was engraved with Morgan's image and affixed to the grave at the base of the headstone. This has now vanished and this is also a concern to the family._x000a__x000a_Maori place great stock in matters spiritual and the crash site being the place of death fell under a tapu (a notion in the same context as consecration/cursed/sacred or the like) and the dig should have been preceded by the appropriate ceremony to lift the tapu. Likewise as Morgan was a warrior who fell in battle his mana (you bearing or status) is considerable and the removal of the pounamu a matter of great violation._x000a__x000a_(http://forum.keypublishing.co.uk/showthread.php?t=30413)"/>
    <x v="0"/>
    <x v="12"/>
    <s v="Ran out of fuel"/>
    <m/>
    <x v="4"/>
    <m/>
    <m/>
    <n v="1"/>
    <x v="40"/>
    <x v="0"/>
    <n v="1"/>
    <s v="Front-Line"/>
    <x v="66"/>
    <x v="0"/>
    <n v="1"/>
  </r>
  <r>
    <n v="4736"/>
    <s v="MM194"/>
    <x v="20"/>
    <n v="128"/>
    <x v="0"/>
    <x v="8"/>
    <n v="14"/>
    <s v="January"/>
    <x v="7"/>
    <s v="14/15 January 1945"/>
    <x v="1"/>
    <s v="15.01.1945 2100 128 to Berlin from Wyton partially abandoned after running out of fuel, crashed. near Chatteris, Cambridgeshire 0234 (BCL). F/O AW Heitmann +, P/O AN Gould ok, Heitmann buried in Cambridge City Cem 14-15 January 128 Sq Mosquito XVI MM194 M5-K F/O A W Heitmann RAAF died Crashed near Chatteris Cambridgeshire after running out of fuel &quot;Serial Range MM181 - MM205. 25 Mosquito B.MkXV1. Powered by Merlin 72/73 engines. Part of a batch of 152 delivered by De Havilland 24Nov43 and 4Dec44. MM170 was not delivered. MM194 was one of four 128 Sqdn Mosquitoes lost on this operation. See: PF401; PF404; PF437. Airborne 2100 14Jan45 from Wyton. Ran out of fuel, the navigator abandoned (as ordered), and the Mosquito crashed 0234 near Chatteris, Cambridgeshire. F/O heitmann is buried in Cambridge City Cemetery. P/O Gould was unharmed. F/O A.W.Heitmann RAAF KIA P/O A.N.Gould &quot; (Chorley via Lost Bombers) Ran out of fuel on return and abandoned nr Chatteris Hunts. 15.1.45 (Air Britain Serials) 15.01.45 128 Sqn. MM194 Suffering from fuel shortage, the crew attempted to abandon aircraft but navigator failed to get clear and was killed when it crashed rear Chatteris, Hunts. (Mosquito Crash Log) AIR 14/3460 says this aircraft crashed due to jammed throttles."/>
    <x v="0"/>
    <x v="12"/>
    <s v="Ran out of fuel"/>
    <m/>
    <x v="4"/>
    <m/>
    <m/>
    <n v="1"/>
    <x v="40"/>
    <x v="0"/>
    <n v="1"/>
    <s v="Front-Line"/>
    <x v="112"/>
    <x v="0"/>
    <n v="1"/>
  </r>
  <r>
    <n v="4903"/>
    <s v="MV565"/>
    <x v="25"/>
    <n v="85"/>
    <x v="0"/>
    <x v="2"/>
    <n v="14"/>
    <s v="January"/>
    <x v="7"/>
    <s v="14/15 January 1945"/>
    <x v="1"/>
    <s v="15.01.1945 high level support for Leuna raid and operation over Ruhr 85 BS from Swannington on return low on fuel, vector to Woodbridge was given, second R/T reported land in sight, simultanously local ROC post saw a plane ditched into sea 1mile off Felixstowe port, Suffolk. into sea 1 mile off port Felixstowe (BCL). F/L CB Bryan +, F/L H Wood +, no further info 85 sqn Mosquito NF30 MV565 VY-? t/o ? BS, Bryan C B F/L +, Wood H F/L + High level support for Leuna raid over Ruhr. Believed to have run out of petrol on return to Suffolk coast. ROC reported spotting a plane crash into the sea at the corresponding time. (85 Sqn and 157 Sqn losses website) Missing in bad weather presumed ditched off Suffolk coast 15.1.45 (Air Britain Serials) 15.01.45 85 Sqn. MV565 Aircraft was diverted to Woodbridgedue to bad weather, pilot reported that he was having petrol trouble over R/T nothing further was heard and aircraft was reported missing. (Mosquito Crash Log)"/>
    <x v="2"/>
    <x v="7"/>
    <s v="Ran out of fuel"/>
    <m/>
    <x v="2"/>
    <m/>
    <m/>
    <n v="1"/>
    <x v="40"/>
    <x v="0"/>
    <n v="1"/>
    <s v="Front-Line"/>
    <x v="13"/>
    <x v="2"/>
    <n v="1"/>
  </r>
  <r>
    <n v="3940"/>
    <s v="PF401"/>
    <x v="20"/>
    <n v="128"/>
    <x v="0"/>
    <x v="8"/>
    <n v="14"/>
    <s v="January"/>
    <x v="7"/>
    <s v="14/15 January 1945"/>
    <x v="1"/>
    <s v="15.01.1945 2102 128 to Berlin from Wyton overshot on return to base. at Wyton airfield 0202 (BCL). F/O DH Swain ok, P/O ME Bayon ok, overshot runway on return. Overshot landing in low cloud on return Wyton 15.1.45 DBR (Air Britain Serials)"/>
    <x v="2"/>
    <x v="7"/>
    <s v="Bad Visibility"/>
    <m/>
    <x v="2"/>
    <m/>
    <m/>
    <n v="1"/>
    <x v="40"/>
    <x v="0"/>
    <n v="1"/>
    <s v="Front-Line"/>
    <x v="112"/>
    <x v="6"/>
    <n v="1"/>
  </r>
  <r>
    <n v="3939"/>
    <s v="PF404"/>
    <x v="20"/>
    <n v="128"/>
    <x v="0"/>
    <x v="8"/>
    <n v="14"/>
    <s v="January"/>
    <x v="7"/>
    <s v="14/15 January 1945"/>
    <x v="1"/>
    <s v="15.01.1945 2101 128 to Berlin from Wyton engine failed and crew tried to force land. at Woodhurst, 5 miles NE Huntingdon 2104 (BCL). F/O TJS Adam +, F/S AJ Casey RAAF +, both buried at Canbridge City Cem, 128 Sq Mosquito PF404 M5-H F/O T J S Adam died F/S A J Casey RAAF died Engine failed on takeoff, and crashed three minutes later at Woodhurst, Huntingdonshire (http://www.rafwyton.co.uk/wytonlosses1945.html) &quot;Serial Range PF379 - PF415. 37 Mosquito B.MkXV1. Powered by Merlin 72/73 engines. Part of a batch of 195 delivered by Percival Aircraft (Luton) between 15May44 and 5Dec45. PF404 was one of four 128 Sqdn Mosquitoes lost on this operation. See: MM194; PF401; PF473. Airborne 2101 14Jan45 from Wyton but the starboard engine failed almost immediately resulting in a crash-landing three minutes later at Woodhurst, 5 miles NE of Huntingdon in which the crew were killed. Both are buried in Cambridge City Cemetery. F/O T.J.S.Adam KIA F/S A.J.Casey RAAF KIA &quot; 14/15 January, Berlin, &quot;Serial Range PF379 - PF415. 37 Mosquito B.MkXV1. Powered by Merlin 72/73 engines. Part of a batch of 195 delivered by Percival Aircraft (Luton) between 15May44 and 5Dec45. PF404 was one of four 128 Sqdn Mosquitoes lost on this operation. See: MM194; PF401; PF473. Airborne 2101 14Jan45 from Wyton but the starboard engine failed almost immediately resulting in a crash-landing three minutes later at Woodhurst, 5 miles NE of Huntingdon in which the crew were killed. Both are buried in Cambridge City Cemetery. F/O T.J.S.Adam KIA F/S A.J.Casey RAAF KIA &quot; (Chorley via Lost Bombers) Engine cut on take-off for Berlin crashlanded Wyton 14.1.45 (Air Britain Serials) 14.01.45 128 Sqn. PF404 Starboard engine failed on take-off and aircraft crashed at Woodhurst, near Wyton aerodrome. (Mosquito Crash Log)"/>
    <x v="2"/>
    <x v="7"/>
    <s v="Engine failure"/>
    <m/>
    <x v="2"/>
    <m/>
    <m/>
    <n v="1"/>
    <x v="40"/>
    <x v="0"/>
    <n v="1"/>
    <s v="Front-Line"/>
    <x v="112"/>
    <x v="6"/>
    <n v="1"/>
  </r>
  <r>
    <n v="1031"/>
    <s v="PF437"/>
    <x v="20"/>
    <s v="105/128"/>
    <x v="0"/>
    <x v="8"/>
    <n v="14"/>
    <s v="January"/>
    <x v="7"/>
    <s v="14/15 January 1945"/>
    <x v="1"/>
    <s v="15.01.1945 2106 128 to Berlin from Wyton abandoned homebound out of fuel, crew landed safely near airfield. near Wyton airfield 0216 (BCL). F/O HE Boulter ok, Sgt C Hart ok. As recounted in &quot;Mosquito to Berlin&quot;, weather had closed in over the base and the crew were short of fuel. They were ordered by Tommy Broom to climb to a safe height and bail out. (See &quot;Mosquito to Berlin&quot; by Bertie Boulter) &quot;Serial Range PF428 - PF469. 42 Mosquito B.MkXV1. Powered by Merlin 72/73 engines. Part of a batch of 195 delivered by Percival Aviation (Luton) between 15may44 and 4Dec45. PF437 was one of four 128 Sqdn Mosquitoes lost on this operation. See: MM194; PF401; PF404. Airborne 2106 14Jan445 from Wyton. Homebound, abandoned 0216 out of fuel, both airmen landed near the airfield unharmed. F/O H.E.Boulter Sgt C.Hart &quot; (Chorley via Lost Bombers) Ran out of fuel returning from Berlin and abandoned in bad weather nr Wyton 15.1.45 (Air Britain Serials)"/>
    <x v="0"/>
    <x v="12"/>
    <s v="Ran out of fuel"/>
    <m/>
    <x v="4"/>
    <m/>
    <m/>
    <n v="1"/>
    <x v="40"/>
    <x v="0"/>
    <n v="1"/>
    <s v="Front-Line"/>
    <x v="112"/>
    <x v="6"/>
    <n v="2"/>
  </r>
  <r>
    <n v="4218"/>
    <s v="RS571"/>
    <x v="12"/>
    <n v="418"/>
    <x v="0"/>
    <x v="16"/>
    <n v="14"/>
    <s v="January"/>
    <x v="7"/>
    <s v="14/15 January 1945"/>
    <x v="1"/>
    <s v="15.01.1945 Evening patrol 418 over Ardennes from Hartford Bridge crashed on return. North of Hartford Bridge airfield (FCL). F/O LJ Berry +, F/O W Brown +, no known graves First mentioned in ORB, 5/6 January 1945; missing on operations, 14/15 January 1945 (F/O L.J. Berry killed). Letter &quot;G&quot; in ORB of 5/6 January 1945. (Hugh Halliday) FWCDv5 gives crash location as north of Metz. http://www.britishwargraves.org.uk/gravedetails.asp?id=119672 says Brown is commemorated at Tickhill (St. Mary) Churchyard, Yorkshire Grave 423. Coded G, 14/15 January 1945, 0055, Engine fire, crashed southwest of Bracknell (2nd TAF) Both engines cut lost height and hit trees East Hampstead Surrey 14.1.45 DBF (Air Britain Serials) 14.01.45 418 Sqn. RS571 Aircraft was nearing airfield when both engines cut, it hit trees, crashed at East Hampstead, Surrey, and caught fire, killing two. (Mosquito Crash Log)"/>
    <x v="2"/>
    <x v="7"/>
    <s v="Engine failure"/>
    <m/>
    <x v="2"/>
    <m/>
    <m/>
    <n v="1"/>
    <x v="40"/>
    <x v="0"/>
    <n v="1"/>
    <s v="Front-Line"/>
    <x v="30"/>
    <x v="0"/>
    <n v="1"/>
  </r>
  <r>
    <n v="1002"/>
    <s v="HP984"/>
    <x v="12"/>
    <s v="235/333"/>
    <x v="0"/>
    <x v="12"/>
    <n v="15"/>
    <s v="January"/>
    <x v="7"/>
    <s v="15 January 1945"/>
    <x v="0"/>
    <s v="Kvm. Kåre Oscar Sjølie (+) Sjt. Ingvar Sigurd Gausland (+) FTR Banff, KK-R III. / JG 5 &amp; Cra/s off Leirvik (http://www.luftwaffe.no/Table2.htm) Took a direct hit from large-calibre flak at the start of an attack on shipping at Leirvik, exploded instantly. (A Separate Little War) R on 333 (Squadron ORB) Missing from shipping reconnaissance off Norway 15.1.45 (Air Britain Serials)"/>
    <x v="0"/>
    <x v="1"/>
    <m/>
    <m/>
    <x v="1"/>
    <m/>
    <m/>
    <n v="1"/>
    <x v="40"/>
    <x v="0"/>
    <n v="1"/>
    <s v="Front-Line"/>
    <x v="28"/>
    <x v="3"/>
    <n v="2"/>
  </r>
  <r>
    <n v="5251"/>
    <s v="HR402"/>
    <x v="12"/>
    <s v="45/82"/>
    <x v="3"/>
    <x v="16"/>
    <n v="15"/>
    <s v="January"/>
    <x v="7"/>
    <s v="15 January 1945"/>
    <x v="0"/>
    <s v="This aircraft was lost, along with the crew--Flt Lt C.R. Goodwin and Flg Off S Potts--to Ki-43 Oscars on January 15, 1945. (http://www.simviation.com/gryphon/cfs2/mosrepaint.htm) Damaged by Ki43s and crashed 8m N of Thedaw 15.1.45 (Air Britain Serials) MH - CWGC also lists FELSENSTEIN  BS  1396138 as a casualty for 82 Sqn on this date, not known how or if this man relates to HR402."/>
    <x v="0"/>
    <x v="24"/>
    <m/>
    <m/>
    <x v="0"/>
    <s v="Unk"/>
    <m/>
    <n v="1"/>
    <x v="40"/>
    <x v="0"/>
    <n v="1"/>
    <s v="Front-Line"/>
    <x v="111"/>
    <x v="3"/>
    <n v="2"/>
  </r>
  <r>
    <n v="4672"/>
    <s v="PZ419"/>
    <x v="12"/>
    <n v="143"/>
    <x v="0"/>
    <x v="12"/>
    <n v="15"/>
    <s v="January"/>
    <x v="7"/>
    <s v="15 January 1945"/>
    <x v="0"/>
    <s v="As I wrote, 143 Sqn. ORB has codes and serial numbers for the Mosquitos and it says:_x000a__x000a_January 15. Departed Banff at 0930 hours for a anti shipping patrol Karmøy to Marstein together with 4 A/C 235 Sqdn and 4 A/C 248 Sqdn (Tsetse) _x000a_2 A/C 333 Sqdn as outrider and Guide outrider._x000a_W/C. Maurice leading in K/143._x000a__x000a_PZ460/K W/C. Maurice (French) and F/L. Langley. Missing_x000a_PZ419/D F/S. Moncrieff and F/S. Cash. Missing_x000a_PZ438/F P/O. Hawkey and W/O. Milloy._x000a_PZ417/U S/L. Fitch and F/O. Parker._x000a_PZ445/X F/O. Clause and F/O. Diggory._x000a_PZ442/V Lt. Alexandre (USAAF) and F/S. McMullin. Missing_x000a__x000a_There is an appendix of almost 2 1/2 pages on this strike. To long to quote here._x000a_One Mosquito from 235 Sqn. RS523/A and one from 333 Sqn. HP984/R was also lost._x000a__x000a_Hope this helps._x000a__x000a_Bengt_x000a__x000a_American MACR available here: http://www.footnote.com/image/46707117/ says Alexandre had gone to the assistance of a Mosquito on one engine and was jumped by four Fw 190s. Shot down by Fw190s Leirvik 15.1.45 (Air Britain Serials)"/>
    <x v="0"/>
    <x v="5"/>
    <s v="9./JG 5"/>
    <s v="JG 5"/>
    <x v="0"/>
    <s v="Unk"/>
    <m/>
    <n v="1"/>
    <x v="40"/>
    <x v="0"/>
    <n v="1"/>
    <s v="Front-Line"/>
    <x v="131"/>
    <x v="0"/>
    <n v="1"/>
  </r>
  <r>
    <n v="4611"/>
    <s v="PZ442"/>
    <x v="12"/>
    <n v="143"/>
    <x v="0"/>
    <x v="12"/>
    <n v="15"/>
    <s v="January"/>
    <x v="7"/>
    <s v="15 January 1945"/>
    <x v="0"/>
    <s v="As I wrote, 143 Sqn. ORB has codes and serial numbers for the Mosquitos and it says:_x000a__x000a_January 15. Departed Banff at 0930 hours for a anti shipping patrol Karmøy to Marstein together with 4 A/C 235 Sqdn and 4 A/C 248 Sqdn (Tsetse) _x000a_2 A/C 333 Sqdn as outrider and Guide outrider._x000a_W/C. Maurice leading in K/143._x000a__x000a_PZ460/K W/C. Maurice (French) and F/L. Langley. Missing_x000a_PZ419/D F/S. Moncrieff and F/S. Cash. Missing_x000a_PZ438/F P/O. Hawkey and W/O. Milloy._x000a_PZ417/U S/L. Fitch and F/O. Parker._x000a_PZ445/X F/O. Clause and F/O. Diggory._x000a_PZ442/V Lt. Alexandre (USAAF) and F/S. McMullin. Missing_x000a__x000a_There is an appendix of almost 2 1/2 pages on this strike. To long to quote here._x000a_One Mosquito from 235 Sqn. RS523/A and one from 333 Sqn. HP984/R was also lost._x000a__x000a_Hope this helps._x000a__x000a_Bengt _x000a__x000a_The USAAF MACR for Alexandre says he was escorting a Mosquito on one engine (MH - presumably Maurice) when they were jumped by 4 Fw 190s, reported by P/O J.A. Hawkey 179539. Shot down by Fw190s Leirvik 15.1.45 (Air Britain Serials)"/>
    <x v="0"/>
    <x v="5"/>
    <s v="9./JG 5"/>
    <s v="JG 5"/>
    <x v="0"/>
    <s v="Unk"/>
    <m/>
    <n v="1"/>
    <x v="40"/>
    <x v="0"/>
    <n v="1"/>
    <s v="Front-Line"/>
    <x v="131"/>
    <x v="0"/>
    <n v="1"/>
  </r>
  <r>
    <n v="6152"/>
    <s v="PZ460"/>
    <x v="12"/>
    <n v="143"/>
    <x v="0"/>
    <x v="12"/>
    <n v="15"/>
    <s v="January"/>
    <x v="7"/>
    <s v="15 January 1945"/>
    <x v="0"/>
    <s v="Max Guedj, K-King? Fonçant sur un pétrolier, il réussit à l'endommager, mais la &quot;flak&quot; est serrée ; son avion est touché et un moteur arrêté. Il repart quand même de nouveau à l'attaque, sur un seul moteur et réussit à couler son adversaire. Un second bateau se présente : toujours sur un seul moteur, il l'attaque et l'endommage. Douze Focke-Wulf 190 se trouvent dans les parages. Attaqué de toutes parts, Max Guedj disparaît avec son navigateur britannique, le Flight Lieutenant Langley. (http://www.ordredelaliberation.fr/fr_compagnon/428.html) If I remember correctly, 143 Sqn ORB says that NE-K was PZ460. (http://forum.12oclockhigh.net/showthread.php?t=11341)_x000a__x000a_As I wrote, 143 Sqn. ORB has codes and serial numbers for the Mosquitos and it says:_x000a__x000a_January 15. Departed Banff at 0930 hours for a anti shipping patrol Karmøy to Marstein together with 4 A/C 235 Sqdn and 4 A/C 248 Sqdn (Tsetse) _x000a_2 A/C 333 Sqdn as outrider and Guide outrider._x000a_W/C. Maurice leading in K/143._x000a__x000a_PZ460/K W/C. Maurice (French) and F/L. Langley. Missing_x000a_PZ419/D F/S. Moncrieff and F/S. Cash. Missing_x000a_PZ438/F P/O. Hawkey and W/O. Milloy._x000a_PZ417/U S/L. Fitch and F/O. Parker._x000a_PZ445/X F/O. Clause and F/O. Diggory._x000a_PZ442/V Lt. Alexandre (USAAF) and F/S. McMullin. Missing_x000a__x000a_There is an appendix of almost 2 1/2 pages on this strike. To long to quote here._x000a_One Mosquito from 235 Sqn. RS523/A and one from 333 Sqn. HP984/R was also lost._x000a__x000a_Hope this helps._x000a__x000a_Bengt Shot down by Fw190s Leirvik 15.1.45 (Air Britain Serials)"/>
    <x v="0"/>
    <x v="5"/>
    <s v="9./JG 5"/>
    <s v="JG 5"/>
    <x v="0"/>
    <s v="Unk"/>
    <m/>
    <n v="1"/>
    <x v="40"/>
    <x v="0"/>
    <n v="1"/>
    <s v="Front-Line"/>
    <x v="131"/>
    <x v="0"/>
    <n v="1"/>
  </r>
  <r>
    <n v="5258"/>
    <s v="RS523"/>
    <x v="12"/>
    <s v="333/235"/>
    <x v="0"/>
    <x v="12"/>
    <n v="15"/>
    <s v="January"/>
    <x v="7"/>
    <s v="15 January 1945"/>
    <x v="0"/>
    <s v="Hit by flak during attack on Leirvik. F/S Frank Chew and F/S Jack Couttie ditched, but only Cottie survived. Engine cut after attack on ships ditched off Leirvile 15.1.45 - MH should this be Leirvik? (Air Britain Serials)"/>
    <x v="0"/>
    <x v="1"/>
    <m/>
    <m/>
    <x v="1"/>
    <m/>
    <m/>
    <n v="1"/>
    <x v="40"/>
    <x v="0"/>
    <n v="1"/>
    <s v="Front-Line"/>
    <x v="97"/>
    <x v="0"/>
    <n v="2"/>
  </r>
  <r>
    <n v="3172"/>
    <s v="HR563"/>
    <x v="12"/>
    <s v="1FU"/>
    <x v="3"/>
    <x v="10"/>
    <n v="16"/>
    <s v="January"/>
    <x v="7"/>
    <s v="16 January 1945"/>
    <x v="0"/>
    <s v="Crashed in forced landing after engine failure 15m E of Agedabla 16.1.45 DBF (Air Britain Serials)"/>
    <x v="2"/>
    <x v="2"/>
    <s v="Engine failure"/>
    <m/>
    <x v="2"/>
    <m/>
    <m/>
    <n v="1"/>
    <x v="40"/>
    <x v="0"/>
    <n v="1"/>
    <s v="Support Unit"/>
    <x v="123"/>
    <x v="3"/>
    <n v="1"/>
  </r>
  <r>
    <n v="2137"/>
    <s v="RS507"/>
    <x v="12"/>
    <n v="23"/>
    <x v="0"/>
    <x v="5"/>
    <n v="16"/>
    <s v="January"/>
    <x v="7"/>
    <s v="16/17 January 1945"/>
    <x v="1"/>
    <s v="16.01.1945 1739 intruder sortie over Stendal 23 Bomber Support from Little Snoring crashed at Beckedorf, (MH - Betendorf?) 3km SW centre Hermannsburg 2130 (BCL). F/L T Anderson-Smith pow, F/O AC Cockayne +, Cockayne initial buried at local Friedhof, now Becklingen War Cem Details in Confounding the Reich, which gives a first-hand account by Anderson-Smith. Order to bail given, then withdrawn, Cockayne bailed out too low. _x000a__x000a_My grandfather,who sadly passed away on Sunday the 14th of May 2006 was a Mosquito pilot based at Little Snoring 1944-1945. _x000a__x000a_On the 16/17 of January 1945, while on patrol over Stendal fighter airfield near Berlin, he attacked and destoyed three Me109's, but was unfortunately hit by flack while straffing the runway. _x000a_His navigator,Flying Officer Arthur Cockayne, bailed out, but was killed in the jump. My Grandfather always told me that a series of miracles happend next. The engines failed, and the plane was losing height rapidly, he turned on the landing lights, and saw only trees below, and was preparing to crash into the forest, when at the last minute out of nowhere he saw a small field coverd in snow. He stuffed the nose down, and belly landed on the snowy field at around 200 mph. In front of him he saw a wall of trees, and feared for the worst, believing he would plow into a wood and it would all be over. Thankfully the trees turned out to be only a wind break, and the Mosquito smashed through the trees, removing the outer section of the wings, and finally came to rest. during the crash, a tree stump had smashed a hole in the side of the cockpit, and ripped the throttle controls out of his hand, soil had filled up the ockpit, and the seat had been ripped from its mounts, and had slid forward trapping him under the instrument panel. The plane was burning furiously, and his left leg was trapped under the rudder bar. This he told me was when he had his chat with God, and then he became angry, as he sat there covered in Glycol with the flames burning him. He managed to struggle free, and dragged himself through the hole in the side of the aircraft, passed the radiator which was burning. He had also lost one of his eyes, and broken his left leg badly. He crawled towards a farm house, and was eventually picked up by the Germans and ended up in Dulag Luft in Frankfurt. _x000a_He was liberated on the 28th of May 1945, and flown home from Paris. he was patched up at East Grinstead, where he met my Grandmother Joy. He went on to have five children seven granchildren and, to date, one greatgrand son! _x000a_I would be very greatful if you had any information about his time in the squadron, such as the numbers of the aircraft he flew, and any other missions he was involved in, I believe also that the RAF believed he had been killed, and his name appears on the war memorial at Little Snoring Church! _x000a_He always said he was living on extra time, and that time has very sadly run out, he was a fine man and a personal hero of mine, which is why I would really appreciate any extra information about his time in the squadron. _x000a__x000a_Jake Benson. Stockholm. Sweden 18th May 2006_x000a__x000a_German report confirms squadron letter C (http://www.footnote.com/image/38615566/Mosquito%7Cmosquitoes/#38614564) Missing from night intruder to Stendal 16.1.45 (Air Britain Serials)_x000a__x000a_Mosquito ist durch Horstflak Faßberg abgeschossen worden. Anderson-Smith suchte dann einen Notlandeplatz. Beim Anflug einer Freifläche bei Beckdorf rasierte er sich an den Apfelbäumen der Hermannsburger Str. die Flügelspitzen ab. Die Maschine rutschte mehrer hundert Meter über den Acker und blieb brennend liegen. Anderson-Smith versteckte sich in einer Hecke, wurde aber gefunden. Auf dem Weg zum Bauernhaus wurde der Pilot von einem Bauern beschimpft, dieser wurde aber schnell zur Ruhe gebracht. Der Ortssanitäter übernahm die Erstversorgung, später ein Wehrmachtssanitäter, dann wurde Anderson-Smith nach Faßberg gebracht. Sein Navigator wurde später auf einem gefrorenen Feld tot aufgefunden. (http://www.luftwaffe-bullet-board.com/viewtopic.php?t=15093&amp;highlight=) _x000a__x000a_MH - The Germans examined this aircraft and found for the first time the ASH radar equipment, naming it Fassberg, after the place it was found: Bei einer am 16.1 abgeschossenen Mosquito erstmalig Erbeutung einer neuen engl. Nachtsuch-Anlage nach voraus auf 3 cm Trägerfrequenz. gerät erhielt den Namen &quot;Faßberg&quot; (http://www.cdvandt.org/ktb-tlr_part_4.htm)"/>
    <x v="0"/>
    <x v="1"/>
    <m/>
    <m/>
    <x v="1"/>
    <m/>
    <m/>
    <n v="1"/>
    <x v="40"/>
    <x v="0"/>
    <n v="1"/>
    <s v="Front-Line"/>
    <x v="6"/>
    <x v="0"/>
    <n v="1"/>
  </r>
  <r>
    <n v="6885"/>
    <s v="LR304"/>
    <x v="12"/>
    <s v="301FTU/45"/>
    <x v="3"/>
    <x v="16"/>
    <n v="17"/>
    <s v="January"/>
    <x v="7"/>
    <s v="17 January 1945"/>
    <x v="0"/>
    <s v="SOC 17.1.45 (Air Britain Serials)"/>
    <x v="4"/>
    <x v="3"/>
    <m/>
    <m/>
    <x v="2"/>
    <m/>
    <m/>
    <n v="1"/>
    <x v="40"/>
    <x v="0"/>
    <n v="1"/>
    <s v="Front-Line"/>
    <x v="86"/>
    <x v="0"/>
    <n v="2"/>
  </r>
  <r>
    <n v="7575"/>
    <s v="TA446"/>
    <x v="22"/>
    <s v="85/157"/>
    <x v="0"/>
    <x v="2"/>
    <n v="17"/>
    <s v="January"/>
    <x v="7"/>
    <s v="17 January 1945"/>
    <x v="0"/>
    <s v="17.01.1945 Air Test 157 from Swannington landed with wheels up on grass. at Shipdham airfieled, Norfolk (BCL). F/O B Gale ok, F/O GT Lang ok, 157 sqn Mosquito XIX TA446 RS-Q t/o ? Air test Gale B F/O, Lang G T F/O Landed with wheels retracted on grass at Shipdham, Norfolk. No injuries (85 Sqn and 157 Sqn losses website) Engine lost power bellylanded at Shipdham 17.1.45 (Air Britain Serials) 17.01.45 157 Sqn. TA446 Aircraft made belly landing on grass at Shipdam, Norfolk following engine failure. (Mosquito Crash Log)"/>
    <x v="2"/>
    <x v="2"/>
    <s v="Engine failure"/>
    <m/>
    <x v="2"/>
    <m/>
    <m/>
    <n v="1"/>
    <x v="40"/>
    <x v="0"/>
    <n v="1"/>
    <s v="Front-Line"/>
    <x v="3"/>
    <x v="0"/>
    <n v="2"/>
  </r>
  <r>
    <n v="2793"/>
    <s v="HK415"/>
    <x v="17"/>
    <s v="FIU/151/409"/>
    <x v="0"/>
    <x v="2"/>
    <n v="17"/>
    <s v="January"/>
    <x v="7"/>
    <s v="17/18 January 1945"/>
    <x v="1"/>
    <s v="17/18 January 1945 time 02:15, undercarriage fault overshot landing at B.51, F/O L.M. Jones and W/O C.M. Thrugood both OK. (2nd TAF). U/c jammed on takeoff overshot landing and u/c raised to stop Lille/Vendeville 18.1.45 (Air Britain Serials)"/>
    <x v="2"/>
    <x v="7"/>
    <s v="Undercarriage failed"/>
    <m/>
    <x v="2"/>
    <m/>
    <m/>
    <n v="1"/>
    <x v="40"/>
    <x v="0"/>
    <n v="1"/>
    <s v="Front-Line"/>
    <x v="95"/>
    <x v="2"/>
    <n v="3"/>
  </r>
  <r>
    <n v="658"/>
    <s v="LR302"/>
    <x v="12"/>
    <s v="305/613"/>
    <x v="0"/>
    <x v="16"/>
    <n v="17"/>
    <s v="January"/>
    <x v="7"/>
    <s v="17/18 January 1945"/>
    <x v="1"/>
    <s v="17/18 January 1945, crew killed. (FCWDv5) Time 20:45, crashed on takeoff at A.75, F/L P.P. Dodson and F/S T.H. Summers both killed (2nd TAF) Stalled on take-off for night patrol and crashed Cambrai/Epinoy 17.1.45 dbf (Air Britain Serials)"/>
    <x v="2"/>
    <x v="7"/>
    <s v="Crashed on takeoff"/>
    <m/>
    <x v="2"/>
    <m/>
    <m/>
    <n v="1"/>
    <x v="40"/>
    <x v="0"/>
    <n v="1"/>
    <s v="Front-Line"/>
    <x v="59"/>
    <x v="0"/>
    <n v="2"/>
  </r>
  <r>
    <n v="6878"/>
    <s v="MM403"/>
    <x v="12"/>
    <n v="464"/>
    <x v="0"/>
    <x v="16"/>
    <n v="17"/>
    <s v="January"/>
    <x v="7"/>
    <s v="17/18 January 1945"/>
    <x v="1"/>
    <s v="Served with 464 Sqn, under RAF control 2/44 to 17/1/45 Coded SB-V. Participated in Amiens Prison Raid 18/2/44. Flt's Trites &amp; Shanks KIA in France. (Brian Fillery's website) 17/18 January 1945 (FCWDv5) Estimated time of loss 0330 17/18 January 1945, engine failure (fire?), crashed near Marville (2nd TAF) Engine cut lost height and abandoned on intruder mission 10m NE of Merville 18.1.45 (Air Britain Serials)"/>
    <x v="2"/>
    <x v="7"/>
    <s v="Engine failure"/>
    <m/>
    <x v="2"/>
    <m/>
    <m/>
    <n v="1"/>
    <x v="40"/>
    <x v="0"/>
    <n v="1"/>
    <s v="Front-Line"/>
    <x v="46"/>
    <x v="0"/>
    <n v="1"/>
  </r>
  <r>
    <n v="307"/>
    <s v="MM461"/>
    <x v="17"/>
    <s v="96/604"/>
    <x v="0"/>
    <x v="2"/>
    <n v="17"/>
    <s v="January"/>
    <x v="7"/>
    <s v="17/18 January 1945"/>
    <x v="1"/>
    <s v="17/18 January 1945, time around 00:19, F/L C.J. Cross and F/S H. Dates both killed when overshot landing at B.51. Overshot landing on return patrol and u/c collapsed Lille/Vendeville 18.1.45 (Air Britain Serials)"/>
    <x v="2"/>
    <x v="7"/>
    <s v="Overshot"/>
    <m/>
    <x v="2"/>
    <m/>
    <m/>
    <n v="1"/>
    <x v="40"/>
    <x v="0"/>
    <n v="1"/>
    <s v="Front-Line"/>
    <x v="77"/>
    <x v="2"/>
    <n v="2"/>
  </r>
  <r>
    <n v="1996"/>
    <s v="PZ390"/>
    <x v="12"/>
    <n v="605"/>
    <x v="0"/>
    <x v="16"/>
    <n v="17"/>
    <s v="January"/>
    <x v="7"/>
    <s v="17/18 January 1945"/>
    <x v="1"/>
    <s v="17.011.1945 early am Intruder sortie 605 to Northern Germany from Hartford Bridge . Lost without trace (FCL). F/O GM Lumsden RAAF +, F/O CG Gibson +, No known graves 17/18 January 1945 (FCWDv5) Coded L, ftr Erkelenz Galdbach, estimated time of loss 0645, 18/18 January 1945. (2nd TAF) Ich habe hier ein paar unbewiesene Angaben von ehem. Flak-Leuten über Mossie-Abschüsse: (G. Aders) Die Besatzung vom 18.1.45 heißt Gibson/Lumsden und besitzt auf dem Friedhof Rheinberg (links direkt neben dem Eingang) Grabsteine mit der Inschrift &quot;buried near this spot&quot;. Die in Erkelenz gefallenen allierten Flieger wurden nämlich in einem Massengrab auf- bzw. nebeneinander gelegt. Mosquito FB VI, PZ 390, Ziel: &quot;Krutchen area&quot;, also die Gegend von Ober- und Niederkrüchten. (http://www.luftwaffe-bullet-board.com/viewtopic.php?p=62830#62830) MH - Niederkrüchten is about 15km NW of Erkelenz. Missing from night intruder 18.1.45 (Air Britain Serials)"/>
    <x v="0"/>
    <x v="1"/>
    <m/>
    <m/>
    <x v="1"/>
    <m/>
    <m/>
    <n v="1"/>
    <x v="40"/>
    <x v="0"/>
    <n v="1"/>
    <s v="Front-Line"/>
    <x v="22"/>
    <x v="0"/>
    <n v="1"/>
  </r>
  <r>
    <n v="5107"/>
    <s v="KB446"/>
    <x v="28"/>
    <n v="142"/>
    <x v="0"/>
    <x v="8"/>
    <n v="18"/>
    <s v="January"/>
    <x v="7"/>
    <s v="18/19 January 1945"/>
    <x v="1"/>
    <s v="19.01.1945 2323 bomb oil refining facility 142 to Sterkrade from Gransden Lodge crash landed on home leg. Lost without trace in Belgium 0209 (BCL). F/L FC Young ok, S/L TM Jones RCAF ok, 18/19 January Serial Range KB370 - KB699. 330 Mosquito B.MkXXV. Part of a batch of 400 delivered by De Havilland (Toronto) Canada. KB446 was one of two 142 Squadron Mpsquitoes lost on this operation. See: KB447. Airborne 2323 18Jan45 from Gransden Lodge to bomb the oil refining plant. Cause of loss not established. Crash-landed 0209 in Belgium when homebound. No crew injuries. F/L F.C.Young S/L T.M.Jones RCAF (Chorley via Lost Bombers) Crashed in forced landing in Belgium on return from Sterkrade 19.1.45 (Air Britain Serials)"/>
    <x v="2"/>
    <x v="7"/>
    <s v="Unknown"/>
    <m/>
    <x v="2"/>
    <m/>
    <m/>
    <n v="1"/>
    <x v="40"/>
    <x v="0"/>
    <n v="1"/>
    <s v="Front-Line"/>
    <x v="125"/>
    <x v="1"/>
    <n v="1"/>
  </r>
  <r>
    <n v="5037"/>
    <s v="KB447"/>
    <x v="28"/>
    <n v="142"/>
    <x v="0"/>
    <x v="8"/>
    <n v="18"/>
    <s v="January"/>
    <x v="7"/>
    <s v="18/19 January 1945"/>
    <x v="1"/>
    <s v="19.01.1945 2327 bomb oil refining facility 142 to Sterkrade from Gransden Lodge on return to base touched down and swung off runway, losing undercarriage. at Gransden Lodge airfied 0221 (BCL). F/O T Disson ok, F/S RD Johnston ok, 18/19 January, &quot;Serial Range KB370 - KB699. 330 Mosquito B.MkXXV. Part of a batch of 400 delivered by De Havilland (Hatfield) Canada. KB447 was one of two 142 Sqdn Mosquitoes lost on this operation. See: KB446. Airborne 2327 18Jan45 from Gransden Lodge to bomb the oil refinery. Onreturn to base at 0221, the Mosquito touched down and swung off the runway losing its undercarriage in the process. No injuries. F/O T.Disson F/S R.D.Johnston &quot; (Chorley via Lost Bombers) Swung on landing and u/c collapsed Granaden Lodge 18.1.45 (Air Britain Serials)"/>
    <x v="2"/>
    <x v="7"/>
    <s v="Swung on landing"/>
    <m/>
    <x v="2"/>
    <m/>
    <m/>
    <n v="1"/>
    <x v="40"/>
    <x v="0"/>
    <n v="1"/>
    <s v="Front-Line"/>
    <x v="125"/>
    <x v="1"/>
    <n v="1"/>
  </r>
  <r>
    <n v="7273"/>
    <s v="MM220"/>
    <x v="20"/>
    <s v="692/128/169"/>
    <x v="0"/>
    <x v="2"/>
    <n v="18"/>
    <s v="January"/>
    <x v="7"/>
    <s v="18/19 January 1945"/>
    <x v="1"/>
    <s v="19.01.1945 2322 128 to Sterkrade from Wyton crash landed with port engine failure, undercarriage collapsed. at Brussels-Melsbroek airfield 0130 (BCL). F/L JWG Smith ok, Sgt CC Hill ok, some publication assign this plane to 169 Sqn which was not equipped with MkXVI Sterkrade, 18/19 January, &quot;Serial Range MM219 - MM226. 8 Mosquito B.MkXV1. Powered by Merlin 72/73 engines. Part of a batch of 152 delivered by De Havilland (Hatfield) between 24Nov43 and 4Dec44. MM170 was not delivered. Airborne 2322 18Jan45 from Wyton. Landed heavily 0130 at Brussles- Melsbroek with its port engine u/s, which resulted in the undercarriage collapsing. No injuries. F/L J.W.G.Smith Sgt C.C.Hill Some publications incorrectly assign MM220 to 169 Sqdn. As a Bomber Support Unit 169 Sqdn was not equipped with the MkXVI. &quot; (Chorley via Lost Bombers) Engine cut on return u/c collapsed on landing Melsbroek 19.1.45 (Air Britain Serials)"/>
    <x v="2"/>
    <x v="7"/>
    <s v="Engine failure"/>
    <m/>
    <x v="2"/>
    <m/>
    <m/>
    <n v="1"/>
    <x v="40"/>
    <x v="0"/>
    <n v="1"/>
    <s v="Front-Line"/>
    <x v="65"/>
    <x v="0"/>
    <n v="3"/>
  </r>
  <r>
    <n v="4149"/>
    <s v="HJ992"/>
    <x v="10"/>
    <s v="1FU"/>
    <x v="0"/>
    <x v="10"/>
    <n v="19"/>
    <s v="January"/>
    <x v="7"/>
    <s v="19 January 1945"/>
    <x v="0"/>
    <s v="19/01/1945 Mosquito HJ992 of 1 Ferry Unit crashed at Fladbury station after hitting HT cables. Pilot W/O J L Williams was killed (http://www.couplandbell.com/marg/crashes1945.htm) Hit HT cables and crashed Fladbury Worcs. 19.1.45 (Air Britain Serials) 19.01.45 1 FU. HJ992 Crashed at Fladbury, Worcs after hitting HT cables on approach. (Mosquito Crash Log)"/>
    <x v="2"/>
    <x v="2"/>
    <s v="Hit cable"/>
    <m/>
    <x v="2"/>
    <m/>
    <m/>
    <n v="1"/>
    <x v="40"/>
    <x v="0"/>
    <n v="1"/>
    <s v="Support Unit"/>
    <x v="123"/>
    <x v="2"/>
    <n v="1"/>
  </r>
  <r>
    <n v="3619"/>
    <s v="HR249"/>
    <x v="12"/>
    <n v="107"/>
    <x v="0"/>
    <x v="16"/>
    <n v="19"/>
    <s v="January"/>
    <x v="7"/>
    <s v="19 January 1945"/>
    <x v="0"/>
    <s v="Time around 19:30 19 January 1945, hit by flak, crash-landed A.75, coded C, W/C W.J. Scott and P/O M.A. Barry both OK (2nd TAF) Hit by flak Birgelen and crashlanded Cambrai/Epinoy 19.1.45 (Air Britain Serials)"/>
    <x v="1"/>
    <x v="1"/>
    <m/>
    <m/>
    <x v="1"/>
    <m/>
    <m/>
    <n v="1"/>
    <x v="40"/>
    <x v="0"/>
    <n v="1"/>
    <s v="Front-Line"/>
    <x v="57"/>
    <x v="3"/>
    <n v="1"/>
  </r>
  <r>
    <n v="498"/>
    <s v="HR455"/>
    <x v="12"/>
    <s v="1FU/45"/>
    <x v="3"/>
    <x v="16"/>
    <n v="19"/>
    <s v="January"/>
    <x v="7"/>
    <s v="19 January 1945"/>
    <x v="0"/>
    <s v="SOC 19.1.45 (Air Britain Serials)"/>
    <x v="4"/>
    <x v="3"/>
    <m/>
    <m/>
    <x v="2"/>
    <m/>
    <m/>
    <n v="1"/>
    <x v="40"/>
    <x v="0"/>
    <n v="1"/>
    <s v="Front-Line"/>
    <x v="86"/>
    <x v="3"/>
    <n v="2"/>
  </r>
  <r>
    <n v="4549"/>
    <s v="MM568"/>
    <x v="17"/>
    <s v="151/29"/>
    <x v="0"/>
    <x v="2"/>
    <n v="19"/>
    <s v="January"/>
    <x v="7"/>
    <s v="19 January 1945"/>
    <x v="0"/>
    <s v="Bounced on landing drop tank hit ground and caught fire u/c collapsed Hunsdon 19.1.45 (Air Britain Serials) 19.01.45 29 Sqn. MM568 Heavy landing at Hunsdon aerodrome when aircraft bounced, touched down, port wing drop tank hit the ground and burst into flames and undercarriage collapsed. (Mosquito Crash Log)"/>
    <x v="2"/>
    <x v="3"/>
    <s v="Bounced on landing"/>
    <m/>
    <x v="2"/>
    <m/>
    <m/>
    <n v="1"/>
    <x v="40"/>
    <x v="0"/>
    <n v="1"/>
    <s v="Front-Line"/>
    <x v="31"/>
    <x v="2"/>
    <n v="2"/>
  </r>
  <r>
    <n v="4933"/>
    <s v="MM582"/>
    <x v="17"/>
    <s v="304FTU/256"/>
    <x v="1"/>
    <x v="2"/>
    <n v="19"/>
    <s v="January"/>
    <x v="7"/>
    <s v="19 January 1945"/>
    <x v="0"/>
    <s v="Flying Officer Alec Edward &quot;Pops&quot; Harris Observer 256 Squadron (d.19th Jan 1945) _x000a__x000a_I am Alec Harris' daughter and was ten years old when he and his pilot crashed when taking off from Nice airport in their mosquito in January 1945. My father was the navigator. They were first posted as missing and son after my father's body washed up on a beach just south of Marseilles. He is buried in the British cemetry there. I would be most interested to hear from anyone who may remember my father.He was forty years old when he died and quite the oldest in the squadron where his nickname was &quot;pops&quot;. Most members of the squadron would have been much younger so may still be alive. His death affected my mother deeply and she died of cancer in 1960. I think she felt it was a cruel fate in that he died so close to the end of the war and especially after he had been in much more dangerous missions previously. As far as I remember my father was in Malta, North Africa, Sardinia and Fogia, Italy. I have a photo of him also in front of the Sphinx in Egypt but am not sure where this fits in chronologically. If there is any record of his service and a record of where he was and when I would be most grateful to know how to obtain this information. I now live in Oregon in the USA. Sincerely Sally B Smith (nee Harris)_x000a__x000a__x000a_Sally Smith Lost height on night take-off and crashed in sea 1m W of Nice 19.1.45 (Air Britain Serials)"/>
    <x v="2"/>
    <x v="3"/>
    <s v="Crashed on takeoff"/>
    <m/>
    <x v="2"/>
    <m/>
    <m/>
    <n v="1"/>
    <x v="40"/>
    <x v="0"/>
    <n v="1"/>
    <s v="Front-Line"/>
    <x v="32"/>
    <x v="2"/>
    <n v="2"/>
  </r>
  <r>
    <n v="73"/>
    <s v="HJ666"/>
    <x v="6"/>
    <s v="AFDU/613"/>
    <x v="0"/>
    <x v="16"/>
    <n v="20"/>
    <s v="January"/>
    <x v="7"/>
    <s v="20 January 1945"/>
    <x v="0"/>
    <s v="AFDU trials 20/21 January 1945 time 0757 hit by flak, u/c collapsed landing A.75, F/O R. Dickins and Sgt Nicholls both OK. Swung on landing and u/c collapsed Epinoy 20.1.45 (Air Britain Serials)"/>
    <x v="2"/>
    <x v="3"/>
    <s v="Swung on landing"/>
    <m/>
    <x v="2"/>
    <m/>
    <m/>
    <n v="1"/>
    <x v="40"/>
    <x v="0"/>
    <n v="1"/>
    <s v="Front-Line"/>
    <x v="59"/>
    <x v="0"/>
    <n v="2"/>
  </r>
  <r>
    <n v="2168"/>
    <s v="HJ833"/>
    <x v="6"/>
    <s v="301FTU/ME/23"/>
    <x v="1"/>
    <x v="5"/>
    <n v="20"/>
    <s v="January"/>
    <x v="7"/>
    <s v="20 January 1945"/>
    <x v="0"/>
    <s v="SOC 20.1.45 (Air Britain Serials)"/>
    <x v="4"/>
    <x v="3"/>
    <m/>
    <m/>
    <x v="2"/>
    <m/>
    <m/>
    <n v="1"/>
    <x v="40"/>
    <x v="0"/>
    <n v="1"/>
    <s v="Front-Line"/>
    <x v="108"/>
    <x v="0"/>
    <n v="3"/>
  </r>
  <r>
    <n v="7238"/>
    <s v="NS649"/>
    <x v="18"/>
    <s v="60 SAAF"/>
    <x v="1"/>
    <x v="0"/>
    <n v="20"/>
    <s v="January"/>
    <x v="7"/>
    <s v="20 January 1945"/>
    <x v="0"/>
    <s v="Lt. Fritz R.G. Muller was vectored into the Salzburg area to intercept a Mosquito from San Servo that belonged to the 60th South African Squadron. Muller had a fast closure on the Mosquito and trouble getting sighted on it. He fired anyway and the Mosquito dove into the clouds. It was given to him as confirmed but the Mosquito crashed landed at it's home field. (Nokose on the 12 O'Clock High! forum) Also She might have force-landed, but she wasn't written off. There's a pic of the (incredibly relaxed-looking &quot;Happens all the time, mate,&quot;) crew in Philip Birtles' &quot;Mosquito: The Illustrated History.&quot;_x000a__x000a_P.R. MkXVI NS649, crew were Lt. P. Stofberg (seen pointing to a neat 30mm semi-circular chunk missing from one of one of the port propellor blades, right knee resting on the perforated spinner) and Freddy Andrews (who's so utterly cool he's not really looking at anything, with his hands in the pockets of his overalls: &quot;Well, yeah, one of us has to stay calm...&quot; (MH on mossie.org forum)_x000a__x000a_NS649 SM~Z of No.305 'Ziemia Wielkopksa' (B) Squadron (Chris Charland) - must be incorrect. Engine cut on PR mission to Prague u/c jammed bellylanded at Iesi 20.1.45 (Air Britain Serials)"/>
    <x v="1"/>
    <x v="34"/>
    <m/>
    <m/>
    <x v="0"/>
    <m/>
    <m/>
    <n v="1"/>
    <x v="40"/>
    <x v="0"/>
    <n v="1"/>
    <s v="Front-Line"/>
    <x v="34"/>
    <x v="0"/>
    <n v="1"/>
  </r>
  <r>
    <n v="5448"/>
    <s v="NS509"/>
    <x v="18"/>
    <s v="USAAF"/>
    <x v="0"/>
    <x v="4"/>
    <n v="21"/>
    <s v="January"/>
    <x v="7"/>
    <s v="21 January 1945"/>
    <x v="0"/>
    <s v="MACR 11912, 21 January 1945, 25 Group. NB - USAAF chronology states for this date: &quot;5. 6 of 7 P-51s fly an armed photographic mission over Politz.&quot; Note that Politz (Poelitz) is only 60km from Kiel... Took off 1442 (http://www.footnote.com/image/46710959/mosquitoes%7CMosquito/) Downed by fighters (http://www.footnote.com/image/46710963/mosquitoes%7CMosquito/) Emkendorf, 10km S of Luetjendorf (MH - Luetjenburg?)1545_x000a_Ochsenwaarder near Hamburg_x000a_(http://www.footnote.com/image/46710973/Mosquito%7Cmosquitoes/)_x000a__x000a_ Mosquito prxvi NS509 was flying a blue stocking weather flight over europe on 21/1/45.im not sure of the cause of loss bit the pilot 2/lt Jerry M Roberts 654th BS serial no 0722219 was killed and the navigator/observer 1/LT Ralph E Fisher 653BS serial 0814044 was taken prisoner. (Ian Wrexam on mossie.org forum) According to Mr. Malayney´s doubtlessly diligent research, the aircraft crashed at Emkendorf near Luetzkendorf (MH - should this be Luetjenburg?), Germany after fire from &quot;yellow-nosed P-51s&quot; (quote from a crew member) resp. German Me 109s (German KE report). (Juergen Haus on www.mossie.org forum) Jerry Roberts died in 1994. His family gave me reference to one of his associates who provided me with the information he could recall from one of his discussions with Roberts. He said that Roberts was attacked by a &quot;yellow-belly P-51&quot;. According to the above information, I may have received incorrect information. It is quite possible the friend was mistaken in recalling the exact identity of the attacking aircraft. Since many 25th BG Mossies were attacked by Mustangs, I did not think his recollection on the identity of the attacking aircraft to be unusual or incorrect. (Norman Malayney on www.mossie.org forum) MH - Andrew Arthy kindy checked Frank Olynyk's encyclopaedic volume on USAAF combat claims in the ETO - could find no claims for any twin-engine aircraft on this date._x000a_In my copies of Kriegstagebücher of Marineflak-Brigade in Kiel, I have found the notice about the firing of a reconnaissance aircraft north-east of Kiel, on 21.01.1945 at 15.59, from Bf 109 fighter. A old woman, the time witness, told me, she have seen the aircraft. It came down in a spin and crashed on the ground. One of the crew member was died, the other came (possibly) to POW. She have seen that the germans have pick up the survivor with a car. She told me also the aircraft came from England with two men on board. (Nils from www.spurensuchesh.de , posted on the Key Publishing Historic Aviation Forum)._x000a__x000a_Die Wetterlage über Schleswig-Holstein ist an diesem Wintertag wechselnd bewölkt, die Wölkenhöhe liegt bei etwa 1000m und der Wind weht aus Süd-Südwest mit 3 - 4 Windstärken. Es ist diesig, die Sicht ist mäßig bis schlecht._x000a_Die Aufzeichnung der Kieler Marineflakbrigade berichtet an diesem Tag über den Einflug eines feindlichen Aufklärers nördlich Helgoland, Nordstrand (15.45 Uhr), Schleswig (15.50 Uhr), Eckernförder Bucht, Kieler Förde (15.55 Uhr), Hohwachter Bucht (15.59 Uhr) bis nördlich Selenter See. Die Entfernungsmesser der Marineflak berechnen eine Fluggeschwindigkeit von 500 km/h bei einer Flughöhe von 8000m. _x000a__x000a_Die amerikanische Besatzung Lt. Jerry M. Roberts und Lt. Ralph E. Fisher verließen mit der Mosquito NS509 den britischen Flugplatz Watton um 14.22 Uhr, ihr Ziel - die dänische Halbinsel und den norddeutschen Luftraum zu beobachten. Plötzlich und ohne Vorwarnung, kurz vor 16.00 Uhr, jagen rötliche Leutspurgeschosse an der Maschine vorbei. &quot;Mustang !&quot; schrie der Navigator Lt. Fisher, während der Pilot die Mosquito bereits in eine steile Linkskurve legte. &quot;Yellow-belly Mustang&quot; (gelbbäuchige Mustang), schrie er erneut seinem Kameraden zu. Lt. Roberts versuchte durch einen flüchtigen Blick nach hinten die Position der &quot;Mustang&quot; zu lokalisieren während einige Leuchtspurgeschosse in die Backbord - Tragfläche und den Backbord-Motor einschlagen. Gleichzeitig spürte der Pilot einige Geschosse, die wie starke Hammerschläge, gegen seine gepanzerte Rückenlehne einschlugen. Der linke Motor und die Tragfläche brannten bereits und die Qualmwolken machten die Sicht nach vorn fast unmöglich. Roberts steuerte die schwer angeschlagene Mosquito in die entgegengesetzte Richtung um eine besser Sicht zu erhalten, brachte den rechten Motor auf Maximalleistung und schrie seinem Kameraden zu er solle aussteigen. Lt. Fisher saß von Splittern getroffen regungslos und nach vorn gebeugt in seinem Navigatorsitz, seine Sauerstoffmaske war zerfetzt, sein Gesicht blutverschmiert. Robert versuchte den schlaffen Körper seines Navigators in eine aufrechte Position zu ziehen, aber Fisher war nicht ansprechbar und bewegte sich auch nicht. Die Mosquito drehte sich nun stark nach links, wobei die Flammen und der Rauch erneut über die Cockpitkanzel erreichten und den Ausstieg über die obere Ausstiegsluke nahezu unmöglich machte. Der freie Zugang zur unteren Ausstiegsluke war von dem schwer verwundeten und bewußtlosen Lt. Fisher blockiert. Erneut versuchte Lt. Roberts seinen Kameraden an seiner Uniform aufzurichten und bemerkte dabei die stark blutende Wunde an Fisher´s Nacken. Er griff nach seinem Schal um die Wunde zu bedecken und somit weiteren Blutverlust zu vermeiden, während die Mosquito rasant an Höhe verlor und der sich drehende Erdboden immer näher kam. Die Drehbewegung der Mosquito erleichterte es Roberts einen Fallschirm vom Fussboden zu greifen und ihn dann an Fisher´s Tragegeschirr zu befestigen. Nun war die Bodenluke frei und er konnte sie durch mehrmaliges und heftiges gegentreten öffnen bis sie schließlich davon flog. Roberts überlegte wie er seinem bewußtlosen Kameraden nun durch diese enge Luke bekam. Roberts ergriff zuerst Fisher´s Beine und drückte sie durch die Luke, dann umfasste er seine Hüften. Aber der Fallschirm auf Fisher´s Rücken erschwerte es ihn hinaus zu drücken. Roberts blieb nicht viel Zeit. Jeden Augenblick konnte das Feuer an der Tragfäche die Kraftstofftanks explodieren lassen, außerdem war bereits eine für den Fallschirmabsprung kritische Höhe erreicht. Schnell griff Roberts an dem an Fisher´s Fallschirmpack befestigten D-Ring (zum Öffnen des Fallschirmes), drückte einen Fuss gegen Fisher´s Schulter und zwängte ihn somit durch die Bodenluke. Nun setzte Roberts sich selbst über die Luke, machte sich klein und lies sich aus der Maschine ins freie Fallen. Nur wenige Sekunden nachdem sich sein Fallschirm öffnete stürzte Roberts auf die Erde. Um ihm herum wurde alles dunkel. Nur wenig später kam er wieder zu Bewußtsein, war aber nicht imstande sich zu bewegen, jeder Atemzug war mit großen Schmerzen verbunden. Mit größter Anstrengung gelang es ihm zumindest den Fallschirmgurt und das Tragegeschirr zu lösen..._x000a__x000a_Einige Landwirte aus der Umgebung hatten den Absprung und den Absturz beobachtet. Als sie Roberts auffanden errichteten sie eine behelfsmäßige Trage und transportierten ihn zu einem nahe gelegenen Feuerwehrhäuschen. Der schwer verwundete Lt. Fisher, wurde mit einem Holzkarren zum Feuerwehrhäuschen transportiert und verstarb hier an den Folgen seiner schweren Verwundung noch bevor ärztliche Hilfe eingetroffen war. Lt. Roberts wurde gegen 16.30 Uhr zum Kriegsgefangenen erklärt und wenig später in das Durchgangslager der Luftwaffe (Dulag-Luft) nach Oberursel bei Frankfurt überführt. Er starb im Jahr 1994. _x000a_1.Lt. Ralph E. Fisher wurde nach dem Krieg auf dem amerikanischen Kriegsgräberfriedhof &quot;Ardennes American Cemetery and Memorial&quot; in Neupre (Neuville-en-Condroz), in Belgien bestattet. _x000a_(http://www.spurensuchesh.de/fznselent.htm) (Air Britain Serials)  Research by Andreas Zapf indicates this Mosquito may actually have been brought down by an Me 262 flown by Oblt. Heinz Bruckmann, who then lost his life in a crash while landing at Wittstock. (&quot;Mosquitos und Schwalben&quot;). However, the 358th Fighter Squadron of the 355th Fighter Group did indeed have six Mustangs in the area on this date, which reported heavy flak and 262s. They had yellow markings - is this what the Navigator meant?"/>
    <x v="0"/>
    <x v="0"/>
    <m/>
    <m/>
    <x v="0"/>
    <m/>
    <m/>
    <n v="1"/>
    <x v="40"/>
    <x v="0"/>
    <n v="1"/>
    <s v="Front-Line"/>
    <x v="33"/>
    <x v="0"/>
    <n v="1"/>
  </r>
  <r>
    <n v="6062"/>
    <s v="TA439"/>
    <x v="22"/>
    <s v="1 OADU"/>
    <x v="0"/>
    <x v="10"/>
    <n v="21"/>
    <s v="January"/>
    <x v="7"/>
    <s v="21 January 1945"/>
    <x v="0"/>
    <s v="I'm new to this forum, and came to this thread as I am researching the loss of my relation Ralph Taverham Ware, who according to information I've inherited was lost on 21.1.45 when his 'Mosquito aircraft failed to reach destination'. The cwgc confirms the date, but I can find no details of the a/c, which I'd like to model as a tribute. (&quot;Tripehound&quot; on Key Publishing Historic Aviation Forum) 21/01/1945 de Havilland Mosquito NF Mark XIX TA439 of 1 Overseas Aircraft Dispatch Unit crashed into the sea SW of the Isles of Scilly from 1500 feet, possibly due to icing or anoxia due to failure of the oxygen system. (http://www.rafdavidstowmoor.org/pages/crash_log/crashlog45.htm) or second crewmember: W/O Edwin J. Goudie - 1330617. (Henk Welting - http://www.rafcommands.com/forum/showthread.php?p=11372) Crashed in sea off Isles of Scilly 21.1.45 (Air Britain Serials) 21.01.45 1 OADU. TA439 Crashed into sea S.W. of the Isle of Scilly from 15,000 feet, cause unknown, possibly either icing trouble or pilot black-out due to oxygen failure. (Mosquito Crash Log)"/>
    <x v="2"/>
    <x v="2"/>
    <s v="Unknown"/>
    <m/>
    <x v="2"/>
    <m/>
    <m/>
    <n v="1"/>
    <x v="40"/>
    <x v="0"/>
    <n v="1"/>
    <s v="Support Unit"/>
    <x v="23"/>
    <x v="0"/>
    <n v="1"/>
  </r>
  <r>
    <n v="5133"/>
    <s v="KB463"/>
    <x v="28"/>
    <n v="142"/>
    <x v="0"/>
    <x v="8"/>
    <n v="21"/>
    <s v="January"/>
    <x v="7"/>
    <s v="21/22 January 1945"/>
    <x v="1"/>
    <s v="21.01.1945 1845 142 to Kassel from Gransden Lodge . Lost without trace (BCL). S/L RS Don DFC +, F/O GI Allan DF RCAF +, no further info. Since 142 Sqn at Gransdon Lodge 10 Mosquitos written off Missing (Kassel) 21.1.45 (Air Britain Serials) Don remembered on Runnymede Memorial (CWGC)"/>
    <x v="3"/>
    <x v="4"/>
    <m/>
    <m/>
    <x v="3"/>
    <m/>
    <m/>
    <n v="1"/>
    <x v="40"/>
    <x v="0"/>
    <n v="1"/>
    <s v="Front-Line"/>
    <x v="125"/>
    <x v="1"/>
    <n v="1"/>
  </r>
  <r>
    <n v="5217"/>
    <s v="PZ173"/>
    <x v="12"/>
    <s v="21/487"/>
    <x v="0"/>
    <x v="16"/>
    <n v="21"/>
    <s v="January"/>
    <x v="7"/>
    <s v="21/22 January 1945"/>
    <x v="1"/>
    <s v="21/22 January 1945 (FCWDv5) Lost around 0600, ftr &quot;Blackcock&quot;, F/L L.E.H. Graham and Sgt. R.F. Batch both killed. Coded K. (2nd TAF) German report says Mosquito came down at Woof, W of Rheindaalen at 0610 on 22 January (http://www.footnote.com/image/38615566/Mosquito%7Cmosquitoes/#38614666) Missing from night intruder mission 22.1.45 (Air Britain Serials)   Operation Blackcock was the code name for the clearing of the Roer Triangle formed by the towns of Roermond, Sittard and Heinsberg. It was conducted by the British Second Army in January 1945 between 14 and 26 January 1945. The objective was to drive the German 15th Army back across the Rivers Rur and Wurm and move the frontline further into Germany. (http://en.wikipedia.org/wiki/Operation_Blackcock)"/>
    <x v="3"/>
    <x v="4"/>
    <m/>
    <m/>
    <x v="3"/>
    <m/>
    <m/>
    <n v="1"/>
    <x v="40"/>
    <x v="0"/>
    <n v="1"/>
    <s v="Front-Line"/>
    <x v="47"/>
    <x v="0"/>
    <n v="2"/>
  </r>
  <r>
    <n v="1284"/>
    <s v="HJ873"/>
    <x v="10"/>
    <s v="8OTU/132OTU"/>
    <x v="0"/>
    <x v="7"/>
    <n v="22"/>
    <s v="January"/>
    <x v="7"/>
    <s v="22 January 1945"/>
    <x v="0"/>
    <s v="SOC 22.1.45 (Air Britain Serials)"/>
    <x v="4"/>
    <x v="3"/>
    <m/>
    <m/>
    <x v="2"/>
    <m/>
    <m/>
    <n v="1"/>
    <x v="40"/>
    <x v="0"/>
    <n v="1"/>
    <s v="Support Unit"/>
    <x v="121"/>
    <x v="2"/>
    <n v="2"/>
  </r>
  <r>
    <n v="4787"/>
    <s v="HJ874"/>
    <x v="10"/>
    <m/>
    <x v="2"/>
    <x v="9"/>
    <n v="22"/>
    <s v="January"/>
    <x v="7"/>
    <s v="22 January 1945"/>
    <x v="0"/>
    <s v="To RCAF 22.1.45 (Air Britain Serials)"/>
    <x v="5"/>
    <x v="3"/>
    <m/>
    <m/>
    <x v="2"/>
    <m/>
    <m/>
    <n v="1"/>
    <x v="40"/>
    <x v="0"/>
    <n v="1"/>
    <s v="Support Unit"/>
    <x v="17"/>
    <x v="2"/>
    <n v="1"/>
  </r>
  <r>
    <n v="3625"/>
    <s v="HK477"/>
    <x v="17"/>
    <n v="264"/>
    <x v="0"/>
    <x v="2"/>
    <n v="22"/>
    <s v="January"/>
    <x v="7"/>
    <s v="22 January 1945"/>
    <x v="0"/>
    <s v="HK477 PS-C (Chris Charland) Photo in 2nd TAF. overshot into snowbank and u/c collapsed Vendeville 22.1.45 (Air Britain Serials)"/>
    <x v="2"/>
    <x v="3"/>
    <s v="Overshot"/>
    <m/>
    <x v="2"/>
    <m/>
    <m/>
    <n v="1"/>
    <x v="40"/>
    <x v="0"/>
    <n v="1"/>
    <s v="Front-Line"/>
    <x v="10"/>
    <x v="2"/>
    <n v="1"/>
  </r>
  <r>
    <n v="499"/>
    <s v="HR413"/>
    <x v="12"/>
    <s v="1FU/45"/>
    <x v="3"/>
    <x v="16"/>
    <n v="22"/>
    <s v="January"/>
    <x v="7"/>
    <s v="22 January 1945"/>
    <x v="0"/>
    <s v="SOC 22.1.45 (Air Britain Serials)"/>
    <x v="4"/>
    <x v="3"/>
    <m/>
    <m/>
    <x v="2"/>
    <m/>
    <m/>
    <n v="1"/>
    <x v="40"/>
    <x v="0"/>
    <n v="1"/>
    <s v="Front-Line"/>
    <x v="86"/>
    <x v="3"/>
    <n v="2"/>
  </r>
  <r>
    <n v="734"/>
    <s v="PZ253"/>
    <x v="12"/>
    <s v="54OTU"/>
    <x v="0"/>
    <x v="7"/>
    <n v="22"/>
    <s v="January"/>
    <x v="7"/>
    <s v="22 January 1945"/>
    <x v="0"/>
    <s v="Failed to become airborne and hit snow bank Charterhall 22.1.45 (Air Britain Serials) 22.01 45 54 OTU. PZ253 Failed to take-off from Charterhall aerodrome, hit snow bank and then Al beacon structure. Pilot selected undercarriage up to stop. Crew safe. (Mosquito Crash Log)"/>
    <x v="2"/>
    <x v="2"/>
    <s v="Crashed on takeoff"/>
    <m/>
    <x v="2"/>
    <m/>
    <m/>
    <n v="1"/>
    <x v="40"/>
    <x v="0"/>
    <n v="1"/>
    <s v="Support Unit"/>
    <x v="115"/>
    <x v="0"/>
    <n v="1"/>
  </r>
  <r>
    <n v="835"/>
    <s v="PZ445"/>
    <x v="12"/>
    <n v="143"/>
    <x v="0"/>
    <x v="12"/>
    <n v="22"/>
    <s v="January"/>
    <x v="7"/>
    <s v="22 January 1945"/>
    <x v="0"/>
    <s v="Swung on landing in snow and u/c log collapsed Banff 22.1.45 DBR (Air Britain Serials) 22.01.45 139 Sqn. PZ445 Landed on ice covered runway at Banff aerodrome, swung to starboard, wheel hit snow-covered bank at edge of runway and undercarriage collapsed.(Mosquito Crash Log)"/>
    <x v="2"/>
    <x v="3"/>
    <s v="Swung on landing"/>
    <m/>
    <x v="2"/>
    <m/>
    <m/>
    <n v="1"/>
    <x v="40"/>
    <x v="0"/>
    <n v="1"/>
    <s v="Front-Line"/>
    <x v="131"/>
    <x v="0"/>
    <n v="1"/>
  </r>
  <r>
    <n v="3770"/>
    <s v="MM584"/>
    <x v="17"/>
    <n v="256"/>
    <x v="1"/>
    <x v="2"/>
    <n v="22"/>
    <s v="January"/>
    <x v="7"/>
    <s v="22 January 1945"/>
    <x v="1"/>
    <s v="Missing from interception nr Ancona 22.1.45 (Air Britain Serials) Could CWGC have the squadron incorrectly listed for these two: - HEBDIGE, JACK ALBERT (1324884); age Unknown RAFVR,  ROBERTS, ROLAND (1395620); age 22 RAFVR  They are listed as 257 Sqn but are commemorated on the Malta Memorial, perhaps they should be 256 Sqn? (257 Squadron was in Northern Europe at the time, http://www.rafcommands.com/forum/showthread.php?17893-Mosquito-MM584-256-Sqdn-Missing-22-1-1945)"/>
    <x v="3"/>
    <x v="4"/>
    <m/>
    <m/>
    <x v="3"/>
    <m/>
    <m/>
    <n v="1"/>
    <x v="40"/>
    <x v="0"/>
    <n v="1"/>
    <s v="Front-Line"/>
    <x v="32"/>
    <x v="2"/>
    <n v="1"/>
  </r>
  <r>
    <n v="5752"/>
    <s v="PZ316"/>
    <x v="12"/>
    <n v="21"/>
    <x v="0"/>
    <x v="16"/>
    <n v="22"/>
    <s v="January"/>
    <x v="7"/>
    <s v="22/23 January 1945"/>
    <x v="1"/>
    <s v="22/23 January 1945 (FCWDv5) Lost around 2215, ftr &quot;Blackcock&quot;, (2nd TAF) German report says Mosquito came down SE of Grevenbroich - Allrath at 2222 (http://www.footnote.com/image/38615566/Mosquito%7Cmosquitoes/#38614695) Missing on night intruder 22.1.45 (Air Britain Serials)"/>
    <x v="3"/>
    <x v="4"/>
    <m/>
    <m/>
    <x v="3"/>
    <m/>
    <m/>
    <n v="1"/>
    <x v="40"/>
    <x v="0"/>
    <n v="1"/>
    <s v="Front-Line"/>
    <x v="48"/>
    <x v="0"/>
    <n v="1"/>
  </r>
  <r>
    <n v="1777"/>
    <s v="HR247"/>
    <x v="12"/>
    <n v="613"/>
    <x v="0"/>
    <x v="16"/>
    <n v="23"/>
    <s v="January"/>
    <x v="7"/>
    <s v="23 January 1945"/>
    <x v="0"/>
    <s v="Engine cut on single-engined approach and bellylanded CambrallEpinoy 23.1.45 (Air Britain Serials)"/>
    <x v="2"/>
    <x v="3"/>
    <s v="Engine failure"/>
    <m/>
    <x v="2"/>
    <m/>
    <m/>
    <n v="1"/>
    <x v="40"/>
    <x v="0"/>
    <n v="1"/>
    <s v="Front-Line"/>
    <x v="59"/>
    <x v="3"/>
    <n v="1"/>
  </r>
  <r>
    <n v="3862"/>
    <s v="MT494"/>
    <x v="25"/>
    <n v="25"/>
    <x v="0"/>
    <x v="2"/>
    <n v="23"/>
    <s v="January"/>
    <x v="7"/>
    <s v="23 January 1945"/>
    <x v="0"/>
    <s v="Flt Lt D L WARD DFC and Flt Lt E D EYLES DFC MT494 (Ward) came down at MR M0662 Castle Camps whilst MV529 came down at Shudy Camps (http://forum.12oclockhigh.net/showthread.php?t=12375) Collided with MV529 on interception exercise and dived into ground Camps Hall Cambs. 23.1.45 (Air Britain Serials)"/>
    <x v="2"/>
    <x v="2"/>
    <s v="Collision"/>
    <m/>
    <x v="2"/>
    <m/>
    <m/>
    <n v="1"/>
    <x v="40"/>
    <x v="0"/>
    <n v="1"/>
    <s v="Front-Line"/>
    <x v="14"/>
    <x v="2"/>
    <n v="1"/>
  </r>
  <r>
    <n v="6189"/>
    <s v="MV529"/>
    <x v="25"/>
    <n v="25"/>
    <x v="0"/>
    <x v="2"/>
    <n v="23"/>
    <s v="January"/>
    <x v="7"/>
    <s v="23 January 1945"/>
    <x v="0"/>
    <s v="Name: ARNSBY, JOHN_x000a_Initials: J_x000a_Nationality: United Kingdom_x000a_Rank: Squadron Leader_x000a_Regiment/Service: Royal Air Force Volunteer Reserve_x000a_Unit Text: 25 Sqdn_x000a_Age: 29_x000a_Date of Death: 23/01/1945 _x000a_Service No: 89635_x000a_Awards: D F C_x000a_Additional information: Son of Frank Warwick Arnsby, and of Alice Gertrude Arnsby, of Petts Wood, Kent._x000a_Casualty Type: Commonwealth War Dead_x000a_Grave/Memorial Reference: Panel 21._x000a_Cemetery: SOUTH LONDON CREMATORIUM, MITCHAM_x000a__x000a_Name: REID, DOUGLAS MITCHELL _x000a_Initials: D M _x000a_Nationality: United Kingdom_x000a_Rank: Flight Lieutenant (Nav.) _x000a_Regiment/Service: Royal Air Force Volunteer Reserve_x000a_Unit Text: 25 Sqdn_x000a_Age: 29_x000a_Date of Death: 23/01/1945_x000a_Service No: 129126 _x000a_Awards: D F C_x000a_Additional information: Son of Thomas and Winifred Jane Reid, of Hyndland, Glasgow._x000a_Casualty Type: Commonwealth War Dead_x000a_Grave/Memorial Reference: Sec. N. Grave 74._x000a_Cemetery: NEW KILPATRICK (OR HILLFOOT) CEMETERY_x000a__x000a_MT494 (Ward) came down at MR M0662 Castle Camps whilst MV529 came down at Shudy Camps_x000a__x000a_(http://forum.12oclockhigh.net/showthread.php?t=12375) Collided with MT494 during practice interception and crashed Camps Hall Cambs. 23.1.45. According to Edward Bishop's book,this aircraft was christened Romanita and was particularly popular. (Air Britain Serials)"/>
    <x v="2"/>
    <x v="2"/>
    <s v="Collision"/>
    <m/>
    <x v="2"/>
    <m/>
    <m/>
    <n v="1"/>
    <x v="40"/>
    <x v="0"/>
    <n v="1"/>
    <s v="Front-Line"/>
    <x v="14"/>
    <x v="2"/>
    <n v="1"/>
  </r>
  <r>
    <n v="5455"/>
    <s v="NS556"/>
    <x v="18"/>
    <s v="USAAF"/>
    <x v="0"/>
    <x v="4"/>
    <n v="23"/>
    <s v="January"/>
    <x v="7"/>
    <d v="1945-01-23T00:00:00"/>
    <x v="0"/>
    <s v="654BS 25BG, 8th Air Force. Pilot Geary, Richard N. Landing Accident due to Engine Failure at RAF Foulsham. Category 4 damage, 23 January 1945. (http://www.aviationarchaeology.com) 450123 GEARY, RICHARD N MOSQUITO NS-556 FOULSHAM RAF 25 (Thomas Ensminger) SOC 27.2.45 (Air Britain Serials)"/>
    <x v="2"/>
    <x v="3"/>
    <s v="Engine failure"/>
    <m/>
    <x v="2"/>
    <m/>
    <m/>
    <n v="1"/>
    <x v="40"/>
    <x v="0"/>
    <n v="1"/>
    <s v="Front-Line"/>
    <x v="33"/>
    <x v="0"/>
    <n v="1"/>
  </r>
  <r>
    <n v="4036"/>
    <s v="SZ959"/>
    <x v="12"/>
    <n v="248"/>
    <x v="0"/>
    <x v="12"/>
    <n v="25"/>
    <s v="January"/>
    <x v="7"/>
    <s v="25 January 1945"/>
    <x v="0"/>
    <s v="Returning from operations, the F of 248 hit Y of 248. Y was able to land, however F crashed with the loss of both crew, F/L Crimp and F/O John Bird. (A Separate Little War) Collided with RF581 and crashed 2m SW of Banff 25.1.45 (Air Britain Serials) 25.01.45 248 Sqn. SZ959 Crashed two miles S.W. of Banff after collision with Mosquito RF581 from the same squadron which was only damaged. (Mosquito Crash Log)"/>
    <x v="2"/>
    <x v="7"/>
    <s v="Collision"/>
    <m/>
    <x v="2"/>
    <m/>
    <m/>
    <n v="1"/>
    <x v="40"/>
    <x v="0"/>
    <n v="1"/>
    <s v="Front-Line"/>
    <x v="52"/>
    <x v="0"/>
    <n v="1"/>
  </r>
  <r>
    <n v="1350"/>
    <s v="HK511"/>
    <x v="17"/>
    <s v="304FTU/256"/>
    <x v="1"/>
    <x v="2"/>
    <n v="26"/>
    <s v="January"/>
    <x v="7"/>
    <s v="26 January 1945"/>
    <x v="0"/>
    <s v="U/c leg collapsed on landing Hal Far 26.1.45 (Air Britain Serials)"/>
    <x v="2"/>
    <x v="3"/>
    <s v="Undercarriage failed"/>
    <m/>
    <x v="2"/>
    <m/>
    <m/>
    <n v="1"/>
    <x v="40"/>
    <x v="0"/>
    <n v="1"/>
    <s v="Front-Line"/>
    <x v="32"/>
    <x v="2"/>
    <n v="2"/>
  </r>
  <r>
    <n v="2742"/>
    <s v="HR493"/>
    <x v="12"/>
    <s v="1FU/45/82"/>
    <x v="3"/>
    <x v="16"/>
    <n v="26"/>
    <s v="January"/>
    <x v="7"/>
    <s v="26 January 1945"/>
    <x v="0"/>
    <s v="SOC 26.1.45 (Air Britain Serials)"/>
    <x v="4"/>
    <x v="3"/>
    <m/>
    <m/>
    <x v="2"/>
    <m/>
    <m/>
    <n v="1"/>
    <x v="40"/>
    <x v="0"/>
    <n v="1"/>
    <s v="Front-Line"/>
    <x v="111"/>
    <x v="3"/>
    <n v="3"/>
  </r>
  <r>
    <n v="6397"/>
    <s v="MV546"/>
    <x v="25"/>
    <n v="85"/>
    <x v="0"/>
    <x v="2"/>
    <n v="26"/>
    <s v="January"/>
    <x v="7"/>
    <s v="26 January 1945"/>
    <x v="0"/>
    <s v="26.01.1945 Training 85 from Swannington sudden weather deterioration recalled plane, use of Mother procedure, dived into ground with explosion. near Oulton airfield , Norfolk (BCL). F/L TW Redfern +, F/O AF Witt +, both taken to their home towns for burial 85 sqn Mosquito NF30 MV546 VY-P t/o ? Training Redfern TW F/L +, Witt A F F/O +, Night flight exercise in bad weather. Dived into the ground at Oulton aerodrome, 4 miles north of base. (85 Sqn and 157 Sqn Losses website) Flew into ground on approach in bad visibility on training flight Oulton 26.1.45 (Air Britain Serials) 25.01 45 85 Sqn. MV546 Aircraft in low flight looking for Oulton airfield or attempting to approach it by marker in bad visibility, pilot failed to check altimeter and flew into ground. (Mosquito Crash Log)"/>
    <x v="2"/>
    <x v="2"/>
    <s v="Bad Visibility"/>
    <m/>
    <x v="2"/>
    <m/>
    <m/>
    <n v="1"/>
    <x v="40"/>
    <x v="0"/>
    <n v="1"/>
    <s v="Front-Line"/>
    <x v="13"/>
    <x v="2"/>
    <n v="1"/>
  </r>
  <r>
    <n v="500"/>
    <s v="HR447"/>
    <x v="12"/>
    <s v="1FU/45"/>
    <x v="3"/>
    <x v="16"/>
    <n v="27"/>
    <s v="January"/>
    <x v="7"/>
    <s v="27 January 1945"/>
    <x v="0"/>
    <s v="SOC 27.1.45 (Air Britain Serials)"/>
    <x v="4"/>
    <x v="3"/>
    <m/>
    <m/>
    <x v="2"/>
    <m/>
    <m/>
    <n v="1"/>
    <x v="40"/>
    <x v="0"/>
    <n v="1"/>
    <s v="Front-Line"/>
    <x v="86"/>
    <x v="3"/>
    <n v="2"/>
  </r>
  <r>
    <n v="4368"/>
    <s v="MT475"/>
    <x v="25"/>
    <s v="1FU/416US"/>
    <x v="1"/>
    <x v="5"/>
    <n v="27"/>
    <s v="January"/>
    <x v="7"/>
    <s v="27 January 1945"/>
    <x v="1"/>
    <s v="MACR 11814, 416 Group (sic) 27 January 1945: At 0300 hours, Capt. John A. Davies and 2nd Lt. Hubard P. Larson left Pisa Airdrome in MT475 on a night-intruder misison to the western Po Valley to strafe road traffic. The operation normally lasts three to three and one-half hours. At 0415, Capt. Davies radioed to Lt. Blake that he had turned for home base. Nothing further was heard on the RT. At 0645 attempts to establish radio communication with the aircraft failed. Also, the dawn patrols of P-47s from Pisa airdome were instructed to call this aircraft on D channel, monitored by night figthters intruding the Po Valley, but there was no response. They were listed MIA. (Norman Malayney on mossie.org forum) A German report says Mosquito came down at 0428 at Lonate-Pozzolo Italy (http://www.footnote.com/image/38615566/Mosquito%7Cmosquitoes/#38614729) Missing 27.1.45 (Air Britain Serials)"/>
    <x v="3"/>
    <x v="4"/>
    <m/>
    <m/>
    <x v="3"/>
    <m/>
    <m/>
    <n v="1"/>
    <x v="40"/>
    <x v="0"/>
    <n v="1"/>
    <s v="Front-Line"/>
    <x v="139"/>
    <x v="2"/>
    <n v="2"/>
  </r>
  <r>
    <n v="3369"/>
    <s v="NS836"/>
    <x v="12"/>
    <n v="107"/>
    <x v="0"/>
    <x v="16"/>
    <n v="27"/>
    <s v="January"/>
    <x v="7"/>
    <s v="27/28 January 1945"/>
    <x v="1"/>
    <s v="27/28 January 1945 (FCWDv5) Coded A, crashed Marquion in bad weather at 23:00, W/O G.R. Coe and F/S W.F. Taylor both killed (2nd TAF) I confirm W/O Gordon Coe was the pilot of Mosquito FB VI NS836 code OM-A. His navigator was F/Sgt Wilfred Frances TAYLOR. They took off at 20:13 hrs from Cambrai-Epinoy to attack enemy movements in Germany. They returned to base but due to very bad weather at Epinoy, they were diverted to Vitry-en-Artois, where they never arrived. They indeed crashed in the village of Marquion, which is very close to Epinoy air base. (Amrit, http://www.rafcommands.com/forum/showthread.php?t=7835) Flew into ground at night in bad weather on intruder mission nr Marquion Pas de Calais 27.1.45 (Air Britain Serials)"/>
    <x v="2"/>
    <x v="7"/>
    <s v="Bad Visibility"/>
    <m/>
    <x v="2"/>
    <m/>
    <m/>
    <n v="1"/>
    <x v="40"/>
    <x v="0"/>
    <n v="1"/>
    <s v="Front-Line"/>
    <x v="57"/>
    <x v="0"/>
    <n v="1"/>
  </r>
  <r>
    <n v="1683"/>
    <s v="PZ225"/>
    <x v="12"/>
    <s v="613/107"/>
    <x v="0"/>
    <x v="16"/>
    <n v="27"/>
    <s v="January"/>
    <x v="7"/>
    <s v="27/28 January 1945"/>
    <x v="1"/>
    <s v="27/28 January 1945 (FCWDv5) Coded B, hit by flak, crash-landed A.75 at 22:26, F/L Gasson and F/S L.J. Etheridge both OK (2nd TAF) Hit by flak and crashlanded Cambrai 28.1.45 DBR (Air Britain Serials)"/>
    <x v="1"/>
    <x v="1"/>
    <m/>
    <m/>
    <x v="1"/>
    <m/>
    <m/>
    <n v="1"/>
    <x v="40"/>
    <x v="0"/>
    <n v="1"/>
    <s v="Front-Line"/>
    <x v="57"/>
    <x v="0"/>
    <n v="2"/>
  </r>
  <r>
    <n v="639"/>
    <s v="HJ645"/>
    <x v="2"/>
    <s v="25/13OTU"/>
    <x v="0"/>
    <x v="7"/>
    <n v="28"/>
    <s v="January"/>
    <x v="7"/>
    <s v="28 January 1945"/>
    <x v="0"/>
    <s v="Engines cut bellylanded in field Hadnall Salop. 28.1.45 (Air Britain Serials)_x000a__x000a_&quot;Accident to Mosquito II HJ.645 at Williams Farm, Hadnall, Shrewsbury._x000a_J/21940 F/O Reid G S (Pupil Pilot) - Uninjured_x000a_The Pilot, after taking off on a cross country exercise had trouble in getting his undercarriage fully retracted, so did not change over from outer to main tanks until after he had set course over the aerodrome. When he changed tanks he informed his navigator &quot;Changed to Inner Tanks&quot; in order that this might be recorded in the log. _x000a__x000a_Unknown to him however was the fact that the Navigator misinterpreted his message and switched the cocks back to the outer tanks believing he was turning on to mains. When turning over Shrewsbury the starboard engine gave out so he instructed the Navigator to check the fuel cocks, as although he had previously thought he was running on main tanks he now realiased that he was on outers as the outer tank gauge registered empty. _x000a__x000a_He states that he had not noticed this before as he was keeping a look out for Shrewsbury. The port engine then failed and although he endeavoured to change tanks, by this time the aircraft was very low and had lost speed so he decided to put down in a small field ahead. He did so with his undercarriage up and the aircraft came to rest afterskidding a short way across the field and going through a hedge. The Pilot was uninjured.&quot;_x000a__x000a_(http://www.rafcommands.com/forum/showthread.php?12408-De-Havilland-Mosquito)"/>
    <x v="2"/>
    <x v="2"/>
    <s v="Engine failure"/>
    <m/>
    <x v="2"/>
    <m/>
    <m/>
    <n v="1"/>
    <x v="40"/>
    <x v="0"/>
    <n v="1"/>
    <s v="Support Unit"/>
    <x v="39"/>
    <x v="0"/>
    <n v="2"/>
  </r>
  <r>
    <n v="6689"/>
    <s v="KB157"/>
    <x v="13"/>
    <s v="16OTU"/>
    <x v="0"/>
    <x v="7"/>
    <n v="28"/>
    <s v="January"/>
    <x v="7"/>
    <s v="28 January 1945"/>
    <x v="0"/>
    <s v="See also KB153: 28/01/1945 Mosquito KB153 of 16 OTU spun into the ground near Barford St John following a port engine failure. F/Lt J M Richardson, Australian and F/Lt L A Butcher DFC were both killed. (http://www.couplandbell.com/marg/crashes1945.htm) to USAAF as 43-34951 Spun into ground nr Barford St.John 28.1.45 (Air Britain Serials)"/>
    <x v="2"/>
    <x v="2"/>
    <s v="Engine failure"/>
    <m/>
    <x v="2"/>
    <m/>
    <m/>
    <n v="1"/>
    <x v="40"/>
    <x v="0"/>
    <n v="1"/>
    <s v="Support Unit"/>
    <x v="140"/>
    <x v="1"/>
    <n v="1"/>
  </r>
  <r>
    <n v="5634"/>
    <s v="ML923"/>
    <x v="11"/>
    <n v="105"/>
    <x v="0"/>
    <x v="8"/>
    <n v="28"/>
    <s v="January"/>
    <x v="7"/>
    <s v="28/29 January 1945"/>
    <x v="1"/>
    <s v="28.01.1945 1838 105 to Stuttgart from Bourn . Lost without trace (BCL). F/L GLS McHardy DF +, F/O GRP Duncan +, initial buried at Grand Failly on 30.01.45, now Choloy War Cem, France. Mosquito IX ML-923 from N°105 Sqdn was lost on January 29th 1945 during an ops to Stuttgart.The crew F/L McHardy G.L.S. DFC (KIA) and F/O Duncan G.R.P. (KIA) are buried at the Choloy war cemetery in France.Some sources says that the crashsite was Brielen in Belgium other says France. This crew were first buried at an American Cemetery at Grand Failly on 30/1/45. Grand Failly,from the Google map, seems to be about 60kms N W of Metz,which seems to be a long way from Brielen. (http://www.rafcommands.com/dcforum/DCForumID6/15965.html) owered by Merlin 72 engines. Delivered by De Havilland (Hatfield) between 10Jul43 and 20oct43. ML914 was detached for trials with the 4,000lb 'Cookie' and 6-store Avro carrier. Performed its first operational sortie 9Nov43. Airborne 1838 28Jan45 from Bourn. Cause of loss and crash-site not established. Both are now buried in the Choloy War Cemetery, France, having been brought here from an American Cemetery at Grand Failly, where they had first been buried 30Jan45. F/L G.L.S.McHardy DFC KIA F/O G.R.P.Duncan KIA &quot; (Lost Bombers) MH - An NF.30 of 406 Squadron may have been responsible - Time 2040. Target was chased for fully 45 minutes, closing in from 5 miles' range to 200 feet (for identification) at 27,000 feet. with speeds around 265 m.p.h. indicated. A burst was fired from 250 yards but missed, however another from 200 yards produced a large explosion in the port engine and fuselage. E/A went over on its back and went straight down. Mosquito followed to 15,000 feet then pulled out to watch the crash. The Mosquito, low on fuel, had to land at an American field, at Croix-de-Metz.. Location given in claim is SE Nancy, about 70 km from Metz. However, the night-fighter crew, who were low on fuel, were given a vector of 140 to steer to reach Croix de Metz, which fits very well with Grand Failly, not at all with Nancy, so MH is convinced the 406 Squadron crew had mistaken their location when they gave the coordinates. Apparently they initially refused to believe they were being given a correct vector to Metz, which strengthens MH's view that they were not where they believed they were. See combat report reproduced in &quot;Mosquito at War&quot;. Missing (Stuttgart) 28.1.45 (Air Britain Serials) ML923 is reported in AIR 14/3460 to have been lost over France to a fighter, which strengthens MH's belief that this was friendly fire."/>
    <x v="0"/>
    <x v="14"/>
    <s v="Mosquito"/>
    <m/>
    <x v="4"/>
    <m/>
    <m/>
    <n v="1"/>
    <x v="40"/>
    <x v="0"/>
    <n v="1"/>
    <s v="Front-Line"/>
    <x v="4"/>
    <x v="0"/>
    <n v="1"/>
  </r>
  <r>
    <n v="2977"/>
    <s v="MM761"/>
    <x v="25"/>
    <s v="1FU/416US"/>
    <x v="1"/>
    <x v="5"/>
    <n v="28"/>
    <s v="January"/>
    <x v="7"/>
    <s v="28/29 January 1945"/>
    <x v="1"/>
    <s v="MACR 11813, 416 Group (sic) 28 January 1945: 1st Lt. Frank H. Janisch and 2nd Lt. Eugene K. Franklin in MM761 went MIA while on an intruder sweep of the Padova-Ferrara area. Their Mosquito crashed with Franklin found dead in the wreckage. Janisch was wounded, picked-up by some farmers, but died four-hours later. A local priest buried both men. They were disinterred and buried in a military cemetery at Vinceza. (Norman Malayney on mossie.org forum) Took off 2400 for patrol Pisa to Florence (http://www.footnote.com/image/46708087/mosquitoes%7CMosquito/) Missing 29.1.45 (Air Britain Serials)"/>
    <x v="3"/>
    <x v="4"/>
    <m/>
    <m/>
    <x v="3"/>
    <m/>
    <m/>
    <n v="1"/>
    <x v="40"/>
    <x v="0"/>
    <n v="1"/>
    <s v="Front-Line"/>
    <x v="139"/>
    <x v="2"/>
    <n v="2"/>
  </r>
  <r>
    <n v="5458"/>
    <s v="NS594"/>
    <x v="18"/>
    <s v="USAAF"/>
    <x v="0"/>
    <x v="4"/>
    <n v="28"/>
    <s v="January"/>
    <x v="7"/>
    <d v="1945-01-28T00:00:00"/>
    <x v="2"/>
    <s v="450128 JAMES, ROBERT W MOSQUITO NS-594 WATTON, UK 25 (Thomas Ensminger) (Air Britain Serials)"/>
    <x v="6"/>
    <x v="3"/>
    <m/>
    <m/>
    <x v="2"/>
    <m/>
    <m/>
    <n v="1"/>
    <x v="40"/>
    <x v="0"/>
    <n v="1"/>
    <s v="Front-Line"/>
    <x v="33"/>
    <x v="0"/>
    <n v="1"/>
  </r>
  <r>
    <n v="1979"/>
    <s v="HJ775"/>
    <x v="6"/>
    <s v="605/13OTU/51OTU"/>
    <x v="0"/>
    <x v="7"/>
    <n v="29"/>
    <s v="January"/>
    <x v="7"/>
    <s v="29 January 1945"/>
    <x v="0"/>
    <s v="Was UP-U on 605 Squadron (Ian Piper: http://www.605squadron.co.uk/Squadron_aircraft.htm) Caught fire in air and crashed nr Northampton 29.1.45 (Air Britain Serials) 29.01 45 51 OTU. HJ775 Aircraft caught fire in air and crashed near Northampton, killing one. (Mosquito Crash Log)"/>
    <x v="2"/>
    <x v="2"/>
    <s v="Caught fire"/>
    <m/>
    <x v="2"/>
    <m/>
    <m/>
    <n v="1"/>
    <x v="40"/>
    <x v="0"/>
    <n v="1"/>
    <s v="Support Unit"/>
    <x v="110"/>
    <x v="0"/>
    <n v="3"/>
  </r>
  <r>
    <n v="3359"/>
    <s v="NS848"/>
    <x v="12"/>
    <n v="613"/>
    <x v="0"/>
    <x v="16"/>
    <n v="29"/>
    <s v="January"/>
    <x v="7"/>
    <s v="29 January 1945"/>
    <x v="0"/>
    <s v="Damaged by flak and u/c collapsed on landing Epinoy 29.1.45 (Air Britain Serials)"/>
    <x v="1"/>
    <x v="1"/>
    <m/>
    <m/>
    <x v="1"/>
    <m/>
    <m/>
    <n v="1"/>
    <x v="40"/>
    <x v="0"/>
    <n v="1"/>
    <s v="Front-Line"/>
    <x v="59"/>
    <x v="0"/>
    <n v="1"/>
  </r>
  <r>
    <n v="5737"/>
    <s v="KB540"/>
    <x v="28"/>
    <s v="45 Gp"/>
    <x v="5"/>
    <x v="10"/>
    <n v="30"/>
    <s v="January"/>
    <x v="7"/>
    <s v="30 January 1945"/>
    <x v="0"/>
    <s v="Groundlooped on landing Oakes Field Bahamas 30.1.45 DBR (Air Britain Serials)"/>
    <x v="2"/>
    <x v="2"/>
    <s v="Swung on landing"/>
    <m/>
    <x v="2"/>
    <m/>
    <m/>
    <n v="1"/>
    <x v="40"/>
    <x v="0"/>
    <n v="1"/>
    <s v="Support Unit"/>
    <x v="81"/>
    <x v="1"/>
    <n v="1"/>
  </r>
  <r>
    <n v="4224"/>
    <s v="A52-29"/>
    <x v="24"/>
    <s v="5OTU"/>
    <x v="7"/>
    <x v="7"/>
    <n v="31"/>
    <s v="January"/>
    <x v="7"/>
    <s v="31 January 1945"/>
    <x v="0"/>
    <s v="31.01.1945 5 OTU from crash landed due to structural failure. near Williamstown, New South Wales (MIAS). _x000a__x000a_RAAF Mosquito A52-29 (Mark FB.40) broke up in flight after the failure of of the mainplane on 31 January 1945 at Williamtown in New South Wales. This structural failure was witnessed by many people. This aircraft was delivered to the RAAF in January 1945. A search of the Australian War Memorial Roll of Honour database shows that the following two RAAF Personnel from No. 5 Operational Training Unit were killed on 31 January 1945. It is possible that they may have been the crew of Mosquito A52-29. Can anyone please confirm this? Pilot Officer Robert Neill Tucker Flying Officer Francis John White http://home.st.net.au/~dunn/nsw19.htm . Built as F.B.40. Delivered during January 1945. Final disposition: crashed near Williamstown, New South Wales, January 1945. (Beaufort, Beaufighter and Mosquito in Australian Service, Stewart Wilson, 1990)_x000a__x000a_RAAF Mosquito A52-29 (Mark FB.40) broke up in flight after the failure of of the mainplane on 31 January 1945 at Saltash Range near Williamtown Airfield in New South Wales. This structural failure was witnessed by many people. This aircraft was delivered to the RAAF in January 1945. The aircraft was engaged in an air to ground gunnery training exercise at the time of the accident. It had been in the air for 20 minutes during which time three passes had been made at the target. While attempting the fourth pass at the target the starboard mainplane disintegrated at about 200 feet in a 20 degree shallow dive. The de-lamination occurred at the point that where firing of the guns would have commenced and pull out of the dive would commence. The aircraft did not pull out of the 280 mph dive and crashed on to a property owned by the Hunter River District Water Board near the northern boundary fence of the Air to Ground Gunnery Range._x000a__x000a_It is believed that the upper double skin failed in shear between ribs 7 and 11. The inboard portion to rib 1 then lifted vertically and the whole double skin broke away upwards and backwards. In failing, this portion started as failure in the top single skin and leading edge. The single skin carried away breaking the tip attachment. Failure of the tip then occurred followed by the lower skin and spars outboard from the engine._x000a__x000a_A witness gave evidence that the aircraft, flown by a different pilot, had a severe pullout at zero altitude from a dive the previous day and vapour trails at the wing tips were observed during this maneuver._x000a__x000a_Mosquito A52-29 was manufactured by De Havilland (Aust.) and delivered to the RAAF on 12 January 1945 and was alloted to 5 O.T.U. on 14 January 1945. The aircraft had flown 21 hours 45 minutes prior to the commencement of this exercise._x000a__x000a_A search of the Australian War Memorial Roll of Honour database shows that the following two RAAF Personnel from No. 5 Operational Training Unit were killed on 31 January 1945. It is possible that they may have been the crew of Mosquito A52-29. Can anyone please confirm this?_x000a__x000a_Flying Officer Francis John White - Pilot_x000a_Pilot Officer Robert Neill Tucker - Navigator_x000a__x000a_Michael White, the son of Flying Officer Francis John White told me that his father is buried at Sandgate War Cemetery alongside Pilot Officer Tucker. and a number of other pilots lost during the introduction of the Australian-built Mosquitoes into service. John has his father's log book which has been completed for the flight in A52-29._x000a__x000a_Michael White believes they were both instructor pilots undergoing their conversion at 5OTU before commencing duties as instructors on the Mosquitoes at Williamtown._x000a__x000a_Michael White told me that details of the accident and the problems with the de-lamination of the mainplane on Australian built Mosquitoes is covered in &quot;Mosquito Monograph - A history of Mosquitoes in Australian &amp; RAAF Operational&quot; by David Vincent._x000a__x000a_David Gowland, the great, great, great grandson of Robert Braithwaite Tucker who is buried at the Coburg Cemetery in Melbourne, told me that besides commemorating Robert Braithwaite (died 1908) and his wife Mary Ann Tucker (died 1925) the headstone also states the following:-_x000a__x000a_Also their noble_x000a_And devoted grandson_x000a_P/O Robert Neil Tucker_x000a_Who’s brilliance was sacrificed_x000a_On the 31st of January 1945_x000a_Through Sabotage_x000a_And Faulty Aircraft_x000a_Aged 23 years_x000a_“Our Neil”_x000a_“One of Nature’s gentlemen”_x000a__x000a_Note the mention of sabotage in the above headstone words._x000a__x000a_John Winterbotham told me that his father's best man was Francis John White. _x000a__x000a_Mervyn Williams told me that he lost his best friend when Neill Tucker was killed on the training flight at 5 OTU Williamtown, just prior to joining 1 Squadron, Fighter/ Bomber Intruders, equipped with Mk1V English Mosquito's, for posting to SE Asia. The training at 5 OTU was on Mk40 Australian Made Mosquito's._x000a__x000a_Mervyn Williams believe the reason for the crash was a defective wing in which the glue joints were faulty, the top surface of one wing peeled away and was probably the only remaining component. The reason for the crash would therefore have been fairly easy to investigate. Geoffrey De'Haviland flew to Australia to investigate a series of accidents involving the Mk40. _x000a__x000a_Mervyn Williams told me that Neill Tucker transferred to the RAAF from the Australian Military Forces and trained as a specialist Navigator (Nav. W.) at 2 A.O.S. Mt. Gambier in 1944. Mervyn did not really know the pilot, Frank White, other than he remember him as a 'very nice guy' and a gentleman officer. _x000a__x000a_A search of the Commonwealth War Graves site then revealed the following:-_x000a__x000a_In Memory of_x000a__x000a_FRANCIS JOHN WHITE_x000a__x000a_Flying Officer_x000a_413454_x000a_Royal Australian Air Force_x000a_who died on_x000a_Wednesday, 31st January 1945. Age 21._x000a__x000a_Son of Walter John and Cecilia Anna White; husband of Margaret Jean White, of Tamworth._x000a__x000a_Cemetery: NEWCASTLE (SANDGATE) WAR CEMETERY, New South Wales, Australia_x000a_Grave Reference/Panel Number: Plot K. Row C. Grave 13._x000a__x000a_ _x000a__x000a_In Memory of_x000a__x000a_ROBERT NEILL TUCKER_x000a__x000a_Pilot Officer_x000a_438666_x000a_Royal Australian Air Force_x000a_who died on_x000a_Wednesday, 31st January 1945. Age 23._x000a__x000a_Son of Charles Herbert Leopold and Winifred Eileen Tucker; husband of Norma Lesley Tucker, of Mont Albert, Victoria._x000a__x000a_Cemetery: NEWCASTLE (SANDGATE) WAR CEMETERY, New South Wales, Australia_x000a_Grave Reference/Panel Number: Plot K. Row C. Grave 14._x000a__x000a_ _x000a__x000a_The following 3 files are held by the National Archives of Australia on this accident. I have not looked at these files. If anyone in Canberra would like to look at them and pass on any relevant information to me via e-mail, it would be much appreciated._x000a__x000a_Title: Mosquito A52-29 Court of Inquiry re Accident at Saltash near Williamtown on 31.1.45_x000a_Series number: A705_x000a_Control symbol: 32/32/511_x000a_Barcode no: 165896 _x000a_Title: Mosquito A52-29 - Court of Inquiry - re Accident at Saltash near Williamtown on 31/1/45_x000a_Series number: A705_x000a_Control symbol: 32/32/571_x000a_Barcode no: 3346765_x000a_Title: Technical investigation to accident Mosquito aircraft A52-29_x000a_Series number: A705_x000a_Control symbol: 9/52/145_x000a_Barcode no: 164657 _x000a_ _x000a__x000a_ACKNOWLEDGEMENTS_x000a__x000a_I'd like to thank Michael White, David Gowland, John Winterbotham and Mervyn Williams for their assistance with this web page._x000a__x000a_(http://home.st.net.au/~dunn/ozcrashes/nsw19.htm) Crashed Williamtown NSW 31.01.45 (Air Britain Serials)"/>
    <x v="2"/>
    <x v="2"/>
    <s v="Broke up"/>
    <m/>
    <x v="2"/>
    <m/>
    <m/>
    <n v="1"/>
    <x v="40"/>
    <x v="0"/>
    <n v="1"/>
    <s v="Support Unit"/>
    <x v="124"/>
    <x v="5"/>
    <n v="1"/>
  </r>
  <r>
    <n v="323"/>
    <s v="ML915"/>
    <x v="11"/>
    <s v="109/DH/AAEE/109/39/105/109"/>
    <x v="0"/>
    <x v="8"/>
    <n v="31"/>
    <s v="January"/>
    <x v="7"/>
    <s v="31 January 1945 / 1 February 1945"/>
    <x v="1"/>
    <s v="01.02.1945 0359 heading for Hamborn district of Duisburg 109 to Duisburg from Little Staughton attempt to land on 1 engine, overshot and landed in ditch. at Knocke-le-Zoute airfield 0654 (BCL). W/O HM Smith ok, F/S WR Wade ok, Airborne 0359 1Feb45 from Little Staughton to operate in the Hamborn district of Duisburg. At 0654, attempted a single engine landing at Knocke-Le-Zoute Airfield, Belgium. Missed the approach and crashed attempting an overshoot. No injuries. W/O H.M.Smith F/S W.R.Wade (Lost Bombers) Overshot single-engined landing into ditch Knocke-le-Zoute 1.2.45 (Air Britain Serials)"/>
    <x v="2"/>
    <x v="7"/>
    <s v="Overshot"/>
    <m/>
    <x v="2"/>
    <m/>
    <m/>
    <n v="1"/>
    <x v="40"/>
    <x v="0"/>
    <n v="1"/>
    <s v="Front-Line"/>
    <x v="18"/>
    <x v="0"/>
    <n v="7"/>
  </r>
  <r>
    <n v="1330"/>
    <s v="HP855"/>
    <x v="12"/>
    <s v="8OTU/132OTU"/>
    <x v="0"/>
    <x v="7"/>
    <n v="1"/>
    <s v="February"/>
    <x v="7"/>
    <d v="1945-02-01T00:00:00"/>
    <x v="0"/>
    <s v="To 4850M 1.2.45 (Air Britain Serials)"/>
    <x v="4"/>
    <x v="3"/>
    <m/>
    <m/>
    <x v="2"/>
    <m/>
    <m/>
    <n v="2"/>
    <x v="41"/>
    <x v="0"/>
    <n v="1"/>
    <s v="Support Unit"/>
    <x v="121"/>
    <x v="3"/>
    <n v="2"/>
  </r>
  <r>
    <n v="4151"/>
    <s v="HR293"/>
    <x v="12"/>
    <s v="1FU/FE"/>
    <x v="3"/>
    <x v="16"/>
    <n v="1"/>
    <s v="February"/>
    <x v="7"/>
    <d v="1945-02-01T00:00:00"/>
    <x v="0"/>
    <s v="SOC 1.2.45 (Air Britain Serials)"/>
    <x v="4"/>
    <x v="3"/>
    <m/>
    <m/>
    <x v="2"/>
    <m/>
    <m/>
    <n v="2"/>
    <x v="41"/>
    <x v="0"/>
    <n v="1"/>
    <s v="Front-Line"/>
    <x v="91"/>
    <x v="3"/>
    <n v="2"/>
  </r>
  <r>
    <n v="2266"/>
    <s v="MM183"/>
    <x v="20"/>
    <s v="128/692"/>
    <x v="0"/>
    <x v="8"/>
    <n v="1"/>
    <s v="February"/>
    <x v="7"/>
    <d v="1945-02-01T00:00:00"/>
    <x v="0"/>
    <s v="01.02.1945 1655 Transit 692 from Manston port engine lost power, returned to airfield and crashlanded wheels retracted. at Manston airfield 1715 (BCL). F/L Boothright ok, , Was A on 692 Squadron according to a picture on http://www.spitfirespares.com/SpitfireSpares.com/Pages/Mosquito.2.html Engine cut bellylanded at Manston 1.2.45 (Air Britain Serials)"/>
    <x v="2"/>
    <x v="2"/>
    <s v="Engine failure"/>
    <m/>
    <x v="2"/>
    <m/>
    <m/>
    <n v="2"/>
    <x v="41"/>
    <x v="0"/>
    <n v="1"/>
    <s v="Front-Line"/>
    <x v="66"/>
    <x v="0"/>
    <n v="2"/>
  </r>
  <r>
    <n v="5626"/>
    <s v="RS627"/>
    <x v="12"/>
    <n v="143"/>
    <x v="0"/>
    <x v="12"/>
    <n v="1"/>
    <s v="February"/>
    <x v="7"/>
    <d v="1945-02-01T00:00:00"/>
    <x v="0"/>
    <s v="Swung on landing hit snow bank and u/c leg collapsed Banff 1.2.45 (Air Britain Serials) 01.02.45 143 Sqn. RS627 Swung on landing at Banff and hit a snow bank at the sideof the runway, undercarriage collapsed. Crew unhurt. (Mosquito Crash Log)"/>
    <x v="2"/>
    <x v="3"/>
    <s v="Swung on landing"/>
    <m/>
    <x v="2"/>
    <m/>
    <m/>
    <n v="2"/>
    <x v="41"/>
    <x v="0"/>
    <n v="1"/>
    <s v="Front-Line"/>
    <x v="131"/>
    <x v="0"/>
    <n v="1"/>
  </r>
  <r>
    <n v="1319"/>
    <s v="DZ637"/>
    <x v="4"/>
    <s v="627/692/627"/>
    <x v="0"/>
    <x v="8"/>
    <n v="1"/>
    <s v="February"/>
    <x v="7"/>
    <s v="1/2 February 1945"/>
    <x v="1"/>
    <s v="AZ-X on 627, Airborne 1714 1Feb45 from Woodhall Spa. Believed hit by Flak and crash-landing on a road. Crash-site not fully established. Both are buried in the Reichswald Forest War Cemetery. F/L Baker was a Canadian from Vancouver, British Columbia serving in the RAF. F/L R.Baker KIA Sgt D.G.Betts KIA. (http://lostbombers.co.uk/bomber.php?id=8460) The 617 Squadron ORB says this a/c was used by 617, for example 20 June 1944, Shannon / Herbert, coded O. Raid on Siegen (Lost Bombers) Siegen, 1/2 February 1945 Serial Range DZ630 - DZ652. 23 Mosquito B.Mk1V Series 11. Powered by Merlin 21/23 engines. Part of a batch of 250, including four built as PR.MkV111 and four NF.XV, delivered by De Havilland (Hatfield) between 5Dec42 and 21Mar43. Airborne 1714 1Feb45 from Woodhall Spa. Believed hit by Flak and crash-landing on a road. Crash-site not fully established. Both are buried in the reichswald Forest War Cemetery. F/L Baker was a Canadian from Vancouver, British Columbia serving in the RAF. F/L R.Baker KIA Sgt D.G.Betts KIA &quot; (Chorley via Lost Bombers) Missing (Siegen) 2.2.45 (Air Britain Serials) AIR 14/3460 says this aircraft was seen to have had one engine on fire before crashing."/>
    <x v="0"/>
    <x v="1"/>
    <m/>
    <m/>
    <x v="1"/>
    <m/>
    <m/>
    <n v="2"/>
    <x v="41"/>
    <x v="0"/>
    <n v="1"/>
    <s v="Front-Line"/>
    <x v="58"/>
    <x v="0"/>
    <n v="3"/>
  </r>
  <r>
    <n v="6543"/>
    <s v="KB498"/>
    <x v="28"/>
    <n v="139"/>
    <x v="0"/>
    <x v="8"/>
    <n v="1"/>
    <s v="February"/>
    <x v="7"/>
    <s v="1/2 February 1945"/>
    <x v="1"/>
    <s v="02.02.1943 0157 139 to Berlin from Upwood on return overshot ruway and crashed through barbed wire fence. at Upwood airfield 0624 (BCL). F/L MH Wallis ok, F/O FW Crawley DFC ok, Overshot landing and hit fence Upwood 2.2.45 (Air Britain Serials)"/>
    <x v="2"/>
    <x v="7"/>
    <s v="Overshot"/>
    <m/>
    <x v="2"/>
    <m/>
    <m/>
    <n v="2"/>
    <x v="41"/>
    <x v="0"/>
    <n v="1"/>
    <s v="Front-Line"/>
    <x v="15"/>
    <x v="1"/>
    <n v="1"/>
  </r>
  <r>
    <n v="7693"/>
    <s v="KB509"/>
    <x v="28"/>
    <s v="139/162"/>
    <x v="0"/>
    <x v="8"/>
    <n v="1"/>
    <s v="February"/>
    <x v="7"/>
    <s v="1/2 February 1945"/>
    <x v="1"/>
    <s v="02.02.1945 0203 airport bombing 162 to Berlin from Bourn bombed AP 0402 from 16000ft. On return touched down and swung off runway, undercarriage lost. at Bourn airfield 0632 (BCL). P/O BAJ Way ok, Sgt KAP Fossitt ok, Swung on landing and u/c collapsed Bourn on return from Berlin 2.2.45 (Air Britain Serials)"/>
    <x v="2"/>
    <x v="7"/>
    <s v="Swung on landing"/>
    <m/>
    <x v="2"/>
    <m/>
    <m/>
    <n v="2"/>
    <x v="41"/>
    <x v="0"/>
    <n v="1"/>
    <s v="Front-Line"/>
    <x v="134"/>
    <x v="1"/>
    <n v="2"/>
  </r>
  <r>
    <n v="1826"/>
    <s v="LR356"/>
    <x v="12"/>
    <s v="21/613/21/613"/>
    <x v="0"/>
    <x v="16"/>
    <n v="1"/>
    <s v="February"/>
    <x v="7"/>
    <s v="1/2 February 1945"/>
    <x v="1"/>
    <s v="1/2 February 1945 (FCWDv5) Time approx 0300, crashed near Braunlage cause not known, F/L D.A. Sheppard and F/O A.G. Martin both killed. (2nd TAF) ROYAL AIR FORCE BOMBER COMMAND, 1942-1945. A 250-lb GP bomb fitted to the port wing pylon of De Havilland Mosquito FB Mark VI, LR356 'YH-Y', of No. 21 Squadron RAF at Thorney Island, Hampshire. (Imperial War Museum Photo HU 1632) Missing from night Intruder over NW Germany 2.2.45 (Air Britain Serials) LR356 got lost the 2nd February, 1945 flown by Flt.Lt. B.A. Sheppard (117510) and F/O. A.G. Martin (154641). The last sortie was an intruder mission to the Hannover-Braunschweig-Magdeburg area. Both airmen were killed in the Harz-mountains. They are buried at the Hannover War Cemetery (http://www.mossie.org/forum/read.php?1,4708)"/>
    <x v="3"/>
    <x v="4"/>
    <m/>
    <m/>
    <x v="3"/>
    <m/>
    <m/>
    <n v="2"/>
    <x v="41"/>
    <x v="0"/>
    <n v="1"/>
    <s v="Front-Line"/>
    <x v="59"/>
    <x v="0"/>
    <n v="4"/>
  </r>
  <r>
    <n v="7774"/>
    <s v="MM224"/>
    <x v="20"/>
    <s v="105/692"/>
    <x v="0"/>
    <x v="8"/>
    <n v="1"/>
    <s v="February"/>
    <x v="7"/>
    <s v="1/2 February 1945"/>
    <x v="1"/>
    <s v="01.02.1945 1840 692 to Berlin from Graveley on return attempt to land but overshot and crashed into car. at Rougham airfield, near Bury St.Edmunds, Suffolk 2330 (BCL). F/O PJQ Back ok, F/O DTN Smith DFC ok, 1/2 February 1945, Berlin, &quot;Serial Range MM219 - MM226. 8 Mosquito B.MkXV1. Powered by Merlin 72/73 engines. Part of a batch of 152 delivered by De havilland (Hatfield) between 24Nov43 and 4Dec44. MM170 was not delivered. Airborne 1840 1Feb45 from Graveley. Onreturn, attempted to land at the USAAF base at Rougham, near Bury St.Edmunds, Suffolk. Over-ran the end of the runway at 2330, hitting a car, injuring the four civialiam occupants. The crew escaped with little more than shock and minor abrasions. F/O P.J.Q.Back F/O D.T.N.Smith DFC &quot; (Chorley via Lost Bombers) Engine cut on return overshot landing and hit car Bury St.Edmunds 1.2.45 (Air Britain Serials) 02.02.45 692 Sqn. MM224 Overshot at Rougham on return from Berlin and hit civilian car. (Mosquito Crash Log)"/>
    <x v="2"/>
    <x v="7"/>
    <s v="Overshot"/>
    <m/>
    <x v="2"/>
    <m/>
    <m/>
    <n v="2"/>
    <x v="41"/>
    <x v="0"/>
    <n v="1"/>
    <s v="Front-Line"/>
    <x v="66"/>
    <x v="0"/>
    <n v="2"/>
  </r>
  <r>
    <n v="6899"/>
    <s v="NS890"/>
    <x v="12"/>
    <n v="464"/>
    <x v="0"/>
    <x v="16"/>
    <n v="1"/>
    <s v="February"/>
    <x v="7"/>
    <s v="1/2 February 1945"/>
    <x v="1"/>
    <s v="Served with 464 Sqn, under RAF control 5/44 Coded SB-B. (Brian Fillery's website) 1/2 February 1945 (FCWDv5) Coded B, lost around 0625, ftr Rheydt-Osnabrueck 250 (sic), P/O J.H. Carter KIA (2nd TAF) P/O R.S. Seaman, navigator, missing (Squadron ORB) May have been near Rheinberg/Wesel (ply eagle on Luftwaffe Bullet board, Rheinberg is just NNE of Rheydt) Missing from night intruder 2.2.45 (Air Britain Serials) 14.1.45 Ofw. Alfred Siewert Stab II./NJG 6, Mosquito W. Waibstadt 01.06.44 418 Sqn.  Note however time of Luftwaffe claim: 01 Feb 1945 Alfred Siewert Stab II./NJG6 Mosquito   23:30 W. Waibstadt (http://www.asisbiz.com/Luftwaffe/Luftwaffe-aerial-victories-1945.html) Waibstadt is 260km SE of Rheydt, and well outside 2nd TAF area of operations. MH - Erroneous information in Mosquito Crash Log (should be NS980) as follows: NS890 Starboard engine bearers collapsed in a tight turn which followed with the detatchment of the port engine. The aircraft crashed near Throop village, Hants., killing two. (Mosquito Crash Log)"/>
    <x v="3"/>
    <x v="4"/>
    <m/>
    <m/>
    <x v="3"/>
    <m/>
    <m/>
    <n v="2"/>
    <x v="41"/>
    <x v="0"/>
    <n v="1"/>
    <s v="Front-Line"/>
    <x v="46"/>
    <x v="0"/>
    <n v="1"/>
  </r>
  <r>
    <n v="1441"/>
    <s v="HR300"/>
    <x v="12"/>
    <s v="304FTU/47/82"/>
    <x v="3"/>
    <x v="16"/>
    <n v="2"/>
    <s v="February"/>
    <x v="7"/>
    <d v="1945-02-02T00:00:00"/>
    <x v="0"/>
    <s v="Ran out of fuel after radio failure and abandoned nr Kumbhirgram 2.2.45 (Air Britain Serials)"/>
    <x v="0"/>
    <x v="12"/>
    <s v="Ran out of fuel"/>
    <m/>
    <x v="4"/>
    <m/>
    <m/>
    <n v="2"/>
    <x v="41"/>
    <x v="0"/>
    <n v="1"/>
    <s v="Front-Line"/>
    <x v="111"/>
    <x v="3"/>
    <n v="3"/>
  </r>
  <r>
    <n v="5864"/>
    <s v="KB479"/>
    <x v="28"/>
    <s v="45 Gp"/>
    <x v="5"/>
    <x v="10"/>
    <n v="2"/>
    <s v="February"/>
    <x v="7"/>
    <d v="1945-02-02T00:00:00"/>
    <x v="0"/>
    <s v="Swung on take-off and u/c collapsed Oakes Field Bahamas 2.2.45 (Air Britain Serials)"/>
    <x v="2"/>
    <x v="2"/>
    <s v="Swung on takeoff"/>
    <m/>
    <x v="2"/>
    <m/>
    <m/>
    <n v="2"/>
    <x v="41"/>
    <x v="0"/>
    <n v="1"/>
    <s v="Support Unit"/>
    <x v="81"/>
    <x v="1"/>
    <n v="1"/>
  </r>
  <r>
    <n v="352"/>
    <s v="ML910"/>
    <x v="11"/>
    <s v="RAE/AAEE/Wyton/109/139/TFU"/>
    <x v="0"/>
    <x v="1"/>
    <n v="2"/>
    <s v="February"/>
    <x v="7"/>
    <d v="1945-02-02T00:00:00"/>
    <x v="0"/>
    <s v="02/02/1945 Mosquito ML910 of Telecommunications Flying Unit was damaged beyond repair on landing at Defford. (http://www.couplandbell.com/marg/crashes1945.htm) U/c jammed DBR on landing Defford 2.2.45 (Air Britain Serials)"/>
    <x v="2"/>
    <x v="2"/>
    <s v="Crashed on landing"/>
    <m/>
    <x v="2"/>
    <m/>
    <m/>
    <n v="2"/>
    <x v="41"/>
    <x v="0"/>
    <n v="1"/>
    <s v="Support Unit"/>
    <x v="49"/>
    <x v="0"/>
    <n v="6"/>
  </r>
  <r>
    <n v="38"/>
    <s v="MM155"/>
    <x v="20"/>
    <s v="692/109"/>
    <x v="0"/>
    <x v="8"/>
    <n v="2"/>
    <s v="February"/>
    <x v="7"/>
    <d v="1945-02-02T00:00:00"/>
    <x v="0"/>
    <s v="02.02.1945 1900 Training 109 from Little Staughton on return overshot attempt, port engine shut and crashed into Lancaster NG443 of 582Sqn. at Little Staughton airfield (BCL). F/L LA Bolin RCAF ok, , Engine cut on attempted overshoot crashlanded and hit Lancaster NG443 Little Staughton 2.2.45 (Air Britain Serials) 02.02.45 109 Sqn. MM155 Pilot on approach to land at Little Staughton aerodrome found himself undershooting, opened up to go around again but port engine cut, aircraft crash landed and collided with Lancaster NG443 of 582 Sqn. which was damaged. Crew unhu(Mosquito Crash Log)"/>
    <x v="2"/>
    <x v="2"/>
    <s v="Engine failure"/>
    <m/>
    <x v="2"/>
    <m/>
    <m/>
    <n v="2"/>
    <x v="41"/>
    <x v="0"/>
    <n v="1"/>
    <s v="Front-Line"/>
    <x v="18"/>
    <x v="0"/>
    <n v="2"/>
  </r>
  <r>
    <n v="1290"/>
    <s v="PZ245"/>
    <x v="12"/>
    <n v="239"/>
    <x v="0"/>
    <x v="2"/>
    <n v="2"/>
    <s v="February"/>
    <x v="7"/>
    <d v="1945-02-02T00:00:00"/>
    <x v="0"/>
    <s v="02.02.1945 Air Test 239 from West Raynham force landed due to starboard engine failure. in a field at Lords Farm, Deeping St.Nicholas, 5miles SSW Spalding, Lincolnshire (BCL). P/O P Falconer ok, P/O WG Armour ok, Bellylanded after engine trouble on air test Deeping St.Nicholas Lincs. 2.2.45 (Air Britain Serials) 02.02.45 239 Sqn. PZ245 Aircraft force landed in a field at Lords Farm, Deeping St. Nicholas, Lincs., after engine failure. (Mosquito Crash Log)"/>
    <x v="2"/>
    <x v="2"/>
    <s v="Engine failure"/>
    <m/>
    <x v="2"/>
    <m/>
    <m/>
    <n v="2"/>
    <x v="41"/>
    <x v="0"/>
    <n v="1"/>
    <s v="Front-Line"/>
    <x v="63"/>
    <x v="0"/>
    <n v="1"/>
  </r>
  <r>
    <n v="3128"/>
    <s v="RS520"/>
    <x v="12"/>
    <s v="NFDW"/>
    <x v="0"/>
    <x v="5"/>
    <n v="2"/>
    <s v="February"/>
    <x v="7"/>
    <d v="1945-02-02T00:00:00"/>
    <x v="0"/>
    <s v="According to Franks' &quot;FCL&quot;, Vol. 3, on 2 February 1945, Flying Officer Stanly Humblestone and Flight Lieutenant C. A. Walker were flying a Mosquito VI, RS520, of the Night Fighter Development Wing (or NFDW). On a &quot;Ranger&quot; sortie, both pilots died when the aircraft was lost off the Danish Coast. F/L Clifford Arthur Walker, the pilot, as RCAF. From Fort William, Ont. Killed in action Feb 2/45, age 23. Mosquito aircraft RS520 failed to return from a raid against the aerodrome at Tirstrup, Germany. The RAF navigator was also killed. (Floyd Williston?) 02.02.1945 am Ranger NFDW, lost off danish coast. Lost without trace (FCL). F/L CA Walker +, F/O S Humblestone +, No known graves, no further info. Aircraft assigned to Night Fighter Development Wing (NFDW) Missing 22.2.45 (Air Britain Serials) CWGC confirms 2 February."/>
    <x v="3"/>
    <x v="4"/>
    <m/>
    <m/>
    <x v="3"/>
    <m/>
    <m/>
    <n v="2"/>
    <x v="41"/>
    <x v="0"/>
    <n v="1"/>
    <s v="Front-Line"/>
    <x v="141"/>
    <x v="0"/>
    <n v="1"/>
  </r>
  <r>
    <n v="5771"/>
    <s v="PZ314"/>
    <x v="12"/>
    <n v="21"/>
    <x v="0"/>
    <x v="16"/>
    <n v="2"/>
    <s v="February"/>
    <x v="7"/>
    <s v="2/3 February 1945"/>
    <x v="1"/>
    <s v="Piloted by CO W/C Dale DFC, age 39 (sic). W/C Ivor Gordon Easton &quot;Daddy&quot; Dale was indeed 39. His navigator was F/O Kenneth Arthur Hackett. PZ 314 was the Mosquito, as Mark says. I don't have an aircraft code letter, for this Mossie. Both airmen are buried in the Sittard War Cemetery. (Neil Hutchinson) Have no code letter either but can add that they had engine problems and crashed at Ophoven, 1½ km SW of Sittard, 23.45h. Dale C/O 21 Sqdn. (Henk Welting) 2/3 February 1945 (FCWDv5) Lost around 2300, W/C I.G.E. Dale and F/O K.A. Hackett both KIA, crashed west of Aachen (2nd TAF) May have been YH-D (Adriano Baumgartner) Abandoned on night intruder over Netherlands 2.2.45 (Air Britain Serials)"/>
    <x v="0"/>
    <x v="8"/>
    <m/>
    <m/>
    <x v="4"/>
    <m/>
    <m/>
    <n v="2"/>
    <x v="41"/>
    <x v="0"/>
    <n v="1"/>
    <s v="Front-Line"/>
    <x v="48"/>
    <x v="0"/>
    <n v="1"/>
  </r>
  <r>
    <n v="987"/>
    <s v="DZ272"/>
    <x v="2"/>
    <s v="307/264/54OTU/51OTU"/>
    <x v="0"/>
    <x v="7"/>
    <n v="3"/>
    <s v="February"/>
    <x v="7"/>
    <d v="1945-02-03T00:00:00"/>
    <x v="0"/>
    <s v="U/c collapsed on landing Cranfield 3.2.45 (Air Britain Serials)"/>
    <x v="2"/>
    <x v="2"/>
    <s v="Undercarriage failed"/>
    <m/>
    <x v="2"/>
    <m/>
    <m/>
    <n v="2"/>
    <x v="41"/>
    <x v="0"/>
    <n v="1"/>
    <s v="Support Unit"/>
    <x v="110"/>
    <x v="0"/>
    <n v="4"/>
  </r>
  <r>
    <n v="3126"/>
    <s v="HK513"/>
    <x v="17"/>
    <s v="307/29"/>
    <x v="0"/>
    <x v="2"/>
    <n v="3"/>
    <s v="February"/>
    <x v="7"/>
    <d v="1945-02-03T00:00:00"/>
    <x v="0"/>
    <s v="Bounced on landing overshot and overturned Hunsdon 3.2.45 (Air Britain Serials) 03.02.45 29 Sqn. HK513 Pilot landed too fast at Hunsdon aerodrome, bounced, overshot runway and overturned. Crew unhurt. (Mosquito Crash Log)"/>
    <x v="2"/>
    <x v="3"/>
    <s v="Bounced on landing"/>
    <m/>
    <x v="2"/>
    <m/>
    <m/>
    <n v="2"/>
    <x v="41"/>
    <x v="0"/>
    <n v="1"/>
    <s v="Front-Line"/>
    <x v="31"/>
    <x v="2"/>
    <n v="2"/>
  </r>
  <r>
    <n v="4515"/>
    <s v="HX967"/>
    <x v="12"/>
    <s v="605/60OTU"/>
    <x v="0"/>
    <x v="7"/>
    <n v="3"/>
    <s v="February"/>
    <x v="7"/>
    <d v="1945-02-03T00:00:00"/>
    <x v="0"/>
    <s v="Ditched off Caernarvon coast 3.2.45 cause unknown (Air Britain Serials) 03.02.45 60 OTU. HX967 Ditched in sea off Caernarfonshire coast. Aircraft was seen to ditch, but before the rescue party could reach the area, the crew had drowned with the dinghy only fifty yards away from them. (Mosquito Crash Log) HESKETH, Jess - W/O (Pilot) - 1534931 - RAFVR - Ashton-Under-Lyne (Hurst) Cemetery, Lancashire.[ with Poole in Mosquito FB.VI - HX967 - 60 OTU ]. POOLE, Frederick Albert - Sgt (Nav) - 1615650 - RAFVR - Woodgrange Park Cemetery, East Ham, Essex. [ with Hesketh in Mosquito FB.VI - HX967 - 60 OTU ]. (http://www.rafcommands.com/forum/showthread.php?17910-450203-Unaccounted-Airwoman-amp-Airmen-03-02-1945)_x000a__x000a_This is the entry from the No.60 OTU ORB relating to the loss of HX967:_x000a__x000a_ February 3rd 1945, “Fatal Accident. F/S Hesketh and Sgt Poole of No.40 Course were killed in an accident the cause of which is as yet unknown. Their aircraft crashed into the sea nr St. Ormes Head at 1607 hours. Only 7 days ago, this same crew had made a successful S/L Landing at Hawarden.”_x000a__x000a_And this entry is from the RAF Valley station ORB:_x000a__x000a_ February 3rd 1945, “During the day of operational weather traffic was light. At 1606 hours a Mayday call from a Mosquito from High Ercall was heard on World Guard. The F.C.L.O at North West Filter Room was immediately informed and the B.A.T.F. Flight Oxford on exercise was diverted to the Great Orme area as the pilot had been heard to say he was near there. A second B.A.T. Flight Oxford was scrambled to search and a Mosquito from High Ercall also assisted. A third B.A.T. Flight Oxford was sent to the vicinity. At 1620 hours F.C.L.O. North West Filter Room reported the aircraft had ditched near Little Orme Head and that air/sea rescue action had been taken. At 1647 F/O Sinclaire (the second B.A.T. Flight Oxford) reported that he was circling a dinghy and a minute later the Mosquito from High Ercall made the same report. F/O Sinclaire led a rescue boat to the dinghy and at 1705 it was reported that the crew had been picked up. Unfortunately one was dead and the other severely injured._x000a_ Wreckage reported in the Welsh Mountains yesterday had now been identified as that of a B.26 which left St Mawgan for Burtonwood on the 1st of February, the five members of the crew being all killed.”  (Alan Clarke of http://www.peakdistrictaircrashes.co.uk/  on http://www.rafcommands.com/forum/showthread.php?17910-450203-Unaccounted-Airwoman-amp-Airmen-03-02-1945)"/>
    <x v="2"/>
    <x v="2"/>
    <s v="Unknown"/>
    <m/>
    <x v="2"/>
    <m/>
    <m/>
    <n v="2"/>
    <x v="41"/>
    <x v="0"/>
    <n v="1"/>
    <s v="Support Unit"/>
    <x v="29"/>
    <x v="0"/>
    <n v="2"/>
  </r>
  <r>
    <n v="5426"/>
    <s v="MM151"/>
    <x v="20"/>
    <s v="692/105"/>
    <x v="0"/>
    <x v="8"/>
    <n v="3"/>
    <s v="February"/>
    <x v="7"/>
    <d v="1945-02-03T00:00:00"/>
    <x v="0"/>
    <s v="03.02.1945 1736 105 to Würzburg from Bourn on return low on fuel both engines cut, changed course for Knocke-Le-Zoute airfield B, crashed on approach. on approach to Knocke-Le-Zout airfield without trace 2202 (BCL). F/L DM Smith inj, Sgt KR Aspden inj, Ran short of fuel on return and feather one engine overshot landing and other engine cut crashlanded Knocke 4.2.45 (Air Britain Serials)"/>
    <x v="2"/>
    <x v="7"/>
    <s v="Ran out of fuel"/>
    <m/>
    <x v="2"/>
    <m/>
    <m/>
    <n v="2"/>
    <x v="41"/>
    <x v="0"/>
    <n v="1"/>
    <s v="Front-Line"/>
    <x v="4"/>
    <x v="0"/>
    <n v="2"/>
  </r>
  <r>
    <n v="1937"/>
    <s v="DZ437"/>
    <x v="4"/>
    <s v="109/1655MTU/NTU"/>
    <x v="0"/>
    <x v="7"/>
    <n v="3"/>
    <s v="February"/>
    <x v="7"/>
    <d v="1945-02-03T00:00:00"/>
    <x v="1"/>
    <s v="Crashed on take-off Warboys 3.2.45 (Air Britain Serials) 03.02.45 PFNTU. DZ437 Aircraft crashed on take-off eight hundred yards S.E. of Warboys aerodrome. Crew unhurt. (Mosquito Crash Log)     PFNTU3/02/1945 Training DZ437 Mosquito IV T/o 2008 Warboys and crashed almost immediately some 800 yards SE of the airfield. Both officers were taken to RAF Hospital Ely. F/O A JBodger DFC F/Lt G HHart (http://www.156squadron.com/display_newpff_roll.asp?ID=PFNTU)"/>
    <x v="2"/>
    <x v="2"/>
    <s v="Crashed on takeoff"/>
    <m/>
    <x v="2"/>
    <m/>
    <m/>
    <n v="2"/>
    <x v="41"/>
    <x v="0"/>
    <n v="1"/>
    <s v="Support Unit"/>
    <x v="135"/>
    <x v="0"/>
    <n v="3"/>
  </r>
  <r>
    <n v="2908"/>
    <s v="LR529"/>
    <x v="10"/>
    <s v="1655MTU/16OTU"/>
    <x v="0"/>
    <x v="7"/>
    <n v="3"/>
    <s v="February"/>
    <x v="7"/>
    <s v="3/4 February 1945"/>
    <x v="1"/>
    <s v="04/02/1945 Mosquito LR529 of 16 OTU sideslipped into the ground at Barford St John. Pilot F/O Jackson was killed. (http://www.couplandbell.com/marg/crashes1945.htm) &quot;serial Range MM112 - MM156. 45 Mosquito B.MkXV1. Powered by Merlin 72/73 engines. Part of a batch of of 152 delivered by De Havilland (Hatfield) between 24Nov43 and 4Dec44. MM170 was not delivered. MM151 was initially delivered to No.692 Sqdn 2Jul44 ex-works, transferred four days later to 105 Sqdn. Airborne 1736 3feb45 from Bourn. Homebound, low on fuel and with the starboard engine feathered, the crew diverted to Knocke-le- Zoute, Belgium. On final approach the port engine cut due to fuel shortage causing the Mosquito to crash at at 2202. F/L D.M.Smith Inj Sgt K.R.Aspden Inj &quot; (Chorley via Lost Bombers) MH - should this be 3/4 March to Wurzburg? Engine overspeeded flew into ground on emergency approach 3m W of Barford St.John 4.2.45 DBF (Air Britain Serials) 04.02.45 16 OTU. LR529 Engine over speeded, pilot was unable to feather prop and aircraft side- slipped into ground three miles west of Barford St. John, killing one. (Mosquito Crash Log) JACKSON, Derek - P/O (Pilot) - 160940 - RAFVR - Whitley Bay (Hartley South) Cemetery, Northumberland. [ Mosquito III - LR529 - 16 OTU ]. (http://www.rafcommands.com/forum/showthread.php?17911-450204-Unaccounted-Airmen-04-02-1945)"/>
    <x v="2"/>
    <x v="2"/>
    <s v="Ran out of fuel"/>
    <m/>
    <x v="2"/>
    <m/>
    <m/>
    <n v="2"/>
    <x v="41"/>
    <x v="0"/>
    <n v="1"/>
    <s v="Support Unit"/>
    <x v="140"/>
    <x v="2"/>
    <n v="2"/>
  </r>
  <r>
    <n v="6902"/>
    <s v="PZ452"/>
    <x v="12"/>
    <n v="464"/>
    <x v="0"/>
    <x v="16"/>
    <n v="3"/>
    <s v="February"/>
    <x v="7"/>
    <s v="3/4 February 1945"/>
    <x v="1"/>
    <s v="Served with 464 Sqn, under RAF control 11/44 to 2/2/45 Coded SB-Y. hit house during low-level sortie Hordean. (Brian Fillery's website) 2/2/45, coded Y, hit house after descending through cloud on homeward flight, P/O Wicky, P/O Mountford both KIA. Crashed Hordean in poor visibility at around 0045 3/4 February 1945, P/O E.G. Wicky and P/O Mountford both KIA (2nd TAF) Location Horndean (Squadron ORB) Hit house descending through cloud on return from night intruder Horndean Hants. 4.2.45 (Air Britain Serials) 04.02.45 464 Sqn. PZ452 Pilot was letting down through tow cloud when aircraft hit the top of a house at Horndean, Hants, killing two. (Mosquito Crash Log)"/>
    <x v="2"/>
    <x v="7"/>
    <s v="Bad Visibility"/>
    <m/>
    <x v="2"/>
    <m/>
    <m/>
    <n v="2"/>
    <x v="41"/>
    <x v="0"/>
    <n v="1"/>
    <s v="Front-Line"/>
    <x v="46"/>
    <x v="0"/>
    <n v="1"/>
  </r>
  <r>
    <n v="1806"/>
    <s v="DZ292"/>
    <x v="2"/>
    <s v="410/307/51OTU"/>
    <x v="0"/>
    <x v="7"/>
    <n v="4"/>
    <s v="February"/>
    <x v="7"/>
    <d v="1945-02-04T00:00:00"/>
    <x v="0"/>
    <s v="Engines lost power bellylanded at Henlow 4.2.45 (Air Britain Serials)"/>
    <x v="2"/>
    <x v="2"/>
    <s v="Engine failure"/>
    <m/>
    <x v="2"/>
    <m/>
    <m/>
    <n v="2"/>
    <x v="41"/>
    <x v="0"/>
    <n v="1"/>
    <s v="Support Unit"/>
    <x v="110"/>
    <x v="0"/>
    <n v="3"/>
  </r>
  <r>
    <n v="3199"/>
    <s v="HX911"/>
    <x v="12"/>
    <s v="85/464/60OTU"/>
    <x v="0"/>
    <x v="7"/>
    <n v="4"/>
    <s v="February"/>
    <x v="7"/>
    <d v="1945-02-04T00:00:00"/>
    <x v="0"/>
    <s v="Engine cut on take-off swung on landing and u/c raised to stop High Ercall 4.2.45 (Air Britain Serials)"/>
    <x v="2"/>
    <x v="2"/>
    <s v="Engine failure"/>
    <m/>
    <x v="2"/>
    <m/>
    <m/>
    <n v="2"/>
    <x v="41"/>
    <x v="0"/>
    <n v="1"/>
    <s v="Support Unit"/>
    <x v="29"/>
    <x v="0"/>
    <n v="3"/>
  </r>
  <r>
    <n v="3978"/>
    <s v="KB313"/>
    <x v="8"/>
    <s v="112 Wg"/>
    <x v="2"/>
    <x v="1"/>
    <n v="4"/>
    <s v="February"/>
    <x v="7"/>
    <d v="1945-02-04T00:00:00"/>
    <x v="0"/>
    <s v="to USAAF as 43-34925 Lost wing recovering from dive after take-off Amherst NS 4.2.45 (Air Britain Serials)  430707 THORNGREN, PAUL M F-8 43-34925 PETERSON FIELD, CO (http://www.accident-report.com/world/namerica/slist/peterson.html   430707   F-8  43-34925 373 BH&amp;ABS    Peterson AAF, CO    TOA  4  Thorngren, Paul M  USA  CO  Peterson AAF, CO  (http://www.aviationarchaeology.com/src/dbasn.asp?SN=43-34925&amp;Submit4=Go) BRADLEY, John Frederick Michael - Captain - RAFTC - Calgary (St. Mary's) Cemetery, Alberta, Canada. [ Mosquito B.20 - KB313 - 112 Wing (RAF FC)]. (http://www.rafcommands.com/forum/showthread.php?17911-450204-Unaccounted-Airmen-04-02-1945)"/>
    <x v="2"/>
    <x v="2"/>
    <s v="Broke up"/>
    <m/>
    <x v="2"/>
    <m/>
    <m/>
    <n v="2"/>
    <x v="41"/>
    <x v="0"/>
    <n v="1"/>
    <s v="Support Unit"/>
    <x v="71"/>
    <x v="1"/>
    <n v="1"/>
  </r>
  <r>
    <n v="1447"/>
    <s v="RS629"/>
    <x v="12"/>
    <n v="248"/>
    <x v="0"/>
    <x v="12"/>
    <n v="4"/>
    <s v="February"/>
    <x v="7"/>
    <d v="1945-02-04T00:00:00"/>
    <x v="0"/>
    <s v="Engine feathered due to vibration on RP exercise lost height and hit pole during forced landing Birkenbog Fordyce Banff 4.2.45 DBF (Air Britain Serials) 04.02.45 248 Sqn. RS629 Port engine feathered, aircraft was unable to maintain height and struck anti invasion pole on landing at Birken Bog, Fordyce, Banffshire. (Mosquito Crash Log) Mosquito of 248 Sqn, Banff, with port engine feathered, made forced landing at Cairnton Farm, near Fordyce.  Hit invasion pole at Birkenbog Farm on the way down. Crew uninjured, and seen walking towards Fordyce. (World War Two in the Portsoy Area, researched by Findlay Pirie)"/>
    <x v="2"/>
    <x v="2"/>
    <s v="Vibration"/>
    <m/>
    <x v="2"/>
    <m/>
    <m/>
    <n v="2"/>
    <x v="41"/>
    <x v="0"/>
    <n v="1"/>
    <s v="Front-Line"/>
    <x v="52"/>
    <x v="0"/>
    <n v="1"/>
  </r>
  <r>
    <n v="1560"/>
    <s v="MM199"/>
    <x v="20"/>
    <s v="105/128"/>
    <x v="0"/>
    <x v="8"/>
    <n v="4"/>
    <s v="February"/>
    <x v="7"/>
    <s v="4/5 February 1945"/>
    <x v="1"/>
    <s v="04.02.1945 1806 128 to Hannover from Wyton hit by FLAK, crashed and totally destroyed according german papers by Mayor of Benthe. NW Ronnenberg towards Benthe, 9km SW centre Hannover (BCL). F/L JK Wood RAAF +, F/O R Poole +, both rest in Hannover War Cem. The mayor's recollection was that two Mosquitos had approached at low level, one was hit by light flak and burst into flames, and after circling for half an hour (sic) it finally crashed, killing the crew. (Wood's casualty file at www.naa.gov.au) A German report says Mosquito came down at 1948 hours, 1 1/2 km NW of Ronnonberg, SW of Hannover (http://www.footnote.com/image/38615566/Mosquito%7Cmosquitoes/#38614856) 4/5 February, Hannover &quot;Serial Range MM181 - MM205. 25 Mosquito B.MkXV1. Powered by Merlin 72/73 engines. Delivered by De Havilland (Hatfield) between 24Nov43 and 4Dec44. MM170 was not delivered. Airborne 1806 4feb45 from Wyton. Hit by Flak, and, according to captured enemy papers, totally destroyed after crashing NW of Ronnenberg and towards benthe, 9 km SW from the centre of hannover. Both are buried in the Hannover War Cemetery. Details pertaining to this loss were communicated to the Commanding Officer Notts Yeomanry by the Burgomeister of Berthe. F/L J.K.Wood RAAF KIA F/O R.Poole KIA &quot; (Chorley via Lost Bombers) Missing (Hannover) 5.2.45 (Air Britain Serials)_x000a__x000a_HW 5/661, message CX/MSS/R.458/C/27 (2)_x000a__x000a_&quot;Two communications from GELIP ((Luftgau)) XI Ic, to Enemy Equipment Investigation Centre Haupting VERRES GAF Station WUNSDORF, dated 8/2:- ((2)) Subject: Crash office £Absturzstelle£ on 4/2. 1) 1848 hrs, 1.5 km N.W. of RONNENBERG, 9.3 km S.W. of HANNOVER, GU 73. Mosquito. 100% damage. Markings MM 49. 2 dead, buried in VAHRENWALD.&quot;_x000a__x000a_This was 128 Sqn Mosquito MM199. The time would be 1948 hrs German time._x000a__x000a_(http://www.rafcommands.com/forum/showthread.php?13069-Flak-Division-Positions)"/>
    <x v="0"/>
    <x v="1"/>
    <m/>
    <m/>
    <x v="1"/>
    <m/>
    <m/>
    <n v="2"/>
    <x v="41"/>
    <x v="0"/>
    <n v="1"/>
    <s v="Front-Line"/>
    <x v="112"/>
    <x v="0"/>
    <n v="2"/>
  </r>
  <r>
    <n v="6228"/>
    <s v="PZ235"/>
    <x v="12"/>
    <n v="418"/>
    <x v="0"/>
    <x v="16"/>
    <n v="4"/>
    <s v="February"/>
    <x v="7"/>
    <s v="4/5 February 1945"/>
    <x v="1"/>
    <s v="04.02.1945 Evening Patrol 418 to Zwolle and Osnabrück area from Hartfort Bridge . Lost without trace (FCL). F/O M Ewaschuk +, F/O RMM Strattan +, both buried in Winterswijk Cem First mentioned in ORB, 3/4 January 1945; missing from operations, 4/5 February 1945; F/L M. Ewaschuk killed. Letter &quot;M&quot; in ORB dated 3/4 January 1945. (Hugh Halliday) Coded M. Lost around 2230 on 4/5 February, F/O M. Ewanschuck and F/O R.M.M. Stratton both KIA, ftr Zwolle-Osnabrueck (2nd TAF) Missing on night patrol nr Osnabruck 4.2.45 (Air Britain Serials) Came down at Haart (5km SE of Aalten at 0130 (Verliesregister)"/>
    <x v="3"/>
    <x v="4"/>
    <m/>
    <m/>
    <x v="3"/>
    <m/>
    <m/>
    <n v="2"/>
    <x v="41"/>
    <x v="0"/>
    <n v="1"/>
    <s v="Front-Line"/>
    <x v="30"/>
    <x v="0"/>
    <n v="1"/>
  </r>
  <r>
    <n v="4373"/>
    <s v="NS730"/>
    <x v="18"/>
    <s v="USAAF"/>
    <x v="0"/>
    <x v="4"/>
    <n v="4"/>
    <s v="February"/>
    <x v="7"/>
    <d v="1945-02-04T00:00:00"/>
    <x v="2"/>
    <s v="653BS 25BG, 8th Air Force. Pilot Rouse, Wallace B. Take Off Accident at Exeter. Category 4 damage, 04 February 1945. (http://www.aviationarchaeology.com) 450204 ROUSE, WALLACE B MOSQUITO NS-730 EXETER, UK 25 (Thomas Ensminger) SOC 21.2.45 (Air Britain Serials)"/>
    <x v="2"/>
    <x v="3"/>
    <s v="Crashed on takeoff"/>
    <m/>
    <x v="2"/>
    <m/>
    <m/>
    <n v="2"/>
    <x v="41"/>
    <x v="0"/>
    <n v="1"/>
    <s v="Front-Line"/>
    <x v="33"/>
    <x v="0"/>
    <n v="1"/>
  </r>
  <r>
    <n v="282"/>
    <s v="HX981"/>
    <x v="12"/>
    <s v="487/21/107/51OTU"/>
    <x v="0"/>
    <x v="7"/>
    <n v="5"/>
    <s v="February"/>
    <x v="7"/>
    <d v="1945-02-05T00:00:00"/>
    <x v="0"/>
    <s v="Broke up in cloud on navex 5.2.45 (Air Britain Serials) 05.02.45 51 OTU. HX981 Aircraft entered cloud at 11 ,000 feet, pilot lost control, aircraft iced up and broke up coming out of cloud at 500 feet, pilot was thrown out and chute opened, but navigator was killed. (Mosquito Crash Log)"/>
    <x v="2"/>
    <x v="2"/>
    <s v="Lost control in cloud"/>
    <m/>
    <x v="2"/>
    <m/>
    <m/>
    <n v="2"/>
    <x v="41"/>
    <x v="0"/>
    <n v="1"/>
    <s v="Support Unit"/>
    <x v="110"/>
    <x v="0"/>
    <n v="4"/>
  </r>
  <r>
    <n v="6690"/>
    <s v="KB469"/>
    <x v="28"/>
    <s v="16OTU"/>
    <x v="0"/>
    <x v="7"/>
    <n v="5"/>
    <s v="February"/>
    <x v="7"/>
    <d v="1945-02-05T00:00:00"/>
    <x v="0"/>
    <s v="05/02/1945 Mosquito KB469 of 16 OTU suffered a collapsed undercarriage at Barford St John. Pilot F/Lt J F Marshall DFC AFC was OK (http://www.couplandbell.com/marg/crashes1945.htm) Swung on take-off and u/c collapsed Barford St.John 5.2.45 (Air Britain Serials)"/>
    <x v="2"/>
    <x v="2"/>
    <s v="Swung on takeoff"/>
    <m/>
    <x v="2"/>
    <m/>
    <m/>
    <n v="2"/>
    <x v="41"/>
    <x v="0"/>
    <n v="1"/>
    <s v="Support Unit"/>
    <x v="140"/>
    <x v="1"/>
    <n v="1"/>
  </r>
  <r>
    <n v="3623"/>
    <s v="PF412"/>
    <x v="20"/>
    <s v="109/128"/>
    <x v="0"/>
    <x v="8"/>
    <n v="5"/>
    <s v="February"/>
    <x v="7"/>
    <d v="1945-02-05T00:00:00"/>
    <x v="0"/>
    <s v="05.02.1945 Air from Wyton crash landed following engine failure. at Wyton airfield (BCL). F/L TA Empson RNZAF ok. Engine cut on air test crashlanded Wyton 5.2.45 DBR (Air Britain Serials)"/>
    <x v="2"/>
    <x v="2"/>
    <s v="Engine failure"/>
    <m/>
    <x v="2"/>
    <m/>
    <m/>
    <n v="2"/>
    <x v="41"/>
    <x v="0"/>
    <n v="1"/>
    <s v="Front-Line"/>
    <x v="112"/>
    <x v="6"/>
    <n v="2"/>
  </r>
  <r>
    <n v="2706"/>
    <s v="MM115"/>
    <x v="20"/>
    <s v="1655MTU/139/571"/>
    <x v="0"/>
    <x v="8"/>
    <n v="5"/>
    <s v="February"/>
    <x v="7"/>
    <s v="5/6 February 1945"/>
    <x v="1"/>
    <s v="06.02.1945 0215 571 to Berlin from Oakington . Lost without trace (BCL). F/O KCS Legge +, F/O BO Davis +, no further info LEGGE, KENNETH CHARLES SEYMOUR _x000a_Initials: K C S _x000a_Nationality: United Kingdom _x000a_Rank: Flying Officer _x000a_Regiment/Service: Royal Air Force Volunteer Reserve _x000a_Unit Text: 571 Sqdn. _x000a_Age: 31 _x000a_Date of Death: 06/02/1945 _x000a_Service No: 144177 _x000a_Additional information: Son of William Ward Seymour Legge, and of Mary Elizabeth Legge, M.B.E., of Finchley, Middlesex; husband of Ruby Legge. _x000a_Casualty Type: Commonwealth War Dead _x000a_Grave/Memorial Reference: Panel 267. _x000a_Memorial: RUNNYMEDE MEMORIAL _x000a_Name: DAVIS, BASIL OWEN _x000a_Initials: B O _x000a_Nationality: United Kingdom _x000a_Rank: Flying Officer _x000a_Regiment/Service: Royal Air Force Volunteer Reserve _x000a_Unit Text: 571 Sqdn. _x000a_Age: 32 _x000a_Date of Death: 06/02/1945 _x000a_Service No: 162484 _x000a_Additional information: Son of Alfred Owen Davis and Pearl Lillian Davis; husband of Ruth Mabel Davis, of Woodchester, Gloucestershire. A.C.A. _x000a_Casualty Type: Commonwealth War Dead _x000a_Grave/Memorial Reference: Panel 266. _x000a_Memorial: RUNNYMEDE MEMORIAL _x000a_MM115 _x000a_Squadron 571 _x000a_X1D 8K-X _x000a_Operation Berlin _x000a_Date 1 5th February 1945 _x000a_Date 2 6th February 1945 _x000a__x000a__x000a_Further Information_x000a_&quot;Serial Range MM112 - MM156. 45 Mosquito B.MkXV1. Powered by Merlin 72/73 engines. Part of a batch of 152 delivered by De Havilland (Hatfield) between 24Nov43 and 4Dec45. MM170 was undelivered. Airborne 0215 6Feb45 from Oakington. Lost without trace. Both are commemorated on the Runnymede memorial. Mary Elizabeth Legge, mother of F/O legge, held the MBE while F/O Davis was an Associate of the Institute of Chartered Accountants. F/O K.C.S.Legge KIA F/O B.O.Davis KIA &quot; _x000a_(Lost Bombers) Missing (Berlin) 6.2.45 (Air Britain Serials)"/>
    <x v="3"/>
    <x v="4"/>
    <m/>
    <m/>
    <x v="3"/>
    <m/>
    <m/>
    <n v="2"/>
    <x v="41"/>
    <x v="0"/>
    <n v="1"/>
    <s v="Front-Line"/>
    <x v="90"/>
    <x v="0"/>
    <n v="3"/>
  </r>
  <r>
    <n v="6567"/>
    <s v="A52-46"/>
    <x v="24"/>
    <s v="5OTU"/>
    <x v="7"/>
    <x v="7"/>
    <n v="6"/>
    <s v="February"/>
    <x v="7"/>
    <d v="1945-02-06T00:00:00"/>
    <x v="0"/>
    <s v="02.1945 5 OTU from landing accident, converted to components. at Williamstown airfield, New South Wales (MIAS). Built as F.B.40. Delivered during December 1944. Final disposition: converted to components after landing accident at Williamstown, NSW, February 1945. (Beaufort, Beaufighter and Mosquito in Australian Service, Stewart Wilson, 1990) Overshot and ground looped Williamtown NSW 06.02.45 (Air Britain Serials)"/>
    <x v="2"/>
    <x v="2"/>
    <s v="Overshot"/>
    <m/>
    <x v="2"/>
    <m/>
    <m/>
    <n v="2"/>
    <x v="41"/>
    <x v="0"/>
    <n v="1"/>
    <s v="Support Unit"/>
    <x v="124"/>
    <x v="5"/>
    <n v="1"/>
  </r>
  <r>
    <n v="28"/>
    <s v="DD687"/>
    <x v="5"/>
    <s v="23/54OTU"/>
    <x v="0"/>
    <x v="7"/>
    <n v="7"/>
    <s v="February"/>
    <x v="7"/>
    <d v="1945-02-07T00:00:00"/>
    <x v="0"/>
    <s v="The Air Britain Serials books say this aircraft crashed at High Ercall on 8 May 1944, after the undercarriage collapsed on landing, crew safe. Dave McIntosh describes exactly such an accident, during the same general time period, in &quot;Terror in the Starboard Seat&quot;. Hit by Halifax MZ625 after landing Topcliffe 7.2.45 (Air Britain Serials) 08.05.44 60 MTU. DD687 Undercarriage collapsed on landing at High Ercall aerodrome, crew safe. (Mosquito Crash Log)"/>
    <x v="2"/>
    <x v="2"/>
    <s v="Collision"/>
    <m/>
    <x v="2"/>
    <m/>
    <m/>
    <n v="2"/>
    <x v="41"/>
    <x v="0"/>
    <n v="1"/>
    <s v="Support Unit"/>
    <x v="115"/>
    <x v="0"/>
    <n v="2"/>
  </r>
  <r>
    <n v="818"/>
    <s v="MM182"/>
    <x v="20"/>
    <n v="692"/>
    <x v="0"/>
    <x v="8"/>
    <n v="7"/>
    <s v="February"/>
    <x v="7"/>
    <s v="7/8 February 1945"/>
    <x v="1"/>
    <s v="08.02.1945 2012 692 to Mainz from Graveley . Lost without trace (BCL). F/O PB Doran +, Sgt DH Beckolt pow, Doran buried in Rheinsberg War Cem. Crashed near Berglicht (http://www.geiger-roland.de/HistorischeForschung/absturz1939%201945.pdf) Berglicht, Kreis St. Wendel? (engine failure) MM182 crashed in wooded area near Berglicht im Wald, Rheinland-Pfalz. Cause of loss was an engine fire and was not due to enemy action (Rod McKenzie) Footprints on the Sands of Time has your D.H. Beckolt, as Sgt D.H. Beckett, 692 sqdn Mosquito MM152, pow camp not known, back in UK 11/5/45, this also matches with Ross's pow files on this site.[/ (http://www.rafcommands.com/forum/showthread.php?t=3985&amp;highlight=MOsquito) 7/8 Feb, Mainz, Serial Range MM181 - MM205. 25 Mosquito B.MkXV1. Powered by Merlin 72/73 engines. Part of a batch of 152 delivered by De Havilland (Hatfield) between 24Nov43 and 4Dec44. MM170 was not delivered. Airborne 2012 7Feb45 from Graveley. Cause of loss and crash-site not established. F/O Doran who was on his 53rd operation, is buried in Rheinberg War Cemetery. F/O P.B.Doran KIA Sgt D.H.Beckolt PoW &quot; (Chorley via Lost Bombers) Missing (Mainz) 8.2.45 (Air Britain Serials)"/>
    <x v="0"/>
    <x v="18"/>
    <m/>
    <m/>
    <x v="4"/>
    <m/>
    <m/>
    <n v="2"/>
    <x v="41"/>
    <x v="0"/>
    <n v="1"/>
    <s v="Front-Line"/>
    <x v="66"/>
    <x v="0"/>
    <n v="1"/>
  </r>
  <r>
    <n v="5215"/>
    <s v="NT176"/>
    <x v="12"/>
    <n v="169"/>
    <x v="0"/>
    <x v="17"/>
    <n v="7"/>
    <s v="February"/>
    <x v="7"/>
    <s v="7/8 February 1945"/>
    <x v="1"/>
    <s v="7/8 February 1945 (FCWDv5) between Terlinden [Limburg] &amp; Hoogcruts (Rod McKenzie) 7/8 February, VI-C, &quot;Serial Range NT169 - NT207. 39 Mosquito FB.V1. Powered by Merlin 25 engines. Part of a batch of 250, including NT220, NT224 and NT225 built as FB.XV111, ordered 17mar43 and delivered by De havilland (Hatfield) between 25 Jan 44 and 19 May 44. Airborne 2226 7 Feb 45 from Great Massingham to operate in the Bonn area. Cause of loss not established. Crashed between Terlinden (Limburg) and Hoogcruts, two hamlets practically on Holland's border with Belgium and 13 km SE of Maastricht. Both are are buried in Venray War Cemetery, having been brought here from the US Military Cemetery at Margraten. F/L J.B.J.Smith KIA F/O K.R.Goldthorpe KIA &quot; (Chorley via Lost Bombers) Missing from bomber support mission to Bonn 8.2.45 (Air Britain Serials)"/>
    <x v="3"/>
    <x v="4"/>
    <m/>
    <m/>
    <x v="3"/>
    <m/>
    <m/>
    <n v="2"/>
    <x v="41"/>
    <x v="0"/>
    <n v="1"/>
    <s v="Front-Line"/>
    <x v="65"/>
    <x v="0"/>
    <n v="1"/>
  </r>
  <r>
    <n v="6028"/>
    <s v="PZ348"/>
    <x v="12"/>
    <n v="141"/>
    <x v="0"/>
    <x v="17"/>
    <n v="7"/>
    <s v="February"/>
    <x v="7"/>
    <s v="7/8 February 1945"/>
    <x v="1"/>
    <s v="08.02.1945 2200 141 Bomber Support from Little Snoring shot down by NF, crashed and exploded. at Hollage, 3km W of centre Wallenhorst (BCL). S/L PA Bates DFC +, F/O WG Cadman DFC +, both lie in Hannover War Cem 7/8 February 1945 (FCWDv5) The report at http://www.footnote.com/image/38615566/Mosquito%7Cmosquitoes/#38614902 seems to apply to NS583, not to PZ348, especially given burial location of American crew members just east of Detmold. 7/8 February 1945 TW-J, &quot;Serial Range PZ330 - PZ358. 29 Mosquito FB.MkV1. Powered by Merlin 25 engines. Part of a batch of 250, including nine built as FB.MkXV111, delivered by De Havilland (Hatfield) between 16May44 and 19Jun45. Airborne 2200 7Feb45 from Little Snoring. Shot down by a night- fighter, crashed and exploded at Hollage, 3 km W from the centre of Wallenhorst. Both airmen are buried in Hannover War cemetery. F/O Cadman's father was Maj. William henry Cadman MBE. enemy papers relating to this loss say the Mosquito was 98 percent destroyed. S/L P.A.Bates DFC KIA F/O W.G.Cadman DFC KIA S/L Bates was 'A' Flight Commander. &quot; (Chorley via Lost Bombers) SOC 8.2.45 (Air Britain Serials)"/>
    <x v="0"/>
    <x v="16"/>
    <m/>
    <m/>
    <x v="0"/>
    <s v="unk"/>
    <m/>
    <n v="2"/>
    <x v="41"/>
    <x v="0"/>
    <n v="1"/>
    <s v="Front-Line"/>
    <x v="45"/>
    <x v="0"/>
    <n v="1"/>
  </r>
  <r>
    <n v="5534"/>
    <s v="NS583"/>
    <x v="18"/>
    <s v="USAAF"/>
    <x v="0"/>
    <x v="0"/>
    <n v="8"/>
    <s v="February"/>
    <x v="7"/>
    <d v="1945-02-08T00:00:00"/>
    <x v="1"/>
    <s v="MACR 12161, 8 February 1945, 25 Group, 654 Squadron. Captain Victor S. Doroski, night-photography Joker mission. (The Men Who Flew The Mosquito)._x000a__x000a_Victor Doroski was with Steve Simpson's Joan-Eleanor project flying missions for the OSS. He was relieved of this duty for performing a loop in the Mossie during return to base in a Mosquito. He returned to flying Mossies on night photo or Joker missions._x000a__x000a_Each photoflash bomb has a spinner in the nose, that turns with the air stream a certain number of times before igniting the bomb to flash. The spinner was held in place by a piece of wire attached to the bomb shackle. Each PFB had attachment points to the bomb shackle which released together and the bomb fell out the bomb bay. The odd time only the front attachment point released, while the rear remained attached to the shackle. Thus the PFB hung down at an angle in the bomb bay with the spinner released and turning--the PFB had been activated. _x000a__x000a_If the pilot did not jettison the entire PFB load, the hung up PFB would ignite and explode in the bomb-bay, destroying the Mossie. After each PFB released, the pilot counted off the number of seconds before the expected ignition of each PFB. If there was no illumination seen, then the pilot automatically jettisoned the entire load immediately. Apparently, Doroski was off on his count, or too slow to jettison the PFB load, and one ignited in the bomb bay, destroying the aircraft._x000a__x000a_The MACR describes Hochman's body was identified by papers, but the pilot's body was burned beyond recognition with not identity found. Members of the 25th BG Association, after reading the MACR, concluded a hung PFB exploded and set off the other PFB turning the Mossie into a big ball of fire._x000a__x000a_Hochman was an expert navigator. He navigated a B-17 that took Col. Roosevelt back to the USA in December 1944 and returned to the UK in January. (Norman Malayney)_x000a__x000a_Some additional information from my manuscript on the 25th BG history._x000a__x000a_On 8 February 1945, two Joker night-photo ships were dispatched by the 25th BG to photograph Misburg and Hamburg. The Deurog Synthetic Oil Refinery at Misburg had 10/10ths clouds so Hanover was photographed as a target of opportunity by the first Mosquito. The second aircraft conveyed Capts. Victor s. Doroski/Jacob Hochman (NS583). Both men were airborne at 0158 hours and last contact with the crew occurred at 0255 by the continental ground station Nuthouse. When the crew failed to return, Watton contacted 12 Group but the RAF maintained no plots on this aircraft. A search conducted in the area covered by the Mosquito resulted in no trace of either plane or crew. _x000a__x000a_Later, a Luftwaffe report delivered through the International Red Cross stated: A Mosquito crashed near Obershonhage, 6 km east of Detmold. Fired destroyed 99% of the aircraft. Hochman and an unknown body were buried in a cemetery at Leistrup-Meirsfeldon. (MH - A German report (http://www.footnote.com/image/38615566/Mosquito%7Cmosquitoes/#38614902) says a Mosquito came down at Oberschoenhagen near Detmold at 0013 hours on 7/8 February 1945. As Leistup is just east of Detmold, it seems certain NS583 is the Mosquito in question.)_x000a_---------------------------------------------------_x000a__x000a_Apparently a partially hung PFB detonated in the bombbaby and the ensuing fiery explosion immolated both officers. Doroski previously flew secret OSS Joan-Eleanor missions. An ex-RCAF trained pilot, he hailed from River Head, Long Island, New York state._x000a__x000a_This officer was flying a night-photography mission dropping Photo Flash Bombs (PFB) to illuminate the area below the aircraft. The PFBs were attached at two points to a shackle in the bombbay. A small prop on the nose of the PFB spun a certain number revolutions before causing the PFB to ignite and produce a 700,000,000 candle power illumination. To prevent the Mosquito from being illuminated from below with each flash, the aircraft's undersurfaces were painted glossy black._x000a__x000a_When the bombbay doors were opened to discharge the PFBs at timed intervals, the small propellor on the PFB was prevented from spinning by a small wire attached to the schackle_x000a__x000a_Sometimes, the front attachment-point released the PFB from the shackle, but the rear attachment-point did not. This resulted in a partially-hung PFB, with its nose drooping downward, allowing the small prop to be released from the wire and begin spinning from wind entering the bombbay. Eventually, if the PFB did not fully release, it would ignite. And this is the scenario for the loss of this crew--a hung PFB._x000a__x000a_Therefore, it was imperative that all pilots count the seconds from release to illumation of each PFB. If the PFB failed to illuminate within a designated time-interval, the entire load of PFBs were instantly salvoed to prevent ignition in the bombbay._x000a__x000a_An intersting bit of history. In late November 1944, Capt. Doroski took three B-26 Marauders configured for night photography, to Denain, France. Since the Marauders had limited range operating from the UK, Col Elliott Roosevelt, CO 325 Photo Wing planned operations from the continent, and offered to provide photo intelligence for 12th Army Group. But the Director of Reconnaissance, HQ Ninth Air Force--a Republican-- had no intentions of allowing the son of a Democrat president infringe upon his area of responsibility. Therefore, he refused to provide any assignments to Roosevelt's aircraft. They sat on the ground for December and January._x000a__x000a_At this period the Germany Army, under cover of darkness, transfered troops and tanks into the Ardenes region. Had the B-26s been allowed to perform their night photography role, it is quite possible they would have detected/discovered these night troop movements and forewarned the impending Ardenes Offensive and saved thousand of American lives. It is difficult to imagine any officer in command would squander his limited night-photography capabilities by denying its operational implementation because of either professional jealousy or political bias._x000a__x000a_Norman Malayney (Air Britain Serials)"/>
    <x v="0"/>
    <x v="8"/>
    <m/>
    <m/>
    <x v="4"/>
    <m/>
    <m/>
    <n v="2"/>
    <x v="41"/>
    <x v="0"/>
    <n v="1"/>
    <s v="Front-Line"/>
    <x v="33"/>
    <x v="0"/>
    <n v="1"/>
  </r>
  <r>
    <n v="4231"/>
    <s v="HR644"/>
    <x v="12"/>
    <s v="5FU"/>
    <x v="3"/>
    <x v="10"/>
    <n v="9"/>
    <s v="February"/>
    <x v="7"/>
    <d v="1945-02-09T00:00:00"/>
    <x v="0"/>
    <s v="Swung on take-off and u/c collapsed Jiwani 9.2.45 (Air Britain Serials)"/>
    <x v="2"/>
    <x v="2"/>
    <s v="Swung on takeoff"/>
    <m/>
    <x v="2"/>
    <m/>
    <m/>
    <n v="2"/>
    <x v="41"/>
    <x v="0"/>
    <n v="1"/>
    <s v="Support Unit"/>
    <x v="142"/>
    <x v="3"/>
    <n v="1"/>
  </r>
  <r>
    <n v="2654"/>
    <s v="KB228"/>
    <x v="13"/>
    <s v="1655MTU/105"/>
    <x v="0"/>
    <x v="8"/>
    <n v="9"/>
    <s v="February"/>
    <x v="7"/>
    <d v="1945-02-09T00:00:00"/>
    <x v="0"/>
    <s v="SOC 9.2.45 (Air Britain Serials)"/>
    <x v="4"/>
    <x v="3"/>
    <m/>
    <m/>
    <x v="2"/>
    <m/>
    <m/>
    <n v="2"/>
    <x v="41"/>
    <x v="0"/>
    <n v="1"/>
    <s v="Front-Line"/>
    <x v="4"/>
    <x v="1"/>
    <n v="2"/>
  </r>
  <r>
    <n v="4913"/>
    <s v="MT489"/>
    <x v="25"/>
    <n v="25"/>
    <x v="0"/>
    <x v="2"/>
    <n v="9"/>
    <s v="February"/>
    <x v="7"/>
    <d v="1945-02-09T00:00:00"/>
    <x v="0"/>
    <s v="Hit trees on take-off and crashed Bendish Hall Essex 9.2.45 DBF (Air Britain Serials) 09.02.45 25 Sqn. MT489 Aircraft took off but struck trees 2000 yards from runway at Bendish Hall, near Radwinter, Essex and caught fire, killing two. (Mosquito Crash Log)"/>
    <x v="2"/>
    <x v="3"/>
    <s v="Hit obstacle"/>
    <m/>
    <x v="2"/>
    <m/>
    <m/>
    <n v="2"/>
    <x v="41"/>
    <x v="0"/>
    <n v="1"/>
    <s v="Front-Line"/>
    <x v="14"/>
    <x v="2"/>
    <n v="1"/>
  </r>
  <r>
    <n v="7507"/>
    <s v="HR151"/>
    <x v="12"/>
    <n v="418"/>
    <x v="0"/>
    <x v="16"/>
    <n v="9"/>
    <s v="February"/>
    <x v="7"/>
    <s v="9/10 February 1945"/>
    <x v="1"/>
    <s v="10.02.1945 eveng Intruder sortie 418 to Ruhr area from Hartford Bridge . Lost without trace (FCL). F/L WC Charde +, Sgt S Rosenthal +, both buried in Rheinberg War Cem. Taken on strength from No.10 Movements Unit, 1 June 1944; to No.43 Group, 2 October 1944; returned to No.418 Squadron, 18 November 1944. TH-F, letter on list dated 31 August 1944; may have carried another letter after 8 November 1944. Casualty cards state it was missing, 9 February 1945; F/L W.C. Charde killed. CHARDE, F/O William Crawford (J11328) - Commended for Valuable Services - No.13 SFTS - Award effective 26 October 1943 as per London Gazette of that date and AFRO 2386/43 dated 19 November 1943. Enlisted in Toronto, 6 August 1941. Trained at No.3 ITS (graduated 7 October 1941), No.22 EFTS (graduated 22 December 1941) and No.9 SFTS (graduated 24 April 1942). Killed in action, 9 February 1945 with No.418 Squadron (Mosquito HR151); buried in Germany. FCL gives date as 10 February 1945, Navigator Sgt. S. Rosenthal Crashed and crew initially buried at Willich near Viersen (Juergen Haus) 9/10 February 1945 (FCWDv5) Lost around 2220, coded F, F/L W.C. Charde and Sgt S. Rosenthal both KIA, ftr from Intruder to northern Ruhr. (2nd TAF) Missing on night patrol over Ruhr 10.3.45 (Air Britain Serials)"/>
    <x v="3"/>
    <x v="4"/>
    <m/>
    <m/>
    <x v="3"/>
    <m/>
    <m/>
    <n v="2"/>
    <x v="41"/>
    <x v="0"/>
    <n v="1"/>
    <s v="Front-Line"/>
    <x v="30"/>
    <x v="3"/>
    <n v="1"/>
  </r>
  <r>
    <n v="4157"/>
    <s v="HR152"/>
    <x v="12"/>
    <n v="605"/>
    <x v="0"/>
    <x v="16"/>
    <n v="9"/>
    <s v="February"/>
    <x v="7"/>
    <s v="9/10 February 1945"/>
    <x v="1"/>
    <s v="09.02.1944 Evening patrol 605 to Geldern area from Hartford Bridge Encountered Flak. Lost without trace (FCL). F/O RP Bulmen +, F/O DF Warren +, no further info Flak - 9.2.45 Issum am Strohweg, Mosquito FB VI, HR 152 der 605. Squadron (http://www.flughafen-boenninghardt.de./nachtjagd.htm) Between Issum and Boenninghardt (where crew were initially buried). Hit by flak, exploded shortly prior to crash, totally disintegrated, area of thick wood covered with debris approximately 180 yards by 180 yards. (Juergen Haus, who researched crash site.) 9/10 February 1945 (FCWDv5) Lost around 1930, Coded S, F/O R.P. Bulman and F/O D.F. Warren both KIA, ftr from an Intruder to Geldern (2nd TAF) Missing 9.2.45 (Air Britain Serials)"/>
    <x v="0"/>
    <x v="1"/>
    <m/>
    <m/>
    <x v="1"/>
    <m/>
    <m/>
    <n v="2"/>
    <x v="41"/>
    <x v="0"/>
    <n v="1"/>
    <s v="Front-Line"/>
    <x v="22"/>
    <x v="3"/>
    <n v="1"/>
  </r>
  <r>
    <n v="6107"/>
    <s v="HR345"/>
    <x v="12"/>
    <n v="21"/>
    <x v="0"/>
    <x v="16"/>
    <n v="9"/>
    <s v="February"/>
    <x v="7"/>
    <s v="9/10 February 1945"/>
    <x v="1"/>
    <s v="9/10 February 1945 (FCWDv5) Lost around 0130 9/10 February, F/O E.D. Brown and F/S A.G. Grieve both killed, ftr Intruder. (2nd TAF) GRIEVE, ANDREW GRAHAM _x000a_Initials: A G _x000a_Nationality: United Kingdom _x000a_Rank: Flight Sergeant (Nav.) _x000a_Regiment/Service: Royal Air Force Volunteer Reserve _x000a_Unit Text: 21 Sqdn. _x000a_Age: 23 _x000a_Date of Death: 10/02/1945 _x000a_Service No: 1555208 _x000a_Additional information: Son of James and Janet Grieve, of Pathhead, Kirkcaldy, Fife. _x000a_Casualty Type: Commonwealth War Dead _x000a_Grave/Memorial Reference: 17. A. 4. _x000a_Cemetery: RHEINBERG WAR CEMETERY _x000a_BROWN, EUGENE DEVERLE _x000a_Initials: E D _x000a_Nationality: Canadian _x000a_Rank: Flight Lieutenant (Pilot) _x000a_Regiment/Service: Royal Canadian Air Force _x000a_Unit Text: 21 (R.A.F.) Sqdn _x000a_Age: 27 _x000a_Date of Death: 10/02/1945 _x000a_Service No: J/21414 _x000a_Additional information: Son of Andy E. Brown and Mary Lee Brown, of Sweetwater, Texas, U.S.A. _x000a_Casualty Type: Commonwealth War Dead _x000a_Grave/Memorial Reference: 17. A. 3. _x000a_Cemetery: RHEINBERG WAR CEMETERY _x000a_ Missing from night intruder mission 9.2.45 (Air Britain Serials)"/>
    <x v="3"/>
    <x v="4"/>
    <m/>
    <m/>
    <x v="3"/>
    <m/>
    <m/>
    <n v="2"/>
    <x v="41"/>
    <x v="0"/>
    <n v="1"/>
    <s v="Front-Line"/>
    <x v="48"/>
    <x v="3"/>
    <n v="1"/>
  </r>
  <r>
    <n v="4175"/>
    <s v="A52-47"/>
    <x v="24"/>
    <s v="5OTU"/>
    <x v="7"/>
    <x v="7"/>
    <n v="10"/>
    <s v="February"/>
    <x v="7"/>
    <d v="1945-02-10T00:00:00"/>
    <x v="0"/>
    <s v="02.1945 5 OTU from undercarriage collapses on take off, converted to components. at Williamstown airfield, New South Wales (MIAS). Built as F.B.40. Delivered during January 1945. Final disposition: converted to components after undercarriage collapsed on takeoff at Williamstown, New South Wales, February 1945. (Beaufort, Beaufighter and Mosquito in Australian Service, Stewart Wilson, 1990) U/c collapsed on takeoff Williamtown NSW 10.02.45 (Air Britain Serials)"/>
    <x v="2"/>
    <x v="2"/>
    <s v="Undercarriage failed"/>
    <m/>
    <x v="2"/>
    <m/>
    <m/>
    <n v="2"/>
    <x v="41"/>
    <x v="0"/>
    <n v="1"/>
    <s v="Support Unit"/>
    <x v="124"/>
    <x v="5"/>
    <n v="1"/>
  </r>
  <r>
    <n v="712"/>
    <s v="HK141"/>
    <x v="2"/>
    <s v="85/307/51OTU"/>
    <x v="0"/>
    <x v="7"/>
    <n v="10"/>
    <s v="February"/>
    <x v="7"/>
    <d v="1945-02-10T00:00:00"/>
    <x v="0"/>
    <s v="The two crewmen perished in the cross-country training exercise on February 10, 1945, which saw the Mosquito collide with the summit of Catstycam and crash on the rocky slopes of Striding Edge above Red Tarn. The remains of Australians Warrant Officer William Frost and Flight Sergeant Corbie Marshall were recovered and they were buried at Blacon Cemetery, in Chester. _x000a__x000a_Wreck dived on in recently. The team was helped by Patterdale man Eddie Pool who, at age 15, was an eye witness to the aftermath of the crash, and who remembered wreckage being strewn along the lower slopes of Striding Edge. After the remains of the crew had been recovered, he recalled that the rest of the aircraft was pushed out onto the thick ice covering the tarn. When the ice melted in the spring, the wreckage fell into the deep waters._x000a__x000a_Using an ROV (remotely operated vehicle) underwater camera, the team surveyed the tarn from its deepest point of around 21 metres to the edge. Bluebird divers Bill Smith and Carl Spencer, together with Gordon Burton, from Penrith, recovered objects for photographing. Although the site is not a war grave, the wreckage was returned to the tarn after identification._x000a__x000a_&quot;From the amount of wreckage recovered over a wide area, and the severe damage that has occurred, it was clear the crash had to be catastrophic,&quot; said Mr Connacher. &quot;We had hoped to find some intact Merlin engines but we now think that they were largely broken up on impact. _x000a_http://www.thisisthelakedistrict.co.uk/news/features/display.var.494593.0.mosquito_rediscovered_60_years_after_crash.php Flew into Helvellyn in cloud Cumberland 10.2.45 (Air Britain Serials) 10.02.45 51 OTU. HK141 Aircraft was in low flight and descended through cloud to pinpoint position when it crashed into Helvellyn Mountain, Lake District. (Mosquito Crash Log)"/>
    <x v="2"/>
    <x v="2"/>
    <s v="Terrain"/>
    <m/>
    <x v="2"/>
    <m/>
    <m/>
    <n v="2"/>
    <x v="41"/>
    <x v="0"/>
    <n v="1"/>
    <s v="Support Unit"/>
    <x v="110"/>
    <x v="2"/>
    <n v="3"/>
  </r>
  <r>
    <n v="3350"/>
    <s v="HR178"/>
    <x v="12"/>
    <s v="2GSU"/>
    <x v="0"/>
    <x v="1"/>
    <n v="10"/>
    <s v="February"/>
    <x v="7"/>
    <d v="1945-02-10T00:00:00"/>
    <x v="0"/>
    <s v="Crew losses that day (not yet clear to which aircraft they belonged) were: F/O - Pilot - Michael George St.John SEELY - 130960 - buried Holmer &amp; Shelwick (Holmer) Cem., Herefordshire, F/Lt - Pilot - Frank Dare HOLDSWORTH - 48791 - buried Chislehurst and Sidcup (Chislehurst) Cem., Kent+N2044, W/O - Nav - Alan FOLWELL - 746844 - buried Leicester (Welford Rd) Cem., Sgt - Nav U/T - Raymond George Eric SMITH - 1863336 - buried Willesden New Cem., Middlesex. (Henk) Also note the following: William Fitch DFC 14/11/44 with 83 Sq. GM 3/7/45 pp3453 with 83 Sq. Attempting to save life from an a/c crash on 10/2/45. Mosquito HR178 from 2 GSU crashed into farm. Bill Fitch rescued the trapped farmer who sadly died later. (John Larder on the RAF Commands Forum) Mosquito VI HR718 of 2 GSU FIG at Oaklands Farm, New York, Boston. (davew on rafcommands forum) I remembered to look at Combat Ready, it says the pilot was Fl Lt F D Holdsworth, but it doesn't show the observer. (Jim Robinson, same) Holdsworth (from previous post) and Folwell deaths both registered at Horncastle, Lincs. That looks like the Mosquito crew.Nav; W/O Alan FOLWELL, 746844, RAFVR. Buried Welford Road Cemetery, Leicester. (http://www.rafcommands.com/forum/showthread.php?t=444) Hit building low flying in bad weather New York Lincs. 10.2.45 (Air Britain Serials) 10.02.45 2 GSU. HR178 In low flight at 300 feet when aircraft turned sharply to port and loss of control caused aircraft to hit building at Oaklands Farm1 New York, Lincs, killing two. (Mosquito Crash Log) FOLWELL, Alan - W/O (Nav) - possibly killed whilst flying in Mosquito VI, HR178 of No 2 GSU, which flew into a building near New York in Lincolnshire whilst low flying. (http://www.rafcommands.com/forum/showthread.php?17933-450210-Unaccounted-Airmen-10-02-1945)"/>
    <x v="2"/>
    <x v="2"/>
    <s v="Bad Visibility"/>
    <m/>
    <x v="2"/>
    <m/>
    <m/>
    <n v="2"/>
    <x v="41"/>
    <x v="0"/>
    <n v="1"/>
    <s v="Support Unit"/>
    <x v="87"/>
    <x v="3"/>
    <n v="1"/>
  </r>
  <r>
    <n v="3001"/>
    <s v="MM189"/>
    <x v="20"/>
    <s v="128/139"/>
    <x v="0"/>
    <x v="8"/>
    <n v="10"/>
    <s v="February"/>
    <x v="7"/>
    <d v="1945-02-10T00:00:00"/>
    <x v="0"/>
    <s v="10.02.1945 139 Upwood engine run on ground, undercarriage collapsed. at Upwood airfield 1200 (BCL). S/L CG Killpack ok, , U/c collapsed while running up Upwood 10.2.45 (Air Britain Serials)"/>
    <x v="2"/>
    <x v="2"/>
    <s v="Undercarriage failed"/>
    <m/>
    <x v="2"/>
    <m/>
    <m/>
    <n v="2"/>
    <x v="41"/>
    <x v="0"/>
    <n v="1"/>
    <s v="Front-Line"/>
    <x v="15"/>
    <x v="0"/>
    <n v="2"/>
  </r>
  <r>
    <n v="6578"/>
    <s v="MM763"/>
    <x v="25"/>
    <n v="151"/>
    <x v="0"/>
    <x v="17"/>
    <n v="10"/>
    <s v="February"/>
    <x v="7"/>
    <s v="10/11 February 1945"/>
    <x v="1"/>
    <s v="April 14 The news came through that F/Lt Forrester-Paton was a prisoner of war, (one of the very few, if not the only one of 151 Squadron who finished up in the cage), but it was presumed that F/Lt Strauss had been killed. During the Bomber support operations on which they were flying on February 10, it was finally revealed that F/Lt Strauss with F/Lt Forrester-Paton had a successful combat with a Me 410. It was in this combat that their aircraft was damaged very badly. (http://www.151squadron.org.uk/) 10/11 February 1945 (FCWDv5) Missing from bomber support mission 11.2.45 (Air Britain Serials) Both crew PoW."/>
    <x v="3"/>
    <x v="4"/>
    <m/>
    <m/>
    <x v="3"/>
    <m/>
    <m/>
    <n v="2"/>
    <x v="41"/>
    <x v="0"/>
    <n v="1"/>
    <s v="Front-Line"/>
    <x v="8"/>
    <x v="2"/>
    <n v="1"/>
  </r>
  <r>
    <n v="5876"/>
    <s v="KB370"/>
    <x v="28"/>
    <s v="45 Gp"/>
    <x v="5"/>
    <x v="10"/>
    <n v="11"/>
    <s v="February"/>
    <x v="7"/>
    <d v="1945-02-11T00:00:00"/>
    <x v="0"/>
    <s v="Crashed on ferry flight between B.W.1. and Reykjavik 11.2.45 (Air Britain Serials) KB370: F/O John Martyn SQUANCE &amp; F/O Gunn Lauger Marino MAXO RCAF (Ocean Bridge via rafcommandsforum.com)"/>
    <x v="2"/>
    <x v="2"/>
    <s v="Not Stated"/>
    <m/>
    <x v="2"/>
    <m/>
    <m/>
    <n v="2"/>
    <x v="41"/>
    <x v="0"/>
    <n v="1"/>
    <s v="Support Unit"/>
    <x v="81"/>
    <x v="1"/>
    <n v="1"/>
  </r>
  <r>
    <n v="3025"/>
    <s v="A52-34"/>
    <x v="24"/>
    <s v="5OTU"/>
    <x v="7"/>
    <x v="7"/>
    <n v="12"/>
    <s v="February"/>
    <x v="7"/>
    <d v="1945-02-12T00:00:00"/>
    <x v="0"/>
    <s v="02.1945 5 OTU from crashed on landing accident, converted to components. at Williamstown airfield, New South Wales (MIAS). Built as F.B.40. Delivered during January 1945. Final disposition: converted to components after landing accident at Williamstown, NSW, February 1945. (Beaufort, Beaufighter and Mosquito in Australian Service, Stewart Wilson, 1990) Overshot and groundlooped Williamtown NSW 12.02.45 (Air Britain Serials)"/>
    <x v="2"/>
    <x v="2"/>
    <s v="Overshot"/>
    <m/>
    <x v="2"/>
    <m/>
    <m/>
    <n v="2"/>
    <x v="41"/>
    <x v="0"/>
    <n v="1"/>
    <s v="Support Unit"/>
    <x v="124"/>
    <x v="5"/>
    <n v="1"/>
  </r>
  <r>
    <n v="5714"/>
    <s v="HR607"/>
    <x v="12"/>
    <s v="1FU/110"/>
    <x v="3"/>
    <x v="16"/>
    <n v="12"/>
    <s v="February"/>
    <x v="7"/>
    <d v="1945-02-12T00:00:00"/>
    <x v="0"/>
    <s v="Swung on take-off and u/c collapsed Yelahanka 12.2.45 SOC (Air Britain Serials)"/>
    <x v="2"/>
    <x v="3"/>
    <s v="Swung on takeoff"/>
    <m/>
    <x v="2"/>
    <m/>
    <m/>
    <n v="2"/>
    <x v="41"/>
    <x v="0"/>
    <n v="1"/>
    <s v="Front-Line"/>
    <x v="143"/>
    <x v="3"/>
    <n v="2"/>
  </r>
  <r>
    <n v="5219"/>
    <s v="HK160"/>
    <x v="2"/>
    <s v="29/256"/>
    <x v="1"/>
    <x v="2"/>
    <n v="12"/>
    <s v="February"/>
    <x v="7"/>
    <d v="1945-02-12T00:00:00"/>
    <x v="1"/>
    <s v="Missing from Interception 20m off Ravenna 12.2.45 (Air Britain Serials)"/>
    <x v="3"/>
    <x v="4"/>
    <m/>
    <m/>
    <x v="3"/>
    <m/>
    <m/>
    <n v="2"/>
    <x v="41"/>
    <x v="0"/>
    <n v="1"/>
    <s v="Front-Line"/>
    <x v="32"/>
    <x v="2"/>
    <n v="2"/>
  </r>
  <r>
    <n v="5909"/>
    <s v="KB340"/>
    <x v="13"/>
    <s v="45 Gp"/>
    <x v="5"/>
    <x v="10"/>
    <n v="13"/>
    <s v="February"/>
    <x v="7"/>
    <d v="1945-02-13T00:00:00"/>
    <x v="0"/>
    <s v="Bounced on landing and u/c collapsed Oakes Field Bahamas 13.2.45 (Air Britain Serials)"/>
    <x v="2"/>
    <x v="2"/>
    <s v="Bounced on landing"/>
    <m/>
    <x v="2"/>
    <m/>
    <m/>
    <n v="2"/>
    <x v="41"/>
    <x v="0"/>
    <n v="1"/>
    <s v="Support Unit"/>
    <x v="81"/>
    <x v="1"/>
    <n v="1"/>
  </r>
  <r>
    <n v="4972"/>
    <s v="MM235"/>
    <x v="14"/>
    <s v="DH/8OTU"/>
    <x v="0"/>
    <x v="7"/>
    <n v="13"/>
    <s v="February"/>
    <x v="7"/>
    <d v="1945-02-13T00:00:00"/>
    <x v="0"/>
    <s v="To A&amp;AEE, 12/43 Overshot single-engined landing and hit obstruction Woodvale 13.2.45 (Air Britain Serials) 13.02.45 8 OTU. MM235 Port engine was giving trouble so pilot feathered prop whilst flying at 15,000 feet and attempted a single engine landing at Woodvale aerodrome but overshot and hit obstacles beyond the perimeter, killing one and injuring one. (Mosquito Crash Log) SMITH, Alexander George - F/L (Pilot) - 123468 - RAFVR - Redhill (Redstone) Cemetery, Surrey. [ Mosquito B.IX - MM235 - 8 OTU ]. (http://www.rafcommands.com/forum/showthread.php?17947-450213-Unaccounted-Airwoman-amp-Airmen-13-02-1945)"/>
    <x v="2"/>
    <x v="2"/>
    <s v="Engine failure"/>
    <m/>
    <x v="2"/>
    <m/>
    <m/>
    <n v="2"/>
    <x v="41"/>
    <x v="0"/>
    <n v="1"/>
    <s v="Support Unit"/>
    <x v="37"/>
    <x v="0"/>
    <n v="2"/>
  </r>
  <r>
    <n v="3959"/>
    <s v="RS614"/>
    <x v="12"/>
    <n v="613"/>
    <x v="0"/>
    <x v="16"/>
    <n v="13"/>
    <s v="February"/>
    <x v="7"/>
    <s v="13/14 February 1945"/>
    <x v="1"/>
    <s v="Lost around 0400 13/14 February, 1945, F/L R. Fossett and F/O W.P. Fryer both KIA, ftr Intruder. (2nd TAF) FOSSETT, ROLAND HENRY _x000a_Initials: R H _x000a_Nationality: United Kingdom _x000a_Rank: Flight Lieutenant (Pilot) _x000a_Regiment/Service: Royal Air Force Volunteer Reserve _x000a_Unit Text: 613 Sqdn. _x000a_Date of Death: 14/02/1945 _x000a_Service No: 85247 _x000a_Awards: A F C _x000a_Casualty Type: Commonwealth War Dead _x000a_Grave/Memorial Reference: 30. C. 18. _x000a_Cemetery: REICHSWALD FOREST WAR CEMETERY _x000a_FRYER, WILLIAM PARLETT _x000a_Initials: W P _x000a_Nationality: United Kingdom _x000a_Rank: Flying Officer (Nav.) _x000a_Regiment/Service: Royal Air Force Volunteer Reserve _x000a_Unit Text: 613 Sqdn. _x000a_Age: 24 _x000a_Date of Death: 14/02/1945 _x000a_Service No: 168797 _x000a_Additional information: Son of William Ray Fryer and Olive Bernice Fryer, of Calgary, Alberta, Canada. _x000a_Casualty Type: Commonwealth War Dead _x000a_Grave/Memorial Reference: 30. C. 17. _x000a_Cemetery: REICHSWALD FOREST WAR CEMETERY Missing 14.2.45 (Air Britain Serials)"/>
    <x v="3"/>
    <x v="4"/>
    <m/>
    <m/>
    <x v="3"/>
    <m/>
    <m/>
    <n v="2"/>
    <x v="41"/>
    <x v="0"/>
    <n v="1"/>
    <s v="Front-Line"/>
    <x v="59"/>
    <x v="0"/>
    <n v="1"/>
  </r>
  <r>
    <n v="4680"/>
    <s v="HK254"/>
    <x v="2"/>
    <s v="219/68"/>
    <x v="0"/>
    <x v="2"/>
    <n v="14"/>
    <s v="February"/>
    <x v="7"/>
    <d v="1945-02-14T00:00:00"/>
    <x v="0"/>
    <s v="Overshot landing at Church Fenton 14.2.45 DBR (Air Britain Serials) 14.02.45 68 Sqn. HK254 Overshot on landing at Church Fenton aerodrome on one engine. (Mosquito Crash Log)"/>
    <x v="2"/>
    <x v="3"/>
    <s v="Overshot"/>
    <m/>
    <x v="2"/>
    <m/>
    <m/>
    <n v="2"/>
    <x v="41"/>
    <x v="0"/>
    <n v="1"/>
    <s v="Front-Line"/>
    <x v="102"/>
    <x v="2"/>
    <n v="2"/>
  </r>
  <r>
    <n v="5920"/>
    <s v="KB296"/>
    <x v="13"/>
    <s v="45 Gp"/>
    <x v="2"/>
    <x v="10"/>
    <n v="14"/>
    <s v="February"/>
    <x v="7"/>
    <d v="1945-02-14T00:00:00"/>
    <x v="0"/>
    <s v="Air bottle exploded during filling Dorval 14.2.45 DBR (Air Britain Serials)"/>
    <x v="2"/>
    <x v="2"/>
    <s v="Air bottle exploded"/>
    <m/>
    <x v="2"/>
    <m/>
    <m/>
    <n v="2"/>
    <x v="41"/>
    <x v="0"/>
    <n v="1"/>
    <s v="Support Unit"/>
    <x v="81"/>
    <x v="1"/>
    <n v="1"/>
  </r>
  <r>
    <n v="4415"/>
    <s v="RF580"/>
    <x v="12"/>
    <s v="5FU"/>
    <x v="3"/>
    <x v="10"/>
    <n v="14"/>
    <s v="February"/>
    <x v="7"/>
    <d v="1945-02-14T00:00:00"/>
    <x v="0"/>
    <s v="This serial apparently appears in &quot;Mosquito Squadron&quot;, though the aircraft is clearly not an FB.VI, having a bulged bomb-bay, bubble canopy cover and two-stage two-speed engine intakes. 14-2-1945_x000a_No.5 Ferry Unit_x000a_Mosquito FB.VI RF580_x000a__x000a_Flew into ground on ferry flight 80m. SSE of Baghdad, cause not known._x000a__x000a_190788 P/O (Pilot) Geoffrey James BROWNING RAFVR +_x000a_1681705 F/Sgt (Nav./W.Op.) Gordon Kenneth WHEELIKER RAFVR +_x000a__x000a_Both buried Habbaniya War Cemetery._x000a_(http://www.rafcommands.com/forum/showthread.php?p=39358&amp;highlight=Mosquito#post39358) Flew into ground on ferry flight 80m SSE of Baghdad 14.2.45 cause not known (Air Britain Serials)"/>
    <x v="2"/>
    <x v="2"/>
    <s v="Unknown"/>
    <m/>
    <x v="2"/>
    <m/>
    <m/>
    <n v="2"/>
    <x v="41"/>
    <x v="0"/>
    <n v="1"/>
    <s v="Support Unit"/>
    <x v="142"/>
    <x v="3"/>
    <n v="1"/>
  </r>
  <r>
    <n v="4245"/>
    <s v="RS514"/>
    <x v="12"/>
    <s v="NFDW"/>
    <x v="0"/>
    <x v="5"/>
    <n v="14"/>
    <s v="February"/>
    <x v="7"/>
    <d v="1945-02-14T00:00:00"/>
    <x v="0"/>
    <s v="14/15 February 1945, F/L Williams and P/O Richards both KIA. (FCWDv5) Possibly F/L Owain Glyndwr Richards (Nav), Kiel War Cemetery, Possibly F/L Ernest Leopold Williams (Pilot), Kiel War Cemetery However, I found in a report of the former Anti Air Artillery of Kiel a notice about the crash of Mossquito R5514 in the near of the airfield Eggebek / Germany on 13.02.1945. (Nils of [www.spurensuchesh.de]) (http://www.mossie.org/forum/read.php?1,3845) Crashed at Eggebeck at 1608 German time (http://www.footnote.com/image/38615566/Mosquito%7Cmosquitoes/#38615044) Missing 14.2.45 (Air Britain Serials)        MH - http://books.google.com.au/books?id=7CMMnhqgfGgC&amp;pg=PA66&amp;lpg=PA66&amp;dq=Abschuss+Mosquito+Berlin&amp;source=bl&amp;ots=0uMJmsmjCj&amp;sig=QQFleIx0osx6vt4woFEXbybLVa4&amp;hl=en#v=onepage&amp;q=Mosquito&amp;f=true says one of JG 102's Ar 96 training aircraft was shot down at Eggebek on this date - however the witnessed described US Mustangs, at 10:45 a.m. However, the time and type (not the date) match a German loss record for 24 January, 1945, when a Mosquito shot down Ar 96 B-7 Wnr 450919 from 5/JG 102 over Eggebeck at around 10.45 on 24/01/45. Data also given in Werner Girbig as Ar 96, 5./Jg 102, 450 917, TG+UK, Fw Werner Hassinger + and Uffz Horst Foerster +. (Foerster's name matches that given at HTML reference above)."/>
    <x v="0"/>
    <x v="1"/>
    <m/>
    <m/>
    <x v="1"/>
    <m/>
    <m/>
    <n v="2"/>
    <x v="41"/>
    <x v="0"/>
    <n v="1"/>
    <s v="Front-Line"/>
    <x v="141"/>
    <x v="0"/>
    <n v="1"/>
  </r>
  <r>
    <n v="4375"/>
    <s v="SZ983"/>
    <x v="12"/>
    <s v="Mkrs"/>
    <x v="0"/>
    <x v="14"/>
    <n v="14"/>
    <s v="February"/>
    <x v="7"/>
    <d v="1945-02-14T00:00:00"/>
    <x v="0"/>
    <s v="Crashed 14.2.45 on test (Air Britain Serials)"/>
    <x v="2"/>
    <x v="2"/>
    <s v="Not Stated"/>
    <m/>
    <x v="2"/>
    <m/>
    <m/>
    <n v="2"/>
    <x v="41"/>
    <x v="0"/>
    <n v="1"/>
    <s v="Support Unit"/>
    <x v="44"/>
    <x v="0"/>
    <n v="1"/>
  </r>
  <r>
    <n v="4205"/>
    <s v="NS554"/>
    <x v="18"/>
    <s v="USAAF"/>
    <x v="0"/>
    <x v="0"/>
    <n v="14"/>
    <s v="February"/>
    <x v="7"/>
    <s v="14 February 1945"/>
    <x v="1"/>
    <s v="14 February 1945, Lts. Kingdon Knapp/Robert Spaight in NS554 found their primary covered with cloud, so Knapp flew west of Krefeld, Holland for a target of opportunity without clouds for a photo run._x000a__x000a_Spaight: &quot;The pilot actuated the intervalometer set to release one flash bomb every 38 seconds. I gave Knapp our position line and he switched on the intervalometer, starting the photo run. One away...two away...after the ninth flash bomb released, we waited for the tenth._x000a__x000a_&quot;Suddenly, Knapp reached over to salvo the remaining bomb load. A spit-second after clearing the aircraft there was a brilliant blinding light beneath us and a horrendous explosion that abruptly jolted and violently threw the aircraft about. I was taken completely by surprise and did not have time to realize what had happened. The mental shock of what occurred caused my heart to beat heavily._x000a__x000a_&quot;Upon gaining control, we gathered our thoughts and quietly returned to Watton. After landing we climbed out and inspected the aircraft. No structural damage was evident, but heat generated from the exploding PFBs scorched off the entire paint covering the Mosquito lower surfaces. Somehow, Knapp knew the 10the flash bomb had partially hung-up and salvoed the entire load. How he deduced something was wrong, I don't know. I have always said, 'He saved my life'.&quot;_x000a__x000a_Norman Malayney_x000a_ SOC 22.6.45 (Air Britain Serials)"/>
    <x v="4"/>
    <x v="3"/>
    <m/>
    <m/>
    <x v="2"/>
    <m/>
    <m/>
    <n v="2"/>
    <x v="41"/>
    <x v="1"/>
    <n v="1"/>
    <s v="Front-Line"/>
    <x v="33"/>
    <x v="0"/>
    <n v="1"/>
  </r>
  <r>
    <n v="6287"/>
    <s v="NT299"/>
    <x v="25"/>
    <n v="456"/>
    <x v="0"/>
    <x v="2"/>
    <n v="14"/>
    <s v="February"/>
    <x v="7"/>
    <d v="1945-02-14T00:00:00"/>
    <x v="1"/>
    <s v="Served with 456 Sqn as RX-D under RAF control 12/44 to 15/06/45 as Sqn disbanded. Back to RAF. (Brian Fillery's website) Overshot single-engined landing from night navex and u/c collapsed Woodvale 14.2.45 (Air Britain Serials) 14.02.45 456 Sqn. NT299 Landing at Woodvale aerodrome with starboard engine feathered, overshot, undercarriage collapsed in rough ground at end of runway. (Mosquito Crash Log)"/>
    <x v="2"/>
    <x v="3"/>
    <s v="Overshot"/>
    <m/>
    <x v="2"/>
    <m/>
    <m/>
    <n v="2"/>
    <x v="41"/>
    <x v="0"/>
    <n v="1"/>
    <s v="Front-Line"/>
    <x v="20"/>
    <x v="2"/>
    <n v="1"/>
  </r>
  <r>
    <n v="4729"/>
    <s v="A52-35"/>
    <x v="24"/>
    <s v="5OTU"/>
    <x v="7"/>
    <x v="7"/>
    <n v="15"/>
    <s v="February"/>
    <x v="7"/>
    <d v="1945-02-15T00:00:00"/>
    <x v="0"/>
    <s v="02.1945 5 OTU crashed near Morriset, New South Wales (MIAS). Built as F.B.40. Delivered during December 1944. Final disposition: crashed near Morriset, New South Wales, February 1945. (Beaufort, Beaufighter and Mosquito in Australian Service, Stewart Wilson, 1990) Crashed Morriset NSW 15.02.45 (Air Britain Serials)"/>
    <x v="2"/>
    <x v="2"/>
    <s v="Not Stated"/>
    <m/>
    <x v="2"/>
    <m/>
    <m/>
    <n v="2"/>
    <x v="41"/>
    <x v="0"/>
    <n v="1"/>
    <s v="Support Unit"/>
    <x v="124"/>
    <x v="5"/>
    <n v="1"/>
  </r>
  <r>
    <n v="2536"/>
    <s v="NS689"/>
    <x v="18"/>
    <s v="60 SAAF"/>
    <x v="1"/>
    <x v="0"/>
    <n v="15"/>
    <s v="February"/>
    <x v="7"/>
    <d v="1945-02-15T00:00:00"/>
    <x v="0"/>
    <s v="Engine cut returning from PR mission swung on landing hit ditch and u/c collapsed Fano 15.2.45 (Air Britain Serials)"/>
    <x v="2"/>
    <x v="7"/>
    <s v="Engine failure"/>
    <m/>
    <x v="2"/>
    <m/>
    <m/>
    <n v="2"/>
    <x v="41"/>
    <x v="0"/>
    <n v="1"/>
    <s v="Front-Line"/>
    <x v="34"/>
    <x v="0"/>
    <n v="1"/>
  </r>
  <r>
    <n v="4087"/>
    <s v="RF601"/>
    <x v="12"/>
    <n v="248"/>
    <x v="0"/>
    <x v="12"/>
    <n v="15"/>
    <s v="February"/>
    <x v="7"/>
    <d v="1945-02-15T00:00:00"/>
    <x v="0"/>
    <s v="Hit by flak and crashlanded at Banff 15.2.45 (Air Britain Serials) May have been as follows:_x000a__x000a_Angus McIntosh, Pilot 248 squadron._x000a__x000a_“The first thing we noticed was that the aircraft started rolling to port. Full starboard aileron brought it level and, looking at the left wing, I could see the aileron sticking, up showing that the controls had been severed. A quick check showed the port engine oil temperature gauge going off the clock, the aircraft having been hit in the radiator. With all the glycol coolant having drained away the port engine had to be feathered and full starboard rudder applied to keep the aircraft straight. We staggered back, gradually gaining height and decided, on arriving at Banff, that, with only one propeller working, port aileron jammed and undercarriage unable to deploy, [“that” removed] we should attempt to do a wheels up, belly landing, coming to rest on the grass strip next to the main runway, the aircraft having a prop ripped off and broken in two”_x000a__x000a_(http://www.google.com.au/imgres?imgurl=http://www.rafbanff.org.uk/images/Mosquito_crash_at_Banff.gif&amp;imgrefurl=http://www.rafbanff.org.uk/014_losses.htm&amp;h=480&amp;w=638&amp;sz=297&amp;tbnid=jHA-7kp7zNc1MM:&amp;tbnh=103&amp;tbnw=137&amp;prev=/search%3Fq%3Dmosquito%2Bcrash%26tbm%3Disch%26tbo%3Du&amp;zoom=1&amp;q=mosquito+crash&amp;usg=__krS-N9hQG_qK2fXifAieL3H5y4w=&amp;hl=en&amp;sa=X&amp;ei=YJT7T8j9GseuiQfY-LXoBg&amp;ved=0CBMQ9QEwADgK)"/>
    <x v="1"/>
    <x v="1"/>
    <m/>
    <m/>
    <x v="1"/>
    <m/>
    <m/>
    <n v="2"/>
    <x v="41"/>
    <x v="0"/>
    <n v="1"/>
    <s v="Front-Line"/>
    <x v="52"/>
    <x v="3"/>
    <n v="1"/>
  </r>
  <r>
    <n v="6512"/>
    <s v="TA402"/>
    <x v="22"/>
    <n v="157"/>
    <x v="0"/>
    <x v="5"/>
    <n v="15"/>
    <s v="February"/>
    <x v="7"/>
    <s v="15/16 February 1945"/>
    <x v="1"/>
    <s v="16.02.1945 2200 Evening intruder heading for Stuttgart area157 Bomber Support from Swannington eventually ran out of fuel and abandoned by navigator. over France in vicinity of Cherbourg, no trace (BCL). F/L LW Basan +, F/S RD Keefe ok, Keefe landed safely, Baran found nearly 3km from the wreckage of aircraft, now rests in Bayeux War Cem 157 sqn Mosquito XIX TA402 RS-F t/o 2200 BS, Basan L W F/S +, Keefe R D F/S. Op to Stuttgart, ran out of fuel and abandoned plane near Cherbourg. (85 Sqn and 157 Sqn Losses database) 14/15 February 1945 (FCWDv5) 15/16 February 1945 (Lost Bombers and RAF Bomber Command Diary Site) &quot;Serial Range TA389 - TA413. 34 Mosquito NFX1X. Powered by Merlin 25 engines. Part of a batch of 50 delivered by De Havilland (Hatfield) between 20Jun44 and 25Nov44. Airborne 2200 15Feb45 from Swannington to operate in the Stuttgart area. Ran out of fuel and abandoned over France near Cherbourg. F/S Keefe landed safely, but the body of his Skipper was found nearly 3 km from the wreckage of the Mosquito. He is buried in Bayeux War Cemetery. F/L L.W.Basan KIA F/S R.D.Keefe &quot; (Chorley via Lost Bombers) Missing from night intruder mission 15.2.45 (Air Britain Serials)"/>
    <x v="0"/>
    <x v="12"/>
    <s v="Ran out of fuel"/>
    <m/>
    <x v="4"/>
    <m/>
    <m/>
    <n v="2"/>
    <x v="41"/>
    <x v="0"/>
    <n v="1"/>
    <s v="Front-Line"/>
    <x v="3"/>
    <x v="0"/>
    <n v="1"/>
  </r>
  <r>
    <n v="1788"/>
    <s v="HK478"/>
    <x v="17"/>
    <s v="DH/TRE/FIU/NFDW"/>
    <x v="0"/>
    <x v="5"/>
    <n v="16"/>
    <s v="February"/>
    <x v="7"/>
    <d v="1945-02-16T00:00:00"/>
    <x v="0"/>
    <s v="SOC 16.2.45 (Air Britain Serials)"/>
    <x v="4"/>
    <x v="3"/>
    <m/>
    <m/>
    <x v="2"/>
    <m/>
    <m/>
    <n v="2"/>
    <x v="41"/>
    <x v="0"/>
    <n v="1"/>
    <s v="Front-Line"/>
    <x v="141"/>
    <x v="2"/>
    <n v="4"/>
  </r>
  <r>
    <n v="6091"/>
    <s v="KB562"/>
    <x v="28"/>
    <s v="45 Gp"/>
    <x v="5"/>
    <x v="10"/>
    <n v="16"/>
    <s v="February"/>
    <x v="7"/>
    <d v="1945-02-16T00:00:00"/>
    <x v="0"/>
    <s v="Crashed in forced landing Lungi Sierra Leone 16.2.45 (Air Britain Serials)"/>
    <x v="2"/>
    <x v="2"/>
    <s v="Forced landing"/>
    <m/>
    <x v="2"/>
    <m/>
    <m/>
    <n v="2"/>
    <x v="41"/>
    <x v="0"/>
    <n v="1"/>
    <s v="Support Unit"/>
    <x v="81"/>
    <x v="1"/>
    <n v="1"/>
  </r>
  <r>
    <n v="2766"/>
    <s v="MM765"/>
    <x v="25"/>
    <s v="1FU/NA/416th NFS"/>
    <x v="1"/>
    <x v="2"/>
    <n v="16"/>
    <s v="February"/>
    <x v="7"/>
    <d v="1945-02-16T00:00:00"/>
    <x v="0"/>
    <s v="To USAAF NWAfrica, later to RAF M.A.C. 416NFS , 12th Air Force. Pilot Johnson, Donald W. Crashed on Take off at Rouvres/A-82. Category 4 damage, 16 February 1945. (http://www.aviationarchaeology.com) To USAAF 30.11.44 (Air Britain Serials)"/>
    <x v="2"/>
    <x v="3"/>
    <s v="Crashed on takeoff"/>
    <m/>
    <x v="2"/>
    <m/>
    <m/>
    <n v="2"/>
    <x v="41"/>
    <x v="0"/>
    <n v="1"/>
    <s v="Front-Line"/>
    <x v="139"/>
    <x v="2"/>
    <n v="3"/>
  </r>
  <r>
    <n v="4260"/>
    <s v="RS516"/>
    <x v="12"/>
    <s v="NFDW"/>
    <x v="0"/>
    <x v="5"/>
    <n v="16"/>
    <s v="February"/>
    <x v="7"/>
    <d v="1945-02-16T00:00:00"/>
    <x v="0"/>
    <s v="May have been the aircraft flown by F/O K.V. Panter and P/O James David Sharples, which ftr from a daylight sortie to the Munich area, being lost to flak after having claimed one destroyed, one shared destroyed and one probably destroyed on a sortie to the Bad Aibling area. Sharples appears to have been KIA, Panter seems to have survived. Sharples listed as having been KIA on February 16. At the same time he received a burst of light flak from the airfield (time 1730 hours approximately)/ F/O Panter then called up and said that he thought he was on fire. We told him that this was so, as we could see black smoke coming from the belly of the aircraft and told him that he should bale out. He immediately climbed to 1,500 feet and both he and F/O Sharples were seen to jump by F/O Melloy and to land safely about 6 miles West of Landau. The a/c crashed in fact near Töding, which is SW Großköllnbach (Original combat report from an accompanying FEF Mosquito, cited by Hugh Halliday at http://www.rafcommands.com/forum/showthread.php?t=6627) Missing 16.2.45 (Air Britain Serials)"/>
    <x v="0"/>
    <x v="1"/>
    <m/>
    <m/>
    <x v="1"/>
    <m/>
    <m/>
    <n v="2"/>
    <x v="41"/>
    <x v="0"/>
    <n v="1"/>
    <s v="Front-Line"/>
    <x v="141"/>
    <x v="0"/>
    <n v="1"/>
  </r>
  <r>
    <n v="503"/>
    <s v="HR390"/>
    <x v="12"/>
    <s v="1FU/45"/>
    <x v="3"/>
    <x v="16"/>
    <n v="17"/>
    <s v="February"/>
    <x v="7"/>
    <d v="1945-02-17T00:00:00"/>
    <x v="0"/>
    <s v="Missing from attack on Heho airfield 17.2.45 (Air Britain Serials) ASHWORTH  GH  1622404, PINKERTON  RLCC  1342807"/>
    <x v="3"/>
    <x v="4"/>
    <m/>
    <m/>
    <x v="3"/>
    <m/>
    <m/>
    <n v="2"/>
    <x v="41"/>
    <x v="0"/>
    <n v="1"/>
    <s v="Front-Line"/>
    <x v="86"/>
    <x v="3"/>
    <n v="2"/>
  </r>
  <r>
    <n v="4073"/>
    <s v="MM550"/>
    <x v="17"/>
    <s v="FIU/NFDU"/>
    <x v="0"/>
    <x v="2"/>
    <n v="17"/>
    <s v="February"/>
    <x v="7"/>
    <d v="1945-02-17T00:00:00"/>
    <x v="0"/>
    <s v="MM550 was Mosquito NFXIII of the Night Fighter Development Unit, and it dived into Chaucer Avenue, Rustington after slow roll on this date_x000a__x000a_The following 3 civilans were killed on the ground when the aircraft hit 4 bungalows and caught fire:_x000a__x000a_ARTHUR SIDNEY FOSTER aged 57 of 13 Milton Close Rustington_x000a__x000a_FLORENCE MABEL WARD aged 50 of Arcita, Chaucer Avenue, Rustington_x000a__x000a_EDWARD LEONARD VINCENT aged 63 of Suncot, Chaucer Avenue, Rustington_x000a__x000a_The aircraft hit 4 bungalows and caught fire._x000a__x000a_W/Cdr (Pilot) William H. McGUIRE - DFC - 62249;_x000a_F/Lt (Nav) Denis S. LAKE - DFM - 145490._x000a__x000a__x000a_(Paul McMillan and Henk Welting: http://www.rafcommands.com/forum/showthread.php?t=5542) Dived into Chaucer Avenue Rustington after slow roll 17.2.45 DBF (Air Britain Serials) 17.02.45 FIDU. MM550 Aircraft seemed to do a slow roll, lost height and crashed into housing NFDU estate at Chaucer Avenue, Rustington, near Littlehampton, killing the crew, three civilians, and injuring several others. (Mosquito Crash Log)"/>
    <x v="2"/>
    <x v="2"/>
    <s v="low flying"/>
    <m/>
    <x v="2"/>
    <m/>
    <m/>
    <n v="2"/>
    <x v="41"/>
    <x v="0"/>
    <n v="1"/>
    <s v="Front-Line"/>
    <x v="144"/>
    <x v="2"/>
    <n v="2"/>
  </r>
  <r>
    <n v="538"/>
    <s v="HJ648"/>
    <x v="2"/>
    <s v="307/169/60OTU"/>
    <x v="0"/>
    <x v="7"/>
    <n v="18"/>
    <s v="February"/>
    <x v="7"/>
    <d v="1945-02-18T00:00:00"/>
    <x v="0"/>
    <s v="U-155, 14 Jun, 1943_x000a_Aircraft attack, aircraft shot down:_x000a_Polish Mosquito HJ648 (307 Sqdn RAF/B, pilot S/L S. Szablowski)_x000a__x000a_At 09.29 hours, four Mosquito aircraft (3 from 307 Polish Sqdn RAF and 1 from 410 Sqdn RCAF) attacked a group of 5 outbound boats (U-68, U-155, U-159, U-415 and U-634) in the Bay of Biscay. The leading Mosquito first strafed U-68 and then U-155, but its port engine stopped after being hit by AA fire and the aircraft was forced to make a belly landing back at the base in Predannack. A second Mosquito, piloted by F/O J. Pelka, attacked too but its guns did not fire and the remaining aircraft did not attack due to the intense AA fire._x000a_5 crew members aboard U-155 were wounded, two of them badly. The boat returned to base together with U-68 and recieved the doctor from her for medical treatment of the wounded men. (http://uboat.net/men/men_lost-1943.htm) U/c collapsed on landing High Ercall 18.2.45 (Air Britain Serials)"/>
    <x v="1"/>
    <x v="1"/>
    <m/>
    <m/>
    <x v="1"/>
    <m/>
    <m/>
    <n v="2"/>
    <x v="41"/>
    <x v="0"/>
    <n v="1"/>
    <s v="Support Unit"/>
    <x v="29"/>
    <x v="0"/>
    <n v="3"/>
  </r>
  <r>
    <n v="5812"/>
    <s v="HR618"/>
    <x v="12"/>
    <n v="110"/>
    <x v="3"/>
    <x v="16"/>
    <n v="18"/>
    <s v="February"/>
    <x v="7"/>
    <d v="1945-02-18T00:00:00"/>
    <x v="0"/>
    <s v="Flew into ground recovering from dive on range near Kolar 18.2.45 (Air Britain Serials) QUINN  NLP  1512171, TULLETT  WM  172111"/>
    <x v="2"/>
    <x v="3"/>
    <s v="Dived into ground"/>
    <m/>
    <x v="2"/>
    <m/>
    <m/>
    <n v="2"/>
    <x v="41"/>
    <x v="0"/>
    <n v="1"/>
    <s v="Front-Line"/>
    <x v="143"/>
    <x v="3"/>
    <n v="1"/>
  </r>
  <r>
    <n v="2232"/>
    <s v="MM697"/>
    <x v="25"/>
    <n v="406"/>
    <x v="0"/>
    <x v="2"/>
    <n v="18"/>
    <s v="February"/>
    <x v="7"/>
    <d v="1945-02-18T00:00:00"/>
    <x v="0"/>
    <s v="Fighter Command War Diaries Volume 5 says this Mosquito failed to return from a sortie to Heligoland, 2 MIA. Swung on landing and u/c collapsed Manston 18.2.45 DBF (Air Britain Serials) 18.02.45 406 Sqn. MM697 Aircraft swung on landing at Manston aerodrome and caught fire. Crew unhurt. (Mosquito Crash Log)"/>
    <x v="2"/>
    <x v="7"/>
    <s v="Swung on landing"/>
    <m/>
    <x v="2"/>
    <m/>
    <m/>
    <n v="2"/>
    <x v="41"/>
    <x v="0"/>
    <n v="1"/>
    <s v="Front-Line"/>
    <x v="94"/>
    <x v="2"/>
    <n v="1"/>
  </r>
  <r>
    <n v="5347"/>
    <s v="MM560"/>
    <x v="17"/>
    <n v="409"/>
    <x v="0"/>
    <x v="2"/>
    <n v="19"/>
    <s v="February"/>
    <x v="7"/>
    <d v="1945-02-19T00:00:00"/>
    <x v="0"/>
    <s v="U/c jammed on air test bellylanded at Lille/Vendeville 19.2.45 (Air Britain Serials)"/>
    <x v="2"/>
    <x v="2"/>
    <s v="Undercarriage failed"/>
    <m/>
    <x v="2"/>
    <m/>
    <m/>
    <n v="2"/>
    <x v="41"/>
    <x v="0"/>
    <n v="1"/>
    <s v="Front-Line"/>
    <x v="95"/>
    <x v="2"/>
    <n v="1"/>
  </r>
  <r>
    <n v="632"/>
    <s v="DK313"/>
    <x v="4"/>
    <s v="105/139/627/1655MTU/NTU"/>
    <x v="0"/>
    <x v="7"/>
    <n v="19"/>
    <s v="February"/>
    <x v="7"/>
    <d v="1945-02-19T00:00:00"/>
    <x v="1"/>
    <s v="Crashed on overshoot Warboys 19.2.45 (Air Britain Serials) 19.02.45 PFTNU. DK313 After overshoot procedure at Warboys aerodrome pilot turned onto outer drome lights, crashed and burned. (Mosquito Crash Log)     PFNTU19/02/1945 Training DK313 Mosquito IV T/o 2100 Warboys for a night cross country. On return to base at 2331 the weather had deteriorated and while turning towards the outer Drem lights, F/L Haley allowed his speed to drop and as a result he sideslipped and crashed. F/Lt V GHaley MM  137293 BEXHILL CEMETERY 2722633, 19/02/1945. F/Lt D VBidder MID 30 49334 WEST THORNEY (ST. NICHOLAS) CHURCHYARD 2959302 19/02/1945 (http://www.156squadron.com/display_newpff_roll.asp?ID=PFNTU)"/>
    <x v="2"/>
    <x v="2"/>
    <s v="Overshot"/>
    <m/>
    <x v="2"/>
    <m/>
    <m/>
    <n v="2"/>
    <x v="41"/>
    <x v="0"/>
    <n v="1"/>
    <s v="Support Unit"/>
    <x v="135"/>
    <x v="0"/>
    <n v="5"/>
  </r>
  <r>
    <n v="6359"/>
    <s v="HR290"/>
    <x v="12"/>
    <n v="82"/>
    <x v="3"/>
    <x v="16"/>
    <n v="19"/>
    <s v="February"/>
    <x v="7"/>
    <d v="1945-02-19T00:00:00"/>
    <x v="1"/>
    <s v="Flew into ground after night take-off Kumbhirgram 19.2.45 (Air Britain Serials)   Mosquito HR228 (sic) was detailed on 19th February 1945 to carry out an operational sortie. It crashed on take off at 0455 hours at Khumbirgram airfield, 13 miles ENE of Silchar, India. Both the crew were killed. : _x000a_RAAF 414103 FO Thynne, E A Captain (Pilot) RAF WO W F Flatt, (Navigator/BW) Both are buried in the Gauhati War Cemetery,  India. Gauhati is the capital city of the State of Assam in north east India, on the eastern side of the River Brahmaputra and some 600kms east of Calcutta. (http://www.awm.gov.au/catalogue/research_centre/pdf/rc09125z004_1.pdf) "/>
    <x v="2"/>
    <x v="7"/>
    <s v="Crashed on takeoff"/>
    <m/>
    <x v="2"/>
    <m/>
    <m/>
    <n v="2"/>
    <x v="41"/>
    <x v="0"/>
    <n v="1"/>
    <s v="Front-Line"/>
    <x v="111"/>
    <x v="3"/>
    <n v="1"/>
  </r>
  <r>
    <n v="1558"/>
    <s v="KB401"/>
    <x v="28"/>
    <s v="608/627"/>
    <x v="0"/>
    <x v="8"/>
    <n v="19"/>
    <s v="February"/>
    <x v="7"/>
    <s v="19/20 February 1945"/>
    <x v="1"/>
    <s v="19.02.1945 Master Bomber for Böhlen raid 627 to Böhlen from Coningsby hit by FLAK and crashed in target area. Lost without trace (BCL). W/C EA Benjamin DFCbar +, F/O JE Heath DFM +, no known grave site. This aircraft had been used by W/C Maurice Smith when he served as master bomber on the Dresden raid a week earlier. 19th/20th February, 1945._x000a__x000a_Mosquito KB401 AZ-E of 627 Sqn._x000a_&quot;Airborne from Coningsby (positioned from Woodhall Spa) borrowed by 54 Base and flown by the Master Bomber assigned to the Böhlen raid. Shot down by Flak, crashing in the target area. W/C Benjamin is buried in the Berlin 1939-45 War cemetery; F/O Heath, whose DFM was Gazetted 18Jan44, following a tour with 50 sqdn; is commemorated on Panel 267 of the Runnymede Memorial. His second Christian name was Ettock. W/C E.A.Benjamin DFC &amp; Bar KIA F/O J.E.Heath DFM KIA &quot;. (Chorley via Lost Bombers)_x000a__x000a_From:http://www.lostbombers.co.uk/ Also was to be used to mark a raid on the Dortmund-Ems Canal on November 4/5 1944, however the starboard prop ran away and the crew landed back, and went in DZ418, B. (article by W/C Smith in the Aeroplane Monthly, May 1973) Missing (Berlin) 20.2.45 (Air Britain Serials)"/>
    <x v="0"/>
    <x v="1"/>
    <m/>
    <m/>
    <x v="1"/>
    <m/>
    <m/>
    <n v="2"/>
    <x v="41"/>
    <x v="0"/>
    <n v="1"/>
    <s v="Front-Line"/>
    <x v="58"/>
    <x v="1"/>
    <n v="2"/>
  </r>
  <r>
    <n v="2699"/>
    <s v="MM735"/>
    <x v="25"/>
    <n v="406"/>
    <x v="0"/>
    <x v="5"/>
    <n v="19"/>
    <s v="February"/>
    <x v="7"/>
    <d v="1945-02-19T00:00:00"/>
    <x v="1"/>
    <s v="18.02.1945 Evening intruder sortie 406 over Heligoland from Manston . Lost without trace (FCL). F/O CES Hamlyn-Lovis +, F/L RJ Radcliffe +, Navigator buried in Sage War Cem, no known grave for pilot Missing presumed crashed in sea off Heligoland 19.2.45 (Air Britain Serials)"/>
    <x v="0"/>
    <x v="8"/>
    <m/>
    <m/>
    <x v="4"/>
    <m/>
    <m/>
    <n v="2"/>
    <x v="41"/>
    <x v="0"/>
    <n v="1"/>
    <s v="Front-Line"/>
    <x v="94"/>
    <x v="2"/>
    <n v="1"/>
  </r>
  <r>
    <n v="1892"/>
    <s v="HJ911"/>
    <x v="2"/>
    <s v="157/307/141/1692 Flt"/>
    <x v="0"/>
    <x v="7"/>
    <n v="19"/>
    <s v="February"/>
    <x v="7"/>
    <d v="1945-02-19T00:00:00"/>
    <x v="2"/>
    <s v="Was TW-A on 141 Squadron and RS-H on 157 Squadron. (Confounding the Reich and Mosquito, Classic Aircraft #7, Boyer/Philpott, ISBN 0-85059-432-4 SOC 19.2.45 (Air Britain Serials)"/>
    <x v="4"/>
    <x v="3"/>
    <m/>
    <m/>
    <x v="2"/>
    <m/>
    <m/>
    <n v="2"/>
    <x v="41"/>
    <x v="0"/>
    <n v="1"/>
    <s v="Support Unit"/>
    <x v="93"/>
    <x v="2"/>
    <n v="4"/>
  </r>
  <r>
    <n v="1940"/>
    <s v="DZ268"/>
    <x v="2"/>
    <s v="456/157/60OTU"/>
    <x v="0"/>
    <x v="7"/>
    <n v="20"/>
    <s v="February"/>
    <x v="7"/>
    <d v="1945-02-20T00:00:00"/>
    <x v="0"/>
    <s v="Hit HT cables low flying nr Trewalchmai Anglesey 20.2.45 DBR (Air Britain Serials)"/>
    <x v="2"/>
    <x v="2"/>
    <s v="Hit cable"/>
    <m/>
    <x v="2"/>
    <m/>
    <m/>
    <n v="2"/>
    <x v="41"/>
    <x v="0"/>
    <n v="1"/>
    <s v="Support Unit"/>
    <x v="29"/>
    <x v="0"/>
    <n v="3"/>
  </r>
  <r>
    <n v="1325"/>
    <s v="KB365"/>
    <x v="13"/>
    <s v="608/1655MTU/16OTU"/>
    <x v="0"/>
    <x v="7"/>
    <n v="20"/>
    <s v="February"/>
    <x v="7"/>
    <d v="1945-02-20T00:00:00"/>
    <x v="0"/>
    <s v="20/02/1945 Mosquito KB365 of 16 OTU suffered a collapsed undercarriage at Barford St John. (http://www.couplandbell.com/marg/crashes1945.htm) Swung on take-off and u/c collapsed Barford St.John 20.2.45 (Air Britain Serials)"/>
    <x v="2"/>
    <x v="2"/>
    <s v="Swung on takeoff"/>
    <m/>
    <x v="2"/>
    <m/>
    <m/>
    <n v="2"/>
    <x v="41"/>
    <x v="0"/>
    <n v="1"/>
    <s v="Support Unit"/>
    <x v="140"/>
    <x v="1"/>
    <n v="3"/>
  </r>
  <r>
    <n v="1607"/>
    <s v="KB475"/>
    <x v="28"/>
    <s v="45 Gp"/>
    <x v="0"/>
    <x v="10"/>
    <n v="20"/>
    <s v="February"/>
    <x v="7"/>
    <d v="1945-02-20T00:00:00"/>
    <x v="0"/>
    <s v="Crashed on take-off Lagens 20.2.45 (Air Britain Serials)"/>
    <x v="2"/>
    <x v="2"/>
    <s v="Crashed on takeoff"/>
    <m/>
    <x v="2"/>
    <m/>
    <m/>
    <n v="2"/>
    <x v="41"/>
    <x v="0"/>
    <n v="1"/>
    <s v="Support Unit"/>
    <x v="81"/>
    <x v="1"/>
    <n v="1"/>
  </r>
  <r>
    <n v="5001"/>
    <s v="NT221"/>
    <x v="12"/>
    <s v="132OTU/8OTU"/>
    <x v="0"/>
    <x v="7"/>
    <n v="20"/>
    <s v="February"/>
    <x v="7"/>
    <d v="1945-02-20T00:00:00"/>
    <x v="0"/>
    <s v="Engine caught fire hit sand dunes on approach to forced landing on beach nr Harlech Caernarvon 20.2.45 DBF (Air Britain Serials) 20.02.45 8 OTU. NT221 Pilot attempted a force landing at Harlech, Caernarfonshire after port engine failed at 2,000 feet but struck a pole turning on approach which tore off the bomb doors. Aircraft burst into flames on striking sand dune, injuring one. A(Mosquito Crash Log)"/>
    <x v="2"/>
    <x v="2"/>
    <s v="Engine failure"/>
    <m/>
    <x v="2"/>
    <m/>
    <m/>
    <n v="2"/>
    <x v="41"/>
    <x v="0"/>
    <n v="1"/>
    <s v="Support Unit"/>
    <x v="37"/>
    <x v="0"/>
    <n v="2"/>
  </r>
  <r>
    <n v="7110"/>
    <s v="MM820"/>
    <x v="25"/>
    <n v="488"/>
    <x v="0"/>
    <x v="2"/>
    <n v="21"/>
    <s v="February"/>
    <x v="7"/>
    <d v="1945-02-21T00:00:00"/>
    <x v="0"/>
    <s v="Was ME-B on 488 Squadron, P/O T.A. Maclean and F/O B.C. Grant, B.48 field (2nd TAF photo) Swung on take-off and u/c collapsed Amiens/Glisy 21.2.45 (Air Britain Serials)"/>
    <x v="2"/>
    <x v="3"/>
    <s v="Swung on takeoff"/>
    <m/>
    <x v="2"/>
    <m/>
    <m/>
    <n v="2"/>
    <x v="41"/>
    <x v="0"/>
    <n v="1"/>
    <s v="Front-Line"/>
    <x v="42"/>
    <x v="2"/>
    <n v="1"/>
  </r>
  <r>
    <n v="900"/>
    <s v="NT323"/>
    <x v="25"/>
    <n v="68"/>
    <x v="0"/>
    <x v="2"/>
    <n v="21"/>
    <s v="February"/>
    <x v="7"/>
    <d v="1945-02-21T00:00:00"/>
    <x v="0"/>
    <s v="Engine cut on take-off for air test crashlanded Church Fenton 21.2.45 (Air Britain Serials) 21.02.45 68 OTU. NT323 Port engine cut after becoming airborne on air test, pilot landed straight ahead at Map Reference WF 5018. Crew unhurt. (Mosquito Crash Log) Port engine cut out after take off, pilot landed in field off runway. no crew info_x000a_Crew: P/O Štandera – Lac Asliendon - OK. Failure of the right engine. Knife landing five minutes after the start just behind the lairfield Wittering. (http://www.rafcommands.com/forum/showthread.php?10190-Crash-landed-in-Church-Fenton&amp;p=59832&amp;highlight=Mosquito#post59832)"/>
    <x v="2"/>
    <x v="2"/>
    <s v="Engine failure"/>
    <m/>
    <x v="2"/>
    <m/>
    <m/>
    <n v="2"/>
    <x v="41"/>
    <x v="0"/>
    <n v="1"/>
    <s v="Front-Line"/>
    <x v="102"/>
    <x v="2"/>
    <n v="1"/>
  </r>
  <r>
    <n v="3664"/>
    <s v="HP933"/>
    <x v="12"/>
    <n v="487"/>
    <x v="0"/>
    <x v="16"/>
    <n v="22"/>
    <s v="February"/>
    <x v="7"/>
    <d v="1945-02-22T00:00:00"/>
    <x v="0"/>
    <s v="F/O P.H. BURNE - J/88797 and F/Lt A.J. VICKERS - J/13115. HP933 Mosquito FB.VI Failed to return from attack against communication targets at Hamburg (RAF Commands Forum) All I have is from Air Britain serials HP933 Mosquito VI 487 Sqn. missing from daylight intruder over NW Germany 28 November 1944. (Tony Kearns) 22/02 487Sqd HP933 (EG- ) FB.VI: Failed to return from attack against communication targets near Hamburg. F/O Peter Harold Burne RCAF &amp; F/L Alan Jerry Vickers RCAF were both killed. Both airmen are buried in the Becklingen War Cemetery, Soltau, Niedersachsen (Neil Hutchinson) HP 933 was EG-N. Lost around 1315, crew as above, ftr Clarion (2nd TAF) Mosquito HP933 Pilot P H Burne Navigator A J Vickers The Mosquito was hit by Eisenbahnflak and exploded in mid-air. The wreckage came down 13.07 at Hüttenbusch (MH - Büttenbusch?) near Worpswede 21km NNE Bremen. (&quot;Mosquito&quot; on: http://www.rafcommands.com/forum/showthread.php?t=3638 Mosquito is German, living near Steinhuder Lake, and seems to have a special interest in Clarion) KE report 10338 according to a captured German report kindly supplied by Rod McKenzie, confirms location, though spelt with a B, not an H) I have a report from the MRES on the crash location of Mosquito HP933 on 22 Feb 1945 which specifies the location as Bevern, Germany, Map Ref. L54/R9539. L54 refers to the 1:250,000 scale map that covers Hamburg and surounding area. The coordinate you quote is a Nord de Guerre Zone (Modified British System) coordinate. The full version would be rR9549. This converts to Latitude : 53° 26' 15'' N, Longitude : 9° 09' 52'' E , which is less than 1km SW of Bevern. The crew of HP933 were: P/O Peter Harold Burne, RCAF, Pilot (J88797) - the Malvern chap I'm researching F/Lt. Allan Jerry Vickers, RCAF, Nav. (J13115) (http://www.rafcommands.com/forum/showthread.php?t=5673) Missing from day intruder over NW Germany 22.2.45 (Air Britain Serials) you are right PZ395 crashed near Bevern district Rotenburg/Wumme, the other one must be HR365 because all killed rest beside on Becklingen War Cemetery 13.F.5 - 13.F.8. According to the report of the Luftgaukommando HP933 crashed near H&amp;#252;ttenbusch district Osterholz-Scharmbeck (21 km nne Bremen). Aircraft exploded in mid air. (http://www.rafcommands.com/forum/showthread.php?5673-Map-coordinates-translation/page2)"/>
    <x v="0"/>
    <x v="1"/>
    <m/>
    <m/>
    <x v="1"/>
    <m/>
    <m/>
    <n v="2"/>
    <x v="41"/>
    <x v="0"/>
    <n v="1"/>
    <s v="Front-Line"/>
    <x v="47"/>
    <x v="3"/>
    <n v="1"/>
  </r>
  <r>
    <n v="484"/>
    <s v="HR118"/>
    <x v="12"/>
    <s v="235/333"/>
    <x v="0"/>
    <x v="12"/>
    <n v="22"/>
    <s v="February"/>
    <x v="7"/>
    <d v="1945-02-22T00:00:00"/>
    <x v="0"/>
    <s v="Ltn. Ole Tobias Mehn-Andersen safe &amp; Kvm. Ola Bakken safe Lan/Dam/ airfield Lossimouth Aircraft overshot &amp; burnt out. Engine. Apparently collided with HR659, also of 333 Squadron, which had to force land. (http://www.luftwaffe.no/Table2.htm) Crashlanded after engine fire Lossiemouth 22.2.45 (Air Britain Serials) 22.02.45 333 Sqn. HR118 Engine caught fire in flight, aircraft overshot at Lossiemouth belly landed, fire spread to fuselage. Crew unhurt. (Mosquito Crash Log)"/>
    <x v="2"/>
    <x v="3"/>
    <s v="Engine fire"/>
    <m/>
    <x v="2"/>
    <m/>
    <m/>
    <n v="2"/>
    <x v="41"/>
    <x v="0"/>
    <n v="1"/>
    <s v="Front-Line"/>
    <x v="28"/>
    <x v="3"/>
    <n v="2"/>
  </r>
  <r>
    <n v="6124"/>
    <s v="HR150"/>
    <x v="12"/>
    <n v="21"/>
    <x v="0"/>
    <x v="16"/>
    <n v="22"/>
    <s v="February"/>
    <x v="7"/>
    <d v="1945-02-22T00:00:00"/>
    <x v="0"/>
    <s v="F/L Fielding (FCWDv5) Lost around 1315, F/L H.H. Fielding-Johnson and F/O L.G. Harbord both KIA, ftr Clarion (2nd TAF) Missing from day intruder over NW Germany 22.2.45 (Air Britain Serials) MH - check for Diepholz. Crew buried in Hanover."/>
    <x v="0"/>
    <x v="1"/>
    <m/>
    <m/>
    <x v="1"/>
    <m/>
    <m/>
    <n v="2"/>
    <x v="41"/>
    <x v="0"/>
    <n v="1"/>
    <s v="Front-Line"/>
    <x v="48"/>
    <x v="3"/>
    <n v="1"/>
  </r>
  <r>
    <n v="6661"/>
    <s v="HR177"/>
    <x v="12"/>
    <n v="487"/>
    <x v="0"/>
    <x v="16"/>
    <n v="22"/>
    <s v="February"/>
    <x v="7"/>
    <d v="1945-02-22T00:00:00"/>
    <x v="0"/>
    <s v="Failed to return from attack against communication targets in Niedersachsen. RAF crew when lost. (F/L David Potts and Sgt. F. Valentine?). HR177 was EG-U (Mike Packham) 22/2 487Sqd HR177 (EG- ) FB.VI: Failed to return from attack against communication targets in Niedersachsen area. F/L David Potts &amp; Sgt. Frank Valentine were both killed. Both airmen are buried in the Becklingen War Cemetery, Soltau, Niedersachsen (Neil Hutchinson) Lost around 1315, coded U, crew as above, ftr Clarion (2nd TAF) Missing from day Intruder over NW Germany 22.2.45 (Air Britain Serials)"/>
    <x v="0"/>
    <x v="1"/>
    <m/>
    <m/>
    <x v="1"/>
    <m/>
    <m/>
    <n v="2"/>
    <x v="41"/>
    <x v="0"/>
    <n v="1"/>
    <s v="Front-Line"/>
    <x v="47"/>
    <x v="3"/>
    <n v="1"/>
  </r>
  <r>
    <n v="1685"/>
    <s v="HR188"/>
    <x v="12"/>
    <s v="613/107"/>
    <x v="0"/>
    <x v="16"/>
    <n v="22"/>
    <s v="February"/>
    <x v="7"/>
    <d v="1945-02-22T00:00:00"/>
    <x v="0"/>
    <s v="Crew PoW, shot down by flak near Bremen. (Rudy Kahrs) Lost around 1300, coded D, Maj. T.A. Hunt and P/O M.V. Collins both PoW, ftr Clarion (2nd TAF). Shot down at 13.30 hours at Meyenburg 24km NW of Bremen (Captured German report kindly supplied by Rod McKenzie) Serial: SY-H (HR188) Crew: Rene Puyt, Jaques Muray. Lasham, UK on August 18th, 1944. (http://wp.scn.ru/en/ww2/b/77/9/3) Missing from day intruder to Hamburg 22.2.45 (Air Britain Serials)   About 13:30 the Mosquito was shot down by Flak and belly landed with 10% damage. Salvaged by a command from the airfield Stade  Sources: Claimlist Luftgaukommando XI (http://www.fliegerschicksale.de/homepage3/absturzorte/m/meyenburg/220245me_en.php)"/>
    <x v="0"/>
    <x v="1"/>
    <m/>
    <m/>
    <x v="1"/>
    <m/>
    <m/>
    <n v="2"/>
    <x v="41"/>
    <x v="0"/>
    <n v="1"/>
    <s v="Front-Line"/>
    <x v="57"/>
    <x v="3"/>
    <n v="2"/>
  </r>
  <r>
    <n v="3519"/>
    <s v="HR205"/>
    <x v="12"/>
    <n v="605"/>
    <x v="0"/>
    <x v="16"/>
    <n v="22"/>
    <s v="February"/>
    <x v="7"/>
    <d v="1945-02-22T00:00:00"/>
    <x v="0"/>
    <s v="Around 1500, coded K, hit by flak, landed wheels up at Blackbushe, F/L A.V. Rex and F/O R. Burrows OK (2nd TAF) Was also UP-A on 605 Squadron (Ian Piper: http://www.605squadron.co.uk/Squadron_aircraft.htm) Damaged by flak and bellylanded Blackbushe 22.2.45 (Air Britain Serials) &quot;605&quot; gives pilot name as Rix, and squadron letter as J."/>
    <x v="1"/>
    <x v="1"/>
    <m/>
    <m/>
    <x v="1"/>
    <m/>
    <m/>
    <n v="2"/>
    <x v="41"/>
    <x v="0"/>
    <n v="1"/>
    <s v="Front-Line"/>
    <x v="22"/>
    <x v="3"/>
    <n v="1"/>
  </r>
  <r>
    <n v="4968"/>
    <s v="HR355"/>
    <x v="12"/>
    <n v="605"/>
    <x v="0"/>
    <x v="16"/>
    <n v="22"/>
    <s v="February"/>
    <x v="7"/>
    <d v="1945-02-22T00:00:00"/>
    <x v="0"/>
    <s v="22.02.1945 Day Ranger 605 to North West Germany from Hartfort Bridge Hit by Flak, crashed into telegraph poles. Lost without trace (FCL). S/L I McCall pow, P/O T Caulfield pow, no further info, combined PZ406, PZ409, PZ416, HKR355, pilot wounded. Coded K, lost around 1310, crew as above, shot down by flak, ftr Clarion. (2nd TAF) Shot down at 13.15 hours, 2.5km NW of Neuboerger, 13km S Papenburg, crew PoW (Captured German report, kindly supplied by Rod McKenzie) Missing from day intruder over NW Germany 22.2.45 (Air Britain Serials)"/>
    <x v="0"/>
    <x v="1"/>
    <m/>
    <m/>
    <x v="1"/>
    <m/>
    <m/>
    <n v="2"/>
    <x v="41"/>
    <x v="0"/>
    <n v="1"/>
    <s v="Front-Line"/>
    <x v="22"/>
    <x v="3"/>
    <n v="1"/>
  </r>
  <r>
    <n v="4924"/>
    <s v="HR356"/>
    <x v="12"/>
    <n v="487"/>
    <x v="0"/>
    <x v="16"/>
    <n v="22"/>
    <s v="February"/>
    <x v="7"/>
    <d v="1945-02-22T00:00:00"/>
    <x v="0"/>
    <s v="Failed to return from attack against communication targets in Niedersachsen. F/LT P.C. W. Sage, F/O J. Cockburn (both RAFVR?). Some sources say this was NS963. My wifes uncles name was John Cockburn,but always called Jack no1064663 joined 54otu 12/4/41 and that stage was a f/sgt.He went to 409 from there to what looks like no 5ps Prestwick,his records are a bit smudged in places.From Prestwick back to 409 until 25/3/42 onto the middle east first with 89 sqdn for a month.Moved to 46 sqdn 8/5/42 awarded DFM 25/5/43,promoted to pilot officer shortly afterwards.Left 46 sqdn 7/8/43 to no1 PDC then onto 9grp RAF Defford 27/11/43 nav/r inst duties left Defford 2/8/44 to no2 GSU and finally onto 487 7/8/44. His officers no was 145110. _x000a__x000a_22/02 487Sqd HR 356 (EG-H) FB VI: A/c on a day intruder sortie, over W.Germany. Mosquito crashed Harz, Near Bad Lauterberg. F/lt P C. Sage DFC &amp; F/O J Cockburn DFM both killed. Buried at Soltau War Cemetery (Neil Hutchinson) Lost around 1315, coded H, crew as above, ftr Clarion (2nd TAF) HR 356 F/Lt. P.C.W/ Sage, DFC, Pilot (113425), F/O J. Cockburn, DFM, Nav. (145110). The registrar of the village (MH - Bevern, see http://www.rafcommands.com/forum/showthread.php?5673-Map-coordinates-translation) gave this crash location as 1,000 yards northwest of the village near the railway line Bremervorde-Rotenburg. (http://www.rafcommands.com/forum/showthread.php?t=5673) Missing from day intruder over NW Germany 22.2.45 (Air Britain Serials)"/>
    <x v="0"/>
    <x v="1"/>
    <m/>
    <m/>
    <x v="1"/>
    <m/>
    <m/>
    <n v="2"/>
    <x v="41"/>
    <x v="0"/>
    <n v="1"/>
    <s v="Front-Line"/>
    <x v="47"/>
    <x v="3"/>
    <n v="1"/>
  </r>
  <r>
    <n v="3505"/>
    <s v="HR569"/>
    <x v="12"/>
    <n v="333"/>
    <x v="0"/>
    <x v="12"/>
    <n v="22"/>
    <s v="February"/>
    <x v="7"/>
    <d v="1945-02-22T00:00:00"/>
    <x v="0"/>
    <s v="Hit mast and crashlanded 22.2.45 NFD (Air Britain Serials) 22.02.45 333 Sqn. HR569 Aircraft was in flight making a shallow dive on a fishing vessel to take a photograph when it hit the mast head with the starboard wing and was forced to land in the nearest suitable field. (Mosquito Crash Log) MH unable to find any report of this incident in 333 Sqn ORB. Mosquito of B Flight, 333 Sqn, Banff, on low level photographic run, hit masthead of fishing boat.  Force landed in field on Hill of Maud, Buckie.  Two crew injured.  (World War Two in the Portsoy Area, researched by Findlay Pirie)"/>
    <x v="2"/>
    <x v="3"/>
    <s v="Hit obstacle"/>
    <m/>
    <x v="2"/>
    <m/>
    <m/>
    <n v="2"/>
    <x v="41"/>
    <x v="0"/>
    <n v="1"/>
    <s v="Front-Line"/>
    <x v="28"/>
    <x v="3"/>
    <n v="1"/>
  </r>
  <r>
    <n v="6905"/>
    <s v="HX920"/>
    <x v="12"/>
    <n v="464"/>
    <x v="0"/>
    <x v="16"/>
    <n v="22"/>
    <s v="February"/>
    <x v="7"/>
    <d v="1945-02-22T00:00:00"/>
    <x v="0"/>
    <s v="Served with 464 Sqn, under RAF control 9/43 to 22/2/45. Participated in Amiens Prison Raid 18/2/44 (WgCdr Reynolds flew this a/c as lead, This chap lead the famous raid on Berlin, with 105/139 Sqn during Herman Goerings Speech and disrupted &quot;Herr Mueller&quot; 30/1/44. latter lost Failed to Return From Operations Germany. (Brian Fillery's website) Coded M, lost around 1320, F/O A.J. McMahon, F/S K. Gowlett both KIA, ftr Clarion (2nd TAF) Detailed to attack ground targets between 52'20' and 54N, 08'30' to 10' E. Plane was supposed to be in the vicinity of Rotenburg, 25 miles east of Bremen (Casualty file) Gowlett rests in the Hanover War Cemetery. Aircraft was on a sweep with no specific target. Gowlett's body was not identified until 1950, identified after much searching at Engelbostel (6 miles NW Hanover), stated to have been found in a field. His next of kin were notified of his final resting place on 26 Jan 1951 (same) MH - There was a good deal of debate over the identity of the Engelbostel casualty, supposed to have been a navigator found in early January 1945, service number as reported was invalid. A navigator, strongly identified as Gowlett due to height. McMahon on Runnymede. Missing from day intruder mission over NW Germany 22.2.45 (Air Britain Serials)"/>
    <x v="0"/>
    <x v="1"/>
    <m/>
    <m/>
    <x v="1"/>
    <m/>
    <m/>
    <n v="2"/>
    <x v="41"/>
    <x v="0"/>
    <n v="1"/>
    <s v="Front-Line"/>
    <x v="46"/>
    <x v="0"/>
    <n v="1"/>
  </r>
  <r>
    <n v="856"/>
    <s v="LR338"/>
    <x v="12"/>
    <s v="305/613"/>
    <x v="0"/>
    <x v="16"/>
    <n v="22"/>
    <s v="February"/>
    <x v="7"/>
    <d v="1945-02-22T00:00:00"/>
    <x v="0"/>
    <s v="Lost around 1250,` both KIA. (2nd TAF) tasked with operational duties at 1102 hours and failed to return. MoD records suggest that German documents indicate that the plane crashed at Husum which is very close to the Danish border but investigation in the area after the war provided no evidence for this crash. So he was posted as missing, believed killed. STEALEY, DAVID WALTER THOMAS Flight Lieutenant 66552 22/02/1945 22 Royal Air Force Volunteer Reserve United Kingdom Panel 266. RUNNYMEDE MEMORIAL BACKSHELL, ARTHUR JOHN Flying Officer 154555 22/02/1945 21 Royal Air Force Volunteer Reserve United Kingdom Panel 266. RUNNYMEDE MEMORIAL (www.cwgc.org) Missing 22.2.45 (Air Britain Serials)"/>
    <x v="0"/>
    <x v="1"/>
    <m/>
    <m/>
    <x v="1"/>
    <m/>
    <m/>
    <n v="2"/>
    <x v="41"/>
    <x v="0"/>
    <n v="1"/>
    <s v="Front-Line"/>
    <x v="59"/>
    <x v="0"/>
    <n v="2"/>
  </r>
  <r>
    <n v="696"/>
    <s v="MM532"/>
    <x v="17"/>
    <s v="304FTU/256"/>
    <x v="1"/>
    <x v="2"/>
    <n v="22"/>
    <s v="February"/>
    <x v="7"/>
    <d v="1945-02-22T00:00:00"/>
    <x v="0"/>
    <s v="SOC 22.2.45 (Air Britain Serials)"/>
    <x v="4"/>
    <x v="3"/>
    <m/>
    <m/>
    <x v="2"/>
    <m/>
    <m/>
    <n v="2"/>
    <x v="41"/>
    <x v="0"/>
    <n v="1"/>
    <s v="Front-Line"/>
    <x v="32"/>
    <x v="2"/>
    <n v="2"/>
  </r>
  <r>
    <n v="4819"/>
    <s v="NS899"/>
    <x v="12"/>
    <n v="613"/>
    <x v="0"/>
    <x v="16"/>
    <n v="22"/>
    <s v="February"/>
    <x v="7"/>
    <d v="1945-02-22T00:00:00"/>
    <x v="0"/>
    <s v="Lost around 1250, F/O H.M. Dean and F/O W.J.D. Muir both safe, ftr Clarion (2nd TAF) Shot down at 13.30 hours at Drage, 15km southeast of &quot;Hu.&quot;, presumably Husum, crew PoW. (Captured German report kindly supplied by Rod McKenzie) Missing from night intruder over NW Germany 22.2.45 (Air Britain Serials)"/>
    <x v="0"/>
    <x v="1"/>
    <m/>
    <m/>
    <x v="1"/>
    <m/>
    <m/>
    <n v="2"/>
    <x v="41"/>
    <x v="0"/>
    <n v="1"/>
    <s v="Front-Line"/>
    <x v="59"/>
    <x v="0"/>
    <n v="1"/>
  </r>
  <r>
    <n v="6196"/>
    <s v="NS981"/>
    <x v="12"/>
    <n v="487"/>
    <x v="0"/>
    <x v="16"/>
    <n v="22"/>
    <s v="February"/>
    <x v="7"/>
    <d v="1945-02-22T00:00:00"/>
    <x v="0"/>
    <s v="Failed to return from night-intruder mission in Niedersachsen. NS981, &quot;B&quot;, F/O L.D. Gilbertson, pilot, F/O S.A.J. Askew, nav, this crew were heard to call out &quot;baling out&quot;. The eighteen crews from No. 487 which flew a sweep over the area of Hamburg, Bremen, and the North Sea had their share of incident. Flying Officer Gilbertson was attacking locomotives and tenders grouped in one heavily defended railway centre when his aircraft was hit by flak and an engine set on fire; but he persisted with his attack until he and his navigator were forced by the flames and smoke to bale out. (http://www.nzetc.org/etexts/WH2-2RAF/c12.html) Lost around 1315, coded B, crew as above, ftr Clarion (2nd TAF) Shot down at 13.25 hours at Barchel/Bremerfoerde, crew PoW (Captured German report kindly supplied by Rod McKenzie) Missing from night intruder 22.2.45 (Air BritainSerials) Die Mosquito der Neuseeländischen Luftwaffe (RNZAF) wurde durch Eisenbahnflak der 3. Flakdivision abgeschossen. Ein Besatzungsmitglied konnte sich kurzzeitig der Gefangenanhme entziehen (http://www.fliegerschicksale.de/homepage3/absturzorte/b/barchel/220245ba.php)    1300 hrs NS981 Barchel nr. Stade 132326 (http://forum.12oclockhigh.net/showthread.php?p=155787)"/>
    <x v="0"/>
    <x v="1"/>
    <m/>
    <m/>
    <x v="1"/>
    <m/>
    <m/>
    <n v="2"/>
    <x v="41"/>
    <x v="0"/>
    <n v="1"/>
    <s v="Front-Line"/>
    <x v="47"/>
    <x v="0"/>
    <n v="1"/>
  </r>
  <r>
    <n v="1971"/>
    <s v="NT177"/>
    <x v="12"/>
    <n v="464"/>
    <x v="0"/>
    <x v="16"/>
    <n v="22"/>
    <s v="February"/>
    <x v="7"/>
    <d v="1945-02-22T00:00:00"/>
    <x v="0"/>
    <s v="Served with 464 Sqn, under RAF control 7/44 to 22/2/45 Coded SB-O. S/D. P/O Judd POW. (Brian Fillery's website) Friendly fire, Mustang (2nd TAF and Flypast Article by 464 Squadron crew, February 2007) F/O R.W.A. Rankin KIA, navigator as above, lost around 1315, Coded O, ftr Clarion (2nd TAF, which confirms crew reported they were being attacked by a Mustang) Shot down at 13.09 hours near the airfield at Rotenburg, crew Judd PoW and Smith KIA (Captured German report kindly supplied by Rod McKenzie) During this operation, one of our pilots, a Canadian was shot down by an American fighter who possibly mistook the Mosquito for a JU 88 or a ME 110 or so we thought at the_x000a_time. The Yanks later tried to tell us it was a German in an American plane. We considered this utter rubbish! (http://www.calgarymosquitosociety.com/stories.htm , &quot;Mosquitoes Bite At Night&quot;) Missing from day intruder 22.2.45 (Air Britain Serials)"/>
    <x v="0"/>
    <x v="14"/>
    <s v="P-51"/>
    <m/>
    <x v="4"/>
    <m/>
    <m/>
    <n v="2"/>
    <x v="41"/>
    <x v="0"/>
    <n v="1"/>
    <s v="Front-Line"/>
    <x v="46"/>
    <x v="0"/>
    <n v="1"/>
  </r>
  <r>
    <n v="5345"/>
    <s v="NT227"/>
    <x v="12"/>
    <n v="305"/>
    <x v="0"/>
    <x v="16"/>
    <n v="22"/>
    <s v="February"/>
    <x v="7"/>
    <s v="22 February 1945"/>
    <x v="0"/>
    <s v="Inspected by Israeli Airforce in France, November 1950 (Air Enthusiast Magazine, September / October 1999). Hit by flak on day intruder over NW Germany 22.2.45 not repaired (Air Britain Serials)"/>
    <x v="1"/>
    <x v="1"/>
    <m/>
    <m/>
    <x v="1"/>
    <m/>
    <m/>
    <n v="2"/>
    <x v="41"/>
    <x v="0"/>
    <n v="1"/>
    <s v="Front-Line"/>
    <x v="60"/>
    <x v="0"/>
    <n v="1"/>
  </r>
  <r>
    <n v="2622"/>
    <s v="NT234"/>
    <x v="12"/>
    <s v="107/109/305"/>
    <x v="0"/>
    <x v="16"/>
    <n v="22"/>
    <s v="February"/>
    <x v="7"/>
    <d v="1945-02-22T00:00:00"/>
    <x v="0"/>
    <s v="Damaged by flak on day intruder over NW Germany 22.2.45 not repaired (Air Britain Serials)"/>
    <x v="1"/>
    <x v="1"/>
    <m/>
    <m/>
    <x v="1"/>
    <m/>
    <m/>
    <n v="2"/>
    <x v="41"/>
    <x v="0"/>
    <n v="1"/>
    <s v="Front-Line"/>
    <x v="60"/>
    <x v="0"/>
    <n v="3"/>
  </r>
  <r>
    <n v="6113"/>
    <s v="PZ305"/>
    <x v="12"/>
    <n v="21"/>
    <x v="0"/>
    <x v="16"/>
    <n v="22"/>
    <s v="February"/>
    <x v="7"/>
    <d v="1945-02-22T00:00:00"/>
    <x v="0"/>
    <s v="Time around 1530, landed wheels up at B.58, cause not known, Clarion sortie, P/O A.C. Adams and F/S L. Nicholas both OK (2nd TAF) Bellylanded on return from interdiction sortie Rosibrea-en-Santerre 22.2.45 (Air Britain Serials)"/>
    <x v="2"/>
    <x v="7"/>
    <s v="Unknown"/>
    <m/>
    <x v="2"/>
    <m/>
    <m/>
    <n v="2"/>
    <x v="41"/>
    <x v="0"/>
    <n v="1"/>
    <s v="Front-Line"/>
    <x v="48"/>
    <x v="0"/>
    <n v="1"/>
  </r>
  <r>
    <n v="5681"/>
    <s v="PZ380"/>
    <x v="12"/>
    <n v="305"/>
    <x v="0"/>
    <x v="16"/>
    <n v="22"/>
    <s v="February"/>
    <x v="7"/>
    <d v="1945-02-22T00:00:00"/>
    <x v="0"/>
    <s v="MH - maybe: The pilot was killed and the Navigator taken prisoner. As we crossed the enemy lines, at 4000ft, we were fired on from the ground. We broke formation and re-formed again as soon as possible. Patrol Stadt, River Elba River Weger Bombed Railway trucks encountered some flak but avoided any damage to our aircraft Left area flying formation on W/O Smith who flew over German Gun Emplacement unfortunately he was hit, caught fire and crashed. We decided that it might be safer to fly at about 4,000 ft this proved to be true although we did run into heavy anti-aircraft fire over Bremerhaven which we managed to evade and we got back to base in France safely. (Reg Everson: http://www.bbc.co.uk/dna/ww2/A3130426 ) Pilot W/O E.Smith, 305 Sqdn. was killed in crash with his Mosquito near Kassebruch, 18 kilometers south of Bremerhaven. Who was his Navigator? What was the serialno. of the plane? Mosquito PZ380 SM-J F/Sgt A. Robertson - POW (http://www.rafcommands.com/dcforum/DCForumID6/12649.html) Around 1300, coded J, crew as above, possibly shot down by flak, force-landed 8 miles SW Bremen, ftr Clarion (2nd TAF) No. 305 (Polish) Sqn Mosqito VI PZ380 SM-J downed by Flak W/O Ellis Smith 1268888 killed_x000a_F/Sgt Allan M Robertson 1561316 PoW (http://www.rafcommands.com/forum/showthread.php?t=4250) Came down at 13.25 hours at Kassebruch 18km south of Wesermuende, Smith KIA and Robertson PoW (Captured German report kindly supplied by Rod McKenzie) Ellis Smith previously buried in Kassebruch beside the WWI Memorial, Source: CWGC Missing from day intruder over NW Germany 22.2.45 (Air Britain Serials)"/>
    <x v="0"/>
    <x v="1"/>
    <m/>
    <m/>
    <x v="1"/>
    <m/>
    <m/>
    <n v="2"/>
    <x v="41"/>
    <x v="0"/>
    <n v="1"/>
    <s v="Front-Line"/>
    <x v="60"/>
    <x v="0"/>
    <n v="1"/>
  </r>
  <r>
    <n v="1354"/>
    <s v="PZ388"/>
    <x v="12"/>
    <n v="418"/>
    <x v="0"/>
    <x v="16"/>
    <n v="22"/>
    <s v="February"/>
    <x v="7"/>
    <d v="1945-02-22T00:00:00"/>
    <x v="0"/>
    <s v="22.02.1945 pm Patrol 418 to Osnabrück from Hartford Bridge . Lost without trace (FCL). F/L HM Hope +, F/O LA Thorpe +, both buried in Nieuwe Schans Holland, combined RS569, RS604, PZ388, PZ397 Delivered from No.27 Movements Unit, 6 October 1944; missing 21/22 February 1945; F/L H.M. Hope killed. Letter &quot;R&quot; from ORB entry of 13/14 January 1944. (Hugh Halliday) (MH - ORB of Jan 45?) F/L Hope and F/O Thorpe are shot down over the Dutch German border and crash near the town of Beerta at 13.15. F/O Leslie Thorpe is buried in Nieuweschans General Cemetery, Plot IJ. Sec. B. Grave 15. He was 22. (http://www.basher82.nl/Data/nieuweschans/thorpe.htm) Coded R, crew as above, ftr Clarion (Osnabrueck), lost around 1315 (2nd TAF) Missing from night patrol nr Osnabruck 22.2.45 (Air Britain Serials) MH - Checked if Nieuweschans was close to Visbuurt, however it is not, Visbuurt is much further west."/>
    <x v="0"/>
    <x v="1"/>
    <m/>
    <m/>
    <x v="1"/>
    <m/>
    <m/>
    <n v="2"/>
    <x v="41"/>
    <x v="0"/>
    <n v="1"/>
    <s v="Front-Line"/>
    <x v="30"/>
    <x v="0"/>
    <n v="1"/>
  </r>
  <r>
    <n v="3631"/>
    <s v="PZ395"/>
    <x v="12"/>
    <n v="487"/>
    <x v="0"/>
    <x v="16"/>
    <n v="22"/>
    <s v="February"/>
    <x v="7"/>
    <d v="1945-02-22T00:00:00"/>
    <x v="0"/>
    <s v="Failed to return from daytime intruder mission in Niedersachsen, PZ395/E. It took off at 1100 on an armed recce over Hamburg-Bremen-coast area of Germany and was one of two Mosquitoes (the other being?) shot down NW of Hamburg, crashing near Bevern, 7km East of Elsmhorn. The two crew were buried at Bevern, but later reinterred at Becklingen. They were New Zealanders Wg Cdr R W Baker, DFC, mid, RNZAF and Flt Lt A J Fowler, RNZAF. Baker had been the Sqn CO since 14 January. (Errol Martyn) 22/2 487Sqd PZ395 (EG-E) FB.VI: A/c was on an armed recce sortie in the Hamburg-Bremen area. Mosquito was shot down &amp; crashed near Bevern, 7 Kms east of Elsmhorn (NW of Hamburg). W/Cdr R W Baker DFC, MiD (RNZAF) &amp; F/L A J Fowler (RNZAF) were Killed. Both the aircrew are now buried in the Becklingen War Cemetery, Soltau, Niedersachsen (Neil Hutchinson) Lost around 1315, coded E, crew as above, ftr Clarion (2nd TAF)_x000a__x000a_From my 'For Your Tomorrow - A record of New Zealanders who have died while serving with the RNZAF and Allied Air Services since 1915 (Volume Two: Fates 1943-1998)': _x000a__x000a_Thu 22 Feb 1945_x000a_2nd TACTICAL AIR FORCE_x000a_Armed reconnaissance over the Hamburg-Bremen-coast area, Germany_x000a_487 Squadron, RNZAF (B87 [Rosières-en-Santerre], France - 140 Wing, 2 Group)_x000a_Mosquito FB.VI PZ395/E - took off at 1100 and was one of two Mosquitoes shot down NW of Hamburg, crashing near Bevern, 7km east of Elsmhorn. The two crew were buried at Bevern, but later reinterred at Becklingen, 17km south of Soltau._x000a_Pilot: NZ401748 Wg Cdr Reginald William BAKER, DFC mid, RNZAF - Age 29. 1002hrs. 194th op._x000a_Navigator: NZ422654 Flt Lt Alexander John FOWLER, RNZAF - Age 22. 589hrs. 25th op._x000a_Baker had been appointed commanding officer of the Squadron as recently as 14 January. All but 8 of his ops were flown during a two year tour with 485 Sqn, RNZAF._x000a_Lost on his 4th op with the Squadron, Fowler had also flew seven with 214 Sqn and 14 with 161 Sqn, RAF._x000a__x000a_And from Vol Three (Biographies &amp; Appendices):_x000a__x000a_p325; BAKER &amp; FOWLER – take off also recorded as 1110. One of two 487 Sqn Mosquitoes shot down within minutes of one another and a few hundred metres apart, at about 1315, by railway flak 2km NW of Bevern, both crews being killed. PZ395 crashed on the far side of the Bremervörde-Rotenburg line. Delete second sentence of the footnote. Add to footnote: The ‘reconnaissance’ was part of Operation CLARION, in which nearly 9000 Allied aircraft attacked the enemy’s transportation and communications. The cost to 487 Sqn was disastrous, five of its Mosquitoes being shot down for the deaths of all but two aircrew._x000a_(http://www.rafcommands.com/forum/showthread.php?t=5673) Missing from day intruder over NW Germany 22.2.45 (Air Britain Serials)"/>
    <x v="0"/>
    <x v="1"/>
    <m/>
    <m/>
    <x v="1"/>
    <m/>
    <m/>
    <n v="2"/>
    <x v="41"/>
    <x v="0"/>
    <n v="1"/>
    <s v="Front-Line"/>
    <x v="47"/>
    <x v="0"/>
    <n v="1"/>
  </r>
  <r>
    <n v="4425"/>
    <s v="PZ397"/>
    <x v="12"/>
    <n v="418"/>
    <x v="0"/>
    <x v="16"/>
    <n v="22"/>
    <s v="February"/>
    <x v="7"/>
    <d v="1945-02-22T00:00:00"/>
    <x v="0"/>
    <s v="22.02.1945 pm Patrol 418 to Osnabrück from Hartford Bridge . Lost without trace (FCL). W/C JC Wickett pow, F/O W Jessop pow, no further info, combined RS569, RS604, PZ388, PZ397 First mentioned in ORB, 3/4 January 1945; missing from operations, 21/22 February 1945, together with PZ388, RS569 and RS604. Letter &quot;X&quot; (Hugh Halliday) I left the Squadron (MH - 418 Sqn) at Hartford Bridge and turned it over to W/C Jack Wickett who was another old friend of mine from Trenton days in the Central Flying School Tommy would remember him quite well. Jack unfortunately only survived a couple of trips before he led one of those daylight raids I talked about with the Wing and was shot down after losing one engine. He was on his way home at low level crossing one of the canals on the border of Holland and Germany, when he was shot down by an ack-ack crew. I would like to relate more about this incident. I met Jack right after he got out of prison camp, after the war, and he told me of his experiences when he was shot down. When he was hit a second time, he said, his undercarriage fell down and he couldn't stay in the air. He saw a plowed field straight ahead and made a belly landing. It turned out that he was shot down by a group of German Boy Scouts. They were called &quot;Hitler Jugend&quot;, or Hitler Youth. By this stage of the war, every available man iii Ger many over 18 had been put into the army, and a lot of the ack-ack guns were manned really by these Boy Scout troops. The Mosquito was so feared by the Germans at this point, that it counted for the top score towards getting a &quot;Ritter kreuze&quot;, the German Iron Cross. If a pilot or ack-ack crew shot down a single~ngine aircraft he got one point towards a &quot;Ritterkreuze&quot;, for a twin-engine aircraft he got two points, for a bomber or a transport - three points, and for a Lancaster or Halifax or a Fortress - four points. But if you shot down a Mosquito, you got five points! With seven points, you got a &quot;Ritterlireuze&quot;. Now this fact we did not know at the time and in fact I did not know until Jack told me, was that these kids came running up with their rifles and immediately arrested Jack and his navigator and they were just jumping up and down with excitement. They kept shouting &quot;Ritterkreuze!! Ritterkreuze!!&quot; - because they already had some points and now they had got a Mosquito, and that was five points! Then the Corporal in charge of the ack-ack crew, spotted Jack's three stripes. Jack was a Wing Commander, good for another three points, so one of the lads started jumping again yelling &quot;Ritterkreuze!! mit clusters!! mit clusters!!&quot;. An amusing sidelight to an actual experience. (Russ Bannock) Hit by light flak near the Dortmund-Ems canal southeast of Osnabrueck (The Mossie, Number 25) Coded X, lost around 1315, crew as above, ftr Clarion (Osnabrueck) (2nd TAF) Shot down at 13.05 hrs at Altharen, Kreis Meppen (Captured German report, kindly supplied by Rod McKenzie) Missing from night patrol nr Osnabruck 22.2.45 (Air Britain Serials) MH believes a photo which shows the wreckage of a Mosquito loaded onto a barge may be of this aircraft, as the airframe is intact enough for the crew to have survived, it has been ditched on land, and PZ397 was lost close to Haren, which lies at the junction of the Dortmund-Ems Canal and the Ems River, and has a large port for barges."/>
    <x v="0"/>
    <x v="1"/>
    <m/>
    <m/>
    <x v="1"/>
    <m/>
    <m/>
    <n v="2"/>
    <x v="41"/>
    <x v="0"/>
    <n v="1"/>
    <s v="Front-Line"/>
    <x v="30"/>
    <x v="0"/>
    <n v="1"/>
  </r>
  <r>
    <n v="2184"/>
    <s v="PZ406"/>
    <x v="12"/>
    <n v="605"/>
    <x v="0"/>
    <x v="16"/>
    <n v="22"/>
    <s v="February"/>
    <x v="7"/>
    <d v="1945-02-22T00:00:00"/>
    <x v="0"/>
    <s v="22.02.1945 Day Ranger 605 to North West Germany from Hartfort Bridge . Lost without trace (FCL). F/L RL Jones +, F/O G Phillips +, no further info, combined PZ406, PZ409, PZ416, HKR355 Coded D, lost around 1310, pilot E.L. Jones, nav as above, ftr Clarion (2nd TAF) Missing from day intruder over NW Germany 22.2.45 (Air Britain Serials). Came down near the Ems river at Herbrum at 12:30 local time, likely shot down by a quad 20 mm flak protecting river traffic (U-Boat engines in particular were transported up the river from the Ruhr), both crew KIA, Mosquito crashed and burnt out. (http://www.noz.de/archiv/vermischtes/artikel/88878/moskito-fliegerbomber-ging-in-flammen-auf)"/>
    <x v="0"/>
    <x v="1"/>
    <m/>
    <m/>
    <x v="1"/>
    <m/>
    <m/>
    <n v="2"/>
    <x v="41"/>
    <x v="0"/>
    <n v="1"/>
    <s v="Front-Line"/>
    <x v="22"/>
    <x v="0"/>
    <n v="1"/>
  </r>
  <r>
    <n v="1849"/>
    <s v="PZ409"/>
    <x v="12"/>
    <n v="605"/>
    <x v="0"/>
    <x v="16"/>
    <n v="22"/>
    <s v="February"/>
    <x v="7"/>
    <d v="1945-02-22T00:00:00"/>
    <x v="0"/>
    <s v="22.02.1945 Day Ranger 605 to North West Germany from Hartfort Bridge Hit by Flak, crashed. near Eelde (FCL). F/L JG Enticott +, F/S DC Hinton pow, no further info, combined PZ406, PZ409, PZ416, HKR355. PZ409/Q operation Clarion, target railway crossing at/near Wilhelmshaven, Germany. Shot down by light flak aerodrome Eelde and crashed just behind the dairy factory, Wolfhorn, Eelde - 1320 hrs. F/Sgt (Nav) Derek Hinton PoW, Sgt George Enticott KIA (Henk) Lost around 1310, coded Q, crew as above, ftr Clarion (2nd TAF) Shot down at 13.15 hours, at Eelde, 10km S of Gronigen (Captured German report, kindly supplied by Rod McKenzie) Missing from day intruder over NW Germany 22.2.45 (Air Britain Serials)"/>
    <x v="0"/>
    <x v="1"/>
    <m/>
    <m/>
    <x v="1"/>
    <m/>
    <m/>
    <n v="2"/>
    <x v="41"/>
    <x v="0"/>
    <n v="1"/>
    <s v="Front-Line"/>
    <x v="22"/>
    <x v="0"/>
    <n v="1"/>
  </r>
  <r>
    <n v="7654"/>
    <s v="PZ416"/>
    <x v="12"/>
    <n v="605"/>
    <x v="0"/>
    <x v="16"/>
    <n v="22"/>
    <s v="February"/>
    <x v="7"/>
    <d v="1945-02-22T00:00:00"/>
    <x v="0"/>
    <s v="22.02.1945 Day Ranger 605 to North West Germany from Hartfort Bridge . Lost without trace (FCL). F/O RJR Owen +, P/O G Thirwell +, no further info, combined PZ406, PZ409, PZ416, HKR355. OWEN, Robert James Rex - F/O (Pilot) - 171378 - RAFVR - Reichswald Forest War Cemetery, Nordrhein-Westfalen, Germany. [Mosquito VI - PZ416 - 605 Sqn ]._x000a_ THIRLWELL, George - F/O (Nav) - 165656 - RAFVR - Reichswald Forest War cemetery, Nordrhein-Westfalen, Germany. [Mosquito VI - PZ416 - 605 Sqn} (http://www.rafcommands.com/forum/showthread.php?17993-450222-Unaccounted-Airmen-22-02-1945)_x000a__x000a_Flying Officer Robert James Rex Owen On returning to England, Bob joined the 13th OTU at Harwell in November 1944 with Pilot Officer George Thirwell as his constant 2nd Pilot on bombing sorties. On 5th February 1945, they were transferred to 2nd Tactical Air Force, 605 Squadron at Hartford Bridge, Hampshire, Bob as a General Duties Pilot, from where, flying a Mosquito, they went on ten more successful bombing missions over France and Germany. Bob and Pilot Officer Thirwell made their eleventh and last flight with 605 Squadron as part of Operation Clarion on 22nd Feb 1945 - Allied Air Forces launched, a concerted effort to wipe out all forms of transport available to the Germans in 24 hours. Nearly 9,000 aircraft, operating from bases in England, France, Holland, Belgium and Italy attacked over 250,000 square miles of territory, targeting railways, bridges, ports and roads. 605 Squadron provided 19 aircraft of which Bob’s Mosquito, when returning from this operation in daylight, was shot down by heavy anti-aircraft fire over Eggershausen. Death was presumed at the age of 21, is recorded in Bob’s RAF log book. (http://web.ukonline.co.uk/robert.gaskell/GaskellFamily/Robert%20James%20Rex%20Owen.htm)_x000a__x000a_Lost around 1310, coded H, crew as above, hit by flak, crashed near Eelde, ftr Clarion (2nd TAF - Henk Welting says PZ409 of 605 was lost near Eelde, German report confirms this, so PZ416 likely to have come down at Eggershausen, as also confirmed by German report) Missing from night intruder 22.2.45 (Air Britain Serials)"/>
    <x v="0"/>
    <x v="1"/>
    <m/>
    <m/>
    <x v="1"/>
    <m/>
    <m/>
    <n v="2"/>
    <x v="41"/>
    <x v="0"/>
    <n v="1"/>
    <s v="Front-Line"/>
    <x v="22"/>
    <x v="0"/>
    <n v="1"/>
  </r>
  <r>
    <n v="3392"/>
    <s v="RS563"/>
    <x v="12"/>
    <n v="613"/>
    <x v="0"/>
    <x v="16"/>
    <n v="22"/>
    <s v="February"/>
    <x v="7"/>
    <d v="1945-02-22T00:00:00"/>
    <x v="0"/>
    <s v="Lost around 1250, F/L A.E. Arnold and F/O A.W. Higginson both KIA, ftr Clarion. (2nd TAF) Came down at 1315 hours NW of Hohn, Rendsburg County (http://www.footnote.com/image/38615566/Mosquito%7Cmosquitoes/#38615231) Missing on day intruder mission 22.2.45 (Air Britain Serials)"/>
    <x v="0"/>
    <x v="1"/>
    <m/>
    <m/>
    <x v="1"/>
    <m/>
    <m/>
    <n v="2"/>
    <x v="41"/>
    <x v="0"/>
    <n v="1"/>
    <s v="Front-Line"/>
    <x v="59"/>
    <x v="0"/>
    <n v="1"/>
  </r>
  <r>
    <n v="5409"/>
    <s v="RS569"/>
    <x v="12"/>
    <n v="418"/>
    <x v="0"/>
    <x v="16"/>
    <n v="22"/>
    <s v="February"/>
    <x v="7"/>
    <d v="1945-02-22T00:00:00"/>
    <x v="0"/>
    <s v="22.02.1945 pm Patrol 418 to Osnabrück from Hartford Bridge . Lost without trace (FCL). F/L HE Miller +, F/S W Hooper +, no further info, combined RS569, RS604, PZ388, PZ397 First mentioned in ORB, 21/22 January 1945; missing 21/22 February 1945 along with PZ388, PZ397 and RS604. Letter &quot;V&quot; in ORB, 21/22 January 1945. (Hugh Halliday) Lost around 1315, coded V, crew as above, ftr Clarion (Osnabrueck) (2nd TAF) A German report at http://www.footnote.com/image/38615566/Mosquito%7Cmosquitoes/#38615186 says a Mosquito with this serial number came down at 1303 hours on 22 February 1945 at Drope Airdrome, NE of Lingen. Missing from night patrol nr Osnabruck 22.2.45 (Air Britain Serials)     1303 hrs RS569 Drope a/d, NE. Lingen/Ems 132307  http://forum.12oclockhigh.net/showthread.php?p=155787"/>
    <x v="0"/>
    <x v="1"/>
    <m/>
    <m/>
    <x v="1"/>
    <m/>
    <m/>
    <n v="2"/>
    <x v="41"/>
    <x v="0"/>
    <n v="1"/>
    <s v="Front-Line"/>
    <x v="30"/>
    <x v="0"/>
    <n v="1"/>
  </r>
  <r>
    <n v="5520"/>
    <s v="RS604"/>
    <x v="12"/>
    <n v="418"/>
    <x v="0"/>
    <x v="16"/>
    <n v="22"/>
    <s v="February"/>
    <x v="7"/>
    <d v="1945-02-22T00:00:00"/>
    <x v="0"/>
    <s v="22.02.1945 pm Patrol 418 to Osnabrück from Hartford Bridge . Lost without trace (FCL). F/L G Hackett ok, F/O WS Brittain ok, no further info First mentioned in ORB, 13/14 February 1945; missing from operations, 21/22 February 1945 along with PZ388, PZ397and RS569. Letter &quot;M&quot; in ORB of 13/14 February 1945. (Hugh Halliday) Served with No. 418 Squadron, RCAF, coded &quot;TH*R&quot;. (http://www.ody.ca/~bwalker/RAF_owned_AA100.html) Lost around 1315, coded M, both crew OK as above, ftr Clarion (Osnabrueck) (2nd TAF) Shot down at 13.45 hours, South of Terschelling, into sea, crew PoW (Captured German report, kindly supplied by Rod McKenzie) Missing from night patrol nr Osnabruck 22.2.45 (Air Britain Serials)"/>
    <x v="0"/>
    <x v="1"/>
    <m/>
    <m/>
    <x v="1"/>
    <m/>
    <m/>
    <n v="2"/>
    <x v="41"/>
    <x v="0"/>
    <n v="1"/>
    <s v="Front-Line"/>
    <x v="30"/>
    <x v="0"/>
    <n v="1"/>
  </r>
  <r>
    <n v="3937"/>
    <s v="HK262"/>
    <x v="2"/>
    <n v="125"/>
    <x v="0"/>
    <x v="2"/>
    <n v="22"/>
    <s v="February"/>
    <x v="7"/>
    <s v="22/23 February 1945"/>
    <x v="1"/>
    <s v="22/23 February 1945, disappeared into the North Sea while on interception patrol. (FCWDv5) 1387281 W/O Mervin WOODTHORPE of 125 Sqdn probably in HK262 which went missing on patrol on 22nd February 1945 Missing on patrol 22.2.45 (Air Britain Serials) 22.02.45 125 Sqn. HK262 Missing on ops patrol. (Mosquito Crash Log)"/>
    <x v="3"/>
    <x v="4"/>
    <m/>
    <m/>
    <x v="3"/>
    <m/>
    <m/>
    <n v="2"/>
    <x v="41"/>
    <x v="0"/>
    <n v="1"/>
    <s v="Front-Line"/>
    <x v="74"/>
    <x v="2"/>
    <n v="1"/>
  </r>
  <r>
    <n v="7140"/>
    <s v="PF398"/>
    <x v="20"/>
    <s v="128/571"/>
    <x v="0"/>
    <x v="8"/>
    <n v="22"/>
    <s v="February"/>
    <x v="7"/>
    <s v="22/23 February 1945"/>
    <x v="1"/>
    <s v="22.02.1945 2204 571 to Berlin from Oakington attacked Bremen as alternative, diverted to Brussels and crash landed. at Brussels airfield 0140 (BCL). F/O FL Henry RNZAF ok, F/S RA Stinson RAAF ok. Stinson's file in the Australian National Archives indicates the crew baled out near Tathuanaughnies-Homage. Lost 22.2.45 (Air Britain Serials) Engine failure according to AIR 14/3460."/>
    <x v="2"/>
    <x v="7"/>
    <s v="Engine failure"/>
    <m/>
    <x v="2"/>
    <m/>
    <m/>
    <n v="2"/>
    <x v="41"/>
    <x v="0"/>
    <n v="1"/>
    <s v="Front-Line"/>
    <x v="90"/>
    <x v="6"/>
    <n v="2"/>
  </r>
  <r>
    <n v="4677"/>
    <s v="RV298"/>
    <x v="20"/>
    <s v="571/105"/>
    <x v="0"/>
    <x v="8"/>
    <n v="22"/>
    <s v="February"/>
    <x v="7"/>
    <s v="22/23 February 1945"/>
    <x v="1"/>
    <s v="22.02.1945 1740 105 to Erfurt from Burn abandoned after running out of fuel at 32000ft. SE Bruges, without trace 2140 (BCL). S/L ILT Ackroyd ok, F/O EF Casey ok, Ran out of fuel on return from day intruder and abandoned SE of Bruges 22.2.45 (Air Britain Serials)"/>
    <x v="0"/>
    <x v="12"/>
    <s v="Ran out of fuel"/>
    <m/>
    <x v="4"/>
    <m/>
    <m/>
    <n v="2"/>
    <x v="41"/>
    <x v="0"/>
    <n v="1"/>
    <s v="Front-Line"/>
    <x v="4"/>
    <x v="0"/>
    <n v="2"/>
  </r>
  <r>
    <n v="3566"/>
    <s v="MM428"/>
    <x v="12"/>
    <s v="464/54OTU"/>
    <x v="0"/>
    <x v="7"/>
    <n v="23"/>
    <s v="February"/>
    <x v="7"/>
    <d v="1945-02-23T00:00:00"/>
    <x v="0"/>
    <s v="Engine cut on take-off bellylanded Charterhall 23.2.45 (Air Britain Serials)"/>
    <x v="2"/>
    <x v="2"/>
    <s v="Engine failure"/>
    <m/>
    <x v="2"/>
    <m/>
    <m/>
    <n v="2"/>
    <x v="41"/>
    <x v="0"/>
    <n v="1"/>
    <s v="Support Unit"/>
    <x v="115"/>
    <x v="0"/>
    <n v="2"/>
  </r>
  <r>
    <n v="198"/>
    <s v="NS844"/>
    <x v="12"/>
    <s v="613/305/21/305"/>
    <x v="0"/>
    <x v="16"/>
    <n v="23"/>
    <s v="February"/>
    <x v="7"/>
    <d v="1945-02-23T00:00:00"/>
    <x v="0"/>
    <s v="Damaged by flak on day intruder over NW Germany 23.2.45 not repaired (Air Britain Serials)"/>
    <x v="1"/>
    <x v="1"/>
    <m/>
    <m/>
    <x v="1"/>
    <m/>
    <m/>
    <n v="2"/>
    <x v="41"/>
    <x v="0"/>
    <n v="1"/>
    <s v="Front-Line"/>
    <x v="60"/>
    <x v="0"/>
    <n v="4"/>
  </r>
  <r>
    <n v="3634"/>
    <s v="HR342"/>
    <x v="12"/>
    <n v="418"/>
    <x v="0"/>
    <x v="16"/>
    <n v="23"/>
    <s v="February"/>
    <x v="7"/>
    <s v="23/24 February 1945"/>
    <x v="1"/>
    <s v="First mentioned in ORB, 5/6 January 1945 (which gives letter N); missing from operations, 23/24 February 1945; F/O L.H. McLeod killed. FTR from a night ground attack sortie to Rheine, 23/24 February 1945 (FCWDv5) Coded N, lost around 2230 on 23/24 February 1945, pilot as above, navigator F/O W. Morrison also KIA, ftr Intruder to Gravenbroch (2nd TAF) Missing from night patrol Grevenbroich 23.2.45 (Air Britain Serials)"/>
    <x v="3"/>
    <x v="4"/>
    <m/>
    <m/>
    <x v="3"/>
    <m/>
    <m/>
    <n v="2"/>
    <x v="41"/>
    <x v="0"/>
    <n v="1"/>
    <s v="Front-Line"/>
    <x v="30"/>
    <x v="3"/>
    <n v="1"/>
  </r>
  <r>
    <n v="4154"/>
    <s v="KB350"/>
    <x v="13"/>
    <n v="608"/>
    <x v="0"/>
    <x v="8"/>
    <n v="23"/>
    <s v="February"/>
    <x v="7"/>
    <s v="23/24 February 1945"/>
    <x v="1"/>
    <s v="23.02.1945 1816 608 to Berlin from Downham Market . Lost without trace (BCL). F/O RAA Doherty DFC +, F/O L Moore +, no further info (MH - Both on Runnymede Memorial) &quot;23 Feb 1945. Ofw. Heinz von Stade launched on a sortie against Mosquitos over Berlin.  Under radar guidance from the ground, von Stade was vectored toward KB350, a Bomber Command Mosquito approaching the city from the West.  Although what happened next is not known, both aircraft crashed in close proximity, near Neu-Strelitz. KB350 of 608 Squadron was listed as “lost without trace” with F/O Doherty DFC and F/O Moore aboard, after taking off from RAF Markham Down at 1816 hours. It is very possible that von Stade misjudged his closing speed and rammed the Mosquito unintentionally.  The Luftwaffe awarded von Stade the victory, at the cost of his own life.  Kdo Welter loss #8.&quot; Missing (Berlin) 24.2.45 (Air Britain Serials)_x000a__x000a_With regards to von Stade:_x000a_ _x000a_1. The German equivalent to the CWGC clearly gives his date of death as 2 April 1945 and the location as near Berlin._x000a_ _x000a_2. via ULTRA and the surviving OKL Luftlagemeldung, 10./NJG11 lost an Me262 on an operational sortie on the night of 2-3 April 1945, with the pilot killed._x000a_ _x000a_3. At this stage, in light of 1. and 2. above, I assume that von Stade was the pilot killed on that operational sortie._x000a_ _x000a_4. One Mosquito was lost on this night. One Abschuss was claimed by 10./NJG11 in addition to the loss mentioned above. I have no evidence as to who made the claim or the circumstances surrounding the Me262 loss. Maybe it was a collision, maybe not. In NJWD the claim has been tentatively listed as by Welter, but I have not seen positive evidence to confirm the identity of the claimant._x000a_(Email to MH from Rod McKenzie)_x000a__x000a_Boiten &amp; McKenzie attribute this one to Kurt Welter of 10./NJG 11."/>
    <x v="0"/>
    <x v="34"/>
    <s v="10./NJG 11"/>
    <s v="NJG 11"/>
    <x v="0"/>
    <s v="Welter"/>
    <m/>
    <n v="2"/>
    <x v="41"/>
    <x v="0"/>
    <n v="1"/>
    <s v="Front-Line"/>
    <x v="107"/>
    <x v="1"/>
    <n v="1"/>
  </r>
  <r>
    <n v="1933"/>
    <s v="NT354"/>
    <x v="25"/>
    <n v="239"/>
    <x v="0"/>
    <x v="2"/>
    <n v="23"/>
    <s v="February"/>
    <x v="7"/>
    <s v="23/24 February 1945"/>
    <x v="1"/>
    <s v="23.02.1945 1752 supporting Pforzheim operation 239 Bomber Support from West Raynham returned to Foulsham, unable to reduce speed, crashed into Halifax of 192Sqn, caught fire. at Foulsham airfield 2240 (BCL). F/S LE Twigg +, F/S RH Turner inj, Twigg buried in Brinsworth Churchyard, crew maybe disorientated by sudden ignition of FIDO Collided with Halifax LW174 on landing Foulsham 23.2.45 DBF (Air Britain Serials) NT354 was the first Mk.XXX lost by 239 Sqdn Airborne 1752 23Feb45 from West Raynham in support of the main Force operation against Pforzheim. On return, weather conditions at base were marginal and the crew elected to divert to Foulsham, landing at 2240, but touching down well up the runway. Unable to stop on the runway, ran into a parked 192 Sqdn Halifax at high speed. A fire broke out and the Mosquito was destroyed. F/S Twigg was taken home and buried in Brinsworth (St.George) Churchyard. The accident happened just as FIDO was being ignited and it is belived that the pilot may have been disorientated by the sudden rush of flames and smoke. F/S L.E.Twigg KIA F/S R.H.Turner Inj &quot; (Chorley via Lost Bombers) 23.02.45 239 Sqn. NT354 Mosquito landed near end of runway at Foulsham aerodrome to one side and collided with Halifax LW1 94 of 192 Squadron and caught fire. The Halifax was damaged and one was killed in the Mosquito. (Mosquito Crash Log)"/>
    <x v="2"/>
    <x v="7"/>
    <s v="Collision"/>
    <m/>
    <x v="2"/>
    <m/>
    <m/>
    <n v="2"/>
    <x v="41"/>
    <x v="0"/>
    <n v="1"/>
    <s v="Front-Line"/>
    <x v="63"/>
    <x v="2"/>
    <n v="1"/>
  </r>
  <r>
    <n v="1853"/>
    <s v="HK304"/>
    <x v="2"/>
    <s v="25/456/68/51OTU"/>
    <x v="0"/>
    <x v="7"/>
    <n v="24"/>
    <s v="February"/>
    <x v="7"/>
    <d v="1945-02-24T00:00:00"/>
    <x v="0"/>
    <s v="Broke up in air nr Steppingley Beds. 24.2.45 (Air Britain Serials) 24.02.45 51 OTLJ. HK304 Aircraft broke up in mid air and crashed near Steppingley, Bedford, killing two. (Mosquito Crash Log)"/>
    <x v="2"/>
    <x v="2"/>
    <s v="Broke up"/>
    <m/>
    <x v="2"/>
    <m/>
    <m/>
    <n v="2"/>
    <x v="41"/>
    <x v="0"/>
    <n v="1"/>
    <s v="Support Unit"/>
    <x v="110"/>
    <x v="2"/>
    <n v="4"/>
  </r>
  <r>
    <n v="4098"/>
    <s v="RF603"/>
    <x v="12"/>
    <n v="248"/>
    <x v="0"/>
    <x v="12"/>
    <n v="24"/>
    <s v="February"/>
    <x v="7"/>
    <d v="1945-02-24T00:00:00"/>
    <x v="0"/>
    <s v="F/L Lewis Bacon DFC and F/O William Miller DFC both killed when an aileron detatched during rocket firing practice, causing the aircraft to crash. The Banff wing Mosquitos were all inspected immediately, and notes were cross-checked with other Mosquito units. It was discovered the locking nut was insufficiently tightened and had no split-pin - police eventually discovered an inspector at one of the shadow factories with links to the Provisional IRA. The saboteur was arrested and shot (A Separate Little War) Aileron detached during RP training and hit tailplane broke up in air and crashed on Macduff Golf Course Banffshire 24.2.45 (Air Britain Serials) 24.02.45 248 Sqn. RF603 Aircraft broke up in level flight at high speed on golf links near Macduff, Banffshire, killing two. (Mosquito Crash Log)  Mosquito of 248 Sqn, Banff, crashed into a bunker at Tarlair Golf Course around midday. Two crew killed.  F/Lt Lewis Bacon, DFC, one of the dead, buried in Banff Cemetery.  (World War Two in the Portsoy Area, researched by Findlay Pirie)"/>
    <x v="9"/>
    <x v="3"/>
    <m/>
    <m/>
    <x v="2"/>
    <m/>
    <m/>
    <n v="2"/>
    <x v="41"/>
    <x v="0"/>
    <n v="1"/>
    <s v="Front-Line"/>
    <x v="52"/>
    <x v="3"/>
    <n v="1"/>
  </r>
  <r>
    <n v="689"/>
    <s v="PF409"/>
    <x v="20"/>
    <n v="128"/>
    <x v="0"/>
    <x v="8"/>
    <n v="25"/>
    <s v="February"/>
    <x v="7"/>
    <s v="25/26 February 1945"/>
    <x v="1"/>
    <s v="25.02.1945 1833 128 to Erfurt from Wyton returned to base but subsequently written off due to battle damage 17.05.45. at Martin Hearn repair facility 2258 (BCL). F/O DW Rhys ok, F/O FJ Kennelly ok. 25/26 February 1945, M5-Z, &quot;Serial Range PF379 - PF415. 37 Mosquito B.MkXV1. Powered by Merlin 72/73 engines. Part of a batch of 195 delivered by Percival Aircraft (Leavesden) between 15May44 and 5Dec45. Airborne 1833 25Feb45 from Wyton. Returned to base landing safely at 2258, but was subsequently written off due substantial battle damage at the Martin hearn repair facility 17May45. F/O D.W.Rhys F/O F.J.Kennelly &quot; (Chorley via Lost Bombers) Damaged during raid on Erfurt 26.2.45 and not repaired (Air Britain Serials)"/>
    <x v="1"/>
    <x v="1"/>
    <m/>
    <m/>
    <x v="1"/>
    <m/>
    <m/>
    <n v="2"/>
    <x v="41"/>
    <x v="0"/>
    <n v="1"/>
    <s v="Front-Line"/>
    <x v="112"/>
    <x v="6"/>
    <n v="1"/>
  </r>
  <r>
    <n v="5362"/>
    <s v="PZ374"/>
    <x v="12"/>
    <n v="305"/>
    <x v="0"/>
    <x v="16"/>
    <n v="25"/>
    <s v="February"/>
    <x v="7"/>
    <s v="25/26 February 1945"/>
    <x v="1"/>
    <s v="25 Feb D.H. Mosquito no. PZ374. Shot down by flak while attacking M/T in Germany near Haffen Memr. Lost were: F/O Kaczan and F/O Lech. 25/26 February 1945 (FCWDv5) Coded H, lost around 2200 on 25/26 February, F/O J. Lech and P/O H.T. Kaczan both KIA, ftr from Germany (2nd TAF) Missing from night intruder 26.2.45 (Air Britain Serials)"/>
    <x v="0"/>
    <x v="1"/>
    <m/>
    <m/>
    <x v="1"/>
    <m/>
    <m/>
    <n v="2"/>
    <x v="41"/>
    <x v="0"/>
    <n v="1"/>
    <s v="Front-Line"/>
    <x v="60"/>
    <x v="0"/>
    <n v="1"/>
  </r>
  <r>
    <n v="4012"/>
    <s v="HR406"/>
    <x v="12"/>
    <s v="1FU/FE"/>
    <x v="3"/>
    <x v="16"/>
    <n v="25"/>
    <s v="February"/>
    <x v="7"/>
    <d v="1945-02-25T00:00:00"/>
    <x v="2"/>
    <s v="Lost 25.2.45 (Air Britain Serials)"/>
    <x v="6"/>
    <x v="3"/>
    <m/>
    <m/>
    <x v="2"/>
    <m/>
    <m/>
    <n v="2"/>
    <x v="41"/>
    <x v="0"/>
    <n v="1"/>
    <s v="Front-Line"/>
    <x v="91"/>
    <x v="3"/>
    <n v="2"/>
  </r>
  <r>
    <n v="3995"/>
    <s v="HK125"/>
    <x v="2"/>
    <s v="256/155MU"/>
    <x v="1"/>
    <x v="6"/>
    <n v="26"/>
    <s v="February"/>
    <x v="7"/>
    <d v="1945-02-26T00:00:00"/>
    <x v="0"/>
    <s v="Stalled during low altitude aerobatics Satif 26.2.45 (Air Britain Serials) ANDERTON, Harold - P/O (Nav-Radio Op ) - probably killed whilst flying in Mosquito XII, HK125 of No 155 MU, which crashed near Setif whilst carrying out low level aerobatics.  HAWKEY, George Henry - P/O (Pilot) - see Anderton.   Dely Ibrahim War Cemetery, Algeria   (http://www.rafcommands.com/forum/showthread.php?18006-450226-Unaccounted-Airmen-26-02-1945)"/>
    <x v="2"/>
    <x v="2"/>
    <s v="low flying"/>
    <m/>
    <x v="2"/>
    <m/>
    <m/>
    <n v="2"/>
    <x v="41"/>
    <x v="0"/>
    <n v="1"/>
    <s v="Support Unit"/>
    <x v="145"/>
    <x v="2"/>
    <n v="2"/>
  </r>
  <r>
    <n v="2127"/>
    <s v="HR638"/>
    <x v="12"/>
    <n v="84"/>
    <x v="3"/>
    <x v="16"/>
    <n v="26"/>
    <s v="February"/>
    <x v="7"/>
    <d v="1945-02-26T00:00:00"/>
    <x v="0"/>
    <s v="See &quot;Scorpion's Sting&quot; for details, petrol tank switchover error (http://www.bbc.co.uk/ww2peopleswar/stories/68/a5237868.shtml) Engine cut on overshoot stalled into ground Yelahanka 26.2.45 (Air Britain Serials) Flight Lieutenant 123152 Ronald Gilchrist Cameron RAFVR 'Jock'  and  W/O George Park McMahon (see above BBC site)"/>
    <x v="2"/>
    <x v="3"/>
    <s v="Pilot error"/>
    <m/>
    <x v="2"/>
    <m/>
    <m/>
    <n v="2"/>
    <x v="41"/>
    <x v="0"/>
    <n v="1"/>
    <s v="Front-Line"/>
    <x v="146"/>
    <x v="3"/>
    <n v="1"/>
  </r>
  <r>
    <n v="1357"/>
    <s v="KB575"/>
    <x v="28"/>
    <s v="45 Gp"/>
    <x v="5"/>
    <x v="10"/>
    <n v="26"/>
    <s v="February"/>
    <x v="7"/>
    <d v="1945-02-26T00:00:00"/>
    <x v="0"/>
    <s v="Crashed in forced landing 30m NNW of Bissau French Guinea 26.2.45 (Air Britain Serials)"/>
    <x v="2"/>
    <x v="2"/>
    <s v="Forced landing"/>
    <m/>
    <x v="2"/>
    <m/>
    <m/>
    <n v="2"/>
    <x v="41"/>
    <x v="0"/>
    <n v="1"/>
    <s v="Support Unit"/>
    <x v="81"/>
    <x v="1"/>
    <n v="1"/>
  </r>
  <r>
    <n v="5307"/>
    <s v="PZ371"/>
    <x v="12"/>
    <n v="305"/>
    <x v="0"/>
    <x v="16"/>
    <n v="26"/>
    <s v="February"/>
    <x v="7"/>
    <s v="26/27 February 1945"/>
    <x v="1"/>
    <s v="26-27 Feb 305 Sqn Mosquito VI PZ371 SM-S Op: Night Intruder 1945T/o Epinoy to attack transport on rail N, NE and SE the Ruhr. Crashed 0100 in the vicinity of Bad Salzuflen. Both airmen rest in Hannover War Cemetery. P/O L P Etheridge + F/S A J Joyce + Pilot: P/O Laurence Peter Etheridge, 186569, KIA, HANNOVER WAR CEMETERY, 8.B.1, Nav: F/S Alexander John Joyce, 1602215, KIA, HANNOVER WAR CEMETERY, 8.B.2, (http://www.luftwaffe-bullet-board.com/viewtopic.php?t=10952&amp;highlight=) T/o to attack transport on rail routes N, NE and SE of the Ruhr. Crashed 0100 at Oerlinghausen where both airmen were first buried. Since 1945 both airmen rest in Hannover War Cemetery. (http://www.crashplace.de/output.php) Missing 28.3.45 (Air Britain Serials)_x000a__x000a_In den frühen Morgenstunden des 27.02.1945 stürzte der englische Nachtjäger der 305. Squadron im Bereich des &quot;Tönsberges&quot; nieder. Es handelt sich hier um einen Bergrücken im Teutoburger Wald der eine Höhe von 333,4 m ü. NN erreicht und im lippischen Oerlinghausen liegt. Aufgrund der schlechten Sichtverhältnisse, in jener Nacht herrschte dort Bodennebel, zerschellte die Maschine an dem Bergrücken. Die beiden Besatzungsmitglieder wurde dabei getötet und auf dem Friedhof der Stadt Oerlinghausen erstbestattet. Nach dem Krieg wurden sie auf dem englischen Soldatenfriedhof in Hannover endbestattet._x000a__x000a_Bei dem Absturz wurde das auf dem Tönsberg befindliche und im Jahre 1930 eingeweihte Ehrenmal für die Gefallenen der Ersten Weltkrieges leicht beschädigt. In der Nähe des Wracks der Maschine wurde drei mitgeführte Bomben aufgefunden, die nicht explodiert waren._x000a__x000a_Der Startpunkt des Nachteinsatzes war der Flugplatz Epinoy in Frankreich._x000a__x000a_ _x000a__x000a_ _x000a__x000a_ Die Besatzung  P/O  Lawrence Peter Etheridge  KIA _x000a_F/O  Alexander John Joyce  KIA _x000a__x000a__x000a_ _x000a__x000a_ _x000a__x000a_Anmerkung:  Weitere Einzelheiten zu dem Absturz findet man in &quot;Der Tod am Tönsberg&quot; von Werner Höltke in &quot;Der Minden-Ravensberger&quot; 78. Jahrgang 2006, Seiten 51-54. Herr Höltke hatte im Jahr 2005 Kontakt zu der Schwester des Piloten Lawrence Etheridge, die nach Informationen zum Absturz der Maschine ihres Bruders suchte._x000a__x000a_(http://www.spurensuche-owl.de/deutsch/absturzorte/kreis-lippe/stadt-oerlinghausen/oerlinghausen-27.02.1945/27.02.1945.html)"/>
    <x v="0"/>
    <x v="8"/>
    <m/>
    <m/>
    <x v="4"/>
    <m/>
    <m/>
    <n v="2"/>
    <x v="41"/>
    <x v="0"/>
    <n v="1"/>
    <s v="Front-Line"/>
    <x v="60"/>
    <x v="0"/>
    <n v="1"/>
  </r>
  <r>
    <n v="3724"/>
    <s v="NS731"/>
    <x v="18"/>
    <s v="1409 Flt"/>
    <x v="0"/>
    <x v="4"/>
    <n v="27"/>
    <s v="February"/>
    <x v="7"/>
    <d v="1945-02-27T00:00:00"/>
    <x v="0"/>
    <s v="27.02.1945 Special Duty, Weather Recce 1409Flt to Mainz area from Wyton . Lost without trace (BCL). S/L RD McLaren DFC +, F/L JAL Lymburner RCAF pow, McLaren buried in Rheinberg War Cem Details of his death were later revealed by his navigator who was liberated during the Allied advance into Germany. They had been sent on reconnaissance over Germany on February 27; over Mayence (Mainz), they were suddenly attacked by fighters and one engine was put out of action. The navigator thought they should jump but Bob climbed above the clouds and tried to get home with his information. Losing their course, they came down beneath the clouds into a heavy concentration of anti-aircraft fire. The plane crashed and Bob was killed instantly, though his navigator was miraculously thrown clear. (http://www.archive.org/stream/trinitycollegesc00trinuoft/trinitycollegesc00trinuoft_djvu.txt)_x000a__x000a_LYMBURNER, P/O Joseph Arthur Laurent (J16573) - Distinguished Flying Cross - No.425 Squadron - Award effective 21 October 1943 as per London Gazette dated 29 October 1943 and AFRO 2457/43 dated 26 November 1943. Born St. Vincent, Alberta, 1920; home in Montreal; enlisted there 26 February 1941. Trained at No.3 ITS (graduated 15 July 1941), No.13 EFTS (ceased training 19 August 1941), No.9 AOS (graduated 16 January 1942), No.6 BGS (graduated 28 February 1942) and No.2 ANS (graduated 30 March 1942). Commissioned 1942. After tour with No.425 Squadron he flew with No.1409 Flight, which photographed Bomber Command targets. On 27 February 1945, on a sortie to Mainz, his aircraft was attacked by three fighters and then hit by flak. His pilot crash-landed the Mosquito, but it caught fire and exploded. Lymburner was initially treated in a German hospital, but on 22 March he was repatriated to England; two days later he was admitted to East Grinstead. He has suffered severe leg burns and was treated over a period of four months, during which time several successful skin grafts were carried out. Portrait drawn by F/O Charles Goldhamer while at Queen Victoria Hospital (Canadian War Museum 11262)_x000a__x000a_Came down at Biebern, 6km WNW of Simmern (MH - just west of Mainz), at 1715 hours, KE 10395 (http://www.footnote.com/image/38615566/Mosquito%7Cmosquitoes/#38615400) Missing on met flight 27.2.45 (Air Britain Serials)"/>
    <x v="0"/>
    <x v="1"/>
    <m/>
    <m/>
    <x v="1"/>
    <m/>
    <m/>
    <n v="2"/>
    <x v="41"/>
    <x v="0"/>
    <n v="1"/>
    <s v="Front-Line"/>
    <x v="25"/>
    <x v="0"/>
    <n v="1"/>
  </r>
  <r>
    <n v="6134"/>
    <s v="PZ407"/>
    <x v="12"/>
    <n v="21"/>
    <x v="0"/>
    <x v="16"/>
    <n v="27"/>
    <s v="February"/>
    <x v="7"/>
    <d v="1945-02-27T00:00:00"/>
    <x v="0"/>
    <s v="Engine cut after take-off crashlanded Faucescourt 27.2.45 DBF (Air Britain Serials)"/>
    <x v="2"/>
    <x v="3"/>
    <s v="Engine failure"/>
    <m/>
    <x v="2"/>
    <m/>
    <m/>
    <n v="2"/>
    <x v="41"/>
    <x v="0"/>
    <n v="1"/>
    <s v="Front-Line"/>
    <x v="48"/>
    <x v="0"/>
    <n v="1"/>
  </r>
  <r>
    <n v="6886"/>
    <s v="RS598"/>
    <x v="12"/>
    <s v="RAE"/>
    <x v="0"/>
    <x v="1"/>
    <n v="27"/>
    <s v="February"/>
    <x v="7"/>
    <d v="1945-02-27T00:00:00"/>
    <x v="0"/>
    <s v="Engine lost power on air test lost height and hit trees 1m W of Farnborough 27.2.45 DBF (Air Britain Serials)    DIXON, Griffith Wynne - Sgt - 631810 - RAF - Knaresborough Cemetery, Yorkshire. [ Mosquito FB.VI - RS598 - RAE ].     SLATER, Michael Martin - F/L - 62337 - RAFVR - Brookwood Military Cemetery, Surrey. [ Mosquito FB.VI - RS598 - RAE ].     (http://www.rafcommands.com/forum/showthread.php?18007-450227-Unaccounted-Airmen-27-02-1945)             MH - Also, possibly in error: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2"/>
    <x v="2"/>
    <s v="Engine failure"/>
    <m/>
    <x v="2"/>
    <m/>
    <m/>
    <n v="2"/>
    <x v="41"/>
    <x v="0"/>
    <n v="1"/>
    <s v="Support Unit"/>
    <x v="61"/>
    <x v="0"/>
    <n v="1"/>
  </r>
  <r>
    <n v="6371"/>
    <s v="NS990"/>
    <x v="12"/>
    <n v="21"/>
    <x v="0"/>
    <x v="16"/>
    <n v="27"/>
    <s v="February"/>
    <x v="7"/>
    <s v="27/28 February 1945"/>
    <x v="1"/>
    <s v="27/28 February 1945 (FCWDv5) Lost around 2200 on 27/28 February, P/O A.C. Adams and F/S L.L. Nicholas both KIA, ftr from Germany (2nd TAF) Crashed approx 2200h near Bollersen, Niedersachsen (Lower Saxony); crew first buried in the Gemeindefriedhof (Communal cemetery) at Bergen. (Henk Welting) Missing from night intruder 28.2.45 (Air Britain Serials)"/>
    <x v="3"/>
    <x v="4"/>
    <m/>
    <m/>
    <x v="3"/>
    <m/>
    <m/>
    <n v="2"/>
    <x v="41"/>
    <x v="0"/>
    <n v="1"/>
    <s v="Front-Line"/>
    <x v="48"/>
    <x v="0"/>
    <n v="1"/>
  </r>
  <r>
    <n v="3019"/>
    <s v="PZ309"/>
    <x v="12"/>
    <n v="464"/>
    <x v="0"/>
    <x v="16"/>
    <n v="27"/>
    <s v="February"/>
    <x v="7"/>
    <s v="27/28 February 1945"/>
    <x v="1"/>
    <s v="F/Lt. John Frederick Filtfau J/10125 RCAF (presently buried at Hotton) got killed flying PZ309 on 27/02/1945,when he abandoned the plane near Namur, Belgium. (Luc Vervoort) Served with 464 Sqn, under RAF control 11/44 to 27/2/45. Participated in Gestapo HQ Copenhagen Raid 21/3/45. S/D on From Operations Germany. Flt Filteau killed. F/O H.I.Storen baled out and OK. (Brian Fillery's website) According to the book Gestapo Hunters (there's that book, again {:&lt;) ) PZ 309 SB-Z was lost on the 27th Feb 45. Filteau was killed, but his nav managed to bale out &amp; survived. Navigators name was F/O H I Storen RCAF (No. J45432). I've had a look at the list of Mosquitoes used on the Shelhaus Raid &amp; PZ 309 isn't listed. However, there's a PZ 306 &amp; PZ 339, so maybe there's a typo in your list. (Neil Hutchinson) 27/28 February 1945 (FCWDv5) The pages of the ORB are 344 (F.540) &amp; 359 (F.541) for this date. Also, from an NAA Document (&quot;No 464 Squadron. Written Circumstantial Reports&quot;) &quot;The aircraft did not return. The navigator bailed out and is safe but suffering from loss of memory. Consequently, it has not been possible to ascertain the fate of the pilot or what happened to the aircraft&quot; The nav. P/O H F Storen was also Canadian (J/45432) May have come down at Schandelah, 11km E of Brunswick, as the other Mosquito lost this night is noted as having come down at Bollersen. (http://www.footnote.com/image/38615566/Mosquito%7Cmosquitoes/#38615400) Abandoned on night intruder nr Namur 27.2.45 (Air Britain Serials)"/>
    <x v="0"/>
    <x v="12"/>
    <m/>
    <m/>
    <x v="4"/>
    <m/>
    <m/>
    <n v="2"/>
    <x v="41"/>
    <x v="0"/>
    <n v="1"/>
    <s v="Front-Line"/>
    <x v="46"/>
    <x v="0"/>
    <n v="1"/>
  </r>
  <r>
    <n v="1363"/>
    <s v="NS595"/>
    <x v="18"/>
    <s v="USAAF"/>
    <x v="0"/>
    <x v="4"/>
    <n v="27"/>
    <s v="February"/>
    <x v="7"/>
    <d v="1945-02-27T00:00:00"/>
    <x v="2"/>
    <s v="450129 PETERSON, HARRY E MOSQUITO NS-595 WATTON, UK 25 (Thomas Ensminger) 450309 MOSQUITO NS-595 WATTON, UK 25 (Thomas Ensminger - MH note discrepancy in dates) SOC 27.2.45 (Air Britain Serials)"/>
    <x v="4"/>
    <x v="3"/>
    <m/>
    <m/>
    <x v="2"/>
    <m/>
    <m/>
    <n v="2"/>
    <x v="41"/>
    <x v="0"/>
    <n v="1"/>
    <s v="Front-Line"/>
    <x v="33"/>
    <x v="0"/>
    <n v="1"/>
  </r>
  <r>
    <n v="3113"/>
    <s v="A52-7"/>
    <x v="26"/>
    <s v="1APU/1PRU"/>
    <x v="7"/>
    <x v="0"/>
    <n v="28"/>
    <s v="February"/>
    <x v="7"/>
    <d v="1945-02-28T00:00:00"/>
    <x v="0"/>
    <s v="02.1945 crashed on operation. on/near Sunday islands, SE Melbourne (MIAS). S/L Gray ok, F/O Sudlow ok, no further info Built as F.B.40. Delivered during September 1944. Final disposition: crashed on operations over Sunday Island, February 1945. (Beaufort, Beaufighter and Mosquito in Australian Service, Stewart Wilson, 1990) Ditched nr Sunday Island WA 28.02.45 (Air Britain Serials)"/>
    <x v="2"/>
    <x v="7"/>
    <s v="Not Stated"/>
    <m/>
    <x v="2"/>
    <m/>
    <m/>
    <n v="2"/>
    <x v="41"/>
    <x v="0"/>
    <n v="1"/>
    <s v="Front-Line"/>
    <x v="0"/>
    <x v="5"/>
    <n v="2"/>
  </r>
  <r>
    <n v="1680"/>
    <s v="HR432"/>
    <x v="12"/>
    <s v="1FU/47"/>
    <x v="3"/>
    <x v="16"/>
    <n v="28"/>
    <s v="February"/>
    <x v="7"/>
    <d v="1945-02-28T00:00:00"/>
    <x v="0"/>
    <s v="SOC 28.2.44 (Air Britain Serials) MH - AB Serials date as noted here must be incorrect, as 47 Sqn did not receive Mosquitos until October 1944, then relinquished them in November only to receive them again in February 1945. Have therefore changed year of loss to 1945."/>
    <x v="4"/>
    <x v="3"/>
    <m/>
    <m/>
    <x v="2"/>
    <m/>
    <m/>
    <n v="2"/>
    <x v="41"/>
    <x v="0"/>
    <n v="1"/>
    <s v="Front-Line"/>
    <x v="122"/>
    <x v="3"/>
    <n v="2"/>
  </r>
  <r>
    <n v="504"/>
    <s v="HR457"/>
    <x v="12"/>
    <s v="1FU/45"/>
    <x v="3"/>
    <x v="16"/>
    <n v="28"/>
    <s v="February"/>
    <x v="7"/>
    <d v="1945-02-28T00:00:00"/>
    <x v="0"/>
    <s v="Broke up in air during dive bombing 40m SE of Mandalay 28.2.45 (Air Britain Serials) DRAPER  BV  76309, JAMES  PR  1384548"/>
    <x v="2"/>
    <x v="7"/>
    <s v="Broke up"/>
    <m/>
    <x v="2"/>
    <m/>
    <m/>
    <n v="2"/>
    <x v="41"/>
    <x v="0"/>
    <n v="1"/>
    <s v="Front-Line"/>
    <x v="86"/>
    <x v="3"/>
    <n v="2"/>
  </r>
  <r>
    <n v="1568"/>
    <s v="HR525"/>
    <x v="12"/>
    <s v="FE"/>
    <x v="3"/>
    <x v="16"/>
    <n v="28"/>
    <s v="February"/>
    <x v="7"/>
    <d v="1945-02-28T00:00:00"/>
    <x v="0"/>
    <s v="SOC 31.2.45 (Air Britain Serials)"/>
    <x v="4"/>
    <x v="3"/>
    <m/>
    <m/>
    <x v="2"/>
    <m/>
    <m/>
    <n v="2"/>
    <x v="41"/>
    <x v="0"/>
    <n v="1"/>
    <s v="Front-Line"/>
    <x v="91"/>
    <x v="3"/>
    <n v="1"/>
  </r>
  <r>
    <n v="3411"/>
    <s v="LR444"/>
    <x v="14"/>
    <s v="60 SAAF/680"/>
    <x v="1"/>
    <x v="0"/>
    <n v="28"/>
    <s v="February"/>
    <x v="7"/>
    <d v="1945-02-28T00:00:00"/>
    <x v="0"/>
    <s v="Engine cut abandoned over Crete 28.2.45 (Air Britain Serials)"/>
    <x v="0"/>
    <x v="12"/>
    <s v="Engine failure"/>
    <m/>
    <x v="4"/>
    <m/>
    <m/>
    <n v="2"/>
    <x v="41"/>
    <x v="0"/>
    <n v="1"/>
    <s v="Front-Line"/>
    <x v="78"/>
    <x v="0"/>
    <n v="2"/>
  </r>
  <r>
    <n v="7278"/>
    <s v="KB273"/>
    <x v="13"/>
    <s v="139/608"/>
    <x v="0"/>
    <x v="8"/>
    <n v="28"/>
    <s v="February"/>
    <x v="7"/>
    <s v="28 February/1 March 1945"/>
    <x v="1"/>
    <s v="28.02.1945 1828 608 to Mannheim (MH - Berlin?) from Downham Market . Lost without trace (BCL). F/O HW Tyrell evd, Sgt HJ Erben pow, Had been named &quot;Joan&quot; for Joan Fontaine ( http://www.virtualmuseum.ca/pm.php?id=record_detail&amp;fl=0&amp;lg=English&amp;ex=00000192&amp;rd=94097&amp;hs=0 ) I looking for any info about loss of 608 sq - DH98 Mosquito B Mk. XX (KB273) 6T-E from Berlin raid 28.2.1945 and his crew pilot F/O H.W.Tyrell (Hoyt) - evaded, navigator Sgt H.J.Erben - injured (in hospital till liberation) (Munro) AB Serials has 29-2-1945 what's incorrect because 1945 was not a leap year ! Have a note that they suffered fuel problems and baled out ± 20.35h near Bismark (Altmark) what's W of Stendal. F/O Henri W. GUYT - note spelling (!) (aka H.W. TYRRELL) - 175963 was from The Netherlands. He escaped twice from Germans (Footprints on the Sands of Time - Oliver Clutton-Brock). He survived an accident 10-5-1940 on Douglas DB-8A (serial 382) of 3-V-2 (Dutch Air Force). Baled out and wounded in parachute (Battle of France Then and Now - Peter Cornwell). The navigator was from Czechoslovakia. (Henk Welting) Concerning to navigator H.J.Erben, he was born in Vienna in family of slovak jews. (&quot;Munro&quot;) Guyt or Guijt? Guijt, Henri Willem (&quot;Harry&quot;) Born in 1914. Died 8 June 1983. nom-de-guerre : Henry William Tyrrell A little more (in Dutch): http://www.onderscheidingen.nl/decorandi/wo2/dec_g04.html (&quot;Amrit&quot;) What I know is that he tried to escape to the UK, however was betrayed and arrested by the German Secret Police. Sentenced to 2 year imprisonment 13-3-1941. Was in a house of correction at Lüttringhausen, Germany. Severely injured left foot while unloading a railway waggon. Foot partly amputated. Back in Holland 27-10-1942 and involved in the Underground Resistance. Left Holland 25-1-1944 and arrived in UK 16-3-1944 via Belgium, France and Spain. Despite his handicap he evaded capture 28-2-1945, however was arrested near Remagen and transferred to Dulag Luft at Wetzlar where he was liberated by advancing US troops some weeks later. After the war employed with the KLM (Koninlijke Luchtvaart Maatschappij - Royal Dutch Airlines). He was awarded with the British DFC. GUIJT is correct - written by the Brits as GUYT. (Henk) (http://www.rafcommands.com/forum/showthread.php?t=1847) AIR14/1442 A German report says a Mosquito came down at 2050 on 28 February at Schenkenhorst, 11km N of Gardelegen, not at all far from Bismark (Altmark) http://www.footnote.com/image/38615566/Mosquito%7Cmosquitoes/#38615453 Named &quot;Joan&quot; on May 14 1944 at the de Havilland Canada plant, in honour of actress Joan Fontaine, a cousin of Geoffrey de Havilland. (http://www.virtualmuseum.ca/pm.php?id=story_line&amp;lg=English&amp;fl=0&amp;ex=00000192&amp;sl=3212&amp;pos=1) Missing (Berlin) 29.2.45 (Air Britain Serials)_x000a__x000a_MH - Another link, from an unknown book,(http://d-nb.info/1008940097/04) (&quot;... und brennend abgestürzt&quot; : Flugzeugabsturzorte aus dem Zweiten Weltkrieg in Sachsen-Anhalt ; Rekonstruktion der Ereignisse - Spurensuche ; [Schicksale britischer und deutscher Flieger im Zweiten Weltkrieg] / Jörg Helbig ; Jörg Andreé )  says this Mosquito came down at Klein Engersen. Authors Jörg Helbig and Jörg Andreé."/>
    <x v="0"/>
    <x v="12"/>
    <s v="Ran out of fuel"/>
    <m/>
    <x v="4"/>
    <m/>
    <m/>
    <n v="2"/>
    <x v="41"/>
    <x v="0"/>
    <n v="1"/>
    <s v="Front-Line"/>
    <x v="107"/>
    <x v="1"/>
    <n v="2"/>
  </r>
  <r>
    <n v="853"/>
    <s v="MM746"/>
    <x v="25"/>
    <s v="Med/416US"/>
    <x v="1"/>
    <x v="2"/>
    <n v="28"/>
    <s v="February"/>
    <x v="7"/>
    <s v="28 February / 1 March 1945"/>
    <x v="1"/>
    <s v="Only Mosquito to shoot down an enemy aircraft whilst in USAAF service. This aircraft was actually lost on Feb 28/29 '45, when its crew had to bail out due to fog and debris damage after shooting a reconnaissance Ju 188. Every night at around nine o’clock for several weeks during the winter 1945, a German Ju-188 reconnaissance aircraft would fly over the American air base of Pontedera, Italy. Because of the regularity of these overflights, the intruder was nicknamed “Recon Charley”. On the night of the February 28, however, a de Havilland Mosquito was readied with USAAF Capt. Larry Englert al the controls and Lt. Earl Dichney working the radar. When the Ju-188 reappeared on the scene like a clockwork, the Mosquito took off in pursuit. The night fighter located Recon Charley but because of the Mosquito’s rapid closure rate it was in dangerous proximity to the target at the time the pilot opened the fire. The Ju-188, caught unaware of the Mosquito’s presence, began to disintegrate. Some of the debris struck the Mosquito, harming the engines and causing hydraulic damage. Upon return to Pontedera, the limping aircraft was greetedby a fog blanketing the base. Able to spot the glow of the runway lights, Captain Englert manoeuvred the Mosquito over the faint landmarks, and than, with Lieutenant Dickey bailed out._x000a_E/A Ju 188D-2 of 4(F)./122,Shot down NW of Cremona by a Mosquito night fighter while returning from a night photo recce over Naples, 100%, 4 KIA and 1 WIA. Il ricognitore era uno Ju-188D-2 W.Nr.230412 del 4° Staffeln. Questi bimotori avevano a bordo due macchine fotografiche per la ripresa notturna NRb (Nachtreihenbildkamera) 40/25 opppure NRb 50/25. SOC 20.3.45 (Air Britain Serials)"/>
    <x v="0"/>
    <x v="12"/>
    <m/>
    <m/>
    <x v="4"/>
    <m/>
    <m/>
    <n v="2"/>
    <x v="41"/>
    <x v="0"/>
    <n v="1"/>
    <s v="Front-Line"/>
    <x v="139"/>
    <x v="2"/>
    <n v="2"/>
  </r>
  <r>
    <n v="4361"/>
    <s v="NS859"/>
    <x v="12"/>
    <n v="613"/>
    <x v="0"/>
    <x v="16"/>
    <n v="28"/>
    <s v="February"/>
    <x v="7"/>
    <s v="28 February / 1 March 1945"/>
    <x v="1"/>
    <s v="Another source says SY-P, Missing 27-04-44, partly recovered from Enschede in 1967 and again in 1986. 28 February / 1 March 1945 (FCWDv5). It crashed near the airbase at Twenthe in Holland. The pilot whas Flt. Sgt R.J.E. Adey 21 years old and navigator Flt.Sgt K.J. Pinnel (&quot;Gerbrand&quot; on the mossie.org forum) Pilot F/L G.F. Coward, Nav. W/O F.S. Wilsher both KIA, ftr Hannover / Hildesheim (2nd TAF) 1. Mar 1945_x000a_613 Sqn 2nd TAF_x000a_Mosquito VI NS859 SY-_x000a_Op: Hannover/Hildesheim_x000a_F/L Pilot G F Coward RCAF_x000a_+, 19.A.2-3_x000a_W/O Navigator F S Wilsher_x000a_+, 19.A.2-3_x000a__x000a_The Mosquito crashed 0430 at Bollersen 4km SSE of Bergen. Both airmen were first buried in Bergen Cemetery. Now they rest in Becklingen War Cemetery. there were two important railroads in the vicinity of Bollersen. Celle-Munster and Celle-Soltau. Possible the Mosquito attacked some train or troop transport in this area. _x000a__x000a_But the cause of loss is still unknown. The parts of the Mosquito were spread over a wide area. Only single body parts were found. The Luftgau XI reports that the Mosquito dismantled in the air. (http://www.rafcommands.com/forum/showthread.php?p=3304) Missing from night intruder 29.2.45 (Air Britain Serials)"/>
    <x v="3"/>
    <x v="4"/>
    <m/>
    <m/>
    <x v="3"/>
    <m/>
    <m/>
    <n v="2"/>
    <x v="41"/>
    <x v="0"/>
    <n v="1"/>
    <s v="Front-Line"/>
    <x v="59"/>
    <x v="0"/>
    <n v="1"/>
  </r>
  <r>
    <n v="3363"/>
    <s v="PF451"/>
    <x v="20"/>
    <n v="128"/>
    <x v="0"/>
    <x v="8"/>
    <n v="28"/>
    <s v="February"/>
    <x v="7"/>
    <s v="28 February / 1 March 1945"/>
    <x v="1"/>
    <s v="28.02.1945 1820 125 to Berlin from Wyton on return seemed to prepare for overshoot procedure, stalled and crashed . at Rattlesden, 4miles W Stowmarket, Suffolk (BCL). F/O NM McNulty RAAF +, F/O JRA Machonachie RCAF +, McNulty rests in Cambridge City Cem, Machonachie rests in Brookwood Mil Cem. 28 February / 1 March 1945, M5-C, &quot;Serial Range PF428 - PF469. 42 Mosquito B.MkXV1. Powered by Merlin 72/73 engines. Part of a batch of 195 delivered by Percival Aviation (Luton) between 15May44 and 5dec45. Airborne 1820 28Feb45 from wyton. Onreturn to base with the Mosquito positioning to fanals, the aircraft was seen to bank steeply, as if trying to line-up with the runway. The pilot then seemed to initiate a missed approach, pulled up steeply, stalled, and crashed at Rattlesden, 4 miles W of Stowmarket, Suffolk. F/O McNulty is buried in the Cambridge City Cemetery; F/O Machonachie in the Brookwood Military Cemetery. F/O N.M.McNulty RAAF KIA F/O J.R.A.Machonachie RCAF KIA This Mosquito had been examined 25Feb45 by a representative of the Swedish Air Force. &quot; (Chorley via Lost Bombers) Crashed in forced landing returning from Berlin Rattlesden 28.2.45 (Air Britain Serials) 28.02.45 128 Sqn. PF451 In low flight when aircraft seemed to make a steep turn onto runway in use at Wyton, overshot and stalled into ground. (Mosquito Crash Log)"/>
    <x v="2"/>
    <x v="7"/>
    <s v="Stalled"/>
    <m/>
    <x v="2"/>
    <m/>
    <m/>
    <n v="2"/>
    <x v="41"/>
    <x v="0"/>
    <n v="1"/>
    <s v="Front-Line"/>
    <x v="112"/>
    <x v="6"/>
    <n v="1"/>
  </r>
  <r>
    <n v="2339"/>
    <s v="DD659"/>
    <x v="2"/>
    <s v="1PRU/540/8OTU"/>
    <x v="0"/>
    <x v="7"/>
    <n v="1"/>
    <s v="March"/>
    <x v="7"/>
    <d v="1945-03-01T00:00:00"/>
    <x v="0"/>
    <s v="To 5084M 3.45 (Air Britain Serials)"/>
    <x v="4"/>
    <x v="3"/>
    <m/>
    <m/>
    <x v="2"/>
    <m/>
    <m/>
    <n v="3"/>
    <x v="42"/>
    <x v="0"/>
    <n v="1"/>
    <s v="Support Unit"/>
    <x v="37"/>
    <x v="0"/>
    <n v="3"/>
  </r>
  <r>
    <n v="87"/>
    <s v="DD714"/>
    <x v="5"/>
    <s v="23/85/BSDU/51OTU"/>
    <x v="0"/>
    <x v="7"/>
    <n v="1"/>
    <s v="March"/>
    <x v="7"/>
    <d v="1945-03-01T00:00:00"/>
    <x v="0"/>
    <s v="According to the info I have, the Mosquito was on the return leg of an Intruder Op to various French airfields (3 May 43) when they were attacked by 2 x FW 190s over the Channel. The a/c was then crash landed at Ford. (Johnny 956 on RAF Commands Forum) Overshot landing at Cranfield 1.3.45 (Air Britain Serials) 01.03.45 51 OTU. DD714 Overshot on one engine landing at Cranfield one injured, one unhurt. (Mosquito Crash Log) _x000a__x000a_I never managed to get to the bottom of the serial on this one, and still_x000a_haven't ordered the ORB's._x000a__x000a_In the log, most flights (both operational and non operational) have the aircraft_x000a_listed with the Squadron codes, and from August (the 13th) YP-O seems to_x000a_be Welch and Shuttleworths regular aircraft. Having said that, there is a period_x000a_from mid September to mid October when they are not flying YP-O so I am not_x000a_sure if it may have been damaged ot if there is some other reason (again the ORBS_x000a_which I hope have the serials in should clear this up). I had wondered if it may have been_x000a_taken away for modifications as when they do fly YP-O again the first flights are_x000a_listed as &quot;G&quot; Practice._x000a__x000a_The attack on the 8th December when they reported shooting down a Ju87 and _x000a_a Bucker 133, along with damaging a Bucker 133 and a Fw 200 they are flying_x000a_YP-O according to the log book. I have the combat report and this fails to _x000a_provide a serial but it does list them as flying with 23 Squadron loaned to 515 _x000a_Squadron, while the DFC citation states they were with 23 Squadron (the_x000a_combat report also states a Bucker 131's rather than 133's)._x000a__x000a_On the 28th December when they are attacked by oneFW190 and have the_x000a_starboard wing badly damaged there aircraft is again YP-O without any serial number._x000a_At this stage I am unsure what unit they are actually with as the log states:_x000a__x000a_10/12/42 to 31/03/1943 605 Squadron Ford_x000a_But detached to:-_x000a_S S Flt, Northolt 06/12/1942 - 21/12/1942_x000a_85 Sqn, Hunsdon 21/12/1942 - 31-03-1943_x000a__x000a_So it would seem the pair were posted to 605 but might not have flown_x000a_with them at all during that period, and I am assuming the operation on which_x000a_they were attacked by the FW190 was with 85 Squadron._x000a__x000a_From March 1943 Shuttleworth starts listing aircraft serials rather than Squadron_x000a_Codes, and DD714 becomes his usual aircraft. Indeed, it is this aircraft that he is_x000a_flying on the 03/05/1943 when the pair are attacked by two FW 190's while over the _x000a_Channel, and he reports that they crash landed at Ford. I assume this was while with_x000a_85 Squadron, however on the 14/05/1943 they move to 605 Squadron._x000a__x000a_While with 605, most of the aircraft they fly are listed with both the serial and the_x000a_Squadron code._x000a__x000a_It might be interesting to note that on the 20/5/43 they are in DZ409 and _x000a_carrying out a climb to 28,000' although they had to decend due to a glycol leak._x000a__x000a_I am not 100&amp;#37; of the serial of YP-O, although I suppose it might have been DD714 if_x000a_they had moved it with them rather than leaving it with their last Squadron. It was_x000a_certainly the aircraft they were in when they shot down the aircraft on 8/12/42,_x000a_and where themselves attacked on 28/12/42 by a FW190._x000a__x000a_When they were attacked on the 3/5/43 by two FW190's they were in DD714._x000a__x000a_Johnnie (http://www.rafcommands.com/forum/showthread.php?3112-Mosquito-YP-O-23-Squadron-1942)"/>
    <x v="2"/>
    <x v="2"/>
    <s v="Overshot"/>
    <m/>
    <x v="2"/>
    <m/>
    <m/>
    <n v="3"/>
    <x v="42"/>
    <x v="0"/>
    <n v="1"/>
    <s v="Support Unit"/>
    <x v="110"/>
    <x v="0"/>
    <n v="4"/>
  </r>
  <r>
    <n v="3489"/>
    <s v="DD730"/>
    <x v="2"/>
    <s v="157/60OTU"/>
    <x v="0"/>
    <x v="7"/>
    <n v="1"/>
    <s v="March"/>
    <x v="7"/>
    <d v="1945-03-01T00:00:00"/>
    <x v="0"/>
    <s v="To 5061M 3.45 (Air Britain Serials)"/>
    <x v="4"/>
    <x v="3"/>
    <m/>
    <m/>
    <x v="2"/>
    <m/>
    <m/>
    <n v="3"/>
    <x v="42"/>
    <x v="0"/>
    <n v="1"/>
    <s v="Support Unit"/>
    <x v="29"/>
    <x v="0"/>
    <n v="2"/>
  </r>
  <r>
    <n v="130"/>
    <s v="DD759"/>
    <x v="2"/>
    <s v="25/141/239/1692 Flt/51OTU"/>
    <x v="0"/>
    <x v="7"/>
    <n v="1"/>
    <s v="March"/>
    <x v="7"/>
    <d v="1945-03-01T00:00:00"/>
    <x v="0"/>
    <s v="To 5912M 3.45 (Air Britain Serials)"/>
    <x v="4"/>
    <x v="3"/>
    <m/>
    <m/>
    <x v="2"/>
    <m/>
    <m/>
    <n v="3"/>
    <x v="42"/>
    <x v="0"/>
    <n v="1"/>
    <s v="Support Unit"/>
    <x v="110"/>
    <x v="0"/>
    <n v="5"/>
  </r>
  <r>
    <n v="125"/>
    <s v="HJ659"/>
    <x v="2"/>
    <s v="51OTU/60OTU/141/1692 Flt/239/1692 Flt/54OTU"/>
    <x v="0"/>
    <x v="7"/>
    <n v="1"/>
    <s v="March"/>
    <x v="7"/>
    <d v="1945-03-01T00:00:00"/>
    <x v="0"/>
    <s v="George Atkinson - I have a 54 OTU Mosquito HJ569 that crashed 3m E of Coldstream whilst doing slow rolls on 1/3/45. Understand from 'Those other Eagles' that Atkinson, a veteran of the fighting in France and of the BoB, was a f/i with that unit. The officer under instruction, also killed, is given as ATR Cleeve 160943. Aircraft was on a demonstration flight, completed two unauthorised slow rolls and spun into ground. Crashed into the grounds of Pallinsburn House (at the time being used as a hospital) near Coldstream. (RAF Commands Forum) Mosquito NF Mk2,HJ 569 crashed some five hundred yards from the front of Pallinsburn House, at that time a convalescent hospital, March 1st around 3 pm. The Mosquito, according to an eyewitness, fell in a spin, crashed and exploded. Both George Atkinson and F/O A.T.R. Cleave were killed. George Atkinson was buried in Blyth (Links Road) Cemetery. You will find a bit about him in my book: 'A Gathering Of Eagles'. (Robert Dixon) Spun into ground 3m E of Coldstream Berwickshire 1.3.45 (Air Britain Serials) 01 03.45 54 OTU. HJ659 Aircraft on demonstration flight completed two unauthorised slow rolls and spun in three miles east of Coldstream. Two killed. (Mosquito Crash Log)_x000a__x000a_Name: CLEEVE, ANTHONY THOMAS RUSSELL _x000a_Initials: A T R _x000a_Nationality: United Kingdom _x000a_Rank: Flying Officer (Pilot U/T) _x000a_Regiment/Service: Royal Air Force Volunteer Reserve _x000a_Age: 22 _x000a_Date of Death: 01/03/1945 _x000a_Service No: 160943 _x000a_Additional information: Son of Cecil Cleeve and of Inez Cleeve (nee Russell), of Great Chart. _x000a_Casualty Type: Commonwealth War Dead _x000a_Cemetery: CHARING (KENT COUNTY) CREMATORIUM _x000a__x000a_Name: ATKINSON, GEORGE_x000a_Initials: G_x000a_Nationality: United Kingdom_x000a_Rank: Flight Lieutenant (Pilot Instr.)_x000a_Regiment/Service: Royal Air Force_x000a_Age: 29_x000a_Date of Death: 01/03/1945_x000a_Service No: 47413_x000a_Awards: D F M_x000a_Additional information: Son of Robert Smith Atkinson and Isabella Atkinson, of Blyth; husband of Patricia Chadney Atkinson, of Harlow, Essex._x000a_Casualty Type: Commonwealth War Dead_x000a_Grave/Memorial Reference: Grave 3613._x000a_Cemetery: BLYTH CEMETERY_x000a__x000a_(CWGC)_x000a__x000a_Flt Lt George Atkinson DFM (47413), age 29, was from Blyth, and had flown with 151 Squadron during the Battle of Britain._x000a_(http://www.rafcommands.com/forum/showthread.php?11530-Possible-Beaufighte-crash), see also http://www.rafcommands.com/forum/showthread.php?2261-George-Atkinson-47413"/>
    <x v="2"/>
    <x v="2"/>
    <s v="Low flying"/>
    <m/>
    <x v="2"/>
    <m/>
    <m/>
    <n v="3"/>
    <x v="42"/>
    <x v="0"/>
    <n v="1"/>
    <s v="Support Unit"/>
    <x v="115"/>
    <x v="0"/>
    <n v="7"/>
  </r>
  <r>
    <n v="1706"/>
    <s v="HR458"/>
    <x v="12"/>
    <s v="1FU/82"/>
    <x v="3"/>
    <x v="16"/>
    <n v="1"/>
    <s v="March"/>
    <x v="7"/>
    <d v="1945-03-01T00:00:00"/>
    <x v="0"/>
    <s v="I have Fly Off David Kinnel from 82 Sqn recorded as lost on 1 March 1945. Fly Off Kinnel is commemorated at the Imphal War Cemetery. I trawled through all 1,465 names and found that Wt Off Harry Allen Lambert (nav/wop) from 82 Sqn was also lost on 1 March 1945. As we know the crew of the first Mossie (HR439) was Best/Lorimer, it's fairly certain that Kinnel/Lambert were the crew from HR458. (Alex Crawford on RAF Commands Forum). Swung on take-off Thazi 1.3.45 DBF (Air Britain Serials)"/>
    <x v="2"/>
    <x v="3"/>
    <s v="Swung on takeoff"/>
    <m/>
    <x v="2"/>
    <m/>
    <m/>
    <n v="3"/>
    <x v="42"/>
    <x v="0"/>
    <n v="1"/>
    <s v="Front-Line"/>
    <x v="111"/>
    <x v="3"/>
    <n v="2"/>
  </r>
  <r>
    <n v="5749"/>
    <s v="MM706"/>
    <x v="25"/>
    <n v="219"/>
    <x v="0"/>
    <x v="2"/>
    <n v="1"/>
    <s v="March"/>
    <x v="7"/>
    <d v="1945-03-01T00:00:00"/>
    <x v="0"/>
    <s v="Lost height after vibration on test flight lost height and flew into ground nr Amiens 1.3.45 (Air Britain Serials)"/>
    <x v="2"/>
    <x v="2"/>
    <s v="Vibration"/>
    <m/>
    <x v="2"/>
    <m/>
    <m/>
    <n v="3"/>
    <x v="42"/>
    <x v="0"/>
    <n v="1"/>
    <s v="Front-Line"/>
    <x v="76"/>
    <x v="2"/>
    <n v="1"/>
  </r>
  <r>
    <n v="16"/>
    <s v="HP853"/>
    <x v="12"/>
    <s v="25/487/21/464/613/305/60OTU"/>
    <x v="0"/>
    <x v="7"/>
    <n v="1"/>
    <s v="March"/>
    <x v="7"/>
    <d v="1945-03-01T00:00:00"/>
    <x v="1"/>
    <s v="Collided with Auster TJ412 and crashed nr Middle Wallop 1.3.45 (Air Britain Serials) 01.03.45 60 OTU. HP853 Collided with Auster V TJ412 of 665 Squadron in Hants while on a night practice operational patrol at 900 feet. One killed in Auster and one baled out of Mosquito. (Mosquito Crash Log)"/>
    <x v="2"/>
    <x v="2"/>
    <s v="Collision"/>
    <m/>
    <x v="2"/>
    <m/>
    <m/>
    <n v="3"/>
    <x v="42"/>
    <x v="0"/>
    <n v="1"/>
    <s v="Support Unit"/>
    <x v="29"/>
    <x v="3"/>
    <n v="7"/>
  </r>
  <r>
    <n v="2623"/>
    <s v="HR439"/>
    <x v="12"/>
    <s v="1FU/82"/>
    <x v="3"/>
    <x v="16"/>
    <n v="1"/>
    <s v="March"/>
    <x v="7"/>
    <s v="1/2 March 1945"/>
    <x v="1"/>
    <s v="On 1 March 1945 a Mosquito from 82 Sqn was lost during a night raid on Pyinmana and Toungoo. The Mossie was crewed by Flt Sgt R Brest/Sgt A S Lorimer. (Alex Crawford) Missing from night intruder mission 2.3.45 (Air Britain Serials)"/>
    <x v="3"/>
    <x v="4"/>
    <m/>
    <m/>
    <x v="3"/>
    <m/>
    <m/>
    <n v="3"/>
    <x v="42"/>
    <x v="0"/>
    <n v="1"/>
    <s v="Front-Line"/>
    <x v="111"/>
    <x v="3"/>
    <n v="2"/>
  </r>
  <r>
    <n v="1865"/>
    <s v="ML969"/>
    <x v="20"/>
    <s v="109/692"/>
    <x v="0"/>
    <x v="8"/>
    <n v="1"/>
    <s v="March"/>
    <x v="7"/>
    <s v="1/2 March 1945"/>
    <x v="1"/>
    <s v="01.03.1945 1903 692 to Erfurt from Graveley during sortie ASI failed and on return to base plane landed heavily, undercarriage collapsed. at Graveley airfield 2310 (BCL). F/L GR Green ok, F/L JA Perry ok, 1/2 March Erfurt &quot;Serial Range ML956 - ML999. 44 Mosquito B.MkXV1. Powered by Merlin 72/73 engines. Part of a batch of 152 delivered by De Havilland (Hatfield) between 24Nov43 and 4Dec44. MM170 was not delivered. Airborne 1903 1Mar45 from Graveley. During the operation, the ASI failed and on return to base at 2310 the Mosquito landed heavily, causing the undercarriage to collapse. The wreckage caught fire, but the crew escaped uninjured. F/L G.R.Green F/L J.A.Perry &quot; (Chorley via Lost Bombers) U/c collapsed on landing Graveley 1.3.45 (Air Britain Serials) 01 03.45 692 Sqn. ML969 Heavy landing at Gravely undercarriage collapsed. Crew unhurt. (Mosquito Crash Log)"/>
    <x v="2"/>
    <x v="7"/>
    <s v="Instrument failure"/>
    <m/>
    <x v="2"/>
    <m/>
    <m/>
    <n v="3"/>
    <x v="42"/>
    <x v="0"/>
    <n v="1"/>
    <s v="Front-Line"/>
    <x v="66"/>
    <x v="0"/>
    <n v="2"/>
  </r>
  <r>
    <n v="6068"/>
    <s v="A52-26"/>
    <x v="26"/>
    <n v="87"/>
    <x v="7"/>
    <x v="0"/>
    <n v="2"/>
    <s v="March"/>
    <x v="7"/>
    <d v="1945-03-02T00:00:00"/>
    <x v="0"/>
    <s v="03.1945 87 crashed on landing. at Coomalie Creek, Northern Territories (MIAS). RAAF Mosquito A52-26, from 87 Squadron (Photo Reconnaissance - 87PRS) crashed on landing at Coomalie Creek airfield on 7 March 1945. (http://home.st.net.au/~dunn/ozcrashes/nt147.htm , has photos) Built as P.R.40. Delivered during October 1944. Final disposition: crashed on landing at Coomalie, Northern Territory, March 1945. (Beaufort, Beaufighter and Mosquito in Australian Service, Stewart Wilson, 1990) Crashed Coomalie Creek NT 02.03.45 (Air Britain Serials)"/>
    <x v="2"/>
    <x v="3"/>
    <s v="Crashed on landing"/>
    <m/>
    <x v="2"/>
    <m/>
    <m/>
    <n v="3"/>
    <x v="42"/>
    <x v="0"/>
    <n v="1"/>
    <s v="Front-Line"/>
    <x v="147"/>
    <x v="5"/>
    <n v="1"/>
  </r>
  <r>
    <n v="6692"/>
    <s v="RR281"/>
    <x v="10"/>
    <s v="16OTU"/>
    <x v="0"/>
    <x v="7"/>
    <n v="2"/>
    <s v="March"/>
    <x v="7"/>
    <d v="1945-03-02T00:00:00"/>
    <x v="0"/>
    <s v="Engine failed to restart after single-engined overshoot lost height and bellylanded Wickharn Hill Oxon. 2.3.45 (Air Britain Serials)"/>
    <x v="2"/>
    <x v="2"/>
    <s v="Engine failure"/>
    <m/>
    <x v="2"/>
    <m/>
    <m/>
    <n v="3"/>
    <x v="42"/>
    <x v="0"/>
    <n v="1"/>
    <s v="Support Unit"/>
    <x v="140"/>
    <x v="2"/>
    <n v="1"/>
  </r>
  <r>
    <n v="3723"/>
    <s v="KB206"/>
    <x v="13"/>
    <s v="1655MTU/NTU"/>
    <x v="0"/>
    <x v="7"/>
    <n v="2"/>
    <s v="March"/>
    <x v="7"/>
    <d v="1945-03-02T00:00:00"/>
    <x v="1"/>
    <s v="EATON, Robert James - (Flight Sergeant); Service Number - 430960; File type - Casualty - Repatriation; Aircraft - Mosquito KB 206; Place - Staffordshire, England; Date - 2 Marc h 1945 (National Archives of Australia) Pilot F/L Alberton. Took off 19:15 in good weather, nothing further heard until it crashed at 21:15 at Cheddleton, Staffordshire. The crew appeared to have made no attempt to bale out. (Same)_x000a__x000a_Mission: Training. _x000a__x000a_Date: 2nd March 1945 _x000a__x000a_Unit: P.F.N.T.U. (Pathfinder Force Navigation Training Unit.)_x000a__x000a_Type: Mosquito XX. _x000a__x000a_Serial: KB206. _x000a__x000a_Coded: ? _x000a__x000a_Location: Basford Cheddieton, Stafford. _x000a__x000a_Pilot: F/Lt. Arthur Ian Albertson. A.F.C. 80126. R.A.F.V.R. Age 30. Killed._x000a__x000a_Nav: F/S Robert James Eaton. 430960. R.A.A.F. Age 20. Killed._x000a__x000a_REASON FOR LOSS:_x000a__x000a_Took-off from Warboys at 1900 hrs for a high-level night cross-country training flight, the crew being briefed to fly at 27,000 feet. At around 2100 hrs, the Mosquito broke up and crashed at Yew Tree Farm, Basford Cheddieton, south of Leek, Stafford. (http://www.aircrewremembrancesociety.com/raf1945/albertson.html) Broke up in air nr Leek Staffs. 2.3.45 (Air Britain Serials) 02.03.45 PFNTU. KB206 Aircraft on high level cross country lost control and broke up at Basford near Leek, Staffs, killing two. (Mosquito Crash Log) _x000a__x000a_PFNTU2/03/1945 Training KB206 Mosquito XX T/o 1900 Warboys for a high level night cross country, the crew being briefed to fly at 27,000 feet. At around 2100, the Mosquito broke up and crashed at Yew Tree Farm, Basford Cheddleton, S of Leek, Stafford. F/Lt A IAlbertson AFC 30 80126 CAMBRIDGE CITY CEMETERY 2650878 2/03/1945, F/Sgt R JEaton  20 430960 CAMBRIDGE CITY CEMETERY 2651061 2/03/1945 (http://www.156squadron.com/display_newpff_roll.asp?ID=PFNTU_x000a_)"/>
    <x v="2"/>
    <x v="2"/>
    <s v="Broke up"/>
    <m/>
    <x v="2"/>
    <m/>
    <m/>
    <n v="3"/>
    <x v="42"/>
    <x v="0"/>
    <n v="1"/>
    <s v="Support Unit"/>
    <x v="135"/>
    <x v="1"/>
    <n v="2"/>
  </r>
  <r>
    <n v="4917"/>
    <s v="KB268"/>
    <x v="13"/>
    <s v="162/139"/>
    <x v="0"/>
    <x v="8"/>
    <n v="2"/>
    <s v="March"/>
    <x v="7"/>
    <s v="2/3 March 1945"/>
    <x v="1"/>
    <s v="02.03.1945 1822 139 to Berlin from Upwood returned safely but FLAK damage beyond economical repair. at Upwood airfield 2305 (BCL). F/O G Coleman DFM ok, F/L R Cooper DFC ok, 2/3 March, XD-C, &quot;Serial Range KB100 - KB299. 200 Mosquito Mosquito BMkXX. Part of a batch of 245, including 9 to the USAAF as F8, delivered by De Havilland (Toronto) Canada. Airborne 1822 2Mar45 from Upwood. Returned safely to base at 2305 but had sustained such severe battle damage that repairs were assessed as uneconomical. The DFM awarded to P/O Coleman DFM was Gazetted 23Mar43 following a tour with 148 Sqdn in the Middle East. F/O G.Coleman DFM F/L R.Cooper DFC &quot; (Chorley via Lost Bombers) Damaged by flak Berlin 3.3.45 SOC on return (Air Britain Serials)"/>
    <x v="1"/>
    <x v="1"/>
    <m/>
    <m/>
    <x v="1"/>
    <m/>
    <m/>
    <n v="3"/>
    <x v="42"/>
    <x v="0"/>
    <n v="1"/>
    <s v="Front-Line"/>
    <x v="15"/>
    <x v="1"/>
    <n v="2"/>
  </r>
  <r>
    <n v="808"/>
    <s v="HK398"/>
    <x v="17"/>
    <s v="301FTU/256"/>
    <x v="1"/>
    <x v="2"/>
    <n v="3"/>
    <s v="March"/>
    <x v="7"/>
    <d v="1945-03-03T00:00:00"/>
    <x v="0"/>
    <s v="Bellylanded at Forli 3.3.45 DBF (Air Britain Serials)"/>
    <x v="2"/>
    <x v="3"/>
    <s v="Not Stated"/>
    <m/>
    <x v="2"/>
    <m/>
    <m/>
    <n v="3"/>
    <x v="42"/>
    <x v="0"/>
    <n v="1"/>
    <s v="Front-Line"/>
    <x v="32"/>
    <x v="2"/>
    <n v="2"/>
  </r>
  <r>
    <n v="7454"/>
    <s v="RG114"/>
    <x v="18"/>
    <n v="544"/>
    <x v="0"/>
    <x v="0"/>
    <n v="3"/>
    <s v="March"/>
    <x v="7"/>
    <d v="1945-03-03T00:00:00"/>
    <x v="0"/>
    <s v="Engine cut overshot landing and u/c raised to stop Oakington 3.3.45 DBR (Air Britain Serials)"/>
    <x v="2"/>
    <x v="3"/>
    <s v="Engine failure"/>
    <m/>
    <x v="2"/>
    <m/>
    <m/>
    <n v="3"/>
    <x v="42"/>
    <x v="0"/>
    <n v="1"/>
    <s v="Front-Line"/>
    <x v="27"/>
    <x v="0"/>
    <n v="1"/>
  </r>
  <r>
    <n v="5854"/>
    <s v="TA139"/>
    <x v="22"/>
    <s v="144MU"/>
    <x v="1"/>
    <x v="6"/>
    <n v="3"/>
    <s v="March"/>
    <x v="7"/>
    <d v="1945-03-03T00:00:00"/>
    <x v="0"/>
    <s v="Crashed on take-off Maison Blanche 3.3.45 (Air Britain Serials) 450303 Mosquito XIX TA139 144MU Maison Blanche AD RAF Killed, Crashed on Take Off, W Churchman, G E ALG Maison Blanche Apt/ 1mi NE (http://www.aviationarchaeology.com/src/AARmonthly/Mar1945O.htm) 3-3-1945,  No.144 MU,  Mosquito NF.XIX TA139,  Crashed on take-off, Maison Blanche, Algeria.  183372 F/O (Pilot) George Frederick CHURCHMAN RAFVR +,  138472 F/L (Nav.) Peter Joseph DONNELLY RAFVR + (Col Bruggy, http://www.rafcommands.com/forum/showthread.php?18074-450303-Unaccounted-Airmen-03-03-1945)"/>
    <x v="2"/>
    <x v="2"/>
    <s v="Crashed on takeoff"/>
    <m/>
    <x v="2"/>
    <m/>
    <m/>
    <n v="3"/>
    <x v="42"/>
    <x v="0"/>
    <n v="1"/>
    <s v="Support Unit"/>
    <x v="148"/>
    <x v="0"/>
    <n v="1"/>
  </r>
  <r>
    <n v="1076"/>
    <s v="DZ491"/>
    <x v="4"/>
    <s v="139/192"/>
    <x v="0"/>
    <x v="15"/>
    <n v="3"/>
    <s v="March"/>
    <x v="7"/>
    <s v="3/4 March 1945"/>
    <x v="1"/>
    <s v="04.03.1945 2027 heading for Kamen raid 192 BS from Foulsham returned to base but swung off runway and wrecked in a ditch. at Foulsham airfield 0007 (BCL). F/L AE Roach RAAF ok, F/O H Cooper ok, &quot;Serial Range DZ458 - DZ497. 40 Mosquito B.M1V Series 11. Powered by Merlin 21/23 engines. Part of a batch of 250, except four as PR.MKV111 and four as NF.MkXV, delivered by De Havilland (Hatfield). Airborne 2027 3Mar45 from Foulsham to operate in the Kamen area. Returned to base at 007 but swung on landing. sheering the undercarriage, finished up in a ditch, wrecked beyond repair. No crew injuries. F/L A.E.Roach RAAF F/O H.Cooper &quot; (Chorley via Lost Bombers) Swung into ditch on landing and u/c collapsed Foulsham 3.3.45 (Air Britain Serials)"/>
    <x v="2"/>
    <x v="7"/>
    <s v="Swung on landing"/>
    <m/>
    <x v="2"/>
    <m/>
    <m/>
    <n v="3"/>
    <x v="42"/>
    <x v="0"/>
    <n v="1"/>
    <s v="Front-Line"/>
    <x v="43"/>
    <x v="0"/>
    <n v="2"/>
  </r>
  <r>
    <n v="1043"/>
    <s v="MM640"/>
    <x v="22"/>
    <s v="85/157/169"/>
    <x v="0"/>
    <x v="2"/>
    <n v="3"/>
    <s v="March"/>
    <x v="7"/>
    <s v="3/4 March 1945"/>
    <x v="1"/>
    <s v="04.03.1945 2050 169 Bomber Support from Great Massingham on return diverted to Coltishall, fell victim to Ju88, crashed. near The Mill between Buxton and Lamas, 5miles N Norwich and about 1 mile from destination 0040 (BCL). S/L VJ Fenwick +, F/O JW Pierce +, Fenwick buried at home town, Pierce buried in Cambridge City Cem 3/4 March 1945 (FCWDv5) H of 169 Squadron (Intruders Over Britain) &quot;Serial Range MM624 - MM656. 33 Mosquito NF.MkX1X. Powered by Merlin 25 engines. Part of a batch of 50 delivered by De Havilland (Leavesden) between 17Apr44 and 27May44. Airborne 2050 3Mar45 from Great Massingham. On return to base, told to divert to Coltishall due to local Intruders, in doing so, was shot down by a Ju88, crashing 0040 near The Mill, between Buxton and Lamas, some 5 miles N of Norwich and about a mile from Coltishall. S/L Fenwick was taken to his home town, and F/O Pierce was buried in Cambridge City Cemetery. S/L V.J.Fenwick KIA F/O J.W.Pierce KIA &quot; (Chorley via Lost Bombers) Crashed nr Coltishall presumed shot down by intruder 4.3.45 (Air Britain Serials)"/>
    <x v="0"/>
    <x v="21"/>
    <m/>
    <m/>
    <x v="0"/>
    <s v="unk"/>
    <m/>
    <n v="3"/>
    <x v="42"/>
    <x v="0"/>
    <n v="1"/>
    <s v="Front-Line"/>
    <x v="65"/>
    <x v="2"/>
    <n v="3"/>
  </r>
  <r>
    <n v="2700"/>
    <s v="NT444"/>
    <x v="25"/>
    <n v="406"/>
    <x v="0"/>
    <x v="2"/>
    <n v="3"/>
    <s v="March"/>
    <x v="7"/>
    <s v="3/4 March 1945"/>
    <x v="1"/>
    <s v="04.03.1945 early am Scramble alarm start 406 over North Sea from Manston . Lost without trace (FCL). F/O RW Donovan +, F/O VM Grant +, no known graves, aircraft missing. 3/4 March 1945 (FCWDv5) Hans Krause of I./NJG 4 claimed a Mosquito shot down from close range by his gunner on 3/4 March 1945. &quot;On 3/3/45 Krause took part in Operation Gisela and there is indeed a note in the remarks column 'Abschuss Einer Mosquito?' but it doesnt say which of the crew claimed it.&quot; Specht was wounded during the Mossie attack on 3/3/45 and, indeed, it was he who possibly shot it down from very close range with the rearward MG151. There is a Namentliche Verlustemeldung for Specht's wounding but it is not clear how long he was hospitalised._x000a_ (Rod McKenzie on http://forum.12oclockhigh.net/showthread.php?t=9812&amp;page=5) Missing from night interception over North Sea 4.3.45 (Air Britain Serials)"/>
    <x v="0"/>
    <x v="21"/>
    <m/>
    <m/>
    <x v="0"/>
    <s v="unk"/>
    <m/>
    <n v="3"/>
    <x v="42"/>
    <x v="0"/>
    <n v="1"/>
    <s v="Front-Line"/>
    <x v="94"/>
    <x v="2"/>
    <n v="1"/>
  </r>
  <r>
    <n v="6513"/>
    <s v="TA404"/>
    <x v="22"/>
    <n v="157"/>
    <x v="0"/>
    <x v="5"/>
    <n v="3"/>
    <s v="March"/>
    <x v="7"/>
    <s v="3/4 March 1945"/>
    <x v="1"/>
    <s v="04.03.1945 1956 Evening intruder, support Kamen raid 157 Bomber Support from Swannington . Lost without trace (BCL). F/S JA Leigh +, F/S LRJ Lucas +, no further info, this plane also stated in FCL, same day 03 Mar 1945 157 sqn Mosquito XIX TA404 RS-M t/o 1956 BS, Leigh J A F/S +, Lucas L R J F/S +, Supporting raid over Kamen. Lost without trace. (85 Sqn and 157 Sqn Losses website) 3/4 March 1945 (FCWDv5) Crew remembered on the Runnymede memorial. RS-M, Lost 3/4 March &quot;Serial Range TA389 - TA413. 25 Mosquito NF.MKX1X. Powered by Merlin 25 engines. Part of a batch of 50 delivered by De Havilland (Hatfield) between 20Jun44 and 25Nov44. Airborne 1956 3Mar45 from Swannington to support the Main Force operation against Kamen. Lost without trace. Both airmen are commemorated on Panel 271 of the Runnymede Memorial. F/S Leigh had at least one air combat victory to his credit, having claimed a Me110 destroyed during operations 17/18Dec44. F/S J.A.Leigh KIA F/S L.R.J.Lucas KIA &quot; (Chorley via Lost Bombers) Missing from night intruder mission 4.3.45 (Air Britain Serials)"/>
    <x v="3"/>
    <x v="4"/>
    <m/>
    <m/>
    <x v="3"/>
    <m/>
    <m/>
    <n v="3"/>
    <x v="42"/>
    <x v="0"/>
    <n v="1"/>
    <s v="Front-Line"/>
    <x v="3"/>
    <x v="0"/>
    <n v="1"/>
  </r>
  <r>
    <n v="4095"/>
    <s v="DZ480"/>
    <x v="4"/>
    <s v="540/8OTU"/>
    <x v="0"/>
    <x v="7"/>
    <n v="4"/>
    <s v="March"/>
    <x v="7"/>
    <d v="1945-03-04T00:00:00"/>
    <x v="0"/>
    <s v="Lost power after take-off and bellylanded Haverfordwest 4.3.45 (Air Britain Serials)"/>
    <x v="2"/>
    <x v="2"/>
    <s v="Engine failure"/>
    <m/>
    <x v="2"/>
    <m/>
    <m/>
    <n v="3"/>
    <x v="42"/>
    <x v="0"/>
    <n v="1"/>
    <s v="Support Unit"/>
    <x v="37"/>
    <x v="0"/>
    <n v="2"/>
  </r>
  <r>
    <n v="5506"/>
    <s v="HK178"/>
    <x v="2"/>
    <n v="256"/>
    <x v="1"/>
    <x v="5"/>
    <n v="4"/>
    <s v="March"/>
    <x v="7"/>
    <d v="1945-03-04T00:00:00"/>
    <x v="0"/>
    <s v="W/C Hugh William Eliot DFC of 256 Squadron shot down by flak whilst attacking a bridge. (Aces High) But the biggest tear-jerker by far is the life story, as told in letters and artefacts, of Squadron Leader Hugh William Eliot DFC, who died aged 23 while serving in northern Italy. It offers a fascinating insight into life on active service: his flying gauntlets, photographs, log books, epaulets, medals, passport, pages from a diary kept by his mother, the fateful telegram from the Air Ministry to his parents and a letter of sympathy from George VI. Most poignantly there are also more than 100 letters home, including one dated January 11, 1945. It ended, &quot;Cheerio. Give my love to Grannie and Pop. PS: Will you send my little green nail brush which I left behind me?&quot; They were to be the last words he ever wrote home. (http://www.tes.co.uk/article.aspx?storycode=315296, The Spitfire and Hurricane Memorial Building at RAF Manston in Kent ) Missing from intruder mission 4.3.45 (Air Britain Serials)"/>
    <x v="0"/>
    <x v="1"/>
    <m/>
    <m/>
    <x v="1"/>
    <m/>
    <m/>
    <n v="3"/>
    <x v="42"/>
    <x v="0"/>
    <n v="1"/>
    <s v="Front-Line"/>
    <x v="32"/>
    <x v="2"/>
    <n v="1"/>
  </r>
  <r>
    <n v="3652"/>
    <s v="KB411"/>
    <x v="28"/>
    <n v="608"/>
    <x v="0"/>
    <x v="8"/>
    <n v="4"/>
    <s v="March"/>
    <x v="7"/>
    <d v="1945-03-04T00:00:00"/>
    <x v="1"/>
    <s v="03.03.1945 1819 608 to Berlin from Downham Market force landed. at Manston airfield 2313 (BCL). S/L ES Few DFC AFC ok, P/O SS Campbell ok, Engine cut forcelanded at Manston 4.3.45 (Air Britain Serials)"/>
    <x v="2"/>
    <x v="7"/>
    <s v="Engine failure"/>
    <m/>
    <x v="2"/>
    <m/>
    <m/>
    <n v="3"/>
    <x v="42"/>
    <x v="0"/>
    <n v="1"/>
    <s v="Front-Line"/>
    <x v="107"/>
    <x v="1"/>
    <n v="1"/>
  </r>
  <r>
    <n v="4892"/>
    <s v="NT357"/>
    <x v="25"/>
    <n v="68"/>
    <x v="0"/>
    <x v="2"/>
    <n v="4"/>
    <s v="March"/>
    <x v="7"/>
    <d v="1945-03-04T00:00:00"/>
    <x v="1"/>
    <s v="F/O Aust and F/O Halestrap, both killed (Intruders Over Britain) Scrambled at 01:26, returned at 03:44 on one engine, then undercarriage would not come down. Made one circuit then crashed. 2/3 March (A History of 68 Squadron) 3/4 March, crashed returning from anti-Gisela scramble on one engine (Intruders Over Britain) Lost height on single-engined overshoot and crashed on return from patrol Coltishall 4.3.45 DBF (Air Britain Serials) 04.03.45 68 Sqn. NT357 Crashed and burnt out in Norfolk after overshoot at night. Two killed. (Mosquito Crash Log)"/>
    <x v="2"/>
    <x v="7"/>
    <s v="Overshot"/>
    <m/>
    <x v="2"/>
    <m/>
    <m/>
    <n v="3"/>
    <x v="42"/>
    <x v="0"/>
    <n v="1"/>
    <s v="Front-Line"/>
    <x v="102"/>
    <x v="2"/>
    <n v="1"/>
  </r>
  <r>
    <n v="3162"/>
    <s v="NT365"/>
    <x v="25"/>
    <n v="68"/>
    <x v="0"/>
    <x v="2"/>
    <n v="4"/>
    <s v="March"/>
    <x v="7"/>
    <s v="45/ March 1945"/>
    <x v="1"/>
    <s v="04.03.1945 Evening interception 68 anti V1 from Coltishall Hit by &quot;friendly&quot;AA fire and crew had to bale out. Lost without trace (FCL). W/O D Lauchelen ok, P/O H Bailey ok, no further info . 3/4 March 1945 Hit in starboard engine by own AA, turned for home. Port engine was then hit and control was lost, the crew baling out safely. (A History of 68 Squadron) 4/5 March 1945 (FCWDv5) Hit by own AA on interception and abandoned Martham Norfolk 4.3.45 (Air Britain Serials) 04.03.45 68 Sqn. NT365 Aircraft hit twice by 'friendly' A. A. fire, crew baled out safely and it crashed at Grange Farm, Martham, Norfolk. (Mosquito Crash Log)"/>
    <x v="0"/>
    <x v="14"/>
    <s v="Flak"/>
    <m/>
    <x v="4"/>
    <m/>
    <m/>
    <n v="3"/>
    <x v="42"/>
    <x v="0"/>
    <n v="1"/>
    <s v="Front-Line"/>
    <x v="102"/>
    <x v="2"/>
    <n v="1"/>
  </r>
  <r>
    <n v="1232"/>
    <s v="DZ588"/>
    <x v="4"/>
    <s v="8OTU"/>
    <x v="0"/>
    <x v="7"/>
    <n v="5"/>
    <s v="March"/>
    <x v="7"/>
    <d v="1945-03-05T00:00:00"/>
    <x v="0"/>
    <s v="Spun into ground Little Treffgarne Pembs. 5.3.45 (Air Britain Serials) 05.03.45 8 OTU. DZ588 Crashed at Little Treffgarne, Pembrokeshire, after spinning down after entering cloud at 1500 feet. Two killed. Aircraft was coded '71'. (Mosquito Crash Log) W/O (1314716) Leonard LISNER (pilot) RAFVR - killed (http://www.rafcommands.com/forum/showthread.php?18085-450305-Unaccounted-Airmen-05-03-1945)"/>
    <x v="2"/>
    <x v="2"/>
    <s v="Spin"/>
    <m/>
    <x v="2"/>
    <m/>
    <m/>
    <n v="3"/>
    <x v="42"/>
    <x v="0"/>
    <n v="1"/>
    <s v="Support Unit"/>
    <x v="37"/>
    <x v="0"/>
    <n v="1"/>
  </r>
  <r>
    <n v="5073"/>
    <s v="HK287"/>
    <x v="2"/>
    <n v="125"/>
    <x v="0"/>
    <x v="2"/>
    <n v="5"/>
    <s v="March"/>
    <x v="7"/>
    <d v="1945-03-05T00:00:00"/>
    <x v="0"/>
    <s v="U/c jammed bellylanded at Coltishall 5.3.45 (Air Britain Serials)"/>
    <x v="2"/>
    <x v="3"/>
    <s v="Undercarriage failed"/>
    <m/>
    <x v="2"/>
    <m/>
    <m/>
    <n v="3"/>
    <x v="42"/>
    <x v="0"/>
    <n v="1"/>
    <s v="Front-Line"/>
    <x v="74"/>
    <x v="2"/>
    <n v="1"/>
  </r>
  <r>
    <n v="506"/>
    <s v="HR404"/>
    <x v="12"/>
    <s v="1FU/45"/>
    <x v="3"/>
    <x v="16"/>
    <n v="5"/>
    <s v="March"/>
    <x v="7"/>
    <d v="1945-03-05T00:00:00"/>
    <x v="0"/>
    <s v="Hit water buffalo on take-off and u/c collapsed Thazi 5.3.45 (Air Britain Serials)"/>
    <x v="2"/>
    <x v="3"/>
    <s v="Hit obstacle"/>
    <m/>
    <x v="2"/>
    <m/>
    <m/>
    <n v="3"/>
    <x v="42"/>
    <x v="0"/>
    <n v="1"/>
    <s v="Front-Line"/>
    <x v="86"/>
    <x v="3"/>
    <n v="2"/>
  </r>
  <r>
    <n v="5054"/>
    <s v="HR645"/>
    <x v="12"/>
    <n v="84"/>
    <x v="3"/>
    <x v="16"/>
    <n v="5"/>
    <s v="March"/>
    <x v="7"/>
    <d v="1945-03-05T00:00:00"/>
    <x v="0"/>
    <s v="Crashed recovering from dive Kolar ranges 5.3.45 (Air Britain Serials) NOXON  FR  159061, YARKER  T  1578673"/>
    <x v="2"/>
    <x v="3"/>
    <s v="Dived into ground"/>
    <m/>
    <x v="2"/>
    <m/>
    <m/>
    <n v="3"/>
    <x v="42"/>
    <x v="0"/>
    <n v="1"/>
    <s v="Front-Line"/>
    <x v="146"/>
    <x v="3"/>
    <n v="1"/>
  </r>
  <r>
    <n v="3296"/>
    <s v="KB619"/>
    <x v="28"/>
    <n v="163"/>
    <x v="0"/>
    <x v="8"/>
    <n v="5"/>
    <s v="March"/>
    <x v="7"/>
    <d v="1945-03-05T00:00:00"/>
    <x v="0"/>
    <s v="05.03.1945 163 to Berlin from Wyton taxied into ditch and damaged beyond repair. at Wyton airfield 0100 (BCL). F/L J Watson ok, , Taxied into ditch Wyton 5.3.45 DBR (Air Britain Serials)"/>
    <x v="2"/>
    <x v="7"/>
    <s v="Taxying accident"/>
    <m/>
    <x v="2"/>
    <m/>
    <m/>
    <n v="3"/>
    <x v="42"/>
    <x v="0"/>
    <n v="1"/>
    <s v="Front-Line"/>
    <x v="149"/>
    <x v="1"/>
    <n v="1"/>
  </r>
  <r>
    <n v="4551"/>
    <s v="MM478"/>
    <x v="17"/>
    <s v="604/264"/>
    <x v="0"/>
    <x v="2"/>
    <n v="5"/>
    <s v="March"/>
    <x v="7"/>
    <d v="1945-03-05T00:00:00"/>
    <x v="0"/>
    <s v="Hit earth mound taxying and u/c collapsed Lille/Vendeville 5.3.45 (Air Britain Serials)"/>
    <x v="2"/>
    <x v="3"/>
    <s v="Hit obstacle"/>
    <m/>
    <x v="2"/>
    <m/>
    <m/>
    <n v="3"/>
    <x v="42"/>
    <x v="0"/>
    <n v="1"/>
    <s v="Front-Line"/>
    <x v="10"/>
    <x v="2"/>
    <n v="2"/>
  </r>
  <r>
    <n v="1096"/>
    <s v="NT244"/>
    <x v="25"/>
    <s v="12FU/1 OADU/NA"/>
    <x v="1"/>
    <x v="10"/>
    <n v="5"/>
    <s v="March"/>
    <x v="7"/>
    <d v="1945-03-05T00:00:00"/>
    <x v="0"/>
    <s v="416NFS , 12th Air Force. Pilot King, Herbert L. Crashed on Take off at Pisa. Category 4 damage, 05 March 1945. (http://www.aviationarchaeology.com) Lost 5.3.45 (Air Britain Serials)"/>
    <x v="2"/>
    <x v="2"/>
    <s v="Crashed on takeoff"/>
    <m/>
    <x v="2"/>
    <m/>
    <m/>
    <n v="3"/>
    <x v="42"/>
    <x v="0"/>
    <n v="1"/>
    <s v="Support Unit"/>
    <x v="150"/>
    <x v="2"/>
    <n v="3"/>
  </r>
  <r>
    <n v="1931"/>
    <s v="KB197"/>
    <x v="13"/>
    <s v="627/608"/>
    <x v="0"/>
    <x v="8"/>
    <n v="5"/>
    <s v="March"/>
    <x v="7"/>
    <s v="5/6 March 1945"/>
    <x v="1"/>
    <s v="05.03.1945 1823 608 to Berlin from Downham Market crashed near Braine-le Comte, between Halle and Soignies, 6km NE Soignies (BCL). F/L MHM MacLean DFC RAAF +, Sgt R Todd +, initial buried at field close to crash site, now Leopoldsburg War Cem 5/6 March 1945, 6T-A, &quot;Serial Range KB100 - KB299. 200 Mosquito B.MkXX. Part of a batch of 245, including 9 to USAAF as F8, delivered by De Havilland (Toronto) Canada. Airborne 1823 5Mar45 from Downham Market. Cause of loss not established. Crashed near Braine-le-Comte (Hainaut), a small town on the Halle to Soignies road and about 6 km NE from the latter. Initially, both were buried in a field close to the crash-site, but their graves are now located in the Leopoldsburg War Cemetery. F/L M.H.M.Maclean DFC RAAF KIA Sgt R.Todd KIA &quot; (Chorley via Lost Bombers) No 262 claims this night (Jan Horn) Missing (Berlin) 6.3.45 (Air Britain Serials) MacLean's casualty file says aircraft came down at 2300 hours, at Cantines on the property of M. Emile Soupart, 20 miles SW Brussels. Aircraft was on its return journey according to the W/C who wrote to the family. A further letter indicates that local sources stated that it was raining at the time of the crash, and that the aircraft had been seen to emerge from cloud on fire. The W/C's view was &quot;The only possibility was that he was hit on return journey, and set on fire, but tried to make our own lines rather than bail out and be taken prisoner. Knowing Mac, I think this is most likely.&quot; MH - AIR 14/3460 confirms aircraft was on fire in the air - short of any matching claims MH has given this one as an accident."/>
    <x v="2"/>
    <x v="7"/>
    <s v="Engine fire"/>
    <m/>
    <x v="2"/>
    <m/>
    <m/>
    <n v="3"/>
    <x v="42"/>
    <x v="0"/>
    <n v="1"/>
    <s v="Front-Line"/>
    <x v="107"/>
    <x v="1"/>
    <n v="2"/>
  </r>
  <r>
    <n v="7718"/>
    <s v="KB271"/>
    <x v="13"/>
    <s v="608/139"/>
    <x v="0"/>
    <x v="8"/>
    <n v="5"/>
    <s v="March"/>
    <x v="7"/>
    <s v="5/6 March 1945"/>
    <x v="1"/>
    <s v="05.03.1945 1808 139 to Berlin from Upwood overshot on return to base and crashed. at Upwood airfield 2015 (BCL). F/L A O´Grady RAAF ok, F/L LD Groome DFC ok, Overshot landing at Upwood on return from Berlin 5.3.45 (Air Britain Serials)"/>
    <x v="2"/>
    <x v="7"/>
    <s v="Overshot"/>
    <m/>
    <x v="2"/>
    <m/>
    <m/>
    <n v="3"/>
    <x v="42"/>
    <x v="0"/>
    <n v="1"/>
    <s v="Front-Line"/>
    <x v="15"/>
    <x v="1"/>
    <n v="2"/>
  </r>
  <r>
    <n v="3361"/>
    <s v="NS992"/>
    <x v="12"/>
    <s v="617/515"/>
    <x v="0"/>
    <x v="5"/>
    <n v="5"/>
    <s v="March"/>
    <x v="7"/>
    <s v="5/6 March 1945"/>
    <x v="1"/>
    <s v="05.03.1945 515 Bomber Support from Little Snoring taxied on runway to marshalling point and was struck by RS608 of 23Sqn, after investigation SoC. at Little Soring airfield 2035 (BCL). W/O WA Halstead ok, F/S CA Jones ok, RS608 was repaired and later transferred to French Airforce 5/6 March, 1945, &quot;Serial Range NS977 - NS999. 23 Mosquito FB.MkV1. Powered by Merlin 25 engines. Part of a batch of 250, except for NT20, NT224 and NT225 built as FB.XV111s, ordered 17Mar43 and delivered between 25Jan44 and 19May44. Cleared to taxy and line-up on the Little Snoring runway was struck at 2035 by a landing Mosquito V1 RS608 from 23 Sqdn, flown by F/O Cooke. No one was hurt. RS608 was repaired and eventually transferred to the French Air Force. An inspection of NS992 revaled very serious damage to the mainplanes and it was duly struck off charge. Meanwhile, the crew immediately transferred to a spare Mosquito and completed an uneventful sortie. W/O W.A.Halstead F/S C.A.Jones &quot; (Chorley via Lost Bombers) Collided with RS608 on ground Little Snoring 5.3.45 DBR [or RN 704/703 NFT per Roundel] (Air Britain Serials)"/>
    <x v="2"/>
    <x v="7"/>
    <s v="Collision"/>
    <m/>
    <x v="2"/>
    <m/>
    <m/>
    <n v="3"/>
    <x v="42"/>
    <x v="0"/>
    <n v="1"/>
    <s v="Front-Line"/>
    <x v="83"/>
    <x v="0"/>
    <n v="2"/>
  </r>
  <r>
    <n v="224"/>
    <s v="PF447"/>
    <x v="20"/>
    <s v="128/109"/>
    <x v="0"/>
    <x v="8"/>
    <n v="5"/>
    <s v="March"/>
    <x v="7"/>
    <s v="5/6 March 1945"/>
    <x v="1"/>
    <s v="05.03.1945 1853 attack airfields 109 to Hallendorf from Little Staughton attacked 2142 from 32000ft, crew headed for Brussels airfield, crashed on attempt to land. at Brussels-Melsbroek airfield (BCL). F/L AM Payne +, F/L JV Evans +, both buried in Brussels Town Cem._x000a__x000a_Took off from Little Staughton at 18.53. Mosquito XVI. Crashed whilst trying to land at Brussels-Melsbroek, following a successful mission. _x000a_ _x000a_PAYNE _x000a_ Alfred Migal _x000a_ Flying Officer 161730. 109 Sqdn., Royal Air Force Volunteer Reserve. Died: Monday 5 March 1945. Buried: BRUSSELS TOWN CEMETERY, Evere, Vlaams-Brabant, Belgium. Ref. X. 25. 15. _x000a_ _x000a_EVANS _x000a_ John Vernon _x000a_ Flight Lieutenant 124672. Nav. 109 Sqdn., Royal Air Force Volunteer Reserve. Died Monday 5 March 1945. Age 26. Son of David John and Hannah Jane Evans, of Gwaun Cae Gurwen, Glamorgan. B.A. (Lampeter). Buried: BRUSSELS TOWN CEMETERY, Evere, Vlaams-Brabant, Belgium. Ref. X. 25. 16._x000a_ _x000a_(http://www.roll-of-honour.com/Bedfordshire/LIttleStaughton109Squadron.html)_x000a__x000a_5/6 March 1945, &quot;Serial Range PF428 - PF469. 42 Mosquito B.MkXV1. Powered by Merlin 72/73 engines. Part of a batch of 195. Delivered by Percival Aviation (Luton) between 15May44 and 5Dec45. PF447 was initially issued to No.128 Sqdn. Airborne 1853 5Mar45 from Little Staughton. Bombed the AP at 2142 from 32,000 feet. After advising the success of their operation, the crew diverted to Brussels-Melsbroek, crahing there wwh trying to land. Both are buried in Brussels Town cemetery. F/L Evans held a BA degree (Lampeter). F/L A.M.Payne KIA F/L J.V.Evans KIA &quot; (Chorley via Lost Bombers) Missing (Hallendorf) 5.3.45 (Air Britain Serials)"/>
    <x v="2"/>
    <x v="7"/>
    <s v="Crashed on landing"/>
    <m/>
    <x v="2"/>
    <m/>
    <m/>
    <n v="3"/>
    <x v="42"/>
    <x v="0"/>
    <n v="1"/>
    <s v="Front-Line"/>
    <x v="18"/>
    <x v="6"/>
    <n v="2"/>
  </r>
  <r>
    <n v="5660"/>
    <s v="RS533"/>
    <x v="12"/>
    <n v="107"/>
    <x v="0"/>
    <x v="16"/>
    <n v="5"/>
    <s v="March"/>
    <x v="7"/>
    <s v="5/6 March 1945"/>
    <x v="1"/>
    <s v="FTR western Germany (FCWDv5) 5/6 March 1945, time 0140, crashed in bad weather south of Marquette Nord, F/O V.R. Bell and F/S C.G. Davidson both KIA. (2nd TAF) Flew into ground in cloud on return from Haifer M/Y 1/2m S of Marquette Nord 6.3.45 (Air Britain Serials)"/>
    <x v="2"/>
    <x v="7"/>
    <s v="Bad Visibility"/>
    <m/>
    <x v="2"/>
    <m/>
    <m/>
    <n v="3"/>
    <x v="42"/>
    <x v="0"/>
    <n v="1"/>
    <s v="Front-Line"/>
    <x v="57"/>
    <x v="0"/>
    <n v="1"/>
  </r>
  <r>
    <n v="5831"/>
    <s v="HK229"/>
    <x v="2"/>
    <n v="256"/>
    <x v="1"/>
    <x v="2"/>
    <n v="6"/>
    <s v="March"/>
    <x v="7"/>
    <d v="1945-03-06T00:00:00"/>
    <x v="0"/>
    <s v="Lost power and crashed in sea after take-off Falconara 6.3.45 (Air Britain Serials)"/>
    <x v="2"/>
    <x v="3"/>
    <s v="Engine failure"/>
    <m/>
    <x v="2"/>
    <m/>
    <m/>
    <n v="3"/>
    <x v="42"/>
    <x v="0"/>
    <n v="1"/>
    <s v="Front-Line"/>
    <x v="32"/>
    <x v="2"/>
    <n v="1"/>
  </r>
  <r>
    <n v="813"/>
    <s v="HK285"/>
    <x v="2"/>
    <s v="25/68/54OTU"/>
    <x v="0"/>
    <x v="7"/>
    <n v="6"/>
    <s v="March"/>
    <x v="7"/>
    <d v="1945-03-06T00:00:00"/>
    <x v="0"/>
    <s v="U/c collapsed on landing Charterhall 6.3.45 (Air Britain Serials) 06.03.45 54 OTU. HK285 Undercarriage collapsed on landing at Charterhall aerodrome ,crew safe. (Mosquito Crash Log)"/>
    <x v="2"/>
    <x v="2"/>
    <s v="Undercarriage failed"/>
    <m/>
    <x v="2"/>
    <m/>
    <m/>
    <n v="3"/>
    <x v="42"/>
    <x v="0"/>
    <n v="1"/>
    <s v="Support Unit"/>
    <x v="115"/>
    <x v="2"/>
    <n v="3"/>
  </r>
  <r>
    <n v="688"/>
    <s v="KB512"/>
    <x v="28"/>
    <s v="142/163"/>
    <x v="0"/>
    <x v="8"/>
    <n v="6"/>
    <s v="March"/>
    <x v="7"/>
    <d v="1945-03-06T00:00:00"/>
    <x v="0"/>
    <s v="Damaged 6.3.45 and SOC (Air Britain Serials)"/>
    <x v="2"/>
    <x v="3"/>
    <s v="Not Stated"/>
    <m/>
    <x v="2"/>
    <m/>
    <m/>
    <n v="3"/>
    <x v="42"/>
    <x v="0"/>
    <n v="1"/>
    <s v="Front-Line"/>
    <x v="149"/>
    <x v="1"/>
    <n v="2"/>
  </r>
  <r>
    <n v="4304"/>
    <s v="KB593"/>
    <x v="28"/>
    <s v="45 Gp"/>
    <x v="5"/>
    <x v="10"/>
    <n v="6"/>
    <s v="March"/>
    <x v="7"/>
    <d v="1945-03-06T00:00:00"/>
    <x v="0"/>
    <s v="Missing on ferry flight Gander-Azores 6.3.45 (Air Britain Serials) KB593: Woodrow WALDEN &amp; Thomas SCOTLAND (Ocean Bridge via rafcommandsforum.com)"/>
    <x v="2"/>
    <x v="2"/>
    <s v="Vanished without trace"/>
    <m/>
    <x v="2"/>
    <m/>
    <m/>
    <n v="3"/>
    <x v="42"/>
    <x v="0"/>
    <n v="1"/>
    <s v="Support Unit"/>
    <x v="81"/>
    <x v="1"/>
    <n v="1"/>
  </r>
  <r>
    <n v="3238"/>
    <s v="LR260"/>
    <x v="12"/>
    <s v="613/13OTU"/>
    <x v="0"/>
    <x v="7"/>
    <n v="6"/>
    <s v="March"/>
    <x v="7"/>
    <d v="1945-03-06T00:00:00"/>
    <x v="0"/>
    <s v="Engine cut overshot landing and hit obstruction Finmere 6.3.45 (Air Britain Serials) 06.03.45 13 OTU. LR260 Starboard engine cut, pilot overshot Finmere aerodrome and hit obstruction at end of runway. Crew unhurt. (Mosquito Crash Log)"/>
    <x v="2"/>
    <x v="2"/>
    <s v="Engine failure"/>
    <m/>
    <x v="2"/>
    <m/>
    <m/>
    <n v="3"/>
    <x v="42"/>
    <x v="0"/>
    <n v="1"/>
    <s v="Support Unit"/>
    <x v="39"/>
    <x v="0"/>
    <n v="2"/>
  </r>
  <r>
    <n v="347"/>
    <s v="MM278"/>
    <x v="18"/>
    <s v="140/400/140/151RU"/>
    <x v="0"/>
    <x v="1"/>
    <n v="6"/>
    <s v="March"/>
    <x v="7"/>
    <d v="1945-03-06T00:00:00"/>
    <x v="0"/>
    <s v="Engine cut on take-off swung and u/c collapsed Lille/Vendeville 6.3.45 (Air Britain Serials)"/>
    <x v="2"/>
    <x v="2"/>
    <s v="Engine failure"/>
    <m/>
    <x v="2"/>
    <m/>
    <m/>
    <n v="3"/>
    <x v="42"/>
    <x v="0"/>
    <n v="1"/>
    <s v="Support Unit"/>
    <x v="151"/>
    <x v="0"/>
    <n v="4"/>
  </r>
  <r>
    <n v="6580"/>
    <s v="MM791"/>
    <x v="25"/>
    <n v="151"/>
    <x v="0"/>
    <x v="2"/>
    <n v="6"/>
    <s v="March"/>
    <x v="7"/>
    <d v="1945-03-06T00:00:00"/>
    <x v="0"/>
    <s v="F/O Brockbank with F/Lt Lane were scrambled on an anti-intruder patrol, but they crashed on take-off into the mud of the Blackwater River. The crew were trapped and despite strenuous efforts from the shore, and efforts by the Royal Navy, they could not be reached and both crew members died. It was a most distressing incident as the cries of the crew could be heard for an hour or more after the accident and there was absolutely nothing that could be done to save them. (http://www.151squadron.org.uk/) FCWDv5 gives date as 4 March, however no other source supports this. Lost height on take-off for bomber support mission and crashed on mudflats Bradwell Bay 6.3.45 DBF (Air Britain Serials) 06.03.45 151 Sqn. MM791 Lost control on take-off and crashed on mudflats near Bradwell Bay. Two killed. (Mosquito Crash Log)"/>
    <x v="2"/>
    <x v="7"/>
    <s v="Crashed on takeoff"/>
    <m/>
    <x v="2"/>
    <m/>
    <m/>
    <n v="3"/>
    <x v="42"/>
    <x v="0"/>
    <n v="1"/>
    <s v="Front-Line"/>
    <x v="8"/>
    <x v="2"/>
    <n v="1"/>
  </r>
  <r>
    <n v="6223"/>
    <s v="MT470"/>
    <x v="25"/>
    <n v="25"/>
    <x v="0"/>
    <x v="2"/>
    <n v="6"/>
    <s v="March"/>
    <x v="7"/>
    <d v="1945-03-06T00:00:00"/>
    <x v="0"/>
    <s v="http://www.foxearth.org.uk/MosquitoCrash.html_x000a__x000a_Flt Lt Edward Guy Sheppard, popularly known as Ted was just twenty five years old, but already a well seasoned and highly experienced pilot, having clocked up nearly 1,700 flying hours since he joined the Royal Air Force as a commissioned officer in 1941. _x000a__x000a_Now based at Castle Camps on the Cambridgeshire/Suffolk border as part of No 25 Squadron, operations had consisted in recent months from flights to destroy flying bombs, escorting allied bombers, and the interception of enemy intruder aircraft on or around the eastern coastal areas. _x000a__x000a_Before the war, Ted Sheppard worked in local banking in his hometown, of Brentwood in Essex, and excelled at most sports, especially having a keen liking for playing football. _x000a__x000a_And now on Tuesday March 6th 1945 with the war finally being won in Germany, he had a young wife and was the proud father of a son who was still only a few months old. Walking out in full flying kit to his plane, he was looking forward to be going home on leave later that day, to be with his family at their Brentwood home._x000a__x000a_He knew more than most about the perils of flying on operations, and had seen at first hand the very real devastation of war on both his own family, many of his fellow Squadron aircrews, and of course regularly at first hand from his cockpit seat._x000a__x000a_The death of one of his younger brothers Gordon, killed in action whilst flying as an observer in a Wellington bomber raid in June 1942 to Emden in Germany, embodied the shocking reality of close personal loss that was to leave a permanent effect both on him, and his remaining family for many years to come. _x000a__x000a_It was about 2.25pm on March 6th 1945 that Flt Lt Ted Sheppard hauled himself up into the small underside hatch, via a small telescopic ladder, of his Mosquito Night Fighter MK 30, Registration MT470._x000a__x000a__x000a_Flight Sgt Ted WardClimbing up behind was his trusted Navigator Flt Sgt Frederick George Ward aged 20 years, (also known as Ted). He then positioned himself in his navigators seat just slightly to the rear right hand side of Flt Lt Sheppard, and carried on with his own well drilled, pre flight equipment checks._x000a__x000a_A fit, broad, and largely built man, Ted Ward had spent much of his earlier years labouring hard on his family farm near Weymouth in Dorset, and was always able to maintain a naturally kind, steadying, and at times humorous quality about him._x000a__x000a_Ted Ward, had joined the air force during the middle of the war, and had trained to be a navigator in Canada having previously joined originally wishing to become a pilot. _x000a__x000a_Although Ted found the flying easy enough, it was the difficulties he had with landing the training aircraft that then persuaded him, and his instructors, to train him as a Navigator, at which he naturally excelled._x000a__x000a_Ted had eagerly volunteered to go into flying, having been a former young member of his local Home Guard unit, back home in the picturesque Dorset countryside, at the out break of war. _x000a__x000a_What had almost certainly helped to bond the close flying partnership or “marriage” as it was called between the two Teds, within the realms of Night Fighter crews, was almost certainly their mutual enjoyment of music, particularly dance band sounds. _x000a__x000a_Ted Sheppard had even played live concerts with his three brothers, in their very own band around the dance halls of Essex, attracting many a large turnout on a Saturday night._x000a__x000a_Flt Sgt Ted Ward now sitting beside his pilot with both Rolls Royce Merlin 76 engines first firing, then revving up on each side of him, were planning to fly a straight forward, and routine day light air test on that bright March afternoon._x000a__x000a_Taking off at approximately 2.35pm in their fully armed Mosquito, they climbed rapidly up into the clear crisp, and sunny blue sky, before pushing ahead with their air test flight, whilst all the time, keenly surveying the skies for the many friendly allied aircraft in the air that day, to prevent any risk of mid air collision. _x000a__x000a_Nearly twenty miles away, the pace of rural wartime life was going about its usual seasonal business at Brook Hall Farm, near the pretty village of Foxearth, set quietly right on the Essex Suffolk border._x000a__x000a_Activity in the fields, ditches, and buildings surrounding Brook Hall on such a dry day was well apace._x000a__x000a_Mr Marjoram the Shepherd, was herding the sheep in the top field above Brook Hall farm_x000a__x000a__x000a_Bruno Cornazzani Beside the narrow coach road that slowly wound its way up to the farm, young Italian prisoner of war, Bruno Cornazzani was working along a ditch and hedge line with his spade. _x000a__x000a_Living locally in a POW camp at nearby Borley, Bruno had been captured by allied forces in North Africa in 1941._x000a__x000a_In the main field to the right of Bruno on the brow of the gently sloping hill Mr Leslie Mayhew, a man in his fifties, and well used to farming for years out doors and in all weathers, was working on the farms open top International W30 tractor, and making good progress with his harrowing work that afternoon. _x000a__x000a_Overlooking the Coach Road, Mrs Ruby Hastie was on her doorstep at Brook Hall Cottages talking to her neighbour Mrs Allen, whilst two of her young teenage sons Tom, and Robin were working in the farm buildings of Brook Hall Farm itself, tending the horses and livestock in the stables. _x000a__x000a_At 3.25 pm, and at relatively low height above them, came the familiar sight, and distinctive sounds, of some large American B17 Flying Fortress bombers, making their final left hand approaches before turning to land onto runway 07, at the nearby airfield at Sudbury. This was now home to the United States 486th Bombardment Group._x000a__x000a_Looking down below them from their Flying Fortress, pilot Lt Gerson Bacher, co pilot Nathan Spungin, and bombardier Lt George Edgar, suddenly spotted the familiar outline of an RAF Mosquito at very low level and flying a great speed, hedge hoping across the bare arable fields. _x000a__x000a_What the B17 crew next witnessed, and those working on the ground at Brook Hall experienced, took just moments as _x000a__x000a_Ft Lt Ted Sheppard, and Flt Sgt Ted Ward suddenly lost complete engine power on both engines at low level, as they sped near to Foxearth village._x000a__x000a_Still at very low level Flt Sheppard fought for control as both his engines completely stopped, and immediately prepared bracing for a downhill landing, as they came over the brow of the hill leading down towards Brook Hall farm in front of them._x000a__x000a_To make matters worse the wind was behind them, there was probably no time to feather the propellers to reduce drag, and the heavy radar in the bulbous nose of their plane, plus weight of fuel, and ammunition, made the Mosquito with now no firing engines, a near impossible beast to fly._x000a__x000a_Flt Lt Sheppard attempted to belly land, but quickly running out of clear but sloping field, pulled back hard on his controls in a desperate attempt to avoid hitting a large ash tree looming up right in front of them._x000a__x000a_With faltering response from his controls the plane ploughed right through the top of the ash tree scattering debris, as the doomed Mosquito careered a few hundred feet across and over the Coach Road, before finally crashing at high speed onto the rising ground of the main field, on which Leslie Mayhew was still working diligently on his tractor. _x000a__x000a_On impact the Mosquito appeared to somersault twice, and immediately burst fuel, and debris into an opening cone of searing flames that quickly sprang up across and up the hillside, covering an area of at least three hundred yards. _x000a__x000a_With debris just stopping short of where Leslie Mayhew was working on his tractor, he looked behind in startled disbelief, as dust and black smoke billowed heavily around him, and into the afternoon sky. _x000a__x000a_The sudden afternoon tranquillity of rural life was now shockingly a mass of noise, searing heat, flames, twisted pieces of aircraft, and the loud cracking of exploding aircraft ammunition bursting in all directions, and dangerously still close to those onlookers standing nearby, including a young fifteen year old Tom Hastie. _x000a__x000a_Running closer to the scene, a small crowd gathered to within about 30 feet of the two largest pieces of remaining fuselage, but were held back by the intense heat, and the now visibly large exploding 20mm cannon shells that were now scattering their brass cases liberally about the field._x000a__x000a_Minutes later a break in the flames intensity prompted both Leslie Mayhew and Bruno Cornazani to dart forward bravely into the largest piece of fuselage, where briefly they disappeared from view. _x000a__x000a__x000a_Leslie MayhewLocating each crew member they turned their motionless bodies over, beating out the flames of one of the aircrew‘s burning clothing as best they could. They quickly saw they had clearly died instantly in the impact of the crash, before quickly making their way back through the tangled wreckage, and chocking thick smoke, to relative safety and fresh air. _x000a__x000a_The B17 crew on seeing the initial impact immediately radioed their Sudbury airfield control tower of the crash, and station fire tenders then sped to the scene, and extinguished the remaining pockets of flames._x000a__x000a_Later that day RAF officials arrived to take statements from those who witnessed the crash, and then Flt Lt Sheppard and Flt Sgt Ward’s bodies were carefully removed, and taken by ambulance to the base at RAF Stradishall. _x000a__x000a_An overnight guard was the placed on the site, and the next day air investigators came to sift amongst the wreckage to examine the aircraft parts, before removing the remaining wreckage onto large low loaders._x000a__x000a_One can only imagine the effects on the aircrew’s families as they received their unexpected telegrams bringing the tragic news, and later, letters of condolences from the 25 Squadron Commanding Officer._x000a__x000a_Flt Lt Ted Sheppard was later buried in the main cemetery in his hometown of Brentwood in Essex, and Flt Sgt Ted Ward is buried at the Cambridge City Cemetery. _x000a__x000a_The cause of the crash was inconclusive, but was reported at the time, as probably being caused with Flt Lt Sheppard experiencing problems with switching over his fuel tanks, with the result being fuel starvation to his engines. _x000a__x000a_The real true cause of the crash will never be known, but in months and years to come there were other reported cases of total engine failures on the MK30 Mosquito, that again resulted in further unexplained crashes and deaths._x000a__x000a_However the magnificent Mosquito that both Flt Lt Sheppard and Flt Sgt Ted Ward felt very privileged to be able to fly, was one of the most outstanding and successful combat aircraft of the Second World War._x000a__x000a_The simple inscription at the base of Ted Ward’s gravestone to many, pays fitting tribute to both the short young lives of both Flt Lt Ted Sheppard &amp; Flt Sgt Ted Ward:_x000a__x000a_And Far with the Brave I Have Ridden_x000a_And Now with the Brave I Shall Sleep_x000a__x000a_In a marking final tribute to the incident, a truly memorable Remembrance Day service was held in November 2000. _x000a__x000a_ Lost power on air test and hit tree in forced landing Brookhall Farm Essex 6.3.45 DBF (Air Britain Serials) 06.03.45 25 Sqn. MT470 Aircraft tried to make forced landing at Brookhall Farm, near Borley, Essex following engine failure, hit tree, crew killed. (Mosquito Crash Log)"/>
    <x v="2"/>
    <x v="2"/>
    <s v="Engine failure"/>
    <m/>
    <x v="2"/>
    <m/>
    <m/>
    <n v="3"/>
    <x v="42"/>
    <x v="0"/>
    <n v="1"/>
    <s v="Front-Line"/>
    <x v="14"/>
    <x v="2"/>
    <n v="1"/>
  </r>
  <r>
    <n v="5773"/>
    <s v="NT258"/>
    <x v="25"/>
    <n v="219"/>
    <x v="0"/>
    <x v="2"/>
    <n v="6"/>
    <s v="March"/>
    <x v="7"/>
    <d v="1945-03-06T00:00:00"/>
    <x v="0"/>
    <s v="On 6th March 1945, when taking off, the Mosquito NF XXX (NT258) of REYNOLDS is victim of an engine stoppage, crashing on houses of Amiens at the end of the runway.The British pilot, the Flt Lt Frederick Thomas Reynolds, and his Belgian radar operator, Flg Off Ferdinand Vandenheuvel, were killed. http://ibelgique.ifrance.com/baha2/Webpages/Navigator/Belgian_Aviation_History/ww_ii/TheBelgiansof219/belgians_of_the_219_squadron.htm Engine cut on air test lost height and hit houses nr Amiens 6.3.45 DBF (Air Britain Serials)"/>
    <x v="2"/>
    <x v="3"/>
    <s v="Engine failure"/>
    <m/>
    <x v="2"/>
    <m/>
    <m/>
    <n v="3"/>
    <x v="42"/>
    <x v="0"/>
    <n v="1"/>
    <s v="Front-Line"/>
    <x v="76"/>
    <x v="2"/>
    <n v="1"/>
  </r>
  <r>
    <n v="79"/>
    <s v="PF429"/>
    <x v="20"/>
    <s v="571/109"/>
    <x v="0"/>
    <x v="8"/>
    <n v="6"/>
    <s v="March"/>
    <x v="7"/>
    <d v="1945-03-06T00:00:00"/>
    <x v="0"/>
    <s v="06.03.1945 1453 Oboe mark of MT and troop concentration 109 to Wesel from Little Staughton collided with MM193 while taking formation lead and last seen dived steeply into cloud at 15000ft with tailplane damaged. Lost without trace (BCL). S/L GM Smith +, F/L WA Jones DFC +._x000a__x000a_Took off from Little Staughton at 14.53. Mosquito XVI. Task was to mark enemy movements. Whilst taking over lead formation of six Mosquitos, collided with MM 193 and crashed. _x000a_ _x000a_SMITH _x000a_ George Miller _x000a_ Squadron Leader. 68790 109 Sqdn., Royal Air Force Volunteer Reserve. Died Tuesday 6 March 1945. Age 24. Son of William Bennett Smith and of Margaret Smith (nee Miller); husband of Eleanor Margaret Smith, of Upton, Andover, Hampshire. Commemorated: RUNNYMEDE MEMORIAL, Surrey, United Kingdom. Panel 265. _x000a_ _x000a_JONES, DFC _x000a_ William Anwyl _x000a_ Flight Lieutenant 146013. 109 Sqdn., Royal Air Force Volunteer Reserve. Died Tuesday 6 March 1945. Age 24. Son of William and Mary Olwen Jones, of Meifod, Montgomeryshire. Commemorated: RUNNYMEDE MEMORIAL, Surrey, United Kingdom. Panel 265. _x000a_ _x000a_(http://www.roll-of-honour.com/Bedfordshire/LIttleStaughton109Squadron.html)_x000a__x000a_6 March 1945, Wesel, &quot;Serial Range PF428 - PF469. 42 Mosquito B.MkXV1. Powered by Merlin 72/73 engines. Part of a batch of 195 delivered by Percival Aircraft (Luton) between 15May44 and 5Dec45. Airborne 1453 6Mar45 from Little Staughton to Oboe mark MT and troop concentrations. while taking over the lead of the formation of six Mosquitoes, collided with MM193 and was last seen diving steeply into cloud at 15,000 feet with its tailplane damaged. Both airmen are commemorated on the Runnymede Memorial. MM193 was able to return to base. S/L G.M.Smith KIA F/L W.A.Jones DFC KIA &quot; (Chorley via Lost Bombers) Collided with MM193 in formation and crashed in sea on return from Wesel 6.3.45 (Air Britain Serials) 06.03.45 109 Sqn. PF429 Aircraft taking over the lead formation of six aircraft collided with MM193 of the same squadron, which was damaged but managed to return to base. Two killed in PF429 which crashed at unknown location. (Mosquito Crash Log)"/>
    <x v="0"/>
    <x v="13"/>
    <m/>
    <m/>
    <x v="4"/>
    <m/>
    <m/>
    <n v="3"/>
    <x v="42"/>
    <x v="0"/>
    <n v="1"/>
    <s v="Front-Line"/>
    <x v="18"/>
    <x v="6"/>
    <n v="2"/>
  </r>
  <r>
    <n v="1320"/>
    <s v="ML924"/>
    <x v="11"/>
    <s v="109/139/109/105"/>
    <x v="0"/>
    <x v="8"/>
    <n v="6"/>
    <s v="March"/>
    <x v="7"/>
    <d v="1945-03-06T00:00:00"/>
    <x v="1"/>
    <s v="06.03.1945 1907 105 to Wesel from Bourn on return one engine stopped, bounced and damaged beyond repair. at Bourn airfield 2220 (BCL). W/C TW Horton DFC RNZAF ok, F/L W Jones DFC ok, Wesel 6 March '45, &quot;Serial Range ML896 - ML924. 29 Mosquito B.Mk1X. Powered by Merlin 72 engines. Delivered by De Havilland (Hatfield) between 10Jul43 and 20Oct43. ML914 was detached for trials with the 4,000lb 'Cookie' and 6-store Avro carrier. ML924 was initially issued to No.109 Sqdn with whom it flew its first operational sortie 1Feb45. Transferred to 105 Sqdn 'C' Flight Airborne 1907 6Mar45 from Bourn. On return, landed at 2220 with one engine feathered, bounced and the resulting heavy landing caused the undercarriage to collapse and damage the Mosquito beyond repair. No injuries. W/C T.W.Horton DFC RNZAF F/L W.Jones DFC &quot; (Chorley via Lost Bombers) U/c collapsed in heavy landing on one engine Bourn 6.3.45 on return from Berlin (Air Britain Serials) 06.03.45 105 Sqn. ML924 Heavy landing on one engine at Bourn aerodrome, crew safe. (Mosquito Crash Log)"/>
    <x v="2"/>
    <x v="7"/>
    <s v="Engine failure"/>
    <m/>
    <x v="2"/>
    <m/>
    <m/>
    <n v="3"/>
    <x v="42"/>
    <x v="0"/>
    <n v="1"/>
    <s v="Front-Line"/>
    <x v="4"/>
    <x v="0"/>
    <n v="4"/>
  </r>
  <r>
    <n v="5050"/>
    <s v="MM237"/>
    <x v="11"/>
    <n v="105"/>
    <x v="0"/>
    <x v="8"/>
    <n v="6"/>
    <s v="March"/>
    <x v="7"/>
    <s v="6/7 March 1945"/>
    <x v="1"/>
    <s v="06.03.1945 2120 105 to Wesel from Bourn intercepted by own NF, shot down out of control,crew managed to bale out. S Frayling Abbey, Norfolk (BCL). S/L R Burrell inj, F/O J McColloch inj, 6 March, Wesel, &quot;Serial Range MM237-MM238-MM241. 3 Mosquito B.Mk1X. Powered by Merlin 72 engines. Delivered by De Havilland (Hatfield) Nov.43 Airborne 2120 6Mar45 from Bourn. Shortlyafter crossing the East anglia coast on return, the Mosquito was shot down by a 'friendly' night-fighter. The crew managed to bale out, just moments before the Mosquito hit the ground S of Frayling Abbey, Norfolk. S/L R.Burrell Inj F/O J.McCulloch Inj &quot; (Chorley via Lost Bombers) Shot down by night fighter in error and abandoned Frayling Abbey Norfolk 7.3.45 on return from Berlin (Air Britain Serials)"/>
    <x v="0"/>
    <x v="14"/>
    <s v="Mosquito"/>
    <m/>
    <x v="4"/>
    <m/>
    <m/>
    <n v="3"/>
    <x v="42"/>
    <x v="0"/>
    <n v="1"/>
    <s v="Front-Line"/>
    <x v="4"/>
    <x v="0"/>
    <n v="1"/>
  </r>
  <r>
    <n v="4455"/>
    <s v="MM788"/>
    <x v="25"/>
    <n v="410"/>
    <x v="0"/>
    <x v="2"/>
    <n v="6"/>
    <s v="March"/>
    <x v="7"/>
    <s v="6/7 March 1945"/>
    <x v="1"/>
    <s v="Engine failed, crashed on takeoff from B.77 at 22:52 on 6/7 March 1945, W/O A.G. Cole and F?O S.I. Lees both killed (2nd TAF) On 6 March, WO A.G. Cole and F/O S.I. Lees, who had joined the Cougars in November 1944, were killed when their aircraft crashed on the take-off from Gilze / Rijen.(History of 410 Squadron) Engine lost power on take-off hit tree and crashed Amiens/Glisy 7.3.45 DBF (Air Britain Serials)"/>
    <x v="2"/>
    <x v="3"/>
    <s v="Engine failure"/>
    <m/>
    <x v="2"/>
    <m/>
    <m/>
    <n v="3"/>
    <x v="42"/>
    <x v="0"/>
    <n v="1"/>
    <s v="Front-Line"/>
    <x v="19"/>
    <x v="2"/>
    <n v="1"/>
  </r>
  <r>
    <n v="4789"/>
    <s v="KB381"/>
    <x v="28"/>
    <m/>
    <x v="0"/>
    <x v="10"/>
    <n v="7"/>
    <s v="March"/>
    <x v="7"/>
    <d v="1945-03-07T00:00:00"/>
    <x v="0"/>
    <s v="Swung on landing and u/c collapsed Oakes Field Bahamas 7.3.45 (Air Britain Serials)"/>
    <x v="2"/>
    <x v="2"/>
    <s v="Swung on landing"/>
    <m/>
    <x v="2"/>
    <m/>
    <m/>
    <n v="3"/>
    <x v="42"/>
    <x v="0"/>
    <n v="1"/>
    <s v="Support Unit"/>
    <x v="17"/>
    <x v="1"/>
    <n v="1"/>
  </r>
  <r>
    <n v="3220"/>
    <s v="NT429"/>
    <x v="25"/>
    <n v="29"/>
    <x v="0"/>
    <x v="2"/>
    <n v="7"/>
    <s v="March"/>
    <x v="7"/>
    <d v="1945-03-07T00:00:00"/>
    <x v="0"/>
    <s v="Overshot landing from air test and u/c raised to stop Colerne 7.3.45 (Air Britain Serials) 07.03.45 29 Sqn. NT429 Overshot on landing at Colerne aerodrome, retracted undercarriage and went through boundary fence. Crew safe. (Mosquito Crash Log)"/>
    <x v="2"/>
    <x v="2"/>
    <s v="Overshot"/>
    <m/>
    <x v="2"/>
    <m/>
    <m/>
    <n v="3"/>
    <x v="42"/>
    <x v="0"/>
    <n v="1"/>
    <s v="Front-Line"/>
    <x v="31"/>
    <x v="2"/>
    <n v="1"/>
  </r>
  <r>
    <n v="2849"/>
    <s v="RF596"/>
    <x v="12"/>
    <n v="235"/>
    <x v="0"/>
    <x v="12"/>
    <n v="7"/>
    <s v="March"/>
    <x v="7"/>
    <d v="1945-03-07T00:00:00"/>
    <x v="0"/>
    <s v="Coded O. (http://www.wlb-stuttgart.de/seekrieg/45-03.htm) Crashed in sea after attack on convoy off Norwegian coast 7.3.45 (Air Britain Serials) F/O S.C. Hawkins and F/O E. Stubbs, both KIA (A Separate Little War)"/>
    <x v="0"/>
    <x v="13"/>
    <m/>
    <m/>
    <x v="4"/>
    <m/>
    <m/>
    <n v="3"/>
    <x v="42"/>
    <x v="0"/>
    <n v="1"/>
    <s v="Front-Line"/>
    <x v="97"/>
    <x v="3"/>
    <n v="1"/>
  </r>
  <r>
    <n v="400"/>
    <s v="RS626"/>
    <x v="12"/>
    <s v="143/248"/>
    <x v="0"/>
    <x v="12"/>
    <n v="7"/>
    <s v="March"/>
    <x v="7"/>
    <d v="1945-03-07T00:00:00"/>
    <x v="0"/>
    <s v="Coded R. (http://www.wlb-stuttgart.de/seekrieg/45-03.htm) Missing presumed after collision during shipping strike in Skaggerak 7.3.45 (Air Britain Serials) F/L R.G. Young and F/L G.V. Goode both KIA (A Separate Little War)"/>
    <x v="0"/>
    <x v="13"/>
    <m/>
    <m/>
    <x v="4"/>
    <m/>
    <m/>
    <n v="3"/>
    <x v="42"/>
    <x v="0"/>
    <n v="1"/>
    <s v="Front-Line"/>
    <x v="52"/>
    <x v="0"/>
    <n v="2"/>
  </r>
  <r>
    <n v="3865"/>
    <s v="MV560"/>
    <x v="25"/>
    <n v="307"/>
    <x v="0"/>
    <x v="5"/>
    <n v="7"/>
    <s v="March"/>
    <x v="7"/>
    <s v="7/8 March 1945"/>
    <x v="1"/>
    <s v="7/8 March 1945, 1 KIA, at Castle Camps (FCWDv5) U/c leg collapsed in heavy landing on return from intruder mission Castle Camps 7.3.45 (Air Britain Serials)"/>
    <x v="2"/>
    <x v="7"/>
    <s v="Heavy landing"/>
    <m/>
    <x v="2"/>
    <m/>
    <m/>
    <n v="3"/>
    <x v="42"/>
    <x v="0"/>
    <n v="1"/>
    <s v="Front-Line"/>
    <x v="21"/>
    <x v="2"/>
    <n v="1"/>
  </r>
  <r>
    <n v="2732"/>
    <s v="NT418"/>
    <x v="25"/>
    <n v="406"/>
    <x v="0"/>
    <x v="5"/>
    <n v="7"/>
    <s v="March"/>
    <x v="7"/>
    <s v="7/8 March 1945"/>
    <x v="1"/>
    <s v="08.03.1945 Intruder Patrol 406 to Stade Germany from Manston . Lost without trace (FCL). F/O EA Oswald +, P/O KB Hicks +, pilt buried in Harderwijk General Cem, navigator has no known grave 7/8 March 1945, crashed into the Ijsselmeer (FCWDv5) On 7th March 1945 a Mosquito XXX,NT-418,406 Sqdr. with F/O.E.A.Oswald crashed in the IJsselmeer,Holland.Both were KIA. (Jaap Vermeer) Missing from night intruder mission to Stade 8.3.45 (Air Britain Serials)"/>
    <x v="3"/>
    <x v="4"/>
    <m/>
    <m/>
    <x v="3"/>
    <m/>
    <m/>
    <n v="3"/>
    <x v="42"/>
    <x v="0"/>
    <n v="1"/>
    <s v="Front-Line"/>
    <x v="94"/>
    <x v="2"/>
    <n v="1"/>
  </r>
  <r>
    <n v="6581"/>
    <s v="NT475"/>
    <x v="25"/>
    <n v="151"/>
    <x v="0"/>
    <x v="2"/>
    <n v="7"/>
    <s v="March"/>
    <x v="7"/>
    <s v="7/8 March 1945"/>
    <x v="1"/>
    <s v="F/Lt Green with W/O Mitsche crashed into the sea when they were returning from a defensive patrol. They were picked up by a naval launch, but were only slightly injured as a result of the ditching. (http://www.151squadron.org.uk/) 7/8 March 1945, crashed near Bradwell Bay (FCWDv5) Undershot approach and crashed in sea off Bradwell Bay 8.3.45 (Air Britain Serials) 08.03.45 151 Sqn. NT475 Undershot on approach and crashed in sea off St. Peters Point, Bradwell Bay, injuring two. (Mosquito Crash Log)"/>
    <x v="2"/>
    <x v="7"/>
    <s v="Undershot"/>
    <m/>
    <x v="2"/>
    <m/>
    <m/>
    <n v="3"/>
    <x v="42"/>
    <x v="0"/>
    <n v="1"/>
    <s v="Front-Line"/>
    <x v="8"/>
    <x v="2"/>
    <n v="1"/>
  </r>
  <r>
    <n v="5500"/>
    <s v="RV306"/>
    <x v="20"/>
    <n v="128"/>
    <x v="0"/>
    <x v="8"/>
    <n v="7"/>
    <s v="March"/>
    <x v="7"/>
    <d v="1945-03-07T00:00:00"/>
    <x v="1"/>
    <s v="128 Sq Mosquito XVI RV305 (sic) M5-U, S/L J D Armstrong RCAF died, F/O W E Whyte RCAF died (http://www.rafwyton.co.uk/wytonlosses1945.html) Engines cut in circuit on return from patrol overshot forced landing and hit ground Gilze-Rijen 7.3.45 (Air Britain Serials)"/>
    <x v="2"/>
    <x v="7"/>
    <s v="Engine failure"/>
    <m/>
    <x v="2"/>
    <m/>
    <m/>
    <n v="3"/>
    <x v="42"/>
    <x v="0"/>
    <n v="1"/>
    <s v="Front-Line"/>
    <x v="112"/>
    <x v="0"/>
    <n v="1"/>
  </r>
  <r>
    <n v="5720"/>
    <s v="PZ258"/>
    <x v="12"/>
    <n v="107"/>
    <x v="0"/>
    <x v="16"/>
    <n v="8"/>
    <s v="March"/>
    <x v="7"/>
    <d v="1945-03-08T00:00:00"/>
    <x v="0"/>
    <s v="Also, hbf wheels up B.58 0610 January 21/22 1945, coded P, P/O F.D. Hawkins and P/O E.P. Waring both OK. (2nd TAF) Hit by flak and bellylanded Melsbroek 8.3.45 (Air Britain Serials) The following information is taken from the 107 Sqn ORB. For PZ258 ‘P’, Date; 21/22 February 1945. Took off 138 Wing B.L.A. Out 0304, Returned 0610.  Bomb Load:- 2X500LB GP. TD. 12 Secs bombs and two cluster of Flares.  Operation in Area 2: Coesfeld – Dorsten – Wesel – Bocholt – Borken.  Pilot; 182170, F/O Frederick David Hawkins, DFC (LG 29/6/1945:3406). 183345, Nav; P/O Ernest Peter Waring. DFC. (LG 29/6/1945:3406)  F/O Hawkins (Pilot) was hit by Flak in area 2 and returned to base with no Hydraulics or Lighting and C.S.U. U/S. on being diverted to Brussels he made a successful belly Landing. The following information is taken from the 107 Sqn ORB. For PZ258 ‘P’. Date; 21/22 February 1945. Took off 138 Wing B.L.A. Out 0304, Returned 0610. Bomb Load:- 2X500LB GP. TD. 12 Secs bombs and two cluster of Flares. Operation in Area 2: Coesfeld – Dorsten – Wesel – Bocholt – Borken. Pilot; 182170, F/O Frederick David Hawkins, DFC (LG 29/6/1945:3406). 183345, Nav; P/O Ernest Peter Waring. DFC. (LG 29/6/1945:3406) F/O Hawkins (Pilot) was hit by Flak in area 2 and returned to base with no Hydraulics or Lighting and C.S.U. U/S. on being diverted to Brussels he made a successful belly Landing. (Pel Temple, http://www.rafcommands.com/forum/showthread.php?2099-PZ258-Mosquito-107-Squadron-8-03-1945) "/>
    <x v="1"/>
    <x v="1"/>
    <m/>
    <m/>
    <x v="1"/>
    <m/>
    <m/>
    <n v="3"/>
    <x v="42"/>
    <x v="0"/>
    <n v="1"/>
    <s v="Front-Line"/>
    <x v="57"/>
    <x v="0"/>
    <n v="1"/>
  </r>
  <r>
    <n v="3040"/>
    <s v="KB406"/>
    <x v="28"/>
    <s v="139/608"/>
    <x v="0"/>
    <x v="8"/>
    <n v="8"/>
    <s v="March"/>
    <x v="7"/>
    <s v="8/9 March 1945"/>
    <x v="1"/>
    <s v="08.03.1945 1820 608 to Berlin from Downham Market . Lost without trace (BCL). F/L LN Hobbs ok, F/O R Dennis RAAF ok, no further info, according loss card Serial Range KB370 - KB699. 330 Mosquito B.MkXXV. Part of a batch of 400 delivered by De Havilland (Toronto) Canada. Airborne 1820 8Mar45 from Downham market. Cause of loss and crash- site not established. Both airmen are described as 'safe'. F/L L.N.Hobbs Inj F/O R.Dennis RAAF Inj F/O R.Dennis and F/L L.N.Hobbs were confined in Hospital due injuries until Liberation. No PoW Nos. 8/9 March 1945 (Lost Bombers) Missing (Berlin) 8.3.45 (Air Britain Serials) BC War Diaries says this aircraft was on the Kassel raid."/>
    <x v="3"/>
    <x v="4"/>
    <m/>
    <m/>
    <x v="3"/>
    <m/>
    <m/>
    <n v="3"/>
    <x v="42"/>
    <x v="0"/>
    <n v="1"/>
    <s v="Front-Line"/>
    <x v="107"/>
    <x v="1"/>
    <n v="2"/>
  </r>
  <r>
    <n v="3792"/>
    <s v="KB568"/>
    <x v="28"/>
    <n v="163"/>
    <x v="0"/>
    <x v="8"/>
    <n v="8"/>
    <s v="March"/>
    <x v="7"/>
    <s v="8/9 March 1945"/>
    <x v="1"/>
    <s v="08.03.1945 1845 163 to Kassel from Wyton . Lost without trace (BCL). F/L FW Cooper ok, F/S AE Gillespie RAAF +, Gillespie buried in Reichswald Forrest Cem _x000a_Type Mosquito _x000a_Serial Number KB568 _x000a_Squadron 163 _x000a_X1D ??-V _x000a_Operation Kassel _x000a_Date 1 8th March 1945 _x000a_Date 2 9th March 1945 _x000a_ &quot;Serial Range KB370 - KB699. 330 Mosquito B.MkXXV. Part of a batch of 400 delivered by De Havilland (Toronto) Canada. Airborne 1845 8Mar45 from Wyton. Cause of loss and crash-site not established. Nineteen year old F/S Gillespie 439630 RAAF from Chatswood, New South Wales is buried in the Reichswald Forest War Cemetery. He was among the youngest Australian Navigators to be KIA during WW11. F/L Cooper is described as 'safe'. F/L F.W.Cooper Inj F/S A.E.Gillespie RAAF KIA F/L F.W.Cooper was in fact injured and confined in Hospital until Liberation. No PoW No. &quot; (Chorley via Lost Bombers Missing (Kassel) 9.3.45 (Air Britain Serials)_x000a__x000a_A letter from the 163 Squadron adjutant to Gillespie's mother, preserved at the Australian National Archives and viewable online as part of Gillespie's casualty file, indicates that Cooper, upon his return to the UK, indicated that the Mosquito was shot down by a night fighter on the way back from Kassel. It went out of control at 25,000 feet, and Cooper was flung out, presumably as the aircraft disintegrated, at 5,000 feet,before being taken prisoner. Cooper looked for Gillespie after parachuting, but found no trace._x000a__x000a_MH believes this was friendly fire. An 85 Squadron Mosquito made a claim for a Ju 188 on 8/9 March near Kassel. MV555, an NF.30 crewed by F/L A.J. Dobie and W/O A.R. &quot;Grimmy&quot; Grimstone. The time of MV555's claim was about 15 minutes after having found their target at 21.42 - a report of January 1947, investigating the discovery of the site of KB568's crash and Gillespie's body, indicated the crash took place around 22.00. Came down at Hasselbach, near Weyerbusch, about 150km WSW of Kassel, and at the time only about 20 km from the front lines. Night fighter combat report gives crash location as Hagen."/>
    <x v="0"/>
    <x v="14"/>
    <s v="Mosquito"/>
    <m/>
    <x v="4"/>
    <m/>
    <m/>
    <n v="3"/>
    <x v="42"/>
    <x v="0"/>
    <n v="1"/>
    <s v="Front-Line"/>
    <x v="149"/>
    <x v="1"/>
    <n v="1"/>
  </r>
  <r>
    <n v="1628"/>
    <s v="PZ259"/>
    <x v="12"/>
    <n v="464"/>
    <x v="0"/>
    <x v="16"/>
    <n v="8"/>
    <s v="March"/>
    <x v="7"/>
    <s v="8/9 March 1945"/>
    <x v="1"/>
    <s v="Served with 464 Sqn, under RAF control 11/44 to 8/3/45 Coded SB-X. Failed to Return From Operations. Flt Stark &amp; Sgt Ancell. (Brian Fillery's website) FTR from Ruhr and Hamm 8/9 March 1945 (FCWDv5) F/L A.C. Stark and Sgt. S.A. Ancell, both KIA, ftr intruder, lost around 2110 8/9 March, coded X. (2nd TAF) T/o to attack movement in the Ruhr-Koblenz- Limburg-Hamm area. Crashed 2110 in the vicinity of Limburg. (http://www.luftwaffe-bullet-board.com/viewtopic.php?t=10952&amp;highlight=mosquito) Missing on night intruder 8.3.45 (Air Britain Serials)_x000a__x000a_Summary: _x000a_Mosquito PZ259 took off from RAF Rosiere en Santerre, France, at 1955 hours on the _x000a_night of 8/9th_x000a_ March 1945, as part of a force of 12 aircraft from the Squadron detailed to _x000a_bomb and strafe rail and road targets ahead of the advancing American forces in the _x000a_Rhine area, Germany. PZ259 failed to return from the mission. _x000a_ _x000a_Crew: _x000a_RAF Flt Lt Stark, A C Captain (Pilot) _x000a_RAF Sgt S A Ancell, (Navigator) _x000a_ _x000a_Both the crew were killed and they are buried in the Hanover War Cemetery, Germany.  _x000a_(http://www.awm.gov.au/catalogue/research_centre/pdf/rc09125z014_1.pdf)_x000a__x000a_Believed to have come down southeast of Cologne (Mosquito Monograph)_x000a__x000a_The history of 464 Sqn 'The Gestapo Hunters' only makes a brief entry into their loss. 'B y Marech ,the main ground focus was on crossing the Rhine and the main air focus was on interdicition ahead of the front. On the 8th, F/L Alexander Charles'Jack' Stark RAFVR 48313 and Sgt Sidney Arthur Ancell RAFVR 1802572 in PZ259 SB-X were shot down over the Rhine while attacking enemy transport. The crew were on their fifth sortie'._x000a__x000a_(http://www.rafcommands.com/forum/showthread.php?14108-Mosquito-PZ259-464.Sqdn)"/>
    <x v="3"/>
    <x v="4"/>
    <m/>
    <m/>
    <x v="3"/>
    <m/>
    <m/>
    <n v="3"/>
    <x v="42"/>
    <x v="0"/>
    <n v="1"/>
    <s v="Front-Line"/>
    <x v="46"/>
    <x v="0"/>
    <n v="1"/>
  </r>
  <r>
    <n v="1016"/>
    <s v="HK227"/>
    <x v="2"/>
    <s v="488/5lOTU"/>
    <x v="0"/>
    <x v="7"/>
    <n v="9"/>
    <s v="March"/>
    <x v="7"/>
    <d v="1945-03-09T00:00:00"/>
    <x v="0"/>
    <s v="Stalled on overshoot Cranfield 9.3.45 (Air Britain Serials) 09.03.45 51 OTU. HK227 Aircraft crashed on overshoot to Cranfield aerodrome, killing two. (Mosquito Crash Log) On 09/iii/45, HK227 crashed on landing after a training exercise at RAF Cranfield with the loss of 2 Czechoslovakian airmen, Pilot W/O František RAŠKA, and his Navigator, Sgt. Karel HÁJEK (MM). (Broody's War blog)"/>
    <x v="2"/>
    <x v="2"/>
    <s v="Stalled"/>
    <m/>
    <x v="2"/>
    <m/>
    <m/>
    <n v="3"/>
    <x v="42"/>
    <x v="0"/>
    <n v="1"/>
    <s v="Support Unit"/>
    <x v="152"/>
    <x v="2"/>
    <n v="2"/>
  </r>
  <r>
    <n v="1341"/>
    <s v="MM766"/>
    <x v="25"/>
    <s v="1FU/NA/416th NFS"/>
    <x v="1"/>
    <x v="2"/>
    <n v="9"/>
    <s v="March"/>
    <x v="7"/>
    <d v="1945-03-09T00:00:00"/>
    <x v="0"/>
    <s v="416NFS , 12th Air Force. Pilot Jensen, Wayne E. Killed in a Crash at Pisa. Category 4 damage, 09 March 1945. (http://www.aviationarchaeology.com) SOC as lost 9.3.45 (Air Britain Serials)"/>
    <x v="2"/>
    <x v="3"/>
    <s v="Not Stated"/>
    <m/>
    <x v="2"/>
    <m/>
    <m/>
    <n v="3"/>
    <x v="42"/>
    <x v="0"/>
    <n v="1"/>
    <s v="Front-Line"/>
    <x v="139"/>
    <x v="2"/>
    <n v="3"/>
  </r>
  <r>
    <n v="5683"/>
    <s v="MM787"/>
    <x v="25"/>
    <n v="410"/>
    <x v="0"/>
    <x v="2"/>
    <n v="9"/>
    <s v="March"/>
    <x v="7"/>
    <s v="9/10 March 1945"/>
    <x v="1"/>
    <s v="09.03.1945 eveng Patrol 410  from Lille/ Vendeville Combat with EA. Lost without trace (FCL). F/L DT Steele +, F/O C Horne +, both buried in Hotton War Cem Belgium, Horne was age 37. 9/10 March 1945 (FCWDv5) Three nights later another crew was missing from a patrol between Remagen and Bonn. While being vectored after a target, in the Zulpich-Euskirchen area, the Mosquito suddenly disappeared from the tube of the radar unit which had been plotting it. F/L D.T. Steele, the pilot, had come to the Squadron late in February; his navigator, F/O C. Horne of the RAF, had joined it in December of the previous year. These two losses, coming so close together, were the last suffered on operations. (History of 410 Squadron) Coded P, lost 02:04, chasing e/a S. Euskirchen, crew as above. (2nd TAF, which supplies following account) &quot;Random 39 was taken over by Nuthouse (the US MEW unit) at 2125 hours, east of Remagen. At 2145 hours an unidentified plot appeared F.8585 (about 20 miles northeast of Bonn), travelling 260 degrees, 6,000 feet, approx 220 mph. Random 39 was reduced to 6,000 feet and told he was ust crossing the front line. He made contact at 2 1/2 miles but lost it twice, regaining it each time with ground help. R/T traffic was thus almost continuous. At 2203 hours, when on 210 degrees at 4,500 feet, he lost contact a third time, asked for help and was given 260 degrees. He acknowledged. At the same moment the blip, having continued on to 210 degrees, came up for one sweep rather brighter and longer on the tube, and then it disappeared at F.3424. As the tracing had been unbroken and the target continued plain, there can be no doubt that the fighter, whatever the reason, suddenly lost height. Nothing more was heard of it.&quot; Missing from patrol 9.3.45 (Air Britain Serials)"/>
    <x v="3"/>
    <x v="4"/>
    <m/>
    <m/>
    <x v="3"/>
    <m/>
    <m/>
    <n v="3"/>
    <x v="42"/>
    <x v="0"/>
    <n v="1"/>
    <s v="Front-Line"/>
    <x v="19"/>
    <x v="2"/>
    <n v="1"/>
  </r>
  <r>
    <n v="1387"/>
    <s v="PZ349"/>
    <x v="12"/>
    <n v="605"/>
    <x v="0"/>
    <x v="16"/>
    <n v="9"/>
    <s v="March"/>
    <x v="7"/>
    <s v="9/10 March 1945"/>
    <x v="1"/>
    <s v="10.03.1945 Night intruder 605 to Germany from Hartford Bridge missing. Lost without trace (FCL). F/O WG Oldham +, Sgt J Fry +, came down at Harskamp (Dubbelsezand) (Verliesregister 1945) First mentioned in ORB, 28/29 January 1945. Letter &quot;X&quot; from ORB entry. (Hugh Halliday) 9/10 March 1945, lost attacking V-1 sites in the Wesel-Osnabrueck-Hamm area (FCWDv5) Lost around 0130 9/10 March 1945, coded P, crew as above, ftr intruder (2nd TAF) Was UP-A on 605 Squadron (Ian Piper: http://www.605squadron.co.uk/Squadron_aircraft.htm) Missing from night intruder 10.3.45 (Air Britain Serials) F/O (J/14716) Willam Gerald Oldham (pilot) RCAF - killed , Sgt(1605929) James Frederic Fry (obs) RAFVR - killed (ASN website)"/>
    <x v="3"/>
    <x v="4"/>
    <m/>
    <m/>
    <x v="3"/>
    <m/>
    <m/>
    <n v="3"/>
    <x v="42"/>
    <x v="0"/>
    <n v="1"/>
    <s v="Front-Line"/>
    <x v="22"/>
    <x v="0"/>
    <n v="1"/>
  </r>
  <r>
    <n v="7563"/>
    <s v="RS561"/>
    <x v="12"/>
    <n v="418"/>
    <x v="0"/>
    <x v="16"/>
    <n v="9"/>
    <s v="March"/>
    <x v="7"/>
    <s v="9/10 March 1945"/>
    <x v="1"/>
    <s v="10.03.1945 Evening patrol 418 to Osnabrück from Hartford Bridge missing. Lost without trace (FCL). F/O GI Sheldrick +, F/O FJ Klapkew +, both buried in Putten General Cem First mentioned in ORB, 2/3 February 1945; missing from operations, 9/10 March 1945 (F/O F.J. Klapiw and F/L G.I. Sheldrick killed). Letter &quot;F&quot; from ORB entry of 2/3 February 1945. (Hugh Halliday) This aircraft was &quot;Pappy Yokum&quot; according to records held by Mark Proulx. 9/10 March 1945, lost attacking V-1 sites in the Wesel-Osnabrueck-Hamm area (FCWDv5) On the 9th March 1945 crashed in Putten, Holland the Mosquito RS561 from 418 RCAF Squadron.F/Lt.George Ivan Sheldrick and Francis Joseph Klapkew were KIA and buried in the Putten Cemetery,Holland. (Jaap Vermeer) 2nd TAF supports all of the above, says lost around 2330. Missing on patrol to Osnabruck 10.3.45 (Air Britain Serials)"/>
    <x v="3"/>
    <x v="4"/>
    <m/>
    <m/>
    <x v="3"/>
    <m/>
    <m/>
    <n v="3"/>
    <x v="42"/>
    <x v="0"/>
    <n v="1"/>
    <s v="Front-Line"/>
    <x v="30"/>
    <x v="0"/>
    <n v="1"/>
  </r>
  <r>
    <n v="2612"/>
    <s v="HR240"/>
    <x v="12"/>
    <s v="151/54OTU"/>
    <x v="0"/>
    <x v="7"/>
    <n v="10"/>
    <s v="March"/>
    <x v="7"/>
    <d v="1945-03-10T00:00:00"/>
    <x v="0"/>
    <s v="Swung on take-off and bellylanded Charterhall 10.3.45 (Air Britain Serials) 10.03.45 54 OTLJ. HR240 Swung on take-off and hit chimney pot and subsequently belly landed at Charterhall aerodrome. Crew unhurt. (Mosquito Crash Log)"/>
    <x v="2"/>
    <x v="2"/>
    <s v="Swung on takeoff"/>
    <m/>
    <x v="2"/>
    <m/>
    <m/>
    <n v="3"/>
    <x v="42"/>
    <x v="0"/>
    <n v="1"/>
    <s v="Support Unit"/>
    <x v="115"/>
    <x v="3"/>
    <n v="2"/>
  </r>
  <r>
    <n v="1291"/>
    <s v="MM527"/>
    <x v="17"/>
    <s v="1FU/256"/>
    <x v="1"/>
    <x v="2"/>
    <n v="10"/>
    <s v="March"/>
    <x v="7"/>
    <d v="1945-03-10T00:00:00"/>
    <x v="0"/>
    <s v="Mosquito MM527 of 256 Sqn which came down in the sea 4 km east of Punta Maestra, Italy, 2000-2100 hrs, WO R E Chamberlain safe, FS N Goodyear killed (Chris Goss) Lost nose when cannon fired, parts damaged engine ditched off Po Estuary 10.3.45 (Air Britain Serials)"/>
    <x v="2"/>
    <x v="3"/>
    <s v="Panels came off"/>
    <m/>
    <x v="2"/>
    <m/>
    <m/>
    <n v="3"/>
    <x v="42"/>
    <x v="0"/>
    <n v="1"/>
    <s v="Front-Line"/>
    <x v="32"/>
    <x v="2"/>
    <n v="2"/>
  </r>
  <r>
    <n v="1773"/>
    <s v="MM579"/>
    <x v="17"/>
    <s v="304FTU/256"/>
    <x v="1"/>
    <x v="5"/>
    <n v="10"/>
    <s v="March"/>
    <x v="7"/>
    <d v="1945-03-10T00:00:00"/>
    <x v="0"/>
    <s v="Damaged by flak Venice and bellylanded at Cesenatico 10.3.45 (Air Britain Serials)"/>
    <x v="1"/>
    <x v="1"/>
    <m/>
    <m/>
    <x v="1"/>
    <m/>
    <m/>
    <n v="3"/>
    <x v="42"/>
    <x v="0"/>
    <n v="1"/>
    <s v="Front-Line"/>
    <x v="32"/>
    <x v="2"/>
    <n v="2"/>
  </r>
  <r>
    <n v="5740"/>
    <s v="HR254"/>
    <x v="12"/>
    <n v="107"/>
    <x v="0"/>
    <x v="16"/>
    <n v="10"/>
    <s v="March"/>
    <x v="7"/>
    <s v="10/11 March 1945"/>
    <x v="1"/>
    <s v="Aircraft crashed near Lüthorst close to the border of Wangelnstedt (= approx. 18 km east of Holzminden). Crew: F/Lt R.J. O'SULLIVAN - J/27021, F/O E.T.G. HARRIS - 165387, now buried Hannover War Cem. were initially buried at Lüthorst. Info rcvd from Detlef Creydt, Holzminden through Jan Hey, Hengelo. (Henk Welting) 10/11 March 1945, FTR from the Remagen area (FCWDv5) Lost around 2030, 10/11 March 1945, crew as above, ftr Intruder to Osnabrueck-Hamm (2nd TAF) Came down at 2100 2 km west of Luethorst, 12km west of Einbeck, map grid 5 east S JU 5 (http://www.footnote.com/image/38615566/mosquitoes%7CMosquito/) Missing from night intruder mission 10.3.45 (Air Britain Serials)"/>
    <x v="3"/>
    <x v="4"/>
    <m/>
    <m/>
    <x v="3"/>
    <m/>
    <m/>
    <n v="3"/>
    <x v="42"/>
    <x v="0"/>
    <n v="1"/>
    <s v="Front-Line"/>
    <x v="57"/>
    <x v="3"/>
    <n v="1"/>
  </r>
  <r>
    <n v="3690"/>
    <s v="LR526"/>
    <x v="10"/>
    <s v="1655MTU/16OTU"/>
    <x v="0"/>
    <x v="7"/>
    <n v="10"/>
    <s v="March"/>
    <x v="7"/>
    <d v="1945-03-10T00:00:00"/>
    <x v="1"/>
    <s v="Control lost on approach at night dived into ground Upper Heyford 10.3.45 (Air Britain Serials) 10.03.45 16 OTU. LR526 Aircraft crashed into ground at Upper Heyford aerodrome after loss of control, killing one. (Mosquito Crash Log) BLAIR, John Coulter - F/L (Pilot) - 125998 - RAFVR - Mallusk Cemetery, County Antrim. [ Mosquito III - LR526 - 16 OTU ]. (http://www.rafcommands.com/forum/showthread.php?18126-450310-Unaccounted-Airmen-10-03-1945)"/>
    <x v="2"/>
    <x v="2"/>
    <s v="Dived into ground"/>
    <m/>
    <x v="2"/>
    <m/>
    <m/>
    <n v="3"/>
    <x v="42"/>
    <x v="0"/>
    <n v="1"/>
    <s v="Support Unit"/>
    <x v="140"/>
    <x v="2"/>
    <n v="2"/>
  </r>
  <r>
    <n v="5014"/>
    <s v="NT356"/>
    <x v="25"/>
    <n v="68"/>
    <x v="0"/>
    <x v="2"/>
    <n v="10"/>
    <s v="March"/>
    <x v="7"/>
    <s v="10/11 March 1945"/>
    <x v="1"/>
    <s v="10/11 March 1945, pilot injured (FCWDv5) Overshot landing on return from night patrol Coltishall 10.3.45 DBR (Air Britain Serials) 10.03.45 68 Sqn. NT356 Overshot end of runway into ploughed field at Coltishall aerodrome, one injured, one safe. (Mosquito Crash Log)"/>
    <x v="2"/>
    <x v="7"/>
    <s v="Overshot"/>
    <m/>
    <x v="2"/>
    <m/>
    <m/>
    <n v="3"/>
    <x v="42"/>
    <x v="0"/>
    <n v="1"/>
    <s v="Front-Line"/>
    <x v="102"/>
    <x v="2"/>
    <n v="1"/>
  </r>
  <r>
    <n v="6693"/>
    <s v="RR287"/>
    <x v="10"/>
    <s v="16OTU"/>
    <x v="0"/>
    <x v="7"/>
    <n v="10"/>
    <s v="March"/>
    <x v="7"/>
    <d v="1945-03-10T00:00:00"/>
    <x v="1"/>
    <s v="10/03/1945 Mosquito RR287 of 16 OTU hit a tree after take off from Barford St John. Pilot P/O J G Howell and pupil F/Lt A S Fardell were both killed. (http://www.couplandbell.com/marg/crashes1945.htm) Lost power on night take-off and hit tree Barford St.John 10.3.45 DBF (Air Britain Serials) 10.03.45 16 OTU. RR287 Aircraft struck tree at Barford St. John just after getting airborne at night, killing two. (Mosquito Crash Log) FARDELL, Ashley Stanley John - F/L - 107517 - RAFVR - Petersfield Cemetery, Hampshire - [ Mosquito III - RR287 - 16 OTU ]. HOWELL, John george - P/O - 185230 - D.F.C - RAFVR - Ipswich New Cemetery, Suffolk - [ Mosquito III - RR287 - 16 OTU ]. (http://www.rafcommands.com/forum/showthread.php?18126-450310-Unaccounted-Airmen-10-03-1945)"/>
    <x v="2"/>
    <x v="2"/>
    <s v="Hit obstacle"/>
    <m/>
    <x v="2"/>
    <m/>
    <m/>
    <n v="3"/>
    <x v="42"/>
    <x v="0"/>
    <n v="1"/>
    <s v="Support Unit"/>
    <x v="140"/>
    <x v="2"/>
    <n v="1"/>
  </r>
  <r>
    <n v="2635"/>
    <s v="TA427"/>
    <x v="22"/>
    <n v="255"/>
    <x v="1"/>
    <x v="2"/>
    <n v="10"/>
    <s v="March"/>
    <x v="7"/>
    <d v="1945-03-10T00:00:00"/>
    <x v="1"/>
    <s v="On the above night, a Lufthansa Ju 290 flying from Barcelona to Stuttgart was intercepted by a nightfighter which, due to evasive manouvres by the airliner, ditched. 255 Sqn lost TA427 but in the early hours of 10 March? Came down 75 miles NW of Corsica. The times and location match the 255 Sqn loss (Chris Goss) SOC 10.3.45 (Air Britain Serials)_x000a__x000a_There is an uniqe case that an unarmed civil airliner &quot;killed&quot; a nightfighter. After the German retreat from southern France, the Deutsche Lufthansa established an aerial connection between Germany and Spain (Barcelona). Among the airplanes used for that were some big four-engined Junkers Ju 290, before used as Atlantic reconnoisaters, now stripped of nearly all military items except the rear radar warning equipment. Of course, those flights could only be performed at night._x000a_One time one of these planes, the Factory No. 0176 D-AITQ &quot;Preussen&quot;, neared the still German-occupied northern Italian coast near Rapallo at a height of 1100 ft, when the rear radar warning equipment showed the fast approach of a night fighter. Obviously to gain speed, captain Hugo Wiskandt pushed the control stick, while engineer Franz Preuschoff entered the rear (former gun-) station for observations. Shortly after this, Preuschoff noticed an explosion and spinning debris. Asked &quot;Are we burning?&quot; he answered &quot;No, the other one!&quot;_x000a_This and rescue measures noticed the next day showed that some miscalculation must have happened to the night fighter pilot. Trying to follow the airliner, he crashed into the sea!_x000a_This happened on March 10, 1945._x000a__x000a_From the book &quot;Die groÃŸen Dessauer&quot; (about Junkes Ju 90/290/390) by Karl KÃ¶ssler and GÃ¼nter Ott, Planegg 1993 (place and time of publishing), page 123/124_x000a__x000a_(http://www.warbirdsforum.com/topic/241-weirdest-thing-to-shoot-down-an-airplane/)"/>
    <x v="0"/>
    <x v="11"/>
    <m/>
    <m/>
    <x v="4"/>
    <m/>
    <m/>
    <n v="3"/>
    <x v="42"/>
    <x v="0"/>
    <n v="1"/>
    <s v="Front-Line"/>
    <x v="153"/>
    <x v="0"/>
    <n v="1"/>
  </r>
  <r>
    <n v="248"/>
    <s v="DZ271"/>
    <x v="2"/>
    <s v="307/264/239/SHAEF CS"/>
    <x v="0"/>
    <x v="1"/>
    <n v="11"/>
    <s v="March"/>
    <x v="7"/>
    <d v="1945-03-11T00:00:00"/>
    <x v="0"/>
    <s v="Crashed on approach Northolt 11.3.45 (Air Britain Serials) 11 03.45 SHAEF. DZ271 Port engine failed at 800 feet, undershot while landing at Gatwick and touched down just outside aerodrome, burnt out. (Mosquito Crash Log)"/>
    <x v="2"/>
    <x v="2"/>
    <s v="Engine failure"/>
    <m/>
    <x v="2"/>
    <m/>
    <m/>
    <n v="3"/>
    <x v="42"/>
    <x v="0"/>
    <n v="1"/>
    <s v="Support Unit"/>
    <x v="154"/>
    <x v="0"/>
    <n v="4"/>
  </r>
  <r>
    <n v="191"/>
    <s v="HJ710"/>
    <x v="2"/>
    <s v="51OTU/60OTU/141/239/1692 Flt/51OTU"/>
    <x v="0"/>
    <x v="7"/>
    <n v="11"/>
    <s v="March"/>
    <x v="7"/>
    <d v="1945-03-11T00:00:00"/>
    <x v="0"/>
    <s v="Swung on landing and u/c collapsed Cranfield 11.3.45 (Air Britain Serials)"/>
    <x v="2"/>
    <x v="2"/>
    <s v="Swung on landing"/>
    <m/>
    <x v="2"/>
    <m/>
    <m/>
    <n v="3"/>
    <x v="42"/>
    <x v="0"/>
    <n v="1"/>
    <s v="Support Unit"/>
    <x v="110"/>
    <x v="0"/>
    <n v="6"/>
  </r>
  <r>
    <n v="3518"/>
    <s v="HR262"/>
    <x v="12"/>
    <n v="333"/>
    <x v="0"/>
    <x v="12"/>
    <n v="11"/>
    <s v="March"/>
    <x v="7"/>
    <d v="1945-03-11T00:00:00"/>
    <x v="0"/>
    <s v="Ltn. Rolf Almton (+) &amp; Fnr. Per Olaus Hjorten (+) Cra/s off Haugesund, KK-N of 333 Squadron Banff, shot down by German ground fire. (http://www.luftwaffe.no/Table2.htm) Missing from minelaying off Karmaund 11.3.45 (Air Britain Serials)"/>
    <x v="0"/>
    <x v="1"/>
    <m/>
    <m/>
    <x v="1"/>
    <m/>
    <m/>
    <n v="3"/>
    <x v="42"/>
    <x v="0"/>
    <n v="1"/>
    <s v="Front-Line"/>
    <x v="28"/>
    <x v="3"/>
    <n v="1"/>
  </r>
  <r>
    <n v="2776"/>
    <s v="HR547"/>
    <x v="12"/>
    <s v="1FU/110/84"/>
    <x v="3"/>
    <x v="16"/>
    <n v="11"/>
    <s v="March"/>
    <x v="7"/>
    <d v="1945-03-11T00:00:00"/>
    <x v="0"/>
    <s v="Swung on landing and u/c collapsed Yelahanka 11.3.45 (Air Britain Serials)"/>
    <x v="2"/>
    <x v="3"/>
    <s v="Swung on landing"/>
    <m/>
    <x v="2"/>
    <m/>
    <m/>
    <n v="3"/>
    <x v="42"/>
    <x v="0"/>
    <n v="1"/>
    <s v="Front-Line"/>
    <x v="146"/>
    <x v="3"/>
    <n v="3"/>
  </r>
  <r>
    <n v="3214"/>
    <s v="HR550"/>
    <x v="12"/>
    <s v="1672CU"/>
    <x v="3"/>
    <x v="7"/>
    <n v="11"/>
    <s v="March"/>
    <x v="7"/>
    <d v="1945-03-11T00:00:00"/>
    <x v="0"/>
    <s v="Swung on landing and u/c collapsed Yelahanka 11.3.45 SOC (Air Britain Serials)"/>
    <x v="2"/>
    <x v="2"/>
    <s v="Swung on landing"/>
    <m/>
    <x v="2"/>
    <m/>
    <m/>
    <n v="3"/>
    <x v="42"/>
    <x v="0"/>
    <n v="1"/>
    <s v="Support Unit"/>
    <x v="117"/>
    <x v="3"/>
    <n v="1"/>
  </r>
  <r>
    <n v="6161"/>
    <s v="NT367"/>
    <x v="25"/>
    <n v="25"/>
    <x v="0"/>
    <x v="2"/>
    <n v="11"/>
    <s v="March"/>
    <x v="7"/>
    <d v="1945-03-11T00:00:00"/>
    <x v="0"/>
    <s v="Overshot single-engined landing into ditch South Cerney 11.3.45 DBF (Air Britain Serials) 11.03.45 25 Sqn. NT367 Overshot on single engine landing at South Cerney aerodrome. and ran into a ditch and caught fire. Crew unhurt. (Mosquito Crash Log)"/>
    <x v="2"/>
    <x v="3"/>
    <s v="Overshot"/>
    <m/>
    <x v="2"/>
    <m/>
    <m/>
    <n v="3"/>
    <x v="42"/>
    <x v="0"/>
    <n v="1"/>
    <s v="Front-Line"/>
    <x v="14"/>
    <x v="2"/>
    <n v="1"/>
  </r>
  <r>
    <n v="7112"/>
    <s v="MT484"/>
    <x v="25"/>
    <n v="488"/>
    <x v="0"/>
    <x v="2"/>
    <n v="11"/>
    <s v="March"/>
    <x v="7"/>
    <s v="11/12 March 1945"/>
    <x v="1"/>
    <s v="BROCK, Plt Off George Herbert, NZ429138, RNZAF - Mosquito Navigator 488 Sqn, RNZAF - 12 Mar 1945 (Age 22); Netherlands. MALLON, Plt Off Thomas Alexander, NZ415348, RNZAF - Mosquito Pilot 488 Sqn, RNZAF - 12 Mar 1945 (Age 30); Netherlands. 12th March 1945 the Mosquito XXX,MT-484,488 Sqdr.with P/O.T.A.Mallon crashed near Airdrome Gilze-Rijen,Holland. (Jaap Vermeer) Crashed on takeoff 04:28 11/112 March 1945, crew as above (2nd TAF) Hit barn after take-off for night patrol and crashed Amiens/Glisy 12.3.45 DBF (Air Britain Serials)"/>
    <x v="2"/>
    <x v="3"/>
    <s v="Hit obstacle"/>
    <m/>
    <x v="2"/>
    <m/>
    <m/>
    <n v="3"/>
    <x v="42"/>
    <x v="0"/>
    <n v="1"/>
    <s v="Front-Line"/>
    <x v="42"/>
    <x v="2"/>
    <n v="1"/>
  </r>
  <r>
    <n v="61"/>
    <s v="PF450"/>
    <x v="20"/>
    <s v="139/692"/>
    <x v="0"/>
    <x v="8"/>
    <n v="11"/>
    <s v="March"/>
    <x v="7"/>
    <s v="11/12 March 1945"/>
    <x v="1"/>
    <s v="11.03.1945 1828 692 to Berlin from Graveley lost power on 1 engine, returned, overshot, crashed and caught fire. at Graveley airfield 1852 (BCl). F/L AW Waugh RAAF +, F/O LR Corrigan inj, Waugh buried in Cambridge City Cem, Coorigan extensively burnt 11/12 March 1945, Berlin, &quot;Serial Range PF428 - PF469. 42 Mosquito B.MkXV1. Powered by Merlin 72/73 engines. Part of a batch of 195 delivered by Percival Aircraft (Luton) between 15May44 and 5Dec45. Airborne 1828 11Mar45 from Graveley but lost power from one engine and the pilot headed back to the airfield. An approach was made at 1852, but the Mosquito over-ran the end of the runway, crashed through a hedge and caught fire. F/L Waugh is buried in Cambridge City Cemeteryl F/O Corrigan received extensive burns. F/L A.W.Waugh RAAF KIA F/O L.R.Corrigan Inj &quot; (Chorley via Lost Bombers) Engine cut aborted operation and overshot landing at Graveley 11.3.45 DBF (Air Britain Serials) 11.03.45 692 Sqn. PF450 Overshot on landing at Gravely aerodrome and caught fire, killing one and injuring one. (Mosquito Crash Log)_x000a__x000a_RAAF FATALITIES IN SECOND WORLD WAR AMONG_x000a_RAAF PERSONNEL SERVING ON ATTACHMENT_x000a_IN ROYAL AIR FORCE SQUADRONS AND SUPPORT UNITS_x000a_413460 Flight Lieutenant WAUGH, Alexander William_x000a_Source:_x000a_AWM 237 (45) NAA : A705, 166/43/1211 Commonwealth War Graves records_x000a_W R Chorley : RAF Bomber Command Losses of the Second World War. Page 124,_x000a_Volume 1945._x000a_Aircraft Type: Mosquito_x000a_Serial number: PP 450_x000a_Radio call sign: P3 -_x000a_Unit: 692 Sqn RAF_x000a_Summary:_x000a_On the night of the 11/12th March 1945, Mosquito PP450 took off from RAF Graveley,_x000a_Huntingdonshire, UK, took off at 1828 hours, detailed to bomb Berlin. Soon after take_x000a_off, the aircraft lost power on one engine and it headed back towards the airfield.. The_x000a_approach was made at 1852 hours, but the aircraft overshot the runway, crashed into a_x000a_hedge and caught fire. The Pilot died of his injuries and the Navigator was injured in the_x000a_crash._x000a_Crew:_x000a_RAAF 413460 Flt Lt Waugh, A W Captain (Pilot)_x000a_RAF FO Corrigan, F L (Navigator)_x000a_Flt Lt Waugh is buried in the Cambridge City Cemetery, UK The Cemetery is known_x000a_locally as the Newmarket Road Cemetery._x000a_A report into the accident stated : “ The starboard engine failed approx 10 minutes after_x000a_take off. On attempting a single engine landing, the Pilot approached too fast with no_x000a_flaps and ran off the runway, crashed through a hedge and came to rest in flames at the_x000a_south west end of the runway. The Pilot died of his injuries._x000a_The Pilot made an error of judgement by cutting his approach too short, coming in to land_x000a_too fast and failing to put his flaps down. A Secondary error of judgement was by not_x000a_aligning himself correctly on the runway.” _x000a__x000a_(http://www.ww2talk.com/forum/all-anniversaries/22664-memoriam-those-air-force-pilots-crews-who-died-day-ww2-16.html#post377308)"/>
    <x v="2"/>
    <x v="7"/>
    <s v="Engine failure"/>
    <m/>
    <x v="2"/>
    <m/>
    <m/>
    <n v="3"/>
    <x v="42"/>
    <x v="0"/>
    <n v="1"/>
    <s v="Front-Line"/>
    <x v="66"/>
    <x v="6"/>
    <n v="2"/>
  </r>
  <r>
    <n v="5189"/>
    <s v="HP877"/>
    <x v="12"/>
    <s v="301FTU/45"/>
    <x v="3"/>
    <x v="16"/>
    <n v="12"/>
    <s v="March"/>
    <x v="7"/>
    <d v="1945-03-12T00:00:00"/>
    <x v="0"/>
    <s v="SOC 12.3.45 (Air Britain Serials)"/>
    <x v="4"/>
    <x v="3"/>
    <m/>
    <m/>
    <x v="2"/>
    <m/>
    <m/>
    <n v="3"/>
    <x v="42"/>
    <x v="0"/>
    <n v="1"/>
    <s v="Front-Line"/>
    <x v="86"/>
    <x v="3"/>
    <n v="2"/>
  </r>
  <r>
    <n v="4132"/>
    <s v="HR632"/>
    <x v="12"/>
    <n v="248"/>
    <x v="0"/>
    <x v="12"/>
    <n v="12"/>
    <s v="March"/>
    <x v="7"/>
    <d v="1945-03-12T00:00:00"/>
    <x v="0"/>
    <s v="Pilot W/O B.W. Moffatt Nav ABBOTT Bruce Andrew Stanley - (Flying Officer); Service Number - 422366; File type - Casualty - Repatriation; Aircraft - Mosquito Mark VI HR 632; Place - 50 miles SW of Lister; after an anti-shipping sortie the Skaggerak Date - 12 March 1945 50 miles SW of Lister, other aircraft suggested HR632 had been straggling (National Archives of Australia) Missing pres. shot down by fighters 30m SW of The Naze Essex 12.3.45 (Air Britain Serials) Shot down by a Bf 109 G flown by Leutnant Neumann of 14./JG 5.      Source: _x000a_NAA: A705, 166/3/394 _x000a_ _x000a_Aircraft Type:  Mosquito _x000a_Serial number:  HR 632 _x000a_Radio call sign:  ‘Q’ _x000a_Unit:  248 Sqn RAF _x000a_ _x000a_Summary: _x000a_Mosquito ‘Q’ HR 632 of 248 Sqn RAF located at RAF Station, Banff, Scotland, was one _x000a_of a formation of aircraft detailed to carry out an anti-shipping sweep in the Skaggerak _x000a_and Kattagat on the afternoon of 12 March 1945. _x000a_ _x000a_The patrol had been completed without incident, and the formation was 50 nautical miles _x000a_south-west of Lister (Norway), when an interception was carried out by enemy fighter _x000a_aircraft. _x000a_ _x000a_Reports of other aircrew suggest that aircraft ‘Q’ HR 632 had been straggling up to this _x000a_time – Position in formation No 2 in starboard section – rear squadron. _x000a_ _x000a_One pilot of No 333 Squadron – acting as fighter crew to the formation – saw an enemy _x000a_aircraft attacking and apparently scoring hits on a Mosquito at the rear of the formation.  _x000a_He shot the enemy aircraft down but saw nothing further of this Mosquito HR 632. _x000a_ _x000a_Crew: _x000a_RAAF 414587 WO Moffatt, R W (Pilot) _x000a_RAAF 422360 FO Abbott, B A S (Navigator (W)) _x000a__x000a_MISSING WITH NO KNOWN GRAVE _x000a_ _x000a_    BY ALAN STORR"/>
    <x v="0"/>
    <x v="0"/>
    <s v="14./JG 5"/>
    <s v="JG 5"/>
    <x v="0"/>
    <s v="Neumann"/>
    <m/>
    <n v="3"/>
    <x v="42"/>
    <x v="0"/>
    <n v="1"/>
    <s v="Front-Line"/>
    <x v="52"/>
    <x v="3"/>
    <n v="1"/>
  </r>
  <r>
    <n v="5538"/>
    <s v="HR641"/>
    <x v="12"/>
    <n v="84"/>
    <x v="3"/>
    <x v="16"/>
    <n v="12"/>
    <s v="March"/>
    <x v="7"/>
    <d v="1945-03-12T00:00:00"/>
    <x v="0"/>
    <s v="Bounced on landing and u/c collapsed Yelahanka 12.3.45 DBR (Air Britain Serials)"/>
    <x v="2"/>
    <x v="3"/>
    <s v="Bounced on landing"/>
    <m/>
    <x v="2"/>
    <m/>
    <m/>
    <n v="3"/>
    <x v="42"/>
    <x v="0"/>
    <n v="1"/>
    <s v="Front-Line"/>
    <x v="146"/>
    <x v="3"/>
    <n v="1"/>
  </r>
  <r>
    <n v="4274"/>
    <s v="KB214"/>
    <x v="13"/>
    <s v="Upwood/162"/>
    <x v="0"/>
    <x v="8"/>
    <n v="12"/>
    <s v="March"/>
    <x v="7"/>
    <d v="1945-03-12T00:00:00"/>
    <x v="0"/>
    <s v="12.03.1945 162 from Bourn burnt during maintenance. at Bourn airfield Caught fire during inspection Bourn 12.3.45 DBR (Air Britain Serials)"/>
    <x v="2"/>
    <x v="3"/>
    <s v="Caught fire on ground"/>
    <m/>
    <x v="2"/>
    <m/>
    <m/>
    <n v="3"/>
    <x v="42"/>
    <x v="0"/>
    <n v="1"/>
    <s v="Front-Line"/>
    <x v="134"/>
    <x v="1"/>
    <n v="2"/>
  </r>
  <r>
    <n v="875"/>
    <s v="W4077"/>
    <x v="7"/>
    <s v="Cv III/151/4/613/54OTU"/>
    <x v="0"/>
    <x v="7"/>
    <n v="12"/>
    <s v="March"/>
    <x v="7"/>
    <d v="1945-03-12T00:00:00"/>
    <x v="0"/>
    <s v="SOC 12.3.45 (Air Britain Serials)"/>
    <x v="4"/>
    <x v="3"/>
    <m/>
    <m/>
    <x v="2"/>
    <m/>
    <m/>
    <n v="3"/>
    <x v="42"/>
    <x v="0"/>
    <n v="1"/>
    <s v="Support Unit"/>
    <x v="115"/>
    <x v="0"/>
    <n v="5"/>
  </r>
  <r>
    <n v="5845"/>
    <s v="MT493"/>
    <x v="25"/>
    <n v="410"/>
    <x v="0"/>
    <x v="2"/>
    <n v="12"/>
    <s v="March"/>
    <x v="7"/>
    <d v="1945-03-12T00:00:00"/>
    <x v="1"/>
    <s v="Engine cut on night patrol overshot landing and u/c raised to stop Lille/Vendeville 12.3.45 (Air Britain Serials)"/>
    <x v="2"/>
    <x v="7"/>
    <s v="Engine failure"/>
    <m/>
    <x v="2"/>
    <m/>
    <m/>
    <n v="3"/>
    <x v="42"/>
    <x v="0"/>
    <n v="1"/>
    <s v="Front-Line"/>
    <x v="19"/>
    <x v="2"/>
    <n v="1"/>
  </r>
  <r>
    <n v="6373"/>
    <s v="SZ963"/>
    <x v="12"/>
    <n v="21"/>
    <x v="0"/>
    <x v="16"/>
    <n v="12"/>
    <s v="March"/>
    <x v="7"/>
    <s v="12/13 March 1945"/>
    <x v="1"/>
    <s v="Am Abend des 12.Märzes starteten Wing Commander (Geschwaderkommandeur im Rang eines Oberstleutnants) Oats und sein Navigator Flight-Sergeant Frederic Charles Gubbings von Rosière-en-Santerre in Frankreich (südöstlich von Amiens) zu einem solchen überwachungsflug. Sie hatten das Gebiet Marburg, Dillenburg, Winterberg und Kassel zu überwachen. Ihre Einheit, die zur 21. Fighter Squadron gehörte, wurde zu diesem Zeitpunkt von Wing Commander Kleboe befehligt.Kleboe fiel beim Angriff auf das Gestapo-Hauptquartier (Shell-Haus) in Kopenhagen am 21.März 1945. Er war einer der am höchsten dekorierten Engländer im 2. Weltkrieg. Wing Commander Oats hätte normalerweise seine Nachfolge angetreten._x000a_Oats bemerkte gegen 22.00 Uhr im Bereich des Frankenberger Bahnhofs ein Feuer, in dessen Widerschein sich Personen bewegten. _x000a_Um die Mittagszeit war Frankenberg von Maraudern der 391. und 409. Bombergroup angegriffen worden. Der Angriff erfolgte durch eine geschlossene Wolkendecke und wurde im Bodenradarverfahren geführt. Von den 500 abgeworfenen Bomben traf aber nur ein Drittel, der Rest ging südlicher nieder, fast bis zur Verbindungsstraße Bottendorf - Burgwaldkaserne. Der Bahnverkehr wurde nur einen Tag gestört und der Durchgangsverkehr im Bahnhofsbereich floß schon am nächsten Tag wieder reibungslos. _x000a_Dies war den alliierten Aufklärern nicht verborgen geblieben, und so flogen die 323. und 387. Bombergroup am 17.März einen erneuten Angriff mit der gleichen Menge der Bomben wie beim ersten. Auch diesmal war die Wolkendecke geschlossen, doch lag diesmal der Bombenteppich nördlicher, bis hin zum heutigen Standort des Kreiskrankenhauses. _x000a__x000a_Zurück zum 12.März:_x000a_Die Bordwaffen der Mosquito zwangen die Löschmannschaften in Deckung, und Geschosse trafen das Bahnbetriebsgebäude, das zu brennen begann. In dem Moment, als sich die Mosquito über dem Gebäude befand, schlugen Flammen aus dem Rumpf der Maschine. Diese Aussage wurde von mehreren Zeitzeugen gemacht. Im Bahnhofsbereich war ein leichtes Flakgeschütz stationiert, das für den Beschuß verantwortlich war. Die Mosquito flog mit laut heulenden Motoren in Richtung Bottendorf. Welches Drama sich in der Maschine abgespielt hat, kann man nur erahnen. Wing Commander Oats überflog Bottendorf in Richtung Willersdorf, wo er eine 180-Grad-Kurve flog. Wenige Momente später, über dem Linnerberg, muß etwas an der Steuerung gerissen sein, oder Oats ist über die Steuersäule gesunken. Die Mosquito bohrte sich fast senkrecht aus mehreren hundert Metern Höhe kommend in die Erde des Linnerbergs. Die Propellerblätter wurden von einigen Anwohnern später fünfhundert Meter von der Absturzstelle entfernt gefunden._x000a__x000a_So endete das Leben von Oats und Gubbings. Oats wurde 29 und Gubbings 23 Jahre alt. Wenige Tage später erhielt Elisabeth Jane Oats die Nachricht, daß ihr Mann gefallen sei._x000a_Oats lebte mit seiner Frau in der Grafschaft Surrey._x000a__x000a_In den Morgenstunden des 13. Märzes begannen Anwohner aus Bottendorf und Willersdorf, die sterblichen Überreste der beiden Flieger zu bergen. Von Gubbings wurde der Rumpf ohne Kopf aus den Wrackteilen gezogen. In seiner Uniform fand sich sein Ausweis, ein Bild seiner Verlobten und einige ihrer Briefe. Von Oats lag nur der Kopf auf dem Acker. Ihn hielt die Bevölkerung fälschlicherweise für den Kopf einer Frau. Schnell machte das Gerücht die Runde, daß sich auch Agenten an Bord befunden haben sollen. Oats hatte für einen Soldaten sehr lange, blonde Haare, das mag diese Vermutung bestärkt haben, aber wahrscheinlich lag nur der letzte Friseurbesuch etwas länger zurück. Ein führender Parteiangehöriger nahm den Kopf auf und stellte ihn auf ein unbeschädigtes Teil des Rumpfes. Dazu verlautbarte er dann ein paar markige Sprüche. Die Überreste der beiden Flieger wurden in eine Holzkiste gelegt und 200 Meter vom Absturzort entfernt unter einer einzelstehenden Eiche bestattet._x000a_Die Ausweispapiere, die gefunden wurden, nahmen Luftwaffensoldaten der Muna Luft mit nach Frankenberg. Die schweren MGs wurden von Ingenieuren der Firma Fieseler mit in das Flugzeugwerk nach Schreufa genommen. Dies alles spielte sich in den Morgenstunden des 13.Märzes ab. _x000a_Da ab 10.00 Uhr der Himmel wieder den Amerikanern gehörte, beeilte man sich, daß alle Personen wieder vom Linnerberg verschwanden. Den Rumpf der Maschine räumten der Grundstückseigentümer und einige Bottendorfer von der Absturzstelle fort. Das meiste war in der Nacht allerdings verbrannt. Alles, was zum Auffüllen der Motorkrater dienlich war, wurde hineingeworfen, dazu zählten auch die verbrannten Schuhreste und Fallschirme. Alles das tauchte fünfzig Jahre später bei der Motorbergung des linken Rolls-Royce Triebwerks wieder auf._x000a__x000a_Im Jahre 1945 oder -46, das genaue Datum war nicht mehr zu ermitteln, nahm ein englisches Exhumierungskommando die Ausgrabung der Überreste von Oats und Gubbings vor. Kurz nach Kriegsende waren alle Bürgermeisterstellen in Deutschland aufgefordert worden, sämtliche Grablagen von alliierten Fliegern zu melden. Wurde dem nicht Folge geleistet, drohten den Bürgermeistern längere Haftstrafen._x000a_Der englische Bergungsbericht sagt nur aus, daß sehr wenig gefunden wurde und keine Unterscheidung der beiden Flieger mehr möglich war. Beide wurden auf dem englischen Soldatenfriedhof in Hannover bestattet. _x000a_N 51° 02.518' E 008° 48.670' _x000a_(http://www.opencaching.de/viewcache.php?cacheid=107439&amp;print=y&amp;log=A)_x000a__x000a_Missing 13.3.45 (Air Britain Serials)"/>
    <x v="0"/>
    <x v="1"/>
    <m/>
    <m/>
    <x v="1"/>
    <m/>
    <m/>
    <n v="3"/>
    <x v="42"/>
    <x v="0"/>
    <n v="1"/>
    <s v="Front-Line"/>
    <x v="48"/>
    <x v="0"/>
    <n v="1"/>
  </r>
  <r>
    <n v="5489"/>
    <s v="KB158"/>
    <x v="13"/>
    <s v="USAAF"/>
    <x v="4"/>
    <x v="0"/>
    <n v="12"/>
    <s v="March"/>
    <x v="7"/>
    <d v="1945-03-12T00:00:00"/>
    <x v="2"/>
    <s v="to USAAF as 43-34952 Damaged 12.3.45 SOC (Air Britain Serials)"/>
    <x v="4"/>
    <x v="3"/>
    <m/>
    <m/>
    <x v="2"/>
    <m/>
    <m/>
    <n v="3"/>
    <x v="42"/>
    <x v="0"/>
    <n v="1"/>
    <s v="Support Unit"/>
    <x v="33"/>
    <x v="1"/>
    <n v="1"/>
  </r>
  <r>
    <n v="6476"/>
    <s v="DZ231"/>
    <x v="2"/>
    <s v="23/169"/>
    <x v="0"/>
    <x v="17"/>
    <n v="13"/>
    <s v="March"/>
    <x v="7"/>
    <d v="1945-03-13T00:00:00"/>
    <x v="0"/>
    <s v="Was R on 23 at Malta according to a photo at the IWM. NFT 8.43 (Air Britain Serials) 13.03.45 169 Sqn. DZ231 Revs dropped on take off from Great Massingham so pilot cut motors and retracted undercarriage to stop. (Mosquito Crash Log)"/>
    <x v="2"/>
    <x v="3"/>
    <s v="Engine failure"/>
    <m/>
    <x v="2"/>
    <m/>
    <m/>
    <n v="8"/>
    <x v="21"/>
    <x v="0"/>
    <n v="1"/>
    <s v="Front-Line"/>
    <x v="6"/>
    <x v="0"/>
    <n v="2"/>
  </r>
  <r>
    <n v="7307"/>
    <s v="HR370"/>
    <x v="12"/>
    <s v="1 RAAF"/>
    <x v="7"/>
    <x v="16"/>
    <n v="13"/>
    <s v="March"/>
    <x v="7"/>
    <d v="1945-03-13T00:00:00"/>
    <x v="0"/>
    <s v="03.1945 1RAAF force landed. at Evans Head, New South Wales (MIAS). , , to RAAF, A52-514 To RAAF 14.1.45 as A52-514 1 Sqn Forced Landing after overheating 13.03.45 Evans Head NSW (Air Britain Serials)"/>
    <x v="2"/>
    <x v="2"/>
    <s v="Overheating"/>
    <m/>
    <x v="2"/>
    <m/>
    <m/>
    <n v="3"/>
    <x v="42"/>
    <x v="0"/>
    <n v="1"/>
    <s v="Support Unit"/>
    <x v="155"/>
    <x v="3"/>
    <n v="1"/>
  </r>
  <r>
    <n v="3849"/>
    <s v="KB591"/>
    <x v="28"/>
    <s v="45 Gp"/>
    <x v="5"/>
    <x v="10"/>
    <n v="13"/>
    <s v="March"/>
    <x v="7"/>
    <d v="1945-03-13T00:00:00"/>
    <x v="0"/>
    <s v="Swung on landing and u/c collapsed Windsor Field Bahamas 13.3.45 (Air Britain Serials)"/>
    <x v="2"/>
    <x v="2"/>
    <s v="Swung on landing"/>
    <m/>
    <x v="2"/>
    <m/>
    <m/>
    <n v="3"/>
    <x v="42"/>
    <x v="0"/>
    <n v="1"/>
    <s v="Support Unit"/>
    <x v="81"/>
    <x v="1"/>
    <n v="1"/>
  </r>
  <r>
    <n v="1056"/>
    <s v="ML982"/>
    <x v="20"/>
    <s v="105/109"/>
    <x v="0"/>
    <x v="8"/>
    <n v="13"/>
    <s v="March"/>
    <x v="7"/>
    <d v="1945-03-13T00:00:00"/>
    <x v="0"/>
    <s v="13.03.1945 Training 109 from Little Staughton. Form AM73 indicates aircraft being destroyed in flying accident. Lost without trace (BCL). No further info or details DBR in accident 13.3.45 NFD (Air Britain Serials)"/>
    <x v="2"/>
    <x v="2"/>
    <s v="Not Stated"/>
    <m/>
    <x v="2"/>
    <m/>
    <m/>
    <n v="3"/>
    <x v="42"/>
    <x v="0"/>
    <n v="1"/>
    <s v="Front-Line"/>
    <x v="18"/>
    <x v="0"/>
    <n v="2"/>
  </r>
  <r>
    <n v="6525"/>
    <s v="MM559"/>
    <x v="17"/>
    <s v="151/264"/>
    <x v="0"/>
    <x v="2"/>
    <n v="13"/>
    <s v="March"/>
    <x v="7"/>
    <d v="1945-03-13T00:00:00"/>
    <x v="0"/>
    <s v="Swung on landing and u/c collapsed Lille/Vendeville 13.3.45 DBR (Air Britain Serials)"/>
    <x v="2"/>
    <x v="3"/>
    <s v="Swung on landing"/>
    <m/>
    <x v="2"/>
    <m/>
    <m/>
    <n v="3"/>
    <x v="42"/>
    <x v="0"/>
    <n v="1"/>
    <s v="Front-Line"/>
    <x v="10"/>
    <x v="2"/>
    <n v="2"/>
  </r>
  <r>
    <n v="6233"/>
    <s v="NS536"/>
    <x v="18"/>
    <n v="627"/>
    <x v="0"/>
    <x v="8"/>
    <n v="13"/>
    <s v="March"/>
    <x v="7"/>
    <d v="1945-03-13T00:00:00"/>
    <x v="0"/>
    <s v="13.03.1945 Training H2S 627 from Woodhall Spa wrecked after overshooting airfield. at Boscombe Down, Wiltshire 1128 (BCL). F/O A McLellan RAAF ok, , U/c collapsed on landing from navex Boscombe Down 13.3.45 DBR (Air Britain Serials) 13.03.45 627 Sqn. NS536 Undercarriage collapsed, starboard leg folded into nacelle, port leg torn off at Boscombe Down. Crew unhurt. (Mosquito Crash Log)"/>
    <x v="2"/>
    <x v="2"/>
    <s v="Undercarriage failed"/>
    <m/>
    <x v="2"/>
    <m/>
    <m/>
    <n v="3"/>
    <x v="42"/>
    <x v="0"/>
    <n v="1"/>
    <s v="Front-Line"/>
    <x v="58"/>
    <x v="0"/>
    <n v="1"/>
  </r>
  <r>
    <n v="4281"/>
    <s v="PZ197"/>
    <x v="12"/>
    <s v="151/21"/>
    <x v="0"/>
    <x v="16"/>
    <n v="13"/>
    <s v="March"/>
    <x v="7"/>
    <d v="1945-03-13T00:00:00"/>
    <x v="0"/>
    <s v="Suffered engine failure 13.3.45 and SOC 15.3.45 (Air Britain Serials)"/>
    <x v="2"/>
    <x v="3"/>
    <s v="Engine failure"/>
    <m/>
    <x v="2"/>
    <m/>
    <m/>
    <n v="3"/>
    <x v="42"/>
    <x v="0"/>
    <n v="1"/>
    <s v="Front-Line"/>
    <x v="48"/>
    <x v="0"/>
    <n v="2"/>
  </r>
  <r>
    <n v="2595"/>
    <s v="PZ231"/>
    <x v="12"/>
    <s v="1692 Flt/BSDU/1692 Flt"/>
    <x v="0"/>
    <x v="7"/>
    <n v="13"/>
    <s v="March"/>
    <x v="7"/>
    <d v="1945-03-13T00:00:00"/>
    <x v="0"/>
    <s v="Lost power on take-off and u/c raised to stop Great Massingham 13.3.45 DBR (Air Britain Serials)"/>
    <x v="2"/>
    <x v="2"/>
    <s v="Engine failure"/>
    <m/>
    <x v="2"/>
    <m/>
    <m/>
    <n v="3"/>
    <x v="42"/>
    <x v="0"/>
    <n v="1"/>
    <s v="Support Unit"/>
    <x v="93"/>
    <x v="0"/>
    <n v="3"/>
  </r>
  <r>
    <n v="5126"/>
    <s v="KB476"/>
    <x v="28"/>
    <s v="162/163"/>
    <x v="0"/>
    <x v="8"/>
    <n v="13"/>
    <s v="March"/>
    <x v="7"/>
    <s v="13/14 March 1945"/>
    <x v="1"/>
    <s v="13.03.1945 1838 163 to Berlin from Wyton crash landed at Hulten, close to Gilze-Rijen airfield 2336 (BCL). F/O Harris ok, F/O Wynes ok, KB 476 was flown by F/O Harris &amp; F/O Wynes on the 14th. They attacked Berlin &amp; were hit by flak in the port engine. It took them 4 1/2 hours to reach Gilze-Rijen airfield, where they made a bad single engine landing (too slow &amp; to high). However, the crew were alright &amp; returned to Squadron Duties on the 17th March &amp; KB 476 on the 23rd March (163 Sqd. ORB). (Neil Hutchinson from Barry Blunt's history of 163 Squadron) Crashlanded in Netherlands 13.3.45 DBR (Air Britain Serials)     Took off 1838 Wyton. Reported to have crash-landed 2336 at Hulten (Noord-Brabant) and quite close to the airfield at Gilze-Rijen. No injuries. AUS409697 F/O (Pilot) William Edward HARRIS RAAF - Injured (despite what Bill Chorley says) J/44954 F/O (Nav.) James E. WYNES RCAF Lost port engine over Berlin, believed from flak. Returned on one engine to Brussels area, and crash landed at Gilze Rijen. There is a humorous note with the report that states....The pilot's comment is that &quot;everything went haywire&quot; and it is felt that &quot;everything&quot; possibly does not exclude the pilot. There is an obituary for Wynes here: http://www.sneathstrilchuk.com/wynes-james/  Scan of AIR14/3472. K File No.5, would be handy, but not essential. (http://www.rafcommands.com/forum/showthread.php?10886-No.163-Sqn-Mosquito-B.XXV-KB476-13-14-3-1945)"/>
    <x v="1"/>
    <x v="1"/>
    <m/>
    <m/>
    <x v="1"/>
    <m/>
    <m/>
    <n v="3"/>
    <x v="42"/>
    <x v="0"/>
    <n v="1"/>
    <s v="Front-Line"/>
    <x v="149"/>
    <x v="1"/>
    <n v="2"/>
  </r>
  <r>
    <n v="6093"/>
    <s v="PZ436"/>
    <x v="12"/>
    <n v="23"/>
    <x v="0"/>
    <x v="5"/>
    <n v="13"/>
    <s v="March"/>
    <x v="7"/>
    <s v="13/14 March 1945"/>
    <x v="1"/>
    <s v="13.03.1945 1858 Intruder sortie over Handorf and Münster 23 BS from Little Snoring last heard 2032 dropping TI, immediately reporting fire. Nothing further heard. Lost without trace (BCL). Lt E Lignon +, F/O M Callas +, Lignon assumed lies in France, Callas rests in Reichswald Forrest War Cem, see also FCL same day. Crew initially buried at &quot;Lauheide&quot; (?), in the Muenster area. (Juergen Haus) 13/14 March 1945 (FCWDv5) Missing from night intruder to Handorf 13.3.45 (Air Britain Serials)  Mosquito PZ436 took of from RAF Little Snoring at 1858 hours on the night of `13th March 1945 to carry out an intruder patrol of Handorf  and Munster airfields, Germany. At 2052 hours Flt Lt Thomas patrolling as ‘O’ received a message from PZ436 saying they were going to drop their target indicators, and they actually saw the T/I’s burning.  Since then nothing has been heard from PZ436 and the aircraft failed to return to base.   Free French Lt Lignon, E Captain (Pilot), RAAF 69541 FO Callas, M (Navigator/Radio) It was later established that the aircraft crashed at Handorf aerodrome and both the crew were killed. (http://www.awm.gov.au/catalogue/research_centre/pdf/rc09125z001_1.pdf) MH - This appears in the 23 Squadron ORB, so not on 169."/>
    <x v="3"/>
    <x v="4"/>
    <m/>
    <m/>
    <x v="3"/>
    <m/>
    <m/>
    <n v="3"/>
    <x v="42"/>
    <x v="0"/>
    <n v="1"/>
    <s v="Front-Line"/>
    <x v="6"/>
    <x v="0"/>
    <n v="1"/>
  </r>
  <r>
    <n v="809"/>
    <s v="HK507"/>
    <x v="17"/>
    <s v="301FTU/256"/>
    <x v="1"/>
    <x v="2"/>
    <n v="13"/>
    <s v="March"/>
    <x v="7"/>
    <d v="1945-03-13T00:00:00"/>
    <x v="2"/>
    <s v="Lost 13.3.45 no mention in 256 Sqn records (Air Britain Serials)"/>
    <x v="6"/>
    <x v="3"/>
    <m/>
    <m/>
    <x v="2"/>
    <m/>
    <m/>
    <n v="3"/>
    <x v="42"/>
    <x v="0"/>
    <n v="1"/>
    <s v="Front-Line"/>
    <x v="32"/>
    <x v="2"/>
    <n v="2"/>
  </r>
  <r>
    <n v="4131"/>
    <s v="KB383"/>
    <x v="28"/>
    <s v="45 Gp"/>
    <x v="2"/>
    <x v="10"/>
    <n v="14"/>
    <s v="March"/>
    <x v="7"/>
    <d v="1945-03-14T00:00:00"/>
    <x v="0"/>
    <s v="Swung on landing and u/c collapsed Dorval 14.3.45 (Air Britain Serials)"/>
    <x v="2"/>
    <x v="2"/>
    <s v="Swung on landing"/>
    <m/>
    <x v="2"/>
    <m/>
    <m/>
    <n v="3"/>
    <x v="42"/>
    <x v="0"/>
    <n v="1"/>
    <s v="Support Unit"/>
    <x v="81"/>
    <x v="1"/>
    <n v="1"/>
  </r>
  <r>
    <n v="4374"/>
    <s v="KB503"/>
    <x v="28"/>
    <s v="45 Gp"/>
    <x v="2"/>
    <x v="10"/>
    <n v="14"/>
    <s v="March"/>
    <x v="7"/>
    <d v="1945-03-14T00:00:00"/>
    <x v="0"/>
    <s v="Swung on landing and overturned Dorval 14.3.45 (Air Britain Serials)"/>
    <x v="2"/>
    <x v="2"/>
    <s v="Swung on landing"/>
    <m/>
    <x v="2"/>
    <m/>
    <m/>
    <n v="3"/>
    <x v="42"/>
    <x v="0"/>
    <n v="1"/>
    <s v="Support Unit"/>
    <x v="81"/>
    <x v="1"/>
    <n v="1"/>
  </r>
  <r>
    <n v="2602"/>
    <s v="RF821"/>
    <x v="12"/>
    <s v="RN"/>
    <x v="0"/>
    <x v="18"/>
    <n v="14"/>
    <s v="March"/>
    <x v="7"/>
    <d v="1945-03-14T00:00:00"/>
    <x v="0"/>
    <s v="To RN 14.3.45 (Air Britain Serials)"/>
    <x v="5"/>
    <x v="3"/>
    <m/>
    <m/>
    <x v="2"/>
    <m/>
    <m/>
    <n v="3"/>
    <x v="42"/>
    <x v="0"/>
    <n v="1"/>
    <s v="Support Unit"/>
    <x v="64"/>
    <x v="3"/>
    <n v="1"/>
  </r>
  <r>
    <n v="2625"/>
    <s v="RF825"/>
    <x v="12"/>
    <s v="RN"/>
    <x v="0"/>
    <x v="18"/>
    <n v="14"/>
    <s v="March"/>
    <x v="7"/>
    <d v="1945-03-14T00:00:00"/>
    <x v="0"/>
    <s v="To RN 14.3.45 NFT (Air Britain Serials)"/>
    <x v="5"/>
    <x v="3"/>
    <m/>
    <m/>
    <x v="2"/>
    <m/>
    <m/>
    <n v="3"/>
    <x v="42"/>
    <x v="0"/>
    <n v="1"/>
    <s v="Support Unit"/>
    <x v="64"/>
    <x v="3"/>
    <n v="1"/>
  </r>
  <r>
    <n v="6514"/>
    <s v="MM650"/>
    <x v="22"/>
    <n v="157"/>
    <x v="0"/>
    <x v="17"/>
    <n v="14"/>
    <s v="March"/>
    <x v="7"/>
    <s v="14/15 March 1945"/>
    <x v="1"/>
    <s v="14.03.1945 1930 Evening escort, support Lützkendorf Bomber Support from Swannington . Lost without trace (BCL). P/O BE Miller +, P/O RG Crisford +, initial buried at US Mil Cem Romberg (Kierspe), now Rheinsberg War Cem_x000a__x000a_Heinz Roekker? 100 Group lost two this night according the RAF site, but that was 14/15 March. http://membres.lycos.fr/asduciel/rokker.htm says Roekker was flying to defend vs the Hagen raid. Ils engagent encore un Mosquito, un avion spécialisé dans le bombardement de précision à base altitude. Rökker réussit à ajuster la cible dans son viseur Revi et a actionner le canon du Ju 88 G-6: « Le Mosquito tomba en flammes à 21h34 et s’écrasa au sol. A notre grand étonnement il n’y a pas eu de réplique de la part de la défense antiaérienne. Je reçus confirmation plus tard que le chasseur-bombardier s’était écrasé à St Trond. Comme il n’y avait plus de flotte ennemie à l’horizon nous avons décidé de rentrer à notre base. Soudain, je vis que le témoin de température du moteur droit était en panne. Nous avions dû être touché par les tirs du Mosquito et le radiateur avait été atteint. Doucement je stoppai le moteur droit que je comptais redémarrer pendant la manœuvre d’atterrissage. C’est de cette façon que nous arrivâmes à notre point d’attache à Twente, avec un seul moteur. » _x000a_14 Mar 1945 157 sqn Mosquito XIX MM650 RS-J t/o 1930 BS, Miller B E P/O RAAF + Crisford R G P/O RAAF +, Supporting raid over Lutzendorf. (SW of Leipzig) Crisford recovered at Altenahr, SW Bonn (Juergen Haus)_x000a__x000a_Claim for a Ju 88 G by Doleman / Bunch this night, though the location given in some reports, Time 21.57, location 5030N;1140E., is just west of Plauen. Missing from bomber support mission to Lutzkendorf 15.3.45 (Air Britain Serials)_x000a__x000a_A note in Crisfords casualty file at the Australian National Archives states the plane crashed on fire into a forest about two miles from the village of Kralingen, near Altenahr, the pilot being found in the aircraft, the navigator about 200 yards away._x000a__x000a_Airborne 19:30 on 15 Mar 1945 from Swannington (52.74333, 1.16917), to carry out a bomber support patrol and to escort bombers to their target at Lützkendorf (51.583333, 11.8). The aircraft crashed 3 km from Krälingen, 50 km WNW of Koblenz. The crew were killed and they are buried in the Rheinberg War Cemetery._x000a__x000a_RAAF 420232 PO Miller, B E Captain (Pilot) _x000a_RAAF 421576 PO Crisford, R G (Navigator/Radio)_x000a__x000a_(http://www.lostaircraft.com/database.php?mode=viewentry&amp;e=29490#)_x000a__x000a_MH - BC War Diary says the Luetzkendorf raid was March 14/15._x000a__x000a_Fortunately these cases seems to be limited, but a good example for such a journey is the crew of Mossie MM650 (157.Sqdn), which crashed near Ahrweiler, was recovered and buried upon a US-cemetary near Kreuznach and transferred back to Rheinberg..._x000a__x000a_(http://www.rafcommands.com/forum/showthread.php?14108-Mosquito-PZ259-464.Sqdn)"/>
    <x v="3"/>
    <x v="4"/>
    <m/>
    <m/>
    <x v="3"/>
    <m/>
    <m/>
    <n v="3"/>
    <x v="42"/>
    <x v="0"/>
    <n v="1"/>
    <s v="Front-Line"/>
    <x v="3"/>
    <x v="2"/>
    <n v="1"/>
  </r>
  <r>
    <n v="6422"/>
    <s v="MV541"/>
    <x v="25"/>
    <n v="85"/>
    <x v="0"/>
    <x v="17"/>
    <n v="14"/>
    <s v="March"/>
    <x v="7"/>
    <s v="14/15 March 1945"/>
    <x v="1"/>
    <s v="14.03.1945 1910 support Lützkendorf raid, course set for Schweinfurt 85 Bomber Support from Swannington crossing battle lines hit by American AA fire, crashed. roughly 15km W Koblenz, no further info (BCL). F/L IA Dobie ok, P/O AR Grimstone DFM +, initially buried in Grand Failly, now in Choloy War Cem 85 sqn Mosquito NF30 MV541 VY-B t/o 1910 BS, Dobie I A F/L, Grimstone A R DFM P/O +, Whilst supporting raid over Lutzendorf hit by US AA over battle line. Crashed near Koblenz. (85 Sqn and 157 Sqn Losses database) (MH - believe Bowman said Grimstone was told to bail, then the order was retracted but he had already jumped, too low.) Hit by US AA fire on bomber support mission and abandoned 10m W of Koblenz 14.3.45 (Air Britain Serials)"/>
    <x v="0"/>
    <x v="14"/>
    <s v="Flak"/>
    <m/>
    <x v="4"/>
    <m/>
    <m/>
    <n v="3"/>
    <x v="42"/>
    <x v="0"/>
    <n v="1"/>
    <s v="Front-Line"/>
    <x v="13"/>
    <x v="2"/>
    <n v="1"/>
  </r>
  <r>
    <n v="2163"/>
    <s v="DZ291"/>
    <x v="2"/>
    <s v="264/307/157/13OTU"/>
    <x v="0"/>
    <x v="7"/>
    <n v="16"/>
    <s v="March"/>
    <x v="7"/>
    <d v="1945-03-16T00:00:00"/>
    <x v="0"/>
    <s v="Dived into ground Twyford Bucks. 16.3.45 (Air Britain Serials) 16.03.45 13 OTU. DZ291 Endeavouring to lower jammed undercarriage aircraft dived vertically into ground at Twyford, Bucks., and burnt out, killing one. (Mosquito Crash Log)"/>
    <x v="2"/>
    <x v="2"/>
    <s v="Undercarriage failed"/>
    <m/>
    <x v="2"/>
    <m/>
    <m/>
    <n v="3"/>
    <x v="42"/>
    <x v="0"/>
    <n v="1"/>
    <s v="Support Unit"/>
    <x v="39"/>
    <x v="0"/>
    <n v="4"/>
  </r>
  <r>
    <n v="3006"/>
    <s v="HK382"/>
    <x v="17"/>
    <s v="96/29/409"/>
    <x v="0"/>
    <x v="2"/>
    <n v="16"/>
    <s v="March"/>
    <x v="7"/>
    <d v="1945-03-16T00:00:00"/>
    <x v="0"/>
    <s v="F/O R.H. Long and his navigator F/O K.S. Brenton buried in Adegem Canadian Cemetery. J19116 Flying Officer Richard Hartly Long, the son of John Hartley and Margaret Long, brother of the late R89074 Sergeant Gordon Long R.C.A.F. all of Toronto. Ontario was killed on the night of the 16th of March 1945. He and his navigator J38742 Pilot Officer Kenneth Stickney Brenton of Omenee, Ontario were engaged in a test flight of their de Havilland Mosquito N.F. Mk. XIII s/n HK382, when they struck the ground in the vicinity of Le Bris Miron (MH - should be Le Bois Miron, see http://www.rafcommands.com/forum/showthread.php?t=3852), Annouellis, France. Originally, both Flying Officer Long and Pilot Officer Brenton were buried in the Lesquin Cemetery. Their remains were later exhumed and reburied in the Canadian War Cemetery at Adegem, East Flanders, Belgium. At the time of their untimely demise, No. 409 ‘Nighthawk’ (NF) Squadron, under the command of Wing Commander Richard Francis Hatton was operating from B.51 Vendeville, France. (Chris Charland) this 409 Squadron crash occured between 2 and 2:30 PM on 16 March 1945. Plane was Mosquito XIII HK382 (I don't know the individual letter). Crew was F/O R.H. LONG (p) and F/O (K.S. BRENTON (n), both RCAF and killed in the crash of the Mosquito in Annoeulin, say 10 miles west of Lille-Lesquin airfield. Crash site is 10 km from my home. They were initially buried in Lesquin communal cemtery but later exhumed and re-buried in Adagem Cemetery in Belgium. (Joss Leclerq) AIRCRAFT OF THE ROYAL AIR FORCE 1939-1945: DE HAVILLAND DH.98 MOSQUITO. Mosquito NF Mark XIII, HK382 ‘RO-T’, of No. 29 Squadron RAF, in a dispersal at Hunsdon, Hertfordshire. (Imperial War Museum Photo CH 14640 ) Control lost in cloud dived into ground 9m W of Lille/Vendeville 16.3.45 (Air Britain Serials)"/>
    <x v="2"/>
    <x v="3"/>
    <s v="Dived into ground"/>
    <m/>
    <x v="2"/>
    <m/>
    <m/>
    <n v="3"/>
    <x v="42"/>
    <x v="0"/>
    <n v="1"/>
    <s v="Front-Line"/>
    <x v="95"/>
    <x v="2"/>
    <n v="3"/>
  </r>
  <r>
    <n v="47"/>
    <s v="LR470"/>
    <x v="14"/>
    <s v="60 SAAF/205 Gp"/>
    <x v="1"/>
    <x v="0"/>
    <n v="16"/>
    <s v="March"/>
    <x v="7"/>
    <d v="1945-03-16T00:00:00"/>
    <x v="0"/>
    <s v="Dived into ground nr Bresceglia Italy 16.3.45 cause not known (Air Britain Serials)"/>
    <x v="2"/>
    <x v="2"/>
    <s v="Dived into ground"/>
    <m/>
    <x v="2"/>
    <m/>
    <m/>
    <n v="3"/>
    <x v="42"/>
    <x v="0"/>
    <n v="1"/>
    <s v="Support Unit"/>
    <x v="156"/>
    <x v="0"/>
    <n v="2"/>
  </r>
  <r>
    <n v="2736"/>
    <s v="MM699"/>
    <x v="25"/>
    <n v="406"/>
    <x v="0"/>
    <x v="2"/>
    <n v="16"/>
    <s v="March"/>
    <x v="7"/>
    <d v="1945-03-16T00:00:00"/>
    <x v="0"/>
    <s v="Radome blew off on air test engine caught fire on approach crashlanded Manston 16.3.45 (Air Britain Serials) 16.03.45 416 Sqn. MM699 Perspex nose blew off in the air and port engine caught fire on approach so aircraft landed in undershoot area at Manston aerodrome. Crew safe. (Mosquito Crash Log)"/>
    <x v="2"/>
    <x v="2"/>
    <s v="Panels came off"/>
    <m/>
    <x v="2"/>
    <m/>
    <m/>
    <n v="3"/>
    <x v="42"/>
    <x v="0"/>
    <n v="1"/>
    <s v="Front-Line"/>
    <x v="94"/>
    <x v="2"/>
    <n v="1"/>
  </r>
  <r>
    <n v="2761"/>
    <s v="MM821"/>
    <x v="25"/>
    <s v="1FU/416US"/>
    <x v="1"/>
    <x v="2"/>
    <n v="16"/>
    <s v="March"/>
    <x v="7"/>
    <d v="1945-03-16T00:00:00"/>
    <x v="0"/>
    <s v="To USAAF NWAfrica, later to RAF M.A.C._x000a__x000a_416NFS , 12th Air Force. Pilot Hoover, Richard L. Landing Accident at Pisa. Category 4 damage, 16 March 1945. (http://www.aviationarchaeology.com) To USAAF 12.44 (Air Britain Serials)"/>
    <x v="2"/>
    <x v="3"/>
    <s v="Crashed on landing"/>
    <m/>
    <x v="2"/>
    <m/>
    <m/>
    <n v="3"/>
    <x v="42"/>
    <x v="0"/>
    <n v="1"/>
    <s v="Front-Line"/>
    <x v="139"/>
    <x v="2"/>
    <n v="2"/>
  </r>
  <r>
    <n v="4703"/>
    <s v="KB338"/>
    <x v="13"/>
    <s v="RCAF Station Greenwood"/>
    <x v="2"/>
    <x v="8"/>
    <n v="16"/>
    <s v="March"/>
    <x v="7"/>
    <d v="1945-03-16T00:00:00"/>
    <x v="2"/>
    <s v="March 16th  CORCORAN, Roger Leon  RNZAF  NZ431319  Flying Officer, GILLESPIE, Douglas Charles Andrew  RNZAF  NZ4215123  Sergeant (http://www.rootsweb.ancestry.com/~nbpennfi/penn8b1RollOfHonour_No36OTU_TrainingCasualties.htm) RCAF Accident Greenwood NS .45 (Air Britain Serials)"/>
    <x v="2"/>
    <x v="2"/>
    <s v="Not Stated"/>
    <m/>
    <x v="2"/>
    <m/>
    <m/>
    <m/>
    <x v="42"/>
    <x v="1"/>
    <n v="1"/>
    <s v="Support Unit"/>
    <x v="157"/>
    <x v="1"/>
    <n v="1"/>
  </r>
  <r>
    <n v="1135"/>
    <s v="ML906"/>
    <x v="11"/>
    <s v="1409 Flt/627"/>
    <x v="0"/>
    <x v="8"/>
    <n v="17"/>
    <s v="March"/>
    <x v="7"/>
    <d v="1945-03-17T00:00:00"/>
    <x v="0"/>
    <s v="17.03.1945 1530 Training, navigation exercise 627 from Woodhall Spa both engines failed, crash landed . at Woodhall Spa airfield 1715 (BCL). F/O AM McLellan RAAF ok, , Engine cut on navex throttle jammed overshot landing Woodhall Spa 17.3.45 (Air Britain Serials)"/>
    <x v="2"/>
    <x v="2"/>
    <s v="Engine failure"/>
    <m/>
    <x v="2"/>
    <m/>
    <m/>
    <n v="3"/>
    <x v="42"/>
    <x v="0"/>
    <n v="1"/>
    <s v="Front-Line"/>
    <x v="58"/>
    <x v="0"/>
    <n v="2"/>
  </r>
  <r>
    <n v="4759"/>
    <s v="PZ438"/>
    <x v="12"/>
    <n v="143"/>
    <x v="0"/>
    <x v="12"/>
    <n v="17"/>
    <s v="March"/>
    <x v="7"/>
    <d v="1945-03-17T00:00:00"/>
    <x v="0"/>
    <s v="Mosquito ,F’/ 143 (F/O Ceybird †, F/L N, Harwood †) (http://www.wlb-stuttgart.de/seekrieg/45-03.htm and A Separate Little War) Shot down by flak Aalegund 17.3.45 (Air Britain Serials)"/>
    <x v="0"/>
    <x v="1"/>
    <m/>
    <m/>
    <x v="1"/>
    <m/>
    <m/>
    <n v="3"/>
    <x v="42"/>
    <x v="0"/>
    <n v="1"/>
    <s v="Front-Line"/>
    <x v="131"/>
    <x v="0"/>
    <n v="1"/>
  </r>
  <r>
    <n v="5551"/>
    <s v="RS628"/>
    <x v="12"/>
    <n v="248"/>
    <x v="0"/>
    <x v="12"/>
    <n v="17"/>
    <s v="March"/>
    <x v="7"/>
    <d v="1945-03-17T00:00:00"/>
    <x v="0"/>
    <s v="Two aircraft failed to return, Wing Commander R. Orrock's aircraft was hit by flak and made a successful ditching but became a POW. (http://www.robbiereid.co.uk/rrdiary.html) Hit by flak and ditched off Storholmen 17.3.45 (Air Britain Serials) Navigator F/L Wilding also PoW (A Separate Little War) 89090 S/L (Pilot) Roy Kenneth ORROCK DFC RAFVR - PoW_x000a_F/L (Nav.) WILDING - PoW (http://www.rafcommands.com/forum/showthread.php?17021-Crew-of-248-Squadron-Mosquito-RS628-damaged-17-03-1945)"/>
    <x v="0"/>
    <x v="1"/>
    <m/>
    <m/>
    <x v="1"/>
    <m/>
    <m/>
    <n v="3"/>
    <x v="42"/>
    <x v="0"/>
    <n v="1"/>
    <s v="Front-Line"/>
    <x v="52"/>
    <x v="0"/>
    <n v="1"/>
  </r>
  <r>
    <n v="4526"/>
    <s v="KB455"/>
    <x v="28"/>
    <s v="608/142"/>
    <x v="0"/>
    <x v="8"/>
    <n v="17"/>
    <s v="March"/>
    <x v="7"/>
    <s v="17/18 March 1945"/>
    <x v="1"/>
    <s v="17.03.1945 1911 142 to Berlin from Gransden Lodge on take off starboard engine cut, aircraft running into overshot area with raised undercarriage, damage beyond economical repair. at Gransden Lodge airfied 1911 (BCL). F/L RM Williams ok, F/S IC McLeod RAAF ok, 17/18 March 1945, 4H-H, Berlin, &quot;Serial Range KB370 - KB699. 330 Mosquito B.MkXXV. Part of a batch of 400. Delivered by De Havilland (Toronto) Canada. Started the take-off from Grasden Lodge but before getting airborne the starboard engine head a dead cut. Braking was applied but it was too late tp prevent the Mosquito from running off the end of the runway. Still travelloing at speed, the pilot had no alternative but to raise the undercarriage. No crew injuries, but the Mosquito was damaged beyond repair. F/L R.M.Williams F/S I.C.McLeod RAAF &quot; (Chorley via Lost Bombers) Crashed on take-off Gransden Lodge en route to Berlin 17.3.45 (Air Britain Serials) _x000a__x000a_then on the 17th of March on a, don't know where we were going that night, we took _x000a__x000a_06:35:30:23 _x000a_off with a bomb load on and three quarters down the runway at 150 knots, an engine cut out on us, so the only thing was to crash the aircraft. So he revved it up and pulled the, tried to get the wheels off the ground. He knew he couldn't get it airborne. He just belly landed on the ground._x000a__x000a_06:36:00:20 _x000a_I don't know how far we travelled but I know a hedge, you know one of those huge English hedges just disappeared as we, just a flash of flame as hit it and we ended, went through the boundary fence like nothing on earth. That fence fell flat and we ended up in a ditch probably 200, 300 yards from the end of the runway._x000a__x000a_06:36:30:04 _x000a__x000a_Q: What?_x000a__x000a__x000a__x000a_A: We had wiped off and next thing I released the hatch on the top of the aircraft, there was a escape hatch there and we both scrambled out of that and one of the fellows reckoned that I passed him as he was taking off on the runway, I was that fast away from it not knowing if the bombs would blow up or what. You knew they were safe but you didn't know if _x000a__x000a_06:37:00:21 _x000a_they were split or anything like that the fuses. The bomb itself, it wouldn't matter but the fuse might have cracked or the wire holding the safety pin had broken in the (UNCLEAR)._x000a__x000a_Q: Did the plane blow up?_x000a__x000a__x000a__x000a_A: No, didn't blow up. It was complete wreck._x000a__x000a_Q: So what were you like after that event?_x000a__x000a__x000a__x000a_A: Well the ambulance arrived with a doctor on it,_x000a__x000a_06:37:30:17 _x000a_he carted us back to the hospital, had a look at us. He said, &quot;I've got the cure for you.&quot; and produced a bottle of brandy and that was his cure. We were shaken. Next day I was going up for my commission or one of the interviews for the commanding officer of the squadron, Basil Nathan and Basil said, &quot;Why didn't you put your brakes on?&quot; and I said, &quot;And land on our bloody _x000a__x000a_06:38:00:11 _x000a_back?&quot; &quot;Oh yeah, you could have too you.&quot; I said, &quot;You know put your brakes on and you flip over.&quot; I said. &quot;No, oh yeah I didn't think of that.&quot; he said, &quot;Good thought.&quot; so anyway._x000a__x000a_Q: So what was it like when you got into the plane again after that?_x000a__x000a__x000a__x000a_A: No problem, no problem, actually the plane engine was tested by Rolls Royce and there was nothing wrong in it _x000a__x000a_06:38:30:16 _x000a_but it cut out and it was flooded and cut. I heard it, the pilot heard it. He wouldn't have stopped flying, he wouldn't have stopped it and it would have been good. It was wrong alright but evidence didn't prove it, so anyway he got out, there was no court of enquiry or anything about it so, these things happen on _x000a__x000a_06:39:00:19 _x000a_operational units but that was our nastiest thing, that was frightening. It was you can see the speed coming and the fences coming the hedges wasn't good at all. That was the worst thing. Raids didn't mean much after that. I thought if I've survived that, I'll survive this war and we did. We _x000a__x000a_06:39:30:17 _x000a_as I said we did 41 trips and I think he, up, he in total had about 70 odd and no it was._x000a__x000a_Q: And here we are today._x000a__x000a__x000a__x000a_A: Here we are today._x000a__x000a_Ian Macleod _x000a_0105_x000a_Tape 7_x000a_(http://www.australiansatwarfilmarchive.gov.au/aawfa/interviews/126.aspx?keywords=Mosquito)"/>
    <x v="2"/>
    <x v="7"/>
    <s v="Engine failure"/>
    <m/>
    <x v="2"/>
    <m/>
    <m/>
    <n v="3"/>
    <x v="42"/>
    <x v="0"/>
    <n v="1"/>
    <s v="Front-Line"/>
    <x v="125"/>
    <x v="1"/>
    <n v="2"/>
  </r>
  <r>
    <n v="2023"/>
    <s v="MM219"/>
    <x v="20"/>
    <s v="627/139"/>
    <x v="0"/>
    <x v="8"/>
    <n v="17"/>
    <s v="March"/>
    <x v="7"/>
    <s v="17/18 March 1945"/>
    <x v="1"/>
    <s v="17.03.1945 1920 139 to Berlin from Upwood emergency landing after smell of burning, overshot, crashed and caught fire. probably Upwood airfield, without trace 2100 (BCL). F/L GJL Oliver inj, W/O T Tyler DFM inj, 17/18 March, Berlin, &quot;Serial Range MM219 - MM226. 8 Mosquito B.MkV1. Powered by Merlin 72/73 engines. Part of a bat chof 152 delivered by De Havilland (Hatfield) between 24Nov3 and 4Dec44. MM170 was not delivered. MM219 was initially delivered to No.627 Sqdn. Airborne 1920 17Mar45 from Upwood. During the operation, a smell of burning pervaded the cockpit and in the ensuing emergency landing at 2100, the Mosquito over-ran the end of the runway, crashed and caught fire. W/O Tyler had previously flown with 49 Sqdn and details of his DFM were Gazetted 15Feb44. F/L G.J.L.Oliver Inj W/O T.Tyler DFM Inj &quot; (Chorley via Lost Bombers) Overshot landing and u/c leg collapsed on return Upwood 17.3.45 DBF (Air Britain Serials) 17.03.45 139 Sqn. MM219 Overshot on landing at Upwood aerodrome, undercarriage collapsed. 19.03.45 571 Sqn. PF387 Overshot on single engined landing, stalled and crashed at Burgess Field, Second Cuckoo Grove, Cottenham, Cambs, killing two. (Mosquito Crash Log)"/>
    <x v="2"/>
    <x v="7"/>
    <s v="Overshot"/>
    <m/>
    <x v="2"/>
    <m/>
    <m/>
    <n v="3"/>
    <x v="42"/>
    <x v="0"/>
    <n v="1"/>
    <s v="Front-Line"/>
    <x v="15"/>
    <x v="0"/>
    <n v="2"/>
  </r>
  <r>
    <n v="4285"/>
    <s v="NT254"/>
    <x v="25"/>
    <s v="BSDU/85"/>
    <x v="0"/>
    <x v="2"/>
    <n v="17"/>
    <s v="March"/>
    <x v="7"/>
    <s v="17/18 March 1945"/>
    <x v="1"/>
    <s v="17.03.1945 Anti intruder 85 off Dutch-Frisian coast from Swannington missing. Lost without trace (BCL). P/O SJ Harrop DFC +, W/O GC Redmond +, no further info, see also FCL same day 17 Mar 1945 85 sqn Mosquito VI NT254 VY-? t/o ? Anti-intruder Harrop S J P/O +, Redmond G C W/O +. Patrolling over Freisan coast. Lost without trace. (Floyd Williston) Mosquito NF 30 NT254 'N' of 85 Sqn Intruder sortie to Dutch Islands. P/O S J Harrop DFC, W/O G C Redmond, Crew missing (FCL) Missing on interception over North Sea 18.3.45 (Air Britain Serials)"/>
    <x v="3"/>
    <x v="4"/>
    <m/>
    <m/>
    <x v="3"/>
    <m/>
    <m/>
    <n v="3"/>
    <x v="42"/>
    <x v="0"/>
    <n v="1"/>
    <s v="Front-Line"/>
    <x v="13"/>
    <x v="2"/>
    <n v="2"/>
  </r>
  <r>
    <n v="3158"/>
    <s v="PZ343"/>
    <x v="12"/>
    <n v="605"/>
    <x v="0"/>
    <x v="16"/>
    <n v="17"/>
    <s v="March"/>
    <x v="7"/>
    <s v="17/18 March 1945"/>
    <x v="1"/>
    <s v="17.03.1945 Evening intruder 605 to Germany from Coxyde missing. Lost without trace (FCL). W/C RA Mitchell DFC bar +, F/L SH Hatsell DFC +, no known graves, Mosquito VI PZ343 605 Sqn 'B' Evening Intruder to Germany. W/C R A Mitchell DFC, F/Lt S H Hatsell DFC (FCL) Crew initially buried at Horn (Juergen Haus) PZ343 crashed Saturday/Sunday 17/18 March 1945 at 21.30 hrs SW of Horn-Bad Meinberg in a wooded area named &quot;Schlüsselgrund&quot; east of the &quot;Bundesstrasse&quot; (National Road) B.1 (Henk Welting) Horn ist not located near Roermond, this Horn is today part of the town Horn - Bad Meinberg (They had a small landing ground there at 51°54'04&quot;N 08°59'36&quot;E). That all fits to the rest of the description of the crash-site.) And Horn - Bad Meinberg is about 26 km NE of Paderborn i.e. area Paderborn (http://www.luftwaffe-bullet-board.com/viewtopic.php?t=13480&amp;highlight=) Missing from night intruder 18.3.45 (Air Britain Serials)"/>
    <x v="3"/>
    <x v="4"/>
    <m/>
    <m/>
    <x v="3"/>
    <m/>
    <m/>
    <n v="3"/>
    <x v="42"/>
    <x v="0"/>
    <n v="1"/>
    <s v="Front-Line"/>
    <x v="22"/>
    <x v="0"/>
    <n v="1"/>
  </r>
  <r>
    <n v="717"/>
    <s v="HJ926"/>
    <x v="2"/>
    <s v="307/157/410/Hunsdon/410 "/>
    <x v="0"/>
    <x v="2"/>
    <n v="18"/>
    <s v="March"/>
    <x v="7"/>
    <d v="1945-03-18T00:00:00"/>
    <x v="0"/>
    <s v="Damaged in accident 18.3.45 NFT (Air Britain Serials)"/>
    <x v="2"/>
    <x v="3"/>
    <s v="Not Stated"/>
    <m/>
    <x v="2"/>
    <m/>
    <m/>
    <n v="3"/>
    <x v="42"/>
    <x v="0"/>
    <n v="1"/>
    <s v="Front-Line"/>
    <x v="19"/>
    <x v="2"/>
    <n v="5"/>
  </r>
  <r>
    <n v="1453"/>
    <s v="KB191"/>
    <x v="13"/>
    <s v="1655MTU/139/162"/>
    <x v="0"/>
    <x v="8"/>
    <n v="18"/>
    <s v="March"/>
    <x v="7"/>
    <s v="18/19 March 1945"/>
    <x v="1"/>
    <s v="19.03.1945 1908 bomb airport 162 to Berlin from Bourn bombed at 2130. Later heard explosion and smell of burning, emergency landing, undercarriage collapsed. Woodbridge airfield 0023 (BCL). F/L DW Skillman ok, F/O FJ Tempest ok, 18/19 March 1945, CR-L (Chorley via Lost Bombers) Swung on landing and u/c collapsed Woodbridge on return from Berlin 18.3.45 (Air Britain Serials)"/>
    <x v="2"/>
    <x v="7"/>
    <s v="Swung on landing"/>
    <m/>
    <x v="2"/>
    <m/>
    <m/>
    <n v="3"/>
    <x v="42"/>
    <x v="0"/>
    <n v="1"/>
    <s v="Front-Line"/>
    <x v="134"/>
    <x v="1"/>
    <n v="3"/>
  </r>
  <r>
    <n v="5746"/>
    <s v="MM170"/>
    <x v="20"/>
    <s v="692/105"/>
    <x v="0"/>
    <x v="8"/>
    <n v="18"/>
    <s v="March"/>
    <x v="7"/>
    <s v="18/19 March 1945"/>
    <x v="1"/>
    <s v="19.03.1945 0341 105 to Witten from Bourn. Lost without trace (BCL). F/L LFD King +, F/L DP Tough +, BCL states this aircraft as operational debut, whereas Mosquito/Sharp and Mosquito/Bowman state &quot;not delivered&quot; Mosquito XVI-MM170 GB-D: on operations debut with 105 Sq. to Witten, Germany. Loss without a trace. F/L L.R. King (pilot) F/L D.F.Tough/Nav., took off from Bourn(0341 hrs. Both remembered on Runnymede Memorial. (RAF Commands Forum) Missing (Witten) 18.3.45 (Air Britain Serials)"/>
    <x v="3"/>
    <x v="4"/>
    <m/>
    <m/>
    <x v="3"/>
    <m/>
    <m/>
    <n v="3"/>
    <x v="42"/>
    <x v="0"/>
    <n v="1"/>
    <s v="Front-Line"/>
    <x v="4"/>
    <x v="0"/>
    <n v="2"/>
  </r>
  <r>
    <n v="7713"/>
    <s v="NS957"/>
    <x v="12"/>
    <n v="515"/>
    <x v="0"/>
    <x v="5"/>
    <n v="18"/>
    <s v="March"/>
    <x v="7"/>
    <s v="18/19 March 1945"/>
    <x v="1"/>
    <s v="19.03.1945 0035 patrol Kitzingen airfield 515 BS from Little Snoring collided with Halifax MZ428 KW-G of 425Sqn . over Belgium, near Ciney (Namur), 14km ENE Dinant (BCL). F/L AW Hirons DFC +, F/S PC Williams +, both rest in Hotton War Cem 18/19 March 1945 (FCWDv5) P/O A. Temple RCAF and crew, flying Halifax III MZ-482 coded KW-G, collided with a Mosquito from 515 squadron and crashed in Belgium. P/O L. Hinch RCAF, F/O F. Irwin RCAF, P/O J. Wilson RCAF, F/O G. Le Jambe RCAF, F/Sgt A. Banks RCAF, F/Sgt B. Balyx, RCAF, Only the rear gunner survived. (http://www.rcaf.com/6group/March45/Mar18~1945.html) Collided with Halifax MZ482 on patrol to Kitzingen and crashed Laroche Belgium 19.3.45 (Air Britain Serials)"/>
    <x v="0"/>
    <x v="13"/>
    <m/>
    <m/>
    <x v="4"/>
    <m/>
    <m/>
    <n v="3"/>
    <x v="42"/>
    <x v="0"/>
    <n v="1"/>
    <s v="Front-Line"/>
    <x v="83"/>
    <x v="0"/>
    <n v="1"/>
  </r>
  <r>
    <n v="7592"/>
    <s v="RS603"/>
    <x v="12"/>
    <n v="605"/>
    <x v="0"/>
    <x v="16"/>
    <n v="18"/>
    <s v="March"/>
    <x v="7"/>
    <s v="18/19 March 1945"/>
    <x v="1"/>
    <s v="19.03.1945 Intruder 605 to Germany from Coxyde . Lost without trace (FCL). F/O ZAJK Dunin- Rzuchowski +, F/L LAW Smith +, no known graves. Polish pilot known as K Dunn 18/19 March 1945 (FCWDv5) Coded F, lost around 0355 (2nd TAF) Missing from night intruder 19.3.45 (Air Britain Serials) P-2864/781507 P/O (Pilot) Zbigniew Adam Jozef DUNIN-RZUCHOWSKI (aka K. DUNN) +_x000a_127051 F/L (R/O.) Leslie Alexander William SMITH RAFVR + (http://www.rafcommands.com/forum/showthread.php?17019-Crew-of-605-Squadron-Mosquito-RS603-crash-19-03-1945)"/>
    <x v="3"/>
    <x v="4"/>
    <m/>
    <m/>
    <x v="3"/>
    <m/>
    <m/>
    <n v="3"/>
    <x v="42"/>
    <x v="0"/>
    <n v="1"/>
    <s v="Front-Line"/>
    <x v="22"/>
    <x v="0"/>
    <n v="1"/>
  </r>
  <r>
    <n v="2148"/>
    <s v="MT468"/>
    <x v="25"/>
    <s v="1 OADU/Med/416US"/>
    <x v="1"/>
    <x v="2"/>
    <n v="19"/>
    <s v="March"/>
    <x v="7"/>
    <d v="1945-03-19T00:00:00"/>
    <x v="0"/>
    <s v="416NFS , 12th Air Force. Pilot Bonneau, Jesse C. Crash Landing Engine Failure at Pisa AB/ 4mi E. Category 4 damage, 19 March 1945. (http://www.aviationarchaeology.com) Lost 19.3.45 (Air Britain Serials)"/>
    <x v="2"/>
    <x v="3"/>
    <s v="Engine failure"/>
    <m/>
    <x v="2"/>
    <m/>
    <m/>
    <n v="3"/>
    <x v="42"/>
    <x v="0"/>
    <n v="1"/>
    <s v="Front-Line"/>
    <x v="139"/>
    <x v="2"/>
    <n v="3"/>
  </r>
  <r>
    <n v="7712"/>
    <s v="PF387"/>
    <x v="20"/>
    <n v="571"/>
    <x v="0"/>
    <x v="8"/>
    <n v="19"/>
    <s v="March"/>
    <x v="7"/>
    <d v="1945-03-19T00:00:00"/>
    <x v="0"/>
    <s v="19.03.1945 1109 Air Test 571 from Oakington port engine failed, crew returned and overshot, crashed. at Burgess Field, Second Cuckoo Groove near Cottenham, 6miles N Cambridge 1121 (BCL). P/O AF Ceeley +, F/O WEH O´Brian RCAF +, both rest in Brookwood Mil Cem Stalled on single-engined approach from air test and crashed Cottenham Cambs. 19.3.45 (Air Britain Serials)"/>
    <x v="2"/>
    <x v="2"/>
    <s v="Engine failure"/>
    <m/>
    <x v="2"/>
    <m/>
    <m/>
    <n v="3"/>
    <x v="42"/>
    <x v="0"/>
    <n v="1"/>
    <s v="Front-Line"/>
    <x v="90"/>
    <x v="6"/>
    <n v="1"/>
  </r>
  <r>
    <n v="6215"/>
    <s v="MM298"/>
    <x v="18"/>
    <n v="140"/>
    <x v="0"/>
    <x v="0"/>
    <n v="19"/>
    <s v="March"/>
    <x v="7"/>
    <s v="19/20 March 1945"/>
    <x v="1"/>
    <s v="Time 20:15 hit vehicle on takeoff, crashed near B.58, F/L S. Thompson and F/S A.Ashton both killed. (2nd TAF) Swung after take-off on PR mission hit vehicle and crashed Melsbroek 19.3.45 (Air Britain Serials)"/>
    <x v="2"/>
    <x v="7"/>
    <s v="Crashed on takeoff"/>
    <m/>
    <x v="2"/>
    <m/>
    <m/>
    <n v="3"/>
    <x v="42"/>
    <x v="0"/>
    <n v="1"/>
    <s v="Front-Line"/>
    <x v="56"/>
    <x v="0"/>
    <n v="1"/>
  </r>
  <r>
    <n v="4065"/>
    <s v="HP870"/>
    <x v="12"/>
    <s v="301FTU/1331FTU"/>
    <x v="3"/>
    <x v="10"/>
    <n v="20"/>
    <s v="March"/>
    <x v="7"/>
    <d v="1945-03-20T00:00:00"/>
    <x v="0"/>
    <s v="Hit bank on approach Risalpur 20.3.45 DBR (Air Britain Serials)"/>
    <x v="2"/>
    <x v="2"/>
    <s v="Hit obstacle"/>
    <m/>
    <x v="2"/>
    <m/>
    <m/>
    <n v="3"/>
    <x v="42"/>
    <x v="0"/>
    <n v="1"/>
    <s v="Support Unit"/>
    <x v="158"/>
    <x v="3"/>
    <n v="2"/>
  </r>
  <r>
    <n v="2892"/>
    <s v="KB125"/>
    <x v="13"/>
    <s v="139/16OTU"/>
    <x v="0"/>
    <x v="7"/>
    <n v="20"/>
    <s v="March"/>
    <x v="7"/>
    <d v="1945-03-20T00:00:00"/>
    <x v="0"/>
    <s v="20/03/1945 Mosquito KB125 of 16 OTU suffered a collapsed undercarriage at Barford St John. W/O D Little was unhurt. (http://www.couplandbell.com/marg/crashes1945.htm) Swung on landing and u/c collapsed Barford St.John 20.3.45 (Air Britain Serials)"/>
    <x v="2"/>
    <x v="2"/>
    <s v="Swung on landing"/>
    <m/>
    <x v="2"/>
    <m/>
    <m/>
    <n v="3"/>
    <x v="42"/>
    <x v="0"/>
    <n v="1"/>
    <s v="Support Unit"/>
    <x v="140"/>
    <x v="1"/>
    <n v="2"/>
  </r>
  <r>
    <n v="7468"/>
    <s v="NS806"/>
    <x v="18"/>
    <s v="34 Wg/34 Wg SU"/>
    <x v="0"/>
    <x v="1"/>
    <n v="20"/>
    <s v="March"/>
    <x v="7"/>
    <d v="1945-03-20T00:00:00"/>
    <x v="0"/>
    <s v="Swung on landing and u/c collapsed Blackbushe 20.3.45 (Air Britain Serials) 20.03.45 34 Wing. NS806 Swung on landing at Blackbushe aerodrome pilot ground looped to SU. avoid collision with dispersal hut. (Mosquito Crash Log)"/>
    <x v="2"/>
    <x v="2"/>
    <s v="Swung on landing"/>
    <m/>
    <x v="2"/>
    <m/>
    <m/>
    <n v="3"/>
    <x v="42"/>
    <x v="0"/>
    <n v="1"/>
    <s v="Support Unit"/>
    <x v="109"/>
    <x v="0"/>
    <n v="2"/>
  </r>
  <r>
    <n v="5479"/>
    <s v="NS998"/>
    <x v="12"/>
    <s v="169/85"/>
    <x v="0"/>
    <x v="2"/>
    <n v="20"/>
    <s v="March"/>
    <x v="7"/>
    <d v="1945-03-20T00:00:00"/>
    <x v="0"/>
    <s v="20.03.1945 Training 85 from Swannington turned tightly to line up with the drogue aircraft, stalled and spun over, into the Wash, without trace (BCL). F/L GH Ellis +, Sgt WP Reidy +, no known graves Pilot (Flt-Lt. Gabriel Ellis) and navigator (Sgt. William Reidy), recovered July 2004. 20 Mar 1944 85 sqn Mosquito VI (sic) NS998 VY-? t/o ? Training, Ellis G H F/L +, Reidy W P Sgt +, Stalled and spun over the Wash. _x000a__x000a_Mosquito NS998 of 85 Sqn crashed into The Wash, 1½ mile N of Norfolk, 20-3-1945. Both crewmembers missing and commemorated on the Runnymede Memorial. I remember an old thread on the RAF Commands Board that the crashlocation was found in April 2004 and the wreckage and mortal remains recovered in July 2004 by a team of the Royal Navy from Plymouth. The navigator: Sgt W.P. REIDY - 1600606, formerly Runnymede Panel 276, now lies buried in Grave 25A of the Marham Cemetery. However, up to today, the Pilot's name: F/Lt G.H. ELLIS - 111257, is still on the Runnymede (Panel 265). Who has more info on the recovery of Mosquito NS998 and its crew. (Henk Welting) http://news.bbc.co.uk/2/hi/uk_news/england/norfolk/4575911.stm Ellis name may have some thing to do with his having a private family funeral. (Dennis Burke) Moving visit to WWII Mosquito aircraft_x000a_CHRIS HILL_x000a__x000a_11 July 2008 06:43_x000a__x000a__x000a_ _x000a_Stella Arnold at the Norfolk Aviation Museum with the remains of the aircraft _x000a_The war was almost over and Sgt Patrick Reidy was looking forward to his 21st birthday when his Mosquito fighter bomber crashed into the sea in 1945._x000a__x000a_It brought decades of heartbreak and uncertainty for the young airman's family as his body laid undiscovered, entombed by the twisted fuselage in the dark waters of the Wash._x000a__x000a_Sgt Reidy was finally laid to rest after the wreckage was discovered in 2004, but yesterday his younger sister completed her emotional journey by visiting the remains of his aircraft in a fenland museum._x000a__x000a_Stella Arnold was just 18 when her parents received the MoD telegram which every family dreaded - the news that their loved one was missing, presumed dead._x000a__x000a_But after a full military funeral at RAF Marham gave the family a focal point for their grief at long last, Mrs Arnold, 82, said she took comfort from seeing the display of engine parts and shattered bodywork._x000a__x000a_“It is the end of a journey for him,” she said. “There is always that feeling when people take flowers to a grave. But my brother had no grave and we had nowhere to go to pay our respects. He was a hero - he still is a hero. People talk about closure but, for me, I still get the feeling there will never quite be closure. I would say it is a comfort.”_x000a__x000a_Mrs Arnold travelled from her home in Harare, Zimbabwe, to visit the exhibition at the Fenland and West Norfolk Aviation Museum in West Walton, near Wisbech, with her husband Pat and daughter Bernadette._x000a__x000a_ _x000a_Sgt Patrick Reidy _x000a_Her beloved older brother - known as Paddy to his RAF mates - disappeared with his pilot, Flt Lt Gabriel Ellis, during a gunnery exercise on March 20, 1945._x000a__x000a_They were flying a Mosquito with 85 Squadron based at RAF Swanning-ton, near Norwich, firing at a drogue being towed by another aircraft._x000a__x000a_But while making a tight turn to line up with their target, the aircraft was seen to spin into the Wash near King's Lynn._x000a__x000a_“It was a feeling of desolation and there was nowhere to go to pay our respects,” said Mrs Arnold. “It was heart-rending, like the bottom had fallen out of the world._x000a__x000a_“He was tall, fair and handsome. We had a really strong bond._x000a__x000a_“The great pity of his RAF career was that on his last report he was recommended for a commission. He phoned my father to say it was coming through and he was so proud of him.”_x000a__x000a_Mrs Arnold's daughter Bernadette has carried on the aviation traditions of the RAF uncle she never knew by working as cabin crew for British Airways._x000a__x000a_She said: “Seeing these aircraft parts just reminds me they were attached to a member of my family for 60 years but we didn't know where they were. It is the end of an incredible journey.”_x000a__x000a_The wreckage of the plane was salvaged after one of its propellers was exposed by shifting mud and spotted by Lynn's harbourmaster._x000a__x000a_The twin-engined Mosquito - nicknamed the Wooden Wonder - was an engineering masterpiece of the second world war, made from plywood and layers of balsa wood which made it strong and light._x000a__x000a_The distorted aluminium propellers recovered from Sgt Reidy's Mosquito are a testament to its speed - and the catastrophic impact when the plane cart-wheeled into the water at 400mph._x000a__x000a_Bill Welbourne, the museum's secretary, said: “The parts were not in a good state after 60 years under water, but we have tried to clean them up and illustrate how the aircraft was found._x000a__x000a_“Something going into the water at 400mph doesn't leave a lot behind. The real solid parts will remain in one lump but the fuselage and wings would have shattered into very small fragments.”_x000a__x000a_When the RAF first showed the pieces to Mrs Arnold, she said she “just went white”._x000a__x000a_“I was so shocked - I told them I was afraid I was going to have a blubber,” she said._x000a__x000a_“I can't believe what they've done with these pieces - it is wonderful. It does lessen the effect to see the place where it happened.”_x000a_(http://new.edp24.co.uk/content/News/story.aspx?brand=EDPOnline&amp;category=News&amp;tBrand=edponline&amp;tCategory=news&amp;itemid=NOED10%20Jul%202008%2020%3A43%3A25%3A527) Stalled off turn during air firing and spun into sea The Wash 20.3.45 (Air Britain Serials) 20.03.45 85 Sqn. NS998 Aircraft spun into sea in the Wash. (Mosquito Crash Log)"/>
    <x v="2"/>
    <x v="2"/>
    <s v="Stalled"/>
    <m/>
    <x v="2"/>
    <m/>
    <m/>
    <n v="3"/>
    <x v="42"/>
    <x v="0"/>
    <n v="1"/>
    <s v="Front-Line"/>
    <x v="13"/>
    <x v="0"/>
    <n v="2"/>
  </r>
  <r>
    <n v="4804"/>
    <s v="RF996"/>
    <x v="18"/>
    <s v="USAAF"/>
    <x v="0"/>
    <x v="0"/>
    <n v="20"/>
    <s v="March"/>
    <x v="7"/>
    <d v="1945-03-20T00:00:00"/>
    <x v="0"/>
    <s v="Lost March 20 1945 due to air lock in fuel lines causing engines to stop. 25 Group (Norman Malayney) MACR 13185 (www.aviationarchaeology.com) 2/Lt.Joseph A.Polovick (P) &amp; 1/Lt.Bernard M.Blaum (N),Mosquito Mk XVI,RF-996,crashed 20th March 1945 at 16.45 hours at Meblum on a Island on the West-site of the Danmark Coast. Came down 1350 German time at Bagsum on the island of Foehr (http://www.footnote.com/image/38615566/Mosquito%7Cmosquitoes/#38615583) To USAAF 17.1.45 (Air Britain Serials)"/>
    <x v="0"/>
    <x v="12"/>
    <s v="Fuel feed failure"/>
    <m/>
    <x v="4"/>
    <m/>
    <m/>
    <n v="3"/>
    <x v="42"/>
    <x v="0"/>
    <n v="1"/>
    <s v="Front-Line"/>
    <x v="33"/>
    <x v="0"/>
    <n v="1"/>
  </r>
  <r>
    <n v="5878"/>
    <s v="NT123"/>
    <x v="12"/>
    <n v="487"/>
    <x v="0"/>
    <x v="16"/>
    <n v="21"/>
    <s v="March"/>
    <x v="7"/>
    <d v="1945-03-21T00:00:00"/>
    <x v="0"/>
    <s v="21.03.1945 Bombing 487 to Shell House Raid Copenhagen DK from Rosiéres crashed into Baltic Sea. off Ven 1135 (Nöd). F/L Pattison +, F/S Pygram +, both MIA. In June 1990 efforts to find the plane were given up after 2 days of search _x000a__x000a_The aircraft belonged to RAF 487 Sqn. 2nd Tactical Air Force and was coded EG-Z._x000a_T/O Fersfeld. OP: Shell house attack._x000a__x000a__x000a_NT123 was hit by flak over København harbour and announced on the radio that it would go to Sweden. _x000a_It was seen flying over the island of Hven at a very low level with smoke coming from the left wing._x000a__x000a_About two kilometres east southeast of Hakens lighthouse it was seen to ditch. The crew was seen to crawl on top of the floating aircraft, but due to heavy wind it was not possibly for the islanders to help the flyers and shortly after the aircraft sunk and the flyers disappeared._x000a_ _x000a_The wreckage has been located after the war, but there has been found no trace of Pilot F/Lt David V. Pattison and F/Sgt Frank Pygram._x000a__x000a__x000a__x000a_Sources: FT, CWGC._x000a__x000a_(http://www.flensted.eu.com/1945032.shtml) Missing from attack on Gestapo HQ Copenhagen 21.3.45 (Air Britain Serials)"/>
    <x v="0"/>
    <x v="1"/>
    <m/>
    <m/>
    <x v="1"/>
    <m/>
    <m/>
    <n v="3"/>
    <x v="42"/>
    <x v="0"/>
    <n v="1"/>
    <s v="Front-Line"/>
    <x v="47"/>
    <x v="0"/>
    <n v="1"/>
  </r>
  <r>
    <n v="2767"/>
    <s v="PZ402"/>
    <x v="12"/>
    <n v="487"/>
    <x v="0"/>
    <x v="16"/>
    <n v="21"/>
    <s v="March"/>
    <x v="7"/>
    <d v="1945-03-21T00:00:00"/>
    <x v="0"/>
    <s v="Wg Cdr F M Denton / Fg Off A J Coe (damaged, belly landed at base) Damaged by flak Copenhagen 21.3.45 SOC on return (Air Britain Serials)"/>
    <x v="1"/>
    <x v="1"/>
    <m/>
    <m/>
    <x v="1"/>
    <m/>
    <m/>
    <n v="3"/>
    <x v="42"/>
    <x v="0"/>
    <n v="1"/>
    <s v="Front-Line"/>
    <x v="47"/>
    <x v="0"/>
    <n v="1"/>
  </r>
  <r>
    <n v="6911"/>
    <s v="RS609"/>
    <x v="12"/>
    <n v="464"/>
    <x v="0"/>
    <x v="16"/>
    <n v="21"/>
    <s v="March"/>
    <x v="7"/>
    <d v="1945-03-21T00:00:00"/>
    <x v="0"/>
    <s v="Served with 464 Sqn, under RAF control 12/44 Coded SB-V. Participated in Gestapo HQ Copenhagen Raid 21/3/45. (Brian Fillery's website) F/O Palmer and Fnr. Hermann Hirsch Becker (Norwegian) both KIA, crashed near Copenhagen after being hit by German ground fire during attack on Shellhuset. (http://www.luftwaffe.no/Table2.htm) Coded V, crew as above, hit by flak over Copenhage, ditched Samso Belt around 11:30. (2nd TAF) _x000a_The aircraft belonged to RAF 464 Sqn. 2nd Tactical Air Force and was coded SB-V._x000a_T/O Fersfeld. OP: Shell house attack._x000a__x000a__x000a_After the attack the attackers turned towards northwest, and some of them came as far north as the north coast of the island of Sjælland, where they were met by flak from German positions. _x000a__x000a_RS609 was hit and were last reported seen flying on one engine near the island of Samsø. _x000a_The crew of Pilot F/O John H. Palmer and the Norwegian Navigator Fenrik Hermann H. Becker was reported missing. _x000a__x000a_A dead body was recovered east of Samsø and were laid to rest in Tranebjerg cemetery on Samsø on 26/3 1945 as an unknown airman._x000a__x000a_In year 2000 it was proved by Danish researchers that the person buried on 26/3-45 was Fenrik Hermann H. Becker._x000a__x000a_(http://www.flensted.eu.com/1945031.shtml) Missing from attack on Gestapo HQ in Copenhagen 21.3.45 (Air Britain Serials)"/>
    <x v="0"/>
    <x v="1"/>
    <m/>
    <m/>
    <x v="1"/>
    <m/>
    <m/>
    <n v="3"/>
    <x v="42"/>
    <x v="0"/>
    <n v="1"/>
    <s v="Front-Line"/>
    <x v="46"/>
    <x v="0"/>
    <n v="1"/>
  </r>
  <r>
    <n v="3914"/>
    <s v="SZ977"/>
    <x v="12"/>
    <n v="21"/>
    <x v="0"/>
    <x v="16"/>
    <n v="21"/>
    <s v="March"/>
    <x v="7"/>
    <d v="1945-03-21T00:00:00"/>
    <x v="0"/>
    <s v="Coded T, around 11 15, hit a pole crashed in Copenhagen during Shellhaus attack. W/C P.A. Kleboe and F/O K. Hall both KIA (2nd TAF) _x000a_REGINALD JOHN WARD HALL_x000a_Son of John T. Hall, and of Olive M. Hall, of Long Branch, Ontario Canada._x000a_F/O Hall was the navigator in the lead Mosquito #SZ 977 aircraft flown by W/C Kelboe D.S.O.,D.F.C.,A.F.C,(RAF), who was the Commanding Officer of #21 Squadron. This aircraft struck the flag pole on the Karlesburg Brewery in Copenhagen, blew up and crashed into the garage next to the target which was the headquarters for the Gestapo located in a convent school. The other five Mosquito aircraft with him successfully bombed the target. The second wave arrived a few seconds later and, seeing the smoke caused by Kleboe's aircraft, bombed the school killing 123 pupils and teachers. The Gestapo Headquarters was destroyed with heavy casualties including 7 patriots, 18 other patriots escaped. Four of the attacking aircraft were shot down by flak from the German cruiser Nurnberg and from shore batteries._x000a_(http://www.vac-acc.gc.ca/remembers/sub.cfm?source=collections/virtualmem/Detail&amp;casualty=2270912) Missing from attack on Gestapo HQ Copenhagen 20.3.45 (Air Britain Serials)"/>
    <x v="0"/>
    <x v="8"/>
    <m/>
    <m/>
    <x v="4"/>
    <m/>
    <m/>
    <n v="3"/>
    <x v="42"/>
    <x v="0"/>
    <n v="1"/>
    <s v="Front-Line"/>
    <x v="48"/>
    <x v="0"/>
    <n v="1"/>
  </r>
  <r>
    <n v="6253"/>
    <s v="SZ999"/>
    <x v="12"/>
    <n v="464"/>
    <x v="0"/>
    <x v="16"/>
    <n v="21"/>
    <s v="March"/>
    <x v="7"/>
    <d v="1945-03-21T00:00:00"/>
    <x v="0"/>
    <s v="Served with 464 Sqn, under RAF control 2/45. Participated in Gestapo HQ Copenhagen Raid 21/3/45. (Brian Fillery's website) Coded P, ditched near 56 02 N, 11 42 E, around 11:40 on 20 March 1945 during Shellhaus raid. F/O R.G. Dawson and F/O F.T Murray both KIA (2nd TAF) The aircraft belonged to RAF 464 Sqn. 2nd Tactical Air Force and was coded SB-P._x000a_T/O Fersfeld. OP: Shell house attack._x000a__x000a__x000a_After the attack the attackers turned towards northwest, and some of them came as far north as the north coast of the island of Sjælland, where they were met by flak from German positions. _x000a__x000a_SZ999 was hit and is believed to have crashed into the Nyrup Bay 13 kilometres north of Nykøbing Sjælland. _x000a__x000a_Afterwards wreckage was found washed ashore in Nyrup Bay, but there has been found no trace of Pilot F/O Ronald G. Dawson RAAF and Navigator F/O Fergus T. Murray._x000a__x000a__x000a__x000a_Sources: CWGC, FT._x000a__x000a_(http://www.flensted.eu.com/1945033.shtml) Missing from attack on Gestapo HQ Copenhagen 21.3.45 (Air Britain Serials)"/>
    <x v="0"/>
    <x v="1"/>
    <m/>
    <m/>
    <x v="1"/>
    <m/>
    <m/>
    <n v="3"/>
    <x v="42"/>
    <x v="0"/>
    <n v="1"/>
    <s v="Front-Line"/>
    <x v="46"/>
    <x v="0"/>
    <n v="1"/>
  </r>
  <r>
    <n v="7281"/>
    <s v="KB425"/>
    <x v="28"/>
    <s v="139/128/163"/>
    <x v="0"/>
    <x v="8"/>
    <n v="21"/>
    <s v="March"/>
    <x v="7"/>
    <s v="21/22 March 1945"/>
    <x v="1"/>
    <s v="21.03.1945 1902 163 to Berlin from Wyton returned early and crashed short of runway. at Upwood airfield, Huntingdonshire 2016 (BCL). F/O JD Rees DFC inj, F/O ARS Drake +, Drake died after admitted to Ely Hosp., buried in Cornwall at Falmouth Cem 21/22 March , Berlin, Coded V, &quot;Serial Range KB370 - KB699. 330 Mosquito B.MkXXV. Part of a batch of 400 delivered by De Havilland (Toronto) Canada. Airborne 1902 21Mar45 from Wyton. Returned early (reason not established) and crashed 2016 short of the runway threshold at RAF Upwood, Huntingdonshire. P/O Drake was rushed to RAF Hospital Ely but died soon after from his injuries. He was taken home and buried in the Falmouth Cemetery, Cornwall. F/O J.D.Rees DFC Inj F/O A.R.S.Drake Inj &quot; (Chorley via Lost Bombers) Undershot landing at Upwood 21.3.45 (Air Britain Serials) 21.03.45 163 Sqn. KB425 Undershot on landing at Upwood and crashed short of runway, killing one and injuring one. (Mosquito Crash Log)"/>
    <x v="2"/>
    <x v="7"/>
    <s v="Undershot"/>
    <m/>
    <x v="2"/>
    <m/>
    <m/>
    <n v="3"/>
    <x v="42"/>
    <x v="0"/>
    <n v="1"/>
    <s v="Front-Line"/>
    <x v="149"/>
    <x v="1"/>
    <n v="3"/>
  </r>
  <r>
    <n v="5295"/>
    <s v="PF392"/>
    <x v="20"/>
    <s v="571/692"/>
    <x v="0"/>
    <x v="8"/>
    <n v="21"/>
    <s v="March"/>
    <x v="7"/>
    <s v="21/22 March 1945"/>
    <x v="1"/>
    <s v="22.03.1945 1916 692 to Berlin from Graveley . Lost without trace (BCL). W/O IM MacPhee +, Sgt AV Sullivan +, both rest in Berlin 1939-45 War Cem, mistakingly listed with 629Sqn. Claim by Karl-Heinz Becker of 10./NJG 11 according to Czech site. 21/22 March 1945, Serial Range PF379 - PF415. 37 Mosquito B.Mk.XV1. Powered by Merlin 72/73 engines. Part of a batch of 195 delivered by Percival Aviation (Luton) between 15May44 and 5Dec45. Airborne 1916 21Mar43 from Graveley. Cause of loss and crash-site not established. Both are buried in the Berlin 1939-45 War Cemetery. W/O MacPhee was the son of Dr.Burgess MacPhee of Blackburn. W/O I.M.MacPhee KIA Sgt A.V.Sullivan KIA There has been sime confusion with this Sqdn been listed as 629 Sqdn which was never formed. (Chorley via Lost Bombers) Missing (Berlin) 22.3.45 (Air Britain Serials) Becker's claim was at 21.34 German time (http://www.manetec-10.de/apps/luftwaffe/base.nsf) &quot;On 21 March I was ordered to scramble against an incoming Mosquito in the Berlin area. Takeoff was at 2103 hours. Over the target (I was) greatly impeded by engine trouble. At 2132 I achieved a good firing position below and to the right at a range of 250 - 150m. I witnessed bits of the fuselage and wing (of the enemy aircraft) which immeidately resulted in flames. Thereupon I pulled up and away, over the target. My port engine was damaged by debris from the e/a, thus I could no longer observe it. I landed safely back at home base at 2154 hrs. According to the Egon system my attack took place in grid reference GG 5/6.&quot; (Combat report quoted in &quot;German Night Fighter Aces of World War 2&quot;."/>
    <x v="0"/>
    <x v="34"/>
    <s v="10./NJG 11"/>
    <s v="NJG 11"/>
    <x v="0"/>
    <s v="Becker"/>
    <m/>
    <n v="3"/>
    <x v="42"/>
    <x v="0"/>
    <n v="1"/>
    <s v="Front-Line"/>
    <x v="66"/>
    <x v="6"/>
    <n v="2"/>
  </r>
  <r>
    <n v="3536"/>
    <s v="RF827"/>
    <x v="12"/>
    <n v="333"/>
    <x v="0"/>
    <x v="12"/>
    <n v="22"/>
    <s v="March"/>
    <x v="7"/>
    <d v="1945-03-22T00:00:00"/>
    <x v="0"/>
    <s v="Ltn. Rolf Leite (killed) and Fnr. Nils Skjelanger (injured), crashed 1 mile S of Banff. Aircraft KK-K (http://www.luftwaffe.no/Table2.htm) Propeller reversed pitch during unfeathering lost height and crashlanded 1m SW of Banff 22.3.45 DBF (Air Britain Serials) 22.03.45 333 Sqn. RF827 After engine failure aircraft crash landed one mile S.W. of Banff aerodrome broke up and burnt, killing one and injuring one. (Mosquito Crash Log) Mosquito of B Flight, 333 Sqn, Banff, crashed on forced landing near Ordens farm Banff at 1638 hours.   Two crew injured. (World War Two in the Portsoy Area, researched by Findlay Pirie)"/>
    <x v="2"/>
    <x v="3"/>
    <s v="Propeller reversed pitch"/>
    <m/>
    <x v="2"/>
    <m/>
    <m/>
    <n v="3"/>
    <x v="42"/>
    <x v="0"/>
    <n v="1"/>
    <s v="Front-Line"/>
    <x v="28"/>
    <x v="3"/>
    <n v="1"/>
  </r>
  <r>
    <n v="4038"/>
    <s v="MM792"/>
    <x v="25"/>
    <n v="219"/>
    <x v="0"/>
    <x v="2"/>
    <n v="22"/>
    <s v="March"/>
    <x v="7"/>
    <s v="22/23 March 1945"/>
    <x v="1"/>
    <s v="22.03.1945 Night patrol 219 from Gilze Rijen shot down by Flak. over Belgium, unknown location (FCL). F/L WJ Henri +, F/O HPF Huyman +, Belgian crew, no known graves MM792 of 219 Squadron, both crew were killed and both were Belgian. On the night of 22nd March (from 17th, 219 Sq. moved to B77, the Dutch airfield of Gilze-Rijen), the crew HENRI/HUYNEN failed to return from a mission over Germany. The Mosquito (MM792) was victim of the Flak in the Cologne area and crashed near Suchteln (Netherlands). The two Belgian crew, Flt Lt Walter J Henri (pilot) and Fg Off Henri P F Huynen (radar operator), were killed and buried near the wreck of their plane.. Suechteln is near Viersen (Juergen Haus) (http://www.baha.be/Webpages/Navigator/Belgian_Aviation_History/ww_ii/TheBelgiansof219/belgians_of_the_219_squadron.htm) Missing on patrol 22.3.45 (Air Britain Serials)"/>
    <x v="0"/>
    <x v="1"/>
    <m/>
    <m/>
    <x v="1"/>
    <m/>
    <m/>
    <n v="3"/>
    <x v="42"/>
    <x v="0"/>
    <n v="1"/>
    <s v="Front-Line"/>
    <x v="76"/>
    <x v="2"/>
    <n v="1"/>
  </r>
  <r>
    <n v="5543"/>
    <s v="NT315"/>
    <x v="25"/>
    <n v="239"/>
    <x v="0"/>
    <x v="5"/>
    <n v="22"/>
    <s v="March"/>
    <x v="7"/>
    <s v="22/23 March 1945"/>
    <x v="1"/>
    <s v="23.03.1945 2100 low level intruder sortie 239 from West Raynham . Lost without trace (BCL). W/O DB Brotchie +, F/S JJ Ferguson +, initial buried in Roman Cath Friedhof Königsesch at Rheine, now Reichswald Forrest War Cem 22/23 March 1945 (FCWDv5) Missing from night intruder mission 23.3.45 (Air Britain Serials) Airborne 2100 22Mar45 from West Raynham for a low level Intruder operation. Cause of loss and crash-site not established. Both are now buried in the Reichswald Forest War Cemetery having been brought here from the Roman Catholic Friedhof 'Konigsesch' at Rheine. Both were Lancashire men. W/O D.B.Brotchie KIA F/S J.J.Ferguson KIA (Chorley via Lost Bombers)"/>
    <x v="3"/>
    <x v="4"/>
    <m/>
    <m/>
    <x v="3"/>
    <m/>
    <m/>
    <n v="3"/>
    <x v="42"/>
    <x v="0"/>
    <n v="1"/>
    <s v="Front-Line"/>
    <x v="63"/>
    <x v="2"/>
    <n v="1"/>
  </r>
  <r>
    <n v="2440"/>
    <s v="RS577"/>
    <x v="12"/>
    <n v="23"/>
    <x v="0"/>
    <x v="5"/>
    <n v="22"/>
    <s v="March"/>
    <x v="7"/>
    <s v="22/23 March 1945"/>
    <x v="1"/>
    <s v="22.03.1945 1935 intruder duties over Handorf and Münster area 23 BS from Little Snoring missing. Lost without trace (BCL). S/L MW O´Brian DFC +, F/L PA Disney +, both buried in Reichswald Forrest War Cem, possibly overflew outbound village of Ingham, near Waxham/Norfolk coast. See also FCL same day. Crew initially buried at Telgte near Muenster (Juergen Haus) 22/23 March 1945 (FCWDv5) /Lr Michael William O’Brien DFC 69497, 23 Sq, gesneuveld 22 March 1945, Navigator, F/Lt Philip Allan Disney 139616, Mosquito VI RS577, YP-T, Bomber support (Intruder) Handorf-Münster sector. Crashed on the German airfield Münster-Handorf near Münster (their target). Both were first buried in the Waldfriedhof (Cemetery in the wood) Lauheide at Handorf. (Henk Welting) (http://www.rafcommands.com/forum/showthread.php?t=4473) Missing from night intruder to Handorf 23.3.45 (Air Britain Serials)   May have been YP-L (http://www.luftwaffe-bullet-board.com/viewtopic.php?t=14108&amp;highlight=)&quot;)"/>
    <x v="3"/>
    <x v="4"/>
    <m/>
    <m/>
    <x v="3"/>
    <m/>
    <m/>
    <n v="3"/>
    <x v="42"/>
    <x v="0"/>
    <n v="1"/>
    <s v="Front-Line"/>
    <x v="6"/>
    <x v="0"/>
    <n v="1"/>
  </r>
  <r>
    <n v="2451"/>
    <s v="NS619"/>
    <x v="18"/>
    <s v="USAAF"/>
    <x v="0"/>
    <x v="4"/>
    <n v="22"/>
    <s v="March"/>
    <x v="7"/>
    <d v="1945-03-22T00:00:00"/>
    <x v="2"/>
    <s v="Martin Bowman says this aircraft was written off in a crash March 23 1945, coded U. There is an accident report for this aircraft dated 22 March 1945, 654BS of 25BG, Category 3 damage, at Watton, pilot McGriffin, Kenneth (www.aviationarchaeology.com) 450322 MOSQUITO NS-619 WATTON, UK 25 (Thomas Ensminger) SOC 3.5.45 (Air Britain Serials)"/>
    <x v="2"/>
    <x v="3"/>
    <s v="Crashed on landing"/>
    <m/>
    <x v="2"/>
    <m/>
    <m/>
    <n v="3"/>
    <x v="42"/>
    <x v="0"/>
    <n v="1"/>
    <s v="Front-Line"/>
    <x v="33"/>
    <x v="0"/>
    <n v="1"/>
  </r>
  <r>
    <n v="269"/>
    <s v="DD720"/>
    <x v="2"/>
    <s v="85/307/264/239/1692 Flt/51OTU"/>
    <x v="0"/>
    <x v="7"/>
    <n v="23"/>
    <s v="March"/>
    <x v="7"/>
    <d v="1945-03-23T00:00:00"/>
    <x v="0"/>
    <s v="SOC 23.3.45 (Air Britain Serials)"/>
    <x v="4"/>
    <x v="3"/>
    <m/>
    <m/>
    <x v="2"/>
    <m/>
    <m/>
    <n v="3"/>
    <x v="42"/>
    <x v="0"/>
    <n v="1"/>
    <s v="Support Unit"/>
    <x v="110"/>
    <x v="0"/>
    <n v="6"/>
  </r>
  <r>
    <n v="3242"/>
    <s v="NT197"/>
    <x v="12"/>
    <n v="21"/>
    <x v="0"/>
    <x v="16"/>
    <n v="23"/>
    <s v="March"/>
    <x v="7"/>
    <d v="1945-03-23T00:00:00"/>
    <x v="0"/>
    <s v="B IV nose, torpedo racks, R.P.s, used a R.A.E. SOC 23.3.45 (Air Britain Serials)"/>
    <x v="4"/>
    <x v="3"/>
    <m/>
    <m/>
    <x v="2"/>
    <m/>
    <m/>
    <n v="3"/>
    <x v="42"/>
    <x v="0"/>
    <n v="1"/>
    <s v="Front-Line"/>
    <x v="48"/>
    <x v="0"/>
    <n v="1"/>
  </r>
  <r>
    <n v="6572"/>
    <s v="NT456"/>
    <x v="25"/>
    <n v="141"/>
    <x v="0"/>
    <x v="2"/>
    <n v="23"/>
    <s v="March"/>
    <x v="7"/>
    <d v="1945-03-23T00:00:00"/>
    <x v="0"/>
    <s v="23.03.1945 Training 141 from Little Snoring starboard engine failed at 5000ft, emergency landing, touchdown too fast and far down the runway, tried to raise undercarriage but overrunning. Damage beyond repair. at West Raynham airfield 1236 (BCL). F/L ED Drew RCAF ok, , Engine cut overshot landing and u/c raised to stop West Raynham 23.3.45 (Air Britain Serials) 23.03.45 141 Sqn. NT456 Overshot at West Raynham, retracted undercarriage and slid off end of runway. Crew unhurt. (Mosquito Crash Log)"/>
    <x v="2"/>
    <x v="2"/>
    <s v="Engine failure"/>
    <m/>
    <x v="2"/>
    <m/>
    <m/>
    <n v="3"/>
    <x v="42"/>
    <x v="0"/>
    <n v="1"/>
    <s v="Front-Line"/>
    <x v="45"/>
    <x v="2"/>
    <n v="1"/>
  </r>
  <r>
    <n v="1954"/>
    <s v="PZ412"/>
    <x v="12"/>
    <n v="143"/>
    <x v="0"/>
    <x v="12"/>
    <n v="23"/>
    <s v="March"/>
    <x v="7"/>
    <d v="1945-03-23T00:00:00"/>
    <x v="0"/>
    <s v="Coded W http://www.wlb-stuttgart.de/seekrieg/45-03.htm Another Casualty of 143 squadron was Mosquito &quot;W&quot; which was successfully ditched with the starboard engine smoking. The crew, Flight Lieutenant R.H. Lowe and Flying Officer P. Hannaford were taken prisoner. (http://www.scotshistoryonline.co.uk/sorties.html) Hit by flak while attacking shipping at Tejgonaes ditched 1m S of Svinou 23.3.45 (Air Britain Serials)"/>
    <x v="0"/>
    <x v="1"/>
    <m/>
    <m/>
    <x v="1"/>
    <m/>
    <m/>
    <n v="3"/>
    <x v="42"/>
    <x v="0"/>
    <n v="1"/>
    <s v="Front-Line"/>
    <x v="131"/>
    <x v="0"/>
    <n v="1"/>
  </r>
  <r>
    <n v="2182"/>
    <s v="RF625"/>
    <x v="12"/>
    <n v="143"/>
    <x v="0"/>
    <x v="12"/>
    <n v="23"/>
    <s v="March"/>
    <x v="7"/>
    <d v="1945-03-23T00:00:00"/>
    <x v="0"/>
    <s v="Mosquito ,R’ / 143, hit by flak, caught fire and crashed (F/O McCall †) (http://www.wlb-stuttgart.de/seekrieg/45-03.htm) (A strike force of forty two Mosquito’s and Twelve Mustangs attack shipping found at Stadlandet, Aslesund and Dalsfjord, resulting in the sinking of1 the Norwegian Merchant Vessel. LYSAKER of 910 tons and three other Merchant Vessels damaged. These were the German ship INGA ESSBERGER of 1827 tons, another German ship ROTENFELS of 7854 tons and a Norwegian ship ROMSSDALE of 138 tons. During the action, intense accurate flak was experienced from the shore positions. After the attack, Mosquito &quot;R&quot; of 143 squadron was seen to be on fire and dived into the sea. Pilot Officer K. McCall and Warrant Officer J.A.M. Etchells were lost with the aircraft.) (http://www.scotshistoryonline.co.uk/sorties.html) Crashed in sea attacking ship Tejgenaen 23.3.45 (Air Britain Serials)"/>
    <x v="0"/>
    <x v="1"/>
    <m/>
    <m/>
    <x v="1"/>
    <m/>
    <m/>
    <n v="3"/>
    <x v="42"/>
    <x v="0"/>
    <n v="1"/>
    <s v="Front-Line"/>
    <x v="131"/>
    <x v="3"/>
    <n v="1"/>
  </r>
  <r>
    <n v="2777"/>
    <s v="RS555"/>
    <x v="12"/>
    <s v="54OTU"/>
    <x v="0"/>
    <x v="7"/>
    <n v="23"/>
    <s v="March"/>
    <x v="7"/>
    <d v="1945-03-23T00:00:00"/>
    <x v="0"/>
    <s v="Engine cut baulked on approach and bellylanded on overshoot Ouston 23.3.45 (Air Britain Serials)"/>
    <x v="2"/>
    <x v="2"/>
    <s v="Engine failure"/>
    <m/>
    <x v="2"/>
    <m/>
    <m/>
    <n v="3"/>
    <x v="42"/>
    <x v="0"/>
    <n v="1"/>
    <s v="Support Unit"/>
    <x v="115"/>
    <x v="0"/>
    <n v="1"/>
  </r>
  <r>
    <n v="3941"/>
    <s v="RS576"/>
    <x v="12"/>
    <n v="235"/>
    <x v="0"/>
    <x v="12"/>
    <n v="23"/>
    <s v="March"/>
    <x v="7"/>
    <d v="1945-03-23T00:00:00"/>
    <x v="0"/>
    <s v="Mosquito ,W’ / 235 (F/O A.D. Turner †) Mosquito &quot;W&quot; of 235 squadron attacked shipping in Dalsfjord, and was seen to crash into the sea immediately after— wards. Flying Officer Turner is buried in Stavne Cemetery, and a plaque erected near his grave in memory of Squadron Leader R. Reid, whose body was not recovered. (http://www.scotshistoryonline.co.uk/sorties.html) Squadron leader Reid in &quot;W&quot; was first to attack, suffered a direct hit and the Mosquito dived into the sea 50 yards ahead and beyond the merchant vessel. The aircraft did not burn, but disintegrated on impact leaving a cloud of steam and smoke. (http://www.robbiereid.co.uk/rrdiary.html) Dived into sea after attack on shipping Dalsfjord 23.3.45 (Air Britain Serials)"/>
    <x v="0"/>
    <x v="10"/>
    <m/>
    <m/>
    <x v="4"/>
    <m/>
    <m/>
    <n v="3"/>
    <x v="42"/>
    <x v="0"/>
    <n v="1"/>
    <s v="Front-Line"/>
    <x v="97"/>
    <x v="0"/>
    <n v="1"/>
  </r>
  <r>
    <n v="758"/>
    <s v="KB367"/>
    <x v="13"/>
    <s v="608/139"/>
    <x v="0"/>
    <x v="8"/>
    <n v="23"/>
    <s v="March"/>
    <x v="7"/>
    <s v="23/24 March 1945"/>
    <x v="1"/>
    <s v="23.03.1945 2120 139 to Berlin from Upwood crashed. near Heesch, on S outskirts of Oss (MH - between 's-Hertogenbosch and Nijmegen), without trace (BCL). F/L RO Day DFC +, F/L T Treby MiD +, Day buried in Heesch Roman Cath Cem, no trace of Treby 23/24 March XD-D, Berlin, Serial Range KB325 - KB369. 45 Mosquito B.MkXX. Part of a batch of 245 delivered by De Havilland (Toronto) Canada. KB367 was one of two 139 Sqdn Mosquitoes lost on this operation. See: KB390. Airborne 2120 24Mar45 from Upwood. Cause of loss and crash-site not established. Crashed at Heesch (Noord-Brabant), on the southern outskirts of Oss. F/l day, whose parents lived in Johannesburg, is buried in Heesch Roman Catholic Cemetey. F/L Treby is commemorated on Panel 266 of the Runnymede Memorial. F/L R.O.Day DFC KIA F/L T.Treby MiD KIA F/L Day was killed on his 83rd operation. &quot; (Chorley via Lost Bombers) MH - Would a Mosquito hit by a 262 over Berlin have made it this far on return? Becker claimed two Mosquitos on the night in question. Missing (Berlin) 24.3.45 (Air Britain Serials)  Crashed Papendijk bij de Kopsteeg near Heesch (http://www.backtonormandy.org/overview/air-force-operations/airplanes-allies-and-axis-lost/Mosquito13421.html)  "/>
    <x v="0"/>
    <x v="34"/>
    <s v="10./NJG 11"/>
    <s v="NJG 11"/>
    <x v="0"/>
    <s v="Unk"/>
    <m/>
    <n v="3"/>
    <x v="42"/>
    <x v="0"/>
    <n v="1"/>
    <s v="Front-Line"/>
    <x v="15"/>
    <x v="1"/>
    <n v="2"/>
  </r>
  <r>
    <n v="6573"/>
    <s v="KB390"/>
    <x v="28"/>
    <n v="139"/>
    <x v="0"/>
    <x v="8"/>
    <n v="23"/>
    <s v="March"/>
    <x v="7"/>
    <s v="23/24 March 1945"/>
    <x v="1"/>
    <s v="23.03.1945 2121 139 to Berlin from Upwood F/L Searles had flown 93 sorties. Note name is SO Searles, not RO Searles as given in BCL.. Lost without trace (BCL ). F/L SO Searles DFC +, F/L NC Berrisford DFCbar +, No trace of Searles, Berrisford lies in Berlin 1939-45 War Cem F/L Searles is commemorated on panel 266 of Runnymede Memorial F/Lt Stanly Oliver Searles DFC Died 24th March 1945, In 139 Squadron. 94th sortie in Mosquito KB390 to Berlin. Nav. F/Lt. Norman Chesworth Berrisford DFC*. DFC awarded 13/8/43 whilst serving with 467 (RAAF) Squadron bar 29/3/46 w.e.f 23/3/45. Took off 2121 Upwood. F/L Searles is commemorated on panel 266 of Runnymede Memorial,while Fl Berrisford is buried in Berlin at the City's 1939-1945 war cemetery. The aircraft markings were XD-B. Claim by Fw. Karl-Heinz Becker of 10./NJG 11 Missing (Berlin) 24.3.45- (Air Britain Serials) Becker's claim was at 21.32 German time (http://www.manetec-10.de/apps/luftwaffe/base.nsf)"/>
    <x v="0"/>
    <x v="34"/>
    <s v="10./NJG 11"/>
    <s v="NJG 11"/>
    <x v="0"/>
    <s v="Becker"/>
    <m/>
    <n v="3"/>
    <x v="42"/>
    <x v="0"/>
    <n v="1"/>
    <s v="Front-Line"/>
    <x v="15"/>
    <x v="1"/>
    <n v="1"/>
  </r>
  <r>
    <n v="2746"/>
    <s v="MM740"/>
    <x v="25"/>
    <n v="406"/>
    <x v="0"/>
    <x v="5"/>
    <n v="23"/>
    <s v="March"/>
    <x v="7"/>
    <s v="23/24 March 1945"/>
    <x v="1"/>
    <s v="24.03.1945 Evening patrol 406 to Twente area from Manston missing. Lost without trace (FCL). F/O WF Kilpatrick +, F/O RAH Allen +, both buried in Weerslo Communal Cem 23/24 March 1945 (FCWDv5) Missing from night intruder to Twente 24.3.45 (Air Britain Serials) Came down at 2215, at Weerselo, 5km S from Gammelke (file of losses in Holland)"/>
    <x v="3"/>
    <x v="4"/>
    <m/>
    <m/>
    <x v="3"/>
    <m/>
    <m/>
    <n v="3"/>
    <x v="42"/>
    <x v="0"/>
    <n v="1"/>
    <s v="Front-Line"/>
    <x v="94"/>
    <x v="2"/>
    <n v="1"/>
  </r>
  <r>
    <n v="6583"/>
    <s v="MM804"/>
    <x v="25"/>
    <n v="151"/>
    <x v="0"/>
    <x v="17"/>
    <n v="23"/>
    <s v="March"/>
    <x v="7"/>
    <s v="23/24 March 1945"/>
    <x v="1"/>
    <s v="F/O Struthers with F/O Cooper were returning from a Bomber support operation when they spotted a train near Lippstadt. They attacked it, and an explosion occurred. The debris from the explosion hit the Mosquito, knocking out the compass, R/T, Air Speed Indicator and the hydraulics. The Mosquito crash landed at Manston but the crew were uninjured. (http://www.151squadron.org.uk/) 23/24 March 1945 (FCWDv5) Damaged by exploding train nr Lippstadt crashlanded at Manston 24.3.45 DBR (Air Britain Serials)"/>
    <x v="1"/>
    <x v="23"/>
    <m/>
    <m/>
    <x v="4"/>
    <m/>
    <m/>
    <n v="3"/>
    <x v="42"/>
    <x v="0"/>
    <n v="1"/>
    <s v="Front-Line"/>
    <x v="8"/>
    <x v="2"/>
    <n v="1"/>
  </r>
  <r>
    <n v="4112"/>
    <s v="HR434"/>
    <x v="12"/>
    <n v="235"/>
    <x v="0"/>
    <x v="12"/>
    <n v="24"/>
    <s v="March"/>
    <x v="7"/>
    <d v="1945-03-24T00:00:00"/>
    <x v="0"/>
    <s v="Shot down by U 249 (Kptlt. Kock) near Bergen. U Boat forced to return to port, RAF Sq. 235 (F/Lt. Williams) Coded Q (www.uboat.net) Mosquito &quot;2&quot; of 235 squadron was carrying out a reconnaissance patrol from Utsira and Utvaer, but failed to return. A report was later received of a Mosquito having beer shot down into the sea off Helliso. (http://www.scotshistoryonline.co.uk/sorties.html) Hellisøy is a lighthouse close to the south end of the island Fedje, at the northern approach to Bergen (if you have Google Earth, approx pos is 60.45.04N, 04.42.07E). Flt J. R. Williams is mentioned several times in Andy Bird's &quot;A Separate Little War&quot;. Andy writes about the incident 24th March (very shortened) that Williams and nav. Tom Flower was on patrol with &quot;Q&quot; 235 when they spotted a surfaced U-boat (U 249) and went in for an attack. They were shot down by the U-boats AA's and Flower perished. Williams managed to escape through the hatch and was picked up by the U-boat's crew and later transferred to a watching vessel, Vp 1703 &quot;Unitas&quot;. &quot;Unitas&quot; brought Williams to Bergen the next day, where he was taken over by armed guards, walked away from the pier and shot. A German priest was condemned to death by court martial for his protests against the execution of Flt Williams. (http://f16.parsimony.net/forum28300/messages/14794.htm) Missing 24.3.45 (Air Britain Serials)"/>
    <x v="0"/>
    <x v="29"/>
    <m/>
    <m/>
    <x v="1"/>
    <m/>
    <m/>
    <n v="3"/>
    <x v="42"/>
    <x v="0"/>
    <n v="1"/>
    <s v="Front-Line"/>
    <x v="97"/>
    <x v="3"/>
    <n v="1"/>
  </r>
  <r>
    <n v="6694"/>
    <s v="KB523"/>
    <x v="28"/>
    <s v="16OTU"/>
    <x v="0"/>
    <x v="7"/>
    <n v="24"/>
    <s v="March"/>
    <x v="7"/>
    <d v="1945-03-24T00:00:00"/>
    <x v="0"/>
    <s v="24/03/1945 Mosquito KB523 of 16 OTU belly landed at Milcombe. F/O P B Jackson RAAF was quite badly injured. (http://www.couplandbell.com/marg/crashes1945.htm) Engines cut bellylanded in field Milcombe Oxon. 24.3.45 (Air Britain Serials) 24.03.45 16 OTU. KB523 Engine cut at 9,000 feet and aircraft belly landed in a field in Milcombe village, Oxon, injuring one, one unhurt. (Mosquito Crash Log)"/>
    <x v="2"/>
    <x v="2"/>
    <s v="Engine failure"/>
    <m/>
    <x v="2"/>
    <m/>
    <m/>
    <n v="3"/>
    <x v="42"/>
    <x v="0"/>
    <n v="1"/>
    <s v="Support Unit"/>
    <x v="140"/>
    <x v="1"/>
    <n v="1"/>
  </r>
  <r>
    <n v="4633"/>
    <s v="NS711"/>
    <x v="18"/>
    <s v="USAAF"/>
    <x v="0"/>
    <x v="4"/>
    <n v="24"/>
    <s v="March"/>
    <x v="7"/>
    <d v="1945-03-24T00:00:00"/>
    <x v="0"/>
    <s v="During the airborne operation of 24 March 1945 a 25th BG Mosquito, escorted by eighth P-51 Mustangs of the 479th FG took off on a &quot;special mission&quot; in the airborne landing area. Despite its heavy escort, the Mosquito was mis-identified by a 36th FG Thunderbolt who promptly shot it down. My interest in this particular aircraft/crew is the special,captured, German IFF equipment. (Ron Putz) MACR 13437, 24 March 1945, 25 Group. 24.03.1945 Mosquito P.R. XVI, NS711, S. 25th BG, 654th BS. 1st Lt. Carrol B. Stubblefield O-740303 KIA, MACR 13437. a/c crashed at Messinghausen/Germany (Hans Ploes) Mosquito was on an H2X mission, flying ahead of the Eighth Air Force Bombers - intention was to lead the Mustangs to German fighters as they climbed to make their attack. Navigator was 1st Lt. James B. Richmonnd, Stubblefield was killed. (Martin Bowman - MH Bowman gets the wrong year in Osprey 9, should be '45 not '44. Also, H2X missions were apparently to prepare &quot;radar maps&quot; for use by the heavies, so the latter would be able to bomb through overcast) see NS752 March 24th, 1945 - USAAF Mosquito NS711. Misidentified and shot down by a USAAF P-47 of the 36th Fighter Group (9th Air Force) at about 1700 hours. The Thunderbolt pilot and his wingman climbed to engage from 17,000 feet. The Mosquito was at 18,500 feet when the pilot, Lt. Carroll B. Stubblefield, banked to present the national markings which were not recognized, probably again due to the lighting conditions. Stubblefield's plane also had a red tail to discourage attack by friendlies, but it's not clear if the ground attack pilots were briefed. The Mosquito had a top cover of eight P-51s of the 479th Fighter Group (8th Air Force) but they were unable to make radio contact with the P-47s until after the Mosquito was destroyed. The pilot was killed but the navigator, Lt. James B. Richmond, bailed out safely and was captured. Crash site near Brilon, Germany. (12 O'Clock High! Board) Coded S on 654th BS, 25th BG (Alex Smart) 479thFG P-51s were flying top cover for Mosquito, when two P-47s joined the P-51s and then dove on the Mosquito which was unarmed &amp; shot at it setting one engine afire, and exploded breaking into three pieces, one parachute was observed. The P-51s gave chase to the P-47s which had a yellow ring around the nose &amp; yellow tail &amp; had sqd markings of 7UV &amp; M70. the P-51 pilots made every effort to stop the P-47s pilots from shooting at the Mosquito, to the point of flying along side them &amp; telling them not to. The P-51s stayed with the P-47s untill the P-47s &amp; P-51 sqd leader landed at the P-47 base. No mention of P-47s pilots outcome on MACR. The P -47 Code 7U and Yellow markings were 23d FS , 36th FG (http://forum.armyairforces.com/m_148544/tm.htm) (Air Britain Serials)"/>
    <x v="0"/>
    <x v="14"/>
    <s v="P-47"/>
    <m/>
    <x v="4"/>
    <m/>
    <m/>
    <n v="3"/>
    <x v="42"/>
    <x v="0"/>
    <n v="1"/>
    <s v="Front-Line"/>
    <x v="33"/>
    <x v="0"/>
    <n v="1"/>
  </r>
  <r>
    <n v="7639"/>
    <s v="NT113"/>
    <x v="12"/>
    <s v="169/157"/>
    <x v="0"/>
    <x v="2"/>
    <n v="24"/>
    <s v="March"/>
    <x v="7"/>
    <d v="1945-03-24T00:00:00"/>
    <x v="0"/>
    <s v="To 5077M 24.3.45 (Air Britain Serials)"/>
    <x v="4"/>
    <x v="3"/>
    <m/>
    <m/>
    <x v="2"/>
    <m/>
    <m/>
    <n v="3"/>
    <x v="42"/>
    <x v="0"/>
    <n v="1"/>
    <s v="Front-Line"/>
    <x v="3"/>
    <x v="0"/>
    <n v="2"/>
  </r>
  <r>
    <n v="1012"/>
    <s v="TA394"/>
    <x v="22"/>
    <s v="157/85/157/169"/>
    <x v="0"/>
    <x v="2"/>
    <n v="24"/>
    <s v="March"/>
    <x v="7"/>
    <d v="1945-03-24T00:00:00"/>
    <x v="0"/>
    <s v="24.03.1945 1630 Ferry 169 from Swannington starboard engine failed at 100miles/h and undercarriage raised to stop. at Swannington airfield 1630 (BCL). W/O EG Jackson ok, , Crashed on take-off Swannington 24.3.45 (Air Britain Serials) 24.03.45 169 Sqn. TA394 Starboard- engine failed on take-off from Swannington aerodrome so pilot raised undercarriage to stop. Crew unhurt. (Mosquito Crash Log)"/>
    <x v="2"/>
    <x v="3"/>
    <s v="Engine failure"/>
    <m/>
    <x v="2"/>
    <m/>
    <m/>
    <n v="3"/>
    <x v="42"/>
    <x v="0"/>
    <n v="1"/>
    <s v="Front-Line"/>
    <x v="65"/>
    <x v="0"/>
    <n v="4"/>
  </r>
  <r>
    <n v="6236"/>
    <s v="NT121"/>
    <x v="12"/>
    <n v="169"/>
    <x v="0"/>
    <x v="2"/>
    <n v="24"/>
    <s v="March"/>
    <x v="7"/>
    <d v="1945-03-24T00:00:00"/>
    <x v="1"/>
    <s v="24.03.1945 2010 169 Bomber Support from Juvincourt port engine failed and undercarriage raised to stop. at Juvincourt airfield 2010 (BCL). P/O GF Cant ok, , Engine cut on take-off for patrol u/c raised to stop Juvincourt 24.3.45 (Air Britain Serials)"/>
    <x v="2"/>
    <x v="7"/>
    <s v="Engine failure"/>
    <m/>
    <x v="2"/>
    <m/>
    <m/>
    <n v="3"/>
    <x v="42"/>
    <x v="0"/>
    <n v="1"/>
    <s v="Front-Line"/>
    <x v="65"/>
    <x v="0"/>
    <n v="1"/>
  </r>
  <r>
    <n v="281"/>
    <s v="HJ923"/>
    <x v="2"/>
    <s v="TFU/8OTU/169/339/BSDU/54OTU"/>
    <x v="0"/>
    <x v="7"/>
    <n v="25"/>
    <s v="March"/>
    <x v="7"/>
    <d v="1945-03-25T00:00:00"/>
    <x v="0"/>
    <s v="Dived into ground Greenhill Roxburgh 25.3.45 (Air Britain Serials) 25.03.45 54 OTU. HJ923 Aircraft dived into ground at high speed almost vertical at Greenhill, Roxburgh, killing two. (Mosquito Crash Log) BALL, Cyril Dennis - F/O (Pilot) - possibly killed whilst flying in Mosquito II, HJ923 of No 54 OTU, which dived into the ground near Greenhill, Roxburghshire. (http://www.rafcommands.com/forum/showthread.php?18198-450325-Unaccounted-Airmen-25-03-1945)"/>
    <x v="2"/>
    <x v="2"/>
    <s v="Dived into ground"/>
    <m/>
    <x v="2"/>
    <m/>
    <m/>
    <n v="3"/>
    <x v="42"/>
    <x v="0"/>
    <n v="1"/>
    <s v="Support Unit"/>
    <x v="115"/>
    <x v="2"/>
    <n v="6"/>
  </r>
  <r>
    <n v="3538"/>
    <s v="HR141"/>
    <x v="12"/>
    <n v="333"/>
    <x v="0"/>
    <x v="12"/>
    <n v="25"/>
    <s v="March"/>
    <x v="7"/>
    <d v="1945-03-25T00:00:00"/>
    <x v="0"/>
    <s v="Kpt. Ltn. Knut Skavhaugen and RAF navigator KIA, crashed off Bergen, aircraft KK-G, apparently shot down by aircraft of JG 5. (http://www.luftwaffe.no/Table2.htm) Mosquito &quot;G&quot; of 333 squadron, flown by: Lieutenant Commander K. Skavhaugen and Flying Officer A.H. Bobbett (http://www.scotshistoryonline.co.uk/sorties.html) Missing pres. shot down by Fw190s off Flado Is 25.3.45 (Air Britain Serials)"/>
    <x v="0"/>
    <x v="5"/>
    <s v="JG 5"/>
    <s v="JG 5"/>
    <x v="0"/>
    <s v="Unk"/>
    <m/>
    <n v="3"/>
    <x v="42"/>
    <x v="0"/>
    <n v="1"/>
    <s v="Front-Line"/>
    <x v="28"/>
    <x v="3"/>
    <n v="1"/>
  </r>
  <r>
    <n v="112"/>
    <s v="NS752"/>
    <x v="18"/>
    <s v="USAAF"/>
    <x v="0"/>
    <x v="4"/>
    <n v="25"/>
    <s v="March"/>
    <x v="7"/>
    <d v="1945-03-25T00:00:00"/>
    <x v="0"/>
    <s v="MACR 14054, 25 March 1945, 25 Group. 25.03.1945, Mosquito P.R. XVI, NS752, 25th BG, 653rd BS. 1st Lt. Bernard J. Boucher O-684253 POW, crashed Germany (exact place unknown) MACR 14054 (Hans Ploes) Navigator Louis Pessirilo,crew on Blue Stocking mission, both KIA. (Martin Bowman, Osprey 13) - see NS711: possibly confused by Franek Grabowski - Mosquito XVI of 653BS 25BG. Crew Lt. CA Stubblefield was killed, Lt. JB Richmond taken POW. The loss is covered with MACR 14054. (Franek Grabowski) Lost to a fighter, Pilot: Lt. Bernard J. Boucher POW, Nav: Lt. Louis Pessirilo KIA from Kings County Brooklyn NY., (Alex Smart) There is a claim at 20.50 hours by Oberleutnant Fehre of II./NJG 3 (Erich Brown) Time was 1641 (http://www.footnote.com/image/29031360/mosquitoes%7CMosquito/) Here is some information regarding the loss of Mosquito NS752 on 25 March from my copyright manuscript on the 25th BG. According to Major Roy Ellis-Brown, this is his best-case scenario of what transpired: (MH - Note there may also have been a claim by an Me 262 pilot of JG 7 for a Mosquito near Peenemuende on this date. According to the MACR, the route over enemy territory was to be 55 N 11 E to 52 N 11E, considerably to the east of Peenemuende.)_x000a__x000a_&quot;Lts. Bernard J. Boucher and Louis Pessirilo (NS752) left at 1448 hours on a WR _x000a_flight to the continent. Cloudy weather covered areas of Germany and the Mosquito descended to determine the exact altitude of cloud levels that were difficult to estimate. Unfortuantely during descent flak burst struck the starboard engine that erupted into an inferno streaming flames and black smoke. Before Boucher could feather or shut down the engine, the tail section received damage causing loss of directional control and the Mosquito entered a spiral descent. _x000a__x000a_&quot;Both crew members prepared to abandon the aircraft. Unfortuantely Pessirilo's chestpack slid loose from between his legs. Centrifugal force from the spiral forced it into the nose section. Lou bent down attempting to retrieve the pack but to no avail. The G-forces were too great to overcome. _x000a__x000a_&quot;Boucher jettisoned the top canopy hatch and started to climb up through it. Halfway out he observed Pessirilo struggling on the floor unsuccessfully. Now sitting on top and outside the canopy hatch, Boucher held on with both his legs inside the cockpit as the swirling aircraft and air currents pulled him outward. _x000a__x000a_&quot;Boucher looked inside as Lou glanced upward and shook his head 'NO' he could not reach the chestpack and waved for Boucher to go. Instead the pilot gave a handsignal to come up, then slapped his hand against his parachute harness. This indicated Pessirilo's only option to survive the impending disaster. _x000a__x000a_&quot;Slowly, Pessirilo managed to overcome the centrifugal force and climbed up from the floor, reached the top canopy opening and began to squeeze through. Boucher released one leg from the hatch opening while holding his other tightly inside bent against the canopy. Unable to remain erect, he lay back against the canopy and fuselage. _x000a__x000a_&quot;Pessirilo now made very effort to force himself through the tight opening with Boucher pulling from the outside. Having finally exited, he crawled out on to Boucher's body, slung both arms through and gripped tightly the parachute harness. Boucher wrapped both arms around Lou's upper body and one free leg around the lower section. He then released his other leg from the canopy and both men fell free from the aircraft. _x000a__x000a_&quot;Some days later Boucher slowly awakened, a POW in a hospital suffering from a severe concussion and amnesiac of what previously transpired. As he slowly recovered, minute recollections and flashes of insight of previous events helped overcome some memory loss to reach the following conclusion. _x000a__x000a_&quot;Upon releasing his leg from the canopy, he struck and bounced off either the tail section or wing and lost consciousness. His arms and legs automatically went limp from around Pessirilo who assumed correctly that Boucher was unconscious. To save themselves, Lou had to release one arm either fully or partially to pull the D-ring. Upon parachute release and without Boucher's arms or legs holding on to him, Pessirilo could not overcome the sudden jolt of canopy deployment and fell to his death. His action saved Boucher's life but cost him his own. _x000a__x000a_&quot;A letter from Group HQ informed the Pessirilo family that secrecy of the mission 'required parachutes not being worn'. In 1947, 1/Lt. Louis Pessirilo returned home for burial in the Jewish section of Long Island Cemetery, New York.&quot; _x000a__x000a_The loss of the Mosquito fits in well with the date and possibly the time frame of the nightfighter victory. Main problem is, if the Mosquito was shot down by the Luftwaffe, it was five hours after takeoff. Most Bluestocking weather recon missions were less than four hours. And Ellis-Brown thought the Mosquito was struck by flak. How accurately Boucher could remembered the events is unknown. _x000a_(Norman Malayney)_x000a__x000a_1/Lt.Bernard J.Boucher(P)and 1/Lt.Louis Pessirilo(N),crashed after take off from base AAF Station 336. _x000a_25th March 1945,14.48 hours,Mosquito Mk XVI,NS-752.Mission; Bluestocking 3/109,Weather recce.MACR 14054 (http://forum.armyairforces.com/1LtBoucher1LtPessirilo-m178792.aspx) (Air Britain Serials)   Came down at Hasselbach near Weyerbusch (http://www.forum.das-kriegsende.de/archive/index.php/thread-245.html)"/>
    <x v="0"/>
    <x v="1"/>
    <m/>
    <m/>
    <x v="1"/>
    <m/>
    <m/>
    <n v="3"/>
    <x v="42"/>
    <x v="0"/>
    <n v="1"/>
    <s v="Front-Line"/>
    <x v="33"/>
    <x v="0"/>
    <n v="1"/>
  </r>
  <r>
    <n v="7463"/>
    <s v="RF971"/>
    <x v="18"/>
    <n v="544"/>
    <x v="0"/>
    <x v="0"/>
    <n v="25"/>
    <s v="March"/>
    <x v="7"/>
    <d v="1945-03-25T00:00:00"/>
    <x v="0"/>
    <s v="Claim by unnamed pilot, likely of JG 7, near Peenemuende according to Czech website. Missing on mission to Swinemunde and Stettin. Took off RAF Benson 11:30 hrs 25/03/45 F/L S M MacKay F/O A S Lobban, Both PoW (Ross McNeill - http://forum.12oclockhigh.net/showthread.php?t=9730) Missing (Stettin) 25.3.45 (Air Britain Serials) &quot;Later on, one of the chappies I was in prison camp with was a navigator on a Mosquito, shot down by this jet in a power dive.&quot; (http://www.australiansatwarfilmarchive.gov.au/aawfa/interviews/1909.aspx?keywords=mosquito+-net) MH - Lobhan appears to have been the only navigator to be taken prisoner after having been shot down by a jet."/>
    <x v="0"/>
    <x v="34"/>
    <s v="JG 7"/>
    <s v="JG 7"/>
    <x v="0"/>
    <s v="Unk"/>
    <m/>
    <n v="3"/>
    <x v="42"/>
    <x v="0"/>
    <n v="1"/>
    <s v="Front-Line"/>
    <x v="27"/>
    <x v="0"/>
    <n v="1"/>
  </r>
  <r>
    <n v="5565"/>
    <s v="RS633"/>
    <x v="12"/>
    <n v="248"/>
    <x v="0"/>
    <x v="12"/>
    <n v="25"/>
    <s v="March"/>
    <x v="7"/>
    <d v="1945-03-25T00:00:00"/>
    <x v="0"/>
    <s v="Aircraft &quot;V&quot; of 248 squadron flown by; Flight lieutenant A. Mcleod and Warrant Officer N. Wheeley. (http://www.scotshistoryonline.co.uk/sorties.html) From ' A Seperate Little War' by Andy Bird. Flt Lt MacLead and W/O Wheeley were shot down by two Fw190s over Vilnesfjord on 25 March 1945. (Alex Crawford on RAF Commands Forum) Missing presumed shot down by fighters 70m W of Solund 25.3.45 (Air Britain Serials)"/>
    <x v="0"/>
    <x v="5"/>
    <s v="JG 5"/>
    <s v="JG 5"/>
    <x v="0"/>
    <s v="Unk"/>
    <m/>
    <n v="3"/>
    <x v="42"/>
    <x v="0"/>
    <n v="1"/>
    <s v="Front-Line"/>
    <x v="52"/>
    <x v="0"/>
    <n v="1"/>
  </r>
  <r>
    <n v="5778"/>
    <s v="PZ294"/>
    <x v="12"/>
    <s v="13OTU"/>
    <x v="0"/>
    <x v="7"/>
    <n v="25"/>
    <s v="March"/>
    <x v="7"/>
    <d v="1945-03-25T00:00:00"/>
    <x v="1"/>
    <s v="Swung on night take-off and hit trees Hampstead Norris 25.3.45 (Air Britain Serials) 25.03.45 13 OTU. PZ294 Swung and hit trees after overshoot at Hampstead Norris aerodrome, killing two. (Mosquito Crash Log) Possibly MUNDAY, Wilfred George - F/O (Pilot) - 174606 - RAFVR - Iver (St. Peter) Churchyard, Buckinghamshire.  NAYLOR, Michael Eric Philip - F/O(Nav/WoP) - 165913 - RAFVR - Oxford (Botley ) Cemetery, Oxfordshire. (http://www.rafcommands.com/forum/showthread.php?18198-450325-Unaccounted-Airmen-25-03-1945)"/>
    <x v="2"/>
    <x v="2"/>
    <s v="Swung on takeoff"/>
    <m/>
    <x v="2"/>
    <m/>
    <m/>
    <n v="3"/>
    <x v="42"/>
    <x v="0"/>
    <n v="1"/>
    <s v="Support Unit"/>
    <x v="39"/>
    <x v="0"/>
    <n v="1"/>
  </r>
  <r>
    <n v="510"/>
    <s v="HR527"/>
    <x v="12"/>
    <s v="1FU/45"/>
    <x v="3"/>
    <x v="16"/>
    <n v="26"/>
    <s v="March"/>
    <x v="7"/>
    <d v="1945-03-26T00:00:00"/>
    <x v="0"/>
    <s v="Flew into ground attacking vehicles in Burma 26.3.45 (Air Britain Serials)_x000a__x000a_26-3-1945_x000a_No,45 Sqn_x000a_Mosquito FB.VI HR527_x000a__x000a_Took off Thazi at dawn to patrol in the vicinity of Toungoo. Failed to pull out of dive after attacking MT, flew into ground and blew up._x000a__x000a_1039475 W/O (Pilot) Alan HOLMES RAFVR +_x000a_1581189 Sgt (Nav.) William Arthur AUSTEN RAFVR +_x000a__x000a_Both men buried Rangoon War Cemetery. Joint grave 2. H. 12._x000a__x000a_HOLMES and AUSTEN were the last combat fatalities of No.45 Sqn during World War II._x000a__x000a_See:_x000a_The Flying Camels:The History of No.45 Sqn. RAF._x000a_Wg Cdr. Jefford,C.G MBE,BA,RAF (Retd.)_x000a_High Wycombe:Author,1995._x000a_pp.295,506,515 &amp; 518_x000a__x000a_Col. _x000a_(http://www.rafcommands.com/forum/showthread.php?11962-Details-for-these-Casualties-ex-pupils-of-Darlington-Grammar-School/page2)"/>
    <x v="0"/>
    <x v="8"/>
    <m/>
    <m/>
    <x v="4"/>
    <m/>
    <m/>
    <n v="3"/>
    <x v="42"/>
    <x v="0"/>
    <n v="1"/>
    <s v="Front-Line"/>
    <x v="86"/>
    <x v="3"/>
    <n v="2"/>
  </r>
  <r>
    <n v="7752"/>
    <s v="MM479"/>
    <x v="17"/>
    <s v="151/264"/>
    <x v="0"/>
    <x v="2"/>
    <n v="26"/>
    <s v="March"/>
    <x v="7"/>
    <d v="1945-03-26T00:00:00"/>
    <x v="0"/>
    <s v="U/c jammed belly-landed at Lille/Vendeville 26.3.45 (Air Britain Serials)"/>
    <x v="2"/>
    <x v="3"/>
    <s v="Undercarriage failed"/>
    <m/>
    <x v="2"/>
    <m/>
    <m/>
    <n v="3"/>
    <x v="42"/>
    <x v="0"/>
    <n v="1"/>
    <s v="Front-Line"/>
    <x v="10"/>
    <x v="2"/>
    <n v="2"/>
  </r>
  <r>
    <n v="7133"/>
    <s v="PZ458"/>
    <x v="12"/>
    <n v="418"/>
    <x v="0"/>
    <x v="16"/>
    <n v="26"/>
    <s v="March"/>
    <x v="7"/>
    <d v="1945-03-26T00:00:00"/>
    <x v="0"/>
    <s v="First mentioned in ORB, 3/4 January 1945. Letter &quot;D&quot; from ORB. Possibly Flight Lieutenant (Pilot) Ralph Edward Naylor, Groesbeek Canadian War Cemetery. Caught fire and spun into ground 12m SW of Eindhoven 26.3.45 (Air Britain Serials)"/>
    <x v="2"/>
    <x v="3"/>
    <s v="Caught fire"/>
    <m/>
    <x v="2"/>
    <m/>
    <m/>
    <n v="3"/>
    <x v="42"/>
    <x v="0"/>
    <n v="1"/>
    <s v="Front-Line"/>
    <x v="30"/>
    <x v="0"/>
    <n v="1"/>
  </r>
  <r>
    <n v="1507"/>
    <s v="PF438"/>
    <x v="20"/>
    <s v="109/571"/>
    <x v="0"/>
    <x v="8"/>
    <n v="26"/>
    <s v="March"/>
    <x v="7"/>
    <s v="26/27 March 1945"/>
    <x v="1"/>
    <s v="26.03.1945 1859 571 to Berlin from Oakington landed and crashed into another Mosquito, probably RV315. at Oakington airfield 2324 (BCL). F/L HH Tattersall DF ok, F/L KCA Smith RCAF ok. 26/27 March, 8K-M, Berlin, &quot;Serial Range PF428 - PF469. 42 Mosquito B.MkXV1. Powered by Merlin 72/73 engines. part of a batch of 195 delivered by Percival Aircraft (Luton) between 15May44 and 5dec45. Airborne 1859 26Mar45 from Oakington. Landed back at base 2324 and ran into another Mosquito (RV315?) which had reported clear of the runway. F/L Tattersall had gained an immediate DFC, Gazetted 17Jan45, for his actions 1Jan45 attacking railway tunnels. F/L H.H.Tattersall DFC F/L K.C.A.Smith RCAF &quot; (Chorley via Lost Bombers) Collided with RV375 on landing Oakington 26.3.45 DBR (Air Britain Serials) 26.03.45 571 Sqn. PF438 Landed at Oakington, Cambs., collided with Mosquito RB375 which had told flying control he was clear of the runway. (Mosquito Crash Log)"/>
    <x v="2"/>
    <x v="7"/>
    <s v="Collision"/>
    <m/>
    <x v="2"/>
    <m/>
    <m/>
    <n v="3"/>
    <x v="42"/>
    <x v="0"/>
    <n v="1"/>
    <s v="Front-Line"/>
    <x v="90"/>
    <x v="6"/>
    <n v="2"/>
  </r>
  <r>
    <n v="7460"/>
    <s v="NT370"/>
    <x v="25"/>
    <n v="488"/>
    <x v="0"/>
    <x v="2"/>
    <n v="27"/>
    <s v="March"/>
    <x v="7"/>
    <d v="1945-03-27T00:00:00"/>
    <x v="0"/>
    <s v="MH - Picture exists of this aircraft crashed at B77 Gilze Rijen. Lost 27.3.45 (Air Britain Serials)"/>
    <x v="2"/>
    <x v="3"/>
    <s v="Not Stated"/>
    <m/>
    <x v="2"/>
    <m/>
    <m/>
    <n v="3"/>
    <x v="42"/>
    <x v="0"/>
    <n v="1"/>
    <s v="Front-Line"/>
    <x v="42"/>
    <x v="2"/>
    <n v="1"/>
  </r>
  <r>
    <n v="747"/>
    <s v="DZ599"/>
    <x v="4"/>
    <s v="692/627"/>
    <x v="0"/>
    <x v="8"/>
    <n v="27"/>
    <s v="March"/>
    <x v="7"/>
    <s v="27/28 March 1945"/>
    <x v="1"/>
    <s v="27.03.1945 1939 minelaying duties over Elbe River, Hamburg 627 Gardening from Woodhall Spa called formation leader that plane was about to ditch. no position given but believed to be into sea off Frisian islands 2201 (BCL). F/O WA Barnett RNZAF ok, F/S JA Day RAAF +, no trace of Day, Barnett described as safe. Apparently taken PoW according to Ross McNeill's Air Force PoW site - http://www.rafcommands.com/Air%20Force%20PoWs/RAF%20POWs%20Query%20B_1.html Hit by a flak ship after placing mines in the Elbe estuary. Ditched successfully but Day was unable to retrieve his dinghy from the cockpit - the automatic release for the two-man dinghy was disconnected and the manual release was underwater. Barnett drifted for three days before washing up on the island of Hooge. (Night After Night) F on 627 Squadron (www.lostbombers.co.uk) Missing from target marking over Elbe 28.3.45 (Air Britain Serials)"/>
    <x v="0"/>
    <x v="1"/>
    <m/>
    <m/>
    <x v="1"/>
    <m/>
    <m/>
    <n v="3"/>
    <x v="42"/>
    <x v="0"/>
    <n v="1"/>
    <s v="Front-Line"/>
    <x v="58"/>
    <x v="0"/>
    <n v="2"/>
  </r>
  <r>
    <n v="7606"/>
    <s v="HR206"/>
    <x v="12"/>
    <n v="605"/>
    <x v="0"/>
    <x v="16"/>
    <n v="27"/>
    <s v="March"/>
    <x v="7"/>
    <s v="27/28 March 1945"/>
    <x v="1"/>
    <s v="28.03.1945 Evening intruder 605 to Germany from Coxyde missing. Lost without trace (FCL). F/O R Wilson +, F/O F Thomson +, no known grave Was UP-M on 605 Squadron (Ian Piper: http://www.605squadron.co.uk/Squadron_aircraft.htm) Missing from night intruder mission 28.3.44 (Air Britain Serials)  27/28-3-1945,  No.605 Sqn,  Mosquito FB.VI, HR206:UP-M,  Failed to return from night intruder to Coelsfeld/Dulmen area.  155235 F/O (Pilot) Raymond William WILSON RAFVR +,  165310 F/O (R/O) Frank THOMPSON RAFVR + (of Minnesota,USA) Both commemorated on the Runnymede Memorial. See: 2TAF3/Shores &amp; Thomas, pp.468-9 (http://www.rafcommands.com/forum/showthread.php?17802-Mosquito-HR206-605-Sqdn-Missing)"/>
    <x v="3"/>
    <x v="4"/>
    <m/>
    <m/>
    <x v="3"/>
    <m/>
    <m/>
    <n v="3"/>
    <x v="42"/>
    <x v="0"/>
    <n v="1"/>
    <s v="Front-Line"/>
    <x v="22"/>
    <x v="3"/>
    <n v="1"/>
  </r>
  <r>
    <n v="676"/>
    <s v="KB354"/>
    <x v="13"/>
    <s v="608/139"/>
    <x v="0"/>
    <x v="8"/>
    <n v="27"/>
    <s v="March"/>
    <x v="7"/>
    <s v="27/28 March 1945"/>
    <x v="1"/>
    <s v="27.03.1945 1914 139 to Bremen from Upwood VHF radio failed and returned, fast approach ended in bomb dump. at Upwood airfield 2254 (BCL). F/O DW Rhys inj, F/O FJ Kennelly inj, 27/28 March 1945, Bremen, XD-C, Serial Range KB370 - KB699. 330 Mosquito B.MkXXV. Part of a batch of 400 delivered by De havilland (Toronto) Canada. KB354 was one of two 139 Sqdn Mosquitoes lost on this night in two separate operations. See: MM131. Airborne 1914 27Mar45 from Upwood. The VHF radio failed during the operation and on regaining base at 2254. F/O Rhys touched down up runway off a fast approach and ended up in the bomb dump. He escaped with shock and bruising and his navigator sustained fractures to both legs. F/O D.W.Rhys Inj F/O F.J.Kennelly Inj (Chorley via Lost Bombers) Overshot landing Upwood 27.3.45 DBR (Air Britain Serials) 27.03.45 139 Sqn. KB354 Overshot and crashed on landing at Upwood aerodrome, injuring two. (Mosquito Crash Log)"/>
    <x v="2"/>
    <x v="7"/>
    <s v="Overshot"/>
    <m/>
    <x v="2"/>
    <m/>
    <m/>
    <n v="3"/>
    <x v="42"/>
    <x v="0"/>
    <n v="1"/>
    <s v="Front-Line"/>
    <x v="15"/>
    <x v="1"/>
    <n v="2"/>
  </r>
  <r>
    <n v="5726"/>
    <s v="MM131"/>
    <x v="20"/>
    <s v="571/139"/>
    <x v="0"/>
    <x v="8"/>
    <n v="27"/>
    <s v="March"/>
    <x v="7"/>
    <s v="27/28 March 1945"/>
    <x v="1"/>
    <s v="28.03.1945 1912 139 to Berlin from Upwood shot down by Me 262 of Lt. Jorg Czypionka of 10./NJG11 and crashed. N Brandenburg (BCL). Becker's claim was at 21.38 German time (http://www.manetec-10.de/apps/luftwaffe/base.nsf)   F/L AAJ Van Amsterdam DFC Vliegerkruis +, S/L HA Forbes DFC RCAF pow, no trace of Van Amsterdam. Coded XD-J (http://www.bomber-command.info/memnavforbes.htm) Our aircraft, a Mosquito Mk XVI (MM131) code XD-J, was hit without warning and went into an uncontrollable spiralling descent. Andre, as captain, gave the signal to bail out. The lower hatch, the normal emergency escape, was jammed and I motioned him to go out the upper hatch above his head. He did; I never saw him again. I followed, hesitating momentarily on the edge before sliding backwards off the wing. Much sooner than I expected I was on the ground, unhurt, in an open field. (http://www.bomber-command.info/memnavforbes.htm)_x000a__x000a_One of the night fighter squadrons defending Berlin at the time was 10./NJG-11, which mostly flew the Me262A single seat, non-radar jets. On the night of March 27, 1945, Leutnant Jorg Czypionka was 'scrambled' to intercept marauding Mosquitos. Directed into the general area by ground controllers, he was usually able to spot the enemy with the help of searchlights. But on this occasion, a Mosquito of 139 'Jamaica' Squadron passed within 200 feet of his nose! He immediately engaged and set its number two engine on fire. The navigator bailed out to captivity, but the pilot went down with the plane and was listed as 'missing in action.'_x000a__x000a_Shot down by flak at Doeberitz (Gordon Permann) Missing (Berlin) 28.3.45 (Air Britain Serials)_x000a__x000a_Czypionka's claim was at 20.50, German time  &quot;After my first two flights of the day at dusk, I flew my first sortie that same night. I was returning from this sortie, and was flying home, and my fuel reserve light was already on, so I wanted to go home straight. I was about ten or fifteen minutes from our airfield [MH - Burg bei Magdeburg] when all of a sudden a Mosquito crossed my way, just in front of my nose, less than ten meters away. He came from the right side in a diagonal angle and passed in front of my aircraft. It was pure coincidence. He was at exactly the same height, at the same time, so I followed him, and so I just decided to fire a burst into him as he came into my Revi. With a very strong armament of four [30mm] cannons, he went down.&quot; (http://books.google.com.au/books?id=l8aSAi70md0C&amp;pg=PA90&amp;lpg=PA90&amp;dq=Mosquito+%22me+109%22&amp;source=bl&amp;ots=1426iCXbbF&amp;sig=wvkdNha1rFnnc_QXVKNTz4fwG70&amp;hl=en&amp;sa=X&amp;ei=lYaNUfi4OYyhiQfmnIHwCQ&amp;ved=0CFIQ6AEwAw#v=onepage&amp;q=Mosquito%20%22me%20109%22&amp;f=false)"/>
    <x v="0"/>
    <x v="34"/>
    <s v="10./NJG 11"/>
    <s v="NJG 11"/>
    <x v="0"/>
    <s v="Czypionka"/>
    <m/>
    <n v="3"/>
    <x v="42"/>
    <x v="0"/>
    <n v="1"/>
    <s v="Front-Line"/>
    <x v="15"/>
    <x v="0"/>
    <n v="2"/>
  </r>
  <r>
    <n v="1037"/>
    <s v="PF466"/>
    <x v="20"/>
    <s v="139/692"/>
    <x v="0"/>
    <x v="8"/>
    <n v="27"/>
    <s v="March"/>
    <x v="7"/>
    <s v="27/28 March 1945"/>
    <x v="1"/>
    <s v="27.03.1945 1911 692 to Berlin from Graveley . Lost without trace (BCL). F/L ES Vale MiD +, F/O FJ Manning RCAF +, no further info. Claims for four mossies by Karl-Heinz Becker (2), Kurt Lamm, and one other pilot, according to Czech website citing Me 262 Combat Diary 27/28 March 1945, Berlin, P3-C, &quot;Serial Range PF428 - PF469. 42 Mosquito B.MkXV1. Powered by Merlin 72/73 engines. Part of a batch of 195 delivered by Percival aircraft (Luton) between 15May44 and 5Dec45. Airborne 1911 27Mar45 from Graveley. Lost without trace/ Both are commemorated on the Runnymede Memorial. F/l Vale, an Associate of the Chartered Institute, was flying his 70th operation. F/L E.S.Vale MiD KIA F/O F.J.Manning RCAF KIA &quot; (Chorley via Lost Bombers) Missing (Berlin) 28.3.45 (Air Britain Serials)  MH - &quot; Ab Weißewarthe verliert sich  die Spur &quot;, chapter title of a book on the air war in the Altmark  (http://d-nb.info/1008940097/04)by Jörg Helbig und Jörg Andreé.  (&quot;... und brennend abgestürzt&quot; : Flugzeugabsturzorte aus dem Zweiten Weltkrieg in Sachsen-Anhalt ; Rekonstruktion der Ereignisse - Spurensuche ; [Schicksale britischer und deutscher Flieger im Zweiten Weltkrieg] / Jörg Helbig ; Jörg Andreé )_x000a__x000a_Becker's claim was at 21.38 German time (http://www.manetec-10.de/apps/luftwaffe/base.nsf) _x000a__x000a_One of the night fighter squadrons defending Berlin at the time was 10./NJG-11, which mostly flew the Me262A single seat, non-radar jets. On the night of March 27, 1945, Leutnant Jorg Czypionka was 'scrambled' to intercept marauding Mosquitos. Directed into the general area by ground controllers, he was usually able to spot the enemy with the help of searchlights. But on this occasion, a Mosquito of 139 'Jamaica' Squadron passed within 200 feet of his nose! He immediately engaged and set its number two engine on fire. The navigator bailed out to captivity, but the pilot went down with the plane and was listed as 'missing in action.'_x000a__x000a_Shot down by flak at Doeberitz (Gordon Permann) Missing (Berlin) 28.3.45 (Air Britain Serials)_x000a__x000a_Czypionka's claim was at 20.50, German time  &quot;After my first two flights of the day at dusk, I flew my first sortie that same night. I was returning from this sortie, and was flying home, and my fuel reserve light was already on, so I wanted to go home straight. I was about ten or fifteen minutes from our airfield [MH - Burg bei Magdeburg] when all of a sudden a Mosquito crossed my way, just in front of my nose, less than ten meters away. He came from the right side in a diagonal angle and passed in front of my aircraft. It was pure coincidence. He was at exactly the same height, at the same time, so I followed him, and so I just decided to fire a burst into him as he came into my Revi. With a very strong armament of four [30mm] cannons, he went down.&quot; (http://books.google.com.au/books?id=l8aSAi70md0C&amp;pg=PA90&amp;lpg=PA90&amp;dq=Mosquito+%22me+109%22&amp;source=bl&amp;ots=1426iCXbbF&amp;sig=wvkdNha1rFnnc_QXVKNTz4fwG70&amp;hl=en&amp;sa=X&amp;ei=lYaNUfi4OYyhiQfmnIHwCQ&amp;ved=0CFIQ6AEwAw#v=onepage&amp;q=Mosquito%20%22me%20109%22&amp;f=false)_x000a__x000a_MH - Weißewarte (note spelling) is part of the city of Tangerhütte in the Alltmark Region, about 48 km directly west of Brandenburg, and about 17 km almost directly north of Burg bei Magdeburg._x000a__x000a_&quot;In March, 1945, an old buddy and a fellow squadron leader (named Kurt Welter), called me to ask if I would like to fly the Me 262. And I said of, course, I did. That same day, I was on a train to go to Burg, near Magdeburg, about 120 kilometers southwest of Berlin. It was about March 20, and when I arrived in the afternoon it was already getting dark._x000a__x000a_&quot;I came to this airfield and here was this aircraft. I knew we had the Me 262, but had not seen it. Standing in front of it, I thought, &quot;My God, this is unbelievable. This is the future! It is out of this word!_x000a__x000a_Czypionka stood in awe of the elegant triangular cross-section of the Me 262, its twin Jumo 004 engines hanging beneath the swept-back wings. He says he was told to have the chief mechanic explain everything about the aircraft and then report back._x000a__x000a_&quot;I sat in the aircraft for about 45 minutes while the chief mechanic explained about the temperatures, the engine revolutions and how to start the engine, where the instruments were. Because it was a Messerschmitt, the layout and instruments were arranged almost the same as a 109—electric on the right side and pneumatic things on the left side, and things like this.&quot;_x000a__x000a_Then Czypionka went to his commander’s bedroom, where he was shaving and preparing for his next night sortie, and was told to sit down and explain how to fly the jet around the airfield._x000a__x000a_&quot; I concentrated and told him every movement I would do. In between he had some questions like ‘Now we have to switch the tanks’, and I told him how it was done. Then it was ‘Undercarriage…emergency…’ and things like this. When I had answered all his questions he said, ‘Now go off and fly.’_x000a__x000a_Czypionka says he returned to the airfield, the mechanic started the Me 262’s engines and Jorg took off. He made two circuits of the airfield and made perfect landings, amazed at the aircraft’s speed and smoothness in flight, and its relative silence from inside the cockpit. He had made his transition to the jet._x000a__x000a_Returning from Berlin one night after an interdiction mission, Czypionka noted a fuel warning light was on, a warning he had about 15 minutes worth of fuel in the Me 262’s tanks. He was flying at about 6,000 meters (20,000 feet) when a Mosquito at the same altitude suddenly crossed just in front of him._x000a__x000a_&quot;Had I been half a second earlier, I would have hit him or he would have hit me. We would have collided. Imagine, in this big sky, exactly the same altitude, the same time._x000a__x000a_&quot;I followed the flames from the exhaust pipes as he flew slow esses home. He didn’t suspect anything; he didn’t know I was there._x000a__x000a_I followed these lights and I thought, ‘What should I do. Should I shoot at him or should I not. The war was almost over. Two people sitting in this aircraft. If I shoot at him, they’re gone. Maybe they have family…’_x000a__x000a_&quot;But then, I said, ’Well, he comes from Berlin and he dropped a bomb there and maybe killed hundreds of people with just one bomb. Try it.’_x000a__x000a_&quot;I shot a burst at the Mosquito when it came into my gun sight and down she went.&quot;_x000a__x000a_The armament of an Me 262 was phenomenal—four 30mm cannons in its nose—and a short burst on target at close range promised jolting explosions, no matter whether the targeted aircraft was made of aluminum or plywood, as was the Mosquito._x000a__x000a_Czypionka says his radar controller confirmed the British bomber as having been shot down_x000a__x000a__x000a_http://www.goldengatewing.org/proptalk/ ... cfm?ID=135"/>
    <x v="0"/>
    <x v="34"/>
    <s v="10./NJG 11"/>
    <s v="NJG 11"/>
    <x v="0"/>
    <s v="Becker"/>
    <m/>
    <n v="3"/>
    <x v="42"/>
    <x v="0"/>
    <n v="1"/>
    <s v="Front-Line"/>
    <x v="66"/>
    <x v="6"/>
    <n v="2"/>
  </r>
  <r>
    <n v="3062"/>
    <s v="RV326"/>
    <x v="20"/>
    <s v="105/571"/>
    <x v="0"/>
    <x v="8"/>
    <n v="27"/>
    <s v="March"/>
    <x v="7"/>
    <s v="27/28 March 1945"/>
    <x v="1"/>
    <s v="27.03.1945 1907 571 to Berlin from Oakington crashed. into cornfield at Zevenhuisen, 25km SW Groningen 1945 (BCL). F/O GD Hudson AFC RNZAF +, F/O MG Gant RCAF +, both buried in Leek (Zevenhuisen) Gen Cem Claims for three mossies by Karl-Heinz Becker - could the mossie have limped this far? Was there any communication? Collided with MM202 of 571 Squadron flown by F/L L.G. Smith and Bill Lane, according to an article in the newsletter of the Mosquito Aircrew Association Number 27. Smith's aircraft suffered damage to the starboard airscrew but was able to return. Was V on 128 (sic) Squadron on 27/28 February whein F/L L.G. Smith believed he collided with another aircraft. He lost his starboard propellor, the starboard engine was set afire, and the aircraft did a half-spin, however he was able to crash land at Woodbridge. (Mosquito) During the evening of 27 March 1945 at approximately between the hours of 1945 - 2000 two Mosquitos (RV326 &amp; MM202) collided, MM202 from below, 15.5 miles SW of Zevenhuizen, Netherlands en route to Berlin. RV3266 (F/O.GD Hudson. AFC RNZAF / F/O. M.G.Gant. RCAF) crashed and were both killed. MM202 (F/Lt. L.G.Smith. DFC RNZAF / Wt. Off. W.Lane DFC) sheared the starboard propellor among other serious damage which denied them the opportunity to bail out., they made a perfect landing at the emergency drome at Woodbridge. On 27 March 1945, F/O Hudson and F/O Maurice George Gant took of in mosquito BXVI RV326/L for a mission to Berlin. This was F/O Hudson's 13th mission and all but one had been to Berlin. He had a total of 1348 flying hours. The mosquito took off at 19.07. While flying over the Netherlands on the way to Berlin their plane collided with mosquito MM202, flown by F/L Leicester Smith and navigator F/O Bill Lane, also from 571 Squadron. F/L Smith later told that their mosquito lost a propeller. He put the mossie into a dive to extinguish the fire, in which he succeeded. He then flew the plane back to England where he landed at Woodbridge. Around 19.45 the plane of F/O Hudson and F/O Gant crashed onto the land belonging to Mr. Buist, bordering the woods at Zevenhuizen. Both F/O Hudson and F/O Gant were killed and are buried in Zevenhuizen. They are buried together with a number of resistance fighters. F/O Hudson was 26. He was awarded the Air Force Cross. (http://www.basher82.nl/Data/zevenhuizen/hudson.htm) Missing (Berlin) 28.3.45 (Air Britain Serials)"/>
    <x v="0"/>
    <x v="13"/>
    <m/>
    <m/>
    <x v="4"/>
    <m/>
    <m/>
    <n v="3"/>
    <x v="42"/>
    <x v="0"/>
    <n v="1"/>
    <s v="Front-Line"/>
    <x v="90"/>
    <x v="0"/>
    <n v="2"/>
  </r>
  <r>
    <n v="6166"/>
    <s v="HK136"/>
    <x v="2"/>
    <n v="256"/>
    <x v="1"/>
    <x v="2"/>
    <n v="28"/>
    <s v="March"/>
    <x v="7"/>
    <d v="1945-03-28T00:00:00"/>
    <x v="0"/>
    <s v="SOC 28.3.45 (Air Britain Serials)"/>
    <x v="4"/>
    <x v="3"/>
    <m/>
    <m/>
    <x v="2"/>
    <m/>
    <m/>
    <n v="3"/>
    <x v="42"/>
    <x v="0"/>
    <n v="1"/>
    <s v="Front-Line"/>
    <x v="32"/>
    <x v="2"/>
    <n v="1"/>
  </r>
  <r>
    <n v="5008"/>
    <s v="HP979"/>
    <x v="12"/>
    <s v="1FU"/>
    <x v="0"/>
    <x v="10"/>
    <n v="28"/>
    <s v="March"/>
    <x v="7"/>
    <d v="1945-03-28T00:00:00"/>
    <x v="0"/>
    <s v="SOC 28.3.45 (Air Britain Serials)"/>
    <x v="4"/>
    <x v="3"/>
    <m/>
    <m/>
    <x v="2"/>
    <m/>
    <m/>
    <n v="3"/>
    <x v="42"/>
    <x v="0"/>
    <n v="1"/>
    <s v="Support Unit"/>
    <x v="123"/>
    <x v="3"/>
    <n v="1"/>
  </r>
  <r>
    <n v="1615"/>
    <s v="LR251"/>
    <x v="12"/>
    <s v="301FTU/82"/>
    <x v="3"/>
    <x v="16"/>
    <n v="28"/>
    <s v="March"/>
    <x v="7"/>
    <d v="1945-03-28T00:00:00"/>
    <x v="0"/>
    <s v="SOC 28.3.45 (Air Britain Serials)"/>
    <x v="4"/>
    <x v="3"/>
    <m/>
    <m/>
    <x v="2"/>
    <m/>
    <m/>
    <n v="3"/>
    <x v="42"/>
    <x v="0"/>
    <n v="1"/>
    <s v="Front-Line"/>
    <x v="111"/>
    <x v="0"/>
    <n v="2"/>
  </r>
  <r>
    <n v="3632"/>
    <s v="MM493"/>
    <x v="17"/>
    <n v="264"/>
    <x v="0"/>
    <x v="2"/>
    <n v="28"/>
    <s v="March"/>
    <x v="7"/>
    <d v="1945-03-28T00:00:00"/>
    <x v="0"/>
    <s v="There are actually two Form 1180s, as MM493 had an accident/incident on 5th March 1945, at B.51 Lille-Vendeville. The accident card is difficult to read, I decipher the following :_x000a_At 0415 hrs, after a defensive patrol F/L N.K.G. BARKER landed with single engine propeller feathered, and ? caught ? runway light, aircraft nose tipped in soft ground._x000a_Pilot overshot runway misunderstood ??? and continued to roll on when he had reached end of runway. starboard engine coolant lead at ??? joint caused by ? thermostat ? movement during oil cooler change._x000a_Pilot confused ??? ??? off runway._x000a_Soft muddy ground 15 yards beyong runway caused nose tip._x000a_night ??? did not help aircraft._x000a__x000a_So the Mosquito was repaired, and lost 3 weeks later._x000a__x000a_Then on 28th March 1945, pilot Flying Officer A. RECINA, 147601, 328 flying hours in total, 75 on type, 77 hours at night in total, including 34 on type._x000a_They were two in the aircraft, 1 killed, 1 I(s). I stand for injured. The other letters are K (killed), M (missing), I (Injured), I(s), Injured and safe ?, U (unknown)._x000a_The accident occured at 15:30 hours. N.F.T. and ? air camera ?_x000a_Spun into ground out of cloud, and burnt out._x000a_failed to recover from spin in cloud._x000a_Aircraft was out of control_x000a_Pilot unable ?to? use of instruments to recover from spis. May have lost control through slipstream of ???? at cloud tops._x000a_lots control of aircraft in cloud and spun._x000a_Navigator bailed out successfully but injured. Lost control on instrument._x000a_aircraft crashed and caught fire._x000a__x000a_I also have the form 78 for that Mosquito : 10 M.U. 1st March 1944, 264 Squadron on 18th March 1944, 28th March 1945 FA E burnt (Flying accident, category E = total loss). It's a pity the total flying hours of the airframe is not stated in the movement card. No mention of any accident or repairs. Just 3 lines._x000a_(http://www.rafcommands.com/forum/showthread.php?t=5859) Spun into ground out of cloud on air test nr Ath Belgium 28.3.45 (Air Britain Serials)"/>
    <x v="2"/>
    <x v="2"/>
    <s v="Spin"/>
    <m/>
    <x v="2"/>
    <m/>
    <m/>
    <n v="3"/>
    <x v="42"/>
    <x v="0"/>
    <n v="1"/>
    <s v="Front-Line"/>
    <x v="10"/>
    <x v="2"/>
    <n v="1"/>
  </r>
  <r>
    <n v="1582"/>
    <s v="HP976"/>
    <x v="12"/>
    <s v="1FU/FE"/>
    <x v="3"/>
    <x v="16"/>
    <n v="29"/>
    <s v="March"/>
    <x v="7"/>
    <d v="1945-03-29T00:00:00"/>
    <x v="0"/>
    <s v="SOC 29.3.45 (Air Britain Serials)"/>
    <x v="4"/>
    <x v="3"/>
    <m/>
    <m/>
    <x v="2"/>
    <m/>
    <m/>
    <n v="3"/>
    <x v="42"/>
    <x v="0"/>
    <n v="1"/>
    <s v="Front-Line"/>
    <x v="91"/>
    <x v="3"/>
    <n v="2"/>
  </r>
  <r>
    <n v="3480"/>
    <s v="HR297"/>
    <x v="12"/>
    <s v="151/54OTU"/>
    <x v="0"/>
    <x v="7"/>
    <n v="29"/>
    <s v="March"/>
    <x v="7"/>
    <d v="1945-03-29T00:00:00"/>
    <x v="0"/>
    <s v="Lost power on overshoot swung and crashed Charterhall 29.3.45 (Air Britain Serials) 29.03.45 54 OTU. HR297 Overshot on landing and crashed one mile south of Charterhall aerodrome killing one. (Mosquito Crash Log) COLE, Thomas John - F/L - 125484 - RAFVR - St. Budeaux Churchyard &amp; Extension, Plymouth, Devon. [ Mosquito FB.VI - HR297 - 54 OTU ]. (http://www.rafcommands.com/forum/showthread.php?18222-450329-Unaccounted-Airmen-29-03-1945)"/>
    <x v="2"/>
    <x v="2"/>
    <s v="Engine failure"/>
    <m/>
    <x v="2"/>
    <m/>
    <m/>
    <n v="3"/>
    <x v="42"/>
    <x v="0"/>
    <n v="1"/>
    <s v="Support Unit"/>
    <x v="115"/>
    <x v="3"/>
    <n v="2"/>
  </r>
  <r>
    <n v="2842"/>
    <s v="HR388"/>
    <x v="12"/>
    <s v="1FU/45/82"/>
    <x v="3"/>
    <x v="16"/>
    <n v="29"/>
    <s v="March"/>
    <x v="7"/>
    <d v="1945-03-29T00:00:00"/>
    <x v="0"/>
    <s v="Caught fire in air and crashed 25m NNE of Myingyan 29.3.45 (Air Britain Serials) See HR489"/>
    <x v="2"/>
    <x v="3"/>
    <s v="Caught fire"/>
    <m/>
    <x v="2"/>
    <m/>
    <m/>
    <n v="3"/>
    <x v="42"/>
    <x v="0"/>
    <n v="1"/>
    <s v="Front-Line"/>
    <x v="111"/>
    <x v="3"/>
    <n v="3"/>
  </r>
  <r>
    <n v="2624"/>
    <s v="HR489"/>
    <x v="12"/>
    <s v="1FU/82"/>
    <x v="3"/>
    <x v="16"/>
    <n v="29"/>
    <s v="March"/>
    <x v="7"/>
    <d v="1945-03-29T00:00:00"/>
    <x v="0"/>
    <s v="Was E on 82 Sqn (The Mossie 29) Caught fire and crashed S of Allagappa 29.3.45 (Air Britain Serials) See HR388"/>
    <x v="2"/>
    <x v="3"/>
    <s v="Caught fire"/>
    <m/>
    <x v="2"/>
    <m/>
    <m/>
    <n v="3"/>
    <x v="42"/>
    <x v="0"/>
    <n v="1"/>
    <s v="Front-Line"/>
    <x v="111"/>
    <x v="3"/>
    <n v="2"/>
  </r>
  <r>
    <n v="4963"/>
    <s v="LR468"/>
    <x v="14"/>
    <s v="60 SAAF"/>
    <x v="1"/>
    <x v="0"/>
    <n v="29"/>
    <s v="March"/>
    <x v="7"/>
    <d v="1945-03-29T00:00:00"/>
    <x v="0"/>
    <s v="SOC 29.3.45 (Air Britain Serials)"/>
    <x v="4"/>
    <x v="3"/>
    <m/>
    <m/>
    <x v="2"/>
    <m/>
    <m/>
    <n v="3"/>
    <x v="42"/>
    <x v="0"/>
    <n v="1"/>
    <s v="Front-Line"/>
    <x v="34"/>
    <x v="0"/>
    <n v="1"/>
  </r>
  <r>
    <n v="2995"/>
    <s v="MM470"/>
    <x v="17"/>
    <s v="301FTU/256"/>
    <x v="1"/>
    <x v="2"/>
    <n v="29"/>
    <s v="March"/>
    <x v="7"/>
    <d v="1945-03-29T00:00:00"/>
    <x v="0"/>
    <s v="SOC 29.3.45 (Air Britain Serials)"/>
    <x v="4"/>
    <x v="3"/>
    <m/>
    <m/>
    <x v="2"/>
    <m/>
    <m/>
    <n v="3"/>
    <x v="42"/>
    <x v="0"/>
    <n v="1"/>
    <s v="Front-Line"/>
    <x v="32"/>
    <x v="2"/>
    <n v="2"/>
  </r>
  <r>
    <n v="7772"/>
    <s v="NS814"/>
    <x v="18"/>
    <n v="540"/>
    <x v="0"/>
    <x v="0"/>
    <n v="29"/>
    <s v="March"/>
    <x v="7"/>
    <d v="1945-03-29T00:00:00"/>
    <x v="0"/>
    <s v="Engine cut on take-off bellylanded Benson 29.3.45 SOC (Air Britain Serials) 29.03.45 540 Sqn. NS814 On take-off from Benson at fifty feet, lost power, landed straight ahead with undercarriage retracted. (Mosquito Crash Log)"/>
    <x v="2"/>
    <x v="3"/>
    <s v="Engine failure"/>
    <m/>
    <x v="2"/>
    <m/>
    <m/>
    <n v="3"/>
    <x v="42"/>
    <x v="0"/>
    <n v="1"/>
    <s v="Front-Line"/>
    <x v="16"/>
    <x v="0"/>
    <n v="1"/>
  </r>
  <r>
    <n v="3451"/>
    <s v="NT249"/>
    <x v="25"/>
    <s v="1FU/416US"/>
    <x v="1"/>
    <x v="5"/>
    <n v="29"/>
    <s v="March"/>
    <x v="7"/>
    <s v="29/30 March 1945"/>
    <x v="1"/>
    <s v="MACR 13453, 30 March 1945, 416 Group (sic) 30 March 1945. Lts. Blake and Galowich in NT249/G failed to return from an airdrome intruder mission last night. They took off with the intention of patrolling Bergamo airdrome. (Norman Malayney) US documents say patrol target was Verona airfield, took off 0217. Eldon W. Blake and Max W. Galowich. (http://www.footnote.com/image/41939952/mosquitoes%7CMosquito/) Missing 29.3.45 (Air Britain Serials)"/>
    <x v="3"/>
    <x v="4"/>
    <m/>
    <m/>
    <x v="3"/>
    <m/>
    <m/>
    <n v="3"/>
    <x v="42"/>
    <x v="0"/>
    <n v="1"/>
    <s v="Front-Line"/>
    <x v="139"/>
    <x v="2"/>
    <n v="2"/>
  </r>
  <r>
    <n v="7467"/>
    <s v="KB434"/>
    <x v="28"/>
    <s v="608/139"/>
    <x v="0"/>
    <x v="8"/>
    <n v="30"/>
    <s v="March"/>
    <x v="7"/>
    <d v="1945-03-30T00:00:00"/>
    <x v="0"/>
    <s v="To 5095M 30.3.45 (Air Britain Serials)"/>
    <x v="4"/>
    <x v="3"/>
    <m/>
    <m/>
    <x v="2"/>
    <m/>
    <m/>
    <n v="3"/>
    <x v="42"/>
    <x v="0"/>
    <n v="1"/>
    <s v="Front-Line"/>
    <x v="15"/>
    <x v="1"/>
    <n v="2"/>
  </r>
  <r>
    <n v="4283"/>
    <s v="MM396"/>
    <x v="18"/>
    <s v="140/544"/>
    <x v="0"/>
    <x v="0"/>
    <n v="30"/>
    <s v="March"/>
    <x v="7"/>
    <d v="1945-03-30T00:00:00"/>
    <x v="0"/>
    <s v="HAYS DFC, Flying Officer RAYMOND MORRIS: RCAF J/88928: Pilot 544 Squadron. Message logged 31st May 2001: Born 1913 in Ashland, Oregon; home in Long Beach, California. Trained at No.6 ITS, No.20 EFTS and No.16 SFTS. Commissioned July 1944. Killed in action Friday 30th March 1945 (Mosquito MM386). (MH - Should be MM396). Age 31. Additional Information: Son of Mr. and Mrs. Lorenzo D. Hays; husband of Beatrice Hays, of Chester-le-street, Co. Durham. Buried in OXFORD (BOTLEY) CEMETERY, Oxfordshire, United Kingdom Grave Reference/Panel Number: Plot H/1. Grave 228. Navigator was &quot;Lofty&quot; South (Osprey 13) 30 March 1945 – Form 541 – “MOSQUITO XVI NS396 P/O R.M. HAYS DFC F/LT D. SOUTH OPS.PR. 106G.5145 Time Up 14.30 Objective:- Targets in Denmark and Baltic areas. Result:- Aircraft crashed on take off. Crew killed.” (MH - pilot should apparently be F/O, from Form 217, in AIR 27/2028, posted by Pierre Renier on RAF Commands Forum Board)  _x000a__x000a_HAYS, P/O Raymond Morris (J88928) - Distinguished Flying Cross - No.544 Squadron (deceased) - Award effective 24 April 1945 as per London Gazette of that date and AFRO 918/45 dated 1 June 1945. American in the RCAF. Born 1913 in Ashland, Oregon; home in Long Beach, California. Trained at No.6 ITS, No.20 EFTS and No.16 SFTS. Commissioned July 1944. Killed in action 30 March 1945 (Mosquito MM386); buried in United Kingdom._x000a__x000a_This officer was the pilot of an aircraft detailed for a reconnaissance covering the Leipzig area in March 1945. Whilst over the target, two enemy fighters attempted to close in. Pilot Officer Hays took violent evading action. Much height was lost. At this stage another enemy aircraft joined the fight. Pilot Officer Hays manoeuvred with great skill and although his aircraft was hit he succeeded in evading the attackers. The starboard engine had been badly damaged but course was set for home. Later on the return flight the aircraft was attacked by another fighter. Pilot Officer Hays manoeuvred with superb skill. Although the aircraft sustained further damage and the navigator was wounded, this pilot succeeded in evading the fighter. He afterwards flew to a landing ground in Allied territory. This officer, who has completed many sorties, has consistently shown courage and resolution. (Hugh Halliday's database of RCAF awards) Stalled on take-off and crash-landed Benson 30.3.45 DBF (Air Britain Serials) 30.03.45 544 Sqn. MM396 Stalled on take-off and crashed one mile south of Benson, killing two. (Mosquito Crash Log)"/>
    <x v="2"/>
    <x v="7"/>
    <s v="Crashed on takeoff"/>
    <m/>
    <x v="2"/>
    <m/>
    <m/>
    <n v="3"/>
    <x v="42"/>
    <x v="0"/>
    <n v="1"/>
    <s v="Front-Line"/>
    <x v="27"/>
    <x v="0"/>
    <n v="2"/>
  </r>
  <r>
    <n v="1434"/>
    <s v="NT219"/>
    <x v="12"/>
    <s v="132OTU/8OTU"/>
    <x v="0"/>
    <x v="7"/>
    <n v="30"/>
    <s v="March"/>
    <x v="7"/>
    <d v="1945-03-30T00:00:00"/>
    <x v="0"/>
    <s v="Stalled on approach and side-slipped into ground Haverfordwest 30.3.45 (Air Britain Serials) 30.03.45 8 OTU. NT219 Stalled on approach to Haverfordwest aerodrome. Crew unhurt. (Mosquito Crash Log)"/>
    <x v="2"/>
    <x v="2"/>
    <s v="Stalled"/>
    <m/>
    <x v="2"/>
    <m/>
    <m/>
    <n v="3"/>
    <x v="42"/>
    <x v="0"/>
    <n v="1"/>
    <s v="Support Unit"/>
    <x v="37"/>
    <x v="0"/>
    <n v="2"/>
  </r>
  <r>
    <n v="4387"/>
    <s v="RF606"/>
    <x v="12"/>
    <n v="235"/>
    <x v="0"/>
    <x v="12"/>
    <n v="30"/>
    <s v="March"/>
    <x v="7"/>
    <d v="1945-03-30T00:00:00"/>
    <x v="0"/>
    <s v="T’ / 235 (F/Lt. Knowles †), hit high tension wires. _x000a__x000a_During this ultra low level attack, Mosquito &quot;T&quot; of 235 squadron was seen to be on fire and crashed into a wood west of Borgass. It is believed that the aircraft struck high-tension cables whilst diving on the target. Both crewmembers, Flight Lieutenant W. Knowles and Flight Sergeant L. Thomas, are buried in Northern Cemetery, Skien. Information update from Flight Lieutenant John Milsom 2005 - My 35mm wing camera recorded the explosion of A/c T-235 when it hit the ground. The pilot, Fl/Lt W. Knowles, had the presence of mind and concern for those following him into the attack to warn on VHF the existence of the high tension line on shore from the harbour before hitting the ground - probably saving lives. (http://www.scotshistoryonline.co.uk/sorties.html) Shot down by flak Skenseiv 30.3.45 (Air Britain Serials)"/>
    <x v="0"/>
    <x v="8"/>
    <m/>
    <m/>
    <x v="4"/>
    <m/>
    <m/>
    <n v="3"/>
    <x v="42"/>
    <x v="0"/>
    <n v="1"/>
    <s v="Front-Line"/>
    <x v="97"/>
    <x v="3"/>
    <n v="1"/>
  </r>
  <r>
    <n v="2386"/>
    <s v="RF847"/>
    <x v="12"/>
    <s v="6FP"/>
    <x v="0"/>
    <x v="10"/>
    <n v="30"/>
    <s v="March"/>
    <x v="7"/>
    <d v="1945-03-30T00:00:00"/>
    <x v="0"/>
    <s v="Abandoned when aircraft was believed to be on fire 10m SE of Jedburgh Roxburgh 30.3.45 (Air Britain Serials)"/>
    <x v="2"/>
    <x v="2"/>
    <s v="Abandoned"/>
    <m/>
    <x v="2"/>
    <m/>
    <m/>
    <n v="3"/>
    <x v="42"/>
    <x v="0"/>
    <n v="1"/>
    <s v="Support Unit"/>
    <x v="159"/>
    <x v="3"/>
    <n v="1"/>
  </r>
  <r>
    <n v="7290"/>
    <s v="RV341"/>
    <x v="20"/>
    <s v="109/578/692"/>
    <x v="0"/>
    <x v="8"/>
    <n v="30"/>
    <s v="March"/>
    <x v="7"/>
    <s v="30/31 March 1945"/>
    <x v="1"/>
    <s v="30.03.1945 1951 692 to Berlin from Graveley . Lost without trace (BCL). F/S W Campey +, F/S J Rabiner RCAF +, no further info Claim for no fewer than four(!) Mossies this night by Welter, only one lost. Account in Osprey's &quot;Me 262 Aces&quot; relates one claim for a Mosquito shot down after two passes, followed down to the ground by searchlights, at about 21:30 German time. &quot;German Jet Aces of WWII&quot; reproduces a combat report from Karl-Heinz Becker, indicating that after an initial firing pass which the Mosquito evaded by climbing to port, he attacked a second time against the Mossie above and to starboard, He observed multiple hits on the fuselage and the starboard wing. The Mossie went straight down, followed by searchlights, to crash at 2152 at FG5/5.. Missing (Berlin) 31.3.45 (Air Britain Serials) Airborne 1951 30Mar45 from Graveley. Lost without trace. They are commemorated on Panels 270 and 282 of the Runnymede Memorial. F/S W.Campey KIA F/S J.Rabiner RCAF KIA &quot;  (Chorley via Lost Bombers) Becker's claim was at 21.52 German time (http://www.manetec-10.de/apps/luftwaffe/base.nsf)"/>
    <x v="0"/>
    <x v="34"/>
    <s v="10./NJG 11"/>
    <s v="NJG 11"/>
    <x v="0"/>
    <s v="Becker"/>
    <m/>
    <n v="3"/>
    <x v="42"/>
    <x v="0"/>
    <n v="1"/>
    <s v="Front-Line"/>
    <x v="66"/>
    <x v="0"/>
    <n v="3"/>
  </r>
  <r>
    <n v="823"/>
    <s v="HP980"/>
    <x v="12"/>
    <s v="1FU/FE"/>
    <x v="3"/>
    <x v="16"/>
    <n v="31"/>
    <s v="March"/>
    <x v="7"/>
    <d v="1945-03-31T00:00:00"/>
    <x v="0"/>
    <s v="SOC 31.3.45 (Air Britain Serials)"/>
    <x v="4"/>
    <x v="3"/>
    <m/>
    <m/>
    <x v="2"/>
    <m/>
    <m/>
    <n v="3"/>
    <x v="42"/>
    <x v="0"/>
    <n v="1"/>
    <s v="Front-Line"/>
    <x v="91"/>
    <x v="3"/>
    <n v="2"/>
  </r>
  <r>
    <n v="2578"/>
    <s v="TA226"/>
    <x v="22"/>
    <s v="1 OADU"/>
    <x v="0"/>
    <x v="10"/>
    <n v="31"/>
    <s v="March"/>
    <x v="7"/>
    <d v="1945-03-31T00:00:00"/>
    <x v="0"/>
    <s v="31/03/1945 0950 hours de Havilland Mosquito NF Mark XIX TA226 of No.1 Overseas Aircraft Dispatch Unit based at RAF Portreath crashed just after take off at Copperhill Farm, 1¼ miles S of Redruth Police Station. The crew of two were killed. (http://www.rafdavidstowmoor.org/pages/crash_log/crashlog45.htm) Crashed on take-off Portreath 31.3.45 (Air Britain Serials) 31.03.45 1 OADU. TA226 Aircraft crashed at Copperhill Farm, near Redruth, Cornwall at flattish angle just after take-off and caught fire, killing two. (Mosquito Crash Log) PAMMENT, William Collier - F/S (Nav/WoP) - 1672234 - RAFVR - Domcaster (Rose Hill) Cemetery, Yorkshire. [ Mosquito NF.XIX - TA226 - 1 OADU ], PRATER, Kenneth Albert Graham - W/O (Pilot) - 1201735 - RAFVR - Golders Green Crematorium, Middlesex. [ Mosquito NF.XIX - TA226 - 1 OADU ]. (http://www.rafcommands.com/forum/showthread.php?18224-450331-Unaccounted-Airmen-31-03-1945)"/>
    <x v="2"/>
    <x v="2"/>
    <s v="Crashed on takeoff"/>
    <m/>
    <x v="2"/>
    <m/>
    <m/>
    <n v="3"/>
    <x v="42"/>
    <x v="0"/>
    <n v="1"/>
    <s v="Support Unit"/>
    <x v="23"/>
    <x v="0"/>
    <n v="1"/>
  </r>
  <r>
    <n v="7503"/>
    <s v="MT478"/>
    <x v="25"/>
    <s v="NA/416US"/>
    <x v="1"/>
    <x v="2"/>
    <n v="31"/>
    <s v="March"/>
    <x v="7"/>
    <d v="1945-03-31T00:00:00"/>
    <x v="1"/>
    <s v="416NFS , 12th Air Force. Pilot Skrinar, Joseph A. Killed in a Crash at Fano. Category 4 damage, 31 March 1945. (http://www.aviationarchaeology.com) 30 March 1945. Lts. Blake and Galowich in NT249/G failed to return from an airdrome intruder mission last night. They took off with the intention of patrolling Bergamo airdrome. (Norman Malayney on mossie.org forum) SOC 31.5.45 (Air Britain Serials)"/>
    <x v="0"/>
    <x v="8"/>
    <m/>
    <m/>
    <x v="4"/>
    <m/>
    <m/>
    <n v="3"/>
    <x v="42"/>
    <x v="0"/>
    <n v="1"/>
    <s v="Front-Line"/>
    <x v="139"/>
    <x v="2"/>
    <n v="2"/>
  </r>
  <r>
    <n v="7487"/>
    <s v="PZ394"/>
    <x v="12"/>
    <n v="418"/>
    <x v="0"/>
    <x v="16"/>
    <n v="31"/>
    <s v="March"/>
    <x v="7"/>
    <s v="31 March / 1 April 1945"/>
    <x v="1"/>
    <s v="01.04.1945 Patrol 418 to Zwolle area from Coxyde missing, near Osnabrück, unknown location (FCL). F/L GK Graham +, F/O RT Styles +, both buried at Hoogeveen Holland._x000a__x000a_First mentioned in ORB, 22/23 January 1945; missing from operations, 31 March/1 April 1945; F/L G.K. Graham killed. Letter &quot;C&quot; from ORB dated 22/23 January 1945. PZ394. The aircraft, THC, was on a patrol of the Zwolle Osnabruk area according to the ORB. F.L G.K. Graham and F.O. R.T. Styles departed at 2109 and had not yet returned as of when the ORB for the day was written. No further information is stated about the loss. (Hugh Halliday)_x000a__x000a_Lost around 22:40 on 31 March / 1 April 1945, ftr from Zwolle-Osnabrueck, coded C. F/L G.K. Graham, F/O R.S. Styles both KIA (2nd TAF)._x000a__x000a_Initially issued with single seat modified fighters 10. Staffel Nachtjagdgeschwader 11 was formed in October 1944 at Burg near Berlin. In command was Maj. Gerhard Stamp with Fw. Karl-Heinz Becher being one of the first to arrive (previously with II./NJG 10) at this point the units using single seat aircraft were coordinated with ground based radar and searchlights, it was not until March 1945 when they would receive six new two-seater Me 262B-1a/U1's each equipped with radar. However it would not be long before Becher would claim his final victory, a 418 Squadron Mosquito flown by F/Lt Graham. (Internet)_x000a__x000a_In the last week of March the squadron assisted the Second Army in Operation Plunder (the crossing of the Rhine) and in the final push into north-west Germany. During one of these operations it suffered its last fatal casualties of the war. Mosquito C-Charlie failed to return, and later known to have been killed in action near Roogeveen, Holland, were its crew of F/L George Graham and his RAF navigator, F/O R. T. Styles. This pair had only recently scored against an unusual victim, a small German coaster, which, despite vicious flak, they had attacked from 50 feet and left listing and in flames. (INTRUDER, The history of No. 418 Squadron. BY SQUADRON LEADER A. P. HEATHCOTE Air Historical Branch) Missing from night patrol nr Osnabruck 1.4.45 (Air Britain Serials)"/>
    <x v="3"/>
    <x v="4"/>
    <m/>
    <m/>
    <x v="3"/>
    <m/>
    <m/>
    <n v="3"/>
    <x v="42"/>
    <x v="0"/>
    <n v="1"/>
    <s v="Front-Line"/>
    <x v="30"/>
    <x v="0"/>
    <n v="1"/>
  </r>
  <r>
    <n v="772"/>
    <s v="MM328"/>
    <x v="18"/>
    <s v="DH/PRDU/R-R/PRDU"/>
    <x v="0"/>
    <x v="1"/>
    <n v="1"/>
    <s v="April"/>
    <x v="7"/>
    <d v="1945-04-01T00:00:00"/>
    <x v="0"/>
    <s v="Broke up in air during auto-pilot trials over Southrop Glos. 1.4.45 (Air Britain Serials) 01.04.45 PRDU. MM328 Pilot lost control, aircraft entered a high speed dive, broke up and crashed at Southrop aerodrome. Possibly control was lost in cloud. (Mosquito Crash Log) RICHARDS, John Leicester Hazell (USA) - F/L (Pilot) - 47726 - RAF - 543 Sqdn - Oxford (Botley) Cemetery, Oxfordshire - [ Mosquito PR.XVI - MM328 - PRDU ].  ROBINSON, William Ernest - F/O - 134972 - RAFVR - Liverpool (Toxteth Park) Cemetery, Lancashire - [ Mosquito PR.XVI - MM328 - PRDU ]. (http://www.rafcommands.com/forum/showthread.php?18246-450401-Unaccounted-Airmen-01-04-1945)_x000a__x000a_F/L J.L.H. Richards was the pilot of Mosquito PR.XVI MM328. His passenger F/O W.E. Robinson was an electrical officer. They were carrying out a test flight of a GEC Auto Pilot._x000a__x000a_Source: RAF Benson ORB_x000a__x000a_Best Regards_x000a__x000a_Andy Fletcher_x000a_(http://www.rafcommands.com/forum/showthread.php?11045-A-Cdre-D-J-Waghorn)"/>
    <x v="2"/>
    <x v="2"/>
    <s v="Lost control in cloud"/>
    <m/>
    <x v="2"/>
    <m/>
    <m/>
    <n v="4"/>
    <x v="43"/>
    <x v="0"/>
    <n v="1"/>
    <s v="Support Unit"/>
    <x v="160"/>
    <x v="0"/>
    <n v="4"/>
  </r>
  <r>
    <n v="4417"/>
    <s v="RF703"/>
    <x v="12"/>
    <s v="5FU"/>
    <x v="3"/>
    <x v="10"/>
    <n v="1"/>
    <s v="April"/>
    <x v="7"/>
    <d v="1945-04-01T00:00:00"/>
    <x v="0"/>
    <s v="Overshot during single-engined landing and u/c raised to stop Awani 1.4.45 not repaired (Air Britain Serials)"/>
    <x v="2"/>
    <x v="2"/>
    <s v="Overshot"/>
    <m/>
    <x v="2"/>
    <m/>
    <m/>
    <n v="4"/>
    <x v="43"/>
    <x v="0"/>
    <n v="1"/>
    <s v="Support Unit"/>
    <x v="142"/>
    <x v="3"/>
    <n v="1"/>
  </r>
  <r>
    <n v="7143"/>
    <s v="PZ249"/>
    <x v="12"/>
    <s v="239/515"/>
    <x v="0"/>
    <x v="5"/>
    <n v="1"/>
    <s v="April"/>
    <x v="7"/>
    <s v="1/2 April 1945"/>
    <x v="1"/>
    <s v="02.04.1945 1740 Leipheim airfield 515 BS from Little Snoring refuelled Juvincourt and t/o 2315, last contact 0136 with S/L Penny and F/O Whitfield, 515 Sqn then exploded on ground. near or at Leipheim, without trace 0139 (BCL). Lt EJ van Heerden SAAF +, F/O JW Robson +, crew rest in Dürnbach War Cem 1 Mosquito was lost, hit by flak and seen to crash at Leipheim, a small airfield near Ulm. (RAF Bomber Command History website)_x000a_Airborne 1740 1Apr45 from Little Snoring, landing at Juvincourt 1910. After refuelling took off at 2315 for Leipheim Airfield in company with S/L Penny and his Navigator P/o Whitfield. Both pilots exchanged R/T calls, the last contact being made at 0136. At 0139, S/l Penny saw a violent explosion on the ground at, or near, Leipheim and at first thought Lt van Heerden gad claimed an enemy aircraft, but when no replies to his congratulations were forthcoming, he concluded it was the Mosquito he had seen explode. Its crew are mnow buried in the Dürnbach War cemetery; the pilot was from Carnarvon in the Cape Province. Lt E.J.van Heerden SAAF KIA F/O J.W.Robson KIA &quot; (BCL)_x000a__x000a_Lt Johann Emile van Heerden und sein Co F/O James William Robson (SAAF) kamen beim Nachtangriff auf den Fliegerhorst Leipheim um als ein Zufallstreffer des Flakhelfers Knoll (lei.Heimatflakbatt. 45/VII) mit seiner 2cm Flak38 (Geschütz war auf Einzelfeuer gestellt!) die Mosquito beim Überflug in Brand schoss. _x000a_Die Maschine überflog noch das Me 262 Waldwerk und stürzte im Waldrand des Bubesheimer Forstes in Richtung Schneckenhofen ab. _x000a_Die Flieger wurden beim Aufprall herausgeschleudert. Ihre Leichen wurden in Feldgräbern nicht weit neben Ihrer Maschine begraben. Mitte 1945 exhumiert und nach Dürnbach überführt. Der gesamte Einsatz der ursprünglich vier Mosquitos der 100th BG aus Little Snoring wird in meinem Buch &quot;Gigantische Zeiten ? &quot; auf Seite 111 bis 113 beschrieben. _x000a__x000a_http://www.luftwaffe-bullet-board.com/viewtopic.php?t=4854_x000a_ _x000a_(Roland Remp) Missing on patrol to Augsburg 1.4.45 (Air Britain Serials)"/>
    <x v="0"/>
    <x v="1"/>
    <m/>
    <m/>
    <x v="1"/>
    <m/>
    <m/>
    <n v="4"/>
    <x v="43"/>
    <x v="0"/>
    <n v="1"/>
    <s v="Front-Line"/>
    <x v="83"/>
    <x v="0"/>
    <n v="2"/>
  </r>
  <r>
    <n v="629"/>
    <s v="DD728"/>
    <x v="2"/>
    <s v="85/264/307/157/13OTU"/>
    <x v="0"/>
    <x v="7"/>
    <n v="2"/>
    <s v="April"/>
    <x v="7"/>
    <d v="1945-04-02T00:00:00"/>
    <x v="0"/>
    <s v="Crashlanded at Finmere 2.4.45 (Air Britain Serials) 02.04.45 13 OTU. DD728 After failure engine caught fire and aircraft crash landed on Finmere aerodrome, injuring crew. (Mosquito Crash Log)"/>
    <x v="2"/>
    <x v="2"/>
    <s v="Engine failure"/>
    <m/>
    <x v="2"/>
    <m/>
    <m/>
    <n v="4"/>
    <x v="43"/>
    <x v="0"/>
    <n v="1"/>
    <s v="Support Unit"/>
    <x v="39"/>
    <x v="0"/>
    <n v="5"/>
  </r>
  <r>
    <n v="3383"/>
    <s v="HR448"/>
    <x v="12"/>
    <s v="132OTU/8OTU"/>
    <x v="0"/>
    <x v="7"/>
    <n v="2"/>
    <s v="April"/>
    <x v="7"/>
    <d v="1945-04-02T00:00:00"/>
    <x v="0"/>
    <s v="Missing on exercise 2.4.45 (Air Britain Serials) 02.04.45 8 OTU. HR448 Missing in bad weather conditions, considered possible that aircraft flew into high ground in Wales while on OGH practice from Brawdy. Search was carried out for two days on line of last 0DM (2350) but with no success. Aircraft was c(Mosquito Crash Log) FRANCIS, John Cecil - F/L - probably killed whilst flying in Mosquito VI, HR448 of No 8 (C) OTU, which failed to return from an exercise. (http://www.rafcommands.com/forum/showthread.php?18247-450402-Unaccounted-Airmen-02-04-1945)"/>
    <x v="2"/>
    <x v="2"/>
    <s v="Weather"/>
    <m/>
    <x v="2"/>
    <m/>
    <m/>
    <n v="4"/>
    <x v="43"/>
    <x v="0"/>
    <n v="1"/>
    <s v="Support Unit"/>
    <x v="37"/>
    <x v="3"/>
    <n v="2"/>
  </r>
  <r>
    <n v="2206"/>
    <s v="PZ415"/>
    <x v="12"/>
    <n v="143"/>
    <x v="0"/>
    <x v="12"/>
    <n v="2"/>
    <s v="April"/>
    <x v="7"/>
    <d v="1945-04-02T00:00:00"/>
    <x v="0"/>
    <s v="02.04.1945 anti shipping strike 143 to Sandefjord DK from Banff. Satenäs airfield F7 Sweden 1802 (Nöd). F/L Clause ok, , both crew ok and returned to UK within days. Plane probably remained in Sweden after war, also RF613 Damaged by flak Kamfjorden and forcelanded in Sweden 2.4.45 (Air Britain Serials)"/>
    <x v="1"/>
    <x v="1"/>
    <m/>
    <m/>
    <x v="1"/>
    <m/>
    <m/>
    <n v="4"/>
    <x v="43"/>
    <x v="0"/>
    <n v="1"/>
    <s v="Front-Line"/>
    <x v="131"/>
    <x v="0"/>
    <n v="1"/>
  </r>
  <r>
    <n v="5567"/>
    <s v="RF613"/>
    <x v="12"/>
    <n v="248"/>
    <x v="0"/>
    <x v="12"/>
    <n v="2"/>
    <s v="April"/>
    <x v="7"/>
    <d v="1945-04-02T00:00:00"/>
    <x v="0"/>
    <s v="02.04.1945 anti shipping strike 248 to Sandefjord DK from Banff. Säve airfield F9 Sweden 1755 (Nöd). W/O Genno ok, W/O Goodman ok, both returned to UK, no info about plane Forcelanded in Sweden after engine failure over Skaggerak 2.4.45 (Air Britain Serials)"/>
    <x v="0"/>
    <x v="31"/>
    <m/>
    <m/>
    <x v="4"/>
    <m/>
    <m/>
    <n v="4"/>
    <x v="43"/>
    <x v="0"/>
    <n v="1"/>
    <s v="Front-Line"/>
    <x v="52"/>
    <x v="3"/>
    <n v="1"/>
  </r>
  <r>
    <n v="4067"/>
    <s v="KB185"/>
    <x v="13"/>
    <s v="USAAF/163/139"/>
    <x v="0"/>
    <x v="8"/>
    <n v="2"/>
    <s v="April"/>
    <x v="7"/>
    <s v="2/3 April 1945"/>
    <x v="1"/>
    <s v="03.04.1945 2235 139 to Berlin from Upwood . Lost without trace (BCL). F/L GA Nicholls DFC +, F/L JE Dawes DFC +, to USAAF, 43-34959 Claim Ltn. Herbert Altner, on 3 April 10./NJG 11 according to Czech site to USAAF as 43-34959 Missing (Berlin) 3.4.45 (Air Britain Serials) MH - Is this the loss which involved Ofw. von Stade? The Morgenmeldung lists one jet as having been lost, and Ofw. von Stade's date of death is given as 2 April. von Stade had a flying accident on 23 February, but survived. If the date has been switched in the telling of the tale, perhaps von Stade lost his life in a collision after all, but with this Mosquito, not KB350, and on this date, not 23 February. &quot;&quot;23 Feb 1945. Ofw. Heinz von Stade launched on a sortie against Mosquitos over Berlin.  Under radar guidance from the ground, von Stade was vectored toward KB350, a Bomber Command Mosquito approaching the city from the West.  Although what happened next is not known, both aircraft crashed in close proximity, near Neu-Strelitz. KB350 of 608 Squadron was listed as “lost without trace” with F/O Doherty DFC and F/O Moore aboard, after taking off from RAF Markham Down at 1816 hours. It is very possible that von Stade misjudged his closing speed and rammed the Mosquito unintentionally.  The Luftwaffe awarded von Stade the victory, at the cost of his own life.  Kdo Welter loss #8.&quot;"/>
    <x v="0"/>
    <x v="34"/>
    <s v="10./NJG 11"/>
    <s v="NJG 11"/>
    <x v="0"/>
    <s v="von Stade"/>
    <m/>
    <n v="4"/>
    <x v="43"/>
    <x v="0"/>
    <n v="1"/>
    <s v="Front-Line"/>
    <x v="15"/>
    <x v="1"/>
    <n v="3"/>
  </r>
  <r>
    <n v="2511"/>
    <s v="MV551"/>
    <x v="25"/>
    <s v="85/157"/>
    <x v="0"/>
    <x v="2"/>
    <n v="2"/>
    <s v="April"/>
    <x v="7"/>
    <s v="2/3 April 1945"/>
    <x v="1"/>
    <s v="02.04.1945 2055 high level intruder sortie 157 from Swannington engine failure at end of runway, crashed and caught fire. at Swannington airfield 2055 (BCL). F/L TL Hunt ok, F/O F Mulroy ok, 157 sqn Mosquito NF30 MV551 RS-W t/o2055 Anti-intruder. Hunt T L F/L, Mulroy F F/O, Engine fault on take-off. Ran off runway, crashed and caught fire. No injuries. (85 Sqn and 157 Sqn Losses website) Engine lost power on take-off overshot and u/c raised to stop Swannington 2.4.45 DBF (Air Britain Serials) Started the take-off 2055 2Apr45 from Swannington for a high level Intruder operation but the engines faltered befor becoming airborne and the Mosquito ran off the end of the runway, crashed and caught fire. Both crew men made an expedited exit and were relatively unharmed. F/L T.L.Hunt F/O F.Mulroy &quot; (Chorley via Lost Bombers) 02.04.45 157 Sqn. MV551 Aircraft lost power on take-off from Swannington aerodrome, over-ran runway and caught fire. Crew unhurt. (Mosquito Crash Log)"/>
    <x v="2"/>
    <x v="7"/>
    <s v="Engine failure"/>
    <m/>
    <x v="2"/>
    <m/>
    <m/>
    <n v="4"/>
    <x v="43"/>
    <x v="0"/>
    <n v="1"/>
    <s v="Front-Line"/>
    <x v="3"/>
    <x v="2"/>
    <n v="2"/>
  </r>
  <r>
    <n v="670"/>
    <s v="HJ878"/>
    <x v="10"/>
    <s v="25/410/Coltishall/25/51OTU"/>
    <x v="0"/>
    <x v="7"/>
    <n v="3"/>
    <s v="April"/>
    <x v="7"/>
    <d v="1945-04-03T00:00:00"/>
    <x v="0"/>
    <s v="SOC 3.4.45 (Air Britain Serials)"/>
    <x v="4"/>
    <x v="3"/>
    <m/>
    <m/>
    <x v="2"/>
    <m/>
    <m/>
    <n v="4"/>
    <x v="43"/>
    <x v="0"/>
    <n v="1"/>
    <s v="Support Unit"/>
    <x v="110"/>
    <x v="2"/>
    <n v="5"/>
  </r>
  <r>
    <n v="3401"/>
    <s v="LR561"/>
    <x v="10"/>
    <s v="264/51OTU"/>
    <x v="0"/>
    <x v="7"/>
    <n v="3"/>
    <s v="April"/>
    <x v="7"/>
    <d v="1945-04-03T00:00:00"/>
    <x v="0"/>
    <s v="Tyre burst on take-off u/c raised to stop Cranfield 3.4.45 (Air Britain Serials)"/>
    <x v="2"/>
    <x v="2"/>
    <s v="Tyre burst on takeoff"/>
    <m/>
    <x v="2"/>
    <m/>
    <m/>
    <n v="4"/>
    <x v="43"/>
    <x v="0"/>
    <n v="1"/>
    <s v="Support Unit"/>
    <x v="110"/>
    <x v="2"/>
    <n v="2"/>
  </r>
  <r>
    <n v="4145"/>
    <s v="NS584"/>
    <x v="18"/>
    <s v="USAAF"/>
    <x v="0"/>
    <x v="4"/>
    <n v="3"/>
    <s v="April"/>
    <x v="7"/>
    <d v="1945-04-03T00:00:00"/>
    <x v="0"/>
    <s v="Accident 450403, Mosquito XVI NS584, 856BS 492BG, Station 179 (Harrington) 8th Airforce. Take Off Accident, Damage = 4, Boone, Robert L To USAAF in UK with H2S 450403 BOONE, ROBERT L. MOSQUITO NS-584 HARRINGTON, UK 492 TAKE-OFF (Thomas Ensminger) MH - Apparently the Air Britain serials books have this aircraft landing in Sweden on 3 April 1945, however this is likely to have been NS650 of the 25th BG (Nodlandning)"/>
    <x v="2"/>
    <x v="3"/>
    <s v="Crashed on takeoff"/>
    <m/>
    <x v="2"/>
    <m/>
    <m/>
    <n v="4"/>
    <x v="43"/>
    <x v="0"/>
    <n v="1"/>
    <s v="Front-Line"/>
    <x v="33"/>
    <x v="0"/>
    <n v="1"/>
  </r>
  <r>
    <n v="6695"/>
    <s v="RR291"/>
    <x v="10"/>
    <s v="16OTU"/>
    <x v="0"/>
    <x v="7"/>
    <n v="3"/>
    <s v="April"/>
    <x v="7"/>
    <d v="1945-04-03T00:00:00"/>
    <x v="0"/>
    <s v="Lost height and bellylanded on single-engined overshoot Little Tew Oxon. 3.4.45 (Air Britain Serials) 03.04.45 16 OTU. RR291 Pilot was carrying out practice single-engine overshoot, attempted to re-start engine but failed and belly-landed aircraft in field at Little Tew, Oxford. (Mosquito Crash Log)"/>
    <x v="2"/>
    <x v="2"/>
    <s v="Pilot error"/>
    <m/>
    <x v="2"/>
    <m/>
    <m/>
    <n v="4"/>
    <x v="43"/>
    <x v="0"/>
    <n v="1"/>
    <s v="Support Unit"/>
    <x v="140"/>
    <x v="2"/>
    <n v="1"/>
  </r>
  <r>
    <n v="421"/>
    <s v="HJ771"/>
    <x v="6"/>
    <s v="418/151/487/21/107/613"/>
    <x v="0"/>
    <x v="16"/>
    <n v="3"/>
    <s v="April"/>
    <x v="7"/>
    <s v="3/4 April 1945"/>
    <x v="1"/>
    <s v="Taken on strength at 418 Sqn. from No.27 Movements Unit, 14 June 1943; to No.151 Squadron, 11 August 1943. TH-U, letter recorded in ORB, 14 June 1943. 3/4 April 1945 (FCWDv5) Lost around 2300 on 3/4 April 1945, ftr Hannover-Meppen, F/L J.A. Lukey KIA, P/O V.J. Koen safe. (2nd TAF) Missing on night intruder mission 3.4.45 (Air Britain Serials)"/>
    <x v="3"/>
    <x v="4"/>
    <m/>
    <m/>
    <x v="3"/>
    <m/>
    <m/>
    <n v="4"/>
    <x v="43"/>
    <x v="0"/>
    <n v="1"/>
    <s v="Front-Line"/>
    <x v="59"/>
    <x v="0"/>
    <n v="6"/>
  </r>
  <r>
    <n v="2043"/>
    <s v="KB349"/>
    <x v="13"/>
    <s v="627/139"/>
    <x v="0"/>
    <x v="8"/>
    <n v="3"/>
    <s v="April"/>
    <x v="7"/>
    <s v="3/4 April 1945"/>
    <x v="1"/>
    <s v="04.04.1945 2128 139 to Berlin from Upwood . Lost without trace (BCL). S/L TRA Dow DFC +, F/L JS Endersby +, no further info. DOW, S/L Thomas Roy Asquith (41266) Crashed into the Wannsee on 3/4 April 1945, Pilot buried Elsgrund cemetery, navigator buried at the scene of the crash. (Rod McKenzie, http://www.luftwaffe-bullet-board.com/viewtopic.php?t=15559&amp;highlight=) (MH - Dow rests in the Berlin War Cemetery) Date confirmed by AIR 14/3460._x000a__x000a__x000a_May have come down at Bad Schmiedeberg. Absturz bei den Scholiser Weinbergen direkt am Waldrand.Maschine ist völlig ausgebrannt und es dürfte da nicht mehr viel übrig sein.Zwei Mann im Wrack verbrannt.Muss im April 45 gewesen sein. Ganz in der Nähe der Absturzstelle muß auch eine JU88 runtergekommen sein.Beide Unfallstellen sollen geräumt worden sein und es dürften nur noch ein paar Blechteile dort liegen. Die Ju ist am 7.4.45 abgestürzt.(Lt.Augenzeuge R.Winkler)Dieser Absturz war wenige Tage NACH dem Absturz der Mosqito. Also kann es eigentlich nur die KB349 sein.Da die andere von Ulf genannte Mosquiti vom 3 April auch viel weiter Südlich runter kam.Der Augenzeuge Winkler sprach auch von zwei verbrannten Besatzungsmitgliedern (2KIA)was ja auch für die erste Maschine zutrift. (http://geschichtemitteld.siteboard.eu/f32t219-bomberabsturz-bei-leipzig-jemand-nen-tip.html?sid=a96f240e657199b6df589d914f02f83f&amp;start=15) Missing (Magdeburg) 4.4.45 (Air Britain Serials)"/>
    <x v="3"/>
    <x v="4"/>
    <m/>
    <m/>
    <x v="3"/>
    <m/>
    <m/>
    <n v="4"/>
    <x v="43"/>
    <x v="0"/>
    <n v="1"/>
    <s v="Front-Line"/>
    <x v="15"/>
    <x v="1"/>
    <n v="2"/>
  </r>
  <r>
    <n v="230"/>
    <s v="HJ877"/>
    <x v="10"/>
    <s v="157/256/29/85/4/140/13OTU"/>
    <x v="0"/>
    <x v="7"/>
    <n v="4"/>
    <s v="April"/>
    <x v="7"/>
    <d v="1945-04-04T00:00:00"/>
    <x v="0"/>
    <s v="Swung on landing and u/c collapsed Finmere 4.4.45 (Air Britain Serials)"/>
    <x v="2"/>
    <x v="2"/>
    <s v="Swung on landing"/>
    <m/>
    <x v="2"/>
    <m/>
    <m/>
    <n v="4"/>
    <x v="43"/>
    <x v="0"/>
    <n v="1"/>
    <s v="Support Unit"/>
    <x v="39"/>
    <x v="2"/>
    <n v="7"/>
  </r>
  <r>
    <n v="511"/>
    <s v="HR332"/>
    <x v="12"/>
    <s v="1FU/45"/>
    <x v="3"/>
    <x v="16"/>
    <n v="4"/>
    <s v="April"/>
    <x v="7"/>
    <d v="1945-04-04T00:00:00"/>
    <x v="0"/>
    <s v="Overshot landing and u/c collapsed Monywa 4.4.45 (Air Britain Serials)"/>
    <x v="2"/>
    <x v="3"/>
    <s v="Overshot"/>
    <m/>
    <x v="2"/>
    <m/>
    <m/>
    <n v="4"/>
    <x v="43"/>
    <x v="0"/>
    <n v="1"/>
    <s v="Front-Line"/>
    <x v="86"/>
    <x v="3"/>
    <n v="2"/>
  </r>
  <r>
    <n v="512"/>
    <s v="HR567"/>
    <x v="12"/>
    <s v="1FU/45"/>
    <x v="3"/>
    <x v="16"/>
    <n v="4"/>
    <s v="April"/>
    <x v="7"/>
    <d v="1945-04-04T00:00:00"/>
    <x v="0"/>
    <s v="Overshot landing and u/c collapsed Monywa 4.4.45 (Air Britain Serials)"/>
    <x v="2"/>
    <x v="3"/>
    <s v="Overshot"/>
    <m/>
    <x v="2"/>
    <m/>
    <m/>
    <n v="4"/>
    <x v="43"/>
    <x v="0"/>
    <n v="1"/>
    <s v="Front-Line"/>
    <x v="86"/>
    <x v="3"/>
    <n v="2"/>
  </r>
  <r>
    <n v="930"/>
    <s v="HR620"/>
    <x v="12"/>
    <s v="1FU/110"/>
    <x v="3"/>
    <x v="16"/>
    <n v="4"/>
    <s v="April"/>
    <x v="7"/>
    <d v="1945-04-04T00:00:00"/>
    <x v="0"/>
    <s v="U/c collapsed on landing Joari 4.4.45 (Air Britain Serials)"/>
    <x v="2"/>
    <x v="3"/>
    <s v="Undercarriage failed"/>
    <m/>
    <x v="2"/>
    <m/>
    <m/>
    <n v="4"/>
    <x v="43"/>
    <x v="0"/>
    <n v="1"/>
    <s v="Front-Line"/>
    <x v="143"/>
    <x v="3"/>
    <n v="2"/>
  </r>
  <r>
    <n v="6434"/>
    <s v="KB358"/>
    <x v="13"/>
    <s v="139/608"/>
    <x v="0"/>
    <x v="8"/>
    <n v="4"/>
    <s v="April"/>
    <x v="7"/>
    <d v="1945-04-04T00:00:00"/>
    <x v="0"/>
    <s v="SOC 4.4.45 (Air Britain Serials)"/>
    <x v="4"/>
    <x v="3"/>
    <m/>
    <m/>
    <x v="2"/>
    <m/>
    <m/>
    <n v="4"/>
    <x v="43"/>
    <x v="0"/>
    <n v="1"/>
    <s v="Front-Line"/>
    <x v="107"/>
    <x v="1"/>
    <n v="2"/>
  </r>
  <r>
    <n v="4547"/>
    <s v="MM134"/>
    <x v="20"/>
    <s v="571/105"/>
    <x v="0"/>
    <x v="8"/>
    <n v="4"/>
    <s v="April"/>
    <x v="7"/>
    <d v="1945-04-04T00:00:00"/>
    <x v="0"/>
    <s v="04.04.1945 1101 Air Test 105 from Bourn port engine failed at climbing, turned gently, lost height and crashed. near Bourn airfield (BCL). F/L P Enderby DFC +, , buried at Horncastle Cem_x000a__x000a_In April 1945 I was 4 years 5 months old, living on the family farm in Bourn, Cambridgeshire. The farm was about half a mile south of the main runway of the Bourn airfield a base for Mosquito bombers and, earlier, Lancasters. I was already able to tell the different sounds of these aircraft as they flew low over our farm on their way to and from Germany in the last months of the war._x000a__x000a_The morning on April 4th 1945 was fine and sunny. I was in the kitchen with my mother when we heard a very low aircraft approaching and, immediately after, a loud noise. We went into a room called The Nursery and saw a sheet of flame outside the window; broken glass and curtains beginning to burn. The sight of fire left a much stronger impression than the noise made by what transpired to be the crashing of a Mosquito._x000a__x000a_The next I remember is standing in the front garden on the opposite side of the farmhouse, with lots of people running and shouting. I later learned that RAF people had arrived almost immediately, as we were only a few yards from a sentry post and a few hundred yards from the airfield. My sister and one brother were in the garden with us, while my older brother had been helped out of an outhouse, where he had been cleaning his bike, by an airman (the door was blocked by a propeller) and dispatched to find my father who was working in the fields._x000a__x000a_There was then an explosion (which, apparently, we had been warned about) caused by petrol leaking from the crashed plane. Glass was flying everywhere and parts of the staircase blew out through the front door as we watched. My mother’s face was cut by some flying glass and at that she cried a little, having been very calm up to that point._x000a__x000a_My older sister remembers an airman asking my mother for a sheet, and the pilot’s body being removed on a covered stretcher, but I must have been shielded from this. The fire was quickly put out with foam from the RAF fire engines, leaving a wrecked house, a lot of debris and an all-pervading smell of petrol which persisted for years afterwards. The fuselage had come to rest with its nose just protruding into our dining room, where it tipped over a sideboard containing our ‘best’ dinner service._x000a__x000a_No-one in the family was hurt, but we could not live in the house for 6 months and stayed with relatives. Compensation allowed the farm house and buildings to be fully rebuilt within a year, in the case of the buildings a restoration even of archaic fittings such as wooden hay racks for animals we no longer possessed!_x000a__x000a_Research much later, and information gleaned at the time, fills in the rest of the picture:_x000a__x000a_The aircraft had been repaired and was being test flown by Flight Lt. Pat Enderby when it crashed with engine failure. He was 22 and had been married for under 2 years. He crashed through farm buildings before hitting the farmhouse, and we always wondered if this had been deliberate on his part, in order to save the house. There is of course no way of knowing as sadly he died instantly, but we may owe him our lives. _x000a__x000a_Some 50 years later my sister traced the pilot’s family, exchanged letters with his niece, and visited his grave in Lincolnshire.. _x000a__x000a_John Thurman September 2004_x000a__x000a_© Copyright of content contributed to this Archive rests with the author. Find out how you can use this._x000a__x000a_http://www.bbc.co.uk/ww2peopleswar/stories/15/a3240415.shtml Engine cut on take-off for air test crashlanded Bourn 4.4.45 DBF (Air Britain Serials) 04.04.45 105 Sqn. MM134 Engine failed on take-off from Bourn aerodrome and aircraft crashed killing one. (Mosquito Crash Log)"/>
    <x v="2"/>
    <x v="2"/>
    <s v="Engine failure"/>
    <m/>
    <x v="2"/>
    <m/>
    <m/>
    <n v="4"/>
    <x v="43"/>
    <x v="0"/>
    <n v="1"/>
    <s v="Front-Line"/>
    <x v="4"/>
    <x v="0"/>
    <n v="2"/>
  </r>
  <r>
    <n v="2280"/>
    <s v="NS569"/>
    <x v="18"/>
    <s v="USAAF"/>
    <x v="0"/>
    <x v="4"/>
    <n v="4"/>
    <s v="April"/>
    <x v="7"/>
    <d v="1945-04-04T00:00:00"/>
    <x v="0"/>
    <s v="45/April/04, Mosquito XVI NS569, 654BS 25BG Station 376 (Watton), 8th Airforce, Taxiiing Accident, Damage = 4, Murphy, John E Damaged by flak 6 Aug 1944, not by exploding B-17 &quot;Mistel&quot; on August 12 (N. Malayney). Picture of this aircraft, apparently coded U on 654th BS, after crashing, in Osprey 13. Picture also exists of it coded N 450404 MURPHY, JOHN E. MOSQUITO NS-569 WATTON, UK 25 TAXIING (Thomas Ensminger) SOC 18.4.45 (Air Britain Serials)"/>
    <x v="2"/>
    <x v="3"/>
    <s v="Taxying accident"/>
    <m/>
    <x v="2"/>
    <m/>
    <m/>
    <n v="4"/>
    <x v="43"/>
    <x v="0"/>
    <n v="1"/>
    <s v="Front-Line"/>
    <x v="33"/>
    <x v="0"/>
    <n v="1"/>
  </r>
  <r>
    <n v="4630"/>
    <s v="NS635"/>
    <x v="18"/>
    <s v="USAAF"/>
    <x v="0"/>
    <x v="4"/>
    <n v="4"/>
    <s v="April"/>
    <x v="7"/>
    <d v="1945-04-04T00:00:00"/>
    <x v="0"/>
    <s v="MACR 13948, 4 April 1945, 25 Group. April 4: Wesendorf airfield - The airfield was bombed with good results. Colonel Troy Crawford, 446th CO, was flying in an RAF Mosquito as an observer. While trying to join with the group, 2 ME 262 fighter jets flew along side Colonel Crawford's plane. The RAF Mosquito, like a German ME 262, was a twin engine aircraft and, from a distance, they look a bit alike. When the crews saw what they thought were 3 ME 262's coming at them, they opened fire and did their job well, knocking the Mosquito out of the air. Colonel Crawford and his pilot parachuted to the ground and were taken prisoner. In just a week and a half, their POW camp would be liberated. April 4th, 1945 - USAAF Mosquito NS635. Misidentified and shot down by a USAAF B-24 of the 446th Bomb Group at about 1030 hours. The group commander, Lt. Col. Troy W. Crawford, was aboard the Mosquito and took full responsibility for the mistake. The Liberators had been under attack by German jets and the bomber crews were previously ordered to open fire on any aircraft that came within a specified range of their guns. The escort fighter units were informed of this but the Mosquito pilot, Lt. Theodore B. Smith, was not properly briefed. He flew too close while Crawford was taking pictures of the B-24s and one of the gunners blasted the Mosquito out of the sky. The pilot and passenger bailed out safely and became POWs for the duration. Crash site between Parchim and Wesendorf, Germany. (12 O'Clock High! Board) 24 March 1945, loss of Mosquito NS635. Again I am the only individual to locate and interview the navigator before he died. The tail WAS NOT painted Red according to the navigator. Again my work was pirated and appeared in another book with this misinformation. (Norman Malayney) 440916 LEE, ROBERT L MOSQUITO NS-635 WARTON, UK 25 (Thomas Ensminger) (Air Britain Serials) (MH - Lee's aircraft was &quot;Patches&quot; http://bbs.hitechcreations.com/smf/index.php/topic,297785.0.html)"/>
    <x v="0"/>
    <x v="14"/>
    <s v="B-24"/>
    <m/>
    <x v="4"/>
    <m/>
    <m/>
    <n v="4"/>
    <x v="43"/>
    <x v="0"/>
    <n v="1"/>
    <s v="Front-Line"/>
    <x v="33"/>
    <x v="0"/>
    <n v="1"/>
  </r>
  <r>
    <n v="5663"/>
    <s v="KB481"/>
    <x v="28"/>
    <n v="142"/>
    <x v="0"/>
    <x v="8"/>
    <n v="4"/>
    <s v="April"/>
    <x v="7"/>
    <s v="4/5 April 1945"/>
    <x v="1"/>
    <s v="05.04.1945 2020 142 to Magdeburg from Gransden Lodge . Lost without trace (BCL). F/L K Pudsey DFMtwice MiD +, F/O JRD Morgan DFC +, no further info Claim no name 10./NJG 11 according to Czech site. 4H-P, &quot;Serial Range KB370 - KB699. 330 Mosquito B.MkXXV. Part of a batch of 400 delivered by De Havilland (Toronto) Canada. Airborne 2020 4Apr45 from Gransden Lodge. Lost without trace. Both are commemorated on the Runnymede Memorial. F/L Pudsey had gained his DFM while serving with 115 sqdn, details beingGazetted 15Jun43. He was killed on his 75th operation. F/L K.Pudsey DFM Twice MiD KIA P/O J.R.D.Morgan DFC KIA &quot; (Lost Bombers) Missing (Magdeburg) 5.4.45 (Air Britain Serials) One Me 262 apparently went missing with its pilot on 3/4 April 1944 (Jan Horn) unfortunately another crew got lost in action shortly afterwards _x000a__x000a_07:02:30:12 _x000a_too and that, then they were the two, the navigator was a Welsh boy, we used to call him the gentleman farmer and he was a, Johnny Morgan was one of the nicest people you would ever meet and his Welsh brogue was just so beautiful it was and we missed him, we missed him and more than his pilot (http://www.australiansatwarfilmarchive.gov.au/aawfa/interviews/126.aspx?keywords=Mosquito) May have come down at Bad Schmiedeberg. Absturz bei den Scholiser Weinbergen direkt am Waldrand.Maschine ist völlig ausgebrannt und es dürfte da nicht mehr viel übrig sein.Zwei Mann im Wrack verbrannt.Muss im April 45 gewesen sein. Ganz in der Nähe der Absturzstelle muß auch eine JU88 runtergekommen sein.Beide Unfallstellen sollen geräumt worden sein und es dürften nur noch ein paar Blechteile dort liegen. Die Ju ist am 7.4.45 abgestürzt.(Lt.Augenzeuge R.Winkler)Dieser Absturz war wenige Tage NACH dem Absturz der Mosqito. Also kann es eigentlich nur die KB349 sein.Da die andere von Ulf genannte Mosquiti vom 3 April auch viel weiter Südlich runter kam.Der Augenzeuge Winkler sprach auch von zwei verbrannten Besatzungsmitgliedern (2KIA)was ja auch für die erste Maschine zutrift. (http://geschichtemitteld.siteboard.eu/f32t219-bomberabsturz-bei-leipzig-jemand-nen-tip.html?sid=a96f240e657199b6df589d914f02f83f&amp;start=15) Missing (Magdeburg) 4.4.45 (Air Britain Serials)"/>
    <x v="0"/>
    <x v="34"/>
    <s v="10./NJG 11"/>
    <s v="NJG 11"/>
    <x v="0"/>
    <s v="unk"/>
    <m/>
    <n v="4"/>
    <x v="43"/>
    <x v="0"/>
    <n v="1"/>
    <s v="Front-Line"/>
    <x v="125"/>
    <x v="1"/>
    <n v="1"/>
  </r>
  <r>
    <n v="2770"/>
    <s v="NT495"/>
    <x v="25"/>
    <n v="406"/>
    <x v="0"/>
    <x v="5"/>
    <n v="4"/>
    <s v="April"/>
    <x v="7"/>
    <s v="4/5 April 1945"/>
    <x v="1"/>
    <s v="05.04.1945 Intruder Sortie 406 to Altenburg Germany from Manston missing. Lost without trace (FCL). F/L TW Trewin +, F/L JB Kennedy +, no known graves 4/5 April 1945 (FCWDv5) Missing from night intruder to Altenburg 5.4.45 (Air Britain Serials)"/>
    <x v="3"/>
    <x v="4"/>
    <m/>
    <m/>
    <x v="3"/>
    <m/>
    <m/>
    <n v="4"/>
    <x v="43"/>
    <x v="0"/>
    <n v="1"/>
    <s v="Front-Line"/>
    <x v="94"/>
    <x v="2"/>
    <n v="1"/>
  </r>
  <r>
    <n v="7716"/>
    <s v="RV305"/>
    <x v="20"/>
    <n v="571"/>
    <x v="0"/>
    <x v="8"/>
    <n v="4"/>
    <s v="April"/>
    <x v="7"/>
    <s v="4/5 April 1945"/>
    <x v="1"/>
    <s v="The Mosquito came down some 70-100km to the NW [MH - not correct, only 47km, see below] of the target, Magdeburg. The cause of loss for RV305 in AIR 14/3460 is given as &quot;unknown&quot; (on account of no crew members surviving to provide testimony). The Bomber Command Interception Tactics report also cannot explain the cause of loss of RV305 and KB481 (the other Mossie lost) because, presumably, no other crews witnessed the demise of the Mosquitoes. _x000a__x000a_In terms of defences, a number of twin-engined German night fighters were scrambled and sent to FF Bertha, near Brandenburg, most likely because of a Window feint and the Magdeburg Mosquitoes, which acted as a diversion to protect a force of heavies bound for Leuna. _x000a__x000a_It is presumed that some Me262s of 10./NJG11, based just outside of Magdeburg, were scrambled against the raiders and it was probably one of these jets that attacked a searchlight-illuminated Mosquito over Magdeburg without result. _x000a__x000a_Unfortunately, I know of no reliable details that would indicate a claim against a Mosquito by a pilot of 10./NJG11 (or any other unit) on this night. German researcher Hans Ring may be the best person to contact (I don't have his address) as I suspect that he may have the original combat reports for 10./NJG11. _x000a__x000a_Thus in a nutshell, there appears to be no (easily available)documentary evidence that could confirm the cause of loss of RV305._x000a_(Rod McKenzie)_x000a__x000a_Wt. Officer Alfred Bruce CLARKE. NZ411565 RNZAF could anyone enlighten me as to how the aircraft was lost during the night of 4/5 April 1945, crashing near LOCKSTEDT, 8km SE of Obisfelde, Germany, was it flak, nightfighter or some other reason? _x000a_The navigator, Sgt. A.C.Beaton's body was reinterred in Berlin, Wt. Off. Clarke's grave was lost after the war. _x000a_(&quot;Digger Arculus&quot;)_x000a__x000a_[08.03.1945 128 to Berlin from Wyton returning on 1 engine crew decided to land at Gilze-Rijen, downwind approach and crashed while going round again. at Gilze-Rijen airfield (BCL). S/L JD Armstrong RCAF +, F/O WE Whyte RCAF +, both rest in Bergen op Zoom War Cem Canadian Section, this aircraft listed twice in BCL  MH - This is in error, RV306, not RV305]_x000a__x000a_1945/154 571/RV305 Summary to read: T/o Oakington and crashed east of the River Aller at Lockstedt, 8 km SE of Oebisfelde. It would appear that W/O Clarke survived the crash as he was seen by a local woman being led to a vehicle and driven away. His fate thereafter remains a mystery and with no known grave he is commemorated on panel 285 at the Runnymede Memorial. W/O Clarke had married Eve Ivy Clarke of Richmond, Surrey. The body of his Scottish born navigator who in civilian life had qualified as a Chartered Secretary may have been taken away in the same vehicle as it is confirmed by Herr Friedrich-Karl Sonntag of the Militarbeiter des Stadtarchives at Oebisfelde that F/S Beaton was not buried at Lockstedt. His grave is now in Berlin's 1939-1945 War Cemetery. [Unnamed German eyewitness and Herr Hriedrich-Karl Sonntag, via Arthur W Arculus 17/07/08] (http://www.rafinfo.org.uk/BCWW2Losses/1945.htm) Missing 5.4.45 (Air Britain Serials)_x000a__x000a_ One Me 262 apparently went missing with its pilot on 3/4 April 1945 (Jan Horn)_x000a__x000a_MH - A book by Jörg Helbig und Jörg Andreé  about the airwar over Altmark has some details of the mystery, see d-nb.info/1008940097/04 for chapters (&quot;... und brennend abgestürzt&quot; : Flugzeugabsturzorte aus dem Zweiten Weltkrieg in Sachsen-Anhalt ; Rekonstruktion der Ereignisse - Spurensuche ; [Schicksale britischer und deutscher Flieger im Zweiten Weltkrieg] / Jörg Helbig ; Jörg Andreé )_x000a__x000a_MH - An 85 Sqn Mosquito claimed a Ju 188 just to the west of Magdeburg during this night, could this be friendly fire? Lockstedt is actually only 47km to the WNW of Magdeburg.  AI contact picked up at 22:38 hours and closed to a visual at 20' above, 100 yards. With night glasses, it was idendified from underneath as a Ju 188. Range was opened to 200 yards and a black object, possibly a single-engined fighter, passed across 100 feet in front of the Mosquito's bows. Fire was opened and produced strikes on the e/a's port engine. After two more bursts the e/a caught fire and spun into the ground west of Magdeburg. Shot down in the vicinity of Niederndodeleben, west of Magdeburg (52 08N / 11 30E) at 2244. E/A may have been Ju 88A-4, Rogge, Hptm. Eilert, 5.LG 1, 04-Apr-4, 5 Stkp., KIA with crew due to Luftkampf with enemy nightfighter. Sortie to Oderbrücke Göritz., Lw.Kdo.West, Taghon, LG 1, II, p.528, Pretzsch, FB Oblt. Fritz Lehmann, Bf ?? &amp; Bs Uffz. Schulz  MH - Mosquito RV305 came down in as-yet unexplained circumstances at the village of Lockstedt, only 40 km to the NW of Niederndodeleben: friendly fire? &quot;142 Mosquito Bomber Squadron&quot; by Barry Blunt indicates that the T.I.s went down at 22.32, six minutes before the moment at which the 85 Squadron night fighter picked up its contact."/>
    <x v="0"/>
    <x v="14"/>
    <s v="Mosquito"/>
    <m/>
    <x v="4"/>
    <m/>
    <s v="Date from CWGC is 7 April, however there was no raid to Berlin on 7/8 April, two Mosquitos were lost vs. Magdeburg on 4/5, and Bob Baxter says the two were RV305 and KB481"/>
    <n v="4"/>
    <x v="43"/>
    <x v="0"/>
    <n v="1"/>
    <s v="Front-Line"/>
    <x v="90"/>
    <x v="0"/>
    <n v="1"/>
  </r>
  <r>
    <n v="4005"/>
    <s v="HR573"/>
    <x v="12"/>
    <n v="45"/>
    <x v="3"/>
    <x v="16"/>
    <n v="4"/>
    <s v="April"/>
    <x v="7"/>
    <d v="1945-04-04T00:00:00"/>
    <x v="2"/>
    <s v="Lost 4.4.45 NFD (Air Britain Serials)"/>
    <x v="6"/>
    <x v="3"/>
    <m/>
    <m/>
    <x v="2"/>
    <m/>
    <m/>
    <n v="4"/>
    <x v="43"/>
    <x v="0"/>
    <n v="1"/>
    <s v="Front-Line"/>
    <x v="86"/>
    <x v="3"/>
    <n v="1"/>
  </r>
  <r>
    <n v="5153"/>
    <s v="KB193"/>
    <x v="13"/>
    <s v="1655MTU/16OTU"/>
    <x v="0"/>
    <x v="7"/>
    <n v="5"/>
    <s v="April"/>
    <x v="7"/>
    <d v="1945-04-05T00:00:00"/>
    <x v="0"/>
    <s v="Overshot emergency landing Upper Heyford 5.4.45 (Air Britain Serials) 05.04.45 16 OTU. KB193 Starboard engine lost power at 6,000 feet, pilot landed aircraft on first airfield visible (Upper Heyford) and overshot runway. Crew unhurt. (Mosquito Crash Log)"/>
    <x v="2"/>
    <x v="2"/>
    <s v="Engine failure"/>
    <m/>
    <x v="2"/>
    <m/>
    <m/>
    <n v="4"/>
    <x v="43"/>
    <x v="0"/>
    <n v="1"/>
    <s v="Support Unit"/>
    <x v="140"/>
    <x v="1"/>
    <n v="2"/>
  </r>
  <r>
    <n v="4967"/>
    <s v="RF617"/>
    <x v="12"/>
    <n v="235"/>
    <x v="0"/>
    <x v="12"/>
    <n v="5"/>
    <s v="April"/>
    <x v="7"/>
    <d v="1945-04-05T00:00:00"/>
    <x v="0"/>
    <s v="Mosquito ,U’/ 235, hit mast attacking ships. F/S Francis Graham Richardson, Runnymede? Crashed in sea attacking convoy in Kattegat 5.4.45 (Air Britain Serials)"/>
    <x v="0"/>
    <x v="8"/>
    <m/>
    <m/>
    <x v="4"/>
    <m/>
    <m/>
    <n v="4"/>
    <x v="43"/>
    <x v="0"/>
    <n v="1"/>
    <s v="Front-Line"/>
    <x v="97"/>
    <x v="3"/>
    <n v="1"/>
  </r>
  <r>
    <n v="3542"/>
    <s v="RF724"/>
    <x v="12"/>
    <n v="333"/>
    <x v="0"/>
    <x v="12"/>
    <n v="5"/>
    <s v="April"/>
    <x v="7"/>
    <d v="1945-04-05T00:00:00"/>
    <x v="0"/>
    <s v="05.04.1945 Rover Patrol Bombing support 333 from Banff, Torslanda 1615 (Nöd). Maj Haakon Wenger ok, Fähnr Hagbard Hansen ok, both crew norwegian, returned to UK within 2 days. KK-E, navigator Sjt. Hagbarth Hein Hanssen, aircraft hit by 40mm groundfire over Kattegat area and had to land in Sweden. (http://www.luftwaffe.no/Table2.htm) Damaged by flak and bellylanded Goteborg/Torslanda 5.4.45 (Air Britain Serials)"/>
    <x v="1"/>
    <x v="1"/>
    <m/>
    <m/>
    <x v="1"/>
    <m/>
    <m/>
    <n v="4"/>
    <x v="43"/>
    <x v="0"/>
    <n v="1"/>
    <s v="Front-Line"/>
    <x v="28"/>
    <x v="3"/>
    <n v="1"/>
  </r>
  <r>
    <n v="5416"/>
    <s v="RS619"/>
    <x v="12"/>
    <n v="235"/>
    <x v="0"/>
    <x v="12"/>
    <n v="5"/>
    <s v="April"/>
    <x v="7"/>
    <d v="1945-04-05T00:00:00"/>
    <x v="0"/>
    <s v="SEE RS612! ONE OF THESE TWO AIRCRAFT WENT TO SWEDEN, THE OTHER CRASHED._x000a__x000a__x000a__x000a_05.04.1945 anti shipping strike 235 to Kattegat from Banff, crew escaped to Sweden. East of Agger DK 1732 (Nöd). , , Crew interned and returned to UK. Nödlandning states Sqn code as VV but should be LA. Aircraft maybe borrowed from 85Sqn (VY)? Own remark! LA-F, crew escaped http://www.thistedmuseum.dk/historisk%20%C3%A5rbog/%C3%85rgang%201999/Harington,%20Raymond%20og%20Bert%20Winwood%20%20Flugten%20fra%20Danmark.pdf Served with 464 Sqn, under RAF control 12/44. (Brian Fillery's website) _x000a_The aircraft belonged to RAF 235 Sqn Costal Command and was coded LA-F._x000a_T/o: Banff 14:20. OP: Anti Shipping in Kattegat southeast of the island of Anholt._x000a__x000a_39 Mosquitos of Banff Strike Wing were escorted by 12 Mustangs of 19 Sqn. on an Anti Shipping Patrol in the sea of Kattegat. _x000a_At 17:12 hours they attacked the minesweeper M.902 and 3 motor vessels. 2 motor vessels were sunk and 1 was damaged._x000a_During the attack one Mosquito hit the mast of a ship and crashed while one Mosquito was hit by flak and set course for Sweden._x000a__x000a_On the return flight over Jylland the aircrafts were engaged by flak over Mors and had to take evasive action. RS619 was caught by the slip stream from one of the other low flying aircrafts and touched the ground. The left propeller and engine was damaged and at 17:45 hours RS619 had to belly land at Tandrup Mark._x000a_Pilot P/O Raymond K. Harrington and Navigator F/S Albert E. Winwood were unharmed and set the Mosquito alight._x000a_ _x000a_ (Thisted Lokalarkiv)_x000a__x000a_Navigator F/S Albert E. Winwood and Pilot P/O Raymond K. Harrington_x000a__x000a_They got in contact with some farm hands who did not speak English. Soon the ammonition started exploding and they moved away from the aircraft and met Mrs. Lutzhoft who spoke English. She advised them to hide in a haystack a little distance away. This they did and in the evening Mrs. Lutzhoft brought them food. Later they were contacted by members of the resistance Richard Jensen and Ernfred Østergård who took the flyers to the churchyard of Bedsted where they waited while civilian clothes was brought for the flyers. In a cab driven by Peter Nielsen they were taken to his home in Skjoldbjerg. After a most velcome meal the flyers were taken to the house of Reverend Hans Dahl-Hansen where they slept until the next day._x000a_Next they moved to the farm of Henry Christensen in Harring where they spent most of the night on the loft of a piggery, as Christensen had visitors in his house. Only when they had left could the flyers be brought into the house. _x000a_From the farm they were taken to Anna and Eigil Møller in Thisted where false ID-cards with photos of look alike were provided, Peter Nielsen then took them to “Markvardsens Hotel” in Nykøbing Mors. En route they were stopped by German sentries by the “Vildsund broen” bridge, but the new ID-cards got them through. _x000a_The next day they were photographed and provided with new ID-cards with their own pictures and moved to a garden house belonging to Niels Schmidt. In Nykøbing they were able to walk around freely and, among other things, watch the Germans cleaning their guns._x000a_ _x000a_After about three days in Nykøbing Mors the journey continued to Aalborg by train via Hvalpsund. At the railway station in Aalborg they were met by Knud Nielsen who took them to the office of Svend Andersen and later to his home. Here they stayed for about eight days before they were driven to Strandby north of Frederikshavn by Carl Pedersen. _x000a_They were billeted for the night at the house of a teacher until they could be transferred to the fishing boat “Henny” FN 3 with Skipper Herluf Aaen. In mid Kattegat they transferred to a larger vessel with Skipper Andreas and sailed to Göteborg where they arrived on 24/4 1945._x000a__x000a_They went to the Embassy in Stockholm and on 2/5 they arrived at Leuchars air base, Scotland in a Dakota._x000a__x000a_Sources: LBUK, DFEV, AIR 27/1444, WO 208/3327, Harrington report via Thisted arkiv._x000a__x000a_http://www.flensted.eu.com/1945038.shtml Hit mast while attacking ship and crashed in Kattegat 5.4.45 (Air Britain Serials)"/>
    <x v="0"/>
    <x v="10"/>
    <m/>
    <m/>
    <x v="4"/>
    <m/>
    <m/>
    <n v="4"/>
    <x v="43"/>
    <x v="0"/>
    <n v="1"/>
    <s v="Front-Line"/>
    <x v="97"/>
    <x v="0"/>
    <n v="1"/>
  </r>
  <r>
    <n v="2358"/>
    <s v="W4096"/>
    <x v="2"/>
    <s v="AAEE/60OTU/13OTU"/>
    <x v="0"/>
    <x v="7"/>
    <n v="5"/>
    <s v="April"/>
    <x v="7"/>
    <d v="1945-04-05T00:00:00"/>
    <x v="0"/>
    <s v="Crashed on landing Finmere 5.4.45 (Air Britain Serials) 05.04.45 13 OTU. W4096 Aircraft was on a single-engine landing at Finmere aerodrome when port engine burst into flames so pilot retracted undercarriage to stop. (Mosquito Crash Log)"/>
    <x v="2"/>
    <x v="2"/>
    <s v="Engine fire"/>
    <m/>
    <x v="2"/>
    <m/>
    <m/>
    <n v="4"/>
    <x v="43"/>
    <x v="0"/>
    <n v="1"/>
    <s v="Support Unit"/>
    <x v="39"/>
    <x v="0"/>
    <n v="3"/>
  </r>
  <r>
    <n v="4021"/>
    <s v="HR191"/>
    <x v="12"/>
    <n v="305"/>
    <x v="0"/>
    <x v="16"/>
    <n v="5"/>
    <s v="April"/>
    <x v="7"/>
    <s v="5/6 April 1945"/>
    <x v="1"/>
    <s v="5/6 April 1945 (FCWDv5) 5.-6. Apr 1945, 305 Sqn 2nd TAF, Mosquito VI HR191 SM-T, Op: Night Intruder, F/L Pilot G A Barker RCAF +, 11.B.5, Sgt Navigator G E Arthur +, 11.B.6, T/o for a night intruder mission to Deventer. Both airmen rest in Becklingen War Cemetery. (RAF Commands Forum) I have reason to believe that Mosquito VI HR191 SM-T Crashed in 0230 in the vicinity of Rotenburg (Wümme). (same) As above, ftr Deventer (2nd TAF) Missing from night intruder mission 6.4.45 (Air Britain Serials) Came down at Hohenholz (http://www.avres-neustadt.de/headstone/crashsitesnienburg/) MH - All the crash locations suggested are about 200km east of Deventer. Why would this be?"/>
    <x v="3"/>
    <x v="4"/>
    <m/>
    <m/>
    <x v="3"/>
    <m/>
    <m/>
    <n v="4"/>
    <x v="43"/>
    <x v="0"/>
    <n v="1"/>
    <s v="Front-Line"/>
    <x v="60"/>
    <x v="3"/>
    <n v="1"/>
  </r>
  <r>
    <n v="4767"/>
    <s v="PZ289"/>
    <x v="12"/>
    <n v="613"/>
    <x v="0"/>
    <x v="16"/>
    <n v="5"/>
    <s v="April"/>
    <x v="7"/>
    <s v="5/6 April 1945"/>
    <x v="1"/>
    <s v="5/6 April 1945, crashed on return, injuring both crew (FCWDv5) Engine fire, crash-landed A.75 at 05:47 on 5/6 April 1945, F/O G.F. Hanson and F/S F.S. Koher both OK (2nd TAF) Engine cut on night intruder crashlanded Cambrai/Epinoy 5.4.45 (Air Britain Serials)"/>
    <x v="2"/>
    <x v="3"/>
    <s v="Engine fire"/>
    <m/>
    <x v="2"/>
    <m/>
    <m/>
    <n v="4"/>
    <x v="43"/>
    <x v="0"/>
    <n v="1"/>
    <s v="Front-Line"/>
    <x v="59"/>
    <x v="0"/>
    <n v="1"/>
  </r>
  <r>
    <n v="997"/>
    <s v="HR548"/>
    <x v="12"/>
    <s v="1FU/110"/>
    <x v="3"/>
    <x v="16"/>
    <n v="6"/>
    <s v="April"/>
    <x v="7"/>
    <d v="1945-04-06T00:00:00"/>
    <x v="0"/>
    <s v="Missing 6.4.45 (Air Britain Serials) FINLAY  PB  121286, HURST  LG  148030"/>
    <x v="3"/>
    <x v="4"/>
    <m/>
    <m/>
    <x v="3"/>
    <m/>
    <m/>
    <n v="4"/>
    <x v="43"/>
    <x v="0"/>
    <n v="1"/>
    <s v="Front-Line"/>
    <x v="143"/>
    <x v="3"/>
    <n v="2"/>
  </r>
  <r>
    <n v="981"/>
    <s v="KB343"/>
    <x v="13"/>
    <s v="1655MTU/128/1655MTU/16OTU"/>
    <x v="0"/>
    <x v="7"/>
    <n v="6"/>
    <s v="April"/>
    <x v="7"/>
    <d v="1945-04-06T00:00:00"/>
    <x v="0"/>
    <s v="06/04/1945 Mosquito KB343 of 16 OTU suffered a collapsed undercarriage at Barford St John. F/O H M George was unhurt. (http://www.couplandbell.com/marg/crashes1945.htm) Swung on take-off and u/c collapsed Barford St.John 6.4.45 (Air Britain Serials)"/>
    <x v="2"/>
    <x v="2"/>
    <s v="Swung on takeoff"/>
    <m/>
    <x v="2"/>
    <m/>
    <m/>
    <n v="4"/>
    <x v="43"/>
    <x v="0"/>
    <n v="1"/>
    <s v="Support Unit"/>
    <x v="140"/>
    <x v="1"/>
    <n v="4"/>
  </r>
  <r>
    <n v="6702"/>
    <s v="KB501"/>
    <x v="28"/>
    <s v="16OTU"/>
    <x v="0"/>
    <x v="7"/>
    <n v="6"/>
    <s v="April"/>
    <x v="7"/>
    <d v="1945-04-06T00:00:00"/>
    <x v="0"/>
    <s v="SOC 6.4.45 (Air Britain Serials)"/>
    <x v="4"/>
    <x v="3"/>
    <m/>
    <m/>
    <x v="2"/>
    <m/>
    <m/>
    <n v="4"/>
    <x v="43"/>
    <x v="0"/>
    <n v="1"/>
    <s v="Support Unit"/>
    <x v="140"/>
    <x v="1"/>
    <n v="1"/>
  </r>
  <r>
    <n v="6594"/>
    <s v="NT474"/>
    <x v="25"/>
    <n v="151"/>
    <x v="0"/>
    <x v="2"/>
    <n v="6"/>
    <s v="April"/>
    <x v="7"/>
    <d v="1945-04-06T00:00:00"/>
    <x v="0"/>
    <s v="W/O Dunn with F/Sgt Redfern had a run-away engine on take-off, resulting in the aircraft crashing at the end of the runway. Fortunately neither of the crew was injured. (http://www.151squadron.org.uk/) Swung on take-off for air test and overshot through fence Bradwell Bay 6.4.45 DBR (Air Britain Serials) 06.04.44 151 Sqn. NT474 Swung and went through boundary while taking oft at Bradwell Bay. Aircraft declared Cat. E, crew safe. (Mosquito Crash Log)"/>
    <x v="2"/>
    <x v="2"/>
    <s v="Prop ran away"/>
    <m/>
    <x v="2"/>
    <m/>
    <m/>
    <n v="4"/>
    <x v="43"/>
    <x v="0"/>
    <n v="1"/>
    <s v="Front-Line"/>
    <x v="8"/>
    <x v="2"/>
    <n v="1"/>
  </r>
  <r>
    <n v="5563"/>
    <s v="SZ986"/>
    <x v="12"/>
    <n v="107"/>
    <x v="0"/>
    <x v="16"/>
    <n v="6"/>
    <s v="April"/>
    <x v="7"/>
    <s v="6/7 April 1945"/>
    <x v="1"/>
    <s v="Hit by flak, crash-landed A.75, 02:30 6/7 April 1945, F/L D.B. Graeme and F/O K.J. Spargo both OK Hit by flak and crashlanded Cambral/Epinoy 7.4.45 (Air Britain Serials)"/>
    <x v="1"/>
    <x v="1"/>
    <m/>
    <m/>
    <x v="1"/>
    <m/>
    <m/>
    <n v="4"/>
    <x v="43"/>
    <x v="0"/>
    <n v="1"/>
    <s v="Front-Line"/>
    <x v="57"/>
    <x v="0"/>
    <n v="1"/>
  </r>
  <r>
    <n v="3685"/>
    <s v="SZ990"/>
    <x v="12"/>
    <n v="487"/>
    <x v="0"/>
    <x v="16"/>
    <n v="6"/>
    <s v="April"/>
    <x v="7"/>
    <s v="6/7 April 1945"/>
    <x v="1"/>
    <s v="6/7 April 1945, crew killed in a takeoff accident (FCWDv5) Coded H, 22:03 on 6/7 April 1945, crashed on takeoff, B.87, S/L I.G. Medwin and F/O A.J. Coe both killed (2nd TAF) OTU/084 25/N2783 Amend: Sgt Coe's injuries were far more severe than, perhaps, indicated for as Errol Martyn writes, &quot;he was admitted to Doncaster Infirmary and (later) transferred to the RAF Hospital Rauceby on 19 November. As a result of the accident he had two fingers amputated, a fractured right leg, and his ears and face burnt. He was discharged from hospital in January 1942. On 10 May 1942, he embarked for New Zealand on repatriation for ground duties. However, he embarked for the United Kingdom in October 1943, arriving in the December, and was accepted for flying duties. Commissioned and on his thirtieth sortie, he died, with his skipper S/L Ian George Medwin RNZAF, on 6 April 1945, when their 487 Squadron Mosquito FB.VI SZ990/E crashed shortly after take off from Rosieres-en-Santerre. Both officers were buried on 11 April at the Anzac Cemetery at Villers Bretonneux, theirs being the first interments here since the end of the First World War.&quot; For further details, please refer to Errol Martyn's second volume of For Your Tomorrow, published by Volplane Press in 1999. (http://www.rafinfo.org.uk/BCWW2Losses/OTU.htm) Kao 6 Apr 1945 with 487 Sqn on his 43rd sortie. Sqn Ldr Medwin’s Mosquito struck a telegraph pole just after take-off on an intruder mission to attack railway junctions and trains. Buried at the Villers-Bretonneux Military Cemetery, Fouilloy, Somme, France. His navigator, also killed, was Fg Off A J Coe, RNZAF. (http://www.rafcommands.com/forum/showthread.php?p=43504&amp;highlight=Mosquito#post43504) Lost height after take-off hit poles and broke up Rosieres-en-Santerre 7.4.45 (Air Britain Serials)"/>
    <x v="2"/>
    <x v="7"/>
    <s v="Hit obstacle"/>
    <m/>
    <x v="2"/>
    <m/>
    <m/>
    <n v="4"/>
    <x v="43"/>
    <x v="0"/>
    <n v="1"/>
    <s v="Front-Line"/>
    <x v="47"/>
    <x v="0"/>
    <n v="1"/>
  </r>
  <r>
    <n v="5305"/>
    <s v="SZ998"/>
    <x v="12"/>
    <n v="305"/>
    <x v="0"/>
    <x v="16"/>
    <n v="6"/>
    <s v="April"/>
    <x v="7"/>
    <s v="6/7 April 1945"/>
    <x v="1"/>
    <s v="6/7 April 1945, FTR from a ground attack sortie between Emden and Berlin (FCWDv5) 7. Apr 1945, 305 Sqn 2nd TAF, Mosquito VI SZ998 SM-M, Op: Night Intruder, S/L Pilot P H C Hanbury DFC and Bar +, 19.A.13, F/L Navigator J P Hart DFC +, 19.A.12, T/o for a night intruder mission to Bremen. Both airmen rest in Becklingen War Cemetery. (RAF Commands Forum) Mosquito SZ998 (Hanbury/Hart) crashed ca. 0030 between the village of Hoope and Bruckkamp forest near the Reichsstr. 3 (today Bundesstr. 3). The village is located near Bergen N Celle. Both airmen were first buried in the Bergen Cemetery. Now they rest in Becklingen War Cemetery. Cause of the crash is still unknown. (same) Coded J, lost around 0330 6/7 April 1945, crew as above (2nd TAF) SZ982 SM-Q. No info. The British crew: S/Ldr Hanbury and F/Lt Hart (http://www.geocities.com/skrzydla1/305/305_losses.html) Missing 7:4.45 (Air Britain Serials)   No anti-aircraft fire reported by a PoW witness to the crash - likely misjudged height in the dark during an attack. &quot;Does anybody know the identity of a RAF Mosquito that was lost over Germany on April the 6th or 7th 1945. It crashed during a daylight operation whilst engaged in a ground attack role. Both crew were killed. One was a Flying Officer called Hart and the other was an unidentified Warrant officer. I came across reference to the crash in a returning POW questionnaire, the POW had witnessed the crash which he described as taking place moments after the Mosquito fired '10 rounds' a tank that was passing the POW marching column he was in near the village of Bleckmar, Germany. The POWs were marching away from Fallingbostel...It is still a mystery as to why the mosquito crashed. The eye witness did not report any ground fire as the plane opened fire on the tank. Maybe they misjudged their height in the dark.&quot; http://www.rafcommands.com/forum/showthread.php?17428-Mosquito-crash-Germany-April-6-7-1945"/>
    <x v="0"/>
    <x v="8"/>
    <m/>
    <m/>
    <x v="4"/>
    <m/>
    <m/>
    <n v="4"/>
    <x v="43"/>
    <x v="0"/>
    <n v="1"/>
    <s v="Front-Line"/>
    <x v="60"/>
    <x v="0"/>
    <n v="1"/>
  </r>
  <r>
    <n v="3042"/>
    <s v="RG113"/>
    <x v="18"/>
    <s v="USAAF"/>
    <x v="0"/>
    <x v="4"/>
    <n v="6"/>
    <s v="April"/>
    <x v="7"/>
    <d v="1945-04-06T00:00:00"/>
    <x v="2"/>
    <s v="45/April/06, Mosquito XVI RG113, 654BS 25BG, Station 376 (Watton), 8th Airforce, Landing Accident, Damage = 4 Pruis, John A 450406 PRUIS, JOHN A. MOSQUITO RG-113 WATTON, UK 25 LANDING (Thomas Ensminger) SOC 23.4.45 (Air Britain Serials)"/>
    <x v="2"/>
    <x v="3"/>
    <s v="Crashed on landing"/>
    <m/>
    <x v="2"/>
    <m/>
    <m/>
    <n v="4"/>
    <x v="43"/>
    <x v="0"/>
    <n v="1"/>
    <s v="Front-Line"/>
    <x v="33"/>
    <x v="0"/>
    <n v="1"/>
  </r>
  <r>
    <n v="3448"/>
    <s v="MM814"/>
    <x v="25"/>
    <s v="488/151"/>
    <x v="0"/>
    <x v="2"/>
    <n v="7"/>
    <s v="April"/>
    <x v="7"/>
    <d v="1945-04-07T00:00:00"/>
    <x v="0"/>
    <s v="F/Sgt Haynes and Sgt Chantley were killed whilst they were carrying out a routine night flying test. Apparently, the aircraft just blew up at an altitude of 7000 ft, but the reason is unknown. (http://www.151squadron.org.uk/) Lost wing recovering from dive and crashed Ugley Green Essex 7.4.45 (Air Britain Serials) 07.04.45 151 Sqn. MM814 Made dummy approach on a Fortress, stalled on pulling away and starboard wing disintegrated, aircraft crashing near Ugley Green, Essex. (Mosquito Crash Log)"/>
    <x v="2"/>
    <x v="2"/>
    <s v="Stalled"/>
    <m/>
    <x v="2"/>
    <m/>
    <m/>
    <n v="4"/>
    <x v="43"/>
    <x v="0"/>
    <n v="1"/>
    <s v="Front-Line"/>
    <x v="8"/>
    <x v="2"/>
    <n v="2"/>
  </r>
  <r>
    <n v="5389"/>
    <s v="HK187"/>
    <x v="2"/>
    <n v="256"/>
    <x v="1"/>
    <x v="2"/>
    <n v="8"/>
    <s v="April"/>
    <x v="7"/>
    <d v="1945-04-08T00:00:00"/>
    <x v="1"/>
    <s v="518431 Raymond John Hedge who died 8/4/1945 and is remembered on the Malta Memorial. (http://cgi.ebay.co.uk/WW2-RAF-Mosquito-Night-Fighter-Casualty-Pilots-Logbooks_W0QQitemZ200021237499QQihZ010QQcategoryZ112473QQssPageNameZWDVWQQrdZ1QQcmdZViewItem) Missing from bomber support mission over Yugia 8.4.45 (Air Britain Serials) Parts of this aircraft may have been found in the sea near Unije, as one of the elevators is there. An engine bearer and a badly-bent cannon were also found in 2009 on a hill near Planik, only about 30 miles away from Unije. (http://www.iphpbb.com/board/ftopic-81805422nx79380-1490.html) Unije is on a straight line between Sarajevo and Falconara, from which some 256 sorties were being flown. Navigator Flt/Sgt. John Sanderson RAFVR 1567077 at rest in the Udine War Cemetery. (http://www.rafcommands.com/forum/showthread.php?t=8956)"/>
    <x v="3"/>
    <x v="4"/>
    <m/>
    <m/>
    <x v="3"/>
    <m/>
    <m/>
    <n v="4"/>
    <x v="43"/>
    <x v="0"/>
    <n v="1"/>
    <s v="Front-Line"/>
    <x v="32"/>
    <x v="2"/>
    <n v="1"/>
  </r>
  <r>
    <n v="2687"/>
    <s v="NT187"/>
    <x v="12"/>
    <s v="107/54OTU/305"/>
    <x v="0"/>
    <x v="16"/>
    <n v="8"/>
    <s v="April"/>
    <x v="7"/>
    <s v="8/9 April 1945"/>
    <x v="1"/>
    <s v="Back to night operations again on 8th April. My aircraft was unserviceable so I flew Mosquito Letter V 'borrowed' from F/Sgt Earie who was on leave (he never ceases to remind me that I lost his brand new aircraft) Details of this operation: after briefing we took off to patrol Leipzig, Berlin, Magdeburg, Braunsweig area. Owing to the distance from base and the length of time for the flight we had to carry wing tanks with extra fuel. On patrolling the Berlin Magdeburg road we saw some movement, circled round and dropped flares on what was enemy transport. We attacked with machine gun and cannon fire. Transport stopped and appeared damaged but the flares went out before we could assess the extent of the damage. Returning at economical cruising to save fuel and flying at 4,000 ft, at about 2.00 am we were attacked by a night fighter. It fired a long burst of cannon fire and I immediately took violent evasive action, however the port engine caught fire. Tony operated the fire extinguisher and I feathered the propeller. A further burst of gun fire and the starboard engine caught fire. I throttled back and operated the fire extinguisher, but as the fire did not go out, ordered Tony to bale out. He clipped on his parachute, jettisoned the door and successfully abandoned the aircraft. During this manoeuvre the aircraft was losing height rapidly. I struggled out of my seat, having some difficulty getting my left leg passed the control column, and pulling the seat pack of my parachute clear of the bucket seat, at the same time trying to keep on an even keel. With some difficulty I reached the door and dived through the opening. I pulled the rip cord as soon as I was clear of the aircraft and I hit the ground almost simultaneously.When Tony {Rudd} arrived back he was able to provide some interesting details of our last flight. He was able to pinpoint the location and time of our being, shot down. A US P61 Black Widow night fighter put in a combat report claiming to have shot down a JU88 at precisely the position and time of incident. British intelligence proved that there were no enemy aircraft in that vicinity at that time. The A.O.C., Air Vice Marshall Sir Basil Embry, was not happy that one of his aircraft had been shot down by 'friendly fire'. (Reg Everson: http://www.bbc.co.uk/dna/ww2/A3130426)_x000a__x000a_The P-61 crew put in a claim for the same general area as the downing of the Mossie between Warburg and Köln at Olpe in the Sauerland. No Ju 88 NF's reported downed in the area or even flying in the vicinity according to my files. When I was a member of the US night fighters assoc which has been defunct for some years I was told not to pursue into this further from two 9th AF representatives..........so I let it be and regarded it as a terrible mistake and hush hush. (Erich Brown on http://forum.12oclockhigh.net/showthread.php?t=7613)_x000a__x000a_F/L Reginald Everson from 305 Squadron did not registered the serial number of the aircraft he borrowed from F/ Sgt Earle ( who was on leave, and his personal aircraft was unserviceable ). He took off from Epinoy at 23:20 and was shot down at 02:15 ( or very close to that ) near Magdeburg, 51º08N, 07º50E. This is the info I had from him. From that, what I guess that the claim of Lt. Robert Lutz seems more close. (Adriano Baumgartner, http://forum.12oclockhigh.net/showthread.php?t=7613) W/O R.W. Everson PoW, Sgt. R.A.W. rudd evaded, lost 02:15 8/9 April 1945, Coded V (2nd TAF)_x000a__x000a_9 Apr 45 Lutz Ju188 2 POWs from either this or Jones 8 Apr claim Lutz was flying a Mosquito - Lutz's Mosquito was SZ998 SM-V (James A. Pratt III on 12 O'Clock High - http://forum.12oclockhigh.net/showthread.php?p=59454&amp;posted=1#post59454) Missing from night intruder 9.4.45 (Air Britain Serials)"/>
    <x v="0"/>
    <x v="14"/>
    <s v="P-61"/>
    <m/>
    <x v="4"/>
    <m/>
    <m/>
    <n v="4"/>
    <x v="43"/>
    <x v="0"/>
    <n v="1"/>
    <s v="Front-Line"/>
    <x v="60"/>
    <x v="0"/>
    <n v="3"/>
  </r>
  <r>
    <n v="2731"/>
    <s v="DZ592"/>
    <x v="4"/>
    <n v="540"/>
    <x v="0"/>
    <x v="0"/>
    <n v="9"/>
    <s v="April"/>
    <x v="7"/>
    <d v="1945-04-09T00:00:00"/>
    <x v="0"/>
    <s v="Camera aircraft caught in the explosion of a sub being attacked by other mossies. In January 1945, my uncle Flight Lieutenant W.M.O. Jones was posted to RAF Banff as the pilot for the RAF Film Production Unit covering the operational missions of the Banff strike wing Mosquitoes and some of the RAF Dallachy Beaufighters strike wing missions as well. &gt;He flew DZ 592, a PR 1V Mosquito up to Banff in January 1945 from RAF Benson after it had been modified for film work. &gt;My uncle was accompanied by F/O Allan J Newell as his navigator/cameraman on all missions. &gt;Sadly they were killed in an attack, 09/04/45 accompanying the Banff strike wing over the Katterat. The strike wing attacked three U boats sailing on the surface. The FPU a/c made three low level passes over the U boats filming each wave of the attack. As they were over the second U boat it blew up killing both of the crew. (Post on the Aces High Forum) The aircraft (DZ592) was possibly lost to flying debris. 34 Mosquito aircraft from 3 Squadrons attacked the U-1065 and U-804 enroute to Norway from Kiel. (www.uboat.net) Missing 10.4.45 NFD (Air Britain Serials)   138 Wing aircraft (A Separate Little War)"/>
    <x v="0"/>
    <x v="23"/>
    <m/>
    <m/>
    <x v="4"/>
    <m/>
    <m/>
    <n v="4"/>
    <x v="43"/>
    <x v="0"/>
    <n v="1"/>
    <s v="Front-Line"/>
    <x v="16"/>
    <x v="0"/>
    <n v="1"/>
  </r>
  <r>
    <n v="6428"/>
    <s v="HJ857"/>
    <x v="10"/>
    <s v="85/RCAF"/>
    <x v="2"/>
    <x v="2"/>
    <n v="9"/>
    <s v="April"/>
    <x v="7"/>
    <d v="1945-04-09T00:00:00"/>
    <x v="0"/>
    <s v="P/O John Thomas, while acting as an instructor in a Mosquito aircraft, was demonstrating engine failure on take-off when the port engine burst into flames shortly after the aircraft had become airborne. He immediately took over control from his pupil and then carried out all the necessary actions to extinguish the flames. However, the fire did not subside. Pilot Officer Bryden, with great calm and judgement, then made a descending turn of 170° and crash landed on the aerodrome. This cool and deliberate action, which doubtlessly saved the occupants of the aircraft, was in keeping with the highest traditions of the Royal Canadian Air Force. Near Kingston, Nova Scotia. The incident described occurred on 9 April 1945 (Mosquito HG857). See DHist file 181.009 D.3050 (RG.24 Vol.20634); the initial reaction of EAC Headquarters was to query whether Bryden's actions constituted dangerous flying; by the book he should have either gained altitude or carried on ahead to a forced landing. An instructor on staff, Squadron Leader H.C. Stewart, angrily wrote that &quot;the book&quot; did not apply - in part because &quot;Mosquito landings away from aerodromes are practically always fatal crashes&quot; and partly because the widely spread out town of Kingston, Nova Scotia lay directly in the path of the aircraft (Stewart to Reyno, 28 May 1945). The unit CO, Group Captain Reyno, concurred (30 May 1945), adding, &quot;If this aircraft, which is of wooden construction throughout, had crash landed in or even near a populated area, with a full load of fuel on board, the results would have been most disastrous.&quot; (Hugh Halliday) To RCAF 31.3.43 (Air Britain Serials) &quot;Mosquito&quot; says this aircraft was initially delivered to 85 Sqn on 29 September 1942, and was then crashed the following day. (Mosquito)"/>
    <x v="2"/>
    <x v="3"/>
    <s v="Engine fire"/>
    <m/>
    <x v="2"/>
    <m/>
    <m/>
    <n v="4"/>
    <x v="43"/>
    <x v="0"/>
    <n v="1"/>
    <s v="Support Unit"/>
    <x v="161"/>
    <x v="2"/>
    <n v="2"/>
  </r>
  <r>
    <n v="72"/>
    <s v="HJ867"/>
    <x v="10"/>
    <s v="605/307/410/125/Woodvale/157/13OTU/60OTU"/>
    <x v="0"/>
    <x v="7"/>
    <n v="9"/>
    <s v="April"/>
    <x v="7"/>
    <d v="1945-04-09T00:00:00"/>
    <x v="0"/>
    <s v="SOC 9.4.45 (Air Britain Serials)"/>
    <x v="4"/>
    <x v="3"/>
    <m/>
    <m/>
    <x v="2"/>
    <m/>
    <m/>
    <n v="4"/>
    <x v="43"/>
    <x v="0"/>
    <n v="1"/>
    <s v="Support Unit"/>
    <x v="29"/>
    <x v="2"/>
    <n v="8"/>
  </r>
  <r>
    <n v="3376"/>
    <s v="HR495"/>
    <x v="12"/>
    <s v="132OTU/8OTU"/>
    <x v="0"/>
    <x v="7"/>
    <n v="9"/>
    <s v="April"/>
    <x v="7"/>
    <d v="1945-04-09T00:00:00"/>
    <x v="0"/>
    <s v="Lost height on overshoot and bellylanded Brawdy 9.4.45 (Air Britain Serials) 09.04.45 8 OTU. HR495 Aircraft overshot, force landed one mile from Brawdy aerodrome and caught fire, killing two. Aircraft was coded '47'. (Mosquito Crash Log)"/>
    <x v="2"/>
    <x v="2"/>
    <s v="Overshot"/>
    <m/>
    <x v="2"/>
    <m/>
    <m/>
    <n v="4"/>
    <x v="43"/>
    <x v="0"/>
    <n v="1"/>
    <s v="Support Unit"/>
    <x v="37"/>
    <x v="3"/>
    <n v="2"/>
  </r>
  <r>
    <n v="1958"/>
    <s v="HX813"/>
    <x v="12"/>
    <s v="301FTU/23/1330CU"/>
    <x v="1"/>
    <x v="7"/>
    <n v="9"/>
    <s v="April"/>
    <x v="7"/>
    <d v="1945-04-09T00:00:00"/>
    <x v="0"/>
    <s v="Broke up during roll 8m SE of Cairo West 9.4 45 (Air Britain Serials)"/>
    <x v="2"/>
    <x v="2"/>
    <s v="Broke up"/>
    <m/>
    <x v="2"/>
    <m/>
    <m/>
    <n v="4"/>
    <x v="43"/>
    <x v="0"/>
    <n v="1"/>
    <s v="Support Unit"/>
    <x v="162"/>
    <x v="0"/>
    <n v="3"/>
  </r>
  <r>
    <n v="3804"/>
    <s v="MM148"/>
    <x v="20"/>
    <s v="1655MTU/571"/>
    <x v="0"/>
    <x v="8"/>
    <n v="9"/>
    <s v="April"/>
    <x v="7"/>
    <d v="1945-04-09T00:00:00"/>
    <x v="0"/>
    <s v="09.04.1945 1457 Air Test 571 from Oakington glycol leakage in starboard engine, fast approach without sufficient runway, undercarriage raised. Martin Hearn Repair facility SoC 07.05.45. at Oakington airfield 1515 (BCL). F/ RF Sturgeon ok, , Engine cut on air test overshot landing and u/c raised to stop Oakington 9.4.45 (Air Britain Serials)"/>
    <x v="2"/>
    <x v="2"/>
    <s v="Engine failure"/>
    <m/>
    <x v="2"/>
    <m/>
    <m/>
    <n v="4"/>
    <x v="43"/>
    <x v="0"/>
    <n v="1"/>
    <s v="Front-Line"/>
    <x v="90"/>
    <x v="0"/>
    <n v="2"/>
  </r>
  <r>
    <n v="3813"/>
    <s v="NS744"/>
    <x v="18"/>
    <s v="USAAF"/>
    <x v="0"/>
    <x v="0"/>
    <n v="9"/>
    <s v="April"/>
    <x v="7"/>
    <s v="9 April 1945"/>
    <x v="0"/>
    <s v="653BS 25BG, 8th Air Force. Pilot Carter, John A. Landing Accident at RAF Manston #9. Category 4 damage, 09 April 1945. (http://www.aviationarchaeology.com) 450409 CARTER, JOHN M. MOSQUITO NS-744 MANSTON ENGLAND 25 LANDING (Thomas Ensminger) SOC 17.5.45 (Air Britain Serials)"/>
    <x v="2"/>
    <x v="2"/>
    <s v="Crashed on landing"/>
    <m/>
    <x v="2"/>
    <m/>
    <m/>
    <n v="4"/>
    <x v="43"/>
    <x v="0"/>
    <n v="1"/>
    <s v="Front-Line"/>
    <x v="33"/>
    <x v="0"/>
    <n v="1"/>
  </r>
  <r>
    <n v="1916"/>
    <s v="NS757"/>
    <x v="18"/>
    <s v="USAAF"/>
    <x v="0"/>
    <x v="0"/>
    <n v="9"/>
    <s v="April"/>
    <x v="7"/>
    <s v="9 April 1945"/>
    <x v="0"/>
    <s v="653BS 25BG, 8th Air Force. Pilot James, Robert V. Killed in a Crash at Sheperds Grove. Category 4 damage, 09 April 1945. (http://www.aviationarchaeology.com) 450409 JAMES, ROBERT W. MOSQUITO NS-757 SHEPHERDS GROVE RAF, UK 25 SPUN IN (Thomas Ensminger) SOC 10.5.45 (Air Britain Serials)"/>
    <x v="2"/>
    <x v="2"/>
    <s v="Spin"/>
    <m/>
    <x v="2"/>
    <m/>
    <m/>
    <n v="4"/>
    <x v="43"/>
    <x v="0"/>
    <n v="1"/>
    <s v="Front-Line"/>
    <x v="33"/>
    <x v="0"/>
    <n v="1"/>
  </r>
  <r>
    <n v="3047"/>
    <s v="NS792"/>
    <x v="18"/>
    <s v="USAAF"/>
    <x v="0"/>
    <x v="4"/>
    <n v="9"/>
    <s v="April"/>
    <x v="7"/>
    <d v="1945-04-09T00:00:00"/>
    <x v="0"/>
    <s v="April 9th, 1945 - USAAF Mosquito NS792. Misidentified and shot down by a FFAF P-51 at about 1745 hours. The Mosquito was at 20,000 feet when attacked; following an explosion the pilot, Lt. John A. Pruis, slumped forward in his seat. The navigator, Lt. Claude C. Moore, was badly burned and unable to extricate the pilot, but he managed to bail out. As the Mustangs circled during his parachute descent, Lt. Moore noticed they carried the roundels of the Free French air forces. After landing Moore was evacuated by the U.S Army. Crash site near Eberbach, Germany. (Note there is a discrepancy with the serial number. One source says the downed Mosquito was NS783, but another source says a different crew was flying that plane on the same mission). (12 O'Clock High! Board) 9 April 1945 loss of a 25th Bg Mosquito NS792 claimed to have been by FFAF P-51? The French AF did not operate any P-51s during WWII. I interviewed the navigator involved, and my work was pirated and appeared in another book with this error. (Norman Malayney) _x000a__x000a__x000a_Here is information from my interview with the late Claude Moore that appears in my manuscript on the 25th BG Rcn history (c):_x000a__x000a_Norman Malayney_x000a_------------------------------------------------------_x000a_The afternoon of 9 April, 1/Lts. John A. Pruis/Claude C. Moore took off in NS792 for an eventful mission with tragic consequences. This was a Graypea mission that preceded a maximum effort mission by lst AD to the Dornier aircraft plant at Oberpfaffenhofen, a suburb 20-miles north of Munich in southeastern Germany. _x000a__x000a_Moore: We rendezvoused with the bomber formation prior to the IP that was some 28 miles from the target. At the IP we climbed 2,000 feet above the bombers and began dispensing Chaff. I activated the cameras as we flew over the target area to obtain photo coverage before the bombing began. After passing the target, we orbited and followed behind the bombers to obtain damage assessment pictures of the destruction. _x000a__x000a_Thoroughness was one of my characteristics and having unused film, I instructed Pruis to circle over the target again for more pictures. This gambit distanced us far behind the other Mosquitoes. _x000a__x000a_We set our course on a 314 degree heading to make eventual contact with the Mosquitoes and return to base. This was Pruis’ third Mosquito mission with the 25th BG. He previously completed a tour in B-24 bombers. As pilot, he was concerned with fuel consumption, especially considering the distance of our mission. Though fuel consumption would be close, all concerns for engine and aircraft performance were minor. _x000a__x000a_Flying at 20,000 feet, we could see three aircraft in the distance on course toward England. We presumed these to be our Mosquitoes. As we came closer, Pruis and I decided they were P-51s, but with RAF roundels. They banked to the left and I no longer gave them any thought. _x000a__x000a_Some minutes later, I was noting observations on my navigational chart or log, when there was an explosion. With two engines running, the indication of an explosion was not so much a noise as a jolt. I realized we were in trouble when Pruis slumped over the wheel. I attempted to help but was unable to move him. _x000a__x000a_The Mosquito began a right-hand spin with the right engine in flames. With a right-hand spin, the flames from the right, or starboard engine, blazed across both the canopy and bottom escape hatch. Black smoke poured from the right side of the nose between the cockpit and the nacelle. I did not know what happened. I had not seen any enemy aircraft in back of us nor in the sky. _x000a__x000a_I never wore a parachute pack on my missions. A seatpack placed me too high in relation with the canopy and the work table. A chestpack pushed me too far from the plotting table and was burdensome to work with. I stored the chest parachute pack on a small shelf behind the pilot. _x000a__x000a_The centrifugal force from the spinning aircraft was horrendous. I experienced a terrible time reaching for my chute behind the pilot. It took the strength of both arms to reach the pack and pull it toward me. I then attempted to connect it to my harness but due to the centrifugal forces, managed to connect only one side. I suspect I wasn’t being deliberate or thorough enough but later learned I had shrapnel wounds in my left arm from aircraft cannon shells. _x000a__x000a_If I exited the bottom hatch, which would be normal, I was afraid the flames would come into the cockpit. I wasn’t able to help Pruis, but if he should regain consciousness and was able to do something for himself, I did not want the flames coming into the cockpit. Thus, I released the canopy escape hatch and it flew off. Leaving the craft through the top is a high-risk endeavor. The probabilities of being struck by the vertical stabilizer are fearful. _x000a__x000a_I struggled through the hatch and somehow became entangled with the oxygen and communication cables inside the aircraft. I was stuck half-in and half-out the top opening. I had been struggling without my helmet and wore no gloves as tongues of flame from the right engine lapped at me. Fortunately, I still wore my RayBan sun glasses. _x000a__x000a_Flames lashed my upper body, seared my face and scalp, flesh burned from my hands and wrists, blood covered my left arm, while the earth below swirled closer. I moved back into the cockpit to remove the tangled cable obstructions that prevented my escape. Once in, I again experienced trouble getting out. _x000a__x000a_Now I was more weaker from the burns and wounds than in my first attempt to exit. The pain was driving through the tension to my senses. The centrifugal forces of the spinning craft were becoming more intense by the second. There was no sensation of up or down, just the vision of earth spinning closer on a collision course. I felt my first and only taste of despondency; in a few moments it would all be over and I would abide with the sense of peace. _x000a__x000a_Despondency was followed by the thought that my family and friends expected more of me than passive submission. Pruis was dead or unconscious, but my limbs still responded to my will. My limpid reaction to the slaps of fate made me furious with myself. Rage thrust all frailties from my mind. With a profane utterance I made my utmost and final effort to climb through the hatch._x000a__x000a_The next thing I was aware of was floating in the air. As I bailed out, I glanced at the altimeter. It read one thousand feet. I interpolated that I left the aircraft at 800 feet. I am certain I was not fully conscious when I pulled the D-ring. _x000a__x000a_I was jolted heavily to consciousness by the opening parachute. I swung violently in 360 degree circles as I descended, probably due to the right chest hook being unfastened. I attempted to pull the risers to get the chute buckle fastened, but with the burns and injuries to my arms and hands, I failed. It was then I noticed the bleeding from my left upper arm and forearm. _x000a__x000a_As I descended, I was circled by fighter planes. They were P-5ls with the roundel markings. The Mustangs circled only minutes then left the vicinity. I did not see the aircraft that fired at us. I knew only that the shells entered the fuselage diagonally from the left-rear side and, that Pruis and the starboard engine received the brunt of their effects. I also remember the three P-51s flying previously ahead of us banked left and had flown past to our rear. _x000a__x000a_I turned my attention to the ground where I could see the Mosquito wreckage. The fire was confined to the right engine and had not spread to the rest of the aircraft. Its wings, nose and the forward part of the fuselage was intact. At that moment a gust of wind swept my RayBan glasses from my eyes. I was fortunate they shielded my eyes from the flames as I exited the escape hatch. _x000a__x000a_Below lay evergreen trees with tall spindly trunks and an abundance of weak, flimsy limbs. I attempted to guide the parachute to smaller fruit trees nearby but failed in the short drop. The parachute caught in the top of a tall evergreen leaving me hanging by the risers 50 to 75 feet above the ground. _x000a__x000a_Interestingly, information provided at briefings indicated we were deep in enemy territory. There were several armed German soldiers near the base of the tree where I was hanging. They were contemplating my plight but did not seem too concerned. I must have passed out for when consciousness returned the German soldiers had disappeared. _x000a__x000a_I unfastened the harness of the chute with great difficulty. My hands were burned raw, the left arm was bleeding and my face felt like it was on fire. The firstaid pack attached to the parachute harness tore off as I plowed through the branches. I attempted to climb down the pinetree, but the limbs would not support my weight. Suddenly the branches were snapping, and I was falling. I fell straight down in an upright position and hit the ground. _x000a__x000a_I attempted to stand, but the pain was intense. My back, left ankle, knee, and foot were injured. I thought of using a tree branch for a cane to reach help. We understood the Catholic Church had a very good underground establishment functioning in the southern part of Germany. I was determined to find such an organization. It was near dusk when I crawled to a tree limb and attempted to stand. Physically it was hopeless. _x000a__x000a_I looked at my wristwatch and except for a rim around the dial, the face was burned. It said 1745. The forest was beginning to darken. I needed medical attention quickly. I could hardly see. I decided to take my chances with the Germans instead of spending the night in the forest. I wondered about their disappearance. _x000a__x000a_I always carried a whistle attached to the zipper-pull on my jacket. This was an RAF custom that I had appropriated. I blew the whistle and heard the rustle of twigs and brush. I blew again and a soldier appeared holding his rifle at the ready across his body. _x000a__x000a_We were told to avoid capture by the civilian population, youth corps, Gestapo, or the SS troops. Since the soldier wore a tattered outfit and I couldn’t see very well, I concluded he was one of the German Youth Corps. _x000a__x000a_He then questioned, ‘Yank’ which irritated me._x000a__x000a_I replied, ‘Ya. What the hell is it to you?’ _x000a__x000a_The soldier responded sympathetically: ‘It’s OK buddy, we’re Yanks too.’ _x000a_He yelled to his seven companions that I was located and walked over to me. They joined us immediately. _x000a__x000a_Apparently, the American soldiers had been watching me come down in the Mosquito. They gave me hell for not getting out sooner. They had been trailing a pocket of SS troops when they observed our aircraft in trouble. When they saw me parachute, they gave up the chase and diverted their attention to my welfare. So, I had seen German troops and did not imagine it. _x000a__x000a_I cautioned the soldiers to please be careful. I thought my back was broken and wanted to avoid a severed spinal cord. They took off their shirts and jackets, gathered two large tree branches and made a litter. They carried me down the hill to two jeeps. I was placed diagonally on the flat platform of one jeep and held closely to prevent jostling on the bumpy ride. They transported me to a first-aid station located in a commandeered German home. The make-shift stretcher and I were passed through a window to medics inside. _x000a__x000a_As the soldiers were leaving to resume their patrol, they re-clothed themselves in the shirts and jackets used on my make-shift litter. This clothing was stained with blood from my wounds and the serum from my burns. I asked them for their names so I could thank them later in written form. They declined. They did not believe their act was beyond the call of duty, though I felt differently. This was the last thing I remember until awaking two days later in an American hospital in Reims, France, the effects of morphine I presume. _x000a__x000a_Some days later, I received a slip of paper that had been placed in my flying suit. It said: ‘Picked up near Waldkatzenbach, Germany, about 10 kilo west of Eberback by lst Sgt. Nelson Griffin and boys, Co. D. 1st Bn. 410 Inf. Regt., 103rd Inf. Div., APO 470, C/O PM, New York City.’ _x000a__x000a_I was disturbed about having lost a pen-and-pencil set my brother had given me. It was the one I used for navigational duties with the aircraft. It was a personal item I valued highly. Later, when I was in the hospital someone handed me a personal effects bag and inside was the pen-and-pencil set. It was a surprise. Subconsciously, perhaps, in the turmoil of the spin, I had grasped the set and palced it in the pocket of my flight coveralls._x000a__x000a__x000a_We crossed the Rhine on the 7th of April .... One morning, about noon, while I was standing guard at the crossroads, I heard _x000a_the unmistakable sound of machine gun fire from an airplane. I had my field glasses _x000a_handy and quickly spotted the aircraft. The sky had been full of allied bombers and _x000a_fighters, but we weren't close enough to the front lines to hear strafing. A P11 fighter _x000a_was pursuing a British Mosquito two-engine light bomber. One could see the tracers _x000a_and the mushroom of fire and smoke as the bomber caught fire. It began to slip into _x000a_a spin while burning. After losing about half his altitude, the pilot jumped, for I could _x000a_see the parachute blossom and the plane disappear as it hit the ground several miles _x000a_away. About 20 minutes later a jeep came barreling up the road and came to a halt _x000a_at the roadblock. It carried two GIs, one a medic, and a wounded German pilot. We _x000a_looked quickly at their papers and passed them on. Not before I had cut off a piece _x000a_of the parachute which was still attached to the pilot. I finally cut a smaller piece of _x000a_that and mailed it home. The chute had oil spots, blood spots and burnt and melted _x000a_silk. The pilot had landed in a grove of trees, his parachute hanging on a limb. He _x000a_was pretty well cut up, burned, and otherwise not feeling so well. A Nazi, flying a captured _x000a_British aircraft, trying to escape to &quot;I don't know where.&quot; And getting picked up and _x000a_captured alive. His partner stayed with the plane and so was no longer a worry. We _x000a_sent the jeep to the aid station. _x000a__x000a_http://103rdcactus.com/bio/410/410D/410D%20H%20K%20Brown/hkbrown10.htm_x000a__x000a__x000a_According to http://www.mustang.gaetanmarie.com/articles/france/france.htm, the Free French did have Mustangs on Groupe de Reconnaissance II/33 Savoie. (Air Britain Serials)"/>
    <x v="0"/>
    <x v="14"/>
    <s v="P-51"/>
    <m/>
    <x v="4"/>
    <m/>
    <m/>
    <n v="4"/>
    <x v="43"/>
    <x v="0"/>
    <n v="1"/>
    <s v="Front-Line"/>
    <x v="33"/>
    <x v="0"/>
    <n v="1"/>
  </r>
  <r>
    <n v="5470"/>
    <s v="RF599"/>
    <x v="12"/>
    <n v="235"/>
    <x v="0"/>
    <x v="12"/>
    <n v="9"/>
    <s v="April"/>
    <x v="7"/>
    <d v="1945-04-09T00:00:00"/>
    <x v="0"/>
    <s v="09.04.1945 anti shipping strike 235 to Skagerak/ Kattegat from Banff crash landed and fuselage broke up. Scrapped . Satenäs airfield Sweden 1745 (Nöd). F/O Parkinson inj, F/O Halley inj, Coded VV-Z (possibly code of Sumburgh flight.) See also RS619, RS699. A Separate Little War says this aircraft was on 245 Squadron. Forcelanded in Sweden after attacking U-boats in Skaggerak 9.4.45 (Air Britain Serials)"/>
    <x v="0"/>
    <x v="31"/>
    <m/>
    <m/>
    <x v="4"/>
    <m/>
    <m/>
    <n v="4"/>
    <x v="43"/>
    <x v="0"/>
    <n v="1"/>
    <s v="Front-Line"/>
    <x v="97"/>
    <x v="3"/>
    <n v="1"/>
  </r>
  <r>
    <n v="5873"/>
    <s v="RS562"/>
    <x v="12"/>
    <n v="248"/>
    <x v="0"/>
    <x v="12"/>
    <n v="9"/>
    <s v="April"/>
    <x v="7"/>
    <d v="1945-04-09T00:00:00"/>
    <x v="0"/>
    <s v="09.04.1945 anti shipping strike 248 to Skagerak/ Kattegat from Banff landed safe. Satenäs airfield Sweden 1707 (Nöd). F/L McIntyre ok, stayed in Swedish service after repair until 1946, unknown location, crew returned to UK Engine cut on shipping strike crashlanded in Sweden 9.4.45 (Air Britain Serials)  A Separate Little War says this was N on 248 Squadron."/>
    <x v="0"/>
    <x v="31"/>
    <m/>
    <m/>
    <x v="4"/>
    <m/>
    <m/>
    <n v="4"/>
    <x v="43"/>
    <x v="0"/>
    <n v="1"/>
    <s v="Front-Line"/>
    <x v="52"/>
    <x v="0"/>
    <n v="1"/>
  </r>
  <r>
    <n v="5919"/>
    <s v="RS631"/>
    <x v="12"/>
    <n v="248"/>
    <x v="0"/>
    <x v="12"/>
    <n v="9"/>
    <s v="April"/>
    <x v="7"/>
    <d v="1945-04-09T00:00:00"/>
    <x v="0"/>
    <s v="09.04.1945 anti shipping strike 248 to Skagerak/ Kattegat from Banff landed safe. Satenäs airfield Sweden 1714 (Nöd). F/O Mogridge ok, stayed in Swedish service after repair until 1946, unknown location, crew returned to UK Engine cut on shipping sweep crashlanded in Sweden 9.4.45 (Air Britain Serials)  A Separate Little War says this was A on 248 Squadron."/>
    <x v="0"/>
    <x v="31"/>
    <m/>
    <m/>
    <x v="4"/>
    <m/>
    <m/>
    <n v="4"/>
    <x v="43"/>
    <x v="0"/>
    <n v="1"/>
    <s v="Front-Line"/>
    <x v="52"/>
    <x v="0"/>
    <n v="1"/>
  </r>
  <r>
    <n v="4320"/>
    <s v="MM169"/>
    <x v="20"/>
    <s v="109/571"/>
    <x v="0"/>
    <x v="8"/>
    <n v="9"/>
    <s v="April"/>
    <x v="7"/>
    <s v="9/10 April 1945"/>
    <x v="1"/>
    <s v="10.04.1945 2024 mark railway yards 571 to Plauen from Oakington return on 1 engine, overshot and crashlanded, losing undercarriage on uneven ground. at Oakington airfield 0133 (BCL). F/L WH Clegg RNZAF ok, F/O AE Sencer ok, Overshot single-engined landing on return swung and u/c collapsed Oakington 10.4.45 (Air Britain Serials) Airborne 2024 9Apr45 from Oakington to mark the railway yards. Returned on one engine but landed fast and over-ran the runway and crashed 0133 after running onto uneven ground and losing its undercarriage. No crew injuries. F/L W.H.Clegg RNZAF F/O A.E.Spencer (Chorley via Lost Bombers) 10.04.45 571 Sqn. MM169 Overshooting on landing at Oakington aerodrome, aircraft ran into rough ground and undercarriage collapsed. (Mosquito Crash Log)"/>
    <x v="2"/>
    <x v="7"/>
    <s v="Overshot"/>
    <m/>
    <x v="2"/>
    <m/>
    <m/>
    <n v="4"/>
    <x v="43"/>
    <x v="0"/>
    <n v="1"/>
    <s v="Front-Line"/>
    <x v="90"/>
    <x v="0"/>
    <n v="2"/>
  </r>
  <r>
    <n v="2799"/>
    <s v="MM752"/>
    <x v="25"/>
    <s v="12FU/NA"/>
    <x v="1"/>
    <x v="2"/>
    <n v="9"/>
    <s v="April"/>
    <x v="7"/>
    <s v="9 April 1945"/>
    <x v="2"/>
    <s v="45/April/09, Mosquito XVI MM752, 416NFS, 12th Air Force, Crash Landing Engine Failure, Damage=4 Hoover, Richard L, Location: Pontedera/ 5mi E SOC 31.5.45 (Air Britain Serials)"/>
    <x v="4"/>
    <x v="3"/>
    <m/>
    <m/>
    <x v="2"/>
    <m/>
    <m/>
    <n v="4"/>
    <x v="43"/>
    <x v="0"/>
    <n v="1"/>
    <s v="Front-Line"/>
    <x v="150"/>
    <x v="2"/>
    <n v="2"/>
  </r>
  <r>
    <n v="273"/>
    <s v="RV301"/>
    <x v="20"/>
    <s v="128/109"/>
    <x v="0"/>
    <x v="8"/>
    <n v="10"/>
    <s v="April"/>
    <x v="7"/>
    <d v="1945-04-10T00:00:00"/>
    <x v="0"/>
    <s v="10.04.1945 1110 Air Test109 from Little Staughton swung off runway, undercarriage gave way and damaged beyond repair. at Little Staughton airfield 1110 (BCL). F/L JW Shaw ok, , Swung on take-off and u/c leg collapsed Little Staughton 10.4.45 (Air Britain Serials)"/>
    <x v="2"/>
    <x v="2"/>
    <s v="Swung on takeoff"/>
    <m/>
    <x v="2"/>
    <m/>
    <m/>
    <n v="4"/>
    <x v="43"/>
    <x v="0"/>
    <n v="1"/>
    <s v="Front-Line"/>
    <x v="18"/>
    <x v="0"/>
    <n v="2"/>
  </r>
  <r>
    <n v="2945"/>
    <s v="ML963"/>
    <x v="20"/>
    <s v="109/692/571"/>
    <x v="0"/>
    <x v="8"/>
    <n v="10"/>
    <s v="April"/>
    <x v="7"/>
    <s v="10/11 April 1945"/>
    <x v="1"/>
    <s v="11.04.1945 2137 571 to Berlin from Oakington . Lost without trace (BCL). F/O RD Oliver evd, F/S LM Young RAAF evd, both rejoined their Sqn same month, Oliver on 22.04. Caved in a railway tunnel with a 4,000 lb Cookie on 1 January 1945, flown by F/L Griffiths u. F/L Ball, Mosquitio XVI, ML963, 8K-K &quot;King&quot;, Angriffshöhe: 100-200ft., Luftmine genau in den Tunnelmund geworfen, Volltreffer, Tunnel eingestürzt. Abandoned after engine fire (Squadron HIstory by Barry Blunt, confirmed by AIR 14/3460) Missing (Berlin) 10.4.45 (Air Britain Serials) Cause of loss and crash-site not established. Both airmen rejoined their Squadron before the end of the month, F/O Oliver reporting as early as 22Apr45. F/O R.D.Oliver Evd F/S L.M.Young RAAF Evd &quot; (Chorley via Lost Bombers)"/>
    <x v="0"/>
    <x v="12"/>
    <s v="Engine fire"/>
    <m/>
    <x v="4"/>
    <m/>
    <m/>
    <n v="4"/>
    <x v="43"/>
    <x v="0"/>
    <n v="1"/>
    <s v="Front-Line"/>
    <x v="90"/>
    <x v="0"/>
    <n v="3"/>
  </r>
  <r>
    <n v="2480"/>
    <s v="PZ464"/>
    <x v="12"/>
    <s v="605/464/605"/>
    <x v="0"/>
    <x v="16"/>
    <n v="10"/>
    <s v="April"/>
    <x v="7"/>
    <s v="10/11 April 1945"/>
    <x v="1"/>
    <s v="Tracey/Beresford crew were lost on 11/4/45 now buried in Berlin 1939-45 War Cemetery (Henk Welting and John Larder) Served with 464 Sqn, under RAF control. (Brian Fillery's website) 10/11 April 1945 (FCWDv5) Lost around 02:50 on 10/11 April 1945, Coded Z, F/L J.R. Tracey and F/L F. Beresford both KIA, ftr Brunswick (2nd TAF) Missing from night intruder 11.4.45 (Air Britain Serials)"/>
    <x v="3"/>
    <x v="4"/>
    <m/>
    <m/>
    <x v="3"/>
    <m/>
    <m/>
    <n v="4"/>
    <x v="43"/>
    <x v="0"/>
    <n v="1"/>
    <s v="Front-Line"/>
    <x v="22"/>
    <x v="0"/>
    <n v="3"/>
  </r>
  <r>
    <n v="5496"/>
    <s v="RS550"/>
    <x v="12"/>
    <s v="29/107"/>
    <x v="0"/>
    <x v="16"/>
    <n v="10"/>
    <s v="April"/>
    <x v="7"/>
    <s v="10/11 April 1945"/>
    <x v="1"/>
    <s v="RS550 came down in Gatberg whilst on a night recce mission from Cambrai to Soltau. Where is Gatberg located? I have Vehrte near Belm. Crew had fieldgraves. Cause of accident not known. (Henk Welting) May have been 10.04.1945, P/O W.H. Mitton, Pilot, 195730, Rheinberg 11.D.23, P/O E.J. Wilby, Nav., 195682, Rheinberg 11.D.22 (http://www.luftwaffe-bullet-board.com/posting.php?mode=reply&amp;t=8456) 10/11 April 1945 (FCWDv5) PILOT OFFICER EDWARD JOHN WILBY WAS KILLED IN ACTION 10TH APRIL 1945. HE WAS AGED JUST 22. REMEMBERED WITH HONOUR RHEINBERG WAR CEMETERY. EDWARD WAS A MEMBER OF 107 SQUADRON, KILLED WHILST FLYING ON HIS 30 OP. IN AIRCRAFT &quot;K&quot; RS 550. (ebay auction - http://cgi.ebay.co.uk/WW2-RAF-KIA-MEDALS-AND-CONDOLENCE-SLIP-MOSQUITO-NAV_W0QQitemZ260176089216QQihZ016QQcategoryZ112473QQssPageNameZWDVWQQrdZ1QQcmdZViewItem) Missing from night intruder to Soltau 11.4.45 (Air Britain Serials)"/>
    <x v="3"/>
    <x v="4"/>
    <m/>
    <m/>
    <x v="3"/>
    <m/>
    <m/>
    <n v="4"/>
    <x v="43"/>
    <x v="0"/>
    <n v="1"/>
    <s v="Front-Line"/>
    <x v="57"/>
    <x v="0"/>
    <n v="2"/>
  </r>
  <r>
    <n v="5475"/>
    <s v="TA113"/>
    <x v="12"/>
    <n v="487"/>
    <x v="0"/>
    <x v="16"/>
    <n v="10"/>
    <s v="April"/>
    <x v="7"/>
    <s v="10/11 April 1945"/>
    <x v="1"/>
    <s v="Claim by JG 5 according to Czech list - where? Coded D, lost around 01:40 on 10/11 April 1945, ftr Brunswick, F/O G.L. Peer and F/O L.A. Graham, both KIA (2nd TAF) Missing from sweep 11.4.45 (Air Britain Serials)"/>
    <x v="3"/>
    <x v="4"/>
    <m/>
    <m/>
    <x v="3"/>
    <m/>
    <m/>
    <n v="4"/>
    <x v="43"/>
    <x v="0"/>
    <n v="1"/>
    <s v="Front-Line"/>
    <x v="47"/>
    <x v="0"/>
    <n v="1"/>
  </r>
  <r>
    <n v="620"/>
    <s v="NS782"/>
    <x v="18"/>
    <s v="USAAF"/>
    <x v="0"/>
    <x v="4"/>
    <n v="10"/>
    <s v="April"/>
    <x v="7"/>
    <d v="1945-04-10T00:00:00"/>
    <x v="2"/>
    <s v="450308 MOSQUITO NS-782 WATTON, UK 25 (Thomas Ensminger) SOC 10.4.45 (Air Britain Serials)"/>
    <x v="4"/>
    <x v="3"/>
    <m/>
    <m/>
    <x v="2"/>
    <m/>
    <m/>
    <n v="4"/>
    <x v="43"/>
    <x v="0"/>
    <n v="1"/>
    <s v="Front-Line"/>
    <x v="33"/>
    <x v="0"/>
    <n v="1"/>
  </r>
  <r>
    <n v="5879"/>
    <s v="MM789"/>
    <x v="25"/>
    <n v="410"/>
    <x v="0"/>
    <x v="2"/>
    <n v="11"/>
    <s v="April"/>
    <x v="7"/>
    <d v="1945-04-11T00:00:00"/>
    <x v="0"/>
    <s v="Engine cut on take-off for air test bellylanded Gilze-Rijen 11.4.45 (Air Britain Serials)"/>
    <x v="2"/>
    <x v="2"/>
    <s v="Engine failure"/>
    <m/>
    <x v="2"/>
    <m/>
    <m/>
    <n v="4"/>
    <x v="43"/>
    <x v="0"/>
    <n v="1"/>
    <s v="Front-Line"/>
    <x v="19"/>
    <x v="2"/>
    <n v="1"/>
  </r>
  <r>
    <n v="4395"/>
    <s v="NS516"/>
    <x v="18"/>
    <s v="USAAF"/>
    <x v="0"/>
    <x v="4"/>
    <n v="11"/>
    <s v="April"/>
    <x v="7"/>
    <s v="11 April 1945"/>
    <x v="0"/>
    <s v="653BS 25BG, 8th Air Force. Pilot Hodges, Edward F. Landing Accident at Watton/Sta 376. Category 4 damage, 11 April 1945. (http://www.aviationarchaeology.com) 450411 HODGES, EDWARD F. MOSQUITO NS-516 WATTON, UK 25 LANDING (Thomas Ensminger) SOC 4.5.45 (Air Britain Serials)"/>
    <x v="2"/>
    <x v="3"/>
    <s v="Crashed on landing"/>
    <m/>
    <x v="2"/>
    <m/>
    <m/>
    <n v="4"/>
    <x v="43"/>
    <x v="0"/>
    <n v="1"/>
    <s v="Front-Line"/>
    <x v="33"/>
    <x v="0"/>
    <n v="1"/>
  </r>
  <r>
    <n v="5900"/>
    <s v="NT506"/>
    <x v="25"/>
    <n v="410"/>
    <x v="0"/>
    <x v="2"/>
    <n v="11"/>
    <s v="April"/>
    <x v="7"/>
    <d v="1945-04-11T00:00:00"/>
    <x v="0"/>
    <s v="Was U on 410 Squadron (Photo in second edition of 2nd TAF). Tyre burst on landing from air test swung and u/c collapsed Gilze-Rijen 11.4.45 not repaired (Air Britain Serials)"/>
    <x v="2"/>
    <x v="2"/>
    <s v="Tyre burst on landing"/>
    <m/>
    <x v="2"/>
    <m/>
    <m/>
    <n v="4"/>
    <x v="43"/>
    <x v="0"/>
    <n v="1"/>
    <s v="Front-Line"/>
    <x v="19"/>
    <x v="2"/>
    <n v="1"/>
  </r>
  <r>
    <n v="3548"/>
    <s v="RF590"/>
    <x v="12"/>
    <n v="333"/>
    <x v="0"/>
    <x v="12"/>
    <n v="11"/>
    <s v="April"/>
    <x v="7"/>
    <d v="1945-04-11T00:00:00"/>
    <x v="0"/>
    <s v="http://www.wlb-stuttgart.de/seekrieg/45-04.htm says aircraft was shot down by Luftwaffe fighters. Coded H. http://www.luftwaffe.cz/04-1945.pdf says there was a claim by 16./JG 5 for a Mosquito this day. Fnr. Johannes Wollert Løken and Sjt. Stephan Henrik Engstrøm both killed, crashed at Svarttjendalen, Nakksjø near Skien. (http://www.luftwaffe.no/Table2.htm) Squadron ORB says Mosquito was seen to be attacked from the port quarter by two single-engined enemy aircraft. Starboard engine was seen to be smoking, then Mosquito crashed into a hillside. The Mossie crashed in a small lake in the Skien/Drangedal district. Thomas Sørdalen's page has some information about the crash: http://home.no.net/thsord/mosquito.htm KK-H according to a plaque erected by 333 Squadron Veterans, photographed at the website above. Shot down by flak nr Porsgrunn 11.4.45 (Air Britain Serials)  Uffz.Heinz Schoppert claimed this Mosquito.The boats destroyed/damaged in the attack were: D/S Kalmar, D/S Dione, &quot;Nordsjø&quot; D/S Dixie, &quot;Helgoland&quot;, &quot;Skagen&quot; and &quot;Traust&quot; (http://ktsorens.tihlde.org/flyvrak/naksjo.html)"/>
    <x v="0"/>
    <x v="5"/>
    <s v="16./JG 5"/>
    <s v="JG 5"/>
    <x v="0"/>
    <s v="Schoppert"/>
    <m/>
    <n v="4"/>
    <x v="43"/>
    <x v="0"/>
    <n v="1"/>
    <s v="Front-Line"/>
    <x v="28"/>
    <x v="3"/>
    <n v="1"/>
  </r>
  <r>
    <n v="5352"/>
    <s v="RS505"/>
    <x v="12"/>
    <s v="333/235"/>
    <x v="0"/>
    <x v="12"/>
    <n v="11"/>
    <s v="April"/>
    <x v="7"/>
    <d v="1945-04-11T00:00:00"/>
    <x v="0"/>
    <s v="11th of April 1945 a Mosquito made an emergency landing on a lake in Norway. The crew survived, but were taken prisoners of war. F/Lt. Davenport and Flying Officer R. Day (recently transfered from 455 Sqn (although a Brit Nav). On the radio someone yelled, “Bandits three o’clock!” Enemy aircraft were about to attack the formation! But, according to the rules of the game, once committed to the attack, you do not turn away but follow through to the target. Peripheral vision registered a ship’s masthead, flags flying, flash past high on our right. We broke away left, towards the late afternoon sun and Scotland. The aircraft became difficult to control and I realised the control surfaces, and the fuselage close behind our seats, were badly damaged. We flew low across serried ridges of rock; mountainous, dark in shadows and covered with pine trees: millions of them, like spears, pointing up. When I saw a lake it seemed to have a long stretch of sand; hardly an acceptable runway but better than baling out. I pulled off power, dived into the shadows, levelled off and realised the sand was ice._x000a__x000a_We crashed down and bounced sideways into the lake. Peat-coloured water flowed around and over us. At first my leg was jammed and I became resigned. But, when it came free, I paddled desperately up to the surface. _x000a__x000a_Sunlight was on hilltops and Ron was afloat in his life jacket. Although his face was splotched with blood, my relief was immense. The life raft burst from its stowage in the submerged aircraft and, hissing with discharging air, came to the surface and took shape. Demons laughed to see two mentally and physically numb fellows struggling into a circular life raft. We shivered in light, wet clothing. My arms and legs were numb. We had to get ashore and warm and there wasn’t much time to do it._x000a__x000a_I heard a shout and saw a man in a boat rowing towards us. Someone grasped my wrist and towed us to the edge of the lake. There was vast comfort in the warm shoulders of farmers, Per Grini and Halvor Deilhaug who lifted us from the life raft. They lit a fire and massaged our limbs before rowing us along the lake to level country. Then, carrying Ron and me in turn, they ran hard across open land to a farmhouse. _x000a__x000a_Phil Davenport, Ron Day_x000a__x000a_ http://www.bbc.co.uk/ww2peopleswar/stories/51/a3964151.shtml Missing believed ditched after attack on ship Porsgrunn 11.4.45 (Air Britain Serials)        _x000a__x000a_Claim by JG 5 according to Czech list - where? "/>
    <x v="0"/>
    <x v="1"/>
    <m/>
    <m/>
    <x v="1"/>
    <m/>
    <m/>
    <n v="4"/>
    <x v="43"/>
    <x v="0"/>
    <n v="1"/>
    <s v="Front-Line"/>
    <x v="97"/>
    <x v="0"/>
    <n v="2"/>
  </r>
  <r>
    <n v="6301"/>
    <s v="KB502"/>
    <x v="28"/>
    <n v="163"/>
    <x v="0"/>
    <x v="8"/>
    <n v="11"/>
    <s v="April"/>
    <x v="7"/>
    <s v="11/12 April 1945"/>
    <x v="1"/>
    <s v="12.04.1945 2104 163 to Berlin from Wyton . Lost without trace (BCL). F/O W Houghton +, F/S LA Stegman RAAF +, both buried in Berlin 1939-45 War Cem There were three Mossies lost that night (11th of April 1945) on the Berlin op. Only one loss resulted in its crew being killed in action. The other two aircraft were lost to take off accidents and their respective crews suffered no injuries. A Canadian-built Mosquito B.Mk.XXV (KB502) of No.163 (B) Squadron. was lost over Berlin. The crew were: Flying Officer William Houghton R.A.F.V.R., Flight Sergeant Lance Anthony Stegman R.A.A.F. &quot;Bertie&quot; Boulter in &quot;Mosquito to Berlin&quot; says that an aircraft was seen going down in flames over Berlin - likely this Mosquito. Coded &quot;U&quot; Airborne 2104 11apr45 from Wyton. Cause of loss and crash-site not established. Both are buried in Berlin in the city's 1939-45 War Cemetery. F/O W.Houghton KIA F/S L.A.Stegman RAAF KIA &quot; (Lost Bombers) Missing (Berlin) 11.4.45 (Air Britain Serials) Claim by Welter on 11.4.45 according to Czech list  Came down at Stulpe, about 30km SSW of Berlin according to Stegman's casualty file at the Australian National Archives."/>
    <x v="0"/>
    <x v="34"/>
    <s v="10./NJG 11"/>
    <s v="NJG 11"/>
    <x v="0"/>
    <s v="Welter"/>
    <m/>
    <n v="4"/>
    <x v="43"/>
    <x v="0"/>
    <n v="1"/>
    <s v="Front-Line"/>
    <x v="149"/>
    <x v="1"/>
    <n v="1"/>
  </r>
  <r>
    <n v="7717"/>
    <s v="PF381"/>
    <x v="20"/>
    <n v="571"/>
    <x v="0"/>
    <x v="8"/>
    <n v="11"/>
    <s v="April"/>
    <x v="7"/>
    <s v="11/12 April 1945"/>
    <x v="1"/>
    <s v="11.04.1945 2040 571 to Berlin from Oakington swung out of control and undercarriage torn off. at Oakington airfield 2040 (BCL). W/O D Little ok. Swung on take-off and u/c collapsed Oakington 11.4.45 DBR (Air Britain Serials) PF381 had successfully completed 101 operations before this accident. Started the take-off from Oakington at 2040 11Apr45 but swung on the runway, losing its undercarriage in the process. No injuries. W/O D.Little &quot; (Chorley via Lost Bombers)"/>
    <x v="2"/>
    <x v="7"/>
    <s v="Swung on takeoff"/>
    <m/>
    <x v="2"/>
    <m/>
    <m/>
    <n v="4"/>
    <x v="43"/>
    <x v="0"/>
    <n v="1"/>
    <s v="Front-Line"/>
    <x v="90"/>
    <x v="6"/>
    <n v="1"/>
  </r>
  <r>
    <n v="6501"/>
    <s v="RV355"/>
    <x v="20"/>
    <s v="692/571"/>
    <x v="0"/>
    <x v="8"/>
    <n v="11"/>
    <s v="April"/>
    <x v="7"/>
    <s v="11/12 April 1945"/>
    <x v="1"/>
    <s v="11.04.1945 2026 571 to Berlin from Oakington port engine boost capsule failed, plane veered off runway and losing undercarriage, hitting gunpost. at Oakington airfield 2026 (BCL). S/L D Colby ok, , Lost power on take-off swung and u/c collapsed Oakington 11.4.45 DBR (Air Britain Serials)"/>
    <x v="2"/>
    <x v="7"/>
    <s v="Engine failure"/>
    <m/>
    <x v="2"/>
    <m/>
    <m/>
    <n v="4"/>
    <x v="43"/>
    <x v="0"/>
    <n v="1"/>
    <s v="Front-Line"/>
    <x v="90"/>
    <x v="0"/>
    <n v="2"/>
  </r>
  <r>
    <n v="353"/>
    <s v="DZ631"/>
    <x v="4"/>
    <s v="692/139/692/109/692/627"/>
    <x v="0"/>
    <x v="8"/>
    <n v="12"/>
    <s v="April"/>
    <x v="7"/>
    <d v="1945-04-12T00:00:00"/>
    <x v="0"/>
    <s v="Damaged on ground 12.4.45 NFD (Air Britain Serials)"/>
    <x v="2"/>
    <x v="3"/>
    <s v="Damaged on ground"/>
    <m/>
    <x v="2"/>
    <m/>
    <m/>
    <n v="4"/>
    <x v="43"/>
    <x v="0"/>
    <n v="1"/>
    <s v="Front-Line"/>
    <x v="58"/>
    <x v="0"/>
    <n v="6"/>
  </r>
  <r>
    <n v="610"/>
    <s v="HJ940"/>
    <x v="2"/>
    <s v="85/410/456/157/60OTU"/>
    <x v="0"/>
    <x v="7"/>
    <n v="12"/>
    <s v="April"/>
    <x v="7"/>
    <d v="1945-04-12T00:00:00"/>
    <x v="0"/>
    <s v="SOC 12.4.45 (Air Britain Serials)"/>
    <x v="4"/>
    <x v="3"/>
    <m/>
    <m/>
    <x v="2"/>
    <m/>
    <m/>
    <n v="4"/>
    <x v="43"/>
    <x v="0"/>
    <n v="1"/>
    <s v="Support Unit"/>
    <x v="29"/>
    <x v="2"/>
    <n v="5"/>
  </r>
  <r>
    <n v="6665"/>
    <s v="HR572"/>
    <x v="12"/>
    <s v="1672CU"/>
    <x v="3"/>
    <x v="7"/>
    <n v="12"/>
    <s v="April"/>
    <x v="7"/>
    <d v="1945-04-12T00:00:00"/>
    <x v="0"/>
    <s v="Engine cut stalled and crashed in sea 25m W of Chowghat Kerala 12.4.45 (Air Britain Serials)"/>
    <x v="2"/>
    <x v="2"/>
    <s v="Engine failure"/>
    <m/>
    <x v="2"/>
    <m/>
    <m/>
    <n v="4"/>
    <x v="43"/>
    <x v="0"/>
    <n v="1"/>
    <s v="Support Unit"/>
    <x v="117"/>
    <x v="3"/>
    <n v="1"/>
  </r>
  <r>
    <n v="1691"/>
    <s v="KB148"/>
    <x v="13"/>
    <s v="USAAF/139"/>
    <x v="0"/>
    <x v="8"/>
    <n v="12"/>
    <s v="April"/>
    <x v="7"/>
    <d v="1945-04-12T00:00:00"/>
    <x v="0"/>
    <s v="13.04.1945 1705 Training 139 from Upwood at landing sweered off runway and damaged beyond economical repair. at Upwood airfield 1720 (BCL). F/O TL Parsons RAAF ok, , 135 of this batch to UK, returned to UK 09.44-02.45 to USAAF as 43-34942 Damaged in accident 12.4.45 SOC (Air Britain Serials)"/>
    <x v="4"/>
    <x v="3"/>
    <m/>
    <m/>
    <x v="2"/>
    <m/>
    <m/>
    <n v="4"/>
    <x v="43"/>
    <x v="0"/>
    <n v="1"/>
    <s v="Front-Line"/>
    <x v="15"/>
    <x v="1"/>
    <n v="2"/>
  </r>
  <r>
    <n v="5577"/>
    <s v="KB564"/>
    <x v="28"/>
    <s v="1 OAFU"/>
    <x v="0"/>
    <x v="10"/>
    <n v="12"/>
    <s v="April"/>
    <x v="7"/>
    <d v="1945-04-12T00:00:00"/>
    <x v="0"/>
    <s v="12/04/1945 de Havilland Mosquito B Mark XXV KB564 of No.1 Overseas Aircraft Dispatch Unit RAF Portreath suffered excessive oil temperature in the starboard engine and the pilot feathered the propeller. The aircraft overshot while landing on the port engine, and crashed in a field SW of the aerodrome. (http://www.rafdavidstowmoor.org/pages/crash_log/crashlog45.htm) Overshot landing at Portreath 12.4.45 (Air Britain Serials) 12.04.45 1 OADU. KB564 Oil temperature of starboard motor was excessive so pilot feathered propellor. Aircraft overshot while landing on port engine, came in too fast and crashed in field SW of Portrèath aerodrome, Cornwall. (Mosquito Crash Log)"/>
    <x v="2"/>
    <x v="2"/>
    <s v="Engine failure"/>
    <m/>
    <x v="2"/>
    <m/>
    <m/>
    <n v="4"/>
    <x v="43"/>
    <x v="0"/>
    <n v="1"/>
    <s v="Support Unit"/>
    <x v="163"/>
    <x v="1"/>
    <n v="1"/>
  </r>
  <r>
    <n v="6519"/>
    <s v="MM677"/>
    <x v="22"/>
    <n v="157"/>
    <x v="0"/>
    <x v="2"/>
    <n v="12"/>
    <s v="April"/>
    <x v="7"/>
    <d v="1945-04-12T00:00:00"/>
    <x v="0"/>
    <s v="12.04.1945 Training, interception practie 157 to from Swannington seen by F/S KW Crane at 9000ft on fire, diving steeply, crashed some 6miles NW Feltwell airfield, Norfolk (BCL). F/S JM More +, Sgt TJH Westoby +, Moore buried in Bassenthwaite Halls, Westoby rests in Cambridge City Cem 157 sqn Mosquito XIX MM677 RS-? t/o ? Training. Moore J M F/S +, Westoby T J H Sgt +. Crashed, on fire, near Feltwell, Norfolk. (85 Sqn and 157 Sqn Losses website) Lost wing recovering from dive on air test 6m NW of Feltwell 12.4.45 (Air Britain Serials) 12.04.45 157 Sqn. MM677 Aircraft was in recovery from steep dive when port mainplane failed and crashed six miles NW of Feltwell. (Mosquito Crash Log)"/>
    <x v="2"/>
    <x v="2"/>
    <s v="Broke up"/>
    <m/>
    <x v="2"/>
    <m/>
    <m/>
    <n v="4"/>
    <x v="43"/>
    <x v="0"/>
    <n v="1"/>
    <s v="Front-Line"/>
    <x v="3"/>
    <x v="2"/>
    <n v="1"/>
  </r>
  <r>
    <n v="6429"/>
    <s v="MV555"/>
    <x v="25"/>
    <n v="85"/>
    <x v="0"/>
    <x v="2"/>
    <n v="12"/>
    <s v="April"/>
    <x v="7"/>
    <d v="1945-04-12T00:00:00"/>
    <x v="0"/>
    <s v="12.04.1945 85 Bomber Support from Swannington on return overshot and undercarriage raised in order to stop. at Swannington airfield (BCL). F/O WJ Baker ok, F/O FE Lees ok, 85 sqn Mosquito NF30 MV555 VY-? t/o ? BS, Baker W J F/O, Lees F E F/O. Overshot on return to base. No injuries reported. (85 Sqn and 157 Sqn Losses website) Overshot landing from training flight and u/c raised to stop Swannington 12.4.45 (Air Britain Serials)"/>
    <x v="2"/>
    <x v="2"/>
    <s v="Overshot"/>
    <m/>
    <x v="2"/>
    <m/>
    <m/>
    <n v="4"/>
    <x v="43"/>
    <x v="0"/>
    <n v="1"/>
    <s v="Front-Line"/>
    <x v="13"/>
    <x v="2"/>
    <n v="1"/>
  </r>
  <r>
    <n v="7464"/>
    <s v="NS500"/>
    <x v="18"/>
    <n v="544"/>
    <x v="0"/>
    <x v="0"/>
    <n v="12"/>
    <s v="April"/>
    <x v="7"/>
    <d v="1945-04-12T00:00:00"/>
    <x v="0"/>
    <s v="Missing (Swinemunde) 12.4.45 (Air Britain Serials) _x000a__x000a_Name: STAPLETON, HAROLD ARTHUR _x000a_Initials: H A _x000a_Nationality: United Kingdom _x000a_Rank: Pilot Officer _x000a_Regiment/Service: Royal Air Force Volunteer Reserve _x000a_Unit Text: 544 Sqdn. _x000a_Age: 22 _x000a_Date of Death: 12/04/1945 _x000a_Service No: 191707 _x000a_Additional information: Son of Frederick and Florence Stapleton, of Fishponds, Gloucestershire. _x000a_Casualty Type: Commonwealth War Dead _x000a_Grave/Memorial Reference: Panel 268. _x000a_Memorial: RUNNYMEDE MEMORIAL _x000a__x000a_Name: WARWICK, EDMUND VERNON _x000a_Initials: E V _x000a_Nationality: United Kingdom _x000a_Rank: Flight Lieutenant _x000a_Regiment/Service: Royal Air Force Volunteer Reserve _x000a_Unit Text: 544 Sqdn. _x000a_Age: 23 _x000a_Date of Death: 12/04/1945 _x000a_Service No: 117037 _x000a_Additional information: Son of Horace Harold and Florence Marie Warwick, of Edgware, Middlesex. _x000a_Casualty Type: Commonwealth War Dead _x000a_Grave/Memorial Reference: Panel 266. _x000a_Memorial: RUNNYMEDE MEMORIAL _x000a__x000a_(CWGC)"/>
    <x v="3"/>
    <x v="4"/>
    <m/>
    <m/>
    <x v="3"/>
    <m/>
    <m/>
    <n v="4"/>
    <x v="43"/>
    <x v="0"/>
    <n v="1"/>
    <s v="Front-Line"/>
    <x v="27"/>
    <x v="0"/>
    <n v="1"/>
  </r>
  <r>
    <n v="1408"/>
    <s v="NS586"/>
    <x v="29"/>
    <s v="AAEE/DH/AAEE"/>
    <x v="0"/>
    <x v="1"/>
    <n v="12"/>
    <s v="April"/>
    <x v="7"/>
    <d v="1945-04-12T00:00:00"/>
    <x v="0"/>
    <s v="Broke up in spin on prop trials Weston Zoyland 12.4.45 possibly due to anoxia of crew (Air Britain Serials) 12.04.45 A&amp;AEE..NS586 Aircraft broke through cloud at 3,000 feet in a flat spin when both wings were torn off and aircraft buried itself in soft earth at Weston Zoyland, catching fire. (Mosquito Crash Log)"/>
    <x v="2"/>
    <x v="2"/>
    <s v="Spin"/>
    <m/>
    <x v="2"/>
    <m/>
    <m/>
    <n v="4"/>
    <x v="43"/>
    <x v="0"/>
    <n v="1"/>
    <s v="Support Unit"/>
    <x v="7"/>
    <x v="0"/>
    <n v="3"/>
  </r>
  <r>
    <n v="3470"/>
    <s v="HK184"/>
    <x v="2"/>
    <n v="256"/>
    <x v="1"/>
    <x v="5"/>
    <n v="12"/>
    <s v="April"/>
    <x v="7"/>
    <d v="1945-04-12T00:00:00"/>
    <x v="1"/>
    <s v="Thanks to the discovery at the Bundesarchiv-Militärarchiv of the Luftwaffe’s “Morning Report West of 12.4.45” it has at last been possible to identify the aricraft shot down by Werner Hensel. the report refers to the events of the night 11/12 April and reads:_x000a_ _x000a_Italy... Own operations. NSG. 9: 6 Ju 87, 20.30-06.10, attack on artillery empacements in the region of the front without any special observations of effects. In aerial combat 1 Mosquito shot down. No losses. 1 Ju 88 carried out flash photography reconnaissance, Naples - Salerno_x000a_ _x000a_While this report mentions no sorties by Fw 190s, it seems clear that it must refer to Werner Hensel’s combat — NSG 9’s air combat claims were not exactly numerous._x000a_ _x000a_While no Mosquito was lost on the night of 11/12 April, a Black Widow (P-61B-10NO, serial number 42-39515) of the USAAF’s 414th Night Fighter Squadron failed to return. Aircraft of this Squadron had been sent to operate as intruders in the Villafranca area. An encounter with a P-61 explains the US &quot;stars and bars&quot; that Hensel saw on his adversary. The date is a week earlier than he remembered and his aircraft recognition was faulty but his victory was real._x000a_ _x000a_If the P-61 lost on 11/12 April was Hensel's &quot;Mosquito&quot; then it seems probable that No. 256 Squadron's Mosquito JT/A (HK 508) of S/L G.M. Smith DFC and F/O H.J. Wilmer DFC, lost in the early hours of 19 April, was brought down by ground fire as was suspected at the time._x000a_ _x000a_We do not know whether NSG 9's Maintenance Technical Sergeant examined the right wreck when sent to confirm Hensel's victory. Perhaps he mistook the remains of the P-61 for a Mosquito or perhaps a crashed Mosquito in the right area is what he found._x000a_ _x000a_Hensel had two Flugbücher logging 656 flights but they were torn up by the Americans who captured him at the war's end. A contemporary record of the times he was in the air would have helped enormously in resolving this whole issue. _x000a__x000a_http://www.ghostbombers.com/NSG9/nsg9frame.html Missing on sweep presumed crashed nr Ferrara 12.4.45 (Air Britain Serials)"/>
    <x v="3"/>
    <x v="4"/>
    <m/>
    <m/>
    <x v="3"/>
    <m/>
    <m/>
    <n v="4"/>
    <x v="43"/>
    <x v="0"/>
    <n v="1"/>
    <s v="Front-Line"/>
    <x v="32"/>
    <x v="2"/>
    <n v="1"/>
  </r>
  <r>
    <n v="2467"/>
    <s v="MM572"/>
    <x v="17"/>
    <s v="151/96/264"/>
    <x v="0"/>
    <x v="2"/>
    <n v="13"/>
    <s v="April"/>
    <x v="7"/>
    <d v="1945-04-13T00:00:00"/>
    <x v="0"/>
    <s v="On 16/04/1945 Mosquito NF XXX MM-572 from N° 264 squadron crashed during a air test near Houte in Belgium. Does somebody knows what happened with the crew ? I've Houtem S of Ypres and crew buried Lesquin Communal Cemetery, Dept. Nord. Not known why crashed in Belgium and crew buried in France. F/Sgt (Pilot) George A. LEEK - 532444 and Sgt (Nav) Noel WILLOWS - 1043338. (http://www.rafcommands.com/forum/showthread.php?t=3414) Dived into ground on air test out of cloud Houthe nr Ypres 13.4.45 cause unknown (Air Britain Serials)"/>
    <x v="2"/>
    <x v="2"/>
    <s v="Lost control in cloud"/>
    <m/>
    <x v="2"/>
    <m/>
    <m/>
    <n v="4"/>
    <x v="43"/>
    <x v="0"/>
    <n v="1"/>
    <s v="Front-Line"/>
    <x v="10"/>
    <x v="2"/>
    <n v="3"/>
  </r>
  <r>
    <n v="3824"/>
    <s v="NS512"/>
    <x v="18"/>
    <s v="USAAF"/>
    <x v="0"/>
    <x v="4"/>
    <n v="13"/>
    <s v="April"/>
    <x v="7"/>
    <d v="1945-04-13T00:00:00"/>
    <x v="0"/>
    <s v="653BS 25BG, 8th Air Force. Pilot Larkin, John (NMI). Landing Accident at Watton/Sta 376. Category 4 damage, 13 April 1945. (http://www.aviationarchaeology.com) 450413 MOSQUITO NS-512 WATTON, UK 25 (Thomas Ensminger) (Air Britain Serials)"/>
    <x v="2"/>
    <x v="3"/>
    <s v="Crashed on landing"/>
    <m/>
    <x v="2"/>
    <m/>
    <m/>
    <n v="4"/>
    <x v="43"/>
    <x v="0"/>
    <n v="1"/>
    <s v="Front-Line"/>
    <x v="33"/>
    <x v="0"/>
    <n v="1"/>
  </r>
  <r>
    <n v="7722"/>
    <s v="RV357"/>
    <x v="20"/>
    <n v="571"/>
    <x v="0"/>
    <x v="8"/>
    <n v="13"/>
    <s v="April"/>
    <x v="7"/>
    <d v="1945-04-13T00:00:00"/>
    <x v="0"/>
    <s v="13.04.1945 Training 571 from Oakington low level across airfield, pulled up sharply but clipped tree and flick rolled twice before crashing. at Oakington airfield (BCL). F/L MJT Cane DFM +, P/O RJ Mirow RAAF +, Cane rests in Bromley Hill Cem, Mirow lies in Cambridge Cty Cem Hit tree low flying over Oakington 13.4.45 DBF (Air Britain Serials) 13.04.45 571 Sqn. RV357 Aircraft was shooting up Oakington aerodrome, pulled up to avoid trees but struck them with the port wing, turned over twice in the air on fire and crashed, killing two. (Mosquito Crash Log)"/>
    <x v="2"/>
    <x v="2"/>
    <s v="Low flying"/>
    <m/>
    <x v="2"/>
    <m/>
    <m/>
    <n v="4"/>
    <x v="43"/>
    <x v="0"/>
    <n v="1"/>
    <s v="Front-Line"/>
    <x v="90"/>
    <x v="0"/>
    <n v="1"/>
  </r>
  <r>
    <n v="577"/>
    <s v="NT494"/>
    <x v="25"/>
    <s v="141/85"/>
    <x v="0"/>
    <x v="17"/>
    <n v="13"/>
    <s v="April"/>
    <x v="7"/>
    <s v="13/14 April 1945"/>
    <x v="1"/>
    <s v="14.04.1945 2153 85 BS from Swannington First RT contact to Brussels midnight heard by 157 Sqn patrol off Heligoland, 30 min later by F/L Grisewood flying S of Kiel when pilot Thomas asked for assistance to Woodbridge, 0123 radioed for a fix by F/L Vaughan positioned aircraft 180 miles off east coast, bearing 245 degrees. Believed to be struck by german NF, also indication Mosquito was shot at by Lancaster over Denmark . Lost without trace (BCL). F/L HB Thomas ok, F/O CB Hamilton +, Thomas reported to be safe, Hamilton buried in Hamburg Ohlsdorf. 85 sqn Mosquito NF30 MT494 (sic) VY-N t/o 2153 BS, Thomas H B F/L pow Hamilton C B F/O DFC +, Struck by German nightfighter on return from Heligoland, 180 miles off the east coast, (85 Sqn and 157 Sqn Losses website) Mosquito had previously been damaged by a Lancaster gunner, who knocked out one of NT494's engines. (12 O'Clock High! Board, citing Thomas, Andrew. Mosquito Aces of WW2, Oxford, UK: Osprey Publishing, 2005) 13/14 April 1945 (FCWDv5) Missing from patrol over Kiel presumed ditched in North Sea 14.4.45 (Air Britain Serials) Airborne 2153 13Apr45 from Swannington. During the sortie, the crew were heard several times on R/T, the first call to Brussels being monitored at midnight by a No.157 Sqdn crew patrolling off Heligoland. Thirty minutes later, F/L J.A.V.Grisewood, who was flying S of Kiel, heard F/L Thomas asking Woodbridge for assistance. Then, at 0123, F/L Vaughan radioed for a fix, which positioned his aircraft 180 miles off the east coast, with a QDM of 245 degrees. Immediately, he heard a voice, which he recognised as F/L Thomas saying &quot;&quot;Get some in Vaughan&quot;&quot;. It is then believed a German night-fighter struck, though there are indications that earlier, while over Denmark, F/L Thomas had been fired at by a Lancaster and had sustained some damage. His navigator is buried in Hamburg Cemetery, Ohlsdorf, while the Loss Card describes F/L Thomas as 'safe'. F/L H.B.Thomas Inj also spelled K.E.Thomas. F/O C.B.Hamilton DFC KIA F/L H.B.THomas is listed as being 'injured' with a proviso that he was 'possibly' not a PoW. &quot; (Chorley via Lost Bombers)    _x000a__x000a_See MM624, the story of having been fired on by a British bomber, then a German night fighter is identical. AIR 14/3460 confirms it was NT494 that was believed to have been first hit by a friendly gunner, then brought down by a night fighter._x000a__x000a__x000a_&quot;... It is perhaps appropriate that the last nighfighter pilot to become an ace belonged to one of the longest serving and most successful nightfighting units of them all. No 85 Sqn's H B Thomas had scored his first victory in October 1943, and he finally claimed his fifth victim on 8 April 1945 when he downed a Ju 88 west of Lutzendorf ... Hugh Thomas was shot down by an enemy nightfighter five days later after one engine of his Mosquito had been knocked out in error by a Lancaster gunner. Baling out, he became a PoW, but sadly his navigator, Flg Off C B Hamilton, landed in the sea and was lost ...&quot; _x000a__x000a_See p.74-75, Thomas, Andrew. Mosquito Aces of WW2 (Oxford, UK: Osprey Publishing, 2005)._x000a__x000a_MH - Does not seem to have been friendly fire over Kiel, as Thomas is reported to have come down near the Dutch coast (&quot;Fighter Squadron at War&quot;) Hamilton was reported missing at the time - could his body have drifted as far as Hamburg? CWCG website confirms he rests there. MH was investigating a claim by another Mosquito for potential friendly fire, however the combat report from that aircraft said their target had crashed at 0031, whereas Thomas &amp; Hamilton seem to have been flying at this time, and came down an hour later."/>
    <x v="3"/>
    <x v="4"/>
    <m/>
    <m/>
    <x v="3"/>
    <m/>
    <m/>
    <n v="4"/>
    <x v="43"/>
    <x v="0"/>
    <n v="1"/>
    <s v="Front-Line"/>
    <x v="13"/>
    <x v="2"/>
    <n v="2"/>
  </r>
  <r>
    <n v="2693"/>
    <s v="MM387"/>
    <x v="18"/>
    <s v="USAAF"/>
    <x v="0"/>
    <x v="0"/>
    <n v="13"/>
    <s v="April"/>
    <x v="7"/>
    <s v="13 April 1945"/>
    <x v="2"/>
    <s v="653BS 25BG, 8th Air Force. Pilot Gordon, Robert (NMI). Landing Accident at Watton/Sta 376. Category 4 damage, 13 April 1945. (http://www.aviationarchaeology.com) 450413 MOSQUITO MM-387 WATTON, UK 25 (Thomas Ensminger) SOC 7.5.45 (Air Britain Serials)"/>
    <x v="4"/>
    <x v="3"/>
    <m/>
    <m/>
    <x v="2"/>
    <m/>
    <m/>
    <n v="4"/>
    <x v="43"/>
    <x v="0"/>
    <n v="1"/>
    <s v="Front-Line"/>
    <x v="33"/>
    <x v="0"/>
    <n v="1"/>
  </r>
  <r>
    <n v="543"/>
    <s v="HK167"/>
    <x v="2"/>
    <s v="29/307/264/51OTU"/>
    <x v="0"/>
    <x v="7"/>
    <n v="14"/>
    <s v="April"/>
    <x v="7"/>
    <d v="1945-04-14T00:00:00"/>
    <x v="0"/>
    <s v="Swung on landing and u/c collapsed Cranfield 14.4.45 (Air Britain Serials)"/>
    <x v="2"/>
    <x v="2"/>
    <s v="Swung on landing"/>
    <m/>
    <x v="2"/>
    <m/>
    <m/>
    <n v="4"/>
    <x v="43"/>
    <x v="0"/>
    <n v="1"/>
    <s v="Support Unit"/>
    <x v="110"/>
    <x v="2"/>
    <n v="4"/>
  </r>
  <r>
    <n v="4755"/>
    <s v="HR333"/>
    <x v="12"/>
    <m/>
    <x v="7"/>
    <x v="1"/>
    <n v="14"/>
    <s v="April"/>
    <x v="7"/>
    <d v="1945-04-14T00:00:00"/>
    <x v="0"/>
    <s v="04.1945 1RAAF from landing accident. at Kingaroy airfield, Queensland (MIAS). To RAAF, A52-503 To RAAF 13.9.44 as A52-503 1 Sqn Landing Accident Kingaroy QLD 14.04.45. (Air Britain Serials)"/>
    <x v="2"/>
    <x v="2"/>
    <s v="Crashed on landing"/>
    <m/>
    <x v="2"/>
    <m/>
    <m/>
    <n v="4"/>
    <x v="43"/>
    <x v="0"/>
    <n v="1"/>
    <s v="Support Unit"/>
    <x v="155"/>
    <x v="3"/>
    <n v="1"/>
  </r>
  <r>
    <n v="5495"/>
    <s v="HR574"/>
    <x v="12"/>
    <n v="45"/>
    <x v="3"/>
    <x v="16"/>
    <n v="14"/>
    <s v="April"/>
    <x v="7"/>
    <d v="1945-04-14T00:00:00"/>
    <x v="0"/>
    <s v="F/L Al Scott and F/O Eric Fisher were hit by small arms fire while strafing Japanese positions on Toungoo airfield. Scott, severely wounded, climbed a little and ordered Fisher to bail out, then bailed out himself. Both reached the ground safely but Scott died soon thereafter due to loss of blood.Despite crashing one hundred miles into enemy territory, Fisher was able, through the help of locals and Force 136, to return to the Squadron three weeks later (&quot;No Hero, Just a Survivor&quot;) Missing 14.4.45 (Air Britain Serials)"/>
    <x v="0"/>
    <x v="37"/>
    <m/>
    <m/>
    <x v="1"/>
    <m/>
    <m/>
    <n v="4"/>
    <x v="43"/>
    <x v="0"/>
    <n v="1"/>
    <s v="Front-Line"/>
    <x v="86"/>
    <x v="3"/>
    <n v="1"/>
  </r>
  <r>
    <n v="27"/>
    <s v="HR220"/>
    <x v="12"/>
    <s v="151/613"/>
    <x v="0"/>
    <x v="16"/>
    <n v="14"/>
    <s v="April"/>
    <x v="7"/>
    <s v="14/15 April 1945"/>
    <x v="1"/>
    <s v="14/15 April 1945 (FCWDv5) 14/15 April 1945, lost aroun 01:00, F/O E.G.R. Thatcher and P/O H.A. Mitchell, both KIA, ftr Lueneberg-Wismar (2nd TAF) Missing from night Intruder mission 14.4.45 (Air Britain Serials)"/>
    <x v="3"/>
    <x v="4"/>
    <m/>
    <m/>
    <x v="3"/>
    <m/>
    <m/>
    <n v="4"/>
    <x v="43"/>
    <x v="0"/>
    <n v="1"/>
    <s v="Front-Line"/>
    <x v="59"/>
    <x v="3"/>
    <n v="2"/>
  </r>
  <r>
    <n v="4099"/>
    <s v="TA370"/>
    <x v="12"/>
    <n v="613"/>
    <x v="0"/>
    <x v="16"/>
    <n v="14"/>
    <s v="April"/>
    <x v="7"/>
    <s v="14/15 April 1945"/>
    <x v="1"/>
    <s v="14/15 April 1945 (FCWDv5) 14/15 April 1945, lost aroun 00:30, F/L P.V. Wood and P/O R.E. Farrow both KIA, ftr Lueneberg-Wismar (2nd TAF) Missing on sweep 15.4.45 (Air Britain Serials)"/>
    <x v="3"/>
    <x v="4"/>
    <m/>
    <m/>
    <x v="3"/>
    <m/>
    <m/>
    <n v="4"/>
    <x v="43"/>
    <x v="0"/>
    <n v="1"/>
    <s v="Front-Line"/>
    <x v="59"/>
    <x v="0"/>
    <n v="1"/>
  </r>
  <r>
    <n v="2557"/>
    <s v="MM633"/>
    <x v="22"/>
    <s v="85/157/169"/>
    <x v="0"/>
    <x v="2"/>
    <n v="15"/>
    <s v="April"/>
    <x v="7"/>
    <s v="15/16 April 1945"/>
    <x v="1"/>
    <s v="16.04.1945 2000 headed for Stuttgart region 169 BS from Great Massingham . Lost without trace (BCL). W/O SR Paddick +, W/O DAT Young +, no further info 15/16 April 1945 (FCWDv5) 15/16 April 1945 Serial Range MM624 - MM656. 33 Mosquito NF.MkX1X. Powered by Merlin 25 engines. Part of a batch of 126 delivered by De Havilland (Leavesden) between 23Jan44 and 12May44. airborne 2000 15Apr45 to operate in the Stuttgart area. Lost without trace. Both are commemorated on the Runnymede Memorial. W/O S.R.Paddick KIA W/O D.A.T.Young KIA (Lost Bombers) Missing from bomber support mission to Stuttgart 16.4.45 (Air Britain Serials) Claim by Oblt. Witzleb of III NJG I in a Bf 110 G-4 on 16/17 April 1945 according to Gebhardt Aders in History of the German Night Fighter Force, however Runnymede confirms Paddick's death as having been on the 15th."/>
    <x v="3"/>
    <x v="4"/>
    <m/>
    <m/>
    <x v="3"/>
    <m/>
    <m/>
    <n v="4"/>
    <x v="43"/>
    <x v="0"/>
    <n v="1"/>
    <s v="Front-Line"/>
    <x v="65"/>
    <x v="2"/>
    <n v="3"/>
  </r>
  <r>
    <n v="2453"/>
    <s v="A52-70"/>
    <x v="24"/>
    <s v="5OTU"/>
    <x v="7"/>
    <x v="7"/>
    <n v="16"/>
    <s v="April"/>
    <x v="7"/>
    <d v="1945-04-16T00:00:00"/>
    <x v="0"/>
    <s v="04.1945 5 OTU crashed at Barrington Tops, New South Wales (MIAS). Built as F.B.40. Delivered during March 1945. Final disposition: crashed at Barrington Tops, New South Wales, April 1945. (Beaufort, Beaufighter and Mosquito in Australian Service, Stewart Wilson, 1990) Crashed into trees in dense cloud or fog at Barrington Tops nr Scone NSW 16.04.45 (Air Britain Serials)"/>
    <x v="2"/>
    <x v="2"/>
    <s v="Bad Visibility"/>
    <m/>
    <x v="2"/>
    <m/>
    <m/>
    <n v="4"/>
    <x v="43"/>
    <x v="0"/>
    <n v="1"/>
    <s v="Support Unit"/>
    <x v="124"/>
    <x v="5"/>
    <n v="1"/>
  </r>
  <r>
    <n v="4764"/>
    <s v="HR304"/>
    <x v="12"/>
    <m/>
    <x v="7"/>
    <x v="1"/>
    <n v="16"/>
    <s v="April"/>
    <x v="7"/>
    <d v="1945-04-16T00:00:00"/>
    <x v="0"/>
    <s v="04.1945 1RAAF crashed. near Kingaroy, Queensland (MIAS). To RAAF, A52-501 F/L Rule and P/O Sparks both killed (Sqn ORB) Appears to have been NA-P (NA-F?) on 1 Sqn RAAF. To RAAF 13.9.44 as A52-501 1 Sqn Crashed on operation practice flight bombing range Kingarow QLD - 16.04.45. (Air Britain Serials)"/>
    <x v="2"/>
    <x v="2"/>
    <s v="Not Stated"/>
    <m/>
    <x v="2"/>
    <m/>
    <m/>
    <n v="4"/>
    <x v="43"/>
    <x v="0"/>
    <n v="1"/>
    <s v="Support Unit"/>
    <x v="155"/>
    <x v="3"/>
    <n v="1"/>
  </r>
  <r>
    <n v="5092"/>
    <s v="KA968"/>
    <x v="30"/>
    <s v="45 Gp"/>
    <x v="5"/>
    <x v="10"/>
    <n v="16"/>
    <s v="April"/>
    <x v="7"/>
    <d v="1945-04-16T00:00:00"/>
    <x v="0"/>
    <s v="Missing on ferry flight Gander-Prestwick 16.4.45 (Air Britain Serials)"/>
    <x v="2"/>
    <x v="2"/>
    <s v="Vanished without trace"/>
    <m/>
    <x v="2"/>
    <m/>
    <m/>
    <n v="4"/>
    <x v="43"/>
    <x v="0"/>
    <n v="1"/>
    <s v="Support Unit"/>
    <x v="81"/>
    <x v="1"/>
    <n v="1"/>
  </r>
  <r>
    <n v="6004"/>
    <s v="NT272"/>
    <x v="25"/>
    <n v="488"/>
    <x v="0"/>
    <x v="2"/>
    <n v="16"/>
    <s v="April"/>
    <x v="7"/>
    <d v="1945-04-16T00:00:00"/>
    <x v="0"/>
    <s v="I do have a picture of S/L John Anthony Sanderson Hall, DFC* a night-fighter ace of 488 Squadron in front of his Mosquito coded &quot;M&quot; Please, could someone help me to identify his serial number? I can see on the picture that his serial number´s machine ended with_____72. (Adrianon Baumgartner) Engine cut on take-off for air test overshot into crater Gilze-Rijen 16.4.44 (Air Britain Serials) MH - This has to be incorrect, 488 were naturally not at Gilze Rijen in April 1944, have changed loss date to 1945"/>
    <x v="2"/>
    <x v="2"/>
    <s v="Engine failure"/>
    <m/>
    <x v="2"/>
    <m/>
    <m/>
    <n v="4"/>
    <x v="43"/>
    <x v="0"/>
    <n v="1"/>
    <s v="Front-Line"/>
    <x v="42"/>
    <x v="2"/>
    <n v="1"/>
  </r>
  <r>
    <n v="1552"/>
    <s v="PF496"/>
    <x v="20"/>
    <s v="109/608"/>
    <x v="0"/>
    <x v="8"/>
    <n v="16"/>
    <s v="April"/>
    <x v="7"/>
    <d v="1945-04-16T00:00:00"/>
    <x v="0"/>
    <s v="16.04.1945 1436 Night flying air test, combined with single engine landing 608 to from Downham Market approached but too high, stalled and crashed. at Downham Market airfield 1506 (BCL). F/O JF Pickard ok. U/c collapsed in heavy landing from air test Downham Market 16.4.45 (Air Britain Serials) 16.04.45 608 Sqn. PF496 Undercarriage collapsed after stalling in too high on approach to Downham Market aerodrome during single-engined landing practice. (Mosquito Crash Log)"/>
    <x v="2"/>
    <x v="2"/>
    <s v="Stalled"/>
    <m/>
    <x v="2"/>
    <m/>
    <m/>
    <n v="4"/>
    <x v="43"/>
    <x v="0"/>
    <n v="1"/>
    <s v="Front-Line"/>
    <x v="107"/>
    <x v="6"/>
    <n v="2"/>
  </r>
  <r>
    <n v="650"/>
    <s v="NT331"/>
    <x v="25"/>
    <s v="85/239"/>
    <x v="0"/>
    <x v="2"/>
    <n v="16"/>
    <s v="April"/>
    <x v="7"/>
    <s v="16/17 April 1945"/>
    <x v="1"/>
    <s v="17.04.1945 0302 patrol over Prag, CZ 239 Bomber Support from Brussels-Melsbroek crashed almost immediately and burst into flames near Brussels-Melsbroek airfield (BCL). F/O JH Bridekirk inj, F/L TG Glasheen inj, 16/17 April 1945 (FCWDv5) &quot;Serial Range NT295 - NT336. 46 Mosquito NF.MkXXX. Powered by Merlin 76 engines. Part of a batch of 300 ordered Mar43, delivered by De Havilland (Leavesden) between 4Nov44 and 2May45. Airborne 0203 17Apr45 from Brussels-Melsbroek Airfield to patrol over Prague but crashed almost immediately and burst into flames. The pilot was trapped in his seat and owes his survival to F/L Glasheen, who, having got clear, went back into the flames and dragged his Skipper clear. F/L Bridekirkwas taken to 8 general Hospital, Brussles, while his Navigator was admitted to SSQ Melsbroek for treatment for burns to his hands and arms. F/O J.H.Bridekirk Inj F/L T.G.Glasheen Inj &quot; (Lost Bombers) Flew into ground after night take-off for patrol Melsbroek 17.4.45 DBF (Air Britain Serials)"/>
    <x v="2"/>
    <x v="7"/>
    <s v="Crashed on takeoff"/>
    <m/>
    <x v="2"/>
    <m/>
    <m/>
    <n v="4"/>
    <x v="43"/>
    <x v="0"/>
    <n v="1"/>
    <s v="Front-Line"/>
    <x v="63"/>
    <x v="2"/>
    <n v="2"/>
  </r>
  <r>
    <n v="3696"/>
    <s v="HK247"/>
    <x v="2"/>
    <s v="125/51OTU"/>
    <x v="0"/>
    <x v="7"/>
    <n v="17"/>
    <s v="April"/>
    <x v="7"/>
    <d v="1945-04-17T00:00:00"/>
    <x v="0"/>
    <s v="U/c collapsed on landing Cranfield 17.4.45 (Air Britain Serials)"/>
    <x v="2"/>
    <x v="2"/>
    <s v="Undercarriage failed"/>
    <m/>
    <x v="2"/>
    <m/>
    <m/>
    <n v="4"/>
    <x v="43"/>
    <x v="0"/>
    <n v="1"/>
    <s v="Support Unit"/>
    <x v="110"/>
    <x v="2"/>
    <n v="2"/>
  </r>
  <r>
    <n v="2401"/>
    <s v="HR519"/>
    <x v="12"/>
    <s v="1FU/47"/>
    <x v="3"/>
    <x v="16"/>
    <n v="17"/>
    <s v="April"/>
    <x v="7"/>
    <d v="1945-04-17T00:00:00"/>
    <x v="0"/>
    <s v="F/L Butler and F/S Robson, who had just arrived on squadron, were killed when the two 500 lb. bombs they were carrying exploded and burnt out the aircraft (&quot;No Hero, Just A Survivor&quot;) Hit trees on take-off Kumbhirgram 17.4.45 (Air Britain Serials)  F/L Norman Grenville Butler RAFVR please? He was killed on the 17th April 1945 and is buried in Gauhati War Cemetery, India, grave ref 4.F.11. His navigator Frank Robson is buried next to him. They were killed when their Mosquito crashed shortly after take off. (http://ww2talk.com/forums/topic/46414-gauhati-war-cemetery/)"/>
    <x v="2"/>
    <x v="7"/>
    <s v="Bomb exploded"/>
    <m/>
    <x v="2"/>
    <m/>
    <m/>
    <n v="4"/>
    <x v="43"/>
    <x v="0"/>
    <n v="1"/>
    <s v="Front-Line"/>
    <x v="122"/>
    <x v="3"/>
    <n v="2"/>
  </r>
  <r>
    <n v="2422"/>
    <s v="KA970"/>
    <x v="30"/>
    <s v="45 Gp"/>
    <x v="0"/>
    <x v="10"/>
    <n v="17"/>
    <s v="April"/>
    <x v="7"/>
    <d v="1945-04-17T00:00:00"/>
    <x v="0"/>
    <s v="Does anyone have anything on the career of British pilot Arthur George Sims? He flew with RAF Ferry Command during WWII and is noted for crash-landing Mosquito KA970 at Prestwick after 7ft by 2ft of the stbd rear fuselage was blown out._x000a_Regards:_x000a_Robert_x000a_ _x000a__x000a_robstitt _x000a_View Public Profile _x000a_Send a private message to robstitt _x000a_Find all posts by robstitt _x000a__x000a_ #2 10th March 2008, 07:54 _x000a_Amrit _x000a_Senior Member Join Date: Nov 2007_x000a_Posts: 1,267 _x000a_ _x000a_ _x000a__x000a_--------------------------------------------------------------------------------_x000a__x000a_There is a very short biog of him here:_x000a__x000a_http://www.cahf.ca/Members%20and%20Belt%20of%20Orion/members/S_members.htm_x000a__x000a__x000a_Carl Christie's &quot;Ocean Bridge&quot; has an account this incident (KA970). On 17 April while 75 miles out of Prestwick a loud explosion was heard, the starboard engine ran rough and was feathered. Undercarriage could not be lowered, resulting in a belly-landing at Prestwick. A hole about seven by two feet had been blown in the rear starboard skin, yet the crew escaped unhurt._x000a__x000a_Cause of the &quot;explosion&quot; was found to be the failure due to icing of a pressure-relief valve on an engine-driven compressor that supplied air to a bottle that fed the aircraft brakes. With the relief valve frozen, the compressor would go on charging until the bottle blew up, knocking out a chunk of the rear fuselage._x000a__x000a_Christie adds that there is speculation that this same failure may account for the fate of many Mossies that went missing wthout trace on the Atlantic Ferry._x000a__x000a_ _x000a_(http://www.rafcommands.com/forum/showthread.php?p=5761&amp;highlight=Mosquito#post5761) Bellylanded at Prestwick after internal explosion 17.4.45 (Air Britain Serials) 17.04.45 RAF. KA970 Starboard engine cut and propellor feathered in flight when there was Prestwick a violent explosion, probably due to a compressed air bottle exploding, and a 5 feet by 2 feet hole was torn into starboard side of fuselage. Pilot made a (Mosquito Crash Log)"/>
    <x v="2"/>
    <x v="2"/>
    <s v="Air bottle exploded"/>
    <m/>
    <x v="2"/>
    <m/>
    <m/>
    <n v="4"/>
    <x v="43"/>
    <x v="0"/>
    <n v="1"/>
    <s v="Support Unit"/>
    <x v="81"/>
    <x v="1"/>
    <n v="1"/>
  </r>
  <r>
    <n v="2787"/>
    <s v="PZ463"/>
    <x v="12"/>
    <n v="464"/>
    <x v="0"/>
    <x v="16"/>
    <n v="17"/>
    <s v="April"/>
    <x v="7"/>
    <d v="1945-04-17T00:00:00"/>
    <x v="0"/>
    <s v="Served with 464 Sqn, under RAF control 11/44. Participated in Gestapo HQ Copenhagen Raid 21/3/45. (Brian Fillery's website) Damaged by bomb blast forcelanded Eindhoven 17.4.45 (Air Britain Serials)"/>
    <x v="1"/>
    <x v="23"/>
    <m/>
    <m/>
    <x v="4"/>
    <m/>
    <m/>
    <n v="4"/>
    <x v="43"/>
    <x v="0"/>
    <n v="1"/>
    <s v="Front-Line"/>
    <x v="46"/>
    <x v="0"/>
    <n v="1"/>
  </r>
  <r>
    <n v="4010"/>
    <s v="KB449"/>
    <x v="28"/>
    <s v="139/128/142"/>
    <x v="0"/>
    <x v="8"/>
    <n v="17"/>
    <s v="April"/>
    <x v="7"/>
    <s v="17/18 April 1945"/>
    <x v="1"/>
    <s v="&quot;Serial Range KB370 - KB699. 330 Mosquito B.MkXXV. Part of a batch of 400 delivered by De Havilland (Toronto) Canada. Started the take-off from Gransden Lodge but swung off the runway, losing its undercarriage in the process and crashed at 2254 17Apr45. A fire broke out, but both crew members vacated the wreck, relatively unscathed. Later, the bomb load exploded, scattering debris across the airfield. A dozen aircraft assigned for operations on this night had to be cancelled due to this accident. F/L S.A.Nolan P/O W.J.C.Green &quot; (lLost Bombers) Crashed on take-off Gransden Lodge 17.4.45 (Air Britain Serials) 17.04.45 142 Sqn. KB449 Aircraft swung on take-off, suffered undercarriage collapse and caught fire at Gransden Lodge aerodrome. Crew unhurt. (Mosquito Crash Log)"/>
    <x v="2"/>
    <x v="7"/>
    <s v="Swung on takeoff"/>
    <m/>
    <x v="2"/>
    <m/>
    <m/>
    <n v="4"/>
    <x v="43"/>
    <x v="0"/>
    <n v="1"/>
    <s v="Front-Line"/>
    <x v="125"/>
    <x v="1"/>
    <n v="3"/>
  </r>
  <r>
    <n v="4294"/>
    <s v="KB499"/>
    <x v="28"/>
    <s v="139/162"/>
    <x v="0"/>
    <x v="8"/>
    <n v="17"/>
    <s v="April"/>
    <x v="7"/>
    <d v="1945-04-17T00:00:00"/>
    <x v="1"/>
    <s v="17.04.1945 2254 142 to Ingolstadt from Gransden Lodge swung off the runway and lost undercarriage, caught fire and bomb load exploded. at Gransden Lodge airfied 2254 (BCL). F/L SA Nolan ok, P/O WJC Green ok, SOC 6.12.45 (Air Britain Serials)"/>
    <x v="2"/>
    <x v="7"/>
    <s v="Swung on takeoff"/>
    <m/>
    <x v="2"/>
    <m/>
    <m/>
    <n v="4"/>
    <x v="43"/>
    <x v="0"/>
    <n v="1"/>
    <s v="Front-Line"/>
    <x v="134"/>
    <x v="1"/>
    <n v="2"/>
  </r>
  <r>
    <n v="2388"/>
    <s v="PF505"/>
    <x v="20"/>
    <s v="105/608"/>
    <x v="0"/>
    <x v="8"/>
    <n v="17"/>
    <s v="April"/>
    <x v="7"/>
    <s v="17/18 April 1945"/>
    <x v="1"/>
    <s v="18.04.1945 2054 bomb airport 608 to Berlin from Downham Market bombed at 2256 from 25000ft and climbed whereupon the port engine failed, force landed and undercarriage gave way at Strassfeld airfield, 16km WSW centre of Bonn 0045 (BCL). F/L GC Dixon RNZAF ok, F/O Smith ok. &quot; 4H-V Serial Range PF481 - PF511. 31 Mosquito B.MkXV1. Powered by Merlin 72/73 engines. Part of a batch of 195 ordered Mar43 and delivered by Percival aircraft (Luton) between 15May44 and 5Dec45. airborne 2054 17Apr45 from Downham Market. Bombed the AP at 2256 from 25,000 feet and then climbed to 27,000 feet for the return trip, whereupon the port engine failed. Force-landed at Strassfeld airfield some 16 km WSW from the centre of Bonn. Touched down fast off the single engine approach and the undercarriage collapsed. The Mosquito was wrecked. No injuries. F/L G.C.Dixon RNZAF F/O Smith PF505 was the last Bomber Command aircraft to be lost against Berlin. The first had been a 10 Sqdn Whitley (See: K9018) 1/2Oct39. &quot; (Lost Bombers) Engine cut u/c collapsed on landing Strasfeld airfield 18.4.45 DBR (Air Britain Serials)"/>
    <x v="2"/>
    <x v="7"/>
    <s v="Engine failure"/>
    <m/>
    <x v="2"/>
    <m/>
    <m/>
    <n v="4"/>
    <x v="43"/>
    <x v="0"/>
    <n v="1"/>
    <s v="Front-Line"/>
    <x v="107"/>
    <x v="6"/>
    <n v="2"/>
  </r>
  <r>
    <n v="7303"/>
    <s v="HP865"/>
    <x v="12"/>
    <s v="8OTU"/>
    <x v="0"/>
    <x v="7"/>
    <n v="18"/>
    <s v="April"/>
    <x v="7"/>
    <d v="1945-04-18T00:00:00"/>
    <x v="0"/>
    <s v="Engine cut ditched 10m SW of Ramsey Head Pembs. 18.4.45 (Air Britain Serials) 18.04.45 8 OTU. HP865 Aircraft was in low-level flight when it struck sea after engine trouble ten miles from Ramsey Head on a bearing of 230 degrees. Crew missing. Aircraft was coded '96'. (Mosquito Crash Log)"/>
    <x v="2"/>
    <x v="2"/>
    <s v="Engine failure"/>
    <m/>
    <x v="2"/>
    <m/>
    <m/>
    <n v="4"/>
    <x v="43"/>
    <x v="0"/>
    <n v="1"/>
    <s v="Support Unit"/>
    <x v="37"/>
    <x v="3"/>
    <n v="1"/>
  </r>
  <r>
    <n v="5857"/>
    <s v="HR629"/>
    <x v="12"/>
    <n v="110"/>
    <x v="3"/>
    <x v="16"/>
    <n v="18"/>
    <s v="April"/>
    <x v="7"/>
    <d v="1945-04-18T00:00:00"/>
    <x v="0"/>
    <s v="Missing 18.4.45 (Air Britain Serials) BLOWER  SH  197845, ROOTES  R  136979"/>
    <x v="3"/>
    <x v="4"/>
    <m/>
    <m/>
    <x v="3"/>
    <m/>
    <m/>
    <n v="4"/>
    <x v="43"/>
    <x v="0"/>
    <n v="1"/>
    <s v="Front-Line"/>
    <x v="143"/>
    <x v="3"/>
    <n v="1"/>
  </r>
  <r>
    <n v="6722"/>
    <s v="NS524"/>
    <x v="18"/>
    <n v="684"/>
    <x v="3"/>
    <x v="0"/>
    <n v="18"/>
    <s v="April"/>
    <x v="7"/>
    <d v="1945-04-18T00:00:00"/>
    <x v="0"/>
    <s v="Crashed in bad weather on PR mission 50m WSW of Dacca 18.4.45 presumed broke up in monsoon cloud (Air Britain Serials) NEWMAN  KJ  125705, PRESTON  JW  1579759"/>
    <x v="0"/>
    <x v="8"/>
    <m/>
    <m/>
    <x v="4"/>
    <m/>
    <m/>
    <n v="4"/>
    <x v="43"/>
    <x v="0"/>
    <n v="1"/>
    <s v="Front-Line"/>
    <x v="50"/>
    <x v="0"/>
    <n v="1"/>
  </r>
  <r>
    <n v="2771"/>
    <s v="NT478"/>
    <x v="25"/>
    <n v="406"/>
    <x v="0"/>
    <x v="2"/>
    <n v="18"/>
    <s v="April"/>
    <x v="7"/>
    <d v="1945-04-18T00:00:00"/>
    <x v="0"/>
    <s v="19 April according to FCWDv5, wrecked in a crash-landing at St. Dizier. Overshot landing on navex St.Dizier 18.4.45 DBR (Air Britain Serials)"/>
    <x v="2"/>
    <x v="2"/>
    <s v="Overshot"/>
    <m/>
    <x v="2"/>
    <m/>
    <m/>
    <n v="4"/>
    <x v="43"/>
    <x v="0"/>
    <n v="1"/>
    <s v="Front-Line"/>
    <x v="94"/>
    <x v="2"/>
    <n v="1"/>
  </r>
  <r>
    <n v="2644"/>
    <s v="TA129"/>
    <x v="22"/>
    <n v="255"/>
    <x v="1"/>
    <x v="2"/>
    <n v="18"/>
    <s v="April"/>
    <x v="7"/>
    <d v="1945-04-18T00:00:00"/>
    <x v="0"/>
    <s v="Swung on take-off and u/c collapsed Istres 18.4.45 (Air Britain Serials)"/>
    <x v="2"/>
    <x v="3"/>
    <s v="Swung on takeoff"/>
    <m/>
    <x v="2"/>
    <m/>
    <m/>
    <n v="4"/>
    <x v="43"/>
    <x v="0"/>
    <n v="1"/>
    <s v="Front-Line"/>
    <x v="153"/>
    <x v="0"/>
    <n v="1"/>
  </r>
  <r>
    <n v="1218"/>
    <s v="W4071"/>
    <x v="3"/>
    <s v="105/1655CU/192"/>
    <x v="0"/>
    <x v="15"/>
    <n v="18"/>
    <s v="April"/>
    <x v="7"/>
    <d v="1945-04-18T00:00:00"/>
    <x v="0"/>
    <s v="To 14MU 18.4.45 NFT (Air Britain Serials)"/>
    <x v="4"/>
    <x v="3"/>
    <m/>
    <m/>
    <x v="2"/>
    <m/>
    <m/>
    <n v="4"/>
    <x v="43"/>
    <x v="0"/>
    <n v="1"/>
    <s v="Front-Line"/>
    <x v="43"/>
    <x v="0"/>
    <n v="3"/>
  </r>
  <r>
    <n v="5306"/>
    <s v="HK502"/>
    <x v="17"/>
    <n v="264"/>
    <x v="0"/>
    <x v="2"/>
    <n v="18"/>
    <s v="April"/>
    <x v="7"/>
    <s v="18/19 April 1945"/>
    <x v="1"/>
    <s v="18/19 April 1945 (FCWDv5) At 03:20 on 18/19 April 1945, crashed on single-engine overshoot near B.77, F/L F. Haigh and F/L Palmer both OK. Lost height on overshoot and bellylanded Gilze-Rijen 19.4.45 (Air Britain Serials)"/>
    <x v="2"/>
    <x v="7"/>
    <s v="Overshot"/>
    <m/>
    <x v="2"/>
    <m/>
    <m/>
    <n v="4"/>
    <x v="43"/>
    <x v="0"/>
    <n v="1"/>
    <s v="Front-Line"/>
    <x v="10"/>
    <x v="2"/>
    <n v="1"/>
  </r>
  <r>
    <n v="1702"/>
    <s v="MM733"/>
    <x v="25"/>
    <n v="219"/>
    <x v="0"/>
    <x v="2"/>
    <n v="18"/>
    <s v="April"/>
    <x v="7"/>
    <s v="18/19 April 1945"/>
    <x v="1"/>
    <s v="19.04.1945 Patrol 219 to Scheldt Estuary (MH - Should this be Elbe estuary? Scheldt had been cleared by November '44) from Gilze Rijen Shot down west of Soltau. Lost without trace (FCL). F/O ACJ Petrisse +, F/O MHJ Laloux +, Belgian Crew, no known graves In the evening, a Belgian crew of 219 Sqn RAF, Flg Off Albert C J Petrisse (pilot) and Flg Off Maurice H K Laloux (radar operator) took off from its Dutch base of Gilze-Rijen to operate over Northern Germany. Their Mosquito NF.30 MM733 FK-Z was shot down by Flak west of Soltau and crashed at Visselhövede, killing both crew. After the war, their bodies will be found hurriedly burried in the Wehnsen cemetery. 18/19 April 1945 (FCWDv5) Time around 01:30, all other details as per above. (2nd TAF) Missing from patrol over Scholdt estuary 19.4.45 (Air Britain Serials) _x000a__x000a_http://www.inmemories.com/Cemeteries...elsbelgian.htm_x000a_PETRISSE ALBERT JOSEPH GHISLAIN_x000a_United Kingdom Flying Officer (Pilot) Royal Air Force Volunteer Reserve 219 Sqdn. Killed19/04/1945 153762_x000a_LALOUX MAURICE HENRI JOSEPH_x000a_United Kingdom Flight Sergeant (Nav.) Royal Air Force Volunteer Reserve 219 Sqdn. Killed19/04/1945 1424951_x000a__x000a_(In 219 Squadron - Belgian Wings)_x000a_-The following month, on 18th April, PETRISSE and his comrade LALOUX takes off from Gilze-Rijen to operate over Northern Germany. The Flak again is the cause of the loss of their Mosquito FK-Z which crashes at Visselhövede killing the crew. After the war, their bodies will be found hurriedly burried in the Wehnsen cemetery (near Soltau)._x000a__x000a_Roba, J.-L. - Belgen in de RAF / 3 - Albert Petrisse, Maurice Laloux. says both killed 18.4.1945  Op 18 april onderging een andere Belgische Mosquitobemanning van 219 squadron hetzelfde lot: Albert Pétrisse en Maurice Laloux."/>
    <x v="0"/>
    <x v="1"/>
    <m/>
    <m/>
    <x v="1"/>
    <m/>
    <m/>
    <n v="4"/>
    <x v="43"/>
    <x v="0"/>
    <n v="1"/>
    <s v="Front-Line"/>
    <x v="76"/>
    <x v="2"/>
    <n v="1"/>
  </r>
  <r>
    <n v="3231"/>
    <s v="NT380"/>
    <x v="25"/>
    <n v="219"/>
    <x v="0"/>
    <x v="2"/>
    <n v="18"/>
    <s v="April"/>
    <x v="7"/>
    <s v="18/19 April 1945"/>
    <x v="1"/>
    <s v="19.04.1945 Patrol 219 to Scheldt Estuary (MH - Should this be Elbe estuary? Scheldt had been cleared by November '44) from Gilze Rijen Baled out. Lost without trace (FCL). F/O RL Young +, F/O NG Fazan ok, Young buried in Hannover Limmer War Cem Lost to friendly fire during a patrol to Soltau are in the early hours of 19 April, 1945. Pilot Ron Young killed, Navigator Guy Fazan baled out safely. Ground control informed the crew that a &quot;friend&quot; was investigating them, so they continued on a straight and level course. However, the &quot;friend&quot; opened fire. (Flypast Magazine, June 2004) MH - was this 18/19 as the article implies, or 19/20? Missing from patrol over Schelde 20.4.45 (Air Britain Serials)       On patrol in the Scheldt estuary area, although the allies controlled Antwerp and most of the river area the estuary was still occupied by German forces in fortified positions to the west and north, preventing any allied shipping to the port. The Mosquito was badly damaged by flak during the attack and the navigator F/O. Fazan managed to bale out unhurt. The Pilot &quot;Scamp&quot; Young remained in the aircraft until it crashed at 01.30 hrs. south west of Hamburg.  (http://www.aircrewremembered.com/raf1945/3/youngronald.html)"/>
    <x v="0"/>
    <x v="14"/>
    <m/>
    <m/>
    <x v="4"/>
    <m/>
    <m/>
    <n v="4"/>
    <x v="43"/>
    <x v="0"/>
    <n v="1"/>
    <s v="Front-Line"/>
    <x v="76"/>
    <x v="2"/>
    <n v="1"/>
  </r>
  <r>
    <n v="3004"/>
    <s v="NT490"/>
    <x v="25"/>
    <s v="85/141"/>
    <x v="0"/>
    <x v="5"/>
    <n v="18"/>
    <s v="April"/>
    <x v="7"/>
    <s v="18/19 April 1945"/>
    <x v="1"/>
    <s v="18.04.1945 1640 headed for München-Neubiberg with Napalm, SE outskirts Munich 141 to Airfields bombing from Brussels-Melsbroek . Lost without trace (BCL). W/O RG Dawson RNZAF +, F/O CPD Childs RNZAF +, both buried in Dürnbach War Cem CHILDS, Fg Off Charles Phillip Dent, NZ428080, RNZAF - Mosquito Navigator 141 Sqn, RAF - 19 Apr 1945 (Age 32); Germany. DAWSON, Wt Off Ronald Gordon, NZ428087, RNZAF - Mosquito Pilot 141 Sqn, RAF - 19 Apr 1945 (Age 24); Germany. (NZFPM) 18/19 April 1945 (FCWDv5) Shot down by Ltn. Wolfhard Galinski, a pilot of 8./NJG 6, who was manning a flak gun. (Mosquito Fighter / Fighter-Bomber Units of the Second World War.) Missing presumed shot down by flak Neubiberg 19.4.45 (Air Britain Serials)"/>
    <x v="0"/>
    <x v="1"/>
    <m/>
    <m/>
    <x v="1"/>
    <m/>
    <m/>
    <n v="4"/>
    <x v="43"/>
    <x v="0"/>
    <n v="1"/>
    <s v="Front-Line"/>
    <x v="45"/>
    <x v="2"/>
    <n v="2"/>
  </r>
  <r>
    <n v="3677"/>
    <s v="KA989"/>
    <x v="30"/>
    <m/>
    <x v="2"/>
    <x v="8"/>
    <n v="18"/>
    <s v="April"/>
    <x v="7"/>
    <d v="1945-04-18T00:00:00"/>
    <x v="2"/>
    <s v="RCAF Accident Truro NS .45_x000a__x000a_BALKWILL, Sergeant Stanley Herbert (R83899) - Distinguished Flying Medal - No.39 Squadron - Award effective 19 May 1943 as per London Gazette dated 25 May 1943 and AFRO 1247/43 dated 2 July 1943. Born in Burford, Ontario, 23 May 1921. Educated in Burford for eight years, then in Toronto. Home in Toronto (clerk); enlisted there 9 December 1940 and posted to No.1 Manning Depot. To No.1A Manning Depot, Picton, 29 December 1940 for general duties. To No.8 (BR) Squadron, North Sydney, 11 January 1941. To No.3 ITS, Victoriaville, 10 April 1941; graduated and promoted LAC, 14 May 1941. Taken on strength of No.17 EFTS, Stanley, Nova Scotia, 15 May 1941; graduated 2 July 1941 when posted to No.8 SFTS, Moncton. Graduated and promoted Sergeant, 13 September 1941. Taken on strength of No.31 GRS, Charlottetown, 27 September 1941. Taken on strength of No.32 OTU, Patricia Bay, 30 November 1941. To \&quot;Y\&quot; Depot, Halifax, 8 February 1942. Embarked for overseas, date uncertain; disembarked in Britain, 9 March 1942. Taken on strength of No.5 (Coastal) OTU, 25 April 1942. Promoted Flight Sergeant, 1 July 1942. To Middle East, 12 August 1942. To No.5 Middle East Training School, 16 August 1942 and took Torpedo Training course at Shallufa (2 September to 15 October 1942. . To No.39 Squadron, 17 October 1942. To Malta, 12 February 1943. Commissioned (J17111) with effect from 24 February 1943 (Appointments, Promotions, Retirements dated 21 June 1943). Promoted Flying Officer, 24 August 1943. Posted away from No.39 Squadron, 30 October 1943. With No.132 OTU, 26 November 1943 to 8 April 1944. Repatriated to Canada, 19 April 1944. To No.31 OTU, Debert, 30 May 1944; subsequently renumbered No.7 OTU. Award presented 28 March 1944. Killed 18 April 1945 at No.7 OTU, Truro, Nova Scotia (Mosquito KA968[MH - sic], low flying; Corporal Joseph R. Richard, passenger, also killed). At the time of his death he was reported as having flown 200 hours dual and 925 hours solo. Photograph PL-28305 taken after investiture with his uncle (Edwin Balkwill) and a Miss A. Balkwill (residents of Devon). _x000a__x000a_As pilot, this airman has taken part in twenty sorties from Malta, three of which have been torpedo. In February 1943, he was detailed to make an attack on enemy shipping off Maritimo. While over the target the aircraft was subjected to intense anti-aircraft fire and repeatedly hit in the fuselage and tail. Serious damage was sustained which made the aircraft difficult to control, but despite this, Flight Sergeant Balkwill, with great skill and courage, succeeded in returning to base safely. He has at all times exhibited exceptional courage and resource during his operational duties and has proved himself to be a first-class torpedo bomber pilot._x000a__x000a_(http://airforce.ca/awards.php?search=1&amp;keyword=&amp;page=30&amp;mem=&amp;type=rcaf)"/>
    <x v="2"/>
    <x v="2"/>
    <s v="Low flying"/>
    <m/>
    <x v="2"/>
    <m/>
    <m/>
    <m/>
    <x v="43"/>
    <x v="1"/>
    <n v="0"/>
    <s v="Support Unit"/>
    <x v="17"/>
    <x v="1"/>
    <n v="1"/>
  </r>
  <r>
    <n v="2544"/>
    <s v="DD631"/>
    <x v="2"/>
    <s v="25/169/51OTU"/>
    <x v="0"/>
    <x v="7"/>
    <n v="19"/>
    <s v="April"/>
    <x v="7"/>
    <d v="1945-04-19T00:00:00"/>
    <x v="0"/>
    <s v="Crashed in forced landing nr Cranfield 19.4.45 (Air Britain Serials) 19.04.45 51 OTU. DD631 Force landed near Cranfield aerodrome when starboard engine failed. Crew unhurt. (Mosquito Crash Log)"/>
    <x v="2"/>
    <x v="2"/>
    <s v="Engine failure"/>
    <m/>
    <x v="2"/>
    <m/>
    <m/>
    <n v="4"/>
    <x v="43"/>
    <x v="0"/>
    <n v="1"/>
    <s v="Support Unit"/>
    <x v="110"/>
    <x v="0"/>
    <n v="3"/>
  </r>
  <r>
    <n v="2150"/>
    <s v="HK239"/>
    <x v="2"/>
    <s v="85/25/68/54OTU"/>
    <x v="0"/>
    <x v="7"/>
    <n v="19"/>
    <s v="April"/>
    <x v="7"/>
    <d v="1945-04-19T00:00:00"/>
    <x v="0"/>
    <s v="Swung on take-off and hit dispersal bay Charterhall 19.4.45 (Air Britain Serials)  19.04.45 54 OTU. HK239 Swung on take-off at Charterhall aerodrome and hit parking bay. Crew(Mosquito Crash Log)"/>
    <x v="2"/>
    <x v="2"/>
    <s v="Swung on takeoff"/>
    <m/>
    <x v="2"/>
    <m/>
    <m/>
    <n v="4"/>
    <x v="43"/>
    <x v="0"/>
    <n v="1"/>
    <s v="Support Unit"/>
    <x v="115"/>
    <x v="2"/>
    <n v="4"/>
  </r>
  <r>
    <n v="1502"/>
    <s v="HR216"/>
    <x v="12"/>
    <s v="23/1692 Flt"/>
    <x v="0"/>
    <x v="7"/>
    <n v="19"/>
    <s v="April"/>
    <x v="7"/>
    <d v="1945-04-19T00:00:00"/>
    <x v="0"/>
    <s v="Broke up in air nr Sutton Bridge 19.4.45 (Air Britain Serials) 19.04.45 1692BSTU. HR216 In flight near Sutton Bridge at 5,000 feet after air firing when aircraft was seen to dive steeply, break up, crash and burn, killing one. (Mosquito Crash Log) JASPER, Thomas William - F/O (Pilot) - 172618 - RAFVR - Cambridge City Cemetery, Cambridgeshire - [ Mosquito IV - HR216 - 1692 Flt ]. (http://www.rafcommands.com/forum/showthread.php?18317-Hello-450419-Unaccounted-Airmen-19-04-1945-From-Henk-s-List-GERMANY-(Henk-h)"/>
    <x v="2"/>
    <x v="2"/>
    <s v="Broke up"/>
    <m/>
    <x v="2"/>
    <m/>
    <m/>
    <n v="4"/>
    <x v="43"/>
    <x v="0"/>
    <n v="1"/>
    <s v="Support Unit"/>
    <x v="93"/>
    <x v="3"/>
    <n v="2"/>
  </r>
  <r>
    <n v="5505"/>
    <s v="RF607"/>
    <x v="12"/>
    <n v="235"/>
    <x v="0"/>
    <x v="12"/>
    <n v="19"/>
    <s v="April"/>
    <x v="7"/>
    <d v="1945-04-19T00:00:00"/>
    <x v="0"/>
    <s v="The aircraft belonged to RAF 235 Sqn. Coastal Command and was coded LA-V._x000a_T/o 13:35 Banff. OP: Anti shipping in Kattegat._x000a__x000a__x000a_Together with 20 more Mosquitos and 14 Mustangs RF607 was tasked with a anti shipping operation in the sea of Kattegat. After having attacked German naval vessels in Kattegat, the aircrafts returned toward west. When passing over the Oddesund Bridge at 17:22 hours flak was fired and RF607 was hit in one engine._x000a_Pilot F/S A.llan G.R. Mckenzie was not able to feather the propeller he chose to belly land the Mosquito near Lomborg at 17:25 hours._x000a__x000a_The other Mosquitos reported back at base that there had been seen no smoke, except from the left engine._x000a__x000a_It is however reported from The civil Air Defence that the aircraft was found burned and a charred body was found next to the wreck. A wounded flyer was taken to the hospital in Lemvig, where he passed away later on the same day. The wounded flyer was F/Sgt Frank A. Relfe._x000a_ _x000a_The Mayor of Lemvig asked the Wehrmacht for permission to bury the flyers and after some discussion he was allowed to bury them in Struer._x000a_(http://www.flensted.eu.com/1945041.shtml) Engine cut after attack on ship Fredrikshavn failed to return 19.4.45 (Air Britain Serials)"/>
    <x v="0"/>
    <x v="1"/>
    <m/>
    <m/>
    <x v="1"/>
    <m/>
    <m/>
    <n v="4"/>
    <x v="43"/>
    <x v="0"/>
    <n v="1"/>
    <s v="Front-Line"/>
    <x v="97"/>
    <x v="3"/>
    <n v="1"/>
  </r>
  <r>
    <n v="3886"/>
    <s v="RS612"/>
    <x v="12"/>
    <n v="235"/>
    <x v="0"/>
    <x v="12"/>
    <n v="19"/>
    <s v="April"/>
    <x v="7"/>
    <d v="1945-04-19T00:00:00"/>
    <x v="0"/>
    <s v="19.04.1945 anti U-boat patrol 235 to Kattegat from Banff . Halmstad Sweden 1616 (Nöd). F/O Woodier ok, F/O Jones ok, plane remained in Swedish Service after War, later scrapped. Crew interned and returned to UK. Nödlandning states Sqn code as VV. Damaged by flak and crash-landed in Denmark 19.4.45 not repaired (Air Britain Serials) 162032 F/O (Pilot) Albert Bryan WOODIER RAFVR, and 179234 F/O (Nav.) Alex JONES RAFVR, landed at F14 Halmstad, Sweden, on 19th April, 1945, not the 19th March. Woodier and Jones were repatriated on 29th April, 1945. (http://www.rafcommands.com/forum/showthread.php?17020-Crew-of-235-Squadron-Mosquito-RS612-damaged-19-03-1945)"/>
    <x v="0"/>
    <x v="31"/>
    <m/>
    <m/>
    <x v="4"/>
    <m/>
    <m/>
    <n v="4"/>
    <x v="43"/>
    <x v="0"/>
    <n v="1"/>
    <s v="Front-Line"/>
    <x v="97"/>
    <x v="0"/>
    <n v="1"/>
  </r>
  <r>
    <n v="1347"/>
    <s v="HK508"/>
    <x v="17"/>
    <s v="301FTU/256"/>
    <x v="1"/>
    <x v="5"/>
    <n v="19"/>
    <s v="April"/>
    <x v="7"/>
    <d v="1945-04-19T00:00:00"/>
    <x v="1"/>
    <s v="Thanks to the discovery at the Bundesarchiv-Militärarchiv of the Luftwaffe’s “Morning Report West of 12.4.45” it has at last been possible to identify the aricraft shot down by Werner Hensel. the report reers to the events of the night 11/12 April and reads:_x000a_ _x000a_Italy... Own operations. NSG. 9: 6 Ju 87, 20.30-06.10, attack on artillery empacements in the region of the front without any special observations of effects. In aerial combat 1 Mosquito shot down. No losses. 1 Ju 88 carried out flash photography reconnaissance, Naples - Salerno_x000a_ _x000a_While this report mentions no sorties by Fw 190s, it seems clear that it must refer to Werner Hensel’s combat — NSG 9’s air combat claims were not exactly numerous._x000a_ _x000a_While no Mosquito was lost on the night of 11/12 April, a Black Widow (P-61B-10NO, serial number 42-39515) of the USAAF’s 414th Night Fighter Squadron failed to return. Aircraft of this Squadron had been sent to operate as intruders in the Villafranca area. An encounter with a P-61 explains the US &quot;stars and bars&quot; that Hensel saw on his adversary. The date is a week earlier than he remembered and his aircraft recognition was faulty but his victory was real._x000a_ _x000a_If the P-61 lost on 11/12 April was Hensel's &quot;Mosquito&quot; then it seems probable that No. 256 Squadron's Mosquito JT/A (HK 508) of S/L G.M. Smith DFC and F/O H.J. Wilmer DFC, lost in the early hours of 19 April, was brought down by ground fire as was suspected at the time._x000a_ _x000a_We do not know whether NSG 9's Maintenance Technical Sergeant examined the right wreck when sent to confirm Hensel's victory. Perhaps he mistook the remains of the P-61 for a Mosquito or perhaps a crashed Mosquito in the right area is what he found._x000a_ _x000a_Hensel had two Flugbücher logging 656 flights but they were torn up by the Americans who captured him at the war's end. A contemporary record of the times he was in the air would have helped enormously in resolving this whole issue. _x000a__x000a_http://www.ghostbombers.com/NSG9/nsg9frame.html _x000a__x000a_Was A-Apple on 256 Squadron, and was the only Mk.XIII ever known to have been modified to accept wing bombs. (Mosquito) Mosquito was from 256 Squadron: the pilot, Squadron Leader Smith, was killed; the navigator, Flying Officer Wilmer suffered only minor injuries and was taken prisoner. (Nick Beale) Missing from night Intruder pres. abandoned nr Copparo 19.4.45 (Air Britain Serials)_x000a__x000a_In the early hours of 19 April 1945 the Mosquito NFXIII HK508 of 256 Sqn RAF was shot down by Flak during an Intruder mission and crashed in the countryside near Copparo (Ferrara). The pilot, Sqn Ldr George Milner Smith DFC, was killed while the navigator, Flg Off H J Wilmer DFC, suffered only minor injuries and was taken prisoner by German soliders. Smith is buried in the War Cemetery of Argenta._x000a__x000a_According to the story told by locals, this aircraft flew several times at low altitude over the area, strafing everything he saw or that moved. Until one day some kids helped soldiers to set up an AA gun between the rows of the orchard. When the Mosquito came back it was shot down and crashed, burning for several days in the crater that was formed. Soldiers did not allow civilians to come close, but the small group that had helped the setup of the gun managed to pull off some days later one of the two engines and sold it to a small foundry._x000a__x000a_In 2006, members of the Romagna Air Finders, an association searching crash sites in the area, managed to locate the impact point of the Mosquito, just a few km from the center of Copparo in Saletta direction. A first survey of the site allowed to find many aluminum fragments_x000a_(http://www.romagnaairfinders.com/Romagna_Air_Finders/Copparo_files/Copparo%20Mosquito.pdf)"/>
    <x v="0"/>
    <x v="1"/>
    <m/>
    <m/>
    <x v="1"/>
    <m/>
    <m/>
    <n v="4"/>
    <x v="43"/>
    <x v="0"/>
    <n v="1"/>
    <s v="Front-Line"/>
    <x v="32"/>
    <x v="2"/>
    <n v="2"/>
  </r>
  <r>
    <n v="4422"/>
    <s v="NS748"/>
    <x v="18"/>
    <s v="USAAF"/>
    <x v="0"/>
    <x v="0"/>
    <n v="19"/>
    <s v="April"/>
    <x v="7"/>
    <s v="19 April 1945"/>
    <x v="2"/>
    <s v="653BS 25BG, 8th Air Force. Pilot Carter, John M. Ground Looped at Watton/Sta 376. Category 4 damage, 19 April 1945. (http://www.aviationarchaeology.com) MOSQUITO NS-748 WATTON, UK 25 (Thomas Ensminger) SOC 14.5.45 (Air Britain Serials)"/>
    <x v="4"/>
    <x v="3"/>
    <m/>
    <m/>
    <x v="2"/>
    <m/>
    <m/>
    <n v="4"/>
    <x v="43"/>
    <x v="0"/>
    <n v="1"/>
    <s v="Front-Line"/>
    <x v="33"/>
    <x v="0"/>
    <n v="1"/>
  </r>
  <r>
    <n v="6744"/>
    <s v="KB495"/>
    <x v="28"/>
    <s v="16OTU"/>
    <x v="0"/>
    <x v="7"/>
    <n v="20"/>
    <s v="April"/>
    <x v="7"/>
    <d v="1945-04-20T00:00:00"/>
    <x v="0"/>
    <s v="20/04/1945 Mosquito KB495 of 16 OTU overshot landing at Barford St John and its undercarriage was raised to stop. W/O C G Johnson was unhurt. (http://www.couplandbell.com/marg/crashes1945.htm) Overshot landing and u/c raised to stop Barford St.John 20.4.45 (Air Britain Serials)"/>
    <x v="2"/>
    <x v="2"/>
    <s v="Overshot"/>
    <m/>
    <x v="2"/>
    <m/>
    <m/>
    <n v="4"/>
    <x v="43"/>
    <x v="0"/>
    <n v="1"/>
    <s v="Support Unit"/>
    <x v="140"/>
    <x v="1"/>
    <n v="1"/>
  </r>
  <r>
    <n v="3952"/>
    <s v="MM449"/>
    <x v="17"/>
    <s v="410/604/409"/>
    <x v="0"/>
    <x v="2"/>
    <n v="20"/>
    <s v="April"/>
    <x v="7"/>
    <d v="1945-04-20T00:00:00"/>
    <x v="0"/>
    <s v="Overshot landing and u/c raised to stop Rholne 20.4.45 on return (Air Britain Serials)"/>
    <x v="2"/>
    <x v="3"/>
    <s v="Overshot"/>
    <m/>
    <x v="2"/>
    <m/>
    <m/>
    <n v="4"/>
    <x v="43"/>
    <x v="0"/>
    <n v="1"/>
    <s v="Front-Line"/>
    <x v="95"/>
    <x v="2"/>
    <n v="3"/>
  </r>
  <r>
    <n v="5309"/>
    <s v="PZ236"/>
    <x v="12"/>
    <n v="305"/>
    <x v="0"/>
    <x v="16"/>
    <n v="20"/>
    <s v="April"/>
    <x v="7"/>
    <d v="1945-04-20T00:00:00"/>
    <x v="0"/>
    <s v="Engine cut on take-off crash-landed at Cambrai/Epinoy 20.4.45 (Air Britain Serials)"/>
    <x v="2"/>
    <x v="3"/>
    <s v="Engine failure"/>
    <m/>
    <x v="2"/>
    <m/>
    <m/>
    <n v="4"/>
    <x v="43"/>
    <x v="0"/>
    <n v="1"/>
    <s v="Front-Line"/>
    <x v="60"/>
    <x v="0"/>
    <n v="1"/>
  </r>
  <r>
    <n v="954"/>
    <s v="DD682"/>
    <x v="5"/>
    <s v="23/456/8OTU/132OTU/143"/>
    <x v="0"/>
    <x v="12"/>
    <n v="21"/>
    <s v="April"/>
    <x v="7"/>
    <d v="1945-04-21T00:00:00"/>
    <x v="0"/>
    <s v="SOC 21.4.45 (Air Britain Serials)"/>
    <x v="4"/>
    <x v="3"/>
    <m/>
    <m/>
    <x v="2"/>
    <m/>
    <m/>
    <n v="4"/>
    <x v="43"/>
    <x v="0"/>
    <n v="1"/>
    <s v="Front-Line"/>
    <x v="131"/>
    <x v="0"/>
    <n v="5"/>
  </r>
  <r>
    <n v="3110"/>
    <s v="DD723"/>
    <x v="2"/>
    <s v="85/R-R"/>
    <x v="0"/>
    <x v="1"/>
    <n v="21"/>
    <s v="April"/>
    <x v="7"/>
    <d v="1945-04-21T00:00:00"/>
    <x v="0"/>
    <s v="Tested with chin radiators SOC 21.4.45 (Air Britain Serials)"/>
    <x v="4"/>
    <x v="3"/>
    <m/>
    <m/>
    <x v="2"/>
    <m/>
    <m/>
    <n v="4"/>
    <x v="43"/>
    <x v="0"/>
    <n v="1"/>
    <s v="Support Unit"/>
    <x v="69"/>
    <x v="0"/>
    <n v="2"/>
  </r>
  <r>
    <n v="5"/>
    <s v="DZ706"/>
    <x v="2"/>
    <s v="301FTU/1 OADU/23/RAE/TFU"/>
    <x v="0"/>
    <x v="1"/>
    <n v="21"/>
    <s v="April"/>
    <x v="7"/>
    <d v="1945-04-21T00:00:00"/>
    <x v="0"/>
    <s v="De Havilland Mosquito NFII 'YP-P' DZ706. Crewed by Flight Sergeants Rudd and Messingham of 23 Squadron RAF based at Luqa, Malta, July 1943. They were credited with destroying a Ju 88 south of Rome and a Me 210 near the 'toe' of Italy in this aircraft. Had Smiling Cat motif on port nose. (http://www.geocities.com/cacmossies/) SOC 21.4.45 (Air Britain Serials)"/>
    <x v="4"/>
    <x v="3"/>
    <m/>
    <m/>
    <x v="2"/>
    <m/>
    <m/>
    <n v="4"/>
    <x v="43"/>
    <x v="0"/>
    <n v="1"/>
    <s v="Support Unit"/>
    <x v="49"/>
    <x v="0"/>
    <n v="5"/>
  </r>
  <r>
    <n v="7340"/>
    <s v="HJ924"/>
    <x v="2"/>
    <s v="157/307/13OTU"/>
    <x v="0"/>
    <x v="7"/>
    <n v="21"/>
    <s v="April"/>
    <x v="7"/>
    <d v="1945-04-21T00:00:00"/>
    <x v="0"/>
    <s v="SOC 21.4.45 (Air Britain Serials)"/>
    <x v="4"/>
    <x v="3"/>
    <m/>
    <m/>
    <x v="2"/>
    <m/>
    <m/>
    <n v="4"/>
    <x v="43"/>
    <x v="0"/>
    <n v="1"/>
    <s v="Support Unit"/>
    <x v="39"/>
    <x v="2"/>
    <n v="3"/>
  </r>
  <r>
    <n v="2920"/>
    <s v="MM515"/>
    <x v="17"/>
    <s v="488/264"/>
    <x v="0"/>
    <x v="2"/>
    <n v="21"/>
    <s v="April"/>
    <x v="7"/>
    <d v="1945-04-21T00:00:00"/>
    <x v="0"/>
    <s v="Swung on take-off and u/c collapsed Lille/Vendeville 21.4.45 DBF (Air Britain Serials)"/>
    <x v="2"/>
    <x v="3"/>
    <s v="Swung on takeoff"/>
    <m/>
    <x v="2"/>
    <m/>
    <m/>
    <n v="4"/>
    <x v="43"/>
    <x v="0"/>
    <n v="1"/>
    <s v="Front-Line"/>
    <x v="10"/>
    <x v="2"/>
    <n v="2"/>
  </r>
  <r>
    <n v="3641"/>
    <s v="KB529"/>
    <x v="28"/>
    <n v="163"/>
    <x v="0"/>
    <x v="8"/>
    <n v="21"/>
    <s v="April"/>
    <x v="7"/>
    <s v="21/22 April 1945"/>
    <x v="1"/>
    <s v="Mk.XXV serial KB529 coded &quot;W&quot; presumed both crew killed. 22.04.1945 2137 163 to Kiel from Wyton presumed crashed. in target area Kiel, no trace (BCL). F/L WG Baker ok, F/O AA Hawthorne RCAF +, Hawthorne buried in War Cem adjoining German Naval Garrison Cem, no further info about Baker so believed as safe _x000a__x000a_During this period of heavy bombing we hardly ever took our clothes off, we were always on call, all leave was cancelled and the toll on the crews and the kites was pretty heavy. One particular incident came to mind when the kite flown by Flt.Lieutenant Baker did not return and we surmised that he and his navigator had bought it.(he.e. shot down) About ten weeks later though, he walked sprightly into the flight office as large as life and told of his experiences._x000a__x000a_They were flying over France towards the Ruhr when heavy Flak hit their Aircraft. The next thing that he remembered was falling through the air still sitting in his bucket seat. He pulled the rip cord on his chute and floated down to earth. He never found his Navigator, and he set about burying his chute and any other gear that might be of use to the enemy. He decided to rest until it was light enough to get his bearings. He heard a commotion and three men appeared and challenged him. ”Anglais?” “Oui Oui R.A.F.” He were taken to a farmhouse and looked after and later he was transported to the coast and with two other R.A.F. crews they were ferried across the channel. _x000a__x000a_After being interrogated and having a medical he made his way back to our squadron. He later heard that his Navigator had been killed. (http://www.bbc.co.uk/dna/ww2/A1285805)_x000a__x000a_F/O Austin Archer Hawthorne, RCAF, killed in action 21/22 April 1945 (Mosquito KB529, No.163 Squadron). His pilot (F/L W.G. Baker) reported they were hit by flak over the target. Part of his report read:_x000a_&quot;When aircraft was hit, the nose and starboard wing were blown off and I was knocked out. When I regained consciousness, F/O Hawthorne was not in the aircraft, and so I baled out. I was captured four days later, and the German interrogator (in an endeavour to obtain information) informed me that the body of F/O Hawthorne, RCAF had been found near Kiel. F/O Hawthorne was lying in the nose compartment of the aircraft when we were hit. The German Major at Dulag Luft 33 is the only source of information I have ever had concerning F/O Hawthorne. My own conclusions are, that F/O Hawthorne was killed when aircraft was hit. He was not wearing his chute at the time.&quot;_x000a_(Hugh Halliday on RAF Commands Forum: http://www.rafcommands.com/dcforum/DCForumID6/Data/8222.txt)_x000a__x000a_21/22 April 1945, Coded W, Kiel, &quot;Serial Range Kb370 - KB699. 330 Mosquito B.MkXXV. Part of a batch of 400 delivered by De havilland (Toroanto) Canada. Airborne 2137 21Apr45 from Wyton. Cause of loss not established. Presumed crashed in the target area as F/O Hawthorne is buried in the War cemetery, which adjoins the Ggerman Naval Garrison Cemetery. It is assumed that F/O Baker survived as no burial details have been found. F/L W.G.Baker F/O A.A.Hawthorne RCAF KIA &quot; (Chorley via Lost Bombers) Missing (Kiel) 22.4.45 (Air Britain Serials)_x000a__x000a__x000a__x000a_Last week I received a call from an old lady (88 years old). She told me that she had rescued one of two crew members from a crashed aircraft in Kiel-Wellsee. He had bailed out of the aircraft after it had been hit by Flak. The old lady took him into her parent's house for two weeks. She remembered that he had had head wound, and would often shelter with him in the bomb shelter during the Kiel bombing raids. She gave him civilian clothing and told people that he was a relative. When the Allies arrived, she took him to the British._x000a__x000a_Only one Mosquito crashed in the Kiel area in the last two weeks of the war - this was KB529, from 163 Squadron at Wyton, where it had taken off at 21.37. The crew members were Flight Lieutenant W.G. Baker, and Flying Officer A.A. Hawthorne (who is buried in Kiel War Cemetary, 1.F.19.)_x000a__x000a_Can anyone help me to confirm the identity of the wounded officer? Perhaps his address or that of a relative? The old lady tells me that her rescue of the pilot was one of the best times of her life, and would like to know the name of the officer before she dies._x000a__x000a_Yesterday I received a new call from the woman who saved the pilot in Kiel-Wellsee._x000a_She told me some new details - maybe this details help us to find the right aircraft and the crew !?_x000a__x000a_1. The pilot was married, on his right small finger he carried his ring. (he told her, his wife is waiting at the airfield for him)_x000a_2. The flight this day against Kiel was his first raid._x000a_3. His rank was Lieutenant (?)_x000a_4. His parachute was yellow_x000a_5. The date of crash was in the last 8 days of the war_x000a_6. The woman brought him to the british units, at the railway-station of Kiel. The british soldier laughed, as she has told, she have hidden a british pilot at home._x000a__x000a_I have a other crash of Mosquito in the last days of the war in Kiel;_x000a__x000a_13.04.1945_x000a_NT 494 VY-N, 85.Sqdn._x000a_Flight Lieutenant H.B. Thomas was at first MIA_x000a_Flying Officer C.B. Hamilton was killed._x000a__x000a_(http://forum.keypublishing.com/archive/index.php?t-46848.html)"/>
    <x v="0"/>
    <x v="1"/>
    <m/>
    <m/>
    <x v="1"/>
    <m/>
    <m/>
    <n v="4"/>
    <x v="43"/>
    <x v="0"/>
    <n v="1"/>
    <s v="Front-Line"/>
    <x v="149"/>
    <x v="1"/>
    <n v="1"/>
  </r>
  <r>
    <n v="7123"/>
    <s v="RV359"/>
    <x v="20"/>
    <s v="692/608"/>
    <x v="0"/>
    <x v="8"/>
    <n v="21"/>
    <s v="April"/>
    <x v="7"/>
    <s v="21/22 April 1945"/>
    <x v="1"/>
    <s v="Mk.XVI serial RV359 coded &quot;6T-X&quot; both crew killed. 22.04.1945 2145 608 to Kiel from Downham Market . Lost without trace (BCL). S/L ES Few DFC AFC +, P/O SS Campbell +, both buried in Kiel War Cem Missing (Kiel) 22.4.45 (Air Britain Serials)"/>
    <x v="3"/>
    <x v="4"/>
    <m/>
    <m/>
    <x v="3"/>
    <m/>
    <m/>
    <n v="4"/>
    <x v="43"/>
    <x v="0"/>
    <n v="1"/>
    <s v="Front-Line"/>
    <x v="107"/>
    <x v="0"/>
    <n v="2"/>
  </r>
  <r>
    <n v="5745"/>
    <s v="A52-66"/>
    <x v="24"/>
    <s v="5OTU"/>
    <x v="7"/>
    <x v="7"/>
    <n v="22"/>
    <s v="April"/>
    <x v="7"/>
    <d v="1945-04-22T00:00:00"/>
    <x v="0"/>
    <s v="Built as F.B.40. Delivered during February 1945. Final disposition: 5 OTU crashed on landing at Williamtown, New South Wales, April 1945. (Beaufort, Beaufighter and Mosquito in Australian Service, Stewart Wilson, 1990) Crashed Williamtown NSW 22.04.45 (Air Britain Serials)"/>
    <x v="2"/>
    <x v="2"/>
    <s v="Crashed on landing"/>
    <m/>
    <x v="2"/>
    <m/>
    <m/>
    <n v="4"/>
    <x v="43"/>
    <x v="0"/>
    <n v="1"/>
    <s v="Support Unit"/>
    <x v="124"/>
    <x v="5"/>
    <n v="1"/>
  </r>
  <r>
    <n v="1342"/>
    <s v="HR305"/>
    <x v="12"/>
    <s v="8OTU/132OTU"/>
    <x v="0"/>
    <x v="7"/>
    <n v="22"/>
    <s v="April"/>
    <x v="7"/>
    <d v="1945-04-22T00:00:00"/>
    <x v="0"/>
    <s v="SS 22.4.45 (Air Britain Serials)"/>
    <x v="4"/>
    <x v="3"/>
    <m/>
    <m/>
    <x v="2"/>
    <m/>
    <m/>
    <n v="4"/>
    <x v="43"/>
    <x v="0"/>
    <n v="1"/>
    <s v="Support Unit"/>
    <x v="121"/>
    <x v="3"/>
    <n v="2"/>
  </r>
  <r>
    <n v="4235"/>
    <s v="HR350"/>
    <x v="12"/>
    <n v="107"/>
    <x v="0"/>
    <x v="16"/>
    <n v="22"/>
    <s v="April"/>
    <x v="7"/>
    <d v="1945-04-22T00:00:00"/>
    <x v="0"/>
    <s v="Box blown into aircraft by gust while taxying Wevelghem 22.4.45 (Air Britain Serials)"/>
    <x v="2"/>
    <x v="3"/>
    <s v="Taxying accident"/>
    <m/>
    <x v="2"/>
    <m/>
    <m/>
    <n v="4"/>
    <x v="43"/>
    <x v="0"/>
    <n v="1"/>
    <s v="Front-Line"/>
    <x v="57"/>
    <x v="3"/>
    <n v="1"/>
  </r>
  <r>
    <n v="2577"/>
    <s v="HR464"/>
    <x v="12"/>
    <s v="132OTU/8OTU"/>
    <x v="0"/>
    <x v="7"/>
    <n v="22"/>
    <s v="April"/>
    <x v="7"/>
    <d v="1945-04-22T00:00:00"/>
    <x v="0"/>
    <s v="Broke up in air 1m E of Haverfordwest 22.4.45 (Air Britain Serials) 22.04.45 8 OTU. HR464 Aircraft broke up at Arnolds Farm, one mile east of Haverfordwest after loss of control due to extreme vibration, killing crew. (Mosquito Crash Log) BRIERLEY, Edmund - F/S (Nav/WoP) - possibly killed whilst flying in Mosquito VI, HR464 of No 8 (C) OTU, which broke up in the air near Haverfordwest. (http://www.rafcommands.com/forum/showthread.php?18354-450422-Unaccounted-Airwoman-amp-Airmen-22-04-1945)"/>
    <x v="2"/>
    <x v="2"/>
    <s v="Vibration"/>
    <m/>
    <x v="2"/>
    <m/>
    <m/>
    <n v="4"/>
    <x v="43"/>
    <x v="0"/>
    <n v="1"/>
    <s v="Support Unit"/>
    <x v="37"/>
    <x v="3"/>
    <n v="2"/>
  </r>
  <r>
    <n v="847"/>
    <s v="MT482"/>
    <x v="25"/>
    <s v="416US"/>
    <x v="1"/>
    <x v="5"/>
    <n v="22"/>
    <s v="April"/>
    <x v="7"/>
    <d v="1945-04-22T00:00:00"/>
    <x v="0"/>
    <s v="MACR 14065, 416 Group (sic) 22 April 1945: At 1110 hours, 2nd Lt. Wesley E. Kanga with radar operator 2nd Lt. Jack Copeland Herron left Pontoder in MT482 for an armed recce of the Po River Valley. At 1500 hours, his aircraft was an hour overdue. A check through sectors and GCI stations revealed no word received from them. Their wreckage was later located near San Benedetto on the Po River and both officers were buried in a military cemetery at Mirandola. (Norman Malayney on mossie.org forum) Mosquito MK XXX MT-482, belonging to the 416th Night Fighter Squadron, missing in action on 22 April 1945 in North Italy. As stated by MACR #14065 &lt;&lt;2Lt. Wesley E. Kangas, pilot, and his radar observer, 2Lt Jack C. Herron, took off from Pontedera Air Base, Italy at 11:10 hours 22 April 1945 for an armed recce of the Po Valley covering the Parma, Piacenza and Mantua area. Lt Kangas and his observer were due back at base at approximately 13:00 hours. When they did not return, 62nd Fighter Wing was notified by 3-2, this headquarters. 62nd Fighter Wing in turn notified Rhubarb and Blue Sector. Rhubarb tried to call them but received no answer. Lt Kangas and his observer were last sighted on take off at 11:10 hours, 22 April 1945. No serach was conducted by this unit. No reports received by this headquarters from other aircraft covering same area.&gt;&gt; 416 NFS flew Mosquito night missions in northern Italy. The unit was scheduled for its FIRST daylight mission on 22 April and this proved a debacle with loss of several aircraft. Having no daylight experience, they flew as if they were still flying a night mission--at low altitude and little regard to enemy flak positions. The wreckage of Lt. Kangas' Mosquito was located near San Benedetto on the Po River and both officers were buried in a military cemetery at Mirandola. (Norman Malayney) Missing 22.4.45 (Air Britain Serials)"/>
    <x v="3"/>
    <x v="4"/>
    <m/>
    <m/>
    <x v="3"/>
    <m/>
    <m/>
    <n v="4"/>
    <x v="43"/>
    <x v="0"/>
    <n v="1"/>
    <s v="Front-Line"/>
    <x v="139"/>
    <x v="2"/>
    <n v="1"/>
  </r>
  <r>
    <n v="6725"/>
    <s v="NS675"/>
    <x v="18"/>
    <n v="684"/>
    <x v="3"/>
    <x v="0"/>
    <n v="22"/>
    <s v="April"/>
    <x v="7"/>
    <d v="1945-04-22T00:00:00"/>
    <x v="0"/>
    <s v="J/11041 Flight Lieutenant Thomas (Tommy) Bell RCAF. who flew with 684 Squadron. Although he was Canadian, he born in the UK and started his wartime flying career on Mk1 Mustangs. He subsequently got himself on to Mosquitoes and attended the OCU at RAF Dyce near Aberdeen after doing a swift PR course at RAF Benson. In late 1944 he was posted to India (Alapore, Dum Dum etc) On the 20th (sic) April 1945 whilst on a PR sortie to Langkawi Island (just off the Malay coast near the Thai border) his Mk XXVI Mosquito went into the sea, and Tom Bell and his navigator 1386875 Warrant Officer Sidney Jack Plater , were lost. (http://www.worldwar2exraf.co.uk/Aircrew%20Notice%20Board/aircrew%20notice%20board%2042.htm) CWGC confirms April 22:_x000a_PLATER, SIDNEY JACK _x000a_Initials: S J _x000a_Nationality: United Kingdom _x000a_Rank: Warrant Officer _x000a_Regiment/Service: Royal Air Force Volunteer Reserve _x000a_Unit Text: 689 Sqdn. _x000a_Age: 32 _x000a_Date of Death: 22/04/1945 _x000a_Service No: 1386875 _x000a_Additional information: Son of Mr. and Mrs. Harry Plater, of Thame, Oxfordshire; husband of Bertha Plater, of Enfield, Middlesex. Member Pharmaceutical Society. _x000a_Casualty Type: Commonwealth War Dead _x000a_Grave/Memorial Reference: Column 449. _x000a_Memorial: SINGAPORE MEMORIAL _x000a_BELL, THOMAS _x000a_Initials: T _x000a_Nationality: Canadian _x000a_Rank: Flight Lieutenant _x000a_Regiment/Service: Royal Canadian Air Force _x000a_Unit Text: 684 (R.A.F.) Sqdn _x000a_Age: 22 _x000a_Date of Death: 22/04/1945 _x000a_Service No: J/11041 _x000a_Additional information: Son of Thomas and Mary Bell, of Vancouver, British Columbia, Canada. _x000a_Casualty Type: Commonwealth War Dead _x000a_Grave/Memorial Reference: Column 455. _x000a_Memorial: SINGAPORE MEMORIAL Missing 22.4.45 (Air Britain Serials)"/>
    <x v="3"/>
    <x v="4"/>
    <m/>
    <m/>
    <x v="3"/>
    <m/>
    <m/>
    <n v="4"/>
    <x v="43"/>
    <x v="0"/>
    <n v="1"/>
    <s v="Front-Line"/>
    <x v="50"/>
    <x v="0"/>
    <n v="1"/>
  </r>
  <r>
    <n v="4986"/>
    <s v="NT248"/>
    <x v="25"/>
    <s v="12FU/416US"/>
    <x v="1"/>
    <x v="2"/>
    <n v="22"/>
    <s v="April"/>
    <x v="7"/>
    <d v="1945-04-22T00:00:00"/>
    <x v="0"/>
    <s v="MACR 14064, 416 Group (sic) 22 Aprill 1945: At 1325 , Major James D. Urson and 1st Lt. Talmadge F. Simpson left from Pontedar Air Base, Italy in NT248/G on an armed recce of the Po Valley, Parma, Plancenza and Manua area. He was accompanied by Major C. E. Gilbert in his Mosquito. According to Gilbert &quot;I oberved the Mosquito aircraft crossing the Po River heading in a south-easterly direction, three-miles distant from me. The port engine was smoking and I crossed the Po River closing to a half-mile from the aircraft. I oberved he was going to crash-land. At approximately 300 feet altitude, I observed a parachute open and an individual land safely on the ground. The aircraft then crashed and immediately burned at 1425 hours. It was near the same spot where Lt. Kangas crashed and Lt. Fuller lost an engine to flak, all in two hours time or less. (Norman Malayney on mossie.org) Missing 22.4.45 (Air Britain Serials)  MACR indicates this Mosquito was lost to flak."/>
    <x v="0"/>
    <x v="1"/>
    <m/>
    <m/>
    <x v="1"/>
    <m/>
    <m/>
    <n v="4"/>
    <x v="43"/>
    <x v="0"/>
    <n v="1"/>
    <s v="Front-Line"/>
    <x v="139"/>
    <x v="2"/>
    <n v="2"/>
  </r>
  <r>
    <n v="3261"/>
    <s v="HR296"/>
    <x v="12"/>
    <n v="107"/>
    <x v="0"/>
    <x v="16"/>
    <n v="22"/>
    <s v="April"/>
    <x v="7"/>
    <s v="22/23 April 1945"/>
    <x v="1"/>
    <s v="22/23 April 1945 (FCWDv5) Coded G, lost around 23:40 on 22/23 April 1945, F/L Whiteside and F/O B.W. Smith both KIA, ftr Pritzwelk. (2nd TAF) Missing from night intruder over NW Germany 22.4.45 (Air Britain Serials)"/>
    <x v="3"/>
    <x v="4"/>
    <m/>
    <m/>
    <x v="3"/>
    <m/>
    <m/>
    <n v="4"/>
    <x v="43"/>
    <x v="0"/>
    <n v="1"/>
    <s v="Front-Line"/>
    <x v="57"/>
    <x v="3"/>
    <n v="1"/>
  </r>
  <r>
    <n v="3232"/>
    <s v="MV564"/>
    <x v="25"/>
    <s v="1FU/NA/416US"/>
    <x v="1"/>
    <x v="2"/>
    <n v="22"/>
    <s v="April"/>
    <x v="7"/>
    <d v="1945-04-22T00:00:00"/>
    <x v="1"/>
    <s v="Lost 22.4.45 (Air Britain Serials)"/>
    <x v="3"/>
    <x v="4"/>
    <m/>
    <m/>
    <x v="3"/>
    <m/>
    <m/>
    <n v="4"/>
    <x v="43"/>
    <x v="0"/>
    <n v="1"/>
    <s v="Front-Line"/>
    <x v="139"/>
    <x v="2"/>
    <n v="3"/>
  </r>
  <r>
    <n v="4197"/>
    <s v="RS532"/>
    <x v="12"/>
    <s v="464/21"/>
    <x v="0"/>
    <x v="16"/>
    <n v="22"/>
    <s v="April"/>
    <x v="7"/>
    <s v="22/23 April 1945"/>
    <x v="1"/>
    <s v="Partly recovered from Schoonebeek in 1977. 22/23 April 1945 (FCWDv5) One night over Holland came the call &quot;Mayday this is Dumbell 34 [Geo Nowell] I'm on fire &quot; Reply &quot;This is Dumbell leader [Dale] besides that are you alright&quot; nothing else was heard. the crew was lost that night. We tho't the reply clueless but in retrospect what else could a guy say. (Bob Kirkpatrick on www.mossie.org - http://www.mossie.org/forum/read.php?1,3562,3577#msg-3577) MH - note that Dale was not Wing Commander at this point, he had perished in February of 1945, and his successor, W/C Kleboe, had died on the Copenhagen raid. Lost around 04:!5 on 22/23 April 1945 (2nd TAF) Flying Officer (Pilot) George R. Nowell, RCAF J/26775, 21 Sqdn, age 21, 23/04/1945, Schoonebeek (Oud Schoonebeek) General Cemetery Warrant Officer Class II (Nav.) John A. Haugh, RAFVR 1451249, 21 Sqdn, age 22, 23/04/1945, Schoonebeek (Oud Schoonebeek) General Cemetery Missing 23.4.45 (Air Britain Serials)"/>
    <x v="3"/>
    <x v="4"/>
    <m/>
    <m/>
    <x v="3"/>
    <m/>
    <m/>
    <n v="4"/>
    <x v="43"/>
    <x v="0"/>
    <n v="1"/>
    <s v="Front-Line"/>
    <x v="48"/>
    <x v="0"/>
    <n v="2"/>
  </r>
  <r>
    <n v="2629"/>
    <s v="HK137"/>
    <x v="2"/>
    <s v="256/488/406"/>
    <x v="0"/>
    <x v="2"/>
    <n v="23"/>
    <s v="April"/>
    <x v="7"/>
    <d v="1945-04-23T00:00:00"/>
    <x v="0"/>
    <s v="SOC 23.4.45 (Air Britain Serials)"/>
    <x v="4"/>
    <x v="3"/>
    <m/>
    <m/>
    <x v="2"/>
    <m/>
    <m/>
    <n v="4"/>
    <x v="43"/>
    <x v="0"/>
    <n v="1"/>
    <s v="Front-Line"/>
    <x v="94"/>
    <x v="2"/>
    <n v="3"/>
  </r>
  <r>
    <n v="3483"/>
    <s v="NS943"/>
    <x v="12"/>
    <n v="464"/>
    <x v="0"/>
    <x v="16"/>
    <n v="23"/>
    <s v="April"/>
    <x v="7"/>
    <s v="23/24 April 1945"/>
    <x v="1"/>
    <s v="Served with 464 Sqn, under RAF control 5/44 to 26/4/45 Coded SB-N. Failed to Return From Operations Germany. F/O P.Baker &amp; Lee missing. (Brian Fillery's website) Coded O 23/24 April 1945, around 23:10, ftr Bremen, F/O P.J. Baker and F/O C.A. Lee both killed (2nd TAF) Also, undercarriage fault, landed wheels up at Manston, Cat B, F/L W.H. Clarke, F/O W.B. Searl both OK, 01:07 9/10 April 1945 Missing from night intruder 24.4.45 (Air Britain Serials)"/>
    <x v="3"/>
    <x v="4"/>
    <m/>
    <m/>
    <x v="3"/>
    <m/>
    <m/>
    <n v="4"/>
    <x v="43"/>
    <x v="0"/>
    <n v="1"/>
    <s v="Front-Line"/>
    <x v="46"/>
    <x v="0"/>
    <n v="1"/>
  </r>
  <r>
    <n v="3600"/>
    <s v="TA372"/>
    <x v="12"/>
    <n v="464"/>
    <x v="0"/>
    <x v="16"/>
    <n v="23"/>
    <s v="April"/>
    <x v="7"/>
    <s v="23/24 April 1945"/>
    <x v="1"/>
    <s v="Served with 464 Sqn, under RAF control 3/45 to 26/4/45 Coded SB-Y. Failed to Return From Operations Germany. FSgt Taylor missing, W/O Rutter survived. (Brian Fillery's website) Shot down by flak while attacking train, crew bailed out, pilot evaded, navigator POW. 23/24 April 1945 (Mosquito Monograph) Coded Y Lost around 23:40, hit by flak when attacking train, crashed NNE Bremen, W/O R. Rutter evaded and F/S A.A. Taylor POW (2nd TAF). Missing from intruder mission 24.4.45 (Air Britain Serials) RUTTER, Douglas Ross - (Warrant Officer); Service Number - 427949; File type - Casualty - Repatriation; Aircraft - Mosquito TA372; Place - Sternberg area, Germany; Date - 23 April 1945, TAYLOR, Aubrey Arthur - (Flight Sergeant); Service Number - 429676; File type - Casualty - Repatriation; Aircraft - Mosquito V1 TA 372; Place - Germany; Date - 23 April 1945 (http://forum.12oclockhigh.net/showthread.php?t=39684)"/>
    <x v="0"/>
    <x v="1"/>
    <m/>
    <m/>
    <x v="1"/>
    <m/>
    <m/>
    <n v="4"/>
    <x v="43"/>
    <x v="0"/>
    <n v="1"/>
    <s v="Front-Line"/>
    <x v="46"/>
    <x v="0"/>
    <n v="1"/>
  </r>
  <r>
    <n v="3476"/>
    <s v="RS527"/>
    <x v="12"/>
    <n v="464"/>
    <x v="0"/>
    <x v="16"/>
    <n v="23"/>
    <s v="April"/>
    <x v="7"/>
    <d v="1945-04-23T00:00:00"/>
    <x v="2"/>
    <s v="No corresponding loss appears in the Squadron ORB. Missing 23.4.45 (Air Britain Serials) NS886 crash-landed with flak damage on 23/24 April 1944, and later went to the Yugoslav Air Force on 25 April, 1952. Sharp &amp; Bowyer apparently say most of the series around RS527 went to Coastal Command -MH, is this a typo for 404 Squadron? 404 was undertaking operational sorties on the Mosquito from 22 April, 1945. Nothing to suggest any kind of  loss on this date for 404 Sqn. at http://www.404squadron.com/April1945.html"/>
    <x v="6"/>
    <x v="3"/>
    <m/>
    <m/>
    <x v="2"/>
    <m/>
    <m/>
    <n v="4"/>
    <x v="43"/>
    <x v="0"/>
    <n v="1"/>
    <s v="Front-Line"/>
    <x v="46"/>
    <x v="0"/>
    <n v="1"/>
  </r>
  <r>
    <n v="214"/>
    <s v="DD725"/>
    <x v="2"/>
    <s v="85/25/141/239/1692 Flt/51OTU/54OTU"/>
    <x v="0"/>
    <x v="7"/>
    <n v="24"/>
    <s v="April"/>
    <x v="7"/>
    <d v="1945-04-24T00:00:00"/>
    <x v="0"/>
    <s v="SOC 24.4.45 (Air Britain Serials)"/>
    <x v="4"/>
    <x v="3"/>
    <m/>
    <m/>
    <x v="2"/>
    <m/>
    <m/>
    <n v="4"/>
    <x v="43"/>
    <x v="0"/>
    <n v="1"/>
    <s v="Support Unit"/>
    <x v="115"/>
    <x v="0"/>
    <n v="7"/>
  </r>
  <r>
    <n v="7764"/>
    <s v="LR309"/>
    <x v="12"/>
    <s v="301FTU"/>
    <x v="0"/>
    <x v="10"/>
    <n v="24"/>
    <s v="April"/>
    <x v="7"/>
    <d v="1945-04-24T00:00:00"/>
    <x v="0"/>
    <s v="SOC 24.4.45 (Air Britain Serials)"/>
    <x v="4"/>
    <x v="3"/>
    <m/>
    <m/>
    <x v="2"/>
    <m/>
    <m/>
    <n v="4"/>
    <x v="43"/>
    <x v="0"/>
    <n v="1"/>
    <s v="Support Unit"/>
    <x v="35"/>
    <x v="0"/>
    <n v="1"/>
  </r>
  <r>
    <n v="3727"/>
    <s v="LR541"/>
    <x v="10"/>
    <s v="51OTU"/>
    <x v="0"/>
    <x v="7"/>
    <n v="24"/>
    <s v="April"/>
    <x v="7"/>
    <d v="1945-04-24T00:00:00"/>
    <x v="0"/>
    <s v="Engine cut bellylanded at Stagsden Beds. 24.4.45 (Air Britain Serials)"/>
    <x v="2"/>
    <x v="2"/>
    <s v="Engine failure"/>
    <m/>
    <x v="2"/>
    <m/>
    <m/>
    <n v="4"/>
    <x v="43"/>
    <x v="0"/>
    <n v="1"/>
    <s v="Support Unit"/>
    <x v="110"/>
    <x v="2"/>
    <n v="1"/>
  </r>
  <r>
    <n v="2290"/>
    <s v="LR508"/>
    <x v="11"/>
    <s v="109/105/109"/>
    <x v="0"/>
    <x v="8"/>
    <n v="24"/>
    <s v="April"/>
    <x v="7"/>
    <s v="24/25 April 1945"/>
    <x v="1"/>
    <s v="25.04.1945 2213 attack airfield 109 to Schleissheim from Little Staughton on return crew overshot runway and dived into ground at Brussels-Melsbroek airfield (BCL). F/L JT McGreal DFC RNZAF +, P/O T Lynn DFC DFM +, both rest in Brussels Town Cem_x000a__x000a_Took off from Little Staughton at 22.13. Mosquito IX. Tasked to attack an aerodrome. Homebound the crew tried to land at Brussels-Melsbroek, but overshot the runway and dived into the ground. _x000a_ _x000a_McGREAL, DFC _x000a_ John Trevor _x000a_ Flight Lieutenant 415706. 109 (R.A.F.) Sqdn, Royal New Zealand Air Force. Died Wednesday 25 April 1945 Age 32. Son of John McGreal and of Elsie May McGreal (nee Rogers), of Otahuhu, Auckland, New Zealand; husband of Nora Patricia McGreal, of Sandringham, Auckland. Buried: BRUSSELS TOWN CEMETERY, Evere, Vlaams-Brabant, Belgium. Ref. X. 21. 53. _x000a_ _x000a_LYNN, DFC, DFM _x000a_ Thomas _x000a_ Pilot Officer 187095. Nav. R.A.F. (V.R.). 109 Sqdn., Royal Air Force Volunteer Reserve. Died Wednesday 25 April 1945. Age 29. Son of Thomas and Mary Jane Lynn, of Ferryhill, Co. Durham. Buried: BRUSSELS TOWN CEMETERY, Evere, Vlaams-Brabant, Belgium. Ref. X. 21. 52. _x000a_ _x000a_(http://www.roll-of-honour.com/Bedfordshire/LIttleStaughton109Squadron.html) Engine cut dived into ground on overshoot Melsbroek returning from Schleisshelm 25.4.45 DBF (Air Britain Serials)_x000a__x000a_Airborne 2213 24Apr45 from Little Staughton to attack an airfield. Homebound, the crew diverted to Brussels-Melsbroek but missed the approach, attempted an overshoot to go round again, pulled up too steeply, stalled and dived into the ground. Both are buried in Brussels Town Cemetery. P/O Lynn had won his DFM with 106 Sqdn, Gazetted 15Oct43. F/L J.T.Mcgreal DFC RNZAF KIA P/O T.Lynn DFC DFM KIA &quot; (Chorley via Lost Bombers)"/>
    <x v="2"/>
    <x v="7"/>
    <s v="Overshot"/>
    <m/>
    <x v="2"/>
    <m/>
    <m/>
    <n v="4"/>
    <x v="43"/>
    <x v="0"/>
    <n v="1"/>
    <s v="Front-Line"/>
    <x v="18"/>
    <x v="0"/>
    <n v="3"/>
  </r>
  <r>
    <n v="188"/>
    <s v="MM588"/>
    <x v="17"/>
    <s v="488/409"/>
    <x v="0"/>
    <x v="2"/>
    <n v="24"/>
    <s v="April"/>
    <x v="7"/>
    <s v="24/25 April 1945"/>
    <x v="1"/>
    <s v="409 Sqdn. Shot down by another RAF Mosquito near Rheine. P/O L.E. Fitchett and P/O A.C. Hardy crash-landed near B108 airfield. On p.48 of Martin Bowman's Mosquito Fighter/Fighter Bomber Units of World War 2 there is a photograph of the downed aircraft (it crash-landed wheels up) with Hardy and Fitchett posing in front of it. (12 O'Clock High! Board) 24/25 April 1945 (FCWDv5) KP-T, shot up near Osnabrueck (de Havilland Mosquito) Damaged by another Mosquito on patrol and crashlanded Lille/Vendeville 25.4.45 (Air Britain Serials)"/>
    <x v="0"/>
    <x v="14"/>
    <s v="Mosquito"/>
    <m/>
    <x v="4"/>
    <m/>
    <m/>
    <n v="4"/>
    <x v="43"/>
    <x v="0"/>
    <n v="1"/>
    <s v="Front-Line"/>
    <x v="95"/>
    <x v="2"/>
    <n v="2"/>
  </r>
  <r>
    <n v="3853"/>
    <s v="MV544"/>
    <x v="25"/>
    <n v="307"/>
    <x v="0"/>
    <x v="5"/>
    <n v="24"/>
    <s v="April"/>
    <x v="7"/>
    <s v="24/25 April 1945"/>
    <x v="1"/>
    <s v="Author: Rudy Kahrs (---.dip.t-dialin.net)_x000a_Date: 08-30-04 01:51 Want Infos about Mosquito NF. 30, MV 544 &quot;B&quot; 307 Sqn. crash 24.April 1945 ,both Flyers &quot;safe&quot; Leskiewicz/Lewandowskie (Infos Fighter Command Losses 1944/45) Crash at Bremen ?????????????? I have infos about &quot;two-engine&quot; crash at Bremen (No Info Mosquito-crash 23 April Flak List Bremen) _x000a_Greetings, Rudy _x000a__x000a_ Re: 307 Polish 24 April 1945 _x000a_Author: Robert Gretzyngier (---.poleczki.dialup.inetia.pl)_x000a_Date: 09-12-04 20:09_x000a_Detailed information about this crash was writen down in 307 Sqn ORB._x000a_24.4.45 - 4 Mosquitoes XXX on Low Level Intruder. W/Cdr Andrzejewski - W/O Kaliszewski, 1 E/A destroyed on ground at Husum - 1 E/A damaged on ground at Husum. F/Sgt Laszkiewicz and Sgt Lewadowski ditched at NR. Pellworth, at 00.01 hrs._x000a_24-Apr-45. Mosquito NF30 MV544. F/Sgt K. Leszkiewicz / ?. Safe after low level intruder sortie._x000a__x000a_24/25 April 1945 (FCWDv5) Missing from low-level intruder mission 25.4.45 (Air Britain Serials)"/>
    <x v="0"/>
    <x v="11"/>
    <m/>
    <m/>
    <x v="4"/>
    <m/>
    <m/>
    <n v="4"/>
    <x v="43"/>
    <x v="0"/>
    <n v="1"/>
    <s v="Front-Line"/>
    <x v="21"/>
    <x v="2"/>
    <n v="1"/>
  </r>
  <r>
    <n v="2794"/>
    <s v="NT453"/>
    <x v="25"/>
    <n v="406"/>
    <x v="0"/>
    <x v="5"/>
    <n v="24"/>
    <s v="April"/>
    <x v="7"/>
    <s v="24/25 April 1945"/>
    <x v="1"/>
    <s v="25.04.1945 Intruder 406 to Flensburg airfield from Manston hit by Flak and crash landed in flames from 50 ft. at Flensburg airfield (FCL). P/O KA Norman pow, F/O CBL Warwick pow, Navigator injured 24/25 April 1945 (FCWDv5) Missing from night intruder to Flensburg 25.4.45 (Air Britain Serials)"/>
    <x v="0"/>
    <x v="1"/>
    <m/>
    <m/>
    <x v="1"/>
    <m/>
    <m/>
    <n v="4"/>
    <x v="43"/>
    <x v="0"/>
    <n v="1"/>
    <s v="Front-Line"/>
    <x v="94"/>
    <x v="2"/>
    <n v="1"/>
  </r>
  <r>
    <n v="5173"/>
    <s v="KB134"/>
    <x v="13"/>
    <m/>
    <x v="2"/>
    <x v="19"/>
    <n v="24"/>
    <s v="April"/>
    <x v="7"/>
    <d v="1945-04-24T00:00:00"/>
    <x v="2"/>
    <s v="RCAF Accident Waterville NS .45_x000a__x000a_Surname Given Names Rank S/N Position Status _x000a_REEDIE JACK NORMAN FLGOFF 429844  R _x000a_UREN HAROLD BEAUMONT WOFF 437175  R _x000a__x000a__x000a__x000a_Service Royal Canadian Air Force _x000a_Unit 8 Operational Training Unit, RCAF _x000a_Date of Loss Tuesday, April 24, 1945  _x000a_Location Canada _x000a_(http://www.raafdb.com/view_aircraft.asp?id=1026)"/>
    <x v="2"/>
    <x v="2"/>
    <s v="Not Stated"/>
    <m/>
    <x v="2"/>
    <m/>
    <m/>
    <n v="4"/>
    <x v="43"/>
    <x v="1"/>
    <n v="1"/>
    <s v="Support Unit"/>
    <x v="17"/>
    <x v="1"/>
    <n v="1"/>
  </r>
  <r>
    <n v="247"/>
    <s v="DZ750"/>
    <x v="2"/>
    <s v="151/264/307/157/60OTU/51OTU"/>
    <x v="0"/>
    <x v="7"/>
    <n v="25"/>
    <s v="April"/>
    <x v="7"/>
    <d v="1945-04-25T00:00:00"/>
    <x v="0"/>
    <s v="Crashed on landing Cranfield 25.4.45 (Air Britain Serials)"/>
    <x v="2"/>
    <x v="2"/>
    <s v="Crashed on landing"/>
    <m/>
    <x v="2"/>
    <m/>
    <m/>
    <n v="4"/>
    <x v="43"/>
    <x v="0"/>
    <n v="1"/>
    <s v="Support Unit"/>
    <x v="110"/>
    <x v="0"/>
    <n v="6"/>
  </r>
  <r>
    <n v="6150"/>
    <s v="KB450"/>
    <x v="28"/>
    <n v="142"/>
    <x v="0"/>
    <x v="8"/>
    <n v="25"/>
    <s v="April"/>
    <x v="7"/>
    <d v="1945-04-25T00:00:00"/>
    <x v="0"/>
    <s v="25.04.1945 Air Test142 from Gransden Lodge overshot in order to avoid running into SBA installation, plane swung to port and undercarriage gave way at Gransden Lodge airfied 1157 (BCL). F/O DR Maguire ok, , Overshot landing and u/c collapsed Granaden Lodge 25.4.45 (Air Britain Serials)"/>
    <x v="2"/>
    <x v="2"/>
    <s v="Overshot"/>
    <m/>
    <x v="2"/>
    <m/>
    <m/>
    <n v="4"/>
    <x v="43"/>
    <x v="0"/>
    <n v="1"/>
    <s v="Front-Line"/>
    <x v="125"/>
    <x v="1"/>
    <n v="1"/>
  </r>
  <r>
    <n v="4573"/>
    <s v="KB613"/>
    <x v="28"/>
    <s v="162/142"/>
    <x v="0"/>
    <x v="8"/>
    <n v="25"/>
    <s v="April"/>
    <x v="7"/>
    <d v="1945-04-25T00:00:00"/>
    <x v="0"/>
    <s v="25.04.1945 Air Test 142 from Gransden Lodge crash landed and burnt at Gransden Lodge airfied 1542 (BCL). F/O DR Maguire ok, 2nd crash this day for Maguire, see KB450 U/c collapsed on landing Gransden Lodge 25.4.45 (Air Britain Serials) 25.04.45 142 Sqn. KB613 Undercarriage collapsed after a heavy landing at Gransden aerodrome and drop tank caught fire. Crew unhurt. (Mosquito Crash Log)"/>
    <x v="2"/>
    <x v="2"/>
    <s v="Undercarriage failed"/>
    <m/>
    <x v="2"/>
    <m/>
    <m/>
    <n v="4"/>
    <x v="43"/>
    <x v="0"/>
    <n v="1"/>
    <s v="Front-Line"/>
    <x v="125"/>
    <x v="1"/>
    <n v="2"/>
  </r>
  <r>
    <n v="3389"/>
    <s v="KB624"/>
    <x v="28"/>
    <n v="163"/>
    <x v="0"/>
    <x v="8"/>
    <n v="25"/>
    <s v="April"/>
    <x v="7"/>
    <d v="1945-04-25T00:00:00"/>
    <x v="0"/>
    <s v="25.04.1945 1510 Air Test163 from Wyton on return heavy 3point landing, starboard undercarriage gave way at Wyton airfield 1603 (BCL). F/O F Langford RAAF ok, , U/c collapsed on landing Wyton 25.4.45 (Air Britain Serials)"/>
    <x v="2"/>
    <x v="2"/>
    <s v="Undercarriage failed"/>
    <m/>
    <x v="2"/>
    <m/>
    <m/>
    <n v="4"/>
    <x v="43"/>
    <x v="0"/>
    <n v="1"/>
    <s v="Front-Line"/>
    <x v="149"/>
    <x v="1"/>
    <n v="1"/>
  </r>
  <r>
    <n v="4408"/>
    <s v="NS707"/>
    <x v="18"/>
    <s v="USAAF"/>
    <x v="0"/>
    <x v="4"/>
    <n v="25"/>
    <s v="April"/>
    <x v="7"/>
    <d v="1945-04-25T00:00:00"/>
    <x v="0"/>
    <s v="25-04-45 NS707 Mosquito 492Sq(?)cr Winchfield.US Pilot (http://daveg4otu.tripod.com/hancrash.html) 865BS 492BG, 8th Air Force. Pilot Kuntz, James G. Richard L. Greene killed while Bailing Out due to Fire at Winchfield/ nr. Category 4 damage, 25 April 1945. (http://www.aviationarchaeology.com) After his B-24 missions Kuntz was sent to Watton on 24 March '45 for Mosquito training. Shown above with the Mossie named &quot;Patty&quot; and Edward P. Kolacki, a Mossie Navigator, he crashed in Mosquito number 707 on the night of 24/25 April 1945. Flight Officer Richard L. Greene was killed in the crash, becoming the last man to be KIA of the Group. Errata: Though he is listed as James E. Kuntz ASN 0808563 in the only set of orders we have from the Daylight 492nd BG, in all five cases of his appearance in Station 179 orders he is listed as James G. Kuntz, ASN 0808562 http://www.carpetbaggerops.org/36thBS/36th-KuntzCrew.html 856th BS, spring 1945, Kuntz was the pilot of Mossie #707 on the night of 24/25 April when it went down over the UK on an operational flight. Richard L. Greene, (Greene, Richard L. T-132922 Navigator KIA, Ohio Franklin County) also on board, became the last combat fatality of the Group when his parachute snagged on exit from the plane. Mosquitos were used to insert agents into the Reich and for reconnaissance purposes. Mosquitos at Harrington were few in number, the main effort being accomplished by the 25th BG out of Watton, Station 376. (http://www.carpetbaggerops.org/) Account of this mission by the Joan-Eleanor radio operator appears in The Men Who Flew The Mosquito - the aircraft may have crashed due to damage inflicted by an enemy night fighter. 450425 MOSQUITO NS-707 WINCHFIELD, HAMPSHIRE 492 (Thomas Ensminger) Chronicle of the 492nd BG, available for download on Thomas Ensminger's site, indicates cause of loss as &quot;fire in the air&quot; - no mention of nightfighter action. (Air Britain Serials)"/>
    <x v="2"/>
    <x v="7"/>
    <s v="Caught fire"/>
    <m/>
    <x v="2"/>
    <m/>
    <m/>
    <n v="4"/>
    <x v="43"/>
    <x v="0"/>
    <n v="1"/>
    <s v="Front-Line"/>
    <x v="33"/>
    <x v="0"/>
    <n v="1"/>
  </r>
  <r>
    <n v="4300"/>
    <s v="TA148"/>
    <x v="22"/>
    <s v="162MU"/>
    <x v="1"/>
    <x v="6"/>
    <n v="25"/>
    <s v="April"/>
    <x v="7"/>
    <d v="1945-04-25T00:00:00"/>
    <x v="0"/>
    <s v="Swung on take-off and u/c collapsed Blida 25.4.45 (Air Britain Serials)"/>
    <x v="2"/>
    <x v="2"/>
    <s v="Swung on takeoff"/>
    <m/>
    <x v="2"/>
    <m/>
    <m/>
    <n v="4"/>
    <x v="43"/>
    <x v="0"/>
    <n v="1"/>
    <s v="Support Unit"/>
    <x v="164"/>
    <x v="0"/>
    <n v="1"/>
  </r>
  <r>
    <n v="3531"/>
    <s v="HK162"/>
    <x v="2"/>
    <n v="256"/>
    <x v="1"/>
    <x v="5"/>
    <n v="25"/>
    <s v="April"/>
    <x v="7"/>
    <d v="1945-04-25T00:00:00"/>
    <x v="1"/>
    <s v="Missing from sweep pres. flew into ground at night 25.4.45 (Air Britain Serials)"/>
    <x v="0"/>
    <x v="8"/>
    <m/>
    <m/>
    <x v="4"/>
    <m/>
    <m/>
    <n v="4"/>
    <x v="43"/>
    <x v="0"/>
    <n v="1"/>
    <s v="Front-Line"/>
    <x v="32"/>
    <x v="2"/>
    <n v="1"/>
  </r>
  <r>
    <n v="7671"/>
    <s v="LR376"/>
    <x v="12"/>
    <s v="613/54OTU"/>
    <x v="0"/>
    <x v="7"/>
    <n v="25"/>
    <s v="April"/>
    <x v="7"/>
    <d v="1945-04-25T00:00:00"/>
    <x v="1"/>
    <s v="Overshot landing at night in bad weather on return from navex Church Fenton 25.4.45 (Air Britain Serials) 25.04.45 54 OTU. LR376 Aircraft overshot Church Fenton aerodrome at night whilst trying to attempt to land on one engine in bad weather. (Mosquito Crash Log)"/>
    <x v="2"/>
    <x v="2"/>
    <s v="Overshot"/>
    <m/>
    <x v="2"/>
    <m/>
    <m/>
    <n v="4"/>
    <x v="43"/>
    <x v="0"/>
    <n v="1"/>
    <s v="Support Unit"/>
    <x v="115"/>
    <x v="0"/>
    <n v="2"/>
  </r>
  <r>
    <n v="3875"/>
    <s v="PZ332"/>
    <x v="12"/>
    <n v="487"/>
    <x v="0"/>
    <x v="16"/>
    <n v="25"/>
    <s v="April"/>
    <x v="7"/>
    <s v="25/26 April 1945"/>
    <x v="1"/>
    <s v="25/26 April 1945 (FCWDv5) Missing from night intruder 26.4.45 (Air Britain Serials)  Mosquito EG-E (PZ332). Evans and Jenkins both killed (buried at Becklingen War Cemetery, Soltau). Took off at 2130; pilot heard to say “I am on fire”. Mosquito PZ332 crashed at Schießplatz Sahlenburg near Cuxhaven.  (http://www.luftwaffe-bullet-board.com/viewtopic.php?t=18360&amp;highlight=)"/>
    <x v="3"/>
    <x v="4"/>
    <m/>
    <m/>
    <x v="3"/>
    <m/>
    <m/>
    <n v="4"/>
    <x v="43"/>
    <x v="0"/>
    <n v="1"/>
    <s v="Front-Line"/>
    <x v="47"/>
    <x v="0"/>
    <n v="1"/>
  </r>
  <r>
    <n v="4290"/>
    <s v="RS579"/>
    <x v="12"/>
    <s v="NFDW"/>
    <x v="0"/>
    <x v="5"/>
    <n v="25"/>
    <s v="April"/>
    <x v="7"/>
    <s v="25/26 April, 1945"/>
    <x v="1"/>
    <s v="Flown by F/L Reginald Arthur Miller, who had been with the FIU and the FIDS, shot down by flak over Austria on 26/27 April 1945. F/Lt Reginald Arthur Miller (123201) 26th April 1945 He died on the 26th April 1945 and is buried in Klagentfurt War Cemetery. (Tom Thorne http://www.rafcommands.com/forum/showthread.php?p=26192#post26192) Missing 26.4.45 (Air Britain Serials) Hit by flak after having turned to make another strafing run, having already destroyed a Ju 188  His navigator Barclay survived. (Night Fighter Navigator) Date 25/26 confirmed by Barclay's combat report, filed after his return to Britain. Mosquito was hit by flak on second run, starboard engine was unserviceable and Barclay had been wounded. He was ordered to bail out, did so at 2,000 feet, saw Mosquito explode about 1,000 feet from the ground, no sign of pilot's parachute."/>
    <x v="0"/>
    <x v="1"/>
    <m/>
    <m/>
    <x v="1"/>
    <m/>
    <m/>
    <n v="4"/>
    <x v="43"/>
    <x v="0"/>
    <n v="1"/>
    <s v="Front-Line"/>
    <x v="141"/>
    <x v="0"/>
    <n v="1"/>
  </r>
  <r>
    <n v="464"/>
    <s v="HP879"/>
    <x v="12"/>
    <s v="301FTU/45"/>
    <x v="3"/>
    <x v="16"/>
    <n v="26"/>
    <s v="April"/>
    <x v="7"/>
    <d v="1945-04-26T00:00:00"/>
    <x v="0"/>
    <s v="SOC 26.4.45 (Air Britain Serials)"/>
    <x v="4"/>
    <x v="3"/>
    <m/>
    <m/>
    <x v="2"/>
    <m/>
    <m/>
    <n v="4"/>
    <x v="43"/>
    <x v="0"/>
    <n v="1"/>
    <s v="Front-Line"/>
    <x v="86"/>
    <x v="3"/>
    <n v="2"/>
  </r>
  <r>
    <n v="468"/>
    <s v="HP881"/>
    <x v="12"/>
    <s v="301FTU/45"/>
    <x v="3"/>
    <x v="16"/>
    <n v="26"/>
    <s v="April"/>
    <x v="7"/>
    <d v="1945-04-26T00:00:00"/>
    <x v="0"/>
    <s v="SOC 26.4.45 (Air Britain Serials)"/>
    <x v="4"/>
    <x v="3"/>
    <m/>
    <m/>
    <x v="2"/>
    <m/>
    <m/>
    <n v="4"/>
    <x v="43"/>
    <x v="0"/>
    <n v="1"/>
    <s v="Front-Line"/>
    <x v="86"/>
    <x v="3"/>
    <n v="2"/>
  </r>
  <r>
    <n v="514"/>
    <s v="HP942"/>
    <x v="12"/>
    <s v="1FU/45"/>
    <x v="3"/>
    <x v="16"/>
    <n v="26"/>
    <s v="April"/>
    <x v="7"/>
    <d v="1945-04-26T00:00:00"/>
    <x v="0"/>
    <s v="SOC 26.4.45 (Air Britain Serials)"/>
    <x v="4"/>
    <x v="3"/>
    <m/>
    <m/>
    <x v="2"/>
    <m/>
    <m/>
    <n v="4"/>
    <x v="43"/>
    <x v="0"/>
    <n v="1"/>
    <s v="Front-Line"/>
    <x v="86"/>
    <x v="3"/>
    <n v="2"/>
  </r>
  <r>
    <n v="515"/>
    <s v="HP978"/>
    <x v="12"/>
    <s v="1FU/45"/>
    <x v="3"/>
    <x v="16"/>
    <n v="26"/>
    <s v="April"/>
    <x v="7"/>
    <d v="1945-04-26T00:00:00"/>
    <x v="0"/>
    <s v="SOC 26.4.45 (Air Britain Serials)"/>
    <x v="4"/>
    <x v="3"/>
    <m/>
    <m/>
    <x v="2"/>
    <m/>
    <m/>
    <n v="4"/>
    <x v="43"/>
    <x v="0"/>
    <n v="1"/>
    <s v="Front-Line"/>
    <x v="86"/>
    <x v="3"/>
    <n v="2"/>
  </r>
  <r>
    <n v="7582"/>
    <s v="HR497"/>
    <x v="12"/>
    <s v="1FU/45/82"/>
    <x v="3"/>
    <x v="16"/>
    <n v="26"/>
    <s v="April"/>
    <x v="7"/>
    <d v="1945-04-26T00:00:00"/>
    <x v="0"/>
    <s v="Was A on 82 Squadron when on 8 March, flown by W/C F W &quot;Freddy&quot; Snell DFC and F/O A F Maude it was very heavily damaged by debris during an attack on the Pyinmana railway bridge. (The Mossie Number 29) SOC 26.4.45 (Air Britain Serials)"/>
    <x v="4"/>
    <x v="3"/>
    <m/>
    <m/>
    <x v="2"/>
    <m/>
    <m/>
    <n v="4"/>
    <x v="43"/>
    <x v="0"/>
    <n v="1"/>
    <s v="Front-Line"/>
    <x v="111"/>
    <x v="3"/>
    <n v="3"/>
  </r>
  <r>
    <n v="2481"/>
    <s v="HX944"/>
    <x v="12"/>
    <s v="301FTU/23/FE"/>
    <x v="3"/>
    <x v="16"/>
    <n v="26"/>
    <s v="April"/>
    <x v="7"/>
    <d v="1945-04-26T00:00:00"/>
    <x v="0"/>
    <s v="SOC 26.4.45 (Air Britain Serials)"/>
    <x v="4"/>
    <x v="3"/>
    <m/>
    <m/>
    <x v="2"/>
    <m/>
    <m/>
    <n v="4"/>
    <x v="43"/>
    <x v="0"/>
    <n v="1"/>
    <s v="Front-Line"/>
    <x v="91"/>
    <x v="0"/>
    <n v="3"/>
  </r>
  <r>
    <n v="1455"/>
    <s v="KA153"/>
    <x v="31"/>
    <s v="45 Gp"/>
    <x v="5"/>
    <x v="10"/>
    <n v="26"/>
    <s v="April"/>
    <x v="7"/>
    <d v="1945-04-26T00:00:00"/>
    <x v="0"/>
    <s v="KA153 crashed 26 April 1945. I have details only of the Wireless Operator, an RCAF officer, Killburn Howard GRIST (buried in Iceland); born in Toronto, 18 March 1921; enlisted in Toronto 10 March 1941; on leave without pay for several weeks; posted to No.1 WS, 8 November 1941; promoted LAC 9 December 1941; to No.1 BGS, 23 April 1942; commissioned 25 May 1942; to No.31 OTU, 13 June 1942; to Ferry Command, 30 June 1942. Engaged on ferry duties from October 1942 onwards (when he was in crew of a PBY delivery); numerous ferry flights thereafter including Mosquito KB361 (July 1944) and Mosquito KB512 (Novemver 1944); Ferry Command aircrew cards not maintained after December 1944. Thew crew were: Pilot - 157411 Flying Officer Fernley William Clarke R.A.F.V.R. from Oulton Broad, Suffolk, England, RO/Nav - J11839 Flight Lieutenant Kilburn Howard Grist, R.C.A.F, from Montreal, Quebec. Both are buried in the Fossvogur Cemetery, Reykjavik, Iceland (RAF Commands Forum) The Canadian-built de Havilland Mosquito F.B. Mk. 26 s/n KA153 suffered an engine failure, stalled and then crashed while trying to land at Reykjavik, Iceland on the 26th of April, 1945. (http://www.crashplace.de/output.php) Crashed on approach Reykjavik 26.4.45 (Air Britain Serials)"/>
    <x v="2"/>
    <x v="2"/>
    <s v="Engine failure"/>
    <m/>
    <x v="2"/>
    <m/>
    <m/>
    <n v="4"/>
    <x v="43"/>
    <x v="0"/>
    <n v="1"/>
    <s v="Support Unit"/>
    <x v="81"/>
    <x v="1"/>
    <n v="1"/>
  </r>
  <r>
    <n v="473"/>
    <s v="LR306"/>
    <x v="12"/>
    <s v="301FTU/45"/>
    <x v="3"/>
    <x v="16"/>
    <n v="26"/>
    <s v="April"/>
    <x v="7"/>
    <d v="1945-04-26T00:00:00"/>
    <x v="0"/>
    <s v="SOC 26.4.45 (Air Britain Serials)"/>
    <x v="4"/>
    <x v="3"/>
    <m/>
    <m/>
    <x v="2"/>
    <m/>
    <m/>
    <n v="4"/>
    <x v="43"/>
    <x v="0"/>
    <n v="1"/>
    <s v="Front-Line"/>
    <x v="86"/>
    <x v="0"/>
    <n v="2"/>
  </r>
  <r>
    <n v="6727"/>
    <s v="LR464"/>
    <x v="14"/>
    <n v="684"/>
    <x v="3"/>
    <x v="0"/>
    <n v="26"/>
    <s v="April"/>
    <x v="7"/>
    <d v="1945-04-26T00:00:00"/>
    <x v="0"/>
    <s v="SOC 26.4.45 (Air Britain Serials)"/>
    <x v="4"/>
    <x v="3"/>
    <m/>
    <m/>
    <x v="2"/>
    <m/>
    <m/>
    <n v="4"/>
    <x v="43"/>
    <x v="0"/>
    <n v="1"/>
    <s v="Front-Line"/>
    <x v="50"/>
    <x v="0"/>
    <n v="1"/>
  </r>
  <r>
    <n v="6728"/>
    <s v="LR481"/>
    <x v="14"/>
    <n v="684"/>
    <x v="3"/>
    <x v="0"/>
    <n v="26"/>
    <s v="April"/>
    <x v="7"/>
    <d v="1945-04-26T00:00:00"/>
    <x v="0"/>
    <s v="SOC 26.4.45 (Air Britain Serials)"/>
    <x v="4"/>
    <x v="3"/>
    <m/>
    <m/>
    <x v="2"/>
    <m/>
    <m/>
    <n v="4"/>
    <x v="43"/>
    <x v="0"/>
    <n v="1"/>
    <s v="Front-Line"/>
    <x v="50"/>
    <x v="0"/>
    <n v="1"/>
  </r>
  <r>
    <n v="1874"/>
    <s v="DD789"/>
    <x v="2"/>
    <s v="456/239/1692Flt/51OTU"/>
    <x v="0"/>
    <x v="7"/>
    <n v="27"/>
    <s v="April"/>
    <x v="7"/>
    <d v="1945-04-27T00:00:00"/>
    <x v="0"/>
    <s v="Lost tail and spun into ground 4m S of Cranfield 27.4.45 (Air Britain Serials) 27.04.45 51 OTU. DD789 Aircraft spun in four miles south of Cranfield from 4,000 feet while on test flight due to loss of control and strain which caused tail to break off, killing crew. (Mosquito Crash Log)   F/O W R Short was the pilot of Mosquito DD789._x000a__x000a_The aircraft took off for an Air Test at 19:00 hrs._x000a__x000a_F/O Short either put the aircraft into a deliberate spin or lost control and a spiral dive developed leading to failure of the port tailplane and it's separation from the rest of the airframe._x000a__x000a_Also killed onboard was LAC Noble. A typo has caused other sources to incorrectly attribute his unit to No.51 Squadron rather than the correct No.51 OTU. _x000a__x000a_AIB investigated and produced a report (W2181) on findings._x000a__x000a_This report survives in AVIA 5/24 at the TNA_x000a__x000a_(http://ww2talk.com/forums/topic/42543-which-squadron/)"/>
    <x v="2"/>
    <x v="2"/>
    <s v="Lost control in cloud"/>
    <m/>
    <x v="2"/>
    <m/>
    <m/>
    <n v="4"/>
    <x v="43"/>
    <x v="0"/>
    <n v="1"/>
    <s v="Support Unit"/>
    <x v="110"/>
    <x v="0"/>
    <n v="4"/>
  </r>
  <r>
    <n v="3273"/>
    <s v="HK129"/>
    <x v="2"/>
    <s v="29/307/51OTU"/>
    <x v="0"/>
    <x v="7"/>
    <n v="27"/>
    <s v="April"/>
    <x v="7"/>
    <d v="1945-04-27T00:00:00"/>
    <x v="0"/>
    <s v="Hit ground in bad weather Cranfield 28.4.45 (Air Britain Serials) 28.04.45 51 OTIJ. HK129 Aircraft hit ground at Cranfield aerodrome in bad weather while flying on instruments, killing crew. (Mosquito Crash Log)       Simpson F J was killed on 28 Apr 45 in Mosquito HK129 of 51 OTU which crashed at Cranfield. The pilot was Fg Off B D McBride J18446 RCAF Info is from TSGNO   (http://www.rafcommands.com/forum/showthread.php?11411-F-S-Frederick-John-Simpson-R-206335-RCAF)"/>
    <x v="2"/>
    <x v="2"/>
    <s v="Bad Visibility"/>
    <m/>
    <x v="2"/>
    <m/>
    <m/>
    <n v="4"/>
    <x v="43"/>
    <x v="0"/>
    <n v="1"/>
    <s v="Support Unit"/>
    <x v="110"/>
    <x v="2"/>
    <n v="3"/>
  </r>
  <r>
    <n v="5182"/>
    <s v="HR637"/>
    <x v="12"/>
    <n v="110"/>
    <x v="3"/>
    <x v="16"/>
    <n v="27"/>
    <s v="April"/>
    <x v="7"/>
    <d v="1945-04-27T00:00:00"/>
    <x v="0"/>
    <s v="Missing 27.4.45 (Air Britain Serials) MH - Can't find matching casualties for the 27th."/>
    <x v="3"/>
    <x v="4"/>
    <m/>
    <m/>
    <x v="3"/>
    <m/>
    <m/>
    <n v="4"/>
    <x v="43"/>
    <x v="0"/>
    <n v="1"/>
    <s v="Front-Line"/>
    <x v="143"/>
    <x v="3"/>
    <n v="1"/>
  </r>
  <r>
    <n v="2328"/>
    <s v="LR531"/>
    <x v="10"/>
    <s v="141/1692 Flt/141/16OTU"/>
    <x v="0"/>
    <x v="7"/>
    <n v="27"/>
    <s v="April"/>
    <x v="7"/>
    <d v="1945-04-27T00:00:00"/>
    <x v="0"/>
    <s v="27/04/1945 Mosquito LR531 of 16 OTU crash landed at Barford St John after an engine failure. W/O G J M Robertson RCAF was unhurt. (http://www.couplandbell.com/marg/crashes1945.htm) Engine cut crashlanded in circuit Barford St.John 27.4.45 (Air Britain Serials) 27.04.45 16 OTU. LR531 Crash landed with engine failure at Barford St. John aerodrome. (Mosquito Crash Log)"/>
    <x v="2"/>
    <x v="2"/>
    <s v="Engine failure"/>
    <m/>
    <x v="2"/>
    <m/>
    <m/>
    <n v="4"/>
    <x v="43"/>
    <x v="0"/>
    <n v="1"/>
    <s v="Support Unit"/>
    <x v="140"/>
    <x v="2"/>
    <n v="4"/>
  </r>
  <r>
    <n v="1845"/>
    <s v="HR387"/>
    <x v="12"/>
    <s v="1FU/47/82/110"/>
    <x v="3"/>
    <x v="16"/>
    <n v="28"/>
    <s v="April"/>
    <x v="7"/>
    <d v="1945-04-28T00:00:00"/>
    <x v="0"/>
    <s v="Missing 28.4.45 (Air Britain Serials) ALLEN  WL  1397716, HAWKINS  SJ  143892"/>
    <x v="3"/>
    <x v="4"/>
    <m/>
    <m/>
    <x v="3"/>
    <m/>
    <m/>
    <n v="4"/>
    <x v="43"/>
    <x v="0"/>
    <n v="1"/>
    <s v="Front-Line"/>
    <x v="143"/>
    <x v="3"/>
    <n v="4"/>
  </r>
  <r>
    <n v="3851"/>
    <s v="RF658"/>
    <x v="12"/>
    <n v="47"/>
    <x v="3"/>
    <x v="16"/>
    <n v="28"/>
    <s v="April"/>
    <x v="7"/>
    <d v="1945-04-28T00:00:00"/>
    <x v="0"/>
    <s v="Overshot runway on return from sweep and u/c collapsed Kinmagan 28.4.45 DBR (Air Britain Serials)"/>
    <x v="2"/>
    <x v="7"/>
    <s v="Overshot"/>
    <m/>
    <x v="2"/>
    <m/>
    <m/>
    <n v="4"/>
    <x v="43"/>
    <x v="0"/>
    <n v="1"/>
    <s v="Front-Line"/>
    <x v="122"/>
    <x v="3"/>
    <n v="1"/>
  </r>
  <r>
    <n v="4943"/>
    <s v="NT438"/>
    <x v="25"/>
    <n v="29"/>
    <x v="0"/>
    <x v="2"/>
    <n v="29"/>
    <s v="April"/>
    <x v="7"/>
    <d v="1945-04-29T00:00:00"/>
    <x v="0"/>
    <s v="29.04.1945 Test flight 29 to from Hit by Flak over Dunkirk, unknown location (FCL). F/L JE Bennett DF +, F/O CW Oxborrow +, both buried in St Pol sur Mer Cem On an NFT (FCWDv5) Shot down by flak over Dunkerque on night flying test 29.4.45 (Air Britain Serials)"/>
    <x v="0"/>
    <x v="1"/>
    <m/>
    <m/>
    <x v="1"/>
    <m/>
    <m/>
    <n v="4"/>
    <x v="43"/>
    <x v="0"/>
    <n v="1"/>
    <s v="Front-Line"/>
    <x v="31"/>
    <x v="2"/>
    <n v="1"/>
  </r>
  <r>
    <n v="1811"/>
    <s v="HK245"/>
    <x v="2"/>
    <s v="85/125/51OTU"/>
    <x v="0"/>
    <x v="7"/>
    <n v="30"/>
    <s v="April"/>
    <x v="7"/>
    <d v="1945-04-30T00:00:00"/>
    <x v="0"/>
    <s v="Spun into ground 3m N of High Wycombe Bucks. 30.4.45 (Air Britain Serials) 30.04.45 51 OTIJ. HK245 Crashed at North Deane, three miles north of High Wycombe after high speed stall and spin, killing crew. (Mosquito Crash Log)_x000a__x000a_Type de Havilland Mosquito NF.Mk.XVII_x000a_Operator: 51 OTU RAF_x000a_Registration: HK245_x000a_C/n / msn: _x000a_Fatalities: Fatalities: 1 / Occupants: 1_x000a_Other fatalities: 0_x000a_Airplane damage: Written off (damaged beyond repair)_x000a_Location: North Dean, 3 miles N of High Wycombe Bucks, -   United Kingdom_x000a_Phase: En route_x000a_Nature: Training_x000a_Departure airport: RAF Cranfield, Bedfordshire_x000a_Destination airport: _x000a_Narrative:_x000a_Spun into ground 3m N of High Wycombe Bucks. 30.4.45_x000a_Crew:_x000a_F/O (55651) William McCABE DFM (pilot) RAF- killed_x000a_http://aviation-safety.net/wikibase/wiki.php?id=17469"/>
    <x v="2"/>
    <x v="2"/>
    <s v="Stalled"/>
    <m/>
    <x v="2"/>
    <m/>
    <m/>
    <n v="4"/>
    <x v="43"/>
    <x v="0"/>
    <n v="1"/>
    <s v="Support Unit"/>
    <x v="110"/>
    <x v="2"/>
    <n v="3"/>
  </r>
  <r>
    <n v="2683"/>
    <s v="LR442"/>
    <x v="14"/>
    <s v="60 SAAF/614"/>
    <x v="1"/>
    <x v="0"/>
    <n v="30"/>
    <s v="April"/>
    <x v="7"/>
    <d v="1945-04-30T00:00:00"/>
    <x v="0"/>
    <s v="Engine cut stalled on approach Capodichino 30.4.45 DBF (Air Britain Serials)"/>
    <x v="2"/>
    <x v="3"/>
    <s v="Engine failure"/>
    <m/>
    <x v="2"/>
    <m/>
    <m/>
    <n v="4"/>
    <x v="43"/>
    <x v="0"/>
    <n v="1"/>
    <s v="Front-Line"/>
    <x v="165"/>
    <x v="0"/>
    <n v="2"/>
  </r>
  <r>
    <n v="3755"/>
    <s v="MM333"/>
    <x v="18"/>
    <n v="680"/>
    <x v="1"/>
    <x v="0"/>
    <n v="30"/>
    <s v="April"/>
    <x v="7"/>
    <d v="1945-04-30T00:00:00"/>
    <x v="0"/>
    <s v="Pilot F/O Ron Watson killed, aircraft landed by navigator W/O Lawrence &quot;Kev&quot; Kevan, wounded in one arm by ground fire. (Osprey 13)_x000a__x000a__x000a_People in story: Eric Hunter_x000a_Location of story: Palestine_x000a__x000a__x000a_Eric was stationed at Lydda(Ben-Gurion Airport) Palestine which was a transport command R.A.F. station, used for transporting troops, supplies, engines, etc, to all parts of the Middle East and Asia._x000a__x000a_One day while at work on the ground-staff, he saw a Mospuito (twin-engine fighter bomber) flying around the aerodrome which was unusual. Somebody told him that the plane was in trouble, but it was flying round the circuit quite happily, and they wondered what was wrong with it. Apparently the plane had been over Cyprus taking photographs, and someone on the ground had taken a pot-shot at the plane and killed the pilot. The observer took over the controls and flew the plane to Lydda, and informed the control tower the situation he was in. With the pilot sitting on the left of the cockpit, and the observer on the right it was impossible for him to reach the controls for the flaps and undercarriage which were situated near the pilot's left knee. It was a case of making a belly landing and trusting to luck. He made one dummy run over the runway to see how to land, (a Mosquito lands at 120 mph with flaps and undercart down, normally). Finally he made a good approach and touched down about halfway down the runway, straight away his speed dropped down to about 50 mph, the props were milling over, and the plane shot up about 50 feet into the air, luckily it stayed horizontal and carried on a further 200 feet, and finished up on the grass at the end of the runway. When the Fire Crew with Crash Tender arrived they found that the fuselage behind seats in the cockpit had sheared off, (mostly made of Balsa wood), but the Observer got out unharmed. He received a medal for his bravery, by bringing the aircraft, with photographs back to a British base, safely. As a model maker I was able to make a model out of the remains of the balsa wood frame of the aircraft._x000a__x000a_E G Hunter 1591528 http://www.bbc.co.uk/dna/ww2/A2674244 Hit by ground fire from Rhodes and crashlanded Lydda 30.4.45 DBR (Air Britain Serials)"/>
    <x v="1"/>
    <x v="38"/>
    <m/>
    <m/>
    <x v="1"/>
    <m/>
    <m/>
    <n v="4"/>
    <x v="43"/>
    <x v="0"/>
    <n v="1"/>
    <s v="Front-Line"/>
    <x v="78"/>
    <x v="0"/>
    <n v="1"/>
  </r>
  <r>
    <n v="2265"/>
    <s v="HR625"/>
    <x v="12"/>
    <n v="110"/>
    <x v="3"/>
    <x v="16"/>
    <n v="1"/>
    <s v="May"/>
    <x v="7"/>
    <d v="1945-05-01T00:00:00"/>
    <x v="0"/>
    <s v="Damaged by bomb debris 1.5.45 SOC (Air Britain Serials)"/>
    <x v="1"/>
    <x v="23"/>
    <m/>
    <m/>
    <x v="4"/>
    <m/>
    <m/>
    <n v="5"/>
    <x v="44"/>
    <x v="0"/>
    <n v="1"/>
    <s v="Front-Line"/>
    <x v="143"/>
    <x v="3"/>
    <n v="1"/>
  </r>
  <r>
    <n v="5423"/>
    <s v="LR521"/>
    <x v="10"/>
    <s v="301FTU/308MU"/>
    <x v="3"/>
    <x v="6"/>
    <n v="1"/>
    <s v="May"/>
    <x v="7"/>
    <d v="1945-05-01T00:00:00"/>
    <x v="0"/>
    <s v="Lost wing and spun into ground on air test 3m SE of Bamraull 1.5.45 (Air Britain Serials)"/>
    <x v="2"/>
    <x v="2"/>
    <s v="Broke up"/>
    <m/>
    <x v="2"/>
    <m/>
    <m/>
    <n v="5"/>
    <x v="44"/>
    <x v="0"/>
    <n v="1"/>
    <s v="Support Unit"/>
    <x v="99"/>
    <x v="2"/>
    <n v="2"/>
  </r>
  <r>
    <n v="2027"/>
    <s v="HJ855"/>
    <x v="10"/>
    <s v="139/60OTU/13OTU"/>
    <x v="0"/>
    <x v="7"/>
    <n v="2"/>
    <s v="May"/>
    <x v="7"/>
    <s v="2 May 1945"/>
    <x v="0"/>
    <s v="Engine caught fire swung on landing and u/c collapsed Finmere 2.5.45 (Air Britain Serials)"/>
    <x v="2"/>
    <x v="2"/>
    <s v="Swung on landing"/>
    <m/>
    <x v="2"/>
    <m/>
    <m/>
    <n v="5"/>
    <x v="44"/>
    <x v="0"/>
    <n v="1"/>
    <s v="Support Unit"/>
    <x v="39"/>
    <x v="2"/>
    <n v="3"/>
  </r>
  <r>
    <n v="2066"/>
    <s v="HR446"/>
    <x v="12"/>
    <s v="1FU/110"/>
    <x v="3"/>
    <x v="0"/>
    <n v="2"/>
    <s v="May"/>
    <x v="7"/>
    <s v="2 May 1945"/>
    <x v="0"/>
    <s v="Crew were NZ 415744 F/Lt John George Buchanan (Pilot) and 175562 P/O or F/Lt Sidney Leslie Woodcock (W.Op./Air Gnr.). Both buried Rangoon War Cemetery (&quot;Bobby&quot; on RAF Commands Forum) In &quot;Air War for Burma&quot; by Christopher Shores this loss is mentioned as being south of Rangoon,but states that they were not found.I don't think Mosquitos needed A/Gs and in the book Flt Lt S.L.Woodcock is described as an Official RAF Photographer.Were they in fact buried in Rangoon or simply recorded on a Memorial? Shores records the A/C as of 110 Sqdn coded &quot;Z&quot;,HR446. Cwgc confirms the burials so they must have been found. It also confirms the RNZAF status of Buchanan but has Woodcock as British RAFVR. It has Woodcock as W/op-A/g but this would not have been needed in a Mosquito so his presence as a Photographer may be correct. (&quot;Dick&quot; on same board) _x000a_Wed 2 May 1945_x000a_AIR COMMAND SOUTH-EAST ASIA_x000a_Photographic reconnaissance over the invasion area south of Rangoon, Burma_x000a_110 Squadron, RAF (Joari, India - 901 Wing, 224 Group, HQ RAF Burma)_x000a_Mosquito FB.VI HR446/Z - thought to have been one of two tasked with photographing the invasion area south of Rangoon during the afternoon, possibly in association with a bombing raid on Syriam by other Squadron aircraft. Crashed near the village of Syriam, the two crew being locally by Burmese Christians, but later reinterred at Rangoon. This may also have been the operation in which photographs were taken of the famous message, ‘Japs gone, British here’, newly marked out in large letters on the roof of the Rangoon jail by prisoners of war._x000a_Pilot: NZ415744 Flt Lt John George BUCHANAN, RNZAF - Age 25. 1152hrs._x000a_Buchanan, lost on his 8th op with the Squadron, had also completed a South Pacific tour. (Ross McLeod) Missing 2.5.45 (Air Britain Serials)"/>
    <x v="3"/>
    <x v="4"/>
    <m/>
    <m/>
    <x v="3"/>
    <m/>
    <m/>
    <n v="5"/>
    <x v="44"/>
    <x v="0"/>
    <n v="1"/>
    <s v="Front-Line"/>
    <x v="143"/>
    <x v="3"/>
    <n v="2"/>
  </r>
  <r>
    <n v="1265"/>
    <s v="HR576"/>
    <x v="12"/>
    <n v="618"/>
    <x v="7"/>
    <x v="1"/>
    <n v="2"/>
    <s v="May"/>
    <x v="7"/>
    <s v="2 May 1945"/>
    <x v="0"/>
    <s v="Mosquito PR.XVI NS735 (sic) of 618 Squadron RAF (UK) disintegrated over the inner western Sydney suburbs of Leichhardt and Petersham on 2 May 1945 during an air test flight. The crew of two were killed but fortunately no one on the ground was seriously injured by the falling debris of the Mosquito. The Daily Telegraph of 3 May 1945 stated that two civilians were injured and a total of 18 properties were damaged. Five houses were set on fire by the falling debris._x000a__x000a_It was suspected that a violent pull out from a power dive, with its associated high 'g' forces may have lead to the structural failure of the aircraft. The two crew members tried to eject from the aircraft but they were not high enough for their parachutes to open._x000a__x000a_Wendy Harvey was only 6 weeks old when her father Flight Lieutenant David Rochford of Oxford, England was killed in this tragic incident. LAC Charles Boydell from Mosman was the other crew member killed in this crash. F/Lt Rochford's body was found in the playground of Petersham Public School while LAC Boydell's body was found on the roof of a railway building about 100 metres away._x000a__x000a_http://home.st.net.au/~dunn/ozcrashes/nsw20.htm Dived into ground in flames Petersham NSW 2.5.45 (Air Britain Serials)_x000a__x000a_ROCHFORD, DAVID GEORGE Initials: D G Nationality: Trinidad Rank: Flight Lieutenant Regiment/Service: Royal Air Force Volunteer Reserve Unit Text: 618 Sqdn. Date of Death: 02/05/1945 Service No: 106025 Additional information: Wife: Margaret Rochford nee Rogers, 8 month old daughter, Wendy Margaret. Son of George and Evelyn Rochford of Port of Spain.&quot;While flying a few weeks ago (Mar 1943), a seagull smashed through his windshield and hit him in the right eye, stunning him for a few moments. Although flying at only 300 feet, he managed to regain control. No permanent injury to eye&quot;. Embarked on RN carriers Oct 1944, arrived Australia Dec 1944. On 2nd May 1945, Mosquito HR576, piloted by Rochford crashed at Petersham NSW Australia on an operational test flight at 1145hrs. The a/c on fire disintegrated on diving and crashed into surrounding buildings. Both Pilot and Observer (LAC Charles Boydell) died in the crash. In the cv supplied by his sister/wife, they write that Rochford's only reference to his wartime contribution was a Newspaper Clipping sent in May 1944 entitled &quot;500,000 Pictures To Aid Invasion&quot; Trinidad Guardian 4 May 1945. Casualty Type: Commonwealth War Dead Grave/Memorial Reference: 2W. B. 14. Cemetery: SYDNEY WAR CEMETERY,AUSTRALIA. National Archives of Australia Casualty report - (http://caribbeanrollofhonour-ww1-ww2.yolasite.com/air-forces-ww2.php)"/>
    <x v="2"/>
    <x v="2"/>
    <s v="Broke up"/>
    <m/>
    <x v="2"/>
    <m/>
    <m/>
    <n v="5"/>
    <x v="44"/>
    <x v="0"/>
    <n v="1"/>
    <s v="Support Unit"/>
    <x v="24"/>
    <x v="3"/>
    <n v="1"/>
  </r>
  <r>
    <n v="5560"/>
    <s v="RS620"/>
    <x v="12"/>
    <n v="235"/>
    <x v="0"/>
    <x v="12"/>
    <n v="2"/>
    <s v="May"/>
    <x v="7"/>
    <s v="2 May 1945"/>
    <x v="0"/>
    <s v="02.05.1945 anti shipping strike 235 to Kattegat from Banff belly landed after engine problems, scrapped. at Satenäs airfield F7 Sweden 0858 (Nöd). F/O Rendell ok, F/O Rawlins ok, Crew interned and returned to UK. Nödlandning states Sqn code as VV but should be LA. Aircraft maybe borrowed from 85Sqn (VY)? Own remark! Forcelanded in Sweden after shipping attack in Kattegat 2.5.45 (Air Britain Serials)"/>
    <x v="0"/>
    <x v="31"/>
    <m/>
    <m/>
    <x v="4"/>
    <m/>
    <m/>
    <n v="5"/>
    <x v="44"/>
    <x v="0"/>
    <n v="1"/>
    <s v="Front-Line"/>
    <x v="97"/>
    <x v="0"/>
    <n v="1"/>
  </r>
  <r>
    <n v="357"/>
    <s v="MM680"/>
    <x v="22"/>
    <s v="68/157/169"/>
    <x v="0"/>
    <x v="5"/>
    <n v="2"/>
    <s v="May"/>
    <x v="7"/>
    <s v="2/3 May 1945"/>
    <x v="1"/>
    <s v="03.05.1945 2110 heading for Jagel with Napalm 169 to airfield bombing from Great Massingham shot down by FLAK. Lost without trace (BCL). F/O R Catterall DFC +, F/S DJ Beadle +, both buried in Kiel War Cem 2/3 May 1945 (FCWDv5) Missing from night intruder to Schieswig 3.5.45 (Air Britain Serials) 2110 2May45 from Great Massingham heading forJagel Airfield armed with Napalm. Shot down by Flak. Crash-site not established. Both are buried in Kiel War Cemetery. F/O W.Catterall DFC KIA F/S D.J.Beadle KIA This Mosquito, together with the two Halifaxes that collided on this date (RG373 and RG375) were the last Bomber Command aircraft lost on operations during WW11. &quot; (Chorley via Lost Bombers)"/>
    <x v="0"/>
    <x v="1"/>
    <m/>
    <m/>
    <x v="1"/>
    <m/>
    <m/>
    <n v="5"/>
    <x v="44"/>
    <x v="0"/>
    <n v="1"/>
    <s v="Front-Line"/>
    <x v="65"/>
    <x v="2"/>
    <n v="3"/>
  </r>
  <r>
    <n v="2915"/>
    <s v="PZ300"/>
    <x v="16"/>
    <s v="Cv XVIII/248/254"/>
    <x v="0"/>
    <x v="12"/>
    <n v="3"/>
    <s v="May"/>
    <x v="7"/>
    <s v="3 May 1945"/>
    <x v="0"/>
    <s v="05.12.1945 254 Sqn Cat.E. FBXVIII. (The aircraft was struck off charge on 3 December 1945. [Alex Crawford]). PZ300 was damaged in a landing accident in May 1945 and was presumably sat in an MU somewhere waiting for somebody to make a decision about what to do with it. I believe that after the war these issues were dealt with as &quot;job lots&quot;. Lists of a/c were put forward to AM for striking off charge. Tyre burst on landing swung and u/c leg collapsed North Coates 3.5.45 DBR (Air Britain Serials)"/>
    <x v="2"/>
    <x v="3"/>
    <s v="Tyre burst on landing"/>
    <m/>
    <x v="2"/>
    <m/>
    <m/>
    <n v="5"/>
    <x v="44"/>
    <x v="0"/>
    <n v="1"/>
    <s v="Front-Line"/>
    <x v="166"/>
    <x v="0"/>
    <n v="3"/>
  </r>
  <r>
    <n v="5315"/>
    <s v="DD642"/>
    <x v="2"/>
    <n v="264"/>
    <x v="0"/>
    <x v="2"/>
    <n v="4"/>
    <s v="May"/>
    <x v="7"/>
    <s v="4 May 1945"/>
    <x v="0"/>
    <s v="SOC 4.5.45 (Air Britain Serials)"/>
    <x v="4"/>
    <x v="3"/>
    <m/>
    <m/>
    <x v="2"/>
    <m/>
    <m/>
    <n v="5"/>
    <x v="44"/>
    <x v="0"/>
    <n v="1"/>
    <s v="Front-Line"/>
    <x v="10"/>
    <x v="0"/>
    <n v="1"/>
  </r>
  <r>
    <n v="1659"/>
    <s v="HR160"/>
    <x v="12"/>
    <s v="235/8OTU"/>
    <x v="0"/>
    <x v="7"/>
    <n v="4"/>
    <s v="May"/>
    <x v="7"/>
    <s v="4 May 1945"/>
    <x v="0"/>
    <s v="HR160 of 8 OTU rolled and spiralled down to crash and burn near Whitland, Cardiganshire killing crew. (Post on RAF Commands Forum) Dived into ground nr Witland Carmarthen 4.5.45 (Air Britain Serials) 04.05.45 8 OTU. HR160 Aircraft in flight at between 5,000 and 6,000 feet, rolled and spiralled down, crashed and burned near Whitland, Carmarthenshire, killing crew. Aircraft was coded '42'.(Mosquito Crash Log) Crew probably ROSS, Donald Llewellyn Buchanan - W/O(Pilot) - 1320063 - RAFVR - Mortlake Crematorium, Surrey.  SIMS, Andrew Edward - F/S(Nav) - 1653048 - RAFVR - Oystermouth Cemetery, Glamorganshire. (Col Bruggy at http://www.rafcommands.com/forum/showthread.php?18429-450504-Unaccounted-Airwoman-amp-Airmen-04-05-1945)"/>
    <x v="2"/>
    <x v="2"/>
    <s v="Dived into ground"/>
    <m/>
    <x v="2"/>
    <m/>
    <m/>
    <n v="5"/>
    <x v="44"/>
    <x v="0"/>
    <n v="1"/>
    <s v="Support Unit"/>
    <x v="37"/>
    <x v="3"/>
    <n v="2"/>
  </r>
  <r>
    <n v="2617"/>
    <s v="HR544"/>
    <x v="12"/>
    <s v="1FU/FE"/>
    <x v="3"/>
    <x v="16"/>
    <n v="4"/>
    <s v="May"/>
    <x v="7"/>
    <s v="4 May 1945"/>
    <x v="0"/>
    <s v="SOC 4.5.45 (Air Britain Serials)"/>
    <x v="4"/>
    <x v="3"/>
    <m/>
    <m/>
    <x v="2"/>
    <m/>
    <m/>
    <n v="5"/>
    <x v="44"/>
    <x v="0"/>
    <n v="1"/>
    <s v="Front-Line"/>
    <x v="91"/>
    <x v="3"/>
    <n v="2"/>
  </r>
  <r>
    <n v="5904"/>
    <s v="NT427"/>
    <x v="25"/>
    <n v="125"/>
    <x v="0"/>
    <x v="2"/>
    <n v="4"/>
    <s v="May"/>
    <x v="7"/>
    <s v="4 May 1945"/>
    <x v="0"/>
    <s v="Broke up in cloud and crashed on air test Hackthorn Lincs. 4.5.45 (Air Britain Serials) 04.05.45 125 OTU. NT427 Starboard engine, centre section, cockpit and fuselage seen to crash into ground at Hackthorn, near Scampton aerodrome. Pilot lost control and high speed dive ensued. (Mosquito Crash Log)"/>
    <x v="2"/>
    <x v="2"/>
    <s v="Lost control in cloud"/>
    <m/>
    <x v="2"/>
    <m/>
    <m/>
    <n v="5"/>
    <x v="44"/>
    <x v="0"/>
    <n v="1"/>
    <s v="Front-Line"/>
    <x v="74"/>
    <x v="2"/>
    <n v="1"/>
  </r>
  <r>
    <n v="4238"/>
    <s v="RF586"/>
    <x v="12"/>
    <n v="110"/>
    <x v="3"/>
    <x v="16"/>
    <n v="4"/>
    <s v="May"/>
    <x v="7"/>
    <s v="4 May 1945"/>
    <x v="0"/>
    <s v="Missing from sweep to Bassein 4.5.45 (Air Britain Serials) HEMINGWAY  AS  771997 . The Navigator of No.110 Sqn. Mosquito FB.VI RF586 'C', was: 1483339 W/O Philip Edward TURNER RAFVR. Turner is incorrectly recorded by the CWGC with a date of death of 4th March, 1945. Pilot: F/Sgt HEMINGWAY Anthony Sidney (771997) RAFVR, Navigator: W/O TURNER Philip Edward (1483339) RAFVR (http://www.rafcommands.com/forum/showthread.php?17919-110-Sqdn-RAF-Mosquito-RF586-Missing)"/>
    <x v="3"/>
    <x v="4"/>
    <m/>
    <m/>
    <x v="3"/>
    <m/>
    <m/>
    <n v="5"/>
    <x v="44"/>
    <x v="0"/>
    <n v="1"/>
    <s v="Front-Line"/>
    <x v="143"/>
    <x v="3"/>
    <n v="1"/>
  </r>
  <r>
    <n v="2296"/>
    <s v="RS501"/>
    <x v="12"/>
    <n v="143"/>
    <x v="0"/>
    <x v="12"/>
    <n v="4"/>
    <s v="May"/>
    <x v="7"/>
    <s v="4 May 1945"/>
    <x v="0"/>
    <s v="04.05.1945 anti shipping strike 143 to Kattegat from Banff. Trollhättan, Sweden 1629 (Nöd). F/S Shewry ok, F/S Hornby ok, Crew safe and returned to UK, plane repaired and remained in Swedish Service until 1946. Hit by flak attacking ship in Kattegat and forcelanded in Sweden 4.5.45 (Air Britain Serials)"/>
    <x v="0"/>
    <x v="31"/>
    <m/>
    <m/>
    <x v="4"/>
    <m/>
    <m/>
    <n v="5"/>
    <x v="44"/>
    <x v="0"/>
    <n v="1"/>
    <s v="Front-Line"/>
    <x v="131"/>
    <x v="0"/>
    <n v="1"/>
  </r>
  <r>
    <n v="4852"/>
    <s v="RS568"/>
    <x v="12"/>
    <n v="235"/>
    <x v="0"/>
    <x v="12"/>
    <n v="4"/>
    <s v="May"/>
    <x v="7"/>
    <s v="4 May 1945"/>
    <x v="0"/>
    <s v="04.05.1945 anti shipping strike 235 to Kattegat from Banff attacked german convoy, burnt. Varberg, Getterön Sweden 1551 (Nöd). F/L Douglas Keith Thorburn +, W/O Crocker inj, Thorburn buried in Varberg New Cem, Crocker returned to UK. Nödlandning states Sqn code as VV but should be LA. Aircraft maybe borrowed from 85Sqn (VY)? Own remark! Engine cut after attack on ships in Kattegat forcelanded in Sweden 4.5.45 (Air Britain Serials)"/>
    <x v="0"/>
    <x v="31"/>
    <m/>
    <m/>
    <x v="4"/>
    <m/>
    <m/>
    <n v="5"/>
    <x v="44"/>
    <x v="0"/>
    <n v="1"/>
    <s v="Front-Line"/>
    <x v="97"/>
    <x v="0"/>
    <n v="1"/>
  </r>
  <r>
    <n v="6208"/>
    <s v="RS623"/>
    <x v="12"/>
    <n v="235"/>
    <x v="0"/>
    <x v="12"/>
    <n v="4"/>
    <s v="May"/>
    <x v="7"/>
    <s v="4 May 1945"/>
    <x v="0"/>
    <s v="04.05.1945 anti shipping strike 235 to Kattegat from Banff needs translation. at Satenäs airfield F7 Sweden 1600 (Nöd). F/O Moffatt ok, F/L Hardy ok, Crew interned and returned to UK. Nödlandning states Sqn code as VV but should be LA. Aircraft maybe borrowed from 85Sqn (VY)? Own remark! Engine cut during shipping attack in Kattegat forcelanded in Sweden 4.5.45 (Air Britain Serials)"/>
    <x v="0"/>
    <x v="31"/>
    <m/>
    <m/>
    <x v="4"/>
    <m/>
    <m/>
    <n v="5"/>
    <x v="44"/>
    <x v="0"/>
    <n v="1"/>
    <s v="Front-Line"/>
    <x v="97"/>
    <x v="0"/>
    <n v="1"/>
  </r>
  <r>
    <n v="2853"/>
    <s v="KB517"/>
    <x v="28"/>
    <s v="RN"/>
    <x v="0"/>
    <x v="18"/>
    <n v="5"/>
    <s v="May"/>
    <x v="7"/>
    <s v="5 May 1945"/>
    <x v="0"/>
    <s v="To RN 5.5.45 (Air Britain Serials)"/>
    <x v="5"/>
    <x v="3"/>
    <m/>
    <m/>
    <x v="2"/>
    <m/>
    <m/>
    <n v="5"/>
    <x v="44"/>
    <x v="0"/>
    <n v="1"/>
    <s v="Support Unit"/>
    <x v="64"/>
    <x v="1"/>
    <n v="1"/>
  </r>
  <r>
    <n v="3898"/>
    <s v="KB625"/>
    <x v="28"/>
    <n v="627"/>
    <x v="0"/>
    <x v="8"/>
    <n v="5"/>
    <s v="May"/>
    <x v="7"/>
    <s v="5 May 1945"/>
    <x v="0"/>
    <s v="05.05.1945 1047 Training 627 from Woodhall Spa veered to starboard, pilot over-corrected and swung plane 180°, undercarriage collapsed, airframe SoC 02.06.45. at Woodhall Spa airfield 1047 (BCL). F/L DJ Moore RCAF ok, 4,000lb bomb bay conversion (Brian Fillery) AZ-L (http://www.627squadron.co.uk/album.html) Swung on take-off and u/c collapsed Woodhall Spa 5.5.45 (Air Britain Serials)"/>
    <x v="2"/>
    <x v="2"/>
    <s v="Swung on takeoff"/>
    <m/>
    <x v="2"/>
    <m/>
    <m/>
    <n v="5"/>
    <x v="44"/>
    <x v="0"/>
    <n v="1"/>
    <s v="Front-Line"/>
    <x v="58"/>
    <x v="1"/>
    <n v="1"/>
  </r>
  <r>
    <n v="1157"/>
    <s v="MM174"/>
    <x v="20"/>
    <s v="AAEE"/>
    <x v="0"/>
    <x v="1"/>
    <n v="5"/>
    <s v="May"/>
    <x v="7"/>
    <s v="5 May 1945"/>
    <x v="0"/>
    <s v="SOC 5.5.45 (Air Britain Serials)"/>
    <x v="4"/>
    <x v="3"/>
    <m/>
    <m/>
    <x v="2"/>
    <m/>
    <m/>
    <n v="5"/>
    <x v="44"/>
    <x v="0"/>
    <n v="1"/>
    <s v="Support Unit"/>
    <x v="7"/>
    <x v="0"/>
    <n v="1"/>
  </r>
  <r>
    <n v="7622"/>
    <s v="TA442"/>
    <x v="22"/>
    <n v="600"/>
    <x v="1"/>
    <x v="2"/>
    <n v="5"/>
    <s v="May"/>
    <x v="7"/>
    <s v="5 May 1945"/>
    <x v="0"/>
    <s v="Crashed on take-off Cesenatico 5.5.45 (Air Britain Serials) W/O Arthur Rex NANKIVELL (obs) RAF- killed (658944 - http://www.cwgc.org/...ELL, ARTHUR REX) F/Sgt Alexander Clark BELL (pilot) RAFVR - killed (1566694 - http://www.cwgc.org/...ALEXANDER CLARK)"/>
    <x v="2"/>
    <x v="3"/>
    <s v="Crashed on takeoff"/>
    <m/>
    <x v="2"/>
    <m/>
    <m/>
    <n v="5"/>
    <x v="44"/>
    <x v="0"/>
    <n v="1"/>
    <s v="Front-Line"/>
    <x v="167"/>
    <x v="0"/>
    <n v="1"/>
  </r>
  <r>
    <n v="2138"/>
    <s v="MM637"/>
    <x v="22"/>
    <s v="157/169"/>
    <x v="0"/>
    <x v="8"/>
    <n v="6"/>
    <s v="May"/>
    <x v="7"/>
    <s v="6 May 1945"/>
    <x v="0"/>
    <s v="06.05.1945 1425 Training, low level navigation exercise 169 from Great Massingham carshed near Hove, Sussex 1540 (BCL). F/S DP Wiliams +, F/S K Rhoden +, Williams taken to Oxford Crem, Rhoden buried in Atherton Cem, Lancs Flow into high ground on low level navex in cloud nr Hove Sussex 6.5.45 (Air Britain Serials)"/>
    <x v="2"/>
    <x v="2"/>
    <s v="Bad Visibility"/>
    <m/>
    <x v="2"/>
    <m/>
    <m/>
    <n v="5"/>
    <x v="44"/>
    <x v="0"/>
    <n v="1"/>
    <s v="Front-Line"/>
    <x v="65"/>
    <x v="2"/>
    <n v="2"/>
  </r>
  <r>
    <n v="4921"/>
    <s v="RF701"/>
    <x v="12"/>
    <n v="47"/>
    <x v="3"/>
    <x v="16"/>
    <n v="6"/>
    <s v="May"/>
    <x v="7"/>
    <s v="6 May 1945"/>
    <x v="0"/>
    <s v="DBR in accident 6.5.45 NFD (Air Britain Serials)"/>
    <x v="2"/>
    <x v="3"/>
    <s v="Not Stated"/>
    <m/>
    <x v="2"/>
    <m/>
    <m/>
    <n v="5"/>
    <x v="44"/>
    <x v="0"/>
    <n v="1"/>
    <s v="Front-Line"/>
    <x v="122"/>
    <x v="3"/>
    <n v="1"/>
  </r>
  <r>
    <n v="1124"/>
    <s v="KB233"/>
    <x v="13"/>
    <s v="139/NTU"/>
    <x v="0"/>
    <x v="7"/>
    <n v="6"/>
    <s v="May"/>
    <x v="7"/>
    <s v="6 May 1945"/>
    <x v="1"/>
    <s v="S/L W. Corbet and Ltn. Per Breivik (Norwegian) both killed. Crashed between Lydney and Gloucester. Aircraft was on a cross-country night exercise to be conducted at high level. It dived however into the ground at a railway line and was completely smashed, possibly due to loss of oxygen. (http://www.luftwaffe.no/Table2.htm) Dived into ground nr Lydney Glos. 6.5.45 (Air Britain Serials) 06.05.45 PFNTU. KB233 Believed pilot lost control on high level cross-country due to anoxia, aircraft broke up in the air out of control and crashed on railway line between Lydney and Gloucester, killing crew. (Mosquito Crash Log)   PFNTU6/05/1945 Training KB233 Mosquito XX T/o Warboys fo a high level night cross country. Dived at 0010 and disintegrated, the bulk of the wreckage being recovered from the railway line between Lydney and Gloucester, S/L W HCorbet DFC 24 41152 HALTON (ST. MICHAEL) CHURCHYARD 2706427 7/05/1945,  1stLt P E RBrievik    NOT KNOWN ???????? 7/04/1945 (http://www.156squadron.com/display_newpff_roll.asp?ID=PFNTU) This aircraft was flown by either W/C Wooldridge with F/O C.J. Burns RAAF or Kirk Kerkorian with F/O L. J. Stuart, RAAF, when they set a (then) record time for crossing, Wooldridge being the faster, in May 1944. The crossing was 6 hours 46 minutes from takeoff to landing (2 hours 5 minutes faster than the time recorded a week earlier by a Liberator), 5 hours 40 minutes coast to coast. Kerkorian's time was 7 hours, 9 minutes. The other aircraft was KB263, though as noted it is not clear which crew was on which aircraft. (&quot;Mosquito!&quot; by Joe Holliday) Corbet apparently died on the 7th (http://www.rafcommands.com/forum/showthread.php?18449-450507-Unaccounted-Airmen-07-05-1945)"/>
    <x v="2"/>
    <x v="2"/>
    <s v="Anoxia"/>
    <m/>
    <x v="2"/>
    <m/>
    <m/>
    <n v="5"/>
    <x v="44"/>
    <x v="0"/>
    <n v="1"/>
    <s v="Support Unit"/>
    <x v="135"/>
    <x v="1"/>
    <n v="2"/>
  </r>
  <r>
    <n v="3961"/>
    <s v="DK319"/>
    <x v="4"/>
    <s v="1PRU/540/8OTU"/>
    <x v="0"/>
    <x v="7"/>
    <n v="7"/>
    <s v="May"/>
    <x v="7"/>
    <s v="7 May 1945"/>
    <x v="0"/>
    <s v="SOC 7.5.45 (Air Britain Serials) 24.12.42 540 Sqn. DK319 Benson aerodrome. Undercarriage collapsed on landing. Crew OK. (Mosquito Crash Log)"/>
    <x v="4"/>
    <x v="3"/>
    <m/>
    <m/>
    <x v="2"/>
    <m/>
    <m/>
    <n v="5"/>
    <x v="44"/>
    <x v="0"/>
    <n v="1"/>
    <s v="Support Unit"/>
    <x v="37"/>
    <x v="0"/>
    <n v="3"/>
  </r>
  <r>
    <n v="2007"/>
    <s v="HK174"/>
    <x v="2"/>
    <s v="29/307/51OTU"/>
    <x v="0"/>
    <x v="7"/>
    <n v="7"/>
    <s v="May"/>
    <x v="7"/>
    <s v="7 May 1945"/>
    <x v="0"/>
    <s v="Swung on take-off and u/c collapsed Cranfield 7.5.45 (Air Britain Serials)"/>
    <x v="2"/>
    <x v="2"/>
    <s v="Swung on takeoff"/>
    <m/>
    <x v="2"/>
    <m/>
    <m/>
    <n v="5"/>
    <x v="44"/>
    <x v="0"/>
    <n v="1"/>
    <s v="Support Unit"/>
    <x v="110"/>
    <x v="2"/>
    <n v="3"/>
  </r>
  <r>
    <n v="2903"/>
    <s v="HR502"/>
    <x v="12"/>
    <s v="RAAF"/>
    <x v="7"/>
    <x v="7"/>
    <n v="7"/>
    <s v="May"/>
    <x v="7"/>
    <s v="7 May 1945"/>
    <x v="0"/>
    <s v="05.1945 1RAAF crashed near Kingaroy, Queensland (MIAS). , , to RAAF, A52-523. F/L Davies and P/O Piggott both killed. To RAAF as A52-523 1 Sqn Crashed 10 miles north east of Kingaroy Aerodrome QLD 07.05.45 (Air Britain Serials)"/>
    <x v="2"/>
    <x v="2"/>
    <s v="Not Stated"/>
    <m/>
    <x v="2"/>
    <m/>
    <m/>
    <n v="5"/>
    <x v="44"/>
    <x v="0"/>
    <n v="1"/>
    <s v="Support Unit"/>
    <x v="155"/>
    <x v="3"/>
    <n v="1"/>
  </r>
  <r>
    <n v="5069"/>
    <s v="MV530"/>
    <x v="25"/>
    <n v="25"/>
    <x v="0"/>
    <x v="2"/>
    <n v="7"/>
    <s v="May"/>
    <x v="7"/>
    <s v="7 May 1945"/>
    <x v="0"/>
    <s v="07.05.1945 pm Gee calibration run 25 Sqn to Munich from Castle Camps hit by US AA fire shortly after surrender announced. Belly landed with wounded navigator. near Ingolstadt (FCL). F/L JFR Jones ok, F/O R Skinner inj, no further info Hit by US AA fire and bellylanded on fire Ingolstadt 7.5.45 DBF (Air Britain Serials)"/>
    <x v="0"/>
    <x v="14"/>
    <s v="Flak"/>
    <m/>
    <x v="4"/>
    <m/>
    <m/>
    <n v="5"/>
    <x v="44"/>
    <x v="0"/>
    <n v="1"/>
    <s v="Front-Line"/>
    <x v="14"/>
    <x v="2"/>
    <n v="1"/>
  </r>
  <r>
    <n v="3673"/>
    <s v="KB617"/>
    <x v="28"/>
    <s v="RN"/>
    <x v="0"/>
    <x v="18"/>
    <n v="8"/>
    <s v="May"/>
    <x v="7"/>
    <s v="8 May 1945"/>
    <x v="0"/>
    <s v="To RN 9.5.45 (Air Britain Serials)"/>
    <x v="5"/>
    <x v="3"/>
    <m/>
    <m/>
    <x v="2"/>
    <m/>
    <m/>
    <n v="5"/>
    <x v="44"/>
    <x v="1"/>
    <n v="1"/>
    <s v="Support Unit"/>
    <x v="64"/>
    <x v="1"/>
    <n v="1"/>
  </r>
  <r>
    <n v="4403"/>
    <s v="TA233"/>
    <x v="22"/>
    <n v="89"/>
    <x v="3"/>
    <x v="2"/>
    <n v="8"/>
    <s v="May"/>
    <x v="7"/>
    <s v="8 May 1945"/>
    <x v="0"/>
    <s v="SOC 8.5.45 (Air Britain Serials)"/>
    <x v="4"/>
    <x v="3"/>
    <m/>
    <m/>
    <x v="2"/>
    <m/>
    <m/>
    <n v="5"/>
    <x v="44"/>
    <x v="1"/>
    <n v="1"/>
    <s v="Front-Line"/>
    <x v="168"/>
    <x v="0"/>
    <n v="1"/>
  </r>
  <r>
    <n v="1360"/>
    <s v="LR503"/>
    <x v="11"/>
    <s v="109/105/Canada"/>
    <x v="2"/>
    <x v="8"/>
    <n v="10"/>
    <s v="May"/>
    <x v="7"/>
    <s v="10 May 1945"/>
    <x v="0"/>
    <s v="F-for-Freddie, crashed at Calgary airport during Victory tour Canada 1945. 10 May 1945 - 1612 hours Mosquito 504 &quot;F FOR FREDDIE&quot; piloted by F/L M. Briggs, DSO, DFC, DFM with F/O J. Baker DFC and Bar was engaged in flying for a Victory Loan Drive in Calgary. Aircraft hit TCA control tower, tearing off tail and part of port wing - failure to pull up after high speed run over airfield. (Hugh Halliday)_x000a__x000a_10-May1945 _x000a__x000a_Mosquito IX LR503_x000a_105 Sqn_x000a_Calgary_x000a__x000a_The loss of this aircraft and its crew is probably one of the most unfortunate accidents of the period. Flight Lieutenants Briggs and Baker were amongst the most experienced Mosquito crews operating in the light striking role and both had flown numerous sorties, in addition to which Briggs had flown a full tour of bomber operations as a wireless operator, for which he was awarded the DFM before retraining as a pilot. The aircraft was a 'top scoring' example which had completed several hundred sorties (records suggest 213). The crew had flown to North America with a De Haviland engineer; Mr Edward Jack on board and they were to conduct a publicity tour. At about 1600 hours, the aircraft departed Calgary with just the RAF crew aboard to fly to Red Deer and Lethbridge before returning to Calgary. On take-off, the pilot decided to beat up the airfield for the benefit of the spectators who had gathered for the departure. Two low level passes were completed successfully but on the third pass, the pilot failed to pull up soon enough and the aircraft struck the control tower roof, shearing off its port wing and part of the tailplane before diving into the ground and being destroyed by fire. Although both the crew were thrown out of the aircraft, they sustained fatal injuries and were buried the following day in Burnisland Cemetery_x000a_._x000a_Flight Lieutenant John Maurice Winnington BRIGGS 25 DSO DFC _x000a_CWGC :: Casualty Details_x000a__x000a_DFM Flight Lieutenant John Custance BAKER 24 DFC and Bar_x000a_CWGC :: Casualty Details _x000a__x000a_(http://www.ww2talk.com/forum/war-air/22976-first-seven-days-peace-2.html#post243579) SOC 10.5.45 in Canada (Air Britain Serials)"/>
    <x v="2"/>
    <x v="2"/>
    <s v="Hit obstacle"/>
    <m/>
    <x v="2"/>
    <m/>
    <m/>
    <n v="5"/>
    <x v="44"/>
    <x v="1"/>
    <n v="1"/>
    <s v="Front-Line"/>
    <x v="161"/>
    <x v="0"/>
    <n v="3"/>
  </r>
  <r>
    <n v="2718"/>
    <s v="KB123"/>
    <x v="13"/>
    <s v="608/1655MTU/16OTU"/>
    <x v="0"/>
    <x v="7"/>
    <n v="11"/>
    <s v="May"/>
    <x v="7"/>
    <s v="11 May 1945"/>
    <x v="0"/>
    <s v="11/05/1945 Mosquito KB123 of 16 OTU overshot landing at Barford St John after flying through a violent hailstorm. F/O G E Warriner RCAF was unhurt. (http://www.couplandbell.com/marg/crashes1945.htm) Overshot landing at Barford St.John 11.5.45 (Air Britain Serials)"/>
    <x v="2"/>
    <x v="2"/>
    <s v="Weather"/>
    <m/>
    <x v="2"/>
    <m/>
    <m/>
    <n v="5"/>
    <x v="44"/>
    <x v="1"/>
    <n v="1"/>
    <s v="Support Unit"/>
    <x v="140"/>
    <x v="1"/>
    <n v="3"/>
  </r>
  <r>
    <n v="2079"/>
    <s v="KB632"/>
    <x v="28"/>
    <s v="RN 772"/>
    <x v="0"/>
    <x v="18"/>
    <n v="11"/>
    <s v="May"/>
    <x v="7"/>
    <s v="11 May 1945"/>
    <x v="0"/>
    <s v="To RN 11.5.45 (Air Britain Serials)"/>
    <x v="5"/>
    <x v="3"/>
    <m/>
    <m/>
    <x v="2"/>
    <m/>
    <m/>
    <n v="5"/>
    <x v="44"/>
    <x v="1"/>
    <n v="0"/>
    <s v="Support Unit"/>
    <x v="169"/>
    <x v="1"/>
    <n v="1"/>
  </r>
  <r>
    <n v="1088"/>
    <s v="MM786"/>
    <x v="25"/>
    <s v="151/410"/>
    <x v="0"/>
    <x v="2"/>
    <n v="11"/>
    <s v="May"/>
    <x v="7"/>
    <s v="11 May 1945"/>
    <x v="0"/>
    <s v="On 11 May F/L T.H. Cameron, DFC, took off to test an aircraft; with him was LAC L.M. Thomas, one of the ground crew. Hours passed and the Mosquito did not return; word eventually was received that the Mosquito had crashed near Rotterdam and both men had been killed. Cameron was a second-tour pilot, having served his first tour with a night fighter unit in North Africa where he won his decoration for the destruction of three enemy aircraft. He had come to the Cougars in November 1944. (History of 410 Squadron)_x000a__x000a_ll-May 1945 _x000a__x000a_Mosquito NF30 MM786 _x000a_410 Sqn_x000a_At sea off Rotterdam_x000a__x000a_The aircraft had been airborne for 20 minutes on an air test and was flying at low altitude over the sea. Both engines were seen to fail and the port wing stalled before the aircraft crashed into the sea. The aircraft had not been refuelled following its previous sortie and the pilot failed to check the fuel state prior to take-off. When the fuel in the outboard tanks ran out, there was insufficient height for the pilot to change tanks and for the engines to pick up._x000a__x000a_Flight Lieutenant Thomas Henry CAMERON 26 DFC RCAF_x000a_CWGC :: Casualty Details_x000a__x000a_Leading Aircraftman Llewellyn Morganog THOMAS RCAF_x000a_CWGC :: Casualty Details _x000a__x000a_(http://www.ww2talk.com/forum/war-air/22976-first-seven-days-peace-2.html#post243584) Both engines cut stalled and crashed in sea NW of Rotterdam on air test 11.5.45 (Air Britain Serials)"/>
    <x v="2"/>
    <x v="2"/>
    <s v="Pilot error"/>
    <m/>
    <x v="2"/>
    <m/>
    <m/>
    <n v="5"/>
    <x v="44"/>
    <x v="1"/>
    <n v="1"/>
    <s v="Front-Line"/>
    <x v="19"/>
    <x v="2"/>
    <n v="2"/>
  </r>
  <r>
    <n v="1312"/>
    <s v="HR609"/>
    <x v="12"/>
    <n v="618"/>
    <x v="7"/>
    <x v="1"/>
    <n v="12"/>
    <s v="May"/>
    <x v="7"/>
    <s v="12 May 1945"/>
    <x v="0"/>
    <s v="To 47 MU Burtonwood 4/12/44 and Liverpool Docks 8/12/44. Shipped to Sydney 16/12/44 via &quot;LS1979&quot;, &quot;SS Essex&quot;, arriving 28/2/45. Assembled by DH Australia and issued to 618 sqdn RAF 4/45 coded &quot;S1&quot;. On 12/6/45 W/O Stacey and Flt Sgt Knight forcelanded at West Dubbo, near Narrowmine after engine problems. SOC later. Transfered to RAAF for disposal. (Brian Fillery's website) Engine cut crashlanded 1m W of Dubbo NSW 12.5.45 (Air Britain Serials)"/>
    <x v="2"/>
    <x v="2"/>
    <s v="Engine failure"/>
    <m/>
    <x v="2"/>
    <m/>
    <m/>
    <n v="5"/>
    <x v="44"/>
    <x v="1"/>
    <n v="1"/>
    <s v="Support Unit"/>
    <x v="24"/>
    <x v="3"/>
    <n v="1"/>
  </r>
  <r>
    <n v="6818"/>
    <s v="HK185"/>
    <x v="2"/>
    <n v="256"/>
    <x v="1"/>
    <x v="2"/>
    <n v="14"/>
    <s v="May"/>
    <x v="7"/>
    <s v="14 May 1945"/>
    <x v="0"/>
    <s v="14-May-45_x000a__x000a_Mosquito XII HK185_x000a_256 Sqn_x000a_Forli_x000a__x000a_This aircraft was one of three being transferred to 110MU. The formation flew across the airfield at a height of 250 feet but this aircraft descended and struck a 45 feet high steel pylon which severed the port tailplane and elevator. The aircraft climbed vertically for a short time, flicked over and dived vertically back to the ground. The pilot was judged to have been guilty of a gross breach of flying discipline and the formation leader was censured for poor leadership._x000a__x000a_Warrant Officer Maurice Osric GRAVER 22 Pilot _x000a_CWGC :: Casualty Details_x000a__x000a_Flight Sergeant Lewis Wesley MAUNDER Navigator_x000a_CWGC :: Casualty Details_x000a__x000a_(http://www.ww2talk.com/forum/war-air/22976-first-seven-days-peace-4.html#post243601) Hit pylon and dived into ground Forli 14.5.45 (Air Britain Serials)"/>
    <x v="2"/>
    <x v="2"/>
    <s v="Hit obstacle"/>
    <m/>
    <x v="2"/>
    <m/>
    <m/>
    <n v="5"/>
    <x v="44"/>
    <x v="1"/>
    <n v="1"/>
    <s v="Front-Line"/>
    <x v="32"/>
    <x v="2"/>
    <n v="1"/>
  </r>
  <r>
    <n v="4111"/>
    <s v="HR628"/>
    <x v="12"/>
    <s v="84/GATU"/>
    <x v="3"/>
    <x v="7"/>
    <n v="14"/>
    <s v="May"/>
    <x v="7"/>
    <s v="14 May 1945"/>
    <x v="0"/>
    <s v="14-May 1945 _x000a__x000a_Mosquito VI HR628_x000a_84 Sqn_x000a_20 miles west of Ranchi_x000a__x000a_This aircraft was one of a formation of four Mosquitoes from 'A' Flight, led by Flight Lieutenant R H Davies, detailed to carry out a shallow dive bombing exercise on the Random Range near Ranchi. The aircraft entered a 25 degree dive at 8000 feet and at 5000 feet, the aircraft appeared to explode aft of the mainplane and then to crash. Subsequent investigation revealed that about 8 feet of starboard wing had broken off, then struck and fractured the tail unit. The two crew had no chance to abandon the aircraft and were killed._x000a__x000a_Flight Sergeant William NATTRASS 21 Pilot_x000a_CWGC :: Casualty Details_x000a__x000a_Warrant Officer Stanley Hudson VETTERS 23 Navigator_x000a_CWGC :: Casualty Details _x000a__x000a_(http://www.ww2talk.com/forum/war-air/22976-first-seven-days-peace-4.html#post243602) Broke up in dive 20m W of Ranchi 14.5.45 (Air Britain Serials)"/>
    <x v="2"/>
    <x v="2"/>
    <s v="Broke up"/>
    <m/>
    <x v="2"/>
    <m/>
    <m/>
    <n v="5"/>
    <x v="44"/>
    <x v="1"/>
    <n v="1"/>
    <s v="Support Unit"/>
    <x v="170"/>
    <x v="3"/>
    <n v="2"/>
  </r>
  <r>
    <n v="1595"/>
    <s v="RF700"/>
    <x v="12"/>
    <s v="FE/47"/>
    <x v="3"/>
    <x v="16"/>
    <n v="15"/>
    <s v="May"/>
    <x v="7"/>
    <s v="15 May 1945"/>
    <x v="0"/>
    <s v="MH believes this was the aircraft flown by W/C Filson-Young and navigator F/L RCU Waters of 47 Sqn., which was shot down by flak, likely 40mm guns, while leading an attack on Japanese positions at Lagunbyo, between Bilin and Dapu in Burma. The aircraft crashed and exploded, and neither body was recovered. It was Filson-Youngs 283rd sortie, and he had already been declared tour-expired, as had his regular navigator, who had departed the squadron ahead of this sortie, which the W/C did not have to fly (&quot;No Hero, Just A Survivor.&quot;) Missing 15.5.45 (Air Britain Serials)"/>
    <x v="0"/>
    <x v="1"/>
    <m/>
    <m/>
    <x v="1"/>
    <m/>
    <m/>
    <n v="5"/>
    <x v="44"/>
    <x v="0"/>
    <n v="1"/>
    <s v="Front-Line"/>
    <x v="122"/>
    <x v="3"/>
    <n v="2"/>
  </r>
  <r>
    <n v="1881"/>
    <s v="DD610"/>
    <x v="2"/>
    <s v="151/456"/>
    <x v="0"/>
    <x v="2"/>
    <n v="16"/>
    <s v="May"/>
    <x v="7"/>
    <s v="16 May 1945"/>
    <x v="0"/>
    <s v="SOC 16.5.45 (Air Britain Serials)"/>
    <x v="4"/>
    <x v="3"/>
    <m/>
    <m/>
    <x v="2"/>
    <m/>
    <m/>
    <n v="5"/>
    <x v="44"/>
    <x v="1"/>
    <n v="1"/>
    <s v="Front-Line"/>
    <x v="20"/>
    <x v="0"/>
    <n v="2"/>
  </r>
  <r>
    <n v="3354"/>
    <s v="HX905"/>
    <x v="12"/>
    <s v="605/60OTU/13OTU"/>
    <x v="0"/>
    <x v="7"/>
    <n v="16"/>
    <s v="May"/>
    <x v="7"/>
    <s v="16 May 1945"/>
    <x v="0"/>
    <s v="Engine overspeeding bellylanded 1/2m SE of Bicester 16.5.45 (Air Britain Serials)"/>
    <x v="2"/>
    <x v="2"/>
    <s v="Prop ran away"/>
    <m/>
    <x v="2"/>
    <m/>
    <m/>
    <n v="5"/>
    <x v="44"/>
    <x v="1"/>
    <n v="1"/>
    <s v="Support Unit"/>
    <x v="39"/>
    <x v="0"/>
    <n v="3"/>
  </r>
  <r>
    <n v="4768"/>
    <s v="NS815"/>
    <x v="18"/>
    <n v="87"/>
    <x v="7"/>
    <x v="0"/>
    <n v="16"/>
    <s v="May"/>
    <x v="7"/>
    <s v="16 May 1945"/>
    <x v="0"/>
    <s v="05.1946 crashed at Canberra. (MIAS). To RAAF as A52-614 to RAAF 22.2.45 as A52-614 87 Sqn Crashed Fairbairn ACT 16.05.45 (Air Britain Serials)"/>
    <x v="2"/>
    <x v="3"/>
    <s v="Not Stated"/>
    <m/>
    <x v="2"/>
    <m/>
    <m/>
    <n v="5"/>
    <x v="44"/>
    <x v="0"/>
    <n v="1"/>
    <s v="Support Unit"/>
    <x v="147"/>
    <x v="0"/>
    <n v="1"/>
  </r>
  <r>
    <n v="4771"/>
    <s v="TA228"/>
    <x v="22"/>
    <m/>
    <x v="0"/>
    <x v="2"/>
    <n v="16"/>
    <s v="May"/>
    <x v="7"/>
    <s v="16 May 1945"/>
    <x v="0"/>
    <s v="DBR 16.5.45 (Air Britain Serials)"/>
    <x v="2"/>
    <x v="2"/>
    <s v="Not Stated"/>
    <m/>
    <x v="2"/>
    <m/>
    <m/>
    <n v="5"/>
    <x v="44"/>
    <x v="1"/>
    <n v="1"/>
    <s v="Front-Line"/>
    <x v="17"/>
    <x v="0"/>
    <n v="1"/>
  </r>
  <r>
    <n v="454"/>
    <s v="HK250"/>
    <x v="2"/>
    <s v="219/25/456/68/54OTU"/>
    <x v="0"/>
    <x v="7"/>
    <n v="17"/>
    <s v="May"/>
    <x v="7"/>
    <s v="17 May 1945"/>
    <x v="0"/>
    <s v="Stalled at low altitude and crashed nr Berwick 17.5.45 (Air Britain Serials) 17.05.45 54 OTU. HK250 Flying at 300 feet, pilot turned too sharply, stalled and crashed at map reference U4977 in Berwickshire. (Mosquito Crash Log) BRAY, Ronald Norman Geoffrey - W/O - 1319036 - RAFVR - Runnymede Memorial, Surrey. [ Mosquito XVII - HK250 - 54 OTU ].  DAVIES, Arnold - Sgt (Nav-WoP) - 1686531 - RAFVR - Failsworth Cemetery, Lancashire. [ Mosquito XVII - HK250 - 54 OTU ]. (http://www.rafcommands.com/forum/showthread.php?18543-450517-Unaccounted-Airwoman-amp-Airmen-17-05-1945)"/>
    <x v="2"/>
    <x v="2"/>
    <s v="Stalled"/>
    <m/>
    <x v="2"/>
    <m/>
    <m/>
    <n v="5"/>
    <x v="44"/>
    <x v="1"/>
    <n v="1"/>
    <s v="Support Unit"/>
    <x v="115"/>
    <x v="2"/>
    <n v="5"/>
  </r>
  <r>
    <n v="4272"/>
    <s v="HR518"/>
    <x v="12"/>
    <s v="1FU/47"/>
    <x v="3"/>
    <x v="16"/>
    <n v="17"/>
    <s v="May"/>
    <x v="7"/>
    <s v="17 May 1945"/>
    <x v="0"/>
    <s v="This aircraft was coded 'D', and was flown on 19 sorties by G.R.T. &quot;Bob&quot; Willis from Kinmagon. Aircraft belly-landed due to flak damage to both wheels - crew unhurt. Tyre burst on landing swung and cartwheeled Kinmagan 17.5.45 (Air Britain Serials)"/>
    <x v="1"/>
    <x v="1"/>
    <m/>
    <m/>
    <x v="1"/>
    <m/>
    <m/>
    <n v="5"/>
    <x v="44"/>
    <x v="0"/>
    <n v="1"/>
    <s v="Front-Line"/>
    <x v="122"/>
    <x v="3"/>
    <n v="2"/>
  </r>
  <r>
    <n v="2525"/>
    <s v="KB182"/>
    <x v="13"/>
    <s v="USAAF/163"/>
    <x v="0"/>
    <x v="8"/>
    <n v="17"/>
    <s v="May"/>
    <x v="7"/>
    <s v="17 May 1945"/>
    <x v="0"/>
    <s v="to USAAF as 43-34956 SOC 17.5.45 (Air Britain Serials)"/>
    <x v="4"/>
    <x v="3"/>
    <m/>
    <m/>
    <x v="2"/>
    <m/>
    <m/>
    <n v="5"/>
    <x v="44"/>
    <x v="1"/>
    <n v="1"/>
    <s v="Front-Line"/>
    <x v="149"/>
    <x v="1"/>
    <n v="2"/>
  </r>
  <r>
    <n v="7131"/>
    <s v="MM145"/>
    <x v="20"/>
    <s v="AAEE/571"/>
    <x v="0"/>
    <x v="8"/>
    <n v="17"/>
    <s v="May"/>
    <x v="7"/>
    <s v="17 May 1945"/>
    <x v="0"/>
    <s v="SOC 17.5 45 (Air Britain Serials)"/>
    <x v="4"/>
    <x v="3"/>
    <m/>
    <m/>
    <x v="2"/>
    <m/>
    <m/>
    <n v="5"/>
    <x v="44"/>
    <x v="1"/>
    <n v="1"/>
    <s v="Front-Line"/>
    <x v="90"/>
    <x v="0"/>
    <n v="2"/>
  </r>
  <r>
    <n v="492"/>
    <s v="MM458"/>
    <x v="17"/>
    <s v="410/264/409/488"/>
    <x v="0"/>
    <x v="2"/>
    <n v="17"/>
    <s v="May"/>
    <x v="7"/>
    <s v="17 May 1945"/>
    <x v="0"/>
    <s v="SOC 17.5.45 (Air Britain Serials)"/>
    <x v="4"/>
    <x v="3"/>
    <m/>
    <m/>
    <x v="2"/>
    <m/>
    <m/>
    <n v="5"/>
    <x v="44"/>
    <x v="1"/>
    <n v="1"/>
    <s v="Front-Line"/>
    <x v="42"/>
    <x v="2"/>
    <n v="4"/>
  </r>
  <r>
    <n v="929"/>
    <s v="HJ758"/>
    <x v="6"/>
    <s v="418/60OTU/13OTU"/>
    <x v="0"/>
    <x v="7"/>
    <n v="18"/>
    <s v="May"/>
    <x v="7"/>
    <s v="18 May 1945"/>
    <x v="0"/>
    <s v="Taken on strength from at 418 Sqn. No.19 Movements Unit, 16 June 1943; to No.43 Group, 5 July 1943. Both engines cut bellylanded at Feltwell 18.5.45 DBR (Air Britain Serials) 18.05.45 13 OTU. HJ758 Belly landed at Feltwell aerodrome after both engines failed. Crew safe. (Mosquito Crash Log)"/>
    <x v="2"/>
    <x v="2"/>
    <s v="Engine failure"/>
    <m/>
    <x v="2"/>
    <m/>
    <m/>
    <n v="5"/>
    <x v="44"/>
    <x v="1"/>
    <n v="1"/>
    <s v="Support Unit"/>
    <x v="39"/>
    <x v="0"/>
    <n v="3"/>
  </r>
  <r>
    <n v="3267"/>
    <s v="HX969"/>
    <x v="12"/>
    <n v="21"/>
    <x v="0"/>
    <x v="16"/>
    <n v="18"/>
    <s v="May"/>
    <x v="7"/>
    <s v="18 May 1945"/>
    <x v="0"/>
    <s v="SOC 18.5.45 (Air Britain Serials)"/>
    <x v="4"/>
    <x v="3"/>
    <m/>
    <m/>
    <x v="2"/>
    <m/>
    <m/>
    <n v="5"/>
    <x v="44"/>
    <x v="1"/>
    <n v="1"/>
    <s v="Front-Line"/>
    <x v="48"/>
    <x v="0"/>
    <n v="1"/>
  </r>
  <r>
    <n v="5129"/>
    <s v="RF605"/>
    <x v="12"/>
    <n v="248"/>
    <x v="0"/>
    <x v="12"/>
    <n v="18"/>
    <s v="May"/>
    <x v="7"/>
    <s v="18 May 1945"/>
    <x v="0"/>
    <s v="RF605 FB VI 248 Sqn. Tentsmuir Ranges, Fife (Near RAF Leuchars). Force-landed downwind after starboard engine caught fire. Aircraft burnt out, both crew killed. 18/5/45. Flight Sergent AW Porter and LAC R W Chalmers (Key Aviation Publishing Forum website) Engine caught fire crash-landed Tentstnuir ranges Fife 18.5.45 DBF (Air Britain Serials) 18.05.45 248 Sqn. RF605 Force landed downwind at Tentsmuir Range, Fife, after starboard engine caught fire. Aircraft burnt out, killing crew. (Mosquito Crash Log)"/>
    <x v="2"/>
    <x v="2"/>
    <s v="Engine fire"/>
    <m/>
    <x v="2"/>
    <m/>
    <m/>
    <n v="5"/>
    <x v="44"/>
    <x v="1"/>
    <n v="1"/>
    <s v="Front-Line"/>
    <x v="52"/>
    <x v="3"/>
    <n v="1"/>
  </r>
  <r>
    <n v="513"/>
    <s v="DZ351"/>
    <x v="4"/>
    <s v="105/139/TFU"/>
    <x v="0"/>
    <x v="1"/>
    <n v="21"/>
    <s v="May"/>
    <x v="7"/>
    <s v="21 May 1945"/>
    <x v="0"/>
    <s v="SOC 21.5.45 (Air Britain Serials)"/>
    <x v="4"/>
    <x v="3"/>
    <m/>
    <m/>
    <x v="2"/>
    <m/>
    <m/>
    <n v="5"/>
    <x v="44"/>
    <x v="1"/>
    <n v="1"/>
    <s v="Support Unit"/>
    <x v="49"/>
    <x v="0"/>
    <n v="3"/>
  </r>
  <r>
    <n v="4922"/>
    <s v="RF858"/>
    <x v="12"/>
    <s v="404/1 Prep Pool"/>
    <x v="0"/>
    <x v="1"/>
    <n v="21"/>
    <s v="May"/>
    <x v="7"/>
    <s v="21 May 1945"/>
    <x v="0"/>
    <s v="R L J Fitch is listed KOAS on Casualty list 559, printed January 17th 1946. I've FITCH on Mosquito RF858 of #1 Prep Pool (P&amp;MC ?); stalled on overshoot and dived into ground, Docking, Norfolk 21.5.45. (Henk Welting et al: http://www.rafcommands.com/forum/showthread.php?p=40974&amp;highlight=Mosquito#post40974) Stalled on overshoot and dived into ground Docking 21.5.45 (Air Britain Serials) 21.05.45 P&amp;M. RF858 Aircraft overshot at Docking aerodrome and dropped out of control, Centre killing one. (Mosquito Crash Log)"/>
    <x v="2"/>
    <x v="2"/>
    <s v="Stalled"/>
    <m/>
    <x v="2"/>
    <m/>
    <m/>
    <n v="5"/>
    <x v="44"/>
    <x v="1"/>
    <n v="1"/>
    <s v="Support Unit"/>
    <x v="171"/>
    <x v="3"/>
    <n v="2"/>
  </r>
  <r>
    <n v="6915"/>
    <s v="KB144"/>
    <x v="13"/>
    <s v="7 OTU"/>
    <x v="2"/>
    <x v="7"/>
    <n v="22"/>
    <s v="May"/>
    <x v="7"/>
    <m/>
    <x v="2"/>
    <s v="Went out of control and crashed into Bay of Fundy one mile south of Grindstone Island Lighthouse, Chignecto, Nova Scotia. The aircraft, flown from 7 (RCAF) OTU, Debert, was destroyed. Sgt MacDonald is buried at Truro, the navigator, Sgt A DeTesissier-Prevost, was seriously injured. (http://www.deepvision.ca/sites/default/files/downloads/lost_bay_of_fundy.pdf) 1820164 Sgt Ian Alastair Norman MacDonald (RAFVR)RCAF (Air Britain Serials)"/>
    <x v="2"/>
    <x v="2"/>
    <s v="Lost Control"/>
    <m/>
    <x v="2"/>
    <m/>
    <m/>
    <m/>
    <x v="44"/>
    <x v="1"/>
    <n v="1"/>
    <s v="Support Unit"/>
    <x v="172"/>
    <x v="1"/>
    <n v="1"/>
  </r>
  <r>
    <n v="6455"/>
    <s v="MM759"/>
    <x v="25"/>
    <n v="151"/>
    <x v="0"/>
    <x v="2"/>
    <n v="23"/>
    <s v="May"/>
    <x v="7"/>
    <s v="23 May 1945"/>
    <x v="0"/>
    <s v="Swung on landing from air test and u/c collapsed Predannack 23.5.45 (Air Britain Serials)"/>
    <x v="2"/>
    <x v="2"/>
    <s v="Swung on landing"/>
    <m/>
    <x v="2"/>
    <m/>
    <m/>
    <n v="5"/>
    <x v="44"/>
    <x v="1"/>
    <n v="1"/>
    <s v="Front-Line"/>
    <x v="8"/>
    <x v="2"/>
    <n v="1"/>
  </r>
  <r>
    <n v="3315"/>
    <s v="KB695"/>
    <x v="28"/>
    <s v="Upwood/RN"/>
    <x v="0"/>
    <x v="18"/>
    <n v="24"/>
    <s v="May"/>
    <x v="7"/>
    <s v="24 May 1945"/>
    <x v="0"/>
    <s v="To RN 24.5.45 NFT (Air Britain Serials)"/>
    <x v="6"/>
    <x v="3"/>
    <m/>
    <m/>
    <x v="2"/>
    <m/>
    <m/>
    <n v="5"/>
    <x v="44"/>
    <x v="1"/>
    <n v="0"/>
    <s v="Support Unit"/>
    <x v="64"/>
    <x v="1"/>
    <n v="2"/>
  </r>
  <r>
    <n v="4278"/>
    <s v="KB696"/>
    <x v="28"/>
    <s v="RN 778/777"/>
    <x v="0"/>
    <x v="18"/>
    <n v="24"/>
    <s v="May"/>
    <x v="7"/>
    <s v="24 May 1945"/>
    <x v="0"/>
    <s v="To RN 24.5.45 (Air Britain Serials)"/>
    <x v="5"/>
    <x v="3"/>
    <m/>
    <m/>
    <x v="2"/>
    <m/>
    <m/>
    <n v="5"/>
    <x v="44"/>
    <x v="1"/>
    <n v="0"/>
    <s v="Support Unit"/>
    <x v="173"/>
    <x v="1"/>
    <n v="2"/>
  </r>
  <r>
    <n v="3177"/>
    <s v="KB697"/>
    <x v="28"/>
    <s v="RN 778"/>
    <x v="0"/>
    <x v="18"/>
    <n v="24"/>
    <s v="May"/>
    <x v="7"/>
    <s v="24 May 1945"/>
    <x v="0"/>
    <s v="To RN 24.5.45 (Air Britain Serials)"/>
    <x v="5"/>
    <x v="3"/>
    <m/>
    <m/>
    <x v="2"/>
    <m/>
    <m/>
    <n v="5"/>
    <x v="44"/>
    <x v="1"/>
    <n v="0"/>
    <s v="Support Unit"/>
    <x v="174"/>
    <x v="1"/>
    <n v="1"/>
  </r>
  <r>
    <n v="978"/>
    <s v="KB698"/>
    <x v="28"/>
    <s v="RN 770/771"/>
    <x v="0"/>
    <x v="18"/>
    <n v="24"/>
    <s v="May"/>
    <x v="7"/>
    <s v="24 May 1945"/>
    <x v="0"/>
    <s v="To RN 24.5.45 (Air Britain Serials)"/>
    <x v="5"/>
    <x v="3"/>
    <m/>
    <m/>
    <x v="2"/>
    <m/>
    <m/>
    <n v="5"/>
    <x v="44"/>
    <x v="1"/>
    <n v="0"/>
    <s v="Support Unit"/>
    <x v="175"/>
    <x v="1"/>
    <n v="2"/>
  </r>
  <r>
    <n v="1961"/>
    <s v="MM634"/>
    <x v="22"/>
    <s v="85/157/1692 Flt"/>
    <x v="0"/>
    <x v="7"/>
    <n v="25"/>
    <s v="May"/>
    <x v="7"/>
    <s v="25 May 1945"/>
    <x v="0"/>
    <s v="Overshot abandoned take-off Great Massingham 25.5.45 DBR (Air Britain Serials)"/>
    <x v="2"/>
    <x v="2"/>
    <s v="Overshot"/>
    <m/>
    <x v="2"/>
    <m/>
    <m/>
    <n v="5"/>
    <x v="44"/>
    <x v="1"/>
    <n v="1"/>
    <s v="Front-Line"/>
    <x v="93"/>
    <x v="2"/>
    <n v="3"/>
  </r>
  <r>
    <n v="442"/>
    <s v="DZ748"/>
    <x v="2"/>
    <s v="157/169/141/1692 Flt/60OTU/13OTU"/>
    <x v="0"/>
    <x v="7"/>
    <n v="26"/>
    <s v="May"/>
    <x v="7"/>
    <s v="26 May 1945"/>
    <x v="0"/>
    <s v="Dived into ground nr Finmere 26.5.45 (Air Britain Serials) 26.05.45 13 OTU. DZ748 Aircraft seen to dive vertically and crash at Stinton House Farm, near Finmere, killing crew. (Mosquito Crash Log)"/>
    <x v="2"/>
    <x v="2"/>
    <s v="Dived into ground"/>
    <m/>
    <x v="2"/>
    <m/>
    <m/>
    <n v="5"/>
    <x v="44"/>
    <x v="1"/>
    <n v="1"/>
    <s v="Support Unit"/>
    <x v="39"/>
    <x v="0"/>
    <n v="6"/>
  </r>
  <r>
    <n v="7493"/>
    <s v="LR500"/>
    <x v="11"/>
    <s v="109/105"/>
    <x v="0"/>
    <x v="8"/>
    <n v="26"/>
    <s v="May"/>
    <x v="7"/>
    <s v="26 May 1945"/>
    <x v="0"/>
    <s v="SOC 26.5.45 (Air Britain Serials)"/>
    <x v="4"/>
    <x v="3"/>
    <m/>
    <m/>
    <x v="2"/>
    <m/>
    <m/>
    <n v="5"/>
    <x v="44"/>
    <x v="1"/>
    <n v="1"/>
    <s v="Front-Line"/>
    <x v="4"/>
    <x v="0"/>
    <n v="2"/>
  </r>
  <r>
    <n v="7584"/>
    <s v="MM446"/>
    <x v="17"/>
    <s v="151/96/29"/>
    <x v="0"/>
    <x v="2"/>
    <n v="28"/>
    <s v="May"/>
    <x v="7"/>
    <s v="28 May 1945"/>
    <x v="0"/>
    <s v="SOC 28.5.45 (Air Britain Serials)"/>
    <x v="4"/>
    <x v="3"/>
    <m/>
    <m/>
    <x v="2"/>
    <m/>
    <m/>
    <n v="5"/>
    <x v="44"/>
    <x v="1"/>
    <n v="1"/>
    <s v="Front-Line"/>
    <x v="31"/>
    <x v="2"/>
    <n v="3"/>
  </r>
  <r>
    <n v="4365"/>
    <s v="RF791"/>
    <x v="12"/>
    <s v="NEI CS/211"/>
    <x v="3"/>
    <x v="16"/>
    <n v="28"/>
    <s v="May"/>
    <x v="7"/>
    <s v="28 May 1945"/>
    <x v="0"/>
    <s v="RF791 NEI CS Engine caught fire and collapsed after landing Kuala Lumpur 28.5.45 not repaired. However, according to the recall of 163214 F/O Doug Winton and who has a logbook photo of RF791, this aircraft was slated for solo dawn patrol 13 December 1945 with F/O Stephen Falconer Dunnett 179774 but encountered a flock of the local birdlife on take-off. The aircraft crashed, caught fire and was destroyed. Again, sadly, there is no ORB entry of this event. The aircraft identity remains somewhat uncertain, as the Commonwealth War Graves Commission records that Falconer died and lies at rest in Taiping War Cemetery, Malaya, consistent with the accident to RF588. (Don Clark on the RAF Commands Forum website). G of 211 Sqn. (http://users.cyberone.com.au/clardo/de_havilland_mosquito.html) Engine caught fire and u/c collapsed after landing Kuala Lumpur 28.5.46 not repaired (Air Britain Serials)"/>
    <x v="2"/>
    <x v="7"/>
    <s v="Bird strike"/>
    <m/>
    <x v="2"/>
    <m/>
    <m/>
    <n v="5"/>
    <x v="44"/>
    <x v="0"/>
    <n v="1"/>
    <s v="Front-Line"/>
    <x v="176"/>
    <x v="3"/>
    <n v="2"/>
  </r>
  <r>
    <n v="1612"/>
    <s v="HR516"/>
    <x v="12"/>
    <s v="FE"/>
    <x v="3"/>
    <x v="16"/>
    <n v="28"/>
    <s v="May"/>
    <x v="7"/>
    <s v="28 May 1945"/>
    <x v="2"/>
    <s v="Lost 28.5.45 NFD (Air Britain Serials)"/>
    <x v="6"/>
    <x v="3"/>
    <m/>
    <m/>
    <x v="2"/>
    <m/>
    <m/>
    <n v="5"/>
    <x v="44"/>
    <x v="0"/>
    <n v="1"/>
    <s v="Front-Line"/>
    <x v="91"/>
    <x v="3"/>
    <n v="1"/>
  </r>
  <r>
    <n v="2034"/>
    <s v="NT264"/>
    <x v="25"/>
    <s v="96/456"/>
    <x v="0"/>
    <x v="2"/>
    <n v="29"/>
    <s v="May"/>
    <x v="7"/>
    <s v="29 May 1945"/>
    <x v="0"/>
    <s v="Served with 456 Sqn as RX-R under RAF control 12/44 to 29/05/45. Crashed into Blackwater River,CatFoss,UK. Returning to base following an engine out WgCdr Bas Howard attemped to land but had serious under-carriage trouble. On the second approach, the other engine stopped and he was forced to ditch on the adjacient lake. Textbook approach and landing, but tail section broke off and the aircraft's forward section went under water. He drowned. The aircraft and Body (only one on board) were recovered three days latter. He was the OIC of 456Sqn RAAF. (Brian Fillery's website) Engine feathered second engine lost power ditched and broke up on approach Bradwell Bay 29.5.45 (Air Britain Serials) 29.05.45 456 Sqn. NT264 Aircraft attempted to land on one engine but had to ditch in River Blackwater near Bradwell Bay, appeared successful but broke up. Pilot missing. (Mosquito Crash Log)"/>
    <x v="2"/>
    <x v="2"/>
    <s v="Engine failure"/>
    <m/>
    <x v="2"/>
    <m/>
    <m/>
    <n v="5"/>
    <x v="44"/>
    <x v="1"/>
    <n v="1"/>
    <s v="Front-Line"/>
    <x v="20"/>
    <x v="2"/>
    <n v="2"/>
  </r>
  <r>
    <n v="4127"/>
    <s v="W4090"/>
    <x v="2"/>
    <s v="151/AAEE"/>
    <x v="0"/>
    <x v="1"/>
    <n v="29"/>
    <s v="May"/>
    <x v="7"/>
    <s v="29 May 1945"/>
    <x v="2"/>
    <s v="21.07.1942 Night interception east of Humber 151 to from Predannack hit by return fire from Do217, CAT B damaged, eventually SOC 29.05.45. eventually Predannack (FCL). P/O G Fisher ok, F/S EG Godfrey ok, SOC 29.5.45 (Air Britain Serials)"/>
    <x v="4"/>
    <x v="3"/>
    <m/>
    <m/>
    <x v="2"/>
    <m/>
    <m/>
    <n v="5"/>
    <x v="44"/>
    <x v="1"/>
    <n v="1"/>
    <s v="Support Unit"/>
    <x v="7"/>
    <x v="0"/>
    <n v="2"/>
  </r>
  <r>
    <n v="76"/>
    <s v="DK333"/>
    <x v="4"/>
    <s v="109/192"/>
    <x v="0"/>
    <x v="15"/>
    <n v="30"/>
    <s v="May"/>
    <x v="7"/>
    <s v="30 May 1945"/>
    <x v="0"/>
    <s v="May 1945 PFF 192 scrapped at Foulsham (RAF Museum, PFF show). Oboe marker, HS-F, Grim Reaper, flown by Offs Harry B. Stephens and Frank Ruskell DFC, Wyton. (http://wp.scn.ru/en/ww2/b/77/9/2/64) SOC 30.5.45 (Air Britain Serials)"/>
    <x v="4"/>
    <x v="3"/>
    <m/>
    <m/>
    <x v="2"/>
    <m/>
    <m/>
    <n v="5"/>
    <x v="44"/>
    <x v="1"/>
    <n v="1"/>
    <s v="Front-Line"/>
    <x v="43"/>
    <x v="0"/>
    <n v="2"/>
  </r>
  <r>
    <n v="1175"/>
    <s v="DZ410"/>
    <x v="4"/>
    <s v="TFU/192"/>
    <x v="0"/>
    <x v="15"/>
    <n v="30"/>
    <s v="May"/>
    <x v="7"/>
    <s v="30 May 1945"/>
    <x v="0"/>
    <s v="SOC 30.5.45 (Air Britain Serials)"/>
    <x v="4"/>
    <x v="3"/>
    <m/>
    <m/>
    <x v="2"/>
    <m/>
    <m/>
    <n v="5"/>
    <x v="44"/>
    <x v="1"/>
    <n v="1"/>
    <s v="Front-Line"/>
    <x v="43"/>
    <x v="0"/>
    <n v="2"/>
  </r>
  <r>
    <n v="1356"/>
    <s v="DZ633"/>
    <x v="4"/>
    <s v="692/627"/>
    <x v="0"/>
    <x v="8"/>
    <n v="30"/>
    <s v="May"/>
    <x v="7"/>
    <s v="30 May 1945"/>
    <x v="0"/>
    <s v="SOC 30.5.45 (Air Britain Serials)"/>
    <x v="4"/>
    <x v="3"/>
    <m/>
    <m/>
    <x v="2"/>
    <m/>
    <m/>
    <n v="5"/>
    <x v="44"/>
    <x v="1"/>
    <n v="1"/>
    <s v="Front-Line"/>
    <x v="58"/>
    <x v="0"/>
    <n v="2"/>
  </r>
  <r>
    <n v="7298"/>
    <s v="HK236"/>
    <x v="2"/>
    <s v="DH/SIU/FIU"/>
    <x v="0"/>
    <x v="2"/>
    <n v="30"/>
    <s v="May"/>
    <x v="7"/>
    <s v="30 May 1945"/>
    <x v="0"/>
    <s v="SOC 30.5.45 (Air Britain Serials)"/>
    <x v="4"/>
    <x v="3"/>
    <m/>
    <m/>
    <x v="2"/>
    <m/>
    <m/>
    <n v="5"/>
    <x v="44"/>
    <x v="1"/>
    <n v="1"/>
    <s v="Front-Line"/>
    <x v="51"/>
    <x v="2"/>
    <n v="3"/>
  </r>
  <r>
    <n v="1093"/>
    <s v="HK376"/>
    <x v="17"/>
    <s v="96/151"/>
    <x v="0"/>
    <x v="2"/>
    <n v="30"/>
    <s v="May"/>
    <x v="7"/>
    <s v="30 May 1945"/>
    <x v="0"/>
    <s v="SOC 30.5.45 (Air Britain Serials)"/>
    <x v="4"/>
    <x v="3"/>
    <m/>
    <m/>
    <x v="2"/>
    <m/>
    <m/>
    <n v="5"/>
    <x v="44"/>
    <x v="1"/>
    <n v="1"/>
    <s v="Front-Line"/>
    <x v="8"/>
    <x v="2"/>
    <n v="2"/>
  </r>
  <r>
    <n v="1620"/>
    <s v="HR115"/>
    <x v="12"/>
    <s v="FE"/>
    <x v="3"/>
    <x v="16"/>
    <n v="30"/>
    <s v="May"/>
    <x v="7"/>
    <s v="30 May 1945"/>
    <x v="0"/>
    <s v="SOC 30.5.45 (Air Britain Serials)"/>
    <x v="4"/>
    <x v="3"/>
    <m/>
    <m/>
    <x v="2"/>
    <m/>
    <m/>
    <n v="5"/>
    <x v="44"/>
    <x v="1"/>
    <n v="1"/>
    <s v="Front-Line"/>
    <x v="91"/>
    <x v="3"/>
    <n v="1"/>
  </r>
  <r>
    <n v="4506"/>
    <s v="NS708"/>
    <x v="18"/>
    <s v="USAAF"/>
    <x v="0"/>
    <x v="4"/>
    <n v="30"/>
    <s v="May"/>
    <x v="7"/>
    <s v="30 May 1945"/>
    <x v="0"/>
    <s v="653BS 25BG, 8th Air Force. Pilot Kenny, Richard M. Landing Accident at Bremen/B-120. Category 4 damage, 30 May 1945. (http://www.aviationarchaeology.com) (Air Britain Serials)"/>
    <x v="2"/>
    <x v="2"/>
    <s v="Crashed on landing"/>
    <m/>
    <x v="2"/>
    <m/>
    <m/>
    <n v="5"/>
    <x v="44"/>
    <x v="1"/>
    <n v="1"/>
    <s v="Front-Line"/>
    <x v="33"/>
    <x v="0"/>
    <n v="1"/>
  </r>
  <r>
    <n v="3053"/>
    <s v="NS852"/>
    <x v="12"/>
    <s v="107/13OTU"/>
    <x v="0"/>
    <x v="7"/>
    <n v="30"/>
    <s v="May"/>
    <x v="7"/>
    <s v="30 May 1945"/>
    <x v="0"/>
    <s v="From Cummings' Price of Peace _x000a__x000a_Unauthorised practice attack on a train during a low level formation flying exercise. NS852 was travelling faster than LR360 and began to overtake it. It passed underneath LR360 and he pilot then allowed his aircraft to strike LR360, causing a fire to break out in the starboard engine. The aircraft then crashed ouit of control and destroyed in the fire. LR360 returned to base safely._x000a__x000a_Crew of NS852 killed:_x000a_F/S Frederick John Jackson_x000a_Sgt John Stirling Taylor._x000a__x000a_30-5-45_x000a_13 OTU_x000a_Mosquito NS852_x000a__x000a_After practice attack on train, NS852 passed under leader LR360 and struck him. NS852 was seen to be on fire, crashed and burnt out at Manor Farm, Tytherton, Wiltshire. LR360 was damaged._x000a__x000a_See:_x000a_De Havilland Mosquito Crash Log._x000a_Smith,David J.(comp.)_x000a_Earl Shilton:Midland Counties Pubs.,1980 (2nd, fully rev. ed.)_x000a_p.36_x000a__x000a_(http://www.rafcommands.com/forum/showthread.php?t=5886) Collided with LR360 during practice attack on train caught fire and crashed East Tytherton Wilts. 30.5.45 (Air Britain Serials) 30.05.45 13 OTU. NS852 After practice attack on train, NS852 passed under leader LR360 and struck him. NS852 was seen to be on fire, crashed and burned out at Manor Farm, Tytherton, Wiltshire. LR360 was damaged. (Mosquito Crash Log)  JACKSON, Frederick John - F/S(Pilot) 1564513 - RAFVR - Billingham (St. Cuthbert ) Churchyard, Durham. [ Mosquito VI - NS852 - 13 OTU ]. TAYLOR, John Stirling - Sgt (Nav) - 1820876 - RAFVR - Glasgow (Riddrie Park) Cemetery, Glasgow. [ Mosquito VI - NS852 - 13 OTU ]. (http://www.rafcommands.com/forum/showthread.php?18588-450530-Unaccounted-Airmen-30-05-1945)"/>
    <x v="2"/>
    <x v="2"/>
    <s v="Collision"/>
    <m/>
    <x v="2"/>
    <m/>
    <m/>
    <n v="5"/>
    <x v="44"/>
    <x v="1"/>
    <n v="1"/>
    <s v="Support Unit"/>
    <x v="39"/>
    <x v="0"/>
    <n v="2"/>
  </r>
  <r>
    <n v="1625"/>
    <s v="RF783"/>
    <x v="12"/>
    <s v="FE"/>
    <x v="3"/>
    <x v="16"/>
    <n v="30"/>
    <s v="May"/>
    <x v="7"/>
    <s v="30 May 1945"/>
    <x v="0"/>
    <s v="SOC 30.5.45 (Air Britain Serials)"/>
    <x v="4"/>
    <x v="3"/>
    <m/>
    <m/>
    <x v="2"/>
    <m/>
    <m/>
    <n v="5"/>
    <x v="44"/>
    <x v="0"/>
    <n v="1"/>
    <s v="Front-Line"/>
    <x v="91"/>
    <x v="3"/>
    <n v="1"/>
  </r>
  <r>
    <n v="219"/>
    <s v="W4085"/>
    <x v="2"/>
    <s v="157/141/169/141/54OTU"/>
    <x v="0"/>
    <x v="7"/>
    <n v="30"/>
    <s v="May"/>
    <x v="7"/>
    <s v="30 May 1945"/>
    <x v="0"/>
    <s v="SOC 30.5.45 (Air Britain Serials)"/>
    <x v="4"/>
    <x v="3"/>
    <m/>
    <m/>
    <x v="2"/>
    <m/>
    <m/>
    <n v="5"/>
    <x v="44"/>
    <x v="1"/>
    <n v="1"/>
    <s v="Support Unit"/>
    <x v="115"/>
    <x v="0"/>
    <n v="5"/>
  </r>
  <r>
    <n v="630"/>
    <s v="DZ741"/>
    <x v="2"/>
    <s v="157/264/157/307/169/141/1692 Flt/128/51OTU"/>
    <x v="0"/>
    <x v="7"/>
    <n v="31"/>
    <s v="May"/>
    <x v="7"/>
    <s v="31 May 1945"/>
    <x v="0"/>
    <s v="SOC 31.5.45 (Air Britain Serials)"/>
    <x v="4"/>
    <x v="3"/>
    <m/>
    <m/>
    <x v="2"/>
    <m/>
    <m/>
    <n v="5"/>
    <x v="44"/>
    <x v="1"/>
    <n v="1"/>
    <s v="Support Unit"/>
    <x v="110"/>
    <x v="0"/>
    <n v="9"/>
  </r>
  <r>
    <n v="2015"/>
    <s v="HJ765"/>
    <x v="6"/>
    <s v="301FTU/ME/FE"/>
    <x v="3"/>
    <x v="16"/>
    <n v="31"/>
    <s v="May"/>
    <x v="7"/>
    <s v="31 May 1945"/>
    <x v="0"/>
    <s v="SOC 31.5.45 (Air Britain Serials)"/>
    <x v="4"/>
    <x v="3"/>
    <m/>
    <m/>
    <x v="2"/>
    <m/>
    <m/>
    <n v="5"/>
    <x v="44"/>
    <x v="0"/>
    <n v="1"/>
    <s v="Front-Line"/>
    <x v="91"/>
    <x v="0"/>
    <n v="3"/>
  </r>
  <r>
    <n v="3007"/>
    <s v="HP875"/>
    <x v="12"/>
    <s v="301FTU/FE"/>
    <x v="3"/>
    <x v="16"/>
    <n v="31"/>
    <s v="May"/>
    <x v="7"/>
    <s v="31 May 1945"/>
    <x v="0"/>
    <s v="SOC 31.5.45 (Air Britain Serials)"/>
    <x v="4"/>
    <x v="3"/>
    <m/>
    <m/>
    <x v="2"/>
    <m/>
    <m/>
    <n v="5"/>
    <x v="44"/>
    <x v="0"/>
    <n v="1"/>
    <s v="Front-Line"/>
    <x v="91"/>
    <x v="3"/>
    <n v="2"/>
  </r>
  <r>
    <n v="824"/>
    <s v="HP985"/>
    <x v="12"/>
    <s v="1FU/FE"/>
    <x v="3"/>
    <x v="16"/>
    <n v="31"/>
    <s v="May"/>
    <x v="7"/>
    <s v="31 May 1945"/>
    <x v="0"/>
    <s v="SOC 31.5.45 (Air Britain Serials)"/>
    <x v="4"/>
    <x v="3"/>
    <m/>
    <m/>
    <x v="2"/>
    <m/>
    <m/>
    <n v="5"/>
    <x v="44"/>
    <x v="0"/>
    <n v="1"/>
    <s v="Front-Line"/>
    <x v="91"/>
    <x v="3"/>
    <n v="2"/>
  </r>
  <r>
    <n v="2452"/>
    <s v="HR389"/>
    <x v="12"/>
    <s v="47/45"/>
    <x v="3"/>
    <x v="16"/>
    <n v="31"/>
    <s v="May"/>
    <x v="7"/>
    <s v="31 May 1945"/>
    <x v="0"/>
    <s v="SOC 31.5.45 (Air Britain Serials)"/>
    <x v="4"/>
    <x v="3"/>
    <m/>
    <m/>
    <x v="2"/>
    <m/>
    <m/>
    <n v="5"/>
    <x v="44"/>
    <x v="0"/>
    <n v="1"/>
    <s v="Front-Line"/>
    <x v="86"/>
    <x v="3"/>
    <n v="2"/>
  </r>
  <r>
    <n v="2705"/>
    <s v="KB208"/>
    <x v="13"/>
    <s v="139/1655MTU/16OTU"/>
    <x v="0"/>
    <x v="7"/>
    <n v="31"/>
    <s v="May"/>
    <x v="7"/>
    <s v="31 May 1945"/>
    <x v="0"/>
    <s v="DBR in accident 31.5.45 (Air Britain Serials)"/>
    <x v="2"/>
    <x v="2"/>
    <s v="Not Stated"/>
    <m/>
    <x v="2"/>
    <m/>
    <m/>
    <n v="5"/>
    <x v="44"/>
    <x v="1"/>
    <n v="1"/>
    <s v="Support Unit"/>
    <x v="140"/>
    <x v="1"/>
    <n v="3"/>
  </r>
  <r>
    <n v="3515"/>
    <s v="LR460"/>
    <x v="14"/>
    <s v="60 SAAF"/>
    <x v="1"/>
    <x v="0"/>
    <n v="31"/>
    <s v="May"/>
    <x v="7"/>
    <s v="31 May 1945"/>
    <x v="0"/>
    <s v="SOC 31.5.45 (Air Britain Serials)"/>
    <x v="4"/>
    <x v="3"/>
    <m/>
    <m/>
    <x v="2"/>
    <m/>
    <m/>
    <n v="5"/>
    <x v="44"/>
    <x v="1"/>
    <n v="1"/>
    <s v="Front-Line"/>
    <x v="34"/>
    <x v="0"/>
    <n v="1"/>
  </r>
  <r>
    <n v="1654"/>
    <s v="MM252"/>
    <x v="14"/>
    <s v="FE"/>
    <x v="3"/>
    <x v="0"/>
    <n v="31"/>
    <s v="May"/>
    <x v="7"/>
    <s v="31 May 1945"/>
    <x v="0"/>
    <s v="SOC 31.5.45 (Air Britain Serials)"/>
    <x v="4"/>
    <x v="3"/>
    <m/>
    <m/>
    <x v="2"/>
    <m/>
    <m/>
    <n v="5"/>
    <x v="44"/>
    <x v="0"/>
    <n v="1"/>
    <s v="Front-Line"/>
    <x v="91"/>
    <x v="0"/>
    <n v="1"/>
  </r>
  <r>
    <n v="4230"/>
    <s v="MM331"/>
    <x v="18"/>
    <s v="60 SAAF"/>
    <x v="1"/>
    <x v="0"/>
    <n v="31"/>
    <s v="May"/>
    <x v="7"/>
    <s v="31 May 1945"/>
    <x v="0"/>
    <s v="SOC 31.5.45 (Air Britain Serials)"/>
    <x v="4"/>
    <x v="3"/>
    <m/>
    <m/>
    <x v="2"/>
    <m/>
    <m/>
    <n v="5"/>
    <x v="44"/>
    <x v="1"/>
    <n v="1"/>
    <s v="Front-Line"/>
    <x v="34"/>
    <x v="0"/>
    <n v="1"/>
  </r>
  <r>
    <n v="2209"/>
    <s v="MM473"/>
    <x v="17"/>
    <s v="301FTU/ME"/>
    <x v="1"/>
    <x v="2"/>
    <n v="31"/>
    <s v="May"/>
    <x v="7"/>
    <s v="31 May 1945"/>
    <x v="0"/>
    <s v="SOC 31.5.45 (Air Britain Serials)"/>
    <x v="4"/>
    <x v="3"/>
    <m/>
    <m/>
    <x v="2"/>
    <m/>
    <m/>
    <n v="5"/>
    <x v="44"/>
    <x v="1"/>
    <n v="1"/>
    <s v="Front-Line"/>
    <x v="108"/>
    <x v="2"/>
    <n v="2"/>
  </r>
  <r>
    <n v="1102"/>
    <s v="NS826"/>
    <x v="12"/>
    <n v="605"/>
    <x v="0"/>
    <x v="16"/>
    <n v="31"/>
    <s v="May"/>
    <x v="7"/>
    <s v="31 May 1945"/>
    <x v="0"/>
    <s v="SOC 31.5.45 (Air Britain Serials)"/>
    <x v="4"/>
    <x v="3"/>
    <m/>
    <m/>
    <x v="2"/>
    <m/>
    <m/>
    <n v="5"/>
    <x v="44"/>
    <x v="1"/>
    <n v="1"/>
    <s v="Front-Line"/>
    <x v="22"/>
    <x v="0"/>
    <n v="1"/>
  </r>
  <r>
    <n v="5788"/>
    <s v="RF702"/>
    <x v="12"/>
    <n v="110"/>
    <x v="3"/>
    <x v="16"/>
    <n v="31"/>
    <s v="May"/>
    <x v="7"/>
    <s v="31 May 1945"/>
    <x v="0"/>
    <s v="Hit by flak nr Bilin and crashlanded Tennant strip 31.5.45 (Air Britain Serials)"/>
    <x v="1"/>
    <x v="1"/>
    <m/>
    <m/>
    <x v="1"/>
    <m/>
    <m/>
    <n v="5"/>
    <x v="44"/>
    <x v="0"/>
    <n v="1"/>
    <s v="Front-Line"/>
    <x v="143"/>
    <x v="3"/>
    <n v="1"/>
  </r>
  <r>
    <n v="4807"/>
    <s v="KA111"/>
    <x v="31"/>
    <m/>
    <x v="2"/>
    <x v="7"/>
    <n v="1"/>
    <s v="June"/>
    <x v="7"/>
    <d v="1945-06-01T00:00:00"/>
    <x v="0"/>
    <s v="RCAF (Air Britain Serials) First date: 21 February 1945 - Taken on strength by Western Air Command Used by No. 133 (F) Squadron at RCAF Station Patricia Bay, BC, in 1945 to chase Japanese fire balloons.  Coded &quot;P&quot;.  Category A damage at Patricia Bay on 1 June 1945.  To No. 3 Repair Depot same day for scrapping. last date: 17 July 1945 - Struck off, reduced to spares and produce. (Bill Walker)"/>
    <x v="2"/>
    <x v="2"/>
    <s v="Swung on takeoff"/>
    <m/>
    <x v="2"/>
    <m/>
    <m/>
    <n v="6"/>
    <x v="45"/>
    <x v="1"/>
    <n v="0"/>
    <s v="Support Unit"/>
    <x v="17"/>
    <x v="1"/>
    <n v="1"/>
  </r>
  <r>
    <n v="1994"/>
    <s v="KA197"/>
    <x v="31"/>
    <s v="45 Gp"/>
    <x v="5"/>
    <x v="10"/>
    <n v="1"/>
    <s v="June"/>
    <x v="7"/>
    <s v="1 June 1945"/>
    <x v="0"/>
    <s v="Swung on take-off Reykjavik 1.6.45 DBF (Air Britain Serials)"/>
    <x v="2"/>
    <x v="2"/>
    <s v="Swung on takeoff"/>
    <m/>
    <x v="2"/>
    <m/>
    <m/>
    <n v="6"/>
    <x v="45"/>
    <x v="1"/>
    <n v="0"/>
    <s v="Support Unit"/>
    <x v="81"/>
    <x v="1"/>
    <n v="1"/>
  </r>
  <r>
    <n v="2574"/>
    <s v="KB699"/>
    <x v="28"/>
    <s v="RN 794"/>
    <x v="0"/>
    <x v="18"/>
    <n v="1"/>
    <s v="June"/>
    <x v="7"/>
    <s v="1 June 1945"/>
    <x v="0"/>
    <s v="To RN 1.6.45 (Air Britain Serials)"/>
    <x v="5"/>
    <x v="3"/>
    <m/>
    <m/>
    <x v="2"/>
    <m/>
    <m/>
    <n v="6"/>
    <x v="45"/>
    <x v="1"/>
    <n v="0"/>
    <s v="Support Unit"/>
    <x v="177"/>
    <x v="1"/>
    <n v="1"/>
  </r>
  <r>
    <n v="1856"/>
    <s v="DZ262"/>
    <x v="2"/>
    <s v="8OTU/132OTU/143/13OTU"/>
    <x v="0"/>
    <x v="7"/>
    <n v="2"/>
    <s v="June"/>
    <x v="7"/>
    <s v="2 June 1945"/>
    <x v="0"/>
    <s v="SOC 2.6.45 (Air Britain Serials)"/>
    <x v="4"/>
    <x v="3"/>
    <m/>
    <m/>
    <x v="2"/>
    <m/>
    <m/>
    <n v="6"/>
    <x v="45"/>
    <x v="1"/>
    <n v="1"/>
    <s v="Support Unit"/>
    <x v="39"/>
    <x v="0"/>
    <n v="4"/>
  </r>
  <r>
    <n v="3552"/>
    <s v="HR617"/>
    <x v="12"/>
    <n v="84"/>
    <x v="3"/>
    <x v="16"/>
    <n v="2"/>
    <s v="June"/>
    <x v="7"/>
    <s v="2 June 1945"/>
    <x v="0"/>
    <s v="Swung on landing and u/c collapsed Chharra 2.6.45 DBR (Air Britain Serials)"/>
    <x v="2"/>
    <x v="3"/>
    <s v="Swung on landing"/>
    <m/>
    <x v="2"/>
    <m/>
    <m/>
    <n v="6"/>
    <x v="45"/>
    <x v="0"/>
    <n v="1"/>
    <s v="Front-Line"/>
    <x v="146"/>
    <x v="3"/>
    <n v="1"/>
  </r>
  <r>
    <n v="3683"/>
    <s v="KA935"/>
    <x v="30"/>
    <s v="RN"/>
    <x v="0"/>
    <x v="18"/>
    <n v="2"/>
    <s v="June"/>
    <x v="7"/>
    <s v="2 June 1945"/>
    <x v="0"/>
    <s v="To RN 2.6.45 (Air Britain Serials)"/>
    <x v="5"/>
    <x v="3"/>
    <m/>
    <m/>
    <x v="2"/>
    <m/>
    <m/>
    <n v="6"/>
    <x v="45"/>
    <x v="1"/>
    <n v="0"/>
    <s v="Support Unit"/>
    <x v="64"/>
    <x v="1"/>
    <n v="1"/>
  </r>
  <r>
    <n v="595"/>
    <s v="DZ303"/>
    <x v="2"/>
    <s v="151/141/239/BSDU/54OTU"/>
    <x v="0"/>
    <x v="7"/>
    <n v="3"/>
    <s v="June"/>
    <x v="7"/>
    <s v="3 June 1945"/>
    <x v="0"/>
    <s v="SOC 3.6.45 (Air Britain Serials)"/>
    <x v="4"/>
    <x v="3"/>
    <m/>
    <m/>
    <x v="2"/>
    <m/>
    <m/>
    <n v="6"/>
    <x v="45"/>
    <x v="1"/>
    <n v="1"/>
    <s v="Support Unit"/>
    <x v="115"/>
    <x v="0"/>
    <n v="5"/>
  </r>
  <r>
    <n v="3252"/>
    <s v="DZ727"/>
    <x v="2"/>
    <s v="157/51OTU"/>
    <x v="0"/>
    <x v="7"/>
    <n v="4"/>
    <s v="June"/>
    <x v="7"/>
    <s v="4 June 1945"/>
    <x v="0"/>
    <s v="SOC 4.6.45 (Air Britain Serials) Some sources say &quot;12.04.1943 0815 Day Ranger 264 from Colerne or Trebelzue or Bradwell crashed after take off at Shepton Mallet (FCL). F/O AI Barge +, F/O AJ Matthews +,.&quot; however this appears to be confused with DD727."/>
    <x v="4"/>
    <x v="3"/>
    <m/>
    <m/>
    <x v="2"/>
    <m/>
    <m/>
    <n v="6"/>
    <x v="45"/>
    <x v="1"/>
    <n v="1"/>
    <s v="Support Unit"/>
    <x v="110"/>
    <x v="0"/>
    <n v="2"/>
  </r>
  <r>
    <n v="6082"/>
    <s v="HK308"/>
    <x v="2"/>
    <s v="219/25"/>
    <x v="0"/>
    <x v="2"/>
    <n v="4"/>
    <s v="June"/>
    <x v="7"/>
    <s v="4 June 1945"/>
    <x v="0"/>
    <s v="SOC 4.6.45 (Air Britain Serials)"/>
    <x v="4"/>
    <x v="3"/>
    <m/>
    <m/>
    <x v="2"/>
    <m/>
    <m/>
    <n v="6"/>
    <x v="45"/>
    <x v="1"/>
    <n v="1"/>
    <s v="Front-Line"/>
    <x v="14"/>
    <x v="2"/>
    <n v="2"/>
  </r>
  <r>
    <n v="4817"/>
    <s v="KB254"/>
    <x v="13"/>
    <m/>
    <x v="2"/>
    <x v="8"/>
    <n v="4"/>
    <s v="June"/>
    <x v="7"/>
    <s v="4 June 1945"/>
    <x v="0"/>
    <s v="Lost in Canada 4-6-1945, Mosquito from No. 7 O.T.U. went missing at 18:50 Zulu. P/O's P.M. Cook - 167967 and P/O F.E.W. Stevenson - 168399, but don't know their functions on board. (Henk Welting and Chris Charland) RCAF Accident Debert NS .45 (Air Britain Serials) COOK, Percy Molyneux - P/O - 167967 - RAFVR - Ottawa Memorial, Ontario, Canada. [ Mosquito B.XX - KB254 - 7 OTU ].  STEPHENSON, Frank Edward William - P/O - 168399 - RAFVR - Ottawa memorial, Ontario, Canada. [ Mosquito B.XX - KB254 - 7 OTU ]. (http://www.rafcommands.com/forum/showthread.php?18618-450604-Unaccounted-Airmen-04-06-1945)"/>
    <x v="2"/>
    <x v="2"/>
    <s v="Vanished without trace"/>
    <m/>
    <x v="2"/>
    <m/>
    <m/>
    <n v="6"/>
    <x v="45"/>
    <x v="1"/>
    <n v="1"/>
    <s v="Front-Line"/>
    <x v="17"/>
    <x v="1"/>
    <n v="1"/>
  </r>
  <r>
    <n v="5537"/>
    <s v="RF598"/>
    <x v="12"/>
    <n v="45"/>
    <x v="3"/>
    <x v="16"/>
    <n v="4"/>
    <s v="June"/>
    <x v="7"/>
    <s v="4 June 1945"/>
    <x v="0"/>
    <s v="Panel flew off in air and damaged tail 4.6.45 SOC on return as DBR (Air Britain Serials)"/>
    <x v="2"/>
    <x v="7"/>
    <s v="Panels came off"/>
    <m/>
    <x v="2"/>
    <m/>
    <m/>
    <n v="6"/>
    <x v="45"/>
    <x v="0"/>
    <n v="1"/>
    <s v="Front-Line"/>
    <x v="86"/>
    <x v="3"/>
    <n v="1"/>
  </r>
  <r>
    <n v="243"/>
    <s v="PF487"/>
    <x v="20"/>
    <s v="139/608"/>
    <x v="0"/>
    <x v="8"/>
    <n v="4"/>
    <s v="June"/>
    <x v="7"/>
    <s v="4 June 1945"/>
    <x v="1"/>
    <s v="04.06.1945 2313 Training 608 from Downham Market port engine lost power and force landed near Downham Market airfield (BCL). W/O FI Trezona ok. Engine lost power on takeoff and u/c raised to stop Downham Market 4.6.45 (Air Britain Serials) 04.06.45 608 Sqn. PF487 Aircraft was force landing at Downham Market aerodrome with engine failure, over-ran into a pit. Crew unhurt. (Mosquito Crash Log)"/>
    <x v="2"/>
    <x v="2"/>
    <s v="Engine failure"/>
    <m/>
    <x v="2"/>
    <m/>
    <m/>
    <n v="6"/>
    <x v="45"/>
    <x v="1"/>
    <n v="0"/>
    <s v="Front-Line"/>
    <x v="107"/>
    <x v="6"/>
    <n v="2"/>
  </r>
  <r>
    <n v="99"/>
    <s v="DD622"/>
    <x v="2"/>
    <s v="264/60OTU/456/239/1692 Flt/54OTU"/>
    <x v="0"/>
    <x v="7"/>
    <n v="5"/>
    <s v="June"/>
    <x v="7"/>
    <s v="5 June 1945"/>
    <x v="0"/>
    <s v="SOC 5.6.45 (Air Britain Serials)"/>
    <x v="4"/>
    <x v="3"/>
    <m/>
    <m/>
    <x v="2"/>
    <m/>
    <m/>
    <n v="6"/>
    <x v="45"/>
    <x v="1"/>
    <n v="1"/>
    <s v="Support Unit"/>
    <x v="115"/>
    <x v="0"/>
    <n v="6"/>
  </r>
  <r>
    <n v="1280"/>
    <s v="DD752"/>
    <x v="2"/>
    <s v="25/54OTU"/>
    <x v="0"/>
    <x v="7"/>
    <n v="5"/>
    <s v="June"/>
    <x v="7"/>
    <s v="5 June 1945"/>
    <x v="0"/>
    <s v="SOC 5.6.45 (Air Britain Serials)"/>
    <x v="4"/>
    <x v="3"/>
    <m/>
    <m/>
    <x v="2"/>
    <m/>
    <m/>
    <n v="6"/>
    <x v="45"/>
    <x v="1"/>
    <n v="1"/>
    <s v="Support Unit"/>
    <x v="115"/>
    <x v="0"/>
    <n v="2"/>
  </r>
  <r>
    <n v="420"/>
    <s v="HJ649"/>
    <x v="2"/>
    <s v="25/239/1692 Flt/54OTU"/>
    <x v="0"/>
    <x v="7"/>
    <n v="5"/>
    <s v="June"/>
    <x v="7"/>
    <s v="5 June 1945"/>
    <x v="0"/>
    <s v="SOC 5.6.45 (Air Britain Serials)"/>
    <x v="4"/>
    <x v="3"/>
    <m/>
    <m/>
    <x v="2"/>
    <m/>
    <m/>
    <n v="6"/>
    <x v="45"/>
    <x v="1"/>
    <n v="1"/>
    <s v="Support Unit"/>
    <x v="115"/>
    <x v="0"/>
    <n v="4"/>
  </r>
  <r>
    <n v="858"/>
    <s v="HJ917"/>
    <x v="2"/>
    <s v="410/169/141/239/BSDU/54OTU"/>
    <x v="0"/>
    <x v="7"/>
    <n v="5"/>
    <s v="June"/>
    <x v="7"/>
    <s v="5 June 1945"/>
    <x v="0"/>
    <s v="SOC 5.6.45 (Air Britain Serials)"/>
    <x v="4"/>
    <x v="3"/>
    <m/>
    <m/>
    <x v="2"/>
    <m/>
    <m/>
    <n v="6"/>
    <x v="45"/>
    <x v="1"/>
    <n v="1"/>
    <s v="Support Unit"/>
    <x v="115"/>
    <x v="2"/>
    <n v="6"/>
  </r>
  <r>
    <n v="5400"/>
    <s v="KA943"/>
    <x v="30"/>
    <s v="RN 772"/>
    <x v="0"/>
    <x v="18"/>
    <n v="5"/>
    <s v="June"/>
    <x v="7"/>
    <s v="5 June 1945"/>
    <x v="0"/>
    <s v="To RN 5.6.45 (Air Britain Serials)"/>
    <x v="5"/>
    <x v="3"/>
    <m/>
    <m/>
    <x v="2"/>
    <m/>
    <m/>
    <n v="6"/>
    <x v="45"/>
    <x v="1"/>
    <n v="0"/>
    <s v="Support Unit"/>
    <x v="169"/>
    <x v="1"/>
    <n v="1"/>
  </r>
  <r>
    <n v="7151"/>
    <s v="MM686"/>
    <x v="25"/>
    <s v="AAEE/410"/>
    <x v="0"/>
    <x v="18"/>
    <n v="5"/>
    <s v="June"/>
    <x v="7"/>
    <s v="5 June 1945"/>
    <x v="0"/>
    <s v="Training ceased at the beginning of June and the Squadron spent the next week making sight-seeing trips over the Ruhr to show the ground personnel something of the effect of Allied bombing in Germany. On one of these flights the perspect nose of W/O D.D. Paton's Mosquito suddenly shattered, sending fragments into one radiator. When the engine began to overheat, the pilot feathered the propeller and tried to carry on; but the second engine also overheated and the Mossie came down for a wheels-up landing in the first available field. (History of 410 Squadron) Radome shattered lost height and bellylanded nr Rheundt BZG 5.6.45 (Air Britain Serials)"/>
    <x v="2"/>
    <x v="2"/>
    <s v="Panels came off"/>
    <m/>
    <x v="2"/>
    <m/>
    <m/>
    <n v="6"/>
    <x v="45"/>
    <x v="1"/>
    <n v="1"/>
    <s v="Support Unit"/>
    <x v="19"/>
    <x v="2"/>
    <n v="2"/>
  </r>
  <r>
    <n v="21"/>
    <s v="W4076"/>
    <x v="2"/>
    <s v="AAEE/60OTU/141/169/239/1692 Flt/54OTU"/>
    <x v="0"/>
    <x v="7"/>
    <n v="5"/>
    <s v="June"/>
    <x v="7"/>
    <s v="5 June 1945"/>
    <x v="0"/>
    <s v="SOC 5.6.45 (Air Britain Serials)"/>
    <x v="4"/>
    <x v="3"/>
    <m/>
    <m/>
    <x v="2"/>
    <m/>
    <m/>
    <n v="6"/>
    <x v="45"/>
    <x v="1"/>
    <n v="1"/>
    <s v="Support Unit"/>
    <x v="115"/>
    <x v="0"/>
    <n v="7"/>
  </r>
  <r>
    <n v="4378"/>
    <s v="HJ759"/>
    <x v="6"/>
    <n v="27"/>
    <x v="3"/>
    <x v="16"/>
    <n v="7"/>
    <s v="June"/>
    <x v="7"/>
    <s v="7 June 1945"/>
    <x v="0"/>
    <s v="SOC 7.6.45 (Air Britain Serials)"/>
    <x v="4"/>
    <x v="3"/>
    <m/>
    <m/>
    <x v="2"/>
    <m/>
    <m/>
    <n v="6"/>
    <x v="45"/>
    <x v="0"/>
    <n v="1"/>
    <s v="Front-Line"/>
    <x v="26"/>
    <x v="0"/>
    <n v="1"/>
  </r>
  <r>
    <n v="612"/>
    <s v="HK232"/>
    <x v="2"/>
    <s v="Defford/DH/151/604/51OTU"/>
    <x v="0"/>
    <x v="7"/>
    <n v="7"/>
    <s v="June"/>
    <x v="7"/>
    <s v="7 June 1945"/>
    <x v="0"/>
    <s v="To 5255M 7.6.45 (Air Britain Serials)"/>
    <x v="4"/>
    <x v="3"/>
    <m/>
    <m/>
    <x v="2"/>
    <m/>
    <m/>
    <n v="6"/>
    <x v="45"/>
    <x v="1"/>
    <n v="1"/>
    <s v="Support Unit"/>
    <x v="110"/>
    <x v="2"/>
    <n v="5"/>
  </r>
  <r>
    <n v="3323"/>
    <s v="MT479"/>
    <x v="25"/>
    <s v="NA/416US/4FU"/>
    <x v="0"/>
    <x v="10"/>
    <n v="7"/>
    <s v="June"/>
    <x v="7"/>
    <s v="7 June 1945"/>
    <x v="0"/>
    <s v="Serial MT 479 Group 4 Ferry Unit. Crash vers 16 Heures suite à panne moteur, la tentative d'atterrissage de fortune échoue, l'avion heurte un arbre au lieu dît : Les Jeandeaux. Mission de convoyage vers l'Angleterre, avion affecté au 416 Night Fighter Squadron de la 12° Air Force (pris en charge pour l'occasion par la RAF). Le pilote, Brian Joseph Lincoln Armitage sera tué sur le coup, le second membre de l'équipage Sidney Baker sera éjecté. Grièvement brûlé, il sera sauvé par des gens du voisinage et soigné à l'hôpital de Charolles. (Source : Travaux de Mr Gilles Moreau témoignages et photographies - via http://www.histavia21.net/HISTAV2/SAONELOIRE.htm ) Engine cut lost height and bellylanded 60m NW of Lyons 7.6.45 DBF (Air Britain Serials)"/>
    <x v="2"/>
    <x v="2"/>
    <s v="Engine failure"/>
    <m/>
    <x v="2"/>
    <m/>
    <m/>
    <n v="6"/>
    <x v="45"/>
    <x v="1"/>
    <n v="1"/>
    <s v="Support Unit"/>
    <x v="130"/>
    <x v="2"/>
    <n v="3"/>
  </r>
  <r>
    <n v="4577"/>
    <s v="KA945"/>
    <x v="30"/>
    <s v="RN"/>
    <x v="0"/>
    <x v="2"/>
    <n v="8"/>
    <s v="June"/>
    <x v="7"/>
    <s v="8 June 1945"/>
    <x v="0"/>
    <s v="To RN 8.6.45 NFT (Air Britain Serials)"/>
    <x v="6"/>
    <x v="3"/>
    <m/>
    <m/>
    <x v="2"/>
    <m/>
    <m/>
    <n v="6"/>
    <x v="45"/>
    <x v="1"/>
    <n v="0"/>
    <s v="Front-Line"/>
    <x v="64"/>
    <x v="1"/>
    <n v="1"/>
  </r>
  <r>
    <n v="2957"/>
    <s v="KA950"/>
    <x v="30"/>
    <s v="RN 771"/>
    <x v="0"/>
    <x v="18"/>
    <n v="8"/>
    <s v="June"/>
    <x v="7"/>
    <s v="8 June 1945"/>
    <x v="0"/>
    <s v="To RN 8.6.45 NFT (Air Britain Serials)"/>
    <x v="6"/>
    <x v="3"/>
    <m/>
    <m/>
    <x v="2"/>
    <m/>
    <m/>
    <n v="6"/>
    <x v="45"/>
    <x v="1"/>
    <n v="0"/>
    <s v="Support Unit"/>
    <x v="178"/>
    <x v="1"/>
    <n v="1"/>
  </r>
  <r>
    <n v="6484"/>
    <s v="NT473"/>
    <x v="25"/>
    <n v="151"/>
    <x v="0"/>
    <x v="2"/>
    <n v="8"/>
    <s v="June"/>
    <x v="7"/>
    <s v="8 June 1945"/>
    <x v="0"/>
    <s v="08/06/1945 0010 hours de Havilland Mosquito NF Mark XXX NT473 of 151 Squadron based at RAF Predannack was returning to base on one engine. When the pilot mistook the form of a harbour for base reduced height and crashed into the ground in line with the runway 1½ miles from the airfield at Trenoon Farm, Grade Ruan 2 miles E of Mullion Police Station. The aircraft was burnt out and the crew of two were killed. (http://www.rafdavidstowmoor.org/pages/crash_log/crashlog45.htm) Engine cut flew into ground in cloud on approach 1 1/2m NE of Predannack 8.6.45 DBF (Air Britain Serials)"/>
    <x v="2"/>
    <x v="2"/>
    <s v="Pilot error"/>
    <m/>
    <x v="2"/>
    <m/>
    <m/>
    <n v="6"/>
    <x v="45"/>
    <x v="1"/>
    <n v="1"/>
    <s v="Front-Line"/>
    <x v="8"/>
    <x v="2"/>
    <n v="1"/>
  </r>
  <r>
    <n v="7128"/>
    <s v="PF502"/>
    <x v="20"/>
    <s v="692/608"/>
    <x v="0"/>
    <x v="8"/>
    <n v="8"/>
    <s v="June"/>
    <x v="7"/>
    <s v="8 June 1945"/>
    <x v="1"/>
    <s v="08.06.1945 2244 Training 608 from Downham Market on return swerved to starboard and crashed with high speed into building at Downham Market airfield 0114 (BCL). W/O JC Portway +, Sgt ES Stephen +, Portway buried in Wandsworth Cem, Stephen lies in Moston Rom Cath Cem Swung on approach and hit building Downham Market 8.6.45 (Air Britain Serials) 08.06.45 608 Sqn. PF502 Aircraft swung to starboard on landing at Downham Market aerodrome and hit building, killing crew. (Mosquito Crash Log)"/>
    <x v="2"/>
    <x v="2"/>
    <s v="Swung on landing"/>
    <m/>
    <x v="2"/>
    <m/>
    <m/>
    <n v="6"/>
    <x v="45"/>
    <x v="1"/>
    <n v="0"/>
    <s v="Front-Line"/>
    <x v="107"/>
    <x v="6"/>
    <n v="2"/>
  </r>
  <r>
    <n v="2740"/>
    <s v="HX822"/>
    <x v="12"/>
    <s v="301FTU/27"/>
    <x v="3"/>
    <x v="16"/>
    <n v="9"/>
    <s v="June"/>
    <x v="7"/>
    <s v="9 June 1945"/>
    <x v="0"/>
    <s v="SOC 9.6.45 (Air Britain Serials)"/>
    <x v="4"/>
    <x v="3"/>
    <m/>
    <m/>
    <x v="2"/>
    <m/>
    <m/>
    <n v="6"/>
    <x v="45"/>
    <x v="0"/>
    <n v="1"/>
    <s v="Front-Line"/>
    <x v="26"/>
    <x v="0"/>
    <n v="2"/>
  </r>
  <r>
    <n v="5161"/>
    <s v="LR310"/>
    <x v="12"/>
    <s v="301FTU/27"/>
    <x v="3"/>
    <x v="16"/>
    <n v="9"/>
    <s v="June"/>
    <x v="7"/>
    <s v="9 June 1945"/>
    <x v="0"/>
    <s v="SOC 9.6.45 (Air Britain Serials)"/>
    <x v="4"/>
    <x v="3"/>
    <m/>
    <m/>
    <x v="2"/>
    <m/>
    <m/>
    <n v="6"/>
    <x v="45"/>
    <x v="0"/>
    <n v="1"/>
    <s v="Front-Line"/>
    <x v="26"/>
    <x v="0"/>
    <n v="2"/>
  </r>
  <r>
    <n v="6730"/>
    <s v="MM339"/>
    <x v="18"/>
    <n v="684"/>
    <x v="3"/>
    <x v="0"/>
    <n v="9"/>
    <s v="June"/>
    <x v="7"/>
    <s v="9 June 1945"/>
    <x v="0"/>
    <s v="SOC 9.6.45 (Air Britain Serials)"/>
    <x v="4"/>
    <x v="3"/>
    <m/>
    <m/>
    <x v="2"/>
    <m/>
    <m/>
    <n v="6"/>
    <x v="45"/>
    <x v="0"/>
    <n v="1"/>
    <s v="Front-Line"/>
    <x v="50"/>
    <x v="0"/>
    <n v="1"/>
  </r>
  <r>
    <n v="7212"/>
    <s v="PF440"/>
    <x v="20"/>
    <s v="571/128"/>
    <x v="0"/>
    <x v="8"/>
    <n v="9"/>
    <s v="June"/>
    <x v="7"/>
    <s v="9 June 1945"/>
    <x v="0"/>
    <s v="09.06.1945 0929 Training 128 from Wyton crash landed beyond Upwood airfield runway 0950 (BCL). F/O AH Reynolds ok, airframe relegated to training purposes with serial 5304M on 07.07.45. Overshot landing and u/c leg collapsed Upwood 9.6.45 to 5304M 7.7.45 (Air Britain Serials)"/>
    <x v="2"/>
    <x v="2"/>
    <s v="Overshot"/>
    <m/>
    <x v="2"/>
    <m/>
    <m/>
    <n v="7"/>
    <x v="45"/>
    <x v="1"/>
    <n v="0"/>
    <s v="Front-Line"/>
    <x v="112"/>
    <x v="6"/>
    <n v="2"/>
  </r>
  <r>
    <n v="1485"/>
    <s v="KA237"/>
    <x v="31"/>
    <s v="45 Gp"/>
    <x v="5"/>
    <x v="10"/>
    <n v="10"/>
    <s v="June"/>
    <x v="7"/>
    <s v="10 June 1945"/>
    <x v="0"/>
    <s v="On the 10th of June, 1945, de Havilland Mosquito F.B. Mk. 26 s/n KA237, went missing somewhere between Goose Bay, Labrador and Bluie West I, Greenland (BW I) while being ferried to Europe. The Canadian-civilan crew consisted of the Pilot, Mr. Howrad Stanley Wright and his Radio Operator/Navigator, Mr. James Douglas Woodyard. (Chris Charland) Thirtyseven aircraft searched for a Mosquito aircraft missing from Eastern Air Command, possibly from Station Greenwood, on June 11, 1944 without success. (http://www.cahs.ca/chapters/pei/news/2007-03_PEI_March.pdf) Missing on ferry flight Goose Bay-Bluie West One 10.6.45 (Air Britain Serials)"/>
    <x v="2"/>
    <x v="2"/>
    <s v="Vanished without trace"/>
    <m/>
    <x v="2"/>
    <m/>
    <m/>
    <n v="6"/>
    <x v="45"/>
    <x v="1"/>
    <n v="0"/>
    <s v="Support Unit"/>
    <x v="81"/>
    <x v="1"/>
    <n v="1"/>
  </r>
  <r>
    <n v="252"/>
    <s v="KB454"/>
    <x v="28"/>
    <s v="142/162"/>
    <x v="0"/>
    <x v="8"/>
    <n v="11"/>
    <s v="June"/>
    <x v="7"/>
    <s v="11 June 1945"/>
    <x v="0"/>
    <s v="Engine cut on take-off crashed at Coxmoor Hants. 11.6.45 (Air Britain Serials) 11.06.45 162 Sqn. KB454 Following engine failure, pilot lost control and aircraft broke up in the air, crashing at Coxmoor, near Fleet, Hampshire, killing crew. (Mosquito Crash Log)"/>
    <x v="2"/>
    <x v="2"/>
    <s v="Engine failure"/>
    <m/>
    <x v="2"/>
    <m/>
    <m/>
    <n v="6"/>
    <x v="45"/>
    <x v="1"/>
    <n v="1"/>
    <s v="Front-Line"/>
    <x v="134"/>
    <x v="1"/>
    <n v="2"/>
  </r>
  <r>
    <n v="3757"/>
    <s v="NS530"/>
    <x v="18"/>
    <n v="680"/>
    <x v="3"/>
    <x v="0"/>
    <n v="11"/>
    <s v="June"/>
    <x v="7"/>
    <s v="11 June 1945"/>
    <x v="0"/>
    <s v="Swung on take-off and u/c collapsed Teheran 11.6.45 DBR (Air Britain Serials)"/>
    <x v="2"/>
    <x v="2"/>
    <s v="Swung on takeoff"/>
    <m/>
    <x v="2"/>
    <m/>
    <m/>
    <n v="6"/>
    <x v="45"/>
    <x v="1"/>
    <n v="1"/>
    <s v="Front-Line"/>
    <x v="78"/>
    <x v="0"/>
    <n v="1"/>
  </r>
  <r>
    <n v="1480"/>
    <s v="PZ437"/>
    <x v="12"/>
    <s v="23/RN"/>
    <x v="0"/>
    <x v="18"/>
    <n v="11"/>
    <s v="June"/>
    <x v="7"/>
    <s v="11 June 1945"/>
    <x v="0"/>
    <s v="To RN 11.6.45 (Air Britain Serials) Also: F/L Gagnon and F/O Harris were detailed for an Anti-Flak patrol of Elbe River and Ludwigslust area. On the outward journey the CSU became u/s causing vibration of starboard engine, which developed excessively, so course was set for base. Eventually the engine failed completely. Great difficulty was found in maintaining height and at 4000 ft fuel tanks were jettisoned but only starboard drop tank released. Port engine started cutting 90 miles from English coast. This (trying to drop port tank) was repeated four time and 10 miles from the coast fuel tank unexpectedly jettisoned. R/T was very weak and communication to Coltishall was made through GOODCHILD 37 whose timely aid was very much appreciated. The Mosquito, on one engine, belly landed at Base (Cat. AC) and we are pleased to record that  the crew were unhurt. (https://forgottenhobby.wordpress.com/2015/01/01/yp-o/)"/>
    <x v="5"/>
    <x v="3"/>
    <m/>
    <m/>
    <x v="2"/>
    <m/>
    <m/>
    <n v="6"/>
    <x v="45"/>
    <x v="1"/>
    <n v="1"/>
    <s v="Support Unit"/>
    <x v="64"/>
    <x v="0"/>
    <n v="2"/>
  </r>
  <r>
    <n v="521"/>
    <s v="A52-2"/>
    <x v="26"/>
    <s v="1APU/1PRU"/>
    <x v="7"/>
    <x v="0"/>
    <n v="12"/>
    <s v="June"/>
    <x v="7"/>
    <s v="12 June 1945"/>
    <x v="0"/>
    <s v="08.1945 Received severe damage on wing leading edge due to hailstorm, converted to components. unknown location (MIAS). No 1 PRU RAAF, no further info Built as F.B.40. Delivered during April 1944. Final disposition: converted to components, August 1945. (Beaufort, Beaufighter and Mosquito in Australian Service, Stewart Wilson, 1990) 04/04/44 2 AP. Converted to PR and was the prototype Australian built solid-nose PR40 of which six were built (A52-2,4,6,7,9 and 26). 26/05/44 1 APU for direction finding loop to be calibrated. The RAF status cards notes ‘not to be held at APU for longer than one day. Required urgently for operations NWA’ (North West Australia). 29/05/44 1 PRU Coomalie Creek NT. Flew nine PR missions during August. On 25/06/45 Pilot FOFF Ken Boss-Walker suffered an engine failure over Sourabaya NEI (Netherlands East Indies) and flew the 10.5 hour return trip to Australia of 1450km on one engine. Presumably, this is the rationale of the name of ‘Old Faithful’ painted on the port nose along with thirty-eight mission marks (Photo: Pentland Vol2 P.100). The AWM has a photo P002448.075 which shows A52-2 landing at Broome WA after this flight. It captions the crew (FOFF Ken Boss-Walker and Nav POFF Jeff Love) as also having been the first to complete an operational flight in a RAAF Mosquito to Ambon on 01/06/44. A52-2 was also detached to Leyte in the Philippines where it suffered hail damaged to the wing leading edges (Wilson p.184). 23/08/44 14 ARD for repairs. 02/09/44 1 PRU. 09/09/44 1 PRU disbanded and absorbed into 87 Sqd. 04/02/45 2 AD. 27/02/45 De Havilland factory for inspection of mainplane. 12/06/45 Converted to components. (http://www.adf-serials.com/2a52.shtml) Rtp after mainplane inspection 12.06.45 (Air Britain Serials)"/>
    <x v="4"/>
    <x v="3"/>
    <m/>
    <m/>
    <x v="2"/>
    <m/>
    <m/>
    <n v="6"/>
    <x v="45"/>
    <x v="0"/>
    <n v="1"/>
    <s v="Front-Line"/>
    <x v="0"/>
    <x v="5"/>
    <n v="2"/>
  </r>
  <r>
    <n v="655"/>
    <s v="DK330"/>
    <x v="4"/>
    <s v="105/139/BDU/16OTU"/>
    <x v="0"/>
    <x v="7"/>
    <n v="12"/>
    <s v="June"/>
    <x v="7"/>
    <s v="12 June 1945"/>
    <x v="0"/>
    <s v="SOC 12.6.45 (Air Britain Serials)"/>
    <x v="4"/>
    <x v="3"/>
    <m/>
    <m/>
    <x v="2"/>
    <m/>
    <m/>
    <n v="6"/>
    <x v="45"/>
    <x v="1"/>
    <n v="1"/>
    <s v="Support Unit"/>
    <x v="140"/>
    <x v="0"/>
    <n v="4"/>
  </r>
  <r>
    <n v="238"/>
    <s v="DZ344"/>
    <x v="4"/>
    <s v="1655MTU/627/692/627/2 Gp CS/21/140 Wg"/>
    <x v="0"/>
    <x v="1"/>
    <n v="12"/>
    <s v="June"/>
    <x v="7"/>
    <s v="12 June 1945"/>
    <x v="0"/>
    <s v="&quot;E&quot; DZ344 too close to Oakington's turf for comfort. This aircraft was originally with 1655 MTU: it came to 627 Squadron in March '44, carried out eight operational sorties before ground looping: declaRED Cat. B., it was rebuilt, served with 692 Squadron and then returned to 627; Later attached to 2 Group and SOC 12-6-45. (http://www.627squadron.co.uk/album.html) SOC 12.6.45 (Air Britain Serials)"/>
    <x v="4"/>
    <x v="3"/>
    <m/>
    <m/>
    <x v="2"/>
    <m/>
    <m/>
    <n v="6"/>
    <x v="45"/>
    <x v="1"/>
    <n v="1"/>
    <s v="Support Unit"/>
    <x v="179"/>
    <x v="0"/>
    <n v="7"/>
  </r>
  <r>
    <n v="6475"/>
    <s v="KB200"/>
    <x v="13"/>
    <n v="139"/>
    <x v="0"/>
    <x v="8"/>
    <n v="12"/>
    <s v="June"/>
    <x v="7"/>
    <s v="12 June 1945"/>
    <x v="0"/>
    <s v="Chorley Vol.7 page 343 has KB200 of &quot;16 OTU&quot; lost &quot;12&quot;-6-1945. Training Preston Capes bombing range, Oxfordshire. Got lost and crashlanded on the Dutch Frisian island Terschelling. F/Lt (Pilot) K.L. KLINKER and his navigator (name not known) were both seriously injured. (Henk Welting) Missing (Berlin) 12.6.44 (Air Britain Serials)"/>
    <x v="2"/>
    <x v="2"/>
    <s v="Pilot error"/>
    <m/>
    <x v="2"/>
    <m/>
    <m/>
    <n v="6"/>
    <x v="45"/>
    <x v="1"/>
    <n v="1"/>
    <s v="Front-Line"/>
    <x v="15"/>
    <x v="1"/>
    <n v="1"/>
  </r>
  <r>
    <n v="4822"/>
    <s v="NS694"/>
    <x v="18"/>
    <m/>
    <x v="7"/>
    <x v="0"/>
    <n v="12"/>
    <s v="June"/>
    <x v="7"/>
    <s v="12 June 1945"/>
    <x v="0"/>
    <s v="06.1945 87 force landed and written off on North Keeling, (Cocos) Keeling island, Northern Territories, Timorsea (MIAS). To RAAF as A52-606. F/L R.H. Longsford DFC and F/O T.J. Tozer both OK (National Archives of Australia) To RAAF 8.11.44 as A52-606 87 Sqn Belly Landed North Keeling Island 12.06.45 (Air Britain Serials)"/>
    <x v="2"/>
    <x v="2"/>
    <s v="Forced landing"/>
    <m/>
    <x v="2"/>
    <m/>
    <m/>
    <n v="6"/>
    <x v="45"/>
    <x v="1"/>
    <n v="1"/>
    <s v="Front-Line"/>
    <x v="147"/>
    <x v="0"/>
    <n v="1"/>
  </r>
  <r>
    <n v="476"/>
    <s v="DD663"/>
    <x v="2"/>
    <s v="151/307/141/BSDU/54OTU"/>
    <x v="0"/>
    <x v="7"/>
    <n v="13"/>
    <s v="June"/>
    <x v="7"/>
    <s v="13 June 1945"/>
    <x v="0"/>
    <s v="SOC 13.6.45 (Air Britain Serials)"/>
    <x v="4"/>
    <x v="3"/>
    <m/>
    <m/>
    <x v="2"/>
    <m/>
    <m/>
    <n v="6"/>
    <x v="45"/>
    <x v="1"/>
    <n v="1"/>
    <s v="Support Unit"/>
    <x v="115"/>
    <x v="0"/>
    <n v="5"/>
  </r>
  <r>
    <n v="321"/>
    <s v="DZ241"/>
    <x v="2"/>
    <s v="151/141/169/141/1692 Flt/54OTU"/>
    <x v="0"/>
    <x v="7"/>
    <n v="13"/>
    <s v="June"/>
    <x v="7"/>
    <s v="13 June 1945"/>
    <x v="0"/>
    <s v="SOC 13.6.45 (Air Britain Serials)"/>
    <x v="4"/>
    <x v="3"/>
    <m/>
    <m/>
    <x v="2"/>
    <m/>
    <m/>
    <n v="6"/>
    <x v="45"/>
    <x v="1"/>
    <n v="1"/>
    <s v="Support Unit"/>
    <x v="115"/>
    <x v="0"/>
    <n v="6"/>
  </r>
  <r>
    <n v="249"/>
    <s v="DZ293"/>
    <x v="2"/>
    <s v="456/FIU/54OTU/FIU/54OTU"/>
    <x v="0"/>
    <x v="7"/>
    <n v="13"/>
    <s v="June"/>
    <x v="7"/>
    <s v="13 June 1945"/>
    <x v="0"/>
    <s v="SOC 13.6.45 (Air Britain Serials)"/>
    <x v="4"/>
    <x v="3"/>
    <m/>
    <m/>
    <x v="2"/>
    <m/>
    <m/>
    <n v="6"/>
    <x v="45"/>
    <x v="1"/>
    <n v="1"/>
    <s v="Support Unit"/>
    <x v="115"/>
    <x v="0"/>
    <n v="5"/>
  </r>
  <r>
    <n v="870"/>
    <s v="DZ297"/>
    <x v="2"/>
    <s v="456/141/239/1692 Flt/54OTU"/>
    <x v="0"/>
    <x v="7"/>
    <n v="13"/>
    <s v="June"/>
    <x v="7"/>
    <s v="13 June 1945"/>
    <x v="0"/>
    <s v="SOC 13.6.45 (Air Britain Serials) Had to force-land with engine failure on 20 Feb 43 (456 Sqn ORB)."/>
    <x v="4"/>
    <x v="3"/>
    <m/>
    <m/>
    <x v="2"/>
    <m/>
    <m/>
    <n v="6"/>
    <x v="45"/>
    <x v="1"/>
    <n v="1"/>
    <s v="Support Unit"/>
    <x v="115"/>
    <x v="0"/>
    <n v="5"/>
  </r>
  <r>
    <n v="766"/>
    <s v="DZ307"/>
    <x v="2"/>
    <s v="456/157/60OTU/13OTU"/>
    <x v="0"/>
    <x v="7"/>
    <n v="13"/>
    <s v="June"/>
    <x v="7"/>
    <s v="13 June 1945"/>
    <x v="0"/>
    <s v="Crashed in forced landing East Ilsley Berks 13.6.45 (Air Britain Serials)"/>
    <x v="2"/>
    <x v="2"/>
    <s v="Forced landing"/>
    <m/>
    <x v="2"/>
    <m/>
    <m/>
    <n v="6"/>
    <x v="45"/>
    <x v="1"/>
    <n v="1"/>
    <s v="Support Unit"/>
    <x v="39"/>
    <x v="0"/>
    <n v="4"/>
  </r>
  <r>
    <n v="2169"/>
    <s v="HJ737"/>
    <x v="6"/>
    <s v="23/FE"/>
    <x v="3"/>
    <x v="16"/>
    <n v="13"/>
    <s v="June"/>
    <x v="7"/>
    <s v="13 June 1945"/>
    <x v="0"/>
    <s v="SOC 13.6.45 (Air Britain Serials)"/>
    <x v="4"/>
    <x v="3"/>
    <m/>
    <m/>
    <x v="2"/>
    <m/>
    <m/>
    <n v="6"/>
    <x v="45"/>
    <x v="1"/>
    <n v="1"/>
    <s v="Front-Line"/>
    <x v="91"/>
    <x v="0"/>
    <n v="2"/>
  </r>
  <r>
    <n v="7342"/>
    <s v="HK526"/>
    <x v="17"/>
    <s v="604/96/604"/>
    <x v="0"/>
    <x v="2"/>
    <n v="13"/>
    <s v="June"/>
    <x v="7"/>
    <s v="13 June 1945"/>
    <x v="0"/>
    <s v="SOC 13.6.45 (Air Britain Serials)"/>
    <x v="4"/>
    <x v="3"/>
    <m/>
    <m/>
    <x v="2"/>
    <m/>
    <m/>
    <n v="6"/>
    <x v="45"/>
    <x v="1"/>
    <n v="1"/>
    <s v="Front-Line"/>
    <x v="77"/>
    <x v="2"/>
    <n v="3"/>
  </r>
  <r>
    <n v="547"/>
    <s v="HP969"/>
    <x v="12"/>
    <s v="1FU/45"/>
    <x v="3"/>
    <x v="16"/>
    <n v="13"/>
    <s v="June"/>
    <x v="7"/>
    <s v="13 June 1945"/>
    <x v="0"/>
    <s v="SOC 13.6.45 (Air Britain Serials)"/>
    <x v="4"/>
    <x v="3"/>
    <m/>
    <m/>
    <x v="2"/>
    <m/>
    <m/>
    <n v="6"/>
    <x v="45"/>
    <x v="0"/>
    <n v="1"/>
    <s v="Front-Line"/>
    <x v="86"/>
    <x v="3"/>
    <n v="2"/>
  </r>
  <r>
    <n v="4062"/>
    <s v="HR123"/>
    <x v="12"/>
    <s v="1FU/FE"/>
    <x v="3"/>
    <x v="16"/>
    <n v="13"/>
    <s v="June"/>
    <x v="7"/>
    <s v="13 June 1945"/>
    <x v="0"/>
    <s v="SOC 13.6.45 (Air Britain Serials)"/>
    <x v="4"/>
    <x v="3"/>
    <m/>
    <m/>
    <x v="2"/>
    <m/>
    <m/>
    <n v="6"/>
    <x v="45"/>
    <x v="0"/>
    <n v="1"/>
    <s v="Front-Line"/>
    <x v="91"/>
    <x v="3"/>
    <n v="2"/>
  </r>
  <r>
    <n v="3050"/>
    <s v="HR372"/>
    <x v="12"/>
    <s v="47/45"/>
    <x v="3"/>
    <x v="16"/>
    <n v="13"/>
    <s v="June"/>
    <x v="7"/>
    <s v="13 June 1945"/>
    <x v="0"/>
    <s v="Hit wires and crashed 35m N of St.Thomas Mount 13.6.45 (Air Britain Serials)  MH - Could this be 406099 F/Lt WJ McKerracher DFM lost in a 45 Squadron Mosquito accident 13 May (sic) 1945 (http://users.cyberone.com.au/clardo/jb_keeping.html)? MH - May also have been COOK  G  1569006, TONKS  GJ  151120"/>
    <x v="2"/>
    <x v="3"/>
    <s v="Hit cable"/>
    <m/>
    <x v="2"/>
    <m/>
    <m/>
    <n v="6"/>
    <x v="45"/>
    <x v="0"/>
    <n v="1"/>
    <s v="Front-Line"/>
    <x v="86"/>
    <x v="3"/>
    <n v="2"/>
  </r>
  <r>
    <n v="1429"/>
    <s v="KA953"/>
    <x v="30"/>
    <s v="RN"/>
    <x v="0"/>
    <x v="18"/>
    <n v="13"/>
    <s v="June"/>
    <x v="7"/>
    <s v="13 June 1945"/>
    <x v="0"/>
    <s v="To RN 13.6.45 NFT (Air Britain Serials)"/>
    <x v="6"/>
    <x v="3"/>
    <m/>
    <m/>
    <x v="2"/>
    <m/>
    <m/>
    <n v="6"/>
    <x v="45"/>
    <x v="1"/>
    <n v="0"/>
    <s v="Support Unit"/>
    <x v="64"/>
    <x v="1"/>
    <n v="1"/>
  </r>
  <r>
    <n v="2876"/>
    <s v="MM304"/>
    <x v="18"/>
    <n v="140"/>
    <x v="0"/>
    <x v="0"/>
    <n v="13"/>
    <s v="June"/>
    <x v="7"/>
    <s v="13 June 1945"/>
    <x v="0"/>
    <s v="Swung to avoid cyclist on runway and u/c collapsed Eindhoven 13.6.45 (Air Britain Serials)"/>
    <x v="2"/>
    <x v="2"/>
    <s v="Raised undercarriage"/>
    <m/>
    <x v="2"/>
    <m/>
    <m/>
    <n v="6"/>
    <x v="45"/>
    <x v="1"/>
    <n v="1"/>
    <s v="Front-Line"/>
    <x v="56"/>
    <x v="0"/>
    <n v="1"/>
  </r>
  <r>
    <n v="1399"/>
    <s v="NS653"/>
    <x v="18"/>
    <s v="60 SAAF"/>
    <x v="1"/>
    <x v="0"/>
    <n v="13"/>
    <s v="June"/>
    <x v="7"/>
    <s v="13 June 1945"/>
    <x v="0"/>
    <s v="Engine cut lost height on overshoot and crashlanded 1/2m E of San Severo 13.6.45 (Air Britain Serials)"/>
    <x v="2"/>
    <x v="2"/>
    <s v="Engine failure"/>
    <m/>
    <x v="2"/>
    <m/>
    <m/>
    <n v="6"/>
    <x v="45"/>
    <x v="1"/>
    <n v="1"/>
    <s v="Front-Line"/>
    <x v="34"/>
    <x v="0"/>
    <n v="1"/>
  </r>
  <r>
    <n v="2818"/>
    <s v="NT549"/>
    <x v="25"/>
    <n v="406"/>
    <x v="0"/>
    <x v="2"/>
    <n v="13"/>
    <s v="June"/>
    <x v="7"/>
    <s v="13 June 1945"/>
    <x v="0"/>
    <s v="Engine cut on take-off and u/c raised to stop Manston 13.6.45 (Air Britain Serials) 13.06.45 406 Sqn. NT549 Following engine failure on take-off at Manston aerodrome, aircraft crashed. Crew unhurt. (Mosquito Crash Log)"/>
    <x v="2"/>
    <x v="2"/>
    <s v="Engine failure"/>
    <m/>
    <x v="2"/>
    <m/>
    <m/>
    <n v="6"/>
    <x v="45"/>
    <x v="1"/>
    <n v="1"/>
    <s v="Front-Line"/>
    <x v="94"/>
    <x v="2"/>
    <n v="1"/>
  </r>
  <r>
    <n v="2060"/>
    <s v="W4092"/>
    <x v="2"/>
    <s v="157/239/1692 Flt/54OTU"/>
    <x v="0"/>
    <x v="7"/>
    <n v="13"/>
    <s v="June"/>
    <x v="7"/>
    <s v="13 June 1945"/>
    <x v="0"/>
    <s v="ROYAL AIR FORCE FIGHTER COMMAND, 1939-1945. De Havilland Mosquito NF Mark II, W4092 'RS-T', of No. 157 Squadron RAF based at Predannack, Cornwall, is inspected by American airmen while visiting the 8th USAAF base at Bassingbourn, Cambridgeshire.(IWM Photo HU 93019) SOC 13.6.45 (Air Britain Serials)"/>
    <x v="4"/>
    <x v="3"/>
    <m/>
    <m/>
    <x v="2"/>
    <m/>
    <m/>
    <n v="6"/>
    <x v="45"/>
    <x v="1"/>
    <n v="1"/>
    <s v="Support Unit"/>
    <x v="115"/>
    <x v="0"/>
    <n v="4"/>
  </r>
  <r>
    <n v="1444"/>
    <s v="A52-1"/>
    <x v="24"/>
    <s v="1APU"/>
    <x v="7"/>
    <x v="1"/>
    <n v="14"/>
    <s v="June"/>
    <x v="7"/>
    <s v="14 June 1945"/>
    <x v="0"/>
    <s v="Built as F.B.40. Delivered during March 1944. First Australian-built Mosquito, first flight 23 July 1943. Final disposition: airbottle exploded at Laverton, Victoria. Converted to components, June 1944. (Beaufort, Beaufighter and Mosquito in Australian Service, Stewart Wilson, 1990) 14.06.1944 air bottle exploded, converted to components. at Laverton airfield, Victoria (MIAS). First australian built, first flight 23.07.43 /07/43First Australian built Mosquito to fly and due to teething troubles it was the only Australian built Mosquito to fly during 1943 (Wilson p.161). Pilot WCDR Gibson Lee. 05/03/44 2 AP. 05/03/44 1 APU. 14/06/44 Oxygen bottles exploded whilst being refilled at Laverton and aircraft was destroyed. 10/07/44 De Havilland factory for conversion to components. Photo of A52-1 in what appears overall silver at http://home.st.net.au/~dunn/raaf/87prs06.jpg (http://www.adf-serials.com/2a52.shtml) Compressed air cylinder burst wrecking fuselage 14.06.45 Laverton VIC (Air Britain Serials)"/>
    <x v="2"/>
    <x v="2"/>
    <s v="Air bottle exploded"/>
    <m/>
    <x v="2"/>
    <m/>
    <m/>
    <n v="6"/>
    <x v="45"/>
    <x v="0"/>
    <n v="1"/>
    <s v="Support Unit"/>
    <x v="180"/>
    <x v="5"/>
    <n v="1"/>
  </r>
  <r>
    <n v="3427"/>
    <s v="A52-69"/>
    <x v="24"/>
    <s v="5OTU"/>
    <x v="7"/>
    <x v="7"/>
    <n v="14"/>
    <s v="June"/>
    <x v="7"/>
    <s v="14 June 1945"/>
    <x v="0"/>
    <s v="06.1945 5 OTU take off accident, converted to components. at Williamstown airfield, New South Wales (MIAS). Built as F.B.40. Delivered during March 1945. Final disposition: converted to components after takeoff accident at Williamtown, New South Wales, June 1945. (Beaufort, Beaufighter and Mosquito in Australian Service, Stewart Wilson, 1990) Swung on takeoff and ground looped Williamtown NSW 14.06.45 (Air Britain Serials)"/>
    <x v="2"/>
    <x v="2"/>
    <s v="Swung on takeoff"/>
    <m/>
    <x v="2"/>
    <m/>
    <m/>
    <n v="6"/>
    <x v="45"/>
    <x v="1"/>
    <n v="0"/>
    <s v="Support Unit"/>
    <x v="124"/>
    <x v="5"/>
    <n v="1"/>
  </r>
  <r>
    <n v="592"/>
    <s v="HK510"/>
    <x v="17"/>
    <s v="304FTU/256"/>
    <x v="1"/>
    <x v="2"/>
    <n v="14"/>
    <s v="June"/>
    <x v="7"/>
    <s v="14 June 1945"/>
    <x v="0"/>
    <s v="SOC 14.6.45 (Air Britain Serials)"/>
    <x v="4"/>
    <x v="3"/>
    <m/>
    <m/>
    <x v="2"/>
    <m/>
    <m/>
    <n v="6"/>
    <x v="45"/>
    <x v="1"/>
    <n v="1"/>
    <s v="Front-Line"/>
    <x v="32"/>
    <x v="2"/>
    <n v="2"/>
  </r>
  <r>
    <n v="5583"/>
    <s v="PF518"/>
    <x v="20"/>
    <n v="105"/>
    <x v="0"/>
    <x v="8"/>
    <n v="14"/>
    <s v="June"/>
    <x v="7"/>
    <s v="14 June 1945"/>
    <x v="0"/>
    <s v="14.06.1945 0945 Training, SBA and single engine flying 105 from Bourn crash landed due to engine failure. 1 mile S Bourn airfield 1025 (BCL). S/L NF Hilgard ok. Lost height on single-engined approach and bellylanded 1m SW of Bourn 14.6.45 (Air Britain Serials) 14.06.45 105 Sqn. PF518 Force landed one mile south of Bourn aerodrome after engine failure. (Mosquito Crash Log)"/>
    <x v="2"/>
    <x v="2"/>
    <s v="Engine failure"/>
    <m/>
    <x v="2"/>
    <m/>
    <m/>
    <n v="6"/>
    <x v="45"/>
    <x v="1"/>
    <n v="0"/>
    <s v="Front-Line"/>
    <x v="4"/>
    <x v="6"/>
    <n v="1"/>
  </r>
  <r>
    <n v="7527"/>
    <s v="HR452"/>
    <x v="12"/>
    <s v="1FU/1672CU"/>
    <x v="3"/>
    <x v="7"/>
    <n v="15"/>
    <s v="June"/>
    <x v="7"/>
    <s v="15 June 1945"/>
    <x v="0"/>
    <s v="Swung on landing and u/c collapsed Yelahanka 15.6.45 (Air Britain Serials)"/>
    <x v="2"/>
    <x v="2"/>
    <s v="Swung on landing"/>
    <m/>
    <x v="2"/>
    <m/>
    <m/>
    <n v="6"/>
    <x v="45"/>
    <x v="1"/>
    <n v="1"/>
    <s v="Support Unit"/>
    <x v="117"/>
    <x v="3"/>
    <n v="2"/>
  </r>
  <r>
    <n v="1919"/>
    <s v="KA960"/>
    <x v="30"/>
    <s v="RN"/>
    <x v="0"/>
    <x v="18"/>
    <n v="15"/>
    <s v="June"/>
    <x v="7"/>
    <s v="15 June 1945"/>
    <x v="0"/>
    <s v="To RN 15.6.45 NFT (Air Britain Serials)"/>
    <x v="6"/>
    <x v="3"/>
    <m/>
    <m/>
    <x v="2"/>
    <m/>
    <m/>
    <n v="6"/>
    <x v="45"/>
    <x v="1"/>
    <n v="0"/>
    <s v="Support Unit"/>
    <x v="64"/>
    <x v="1"/>
    <n v="1"/>
  </r>
  <r>
    <n v="3425"/>
    <s v="KA961"/>
    <x v="30"/>
    <s v="RN"/>
    <x v="0"/>
    <x v="18"/>
    <n v="15"/>
    <s v="June"/>
    <x v="7"/>
    <s v="15 June 1945"/>
    <x v="0"/>
    <s v="To RN 15.6.45 NFT (Air Britain Serials)"/>
    <x v="6"/>
    <x v="3"/>
    <m/>
    <m/>
    <x v="2"/>
    <m/>
    <m/>
    <n v="6"/>
    <x v="45"/>
    <x v="1"/>
    <n v="0"/>
    <s v="Support Unit"/>
    <x v="64"/>
    <x v="1"/>
    <n v="1"/>
  </r>
  <r>
    <n v="4091"/>
    <s v="KA962"/>
    <x v="30"/>
    <s v="RN 762"/>
    <x v="0"/>
    <x v="18"/>
    <n v="15"/>
    <s v="June"/>
    <x v="7"/>
    <s v="15 June 1945"/>
    <x v="0"/>
    <s v="To RN 15.6.45 (Air Britain Serials)"/>
    <x v="5"/>
    <x v="3"/>
    <m/>
    <m/>
    <x v="2"/>
    <m/>
    <m/>
    <n v="6"/>
    <x v="45"/>
    <x v="1"/>
    <n v="0"/>
    <s v="Support Unit"/>
    <x v="181"/>
    <x v="1"/>
    <n v="1"/>
  </r>
  <r>
    <n v="4153"/>
    <s v="KA964"/>
    <x v="30"/>
    <s v="RN 771"/>
    <x v="0"/>
    <x v="18"/>
    <n v="15"/>
    <s v="June"/>
    <x v="7"/>
    <s v="15 June 1945"/>
    <x v="0"/>
    <s v="To RN 15.6.45 (Air Britain Serials)"/>
    <x v="5"/>
    <x v="3"/>
    <m/>
    <m/>
    <x v="2"/>
    <m/>
    <m/>
    <n v="6"/>
    <x v="45"/>
    <x v="1"/>
    <n v="0"/>
    <s v="Support Unit"/>
    <x v="178"/>
    <x v="1"/>
    <n v="1"/>
  </r>
  <r>
    <n v="6742"/>
    <s v="DZ418"/>
    <x v="4"/>
    <s v="139/627"/>
    <x v="0"/>
    <x v="8"/>
    <n v="15"/>
    <s v="June"/>
    <x v="7"/>
    <s v="15 June 1945"/>
    <x v="1"/>
    <s v="15.06.1945 Training, cross country 627 from Woodhall Spa crash landed, damaged beyond reasonable repair at Woodhall Spa airfield 0057 (BCL). W/O NK Shannon ok, , Used by 617 Squadron according to its ORB, coded L. Was B on 627 (Aeroplane Monthly, May 1973) U/c collapsed on landing Woodhall Spa 15.6.45 (Air Britain Serials)"/>
    <x v="2"/>
    <x v="2"/>
    <s v="Undercarriage failed"/>
    <m/>
    <x v="2"/>
    <m/>
    <m/>
    <n v="6"/>
    <x v="45"/>
    <x v="1"/>
    <n v="1"/>
    <s v="Front-Line"/>
    <x v="58"/>
    <x v="0"/>
    <n v="2"/>
  </r>
  <r>
    <n v="3909"/>
    <s v="HR549"/>
    <x v="12"/>
    <s v="1672CU"/>
    <x v="3"/>
    <x v="7"/>
    <n v="16"/>
    <s v="June"/>
    <x v="7"/>
    <s v="16 June 1945"/>
    <x v="0"/>
    <s v="Swung on landing and u/c collapsed Yelahanka 16.6.45 (Air Britain Serials)"/>
    <x v="2"/>
    <x v="2"/>
    <s v="Swung on landing"/>
    <m/>
    <x v="2"/>
    <m/>
    <m/>
    <n v="6"/>
    <x v="45"/>
    <x v="1"/>
    <n v="1"/>
    <s v="Support Unit"/>
    <x v="117"/>
    <x v="3"/>
    <n v="1"/>
  </r>
  <r>
    <n v="1749"/>
    <s v="KB465"/>
    <x v="28"/>
    <s v="142/162"/>
    <x v="0"/>
    <x v="8"/>
    <n v="16"/>
    <s v="June"/>
    <x v="7"/>
    <s v="16 June 1945"/>
    <x v="0"/>
    <s v="U/c jammed bellylanded at Gardermoen 16.6.45 (Air Britain Serials)"/>
    <x v="2"/>
    <x v="2"/>
    <s v="Undercarriage failed"/>
    <m/>
    <x v="2"/>
    <m/>
    <m/>
    <n v="6"/>
    <x v="45"/>
    <x v="1"/>
    <n v="1"/>
    <s v="Front-Line"/>
    <x v="134"/>
    <x v="1"/>
    <n v="2"/>
  </r>
  <r>
    <n v="2895"/>
    <s v="KB477"/>
    <x v="28"/>
    <s v="142/162"/>
    <x v="0"/>
    <x v="8"/>
    <n v="16"/>
    <s v="June"/>
    <x v="7"/>
    <s v="16 June 1945"/>
    <x v="0"/>
    <s v="U/c collapsed on landing Blackbushe 16.6.45 (Air Britain Serials)"/>
    <x v="2"/>
    <x v="2"/>
    <s v="Undercarriage failed"/>
    <m/>
    <x v="2"/>
    <m/>
    <m/>
    <n v="6"/>
    <x v="45"/>
    <x v="1"/>
    <n v="1"/>
    <s v="Front-Line"/>
    <x v="134"/>
    <x v="1"/>
    <n v="2"/>
  </r>
  <r>
    <n v="4716"/>
    <s v="HR309"/>
    <x v="12"/>
    <n v="45"/>
    <x v="3"/>
    <x v="16"/>
    <n v="17"/>
    <s v="June"/>
    <x v="7"/>
    <s v="17 June 1945"/>
    <x v="0"/>
    <s v="Crashed in hills 21m NE of Kyaukpyu 17.6.45 cause unknown (Air Britain Serials) WILCOCK  RJ  186746"/>
    <x v="2"/>
    <x v="3"/>
    <s v="Unknown"/>
    <m/>
    <x v="2"/>
    <m/>
    <m/>
    <n v="6"/>
    <x v="45"/>
    <x v="0"/>
    <n v="1"/>
    <s v="Front-Line"/>
    <x v="86"/>
    <x v="3"/>
    <n v="1"/>
  </r>
  <r>
    <n v="1520"/>
    <s v="KA260"/>
    <x v="31"/>
    <s v="45 Gp"/>
    <x v="2"/>
    <x v="10"/>
    <n v="17"/>
    <s v="June"/>
    <x v="7"/>
    <s v="17 June 1945"/>
    <x v="0"/>
    <s v="KA260 crashed 17 June 1945 in Gaspe (latitude 48 degree 25 minutes north, longtude 67 degrees 33 minutes west), 1200 hours during daylight ferry trip; aircraft crashed into a mountain. Eye witnessed said aircraft circled overhead very low before disappearing into nearby range of mountains. Pilot was a civilian, Brian James DUIGAN, son of Major-General Sir John Duigan (Defence HQ, New Zealand); born 6 May 1919 in New Zealand although he gave his address as Knightsbridge, London. Accepted for Ferry Command pilot training, 1 January 1943 and soon afterwards began delivering Dakotas, Baltimores, Marauders. Involved in following Mosquito deliveries: KB117 (February 1944), KB203 (April 1944), KB232 (April 1944), KB345 (July 1944), KN199 (August 1944), KB451 (September 1944), KB501 (November 1944). Wireless operator was James Stanley TEGART, born 11 April 1917 in Collingwood, Ontario; address given as Lachine, Quebec; accepted for Ferry Command training on 5 May 1941; first delivery (Hudson AK872) in July 1941; numerous deliveries thereafter including Mosquito KB361 (July 1944) and KB512 (November 1944). Duigan was flying as a civilian in Transport Command (previously Ferry Command). Note that his 'rank' is that of Captain (as recorded in the CWGC Register) and not Plt Off, Fg Off or other such as would be the case were he a member of the air force. Previously he had served with the Air Transport Auxiliary (ATA), and before that with the RAF and RNZAF. _x000a__x000a_ From my 'For Your Tomorrow - A record of New Zealanders who have died while serving with the RNZAF and Allied Air Services since 1915 (Volume Two: Fates 1943-1998)':_x000a__x000a_Sun 17 Jun 1945_x000a_TRANSPORT COMMAND_x000a_Delivery flight from Canada to Prestwick, Scotland_x000a_45 Group, RAF (Dorval, Quebec)_x000a_Mosquito B.26 KA260 - took off from Crumlin Airport, London, Ontario, at 0833 (0933?), for Goose Bay, Labrador, but en route encountered low cloud, rain, icing, and very unusual atmospheric conditions which made wireless communication almost impossible. At about noon was sighted flying off course by Quebec farmer Wilfred Ross near St Irene, some 35 miles south (SE?) of Mont Joli. In heavy rain, with clouds covering the mountain tops down to 500 feet, the Mosquito circled the farm three times before flying off to the NE. Moments after disappearing from view into a valley it struck trees on the eastern slope of a heavily wooded, 1200-foot high hill, cartwheeled and disintegrated. Both crew died, the pilot being buried at Metis Beach, 8 miles NE of Mt Joli._x000a_Pilot: Capt Brian James DUIGAN, RAF Transport Command - Age 24._x000a_Duigan, one of a number of civilian aircrew employed by the Command, had been on ferrying duties since February 1943 and was undertaking his 26th trans-Atlantic delivery flight. He had previously served in the RNZAF and RAF as a short service commission officer._x000a_(Errol Martyn at http://www.rafcommands.com/forum/showthread.php?p=27620&amp;highlight=Mosquito#post27620) Flew into mountain in bad visibility 5m W of St.Irene Mont Joli PQ 17.6.45 (Air Britain Serials)   DUIGAN, Brian James ( New Zealander )- Captain - RAF Transport Command - Metis Beach (United Church ) Cemetery, Quebec, Canada. [ Mosquito B.26 - KA260 - Ferry Command ].  TEGART, James Stanley ( Canadian ) - P/O - RAF Transport Command - Toronto (Park Lawn ) Cemetery, Ontario, Canada. [ Mosquito B.26 - KA260 - Ferry Command ]. (http://www.rafcommands.com/forum/showthread.php?18766-450617-Unaccounted-Airmen-17-06-1945)"/>
    <x v="2"/>
    <x v="2"/>
    <s v="Terrain"/>
    <m/>
    <x v="2"/>
    <m/>
    <m/>
    <n v="6"/>
    <x v="45"/>
    <x v="1"/>
    <n v="0"/>
    <s v="Support Unit"/>
    <x v="81"/>
    <x v="1"/>
    <n v="1"/>
  </r>
  <r>
    <n v="3569"/>
    <s v="KB272"/>
    <x v="13"/>
    <s v="608/1655MTU"/>
    <x v="0"/>
    <x v="7"/>
    <n v="17"/>
    <s v="June"/>
    <x v="7"/>
    <s v="17 June 1945"/>
    <x v="0"/>
    <s v="17/06/1945 Mosquito KB272 of 16 OTU suffered a collapsed undercarriage at Barford St John. (http://www.couplandbell.com/marg/crashes1945.htm) Swung on take-off and u/c collapsed Barford St.John 17.6.45 (Air Britain Serials)"/>
    <x v="2"/>
    <x v="2"/>
    <s v="Swung on takeoff"/>
    <m/>
    <x v="2"/>
    <m/>
    <m/>
    <n v="6"/>
    <x v="45"/>
    <x v="1"/>
    <n v="1"/>
    <s v="Support Unit"/>
    <x v="12"/>
    <x v="1"/>
    <n v="2"/>
  </r>
  <r>
    <n v="5667"/>
    <s v="RF755"/>
    <x v="12"/>
    <n v="110"/>
    <x v="3"/>
    <x v="16"/>
    <n v="17"/>
    <s v="June"/>
    <x v="7"/>
    <s v="17 June 1945"/>
    <x v="0"/>
    <s v="Swung on take-off and broke back Kinmagan 17.6.45 DBR (Air Britain Serials)"/>
    <x v="2"/>
    <x v="3"/>
    <s v="Swung on takeoff"/>
    <m/>
    <x v="2"/>
    <m/>
    <m/>
    <n v="6"/>
    <x v="45"/>
    <x v="0"/>
    <n v="1"/>
    <s v="Front-Line"/>
    <x v="143"/>
    <x v="3"/>
    <n v="1"/>
  </r>
  <r>
    <n v="1468"/>
    <s v="DD609"/>
    <x v="2"/>
    <s v="151/54OTU"/>
    <x v="0"/>
    <x v="7"/>
    <n v="18"/>
    <s v="June"/>
    <x v="7"/>
    <s v="18 June 1945"/>
    <x v="0"/>
    <s v="SOC 18.6.45 (Air Britain Serials)"/>
    <x v="4"/>
    <x v="3"/>
    <m/>
    <m/>
    <x v="2"/>
    <m/>
    <m/>
    <n v="6"/>
    <x v="45"/>
    <x v="1"/>
    <n v="1"/>
    <s v="Support Unit"/>
    <x v="115"/>
    <x v="0"/>
    <n v="2"/>
  </r>
  <r>
    <n v="172"/>
    <s v="DD719"/>
    <x v="2"/>
    <s v="85/410/456/54OTU"/>
    <x v="0"/>
    <x v="7"/>
    <n v="18"/>
    <s v="June"/>
    <x v="7"/>
    <s v="18 June 1945"/>
    <x v="0"/>
    <s v="SOC 18.6.45 (Air Britain Serials)"/>
    <x v="4"/>
    <x v="3"/>
    <m/>
    <m/>
    <x v="2"/>
    <m/>
    <m/>
    <n v="6"/>
    <x v="45"/>
    <x v="1"/>
    <n v="1"/>
    <s v="Support Unit"/>
    <x v="115"/>
    <x v="0"/>
    <n v="4"/>
  </r>
  <r>
    <n v="796"/>
    <s v="HJ712"/>
    <x v="2"/>
    <s v="60OTU/141/1692 Flt/54OTU"/>
    <x v="0"/>
    <x v="7"/>
    <n v="18"/>
    <s v="June"/>
    <x v="7"/>
    <s v="18 June 1945"/>
    <x v="0"/>
    <s v="SOC 18.6.45 (Air Britain Serials)"/>
    <x v="4"/>
    <x v="3"/>
    <m/>
    <m/>
    <x v="2"/>
    <m/>
    <m/>
    <n v="6"/>
    <x v="45"/>
    <x v="1"/>
    <n v="1"/>
    <s v="Support Unit"/>
    <x v="115"/>
    <x v="0"/>
    <n v="4"/>
  </r>
  <r>
    <n v="2005"/>
    <s v="HJ928"/>
    <x v="2"/>
    <s v="410/157/307/54OTU"/>
    <x v="0"/>
    <x v="7"/>
    <n v="18"/>
    <s v="June"/>
    <x v="7"/>
    <s v="18 June 1945"/>
    <x v="0"/>
    <s v="SOC 18.6.45 (Air Britain Serials)"/>
    <x v="4"/>
    <x v="3"/>
    <m/>
    <m/>
    <x v="2"/>
    <m/>
    <m/>
    <n v="6"/>
    <x v="45"/>
    <x v="1"/>
    <n v="1"/>
    <s v="Support Unit"/>
    <x v="115"/>
    <x v="2"/>
    <n v="4"/>
  </r>
  <r>
    <n v="289"/>
    <s v="HJ934"/>
    <x v="2"/>
    <s v="307/456/239/54OTU"/>
    <x v="0"/>
    <x v="7"/>
    <n v="18"/>
    <s v="June"/>
    <x v="7"/>
    <s v="18 June 1945"/>
    <x v="0"/>
    <s v="SOC 18.6.45 (Air Britain Serials)"/>
    <x v="4"/>
    <x v="3"/>
    <m/>
    <m/>
    <x v="2"/>
    <m/>
    <m/>
    <n v="6"/>
    <x v="45"/>
    <x v="1"/>
    <n v="1"/>
    <s v="Support Unit"/>
    <x v="115"/>
    <x v="2"/>
    <n v="4"/>
  </r>
  <r>
    <n v="4142"/>
    <s v="HK264"/>
    <x v="2"/>
    <s v="456/51OTU"/>
    <x v="0"/>
    <x v="7"/>
    <n v="18"/>
    <s v="June"/>
    <x v="7"/>
    <s v="18 June 1945"/>
    <x v="0"/>
    <s v="SOC 18.6.45 (Air Britain Serials)"/>
    <x v="4"/>
    <x v="3"/>
    <m/>
    <m/>
    <x v="2"/>
    <m/>
    <m/>
    <n v="6"/>
    <x v="45"/>
    <x v="1"/>
    <n v="1"/>
    <s v="Support Unit"/>
    <x v="110"/>
    <x v="2"/>
    <n v="2"/>
  </r>
  <r>
    <n v="3449"/>
    <s v="KA956"/>
    <x v="30"/>
    <s v="RN"/>
    <x v="0"/>
    <x v="18"/>
    <n v="18"/>
    <s v="June"/>
    <x v="7"/>
    <s v="18 June 1945"/>
    <x v="0"/>
    <s v="To RN 18.6.45 NFT (Air Britain Serials)"/>
    <x v="6"/>
    <x v="3"/>
    <m/>
    <m/>
    <x v="2"/>
    <m/>
    <m/>
    <n v="6"/>
    <x v="45"/>
    <x v="1"/>
    <n v="0"/>
    <s v="Support Unit"/>
    <x v="64"/>
    <x v="1"/>
    <n v="1"/>
  </r>
  <r>
    <n v="2943"/>
    <s v="MM388"/>
    <x v="18"/>
    <s v="USAAF"/>
    <x v="0"/>
    <x v="4"/>
    <n v="18"/>
    <s v="June"/>
    <x v="7"/>
    <s v="18 June 1945"/>
    <x v="0"/>
    <s v="654BS 25BG, 8th Air Force. Pilot Hoover, John R. Ground Looped at Chalgrove/Sta 465. Category 4 damage, 18 June 1945. (http://www.aviationarchaeology.com) 440902 CHIPMAN, VANCE J MOSQUITO MM-388 HATFIELD, HERTFORDSHIRE 25 (Thomas Ensminger) 450221 HOWLE, ROBERT P JR MOSQUITO MM-388 ALCONBURY, UK 25 (Thomas Ensminger) SOC 19.10.45 (Air Britain Serials)"/>
    <x v="2"/>
    <x v="2"/>
    <s v="Ground-Looped"/>
    <m/>
    <x v="2"/>
    <m/>
    <m/>
    <n v="6"/>
    <x v="45"/>
    <x v="1"/>
    <n v="1"/>
    <s v="Front-Line"/>
    <x v="33"/>
    <x v="0"/>
    <n v="1"/>
  </r>
  <r>
    <n v="4841"/>
    <s v="NS728"/>
    <x v="18"/>
    <m/>
    <x v="7"/>
    <x v="0"/>
    <n v="18"/>
    <s v="June"/>
    <x v="7"/>
    <s v="18 June 1945"/>
    <x v="0"/>
    <s v="06.1945 87RAAF crashed on take off. at Coomalie airfield, Northern Territories (MIAS). To RAAF as A52-611 To RAAF 27.12.44 as A52-611 87 Sqn Crashed on takeoff Coomalie Creek NT 18.06.45 (Air Britain Serials) Wreck ceremonially burned on VJ-Day, 1945 (http://www.aussiemossie.asn.au/index_files/Bulletin-50.pdf)"/>
    <x v="2"/>
    <x v="2"/>
    <s v="Crashed on takeoff"/>
    <m/>
    <x v="2"/>
    <m/>
    <m/>
    <n v="6"/>
    <x v="45"/>
    <x v="1"/>
    <n v="1"/>
    <s v="Front-Line"/>
    <x v="147"/>
    <x v="0"/>
    <n v="1"/>
  </r>
  <r>
    <n v="6176"/>
    <s v="RF706"/>
    <x v="12"/>
    <n v="47"/>
    <x v="3"/>
    <x v="16"/>
    <n v="18"/>
    <s v="June"/>
    <x v="7"/>
    <s v="18 June 1945"/>
    <x v="0"/>
    <s v="MH feels this was likely the aircraft (coded 'O') flown by Bill Hughes of 47 Squadron which, damaged by flak, made an emergency crash landing at Hmawbi, thirty miles north of the recently-captured Rangoon. (Information from &quot;No Hero, Just A Survivor&quot;) Lost 18.6.45 (Air Britain Serials)"/>
    <x v="1"/>
    <x v="1"/>
    <m/>
    <m/>
    <x v="1"/>
    <m/>
    <m/>
    <n v="6"/>
    <x v="45"/>
    <x v="0"/>
    <n v="1"/>
    <s v="Front-Line"/>
    <x v="122"/>
    <x v="3"/>
    <n v="1"/>
  </r>
  <r>
    <n v="1169"/>
    <s v="DD611"/>
    <x v="2"/>
    <s v="157/264/157/51OTU"/>
    <x v="0"/>
    <x v="7"/>
    <n v="19"/>
    <s v="June"/>
    <x v="7"/>
    <s v="19 June 1945"/>
    <x v="0"/>
    <s v="Engine caught fire crashlanded at Valley 19.6.45 (Air Britain Serials)"/>
    <x v="2"/>
    <x v="2"/>
    <s v="Engine fire"/>
    <m/>
    <x v="2"/>
    <m/>
    <m/>
    <n v="6"/>
    <x v="45"/>
    <x v="1"/>
    <n v="1"/>
    <s v="Support Unit"/>
    <x v="110"/>
    <x v="0"/>
    <n v="4"/>
  </r>
  <r>
    <n v="7461"/>
    <s v="HK290"/>
    <x v="2"/>
    <s v="456/51OTU"/>
    <x v="0"/>
    <x v="7"/>
    <n v="19"/>
    <s v="June"/>
    <x v="7"/>
    <s v="19 June 1945"/>
    <x v="0"/>
    <s v="SOC 19.6.45 (Air Britain Serials)"/>
    <x v="4"/>
    <x v="3"/>
    <m/>
    <m/>
    <x v="2"/>
    <m/>
    <m/>
    <n v="6"/>
    <x v="45"/>
    <x v="1"/>
    <n v="1"/>
    <s v="Support Unit"/>
    <x v="110"/>
    <x v="2"/>
    <n v="2"/>
  </r>
  <r>
    <n v="1152"/>
    <s v="HX961"/>
    <x v="12"/>
    <s v="464/21/13OTU"/>
    <x v="0"/>
    <x v="7"/>
    <n v="19"/>
    <s v="June"/>
    <x v="7"/>
    <s v="19 June 1945"/>
    <x v="0"/>
    <s v="Engine cut bellylanded 1/2m N of Laverton Somerset 19.6.45 (Air Britain Serials) 19.06.45 13 OTU. HX961 Force landed half-a-mile north of Laverton, Somerset, at high speed after engine failure and inability to keep airborne, killing crew. (Mosquito Crash Log)"/>
    <x v="2"/>
    <x v="2"/>
    <s v="Engine failure"/>
    <m/>
    <x v="2"/>
    <m/>
    <m/>
    <n v="6"/>
    <x v="45"/>
    <x v="1"/>
    <n v="1"/>
    <s v="Support Unit"/>
    <x v="39"/>
    <x v="0"/>
    <n v="3"/>
  </r>
  <r>
    <n v="6732"/>
    <s v="MM336"/>
    <x v="18"/>
    <n v="684"/>
    <x v="3"/>
    <x v="0"/>
    <n v="19"/>
    <s v="June"/>
    <x v="7"/>
    <s v="19 June 1945"/>
    <x v="0"/>
    <s v="Overshot single-engined landing on return from PR mission and u/c raised to stop Mingaladon 19.6.45 (Air Britain Serials)"/>
    <x v="2"/>
    <x v="7"/>
    <s v="Engine failure"/>
    <m/>
    <x v="2"/>
    <m/>
    <m/>
    <n v="6"/>
    <x v="45"/>
    <x v="0"/>
    <n v="1"/>
    <s v="Front-Line"/>
    <x v="50"/>
    <x v="0"/>
    <n v="1"/>
  </r>
  <r>
    <n v="1497"/>
    <s v="NS735"/>
    <x v="18"/>
    <n v="618"/>
    <x v="7"/>
    <x v="1"/>
    <n v="19"/>
    <s v="June"/>
    <x v="7"/>
    <s v="19 June 1945"/>
    <x v="0"/>
    <s v="To Benson 27/9/44 and issued to 618 sqdn 6/10/44, fitted with arrestor gear. Shipped to Australia 31/10/44 via HMS Striker and Fencer, arriving in Melbourne 23/12/44. On 19/6/45 F/O E Bell and Flt Lt E Sillito DFC. Crashed at Benalla, Victoria, returning to Narrowmine from Laverton and both were killed. Remians of aircraft believed transfered to RAAF. (Brian Fillery's website) Dived into ground on ferry flight Benalla Vic. 19.6.45 (Air Britain Serials) Some sources have this as G-AOCK, however this appears to be confused with NS753."/>
    <x v="2"/>
    <x v="2"/>
    <s v="Dived into ground"/>
    <m/>
    <x v="2"/>
    <m/>
    <m/>
    <n v="6"/>
    <x v="45"/>
    <x v="1"/>
    <n v="1"/>
    <s v="Support Unit"/>
    <x v="24"/>
    <x v="0"/>
    <n v="1"/>
  </r>
  <r>
    <n v="1664"/>
    <s v="RF589"/>
    <x v="12"/>
    <s v="FE"/>
    <x v="3"/>
    <x v="16"/>
    <n v="19"/>
    <s v="June"/>
    <x v="7"/>
    <s v="19 June 1945"/>
    <x v="0"/>
    <s v="SOC 19.6.45 (Air Britain Serials)"/>
    <x v="4"/>
    <x v="3"/>
    <m/>
    <m/>
    <x v="2"/>
    <m/>
    <m/>
    <n v="6"/>
    <x v="45"/>
    <x v="0"/>
    <n v="1"/>
    <s v="Front-Line"/>
    <x v="91"/>
    <x v="3"/>
    <n v="1"/>
  </r>
  <r>
    <n v="1281"/>
    <s v="DD796"/>
    <x v="2"/>
    <s v="161/140/54OTU"/>
    <x v="0"/>
    <x v="7"/>
    <n v="20"/>
    <s v="June"/>
    <x v="7"/>
    <s v="20 June 1945"/>
    <x v="0"/>
    <s v="Overshot landing at Charterhall 20.6.45 (Air Britain Serials)"/>
    <x v="2"/>
    <x v="2"/>
    <s v="Overshot"/>
    <m/>
    <x v="2"/>
    <m/>
    <m/>
    <n v="6"/>
    <x v="45"/>
    <x v="1"/>
    <n v="1"/>
    <s v="Support Unit"/>
    <x v="115"/>
    <x v="0"/>
    <n v="3"/>
  </r>
  <r>
    <n v="2988"/>
    <s v="HJ739"/>
    <x v="6"/>
    <s v="301FTU/23/45"/>
    <x v="3"/>
    <x v="16"/>
    <n v="20"/>
    <s v="June"/>
    <x v="7"/>
    <s v="20 June 1945"/>
    <x v="0"/>
    <s v="SOC 20.6.45 (Air Britain Serials)"/>
    <x v="4"/>
    <x v="3"/>
    <m/>
    <m/>
    <x v="2"/>
    <m/>
    <m/>
    <n v="6"/>
    <x v="45"/>
    <x v="1"/>
    <n v="1"/>
    <s v="Front-Line"/>
    <x v="86"/>
    <x v="0"/>
    <n v="3"/>
  </r>
  <r>
    <n v="7595"/>
    <s v="KA954"/>
    <x v="30"/>
    <s v="RN 772/790"/>
    <x v="0"/>
    <x v="18"/>
    <n v="20"/>
    <s v="June"/>
    <x v="7"/>
    <s v="20 June 1945"/>
    <x v="0"/>
    <s v="To RN 20.6.45 (Air Britain Serials)"/>
    <x v="5"/>
    <x v="3"/>
    <m/>
    <m/>
    <x v="2"/>
    <m/>
    <m/>
    <n v="6"/>
    <x v="45"/>
    <x v="1"/>
    <n v="0"/>
    <s v="Support Unit"/>
    <x v="182"/>
    <x v="1"/>
    <n v="2"/>
  </r>
  <r>
    <n v="3186"/>
    <s v="DZ260"/>
    <x v="2"/>
    <s v="157/307/51OTU"/>
    <x v="0"/>
    <x v="7"/>
    <n v="21"/>
    <s v="June"/>
    <x v="7"/>
    <s v="21 June 1945"/>
    <x v="0"/>
    <s v="Damaged by burning debris from TA282 Cranfield 21.6.45 SOC (Air Britain Serials)"/>
    <x v="2"/>
    <x v="2"/>
    <s v="Collision"/>
    <m/>
    <x v="2"/>
    <m/>
    <m/>
    <n v="6"/>
    <x v="45"/>
    <x v="1"/>
    <n v="1"/>
    <s v="Support Unit"/>
    <x v="110"/>
    <x v="0"/>
    <n v="3"/>
  </r>
  <r>
    <n v="7581"/>
    <s v="HK253"/>
    <x v="2"/>
    <s v="456/51OTU"/>
    <x v="0"/>
    <x v="7"/>
    <n v="21"/>
    <s v="June"/>
    <x v="7"/>
    <s v="21 June 1945"/>
    <x v="0"/>
    <s v="Damaged by debris from TA282 at Cranfield 21.6.45 DBR (Air Britain Serials)"/>
    <x v="2"/>
    <x v="2"/>
    <s v="Collision"/>
    <m/>
    <x v="2"/>
    <m/>
    <m/>
    <n v="6"/>
    <x v="45"/>
    <x v="1"/>
    <n v="1"/>
    <s v="Support Unit"/>
    <x v="110"/>
    <x v="2"/>
    <n v="2"/>
  </r>
  <r>
    <n v="4362"/>
    <s v="HK356"/>
    <x v="2"/>
    <s v="456/51OTU"/>
    <x v="0"/>
    <x v="7"/>
    <n v="21"/>
    <s v="June"/>
    <x v="7"/>
    <s v="21 June 1945"/>
    <x v="0"/>
    <s v="Hit by TA282 while parked Cranfield 21.6.45 DBF (Air Britain Serials) 21.06.45 51 OTU. HK356 Struck by Mosquito TA282 which crashed on Cranfield aerodrome, aircraft burnt out, crew unhurt. (Mosquito Crash Log)"/>
    <x v="2"/>
    <x v="2"/>
    <s v="Collision"/>
    <m/>
    <x v="2"/>
    <m/>
    <m/>
    <n v="6"/>
    <x v="45"/>
    <x v="1"/>
    <n v="1"/>
    <s v="Support Unit"/>
    <x v="110"/>
    <x v="2"/>
    <n v="2"/>
  </r>
  <r>
    <n v="3454"/>
    <s v="KA965"/>
    <x v="30"/>
    <s v="RN"/>
    <x v="0"/>
    <x v="18"/>
    <n v="21"/>
    <s v="June"/>
    <x v="7"/>
    <s v="21 June 1945"/>
    <x v="0"/>
    <s v="To RN 21.6.45 NFT (Air Britain Serials)"/>
    <x v="6"/>
    <x v="3"/>
    <m/>
    <m/>
    <x v="2"/>
    <m/>
    <m/>
    <n v="6"/>
    <x v="45"/>
    <x v="1"/>
    <n v="0"/>
    <s v="Support Unit"/>
    <x v="64"/>
    <x v="1"/>
    <n v="1"/>
  </r>
  <r>
    <n v="2018"/>
    <s v="LR443"/>
    <x v="14"/>
    <s v="681/684/TFU"/>
    <x v="3"/>
    <x v="0"/>
    <n v="21"/>
    <s v="June"/>
    <x v="7"/>
    <s v="21 June 1945"/>
    <x v="0"/>
    <s v="Engine cut on take-off swung to avoid people and hit obstruction Kanchrapara 21.6.45 (Air Britain Serials)"/>
    <x v="2"/>
    <x v="3"/>
    <s v="Engine failure"/>
    <m/>
    <x v="2"/>
    <m/>
    <m/>
    <n v="6"/>
    <x v="45"/>
    <x v="1"/>
    <n v="1"/>
    <s v="Front-Line"/>
    <x v="49"/>
    <x v="0"/>
    <n v="3"/>
  </r>
  <r>
    <n v="5468"/>
    <s v="NS575"/>
    <x v="18"/>
    <n v="140"/>
    <x v="0"/>
    <x v="0"/>
    <n v="21"/>
    <s v="June"/>
    <x v="7"/>
    <s v="21 June 1945"/>
    <x v="0"/>
    <s v="Engine feathered control lost and bellylanded Eindhoven 21.6.45 DBR (Air Britain Serials)"/>
    <x v="2"/>
    <x v="2"/>
    <s v="Crashed on landing"/>
    <m/>
    <x v="2"/>
    <m/>
    <m/>
    <n v="6"/>
    <x v="45"/>
    <x v="1"/>
    <n v="1"/>
    <s v="Front-Line"/>
    <x v="56"/>
    <x v="0"/>
    <n v="1"/>
  </r>
  <r>
    <n v="2392"/>
    <s v="NT201"/>
    <x v="12"/>
    <s v="132OTU/8OTU/132OTU"/>
    <x v="0"/>
    <x v="7"/>
    <n v="21"/>
    <s v="June"/>
    <x v="7"/>
    <s v="21 June 1945"/>
    <x v="0"/>
    <s v="Fairing came loose overshot landing and hit hut East Fortune 21.6.45 DBR (Air Britain Serials) 21.06.45 13 OTU. NT2O1 Starboard engine radiator fairing became detached, aircraft overshot East Fortune aerodrome and hit hut at far end of runway, killing two. (Mosquito Crash Log)"/>
    <x v="2"/>
    <x v="2"/>
    <s v="Panels came off"/>
    <m/>
    <x v="2"/>
    <m/>
    <m/>
    <n v="6"/>
    <x v="45"/>
    <x v="1"/>
    <n v="1"/>
    <s v="Support Unit"/>
    <x v="121"/>
    <x v="0"/>
    <n v="3"/>
  </r>
  <r>
    <n v="5512"/>
    <s v="RF757"/>
    <x v="12"/>
    <n v="47"/>
    <x v="3"/>
    <x v="16"/>
    <n v="21"/>
    <s v="June"/>
    <x v="7"/>
    <s v="21 June 1945"/>
    <x v="0"/>
    <s v="U/c leg collapsed on landing Kinmagan 21.6.45 DBR (Air Britain Serials)"/>
    <x v="2"/>
    <x v="3"/>
    <s v="Undercarriage failed"/>
    <m/>
    <x v="2"/>
    <m/>
    <m/>
    <n v="6"/>
    <x v="45"/>
    <x v="0"/>
    <n v="1"/>
    <s v="Front-Line"/>
    <x v="122"/>
    <x v="3"/>
    <n v="1"/>
  </r>
  <r>
    <n v="5911"/>
    <s v="TA282"/>
    <x v="22"/>
    <s v="12FU"/>
    <x v="0"/>
    <x v="10"/>
    <n v="21"/>
    <s v="June"/>
    <x v="7"/>
    <s v="21 June 1945"/>
    <x v="0"/>
    <s v="KENDALL, Wt Off George Gregory, NZ43484, RNZAF - Mosquito Pilot 12 Ferry Unit, RAF - 21 Jun 1945 (Age 20); England. Control lost during low run and hit other aircraft Cranfield 21.6.45 (Air Britain Serials) 21.06.45 12 FU. TA282 Aircraft was beating up Cranfield aerodrome when lost speed in a turn, stalled and crashed into four aircraft, HK356 (see below), DZ260, HK253 and NT237 which were damaged. (Mosquito Crash Log)  Control lost during low run and hit other aircraft Cranfield 21.6.45 crashed at Cranfield while &quot;beating up&quot; a/f with one engine feathered. The aircraft lost speed in the turn, stalled and crashed, destroying four parked Mosquito's._x000a_Crew:_x000a_F/Sgt (NZ43484) George Gregory KENDALL (pilot) RNZAF - killed_x000a_LAC (990379) John Cavanagh FAIRLIE (passenger) RAFVR - killed_x000a_(http://aviation-safety.net/wikibase/wiki.php?id=72899)"/>
    <x v="2"/>
    <x v="2"/>
    <s v="Low flying"/>
    <m/>
    <x v="2"/>
    <m/>
    <m/>
    <n v="6"/>
    <x v="45"/>
    <x v="1"/>
    <n v="1"/>
    <s v="Support Unit"/>
    <x v="129"/>
    <x v="0"/>
    <n v="1"/>
  </r>
  <r>
    <n v="4137"/>
    <s v="LR473"/>
    <x v="14"/>
    <s v="684/9FU"/>
    <x v="3"/>
    <x v="10"/>
    <n v="22"/>
    <s v="June"/>
    <x v="7"/>
    <s v="22 June 1945"/>
    <x v="0"/>
    <s v="U/c collapsed on landing Bamrauli 22.6.45 (Air Britain Serials)"/>
    <x v="2"/>
    <x v="3"/>
    <s v="Undercarriage failed"/>
    <m/>
    <x v="2"/>
    <m/>
    <m/>
    <n v="6"/>
    <x v="45"/>
    <x v="0"/>
    <n v="1"/>
    <s v="Support Unit"/>
    <x v="183"/>
    <x v="0"/>
    <n v="2"/>
  </r>
  <r>
    <n v="5542"/>
    <s v="PF563"/>
    <x v="20"/>
    <s v="Woodbridge"/>
    <x v="0"/>
    <x v="0"/>
    <n v="22"/>
    <s v="June"/>
    <x v="7"/>
    <s v="22 June 1945"/>
    <x v="0"/>
    <s v="Damaged 22.6.45 (Air Britain Serials)"/>
    <x v="2"/>
    <x v="2"/>
    <s v="Not Stated"/>
    <m/>
    <x v="2"/>
    <m/>
    <m/>
    <n v="6"/>
    <x v="45"/>
    <x v="1"/>
    <n v="0"/>
    <s v="Front-Line"/>
    <x v="184"/>
    <x v="6"/>
    <n v="1"/>
  </r>
  <r>
    <n v="148"/>
    <s v="W4051"/>
    <x v="32"/>
    <s v="AAEE/PRU/1PRU/521/540/8OTU"/>
    <x v="0"/>
    <x v="7"/>
    <n v="22"/>
    <s v="June"/>
    <x v="7"/>
    <s v="22 June 1945"/>
    <x v="0"/>
    <s v="AIRCRAFT OF THE ROYAL AIR FORCE 1939-1945: DE HAVILLAND DH 98 MOSQUITO. The first production Mosquito PR Mark I, W4051 ‘LY-U’, of No. 1 Photographic Reconnaissance Unit, based at Benson, Oxfordshire, in flight. (Imperial War Museum Photo CH 18304) SOC 22.6.45 (Air Britain Serials)"/>
    <x v="4"/>
    <x v="3"/>
    <m/>
    <m/>
    <x v="2"/>
    <m/>
    <m/>
    <n v="6"/>
    <x v="45"/>
    <x v="1"/>
    <n v="1"/>
    <s v="Support Unit"/>
    <x v="37"/>
    <x v="0"/>
    <n v="6"/>
  </r>
  <r>
    <n v="7155"/>
    <s v="MM567"/>
    <x v="17"/>
    <s v="29/409"/>
    <x v="0"/>
    <x v="2"/>
    <n v="23"/>
    <s v="June"/>
    <x v="7"/>
    <s v="23 June 1945"/>
    <x v="0"/>
    <s v="Sat 23 Jun 1945 2nd TACTICAL AIR FORCE - Transit from Twente to B105 (Drope), Germany. 409 Squadron RCAF (B106, Netherlands - 148 Wing, 84 Group). Mosquito NF.XIII MM567 - took off at about 1000 piloted by Flt Lt J H Skelly, RCAF, and dived into a field close to the airfield while attempting to formate on another Mosquito at 1007. The two RCAF crew and their RNZAF passenger died, as did two Dutch civilians on the ground. The three airmen are buried at Enschede, a few kilometres south of the airfield. (Pilot): NZ40722 Flt Lt James William GEORGE, RNZAF - Age 28. 1043hrs. 30 ops._x000a_George, a fighter pilot with 485 Sqn, RNZAF, was returning to his squadron at Drope. His career path was unusual for a fighter pilot, his first 23 ops being flown as an air gunner with 75 (NZ) Sqn, RAF, and the 24th with 57 Sqn, RAF, after which he remustered for pilot training.&quot; Accident info from 409 &amp; 485 Sqn ORBs. Unable to locate an accident card for event at time of researching volume. (Errol Martyn) Stalled off turn and crashed Twente 23.6.45 (Air Britain Serials)"/>
    <x v="2"/>
    <x v="2"/>
    <s v="Stalled"/>
    <m/>
    <x v="2"/>
    <m/>
    <m/>
    <n v="6"/>
    <x v="45"/>
    <x v="1"/>
    <n v="1"/>
    <s v="Front-Line"/>
    <x v="95"/>
    <x v="2"/>
    <n v="2"/>
  </r>
  <r>
    <n v="4144"/>
    <s v="NS857"/>
    <x v="12"/>
    <s v="418/51OTU"/>
    <x v="0"/>
    <x v="7"/>
    <n v="23"/>
    <s v="June"/>
    <x v="7"/>
    <s v="23 June 1945"/>
    <x v="0"/>
    <s v="Taken on strength at 418 Sqn. from De Havilland, 21 February 1944. TH-L, letter on list dated 31 August 1944. Mosq likely to have been &quot;Flame McGoon on 418, TH-L. It's possible this was the aircraft lost on 17 October 1944, see PZ220. To 5265M 23.6.45 (Air Britain Serials)"/>
    <x v="4"/>
    <x v="3"/>
    <m/>
    <m/>
    <x v="2"/>
    <m/>
    <m/>
    <n v="6"/>
    <x v="45"/>
    <x v="1"/>
    <n v="1"/>
    <s v="Support Unit"/>
    <x v="110"/>
    <x v="0"/>
    <n v="2"/>
  </r>
  <r>
    <n v="7277"/>
    <s v="HP883"/>
    <x v="12"/>
    <s v="301FTU/45/110"/>
    <x v="3"/>
    <x v="16"/>
    <n v="25"/>
    <s v="June"/>
    <x v="7"/>
    <s v="25 June 1945"/>
    <x v="0"/>
    <s v="Swung on take-off and u/c collapsed Kanchrapara 25.6.45 (Air Britain Serials)"/>
    <x v="2"/>
    <x v="3"/>
    <s v="Swung on takeoff"/>
    <m/>
    <x v="2"/>
    <m/>
    <m/>
    <n v="6"/>
    <x v="45"/>
    <x v="0"/>
    <n v="1"/>
    <s v="Front-Line"/>
    <x v="143"/>
    <x v="3"/>
    <n v="3"/>
  </r>
  <r>
    <n v="1362"/>
    <s v="KB531"/>
    <x v="28"/>
    <n v="614"/>
    <x v="1"/>
    <x v="8"/>
    <n v="25"/>
    <s v="June"/>
    <x v="7"/>
    <s v="25 June 1945"/>
    <x v="0"/>
    <s v="Fg Off Jay was promoted to Flt Lt on 25 Jun 1945, the day he died when his 614 Sqn RAF Mosquito crashed at sea on a flight from Amendola, Italy, to Malta. His body was not recovered and he is commemorated on the Malta Memorial. (http://www.rafcommands.com/forum/showthread.php?p=31566&amp;highlight=Mosquito#post31566) Dived into sea 30m NE of Valletta Malta 26.6.45 (Air Britain Serials)  Jay Walter Edward -425397-(25-06-1945). Though the CWGC etc gives his death as above, the actual aircraft he was in, Mosquito KB531, crashed on the 26th, killing him and WILLIS, HENRY CLAUDE  (http://ww2chat.com/introductions/3441-photos-new-zealand-soldiers-ww2-2.html)"/>
    <x v="2"/>
    <x v="2"/>
    <s v="Dived into ground"/>
    <m/>
    <x v="2"/>
    <m/>
    <m/>
    <n v="6"/>
    <x v="45"/>
    <x v="1"/>
    <n v="1"/>
    <s v="Front-Line"/>
    <x v="165"/>
    <x v="1"/>
    <n v="1"/>
  </r>
  <r>
    <n v="6325"/>
    <s v="RF716"/>
    <x v="12"/>
    <n v="47"/>
    <x v="3"/>
    <x v="16"/>
    <n v="25"/>
    <s v="June"/>
    <x v="7"/>
    <s v="25 June 1945"/>
    <x v="0"/>
    <s v="Flew into ground during attack nr Anin Burma 25.6.45 (Air Britain Serials) ILLINGWORTH  K  1434004, TUCK  GE  1607464"/>
    <x v="0"/>
    <x v="8"/>
    <m/>
    <m/>
    <x v="4"/>
    <m/>
    <m/>
    <n v="6"/>
    <x v="45"/>
    <x v="0"/>
    <n v="1"/>
    <s v="Front-Line"/>
    <x v="122"/>
    <x v="3"/>
    <n v="1"/>
  </r>
  <r>
    <n v="459"/>
    <s v="HK366"/>
    <x v="17"/>
    <s v="29/RAE/29/410/409"/>
    <x v="0"/>
    <x v="2"/>
    <n v="26"/>
    <s v="June"/>
    <x v="7"/>
    <s v="26 June 1945"/>
    <x v="0"/>
    <s v="Overshot single-engined landing Gatwick 26.6.45 DBR (Air Britain Serials) 26.06.45 409 Sqn. HK566 Aircraft was landing on short grass runway at Gatwick aerodrome with port engine feathered and overshot. Crew unhurt. (Mosquito Crash Log)"/>
    <x v="2"/>
    <x v="2"/>
    <s v="Overshot"/>
    <m/>
    <x v="2"/>
    <m/>
    <m/>
    <n v="6"/>
    <x v="45"/>
    <x v="1"/>
    <n v="1"/>
    <s v="Front-Line"/>
    <x v="95"/>
    <x v="2"/>
    <n v="5"/>
  </r>
  <r>
    <n v="7765"/>
    <s v="HP880"/>
    <x v="12"/>
    <s v="301FTU/256"/>
    <x v="1"/>
    <x v="2"/>
    <n v="26"/>
    <s v="June"/>
    <x v="7"/>
    <s v="26 June 1945"/>
    <x v="0"/>
    <s v="SOC 26.6.45 (Air Britain Serials)"/>
    <x v="4"/>
    <x v="3"/>
    <m/>
    <m/>
    <x v="2"/>
    <m/>
    <m/>
    <n v="6"/>
    <x v="45"/>
    <x v="1"/>
    <n v="1"/>
    <s v="Front-Line"/>
    <x v="32"/>
    <x v="3"/>
    <n v="2"/>
  </r>
  <r>
    <n v="7287"/>
    <s v="HX860"/>
    <x v="12"/>
    <s v="307/60OTU/13OTU"/>
    <x v="0"/>
    <x v="7"/>
    <n v="26"/>
    <s v="June"/>
    <x v="7"/>
    <s v="26 June 1945"/>
    <x v="0"/>
    <s v="Engine cut bellylanded at Hampstead Norris 26.6.45 (Air Britain Serials)"/>
    <x v="2"/>
    <x v="2"/>
    <s v="Engine failure"/>
    <m/>
    <x v="2"/>
    <m/>
    <m/>
    <n v="6"/>
    <x v="45"/>
    <x v="1"/>
    <n v="1"/>
    <s v="Support Unit"/>
    <x v="39"/>
    <x v="0"/>
    <n v="3"/>
  </r>
  <r>
    <n v="3823"/>
    <s v="KA896"/>
    <x v="33"/>
    <s v="313FTU"/>
    <x v="2"/>
    <x v="7"/>
    <n v="26"/>
    <s v="June"/>
    <x v="7"/>
    <s v="26 June 1945"/>
    <x v="0"/>
    <s v="RCAF Overshot landing at North Bay 26.6.45 (Air Britain Serials)"/>
    <x v="2"/>
    <x v="2"/>
    <s v="Overshot"/>
    <m/>
    <x v="2"/>
    <m/>
    <m/>
    <n v="6"/>
    <x v="45"/>
    <x v="1"/>
    <n v="0"/>
    <s v="Support Unit"/>
    <x v="185"/>
    <x v="1"/>
    <n v="1"/>
  </r>
  <r>
    <n v="335"/>
    <s v="RV358"/>
    <x v="20"/>
    <s v="139/608"/>
    <x v="0"/>
    <x v="8"/>
    <n v="26"/>
    <s v="June"/>
    <x v="7"/>
    <s v="26 June 1945"/>
    <x v="0"/>
    <s v="26.06.1945 1044 Training 608 over NW Germany from Downham Market engine failure, on return did not line up with runway and plane hit the ground, undercarriage collapsed and caught fire at Downham Market airfield 1100 (BCL). F/O VD Poole RCAF ok, , Engine cut on navex swung on approach and u/c collapsed Downham Market 26.6.45 DBR (Air Britain Serials) 26.06.45 608 Sqn. RV358 Aircraft was landing at Downham Market aerodrome with starboard engine failure, was not lined up with the runway, made a last minute turn, lost control and crashed. Crew unhurt. (Mosquito Crash Log)"/>
    <x v="2"/>
    <x v="2"/>
    <s v="Engine failure"/>
    <m/>
    <x v="2"/>
    <m/>
    <m/>
    <n v="6"/>
    <x v="45"/>
    <x v="1"/>
    <n v="1"/>
    <s v="Front-Line"/>
    <x v="107"/>
    <x v="0"/>
    <n v="2"/>
  </r>
  <r>
    <n v="5874"/>
    <s v="KA897"/>
    <x v="33"/>
    <s v="313FTU"/>
    <x v="2"/>
    <x v="7"/>
    <n v="27"/>
    <s v="June"/>
    <x v="7"/>
    <s v="27 June 1945"/>
    <x v="0"/>
    <s v="RCAF Crashed on take-off North Bay 27.6.45 (Air Britain Serials)"/>
    <x v="2"/>
    <x v="2"/>
    <s v="Crashed on takeoff"/>
    <m/>
    <x v="2"/>
    <m/>
    <m/>
    <n v="6"/>
    <x v="45"/>
    <x v="1"/>
    <n v="0"/>
    <s v="Support Unit"/>
    <x v="185"/>
    <x v="1"/>
    <n v="1"/>
  </r>
  <r>
    <n v="3195"/>
    <s v="KB610"/>
    <x v="28"/>
    <s v="13MU"/>
    <x v="0"/>
    <x v="6"/>
    <n v="27"/>
    <s v="June"/>
    <x v="7"/>
    <s v="27 June 1945"/>
    <x v="0"/>
    <s v="Overshot landing into ditch Henlow 27.6.45 (Air Britain Serials)"/>
    <x v="2"/>
    <x v="2"/>
    <s v="Overshot"/>
    <m/>
    <x v="2"/>
    <m/>
    <m/>
    <n v="6"/>
    <x v="45"/>
    <x v="1"/>
    <n v="1"/>
    <s v="Support Unit"/>
    <x v="80"/>
    <x v="1"/>
    <n v="1"/>
  </r>
  <r>
    <n v="3192"/>
    <s v="MM580"/>
    <x v="17"/>
    <s v="1FU/256/4FU"/>
    <x v="1"/>
    <x v="10"/>
    <n v="27"/>
    <s v="June"/>
    <x v="7"/>
    <s v="27 June 1945"/>
    <x v="0"/>
    <s v="U/c collapsed on landing Brindisi 27.6.45 (Air Britain Serials)"/>
    <x v="2"/>
    <x v="2"/>
    <s v="Undercarriage failed"/>
    <m/>
    <x v="2"/>
    <m/>
    <m/>
    <n v="6"/>
    <x v="45"/>
    <x v="1"/>
    <n v="1"/>
    <s v="Support Unit"/>
    <x v="130"/>
    <x v="2"/>
    <n v="3"/>
  </r>
  <r>
    <n v="3644"/>
    <s v="A52-88"/>
    <x v="24"/>
    <s v="5OTU"/>
    <x v="7"/>
    <x v="7"/>
    <n v="28"/>
    <s v="June"/>
    <x v="7"/>
    <s v="28 June 1945"/>
    <x v="0"/>
    <s v="Built as F.B.40. Delivered during May 1945. Final disposition: crashed into sea off Cemetary Point, New South Wales, June 1945. (Beaufort, Beaufighter and Mosquito in Australian Service, Stewart Wilson, 1990) Crashed after high speed stall Cemetary Point NSW 28.06.45 (Air Britain Serials)"/>
    <x v="2"/>
    <x v="2"/>
    <s v="Stalled"/>
    <m/>
    <x v="2"/>
    <m/>
    <m/>
    <n v="6"/>
    <x v="45"/>
    <x v="1"/>
    <n v="0"/>
    <s v="Support Unit"/>
    <x v="124"/>
    <x v="5"/>
    <n v="1"/>
  </r>
  <r>
    <n v="1278"/>
    <s v="DZ530"/>
    <x v="4"/>
    <s v="618/627"/>
    <x v="0"/>
    <x v="8"/>
    <n v="28"/>
    <s v="June"/>
    <x v="7"/>
    <s v="28 June 1945"/>
    <x v="0"/>
    <s v="SOC 28.6.45 (Air Britain Serials)"/>
    <x v="4"/>
    <x v="3"/>
    <m/>
    <m/>
    <x v="2"/>
    <m/>
    <m/>
    <n v="6"/>
    <x v="45"/>
    <x v="1"/>
    <n v="1"/>
    <s v="Front-Line"/>
    <x v="58"/>
    <x v="0"/>
    <n v="2"/>
  </r>
  <r>
    <n v="1023"/>
    <s v="DZ594"/>
    <x v="4"/>
    <s v="AAEE/627"/>
    <x v="0"/>
    <x v="8"/>
    <n v="28"/>
    <s v="June"/>
    <x v="7"/>
    <s v="28 June 1945"/>
    <x v="0"/>
    <s v="SOC 28.6.45 (Air Britain Serials)"/>
    <x v="4"/>
    <x v="3"/>
    <m/>
    <m/>
    <x v="2"/>
    <m/>
    <m/>
    <n v="6"/>
    <x v="45"/>
    <x v="1"/>
    <n v="1"/>
    <s v="Front-Line"/>
    <x v="58"/>
    <x v="0"/>
    <n v="2"/>
  </r>
  <r>
    <n v="4366"/>
    <s v="HK286"/>
    <x v="2"/>
    <s v="456/51OTU"/>
    <x v="0"/>
    <x v="7"/>
    <n v="28"/>
    <s v="June"/>
    <x v="7"/>
    <s v="28 June 1945"/>
    <x v="0"/>
    <s v="Served with 456 Sqn 02/44 to 12/44, coded RX-A under RAF control. Second Highest scoring NF in Europe had Roo Roundel on Hatch with 2 He177 kills (7/6/44) and 3 V1's 7/44. (Brian Fillery's website) To DH 28.6.45 (Air Britain Serials) 28.03.1944 eveng Interception Patrol 456 near Beer from Ford Shot down 2 Ju88 of KG6 and KG54, CatB damage from debris. Unknown location, probably Ford airfield (FCL). W/C KM Hampshire ok, F/O T Condon ok, cv at Marshalls (Cambridge), delivered as MKXVI 04.09.43-26.02.44"/>
    <x v="4"/>
    <x v="3"/>
    <m/>
    <m/>
    <x v="2"/>
    <m/>
    <m/>
    <n v="6"/>
    <x v="45"/>
    <x v="1"/>
    <n v="1"/>
    <s v="Support Unit"/>
    <x v="110"/>
    <x v="2"/>
    <n v="2"/>
  </r>
  <r>
    <n v="4354"/>
    <s v="NT528"/>
    <x v="25"/>
    <n v="219"/>
    <x v="0"/>
    <x v="2"/>
    <n v="28"/>
    <s v="June"/>
    <x v="7"/>
    <s v="28 June 1945"/>
    <x v="0"/>
    <s v="Tyre burst on take-off swung on landing and u/c collapsed Twente 28.6.45 (Air Britain Serials)"/>
    <x v="2"/>
    <x v="2"/>
    <s v="Tyre burst on takeoff"/>
    <m/>
    <x v="2"/>
    <m/>
    <m/>
    <n v="6"/>
    <x v="45"/>
    <x v="1"/>
    <n v="1"/>
    <s v="Front-Line"/>
    <x v="76"/>
    <x v="2"/>
    <n v="1"/>
  </r>
  <r>
    <n v="5859"/>
    <s v="RF582"/>
    <x v="12"/>
    <n v="110"/>
    <x v="3"/>
    <x v="16"/>
    <n v="28"/>
    <s v="June"/>
    <x v="7"/>
    <s v="28 June 1945"/>
    <x v="0"/>
    <s v="Broke up in air nr Pauktaw 28.6.45 (Air Britain Serials)"/>
    <x v="2"/>
    <x v="3"/>
    <s v="Broke up"/>
    <m/>
    <x v="2"/>
    <m/>
    <m/>
    <n v="6"/>
    <x v="45"/>
    <x v="0"/>
    <n v="1"/>
    <s v="Front-Line"/>
    <x v="143"/>
    <x v="3"/>
    <n v="1"/>
  </r>
  <r>
    <n v="4845"/>
    <s v="KA317"/>
    <x v="31"/>
    <m/>
    <x v="5"/>
    <x v="10"/>
    <n v="28"/>
    <s v="June"/>
    <x v="7"/>
    <s v="28 June 1945"/>
    <x v="1"/>
    <s v="Crashed attempting forced landing in Ireland. Flight Lieutenant George Frederick Ayton (pilot) was killed. The Mossie hit a pile of stones and burned while F/L G. F. Ayton was making a precuationary landing at Galway, Eire. Mosquito FB26 KA317 45 Group lost on delivery flight. It crashed near Gort, Co Galway at 23.20. Despite the heroic efforts of two brothers they could not locate the pilot and were beaten back by the flames. They succeeded in rescuing the radio operator but he died shortly after at the scene. He was F/O H R Anderson. My source for the landing is Irish Air Corps report on the landing researched many years ago. (Tony Kearns) F/Lt Ayton was the son of Frederick and Gertrude Mary Ayton from Dereham, Norfolk.His brother 129886 Sgt.Wallace Henry Ayton also died on service (RAFVR) 9-5-43 14 Sqn. buried Malta. F/Lt. G.F. Ayton belonged to 45 Group, RAF Transport Command when he died in the force-landing of Mosquito KA317 on 28 June 1945. Two files in Irish Military Archives, Dublin cover this accident in some detail (G2/X/1423 and ACF-S-259). The crew were ferrying the aircraft from Canada to Prestwick, via BW-1 in Greenland. They became lost and with fuel running low were forced to attempt a night landing at c.23.20 hours Irish time on the 28th. The crash location was at Ballinduff, near Ardrahan in County Galway. Liffatulla is also given as the site for the crash. Ayton was the pilot while F/O H.R.(Raymond) Anderson J.38661 from Winnipeg in Canada was the navigator. Ayyton died in the crash when the Mosquito hit a stone wall and was destroyed. Anderson was seriously injured but was pulled from the burning wreckage by local civilians. He was hospitalized in Galway City for an unknown time. Ayton's body was handed over with full military honours to the RAF at the border with Northern Ireland on 30 June 1945. F/Lt Gordon Frederick Ayton 51167 +, F/O Hans Raymond Anderson J/38661 RCAF (http://www.skynet.ie/~dan/war/crashes.htm) Navigator was F/O H.W. &quot;Hans&quot; Anderson, RCAF. At the time of the crash his address was given as Winnipeg. According to David Ayton, Gordon's son, he is believed to have survived until 2002, which accounts for the lack of info from the CWGC. He was dragged clear of the blazing wreck by a local man who then attempted to save Gordon Ayton but was driven back by the flames. Ayton survived the initial impact and he was heard calling for help, but the rescuers were driven back by the flames._x000a_I have copies of the eye witness statements and Irish Military Records obtained by David Ayton from the Military Archive in Dublin which tell the whole tragic story._x000a_I am hopeful that publishing the story might result in a memorial to Gordon Ayton near the site, last August a memorial garden was opened to commemmorate the 7 airmen who died in the crash of Halifax EB136 near Tuam, Co Galway, in November 1943, For those intersted my article on the crash of Mosquito KA317 has just been published in the July edition of the Irish aviation magazine &quot;Flying in Ireland&quot;. This publication is available in the North and South of Ireland - I'm not sure if it is distributed in the UK. The actual crash site has also been located._x000a_(http://forum.keypublishing.co.uk/showthread.php?t=77035) RCAF lost in transit? (Air Britain Serials)"/>
    <x v="2"/>
    <x v="2"/>
    <s v="Forced landing"/>
    <m/>
    <x v="2"/>
    <m/>
    <m/>
    <n v="6"/>
    <x v="45"/>
    <x v="1"/>
    <n v="0"/>
    <s v="Support Unit"/>
    <x v="17"/>
    <x v="1"/>
    <n v="1"/>
  </r>
  <r>
    <n v="376"/>
    <s v="TA263"/>
    <x v="22"/>
    <s v="169/157/169"/>
    <x v="0"/>
    <x v="8"/>
    <n v="28"/>
    <s v="June"/>
    <x v="7"/>
    <s v="28 June 1945"/>
    <x v="2"/>
    <s v="Crashed on 28 June with cricketer Keith Miller at the controls. He and his navigator were unhurt. SOC 12.7.45 (Air Britain Serials) 28.06.45 169 Son. TA263 Overshot on single engine landing at Great Massingham aerodrome. (Mosquito Crash Log)"/>
    <x v="2"/>
    <x v="2"/>
    <s v="Overshot"/>
    <m/>
    <x v="2"/>
    <m/>
    <m/>
    <n v="7"/>
    <x v="45"/>
    <x v="1"/>
    <n v="1"/>
    <s v="Front-Line"/>
    <x v="65"/>
    <x v="0"/>
    <n v="3"/>
  </r>
  <r>
    <n v="4719"/>
    <s v="HR246"/>
    <x v="12"/>
    <n v="107"/>
    <x v="3"/>
    <x v="16"/>
    <n v="29"/>
    <s v="June"/>
    <x v="7"/>
    <s v="29 June 1945"/>
    <x v="0"/>
    <s v="SOC 29.6.45 (Air Britain Serials)"/>
    <x v="4"/>
    <x v="3"/>
    <m/>
    <m/>
    <x v="2"/>
    <m/>
    <m/>
    <n v="6"/>
    <x v="45"/>
    <x v="1"/>
    <n v="1"/>
    <s v="Front-Line"/>
    <x v="57"/>
    <x v="3"/>
    <n v="1"/>
  </r>
  <r>
    <n v="4372"/>
    <s v="HR554"/>
    <x v="12"/>
    <s v="1FU/211"/>
    <x v="3"/>
    <x v="16"/>
    <n v="29"/>
    <s v="June"/>
    <x v="7"/>
    <s v="29 June 1945"/>
    <x v="0"/>
    <s v="Crashed on a village in the course of a Spitfire affiliation exercise on 29 June. 1432334 W/O G Lowcock and 1575737 W/O W Wilkes died instantly, and 38 villagers died. (Don Clark, http://members.aardvark.net.au/india_and_burma.html) In the course of a fighter affiliation exercise on 29 June, W/O Lowcock lost control of HR554 while manoeuvring at an altitude of 2000ft and was unable to recover. The aircraft crashed on a local village near the airfield and caught fire on impact, killing Lowcock, his Nav/W W/O Bill Wilkes, and 38 villagers. Taylor was taking part in this exercise, sitting in the second seat alongside the very experienced W/O Alan Wythe DFM in RF588.(http://users.cyberone.com.au/clardo/td_taylor.html) Control lost during fighter affiliation exercise 30m W of Kolar 29.6.45 (Air Britain Serials)"/>
    <x v="2"/>
    <x v="2"/>
    <s v="Stalled"/>
    <m/>
    <x v="2"/>
    <m/>
    <m/>
    <n v="6"/>
    <x v="45"/>
    <x v="0"/>
    <n v="1"/>
    <s v="Front-Line"/>
    <x v="176"/>
    <x v="3"/>
    <n v="2"/>
  </r>
  <r>
    <n v="671"/>
    <s v="KB606"/>
    <x v="28"/>
    <s v="571/692/571/163/162/163/MSS Upwood"/>
    <x v="0"/>
    <x v="1"/>
    <n v="29"/>
    <s v="June"/>
    <x v="7"/>
    <s v="29 June 1945"/>
    <x v="0"/>
    <s v="U/c collapsed on landing Wyton 29.6.45 (Air Britain Serials)"/>
    <x v="2"/>
    <x v="2"/>
    <s v="Undercarriage failed"/>
    <m/>
    <x v="2"/>
    <m/>
    <m/>
    <n v="6"/>
    <x v="45"/>
    <x v="1"/>
    <n v="1"/>
    <s v="Support Unit"/>
    <x v="186"/>
    <x v="1"/>
    <n v="7"/>
  </r>
  <r>
    <n v="3971"/>
    <s v="MT474"/>
    <x v="25"/>
    <n v="25"/>
    <x v="0"/>
    <x v="2"/>
    <n v="29"/>
    <s v="June"/>
    <x v="7"/>
    <s v="29 June 1945"/>
    <x v="0"/>
    <s v="Engine lost power bellylanded in field nr Saffron Walden Essex 29.6.45 (Air Britain Serials)"/>
    <x v="2"/>
    <x v="2"/>
    <s v="Engine failure"/>
    <m/>
    <x v="2"/>
    <m/>
    <m/>
    <n v="6"/>
    <x v="45"/>
    <x v="1"/>
    <n v="1"/>
    <s v="Front-Line"/>
    <x v="14"/>
    <x v="2"/>
    <n v="1"/>
  </r>
  <r>
    <n v="2931"/>
    <s v="TA122"/>
    <x v="12"/>
    <s v="605/4"/>
    <x v="0"/>
    <x v="16"/>
    <n v="29"/>
    <s v="June"/>
    <x v="7"/>
    <s v="29 June 1945"/>
    <x v="2"/>
    <s v="SOC 29.6.45 Mosquito Museum London (Air Britain Serials)"/>
    <x v="8"/>
    <x v="3"/>
    <m/>
    <m/>
    <x v="2"/>
    <m/>
    <m/>
    <n v="6"/>
    <x v="45"/>
    <x v="1"/>
    <n v="1"/>
    <s v="Front-Line"/>
    <x v="82"/>
    <x v="0"/>
    <n v="2"/>
  </r>
  <r>
    <n v="1461"/>
    <s v="HP987"/>
    <x v="12"/>
    <s v="1FU/FE"/>
    <x v="3"/>
    <x v="16"/>
    <n v="31"/>
    <s v="June"/>
    <x v="7"/>
    <s v="31 June 1945"/>
    <x v="0"/>
    <s v="SOC 31.6.45 (Air Britain Serials)"/>
    <x v="4"/>
    <x v="3"/>
    <m/>
    <m/>
    <x v="2"/>
    <m/>
    <m/>
    <n v="6"/>
    <x v="45"/>
    <x v="1"/>
    <n v="1"/>
    <s v="Front-Line"/>
    <x v="91"/>
    <x v="3"/>
    <n v="2"/>
  </r>
  <r>
    <n v="3674"/>
    <s v="KA316"/>
    <x v="31"/>
    <s v="6FU"/>
    <x v="2"/>
    <x v="10"/>
    <n v="1"/>
    <s v="July"/>
    <x v="7"/>
    <s v="1 July 1945"/>
    <x v="0"/>
    <s v="F/Lt V. J. Sopuck (RACF - NAV/RO) was killed in accident of KA316 on 1/7/45. I have enough info about this crash including the pilot W/O Sidney George Witherspoon (RAF). Both were members of No. 45 Group and W/O Witherspon come to ferry Mossies approx. in January 1945 finished succesfully 3 deliveries before the fatal crash. (Pavel Vancata on mossie.org forum) Engine cut in circuit 5m SW of Mont Joli PQ 1.7.45 (Air Britain Serials)"/>
    <x v="2"/>
    <x v="2"/>
    <s v="Engine failure"/>
    <m/>
    <x v="2"/>
    <m/>
    <m/>
    <n v="7"/>
    <x v="46"/>
    <x v="1"/>
    <n v="0"/>
    <s v="Support Unit"/>
    <x v="187"/>
    <x v="1"/>
    <n v="1"/>
  </r>
  <r>
    <n v="4926"/>
    <s v="W4053"/>
    <x v="34"/>
    <s v="Mkrs/16OTU"/>
    <x v="0"/>
    <x v="7"/>
    <n v="1"/>
    <s v="July"/>
    <x v="7"/>
    <s v="1 July 1945"/>
    <x v="0"/>
    <s v="One crew killed (The Mossie 29) 01/07/1945 Mosquito W4053 of 16 OTU was landing with one propeller feathered when it swung and hit a tree at Barford St John. F/O W J Mepham DFC and Lt(A) W G Addison-Scott RNVR were both killed. (http://www.couplandbell.com/marg/crashes1945.htm) Engine caught fire on approach Barford St John 1.7.45 (Air Britain Serials) 01.07.45 16 OTU. W4053 Landing with one engine feathered at Barford St. John aerodrome, swung and crashed into a tree, killing one. (Mosquito Crash Log) MEPHAM, William James - F/O (Pilot) - 159575 - D.F.C - RAFVR - Beckenham Crematorium &amp; Cemetery, Kent - [ Mosquito III - W4053 - 16 OTU ]. (http://www.rafcommands.com/forum/showthread.php?18876-450701-Unaccounted-Airmen-01-07-1945)"/>
    <x v="2"/>
    <x v="2"/>
    <s v="Hit obstacle"/>
    <m/>
    <x v="2"/>
    <m/>
    <m/>
    <n v="7"/>
    <x v="46"/>
    <x v="1"/>
    <n v="1"/>
    <s v="Support Unit"/>
    <x v="140"/>
    <x v="0"/>
    <n v="2"/>
  </r>
  <r>
    <n v="2120"/>
    <s v="DZ527"/>
    <x v="4"/>
    <s v="8OTU"/>
    <x v="0"/>
    <x v="7"/>
    <n v="2"/>
    <s v="July"/>
    <x v="7"/>
    <s v="2 July 1945"/>
    <x v="0"/>
    <s v="SOC 2.7.45 (Air Britain Serials)"/>
    <x v="4"/>
    <x v="3"/>
    <m/>
    <m/>
    <x v="2"/>
    <m/>
    <m/>
    <n v="7"/>
    <x v="46"/>
    <x v="1"/>
    <n v="1"/>
    <s v="Support Unit"/>
    <x v="37"/>
    <x v="0"/>
    <n v="1"/>
  </r>
  <r>
    <n v="2872"/>
    <s v="KB223"/>
    <x v="13"/>
    <s v="627/16OTU"/>
    <x v="0"/>
    <x v="7"/>
    <n v="2"/>
    <s v="July"/>
    <x v="7"/>
    <s v="2 July 1945"/>
    <x v="0"/>
    <s v="02/07/1945 Mosquito KB223 of 16 OTU suffered a collapsed undercarriage at Barford St John. F/O J Howard was unhurt. (http://www.couplandbell.com/marg/crashes1945.htm) Swung on take-off u/c collapsed on landing Barford St.John 2.7.45 (Air Britain Serials)"/>
    <x v="2"/>
    <x v="2"/>
    <s v="Swung on takeoff"/>
    <m/>
    <x v="2"/>
    <m/>
    <m/>
    <n v="7"/>
    <x v="46"/>
    <x v="1"/>
    <n v="1"/>
    <s v="Support Unit"/>
    <x v="140"/>
    <x v="1"/>
    <n v="2"/>
  </r>
  <r>
    <n v="3397"/>
    <s v="RF647"/>
    <x v="12"/>
    <n v="334"/>
    <x v="0"/>
    <x v="16"/>
    <n v="2"/>
    <s v="July"/>
    <x v="7"/>
    <s v="2 July 1945"/>
    <x v="0"/>
    <s v="Misjudged height and flew into sea Larviks Fjord 2.7.45 (Air Britain Serials)"/>
    <x v="2"/>
    <x v="2"/>
    <s v="Sea"/>
    <m/>
    <x v="2"/>
    <m/>
    <m/>
    <n v="7"/>
    <x v="46"/>
    <x v="1"/>
    <n v="1"/>
    <s v="Front-Line"/>
    <x v="188"/>
    <x v="3"/>
    <n v="1"/>
  </r>
  <r>
    <n v="6288"/>
    <s v="RF779"/>
    <x v="12"/>
    <n v="211"/>
    <x v="3"/>
    <x v="16"/>
    <n v="2"/>
    <s v="July"/>
    <x v="7"/>
    <s v="2 July 1945"/>
    <x v="0"/>
    <s v="Crashed in the course of a formation shallow dive-bombing display on 2 July, disintegrating in the target area with the death of 1455066 W/O Kenneth Webster (Pilot) and 1550365 F/Sgt Jack Hopes (Nav/WOp). (Don Clark, http://members.aardvark.net.au/india_and_burma.html) On 2 July, RF779 crashed in the course of a formation shallow dive-bombing display 28 miles North of Bangalore and perhaps 10 miles north of Yelahanka. Sadly, the pilot 1455066 W/O Kenneth Webster misjudged the pullout and the aircraft disintegrated on impact with the ground. Webster and his navigator 1550365 F/Sgt Jack Hopes died. Webster was a particularly close friend of Tom Taylor’s. By this date, Taylor was already at St Thomas Mount, and on that day he was in the air, having a dual check with F/Lt Winship at the controls of RF277. (http://users.cyberone.com.au/clardo/td_taylor.html) Dived into ground during dive bombing practice 28m N of Bangalore 2.7.45 (Air Britain Serials)"/>
    <x v="2"/>
    <x v="2"/>
    <s v="Hit obstacle"/>
    <m/>
    <x v="2"/>
    <m/>
    <m/>
    <n v="7"/>
    <x v="46"/>
    <x v="0"/>
    <n v="1"/>
    <s v="Front-Line"/>
    <x v="176"/>
    <x v="3"/>
    <n v="1"/>
  </r>
  <r>
    <n v="1908"/>
    <s v="HK166"/>
    <x v="2"/>
    <s v="FIU/264/86 Gp CS"/>
    <x v="0"/>
    <x v="1"/>
    <n v="3"/>
    <s v="July"/>
    <x v="7"/>
    <s v="3 July 1945"/>
    <x v="0"/>
    <s v="SOC 3.7.45 (Air Britain Serials)"/>
    <x v="4"/>
    <x v="3"/>
    <m/>
    <m/>
    <x v="2"/>
    <m/>
    <m/>
    <n v="7"/>
    <x v="46"/>
    <x v="1"/>
    <n v="1"/>
    <s v="Support Unit"/>
    <x v="189"/>
    <x v="2"/>
    <n v="3"/>
  </r>
  <r>
    <n v="4867"/>
    <s v="HR312"/>
    <x v="12"/>
    <s v="No. 1 (Attack Squadron) RAAF"/>
    <x v="7"/>
    <x v="16"/>
    <n v="3"/>
    <s v="July"/>
    <x v="7"/>
    <s v="3 July 1945"/>
    <x v="0"/>
    <s v="F/Os Baywell and Natrass OK, two civilan workers badly hurt and died later. (Squadron ORB) To RAAF 13.9.44 as A52-502 1 Sqn Engine failed aircraft swung and hit truck at Amberely QLD 31.07.45. (Air Britain Serials)"/>
    <x v="2"/>
    <x v="2"/>
    <s v="Engine failure"/>
    <m/>
    <x v="2"/>
    <m/>
    <m/>
    <n v="7"/>
    <x v="46"/>
    <x v="1"/>
    <n v="1"/>
    <s v="Support Unit"/>
    <x v="155"/>
    <x v="3"/>
    <n v="1"/>
  </r>
  <r>
    <n v="2042"/>
    <s v="KB416"/>
    <x v="28"/>
    <s v="608/627"/>
    <x v="0"/>
    <x v="8"/>
    <n v="3"/>
    <s v="July"/>
    <x v="7"/>
    <s v="3 July 1945"/>
    <x v="0"/>
    <s v="03.07.1945 1450 Training 627 from Woodhall Spa port engine failed, on return hit runway and bounced back in air before crash landing at Woodhall Spa airfield 1740 (BCL). F/L DN Johnson +, P/O JD Finlayson inj, 4,000lb bomb bay conversion (Brian Fillery) Stalled on asymmetric overshoot Woodhall Spa 3.7.45 (Air Britain Serials) 03.07.45 627 Sqn. KB416 Overshot, crashed and burned at Woodhall Spa aerodrome, killing one and injuring one. (Mosquito Crash Log)"/>
    <x v="2"/>
    <x v="2"/>
    <s v="Engine failure"/>
    <m/>
    <x v="2"/>
    <m/>
    <m/>
    <n v="7"/>
    <x v="46"/>
    <x v="1"/>
    <n v="1"/>
    <s v="Front-Line"/>
    <x v="58"/>
    <x v="1"/>
    <n v="2"/>
  </r>
  <r>
    <n v="559"/>
    <s v="RF600"/>
    <x v="12"/>
    <s v="47/110"/>
    <x v="3"/>
    <x v="16"/>
    <n v="3"/>
    <s v="July"/>
    <x v="7"/>
    <s v="3 July 1945"/>
    <x v="0"/>
    <s v="H.J. van der Pol. This airman was killed 3-7-1945 flying Mosquito RF600 with 110 Sqn and lies buried Taukkyan War Cem., Myanmar. His parents lived on Guernsey, Channel Islands. Don't know whether he had Dutch roots. (Henk Welting) 636850 Sergeant Hendrick John VAN DER POL (P. McMillan on RAF Commands Forum) Hit bump on take-off bounced and wing hit ground Kinmagan 3.7.45 DBF (Air Britain Serials) GORDON, James - F/S (Nav) - 1682053 - RAFVR - Taukkyan War Cemetery, Myanmar - [ Mosquito VI - RF600 - 110 Sqdn ].  VAN DER POL, Hendrick John - F/O (Pilot) - 53971 - D.F.M - RAF - Taukkyan War Cemetery, Myanmar - [ Mosquito VI - RF600 - 110 Sqdn ]."/>
    <x v="2"/>
    <x v="3"/>
    <s v="Bounced on takeoff"/>
    <m/>
    <x v="2"/>
    <m/>
    <m/>
    <n v="7"/>
    <x v="46"/>
    <x v="0"/>
    <n v="1"/>
    <s v="Front-Line"/>
    <x v="143"/>
    <x v="3"/>
    <n v="2"/>
  </r>
  <r>
    <n v="2172"/>
    <s v="DZ576"/>
    <x v="4"/>
    <s v="8OTU"/>
    <x v="0"/>
    <x v="7"/>
    <n v="5"/>
    <s v="July"/>
    <x v="7"/>
    <s v="5 July 1945"/>
    <x v="0"/>
    <s v="SOC 5.7.45 (Air Britain Serials)"/>
    <x v="4"/>
    <x v="3"/>
    <m/>
    <m/>
    <x v="2"/>
    <m/>
    <m/>
    <n v="7"/>
    <x v="46"/>
    <x v="1"/>
    <n v="1"/>
    <s v="Support Unit"/>
    <x v="37"/>
    <x v="0"/>
    <n v="1"/>
  </r>
  <r>
    <n v="166"/>
    <s v="HP868"/>
    <x v="12"/>
    <s v="301FTU/45/1672CU"/>
    <x v="3"/>
    <x v="7"/>
    <n v="5"/>
    <s v="July"/>
    <x v="7"/>
    <s v="5 July 1945"/>
    <x v="0"/>
    <s v="SOC 5.7.45 (Air Britain Serials)"/>
    <x v="4"/>
    <x v="3"/>
    <m/>
    <m/>
    <x v="2"/>
    <m/>
    <m/>
    <n v="7"/>
    <x v="46"/>
    <x v="1"/>
    <n v="1"/>
    <s v="Support Unit"/>
    <x v="117"/>
    <x v="3"/>
    <n v="3"/>
  </r>
  <r>
    <n v="7148"/>
    <s v="HP869"/>
    <x v="12"/>
    <s v="301FTU/1672CU"/>
    <x v="3"/>
    <x v="7"/>
    <n v="5"/>
    <s v="July"/>
    <x v="7"/>
    <s v="5 July 1945"/>
    <x v="0"/>
    <s v="SOC 5.7.45 (Air Britain Serials)"/>
    <x v="4"/>
    <x v="3"/>
    <m/>
    <m/>
    <x v="2"/>
    <m/>
    <m/>
    <n v="7"/>
    <x v="46"/>
    <x v="1"/>
    <n v="1"/>
    <s v="Support Unit"/>
    <x v="117"/>
    <x v="3"/>
    <n v="2"/>
  </r>
  <r>
    <n v="475"/>
    <s v="HP914"/>
    <x v="12"/>
    <s v="301FTU/45"/>
    <x v="3"/>
    <x v="16"/>
    <n v="5"/>
    <s v="July"/>
    <x v="7"/>
    <s v="5 July 1945"/>
    <x v="0"/>
    <s v="SOC 5.7.45 (Air Britain Serials)"/>
    <x v="4"/>
    <x v="3"/>
    <m/>
    <m/>
    <x v="2"/>
    <m/>
    <m/>
    <n v="7"/>
    <x v="46"/>
    <x v="0"/>
    <n v="1"/>
    <s v="Front-Line"/>
    <x v="86"/>
    <x v="3"/>
    <n v="2"/>
  </r>
  <r>
    <n v="557"/>
    <s v="HP971"/>
    <x v="12"/>
    <s v="1FU/45"/>
    <x v="3"/>
    <x v="16"/>
    <n v="5"/>
    <s v="July"/>
    <x v="7"/>
    <s v="5 July 1945"/>
    <x v="0"/>
    <s v="SOC 5.7.45 (Air Britain Serials)"/>
    <x v="4"/>
    <x v="3"/>
    <m/>
    <m/>
    <x v="2"/>
    <m/>
    <m/>
    <n v="7"/>
    <x v="46"/>
    <x v="0"/>
    <n v="1"/>
    <s v="Front-Line"/>
    <x v="86"/>
    <x v="3"/>
    <n v="2"/>
  </r>
  <r>
    <n v="2831"/>
    <s v="HP974"/>
    <x v="12"/>
    <s v="1FU/FE"/>
    <x v="3"/>
    <x v="16"/>
    <n v="5"/>
    <s v="July"/>
    <x v="7"/>
    <s v="5 July 1945"/>
    <x v="0"/>
    <s v="SOC 5.7.45 (Air Britain Serials)"/>
    <x v="4"/>
    <x v="3"/>
    <m/>
    <m/>
    <x v="2"/>
    <m/>
    <m/>
    <n v="7"/>
    <x v="46"/>
    <x v="0"/>
    <n v="1"/>
    <s v="Front-Line"/>
    <x v="91"/>
    <x v="3"/>
    <n v="2"/>
  </r>
  <r>
    <n v="566"/>
    <s v="HR437"/>
    <x v="12"/>
    <s v="1FU/45"/>
    <x v="3"/>
    <x v="16"/>
    <n v="5"/>
    <s v="July"/>
    <x v="7"/>
    <s v="5 July 1945"/>
    <x v="0"/>
    <s v="SOC 5.7.45 (Air Britain Serials)"/>
    <x v="4"/>
    <x v="3"/>
    <m/>
    <m/>
    <x v="2"/>
    <m/>
    <m/>
    <n v="7"/>
    <x v="46"/>
    <x v="0"/>
    <n v="1"/>
    <s v="Front-Line"/>
    <x v="86"/>
    <x v="3"/>
    <n v="2"/>
  </r>
  <r>
    <n v="3486"/>
    <s v="HR540"/>
    <x v="12"/>
    <n v="110"/>
    <x v="3"/>
    <x v="16"/>
    <n v="5"/>
    <s v="July"/>
    <x v="7"/>
    <s v="5 July 1945"/>
    <x v="0"/>
    <s v="Stalled on landing and u/c collapsed Kinmagan 5.7.45 DBF (Air Britain Serials)"/>
    <x v="2"/>
    <x v="3"/>
    <s v="Stalled"/>
    <m/>
    <x v="2"/>
    <m/>
    <m/>
    <n v="7"/>
    <x v="46"/>
    <x v="0"/>
    <n v="1"/>
    <s v="Front-Line"/>
    <x v="143"/>
    <x v="3"/>
    <n v="1"/>
  </r>
  <r>
    <n v="40"/>
    <s v="HX904"/>
    <x v="16"/>
    <s v="Cv XVIII/AAEE/248/618/248/618/248/254"/>
    <x v="0"/>
    <x v="12"/>
    <n v="5"/>
    <s v="July"/>
    <x v="7"/>
    <s v="5 July 1945"/>
    <x v="0"/>
    <s v="HX904 was coded &quot;DM-E&quot; on 248 Squadron following detachment from 618 in the summer of 1944 (Alex Smart). I am looking for the aircraft letter. It will either be QM-B, C or E. I know then HX904 served with 248 Squadron it was 'E'. In March 1945 it was transferred to 254 Squadron and received the code QM-?. (Alex Crawford) Swung on landing and u/c collapsed Chivenor 5.7.45 (Air Britain Serials)"/>
    <x v="2"/>
    <x v="2"/>
    <s v="Swung on landing"/>
    <m/>
    <x v="2"/>
    <m/>
    <m/>
    <n v="7"/>
    <x v="46"/>
    <x v="1"/>
    <n v="1"/>
    <s v="Front-Line"/>
    <x v="166"/>
    <x v="0"/>
    <n v="8"/>
  </r>
  <r>
    <n v="5673"/>
    <s v="KA973"/>
    <x v="30"/>
    <s v="RN 728"/>
    <x v="0"/>
    <x v="18"/>
    <n v="5"/>
    <s v="July"/>
    <x v="7"/>
    <s v="5 July 1945"/>
    <x v="0"/>
    <s v="To RN 5.7.45 (Air Britain Serials)"/>
    <x v="5"/>
    <x v="3"/>
    <m/>
    <m/>
    <x v="2"/>
    <m/>
    <m/>
    <n v="7"/>
    <x v="46"/>
    <x v="1"/>
    <n v="0"/>
    <s v="Support Unit"/>
    <x v="190"/>
    <x v="1"/>
    <n v="1"/>
  </r>
  <r>
    <n v="2605"/>
    <s v="KB120"/>
    <x v="13"/>
    <s v="139/16OTU"/>
    <x v="0"/>
    <x v="7"/>
    <n v="5"/>
    <s v="July"/>
    <x v="7"/>
    <s v="5 July 1945"/>
    <x v="0"/>
    <s v="SOC 5.7.45 (Air Britain Serials)"/>
    <x v="5"/>
    <x v="3"/>
    <m/>
    <m/>
    <x v="2"/>
    <m/>
    <m/>
    <n v="7"/>
    <x v="46"/>
    <x v="1"/>
    <n v="1"/>
    <s v="Support Unit"/>
    <x v="140"/>
    <x v="1"/>
    <n v="2"/>
  </r>
  <r>
    <n v="6754"/>
    <s v="KB496"/>
    <x v="28"/>
    <s v="16OTU"/>
    <x v="0"/>
    <x v="7"/>
    <n v="5"/>
    <s v="July"/>
    <x v="7"/>
    <s v="5 July 1945"/>
    <x v="0"/>
    <s v="05/07/1945 Mosquito KB496 of 16 OTU suffered a collapsed undercarriage at Barford St John. W/O S Dennis was unhurt.) http://www.couplandbell.com/marg/crashes1945.htm) Swung on landing and u/c collapsed Barford St.John 5.7.45 (Air Britain Serials)"/>
    <x v="2"/>
    <x v="2"/>
    <s v="Swung on landing"/>
    <m/>
    <x v="2"/>
    <m/>
    <m/>
    <n v="7"/>
    <x v="46"/>
    <x v="1"/>
    <n v="1"/>
    <s v="Support Unit"/>
    <x v="140"/>
    <x v="1"/>
    <n v="1"/>
  </r>
  <r>
    <n v="5457"/>
    <s v="LR248"/>
    <x v="12"/>
    <s v="301FTU/FE"/>
    <x v="3"/>
    <x v="16"/>
    <n v="5"/>
    <s v="July"/>
    <x v="7"/>
    <s v="5 July 1945"/>
    <x v="0"/>
    <s v="SOC 5.7.45 (Air Britain Serials)"/>
    <x v="4"/>
    <x v="3"/>
    <m/>
    <m/>
    <x v="2"/>
    <m/>
    <m/>
    <n v="7"/>
    <x v="46"/>
    <x v="0"/>
    <n v="1"/>
    <s v="Front-Line"/>
    <x v="91"/>
    <x v="0"/>
    <n v="2"/>
  </r>
  <r>
    <n v="2643"/>
    <s v="LR440"/>
    <x v="14"/>
    <s v="681/684"/>
    <x v="3"/>
    <x v="0"/>
    <n v="5"/>
    <s v="July"/>
    <x v="7"/>
    <s v="5 July 1945"/>
    <x v="0"/>
    <s v="SOC 5.7.45 (Air Britain Serials)"/>
    <x v="4"/>
    <x v="3"/>
    <m/>
    <m/>
    <x v="2"/>
    <m/>
    <m/>
    <n v="7"/>
    <x v="46"/>
    <x v="0"/>
    <n v="1"/>
    <s v="Front-Line"/>
    <x v="50"/>
    <x v="0"/>
    <n v="2"/>
  </r>
  <r>
    <n v="637"/>
    <s v="LR445"/>
    <x v="14"/>
    <s v="681/684"/>
    <x v="3"/>
    <x v="0"/>
    <n v="5"/>
    <s v="July"/>
    <x v="7"/>
    <s v="5 July 1945"/>
    <x v="0"/>
    <s v="SOC 5.7.45 (Air Britain Serials)"/>
    <x v="4"/>
    <x v="3"/>
    <m/>
    <m/>
    <x v="2"/>
    <m/>
    <m/>
    <n v="7"/>
    <x v="46"/>
    <x v="0"/>
    <n v="1"/>
    <s v="Front-Line"/>
    <x v="50"/>
    <x v="0"/>
    <n v="2"/>
  </r>
  <r>
    <n v="6737"/>
    <s v="LR463"/>
    <x v="14"/>
    <n v="684"/>
    <x v="3"/>
    <x v="0"/>
    <n v="5"/>
    <s v="July"/>
    <x v="7"/>
    <s v="5 July 1945"/>
    <x v="0"/>
    <s v="SOC 5.7.45 (Air Britain Serials)"/>
    <x v="4"/>
    <x v="3"/>
    <m/>
    <m/>
    <x v="2"/>
    <m/>
    <m/>
    <n v="7"/>
    <x v="46"/>
    <x v="0"/>
    <n v="1"/>
    <s v="Front-Line"/>
    <x v="50"/>
    <x v="0"/>
    <n v="1"/>
  </r>
  <r>
    <n v="6741"/>
    <s v="MM332"/>
    <x v="18"/>
    <n v="684"/>
    <x v="3"/>
    <x v="0"/>
    <n v="5"/>
    <s v="July"/>
    <x v="7"/>
    <s v="5 July 1945"/>
    <x v="0"/>
    <s v="SOC 5.7.45 (Air Britain Serials)"/>
    <x v="4"/>
    <x v="3"/>
    <m/>
    <m/>
    <x v="2"/>
    <m/>
    <m/>
    <n v="7"/>
    <x v="46"/>
    <x v="0"/>
    <n v="1"/>
    <s v="Front-Line"/>
    <x v="50"/>
    <x v="0"/>
    <n v="1"/>
  </r>
  <r>
    <n v="2744"/>
    <s v="MM438"/>
    <x v="17"/>
    <s v="151/604/264"/>
    <x v="0"/>
    <x v="2"/>
    <n v="5"/>
    <s v="July"/>
    <x v="7"/>
    <s v="5 July 1945"/>
    <x v="0"/>
    <s v="11.04.1944 pm ASR patrol 151 over Bay of Biscay from Colerne. Severley damaged in combat with Ju88 of ZG1, written off after landing at base. Repaired and SoC July 1945 after service with 604 and 264 Sqn. unknown location (FCL). F/S J Playford ok, W/O GD Kelsey ok, no further info 11/04/1944 Ju88C-6 aircraft of ZG1 severely damage MM438 of 151 squadron F/Sgt J. Playford &amp; navigator W/O G.D. Kelsey manage to return to Predannack uninjured but their aircraft is written-off as beyond repair. (http://www.rafdavidstowmoor.org/pages/crash_log/crashlog44.htm) SOC 5.7.45 (Air Britain Serials)"/>
    <x v="4"/>
    <x v="3"/>
    <m/>
    <m/>
    <x v="2"/>
    <m/>
    <m/>
    <n v="7"/>
    <x v="46"/>
    <x v="1"/>
    <n v="1"/>
    <s v="Front-Line"/>
    <x v="10"/>
    <x v="2"/>
    <n v="3"/>
  </r>
  <r>
    <n v="7741"/>
    <s v="MM500"/>
    <x v="17"/>
    <s v="604/264"/>
    <x v="0"/>
    <x v="2"/>
    <n v="5"/>
    <s v="July"/>
    <x v="7"/>
    <s v="5 July 1945"/>
    <x v="0"/>
    <s v="SOC 5.7.45 (Air Britain Serials)"/>
    <x v="4"/>
    <x v="3"/>
    <m/>
    <m/>
    <x v="2"/>
    <m/>
    <m/>
    <n v="7"/>
    <x v="46"/>
    <x v="1"/>
    <n v="1"/>
    <s v="Front-Line"/>
    <x v="10"/>
    <x v="2"/>
    <n v="2"/>
  </r>
  <r>
    <n v="1674"/>
    <s v="TA190"/>
    <x v="22"/>
    <s v="FE"/>
    <x v="3"/>
    <x v="2"/>
    <n v="5"/>
    <s v="July"/>
    <x v="7"/>
    <s v="5 July 1945"/>
    <x v="0"/>
    <s v="SOC 5.7.45 (Air Britain Serials)"/>
    <x v="4"/>
    <x v="3"/>
    <m/>
    <m/>
    <x v="2"/>
    <m/>
    <m/>
    <n v="7"/>
    <x v="46"/>
    <x v="0"/>
    <n v="1"/>
    <s v="Front-Line"/>
    <x v="91"/>
    <x v="0"/>
    <n v="1"/>
  </r>
  <r>
    <n v="276"/>
    <s v="DD600"/>
    <x v="2"/>
    <s v="151/157/307/13OTU"/>
    <x v="0"/>
    <x v="7"/>
    <n v="6"/>
    <s v="July"/>
    <x v="7"/>
    <s v="6 July 1945"/>
    <x v="0"/>
    <s v="SOC 6.7.45 (Air Britain Serials)"/>
    <x v="4"/>
    <x v="3"/>
    <m/>
    <m/>
    <x v="2"/>
    <m/>
    <m/>
    <n v="7"/>
    <x v="46"/>
    <x v="1"/>
    <n v="1"/>
    <s v="Support Unit"/>
    <x v="39"/>
    <x v="0"/>
    <n v="4"/>
  </r>
  <r>
    <n v="1616"/>
    <s v="HK458"/>
    <x v="17"/>
    <s v="410/264"/>
    <x v="0"/>
    <x v="2"/>
    <n v="6"/>
    <s v="July"/>
    <x v="7"/>
    <s v="6 July 1945"/>
    <x v="0"/>
    <s v="SOC 6.7.45 (Air Britain Serials)"/>
    <x v="4"/>
    <x v="3"/>
    <m/>
    <m/>
    <x v="2"/>
    <m/>
    <m/>
    <n v="7"/>
    <x v="46"/>
    <x v="1"/>
    <n v="1"/>
    <s v="Front-Line"/>
    <x v="10"/>
    <x v="2"/>
    <n v="2"/>
  </r>
  <r>
    <n v="864"/>
    <s v="HK532"/>
    <x v="17"/>
    <s v="488/264"/>
    <x v="0"/>
    <x v="2"/>
    <n v="6"/>
    <s v="July"/>
    <x v="7"/>
    <s v="6 July 1945"/>
    <x v="0"/>
    <s v="SOC 6.7.45 (Air Britain Serials)"/>
    <x v="4"/>
    <x v="3"/>
    <m/>
    <m/>
    <x v="2"/>
    <m/>
    <m/>
    <n v="7"/>
    <x v="46"/>
    <x v="1"/>
    <n v="1"/>
    <s v="Front-Line"/>
    <x v="10"/>
    <x v="2"/>
    <n v="2"/>
  </r>
  <r>
    <n v="5425"/>
    <s v="HP988"/>
    <x v="12"/>
    <s v="235/248/464"/>
    <x v="0"/>
    <x v="16"/>
    <n v="6"/>
    <s v="July"/>
    <x v="7"/>
    <s v="6 July 1945"/>
    <x v="0"/>
    <s v="Swung on landing and u/c collapsed Melsbroek 6.7.45 (Air Britain Serials)"/>
    <x v="2"/>
    <x v="2"/>
    <s v="Swung on landing"/>
    <m/>
    <x v="2"/>
    <m/>
    <m/>
    <n v="7"/>
    <x v="46"/>
    <x v="1"/>
    <n v="1"/>
    <s v="Front-Line"/>
    <x v="46"/>
    <x v="3"/>
    <n v="3"/>
  </r>
  <r>
    <n v="3521"/>
    <s v="NT296"/>
    <x v="25"/>
    <s v="456/54OTU"/>
    <x v="0"/>
    <x v="7"/>
    <n v="6"/>
    <s v="July"/>
    <x v="7"/>
    <s v="6 July 1945"/>
    <x v="0"/>
    <s v="Engine cut after take-off and u/c leg jammed belly-landed Charterhall 6.7.45 (Air Britain Serials)"/>
    <x v="2"/>
    <x v="2"/>
    <s v="Engine failure"/>
    <m/>
    <x v="2"/>
    <m/>
    <m/>
    <n v="7"/>
    <x v="46"/>
    <x v="1"/>
    <n v="1"/>
    <s v="Support Unit"/>
    <x v="115"/>
    <x v="2"/>
    <n v="2"/>
  </r>
  <r>
    <n v="2858"/>
    <s v="HK313"/>
    <x v="2"/>
    <s v="456/51OTU"/>
    <x v="0"/>
    <x v="7"/>
    <n v="7"/>
    <s v="July"/>
    <x v="7"/>
    <s v="7 July 1945"/>
    <x v="0"/>
    <s v="To 5286M 7.7.45 (Air Britain Serials)"/>
    <x v="4"/>
    <x v="3"/>
    <m/>
    <m/>
    <x v="2"/>
    <m/>
    <m/>
    <n v="7"/>
    <x v="46"/>
    <x v="1"/>
    <n v="1"/>
    <s v="Support Unit"/>
    <x v="110"/>
    <x v="2"/>
    <n v="2"/>
  </r>
  <r>
    <n v="5191"/>
    <s v="PZ178"/>
    <x v="12"/>
    <s v="23/BSDU"/>
    <x v="0"/>
    <x v="2"/>
    <n v="8"/>
    <s v="July"/>
    <x v="7"/>
    <s v="8 July 1945"/>
    <x v="0"/>
    <s v="Broke up in air during 'Window' trials Docking 8.7.45 (Air Britain Serials) 08.07.45 BSDU. PZ178 Aircraft was seen to break up in the air and crashed at Docking aerodrome killing crew. (Mosquito Crash Log)"/>
    <x v="2"/>
    <x v="2"/>
    <s v="Broke up"/>
    <m/>
    <x v="2"/>
    <m/>
    <m/>
    <n v="7"/>
    <x v="46"/>
    <x v="1"/>
    <n v="1"/>
    <s v="Front-Line"/>
    <x v="138"/>
    <x v="0"/>
    <n v="2"/>
  </r>
  <r>
    <n v="2411"/>
    <s v="RV351"/>
    <x v="20"/>
    <s v="571/608"/>
    <x v="0"/>
    <x v="8"/>
    <n v="9"/>
    <s v="July"/>
    <x v="7"/>
    <s v="9 July 1945"/>
    <x v="0"/>
    <s v="U/c leg collapsed when engines started up Downham Market 9.7.45 not repaired (Air Britain Serials) 09.07.1945 1500 Air Test 608 from Downham Market, on starting engines the undercarriage gave way, wrecked . at Downham Market airfield 1500 (BCL). W/O CG Johnston ok"/>
    <x v="2"/>
    <x v="2"/>
    <s v="Undercarriage failed"/>
    <m/>
    <x v="2"/>
    <m/>
    <m/>
    <n v="7"/>
    <x v="46"/>
    <x v="1"/>
    <n v="1"/>
    <s v="Front-Line"/>
    <x v="107"/>
    <x v="0"/>
    <n v="2"/>
  </r>
  <r>
    <n v="6704"/>
    <s v="RF651"/>
    <x v="12"/>
    <s v="10FU"/>
    <x v="3"/>
    <x v="10"/>
    <n v="10"/>
    <s v="July"/>
    <x v="7"/>
    <s v="10 July 1945"/>
    <x v="0"/>
    <s v="Flew into trees during search for missing aircraft 20m S of Nagpur 10.7.45 DBF (Air Britain Serials)"/>
    <x v="2"/>
    <x v="2"/>
    <s v="Hit obstacle"/>
    <m/>
    <x v="2"/>
    <m/>
    <m/>
    <n v="7"/>
    <x v="46"/>
    <x v="0"/>
    <n v="1"/>
    <s v="Support Unit"/>
    <x v="191"/>
    <x v="3"/>
    <n v="1"/>
  </r>
  <r>
    <n v="3509"/>
    <s v="KA969"/>
    <x v="30"/>
    <s v="RN"/>
    <x v="0"/>
    <x v="18"/>
    <n v="11"/>
    <s v="July"/>
    <x v="7"/>
    <s v="11 July 1945"/>
    <x v="0"/>
    <s v="To RN 11.7.45 NFT (Air Britain Serials)"/>
    <x v="5"/>
    <x v="3"/>
    <m/>
    <m/>
    <x v="2"/>
    <m/>
    <m/>
    <n v="7"/>
    <x v="46"/>
    <x v="1"/>
    <n v="1"/>
    <s v="Support Unit"/>
    <x v="64"/>
    <x v="1"/>
    <n v="1"/>
  </r>
  <r>
    <n v="4072"/>
    <s v="TA249"/>
    <x v="22"/>
    <s v="54OTU"/>
    <x v="0"/>
    <x v="7"/>
    <n v="11"/>
    <s v="July"/>
    <x v="7"/>
    <s v="11 July 1945"/>
    <x v="0"/>
    <s v="Overshot landing at Charterhall 11.7.45 (Air Britain Serials) 11.07.45 54 OTU. TA249 Overshot at Charterhall aerodrome, struck boundary fence and landed straight ahead. Crew unhurt. (Mosquito Crash Log)"/>
    <x v="2"/>
    <x v="2"/>
    <s v="Overshot"/>
    <m/>
    <x v="2"/>
    <m/>
    <m/>
    <n v="7"/>
    <x v="46"/>
    <x v="1"/>
    <n v="1"/>
    <s v="Support Unit"/>
    <x v="115"/>
    <x v="0"/>
    <n v="1"/>
  </r>
  <r>
    <n v="2029"/>
    <s v="DD788"/>
    <x v="2"/>
    <s v="157/307/13OTU"/>
    <x v="0"/>
    <x v="7"/>
    <n v="12"/>
    <s v="July"/>
    <x v="7"/>
    <s v="12 July 1945"/>
    <x v="0"/>
    <s v="Bellylanded at Dunsfold 12.7.45 (Air Britain Serials)"/>
    <x v="2"/>
    <x v="2"/>
    <s v="Not Stated"/>
    <m/>
    <x v="2"/>
    <m/>
    <m/>
    <n v="7"/>
    <x v="46"/>
    <x v="1"/>
    <n v="1"/>
    <s v="Support Unit"/>
    <x v="39"/>
    <x v="0"/>
    <n v="3"/>
  </r>
  <r>
    <n v="3947"/>
    <s v="RF672"/>
    <x v="12"/>
    <n v="110"/>
    <x v="3"/>
    <x v="16"/>
    <n v="12"/>
    <s v="July"/>
    <x v="7"/>
    <s v="12 July 1945"/>
    <x v="0"/>
    <s v="On 12th July 1945 Fly Off Hugh Leo O'Neil was killed while with 110 Squadron and is buried at Thanbyuzayat War Cemetery in Mayanmar (Burma). From the LG Hugh was commissioned P/O on 23 November 1943 and promoted to F/O in May 1944. Just found out the reason for Hugh's loss. During a bombing raid on Japanese positions his Mosquito was hit by another 110 Sqn Mosquito and crashed with the loss of Hugh and Flt Lt D Cookson. Courtesy of Bloody Shambles Vol 3 by Chris Shores. (Alex Crawford) Collided with RF762 during low level attack and hit trees 25m NW of Kyaikto Burma 12.7.45 (Air Britain Serials)"/>
    <x v="0"/>
    <x v="13"/>
    <m/>
    <m/>
    <x v="4"/>
    <m/>
    <m/>
    <n v="7"/>
    <x v="46"/>
    <x v="0"/>
    <n v="1"/>
    <s v="Front-Line"/>
    <x v="143"/>
    <x v="3"/>
    <n v="1"/>
  </r>
  <r>
    <n v="4044"/>
    <s v="RF762"/>
    <x v="12"/>
    <n v="110"/>
    <x v="3"/>
    <x v="16"/>
    <n v="12"/>
    <s v="July"/>
    <x v="7"/>
    <s v="12 July 1945"/>
    <x v="0"/>
    <s v="On 12th July 1945 Fly Off Hugh Leo O'Neil was killed while with 110 Squadron and is buried at Thanbyuzayat War Cemetery in Mayanmar (Burma). From the LG Hugh was commissioned P/O on 23 November 1943 and promoted to F/O in May 1944. Just found out the reason for Hugh's loss. During a bombing raid on Japanese positions his Mosquito was hit by another 110 Sqn Mosquito and crashed with the loss of Hugh and Flt Lt D Cookson. Courtesy of Bloody Shambles Vol 3 by Chris Shores. (Alex Crawford) Collided with RF672 and hit tree taking avoiding action nr Bilin Burma 12.7.45 (Air Britain Serials)"/>
    <x v="0"/>
    <x v="13"/>
    <m/>
    <m/>
    <x v="4"/>
    <m/>
    <m/>
    <n v="7"/>
    <x v="46"/>
    <x v="0"/>
    <n v="1"/>
    <s v="Front-Line"/>
    <x v="143"/>
    <x v="3"/>
    <n v="1"/>
  </r>
  <r>
    <n v="3818"/>
    <s v="PF406"/>
    <x v="20"/>
    <n v="128"/>
    <x v="0"/>
    <x v="8"/>
    <n v="13"/>
    <s v="July"/>
    <x v="7"/>
    <s v="13 July 1945"/>
    <x v="0"/>
    <s v="Takeoff Warboys Undercarriage leg collapsed after landing at Woodbridge after the hydraulics failed (http://www.rafwyton.co.uk/wytonlosses1945.html) Swung on landing and u/c collapsed Woodbridge 13.7.45 (Air Britain Serials)"/>
    <x v="2"/>
    <x v="2"/>
    <s v="Hydraulics failed"/>
    <m/>
    <x v="2"/>
    <m/>
    <m/>
    <n v="7"/>
    <x v="46"/>
    <x v="1"/>
    <n v="0"/>
    <s v="Front-Line"/>
    <x v="112"/>
    <x v="6"/>
    <n v="1"/>
  </r>
  <r>
    <n v="6521"/>
    <s v="PF501"/>
    <x v="20"/>
    <n v="139"/>
    <x v="0"/>
    <x v="8"/>
    <n v="13"/>
    <s v="July"/>
    <x v="7"/>
    <s v="13 July 1945"/>
    <x v="0"/>
    <s v="Engine cut on take-off overshot and u/c collapsed Tangmere 13.7.45 to GI airframe 18.7.45 (Air Britain Serials) 13.07.1945 0327 Training 139 from Tangmere starboard engine cut at takeoff, although throttles closed and brakes applied crash could not be avoided. at Tangmere airfield 0327 (BCL). F/O T Finlay ok"/>
    <x v="2"/>
    <x v="2"/>
    <s v="Engine failure"/>
    <m/>
    <x v="2"/>
    <m/>
    <m/>
    <n v="7"/>
    <x v="46"/>
    <x v="1"/>
    <n v="0"/>
    <s v="Front-Line"/>
    <x v="15"/>
    <x v="6"/>
    <n v="1"/>
  </r>
  <r>
    <n v="6755"/>
    <s v="RG191"/>
    <x v="35"/>
    <n v="684"/>
    <x v="3"/>
    <x v="0"/>
    <n v="14"/>
    <s v="July"/>
    <x v="7"/>
    <s v="14 July 1945"/>
    <x v="0"/>
    <s v="Undershot during single-engined landing and crashed in sea Cocos Island 14.7.45 (Air Britain Serials)"/>
    <x v="2"/>
    <x v="3"/>
    <s v="Undershot"/>
    <m/>
    <x v="2"/>
    <m/>
    <m/>
    <n v="7"/>
    <x v="46"/>
    <x v="0"/>
    <n v="1"/>
    <s v="Front-Line"/>
    <x v="50"/>
    <x v="0"/>
    <n v="1"/>
  </r>
  <r>
    <n v="617"/>
    <s v="DZ682"/>
    <x v="2"/>
    <s v="456/157/13OTU"/>
    <x v="0"/>
    <x v="7"/>
    <n v="15"/>
    <s v="July"/>
    <x v="7"/>
    <s v="15 July 1945"/>
    <x v="0"/>
    <s v="U/c collapsed after landing Finmere 15.7.45 (Air Britain Serials)"/>
    <x v="2"/>
    <x v="2"/>
    <s v="Undercarriage failed"/>
    <m/>
    <x v="2"/>
    <m/>
    <m/>
    <n v="7"/>
    <x v="46"/>
    <x v="1"/>
    <n v="1"/>
    <s v="Support Unit"/>
    <x v="39"/>
    <x v="0"/>
    <n v="3"/>
  </r>
  <r>
    <n v="1878"/>
    <s v="PZ255"/>
    <x v="12"/>
    <s v="239/515/RN"/>
    <x v="0"/>
    <x v="18"/>
    <n v="15"/>
    <s v="July"/>
    <x v="7"/>
    <s v="15 July 1945"/>
    <x v="0"/>
    <s v="To RN 15.7.45 (Air Britain Serials)"/>
    <x v="5"/>
    <x v="3"/>
    <m/>
    <m/>
    <x v="2"/>
    <m/>
    <m/>
    <n v="7"/>
    <x v="46"/>
    <x v="1"/>
    <n v="1"/>
    <s v="Support Unit"/>
    <x v="64"/>
    <x v="0"/>
    <n v="3"/>
  </r>
  <r>
    <n v="3752"/>
    <s v="KA966"/>
    <x v="30"/>
    <s v="RN"/>
    <x v="0"/>
    <x v="18"/>
    <n v="16"/>
    <s v="July"/>
    <x v="7"/>
    <s v="16 July 1945"/>
    <x v="0"/>
    <s v="To RN 16.7.45 NFT (Air Britain Serials)"/>
    <x v="6"/>
    <x v="3"/>
    <m/>
    <m/>
    <x v="2"/>
    <m/>
    <m/>
    <n v="7"/>
    <x v="46"/>
    <x v="1"/>
    <n v="0"/>
    <s v="Support Unit"/>
    <x v="64"/>
    <x v="1"/>
    <n v="1"/>
  </r>
  <r>
    <n v="2441"/>
    <s v="KA976"/>
    <x v="30"/>
    <s v="RN"/>
    <x v="0"/>
    <x v="18"/>
    <n v="16"/>
    <s v="July"/>
    <x v="7"/>
    <s v="16 July 1945"/>
    <x v="0"/>
    <s v="To RN 16.7.45 NFT (Air Britain Serials)"/>
    <x v="6"/>
    <x v="3"/>
    <m/>
    <m/>
    <x v="2"/>
    <m/>
    <m/>
    <n v="7"/>
    <x v="46"/>
    <x v="1"/>
    <n v="0"/>
    <s v="Support Unit"/>
    <x v="64"/>
    <x v="1"/>
    <n v="1"/>
  </r>
  <r>
    <n v="3036"/>
    <s v="KB458"/>
    <x v="28"/>
    <s v="142/162"/>
    <x v="0"/>
    <x v="8"/>
    <n v="16"/>
    <s v="July"/>
    <x v="7"/>
    <s v="16 July 1945"/>
    <x v="0"/>
    <s v="Swung on take-off and u/c collapsed Melsbroek 16.7.45 (Air Britain Serials)"/>
    <x v="2"/>
    <x v="2"/>
    <s v="Swung on takeoff"/>
    <m/>
    <x v="2"/>
    <m/>
    <m/>
    <n v="7"/>
    <x v="46"/>
    <x v="1"/>
    <n v="1"/>
    <s v="Front-Line"/>
    <x v="134"/>
    <x v="1"/>
    <n v="2"/>
  </r>
  <r>
    <n v="2839"/>
    <s v="MM734"/>
    <x v="25"/>
    <n v="406"/>
    <x v="0"/>
    <x v="2"/>
    <n v="16"/>
    <s v="July"/>
    <x v="7"/>
    <s v="16 July 1945"/>
    <x v="0"/>
    <s v="Stalled on approach and crashed Harrowbeer 16.7.45 (Air Britain Serials) 16.07.45 406 Sqn. MM734 Stalled and crashed on approach to Harrowbeer aerodrome, killing crew. Aircraft was coded 'C'. (Mosquito Crash Log)"/>
    <x v="2"/>
    <x v="2"/>
    <s v="Stalled"/>
    <m/>
    <x v="2"/>
    <m/>
    <m/>
    <n v="7"/>
    <x v="46"/>
    <x v="1"/>
    <n v="1"/>
    <s v="Front-Line"/>
    <x v="94"/>
    <x v="2"/>
    <n v="1"/>
  </r>
  <r>
    <n v="2131"/>
    <s v="KA977"/>
    <x v="30"/>
    <s v="RN"/>
    <x v="0"/>
    <x v="18"/>
    <n v="17"/>
    <s v="July"/>
    <x v="7"/>
    <s v="17 July 1945"/>
    <x v="0"/>
    <s v="To RN 17.7.45 NFT (Air Britain Serials)"/>
    <x v="5"/>
    <x v="3"/>
    <m/>
    <m/>
    <x v="2"/>
    <m/>
    <m/>
    <n v="7"/>
    <x v="46"/>
    <x v="1"/>
    <n v="0"/>
    <s v="Support Unit"/>
    <x v="64"/>
    <x v="1"/>
    <n v="1"/>
  </r>
  <r>
    <n v="5187"/>
    <s v="RF705"/>
    <x v="12"/>
    <n v="110"/>
    <x v="3"/>
    <x v="16"/>
    <n v="17"/>
    <s v="July"/>
    <x v="7"/>
    <s v="17 July 1945"/>
    <x v="0"/>
    <s v="Bombs exploded prematurely and damaged aircraft ditched 20m S of Rangoon 17.7.45 (Air Britain Serials) MH - Was one casualty NICOLSON  DJ  1325437?"/>
    <x v="2"/>
    <x v="7"/>
    <s v="Bomb exploded"/>
    <m/>
    <x v="2"/>
    <m/>
    <m/>
    <n v="7"/>
    <x v="46"/>
    <x v="0"/>
    <n v="1"/>
    <s v="Front-Line"/>
    <x v="143"/>
    <x v="3"/>
    <n v="1"/>
  </r>
  <r>
    <n v="1018"/>
    <s v="KB560"/>
    <x v="28"/>
    <s v="163/608/142"/>
    <x v="0"/>
    <x v="8"/>
    <n v="18"/>
    <s v="July"/>
    <x v="7"/>
    <s v="18 July 1945"/>
    <x v="0"/>
    <s v="Overshot single-engined landing and u/c collapsed Gransden Lodge 18.7.45 (Air Britain Serials) 18.07.1945 2127 Training 142 from Gransden Lodge starboard engine failed during sortie, returned and finished up in the overshot area due to fast approach and caught fire. at Gransden Lodge airfied 0036 (BCL). W/O GJ Frensham ok."/>
    <x v="2"/>
    <x v="2"/>
    <s v="Overshot"/>
    <m/>
    <x v="2"/>
    <m/>
    <m/>
    <n v="7"/>
    <x v="46"/>
    <x v="1"/>
    <n v="1"/>
    <s v="Front-Line"/>
    <x v="125"/>
    <x v="1"/>
    <n v="3"/>
  </r>
  <r>
    <n v="5060"/>
    <s v="KA109"/>
    <x v="31"/>
    <m/>
    <x v="2"/>
    <x v="19"/>
    <n v="18"/>
    <s v="July"/>
    <x v="7"/>
    <d v="1945-07-18T00:00:00"/>
    <x v="2"/>
    <s v="RCAF Accident Patricia Bay BC .45 (Air Britain Serials)_x000a__x000a_first date: 22 February 1945 - Taken on strength by Eastern Air Command_x000a_ _x000a_ _x000a_ Delivered to storage with Eastern Air Command.  To storage with Western Air Command on 24 April 1945, issued from storage on 21 June 1945.  Category A crash at sea between Texada and Lasqueti Islands (off the east coast of central Vancouver Island) on 18 July 1945.  Ownership to No. 3 Repair Depot on 25 July 1945 for write off._x000a_ _x000a_ _x000a_ last date: 14 August 1945 - Written off_x000a_ _x000a_(http://www.ody.ca/~bwalker/RCAF_JX579_KA232.html)"/>
    <x v="2"/>
    <x v="2"/>
    <s v="Not Stated"/>
    <m/>
    <x v="2"/>
    <m/>
    <m/>
    <n v="7"/>
    <x v="46"/>
    <x v="1"/>
    <n v="0"/>
    <s v="Support Unit"/>
    <x v="17"/>
    <x v="1"/>
    <n v="1"/>
  </r>
  <r>
    <n v="585"/>
    <s v="DZ251"/>
    <x v="2"/>
    <s v="410/456/157/60OTU/13OTU"/>
    <x v="0"/>
    <x v="7"/>
    <n v="19"/>
    <s v="July"/>
    <x v="7"/>
    <s v="19 July 1945"/>
    <x v="0"/>
    <s v="Swung on landing and u/c collapsed Finmere 19.7.45 (Air Britain Serials)"/>
    <x v="2"/>
    <x v="2"/>
    <s v="Swung on landing"/>
    <m/>
    <x v="2"/>
    <m/>
    <m/>
    <n v="7"/>
    <x v="46"/>
    <x v="1"/>
    <n v="1"/>
    <s v="Support Unit"/>
    <x v="39"/>
    <x v="0"/>
    <n v="5"/>
  </r>
  <r>
    <n v="4233"/>
    <s v="LR459"/>
    <x v="14"/>
    <s v="60 SAAF"/>
    <x v="1"/>
    <x v="0"/>
    <n v="19"/>
    <s v="July"/>
    <x v="7"/>
    <s v="19 July 1945"/>
    <x v="0"/>
    <s v="SOC 19.7.45 (Air Britain Serials)"/>
    <x v="4"/>
    <x v="3"/>
    <m/>
    <m/>
    <x v="2"/>
    <m/>
    <m/>
    <n v="7"/>
    <x v="46"/>
    <x v="1"/>
    <n v="1"/>
    <s v="Front-Line"/>
    <x v="34"/>
    <x v="0"/>
    <n v="1"/>
  </r>
  <r>
    <n v="5226"/>
    <s v="LR585"/>
    <x v="10"/>
    <s v="1FU/255"/>
    <x v="1"/>
    <x v="2"/>
    <n v="19"/>
    <s v="July"/>
    <x v="7"/>
    <s v="19 July 1945"/>
    <x v="0"/>
    <s v="SOC 19.7.45 (Air Britain Serials)"/>
    <x v="4"/>
    <x v="3"/>
    <m/>
    <m/>
    <x v="2"/>
    <m/>
    <m/>
    <n v="7"/>
    <x v="46"/>
    <x v="1"/>
    <n v="1"/>
    <s v="Front-Line"/>
    <x v="153"/>
    <x v="2"/>
    <n v="2"/>
  </r>
  <r>
    <n v="842"/>
    <s v="MM501"/>
    <x v="17"/>
    <s v="410/151/29/264/219"/>
    <x v="0"/>
    <x v="2"/>
    <n v="19"/>
    <s v="July"/>
    <x v="7"/>
    <s v="19 July 1945"/>
    <x v="0"/>
    <s v="SOC 19.7.45 (Air Britain Serials)"/>
    <x v="4"/>
    <x v="3"/>
    <m/>
    <m/>
    <x v="2"/>
    <m/>
    <m/>
    <n v="7"/>
    <x v="46"/>
    <x v="1"/>
    <n v="1"/>
    <s v="Front-Line"/>
    <x v="76"/>
    <x v="2"/>
    <n v="5"/>
  </r>
  <r>
    <n v="7514"/>
    <s v="RG137"/>
    <x v="18"/>
    <s v="357MU"/>
    <x v="0"/>
    <x v="6"/>
    <n v="19"/>
    <s v="July"/>
    <x v="7"/>
    <s v="19 July 1945"/>
    <x v="0"/>
    <s v="Swung on take-off and u/c collapsed lesi 19.7.45 (Air Britain Serials)"/>
    <x v="2"/>
    <x v="2"/>
    <s v="Swung on takeoff"/>
    <m/>
    <x v="2"/>
    <m/>
    <m/>
    <n v="7"/>
    <x v="46"/>
    <x v="1"/>
    <n v="1"/>
    <s v="Support Unit"/>
    <x v="192"/>
    <x v="0"/>
    <n v="1"/>
  </r>
  <r>
    <n v="12"/>
    <s v="KB217"/>
    <x v="13"/>
    <s v="1655MTU/139/1655MTU/139"/>
    <x v="0"/>
    <x v="8"/>
    <n v="20"/>
    <s v="July"/>
    <x v="7"/>
    <s v="20 July 1945"/>
    <x v="0"/>
    <s v="Air bottle exploded on ground Upwood 20.7.45 DBR (Air Britain Serials) 20.07.1945 139 from Upwood damaged beyond repair when an air cylinder exploded and caused extensive damage to fuselage. at Upwood airfield 1000 (BCL). 20.07.45 139 Sqn. KB217 Was at dispersal at Upwood aerodrome when air bottle exploded causing extensive damage and wrecking aircraft. (Mosquito Crash Log)  At 10.00 an air cylinder exploded and damaged the mosquito beyond repair. The pressure gauge at the time was reading 160-lbs per square inch. No injuries."/>
    <x v="2"/>
    <x v="2"/>
    <s v="Air bottle exploded"/>
    <m/>
    <x v="2"/>
    <m/>
    <m/>
    <n v="7"/>
    <x v="46"/>
    <x v="1"/>
    <n v="1"/>
    <s v="Front-Line"/>
    <x v="15"/>
    <x v="1"/>
    <n v="4"/>
  </r>
  <r>
    <n v="4971"/>
    <s v="NS840"/>
    <x v="12"/>
    <s v="487/2 Gp CF"/>
    <x v="0"/>
    <x v="1"/>
    <n v="20"/>
    <s v="July"/>
    <x v="7"/>
    <s v="20 July 1945"/>
    <x v="0"/>
    <s v="U/c collapsed on landing Fersfield 20.7.45 DBR (Air Britain Serials) 20.07.45 2 Group Comm. NS840 Undercarriage collapsed on landing at Fairford aerodrome .Crew unhurt. (Mosquito Crash Log)"/>
    <x v="2"/>
    <x v="2"/>
    <s v="Undercarriage failed"/>
    <m/>
    <x v="2"/>
    <m/>
    <m/>
    <n v="7"/>
    <x v="46"/>
    <x v="1"/>
    <n v="1"/>
    <s v="Support Unit"/>
    <x v="193"/>
    <x v="0"/>
    <n v="2"/>
  </r>
  <r>
    <n v="211"/>
    <s v="DK291"/>
    <x v="4"/>
    <s v="105/139/105/BDU/139/1655MTU/139/1655MTU"/>
    <x v="0"/>
    <x v="7"/>
    <n v="21"/>
    <s v="July"/>
    <x v="7"/>
    <s v="21 July 1945"/>
    <x v="0"/>
    <s v="SOC 21.7.45 (Air Britain Serials)"/>
    <x v="4"/>
    <x v="3"/>
    <m/>
    <m/>
    <x v="2"/>
    <m/>
    <m/>
    <n v="7"/>
    <x v="46"/>
    <x v="1"/>
    <n v="1"/>
    <s v="Support Unit"/>
    <x v="12"/>
    <x v="0"/>
    <n v="8"/>
  </r>
  <r>
    <n v="4119"/>
    <s v="KB492"/>
    <x v="28"/>
    <s v="608/162"/>
    <x v="0"/>
    <x v="8"/>
    <n v="21"/>
    <s v="July"/>
    <x v="7"/>
    <s v="21 July 1945"/>
    <x v="0"/>
    <s v="Engine cut bellylanded at Dunino 21.7.45 (Air Britain Serials)"/>
    <x v="2"/>
    <x v="2"/>
    <s v="Engine failure"/>
    <m/>
    <x v="2"/>
    <m/>
    <m/>
    <n v="7"/>
    <x v="46"/>
    <x v="1"/>
    <n v="1"/>
    <s v="Front-Line"/>
    <x v="134"/>
    <x v="1"/>
    <n v="2"/>
  </r>
  <r>
    <n v="3255"/>
    <s v="NS702"/>
    <x v="18"/>
    <s v="8OTU"/>
    <x v="0"/>
    <x v="7"/>
    <n v="21"/>
    <s v="July"/>
    <x v="7"/>
    <s v="21 July 1945"/>
    <x v="0"/>
    <s v="Engine lost power on takeoff swung and u/c collapsed Mount Farm 21.7.45 not repaired (Air Britain Serials)"/>
    <x v="2"/>
    <x v="2"/>
    <s v="Engine failure"/>
    <m/>
    <x v="2"/>
    <m/>
    <m/>
    <n v="7"/>
    <x v="46"/>
    <x v="1"/>
    <n v="1"/>
    <s v="Support Unit"/>
    <x v="37"/>
    <x v="0"/>
    <n v="1"/>
  </r>
  <r>
    <n v="6336"/>
    <s v="HR630"/>
    <x v="12"/>
    <n v="84"/>
    <x v="3"/>
    <x v="16"/>
    <n v="22"/>
    <s v="July"/>
    <x v="7"/>
    <s v="22 July 1945"/>
    <x v="0"/>
    <s v="Hit sea during run Guindy bombing range Madras 22.7.45 (Air Britain Serials) KIRBY  RJ  1800412, TILDSLEY  H  1831791"/>
    <x v="2"/>
    <x v="2"/>
    <s v="Sea"/>
    <m/>
    <x v="2"/>
    <m/>
    <m/>
    <n v="7"/>
    <x v="46"/>
    <x v="0"/>
    <n v="1"/>
    <s v="Front-Line"/>
    <x v="146"/>
    <x v="3"/>
    <n v="1"/>
  </r>
  <r>
    <n v="2655"/>
    <s v="HK470"/>
    <x v="17"/>
    <s v="410/604/264"/>
    <x v="0"/>
    <x v="2"/>
    <n v="24"/>
    <s v="July"/>
    <x v="7"/>
    <s v="24 July 1945"/>
    <x v="0"/>
    <s v="Overshot single-engined landing Knocke 24.7.45 (Air Britain Serials)"/>
    <x v="2"/>
    <x v="2"/>
    <s v="Overshot"/>
    <m/>
    <x v="2"/>
    <m/>
    <m/>
    <n v="7"/>
    <x v="46"/>
    <x v="1"/>
    <n v="1"/>
    <s v="Front-Line"/>
    <x v="10"/>
    <x v="2"/>
    <n v="3"/>
  </r>
  <r>
    <n v="4786"/>
    <s v="ML916"/>
    <x v="11"/>
    <n v="105"/>
    <x v="0"/>
    <x v="8"/>
    <n v="24"/>
    <s v="July"/>
    <x v="7"/>
    <s v="24 July 1945"/>
    <x v="0"/>
    <s v="BCL (Chorley) mentions W/O. D.C.Webb as crewmember. (Luc Vervoort) U/c collapsed on landing Melsbroek 24.7.45 DBR (Air Britain Serials) 24.07.1945 1050 Training over continent, 105 from Upwood starboard engine failed, on approach undercarriage selection too late, crashed with undercarriage not fully locked. at Brussels-Melsbroek airfield 1255 (BCL). W/O DC Webb ok"/>
    <x v="2"/>
    <x v="2"/>
    <s v="Engine failure"/>
    <m/>
    <x v="2"/>
    <m/>
    <m/>
    <n v="7"/>
    <x v="46"/>
    <x v="1"/>
    <n v="1"/>
    <s v="Front-Line"/>
    <x v="4"/>
    <x v="0"/>
    <n v="1"/>
  </r>
  <r>
    <n v="7775"/>
    <s v="MM172"/>
    <x v="20"/>
    <s v="105/692"/>
    <x v="0"/>
    <x v="8"/>
    <n v="24"/>
    <s v="July"/>
    <x v="7"/>
    <s v="24 July 1945"/>
    <x v="1"/>
    <s v="Swung on landing at night and u/c collapsed Gransden Lodge 24.7.45 (Air Britain Serials) 24.07.1945 Training night cross country692 to from Gransden Lodge returned, on touchdown veered off runway and undercarriage collapsed. at Gransden Lodge airfield 0125 (BCL). F/O LA Lane ok"/>
    <x v="2"/>
    <x v="2"/>
    <s v="Swung on landing"/>
    <m/>
    <x v="2"/>
    <m/>
    <m/>
    <n v="7"/>
    <x v="46"/>
    <x v="1"/>
    <n v="1"/>
    <s v="Front-Line"/>
    <x v="66"/>
    <x v="0"/>
    <n v="2"/>
  </r>
  <r>
    <n v="2830"/>
    <s v="HK171"/>
    <x v="2"/>
    <s v="29/54OTU"/>
    <x v="0"/>
    <x v="7"/>
    <n v="25"/>
    <s v="July"/>
    <x v="7"/>
    <s v="25 July 1945"/>
    <x v="0"/>
    <s v="SOC 25.7.45 (Air Britain Serials)"/>
    <x v="4"/>
    <x v="3"/>
    <m/>
    <m/>
    <x v="2"/>
    <m/>
    <m/>
    <n v="7"/>
    <x v="46"/>
    <x v="1"/>
    <n v="1"/>
    <s v="Support Unit"/>
    <x v="115"/>
    <x v="2"/>
    <n v="2"/>
  </r>
  <r>
    <n v="4101"/>
    <s v="DZ540"/>
    <x v="4"/>
    <s v="Cv XVI/AAEE"/>
    <x v="0"/>
    <x v="1"/>
    <n v="27"/>
    <s v="July"/>
    <x v="7"/>
    <s v="27 July 1945"/>
    <x v="0"/>
    <s v="SOC 28.7.45 (Air Britain Serials) Pressure cabin proto,to A&amp;AEE (Mosquito)"/>
    <x v="4"/>
    <x v="3"/>
    <m/>
    <m/>
    <x v="2"/>
    <m/>
    <m/>
    <n v="7"/>
    <x v="46"/>
    <x v="1"/>
    <n v="1"/>
    <s v="Support Unit"/>
    <x v="7"/>
    <x v="0"/>
    <n v="2"/>
  </r>
  <r>
    <n v="336"/>
    <s v="HK198"/>
    <x v="2"/>
    <s v="151/604/264/CGS"/>
    <x v="0"/>
    <x v="1"/>
    <n v="27"/>
    <s v="July"/>
    <x v="7"/>
    <s v="27 July 1945"/>
    <x v="0"/>
    <s v="SOC 27.7.45 (Air Britain Serials)"/>
    <x v="4"/>
    <x v="3"/>
    <m/>
    <m/>
    <x v="2"/>
    <m/>
    <m/>
    <n v="7"/>
    <x v="46"/>
    <x v="1"/>
    <n v="1"/>
    <s v="Support Unit"/>
    <x v="194"/>
    <x v="2"/>
    <n v="4"/>
  </r>
  <r>
    <n v="1526"/>
    <s v="HR614"/>
    <x v="12"/>
    <n v="618"/>
    <x v="7"/>
    <x v="1"/>
    <n v="27"/>
    <s v="July"/>
    <x v="7"/>
    <s v="27 July 1945"/>
    <x v="0"/>
    <s v="S/L James McGoldrick RAAF, OC 'C' Flight, and F/L Francis French killed (Mosquito Monograph) Crashed after control lost 1m E of Narromine 27.7.45 (Air Britain Serials)"/>
    <x v="2"/>
    <x v="2"/>
    <s v="Pilot error"/>
    <m/>
    <x v="2"/>
    <m/>
    <m/>
    <n v="7"/>
    <x v="46"/>
    <x v="0"/>
    <n v="1"/>
    <s v="Support Unit"/>
    <x v="24"/>
    <x v="3"/>
    <n v="1"/>
  </r>
  <r>
    <n v="3409"/>
    <s v="RF650"/>
    <x v="12"/>
    <s v="1672CU"/>
    <x v="3"/>
    <x v="7"/>
    <n v="28"/>
    <s v="July"/>
    <x v="7"/>
    <s v="28 July 1945"/>
    <x v="0"/>
    <s v="Collided with RF714 after birdstrike nr Yelahanka 30.7.45 (Air Britain Serials)"/>
    <x v="2"/>
    <x v="2"/>
    <s v="Bird strike"/>
    <m/>
    <x v="2"/>
    <m/>
    <m/>
    <n v="7"/>
    <x v="46"/>
    <x v="1"/>
    <n v="1"/>
    <s v="Support Unit"/>
    <x v="117"/>
    <x v="3"/>
    <n v="1"/>
  </r>
  <r>
    <n v="1584"/>
    <s v="KA981"/>
    <x v="30"/>
    <s v="RN"/>
    <x v="0"/>
    <x v="18"/>
    <n v="31"/>
    <s v="July"/>
    <x v="7"/>
    <s v="31 July 1945"/>
    <x v="0"/>
    <s v="To RN 31.7.45 NFT (Air Britain Serials)"/>
    <x v="6"/>
    <x v="3"/>
    <m/>
    <m/>
    <x v="2"/>
    <m/>
    <m/>
    <n v="7"/>
    <x v="46"/>
    <x v="1"/>
    <n v="0"/>
    <s v="Support Unit"/>
    <x v="64"/>
    <x v="1"/>
    <n v="1"/>
  </r>
  <r>
    <n v="797"/>
    <s v="MM784"/>
    <x v="25"/>
    <s v="410/488/51OTU/54OTU"/>
    <x v="0"/>
    <x v="7"/>
    <n v="31"/>
    <s v="July"/>
    <x v="7"/>
    <s v="31 July 1945"/>
    <x v="0"/>
    <s v="Engine cut on take-off bellylanded 2m E of Charterhall 31.7.45 (Air Britain Serials) 31.07.45 54 OTU. MM784 Suffered engine failure on take-off and belly landed straight ahead one mile east of Swinton, Berwicks. Crew unhurt. (Mosquito Crash Log)"/>
    <x v="2"/>
    <x v="2"/>
    <s v="Engine failure"/>
    <m/>
    <x v="2"/>
    <m/>
    <m/>
    <n v="7"/>
    <x v="46"/>
    <x v="1"/>
    <n v="1"/>
    <s v="Support Unit"/>
    <x v="115"/>
    <x v="2"/>
    <n v="4"/>
  </r>
  <r>
    <n v="2260"/>
    <s v="HK164"/>
    <x v="2"/>
    <s v="29/406/51OTU"/>
    <x v="0"/>
    <x v="7"/>
    <n v="1"/>
    <s v="August"/>
    <x v="7"/>
    <s v="1 August 1945"/>
    <x v="0"/>
    <s v="SOC 1.8.45 (Air Britain Serials)"/>
    <x v="4"/>
    <x v="3"/>
    <m/>
    <m/>
    <x v="2"/>
    <m/>
    <m/>
    <n v="8"/>
    <x v="47"/>
    <x v="1"/>
    <n v="1"/>
    <s v="Support Unit"/>
    <x v="110"/>
    <x v="2"/>
    <n v="3"/>
  </r>
  <r>
    <n v="1825"/>
    <s v="HK234"/>
    <x v="2"/>
    <s v="488/307/264/51OTU"/>
    <x v="0"/>
    <x v="7"/>
    <n v="1"/>
    <s v="August"/>
    <x v="7"/>
    <s v="1 August 1945"/>
    <x v="0"/>
    <s v="SOC 1.8.45 (Air Britain Serials)"/>
    <x v="4"/>
    <x v="3"/>
    <m/>
    <m/>
    <x v="2"/>
    <m/>
    <m/>
    <n v="8"/>
    <x v="47"/>
    <x v="1"/>
    <n v="1"/>
    <s v="Support Unit"/>
    <x v="110"/>
    <x v="2"/>
    <n v="4"/>
  </r>
  <r>
    <n v="2659"/>
    <s v="HK282"/>
    <x v="2"/>
    <s v="456/51OTU"/>
    <x v="0"/>
    <x v="7"/>
    <n v="1"/>
    <s v="August"/>
    <x v="7"/>
    <s v="1 August 1945"/>
    <x v="0"/>
    <s v="Served with 456 Sqn 01/44 to 12/44, coded RX-L under RAF control. Returned to RAF. (Brian Fillery's website) SOC 1.8.45 (Air Britain Serials)"/>
    <x v="4"/>
    <x v="3"/>
    <m/>
    <m/>
    <x v="2"/>
    <m/>
    <m/>
    <n v="8"/>
    <x v="47"/>
    <x v="1"/>
    <n v="1"/>
    <s v="Support Unit"/>
    <x v="110"/>
    <x v="2"/>
    <n v="2"/>
  </r>
  <r>
    <n v="940"/>
    <s v="HK297"/>
    <x v="2"/>
    <s v="456/219/51OTU"/>
    <x v="0"/>
    <x v="7"/>
    <n v="1"/>
    <s v="August"/>
    <x v="7"/>
    <s v="1 August 1945"/>
    <x v="0"/>
    <s v="Served with 456 Sqn 02/44 to 12/44, coded RX-V under RAF control. Returned to RAF. (Brian Fillery's website) SOC 1.8.45 (Air Britain Serials)"/>
    <x v="4"/>
    <x v="3"/>
    <m/>
    <m/>
    <x v="2"/>
    <m/>
    <m/>
    <n v="8"/>
    <x v="47"/>
    <x v="1"/>
    <n v="1"/>
    <s v="Support Unit"/>
    <x v="110"/>
    <x v="2"/>
    <n v="3"/>
  </r>
  <r>
    <n v="2285"/>
    <s v="PF517"/>
    <x v="20"/>
    <s v="571/163"/>
    <x v="0"/>
    <x v="8"/>
    <n v="1"/>
    <s v="August"/>
    <x v="7"/>
    <s v="1 August 1945"/>
    <x v="0"/>
    <s v="Swung on landing and u/c leg collapsed Wyton 1.8.45 (Air Britain Serials) 01.08.1945 1005 Training formation flying 163 from Wyton returned in cross wind, swung sharply to right and wiped off the undercarriage. at Wyton airfield 1108 (BCL). F/S PD Crisp ok 01.08.45 163 Sqn. PF517 Aircraft swung violently to starboard landing at Wyton aerodrome and suffered undercarriage collapse. (Mosquito Crash Log)"/>
    <x v="2"/>
    <x v="2"/>
    <s v="Swung on landing"/>
    <m/>
    <x v="2"/>
    <m/>
    <m/>
    <n v="8"/>
    <x v="47"/>
    <x v="1"/>
    <n v="0"/>
    <s v="Front-Line"/>
    <x v="149"/>
    <x v="6"/>
    <n v="2"/>
  </r>
  <r>
    <n v="3718"/>
    <s v="DZ604"/>
    <x v="4"/>
    <s v="540/8OTU"/>
    <x v="0"/>
    <x v="7"/>
    <n v="2"/>
    <s v="August"/>
    <x v="7"/>
    <s v="2 August 1945"/>
    <x v="0"/>
    <s v="SOC 2.8.45 (Air Britain Serials)"/>
    <x v="4"/>
    <x v="3"/>
    <m/>
    <m/>
    <x v="2"/>
    <m/>
    <m/>
    <n v="8"/>
    <x v="47"/>
    <x v="1"/>
    <n v="1"/>
    <s v="Support Unit"/>
    <x v="37"/>
    <x v="0"/>
    <n v="2"/>
  </r>
  <r>
    <n v="3378"/>
    <s v="HR132"/>
    <x v="12"/>
    <s v="248/8OTU/132OTU"/>
    <x v="0"/>
    <x v="7"/>
    <n v="2"/>
    <s v="August"/>
    <x v="7"/>
    <s v="2 August 1945"/>
    <x v="0"/>
    <s v="An HP132 (sic) is listed by the 248 Squadron ORB as having been P on 248 on 15 July 1944, however HP132 is not a Mosquito serial. To 5534M 2.8.45 (Air Britain Serials)"/>
    <x v="4"/>
    <x v="3"/>
    <m/>
    <m/>
    <x v="2"/>
    <m/>
    <m/>
    <n v="8"/>
    <x v="47"/>
    <x v="1"/>
    <n v="1"/>
    <s v="Support Unit"/>
    <x v="121"/>
    <x v="3"/>
    <n v="3"/>
  </r>
  <r>
    <n v="6805"/>
    <s v="MM179"/>
    <x v="20"/>
    <s v="109/571"/>
    <x v="0"/>
    <x v="8"/>
    <n v="2"/>
    <s v="August"/>
    <x v="7"/>
    <s v="2 August 1945"/>
    <x v="0"/>
    <s v="Bounced on landing and u/c collapsed Warboys 2.8.45 (Air Britain Serials) 02.08.1945 1442 Air Test 571 from Warboys on return bounce twice on runway before crashing in overshot area and caught fire. at Warboys airfield, Huntingdon 1529 (BCL). F/L TV Laffey +, F/O AH Ching RNZAF +, both airmen died of their injuries, Laffey lies in Hebburn Cem, Ching lies in Cambridge City Cem 02.08.45 571 Sqn. MM179 Aircraft bounced heavily on landing at Warboys aerodrome and undercarriage collapsed on undershooting. (Mosquito Crash Log)"/>
    <x v="2"/>
    <x v="2"/>
    <s v="Bounced on landing"/>
    <m/>
    <x v="2"/>
    <m/>
    <m/>
    <n v="8"/>
    <x v="47"/>
    <x v="1"/>
    <n v="1"/>
    <s v="Front-Line"/>
    <x v="90"/>
    <x v="0"/>
    <n v="2"/>
  </r>
  <r>
    <n v="3298"/>
    <s v="DZ269"/>
    <x v="2"/>
    <s v="456/60OTU/13OTU"/>
    <x v="0"/>
    <x v="7"/>
    <n v="3"/>
    <s v="August"/>
    <x v="7"/>
    <s v="3 August 1945"/>
    <x v="0"/>
    <s v="Served with 456 Sqn 01/43 to 02/44, coded RX-U under RAF control. Returned to RAF. (Brian Fillery's website) Swung on take-off and u/c collapsed Middleton St.George 3.8.45 (Air Britain Serials) 03 .08.45 13 OTU. HJ269 Swung on take-off from Middleton St. George and undercarriage collapsed. (Mosquito Crash Log)"/>
    <x v="2"/>
    <x v="2"/>
    <s v="Swung on takeoff"/>
    <m/>
    <x v="2"/>
    <m/>
    <m/>
    <n v="8"/>
    <x v="47"/>
    <x v="1"/>
    <n v="1"/>
    <s v="Support Unit"/>
    <x v="39"/>
    <x v="0"/>
    <n v="3"/>
  </r>
  <r>
    <n v="2373"/>
    <s v="KB660"/>
    <x v="28"/>
    <s v="RN"/>
    <x v="0"/>
    <x v="18"/>
    <n v="3"/>
    <s v="August"/>
    <x v="7"/>
    <s v="3 August 1945"/>
    <x v="0"/>
    <s v="To RN 3.8.45 NFT (Air Britain Serials)"/>
    <x v="6"/>
    <x v="3"/>
    <m/>
    <m/>
    <x v="2"/>
    <m/>
    <m/>
    <n v="8"/>
    <x v="47"/>
    <x v="1"/>
    <n v="0"/>
    <s v="Support Unit"/>
    <x v="64"/>
    <x v="1"/>
    <n v="1"/>
  </r>
  <r>
    <n v="1094"/>
    <s v="ML991"/>
    <x v="20"/>
    <s v="105/109"/>
    <x v="0"/>
    <x v="8"/>
    <n v="3"/>
    <s v="August"/>
    <x v="7"/>
    <s v="3 August 1945"/>
    <x v="0"/>
    <s v="Stalled on landing and u/c collapsed Little Staughton 3.8.45 (Air Britain Serials) 03.08.1945 1116 Training bombing practi  e109 from Little Staughton bounced on landing thudded onto runway and smashed undercarriage. W/C 1304 (RCE Law). ok , ,"/>
    <x v="2"/>
    <x v="2"/>
    <s v="Heavy Landing"/>
    <m/>
    <x v="2"/>
    <m/>
    <m/>
    <n v="8"/>
    <x v="47"/>
    <x v="1"/>
    <n v="1"/>
    <s v="Front-Line"/>
    <x v="18"/>
    <x v="0"/>
    <n v="2"/>
  </r>
  <r>
    <n v="4992"/>
    <s v="NS681"/>
    <x v="18"/>
    <m/>
    <x v="7"/>
    <x v="0"/>
    <n v="3"/>
    <s v="August"/>
    <x v="7"/>
    <s v="3 August 1945"/>
    <x v="0"/>
    <s v="GILLESPIE, Frederick James - (Squadron Leader); Service Number - 407576; File type - Casualty - Repatriation; Aircraft - Mosquito; Place - Coomallie; Date - 3 August 1945 (NAA) To RAAF 12.10.44 as A52-605 87 Sqn Crashed on takeoff Coomalie Creek NT 03.08.45 (Air Britain Serials)"/>
    <x v="2"/>
    <x v="2"/>
    <s v="Crashed on takeoff"/>
    <m/>
    <x v="2"/>
    <m/>
    <m/>
    <n v="8"/>
    <x v="47"/>
    <x v="1"/>
    <n v="1"/>
    <s v="Front-Line"/>
    <x v="147"/>
    <x v="0"/>
    <n v="1"/>
  </r>
  <r>
    <n v="6757"/>
    <s v="KB530"/>
    <x v="28"/>
    <s v="16OTU"/>
    <x v="0"/>
    <x v="7"/>
    <n v="4"/>
    <s v="August"/>
    <x v="7"/>
    <s v="4 August 1945"/>
    <x v="0"/>
    <s v="SOC 4.8.45 (Air Britain Serials)"/>
    <x v="4"/>
    <x v="3"/>
    <m/>
    <m/>
    <x v="2"/>
    <m/>
    <m/>
    <n v="8"/>
    <x v="47"/>
    <x v="1"/>
    <n v="1"/>
    <s v="Support Unit"/>
    <x v="140"/>
    <x v="1"/>
    <n v="1"/>
  </r>
  <r>
    <n v="2341"/>
    <s v="HJ791"/>
    <x v="6"/>
    <s v="605/60OTU/13OTU"/>
    <x v="0"/>
    <x v="7"/>
    <n v="4"/>
    <s v="August"/>
    <x v="7"/>
    <s v="4 August 1945"/>
    <x v="1"/>
    <s v="Crashed in sea on night navex off Filey Yorks. 4.8.45 (Air Britain Serials) 04.08.45 13 OTU. HJ791 Crashed into sea half-a-mile off shore of Filey, East Yorks, while on a night cross country exercise, killing crew. (Mosquito Crash Log)    Engines failed, aircraft dived into sea._x000a_Crew:_x000a_Sgt (1890116) James Lomas MURRAY (pilot) RAFVR - missing_x000a_Sgt (1572874) Alex Robert Dewer DONALDSON (obs) RAFVR - missing_x000a_(http://aviation-safety.net/wikibase/wiki.php?id=69868)"/>
    <x v="2"/>
    <x v="2"/>
    <s v="Engine failure"/>
    <m/>
    <x v="2"/>
    <m/>
    <m/>
    <n v="8"/>
    <x v="47"/>
    <x v="1"/>
    <n v="1"/>
    <s v="Support Unit"/>
    <x v="39"/>
    <x v="0"/>
    <n v="3"/>
  </r>
  <r>
    <n v="2541"/>
    <s v="HX907"/>
    <x v="12"/>
    <s v="605/60OTU/13OTU"/>
    <x v="0"/>
    <x v="7"/>
    <n v="4"/>
    <s v="August"/>
    <x v="7"/>
    <s v="4 August 1945"/>
    <x v="1"/>
    <s v="Flew into ground on night navex Lincs. 4.8.45 (Air Britain Serials) 04.08.45 13 OTU. HX907 Aircraft struck ground at very high speed at map reference WF 737 933 killing crew. Cause of accident cannot be determined. (Mosquito Crash Log)  Crew F/O Coleman and F/O Brinn. I got my information from Mike Packham Mosquito aircraft museum, (http://forum.keypublishing.com/archive/index.php?t-38940.html)  Flew into the ground on a night navigation exercise. Incident recorded by Hancock, unit may be incorrect as it does not feature in Chorley's OTU losses book and 13 OTU were not recorded as operating Mosquitoes at the time of the crash.  (http://www.bcar.org.uk/1945-incident-logs)"/>
    <x v="2"/>
    <x v="2"/>
    <s v="Unknown"/>
    <m/>
    <x v="2"/>
    <m/>
    <m/>
    <n v="8"/>
    <x v="47"/>
    <x v="1"/>
    <n v="1"/>
    <s v="Support Unit"/>
    <x v="39"/>
    <x v="0"/>
    <n v="3"/>
  </r>
  <r>
    <n v="6758"/>
    <s v="RG208"/>
    <x v="35"/>
    <n v="684"/>
    <x v="3"/>
    <x v="0"/>
    <n v="7"/>
    <s v="August"/>
    <x v="7"/>
    <s v="7 August 1945"/>
    <x v="0"/>
    <s v="Swung on take-off and u/c collapsed Alipore 7.8.45 (Air Britain Serials)"/>
    <x v="2"/>
    <x v="3"/>
    <s v="Swung on takeoff"/>
    <m/>
    <x v="2"/>
    <m/>
    <m/>
    <n v="8"/>
    <x v="47"/>
    <x v="0"/>
    <n v="1"/>
    <s v="Front-Line"/>
    <x v="50"/>
    <x v="0"/>
    <n v="1"/>
  </r>
  <r>
    <n v="6274"/>
    <s v="TA280"/>
    <x v="22"/>
    <n v="176"/>
    <x v="3"/>
    <x v="2"/>
    <n v="7"/>
    <s v="August"/>
    <x v="7"/>
    <s v="7 August 1945"/>
    <x v="0"/>
    <s v="Overshot single-engined landing and u/c collapsed Baigachi 7.8.45 (Air Britain Serials)"/>
    <x v="2"/>
    <x v="3"/>
    <s v="Overshot"/>
    <m/>
    <x v="2"/>
    <m/>
    <m/>
    <n v="8"/>
    <x v="47"/>
    <x v="0"/>
    <n v="1"/>
    <s v="Front-Line"/>
    <x v="195"/>
    <x v="0"/>
    <n v="1"/>
  </r>
  <r>
    <n v="384"/>
    <s v="DD740"/>
    <x v="2"/>
    <s v="85/307/264/13OTU"/>
    <x v="0"/>
    <x v="7"/>
    <n v="8"/>
    <s v="August"/>
    <x v="7"/>
    <s v="8 August 1945"/>
    <x v="0"/>
    <s v="Bellylanded at Middleton St.George 8.8.45 (Air Britain Serials) 08.08.45 13 OTU. DD740 In poor visibility pilot made a deliberate belly-landing on runway at Middleton St. George. Starboard engine was feathered. Crew unhurt. (Mosquito Crash Log)"/>
    <x v="2"/>
    <x v="2"/>
    <s v="Bad Visibility"/>
    <m/>
    <x v="2"/>
    <m/>
    <m/>
    <n v="8"/>
    <x v="47"/>
    <x v="1"/>
    <n v="1"/>
    <s v="Support Unit"/>
    <x v="39"/>
    <x v="0"/>
    <n v="4"/>
  </r>
  <r>
    <n v="3095"/>
    <s v="HR412"/>
    <x v="12"/>
    <s v="1 RAAF"/>
    <x v="7"/>
    <x v="16"/>
    <n v="8"/>
    <s v="August"/>
    <x v="7"/>
    <s v="8 August 1945"/>
    <x v="0"/>
    <s v="1 Sqn RAAF were strafing barges on the river at Kuching and barracks north of the river. This aircraft crashed over the target, and S/L R.D. Browne and F/O R. Gregson were killed. (http://www.awm.gov.au/cms_images/histories/27/chapters/28.pdf) To RAAF 12.10.44 as A52-510 1 Sqn Crashed into Sarawak River Kuching 08.08.45 (Air Britain Serials)"/>
    <x v="0"/>
    <x v="8"/>
    <m/>
    <m/>
    <x v="4"/>
    <m/>
    <m/>
    <n v="8"/>
    <x v="47"/>
    <x v="0"/>
    <n v="1"/>
    <s v="Front-Line"/>
    <x v="155"/>
    <x v="3"/>
    <n v="1"/>
  </r>
  <r>
    <n v="5035"/>
    <s v="HR487"/>
    <x v="12"/>
    <s v="1 RAAF"/>
    <x v="7"/>
    <x v="16"/>
    <n v="8"/>
    <s v="August"/>
    <x v="7"/>
    <s v="8 August 1945"/>
    <x v="0"/>
    <s v="Swung on takeoff at Labuan on operation to Kuching, written off. (Squadron ORB) To RAAF 13.11.44 as A52-520 (Air Britain Serials) Takeoff accident, hit Kittyhawk, listed as HR467 (MIAS)"/>
    <x v="2"/>
    <x v="3"/>
    <s v="Swung on takeoff"/>
    <m/>
    <x v="2"/>
    <m/>
    <m/>
    <n v="8"/>
    <x v="47"/>
    <x v="0"/>
    <n v="1"/>
    <s v="Front-Line"/>
    <x v="155"/>
    <x v="3"/>
    <n v="1"/>
  </r>
  <r>
    <n v="1562"/>
    <s v="HR553"/>
    <x v="12"/>
    <s v="1FU/84"/>
    <x v="3"/>
    <x v="16"/>
    <n v="9"/>
    <s v="August"/>
    <x v="7"/>
    <s v="9 August 1945"/>
    <x v="0"/>
    <s v="Swung on take-off and u/c collapsed St. Thomas Mount 9.8.45 (Air Britain Serials) MH - Possible casualty SHAW  RF  650188"/>
    <x v="2"/>
    <x v="3"/>
    <s v="Swung on takeoff"/>
    <m/>
    <x v="2"/>
    <m/>
    <m/>
    <n v="8"/>
    <x v="47"/>
    <x v="0"/>
    <n v="1"/>
    <s v="Front-Line"/>
    <x v="146"/>
    <x v="3"/>
    <n v="2"/>
  </r>
  <r>
    <n v="1035"/>
    <s v="KA983"/>
    <x v="30"/>
    <s v="Upwood/RN"/>
    <x v="0"/>
    <x v="18"/>
    <n v="9"/>
    <s v="August"/>
    <x v="7"/>
    <s v="9 August 1945"/>
    <x v="0"/>
    <s v="To RN 9.8.45 NFT (Air Britain Serials)"/>
    <x v="6"/>
    <x v="3"/>
    <m/>
    <m/>
    <x v="2"/>
    <m/>
    <m/>
    <n v="8"/>
    <x v="47"/>
    <x v="1"/>
    <n v="0"/>
    <s v="Support Unit"/>
    <x v="64"/>
    <x v="1"/>
    <n v="2"/>
  </r>
  <r>
    <n v="3033"/>
    <s v="KB662"/>
    <x v="28"/>
    <s v="RN"/>
    <x v="0"/>
    <x v="18"/>
    <n v="9"/>
    <s v="August"/>
    <x v="7"/>
    <s v="9 August 1945"/>
    <x v="0"/>
    <s v="To RN 9.8.45 NFT (Air Britain Serials)"/>
    <x v="6"/>
    <x v="3"/>
    <m/>
    <m/>
    <x v="2"/>
    <m/>
    <m/>
    <n v="8"/>
    <x v="47"/>
    <x v="1"/>
    <n v="0"/>
    <s v="Support Unit"/>
    <x v="64"/>
    <x v="1"/>
    <n v="1"/>
  </r>
  <r>
    <n v="5454"/>
    <s v="KB663"/>
    <x v="28"/>
    <s v="RN 733"/>
    <x v="0"/>
    <x v="18"/>
    <n v="9"/>
    <s v="August"/>
    <x v="7"/>
    <s v="9 August 1945"/>
    <x v="0"/>
    <s v="To RN 9.8.45 (Air Britain Serials)"/>
    <x v="5"/>
    <x v="3"/>
    <m/>
    <m/>
    <x v="2"/>
    <m/>
    <m/>
    <n v="8"/>
    <x v="47"/>
    <x v="1"/>
    <n v="0"/>
    <s v="Support Unit"/>
    <x v="196"/>
    <x v="1"/>
    <n v="1"/>
  </r>
  <r>
    <n v="2844"/>
    <s v="MM745"/>
    <x v="25"/>
    <n v="406"/>
    <x v="0"/>
    <x v="2"/>
    <n v="9"/>
    <s v="August"/>
    <x v="7"/>
    <s v="9 August 1945"/>
    <x v="0"/>
    <s v="09/08/1945 1655 hours de Havilland Mosquito NF Mark XXX MM745/G HU-A of 406 Squadron RCAF RAF Predannack overshot the airfield crashed and exploded at Chyvarloe Farm, Gunwalloe, Helston 2¾ miles SW of Helston Police Station. The aircraft was completely burnt out of the two crew one is seriously injured the other killed. (http://www.rafdavidstowmoor.org/pages/crash_log/crashlog45.htm) Flew into ground on overshoot Predannack hit walls and blew up nr Gunwalloo Cornwall 9.8.45 (Air Britain Serials) 09.08.45 406 Sqn. MM745 Overshot, crashed, exploded and burnt out at Chyvarloe, near Gunwalloe, Cornwall. (Mosquito Crash Log)"/>
    <x v="2"/>
    <x v="2"/>
    <s v="Overshot"/>
    <m/>
    <x v="2"/>
    <m/>
    <m/>
    <n v="8"/>
    <x v="47"/>
    <x v="1"/>
    <n v="1"/>
    <s v="Front-Line"/>
    <x v="94"/>
    <x v="2"/>
    <n v="1"/>
  </r>
  <r>
    <n v="3276"/>
    <s v="NS684"/>
    <x v="18"/>
    <s v="FTU/60 SAAF"/>
    <x v="8"/>
    <x v="0"/>
    <n v="9"/>
    <s v="August"/>
    <x v="7"/>
    <s v="9 August 1945"/>
    <x v="0"/>
    <s v="To SAAF 9.8.45 (Air Britain Serials)"/>
    <x v="5"/>
    <x v="3"/>
    <m/>
    <m/>
    <x v="2"/>
    <m/>
    <m/>
    <n v="8"/>
    <x v="47"/>
    <x v="1"/>
    <n v="1"/>
    <s v="Front-Line"/>
    <x v="34"/>
    <x v="0"/>
    <n v="2"/>
  </r>
  <r>
    <n v="4441"/>
    <s v="NS691"/>
    <x v="18"/>
    <s v="60 SAAF"/>
    <x v="8"/>
    <x v="0"/>
    <n v="9"/>
    <s v="August"/>
    <x v="7"/>
    <s v="9 August 1945"/>
    <x v="0"/>
    <s v="To SAAF 9.8.45 (Air Britain Serials)"/>
    <x v="5"/>
    <x v="3"/>
    <m/>
    <m/>
    <x v="2"/>
    <m/>
    <m/>
    <n v="8"/>
    <x v="47"/>
    <x v="1"/>
    <n v="1"/>
    <s v="Front-Line"/>
    <x v="34"/>
    <x v="0"/>
    <n v="1"/>
  </r>
  <r>
    <n v="1527"/>
    <s v="NS700"/>
    <x v="18"/>
    <s v="60 SAAF"/>
    <x v="8"/>
    <x v="0"/>
    <n v="9"/>
    <s v="August"/>
    <x v="7"/>
    <s v="9 August 1945"/>
    <x v="0"/>
    <s v="To SAAF 9.8.45 (Air Britain Serials)"/>
    <x v="5"/>
    <x v="3"/>
    <m/>
    <m/>
    <x v="2"/>
    <m/>
    <m/>
    <n v="8"/>
    <x v="47"/>
    <x v="1"/>
    <n v="1"/>
    <s v="Front-Line"/>
    <x v="34"/>
    <x v="0"/>
    <n v="1"/>
  </r>
  <r>
    <n v="4430"/>
    <s v="NS749"/>
    <x v="18"/>
    <s v="60 SAAF"/>
    <x v="8"/>
    <x v="0"/>
    <n v="9"/>
    <s v="August"/>
    <x v="7"/>
    <s v="9 August 1945"/>
    <x v="0"/>
    <s v="To SAAF 9.8.45 (Air Britain Serials)"/>
    <x v="5"/>
    <x v="3"/>
    <m/>
    <m/>
    <x v="2"/>
    <m/>
    <m/>
    <n v="8"/>
    <x v="47"/>
    <x v="1"/>
    <n v="1"/>
    <s v="Front-Line"/>
    <x v="34"/>
    <x v="0"/>
    <n v="1"/>
  </r>
  <r>
    <n v="5803"/>
    <s v="NS781"/>
    <x v="18"/>
    <s v="60 SAAF"/>
    <x v="8"/>
    <x v="0"/>
    <n v="9"/>
    <s v="August"/>
    <x v="7"/>
    <s v="9 August 1945"/>
    <x v="0"/>
    <s v="To SAAF 9.8.45 (Air Britain Serials) Date: 21. 3. 1945_x000a_Take-off: 08.55_x000a_Landing: 15.25_x000a_Squadron: 60. SAAF_x000a_A/C: Mosquito PR.XVI 781_x000a_Crew: Maj. Daphne - Capt. Dodger_x000a_Targets: Ceske Budejovice, Cakovice, Lichtowitz, Ruhland, Cakovice (twice), _x000a_rest place names are unreadable due to underexponed film_x000a_(http://forum.12oclockhigh.net/showthread.php?t=13872)"/>
    <x v="5"/>
    <x v="3"/>
    <m/>
    <m/>
    <x v="2"/>
    <m/>
    <m/>
    <n v="8"/>
    <x v="47"/>
    <x v="1"/>
    <n v="1"/>
    <s v="Front-Line"/>
    <x v="34"/>
    <x v="0"/>
    <n v="1"/>
  </r>
  <r>
    <n v="7705"/>
    <s v="RG129"/>
    <x v="18"/>
    <s v="60 SAAF"/>
    <x v="8"/>
    <x v="0"/>
    <n v="9"/>
    <s v="August"/>
    <x v="7"/>
    <s v="9 August 1945"/>
    <x v="0"/>
    <s v="To SAAF 9.8.45 (Air Britain Serials)"/>
    <x v="5"/>
    <x v="3"/>
    <m/>
    <m/>
    <x v="2"/>
    <m/>
    <m/>
    <n v="8"/>
    <x v="47"/>
    <x v="1"/>
    <n v="1"/>
    <s v="Front-Line"/>
    <x v="34"/>
    <x v="0"/>
    <n v="1"/>
  </r>
  <r>
    <n v="3193"/>
    <s v="RG134"/>
    <x v="18"/>
    <s v="60 SAAF"/>
    <x v="8"/>
    <x v="0"/>
    <n v="9"/>
    <s v="August"/>
    <x v="7"/>
    <s v="9 August 1945"/>
    <x v="0"/>
    <s v="To SAAF 9.8.45 (Air Britain Serials)"/>
    <x v="5"/>
    <x v="3"/>
    <m/>
    <m/>
    <x v="2"/>
    <m/>
    <m/>
    <n v="8"/>
    <x v="47"/>
    <x v="1"/>
    <n v="1"/>
    <s v="Front-Line"/>
    <x v="34"/>
    <x v="0"/>
    <n v="1"/>
  </r>
  <r>
    <n v="4502"/>
    <s v="RG143"/>
    <x v="18"/>
    <s v="60 SAAF"/>
    <x v="8"/>
    <x v="0"/>
    <n v="9"/>
    <s v="August"/>
    <x v="7"/>
    <s v="9 August 1945"/>
    <x v="0"/>
    <s v="To SAAF 9.8.45 (Air Britain Serials)"/>
    <x v="5"/>
    <x v="3"/>
    <m/>
    <m/>
    <x v="2"/>
    <m/>
    <m/>
    <n v="8"/>
    <x v="47"/>
    <x v="1"/>
    <n v="1"/>
    <s v="Front-Line"/>
    <x v="34"/>
    <x v="0"/>
    <n v="1"/>
  </r>
  <r>
    <n v="4589"/>
    <s v="RG150"/>
    <x v="18"/>
    <s v="60 SAAF"/>
    <x v="8"/>
    <x v="0"/>
    <n v="9"/>
    <s v="August"/>
    <x v="7"/>
    <s v="9 August 1945"/>
    <x v="0"/>
    <s v="To SAAF 9.8.45 (Air Britain Serials)"/>
    <x v="5"/>
    <x v="3"/>
    <m/>
    <m/>
    <x v="2"/>
    <m/>
    <m/>
    <n v="8"/>
    <x v="47"/>
    <x v="1"/>
    <n v="1"/>
    <s v="Front-Line"/>
    <x v="34"/>
    <x v="0"/>
    <n v="1"/>
  </r>
  <r>
    <n v="4814"/>
    <s v="TA171"/>
    <x v="22"/>
    <s v="3FU"/>
    <x v="1"/>
    <x v="2"/>
    <n v="9"/>
    <s v="August"/>
    <x v="7"/>
    <s v="9 August 1945"/>
    <x v="0"/>
    <s v="Swung on take-off and u/c collapsed Blida 9.8.45 (Air Britain Serials)"/>
    <x v="2"/>
    <x v="2"/>
    <s v="Swung on takeoff"/>
    <m/>
    <x v="2"/>
    <m/>
    <m/>
    <n v="8"/>
    <x v="47"/>
    <x v="1"/>
    <n v="1"/>
    <s v="Front-Line"/>
    <x v="133"/>
    <x v="0"/>
    <n v="1"/>
  </r>
  <r>
    <n v="44"/>
    <s v="HJ856"/>
    <x v="10"/>
    <s v="1655MTU/13OTU/1655MTU/16OTU/Polebrook/CRD"/>
    <x v="0"/>
    <x v="1"/>
    <n v="11"/>
    <s v="August"/>
    <x v="7"/>
    <s v="11 August 1945"/>
    <x v="0"/>
    <s v="SOC 11.8.45 (Air Britain Serials)"/>
    <x v="4"/>
    <x v="3"/>
    <m/>
    <m/>
    <x v="2"/>
    <m/>
    <m/>
    <n v="8"/>
    <x v="47"/>
    <x v="1"/>
    <n v="1"/>
    <s v="Support Unit"/>
    <x v="197"/>
    <x v="2"/>
    <n v="6"/>
  </r>
  <r>
    <n v="2494"/>
    <s v="HJ925"/>
    <x v="2"/>
    <s v="85/456"/>
    <x v="0"/>
    <x v="2"/>
    <n v="11"/>
    <s v="August"/>
    <x v="7"/>
    <s v="11 August 1945"/>
    <x v="0"/>
    <s v="SOC 11.8.45 (Air Britain Serials)"/>
    <x v="4"/>
    <x v="3"/>
    <m/>
    <m/>
    <x v="2"/>
    <m/>
    <m/>
    <n v="8"/>
    <x v="47"/>
    <x v="1"/>
    <n v="1"/>
    <s v="Front-Line"/>
    <x v="20"/>
    <x v="2"/>
    <n v="2"/>
  </r>
  <r>
    <n v="5472"/>
    <s v="HR302"/>
    <x v="12"/>
    <m/>
    <x v="7"/>
    <x v="16"/>
    <n v="11"/>
    <s v="August"/>
    <x v="7"/>
    <s v="11 August 1945"/>
    <x v="0"/>
    <s v="To RAAF 13.9.44 as A52-500 1 Sqn Crashed on takeoff Labaun 11.08.45. (Air Britain Serials)"/>
    <x v="2"/>
    <x v="7"/>
    <s v="Crashed on takeoff"/>
    <m/>
    <x v="2"/>
    <m/>
    <m/>
    <n v="8"/>
    <x v="47"/>
    <x v="1"/>
    <n v="1"/>
    <s v="Front-Line"/>
    <x v="155"/>
    <x v="3"/>
    <n v="1"/>
  </r>
  <r>
    <n v="6763"/>
    <s v="NS528"/>
    <x v="18"/>
    <n v="684"/>
    <x v="3"/>
    <x v="0"/>
    <n v="11"/>
    <s v="August"/>
    <x v="7"/>
    <s v="11 August 1945"/>
    <x v="0"/>
    <s v="Fuselage fractured in heavy landing Alipore 11.8.45 DBR (Air Britain Serials)"/>
    <x v="2"/>
    <x v="3"/>
    <s v="Heavy Landing"/>
    <m/>
    <x v="2"/>
    <m/>
    <m/>
    <n v="8"/>
    <x v="47"/>
    <x v="0"/>
    <n v="1"/>
    <s v="Front-Line"/>
    <x v="50"/>
    <x v="0"/>
    <n v="1"/>
  </r>
  <r>
    <n v="3615"/>
    <s v="TA434"/>
    <x v="22"/>
    <n v="176"/>
    <x v="3"/>
    <x v="2"/>
    <n v="12"/>
    <s v="August"/>
    <x v="7"/>
    <s v="12 August 1945"/>
    <x v="0"/>
    <s v="U/c jammed and collapsed on landing Baigachi 12.8.45 (Air Britain Serials)"/>
    <x v="2"/>
    <x v="3"/>
    <s v="Undercarriage failed"/>
    <m/>
    <x v="2"/>
    <m/>
    <m/>
    <n v="8"/>
    <x v="47"/>
    <x v="0"/>
    <n v="1"/>
    <s v="Front-Line"/>
    <x v="195"/>
    <x v="0"/>
    <n v="1"/>
  </r>
  <r>
    <n v="5550"/>
    <s v="HR463"/>
    <x v="12"/>
    <s v="1 RAAF"/>
    <x v="7"/>
    <x v="16"/>
    <n v="13"/>
    <s v="August"/>
    <x v="7"/>
    <s v="13 August 1945"/>
    <x v="0"/>
    <s v="08.1945 1 RAAF ditched near Labuan, Malaysia (MIAS). , , to RAAF, A52-512 13 August 1945 according to Squadron ORB. To RAAF 12.10.44 as A52-512 1 Sqn (Air Britain Serials)"/>
    <x v="0"/>
    <x v="11"/>
    <m/>
    <m/>
    <x v="4"/>
    <m/>
    <m/>
    <n v="8"/>
    <x v="47"/>
    <x v="0"/>
    <n v="1"/>
    <s v="Front-Line"/>
    <x v="155"/>
    <x v="3"/>
    <n v="1"/>
  </r>
  <r>
    <n v="2710"/>
    <s v="KB238"/>
    <x v="13"/>
    <s v="139/1655MTU/16OTU"/>
    <x v="0"/>
    <x v="7"/>
    <n v="13"/>
    <s v="August"/>
    <x v="7"/>
    <s v="13 August 1945"/>
    <x v="0"/>
    <s v="SOC 13.8.45 (Air Britain Serials)"/>
    <x v="4"/>
    <x v="3"/>
    <m/>
    <m/>
    <x v="2"/>
    <m/>
    <m/>
    <n v="8"/>
    <x v="47"/>
    <x v="1"/>
    <n v="1"/>
    <s v="Support Unit"/>
    <x v="140"/>
    <x v="1"/>
    <n v="3"/>
  </r>
  <r>
    <n v="265"/>
    <s v="KB400"/>
    <x v="28"/>
    <s v="608/142"/>
    <x v="0"/>
    <x v="8"/>
    <n v="13"/>
    <s v="August"/>
    <x v="7"/>
    <s v="13 August 1945"/>
    <x v="0"/>
    <s v="13.08.1945 1440 Ferry 142 from Gransden Lodge strong cross wind veered plane off runway, struck lid of concrete and undercarriage collapsed. at Upwood airfield 1455 (BCL). W/O RG Browne ok, , date confirmed as per aircraft accident card, not 13.02.45 Swung on landing and u/c collapsed Upwood 13.2.45 (Air Britain Serials) 13.02.45 142 Sqn. KB400 Aircraft swung on landing at Upwood aerodrome, undercarriage collapse and hit concrete road. A cross wind at the time contributed. (Mosquito Crash Log)"/>
    <x v="2"/>
    <x v="2"/>
    <s v="Swung on landing"/>
    <m/>
    <x v="2"/>
    <m/>
    <m/>
    <n v="8"/>
    <x v="47"/>
    <x v="1"/>
    <n v="1"/>
    <s v="Front-Line"/>
    <x v="125"/>
    <x v="1"/>
    <n v="2"/>
  </r>
  <r>
    <n v="3072"/>
    <s v="KB664"/>
    <x v="28"/>
    <s v="RN"/>
    <x v="0"/>
    <x v="18"/>
    <n v="14"/>
    <s v="August"/>
    <x v="7"/>
    <s v="14 August 1945"/>
    <x v="0"/>
    <s v="To RN 14.8.45 NFT (Air Britain Serials)"/>
    <x v="6"/>
    <x v="3"/>
    <m/>
    <m/>
    <x v="2"/>
    <m/>
    <m/>
    <n v="8"/>
    <x v="47"/>
    <x v="1"/>
    <n v="0"/>
    <s v="Support Unit"/>
    <x v="64"/>
    <x v="1"/>
    <n v="1"/>
  </r>
  <r>
    <n v="3129"/>
    <s v="KB665"/>
    <x v="28"/>
    <s v="RN"/>
    <x v="0"/>
    <x v="18"/>
    <n v="14"/>
    <s v="August"/>
    <x v="7"/>
    <s v="14 August 1945"/>
    <x v="0"/>
    <s v="To RN 14.8.45 NFT (Air Britain Serials)"/>
    <x v="6"/>
    <x v="3"/>
    <m/>
    <m/>
    <x v="2"/>
    <m/>
    <m/>
    <n v="8"/>
    <x v="47"/>
    <x v="1"/>
    <n v="0"/>
    <s v="Support Unit"/>
    <x v="64"/>
    <x v="1"/>
    <n v="1"/>
  </r>
  <r>
    <n v="4326"/>
    <s v="KB668"/>
    <x v="28"/>
    <s v="RN"/>
    <x v="0"/>
    <x v="18"/>
    <n v="14"/>
    <s v="August"/>
    <x v="7"/>
    <s v="14 August 1945"/>
    <x v="0"/>
    <s v="To RN 14.8.45 NFT (Air Britain Serials)"/>
    <x v="6"/>
    <x v="3"/>
    <m/>
    <m/>
    <x v="2"/>
    <m/>
    <m/>
    <n v="8"/>
    <x v="47"/>
    <x v="1"/>
    <n v="0"/>
    <s v="Support Unit"/>
    <x v="64"/>
    <x v="1"/>
    <n v="1"/>
  </r>
  <r>
    <n v="502"/>
    <s v="MM502"/>
    <x v="17"/>
    <s v="488/29/409/264"/>
    <x v="0"/>
    <x v="2"/>
    <n v="14"/>
    <s v="August"/>
    <x v="7"/>
    <s v="14 August 1945"/>
    <x v="0"/>
    <s v="Taxied into truck Twente 14.8.45 DBR (Air Britain Serials)"/>
    <x v="2"/>
    <x v="2"/>
    <s v="Taxi Accident"/>
    <m/>
    <x v="2"/>
    <m/>
    <m/>
    <n v="8"/>
    <x v="47"/>
    <x v="1"/>
    <n v="1"/>
    <s v="Front-Line"/>
    <x v="10"/>
    <x v="2"/>
    <n v="4"/>
  </r>
  <r>
    <n v="2297"/>
    <s v="NS809"/>
    <x v="18"/>
    <s v="RWE"/>
    <x v="0"/>
    <x v="1"/>
    <n v="15"/>
    <s v="August"/>
    <x v="7"/>
    <s v="15 August 1945"/>
    <x v="0"/>
    <s v="To 6690M 15.8.45 (Air Britain Serials)"/>
    <x v="4"/>
    <x v="3"/>
    <m/>
    <m/>
    <x v="2"/>
    <m/>
    <m/>
    <n v="8"/>
    <x v="47"/>
    <x v="1"/>
    <n v="1"/>
    <s v="Support Unit"/>
    <x v="198"/>
    <x v="0"/>
    <n v="1"/>
  </r>
  <r>
    <n v="6321"/>
    <s v="A52-93"/>
    <x v="24"/>
    <m/>
    <x v="7"/>
    <x v="16"/>
    <n v="16"/>
    <s v="August"/>
    <x v="7"/>
    <s v="16 August 1945"/>
    <x v="0"/>
    <s v="Built as F.B.40. Delivered during May 1945. Final disposition: crashed on takeoff at Morotai, August 1945. (Beaufort, Beaufighter and Mosquito in Australian Service, Stewart Wilson, 1990) Crashed on takeoff Morotai 16.08.45 (Air Britain Serials)"/>
    <x v="2"/>
    <x v="7"/>
    <s v="Crashed on takeoff"/>
    <m/>
    <x v="2"/>
    <m/>
    <m/>
    <n v="8"/>
    <x v="47"/>
    <x v="1"/>
    <n v="1"/>
    <s v="Front-Line"/>
    <x v="17"/>
    <x v="5"/>
    <n v="1"/>
  </r>
  <r>
    <n v="1306"/>
    <s v="KB674"/>
    <x v="28"/>
    <s v="ADLS/162"/>
    <x v="0"/>
    <x v="8"/>
    <n v="16"/>
    <s v="August"/>
    <x v="7"/>
    <s v="16 August 1945"/>
    <x v="0"/>
    <s v="Flew into high ground in cloud 9m SSE of Detmold BZG 16.8.45 (Air Britain Serials)"/>
    <x v="2"/>
    <x v="2"/>
    <s v="Terrain"/>
    <m/>
    <x v="2"/>
    <m/>
    <m/>
    <n v="8"/>
    <x v="47"/>
    <x v="1"/>
    <n v="0"/>
    <s v="Front-Line"/>
    <x v="134"/>
    <x v="1"/>
    <n v="2"/>
  </r>
  <r>
    <n v="7317"/>
    <s v="LR353"/>
    <x v="12"/>
    <s v="613/21/464"/>
    <x v="0"/>
    <x v="16"/>
    <n v="16"/>
    <s v="August"/>
    <x v="7"/>
    <s v="16 August 1945"/>
    <x v="0"/>
    <s v="Served with 464 Sqn, under RAF control 10/43. (Brian Fillery's website) SOC 16.8.45 (Air Britain Serials)"/>
    <x v="4"/>
    <x v="3"/>
    <m/>
    <m/>
    <x v="2"/>
    <m/>
    <m/>
    <n v="8"/>
    <x v="47"/>
    <x v="1"/>
    <n v="1"/>
    <s v="Front-Line"/>
    <x v="46"/>
    <x v="0"/>
    <n v="3"/>
  </r>
  <r>
    <n v="4332"/>
    <s v="RS511"/>
    <x v="12"/>
    <s v="NFDW"/>
    <x v="0"/>
    <x v="5"/>
    <n v="16"/>
    <s v="August"/>
    <x v="7"/>
    <s v="16 August 1945"/>
    <x v="0"/>
    <s v="SOC 16.8.45 (Air Britain Serials)"/>
    <x v="4"/>
    <x v="3"/>
    <m/>
    <m/>
    <x v="2"/>
    <m/>
    <m/>
    <n v="8"/>
    <x v="47"/>
    <x v="1"/>
    <n v="1"/>
    <s v="Front-Line"/>
    <x v="141"/>
    <x v="0"/>
    <n v="1"/>
  </r>
  <r>
    <n v="6326"/>
    <s v="LR573"/>
    <x v="10"/>
    <m/>
    <x v="7"/>
    <x v="7"/>
    <n v="17"/>
    <s v="August"/>
    <x v="7"/>
    <s v="17 August 1945"/>
    <x v="0"/>
    <s v="To RAAF 27.9.44 as A52-1013 Crashed whilst performing single engine flight Laverton VIC 17.08.45 (Air Britain Serials) Delivered to RAAF 11.44 (Brian Fillery)_x000a__x000a_You must have been _x000a__x000a_09:34:00:00 _x000a_either at Laverton or Tocumwal when the war was over._x000a__x000a__x000a__x000a_A: I was at Laverton._x000a__x000a_Q: How did you receive the news?_x000a__x000a__x000a__x000a_A: We had a bit of an air show in the morning. A bloke in a Beaufighter and a bloke in a Mosquito put on a turn. The poor bloke in the _x000a__x000a_09:34:30:00 _x000a_Mosquito, you wouldn't believe it, did a beautiful display flying the Mosquito. He came back with one engine feathered over the thing heading east towards Melbourne. He'd come over at very low altitude with one engine feathered having done. Then he came over, there was a bit of low cloud about, _x000a__x000a_09:35:00:00 _x000a_basically a clear day. But out to the east there was a bit of low cloud. He pulled up into the low cloud like that. We saw him go up with one motor feathered. The next thing we knew was that he came down like that into the ground. Burst into flames. The only explanation that could have happened was that he came across, pulled up_x000a__x000a_09:35:30:00 _x000a_into the cloud with one motor feathered, pushed the wrong button to unfeather the engine so he'd get more power, and stopped the good engine. Therefore had no power at all and was climbing and just stalled. Couldn't have been anything else. Couldn't be any other explanation for what happened. Just a matter of seconds. _x000a_(http://www.australiansatwarfilmarchive.gov.au/aawfa/search/search.aspx)_x000a_"/>
    <x v="2"/>
    <x v="2"/>
    <s v="Low flying"/>
    <m/>
    <x v="2"/>
    <m/>
    <m/>
    <n v="8"/>
    <x v="47"/>
    <x v="1"/>
    <n v="1"/>
    <s v="Support Unit"/>
    <x v="17"/>
    <x v="2"/>
    <n v="1"/>
  </r>
  <r>
    <n v="6769"/>
    <s v="RG213"/>
    <x v="35"/>
    <n v="684"/>
    <x v="3"/>
    <x v="0"/>
    <n v="19"/>
    <s v="August"/>
    <x v="7"/>
    <s v="19 August 1945"/>
    <x v="0"/>
    <s v="Lost height on overshoot and ditched 1m SW of Kinniya Ferry Ceylon 19.8.45 (Air Britain Serials)"/>
    <x v="2"/>
    <x v="2"/>
    <s v="Overshot"/>
    <m/>
    <x v="2"/>
    <m/>
    <m/>
    <n v="8"/>
    <x v="47"/>
    <x v="1"/>
    <n v="0"/>
    <s v="Front-Line"/>
    <x v="50"/>
    <x v="0"/>
    <n v="1"/>
  </r>
  <r>
    <n v="2961"/>
    <s v="RF952"/>
    <x v="12"/>
    <s v="12FU"/>
    <x v="3"/>
    <x v="16"/>
    <n v="21"/>
    <s v="August"/>
    <x v="7"/>
    <s v="21 August 1945"/>
    <x v="0"/>
    <s v="U/c leg collapsed on landing swung and hit steam roller Drigh Road 21.8.45 DBF (Air Britain Serials)"/>
    <x v="2"/>
    <x v="2"/>
    <s v="Undercarriage failed"/>
    <m/>
    <x v="2"/>
    <m/>
    <m/>
    <n v="8"/>
    <x v="47"/>
    <x v="1"/>
    <n v="1"/>
    <s v="Support Unit"/>
    <x v="129"/>
    <x v="3"/>
    <n v="1"/>
  </r>
  <r>
    <n v="3201"/>
    <s v="MM363"/>
    <x v="18"/>
    <s v="AAEE/RAE/PRDU"/>
    <x v="0"/>
    <x v="0"/>
    <n v="22"/>
    <s v="August"/>
    <x v="7"/>
    <s v="22 August 1945"/>
    <x v="0"/>
    <s v="To 6662M 22.8.45 (Air Britain Serials) Asymmetric loads tests."/>
    <x v="4"/>
    <x v="3"/>
    <m/>
    <m/>
    <x v="2"/>
    <m/>
    <m/>
    <n v="8"/>
    <x v="47"/>
    <x v="1"/>
    <n v="1"/>
    <s v="Support Unit"/>
    <x v="160"/>
    <x v="0"/>
    <n v="3"/>
  </r>
  <r>
    <n v="708"/>
    <s v="MM513"/>
    <x v="17"/>
    <s v="488/29/409/264"/>
    <x v="0"/>
    <x v="2"/>
    <n v="22"/>
    <s v="August"/>
    <x v="7"/>
    <s v="22 August 1945"/>
    <x v="0"/>
    <s v="D on 488 Sqn (Andy Long on RAF Commands Forum) SOC 22.8.45 (Air Britain Serials)"/>
    <x v="4"/>
    <x v="3"/>
    <m/>
    <m/>
    <x v="2"/>
    <m/>
    <m/>
    <n v="8"/>
    <x v="47"/>
    <x v="1"/>
    <n v="1"/>
    <s v="Front-Line"/>
    <x v="10"/>
    <x v="2"/>
    <n v="4"/>
  </r>
  <r>
    <n v="3339"/>
    <s v="MM520"/>
    <x v="17"/>
    <s v="151/604/264"/>
    <x v="0"/>
    <x v="2"/>
    <n v="22"/>
    <s v="August"/>
    <x v="7"/>
    <s v="22 August 1945"/>
    <x v="0"/>
    <s v="SOC 22.8.45 (Air Britain Serials)"/>
    <x v="4"/>
    <x v="3"/>
    <m/>
    <m/>
    <x v="2"/>
    <m/>
    <m/>
    <n v="8"/>
    <x v="47"/>
    <x v="1"/>
    <n v="1"/>
    <s v="Front-Line"/>
    <x v="10"/>
    <x v="2"/>
    <n v="3"/>
  </r>
  <r>
    <n v="7580"/>
    <s v="KB194"/>
    <x v="13"/>
    <s v="1655MTU/16OTU"/>
    <x v="0"/>
    <x v="7"/>
    <n v="23"/>
    <s v="August"/>
    <x v="7"/>
    <s v="23 August 1945"/>
    <x v="0"/>
    <s v="23/08/1945 Mosquito KB194 of 16 OTU broke up in cloud and crashed at Rollright. Pilot F/O George Mansell Proctor DFC and pupil navigator F/O Keith Leslie Kelly, both New Zealanders, were both killed. (http://www.couplandbell.com/marg/crashes1945.htm) Broke up in air on training flight 23.8.45 (Air Britain Serials) 23.08.45 16 OTU. KB194 Believed broke up die to loss of control while flying in cloud, killing crew and crashing at Roliright Heath Farm, Oxon. (Mosquito Crash Log)"/>
    <x v="2"/>
    <x v="2"/>
    <s v="Lost control in cloud"/>
    <m/>
    <x v="2"/>
    <m/>
    <m/>
    <n v="8"/>
    <x v="47"/>
    <x v="1"/>
    <n v="1"/>
    <s v="Support Unit"/>
    <x v="140"/>
    <x v="1"/>
    <n v="2"/>
  </r>
  <r>
    <n v="1682"/>
    <s v="MM227"/>
    <x v="14"/>
    <s v="FE"/>
    <x v="3"/>
    <x v="0"/>
    <n v="23"/>
    <s v="August"/>
    <x v="7"/>
    <s v="23 August 1945"/>
    <x v="0"/>
    <s v="SOC 23.8.45 (Air Britain Serials)"/>
    <x v="4"/>
    <x v="3"/>
    <m/>
    <m/>
    <x v="2"/>
    <m/>
    <m/>
    <n v="8"/>
    <x v="47"/>
    <x v="1"/>
    <n v="1"/>
    <e v="#N/A"/>
    <x v="91"/>
    <x v="0"/>
    <n v="1"/>
  </r>
  <r>
    <n v="3353"/>
    <s v="RF612"/>
    <x v="12"/>
    <n v="248"/>
    <x v="0"/>
    <x v="12"/>
    <n v="23"/>
    <s v="August"/>
    <x v="7"/>
    <s v="23 August 1945"/>
    <x v="0"/>
    <s v="23/08/1945 de Havilland Mosquito FB Mark VI of 248 Squadron based at Chivenor, Devon crashed into the sea killing 128359 F/Lt John Frederick Green DFC and 145850 F/Lt George Brown Forrest DFC. (http://www.rafdavidstowmoor.org/pages/crash_log/crashlog45.htm) Stalled off turn and spun into sea 25m S of Plymouth 23.8.45 (Air Britain Serials)"/>
    <x v="2"/>
    <x v="2"/>
    <s v="Stalled"/>
    <m/>
    <x v="2"/>
    <m/>
    <m/>
    <n v="8"/>
    <x v="47"/>
    <x v="1"/>
    <n v="1"/>
    <s v="Front-Line"/>
    <x v="52"/>
    <x v="3"/>
    <n v="1"/>
  </r>
  <r>
    <n v="6887"/>
    <s v="RF830"/>
    <x v="12"/>
    <s v="RAE"/>
    <x v="0"/>
    <x v="1"/>
    <n v="23"/>
    <s v="August"/>
    <x v="7"/>
    <s v="23 August 1945"/>
    <x v="0"/>
    <s v="Became out of control during elevator tab trials and broke up in air nr Aldershot Hants. 23.8.45 (Air Britain Serials) 23.08.45 RAE. RF830 Lost control and aircraft broke up at Aldershot, Hants, killing one Farnborough and injuring one. (Mosquito Crash Log)"/>
    <x v="2"/>
    <x v="2"/>
    <s v="Broke up"/>
    <m/>
    <x v="2"/>
    <m/>
    <m/>
    <n v="8"/>
    <x v="47"/>
    <x v="1"/>
    <n v="1"/>
    <e v="#N/A"/>
    <x v="61"/>
    <x v="3"/>
    <n v="1"/>
  </r>
  <r>
    <n v="4350"/>
    <s v="TE704"/>
    <x v="12"/>
    <s v="RN"/>
    <x v="0"/>
    <x v="18"/>
    <n v="24"/>
    <s v="August"/>
    <x v="7"/>
    <s v="24 August 1945"/>
    <x v="0"/>
    <s v="To RN 24.8.45 (Air Britain Serials)"/>
    <x v="5"/>
    <x v="3"/>
    <m/>
    <m/>
    <x v="2"/>
    <m/>
    <m/>
    <n v="8"/>
    <x v="47"/>
    <x v="1"/>
    <n v="0"/>
    <e v="#N/A"/>
    <x v="64"/>
    <x v="3"/>
    <n v="1"/>
  </r>
  <r>
    <n v="4476"/>
    <s v="TE717"/>
    <x v="12"/>
    <s v="RN"/>
    <x v="0"/>
    <x v="18"/>
    <n v="24"/>
    <s v="August"/>
    <x v="7"/>
    <s v="24 August 1945"/>
    <x v="0"/>
    <s v="To RN 24.8.45 (Air Britain Serials)"/>
    <x v="5"/>
    <x v="3"/>
    <m/>
    <m/>
    <x v="2"/>
    <m/>
    <m/>
    <n v="8"/>
    <x v="47"/>
    <x v="1"/>
    <n v="0"/>
    <e v="#N/A"/>
    <x v="64"/>
    <x v="3"/>
    <n v="1"/>
  </r>
  <r>
    <n v="4227"/>
    <s v="TE741"/>
    <x v="12"/>
    <s v="RN"/>
    <x v="0"/>
    <x v="18"/>
    <n v="24"/>
    <s v="August"/>
    <x v="7"/>
    <s v="24 August 1945"/>
    <x v="0"/>
    <s v="To RN 24.8.45 NFT (Air Britain Serials)"/>
    <x v="5"/>
    <x v="3"/>
    <m/>
    <m/>
    <x v="2"/>
    <m/>
    <m/>
    <n v="8"/>
    <x v="47"/>
    <x v="1"/>
    <n v="0"/>
    <e v="#N/A"/>
    <x v="64"/>
    <x v="3"/>
    <n v="1"/>
  </r>
  <r>
    <n v="7474"/>
    <s v="KB473"/>
    <x v="28"/>
    <s v="139/142/162"/>
    <x v="0"/>
    <x v="8"/>
    <n v="26"/>
    <s v="August"/>
    <x v="7"/>
    <s v="26 August 1945"/>
    <x v="0"/>
    <s v="SOC 26.8.45 (Air Britain Serials)"/>
    <x v="4"/>
    <x v="3"/>
    <m/>
    <m/>
    <x v="2"/>
    <m/>
    <m/>
    <n v="8"/>
    <x v="47"/>
    <x v="1"/>
    <n v="1"/>
    <s v="Front-Line"/>
    <x v="134"/>
    <x v="1"/>
    <n v="3"/>
  </r>
  <r>
    <n v="645"/>
    <s v="MM200"/>
    <x v="20"/>
    <s v="128/139"/>
    <x v="0"/>
    <x v="8"/>
    <n v="27"/>
    <s v="August"/>
    <x v="7"/>
    <s v="27 August 1945"/>
    <x v="0"/>
    <s v="Overshot landing on one engine Valley 27.8.45 (Air Britain Serials) 27.08.1945 1520 Training cross country exercise 139 from Upwood air lock caused engine failure, loss of power and height, changed course, on fast approach lost control which wrecked the plane. at Valley on Anglesey airfield 1710 (BCL). F/L T Finlay ok, , T/o Upwood 15.20 for a cross country exercise, while changing fuel tanks an air lock caused an engine to fail. F/L Finlay decided on a fast approach, but on touch down at 1710 he lost control and the Mosquito was wrecked. Finlay was also involved in a serious accident on 13th July."/>
    <x v="2"/>
    <x v="2"/>
    <s v="Engine failure"/>
    <m/>
    <x v="2"/>
    <m/>
    <m/>
    <n v="8"/>
    <x v="47"/>
    <x v="1"/>
    <n v="1"/>
    <s v="Front-Line"/>
    <x v="15"/>
    <x v="0"/>
    <n v="2"/>
  </r>
  <r>
    <n v="6096"/>
    <s v="NS733"/>
    <x v="18"/>
    <s v="1409 Flt"/>
    <x v="0"/>
    <x v="4"/>
    <n v="27"/>
    <s v="August"/>
    <x v="7"/>
    <s v="27 August 1945"/>
    <x v="0"/>
    <s v="Swung on take-off and u/c collapsed Upwood 27.8.45 DBF (Air Britain Serials) 27.08.1945 1035 Training1409Flt to over continent to assess bomb damage from Upwood at speed gain engine cut and plane crashed. at Upwood airfield 1035 (BCL). F/L AG Huges inj, , 27.08.45 1409 Met. NS733 Aircraft swung viciously to port while taking off from Upwood aerodrome, undercarriage collapsed and aircraft caught fire. (Mosquito Crash Log)"/>
    <x v="2"/>
    <x v="2"/>
    <s v="Swung on takeoff"/>
    <m/>
    <x v="2"/>
    <m/>
    <m/>
    <n v="8"/>
    <x v="47"/>
    <x v="1"/>
    <n v="1"/>
    <s v="Front-Line"/>
    <x v="25"/>
    <x v="0"/>
    <n v="1"/>
  </r>
  <r>
    <n v="6383"/>
    <s v="HR508"/>
    <x v="12"/>
    <m/>
    <x v="7"/>
    <x v="16"/>
    <n v="28"/>
    <s v="August"/>
    <x v="7"/>
    <s v="28 August 1945"/>
    <x v="0"/>
    <s v="To RAAF as A52-529 1 Sqn Overshot Runway and Groundlooped Labaun 28.08.45 (Air Britain Serials)"/>
    <x v="2"/>
    <x v="2"/>
    <s v="Overshot"/>
    <m/>
    <x v="2"/>
    <m/>
    <m/>
    <n v="8"/>
    <x v="47"/>
    <x v="1"/>
    <n v="1"/>
    <e v="#N/A"/>
    <x v="17"/>
    <x v="3"/>
    <n v="1"/>
  </r>
  <r>
    <n v="2846"/>
    <s v="HP986"/>
    <x v="12"/>
    <s v="1FU/FE"/>
    <x v="3"/>
    <x v="16"/>
    <n v="29"/>
    <s v="August"/>
    <x v="7"/>
    <s v="29 August 1945"/>
    <x v="0"/>
    <s v="SOC 29.8.45 (Air Britain Serials)"/>
    <x v="4"/>
    <x v="3"/>
    <m/>
    <m/>
    <x v="2"/>
    <m/>
    <m/>
    <n v="8"/>
    <x v="47"/>
    <x v="1"/>
    <n v="1"/>
    <e v="#N/A"/>
    <x v="91"/>
    <x v="3"/>
    <n v="2"/>
  </r>
  <r>
    <n v="2781"/>
    <s v="RS512"/>
    <x v="12"/>
    <n v="540"/>
    <x v="0"/>
    <x v="0"/>
    <n v="29"/>
    <s v="August"/>
    <x v="7"/>
    <s v="29 August 1945"/>
    <x v="0"/>
    <s v="Hit cow on landing and u/c leg collapsed Biarritz 29.8.45 DBR (Air Britain Serials)"/>
    <x v="2"/>
    <x v="2"/>
    <s v="Hit obstacle"/>
    <m/>
    <x v="2"/>
    <m/>
    <m/>
    <n v="8"/>
    <x v="47"/>
    <x v="1"/>
    <n v="1"/>
    <s v="Front-Line"/>
    <x v="16"/>
    <x v="0"/>
    <n v="1"/>
  </r>
  <r>
    <n v="790"/>
    <s v="DZ692"/>
    <x v="2"/>
    <s v="301FTU/1 OADU/FE/ME"/>
    <x v="1"/>
    <x v="5"/>
    <n v="30"/>
    <s v="August"/>
    <x v="7"/>
    <s v="30 August 1945"/>
    <x v="0"/>
    <s v="SOC 30.8.45 (Air Britain Serials)"/>
    <x v="4"/>
    <x v="3"/>
    <m/>
    <m/>
    <x v="2"/>
    <m/>
    <m/>
    <n v="8"/>
    <x v="47"/>
    <x v="1"/>
    <n v="1"/>
    <e v="#N/A"/>
    <x v="108"/>
    <x v="0"/>
    <n v="4"/>
  </r>
  <r>
    <n v="1230"/>
    <s v="HJ703"/>
    <x v="2"/>
    <s v="51OTU/60OTU/13OTU"/>
    <x v="0"/>
    <x v="7"/>
    <n v="30"/>
    <s v="August"/>
    <x v="7"/>
    <s v="30 August 1945"/>
    <x v="0"/>
    <s v="Engine cut overshot landing at Croft 30.8.45 DBF (Air Britain Serials) 30.08.45 13 OTU. HJ703 Aircraft was too high on single-engined approach, crashed half-a-mile NW of Croft aerodrome and caught fire, killing one. (Mosquito Crash Log)"/>
    <x v="2"/>
    <x v="2"/>
    <s v="Engine failure"/>
    <m/>
    <x v="2"/>
    <m/>
    <m/>
    <n v="8"/>
    <x v="47"/>
    <x v="1"/>
    <n v="1"/>
    <s v="Support Unit"/>
    <x v="39"/>
    <x v="0"/>
    <n v="3"/>
  </r>
  <r>
    <n v="1563"/>
    <s v="HK472"/>
    <x v="17"/>
    <s v="264/RN"/>
    <x v="0"/>
    <x v="18"/>
    <n v="30"/>
    <s v="August"/>
    <x v="7"/>
    <s v="30 August 1945"/>
    <x v="0"/>
    <s v="SOC 30.8.45 (Air Britain Serials)"/>
    <x v="4"/>
    <x v="3"/>
    <m/>
    <m/>
    <x v="2"/>
    <m/>
    <m/>
    <n v="8"/>
    <x v="47"/>
    <x v="1"/>
    <n v="1"/>
    <e v="#N/A"/>
    <x v="64"/>
    <x v="2"/>
    <n v="2"/>
  </r>
  <r>
    <n v="3695"/>
    <s v="HX824"/>
    <x v="12"/>
    <s v="29/464/13OTU"/>
    <x v="0"/>
    <x v="7"/>
    <n v="30"/>
    <s v="August"/>
    <x v="7"/>
    <s v="30 August 1945"/>
    <x v="0"/>
    <s v="Abandoned after engine fire Kirklevington Yorks. 30.8.45 (Air Britain Serials) 30.08.45 13 OTU. HX824 In flight pilot reported port engine over-revving and on fire and that he could not feather it or maintain height. Crew baled out but pilot left it too late and was killed when aircraft crashed at Low Forest Farm, Kirklerington, Dur(Mosquito Crash Log)"/>
    <x v="2"/>
    <x v="2"/>
    <s v="Abandoned"/>
    <m/>
    <x v="2"/>
    <m/>
    <m/>
    <n v="8"/>
    <x v="47"/>
    <x v="1"/>
    <n v="1"/>
    <s v="Support Unit"/>
    <x v="39"/>
    <x v="0"/>
    <n v="3"/>
  </r>
  <r>
    <n v="6770"/>
    <s v="LR462"/>
    <x v="14"/>
    <n v="684"/>
    <x v="3"/>
    <x v="0"/>
    <n v="30"/>
    <s v="August"/>
    <x v="7"/>
    <s v="30 August 1945"/>
    <x v="0"/>
    <s v="SOC 30.8.45 (Air Britain Serials)"/>
    <x v="4"/>
    <x v="3"/>
    <m/>
    <m/>
    <x v="2"/>
    <m/>
    <m/>
    <n v="8"/>
    <x v="47"/>
    <x v="1"/>
    <n v="1"/>
    <s v="Front-Line"/>
    <x v="50"/>
    <x v="0"/>
    <n v="1"/>
  </r>
  <r>
    <n v="6773"/>
    <s v="MM228"/>
    <x v="14"/>
    <n v="684"/>
    <x v="3"/>
    <x v="0"/>
    <n v="30"/>
    <s v="August"/>
    <x v="7"/>
    <s v="30 August 1945"/>
    <x v="0"/>
    <s v="SOC 30.8.45 (Air Britain Serials)"/>
    <x v="4"/>
    <x v="3"/>
    <m/>
    <m/>
    <x v="2"/>
    <m/>
    <m/>
    <n v="8"/>
    <x v="47"/>
    <x v="1"/>
    <n v="1"/>
    <s v="Front-Line"/>
    <x v="50"/>
    <x v="0"/>
    <n v="1"/>
  </r>
  <r>
    <n v="5776"/>
    <s v="MM521"/>
    <x v="17"/>
    <s v="29/264"/>
    <x v="0"/>
    <x v="18"/>
    <n v="30"/>
    <s v="August"/>
    <x v="7"/>
    <s v="30 August 1945"/>
    <x v="0"/>
    <s v="SOC 30.8.45 (Air Britain Serials)"/>
    <x v="4"/>
    <x v="3"/>
    <m/>
    <m/>
    <x v="2"/>
    <m/>
    <m/>
    <n v="8"/>
    <x v="47"/>
    <x v="1"/>
    <n v="1"/>
    <s v="Front-Line"/>
    <x v="10"/>
    <x v="2"/>
    <n v="2"/>
  </r>
  <r>
    <n v="6297"/>
    <s v="HK131"/>
    <x v="2"/>
    <n v="256"/>
    <x v="1"/>
    <x v="2"/>
    <n v="30"/>
    <s v="August"/>
    <x v="7"/>
    <s v="30 August 1945"/>
    <x v="2"/>
    <s v="SOC 30.8.45 (Air Britain Serials)"/>
    <x v="4"/>
    <x v="3"/>
    <m/>
    <m/>
    <x v="2"/>
    <m/>
    <m/>
    <n v="8"/>
    <x v="47"/>
    <x v="1"/>
    <n v="1"/>
    <s v="Front-Line"/>
    <x v="32"/>
    <x v="2"/>
    <n v="1"/>
  </r>
  <r>
    <n v="3762"/>
    <s v="NS705"/>
    <x v="18"/>
    <n v="680"/>
    <x v="3"/>
    <x v="0"/>
    <n v="30"/>
    <s v="August"/>
    <x v="7"/>
    <s v="30 August 1945"/>
    <x v="2"/>
    <s v="May have been the incident described in The Mossie Number 24, in which a PR.XVI disintegrated over Habbaniyah during an air test. The pilot was able to deploy his chute, however his companion, the Squadron Engineering officer, was killed. SOC 30.8.45 (Air Britain Serials)"/>
    <x v="2"/>
    <x v="3"/>
    <s v="Broke up"/>
    <m/>
    <x v="2"/>
    <m/>
    <m/>
    <n v="8"/>
    <x v="47"/>
    <x v="1"/>
    <n v="1"/>
    <s v="Front-Line"/>
    <x v="78"/>
    <x v="0"/>
    <n v="1"/>
  </r>
  <r>
    <n v="6775"/>
    <s v="NS657"/>
    <x v="18"/>
    <n v="684"/>
    <x v="3"/>
    <x v="0"/>
    <n v="31"/>
    <s v="August"/>
    <x v="7"/>
    <s v="31 August 1945"/>
    <x v="2"/>
    <s v="SOC 31.8.45 (Air Britain Serials)"/>
    <x v="4"/>
    <x v="3"/>
    <m/>
    <m/>
    <x v="2"/>
    <m/>
    <m/>
    <n v="8"/>
    <x v="47"/>
    <x v="1"/>
    <n v="1"/>
    <s v="Front-Line"/>
    <x v="50"/>
    <x v="0"/>
    <n v="1"/>
  </r>
  <r>
    <n v="434"/>
    <s v="PZ283"/>
    <x v="12"/>
    <s v="618/132OTU/8OTU/132OTU"/>
    <x v="0"/>
    <x v="7"/>
    <n v="0"/>
    <s v="September"/>
    <x v="7"/>
    <s v="0 September 1945"/>
    <x v="2"/>
    <s v="To 5695M 9.45 (Air Britain Serials)"/>
    <x v="4"/>
    <x v="3"/>
    <m/>
    <m/>
    <x v="2"/>
    <m/>
    <m/>
    <n v="9"/>
    <x v="48"/>
    <x v="1"/>
    <n v="1"/>
    <s v="Support Unit"/>
    <x v="121"/>
    <x v="0"/>
    <n v="4"/>
  </r>
  <r>
    <n v="7501"/>
    <s v="RG196"/>
    <x v="35"/>
    <n v="544"/>
    <x v="0"/>
    <x v="0"/>
    <n v="1"/>
    <s v="September"/>
    <x v="7"/>
    <s v="1 September 1945"/>
    <x v="0"/>
    <s v="Elevator control failed broke up in air nr Epping Essex 1.9.45 (Air Britain Serials) 01.09.45 544 Sqn. RG196 Aircraft broke up in flight over Parvills Farm, Epping, Essex, due to elevator control failure, killing crew. (Mosquito Crash Log)_x000a__x000a_Name: NEVILLE-POLLEY, ALAN _x000a_Initials: A _x000a_Nationality: United Kingdom _x000a_Rank: Flight Lieutenant (Pilot) _x000a_Regiment/Service: Royal Air Force Volunteer Reserve _x000a_Unit Text: 544 Sqdn. _x000a_Age: 34 _x000a_Date of Death: 01/09/1945 _x000a_Service No: 81138 _x000a_Additional information: Son of Leonard Joseph and Hannah Neville-Polley; husband of Margaret Jean Neville-Polley, of Surbiton, Surrey. _x000a_Casualty Type: Commonwealth War Dead _x000a_Grave/Memorial Reference: Plot H/3. Grave 140. _x000a_Cemetery: OXFORD (BOTLEY) CEMETERY _x000a__x000a_(CWGC)"/>
    <x v="2"/>
    <x v="2"/>
    <s v="Broke up"/>
    <m/>
    <x v="2"/>
    <m/>
    <m/>
    <n v="9"/>
    <x v="48"/>
    <x v="1"/>
    <n v="0"/>
    <s v="Front-Line"/>
    <x v="27"/>
    <x v="0"/>
    <n v="1"/>
  </r>
  <r>
    <n v="433"/>
    <s v="HJ858"/>
    <x v="10"/>
    <s v="105/1655MTU/13OTU/1655MTU/51OTU/13OTU"/>
    <x v="0"/>
    <x v="7"/>
    <n v="1"/>
    <s v="September"/>
    <x v="7"/>
    <s v="1 September 1945"/>
    <x v="2"/>
    <s v="SOC 1.9.45 (Air Britain Serials)"/>
    <x v="4"/>
    <x v="3"/>
    <m/>
    <m/>
    <x v="2"/>
    <m/>
    <m/>
    <n v="9"/>
    <x v="48"/>
    <x v="1"/>
    <n v="1"/>
    <s v="Support Unit"/>
    <x v="39"/>
    <x v="2"/>
    <n v="6"/>
  </r>
  <r>
    <n v="1193"/>
    <s v="HJ859"/>
    <x v="10"/>
    <s v="TFU"/>
    <x v="0"/>
    <x v="7"/>
    <n v="1"/>
    <s v="September"/>
    <x v="7"/>
    <s v="1 September 1945"/>
    <x v="2"/>
    <s v="SOC 1.9.45 (Air Britain Serials)"/>
    <x v="4"/>
    <x v="3"/>
    <m/>
    <m/>
    <x v="2"/>
    <m/>
    <m/>
    <n v="9"/>
    <x v="48"/>
    <x v="1"/>
    <n v="1"/>
    <s v="Support Unit"/>
    <x v="49"/>
    <x v="2"/>
    <n v="1"/>
  </r>
  <r>
    <n v="5109"/>
    <s v="NS637"/>
    <x v="18"/>
    <s v="544/8OTU"/>
    <x v="0"/>
    <x v="7"/>
    <n v="2"/>
    <s v="September"/>
    <x v="7"/>
    <s v="2 September 1945"/>
    <x v="0"/>
    <s v="Bounced on landing and u/c leg collapsed Mount Farm 2.9.45 (Air Britain Serials) 02.09.45 8 OTU. NS637 Undercarriage collapsed on landing at Mount Farm aerodrome after bouncing. Crew unhurt. (Mosquito Crash Log)"/>
    <x v="2"/>
    <x v="2"/>
    <s v="Bounced on landing"/>
    <m/>
    <x v="2"/>
    <m/>
    <m/>
    <n v="9"/>
    <x v="48"/>
    <x v="1"/>
    <n v="1"/>
    <s v="Support Unit"/>
    <x v="37"/>
    <x v="0"/>
    <n v="2"/>
  </r>
  <r>
    <n v="2936"/>
    <s v="HP983"/>
    <x v="12"/>
    <s v="1FU/FE"/>
    <x v="3"/>
    <x v="16"/>
    <n v="5"/>
    <s v="September"/>
    <x v="7"/>
    <s v="5 September 1945"/>
    <x v="2"/>
    <s v="SOC 5.9.45 (Air Britain Serials)"/>
    <x v="4"/>
    <x v="3"/>
    <m/>
    <m/>
    <x v="2"/>
    <m/>
    <m/>
    <n v="9"/>
    <x v="48"/>
    <x v="1"/>
    <n v="1"/>
    <e v="#N/A"/>
    <x v="91"/>
    <x v="3"/>
    <n v="2"/>
  </r>
  <r>
    <n v="1044"/>
    <s v="KB687"/>
    <x v="28"/>
    <s v="ATTDU/TCDU"/>
    <x v="0"/>
    <x v="1"/>
    <n v="6"/>
    <s v="September"/>
    <x v="7"/>
    <s v="6 September 1945"/>
    <x v="0"/>
    <s v="Tailwheel broke on landing Wittering 6.9.45 DBR (Air Britain Serials)"/>
    <x v="2"/>
    <x v="2"/>
    <s v="Tailwheel broke"/>
    <m/>
    <x v="2"/>
    <m/>
    <m/>
    <n v="9"/>
    <x v="48"/>
    <x v="1"/>
    <n v="0"/>
    <s v="Support Unit"/>
    <x v="199"/>
    <x v="1"/>
    <n v="2"/>
  </r>
  <r>
    <n v="3764"/>
    <s v="MM330"/>
    <x v="18"/>
    <n v="680"/>
    <x v="3"/>
    <x v="0"/>
    <n v="6"/>
    <s v="September"/>
    <x v="7"/>
    <s v="6 September 1945"/>
    <x v="0"/>
    <s v="Engine cut overshot landing Mchrabad Iran 6.9.45 DBR (Air Britain Serials)"/>
    <x v="2"/>
    <x v="2"/>
    <s v="Engine failure"/>
    <m/>
    <x v="2"/>
    <m/>
    <m/>
    <n v="9"/>
    <x v="48"/>
    <x v="1"/>
    <n v="1"/>
    <s v="Front-Line"/>
    <x v="78"/>
    <x v="0"/>
    <n v="1"/>
  </r>
  <r>
    <n v="2679"/>
    <s v="HK116"/>
    <x v="2"/>
    <n v="256"/>
    <x v="1"/>
    <x v="2"/>
    <n v="6"/>
    <s v="September"/>
    <x v="7"/>
    <s v="6 September 1945"/>
    <x v="2"/>
    <s v="SOC 6.9.45 (Air Britain Serials)"/>
    <x v="4"/>
    <x v="3"/>
    <m/>
    <m/>
    <x v="2"/>
    <m/>
    <m/>
    <n v="9"/>
    <x v="48"/>
    <x v="1"/>
    <n v="1"/>
    <s v="Front-Line"/>
    <x v="32"/>
    <x v="2"/>
    <n v="1"/>
  </r>
  <r>
    <n v="4675"/>
    <s v="HK188"/>
    <x v="2"/>
    <n v="256"/>
    <x v="1"/>
    <x v="2"/>
    <n v="6"/>
    <s v="September"/>
    <x v="7"/>
    <s v="6 September 1945"/>
    <x v="2"/>
    <s v="SOC 6.9.45 (Air Britain Serials)"/>
    <x v="4"/>
    <x v="3"/>
    <m/>
    <m/>
    <x v="2"/>
    <m/>
    <m/>
    <n v="9"/>
    <x v="48"/>
    <x v="1"/>
    <n v="1"/>
    <s v="Front-Line"/>
    <x v="32"/>
    <x v="2"/>
    <n v="1"/>
  </r>
  <r>
    <n v="2402"/>
    <s v="HK412"/>
    <x v="17"/>
    <s v="301FTU/256"/>
    <x v="1"/>
    <x v="2"/>
    <n v="6"/>
    <s v="September"/>
    <x v="7"/>
    <s v="6 September 1945"/>
    <x v="2"/>
    <s v="SOC 6.9.45 (Air Britain Serials)"/>
    <x v="4"/>
    <x v="3"/>
    <m/>
    <m/>
    <x v="2"/>
    <m/>
    <m/>
    <n v="9"/>
    <x v="48"/>
    <x v="1"/>
    <n v="1"/>
    <s v="Front-Line"/>
    <x v="32"/>
    <x v="2"/>
    <n v="2"/>
  </r>
  <r>
    <n v="7541"/>
    <s v="HP888"/>
    <x v="12"/>
    <s v="301FTU/FE"/>
    <x v="3"/>
    <x v="16"/>
    <n v="6"/>
    <s v="September"/>
    <x v="7"/>
    <s v="6 September 1945"/>
    <x v="2"/>
    <s v="SOC 6.9.45 (Air Britain Serials)"/>
    <x v="4"/>
    <x v="3"/>
    <m/>
    <m/>
    <x v="2"/>
    <m/>
    <m/>
    <n v="9"/>
    <x v="48"/>
    <x v="1"/>
    <n v="1"/>
    <e v="#N/A"/>
    <x v="91"/>
    <x v="3"/>
    <n v="2"/>
  </r>
  <r>
    <n v="1897"/>
    <s v="HR566"/>
    <x v="12"/>
    <n v="45"/>
    <x v="3"/>
    <x v="16"/>
    <n v="6"/>
    <s v="September"/>
    <x v="7"/>
    <s v="6 September 1945"/>
    <x v="2"/>
    <s v="SOC 6.9.45 (Air Britain Serials)"/>
    <x v="4"/>
    <x v="3"/>
    <m/>
    <m/>
    <x v="2"/>
    <m/>
    <m/>
    <n v="9"/>
    <x v="48"/>
    <x v="1"/>
    <n v="1"/>
    <s v="Front-Line"/>
    <x v="86"/>
    <x v="3"/>
    <n v="1"/>
  </r>
  <r>
    <n v="5003"/>
    <s v="MM366"/>
    <x v="18"/>
    <s v="60 SAAF"/>
    <x v="1"/>
    <x v="0"/>
    <n v="6"/>
    <s v="September"/>
    <x v="7"/>
    <s v="6 September 1945"/>
    <x v="2"/>
    <s v="Crashed on takeoff due to failure of port engine, both crew OK. Maj. Allam and Captain Roth, &quot;only very fine handling by the pilot averted a major catastrophe, and the aircraft eventually came to rest amongst the trees and bushes at the North end of the aerodrome, with the undercarriage intact, but with about two feet of each wingtip missing. The crew were uninjured and the aircraf a Cat. II casualty. (Squadron summary for October 1944) SOC 6.9.45 (Air Britain Serials)"/>
    <x v="4"/>
    <x v="3"/>
    <m/>
    <m/>
    <x v="2"/>
    <m/>
    <m/>
    <n v="10"/>
    <x v="48"/>
    <x v="1"/>
    <n v="1"/>
    <s v="Front-Line"/>
    <x v="34"/>
    <x v="0"/>
    <n v="1"/>
  </r>
  <r>
    <n v="3713"/>
    <s v="MM440"/>
    <x v="17"/>
    <s v="301FTU/ME"/>
    <x v="1"/>
    <x v="2"/>
    <n v="6"/>
    <s v="September"/>
    <x v="7"/>
    <s v="6 September 1945"/>
    <x v="2"/>
    <s v="SOC 6.9.45 (Air Britain Serials)"/>
    <x v="4"/>
    <x v="3"/>
    <m/>
    <m/>
    <x v="2"/>
    <m/>
    <m/>
    <n v="9"/>
    <x v="48"/>
    <x v="1"/>
    <n v="1"/>
    <e v="#N/A"/>
    <x v="108"/>
    <x v="2"/>
    <n v="2"/>
  </r>
  <r>
    <n v="952"/>
    <s v="MM583"/>
    <x v="17"/>
    <s v="304FTU/256"/>
    <x v="1"/>
    <x v="2"/>
    <n v="6"/>
    <s v="September"/>
    <x v="7"/>
    <s v="6 September 1945"/>
    <x v="2"/>
    <s v="SOC 6.9.45 (Air Britain Serials)"/>
    <x v="4"/>
    <x v="3"/>
    <m/>
    <m/>
    <x v="2"/>
    <m/>
    <m/>
    <n v="9"/>
    <x v="48"/>
    <x v="1"/>
    <n v="1"/>
    <s v="Front-Line"/>
    <x v="32"/>
    <x v="2"/>
    <n v="2"/>
  </r>
  <r>
    <n v="6405"/>
    <s v="RF665"/>
    <x v="12"/>
    <n v="82"/>
    <x v="3"/>
    <x v="16"/>
    <n v="6"/>
    <s v="September"/>
    <x v="7"/>
    <s v="6 September 1945"/>
    <x v="2"/>
    <s v="SOC 6.9.45 (Air Britain Serials)"/>
    <x v="4"/>
    <x v="3"/>
    <m/>
    <m/>
    <x v="2"/>
    <m/>
    <m/>
    <n v="9"/>
    <x v="48"/>
    <x v="1"/>
    <n v="1"/>
    <s v="Front-Line"/>
    <x v="111"/>
    <x v="3"/>
    <n v="1"/>
  </r>
  <r>
    <n v="2534"/>
    <s v="RF989"/>
    <x v="18"/>
    <s v="USAAF/60 SAAF"/>
    <x v="1"/>
    <x v="0"/>
    <n v="6"/>
    <s v="September"/>
    <x v="7"/>
    <s v="6 September 1945"/>
    <x v="2"/>
    <s v="SOC 6.9.45 (Air Britain Serials)"/>
    <x v="4"/>
    <x v="3"/>
    <m/>
    <m/>
    <x v="2"/>
    <m/>
    <m/>
    <n v="9"/>
    <x v="48"/>
    <x v="1"/>
    <n v="1"/>
    <s v="Front-Line"/>
    <x v="34"/>
    <x v="0"/>
    <n v="2"/>
  </r>
  <r>
    <n v="7630"/>
    <s v="TA124"/>
    <x v="22"/>
    <n v="600"/>
    <x v="1"/>
    <x v="2"/>
    <n v="6"/>
    <s v="September"/>
    <x v="7"/>
    <s v="6 September 1945"/>
    <x v="2"/>
    <s v="SOC 6.9.45 (Air Britain Serials)"/>
    <x v="4"/>
    <x v="3"/>
    <m/>
    <m/>
    <x v="2"/>
    <m/>
    <m/>
    <n v="9"/>
    <x v="48"/>
    <x v="1"/>
    <n v="1"/>
    <s v="Front-Line"/>
    <x v="167"/>
    <x v="0"/>
    <n v="1"/>
  </r>
  <r>
    <n v="2645"/>
    <s v="TA131"/>
    <x v="22"/>
    <n v="255"/>
    <x v="1"/>
    <x v="2"/>
    <n v="6"/>
    <s v="September"/>
    <x v="7"/>
    <s v="6 September 1945"/>
    <x v="2"/>
    <s v="SOC 6.9.45 (Air Britain Serials)"/>
    <x v="4"/>
    <x v="3"/>
    <m/>
    <m/>
    <x v="2"/>
    <m/>
    <m/>
    <n v="9"/>
    <x v="48"/>
    <x v="1"/>
    <n v="1"/>
    <s v="Front-Line"/>
    <x v="153"/>
    <x v="0"/>
    <n v="1"/>
  </r>
  <r>
    <n v="7631"/>
    <s v="TA133"/>
    <x v="22"/>
    <n v="600"/>
    <x v="1"/>
    <x v="2"/>
    <n v="6"/>
    <s v="September"/>
    <x v="7"/>
    <s v="6 September 1945"/>
    <x v="2"/>
    <s v="Was coded &quot;X&quot; when on 12/4/45 it encountered a Ju 87 which peeled away just as the Mosquito was about to open fire. SOC 6.9.45 (Air Britain Serials)"/>
    <x v="4"/>
    <x v="3"/>
    <m/>
    <m/>
    <x v="2"/>
    <m/>
    <m/>
    <n v="9"/>
    <x v="48"/>
    <x v="1"/>
    <n v="1"/>
    <s v="Front-Line"/>
    <x v="167"/>
    <x v="0"/>
    <n v="1"/>
  </r>
  <r>
    <n v="5322"/>
    <s v="TA149"/>
    <x v="22"/>
    <s v="ME"/>
    <x v="1"/>
    <x v="2"/>
    <n v="6"/>
    <s v="September"/>
    <x v="7"/>
    <s v="6 September 1945"/>
    <x v="2"/>
    <s v="SOC 6.9.45 (Air Britain Serials)"/>
    <x v="4"/>
    <x v="3"/>
    <m/>
    <m/>
    <x v="2"/>
    <m/>
    <m/>
    <n v="9"/>
    <x v="48"/>
    <x v="1"/>
    <n v="1"/>
    <e v="#N/A"/>
    <x v="108"/>
    <x v="0"/>
    <n v="1"/>
  </r>
  <r>
    <n v="7644"/>
    <s v="TA406"/>
    <x v="22"/>
    <n v="600"/>
    <x v="1"/>
    <x v="2"/>
    <n v="6"/>
    <s v="September"/>
    <x v="7"/>
    <s v="6 September 1945"/>
    <x v="2"/>
    <s v="SOC 6.9.45 (Air Britain Serials)"/>
    <x v="4"/>
    <x v="3"/>
    <m/>
    <m/>
    <x v="2"/>
    <m/>
    <m/>
    <n v="9"/>
    <x v="48"/>
    <x v="1"/>
    <n v="1"/>
    <s v="Front-Line"/>
    <x v="167"/>
    <x v="0"/>
    <n v="1"/>
  </r>
  <r>
    <n v="2647"/>
    <s v="TA408"/>
    <x v="22"/>
    <n v="255"/>
    <x v="1"/>
    <x v="2"/>
    <n v="6"/>
    <s v="September"/>
    <x v="7"/>
    <s v="6 September 1945"/>
    <x v="2"/>
    <s v="SOC 6.9.45 (Air Britain Serials)"/>
    <x v="4"/>
    <x v="3"/>
    <m/>
    <m/>
    <x v="2"/>
    <m/>
    <m/>
    <n v="9"/>
    <x v="48"/>
    <x v="1"/>
    <n v="1"/>
    <s v="Front-Line"/>
    <x v="153"/>
    <x v="0"/>
    <n v="1"/>
  </r>
  <r>
    <n v="7540"/>
    <s v="RG197"/>
    <x v="35"/>
    <n v="544"/>
    <x v="0"/>
    <x v="0"/>
    <n v="9"/>
    <s v="September"/>
    <x v="7"/>
    <s v="9 September 1945"/>
    <x v="0"/>
    <s v="U/c collapsed on landing overshot runway Debden 9.9.45 DBF (Air Britain Serials) 09.09.45 544 Sqn. RG197 While landing downwind at Debden aerodrome undercarriage collapsed due to slight swing and heavy braking. Aircraft caught fire, crew unhurt. (Mosquito Crash Log)"/>
    <x v="2"/>
    <x v="2"/>
    <s v="Swung on landing"/>
    <m/>
    <x v="2"/>
    <m/>
    <m/>
    <n v="9"/>
    <x v="48"/>
    <x v="1"/>
    <n v="0"/>
    <s v="Front-Line"/>
    <x v="27"/>
    <x v="0"/>
    <n v="1"/>
  </r>
  <r>
    <n v="6354"/>
    <s v="RF758"/>
    <x v="12"/>
    <n v="84"/>
    <x v="3"/>
    <x v="16"/>
    <n v="10"/>
    <s v="September"/>
    <x v="7"/>
    <s v="10 September 1945"/>
    <x v="0"/>
    <s v="Skidded on wet runway u/c collapsed Hmawbi 10.9.45 (Air Britain Serials)"/>
    <x v="2"/>
    <x v="2"/>
    <s v="Weather"/>
    <m/>
    <x v="2"/>
    <m/>
    <m/>
    <n v="9"/>
    <x v="48"/>
    <x v="1"/>
    <n v="1"/>
    <s v="Front-Line"/>
    <x v="146"/>
    <x v="3"/>
    <n v="1"/>
  </r>
  <r>
    <n v="4076"/>
    <s v="DZ686"/>
    <x v="2"/>
    <s v="264/51OTU"/>
    <x v="0"/>
    <x v="7"/>
    <n v="10"/>
    <s v="September"/>
    <x v="7"/>
    <s v="10 September 1945"/>
    <x v="2"/>
    <s v="SOC 10.9.45 (Air Britain Serials)"/>
    <x v="4"/>
    <x v="3"/>
    <m/>
    <m/>
    <x v="2"/>
    <m/>
    <m/>
    <n v="9"/>
    <x v="48"/>
    <x v="1"/>
    <n v="1"/>
    <s v="Support Unit"/>
    <x v="110"/>
    <x v="0"/>
    <n v="2"/>
  </r>
  <r>
    <n v="4014"/>
    <s v="HK506"/>
    <x v="17"/>
    <s v="264/409"/>
    <x v="0"/>
    <x v="2"/>
    <n v="10"/>
    <s v="September"/>
    <x v="7"/>
    <s v="10 September 1945"/>
    <x v="2"/>
    <s v="SOC 10.9.45 (Air Britain Serials)"/>
    <x v="4"/>
    <x v="3"/>
    <m/>
    <m/>
    <x v="2"/>
    <m/>
    <m/>
    <n v="9"/>
    <x v="48"/>
    <x v="1"/>
    <n v="1"/>
    <s v="Front-Line"/>
    <x v="95"/>
    <x v="2"/>
    <n v="2"/>
  </r>
  <r>
    <n v="6439"/>
    <s v="LR417"/>
    <x v="14"/>
    <s v="454/8OTU"/>
    <x v="0"/>
    <x v="7"/>
    <n v="10"/>
    <s v="September"/>
    <x v="7"/>
    <s v="10 September 1945"/>
    <x v="2"/>
    <s v="SOC 10.9.45 (Air Britain Serials)"/>
    <x v="4"/>
    <x v="3"/>
    <m/>
    <m/>
    <x v="2"/>
    <m/>
    <m/>
    <n v="9"/>
    <x v="48"/>
    <x v="1"/>
    <n v="1"/>
    <s v="Support Unit"/>
    <x v="37"/>
    <x v="0"/>
    <n v="2"/>
  </r>
  <r>
    <n v="2365"/>
    <s v="MM293"/>
    <x v="18"/>
    <s v="400/RN"/>
    <x v="0"/>
    <x v="18"/>
    <n v="10"/>
    <s v="September"/>
    <x v="7"/>
    <s v="10 September 1945"/>
    <x v="2"/>
    <s v="To RN 10.9.45 (Air Britain Serials)"/>
    <x v="5"/>
    <x v="3"/>
    <m/>
    <m/>
    <x v="2"/>
    <m/>
    <m/>
    <n v="9"/>
    <x v="48"/>
    <x v="1"/>
    <n v="1"/>
    <e v="#N/A"/>
    <x v="64"/>
    <x v="0"/>
    <n v="2"/>
  </r>
  <r>
    <n v="1185"/>
    <s v="MM459"/>
    <x v="17"/>
    <s v="151/96/604/409"/>
    <x v="0"/>
    <x v="2"/>
    <n v="10"/>
    <s v="September"/>
    <x v="7"/>
    <s v="10 September 1945"/>
    <x v="2"/>
    <s v="SOC 10.9.45 (Air Britain Serials)"/>
    <x v="4"/>
    <x v="3"/>
    <m/>
    <m/>
    <x v="2"/>
    <m/>
    <m/>
    <n v="9"/>
    <x v="48"/>
    <x v="1"/>
    <n v="1"/>
    <s v="Front-Line"/>
    <x v="95"/>
    <x v="2"/>
    <n v="4"/>
  </r>
  <r>
    <n v="3715"/>
    <s v="MM466"/>
    <x v="17"/>
    <s v="488/409"/>
    <x v="0"/>
    <x v="2"/>
    <n v="10"/>
    <s v="September"/>
    <x v="7"/>
    <s v="10 September 1945"/>
    <x v="2"/>
    <s v="R on 488 Sqn (Andy Long on RAF Commands Forum) SOC 10.9.45 (Air Britain Serials)"/>
    <x v="4"/>
    <x v="3"/>
    <m/>
    <m/>
    <x v="2"/>
    <m/>
    <m/>
    <n v="9"/>
    <x v="48"/>
    <x v="1"/>
    <n v="1"/>
    <s v="Front-Line"/>
    <x v="95"/>
    <x v="2"/>
    <n v="2"/>
  </r>
  <r>
    <n v="4600"/>
    <s v="NT270"/>
    <x v="25"/>
    <n v="219"/>
    <x v="0"/>
    <x v="2"/>
    <n v="11"/>
    <s v="September"/>
    <x v="7"/>
    <s v="11 September 1945"/>
    <x v="0"/>
    <s v="Pilot: Elwyn Jones, Nav: James Prince They both survived with serious burns after the belly landing &amp; ensuing fire. According to the Mosquito Crash Log, on 11/9/45 aircraft NT270 of 219 Sqdn suffered engine failure after take off from Acklington aerodrome, landed too fast without flaps and caught fire. Engine cut on take-off crashlanded Acklington 11.9.45 DBR (Air Britain Serials) 11.09.45 2l9Sqn. NT270 Suffered engine failure after take-off from Acklington aerodrome, landed too fast without flaps and caught fire. Crew unhurt. (Mosquito Crash Log)"/>
    <x v="2"/>
    <x v="2"/>
    <s v="Engine failure"/>
    <m/>
    <x v="2"/>
    <m/>
    <m/>
    <n v="9"/>
    <x v="48"/>
    <x v="1"/>
    <n v="1"/>
    <s v="Front-Line"/>
    <x v="76"/>
    <x v="2"/>
    <n v="1"/>
  </r>
  <r>
    <n v="2428"/>
    <s v="DZ660"/>
    <x v="2"/>
    <s v="157/307/13OTU"/>
    <x v="0"/>
    <x v="7"/>
    <n v="11"/>
    <s v="September"/>
    <x v="7"/>
    <s v="11 September 1945"/>
    <x v="2"/>
    <s v="SOC 11.9.45 (Air Britain Serials)"/>
    <x v="4"/>
    <x v="3"/>
    <m/>
    <m/>
    <x v="2"/>
    <m/>
    <m/>
    <n v="9"/>
    <x v="48"/>
    <x v="1"/>
    <n v="1"/>
    <s v="Support Unit"/>
    <x v="39"/>
    <x v="0"/>
    <n v="3"/>
  </r>
  <r>
    <n v="2506"/>
    <s v="LR432"/>
    <x v="14"/>
    <s v="540/544/8OTU"/>
    <x v="0"/>
    <x v="7"/>
    <n v="11"/>
    <s v="September"/>
    <x v="7"/>
    <s v="11 September 1945"/>
    <x v="2"/>
    <s v="SOC 11.9.45 (Air Britain Serials)"/>
    <x v="4"/>
    <x v="3"/>
    <m/>
    <m/>
    <x v="2"/>
    <m/>
    <m/>
    <n v="9"/>
    <x v="48"/>
    <x v="1"/>
    <n v="1"/>
    <s v="Support Unit"/>
    <x v="37"/>
    <x v="0"/>
    <n v="3"/>
  </r>
  <r>
    <n v="394"/>
    <s v="RV353"/>
    <x v="20"/>
    <s v="139/571"/>
    <x v="0"/>
    <x v="8"/>
    <n v="13"/>
    <s v="September"/>
    <x v="7"/>
    <s v="13 September 1945"/>
    <x v="0"/>
    <s v="Damaged on ground 13.9.45 SOC 13.10.45 (Air Britain Serials)"/>
    <x v="2"/>
    <x v="2"/>
    <s v="Ground accident"/>
    <m/>
    <x v="2"/>
    <m/>
    <m/>
    <n v="9"/>
    <x v="48"/>
    <x v="1"/>
    <n v="1"/>
    <s v="Front-Line"/>
    <x v="90"/>
    <x v="0"/>
    <n v="2"/>
  </r>
  <r>
    <n v="1992"/>
    <s v="MM437"/>
    <x v="17"/>
    <s v="151/29/604/409"/>
    <x v="0"/>
    <x v="2"/>
    <n v="13"/>
    <s v="September"/>
    <x v="7"/>
    <s v="13 September 1945"/>
    <x v="2"/>
    <s v="SOC 13.9.45 (Air Britain Serials)"/>
    <x v="4"/>
    <x v="3"/>
    <m/>
    <m/>
    <x v="2"/>
    <m/>
    <m/>
    <n v="9"/>
    <x v="48"/>
    <x v="1"/>
    <n v="1"/>
    <s v="Front-Line"/>
    <x v="95"/>
    <x v="2"/>
    <n v="4"/>
  </r>
  <r>
    <n v="227"/>
    <s v="MM555"/>
    <x v="17"/>
    <s v="409/604/409"/>
    <x v="0"/>
    <x v="2"/>
    <n v="13"/>
    <s v="September"/>
    <x v="7"/>
    <s v="13 September 1945"/>
    <x v="2"/>
    <s v="SOC 13.9.45 (Air Britain Serials)"/>
    <x v="4"/>
    <x v="3"/>
    <m/>
    <m/>
    <x v="2"/>
    <m/>
    <m/>
    <n v="9"/>
    <x v="48"/>
    <x v="1"/>
    <n v="1"/>
    <s v="Front-Line"/>
    <x v="95"/>
    <x v="2"/>
    <n v="3"/>
  </r>
  <r>
    <n v="431"/>
    <s v="KB482"/>
    <x v="28"/>
    <s v="142/139/162/608/MSS Upwood"/>
    <x v="0"/>
    <x v="8"/>
    <n v="14"/>
    <s v="September"/>
    <x v="7"/>
    <s v="14 September 1945"/>
    <x v="0"/>
    <s v="KB482 Crashed on landing in the rain RAF Cosford on wheel fell in to foot deep dyke. KB482 was initally assessed as CAT B (beyond repiar on site, but reparable at a maintenance unit) But then in the following months changed to a CAT E ( Write off and suitable only for scrap) then struck off charge. (http://www.mossie.org/forum/read.php?1,3833) Overshot landing and hit ditch Cosford 14.9.45 (Air Britain Serials)"/>
    <x v="2"/>
    <x v="2"/>
    <s v="Crashed on landing"/>
    <m/>
    <x v="2"/>
    <m/>
    <m/>
    <n v="9"/>
    <x v="48"/>
    <x v="1"/>
    <n v="1"/>
    <s v="Support Unit"/>
    <x v="186"/>
    <x v="1"/>
    <n v="5"/>
  </r>
  <r>
    <n v="343"/>
    <s v="LR504"/>
    <x v="11"/>
    <s v="109/105/109"/>
    <x v="0"/>
    <x v="8"/>
    <n v="14"/>
    <s v="September"/>
    <x v="7"/>
    <s v="14 September 1945"/>
    <x v="2"/>
    <s v="SOC 14.9.45 (Air Britain Serials)"/>
    <x v="4"/>
    <x v="3"/>
    <m/>
    <m/>
    <x v="2"/>
    <m/>
    <m/>
    <n v="9"/>
    <x v="48"/>
    <x v="1"/>
    <n v="1"/>
    <s v="Front-Line"/>
    <x v="18"/>
    <x v="0"/>
    <n v="3"/>
  </r>
  <r>
    <n v="1718"/>
    <s v="DZ415"/>
    <x v="4"/>
    <s v="105/627"/>
    <x v="0"/>
    <x v="8"/>
    <n v="15"/>
    <s v="September"/>
    <x v="7"/>
    <s v="15 September 1945"/>
    <x v="2"/>
    <s v="The 617 Squadron ORB lists this as Q, for example 24 June 1944, F/L Fawke, coded Q. It later (3 October 1944) lists it as A. SOC 15.9.45 (Air Britain Serials)"/>
    <x v="4"/>
    <x v="3"/>
    <m/>
    <m/>
    <x v="2"/>
    <m/>
    <m/>
    <n v="9"/>
    <x v="48"/>
    <x v="1"/>
    <n v="1"/>
    <s v="Front-Line"/>
    <x v="58"/>
    <x v="0"/>
    <n v="2"/>
  </r>
  <r>
    <n v="7536"/>
    <s v="HK519"/>
    <x v="17"/>
    <s v="264/409"/>
    <x v="0"/>
    <x v="2"/>
    <n v="15"/>
    <s v="September"/>
    <x v="7"/>
    <s v="15 September 1945"/>
    <x v="2"/>
    <s v="SOC 15.9.45 (Air Britain Serials)"/>
    <x v="4"/>
    <x v="3"/>
    <m/>
    <m/>
    <x v="2"/>
    <m/>
    <m/>
    <n v="9"/>
    <x v="48"/>
    <x v="1"/>
    <n v="1"/>
    <s v="Front-Line"/>
    <x v="95"/>
    <x v="2"/>
    <n v="2"/>
  </r>
  <r>
    <n v="2758"/>
    <s v="KB132"/>
    <x v="13"/>
    <s v="USAAF/16OTU"/>
    <x v="0"/>
    <x v="7"/>
    <n v="15"/>
    <s v="September"/>
    <x v="7"/>
    <s v="15 September 1945"/>
    <x v="2"/>
    <s v="to USAAF as 43-34934 SOC 15.9.45   With 802nd Photo Reconnaissance Group (P) (http://wp.scn.ru/en/ww2/b/77/3/0)"/>
    <x v="4"/>
    <x v="3"/>
    <m/>
    <m/>
    <x v="2"/>
    <m/>
    <m/>
    <n v="9"/>
    <x v="48"/>
    <x v="1"/>
    <n v="1"/>
    <s v="Support Unit"/>
    <x v="140"/>
    <x v="1"/>
    <n v="2"/>
  </r>
  <r>
    <n v="1695"/>
    <s v="KB346"/>
    <x v="13"/>
    <s v="608/16OTU"/>
    <x v="0"/>
    <x v="7"/>
    <n v="15"/>
    <s v="September"/>
    <x v="7"/>
    <s v="15 September 1945"/>
    <x v="2"/>
    <s v="SOC 15.9.45 (Air Britain Serials)"/>
    <x v="4"/>
    <x v="3"/>
    <m/>
    <m/>
    <x v="2"/>
    <m/>
    <m/>
    <n v="9"/>
    <x v="48"/>
    <x v="1"/>
    <n v="1"/>
    <s v="Support Unit"/>
    <x v="140"/>
    <x v="1"/>
    <n v="2"/>
  </r>
  <r>
    <n v="7410"/>
    <s v="NT206"/>
    <x v="12"/>
    <s v="132OTU/8OTU/132OTU"/>
    <x v="0"/>
    <x v="7"/>
    <n v="15"/>
    <s v="September"/>
    <x v="7"/>
    <s v="15 September 1945"/>
    <x v="2"/>
    <s v="To 5637M 15.9.45 (Air Britain Serials)"/>
    <x v="4"/>
    <x v="3"/>
    <m/>
    <m/>
    <x v="2"/>
    <m/>
    <m/>
    <n v="9"/>
    <x v="48"/>
    <x v="1"/>
    <n v="1"/>
    <s v="Support Unit"/>
    <x v="121"/>
    <x v="0"/>
    <n v="3"/>
  </r>
  <r>
    <n v="691"/>
    <s v="PZ282"/>
    <x v="12"/>
    <s v="618/132OTU/8OTU/132OTU"/>
    <x v="0"/>
    <x v="7"/>
    <n v="15"/>
    <s v="September"/>
    <x v="7"/>
    <s v="15 September 1945"/>
    <x v="2"/>
    <s v="To 5636M 15.9.45 (Air Britain Serials)"/>
    <x v="4"/>
    <x v="3"/>
    <m/>
    <m/>
    <x v="2"/>
    <m/>
    <m/>
    <n v="9"/>
    <x v="48"/>
    <x v="1"/>
    <n v="1"/>
    <s v="Support Unit"/>
    <x v="121"/>
    <x v="0"/>
    <n v="4"/>
  </r>
  <r>
    <n v="5690"/>
    <s v="TE593"/>
    <x v="12"/>
    <s v="CGS"/>
    <x v="0"/>
    <x v="1"/>
    <n v="17"/>
    <s v="September"/>
    <x v="7"/>
    <s v="17 September 1945"/>
    <x v="0"/>
    <s v="Crashed on approach Catfoss 17.9.45 (Air Britain Serials) 17.09.45 CGS. TE593 Stalled and crashed on approach to Catfoss aerodrome, Yorks, short of runway. Crew unhurt. (Mosquito Crash Log)"/>
    <x v="2"/>
    <x v="2"/>
    <s v="Stalled"/>
    <m/>
    <x v="2"/>
    <m/>
    <m/>
    <n v="9"/>
    <x v="48"/>
    <x v="1"/>
    <n v="0"/>
    <s v="Support Unit"/>
    <x v="194"/>
    <x v="3"/>
    <n v="1"/>
  </r>
  <r>
    <n v="4221"/>
    <s v="TV963"/>
    <x v="10"/>
    <s v="RN"/>
    <x v="0"/>
    <x v="18"/>
    <n v="17"/>
    <s v="September"/>
    <x v="7"/>
    <s v="17 September 1945"/>
    <x v="2"/>
    <s v="To RN 17.9.45 NFT (Air Britain Serials)"/>
    <x v="4"/>
    <x v="3"/>
    <m/>
    <m/>
    <x v="2"/>
    <m/>
    <m/>
    <n v="9"/>
    <x v="48"/>
    <x v="1"/>
    <n v="0"/>
    <e v="#N/A"/>
    <x v="64"/>
    <x v="2"/>
    <n v="1"/>
  </r>
  <r>
    <n v="2510"/>
    <s v="RF771"/>
    <x v="12"/>
    <s v="134MU"/>
    <x v="3"/>
    <x v="6"/>
    <n v="18"/>
    <s v="September"/>
    <x v="7"/>
    <s v="18 September 1945"/>
    <x v="0"/>
    <s v="Control lost when engine cut broke up in air 5m N of Faluja 18.9.45 (Air Britain Serials)"/>
    <x v="2"/>
    <x v="2"/>
    <s v="Engine failure"/>
    <m/>
    <x v="2"/>
    <m/>
    <m/>
    <n v="9"/>
    <x v="48"/>
    <x v="1"/>
    <n v="1"/>
    <s v="Support Unit"/>
    <x v="200"/>
    <x v="3"/>
    <n v="1"/>
  </r>
  <r>
    <n v="5212"/>
    <s v="A52-86"/>
    <x v="24"/>
    <s v="5OTU"/>
    <x v="7"/>
    <x v="7"/>
    <n v="19"/>
    <s v="September"/>
    <x v="7"/>
    <s v="19 September 1945"/>
    <x v="0"/>
    <s v="Built as F.B.40. Delivered during May 1945. Final disposition: crashed into sea off Cemetary Point, New South Wales, September 1945. (Beaufort, Beaufighter and Mosquito in Australian Service, Stewart Wilson, 1990) Crashed into Sea nr Cemetary Point Newcastle after striking wireless mast 19.09.45 (Air Britain Serials)"/>
    <x v="2"/>
    <x v="2"/>
    <s v="Hit obstacle"/>
    <m/>
    <x v="2"/>
    <m/>
    <m/>
    <n v="9"/>
    <x v="48"/>
    <x v="1"/>
    <n v="0"/>
    <s v="Support Unit"/>
    <x v="124"/>
    <x v="5"/>
    <n v="1"/>
  </r>
  <r>
    <n v="1588"/>
    <s v="TA384"/>
    <x v="12"/>
    <s v="613/69"/>
    <x v="0"/>
    <x v="16"/>
    <n v="20"/>
    <s v="September"/>
    <x v="7"/>
    <s v="20 September 1945"/>
    <x v="0"/>
    <s v="Crashed on night-flying test nr Epinoy 20.9.45 (Air Britain Serials)"/>
    <x v="2"/>
    <x v="2"/>
    <s v="Not Stated"/>
    <m/>
    <x v="2"/>
    <m/>
    <m/>
    <n v="9"/>
    <x v="48"/>
    <x v="1"/>
    <n v="1"/>
    <s v="Front-Line"/>
    <x v="1"/>
    <x v="0"/>
    <n v="2"/>
  </r>
  <r>
    <n v="522"/>
    <s v="DZ424"/>
    <x v="36"/>
    <s v="Cv VIII/Benson/540/8OTU"/>
    <x v="0"/>
    <x v="7"/>
    <n v="20"/>
    <s v="September"/>
    <x v="7"/>
    <s v="20 September 1945"/>
    <x v="2"/>
    <s v="SOC 20.9.45 (Air Britain Serials)"/>
    <x v="4"/>
    <x v="3"/>
    <m/>
    <m/>
    <x v="2"/>
    <m/>
    <m/>
    <n v="9"/>
    <x v="48"/>
    <x v="1"/>
    <n v="1"/>
    <s v="Support Unit"/>
    <x v="37"/>
    <x v="0"/>
    <n v="4"/>
  </r>
  <r>
    <n v="3224"/>
    <s v="HJ777"/>
    <x v="6"/>
    <s v="301FTU/ME/FE"/>
    <x v="3"/>
    <x v="16"/>
    <n v="20"/>
    <s v="September"/>
    <x v="7"/>
    <s v="20 September 1945"/>
    <x v="2"/>
    <s v="SOC 20.9.45 (Air Britain Serials)"/>
    <x v="4"/>
    <x v="3"/>
    <m/>
    <m/>
    <x v="2"/>
    <m/>
    <m/>
    <n v="9"/>
    <x v="48"/>
    <x v="1"/>
    <n v="1"/>
    <e v="#N/A"/>
    <x v="91"/>
    <x v="0"/>
    <n v="3"/>
  </r>
  <r>
    <n v="5130"/>
    <s v="TV962"/>
    <x v="10"/>
    <s v="ECFS"/>
    <x v="0"/>
    <x v="1"/>
    <n v="21"/>
    <s v="September"/>
    <x v="7"/>
    <s v="21 September 1945"/>
    <x v="0"/>
    <s v="Bellylanded during attempted overshoot Hullavington 21.9.45 DBR and SOC 1.1.46 (Air Britain Serials)"/>
    <x v="2"/>
    <x v="2"/>
    <s v="Overshot"/>
    <m/>
    <x v="2"/>
    <m/>
    <m/>
    <n v="9"/>
    <x v="48"/>
    <x v="1"/>
    <n v="0"/>
    <s v="Support Unit"/>
    <x v="75"/>
    <x v="2"/>
    <n v="1"/>
  </r>
  <r>
    <n v="8"/>
    <s v="DZ423"/>
    <x v="4"/>
    <s v="139/618/ Marham/NTU"/>
    <x v="0"/>
    <x v="7"/>
    <n v="21"/>
    <s v="September"/>
    <x v="7"/>
    <s v="21 September 1945"/>
    <x v="2"/>
    <s v="SOC 21.9.45 (Air Britain Serials)"/>
    <x v="4"/>
    <x v="3"/>
    <m/>
    <m/>
    <x v="2"/>
    <m/>
    <m/>
    <n v="9"/>
    <x v="48"/>
    <x v="1"/>
    <n v="1"/>
    <s v="Support Unit"/>
    <x v="135"/>
    <x v="0"/>
    <n v="4"/>
  </r>
  <r>
    <n v="943"/>
    <s v="DZ525"/>
    <x v="4"/>
    <s v="109/RAE/692/627"/>
    <x v="0"/>
    <x v="8"/>
    <n v="21"/>
    <s v="September"/>
    <x v="7"/>
    <s v="21 September 1945"/>
    <x v="2"/>
    <s v="Was AZ-A on 627 Squadron (http://www.627squadron.co.uk/mosquitos.html) 617 Squadron ORB says this was S when used by 617 Squadron, for example Kearns / Barclay on 3 May 1944, Fawke/Bennett 22 June. A photo on the 627 Squadron site also shows this as S. SOC 21.9.45 (Air Britain Serials)"/>
    <x v="4"/>
    <x v="3"/>
    <m/>
    <m/>
    <x v="2"/>
    <m/>
    <m/>
    <n v="9"/>
    <x v="48"/>
    <x v="1"/>
    <n v="1"/>
    <s v="Front-Line"/>
    <x v="58"/>
    <x v="0"/>
    <n v="4"/>
  </r>
  <r>
    <n v="197"/>
    <s v="DZ761"/>
    <x v="2"/>
    <s v="264/307/141/1692 Flt/RAE/RN"/>
    <x v="0"/>
    <x v="18"/>
    <n v="21"/>
    <s v="September"/>
    <x v="7"/>
    <s v="21 September 1945"/>
    <x v="2"/>
    <s v="To RN 21.9.45 (Air Britain Serials)"/>
    <x v="5"/>
    <x v="3"/>
    <m/>
    <m/>
    <x v="2"/>
    <m/>
    <m/>
    <n v="9"/>
    <x v="48"/>
    <x v="1"/>
    <n v="1"/>
    <e v="#N/A"/>
    <x v="64"/>
    <x v="0"/>
    <n v="6"/>
  </r>
  <r>
    <n v="2327"/>
    <s v="HK421"/>
    <x v="17"/>
    <s v="96/151/409"/>
    <x v="0"/>
    <x v="2"/>
    <n v="21"/>
    <s v="September"/>
    <x v="7"/>
    <s v="21 September 1945"/>
    <x v="2"/>
    <s v="SOC 21.9.45 (Air Britain Serials)"/>
    <x v="4"/>
    <x v="3"/>
    <m/>
    <m/>
    <x v="2"/>
    <m/>
    <m/>
    <n v="9"/>
    <x v="48"/>
    <x v="1"/>
    <n v="1"/>
    <s v="Front-Line"/>
    <x v="95"/>
    <x v="2"/>
    <n v="3"/>
  </r>
  <r>
    <n v="2391"/>
    <s v="KA931"/>
    <x v="30"/>
    <s v="RN"/>
    <x v="0"/>
    <x v="18"/>
    <n v="21"/>
    <s v="September"/>
    <x v="7"/>
    <s v="21 September 1945"/>
    <x v="2"/>
    <s v="SOC 21.9.45 (Air Britain Serials)"/>
    <x v="4"/>
    <x v="3"/>
    <m/>
    <m/>
    <x v="2"/>
    <m/>
    <m/>
    <n v="9"/>
    <x v="48"/>
    <x v="1"/>
    <n v="0"/>
    <e v="#N/A"/>
    <x v="64"/>
    <x v="1"/>
    <n v="1"/>
  </r>
  <r>
    <n v="4718"/>
    <s v="A52-91"/>
    <x v="24"/>
    <m/>
    <x v="7"/>
    <x v="16"/>
    <n v="22"/>
    <s v="September"/>
    <x v="7"/>
    <s v="22 September 1945"/>
    <x v="0"/>
    <s v="Built as F.B.40. Delivered during May 1945. Final disposition: crashed on landing at Morotai, September 1945. (Beaufort, Beaufighter and Mosquito in Australian Service, Stewart Wilson, 1990) Crashed on landing Morotai 22.09.45 (Air Britain Serials) Alternative information: 04.1958 to from sold to RH Grant Trading Co. unknown location (MIAS). Converted to prototype Mk41 as A52-300"/>
    <x v="2"/>
    <x v="2"/>
    <s v="Crashed on landing"/>
    <m/>
    <x v="2"/>
    <m/>
    <m/>
    <n v="9"/>
    <x v="48"/>
    <x v="1"/>
    <n v="0"/>
    <e v="#N/A"/>
    <x v="17"/>
    <x v="5"/>
    <n v="1"/>
  </r>
  <r>
    <n v="2902"/>
    <s v="PF485"/>
    <x v="20"/>
    <s v="571/608/16OTU"/>
    <x v="0"/>
    <x v="7"/>
    <n v="24"/>
    <s v="September"/>
    <x v="7"/>
    <s v="24 September 1945"/>
    <x v="0"/>
    <s v="Stalled on approach and cartwheeled Upper Heyford 24.9.45 DBF (Air Britain Serials) 24.09.45 16 OTU. PF485 Landing after engine failure stalled and crashed on approach to Upper Heyford aerodrome, killing crew. (Mosquito Crash Log)"/>
    <x v="2"/>
    <x v="2"/>
    <s v="Engine failure"/>
    <m/>
    <x v="2"/>
    <m/>
    <m/>
    <n v="9"/>
    <x v="48"/>
    <x v="1"/>
    <n v="0"/>
    <s v="Support Unit"/>
    <x v="140"/>
    <x v="6"/>
    <n v="3"/>
  </r>
  <r>
    <n v="659"/>
    <s v="HR401"/>
    <x v="12"/>
    <s v="1FU/82/45"/>
    <x v="3"/>
    <x v="16"/>
    <n v="25"/>
    <s v="September"/>
    <x v="7"/>
    <s v="25 September 1945"/>
    <x v="0"/>
    <s v="Swung on landing and u/c collapsed Cholavarum 25.9.45 (Air Britain Serials)"/>
    <x v="2"/>
    <x v="2"/>
    <s v="Swung on landing"/>
    <m/>
    <x v="2"/>
    <m/>
    <m/>
    <n v="9"/>
    <x v="48"/>
    <x v="1"/>
    <n v="1"/>
    <s v="Front-Line"/>
    <x v="86"/>
    <x v="3"/>
    <n v="3"/>
  </r>
  <r>
    <n v="634"/>
    <s v="NT243"/>
    <x v="25"/>
    <s v="1FU/1 OADU/NA/UK"/>
    <x v="0"/>
    <x v="7"/>
    <n v="25"/>
    <s v="September"/>
    <x v="7"/>
    <s v="25 September 1945"/>
    <x v="2"/>
    <s v="SOC 25.9.45 (Air Britain Serials)"/>
    <x v="4"/>
    <x v="3"/>
    <m/>
    <m/>
    <x v="2"/>
    <m/>
    <m/>
    <n v="9"/>
    <x v="48"/>
    <x v="1"/>
    <n v="1"/>
    <e v="#N/A"/>
    <x v="201"/>
    <x v="2"/>
    <n v="4"/>
  </r>
  <r>
    <n v="4674"/>
    <s v="TA175"/>
    <x v="22"/>
    <n v="89"/>
    <x v="3"/>
    <x v="2"/>
    <n v="26"/>
    <s v="September"/>
    <x v="7"/>
    <s v="26 September 1945"/>
    <x v="0"/>
    <s v="Taxied into soft ground and u/c collapsed Tengah 26.9.45 (Air Britain Serials)"/>
    <x v="2"/>
    <x v="2"/>
    <s v="Taxi Accident"/>
    <m/>
    <x v="2"/>
    <m/>
    <m/>
    <n v="9"/>
    <x v="48"/>
    <x v="1"/>
    <n v="1"/>
    <s v="Front-Line"/>
    <x v="168"/>
    <x v="0"/>
    <n v="1"/>
  </r>
  <r>
    <n v="1684"/>
    <s v="TA298"/>
    <x v="22"/>
    <s v="FE"/>
    <x v="3"/>
    <x v="2"/>
    <n v="26"/>
    <s v="September"/>
    <x v="7"/>
    <s v="26 September 1945"/>
    <x v="2"/>
    <s v="SOC 26.9.45 (Air Britain Serials)"/>
    <x v="4"/>
    <x v="3"/>
    <m/>
    <m/>
    <x v="2"/>
    <m/>
    <m/>
    <n v="9"/>
    <x v="48"/>
    <x v="1"/>
    <n v="1"/>
    <e v="#N/A"/>
    <x v="91"/>
    <x v="0"/>
    <n v="1"/>
  </r>
  <r>
    <n v="338"/>
    <s v="DD799"/>
    <x v="2"/>
    <s v="23/1619/141/1692 Flt/60OTU/13OTU"/>
    <x v="0"/>
    <x v="7"/>
    <n v="27"/>
    <s v="September"/>
    <x v="7"/>
    <s v="27 September 1945"/>
    <x v="2"/>
    <s v="SOC 27.9.45 (Air Britain Serials)"/>
    <x v="4"/>
    <x v="3"/>
    <m/>
    <m/>
    <x v="2"/>
    <m/>
    <m/>
    <n v="9"/>
    <x v="48"/>
    <x v="1"/>
    <n v="1"/>
    <s v="Support Unit"/>
    <x v="39"/>
    <x v="0"/>
    <n v="6"/>
  </r>
  <r>
    <n v="34"/>
    <s v="DZ661"/>
    <x v="2"/>
    <s v="410/60OTU/141/239/1692CU/60OTU/13OTU"/>
    <x v="0"/>
    <x v="7"/>
    <n v="27"/>
    <s v="September"/>
    <x v="7"/>
    <s v="27 September 1945"/>
    <x v="2"/>
    <s v="SOC 27.9.45 (Air Britain Serials)"/>
    <x v="4"/>
    <x v="3"/>
    <m/>
    <m/>
    <x v="2"/>
    <m/>
    <m/>
    <n v="9"/>
    <x v="48"/>
    <x v="1"/>
    <n v="1"/>
    <s v="Support Unit"/>
    <x v="39"/>
    <x v="0"/>
    <n v="7"/>
  </r>
  <r>
    <n v="846"/>
    <s v="HJ912"/>
    <x v="2"/>
    <s v="25/169/60OTU/13OTU"/>
    <x v="0"/>
    <x v="7"/>
    <n v="27"/>
    <s v="September"/>
    <x v="7"/>
    <s v="27 September 1945"/>
    <x v="2"/>
    <s v="SOC 27.9.45 (Air Britain Serials)"/>
    <x v="4"/>
    <x v="3"/>
    <m/>
    <m/>
    <x v="2"/>
    <m/>
    <m/>
    <n v="9"/>
    <x v="48"/>
    <x v="1"/>
    <n v="1"/>
    <s v="Support Unit"/>
    <x v="39"/>
    <x v="2"/>
    <n v="4"/>
  </r>
  <r>
    <n v="2836"/>
    <s v="HR514"/>
    <x v="12"/>
    <n v="45"/>
    <x v="3"/>
    <x v="16"/>
    <n v="27"/>
    <s v="September"/>
    <x v="7"/>
    <s v="27 September 1945"/>
    <x v="2"/>
    <s v="SOC 27.9.45 (Air Britain Serials)"/>
    <x v="4"/>
    <x v="3"/>
    <m/>
    <m/>
    <x v="2"/>
    <m/>
    <m/>
    <n v="9"/>
    <x v="48"/>
    <x v="1"/>
    <n v="1"/>
    <s v="Front-Line"/>
    <x v="86"/>
    <x v="3"/>
    <n v="1"/>
  </r>
  <r>
    <n v="1698"/>
    <s v="NS778"/>
    <x v="18"/>
    <s v="FE"/>
    <x v="3"/>
    <x v="0"/>
    <n v="27"/>
    <s v="September"/>
    <x v="7"/>
    <s v="27 September 1945"/>
    <x v="2"/>
    <s v="SOC 27.9.45 (Air Britain Serials)"/>
    <x v="4"/>
    <x v="3"/>
    <m/>
    <m/>
    <x v="2"/>
    <m/>
    <m/>
    <n v="9"/>
    <x v="48"/>
    <x v="1"/>
    <n v="1"/>
    <e v="#N/A"/>
    <x v="91"/>
    <x v="0"/>
    <n v="1"/>
  </r>
  <r>
    <n v="4726"/>
    <s v="HR310"/>
    <x v="12"/>
    <m/>
    <x v="7"/>
    <x v="16"/>
    <n v="28"/>
    <s v="September"/>
    <x v="7"/>
    <s v="28 September 1945"/>
    <x v="0"/>
    <s v="To RAAF 13.9.44 as A52-509 1 Sqn Crashed on takeoff at Labaun 28.09.45. (Air Britain Serials)"/>
    <x v="2"/>
    <x v="2"/>
    <s v="Crashed on takeoff"/>
    <m/>
    <x v="2"/>
    <m/>
    <m/>
    <n v="9"/>
    <x v="48"/>
    <x v="1"/>
    <n v="1"/>
    <e v="#N/A"/>
    <x v="17"/>
    <x v="3"/>
    <n v="1"/>
  </r>
  <r>
    <n v="60"/>
    <s v="MM119"/>
    <x v="20"/>
    <s v="105/571"/>
    <x v="0"/>
    <x v="8"/>
    <n v="28"/>
    <s v="September"/>
    <x v="7"/>
    <s v="28 September 1945"/>
    <x v="2"/>
    <s v="SOC 28.9.45 (Air Britain Serials)"/>
    <x v="4"/>
    <x v="3"/>
    <m/>
    <m/>
    <x v="2"/>
    <m/>
    <m/>
    <n v="9"/>
    <x v="48"/>
    <x v="1"/>
    <n v="1"/>
    <s v="Front-Line"/>
    <x v="90"/>
    <x v="0"/>
    <n v="2"/>
  </r>
  <r>
    <n v="4538"/>
    <s v="RF831"/>
    <x v="12"/>
    <s v="333/334"/>
    <x v="9"/>
    <x v="19"/>
    <n v="28"/>
    <s v="September"/>
    <x v="7"/>
    <s v="28 September 1945"/>
    <x v="2"/>
    <s v="NFT 28.9.45 (Air Britain Serials)"/>
    <x v="6"/>
    <x v="3"/>
    <m/>
    <m/>
    <x v="2"/>
    <m/>
    <m/>
    <n v="9"/>
    <x v="48"/>
    <x v="1"/>
    <n v="1"/>
    <s v="Front-Line"/>
    <x v="188"/>
    <x v="3"/>
    <n v="2"/>
  </r>
  <r>
    <n v="6488"/>
    <s v="NT489"/>
    <x v="25"/>
    <n v="151"/>
    <x v="0"/>
    <x v="2"/>
    <n v="1"/>
    <s v="October"/>
    <x v="7"/>
    <s v="1 October 1945"/>
    <x v="0"/>
    <s v="01/10/1945 de Havilland Mosquito NF Mark XXX NT489 of 151 Squadron swung on take off from RAF Predannack, hit a blister hangar and damaged Mosquito NF Mark XXX NT306 of the same squadron. (http://www.rafdavidstowmoor.org/pages/crash_log/crashlog45.htm) Swung and hit hangar on takeoff Predannack 1.10.45 DBF (Air Britain Serials) 01.10.45 151 Sqn. NT489 Swung on take-off from Predannack aerodrome, hit blister hangar and damaged Mosquito NT306 from the same squadron. (Mosquito Crash Log)"/>
    <x v="2"/>
    <x v="2"/>
    <s v="Swung on takeoff"/>
    <m/>
    <x v="2"/>
    <m/>
    <m/>
    <n v="10"/>
    <x v="49"/>
    <x v="1"/>
    <n v="1"/>
    <s v="Front-Line"/>
    <x v="8"/>
    <x v="2"/>
    <n v="1"/>
  </r>
  <r>
    <n v="5369"/>
    <s v="RF829"/>
    <x v="12"/>
    <s v="RN"/>
    <x v="0"/>
    <x v="18"/>
    <n v="1"/>
    <s v="October"/>
    <x v="7"/>
    <s v="1 October 1945"/>
    <x v="0"/>
    <s v="Lost wing pulling out of dive crashed 4m SW Nab Tower Portsmouth 1.10.45"/>
    <x v="2"/>
    <x v="2"/>
    <s v="Broke up"/>
    <m/>
    <x v="2"/>
    <m/>
    <m/>
    <n v="10"/>
    <x v="49"/>
    <x v="1"/>
    <n v="1"/>
    <e v="#N/A"/>
    <x v="64"/>
    <x v="3"/>
    <n v="1"/>
  </r>
  <r>
    <n v="4292"/>
    <s v="RV352"/>
    <x v="20"/>
    <s v="3FP"/>
    <x v="0"/>
    <x v="1"/>
    <n v="1"/>
    <s v="October"/>
    <x v="7"/>
    <s v="1 October 1945"/>
    <x v="0"/>
    <s v="U/c jammed up bellylanded at Wymeswold 1.10.45 DBR (Air Britain Serials)"/>
    <x v="2"/>
    <x v="2"/>
    <s v="Undercarriage failed"/>
    <m/>
    <x v="2"/>
    <m/>
    <m/>
    <n v="10"/>
    <x v="49"/>
    <x v="1"/>
    <n v="1"/>
    <s v="Support Unit"/>
    <x v="202"/>
    <x v="0"/>
    <n v="1"/>
  </r>
  <r>
    <n v="2973"/>
    <s v="HK429"/>
    <x v="17"/>
    <s v="410/604/409"/>
    <x v="0"/>
    <x v="2"/>
    <n v="2"/>
    <s v="October"/>
    <x v="7"/>
    <s v="2 October 1945"/>
    <x v="2"/>
    <s v="SOC 2.10.45 (Air Britain Serials) 13.02.1944 pm Interception Patrol 410 from Castle Camps Shot down Ju88 off Clacton, CatB damage. After repair served with 604 and 409Sqn. SoC 02.10.1945, unknown location (FCL). F/O RD Schultz ok, F/L V Williams ok, no further info"/>
    <x v="4"/>
    <x v="3"/>
    <m/>
    <m/>
    <x v="2"/>
    <m/>
    <m/>
    <n v="10"/>
    <x v="49"/>
    <x v="1"/>
    <n v="1"/>
    <s v="Front-Line"/>
    <x v="95"/>
    <x v="2"/>
    <n v="3"/>
  </r>
  <r>
    <n v="2716"/>
    <s v="HK473"/>
    <x v="17"/>
    <s v="264/409"/>
    <x v="0"/>
    <x v="2"/>
    <n v="2"/>
    <s v="October"/>
    <x v="7"/>
    <s v="2 October 1945"/>
    <x v="2"/>
    <s v="SOC 2.10.45 (Air Britain Serials)"/>
    <x v="4"/>
    <x v="3"/>
    <m/>
    <m/>
    <x v="2"/>
    <m/>
    <m/>
    <n v="10"/>
    <x v="49"/>
    <x v="1"/>
    <n v="1"/>
    <s v="Front-Line"/>
    <x v="95"/>
    <x v="2"/>
    <n v="2"/>
  </r>
  <r>
    <n v="263"/>
    <s v="KB351"/>
    <x v="13"/>
    <s v="608/1655MTU/16OTU"/>
    <x v="0"/>
    <x v="7"/>
    <n v="2"/>
    <s v="October"/>
    <x v="7"/>
    <s v="2 October 1945"/>
    <x v="2"/>
    <s v="SOC 2.10.45 (Air Britain Serials)"/>
    <x v="4"/>
    <x v="3"/>
    <m/>
    <m/>
    <x v="2"/>
    <m/>
    <m/>
    <n v="10"/>
    <x v="49"/>
    <x v="1"/>
    <n v="1"/>
    <s v="Support Unit"/>
    <x v="140"/>
    <x v="1"/>
    <n v="3"/>
  </r>
  <r>
    <n v="215"/>
    <s v="DD756"/>
    <x v="2"/>
    <s v="25/239/141/239/515/1692 Flt/60OTU/13OTU"/>
    <x v="0"/>
    <x v="7"/>
    <n v="3"/>
    <s v="October"/>
    <x v="7"/>
    <s v="3 October 1945"/>
    <x v="0"/>
    <s v="Crashed on landing Croft 3.10.45 (Air Britain Serials) 03.10.45 13 OTU. DD756 Aircraft swung on landing at Croft aerodrome and undercarriage collapsed. Crew unhurt. (Mosquito Crash Log)"/>
    <x v="2"/>
    <x v="2"/>
    <s v="Swung on landing"/>
    <m/>
    <x v="2"/>
    <m/>
    <m/>
    <n v="10"/>
    <x v="49"/>
    <x v="1"/>
    <n v="1"/>
    <s v="Support Unit"/>
    <x v="39"/>
    <x v="0"/>
    <n v="8"/>
  </r>
  <r>
    <n v="3189"/>
    <s v="RF933"/>
    <x v="12"/>
    <s v="3FU"/>
    <x v="3"/>
    <x v="10"/>
    <n v="3"/>
    <s v="October"/>
    <x v="7"/>
    <s v="3 October 1945"/>
    <x v="0"/>
    <s v="Swung on landing and u/c leg collapsed El Adem 3.10.45 DBR (Air Britain Serials)"/>
    <x v="2"/>
    <x v="2"/>
    <s v="Swung on landing"/>
    <m/>
    <x v="2"/>
    <m/>
    <m/>
    <n v="10"/>
    <x v="49"/>
    <x v="1"/>
    <n v="1"/>
    <s v="Support Unit"/>
    <x v="133"/>
    <x v="3"/>
    <n v="1"/>
  </r>
  <r>
    <n v="3233"/>
    <s v="HK241"/>
    <x v="2"/>
    <s v="85/68/54OTU"/>
    <x v="0"/>
    <x v="7"/>
    <n v="3"/>
    <s v="October"/>
    <x v="7"/>
    <s v="3 October 1945"/>
    <x v="2"/>
    <s v="To 5694M 3.10.45 (Air Britain Serials)"/>
    <x v="4"/>
    <x v="3"/>
    <m/>
    <m/>
    <x v="2"/>
    <m/>
    <m/>
    <n v="10"/>
    <x v="49"/>
    <x v="1"/>
    <n v="1"/>
    <s v="Support Unit"/>
    <x v="115"/>
    <x v="2"/>
    <n v="3"/>
  </r>
  <r>
    <n v="2208"/>
    <s v="HK301"/>
    <x v="2"/>
    <s v="25/125/54OTU"/>
    <x v="0"/>
    <x v="7"/>
    <n v="3"/>
    <s v="October"/>
    <x v="7"/>
    <s v="3 October 1945"/>
    <x v="2"/>
    <s v="To 5695M 3.10.45 (Air Britain Serials)"/>
    <x v="4"/>
    <x v="3"/>
    <m/>
    <m/>
    <x v="2"/>
    <m/>
    <m/>
    <n v="10"/>
    <x v="49"/>
    <x v="1"/>
    <n v="1"/>
    <s v="Support Unit"/>
    <x v="115"/>
    <x v="2"/>
    <n v="3"/>
  </r>
  <r>
    <n v="726"/>
    <s v="DD625"/>
    <x v="2"/>
    <s v="264/307/264/60OTU/13OTU"/>
    <x v="0"/>
    <x v="7"/>
    <n v="4"/>
    <s v="October"/>
    <x v="7"/>
    <s v="4 October 1945"/>
    <x v="0"/>
    <s v="Swung on landing Croft 4.10.45 not repaired (Air Britain Serials)"/>
    <x v="2"/>
    <x v="2"/>
    <s v="Swung on landing"/>
    <m/>
    <x v="2"/>
    <m/>
    <m/>
    <n v="10"/>
    <x v="49"/>
    <x v="1"/>
    <n v="1"/>
    <s v="Support Unit"/>
    <x v="39"/>
    <x v="0"/>
    <n v="5"/>
  </r>
  <r>
    <n v="4942"/>
    <s v="TA234"/>
    <x v="22"/>
    <n v="176"/>
    <x v="3"/>
    <x v="2"/>
    <n v="4"/>
    <s v="October"/>
    <x v="7"/>
    <s v="4 October 1945"/>
    <x v="2"/>
    <s v="SOC 4.10.45 (Air Britain Serials)"/>
    <x v="4"/>
    <x v="3"/>
    <m/>
    <m/>
    <x v="2"/>
    <m/>
    <m/>
    <n v="10"/>
    <x v="49"/>
    <x v="1"/>
    <n v="1"/>
    <s v="Front-Line"/>
    <x v="195"/>
    <x v="0"/>
    <n v="1"/>
  </r>
  <r>
    <n v="6356"/>
    <s v="HR634"/>
    <x v="12"/>
    <n v="84"/>
    <x v="3"/>
    <x v="16"/>
    <n v="5"/>
    <s v="October"/>
    <x v="7"/>
    <s v="5 October 1945"/>
    <x v="0"/>
    <s v="Stalled on approach and u/c collapsed Seletar 5.10.45 DBF (Air Britain Serials)"/>
    <x v="2"/>
    <x v="2"/>
    <s v="Stalled"/>
    <m/>
    <x v="2"/>
    <m/>
    <m/>
    <n v="10"/>
    <x v="49"/>
    <x v="1"/>
    <n v="1"/>
    <s v="Front-Line"/>
    <x v="146"/>
    <x v="3"/>
    <n v="1"/>
  </r>
  <r>
    <n v="5406"/>
    <s v="NT386"/>
    <x v="25"/>
    <n v="29"/>
    <x v="0"/>
    <x v="2"/>
    <n v="5"/>
    <s v="October"/>
    <x v="7"/>
    <s v="5 October 1945"/>
    <x v="0"/>
    <s v="Landed on rough ground bounced and u/c collapsed Lubeck 5.10.45 (Air Britain Serials)"/>
    <x v="2"/>
    <x v="2"/>
    <s v="Undercarriage failed"/>
    <m/>
    <x v="2"/>
    <m/>
    <m/>
    <n v="10"/>
    <x v="49"/>
    <x v="1"/>
    <n v="1"/>
    <s v="Front-Line"/>
    <x v="31"/>
    <x v="2"/>
    <n v="1"/>
  </r>
  <r>
    <n v="1223"/>
    <s v="KB427"/>
    <x v="28"/>
    <s v="139/608/163"/>
    <x v="0"/>
    <x v="8"/>
    <n v="5"/>
    <s v="October"/>
    <x v="7"/>
    <s v="5 October 1945"/>
    <x v="2"/>
    <s v="SOC 5.10.45 (Air Britain Serials)"/>
    <x v="4"/>
    <x v="3"/>
    <m/>
    <m/>
    <x v="2"/>
    <m/>
    <m/>
    <n v="10"/>
    <x v="49"/>
    <x v="1"/>
    <n v="1"/>
    <s v="Front-Line"/>
    <x v="149"/>
    <x v="1"/>
    <n v="3"/>
  </r>
  <r>
    <n v="1647"/>
    <s v="HR522"/>
    <x v="12"/>
    <s v="ACSEA CS"/>
    <x v="3"/>
    <x v="1"/>
    <n v="6"/>
    <s v="October"/>
    <x v="7"/>
    <s v="6 October 1945"/>
    <x v="0"/>
    <s v="Overshot landing and u/c collapsed Mingaladon 6.10.45 (Air Britain Serials)"/>
    <x v="2"/>
    <x v="2"/>
    <s v="Swung on landing"/>
    <m/>
    <x v="2"/>
    <m/>
    <m/>
    <n v="10"/>
    <x v="49"/>
    <x v="1"/>
    <n v="1"/>
    <s v="Support Unit"/>
    <x v="203"/>
    <x v="3"/>
    <n v="1"/>
  </r>
  <r>
    <n v="1456"/>
    <s v="TA182"/>
    <x v="22"/>
    <n v="176"/>
    <x v="3"/>
    <x v="2"/>
    <n v="6"/>
    <s v="October"/>
    <x v="7"/>
    <s v="6 October 1945"/>
    <x v="0"/>
    <s v="Swung on landing and u/c collapsed Baigachi 6.10.45 (Air Britain Serials)"/>
    <x v="2"/>
    <x v="2"/>
    <s v="Swung on landing"/>
    <m/>
    <x v="2"/>
    <m/>
    <m/>
    <n v="10"/>
    <x v="49"/>
    <x v="1"/>
    <n v="1"/>
    <s v="Front-Line"/>
    <x v="195"/>
    <x v="0"/>
    <n v="1"/>
  </r>
  <r>
    <n v="2669"/>
    <s v="LR582"/>
    <x v="10"/>
    <s v="1655MTU/1FU/614"/>
    <x v="10"/>
    <x v="19"/>
    <n v="6"/>
    <s v="October"/>
    <x v="7"/>
    <s v="6 October 1945"/>
    <x v="2"/>
    <s v="SOC 6.10.45 (Air Britain Serials)"/>
    <x v="4"/>
    <x v="3"/>
    <m/>
    <m/>
    <x v="2"/>
    <m/>
    <m/>
    <n v="10"/>
    <x v="49"/>
    <x v="1"/>
    <n v="1"/>
    <s v="Front-Line"/>
    <x v="165"/>
    <x v="2"/>
    <n v="3"/>
  </r>
  <r>
    <n v="1195"/>
    <s v="PF405"/>
    <x v="20"/>
    <s v="128/163/571/98"/>
    <x v="0"/>
    <x v="8"/>
    <n v="8"/>
    <s v="October"/>
    <x v="7"/>
    <s v="8 October 1945"/>
    <x v="0"/>
    <s v="Wheel ran into hole and u/c leg collapsed Melsbroek 8.10.45 not repaired (Air Britain Serials)"/>
    <x v="2"/>
    <x v="2"/>
    <s v="Undercarriage failed"/>
    <m/>
    <x v="2"/>
    <m/>
    <m/>
    <n v="10"/>
    <x v="49"/>
    <x v="1"/>
    <n v="0"/>
    <s v="Front-Line"/>
    <x v="204"/>
    <x v="6"/>
    <n v="4"/>
  </r>
  <r>
    <n v="1982"/>
    <s v="SZ961"/>
    <x v="12"/>
    <s v="418/138 Wg CU"/>
    <x v="0"/>
    <x v="1"/>
    <n v="8"/>
    <s v="October"/>
    <x v="7"/>
    <s v="8 October 1945"/>
    <x v="0"/>
    <s v="First recorded in 418 Sqn. ORB. 24/25 February 1945; last recorded operation on 24/25 April 1945. 418 Sqn ORB gives letter as &quot;R&quot; from 24 February to 6 April 1945. It reappears in 418 Sqn ORB as &quot;J&quot; on night of 17/18 April 1945 (&quot;R&quot; having been assigned to TA114). Swung on landing and u/c collapsed Cambrai/Epinoy 8.10.45 (Air Britain Serials)"/>
    <x v="2"/>
    <x v="2"/>
    <s v="Swung on landing"/>
    <m/>
    <x v="2"/>
    <m/>
    <m/>
    <n v="10"/>
    <x v="49"/>
    <x v="1"/>
    <n v="1"/>
    <s v="Support Unit"/>
    <x v="205"/>
    <x v="0"/>
    <n v="2"/>
  </r>
  <r>
    <n v="2446"/>
    <s v="DZ611"/>
    <x v="4"/>
    <s v="692/627/109"/>
    <x v="0"/>
    <x v="8"/>
    <n v="9"/>
    <s v="October"/>
    <x v="7"/>
    <s v="9 October 1945"/>
    <x v="0"/>
    <s v="Swung on landing Woodhall Spa 9.10.45 not repaired (Air Britain Serials)"/>
    <x v="2"/>
    <x v="2"/>
    <s v="Swung on landing"/>
    <m/>
    <x v="2"/>
    <m/>
    <m/>
    <n v="10"/>
    <x v="49"/>
    <x v="1"/>
    <n v="1"/>
    <s v="Front-Line"/>
    <x v="18"/>
    <x v="0"/>
    <n v="3"/>
  </r>
  <r>
    <n v="216"/>
    <s v="HJ670"/>
    <x v="6"/>
    <s v="418/157/464/21/487/613/305/13OTU"/>
    <x v="0"/>
    <x v="7"/>
    <n v="9"/>
    <s v="October"/>
    <x v="7"/>
    <s v="9 October 1945"/>
    <x v="0"/>
    <s v="Taken on strength at 418 Sqn. from No.10 Movements Unit, 11 May 1943; to No.157 Squadron, 31 July 1943. Delivered to No.418 along with HJ783; aircraft &quot;P&quot; and &quot;Y&quot; taken on strength, but which letter goes with which aircraft uncertain. U/c collapsed on landing Wombleton 9.10.45 (Air Britain Serials) 09.10.45 13 OTU. HJ670 Undercarriage collapsed on single-engine landing at Wombleton aerodrome Crew unhurt. (Mosquito Crash Log)"/>
    <x v="2"/>
    <x v="2"/>
    <s v="Undercarriage failed"/>
    <m/>
    <x v="2"/>
    <m/>
    <m/>
    <n v="10"/>
    <x v="49"/>
    <x v="1"/>
    <n v="1"/>
    <s v="Support Unit"/>
    <x v="39"/>
    <x v="0"/>
    <n v="8"/>
  </r>
  <r>
    <n v="2983"/>
    <s v="NS823"/>
    <x v="12"/>
    <s v="305/418/138 Wg"/>
    <x v="0"/>
    <x v="16"/>
    <n v="9"/>
    <s v="October"/>
    <x v="7"/>
    <s v="9 October 1945"/>
    <x v="0"/>
    <s v="Received at 418 Sqn. from No.27 Movements Unit, 4 October 1944; last recorded in ORB, 24/25 April 1945. TH-W, letter noted in ORB entry of 3/4 January 1945. Engine caught fire forcelanded St.Denis Westrem 9.10.45 SOC (Air Britain Serials)"/>
    <x v="2"/>
    <x v="2"/>
    <s v="Engine fire"/>
    <m/>
    <x v="2"/>
    <m/>
    <m/>
    <n v="10"/>
    <x v="49"/>
    <x v="1"/>
    <n v="1"/>
    <s v="Support Unit"/>
    <x v="206"/>
    <x v="0"/>
    <n v="3"/>
  </r>
  <r>
    <n v="45"/>
    <s v="MM469"/>
    <x v="17"/>
    <s v="151/96/29/604/409"/>
    <x v="0"/>
    <x v="2"/>
    <n v="9"/>
    <s v="October"/>
    <x v="7"/>
    <s v="9 October 1945"/>
    <x v="2"/>
    <s v="SOC 9.10.45 (Air Britain Serials)"/>
    <x v="4"/>
    <x v="3"/>
    <m/>
    <m/>
    <x v="2"/>
    <m/>
    <m/>
    <n v="10"/>
    <x v="49"/>
    <x v="1"/>
    <n v="1"/>
    <s v="Front-Line"/>
    <x v="95"/>
    <x v="2"/>
    <n v="5"/>
  </r>
  <r>
    <n v="914"/>
    <s v="NS650"/>
    <x v="18"/>
    <s v="USAAF"/>
    <x v="0"/>
    <x v="0"/>
    <n v="9"/>
    <s v="October"/>
    <x v="7"/>
    <s v="9 October 1945"/>
    <x v="2"/>
    <s v="To 5710M 9.10.45 (Air Britain Serials) 03.04.1945 PR25 to Kiel Germany from Watton engine trouble. at Bulltofta Sweden 1705 (Nöd). Lt Col AE Podwojski ok, Capt LA Proulx ok, to USAAF in UK, Plane returned to UK end of July 1945, unknown location. Crew safe to UK 07.04.45    NS650 was interned in Sweden on 3 April 1945 with crew Lt. Col. Alvin Podwojski and navigator Capt. Lionel Proulx. The Mosquito suffered engine damage from flak during a Graypea ECM mission. It flew by single-engine from cloud to cloud, chased by two Me109s and landed at Bultofta, Sweden (Norman Malayney here: http://www.mossie.org/forum/read.php?1,4604) Photo on that thread shows nose art &quot;Ware&quot; Another picture appears to show this as E, however the serial number is fuzzy."/>
    <x v="4"/>
    <x v="3"/>
    <m/>
    <m/>
    <x v="2"/>
    <m/>
    <m/>
    <n v="10"/>
    <x v="49"/>
    <x v="1"/>
    <n v="1"/>
    <e v="#N/A"/>
    <x v="33"/>
    <x v="0"/>
    <n v="1"/>
  </r>
  <r>
    <n v="2234"/>
    <s v="MM176"/>
    <x v="20"/>
    <s v="571/692/180"/>
    <x v="0"/>
    <x v="8"/>
    <n v="10"/>
    <s v="October"/>
    <x v="7"/>
    <s v="10 October 1945"/>
    <x v="0"/>
    <s v="Stalled on landing swung and u/c collapsed Melsbroek 10.10.45 (Air Britain Serials)"/>
    <x v="2"/>
    <x v="2"/>
    <s v="Stalled"/>
    <m/>
    <x v="2"/>
    <m/>
    <m/>
    <n v="10"/>
    <x v="49"/>
    <x v="1"/>
    <n v="1"/>
    <s v="Front-Line"/>
    <x v="207"/>
    <x v="0"/>
    <n v="3"/>
  </r>
  <r>
    <n v="2967"/>
    <s v="RV315"/>
    <x v="20"/>
    <s v="571/98"/>
    <x v="0"/>
    <x v="8"/>
    <n v="10"/>
    <s v="October"/>
    <x v="7"/>
    <s v="10 October 1945"/>
    <x v="0"/>
    <s v="Swung on take-off and u/c collapsed Melsbroek 10.10.45 DBF (Air Britain Serials) See PF 438, probably collided on runway. at Oakington airfield"/>
    <x v="2"/>
    <x v="2"/>
    <s v="Swung on takeoff"/>
    <m/>
    <x v="2"/>
    <m/>
    <m/>
    <n v="10"/>
    <x v="49"/>
    <x v="1"/>
    <n v="1"/>
    <s v="Front-Line"/>
    <x v="204"/>
    <x v="0"/>
    <n v="2"/>
  </r>
  <r>
    <n v="83"/>
    <s v="HJ679"/>
    <x v="6"/>
    <s v="AAEE/DH/ASWDU"/>
    <x v="0"/>
    <x v="1"/>
    <n v="10"/>
    <s v="October"/>
    <x v="7"/>
    <s v="10 October 1945"/>
    <x v="2"/>
    <s v="SOC 10.10.45 (Air Britain Serials)"/>
    <x v="4"/>
    <x v="3"/>
    <m/>
    <m/>
    <x v="2"/>
    <m/>
    <m/>
    <n v="10"/>
    <x v="49"/>
    <x v="1"/>
    <n v="1"/>
    <s v="Support Unit"/>
    <x v="208"/>
    <x v="0"/>
    <n v="3"/>
  </r>
  <r>
    <n v="6781"/>
    <s v="KB522"/>
    <x v="28"/>
    <s v="16OTU"/>
    <x v="0"/>
    <x v="7"/>
    <n v="10"/>
    <s v="October"/>
    <x v="7"/>
    <s v="10 October 1945"/>
    <x v="2"/>
    <s v="SOC 10.10.45 (Air Britain Serials)"/>
    <x v="4"/>
    <x v="3"/>
    <m/>
    <m/>
    <x v="2"/>
    <m/>
    <m/>
    <n v="10"/>
    <x v="49"/>
    <x v="1"/>
    <n v="1"/>
    <s v="Support Unit"/>
    <x v="140"/>
    <x v="1"/>
    <n v="1"/>
  </r>
  <r>
    <n v="6816"/>
    <s v="KB527"/>
    <x v="28"/>
    <s v="16OTU"/>
    <x v="0"/>
    <x v="7"/>
    <n v="10"/>
    <s v="October"/>
    <x v="7"/>
    <s v="10 October 1945"/>
    <x v="2"/>
    <s v="SOC 10.10.45 (Air Britain Serials)"/>
    <x v="4"/>
    <x v="3"/>
    <m/>
    <m/>
    <x v="2"/>
    <m/>
    <m/>
    <n v="10"/>
    <x v="49"/>
    <x v="1"/>
    <n v="1"/>
    <s v="Support Unit"/>
    <x v="140"/>
    <x v="1"/>
    <n v="1"/>
  </r>
  <r>
    <n v="6823"/>
    <s v="KB537"/>
    <x v="28"/>
    <s v="16OTU"/>
    <x v="0"/>
    <x v="7"/>
    <n v="10"/>
    <s v="October"/>
    <x v="7"/>
    <s v="10 October 1945"/>
    <x v="2"/>
    <s v="SOC 10.10.45 (Air Britain Serials)"/>
    <x v="4"/>
    <x v="3"/>
    <m/>
    <m/>
    <x v="2"/>
    <m/>
    <m/>
    <n v="10"/>
    <x v="49"/>
    <x v="1"/>
    <n v="1"/>
    <s v="Support Unit"/>
    <x v="140"/>
    <x v="1"/>
    <n v="1"/>
  </r>
  <r>
    <n v="6432"/>
    <s v="HR280"/>
    <x v="12"/>
    <n v="82"/>
    <x v="3"/>
    <x v="16"/>
    <n v="11"/>
    <s v="October"/>
    <x v="7"/>
    <s v="11 October 1945"/>
    <x v="2"/>
    <s v="SOC 11.10.45 (Air Britain Serials)"/>
    <x v="4"/>
    <x v="3"/>
    <m/>
    <m/>
    <x v="2"/>
    <m/>
    <m/>
    <n v="10"/>
    <x v="49"/>
    <x v="1"/>
    <n v="1"/>
    <s v="Front-Line"/>
    <x v="111"/>
    <x v="3"/>
    <n v="1"/>
  </r>
  <r>
    <n v="6784"/>
    <s v="NS622"/>
    <x v="18"/>
    <n v="684"/>
    <x v="3"/>
    <x v="0"/>
    <n v="11"/>
    <s v="October"/>
    <x v="7"/>
    <s v="11 October 1945"/>
    <x v="2"/>
    <s v="SOC 11.10.45 (Air Britain Serials)"/>
    <x v="4"/>
    <x v="3"/>
    <m/>
    <m/>
    <x v="2"/>
    <m/>
    <m/>
    <n v="10"/>
    <x v="49"/>
    <x v="1"/>
    <n v="1"/>
    <s v="Front-Line"/>
    <x v="50"/>
    <x v="0"/>
    <n v="1"/>
  </r>
  <r>
    <n v="1713"/>
    <s v="RF585"/>
    <x v="12"/>
    <s v="FE"/>
    <x v="3"/>
    <x v="16"/>
    <n v="11"/>
    <s v="October"/>
    <x v="7"/>
    <s v="11 October 1945"/>
    <x v="2"/>
    <s v="SOC 11.10.45 (Air Britain Serials)"/>
    <x v="4"/>
    <x v="3"/>
    <m/>
    <m/>
    <x v="2"/>
    <m/>
    <m/>
    <n v="10"/>
    <x v="49"/>
    <x v="1"/>
    <n v="1"/>
    <e v="#N/A"/>
    <x v="91"/>
    <x v="3"/>
    <n v="1"/>
  </r>
  <r>
    <n v="3798"/>
    <s v="RF697"/>
    <x v="12"/>
    <n v="45"/>
    <x v="3"/>
    <x v="16"/>
    <n v="12"/>
    <s v="October"/>
    <x v="7"/>
    <s v="12 October 1945"/>
    <x v="0"/>
    <s v="Crashed nr St.Thomas Mount 12.10.45 cause not known (Air Britain Serials)"/>
    <x v="2"/>
    <x v="2"/>
    <s v="Unknown"/>
    <m/>
    <x v="2"/>
    <m/>
    <m/>
    <n v="10"/>
    <x v="49"/>
    <x v="1"/>
    <n v="1"/>
    <s v="Front-Line"/>
    <x v="86"/>
    <x v="3"/>
    <n v="1"/>
  </r>
  <r>
    <n v="1824"/>
    <s v="HP918"/>
    <x v="12"/>
    <n v="235"/>
    <x v="0"/>
    <x v="12"/>
    <n v="12"/>
    <s v="October"/>
    <x v="7"/>
    <s v="12 October 1945"/>
    <x v="2"/>
    <s v="SOC 12.10.45 (Air Britain Serials)"/>
    <x v="4"/>
    <x v="3"/>
    <m/>
    <m/>
    <x v="2"/>
    <m/>
    <m/>
    <n v="10"/>
    <x v="49"/>
    <x v="1"/>
    <n v="1"/>
    <s v="Front-Line"/>
    <x v="97"/>
    <x v="3"/>
    <n v="1"/>
  </r>
  <r>
    <n v="694"/>
    <s v="KB451"/>
    <x v="28"/>
    <s v="139/608/162/608/16OTU"/>
    <x v="0"/>
    <x v="7"/>
    <n v="12"/>
    <s v="October"/>
    <x v="7"/>
    <s v="12 October 1945"/>
    <x v="2"/>
    <s v="SOC 12.10.45 (Air Britain Serials)"/>
    <x v="4"/>
    <x v="3"/>
    <m/>
    <m/>
    <x v="2"/>
    <m/>
    <m/>
    <n v="10"/>
    <x v="49"/>
    <x v="1"/>
    <n v="1"/>
    <s v="Support Unit"/>
    <x v="140"/>
    <x v="1"/>
    <n v="5"/>
  </r>
  <r>
    <n v="4805"/>
    <s v="NT443"/>
    <x v="25"/>
    <n v="29"/>
    <x v="0"/>
    <x v="2"/>
    <n v="13"/>
    <s v="October"/>
    <x v="7"/>
    <s v="13 October 1945"/>
    <x v="0"/>
    <s v="Tyre burst on landing swung and u/c collapsed Bentwaters 13.10.45 (Air Britain Serials)"/>
    <x v="2"/>
    <x v="2"/>
    <s v="Tyre burst on landing"/>
    <m/>
    <x v="2"/>
    <m/>
    <m/>
    <n v="10"/>
    <x v="49"/>
    <x v="1"/>
    <n v="1"/>
    <s v="Front-Line"/>
    <x v="31"/>
    <x v="2"/>
    <n v="1"/>
  </r>
  <r>
    <n v="3597"/>
    <s v="KB140"/>
    <x v="13"/>
    <s v="USAAF/16OTU"/>
    <x v="0"/>
    <x v="7"/>
    <n v="13"/>
    <s v="October"/>
    <x v="7"/>
    <s v="13 October 1945"/>
    <x v="2"/>
    <s v="to USAAF as 43-34938 SOC 13.10.45 (Air Britain Serials)"/>
    <x v="4"/>
    <x v="3"/>
    <m/>
    <m/>
    <x v="2"/>
    <m/>
    <m/>
    <n v="10"/>
    <x v="49"/>
    <x v="1"/>
    <n v="1"/>
    <s v="Support Unit"/>
    <x v="140"/>
    <x v="1"/>
    <n v="2"/>
  </r>
  <r>
    <n v="6845"/>
    <s v="KB507"/>
    <x v="28"/>
    <s v="16OTU"/>
    <x v="0"/>
    <x v="7"/>
    <n v="13"/>
    <s v="October"/>
    <x v="7"/>
    <s v="13 October 1945"/>
    <x v="2"/>
    <s v="SOC 13.10.45 (Air Britain Serials)"/>
    <x v="4"/>
    <x v="3"/>
    <m/>
    <m/>
    <x v="2"/>
    <m/>
    <m/>
    <n v="10"/>
    <x v="49"/>
    <x v="1"/>
    <n v="1"/>
    <s v="Support Unit"/>
    <x v="140"/>
    <x v="1"/>
    <n v="1"/>
  </r>
  <r>
    <n v="6856"/>
    <s v="KB524"/>
    <x v="28"/>
    <s v="16OTU"/>
    <x v="0"/>
    <x v="7"/>
    <n v="13"/>
    <s v="October"/>
    <x v="7"/>
    <s v="13 October 1945"/>
    <x v="2"/>
    <s v="SOC 13.10.45 (Air Britain Serials)"/>
    <x v="4"/>
    <x v="3"/>
    <m/>
    <m/>
    <x v="2"/>
    <m/>
    <m/>
    <n v="10"/>
    <x v="49"/>
    <x v="1"/>
    <n v="1"/>
    <s v="Support Unit"/>
    <x v="140"/>
    <x v="1"/>
    <n v="1"/>
  </r>
  <r>
    <n v="1728"/>
    <s v="MM202"/>
    <x v="20"/>
    <s v="105/128"/>
    <x v="0"/>
    <x v="8"/>
    <n v="13"/>
    <s v="October"/>
    <x v="7"/>
    <s v="13 October 1945"/>
    <x v="2"/>
    <s v="SOC 13.10.45 (Air Britain Serials) 28.02.45 128 Sqn. MM202 Crash landed at Woodbridge with damage believed to be due to collision with another aircraft while on operation to Berlin. (Mosquito Crash Log)"/>
    <x v="4"/>
    <x v="3"/>
    <m/>
    <m/>
    <x v="2"/>
    <m/>
    <m/>
    <n v="10"/>
    <x v="49"/>
    <x v="1"/>
    <n v="1"/>
    <s v="Front-Line"/>
    <x v="112"/>
    <x v="0"/>
    <n v="2"/>
  </r>
  <r>
    <n v="6407"/>
    <s v="RF662"/>
    <x v="12"/>
    <n v="47"/>
    <x v="3"/>
    <x v="16"/>
    <n v="13"/>
    <s v="October"/>
    <x v="7"/>
    <s v="13 October 1945"/>
    <x v="2"/>
    <s v="SOC 13.10.45 (Air Britain Serials)"/>
    <x v="4"/>
    <x v="3"/>
    <m/>
    <m/>
    <x v="2"/>
    <m/>
    <m/>
    <n v="10"/>
    <x v="49"/>
    <x v="1"/>
    <n v="1"/>
    <s v="Front-Line"/>
    <x v="122"/>
    <x v="3"/>
    <n v="1"/>
  </r>
  <r>
    <n v="4838"/>
    <s v="NS813"/>
    <x v="18"/>
    <s v="87 RAAF"/>
    <x v="7"/>
    <x v="19"/>
    <n v="14"/>
    <s v="October"/>
    <x v="7"/>
    <s v="14 October 1945"/>
    <x v="0"/>
    <s v="To RAAF 22.2.45 as A52-613 87 Sqn Crashed on takeoff Charleville QLD 14.10.45 (Air Britain Serials)"/>
    <x v="2"/>
    <x v="2"/>
    <s v="Crashed on takeoff"/>
    <m/>
    <x v="2"/>
    <m/>
    <m/>
    <n v="10"/>
    <x v="49"/>
    <x v="1"/>
    <n v="1"/>
    <e v="#N/A"/>
    <x v="209"/>
    <x v="0"/>
    <n v="1"/>
  </r>
  <r>
    <n v="1798"/>
    <s v="NS999"/>
    <x v="12"/>
    <s v="464/487/305"/>
    <x v="0"/>
    <x v="16"/>
    <n v="15"/>
    <s v="October"/>
    <x v="7"/>
    <s v="15 October 1945"/>
    <x v="0"/>
    <s v="15 Oct D.H. Mosquito no. NS999.SM-Q During a training flight a/c crashed in sea following a fuel pomp malfunction. W/O Baryga and Sgt Lifszyn lost. Served with 464 Sqn, under RAF control 5/44 Coded SB-G. (Brian Fillery's website) Crashed in sea on navex off Schotiwen Netherlands 15.10.45 believed both engines cut due to fuel starvation (Air Britain Serials)"/>
    <x v="2"/>
    <x v="2"/>
    <s v="Ran out of fuel"/>
    <m/>
    <x v="2"/>
    <m/>
    <m/>
    <n v="10"/>
    <x v="49"/>
    <x v="1"/>
    <n v="1"/>
    <s v="Front-Line"/>
    <x v="60"/>
    <x v="0"/>
    <n v="3"/>
  </r>
  <r>
    <n v="1289"/>
    <s v="PZ398"/>
    <x v="12"/>
    <s v="BSDU/239/515"/>
    <x v="0"/>
    <x v="5"/>
    <n v="16"/>
    <s v="October"/>
    <x v="7"/>
    <s v="16 October 1945"/>
    <x v="0"/>
    <s v="Damaged on ground 16.10.45 (Air Britain Serials)"/>
    <x v="2"/>
    <x v="2"/>
    <s v="Ground accident"/>
    <m/>
    <x v="2"/>
    <m/>
    <m/>
    <n v="10"/>
    <x v="49"/>
    <x v="1"/>
    <n v="1"/>
    <s v="Front-Line"/>
    <x v="83"/>
    <x v="0"/>
    <n v="3"/>
  </r>
  <r>
    <n v="497"/>
    <s v="DZ606"/>
    <x v="4"/>
    <s v="692/627/1655MTU/627/109"/>
    <x v="0"/>
    <x v="8"/>
    <n v="17"/>
    <s v="October"/>
    <x v="7"/>
    <s v="17 October 1945"/>
    <x v="0"/>
    <s v="U/c collapsed while taxying Woodhall Spa 17.10.45 (Air Britain Serials)"/>
    <x v="2"/>
    <x v="2"/>
    <s v="Taxi Accident"/>
    <m/>
    <x v="2"/>
    <m/>
    <m/>
    <n v="10"/>
    <x v="49"/>
    <x v="1"/>
    <n v="1"/>
    <s v="Front-Line"/>
    <x v="18"/>
    <x v="0"/>
    <n v="5"/>
  </r>
  <r>
    <n v="5316"/>
    <s v="MM509"/>
    <x v="17"/>
    <s v="605/409"/>
    <x v="0"/>
    <x v="2"/>
    <n v="17"/>
    <s v="October"/>
    <x v="7"/>
    <s v="17 October 1945"/>
    <x v="2"/>
    <s v="SOC 17.10.45 (Air Britain Serials)"/>
    <x v="4"/>
    <x v="3"/>
    <m/>
    <m/>
    <x v="2"/>
    <m/>
    <m/>
    <n v="10"/>
    <x v="49"/>
    <x v="1"/>
    <n v="1"/>
    <s v="Front-Line"/>
    <x v="95"/>
    <x v="2"/>
    <n v="2"/>
  </r>
  <r>
    <n v="6489"/>
    <s v="MM796"/>
    <x v="25"/>
    <n v="151"/>
    <x v="0"/>
    <x v="2"/>
    <n v="18"/>
    <s v="October"/>
    <x v="7"/>
    <s v="18 October 1945"/>
    <x v="0"/>
    <s v="Name: HYMAS, HAROLD JOHN PHILLIP _x000a_Initials: H J P _x000a_Nationality: United Kingdom _x000a_Rank: Warrant Officer _x000a_Regiment/Service: Royal Air Force Volunteer Reserve _x000a_Unit Text: 151 Sqdn. _x000a_Date of Death: 18/10/1945 _x000a_Service No: 1330502 _x000a_Casualty Type: Commonwealth War Dead _x000a_Grave/Memorial Reference: Panel 269. _x000a_Memorial: RUNNYMEDE MEMORIAL _x000a__x000a_Hymas was aboard Mosquito NF.30 MM796, of No.151 Sqn. when it was damaged by debris on bombing range . The engine cut on approach and the Mosquito crashlanded in Blackwater River, Bradwell Bay. 1 missing._x000a__x000a_See:_x000a_De Havilland Mosquito Crash Log_x000a_Smith,David J._x000a_Earl Shilton:Midland Counties Pubs.,1980_x000a_p.37_x000a__x000a_Dave Smith incorrectly quotes date as 8-10-1945._x000a_(http://www.rafcommands.com/forum/showthread.php?p=26690&amp;highlight=Mosquito#post26690) Damaged by debris on bombing range engine cut on approach crashlanded in river Bradwell Bay 18.10.45 (Air Britain Serials) 08.10.45 151 Sqn. MM796 Crashed into Blackwater River, Bradwell Bay, on approach. One missing. (Mosquito Crash Log)"/>
    <x v="2"/>
    <x v="2"/>
    <s v="Debris"/>
    <m/>
    <x v="2"/>
    <m/>
    <m/>
    <n v="10"/>
    <x v="49"/>
    <x v="1"/>
    <n v="1"/>
    <s v="Front-Line"/>
    <x v="8"/>
    <x v="2"/>
    <n v="1"/>
  </r>
  <r>
    <n v="26"/>
    <s v="RV310"/>
    <x v="20"/>
    <s v="105/692/163/139"/>
    <x v="0"/>
    <x v="8"/>
    <n v="18"/>
    <s v="October"/>
    <x v="7"/>
    <s v="18 October 1945"/>
    <x v="1"/>
    <s v="Engine caught fire on night navex crashlanded at Upwood 18.10.45 DBR (Air Britain Serials) 15.10.45 139 Sqn. RV31O Crashed landed on Upwood aerodrome after port engine caught fire and was feathered. Crew unhurt. (Mosquito Crash Log)"/>
    <x v="2"/>
    <x v="2"/>
    <s v="Engine fire"/>
    <m/>
    <x v="2"/>
    <m/>
    <m/>
    <n v="10"/>
    <x v="49"/>
    <x v="1"/>
    <n v="1"/>
    <s v="Front-Line"/>
    <x v="15"/>
    <x v="0"/>
    <n v="4"/>
  </r>
  <r>
    <n v="1541"/>
    <s v="KB570"/>
    <x v="28"/>
    <n v="614"/>
    <x v="10"/>
    <x v="8"/>
    <n v="18"/>
    <s v="October"/>
    <x v="7"/>
    <s v="18 October 1945"/>
    <x v="2"/>
    <s v="SOC 18.10.45 (Air Britain Serials)"/>
    <x v="4"/>
    <x v="3"/>
    <m/>
    <m/>
    <x v="2"/>
    <m/>
    <m/>
    <n v="10"/>
    <x v="49"/>
    <x v="1"/>
    <n v="1"/>
    <s v="Front-Line"/>
    <x v="165"/>
    <x v="1"/>
    <n v="1"/>
  </r>
  <r>
    <n v="1235"/>
    <s v="KB670"/>
    <x v="28"/>
    <s v="RN"/>
    <x v="0"/>
    <x v="18"/>
    <n v="18"/>
    <s v="October"/>
    <x v="7"/>
    <s v="18 October 1945"/>
    <x v="2"/>
    <s v="To RN 18.10.45 NFT (Air Britain Serials)"/>
    <x v="6"/>
    <x v="3"/>
    <m/>
    <m/>
    <x v="2"/>
    <m/>
    <m/>
    <n v="10"/>
    <x v="49"/>
    <x v="1"/>
    <n v="0"/>
    <e v="#N/A"/>
    <x v="64"/>
    <x v="1"/>
    <n v="1"/>
  </r>
  <r>
    <n v="1837"/>
    <s v="DZ229"/>
    <x v="2"/>
    <s v="23/60OTU/13OTU"/>
    <x v="0"/>
    <x v="7"/>
    <n v="19"/>
    <s v="October"/>
    <x v="7"/>
    <s v="19 October 1945"/>
    <x v="2"/>
    <s v="SOC 19.10.45 (Air Britain Serials)"/>
    <x v="4"/>
    <x v="3"/>
    <m/>
    <m/>
    <x v="2"/>
    <m/>
    <m/>
    <n v="10"/>
    <x v="49"/>
    <x v="1"/>
    <n v="1"/>
    <s v="Support Unit"/>
    <x v="39"/>
    <x v="0"/>
    <n v="3"/>
  </r>
  <r>
    <n v="6388"/>
    <s v="HR648"/>
    <x v="12"/>
    <n v="84"/>
    <x v="3"/>
    <x v="16"/>
    <n v="20"/>
    <s v="October"/>
    <x v="7"/>
    <s v="20 October 1945"/>
    <x v="0"/>
    <s v="Spun into ground out of cloud 55m SE of Khota Tregannu Malaya 20.10.45 (Air Britain Serials)"/>
    <x v="2"/>
    <x v="2"/>
    <s v="Lost control in cloud"/>
    <m/>
    <x v="2"/>
    <m/>
    <m/>
    <n v="10"/>
    <x v="49"/>
    <x v="1"/>
    <n v="1"/>
    <s v="Front-Line"/>
    <x v="146"/>
    <x v="3"/>
    <n v="1"/>
  </r>
  <r>
    <n v="6785"/>
    <s v="NS503"/>
    <x v="18"/>
    <n v="684"/>
    <x v="3"/>
    <x v="0"/>
    <n v="21"/>
    <s v="October"/>
    <x v="7"/>
    <s v="21 October 1945"/>
    <x v="0"/>
    <s v="Engine cut bellylanded at Mingaladon 21.10.45 not repaired (Air Britain Serials)"/>
    <x v="2"/>
    <x v="2"/>
    <s v="Engine failure"/>
    <m/>
    <x v="2"/>
    <m/>
    <m/>
    <n v="10"/>
    <x v="49"/>
    <x v="1"/>
    <n v="1"/>
    <s v="Front-Line"/>
    <x v="50"/>
    <x v="0"/>
    <n v="1"/>
  </r>
  <r>
    <n v="6786"/>
    <s v="NS690"/>
    <x v="18"/>
    <n v="684"/>
    <x v="3"/>
    <x v="0"/>
    <n v="21"/>
    <s v="October"/>
    <x v="7"/>
    <s v="21 October 1945"/>
    <x v="0"/>
    <s v="Missing on ferry flight Calcutta-Saigon 21.10.45 (Air Britain Serials) FAWKNER  JAH  1382899, WORKMAN  MC  129389"/>
    <x v="2"/>
    <x v="2"/>
    <s v="Vanished without trace"/>
    <m/>
    <x v="2"/>
    <m/>
    <m/>
    <n v="10"/>
    <x v="49"/>
    <x v="1"/>
    <n v="1"/>
    <s v="Front-Line"/>
    <x v="50"/>
    <x v="0"/>
    <n v="1"/>
  </r>
  <r>
    <n v="4859"/>
    <s v="KB452"/>
    <x v="28"/>
    <m/>
    <x v="10"/>
    <x v="19"/>
    <n v="22"/>
    <s v="October"/>
    <x v="7"/>
    <s v="22 October 1945"/>
    <x v="2"/>
    <s v="SOC 22.10.45 (Air Britain Serials)"/>
    <x v="4"/>
    <x v="3"/>
    <m/>
    <m/>
    <x v="2"/>
    <m/>
    <m/>
    <n v="10"/>
    <x v="49"/>
    <x v="1"/>
    <n v="1"/>
    <e v="#N/A"/>
    <x v="17"/>
    <x v="1"/>
    <n v="1"/>
  </r>
  <r>
    <n v="2485"/>
    <s v="KB554"/>
    <x v="28"/>
    <s v="ME/RN 728"/>
    <x v="0"/>
    <x v="18"/>
    <n v="23"/>
    <s v="October"/>
    <x v="7"/>
    <s v="23 October 1945"/>
    <x v="2"/>
    <s v="To RN 23.10.45 (Air Britain Serials)"/>
    <x v="5"/>
    <x v="3"/>
    <m/>
    <m/>
    <x v="2"/>
    <m/>
    <m/>
    <n v="10"/>
    <x v="49"/>
    <x v="1"/>
    <n v="1"/>
    <s v="Front-Line"/>
    <x v="190"/>
    <x v="1"/>
    <n v="2"/>
  </r>
  <r>
    <n v="1572"/>
    <s v="KB615"/>
    <x v="28"/>
    <s v="ME/RN"/>
    <x v="0"/>
    <x v="18"/>
    <n v="23"/>
    <s v="October"/>
    <x v="7"/>
    <s v="23 October 1945"/>
    <x v="2"/>
    <s v="To RN 23.10.45 (Air Britain Serials)"/>
    <x v="5"/>
    <x v="3"/>
    <m/>
    <m/>
    <x v="2"/>
    <m/>
    <m/>
    <n v="10"/>
    <x v="49"/>
    <x v="1"/>
    <n v="1"/>
    <e v="#N/A"/>
    <x v="64"/>
    <x v="1"/>
    <n v="2"/>
  </r>
  <r>
    <n v="4751"/>
    <s v="RF717"/>
    <x v="12"/>
    <n v="82"/>
    <x v="3"/>
    <x v="16"/>
    <n v="24"/>
    <s v="October"/>
    <x v="7"/>
    <s v="24 October 1945"/>
    <x v="1"/>
    <s v="Hit bullock during night takeoff St.Thomas Mount 24.10.45 (Air Britain Serials)"/>
    <x v="2"/>
    <x v="2"/>
    <s v="Hit obstacle"/>
    <m/>
    <x v="2"/>
    <m/>
    <m/>
    <n v="10"/>
    <x v="49"/>
    <x v="1"/>
    <n v="1"/>
    <s v="Front-Line"/>
    <x v="111"/>
    <x v="3"/>
    <n v="1"/>
  </r>
  <r>
    <n v="1686"/>
    <s v="DZ579"/>
    <x v="4"/>
    <s v="618/MAEE"/>
    <x v="0"/>
    <x v="11"/>
    <n v="25"/>
    <s v="October"/>
    <x v="7"/>
    <s v="25 October 1945"/>
    <x v="0"/>
    <s v="S/Ldr Arthur Jaques DFC &amp; BAR was flying a Mosquito with the MAEE on 25/10/1945 on a practice `Highball` when the aircraft crashed in Machir Bay, Islay. With him was F/Lt Eric J.Saville, DFC. (Dave Earl on RAF Commands Forum) AB's 'UK Flight Testing Accidents' has this to say: 25 October 1945 Mosquito B.IV DZ579/G Sqd Ldr A Jaques DFC and Flt Lt Savin, MAEE, Helensburgh. Trials for operation 'Highball' flown from Port Ellen. Dropped a store at 30' into a rough sea. The splash caught the tail of the aircraft, the port wing broke off and the aircraft dived into the sea at Machin Bay, Islay (5546N, 0627W). 2 missing, presumed killed. Splash from drop test hit tall lost wing and dived into sea Machir Bay Islay 25.10.45 (Air Britain Serials)"/>
    <x v="2"/>
    <x v="2"/>
    <s v="Debris"/>
    <m/>
    <x v="2"/>
    <m/>
    <m/>
    <n v="10"/>
    <x v="49"/>
    <x v="1"/>
    <n v="1"/>
    <s v="Support Unit"/>
    <x v="210"/>
    <x v="0"/>
    <n v="2"/>
  </r>
  <r>
    <n v="724"/>
    <s v="KB561"/>
    <x v="28"/>
    <s v="627/109"/>
    <x v="0"/>
    <x v="8"/>
    <n v="25"/>
    <s v="October"/>
    <x v="7"/>
    <s v="25 October 1945"/>
    <x v="0"/>
    <s v="4,000lb bomb bay conversion (Brian Fillery) Swung on landing and u/c collapsed Wickenby 25.10.45 (Air Britain Serials)"/>
    <x v="2"/>
    <x v="2"/>
    <s v="Swung on landing"/>
    <m/>
    <x v="2"/>
    <m/>
    <m/>
    <n v="10"/>
    <x v="49"/>
    <x v="1"/>
    <n v="1"/>
    <s v="Front-Line"/>
    <x v="18"/>
    <x v="1"/>
    <n v="2"/>
  </r>
  <r>
    <n v="4870"/>
    <s v="RF674"/>
    <x v="12"/>
    <n v="82"/>
    <x v="3"/>
    <x v="16"/>
    <n v="25"/>
    <s v="October"/>
    <x v="7"/>
    <s v="25 October 1945"/>
    <x v="0"/>
    <s v="Tyre burst on take-off swung and u/c collapsed St.Thomas Mount 25.10.45 DBF (Air Britain Serials)"/>
    <x v="2"/>
    <x v="2"/>
    <s v="Tyre burst on takeoff"/>
    <m/>
    <x v="2"/>
    <m/>
    <m/>
    <n v="10"/>
    <x v="49"/>
    <x v="1"/>
    <n v="1"/>
    <s v="Front-Line"/>
    <x v="111"/>
    <x v="3"/>
    <n v="1"/>
  </r>
  <r>
    <n v="2325"/>
    <s v="HR546"/>
    <x v="12"/>
    <s v="1FU/110"/>
    <x v="3"/>
    <x v="16"/>
    <n v="25"/>
    <s v="October"/>
    <x v="7"/>
    <s v="25 October 1945"/>
    <x v="2"/>
    <s v="SOC 25.10.45 (Air Britain Serials)"/>
    <x v="4"/>
    <x v="3"/>
    <m/>
    <m/>
    <x v="2"/>
    <m/>
    <m/>
    <n v="10"/>
    <x v="49"/>
    <x v="1"/>
    <n v="1"/>
    <s v="Front-Line"/>
    <x v="143"/>
    <x v="3"/>
    <n v="2"/>
  </r>
  <r>
    <n v="1838"/>
    <s v="NT132"/>
    <x v="12"/>
    <s v="515/54OTU/13OTU"/>
    <x v="0"/>
    <x v="7"/>
    <n v="26"/>
    <s v="October"/>
    <x v="7"/>
    <s v="26 October 1945"/>
    <x v="0"/>
    <s v="Swung on take-off and ran into bomb dump Middleton St. George 26.10.45 (Air Britain Serials) 26.10.45 13 OTIJ. NT132 Aircraft swung on take-off from Middleton St. George aerodrome and crashed. Crew unhurt. (Mosquito Crash Log)"/>
    <x v="2"/>
    <x v="2"/>
    <s v="Swung on takeoff"/>
    <m/>
    <x v="2"/>
    <m/>
    <m/>
    <n v="10"/>
    <x v="49"/>
    <x v="1"/>
    <n v="1"/>
    <s v="Support Unit"/>
    <x v="39"/>
    <x v="0"/>
    <n v="3"/>
  </r>
  <r>
    <n v="2041"/>
    <s v="RF725"/>
    <x v="12"/>
    <s v="333/334"/>
    <x v="0"/>
    <x v="16"/>
    <n v="26"/>
    <s v="October"/>
    <x v="7"/>
    <s v="26 October 1945"/>
    <x v="0"/>
    <s v="Taxied into starter trolley Kastrup 26.10.45 not repaired (Air Britain Serials)"/>
    <x v="2"/>
    <x v="2"/>
    <s v="Taxi Accident"/>
    <m/>
    <x v="2"/>
    <m/>
    <m/>
    <n v="10"/>
    <x v="49"/>
    <x v="1"/>
    <n v="1"/>
    <s v="Front-Line"/>
    <x v="188"/>
    <x v="3"/>
    <n v="2"/>
  </r>
  <r>
    <n v="1973"/>
    <s v="MM498"/>
    <x v="17"/>
    <s v="488/264/604/264"/>
    <x v="0"/>
    <x v="2"/>
    <n v="26"/>
    <s v="October"/>
    <x v="7"/>
    <s v="26 October 1945"/>
    <x v="2"/>
    <s v="To 5732M and 6503M 26.10.45 (Air Britain Serials)"/>
    <x v="4"/>
    <x v="3"/>
    <m/>
    <m/>
    <x v="2"/>
    <m/>
    <m/>
    <n v="10"/>
    <x v="49"/>
    <x v="1"/>
    <n v="1"/>
    <s v="Front-Line"/>
    <x v="10"/>
    <x v="2"/>
    <n v="4"/>
  </r>
  <r>
    <n v="4832"/>
    <s v="TA138"/>
    <x v="22"/>
    <n v="89"/>
    <x v="3"/>
    <x v="2"/>
    <n v="27"/>
    <s v="October"/>
    <x v="7"/>
    <s v="27 October 1945"/>
    <x v="0"/>
    <s v="Lost wing and crashed Seletar 27.10.45 (Air Britain Serials)"/>
    <x v="2"/>
    <x v="2"/>
    <s v="Broke up"/>
    <m/>
    <x v="2"/>
    <m/>
    <m/>
    <n v="10"/>
    <x v="49"/>
    <x v="1"/>
    <n v="1"/>
    <s v="Front-Line"/>
    <x v="168"/>
    <x v="0"/>
    <n v="1"/>
  </r>
  <r>
    <n v="6204"/>
    <s v="HK191"/>
    <x v="2"/>
    <n v="256"/>
    <x v="1"/>
    <x v="2"/>
    <n v="27"/>
    <s v="October"/>
    <x v="7"/>
    <s v="27 October 1945"/>
    <x v="2"/>
    <s v="SOC 27.10.45 (Air Britain Serials)"/>
    <x v="4"/>
    <x v="3"/>
    <m/>
    <m/>
    <x v="2"/>
    <m/>
    <m/>
    <n v="10"/>
    <x v="49"/>
    <x v="1"/>
    <n v="1"/>
    <s v="Front-Line"/>
    <x v="32"/>
    <x v="2"/>
    <n v="1"/>
  </r>
  <r>
    <n v="535"/>
    <s v="KB497"/>
    <x v="28"/>
    <s v="608/162"/>
    <x v="0"/>
    <x v="8"/>
    <n v="27"/>
    <s v="October"/>
    <x v="7"/>
    <s v="27 October 1945"/>
    <x v="2"/>
    <s v="SOC 27.10.45 (Air Britain Serials)"/>
    <x v="4"/>
    <x v="3"/>
    <m/>
    <m/>
    <x v="2"/>
    <m/>
    <m/>
    <n v="10"/>
    <x v="49"/>
    <x v="1"/>
    <n v="1"/>
    <s v="Front-Line"/>
    <x v="134"/>
    <x v="1"/>
    <n v="2"/>
  </r>
  <r>
    <n v="5319"/>
    <s v="MM455"/>
    <x v="17"/>
    <n v="264"/>
    <x v="0"/>
    <x v="2"/>
    <n v="27"/>
    <s v="October"/>
    <x v="7"/>
    <s v="27 October 1945"/>
    <x v="2"/>
    <s v="SOC 27.10.45 (Air Britain Serials)"/>
    <x v="4"/>
    <x v="3"/>
    <m/>
    <m/>
    <x v="2"/>
    <m/>
    <m/>
    <n v="10"/>
    <x v="49"/>
    <x v="1"/>
    <n v="1"/>
    <s v="Front-Line"/>
    <x v="10"/>
    <x v="2"/>
    <n v="1"/>
  </r>
  <r>
    <n v="6225"/>
    <s v="MM531"/>
    <x v="17"/>
    <n v="256"/>
    <x v="1"/>
    <x v="2"/>
    <n v="27"/>
    <s v="October"/>
    <x v="7"/>
    <s v="27 October 1945"/>
    <x v="2"/>
    <s v="SOC 27.10.45 (Air Britain Serials)"/>
    <x v="4"/>
    <x v="3"/>
    <m/>
    <m/>
    <x v="2"/>
    <m/>
    <m/>
    <n v="10"/>
    <x v="49"/>
    <x v="1"/>
    <n v="1"/>
    <s v="Front-Line"/>
    <x v="32"/>
    <x v="2"/>
    <n v="1"/>
  </r>
  <r>
    <n v="1689"/>
    <s v="MM534"/>
    <x v="17"/>
    <s v="1FU/256"/>
    <x v="1"/>
    <x v="2"/>
    <n v="27"/>
    <s v="October"/>
    <x v="7"/>
    <s v="27 October 1945"/>
    <x v="2"/>
    <s v="SOC 27.10.45 (Air Britain Serials)"/>
    <x v="4"/>
    <x v="3"/>
    <m/>
    <m/>
    <x v="2"/>
    <m/>
    <m/>
    <n v="10"/>
    <x v="49"/>
    <x v="1"/>
    <n v="1"/>
    <s v="Front-Line"/>
    <x v="32"/>
    <x v="2"/>
    <n v="2"/>
  </r>
  <r>
    <n v="2102"/>
    <s v="KB146"/>
    <x v="13"/>
    <s v="USAAF/608/162"/>
    <x v="0"/>
    <x v="8"/>
    <n v="29"/>
    <s v="October"/>
    <x v="7"/>
    <s v="29 October 1945"/>
    <x v="0"/>
    <s v="to USAAF as 43-34940 Overshot landing at Pomigliano 29.10.45 DBR (Air Britain Serials)"/>
    <x v="2"/>
    <x v="2"/>
    <s v="Overshot"/>
    <m/>
    <x v="2"/>
    <m/>
    <m/>
    <n v="10"/>
    <x v="49"/>
    <x v="1"/>
    <n v="1"/>
    <s v="Front-Line"/>
    <x v="134"/>
    <x v="1"/>
    <n v="3"/>
  </r>
  <r>
    <n v="7518"/>
    <s v="MM769"/>
    <x v="25"/>
    <s v="Med/416US"/>
    <x v="0"/>
    <x v="2"/>
    <n v="29"/>
    <s v="October"/>
    <x v="7"/>
    <s v="29 October 1945"/>
    <x v="2"/>
    <s v="USAAF NWAfrica, later to RAF M.A.C. SOC 29.10.45 (Air Britain Serials)"/>
    <x v="4"/>
    <x v="3"/>
    <m/>
    <m/>
    <x v="2"/>
    <m/>
    <m/>
    <n v="10"/>
    <x v="49"/>
    <x v="1"/>
    <n v="1"/>
    <s v="Front-Line"/>
    <x v="139"/>
    <x v="2"/>
    <n v="2"/>
  </r>
  <r>
    <n v="5228"/>
    <s v="MV569"/>
    <x v="25"/>
    <s v="12FU/255"/>
    <x v="1"/>
    <x v="2"/>
    <n v="29"/>
    <s v="October"/>
    <x v="7"/>
    <s v="29 October 1945"/>
    <x v="2"/>
    <s v="to M.A.C. 1945 SOC 29.10.45 (Air Britain Serials)"/>
    <x v="4"/>
    <x v="3"/>
    <m/>
    <m/>
    <x v="2"/>
    <m/>
    <m/>
    <n v="10"/>
    <x v="49"/>
    <x v="1"/>
    <n v="1"/>
    <s v="Front-Line"/>
    <x v="153"/>
    <x v="2"/>
    <n v="2"/>
  </r>
  <r>
    <n v="1764"/>
    <s v="NT312"/>
    <x v="25"/>
    <s v="406/125"/>
    <x v="0"/>
    <x v="2"/>
    <n v="30"/>
    <s v="October"/>
    <x v="7"/>
    <s v="30 October 1945"/>
    <x v="0"/>
    <s v="Overshot landing into hedge Church Fenton 30.10.45 (Air Britain Serials)"/>
    <x v="2"/>
    <x v="2"/>
    <s v="Overshot"/>
    <m/>
    <x v="2"/>
    <m/>
    <m/>
    <n v="10"/>
    <x v="49"/>
    <x v="1"/>
    <n v="1"/>
    <s v="Front-Line"/>
    <x v="74"/>
    <x v="2"/>
    <n v="2"/>
  </r>
  <r>
    <n v="6870"/>
    <s v="A52-75"/>
    <x v="24"/>
    <s v="5OTU"/>
    <x v="7"/>
    <x v="7"/>
    <n v="0"/>
    <s v="November"/>
    <x v="7"/>
    <s v="0 November 1945"/>
    <x v="0"/>
    <s v="Built as F.B.40. Delivered during March 1945. Final disposition: converted to components after takeoff accident at Wagga, New South Wales, November 1945. (Beaufort, Beaufighter and Mosquito in Australian Service, Stewart Wilson, 1990) Crashed Wagga Wagga NSW 11.45 (Air Britain Serials)"/>
    <x v="2"/>
    <x v="2"/>
    <s v="Crashed on takeoff"/>
    <m/>
    <x v="2"/>
    <m/>
    <m/>
    <n v="11"/>
    <x v="50"/>
    <x v="1"/>
    <n v="0"/>
    <s v="Support Unit"/>
    <x v="124"/>
    <x v="5"/>
    <n v="1"/>
  </r>
  <r>
    <n v="2372"/>
    <s v="HR334"/>
    <x v="12"/>
    <s v="82/47"/>
    <x v="0"/>
    <x v="16"/>
    <n v="1"/>
    <s v="November"/>
    <x v="7"/>
    <s v="1 November 1945"/>
    <x v="2"/>
    <s v="SOC 1.11.45 (Air Britain Serials)"/>
    <x v="4"/>
    <x v="3"/>
    <m/>
    <m/>
    <x v="2"/>
    <m/>
    <m/>
    <n v="11"/>
    <x v="50"/>
    <x v="1"/>
    <n v="1"/>
    <s v="Front-Line"/>
    <x v="122"/>
    <x v="3"/>
    <n v="2"/>
  </r>
  <r>
    <n v="5167"/>
    <s v="HR398"/>
    <x v="12"/>
    <s v="1FU/FE"/>
    <x v="3"/>
    <x v="16"/>
    <n v="1"/>
    <s v="November"/>
    <x v="7"/>
    <s v="1 November 1945"/>
    <x v="2"/>
    <s v="SOC 1.11.45 (Air Britain Serials)"/>
    <x v="4"/>
    <x v="3"/>
    <m/>
    <m/>
    <x v="2"/>
    <m/>
    <m/>
    <n v="11"/>
    <x v="50"/>
    <x v="1"/>
    <n v="1"/>
    <e v="#N/A"/>
    <x v="91"/>
    <x v="3"/>
    <n v="2"/>
  </r>
  <r>
    <n v="481"/>
    <s v="LR307"/>
    <x v="12"/>
    <s v="301FTU/45"/>
    <x v="3"/>
    <x v="16"/>
    <n v="1"/>
    <s v="November"/>
    <x v="7"/>
    <s v="1 November 1945"/>
    <x v="2"/>
    <s v="SOC 1.11.45 (Air Britain Serials)"/>
    <x v="4"/>
    <x v="3"/>
    <m/>
    <m/>
    <x v="2"/>
    <m/>
    <m/>
    <n v="11"/>
    <x v="50"/>
    <x v="1"/>
    <n v="1"/>
    <s v="Front-Line"/>
    <x v="86"/>
    <x v="0"/>
    <n v="2"/>
  </r>
  <r>
    <n v="3863"/>
    <s v="HR189"/>
    <x v="12"/>
    <n v="107"/>
    <x v="0"/>
    <x v="16"/>
    <n v="4"/>
    <s v="November"/>
    <x v="7"/>
    <s v="4 November 1945"/>
    <x v="0"/>
    <s v="Flying accident at Hechtel. M.Blankstein, pilot. Born Antwerp 20/10/11.Buried British Cemetery Evere, Brussels. Reburied EPH 10/10/48 Spun into ground after roll nr Bourg-Leopold 4.11.45 (Air Britain Serials)"/>
    <x v="2"/>
    <x v="2"/>
    <s v="Spin"/>
    <m/>
    <x v="2"/>
    <m/>
    <m/>
    <n v="11"/>
    <x v="50"/>
    <x v="1"/>
    <n v="1"/>
    <s v="Front-Line"/>
    <x v="57"/>
    <x v="3"/>
    <n v="1"/>
  </r>
  <r>
    <n v="41"/>
    <s v="LR437"/>
    <x v="14"/>
    <s v="60 SAAF/680"/>
    <x v="1"/>
    <x v="0"/>
    <n v="5"/>
    <s v="November"/>
    <x v="7"/>
    <s v="5 November 1945"/>
    <x v="0"/>
    <s v="Wheel caught in rut on takeoff swung and u/c collapsed Deversoir 5.11.45 (Air Britain Serials)"/>
    <x v="2"/>
    <x v="2"/>
    <s v="Taxi Accident"/>
    <m/>
    <x v="2"/>
    <m/>
    <m/>
    <n v="11"/>
    <x v="50"/>
    <x v="1"/>
    <n v="1"/>
    <s v="Front-Line"/>
    <x v="78"/>
    <x v="0"/>
    <n v="2"/>
  </r>
  <r>
    <n v="2382"/>
    <s v="HK318"/>
    <x v="2"/>
    <s v="125/51OTU"/>
    <x v="0"/>
    <x v="7"/>
    <n v="5"/>
    <s v="November"/>
    <x v="7"/>
    <s v="5 November 1945"/>
    <x v="2"/>
    <s v="SOC 5.11.45 (Air Britain Serials)"/>
    <x v="4"/>
    <x v="3"/>
    <m/>
    <m/>
    <x v="2"/>
    <m/>
    <m/>
    <n v="11"/>
    <x v="50"/>
    <x v="1"/>
    <n v="1"/>
    <s v="Support Unit"/>
    <x v="110"/>
    <x v="2"/>
    <n v="2"/>
  </r>
  <r>
    <n v="7442"/>
    <s v="MM222"/>
    <x v="20"/>
    <s v="571/109/105"/>
    <x v="0"/>
    <x v="8"/>
    <n v="6"/>
    <s v="November"/>
    <x v="7"/>
    <s v="6 November 1945"/>
    <x v="0"/>
    <s v="Lost power on take-off failed to climb and crash-landed Ramsey St.Mary Hunts. 6.11.45 (Air Britain Serials)"/>
    <x v="2"/>
    <x v="2"/>
    <s v="Engine failure"/>
    <m/>
    <x v="2"/>
    <m/>
    <m/>
    <n v="11"/>
    <x v="50"/>
    <x v="1"/>
    <n v="1"/>
    <s v="Front-Line"/>
    <x v="4"/>
    <x v="0"/>
    <n v="3"/>
  </r>
  <r>
    <n v="6490"/>
    <s v="MM794"/>
    <x v="25"/>
    <n v="151"/>
    <x v="0"/>
    <x v="2"/>
    <n v="6"/>
    <s v="November"/>
    <x v="7"/>
    <s v="6 November 1945"/>
    <x v="0"/>
    <s v="Engine cut bellylanded at Bradwell Bay 6.11.45 (Air Britain Serials)"/>
    <x v="2"/>
    <x v="2"/>
    <s v="Engine failure"/>
    <m/>
    <x v="2"/>
    <m/>
    <m/>
    <n v="11"/>
    <x v="50"/>
    <x v="1"/>
    <n v="1"/>
    <s v="Front-Line"/>
    <x v="8"/>
    <x v="2"/>
    <n v="1"/>
  </r>
  <r>
    <n v="933"/>
    <s v="ML970"/>
    <x v="20"/>
    <s v="105/692/571/692/180"/>
    <x v="0"/>
    <x v="8"/>
    <n v="7"/>
    <s v="November"/>
    <x v="7"/>
    <s v="7 November 1945"/>
    <x v="2"/>
    <s v="Overshot landing at wrong airfield Woodley 7.11.45 to 5773M (Air Britain Serials)"/>
    <x v="4"/>
    <x v="3"/>
    <m/>
    <m/>
    <x v="2"/>
    <m/>
    <m/>
    <n v="11"/>
    <x v="50"/>
    <x v="1"/>
    <n v="1"/>
    <s v="Front-Line"/>
    <x v="207"/>
    <x v="0"/>
    <n v="5"/>
  </r>
  <r>
    <n v="6790"/>
    <s v="RG125"/>
    <x v="18"/>
    <n v="684"/>
    <x v="3"/>
    <x v="0"/>
    <n v="8"/>
    <s v="November"/>
    <x v="7"/>
    <s v="8 November 1945"/>
    <x v="0"/>
    <s v="Overshot landing and hit blast pen Saigon 8.11.45 DBR (Air Britain Serials)"/>
    <x v="2"/>
    <x v="2"/>
    <s v="Overshot"/>
    <m/>
    <x v="2"/>
    <m/>
    <m/>
    <n v="11"/>
    <x v="50"/>
    <x v="1"/>
    <n v="1"/>
    <s v="Front-Line"/>
    <x v="50"/>
    <x v="0"/>
    <n v="1"/>
  </r>
  <r>
    <n v="3786"/>
    <s v="RG269"/>
    <x v="35"/>
    <s v="27MU"/>
    <x v="0"/>
    <x v="6"/>
    <n v="8"/>
    <s v="November"/>
    <x v="7"/>
    <s v="8 November 1945"/>
    <x v="0"/>
    <s v="Engine cut after take-off control lost on approach Hawarden 8.11.45 DBF (Air Britain Serials) 08.11.45 27 MU. RG269 Landing after failure of port engine after take-off, crashed at Bretton Farm on approach to Hawarden aerodrome, due to error of judgement in raising flaps, killing one. (Mosquito Crash Log)"/>
    <x v="2"/>
    <x v="2"/>
    <s v="Engine failure"/>
    <m/>
    <x v="2"/>
    <m/>
    <m/>
    <n v="11"/>
    <x v="50"/>
    <x v="1"/>
    <n v="0"/>
    <s v="Support Unit"/>
    <x v="100"/>
    <x v="0"/>
    <n v="1"/>
  </r>
  <r>
    <n v="414"/>
    <s v="DZ242"/>
    <x v="2"/>
    <s v="264/307/254/60OTU/13OTU"/>
    <x v="0"/>
    <x v="7"/>
    <n v="9"/>
    <s v="November"/>
    <x v="7"/>
    <s v="9 November 1945"/>
    <x v="2"/>
    <s v="SOC 9.11.45 (Air Britain Serials)"/>
    <x v="4"/>
    <x v="3"/>
    <m/>
    <m/>
    <x v="2"/>
    <m/>
    <m/>
    <n v="11"/>
    <x v="50"/>
    <x v="1"/>
    <n v="1"/>
    <s v="Support Unit"/>
    <x v="39"/>
    <x v="0"/>
    <n v="5"/>
  </r>
  <r>
    <n v="581"/>
    <s v="DZ725"/>
    <x v="2"/>
    <s v="RAE/FIU/1692 Flt/13OTU"/>
    <x v="0"/>
    <x v="7"/>
    <n v="9"/>
    <s v="November"/>
    <x v="7"/>
    <s v="9 November 1945"/>
    <x v="2"/>
    <s v="SOC 9.11.45 (Air Britain Serials)"/>
    <x v="4"/>
    <x v="3"/>
    <m/>
    <m/>
    <x v="2"/>
    <m/>
    <m/>
    <n v="11"/>
    <x v="50"/>
    <x v="1"/>
    <n v="1"/>
    <s v="Support Unit"/>
    <x v="39"/>
    <x v="0"/>
    <n v="4"/>
  </r>
  <r>
    <n v="5559"/>
    <s v="RF948"/>
    <x v="12"/>
    <n v="110"/>
    <x v="3"/>
    <x v="16"/>
    <n v="10"/>
    <s v="November"/>
    <x v="7"/>
    <s v="10 November 1945"/>
    <x v="0"/>
    <s v="Took off in fine pitch hit gunpost and crashed Surabaya 10.11.45 DBF (Air Britain Serials) MH - May have been OSBORNE  PN  151968"/>
    <x v="2"/>
    <x v="2"/>
    <s v="Pilot error"/>
    <m/>
    <x v="2"/>
    <m/>
    <m/>
    <n v="11"/>
    <x v="50"/>
    <x v="1"/>
    <n v="1"/>
    <s v="Front-Line"/>
    <x v="143"/>
    <x v="3"/>
    <n v="1"/>
  </r>
  <r>
    <n v="1310"/>
    <s v="RG204"/>
    <x v="35"/>
    <s v="SIU/RCASU"/>
    <x v="0"/>
    <x v="1"/>
    <n v="10"/>
    <s v="November"/>
    <x v="7"/>
    <s v="10 November 1945"/>
    <x v="0"/>
    <s v="Engine cut control lost and aircraft blew up nr Wheaten Aston Staffs 10.11.45 (Air Britain Serials) 10.11.45 RCASU. RG204 Loss of control after failure of starboard engine, navigator bailed out, but aircraft exploded in mid-air near Wheaton Aston aerodrome, killing one and injuring one. (Mosquito Crash Log)"/>
    <x v="2"/>
    <x v="2"/>
    <s v="Engine failure"/>
    <m/>
    <x v="2"/>
    <m/>
    <m/>
    <n v="11"/>
    <x v="50"/>
    <x v="1"/>
    <n v="0"/>
    <s v="Support Unit"/>
    <x v="211"/>
    <x v="0"/>
    <n v="2"/>
  </r>
  <r>
    <n v="1494"/>
    <s v="RR271"/>
    <x v="10"/>
    <s v="51OTU/13OTU"/>
    <x v="0"/>
    <x v="7"/>
    <n v="10"/>
    <s v="November"/>
    <x v="7"/>
    <s v="10 November 1945"/>
    <x v="0"/>
    <s v="Both engines cut after takeoff bellylanded nr Henworth Darlington Yorks. 10.11.45 (Air Britain Serials) 10.11.45 13 OTU. RR271 Both engines cut on take-off and force landed in field with wheels up at Black Banks Farm near Harworth, Lincs. Crew unhurt. (Mosquito Crash Log)"/>
    <x v="2"/>
    <x v="2"/>
    <s v="Engine failure"/>
    <m/>
    <x v="2"/>
    <m/>
    <m/>
    <n v="11"/>
    <x v="50"/>
    <x v="1"/>
    <n v="1"/>
    <s v="Support Unit"/>
    <x v="39"/>
    <x v="2"/>
    <n v="2"/>
  </r>
  <r>
    <n v="6791"/>
    <s v="RG184"/>
    <x v="35"/>
    <n v="684"/>
    <x v="3"/>
    <x v="0"/>
    <n v="12"/>
    <s v="November"/>
    <x v="7"/>
    <s v="12 November 1945"/>
    <x v="0"/>
    <s v="Engine caught fire flew into mountain 20m E of Tapan Sumatra 12.11.45 (Air Britain Serials) MH - These casualties are listed for 684 on 13 November 1945: JONES  GH  152650, LOWRY  WEM  33193"/>
    <x v="2"/>
    <x v="2"/>
    <s v="Engine fire"/>
    <m/>
    <x v="2"/>
    <m/>
    <m/>
    <n v="11"/>
    <x v="50"/>
    <x v="1"/>
    <n v="0"/>
    <s v="Front-Line"/>
    <x v="50"/>
    <x v="0"/>
    <n v="1"/>
  </r>
  <r>
    <n v="1904"/>
    <s v="DZ238"/>
    <x v="2"/>
    <s v="23/60OTU/13OTU"/>
    <x v="0"/>
    <x v="7"/>
    <n v="12"/>
    <s v="November"/>
    <x v="7"/>
    <s v="12 November 1945"/>
    <x v="2"/>
    <s v="YP-H, &quot;Babs&quot; on starboard nose, made the last 23 Squadron Mk. II sortie on 17 August '43. (Mosquito Fighter Squadrons in Focus) SOC 12.11.45 (Air Britain Serials)"/>
    <x v="4"/>
    <x v="3"/>
    <m/>
    <m/>
    <x v="2"/>
    <m/>
    <m/>
    <n v="11"/>
    <x v="50"/>
    <x v="1"/>
    <n v="1"/>
    <s v="Support Unit"/>
    <x v="39"/>
    <x v="0"/>
    <n v="3"/>
  </r>
  <r>
    <n v="2289"/>
    <s v="HK352"/>
    <x v="2"/>
    <s v="85/TFU"/>
    <x v="0"/>
    <x v="1"/>
    <n v="13"/>
    <s v="November"/>
    <x v="7"/>
    <s v="13 November 1945"/>
    <x v="0"/>
    <s v="13/11/1945 Mosquito HK352 of Telecommunications Flying Unit taxied into a coach at Defford. (http://www.couplandbell.com/marg/crashes1945.htm) Taxied into coach Defford 13.11.45 (Air Britain Serials)"/>
    <x v="2"/>
    <x v="2"/>
    <s v="Taxi Accident"/>
    <m/>
    <x v="2"/>
    <m/>
    <m/>
    <n v="11"/>
    <x v="50"/>
    <x v="1"/>
    <n v="1"/>
    <s v="Support Unit"/>
    <x v="49"/>
    <x v="2"/>
    <n v="2"/>
  </r>
  <r>
    <n v="4953"/>
    <s v="RR294"/>
    <x v="10"/>
    <s v="16OTU/13OTU"/>
    <x v="0"/>
    <x v="7"/>
    <n v="13"/>
    <s v="November"/>
    <x v="7"/>
    <s v="13 November 1945"/>
    <x v="0"/>
    <s v="13/11/1945 Mosquito RR294 of 16 OTU hit a farmhouse on overshoot from Barford St John. Pilot instructor F/Lt Rowe and pupil pilot F/Lt Gilder were both killed. Seven week old Richard Quartermain was killed in the house. (http://www.couplandbell.com/marg/crashes1945.htm) Lost height on single-engined overshoot and hit farmhouse Barford St.John 13.11.45 (Air Britain Serials) 13.11.45 16 OTU. RR294 On practice overshoot at Barford St. John aerodrome, struck farmhouse and hurt one occupant. Crew was killed. (Mosquito Crash Log)"/>
    <x v="2"/>
    <x v="2"/>
    <s v="Overshot"/>
    <m/>
    <x v="2"/>
    <m/>
    <m/>
    <n v="11"/>
    <x v="50"/>
    <x v="1"/>
    <n v="1"/>
    <s v="Support Unit"/>
    <x v="39"/>
    <x v="2"/>
    <n v="2"/>
  </r>
  <r>
    <n v="2676"/>
    <s v="KB226"/>
    <x v="13"/>
    <s v="139/1655MTU/16OTU"/>
    <x v="0"/>
    <x v="7"/>
    <n v="13"/>
    <s v="November"/>
    <x v="7"/>
    <s v="13 November 1945"/>
    <x v="2"/>
    <s v="SOC 13.11.45 (Air Britain Serials)"/>
    <x v="4"/>
    <x v="3"/>
    <m/>
    <m/>
    <x v="2"/>
    <m/>
    <m/>
    <n v="11"/>
    <x v="50"/>
    <x v="1"/>
    <n v="1"/>
    <s v="Support Unit"/>
    <x v="140"/>
    <x v="1"/>
    <n v="3"/>
  </r>
  <r>
    <n v="6792"/>
    <s v="NS645"/>
    <x v="18"/>
    <n v="684"/>
    <x v="3"/>
    <x v="0"/>
    <n v="14"/>
    <s v="November"/>
    <x v="7"/>
    <s v="14 November 1945"/>
    <x v="0"/>
    <s v="Fitters of No. 684 Squadron RAF prepare to install a new Rolls Royce Merlin 76-series engine in De Havilland Mosquito PR Mark XVI, NS645 'P', at Alipore, India. NS645 is finished in overall 'PR blue' paint scheme, while in the background another aircraft of the Squadron, MM367 'M', has a silver dope finish with local theatre recognition markings. (Imperial War Museum Photo CI 1084 ) Engine cut bellylanded at Saigon 14.11.45 (Air Britain Serials)"/>
    <x v="2"/>
    <x v="2"/>
    <s v="Engine failure"/>
    <m/>
    <x v="2"/>
    <m/>
    <m/>
    <n v="11"/>
    <x v="50"/>
    <x v="1"/>
    <n v="1"/>
    <s v="Front-Line"/>
    <x v="50"/>
    <x v="0"/>
    <n v="1"/>
  </r>
  <r>
    <n v="2760"/>
    <s v="RF659"/>
    <x v="12"/>
    <s v="82/59SP"/>
    <x v="3"/>
    <x v="16"/>
    <n v="14"/>
    <s v="November"/>
    <x v="7"/>
    <s v="14 November 1945"/>
    <x v="0"/>
    <s v="Swung on take-off and u/c collapsed Alipore 14.11.45 DBR (Air Britain Serials)"/>
    <x v="2"/>
    <x v="2"/>
    <s v="Swung on takeoff"/>
    <m/>
    <x v="2"/>
    <m/>
    <m/>
    <n v="11"/>
    <x v="50"/>
    <x v="1"/>
    <n v="1"/>
    <s v="Support Unit"/>
    <x v="212"/>
    <x v="3"/>
    <n v="2"/>
  </r>
  <r>
    <n v="2264"/>
    <s v="KB464"/>
    <x v="28"/>
    <s v="142/162/163"/>
    <x v="0"/>
    <x v="8"/>
    <n v="14"/>
    <s v="November"/>
    <x v="7"/>
    <s v="14 November 1945"/>
    <x v="2"/>
    <s v="To 5747M 14.11.45 (Air Britain Serials)"/>
    <x v="4"/>
    <x v="3"/>
    <m/>
    <m/>
    <x v="2"/>
    <m/>
    <m/>
    <n v="11"/>
    <x v="50"/>
    <x v="1"/>
    <n v="1"/>
    <s v="Front-Line"/>
    <x v="149"/>
    <x v="1"/>
    <n v="3"/>
  </r>
  <r>
    <n v="5234"/>
    <s v="DZ722"/>
    <x v="2"/>
    <s v="605/60OTU/"/>
    <x v="0"/>
    <x v="7"/>
    <n v="15"/>
    <s v="November"/>
    <x v="7"/>
    <s v="15 November 1945"/>
    <x v="0"/>
    <s v="Ran into wreck of HR257 13OTU while taxying Croft 15.11.45 (Air Britain Serials)"/>
    <x v="2"/>
    <x v="2"/>
    <s v="Collision"/>
    <m/>
    <x v="2"/>
    <m/>
    <m/>
    <n v="11"/>
    <x v="50"/>
    <x v="1"/>
    <n v="1"/>
    <s v="Support Unit"/>
    <x v="29"/>
    <x v="0"/>
    <n v="3"/>
  </r>
  <r>
    <n v="142"/>
    <s v="HJ785"/>
    <x v="6"/>
    <s v="605/13OTU"/>
    <x v="0"/>
    <x v="7"/>
    <n v="15"/>
    <s v="November"/>
    <x v="7"/>
    <s v="15 November 1945"/>
    <x v="0"/>
    <s v="My father's log book indicates two serial numbers for UP-T (605 Squadron): HJ785 and RS678 _x000a__x000a_Regards,_x000a_Rob Baker Swung on take-off and u/c torn off Croft 15.11.45 (Air Britain Serials)"/>
    <x v="2"/>
    <x v="2"/>
    <s v="Swung on takeoff"/>
    <m/>
    <x v="2"/>
    <m/>
    <m/>
    <n v="11"/>
    <x v="50"/>
    <x v="1"/>
    <n v="1"/>
    <s v="Support Unit"/>
    <x v="39"/>
    <x v="0"/>
    <n v="2"/>
  </r>
  <r>
    <n v="7202"/>
    <s v="NS751"/>
    <x v="18"/>
    <s v="8OTU"/>
    <x v="0"/>
    <x v="7"/>
    <n v="16"/>
    <s v="November"/>
    <x v="7"/>
    <s v="16 November 1945"/>
    <x v="0"/>
    <s v="Swung on take-off and u/c collapsed Benson 16.11.45 DBR (Air Britain Serials)"/>
    <x v="2"/>
    <x v="2"/>
    <s v="Swung on takeoff"/>
    <m/>
    <x v="2"/>
    <m/>
    <m/>
    <n v="11"/>
    <x v="50"/>
    <x v="1"/>
    <n v="1"/>
    <s v="Support Unit"/>
    <x v="37"/>
    <x v="0"/>
    <n v="1"/>
  </r>
  <r>
    <n v="7466"/>
    <s v="KB468"/>
    <x v="28"/>
    <s v="608/142/162"/>
    <x v="1"/>
    <x v="8"/>
    <n v="19"/>
    <s v="November"/>
    <x v="7"/>
    <s v="19 November 1945"/>
    <x v="0"/>
    <s v="Swung on take-off and u/c collapsed Luqa 19.11.45 (Air Britain Serials)"/>
    <x v="2"/>
    <x v="2"/>
    <s v="Swung on takeoff"/>
    <m/>
    <x v="2"/>
    <m/>
    <m/>
    <n v="11"/>
    <x v="50"/>
    <x v="1"/>
    <n v="1"/>
    <s v="Front-Line"/>
    <x v="134"/>
    <x v="1"/>
    <n v="3"/>
  </r>
  <r>
    <n v="5244"/>
    <s v="NT225"/>
    <x v="16"/>
    <s v="248/254"/>
    <x v="0"/>
    <x v="12"/>
    <n v="20"/>
    <s v="November"/>
    <x v="7"/>
    <s v="20 November 1945"/>
    <x v="2"/>
    <s v="FBXVIII AIRCRAFT OF THE ROYAL AIR FORCE 1939-1945: DE HAVILLAND DH 98 MOSQUITO. Mosquito FB Mark XVIII, NT225 ‘O’, of No. 248 Squadron RAF Special Detachment based at Portreath, Cornwall, in flight. This version is sometimes referred to as the ‘Tsetse’. (Imperial War Museum Photo CH 14113 SOC 20.11.45 (Air Britain Serials)"/>
    <x v="4"/>
    <x v="3"/>
    <m/>
    <m/>
    <x v="2"/>
    <m/>
    <m/>
    <n v="11"/>
    <x v="50"/>
    <x v="1"/>
    <n v="1"/>
    <s v="Front-Line"/>
    <x v="166"/>
    <x v="0"/>
    <n v="2"/>
  </r>
  <r>
    <n v="4282"/>
    <s v="HK425"/>
    <x v="17"/>
    <s v="96/409"/>
    <x v="0"/>
    <x v="2"/>
    <n v="21"/>
    <s v="November"/>
    <x v="7"/>
    <s v="21 November 1945"/>
    <x v="2"/>
    <s v="Was &quot;Lonesome&quot; Polecat on 409 Squadron, with a &quot;Hi Toots&quot; motif on the crew door. Had much of its port tailplane and the inner half of the port flap shot away in December 1944, according to a photo in Classic Aircraft #7. SOC 21.11.45 (Air Britain Serials)"/>
    <x v="4"/>
    <x v="3"/>
    <m/>
    <m/>
    <x v="2"/>
    <m/>
    <m/>
    <n v="11"/>
    <x v="50"/>
    <x v="1"/>
    <n v="1"/>
    <s v="Front-Line"/>
    <x v="95"/>
    <x v="2"/>
    <n v="2"/>
  </r>
  <r>
    <n v="2651"/>
    <s v="TA128"/>
    <x v="22"/>
    <n v="255"/>
    <x v="1"/>
    <x v="2"/>
    <n v="22"/>
    <s v="November"/>
    <x v="7"/>
    <s v="22 November 1945"/>
    <x v="0"/>
    <s v="Swung on landing and u/c collapsed Hal Far 22.11.45 (Air Britain Serials)"/>
    <x v="2"/>
    <x v="2"/>
    <s v="Swung on landing"/>
    <m/>
    <x v="2"/>
    <m/>
    <m/>
    <n v="11"/>
    <x v="50"/>
    <x v="1"/>
    <n v="1"/>
    <s v="Front-Line"/>
    <x v="153"/>
    <x v="0"/>
    <n v="1"/>
  </r>
  <r>
    <n v="195"/>
    <s v="HJ642"/>
    <x v="2"/>
    <s v="151/307/157/13OTU"/>
    <x v="0"/>
    <x v="7"/>
    <n v="22"/>
    <s v="November"/>
    <x v="7"/>
    <s v="22 November 1945"/>
    <x v="2"/>
    <s v="SOC 22.11.45 (Air Britain Serials)"/>
    <x v="4"/>
    <x v="3"/>
    <m/>
    <m/>
    <x v="2"/>
    <m/>
    <m/>
    <n v="11"/>
    <x v="50"/>
    <x v="1"/>
    <n v="1"/>
    <s v="Support Unit"/>
    <x v="39"/>
    <x v="0"/>
    <n v="4"/>
  </r>
  <r>
    <n v="2807"/>
    <s v="LR583"/>
    <x v="10"/>
    <s v="1FU/59 SP FF"/>
    <x v="3"/>
    <x v="7"/>
    <n v="26"/>
    <s v="November"/>
    <x v="7"/>
    <s v="26 November 1945"/>
    <x v="0"/>
    <s v="Swung on take-off hit bank and u/c collapsed Nagpur 26.11.45 (Air Britain Serials)"/>
    <x v="2"/>
    <x v="2"/>
    <s v="Swung on takeoff"/>
    <m/>
    <x v="2"/>
    <m/>
    <m/>
    <n v="11"/>
    <x v="50"/>
    <x v="1"/>
    <n v="1"/>
    <s v="Support Unit"/>
    <x v="213"/>
    <x v="2"/>
    <n v="2"/>
  </r>
  <r>
    <n v="1381"/>
    <s v="HJ647"/>
    <x v="2"/>
    <s v="157/60OTU/13OTU"/>
    <x v="0"/>
    <x v="7"/>
    <n v="26"/>
    <s v="November"/>
    <x v="7"/>
    <s v="26 November 1945"/>
    <x v="2"/>
    <s v="SOC 26.11.45 (Air Britain Serials)"/>
    <x v="4"/>
    <x v="3"/>
    <m/>
    <m/>
    <x v="2"/>
    <m/>
    <m/>
    <n v="11"/>
    <x v="50"/>
    <x v="1"/>
    <n v="1"/>
    <s v="Support Unit"/>
    <x v="39"/>
    <x v="0"/>
    <n v="3"/>
  </r>
  <r>
    <n v="2641"/>
    <s v="HJ761"/>
    <x v="6"/>
    <s v="605/60OTU/13OTU"/>
    <x v="0"/>
    <x v="7"/>
    <n v="27"/>
    <s v="November"/>
    <x v="7"/>
    <s v="27 November 1945"/>
    <x v="0"/>
    <s v="UP-P on 605 Sqn. Taken on strength at 418 Sqn. (sic) from No.43 Group, 24 March 1944; to No.60 OTU, 30 April 1944. 27.11.1945_x000a_13 OTU Mosquito HJ761 Crashed into (by) Mosquito HX970 which swung on take-off from Croft aerodrome and was also from 13 OTU. Crew unhurt. (http://www.rafcommands.com/forum/showthread.php?p=36196&amp;highlight=Mosquito#post36196) HARVEY, Kenneth James, Corporal (1019205, RAFVR*) - No.13 Operational Training Unit, Fighter Command - British Empire Medal - awarded as per London Gazette dated 13 June 1946. Public Record Office Air 2/9668, courtesy of Tom Thorne, has citation. &quot;This Non-Commissioned Officer is a Fitter Armourer. At the Royal Air Force Station Croft, on the morining of November 17th, 1945, a Mosquito aircraft of the Royal Netherlands Naval Air Service swung violently off the runway whilst taking off and crashed into another Mosquito, the airscrew cutting into the wing petrols tanks of the parked aircraft, causing them to explode and throwing blazing petrol in all directions, enveloping both aircraft in flames. Corporal Harvey, showing complete disregard of the fire and the imminent danger of further explosions, jumped onto the Dutch plane and pulled the pilot from the wrecked and burning cockpit. With the help of three other airmen, who showed equal complete contempt of danger, Corporal Harvey was able to carry the pilot to a safe distance in the nick of time before the explosion of the remaining petrol tanks. The pilot, though badly injured and burned, undoubtedly owes his life to the exceptional courage of rescuers, especially Corporal Harvey, who acted instantly without thought for his own safety.&quot; (http://www.rafcommands.com/forum/showthread.php?p=36196&amp;highlight=Mosquito#post36196) Hit by HX970 while parked Croft 27.11.45 (Air Britain Serials) 27.11.45 13 OTU. HJ761 Crashed into Mosquito HX970 which swung on take-off from Croft aerodrome and was also from 13 OTU. Crew unhurt. (Mosquito Crash Log)"/>
    <x v="2"/>
    <x v="2"/>
    <s v="Swung on takeoff"/>
    <m/>
    <x v="2"/>
    <m/>
    <m/>
    <n v="11"/>
    <x v="50"/>
    <x v="1"/>
    <n v="1"/>
    <s v="Support Unit"/>
    <x v="39"/>
    <x v="0"/>
    <n v="3"/>
  </r>
  <r>
    <n v="1938"/>
    <s v="HX970"/>
    <x v="12"/>
    <s v="Mkrs/60OTU/13OTU"/>
    <x v="0"/>
    <x v="7"/>
    <n v="27"/>
    <s v="November"/>
    <x v="7"/>
    <s v="27 November 1945"/>
    <x v="0"/>
    <s v="27.11.1945 13 OTU Mosquito HX970 Crashed into HJ761 at Croft aerodrome, both aircraft burnt out. _x000a__x000a_HARVEY, Kenneth James, Corporal (1019205, RAFVR*) - No.13 Operational Training Unit, Fighter Command - British Empire Medal - awarded as per London Gazette dated 13 June 1946. Public Record Office Air 2/9668, courtesy of Tom Thorne, has citation. _x000a__x000a_&quot;This Non-Commissioned Officer is a Fitter Armourer. At the Royal Air Force Station Croft, on the morining of November 17th, 1945, a Mosquito aircraft of the Royal Netherlands Naval Air Service swung violently off the runway whilst taking off and crashed into another Mosquito, the aircrew cutting into the wing petrols tanks of the parked aircraft, causing them to explode and throwing blazing petrol in all directions, enveloping both aircraft in flames. Corporal Harvey, showing complete disregard of the fire and the imminent danger of further explosions, jumped onto the Dutch plane and pulled the pilot from the wrecked and burning cockpit. With the help of three other airmen, who showed equal complete contempt of danger, Corporal Harvey was able to carry the pilot to a safe distance in the nick of time before the explosion of the remaining petrol tanks. The pilot, though badly injured and burned, undoubtedly owes his life to the exceptional courage of rescuers, especially Corporal Harvey, who acted instantly without thought for his own safety.&quot;_x000a__x000a_(http://www.rafcommands.com/forum/showthread.php?p=36196&amp;highlight=Mosquito#post36196) Hit HJ761 while landing Croft 27.11.45 (Air Britain Serials) 27.11.45 13 OTU. HX970 Crashed into HJ761 at Croft aerodrome, both aircraft burnt out. (Mosquito Crash Log)"/>
    <x v="2"/>
    <x v="2"/>
    <s v="Collision"/>
    <m/>
    <x v="2"/>
    <m/>
    <m/>
    <n v="11"/>
    <x v="50"/>
    <x v="1"/>
    <n v="1"/>
    <s v="Support Unit"/>
    <x v="39"/>
    <x v="0"/>
    <n v="3"/>
  </r>
  <r>
    <n v="2129"/>
    <s v="NT376"/>
    <x v="25"/>
    <s v="125/264"/>
    <x v="0"/>
    <x v="2"/>
    <n v="27"/>
    <s v="November"/>
    <x v="7"/>
    <s v="27 November 1945"/>
    <x v="0"/>
    <s v="David Smith's 'Mosquito Crash Log' lists 06.05.45 169S 'MT376' Aircraft hit high ground at Spitalgate aerodrome...., killing crew'. (MH, MM637 crashed on this date with 169 Squadron.) MT376 is not a Mosquito serial, perhaps an error for NT376, but NT376 is listed as crashing, coincidentally also at Spitalgate, 27.11.45 with 264S injuring two. (RAF Commands Forum) Overshot landing and hit hut Spittlegate 27.11.45 DBF (Air Britain Serials) 27.11.45 264 Sqn. MT376 Landing on strange airfield (Spitalgate) struck nissen hut and burned out, injuring two. (Mosquito Crash Log)"/>
    <x v="2"/>
    <x v="2"/>
    <s v="Hit obstacle"/>
    <m/>
    <x v="2"/>
    <m/>
    <m/>
    <n v="11"/>
    <x v="50"/>
    <x v="1"/>
    <n v="1"/>
    <s v="Front-Line"/>
    <x v="10"/>
    <x v="2"/>
    <n v="2"/>
  </r>
  <r>
    <n v="3284"/>
    <s v="KA168"/>
    <x v="31"/>
    <s v="13MU"/>
    <x v="10"/>
    <x v="6"/>
    <n v="28"/>
    <s v="November"/>
    <x v="7"/>
    <s v="28 November 1945"/>
    <x v="0"/>
    <s v="Overshot landing into hedge Halfpenny Green 28.11.45 (Air Britain Serials)"/>
    <x v="2"/>
    <x v="2"/>
    <s v="Overshot"/>
    <m/>
    <x v="2"/>
    <m/>
    <m/>
    <n v="11"/>
    <x v="50"/>
    <x v="1"/>
    <n v="0"/>
    <s v="Support Unit"/>
    <x v="80"/>
    <x v="1"/>
    <n v="1"/>
  </r>
  <r>
    <n v="1080"/>
    <s v="TA119"/>
    <x v="12"/>
    <s v="487/16/268"/>
    <x v="0"/>
    <x v="16"/>
    <n v="29"/>
    <s v="November"/>
    <x v="7"/>
    <s v="29 November 1945"/>
    <x v="0"/>
    <s v="Following is what the Squadron ORB records for 26 rpt 29 November 1945: &quot;A formation of three aircraft took off for a RUHR trip with two Army officers as passengers. Owing to bad weather and technical trouble, one aircraft, flown by P/O L.H. BONE with one Army officer passenger, had to be abandoned. Both occupants fortunately made successful parachute descents, and returned to the Squadron the next day.&quot; Radio failed in cloud abandoned nr Charleroi 29.11.45 (Air Britain Serials)  The Vintage Wings of Canada website has an extensive account of this incident written by the pilot, Hugh Bone._x000a__x000a_In Nov ´45 I was again flying a brand new aircraft that was Bills but he was now a Wing Co and his aircraft was now A. That was the one that I didn´t bring back at all, baled out in 10/10ths cloud with a dead radio and an army officer as passenger. Still here to tell the tale! Hugh Bone (http://rnzaf.proboards.com/index.cgi?board=Wartime&amp;action=print&amp;thread=16704)"/>
    <x v="2"/>
    <x v="2"/>
    <s v="Weather"/>
    <m/>
    <x v="2"/>
    <m/>
    <m/>
    <n v="11"/>
    <x v="50"/>
    <x v="1"/>
    <n v="1"/>
    <s v="Front-Line"/>
    <x v="214"/>
    <x v="0"/>
    <n v="3"/>
  </r>
  <r>
    <n v="1842"/>
    <s v="DZ235"/>
    <x v="2"/>
    <s v="23/FIU/60OTU/13OTU"/>
    <x v="0"/>
    <x v="7"/>
    <n v="29"/>
    <s v="November"/>
    <x v="7"/>
    <s v="29 November 1945"/>
    <x v="2"/>
    <s v="SOC 29.11.45 (Air Britain Serials)"/>
    <x v="4"/>
    <x v="3"/>
    <m/>
    <m/>
    <x v="2"/>
    <m/>
    <m/>
    <n v="11"/>
    <x v="50"/>
    <x v="1"/>
    <n v="1"/>
    <s v="Support Unit"/>
    <x v="39"/>
    <x v="0"/>
    <n v="4"/>
  </r>
  <r>
    <n v="7234"/>
    <s v="DZ252"/>
    <x v="2"/>
    <s v="8OTU"/>
    <x v="0"/>
    <x v="7"/>
    <n v="29"/>
    <s v="November"/>
    <x v="7"/>
    <s v="29 November 1945"/>
    <x v="2"/>
    <s v="SOC 29.11.45 (Air Britain Serials)"/>
    <x v="4"/>
    <x v="3"/>
    <m/>
    <m/>
    <x v="2"/>
    <m/>
    <m/>
    <n v="11"/>
    <x v="50"/>
    <x v="1"/>
    <n v="1"/>
    <s v="Support Unit"/>
    <x v="37"/>
    <x v="0"/>
    <n v="1"/>
  </r>
  <r>
    <n v="1767"/>
    <s v="DZ613"/>
    <x v="4"/>
    <s v="1655MTU/Banff/Benson/PRDU"/>
    <x v="0"/>
    <x v="1"/>
    <n v="29"/>
    <s v="November"/>
    <x v="7"/>
    <s v="29 November 1945"/>
    <x v="2"/>
    <s v="SOC 29.11.45 (Air Britain Serials)"/>
    <x v="4"/>
    <x v="3"/>
    <m/>
    <m/>
    <x v="2"/>
    <m/>
    <m/>
    <n v="11"/>
    <x v="50"/>
    <x v="1"/>
    <n v="1"/>
    <s v="Support Unit"/>
    <x v="160"/>
    <x v="0"/>
    <n v="4"/>
  </r>
  <r>
    <n v="2925"/>
    <s v="DZ687"/>
    <x v="2"/>
    <s v="157/60OTU/13OTU"/>
    <x v="0"/>
    <x v="7"/>
    <n v="29"/>
    <s v="November"/>
    <x v="7"/>
    <s v="29 November 1945"/>
    <x v="2"/>
    <s v="SOC 29.11.45 (Air Britain Serials)"/>
    <x v="4"/>
    <x v="3"/>
    <m/>
    <m/>
    <x v="2"/>
    <m/>
    <m/>
    <n v="11"/>
    <x v="50"/>
    <x v="1"/>
    <n v="1"/>
    <s v="Support Unit"/>
    <x v="39"/>
    <x v="0"/>
    <n v="3"/>
  </r>
  <r>
    <n v="3268"/>
    <s v="HJ702"/>
    <x v="2"/>
    <s v="456/FIU/13OTU"/>
    <x v="0"/>
    <x v="7"/>
    <n v="29"/>
    <s v="November"/>
    <x v="7"/>
    <s v="29 November 1945"/>
    <x v="2"/>
    <s v="Served with 456 Sqn 01/43 to 02/44, coded RX-X under RAF control. Returned to RAF. (Brian Fillery's website) SOC 29.11.45 (Air Britain Serials)"/>
    <x v="4"/>
    <x v="3"/>
    <m/>
    <m/>
    <x v="2"/>
    <m/>
    <m/>
    <n v="11"/>
    <x v="50"/>
    <x v="1"/>
    <n v="1"/>
    <s v="Support Unit"/>
    <x v="39"/>
    <x v="0"/>
    <n v="3"/>
  </r>
  <r>
    <n v="7276"/>
    <s v="HJ705"/>
    <x v="2"/>
    <s v="60OTU/FIU/13OTU"/>
    <x v="0"/>
    <x v="7"/>
    <n v="29"/>
    <s v="November"/>
    <x v="7"/>
    <s v="29 November 1945"/>
    <x v="2"/>
    <s v="SOC 29.11.45 (Air Britain Serials)"/>
    <x v="4"/>
    <x v="3"/>
    <m/>
    <m/>
    <x v="2"/>
    <m/>
    <m/>
    <n v="11"/>
    <x v="50"/>
    <x v="1"/>
    <n v="1"/>
    <s v="Support Unit"/>
    <x v="39"/>
    <x v="0"/>
    <n v="3"/>
  </r>
  <r>
    <n v="3333"/>
    <s v="HJ706"/>
    <x v="2"/>
    <s v="605/60OTU/13OTU"/>
    <x v="0"/>
    <x v="7"/>
    <n v="29"/>
    <s v="November"/>
    <x v="7"/>
    <s v="29 November 1945"/>
    <x v="2"/>
    <s v="SOC 29.11.45 (Air Britain Serials)"/>
    <x v="4"/>
    <x v="3"/>
    <m/>
    <m/>
    <x v="2"/>
    <m/>
    <m/>
    <n v="11"/>
    <x v="50"/>
    <x v="1"/>
    <n v="1"/>
    <s v="Support Unit"/>
    <x v="39"/>
    <x v="0"/>
    <n v="3"/>
  </r>
  <r>
    <n v="5231"/>
    <s v="HR301"/>
    <x v="12"/>
    <s v="47/82"/>
    <x v="3"/>
    <x v="16"/>
    <n v="29"/>
    <s v="November"/>
    <x v="7"/>
    <s v="29 November 1945"/>
    <x v="2"/>
    <s v="D on 82 Squadron (The Mossie 29) SOC 29.11.45 (Air Britain Serials)"/>
    <x v="4"/>
    <x v="3"/>
    <m/>
    <m/>
    <x v="2"/>
    <m/>
    <m/>
    <n v="11"/>
    <x v="50"/>
    <x v="1"/>
    <n v="1"/>
    <s v="Front-Line"/>
    <x v="111"/>
    <x v="3"/>
    <n v="2"/>
  </r>
  <r>
    <n v="4090"/>
    <s v="HR371"/>
    <x v="12"/>
    <s v="47/45"/>
    <x v="3"/>
    <x v="16"/>
    <n v="29"/>
    <s v="November"/>
    <x v="7"/>
    <s v="29 November 1945"/>
    <x v="2"/>
    <s v="SOC 29.11.45 (Air Britain Serials)"/>
    <x v="4"/>
    <x v="3"/>
    <m/>
    <m/>
    <x v="2"/>
    <m/>
    <m/>
    <n v="11"/>
    <x v="50"/>
    <x v="1"/>
    <n v="1"/>
    <s v="Front-Line"/>
    <x v="86"/>
    <x v="3"/>
    <n v="2"/>
  </r>
  <r>
    <n v="569"/>
    <s v="HR392"/>
    <x v="12"/>
    <s v="1FU/45"/>
    <x v="3"/>
    <x v="16"/>
    <n v="29"/>
    <s v="November"/>
    <x v="7"/>
    <s v="29 November 1945"/>
    <x v="2"/>
    <s v="SOC 29.11.45 (Air Britain Serials)"/>
    <x v="4"/>
    <x v="3"/>
    <m/>
    <m/>
    <x v="2"/>
    <m/>
    <m/>
    <n v="11"/>
    <x v="50"/>
    <x v="1"/>
    <n v="1"/>
    <s v="Front-Line"/>
    <x v="86"/>
    <x v="3"/>
    <n v="2"/>
  </r>
  <r>
    <n v="570"/>
    <s v="HR451"/>
    <x v="12"/>
    <s v="1FU/45"/>
    <x v="3"/>
    <x v="16"/>
    <n v="29"/>
    <s v="November"/>
    <x v="7"/>
    <s v="29 November 1945"/>
    <x v="2"/>
    <s v="SOC 29.11.45 (Air Britain Serials)"/>
    <x v="4"/>
    <x v="3"/>
    <m/>
    <m/>
    <x v="2"/>
    <m/>
    <m/>
    <n v="11"/>
    <x v="50"/>
    <x v="1"/>
    <n v="1"/>
    <s v="Front-Line"/>
    <x v="86"/>
    <x v="3"/>
    <n v="2"/>
  </r>
  <r>
    <n v="7755"/>
    <s v="HR556"/>
    <x v="12"/>
    <s v="1FU/110"/>
    <x v="3"/>
    <x v="16"/>
    <n v="29"/>
    <s v="November"/>
    <x v="7"/>
    <s v="29 November 1945"/>
    <x v="2"/>
    <s v="SOC 29.11.45 (Air Britain Serials)"/>
    <x v="4"/>
    <x v="3"/>
    <m/>
    <m/>
    <x v="2"/>
    <m/>
    <m/>
    <n v="11"/>
    <x v="50"/>
    <x v="1"/>
    <n v="1"/>
    <s v="Front-Line"/>
    <x v="143"/>
    <x v="3"/>
    <n v="2"/>
  </r>
  <r>
    <n v="3227"/>
    <s v="HX867"/>
    <x v="12"/>
    <s v="301FTU/Med/23/FE"/>
    <x v="3"/>
    <x v="16"/>
    <n v="29"/>
    <s v="November"/>
    <x v="7"/>
    <s v="29 November 1945"/>
    <x v="2"/>
    <s v="SOC 29.11.45 (Air Britain Serials)"/>
    <x v="4"/>
    <x v="3"/>
    <m/>
    <m/>
    <x v="2"/>
    <m/>
    <m/>
    <n v="11"/>
    <x v="50"/>
    <x v="1"/>
    <n v="1"/>
    <e v="#N/A"/>
    <x v="91"/>
    <x v="0"/>
    <n v="4"/>
  </r>
  <r>
    <n v="1225"/>
    <s v="LR538"/>
    <x v="10"/>
    <s v="1FU/FE"/>
    <x v="3"/>
    <x v="7"/>
    <n v="29"/>
    <s v="November"/>
    <x v="7"/>
    <s v="29 November 1945"/>
    <x v="2"/>
    <s v="SOC 29.11.45 (Air Britain Serials)"/>
    <x v="4"/>
    <x v="3"/>
    <m/>
    <m/>
    <x v="2"/>
    <m/>
    <m/>
    <n v="11"/>
    <x v="50"/>
    <x v="1"/>
    <n v="1"/>
    <e v="#N/A"/>
    <x v="91"/>
    <x v="2"/>
    <n v="2"/>
  </r>
  <r>
    <n v="6796"/>
    <s v="NS499"/>
    <x v="18"/>
    <n v="684"/>
    <x v="3"/>
    <x v="0"/>
    <n v="29"/>
    <s v="November"/>
    <x v="7"/>
    <s v="29 November 1945"/>
    <x v="2"/>
    <s v="SOC 29.11.45 (Air Britain Serials)"/>
    <x v="4"/>
    <x v="3"/>
    <m/>
    <m/>
    <x v="2"/>
    <m/>
    <m/>
    <n v="11"/>
    <x v="50"/>
    <x v="1"/>
    <n v="1"/>
    <e v="#N/A"/>
    <x v="50"/>
    <x v="0"/>
    <n v="1"/>
  </r>
  <r>
    <n v="6799"/>
    <s v="NS646"/>
    <x v="18"/>
    <n v="684"/>
    <x v="3"/>
    <x v="0"/>
    <n v="29"/>
    <s v="November"/>
    <x v="7"/>
    <s v="29 November 1945"/>
    <x v="2"/>
    <s v="SOC 29.11.45 (Air Britain Serials)"/>
    <x v="4"/>
    <x v="3"/>
    <m/>
    <m/>
    <x v="2"/>
    <m/>
    <m/>
    <n v="11"/>
    <x v="50"/>
    <x v="1"/>
    <n v="1"/>
    <e v="#N/A"/>
    <x v="50"/>
    <x v="0"/>
    <n v="1"/>
  </r>
  <r>
    <n v="6800"/>
    <s v="NS692"/>
    <x v="18"/>
    <n v="684"/>
    <x v="3"/>
    <x v="0"/>
    <n v="29"/>
    <s v="November"/>
    <x v="7"/>
    <s v="29 November 1945"/>
    <x v="2"/>
    <s v="SOC 29.11.45 (Air Britain Serials)"/>
    <x v="4"/>
    <x v="3"/>
    <m/>
    <m/>
    <x v="2"/>
    <m/>
    <m/>
    <n v="11"/>
    <x v="50"/>
    <x v="1"/>
    <n v="1"/>
    <e v="#N/A"/>
    <x v="50"/>
    <x v="0"/>
    <n v="1"/>
  </r>
  <r>
    <n v="1714"/>
    <s v="RF642"/>
    <x v="12"/>
    <s v="FE"/>
    <x v="3"/>
    <x v="16"/>
    <n v="29"/>
    <s v="November"/>
    <x v="7"/>
    <s v="29 November 1945"/>
    <x v="2"/>
    <s v="SOC 29.11.45 (Air Britain Serials)"/>
    <x v="4"/>
    <x v="3"/>
    <m/>
    <m/>
    <x v="2"/>
    <m/>
    <m/>
    <n v="11"/>
    <x v="50"/>
    <x v="1"/>
    <n v="1"/>
    <e v="#N/A"/>
    <x v="91"/>
    <x v="3"/>
    <n v="1"/>
  </r>
  <r>
    <n v="2141"/>
    <s v="RF764"/>
    <x v="12"/>
    <s v="333/334"/>
    <x v="9"/>
    <x v="12"/>
    <n v="30"/>
    <s v="November"/>
    <x v="7"/>
    <s v="30 November 1945"/>
    <x v="0"/>
    <s v="Damaged in accident 30.11.45 NFT (Air Britain Serials)"/>
    <x v="2"/>
    <x v="2"/>
    <s v="Not Stated"/>
    <m/>
    <x v="2"/>
    <m/>
    <m/>
    <n v="11"/>
    <x v="50"/>
    <x v="1"/>
    <n v="1"/>
    <s v="Front-Line"/>
    <x v="188"/>
    <x v="3"/>
    <n v="2"/>
  </r>
  <r>
    <n v="3030"/>
    <s v="RS560"/>
    <x v="12"/>
    <s v="418/305"/>
    <x v="0"/>
    <x v="16"/>
    <n v="30"/>
    <s v="November"/>
    <x v="7"/>
    <s v="30 November 1945"/>
    <x v="0"/>
    <s v="First mentioned in 418 Sqn ORB, 24/25 February 1945; last recorded operation on 26/27 April 1945. TH-G, letter from ORB entry of 24/25 February 1945. Engine cut on air test u/c jammed bellylanded Melsbroek 30.11.45 (Air Britain Serials)"/>
    <x v="2"/>
    <x v="2"/>
    <s v="Engine failure"/>
    <m/>
    <x v="2"/>
    <m/>
    <m/>
    <n v="11"/>
    <x v="50"/>
    <x v="1"/>
    <n v="1"/>
    <s v="Front-Line"/>
    <x v="60"/>
    <x v="0"/>
    <n v="2"/>
  </r>
  <r>
    <n v="5643"/>
    <s v="KB133"/>
    <x v="13"/>
    <m/>
    <x v="10"/>
    <x v="19"/>
    <n v="30"/>
    <s v="November"/>
    <x v="7"/>
    <s v="30 November 1945"/>
    <x v="2"/>
    <s v="SOC 30.11.45 (Air Britain Serials)"/>
    <x v="4"/>
    <x v="3"/>
    <m/>
    <m/>
    <x v="2"/>
    <m/>
    <m/>
    <n v="11"/>
    <x v="50"/>
    <x v="1"/>
    <n v="1"/>
    <e v="#N/A"/>
    <x v="17"/>
    <x v="1"/>
    <n v="1"/>
  </r>
  <r>
    <n v="6271"/>
    <s v="KB149"/>
    <x v="13"/>
    <m/>
    <x v="10"/>
    <x v="19"/>
    <n v="30"/>
    <s v="November"/>
    <x v="7"/>
    <s v="30 November 1945"/>
    <x v="2"/>
    <s v="On Jan. 13, pilots Col. Newman and Capt. Gordon of the USAAF, picked up F.8 334943, formerly KB 161, for delivery to the base at Romulus, Michigan. (http://www.virtualmuseum.ca/pm.php?id=record_detail&amp;fl=0&amp;lg=English&amp;ex=00000192&amp;rd=93959&amp;hs=0) to USAAF as 43-34943 SOC 30.11.45 (Air Britain Serials)               440515 F-8 43-34943 ROMULUS AAF, MI (http://www.accident-report.com/world/namerica/US/MI.html) 440515   F-8  43-34943 306FrS  3FrG  Rumulus AAF, Rumulus, MI  AT  TOAMF  4  Peattie, Harry A, Jr  USA  MI  Rumulus AAF, MI  (Takeoff Accident due to Mechanical Failure) (http://www.aviationarchaeology.com/src/dbasn.asp?SN=43-34943&amp;Submit4=Go)"/>
    <x v="4"/>
    <x v="3"/>
    <m/>
    <m/>
    <x v="2"/>
    <m/>
    <m/>
    <n v="11"/>
    <x v="50"/>
    <x v="1"/>
    <n v="1"/>
    <e v="#N/A"/>
    <x v="17"/>
    <x v="1"/>
    <n v="1"/>
  </r>
  <r>
    <n v="6834"/>
    <s v="KB150"/>
    <x v="13"/>
    <s v="USAAF"/>
    <x v="4"/>
    <x v="19"/>
    <n v="30"/>
    <s v="November"/>
    <x v="7"/>
    <s v="30 November 1945"/>
    <x v="2"/>
    <s v="to USAAF as 43-34944 SOC 30.11.45 (Air Britain Serials)"/>
    <x v="4"/>
    <x v="3"/>
    <m/>
    <m/>
    <x v="2"/>
    <m/>
    <m/>
    <n v="11"/>
    <x v="50"/>
    <x v="1"/>
    <n v="1"/>
    <e v="#N/A"/>
    <x v="33"/>
    <x v="1"/>
    <n v="1"/>
  </r>
  <r>
    <n v="3817"/>
    <s v="KB151"/>
    <x v="13"/>
    <s v="USAAF"/>
    <x v="4"/>
    <x v="19"/>
    <n v="30"/>
    <s v="November"/>
    <x v="7"/>
    <s v="30 November 1945"/>
    <x v="2"/>
    <s v="to USAAF as 43-34945 SOC 30.11.45 (Air Britain Serials)"/>
    <x v="4"/>
    <x v="3"/>
    <m/>
    <m/>
    <x v="2"/>
    <m/>
    <m/>
    <n v="11"/>
    <x v="50"/>
    <x v="1"/>
    <n v="1"/>
    <e v="#N/A"/>
    <x v="33"/>
    <x v="1"/>
    <n v="1"/>
  </r>
  <r>
    <n v="3821"/>
    <s v="KB154"/>
    <x v="13"/>
    <s v="USAAF"/>
    <x v="4"/>
    <x v="19"/>
    <n v="30"/>
    <s v="November"/>
    <x v="7"/>
    <s v="30 November 1945"/>
    <x v="2"/>
    <s v="to USAAF as 43-34948 SOC 30.11.45 (Air Britain Serials)"/>
    <x v="4"/>
    <x v="3"/>
    <m/>
    <m/>
    <x v="2"/>
    <m/>
    <m/>
    <n v="11"/>
    <x v="50"/>
    <x v="1"/>
    <n v="1"/>
    <e v="#N/A"/>
    <x v="33"/>
    <x v="1"/>
    <n v="1"/>
  </r>
  <r>
    <n v="3488"/>
    <s v="KB186"/>
    <x v="13"/>
    <m/>
    <x v="4"/>
    <x v="19"/>
    <n v="30"/>
    <s v="November"/>
    <x v="7"/>
    <s v="30 November 1945"/>
    <x v="2"/>
    <s v="to USAAF as 43-34960 SOC 30.11.45 (Air Britain Serials)         de Havilland-Canada F-8 Mosquito  * Retired * Used by the Langley Memorial Aeronautical Laboratory. Delivered 8.1944 wfu 1.1945 (http://www.aeroflight.co.uk/waf/usa/NASA/NASA-DHC-F8.htm)"/>
    <x v="4"/>
    <x v="3"/>
    <m/>
    <m/>
    <x v="2"/>
    <m/>
    <m/>
    <n v="11"/>
    <x v="50"/>
    <x v="1"/>
    <n v="1"/>
    <e v="#N/A"/>
    <x v="17"/>
    <x v="1"/>
    <n v="1"/>
  </r>
  <r>
    <n v="1854"/>
    <s v="HJ652"/>
    <x v="2"/>
    <s v="264/307/157/13OTU"/>
    <x v="0"/>
    <x v="7"/>
    <n v="1"/>
    <s v="December"/>
    <x v="7"/>
    <s v="1 December 1945"/>
    <x v="2"/>
    <s v="12.02.1944 Instep Patrol 157 from Predannack combat with FW200 NNE Cap Ortegal, returned on one engine, declared CatB damage. probably Ford airfield pm (FCL). F/L Whitlock ok, F/O Hull ok, no further info SOC 1.12.45 (Air Britain Serials)"/>
    <x v="4"/>
    <x v="3"/>
    <m/>
    <m/>
    <x v="2"/>
    <m/>
    <m/>
    <n v="12"/>
    <x v="51"/>
    <x v="1"/>
    <n v="1"/>
    <s v="Support Unit"/>
    <x v="39"/>
    <x v="0"/>
    <n v="4"/>
  </r>
  <r>
    <n v="1716"/>
    <s v="TA498"/>
    <x v="12"/>
    <s v="FE"/>
    <x v="3"/>
    <x v="16"/>
    <n v="3"/>
    <s v="December"/>
    <x v="7"/>
    <s v="3 December 1945"/>
    <x v="0"/>
    <s v="DBR 3.12.45 (Air Britain Serials)"/>
    <x v="2"/>
    <x v="2"/>
    <s v="Not Stated"/>
    <m/>
    <x v="2"/>
    <m/>
    <m/>
    <n v="12"/>
    <x v="51"/>
    <x v="1"/>
    <n v="0"/>
    <e v="#N/A"/>
    <x v="91"/>
    <x v="0"/>
    <n v="1"/>
  </r>
  <r>
    <n v="1739"/>
    <s v="DZ342"/>
    <x v="36"/>
    <s v="540/8OTU"/>
    <x v="0"/>
    <x v="7"/>
    <n v="3"/>
    <s v="December"/>
    <x v="7"/>
    <s v="3 December 1945"/>
    <x v="2"/>
    <s v="SOC 3.12.45 (Air Britain Serials)"/>
    <x v="4"/>
    <x v="3"/>
    <m/>
    <m/>
    <x v="2"/>
    <m/>
    <m/>
    <n v="12"/>
    <x v="51"/>
    <x v="1"/>
    <n v="1"/>
    <s v="Support Unit"/>
    <x v="37"/>
    <x v="0"/>
    <n v="2"/>
  </r>
  <r>
    <n v="4360"/>
    <s v="HR604"/>
    <x v="12"/>
    <s v="143/14"/>
    <x v="0"/>
    <x v="16"/>
    <n v="4"/>
    <s v="December"/>
    <x v="7"/>
    <s v="4 December 1945"/>
    <x v="0"/>
    <s v="Lost power on overshoot and crashlanded Sylt 4.12.45 (Air Britain Serials)"/>
    <x v="2"/>
    <x v="2"/>
    <s v="Engine failure"/>
    <m/>
    <x v="2"/>
    <m/>
    <m/>
    <n v="12"/>
    <x v="51"/>
    <x v="1"/>
    <n v="1"/>
    <s v="Front-Line"/>
    <x v="215"/>
    <x v="3"/>
    <n v="2"/>
  </r>
  <r>
    <n v="3659"/>
    <s v="HR568"/>
    <x v="12"/>
    <n v="211"/>
    <x v="3"/>
    <x v="16"/>
    <n v="5"/>
    <s v="December"/>
    <x v="7"/>
    <s v="5 December 1945"/>
    <x v="0"/>
    <s v="HR568 swung on take-off, Don Muang, 5 December 1945. The pilot was unable to correct the swing and in the resulting ground loop the undercarriage collapsed. No casualties. The incident is unremarked in the Operations Record Book. (http://users.cyberone.com.au/clardo/de_havilland_mosquito.html) Swung in take-off and u/c collapsed Don Muang 5.12.45 (Air Britain Serials)"/>
    <x v="2"/>
    <x v="2"/>
    <s v="Swung on takeoff"/>
    <m/>
    <x v="2"/>
    <m/>
    <m/>
    <n v="12"/>
    <x v="51"/>
    <x v="1"/>
    <n v="1"/>
    <s v="Front-Line"/>
    <x v="176"/>
    <x v="3"/>
    <n v="1"/>
  </r>
  <r>
    <n v="259"/>
    <s v="PF504"/>
    <x v="20"/>
    <s v="128/139"/>
    <x v="0"/>
    <x v="8"/>
    <n v="5"/>
    <s v="December"/>
    <x v="7"/>
    <s v="5 December 1945"/>
    <x v="0"/>
    <s v="Overshot landing ground-looped and u/c collapsed Tangmere 5.12.45 (Air Britain Serials)"/>
    <x v="2"/>
    <x v="2"/>
    <s v="Overshot"/>
    <m/>
    <x v="2"/>
    <m/>
    <m/>
    <n v="12"/>
    <x v="51"/>
    <x v="1"/>
    <n v="0"/>
    <s v="Front-Line"/>
    <x v="15"/>
    <x v="6"/>
    <n v="2"/>
  </r>
  <r>
    <n v="4466"/>
    <s v="RF622"/>
    <x v="12"/>
    <s v="143/14"/>
    <x v="0"/>
    <x v="16"/>
    <n v="6"/>
    <s v="December"/>
    <x v="7"/>
    <s v="6 December 1945"/>
    <x v="0"/>
    <s v="Hit sea during low level bombing practice and broke up 1 1/2m NE of Sylt 6.12.45 (Air Britain Serials)"/>
    <x v="2"/>
    <x v="2"/>
    <s v="Sea"/>
    <m/>
    <x v="2"/>
    <m/>
    <m/>
    <n v="12"/>
    <x v="51"/>
    <x v="1"/>
    <n v="1"/>
    <s v="Front-Line"/>
    <x v="215"/>
    <x v="3"/>
    <n v="2"/>
  </r>
  <r>
    <n v="2671"/>
    <s v="KB438"/>
    <x v="28"/>
    <s v="139/608/162"/>
    <x v="0"/>
    <x v="8"/>
    <n v="6"/>
    <s v="December"/>
    <x v="7"/>
    <s v="6 December 1945"/>
    <x v="2"/>
    <s v="SOC 6.12.45 (Air Britain Serials)"/>
    <x v="4"/>
    <x v="3"/>
    <m/>
    <m/>
    <x v="2"/>
    <m/>
    <m/>
    <n v="12"/>
    <x v="51"/>
    <x v="1"/>
    <n v="1"/>
    <s v="Front-Line"/>
    <x v="134"/>
    <x v="1"/>
    <n v="3"/>
  </r>
  <r>
    <n v="2554"/>
    <s v="KB438"/>
    <x v="28"/>
    <s v="608/162"/>
    <x v="0"/>
    <x v="8"/>
    <n v="6"/>
    <s v="December"/>
    <x v="7"/>
    <s v="6 December 1945"/>
    <x v="2"/>
    <s v="SOC 6.12.45 (Air Britain Serials)"/>
    <x v="4"/>
    <x v="3"/>
    <m/>
    <m/>
    <x v="2"/>
    <m/>
    <m/>
    <n v="12"/>
    <x v="51"/>
    <x v="1"/>
    <n v="1"/>
    <s v="Front-Line"/>
    <x v="134"/>
    <x v="1"/>
    <n v="2"/>
  </r>
  <r>
    <n v="2765"/>
    <s v="KB442"/>
    <x v="28"/>
    <s v="608/162"/>
    <x v="0"/>
    <x v="8"/>
    <n v="6"/>
    <s v="December"/>
    <x v="7"/>
    <s v="6 December 1945"/>
    <x v="2"/>
    <s v="SOC 6.12.45 (Air Britain Serials)"/>
    <x v="4"/>
    <x v="3"/>
    <m/>
    <m/>
    <x v="2"/>
    <m/>
    <m/>
    <n v="12"/>
    <x v="51"/>
    <x v="1"/>
    <n v="1"/>
    <s v="Front-Line"/>
    <x v="134"/>
    <x v="1"/>
    <n v="2"/>
  </r>
  <r>
    <n v="7530"/>
    <s v="KB483"/>
    <x v="28"/>
    <s v="142/162"/>
    <x v="0"/>
    <x v="8"/>
    <n v="6"/>
    <s v="December"/>
    <x v="7"/>
    <s v="6 December 1945"/>
    <x v="2"/>
    <s v="SOC 6.12.45 (Air Britain Serials)"/>
    <x v="4"/>
    <x v="3"/>
    <m/>
    <m/>
    <x v="2"/>
    <m/>
    <m/>
    <n v="12"/>
    <x v="51"/>
    <x v="1"/>
    <n v="1"/>
    <s v="Front-Line"/>
    <x v="134"/>
    <x v="1"/>
    <n v="2"/>
  </r>
  <r>
    <n v="3766"/>
    <s v="MM290"/>
    <x v="18"/>
    <n v="680"/>
    <x v="1"/>
    <x v="0"/>
    <n v="6"/>
    <s v="December"/>
    <x v="7"/>
    <s v="6 December 1945"/>
    <x v="2"/>
    <s v="SOC 6.12.45 (Air Britain Serials)"/>
    <x v="4"/>
    <x v="3"/>
    <m/>
    <m/>
    <x v="2"/>
    <m/>
    <m/>
    <n v="12"/>
    <x v="51"/>
    <x v="1"/>
    <n v="1"/>
    <s v="Front-Line"/>
    <x v="78"/>
    <x v="0"/>
    <n v="1"/>
  </r>
  <r>
    <n v="3772"/>
    <s v="MM297"/>
    <x v="18"/>
    <n v="680"/>
    <x v="1"/>
    <x v="0"/>
    <n v="6"/>
    <s v="December"/>
    <x v="7"/>
    <s v="6 December 1945"/>
    <x v="2"/>
    <s v="SOC 6.12.45 (Air Britain Serials)"/>
    <x v="4"/>
    <x v="3"/>
    <m/>
    <m/>
    <x v="2"/>
    <m/>
    <m/>
    <n v="12"/>
    <x v="51"/>
    <x v="1"/>
    <n v="1"/>
    <s v="Front-Line"/>
    <x v="78"/>
    <x v="0"/>
    <n v="1"/>
  </r>
  <r>
    <n v="6654"/>
    <s v="PF428"/>
    <x v="20"/>
    <s v="627/128"/>
    <x v="0"/>
    <x v="8"/>
    <n v="6"/>
    <s v="December"/>
    <x v="7"/>
    <s v="6 December 1945"/>
    <x v="2"/>
    <s v="Sent for repair 6.12.45 NFT (Air Britain Serials)"/>
    <x v="6"/>
    <x v="3"/>
    <m/>
    <m/>
    <x v="2"/>
    <m/>
    <m/>
    <n v="12"/>
    <x v="51"/>
    <x v="1"/>
    <n v="0"/>
    <s v="Front-Line"/>
    <x v="112"/>
    <x v="6"/>
    <n v="2"/>
  </r>
  <r>
    <n v="4287"/>
    <s v="NT115"/>
    <x v="12"/>
    <s v="107/21"/>
    <x v="0"/>
    <x v="16"/>
    <n v="7"/>
    <s v="December"/>
    <x v="7"/>
    <s v="7 December 1945"/>
    <x v="0"/>
    <s v="First mentioned in 418 Sqn. ORB, 5/6 January 1945; TH-J, letter given with entry. Control lost in cloud dived into ground nr Venlo 7.12.45 (Air Britain Serials)"/>
    <x v="2"/>
    <x v="2"/>
    <s v="Lost control in cloud"/>
    <m/>
    <x v="2"/>
    <m/>
    <m/>
    <n v="12"/>
    <x v="51"/>
    <x v="1"/>
    <n v="1"/>
    <s v="Front-Line"/>
    <x v="48"/>
    <x v="0"/>
    <n v="2"/>
  </r>
  <r>
    <n v="2609"/>
    <s v="HK349"/>
    <x v="2"/>
    <s v="85/68/54OTU"/>
    <x v="0"/>
    <x v="2"/>
    <n v="7"/>
    <s v="December"/>
    <x v="7"/>
    <s v="7 December 1945"/>
    <x v="2"/>
    <s v="SOC 7.12.45 (Air Britain Serials)"/>
    <x v="4"/>
    <x v="3"/>
    <m/>
    <m/>
    <x v="2"/>
    <m/>
    <m/>
    <n v="12"/>
    <x v="51"/>
    <x v="1"/>
    <n v="1"/>
    <s v="Support Unit"/>
    <x v="115"/>
    <x v="2"/>
    <n v="3"/>
  </r>
  <r>
    <n v="270"/>
    <s v="KB265"/>
    <x v="13"/>
    <s v="139/608/627/109"/>
    <x v="0"/>
    <x v="8"/>
    <n v="7"/>
    <s v="December"/>
    <x v="7"/>
    <s v="7 December 1945"/>
    <x v="2"/>
    <s v="To 5813M 7.12.45 (Air Britain Serials)"/>
    <x v="4"/>
    <x v="3"/>
    <m/>
    <m/>
    <x v="2"/>
    <m/>
    <m/>
    <n v="12"/>
    <x v="51"/>
    <x v="1"/>
    <n v="1"/>
    <s v="Front-Line"/>
    <x v="18"/>
    <x v="1"/>
    <n v="4"/>
  </r>
  <r>
    <n v="7251"/>
    <s v="HJ723"/>
    <x v="6"/>
    <s v="BOAC/RAF"/>
    <x v="0"/>
    <x v="1"/>
    <n v="10"/>
    <s v="December"/>
    <x v="7"/>
    <s v="10 December 1945"/>
    <x v="2"/>
    <s v="BOAC G-AGGH G-AGGH to 5755M 10.12.45 [c/n 98750] (Air Britain Serials)"/>
    <x v="4"/>
    <x v="3"/>
    <m/>
    <m/>
    <x v="2"/>
    <m/>
    <m/>
    <n v="12"/>
    <x v="51"/>
    <x v="1"/>
    <n v="1"/>
    <e v="#N/A"/>
    <x v="216"/>
    <x v="0"/>
    <n v="2"/>
  </r>
  <r>
    <n v="3793"/>
    <s v="PF497"/>
    <x v="20"/>
    <s v="109/105"/>
    <x v="0"/>
    <x v="8"/>
    <n v="11"/>
    <s v="December"/>
    <x v="7"/>
    <s v="11 December 1945"/>
    <x v="0"/>
    <s v="Swung on take-off and u/c leg collapsed Upwood 11.12.45 DBR (Air Britain Serials)"/>
    <x v="2"/>
    <x v="2"/>
    <s v="Swung on takeoff"/>
    <m/>
    <x v="2"/>
    <m/>
    <m/>
    <n v="12"/>
    <x v="51"/>
    <x v="1"/>
    <n v="0"/>
    <s v="Front-Line"/>
    <x v="4"/>
    <x v="6"/>
    <n v="2"/>
  </r>
  <r>
    <n v="3665"/>
    <s v="RF588"/>
    <x v="12"/>
    <n v="211"/>
    <x v="3"/>
    <x v="16"/>
    <n v="13"/>
    <s v="December"/>
    <x v="7"/>
    <s v="13 December 1945"/>
    <x v="0"/>
    <s v="From &quot;The Price Of Peace&quot; (Colin Cummings): 13-12-1945 - RF588 - Mosquito VI - 211 Sqn - 20 Miles SE of Ipoh. The aircraft was engaged on a special courier sortie when it broke up in mid air. It was not determined whether the break up happened because the aircraft was subjected to undue turbulence or if there was a pre-existing weakness in the structure, such as glued joints failing from moisture ingress. F/O Stephen Falconer DUNNETT, 22, and 'believed to be' Captain James Edward ENGLAND, 51, MC, Intelligence Corps, both killed. (Henk Welting) RF588 broke up in mid-air 10 miles SSW of Ipoh in Malaya, 13 December 1945, on a courier flight with the loss of F/O Stephen Falconer Dunnett 179774 and his passenger. A “Mr England” of the Rice Commission according to the ORB—although elsewhere noted as 120560 Captain James Edward England MC, 51, Intelligence Corps—his loss is unrecorded by the Commonwealth War Graves Commission. The break-up of the Mosquito was witnessed from the ground. The weather had been extremely difficult over Malaya and in an earlier departure F/Lt Witt, with passenger Rear Admiral Douglas-Pennant of SEAC, had found it advisable to divert to Singapore. According to the accident record as reported by Cummings in his Price of Peace: “It was not determined whether the break-up happened because the aircraft was subjected to undue turbulence or if there was a pre-existing weakness in the structure, such as glued joints failing from moisture ingress.” The final honours were rendered the following day by a local RAF Station (possibly RAF Ipoh) with F/O Donley and F/O Glossop of 211 Squadron in attendance. Dunnett lies at rest in the Taiping War Cemetery. http://users.cyberone.com.au/clardo/de_havilland_mosquito.html The mid-air break-up of Dunnett's aircraft had been followed standing-down of aircraft for spar inspection and maintenance. While there were sufficient aircraft for the great Bangkok Victory parade flypast on 19 January 1946 in the presence of the King of Siam (the young King Ananda Mahidol, Rama VIII, who had recently returned to his country) and the SEAC Supremo Lord Mountbatten, the following day all 211 Squadron aircraft were grounded again for spar inspection and repair. However, a further round of inspections was shortly called for and this time found just three of the eighteen aircraft on strength to be serviceable. (as above) Broke up in air 20m SE of Ipoh 13.12.45 cause not known (Air Britain Serials)"/>
    <x v="2"/>
    <x v="2"/>
    <s v="Broke up"/>
    <m/>
    <x v="2"/>
    <m/>
    <m/>
    <n v="12"/>
    <x v="51"/>
    <x v="1"/>
    <n v="1"/>
    <s v="Front-Line"/>
    <x v="176"/>
    <x v="3"/>
    <n v="1"/>
  </r>
  <r>
    <n v="4929"/>
    <s v="RG228"/>
    <x v="35"/>
    <n v="540"/>
    <x v="0"/>
    <x v="0"/>
    <n v="13"/>
    <s v="December"/>
    <x v="7"/>
    <s v="13 December 1945"/>
    <x v="0"/>
    <s v="Engine cut lost height and hit bank in forced landing and fell in river Ford Junction Sussex 13.12.45 (Air Britain Serials) 13.12.45 540 Sqn. RG228 Force landed four hundred yards SE of Ford railway station due to engine failure. (Mosquito Crash Log)_x000a__x000a_Name: TREVOR, GUY _x000a_Initials: G _x000a_Nationality: United Kingdom _x000a_Rank: Flight Lieutenant (Pilot) _x000a_Regiment/Service: Royal Air Force Volunteer Reserve _x000a_Unit Text: 540 Sqdn. _x000a_Age: 25 _x000a_Date of Death: 13/12/1945 _x000a_Service No: 144178 _x000a_Additional information: Son of Arthur and Olive May Trevor. of Castle Eden. _x000a_Casualty Type: Commonwealth War Dead _x000a_Grave/Memorial Reference: Row 1. Grave 13. _x000a_Cemetery: CASTLE EDEN (ST. JAMES) CHURCHYARD _x000a__x000a_(CWGC)"/>
    <x v="2"/>
    <x v="2"/>
    <s v="Engine failure"/>
    <m/>
    <x v="2"/>
    <m/>
    <m/>
    <n v="12"/>
    <x v="51"/>
    <x v="1"/>
    <n v="0"/>
    <s v="Front-Line"/>
    <x v="16"/>
    <x v="0"/>
    <n v="1"/>
  </r>
  <r>
    <n v="4618"/>
    <s v="KB640"/>
    <x v="28"/>
    <s v="RN 771"/>
    <x v="0"/>
    <x v="18"/>
    <n v="13"/>
    <s v="December"/>
    <x v="7"/>
    <s v="13 December 1945"/>
    <x v="2"/>
    <s v="To RN 13.12.45 (Air Britain Serials)"/>
    <x v="5"/>
    <x v="3"/>
    <m/>
    <m/>
    <x v="2"/>
    <m/>
    <m/>
    <n v="12"/>
    <x v="51"/>
    <x v="1"/>
    <n v="0"/>
    <s v="Front-Line"/>
    <x v="178"/>
    <x v="1"/>
    <n v="1"/>
  </r>
  <r>
    <n v="2271"/>
    <s v="LR429"/>
    <x v="14"/>
    <s v="540/ME"/>
    <x v="1"/>
    <x v="0"/>
    <n v="13"/>
    <s v="December"/>
    <x v="7"/>
    <s v="13 December 1945"/>
    <x v="2"/>
    <s v="SOC 13.12.45 (Air Britain Serials)"/>
    <x v="4"/>
    <x v="3"/>
    <m/>
    <m/>
    <x v="2"/>
    <m/>
    <m/>
    <n v="12"/>
    <x v="51"/>
    <x v="1"/>
    <n v="1"/>
    <e v="#N/A"/>
    <x v="108"/>
    <x v="0"/>
    <n v="2"/>
  </r>
  <r>
    <n v="3067"/>
    <s v="LR461"/>
    <x v="14"/>
    <s v="60 SAAF/256"/>
    <x v="1"/>
    <x v="0"/>
    <n v="13"/>
    <s v="December"/>
    <x v="7"/>
    <s v="13 December 1945"/>
    <x v="2"/>
    <s v="SOC 13.12.45 (Air Britain Serials)"/>
    <x v="4"/>
    <x v="3"/>
    <m/>
    <m/>
    <x v="2"/>
    <m/>
    <m/>
    <n v="12"/>
    <x v="51"/>
    <x v="1"/>
    <n v="1"/>
    <s v="Front-Line"/>
    <x v="32"/>
    <x v="0"/>
    <n v="2"/>
  </r>
  <r>
    <n v="4446"/>
    <s v="LR469"/>
    <x v="14"/>
    <s v="60 SAAF"/>
    <x v="1"/>
    <x v="0"/>
    <n v="13"/>
    <s v="December"/>
    <x v="7"/>
    <s v="13 December 1945"/>
    <x v="2"/>
    <s v="SOC 13.12.45 (Air Britain Serials)"/>
    <x v="4"/>
    <x v="3"/>
    <m/>
    <m/>
    <x v="2"/>
    <m/>
    <m/>
    <n v="12"/>
    <x v="51"/>
    <x v="1"/>
    <n v="1"/>
    <s v="Front-Line"/>
    <x v="34"/>
    <x v="0"/>
    <n v="1"/>
  </r>
  <r>
    <n v="4902"/>
    <s v="RF676"/>
    <x v="12"/>
    <s v="Med"/>
    <x v="1"/>
    <x v="16"/>
    <n v="13"/>
    <s v="December"/>
    <x v="7"/>
    <s v="13 December 1945"/>
    <x v="2"/>
    <s v="SOC 13.12.45 (Air Britain Serials)"/>
    <x v="4"/>
    <x v="3"/>
    <m/>
    <m/>
    <x v="2"/>
    <m/>
    <m/>
    <n v="12"/>
    <x v="51"/>
    <x v="1"/>
    <n v="1"/>
    <e v="#N/A"/>
    <x v="68"/>
    <x v="3"/>
    <n v="1"/>
  </r>
  <r>
    <n v="266"/>
    <s v="HJ776"/>
    <x v="6"/>
    <s v="605/464/60OTU/13OTU"/>
    <x v="0"/>
    <x v="7"/>
    <n v="14"/>
    <s v="December"/>
    <x v="7"/>
    <s v="14 December 1945"/>
    <x v="0"/>
    <s v="Served with 464 Sqn, under RAF control 9/43 to 3/7/44. Written off after crash landing Crew F/O Avery &amp;W/O Williams. (Brian Fillery's website) Coded J, was CatB after crash-landing at Thorney Island 5/6 July 44 (2nd TAF) Was UP-E on 605 Squadron (Ian Piper: http://www.605squadron.co.uk/Squadron_aircraft.htm) Swung on take-off and u/c collapsed Croft 14.12.45 (Air Britain Serials)"/>
    <x v="2"/>
    <x v="2"/>
    <s v="Crashed on landing"/>
    <m/>
    <x v="2"/>
    <m/>
    <m/>
    <n v="12"/>
    <x v="51"/>
    <x v="1"/>
    <n v="1"/>
    <s v="Support Unit"/>
    <x v="39"/>
    <x v="0"/>
    <n v="4"/>
  </r>
  <r>
    <n v="7356"/>
    <s v="HJ667"/>
    <x v="6"/>
    <s v="BOAC/RAF"/>
    <x v="0"/>
    <x v="1"/>
    <n v="14"/>
    <s v="December"/>
    <x v="7"/>
    <s v="14 December 1945"/>
    <x v="2"/>
    <s v="G-AGKO SOC 14.12.45 (Air Britain Serials)"/>
    <x v="4"/>
    <x v="3"/>
    <m/>
    <m/>
    <x v="2"/>
    <m/>
    <m/>
    <n v="12"/>
    <x v="51"/>
    <x v="1"/>
    <n v="1"/>
    <e v="#N/A"/>
    <x v="216"/>
    <x v="0"/>
    <n v="2"/>
  </r>
  <r>
    <n v="3563"/>
    <s v="KB389"/>
    <x v="28"/>
    <m/>
    <x v="10"/>
    <x v="19"/>
    <n v="14"/>
    <s v="December"/>
    <x v="7"/>
    <s v="14 December 1945"/>
    <x v="2"/>
    <s v="SOC 14.12.45 (Air Britain Serials)"/>
    <x v="4"/>
    <x v="3"/>
    <m/>
    <m/>
    <x v="2"/>
    <m/>
    <m/>
    <n v="12"/>
    <x v="51"/>
    <x v="1"/>
    <n v="1"/>
    <e v="#N/A"/>
    <x v="17"/>
    <x v="1"/>
    <n v="1"/>
  </r>
  <r>
    <n v="5851"/>
    <s v="TE666"/>
    <x v="12"/>
    <s v="5FU"/>
    <x v="1"/>
    <x v="1"/>
    <n v="16"/>
    <s v="December"/>
    <x v="7"/>
    <s v="16 December 1945"/>
    <x v="0"/>
    <s v="Engine cut crashed in forced landing Arafali Eritrea 16.12.45 (Air Britain Serials)"/>
    <x v="2"/>
    <x v="2"/>
    <s v="Engine failure"/>
    <m/>
    <x v="2"/>
    <m/>
    <m/>
    <n v="12"/>
    <x v="51"/>
    <x v="1"/>
    <n v="0"/>
    <s v="Support Unit"/>
    <x v="142"/>
    <x v="3"/>
    <n v="1"/>
  </r>
  <r>
    <n v="2633"/>
    <s v="PF433"/>
    <x v="20"/>
    <s v="692/571/98"/>
    <x v="0"/>
    <x v="8"/>
    <n v="17"/>
    <s v="December"/>
    <x v="7"/>
    <s v="17 December 1945"/>
    <x v="0"/>
    <s v="Swung on landing and u/c collapsed Melsbroek 17.12.45 (Air Britain Serials)"/>
    <x v="2"/>
    <x v="2"/>
    <s v="Swung on landing"/>
    <m/>
    <x v="2"/>
    <m/>
    <m/>
    <n v="12"/>
    <x v="51"/>
    <x v="1"/>
    <n v="0"/>
    <s v="Front-Line"/>
    <x v="204"/>
    <x v="6"/>
    <n v="3"/>
  </r>
  <r>
    <n v="6468"/>
    <s v="TA500"/>
    <x v="12"/>
    <n v="211"/>
    <x v="3"/>
    <x v="16"/>
    <n v="17"/>
    <s v="December"/>
    <x v="7"/>
    <s v="17 December 1945"/>
    <x v="0"/>
    <s v="TA500 seriously damaged by fire, 17 December 1945. While engaged in a four aircraft formation flight, F/Sgt Kneebone detected fire in the cockpit and immediately broke away to make a very good landing with smoke issuing from the rear of the cockpit and the starboard side of the aircraft. The fire was extinguished but not before the aircraft suffered serious damage. On investigation, it was determined that some electrical wiring and fuses had been removed in an unauthorised modification, leaving the electrical circuits unprotected from overload. (http://users.cyberone.com.au/clardo/de_havilland_mosquito.html) Caught fire in air over Thailand 17.12.45 DBR and SOC on return (Air Britain Serials)"/>
    <x v="2"/>
    <x v="2"/>
    <s v="Caught fire"/>
    <m/>
    <x v="2"/>
    <m/>
    <m/>
    <n v="12"/>
    <x v="51"/>
    <x v="1"/>
    <n v="0"/>
    <s v="Front-Line"/>
    <x v="176"/>
    <x v="0"/>
    <n v="1"/>
  </r>
  <r>
    <n v="4880"/>
    <s v="RR315"/>
    <x v="10"/>
    <s v="BCIS"/>
    <x v="0"/>
    <x v="1"/>
    <n v="19"/>
    <s v="December"/>
    <x v="7"/>
    <s v="19 December 1945"/>
    <x v="0"/>
    <s v="Swung on landing and u/c collapsed Finningley 19.12.45 (Air Britain Serials)"/>
    <x v="2"/>
    <x v="2"/>
    <s v="Swung on landing"/>
    <m/>
    <x v="2"/>
    <m/>
    <m/>
    <n v="12"/>
    <x v="51"/>
    <x v="1"/>
    <n v="1"/>
    <s v="Support Unit"/>
    <x v="217"/>
    <x v="2"/>
    <n v="1"/>
  </r>
  <r>
    <n v="1816"/>
    <s v="HK298"/>
    <x v="2"/>
    <s v="RAE/25/68/51OTU"/>
    <x v="0"/>
    <x v="7"/>
    <n v="19"/>
    <s v="December"/>
    <x v="7"/>
    <s v="19 December 1945"/>
    <x v="2"/>
    <s v="SOC 19.12.45 (Air Britain Serials)"/>
    <x v="4"/>
    <x v="3"/>
    <m/>
    <m/>
    <x v="2"/>
    <m/>
    <m/>
    <n v="12"/>
    <x v="51"/>
    <x v="1"/>
    <n v="1"/>
    <s v="Support Unit"/>
    <x v="110"/>
    <x v="2"/>
    <n v="4"/>
  </r>
  <r>
    <n v="2390"/>
    <s v="HX974"/>
    <x v="12"/>
    <s v="487/464/487"/>
    <x v="0"/>
    <x v="16"/>
    <n v="20"/>
    <s v="December"/>
    <x v="7"/>
    <s v="20 December 1945"/>
    <x v="2"/>
    <s v="EG-J ? P/O Fowler &amp; W/O Wilkins on Amiens raid. At around 02.40 on 9/10 July 1944, this aircraft (coded J) was hit by flak and lost an engine, causing it to force-land near Little Hampton. F/L R.D. Watt and F/S K.C. Dorman both OK. SOC 20.12.45 (Air Britain Serials)"/>
    <x v="4"/>
    <x v="3"/>
    <m/>
    <m/>
    <x v="2"/>
    <m/>
    <m/>
    <n v="12"/>
    <x v="51"/>
    <x v="1"/>
    <n v="1"/>
    <s v="Front-Line"/>
    <x v="47"/>
    <x v="0"/>
    <n v="3"/>
  </r>
  <r>
    <n v="7747"/>
    <s v="NS643"/>
    <x v="18"/>
    <n v="540"/>
    <x v="0"/>
    <x v="0"/>
    <n v="20"/>
    <s v="December"/>
    <x v="7"/>
    <s v="20 December 1945"/>
    <x v="2"/>
    <s v="To 5760M 20.12.45 (Air Britain Serials)"/>
    <x v="4"/>
    <x v="3"/>
    <m/>
    <m/>
    <x v="2"/>
    <m/>
    <m/>
    <n v="12"/>
    <x v="51"/>
    <x v="1"/>
    <n v="1"/>
    <s v="Front-Line"/>
    <x v="16"/>
    <x v="0"/>
    <n v="1"/>
  </r>
  <r>
    <n v="3246"/>
    <s v="DZ756"/>
    <x v="2"/>
    <s v="51OTU/60OTU/13OTU"/>
    <x v="0"/>
    <x v="7"/>
    <n v="24"/>
    <s v="December"/>
    <x v="7"/>
    <s v="24 December 1945"/>
    <x v="2"/>
    <s v="SOC 24.12.45 (Air Britain Serials)"/>
    <x v="4"/>
    <x v="3"/>
    <m/>
    <m/>
    <x v="2"/>
    <m/>
    <m/>
    <n v="12"/>
    <x v="51"/>
    <x v="1"/>
    <n v="1"/>
    <s v="Support Unit"/>
    <x v="39"/>
    <x v="0"/>
    <n v="3"/>
  </r>
  <r>
    <n v="642"/>
    <s v="DZ236"/>
    <x v="2"/>
    <s v="301FTU/1 OADU/23/60OTU/13OTU"/>
    <x v="0"/>
    <x v="7"/>
    <n v="27"/>
    <s v="December"/>
    <x v="7"/>
    <s v="27 December 1945"/>
    <x v="2"/>
    <s v="SOC 27.12.45 (Air Britain Serials)"/>
    <x v="4"/>
    <x v="3"/>
    <m/>
    <m/>
    <x v="2"/>
    <m/>
    <m/>
    <n v="12"/>
    <x v="51"/>
    <x v="1"/>
    <n v="1"/>
    <s v="Support Unit"/>
    <x v="39"/>
    <x v="0"/>
    <n v="5"/>
  </r>
  <r>
    <n v="1717"/>
    <s v="HR539"/>
    <x v="12"/>
    <s v="FE"/>
    <x v="3"/>
    <x v="16"/>
    <n v="27"/>
    <s v="December"/>
    <x v="7"/>
    <s v="27 December 1945"/>
    <x v="2"/>
    <s v="SOC 27.12.45 (Air Britain Serials)"/>
    <x v="4"/>
    <x v="3"/>
    <m/>
    <m/>
    <x v="2"/>
    <m/>
    <m/>
    <n v="12"/>
    <x v="51"/>
    <x v="1"/>
    <n v="1"/>
    <e v="#N/A"/>
    <x v="91"/>
    <x v="3"/>
    <n v="1"/>
  </r>
  <r>
    <n v="5717"/>
    <s v="HR570"/>
    <x v="12"/>
    <n v="82"/>
    <x v="3"/>
    <x v="16"/>
    <n v="27"/>
    <s v="December"/>
    <x v="7"/>
    <s v="27 December 1945"/>
    <x v="2"/>
    <s v="SOC 27.12.45 (Air Britain Serials)"/>
    <x v="4"/>
    <x v="3"/>
    <m/>
    <m/>
    <x v="2"/>
    <m/>
    <m/>
    <n v="12"/>
    <x v="51"/>
    <x v="1"/>
    <n v="1"/>
    <s v="Front-Line"/>
    <x v="111"/>
    <x v="3"/>
    <n v="1"/>
  </r>
  <r>
    <n v="6533"/>
    <s v="HR606"/>
    <x v="12"/>
    <n v="110"/>
    <x v="3"/>
    <x v="16"/>
    <n v="27"/>
    <s v="December"/>
    <x v="7"/>
    <s v="27 December 1945"/>
    <x v="2"/>
    <s v="SOC 27.12.45 (Air Britain Serials)"/>
    <x v="4"/>
    <x v="3"/>
    <m/>
    <m/>
    <x v="2"/>
    <m/>
    <m/>
    <n v="12"/>
    <x v="51"/>
    <x v="1"/>
    <n v="1"/>
    <s v="Front-Line"/>
    <x v="143"/>
    <x v="3"/>
    <n v="1"/>
  </r>
  <r>
    <n v="6339"/>
    <s v="HR643"/>
    <x v="12"/>
    <n v="47"/>
    <x v="3"/>
    <x v="16"/>
    <n v="27"/>
    <s v="December"/>
    <x v="7"/>
    <s v="27 December 1945"/>
    <x v="2"/>
    <s v="SOC 27.12.45 (Air Britain Serials)"/>
    <x v="4"/>
    <x v="3"/>
    <m/>
    <m/>
    <x v="2"/>
    <m/>
    <m/>
    <n v="12"/>
    <x v="51"/>
    <x v="1"/>
    <n v="1"/>
    <s v="Front-Line"/>
    <x v="122"/>
    <x v="3"/>
    <n v="1"/>
  </r>
  <r>
    <n v="1723"/>
    <s v="HR649"/>
    <x v="12"/>
    <s v="FE"/>
    <x v="3"/>
    <x v="16"/>
    <n v="27"/>
    <s v="December"/>
    <x v="7"/>
    <s v="27 December 1945"/>
    <x v="2"/>
    <s v="SOC 27.12.45 (Air Britain Serials)"/>
    <x v="4"/>
    <x v="3"/>
    <m/>
    <m/>
    <x v="2"/>
    <m/>
    <m/>
    <n v="12"/>
    <x v="51"/>
    <x v="1"/>
    <n v="1"/>
    <e v="#N/A"/>
    <x v="91"/>
    <x v="3"/>
    <n v="1"/>
  </r>
  <r>
    <n v="624"/>
    <s v="HX940"/>
    <x v="12"/>
    <s v="301FTU/23/89"/>
    <x v="10"/>
    <x v="19"/>
    <n v="27"/>
    <s v="December"/>
    <x v="7"/>
    <s v="27 December 1945"/>
    <x v="2"/>
    <s v="SOC 27.12.45 (Air Britain Serials)"/>
    <x v="4"/>
    <x v="3"/>
    <m/>
    <m/>
    <x v="2"/>
    <m/>
    <m/>
    <n v="12"/>
    <x v="51"/>
    <x v="1"/>
    <n v="1"/>
    <s v="Front-Line"/>
    <x v="168"/>
    <x v="0"/>
    <n v="3"/>
  </r>
  <r>
    <n v="6806"/>
    <s v="NS498"/>
    <x v="18"/>
    <n v="684"/>
    <x v="3"/>
    <x v="0"/>
    <n v="27"/>
    <s v="December"/>
    <x v="7"/>
    <s v="27 December 1945"/>
    <x v="2"/>
    <s v="SOC 27.12.45 (Air Britain Serials)"/>
    <x v="4"/>
    <x v="3"/>
    <m/>
    <m/>
    <x v="2"/>
    <m/>
    <m/>
    <n v="12"/>
    <x v="51"/>
    <x v="1"/>
    <n v="1"/>
    <s v="Front-Line"/>
    <x v="50"/>
    <x v="0"/>
    <n v="1"/>
  </r>
  <r>
    <n v="2254"/>
    <s v="RF714"/>
    <x v="12"/>
    <s v="1672CU"/>
    <x v="3"/>
    <x v="7"/>
    <n v="27"/>
    <s v="December"/>
    <x v="7"/>
    <s v="27 December 1945"/>
    <x v="2"/>
    <s v="SOC 27.12.45 (Air Britain Serials)"/>
    <x v="4"/>
    <x v="3"/>
    <m/>
    <m/>
    <x v="2"/>
    <m/>
    <m/>
    <n v="12"/>
    <x v="51"/>
    <x v="1"/>
    <n v="1"/>
    <s v="Support Unit"/>
    <x v="117"/>
    <x v="3"/>
    <n v="1"/>
  </r>
  <r>
    <n v="4580"/>
    <s v="HK430"/>
    <x v="17"/>
    <s v="410/409"/>
    <x v="0"/>
    <x v="2"/>
    <n v="28"/>
    <s v="December"/>
    <x v="7"/>
    <s v="28 December 1945"/>
    <x v="2"/>
    <s v="SOC 28.12.45 (Air Britain Serials)"/>
    <x v="4"/>
    <x v="3"/>
    <m/>
    <m/>
    <x v="2"/>
    <m/>
    <m/>
    <n v="12"/>
    <x v="51"/>
    <x v="1"/>
    <n v="1"/>
    <s v="Front-Line"/>
    <x v="95"/>
    <x v="2"/>
    <n v="2"/>
  </r>
  <r>
    <n v="3506"/>
    <s v="TE907"/>
    <x v="12"/>
    <s v="CRD"/>
    <x v="10"/>
    <x v="19"/>
    <n v="28"/>
    <s v="December"/>
    <x v="7"/>
    <s v="28 December 1945"/>
    <x v="2"/>
    <s v="SOC 28.12.45 (Air Britain Serials)"/>
    <x v="4"/>
    <x v="3"/>
    <m/>
    <m/>
    <x v="2"/>
    <m/>
    <m/>
    <n v="12"/>
    <x v="51"/>
    <x v="1"/>
    <n v="0"/>
    <s v="Support Unit"/>
    <x v="197"/>
    <x v="3"/>
    <n v="1"/>
  </r>
  <r>
    <n v="1141"/>
    <s v="HK249"/>
    <x v="2"/>
    <s v="456/51OTU"/>
    <x v="0"/>
    <x v="7"/>
    <n v="31"/>
    <s v="December"/>
    <x v="7"/>
    <s v="31 December 1945"/>
    <x v="2"/>
    <s v="Served with 456 Sqn 29/01/44 to 12/44, coded RX-B under RAF control. Returned to RAF. (Brian Fillery's website) SOC 31.12.45 (Air Britain Serials)"/>
    <x v="4"/>
    <x v="3"/>
    <m/>
    <m/>
    <x v="2"/>
    <m/>
    <m/>
    <n v="12"/>
    <x v="51"/>
    <x v="1"/>
    <n v="1"/>
    <s v="Support Unit"/>
    <x v="110"/>
    <x v="2"/>
    <n v="2"/>
  </r>
  <r>
    <n v="494"/>
    <s v="HK283"/>
    <x v="2"/>
    <s v="25/125/51OTU"/>
    <x v="0"/>
    <x v="7"/>
    <n v="31"/>
    <s v="December"/>
    <x v="7"/>
    <s v="31 December 1945"/>
    <x v="2"/>
    <s v="SOC 31.12.45 (Air Britain Serials)"/>
    <x v="4"/>
    <x v="3"/>
    <m/>
    <m/>
    <x v="2"/>
    <m/>
    <m/>
    <n v="12"/>
    <x v="51"/>
    <x v="1"/>
    <n v="1"/>
    <s v="Support Unit"/>
    <x v="110"/>
    <x v="2"/>
    <n v="3"/>
  </r>
  <r>
    <n v="549"/>
    <s v="KB368"/>
    <x v="13"/>
    <s v="1655MTU/16OTU"/>
    <x v="0"/>
    <x v="7"/>
    <n v="31"/>
    <s v="December"/>
    <x v="7"/>
    <s v="31 December 1945"/>
    <x v="2"/>
    <s v="SOC 31.12.45 (Air Britain Serials)"/>
    <x v="4"/>
    <x v="3"/>
    <m/>
    <m/>
    <x v="2"/>
    <m/>
    <m/>
    <n v="12"/>
    <x v="51"/>
    <x v="1"/>
    <n v="1"/>
    <s v="Support Unit"/>
    <x v="140"/>
    <x v="1"/>
    <n v="2"/>
  </r>
  <r>
    <n v="4693"/>
    <s v="KB170"/>
    <x v="13"/>
    <m/>
    <x v="2"/>
    <x v="8"/>
    <m/>
    <m/>
    <x v="7"/>
    <s v="  1945"/>
    <x v="2"/>
    <s v="RCAF Accident Yarmouth NS .45"/>
    <x v="2"/>
    <x v="2"/>
    <s v="Not Stated"/>
    <m/>
    <x v="2"/>
    <m/>
    <m/>
    <m/>
    <x v="39"/>
    <x v="1"/>
    <n v="1"/>
    <s v="Support Unit"/>
    <x v="17"/>
    <x v="1"/>
    <n v="1"/>
  </r>
  <r>
    <n v="4694"/>
    <s v="KB246"/>
    <x v="13"/>
    <m/>
    <x v="2"/>
    <x v="8"/>
    <m/>
    <m/>
    <x v="7"/>
    <s v="  1945"/>
    <x v="2"/>
    <s v="RCAF Accident Houlton Maine .45"/>
    <x v="2"/>
    <x v="2"/>
    <s v="Not Stated"/>
    <m/>
    <x v="2"/>
    <m/>
    <m/>
    <m/>
    <x v="39"/>
    <x v="1"/>
    <n v="1"/>
    <s v="Support Unit"/>
    <x v="17"/>
    <x v="1"/>
    <n v="1"/>
  </r>
  <r>
    <n v="4698"/>
    <s v="KB292"/>
    <x v="13"/>
    <m/>
    <x v="2"/>
    <x v="8"/>
    <m/>
    <m/>
    <x v="7"/>
    <s v="  1945"/>
    <x v="2"/>
    <s v="RCAF Accident Debert NS .45"/>
    <x v="2"/>
    <x v="2"/>
    <s v="Not Stated"/>
    <m/>
    <x v="2"/>
    <m/>
    <m/>
    <m/>
    <x v="39"/>
    <x v="1"/>
    <n v="1"/>
    <s v="Support Unit"/>
    <x v="17"/>
    <x v="1"/>
    <n v="1"/>
  </r>
  <r>
    <n v="4156"/>
    <s v="HP981"/>
    <x v="12"/>
    <n v="235"/>
    <x v="11"/>
    <x v="19"/>
    <n v="0"/>
    <s v="January"/>
    <x v="8"/>
    <s v="1946"/>
    <x v="2"/>
    <s v="Sold to Turkey .46"/>
    <x v="5"/>
    <x v="3"/>
    <m/>
    <m/>
    <x v="2"/>
    <m/>
    <m/>
    <m/>
    <x v="52"/>
    <x v="1"/>
    <n v="1"/>
    <s v="Front-Line"/>
    <x v="97"/>
    <x v="3"/>
    <n v="1"/>
  </r>
  <r>
    <n v="5532"/>
    <s v="KA141"/>
    <x v="37"/>
    <s v="3FP"/>
    <x v="10"/>
    <x v="19"/>
    <n v="1"/>
    <s v="January"/>
    <x v="9"/>
    <s v="1 January 1946"/>
    <x v="0"/>
    <s v="Swung on take-off and u/c leg broke off Shawbury 1.1.46 (Air Britain Serials) 01.01.46 3 FP. KA141 Swung violently on take-off from Shawbury aerodrome and suffered undercarriage collapse. Crew unhurt. (Mosquito Crash Log)"/>
    <x v="2"/>
    <x v="2"/>
    <s v="Swung on takeoff"/>
    <m/>
    <x v="2"/>
    <m/>
    <m/>
    <n v="1"/>
    <x v="53"/>
    <x v="1"/>
    <n v="0"/>
    <s v="Support Unit"/>
    <x v="202"/>
    <x v="1"/>
    <n v="1"/>
  </r>
  <r>
    <n v="4954"/>
    <s v="LR255"/>
    <x v="12"/>
    <s v="301FTU/60 SAAF"/>
    <x v="1"/>
    <x v="0"/>
    <n v="1"/>
    <s v="January"/>
    <x v="9"/>
    <s v="1 January 1946"/>
    <x v="2"/>
    <s v="SOC 1.1.46 (Air Britain Serials)"/>
    <x v="4"/>
    <x v="3"/>
    <m/>
    <m/>
    <x v="2"/>
    <m/>
    <m/>
    <n v="1"/>
    <x v="53"/>
    <x v="1"/>
    <n v="1"/>
    <s v="Front-Line"/>
    <x v="34"/>
    <x v="0"/>
    <n v="2"/>
  </r>
  <r>
    <n v="1705"/>
    <s v="MM303"/>
    <x v="18"/>
    <s v="4/140"/>
    <x v="0"/>
    <x v="0"/>
    <n v="1"/>
    <s v="January"/>
    <x v="9"/>
    <s v="1 January 1946"/>
    <x v="2"/>
    <s v="MH - Can find no trace in 140 Sqn and 34 Wing narratives of this aircraft having been intercepted by a jet as follows: &quot;May have been intercepted by a jet fighter between Mannheim and Karlsruhe and badly shot up on 19 November 1944, however F/L Stuart S McKay brought the badly-damaged aircraft home (The Me262 Combat Diary)&quot; ( To 5761M 1.1.46 (Air Britain Serials)"/>
    <x v="4"/>
    <x v="3"/>
    <m/>
    <m/>
    <x v="2"/>
    <m/>
    <m/>
    <n v="1"/>
    <x v="53"/>
    <x v="1"/>
    <n v="1"/>
    <s v="Front-Line"/>
    <x v="56"/>
    <x v="0"/>
    <n v="2"/>
  </r>
  <r>
    <n v="2540"/>
    <s v="KB414"/>
    <x v="28"/>
    <s v="RN"/>
    <x v="0"/>
    <x v="18"/>
    <n v="7"/>
    <s v="January"/>
    <x v="9"/>
    <s v="7 January 1946"/>
    <x v="2"/>
    <s v="To RN 7.1.46 (Air Britain Serials)"/>
    <x v="5"/>
    <x v="3"/>
    <m/>
    <m/>
    <x v="2"/>
    <m/>
    <m/>
    <n v="1"/>
    <x v="53"/>
    <x v="1"/>
    <n v="1"/>
    <e v="#N/A"/>
    <x v="64"/>
    <x v="1"/>
    <n v="1"/>
  </r>
  <r>
    <n v="946"/>
    <s v="RF970"/>
    <x v="18"/>
    <s v="540/8OTU"/>
    <x v="0"/>
    <x v="7"/>
    <n v="10"/>
    <s v="January"/>
    <x v="9"/>
    <s v="10 January 1946"/>
    <x v="0"/>
    <s v="Dived into ground 1m E of Billinghey Lincs. 10.1.46 believed control lost at high altitude and broke up (Air Britain Serials) 10.01.46 8 OTU. RF970 Out of control at high altitude and dived into ground one mile east of Billinghay, Lincs, killing crew. Aircraft broke up due to stresses imposed. (Mosquito Crash Log)"/>
    <x v="2"/>
    <x v="2"/>
    <s v="Lost control in cloud"/>
    <m/>
    <x v="2"/>
    <m/>
    <m/>
    <n v="1"/>
    <x v="53"/>
    <x v="1"/>
    <n v="1"/>
    <s v="Support Unit"/>
    <x v="37"/>
    <x v="0"/>
    <n v="2"/>
  </r>
  <r>
    <n v="1014"/>
    <s v="NT544"/>
    <x v="25"/>
    <s v="406/54OTU"/>
    <x v="0"/>
    <x v="7"/>
    <n v="10"/>
    <s v="January"/>
    <x v="9"/>
    <s v="10 January 1946"/>
    <x v="1"/>
    <s v="Mosquito NF 30 NT544, of 54 OTU based at East Moor, was on a night cross-country ... Both crew were killed instantly in the crash, although apparently they … (defunct website) Thomas Abel Roskilly Flight Lieutenant Pilot Killed, Sidney Arthur Whiting Flight Sergeant Navigator Killed DeHavilland Mosquito N.F. Mk.XXX NT544 of 54 OTU crashed near Keld in Swaledale in North Yorkshire on the 10th January 1946 while the aircraft was on a training flight from RAF Leeming. (http://www.peakdistrictaircrashes.co.uk/awaynt544.htm) From `Final Landings`_x000a__x000a_10 JAN 46._x000a__x000a_MOSQUITO NF30 NT544 54 OTU. Nr RICHMOND,YORKS._x000a__x000a_Flew into high ground whilst low flying._x000a__x000a_F/LT THOMAS ABEL ROSKILLY. Aged 23. (K)_x000a_SGT ARTHUR WHITING. Aged 22. (K)_x000a_(RAF Commands Forum) Roskilly and Whiting were killed when their Mosquito flew into high ground to the west of Keld at the top end of Swaledale, Yorkshire. The &quot;Richmond&quot; quote by a previous posting given is many miles from the actual crash site. www.allenby.info\aircraft\nt544.html_x000a__x000a_Roskilly is buried in the War Graves section at Stonefall Cemetery, Harrogate._x000a_(same)_x000a__x000a_if you go here :_x000a_http://web.ukonline.co.uk/lait/site/Mosquito%20NT544.htm _x000a_there is a report by Nick Wotherspoon on this and on Alan`s site is a report &amp; pic of our visit at: http://www.peakdistrictaircrashes.co.uk/ in the Yorkshire section. Flew into high ground on night navex 2m W of Aygil Yorks. 10.1.46 (Air Britain Serials) 10.01.46 54 OTU. NT544 Aircraft was in low flight when it crashed into ground at 1900 feet two miles west of Aygil, Yorks., killing crew. (Mosquito Crash Log)_x000a__x000a_Name: Aircraft crash site, Mosquito, Serial number NT544, Near Aygill _x000a_NY SMR Number: MNY30879 _x000a_Type of record: Monument _x000a_Last edited: 05/05/2010 14:59:05 _x000a__x000a_Protected Status_x000a_Protected Military Remains: Aircraft crash site, Mosquito, Serial number NT544, Near Aygill_x000a_Grid Reference: NY 83 00 _x000a_Parish: 1006 Muker; Richmondshire; YDNP _x000a__x000a_Monument Type(s):_x000a_AIRCRAFT CRASH SITE (10/01/1946 Modern - 1946 AD) _x000a_MOSQUITO (10/01/1946 Modern - 1946 AD) _x000a_Other References/Statuses_x000a_Full description_x000a_On the 10th January 1946 a Mosquito, Serial number NT544, flew into high ground on Angram Common, west of Aygill. This was whilst on a night navigation exercise. Both of the crew bailed at the last second, but were too low and were sadly killed. (1,2)_x000a__x000a_Sources and further reading_x000a_--- SNY15601 - Gazetteer: NYCC. 2009. Aircraft Crash Sites North Yorkshire.  _x000a_&lt;1&gt; SNY12705 - Gazetteer: Yorkshire Air Museum. Post 1993?. List of Aircraft Crash Sites. Jefferson, G ?. Reference number 1431 _x000a_&lt;2&gt; SNY12740 - Gazetteer: Yorkshire Dales National Park Authority. 2009. Aircraft crash sites extracted from the Yorkshire Dales National Park Authority HER.  _x000a_(http://www.heritagegateway.org.uk/Gateway/Results_Single.aspx?uid=MNY30879&amp;resourceID=1009)"/>
    <x v="2"/>
    <x v="2"/>
    <s v="Terrain"/>
    <m/>
    <x v="2"/>
    <m/>
    <m/>
    <n v="1"/>
    <x v="53"/>
    <x v="1"/>
    <n v="1"/>
    <s v="Support Unit"/>
    <x v="115"/>
    <x v="2"/>
    <n v="2"/>
  </r>
  <r>
    <n v="3219"/>
    <s v="HK244"/>
    <x v="2"/>
    <s v="25/125/54OTU"/>
    <x v="0"/>
    <x v="7"/>
    <n v="10"/>
    <s v="January"/>
    <x v="9"/>
    <s v="10 January 1946"/>
    <x v="2"/>
    <s v="SOC 10.1.46 (Air Britain Serials)"/>
    <x v="4"/>
    <x v="3"/>
    <m/>
    <m/>
    <x v="2"/>
    <m/>
    <m/>
    <n v="1"/>
    <x v="53"/>
    <x v="1"/>
    <n v="1"/>
    <s v="Support Unit"/>
    <x v="115"/>
    <x v="2"/>
    <n v="3"/>
  </r>
  <r>
    <n v="4275"/>
    <s v="HR391"/>
    <x v="12"/>
    <s v="1FU/47"/>
    <x v="3"/>
    <x v="16"/>
    <n v="10"/>
    <s v="January"/>
    <x v="9"/>
    <s v="10 January 1946"/>
    <x v="2"/>
    <s v="SOC 10.1.46 (Air Britain Serials)"/>
    <x v="4"/>
    <x v="3"/>
    <m/>
    <m/>
    <x v="2"/>
    <m/>
    <m/>
    <n v="1"/>
    <x v="53"/>
    <x v="1"/>
    <n v="1"/>
    <s v="Front-Line"/>
    <x v="122"/>
    <x v="3"/>
    <n v="2"/>
  </r>
  <r>
    <n v="6081"/>
    <s v="HR627"/>
    <x v="12"/>
    <n v="45"/>
    <x v="3"/>
    <x v="16"/>
    <n v="10"/>
    <s v="January"/>
    <x v="9"/>
    <s v="10 January 1946"/>
    <x v="2"/>
    <s v="SOC 10.1.46 (Air Britain Serials)"/>
    <x v="4"/>
    <x v="3"/>
    <m/>
    <m/>
    <x v="2"/>
    <m/>
    <m/>
    <n v="1"/>
    <x v="53"/>
    <x v="1"/>
    <n v="1"/>
    <s v="Front-Line"/>
    <x v="86"/>
    <x v="3"/>
    <n v="1"/>
  </r>
  <r>
    <n v="1725"/>
    <s v="HR639"/>
    <x v="12"/>
    <s v="FE"/>
    <x v="3"/>
    <x v="16"/>
    <n v="10"/>
    <s v="January"/>
    <x v="9"/>
    <s v="10 January 1946"/>
    <x v="2"/>
    <s v="SOC 10.1.46 (Air Britain Serials)"/>
    <x v="4"/>
    <x v="3"/>
    <m/>
    <m/>
    <x v="2"/>
    <m/>
    <m/>
    <n v="1"/>
    <x v="53"/>
    <x v="1"/>
    <n v="1"/>
    <e v="#N/A"/>
    <x v="91"/>
    <x v="3"/>
    <n v="1"/>
  </r>
  <r>
    <n v="4980"/>
    <s v="HX815"/>
    <x v="12"/>
    <s v="301FTU/ME/23"/>
    <x v="1"/>
    <x v="5"/>
    <n v="10"/>
    <s v="January"/>
    <x v="9"/>
    <s v="10 January 1946"/>
    <x v="2"/>
    <s v="SOC 10.1.46 (Air Britain Serials) Appears in 23 Sqn ORB in early March '44 as YP-O."/>
    <x v="4"/>
    <x v="3"/>
    <m/>
    <m/>
    <x v="2"/>
    <m/>
    <m/>
    <n v="1"/>
    <x v="53"/>
    <x v="1"/>
    <n v="1"/>
    <e v="#N/A"/>
    <x v="108"/>
    <x v="0"/>
    <n v="3"/>
  </r>
  <r>
    <n v="7239"/>
    <s v="HX820"/>
    <x v="12"/>
    <s v="301FTU/23/FE"/>
    <x v="3"/>
    <x v="19"/>
    <n v="10"/>
    <s v="January"/>
    <x v="9"/>
    <d v="1946-01-10T00:00:00"/>
    <x v="2"/>
    <s v=" SOC 10.1.46 (Air Britain Serials) MH believes HX820 was transferred off 23 Squadron at the end of March 1944. It had been YP-L, W/C &quot;Sticky&quot; Murphy's regular aircraft. The ORB has Murphy flying HX820 L on 27/28 March 1944, when it returned to base early after engine trouble. Then, on 1/2 April 1944 W/C Murphy was flying HP920, a new aircraft, also YP-L, therefore HX820 seems to have been transferred off. It was a veteran aircraft by this time, with 85 operational hours to its credit.As Air Britain lists it as having gone to the Far East (MH - 27 Squadron?), so its final fate is likely to have been in India. (MH - All of the following should, in the view of MH, relate to HJ738, NOT to HX820. 16/17 August 1943. Up 00.20 for a ground strafe of the Taranto area. Called that they were returning on one engine. At 04.00 the Mosquito overshot at Cassibilo, crashed and was burnt out. The Navigator, Sgt. L. Sabine, was killed instantly, the pilot Sgt. J.T. Farrelly died shortly afterwards (Squadron ORB)  ORB shows HX820 as 'L' on October 10, 1943!, HX804 as P and HX802 as S!)"/>
    <x v="4"/>
    <x v="3"/>
    <m/>
    <m/>
    <x v="2"/>
    <m/>
    <m/>
    <n v="1"/>
    <x v="21"/>
    <x v="1"/>
    <n v="1"/>
    <e v="#N/A"/>
    <x v="91"/>
    <x v="0"/>
    <n v="3"/>
  </r>
  <r>
    <n v="2549"/>
    <s v="KB532"/>
    <x v="28"/>
    <s v="RN"/>
    <x v="0"/>
    <x v="18"/>
    <n v="10"/>
    <s v="January"/>
    <x v="9"/>
    <s v="10 January 1946"/>
    <x v="2"/>
    <s v="To RN 10.1.46 (Air Britain Serials)"/>
    <x v="5"/>
    <x v="3"/>
    <m/>
    <m/>
    <x v="2"/>
    <m/>
    <m/>
    <n v="1"/>
    <x v="53"/>
    <x v="1"/>
    <n v="1"/>
    <e v="#N/A"/>
    <x v="64"/>
    <x v="1"/>
    <n v="1"/>
  </r>
  <r>
    <n v="7157"/>
    <s v="RG158"/>
    <x v="18"/>
    <n v="540"/>
    <x v="0"/>
    <x v="0"/>
    <n v="13"/>
    <s v="January"/>
    <x v="9"/>
    <s v="13 January 1946"/>
    <x v="2"/>
    <s v="SS 13.1.46 (Air Britain Serials)"/>
    <x v="4"/>
    <x v="3"/>
    <m/>
    <m/>
    <x v="2"/>
    <m/>
    <m/>
    <n v="1"/>
    <x v="53"/>
    <x v="1"/>
    <n v="1"/>
    <s v="Front-Line"/>
    <x v="16"/>
    <x v="0"/>
    <n v="1"/>
  </r>
  <r>
    <n v="6036"/>
    <s v="NT303"/>
    <x v="25"/>
    <n v="307"/>
    <x v="0"/>
    <x v="16"/>
    <n v="14"/>
    <s v="January"/>
    <x v="9"/>
    <s v="14 January 1946"/>
    <x v="0"/>
    <s v="14-Jan-46. Mosquito NF30 NT303. F/Sgt M. Mróz KAS / F/Sgt R. Skubik KAS. Crashed during a training over Horsham airfield flight when one of the engines caught fire. (http://www.geocities.com/Mohikanie/307/307_losses.html) Engine caught fire undershot landing Horsham St.Faith 14.1.46 DBF (Air Britain Serials) 14.01.46 307 Sqn. NT303 Crashed 100 yards short of runway at Horsham St. Faith aerodrome when trying to make single-engined emergency landing, killing crew. (Mosquito Crash Log)"/>
    <x v="2"/>
    <x v="2"/>
    <s v="Engine fire"/>
    <m/>
    <x v="2"/>
    <m/>
    <m/>
    <n v="1"/>
    <x v="53"/>
    <x v="1"/>
    <n v="1"/>
    <s v="Front-Line"/>
    <x v="21"/>
    <x v="2"/>
    <n v="1"/>
  </r>
  <r>
    <n v="3624"/>
    <s v="TE654"/>
    <x v="12"/>
    <s v="1FU"/>
    <x v="10"/>
    <x v="19"/>
    <n v="15"/>
    <s v="January"/>
    <x v="9"/>
    <s v="15 January 1946"/>
    <x v="0"/>
    <s v="Crashed 28m SSW of Toulon presumed due to icing on ferry flight 15.1.46 (Air Britain Serials)"/>
    <x v="2"/>
    <x v="2"/>
    <s v="Weather"/>
    <m/>
    <x v="2"/>
    <m/>
    <m/>
    <n v="1"/>
    <x v="53"/>
    <x v="1"/>
    <n v="0"/>
    <s v="Support Unit"/>
    <x v="123"/>
    <x v="3"/>
    <n v="1"/>
  </r>
  <r>
    <n v="407"/>
    <s v="HK109"/>
    <x v="2"/>
    <s v="85/307/Horsham St.Faith/1422 Flt/307"/>
    <x v="0"/>
    <x v="2"/>
    <n v="15"/>
    <s v="January"/>
    <x v="9"/>
    <s v="15 January 1946"/>
    <x v="2"/>
    <s v="SOC 15.1.46 (Air Britain Serials)"/>
    <x v="4"/>
    <x v="3"/>
    <m/>
    <m/>
    <x v="2"/>
    <m/>
    <m/>
    <n v="1"/>
    <x v="53"/>
    <x v="1"/>
    <n v="1"/>
    <s v="Front-Line"/>
    <x v="21"/>
    <x v="2"/>
    <n v="5"/>
  </r>
  <r>
    <n v="2396"/>
    <s v="HK193"/>
    <x v="2"/>
    <s v="151/604/307"/>
    <x v="0"/>
    <x v="2"/>
    <n v="15"/>
    <s v="January"/>
    <x v="9"/>
    <s v="15 January 1946"/>
    <x v="2"/>
    <s v="SOC 15.1.46 (Air Britain Serials)"/>
    <x v="4"/>
    <x v="3"/>
    <m/>
    <m/>
    <x v="2"/>
    <m/>
    <m/>
    <n v="1"/>
    <x v="53"/>
    <x v="1"/>
    <n v="1"/>
    <s v="Front-Line"/>
    <x v="21"/>
    <x v="2"/>
    <n v="3"/>
  </r>
  <r>
    <n v="819"/>
    <s v="LR497"/>
    <x v="11"/>
    <s v="109/105/627/109/Woodhall Spa"/>
    <x v="0"/>
    <x v="8"/>
    <n v="15"/>
    <s v="January"/>
    <x v="9"/>
    <s v="15 January 1946"/>
    <x v="2"/>
    <s v="SOC 15.1.46 (Air Britain Serials)"/>
    <x v="4"/>
    <x v="3"/>
    <m/>
    <m/>
    <x v="2"/>
    <m/>
    <m/>
    <n v="1"/>
    <x v="53"/>
    <x v="1"/>
    <n v="1"/>
    <s v="Support Unit"/>
    <x v="218"/>
    <x v="0"/>
    <n v="5"/>
  </r>
  <r>
    <n v="9"/>
    <s v="MM229"/>
    <x v="14"/>
    <s v="DH/105/1409 Flt/627/1317 Flt/627/109"/>
    <x v="0"/>
    <x v="0"/>
    <n v="15"/>
    <s v="January"/>
    <x v="9"/>
    <s v="15 January 1946"/>
    <x v="2"/>
    <s v="Installation trials 105,109,627Sqn SOC 15.1.46 (Air Britain Serials)"/>
    <x v="4"/>
    <x v="3"/>
    <m/>
    <m/>
    <x v="2"/>
    <m/>
    <m/>
    <n v="1"/>
    <x v="53"/>
    <x v="1"/>
    <n v="1"/>
    <s v="Front-Line"/>
    <x v="18"/>
    <x v="0"/>
    <n v="7"/>
  </r>
  <r>
    <n v="3774"/>
    <s v="KB677"/>
    <x v="28"/>
    <n v="162"/>
    <x v="0"/>
    <x v="8"/>
    <n v="17"/>
    <s v="January"/>
    <x v="9"/>
    <s v="17 January 1946"/>
    <x v="0"/>
    <s v="Tyre burst on take-off and u/c collapsed Ciampino 17.1.46 (Air Britain Serials)"/>
    <x v="2"/>
    <x v="2"/>
    <s v="Tyre burst on takeoff"/>
    <m/>
    <x v="2"/>
    <m/>
    <m/>
    <n v="1"/>
    <x v="53"/>
    <x v="1"/>
    <n v="0"/>
    <s v="Front-Line"/>
    <x v="134"/>
    <x v="1"/>
    <n v="1"/>
  </r>
  <r>
    <n v="3675"/>
    <s v="TA593"/>
    <x v="12"/>
    <n v="14"/>
    <x v="0"/>
    <x v="16"/>
    <n v="17"/>
    <s v="January"/>
    <x v="9"/>
    <s v="17 January 1946"/>
    <x v="0"/>
    <s v="Ran out of fuel and crashed in forced landing nr St.Pol 17.1.46 (Air Britain Serials)"/>
    <x v="2"/>
    <x v="2"/>
    <s v="Ran out of fuel"/>
    <m/>
    <x v="2"/>
    <m/>
    <m/>
    <n v="1"/>
    <x v="53"/>
    <x v="1"/>
    <n v="0"/>
    <s v="Front-Line"/>
    <x v="215"/>
    <x v="0"/>
    <n v="1"/>
  </r>
  <r>
    <n v="2524"/>
    <s v="PF495"/>
    <x v="20"/>
    <s v="139/608/16OTU"/>
    <x v="0"/>
    <x v="7"/>
    <n v="18"/>
    <s v="January"/>
    <x v="9"/>
    <s v="18 January 1946"/>
    <x v="0"/>
    <s v="Swung on landing and u/c collapsed Upper Heyford 18.1.46 DBR (Air Britain Serials)"/>
    <x v="2"/>
    <x v="2"/>
    <s v="Swung on landing"/>
    <m/>
    <x v="2"/>
    <m/>
    <m/>
    <n v="1"/>
    <x v="53"/>
    <x v="1"/>
    <n v="0"/>
    <s v="Support Unit"/>
    <x v="140"/>
    <x v="6"/>
    <n v="3"/>
  </r>
  <r>
    <n v="4330"/>
    <s v="RS638"/>
    <x v="12"/>
    <s v="605/4"/>
    <x v="0"/>
    <x v="16"/>
    <n v="18"/>
    <s v="January"/>
    <x v="9"/>
    <s v="18 January 1946"/>
    <x v="0"/>
    <s v="Engine cut after take-off crashlanded Gutersloh 18.1.46 DBF (Air Britain Serials)"/>
    <x v="2"/>
    <x v="2"/>
    <s v="Engine failure"/>
    <m/>
    <x v="2"/>
    <m/>
    <m/>
    <n v="1"/>
    <x v="53"/>
    <x v="1"/>
    <n v="0"/>
    <s v="Front-Line"/>
    <x v="82"/>
    <x v="7"/>
    <n v="2"/>
  </r>
  <r>
    <n v="3169"/>
    <s v="DZ641"/>
    <x v="4"/>
    <s v="692/627/109"/>
    <x v="0"/>
    <x v="8"/>
    <n v="19"/>
    <s v="January"/>
    <x v="9"/>
    <s v="19 January 1946"/>
    <x v="2"/>
    <s v="AZ-C on 627 Squadron (http://www.627squadron.co.uk/album.html) The 617 Squadron ORB lists this as C, for example on 22 June 1944, Shannon/Sumpter. SOC 19.1.46 (Air Britain Serials)"/>
    <x v="4"/>
    <x v="3"/>
    <m/>
    <m/>
    <x v="2"/>
    <m/>
    <m/>
    <n v="1"/>
    <x v="53"/>
    <x v="1"/>
    <n v="1"/>
    <s v="Front-Line"/>
    <x v="18"/>
    <x v="0"/>
    <n v="3"/>
  </r>
  <r>
    <n v="20"/>
    <s v="DZ461"/>
    <x v="4"/>
    <s v="105/139/Mkrs/139/692/1655MTU/627/109"/>
    <x v="0"/>
    <x v="8"/>
    <n v="23"/>
    <s v="January"/>
    <x v="9"/>
    <s v="23 January 1946"/>
    <x v="2"/>
    <s v="Likely AZ-U on 627 Squadron, to judge by a picture on http://www.627squadron.co.uk/album.html SOC 23.1.46 (Air Britain Serials)"/>
    <x v="4"/>
    <x v="3"/>
    <m/>
    <m/>
    <x v="2"/>
    <m/>
    <m/>
    <n v="1"/>
    <x v="53"/>
    <x v="1"/>
    <n v="1"/>
    <s v="Front-Line"/>
    <x v="18"/>
    <x v="0"/>
    <n v="8"/>
  </r>
  <r>
    <n v="2442"/>
    <s v="DZ715"/>
    <x v="2"/>
    <s v="605/60OTU/13OTU"/>
    <x v="0"/>
    <x v="7"/>
    <n v="24"/>
    <s v="January"/>
    <x v="9"/>
    <s v="24 January 1946"/>
    <x v="2"/>
    <s v="SOC 24.1.46 (Air Britain Serials)"/>
    <x v="4"/>
    <x v="3"/>
    <m/>
    <m/>
    <x v="2"/>
    <m/>
    <m/>
    <n v="1"/>
    <x v="53"/>
    <x v="1"/>
    <n v="1"/>
    <s v="Support Unit"/>
    <x v="39"/>
    <x v="0"/>
    <n v="3"/>
  </r>
  <r>
    <n v="7376"/>
    <s v="TA502"/>
    <x v="12"/>
    <s v="13OTU"/>
    <x v="0"/>
    <x v="7"/>
    <n v="25"/>
    <s v="January"/>
    <x v="9"/>
    <s v="25 January 1946"/>
    <x v="0"/>
    <s v="Flew into high ground in cloud Shildon Co.Durham 25.1.46 (Air Britain Serials) 25.01.46 13 OTU. TA502 Crashed into high ground at Shildon, near Bishop Auckland, Durham, while descending through cloud to locate position, killing crew. (Mosquito Crash Log)"/>
    <x v="2"/>
    <x v="2"/>
    <s v="Bad Visibility"/>
    <m/>
    <x v="2"/>
    <m/>
    <m/>
    <n v="1"/>
    <x v="53"/>
    <x v="1"/>
    <n v="0"/>
    <s v="Support Unit"/>
    <x v="39"/>
    <x v="0"/>
    <n v="1"/>
  </r>
  <r>
    <n v="4975"/>
    <s v="NS726"/>
    <x v="18"/>
    <m/>
    <x v="7"/>
    <x v="0"/>
    <n v="26"/>
    <s v="January"/>
    <x v="9"/>
    <s v="26 January 1946"/>
    <x v="0"/>
    <s v="01.1946 87 crashed on take off at Balikpapan airfield, Kalimantan/Borneo island (MIAS). To RAAF as A52-609 To RAAF 27.12.44 as A52-609 87 Sqn Crashed on takeoff Balikpapan 26.01.46 (Air Britain Serials)"/>
    <x v="2"/>
    <x v="2"/>
    <s v="Crashed on takeoff"/>
    <m/>
    <x v="2"/>
    <m/>
    <m/>
    <n v="1"/>
    <x v="53"/>
    <x v="1"/>
    <n v="1"/>
    <e v="#N/A"/>
    <x v="17"/>
    <x v="0"/>
    <n v="1"/>
  </r>
  <r>
    <n v="39"/>
    <s v="MM121"/>
    <x v="20"/>
    <s v="105/571/109"/>
    <x v="0"/>
    <x v="8"/>
    <n v="28"/>
    <s v="January"/>
    <x v="9"/>
    <s v="28 January 1946"/>
    <x v="0"/>
    <s v="Abandoned short of fuel in bad weather over Lincolnshire 28.1.46 (Air Britain Serials) 28.01.46 109 Sqn. MM121 Due to bad weather and approaching darkness aircraft became lost, fuel state was very low, so climbed to 8,000 feet and pilot baled out but navigator was killed when aircraft crashed in Lincolnshire. (Mosquito Crash Log)"/>
    <x v="2"/>
    <x v="2"/>
    <s v="Weather"/>
    <m/>
    <x v="2"/>
    <m/>
    <m/>
    <n v="1"/>
    <x v="53"/>
    <x v="1"/>
    <n v="1"/>
    <s v="Front-Line"/>
    <x v="18"/>
    <x v="0"/>
    <n v="3"/>
  </r>
  <r>
    <n v="4017"/>
    <s v="NT241"/>
    <x v="25"/>
    <s v="456/54OTU"/>
    <x v="10"/>
    <x v="7"/>
    <n v="29"/>
    <s v="January"/>
    <x v="9"/>
    <s v="29 January 1946"/>
    <x v="0"/>
    <s v="Served with 456 Sqn as RX-W under RAF control 12/44 to 15/06/45 as Sqn disbanded. Back to RAF. (Brian Fillery's website) The aircraft had to make a landing on one engine after the other had failed, the aircraft ran out of runway and it overturned and burnt out, killing the navigator. The crew were: Pilot - P/O A R Turner - survived. Nav - Ft Lt Kenneth I Thornton DFC, aged 23, killed. Of Stanmore, Middlesex, buried Bells Hill Burial Grnd, Hertfordshire. (http://www.allenby.info/aircraft/planes/ryedale/east46a.html) Overshot single-engined landing and overturned East Moor 29.1.46 (Air Britain Serials) 29.01.46 54 OTU. NT241 Landed at East Moor aerodrome with port engine feathered, overshot, ran off end of runway and burned on its back, killing 1 and injuring 1. (Mosquito Crash Log)"/>
    <x v="2"/>
    <x v="2"/>
    <s v="Engine failure"/>
    <m/>
    <x v="2"/>
    <m/>
    <m/>
    <n v="1"/>
    <x v="53"/>
    <x v="1"/>
    <n v="1"/>
    <s v="Support Unit"/>
    <x v="115"/>
    <x v="2"/>
    <n v="2"/>
  </r>
  <r>
    <n v="2095"/>
    <s v="PF514"/>
    <x v="20"/>
    <n v="139"/>
    <x v="0"/>
    <x v="8"/>
    <n v="30"/>
    <s v="January"/>
    <x v="9"/>
    <s v="30 January 1946"/>
    <x v="0"/>
    <s v="Swung on take-off and u/c collapsed Upwood 30.1.46 (Air Britain Serials) 30.01.46 139 Sqn. PF514 Swung on take-off from Upwood aerodrome, ground-looped and suffered undercarriage collapse. Crew unhurt. (Mosquito Crash Log)"/>
    <x v="2"/>
    <x v="2"/>
    <s v="Swung on takeoff"/>
    <m/>
    <x v="2"/>
    <m/>
    <m/>
    <n v="1"/>
    <x v="53"/>
    <x v="1"/>
    <n v="0"/>
    <s v="Front-Line"/>
    <x v="15"/>
    <x v="6"/>
    <n v="1"/>
  </r>
  <r>
    <n v="7264"/>
    <s v="NS506"/>
    <x v="18"/>
    <s v="34 Wg/140"/>
    <x v="0"/>
    <x v="0"/>
    <n v="30"/>
    <s v="January"/>
    <x v="9"/>
    <s v="30 January 1946"/>
    <x v="2"/>
    <s v="SOC 30.1.46 (Air Britain Serials)"/>
    <x v="4"/>
    <x v="3"/>
    <m/>
    <m/>
    <x v="2"/>
    <m/>
    <m/>
    <n v="1"/>
    <x v="53"/>
    <x v="1"/>
    <n v="1"/>
    <s v="Front-Line"/>
    <x v="56"/>
    <x v="0"/>
    <n v="2"/>
  </r>
  <r>
    <n v="388"/>
    <s v="RG156"/>
    <x v="18"/>
    <s v="USAAF"/>
    <x v="10"/>
    <x v="19"/>
    <n v="30"/>
    <s v="January"/>
    <x v="9"/>
    <s v="30 January 1946"/>
    <x v="2"/>
    <s v="SOC 30.1.46 (Air Britain Serials)"/>
    <x v="4"/>
    <x v="3"/>
    <m/>
    <m/>
    <x v="2"/>
    <m/>
    <m/>
    <n v="1"/>
    <x v="53"/>
    <x v="1"/>
    <n v="1"/>
    <e v="#N/A"/>
    <x v="33"/>
    <x v="0"/>
    <n v="1"/>
  </r>
  <r>
    <n v="7573"/>
    <s v="W4087"/>
    <x v="2"/>
    <s v="157/1422 Flt"/>
    <x v="10"/>
    <x v="19"/>
    <n v="30"/>
    <s v="January"/>
    <x v="9"/>
    <s v="30 January 1946"/>
    <x v="2"/>
    <s v="SOC 30.1.46 (Air Britain Serials)"/>
    <x v="4"/>
    <x v="3"/>
    <m/>
    <m/>
    <x v="2"/>
    <m/>
    <m/>
    <n v="1"/>
    <x v="53"/>
    <x v="1"/>
    <n v="1"/>
    <s v="Support Unit"/>
    <x v="219"/>
    <x v="0"/>
    <n v="2"/>
  </r>
  <r>
    <n v="2508"/>
    <s v="HJ731"/>
    <x v="6"/>
    <s v="418/60OTU/13OTU"/>
    <x v="0"/>
    <x v="7"/>
    <n v="31"/>
    <s v="January"/>
    <x v="9"/>
    <s v="31 January 1946"/>
    <x v="0"/>
    <s v="Received at 418 sqn from No.19 Movements Unit, 30 May 1943. Engine caught fire hit tree in forced landing Hornby Yorks. 31.1.46 (Air Britain Serials) 31.01.46 13 OTU. HJ731 Crashed into tree when trying to force land at speed at Hawnby, Yorks, with starboard engine feathered but on fire, killing one. (Mosquito Crash Log)"/>
    <x v="2"/>
    <x v="2"/>
    <s v="Engine fire"/>
    <m/>
    <x v="2"/>
    <m/>
    <m/>
    <n v="1"/>
    <x v="53"/>
    <x v="1"/>
    <n v="1"/>
    <s v="Support Unit"/>
    <x v="39"/>
    <x v="0"/>
    <n v="3"/>
  </r>
  <r>
    <n v="703"/>
    <s v="HK259"/>
    <x v="2"/>
    <s v="125/54OTU"/>
    <x v="10"/>
    <x v="7"/>
    <n v="31"/>
    <s v="January"/>
    <x v="9"/>
    <s v="31 January 1946"/>
    <x v="0"/>
    <s v="SOC 31.1.46 (Air Britain Serials) 11.12.44 125 Sqn. HK259 Aircraft landing on one engine in bad visibility and low cloud at Coltishall aerodrome with undercarriage not fully down, landed fast two- thirds of the way down the runway, undercarriage retracted. Crew safe. (Mosquito Crash Log) Was also Cat B on 19th April 1944 according to AIR 27/295."/>
    <x v="2"/>
    <x v="2"/>
    <s v="Engine failure"/>
    <m/>
    <x v="2"/>
    <m/>
    <m/>
    <n v="1"/>
    <x v="53"/>
    <x v="1"/>
    <n v="1"/>
    <s v="Support Unit"/>
    <x v="115"/>
    <x v="2"/>
    <n v="2"/>
  </r>
  <r>
    <n v="5564"/>
    <s v="HR498"/>
    <x v="12"/>
    <s v="1FU/110"/>
    <x v="3"/>
    <x v="16"/>
    <n v="31"/>
    <s v="January"/>
    <x v="9"/>
    <s v="31 January 1946"/>
    <x v="0"/>
    <s v="Forcelanded with fuel problem on disused airfield Kuching and abandoned as impossible to fly out 31.1.46 (Air Britain Serials) MH - One casualty may have been FOSS  FS  118193"/>
    <x v="2"/>
    <x v="2"/>
    <s v="Force landed"/>
    <m/>
    <x v="2"/>
    <m/>
    <m/>
    <n v="1"/>
    <x v="53"/>
    <x v="1"/>
    <n v="1"/>
    <s v="Front-Line"/>
    <x v="143"/>
    <x v="3"/>
    <n v="2"/>
  </r>
  <r>
    <n v="2780"/>
    <s v="MM309"/>
    <x v="18"/>
    <s v="4/RN"/>
    <x v="10"/>
    <x v="19"/>
    <n v="31"/>
    <s v="January"/>
    <x v="9"/>
    <s v="31 January 1946"/>
    <x v="0"/>
    <s v="Stalled on approach u/c collapsed landing Ayr 31.1.46 (Air Britain Serials)"/>
    <x v="2"/>
    <x v="2"/>
    <s v="Stalled"/>
    <m/>
    <x v="2"/>
    <m/>
    <m/>
    <n v="1"/>
    <x v="53"/>
    <x v="1"/>
    <n v="1"/>
    <e v="#N/A"/>
    <x v="64"/>
    <x v="0"/>
    <n v="2"/>
  </r>
  <r>
    <n v="6192"/>
    <s v="RF664"/>
    <x v="12"/>
    <n v="110"/>
    <x v="3"/>
    <x v="16"/>
    <n v="31"/>
    <s v="January"/>
    <x v="9"/>
    <s v="31 January 1946"/>
    <x v="0"/>
    <s v="Engine cut crashlanded in circuit Labuan 31.1.46 (Air Britain Serials) MH - One casualty may have been FOSS  FS  118193"/>
    <x v="2"/>
    <x v="2"/>
    <s v="Engine failure"/>
    <m/>
    <x v="2"/>
    <m/>
    <m/>
    <n v="1"/>
    <x v="53"/>
    <x v="1"/>
    <n v="1"/>
    <s v="Front-Line"/>
    <x v="143"/>
    <x v="3"/>
    <n v="1"/>
  </r>
  <r>
    <n v="5174"/>
    <s v="RF711"/>
    <x v="12"/>
    <n v="211"/>
    <x v="3"/>
    <x v="16"/>
    <n v="31"/>
    <s v="January"/>
    <x v="9"/>
    <s v="31 January 1946"/>
    <x v="0"/>
    <s v="RF711 ‘A’ From 'Final Landings' 31 Jan 1946 RF711 Mosquito VI 211 Squadron Don Muang, Siam. The port engine failed and the pilot returned to base to make an assymetric approach and landing. However to stbd engine engine failed in the circuit and the pilot made an emergency landing short of the airfield. No casualties. (post on the RAF Commands Forum). RF711 ‘A’ Engine cut, lost height and crashlanded with both engines out in the circuit at Don Muang on 31 January 1946 without serious injury to the pilot W/O Ashcroft or to his passenger Cpl Edwards. (http://users.cyberone.com.au/clardo/de_havilland_mosquito.html) Engine cut lost height and crashlanded in circuit Don Muang 31.1.46 (Air Britain Serials)"/>
    <x v="2"/>
    <x v="2"/>
    <s v="Engine failure"/>
    <m/>
    <x v="2"/>
    <m/>
    <m/>
    <n v="1"/>
    <x v="53"/>
    <x v="1"/>
    <n v="1"/>
    <s v="Front-Line"/>
    <x v="176"/>
    <x v="3"/>
    <n v="1"/>
  </r>
  <r>
    <n v="363"/>
    <s v="DD628"/>
    <x v="2"/>
    <s v="151/264/151/410/60OTU/13OTU"/>
    <x v="0"/>
    <x v="7"/>
    <n v="31"/>
    <s v="January"/>
    <x v="9"/>
    <s v="31 January 1946"/>
    <x v="2"/>
    <s v="29/05 151 DD 628 Mk II: Mosquito in night interception with He 111. Aircraft hit by return fire &amp; landed on single engine. Cat.B damage, aircraft repaired &amp; was eventually SoC 31/01/46. F/L D A Pennington &amp; F/Sgt. D J Donnet safe. (Mosquito Crash Log - ?) SOC 31.1.46 (Air Britain Serials)"/>
    <x v="4"/>
    <x v="3"/>
    <m/>
    <m/>
    <x v="2"/>
    <m/>
    <m/>
    <n v="1"/>
    <x v="53"/>
    <x v="1"/>
    <n v="1"/>
    <s v="Support Unit"/>
    <x v="39"/>
    <x v="0"/>
    <n v="6"/>
  </r>
  <r>
    <n v="2075"/>
    <s v="DD635"/>
    <x v="2"/>
    <s v="264/307/264/Mkrs"/>
    <x v="10"/>
    <x v="19"/>
    <n v="31"/>
    <s v="January"/>
    <x v="9"/>
    <s v="31 January 1946"/>
    <x v="2"/>
    <s v="SOC 31.1.46 (Air Britain Serials)"/>
    <x v="4"/>
    <x v="3"/>
    <m/>
    <m/>
    <x v="2"/>
    <m/>
    <m/>
    <n v="1"/>
    <x v="53"/>
    <x v="1"/>
    <n v="1"/>
    <s v="Support Unit"/>
    <x v="44"/>
    <x v="0"/>
    <n v="4"/>
  </r>
  <r>
    <n v="516"/>
    <s v="DD638"/>
    <x v="2"/>
    <s v="264/307/157/60OTU"/>
    <x v="10"/>
    <x v="7"/>
    <n v="31"/>
    <s v="January"/>
    <x v="9"/>
    <s v="31 January 1946"/>
    <x v="2"/>
    <s v="SOC 31.1.46 (Air Britain Serials)"/>
    <x v="4"/>
    <x v="3"/>
    <m/>
    <m/>
    <x v="2"/>
    <m/>
    <m/>
    <n v="1"/>
    <x v="53"/>
    <x v="1"/>
    <n v="1"/>
    <s v="Support Unit"/>
    <x v="29"/>
    <x v="0"/>
    <n v="4"/>
  </r>
  <r>
    <n v="95"/>
    <s v="DD670"/>
    <x v="5"/>
    <s v="23/Hunsdon/51OTU/60OTU/1 RS"/>
    <x v="10"/>
    <x v="19"/>
    <n v="31"/>
    <s v="January"/>
    <x v="9"/>
    <s v="31 January 1946"/>
    <x v="2"/>
    <s v="4780M NTU SOC 31.1.46 (Air Britain Serials)    13 September 1942: W/C Hoare chased the E/A into the ground without a shot being fired. Patrol time 21.12.-00.26, claim 23.20. Hoare's starboard aircraft was put out by flak as he crossed the coast at Hammstede, after he feathered it, the port engine ran rough and lost much power. He unfeathered the starboard engine, which ran for a while before failing, but by this time the port had recovered somewhat. There was not enough battery power to re-feather the starboard engine, and the radio failed. He eventually made a belly-landing at Hunsdon after seeing some pointer searchlights. The aircraft was repairable, and after serving with Hunsdon's Station Flight, 51 OTU and 60 OTU, it was struck off charge as obsolete on 31.1.1946.  RAF 11 Gp. 23 Sqn. 1 Mosquito II 01.35-03.10 Intruder 0 - 0 - 0 n/a 1 Cat.B Flak Tasked toTwente/Enschede_x000a_Cat.B 14.09.42 Crew: OK 11 Group 23 Sqn. Mosquito II: Flak: Twente/Enschede A/F Crashed Bradwell Bay, overshot on one engine, crashed into field. (Mosquito Crash Log)"/>
    <x v="4"/>
    <x v="3"/>
    <m/>
    <m/>
    <x v="2"/>
    <m/>
    <m/>
    <n v="1"/>
    <x v="53"/>
    <x v="1"/>
    <n v="1"/>
    <s v="Support Unit"/>
    <x v="220"/>
    <x v="0"/>
    <n v="5"/>
  </r>
  <r>
    <n v="7697"/>
    <s v="DD672"/>
    <x v="5"/>
    <s v="23/60OTU"/>
    <x v="10"/>
    <x v="7"/>
    <n v="31"/>
    <s v="January"/>
    <x v="9"/>
    <s v="31 January 1946"/>
    <x v="2"/>
    <s v="SOC 31.1.46 (Air Britain Serials)"/>
    <x v="4"/>
    <x v="3"/>
    <m/>
    <m/>
    <x v="2"/>
    <m/>
    <m/>
    <n v="1"/>
    <x v="53"/>
    <x v="1"/>
    <n v="1"/>
    <s v="Support Unit"/>
    <x v="29"/>
    <x v="0"/>
    <n v="2"/>
  </r>
  <r>
    <n v="862"/>
    <s v="DD676"/>
    <x v="5"/>
    <s v="23/301FTU"/>
    <x v="10"/>
    <x v="10"/>
    <n v="31"/>
    <s v="January"/>
    <x v="9"/>
    <s v="31 January 1946"/>
    <x v="2"/>
    <s v="SOC 31.1.46 (Air Britain Serials)"/>
    <x v="4"/>
    <x v="3"/>
    <m/>
    <m/>
    <x v="2"/>
    <m/>
    <m/>
    <n v="1"/>
    <x v="53"/>
    <x v="1"/>
    <n v="1"/>
    <s v="Support Unit"/>
    <x v="35"/>
    <x v="0"/>
    <n v="2"/>
  </r>
  <r>
    <n v="1751"/>
    <s v="DD680"/>
    <x v="5"/>
    <s v="23/301FTU/TFU/54OTU"/>
    <x v="10"/>
    <x v="7"/>
    <n v="31"/>
    <s v="January"/>
    <x v="9"/>
    <s v="31 January 1946"/>
    <x v="2"/>
    <s v="SOC 31.1.46 (Air Britain Serials)"/>
    <x v="4"/>
    <x v="3"/>
    <m/>
    <m/>
    <x v="2"/>
    <m/>
    <m/>
    <n v="1"/>
    <x v="53"/>
    <x v="1"/>
    <n v="1"/>
    <s v="Support Unit"/>
    <x v="115"/>
    <x v="0"/>
    <n v="4"/>
  </r>
  <r>
    <n v="180"/>
    <s v="DD778"/>
    <x v="2"/>
    <s v="307/264/13OTU/54OTU"/>
    <x v="10"/>
    <x v="7"/>
    <n v="31"/>
    <s v="January"/>
    <x v="9"/>
    <s v="31 January 1946"/>
    <x v="2"/>
    <s v="SOC 31.1.46 (Air Britain Serials)"/>
    <x v="4"/>
    <x v="3"/>
    <m/>
    <m/>
    <x v="2"/>
    <m/>
    <m/>
    <n v="1"/>
    <x v="53"/>
    <x v="1"/>
    <n v="1"/>
    <s v="Support Unit"/>
    <x v="115"/>
    <x v="0"/>
    <n v="4"/>
  </r>
  <r>
    <n v="3203"/>
    <s v="DK311"/>
    <x v="4"/>
    <s v="1PRU/540/8OTU"/>
    <x v="10"/>
    <x v="7"/>
    <n v="31"/>
    <s v="January"/>
    <x v="9"/>
    <s v="31 January 1946"/>
    <x v="2"/>
    <s v="SOC 31.1.46 (Air Britain Serials)"/>
    <x v="4"/>
    <x v="3"/>
    <m/>
    <m/>
    <x v="2"/>
    <m/>
    <m/>
    <n v="1"/>
    <x v="53"/>
    <x v="1"/>
    <n v="1"/>
    <s v="Support Unit"/>
    <x v="37"/>
    <x v="0"/>
    <n v="3"/>
  </r>
  <r>
    <n v="7549"/>
    <s v="DZ250"/>
    <x v="2"/>
    <s v="8OTU"/>
    <x v="10"/>
    <x v="7"/>
    <n v="31"/>
    <s v="January"/>
    <x v="9"/>
    <s v="31 January 1946"/>
    <x v="2"/>
    <s v="SOC 31.1.46 (Air Britain Serials)"/>
    <x v="4"/>
    <x v="3"/>
    <m/>
    <m/>
    <x v="2"/>
    <m/>
    <m/>
    <n v="1"/>
    <x v="53"/>
    <x v="1"/>
    <n v="1"/>
    <s v="Support Unit"/>
    <x v="37"/>
    <x v="0"/>
    <n v="1"/>
  </r>
  <r>
    <n v="3982"/>
    <s v="DZ301"/>
    <x v="2"/>
    <s v="TFU/FIU/13OTU"/>
    <x v="0"/>
    <x v="7"/>
    <n v="31"/>
    <s v="January"/>
    <x v="9"/>
    <s v="31 January 1946"/>
    <x v="2"/>
    <s v="SOC 31.1.46 (Air Britain Serials)"/>
    <x v="4"/>
    <x v="3"/>
    <m/>
    <m/>
    <x v="2"/>
    <m/>
    <m/>
    <n v="1"/>
    <x v="53"/>
    <x v="1"/>
    <n v="1"/>
    <s v="Support Unit"/>
    <x v="39"/>
    <x v="0"/>
    <n v="3"/>
  </r>
  <r>
    <n v="1631"/>
    <s v="DZ306"/>
    <x v="2"/>
    <s v="8OTU/132OTU"/>
    <x v="0"/>
    <x v="7"/>
    <n v="31"/>
    <s v="January"/>
    <x v="9"/>
    <s v="31 January 1946"/>
    <x v="2"/>
    <s v="SOC 31.1.46 (Air Britain Serials)"/>
    <x v="4"/>
    <x v="3"/>
    <m/>
    <m/>
    <x v="2"/>
    <m/>
    <m/>
    <n v="1"/>
    <x v="53"/>
    <x v="1"/>
    <n v="1"/>
    <s v="Support Unit"/>
    <x v="121"/>
    <x v="0"/>
    <n v="2"/>
  </r>
  <r>
    <n v="908"/>
    <s v="DZ319"/>
    <x v="4"/>
    <s v="109/MTU"/>
    <x v="10"/>
    <x v="7"/>
    <n v="31"/>
    <s v="January"/>
    <x v="9"/>
    <s v="31 January 1946"/>
    <x v="2"/>
    <s v="SOC 31.1.46 (Air Britain Serials)"/>
    <x v="4"/>
    <x v="3"/>
    <m/>
    <m/>
    <x v="2"/>
    <m/>
    <m/>
    <n v="1"/>
    <x v="53"/>
    <x v="1"/>
    <n v="1"/>
    <s v="Support Unit"/>
    <x v="221"/>
    <x v="0"/>
    <n v="2"/>
  </r>
  <r>
    <n v="2014"/>
    <s v="DZ544"/>
    <x v="4"/>
    <s v="540/8OTU/1655MTU/8OTU"/>
    <x v="10"/>
    <x v="7"/>
    <n v="31"/>
    <s v="January"/>
    <x v="9"/>
    <s v="31 January 1946"/>
    <x v="2"/>
    <s v="SOC 31.1.46 (Air Britain Serials)"/>
    <x v="4"/>
    <x v="3"/>
    <m/>
    <m/>
    <x v="2"/>
    <m/>
    <m/>
    <n v="1"/>
    <x v="53"/>
    <x v="1"/>
    <n v="1"/>
    <s v="Support Unit"/>
    <x v="37"/>
    <x v="0"/>
    <n v="4"/>
  </r>
  <r>
    <n v="3578"/>
    <s v="DZ580"/>
    <x v="4"/>
    <s v="8OTU"/>
    <x v="10"/>
    <x v="7"/>
    <n v="31"/>
    <s v="January"/>
    <x v="9"/>
    <s v="31 January 1946"/>
    <x v="2"/>
    <s v="SOC 31.1.46 (Air Britain Serials)"/>
    <x v="4"/>
    <x v="3"/>
    <m/>
    <m/>
    <x v="2"/>
    <m/>
    <m/>
    <n v="1"/>
    <x v="53"/>
    <x v="1"/>
    <n v="1"/>
    <s v="Support Unit"/>
    <x v="37"/>
    <x v="0"/>
    <n v="1"/>
  </r>
  <r>
    <n v="7653"/>
    <s v="DZ596"/>
    <x v="4"/>
    <s v="540/8OTU"/>
    <x v="10"/>
    <x v="7"/>
    <n v="31"/>
    <s v="January"/>
    <x v="9"/>
    <s v="31 January 1946"/>
    <x v="2"/>
    <s v="SOC 31.1.46 (Air Britain Serials)"/>
    <x v="4"/>
    <x v="3"/>
    <m/>
    <m/>
    <x v="2"/>
    <m/>
    <m/>
    <n v="1"/>
    <x v="53"/>
    <x v="1"/>
    <n v="1"/>
    <s v="Support Unit"/>
    <x v="37"/>
    <x v="0"/>
    <n v="2"/>
  </r>
  <r>
    <n v="3314"/>
    <s v="HJ939"/>
    <x v="2"/>
    <s v="456/60OTU/54OTU"/>
    <x v="10"/>
    <x v="7"/>
    <n v="31"/>
    <s v="January"/>
    <x v="9"/>
    <s v="31 January 1946"/>
    <x v="2"/>
    <s v="SOC 31.1.46 (Air Britain Serials)"/>
    <x v="4"/>
    <x v="3"/>
    <m/>
    <m/>
    <x v="2"/>
    <m/>
    <m/>
    <n v="1"/>
    <x v="53"/>
    <x v="1"/>
    <n v="1"/>
    <s v="Support Unit"/>
    <x v="115"/>
    <x v="2"/>
    <n v="3"/>
  </r>
  <r>
    <n v="187"/>
    <s v="HK201"/>
    <x v="2"/>
    <s v="151/307/51OTU"/>
    <x v="10"/>
    <x v="7"/>
    <n v="31"/>
    <s v="January"/>
    <x v="9"/>
    <s v="31 January 1946"/>
    <x v="2"/>
    <s v="SOC 31.1.46 (Air Britain Serials)"/>
    <x v="4"/>
    <x v="3"/>
    <m/>
    <m/>
    <x v="2"/>
    <m/>
    <m/>
    <n v="1"/>
    <x v="53"/>
    <x v="1"/>
    <n v="1"/>
    <s v="Support Unit"/>
    <x v="110"/>
    <x v="2"/>
    <n v="3"/>
  </r>
  <r>
    <n v="479"/>
    <s v="HK226"/>
    <x v="2"/>
    <s v="151/604/307"/>
    <x v="0"/>
    <x v="2"/>
    <n v="31"/>
    <s v="January"/>
    <x v="9"/>
    <s v="31 January 1946"/>
    <x v="2"/>
    <s v="SOC 31.1.46 (Air Britain Serials)"/>
    <x v="4"/>
    <x v="3"/>
    <m/>
    <m/>
    <x v="2"/>
    <m/>
    <m/>
    <n v="1"/>
    <x v="53"/>
    <x v="1"/>
    <n v="1"/>
    <s v="Front-Line"/>
    <x v="21"/>
    <x v="2"/>
    <n v="3"/>
  </r>
  <r>
    <n v="5445"/>
    <s v="HK279"/>
    <x v="2"/>
    <s v="219/54OTU"/>
    <x v="10"/>
    <x v="7"/>
    <n v="31"/>
    <s v="January"/>
    <x v="9"/>
    <s v="31 January 1946"/>
    <x v="2"/>
    <s v="SOC 31.1.46 (Air Britain Serials)"/>
    <x v="4"/>
    <x v="3"/>
    <m/>
    <m/>
    <x v="2"/>
    <m/>
    <m/>
    <n v="1"/>
    <x v="53"/>
    <x v="1"/>
    <n v="1"/>
    <s v="Support Unit"/>
    <x v="115"/>
    <x v="2"/>
    <n v="2"/>
  </r>
  <r>
    <n v="310"/>
    <s v="HK281"/>
    <x v="2"/>
    <s v="85/68/54OTU"/>
    <x v="10"/>
    <x v="7"/>
    <n v="31"/>
    <s v="January"/>
    <x v="9"/>
    <s v="31 January 1946"/>
    <x v="2"/>
    <s v="SOC 31.1.46 (Air Britain Serials)"/>
    <x v="4"/>
    <x v="3"/>
    <m/>
    <m/>
    <x v="2"/>
    <m/>
    <m/>
    <n v="1"/>
    <x v="53"/>
    <x v="1"/>
    <n v="1"/>
    <s v="Support Unit"/>
    <x v="115"/>
    <x v="2"/>
    <n v="3"/>
  </r>
  <r>
    <n v="749"/>
    <s v="HK319"/>
    <x v="2"/>
    <s v="219/68/54OTU"/>
    <x v="10"/>
    <x v="7"/>
    <n v="31"/>
    <s v="January"/>
    <x v="9"/>
    <s v="31 January 1946"/>
    <x v="2"/>
    <s v="SOC 31.1.46 (Air Britain Serials)"/>
    <x v="4"/>
    <x v="3"/>
    <m/>
    <m/>
    <x v="2"/>
    <m/>
    <m/>
    <n v="1"/>
    <x v="53"/>
    <x v="1"/>
    <n v="1"/>
    <s v="Support Unit"/>
    <x v="115"/>
    <x v="2"/>
    <n v="3"/>
  </r>
  <r>
    <n v="7236"/>
    <s v="HK322"/>
    <x v="2"/>
    <s v="25/54OTU"/>
    <x v="10"/>
    <x v="7"/>
    <n v="31"/>
    <s v="January"/>
    <x v="9"/>
    <s v="31 January 1946"/>
    <x v="2"/>
    <s v="SOC 31.1.46 (Air Britain Serials) 16.07.1944 Diver patrol 25 anti V1 from Coltishall destroyed 2 V1 but engine hit by debris and navigator baled out. Pilot crash landed, aircraft CatB damage. near Dover , unknown location (FCL). P/O JEC Tait ok, P/O EP Latchford ok, cv at Marshalls(Cambridge), delivered as MKXVI 04.09.43-26.02.44."/>
    <x v="4"/>
    <x v="3"/>
    <m/>
    <m/>
    <x v="2"/>
    <m/>
    <m/>
    <n v="1"/>
    <x v="53"/>
    <x v="1"/>
    <n v="1"/>
    <s v="Support Unit"/>
    <x v="115"/>
    <x v="2"/>
    <n v="2"/>
  </r>
  <r>
    <n v="2696"/>
    <s v="HK359"/>
    <x v="2"/>
    <s v="456/51OTU"/>
    <x v="10"/>
    <x v="7"/>
    <n v="31"/>
    <s v="January"/>
    <x v="9"/>
    <s v="31 January 1946"/>
    <x v="2"/>
    <s v="SOC 31.1.46 (Air Britain Serials)"/>
    <x v="4"/>
    <x v="3"/>
    <m/>
    <m/>
    <x v="2"/>
    <m/>
    <m/>
    <n v="1"/>
    <x v="53"/>
    <x v="1"/>
    <n v="1"/>
    <s v="Support Unit"/>
    <x v="110"/>
    <x v="2"/>
    <n v="2"/>
  </r>
  <r>
    <n v="439"/>
    <s v="HK360"/>
    <x v="2"/>
    <s v="DH/456/FIU"/>
    <x v="10"/>
    <x v="19"/>
    <n v="31"/>
    <s v="January"/>
    <x v="9"/>
    <s v="31 January 1946"/>
    <x v="2"/>
    <s v="SOC 31.1.46 (Air Britain Serials)"/>
    <x v="4"/>
    <x v="3"/>
    <m/>
    <m/>
    <x v="2"/>
    <m/>
    <m/>
    <n v="1"/>
    <x v="53"/>
    <x v="1"/>
    <n v="1"/>
    <s v="Front-Line"/>
    <x v="51"/>
    <x v="2"/>
    <n v="3"/>
  </r>
  <r>
    <n v="2438"/>
    <s v="HK400"/>
    <x v="17"/>
    <s v="301FTU/256"/>
    <x v="10"/>
    <x v="19"/>
    <n v="31"/>
    <s v="January"/>
    <x v="9"/>
    <s v="31 January 1946"/>
    <x v="2"/>
    <s v="SOC 31.1.46 (Air Britain Serials)"/>
    <x v="4"/>
    <x v="3"/>
    <m/>
    <m/>
    <x v="2"/>
    <m/>
    <m/>
    <n v="1"/>
    <x v="53"/>
    <x v="1"/>
    <n v="1"/>
    <s v="Front-Line"/>
    <x v="32"/>
    <x v="2"/>
    <n v="2"/>
  </r>
  <r>
    <n v="4503"/>
    <s v="HK435"/>
    <x v="17"/>
    <s v="301FTU/256"/>
    <x v="10"/>
    <x v="19"/>
    <n v="31"/>
    <s v="January"/>
    <x v="9"/>
    <s v="31 January 1946"/>
    <x v="2"/>
    <s v="SOC 31.1.46 (Air Britain Serials)"/>
    <x v="4"/>
    <x v="3"/>
    <m/>
    <m/>
    <x v="2"/>
    <m/>
    <m/>
    <n v="1"/>
    <x v="53"/>
    <x v="1"/>
    <n v="1"/>
    <s v="Front-Line"/>
    <x v="32"/>
    <x v="2"/>
    <n v="2"/>
  </r>
  <r>
    <n v="438"/>
    <s v="HR257"/>
    <x v="12"/>
    <s v="151/60OTU/13OTU"/>
    <x v="0"/>
    <x v="7"/>
    <n v="31"/>
    <s v="January"/>
    <x v="9"/>
    <s v="31 January 1946"/>
    <x v="2"/>
    <s v="SOC 31.1.46 (Air Britain Serials)"/>
    <x v="4"/>
    <x v="3"/>
    <m/>
    <m/>
    <x v="2"/>
    <m/>
    <m/>
    <n v="1"/>
    <x v="53"/>
    <x v="1"/>
    <n v="1"/>
    <s v="Support Unit"/>
    <x v="39"/>
    <x v="3"/>
    <n v="3"/>
  </r>
  <r>
    <n v="2302"/>
    <s v="HR560"/>
    <x v="12"/>
    <n v="82"/>
    <x v="3"/>
    <x v="16"/>
    <n v="31"/>
    <s v="January"/>
    <x v="9"/>
    <s v="31 January 1946"/>
    <x v="2"/>
    <s v="SOC 31.1.46 (Air Britain Serials)"/>
    <x v="4"/>
    <x v="3"/>
    <m/>
    <m/>
    <x v="2"/>
    <m/>
    <m/>
    <n v="1"/>
    <x v="53"/>
    <x v="1"/>
    <n v="1"/>
    <s v="Front-Line"/>
    <x v="111"/>
    <x v="3"/>
    <n v="1"/>
  </r>
  <r>
    <n v="3781"/>
    <s v="HR562"/>
    <x v="12"/>
    <s v="1FU/110"/>
    <x v="3"/>
    <x v="16"/>
    <n v="31"/>
    <s v="January"/>
    <x v="9"/>
    <s v="31 January 1946"/>
    <x v="2"/>
    <s v="SOC 31.1.46 (Air Britain Serials)"/>
    <x v="4"/>
    <x v="3"/>
    <m/>
    <m/>
    <x v="2"/>
    <m/>
    <m/>
    <n v="1"/>
    <x v="53"/>
    <x v="1"/>
    <n v="1"/>
    <s v="Front-Line"/>
    <x v="143"/>
    <x v="3"/>
    <n v="2"/>
  </r>
  <r>
    <n v="607"/>
    <s v="KB122"/>
    <x v="13"/>
    <s v="608/139/627/109"/>
    <x v="0"/>
    <x v="8"/>
    <n v="31"/>
    <s v="January"/>
    <x v="9"/>
    <s v="31 January 1946"/>
    <x v="2"/>
    <s v="To 5812M 31.1.46 (Air Britain Serials)"/>
    <x v="4"/>
    <x v="3"/>
    <m/>
    <m/>
    <x v="2"/>
    <m/>
    <m/>
    <n v="1"/>
    <x v="53"/>
    <x v="1"/>
    <n v="1"/>
    <s v="Front-Line"/>
    <x v="18"/>
    <x v="1"/>
    <n v="4"/>
  </r>
  <r>
    <n v="3023"/>
    <s v="KB213"/>
    <x v="13"/>
    <s v="1655MTU/627/109"/>
    <x v="0"/>
    <x v="8"/>
    <n v="31"/>
    <s v="January"/>
    <x v="9"/>
    <s v="31 January 1946"/>
    <x v="2"/>
    <s v="To 5811M 31.1.46 (Air Britain Serials)"/>
    <x v="4"/>
    <x v="3"/>
    <m/>
    <m/>
    <x v="2"/>
    <m/>
    <m/>
    <n v="1"/>
    <x v="53"/>
    <x v="1"/>
    <n v="1"/>
    <s v="Front-Line"/>
    <x v="18"/>
    <x v="1"/>
    <n v="3"/>
  </r>
  <r>
    <n v="7347"/>
    <s v="PZ201"/>
    <x v="12"/>
    <s v="151/60OTU/13OTU"/>
    <x v="0"/>
    <x v="7"/>
    <n v="31"/>
    <s v="January"/>
    <x v="9"/>
    <s v="31 January 1946"/>
    <x v="2"/>
    <s v="SOC 31.1.46 (Air Britain Serials)"/>
    <x v="4"/>
    <x v="3"/>
    <m/>
    <m/>
    <x v="2"/>
    <m/>
    <m/>
    <n v="1"/>
    <x v="53"/>
    <x v="1"/>
    <n v="1"/>
    <s v="Support Unit"/>
    <x v="39"/>
    <x v="0"/>
    <n v="3"/>
  </r>
  <r>
    <n v="6401"/>
    <s v="RF696"/>
    <x v="12"/>
    <n v="84"/>
    <x v="3"/>
    <x v="16"/>
    <n v="31"/>
    <s v="January"/>
    <x v="9"/>
    <s v="31 January 1946"/>
    <x v="2"/>
    <s v="SOC 31.1.46 (Air Britain Serials)"/>
    <x v="4"/>
    <x v="3"/>
    <m/>
    <m/>
    <x v="2"/>
    <m/>
    <m/>
    <n v="1"/>
    <x v="53"/>
    <x v="1"/>
    <n v="1"/>
    <s v="Front-Line"/>
    <x v="146"/>
    <x v="3"/>
    <n v="1"/>
  </r>
  <r>
    <n v="3215"/>
    <s v="RR277"/>
    <x v="10"/>
    <s v="FE/211"/>
    <x v="3"/>
    <x v="16"/>
    <n v="31"/>
    <s v="January"/>
    <x v="9"/>
    <s v="31 January 1946"/>
    <x v="2"/>
    <s v="On 211 Squadron (http://users.cyberone.com.au/clardo/de_havilland_mosquito.html) SOC 31.1.46 (Air Britain Serials)"/>
    <x v="4"/>
    <x v="3"/>
    <m/>
    <m/>
    <x v="2"/>
    <m/>
    <m/>
    <n v="1"/>
    <x v="53"/>
    <x v="1"/>
    <n v="1"/>
    <s v="Front-Line"/>
    <x v="176"/>
    <x v="2"/>
    <n v="2"/>
  </r>
  <r>
    <n v="1727"/>
    <s v="TA497"/>
    <x v="12"/>
    <s v="FE"/>
    <x v="3"/>
    <x v="16"/>
    <n v="31"/>
    <s v="January"/>
    <x v="9"/>
    <s v="31 January 1946"/>
    <x v="2"/>
    <s v="SOC 31.1.46 (Air Britain Serials)"/>
    <x v="4"/>
    <x v="3"/>
    <m/>
    <m/>
    <x v="2"/>
    <m/>
    <m/>
    <n v="1"/>
    <x v="53"/>
    <x v="1"/>
    <n v="0"/>
    <e v="#N/A"/>
    <x v="91"/>
    <x v="0"/>
    <n v="1"/>
  </r>
  <r>
    <n v="3289"/>
    <s v="LR532"/>
    <x v="10"/>
    <s v="132OTU/8OTU/ECFS"/>
    <x v="10"/>
    <x v="19"/>
    <n v="1"/>
    <s v="February"/>
    <x v="9"/>
    <s v="1 February 1946"/>
    <x v="0"/>
    <s v="Dived into ground on approach to Hullavington after control lost on single-engined approach Leamington 1.2.46 (Air Britain Serials) 01.02.46 ECFS. LR532 On final approach to Hullavington aerodrome, aircraft banked steeply to port and crashed slightly inverted, killing one. (Mosquito Crash Log)"/>
    <x v="2"/>
    <x v="2"/>
    <s v="Stalled"/>
    <m/>
    <x v="2"/>
    <m/>
    <m/>
    <n v="2"/>
    <x v="54"/>
    <x v="1"/>
    <n v="1"/>
    <s v="Support Unit"/>
    <x v="75"/>
    <x v="2"/>
    <n v="3"/>
  </r>
  <r>
    <n v="6174"/>
    <s v="NT324"/>
    <x v="25"/>
    <n v="85"/>
    <x v="0"/>
    <x v="2"/>
    <n v="1"/>
    <s v="February"/>
    <x v="9"/>
    <s v="1 February 1946"/>
    <x v="0"/>
    <s v="Engine cut lost height and bellylanded at Tangmere 1.2.46 (Air Britain Serials) 01.02.46 85 Sqn. NT324 Aircraft belly landed on Tangmere aerodrome after port engine failed after feathering starboard engine, injuring one. (Mosquito Crash Log)"/>
    <x v="2"/>
    <x v="2"/>
    <s v="Engine failure"/>
    <m/>
    <x v="2"/>
    <m/>
    <m/>
    <n v="2"/>
    <x v="54"/>
    <x v="1"/>
    <n v="1"/>
    <s v="Front-Line"/>
    <x v="13"/>
    <x v="2"/>
    <n v="1"/>
  </r>
  <r>
    <n v="1295"/>
    <s v="HR196"/>
    <x v="12"/>
    <s v="151/54OTU/13OTU"/>
    <x v="0"/>
    <x v="7"/>
    <n v="4"/>
    <s v="February"/>
    <x v="9"/>
    <s v="4 February 1946"/>
    <x v="0"/>
    <s v="Bounced on landing swung and u/c collapsed Croft 4.2.46 (Air Britain Serials) 04.02.46 13 OTU. HR 196 Undercarriage collapsed on landing at Croft aerodrome. (Mosquito Crash Log)"/>
    <x v="2"/>
    <x v="2"/>
    <s v="Bounced on landing"/>
    <m/>
    <x v="2"/>
    <m/>
    <m/>
    <n v="2"/>
    <x v="54"/>
    <x v="1"/>
    <n v="1"/>
    <s v="Support Unit"/>
    <x v="39"/>
    <x v="3"/>
    <n v="3"/>
  </r>
  <r>
    <n v="583"/>
    <s v="LR299"/>
    <x v="12"/>
    <s v="305/613/464/487/51OTU"/>
    <x v="10"/>
    <x v="7"/>
    <n v="4"/>
    <s v="February"/>
    <x v="9"/>
    <s v="4 February 1946"/>
    <x v="2"/>
    <s v="SOC 4.2.46 (Air Britain Serials)"/>
    <x v="4"/>
    <x v="3"/>
    <m/>
    <m/>
    <x v="2"/>
    <m/>
    <m/>
    <n v="2"/>
    <x v="54"/>
    <x v="1"/>
    <n v="1"/>
    <s v="Support Unit"/>
    <x v="110"/>
    <x v="0"/>
    <n v="5"/>
  </r>
  <r>
    <n v="2394"/>
    <s v="NT263"/>
    <x v="25"/>
    <s v="488/51OTU/54OTU"/>
    <x v="10"/>
    <x v="7"/>
    <n v="5"/>
    <s v="February"/>
    <x v="9"/>
    <s v="5 February 1946"/>
    <x v="0"/>
    <s v="Engine cut on airtest bellylanded nr Church Fenton 5.2.46 (Air Britain Serials) 05.02.46 54 OTU. NT263 Force landed in Yorkshire at map reference 226736, due to failure of starboard engine during single-engine flying practice. Crew unhurt. (Mosquito Crash Log)"/>
    <x v="2"/>
    <x v="2"/>
    <s v="Engine failure"/>
    <m/>
    <x v="2"/>
    <m/>
    <m/>
    <n v="2"/>
    <x v="54"/>
    <x v="1"/>
    <n v="1"/>
    <s v="Support Unit"/>
    <x v="115"/>
    <x v="2"/>
    <n v="3"/>
  </r>
  <r>
    <n v="5806"/>
    <s v="MM645"/>
    <x v="22"/>
    <n v="85"/>
    <x v="0"/>
    <x v="2"/>
    <n v="6"/>
    <s v="February"/>
    <x v="9"/>
    <s v="6 February 1946"/>
    <x v="2"/>
    <s v="To 5810M 6.2.46 (Air Britain Serials)"/>
    <x v="4"/>
    <x v="3"/>
    <m/>
    <m/>
    <x v="2"/>
    <m/>
    <m/>
    <n v="2"/>
    <x v="54"/>
    <x v="1"/>
    <n v="1"/>
    <s v="Front-Line"/>
    <x v="13"/>
    <x v="2"/>
    <n v="1"/>
  </r>
  <r>
    <n v="6178"/>
    <s v="MV528"/>
    <x v="25"/>
    <n v="25"/>
    <x v="0"/>
    <x v="2"/>
    <n v="7"/>
    <s v="February"/>
    <x v="9"/>
    <s v="7 February 1946"/>
    <x v="1"/>
    <s v="Overshot night landing and hit fence Boxted 7.2.46 not repaired and SOC 30.8.47 (Air Britain Serials) 07.02.46 25 Sqn. MV528 Overshot on landing at Boxted aerodrome. (Mosquito Crash Log)"/>
    <x v="2"/>
    <x v="2"/>
    <s v="Overshot"/>
    <m/>
    <x v="2"/>
    <m/>
    <m/>
    <n v="2"/>
    <x v="54"/>
    <x v="1"/>
    <n v="1"/>
    <s v="Front-Line"/>
    <x v="14"/>
    <x v="2"/>
    <n v="1"/>
  </r>
  <r>
    <n v="1"/>
    <s v="PF434"/>
    <x v="20"/>
    <s v="128/109/571/105"/>
    <x v="0"/>
    <x v="8"/>
    <n v="7"/>
    <s v="February"/>
    <x v="9"/>
    <s v="7 February 1946"/>
    <x v="2"/>
    <s v="SOC 7.2.46 (Air Britain Serials)"/>
    <x v="4"/>
    <x v="3"/>
    <m/>
    <m/>
    <x v="2"/>
    <m/>
    <m/>
    <n v="2"/>
    <x v="54"/>
    <x v="1"/>
    <n v="0"/>
    <s v="Front-Line"/>
    <x v="4"/>
    <x v="6"/>
    <n v="4"/>
  </r>
  <r>
    <n v="1199"/>
    <s v="TA397"/>
    <x v="22"/>
    <s v="157/85/157/1692 Flt"/>
    <x v="10"/>
    <x v="7"/>
    <n v="7"/>
    <s v="February"/>
    <x v="9"/>
    <s v="7 February 1946"/>
    <x v="2"/>
    <s v="To 5814M 7.2.46 (Air Britain Serials)"/>
    <x v="4"/>
    <x v="3"/>
    <m/>
    <m/>
    <x v="2"/>
    <m/>
    <m/>
    <n v="2"/>
    <x v="54"/>
    <x v="1"/>
    <n v="1"/>
    <s v="Support Unit"/>
    <x v="93"/>
    <x v="0"/>
    <n v="4"/>
  </r>
  <r>
    <n v="5860"/>
    <s v="TE699"/>
    <x v="12"/>
    <s v="5FU"/>
    <x v="10"/>
    <x v="19"/>
    <n v="9"/>
    <s v="February"/>
    <x v="9"/>
    <s v="9 February 1946"/>
    <x v="0"/>
    <s v="U/c collapsed on landing Cairo West 9.2.46 (Air Britain Serials)"/>
    <x v="2"/>
    <x v="2"/>
    <s v="Undercarriage failed"/>
    <m/>
    <x v="2"/>
    <m/>
    <m/>
    <n v="2"/>
    <x v="54"/>
    <x v="1"/>
    <n v="0"/>
    <s v="Support Unit"/>
    <x v="142"/>
    <x v="3"/>
    <n v="1"/>
  </r>
  <r>
    <n v="4985"/>
    <s v="RF766"/>
    <x v="12"/>
    <s v="84/390MU"/>
    <x v="0"/>
    <x v="6"/>
    <n v="11"/>
    <s v="February"/>
    <x v="9"/>
    <s v="11 February 1946"/>
    <x v="0"/>
    <s v="Hit obstacle while taxying Seletar 11.2.46 not repaired (Air Britain Serials)"/>
    <x v="2"/>
    <x v="2"/>
    <s v="Hit obstacle"/>
    <m/>
    <x v="2"/>
    <m/>
    <m/>
    <n v="2"/>
    <x v="54"/>
    <x v="1"/>
    <n v="1"/>
    <s v="Support Unit"/>
    <x v="222"/>
    <x v="3"/>
    <n v="2"/>
  </r>
  <r>
    <n v="4341"/>
    <s v="RG313"/>
    <x v="35"/>
    <s v="51MU"/>
    <x v="0"/>
    <x v="6"/>
    <n v="11"/>
    <s v="February"/>
    <x v="9"/>
    <s v="11 February 1946"/>
    <x v="0"/>
    <s v="Control lost during acrobatics dived into ground nr Lichfield 11.2.46 (Air Britain Serials)"/>
    <x v="2"/>
    <x v="2"/>
    <s v="Low flying"/>
    <m/>
    <x v="2"/>
    <m/>
    <m/>
    <n v="2"/>
    <x v="54"/>
    <x v="1"/>
    <n v="0"/>
    <s v="Support Unit"/>
    <x v="223"/>
    <x v="0"/>
    <n v="1"/>
  </r>
  <r>
    <n v="4409"/>
    <s v="RG146"/>
    <x v="18"/>
    <s v="USAAF"/>
    <x v="0"/>
    <x v="0"/>
    <n v="11"/>
    <s v="February"/>
    <x v="9"/>
    <s v="11 February 1946"/>
    <x v="2"/>
    <s v="SOC 11.2.46 (Air Britain Serials)"/>
    <x v="4"/>
    <x v="3"/>
    <m/>
    <m/>
    <x v="2"/>
    <m/>
    <m/>
    <n v="2"/>
    <x v="54"/>
    <x v="1"/>
    <n v="1"/>
    <e v="#N/A"/>
    <x v="33"/>
    <x v="0"/>
    <n v="1"/>
  </r>
  <r>
    <n v="383"/>
    <s v="DD724"/>
    <x v="2"/>
    <s v="85/151/264/307/157/51OTU"/>
    <x v="10"/>
    <x v="7"/>
    <n v="12"/>
    <s v="February"/>
    <x v="9"/>
    <s v="12 February 1946"/>
    <x v="2"/>
    <s v="SOC 12.2.46 (Air Britain Serials)"/>
    <x v="4"/>
    <x v="3"/>
    <m/>
    <m/>
    <x v="2"/>
    <m/>
    <m/>
    <n v="2"/>
    <x v="54"/>
    <x v="1"/>
    <n v="1"/>
    <s v="Support Unit"/>
    <x v="110"/>
    <x v="0"/>
    <n v="6"/>
  </r>
  <r>
    <n v="2587"/>
    <s v="TA243"/>
    <x v="22"/>
    <s v="51OTU"/>
    <x v="0"/>
    <x v="7"/>
    <n v="12"/>
    <s v="February"/>
    <x v="9"/>
    <s v="12 February 1946"/>
    <x v="2"/>
    <s v="To 5817M 12.2.46 (Air Britain Serials)"/>
    <x v="4"/>
    <x v="3"/>
    <m/>
    <m/>
    <x v="2"/>
    <m/>
    <m/>
    <n v="2"/>
    <x v="54"/>
    <x v="1"/>
    <n v="1"/>
    <s v="Support Unit"/>
    <x v="110"/>
    <x v="0"/>
    <n v="1"/>
  </r>
  <r>
    <n v="2639"/>
    <s v="PZ383"/>
    <x v="12"/>
    <n v="305"/>
    <x v="0"/>
    <x v="16"/>
    <n v="14"/>
    <s v="February"/>
    <x v="9"/>
    <s v="14 February 1946"/>
    <x v="0"/>
    <s v="Engine cut at low altitude on navex hit house 5m NE of Aachen 14.2.46 (Air Britain Serials)"/>
    <x v="2"/>
    <x v="2"/>
    <s v="Engine failure"/>
    <m/>
    <x v="2"/>
    <m/>
    <m/>
    <n v="2"/>
    <x v="54"/>
    <x v="1"/>
    <n v="1"/>
    <s v="Front-Line"/>
    <x v="60"/>
    <x v="0"/>
    <n v="1"/>
  </r>
  <r>
    <n v="7422"/>
    <s v="TA525"/>
    <x v="12"/>
    <s v="13OTU"/>
    <x v="0"/>
    <x v="7"/>
    <n v="14"/>
    <s v="February"/>
    <x v="9"/>
    <s v="14 February 1946"/>
    <x v="0"/>
    <s v="DeHavilland Mosquito F.B Mk.VI TA525 of 13 OTU dived into the ground after loss of control in cloud on the morning of the 14th February 1946 near to Castle Bolton whilst on a solo training flight. Gehines La Hei Sergeant (Royal Netherlands Air Force) Pilot Killed (http://www.peakdistrictaircrashes.co.uk/awayta525.htm) Flew into high ground Castle Bolton Yorks. 14.2.46 (Air Britain Serials) 14.02.46 13 OTU. TA525 Aircraft crashed into high ground at 1800 feet. Cloud base was at 2,000 feet so presumably lost control and was unable to recover before hitting the ground at Rowntree Park, Castle Bolton, Yorks, killing one. (Mosquito Crash Log)_x000a__x000a_Name: Aircraft crash site, Mosquito, Serial number TA525, Near Castle Bolton _x000a_NY SMR Number: MNY30880 _x000a_Type of record: Monument _x000a_Last edited: 28/04/2010 14:38:04 _x000a__x000a_Protected Status_x000a_Protected Military Remains: Aircraft crash site, Mosquito, Serial number TA525, Near Castle Bolton_x000a_Grid Reference: SE 02 92 _x000a_Parish: 1068 Castle Bolton with East &amp; West Bolton; Richmondshire; YDNP _x000a__x000a_Monument Type(s):_x000a_AIRCRAFT CRASH SITE (14/02/1946 Modern - 1946 AD) _x000a_MOSQUITO (14/02/1946 Modern - 1946 AD) _x000a_Other References/Statuses_x000a_Full description_x000a_On the 14th Febuary 1946 a Mosquito, Serial number TA525, flew into high ground around 1800ft in low cloud conditions. The crash site is reported as Rowantree Scar. One crew member was killed. (1,2)_x000a__x000a_Sources and further reading_x000a_--- SNY15601 - Gazetteer: NYCC. 2009. Aircraft Crash Sites North Yorkshire.  _x000a_&lt;1&gt; SNY12705 - Gazetteer: Yorkshire Air Museum. Post 1993?. List of Aircraft Crash Sites. Jefferson, G ?. Reference number 1439 _x000a_&lt;2&gt; SNY12707 - Gazetteer: L. J. Norgate. Yorkshire Aircraft Crashes.  _x000a_&lt;3&gt; SNY12740 - Gazetteer: Yorkshire Dales National Park Authority. 2009. Aircraft crash sites extracted from the Yorkshire Dales National Park Authority HER.  _x000a_(http://www.heritagegateway.org.uk/Gateway/Results_Single.aspx?uid=MNY30880&amp;resourceID=1009)"/>
    <x v="2"/>
    <x v="2"/>
    <s v="Lost control in cloud"/>
    <m/>
    <x v="2"/>
    <m/>
    <m/>
    <n v="2"/>
    <x v="54"/>
    <x v="1"/>
    <n v="0"/>
    <s v="Support Unit"/>
    <x v="39"/>
    <x v="0"/>
    <n v="1"/>
  </r>
  <r>
    <n v="937"/>
    <s v="HK437"/>
    <x v="17"/>
    <s v="301FTU/256"/>
    <x v="10"/>
    <x v="19"/>
    <n v="14"/>
    <s v="February"/>
    <x v="9"/>
    <s v="14 February 1946"/>
    <x v="2"/>
    <s v="SOC 14.2.46 (Air Britain Serials)"/>
    <x v="4"/>
    <x v="3"/>
    <m/>
    <m/>
    <x v="2"/>
    <m/>
    <m/>
    <n v="2"/>
    <x v="54"/>
    <x v="1"/>
    <n v="1"/>
    <s v="Front-Line"/>
    <x v="32"/>
    <x v="2"/>
    <n v="2"/>
  </r>
  <r>
    <n v="778"/>
    <s v="HP920"/>
    <x v="12"/>
    <s v="301FTU/Med/23/ME CS"/>
    <x v="10"/>
    <x v="19"/>
    <n v="14"/>
    <s v="February"/>
    <x v="9"/>
    <s v="14 February 1946"/>
    <x v="2"/>
    <s v="SOC 14.2.46 (Air Britain Serials) Appears in the 23 Sqn ORB in April '44 as YP-L."/>
    <x v="4"/>
    <x v="3"/>
    <m/>
    <m/>
    <x v="2"/>
    <m/>
    <m/>
    <n v="2"/>
    <x v="54"/>
    <x v="1"/>
    <n v="1"/>
    <e v="#N/A"/>
    <x v="224"/>
    <x v="3"/>
    <n v="4"/>
  </r>
  <r>
    <n v="5121"/>
    <s v="KB415"/>
    <x v="28"/>
    <s v="608/162"/>
    <x v="10"/>
    <x v="19"/>
    <n v="14"/>
    <s v="February"/>
    <x v="9"/>
    <s v="14 February 1946"/>
    <x v="2"/>
    <s v="SOC 15.2.46 (Air Britain Serials)"/>
    <x v="4"/>
    <x v="3"/>
    <m/>
    <m/>
    <x v="2"/>
    <m/>
    <m/>
    <n v="2"/>
    <x v="54"/>
    <x v="1"/>
    <n v="1"/>
    <s v="Front-Line"/>
    <x v="134"/>
    <x v="1"/>
    <n v="2"/>
  </r>
  <r>
    <n v="3780"/>
    <s v="MM347"/>
    <x v="18"/>
    <n v="680"/>
    <x v="10"/>
    <x v="19"/>
    <n v="14"/>
    <s v="February"/>
    <x v="9"/>
    <s v="14 February 1946"/>
    <x v="2"/>
    <s v="Photo exists of this aircraft being a small, light-coloured N just ahead of the aircraft serial, with a &quot;Barber-Pole&quot; rudder patter (rudder only). SOC 14.2.46 (Air Britain Serials)"/>
    <x v="4"/>
    <x v="3"/>
    <m/>
    <m/>
    <x v="2"/>
    <m/>
    <m/>
    <n v="2"/>
    <x v="54"/>
    <x v="1"/>
    <n v="1"/>
    <s v="Front-Line"/>
    <x v="78"/>
    <x v="0"/>
    <n v="1"/>
  </r>
  <r>
    <n v="1889"/>
    <s v="NS674"/>
    <x v="18"/>
    <s v="60 SAAF"/>
    <x v="1"/>
    <x v="0"/>
    <n v="14"/>
    <s v="February"/>
    <x v="9"/>
    <s v="14 February 1946"/>
    <x v="2"/>
    <s v="SOC 14.2.46 (Air Britain Serials)"/>
    <x v="4"/>
    <x v="3"/>
    <m/>
    <m/>
    <x v="2"/>
    <m/>
    <m/>
    <n v="2"/>
    <x v="54"/>
    <x v="1"/>
    <n v="1"/>
    <s v="Front-Line"/>
    <x v="34"/>
    <x v="0"/>
    <n v="1"/>
  </r>
  <r>
    <n v="1734"/>
    <s v="NS780"/>
    <x v="18"/>
    <s v="FE"/>
    <x v="3"/>
    <x v="0"/>
    <n v="14"/>
    <s v="February"/>
    <x v="9"/>
    <s v="14 February 1946"/>
    <x v="2"/>
    <s v="SOC 14.2.46 (Air Britain Serials)"/>
    <x v="4"/>
    <x v="3"/>
    <m/>
    <m/>
    <x v="2"/>
    <m/>
    <m/>
    <n v="2"/>
    <x v="54"/>
    <x v="1"/>
    <n v="1"/>
    <e v="#N/A"/>
    <x v="91"/>
    <x v="0"/>
    <n v="1"/>
  </r>
  <r>
    <n v="4707"/>
    <s v="RF663"/>
    <x v="12"/>
    <n v="110"/>
    <x v="3"/>
    <x v="16"/>
    <n v="14"/>
    <s v="February"/>
    <x v="9"/>
    <s v="14 February 1946"/>
    <x v="2"/>
    <s v="SOC 14.2.46 (Air Britain Serials)"/>
    <x v="4"/>
    <x v="3"/>
    <m/>
    <m/>
    <x v="2"/>
    <m/>
    <m/>
    <n v="2"/>
    <x v="54"/>
    <x v="1"/>
    <n v="1"/>
    <s v="Front-Line"/>
    <x v="143"/>
    <x v="3"/>
    <n v="1"/>
  </r>
  <r>
    <n v="6406"/>
    <s v="RF961"/>
    <x v="12"/>
    <n v="84"/>
    <x v="3"/>
    <x v="16"/>
    <n v="14"/>
    <s v="February"/>
    <x v="9"/>
    <s v="14 February 1946"/>
    <x v="2"/>
    <s v="SOC 14.2.46 (Air Britain Serials)"/>
    <x v="4"/>
    <x v="3"/>
    <m/>
    <m/>
    <x v="2"/>
    <m/>
    <m/>
    <n v="2"/>
    <x v="54"/>
    <x v="1"/>
    <n v="1"/>
    <s v="Front-Line"/>
    <x v="146"/>
    <x v="3"/>
    <n v="1"/>
  </r>
  <r>
    <n v="7645"/>
    <s v="TA409"/>
    <x v="22"/>
    <n v="600"/>
    <x v="10"/>
    <x v="19"/>
    <n v="14"/>
    <s v="February"/>
    <x v="9"/>
    <s v="14 February 1946"/>
    <x v="2"/>
    <s v="SOC 14.2.46 (Air Britain Serials)"/>
    <x v="4"/>
    <x v="3"/>
    <m/>
    <m/>
    <x v="2"/>
    <m/>
    <m/>
    <n v="2"/>
    <x v="54"/>
    <x v="1"/>
    <n v="1"/>
    <s v="Front-Line"/>
    <x v="167"/>
    <x v="0"/>
    <n v="1"/>
  </r>
  <r>
    <n v="2678"/>
    <s v="PF507"/>
    <x v="20"/>
    <s v="571/163/16OTU"/>
    <x v="0"/>
    <x v="7"/>
    <n v="18"/>
    <s v="February"/>
    <x v="9"/>
    <s v="18 February 1946"/>
    <x v="0"/>
    <s v="Swung on landing and u/c collapsed Upper Heyford 18.2.46 (Air Britain Serials) 18.02.46 16 OTU. PF507 Undercarriage collapsed on landing at Upper Heyford aerodrome. (Mosquito Crash Log)"/>
    <x v="2"/>
    <x v="2"/>
    <s v="Swung on landing"/>
    <m/>
    <x v="2"/>
    <m/>
    <m/>
    <n v="2"/>
    <x v="54"/>
    <x v="1"/>
    <n v="0"/>
    <s v="Support Unit"/>
    <x v="140"/>
    <x v="6"/>
    <n v="3"/>
  </r>
  <r>
    <n v="2146"/>
    <s v="NT558"/>
    <x v="25"/>
    <s v="488/51OTU/54OTU"/>
    <x v="10"/>
    <x v="7"/>
    <n v="19"/>
    <s v="February"/>
    <x v="9"/>
    <s v="19 February 1946"/>
    <x v="0"/>
    <s v="19 FEB 46 MOSQUITO NF30 NT558 54 OTU. CRASHED 300 YDS_x000a_NORTH OF PITSFORD_x000a_CHURCH,NORTHANTS._x000a__x000a_Aircraft was on a cross country navex from base at East Moor,routed to Daventry,Ely,Driffield and returning to East Moor. It was seen at 1,500ft having broken cloud and then it re-entered cloud whilst banked at a steep angle. It spun out of cloud again and crashed after pilot lost control when he could not regain a normal flying attitude in cloud._x000a__x000a_SGT ALAN RONALD CAMERON AIRD. Aged 23. Pilot. (K)_x000a_F/S WILLIAM ARTHUR GRAVES. Aged 21. Nav. (K)_x000a_(From Final Landings, quoted on the RAF Commands Forum website: http://www.rafcommands.com/dcforum/DCForumID6/18579.html) Control lost in cloud on navex spun into ground Pitsford Northants. 19.2.46 (Air Britain Serials) 19.02.46 54 OTU. NT558 Aircraft was on cross country exercise when it broke cloud at between 1500 and 2,000 feet, re-entered cloud at a steep angle, spun and crashed three hundred yards north of Pitsford Church, Northants, killing crew. (Mosquito Crash Log)"/>
    <x v="2"/>
    <x v="2"/>
    <s v="Lost control in cloud"/>
    <m/>
    <x v="2"/>
    <m/>
    <m/>
    <n v="2"/>
    <x v="54"/>
    <x v="1"/>
    <n v="1"/>
    <s v="Support Unit"/>
    <x v="115"/>
    <x v="2"/>
    <n v="3"/>
  </r>
  <r>
    <n v="1935"/>
    <s v="KB345"/>
    <x v="13"/>
    <s v="608/627/109"/>
    <x v="0"/>
    <x v="8"/>
    <n v="20"/>
    <s v="February"/>
    <x v="9"/>
    <s v="20 February 1946"/>
    <x v="2"/>
    <s v="To 5820M 20.2.46 (Air Britain Serials)"/>
    <x v="4"/>
    <x v="3"/>
    <m/>
    <m/>
    <x v="2"/>
    <m/>
    <m/>
    <n v="2"/>
    <x v="54"/>
    <x v="1"/>
    <n v="1"/>
    <s v="Front-Line"/>
    <x v="18"/>
    <x v="1"/>
    <n v="3"/>
  </r>
  <r>
    <n v="2923"/>
    <s v="RF751"/>
    <x v="12"/>
    <n v="211"/>
    <x v="3"/>
    <x v="16"/>
    <n v="20"/>
    <s v="February"/>
    <x v="9"/>
    <s v="20 February 1946"/>
    <x v="2"/>
    <s v="RF751 ‘B’ (http://users.cyberone.com.au/clardo/de_havilland_mosquito.html) SOC 20.2.46 (Air Britain Serials)"/>
    <x v="4"/>
    <x v="3"/>
    <m/>
    <m/>
    <x v="2"/>
    <m/>
    <m/>
    <n v="2"/>
    <x v="54"/>
    <x v="1"/>
    <n v="1"/>
    <s v="Front-Line"/>
    <x v="176"/>
    <x v="3"/>
    <n v="1"/>
  </r>
  <r>
    <n v="4416"/>
    <s v="RF991"/>
    <x v="18"/>
    <s v="60 SAAF"/>
    <x v="8"/>
    <x v="0"/>
    <n v="20"/>
    <s v="February"/>
    <x v="9"/>
    <s v="20 February 1946"/>
    <x v="2"/>
    <s v="To SAAF 20.2.46 (Air Britain Serials)"/>
    <x v="5"/>
    <x v="3"/>
    <m/>
    <m/>
    <x v="2"/>
    <m/>
    <m/>
    <n v="2"/>
    <x v="54"/>
    <x v="1"/>
    <n v="1"/>
    <s v="Front-Line"/>
    <x v="34"/>
    <x v="0"/>
    <n v="1"/>
  </r>
  <r>
    <n v="2432"/>
    <s v="HR524"/>
    <x v="12"/>
    <s v="1FU/47/132RSU"/>
    <x v="10"/>
    <x v="19"/>
    <n v="21"/>
    <s v="February"/>
    <x v="9"/>
    <s v="21 February 1946"/>
    <x v="1"/>
    <s v="Taxied into roller at night Butterworth 21.2.46 DBR (Air Britain Serials)"/>
    <x v="2"/>
    <x v="2"/>
    <s v="Taxying accident"/>
    <m/>
    <x v="2"/>
    <m/>
    <m/>
    <n v="2"/>
    <x v="54"/>
    <x v="1"/>
    <n v="1"/>
    <s v="Support Unit"/>
    <x v="225"/>
    <x v="3"/>
    <n v="3"/>
  </r>
  <r>
    <n v="7564"/>
    <s v="NS587"/>
    <x v="29"/>
    <n v="544"/>
    <x v="10"/>
    <x v="19"/>
    <n v="22"/>
    <s v="February"/>
    <x v="9"/>
    <s v="22 February 1946"/>
    <x v="2"/>
    <s v="SOC 22.2.46 (Air Britain Serials)"/>
    <x v="4"/>
    <x v="3"/>
    <m/>
    <m/>
    <x v="2"/>
    <m/>
    <m/>
    <n v="2"/>
    <x v="54"/>
    <x v="1"/>
    <n v="1"/>
    <s v="Front-Line"/>
    <x v="27"/>
    <x v="0"/>
    <n v="1"/>
  </r>
  <r>
    <n v="1632"/>
    <s v="KB419"/>
    <x v="28"/>
    <s v="627/109"/>
    <x v="0"/>
    <x v="8"/>
    <n v="25"/>
    <s v="February"/>
    <x v="9"/>
    <s v="25 February 1946"/>
    <x v="0"/>
    <s v="Swung on landing and u/c collapsed Hemswell 25.2.46 DBR (Air Britain Serials)"/>
    <x v="2"/>
    <x v="2"/>
    <s v="Swung on landing"/>
    <m/>
    <x v="2"/>
    <m/>
    <m/>
    <n v="2"/>
    <x v="54"/>
    <x v="1"/>
    <n v="1"/>
    <s v="Front-Line"/>
    <x v="18"/>
    <x v="1"/>
    <n v="2"/>
  </r>
  <r>
    <n v="2393"/>
    <s v="KB533"/>
    <x v="28"/>
    <s v="627/109"/>
    <x v="0"/>
    <x v="8"/>
    <n v="25"/>
    <s v="February"/>
    <x v="9"/>
    <s v="25 February 1946"/>
    <x v="0"/>
    <s v="Swung on take-off and u/c collapsed Hemswell 25.2.46 DBR (Air Britain Serials)"/>
    <x v="2"/>
    <x v="2"/>
    <s v="Swung on takeoff"/>
    <m/>
    <x v="2"/>
    <m/>
    <m/>
    <n v="2"/>
    <x v="54"/>
    <x v="1"/>
    <n v="1"/>
    <s v="Front-Line"/>
    <x v="18"/>
    <x v="1"/>
    <n v="2"/>
  </r>
  <r>
    <n v="416"/>
    <s v="HP929"/>
    <x v="12"/>
    <s v="305/Andover/60OTU/13OTU"/>
    <x v="0"/>
    <x v="7"/>
    <n v="25"/>
    <s v="February"/>
    <x v="9"/>
    <s v="25 February 1946"/>
    <x v="2"/>
    <s v="SOC 25.2.46 (Air Britain Serials)"/>
    <x v="4"/>
    <x v="3"/>
    <m/>
    <m/>
    <x v="2"/>
    <m/>
    <m/>
    <n v="2"/>
    <x v="54"/>
    <x v="1"/>
    <n v="1"/>
    <s v="Support Unit"/>
    <x v="39"/>
    <x v="3"/>
    <n v="4"/>
  </r>
  <r>
    <n v="5768"/>
    <s v="KA257"/>
    <x v="31"/>
    <s v="1FU"/>
    <x v="10"/>
    <x v="19"/>
    <n v="26"/>
    <s v="February"/>
    <x v="9"/>
    <s v="26 February 1946"/>
    <x v="0"/>
    <s v="U/c collapsed on take-off Cairo West 26.2.46 (Air Britain Serials)"/>
    <x v="2"/>
    <x v="2"/>
    <s v="Undercarriage failed"/>
    <m/>
    <x v="2"/>
    <m/>
    <m/>
    <n v="2"/>
    <x v="54"/>
    <x v="1"/>
    <n v="0"/>
    <s v="Support Unit"/>
    <x v="123"/>
    <x v="1"/>
    <n v="1"/>
  </r>
  <r>
    <n v="2340"/>
    <s v="DD641"/>
    <x v="2"/>
    <s v="157/410/169/51OTU"/>
    <x v="10"/>
    <x v="7"/>
    <n v="28"/>
    <s v="February"/>
    <x v="9"/>
    <s v="28 February 1946"/>
    <x v="2"/>
    <s v="RS-N, DD641 (Mosquito, Classic Aircraft #7, Boyer/Philpott, ISBN 0-85059-432-4, pub 1980 SOC 28.2.46 (Air Britain Serials)"/>
    <x v="4"/>
    <x v="3"/>
    <m/>
    <m/>
    <x v="2"/>
    <m/>
    <m/>
    <n v="2"/>
    <x v="54"/>
    <x v="1"/>
    <n v="1"/>
    <s v="Support Unit"/>
    <x v="110"/>
    <x v="0"/>
    <n v="4"/>
  </r>
  <r>
    <n v="588"/>
    <s v="DD726"/>
    <x v="2"/>
    <s v="85/456/140/60OTU/13OTU"/>
    <x v="0"/>
    <x v="7"/>
    <n v="28"/>
    <s v="February"/>
    <x v="9"/>
    <s v="28 February 1946"/>
    <x v="2"/>
    <s v="SOC 28.2.46 (Air Britain Serials) 16.05.44 141 Sqn. DD726 Aircraft failed to return to West Raynham aerodrome after an exercise (Mosquito Crash Log)"/>
    <x v="4"/>
    <x v="3"/>
    <m/>
    <m/>
    <x v="2"/>
    <m/>
    <m/>
    <n v="2"/>
    <x v="54"/>
    <x v="1"/>
    <n v="1"/>
    <s v="Support Unit"/>
    <x v="39"/>
    <x v="0"/>
    <n v="5"/>
  </r>
  <r>
    <n v="467"/>
    <s v="DD790"/>
    <x v="2"/>
    <s v="307/264/169/141/54OTU"/>
    <x v="10"/>
    <x v="7"/>
    <n v="28"/>
    <s v="February"/>
    <x v="9"/>
    <s v="28 February 1946"/>
    <x v="2"/>
    <s v="SOC 28.2.46 (Air Britain Serials)"/>
    <x v="4"/>
    <x v="3"/>
    <m/>
    <m/>
    <x v="2"/>
    <m/>
    <m/>
    <n v="2"/>
    <x v="54"/>
    <x v="1"/>
    <n v="1"/>
    <s v="Support Unit"/>
    <x v="115"/>
    <x v="0"/>
    <n v="5"/>
  </r>
  <r>
    <n v="1861"/>
    <s v="DK331"/>
    <x v="4"/>
    <s v="109/NTU"/>
    <x v="10"/>
    <x v="7"/>
    <n v="28"/>
    <s v="February"/>
    <x v="9"/>
    <s v="28 February 1946"/>
    <x v="2"/>
    <s v="SOC 28.2.46 (Air Britain Serials)"/>
    <x v="4"/>
    <x v="3"/>
    <m/>
    <m/>
    <x v="2"/>
    <m/>
    <m/>
    <n v="2"/>
    <x v="54"/>
    <x v="1"/>
    <n v="1"/>
    <s v="Support Unit"/>
    <x v="135"/>
    <x v="0"/>
    <n v="2"/>
  </r>
  <r>
    <n v="7533"/>
    <s v="DZ255"/>
    <x v="2"/>
    <s v="410/51OTU"/>
    <x v="10"/>
    <x v="7"/>
    <n v="28"/>
    <s v="February"/>
    <x v="9"/>
    <s v="28 February 1946"/>
    <x v="2"/>
    <s v="SOC 28.2.46 (Air Britain Serials)"/>
    <x v="4"/>
    <x v="3"/>
    <m/>
    <m/>
    <x v="2"/>
    <m/>
    <m/>
    <n v="2"/>
    <x v="54"/>
    <x v="1"/>
    <n v="1"/>
    <s v="Support Unit"/>
    <x v="110"/>
    <x v="0"/>
    <n v="2"/>
  </r>
  <r>
    <n v="6"/>
    <s v="DZ426"/>
    <x v="4"/>
    <s v="521/1401 Flt/1409 Flt/139/627/139/627/NTU"/>
    <x v="10"/>
    <x v="7"/>
    <n v="28"/>
    <s v="February"/>
    <x v="9"/>
    <s v="28 February 1946"/>
    <x v="2"/>
    <s v="SOC 28.2.46 (Air Britain Serials)"/>
    <x v="4"/>
    <x v="3"/>
    <m/>
    <m/>
    <x v="2"/>
    <m/>
    <m/>
    <n v="2"/>
    <x v="54"/>
    <x v="1"/>
    <n v="1"/>
    <s v="Support Unit"/>
    <x v="135"/>
    <x v="0"/>
    <n v="8"/>
  </r>
  <r>
    <n v="285"/>
    <s v="DZ462"/>
    <x v="4"/>
    <s v="105/627"/>
    <x v="10"/>
    <x v="19"/>
    <n v="28"/>
    <s v="February"/>
    <x v="9"/>
    <s v="28 February 1946"/>
    <x v="2"/>
    <s v="SOC 28.2.46 (Air Britain Serials)"/>
    <x v="4"/>
    <x v="3"/>
    <m/>
    <m/>
    <x v="2"/>
    <m/>
    <m/>
    <n v="2"/>
    <x v="54"/>
    <x v="1"/>
    <n v="1"/>
    <s v="Front-Line"/>
    <x v="58"/>
    <x v="0"/>
    <n v="2"/>
  </r>
  <r>
    <n v="1222"/>
    <s v="DZ485"/>
    <x v="4"/>
    <s v="109/1655MTU"/>
    <x v="10"/>
    <x v="7"/>
    <n v="28"/>
    <s v="February"/>
    <x v="9"/>
    <s v="28 February 1946"/>
    <x v="2"/>
    <s v="SOC 28.2.46 (Air Britain Serials)"/>
    <x v="4"/>
    <x v="3"/>
    <m/>
    <m/>
    <x v="2"/>
    <m/>
    <m/>
    <n v="2"/>
    <x v="54"/>
    <x v="1"/>
    <n v="1"/>
    <s v="Support Unit"/>
    <x v="12"/>
    <x v="0"/>
    <n v="2"/>
  </r>
  <r>
    <n v="865"/>
    <s v="DZ653"/>
    <x v="2"/>
    <s v="264/51OTU"/>
    <x v="10"/>
    <x v="7"/>
    <n v="28"/>
    <s v="February"/>
    <x v="9"/>
    <s v="28 February 1946"/>
    <x v="2"/>
    <s v="SOC 28.2.46 (Air Britain Serials)"/>
    <x v="4"/>
    <x v="3"/>
    <m/>
    <m/>
    <x v="2"/>
    <m/>
    <m/>
    <n v="2"/>
    <x v="54"/>
    <x v="1"/>
    <n v="1"/>
    <s v="Support Unit"/>
    <x v="110"/>
    <x v="0"/>
    <n v="2"/>
  </r>
  <r>
    <n v="5658"/>
    <s v="DZ659"/>
    <x v="2"/>
    <s v="FIU"/>
    <x v="10"/>
    <x v="19"/>
    <n v="28"/>
    <s v="February"/>
    <x v="9"/>
    <s v="28 February 1946"/>
    <x v="2"/>
    <s v="AIRCRAFT OF THE ROYAL AIR FORCE 1939-1945: DE HAVILLAND DH.98 MOSQUITO. Mosquito NF Mark XVII, DZ659 ‘ZQ-H’, of the Fighter Interception Unit, on the ground at Wittering, Huntingdonshire. Modified from a Mark II, the aircraft has been fitted with SCR.720/729 (AI Mark X) aircraft interception radar in a universal radome. (IWM Photo ATP 13206B) SOC 28.2.46 (Air Britain Serials)"/>
    <x v="4"/>
    <x v="3"/>
    <m/>
    <m/>
    <x v="2"/>
    <m/>
    <m/>
    <n v="2"/>
    <x v="54"/>
    <x v="1"/>
    <n v="1"/>
    <s v="Front-Line"/>
    <x v="51"/>
    <x v="0"/>
    <n v="1"/>
  </r>
  <r>
    <n v="1263"/>
    <s v="DZ713"/>
    <x v="2"/>
    <s v="605/169/54OTU"/>
    <x v="10"/>
    <x v="7"/>
    <n v="28"/>
    <s v="February"/>
    <x v="9"/>
    <s v="28 February 1946"/>
    <x v="2"/>
    <s v="SOC 28.2.46 (Air Britain Serials)"/>
    <x v="4"/>
    <x v="3"/>
    <m/>
    <m/>
    <x v="2"/>
    <m/>
    <m/>
    <n v="2"/>
    <x v="54"/>
    <x v="1"/>
    <n v="1"/>
    <s v="Support Unit"/>
    <x v="115"/>
    <x v="0"/>
    <n v="3"/>
  </r>
  <r>
    <n v="240"/>
    <s v="DZ724"/>
    <x v="2"/>
    <s v="605/60OTU/51OTU"/>
    <x v="10"/>
    <x v="7"/>
    <n v="28"/>
    <s v="February"/>
    <x v="9"/>
    <s v="28 February 1946"/>
    <x v="2"/>
    <s v="UP-S on 605 Sqn. SOC 28.2.46 (Air Britain Serials)"/>
    <x v="4"/>
    <x v="3"/>
    <m/>
    <m/>
    <x v="2"/>
    <m/>
    <m/>
    <n v="2"/>
    <x v="54"/>
    <x v="1"/>
    <n v="1"/>
    <s v="Support Unit"/>
    <x v="110"/>
    <x v="0"/>
    <n v="3"/>
  </r>
  <r>
    <n v="7"/>
    <s v="HJ654"/>
    <x v="2"/>
    <s v="25/169/141/515/BSTU/1692 Flt/1652 Flt/51OTU"/>
    <x v="10"/>
    <x v="7"/>
    <n v="28"/>
    <s v="February"/>
    <x v="9"/>
    <s v="28 February 1946"/>
    <x v="2"/>
    <s v="SOC 28.2.46 (Air Britain Serials)"/>
    <x v="4"/>
    <x v="3"/>
    <m/>
    <m/>
    <x v="2"/>
    <m/>
    <m/>
    <n v="2"/>
    <x v="54"/>
    <x v="1"/>
    <n v="1"/>
    <s v="Support Unit"/>
    <x v="110"/>
    <x v="0"/>
    <n v="8"/>
  </r>
  <r>
    <n v="1981"/>
    <s v="HJ769"/>
    <x v="6"/>
    <s v="301FTU/23/FE"/>
    <x v="3"/>
    <x v="16"/>
    <n v="28"/>
    <s v="February"/>
    <x v="9"/>
    <s v="28 February 1946"/>
    <x v="2"/>
    <s v="SOC 28.2.46 (Air Britain Serials)"/>
    <x v="4"/>
    <x v="3"/>
    <m/>
    <m/>
    <x v="2"/>
    <m/>
    <m/>
    <n v="2"/>
    <x v="54"/>
    <x v="1"/>
    <n v="1"/>
    <e v="#N/A"/>
    <x v="91"/>
    <x v="0"/>
    <n v="3"/>
  </r>
  <r>
    <n v="2881"/>
    <s v="HJ889"/>
    <x v="10"/>
    <s v="60OTU/13OTU"/>
    <x v="0"/>
    <x v="7"/>
    <n v="28"/>
    <s v="February"/>
    <x v="9"/>
    <s v="28 February 1946"/>
    <x v="2"/>
    <s v="SOC 28.2.46 (Air Britain Serials)"/>
    <x v="4"/>
    <x v="3"/>
    <m/>
    <m/>
    <x v="2"/>
    <m/>
    <m/>
    <n v="2"/>
    <x v="54"/>
    <x v="1"/>
    <n v="1"/>
    <s v="Support Unit"/>
    <x v="39"/>
    <x v="2"/>
    <n v="2"/>
  </r>
  <r>
    <n v="78"/>
    <s v="HJ937"/>
    <x v="2"/>
    <s v="307/264/141/239/141/1692 Flt/51OTU"/>
    <x v="10"/>
    <x v="7"/>
    <n v="28"/>
    <s v="February"/>
    <x v="9"/>
    <s v="28 February 1946"/>
    <x v="2"/>
    <s v="SOC 28.2.46 (Air Britain Serials)"/>
    <x v="4"/>
    <x v="3"/>
    <m/>
    <m/>
    <x v="2"/>
    <m/>
    <m/>
    <n v="2"/>
    <x v="54"/>
    <x v="1"/>
    <n v="1"/>
    <s v="Support Unit"/>
    <x v="110"/>
    <x v="2"/>
    <n v="7"/>
  </r>
  <r>
    <n v="2901"/>
    <s v="HP873"/>
    <x v="12"/>
    <s v="301FTU/FE"/>
    <x v="3"/>
    <x v="16"/>
    <n v="28"/>
    <s v="February"/>
    <x v="9"/>
    <s v="28 February 1946"/>
    <x v="2"/>
    <s v="SOC 29.2.46 (Air Britain Serials)"/>
    <x v="4"/>
    <x v="3"/>
    <m/>
    <m/>
    <x v="2"/>
    <m/>
    <m/>
    <n v="2"/>
    <x v="54"/>
    <x v="1"/>
    <n v="1"/>
    <e v="#N/A"/>
    <x v="91"/>
    <x v="3"/>
    <n v="2"/>
  </r>
  <r>
    <n v="483"/>
    <s v="HP884"/>
    <x v="12"/>
    <s v="301FTU/45"/>
    <x v="3"/>
    <x v="16"/>
    <n v="28"/>
    <s v="February"/>
    <x v="9"/>
    <s v="28 February 1946"/>
    <x v="2"/>
    <s v="SOC 28.2.46 (Air Britain Serials)"/>
    <x v="4"/>
    <x v="3"/>
    <m/>
    <m/>
    <x v="2"/>
    <m/>
    <m/>
    <n v="2"/>
    <x v="54"/>
    <x v="1"/>
    <n v="1"/>
    <s v="Front-Line"/>
    <x v="86"/>
    <x v="3"/>
    <n v="2"/>
  </r>
  <r>
    <n v="1549"/>
    <s v="HR308"/>
    <x v="12"/>
    <s v="1FU/47/110"/>
    <x v="3"/>
    <x v="16"/>
    <n v="28"/>
    <s v="February"/>
    <x v="9"/>
    <s v="28 February 1946"/>
    <x v="2"/>
    <s v="SOC 28.2.46 (Air Britain Serials)"/>
    <x v="4"/>
    <x v="3"/>
    <m/>
    <m/>
    <x v="2"/>
    <m/>
    <m/>
    <n v="2"/>
    <x v="54"/>
    <x v="1"/>
    <n v="1"/>
    <s v="Front-Line"/>
    <x v="143"/>
    <x v="3"/>
    <n v="3"/>
  </r>
  <r>
    <n v="2863"/>
    <s v="HR393"/>
    <x v="12"/>
    <s v="1FU/FE"/>
    <x v="3"/>
    <x v="16"/>
    <n v="28"/>
    <s v="February"/>
    <x v="9"/>
    <s v="28 February 1946"/>
    <x v="2"/>
    <s v="SOC 28.2.46 (Air Britain Serials)"/>
    <x v="4"/>
    <x v="3"/>
    <m/>
    <m/>
    <x v="2"/>
    <m/>
    <m/>
    <n v="2"/>
    <x v="54"/>
    <x v="1"/>
    <n v="1"/>
    <e v="#N/A"/>
    <x v="91"/>
    <x v="3"/>
    <n v="2"/>
  </r>
  <r>
    <n v="3911"/>
    <s v="HR397"/>
    <x v="12"/>
    <n v="45"/>
    <x v="3"/>
    <x v="16"/>
    <n v="28"/>
    <s v="February"/>
    <x v="9"/>
    <s v="28 February 1946"/>
    <x v="2"/>
    <s v="SOC 28.2.46 (Air Britain Serials)"/>
    <x v="4"/>
    <x v="3"/>
    <m/>
    <m/>
    <x v="2"/>
    <m/>
    <m/>
    <n v="2"/>
    <x v="54"/>
    <x v="1"/>
    <n v="1"/>
    <s v="Front-Line"/>
    <x v="86"/>
    <x v="3"/>
    <n v="1"/>
  </r>
  <r>
    <n v="5076"/>
    <s v="HR409"/>
    <x v="12"/>
    <n v="45"/>
    <x v="3"/>
    <x v="16"/>
    <n v="28"/>
    <s v="February"/>
    <x v="9"/>
    <s v="28 February 1946"/>
    <x v="2"/>
    <s v="SOC 28.2.46 (Air Britain Serials)"/>
    <x v="4"/>
    <x v="3"/>
    <m/>
    <m/>
    <x v="2"/>
    <m/>
    <m/>
    <n v="2"/>
    <x v="54"/>
    <x v="1"/>
    <n v="1"/>
    <s v="Front-Line"/>
    <x v="86"/>
    <x v="3"/>
    <n v="1"/>
  </r>
  <r>
    <n v="4276"/>
    <s v="HR444"/>
    <x v="12"/>
    <s v="1FU/47"/>
    <x v="3"/>
    <x v="16"/>
    <n v="28"/>
    <s v="February"/>
    <x v="9"/>
    <s v="28 February 1946"/>
    <x v="2"/>
    <s v="SOC 28.2.46 (Air Britain Serials)"/>
    <x v="4"/>
    <x v="3"/>
    <m/>
    <m/>
    <x v="2"/>
    <m/>
    <m/>
    <n v="2"/>
    <x v="54"/>
    <x v="1"/>
    <n v="1"/>
    <s v="Front-Line"/>
    <x v="122"/>
    <x v="3"/>
    <n v="2"/>
  </r>
  <r>
    <n v="3063"/>
    <s v="HR462"/>
    <x v="12"/>
    <s v="1FU/45"/>
    <x v="3"/>
    <x v="16"/>
    <n v="28"/>
    <s v="February"/>
    <x v="9"/>
    <s v="28 February 1946"/>
    <x v="2"/>
    <s v="SOC 28.2.46 (Air Britain Serials)"/>
    <x v="4"/>
    <x v="3"/>
    <m/>
    <m/>
    <x v="2"/>
    <m/>
    <m/>
    <n v="2"/>
    <x v="54"/>
    <x v="1"/>
    <n v="1"/>
    <s v="Front-Line"/>
    <x v="86"/>
    <x v="3"/>
    <n v="2"/>
  </r>
  <r>
    <n v="2926"/>
    <s v="HR465"/>
    <x v="12"/>
    <s v="1FU/82"/>
    <x v="3"/>
    <x v="16"/>
    <n v="28"/>
    <s v="February"/>
    <x v="9"/>
    <s v="28 February 1946"/>
    <x v="2"/>
    <s v="SOC 28.2.46 (Air Britain Serials)"/>
    <x v="4"/>
    <x v="3"/>
    <m/>
    <m/>
    <x v="2"/>
    <m/>
    <m/>
    <n v="2"/>
    <x v="54"/>
    <x v="1"/>
    <n v="1"/>
    <s v="Front-Line"/>
    <x v="111"/>
    <x v="3"/>
    <n v="2"/>
  </r>
  <r>
    <n v="1627"/>
    <s v="HR521"/>
    <x v="12"/>
    <s v="1FU/FE"/>
    <x v="3"/>
    <x v="16"/>
    <n v="28"/>
    <s v="February"/>
    <x v="9"/>
    <s v="28 February 1946"/>
    <x v="2"/>
    <s v="SOC 28.2.46 (Air Britain Serials)"/>
    <x v="4"/>
    <x v="3"/>
    <m/>
    <m/>
    <x v="2"/>
    <m/>
    <m/>
    <n v="2"/>
    <x v="54"/>
    <x v="1"/>
    <n v="1"/>
    <e v="#N/A"/>
    <x v="91"/>
    <x v="3"/>
    <n v="2"/>
  </r>
  <r>
    <n v="5168"/>
    <s v="HR605"/>
    <x v="12"/>
    <n v="110"/>
    <x v="3"/>
    <x v="16"/>
    <n v="28"/>
    <s v="February"/>
    <x v="9"/>
    <s v="28 February 1946"/>
    <x v="2"/>
    <s v="SOC 28.2.46 (Air Britain Serials)"/>
    <x v="4"/>
    <x v="3"/>
    <m/>
    <m/>
    <x v="2"/>
    <m/>
    <m/>
    <n v="2"/>
    <x v="54"/>
    <x v="1"/>
    <n v="1"/>
    <s v="Front-Line"/>
    <x v="143"/>
    <x v="3"/>
    <n v="1"/>
  </r>
  <r>
    <n v="2861"/>
    <s v="LR383"/>
    <x v="12"/>
    <s v="464/13OTU"/>
    <x v="0"/>
    <x v="7"/>
    <n v="28"/>
    <s v="February"/>
    <x v="9"/>
    <s v="28 February 1946"/>
    <x v="2"/>
    <s v="Served with 464 Sqn, under RAF control 10/43 to 11/6/44. Crash landed during Night flying Test. (Brian Fillery's website) SOC 28.2.46 (Air Britain Serials)"/>
    <x v="4"/>
    <x v="3"/>
    <m/>
    <m/>
    <x v="2"/>
    <m/>
    <m/>
    <n v="2"/>
    <x v="54"/>
    <x v="1"/>
    <n v="1"/>
    <s v="Support Unit"/>
    <x v="39"/>
    <x v="0"/>
    <n v="2"/>
  </r>
  <r>
    <n v="7562"/>
    <s v="MM590"/>
    <x v="17"/>
    <n v="256"/>
    <x v="10"/>
    <x v="19"/>
    <n v="28"/>
    <s v="February"/>
    <x v="9"/>
    <s v="28 February 1946"/>
    <x v="2"/>
    <s v="SOC 28.2.46 (Air Britain Serials)"/>
    <x v="4"/>
    <x v="3"/>
    <m/>
    <m/>
    <x v="2"/>
    <m/>
    <m/>
    <n v="2"/>
    <x v="54"/>
    <x v="1"/>
    <n v="1"/>
    <s v="Front-Line"/>
    <x v="32"/>
    <x v="2"/>
    <n v="1"/>
  </r>
  <r>
    <n v="3671"/>
    <s v="MM615"/>
    <x v="17"/>
    <n v="256"/>
    <x v="10"/>
    <x v="19"/>
    <n v="28"/>
    <s v="February"/>
    <x v="9"/>
    <s v="28 February 1946"/>
    <x v="2"/>
    <s v="SOC 28.2.46 (Air Britain Serials)"/>
    <x v="4"/>
    <x v="3"/>
    <m/>
    <m/>
    <x v="2"/>
    <m/>
    <m/>
    <n v="2"/>
    <x v="54"/>
    <x v="1"/>
    <n v="1"/>
    <s v="Front-Line"/>
    <x v="32"/>
    <x v="2"/>
    <n v="1"/>
  </r>
  <r>
    <n v="3794"/>
    <s v="NS534"/>
    <x v="18"/>
    <n v="680"/>
    <x v="10"/>
    <x v="19"/>
    <n v="28"/>
    <s v="February"/>
    <x v="9"/>
    <s v="28 February 1946"/>
    <x v="2"/>
    <s v="SOC 28.2.46 (Air Britain Serials)"/>
    <x v="4"/>
    <x v="3"/>
    <m/>
    <m/>
    <x v="2"/>
    <m/>
    <m/>
    <n v="2"/>
    <x v="54"/>
    <x v="1"/>
    <n v="1"/>
    <s v="Front-Line"/>
    <x v="78"/>
    <x v="0"/>
    <n v="1"/>
  </r>
  <r>
    <n v="6812"/>
    <s v="NS703"/>
    <x v="18"/>
    <n v="684"/>
    <x v="3"/>
    <x v="0"/>
    <n v="28"/>
    <s v="February"/>
    <x v="9"/>
    <s v="28 February 1946"/>
    <x v="2"/>
    <s v="SOC 28.2.46 (Air Britain Serials)"/>
    <x v="4"/>
    <x v="3"/>
    <m/>
    <m/>
    <x v="2"/>
    <m/>
    <m/>
    <n v="2"/>
    <x v="54"/>
    <x v="1"/>
    <n v="1"/>
    <s v="Front-Line"/>
    <x v="50"/>
    <x v="0"/>
    <n v="1"/>
  </r>
  <r>
    <n v="5411"/>
    <s v="RF708"/>
    <x v="12"/>
    <s v="1672CU"/>
    <x v="3"/>
    <x v="7"/>
    <n v="28"/>
    <s v="February"/>
    <x v="9"/>
    <s v="28 February 1946"/>
    <x v="2"/>
    <s v="SOC 28.2.46 (Air Britain Serials)"/>
    <x v="4"/>
    <x v="3"/>
    <m/>
    <m/>
    <x v="2"/>
    <m/>
    <m/>
    <n v="2"/>
    <x v="54"/>
    <x v="1"/>
    <n v="1"/>
    <s v="Support Unit"/>
    <x v="117"/>
    <x v="3"/>
    <n v="1"/>
  </r>
  <r>
    <n v="1737"/>
    <s v="RF734"/>
    <x v="12"/>
    <s v="FE"/>
    <x v="3"/>
    <x v="16"/>
    <n v="28"/>
    <s v="February"/>
    <x v="9"/>
    <s v="28 February 1946"/>
    <x v="2"/>
    <s v="SOC 28.2.46 (Air Britain Serials)"/>
    <x v="4"/>
    <x v="3"/>
    <m/>
    <m/>
    <x v="2"/>
    <m/>
    <m/>
    <n v="2"/>
    <x v="54"/>
    <x v="1"/>
    <n v="1"/>
    <e v="#N/A"/>
    <x v="91"/>
    <x v="3"/>
    <n v="1"/>
  </r>
  <r>
    <n v="5218"/>
    <s v="RG149"/>
    <x v="18"/>
    <s v="Med"/>
    <x v="1"/>
    <x v="0"/>
    <n v="28"/>
    <s v="February"/>
    <x v="9"/>
    <s v="28 February 1946"/>
    <x v="2"/>
    <s v="SOC 28.2.46 (Air Britain Serials)"/>
    <x v="4"/>
    <x v="3"/>
    <m/>
    <m/>
    <x v="2"/>
    <m/>
    <m/>
    <n v="2"/>
    <x v="54"/>
    <x v="1"/>
    <n v="1"/>
    <e v="#N/A"/>
    <x v="68"/>
    <x v="0"/>
    <n v="1"/>
  </r>
  <r>
    <n v="7649"/>
    <s v="TA125"/>
    <x v="22"/>
    <n v="600"/>
    <x v="10"/>
    <x v="19"/>
    <n v="28"/>
    <s v="February"/>
    <x v="9"/>
    <s v="28 February 1946"/>
    <x v="2"/>
    <s v="SOC 28.2.46 (Air Britain Serials)"/>
    <x v="4"/>
    <x v="3"/>
    <m/>
    <m/>
    <x v="2"/>
    <m/>
    <m/>
    <n v="2"/>
    <x v="54"/>
    <x v="1"/>
    <n v="1"/>
    <s v="Front-Line"/>
    <x v="167"/>
    <x v="0"/>
    <n v="1"/>
  </r>
  <r>
    <n v="1741"/>
    <s v="TA136"/>
    <x v="22"/>
    <s v="FE"/>
    <x v="3"/>
    <x v="2"/>
    <n v="28"/>
    <s v="February"/>
    <x v="9"/>
    <s v="28 February 1946"/>
    <x v="2"/>
    <s v="SOC 28.2.46 (Air Britain Serials)"/>
    <x v="4"/>
    <x v="3"/>
    <m/>
    <m/>
    <x v="2"/>
    <m/>
    <m/>
    <n v="2"/>
    <x v="54"/>
    <x v="1"/>
    <n v="1"/>
    <e v="#N/A"/>
    <x v="91"/>
    <x v="0"/>
    <n v="1"/>
  </r>
  <r>
    <n v="5326"/>
    <s v="TA143"/>
    <x v="22"/>
    <s v="ME"/>
    <x v="1"/>
    <x v="2"/>
    <n v="28"/>
    <s v="February"/>
    <x v="9"/>
    <s v="28 February 1946"/>
    <x v="2"/>
    <s v="SOC 28.2.46 (Air Britain Serials)"/>
    <x v="4"/>
    <x v="3"/>
    <m/>
    <m/>
    <x v="2"/>
    <m/>
    <m/>
    <n v="2"/>
    <x v="54"/>
    <x v="1"/>
    <n v="1"/>
    <e v="#N/A"/>
    <x v="108"/>
    <x v="0"/>
    <n v="1"/>
  </r>
  <r>
    <n v="5351"/>
    <s v="TA156"/>
    <x v="22"/>
    <s v="ME"/>
    <x v="1"/>
    <x v="2"/>
    <n v="28"/>
    <s v="February"/>
    <x v="9"/>
    <s v="28 February 1946"/>
    <x v="2"/>
    <s v="SOC 28.2.46 (Air Britain Serials)"/>
    <x v="4"/>
    <x v="3"/>
    <m/>
    <m/>
    <x v="2"/>
    <m/>
    <m/>
    <n v="2"/>
    <x v="54"/>
    <x v="1"/>
    <n v="1"/>
    <e v="#N/A"/>
    <x v="108"/>
    <x v="0"/>
    <n v="1"/>
  </r>
  <r>
    <n v="5354"/>
    <s v="TA189"/>
    <x v="22"/>
    <s v="ME"/>
    <x v="1"/>
    <x v="2"/>
    <n v="28"/>
    <s v="February"/>
    <x v="9"/>
    <s v="28 February 1946"/>
    <x v="2"/>
    <s v="SOC 28.2.46 (Air Britain Serials)"/>
    <x v="4"/>
    <x v="3"/>
    <m/>
    <m/>
    <x v="2"/>
    <m/>
    <m/>
    <n v="2"/>
    <x v="54"/>
    <x v="1"/>
    <n v="1"/>
    <e v="#N/A"/>
    <x v="108"/>
    <x v="0"/>
    <n v="1"/>
  </r>
  <r>
    <n v="7650"/>
    <s v="TA425"/>
    <x v="22"/>
    <n v="600"/>
    <x v="10"/>
    <x v="19"/>
    <n v="28"/>
    <s v="February"/>
    <x v="9"/>
    <s v="28 February 1946"/>
    <x v="2"/>
    <s v="SOC 28.2.46 (Air Britain Serials)"/>
    <x v="4"/>
    <x v="3"/>
    <m/>
    <m/>
    <x v="2"/>
    <m/>
    <m/>
    <n v="2"/>
    <x v="54"/>
    <x v="1"/>
    <n v="1"/>
    <s v="Front-Line"/>
    <x v="167"/>
    <x v="0"/>
    <n v="1"/>
  </r>
  <r>
    <n v="2653"/>
    <s v="TA431"/>
    <x v="22"/>
    <n v="255"/>
    <x v="10"/>
    <x v="19"/>
    <n v="28"/>
    <s v="February"/>
    <x v="9"/>
    <s v="28 February 1946"/>
    <x v="2"/>
    <s v="SOC 28.2.46 (Air Britain Serials)"/>
    <x v="4"/>
    <x v="3"/>
    <m/>
    <m/>
    <x v="2"/>
    <m/>
    <m/>
    <n v="2"/>
    <x v="54"/>
    <x v="1"/>
    <n v="1"/>
    <s v="Front-Line"/>
    <x v="153"/>
    <x v="0"/>
    <n v="1"/>
  </r>
  <r>
    <n v="7441"/>
    <s v="TA480"/>
    <x v="12"/>
    <s v="13OTU"/>
    <x v="0"/>
    <x v="7"/>
    <n v="28"/>
    <s v="February"/>
    <x v="9"/>
    <s v="28 February 1946"/>
    <x v="2"/>
    <s v="SOC 28.2.46 (Air Britain Serials)"/>
    <x v="4"/>
    <x v="3"/>
    <m/>
    <m/>
    <x v="2"/>
    <m/>
    <m/>
    <n v="2"/>
    <x v="54"/>
    <x v="1"/>
    <n v="0"/>
    <s v="Support Unit"/>
    <x v="39"/>
    <x v="0"/>
    <n v="1"/>
  </r>
  <r>
    <n v="314"/>
    <s v="W4081"/>
    <x v="7"/>
    <s v="264/307/157/51OTU"/>
    <x v="10"/>
    <x v="7"/>
    <n v="28"/>
    <s v="February"/>
    <x v="9"/>
    <s v="28 February 1946"/>
    <x v="2"/>
    <s v="SOC 28.2.46 (Air Britain Serials)"/>
    <x v="4"/>
    <x v="3"/>
    <m/>
    <m/>
    <x v="2"/>
    <m/>
    <m/>
    <n v="2"/>
    <x v="54"/>
    <x v="1"/>
    <n v="1"/>
    <s v="Support Unit"/>
    <x v="110"/>
    <x v="0"/>
    <n v="4"/>
  </r>
  <r>
    <n v="235"/>
    <s v="DZ700"/>
    <x v="2"/>
    <s v="235/333/248/235/132OTU/143/51OTU"/>
    <x v="10"/>
    <x v="7"/>
    <n v="0"/>
    <s v="March"/>
    <x v="9"/>
    <s v="0 March 1946"/>
    <x v="2"/>
    <s v="Was H on 333 Squadron, according to a photo in Mosquito Aces of World War 2, which shows both the registration, the squadron letter and the absence of Squadron codes. To 5913M 3.46 (Air Britain Serials)"/>
    <x v="4"/>
    <x v="3"/>
    <m/>
    <m/>
    <x v="2"/>
    <m/>
    <m/>
    <n v="3"/>
    <x v="55"/>
    <x v="1"/>
    <n v="1"/>
    <s v="Support Unit"/>
    <x v="110"/>
    <x v="0"/>
    <n v="7"/>
  </r>
  <r>
    <n v="6662"/>
    <s v="TA391"/>
    <x v="22"/>
    <s v="1692 Flt"/>
    <x v="10"/>
    <x v="7"/>
    <n v="0"/>
    <s v="March"/>
    <x v="9"/>
    <s v="0 March 1946"/>
    <x v="2"/>
    <s v="From the book &quot;Mosquito&quot; Chaz Bowyer, the following letters were noted with the following numbers ; 157 Sqn : TA391 - N. TA391 RS-N (Chris Charland) To 5894M 3.46 (Air Britain Serials)"/>
    <x v="4"/>
    <x v="3"/>
    <m/>
    <m/>
    <x v="2"/>
    <m/>
    <m/>
    <n v="3"/>
    <x v="55"/>
    <x v="1"/>
    <n v="1"/>
    <s v="Support Unit"/>
    <x v="93"/>
    <x v="0"/>
    <n v="1"/>
  </r>
  <r>
    <n v="4602"/>
    <s v="NT440"/>
    <x v="25"/>
    <s v="125/264"/>
    <x v="10"/>
    <x v="19"/>
    <n v="1"/>
    <s v="March"/>
    <x v="9"/>
    <s v="1 March 1946"/>
    <x v="0"/>
    <s v="Engine cut lost height and bellylanded at Horsham St.Faith 1.3.46 (Air Britain Serials) 01.03.46 264 Sqn. NT440 Aircraft belly landed on perimeter track of Horsham St. Faith aerodrome after engine failure as it could not maintain height on one engine. Crew was unhurt. (Mosquito Crash Log)"/>
    <x v="2"/>
    <x v="2"/>
    <s v="Engine failure"/>
    <m/>
    <x v="2"/>
    <m/>
    <m/>
    <n v="3"/>
    <x v="55"/>
    <x v="1"/>
    <n v="1"/>
    <s v="Front-Line"/>
    <x v="10"/>
    <x v="2"/>
    <n v="2"/>
  </r>
  <r>
    <n v="2354"/>
    <s v="KB648"/>
    <x v="28"/>
    <s v="RN 733"/>
    <x v="10"/>
    <x v="19"/>
    <n v="4"/>
    <s v="March"/>
    <x v="9"/>
    <s v="4 March 1946"/>
    <x v="2"/>
    <s v="To RN 4.3.46 (Air Britain Serials)"/>
    <x v="5"/>
    <x v="3"/>
    <m/>
    <m/>
    <x v="2"/>
    <m/>
    <m/>
    <n v="3"/>
    <x v="55"/>
    <x v="1"/>
    <n v="0"/>
    <s v="Front-Line"/>
    <x v="196"/>
    <x v="1"/>
    <n v="1"/>
  </r>
  <r>
    <n v="4627"/>
    <s v="RG312"/>
    <x v="35"/>
    <s v="RN 772"/>
    <x v="10"/>
    <x v="19"/>
    <n v="7"/>
    <s v="March"/>
    <x v="9"/>
    <s v="7 March 1946"/>
    <x v="0"/>
    <s v="Swung into snow on takeoff Arbroath 7.3.46 (Air Britain Serials)"/>
    <x v="2"/>
    <x v="2"/>
    <s v="Swung on takeoff"/>
    <m/>
    <x v="2"/>
    <m/>
    <m/>
    <n v="3"/>
    <x v="55"/>
    <x v="1"/>
    <n v="0"/>
    <s v="Front-Line"/>
    <x v="169"/>
    <x v="0"/>
    <n v="1"/>
  </r>
  <r>
    <n v="6343"/>
    <s v="TE650"/>
    <x v="12"/>
    <n v="47"/>
    <x v="3"/>
    <x v="16"/>
    <n v="8"/>
    <s v="March"/>
    <x v="9"/>
    <s v="8 March 1946"/>
    <x v="0"/>
    <s v="Was Y-Yorker on 47 Squadron, according to an article and photograph in The Mossie Number 28. Overshot landing at Butterworth 8.3.46 (Air Britain Serials)"/>
    <x v="2"/>
    <x v="2"/>
    <s v="Overshot"/>
    <m/>
    <x v="2"/>
    <m/>
    <m/>
    <n v="3"/>
    <x v="55"/>
    <x v="1"/>
    <n v="0"/>
    <s v="Front-Line"/>
    <x v="122"/>
    <x v="3"/>
    <n v="1"/>
  </r>
  <r>
    <n v="3904"/>
    <s v="LR568"/>
    <x v="10"/>
    <m/>
    <x v="7"/>
    <x v="19"/>
    <n v="12"/>
    <s v="March"/>
    <x v="9"/>
    <s v="12 March 1946"/>
    <x v="0"/>
    <s v="To RAAF 28.7.44 as A52-1010 87 Sqn Crashed Parkes NSW 12.03.46 (Air Britain Serials)"/>
    <x v="2"/>
    <x v="2"/>
    <s v="Not Stated"/>
    <m/>
    <x v="2"/>
    <m/>
    <m/>
    <n v="3"/>
    <x v="55"/>
    <x v="1"/>
    <n v="1"/>
    <e v="#N/A"/>
    <x v="17"/>
    <x v="2"/>
    <n v="1"/>
  </r>
  <r>
    <n v="1197"/>
    <s v="NS736"/>
    <x v="18"/>
    <s v="1409 Flt"/>
    <x v="10"/>
    <x v="19"/>
    <n v="14"/>
    <s v="March"/>
    <x v="9"/>
    <s v="14 March 1946"/>
    <x v="0"/>
    <s v="Engine cut overshot landing at Lyneham 14.3.46 DBR (Air Britain Serials) 14.03.46 1409 FIt. NS736 Overshot on landing at Lyneham aerodrome. Crew unhurt. (Mosquito Crash Log)"/>
    <x v="2"/>
    <x v="2"/>
    <s v="Engine failure"/>
    <m/>
    <x v="2"/>
    <m/>
    <m/>
    <n v="3"/>
    <x v="55"/>
    <x v="1"/>
    <n v="1"/>
    <s v="Front-Line"/>
    <x v="25"/>
    <x v="0"/>
    <n v="1"/>
  </r>
  <r>
    <n v="3799"/>
    <s v="KB534"/>
    <x v="28"/>
    <n v="162"/>
    <x v="10"/>
    <x v="19"/>
    <n v="14"/>
    <s v="March"/>
    <x v="9"/>
    <s v="14 March 1946"/>
    <x v="1"/>
    <s v="Hit nissen hut taxying at night Blackbushe 14.3.46 (Air Britain Serials) 14.03.46 162 Sqn. KB534 Hit nissen hut while taxying at Blackbushe aerodrome. (Mosquito Crash Log)"/>
    <x v="2"/>
    <x v="2"/>
    <s v="Taxying accident"/>
    <m/>
    <x v="2"/>
    <m/>
    <m/>
    <n v="3"/>
    <x v="55"/>
    <x v="1"/>
    <n v="1"/>
    <s v="Front-Line"/>
    <x v="134"/>
    <x v="1"/>
    <n v="1"/>
  </r>
  <r>
    <n v="297"/>
    <s v="HR283"/>
    <x v="12"/>
    <s v="1FU/45/82"/>
    <x v="3"/>
    <x v="16"/>
    <n v="14"/>
    <s v="March"/>
    <x v="9"/>
    <s v="14 March 1946"/>
    <x v="2"/>
    <s v="SOC 14.3.46 (Air Britain Serials)"/>
    <x v="4"/>
    <x v="3"/>
    <m/>
    <m/>
    <x v="2"/>
    <m/>
    <m/>
    <n v="3"/>
    <x v="55"/>
    <x v="1"/>
    <n v="1"/>
    <s v="Front-Line"/>
    <x v="111"/>
    <x v="3"/>
    <n v="3"/>
  </r>
  <r>
    <n v="5689"/>
    <s v="HR292"/>
    <x v="12"/>
    <n v="110"/>
    <x v="3"/>
    <x v="16"/>
    <n v="14"/>
    <s v="March"/>
    <x v="9"/>
    <s v="14 March 1946"/>
    <x v="2"/>
    <s v="SOC 14.3.46 (Air Britain Serials)"/>
    <x v="4"/>
    <x v="3"/>
    <m/>
    <m/>
    <x v="2"/>
    <m/>
    <m/>
    <n v="3"/>
    <x v="55"/>
    <x v="1"/>
    <n v="1"/>
    <s v="Front-Line"/>
    <x v="143"/>
    <x v="3"/>
    <n v="1"/>
  </r>
  <r>
    <n v="4312"/>
    <s v="HR435"/>
    <x v="12"/>
    <s v="1FU/47"/>
    <x v="3"/>
    <x v="16"/>
    <n v="14"/>
    <s v="March"/>
    <x v="9"/>
    <s v="14 March 1946"/>
    <x v="2"/>
    <s v="SOC 14.3.46 (Air Britain Serials)"/>
    <x v="4"/>
    <x v="3"/>
    <m/>
    <m/>
    <x v="2"/>
    <m/>
    <m/>
    <n v="3"/>
    <x v="55"/>
    <x v="1"/>
    <n v="1"/>
    <s v="Front-Line"/>
    <x v="122"/>
    <x v="3"/>
    <n v="2"/>
  </r>
  <r>
    <n v="3049"/>
    <s v="HR545"/>
    <x v="12"/>
    <s v="1FU/82"/>
    <x v="3"/>
    <x v="16"/>
    <n v="14"/>
    <s v="March"/>
    <x v="9"/>
    <s v="14 March 1946"/>
    <x v="2"/>
    <s v="Was S on 82 Sqn (The Mossie 29) SOC 14.3.46 (Air Britain Serials)"/>
    <x v="4"/>
    <x v="3"/>
    <m/>
    <m/>
    <x v="2"/>
    <m/>
    <m/>
    <n v="3"/>
    <x v="55"/>
    <x v="1"/>
    <n v="1"/>
    <s v="Front-Line"/>
    <x v="111"/>
    <x v="3"/>
    <n v="2"/>
  </r>
  <r>
    <n v="1600"/>
    <s v="HR552"/>
    <x v="12"/>
    <s v="1FU/FE"/>
    <x v="3"/>
    <x v="16"/>
    <n v="14"/>
    <s v="March"/>
    <x v="9"/>
    <s v="14 March 1946"/>
    <x v="2"/>
    <s v="SOC 14.3.46 (Air Britain Serials)"/>
    <x v="4"/>
    <x v="3"/>
    <m/>
    <m/>
    <x v="2"/>
    <m/>
    <m/>
    <n v="3"/>
    <x v="55"/>
    <x v="1"/>
    <n v="1"/>
    <e v="#N/A"/>
    <x v="91"/>
    <x v="3"/>
    <n v="2"/>
  </r>
  <r>
    <n v="1743"/>
    <s v="HR635"/>
    <x v="12"/>
    <s v="FE"/>
    <x v="3"/>
    <x v="16"/>
    <n v="14"/>
    <s v="March"/>
    <x v="9"/>
    <s v="14 March 1946"/>
    <x v="2"/>
    <s v="SOC 14.3.46 (Air Britain Serials)"/>
    <x v="4"/>
    <x v="3"/>
    <m/>
    <m/>
    <x v="2"/>
    <m/>
    <m/>
    <n v="3"/>
    <x v="55"/>
    <x v="1"/>
    <n v="1"/>
    <e v="#N/A"/>
    <x v="91"/>
    <x v="3"/>
    <n v="1"/>
  </r>
  <r>
    <n v="409"/>
    <s v="HX898"/>
    <x v="12"/>
    <s v="301FTU/1 MECCU/1330CU"/>
    <x v="1"/>
    <x v="7"/>
    <n v="14"/>
    <s v="March"/>
    <x v="9"/>
    <s v="14 March 1946"/>
    <x v="2"/>
    <s v="SOC 14.3.46 (Air Britain Serials)"/>
    <x v="4"/>
    <x v="3"/>
    <m/>
    <m/>
    <x v="2"/>
    <m/>
    <m/>
    <n v="3"/>
    <x v="55"/>
    <x v="1"/>
    <n v="1"/>
    <s v="Support Unit"/>
    <x v="162"/>
    <x v="0"/>
    <n v="3"/>
  </r>
  <r>
    <n v="6813"/>
    <s v="MM295"/>
    <x v="18"/>
    <n v="684"/>
    <x v="3"/>
    <x v="0"/>
    <n v="14"/>
    <s v="March"/>
    <x v="9"/>
    <s v="14 March 1946"/>
    <x v="2"/>
    <s v="SOC 14.3.46 (Air Britain Serials)"/>
    <x v="4"/>
    <x v="3"/>
    <m/>
    <m/>
    <x v="2"/>
    <m/>
    <m/>
    <n v="3"/>
    <x v="55"/>
    <x v="1"/>
    <n v="1"/>
    <s v="Front-Line"/>
    <x v="50"/>
    <x v="0"/>
    <n v="1"/>
  </r>
  <r>
    <n v="1810"/>
    <s v="RF593"/>
    <x v="12"/>
    <s v="FE"/>
    <x v="3"/>
    <x v="16"/>
    <n v="14"/>
    <s v="March"/>
    <x v="9"/>
    <s v="14 March 1946"/>
    <x v="2"/>
    <s v="SOC 14.3.46 (Air Britain Serials)"/>
    <x v="4"/>
    <x v="3"/>
    <m/>
    <m/>
    <x v="2"/>
    <m/>
    <m/>
    <n v="3"/>
    <x v="55"/>
    <x v="1"/>
    <n v="1"/>
    <e v="#N/A"/>
    <x v="91"/>
    <x v="3"/>
    <n v="1"/>
  </r>
  <r>
    <n v="7651"/>
    <s v="TA144"/>
    <x v="22"/>
    <n v="600"/>
    <x v="10"/>
    <x v="19"/>
    <n v="14"/>
    <s v="March"/>
    <x v="9"/>
    <s v="14 March 1946"/>
    <x v="2"/>
    <s v="SOC 14.3.46 (Air Britain Serials)"/>
    <x v="4"/>
    <x v="3"/>
    <m/>
    <m/>
    <x v="2"/>
    <m/>
    <m/>
    <n v="3"/>
    <x v="55"/>
    <x v="1"/>
    <n v="1"/>
    <s v="Front-Line"/>
    <x v="167"/>
    <x v="0"/>
    <n v="1"/>
  </r>
  <r>
    <n v="1187"/>
    <s v="VT728"/>
    <x v="38"/>
    <s v="RN 703"/>
    <x v="10"/>
    <x v="19"/>
    <n v="14"/>
    <s v="March"/>
    <x v="9"/>
    <s v="14 March 1946"/>
    <x v="2"/>
    <s v="SOC 14.3.36 (Air Britain Serials) |d/d 20/07/1948 to the Royal Navy, s.o.c 14/03/1956 at Stretton   (http://www.ukserials.com/)"/>
    <x v="4"/>
    <x v="3"/>
    <m/>
    <m/>
    <x v="2"/>
    <m/>
    <m/>
    <n v="3"/>
    <x v="55"/>
    <x v="1"/>
    <n v="0"/>
    <s v="Front-Line"/>
    <x v="226"/>
    <x v="8"/>
    <n v="1"/>
  </r>
  <r>
    <n v="4614"/>
    <s v="PF519"/>
    <x v="20"/>
    <n v="139"/>
    <x v="0"/>
    <x v="8"/>
    <n v="15"/>
    <s v="March"/>
    <x v="9"/>
    <s v="15 March 1946"/>
    <x v="0"/>
    <s v="Engine cut on approach lost height and crashlanded 1m N of Hemswell 15.3.46 (Air Britain Serials) 15.03.46 139 Sqn. PF519 Suffered engine failure on approach and crashed one mile north of Hemswell aerodrome. (Mosquito Crash Log)"/>
    <x v="2"/>
    <x v="2"/>
    <s v="Engine failure"/>
    <m/>
    <x v="2"/>
    <m/>
    <m/>
    <n v="3"/>
    <x v="55"/>
    <x v="1"/>
    <n v="0"/>
    <s v="Front-Line"/>
    <x v="15"/>
    <x v="6"/>
    <n v="1"/>
  </r>
  <r>
    <n v="3812"/>
    <s v="RG117"/>
    <x v="18"/>
    <n v="680"/>
    <x v="10"/>
    <x v="19"/>
    <n v="15"/>
    <s v="March"/>
    <x v="9"/>
    <s v="15 March 1946"/>
    <x v="0"/>
    <s v="Caught fire and abandoned 18m SE of Ramat David 15.3.46 (Air Britain Serials)"/>
    <x v="2"/>
    <x v="2"/>
    <s v="Caught fire"/>
    <m/>
    <x v="2"/>
    <m/>
    <m/>
    <n v="3"/>
    <x v="55"/>
    <x v="1"/>
    <n v="1"/>
    <s v="Front-Line"/>
    <x v="78"/>
    <x v="0"/>
    <n v="1"/>
  </r>
  <r>
    <n v="4236"/>
    <s v="MV566"/>
    <x v="25"/>
    <n v="85"/>
    <x v="0"/>
    <x v="2"/>
    <n v="15"/>
    <s v="March"/>
    <x v="9"/>
    <s v="15 March 1946"/>
    <x v="2"/>
    <s v="To 5868M 15.3.46 (Air Britain Serials)"/>
    <x v="4"/>
    <x v="3"/>
    <m/>
    <m/>
    <x v="2"/>
    <m/>
    <m/>
    <n v="3"/>
    <x v="55"/>
    <x v="1"/>
    <n v="1"/>
    <s v="Front-Line"/>
    <x v="13"/>
    <x v="2"/>
    <n v="1"/>
  </r>
  <r>
    <n v="5467"/>
    <s v="NT309"/>
    <x v="25"/>
    <s v="85/239/85"/>
    <x v="0"/>
    <x v="2"/>
    <n v="15"/>
    <s v="March"/>
    <x v="9"/>
    <s v="15 March 1946"/>
    <x v="2"/>
    <s v="To 5869M 15.3.46 (Air Britain Serials)"/>
    <x v="4"/>
    <x v="3"/>
    <m/>
    <m/>
    <x v="2"/>
    <m/>
    <m/>
    <n v="3"/>
    <x v="55"/>
    <x v="1"/>
    <n v="1"/>
    <s v="Front-Line"/>
    <x v="13"/>
    <x v="2"/>
    <n v="3"/>
  </r>
  <r>
    <n v="3329"/>
    <s v="A52-147"/>
    <x v="24"/>
    <s v="2AD"/>
    <x v="7"/>
    <x v="19"/>
    <n v="16"/>
    <s v="March"/>
    <x v="9"/>
    <s v="16 March 1946"/>
    <x v="0"/>
    <s v="Built as F.B.40. Delivered during October 1945. Final disposition: missing off Okinawa, Japan, March 1946. (Beaufort, Beaufighter and Mosquito in Australian Service, Stewart Wilson, 1990) Missing on Escort Flight Okinawa Japan 18.03.46 (Air Britain Serials)"/>
    <x v="2"/>
    <x v="2"/>
    <s v="Vanished without trace"/>
    <m/>
    <x v="2"/>
    <m/>
    <m/>
    <n v="3"/>
    <x v="55"/>
    <x v="1"/>
    <n v="0"/>
    <s v="Support Unit"/>
    <x v="227"/>
    <x v="5"/>
    <n v="1"/>
  </r>
  <r>
    <n v="3814"/>
    <s v="RG316"/>
    <x v="35"/>
    <n v="680"/>
    <x v="10"/>
    <x v="19"/>
    <n v="19"/>
    <s v="March"/>
    <x v="9"/>
    <s v="19 March 1946"/>
    <x v="0"/>
    <s v="Swung on take-off and u/c collapsed Deversoir 19.3.46 (Air Britain Serials)"/>
    <x v="2"/>
    <x v="2"/>
    <s v="Swung on takeoff"/>
    <m/>
    <x v="2"/>
    <m/>
    <m/>
    <n v="3"/>
    <x v="55"/>
    <x v="1"/>
    <n v="0"/>
    <s v="Front-Line"/>
    <x v="78"/>
    <x v="0"/>
    <n v="1"/>
  </r>
  <r>
    <n v="3831"/>
    <s v="KA181"/>
    <x v="31"/>
    <s v="1FU"/>
    <x v="10"/>
    <x v="19"/>
    <n v="21"/>
    <s v="March"/>
    <x v="9"/>
    <s v="21 March 1946"/>
    <x v="0"/>
    <s v="U/c collapsed on take-off Luqa 21.3.46 DBF (Air Britain Serials)"/>
    <x v="2"/>
    <x v="2"/>
    <s v="Undercarriage failed"/>
    <m/>
    <x v="2"/>
    <m/>
    <m/>
    <n v="3"/>
    <x v="55"/>
    <x v="1"/>
    <n v="0"/>
    <s v="Support Unit"/>
    <x v="123"/>
    <x v="1"/>
    <n v="1"/>
  </r>
  <r>
    <n v="6491"/>
    <s v="MM805"/>
    <x v="25"/>
    <n v="151"/>
    <x v="0"/>
    <x v="2"/>
    <n v="21"/>
    <s v="March"/>
    <x v="9"/>
    <s v="21 March 1946"/>
    <x v="2"/>
    <s v="SOC 21.3.46 (Air Britain Serials)"/>
    <x v="4"/>
    <x v="3"/>
    <m/>
    <m/>
    <x v="2"/>
    <m/>
    <m/>
    <n v="3"/>
    <x v="55"/>
    <x v="1"/>
    <n v="1"/>
    <s v="Front-Line"/>
    <x v="8"/>
    <x v="2"/>
    <n v="1"/>
  </r>
  <r>
    <n v="246"/>
    <s v="RF998"/>
    <x v="18"/>
    <s v="140/680"/>
    <x v="10"/>
    <x v="19"/>
    <n v="22"/>
    <s v="March"/>
    <x v="9"/>
    <s v="22 March 1946"/>
    <x v="0"/>
    <s v="Wing hit runway on landing Deversoir 22.3.46 DBR (Air Britain Serials)"/>
    <x v="2"/>
    <x v="2"/>
    <s v="Crashed on landing"/>
    <m/>
    <x v="2"/>
    <m/>
    <m/>
    <n v="3"/>
    <x v="55"/>
    <x v="1"/>
    <n v="1"/>
    <s v="Front-Line"/>
    <x v="78"/>
    <x v="0"/>
    <n v="2"/>
  </r>
  <r>
    <n v="4595"/>
    <s v="TE692"/>
    <x v="12"/>
    <s v="1FU"/>
    <x v="10"/>
    <x v="19"/>
    <n v="24"/>
    <s v="March"/>
    <x v="9"/>
    <s v="24 March 1946"/>
    <x v="0"/>
    <s v="Swung on landing and u/c collapsed Luqa 24.3.46 (Air Britain Serials)"/>
    <x v="2"/>
    <x v="2"/>
    <s v="Swung on landing"/>
    <m/>
    <x v="2"/>
    <m/>
    <m/>
    <n v="3"/>
    <x v="55"/>
    <x v="1"/>
    <n v="0"/>
    <s v="Support Unit"/>
    <x v="123"/>
    <x v="3"/>
    <n v="1"/>
  </r>
  <r>
    <n v="3217"/>
    <s v="RF891"/>
    <x v="12"/>
    <s v="FE"/>
    <x v="3"/>
    <x v="16"/>
    <n v="24"/>
    <s v="March"/>
    <x v="9"/>
    <s v="24 March 1946"/>
    <x v="2"/>
    <s v="SOC 24.3.46 (Air Britain Serials)"/>
    <x v="4"/>
    <x v="3"/>
    <m/>
    <m/>
    <x v="2"/>
    <m/>
    <m/>
    <n v="3"/>
    <x v="55"/>
    <x v="1"/>
    <n v="1"/>
    <e v="#N/A"/>
    <x v="91"/>
    <x v="3"/>
    <n v="1"/>
  </r>
  <r>
    <n v="6492"/>
    <s v="NT383"/>
    <x v="25"/>
    <n v="151"/>
    <x v="0"/>
    <x v="2"/>
    <n v="25"/>
    <s v="March"/>
    <x v="9"/>
    <s v="25 March 1946"/>
    <x v="0"/>
    <s v="Engine cut on take-off bellylanded Lubeck 25.3.46 (Air Britain Serials)"/>
    <x v="2"/>
    <x v="2"/>
    <s v="Engine failure"/>
    <m/>
    <x v="2"/>
    <m/>
    <m/>
    <n v="3"/>
    <x v="55"/>
    <x v="1"/>
    <n v="1"/>
    <s v="Front-Line"/>
    <x v="8"/>
    <x v="2"/>
    <n v="1"/>
  </r>
  <r>
    <n v="700"/>
    <s v="RV346"/>
    <x v="20"/>
    <s v="128/578/692/180"/>
    <x v="10"/>
    <x v="19"/>
    <n v="25"/>
    <s v="March"/>
    <x v="9"/>
    <s v="25 March 1946"/>
    <x v="0"/>
    <s v="Brakes failed taxying ran into ditch and u/c leg collapsed Walm 25.3.46 (Air Britain Serials)"/>
    <x v="2"/>
    <x v="2"/>
    <s v="Brakes failed"/>
    <m/>
    <x v="2"/>
    <m/>
    <m/>
    <n v="3"/>
    <x v="55"/>
    <x v="1"/>
    <n v="1"/>
    <s v="Front-Line"/>
    <x v="207"/>
    <x v="0"/>
    <n v="4"/>
  </r>
  <r>
    <n v="2539"/>
    <s v="PF492"/>
    <x v="20"/>
    <s v="105/608/16OTU"/>
    <x v="0"/>
    <x v="7"/>
    <n v="26"/>
    <s v="March"/>
    <x v="9"/>
    <s v="26 March 1946"/>
    <x v="0"/>
    <s v="Swung on landing and u/c collapsed Cottesmore 26.3.46 (Air Britain Serials) 26.03.46 16 OTU. PF492 Swung on landing at Cottesmore aerodrome and suffered undercarriage collapse. (Mosquito Crash Log)"/>
    <x v="2"/>
    <x v="2"/>
    <s v="Swung on landing"/>
    <m/>
    <x v="2"/>
    <m/>
    <m/>
    <n v="3"/>
    <x v="55"/>
    <x v="1"/>
    <n v="0"/>
    <s v="Support Unit"/>
    <x v="140"/>
    <x v="6"/>
    <n v="3"/>
  </r>
  <r>
    <n v="260"/>
    <s v="PF503"/>
    <x v="20"/>
    <s v="TFU/627/1317 Flt/627/BDU/CBE"/>
    <x v="10"/>
    <x v="19"/>
    <n v="26"/>
    <s v="March"/>
    <x v="9"/>
    <s v="26 March 1946"/>
    <x v="0"/>
    <s v="Swung on landing and u/c collapsed Marham 26.3.46 (Air Britain Serials) 26.03.46 CBE. PF503 Swung on landing at Marham aerodrome and suffered undercarriage collapse. (Mosquito Crash Log)"/>
    <x v="2"/>
    <x v="2"/>
    <s v="Swung on landing"/>
    <m/>
    <x v="2"/>
    <m/>
    <m/>
    <n v="3"/>
    <x v="55"/>
    <x v="1"/>
    <n v="0"/>
    <s v="Support Unit"/>
    <x v="228"/>
    <x v="6"/>
    <n v="6"/>
  </r>
  <r>
    <n v="5435"/>
    <s v="KA248"/>
    <x v="31"/>
    <s v="1FU/249"/>
    <x v="10"/>
    <x v="19"/>
    <n v="27"/>
    <s v="March"/>
    <x v="9"/>
    <s v="27 March 1946"/>
    <x v="0"/>
    <s v="Swung on take-off and u/c collapsed Eastleigh 23.3.46 SOC 27.6.46 (Air Britain Serials)"/>
    <x v="2"/>
    <x v="2"/>
    <s v="Swung on takeoff"/>
    <m/>
    <x v="2"/>
    <m/>
    <m/>
    <n v="3"/>
    <x v="55"/>
    <x v="1"/>
    <n v="0"/>
    <s v="Front-Line"/>
    <x v="229"/>
    <x v="1"/>
    <n v="2"/>
  </r>
  <r>
    <n v="392"/>
    <s v="TV969"/>
    <x v="10"/>
    <s v="180/139/4/180/WL 139 Wg"/>
    <x v="10"/>
    <x v="19"/>
    <n v="28"/>
    <s v="March"/>
    <x v="9"/>
    <s v="28 March 1946"/>
    <x v="0"/>
    <s v="Swung on landing and u/c collapsed Wahn 28.3.46 (Air Britain Serials)"/>
    <x v="2"/>
    <x v="2"/>
    <s v="Swung on landing"/>
    <m/>
    <x v="2"/>
    <m/>
    <m/>
    <n v="3"/>
    <x v="55"/>
    <x v="1"/>
    <n v="0"/>
    <s v="Support Unit"/>
    <x v="230"/>
    <x v="2"/>
    <n v="5"/>
  </r>
  <r>
    <n v="2685"/>
    <s v="HR438"/>
    <x v="12"/>
    <s v="1FU/110/84"/>
    <x v="3"/>
    <x v="16"/>
    <n v="28"/>
    <s v="March"/>
    <x v="9"/>
    <s v="28 March 1946"/>
    <x v="2"/>
    <s v="SOC 28.3.46 (Air Britain Serials)"/>
    <x v="4"/>
    <x v="3"/>
    <m/>
    <m/>
    <x v="2"/>
    <m/>
    <m/>
    <n v="3"/>
    <x v="55"/>
    <x v="1"/>
    <n v="1"/>
    <s v="Front-Line"/>
    <x v="146"/>
    <x v="3"/>
    <n v="3"/>
  </r>
  <r>
    <n v="4333"/>
    <s v="HR500"/>
    <x v="12"/>
    <s v="1FU/47"/>
    <x v="3"/>
    <x v="16"/>
    <n v="28"/>
    <s v="March"/>
    <x v="9"/>
    <s v="28 March 1946"/>
    <x v="2"/>
    <s v="SOC 28.3.46 (Air Britain Serials)"/>
    <x v="4"/>
    <x v="3"/>
    <m/>
    <m/>
    <x v="2"/>
    <m/>
    <m/>
    <n v="3"/>
    <x v="55"/>
    <x v="1"/>
    <n v="1"/>
    <s v="Front-Line"/>
    <x v="122"/>
    <x v="3"/>
    <n v="2"/>
  </r>
  <r>
    <n v="3066"/>
    <s v="HR526"/>
    <x v="12"/>
    <s v="1FU/45"/>
    <x v="3"/>
    <x v="16"/>
    <n v="28"/>
    <s v="March"/>
    <x v="9"/>
    <s v="28 March 1946"/>
    <x v="2"/>
    <s v="SOC 28.3.46 (Air Britain Serials)"/>
    <x v="4"/>
    <x v="3"/>
    <m/>
    <m/>
    <x v="2"/>
    <m/>
    <m/>
    <n v="3"/>
    <x v="55"/>
    <x v="1"/>
    <n v="1"/>
    <s v="Front-Line"/>
    <x v="86"/>
    <x v="3"/>
    <n v="2"/>
  </r>
  <r>
    <n v="5557"/>
    <s v="HR557"/>
    <x v="12"/>
    <n v="82"/>
    <x v="3"/>
    <x v="16"/>
    <n v="28"/>
    <s v="March"/>
    <x v="9"/>
    <s v="28 March 1946"/>
    <x v="2"/>
    <s v="SOC 28.3.46 (Air Britain Serials)"/>
    <x v="4"/>
    <x v="3"/>
    <m/>
    <m/>
    <x v="2"/>
    <m/>
    <m/>
    <n v="3"/>
    <x v="55"/>
    <x v="1"/>
    <n v="1"/>
    <s v="Front-Line"/>
    <x v="111"/>
    <x v="3"/>
    <n v="1"/>
  </r>
  <r>
    <n v="663"/>
    <s v="HR647"/>
    <x v="12"/>
    <s v="1FU/89"/>
    <x v="10"/>
    <x v="19"/>
    <n v="28"/>
    <s v="March"/>
    <x v="9"/>
    <s v="28 March 1946"/>
    <x v="2"/>
    <s v="SOC 28.3.46 (Air Britain Serials)"/>
    <x v="4"/>
    <x v="3"/>
    <m/>
    <m/>
    <x v="2"/>
    <m/>
    <m/>
    <n v="3"/>
    <x v="55"/>
    <x v="1"/>
    <n v="1"/>
    <s v="Front-Line"/>
    <x v="168"/>
    <x v="3"/>
    <n v="2"/>
  </r>
  <r>
    <n v="1911"/>
    <s v="HX971"/>
    <x v="12"/>
    <s v="21/487/60OTU/13OTU"/>
    <x v="0"/>
    <x v="7"/>
    <n v="28"/>
    <s v="March"/>
    <x v="9"/>
    <s v="28 March 1946"/>
    <x v="2"/>
    <s v="SOC 28.3.46 (Air Britain Serials)"/>
    <x v="4"/>
    <x v="3"/>
    <m/>
    <m/>
    <x v="2"/>
    <m/>
    <m/>
    <n v="3"/>
    <x v="55"/>
    <x v="1"/>
    <n v="1"/>
    <s v="Support Unit"/>
    <x v="39"/>
    <x v="0"/>
    <n v="4"/>
  </r>
  <r>
    <n v="2174"/>
    <s v="MM221"/>
    <x v="20"/>
    <s v="692/163/692/180"/>
    <x v="10"/>
    <x v="19"/>
    <n v="28"/>
    <s v="March"/>
    <x v="9"/>
    <s v="28 March 1946"/>
    <x v="2"/>
    <s v="SOC 28.3.46 (Air Britain Serials)"/>
    <x v="4"/>
    <x v="3"/>
    <m/>
    <m/>
    <x v="2"/>
    <m/>
    <m/>
    <n v="3"/>
    <x v="55"/>
    <x v="1"/>
    <n v="1"/>
    <s v="Front-Line"/>
    <x v="207"/>
    <x v="0"/>
    <n v="4"/>
  </r>
  <r>
    <n v="6814"/>
    <s v="MM329"/>
    <x v="18"/>
    <n v="684"/>
    <x v="3"/>
    <x v="0"/>
    <n v="28"/>
    <s v="March"/>
    <x v="9"/>
    <s v="28 March 1946"/>
    <x v="2"/>
    <s v="SOC 28.3.46 (Air Britain Serials)"/>
    <x v="4"/>
    <x v="3"/>
    <m/>
    <m/>
    <x v="2"/>
    <m/>
    <m/>
    <n v="3"/>
    <x v="55"/>
    <x v="1"/>
    <n v="1"/>
    <s v="Front-Line"/>
    <x v="50"/>
    <x v="0"/>
    <n v="1"/>
  </r>
  <r>
    <n v="1380"/>
    <s v="NS956"/>
    <x v="12"/>
    <s v="151/60OTU/13OTU"/>
    <x v="0"/>
    <x v="7"/>
    <n v="28"/>
    <s v="March"/>
    <x v="9"/>
    <s v="28 March 1946"/>
    <x v="2"/>
    <s v="SOC 28.3.46 (Air Britain Serials)"/>
    <x v="4"/>
    <x v="3"/>
    <m/>
    <m/>
    <x v="2"/>
    <m/>
    <m/>
    <n v="3"/>
    <x v="55"/>
    <x v="1"/>
    <n v="1"/>
    <s v="Support Unit"/>
    <x v="39"/>
    <x v="0"/>
    <n v="3"/>
  </r>
  <r>
    <n v="5353"/>
    <s v="RF695"/>
    <x v="12"/>
    <n v="47"/>
    <x v="3"/>
    <x v="16"/>
    <n v="28"/>
    <s v="March"/>
    <x v="9"/>
    <s v="28 March 1946"/>
    <x v="2"/>
    <s v="SOC 28.3.46 (Air Britain Serials)"/>
    <x v="4"/>
    <x v="3"/>
    <m/>
    <m/>
    <x v="2"/>
    <m/>
    <m/>
    <n v="3"/>
    <x v="55"/>
    <x v="1"/>
    <n v="1"/>
    <s v="Front-Line"/>
    <x v="122"/>
    <x v="3"/>
    <n v="1"/>
  </r>
  <r>
    <n v="6419"/>
    <s v="RF698"/>
    <x v="12"/>
    <n v="84"/>
    <x v="3"/>
    <x v="16"/>
    <n v="28"/>
    <s v="March"/>
    <x v="9"/>
    <s v="28 March 1946"/>
    <x v="2"/>
    <s v="SOC 28.3.46 (Air Britain Serials)"/>
    <x v="4"/>
    <x v="3"/>
    <m/>
    <m/>
    <x v="2"/>
    <m/>
    <m/>
    <n v="3"/>
    <x v="55"/>
    <x v="1"/>
    <n v="1"/>
    <s v="Front-Line"/>
    <x v="146"/>
    <x v="3"/>
    <n v="1"/>
  </r>
  <r>
    <n v="6430"/>
    <s v="RF699"/>
    <x v="12"/>
    <n v="84"/>
    <x v="3"/>
    <x v="16"/>
    <n v="28"/>
    <s v="March"/>
    <x v="9"/>
    <s v="28 March 1946"/>
    <x v="2"/>
    <s v="SOC 28.3.46 (Air Britain Serials)"/>
    <x v="4"/>
    <x v="3"/>
    <m/>
    <m/>
    <x v="2"/>
    <m/>
    <m/>
    <n v="3"/>
    <x v="55"/>
    <x v="1"/>
    <n v="1"/>
    <s v="Front-Line"/>
    <x v="146"/>
    <x v="3"/>
    <n v="1"/>
  </r>
  <r>
    <n v="5383"/>
    <s v="RF735"/>
    <x v="12"/>
    <n v="47"/>
    <x v="3"/>
    <x v="16"/>
    <n v="28"/>
    <s v="March"/>
    <x v="9"/>
    <s v="28 March 1946"/>
    <x v="2"/>
    <s v="SOC 28.3.46 (Air Britain Serials)"/>
    <x v="4"/>
    <x v="3"/>
    <m/>
    <m/>
    <x v="2"/>
    <m/>
    <m/>
    <n v="3"/>
    <x v="55"/>
    <x v="1"/>
    <n v="1"/>
    <s v="Front-Line"/>
    <x v="122"/>
    <x v="3"/>
    <n v="1"/>
  </r>
  <r>
    <n v="3281"/>
    <s v="RF768"/>
    <x v="12"/>
    <n v="47"/>
    <x v="3"/>
    <x v="16"/>
    <n v="28"/>
    <s v="March"/>
    <x v="9"/>
    <s v="28 March 1946"/>
    <x v="2"/>
    <s v="SOC 28.3.46 (Air Britain Serials)"/>
    <x v="4"/>
    <x v="3"/>
    <m/>
    <m/>
    <x v="2"/>
    <m/>
    <m/>
    <n v="3"/>
    <x v="55"/>
    <x v="1"/>
    <n v="1"/>
    <s v="Front-Line"/>
    <x v="122"/>
    <x v="3"/>
    <n v="1"/>
  </r>
  <r>
    <n v="898"/>
    <s v="RF943"/>
    <x v="12"/>
    <n v="84"/>
    <x v="3"/>
    <x v="16"/>
    <n v="28"/>
    <s v="March"/>
    <x v="9"/>
    <s v="28 March 1946"/>
    <x v="2"/>
    <s v="SOC 28.3.46 (Air Britain Serials)"/>
    <x v="4"/>
    <x v="3"/>
    <m/>
    <m/>
    <x v="2"/>
    <m/>
    <m/>
    <n v="3"/>
    <x v="55"/>
    <x v="1"/>
    <n v="1"/>
    <s v="Front-Line"/>
    <x v="146"/>
    <x v="3"/>
    <n v="1"/>
  </r>
  <r>
    <n v="3981"/>
    <s v="RF945"/>
    <x v="12"/>
    <s v="FE"/>
    <x v="3"/>
    <x v="16"/>
    <n v="28"/>
    <s v="March"/>
    <x v="9"/>
    <s v="28 March 1946"/>
    <x v="2"/>
    <s v="SOC 28.3.46 (Air Britain Serials)"/>
    <x v="4"/>
    <x v="3"/>
    <m/>
    <m/>
    <x v="2"/>
    <m/>
    <m/>
    <n v="3"/>
    <x v="55"/>
    <x v="1"/>
    <n v="1"/>
    <e v="#N/A"/>
    <x v="91"/>
    <x v="3"/>
    <n v="1"/>
  </r>
  <r>
    <n v="2790"/>
    <s v="HJ938"/>
    <x v="2"/>
    <s v="456/51OTU"/>
    <x v="10"/>
    <x v="7"/>
    <n v="29"/>
    <s v="March"/>
    <x v="9"/>
    <s v="29 March 1946"/>
    <x v="2"/>
    <s v="To 5911M 29.3.46 (Air Britain Serials)"/>
    <x v="4"/>
    <x v="3"/>
    <m/>
    <m/>
    <x v="2"/>
    <m/>
    <m/>
    <n v="3"/>
    <x v="55"/>
    <x v="1"/>
    <n v="1"/>
    <s v="Support Unit"/>
    <x v="110"/>
    <x v="2"/>
    <n v="2"/>
  </r>
  <r>
    <n v="4685"/>
    <s v="LR530"/>
    <x v="10"/>
    <s v="USAAF"/>
    <x v="10"/>
    <x v="19"/>
    <n v="29"/>
    <s v="March"/>
    <x v="9"/>
    <s v="29 March 1946"/>
    <x v="2"/>
    <s v="450324 MOSQUITO LR-530 WATTON, UK 25 (Thomas Ensminger) 450410 HORVATH, ANDREW C. MOSQUITO LR-530 WATTON, UK 25 (Thomas Ensminger) To 5910M 29.3.46 (Air Britain Serials) 450324 Mosquito III LR530 653BS 25BG 376 8 Taxiing Accident, category 3 damage, Hodges, Edward F ENG Watton/Sta 376 (http://www.aviationarchaeology.com/src/AARmonthly/Mar1945O.htm)"/>
    <x v="4"/>
    <x v="3"/>
    <m/>
    <m/>
    <x v="2"/>
    <m/>
    <m/>
    <n v="3"/>
    <x v="55"/>
    <x v="1"/>
    <n v="1"/>
    <e v="#N/A"/>
    <x v="33"/>
    <x v="2"/>
    <n v="1"/>
  </r>
  <r>
    <n v="3882"/>
    <s v="MM288"/>
    <x v="18"/>
    <n v="680"/>
    <x v="10"/>
    <x v="19"/>
    <n v="29"/>
    <s v="March"/>
    <x v="9"/>
    <s v="29 March 1946"/>
    <x v="2"/>
    <s v="SOC 29.3.46 (Air Britain Serials)"/>
    <x v="4"/>
    <x v="3"/>
    <m/>
    <m/>
    <x v="2"/>
    <m/>
    <m/>
    <n v="3"/>
    <x v="55"/>
    <x v="1"/>
    <n v="1"/>
    <s v="Front-Line"/>
    <x v="78"/>
    <x v="0"/>
    <n v="1"/>
  </r>
  <r>
    <n v="4389"/>
    <s v="RG144"/>
    <x v="18"/>
    <m/>
    <x v="12"/>
    <x v="19"/>
    <n v="29"/>
    <s v="March"/>
    <x v="9"/>
    <s v="29 March 1946"/>
    <x v="2"/>
    <s v="To Armee de l'Air 29.3.46 (Air Britain Serials)"/>
    <x v="5"/>
    <x v="3"/>
    <m/>
    <m/>
    <x v="2"/>
    <m/>
    <m/>
    <n v="3"/>
    <x v="55"/>
    <x v="1"/>
    <n v="1"/>
    <e v="#N/A"/>
    <x v="17"/>
    <x v="0"/>
    <n v="1"/>
  </r>
  <r>
    <n v="356"/>
    <s v="HJ870"/>
    <x v="10"/>
    <s v="418/169/141/1692 Flt/85/16OTU"/>
    <x v="0"/>
    <x v="7"/>
    <n v="30"/>
    <s v="March"/>
    <x v="9"/>
    <s v="30 March 1946"/>
    <x v="0"/>
    <s v="Taken on strength at 418 Sqn. 19 February 1943 (first Mosquito delivered to No.418 Squadron). No date of transfer elsewhere. TH-Z, letter given in ORB dated 19 February 1943. Bounced on landing and swung off runway Cottesmore 30.3.46 (Air Britain Serials) 30.04.46 16 OTU. HJ870 Bounced on landing at Cottesmore aerodrome and swung, wrecking aircraft. Crew unhurt. (Mosquito Crash Log)"/>
    <x v="2"/>
    <x v="2"/>
    <s v="Bounced on landing"/>
    <m/>
    <x v="2"/>
    <m/>
    <m/>
    <n v="3"/>
    <x v="55"/>
    <x v="1"/>
    <n v="1"/>
    <s v="Support Unit"/>
    <x v="140"/>
    <x v="2"/>
    <n v="6"/>
  </r>
  <r>
    <n v="1426"/>
    <s v="NS964"/>
    <x v="12"/>
    <s v="487/605/4"/>
    <x v="0"/>
    <x v="16"/>
    <n v="1"/>
    <s v="April"/>
    <x v="9"/>
    <s v="1 April 1946"/>
    <x v="0"/>
    <s v="Engine cut on take-off bellylanded Gutersloh 1.4.46 (Air Britain Serials)"/>
    <x v="2"/>
    <x v="2"/>
    <s v="Engine failure"/>
    <m/>
    <x v="2"/>
    <m/>
    <m/>
    <n v="4"/>
    <x v="56"/>
    <x v="1"/>
    <n v="1"/>
    <s v="Front-Line"/>
    <x v="82"/>
    <x v="0"/>
    <n v="3"/>
  </r>
  <r>
    <n v="2492"/>
    <s v="NT442"/>
    <x v="25"/>
    <s v="CFE/NFDU/CFE"/>
    <x v="0"/>
    <x v="7"/>
    <n v="1"/>
    <s v="April"/>
    <x v="9"/>
    <s v="1 April 1946"/>
    <x v="0"/>
    <s v="Engine cut u/c collapsed on landing West Raynham 1.4.46 (Air Britain Serials) 01.04.46 NFLS. NT442 Undercarriage collapsed on emergency landing at West Raynham. (Mosquito Crash Log)"/>
    <x v="2"/>
    <x v="2"/>
    <s v="Engine failure"/>
    <m/>
    <x v="2"/>
    <m/>
    <m/>
    <n v="4"/>
    <x v="56"/>
    <x v="1"/>
    <n v="1"/>
    <s v="Support Unit"/>
    <x v="231"/>
    <x v="2"/>
    <n v="3"/>
  </r>
  <r>
    <n v="6584"/>
    <s v="NT560"/>
    <x v="25"/>
    <n v="141"/>
    <x v="0"/>
    <x v="2"/>
    <n v="1"/>
    <s v="April"/>
    <x v="9"/>
    <s v="1 April 1946"/>
    <x v="2"/>
    <s v="To 5915M 1.4.46 RN Yeovilton as GI (Air Britain Serials)"/>
    <x v="4"/>
    <x v="3"/>
    <m/>
    <m/>
    <x v="2"/>
    <m/>
    <m/>
    <n v="4"/>
    <x v="56"/>
    <x v="1"/>
    <n v="1"/>
    <s v="Front-Line"/>
    <x v="45"/>
    <x v="2"/>
    <n v="1"/>
  </r>
  <r>
    <n v="3965"/>
    <s v="KA941"/>
    <x v="30"/>
    <s v="RN 771"/>
    <x v="10"/>
    <x v="19"/>
    <n v="2"/>
    <s v="April"/>
    <x v="9"/>
    <s v="2 April 1946"/>
    <x v="0"/>
    <s v="Hit balloon cable whilst orbiting 2.4.46 (Air Britain Serials)"/>
    <x v="2"/>
    <x v="2"/>
    <s v="Hit cable"/>
    <m/>
    <x v="2"/>
    <m/>
    <m/>
    <n v="4"/>
    <x v="56"/>
    <x v="1"/>
    <n v="0"/>
    <s v="Front-Line"/>
    <x v="178"/>
    <x v="1"/>
    <n v="1"/>
  </r>
  <r>
    <n v="268"/>
    <s v="RV317"/>
    <x v="20"/>
    <s v="105/578/692/163/16OTU"/>
    <x v="0"/>
    <x v="7"/>
    <n v="2"/>
    <s v="April"/>
    <x v="9"/>
    <s v="2 April 1946"/>
    <x v="0"/>
    <s v="Swung on landing and u/c collapsed Cottesmore 2.4.46 (Air Britain Serials) 02.04.46 16 OTU. RV317 Aircraft swung on take-off from Cottesmore aerodrome and undercarriage collapsed.(Mosquito Crash Log)"/>
    <x v="2"/>
    <x v="2"/>
    <s v="Swung on landing"/>
    <m/>
    <x v="2"/>
    <m/>
    <m/>
    <n v="4"/>
    <x v="56"/>
    <x v="1"/>
    <n v="1"/>
    <s v="Support Unit"/>
    <x v="140"/>
    <x v="0"/>
    <n v="5"/>
  </r>
  <r>
    <n v="1431"/>
    <s v="MM123"/>
    <x v="20"/>
    <n v="109"/>
    <x v="0"/>
    <x v="8"/>
    <n v="2"/>
    <s v="April"/>
    <x v="9"/>
    <s v="2 April 1946"/>
    <x v="2"/>
    <s v="SOC 2.4.46 (Air Britain Serials)"/>
    <x v="4"/>
    <x v="3"/>
    <m/>
    <m/>
    <x v="2"/>
    <m/>
    <m/>
    <n v="4"/>
    <x v="56"/>
    <x v="1"/>
    <n v="1"/>
    <s v="Front-Line"/>
    <x v="18"/>
    <x v="0"/>
    <n v="1"/>
  </r>
  <r>
    <n v="5437"/>
    <s v="KA341"/>
    <x v="31"/>
    <s v="1FU/249"/>
    <x v="10"/>
    <x v="19"/>
    <n v="4"/>
    <s v="April"/>
    <x v="9"/>
    <s v="4 April 1946"/>
    <x v="0"/>
    <s v="Engine cut on approach lost height on overshoot and bellylanded 4m NE of Eastleigh 4.4.46 DBR (Air Britain Serials)"/>
    <x v="2"/>
    <x v="2"/>
    <s v="Engine failure"/>
    <m/>
    <x v="2"/>
    <m/>
    <m/>
    <n v="4"/>
    <x v="56"/>
    <x v="1"/>
    <n v="0"/>
    <s v="Front-Line"/>
    <x v="229"/>
    <x v="1"/>
    <n v="2"/>
  </r>
  <r>
    <n v="1032"/>
    <s v="RF879"/>
    <x v="12"/>
    <s v="404/132OTU"/>
    <x v="0"/>
    <x v="7"/>
    <n v="4"/>
    <s v="April"/>
    <x v="9"/>
    <s v="4 April 1946"/>
    <x v="0"/>
    <s v="Swung on take-off and u/c leg collapsed East Fortune 4.4.46 DBR (Air Britain Serials) 04.04.46 132 OTU. RF879 Aircraft swung on take-off from East Fortune aerodrome and suffered undercarriage collapse. Crew unhurt. (Mosquito Crash Log)"/>
    <x v="2"/>
    <x v="2"/>
    <s v="Swung on takeoff"/>
    <m/>
    <x v="2"/>
    <m/>
    <m/>
    <n v="4"/>
    <x v="56"/>
    <x v="1"/>
    <n v="1"/>
    <s v="Support Unit"/>
    <x v="121"/>
    <x v="3"/>
    <n v="2"/>
  </r>
  <r>
    <n v="4979"/>
    <s v="SZ981"/>
    <x v="12"/>
    <n v="21"/>
    <x v="0"/>
    <x v="16"/>
    <n v="5"/>
    <s v="April"/>
    <x v="9"/>
    <s v="5 April 1946"/>
    <x v="0"/>
    <s v="U/c collapsed on landing Sylt 5.4.46 (Air Britain Serials)"/>
    <x v="2"/>
    <x v="2"/>
    <s v="Undercarriage failed"/>
    <m/>
    <x v="2"/>
    <m/>
    <m/>
    <n v="4"/>
    <x v="56"/>
    <x v="1"/>
    <n v="1"/>
    <s v="Front-Line"/>
    <x v="48"/>
    <x v="0"/>
    <n v="1"/>
  </r>
  <r>
    <n v="3773"/>
    <s v="DZ520"/>
    <x v="4"/>
    <s v="105/618"/>
    <x v="10"/>
    <x v="19"/>
    <n v="5"/>
    <s v="April"/>
    <x v="9"/>
    <s v="5 April 1946"/>
    <x v="2"/>
    <s v="SOC 5.4.46 (Air Britain Serials)"/>
    <x v="4"/>
    <x v="3"/>
    <m/>
    <m/>
    <x v="2"/>
    <m/>
    <m/>
    <n v="4"/>
    <x v="56"/>
    <x v="1"/>
    <n v="1"/>
    <s v="Front-Line"/>
    <x v="24"/>
    <x v="0"/>
    <n v="2"/>
  </r>
  <r>
    <n v="1532"/>
    <s v="DZ524"/>
    <x v="4"/>
    <n v="618"/>
    <x v="0"/>
    <x v="11"/>
    <n v="5"/>
    <s v="April"/>
    <x v="9"/>
    <s v="5 April 1946"/>
    <x v="2"/>
    <s v="SOC 5.4.46 (Air Britain Serials)"/>
    <x v="4"/>
    <x v="3"/>
    <m/>
    <m/>
    <x v="2"/>
    <m/>
    <m/>
    <n v="4"/>
    <x v="56"/>
    <x v="1"/>
    <n v="1"/>
    <s v="Front-Line"/>
    <x v="24"/>
    <x v="0"/>
    <n v="1"/>
  </r>
  <r>
    <n v="1791"/>
    <s v="DZ529"/>
    <x v="4"/>
    <n v="618"/>
    <x v="0"/>
    <x v="11"/>
    <n v="5"/>
    <s v="April"/>
    <x v="9"/>
    <s v="5 April 1946"/>
    <x v="2"/>
    <s v="SOC 5.4.46 (Air Britain Serials)"/>
    <x v="4"/>
    <x v="3"/>
    <m/>
    <m/>
    <x v="2"/>
    <m/>
    <m/>
    <n v="4"/>
    <x v="56"/>
    <x v="1"/>
    <n v="1"/>
    <s v="Front-Line"/>
    <x v="24"/>
    <x v="0"/>
    <n v="1"/>
  </r>
  <r>
    <n v="3738"/>
    <s v="DZ531"/>
    <x v="4"/>
    <n v="618"/>
    <x v="0"/>
    <x v="11"/>
    <n v="5"/>
    <s v="April"/>
    <x v="9"/>
    <s v="5 April 1946"/>
    <x v="2"/>
    <s v="SOC 5.4.46 (Air Britain Serials)"/>
    <x v="4"/>
    <x v="3"/>
    <m/>
    <m/>
    <x v="2"/>
    <m/>
    <m/>
    <n v="4"/>
    <x v="56"/>
    <x v="1"/>
    <n v="1"/>
    <s v="Front-Line"/>
    <x v="24"/>
    <x v="0"/>
    <n v="1"/>
  </r>
  <r>
    <n v="3741"/>
    <s v="DZ537"/>
    <x v="4"/>
    <n v="618"/>
    <x v="0"/>
    <x v="11"/>
    <n v="5"/>
    <s v="April"/>
    <x v="9"/>
    <s v="5 April 1946"/>
    <x v="2"/>
    <s v="SOC 5.4.46 (Air Britain Serials)"/>
    <x v="4"/>
    <x v="3"/>
    <m/>
    <m/>
    <x v="2"/>
    <m/>
    <m/>
    <n v="4"/>
    <x v="56"/>
    <x v="1"/>
    <n v="1"/>
    <s v="Front-Line"/>
    <x v="24"/>
    <x v="0"/>
    <n v="1"/>
  </r>
  <r>
    <n v="7113"/>
    <s v="DZ539"/>
    <x v="4"/>
    <s v="Vickers/618"/>
    <x v="10"/>
    <x v="19"/>
    <n v="5"/>
    <s v="April"/>
    <x v="9"/>
    <s v="5 April 1946"/>
    <x v="2"/>
    <s v="SOC 5.4.46 (Air Britain Serials)"/>
    <x v="4"/>
    <x v="3"/>
    <m/>
    <m/>
    <x v="2"/>
    <m/>
    <m/>
    <n v="4"/>
    <x v="56"/>
    <x v="1"/>
    <n v="1"/>
    <s v="Front-Line"/>
    <x v="24"/>
    <x v="0"/>
    <n v="2"/>
  </r>
  <r>
    <n v="3988"/>
    <s v="DZ542"/>
    <x v="4"/>
    <n v="618"/>
    <x v="0"/>
    <x v="11"/>
    <n v="5"/>
    <s v="April"/>
    <x v="9"/>
    <s v="5 April 1946"/>
    <x v="2"/>
    <s v="SOC 5.4.46 (Air Britain Serials)"/>
    <x v="4"/>
    <x v="3"/>
    <m/>
    <m/>
    <x v="2"/>
    <m/>
    <m/>
    <n v="4"/>
    <x v="56"/>
    <x v="1"/>
    <n v="1"/>
    <s v="Front-Line"/>
    <x v="24"/>
    <x v="0"/>
    <n v="1"/>
  </r>
  <r>
    <n v="3330"/>
    <s v="DZ546"/>
    <x v="4"/>
    <n v="618"/>
    <x v="0"/>
    <x v="11"/>
    <n v="5"/>
    <s v="April"/>
    <x v="9"/>
    <s v="5 April 1946"/>
    <x v="2"/>
    <s v="SOC 5.4.46 (Air Britain Serials)"/>
    <x v="4"/>
    <x v="3"/>
    <m/>
    <m/>
    <x v="2"/>
    <m/>
    <m/>
    <n v="4"/>
    <x v="56"/>
    <x v="1"/>
    <n v="1"/>
    <s v="Front-Line"/>
    <x v="24"/>
    <x v="0"/>
    <n v="1"/>
  </r>
  <r>
    <n v="4155"/>
    <s v="DZ552"/>
    <x v="4"/>
    <n v="618"/>
    <x v="0"/>
    <x v="11"/>
    <n v="5"/>
    <s v="April"/>
    <x v="9"/>
    <s v="5 April 1946"/>
    <x v="2"/>
    <s v="SOC 5.4.46 (Air Britain Serials)"/>
    <x v="4"/>
    <x v="3"/>
    <m/>
    <m/>
    <x v="2"/>
    <m/>
    <m/>
    <n v="4"/>
    <x v="56"/>
    <x v="1"/>
    <n v="1"/>
    <s v="Front-Line"/>
    <x v="24"/>
    <x v="0"/>
    <n v="1"/>
  </r>
  <r>
    <n v="1448"/>
    <s v="DZ554"/>
    <x v="4"/>
    <n v="618"/>
    <x v="0"/>
    <x v="11"/>
    <n v="5"/>
    <s v="April"/>
    <x v="9"/>
    <s v="5 April 1946"/>
    <x v="2"/>
    <s v="SOC 5.4.46 (Air Britain Serials)"/>
    <x v="4"/>
    <x v="3"/>
    <m/>
    <m/>
    <x v="2"/>
    <m/>
    <m/>
    <n v="4"/>
    <x v="56"/>
    <x v="1"/>
    <n v="1"/>
    <s v="Front-Line"/>
    <x v="24"/>
    <x v="0"/>
    <n v="1"/>
  </r>
  <r>
    <n v="1269"/>
    <s v="DZ555"/>
    <x v="4"/>
    <n v="618"/>
    <x v="0"/>
    <x v="11"/>
    <n v="5"/>
    <s v="April"/>
    <x v="9"/>
    <s v="5 April 1946"/>
    <x v="2"/>
    <s v="SOC 5.4.46 (Air Britain Serials)"/>
    <x v="4"/>
    <x v="3"/>
    <m/>
    <m/>
    <x v="2"/>
    <m/>
    <m/>
    <n v="4"/>
    <x v="56"/>
    <x v="1"/>
    <n v="1"/>
    <s v="Front-Line"/>
    <x v="24"/>
    <x v="0"/>
    <n v="1"/>
  </r>
  <r>
    <n v="1784"/>
    <s v="DZ556"/>
    <x v="4"/>
    <n v="618"/>
    <x v="0"/>
    <x v="11"/>
    <n v="5"/>
    <s v="April"/>
    <x v="9"/>
    <s v="5 April 1946"/>
    <x v="2"/>
    <s v="SOC 5.4.46 (Air Britain Serials)"/>
    <x v="4"/>
    <x v="3"/>
    <m/>
    <m/>
    <x v="2"/>
    <m/>
    <m/>
    <n v="4"/>
    <x v="56"/>
    <x v="1"/>
    <n v="1"/>
    <s v="Front-Line"/>
    <x v="24"/>
    <x v="0"/>
    <n v="1"/>
  </r>
  <r>
    <n v="1395"/>
    <s v="DZ559"/>
    <x v="4"/>
    <s v="618/627/618"/>
    <x v="10"/>
    <x v="19"/>
    <n v="5"/>
    <s v="April"/>
    <x v="9"/>
    <s v="5 April 1946"/>
    <x v="2"/>
    <s v="SOC 5.4.46 (Air Britain Serials)"/>
    <x v="4"/>
    <x v="3"/>
    <m/>
    <m/>
    <x v="2"/>
    <m/>
    <m/>
    <n v="4"/>
    <x v="56"/>
    <x v="1"/>
    <n v="1"/>
    <s v="Front-Line"/>
    <x v="24"/>
    <x v="0"/>
    <n v="3"/>
  </r>
  <r>
    <n v="3321"/>
    <s v="DZ575"/>
    <x v="4"/>
    <n v="618"/>
    <x v="0"/>
    <x v="11"/>
    <n v="5"/>
    <s v="April"/>
    <x v="9"/>
    <s v="5 April 1946"/>
    <x v="2"/>
    <s v="SOC 5.4.46 (Air Britain Serials)"/>
    <x v="4"/>
    <x v="3"/>
    <m/>
    <m/>
    <x v="2"/>
    <m/>
    <m/>
    <n v="4"/>
    <x v="56"/>
    <x v="1"/>
    <n v="1"/>
    <s v="Front-Line"/>
    <x v="24"/>
    <x v="0"/>
    <n v="1"/>
  </r>
  <r>
    <n v="4016"/>
    <s v="DZ577"/>
    <x v="4"/>
    <n v="618"/>
    <x v="0"/>
    <x v="11"/>
    <n v="5"/>
    <s v="April"/>
    <x v="9"/>
    <s v="5 April 1946"/>
    <x v="2"/>
    <s v="SOC 5.4.46 (Air Britain Serials)"/>
    <x v="4"/>
    <x v="3"/>
    <m/>
    <m/>
    <x v="2"/>
    <m/>
    <m/>
    <n v="4"/>
    <x v="56"/>
    <x v="1"/>
    <n v="1"/>
    <s v="Front-Line"/>
    <x v="24"/>
    <x v="0"/>
    <n v="1"/>
  </r>
  <r>
    <n v="672"/>
    <s v="DZ581"/>
    <x v="4"/>
    <n v="618"/>
    <x v="0"/>
    <x v="11"/>
    <n v="5"/>
    <s v="April"/>
    <x v="9"/>
    <s v="5 April 1946"/>
    <x v="2"/>
    <s v="SOC 5.4.46 (Air Britain Serials)"/>
    <x v="4"/>
    <x v="3"/>
    <m/>
    <m/>
    <x v="2"/>
    <m/>
    <m/>
    <n v="4"/>
    <x v="56"/>
    <x v="1"/>
    <n v="1"/>
    <s v="Front-Line"/>
    <x v="24"/>
    <x v="0"/>
    <n v="1"/>
  </r>
  <r>
    <n v="1260"/>
    <s v="DZ582"/>
    <x v="4"/>
    <n v="618"/>
    <x v="0"/>
    <x v="11"/>
    <n v="5"/>
    <s v="April"/>
    <x v="9"/>
    <s v="5 April 1946"/>
    <x v="2"/>
    <s v="SOC 5.4.46 (Air Britain Serials)"/>
    <x v="4"/>
    <x v="3"/>
    <m/>
    <m/>
    <x v="2"/>
    <m/>
    <m/>
    <n v="4"/>
    <x v="56"/>
    <x v="1"/>
    <n v="1"/>
    <s v="Front-Line"/>
    <x v="24"/>
    <x v="0"/>
    <n v="1"/>
  </r>
  <r>
    <n v="1371"/>
    <s v="DZ583"/>
    <x v="4"/>
    <n v="618"/>
    <x v="0"/>
    <x v="11"/>
    <n v="5"/>
    <s v="April"/>
    <x v="9"/>
    <s v="5 April 1946"/>
    <x v="2"/>
    <s v="SOC 5.4.46 (Air Britain Serials)"/>
    <x v="4"/>
    <x v="3"/>
    <m/>
    <m/>
    <x v="2"/>
    <m/>
    <m/>
    <n v="4"/>
    <x v="56"/>
    <x v="1"/>
    <n v="1"/>
    <s v="Front-Line"/>
    <x v="24"/>
    <x v="0"/>
    <n v="1"/>
  </r>
  <r>
    <n v="1829"/>
    <s v="DZ585"/>
    <x v="4"/>
    <n v="618"/>
    <x v="0"/>
    <x v="11"/>
    <n v="5"/>
    <s v="April"/>
    <x v="9"/>
    <s v="5 April 1946"/>
    <x v="2"/>
    <s v="SOC 5.4.46 (Air Britain Serials)"/>
    <x v="4"/>
    <x v="3"/>
    <m/>
    <m/>
    <x v="2"/>
    <m/>
    <m/>
    <n v="4"/>
    <x v="56"/>
    <x v="1"/>
    <n v="1"/>
    <s v="Front-Line"/>
    <x v="24"/>
    <x v="0"/>
    <n v="1"/>
  </r>
  <r>
    <n v="2369"/>
    <s v="DZ586"/>
    <x v="4"/>
    <n v="618"/>
    <x v="0"/>
    <x v="11"/>
    <n v="5"/>
    <s v="April"/>
    <x v="9"/>
    <s v="5 April 1946"/>
    <x v="2"/>
    <s v="SOC 5.4.46 (Air Britain Serials)"/>
    <x v="4"/>
    <x v="3"/>
    <m/>
    <m/>
    <x v="2"/>
    <m/>
    <m/>
    <n v="4"/>
    <x v="56"/>
    <x v="1"/>
    <n v="1"/>
    <s v="Front-Line"/>
    <x v="24"/>
    <x v="0"/>
    <n v="1"/>
  </r>
  <r>
    <n v="3144"/>
    <s v="DZ618"/>
    <x v="4"/>
    <n v="618"/>
    <x v="0"/>
    <x v="11"/>
    <n v="5"/>
    <s v="April"/>
    <x v="9"/>
    <s v="5 April 1946"/>
    <x v="2"/>
    <s v="SOC 5.4.46 (Air Britain Serials)"/>
    <x v="4"/>
    <x v="3"/>
    <m/>
    <m/>
    <x v="2"/>
    <m/>
    <m/>
    <n v="4"/>
    <x v="56"/>
    <x v="1"/>
    <n v="1"/>
    <s v="Front-Line"/>
    <x v="24"/>
    <x v="0"/>
    <n v="1"/>
  </r>
  <r>
    <n v="3300"/>
    <s v="DZ639"/>
    <x v="4"/>
    <n v="618"/>
    <x v="0"/>
    <x v="11"/>
    <n v="5"/>
    <s v="April"/>
    <x v="9"/>
    <s v="5 April 1946"/>
    <x v="2"/>
    <s v="SOC 5.4.46 (Air Britain Serials)"/>
    <x v="4"/>
    <x v="3"/>
    <m/>
    <m/>
    <x v="2"/>
    <m/>
    <m/>
    <n v="4"/>
    <x v="56"/>
    <x v="1"/>
    <n v="1"/>
    <s v="Front-Line"/>
    <x v="24"/>
    <x v="0"/>
    <n v="1"/>
  </r>
  <r>
    <n v="4070"/>
    <s v="DZ648"/>
    <x v="4"/>
    <n v="618"/>
    <x v="0"/>
    <x v="11"/>
    <n v="5"/>
    <s v="April"/>
    <x v="9"/>
    <s v="5 April 1946"/>
    <x v="2"/>
    <s v="SOC 5.4.46 (Air Britain Serials)"/>
    <x v="4"/>
    <x v="3"/>
    <m/>
    <m/>
    <x v="2"/>
    <m/>
    <m/>
    <n v="4"/>
    <x v="56"/>
    <x v="1"/>
    <n v="1"/>
    <s v="Front-Line"/>
    <x v="24"/>
    <x v="0"/>
    <n v="1"/>
  </r>
  <r>
    <n v="5910"/>
    <s v="DZ651"/>
    <x v="4"/>
    <n v="618"/>
    <x v="0"/>
    <x v="11"/>
    <n v="5"/>
    <s v="April"/>
    <x v="9"/>
    <s v="5 April 1946"/>
    <x v="2"/>
    <s v="SOC 5.4.46 (Air Britain Serials)"/>
    <x v="4"/>
    <x v="3"/>
    <m/>
    <m/>
    <x v="2"/>
    <m/>
    <m/>
    <n v="4"/>
    <x v="56"/>
    <x v="1"/>
    <n v="1"/>
    <s v="Front-Line"/>
    <x v="24"/>
    <x v="0"/>
    <n v="1"/>
  </r>
  <r>
    <n v="711"/>
    <s v="DZ652"/>
    <x v="4"/>
    <n v="618"/>
    <x v="0"/>
    <x v="11"/>
    <n v="5"/>
    <s v="April"/>
    <x v="9"/>
    <s v="5 April 1946"/>
    <x v="2"/>
    <s v="SOC 5.4.46 (Air Britain Serials)"/>
    <x v="4"/>
    <x v="3"/>
    <m/>
    <m/>
    <x v="2"/>
    <m/>
    <m/>
    <n v="4"/>
    <x v="56"/>
    <x v="1"/>
    <n v="1"/>
    <s v="Front-Line"/>
    <x v="24"/>
    <x v="0"/>
    <n v="1"/>
  </r>
  <r>
    <n v="786"/>
    <s v="NS729"/>
    <x v="18"/>
    <n v="618"/>
    <x v="10"/>
    <x v="19"/>
    <n v="5"/>
    <s v="April"/>
    <x v="9"/>
    <s v="5 April 1946"/>
    <x v="2"/>
    <s v="SOC 5.4.46 (Air Britain Serials) T.I. arrester gear"/>
    <x v="4"/>
    <x v="3"/>
    <m/>
    <m/>
    <x v="2"/>
    <m/>
    <m/>
    <n v="4"/>
    <x v="56"/>
    <x v="1"/>
    <n v="1"/>
    <s v="Front-Line"/>
    <x v="24"/>
    <x v="0"/>
    <n v="1"/>
  </r>
  <r>
    <n v="2474"/>
    <s v="NS732"/>
    <x v="18"/>
    <n v="618"/>
    <x v="10"/>
    <x v="19"/>
    <n v="5"/>
    <s v="April"/>
    <x v="9"/>
    <s v="5 April 1946"/>
    <x v="2"/>
    <s v="SOC 5.4.46 (Air Britain Serials)"/>
    <x v="4"/>
    <x v="3"/>
    <m/>
    <m/>
    <x v="2"/>
    <m/>
    <m/>
    <n v="4"/>
    <x v="56"/>
    <x v="1"/>
    <n v="1"/>
    <s v="Front-Line"/>
    <x v="24"/>
    <x v="0"/>
    <n v="1"/>
  </r>
  <r>
    <n v="4723"/>
    <s v="RG142"/>
    <x v="18"/>
    <m/>
    <x v="12"/>
    <x v="19"/>
    <n v="6"/>
    <s v="April"/>
    <x v="9"/>
    <s v="6 April 1946"/>
    <x v="2"/>
    <s v="Assigned to the Mixed Reconnaissance / Night Fighter I/20 Lorraine Group. To Armee de l'Air 6.4.46 (Air Britain Serials)"/>
    <x v="5"/>
    <x v="3"/>
    <m/>
    <m/>
    <x v="2"/>
    <m/>
    <m/>
    <n v="4"/>
    <x v="56"/>
    <x v="1"/>
    <n v="1"/>
    <e v="#N/A"/>
    <x v="17"/>
    <x v="0"/>
    <n v="1"/>
  </r>
  <r>
    <n v="4092"/>
    <s v="NS800"/>
    <x v="18"/>
    <s v="540/8OTU"/>
    <x v="10"/>
    <x v="7"/>
    <n v="8"/>
    <s v="April"/>
    <x v="9"/>
    <s v="8 April 1946"/>
    <x v="0"/>
    <s v="Swung on take-off and u/c collapsed Benson 8.4.46 (Air Britain Serials) 03.04.46 8 OTU. NS800 Swung on take-off from Benson aerodrome and suffered undercarriage collapse. Crew unhurt. (Mosquito Crash Log)"/>
    <x v="2"/>
    <x v="2"/>
    <s v="Swung on takeoff"/>
    <m/>
    <x v="2"/>
    <m/>
    <m/>
    <n v="4"/>
    <x v="56"/>
    <x v="1"/>
    <n v="1"/>
    <s v="Support Unit"/>
    <x v="37"/>
    <x v="0"/>
    <n v="2"/>
  </r>
  <r>
    <n v="6893"/>
    <s v="NS755"/>
    <x v="18"/>
    <s v="RAE"/>
    <x v="12"/>
    <x v="19"/>
    <n v="9"/>
    <s v="April"/>
    <x v="9"/>
    <s v="9 April 1946"/>
    <x v="2"/>
    <s v="To Armee de l'Air 9.4.46 (Air Britain Serials)"/>
    <x v="5"/>
    <x v="3"/>
    <m/>
    <m/>
    <x v="2"/>
    <m/>
    <m/>
    <n v="4"/>
    <x v="56"/>
    <x v="1"/>
    <n v="1"/>
    <s v="Support Unit"/>
    <x v="61"/>
    <x v="0"/>
    <n v="1"/>
  </r>
  <r>
    <n v="6246"/>
    <s v="PZ475"/>
    <x v="12"/>
    <s v="13ARU"/>
    <x v="10"/>
    <x v="19"/>
    <n v="10"/>
    <s v="April"/>
    <x v="9"/>
    <s v="10 April 1946"/>
    <x v="0"/>
    <s v="Swung on take-off and u/c collapsed Croft 10.4.46 (Air Britain Serials)"/>
    <x v="2"/>
    <x v="2"/>
    <s v="Swung on takeoff"/>
    <m/>
    <x v="2"/>
    <m/>
    <m/>
    <n v="4"/>
    <x v="56"/>
    <x v="1"/>
    <n v="1"/>
    <s v="Support Unit"/>
    <x v="232"/>
    <x v="0"/>
    <n v="1"/>
  </r>
  <r>
    <n v="2589"/>
    <s v="TE823"/>
    <x v="12"/>
    <s v="RN"/>
    <x v="10"/>
    <x v="19"/>
    <n v="10"/>
    <s v="April"/>
    <x v="9"/>
    <s v="10 April 1946"/>
    <x v="0"/>
    <s v="Swung on takeoff stbd u/c collapsed Ford 10.4.46 (Air Britain Serials)"/>
    <x v="2"/>
    <x v="2"/>
    <s v="Swung on takeoff"/>
    <m/>
    <x v="2"/>
    <m/>
    <m/>
    <n v="4"/>
    <x v="56"/>
    <x v="1"/>
    <n v="0"/>
    <e v="#N/A"/>
    <x v="64"/>
    <x v="3"/>
    <n v="1"/>
  </r>
  <r>
    <n v="6824"/>
    <s v="MM392"/>
    <x v="18"/>
    <n v="684"/>
    <x v="3"/>
    <x v="0"/>
    <n v="11"/>
    <s v="April"/>
    <x v="9"/>
    <s v="11 April 1946"/>
    <x v="2"/>
    <s v="SOC 11.4.46 (Air Britain Serials)"/>
    <x v="4"/>
    <x v="3"/>
    <m/>
    <m/>
    <x v="2"/>
    <m/>
    <m/>
    <n v="4"/>
    <x v="56"/>
    <x v="1"/>
    <n v="1"/>
    <s v="Front-Line"/>
    <x v="50"/>
    <x v="0"/>
    <n v="1"/>
  </r>
  <r>
    <n v="6828"/>
    <s v="NS704"/>
    <x v="18"/>
    <n v="684"/>
    <x v="3"/>
    <x v="0"/>
    <n v="11"/>
    <s v="April"/>
    <x v="9"/>
    <s v="11 April 1946"/>
    <x v="2"/>
    <s v="SOC 11.4.46 (Air Britain Serials)"/>
    <x v="4"/>
    <x v="3"/>
    <m/>
    <m/>
    <x v="2"/>
    <m/>
    <m/>
    <n v="4"/>
    <x v="56"/>
    <x v="1"/>
    <n v="1"/>
    <s v="Front-Line"/>
    <x v="50"/>
    <x v="0"/>
    <n v="1"/>
  </r>
  <r>
    <n v="2665"/>
    <s v="PZ357"/>
    <x v="12"/>
    <n v="305"/>
    <x v="0"/>
    <x v="16"/>
    <n v="12"/>
    <s v="April"/>
    <x v="9"/>
    <s v="12 April 1946"/>
    <x v="2"/>
    <s v="SOC 12.4.46 (Air Britain Serials)"/>
    <x v="4"/>
    <x v="3"/>
    <m/>
    <m/>
    <x v="2"/>
    <m/>
    <m/>
    <n v="4"/>
    <x v="56"/>
    <x v="1"/>
    <n v="1"/>
    <s v="Front-Line"/>
    <x v="60"/>
    <x v="0"/>
    <n v="1"/>
  </r>
  <r>
    <n v="524"/>
    <s v="KB403"/>
    <x v="28"/>
    <s v="139/1655MTU/128/163/162"/>
    <x v="10"/>
    <x v="19"/>
    <n v="14"/>
    <s v="April"/>
    <x v="9"/>
    <s v="14 April 1946"/>
    <x v="2"/>
    <s v="SOC 14.4.46 (Air Britain Serials)"/>
    <x v="4"/>
    <x v="3"/>
    <m/>
    <m/>
    <x v="2"/>
    <m/>
    <m/>
    <n v="4"/>
    <x v="56"/>
    <x v="1"/>
    <n v="1"/>
    <s v="Front-Line"/>
    <x v="134"/>
    <x v="1"/>
    <n v="5"/>
  </r>
  <r>
    <n v="3754"/>
    <s v="TE762"/>
    <x v="12"/>
    <s v="1FU"/>
    <x v="10"/>
    <x v="19"/>
    <n v="15"/>
    <s v="April"/>
    <x v="9"/>
    <s v="15 April 1946"/>
    <x v="0"/>
    <s v="Undershot landing and fell into quarry Luqa 15.4.46 (Air Britain Serials)"/>
    <x v="2"/>
    <x v="2"/>
    <s v="Undershot"/>
    <m/>
    <x v="2"/>
    <m/>
    <m/>
    <n v="4"/>
    <x v="56"/>
    <x v="1"/>
    <n v="0"/>
    <s v="Support Unit"/>
    <x v="123"/>
    <x v="3"/>
    <n v="1"/>
  </r>
  <r>
    <n v="6318"/>
    <s v="RL232"/>
    <x v="39"/>
    <n v="85"/>
    <x v="0"/>
    <x v="2"/>
    <n v="16"/>
    <s v="April"/>
    <x v="9"/>
    <s v="16 April 1946"/>
    <x v="0"/>
    <s v="Collided with RK972 on approach bounced on landing and spun into ground Tangmere 16.4.46 (Air Britain Serials) 16.04.46 85 Sqn. RL232 Collided with 85 Sqn Mosquito The latter crashed and burnt out when attempting to land and RL232 tried to force land too fast, pulled up and spun into ground killing two. One was killed in RK972. (Mosquito Crash Log)"/>
    <x v="2"/>
    <x v="2"/>
    <s v="Collision"/>
    <m/>
    <x v="2"/>
    <m/>
    <m/>
    <n v="4"/>
    <x v="56"/>
    <x v="1"/>
    <n v="0"/>
    <s v="Front-Line"/>
    <x v="13"/>
    <x v="2"/>
    <n v="1"/>
  </r>
  <r>
    <n v="4710"/>
    <s v="RF581"/>
    <x v="12"/>
    <n v="248"/>
    <x v="13"/>
    <x v="19"/>
    <n v="16"/>
    <s v="April"/>
    <x v="9"/>
    <s v="16 April 1946"/>
    <x v="2"/>
    <s v="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Assigned to GC I/3 Corse. Deployed in Indochina from January 1947 to June 1947. To Armee de l'Air 16.4.46 (Air Britain Serials)"/>
    <x v="5"/>
    <x v="3"/>
    <m/>
    <m/>
    <x v="2"/>
    <m/>
    <m/>
    <n v="4"/>
    <x v="56"/>
    <x v="1"/>
    <n v="1"/>
    <s v="Front-Line"/>
    <x v="52"/>
    <x v="3"/>
    <n v="1"/>
  </r>
  <r>
    <n v="5111"/>
    <s v="RF619"/>
    <x v="12"/>
    <s v="12FU"/>
    <x v="13"/>
    <x v="19"/>
    <n v="16"/>
    <s v="April"/>
    <x v="9"/>
    <s v="16 April 1946"/>
    <x v="2"/>
    <s v="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Assigned to GC I/3 Corse. Deployed in Indochina from January 1947 to June 1947. To Armee de l'Air 16.4.46 (Air Britain Serials)"/>
    <x v="5"/>
    <x v="3"/>
    <m/>
    <m/>
    <x v="2"/>
    <m/>
    <m/>
    <n v="4"/>
    <x v="56"/>
    <x v="1"/>
    <n v="1"/>
    <s v="Support Unit"/>
    <x v="129"/>
    <x v="3"/>
    <n v="1"/>
  </r>
  <r>
    <n v="3728"/>
    <s v="DZ294"/>
    <x v="2"/>
    <s v="RAE/Mkrs"/>
    <x v="10"/>
    <x v="19"/>
    <n v="18"/>
    <s v="April"/>
    <x v="9"/>
    <s v="18 April 1946"/>
    <x v="2"/>
    <s v="SOC 18.4.46 (Air Britain Serials)"/>
    <x v="4"/>
    <x v="3"/>
    <m/>
    <m/>
    <x v="2"/>
    <m/>
    <m/>
    <n v="4"/>
    <x v="56"/>
    <x v="1"/>
    <n v="1"/>
    <s v="Support Unit"/>
    <x v="44"/>
    <x v="0"/>
    <n v="2"/>
  </r>
  <r>
    <n v="1619"/>
    <s v="RF639"/>
    <x v="12"/>
    <s v="ASWDU"/>
    <x v="12"/>
    <x v="19"/>
    <n v="24"/>
    <s v="April"/>
    <x v="9"/>
    <s v="24 April 1946"/>
    <x v="2"/>
    <s v="To Armee de l'Air 24.4.46 (Air Britain Serials)"/>
    <x v="5"/>
    <x v="3"/>
    <m/>
    <m/>
    <x v="2"/>
    <m/>
    <m/>
    <n v="4"/>
    <x v="56"/>
    <x v="1"/>
    <n v="1"/>
    <s v="Support Unit"/>
    <x v="208"/>
    <x v="3"/>
    <n v="1"/>
  </r>
  <r>
    <n v="6345"/>
    <s v="HR611"/>
    <x v="12"/>
    <n v="82"/>
    <x v="3"/>
    <x v="16"/>
    <n v="25"/>
    <s v="April"/>
    <x v="9"/>
    <s v="25 April 1946"/>
    <x v="2"/>
    <s v="SOC 25.4.46 (Air Britain Serials)"/>
    <x v="4"/>
    <x v="3"/>
    <m/>
    <m/>
    <x v="2"/>
    <m/>
    <m/>
    <n v="4"/>
    <x v="56"/>
    <x v="1"/>
    <n v="1"/>
    <s v="Front-Line"/>
    <x v="111"/>
    <x v="3"/>
    <n v="1"/>
  </r>
  <r>
    <n v="5355"/>
    <s v="LR472"/>
    <x v="14"/>
    <s v="ME"/>
    <x v="1"/>
    <x v="0"/>
    <n v="25"/>
    <s v="April"/>
    <x v="9"/>
    <s v="25 April 1946"/>
    <x v="2"/>
    <s v="SOC 25.4.46 (Air Britain Serials)"/>
    <x v="4"/>
    <x v="3"/>
    <m/>
    <m/>
    <x v="2"/>
    <m/>
    <m/>
    <n v="4"/>
    <x v="56"/>
    <x v="1"/>
    <n v="1"/>
    <e v="#N/A"/>
    <x v="108"/>
    <x v="0"/>
    <n v="1"/>
  </r>
  <r>
    <n v="1136"/>
    <s v="MM669"/>
    <x v="22"/>
    <s v="DH/NA"/>
    <x v="10"/>
    <x v="19"/>
    <n v="25"/>
    <s v="April"/>
    <x v="9"/>
    <s v="25 April 1946"/>
    <x v="2"/>
    <s v="SOC 25.4.46 (Air Britain Serials)"/>
    <x v="4"/>
    <x v="3"/>
    <m/>
    <m/>
    <x v="2"/>
    <m/>
    <m/>
    <n v="4"/>
    <x v="56"/>
    <x v="1"/>
    <n v="1"/>
    <e v="#N/A"/>
    <x v="150"/>
    <x v="2"/>
    <n v="2"/>
  </r>
  <r>
    <n v="5012"/>
    <s v="RF614"/>
    <x v="12"/>
    <s v="2FU"/>
    <x v="10"/>
    <x v="19"/>
    <n v="25"/>
    <s v="April"/>
    <x v="9"/>
    <s v="25 April 1946"/>
    <x v="2"/>
    <s v="SOC 25.4.46 (Air Britain Serials)"/>
    <x v="4"/>
    <x v="3"/>
    <m/>
    <m/>
    <x v="2"/>
    <m/>
    <m/>
    <n v="4"/>
    <x v="56"/>
    <x v="1"/>
    <n v="1"/>
    <s v="Support Unit"/>
    <x v="233"/>
    <x v="3"/>
    <n v="1"/>
  </r>
  <r>
    <n v="5482"/>
    <s v="RF660"/>
    <x v="12"/>
    <n v="45"/>
    <x v="3"/>
    <x v="16"/>
    <n v="25"/>
    <s v="April"/>
    <x v="9"/>
    <s v="25 April 1946"/>
    <x v="2"/>
    <s v="SOC 25.4.46 (Air Britain Serials)"/>
    <x v="4"/>
    <x v="3"/>
    <m/>
    <m/>
    <x v="2"/>
    <m/>
    <m/>
    <n v="4"/>
    <x v="56"/>
    <x v="1"/>
    <n v="1"/>
    <s v="Front-Line"/>
    <x v="86"/>
    <x v="3"/>
    <n v="1"/>
  </r>
  <r>
    <n v="2965"/>
    <s v="NS636"/>
    <x v="18"/>
    <s v="USAAF"/>
    <x v="12"/>
    <x v="19"/>
    <n v="26"/>
    <s v="April"/>
    <x v="9"/>
    <s v="26 April 1946"/>
    <x v="2"/>
    <s v="To Armee de l'Air 26.4.46 (Air Britain Serials)"/>
    <x v="5"/>
    <x v="3"/>
    <m/>
    <m/>
    <x v="2"/>
    <m/>
    <m/>
    <n v="4"/>
    <x v="56"/>
    <x v="1"/>
    <n v="1"/>
    <e v="#N/A"/>
    <x v="33"/>
    <x v="0"/>
    <n v="1"/>
  </r>
  <r>
    <n v="4730"/>
    <s v="RF976"/>
    <x v="18"/>
    <m/>
    <x v="12"/>
    <x v="19"/>
    <n v="26"/>
    <s v="April"/>
    <x v="9"/>
    <s v="26 April 1946"/>
    <x v="2"/>
    <s v="To Armee de l'Air 26.4.46 (Air Britain Serials)"/>
    <x v="5"/>
    <x v="3"/>
    <m/>
    <m/>
    <x v="2"/>
    <m/>
    <m/>
    <n v="4"/>
    <x v="56"/>
    <x v="1"/>
    <n v="1"/>
    <e v="#N/A"/>
    <x v="17"/>
    <x v="0"/>
    <n v="1"/>
  </r>
  <r>
    <n v="3871"/>
    <s v="KB643"/>
    <x v="28"/>
    <n v="162"/>
    <x v="10"/>
    <x v="19"/>
    <n v="28"/>
    <s v="April"/>
    <x v="9"/>
    <s v="28 April 1946"/>
    <x v="0"/>
    <s v="Undershot landing tyre burst and u/c collapsed Buckeburg 28.4.46 (Air Britain Serials)"/>
    <x v="2"/>
    <x v="2"/>
    <s v="Tyre burst on landing"/>
    <m/>
    <x v="2"/>
    <m/>
    <m/>
    <n v="4"/>
    <x v="56"/>
    <x v="1"/>
    <n v="0"/>
    <s v="Front-Line"/>
    <x v="134"/>
    <x v="1"/>
    <n v="1"/>
  </r>
  <r>
    <n v="4222"/>
    <s v="KA407"/>
    <x v="31"/>
    <s v="1FU/39"/>
    <x v="10"/>
    <x v="19"/>
    <n v="30"/>
    <s v="April"/>
    <x v="9"/>
    <s v="30 April 1946"/>
    <x v="0"/>
    <s v="Broke up in air and crashed El Geill Sudan 30.4.46 (Air Britain Serials)"/>
    <x v="2"/>
    <x v="2"/>
    <s v="Broke up"/>
    <m/>
    <x v="2"/>
    <m/>
    <m/>
    <n v="4"/>
    <x v="56"/>
    <x v="1"/>
    <n v="0"/>
    <s v="Front-Line"/>
    <x v="234"/>
    <x v="1"/>
    <n v="2"/>
  </r>
  <r>
    <n v="2130"/>
    <s v="DD626"/>
    <x v="2"/>
    <s v="151/456/140"/>
    <x v="0"/>
    <x v="0"/>
    <n v="31"/>
    <s v="April"/>
    <x v="9"/>
    <s v="31 April 1946"/>
    <x v="2"/>
    <s v="SOC 31.4.46 (Air Britain Serials)"/>
    <x v="4"/>
    <x v="3"/>
    <m/>
    <m/>
    <x v="2"/>
    <m/>
    <m/>
    <n v="4"/>
    <x v="56"/>
    <x v="1"/>
    <n v="1"/>
    <s v="Front-Line"/>
    <x v="56"/>
    <x v="0"/>
    <n v="3"/>
  </r>
  <r>
    <n v="3951"/>
    <s v="TA492"/>
    <x v="12"/>
    <s v="2APS"/>
    <x v="10"/>
    <x v="19"/>
    <n v="1"/>
    <s v="May"/>
    <x v="9"/>
    <s v="1 May 1946"/>
    <x v="0"/>
    <s v="Engine cut in circuit Acklington 1.5.46 (Air Britain Serials) 01.05.46 2 APS. TA492 Force landed in field near Acklington aerodrome after turning into crosswind leg, when port engine failure caused rapid loss of height. Crew unhurt. (Mosquito Crash Log) The a/c was on its way to Spilsby when it was seen low over RAF Acklington with smoke streaming from the port engine. (RAF Station Acklington ORB report) Northumberland Aviation Diary has it as 2 APS. Possible attached to 2 APS as part of 219 Sqn were at Acklington during this period. Air Britain also has 2 APS Pilot F/Lt Frost, Passenger P/O Clubsey (http://www.rafcommands.com/forum/showthread.php?14922-219-Sqn-Mosquito-forced-landing-Chevington)"/>
    <x v="2"/>
    <x v="2"/>
    <s v="Engine failure"/>
    <m/>
    <x v="2"/>
    <m/>
    <m/>
    <n v="5"/>
    <x v="57"/>
    <x v="1"/>
    <n v="0"/>
    <s v="Support Unit"/>
    <x v="235"/>
    <x v="0"/>
    <n v="1"/>
  </r>
  <r>
    <n v="5417"/>
    <s v="HK364"/>
    <x v="17"/>
    <s v="DH"/>
    <x v="10"/>
    <x v="19"/>
    <n v="1"/>
    <s v="May"/>
    <x v="9"/>
    <s v="1 May 1946"/>
    <x v="2"/>
    <s v="SOC 1.5.46 (Air Britain Serials)"/>
    <x v="4"/>
    <x v="3"/>
    <m/>
    <m/>
    <x v="2"/>
    <m/>
    <m/>
    <n v="5"/>
    <x v="57"/>
    <x v="1"/>
    <n v="1"/>
    <s v="Support Unit"/>
    <x v="40"/>
    <x v="2"/>
    <n v="1"/>
  </r>
  <r>
    <n v="3844"/>
    <s v="NT503"/>
    <x v="25"/>
    <n v="25"/>
    <x v="0"/>
    <x v="2"/>
    <n v="3"/>
    <s v="May"/>
    <x v="9"/>
    <s v="3 May 1946"/>
    <x v="0"/>
    <s v="U/c log collapsed on landing Lubeck 3.5.46 DBR (Air Britain Serials)"/>
    <x v="2"/>
    <x v="2"/>
    <s v="Undercarriage failed"/>
    <m/>
    <x v="2"/>
    <m/>
    <m/>
    <n v="5"/>
    <x v="57"/>
    <x v="1"/>
    <n v="1"/>
    <s v="Front-Line"/>
    <x v="14"/>
    <x v="2"/>
    <n v="1"/>
  </r>
  <r>
    <n v="2661"/>
    <s v="TA127"/>
    <x v="22"/>
    <n v="255"/>
    <x v="10"/>
    <x v="19"/>
    <n v="5"/>
    <s v="May"/>
    <x v="9"/>
    <s v="5 May 1946"/>
    <x v="0"/>
    <s v="Hit ground during slow roll Gianaclis 6.5.46 (Air Britain Serials)"/>
    <x v="2"/>
    <x v="2"/>
    <s v="Low flying"/>
    <m/>
    <x v="2"/>
    <m/>
    <m/>
    <n v="5"/>
    <x v="57"/>
    <x v="1"/>
    <n v="1"/>
    <s v="Front-Line"/>
    <x v="153"/>
    <x v="0"/>
    <n v="1"/>
  </r>
  <r>
    <n v="1116"/>
    <s v="ML992"/>
    <x v="20"/>
    <s v="105/109/105"/>
    <x v="0"/>
    <x v="8"/>
    <n v="7"/>
    <s v="May"/>
    <x v="9"/>
    <s v="7 May 1946"/>
    <x v="2"/>
    <s v="Apparently was also used by 617 Squadron. The ORB says this aircraft was coded L and was flown by Kearns &amp; Barclay on 18 April, 1944. SOC 7.5.46 (Air Britain Serials)"/>
    <x v="4"/>
    <x v="3"/>
    <m/>
    <m/>
    <x v="2"/>
    <m/>
    <m/>
    <n v="5"/>
    <x v="57"/>
    <x v="1"/>
    <n v="1"/>
    <s v="Front-Line"/>
    <x v="4"/>
    <x v="0"/>
    <n v="3"/>
  </r>
  <r>
    <n v="2769"/>
    <s v="KB682"/>
    <x v="28"/>
    <s v="RN"/>
    <x v="10"/>
    <x v="19"/>
    <n v="8"/>
    <s v="May"/>
    <x v="9"/>
    <s v="8 May 1946"/>
    <x v="2"/>
    <s v="To RN 8.5.46 NFT (Air Britain Serials)"/>
    <x v="6"/>
    <x v="3"/>
    <m/>
    <m/>
    <x v="2"/>
    <m/>
    <m/>
    <n v="5"/>
    <x v="57"/>
    <x v="1"/>
    <n v="0"/>
    <e v="#N/A"/>
    <x v="64"/>
    <x v="1"/>
    <n v="1"/>
  </r>
  <r>
    <n v="2812"/>
    <s v="HP970"/>
    <x v="12"/>
    <s v="1FU/FE"/>
    <x v="3"/>
    <x v="16"/>
    <n v="9"/>
    <s v="May"/>
    <x v="9"/>
    <s v="9 May 1946"/>
    <x v="2"/>
    <s v="SOC 9.5.46 (Air Britain Serials)"/>
    <x v="4"/>
    <x v="3"/>
    <m/>
    <m/>
    <x v="2"/>
    <m/>
    <m/>
    <n v="5"/>
    <x v="57"/>
    <x v="1"/>
    <n v="1"/>
    <e v="#N/A"/>
    <x v="91"/>
    <x v="3"/>
    <n v="2"/>
  </r>
  <r>
    <n v="4289"/>
    <s v="HR523"/>
    <x v="12"/>
    <n v="47"/>
    <x v="3"/>
    <x v="16"/>
    <n v="9"/>
    <s v="May"/>
    <x v="9"/>
    <s v="9 May 1946"/>
    <x v="2"/>
    <s v="SOC 9.5.46 (Air Britain Serials)"/>
    <x v="4"/>
    <x v="3"/>
    <m/>
    <m/>
    <x v="2"/>
    <m/>
    <m/>
    <n v="5"/>
    <x v="57"/>
    <x v="1"/>
    <n v="1"/>
    <s v="Front-Line"/>
    <x v="122"/>
    <x v="3"/>
    <n v="1"/>
  </r>
  <r>
    <n v="2862"/>
    <s v="HX943"/>
    <x v="12"/>
    <s v="301FTU/Med"/>
    <x v="1"/>
    <x v="16"/>
    <n v="9"/>
    <s v="May"/>
    <x v="9"/>
    <s v="9 May 1946"/>
    <x v="2"/>
    <s v="SOC 9.5.46 (Air Britain Serials)"/>
    <x v="4"/>
    <x v="3"/>
    <m/>
    <m/>
    <x v="2"/>
    <m/>
    <m/>
    <n v="5"/>
    <x v="57"/>
    <x v="1"/>
    <n v="1"/>
    <e v="#N/A"/>
    <x v="68"/>
    <x v="0"/>
    <n v="2"/>
  </r>
  <r>
    <n v="5721"/>
    <s v="NS805"/>
    <x v="18"/>
    <s v="USAAF"/>
    <x v="12"/>
    <x v="19"/>
    <n v="9"/>
    <s v="May"/>
    <x v="9"/>
    <s v="9 May 1946"/>
    <x v="2"/>
    <s v="To Armee de l'Air 9.5.46 (Air Britain Serials)"/>
    <x v="5"/>
    <x v="3"/>
    <m/>
    <m/>
    <x v="2"/>
    <m/>
    <m/>
    <n v="5"/>
    <x v="57"/>
    <x v="1"/>
    <n v="1"/>
    <e v="#N/A"/>
    <x v="33"/>
    <x v="0"/>
    <n v="1"/>
  </r>
  <r>
    <n v="4194"/>
    <s v="RF678"/>
    <x v="12"/>
    <s v="FE"/>
    <x v="3"/>
    <x v="16"/>
    <n v="9"/>
    <s v="May"/>
    <x v="9"/>
    <s v="9 May 1946"/>
    <x v="2"/>
    <s v="SOC 9.5.46 (Air Britain Serials)"/>
    <x v="4"/>
    <x v="3"/>
    <m/>
    <m/>
    <x v="2"/>
    <m/>
    <m/>
    <n v="5"/>
    <x v="57"/>
    <x v="1"/>
    <n v="1"/>
    <e v="#N/A"/>
    <x v="91"/>
    <x v="3"/>
    <n v="1"/>
  </r>
  <r>
    <n v="7106"/>
    <s v="RF852"/>
    <x v="12"/>
    <s v="404/489"/>
    <x v="12"/>
    <x v="19"/>
    <n v="9"/>
    <s v="May"/>
    <x v="9"/>
    <s v="9 May 1946"/>
    <x v="2"/>
    <s v="To Armee de l'Air 9.5.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5"/>
    <x v="57"/>
    <x v="1"/>
    <n v="1"/>
    <s v="Front-Line"/>
    <x v="236"/>
    <x v="3"/>
    <n v="2"/>
  </r>
  <r>
    <n v="3596"/>
    <s v="TA134"/>
    <x v="22"/>
    <n v="89"/>
    <x v="10"/>
    <x v="19"/>
    <n v="9"/>
    <s v="May"/>
    <x v="9"/>
    <s v="9 May 1946"/>
    <x v="2"/>
    <s v="SOC 9.5.46 (Air Britain Serials)"/>
    <x v="4"/>
    <x v="3"/>
    <m/>
    <m/>
    <x v="2"/>
    <m/>
    <m/>
    <n v="5"/>
    <x v="57"/>
    <x v="1"/>
    <n v="1"/>
    <s v="Front-Line"/>
    <x v="168"/>
    <x v="0"/>
    <n v="1"/>
  </r>
  <r>
    <n v="7660"/>
    <s v="TA445"/>
    <x v="22"/>
    <n v="600"/>
    <x v="10"/>
    <x v="19"/>
    <n v="9"/>
    <s v="May"/>
    <x v="9"/>
    <s v="9 May 1946"/>
    <x v="2"/>
    <s v="SOC 9.5.46 (Air Britain Serials)"/>
    <x v="4"/>
    <x v="3"/>
    <m/>
    <m/>
    <x v="2"/>
    <m/>
    <m/>
    <n v="5"/>
    <x v="57"/>
    <x v="1"/>
    <n v="1"/>
    <s v="Front-Line"/>
    <x v="167"/>
    <x v="0"/>
    <n v="1"/>
  </r>
  <r>
    <n v="4195"/>
    <s v="TE644"/>
    <x v="12"/>
    <s v="FE"/>
    <x v="3"/>
    <x v="16"/>
    <n v="9"/>
    <s v="May"/>
    <x v="9"/>
    <s v="9 May 1946"/>
    <x v="2"/>
    <s v="SOC 9.5.46 (Air Britain Serials)"/>
    <x v="4"/>
    <x v="3"/>
    <m/>
    <m/>
    <x v="2"/>
    <m/>
    <m/>
    <n v="5"/>
    <x v="57"/>
    <x v="1"/>
    <n v="0"/>
    <e v="#N/A"/>
    <x v="91"/>
    <x v="3"/>
    <n v="1"/>
  </r>
  <r>
    <n v="3729"/>
    <s v="NS747"/>
    <x v="18"/>
    <s v="1409 Flt"/>
    <x v="12"/>
    <x v="19"/>
    <n v="10"/>
    <s v="May"/>
    <x v="9"/>
    <s v="10 May 1946"/>
    <x v="2"/>
    <s v="To Armee de l'Air 10.5.46 (Air Britain Serials)"/>
    <x v="5"/>
    <x v="3"/>
    <m/>
    <m/>
    <x v="2"/>
    <m/>
    <m/>
    <n v="5"/>
    <x v="57"/>
    <x v="1"/>
    <n v="1"/>
    <s v="Front-Line"/>
    <x v="25"/>
    <x v="0"/>
    <n v="1"/>
  </r>
  <r>
    <n v="1731"/>
    <s v="RF876"/>
    <x v="12"/>
    <s v="235/334"/>
    <x v="13"/>
    <x v="19"/>
    <n v="10"/>
    <s v="May"/>
    <x v="9"/>
    <s v="10 May 1946"/>
    <x v="2"/>
    <s v="Assigned to GC I/3 Corse. Deployed in Indochina from January 1947 to June 1947. Some sources show this in Sharkmouth colours, To Armee de l'Air 10.5.46 (Air Britain Serials)"/>
    <x v="5"/>
    <x v="3"/>
    <m/>
    <m/>
    <x v="2"/>
    <m/>
    <m/>
    <n v="5"/>
    <x v="57"/>
    <x v="1"/>
    <n v="1"/>
    <s v="Front-Line"/>
    <x v="188"/>
    <x v="3"/>
    <n v="2"/>
  </r>
  <r>
    <n v="4733"/>
    <s v="RG141"/>
    <x v="18"/>
    <m/>
    <x v="12"/>
    <x v="19"/>
    <n v="10"/>
    <s v="May"/>
    <x v="9"/>
    <s v="10 May 1946"/>
    <x v="2"/>
    <s v="To Armee de l'Air 10.5.46 (Air Britain Serials)"/>
    <x v="5"/>
    <x v="3"/>
    <m/>
    <m/>
    <x v="2"/>
    <m/>
    <m/>
    <n v="5"/>
    <x v="57"/>
    <x v="1"/>
    <n v="1"/>
    <e v="#N/A"/>
    <x v="17"/>
    <x v="0"/>
    <n v="1"/>
  </r>
  <r>
    <n v="5817"/>
    <s v="RG148"/>
    <x v="18"/>
    <s v="USAAF"/>
    <x v="12"/>
    <x v="19"/>
    <n v="10"/>
    <s v="May"/>
    <x v="9"/>
    <s v="10 May 1946"/>
    <x v="2"/>
    <s v="To Armee de l'Air 10.5.46 (Air Britain Serials)"/>
    <x v="5"/>
    <x v="3"/>
    <m/>
    <m/>
    <x v="2"/>
    <m/>
    <m/>
    <n v="5"/>
    <x v="57"/>
    <x v="1"/>
    <n v="1"/>
    <e v="#N/A"/>
    <x v="33"/>
    <x v="0"/>
    <n v="1"/>
  </r>
  <r>
    <n v="7517"/>
    <s v="TA374"/>
    <x v="12"/>
    <n v="418"/>
    <x v="12"/>
    <x v="19"/>
    <n v="10"/>
    <s v="May"/>
    <x v="9"/>
    <s v="10 May 1946"/>
    <x v="2"/>
    <s v="First mentioned in ORB, 5/6 April 1945. Letter &quot;C&quot; in ORB of that date. To Armee de l'Air 10.5.46 (Air Britain Serials)"/>
    <x v="5"/>
    <x v="3"/>
    <m/>
    <m/>
    <x v="2"/>
    <m/>
    <m/>
    <n v="5"/>
    <x v="57"/>
    <x v="1"/>
    <n v="1"/>
    <s v="Front-Line"/>
    <x v="30"/>
    <x v="0"/>
    <n v="1"/>
  </r>
  <r>
    <n v="1484"/>
    <s v="LR565"/>
    <x v="10"/>
    <s v="54OTU/51OTU/13OTU"/>
    <x v="0"/>
    <x v="7"/>
    <n v="11"/>
    <s v="May"/>
    <x v="9"/>
    <s v="11 May 1946"/>
    <x v="0"/>
    <s v="Dived into ground during instrument flying Thornley Hall Co.Durham 11.5.46 (Air Britain Serials) 11.05.46 13 OTU. LR565 In low flight pilot apparently lost control and dived in at Thornley Hill Farm, Durham, killing crew. (Mosquito Crash Log)"/>
    <x v="2"/>
    <x v="2"/>
    <s v="Low flying"/>
    <m/>
    <x v="2"/>
    <m/>
    <m/>
    <n v="5"/>
    <x v="57"/>
    <x v="1"/>
    <n v="1"/>
    <s v="Support Unit"/>
    <x v="39"/>
    <x v="2"/>
    <n v="3"/>
  </r>
  <r>
    <n v="4740"/>
    <s v="TE825"/>
    <x v="12"/>
    <m/>
    <x v="12"/>
    <x v="19"/>
    <n v="11"/>
    <s v="May"/>
    <x v="9"/>
    <s v="11 May 1946"/>
    <x v="2"/>
    <s v="To Armee de l'Air 11.5.46 (Air Britain Serials)"/>
    <x v="5"/>
    <x v="3"/>
    <m/>
    <m/>
    <x v="2"/>
    <m/>
    <m/>
    <n v="5"/>
    <x v="57"/>
    <x v="1"/>
    <n v="0"/>
    <e v="#N/A"/>
    <x v="17"/>
    <x v="3"/>
    <n v="1"/>
  </r>
  <r>
    <n v="611"/>
    <s v="RF661"/>
    <x v="12"/>
    <s v="FE/211"/>
    <x v="3"/>
    <x v="16"/>
    <n v="13"/>
    <s v="May"/>
    <x v="9"/>
    <s v="13 May 1946"/>
    <x v="2"/>
    <s v="On 211 Squadron (http://users.cyberone.com.au/clardo/de_havilland_mosquito.html) SOC 13.5.46 (Air Britain Serials)"/>
    <x v="4"/>
    <x v="3"/>
    <m/>
    <m/>
    <x v="2"/>
    <m/>
    <m/>
    <n v="5"/>
    <x v="57"/>
    <x v="1"/>
    <n v="1"/>
    <s v="Front-Line"/>
    <x v="176"/>
    <x v="3"/>
    <n v="2"/>
  </r>
  <r>
    <n v="3546"/>
    <s v="KB672"/>
    <x v="28"/>
    <s v="ADLS/162"/>
    <x v="10"/>
    <x v="19"/>
    <n v="14"/>
    <s v="May"/>
    <x v="9"/>
    <s v="14 May 1946"/>
    <x v="0"/>
    <s v="Overshot landing swung and crashed Pisa/San Giusto 14.5.46 (Air Britain Serials)"/>
    <x v="2"/>
    <x v="2"/>
    <s v="Overshot"/>
    <m/>
    <x v="2"/>
    <m/>
    <m/>
    <n v="5"/>
    <x v="57"/>
    <x v="1"/>
    <n v="0"/>
    <s v="Front-Line"/>
    <x v="134"/>
    <x v="1"/>
    <n v="2"/>
  </r>
  <r>
    <n v="1673"/>
    <s v="HK309"/>
    <x v="2"/>
    <s v="125/54OTU"/>
    <x v="10"/>
    <x v="7"/>
    <n v="14"/>
    <s v="May"/>
    <x v="9"/>
    <s v="14 May 1946"/>
    <x v="2"/>
    <s v="SOC 14.5.46 (Air Britain Serials)"/>
    <x v="4"/>
    <x v="3"/>
    <m/>
    <m/>
    <x v="2"/>
    <m/>
    <m/>
    <n v="5"/>
    <x v="57"/>
    <x v="1"/>
    <n v="1"/>
    <s v="Support Unit"/>
    <x v="115"/>
    <x v="2"/>
    <n v="2"/>
  </r>
  <r>
    <n v="913"/>
    <s v="MM758"/>
    <x v="25"/>
    <n v="410"/>
    <x v="0"/>
    <x v="2"/>
    <n v="14"/>
    <s v="May"/>
    <x v="9"/>
    <s v="14 May 1946"/>
    <x v="2"/>
    <s v="SOC 14.5.46 (Air Britain Serials)"/>
    <x v="4"/>
    <x v="3"/>
    <m/>
    <m/>
    <x v="2"/>
    <m/>
    <m/>
    <n v="5"/>
    <x v="57"/>
    <x v="1"/>
    <n v="1"/>
    <s v="Front-Line"/>
    <x v="19"/>
    <x v="2"/>
    <n v="1"/>
  </r>
  <r>
    <n v="3310"/>
    <s v="RV363"/>
    <x v="20"/>
    <s v="109/608/16OTU"/>
    <x v="0"/>
    <x v="7"/>
    <n v="15"/>
    <s v="May"/>
    <x v="9"/>
    <s v="15 May 1946"/>
    <x v="0"/>
    <s v="Probably the aircraft photographed in The Mossie Number 28, upside-down, in which Bruce Nimmo is reported to have been navigator. The incident is described as having been at Cottesmore in 1946. Overshot landing in bad visibility and overturned Cottesmore 15.5.46 (Air Britain Serials) 15.04.46 16 OTU. RV363 Landing too fast at Cottesmore aerodrome, overshot and turned over. (Mosquito Crash Log)"/>
    <x v="2"/>
    <x v="2"/>
    <s v="Bad Visibility"/>
    <m/>
    <x v="2"/>
    <m/>
    <m/>
    <n v="5"/>
    <x v="57"/>
    <x v="1"/>
    <n v="1"/>
    <s v="Support Unit"/>
    <x v="140"/>
    <x v="0"/>
    <n v="3"/>
  </r>
  <r>
    <n v="787"/>
    <s v="LR498"/>
    <x v="11"/>
    <s v="109/1409 Flt/571/109/105"/>
    <x v="0"/>
    <x v="8"/>
    <n v="15"/>
    <s v="May"/>
    <x v="9"/>
    <s v="15 May 1946"/>
    <x v="2"/>
    <s v="SOC 15.5.46 (Air Britain Serials)"/>
    <x v="4"/>
    <x v="3"/>
    <m/>
    <m/>
    <x v="2"/>
    <m/>
    <m/>
    <n v="5"/>
    <x v="57"/>
    <x v="1"/>
    <n v="1"/>
    <s v="Front-Line"/>
    <x v="4"/>
    <x v="0"/>
    <n v="5"/>
  </r>
  <r>
    <n v="3637"/>
    <s v="LR507"/>
    <x v="11"/>
    <s v="109/105"/>
    <x v="0"/>
    <x v="8"/>
    <n v="15"/>
    <s v="May"/>
    <x v="9"/>
    <s v="15 May 1946"/>
    <x v="2"/>
    <s v="SOC 15.5.46 (Air Britain Serials)"/>
    <x v="4"/>
    <x v="3"/>
    <m/>
    <m/>
    <x v="2"/>
    <m/>
    <m/>
    <n v="5"/>
    <x v="57"/>
    <x v="1"/>
    <n v="1"/>
    <s v="Front-Line"/>
    <x v="4"/>
    <x v="0"/>
    <n v="2"/>
  </r>
  <r>
    <n v="6493"/>
    <s v="KA138"/>
    <x v="37"/>
    <n v="151"/>
    <x v="0"/>
    <x v="7"/>
    <n v="16"/>
    <s v="May"/>
    <x v="9"/>
    <s v="16 May 1946"/>
    <x v="0"/>
    <s v="151 Sqn 18/04/46 - 16/05/46 (Brian Fillery) U/c retracted on take-off Exeter 16.5.46 SOC (Air Britain Serials)"/>
    <x v="2"/>
    <x v="2"/>
    <s v="Undercarriage failed"/>
    <m/>
    <x v="2"/>
    <m/>
    <m/>
    <n v="5"/>
    <x v="57"/>
    <x v="1"/>
    <n v="0"/>
    <s v="Front-Line"/>
    <x v="8"/>
    <x v="1"/>
    <n v="1"/>
  </r>
  <r>
    <n v="5694"/>
    <s v="TE669"/>
    <x v="12"/>
    <n v="114"/>
    <x v="10"/>
    <x v="19"/>
    <n v="16"/>
    <s v="May"/>
    <x v="9"/>
    <s v="16 May 1946"/>
    <x v="0"/>
    <s v="Wing broke off 6m NE of Khormaksar 16.5.46 (Air Britain Serials)"/>
    <x v="2"/>
    <x v="2"/>
    <s v="Broke up"/>
    <m/>
    <x v="2"/>
    <m/>
    <m/>
    <n v="5"/>
    <x v="57"/>
    <x v="1"/>
    <n v="0"/>
    <s v="Front-Line"/>
    <x v="237"/>
    <x v="3"/>
    <n v="1"/>
  </r>
  <r>
    <n v="3275"/>
    <s v="TW102"/>
    <x v="10"/>
    <s v="54OTU"/>
    <x v="10"/>
    <x v="7"/>
    <n v="16"/>
    <s v="May"/>
    <x v="9"/>
    <s v="16 May 1946"/>
    <x v="0"/>
    <s v="The aircraft's undercarriage collapsed after the student pilot opened up too quickly causing the aircraft to swing. (http://www.allenby.info/aircraft/planes/ryedale/table99.html) U/c collapsed on landing East Moor 16.5.46 remains to MoS (Air Britain Serials) 16.05.46 54 OTU. TW1O2 Undercarriage collapsed on take-off from East Moor aerodrome. (Mosquito Crash Log)"/>
    <x v="2"/>
    <x v="2"/>
    <s v="Pilot error"/>
    <m/>
    <x v="2"/>
    <m/>
    <m/>
    <n v="5"/>
    <x v="57"/>
    <x v="1"/>
    <n v="0"/>
    <s v="Support Unit"/>
    <x v="115"/>
    <x v="2"/>
    <n v="1"/>
  </r>
  <r>
    <n v="6863"/>
    <s v="TW108"/>
    <x v="10"/>
    <s v="16OTU"/>
    <x v="0"/>
    <x v="7"/>
    <n v="17"/>
    <s v="May"/>
    <x v="9"/>
    <s v="17 May 1946"/>
    <x v="0"/>
    <s v="17 May 1946 Mosquito III TW108 of 16 OTU crashed at Goadby Marwood in Leicestershire. The starboard engine failed at 1000 feet and the pilot attempted a forced landing. On the approach the aircraft struck trees breaking the tailplane and the aircraft then hit high ground and disintegrated._x000a__x000a_Wing Commander GEORGE LAURENCE BAZETT HULL DFC aged 34 was killed. He was the only casualty._x000a__x000a_Source: Final Landings by Colin Cummings Hit trees in forced landing Goadby Marwood Leics. 17.5.46 (Air Britain Serials) 17.05.46 16 OTU. TW1O8 Force landed at Bellesmores Farm near Oadby, Leics, and struck trees, killing one. (Mosquito Crash Log)"/>
    <x v="2"/>
    <x v="2"/>
    <s v="Engine failure"/>
    <m/>
    <x v="2"/>
    <m/>
    <m/>
    <n v="5"/>
    <x v="57"/>
    <x v="1"/>
    <n v="0"/>
    <s v="Support Unit"/>
    <x v="140"/>
    <x v="2"/>
    <n v="1"/>
  </r>
  <r>
    <n v="3153"/>
    <s v="LR513"/>
    <x v="11"/>
    <s v="109/105/109"/>
    <x v="0"/>
    <x v="8"/>
    <n v="17"/>
    <s v="May"/>
    <x v="9"/>
    <s v="17 May 1946"/>
    <x v="2"/>
    <s v="SOC 17.5.46 (Air Britain Serials)"/>
    <x v="4"/>
    <x v="3"/>
    <m/>
    <m/>
    <x v="2"/>
    <m/>
    <m/>
    <n v="5"/>
    <x v="57"/>
    <x v="1"/>
    <n v="1"/>
    <s v="Front-Line"/>
    <x v="18"/>
    <x v="0"/>
    <n v="3"/>
  </r>
  <r>
    <n v="2395"/>
    <s v="ML897"/>
    <x v="11"/>
    <s v="109/105/1409 Flt"/>
    <x v="10"/>
    <x v="19"/>
    <n v="17"/>
    <s v="May"/>
    <x v="9"/>
    <s v="17 May 1946"/>
    <x v="2"/>
    <s v="Recently saw picture, in Squadron/Signal &quot;Mosquito in Action&quot;, Part 1, of Mosquito PR IX, ML897 &quot;D&quot;. Aircraft was assigned to 1409 Meteorological Flight, and had apparantly flown 161 missions at time of photo. SOC 17.5.46 (Air Britain Serials)"/>
    <x v="4"/>
    <x v="3"/>
    <m/>
    <m/>
    <x v="2"/>
    <m/>
    <m/>
    <n v="5"/>
    <x v="57"/>
    <x v="1"/>
    <n v="1"/>
    <s v="Front-Line"/>
    <x v="25"/>
    <x v="0"/>
    <n v="3"/>
  </r>
  <r>
    <n v="7423"/>
    <s v="ML920"/>
    <x v="11"/>
    <s v="109/105"/>
    <x v="0"/>
    <x v="8"/>
    <n v="17"/>
    <s v="May"/>
    <x v="9"/>
    <s v="17 May 1946"/>
    <x v="2"/>
    <s v="SOC 17.5.46 (Air Britain Serials)"/>
    <x v="4"/>
    <x v="3"/>
    <m/>
    <m/>
    <x v="2"/>
    <m/>
    <m/>
    <n v="5"/>
    <x v="57"/>
    <x v="1"/>
    <n v="1"/>
    <s v="Front-Line"/>
    <x v="4"/>
    <x v="0"/>
    <n v="2"/>
  </r>
  <r>
    <n v="7311"/>
    <s v="KB641"/>
    <x v="28"/>
    <s v="RN 790/771"/>
    <x v="10"/>
    <x v="19"/>
    <n v="20"/>
    <s v="May"/>
    <x v="9"/>
    <s v="20 May 1946"/>
    <x v="2"/>
    <s v="To RN 20.5.46 (Air Britain Serials)"/>
    <x v="5"/>
    <x v="3"/>
    <m/>
    <m/>
    <x v="2"/>
    <m/>
    <m/>
    <n v="5"/>
    <x v="57"/>
    <x v="1"/>
    <n v="0"/>
    <s v="Front-Line"/>
    <x v="175"/>
    <x v="1"/>
    <n v="2"/>
  </r>
  <r>
    <n v="1952"/>
    <s v="LR265"/>
    <x v="12"/>
    <s v="418/60OTU/13OTU"/>
    <x v="0"/>
    <x v="7"/>
    <n v="21"/>
    <s v="May"/>
    <x v="9"/>
    <s v="21 May 1946"/>
    <x v="0"/>
    <s v="Received from No.10 Movements Unit, 16 November 1943; to No.60 OTU, 21 February 1944. TH-H, letter on list dated 18 November 1943. Bounced on landing swung and u/c collapsed Middleton St.George 21.5.46 (Air Britain Serials) 21.05.46 13 OTU. LR265 Swung on landing at Middieton St. George and suffered undercarriage collapse. (Mosquito Crash Log)"/>
    <x v="2"/>
    <x v="2"/>
    <s v="Swung on landing"/>
    <m/>
    <x v="2"/>
    <m/>
    <m/>
    <n v="5"/>
    <x v="57"/>
    <x v="1"/>
    <n v="1"/>
    <s v="Support Unit"/>
    <x v="39"/>
    <x v="0"/>
    <n v="3"/>
  </r>
  <r>
    <n v="880"/>
    <s v="DD620"/>
    <x v="2"/>
    <s v="1PRU/456/51OTU"/>
    <x v="10"/>
    <x v="7"/>
    <n v="21"/>
    <s v="May"/>
    <x v="9"/>
    <s v="21 May 1946"/>
    <x v="2"/>
    <s v="SOC 21.5.46 (Air Britain Serials)"/>
    <x v="4"/>
    <x v="3"/>
    <m/>
    <m/>
    <x v="2"/>
    <m/>
    <m/>
    <n v="5"/>
    <x v="57"/>
    <x v="1"/>
    <n v="1"/>
    <s v="Support Unit"/>
    <x v="110"/>
    <x v="0"/>
    <n v="3"/>
  </r>
  <r>
    <n v="200"/>
    <s v="DD722"/>
    <x v="2"/>
    <s v="85/410/239/1492 Flt/51OTU/13OTU"/>
    <x v="0"/>
    <x v="7"/>
    <n v="21"/>
    <s v="May"/>
    <x v="9"/>
    <s v="21 May 1946"/>
    <x v="2"/>
    <s v="SOC 21.5.46 (Air Britain Serials)"/>
    <x v="4"/>
    <x v="3"/>
    <m/>
    <m/>
    <x v="2"/>
    <m/>
    <m/>
    <n v="5"/>
    <x v="57"/>
    <x v="1"/>
    <n v="1"/>
    <s v="Support Unit"/>
    <x v="39"/>
    <x v="0"/>
    <n v="6"/>
  </r>
  <r>
    <n v="2155"/>
    <s v="DZ298"/>
    <x v="2"/>
    <s v="605/239/51OTU"/>
    <x v="10"/>
    <x v="7"/>
    <n v="21"/>
    <s v="May"/>
    <x v="9"/>
    <s v="21 May 1946"/>
    <x v="2"/>
    <s v="SOC 21.5.46 (Air Britain Serials) 24.11.43- 264Sqn. DZ298 Belly landed short of flare path at Coleby Grange, no injuries. (Mosquito Crash Log)"/>
    <x v="4"/>
    <x v="3"/>
    <m/>
    <m/>
    <x v="2"/>
    <m/>
    <m/>
    <n v="5"/>
    <x v="57"/>
    <x v="1"/>
    <n v="1"/>
    <s v="Support Unit"/>
    <x v="110"/>
    <x v="0"/>
    <n v="3"/>
  </r>
  <r>
    <n v="2193"/>
    <s v="DZ299"/>
    <x v="2"/>
    <s v="456/FIU/51OTU"/>
    <x v="10"/>
    <x v="7"/>
    <n v="21"/>
    <s v="May"/>
    <x v="9"/>
    <s v="21 May 1946"/>
    <x v="2"/>
    <s v="Served with 456 Sqn 01/43 to 02/44, coded RX-D under RAF control. Returned to RAF. (Brian Fillery's website) 21/06/1943 456 Sqdn Mosquito D DZ299 Predannack U-462 damaged (http://www.hrmtech.com/SIG/uboats.asp) SOC 21.5.46 (Air Britain Serials)"/>
    <x v="4"/>
    <x v="3"/>
    <m/>
    <m/>
    <x v="2"/>
    <m/>
    <m/>
    <n v="5"/>
    <x v="57"/>
    <x v="1"/>
    <n v="1"/>
    <s v="Support Unit"/>
    <x v="110"/>
    <x v="0"/>
    <n v="3"/>
  </r>
  <r>
    <n v="669"/>
    <s v="DZ355"/>
    <x v="4"/>
    <s v="105/618/139/1655MTU"/>
    <x v="10"/>
    <x v="7"/>
    <n v="21"/>
    <s v="May"/>
    <x v="9"/>
    <s v="21 May 1946"/>
    <x v="2"/>
    <s v="SOC 21.5.46 (Air Britain Serials)"/>
    <x v="4"/>
    <x v="3"/>
    <m/>
    <m/>
    <x v="2"/>
    <m/>
    <m/>
    <n v="5"/>
    <x v="57"/>
    <x v="1"/>
    <n v="1"/>
    <s v="Support Unit"/>
    <x v="12"/>
    <x v="0"/>
    <n v="4"/>
  </r>
  <r>
    <n v="1457"/>
    <s v="DZ484"/>
    <x v="4"/>
    <s v="109/627/1655MTU"/>
    <x v="10"/>
    <x v="7"/>
    <n v="21"/>
    <s v="May"/>
    <x v="9"/>
    <s v="21 May 1946"/>
    <x v="2"/>
    <s v="The 617 Squadron ORB says this a/c was used by the squadron, for example 14 June 1944 Shannon/Sumpter, coded G. SOC 21.5.46 (Air Britain Serials)"/>
    <x v="4"/>
    <x v="3"/>
    <m/>
    <m/>
    <x v="2"/>
    <m/>
    <m/>
    <n v="5"/>
    <x v="57"/>
    <x v="1"/>
    <n v="1"/>
    <s v="Support Unit"/>
    <x v="12"/>
    <x v="0"/>
    <n v="3"/>
  </r>
  <r>
    <n v="2315"/>
    <s v="DZ757"/>
    <x v="2"/>
    <s v="410/51OTU"/>
    <x v="10"/>
    <x v="7"/>
    <n v="21"/>
    <s v="May"/>
    <x v="9"/>
    <s v="21 May 1946"/>
    <x v="2"/>
    <s v="26.09.1943 Interception 410 RCAF from Coleby Grange Cat B damage from exploding Do217, force landed on 1 engine, back in service, SoC 21.05.46. No airfield info for 410Sqn in 1946 (FCL). F/L MA Cybulski ok, F/O HH Ladbrook ok, SOC 21.5.46 (Air Britain Serials)"/>
    <x v="4"/>
    <x v="3"/>
    <m/>
    <m/>
    <x v="2"/>
    <m/>
    <m/>
    <n v="5"/>
    <x v="57"/>
    <x v="1"/>
    <n v="1"/>
    <s v="Support Unit"/>
    <x v="110"/>
    <x v="0"/>
    <n v="2"/>
  </r>
  <r>
    <n v="6357"/>
    <s v="TE697"/>
    <x v="12"/>
    <m/>
    <x v="12"/>
    <x v="19"/>
    <n v="21"/>
    <s v="May"/>
    <x v="9"/>
    <s v="21 May 1946"/>
    <x v="2"/>
    <s v="To Armee de l'Air 21.5.46 (Air Britain Serials)"/>
    <x v="5"/>
    <x v="3"/>
    <m/>
    <m/>
    <x v="2"/>
    <m/>
    <m/>
    <n v="5"/>
    <x v="57"/>
    <x v="1"/>
    <n v="0"/>
    <e v="#N/A"/>
    <x v="17"/>
    <x v="3"/>
    <n v="1"/>
  </r>
  <r>
    <n v="6635"/>
    <s v="TA178"/>
    <x v="22"/>
    <n v="89"/>
    <x v="10"/>
    <x v="19"/>
    <n v="23"/>
    <s v="May"/>
    <x v="9"/>
    <s v="23 May 1946"/>
    <x v="2"/>
    <s v="SOC 23.5.46 (Air Britain Serials)"/>
    <x v="4"/>
    <x v="3"/>
    <m/>
    <m/>
    <x v="2"/>
    <m/>
    <m/>
    <n v="5"/>
    <x v="57"/>
    <x v="1"/>
    <n v="1"/>
    <s v="Front-Line"/>
    <x v="168"/>
    <x v="0"/>
    <n v="1"/>
  </r>
  <r>
    <n v="1283"/>
    <s v="RF857"/>
    <x v="12"/>
    <s v="404/489"/>
    <x v="13"/>
    <x v="19"/>
    <n v="24"/>
    <s v="May"/>
    <x v="9"/>
    <s v="24 May 1946"/>
    <x v="2"/>
    <s v="Assigned to GC I/3 Corse. Deployed in Indochina from January 1947 to June 1947. To Armee de l'Air 24.5.46 (Air Britain Serials)"/>
    <x v="5"/>
    <x v="3"/>
    <m/>
    <m/>
    <x v="2"/>
    <m/>
    <m/>
    <n v="5"/>
    <x v="57"/>
    <x v="1"/>
    <n v="1"/>
    <s v="Front-Line"/>
    <x v="236"/>
    <x v="3"/>
    <n v="2"/>
  </r>
  <r>
    <n v="3885"/>
    <s v="TE695"/>
    <x v="12"/>
    <m/>
    <x v="12"/>
    <x v="19"/>
    <n v="24"/>
    <s v="May"/>
    <x v="9"/>
    <s v="24 May 1946"/>
    <x v="2"/>
    <s v="To Armee de l'Air 24.5.46 (Air Britain Serials)"/>
    <x v="5"/>
    <x v="3"/>
    <m/>
    <m/>
    <x v="2"/>
    <m/>
    <m/>
    <n v="5"/>
    <x v="57"/>
    <x v="1"/>
    <n v="0"/>
    <e v="#N/A"/>
    <x v="17"/>
    <x v="3"/>
    <n v="1"/>
  </r>
  <r>
    <n v="7118"/>
    <s v="NS573"/>
    <x v="18"/>
    <n v="140"/>
    <x v="12"/>
    <x v="19"/>
    <n v="25"/>
    <s v="May"/>
    <x v="9"/>
    <s v="25 May 1946"/>
    <x v="2"/>
    <s v="To Armee de l'Air 25.5.46 (Air Britain Serials)"/>
    <x v="5"/>
    <x v="3"/>
    <m/>
    <m/>
    <x v="2"/>
    <m/>
    <m/>
    <n v="5"/>
    <x v="57"/>
    <x v="1"/>
    <n v="1"/>
    <s v="Front-Line"/>
    <x v="56"/>
    <x v="0"/>
    <n v="1"/>
  </r>
  <r>
    <n v="1602"/>
    <s v="NS626"/>
    <x v="18"/>
    <s v="USAAF"/>
    <x v="12"/>
    <x v="19"/>
    <n v="25"/>
    <s v="May"/>
    <x v="9"/>
    <s v="25 May 1946"/>
    <x v="2"/>
    <s v="To Armee de l'Air 25.5.46 (Air Britain Serials)"/>
    <x v="5"/>
    <x v="3"/>
    <m/>
    <m/>
    <x v="2"/>
    <m/>
    <m/>
    <n v="5"/>
    <x v="57"/>
    <x v="1"/>
    <n v="1"/>
    <e v="#N/A"/>
    <x v="33"/>
    <x v="0"/>
    <n v="1"/>
  </r>
  <r>
    <n v="3245"/>
    <s v="PZ274"/>
    <x v="12"/>
    <s v="618/132OTU/8OTU"/>
    <x v="12"/>
    <x v="19"/>
    <n v="25"/>
    <s v="May"/>
    <x v="9"/>
    <s v="25 May 1946"/>
    <x v="2"/>
    <s v="To Armee de l'Air 25.5.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5"/>
    <x v="57"/>
    <x v="1"/>
    <n v="1"/>
    <s v="Support Unit"/>
    <x v="37"/>
    <x v="0"/>
    <n v="3"/>
  </r>
  <r>
    <n v="5118"/>
    <s v="KB605"/>
    <x v="28"/>
    <n v="162"/>
    <x v="10"/>
    <x v="19"/>
    <n v="26"/>
    <s v="May"/>
    <x v="9"/>
    <s v="26 May 1946"/>
    <x v="0"/>
    <s v="Swung on landing and u/c collapsed Ciampino 26.5.46 (Air Britain Serials)"/>
    <x v="2"/>
    <x v="2"/>
    <s v="Swung on landing"/>
    <m/>
    <x v="2"/>
    <m/>
    <m/>
    <n v="5"/>
    <x v="57"/>
    <x v="1"/>
    <n v="1"/>
    <s v="Front-Line"/>
    <x v="134"/>
    <x v="1"/>
    <n v="1"/>
  </r>
  <r>
    <n v="7229"/>
    <s v="NS566"/>
    <x v="18"/>
    <s v="RAE/140"/>
    <x v="12"/>
    <x v="19"/>
    <n v="27"/>
    <s v="May"/>
    <x v="9"/>
    <s v="27 May 1946"/>
    <x v="2"/>
    <s v="To Armee de l'Air 27.5.46 (Air Britain Serials)"/>
    <x v="5"/>
    <x v="3"/>
    <m/>
    <m/>
    <x v="2"/>
    <m/>
    <m/>
    <n v="5"/>
    <x v="57"/>
    <x v="1"/>
    <n v="1"/>
    <s v="Front-Line"/>
    <x v="56"/>
    <x v="0"/>
    <n v="2"/>
  </r>
  <r>
    <n v="2800"/>
    <s v="NT393"/>
    <x v="25"/>
    <s v="125/264/25"/>
    <x v="0"/>
    <x v="2"/>
    <n v="28"/>
    <s v="May"/>
    <x v="9"/>
    <s v="28 May 1946"/>
    <x v="0"/>
    <s v="Engine cut during low flying became uncontrollable and crashed 5m SE of Bentwaters 28.5.46 (Air Britain Serials) 28.05.46 25 Sqn. NT393 Aircraft was in low flight when it became difficult to control and crashed at Bulphan, five miles south of Brentwood, Essex, injuring crew. (Mosquito Crash Log)"/>
    <x v="2"/>
    <x v="2"/>
    <s v="Engine failure"/>
    <m/>
    <x v="2"/>
    <m/>
    <m/>
    <n v="5"/>
    <x v="57"/>
    <x v="1"/>
    <n v="1"/>
    <s v="Front-Line"/>
    <x v="14"/>
    <x v="2"/>
    <n v="3"/>
  </r>
  <r>
    <n v="750"/>
    <s v="HK189"/>
    <x v="2"/>
    <s v="1692 Flt/29/FIDS/CFE"/>
    <x v="0"/>
    <x v="7"/>
    <n v="28"/>
    <s v="May"/>
    <x v="9"/>
    <s v="28 May 1946"/>
    <x v="2"/>
    <s v="SOC 28.5.46 (Air Britain Serials)"/>
    <x v="4"/>
    <x v="3"/>
    <m/>
    <m/>
    <x v="2"/>
    <m/>
    <m/>
    <n v="5"/>
    <x v="57"/>
    <x v="1"/>
    <n v="1"/>
    <s v="Support Unit"/>
    <x v="231"/>
    <x v="2"/>
    <n v="4"/>
  </r>
  <r>
    <n v="2405"/>
    <s v="RF850"/>
    <x v="12"/>
    <s v="404/132OTU"/>
    <x v="12"/>
    <x v="19"/>
    <n v="28"/>
    <s v="May"/>
    <x v="9"/>
    <s v="28 May 1946"/>
    <x v="2"/>
    <s v="To Armee de l'Air 28.5.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5"/>
    <x v="57"/>
    <x v="1"/>
    <n v="1"/>
    <s v="Support Unit"/>
    <x v="121"/>
    <x v="3"/>
    <n v="2"/>
  </r>
  <r>
    <n v="7528"/>
    <s v="NT137"/>
    <x v="12"/>
    <s v="418/13OTU"/>
    <x v="0"/>
    <x v="7"/>
    <n v="29"/>
    <s v="May"/>
    <x v="9"/>
    <s v="29 May 1946"/>
    <x v="0"/>
    <s v="Received at 418 Sqn. from No.27 Movements Unit, 22 May 1944. TH-H, letter on list of aircraft dated 31 August 1944. This record is inconsistent with others which show NT137 missing on 19 June 1944 (F/O B.P. Johnson and F/O R.D. Taylor killed) MH - NT140 shown as missing 19 June. Mosquito Squadrons of the RAF has a photo of this aircraft as H on 418 Squadron. Some sources say this was &quot;Lady Luck&quot; TH-T De Havilland Mosquito FBVI 'TH-T', NT137. It was flown by 418 'City of Edmonton' Squadron, Royal Canadian Air Force during 1944. Crewed by Flight Lieutenant Lt Jack H Phillips DFC and Flying Officer Bernard N. Job Swung on landing and u/c collapsed Middleton St.George 29.5.46 to 5959M (Air Britain Serials) 29.05.46 13 OTU. NT137 Swung on landing at Middleton St. George and suffered undercarriage collapse. (Mosquito Crash Log)"/>
    <x v="2"/>
    <x v="2"/>
    <s v="Swung on landing"/>
    <m/>
    <x v="2"/>
    <m/>
    <m/>
    <n v="5"/>
    <x v="57"/>
    <x v="1"/>
    <n v="1"/>
    <s v="Support Unit"/>
    <x v="39"/>
    <x v="0"/>
    <n v="2"/>
  </r>
  <r>
    <n v="1840"/>
    <s v="RF898"/>
    <x v="12"/>
    <s v="8OTU/132OTU"/>
    <x v="12"/>
    <x v="19"/>
    <n v="29"/>
    <s v="May"/>
    <x v="9"/>
    <s v="29 May 1946"/>
    <x v="2"/>
    <s v="To Armee de l'Air 29.5.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5"/>
    <x v="57"/>
    <x v="1"/>
    <n v="1"/>
    <s v="Support Unit"/>
    <x v="121"/>
    <x v="3"/>
    <n v="2"/>
  </r>
  <r>
    <n v="3927"/>
    <s v="TE877"/>
    <x v="12"/>
    <m/>
    <x v="13"/>
    <x v="19"/>
    <n v="29"/>
    <s v="May"/>
    <x v="9"/>
    <s v="29 May 1946"/>
    <x v="2"/>
    <s v="Assigned to GC I/3 Corse. Deployed in Indochina from January 1947 to June 1947. To Armee de l'Air 29.5.46 (Air Britain Serials)"/>
    <x v="5"/>
    <x v="3"/>
    <m/>
    <m/>
    <x v="2"/>
    <m/>
    <m/>
    <n v="5"/>
    <x v="57"/>
    <x v="1"/>
    <n v="0"/>
    <e v="#N/A"/>
    <x v="17"/>
    <x v="3"/>
    <n v="1"/>
  </r>
  <r>
    <n v="426"/>
    <s v="PF400"/>
    <x v="20"/>
    <s v="128/692/180/98/69"/>
    <x v="10"/>
    <x v="19"/>
    <n v="30"/>
    <s v="May"/>
    <x v="9"/>
    <s v="30 May 1946"/>
    <x v="0"/>
    <s v="Engine cut on take-off u/c raised to stop Walm 30.5.46 (Air Britain Serials)"/>
    <x v="2"/>
    <x v="2"/>
    <s v="Engine failure"/>
    <m/>
    <x v="2"/>
    <m/>
    <m/>
    <n v="5"/>
    <x v="57"/>
    <x v="1"/>
    <n v="0"/>
    <s v="Front-Line"/>
    <x v="1"/>
    <x v="6"/>
    <n v="5"/>
  </r>
  <r>
    <n v="4179"/>
    <s v="TE865"/>
    <x v="12"/>
    <s v="1FU"/>
    <x v="10"/>
    <x v="19"/>
    <n v="30"/>
    <s v="May"/>
    <x v="9"/>
    <s v="30 May 1946"/>
    <x v="0"/>
    <s v="Stalled on take-off Habbaniya 30.5.46 (Air Britain Serials)"/>
    <x v="2"/>
    <x v="2"/>
    <s v="Stalled"/>
    <m/>
    <x v="2"/>
    <m/>
    <m/>
    <n v="5"/>
    <x v="57"/>
    <x v="1"/>
    <n v="0"/>
    <s v="Support Unit"/>
    <x v="123"/>
    <x v="3"/>
    <n v="1"/>
  </r>
  <r>
    <n v="1792"/>
    <s v="HP968"/>
    <x v="12"/>
    <s v="60 SAAF"/>
    <x v="1"/>
    <x v="0"/>
    <n v="30"/>
    <s v="May"/>
    <x v="9"/>
    <s v="30 May 1946"/>
    <x v="2"/>
    <s v="SOC 30.5.46 (Air Britain Serials)"/>
    <x v="4"/>
    <x v="3"/>
    <m/>
    <m/>
    <x v="2"/>
    <m/>
    <m/>
    <n v="5"/>
    <x v="57"/>
    <x v="1"/>
    <n v="1"/>
    <s v="Front-Line"/>
    <x v="34"/>
    <x v="3"/>
    <n v="1"/>
  </r>
  <r>
    <n v="4543"/>
    <s v="HR441"/>
    <x v="12"/>
    <s v="1FU/45"/>
    <x v="3"/>
    <x v="16"/>
    <n v="30"/>
    <s v="May"/>
    <x v="9"/>
    <s v="30 May 1946"/>
    <x v="2"/>
    <s v="SOC 30.5.46 (Air Britain Serials)"/>
    <x v="4"/>
    <x v="3"/>
    <m/>
    <m/>
    <x v="2"/>
    <m/>
    <m/>
    <n v="5"/>
    <x v="57"/>
    <x v="1"/>
    <n v="1"/>
    <s v="Front-Line"/>
    <x v="86"/>
    <x v="3"/>
    <n v="2"/>
  </r>
  <r>
    <n v="1107"/>
    <s v="HR456"/>
    <x v="12"/>
    <s v="1FU/451/10"/>
    <x v="10"/>
    <x v="19"/>
    <n v="30"/>
    <s v="May"/>
    <x v="9"/>
    <s v="30 May 1946"/>
    <x v="2"/>
    <s v="SOC 30.5.46 (Air Britain Serials)"/>
    <x v="4"/>
    <x v="3"/>
    <m/>
    <m/>
    <x v="2"/>
    <m/>
    <m/>
    <n v="5"/>
    <x v="57"/>
    <x v="1"/>
    <n v="1"/>
    <s v="Front-Line"/>
    <x v="238"/>
    <x v="3"/>
    <n v="3"/>
  </r>
  <r>
    <n v="5032"/>
    <s v="HR512"/>
    <x v="12"/>
    <s v="1FU/110"/>
    <x v="3"/>
    <x v="16"/>
    <n v="30"/>
    <s v="May"/>
    <x v="9"/>
    <s v="30 May 1946"/>
    <x v="2"/>
    <s v="SOC 30.5.46 (Air Britain Serials)"/>
    <x v="4"/>
    <x v="3"/>
    <m/>
    <m/>
    <x v="2"/>
    <m/>
    <m/>
    <n v="5"/>
    <x v="57"/>
    <x v="1"/>
    <n v="1"/>
    <s v="Front-Line"/>
    <x v="143"/>
    <x v="3"/>
    <n v="2"/>
  </r>
  <r>
    <n v="5730"/>
    <s v="HR555"/>
    <x v="12"/>
    <n v="110"/>
    <x v="3"/>
    <x v="16"/>
    <n v="30"/>
    <s v="May"/>
    <x v="9"/>
    <s v="30 May 1946"/>
    <x v="2"/>
    <s v="SOC 30.5.46 (Air Britain Serials)"/>
    <x v="4"/>
    <x v="3"/>
    <m/>
    <m/>
    <x v="2"/>
    <m/>
    <m/>
    <n v="5"/>
    <x v="57"/>
    <x v="1"/>
    <n v="1"/>
    <s v="Front-Line"/>
    <x v="143"/>
    <x v="3"/>
    <n v="1"/>
  </r>
  <r>
    <n v="1064"/>
    <s v="HR564"/>
    <x v="12"/>
    <s v="1FU/110/82"/>
    <x v="3"/>
    <x v="16"/>
    <n v="30"/>
    <s v="May"/>
    <x v="9"/>
    <s v="30 May 1946"/>
    <x v="2"/>
    <s v="Was F on 82 Sqn (The Mossie 29) SOC 30.5.46 (Air Britain Serials)"/>
    <x v="4"/>
    <x v="3"/>
    <m/>
    <m/>
    <x v="2"/>
    <m/>
    <m/>
    <n v="5"/>
    <x v="57"/>
    <x v="1"/>
    <n v="1"/>
    <s v="Front-Line"/>
    <x v="111"/>
    <x v="3"/>
    <n v="3"/>
  </r>
  <r>
    <n v="1566"/>
    <s v="HR565"/>
    <x v="12"/>
    <s v="1FU/84"/>
    <x v="3"/>
    <x v="16"/>
    <n v="30"/>
    <s v="May"/>
    <x v="9"/>
    <s v="30 May 1946"/>
    <x v="2"/>
    <s v="SOC 30.5.46 (Air Britain Serials)"/>
    <x v="4"/>
    <x v="3"/>
    <m/>
    <m/>
    <x v="2"/>
    <m/>
    <m/>
    <n v="5"/>
    <x v="57"/>
    <x v="1"/>
    <n v="1"/>
    <s v="Front-Line"/>
    <x v="146"/>
    <x v="3"/>
    <n v="2"/>
  </r>
  <r>
    <n v="2097"/>
    <s v="HR631"/>
    <x v="12"/>
    <s v="110/47"/>
    <x v="3"/>
    <x v="16"/>
    <n v="30"/>
    <s v="May"/>
    <x v="9"/>
    <s v="30 May 1946"/>
    <x v="2"/>
    <s v="SOC 30.5.46 (Air Britain Serials)"/>
    <x v="4"/>
    <x v="3"/>
    <m/>
    <m/>
    <x v="2"/>
    <m/>
    <m/>
    <n v="5"/>
    <x v="57"/>
    <x v="1"/>
    <n v="1"/>
    <s v="Front-Line"/>
    <x v="122"/>
    <x v="3"/>
    <n v="2"/>
  </r>
  <r>
    <n v="4020"/>
    <s v="LR254"/>
    <x v="12"/>
    <s v="301FTU/23"/>
    <x v="0"/>
    <x v="5"/>
    <n v="30"/>
    <s v="May"/>
    <x v="9"/>
    <s v="30 May 1946"/>
    <x v="2"/>
    <s v="SOC 30.5.46 (Air Britain Serials)"/>
    <x v="4"/>
    <x v="3"/>
    <m/>
    <m/>
    <x v="2"/>
    <m/>
    <m/>
    <n v="5"/>
    <x v="57"/>
    <x v="1"/>
    <n v="1"/>
    <s v="Front-Line"/>
    <x v="6"/>
    <x v="0"/>
    <n v="2"/>
  </r>
  <r>
    <n v="2423"/>
    <s v="LR311"/>
    <x v="12"/>
    <s v="301FTU/82/84"/>
    <x v="3"/>
    <x v="16"/>
    <n v="30"/>
    <s v="May"/>
    <x v="9"/>
    <s v="30 May 1946"/>
    <x v="2"/>
    <s v="SOC 30.5.46 (Air Britain Serials)"/>
    <x v="4"/>
    <x v="3"/>
    <m/>
    <m/>
    <x v="2"/>
    <m/>
    <m/>
    <n v="5"/>
    <x v="57"/>
    <x v="1"/>
    <n v="1"/>
    <s v="Front-Line"/>
    <x v="146"/>
    <x v="0"/>
    <n v="3"/>
  </r>
  <r>
    <n v="2421"/>
    <s v="LR422"/>
    <x v="14"/>
    <s v="540/PRDU"/>
    <x v="10"/>
    <x v="19"/>
    <n v="30"/>
    <s v="May"/>
    <x v="9"/>
    <s v="30 May 1946"/>
    <x v="2"/>
    <s v="SOC 30.5.46 (Air Britain Serials)"/>
    <x v="4"/>
    <x v="3"/>
    <m/>
    <m/>
    <x v="2"/>
    <m/>
    <m/>
    <n v="5"/>
    <x v="57"/>
    <x v="1"/>
    <n v="1"/>
    <s v="Support Unit"/>
    <x v="160"/>
    <x v="0"/>
    <n v="2"/>
  </r>
  <r>
    <n v="2852"/>
    <s v="MM739"/>
    <x v="25"/>
    <n v="406"/>
    <x v="10"/>
    <x v="19"/>
    <n v="30"/>
    <s v="May"/>
    <x v="9"/>
    <s v="30 May 1946"/>
    <x v="2"/>
    <s v="SOC 30.5.46 (Air Britain Serials)"/>
    <x v="4"/>
    <x v="3"/>
    <m/>
    <m/>
    <x v="2"/>
    <m/>
    <m/>
    <n v="5"/>
    <x v="57"/>
    <x v="1"/>
    <n v="1"/>
    <s v="Front-Line"/>
    <x v="94"/>
    <x v="2"/>
    <n v="1"/>
  </r>
  <r>
    <n v="6830"/>
    <s v="NS497"/>
    <x v="18"/>
    <n v="684"/>
    <x v="3"/>
    <x v="0"/>
    <n v="30"/>
    <s v="May"/>
    <x v="9"/>
    <s v="30 May 1946"/>
    <x v="2"/>
    <s v="SOC 30.5.46 (Air Britain Serials)"/>
    <x v="4"/>
    <x v="3"/>
    <m/>
    <m/>
    <x v="2"/>
    <m/>
    <m/>
    <n v="5"/>
    <x v="57"/>
    <x v="1"/>
    <n v="1"/>
    <s v="Front-Line"/>
    <x v="50"/>
    <x v="0"/>
    <n v="1"/>
  </r>
  <r>
    <n v="386"/>
    <s v="NS562"/>
    <x v="18"/>
    <s v="140/680"/>
    <x v="10"/>
    <x v="19"/>
    <n v="30"/>
    <s v="May"/>
    <x v="9"/>
    <s v="30 May 1946"/>
    <x v="2"/>
    <s v="SOC 30.5.46 (Air Britain Serials)"/>
    <x v="4"/>
    <x v="3"/>
    <m/>
    <m/>
    <x v="2"/>
    <m/>
    <m/>
    <n v="5"/>
    <x v="57"/>
    <x v="1"/>
    <n v="1"/>
    <s v="Front-Line"/>
    <x v="78"/>
    <x v="0"/>
    <n v="2"/>
  </r>
  <r>
    <n v="6836"/>
    <s v="NS706"/>
    <x v="18"/>
    <n v="684"/>
    <x v="3"/>
    <x v="0"/>
    <n v="30"/>
    <s v="May"/>
    <x v="9"/>
    <s v="30 May 1946"/>
    <x v="2"/>
    <s v="SOC 30.5.46 (Air Britain Serials)"/>
    <x v="4"/>
    <x v="3"/>
    <m/>
    <m/>
    <x v="2"/>
    <m/>
    <m/>
    <n v="5"/>
    <x v="57"/>
    <x v="1"/>
    <n v="1"/>
    <s v="Front-Line"/>
    <x v="50"/>
    <x v="0"/>
    <n v="1"/>
  </r>
  <r>
    <n v="6839"/>
    <s v="NS779"/>
    <x v="18"/>
    <n v="684"/>
    <x v="3"/>
    <x v="0"/>
    <n v="30"/>
    <s v="May"/>
    <x v="9"/>
    <s v="30 May 1946"/>
    <x v="2"/>
    <s v="SOC 30.5.46 (Air Britain Serials)"/>
    <x v="4"/>
    <x v="3"/>
    <m/>
    <m/>
    <x v="2"/>
    <m/>
    <m/>
    <n v="5"/>
    <x v="57"/>
    <x v="1"/>
    <n v="1"/>
    <s v="Front-Line"/>
    <x v="50"/>
    <x v="0"/>
    <n v="1"/>
  </r>
  <r>
    <n v="3926"/>
    <s v="RF594"/>
    <x v="12"/>
    <n v="110"/>
    <x v="3"/>
    <x v="16"/>
    <n v="30"/>
    <s v="May"/>
    <x v="9"/>
    <s v="30 May 1946"/>
    <x v="2"/>
    <s v="SOC 30.5.46 (Air Britain Serials)"/>
    <x v="4"/>
    <x v="3"/>
    <m/>
    <m/>
    <x v="2"/>
    <m/>
    <m/>
    <n v="5"/>
    <x v="57"/>
    <x v="1"/>
    <n v="1"/>
    <s v="Front-Line"/>
    <x v="143"/>
    <x v="3"/>
    <n v="1"/>
  </r>
  <r>
    <n v="4214"/>
    <s v="RF604"/>
    <x v="12"/>
    <s v="FE"/>
    <x v="3"/>
    <x v="16"/>
    <n v="30"/>
    <s v="May"/>
    <x v="9"/>
    <s v="30 May 1946"/>
    <x v="2"/>
    <s v="SOC 30.5.46 (Air Britain Serials)"/>
    <x v="4"/>
    <x v="3"/>
    <m/>
    <m/>
    <x v="2"/>
    <m/>
    <m/>
    <n v="5"/>
    <x v="57"/>
    <x v="1"/>
    <n v="1"/>
    <e v="#N/A"/>
    <x v="91"/>
    <x v="3"/>
    <n v="1"/>
  </r>
  <r>
    <n v="4247"/>
    <s v="RF649"/>
    <x v="12"/>
    <s v="FE"/>
    <x v="3"/>
    <x v="16"/>
    <n v="30"/>
    <s v="May"/>
    <x v="9"/>
    <s v="30 May 1946"/>
    <x v="2"/>
    <s v="SOC 30.5.46 (Air Britain Serials)"/>
    <x v="4"/>
    <x v="3"/>
    <m/>
    <m/>
    <x v="2"/>
    <m/>
    <m/>
    <n v="5"/>
    <x v="57"/>
    <x v="1"/>
    <n v="1"/>
    <e v="#N/A"/>
    <x v="91"/>
    <x v="3"/>
    <n v="1"/>
  </r>
  <r>
    <n v="635"/>
    <s v="RF653"/>
    <x v="12"/>
    <s v="FE/211"/>
    <x v="3"/>
    <x v="16"/>
    <n v="30"/>
    <s v="May"/>
    <x v="9"/>
    <s v="30 May 1946"/>
    <x v="2"/>
    <s v="211 Squadron (http://users.cyberone.com.au/clardo/de_havilland_mosquito.html) SOC 30.5.46 (Air Britain Serials)"/>
    <x v="4"/>
    <x v="3"/>
    <m/>
    <m/>
    <x v="2"/>
    <m/>
    <m/>
    <n v="5"/>
    <x v="57"/>
    <x v="1"/>
    <n v="1"/>
    <s v="Front-Line"/>
    <x v="176"/>
    <x v="3"/>
    <n v="2"/>
  </r>
  <r>
    <n v="4256"/>
    <s v="RF654"/>
    <x v="12"/>
    <s v="FE"/>
    <x v="3"/>
    <x v="16"/>
    <n v="30"/>
    <s v="May"/>
    <x v="9"/>
    <s v="30 May 1946"/>
    <x v="2"/>
    <s v="SOC 30.5.46 (Air Britain Serials)"/>
    <x v="4"/>
    <x v="3"/>
    <m/>
    <m/>
    <x v="2"/>
    <m/>
    <m/>
    <n v="5"/>
    <x v="57"/>
    <x v="1"/>
    <n v="1"/>
    <e v="#N/A"/>
    <x v="91"/>
    <x v="3"/>
    <n v="1"/>
  </r>
  <r>
    <n v="3598"/>
    <s v="RF656"/>
    <x v="12"/>
    <n v="84"/>
    <x v="3"/>
    <x v="16"/>
    <n v="30"/>
    <s v="May"/>
    <x v="9"/>
    <s v="30 May 1946"/>
    <x v="2"/>
    <s v="SOC 30.5.46 (Air Britain Serials)"/>
    <x v="4"/>
    <x v="3"/>
    <m/>
    <m/>
    <x v="2"/>
    <m/>
    <m/>
    <n v="5"/>
    <x v="57"/>
    <x v="1"/>
    <n v="1"/>
    <s v="Front-Line"/>
    <x v="146"/>
    <x v="3"/>
    <n v="1"/>
  </r>
  <r>
    <n v="4582"/>
    <s v="RF704"/>
    <x v="12"/>
    <n v="110"/>
    <x v="3"/>
    <x v="16"/>
    <n v="30"/>
    <s v="May"/>
    <x v="9"/>
    <s v="30 May 1946"/>
    <x v="2"/>
    <s v="SOC 30.5.46 (Air Britain Serials)"/>
    <x v="4"/>
    <x v="3"/>
    <m/>
    <m/>
    <x v="2"/>
    <m/>
    <m/>
    <n v="5"/>
    <x v="57"/>
    <x v="1"/>
    <n v="1"/>
    <s v="Front-Line"/>
    <x v="143"/>
    <x v="3"/>
    <n v="1"/>
  </r>
  <r>
    <n v="675"/>
    <s v="RF710"/>
    <x v="12"/>
    <s v="Mkrs/FE/211"/>
    <x v="3"/>
    <x v="16"/>
    <n v="30"/>
    <s v="May"/>
    <x v="9"/>
    <s v="30 May 1946"/>
    <x v="2"/>
    <s v="On 211 Squadron (http://users.cyberone.com.au/clardo/de_havilland_mosquito.html) SOC 30.5.46 (Air Britain Serials)"/>
    <x v="4"/>
    <x v="3"/>
    <m/>
    <m/>
    <x v="2"/>
    <m/>
    <m/>
    <n v="5"/>
    <x v="57"/>
    <x v="1"/>
    <n v="1"/>
    <s v="Front-Line"/>
    <x v="176"/>
    <x v="3"/>
    <n v="3"/>
  </r>
  <r>
    <n v="4855"/>
    <s v="RF731"/>
    <x v="12"/>
    <n v="110"/>
    <x v="3"/>
    <x v="16"/>
    <n v="30"/>
    <s v="May"/>
    <x v="9"/>
    <s v="30 May 1946"/>
    <x v="2"/>
    <s v="SOC 30.5.46 (Air Britain Serials)"/>
    <x v="4"/>
    <x v="3"/>
    <m/>
    <m/>
    <x v="2"/>
    <m/>
    <m/>
    <n v="5"/>
    <x v="57"/>
    <x v="1"/>
    <n v="1"/>
    <s v="Front-Line"/>
    <x v="143"/>
    <x v="3"/>
    <n v="1"/>
  </r>
  <r>
    <n v="2822"/>
    <s v="RF733"/>
    <x v="12"/>
    <n v="211"/>
    <x v="3"/>
    <x v="16"/>
    <n v="30"/>
    <s v="May"/>
    <x v="9"/>
    <s v="30 May 1946"/>
    <x v="2"/>
    <s v="On 211 Squadron (http://users.cyberone.com.au/clardo/de_havilland_mosquito.html) SOC 30.5.46 (Air Britain Serials)"/>
    <x v="4"/>
    <x v="3"/>
    <m/>
    <m/>
    <x v="2"/>
    <m/>
    <m/>
    <n v="5"/>
    <x v="57"/>
    <x v="1"/>
    <n v="1"/>
    <s v="Front-Line"/>
    <x v="176"/>
    <x v="3"/>
    <n v="1"/>
  </r>
  <r>
    <n v="4998"/>
    <s v="RF749"/>
    <x v="12"/>
    <n v="47"/>
    <x v="3"/>
    <x v="16"/>
    <n v="30"/>
    <s v="May"/>
    <x v="9"/>
    <s v="30 May 1946"/>
    <x v="2"/>
    <s v="SOC 30.5.46 (Air Britain Serials)"/>
    <x v="4"/>
    <x v="3"/>
    <m/>
    <m/>
    <x v="2"/>
    <m/>
    <m/>
    <n v="5"/>
    <x v="57"/>
    <x v="1"/>
    <n v="1"/>
    <s v="Front-Line"/>
    <x v="122"/>
    <x v="3"/>
    <n v="1"/>
  </r>
  <r>
    <n v="677"/>
    <s v="RF756"/>
    <x v="12"/>
    <s v="FE/211"/>
    <x v="3"/>
    <x v="16"/>
    <n v="30"/>
    <s v="May"/>
    <x v="9"/>
    <s v="30 May 1946"/>
    <x v="2"/>
    <s v="R of 211 Squadron (http://users.cyberone.com.au/clardo/de_havilland_mosquito.html) SOC 30.5.46 (Air Britain Serials)"/>
    <x v="4"/>
    <x v="3"/>
    <m/>
    <m/>
    <x v="2"/>
    <m/>
    <m/>
    <n v="5"/>
    <x v="57"/>
    <x v="1"/>
    <n v="1"/>
    <s v="Front-Line"/>
    <x v="176"/>
    <x v="3"/>
    <n v="2"/>
  </r>
  <r>
    <n v="3827"/>
    <s v="RF759"/>
    <x v="12"/>
    <s v="1672CU"/>
    <x v="3"/>
    <x v="7"/>
    <n v="30"/>
    <s v="May"/>
    <x v="9"/>
    <s v="30 May 1946"/>
    <x v="2"/>
    <s v="SOC 30.5.46 (Air Britain Serials)"/>
    <x v="4"/>
    <x v="3"/>
    <m/>
    <m/>
    <x v="2"/>
    <m/>
    <m/>
    <n v="5"/>
    <x v="57"/>
    <x v="1"/>
    <n v="1"/>
    <s v="Support Unit"/>
    <x v="117"/>
    <x v="3"/>
    <n v="1"/>
  </r>
  <r>
    <n v="723"/>
    <s v="RF775"/>
    <x v="12"/>
    <s v="FE/211"/>
    <x v="3"/>
    <x v="16"/>
    <n v="30"/>
    <s v="May"/>
    <x v="9"/>
    <s v="30 May 1946"/>
    <x v="2"/>
    <s v="On 211 Squadron (http://users.cyberone.com.au/clardo/de_havilland_mosquito.html) SOC 30.5.46 (Air Britain Serials)"/>
    <x v="4"/>
    <x v="3"/>
    <m/>
    <m/>
    <x v="2"/>
    <m/>
    <m/>
    <n v="5"/>
    <x v="57"/>
    <x v="1"/>
    <n v="1"/>
    <s v="Front-Line"/>
    <x v="176"/>
    <x v="3"/>
    <n v="2"/>
  </r>
  <r>
    <n v="5061"/>
    <s v="RF780"/>
    <x v="12"/>
    <n v="47"/>
    <x v="3"/>
    <x v="16"/>
    <n v="30"/>
    <s v="May"/>
    <x v="9"/>
    <s v="30 May 1946"/>
    <x v="2"/>
    <s v="SOC 30.5.46 (Air Britain Serials)"/>
    <x v="4"/>
    <x v="3"/>
    <m/>
    <m/>
    <x v="2"/>
    <m/>
    <m/>
    <n v="5"/>
    <x v="57"/>
    <x v="1"/>
    <n v="1"/>
    <s v="Front-Line"/>
    <x v="122"/>
    <x v="3"/>
    <n v="1"/>
  </r>
  <r>
    <n v="1275"/>
    <s v="RF819"/>
    <x v="12"/>
    <s v="FE/211"/>
    <x v="3"/>
    <x v="16"/>
    <n v="30"/>
    <s v="May"/>
    <x v="9"/>
    <s v="30 May 1946"/>
    <x v="2"/>
    <s v="K of 211 Squadron (http://users.cyberone.com.au/clardo/de_havilland_mosquito.html) SOC 30.5.46 (Air Britain Serials)"/>
    <x v="4"/>
    <x v="3"/>
    <m/>
    <m/>
    <x v="2"/>
    <m/>
    <m/>
    <n v="5"/>
    <x v="57"/>
    <x v="1"/>
    <n v="1"/>
    <s v="Front-Line"/>
    <x v="176"/>
    <x v="3"/>
    <n v="2"/>
  </r>
  <r>
    <n v="5051"/>
    <s v="RF950"/>
    <x v="12"/>
    <n v="211"/>
    <x v="3"/>
    <x v="16"/>
    <n v="30"/>
    <s v="May"/>
    <x v="9"/>
    <s v="30 May 1946"/>
    <x v="2"/>
    <s v="C of 211 Squadron (http://users.cyberone.com.au/clardo/de_havilland_mosquito.html) SOC 30.5.46 (Air Britain Serials)"/>
    <x v="4"/>
    <x v="3"/>
    <m/>
    <m/>
    <x v="2"/>
    <m/>
    <m/>
    <n v="5"/>
    <x v="57"/>
    <x v="1"/>
    <n v="1"/>
    <s v="Front-Line"/>
    <x v="176"/>
    <x v="3"/>
    <n v="1"/>
  </r>
  <r>
    <n v="3841"/>
    <s v="RF954"/>
    <x v="12"/>
    <n v="110"/>
    <x v="3"/>
    <x v="16"/>
    <n v="30"/>
    <s v="May"/>
    <x v="9"/>
    <s v="30 May 1946"/>
    <x v="2"/>
    <s v="SOC 30.5.46 (Air Britain Serials)"/>
    <x v="4"/>
    <x v="3"/>
    <m/>
    <m/>
    <x v="2"/>
    <m/>
    <m/>
    <n v="5"/>
    <x v="57"/>
    <x v="1"/>
    <n v="1"/>
    <s v="Front-Line"/>
    <x v="143"/>
    <x v="3"/>
    <n v="1"/>
  </r>
  <r>
    <n v="6840"/>
    <s v="RF994"/>
    <x v="18"/>
    <n v="684"/>
    <x v="3"/>
    <x v="0"/>
    <n v="30"/>
    <s v="May"/>
    <x v="9"/>
    <s v="30 May 1946"/>
    <x v="2"/>
    <s v="SOC 30.5.46 (Air Britain Serials)"/>
    <x v="4"/>
    <x v="3"/>
    <m/>
    <m/>
    <x v="2"/>
    <m/>
    <m/>
    <n v="5"/>
    <x v="57"/>
    <x v="1"/>
    <n v="1"/>
    <s v="Front-Line"/>
    <x v="50"/>
    <x v="0"/>
    <n v="1"/>
  </r>
  <r>
    <n v="6851"/>
    <s v="RG119"/>
    <x v="18"/>
    <n v="684"/>
    <x v="3"/>
    <x v="0"/>
    <n v="30"/>
    <s v="May"/>
    <x v="9"/>
    <s v="30 May 1946"/>
    <x v="2"/>
    <s v="SOC 30.5.46 (Air Britain Serials)"/>
    <x v="4"/>
    <x v="3"/>
    <m/>
    <m/>
    <x v="2"/>
    <m/>
    <m/>
    <n v="5"/>
    <x v="57"/>
    <x v="1"/>
    <n v="1"/>
    <s v="Front-Line"/>
    <x v="50"/>
    <x v="0"/>
    <n v="1"/>
  </r>
  <r>
    <n v="4258"/>
    <s v="RG124"/>
    <x v="18"/>
    <s v="FE"/>
    <x v="3"/>
    <x v="0"/>
    <n v="30"/>
    <s v="May"/>
    <x v="9"/>
    <s v="30 May 1946"/>
    <x v="2"/>
    <s v="SOC 30.5.46 (Air Britain Serials)"/>
    <x v="4"/>
    <x v="3"/>
    <m/>
    <m/>
    <x v="2"/>
    <m/>
    <m/>
    <n v="5"/>
    <x v="57"/>
    <x v="1"/>
    <n v="1"/>
    <e v="#N/A"/>
    <x v="91"/>
    <x v="0"/>
    <n v="1"/>
  </r>
  <r>
    <n v="6865"/>
    <s v="RG127"/>
    <x v="18"/>
    <n v="684"/>
    <x v="3"/>
    <x v="0"/>
    <n v="30"/>
    <s v="May"/>
    <x v="9"/>
    <s v="30 May 1946"/>
    <x v="2"/>
    <s v="SOC 30.5.46 (Air Britain Serials)"/>
    <x v="4"/>
    <x v="3"/>
    <m/>
    <m/>
    <x v="2"/>
    <m/>
    <m/>
    <n v="5"/>
    <x v="57"/>
    <x v="1"/>
    <n v="1"/>
    <s v="Front-Line"/>
    <x v="50"/>
    <x v="0"/>
    <n v="1"/>
  </r>
  <r>
    <n v="6871"/>
    <s v="RG132"/>
    <x v="18"/>
    <n v="684"/>
    <x v="3"/>
    <x v="0"/>
    <n v="30"/>
    <s v="May"/>
    <x v="9"/>
    <s v="30 May 1946"/>
    <x v="2"/>
    <s v="SOC 30.5.46 (Air Britain Serials)"/>
    <x v="4"/>
    <x v="3"/>
    <m/>
    <m/>
    <x v="2"/>
    <m/>
    <m/>
    <n v="5"/>
    <x v="57"/>
    <x v="1"/>
    <n v="1"/>
    <s v="Front-Line"/>
    <x v="50"/>
    <x v="0"/>
    <n v="1"/>
  </r>
  <r>
    <n v="6875"/>
    <s v="RG187"/>
    <x v="35"/>
    <n v="684"/>
    <x v="3"/>
    <x v="0"/>
    <n v="30"/>
    <s v="May"/>
    <x v="9"/>
    <s v="30 May 1946"/>
    <x v="2"/>
    <s v="SOC 30.5.46 (Air Britain Serials)"/>
    <x v="4"/>
    <x v="3"/>
    <m/>
    <m/>
    <x v="2"/>
    <m/>
    <m/>
    <n v="5"/>
    <x v="57"/>
    <x v="1"/>
    <n v="0"/>
    <s v="Front-Line"/>
    <x v="50"/>
    <x v="0"/>
    <n v="1"/>
  </r>
  <r>
    <n v="6901"/>
    <s v="RG192"/>
    <x v="35"/>
    <n v="684"/>
    <x v="3"/>
    <x v="0"/>
    <n v="30"/>
    <s v="May"/>
    <x v="9"/>
    <s v="30 May 1946"/>
    <x v="2"/>
    <s v="SOC 30.5.46 (Air Britain Serials)"/>
    <x v="4"/>
    <x v="3"/>
    <m/>
    <m/>
    <x v="2"/>
    <m/>
    <m/>
    <n v="5"/>
    <x v="57"/>
    <x v="1"/>
    <n v="0"/>
    <s v="Front-Line"/>
    <x v="50"/>
    <x v="0"/>
    <n v="1"/>
  </r>
  <r>
    <n v="6904"/>
    <s v="RG203"/>
    <x v="35"/>
    <n v="684"/>
    <x v="3"/>
    <x v="0"/>
    <n v="30"/>
    <s v="May"/>
    <x v="9"/>
    <s v="30 May 1946"/>
    <x v="2"/>
    <s v="ROYAL AIR FORCE OPERATIONS IN THE FAR EAST, 1941-1945. De Havilland Mosquito PR Mark XXXIV, RG203 'E', of No. 684 Squadron RAF Detachment is towed into position for take off at Brown's West Island, Cocos Islands. (Imperial War Museum Photo CI 1544 ) SOC 30.5.46 (Air Britain Serials)"/>
    <x v="4"/>
    <x v="3"/>
    <m/>
    <m/>
    <x v="2"/>
    <m/>
    <m/>
    <n v="5"/>
    <x v="57"/>
    <x v="1"/>
    <n v="0"/>
    <s v="Front-Line"/>
    <x v="50"/>
    <x v="0"/>
    <n v="1"/>
  </r>
  <r>
    <n v="6907"/>
    <s v="RG263"/>
    <x v="35"/>
    <n v="684"/>
    <x v="3"/>
    <x v="0"/>
    <n v="30"/>
    <s v="May"/>
    <x v="9"/>
    <s v="30 May 1946"/>
    <x v="2"/>
    <s v="SOC 30.5.46 (Air Britain Serials)"/>
    <x v="4"/>
    <x v="3"/>
    <m/>
    <m/>
    <x v="2"/>
    <m/>
    <m/>
    <n v="5"/>
    <x v="57"/>
    <x v="1"/>
    <n v="0"/>
    <s v="Front-Line"/>
    <x v="50"/>
    <x v="0"/>
    <n v="1"/>
  </r>
  <r>
    <n v="7355"/>
    <s v="RV304"/>
    <x v="20"/>
    <s v="105/139"/>
    <x v="0"/>
    <x v="8"/>
    <n v="30"/>
    <s v="May"/>
    <x v="9"/>
    <s v="30 May 1946"/>
    <x v="2"/>
    <s v="SOC 30.5.46 (Air Britain Serials)"/>
    <x v="4"/>
    <x v="3"/>
    <m/>
    <m/>
    <x v="2"/>
    <m/>
    <m/>
    <n v="5"/>
    <x v="57"/>
    <x v="1"/>
    <n v="1"/>
    <s v="Front-Line"/>
    <x v="15"/>
    <x v="0"/>
    <n v="2"/>
  </r>
  <r>
    <n v="2803"/>
    <s v="TA137"/>
    <x v="22"/>
    <n v="89"/>
    <x v="10"/>
    <x v="19"/>
    <n v="30"/>
    <s v="May"/>
    <x v="9"/>
    <s v="30 May 1946"/>
    <x v="2"/>
    <s v="SOC 30.5.46 (Air Britain Serials)"/>
    <x v="4"/>
    <x v="3"/>
    <m/>
    <m/>
    <x v="2"/>
    <m/>
    <m/>
    <n v="5"/>
    <x v="57"/>
    <x v="1"/>
    <n v="1"/>
    <s v="Front-Line"/>
    <x v="168"/>
    <x v="0"/>
    <n v="1"/>
  </r>
  <r>
    <n v="4263"/>
    <s v="TA142"/>
    <x v="22"/>
    <s v="FE"/>
    <x v="3"/>
    <x v="2"/>
    <n v="30"/>
    <s v="May"/>
    <x v="9"/>
    <s v="30 May 1946"/>
    <x v="2"/>
    <s v="SOC 30.5.46 (Air Britain Serials)"/>
    <x v="4"/>
    <x v="3"/>
    <m/>
    <m/>
    <x v="2"/>
    <m/>
    <m/>
    <n v="5"/>
    <x v="57"/>
    <x v="1"/>
    <n v="1"/>
    <e v="#N/A"/>
    <x v="91"/>
    <x v="0"/>
    <n v="1"/>
  </r>
  <r>
    <n v="3906"/>
    <s v="TA170"/>
    <x v="22"/>
    <n v="89"/>
    <x v="10"/>
    <x v="19"/>
    <n v="30"/>
    <s v="May"/>
    <x v="9"/>
    <s v="30 May 1946"/>
    <x v="2"/>
    <s v="SOC 30.5.46 (Air Britain Serials)"/>
    <x v="4"/>
    <x v="3"/>
    <m/>
    <m/>
    <x v="2"/>
    <m/>
    <m/>
    <n v="5"/>
    <x v="57"/>
    <x v="1"/>
    <n v="1"/>
    <s v="Front-Line"/>
    <x v="168"/>
    <x v="0"/>
    <n v="1"/>
  </r>
  <r>
    <n v="4269"/>
    <s v="TA177"/>
    <x v="22"/>
    <s v="FE"/>
    <x v="3"/>
    <x v="2"/>
    <n v="30"/>
    <s v="May"/>
    <x v="9"/>
    <s v="30 May 1946"/>
    <x v="2"/>
    <s v="SOC 30.5.46 (Air Britain Serials)"/>
    <x v="4"/>
    <x v="3"/>
    <m/>
    <m/>
    <x v="2"/>
    <m/>
    <m/>
    <n v="5"/>
    <x v="57"/>
    <x v="1"/>
    <n v="1"/>
    <e v="#N/A"/>
    <x v="91"/>
    <x v="0"/>
    <n v="1"/>
  </r>
  <r>
    <n v="4271"/>
    <s v="TA230"/>
    <x v="22"/>
    <s v="FE"/>
    <x v="3"/>
    <x v="2"/>
    <n v="30"/>
    <s v="May"/>
    <x v="9"/>
    <s v="30 May 1946"/>
    <x v="2"/>
    <s v="SOC 30.5.46 (Air Britain Serials)"/>
    <x v="4"/>
    <x v="3"/>
    <m/>
    <m/>
    <x v="2"/>
    <m/>
    <m/>
    <n v="5"/>
    <x v="57"/>
    <x v="1"/>
    <n v="1"/>
    <e v="#N/A"/>
    <x v="91"/>
    <x v="0"/>
    <n v="1"/>
  </r>
  <r>
    <n v="4299"/>
    <s v="TA333"/>
    <x v="22"/>
    <s v="FE"/>
    <x v="3"/>
    <x v="2"/>
    <n v="30"/>
    <s v="May"/>
    <x v="9"/>
    <s v="30 May 1946"/>
    <x v="2"/>
    <s v="SOC 30.5.46 (Air Britain Serials)"/>
    <x v="4"/>
    <x v="3"/>
    <m/>
    <m/>
    <x v="2"/>
    <m/>
    <m/>
    <n v="5"/>
    <x v="57"/>
    <x v="1"/>
    <n v="1"/>
    <e v="#N/A"/>
    <x v="91"/>
    <x v="0"/>
    <n v="1"/>
  </r>
  <r>
    <n v="4306"/>
    <s v="TA478"/>
    <x v="12"/>
    <s v="FE"/>
    <x v="3"/>
    <x v="16"/>
    <n v="30"/>
    <s v="May"/>
    <x v="9"/>
    <s v="30 May 1946"/>
    <x v="2"/>
    <s v="SOC 30.5.46 (Air Britain Serials)"/>
    <x v="4"/>
    <x v="3"/>
    <m/>
    <m/>
    <x v="2"/>
    <m/>
    <m/>
    <n v="5"/>
    <x v="57"/>
    <x v="1"/>
    <n v="0"/>
    <e v="#N/A"/>
    <x v="91"/>
    <x v="0"/>
    <n v="1"/>
  </r>
  <r>
    <n v="7447"/>
    <s v="TV957"/>
    <x v="10"/>
    <s v="13OTU"/>
    <x v="0"/>
    <x v="7"/>
    <n v="30"/>
    <s v="May"/>
    <x v="9"/>
    <s v="30 May 1946"/>
    <x v="2"/>
    <s v="SOC 30.5.46 (Air Britain Serials) 22.05.46 13 OTU. TV957 Swung on landing at Croft and suffered undercarriage collapse. (Mosquito Crash Log)"/>
    <x v="4"/>
    <x v="3"/>
    <m/>
    <m/>
    <x v="2"/>
    <m/>
    <m/>
    <n v="5"/>
    <x v="57"/>
    <x v="1"/>
    <n v="0"/>
    <s v="Support Unit"/>
    <x v="39"/>
    <x v="2"/>
    <n v="1"/>
  </r>
  <r>
    <n v="7550"/>
    <s v="PF461"/>
    <x v="20"/>
    <s v="109/128/14"/>
    <x v="10"/>
    <x v="19"/>
    <n v="31"/>
    <s v="May"/>
    <x v="9"/>
    <s v="31 May 1946"/>
    <x v="0"/>
    <s v="Overshot single-engined landing and u/c leg collapsed Walm 31.5.46 DBR (Air Britain Serials)"/>
    <x v="2"/>
    <x v="2"/>
    <s v="Overshot"/>
    <m/>
    <x v="2"/>
    <m/>
    <m/>
    <n v="5"/>
    <x v="57"/>
    <x v="1"/>
    <n v="0"/>
    <s v="Front-Line"/>
    <x v="215"/>
    <x v="6"/>
    <n v="3"/>
  </r>
  <r>
    <n v="1822"/>
    <s v="HJ732"/>
    <x v="6"/>
    <s v="AAEE/Cv XVIII/AAEE/DH"/>
    <x v="10"/>
    <x v="19"/>
    <n v="31"/>
    <s v="May"/>
    <x v="9"/>
    <s v="31 May 1946"/>
    <x v="2"/>
    <s v="SOC 31.5.46 (Air Britain Serials)"/>
    <x v="4"/>
    <x v="3"/>
    <m/>
    <m/>
    <x v="2"/>
    <m/>
    <m/>
    <n v="5"/>
    <x v="57"/>
    <x v="1"/>
    <n v="1"/>
    <s v="Support Unit"/>
    <x v="40"/>
    <x v="0"/>
    <n v="4"/>
  </r>
  <r>
    <n v="158"/>
    <s v="MM462"/>
    <x v="17"/>
    <s v="410/264/604/RN/RAE/RN"/>
    <x v="10"/>
    <x v="19"/>
    <n v="2"/>
    <s v="June"/>
    <x v="9"/>
    <s v="2 June 1946"/>
    <x v="2"/>
    <s v="To RN 2.6.46 NFT (Air Britain Serials)"/>
    <x v="6"/>
    <x v="3"/>
    <m/>
    <m/>
    <x v="2"/>
    <m/>
    <m/>
    <n v="6"/>
    <x v="58"/>
    <x v="1"/>
    <n v="1"/>
    <e v="#N/A"/>
    <x v="64"/>
    <x v="2"/>
    <n v="6"/>
  </r>
  <r>
    <n v="116"/>
    <s v="DD666"/>
    <x v="2"/>
    <s v="RAE/264/307/141/515/1692 Flt/51OTU"/>
    <x v="10"/>
    <x v="7"/>
    <n v="4"/>
    <s v="June"/>
    <x v="9"/>
    <s v="4 June 1946"/>
    <x v="2"/>
    <s v="SOC 4.6.46 (Air Britain Serials)"/>
    <x v="4"/>
    <x v="3"/>
    <m/>
    <m/>
    <x v="2"/>
    <m/>
    <m/>
    <n v="6"/>
    <x v="58"/>
    <x v="1"/>
    <n v="1"/>
    <s v="Support Unit"/>
    <x v="110"/>
    <x v="0"/>
    <n v="7"/>
  </r>
  <r>
    <n v="2606"/>
    <s v="DZ295"/>
    <x v="2"/>
    <s v="605/60OTU/51OTU"/>
    <x v="10"/>
    <x v="7"/>
    <n v="4"/>
    <s v="June"/>
    <x v="9"/>
    <s v="4 June 1946"/>
    <x v="2"/>
    <s v="SOC 4.6.46 (Air Britain Serials)"/>
    <x v="4"/>
    <x v="3"/>
    <m/>
    <m/>
    <x v="2"/>
    <m/>
    <m/>
    <n v="6"/>
    <x v="58"/>
    <x v="1"/>
    <n v="1"/>
    <s v="Support Unit"/>
    <x v="110"/>
    <x v="0"/>
    <n v="3"/>
  </r>
  <r>
    <n v="2344"/>
    <s v="HJ922"/>
    <x v="2"/>
    <s v="25/169/1692 Flt/51OTU"/>
    <x v="10"/>
    <x v="7"/>
    <n v="4"/>
    <s v="June"/>
    <x v="9"/>
    <s v="4 June 1946"/>
    <x v="2"/>
    <s v="SOC 4.6.46 (Air Britain Serials)"/>
    <x v="4"/>
    <x v="3"/>
    <m/>
    <m/>
    <x v="2"/>
    <m/>
    <m/>
    <n v="6"/>
    <x v="58"/>
    <x v="1"/>
    <n v="1"/>
    <s v="Support Unit"/>
    <x v="110"/>
    <x v="2"/>
    <n v="4"/>
  </r>
  <r>
    <n v="1077"/>
    <s v="KA265"/>
    <x v="31"/>
    <s v="10MU"/>
    <x v="10"/>
    <x v="6"/>
    <n v="5"/>
    <s v="June"/>
    <x v="9"/>
    <s v="5 June 1946"/>
    <x v="0"/>
    <s v="Dived into ground on approach Hullavington 5.6.46 (Air Britain Serials) 05.06.46 10 MU. KA265 On final approach to Hullavington aerodrome port wing dropped, aircraft lost height and dived out of control, killing one. (Mosquito Crash Log)"/>
    <x v="2"/>
    <x v="2"/>
    <s v="Crashed on landing"/>
    <m/>
    <x v="2"/>
    <m/>
    <m/>
    <n v="6"/>
    <x v="58"/>
    <x v="1"/>
    <n v="0"/>
    <s v="Support Unit"/>
    <x v="239"/>
    <x v="1"/>
    <n v="1"/>
  </r>
  <r>
    <n v="4579"/>
    <s v="TE686"/>
    <x v="12"/>
    <m/>
    <x v="13"/>
    <x v="19"/>
    <n v="5"/>
    <s v="June"/>
    <x v="9"/>
    <s v="5 June 1946"/>
    <x v="2"/>
    <s v="Assigned to GC I/3 Corse. Deployed in Indochina from January 1947 to June 1947. To Armee de l'Air 5.6.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6"/>
    <x v="58"/>
    <x v="1"/>
    <n v="0"/>
    <e v="#N/A"/>
    <x v="17"/>
    <x v="3"/>
    <n v="1"/>
  </r>
  <r>
    <n v="3103"/>
    <s v="HJ961"/>
    <x v="10"/>
    <s v="305FTU/1FU"/>
    <x v="10"/>
    <x v="19"/>
    <n v="6"/>
    <s v="June"/>
    <x v="9"/>
    <s v="6 June 1946"/>
    <x v="2"/>
    <s v="SOC 6.6.46 (Air Britain Serials)"/>
    <x v="4"/>
    <x v="3"/>
    <m/>
    <m/>
    <x v="2"/>
    <m/>
    <m/>
    <n v="6"/>
    <x v="58"/>
    <x v="1"/>
    <n v="1"/>
    <s v="Support Unit"/>
    <x v="123"/>
    <x v="2"/>
    <n v="2"/>
  </r>
  <r>
    <n v="3102"/>
    <s v="NS903"/>
    <x v="12"/>
    <s v="21/305"/>
    <x v="0"/>
    <x v="16"/>
    <n v="6"/>
    <s v="June"/>
    <x v="9"/>
    <s v="6 June 1946"/>
    <x v="2"/>
    <s v="SOC 6.6.46 (Air Britain Serials)"/>
    <x v="4"/>
    <x v="3"/>
    <m/>
    <m/>
    <x v="2"/>
    <m/>
    <m/>
    <n v="6"/>
    <x v="58"/>
    <x v="1"/>
    <n v="1"/>
    <s v="Front-Line"/>
    <x v="60"/>
    <x v="0"/>
    <n v="2"/>
  </r>
  <r>
    <n v="4147"/>
    <s v="PF577"/>
    <x v="20"/>
    <s v="SFU"/>
    <x v="10"/>
    <x v="19"/>
    <n v="7"/>
    <s v="June"/>
    <x v="9"/>
    <s v="7 June 1946"/>
    <x v="0"/>
    <s v="07/06/1946 Mosquito PF577 of Signals Flying Unit suffered a collapsed undercarriage at Honiley. Crew OK. (http://www.couplandbell.com/marg/crashes1946-49.htm) Bounced on landing swung and u/c leg collapsed Honiley 7.6.46 (Air Britain Serials) 07.06.46 5 FU. PF577 Crashed on landing at Honiley aerodrome. (Mosquito Crash Log)"/>
    <x v="2"/>
    <x v="2"/>
    <s v="Bounced on landing"/>
    <m/>
    <x v="2"/>
    <m/>
    <m/>
    <n v="6"/>
    <x v="58"/>
    <x v="1"/>
    <n v="0"/>
    <s v="Support Unit"/>
    <x v="240"/>
    <x v="6"/>
    <n v="1"/>
  </r>
  <r>
    <n v="3662"/>
    <s v="RF583"/>
    <x v="12"/>
    <n v="84"/>
    <x v="3"/>
    <x v="16"/>
    <n v="7"/>
    <s v="June"/>
    <x v="9"/>
    <s v="7 June 1946"/>
    <x v="2"/>
    <s v="SOC 7.6.46 (Air Britain Serials)"/>
    <x v="4"/>
    <x v="3"/>
    <m/>
    <m/>
    <x v="2"/>
    <m/>
    <m/>
    <n v="6"/>
    <x v="58"/>
    <x v="1"/>
    <n v="1"/>
    <s v="Front-Line"/>
    <x v="146"/>
    <x v="3"/>
    <n v="1"/>
  </r>
  <r>
    <n v="7457"/>
    <s v="RG289"/>
    <x v="35"/>
    <n v="540"/>
    <x v="10"/>
    <x v="19"/>
    <n v="9"/>
    <s v="June"/>
    <x v="9"/>
    <s v="9 June 1946"/>
    <x v="0"/>
    <s v="Swung on take-off and u/c collapsed Luqa 9.6.46 (Air Britain Serials)"/>
    <x v="2"/>
    <x v="2"/>
    <s v="Swung on takeoff"/>
    <m/>
    <x v="2"/>
    <m/>
    <m/>
    <n v="6"/>
    <x v="58"/>
    <x v="1"/>
    <n v="0"/>
    <s v="Front-Line"/>
    <x v="16"/>
    <x v="0"/>
    <n v="1"/>
  </r>
  <r>
    <n v="776"/>
    <s v="HR543"/>
    <x v="12"/>
    <s v="1FU/9 FU/9RFU"/>
    <x v="10"/>
    <x v="19"/>
    <n v="9"/>
    <s v="June"/>
    <x v="9"/>
    <s v="9 June 1946"/>
    <x v="2"/>
    <s v="SOC 9.6.46 (Air Britain Serials)"/>
    <x v="4"/>
    <x v="3"/>
    <m/>
    <m/>
    <x v="2"/>
    <m/>
    <m/>
    <n v="6"/>
    <x v="58"/>
    <x v="1"/>
    <n v="1"/>
    <s v="Support Unit"/>
    <x v="241"/>
    <x v="3"/>
    <n v="3"/>
  </r>
  <r>
    <n v="236"/>
    <s v="MM439"/>
    <x v="17"/>
    <s v="488/RN/RAE/RN"/>
    <x v="10"/>
    <x v="19"/>
    <n v="11"/>
    <s v="June"/>
    <x v="9"/>
    <s v="11 June 1946"/>
    <x v="2"/>
    <s v="To RN 11.6.46 NFT (Air Britain Serials) Described as a &quot;shocking&quot; aircraft while on 488 Squadron (http://broodyswar.wordpress.com/2014/08/19/19viii44/)"/>
    <x v="6"/>
    <x v="3"/>
    <m/>
    <m/>
    <x v="2"/>
    <m/>
    <m/>
    <n v="6"/>
    <x v="58"/>
    <x v="1"/>
    <n v="1"/>
    <e v="#N/A"/>
    <x v="64"/>
    <x v="2"/>
    <n v="4"/>
  </r>
  <r>
    <n v="565"/>
    <s v="PF397"/>
    <x v="20"/>
    <s v="128/692/180/69"/>
    <x v="10"/>
    <x v="19"/>
    <n v="11"/>
    <s v="June"/>
    <x v="9"/>
    <s v="11 June 1946"/>
    <x v="2"/>
    <s v="Damaged 11.6.46 to 5962M (Air Britain Serials)"/>
    <x v="4"/>
    <x v="3"/>
    <m/>
    <m/>
    <x v="2"/>
    <m/>
    <m/>
    <n v="6"/>
    <x v="58"/>
    <x v="1"/>
    <n v="0"/>
    <s v="Front-Line"/>
    <x v="1"/>
    <x v="6"/>
    <n v="4"/>
  </r>
  <r>
    <n v="1206"/>
    <s v="TV960"/>
    <x v="10"/>
    <s v="13OTU"/>
    <x v="0"/>
    <x v="7"/>
    <n v="11"/>
    <s v="June"/>
    <x v="9"/>
    <s v="11 June 1946"/>
    <x v="2"/>
    <s v="SOC 11.6.46 (Air Britain Serials)"/>
    <x v="4"/>
    <x v="3"/>
    <m/>
    <m/>
    <x v="2"/>
    <m/>
    <m/>
    <n v="6"/>
    <x v="58"/>
    <x v="1"/>
    <n v="0"/>
    <s v="Support Unit"/>
    <x v="39"/>
    <x v="2"/>
    <n v="1"/>
  </r>
  <r>
    <n v="4046"/>
    <s v="NS621"/>
    <x v="18"/>
    <s v="60 SAAF/132MU"/>
    <x v="10"/>
    <x v="6"/>
    <n v="12"/>
    <s v="June"/>
    <x v="9"/>
    <s v="12 June 1946"/>
    <x v="0"/>
    <s v="Swung on take-off and u/c collapsed Ismailia 12.6.46 (Air Britain Serials)"/>
    <x v="2"/>
    <x v="2"/>
    <s v="Swung on takeoff"/>
    <m/>
    <x v="2"/>
    <m/>
    <m/>
    <n v="6"/>
    <x v="58"/>
    <x v="1"/>
    <n v="1"/>
    <s v="Support Unit"/>
    <x v="242"/>
    <x v="0"/>
    <n v="2"/>
  </r>
  <r>
    <n v="1681"/>
    <s v="NS551"/>
    <x v="18"/>
    <s v="USAAF"/>
    <x v="10"/>
    <x v="19"/>
    <n v="13"/>
    <s v="June"/>
    <x v="9"/>
    <s v="13 June 1946"/>
    <x v="2"/>
    <s v="To 5952M 13.6.46 (Air Britain Serials)"/>
    <x v="4"/>
    <x v="3"/>
    <m/>
    <m/>
    <x v="2"/>
    <m/>
    <m/>
    <n v="6"/>
    <x v="58"/>
    <x v="1"/>
    <n v="1"/>
    <e v="#N/A"/>
    <x v="33"/>
    <x v="0"/>
    <n v="1"/>
  </r>
  <r>
    <n v="1304"/>
    <s v="RF765"/>
    <x v="12"/>
    <s v="FE/211"/>
    <x v="3"/>
    <x v="16"/>
    <n v="13"/>
    <s v="June"/>
    <x v="9"/>
    <s v="13 June 1946"/>
    <x v="2"/>
    <s v="RF765, 'S' of 211 Squadron (http://users.cyberone.com.au/clardo/de_havilland_mosquito.html) SOC 13.6.46 (Air Britain Serials)"/>
    <x v="4"/>
    <x v="3"/>
    <m/>
    <m/>
    <x v="2"/>
    <m/>
    <m/>
    <n v="6"/>
    <x v="58"/>
    <x v="1"/>
    <n v="1"/>
    <s v="Front-Line"/>
    <x v="176"/>
    <x v="3"/>
    <n v="2"/>
  </r>
  <r>
    <n v="2711"/>
    <s v="HR155"/>
    <x v="12"/>
    <s v="605/418/13OTU"/>
    <x v="0"/>
    <x v="7"/>
    <n v="14"/>
    <s v="June"/>
    <x v="9"/>
    <s v="14 June 1946"/>
    <x v="2"/>
    <s v="Taken on strength at 418 Sqn. from No.27 Movements Unit, 22 May 1944; damaged, Category &quot;B&quot; (enemy action), 2 November 1944. TH-X, letter on list of aircraft dated 31 August 1944. To 5956M 14.6.46 (Air Britain Serials)"/>
    <x v="4"/>
    <x v="3"/>
    <m/>
    <m/>
    <x v="2"/>
    <m/>
    <m/>
    <n v="6"/>
    <x v="58"/>
    <x v="1"/>
    <n v="1"/>
    <s v="Support Unit"/>
    <x v="39"/>
    <x v="3"/>
    <n v="3"/>
  </r>
  <r>
    <n v="2912"/>
    <s v="LR540"/>
    <x v="10"/>
    <s v="409/51OTU/13OTU"/>
    <x v="0"/>
    <x v="7"/>
    <n v="14"/>
    <s v="June"/>
    <x v="9"/>
    <s v="14 June 1946"/>
    <x v="2"/>
    <s v="To 5957M 14.6.46 (Air Britain Serials)"/>
    <x v="4"/>
    <x v="3"/>
    <m/>
    <m/>
    <x v="2"/>
    <m/>
    <m/>
    <n v="6"/>
    <x v="58"/>
    <x v="1"/>
    <n v="1"/>
    <s v="Support Unit"/>
    <x v="39"/>
    <x v="2"/>
    <n v="3"/>
  </r>
  <r>
    <n v="3286"/>
    <s v="RR286"/>
    <x v="10"/>
    <s v="54OTU"/>
    <x v="10"/>
    <x v="7"/>
    <n v="15"/>
    <s v="June"/>
    <x v="9"/>
    <s v="15 June 1946"/>
    <x v="0"/>
    <s v="Engine failed to pick up lost height and crashlanded Yorkshire 15.6.46 (Air Britain Serials)"/>
    <x v="2"/>
    <x v="2"/>
    <s v="Engine failure"/>
    <m/>
    <x v="2"/>
    <m/>
    <m/>
    <n v="6"/>
    <x v="58"/>
    <x v="1"/>
    <n v="1"/>
    <s v="Support Unit"/>
    <x v="115"/>
    <x v="2"/>
    <n v="1"/>
  </r>
  <r>
    <n v="2070"/>
    <s v="HJ651"/>
    <x v="2"/>
    <s v="264/307/264/307/13OTU"/>
    <x v="0"/>
    <x v="7"/>
    <n v="15"/>
    <s v="June"/>
    <x v="9"/>
    <s v="15 June 1946"/>
    <x v="2"/>
    <s v="SOC 15.6.46 (Air Britain Serials)"/>
    <x v="4"/>
    <x v="3"/>
    <m/>
    <m/>
    <x v="2"/>
    <m/>
    <m/>
    <n v="6"/>
    <x v="58"/>
    <x v="1"/>
    <n v="1"/>
    <s v="Support Unit"/>
    <x v="39"/>
    <x v="0"/>
    <n v="5"/>
  </r>
  <r>
    <n v="6934"/>
    <s v="KA101"/>
    <x v="40"/>
    <m/>
    <x v="2"/>
    <x v="19"/>
    <n v="15"/>
    <s v="June"/>
    <x v="9"/>
    <d v="1946-06-15T00:00:00"/>
    <x v="2"/>
    <s v="RCAF (Air Britain Serials)   _x000a__x000a_first date: 13 November 1944 - Taken on strength by Eastern Air Command_x000a_ _x000a_ _x000a_ Used by No. 7 Operational Training Unit at Debert, NS.  To Storage with No. 1 Air Command on 9 June 1945.  Issued from storage on 4 October 1945.  Pending disposal from 23 March 1946.  By 4 June 1946 owned by No. 9 (T) Group at RCAF Station Rockcliffe, Ontario.  Sold to Siple Aircraft of Dorval, PQ.  Had been modified with Merlin 225 engines by the time it was struck off._x000a_ _x000a_ _x000a_ last date: 15 June 1946 - Struck off, to War Assets Corporation for sale_x000a_ _x000a_(http://www.ody.ca/~bwalker/RCAF_JX579_KA232.html)"/>
    <x v="5"/>
    <x v="3"/>
    <m/>
    <m/>
    <x v="2"/>
    <m/>
    <m/>
    <n v="6"/>
    <x v="58"/>
    <x v="1"/>
    <n v="0"/>
    <e v="#N/A"/>
    <x v="17"/>
    <x v="1"/>
    <n v="1"/>
  </r>
  <r>
    <n v="7137"/>
    <s v="NS777"/>
    <x v="18"/>
    <n v="140"/>
    <x v="12"/>
    <x v="19"/>
    <n v="15"/>
    <s v="June"/>
    <x v="9"/>
    <s v="15 June 1946"/>
    <x v="2"/>
    <s v="To Armee de l'Air 15.6.46 (Air Britain Serials)"/>
    <x v="5"/>
    <x v="3"/>
    <m/>
    <m/>
    <x v="2"/>
    <m/>
    <m/>
    <n v="6"/>
    <x v="58"/>
    <x v="1"/>
    <n v="1"/>
    <s v="Front-Line"/>
    <x v="56"/>
    <x v="0"/>
    <n v="1"/>
  </r>
  <r>
    <n v="1504"/>
    <s v="RF995"/>
    <x v="18"/>
    <s v="ATTDU"/>
    <x v="12"/>
    <x v="19"/>
    <n v="15"/>
    <s v="June"/>
    <x v="9"/>
    <s v="15 June 1946"/>
    <x v="2"/>
    <s v="To Armee de l'Air 15.6.46 (Air Britain Serials)"/>
    <x v="5"/>
    <x v="3"/>
    <m/>
    <m/>
    <x v="2"/>
    <m/>
    <m/>
    <n v="6"/>
    <x v="58"/>
    <x v="1"/>
    <n v="1"/>
    <s v="Support Unit"/>
    <x v="243"/>
    <x v="0"/>
    <n v="1"/>
  </r>
  <r>
    <n v="3599"/>
    <s v="RF997"/>
    <x v="18"/>
    <n v="192"/>
    <x v="12"/>
    <x v="19"/>
    <n v="15"/>
    <s v="June"/>
    <x v="9"/>
    <s v="15 June 1946"/>
    <x v="2"/>
    <s v="To Armee de l'Air 15.6.46 (Air Britain Serials)"/>
    <x v="5"/>
    <x v="3"/>
    <m/>
    <m/>
    <x v="2"/>
    <m/>
    <m/>
    <n v="6"/>
    <x v="58"/>
    <x v="1"/>
    <n v="1"/>
    <s v="Front-Line"/>
    <x v="43"/>
    <x v="0"/>
    <n v="1"/>
  </r>
  <r>
    <n v="1151"/>
    <s v="MM340"/>
    <x v="18"/>
    <s v="USAAF/544/USAAF"/>
    <x v="10"/>
    <x v="19"/>
    <n v="17"/>
    <s v="June"/>
    <x v="9"/>
    <s v="17 June 1946"/>
    <x v="2"/>
    <s v="3/18/1944 440318 HIMES, CHARLES W MOSQUITO MM340 WARTON, UK BAD2 (Thomas Ensminger) SOC 17.6.46 (Air Britain Serials)"/>
    <x v="4"/>
    <x v="3"/>
    <m/>
    <m/>
    <x v="2"/>
    <m/>
    <m/>
    <n v="6"/>
    <x v="58"/>
    <x v="1"/>
    <n v="1"/>
    <e v="#N/A"/>
    <x v="33"/>
    <x v="0"/>
    <n v="3"/>
  </r>
  <r>
    <n v="2546"/>
    <s v="RF769"/>
    <x v="12"/>
    <s v="333/334"/>
    <x v="10"/>
    <x v="19"/>
    <n v="17"/>
    <s v="June"/>
    <x v="9"/>
    <s v="17 June 1946"/>
    <x v="2"/>
    <s v="Was KK-P on 333 Squadron according to a profile by Nils Matisund. SOC 17.6.46 (Air Britain Serials)"/>
    <x v="4"/>
    <x v="3"/>
    <m/>
    <m/>
    <x v="2"/>
    <m/>
    <m/>
    <n v="6"/>
    <x v="58"/>
    <x v="1"/>
    <n v="1"/>
    <s v="Front-Line"/>
    <x v="188"/>
    <x v="3"/>
    <n v="2"/>
  </r>
  <r>
    <n v="4118"/>
    <s v="HR303"/>
    <x v="12"/>
    <s v="248/AAEE"/>
    <x v="10"/>
    <x v="19"/>
    <n v="19"/>
    <s v="June"/>
    <x v="9"/>
    <s v="19 June 1946"/>
    <x v="2"/>
    <s v="SOC 19.6.46 (Air Britain Serials)"/>
    <x v="4"/>
    <x v="3"/>
    <m/>
    <m/>
    <x v="2"/>
    <m/>
    <m/>
    <n v="6"/>
    <x v="58"/>
    <x v="1"/>
    <n v="1"/>
    <s v="Support Unit"/>
    <x v="7"/>
    <x v="3"/>
    <n v="2"/>
  </r>
  <r>
    <n v="4177"/>
    <s v="RF822"/>
    <x v="12"/>
    <n v="235"/>
    <x v="12"/>
    <x v="19"/>
    <n v="19"/>
    <s v="June"/>
    <x v="9"/>
    <s v="19 June 1946"/>
    <x v="2"/>
    <s v="To Armee de l'Air 19.6.46 (Air Britain Serials)"/>
    <x v="5"/>
    <x v="3"/>
    <m/>
    <m/>
    <x v="2"/>
    <m/>
    <m/>
    <n v="6"/>
    <x v="58"/>
    <x v="1"/>
    <n v="1"/>
    <s v="Front-Line"/>
    <x v="97"/>
    <x v="3"/>
    <n v="1"/>
  </r>
  <r>
    <n v="1207"/>
    <s v="TA560"/>
    <x v="12"/>
    <s v="13OTU"/>
    <x v="0"/>
    <x v="7"/>
    <n v="20"/>
    <s v="June"/>
    <x v="9"/>
    <s v="20 June 1946"/>
    <x v="0"/>
    <s v="Hit HT cables on low level exercise Holbeach Drove Lincs. 20.6.46 (Air Britain Serials) 20.06.46 13 OTU. TA560 Aircraft was in low flight on authorised cross-country exercise when it struck electric cables at twenty-six feet, flew into ground at Holbeach Drove, Lincs, and broke up, killin9 crew. (Mosquito Crash Log)"/>
    <x v="2"/>
    <x v="2"/>
    <s v="Hit cable"/>
    <m/>
    <x v="2"/>
    <m/>
    <m/>
    <n v="6"/>
    <x v="58"/>
    <x v="1"/>
    <n v="0"/>
    <s v="Support Unit"/>
    <x v="39"/>
    <x v="0"/>
    <n v="1"/>
  </r>
  <r>
    <n v="1894"/>
    <s v="LR381"/>
    <x v="12"/>
    <s v="21/60OTU/13OTU"/>
    <x v="0"/>
    <x v="7"/>
    <n v="21"/>
    <s v="June"/>
    <x v="9"/>
    <s v="21 June 1946"/>
    <x v="1"/>
    <s v="Had a wheels-up landing at Thorney Island 7/8 July 1944 after being hit by flak. Time around 0400, coded H, F/L D.A. Taylor and F/L S.C. Johnson OK. (2 TAF) Swung on take-off and u/c collapsed on take-off Middleton St.George 21.6.46 (Air Britain Serials)"/>
    <x v="2"/>
    <x v="2"/>
    <s v="Swung on takeoff"/>
    <m/>
    <x v="2"/>
    <m/>
    <m/>
    <n v="6"/>
    <x v="58"/>
    <x v="1"/>
    <n v="1"/>
    <s v="Support Unit"/>
    <x v="39"/>
    <x v="0"/>
    <n v="3"/>
  </r>
  <r>
    <n v="3157"/>
    <s v="RS534"/>
    <x v="12"/>
    <n v="613"/>
    <x v="13"/>
    <x v="19"/>
    <n v="22"/>
    <s v="June"/>
    <x v="9"/>
    <s v="22 June 1946"/>
    <x v="2"/>
    <s v="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Assigned to GC I/3 Corse. Deployed in Indochina from January 1947 to June 1947. To Armee de l'Air 22.6.46 (Air Britain Serials)"/>
    <x v="5"/>
    <x v="3"/>
    <m/>
    <m/>
    <x v="2"/>
    <m/>
    <m/>
    <n v="6"/>
    <x v="58"/>
    <x v="1"/>
    <n v="1"/>
    <s v="Front-Line"/>
    <x v="59"/>
    <x v="0"/>
    <n v="1"/>
  </r>
  <r>
    <n v="1402"/>
    <s v="RF839"/>
    <x v="12"/>
    <s v="404/489/3FP"/>
    <x v="10"/>
    <x v="19"/>
    <n v="24"/>
    <s v="June"/>
    <x v="9"/>
    <s v="24 June 1946"/>
    <x v="0"/>
    <s v="Swung on take-off and u/c collapsed North Creake 24.6.46 DBR (Air Britain Serials)"/>
    <x v="2"/>
    <x v="2"/>
    <s v="Swung on takeoff"/>
    <m/>
    <x v="2"/>
    <m/>
    <m/>
    <n v="6"/>
    <x v="58"/>
    <x v="1"/>
    <n v="1"/>
    <s v="Support Unit"/>
    <x v="202"/>
    <x v="3"/>
    <n v="3"/>
  </r>
  <r>
    <n v="3816"/>
    <s v="RS671"/>
    <x v="12"/>
    <s v="54OTU"/>
    <x v="10"/>
    <x v="7"/>
    <n v="25"/>
    <s v="June"/>
    <x v="9"/>
    <s v="25 June 1946"/>
    <x v="0"/>
    <s v="U/c raised prematurely on take-off and damaged bellylanded at East Moor 25.6.46 (Air Britain Serials)"/>
    <x v="2"/>
    <x v="2"/>
    <s v="Pilot error"/>
    <m/>
    <x v="2"/>
    <m/>
    <m/>
    <n v="6"/>
    <x v="58"/>
    <x v="1"/>
    <n v="0"/>
    <s v="Support Unit"/>
    <x v="115"/>
    <x v="7"/>
    <n v="1"/>
  </r>
  <r>
    <n v="7195"/>
    <s v="TA557"/>
    <x v="12"/>
    <s v="13OTU"/>
    <x v="0"/>
    <x v="7"/>
    <n v="25"/>
    <s v="June"/>
    <x v="9"/>
    <s v="25 June 1946"/>
    <x v="2"/>
    <s v="SOC 25.6.46 (Air Britain Serials)"/>
    <x v="4"/>
    <x v="3"/>
    <m/>
    <m/>
    <x v="2"/>
    <m/>
    <m/>
    <n v="6"/>
    <x v="58"/>
    <x v="1"/>
    <n v="0"/>
    <s v="Support Unit"/>
    <x v="39"/>
    <x v="0"/>
    <n v="1"/>
  </r>
  <r>
    <n v="3312"/>
    <s v="HK233"/>
    <x v="2"/>
    <s v="488/307/54OTU"/>
    <x v="10"/>
    <x v="7"/>
    <n v="26"/>
    <s v="June"/>
    <x v="9"/>
    <s v="26 June 1946"/>
    <x v="2"/>
    <s v="SOC 26.6.46 (Air Britain Serials)"/>
    <x v="4"/>
    <x v="3"/>
    <m/>
    <m/>
    <x v="2"/>
    <m/>
    <s v="18.09.1944  Intruder 307 to over Holland from Church Fenton . Lost without trace   (FCL). P/O KEF Jaworski  +, P/O Z Symilewicz  +, cv at Marshalls(Cambridge), delivered as NF 10.02.43-14.07.43, crew polish"/>
    <n v="6"/>
    <x v="58"/>
    <x v="1"/>
    <n v="1"/>
    <s v="Support Unit"/>
    <x v="115"/>
    <x v="2"/>
    <n v="3"/>
  </r>
  <r>
    <n v="298"/>
    <s v="DD718"/>
    <x v="2"/>
    <s v="157/307/264/239/51OTU"/>
    <x v="10"/>
    <x v="7"/>
    <n v="27"/>
    <s v="June"/>
    <x v="9"/>
    <s v="27 June 1946"/>
    <x v="2"/>
    <s v="SOC 27.6.46 (Air Britain Serials)"/>
    <x v="4"/>
    <x v="3"/>
    <m/>
    <m/>
    <x v="2"/>
    <m/>
    <m/>
    <n v="6"/>
    <x v="58"/>
    <x v="1"/>
    <n v="1"/>
    <s v="Support Unit"/>
    <x v="110"/>
    <x v="0"/>
    <n v="5"/>
  </r>
  <r>
    <n v="301"/>
    <s v="DD751"/>
    <x v="2"/>
    <s v="456/51OTU"/>
    <x v="10"/>
    <x v="7"/>
    <n v="27"/>
    <s v="June"/>
    <x v="9"/>
    <s v="27 June 1946"/>
    <x v="2"/>
    <s v="Served with 456 Sqn 01/43 to 02/44, coded RX-W under RAF control. Returned to RAF. (Brian Fillery's website) SOC 27.6.46 (Air Britain Serials)"/>
    <x v="4"/>
    <x v="3"/>
    <m/>
    <m/>
    <x v="2"/>
    <m/>
    <m/>
    <n v="6"/>
    <x v="58"/>
    <x v="1"/>
    <n v="1"/>
    <s v="Support Unit"/>
    <x v="110"/>
    <x v="0"/>
    <n v="2"/>
  </r>
  <r>
    <n v="296"/>
    <s v="HK113"/>
    <x v="2"/>
    <s v="85/307/SF Heston/51OTU"/>
    <x v="10"/>
    <x v="7"/>
    <n v="27"/>
    <s v="June"/>
    <x v="9"/>
    <s v="27 June 1946"/>
    <x v="2"/>
    <s v="SOC 27.6.46 (Air Britain Serials)"/>
    <x v="4"/>
    <x v="3"/>
    <m/>
    <m/>
    <x v="2"/>
    <m/>
    <m/>
    <n v="6"/>
    <x v="58"/>
    <x v="1"/>
    <n v="1"/>
    <s v="Support Unit"/>
    <x v="110"/>
    <x v="2"/>
    <n v="4"/>
  </r>
  <r>
    <n v="1476"/>
    <s v="HK263"/>
    <x v="2"/>
    <s v="125/54OTU"/>
    <x v="10"/>
    <x v="7"/>
    <n v="27"/>
    <s v="June"/>
    <x v="9"/>
    <s v="27 June 1946"/>
    <x v="2"/>
    <s v="SOC 27.6.46 (Air Britain Serials)"/>
    <x v="4"/>
    <x v="3"/>
    <m/>
    <m/>
    <x v="2"/>
    <m/>
    <m/>
    <n v="6"/>
    <x v="58"/>
    <x v="1"/>
    <n v="1"/>
    <s v="Support Unit"/>
    <x v="115"/>
    <x v="2"/>
    <n v="2"/>
  </r>
  <r>
    <n v="6182"/>
    <s v="HK284"/>
    <x v="2"/>
    <n v="125"/>
    <x v="0"/>
    <x v="2"/>
    <n v="27"/>
    <s v="June"/>
    <x v="9"/>
    <s v="27 June 1946"/>
    <x v="2"/>
    <s v="SOC 27.6.46 (Air Britain Serials)"/>
    <x v="4"/>
    <x v="3"/>
    <m/>
    <m/>
    <x v="2"/>
    <m/>
    <m/>
    <n v="6"/>
    <x v="58"/>
    <x v="1"/>
    <n v="1"/>
    <s v="Front-Line"/>
    <x v="74"/>
    <x v="2"/>
    <n v="1"/>
  </r>
  <r>
    <n v="3282"/>
    <s v="HK346"/>
    <x v="2"/>
    <s v="125/51OTU"/>
    <x v="10"/>
    <x v="7"/>
    <n v="27"/>
    <s v="June"/>
    <x v="9"/>
    <s v="27 June 1946"/>
    <x v="2"/>
    <s v="SOC 27.6.46 (Air Britain Serials)"/>
    <x v="4"/>
    <x v="3"/>
    <m/>
    <m/>
    <x v="2"/>
    <m/>
    <m/>
    <n v="6"/>
    <x v="58"/>
    <x v="1"/>
    <n v="1"/>
    <s v="Support Unit"/>
    <x v="110"/>
    <x v="2"/>
    <n v="2"/>
  </r>
  <r>
    <n v="5801"/>
    <s v="HK361"/>
    <x v="2"/>
    <n v="125"/>
    <x v="0"/>
    <x v="2"/>
    <n v="27"/>
    <s v="June"/>
    <x v="9"/>
    <s v="27 June 1946"/>
    <x v="2"/>
    <s v="SOC 27.6.46 (Air Britain Serials)"/>
    <x v="4"/>
    <x v="3"/>
    <m/>
    <m/>
    <x v="2"/>
    <m/>
    <m/>
    <n v="6"/>
    <x v="58"/>
    <x v="1"/>
    <n v="1"/>
    <s v="Front-Line"/>
    <x v="74"/>
    <x v="2"/>
    <n v="1"/>
  </r>
  <r>
    <n v="654"/>
    <s v="HR542"/>
    <x v="12"/>
    <s v="11FU/FE"/>
    <x v="3"/>
    <x v="16"/>
    <n v="27"/>
    <s v="June"/>
    <x v="9"/>
    <s v="27 June 1946"/>
    <x v="2"/>
    <s v="SOC 27.6.46 (Air Britain Serials)"/>
    <x v="4"/>
    <x v="3"/>
    <m/>
    <m/>
    <x v="2"/>
    <m/>
    <m/>
    <n v="6"/>
    <x v="58"/>
    <x v="1"/>
    <n v="1"/>
    <e v="#N/A"/>
    <x v="91"/>
    <x v="3"/>
    <n v="2"/>
  </r>
  <r>
    <n v="7218"/>
    <s v="KB685"/>
    <x v="28"/>
    <s v="ADLS/162"/>
    <x v="10"/>
    <x v="19"/>
    <n v="27"/>
    <s v="June"/>
    <x v="9"/>
    <s v="27 June 1946"/>
    <x v="2"/>
    <s v="To 6006M 27.6.46 (Air Britain Serials)"/>
    <x v="4"/>
    <x v="3"/>
    <m/>
    <m/>
    <x v="2"/>
    <m/>
    <m/>
    <n v="6"/>
    <x v="58"/>
    <x v="1"/>
    <n v="0"/>
    <s v="Front-Line"/>
    <x v="134"/>
    <x v="1"/>
    <n v="2"/>
  </r>
  <r>
    <n v="1482"/>
    <s v="LR584"/>
    <x v="10"/>
    <s v="ME/RN"/>
    <x v="10"/>
    <x v="19"/>
    <n v="27"/>
    <s v="June"/>
    <x v="9"/>
    <s v="27 June 1946"/>
    <x v="2"/>
    <s v="SOC 27.6.46 (Air Britain Serials)"/>
    <x v="4"/>
    <x v="3"/>
    <m/>
    <m/>
    <x v="2"/>
    <m/>
    <m/>
    <n v="6"/>
    <x v="58"/>
    <x v="1"/>
    <n v="1"/>
    <e v="#N/A"/>
    <x v="64"/>
    <x v="2"/>
    <n v="2"/>
  </r>
  <r>
    <n v="4068"/>
    <s v="MM348"/>
    <x v="18"/>
    <n v="680"/>
    <x v="10"/>
    <x v="19"/>
    <n v="27"/>
    <s v="June"/>
    <x v="9"/>
    <s v="27 June 1946"/>
    <x v="2"/>
    <s v="SOC 27.6.46 (Air Britain Serials)"/>
    <x v="4"/>
    <x v="3"/>
    <m/>
    <m/>
    <x v="2"/>
    <m/>
    <m/>
    <n v="6"/>
    <x v="58"/>
    <x v="1"/>
    <n v="1"/>
    <s v="Front-Line"/>
    <x v="78"/>
    <x v="0"/>
    <n v="1"/>
  </r>
  <r>
    <n v="2469"/>
    <s v="NS507"/>
    <x v="18"/>
    <s v="140/PRU/ME"/>
    <x v="1"/>
    <x v="0"/>
    <n v="27"/>
    <s v="June"/>
    <x v="9"/>
    <s v="27 June 1946"/>
    <x v="2"/>
    <s v="SOC 27.6 46 (Air Britain Serials)"/>
    <x v="4"/>
    <x v="3"/>
    <m/>
    <m/>
    <x v="2"/>
    <m/>
    <m/>
    <n v="6"/>
    <x v="58"/>
    <x v="1"/>
    <n v="1"/>
    <e v="#N/A"/>
    <x v="108"/>
    <x v="0"/>
    <n v="3"/>
  </r>
  <r>
    <n v="1164"/>
    <s v="NS578"/>
    <x v="18"/>
    <s v="140/PRU/ME"/>
    <x v="1"/>
    <x v="0"/>
    <n v="27"/>
    <s v="June"/>
    <x v="9"/>
    <s v="27 June 1946"/>
    <x v="2"/>
    <s v="SOC 27.6.46 (Air Britain Serials)"/>
    <x v="4"/>
    <x v="3"/>
    <m/>
    <m/>
    <x v="2"/>
    <m/>
    <m/>
    <n v="6"/>
    <x v="58"/>
    <x v="1"/>
    <n v="1"/>
    <e v="#N/A"/>
    <x v="108"/>
    <x v="0"/>
    <n v="3"/>
  </r>
  <r>
    <n v="4105"/>
    <s v="NS741"/>
    <x v="18"/>
    <n v="680"/>
    <x v="10"/>
    <x v="19"/>
    <n v="27"/>
    <s v="June"/>
    <x v="9"/>
    <s v="27 June 1946"/>
    <x v="2"/>
    <s v="SOC 27.6.46 (Air Britain Serials)"/>
    <x v="4"/>
    <x v="3"/>
    <m/>
    <m/>
    <x v="2"/>
    <m/>
    <m/>
    <n v="6"/>
    <x v="58"/>
    <x v="1"/>
    <n v="1"/>
    <s v="Front-Line"/>
    <x v="78"/>
    <x v="0"/>
    <n v="1"/>
  </r>
  <r>
    <n v="3997"/>
    <s v="PF394"/>
    <x v="20"/>
    <s v="692/571/98"/>
    <x v="10"/>
    <x v="19"/>
    <n v="27"/>
    <s v="June"/>
    <x v="9"/>
    <s v="27 June 1946"/>
    <x v="2"/>
    <s v="SOC 27.6.46 (Air Britain Serials)"/>
    <x v="4"/>
    <x v="3"/>
    <m/>
    <m/>
    <x v="2"/>
    <m/>
    <m/>
    <n v="6"/>
    <x v="58"/>
    <x v="1"/>
    <n v="0"/>
    <s v="Front-Line"/>
    <x v="204"/>
    <x v="6"/>
    <n v="3"/>
  </r>
  <r>
    <n v="3682"/>
    <s v="RF726"/>
    <x v="12"/>
    <n v="84"/>
    <x v="3"/>
    <x v="16"/>
    <n v="27"/>
    <s v="June"/>
    <x v="9"/>
    <s v="27 June 1946"/>
    <x v="2"/>
    <s v="SOC 27.6.46 (Air Britain Serials)"/>
    <x v="4"/>
    <x v="3"/>
    <m/>
    <m/>
    <x v="2"/>
    <m/>
    <m/>
    <n v="6"/>
    <x v="58"/>
    <x v="1"/>
    <n v="1"/>
    <s v="Front-Line"/>
    <x v="146"/>
    <x v="3"/>
    <n v="1"/>
  </r>
  <r>
    <n v="6352"/>
    <s v="RF732"/>
    <x v="12"/>
    <n v="82"/>
    <x v="3"/>
    <x v="16"/>
    <n v="27"/>
    <s v="June"/>
    <x v="9"/>
    <s v="27 June 1946"/>
    <x v="2"/>
    <s v="SOC 27.6.46 (Air Britain Serials)"/>
    <x v="4"/>
    <x v="3"/>
    <m/>
    <m/>
    <x v="2"/>
    <m/>
    <m/>
    <n v="6"/>
    <x v="58"/>
    <x v="1"/>
    <n v="1"/>
    <s v="Front-Line"/>
    <x v="111"/>
    <x v="3"/>
    <n v="1"/>
  </r>
  <r>
    <n v="4313"/>
    <s v="RF752"/>
    <x v="12"/>
    <s v="FE"/>
    <x v="3"/>
    <x v="16"/>
    <n v="27"/>
    <s v="June"/>
    <x v="9"/>
    <s v="27 June 1946"/>
    <x v="2"/>
    <s v="SOC 27.6.46 (Air Britain Serials)"/>
    <x v="4"/>
    <x v="3"/>
    <m/>
    <m/>
    <x v="2"/>
    <m/>
    <m/>
    <n v="6"/>
    <x v="58"/>
    <x v="1"/>
    <n v="1"/>
    <e v="#N/A"/>
    <x v="91"/>
    <x v="3"/>
    <n v="1"/>
  </r>
  <r>
    <n v="5221"/>
    <s v="RF781"/>
    <x v="12"/>
    <s v="Med"/>
    <x v="1"/>
    <x v="16"/>
    <n v="27"/>
    <s v="June"/>
    <x v="9"/>
    <s v="27 June 1946"/>
    <x v="2"/>
    <s v="SOC 27.6.46 (Air Britain Serials)"/>
    <x v="4"/>
    <x v="3"/>
    <m/>
    <m/>
    <x v="2"/>
    <m/>
    <m/>
    <n v="6"/>
    <x v="58"/>
    <x v="1"/>
    <n v="1"/>
    <e v="#N/A"/>
    <x v="68"/>
    <x v="3"/>
    <n v="1"/>
  </r>
  <r>
    <n v="3551"/>
    <s v="RF832"/>
    <x v="12"/>
    <n v="333"/>
    <x v="12"/>
    <x v="19"/>
    <n v="27"/>
    <s v="June"/>
    <x v="9"/>
    <s v="27 June 1946"/>
    <x v="2"/>
    <s v="To Armee de l'Air 27.6.46 (Air Britain Serials)"/>
    <x v="5"/>
    <x v="3"/>
    <m/>
    <m/>
    <x v="2"/>
    <m/>
    <m/>
    <n v="6"/>
    <x v="58"/>
    <x v="1"/>
    <n v="1"/>
    <s v="Front-Line"/>
    <x v="28"/>
    <x v="3"/>
    <n v="1"/>
  </r>
  <r>
    <n v="5227"/>
    <s v="RF843"/>
    <x v="12"/>
    <s v="Med"/>
    <x v="1"/>
    <x v="16"/>
    <n v="27"/>
    <s v="June"/>
    <x v="9"/>
    <s v="27 June 1946"/>
    <x v="2"/>
    <s v="SOC 27.6.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6"/>
    <x v="58"/>
    <x v="1"/>
    <n v="1"/>
    <e v="#N/A"/>
    <x v="68"/>
    <x v="3"/>
    <n v="1"/>
  </r>
  <r>
    <n v="2870"/>
    <s v="RR295"/>
    <x v="10"/>
    <s v="RN"/>
    <x v="10"/>
    <x v="19"/>
    <n v="27"/>
    <s v="June"/>
    <x v="9"/>
    <s v="27 June 1946"/>
    <x v="2"/>
    <s v="SOC 27.6.46 (Air Britain Serials)"/>
    <x v="4"/>
    <x v="3"/>
    <m/>
    <m/>
    <x v="2"/>
    <m/>
    <m/>
    <n v="6"/>
    <x v="58"/>
    <x v="1"/>
    <n v="1"/>
    <e v="#N/A"/>
    <x v="64"/>
    <x v="2"/>
    <n v="1"/>
  </r>
  <r>
    <n v="293"/>
    <s v="RV314"/>
    <x v="20"/>
    <s v="571/578/692/109"/>
    <x v="0"/>
    <x v="8"/>
    <n v="27"/>
    <s v="June"/>
    <x v="9"/>
    <s v="27 June 1946"/>
    <x v="2"/>
    <s v="To 5960M 27.6.46 (Air Britain Serials)"/>
    <x v="4"/>
    <x v="3"/>
    <m/>
    <m/>
    <x v="2"/>
    <m/>
    <m/>
    <n v="6"/>
    <x v="58"/>
    <x v="1"/>
    <n v="1"/>
    <s v="Front-Line"/>
    <x v="18"/>
    <x v="0"/>
    <n v="4"/>
  </r>
  <r>
    <n v="7680"/>
    <s v="TA114"/>
    <x v="12"/>
    <n v="418"/>
    <x v="10"/>
    <x v="19"/>
    <n v="27"/>
    <s v="June"/>
    <x v="9"/>
    <s v="27 June 1946"/>
    <x v="2"/>
    <s v="First appears in ORB, 7/8 April 1945; last recorded operation on 26/27 April 1945. Letter &quot;U&quot; in ORB entry of 7/8 April 1945, but given as &quot;R&quot; thereafter. SOC 27.6.46 (Air Britain Serials)"/>
    <x v="4"/>
    <x v="3"/>
    <m/>
    <m/>
    <x v="2"/>
    <m/>
    <m/>
    <n v="6"/>
    <x v="58"/>
    <x v="1"/>
    <n v="1"/>
    <s v="Front-Line"/>
    <x v="30"/>
    <x v="0"/>
    <n v="1"/>
  </r>
  <r>
    <n v="2667"/>
    <s v="TA130"/>
    <x v="22"/>
    <n v="255"/>
    <x v="10"/>
    <x v="19"/>
    <n v="27"/>
    <s v="June"/>
    <x v="9"/>
    <s v="27 June 1946"/>
    <x v="2"/>
    <s v="SOC 27.6.46 (Air Britain Serials)"/>
    <x v="4"/>
    <x v="3"/>
    <m/>
    <m/>
    <x v="2"/>
    <m/>
    <m/>
    <n v="6"/>
    <x v="58"/>
    <x v="1"/>
    <n v="1"/>
    <s v="Front-Line"/>
    <x v="153"/>
    <x v="0"/>
    <n v="1"/>
  </r>
  <r>
    <n v="5356"/>
    <s v="TA141"/>
    <x v="22"/>
    <s v="ME"/>
    <x v="1"/>
    <x v="2"/>
    <n v="27"/>
    <s v="June"/>
    <x v="9"/>
    <s v="27 June 1946"/>
    <x v="2"/>
    <s v="SOC 27.6.46 (Air Britain Serials)"/>
    <x v="4"/>
    <x v="3"/>
    <m/>
    <m/>
    <x v="2"/>
    <m/>
    <m/>
    <n v="6"/>
    <x v="58"/>
    <x v="1"/>
    <n v="1"/>
    <e v="#N/A"/>
    <x v="108"/>
    <x v="0"/>
    <n v="1"/>
  </r>
  <r>
    <n v="5357"/>
    <s v="TA147"/>
    <x v="22"/>
    <s v="ME"/>
    <x v="1"/>
    <x v="2"/>
    <n v="27"/>
    <s v="June"/>
    <x v="9"/>
    <s v="27 June 1946"/>
    <x v="2"/>
    <s v="SOC 27.6.46 (Air Britain Serials)"/>
    <x v="4"/>
    <x v="3"/>
    <m/>
    <m/>
    <x v="2"/>
    <m/>
    <m/>
    <n v="6"/>
    <x v="58"/>
    <x v="1"/>
    <n v="1"/>
    <e v="#N/A"/>
    <x v="108"/>
    <x v="0"/>
    <n v="1"/>
  </r>
  <r>
    <n v="5727"/>
    <s v="TA184"/>
    <x v="22"/>
    <s v="14E"/>
    <x v="10"/>
    <x v="19"/>
    <n v="27"/>
    <s v="June"/>
    <x v="9"/>
    <s v="27 June 1946"/>
    <x v="2"/>
    <s v="SOC 27.6.46 (Air Britain Serials)"/>
    <x v="4"/>
    <x v="3"/>
    <m/>
    <m/>
    <x v="2"/>
    <m/>
    <m/>
    <n v="6"/>
    <x v="58"/>
    <x v="1"/>
    <n v="1"/>
    <s v="Support Unit"/>
    <x v="244"/>
    <x v="0"/>
    <n v="1"/>
  </r>
  <r>
    <n v="4315"/>
    <s v="TA264"/>
    <x v="22"/>
    <s v="FE"/>
    <x v="3"/>
    <x v="2"/>
    <n v="27"/>
    <s v="June"/>
    <x v="9"/>
    <s v="27 June 1946"/>
    <x v="2"/>
    <s v="SOC 27.6.46 (Air Britain Serials)"/>
    <x v="4"/>
    <x v="3"/>
    <m/>
    <m/>
    <x v="2"/>
    <m/>
    <m/>
    <n v="6"/>
    <x v="58"/>
    <x v="1"/>
    <n v="1"/>
    <e v="#N/A"/>
    <x v="91"/>
    <x v="0"/>
    <n v="1"/>
  </r>
  <r>
    <n v="2680"/>
    <s v="TA428"/>
    <x v="22"/>
    <n v="255"/>
    <x v="10"/>
    <x v="19"/>
    <n v="27"/>
    <s v="June"/>
    <x v="9"/>
    <s v="27 June 1946"/>
    <x v="2"/>
    <s v="SOC 27.6.46 (Air Britain Serials)"/>
    <x v="4"/>
    <x v="3"/>
    <m/>
    <m/>
    <x v="2"/>
    <m/>
    <m/>
    <n v="6"/>
    <x v="58"/>
    <x v="1"/>
    <n v="1"/>
    <s v="Front-Line"/>
    <x v="153"/>
    <x v="0"/>
    <n v="1"/>
  </r>
  <r>
    <n v="2682"/>
    <s v="TA430"/>
    <x v="22"/>
    <n v="255"/>
    <x v="10"/>
    <x v="19"/>
    <n v="27"/>
    <s v="June"/>
    <x v="9"/>
    <s v="27 June 1946"/>
    <x v="2"/>
    <s v="SOC 27.6.46 (Air Britain Serials)"/>
    <x v="4"/>
    <x v="3"/>
    <m/>
    <m/>
    <x v="2"/>
    <m/>
    <m/>
    <n v="6"/>
    <x v="58"/>
    <x v="1"/>
    <n v="1"/>
    <s v="Front-Line"/>
    <x v="153"/>
    <x v="0"/>
    <n v="1"/>
  </r>
  <r>
    <n v="5558"/>
    <s v="TA437"/>
    <x v="22"/>
    <n v="255"/>
    <x v="10"/>
    <x v="19"/>
    <n v="27"/>
    <s v="June"/>
    <x v="9"/>
    <s v="27 June 1946"/>
    <x v="2"/>
    <s v="SOC 27.6.46 (Air Britain Serials)"/>
    <x v="4"/>
    <x v="3"/>
    <m/>
    <m/>
    <x v="2"/>
    <m/>
    <m/>
    <n v="6"/>
    <x v="58"/>
    <x v="1"/>
    <n v="1"/>
    <s v="Front-Line"/>
    <x v="153"/>
    <x v="0"/>
    <n v="1"/>
  </r>
  <r>
    <n v="2874"/>
    <s v="TA440"/>
    <x v="22"/>
    <n v="255"/>
    <x v="10"/>
    <x v="19"/>
    <n v="27"/>
    <s v="June"/>
    <x v="9"/>
    <s v="27 June 1946"/>
    <x v="2"/>
    <s v="SOC 27.6.46 (Air Britain Serials)"/>
    <x v="4"/>
    <x v="3"/>
    <m/>
    <m/>
    <x v="2"/>
    <m/>
    <m/>
    <n v="6"/>
    <x v="58"/>
    <x v="1"/>
    <n v="1"/>
    <s v="Front-Line"/>
    <x v="153"/>
    <x v="0"/>
    <n v="1"/>
  </r>
  <r>
    <n v="7434"/>
    <s v="TA549"/>
    <x v="12"/>
    <s v="13OTU"/>
    <x v="0"/>
    <x v="7"/>
    <n v="28"/>
    <s v="June"/>
    <x v="9"/>
    <s v="28 June 1946"/>
    <x v="0"/>
    <s v="This aircraft dived into the ground out of control from 2000 feet, exploded and burnt out killing the two crew. One source quotes Crosby Grange Farm, Knayton, Brawith. Pilot - Captain Vladislav Sestak, Czechoslovak Air Force, aged 27, Killed - buried ? Nav - Captain Bohumil Volf, Czechoslovak Air Force, aged 28, Killed - buried ? http://www.allenby.info/aircraft/planes/west/tablewest.html Dived into ground Brawith Hill nr Thirsk Yorks. 28.6.46 (Air Britain Serials) 28.06.46 13 OTU. TA549 Aircraft dived into ground out of control from 2,000 feet at Brawith Hall, Thirsk, Yorks (map reference Z8905), exploded and burnt on impact, killing crew. (Mosquito Crash Log)"/>
    <x v="2"/>
    <x v="2"/>
    <s v="Dived into ground"/>
    <m/>
    <x v="2"/>
    <m/>
    <m/>
    <n v="6"/>
    <x v="58"/>
    <x v="1"/>
    <n v="0"/>
    <s v="Support Unit"/>
    <x v="39"/>
    <x v="0"/>
    <n v="1"/>
  </r>
  <r>
    <n v="4950"/>
    <s v="RF602"/>
    <x v="12"/>
    <n v="235"/>
    <x v="12"/>
    <x v="19"/>
    <n v="28"/>
    <s v="June"/>
    <x v="9"/>
    <s v="28 June 1946"/>
    <x v="2"/>
    <s v="To Armee de l'Air 28.6.46 (Air Britain Serials)"/>
    <x v="5"/>
    <x v="3"/>
    <m/>
    <m/>
    <x v="2"/>
    <m/>
    <m/>
    <n v="6"/>
    <x v="58"/>
    <x v="1"/>
    <n v="1"/>
    <s v="Front-Line"/>
    <x v="97"/>
    <x v="3"/>
    <n v="1"/>
  </r>
  <r>
    <n v="3064"/>
    <s v="HR122"/>
    <x v="12"/>
    <s v="235/CGS"/>
    <x v="10"/>
    <x v="19"/>
    <n v="29"/>
    <s v="June"/>
    <x v="9"/>
    <s v="29 June 1946"/>
    <x v="2"/>
    <s v="SS 29.6.46 (Air Britain Serials)"/>
    <x v="4"/>
    <x v="3"/>
    <m/>
    <m/>
    <x v="2"/>
    <m/>
    <m/>
    <n v="6"/>
    <x v="58"/>
    <x v="1"/>
    <n v="1"/>
    <s v="Support Unit"/>
    <x v="194"/>
    <x v="3"/>
    <n v="2"/>
  </r>
  <r>
    <n v="2378"/>
    <s v="MM391"/>
    <x v="18"/>
    <s v="USAAF"/>
    <x v="12"/>
    <x v="19"/>
    <n v="30"/>
    <s v="June"/>
    <x v="9"/>
    <s v="30 June 1946"/>
    <x v="2"/>
    <s v="653BSR 25BGR, 8th Air Force, based at Watton/Sta 376. Pilot Noble, John P. Crashed Belly Landing. Category 5 damage, 09 September 1944. (http://www.aviationarchaeology.com) 440909 NOBLE, JOHN P MOSQUITO MM-391 WATTON, UK 25 (Thomas Ensminger) To Armee de l'Air 30.6.46 (Air Britain Serials)"/>
    <x v="5"/>
    <x v="3"/>
    <m/>
    <m/>
    <x v="2"/>
    <m/>
    <m/>
    <n v="6"/>
    <x v="58"/>
    <x v="1"/>
    <n v="1"/>
    <e v="#N/A"/>
    <x v="33"/>
    <x v="0"/>
    <n v="1"/>
  </r>
  <r>
    <n v="4798"/>
    <s v="TA490"/>
    <x v="12"/>
    <s v="2APS"/>
    <x v="10"/>
    <x v="19"/>
    <n v="30"/>
    <s v="June"/>
    <x v="9"/>
    <s v="30 June 1946"/>
    <x v="2"/>
    <s v="SOC 30.6.46 (Air Britain Serials) 25.07.47 APS. TA490 Crashed on landing at its home base of Acklington. (Mosquito Crash Log)"/>
    <x v="4"/>
    <x v="3"/>
    <m/>
    <m/>
    <x v="2"/>
    <m/>
    <m/>
    <n v="6"/>
    <x v="58"/>
    <x v="1"/>
    <n v="0"/>
    <s v="Support Unit"/>
    <x v="235"/>
    <x v="0"/>
    <n v="1"/>
  </r>
  <r>
    <n v="6913"/>
    <s v="RG256"/>
    <x v="35"/>
    <n v="684"/>
    <x v="3"/>
    <x v="0"/>
    <n v="31"/>
    <s v="June"/>
    <x v="9"/>
    <s v="31 June 1946"/>
    <x v="2"/>
    <s v="Went out to the CBI theatre with the &quot;Snake&quot; markings - not to be requisitioned en route! SOC 31.6.46 (Air Britain Serials)"/>
    <x v="4"/>
    <x v="3"/>
    <m/>
    <m/>
    <x v="2"/>
    <m/>
    <m/>
    <n v="6"/>
    <x v="58"/>
    <x v="1"/>
    <n v="0"/>
    <s v="Front-Line"/>
    <x v="50"/>
    <x v="0"/>
    <n v="1"/>
  </r>
  <r>
    <n v="2728"/>
    <s v="DD675"/>
    <x v="5"/>
    <s v="23/8OTU"/>
    <x v="10"/>
    <x v="7"/>
    <n v="0"/>
    <s v="July"/>
    <x v="9"/>
    <s v="0 July 1946"/>
    <x v="2"/>
    <s v="To 4849M 7.46 (Air Britain Serials)"/>
    <x v="4"/>
    <x v="3"/>
    <m/>
    <m/>
    <x v="2"/>
    <m/>
    <m/>
    <n v="7"/>
    <x v="59"/>
    <x v="1"/>
    <n v="1"/>
    <s v="Support Unit"/>
    <x v="37"/>
    <x v="0"/>
    <n v="2"/>
  </r>
  <r>
    <n v="2976"/>
    <s v="PZ439"/>
    <x v="12"/>
    <s v="143/16/21"/>
    <x v="0"/>
    <x v="16"/>
    <n v="1"/>
    <s v="July"/>
    <x v="9"/>
    <s v="1 July 1946"/>
    <x v="0"/>
    <s v="Lost u/c doors during roll and dived into ground Handorf 1.7.46 (Air Britain Serials)"/>
    <x v="2"/>
    <x v="2"/>
    <s v="Wheel doors opened"/>
    <m/>
    <x v="2"/>
    <m/>
    <m/>
    <n v="7"/>
    <x v="59"/>
    <x v="1"/>
    <n v="1"/>
    <s v="Front-Line"/>
    <x v="48"/>
    <x v="0"/>
    <n v="3"/>
  </r>
  <r>
    <n v="2502"/>
    <s v="RG253"/>
    <x v="35"/>
    <s v="684/681"/>
    <x v="10"/>
    <x v="19"/>
    <n v="1"/>
    <s v="July"/>
    <x v="9"/>
    <s v="1 July 1946"/>
    <x v="0"/>
    <s v="Wheels hit bank on approach overshot and u/c leg collapsed on landing Don Muting 1.7.46 (Air Britain Serials)"/>
    <x v="2"/>
    <x v="2"/>
    <s v="Overshot"/>
    <m/>
    <x v="2"/>
    <m/>
    <m/>
    <n v="7"/>
    <x v="59"/>
    <x v="1"/>
    <n v="0"/>
    <s v="Front-Line"/>
    <x v="245"/>
    <x v="0"/>
    <n v="2"/>
  </r>
  <r>
    <n v="7431"/>
    <s v="MM171"/>
    <x v="20"/>
    <s v="692/109/105"/>
    <x v="0"/>
    <x v="8"/>
    <n v="1"/>
    <s v="July"/>
    <x v="9"/>
    <s v="1 July 1946"/>
    <x v="2"/>
    <s v="SOC 1.7.46 (Air Britain Serials)"/>
    <x v="4"/>
    <x v="3"/>
    <m/>
    <m/>
    <x v="2"/>
    <m/>
    <m/>
    <n v="7"/>
    <x v="59"/>
    <x v="1"/>
    <n v="1"/>
    <s v="Front-Line"/>
    <x v="4"/>
    <x v="0"/>
    <n v="3"/>
  </r>
  <r>
    <n v="7698"/>
    <s v="NS696"/>
    <x v="18"/>
    <s v="8OTU/RN 728"/>
    <x v="10"/>
    <x v="19"/>
    <n v="1"/>
    <s v="July"/>
    <x v="9"/>
    <s v="1 July 1946"/>
    <x v="2"/>
    <s v="To RN 1.7.46 SOC 22.5.53 (Air Britain Serials)"/>
    <x v="4"/>
    <x v="3"/>
    <m/>
    <m/>
    <x v="2"/>
    <m/>
    <m/>
    <n v="7"/>
    <x v="59"/>
    <x v="1"/>
    <n v="1"/>
    <s v="Front-Line"/>
    <x v="190"/>
    <x v="0"/>
    <n v="2"/>
  </r>
  <r>
    <n v="3146"/>
    <s v="NS701"/>
    <x v="18"/>
    <s v="8OTU/RN"/>
    <x v="10"/>
    <x v="19"/>
    <n v="1"/>
    <s v="July"/>
    <x v="9"/>
    <s v="1 July 1946"/>
    <x v="2"/>
    <s v="To RN 1.7.46 SOC 11.10.49 (Air Britain Serials)"/>
    <x v="4"/>
    <x v="3"/>
    <m/>
    <m/>
    <x v="2"/>
    <m/>
    <m/>
    <n v="7"/>
    <x v="59"/>
    <x v="1"/>
    <n v="1"/>
    <e v="#N/A"/>
    <x v="64"/>
    <x v="0"/>
    <n v="2"/>
  </r>
  <r>
    <n v="2672"/>
    <s v="LR295"/>
    <x v="12"/>
    <n v="305"/>
    <x v="0"/>
    <x v="16"/>
    <n v="2"/>
    <s v="July"/>
    <x v="9"/>
    <s v="2 July 1946"/>
    <x v="0"/>
    <s v="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_x000a__x000a_MH - HR295 was also on 305, is this the SM-D referred to? U/c leg collapsed after landing Sylt 2.7.46 (Air Britain Serials)"/>
    <x v="2"/>
    <x v="2"/>
    <s v="Undercarriage failed"/>
    <m/>
    <x v="2"/>
    <m/>
    <m/>
    <n v="7"/>
    <x v="59"/>
    <x v="1"/>
    <n v="1"/>
    <s v="Front-Line"/>
    <x v="60"/>
    <x v="0"/>
    <n v="1"/>
  </r>
  <r>
    <n v="554"/>
    <s v="PF538"/>
    <x v="20"/>
    <s v="128/163/16OTU"/>
    <x v="0"/>
    <x v="7"/>
    <n v="3"/>
    <s v="July"/>
    <x v="9"/>
    <s v="3 July 1946"/>
    <x v="0"/>
    <s v="Swung on take-off and u/c collapsed Cottesmore 3.7.46 (Air Britain Serials) 03.07.46 16 OTU. PF538 Undercarriage collapsed on take-off from Cottesmore aerodrome. (Mosquito Crash Log)"/>
    <x v="2"/>
    <x v="2"/>
    <s v="Swung on takeoff"/>
    <m/>
    <x v="2"/>
    <m/>
    <m/>
    <n v="7"/>
    <x v="59"/>
    <x v="1"/>
    <n v="0"/>
    <s v="Support Unit"/>
    <x v="140"/>
    <x v="6"/>
    <n v="3"/>
  </r>
  <r>
    <n v="1277"/>
    <s v="DZ720"/>
    <x v="2"/>
    <s v="605/60OTU/13OTU"/>
    <x v="0"/>
    <x v="7"/>
    <n v="3"/>
    <s v="July"/>
    <x v="9"/>
    <s v="3 July 1946"/>
    <x v="2"/>
    <s v="SOC 3.7.46 (Air Britain Serials)"/>
    <x v="4"/>
    <x v="3"/>
    <m/>
    <m/>
    <x v="2"/>
    <m/>
    <m/>
    <n v="7"/>
    <x v="59"/>
    <x v="1"/>
    <n v="1"/>
    <s v="Support Unit"/>
    <x v="39"/>
    <x v="0"/>
    <n v="3"/>
  </r>
  <r>
    <n v="3390"/>
    <s v="RF854"/>
    <x v="12"/>
    <s v="404/235"/>
    <x v="12"/>
    <x v="19"/>
    <n v="3"/>
    <s v="July"/>
    <x v="9"/>
    <s v="3 July 1946"/>
    <x v="2"/>
    <s v="To Armee de l'Air 3.7.46 (Air Britain Serials)"/>
    <x v="5"/>
    <x v="3"/>
    <m/>
    <m/>
    <x v="2"/>
    <m/>
    <m/>
    <n v="7"/>
    <x v="59"/>
    <x v="1"/>
    <n v="1"/>
    <s v="Front-Line"/>
    <x v="97"/>
    <x v="3"/>
    <n v="2"/>
  </r>
  <r>
    <n v="4604"/>
    <s v="PF549"/>
    <x v="20"/>
    <s v="151RU"/>
    <x v="10"/>
    <x v="19"/>
    <n v="4"/>
    <s v="July"/>
    <x v="9"/>
    <s v="4 July 1946"/>
    <x v="0"/>
    <s v="Air bottle exploded Luneburg 4.7.46 DBR (Air Britain Serials)"/>
    <x v="2"/>
    <x v="2"/>
    <s v="Air bottle exploded"/>
    <m/>
    <x v="2"/>
    <m/>
    <m/>
    <n v="7"/>
    <x v="59"/>
    <x v="1"/>
    <n v="0"/>
    <s v="Support Unit"/>
    <x v="151"/>
    <x v="6"/>
    <n v="1"/>
  </r>
  <r>
    <n v="5798"/>
    <s v="MM696"/>
    <x v="25"/>
    <n v="219"/>
    <x v="1"/>
    <x v="2"/>
    <n v="4"/>
    <s v="July"/>
    <x v="9"/>
    <s v="4 July 1946"/>
    <x v="2"/>
    <s v="SOC due to excessive water soakage 4.7.46 (Air Britain Serials)"/>
    <x v="4"/>
    <x v="3"/>
    <m/>
    <m/>
    <x v="2"/>
    <m/>
    <m/>
    <n v="7"/>
    <x v="59"/>
    <x v="1"/>
    <n v="1"/>
    <s v="Front-Line"/>
    <x v="76"/>
    <x v="2"/>
    <n v="1"/>
  </r>
  <r>
    <n v="7107"/>
    <s v="RF880"/>
    <x v="12"/>
    <s v="404/489"/>
    <x v="12"/>
    <x v="19"/>
    <n v="4"/>
    <s v="July"/>
    <x v="9"/>
    <s v="4 July 1946"/>
    <x v="2"/>
    <s v="To Armee de l'Air 4.7.46 (Air Britain Serials)"/>
    <x v="5"/>
    <x v="3"/>
    <m/>
    <m/>
    <x v="2"/>
    <m/>
    <m/>
    <n v="7"/>
    <x v="59"/>
    <x v="1"/>
    <n v="1"/>
    <s v="Front-Line"/>
    <x v="236"/>
    <x v="3"/>
    <n v="2"/>
  </r>
  <r>
    <n v="3164"/>
    <s v="RF894"/>
    <x v="12"/>
    <s v="132OTU"/>
    <x v="12"/>
    <x v="19"/>
    <n v="4"/>
    <s v="July"/>
    <x v="9"/>
    <s v="4 July 1946"/>
    <x v="2"/>
    <s v="To Armee de l'Air 4.7.46 (Air Britain Serials)"/>
    <x v="5"/>
    <x v="3"/>
    <m/>
    <m/>
    <x v="2"/>
    <m/>
    <m/>
    <n v="7"/>
    <x v="59"/>
    <x v="1"/>
    <n v="1"/>
    <s v="Support Unit"/>
    <x v="121"/>
    <x v="3"/>
    <n v="1"/>
  </r>
  <r>
    <n v="2380"/>
    <s v="RF992"/>
    <x v="18"/>
    <s v="USAAF"/>
    <x v="10"/>
    <x v="19"/>
    <n v="4"/>
    <s v="July"/>
    <x v="9"/>
    <s v="4 July 1946"/>
    <x v="2"/>
    <s v="On March 20th, 1945, this aircraft was severly damaged by a 262, four feet of the port wing outboard of the engine being shot away, and with damage to the cockpit. The damaged portion of the wing was sawn off and replaced with a spliced-on wingtip. The aircraft's original pilot, R. Gilbert, refused to fly it and was issued with new one, however the aircraft continued to be flown by the unit's maintenance officer, Capt. Robert Schoenhair. (Norman Malayney) To Armee de l'Air 4.7.46 (Air Britain Serials)"/>
    <x v="5"/>
    <x v="3"/>
    <m/>
    <m/>
    <x v="2"/>
    <m/>
    <m/>
    <n v="7"/>
    <x v="59"/>
    <x v="1"/>
    <n v="1"/>
    <e v="#N/A"/>
    <x v="33"/>
    <x v="0"/>
    <n v="1"/>
  </r>
  <r>
    <n v="6135"/>
    <s v="RF826"/>
    <x v="12"/>
    <n v="248"/>
    <x v="10"/>
    <x v="19"/>
    <n v="5"/>
    <s v="July"/>
    <x v="9"/>
    <s v="5 July 1946"/>
    <x v="0"/>
    <s v="Swung on take-off and u/c collapsed St.Athan 5.7.46 (Air Britain Serials) 05.07.46 248 Sqn. RF826 Aircraft swung on take-off from St. Athan aerodrome and suffered undercarriage collapse. Crew unhurt. (Mosquito Crash Log)"/>
    <x v="2"/>
    <x v="2"/>
    <s v="Swung on takeoff"/>
    <m/>
    <x v="2"/>
    <m/>
    <m/>
    <n v="7"/>
    <x v="59"/>
    <x v="1"/>
    <n v="1"/>
    <s v="Front-Line"/>
    <x v="52"/>
    <x v="3"/>
    <n v="1"/>
  </r>
  <r>
    <n v="2196"/>
    <s v="NS563"/>
    <x v="18"/>
    <s v="140/1FU"/>
    <x v="10"/>
    <x v="19"/>
    <n v="6"/>
    <s v="July"/>
    <x v="9"/>
    <s v="6 July 1946"/>
    <x v="2"/>
    <s v="On 6 November 1944, was attacked by fighters while on a PR sortie to Bocholt. F/O D. Copperace was killed, however W/C F.S. Dobbell was able to get back to base and land safely (2nd TAF). MH - is this confused with MM394? F/O Derrick Copperwaite was killed in PR mission with Mosquito XVI NS563. Aircraft was damaged by enemy aircraft in Bocholt area. Pilot W/C F.S. Dobell knew to land plane safely. 2nd TAF Vol 2,Shores/Thomas gives a F/O D Coppervane(note spelling) as the Nav of a 140 Sqn Mosquito XVI damaged by an Enemy a/c over Bocholt.It landed back at it's base flown by W/Cdr F S Dobell but Coppervane was killed in the engagement. (http://www.rafcommands.com/dcforum/DCForumID6/18197.html) To Armee de l'Air 5.7.46 (Air Britain Serials)"/>
    <x v="5"/>
    <x v="3"/>
    <m/>
    <m/>
    <x v="2"/>
    <m/>
    <m/>
    <n v="7"/>
    <x v="59"/>
    <x v="1"/>
    <n v="1"/>
    <s v="Support Unit"/>
    <x v="123"/>
    <x v="0"/>
    <n v="2"/>
  </r>
  <r>
    <n v="2521"/>
    <s v="HJ986"/>
    <x v="10"/>
    <s v="13OTU"/>
    <x v="0"/>
    <x v="7"/>
    <n v="8"/>
    <s v="July"/>
    <x v="9"/>
    <s v="8 July 1946"/>
    <x v="0"/>
    <s v="Swung on landing and u/c collapsed Middleton St.George 8.7.46 (Air Britain Serials) 08.07.46 13 OTU. HJ986 Pupil at controls at Middleton St. George aerodrome when aircraft dropped onto three points from about six feet, swung violently and suffered undercarriage collapse. Crew unhurt. (Mosquito Crash Log)"/>
    <x v="2"/>
    <x v="2"/>
    <s v="Swung on landing"/>
    <m/>
    <x v="2"/>
    <m/>
    <m/>
    <n v="7"/>
    <x v="59"/>
    <x v="1"/>
    <n v="1"/>
    <s v="Support Unit"/>
    <x v="39"/>
    <x v="2"/>
    <n v="1"/>
  </r>
  <r>
    <n v="5324"/>
    <s v="KA290"/>
    <x v="37"/>
    <n v="264"/>
    <x v="10"/>
    <x v="19"/>
    <n v="9"/>
    <s v="July"/>
    <x v="9"/>
    <s v="9 July 1946"/>
    <x v="0"/>
    <s v="264 Sqn 11/04/46 - 09/07/46 (Brian Fillery) Overshot landing into ditch and u/c collapsed Church Fenton 9.7.46 (Air Britain Serials)"/>
    <x v="2"/>
    <x v="2"/>
    <s v="Overshot"/>
    <m/>
    <x v="2"/>
    <m/>
    <m/>
    <n v="7"/>
    <x v="59"/>
    <x v="1"/>
    <n v="0"/>
    <s v="Front-Line"/>
    <x v="10"/>
    <x v="1"/>
    <n v="1"/>
  </r>
  <r>
    <n v="4601"/>
    <s v="PF542"/>
    <x v="20"/>
    <s v="EANS"/>
    <x v="10"/>
    <x v="19"/>
    <n v="9"/>
    <s v="July"/>
    <x v="9"/>
    <s v="9 July 1946"/>
    <x v="0"/>
    <s v="Swung on landing and u/c collapsed Shawbury 9.7.46 (Air Britain Serials) 09.07.46 EANS. PF542 Aircraft swung on landing at Shawbury aerodrome and undercarriage collapsed. Crew unhurt. (Mosquito Crash Log)"/>
    <x v="2"/>
    <x v="2"/>
    <s v="Swung on landing"/>
    <m/>
    <x v="2"/>
    <m/>
    <m/>
    <n v="7"/>
    <x v="59"/>
    <x v="1"/>
    <n v="0"/>
    <s v="Support Unit"/>
    <x v="246"/>
    <x v="6"/>
    <n v="1"/>
  </r>
  <r>
    <n v="3805"/>
    <s v="PF546"/>
    <x v="20"/>
    <s v="180/69"/>
    <x v="10"/>
    <x v="19"/>
    <n v="9"/>
    <s v="July"/>
    <x v="9"/>
    <s v="9 July 1946"/>
    <x v="0"/>
    <s v="Swung on take-off and u/c collapsed Wahn 9.7.46 (Air Britain Serials)"/>
    <x v="2"/>
    <x v="2"/>
    <s v="Swung on takeoff"/>
    <m/>
    <x v="2"/>
    <m/>
    <m/>
    <n v="7"/>
    <x v="59"/>
    <x v="1"/>
    <n v="0"/>
    <s v="Front-Line"/>
    <x v="1"/>
    <x v="6"/>
    <n v="2"/>
  </r>
  <r>
    <n v="1313"/>
    <s v="DZ412"/>
    <x v="4"/>
    <s v="TFU"/>
    <x v="10"/>
    <x v="19"/>
    <n v="9"/>
    <s v="July"/>
    <x v="9"/>
    <s v="9 July 1946"/>
    <x v="2"/>
    <s v="SOC 9.7.46 (Air Britain Serials)"/>
    <x v="4"/>
    <x v="3"/>
    <m/>
    <m/>
    <x v="2"/>
    <m/>
    <m/>
    <n v="7"/>
    <x v="59"/>
    <x v="1"/>
    <n v="1"/>
    <s v="Support Unit"/>
    <x v="49"/>
    <x v="0"/>
    <n v="1"/>
  </r>
  <r>
    <n v="4643"/>
    <s v="RF881"/>
    <x v="12"/>
    <m/>
    <x v="12"/>
    <x v="19"/>
    <n v="9"/>
    <s v="July"/>
    <x v="9"/>
    <s v="9 July 1946"/>
    <x v="2"/>
    <s v="To Armee de l'Air 9.7.46 (Air Britain Serials)"/>
    <x v="5"/>
    <x v="3"/>
    <m/>
    <m/>
    <x v="2"/>
    <m/>
    <m/>
    <n v="7"/>
    <x v="59"/>
    <x v="1"/>
    <n v="1"/>
    <e v="#N/A"/>
    <x v="17"/>
    <x v="3"/>
    <n v="1"/>
  </r>
  <r>
    <n v="2406"/>
    <s v="NS585"/>
    <x v="18"/>
    <s v="USAAF"/>
    <x v="12"/>
    <x v="19"/>
    <n v="10"/>
    <s v="July"/>
    <x v="9"/>
    <s v="10 July 1946"/>
    <x v="2"/>
    <s v="To Armee de l'Air 10.7.46 (Air Britain Serials)"/>
    <x v="5"/>
    <x v="3"/>
    <m/>
    <m/>
    <x v="2"/>
    <m/>
    <m/>
    <n v="7"/>
    <x v="59"/>
    <x v="1"/>
    <n v="1"/>
    <e v="#N/A"/>
    <x v="33"/>
    <x v="0"/>
    <n v="1"/>
  </r>
  <r>
    <n v="4212"/>
    <s v="RK931"/>
    <x v="25"/>
    <s v="5MU"/>
    <x v="10"/>
    <x v="6"/>
    <n v="10"/>
    <s v="July"/>
    <x v="9"/>
    <s v="10 July 1946"/>
    <x v="2"/>
    <s v="Destroyed during staged accident for training film Kemble 10.7.46 (Air Britain Serials)"/>
    <x v="4"/>
    <x v="3"/>
    <m/>
    <m/>
    <x v="2"/>
    <m/>
    <m/>
    <n v="7"/>
    <x v="59"/>
    <x v="1"/>
    <n v="0"/>
    <s v="Support Unit"/>
    <x v="247"/>
    <x v="2"/>
    <n v="1"/>
  </r>
  <r>
    <n v="4737"/>
    <s v="TE661"/>
    <x v="12"/>
    <m/>
    <x v="12"/>
    <x v="19"/>
    <n v="10"/>
    <s v="July"/>
    <x v="9"/>
    <s v="10 July 1946"/>
    <x v="2"/>
    <s v="To Armee de l'Air 10.7.46 (Air Britain Serials)"/>
    <x v="5"/>
    <x v="3"/>
    <m/>
    <m/>
    <x v="2"/>
    <m/>
    <m/>
    <n v="7"/>
    <x v="59"/>
    <x v="1"/>
    <n v="0"/>
    <e v="#N/A"/>
    <x v="17"/>
    <x v="3"/>
    <n v="1"/>
  </r>
  <r>
    <n v="6000"/>
    <s v="TE794"/>
    <x v="12"/>
    <m/>
    <x v="12"/>
    <x v="19"/>
    <n v="10"/>
    <s v="July"/>
    <x v="9"/>
    <s v="10 July 1946"/>
    <x v="2"/>
    <s v="To Armee de l'Air 10.7.46 (Air Britain Serials)"/>
    <x v="5"/>
    <x v="3"/>
    <m/>
    <m/>
    <x v="2"/>
    <m/>
    <m/>
    <n v="7"/>
    <x v="59"/>
    <x v="1"/>
    <n v="0"/>
    <e v="#N/A"/>
    <x v="17"/>
    <x v="3"/>
    <n v="1"/>
  </r>
  <r>
    <n v="4107"/>
    <s v="HR449"/>
    <x v="12"/>
    <s v="1FU/82/110"/>
    <x v="3"/>
    <x v="16"/>
    <n v="11"/>
    <s v="July"/>
    <x v="9"/>
    <s v="11 July 1946"/>
    <x v="2"/>
    <s v="SOC 11.7.46 (Air Britain Serials)"/>
    <x v="4"/>
    <x v="3"/>
    <m/>
    <m/>
    <x v="2"/>
    <m/>
    <m/>
    <n v="7"/>
    <x v="59"/>
    <x v="1"/>
    <n v="1"/>
    <s v="Front-Line"/>
    <x v="143"/>
    <x v="3"/>
    <n v="3"/>
  </r>
  <r>
    <n v="6362"/>
    <s v="HR558"/>
    <x v="12"/>
    <n v="82"/>
    <x v="3"/>
    <x v="16"/>
    <n v="11"/>
    <s v="July"/>
    <x v="9"/>
    <s v="11 July 1946"/>
    <x v="2"/>
    <s v="SOC 11.7.46 (Air Britain Serials)"/>
    <x v="4"/>
    <x v="3"/>
    <m/>
    <m/>
    <x v="2"/>
    <m/>
    <m/>
    <n v="7"/>
    <x v="59"/>
    <x v="1"/>
    <n v="1"/>
    <s v="Front-Line"/>
    <x v="111"/>
    <x v="3"/>
    <n v="1"/>
  </r>
  <r>
    <n v="4337"/>
    <s v="MM294"/>
    <x v="18"/>
    <s v="FE"/>
    <x v="3"/>
    <x v="0"/>
    <n v="11"/>
    <s v="July"/>
    <x v="9"/>
    <s v="11 July 1946"/>
    <x v="2"/>
    <s v="SOC 11.7.46 (Air Britain Serials)"/>
    <x v="4"/>
    <x v="3"/>
    <m/>
    <m/>
    <x v="2"/>
    <m/>
    <m/>
    <n v="7"/>
    <x v="59"/>
    <x v="1"/>
    <n v="1"/>
    <e v="#N/A"/>
    <x v="91"/>
    <x v="0"/>
    <n v="1"/>
  </r>
  <r>
    <n v="6918"/>
    <s v="MM296"/>
    <x v="18"/>
    <n v="684"/>
    <x v="3"/>
    <x v="0"/>
    <n v="11"/>
    <s v="July"/>
    <x v="9"/>
    <s v="11 July 1946"/>
    <x v="2"/>
    <s v="SOC 11.7.46 (Air Britain Serials)"/>
    <x v="4"/>
    <x v="3"/>
    <m/>
    <m/>
    <x v="2"/>
    <m/>
    <m/>
    <n v="7"/>
    <x v="59"/>
    <x v="1"/>
    <n v="1"/>
    <s v="Front-Line"/>
    <x v="50"/>
    <x v="0"/>
    <n v="1"/>
  </r>
  <r>
    <n v="7548"/>
    <s v="MM334"/>
    <x v="18"/>
    <n v="684"/>
    <x v="3"/>
    <x v="0"/>
    <n v="11"/>
    <s v="July"/>
    <x v="9"/>
    <s v="11 July 1946"/>
    <x v="2"/>
    <s v="SOC 11.7.46 (Air Britain Serials)"/>
    <x v="4"/>
    <x v="3"/>
    <m/>
    <m/>
    <x v="2"/>
    <m/>
    <m/>
    <n v="7"/>
    <x v="59"/>
    <x v="1"/>
    <n v="1"/>
    <s v="Front-Line"/>
    <x v="50"/>
    <x v="0"/>
    <n v="1"/>
  </r>
  <r>
    <n v="3948"/>
    <s v="MM353"/>
    <x v="18"/>
    <n v="4"/>
    <x v="12"/>
    <x v="16"/>
    <n v="11"/>
    <s v="July"/>
    <x v="9"/>
    <s v="11 July 1946"/>
    <x v="2"/>
    <s v="Used by No. 400 Squadron, RCAF, December 1943 to c. May 1944. (http://www.ody.ca/~bwalker/RAF_owned_AA100.html) To Armee de l'Air 11.7.46 (Air Britain Serials)"/>
    <x v="5"/>
    <x v="3"/>
    <m/>
    <m/>
    <x v="2"/>
    <m/>
    <m/>
    <n v="7"/>
    <x v="59"/>
    <x v="1"/>
    <n v="1"/>
    <s v="Front-Line"/>
    <x v="82"/>
    <x v="0"/>
    <n v="1"/>
  </r>
  <r>
    <n v="1968"/>
    <s v="NS527"/>
    <x v="18"/>
    <n v="684"/>
    <x v="3"/>
    <x v="0"/>
    <n v="11"/>
    <s v="July"/>
    <x v="9"/>
    <s v="11 July 1946"/>
    <x v="2"/>
    <s v="SOC 11.7.46 (Air Britain Serials)"/>
    <x v="4"/>
    <x v="3"/>
    <m/>
    <m/>
    <x v="2"/>
    <m/>
    <m/>
    <n v="7"/>
    <x v="59"/>
    <x v="1"/>
    <n v="1"/>
    <s v="Front-Line"/>
    <x v="50"/>
    <x v="0"/>
    <n v="1"/>
  </r>
  <r>
    <n v="3942"/>
    <s v="NS628"/>
    <x v="18"/>
    <s v="FE,/684"/>
    <x v="3"/>
    <x v="0"/>
    <n v="11"/>
    <s v="July"/>
    <x v="9"/>
    <s v="11 July 1946"/>
    <x v="2"/>
    <s v="SOC 11.7.46 (Air Britain Serials)"/>
    <x v="4"/>
    <x v="3"/>
    <m/>
    <m/>
    <x v="2"/>
    <m/>
    <m/>
    <n v="7"/>
    <x v="59"/>
    <x v="1"/>
    <n v="1"/>
    <s v="Front-Line"/>
    <x v="50"/>
    <x v="0"/>
    <n v="2"/>
  </r>
  <r>
    <n v="2004"/>
    <s v="NS629"/>
    <x v="18"/>
    <n v="684"/>
    <x v="3"/>
    <x v="0"/>
    <n v="11"/>
    <s v="July"/>
    <x v="9"/>
    <s v="11 July 1946"/>
    <x v="2"/>
    <s v="SOC 11.7.46 (Air Britain Serials)"/>
    <x v="4"/>
    <x v="3"/>
    <m/>
    <m/>
    <x v="2"/>
    <m/>
    <m/>
    <n v="7"/>
    <x v="59"/>
    <x v="1"/>
    <n v="1"/>
    <s v="Front-Line"/>
    <x v="50"/>
    <x v="0"/>
    <n v="1"/>
  </r>
  <r>
    <n v="2109"/>
    <s v="NS655"/>
    <x v="18"/>
    <n v="684"/>
    <x v="3"/>
    <x v="0"/>
    <n v="11"/>
    <s v="July"/>
    <x v="9"/>
    <s v="11 July 1946"/>
    <x v="2"/>
    <s v="SOC 11.7.46 (Air Britain Serials)"/>
    <x v="4"/>
    <x v="3"/>
    <m/>
    <m/>
    <x v="2"/>
    <m/>
    <m/>
    <n v="7"/>
    <x v="59"/>
    <x v="1"/>
    <n v="1"/>
    <s v="Front-Line"/>
    <x v="50"/>
    <x v="0"/>
    <n v="1"/>
  </r>
  <r>
    <n v="2173"/>
    <s v="NS688"/>
    <x v="18"/>
    <n v="684"/>
    <x v="3"/>
    <x v="0"/>
    <n v="11"/>
    <s v="July"/>
    <x v="9"/>
    <s v="11 July 1946"/>
    <x v="2"/>
    <s v="ROYAL AIR FORCE OPERATIONS IN THE FAR EAST, 1941-1945. De Havilland Mosquito PR Mark XVI, NS688 'SNAKE', on the ground at Karachi, India, following a record-breaking flight from the United Kingdom. The pilot, Flight Lieutenant J Linton, and his navigator, Warrant Officer E J Goudie, covered the distance in an overall time of 16 hours 46 minutes, (with stops at El Adem, Libya, and Shaibah), to beat the existing record by 5 hours and 27 minutes. The flight was undertaken to test the practicability of RAF Transport Command using the Mosquito for a fast freight service between Britain and India. NS688 subsequently served as a photo-reconnaissance aircraft with No. 684 Squadron RAF in Burma. (IWM Photo IND 4040) SOC 11.7.46 (Air Britain Serials)"/>
    <x v="4"/>
    <x v="3"/>
    <m/>
    <m/>
    <x v="2"/>
    <m/>
    <m/>
    <n v="7"/>
    <x v="59"/>
    <x v="1"/>
    <n v="1"/>
    <s v="Front-Line"/>
    <x v="50"/>
    <x v="0"/>
    <n v="1"/>
  </r>
  <r>
    <n v="6320"/>
    <s v="RF763"/>
    <x v="12"/>
    <n v="47"/>
    <x v="3"/>
    <x v="16"/>
    <n v="11"/>
    <s v="July"/>
    <x v="9"/>
    <s v="11 July 1946"/>
    <x v="2"/>
    <s v="SOC 11.7.46 (Air Britain Serials)"/>
    <x v="4"/>
    <x v="3"/>
    <m/>
    <m/>
    <x v="2"/>
    <m/>
    <m/>
    <n v="7"/>
    <x v="59"/>
    <x v="1"/>
    <n v="1"/>
    <s v="Front-Line"/>
    <x v="122"/>
    <x v="3"/>
    <n v="1"/>
  </r>
  <r>
    <n v="4338"/>
    <s v="RF956"/>
    <x v="12"/>
    <s v="FE"/>
    <x v="3"/>
    <x v="16"/>
    <n v="11"/>
    <s v="July"/>
    <x v="9"/>
    <s v="11 July 1946"/>
    <x v="2"/>
    <s v="SOC 11.7.46 (Air Britain Serials)"/>
    <x v="4"/>
    <x v="3"/>
    <m/>
    <m/>
    <x v="2"/>
    <m/>
    <m/>
    <n v="7"/>
    <x v="59"/>
    <x v="1"/>
    <n v="1"/>
    <e v="#N/A"/>
    <x v="91"/>
    <x v="3"/>
    <n v="1"/>
  </r>
  <r>
    <n v="1505"/>
    <s v="RF982"/>
    <x v="18"/>
    <s v="ATTDU"/>
    <x v="12"/>
    <x v="19"/>
    <n v="11"/>
    <s v="July"/>
    <x v="9"/>
    <s v="11 July 1946"/>
    <x v="2"/>
    <s v="To Armee de l'Air 11.7.46 (Air Britain Serials)"/>
    <x v="5"/>
    <x v="3"/>
    <m/>
    <m/>
    <x v="2"/>
    <m/>
    <m/>
    <n v="7"/>
    <x v="59"/>
    <x v="1"/>
    <n v="1"/>
    <s v="Support Unit"/>
    <x v="243"/>
    <x v="0"/>
    <n v="1"/>
  </r>
  <r>
    <n v="4339"/>
    <s v="RG118"/>
    <x v="18"/>
    <s v="FE"/>
    <x v="3"/>
    <x v="0"/>
    <n v="11"/>
    <s v="July"/>
    <x v="9"/>
    <s v="11 July 1946"/>
    <x v="2"/>
    <s v="SOC 11.7.46 (Air Britain Serials)"/>
    <x v="4"/>
    <x v="3"/>
    <m/>
    <m/>
    <x v="2"/>
    <m/>
    <m/>
    <n v="7"/>
    <x v="59"/>
    <x v="1"/>
    <n v="1"/>
    <e v="#N/A"/>
    <x v="91"/>
    <x v="0"/>
    <n v="1"/>
  </r>
  <r>
    <n v="4343"/>
    <s v="RG136"/>
    <x v="18"/>
    <s v="FE"/>
    <x v="3"/>
    <x v="0"/>
    <n v="11"/>
    <s v="July"/>
    <x v="9"/>
    <s v="11 July 1946"/>
    <x v="2"/>
    <s v="SOC 11.7.46 (Air Britain Serials)"/>
    <x v="4"/>
    <x v="3"/>
    <m/>
    <m/>
    <x v="2"/>
    <m/>
    <m/>
    <n v="7"/>
    <x v="59"/>
    <x v="1"/>
    <n v="1"/>
    <e v="#N/A"/>
    <x v="91"/>
    <x v="0"/>
    <n v="1"/>
  </r>
  <r>
    <n v="4349"/>
    <s v="TA176"/>
    <x v="22"/>
    <s v="FE"/>
    <x v="3"/>
    <x v="2"/>
    <n v="11"/>
    <s v="July"/>
    <x v="9"/>
    <s v="11 July 1946"/>
    <x v="2"/>
    <s v="SOC 11.7.46 (Air Britain Serials)"/>
    <x v="4"/>
    <x v="3"/>
    <m/>
    <m/>
    <x v="2"/>
    <m/>
    <m/>
    <n v="7"/>
    <x v="59"/>
    <x v="1"/>
    <n v="1"/>
    <e v="#N/A"/>
    <x v="91"/>
    <x v="0"/>
    <n v="1"/>
  </r>
  <r>
    <n v="4355"/>
    <s v="TA215"/>
    <x v="22"/>
    <s v="FE"/>
    <x v="3"/>
    <x v="2"/>
    <n v="11"/>
    <s v="July"/>
    <x v="9"/>
    <s v="11 July 1946"/>
    <x v="2"/>
    <s v="SOC 11.7.46 (Air Britain Serials)"/>
    <x v="4"/>
    <x v="3"/>
    <m/>
    <m/>
    <x v="2"/>
    <m/>
    <m/>
    <n v="7"/>
    <x v="59"/>
    <x v="1"/>
    <n v="1"/>
    <e v="#N/A"/>
    <x v="91"/>
    <x v="0"/>
    <n v="1"/>
  </r>
  <r>
    <n v="1326"/>
    <s v="TE598"/>
    <x v="12"/>
    <s v="FE/211"/>
    <x v="3"/>
    <x v="16"/>
    <n v="11"/>
    <s v="July"/>
    <x v="9"/>
    <s v="11 July 1946"/>
    <x v="2"/>
    <s v="V of 211 Squadron (http://users.cyberone.com.au/clardo/de_havilland_mosquito.html) SOC 11.7.46 (Air Britain Serials)"/>
    <x v="4"/>
    <x v="3"/>
    <m/>
    <m/>
    <x v="2"/>
    <m/>
    <m/>
    <n v="7"/>
    <x v="59"/>
    <x v="1"/>
    <n v="0"/>
    <s v="Front-Line"/>
    <x v="176"/>
    <x v="3"/>
    <n v="2"/>
  </r>
  <r>
    <n v="4251"/>
    <s v="MT490"/>
    <x v="25"/>
    <s v="25/29"/>
    <x v="0"/>
    <x v="2"/>
    <n v="12"/>
    <s v="July"/>
    <x v="9"/>
    <s v="12 July 1946"/>
    <x v="0"/>
    <s v="Sank back on take-off and damaged aircraft u/c collapsed on landing West Malling 12.7.46 to 6117M 10.9.46 (Air Britain Serials) 12.01.46 29 Sqn. MT490 Undercarriage collapsed on landing at West Mailing aerodrome. (Mosquito Crash Log)"/>
    <x v="2"/>
    <x v="2"/>
    <s v="Crashed on takeoff"/>
    <m/>
    <x v="2"/>
    <m/>
    <m/>
    <n v="7"/>
    <x v="59"/>
    <x v="1"/>
    <n v="1"/>
    <s v="Front-Line"/>
    <x v="31"/>
    <x v="2"/>
    <n v="2"/>
  </r>
  <r>
    <n v="3071"/>
    <s v="TA306"/>
    <x v="22"/>
    <s v="1653CU"/>
    <x v="0"/>
    <x v="7"/>
    <n v="12"/>
    <s v="July"/>
    <x v="9"/>
    <s v="12 July 1946"/>
    <x v="0"/>
    <s v="Overshot landing and u/c collapsed North Luffenham 12.7.46 (Air Britain Serials) 12.07.46 1653HCU. TA306 Aircraft was landing at North Luffenham aerodrome, with port engine feathered when undercarriage collapsed. Crew unhurt. (Mosquito Crash Log)"/>
    <x v="2"/>
    <x v="2"/>
    <s v="Overshot"/>
    <m/>
    <x v="2"/>
    <m/>
    <m/>
    <n v="7"/>
    <x v="59"/>
    <x v="1"/>
    <n v="1"/>
    <s v="Support Unit"/>
    <x v="248"/>
    <x v="0"/>
    <n v="1"/>
  </r>
  <r>
    <n v="7227"/>
    <s v="NS574"/>
    <x v="18"/>
    <s v="USAAF/140"/>
    <x v="12"/>
    <x v="19"/>
    <n v="12"/>
    <s v="July"/>
    <x v="9"/>
    <s v="12 July 1946"/>
    <x v="2"/>
    <s v="To Armee de l'Air 12.7.46 (Air Britain Serials)"/>
    <x v="5"/>
    <x v="3"/>
    <m/>
    <m/>
    <x v="2"/>
    <m/>
    <m/>
    <n v="7"/>
    <x v="59"/>
    <x v="1"/>
    <n v="1"/>
    <s v="Front-Line"/>
    <x v="56"/>
    <x v="0"/>
    <n v="2"/>
  </r>
  <r>
    <n v="7688"/>
    <s v="RF842"/>
    <x v="12"/>
    <s v="404/489"/>
    <x v="12"/>
    <x v="19"/>
    <n v="12"/>
    <s v="July"/>
    <x v="9"/>
    <s v="12 July 1946"/>
    <x v="2"/>
    <s v="To Armee de l'Air 12.7.46 (Air Britain Serials)"/>
    <x v="5"/>
    <x v="3"/>
    <m/>
    <m/>
    <x v="2"/>
    <m/>
    <m/>
    <n v="7"/>
    <x v="59"/>
    <x v="1"/>
    <n v="1"/>
    <s v="Front-Line"/>
    <x v="236"/>
    <x v="3"/>
    <n v="2"/>
  </r>
  <r>
    <n v="6296"/>
    <s v="RF984"/>
    <x v="18"/>
    <n v="140"/>
    <x v="12"/>
    <x v="19"/>
    <n v="12"/>
    <s v="July"/>
    <x v="9"/>
    <s v="12 July 1946"/>
    <x v="2"/>
    <s v="To Armee de l'Air 12.7.46 (Air Britain Serials)"/>
    <x v="5"/>
    <x v="3"/>
    <m/>
    <m/>
    <x v="2"/>
    <m/>
    <m/>
    <n v="7"/>
    <x v="59"/>
    <x v="1"/>
    <n v="1"/>
    <s v="Front-Line"/>
    <x v="56"/>
    <x v="0"/>
    <n v="1"/>
  </r>
  <r>
    <n v="2447"/>
    <s v="RS515"/>
    <x v="12"/>
    <s v="23/1692BSTU"/>
    <x v="13"/>
    <x v="19"/>
    <n v="12"/>
    <s v="July"/>
    <x v="9"/>
    <s v="12 July 1946"/>
    <x v="2"/>
    <s v="Assigned to GC I/3 Corse. Deployed in Indochina from January 1947 to June 1947. To Armee de l'Air 12.7.46 (Air Britain Serials)"/>
    <x v="5"/>
    <x v="3"/>
    <m/>
    <m/>
    <x v="2"/>
    <m/>
    <m/>
    <n v="7"/>
    <x v="59"/>
    <x v="1"/>
    <n v="1"/>
    <s v="Support Unit"/>
    <x v="249"/>
    <x v="0"/>
    <n v="2"/>
  </r>
  <r>
    <n v="6438"/>
    <s v="TE802"/>
    <x v="12"/>
    <m/>
    <x v="12"/>
    <x v="19"/>
    <n v="12"/>
    <s v="July"/>
    <x v="9"/>
    <s v="12 July 1946"/>
    <x v="2"/>
    <s v="To Armee de l'Air 12.7.46 (Air Britain Serials)"/>
    <x v="5"/>
    <x v="3"/>
    <m/>
    <m/>
    <x v="2"/>
    <m/>
    <m/>
    <n v="7"/>
    <x v="59"/>
    <x v="1"/>
    <n v="0"/>
    <e v="#N/A"/>
    <x v="17"/>
    <x v="3"/>
    <n v="1"/>
  </r>
  <r>
    <n v="4911"/>
    <s v="RG244"/>
    <x v="35"/>
    <s v="308MU"/>
    <x v="10"/>
    <x v="6"/>
    <n v="15"/>
    <s v="July"/>
    <x v="9"/>
    <s v="15 July 1946"/>
    <x v="0"/>
    <s v="Engine cut on take-off crash-landed in river Allahabad 15.7.46 (Air Britain Serials)"/>
    <x v="2"/>
    <x v="2"/>
    <s v="Engine failure"/>
    <m/>
    <x v="2"/>
    <m/>
    <m/>
    <n v="7"/>
    <x v="59"/>
    <x v="1"/>
    <n v="0"/>
    <s v="Support Unit"/>
    <x v="99"/>
    <x v="0"/>
    <n v="1"/>
  </r>
  <r>
    <n v="183"/>
    <s v="MM313"/>
    <x v="18"/>
    <s v="4/SF Upwood/TFU"/>
    <x v="10"/>
    <x v="19"/>
    <n v="15"/>
    <s v="July"/>
    <x v="9"/>
    <s v="15 July 1946"/>
    <x v="2"/>
    <s v="SOC 15.7.46 (Air Britain Serials)"/>
    <x v="4"/>
    <x v="3"/>
    <m/>
    <m/>
    <x v="2"/>
    <m/>
    <m/>
    <n v="7"/>
    <x v="59"/>
    <x v="1"/>
    <n v="1"/>
    <s v="Support Unit"/>
    <x v="49"/>
    <x v="0"/>
    <n v="3"/>
  </r>
  <r>
    <n v="2919"/>
    <s v="NS783"/>
    <x v="18"/>
    <s v="USAAF"/>
    <x v="12"/>
    <x v="19"/>
    <n v="16"/>
    <s v="July"/>
    <x v="9"/>
    <s v="16 July 1946"/>
    <x v="2"/>
    <s v="To Armee de l'Air 16.7.46 (Air Britain Serials)"/>
    <x v="5"/>
    <x v="3"/>
    <m/>
    <m/>
    <x v="2"/>
    <m/>
    <m/>
    <n v="7"/>
    <x v="59"/>
    <x v="1"/>
    <n v="1"/>
    <e v="#N/A"/>
    <x v="33"/>
    <x v="0"/>
    <n v="1"/>
  </r>
  <r>
    <n v="2986"/>
    <s v="RF983"/>
    <x v="18"/>
    <s v="USAAF"/>
    <x v="12"/>
    <x v="19"/>
    <n v="16"/>
    <s v="July"/>
    <x v="9"/>
    <s v="16 July 1946"/>
    <x v="2"/>
    <s v="To Armee de l'Air 16.7.46 (Air Britain Serials)"/>
    <x v="5"/>
    <x v="3"/>
    <m/>
    <m/>
    <x v="2"/>
    <m/>
    <m/>
    <n v="7"/>
    <x v="59"/>
    <x v="1"/>
    <n v="1"/>
    <e v="#N/A"/>
    <x v="33"/>
    <x v="0"/>
    <n v="1"/>
  </r>
  <r>
    <n v="3012"/>
    <s v="MM275"/>
    <x v="18"/>
    <s v="140/400/140"/>
    <x v="0"/>
    <x v="0"/>
    <n v="17"/>
    <s v="July"/>
    <x v="9"/>
    <s v="17 July 1946"/>
    <x v="2"/>
    <s v="Used by No. 400 Squadron, RCAF, December 1943 to c. May 1944. (http://www.ody.ca/~bwalker/RAF_owned_AA100.html) SOC 17.7.46 (Air Britain Serials)"/>
    <x v="4"/>
    <x v="3"/>
    <m/>
    <m/>
    <x v="2"/>
    <m/>
    <m/>
    <n v="7"/>
    <x v="59"/>
    <x v="1"/>
    <n v="1"/>
    <s v="Front-Line"/>
    <x v="56"/>
    <x v="0"/>
    <n v="3"/>
  </r>
  <r>
    <n v="2987"/>
    <s v="NS591"/>
    <x v="18"/>
    <s v="USAAF"/>
    <x v="12"/>
    <x v="19"/>
    <n v="17"/>
    <s v="July"/>
    <x v="9"/>
    <s v="17 July 1946"/>
    <x v="2"/>
    <s v="Was S on 25th BG, USAAF. To Armee de l'Air 17.7.46 (Air Britain Serials)"/>
    <x v="5"/>
    <x v="3"/>
    <m/>
    <m/>
    <x v="2"/>
    <m/>
    <m/>
    <n v="7"/>
    <x v="59"/>
    <x v="1"/>
    <n v="1"/>
    <e v="#N/A"/>
    <x v="33"/>
    <x v="0"/>
    <n v="1"/>
  </r>
  <r>
    <n v="6057"/>
    <s v="NS801"/>
    <x v="18"/>
    <n v="140"/>
    <x v="12"/>
    <x v="19"/>
    <n v="18"/>
    <s v="July"/>
    <x v="9"/>
    <s v="18 July 1946"/>
    <x v="2"/>
    <s v="To Armee de l'Air 18.7.46 (Air Britain Serials)"/>
    <x v="5"/>
    <x v="3"/>
    <m/>
    <m/>
    <x v="2"/>
    <m/>
    <m/>
    <n v="7"/>
    <x v="59"/>
    <x v="1"/>
    <n v="1"/>
    <s v="Front-Line"/>
    <x v="56"/>
    <x v="0"/>
    <n v="1"/>
  </r>
  <r>
    <n v="2457"/>
    <s v="TE643"/>
    <x v="12"/>
    <s v="16FU"/>
    <x v="12"/>
    <x v="19"/>
    <n v="19"/>
    <s v="July"/>
    <x v="9"/>
    <s v="19 July 1946"/>
    <x v="2"/>
    <s v="To Armee de l'Air 19.7.46 (Air Britain Serials)"/>
    <x v="5"/>
    <x v="3"/>
    <m/>
    <m/>
    <x v="2"/>
    <m/>
    <m/>
    <n v="7"/>
    <x v="59"/>
    <x v="1"/>
    <n v="0"/>
    <s v="Support Unit"/>
    <x v="250"/>
    <x v="3"/>
    <n v="1"/>
  </r>
  <r>
    <n v="7344"/>
    <s v="PF540"/>
    <x v="20"/>
    <s v="105/163/16OTU"/>
    <x v="0"/>
    <x v="7"/>
    <n v="22"/>
    <s v="July"/>
    <x v="9"/>
    <s v="22 July 1946"/>
    <x v="0"/>
    <s v="Swung on take-off and u/c raised to stop Cottesmore 22.7.46 (Air Britain Serials)"/>
    <x v="2"/>
    <x v="2"/>
    <s v="Swung on takeoff"/>
    <m/>
    <x v="2"/>
    <m/>
    <m/>
    <n v="7"/>
    <x v="59"/>
    <x v="1"/>
    <n v="0"/>
    <s v="Support Unit"/>
    <x v="140"/>
    <x v="6"/>
    <n v="3"/>
  </r>
  <r>
    <n v="2410"/>
    <s v="PZ381"/>
    <x v="12"/>
    <n v="605"/>
    <x v="12"/>
    <x v="19"/>
    <n v="22"/>
    <s v="July"/>
    <x v="9"/>
    <s v="22 July 1946"/>
    <x v="2"/>
    <s v="Was UP-K on 605 Squadron (Ian Piper: http://www.605squadron.co.uk/Squadron_aircraft.htm) To Armee de l'Air 22.7.46 (Air Britain Serials)"/>
    <x v="5"/>
    <x v="3"/>
    <m/>
    <m/>
    <x v="2"/>
    <m/>
    <m/>
    <n v="7"/>
    <x v="59"/>
    <x v="1"/>
    <n v="1"/>
    <s v="Front-Line"/>
    <x v="22"/>
    <x v="0"/>
    <n v="1"/>
  </r>
  <r>
    <n v="5493"/>
    <s v="TE725"/>
    <x v="12"/>
    <s v="RN"/>
    <x v="10"/>
    <x v="19"/>
    <n v="23"/>
    <s v="July"/>
    <x v="9"/>
    <s v="23 July 1946"/>
    <x v="0"/>
    <s v="23-07-46 TE725 Mosquito FBVI ,771Sq ,cr between Alum Bay &amp; Needles .2 killed (http://daveg4otu.tripod.com/iowweb/iowc.html) Crashed in sea fog Isle of Wight 23.7.46 (Air Britain Serials)"/>
    <x v="2"/>
    <x v="2"/>
    <s v="Sea"/>
    <m/>
    <x v="2"/>
    <m/>
    <m/>
    <n v="7"/>
    <x v="59"/>
    <x v="1"/>
    <n v="0"/>
    <e v="#N/A"/>
    <x v="64"/>
    <x v="3"/>
    <n v="1"/>
  </r>
  <r>
    <n v="4995"/>
    <s v="DZ404"/>
    <x v="36"/>
    <s v="540/8OTU"/>
    <x v="10"/>
    <x v="7"/>
    <n v="23"/>
    <s v="July"/>
    <x v="9"/>
    <s v="23 July 1946"/>
    <x v="2"/>
    <s v="SOC 23.7.46 (Air Britain Serials)"/>
    <x v="4"/>
    <x v="3"/>
    <m/>
    <m/>
    <x v="2"/>
    <m/>
    <m/>
    <n v="7"/>
    <x v="59"/>
    <x v="1"/>
    <n v="1"/>
    <s v="Support Unit"/>
    <x v="37"/>
    <x v="0"/>
    <n v="2"/>
  </r>
  <r>
    <n v="756"/>
    <s v="LR566"/>
    <x v="10"/>
    <s v="312OTU/235/8OTU/132OTU"/>
    <x v="0"/>
    <x v="7"/>
    <n v="23"/>
    <s v="July"/>
    <x v="9"/>
    <s v="23 July 1946"/>
    <x v="2"/>
    <s v="SOC 23.7.46 (Air Britain Serials)"/>
    <x v="4"/>
    <x v="3"/>
    <m/>
    <m/>
    <x v="2"/>
    <m/>
    <m/>
    <n v="7"/>
    <x v="59"/>
    <x v="1"/>
    <n v="1"/>
    <s v="Support Unit"/>
    <x v="121"/>
    <x v="2"/>
    <n v="4"/>
  </r>
  <r>
    <n v="1574"/>
    <s v="PZ470"/>
    <x v="16"/>
    <s v="Cv XVIII"/>
    <x v="10"/>
    <x v="19"/>
    <n v="23"/>
    <s v="July"/>
    <x v="9"/>
    <s v="23 July 1946"/>
    <x v="2"/>
    <s v="FBXVIII SOC 23.7.46 (Air Britain Serials) Was on 27 MU."/>
    <x v="4"/>
    <x v="3"/>
    <m/>
    <m/>
    <x v="2"/>
    <m/>
    <m/>
    <n v="7"/>
    <x v="59"/>
    <x v="1"/>
    <n v="1"/>
    <s v="Support Unit"/>
    <x v="251"/>
    <x v="0"/>
    <n v="1"/>
  </r>
  <r>
    <n v="1049"/>
    <s v="RG115"/>
    <x v="18"/>
    <s v="544/8OTU"/>
    <x v="10"/>
    <x v="7"/>
    <n v="24"/>
    <s v="July"/>
    <x v="9"/>
    <s v="24 July 1946"/>
    <x v="0"/>
    <s v="Bounced on landing swung and u/c collapsed Chalgrove 24.7.46 (Air Britain Serials) 24.07.45 8 OTU. RG115 Burst a tyre on landing at Chalgrove aerodrome and crashed. Another entry in the same source gives date as 1946.(Mosquito Crash Log)"/>
    <x v="2"/>
    <x v="2"/>
    <s v="Bounced on landing"/>
    <m/>
    <x v="2"/>
    <m/>
    <m/>
    <n v="7"/>
    <x v="59"/>
    <x v="1"/>
    <n v="1"/>
    <s v="Support Unit"/>
    <x v="37"/>
    <x v="0"/>
    <n v="2"/>
  </r>
  <r>
    <n v="3341"/>
    <s v="TA495"/>
    <x v="12"/>
    <n v="107"/>
    <x v="0"/>
    <x v="16"/>
    <n v="24"/>
    <s v="July"/>
    <x v="9"/>
    <s v="24 July 1946"/>
    <x v="0"/>
    <s v="24-7-1946_x000a_107 Sqn._x000a_Mosquito FB.VI TA495_x000a__x000a_Crashed in forced landing, Sylt. Destroyed by fire._x000a__x000a_43177 W/C William Christopher MAHER DFC,AFM RAF + (CWGC 6.C.5)_x000a_170256 F/Lt (Nav.) Edwin Robert BOWDEN DFC RAFVR + (CWGC 6.C.4)_x000a__x000a_Both buried Kiel War Cemetery._x000a__x000a_Colin Cummings 'Final Landings' confirms Col's findings, adding that_x000a__x000a_&quot;The aircraft was engaged on air to air gunnery firing. At a height of 400 feet both engines failed and the pilot attempted a forced landing. However, the aircraft struck a fence and was destroyed in the subsequent crash.&quot;_x000a__x000a_(http://www.rafcommands.com/forum/showthread.php?t=5845) Crashed in forced landing Sylt 24.7.46 dbf (Air Britain Serials)"/>
    <x v="2"/>
    <x v="2"/>
    <s v="Engine failure"/>
    <m/>
    <x v="2"/>
    <m/>
    <m/>
    <n v="7"/>
    <x v="59"/>
    <x v="1"/>
    <n v="0"/>
    <s v="Front-Line"/>
    <x v="57"/>
    <x v="0"/>
    <n v="1"/>
  </r>
  <r>
    <n v="1872"/>
    <s v="HK134"/>
    <x v="2"/>
    <s v="256/488/54OTU"/>
    <x v="10"/>
    <x v="7"/>
    <n v="25"/>
    <s v="July"/>
    <x v="9"/>
    <s v="25 July 1946"/>
    <x v="2"/>
    <s v="SOC 25.7.46 (Air Britain Serials)"/>
    <x v="4"/>
    <x v="3"/>
    <m/>
    <m/>
    <x v="2"/>
    <m/>
    <m/>
    <n v="7"/>
    <x v="59"/>
    <x v="1"/>
    <n v="1"/>
    <s v="Support Unit"/>
    <x v="115"/>
    <x v="2"/>
    <n v="3"/>
  </r>
  <r>
    <n v="2052"/>
    <s v="HK246"/>
    <x v="2"/>
    <s v="456/51OTU"/>
    <x v="10"/>
    <x v="7"/>
    <n v="25"/>
    <s v="July"/>
    <x v="9"/>
    <s v="25 July 1946"/>
    <x v="2"/>
    <s v="SOC 25.7.46 (Air Britain Serials)"/>
    <x v="4"/>
    <x v="3"/>
    <m/>
    <m/>
    <x v="2"/>
    <m/>
    <m/>
    <n v="7"/>
    <x v="59"/>
    <x v="1"/>
    <n v="1"/>
    <s v="Support Unit"/>
    <x v="110"/>
    <x v="2"/>
    <n v="2"/>
  </r>
  <r>
    <n v="443"/>
    <s v="HK251"/>
    <x v="2"/>
    <s v="85/68/51OTU"/>
    <x v="10"/>
    <x v="7"/>
    <n v="25"/>
    <s v="July"/>
    <x v="9"/>
    <s v="25 July 1946"/>
    <x v="2"/>
    <s v="SOC 25.7.46 (Air Britain Serials)"/>
    <x v="4"/>
    <x v="3"/>
    <m/>
    <m/>
    <x v="2"/>
    <m/>
    <m/>
    <n v="7"/>
    <x v="59"/>
    <x v="1"/>
    <n v="1"/>
    <s v="Support Unit"/>
    <x v="110"/>
    <x v="2"/>
    <n v="3"/>
  </r>
  <r>
    <n v="432"/>
    <s v="HP912"/>
    <x v="12"/>
    <s v="8OTU"/>
    <x v="10"/>
    <x v="7"/>
    <n v="25"/>
    <s v="July"/>
    <x v="9"/>
    <s v="25 July 1946"/>
    <x v="2"/>
    <s v="SOC 25.7.46 (Air Britain Serials)"/>
    <x v="4"/>
    <x v="3"/>
    <m/>
    <m/>
    <x v="2"/>
    <m/>
    <m/>
    <n v="7"/>
    <x v="59"/>
    <x v="1"/>
    <n v="1"/>
    <s v="Support Unit"/>
    <x v="37"/>
    <x v="3"/>
    <n v="1"/>
  </r>
  <r>
    <n v="567"/>
    <s v="ML899"/>
    <x v="11"/>
    <s v="TFU/AAEE/ATDU"/>
    <x v="10"/>
    <x v="19"/>
    <n v="25"/>
    <s v="July"/>
    <x v="9"/>
    <s v="25 July 1946"/>
    <x v="2"/>
    <s v="SOC 25.7.46 (Air Britain Serials)"/>
    <x v="4"/>
    <x v="3"/>
    <m/>
    <m/>
    <x v="2"/>
    <m/>
    <m/>
    <n v="7"/>
    <x v="59"/>
    <x v="1"/>
    <n v="1"/>
    <s v="Support Unit"/>
    <x v="252"/>
    <x v="0"/>
    <n v="3"/>
  </r>
  <r>
    <n v="3013"/>
    <s v="MM344"/>
    <x v="18"/>
    <s v="USAAF"/>
    <x v="10"/>
    <x v="19"/>
    <n v="25"/>
    <s v="July"/>
    <x v="9"/>
    <s v="25 July 1946"/>
    <x v="2"/>
    <s v="44-03-22 HAND, GEORGE C MOSQUITO MM-344 CHEDDINGTON, UK 50FS (Thomas Ensminger) SOC 25.7.46 (Air Britain Serials)"/>
    <x v="4"/>
    <x v="3"/>
    <m/>
    <m/>
    <x v="2"/>
    <m/>
    <m/>
    <n v="7"/>
    <x v="59"/>
    <x v="1"/>
    <n v="1"/>
    <e v="#N/A"/>
    <x v="33"/>
    <x v="0"/>
    <n v="1"/>
  </r>
  <r>
    <n v="3034"/>
    <s v="MM345"/>
    <x v="18"/>
    <s v="USAAF"/>
    <x v="10"/>
    <x v="19"/>
    <n v="25"/>
    <s v="July"/>
    <x v="9"/>
    <s v="25 July 1946"/>
    <x v="2"/>
    <s v="441008 MOSQUITO MM-345 WATTON, UK 25 (Thomas Ensminger) 441207 MOSQUITO MM-345 WATTON, UK 25 (Thomas Ensminger) 450220 DAVIS, WARREN C MOSQUITO MM-345 WATTON, UK 25 (Thomas Ensminger) SOC 25.7.46 (Air Britain Serials)"/>
    <x v="4"/>
    <x v="3"/>
    <m/>
    <m/>
    <x v="2"/>
    <m/>
    <m/>
    <n v="7"/>
    <x v="59"/>
    <x v="1"/>
    <n v="1"/>
    <e v="#N/A"/>
    <x v="33"/>
    <x v="0"/>
    <n v="1"/>
  </r>
  <r>
    <n v="2205"/>
    <s v="MM367"/>
    <x v="18"/>
    <n v="684"/>
    <x v="3"/>
    <x v="0"/>
    <n v="25"/>
    <s v="July"/>
    <x v="9"/>
    <s v="25 July 1946"/>
    <x v="2"/>
    <s v="ROYAL AIR FORCE OPERATIONS IN THE FAR EAST, 1941-1945. Fitters of No. 684 Squadron RAF prepare to install a new Rolls Royce Merlin 76-series engine in De Havilland Mosquito PR Mark XVI, NS645 'P', at Alipore, India. NS645 is finished in overall 'PR blue' paint scheme, while in the background another aircraft of the Squadron, MM367 'M', has a silver dope finish with local theatre recognition markings. Second World War 4700-18 (Imperial War Museum Photo CI 1084) SOC 25.7.46 (Air Britain Serials) To USAAF in UK (Brian Fillery)"/>
    <x v="4"/>
    <x v="3"/>
    <m/>
    <m/>
    <x v="2"/>
    <m/>
    <m/>
    <n v="7"/>
    <x v="59"/>
    <x v="1"/>
    <n v="1"/>
    <s v="Front-Line"/>
    <x v="50"/>
    <x v="0"/>
    <n v="1"/>
  </r>
  <r>
    <n v="4328"/>
    <s v="NS552"/>
    <x v="18"/>
    <s v="USAAF"/>
    <x v="10"/>
    <x v="19"/>
    <n v="25"/>
    <s v="July"/>
    <x v="9"/>
    <s v="25 July 1946"/>
    <x v="2"/>
    <s v="440921 DUSTMAN, PETER D MOSQUITO NS-552 WATTON, UK 25 (Thomas Ensminger) 450323 MOSQUITO NS-552 WATTON, UK 25 (Thomas Ensminger) SOC 25.7.46 (Air Britain Serials) 450323 Mosquito XVI NS552 654BS 25BG 376 8th AF, Take Off Accident Category 3 damage, Hunt, Morton M ENG Watton/Sta 376 (http://www.aviationarchaeology.com/src/AARmonthly/Mar1945O.htm)"/>
    <x v="4"/>
    <x v="3"/>
    <m/>
    <m/>
    <x v="2"/>
    <m/>
    <m/>
    <n v="7"/>
    <x v="59"/>
    <x v="1"/>
    <n v="1"/>
    <e v="#N/A"/>
    <x v="33"/>
    <x v="0"/>
    <n v="1"/>
  </r>
  <r>
    <n v="4472"/>
    <s v="NS553"/>
    <x v="18"/>
    <s v="USAAF"/>
    <x v="10"/>
    <x v="19"/>
    <n v="25"/>
    <s v="July"/>
    <x v="9"/>
    <s v="25 July 1946"/>
    <x v="2"/>
    <s v="440526 KAELLNER, OTTO E. MOSQUITO NS-553 SNETTERTON HEATH, UK 802 LANDING (Thomas Ensminger) SOC 25.7.46 (Air Britain Serials)"/>
    <x v="4"/>
    <x v="3"/>
    <m/>
    <m/>
    <x v="2"/>
    <m/>
    <m/>
    <n v="7"/>
    <x v="59"/>
    <x v="1"/>
    <n v="1"/>
    <e v="#N/A"/>
    <x v="33"/>
    <x v="0"/>
    <n v="1"/>
  </r>
  <r>
    <n v="4519"/>
    <s v="NS559"/>
    <x v="18"/>
    <s v="USAAF"/>
    <x v="10"/>
    <x v="19"/>
    <n v="25"/>
    <s v="July"/>
    <x v="9"/>
    <s v="25 July 1946"/>
    <x v="2"/>
    <s v="Coded M on 654th BS, carried Pilot Lt. Robert Walker, Navigator Roy C Conyers, and Combat Artist Sgt Scott back from Normandy on D-Day+14 after crew had run low on fuel and put down on strip near beachhead, the aircraft being refuelled by hand. (Martin Bowman, Osprey 13) 450201 BATEMAN, ALLEN R MOSQUITO NS-559 WATTON, UK 25 SOC 25.7.46 (Air Britain Serials)"/>
    <x v="4"/>
    <x v="3"/>
    <m/>
    <m/>
    <x v="2"/>
    <m/>
    <m/>
    <n v="7"/>
    <x v="59"/>
    <x v="1"/>
    <n v="1"/>
    <e v="#N/A"/>
    <x v="33"/>
    <x v="0"/>
    <n v="1"/>
  </r>
  <r>
    <n v="4537"/>
    <s v="NS709"/>
    <x v="18"/>
    <s v="USAAF"/>
    <x v="10"/>
    <x v="19"/>
    <n v="25"/>
    <s v="July"/>
    <x v="9"/>
    <s v="25 July 1946"/>
    <x v="2"/>
    <s v="SOC 25.7.46 (Air Britain Serials)"/>
    <x v="4"/>
    <x v="3"/>
    <m/>
    <m/>
    <x v="2"/>
    <m/>
    <m/>
    <n v="7"/>
    <x v="59"/>
    <x v="1"/>
    <n v="1"/>
    <e v="#N/A"/>
    <x v="33"/>
    <x v="0"/>
    <n v="1"/>
  </r>
  <r>
    <n v="5282"/>
    <s v="NS710"/>
    <x v="18"/>
    <s v="USAAF"/>
    <x v="12"/>
    <x v="19"/>
    <n v="25"/>
    <s v="July"/>
    <x v="9"/>
    <s v="25 July 1946"/>
    <x v="2"/>
    <s v="To Armee de l'Air 25.7.46 (Air Britain Serials)"/>
    <x v="5"/>
    <x v="3"/>
    <m/>
    <m/>
    <x v="2"/>
    <m/>
    <m/>
    <n v="7"/>
    <x v="59"/>
    <x v="1"/>
    <n v="1"/>
    <e v="#N/A"/>
    <x v="33"/>
    <x v="0"/>
    <n v="1"/>
  </r>
  <r>
    <n v="5259"/>
    <s v="NS712"/>
    <x v="18"/>
    <s v="USAAF"/>
    <x v="10"/>
    <x v="19"/>
    <n v="25"/>
    <s v="July"/>
    <x v="9"/>
    <s v="25 July 1946"/>
    <x v="2"/>
    <s v="SOC 25.7.46 (Air Britain Serials)"/>
    <x v="4"/>
    <x v="3"/>
    <m/>
    <m/>
    <x v="2"/>
    <m/>
    <m/>
    <n v="7"/>
    <x v="59"/>
    <x v="1"/>
    <n v="1"/>
    <e v="#N/A"/>
    <x v="33"/>
    <x v="0"/>
    <n v="1"/>
  </r>
  <r>
    <n v="4357"/>
    <s v="NS810"/>
    <x v="18"/>
    <s v="FE"/>
    <x v="3"/>
    <x v="0"/>
    <n v="25"/>
    <s v="July"/>
    <x v="9"/>
    <s v="25 July 1946"/>
    <x v="2"/>
    <s v="SOC 25.7.46 (Air Britain Serials)"/>
    <x v="4"/>
    <x v="3"/>
    <m/>
    <m/>
    <x v="2"/>
    <m/>
    <m/>
    <n v="7"/>
    <x v="59"/>
    <x v="1"/>
    <n v="1"/>
    <e v="#N/A"/>
    <x v="91"/>
    <x v="0"/>
    <n v="1"/>
  </r>
  <r>
    <n v="5070"/>
    <s v="NT419"/>
    <x v="25"/>
    <n v="68"/>
    <x v="10"/>
    <x v="19"/>
    <n v="25"/>
    <s v="July"/>
    <x v="9"/>
    <s v="25 July 1946"/>
    <x v="2"/>
    <s v="SOC 25.7.46 (Air Britain Serials)"/>
    <x v="4"/>
    <x v="3"/>
    <m/>
    <m/>
    <x v="2"/>
    <m/>
    <m/>
    <n v="7"/>
    <x v="59"/>
    <x v="1"/>
    <n v="1"/>
    <s v="Front-Line"/>
    <x v="102"/>
    <x v="2"/>
    <n v="1"/>
  </r>
  <r>
    <n v="5208"/>
    <s v="PZ243"/>
    <x v="12"/>
    <s v="21/1FU"/>
    <x v="12"/>
    <x v="19"/>
    <n v="25"/>
    <s v="July"/>
    <x v="9"/>
    <s v="25 July 1946"/>
    <x v="2"/>
    <s v="To Armee de l'Air 25.7.46 (Air Britain Serials)"/>
    <x v="5"/>
    <x v="3"/>
    <m/>
    <m/>
    <x v="2"/>
    <m/>
    <m/>
    <n v="7"/>
    <x v="59"/>
    <x v="1"/>
    <n v="1"/>
    <s v="Support Unit"/>
    <x v="123"/>
    <x v="0"/>
    <n v="2"/>
  </r>
  <r>
    <n v="4460"/>
    <s v="RF754"/>
    <x v="12"/>
    <s v="FE"/>
    <x v="3"/>
    <x v="16"/>
    <n v="25"/>
    <s v="July"/>
    <x v="9"/>
    <s v="25 July 1946"/>
    <x v="2"/>
    <s v="SOC 25.7.46 (Air Britain Serials)"/>
    <x v="4"/>
    <x v="3"/>
    <m/>
    <m/>
    <x v="2"/>
    <m/>
    <m/>
    <n v="7"/>
    <x v="59"/>
    <x v="1"/>
    <n v="1"/>
    <e v="#N/A"/>
    <x v="91"/>
    <x v="3"/>
    <n v="1"/>
  </r>
  <r>
    <n v="5398"/>
    <s v="NT274"/>
    <x v="25"/>
    <n v="29"/>
    <x v="0"/>
    <x v="2"/>
    <n v="26"/>
    <s v="July"/>
    <x v="9"/>
    <s v="26 July 1946"/>
    <x v="0"/>
    <s v="Swung on take-off and u/c collapsed West Malling 26.7.46 (Air Britain Serials)"/>
    <x v="2"/>
    <x v="2"/>
    <s v="Swung on takeoff"/>
    <m/>
    <x v="2"/>
    <m/>
    <m/>
    <n v="7"/>
    <x v="59"/>
    <x v="1"/>
    <n v="1"/>
    <s v="Front-Line"/>
    <x v="31"/>
    <x v="2"/>
    <n v="1"/>
  </r>
  <r>
    <n v="4512"/>
    <s v="HK258"/>
    <x v="2"/>
    <s v="85/68"/>
    <x v="10"/>
    <x v="19"/>
    <n v="26"/>
    <s v="July"/>
    <x v="9"/>
    <s v="26 July 1946"/>
    <x v="2"/>
    <s v="SOC 26.7.46 (Air Britain Serials)"/>
    <x v="4"/>
    <x v="3"/>
    <m/>
    <m/>
    <x v="2"/>
    <m/>
    <m/>
    <n v="7"/>
    <x v="59"/>
    <x v="1"/>
    <n v="1"/>
    <s v="Front-Line"/>
    <x v="102"/>
    <x v="2"/>
    <n v="2"/>
  </r>
  <r>
    <n v="2875"/>
    <s v="KA191"/>
    <x v="31"/>
    <s v="1FU/Med"/>
    <x v="1"/>
    <x v="16"/>
    <n v="26"/>
    <s v="July"/>
    <x v="9"/>
    <s v="26 July 1946"/>
    <x v="2"/>
    <s v="SOC 26.7.46 (Air Britain Serials)"/>
    <x v="4"/>
    <x v="3"/>
    <m/>
    <m/>
    <x v="2"/>
    <m/>
    <m/>
    <n v="7"/>
    <x v="59"/>
    <x v="1"/>
    <n v="0"/>
    <e v="#N/A"/>
    <x v="68"/>
    <x v="1"/>
    <n v="2"/>
  </r>
  <r>
    <n v="5669"/>
    <s v="NS754"/>
    <x v="18"/>
    <s v="USAAF"/>
    <x v="10"/>
    <x v="19"/>
    <n v="26"/>
    <s v="July"/>
    <x v="9"/>
    <s v="26 July 1946"/>
    <x v="2"/>
    <s v="SOC 26.7.46 (Air Britain Serials)"/>
    <x v="4"/>
    <x v="3"/>
    <m/>
    <m/>
    <x v="2"/>
    <m/>
    <m/>
    <n v="7"/>
    <x v="59"/>
    <x v="1"/>
    <n v="1"/>
    <e v="#N/A"/>
    <x v="33"/>
    <x v="0"/>
    <n v="1"/>
  </r>
  <r>
    <n v="3038"/>
    <s v="NT592"/>
    <x v="25"/>
    <s v="85/141"/>
    <x v="0"/>
    <x v="2"/>
    <n v="26"/>
    <s v="July"/>
    <x v="9"/>
    <s v="26 July 1946"/>
    <x v="2"/>
    <s v="To 6017M 26.7.46 (Air Britain Serials)"/>
    <x v="4"/>
    <x v="3"/>
    <m/>
    <m/>
    <x v="2"/>
    <m/>
    <m/>
    <n v="7"/>
    <x v="59"/>
    <x v="1"/>
    <n v="1"/>
    <s v="Front-Line"/>
    <x v="45"/>
    <x v="2"/>
    <n v="2"/>
  </r>
  <r>
    <n v="7306"/>
    <s v="MM695"/>
    <x v="25"/>
    <s v="219/CFE"/>
    <x v="0"/>
    <x v="7"/>
    <n v="28"/>
    <s v="July"/>
    <x v="9"/>
    <s v="28 July 1946"/>
    <x v="2"/>
    <s v="A post-war picture shows this as MM695/G, indicating the need for a 24-hour guard. Possibly ZO Sqn markings. To 6381M 28.7.46 (Air Britain Serials)"/>
    <x v="4"/>
    <x v="3"/>
    <m/>
    <m/>
    <x v="2"/>
    <m/>
    <m/>
    <n v="7"/>
    <x v="59"/>
    <x v="1"/>
    <n v="1"/>
    <s v="Support Unit"/>
    <x v="231"/>
    <x v="2"/>
    <n v="2"/>
  </r>
  <r>
    <n v="3557"/>
    <s v="HP910"/>
    <x v="12"/>
    <n v="333"/>
    <x v="10"/>
    <x v="19"/>
    <n v="29"/>
    <s v="July"/>
    <x v="9"/>
    <s v="29 July 1946"/>
    <x v="2"/>
    <s v="SOC 29.7.46 (Air Britain Serials)"/>
    <x v="4"/>
    <x v="3"/>
    <m/>
    <m/>
    <x v="2"/>
    <m/>
    <m/>
    <n v="7"/>
    <x v="59"/>
    <x v="1"/>
    <n v="1"/>
    <s v="Front-Line"/>
    <x v="28"/>
    <x v="3"/>
    <n v="1"/>
  </r>
  <r>
    <n v="1454"/>
    <s v="HK202"/>
    <x v="2"/>
    <s v="264/54OTU"/>
    <x v="10"/>
    <x v="7"/>
    <n v="30"/>
    <s v="July"/>
    <x v="9"/>
    <s v="30 July 1946"/>
    <x v="2"/>
    <s v="SOC 30.7.46 (Air Britain Serials)"/>
    <x v="4"/>
    <x v="3"/>
    <m/>
    <m/>
    <x v="2"/>
    <m/>
    <m/>
    <n v="7"/>
    <x v="59"/>
    <x v="1"/>
    <n v="1"/>
    <s v="Support Unit"/>
    <x v="115"/>
    <x v="2"/>
    <n v="2"/>
  </r>
  <r>
    <n v="7174"/>
    <s v="HK370"/>
    <x v="17"/>
    <n v="96"/>
    <x v="0"/>
    <x v="2"/>
    <n v="31"/>
    <s v="July"/>
    <x v="9"/>
    <s v="31 July 1946"/>
    <x v="2"/>
    <s v="SOC 31.7.46 (Air Britain Serials)"/>
    <x v="4"/>
    <x v="3"/>
    <m/>
    <m/>
    <x v="2"/>
    <m/>
    <m/>
    <n v="7"/>
    <x v="59"/>
    <x v="1"/>
    <n v="1"/>
    <s v="Front-Line"/>
    <x v="54"/>
    <x v="2"/>
    <n v="1"/>
  </r>
  <r>
    <n v="2104"/>
    <s v="HK462"/>
    <x v="17"/>
    <s v="410/96/151"/>
    <x v="0"/>
    <x v="2"/>
    <n v="31"/>
    <s v="July"/>
    <x v="9"/>
    <s v="31 July 1946"/>
    <x v="2"/>
    <s v="SOC 31.7.46 (Air Britain Serials)"/>
    <x v="4"/>
    <x v="3"/>
    <m/>
    <m/>
    <x v="2"/>
    <m/>
    <m/>
    <n v="7"/>
    <x v="59"/>
    <x v="1"/>
    <n v="1"/>
    <s v="Front-Line"/>
    <x v="8"/>
    <x v="2"/>
    <n v="3"/>
  </r>
  <r>
    <n v="3590"/>
    <s v="HP925"/>
    <x v="12"/>
    <n v="487"/>
    <x v="10"/>
    <x v="19"/>
    <n v="31"/>
    <s v="July"/>
    <x v="9"/>
    <s v="31 July 1946"/>
    <x v="2"/>
    <s v="A painting by Geoff Nutkins says this was M of 107 (sic) Squadron:» Flight Lieutenant Colin Perkins of No.107 Squadron in his Mosquito Mark IV 'buzzing' his home village of Collyweston in Northamptonshire on return from a sortie. « To 6030M 31.7.46 (Air Britain Serials)"/>
    <x v="4"/>
    <x v="3"/>
    <m/>
    <m/>
    <x v="2"/>
    <m/>
    <m/>
    <n v="7"/>
    <x v="59"/>
    <x v="1"/>
    <n v="1"/>
    <s v="Front-Line"/>
    <x v="47"/>
    <x v="3"/>
    <n v="1"/>
  </r>
  <r>
    <n v="6447"/>
    <s v="KA189"/>
    <x v="31"/>
    <m/>
    <x v="10"/>
    <x v="19"/>
    <n v="31"/>
    <s v="July"/>
    <x v="9"/>
    <s v="31 July 1946"/>
    <x v="2"/>
    <s v="SOC 31.7.46 (Air Britain Serials)"/>
    <x v="4"/>
    <x v="3"/>
    <m/>
    <m/>
    <x v="2"/>
    <m/>
    <m/>
    <n v="7"/>
    <x v="59"/>
    <x v="1"/>
    <n v="0"/>
    <e v="#N/A"/>
    <x v="17"/>
    <x v="1"/>
    <n v="1"/>
  </r>
  <r>
    <n v="312"/>
    <s v="KB510"/>
    <x v="28"/>
    <s v="139/162/163"/>
    <x v="10"/>
    <x v="19"/>
    <n v="31"/>
    <s v="July"/>
    <x v="9"/>
    <s v="31 July 1946"/>
    <x v="2"/>
    <s v="SOC 31.7.46 (Air Britain Serials)"/>
    <x v="4"/>
    <x v="3"/>
    <m/>
    <m/>
    <x v="2"/>
    <m/>
    <m/>
    <n v="7"/>
    <x v="59"/>
    <x v="1"/>
    <n v="1"/>
    <s v="Front-Line"/>
    <x v="149"/>
    <x v="1"/>
    <n v="3"/>
  </r>
  <r>
    <n v="2425"/>
    <s v="MM337"/>
    <x v="18"/>
    <s v="USAAF"/>
    <x v="10"/>
    <x v="19"/>
    <n v="3"/>
    <s v="March"/>
    <x v="5"/>
    <d v="1944-03-03T00:00:00"/>
    <x v="2"/>
    <s v="Oliver Emmel: RTDOver controlled on landing and ran off runway on 3 Mar 1944 in MOSQUITO XVI #MM337. RTD. (http://www.americanairmuseum.com/person?search=Emmel&amp;civilian=&amp;airforce=&amp;group_category=&amp;group=&amp;az=)  440303 MASLOW, EDWARD J MOSQUITO MM337 NUTHAMPSTEAD, UK 50FS (Thomas Ensminger), date is the date of the incident SOC 31.7.46 (Air Britain Serials)_x000a_Accident Report_x000a_Aircraft: Mosquito XVI (#MM337). _x000a_Organization: 50FS / 8RW of Nuthampstead, Hertfordshire. _x000a_Pilot: Maslow, Edward J. _x000a_Notes: landing accident. _x000a_Location: Nuthampstead, Hertfordshire England. _x000a_Damage (0-5 increasing damage): 4_x000a_source: Aviation Archaeology http://www.aviationarchaeology.com/_x000a_http://www.8thafhs.com/db/get_one_mission.php?mission_id=739"/>
    <x v="4"/>
    <x v="3"/>
    <m/>
    <m/>
    <x v="2"/>
    <m/>
    <m/>
    <n v="7"/>
    <x v="60"/>
    <x v="1"/>
    <n v="1"/>
    <e v="#N/A"/>
    <x v="33"/>
    <x v="0"/>
    <n v="1"/>
  </r>
  <r>
    <n v="5427"/>
    <s v="MM617"/>
    <x v="17"/>
    <s v="264/604/264"/>
    <x v="10"/>
    <x v="19"/>
    <n v="31"/>
    <s v="July"/>
    <x v="9"/>
    <s v="31 July 1946"/>
    <x v="2"/>
    <s v="To 6028M 31.7.46 (Air Britain Serials)"/>
    <x v="4"/>
    <x v="3"/>
    <m/>
    <m/>
    <x v="2"/>
    <m/>
    <m/>
    <n v="7"/>
    <x v="59"/>
    <x v="1"/>
    <n v="1"/>
    <s v="Front-Line"/>
    <x v="10"/>
    <x v="2"/>
    <n v="3"/>
  </r>
  <r>
    <n v="7469"/>
    <s v="MT469"/>
    <x v="25"/>
    <n v="488"/>
    <x v="10"/>
    <x v="19"/>
    <n v="31"/>
    <s v="July"/>
    <x v="9"/>
    <s v="31 July 1946"/>
    <x v="2"/>
    <s v="SOC 31.7.46 (Air Britain Serials)"/>
    <x v="4"/>
    <x v="3"/>
    <m/>
    <m/>
    <x v="2"/>
    <m/>
    <m/>
    <n v="7"/>
    <x v="59"/>
    <x v="1"/>
    <n v="1"/>
    <s v="Front-Line"/>
    <x v="42"/>
    <x v="2"/>
    <n v="1"/>
  </r>
  <r>
    <n v="234"/>
    <s v="NT196"/>
    <x v="12"/>
    <s v="132OTU/8OTU/132OTU"/>
    <x v="12"/>
    <x v="19"/>
    <n v="31"/>
    <s v="July"/>
    <x v="9"/>
    <s v="31 July 1946"/>
    <x v="2"/>
    <s v="To Armee de l'Air 31.7.46 (Air Britain Serials)"/>
    <x v="5"/>
    <x v="3"/>
    <m/>
    <m/>
    <x v="2"/>
    <m/>
    <m/>
    <n v="7"/>
    <x v="59"/>
    <x v="1"/>
    <n v="1"/>
    <s v="Support Unit"/>
    <x v="121"/>
    <x v="0"/>
    <n v="3"/>
  </r>
  <r>
    <n v="1067"/>
    <s v="NT198"/>
    <x v="12"/>
    <s v="417/305/54OTU"/>
    <x v="12"/>
    <x v="19"/>
    <n v="31"/>
    <s v="July"/>
    <x v="9"/>
    <s v="31 July 1946"/>
    <x v="2"/>
    <s v="To Armee de l'Air 31.7.46 (Air Britain Serials) My late father (navigator) sitting on the wing of Mosquito SM-U serial number NT198 in late August or early September 1944 whilst in the Polish Air Force (PAF). Pilot S Zygnerski is in the cockpit. He flew 3 sorties in 2 GSU and 50 in 305 Squadron during the Battle of Normandy. The 12 swastikas on the nose were placed by the former NZ air crew (Suckling/Mehigan) with one per sortie flown in June 1944. The Popeye on the hatch was also placed by the NZ crew in homage to their C.O. S/Ldr Fred &quot;Popeye&quot; Lucas. The Mosquito was repaired and sold to France after the war. The caption reads: Mosquito, we fought in - soon after the photo it was shot and burned after forced landing (on the airfield in England, reached on the last drops of fuel). The plane was damaged on their 39th sortie in 305 Squadron. The RAF records the sortie on 3-4/10/1944 02:40-05:50. Attack enemy movements in region Osnabruck-Rheine-Hengelo-Zutphen: Hit by flak in T/A (target area) and landed at Ford. _x000a_ ( http://www.pyxis.com.au/Links.htm)"/>
    <x v="5"/>
    <x v="3"/>
    <m/>
    <m/>
    <x v="2"/>
    <m/>
    <m/>
    <n v="7"/>
    <x v="59"/>
    <x v="1"/>
    <n v="1"/>
    <s v="Support Unit"/>
    <x v="115"/>
    <x v="0"/>
    <n v="3"/>
  </r>
  <r>
    <n v="4959"/>
    <s v="PZ181"/>
    <x v="12"/>
    <s v="23/1FU"/>
    <x v="12"/>
    <x v="19"/>
    <n v="31"/>
    <s v="July"/>
    <x v="9"/>
    <s v="31 July 1946"/>
    <x v="2"/>
    <s v="To Armee de l'Air 31.7.46 (Air Britain Serials)"/>
    <x v="5"/>
    <x v="3"/>
    <m/>
    <m/>
    <x v="2"/>
    <m/>
    <m/>
    <n v="7"/>
    <x v="59"/>
    <x v="1"/>
    <n v="1"/>
    <s v="Support Unit"/>
    <x v="123"/>
    <x v="0"/>
    <n v="2"/>
  </r>
  <r>
    <n v="3125"/>
    <s v="PZ182"/>
    <x v="12"/>
    <n v="23"/>
    <x v="12"/>
    <x v="16"/>
    <n v="31"/>
    <s v="July"/>
    <x v="9"/>
    <s v="31 July 1946"/>
    <x v="2"/>
    <s v="To Armee de l'Air 31.7.46 (Air Britain Serials)"/>
    <x v="5"/>
    <x v="3"/>
    <m/>
    <m/>
    <x v="2"/>
    <m/>
    <m/>
    <n v="7"/>
    <x v="59"/>
    <x v="1"/>
    <n v="1"/>
    <s v="Front-Line"/>
    <x v="6"/>
    <x v="0"/>
    <n v="1"/>
  </r>
  <r>
    <n v="4170"/>
    <s v="RF993"/>
    <x v="18"/>
    <s v="140/1FU"/>
    <x v="12"/>
    <x v="19"/>
    <n v="31"/>
    <s v="July"/>
    <x v="9"/>
    <s v="31 July 1946"/>
    <x v="2"/>
    <s v="To Armee de l'Air 31.7.46 (Air Britain Serials)"/>
    <x v="5"/>
    <x v="3"/>
    <m/>
    <m/>
    <x v="2"/>
    <m/>
    <m/>
    <n v="7"/>
    <x v="59"/>
    <x v="1"/>
    <n v="1"/>
    <s v="Support Unit"/>
    <x v="123"/>
    <x v="0"/>
    <n v="2"/>
  </r>
  <r>
    <n v="2300"/>
    <s v="PZ441"/>
    <x v="12"/>
    <n v="143"/>
    <x v="12"/>
    <x v="19"/>
    <n v="1"/>
    <s v="August"/>
    <x v="9"/>
    <s v="1 August 1946"/>
    <x v="2"/>
    <s v="To Armee de l'Air 1.8.46 (Air Britain Serials)"/>
    <x v="5"/>
    <x v="3"/>
    <m/>
    <m/>
    <x v="2"/>
    <m/>
    <m/>
    <n v="8"/>
    <x v="22"/>
    <x v="1"/>
    <n v="1"/>
    <s v="Front-Line"/>
    <x v="131"/>
    <x v="0"/>
    <n v="1"/>
  </r>
  <r>
    <n v="4586"/>
    <s v="KA370"/>
    <x v="31"/>
    <s v="1FU/249"/>
    <x v="10"/>
    <x v="19"/>
    <n v="2"/>
    <s v="August"/>
    <x v="9"/>
    <s v="2 August 1946"/>
    <x v="0"/>
    <s v="U/c collapsed on landing Habbaniya 2.8.46 (Air Britain Serials)"/>
    <x v="2"/>
    <x v="2"/>
    <s v="Undercarriage failed"/>
    <m/>
    <x v="2"/>
    <m/>
    <m/>
    <n v="8"/>
    <x v="22"/>
    <x v="1"/>
    <n v="0"/>
    <s v="Front-Line"/>
    <x v="229"/>
    <x v="1"/>
    <n v="2"/>
  </r>
  <r>
    <n v="2479"/>
    <s v="KA978"/>
    <x v="30"/>
    <s v="RN/FE/RAF"/>
    <x v="10"/>
    <x v="19"/>
    <n v="4"/>
    <s v="August"/>
    <x v="9"/>
    <s v="4 August 1946"/>
    <x v="2"/>
    <s v="Rtnd RAF 4.8.46 NFT (Air Britain Serials)"/>
    <x v="6"/>
    <x v="3"/>
    <m/>
    <m/>
    <x v="2"/>
    <m/>
    <m/>
    <n v="8"/>
    <x v="22"/>
    <x v="1"/>
    <n v="0"/>
    <e v="#N/A"/>
    <x v="216"/>
    <x v="1"/>
    <n v="3"/>
  </r>
  <r>
    <n v="1089"/>
    <s v="MM188"/>
    <x v="20"/>
    <s v="128/692/180/69"/>
    <x v="10"/>
    <x v="19"/>
    <n v="6"/>
    <s v="August"/>
    <x v="9"/>
    <s v="6 August 1946"/>
    <x v="0"/>
    <s v="Overshot landing into ditch and u/c collapsed Wahn 6.8.46 DBR (Air Britain Serials)"/>
    <x v="2"/>
    <x v="2"/>
    <s v="Overshot"/>
    <m/>
    <x v="2"/>
    <m/>
    <m/>
    <n v="8"/>
    <x v="22"/>
    <x v="1"/>
    <n v="1"/>
    <s v="Front-Line"/>
    <x v="1"/>
    <x v="0"/>
    <n v="4"/>
  </r>
  <r>
    <n v="2057"/>
    <s v="HJ853"/>
    <x v="10"/>
    <s v="307/1655MTU/16OTU"/>
    <x v="0"/>
    <x v="7"/>
    <n v="6"/>
    <s v="August"/>
    <x v="9"/>
    <s v="6 August 1946"/>
    <x v="2"/>
    <s v="SOC 6.8.46 (Air Britain Serials)"/>
    <x v="4"/>
    <x v="3"/>
    <m/>
    <m/>
    <x v="2"/>
    <m/>
    <m/>
    <n v="8"/>
    <x v="22"/>
    <x v="1"/>
    <n v="1"/>
    <s v="Support Unit"/>
    <x v="140"/>
    <x v="2"/>
    <n v="3"/>
  </r>
  <r>
    <n v="1383"/>
    <s v="HK199"/>
    <x v="2"/>
    <s v="151/604/307"/>
    <x v="0"/>
    <x v="2"/>
    <n v="7"/>
    <s v="August"/>
    <x v="9"/>
    <s v="7 August 1946"/>
    <x v="2"/>
    <s v="SOC 7.8.46 (Air Britain Serials)"/>
    <x v="4"/>
    <x v="3"/>
    <m/>
    <m/>
    <x v="2"/>
    <m/>
    <m/>
    <n v="8"/>
    <x v="22"/>
    <x v="1"/>
    <n v="1"/>
    <s v="Front-Line"/>
    <x v="21"/>
    <x v="2"/>
    <n v="3"/>
  </r>
  <r>
    <n v="1231"/>
    <s v="HK200"/>
    <x v="2"/>
    <s v="151/604/307"/>
    <x v="0"/>
    <x v="2"/>
    <n v="7"/>
    <s v="August"/>
    <x v="9"/>
    <s v="7 August 1946"/>
    <x v="2"/>
    <s v="SOC 7.8.46 (Air Britain Serials)"/>
    <x v="4"/>
    <x v="3"/>
    <m/>
    <m/>
    <x v="2"/>
    <m/>
    <m/>
    <n v="8"/>
    <x v="22"/>
    <x v="1"/>
    <n v="1"/>
    <s v="Front-Line"/>
    <x v="21"/>
    <x v="2"/>
    <n v="3"/>
  </r>
  <r>
    <n v="2038"/>
    <s v="LR347"/>
    <x v="12"/>
    <s v="248/8OTU"/>
    <x v="10"/>
    <x v="7"/>
    <n v="7"/>
    <s v="August"/>
    <x v="9"/>
    <s v="7 August 1946"/>
    <x v="2"/>
    <s v="12/8/44 - Hit by flak and crashlanded Gironde estuary. Pilot F/Lt Lanceot S. DOBSON - 88687 is on the Runnymede Panel 202. According the the 248 Sqn ORB Flt Lt L S Dobson and Fly Off W W Miller 9151387) were posted missing in the Gironde area on 12/8/44. The aircraft is listed as LR347/T. One member of the crew was seen to be picked up by an enemy ship. No mention of the other crew member. In August 1944 Miller received DFC. On 10th June 1944 de Havilland Mosquito LR347, T - Tommy, crewed by Flt. Lt. Stanley G Nunn and Flying Officer J. M. Carlin, led an attack on U-821 off Ushant by de Havilland Mosquitos from 248 Squadron (http://art.cafepress.com/item/de-havilland-mosquito-framed-panel-print/326526440) SOC 7.8.46 (Air Britain Serials)"/>
    <x v="4"/>
    <x v="3"/>
    <m/>
    <m/>
    <x v="2"/>
    <m/>
    <m/>
    <n v="8"/>
    <x v="22"/>
    <x v="1"/>
    <n v="1"/>
    <s v="Support Unit"/>
    <x v="37"/>
    <x v="0"/>
    <n v="2"/>
  </r>
  <r>
    <n v="5033"/>
    <s v="MM251"/>
    <x v="14"/>
    <n v="140"/>
    <x v="0"/>
    <x v="0"/>
    <n v="7"/>
    <s v="August"/>
    <x v="9"/>
    <s v="7 August 1946"/>
    <x v="2"/>
    <s v="SOC 7.8.46 (Air Britain Serials)"/>
    <x v="4"/>
    <x v="3"/>
    <m/>
    <m/>
    <x v="2"/>
    <m/>
    <m/>
    <n v="8"/>
    <x v="22"/>
    <x v="1"/>
    <n v="1"/>
    <s v="Front-Line"/>
    <x v="56"/>
    <x v="0"/>
    <n v="1"/>
  </r>
  <r>
    <n v="7617"/>
    <s v="MM529"/>
    <x v="17"/>
    <n v="604"/>
    <x v="10"/>
    <x v="19"/>
    <n v="7"/>
    <s v="August"/>
    <x v="9"/>
    <s v="7 August 1946"/>
    <x v="2"/>
    <s v="SOC 7.8.46 (Air Britain Serials)"/>
    <x v="4"/>
    <x v="3"/>
    <m/>
    <m/>
    <x v="2"/>
    <m/>
    <m/>
    <n v="8"/>
    <x v="22"/>
    <x v="1"/>
    <n v="1"/>
    <s v="Front-Line"/>
    <x v="77"/>
    <x v="2"/>
    <n v="1"/>
  </r>
  <r>
    <n v="784"/>
    <s v="MM566"/>
    <x v="17"/>
    <s v="604/410/604/CGS"/>
    <x v="10"/>
    <x v="19"/>
    <n v="7"/>
    <s v="August"/>
    <x v="9"/>
    <s v="7 August 1946"/>
    <x v="2"/>
    <s v="SOC 7.8.46 (Air Britain Serials)"/>
    <x v="4"/>
    <x v="3"/>
    <m/>
    <m/>
    <x v="2"/>
    <m/>
    <m/>
    <n v="8"/>
    <x v="22"/>
    <x v="1"/>
    <n v="1"/>
    <s v="Support Unit"/>
    <x v="194"/>
    <x v="2"/>
    <n v="4"/>
  </r>
  <r>
    <n v="6338"/>
    <s v="MV534"/>
    <x v="25"/>
    <n v="68"/>
    <x v="10"/>
    <x v="19"/>
    <n v="7"/>
    <s v="August"/>
    <x v="9"/>
    <s v="7 August 1946"/>
    <x v="2"/>
    <s v="SOC 7.8.46 (Air Britain Serials)"/>
    <x v="4"/>
    <x v="3"/>
    <m/>
    <m/>
    <x v="2"/>
    <m/>
    <m/>
    <n v="8"/>
    <x v="22"/>
    <x v="1"/>
    <n v="1"/>
    <s v="Front-Line"/>
    <x v="102"/>
    <x v="2"/>
    <n v="1"/>
  </r>
  <r>
    <n v="7714"/>
    <s v="NS858"/>
    <x v="12"/>
    <n v="418"/>
    <x v="10"/>
    <x v="19"/>
    <n v="7"/>
    <s v="August"/>
    <x v="9"/>
    <s v="7 August 1946"/>
    <x v="2"/>
    <s v="Taken on strength from De Havilland, 14 February 1944; to No.43 Group, 5 June 1944. SOC 7.8.46 (Air Britain Serials) This was &quot;Mammy Y&quot; TH-E on 418 Sqn. (http://www.fineartofdecals.com/goodies/148-treasures-allied/)"/>
    <x v="4"/>
    <x v="3"/>
    <m/>
    <m/>
    <x v="2"/>
    <m/>
    <m/>
    <n v="8"/>
    <x v="22"/>
    <x v="1"/>
    <n v="1"/>
    <s v="Front-Line"/>
    <x v="30"/>
    <x v="0"/>
    <n v="1"/>
  </r>
  <r>
    <n v="349"/>
    <s v="LR510"/>
    <x v="11"/>
    <s v="109/105/109/627/TRE/Oulton"/>
    <x v="10"/>
    <x v="19"/>
    <n v="8"/>
    <s v="August"/>
    <x v="9"/>
    <s v="8 August 1946"/>
    <x v="2"/>
    <s v="SOC 8.8.46 (Air Britain Serials)"/>
    <x v="4"/>
    <x v="3"/>
    <m/>
    <m/>
    <x v="2"/>
    <m/>
    <m/>
    <n v="8"/>
    <x v="22"/>
    <x v="1"/>
    <n v="1"/>
    <s v="Support Unit"/>
    <x v="253"/>
    <x v="0"/>
    <n v="6"/>
  </r>
  <r>
    <n v="4722"/>
    <s v="RG250"/>
    <x v="35"/>
    <n v="84"/>
    <x v="3"/>
    <x v="0"/>
    <n v="9"/>
    <s v="August"/>
    <x v="9"/>
    <s v="9 August 1946"/>
    <x v="0"/>
    <s v="Swung on take-off hit ditch and crashed Mingaladon 9.8.46 DBF (Air Britain Serials) ANDERSON  T  168182, WRIGHT  DW  167956"/>
    <x v="2"/>
    <x v="2"/>
    <s v="Swung on takeoff"/>
    <m/>
    <x v="2"/>
    <m/>
    <m/>
    <n v="8"/>
    <x v="22"/>
    <x v="1"/>
    <n v="0"/>
    <s v="Front-Line"/>
    <x v="146"/>
    <x v="0"/>
    <n v="1"/>
  </r>
  <r>
    <n v="3236"/>
    <s v="TA371"/>
    <x v="12"/>
    <s v="235/132OTU/6OTU"/>
    <x v="10"/>
    <x v="7"/>
    <n v="9"/>
    <s v="August"/>
    <x v="9"/>
    <s v="9 August 1946"/>
    <x v="0"/>
    <s v="Engine cut on take-off and u/c retracted to stop Kinloss 9.8.46 (Air Britain Serials) 09.08.46 6 OTU. TA371 Following engine failure on take-off at Kinioss aerodrome, aircraft dropped back on runway and undercarriage was selected up o stop. Crew unhurt. (Mosquito Crash Log)"/>
    <x v="2"/>
    <x v="2"/>
    <s v="Engine failure"/>
    <m/>
    <x v="2"/>
    <m/>
    <m/>
    <n v="8"/>
    <x v="22"/>
    <x v="1"/>
    <n v="1"/>
    <s v="Support Unit"/>
    <x v="254"/>
    <x v="0"/>
    <n v="3"/>
  </r>
  <r>
    <n v="7715"/>
    <s v="MM426"/>
    <x v="12"/>
    <n v="418"/>
    <x v="10"/>
    <x v="19"/>
    <n v="9"/>
    <s v="August"/>
    <x v="9"/>
    <s v="9 August 1946"/>
    <x v="2"/>
    <s v="Received from De Havilland, 14 February 1944; left at unknown date; returned from 43 Group, 17 June 1944; to No.43 Group, 30 August 1944; returned to No.418 Squadron, 18 September 1944. A Form 149 for May 1944 states it was missing on 16 May 1944; clearly this is confusion with MM421. TH-N, though letter &quot;L&quot; on list dated 22 July 1944. To 6054M 9.8.46 (Air Britain Serials)"/>
    <x v="4"/>
    <x v="3"/>
    <m/>
    <m/>
    <x v="2"/>
    <m/>
    <m/>
    <n v="8"/>
    <x v="22"/>
    <x v="1"/>
    <n v="1"/>
    <s v="Front-Line"/>
    <x v="30"/>
    <x v="0"/>
    <n v="1"/>
  </r>
  <r>
    <n v="5932"/>
    <s v="NS517"/>
    <x v="18"/>
    <n v="140"/>
    <x v="12"/>
    <x v="19"/>
    <n v="9"/>
    <s v="August"/>
    <x v="9"/>
    <s v="9 August 1946"/>
    <x v="2"/>
    <s v="To Armee de l'Air 9.8.46 (Air Britain Serials)"/>
    <x v="5"/>
    <x v="3"/>
    <m/>
    <m/>
    <x v="2"/>
    <m/>
    <m/>
    <n v="8"/>
    <x v="22"/>
    <x v="1"/>
    <n v="1"/>
    <s v="Front-Line"/>
    <x v="56"/>
    <x v="0"/>
    <n v="1"/>
  </r>
  <r>
    <n v="1910"/>
    <s v="NS577"/>
    <x v="18"/>
    <s v="USAAF/Benson/618/140"/>
    <x v="12"/>
    <x v="19"/>
    <n v="9"/>
    <s v="August"/>
    <x v="9"/>
    <s v="9 August 1946"/>
    <x v="2"/>
    <s v="To Armee de l'Air 9.8.46 (Air Britain Serials)"/>
    <x v="5"/>
    <x v="3"/>
    <m/>
    <m/>
    <x v="2"/>
    <m/>
    <m/>
    <n v="8"/>
    <x v="22"/>
    <x v="1"/>
    <n v="1"/>
    <s v="Front-Line"/>
    <x v="56"/>
    <x v="0"/>
    <n v="4"/>
  </r>
  <r>
    <n v="450"/>
    <s v="NS982"/>
    <x v="12"/>
    <s v="151/29/FIDU/51OTU"/>
    <x v="10"/>
    <x v="7"/>
    <n v="9"/>
    <s v="August"/>
    <x v="9"/>
    <s v="9 August 1946"/>
    <x v="2"/>
    <s v="To 6055M 9.8.46 (Air Britain Serials)"/>
    <x v="4"/>
    <x v="3"/>
    <m/>
    <m/>
    <x v="2"/>
    <m/>
    <m/>
    <n v="8"/>
    <x v="22"/>
    <x v="1"/>
    <n v="1"/>
    <s v="Support Unit"/>
    <x v="110"/>
    <x v="0"/>
    <n v="4"/>
  </r>
  <r>
    <n v="3182"/>
    <s v="PZ447"/>
    <x v="12"/>
    <n v="613"/>
    <x v="12"/>
    <x v="19"/>
    <n v="9"/>
    <s v="August"/>
    <x v="9"/>
    <s v="9 August 1946"/>
    <x v="2"/>
    <s v="To Armee de l'Air 9.8.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8"/>
    <x v="22"/>
    <x v="1"/>
    <n v="1"/>
    <s v="Front-Line"/>
    <x v="59"/>
    <x v="0"/>
    <n v="1"/>
  </r>
  <r>
    <n v="196"/>
    <s v="RG241"/>
    <x v="35"/>
    <s v="544/540"/>
    <x v="10"/>
    <x v="19"/>
    <n v="11"/>
    <s v="August"/>
    <x v="9"/>
    <s v="11 August 1946"/>
    <x v="0"/>
    <s v="Wing Commander J P H Merifield (pilot) and Flight Lieutenant J H Spires (navigator) in De Havilland Mosquito PR Mark 34, RG241 'K', of No. 540 Squadron RAF, taxy to the main runway at St Mawgan, Cornwall, before taking off on the fastest recorded east to west crossing of the Atlantic at that time. They landed at Gander, Newfoundland 7 hours and 2 minutes later. The return flight, on 23 October, was accomplished in 5 hours 10 minutes, a record which still stands for a twin piston-engined aircraft crossing the Atlantic.(IWM site) October 23rd, 1945 Newfoundland: Mosquito PR 34, RG 241 of No. 540 Squadron RAF smashes the previous trans-Atlantic speed record with a west to east crossing in 5 hours 10 minutes. (http://www.angelfire.com/my/rememberww2/1945/10/23.htm) The pilot force landed the aircraft wheels up but it was extensively damaged and of the three people on board, the passenger was seriously injured. Final Landings RAF Losses 1946-1949 Colin Cummings The starboard engine failed at 400ft after take off ! (RAF Commands Forum Board) Engine cut after take-off bellylanded Bowmere Heath Salop. 11.8.46 not repaired (Air Britain Serials) 11.08.46 540 Sqn. RG241 After take-off starboard engine failed at 400 feet and aircraft force landed with the wheels up at Bomere Heath, Salop, injuring one of the three occupants. (Mosquito Crash Log)"/>
    <x v="2"/>
    <x v="2"/>
    <s v="Engine failure"/>
    <m/>
    <x v="2"/>
    <m/>
    <m/>
    <n v="8"/>
    <x v="22"/>
    <x v="1"/>
    <n v="0"/>
    <s v="Front-Line"/>
    <x v="16"/>
    <x v="0"/>
    <n v="2"/>
  </r>
  <r>
    <n v="324"/>
    <s v="PZ193"/>
    <x v="12"/>
    <s v="141/169/11 Gp CF/W.Malling/FCCS/Odiham"/>
    <x v="10"/>
    <x v="19"/>
    <n v="12"/>
    <s v="August"/>
    <x v="9"/>
    <s v="12 August 1946"/>
    <x v="2"/>
    <s v="SOC 12.8.46 (Air Britain Serials)"/>
    <x v="4"/>
    <x v="3"/>
    <m/>
    <m/>
    <x v="2"/>
    <m/>
    <m/>
    <n v="8"/>
    <x v="22"/>
    <x v="1"/>
    <n v="1"/>
    <s v="Support Unit"/>
    <x v="255"/>
    <x v="0"/>
    <n v="6"/>
  </r>
  <r>
    <n v="2657"/>
    <s v="PZ194"/>
    <x v="12"/>
    <s v="613/16/268"/>
    <x v="10"/>
    <x v="19"/>
    <n v="12"/>
    <s v="August"/>
    <x v="9"/>
    <s v="12 August 1946"/>
    <x v="2"/>
    <s v="To 6056M 12.8.46 (Air Britain Serials)"/>
    <x v="4"/>
    <x v="3"/>
    <m/>
    <m/>
    <x v="2"/>
    <m/>
    <m/>
    <n v="8"/>
    <x v="22"/>
    <x v="1"/>
    <n v="1"/>
    <s v="Front-Line"/>
    <x v="214"/>
    <x v="0"/>
    <n v="3"/>
  </r>
  <r>
    <n v="3708"/>
    <s v="PZ273"/>
    <x v="12"/>
    <s v="305/613/69"/>
    <x v="10"/>
    <x v="19"/>
    <n v="12"/>
    <s v="August"/>
    <x v="9"/>
    <s v="12 August 1946"/>
    <x v="2"/>
    <s v="To 6057M 12.8.46 (Air Britain Serials)"/>
    <x v="4"/>
    <x v="3"/>
    <m/>
    <m/>
    <x v="2"/>
    <m/>
    <m/>
    <n v="8"/>
    <x v="22"/>
    <x v="1"/>
    <n v="1"/>
    <s v="Front-Line"/>
    <x v="1"/>
    <x v="0"/>
    <n v="3"/>
  </r>
  <r>
    <n v="164"/>
    <s v="PZ358"/>
    <x v="12"/>
    <s v="418/141/515/141/RAE"/>
    <x v="10"/>
    <x v="19"/>
    <n v="12"/>
    <s v="August"/>
    <x v="9"/>
    <s v="12 August 1946"/>
    <x v="2"/>
    <s v="To 6058M 12.8.46 (Air Britain Serials)"/>
    <x v="4"/>
    <x v="3"/>
    <m/>
    <m/>
    <x v="2"/>
    <m/>
    <m/>
    <n v="8"/>
    <x v="22"/>
    <x v="1"/>
    <n v="1"/>
    <e v="#N/A"/>
    <x v="61"/>
    <x v="0"/>
    <n v="5"/>
  </r>
  <r>
    <n v="5247"/>
    <s v="PZ389"/>
    <x v="12"/>
    <n v="305"/>
    <x v="0"/>
    <x v="16"/>
    <n v="12"/>
    <s v="August"/>
    <x v="9"/>
    <s v="12 August 1946"/>
    <x v="2"/>
    <s v="To 6059M 12.8.46 (Air Britain Serials)"/>
    <x v="4"/>
    <x v="3"/>
    <m/>
    <m/>
    <x v="2"/>
    <m/>
    <m/>
    <n v="8"/>
    <x v="22"/>
    <x v="1"/>
    <n v="1"/>
    <s v="Front-Line"/>
    <x v="60"/>
    <x v="0"/>
    <n v="1"/>
  </r>
  <r>
    <n v="1668"/>
    <s v="SZ970"/>
    <x v="12"/>
    <s v="613/69"/>
    <x v="10"/>
    <x v="19"/>
    <n v="12"/>
    <s v="August"/>
    <x v="9"/>
    <s v="12 August 1946"/>
    <x v="2"/>
    <s v="To 6060M 12.8.46 (Air Britain Serials)"/>
    <x v="4"/>
    <x v="3"/>
    <m/>
    <m/>
    <x v="2"/>
    <m/>
    <m/>
    <n v="8"/>
    <x v="22"/>
    <x v="1"/>
    <n v="1"/>
    <s v="Front-Line"/>
    <x v="1"/>
    <x v="0"/>
    <n v="2"/>
  </r>
  <r>
    <n v="4402"/>
    <s v="KA306"/>
    <x v="31"/>
    <s v="1FU"/>
    <x v="10"/>
    <x v="19"/>
    <n v="15"/>
    <s v="August"/>
    <x v="9"/>
    <s v="15 August 1946"/>
    <x v="2"/>
    <s v="To 6078M 15.8.46 (Air Britain Serials)"/>
    <x v="4"/>
    <x v="3"/>
    <m/>
    <m/>
    <x v="2"/>
    <m/>
    <m/>
    <n v="8"/>
    <x v="22"/>
    <x v="1"/>
    <n v="0"/>
    <s v="Support Unit"/>
    <x v="123"/>
    <x v="1"/>
    <n v="1"/>
  </r>
  <r>
    <n v="7462"/>
    <s v="NS693"/>
    <x v="18"/>
    <n v="540"/>
    <x v="12"/>
    <x v="19"/>
    <n v="15"/>
    <s v="August"/>
    <x v="9"/>
    <s v="15 August 1946"/>
    <x v="2"/>
    <s v="To Armee de l'Air 15.8.46 (Air Britain Serials)"/>
    <x v="5"/>
    <x v="3"/>
    <m/>
    <m/>
    <x v="2"/>
    <m/>
    <m/>
    <n v="8"/>
    <x v="22"/>
    <x v="1"/>
    <n v="1"/>
    <s v="Front-Line"/>
    <x v="16"/>
    <x v="0"/>
    <n v="1"/>
  </r>
  <r>
    <n v="4463"/>
    <s v="RF958"/>
    <x v="12"/>
    <s v="FE"/>
    <x v="3"/>
    <x v="16"/>
    <n v="15"/>
    <s v="August"/>
    <x v="9"/>
    <s v="15 August 1946"/>
    <x v="2"/>
    <s v="SOC 15.8.46 (Air Britain Serials)"/>
    <x v="4"/>
    <x v="3"/>
    <m/>
    <m/>
    <x v="2"/>
    <m/>
    <m/>
    <n v="8"/>
    <x v="22"/>
    <x v="1"/>
    <n v="1"/>
    <e v="#N/A"/>
    <x v="91"/>
    <x v="3"/>
    <n v="1"/>
  </r>
  <r>
    <n v="6593"/>
    <s v="TV980"/>
    <x v="10"/>
    <m/>
    <x v="12"/>
    <x v="19"/>
    <n v="16"/>
    <s v="August"/>
    <x v="9"/>
    <s v="16 August 1946"/>
    <x v="2"/>
    <s v="To Armee de l'Air 16.8.46 (Air Britain Serials)"/>
    <x v="5"/>
    <x v="3"/>
    <m/>
    <m/>
    <x v="2"/>
    <m/>
    <m/>
    <n v="8"/>
    <x v="22"/>
    <x v="1"/>
    <n v="0"/>
    <e v="#N/A"/>
    <x v="17"/>
    <x v="2"/>
    <n v="1"/>
  </r>
  <r>
    <n v="6596"/>
    <s v="TW118"/>
    <x v="10"/>
    <m/>
    <x v="12"/>
    <x v="19"/>
    <n v="16"/>
    <s v="August"/>
    <x v="9"/>
    <s v="16 August 1946"/>
    <x v="2"/>
    <s v="To Armee de l'Air 16.8.46 (Air Britain Serials)"/>
    <x v="5"/>
    <x v="3"/>
    <m/>
    <m/>
    <x v="2"/>
    <m/>
    <m/>
    <n v="8"/>
    <x v="22"/>
    <x v="1"/>
    <n v="0"/>
    <e v="#N/A"/>
    <x v="17"/>
    <x v="2"/>
    <n v="1"/>
  </r>
  <r>
    <n v="7299"/>
    <s v="TA357"/>
    <x v="22"/>
    <s v="1668CU"/>
    <x v="10"/>
    <x v="19"/>
    <n v="18"/>
    <s v="August"/>
    <x v="9"/>
    <s v="18 August 1946"/>
    <x v="2"/>
    <s v="Sold to DH 18.8.46 (Air Britain Serials)"/>
    <x v="5"/>
    <x v="3"/>
    <m/>
    <m/>
    <x v="2"/>
    <m/>
    <m/>
    <n v="8"/>
    <x v="22"/>
    <x v="1"/>
    <n v="1"/>
    <s v="Support Unit"/>
    <x v="256"/>
    <x v="0"/>
    <n v="1"/>
  </r>
  <r>
    <n v="5554"/>
    <s v="HR359"/>
    <x v="12"/>
    <n v="21"/>
    <x v="0"/>
    <x v="16"/>
    <n v="20"/>
    <s v="August"/>
    <x v="9"/>
    <s v="20 August 1946"/>
    <x v="0"/>
    <s v="U/c collapsed on landing Blackbushe 20.8.46 (Air Britain Serials) 20.08.46 21 Sqn. HR359 Landed heavily at Blackbushe aerodrome and suffered undercarriage collapse. Crew unhurt. (Mosquito Crash Log)"/>
    <x v="2"/>
    <x v="2"/>
    <s v="Heavy Landing"/>
    <m/>
    <x v="2"/>
    <m/>
    <m/>
    <n v="8"/>
    <x v="22"/>
    <x v="1"/>
    <n v="1"/>
    <s v="Front-Line"/>
    <x v="48"/>
    <x v="3"/>
    <n v="1"/>
  </r>
  <r>
    <n v="6767"/>
    <s v="HK192"/>
    <x v="2"/>
    <n v="256"/>
    <x v="10"/>
    <x v="19"/>
    <n v="20"/>
    <s v="August"/>
    <x v="9"/>
    <s v="20 August 1946"/>
    <x v="2"/>
    <s v="SOC 20.8.46 (Air Britain Serials)"/>
    <x v="4"/>
    <x v="3"/>
    <m/>
    <m/>
    <x v="2"/>
    <m/>
    <m/>
    <n v="8"/>
    <x v="22"/>
    <x v="1"/>
    <n v="1"/>
    <s v="Front-Line"/>
    <x v="32"/>
    <x v="2"/>
    <n v="1"/>
  </r>
  <r>
    <n v="7228"/>
    <s v="MM258"/>
    <x v="18"/>
    <s v="TFU/140"/>
    <x v="12"/>
    <x v="19"/>
    <n v="20"/>
    <s v="August"/>
    <x v="9"/>
    <s v="20 August 1946"/>
    <x v="2"/>
    <s v="To Armee de l'Air 21.8.46 (Air Britain Serials)"/>
    <x v="5"/>
    <x v="3"/>
    <m/>
    <m/>
    <x v="2"/>
    <m/>
    <m/>
    <n v="8"/>
    <x v="22"/>
    <x v="1"/>
    <n v="1"/>
    <s v="Front-Line"/>
    <x v="56"/>
    <x v="0"/>
    <n v="2"/>
  </r>
  <r>
    <n v="551"/>
    <s v="NS576"/>
    <x v="18"/>
    <s v="140/680"/>
    <x v="10"/>
    <x v="19"/>
    <n v="20"/>
    <s v="August"/>
    <x v="9"/>
    <s v="20 August 1946"/>
    <x v="2"/>
    <s v="SOC 20.8.46 (Air Britain Serials)"/>
    <x v="4"/>
    <x v="3"/>
    <m/>
    <m/>
    <x v="2"/>
    <m/>
    <m/>
    <n v="8"/>
    <x v="22"/>
    <x v="1"/>
    <n v="1"/>
    <s v="Front-Line"/>
    <x v="78"/>
    <x v="0"/>
    <n v="2"/>
  </r>
  <r>
    <n v="4956"/>
    <s v="NS683"/>
    <x v="18"/>
    <n v="680"/>
    <x v="10"/>
    <x v="19"/>
    <n v="20"/>
    <s v="August"/>
    <x v="9"/>
    <s v="20 August 1946"/>
    <x v="2"/>
    <s v="SOC 20.8.46 (Air Britain Serials)"/>
    <x v="4"/>
    <x v="3"/>
    <m/>
    <m/>
    <x v="2"/>
    <m/>
    <m/>
    <n v="8"/>
    <x v="22"/>
    <x v="1"/>
    <n v="1"/>
    <s v="Front-Line"/>
    <x v="78"/>
    <x v="0"/>
    <n v="1"/>
  </r>
  <r>
    <n v="5364"/>
    <s v="TA436"/>
    <x v="22"/>
    <s v="ME"/>
    <x v="1"/>
    <x v="2"/>
    <n v="20"/>
    <s v="August"/>
    <x v="9"/>
    <s v="20 August 1946"/>
    <x v="2"/>
    <s v="SOC 20.8.46 (Air Britain Serials)"/>
    <x v="4"/>
    <x v="3"/>
    <m/>
    <m/>
    <x v="2"/>
    <m/>
    <m/>
    <n v="8"/>
    <x v="22"/>
    <x v="1"/>
    <n v="1"/>
    <e v="#N/A"/>
    <x v="108"/>
    <x v="0"/>
    <n v="1"/>
  </r>
  <r>
    <n v="6151"/>
    <s v="TE602"/>
    <x v="12"/>
    <s v="1FU"/>
    <x v="12"/>
    <x v="19"/>
    <n v="21"/>
    <s v="August"/>
    <x v="9"/>
    <s v="21 August 1946"/>
    <x v="2"/>
    <s v="Assigned to GC II/6 Normandie-Niemen. To Armee de l'Air 21.8.46 (Air Britain Serials)"/>
    <x v="5"/>
    <x v="3"/>
    <m/>
    <m/>
    <x v="2"/>
    <m/>
    <m/>
    <n v="8"/>
    <x v="22"/>
    <x v="1"/>
    <n v="0"/>
    <s v="Support Unit"/>
    <x v="123"/>
    <x v="3"/>
    <n v="1"/>
  </r>
  <r>
    <n v="3187"/>
    <s v="NT329"/>
    <x v="25"/>
    <n v="239"/>
    <x v="10"/>
    <x v="19"/>
    <n v="22"/>
    <s v="August"/>
    <x v="9"/>
    <s v="22 August 1946"/>
    <x v="2"/>
    <s v="SOC 22.8.46 (Air Britain Serials)"/>
    <x v="4"/>
    <x v="3"/>
    <m/>
    <m/>
    <x v="2"/>
    <m/>
    <m/>
    <n v="8"/>
    <x v="22"/>
    <x v="1"/>
    <n v="1"/>
    <s v="Front-Line"/>
    <x v="63"/>
    <x v="2"/>
    <n v="1"/>
  </r>
  <r>
    <n v="6349"/>
    <s v="RG258"/>
    <x v="35"/>
    <n v="84"/>
    <x v="3"/>
    <x v="0"/>
    <n v="23"/>
    <s v="August"/>
    <x v="9"/>
    <s v="23 August 1946"/>
    <x v="0"/>
    <s v="Ditched in bad weather while lost on ferry flight 30m SE of Trat Thailand 23.8.46 (Air Britain Serials)"/>
    <x v="2"/>
    <x v="2"/>
    <s v="Weather"/>
    <m/>
    <x v="2"/>
    <m/>
    <m/>
    <n v="8"/>
    <x v="22"/>
    <x v="1"/>
    <n v="0"/>
    <s v="Front-Line"/>
    <x v="146"/>
    <x v="0"/>
    <n v="1"/>
  </r>
  <r>
    <n v="7551"/>
    <s v="HK403"/>
    <x v="17"/>
    <s v="29/264"/>
    <x v="10"/>
    <x v="19"/>
    <n v="26"/>
    <s v="August"/>
    <x v="9"/>
    <s v="26 August 1946"/>
    <x v="2"/>
    <s v="SOC 26.8.46 (Air Britain Serials)"/>
    <x v="4"/>
    <x v="3"/>
    <m/>
    <m/>
    <x v="2"/>
    <m/>
    <m/>
    <n v="8"/>
    <x v="22"/>
    <x v="1"/>
    <n v="1"/>
    <s v="Front-Line"/>
    <x v="10"/>
    <x v="2"/>
    <n v="2"/>
  </r>
  <r>
    <n v="719"/>
    <s v="HK433"/>
    <x v="17"/>
    <s v="29/96/29/264/219"/>
    <x v="1"/>
    <x v="2"/>
    <n v="26"/>
    <s v="August"/>
    <x v="9"/>
    <s v="26 August 1946"/>
    <x v="2"/>
    <s v="SOC 26.8.46 (Air Britain Serials)"/>
    <x v="4"/>
    <x v="3"/>
    <m/>
    <m/>
    <x v="2"/>
    <m/>
    <m/>
    <n v="8"/>
    <x v="22"/>
    <x v="1"/>
    <n v="1"/>
    <s v="Front-Line"/>
    <x v="76"/>
    <x v="2"/>
    <n v="5"/>
  </r>
  <r>
    <n v="1366"/>
    <s v="HK456"/>
    <x v="17"/>
    <s v="410/96/151"/>
    <x v="0"/>
    <x v="2"/>
    <n v="26"/>
    <s v="August"/>
    <x v="9"/>
    <s v="26 August 1946"/>
    <x v="2"/>
    <s v="SOC 26.8.46 (Air Britain Serials)"/>
    <x v="4"/>
    <x v="3"/>
    <m/>
    <m/>
    <x v="2"/>
    <m/>
    <m/>
    <n v="8"/>
    <x v="22"/>
    <x v="1"/>
    <n v="1"/>
    <s v="Front-Line"/>
    <x v="8"/>
    <x v="2"/>
    <n v="3"/>
  </r>
  <r>
    <n v="7161"/>
    <s v="HK527"/>
    <x v="17"/>
    <s v="604/264"/>
    <x v="10"/>
    <x v="19"/>
    <n v="26"/>
    <s v="August"/>
    <x v="9"/>
    <s v="26 August 1946"/>
    <x v="2"/>
    <s v="SOC 26.8.46 (Air Britain Serials)"/>
    <x v="4"/>
    <x v="3"/>
    <m/>
    <m/>
    <x v="2"/>
    <m/>
    <m/>
    <n v="8"/>
    <x v="22"/>
    <x v="1"/>
    <n v="1"/>
    <s v="Front-Line"/>
    <x v="10"/>
    <x v="2"/>
    <n v="2"/>
  </r>
  <r>
    <n v="128"/>
    <s v="MM460"/>
    <x v="17"/>
    <s v="604/151/96/29/604/CGS"/>
    <x v="10"/>
    <x v="19"/>
    <n v="26"/>
    <s v="August"/>
    <x v="9"/>
    <s v="26 August 1946"/>
    <x v="2"/>
    <s v="SOC 26.8.46 (Air Britain Serials)"/>
    <x v="4"/>
    <x v="3"/>
    <m/>
    <m/>
    <x v="2"/>
    <m/>
    <m/>
    <n v="8"/>
    <x v="22"/>
    <x v="1"/>
    <n v="1"/>
    <s v="Support Unit"/>
    <x v="194"/>
    <x v="2"/>
    <n v="6"/>
  </r>
  <r>
    <n v="1779"/>
    <s v="MM561"/>
    <x v="17"/>
    <s v="15/196/604/CGS"/>
    <x v="10"/>
    <x v="19"/>
    <n v="26"/>
    <s v="August"/>
    <x v="9"/>
    <s v="26 August 1946"/>
    <x v="2"/>
    <s v="SOC 26.8.46 (Air Britain Serials)"/>
    <x v="4"/>
    <x v="3"/>
    <m/>
    <m/>
    <x v="2"/>
    <m/>
    <m/>
    <n v="8"/>
    <x v="22"/>
    <x v="1"/>
    <n v="1"/>
    <s v="Support Unit"/>
    <x v="194"/>
    <x v="2"/>
    <n v="4"/>
  </r>
  <r>
    <n v="7147"/>
    <s v="MM569"/>
    <x v="17"/>
    <s v="604/409"/>
    <x v="0"/>
    <x v="2"/>
    <n v="26"/>
    <s v="August"/>
    <x v="9"/>
    <s v="26 August 1946"/>
    <x v="2"/>
    <s v="SOC 26.8.46 (Air Britain Serials)"/>
    <x v="4"/>
    <x v="3"/>
    <m/>
    <m/>
    <x v="2"/>
    <m/>
    <m/>
    <n v="8"/>
    <x v="22"/>
    <x v="1"/>
    <n v="1"/>
    <s v="Front-Line"/>
    <x v="95"/>
    <x v="2"/>
    <n v="2"/>
  </r>
  <r>
    <n v="2636"/>
    <s v="MM616"/>
    <x v="17"/>
    <n v="264"/>
    <x v="10"/>
    <x v="19"/>
    <n v="26"/>
    <s v="August"/>
    <x v="9"/>
    <s v="26 August 1946"/>
    <x v="2"/>
    <s v="SOC 26.8.46 (Air Britain Serials)"/>
    <x v="4"/>
    <x v="3"/>
    <m/>
    <m/>
    <x v="2"/>
    <m/>
    <m/>
    <n v="8"/>
    <x v="22"/>
    <x v="1"/>
    <n v="1"/>
    <s v="Front-Line"/>
    <x v="10"/>
    <x v="2"/>
    <n v="1"/>
  </r>
  <r>
    <n v="6601"/>
    <s v="MV536"/>
    <x v="25"/>
    <m/>
    <x v="10"/>
    <x v="19"/>
    <n v="26"/>
    <s v="August"/>
    <x v="9"/>
    <s v="26 August 1946"/>
    <x v="2"/>
    <s v="SOC 26.8.46 (Air Britain Serials)"/>
    <x v="4"/>
    <x v="3"/>
    <m/>
    <m/>
    <x v="2"/>
    <m/>
    <m/>
    <n v="8"/>
    <x v="22"/>
    <x v="1"/>
    <n v="1"/>
    <e v="#N/A"/>
    <x v="17"/>
    <x v="2"/>
    <n v="1"/>
  </r>
  <r>
    <n v="6603"/>
    <s v="NT607"/>
    <x v="25"/>
    <m/>
    <x v="10"/>
    <x v="19"/>
    <n v="26"/>
    <s v="August"/>
    <x v="9"/>
    <s v="26 August 1946"/>
    <x v="2"/>
    <s v="SOC 26.8.46 (Air Britain Serials)"/>
    <x v="4"/>
    <x v="3"/>
    <m/>
    <m/>
    <x v="2"/>
    <m/>
    <m/>
    <n v="8"/>
    <x v="22"/>
    <x v="1"/>
    <n v="1"/>
    <e v="#N/A"/>
    <x v="17"/>
    <x v="2"/>
    <n v="1"/>
  </r>
  <r>
    <n v="6604"/>
    <s v="NT617"/>
    <x v="25"/>
    <m/>
    <x v="10"/>
    <x v="19"/>
    <n v="26"/>
    <s v="August"/>
    <x v="9"/>
    <s v="26 August 1946"/>
    <x v="2"/>
    <s v="SOC 26.8.46 (Air Britain Serials)"/>
    <x v="4"/>
    <x v="3"/>
    <m/>
    <m/>
    <x v="2"/>
    <m/>
    <m/>
    <n v="8"/>
    <x v="22"/>
    <x v="1"/>
    <n v="1"/>
    <e v="#N/A"/>
    <x v="17"/>
    <x v="2"/>
    <n v="1"/>
  </r>
  <r>
    <n v="4473"/>
    <s v="RG188"/>
    <x v="35"/>
    <s v="FE"/>
    <x v="3"/>
    <x v="0"/>
    <n v="26"/>
    <s v="August"/>
    <x v="9"/>
    <s v="26 August 1946"/>
    <x v="2"/>
    <s v="SOC 26.8.46 (Air Britain Serials)"/>
    <x v="4"/>
    <x v="3"/>
    <m/>
    <m/>
    <x v="2"/>
    <m/>
    <m/>
    <n v="8"/>
    <x v="22"/>
    <x v="1"/>
    <n v="0"/>
    <e v="#N/A"/>
    <x v="91"/>
    <x v="0"/>
    <n v="1"/>
  </r>
  <r>
    <n v="6486"/>
    <s v="HR200"/>
    <x v="12"/>
    <n v="141"/>
    <x v="0"/>
    <x v="2"/>
    <n v="27"/>
    <s v="August"/>
    <x v="9"/>
    <s v="27 August 1946"/>
    <x v="2"/>
    <s v="SOC 27.8.46 (Air Britain Serials)"/>
    <x v="4"/>
    <x v="3"/>
    <m/>
    <m/>
    <x v="2"/>
    <m/>
    <m/>
    <n v="8"/>
    <x v="22"/>
    <x v="1"/>
    <n v="1"/>
    <s v="Front-Line"/>
    <x v="45"/>
    <x v="3"/>
    <n v="1"/>
  </r>
  <r>
    <n v="5341"/>
    <s v="LR298"/>
    <x v="12"/>
    <n v="305"/>
    <x v="0"/>
    <x v="16"/>
    <n v="27"/>
    <s v="August"/>
    <x v="9"/>
    <s v="27 August 1946"/>
    <x v="2"/>
    <s v="SOC 27.8.46 (Air Britain Serials)"/>
    <x v="4"/>
    <x v="3"/>
    <m/>
    <m/>
    <x v="2"/>
    <m/>
    <m/>
    <n v="8"/>
    <x v="22"/>
    <x v="1"/>
    <n v="1"/>
    <s v="Front-Line"/>
    <x v="60"/>
    <x v="0"/>
    <n v="1"/>
  </r>
  <r>
    <n v="3497"/>
    <s v="NT278"/>
    <x v="25"/>
    <n v="239"/>
    <x v="10"/>
    <x v="19"/>
    <n v="27"/>
    <s v="August"/>
    <x v="9"/>
    <s v="27 August 1946"/>
    <x v="2"/>
    <s v="SOC 27.8.46 (Air Britain Serials)"/>
    <x v="4"/>
    <x v="3"/>
    <m/>
    <m/>
    <x v="2"/>
    <m/>
    <m/>
    <n v="8"/>
    <x v="22"/>
    <x v="1"/>
    <n v="1"/>
    <s v="Front-Line"/>
    <x v="63"/>
    <x v="2"/>
    <n v="1"/>
  </r>
  <r>
    <n v="4025"/>
    <s v="NT313"/>
    <x v="25"/>
    <n v="239"/>
    <x v="10"/>
    <x v="19"/>
    <n v="27"/>
    <s v="August"/>
    <x v="9"/>
    <s v="27 August 1946"/>
    <x v="2"/>
    <s v="SOC 27.8.46 (Air Britain Serials)"/>
    <x v="4"/>
    <x v="3"/>
    <m/>
    <m/>
    <x v="2"/>
    <m/>
    <m/>
    <n v="8"/>
    <x v="22"/>
    <x v="1"/>
    <n v="1"/>
    <s v="Front-Line"/>
    <x v="63"/>
    <x v="2"/>
    <n v="1"/>
  </r>
  <r>
    <n v="6523"/>
    <s v="NT318"/>
    <x v="25"/>
    <s v="85/239"/>
    <x v="10"/>
    <x v="19"/>
    <n v="27"/>
    <s v="August"/>
    <x v="9"/>
    <s v="27 August 1946"/>
    <x v="2"/>
    <s v="SOC 27.8.46 (Air Britain Serials)"/>
    <x v="4"/>
    <x v="3"/>
    <m/>
    <m/>
    <x v="2"/>
    <m/>
    <m/>
    <n v="8"/>
    <x v="22"/>
    <x v="1"/>
    <n v="1"/>
    <s v="Front-Line"/>
    <x v="63"/>
    <x v="2"/>
    <n v="2"/>
  </r>
  <r>
    <n v="4058"/>
    <s v="NT385"/>
    <x v="25"/>
    <n v="239"/>
    <x v="10"/>
    <x v="19"/>
    <n v="27"/>
    <s v="August"/>
    <x v="9"/>
    <s v="27 August 1946"/>
    <x v="2"/>
    <s v="SOC 27.8.46 (Air Britain Serials)"/>
    <x v="4"/>
    <x v="3"/>
    <m/>
    <m/>
    <x v="2"/>
    <m/>
    <m/>
    <n v="8"/>
    <x v="22"/>
    <x v="1"/>
    <n v="1"/>
    <s v="Front-Line"/>
    <x v="63"/>
    <x v="2"/>
    <n v="1"/>
  </r>
  <r>
    <n v="7591"/>
    <s v="PF455"/>
    <x v="20"/>
    <s v="571/180/69"/>
    <x v="10"/>
    <x v="19"/>
    <n v="29"/>
    <s v="August"/>
    <x v="9"/>
    <s v="29 August 1946"/>
    <x v="0"/>
    <s v="Swung on landing and u/c collapsed Walm 29.8.46 (Air Britain Serials)"/>
    <x v="2"/>
    <x v="2"/>
    <s v="Swung on landing"/>
    <m/>
    <x v="2"/>
    <m/>
    <m/>
    <n v="8"/>
    <x v="22"/>
    <x v="1"/>
    <n v="0"/>
    <s v="Front-Line"/>
    <x v="1"/>
    <x v="6"/>
    <n v="3"/>
  </r>
  <r>
    <n v="2843"/>
    <s v="HR415"/>
    <x v="12"/>
    <s v="1FU/45/82"/>
    <x v="3"/>
    <x v="16"/>
    <n v="29"/>
    <s v="August"/>
    <x v="9"/>
    <s v="29 August 1946"/>
    <x v="2"/>
    <s v="SOC 29.8.46 (Air Britain Serials)"/>
    <x v="4"/>
    <x v="3"/>
    <m/>
    <m/>
    <x v="2"/>
    <m/>
    <m/>
    <n v="8"/>
    <x v="22"/>
    <x v="1"/>
    <n v="1"/>
    <s v="Front-Line"/>
    <x v="111"/>
    <x v="3"/>
    <n v="3"/>
  </r>
  <r>
    <n v="1282"/>
    <s v="LR575"/>
    <x v="10"/>
    <s v="1FU/1330CU"/>
    <x v="1"/>
    <x v="7"/>
    <n v="29"/>
    <s v="August"/>
    <x v="9"/>
    <s v="29 August 1946"/>
    <x v="2"/>
    <s v="SOC 29.8.46 (Air Britain Serials)"/>
    <x v="4"/>
    <x v="3"/>
    <m/>
    <m/>
    <x v="2"/>
    <m/>
    <m/>
    <n v="8"/>
    <x v="22"/>
    <x v="1"/>
    <n v="1"/>
    <s v="Support Unit"/>
    <x v="162"/>
    <x v="2"/>
    <n v="2"/>
  </r>
  <r>
    <n v="5004"/>
    <s v="MM289"/>
    <x v="18"/>
    <n v="680"/>
    <x v="10"/>
    <x v="19"/>
    <n v="29"/>
    <s v="August"/>
    <x v="9"/>
    <s v="29 August 1946"/>
    <x v="2"/>
    <s v="SOC 29.8.46 (Air Britain Serials)"/>
    <x v="4"/>
    <x v="3"/>
    <m/>
    <m/>
    <x v="2"/>
    <m/>
    <m/>
    <n v="8"/>
    <x v="22"/>
    <x v="1"/>
    <n v="1"/>
    <s v="Front-Line"/>
    <x v="78"/>
    <x v="0"/>
    <n v="1"/>
  </r>
  <r>
    <n v="3991"/>
    <s v="MM369"/>
    <x v="18"/>
    <s v="60 SAAF"/>
    <x v="1"/>
    <x v="0"/>
    <n v="29"/>
    <s v="August"/>
    <x v="9"/>
    <s v="29 August 1946"/>
    <x v="2"/>
    <s v="SOC 29.8.46 (Air Britain Serials)"/>
    <x v="4"/>
    <x v="3"/>
    <m/>
    <m/>
    <x v="2"/>
    <m/>
    <m/>
    <n v="8"/>
    <x v="22"/>
    <x v="1"/>
    <n v="1"/>
    <s v="Front-Line"/>
    <x v="34"/>
    <x v="0"/>
    <n v="1"/>
  </r>
  <r>
    <n v="5127"/>
    <s v="NS687"/>
    <x v="18"/>
    <n v="680"/>
    <x v="10"/>
    <x v="19"/>
    <n v="29"/>
    <s v="August"/>
    <x v="9"/>
    <s v="29 August 1946"/>
    <x v="2"/>
    <s v="SOC 29.8.46 (Air Britain Serials)"/>
    <x v="4"/>
    <x v="3"/>
    <m/>
    <m/>
    <x v="2"/>
    <m/>
    <m/>
    <n v="8"/>
    <x v="22"/>
    <x v="1"/>
    <n v="1"/>
    <s v="Front-Line"/>
    <x v="78"/>
    <x v="0"/>
    <n v="1"/>
  </r>
  <r>
    <n v="3054"/>
    <s v="NS738"/>
    <x v="18"/>
    <s v="60 SAAF/680"/>
    <x v="10"/>
    <x v="19"/>
    <n v="29"/>
    <s v="August"/>
    <x v="9"/>
    <s v="29 August 1946"/>
    <x v="2"/>
    <s v="SOC 29.8.46 (Air Britain Serials)"/>
    <x v="4"/>
    <x v="3"/>
    <m/>
    <m/>
    <x v="2"/>
    <m/>
    <m/>
    <n v="8"/>
    <x v="22"/>
    <x v="1"/>
    <n v="1"/>
    <s v="Front-Line"/>
    <x v="78"/>
    <x v="0"/>
    <n v="2"/>
  </r>
  <r>
    <n v="5172"/>
    <s v="NS808"/>
    <x v="18"/>
    <n v="680"/>
    <x v="10"/>
    <x v="19"/>
    <n v="29"/>
    <s v="August"/>
    <x v="9"/>
    <s v="29 August 1946"/>
    <x v="2"/>
    <s v="SOC 29.8.46 (Air Britain Serials)"/>
    <x v="4"/>
    <x v="3"/>
    <m/>
    <m/>
    <x v="2"/>
    <m/>
    <m/>
    <n v="8"/>
    <x v="22"/>
    <x v="1"/>
    <n v="1"/>
    <s v="Front-Line"/>
    <x v="78"/>
    <x v="0"/>
    <n v="1"/>
  </r>
  <r>
    <n v="6382"/>
    <s v="RF761"/>
    <x v="12"/>
    <n v="82"/>
    <x v="3"/>
    <x v="16"/>
    <n v="29"/>
    <s v="August"/>
    <x v="9"/>
    <s v="29 August 1946"/>
    <x v="2"/>
    <s v="SOC 29.8.46 (Air Britain Serials)"/>
    <x v="4"/>
    <x v="3"/>
    <m/>
    <m/>
    <x v="2"/>
    <m/>
    <m/>
    <n v="8"/>
    <x v="22"/>
    <x v="1"/>
    <n v="1"/>
    <s v="Front-Line"/>
    <x v="111"/>
    <x v="3"/>
    <n v="1"/>
  </r>
  <r>
    <n v="4475"/>
    <s v="RF785"/>
    <x v="12"/>
    <s v="FE"/>
    <x v="3"/>
    <x v="16"/>
    <n v="29"/>
    <s v="August"/>
    <x v="9"/>
    <s v="29 August 1946"/>
    <x v="2"/>
    <s v="SOC 29.8.46 (Air Britain Serials)"/>
    <x v="4"/>
    <x v="3"/>
    <m/>
    <m/>
    <x v="2"/>
    <m/>
    <m/>
    <n v="8"/>
    <x v="22"/>
    <x v="1"/>
    <n v="1"/>
    <e v="#N/A"/>
    <x v="91"/>
    <x v="3"/>
    <n v="1"/>
  </r>
  <r>
    <n v="4541"/>
    <s v="RF960"/>
    <x v="12"/>
    <s v="FE"/>
    <x v="3"/>
    <x v="16"/>
    <n v="29"/>
    <s v="August"/>
    <x v="9"/>
    <s v="29 August 1946"/>
    <x v="2"/>
    <s v="SOC 29.8.46 (Air Britain Serials)"/>
    <x v="4"/>
    <x v="3"/>
    <m/>
    <m/>
    <x v="2"/>
    <m/>
    <m/>
    <n v="8"/>
    <x v="22"/>
    <x v="1"/>
    <n v="1"/>
    <e v="#N/A"/>
    <x v="91"/>
    <x v="3"/>
    <n v="1"/>
  </r>
  <r>
    <n v="755"/>
    <s v="RF618"/>
    <x v="12"/>
    <s v="143/248/16/14/21"/>
    <x v="0"/>
    <x v="16"/>
    <n v="30"/>
    <s v="August"/>
    <x v="9"/>
    <s v="30 August 1946"/>
    <x v="0"/>
    <s v="Swung on take-off and u/c collapsed Gutersloh 30.8.46 (Air Britain Serials)"/>
    <x v="2"/>
    <x v="2"/>
    <s v="Swung on takeoff"/>
    <m/>
    <x v="2"/>
    <m/>
    <m/>
    <n v="8"/>
    <x v="22"/>
    <x v="1"/>
    <n v="1"/>
    <s v="Front-Line"/>
    <x v="48"/>
    <x v="3"/>
    <n v="5"/>
  </r>
  <r>
    <n v="2684"/>
    <s v="RF624"/>
    <x v="12"/>
    <n v="248"/>
    <x v="10"/>
    <x v="19"/>
    <n v="30"/>
    <s v="August"/>
    <x v="9"/>
    <s v="30 August 1946"/>
    <x v="0"/>
    <s v="L'avion en flammes s'écrase en Forêt de Borne, les deux aviateurs le Sous Lieutenant Quinel et le Sergent Augelvy trouveront la mort dans l'accident ... _x000a__x000a_Témoignage d'époque :_x000a__x000a_ Après avoir fauché les arbres sur plusieurs centaines de mètres, cet avion est venu s'écraser à 20 ou 30 mètres d'un chemin forestier, sa trajectoire semble avoir été NE-SE ._x000a__x000a_ Il a entièrement brûlé hormis les grosses pièces : moteurs, train d'atterrissage._x000a__x000a_ Certaines personnes présentes sur place ont déclarées qu'il était déjà en flammes avant de toucher le sol._x000a__x000a_ Un ami et moi même étions sur place alors que les pompiers de Beaune finissaient de noyer d'eau ce qui restait de l'avion._x000a__x000a_ Vers midi, ils laissaient l'épave fumante après avoir vainement cherché des traces des occupants._x000a__x000a_ Avec mon ami Jacques, nous sommes restés un long moment après le départ des pompiers, ainsi que quelques personnes des villages voisins, pour faire des photos ._x000a__x000a_ En soulevant une sorte de plaque de blindage, nous avons trouvé le corps d'un des aviateurs et sommes retournés prévenir les pompiers qui revinrent sur les lieux ..._x000a__x000a__x000a_ _x000a_ _x000a_ _x000a_ _x000a__x000a_Note: _x000a__x000a_ Je soupçonne que cet appareil soit en fait le RF624 du 1/3 qui est donné pour avoir été détruit près de Beaune le 30-08-46. L'armement visible sur les clichés correspondrait bien à un FB6. _x000a_ Pour en avoir la certitude, il faudrait consulter le dossier accident qui ne doit pas manquer de se trouver au SHAA... _x000a__x000a_http://www.histavia21.net/HISTAV2/crashBORNE.htm To Armee de l'Air 16.5.46 (Air Britain Serials)"/>
    <x v="2"/>
    <x v="2"/>
    <s v="Caught fire"/>
    <m/>
    <x v="2"/>
    <m/>
    <m/>
    <n v="8"/>
    <x v="22"/>
    <x v="1"/>
    <n v="1"/>
    <s v="Front-Line"/>
    <x v="52"/>
    <x v="3"/>
    <n v="1"/>
  </r>
  <r>
    <n v="2342"/>
    <s v="MM307"/>
    <x v="18"/>
    <s v="400/140/544"/>
    <x v="10"/>
    <x v="19"/>
    <n v="30"/>
    <s v="August"/>
    <x v="9"/>
    <s v="30 August 1946"/>
    <x v="2"/>
    <s v="Used by No. 400 Squadron, RCAF, December 1943 to c. May 1944. (http://www.ody.ca/~bwalker/RAF_owned_AA100.html) SOC 30.8.46 (Air Britain Serials)"/>
    <x v="4"/>
    <x v="3"/>
    <m/>
    <m/>
    <x v="2"/>
    <m/>
    <m/>
    <n v="8"/>
    <x v="22"/>
    <x v="1"/>
    <n v="1"/>
    <s v="Front-Line"/>
    <x v="27"/>
    <x v="0"/>
    <n v="3"/>
  </r>
  <r>
    <n v="4874"/>
    <s v="TA329"/>
    <x v="22"/>
    <s v="FE"/>
    <x v="3"/>
    <x v="2"/>
    <n v="30"/>
    <s v="August"/>
    <x v="9"/>
    <s v="30 August 1946"/>
    <x v="2"/>
    <s v="SOC 8.30.46 (Air Britain Serials)"/>
    <x v="4"/>
    <x v="3"/>
    <m/>
    <m/>
    <x v="2"/>
    <m/>
    <m/>
    <n v="8"/>
    <x v="22"/>
    <x v="1"/>
    <n v="1"/>
    <e v="#N/A"/>
    <x v="91"/>
    <x v="0"/>
    <n v="1"/>
  </r>
  <r>
    <n v="6619"/>
    <s v="HR450"/>
    <x v="12"/>
    <m/>
    <x v="7"/>
    <x v="19"/>
    <n v="1"/>
    <s v="September"/>
    <x v="9"/>
    <d v="1946-09-01T00:00:00"/>
    <x v="2"/>
    <s v="To RAAF 12.10.44 as A52-511 1 Sqn rtp .46 (Air Britain Serials) Converted to components September 1946"/>
    <x v="4"/>
    <x v="3"/>
    <m/>
    <m/>
    <x v="2"/>
    <m/>
    <m/>
    <n v="9"/>
    <x v="61"/>
    <x v="1"/>
    <n v="1"/>
    <e v="#N/A"/>
    <x v="17"/>
    <x v="3"/>
    <n v="1"/>
  </r>
  <r>
    <n v="3342"/>
    <s v="HK521"/>
    <x v="17"/>
    <s v="410/96/54OTU"/>
    <x v="10"/>
    <x v="7"/>
    <n v="2"/>
    <s v="September"/>
    <x v="9"/>
    <s v="2 September 1946"/>
    <x v="2"/>
    <s v="SOC 2.9.46 (Air Britain Serials)"/>
    <x v="4"/>
    <x v="3"/>
    <m/>
    <m/>
    <x v="2"/>
    <m/>
    <m/>
    <n v="9"/>
    <x v="61"/>
    <x v="1"/>
    <n v="1"/>
    <s v="Support Unit"/>
    <x v="115"/>
    <x v="2"/>
    <n v="3"/>
  </r>
  <r>
    <n v="143"/>
    <s v="MM495"/>
    <x v="17"/>
    <s v="410/96"/>
    <x v="0"/>
    <x v="2"/>
    <n v="2"/>
    <s v="September"/>
    <x v="9"/>
    <s v="2 September 1946"/>
    <x v="2"/>
    <s v="SOC 2.9.46 (Air Britain Serials)"/>
    <x v="4"/>
    <x v="3"/>
    <m/>
    <m/>
    <x v="2"/>
    <m/>
    <m/>
    <n v="9"/>
    <x v="61"/>
    <x v="1"/>
    <n v="1"/>
    <s v="Front-Line"/>
    <x v="54"/>
    <x v="2"/>
    <n v="2"/>
  </r>
  <r>
    <n v="5358"/>
    <s v="MM504"/>
    <x v="17"/>
    <n v="409"/>
    <x v="0"/>
    <x v="2"/>
    <n v="2"/>
    <s v="September"/>
    <x v="9"/>
    <s v="2 September 1946"/>
    <x v="2"/>
    <s v="SOC 2.9.46 (Air Britain Serials)"/>
    <x v="4"/>
    <x v="3"/>
    <m/>
    <m/>
    <x v="2"/>
    <m/>
    <m/>
    <n v="9"/>
    <x v="61"/>
    <x v="1"/>
    <n v="1"/>
    <s v="Front-Line"/>
    <x v="95"/>
    <x v="2"/>
    <n v="1"/>
  </r>
  <r>
    <n v="1821"/>
    <s v="MM556"/>
    <x v="17"/>
    <s v="488/CGS"/>
    <x v="10"/>
    <x v="19"/>
    <n v="2"/>
    <s v="September"/>
    <x v="9"/>
    <s v="2 September 1946"/>
    <x v="2"/>
    <s v="SOC 2.9.46 (Air Britain Serials)"/>
    <x v="4"/>
    <x v="3"/>
    <m/>
    <m/>
    <x v="2"/>
    <m/>
    <m/>
    <n v="9"/>
    <x v="61"/>
    <x v="1"/>
    <n v="1"/>
    <s v="Support Unit"/>
    <x v="194"/>
    <x v="2"/>
    <n v="2"/>
  </r>
  <r>
    <n v="6516"/>
    <s v="MM800"/>
    <x v="25"/>
    <n v="151"/>
    <x v="0"/>
    <x v="2"/>
    <n v="2"/>
    <s v="September"/>
    <x v="9"/>
    <s v="2 September 1946"/>
    <x v="2"/>
    <s v="SOC 2.9.46 (Air Britain Serials)"/>
    <x v="4"/>
    <x v="3"/>
    <m/>
    <m/>
    <x v="2"/>
    <m/>
    <m/>
    <n v="9"/>
    <x v="61"/>
    <x v="1"/>
    <n v="1"/>
    <s v="Front-Line"/>
    <x v="8"/>
    <x v="2"/>
    <n v="1"/>
  </r>
  <r>
    <n v="6142"/>
    <s v="MV553"/>
    <x v="25"/>
    <n v="307"/>
    <x v="0"/>
    <x v="2"/>
    <n v="3"/>
    <s v="September"/>
    <x v="9"/>
    <s v="3 September 1946"/>
    <x v="0"/>
    <s v="U/c jammed landed on one wheel Horsham St.Faith 3.9.46 not repaired and SOC 12.6.47 (Air Britain Serials)"/>
    <x v="2"/>
    <x v="2"/>
    <s v="Undercarriage failed"/>
    <m/>
    <x v="2"/>
    <m/>
    <m/>
    <n v="9"/>
    <x v="61"/>
    <x v="1"/>
    <n v="1"/>
    <s v="Front-Line"/>
    <x v="21"/>
    <x v="2"/>
    <n v="1"/>
  </r>
  <r>
    <n v="1378"/>
    <s v="TA494"/>
    <x v="12"/>
    <n v="21"/>
    <x v="0"/>
    <x v="16"/>
    <n v="3"/>
    <s v="September"/>
    <x v="9"/>
    <s v="3 September 1946"/>
    <x v="0"/>
    <s v="Collided with SZ995 and lost tail Wahn 3.9.46 (Air Britain Serials)"/>
    <x v="2"/>
    <x v="2"/>
    <s v="Collision"/>
    <m/>
    <x v="2"/>
    <m/>
    <m/>
    <n v="9"/>
    <x v="61"/>
    <x v="1"/>
    <n v="0"/>
    <s v="Front-Line"/>
    <x v="48"/>
    <x v="0"/>
    <n v="1"/>
  </r>
  <r>
    <n v="3229"/>
    <s v="SZ989"/>
    <x v="12"/>
    <s v="613/69/107"/>
    <x v="0"/>
    <x v="16"/>
    <n v="5"/>
    <s v="September"/>
    <x v="9"/>
    <s v="5 September 1946"/>
    <x v="0"/>
    <s v="Ran off peritrack and u/c collapsed Blackbushe 5.9.46 not repaired and SOC 18.4.47 (Air Britain Serials)"/>
    <x v="2"/>
    <x v="2"/>
    <s v="Taxi accident"/>
    <m/>
    <x v="2"/>
    <m/>
    <m/>
    <n v="9"/>
    <x v="61"/>
    <x v="1"/>
    <n v="1"/>
    <s v="Front-Line"/>
    <x v="57"/>
    <x v="0"/>
    <n v="3"/>
  </r>
  <r>
    <n v="5200"/>
    <s v="RF786"/>
    <x v="12"/>
    <n v="235"/>
    <x v="12"/>
    <x v="19"/>
    <n v="5"/>
    <s v="September"/>
    <x v="9"/>
    <s v="5 September 1946"/>
    <x v="2"/>
    <s v="To Armee de l'Air 5.9.46 (Air Britain Serials)"/>
    <x v="5"/>
    <x v="3"/>
    <m/>
    <m/>
    <x v="2"/>
    <m/>
    <m/>
    <n v="9"/>
    <x v="61"/>
    <x v="1"/>
    <n v="1"/>
    <s v="Front-Line"/>
    <x v="97"/>
    <x v="3"/>
    <n v="1"/>
  </r>
  <r>
    <n v="6606"/>
    <s v="PZ476"/>
    <x v="12"/>
    <m/>
    <x v="12"/>
    <x v="19"/>
    <n v="7"/>
    <s v="September"/>
    <x v="9"/>
    <s v="7 September 1946"/>
    <x v="2"/>
    <s v="To Armee de l'Air 7.9.46 (Air Britain Serials)"/>
    <x v="5"/>
    <x v="3"/>
    <m/>
    <m/>
    <x v="2"/>
    <m/>
    <m/>
    <n v="9"/>
    <x v="61"/>
    <x v="1"/>
    <n v="1"/>
    <e v="#N/A"/>
    <x v="17"/>
    <x v="0"/>
    <n v="1"/>
  </r>
  <r>
    <n v="6879"/>
    <s v="PF601"/>
    <x v="20"/>
    <s v="16OTU"/>
    <x v="0"/>
    <x v="7"/>
    <n v="9"/>
    <s v="September"/>
    <x v="9"/>
    <s v="9 September 1946"/>
    <x v="0"/>
    <s v="Swung on take-off and u/c collapsed Cottesmore 9.9.46 (Air Britain Serials) 09.09.46 16 MTU. PF601 Crashed on take-off from Cottesmore aerodrome. (Mosquito Crash Log)"/>
    <x v="2"/>
    <x v="2"/>
    <s v="Swung on takeoff"/>
    <m/>
    <x v="2"/>
    <m/>
    <m/>
    <n v="9"/>
    <x v="61"/>
    <x v="1"/>
    <n v="0"/>
    <s v="Support Unit"/>
    <x v="140"/>
    <x v="6"/>
    <n v="1"/>
  </r>
  <r>
    <n v="2236"/>
    <s v="HK422"/>
    <x v="17"/>
    <s v="29/CGS"/>
    <x v="10"/>
    <x v="19"/>
    <n v="10"/>
    <s v="September"/>
    <x v="9"/>
    <s v="10 September 1946"/>
    <x v="2"/>
    <s v="SOC 10.9.46 (Air Britain Serials)"/>
    <x v="4"/>
    <x v="3"/>
    <m/>
    <m/>
    <x v="2"/>
    <m/>
    <m/>
    <n v="9"/>
    <x v="61"/>
    <x v="1"/>
    <n v="1"/>
    <s v="Support Unit"/>
    <x v="194"/>
    <x v="2"/>
    <n v="2"/>
  </r>
  <r>
    <n v="5659"/>
    <s v="MM305"/>
    <x v="18"/>
    <n v="140"/>
    <x v="12"/>
    <x v="19"/>
    <n v="10"/>
    <s v="September"/>
    <x v="9"/>
    <s v="10 September 1946"/>
    <x v="2"/>
    <s v="To Armee de l'Air 10.9.46 (Air Britain Serials)"/>
    <x v="5"/>
    <x v="3"/>
    <m/>
    <m/>
    <x v="2"/>
    <m/>
    <m/>
    <n v="9"/>
    <x v="61"/>
    <x v="1"/>
    <n v="1"/>
    <s v="Front-Line"/>
    <x v="56"/>
    <x v="0"/>
    <n v="1"/>
  </r>
  <r>
    <n v="1009"/>
    <s v="MM810"/>
    <x v="25"/>
    <s v="151/R-R/151/25"/>
    <x v="0"/>
    <x v="2"/>
    <n v="10"/>
    <s v="September"/>
    <x v="9"/>
    <s v="10 September 1946"/>
    <x v="2"/>
    <s v="To 6119M 10.9.46 (Air Britain Serials)"/>
    <x v="4"/>
    <x v="3"/>
    <m/>
    <m/>
    <x v="2"/>
    <m/>
    <m/>
    <n v="9"/>
    <x v="61"/>
    <x v="1"/>
    <n v="1"/>
    <s v="Front-Line"/>
    <x v="14"/>
    <x v="2"/>
    <n v="4"/>
  </r>
  <r>
    <n v="3726"/>
    <s v="MT477"/>
    <x v="25"/>
    <s v="488/54OTU"/>
    <x v="10"/>
    <x v="7"/>
    <n v="10"/>
    <s v="September"/>
    <x v="9"/>
    <s v="10 September 1946"/>
    <x v="2"/>
    <s v="To 6116M 10.9.46 (Air Britain Serials)"/>
    <x v="4"/>
    <x v="3"/>
    <m/>
    <m/>
    <x v="2"/>
    <m/>
    <m/>
    <n v="9"/>
    <x v="61"/>
    <x v="1"/>
    <n v="1"/>
    <s v="Support Unit"/>
    <x v="115"/>
    <x v="2"/>
    <n v="2"/>
  </r>
  <r>
    <n v="2488"/>
    <s v="NS803"/>
    <x v="18"/>
    <s v="544/8OTU"/>
    <x v="10"/>
    <x v="7"/>
    <n v="10"/>
    <s v="September"/>
    <x v="9"/>
    <s v="10 September 1946"/>
    <x v="2"/>
    <s v="To 6120M 10.9.46 RN Yeovilton as GI (Air Britain Serials)"/>
    <x v="4"/>
    <x v="3"/>
    <m/>
    <m/>
    <x v="2"/>
    <m/>
    <m/>
    <n v="9"/>
    <x v="61"/>
    <x v="1"/>
    <n v="1"/>
    <s v="Support Unit"/>
    <x v="37"/>
    <x v="0"/>
    <n v="2"/>
  </r>
  <r>
    <n v="2950"/>
    <s v="NS849"/>
    <x v="12"/>
    <s v="107/418/305"/>
    <x v="0"/>
    <x v="16"/>
    <n v="10"/>
    <s v="September"/>
    <x v="9"/>
    <s v="10 September 1946"/>
    <x v="2"/>
    <s v="Received at 418 Sqn. from No.44 Movements Unit, 24 August 1944. TH-T, letter given in ORB entry of 3/4 January 1945. SOC 10.9.46 (Air Britain Serials)"/>
    <x v="4"/>
    <x v="3"/>
    <m/>
    <m/>
    <x v="2"/>
    <m/>
    <m/>
    <n v="9"/>
    <x v="61"/>
    <x v="1"/>
    <n v="1"/>
    <s v="Front-Line"/>
    <x v="60"/>
    <x v="0"/>
    <n v="3"/>
  </r>
  <r>
    <n v="7484"/>
    <s v="NT363"/>
    <x v="25"/>
    <s v="456/54OTU"/>
    <x v="10"/>
    <x v="7"/>
    <n v="10"/>
    <s v="September"/>
    <x v="9"/>
    <s v="10 September 1946"/>
    <x v="2"/>
    <s v="Served with 456 Sqn as RX-U under RAF control 12/44 to 15/06/45 as Sqn disbanded. Back to RAF. (Brian Fillery's website) To 6118M 10.9.46 (Air Britain Serials)"/>
    <x v="4"/>
    <x v="3"/>
    <m/>
    <m/>
    <x v="2"/>
    <m/>
    <m/>
    <n v="9"/>
    <x v="61"/>
    <x v="1"/>
    <n v="1"/>
    <s v="Support Unit"/>
    <x v="115"/>
    <x v="2"/>
    <n v="2"/>
  </r>
  <r>
    <n v="6517"/>
    <s v="NT306"/>
    <x v="25"/>
    <n v="151"/>
    <x v="0"/>
    <x v="2"/>
    <n v="11"/>
    <s v="September"/>
    <x v="9"/>
    <s v="11 September 1946"/>
    <x v="0"/>
    <s v="DZ-D (http://daveg4otu.tripod.com/hancrash.html) 01/10/1945 de Havilland Mosquito NF Mark XXX NT489 of 151 Squadron swung on take off from RAF Predannack, hit a blister hangar and damaged Mosquito NF Mark XXX NT306 of the same squadron. (http://www.rafdavidstowmoor.org/pages/crash_log/crashlog45.htm) Overshot landing on one engine and hit hedge Odiham 11.9.46 (Air Britain Serials) 01.09.46 151 Sqn. NT306 Aircraft was committed to single-engine landing at Odiham aerodrome due to apparent engine failure, overshot and hit hedge. Crew unhurt. (Mosquito Crash Log)"/>
    <x v="2"/>
    <x v="2"/>
    <s v="Swung on takeoff"/>
    <m/>
    <x v="2"/>
    <m/>
    <m/>
    <n v="9"/>
    <x v="61"/>
    <x v="1"/>
    <n v="1"/>
    <s v="Front-Line"/>
    <x v="8"/>
    <x v="2"/>
    <n v="1"/>
  </r>
  <r>
    <n v="5766"/>
    <s v="PZ315"/>
    <x v="12"/>
    <n v="23"/>
    <x v="12"/>
    <x v="16"/>
    <n v="11"/>
    <s v="September"/>
    <x v="9"/>
    <s v="11 September 1946"/>
    <x v="2"/>
    <s v="To Armee de l'Air 11.9.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9"/>
    <x v="61"/>
    <x v="1"/>
    <n v="1"/>
    <s v="Front-Line"/>
    <x v="6"/>
    <x v="0"/>
    <n v="1"/>
  </r>
  <r>
    <n v="4496"/>
    <s v="RG155"/>
    <x v="18"/>
    <s v="USAAF"/>
    <x v="12"/>
    <x v="19"/>
    <n v="11"/>
    <s v="September"/>
    <x v="9"/>
    <s v="11 September 1946"/>
    <x v="2"/>
    <s v="To Armee de l'Air 11.9.46 (Air Britain Serials)"/>
    <x v="5"/>
    <x v="3"/>
    <m/>
    <m/>
    <x v="2"/>
    <m/>
    <m/>
    <n v="9"/>
    <x v="61"/>
    <x v="1"/>
    <n v="1"/>
    <e v="#N/A"/>
    <x v="33"/>
    <x v="0"/>
    <n v="1"/>
  </r>
  <r>
    <n v="6205"/>
    <s v="RF818"/>
    <x v="12"/>
    <n v="47"/>
    <x v="3"/>
    <x v="16"/>
    <n v="12"/>
    <s v="September"/>
    <x v="9"/>
    <s v="12 September 1946"/>
    <x v="2"/>
    <s v="SOC 12.9.46 (Air Britain Serials)"/>
    <x v="4"/>
    <x v="3"/>
    <m/>
    <m/>
    <x v="2"/>
    <m/>
    <m/>
    <n v="9"/>
    <x v="61"/>
    <x v="1"/>
    <n v="1"/>
    <s v="Front-Line"/>
    <x v="122"/>
    <x v="3"/>
    <n v="1"/>
  </r>
  <r>
    <n v="1229"/>
    <s v="RF851"/>
    <x v="12"/>
    <s v="404/132OTU/1FU"/>
    <x v="12"/>
    <x v="19"/>
    <n v="12"/>
    <s v="September"/>
    <x v="9"/>
    <s v="12 September 1946"/>
    <x v="2"/>
    <s v="To Armee de l'Air 12.9.46 (Air Britain Serials)"/>
    <x v="5"/>
    <x v="3"/>
    <m/>
    <m/>
    <x v="2"/>
    <m/>
    <m/>
    <n v="9"/>
    <x v="61"/>
    <x v="1"/>
    <n v="1"/>
    <s v="Support Unit"/>
    <x v="123"/>
    <x v="3"/>
    <n v="3"/>
  </r>
  <r>
    <n v="5511"/>
    <s v="RF949"/>
    <x v="12"/>
    <n v="47"/>
    <x v="3"/>
    <x v="16"/>
    <n v="12"/>
    <s v="September"/>
    <x v="9"/>
    <s v="12 September 1946"/>
    <x v="2"/>
    <s v="SOC 12.9.46 (Air Britain Serials)"/>
    <x v="4"/>
    <x v="3"/>
    <m/>
    <m/>
    <x v="2"/>
    <m/>
    <m/>
    <n v="9"/>
    <x v="61"/>
    <x v="1"/>
    <n v="1"/>
    <s v="Front-Line"/>
    <x v="122"/>
    <x v="3"/>
    <n v="1"/>
  </r>
  <r>
    <n v="2235"/>
    <s v="RG210"/>
    <x v="35"/>
    <n v="684"/>
    <x v="3"/>
    <x v="0"/>
    <n v="12"/>
    <s v="September"/>
    <x v="9"/>
    <s v="12 September 1946"/>
    <x v="2"/>
    <s v="SOC 12.9.46 (Air Britain Serials)"/>
    <x v="4"/>
    <x v="3"/>
    <m/>
    <m/>
    <x v="2"/>
    <m/>
    <m/>
    <n v="9"/>
    <x v="61"/>
    <x v="1"/>
    <n v="0"/>
    <s v="Front-Line"/>
    <x v="50"/>
    <x v="0"/>
    <n v="1"/>
  </r>
  <r>
    <n v="4875"/>
    <s v="TA271"/>
    <x v="22"/>
    <s v="FE"/>
    <x v="3"/>
    <x v="2"/>
    <n v="12"/>
    <s v="September"/>
    <x v="9"/>
    <s v="12 September 1946"/>
    <x v="2"/>
    <s v="SOC 12.9.46 (Air Britain Serials)"/>
    <x v="4"/>
    <x v="3"/>
    <m/>
    <m/>
    <x v="2"/>
    <m/>
    <m/>
    <n v="9"/>
    <x v="61"/>
    <x v="1"/>
    <n v="1"/>
    <e v="#N/A"/>
    <x v="91"/>
    <x v="0"/>
    <n v="1"/>
  </r>
  <r>
    <n v="2513"/>
    <s v="HK396"/>
    <x v="17"/>
    <s v="96/151/54OTU"/>
    <x v="10"/>
    <x v="7"/>
    <n v="13"/>
    <s v="September"/>
    <x v="9"/>
    <s v="13 September 1946"/>
    <x v="2"/>
    <s v="SOC 13.9.46 (Air Britain Serials)"/>
    <x v="4"/>
    <x v="3"/>
    <m/>
    <m/>
    <x v="2"/>
    <m/>
    <m/>
    <n v="9"/>
    <x v="61"/>
    <x v="1"/>
    <n v="1"/>
    <s v="Support Unit"/>
    <x v="115"/>
    <x v="2"/>
    <n v="3"/>
  </r>
  <r>
    <n v="4393"/>
    <s v="HK524"/>
    <x v="17"/>
    <s v="307/29"/>
    <x v="0"/>
    <x v="2"/>
    <n v="13"/>
    <s v="September"/>
    <x v="9"/>
    <s v="13 September 1946"/>
    <x v="2"/>
    <s v="SOC 13.9.46 (Air Britain Serials)"/>
    <x v="4"/>
    <x v="3"/>
    <m/>
    <m/>
    <x v="2"/>
    <m/>
    <m/>
    <n v="9"/>
    <x v="61"/>
    <x v="1"/>
    <n v="1"/>
    <s v="Front-Line"/>
    <x v="31"/>
    <x v="2"/>
    <n v="2"/>
  </r>
  <r>
    <n v="7398"/>
    <s v="HK536"/>
    <x v="17"/>
    <s v="Reserial SM701/RAE"/>
    <x v="10"/>
    <x v="19"/>
    <n v="13"/>
    <s v="September"/>
    <x v="9"/>
    <s v="13 September 1946"/>
    <x v="2"/>
    <s v="SOC 13.9.46 (Air Britain Serials) Serials duplicated with Lancasters, renumbered SM701"/>
    <x v="4"/>
    <x v="3"/>
    <m/>
    <m/>
    <x v="2"/>
    <m/>
    <m/>
    <n v="9"/>
    <x v="61"/>
    <x v="1"/>
    <n v="1"/>
    <e v="#N/A"/>
    <x v="61"/>
    <x v="2"/>
    <n v="2"/>
  </r>
  <r>
    <n v="5330"/>
    <s v="MM619"/>
    <x v="17"/>
    <n v="409"/>
    <x v="0"/>
    <x v="2"/>
    <n v="13"/>
    <s v="September"/>
    <x v="9"/>
    <s v="13 September 1946"/>
    <x v="2"/>
    <s v="SOC 13.9.46 (Air Britain Serials)"/>
    <x v="4"/>
    <x v="3"/>
    <m/>
    <m/>
    <x v="2"/>
    <m/>
    <m/>
    <n v="9"/>
    <x v="61"/>
    <x v="1"/>
    <n v="1"/>
    <s v="Front-Line"/>
    <x v="95"/>
    <x v="2"/>
    <n v="1"/>
  </r>
  <r>
    <n v="3717"/>
    <s v="NT328"/>
    <x v="25"/>
    <n v="456"/>
    <x v="10"/>
    <x v="19"/>
    <n v="13"/>
    <s v="September"/>
    <x v="9"/>
    <s v="13 September 1946"/>
    <x v="2"/>
    <s v="Served with 456 Sqn as RX-H under RAF control 12/44 to 15/06/45 as Sqn disbanded. Back to RAF. (Brian Fillery's website) SOC 13.9.46 (Air Britain Serials)"/>
    <x v="4"/>
    <x v="3"/>
    <m/>
    <m/>
    <x v="2"/>
    <m/>
    <m/>
    <n v="9"/>
    <x v="61"/>
    <x v="1"/>
    <n v="1"/>
    <s v="Front-Line"/>
    <x v="20"/>
    <x v="2"/>
    <n v="1"/>
  </r>
  <r>
    <n v="6346"/>
    <s v="NT353"/>
    <x v="25"/>
    <n v="68"/>
    <x v="10"/>
    <x v="19"/>
    <n v="13"/>
    <s v="September"/>
    <x v="9"/>
    <s v="13 September 1946"/>
    <x v="2"/>
    <s v="SOC 13.9.46 (Air Britain Serials)"/>
    <x v="4"/>
    <x v="3"/>
    <m/>
    <m/>
    <x v="2"/>
    <m/>
    <m/>
    <n v="9"/>
    <x v="61"/>
    <x v="1"/>
    <n v="1"/>
    <s v="Front-Line"/>
    <x v="102"/>
    <x v="2"/>
    <n v="1"/>
  </r>
  <r>
    <n v="5197"/>
    <s v="PF665"/>
    <x v="35"/>
    <s v="RN"/>
    <x v="10"/>
    <x v="19"/>
    <n v="13"/>
    <s v="September"/>
    <x v="9"/>
    <s v="13 September 1946"/>
    <x v="2"/>
    <s v="To RN 13.9.46 (Air Britain Serials)"/>
    <x v="5"/>
    <x v="3"/>
    <m/>
    <m/>
    <x v="2"/>
    <m/>
    <m/>
    <n v="9"/>
    <x v="61"/>
    <x v="1"/>
    <n v="0"/>
    <e v="#N/A"/>
    <x v="64"/>
    <x v="6"/>
    <n v="1"/>
  </r>
  <r>
    <n v="1328"/>
    <s v="RV302"/>
    <x v="20"/>
    <s v="571/128/14"/>
    <x v="10"/>
    <x v="19"/>
    <n v="16"/>
    <s v="September"/>
    <x v="9"/>
    <s v="16 September 1946"/>
    <x v="0"/>
    <s v="Brakes failed taxying and u/c leg collapsed Manston 16.9.46 not repaired (Air Britain Serials) 16.09.45 141 Sqn. RV302 Taxying downwind at Manston aerodrome, brakes failed, aircraft ground-looped and undercarriage collapsed. Crew unhurt. (Mosquito Crash Log)"/>
    <x v="2"/>
    <x v="2"/>
    <s v="Brakes failed"/>
    <m/>
    <x v="2"/>
    <m/>
    <m/>
    <n v="9"/>
    <x v="61"/>
    <x v="1"/>
    <n v="1"/>
    <s v="Front-Line"/>
    <x v="215"/>
    <x v="0"/>
    <n v="3"/>
  </r>
  <r>
    <n v="3810"/>
    <s v="TA153"/>
    <x v="22"/>
    <n v="256"/>
    <x v="10"/>
    <x v="19"/>
    <n v="16"/>
    <s v="September"/>
    <x v="9"/>
    <s v="16 September 1946"/>
    <x v="0"/>
    <s v="Broke up in air nr Larnaca Cyprus 16.9.46 (Air Britain Serials)"/>
    <x v="2"/>
    <x v="2"/>
    <s v="Broke up"/>
    <m/>
    <x v="2"/>
    <m/>
    <m/>
    <n v="9"/>
    <x v="61"/>
    <x v="1"/>
    <n v="1"/>
    <s v="Front-Line"/>
    <x v="32"/>
    <x v="0"/>
    <n v="1"/>
  </r>
  <r>
    <n v="7292"/>
    <s v="HK417"/>
    <x v="17"/>
    <s v="96/54OTU"/>
    <x v="10"/>
    <x v="7"/>
    <n v="16"/>
    <s v="September"/>
    <x v="9"/>
    <s v="16 September 1946"/>
    <x v="2"/>
    <s v="SOC 16.9.46 (Air Britain Serials)"/>
    <x v="4"/>
    <x v="3"/>
    <m/>
    <m/>
    <x v="2"/>
    <m/>
    <m/>
    <n v="9"/>
    <x v="61"/>
    <x v="1"/>
    <n v="1"/>
    <s v="Support Unit"/>
    <x v="115"/>
    <x v="2"/>
    <n v="2"/>
  </r>
  <r>
    <n v="7526"/>
    <s v="HK420"/>
    <x v="17"/>
    <n v="488"/>
    <x v="10"/>
    <x v="19"/>
    <n v="16"/>
    <s v="September"/>
    <x v="9"/>
    <s v="16 September 1946"/>
    <x v="2"/>
    <s v="SOC 16.9.46 (Air Britain Serials)"/>
    <x v="4"/>
    <x v="3"/>
    <m/>
    <m/>
    <x v="2"/>
    <m/>
    <m/>
    <n v="9"/>
    <x v="61"/>
    <x v="1"/>
    <n v="1"/>
    <s v="Front-Line"/>
    <x v="42"/>
    <x v="2"/>
    <n v="1"/>
  </r>
  <r>
    <n v="6478"/>
    <s v="HK428"/>
    <x v="17"/>
    <s v="29/CGS"/>
    <x v="10"/>
    <x v="19"/>
    <n v="16"/>
    <s v="September"/>
    <x v="9"/>
    <s v="16 September 1946"/>
    <x v="2"/>
    <s v="SOC 16.9.46 (Air Britain Serials)"/>
    <x v="4"/>
    <x v="3"/>
    <m/>
    <m/>
    <x v="2"/>
    <m/>
    <m/>
    <n v="9"/>
    <x v="61"/>
    <x v="1"/>
    <n v="1"/>
    <s v="Support Unit"/>
    <x v="194"/>
    <x v="2"/>
    <n v="2"/>
  </r>
  <r>
    <n v="4717"/>
    <s v="HK432"/>
    <x v="17"/>
    <n v="410"/>
    <x v="0"/>
    <x v="2"/>
    <n v="16"/>
    <s v="September"/>
    <x v="9"/>
    <s v="16 September 1946"/>
    <x v="2"/>
    <s v="SOC 16.9.46 (Air Britain Serials)"/>
    <x v="4"/>
    <x v="3"/>
    <m/>
    <m/>
    <x v="2"/>
    <m/>
    <m/>
    <n v="9"/>
    <x v="61"/>
    <x v="1"/>
    <n v="1"/>
    <s v="Front-Line"/>
    <x v="19"/>
    <x v="2"/>
    <n v="1"/>
  </r>
  <r>
    <n v="1364"/>
    <s v="HK457"/>
    <x v="17"/>
    <s v="488/604"/>
    <x v="10"/>
    <x v="19"/>
    <n v="16"/>
    <s v="September"/>
    <x v="9"/>
    <s v="16 September 1946"/>
    <x v="2"/>
    <s v="SOC 16.9.46 (Air Britain Serials)"/>
    <x v="4"/>
    <x v="3"/>
    <m/>
    <m/>
    <x v="2"/>
    <m/>
    <m/>
    <n v="9"/>
    <x v="61"/>
    <x v="1"/>
    <n v="1"/>
    <s v="Front-Line"/>
    <x v="77"/>
    <x v="2"/>
    <n v="2"/>
  </r>
  <r>
    <n v="3889"/>
    <s v="KB241"/>
    <x v="13"/>
    <n v="139"/>
    <x v="0"/>
    <x v="8"/>
    <n v="16"/>
    <s v="September"/>
    <x v="9"/>
    <s v="16 September 1946"/>
    <x v="2"/>
    <s v="SOC 16.9.46 (Air Britain Serials)"/>
    <x v="4"/>
    <x v="3"/>
    <m/>
    <m/>
    <x v="2"/>
    <m/>
    <m/>
    <n v="9"/>
    <x v="61"/>
    <x v="1"/>
    <n v="1"/>
    <s v="Front-Line"/>
    <x v="15"/>
    <x v="1"/>
    <n v="1"/>
  </r>
  <r>
    <n v="3633"/>
    <s v="KB352"/>
    <x v="13"/>
    <s v="CRD"/>
    <x v="10"/>
    <x v="19"/>
    <n v="16"/>
    <s v="September"/>
    <x v="9"/>
    <s v="16 September 1946"/>
    <x v="2"/>
    <s v="SOC 16.9.46 (Air Britain Serials)"/>
    <x v="4"/>
    <x v="3"/>
    <m/>
    <m/>
    <x v="2"/>
    <m/>
    <m/>
    <n v="9"/>
    <x v="61"/>
    <x v="1"/>
    <n v="1"/>
    <s v="Support Unit"/>
    <x v="197"/>
    <x v="1"/>
    <n v="1"/>
  </r>
  <r>
    <n v="302"/>
    <s v="MM563"/>
    <x v="17"/>
    <s v="604/CGS"/>
    <x v="10"/>
    <x v="19"/>
    <n v="16"/>
    <s v="September"/>
    <x v="9"/>
    <s v="16 September 1946"/>
    <x v="2"/>
    <s v="SOC 16.9.46 (Air Britain Serials)"/>
    <x v="4"/>
    <x v="3"/>
    <m/>
    <m/>
    <x v="2"/>
    <m/>
    <m/>
    <n v="9"/>
    <x v="61"/>
    <x v="1"/>
    <n v="1"/>
    <s v="Support Unit"/>
    <x v="194"/>
    <x v="2"/>
    <n v="2"/>
  </r>
  <r>
    <n v="6526"/>
    <s v="NT547"/>
    <x v="25"/>
    <n v="151"/>
    <x v="0"/>
    <x v="2"/>
    <n v="17"/>
    <s v="September"/>
    <x v="9"/>
    <s v="17 September 1946"/>
    <x v="0"/>
    <s v="Swung on landing and u/c collapsed Weston Zoyland 17.9.46 (Air Britain Serials) 17.09.46 151 Sqn. NT547 Swung on landing at Weston Zoyland and undercarriage collapsed. (Mosquito Crash Log)"/>
    <x v="2"/>
    <x v="2"/>
    <s v="Swung on landing"/>
    <m/>
    <x v="2"/>
    <m/>
    <m/>
    <n v="9"/>
    <x v="61"/>
    <x v="1"/>
    <n v="1"/>
    <s v="Front-Line"/>
    <x v="8"/>
    <x v="2"/>
    <n v="1"/>
  </r>
  <r>
    <n v="1893"/>
    <s v="NS954"/>
    <x v="12"/>
    <s v="515/54OTU"/>
    <x v="10"/>
    <x v="7"/>
    <n v="19"/>
    <s v="September"/>
    <x v="9"/>
    <s v="19 September 1946"/>
    <x v="0"/>
    <s v="Engine cut on take-off swung and u/c collapsed Leeming 19.9.46 (Air Britain Serials) 19.09.46 54 OTU. NS954 Crashed at Leeming aerodrome after one engine cut out on take-off. (Mosquito Crash Log)"/>
    <x v="2"/>
    <x v="2"/>
    <s v="Engine failure"/>
    <m/>
    <x v="2"/>
    <m/>
    <m/>
    <n v="9"/>
    <x v="61"/>
    <x v="1"/>
    <n v="1"/>
    <s v="Support Unit"/>
    <x v="115"/>
    <x v="0"/>
    <n v="2"/>
  </r>
  <r>
    <n v="2135"/>
    <s v="PF651"/>
    <x v="35"/>
    <s v="8OTU"/>
    <x v="10"/>
    <x v="7"/>
    <n v="19"/>
    <s v="September"/>
    <x v="9"/>
    <s v="19 September 1946"/>
    <x v="0"/>
    <s v="Dived into ground out of cloud Pilsgate Lincs. 19.9.46 (Air Britain Serials) 19.09.46 8 OTU. PF651 Crashed out of control at Spitalsgate, Lincs., killing crew. (Mosquito Crash Log)"/>
    <x v="2"/>
    <x v="2"/>
    <s v="Dived into ground"/>
    <m/>
    <x v="2"/>
    <m/>
    <m/>
    <n v="9"/>
    <x v="61"/>
    <x v="1"/>
    <n v="0"/>
    <s v="Support Unit"/>
    <x v="37"/>
    <x v="6"/>
    <n v="1"/>
  </r>
  <r>
    <n v="5360"/>
    <s v="NS794"/>
    <x v="18"/>
    <s v="USAAF"/>
    <x v="12"/>
    <x v="19"/>
    <n v="22"/>
    <s v="September"/>
    <x v="9"/>
    <s v="22 September 1946"/>
    <x v="2"/>
    <s v="To Armee de l'Air 22.9.46 (Air Britain Serials)"/>
    <x v="5"/>
    <x v="3"/>
    <m/>
    <m/>
    <x v="2"/>
    <m/>
    <m/>
    <n v="9"/>
    <x v="61"/>
    <x v="1"/>
    <n v="1"/>
    <e v="#N/A"/>
    <x v="33"/>
    <x v="0"/>
    <n v="1"/>
  </r>
  <r>
    <n v="963"/>
    <s v="MM185"/>
    <x v="20"/>
    <s v="128/571/98"/>
    <x v="10"/>
    <x v="19"/>
    <n v="23"/>
    <s v="September"/>
    <x v="9"/>
    <s v="23 September 1946"/>
    <x v="0"/>
    <s v="F/L (Pilot) A P Mountain 13.A.4, F/L (Navigator) C H Brown 13.A.3, The burial listing shows their death with 23.09.1946. I believe it was Mosquito MM185 when engine failed to unfeather, lost height and flew into trees Weeson near Fassberg (details from the Mosquito list) The correct spelling of the town the Mosquito crashed is Weesen, 7km SW Faßberg.(http://www.rafcommands.com/forum/showthread.php?p=2863&amp;highlight=Mosquito#post2863) Engine failed to unfeather lost height and flew into trees Weeson nr Fassberg BZG 23.9.46 DBF (Air Britain Serials)"/>
    <x v="2"/>
    <x v="2"/>
    <s v="Engine failure"/>
    <m/>
    <x v="2"/>
    <m/>
    <m/>
    <n v="9"/>
    <x v="61"/>
    <x v="1"/>
    <n v="1"/>
    <s v="Front-Line"/>
    <x v="204"/>
    <x v="0"/>
    <n v="3"/>
  </r>
  <r>
    <n v="2212"/>
    <s v="PZ417"/>
    <x v="12"/>
    <s v="143/14/21"/>
    <x v="0"/>
    <x v="16"/>
    <n v="23"/>
    <s v="September"/>
    <x v="9"/>
    <s v="23 September 1946"/>
    <x v="0"/>
    <s v="Engine cut u/c collapsed on landing Fritziar 23.9.46 (Air Britain Serials)"/>
    <x v="2"/>
    <x v="2"/>
    <s v="Engine failure"/>
    <m/>
    <x v="2"/>
    <m/>
    <m/>
    <n v="9"/>
    <x v="61"/>
    <x v="1"/>
    <n v="1"/>
    <s v="Front-Line"/>
    <x v="48"/>
    <x v="0"/>
    <n v="3"/>
  </r>
  <r>
    <n v="6607"/>
    <s v="NS795"/>
    <x v="18"/>
    <m/>
    <x v="12"/>
    <x v="19"/>
    <n v="23"/>
    <s v="September"/>
    <x v="9"/>
    <s v="23 September 1946"/>
    <x v="2"/>
    <s v="To Armee de l'Air 23.9.46 (http://www.airhistory.org.uk/dh/mosquito.html)_x000a__x000a_Een Mosquito P.R. Mk XVI, NS795, van No. 544 Sqdn RAF, werd door Oberleutnant Rolf Glogner en zijn 'Katzmareck' boven Leipzig onderschept op 16 maart. De stuurboordmotor van de verkenner werd getroffen door de granaten van de MK 108's van de Me 163 B. Na een terugvlucht op één motor maakte de piloot, Flying Officer R.M. Hayes, met zijn kreupele Mosquito een breuklanding bij Rijsel in Frankrijk. Hij kreeg voor die vlucht het Distinguished Flying Cross. http://users.pandora.be/Luchtoorlog_Warplanes/me163_komet.htm (MH - Crew were apparently killed two weeks later in a takeoff accident) See also: AIR 27/2031 frame 168 ‘544 Squadron, B Flight, Line Book’ To Armee de l'Air 23.9.46 (Air Britain Serials) apparently both Glogner and Walter Dittmar were scrambled in 163s on 16 March 1945 to intercept this Mosquito: (Walter Dittmar) 16.03.45 with JG 400 flew the Me 163 to ram a Mosquito at 40,000 feet - flamed out. (http://ww2.dk/Lw%20Offz%20-%20A-F%20-%20April%202012.pdf)           Here the DFC citation of P/O Hays, who sadly died on the 30th March 1945 - apparently on the crash ( stall on take off ) of MM396 ( see my posting on Allied Forum )._x000a__x000a__x000a_HAYS, P/O Raymond Morris (J88928) - Distinguished Flying Cross - No.544 Squadron (deceased) - Award effective 24 April 1945 as per London Gazette of that date and AFRO 918/45 dated 1 June 1945. American in the RCAF. Born 1913 in Ashland, Oregon; home in Long Beach, California. Trained at No.6 ITS, No.20 EFTS and No.16 SFTS. Commissioned July 1944. Killed in action 30 March 1945 (Mosquito MM386); buried in United Kingdom._x000a__x000a_This officer was the pilot of an aircraft detailed for a reconnaissance covering the Leipzig area in March 1945. Whilst over the target, two enemy fighters attempted to close in. Pilot Officer Hays took violent evading action. Much height was lost. At this stage another enemy aircraft joined the fight. Pilot Officer Hays manoeuvred with great skill and although his aircraft was hit he succeeded in evading the attackers. The starboard engine had been badly damaged but course was set for home. Later on the return flight the aircraft was attacked by another fighter. Pilot Officer Hays manoeuvred with superb skill. Although the aircraft sustained further damage and the navigator was wounded, this pilot succeeded in evading the fighter. He afterwards flew to a landing ground in Allied territory. This officer, who has completed many sorties, has consistently shown courage and resolution._x000a__x000a_Yes, it seems that Glockner claimed the Mosquito shot down, although by incredible airmanship Hays took it to Lille where he crashlanded. His Navigator, who as severely injured on the right leg was a Sergeant F/Sgt Morgan Philips._x000a__x000a_2- On his last mission ( 30th March ) Hays flew and died alongside F/L Donald South ( RAFVR 151174 ) who was 35 years old, not 31 as I wrongly put before ( tried to remember by heart…)_x000a__x000a_(http://forum.12oclockhigh.net/archive/index.php?t-9762.html)_x000a__x000a_From AIR 27/2031 frame 168 ‘544 Squadron, B Flight, Line Book’:-_x000a__x000a__x000a_&quot;106G/4850 16 March 1945 A/C No.NS795 544 Squadron P.R._x000a__x000a_Pilot: P/O Hays Navigator: F/S Phillips_x000a__x000a__x000a_At 1445A flying at 30,000 ft. making a photographic run (with navigator in nose of A/c) on course 090 over Leipzig, Pilot saw 2 ME 163’s practically at ground level climbing rapidly. Pilot altered course 90 degrees and opened up fully. Within 3-5 minutes both E/A were at Mosquito’s height (30,000 ft.) and split up, one to starboard and other to port of Mosquito and slightly above, from which positions they attacked Mosquito simultaneously on either beam. Pilot did half roll and dived vertically, attaining I.A.S. of 480 pulling out at 12,000 ft. Pilot then saw that 3 ME 163’s were attacking - one on either beam approximately 500 yards from Mosquito and the third the same distance astern and all E/As slightly above. Pilot did not see E/As fire though the Navigator did. A steep diving turn was then made to starboard to deck level where pilot remained, losing sight of E/A’s, which were not seen again._x000a__x000a__x000a_As Mosquito levelled off at deck level Pilot saw his starboard engine smoking and without power - presumably as result of hit by cannon shells from ME 163. This engine was feathered and Pilot climbed to 2,000 ft. and set course for Allied lines on course 270. After approximately 30-40 minutes flying the Navigator saw one ME 109 approaching from 1,000 yards astern at approximately 2,400 ft. Mosquito then dived to deck level again and flew up and down valleys pinpointed as being approximately 30 miles west of Kassel. During this evasive action ME 109 was lost to sight and made no further contact.. Approximately 45 minutes later while still at deck level, Mosquito crossed a small unidentified town and experienced intense and accurate flak - Mosquito sustained hits and Navigator was injured in the foot. Shortly afterwards Pilot again climbed to 2,000 ft. to clear high ground and take advantage of 3/10 - 5/10 pre-frontal cumulus cloud. After flying for about 30 minutes American D.C.3’s and Gliders were seen on the ground through a break in cloud (these A/C were not on an airfield) and Pilot decided to carry on. At this stage course was altered to 300 - encountering 10/10 frontal conditions with rain. V.H.F. set was turned on and MAYDAY calls made on all channels with no results. Pilot flew in these conditions for approximately 1 hour estimating that by this time he had cleared all high ground and then descended, breaking cloud at 800 ft. and later pinpointing Lille. A normal S/E approach was made to Lille/Vendeville A/F. Pilot was unaware that starboard tyre had been punctured by cannon shell and as soon as he touched down A/C swung violently to starboard - port and starboard undercarriage collapsed and A/C severely damaged. Inspection of A/C revealed damage by cannon shells presumably from ME 163. One shell through starboard engine Nacelle - one through starboard engine near Boss fracturing Glycol tank. Flak shell hit blade of starboard prop., spraying fuselage and starboard engine with fragments.&quot;_x000a__x000a_(http://www.rafcommands.com/archive/07063.php)"/>
    <x v="5"/>
    <x v="3"/>
    <m/>
    <m/>
    <x v="2"/>
    <m/>
    <m/>
    <n v="9"/>
    <x v="61"/>
    <x v="1"/>
    <n v="1"/>
    <e v="#N/A"/>
    <x v="17"/>
    <x v="0"/>
    <n v="1"/>
  </r>
  <r>
    <n v="3510"/>
    <s v="NT559"/>
    <x v="25"/>
    <s v="239/169"/>
    <x v="10"/>
    <x v="19"/>
    <n v="23"/>
    <s v="September"/>
    <x v="9"/>
    <s v="23 September 1946"/>
    <x v="2"/>
    <s v="SOC 23.9.46 (Air Britain Serials)"/>
    <x v="4"/>
    <x v="3"/>
    <m/>
    <m/>
    <x v="2"/>
    <m/>
    <m/>
    <n v="9"/>
    <x v="61"/>
    <x v="1"/>
    <n v="1"/>
    <s v="Front-Line"/>
    <x v="65"/>
    <x v="2"/>
    <n v="2"/>
  </r>
  <r>
    <n v="725"/>
    <s v="RG292"/>
    <x v="35"/>
    <s v="680/13"/>
    <x v="10"/>
    <x v="19"/>
    <n v="25"/>
    <s v="September"/>
    <x v="9"/>
    <s v="25 September 1946"/>
    <x v="0"/>
    <s v="Engine cut overshot landing into ditch Ein Shemer 25.9.46 (Air Britain Serials)"/>
    <x v="2"/>
    <x v="2"/>
    <s v="Engine failure"/>
    <m/>
    <x v="2"/>
    <m/>
    <m/>
    <n v="9"/>
    <x v="61"/>
    <x v="1"/>
    <n v="0"/>
    <s v="Front-Line"/>
    <x v="257"/>
    <x v="0"/>
    <n v="2"/>
  </r>
  <r>
    <n v="6534"/>
    <s v="MM673"/>
    <x v="22"/>
    <n v="157"/>
    <x v="0"/>
    <x v="2"/>
    <n v="25"/>
    <s v="September"/>
    <x v="9"/>
    <s v="25 September 1946"/>
    <x v="2"/>
    <s v="SOC 25.9.46 (Air Britain Serials)"/>
    <x v="4"/>
    <x v="3"/>
    <m/>
    <m/>
    <x v="2"/>
    <m/>
    <m/>
    <n v="9"/>
    <x v="61"/>
    <x v="1"/>
    <n v="1"/>
    <s v="Front-Line"/>
    <x v="3"/>
    <x v="2"/>
    <n v="1"/>
  </r>
  <r>
    <n v="5978"/>
    <s v="RF652"/>
    <x v="12"/>
    <n v="211"/>
    <x v="3"/>
    <x v="16"/>
    <n v="25"/>
    <s v="September"/>
    <x v="9"/>
    <s v="25 September 1946"/>
    <x v="2"/>
    <s v="SOC 25.9.46 (Air Britain Serials)"/>
    <x v="4"/>
    <x v="3"/>
    <m/>
    <m/>
    <x v="2"/>
    <m/>
    <m/>
    <n v="9"/>
    <x v="61"/>
    <x v="1"/>
    <n v="1"/>
    <s v="Front-Line"/>
    <x v="176"/>
    <x v="3"/>
    <n v="1"/>
  </r>
  <r>
    <n v="5313"/>
    <s v="TA438"/>
    <x v="22"/>
    <s v="ME"/>
    <x v="1"/>
    <x v="2"/>
    <n v="26"/>
    <s v="September"/>
    <x v="9"/>
    <d v="1946-09-26T00:00:00"/>
    <x v="0"/>
    <s v="SOC 26.9.46 (Air Britain Serials)"/>
    <x v="4"/>
    <x v="3"/>
    <m/>
    <m/>
    <x v="2"/>
    <m/>
    <m/>
    <n v="1"/>
    <x v="40"/>
    <x v="0"/>
    <n v="1"/>
    <s v="Front-Line"/>
    <x v="108"/>
    <x v="0"/>
    <n v="1"/>
  </r>
  <r>
    <n v="2984"/>
    <s v="HJ788"/>
    <x v="6"/>
    <s v="301FTU/23"/>
    <x v="1"/>
    <x v="5"/>
    <n v="26"/>
    <s v="September"/>
    <x v="9"/>
    <s v="26 September 1946"/>
    <x v="2"/>
    <s v="SOC 26.9.46 (Air Britain Serials)"/>
    <x v="4"/>
    <x v="3"/>
    <m/>
    <m/>
    <x v="2"/>
    <m/>
    <m/>
    <n v="9"/>
    <x v="61"/>
    <x v="1"/>
    <n v="1"/>
    <s v="Front-Line"/>
    <x v="6"/>
    <x v="0"/>
    <n v="2"/>
  </r>
  <r>
    <n v="3707"/>
    <s v="HR496"/>
    <x v="12"/>
    <s v="132OTU/8OTU"/>
    <x v="12"/>
    <x v="19"/>
    <n v="26"/>
    <s v="September"/>
    <x v="9"/>
    <s v="26 September 1946"/>
    <x v="2"/>
    <s v="To Armee de l'Air 26.9.46 (Air Britain Serials)"/>
    <x v="5"/>
    <x v="3"/>
    <m/>
    <m/>
    <x v="2"/>
    <m/>
    <m/>
    <n v="9"/>
    <x v="61"/>
    <x v="1"/>
    <n v="1"/>
    <s v="Support Unit"/>
    <x v="37"/>
    <x v="3"/>
    <n v="2"/>
  </r>
  <r>
    <n v="1860"/>
    <s v="HX806"/>
    <x v="12"/>
    <s v="301FTU/Malta/23/1 MECCU/1330CU"/>
    <x v="1"/>
    <x v="7"/>
    <n v="26"/>
    <s v="September"/>
    <x v="9"/>
    <s v="26 September 1946"/>
    <x v="2"/>
    <s v="SOC 26.9.46 (Air Britain Serials)"/>
    <x v="4"/>
    <x v="3"/>
    <m/>
    <m/>
    <x v="2"/>
    <m/>
    <m/>
    <n v="9"/>
    <x v="61"/>
    <x v="1"/>
    <n v="1"/>
    <s v="Support Unit"/>
    <x v="162"/>
    <x v="0"/>
    <n v="5"/>
  </r>
  <r>
    <n v="7683"/>
    <s v="HX814"/>
    <x v="12"/>
    <s v="301FTU/23"/>
    <x v="1"/>
    <x v="5"/>
    <n v="26"/>
    <s v="September"/>
    <x v="9"/>
    <s v="26 September 1946"/>
    <x v="2"/>
    <s v="SOC 26.9.46 (Air Britain Serials)"/>
    <x v="4"/>
    <x v="3"/>
    <m/>
    <m/>
    <x v="2"/>
    <m/>
    <m/>
    <n v="9"/>
    <x v="61"/>
    <x v="1"/>
    <n v="1"/>
    <s v="Front-Line"/>
    <x v="6"/>
    <x v="0"/>
    <n v="2"/>
  </r>
  <r>
    <n v="4323"/>
    <s v="KA134"/>
    <x v="31"/>
    <s v="1FU/249"/>
    <x v="10"/>
    <x v="19"/>
    <n v="26"/>
    <s v="September"/>
    <x v="9"/>
    <s v="26 September 1946"/>
    <x v="2"/>
    <s v="SOC 26.9.46 (Air Britain Serials)"/>
    <x v="4"/>
    <x v="3"/>
    <m/>
    <m/>
    <x v="2"/>
    <m/>
    <m/>
    <n v="9"/>
    <x v="61"/>
    <x v="1"/>
    <n v="0"/>
    <s v="Front-Line"/>
    <x v="229"/>
    <x v="1"/>
    <n v="2"/>
  </r>
  <r>
    <n v="586"/>
    <s v="KA135"/>
    <x v="31"/>
    <s v="1FU/249"/>
    <x v="10"/>
    <x v="19"/>
    <n v="26"/>
    <s v="September"/>
    <x v="9"/>
    <s v="26 September 1946"/>
    <x v="2"/>
    <s v="SOC 26.9.46 (Air Britain Serials)"/>
    <x v="4"/>
    <x v="3"/>
    <m/>
    <m/>
    <x v="2"/>
    <m/>
    <m/>
    <n v="9"/>
    <x v="61"/>
    <x v="1"/>
    <n v="0"/>
    <s v="Front-Line"/>
    <x v="229"/>
    <x v="1"/>
    <n v="2"/>
  </r>
  <r>
    <n v="2011"/>
    <s v="KA136"/>
    <x v="31"/>
    <s v="1FU/249"/>
    <x v="10"/>
    <x v="19"/>
    <n v="26"/>
    <s v="September"/>
    <x v="9"/>
    <s v="26 September 1946"/>
    <x v="2"/>
    <s v="Accident Mont Joli Quebec .45 SOC 26.9.46 (Air Britain Serials)"/>
    <x v="4"/>
    <x v="3"/>
    <m/>
    <m/>
    <x v="2"/>
    <m/>
    <m/>
    <n v="9"/>
    <x v="61"/>
    <x v="1"/>
    <n v="0"/>
    <s v="Front-Line"/>
    <x v="229"/>
    <x v="1"/>
    <n v="2"/>
  </r>
  <r>
    <n v="1220"/>
    <s v="KA140"/>
    <x v="31"/>
    <s v="1FU/249"/>
    <x v="10"/>
    <x v="19"/>
    <n v="26"/>
    <s v="September"/>
    <x v="9"/>
    <s v="26 September 1946"/>
    <x v="2"/>
    <s v="SOC 26.9.46 (Air Britain Serials)"/>
    <x v="4"/>
    <x v="3"/>
    <m/>
    <m/>
    <x v="2"/>
    <m/>
    <m/>
    <n v="9"/>
    <x v="61"/>
    <x v="1"/>
    <n v="0"/>
    <s v="Front-Line"/>
    <x v="229"/>
    <x v="1"/>
    <n v="2"/>
  </r>
  <r>
    <n v="2515"/>
    <s v="KA151"/>
    <x v="31"/>
    <s v="1FU/249"/>
    <x v="10"/>
    <x v="19"/>
    <n v="26"/>
    <s v="September"/>
    <x v="9"/>
    <s v="26 September 1946"/>
    <x v="2"/>
    <s v="SOC 26.9.46 (Air Britain Serials)"/>
    <x v="4"/>
    <x v="3"/>
    <m/>
    <m/>
    <x v="2"/>
    <m/>
    <m/>
    <n v="9"/>
    <x v="61"/>
    <x v="1"/>
    <n v="0"/>
    <s v="Front-Line"/>
    <x v="229"/>
    <x v="1"/>
    <n v="2"/>
  </r>
  <r>
    <n v="2522"/>
    <s v="KA152"/>
    <x v="31"/>
    <s v="1FU/249"/>
    <x v="10"/>
    <x v="19"/>
    <n v="26"/>
    <s v="September"/>
    <x v="9"/>
    <s v="26 September 1946"/>
    <x v="2"/>
    <s v="SOC 26.9.46 (Air Britain Serials)"/>
    <x v="4"/>
    <x v="3"/>
    <m/>
    <m/>
    <x v="2"/>
    <m/>
    <m/>
    <n v="9"/>
    <x v="61"/>
    <x v="1"/>
    <n v="0"/>
    <s v="Front-Line"/>
    <x v="229"/>
    <x v="1"/>
    <n v="2"/>
  </r>
  <r>
    <n v="2377"/>
    <s v="KA154"/>
    <x v="31"/>
    <s v="1FU/249"/>
    <x v="10"/>
    <x v="19"/>
    <n v="26"/>
    <s v="September"/>
    <x v="9"/>
    <s v="26 September 1946"/>
    <x v="2"/>
    <s v="SOC 26.9.46 (Air Britain Serials)"/>
    <x v="4"/>
    <x v="3"/>
    <m/>
    <m/>
    <x v="2"/>
    <m/>
    <m/>
    <n v="9"/>
    <x v="61"/>
    <x v="1"/>
    <n v="0"/>
    <s v="Front-Line"/>
    <x v="229"/>
    <x v="1"/>
    <n v="2"/>
  </r>
  <r>
    <n v="5361"/>
    <s v="KA162"/>
    <x v="31"/>
    <n v="249"/>
    <x v="10"/>
    <x v="19"/>
    <n v="26"/>
    <s v="September"/>
    <x v="9"/>
    <s v="26 September 1946"/>
    <x v="2"/>
    <s v="SOC 26.9.46 (Air Britain Serials)"/>
    <x v="4"/>
    <x v="3"/>
    <m/>
    <m/>
    <x v="2"/>
    <m/>
    <m/>
    <n v="9"/>
    <x v="61"/>
    <x v="1"/>
    <n v="0"/>
    <s v="Front-Line"/>
    <x v="229"/>
    <x v="1"/>
    <n v="1"/>
  </r>
  <r>
    <n v="5391"/>
    <s v="KA164"/>
    <x v="31"/>
    <n v="249"/>
    <x v="10"/>
    <x v="19"/>
    <n v="26"/>
    <s v="September"/>
    <x v="9"/>
    <s v="26 September 1946"/>
    <x v="2"/>
    <s v="SOC 26.9.46 (Air Britain Serials)"/>
    <x v="4"/>
    <x v="3"/>
    <m/>
    <m/>
    <x v="2"/>
    <m/>
    <m/>
    <n v="9"/>
    <x v="61"/>
    <x v="1"/>
    <n v="0"/>
    <s v="Front-Line"/>
    <x v="229"/>
    <x v="1"/>
    <n v="1"/>
  </r>
  <r>
    <n v="3417"/>
    <s v="KA165"/>
    <x v="31"/>
    <s v="1FU/249"/>
    <x v="10"/>
    <x v="19"/>
    <n v="26"/>
    <s v="September"/>
    <x v="9"/>
    <s v="26 September 1946"/>
    <x v="2"/>
    <s v="SOC 26.9.46 (Air Britain Serials)"/>
    <x v="4"/>
    <x v="3"/>
    <m/>
    <m/>
    <x v="2"/>
    <m/>
    <m/>
    <n v="9"/>
    <x v="61"/>
    <x v="1"/>
    <n v="0"/>
    <s v="Front-Line"/>
    <x v="229"/>
    <x v="1"/>
    <n v="2"/>
  </r>
  <r>
    <n v="578"/>
    <s v="KA171"/>
    <x v="31"/>
    <s v="1FU/249"/>
    <x v="10"/>
    <x v="19"/>
    <n v="26"/>
    <s v="September"/>
    <x v="9"/>
    <s v="26 September 1946"/>
    <x v="2"/>
    <s v="SOC 26.9.46 (Air Britain Serials)"/>
    <x v="4"/>
    <x v="3"/>
    <m/>
    <m/>
    <x v="2"/>
    <m/>
    <m/>
    <n v="9"/>
    <x v="61"/>
    <x v="1"/>
    <n v="0"/>
    <s v="Front-Line"/>
    <x v="229"/>
    <x v="1"/>
    <n v="2"/>
  </r>
  <r>
    <n v="5230"/>
    <s v="KA178"/>
    <x v="31"/>
    <s v="Med"/>
    <x v="1"/>
    <x v="16"/>
    <n v="26"/>
    <s v="September"/>
    <x v="9"/>
    <s v="26 September 1946"/>
    <x v="2"/>
    <s v="SOC 26.9.46 (Air Britain Serials)"/>
    <x v="4"/>
    <x v="3"/>
    <m/>
    <m/>
    <x v="2"/>
    <m/>
    <m/>
    <n v="9"/>
    <x v="61"/>
    <x v="1"/>
    <n v="0"/>
    <e v="#N/A"/>
    <x v="68"/>
    <x v="1"/>
    <n v="1"/>
  </r>
  <r>
    <n v="2026"/>
    <s v="KA190"/>
    <x v="31"/>
    <s v="1FU/249"/>
    <x v="10"/>
    <x v="19"/>
    <n v="26"/>
    <s v="September"/>
    <x v="9"/>
    <s v="26 September 1946"/>
    <x v="2"/>
    <s v="SOC 26.9.46 (Air Britain Serials)"/>
    <x v="4"/>
    <x v="3"/>
    <m/>
    <m/>
    <x v="2"/>
    <m/>
    <m/>
    <n v="9"/>
    <x v="61"/>
    <x v="1"/>
    <n v="0"/>
    <s v="Front-Line"/>
    <x v="229"/>
    <x v="1"/>
    <n v="2"/>
  </r>
  <r>
    <n v="1867"/>
    <s v="KA198"/>
    <x v="31"/>
    <s v="1FU/55"/>
    <x v="10"/>
    <x v="19"/>
    <n v="26"/>
    <s v="September"/>
    <x v="9"/>
    <s v="26 September 1946"/>
    <x v="2"/>
    <s v="SOC 26.9.46 (Air Britain Serials)"/>
    <x v="4"/>
    <x v="3"/>
    <m/>
    <m/>
    <x v="2"/>
    <m/>
    <m/>
    <n v="9"/>
    <x v="61"/>
    <x v="1"/>
    <n v="0"/>
    <s v="Front-Line"/>
    <x v="114"/>
    <x v="1"/>
    <n v="2"/>
  </r>
  <r>
    <n v="5151"/>
    <s v="KA214"/>
    <x v="31"/>
    <s v="1FU/249"/>
    <x v="10"/>
    <x v="19"/>
    <n v="26"/>
    <s v="September"/>
    <x v="9"/>
    <s v="26 September 1946"/>
    <x v="2"/>
    <s v="SOC 26.9.46 (Air Britain Serials)"/>
    <x v="4"/>
    <x v="3"/>
    <m/>
    <m/>
    <x v="2"/>
    <m/>
    <m/>
    <n v="9"/>
    <x v="61"/>
    <x v="1"/>
    <n v="0"/>
    <s v="Front-Line"/>
    <x v="229"/>
    <x v="1"/>
    <n v="2"/>
  </r>
  <r>
    <n v="3406"/>
    <s v="KA215"/>
    <x v="31"/>
    <s v="1FU/Med"/>
    <x v="1"/>
    <x v="16"/>
    <n v="26"/>
    <s v="September"/>
    <x v="9"/>
    <s v="26 September 1946"/>
    <x v="2"/>
    <s v="SOC 26.9.46 (Air Britain Serials)"/>
    <x v="4"/>
    <x v="3"/>
    <m/>
    <m/>
    <x v="2"/>
    <m/>
    <m/>
    <n v="9"/>
    <x v="61"/>
    <x v="1"/>
    <n v="0"/>
    <e v="#N/A"/>
    <x v="68"/>
    <x v="1"/>
    <n v="2"/>
  </r>
  <r>
    <n v="7521"/>
    <s v="KA217"/>
    <x v="31"/>
    <s v="1FU/Med"/>
    <x v="1"/>
    <x v="16"/>
    <n v="26"/>
    <s v="September"/>
    <x v="9"/>
    <s v="26 September 1946"/>
    <x v="2"/>
    <s v="SOC 26.9.46 (Air Britain Serials)"/>
    <x v="4"/>
    <x v="3"/>
    <m/>
    <m/>
    <x v="2"/>
    <m/>
    <m/>
    <n v="9"/>
    <x v="61"/>
    <x v="1"/>
    <n v="0"/>
    <e v="#N/A"/>
    <x v="68"/>
    <x v="1"/>
    <n v="2"/>
  </r>
  <r>
    <n v="7475"/>
    <s v="KA227"/>
    <x v="31"/>
    <s v="1FU/Med"/>
    <x v="1"/>
    <x v="16"/>
    <n v="26"/>
    <s v="September"/>
    <x v="9"/>
    <s v="26 September 1946"/>
    <x v="2"/>
    <s v="SOC 26.9.46 (Air Britain Serials)"/>
    <x v="4"/>
    <x v="3"/>
    <m/>
    <m/>
    <x v="2"/>
    <m/>
    <m/>
    <n v="9"/>
    <x v="61"/>
    <x v="1"/>
    <n v="0"/>
    <e v="#N/A"/>
    <x v="68"/>
    <x v="1"/>
    <n v="2"/>
  </r>
  <r>
    <n v="3149"/>
    <s v="KA256"/>
    <x v="31"/>
    <s v="1FU/Med"/>
    <x v="1"/>
    <x v="16"/>
    <n v="26"/>
    <s v="September"/>
    <x v="9"/>
    <s v="26 September 1946"/>
    <x v="2"/>
    <s v="SOC 26.9.46 (Air Britain Serials)"/>
    <x v="4"/>
    <x v="3"/>
    <m/>
    <m/>
    <x v="2"/>
    <m/>
    <m/>
    <n v="9"/>
    <x v="61"/>
    <x v="1"/>
    <n v="0"/>
    <e v="#N/A"/>
    <x v="68"/>
    <x v="1"/>
    <n v="2"/>
  </r>
  <r>
    <n v="2493"/>
    <s v="KA258"/>
    <x v="31"/>
    <s v="1FU/249"/>
    <x v="10"/>
    <x v="19"/>
    <n v="26"/>
    <s v="September"/>
    <x v="9"/>
    <s v="26 September 1946"/>
    <x v="2"/>
    <s v="SOC 26.9.46 (Air Britain Serials)"/>
    <x v="4"/>
    <x v="3"/>
    <m/>
    <m/>
    <x v="2"/>
    <m/>
    <m/>
    <n v="9"/>
    <x v="61"/>
    <x v="1"/>
    <n v="0"/>
    <s v="Front-Line"/>
    <x v="229"/>
    <x v="1"/>
    <n v="2"/>
  </r>
  <r>
    <n v="2588"/>
    <s v="KA259"/>
    <x v="31"/>
    <s v="1FU/249"/>
    <x v="10"/>
    <x v="19"/>
    <n v="26"/>
    <s v="September"/>
    <x v="9"/>
    <s v="26 September 1946"/>
    <x v="2"/>
    <s v="Lost on Transatlantic delivery flight (Brian Fillery) SOC 26.9.46 (Air Britain Serials)"/>
    <x v="4"/>
    <x v="3"/>
    <m/>
    <m/>
    <x v="2"/>
    <m/>
    <m/>
    <n v="9"/>
    <x v="61"/>
    <x v="1"/>
    <n v="0"/>
    <s v="Front-Line"/>
    <x v="229"/>
    <x v="1"/>
    <n v="2"/>
  </r>
  <r>
    <n v="3288"/>
    <s v="KA262"/>
    <x v="31"/>
    <s v="1FU/Med"/>
    <x v="1"/>
    <x v="16"/>
    <n v="26"/>
    <s v="September"/>
    <x v="9"/>
    <s v="26 September 1946"/>
    <x v="2"/>
    <s v="SOC 26.9.46 (Air Britain Serials)"/>
    <x v="4"/>
    <x v="3"/>
    <m/>
    <m/>
    <x v="2"/>
    <m/>
    <m/>
    <n v="9"/>
    <x v="61"/>
    <x v="1"/>
    <n v="0"/>
    <e v="#N/A"/>
    <x v="68"/>
    <x v="1"/>
    <n v="2"/>
  </r>
  <r>
    <n v="1071"/>
    <s v="KA264"/>
    <x v="31"/>
    <s v="1FU/Med"/>
    <x v="1"/>
    <x v="16"/>
    <n v="26"/>
    <s v="September"/>
    <x v="9"/>
    <s v="26 September 1946"/>
    <x v="2"/>
    <s v="SOC 26.9.46 (Air Britain Serials)"/>
    <x v="4"/>
    <x v="3"/>
    <m/>
    <m/>
    <x v="2"/>
    <m/>
    <m/>
    <n v="9"/>
    <x v="61"/>
    <x v="1"/>
    <n v="0"/>
    <e v="#N/A"/>
    <x v="68"/>
    <x v="1"/>
    <n v="2"/>
  </r>
  <r>
    <n v="7560"/>
    <s v="KA266"/>
    <x v="31"/>
    <s v="1FU/249"/>
    <x v="10"/>
    <x v="19"/>
    <n v="26"/>
    <s v="September"/>
    <x v="9"/>
    <s v="26 September 1946"/>
    <x v="2"/>
    <s v="SOC 26.9.46 (Air Britain Serials)"/>
    <x v="4"/>
    <x v="3"/>
    <m/>
    <m/>
    <x v="2"/>
    <m/>
    <m/>
    <n v="9"/>
    <x v="61"/>
    <x v="1"/>
    <n v="0"/>
    <s v="Front-Line"/>
    <x v="229"/>
    <x v="1"/>
    <n v="2"/>
  </r>
  <r>
    <n v="2188"/>
    <s v="KA277"/>
    <x v="31"/>
    <s v="1FU/Med"/>
    <x v="1"/>
    <x v="16"/>
    <n v="26"/>
    <s v="September"/>
    <x v="9"/>
    <s v="26 September 1946"/>
    <x v="2"/>
    <s v="SOC 26.9.46 (Air Britain Serials)"/>
    <x v="4"/>
    <x v="3"/>
    <m/>
    <m/>
    <x v="2"/>
    <m/>
    <m/>
    <n v="9"/>
    <x v="61"/>
    <x v="1"/>
    <n v="0"/>
    <e v="#N/A"/>
    <x v="68"/>
    <x v="1"/>
    <n v="2"/>
  </r>
  <r>
    <n v="2707"/>
    <s v="KA284"/>
    <x v="31"/>
    <s v="1FU/Med"/>
    <x v="1"/>
    <x v="16"/>
    <n v="26"/>
    <s v="September"/>
    <x v="9"/>
    <s v="26 September 1946"/>
    <x v="2"/>
    <s v="SOC 26.9.46 (Air Britain Serials)"/>
    <x v="4"/>
    <x v="3"/>
    <m/>
    <m/>
    <x v="2"/>
    <m/>
    <m/>
    <n v="9"/>
    <x v="61"/>
    <x v="1"/>
    <n v="0"/>
    <e v="#N/A"/>
    <x v="68"/>
    <x v="1"/>
    <n v="2"/>
  </r>
  <r>
    <n v="4084"/>
    <s v="KA286"/>
    <x v="31"/>
    <s v="1FU/Med"/>
    <x v="1"/>
    <x v="16"/>
    <n v="26"/>
    <s v="September"/>
    <x v="9"/>
    <s v="26 September 1946"/>
    <x v="2"/>
    <s v="SOC 26.9.46 (Air Britain Serials)"/>
    <x v="4"/>
    <x v="3"/>
    <m/>
    <m/>
    <x v="2"/>
    <m/>
    <m/>
    <n v="9"/>
    <x v="61"/>
    <x v="1"/>
    <n v="0"/>
    <e v="#N/A"/>
    <x v="68"/>
    <x v="1"/>
    <n v="2"/>
  </r>
  <r>
    <n v="5235"/>
    <s v="KA304"/>
    <x v="31"/>
    <s v="Med"/>
    <x v="1"/>
    <x v="16"/>
    <n v="26"/>
    <s v="September"/>
    <x v="9"/>
    <s v="26 September 1946"/>
    <x v="2"/>
    <s v="SOC 26.9.46 (Air Britain Serials)"/>
    <x v="4"/>
    <x v="3"/>
    <m/>
    <m/>
    <x v="2"/>
    <m/>
    <m/>
    <n v="9"/>
    <x v="61"/>
    <x v="1"/>
    <n v="0"/>
    <e v="#N/A"/>
    <x v="68"/>
    <x v="1"/>
    <n v="1"/>
  </r>
  <r>
    <n v="7485"/>
    <s v="KA310"/>
    <x v="31"/>
    <s v="1FU/Med"/>
    <x v="1"/>
    <x v="16"/>
    <n v="26"/>
    <s v="September"/>
    <x v="9"/>
    <s v="26 September 1946"/>
    <x v="2"/>
    <s v="SOC 26.9.46 (Air Britain Serials)"/>
    <x v="4"/>
    <x v="3"/>
    <m/>
    <m/>
    <x v="2"/>
    <m/>
    <m/>
    <n v="9"/>
    <x v="61"/>
    <x v="1"/>
    <n v="0"/>
    <e v="#N/A"/>
    <x v="68"/>
    <x v="1"/>
    <n v="2"/>
  </r>
  <r>
    <n v="2784"/>
    <s v="KA324"/>
    <x v="31"/>
    <s v="1FU/Med"/>
    <x v="1"/>
    <x v="16"/>
    <n v="26"/>
    <s v="September"/>
    <x v="9"/>
    <s v="26 September 1946"/>
    <x v="2"/>
    <s v="SOC 26.9.46 (Air Britain Serials)"/>
    <x v="4"/>
    <x v="3"/>
    <m/>
    <m/>
    <x v="2"/>
    <m/>
    <m/>
    <n v="9"/>
    <x v="61"/>
    <x v="1"/>
    <n v="0"/>
    <e v="#N/A"/>
    <x v="68"/>
    <x v="1"/>
    <n v="2"/>
  </r>
  <r>
    <n v="2073"/>
    <s v="KA329"/>
    <x v="31"/>
    <s v="1FU/249"/>
    <x v="10"/>
    <x v="19"/>
    <n v="26"/>
    <s v="September"/>
    <x v="9"/>
    <s v="26 September 1946"/>
    <x v="2"/>
    <s v="SOC 26.9.46 (Air Britain Serials)"/>
    <x v="4"/>
    <x v="3"/>
    <m/>
    <m/>
    <x v="2"/>
    <m/>
    <m/>
    <n v="9"/>
    <x v="61"/>
    <x v="1"/>
    <n v="0"/>
    <s v="Front-Line"/>
    <x v="229"/>
    <x v="1"/>
    <n v="2"/>
  </r>
  <r>
    <n v="932"/>
    <s v="KA337"/>
    <x v="31"/>
    <s v="1FU/Med"/>
    <x v="1"/>
    <x v="16"/>
    <n v="26"/>
    <s v="September"/>
    <x v="9"/>
    <s v="26 September 1946"/>
    <x v="2"/>
    <s v="SOC 26.9.46 (Air Britain Serials)"/>
    <x v="4"/>
    <x v="3"/>
    <m/>
    <m/>
    <x v="2"/>
    <m/>
    <m/>
    <n v="9"/>
    <x v="61"/>
    <x v="1"/>
    <n v="0"/>
    <e v="#N/A"/>
    <x v="68"/>
    <x v="1"/>
    <n v="2"/>
  </r>
  <r>
    <n v="1400"/>
    <s v="KA342"/>
    <x v="31"/>
    <s v="1FU/Med"/>
    <x v="1"/>
    <x v="16"/>
    <n v="26"/>
    <s v="September"/>
    <x v="9"/>
    <s v="26 September 1946"/>
    <x v="2"/>
    <s v="SOC 26.9.46 (Air Britain Serials)"/>
    <x v="4"/>
    <x v="3"/>
    <m/>
    <m/>
    <x v="2"/>
    <m/>
    <m/>
    <n v="9"/>
    <x v="61"/>
    <x v="1"/>
    <n v="0"/>
    <e v="#N/A"/>
    <x v="68"/>
    <x v="1"/>
    <n v="2"/>
  </r>
  <r>
    <n v="1025"/>
    <s v="KA343"/>
    <x v="31"/>
    <s v="1FU/Med"/>
    <x v="1"/>
    <x v="16"/>
    <n v="26"/>
    <s v="September"/>
    <x v="9"/>
    <s v="26 September 1946"/>
    <x v="2"/>
    <s v="SOC 26.9.46 (Air Britain Serials)"/>
    <x v="4"/>
    <x v="3"/>
    <m/>
    <m/>
    <x v="2"/>
    <m/>
    <m/>
    <n v="9"/>
    <x v="61"/>
    <x v="1"/>
    <n v="0"/>
    <e v="#N/A"/>
    <x v="68"/>
    <x v="1"/>
    <n v="2"/>
  </r>
  <r>
    <n v="6187"/>
    <s v="KA349"/>
    <x v="31"/>
    <n v="249"/>
    <x v="10"/>
    <x v="19"/>
    <n v="26"/>
    <s v="September"/>
    <x v="9"/>
    <s v="26 September 1946"/>
    <x v="2"/>
    <s v="SOC 26.9.46 (Air Britain Serials)"/>
    <x v="4"/>
    <x v="3"/>
    <m/>
    <m/>
    <x v="2"/>
    <m/>
    <m/>
    <n v="9"/>
    <x v="61"/>
    <x v="1"/>
    <n v="0"/>
    <s v="Front-Line"/>
    <x v="229"/>
    <x v="1"/>
    <n v="1"/>
  </r>
  <r>
    <n v="762"/>
    <s v="KA351"/>
    <x v="31"/>
    <s v="1FU/Med"/>
    <x v="1"/>
    <x v="16"/>
    <n v="26"/>
    <s v="September"/>
    <x v="9"/>
    <s v="26 September 1946"/>
    <x v="2"/>
    <s v="SOC 26.9.46 (Air Britain Serials)"/>
    <x v="4"/>
    <x v="3"/>
    <m/>
    <m/>
    <x v="2"/>
    <m/>
    <m/>
    <n v="9"/>
    <x v="61"/>
    <x v="1"/>
    <n v="0"/>
    <e v="#N/A"/>
    <x v="68"/>
    <x v="1"/>
    <n v="2"/>
  </r>
  <r>
    <n v="5240"/>
    <s v="KA353"/>
    <x v="31"/>
    <s v="Med"/>
    <x v="1"/>
    <x v="16"/>
    <n v="26"/>
    <s v="September"/>
    <x v="9"/>
    <s v="26 September 1946"/>
    <x v="2"/>
    <s v="SOC 26.9.46 (Air Britain Serials)"/>
    <x v="4"/>
    <x v="3"/>
    <m/>
    <m/>
    <x v="2"/>
    <m/>
    <m/>
    <n v="9"/>
    <x v="61"/>
    <x v="1"/>
    <n v="0"/>
    <e v="#N/A"/>
    <x v="68"/>
    <x v="1"/>
    <n v="1"/>
  </r>
  <r>
    <n v="5241"/>
    <s v="KA354"/>
    <x v="31"/>
    <s v="Med"/>
    <x v="1"/>
    <x v="16"/>
    <n v="26"/>
    <s v="September"/>
    <x v="9"/>
    <s v="26 September 1946"/>
    <x v="2"/>
    <s v="SOC 26.9.46 (Air Britain Serials)"/>
    <x v="4"/>
    <x v="3"/>
    <m/>
    <m/>
    <x v="2"/>
    <m/>
    <m/>
    <n v="9"/>
    <x v="61"/>
    <x v="1"/>
    <n v="0"/>
    <e v="#N/A"/>
    <x v="68"/>
    <x v="1"/>
    <n v="1"/>
  </r>
  <r>
    <n v="5245"/>
    <s v="KA362"/>
    <x v="31"/>
    <s v="Med"/>
    <x v="1"/>
    <x v="16"/>
    <n v="26"/>
    <s v="September"/>
    <x v="9"/>
    <s v="26 September 1946"/>
    <x v="2"/>
    <s v="SOC 26.9.46 (Air Britain Serials)"/>
    <x v="4"/>
    <x v="3"/>
    <m/>
    <m/>
    <x v="2"/>
    <m/>
    <m/>
    <n v="9"/>
    <x v="61"/>
    <x v="1"/>
    <n v="0"/>
    <e v="#N/A"/>
    <x v="68"/>
    <x v="1"/>
    <n v="1"/>
  </r>
  <r>
    <n v="5246"/>
    <s v="KA364"/>
    <x v="31"/>
    <s v="Med"/>
    <x v="1"/>
    <x v="16"/>
    <n v="26"/>
    <s v="September"/>
    <x v="9"/>
    <s v="26 September 1946"/>
    <x v="2"/>
    <s v="SOC 26.9.46 (Air Britain Serials)"/>
    <x v="4"/>
    <x v="3"/>
    <m/>
    <m/>
    <x v="2"/>
    <m/>
    <m/>
    <n v="9"/>
    <x v="61"/>
    <x v="1"/>
    <n v="0"/>
    <e v="#N/A"/>
    <x v="68"/>
    <x v="1"/>
    <n v="1"/>
  </r>
  <r>
    <n v="5870"/>
    <s v="KA378"/>
    <x v="31"/>
    <n v="55"/>
    <x v="10"/>
    <x v="19"/>
    <n v="26"/>
    <s v="September"/>
    <x v="9"/>
    <s v="26 September 1946"/>
    <x v="2"/>
    <s v="SOC 26.9.46 (Air Britain Serials)"/>
    <x v="4"/>
    <x v="3"/>
    <m/>
    <m/>
    <x v="2"/>
    <m/>
    <m/>
    <n v="9"/>
    <x v="61"/>
    <x v="1"/>
    <n v="0"/>
    <s v="Front-Line"/>
    <x v="114"/>
    <x v="1"/>
    <n v="1"/>
  </r>
  <r>
    <n v="3197"/>
    <s v="KA389"/>
    <x v="31"/>
    <s v="1FU/Med"/>
    <x v="1"/>
    <x v="16"/>
    <n v="26"/>
    <s v="September"/>
    <x v="9"/>
    <s v="26 September 1946"/>
    <x v="2"/>
    <s v="SOC 26.9.46 (Air Britain Serials)"/>
    <x v="4"/>
    <x v="3"/>
    <m/>
    <m/>
    <x v="2"/>
    <m/>
    <m/>
    <n v="9"/>
    <x v="61"/>
    <x v="1"/>
    <n v="0"/>
    <e v="#N/A"/>
    <x v="68"/>
    <x v="1"/>
    <n v="2"/>
  </r>
  <r>
    <n v="3712"/>
    <s v="KA412"/>
    <x v="31"/>
    <s v="1FU/Med"/>
    <x v="1"/>
    <x v="16"/>
    <n v="26"/>
    <s v="September"/>
    <x v="9"/>
    <s v="26 September 1946"/>
    <x v="2"/>
    <s v="SOC 26.9.46 (Air Britain Serials)"/>
    <x v="4"/>
    <x v="3"/>
    <m/>
    <m/>
    <x v="2"/>
    <m/>
    <m/>
    <n v="9"/>
    <x v="61"/>
    <x v="1"/>
    <n v="0"/>
    <e v="#N/A"/>
    <x v="68"/>
    <x v="1"/>
    <n v="2"/>
  </r>
  <r>
    <n v="3962"/>
    <s v="KA413"/>
    <x v="31"/>
    <s v="1FU/Med"/>
    <x v="1"/>
    <x v="16"/>
    <n v="26"/>
    <s v="September"/>
    <x v="9"/>
    <s v="26 September 1946"/>
    <x v="2"/>
    <s v="SOC 26.9.46 (Air Britain Serials)"/>
    <x v="4"/>
    <x v="3"/>
    <m/>
    <m/>
    <x v="2"/>
    <m/>
    <m/>
    <n v="9"/>
    <x v="61"/>
    <x v="1"/>
    <n v="0"/>
    <e v="#N/A"/>
    <x v="68"/>
    <x v="1"/>
    <n v="2"/>
  </r>
  <r>
    <n v="1626"/>
    <s v="KA414"/>
    <x v="31"/>
    <s v="1FU/Med"/>
    <x v="14"/>
    <x v="19"/>
    <n v="26"/>
    <s v="September"/>
    <x v="9"/>
    <s v="26 September 1946"/>
    <x v="2"/>
    <s v="SOC 26.9.46 To China as 114 (Air Britain Serials)"/>
    <x v="5"/>
    <x v="3"/>
    <m/>
    <m/>
    <x v="2"/>
    <m/>
    <m/>
    <n v="9"/>
    <x v="61"/>
    <x v="1"/>
    <n v="0"/>
    <e v="#N/A"/>
    <x v="68"/>
    <x v="1"/>
    <n v="2"/>
  </r>
  <r>
    <n v="5249"/>
    <s v="KA416"/>
    <x v="31"/>
    <s v="Med"/>
    <x v="1"/>
    <x v="16"/>
    <n v="26"/>
    <s v="September"/>
    <x v="9"/>
    <s v="26 September 1946"/>
    <x v="2"/>
    <s v="SOC 26.9.46 (Air Britain Serials)"/>
    <x v="4"/>
    <x v="3"/>
    <m/>
    <m/>
    <x v="2"/>
    <m/>
    <m/>
    <n v="9"/>
    <x v="61"/>
    <x v="1"/>
    <n v="0"/>
    <e v="#N/A"/>
    <x v="68"/>
    <x v="1"/>
    <n v="1"/>
  </r>
  <r>
    <n v="138"/>
    <s v="LR385"/>
    <x v="12"/>
    <s v="21/487/16/268/487/268"/>
    <x v="10"/>
    <x v="19"/>
    <n v="26"/>
    <s v="September"/>
    <x v="9"/>
    <s v="26 September 1946"/>
    <x v="2"/>
    <s v="LR385 YH-D F/LT Taylor/ S/L Livry on Amiens raid (http://www.mossie.org/forum/read.php?1,4758) Chris Charland says this aircraft completed 104 operations. One of No. 21's Mosquitos, LR385 &quot;D-Dog&quot;, made 104 operational sorties (on 91 of which bombs were dropped) with the squadron. It flew its first op on 6th February 1944, when it bombed a V-weapon site at Bois Coquerie, and its 104th op on 29/30th November 1944, when it bombed a railway - including a train - and also strafed a factory during a patrol immediately behind the battle line. (http://www.raf.mod.uk/history_old/h21.html) SOC 26.9.46 (Air Britain Serials) "/>
    <x v="4"/>
    <x v="3"/>
    <m/>
    <m/>
    <x v="2"/>
    <m/>
    <m/>
    <n v="9"/>
    <x v="61"/>
    <x v="1"/>
    <n v="1"/>
    <s v="Front-Line"/>
    <x v="214"/>
    <x v="0"/>
    <n v="6"/>
  </r>
  <r>
    <n v="2496"/>
    <s v="MM335"/>
    <x v="18"/>
    <s v="680/256"/>
    <x v="10"/>
    <x v="19"/>
    <n v="26"/>
    <s v="September"/>
    <x v="9"/>
    <s v="26 September 1946"/>
    <x v="2"/>
    <s v="SOC 26.9.46 (Air Britain Serials)"/>
    <x v="4"/>
    <x v="3"/>
    <m/>
    <m/>
    <x v="2"/>
    <m/>
    <m/>
    <n v="9"/>
    <x v="61"/>
    <x v="1"/>
    <n v="1"/>
    <s v="Front-Line"/>
    <x v="32"/>
    <x v="0"/>
    <n v="2"/>
  </r>
  <r>
    <n v="5193"/>
    <s v="NS496"/>
    <x v="18"/>
    <n v="680"/>
    <x v="10"/>
    <x v="19"/>
    <n v="26"/>
    <s v="September"/>
    <x v="9"/>
    <s v="26 September 1946"/>
    <x v="2"/>
    <s v="SOC 26.9.46 (Air Britain Serials)"/>
    <x v="4"/>
    <x v="3"/>
    <m/>
    <m/>
    <x v="2"/>
    <m/>
    <m/>
    <n v="9"/>
    <x v="61"/>
    <x v="1"/>
    <n v="1"/>
    <s v="Front-Line"/>
    <x v="78"/>
    <x v="0"/>
    <n v="1"/>
  </r>
  <r>
    <n v="3171"/>
    <s v="NS511"/>
    <x v="18"/>
    <s v="60 SAAF/680"/>
    <x v="10"/>
    <x v="19"/>
    <n v="26"/>
    <s v="September"/>
    <x v="9"/>
    <s v="26 September 1946"/>
    <x v="2"/>
    <s v="SOC 26.9.46 (Air Britain Serials)"/>
    <x v="4"/>
    <x v="3"/>
    <m/>
    <m/>
    <x v="2"/>
    <m/>
    <m/>
    <n v="9"/>
    <x v="61"/>
    <x v="1"/>
    <n v="1"/>
    <s v="Front-Line"/>
    <x v="78"/>
    <x v="0"/>
    <n v="2"/>
  </r>
  <r>
    <n v="4504"/>
    <s v="NS644"/>
    <x v="18"/>
    <s v="60 SAAF"/>
    <x v="1"/>
    <x v="0"/>
    <n v="26"/>
    <s v="September"/>
    <x v="9"/>
    <s v="26 September 1946"/>
    <x v="2"/>
    <s v="SOC 26.9.46 (Air Britain Serials)"/>
    <x v="4"/>
    <x v="3"/>
    <m/>
    <m/>
    <x v="2"/>
    <m/>
    <m/>
    <n v="9"/>
    <x v="61"/>
    <x v="1"/>
    <n v="1"/>
    <s v="Front-Line"/>
    <x v="34"/>
    <x v="0"/>
    <n v="1"/>
  </r>
  <r>
    <n v="5210"/>
    <s v="NS647"/>
    <x v="18"/>
    <n v="680"/>
    <x v="10"/>
    <x v="19"/>
    <n v="26"/>
    <s v="September"/>
    <x v="9"/>
    <s v="26 September 1946"/>
    <x v="2"/>
    <s v="SOC 26.9.46 (Air Britain Serials)"/>
    <x v="4"/>
    <x v="3"/>
    <m/>
    <m/>
    <x v="2"/>
    <m/>
    <m/>
    <n v="9"/>
    <x v="61"/>
    <x v="1"/>
    <n v="1"/>
    <s v="Front-Line"/>
    <x v="78"/>
    <x v="0"/>
    <n v="1"/>
  </r>
  <r>
    <n v="2723"/>
    <s v="NS787"/>
    <x v="18"/>
    <n v="684"/>
    <x v="3"/>
    <x v="0"/>
    <n v="26"/>
    <s v="September"/>
    <x v="9"/>
    <s v="26 September 1946"/>
    <x v="2"/>
    <s v="Photo No.: TR 2788 Photographer: Royal Air Force official photographer Collection Title: MINISTRY OF INFORMATION SECOND WORLD WAR COLOUR TRANSPARENCY COLLECTION Collection No.: 4905-03 Description: ROYAL AIR FORCE PHOTOGRAPHIC RECONNAISSANCE MOSQUITO IN FLIGHT OVER BENGAL, MARCH 1945 De Havilland Mosquito PR XVI, NS787`M', of No 684 Squadron, Royal Air Force based at Alipore. The aircraft, piloted by Flight Lieutenant C G Andrews, a New Zealander, is carrying a 100-gallon auxiliary tank under each wing. The natural metal finish plane has dark blue SEAC bands. SOC 26.9.46 (Air Britain Serials)"/>
    <x v="4"/>
    <x v="3"/>
    <m/>
    <m/>
    <x v="2"/>
    <m/>
    <m/>
    <n v="9"/>
    <x v="61"/>
    <x v="1"/>
    <n v="1"/>
    <s v="Front-Line"/>
    <x v="50"/>
    <x v="0"/>
    <n v="1"/>
  </r>
  <r>
    <n v="2918"/>
    <s v="NS807"/>
    <x v="18"/>
    <n v="684"/>
    <x v="3"/>
    <x v="0"/>
    <n v="26"/>
    <s v="September"/>
    <x v="9"/>
    <s v="26 September 1946"/>
    <x v="2"/>
    <s v="SOC 26.9.46 (Air Britain Serials)"/>
    <x v="4"/>
    <x v="3"/>
    <m/>
    <m/>
    <x v="2"/>
    <m/>
    <m/>
    <n v="9"/>
    <x v="61"/>
    <x v="1"/>
    <n v="1"/>
    <s v="Front-Line"/>
    <x v="50"/>
    <x v="0"/>
    <n v="1"/>
  </r>
  <r>
    <n v="3710"/>
    <s v="RF655"/>
    <x v="12"/>
    <s v="1FU/ME"/>
    <x v="1"/>
    <x v="16"/>
    <n v="26"/>
    <s v="September"/>
    <x v="9"/>
    <s v="26 September 1946"/>
    <x v="2"/>
    <s v="SOC 26.9.46 (Air Britain Serials)"/>
    <x v="4"/>
    <x v="3"/>
    <m/>
    <m/>
    <x v="2"/>
    <m/>
    <m/>
    <n v="9"/>
    <x v="61"/>
    <x v="1"/>
    <n v="1"/>
    <e v="#N/A"/>
    <x v="108"/>
    <x v="3"/>
    <n v="2"/>
  </r>
  <r>
    <n v="3784"/>
    <s v="RF670"/>
    <x v="12"/>
    <n v="256"/>
    <x v="10"/>
    <x v="19"/>
    <n v="26"/>
    <s v="September"/>
    <x v="9"/>
    <s v="26 September 1946"/>
    <x v="2"/>
    <s v="SOC 26.9.46 (Air Britain Serials)"/>
    <x v="4"/>
    <x v="3"/>
    <m/>
    <m/>
    <x v="2"/>
    <m/>
    <m/>
    <n v="9"/>
    <x v="61"/>
    <x v="1"/>
    <n v="1"/>
    <s v="Front-Line"/>
    <x v="32"/>
    <x v="3"/>
    <n v="1"/>
  </r>
  <r>
    <n v="2472"/>
    <s v="RF713"/>
    <x v="12"/>
    <n v="47"/>
    <x v="3"/>
    <x v="16"/>
    <n v="26"/>
    <s v="September"/>
    <x v="9"/>
    <s v="26 September 1946"/>
    <x v="2"/>
    <s v="SOC 26.9.46 (Air Britain Serials)"/>
    <x v="4"/>
    <x v="3"/>
    <m/>
    <m/>
    <x v="2"/>
    <m/>
    <m/>
    <n v="9"/>
    <x v="61"/>
    <x v="1"/>
    <n v="1"/>
    <s v="Front-Line"/>
    <x v="122"/>
    <x v="3"/>
    <n v="1"/>
  </r>
  <r>
    <n v="5250"/>
    <s v="RF767"/>
    <x v="12"/>
    <s v="Med"/>
    <x v="1"/>
    <x v="16"/>
    <n v="26"/>
    <s v="September"/>
    <x v="9"/>
    <s v="26 September 1946"/>
    <x v="2"/>
    <s v="SOC 26.9.46 (Air Britain Serials)"/>
    <x v="4"/>
    <x v="3"/>
    <m/>
    <m/>
    <x v="2"/>
    <m/>
    <m/>
    <n v="9"/>
    <x v="61"/>
    <x v="1"/>
    <n v="1"/>
    <e v="#N/A"/>
    <x v="68"/>
    <x v="3"/>
    <n v="1"/>
  </r>
  <r>
    <n v="5252"/>
    <s v="RF824"/>
    <x v="12"/>
    <s v="Med"/>
    <x v="1"/>
    <x v="16"/>
    <n v="26"/>
    <s v="September"/>
    <x v="9"/>
    <s v="26 September 1946"/>
    <x v="2"/>
    <s v="SOC 26.9.46 (Air Britain Serials)"/>
    <x v="4"/>
    <x v="3"/>
    <m/>
    <m/>
    <x v="2"/>
    <m/>
    <m/>
    <n v="9"/>
    <x v="61"/>
    <x v="1"/>
    <n v="1"/>
    <e v="#N/A"/>
    <x v="68"/>
    <x v="3"/>
    <n v="1"/>
  </r>
  <r>
    <n v="5255"/>
    <s v="RF834"/>
    <x v="12"/>
    <s v="Med"/>
    <x v="1"/>
    <x v="16"/>
    <n v="26"/>
    <s v="September"/>
    <x v="9"/>
    <s v="26 September 1946"/>
    <x v="2"/>
    <s v="SOC 26.9.46 (Air Britain Serials)"/>
    <x v="4"/>
    <x v="3"/>
    <m/>
    <m/>
    <x v="2"/>
    <m/>
    <m/>
    <n v="9"/>
    <x v="61"/>
    <x v="1"/>
    <n v="1"/>
    <e v="#N/A"/>
    <x v="68"/>
    <x v="3"/>
    <n v="1"/>
  </r>
  <r>
    <n v="5256"/>
    <s v="RF841"/>
    <x v="12"/>
    <s v="Med"/>
    <x v="1"/>
    <x v="16"/>
    <n v="26"/>
    <s v="September"/>
    <x v="9"/>
    <s v="26 September 1946"/>
    <x v="2"/>
    <s v="SOC 26.9.46 (Air Britain Serials)"/>
    <x v="4"/>
    <x v="3"/>
    <m/>
    <m/>
    <x v="2"/>
    <m/>
    <m/>
    <n v="9"/>
    <x v="61"/>
    <x v="1"/>
    <n v="1"/>
    <e v="#N/A"/>
    <x v="68"/>
    <x v="3"/>
    <n v="1"/>
  </r>
  <r>
    <n v="5257"/>
    <s v="RF907"/>
    <x v="12"/>
    <s v="Med"/>
    <x v="1"/>
    <x v="16"/>
    <n v="26"/>
    <s v="September"/>
    <x v="9"/>
    <s v="26 September 1946"/>
    <x v="2"/>
    <s v="SOC 26.9.46 (Air Britain Serials)"/>
    <x v="4"/>
    <x v="3"/>
    <m/>
    <m/>
    <x v="2"/>
    <m/>
    <m/>
    <n v="9"/>
    <x v="61"/>
    <x v="1"/>
    <n v="1"/>
    <e v="#N/A"/>
    <x v="68"/>
    <x v="3"/>
    <n v="1"/>
  </r>
  <r>
    <n v="5262"/>
    <s v="RF941"/>
    <x v="12"/>
    <s v="Med"/>
    <x v="1"/>
    <x v="16"/>
    <n v="26"/>
    <s v="September"/>
    <x v="9"/>
    <s v="26 September 1946"/>
    <x v="2"/>
    <s v="SOC 26.9.46 (Air Britain Serials)"/>
    <x v="4"/>
    <x v="3"/>
    <m/>
    <m/>
    <x v="2"/>
    <m/>
    <m/>
    <n v="9"/>
    <x v="61"/>
    <x v="1"/>
    <n v="1"/>
    <e v="#N/A"/>
    <x v="68"/>
    <x v="3"/>
    <n v="1"/>
  </r>
  <r>
    <n v="5266"/>
    <s v="RF965"/>
    <x v="12"/>
    <s v="FE"/>
    <x v="3"/>
    <x v="16"/>
    <n v="26"/>
    <s v="September"/>
    <x v="9"/>
    <s v="26 September 1946"/>
    <x v="2"/>
    <s v="SOC 26.9.46 (Air Britain Serials)"/>
    <x v="4"/>
    <x v="3"/>
    <m/>
    <m/>
    <x v="2"/>
    <m/>
    <m/>
    <n v="9"/>
    <x v="61"/>
    <x v="1"/>
    <n v="1"/>
    <e v="#N/A"/>
    <x v="91"/>
    <x v="3"/>
    <n v="1"/>
  </r>
  <r>
    <n v="5211"/>
    <s v="RF972"/>
    <x v="18"/>
    <n v="680"/>
    <x v="10"/>
    <x v="19"/>
    <n v="26"/>
    <s v="September"/>
    <x v="9"/>
    <s v="26 September 1946"/>
    <x v="2"/>
    <s v="SOC 26.9.46 (Air Britain Serials)"/>
    <x v="4"/>
    <x v="3"/>
    <m/>
    <m/>
    <x v="2"/>
    <m/>
    <m/>
    <n v="9"/>
    <x v="61"/>
    <x v="1"/>
    <n v="1"/>
    <s v="Front-Line"/>
    <x v="78"/>
    <x v="0"/>
    <n v="1"/>
  </r>
  <r>
    <n v="5216"/>
    <s v="RF977"/>
    <x v="18"/>
    <n v="680"/>
    <x v="10"/>
    <x v="19"/>
    <n v="26"/>
    <s v="September"/>
    <x v="9"/>
    <s v="26 September 1946"/>
    <x v="2"/>
    <s v="SOC 26.9.46 (Air Britain Serials)"/>
    <x v="4"/>
    <x v="3"/>
    <m/>
    <m/>
    <x v="2"/>
    <m/>
    <m/>
    <n v="9"/>
    <x v="61"/>
    <x v="1"/>
    <n v="1"/>
    <s v="Front-Line"/>
    <x v="78"/>
    <x v="0"/>
    <n v="1"/>
  </r>
  <r>
    <n v="5188"/>
    <s v="RF978"/>
    <x v="18"/>
    <n v="680"/>
    <x v="10"/>
    <x v="19"/>
    <n v="26"/>
    <s v="September"/>
    <x v="9"/>
    <s v="26 September 1946"/>
    <x v="2"/>
    <s v="SOC 26.9.46 (Air Britain Serials)"/>
    <x v="4"/>
    <x v="3"/>
    <m/>
    <m/>
    <x v="2"/>
    <m/>
    <m/>
    <n v="9"/>
    <x v="61"/>
    <x v="1"/>
    <n v="1"/>
    <s v="Front-Line"/>
    <x v="78"/>
    <x v="0"/>
    <n v="1"/>
  </r>
  <r>
    <n v="5199"/>
    <s v="RF987"/>
    <x v="18"/>
    <n v="680"/>
    <x v="10"/>
    <x v="19"/>
    <n v="26"/>
    <s v="September"/>
    <x v="9"/>
    <s v="26 September 1946"/>
    <x v="2"/>
    <s v="SOC 26.9.46 (Air Britain Serials)"/>
    <x v="4"/>
    <x v="3"/>
    <m/>
    <m/>
    <x v="2"/>
    <m/>
    <m/>
    <n v="9"/>
    <x v="61"/>
    <x v="1"/>
    <n v="1"/>
    <s v="Front-Line"/>
    <x v="78"/>
    <x v="0"/>
    <n v="1"/>
  </r>
  <r>
    <n v="4679"/>
    <s v="RG121"/>
    <x v="18"/>
    <n v="680"/>
    <x v="10"/>
    <x v="19"/>
    <n v="26"/>
    <s v="September"/>
    <x v="9"/>
    <s v="26 September 1946"/>
    <x v="2"/>
    <s v="SOC 26.9.46 (Air Britain Serials)"/>
    <x v="4"/>
    <x v="3"/>
    <m/>
    <m/>
    <x v="2"/>
    <m/>
    <m/>
    <n v="9"/>
    <x v="61"/>
    <x v="1"/>
    <n v="1"/>
    <s v="Front-Line"/>
    <x v="78"/>
    <x v="0"/>
    <n v="1"/>
  </r>
  <r>
    <n v="5277"/>
    <s v="RG126"/>
    <x v="18"/>
    <s v="FE"/>
    <x v="3"/>
    <x v="0"/>
    <n v="26"/>
    <s v="September"/>
    <x v="9"/>
    <s v="26 September 1946"/>
    <x v="2"/>
    <s v="SOC 26.9.46 (Air Britain Serials)"/>
    <x v="4"/>
    <x v="3"/>
    <m/>
    <m/>
    <x v="2"/>
    <m/>
    <m/>
    <n v="9"/>
    <x v="61"/>
    <x v="1"/>
    <n v="1"/>
    <s v="Front-Line"/>
    <x v="91"/>
    <x v="0"/>
    <n v="1"/>
  </r>
  <r>
    <n v="4032"/>
    <s v="RG135"/>
    <x v="18"/>
    <n v="680"/>
    <x v="10"/>
    <x v="19"/>
    <n v="26"/>
    <s v="September"/>
    <x v="9"/>
    <s v="26 September 1946"/>
    <x v="2"/>
    <s v="SOC 26.9.46 (Air Britain Serials)"/>
    <x v="4"/>
    <x v="3"/>
    <m/>
    <m/>
    <x v="2"/>
    <m/>
    <m/>
    <n v="9"/>
    <x v="61"/>
    <x v="1"/>
    <n v="1"/>
    <s v="Front-Line"/>
    <x v="78"/>
    <x v="0"/>
    <n v="1"/>
  </r>
  <r>
    <n v="4097"/>
    <s v="RG138"/>
    <x v="18"/>
    <n v="680"/>
    <x v="10"/>
    <x v="19"/>
    <n v="26"/>
    <s v="September"/>
    <x v="9"/>
    <s v="26 September 1946"/>
    <x v="2"/>
    <s v="SOC 26.9.46 (Air Britain Serials)"/>
    <x v="4"/>
    <x v="3"/>
    <m/>
    <m/>
    <x v="2"/>
    <m/>
    <m/>
    <n v="9"/>
    <x v="61"/>
    <x v="1"/>
    <n v="1"/>
    <s v="Front-Line"/>
    <x v="78"/>
    <x v="0"/>
    <n v="1"/>
  </r>
  <r>
    <n v="2697"/>
    <s v="RR275"/>
    <x v="10"/>
    <s v="1330CU"/>
    <x v="1"/>
    <x v="7"/>
    <n v="26"/>
    <s v="September"/>
    <x v="9"/>
    <s v="26 September 1946"/>
    <x v="2"/>
    <s v="SOC 26.9.46 (Air Britain Serials)"/>
    <x v="4"/>
    <x v="3"/>
    <m/>
    <m/>
    <x v="2"/>
    <m/>
    <m/>
    <n v="9"/>
    <x v="61"/>
    <x v="1"/>
    <n v="1"/>
    <s v="Support Unit"/>
    <x v="162"/>
    <x v="2"/>
    <n v="1"/>
  </r>
  <r>
    <n v="5365"/>
    <s v="RR276"/>
    <x v="10"/>
    <s v="ME"/>
    <x v="1"/>
    <x v="7"/>
    <n v="26"/>
    <s v="September"/>
    <x v="9"/>
    <s v="26 September 1946"/>
    <x v="2"/>
    <s v="SOC 26.9.46 (Air Britain Serials)"/>
    <x v="4"/>
    <x v="3"/>
    <m/>
    <m/>
    <x v="2"/>
    <m/>
    <m/>
    <n v="9"/>
    <x v="61"/>
    <x v="1"/>
    <n v="1"/>
    <e v="#N/A"/>
    <x v="108"/>
    <x v="2"/>
    <n v="1"/>
  </r>
  <r>
    <n v="564"/>
    <s v="RR300"/>
    <x v="10"/>
    <s v="DH/1FU/Ismailia"/>
    <x v="10"/>
    <x v="19"/>
    <n v="26"/>
    <s v="September"/>
    <x v="9"/>
    <s v="26 September 1946"/>
    <x v="2"/>
    <s v="SOC 26.9.46 (Air Britain Serials)"/>
    <x v="4"/>
    <x v="3"/>
    <m/>
    <m/>
    <x v="2"/>
    <m/>
    <m/>
    <n v="9"/>
    <x v="61"/>
    <x v="1"/>
    <n v="1"/>
    <s v="Support Unit"/>
    <x v="258"/>
    <x v="2"/>
    <n v="3"/>
  </r>
  <r>
    <n v="7661"/>
    <s v="TA123"/>
    <x v="22"/>
    <n v="600"/>
    <x v="10"/>
    <x v="19"/>
    <n v="26"/>
    <s v="September"/>
    <x v="9"/>
    <s v="26 September 1946"/>
    <x v="2"/>
    <s v="SOC 26.9.46 (Air Britain Serials)"/>
    <x v="4"/>
    <x v="3"/>
    <m/>
    <m/>
    <x v="2"/>
    <m/>
    <m/>
    <n v="9"/>
    <x v="61"/>
    <x v="1"/>
    <n v="1"/>
    <s v="Front-Line"/>
    <x v="167"/>
    <x v="0"/>
    <n v="1"/>
  </r>
  <r>
    <n v="7664"/>
    <s v="TA126"/>
    <x v="22"/>
    <n v="600"/>
    <x v="10"/>
    <x v="19"/>
    <n v="26"/>
    <s v="September"/>
    <x v="9"/>
    <s v="26 September 1946"/>
    <x v="2"/>
    <s v="SOC 26.9.46 (Air Britain Serials)"/>
    <x v="4"/>
    <x v="3"/>
    <m/>
    <m/>
    <x v="2"/>
    <m/>
    <m/>
    <n v="9"/>
    <x v="61"/>
    <x v="1"/>
    <n v="1"/>
    <s v="Front-Line"/>
    <x v="167"/>
    <x v="0"/>
    <n v="1"/>
  </r>
  <r>
    <n v="3426"/>
    <s v="TA132"/>
    <x v="22"/>
    <n v="255"/>
    <x v="10"/>
    <x v="19"/>
    <n v="26"/>
    <s v="September"/>
    <x v="9"/>
    <s v="26 September 1946"/>
    <x v="2"/>
    <s v="SOC 26.9.46 (Air Britain Serials)"/>
    <x v="4"/>
    <x v="3"/>
    <m/>
    <m/>
    <x v="2"/>
    <m/>
    <m/>
    <n v="9"/>
    <x v="61"/>
    <x v="1"/>
    <n v="1"/>
    <s v="Front-Line"/>
    <x v="153"/>
    <x v="0"/>
    <n v="1"/>
  </r>
  <r>
    <n v="4836"/>
    <s v="TA135"/>
    <x v="22"/>
    <n v="89"/>
    <x v="10"/>
    <x v="19"/>
    <n v="26"/>
    <s v="September"/>
    <x v="9"/>
    <s v="26 September 1946"/>
    <x v="2"/>
    <s v="SOC 26.9.46 (Air Britain Serials)"/>
    <x v="4"/>
    <x v="3"/>
    <m/>
    <m/>
    <x v="2"/>
    <m/>
    <m/>
    <n v="9"/>
    <x v="61"/>
    <x v="1"/>
    <n v="1"/>
    <s v="Front-Line"/>
    <x v="168"/>
    <x v="0"/>
    <n v="1"/>
  </r>
  <r>
    <n v="5371"/>
    <s v="TA140"/>
    <x v="22"/>
    <s v="ME"/>
    <x v="1"/>
    <x v="2"/>
    <n v="26"/>
    <s v="September"/>
    <x v="9"/>
    <s v="26 September 1946"/>
    <x v="2"/>
    <s v="SOC 26.9.46 (Air Britain Serials)"/>
    <x v="4"/>
    <x v="3"/>
    <m/>
    <m/>
    <x v="2"/>
    <m/>
    <m/>
    <n v="9"/>
    <x v="61"/>
    <x v="1"/>
    <n v="1"/>
    <e v="#N/A"/>
    <x v="108"/>
    <x v="0"/>
    <n v="1"/>
  </r>
  <r>
    <n v="5374"/>
    <s v="TA145"/>
    <x v="22"/>
    <s v="ME"/>
    <x v="1"/>
    <x v="2"/>
    <n v="26"/>
    <s v="September"/>
    <x v="9"/>
    <s v="26 September 1946"/>
    <x v="2"/>
    <s v="SOC 26.9.46 (Air Britain Serials)"/>
    <x v="4"/>
    <x v="3"/>
    <m/>
    <m/>
    <x v="2"/>
    <m/>
    <m/>
    <n v="9"/>
    <x v="61"/>
    <x v="1"/>
    <n v="1"/>
    <e v="#N/A"/>
    <x v="108"/>
    <x v="0"/>
    <n v="1"/>
  </r>
  <r>
    <n v="5379"/>
    <s v="TA146"/>
    <x v="22"/>
    <s v="ME"/>
    <x v="1"/>
    <x v="2"/>
    <n v="26"/>
    <s v="September"/>
    <x v="9"/>
    <s v="26 September 1946"/>
    <x v="2"/>
    <s v="SOC 26.9.46 (Air Britain Serials)"/>
    <x v="4"/>
    <x v="3"/>
    <m/>
    <m/>
    <x v="2"/>
    <m/>
    <m/>
    <n v="9"/>
    <x v="61"/>
    <x v="1"/>
    <n v="1"/>
    <e v="#N/A"/>
    <x v="108"/>
    <x v="0"/>
    <n v="1"/>
  </r>
  <r>
    <n v="5419"/>
    <s v="TA150"/>
    <x v="22"/>
    <s v="ME"/>
    <x v="1"/>
    <x v="2"/>
    <n v="26"/>
    <s v="September"/>
    <x v="9"/>
    <s v="26 September 1946"/>
    <x v="2"/>
    <s v="SOC 26.9.46 (Air Britain Serials)"/>
    <x v="4"/>
    <x v="3"/>
    <m/>
    <m/>
    <x v="2"/>
    <m/>
    <m/>
    <n v="9"/>
    <x v="61"/>
    <x v="1"/>
    <n v="1"/>
    <e v="#N/A"/>
    <x v="108"/>
    <x v="0"/>
    <n v="1"/>
  </r>
  <r>
    <n v="5288"/>
    <s v="TA151"/>
    <x v="22"/>
    <s v="FE"/>
    <x v="3"/>
    <x v="2"/>
    <n v="26"/>
    <s v="September"/>
    <x v="9"/>
    <s v="26 September 1946"/>
    <x v="2"/>
    <s v="SOC 26.9.46 (Air Britain Serials)"/>
    <x v="4"/>
    <x v="3"/>
    <m/>
    <m/>
    <x v="2"/>
    <m/>
    <m/>
    <n v="9"/>
    <x v="61"/>
    <x v="1"/>
    <n v="1"/>
    <e v="#N/A"/>
    <x v="91"/>
    <x v="0"/>
    <n v="1"/>
  </r>
  <r>
    <n v="5424"/>
    <s v="TA154"/>
    <x v="22"/>
    <s v="ME"/>
    <x v="1"/>
    <x v="2"/>
    <n v="26"/>
    <s v="September"/>
    <x v="9"/>
    <s v="26 September 1946"/>
    <x v="2"/>
    <s v="SOC 26.9.46 (Air Britain Serials)"/>
    <x v="4"/>
    <x v="3"/>
    <m/>
    <m/>
    <x v="2"/>
    <m/>
    <m/>
    <n v="9"/>
    <x v="61"/>
    <x v="1"/>
    <n v="1"/>
    <e v="#N/A"/>
    <x v="108"/>
    <x v="0"/>
    <n v="1"/>
  </r>
  <r>
    <n v="5312"/>
    <s v="TA155"/>
    <x v="22"/>
    <s v="FE"/>
    <x v="3"/>
    <x v="2"/>
    <n v="26"/>
    <s v="September"/>
    <x v="9"/>
    <s v="26 September 1946"/>
    <x v="2"/>
    <s v="SOC 26.9.46 (Air Britain Serials)"/>
    <x v="4"/>
    <x v="3"/>
    <m/>
    <m/>
    <x v="2"/>
    <m/>
    <m/>
    <n v="9"/>
    <x v="61"/>
    <x v="1"/>
    <n v="1"/>
    <e v="#N/A"/>
    <x v="91"/>
    <x v="0"/>
    <n v="1"/>
  </r>
  <r>
    <n v="5428"/>
    <s v="TA169"/>
    <x v="22"/>
    <s v="ME"/>
    <x v="1"/>
    <x v="2"/>
    <n v="26"/>
    <s v="September"/>
    <x v="9"/>
    <s v="26 September 1946"/>
    <x v="2"/>
    <s v="SOC 26.9.46 (Air Britain Serials)"/>
    <x v="4"/>
    <x v="3"/>
    <m/>
    <m/>
    <x v="2"/>
    <m/>
    <m/>
    <n v="9"/>
    <x v="61"/>
    <x v="1"/>
    <n v="1"/>
    <e v="#N/A"/>
    <x v="108"/>
    <x v="0"/>
    <n v="1"/>
  </r>
  <r>
    <n v="5434"/>
    <s v="TA172"/>
    <x v="22"/>
    <s v="ME"/>
    <x v="1"/>
    <x v="2"/>
    <n v="26"/>
    <s v="September"/>
    <x v="9"/>
    <s v="26 September 1946"/>
    <x v="2"/>
    <s v="SOC 26.9.46 (Air Britain Serials)"/>
    <x v="4"/>
    <x v="3"/>
    <m/>
    <m/>
    <x v="2"/>
    <m/>
    <m/>
    <n v="9"/>
    <x v="61"/>
    <x v="1"/>
    <n v="1"/>
    <e v="#N/A"/>
    <x v="108"/>
    <x v="0"/>
    <n v="1"/>
  </r>
  <r>
    <n v="5436"/>
    <s v="TA173"/>
    <x v="22"/>
    <s v="ME"/>
    <x v="1"/>
    <x v="2"/>
    <n v="26"/>
    <s v="September"/>
    <x v="9"/>
    <s v="26 September 1946"/>
    <x v="2"/>
    <s v="SOC 26.9.46 (Air Britain Serials)"/>
    <x v="4"/>
    <x v="3"/>
    <m/>
    <m/>
    <x v="2"/>
    <m/>
    <m/>
    <n v="9"/>
    <x v="61"/>
    <x v="1"/>
    <n v="1"/>
    <e v="#N/A"/>
    <x v="108"/>
    <x v="0"/>
    <n v="1"/>
  </r>
  <r>
    <n v="5439"/>
    <s v="TA174"/>
    <x v="22"/>
    <s v="ME"/>
    <x v="1"/>
    <x v="2"/>
    <n v="26"/>
    <s v="September"/>
    <x v="9"/>
    <s v="26 September 1946"/>
    <x v="2"/>
    <s v="SOC 26.9.46 (Air Britain Serials)"/>
    <x v="4"/>
    <x v="3"/>
    <m/>
    <m/>
    <x v="2"/>
    <m/>
    <m/>
    <n v="9"/>
    <x v="61"/>
    <x v="1"/>
    <n v="1"/>
    <e v="#N/A"/>
    <x v="108"/>
    <x v="0"/>
    <n v="1"/>
  </r>
  <r>
    <n v="5314"/>
    <s v="TA179"/>
    <x v="22"/>
    <s v="FE"/>
    <x v="3"/>
    <x v="2"/>
    <n v="26"/>
    <s v="September"/>
    <x v="9"/>
    <s v="26 September 1946"/>
    <x v="2"/>
    <s v="SOC 26.9.46 (Air Britain Serials)"/>
    <x v="4"/>
    <x v="3"/>
    <m/>
    <m/>
    <x v="2"/>
    <m/>
    <m/>
    <n v="9"/>
    <x v="61"/>
    <x v="1"/>
    <n v="1"/>
    <e v="#N/A"/>
    <x v="91"/>
    <x v="0"/>
    <n v="1"/>
  </r>
  <r>
    <n v="5321"/>
    <s v="TA180"/>
    <x v="22"/>
    <s v="FE"/>
    <x v="3"/>
    <x v="2"/>
    <n v="26"/>
    <s v="September"/>
    <x v="9"/>
    <s v="26 September 1946"/>
    <x v="2"/>
    <s v="SOC 26.9.46 (Air Britain Serials)"/>
    <x v="4"/>
    <x v="3"/>
    <m/>
    <m/>
    <x v="2"/>
    <m/>
    <m/>
    <n v="9"/>
    <x v="61"/>
    <x v="1"/>
    <n v="1"/>
    <e v="#N/A"/>
    <x v="91"/>
    <x v="0"/>
    <n v="1"/>
  </r>
  <r>
    <n v="5441"/>
    <s v="TA181"/>
    <x v="22"/>
    <s v="ME"/>
    <x v="1"/>
    <x v="2"/>
    <n v="26"/>
    <s v="September"/>
    <x v="9"/>
    <s v="26 September 1946"/>
    <x v="2"/>
    <s v="SOC 26.9.46 (Air Britain Serials)"/>
    <x v="4"/>
    <x v="3"/>
    <m/>
    <m/>
    <x v="2"/>
    <m/>
    <m/>
    <n v="9"/>
    <x v="61"/>
    <x v="1"/>
    <n v="1"/>
    <e v="#N/A"/>
    <x v="108"/>
    <x v="0"/>
    <n v="1"/>
  </r>
  <r>
    <n v="6530"/>
    <s v="TA185"/>
    <x v="22"/>
    <s v="HE"/>
    <x v="10"/>
    <x v="19"/>
    <n v="26"/>
    <s v="September"/>
    <x v="9"/>
    <s v="26 September 1946"/>
    <x v="2"/>
    <s v="SOC 26.9.46 (Air Britain Serials)"/>
    <x v="4"/>
    <x v="3"/>
    <m/>
    <m/>
    <x v="2"/>
    <m/>
    <m/>
    <n v="9"/>
    <x v="61"/>
    <x v="1"/>
    <n v="1"/>
    <e v="#N/A"/>
    <x v="259"/>
    <x v="0"/>
    <n v="1"/>
  </r>
  <r>
    <n v="5442"/>
    <s v="TA186"/>
    <x v="22"/>
    <s v="ME"/>
    <x v="1"/>
    <x v="2"/>
    <n v="26"/>
    <s v="September"/>
    <x v="9"/>
    <s v="26 September 1946"/>
    <x v="2"/>
    <s v="SOC 26.9.46 (Air Britain Serials)"/>
    <x v="4"/>
    <x v="3"/>
    <m/>
    <m/>
    <x v="2"/>
    <m/>
    <m/>
    <n v="9"/>
    <x v="61"/>
    <x v="1"/>
    <n v="1"/>
    <e v="#N/A"/>
    <x v="108"/>
    <x v="0"/>
    <n v="1"/>
  </r>
  <r>
    <n v="951"/>
    <s v="TA187"/>
    <x v="22"/>
    <s v="HE"/>
    <x v="10"/>
    <x v="19"/>
    <n v="26"/>
    <s v="September"/>
    <x v="9"/>
    <s v="26 September 1946"/>
    <x v="2"/>
    <s v="SOC 26.9.46 (Air Britain Serials)"/>
    <x v="4"/>
    <x v="3"/>
    <m/>
    <m/>
    <x v="2"/>
    <m/>
    <m/>
    <n v="9"/>
    <x v="61"/>
    <x v="1"/>
    <n v="1"/>
    <e v="#N/A"/>
    <x v="259"/>
    <x v="0"/>
    <n v="1"/>
  </r>
  <r>
    <n v="5327"/>
    <s v="TA188"/>
    <x v="22"/>
    <s v="FE"/>
    <x v="3"/>
    <x v="2"/>
    <n v="26"/>
    <s v="September"/>
    <x v="9"/>
    <s v="26 September 1946"/>
    <x v="2"/>
    <s v="SOC 26.9.46 (Air Britain Serials)"/>
    <x v="4"/>
    <x v="3"/>
    <m/>
    <m/>
    <x v="2"/>
    <m/>
    <m/>
    <n v="9"/>
    <x v="61"/>
    <x v="1"/>
    <n v="1"/>
    <e v="#N/A"/>
    <x v="91"/>
    <x v="0"/>
    <n v="1"/>
  </r>
  <r>
    <n v="5444"/>
    <s v="TA195"/>
    <x v="22"/>
    <s v="ME"/>
    <x v="1"/>
    <x v="2"/>
    <n v="26"/>
    <s v="September"/>
    <x v="9"/>
    <s v="26 September 1946"/>
    <x v="2"/>
    <s v="SOC 26.9.46 (Air Britain Serials)"/>
    <x v="4"/>
    <x v="3"/>
    <m/>
    <m/>
    <x v="2"/>
    <m/>
    <m/>
    <n v="9"/>
    <x v="61"/>
    <x v="1"/>
    <n v="1"/>
    <e v="#N/A"/>
    <x v="108"/>
    <x v="0"/>
    <n v="1"/>
  </r>
  <r>
    <n v="5447"/>
    <s v="TA196"/>
    <x v="22"/>
    <s v="ME"/>
    <x v="1"/>
    <x v="2"/>
    <n v="26"/>
    <s v="September"/>
    <x v="9"/>
    <s v="26 September 1946"/>
    <x v="2"/>
    <s v="SOC 26.9.46 (Air Britain Serials)"/>
    <x v="4"/>
    <x v="3"/>
    <m/>
    <m/>
    <x v="2"/>
    <m/>
    <m/>
    <n v="9"/>
    <x v="61"/>
    <x v="1"/>
    <n v="1"/>
    <e v="#N/A"/>
    <x v="108"/>
    <x v="0"/>
    <n v="1"/>
  </r>
  <r>
    <n v="5450"/>
    <s v="TA197"/>
    <x v="22"/>
    <s v="ME"/>
    <x v="1"/>
    <x v="2"/>
    <n v="26"/>
    <s v="September"/>
    <x v="9"/>
    <s v="26 September 1946"/>
    <x v="2"/>
    <s v="SOC 26.9.46 (Air Britain Serials)"/>
    <x v="4"/>
    <x v="3"/>
    <m/>
    <m/>
    <x v="2"/>
    <m/>
    <m/>
    <n v="9"/>
    <x v="61"/>
    <x v="1"/>
    <n v="1"/>
    <e v="#N/A"/>
    <x v="108"/>
    <x v="0"/>
    <n v="1"/>
  </r>
  <r>
    <n v="5451"/>
    <s v="TA198"/>
    <x v="22"/>
    <s v="ME"/>
    <x v="1"/>
    <x v="2"/>
    <n v="26"/>
    <s v="September"/>
    <x v="9"/>
    <s v="26 September 1946"/>
    <x v="2"/>
    <s v="SOC 26.9.46 (Air Britain Serials)"/>
    <x v="4"/>
    <x v="3"/>
    <m/>
    <m/>
    <x v="2"/>
    <m/>
    <m/>
    <n v="9"/>
    <x v="61"/>
    <x v="1"/>
    <n v="1"/>
    <e v="#N/A"/>
    <x v="108"/>
    <x v="0"/>
    <n v="1"/>
  </r>
  <r>
    <n v="5453"/>
    <s v="TA216"/>
    <x v="22"/>
    <s v="ME"/>
    <x v="1"/>
    <x v="2"/>
    <n v="26"/>
    <s v="September"/>
    <x v="9"/>
    <s v="26 September 1946"/>
    <x v="2"/>
    <s v="SOC 26.9.46 (Air Britain Serials)"/>
    <x v="4"/>
    <x v="3"/>
    <m/>
    <m/>
    <x v="2"/>
    <m/>
    <m/>
    <n v="9"/>
    <x v="61"/>
    <x v="1"/>
    <n v="1"/>
    <e v="#N/A"/>
    <x v="108"/>
    <x v="0"/>
    <n v="1"/>
  </r>
  <r>
    <n v="5791"/>
    <s v="TA217"/>
    <x v="22"/>
    <s v="14E"/>
    <x v="10"/>
    <x v="19"/>
    <n v="26"/>
    <s v="September"/>
    <x v="9"/>
    <s v="26 September 1946"/>
    <x v="2"/>
    <s v="SOC 26.9.46 (Air Britain Serials)"/>
    <x v="4"/>
    <x v="3"/>
    <m/>
    <m/>
    <x v="2"/>
    <m/>
    <m/>
    <n v="9"/>
    <x v="61"/>
    <x v="1"/>
    <n v="1"/>
    <s v="Support Unit"/>
    <x v="244"/>
    <x v="0"/>
    <n v="1"/>
  </r>
  <r>
    <n v="5459"/>
    <s v="TA218"/>
    <x v="22"/>
    <s v="ME"/>
    <x v="1"/>
    <x v="2"/>
    <n v="26"/>
    <s v="September"/>
    <x v="9"/>
    <s v="26 September 1946"/>
    <x v="2"/>
    <s v="SOC 26.9.46 (Air Britain Serials)"/>
    <x v="4"/>
    <x v="3"/>
    <m/>
    <m/>
    <x v="2"/>
    <m/>
    <m/>
    <n v="9"/>
    <x v="61"/>
    <x v="1"/>
    <n v="1"/>
    <e v="#N/A"/>
    <x v="108"/>
    <x v="0"/>
    <n v="1"/>
  </r>
  <r>
    <n v="885"/>
    <s v="TA219"/>
    <x v="22"/>
    <s v="HE"/>
    <x v="10"/>
    <x v="19"/>
    <n v="26"/>
    <s v="September"/>
    <x v="9"/>
    <s v="26 September 1946"/>
    <x v="2"/>
    <s v="SOC 26.9.46 (Air Britain Serials)"/>
    <x v="4"/>
    <x v="3"/>
    <m/>
    <m/>
    <x v="2"/>
    <m/>
    <m/>
    <n v="9"/>
    <x v="61"/>
    <x v="1"/>
    <n v="1"/>
    <e v="#N/A"/>
    <x v="259"/>
    <x v="0"/>
    <n v="1"/>
  </r>
  <r>
    <n v="2227"/>
    <s v="TA220"/>
    <x v="22"/>
    <s v="HE"/>
    <x v="10"/>
    <x v="19"/>
    <n v="26"/>
    <s v="September"/>
    <x v="9"/>
    <s v="26 September 1946"/>
    <x v="2"/>
    <s v="SOC 26.9.46 (Air Britain Serials)"/>
    <x v="4"/>
    <x v="3"/>
    <m/>
    <m/>
    <x v="2"/>
    <m/>
    <m/>
    <n v="9"/>
    <x v="61"/>
    <x v="1"/>
    <n v="1"/>
    <e v="#N/A"/>
    <x v="259"/>
    <x v="0"/>
    <n v="1"/>
  </r>
  <r>
    <n v="2691"/>
    <s v="TA222"/>
    <x v="22"/>
    <s v="HE"/>
    <x v="10"/>
    <x v="19"/>
    <n v="26"/>
    <s v="September"/>
    <x v="9"/>
    <s v="26 September 1946"/>
    <x v="2"/>
    <s v="SOC 26.9.46 (Air Britain Serials)"/>
    <x v="4"/>
    <x v="3"/>
    <m/>
    <m/>
    <x v="2"/>
    <m/>
    <m/>
    <n v="9"/>
    <x v="61"/>
    <x v="1"/>
    <n v="1"/>
    <e v="#N/A"/>
    <x v="259"/>
    <x v="0"/>
    <n v="1"/>
  </r>
  <r>
    <n v="5461"/>
    <s v="TA223"/>
    <x v="22"/>
    <s v="ME"/>
    <x v="1"/>
    <x v="2"/>
    <n v="26"/>
    <s v="September"/>
    <x v="9"/>
    <s v="26 September 1946"/>
    <x v="2"/>
    <s v="SOC 26.9.46 (Air Britain Serials)"/>
    <x v="4"/>
    <x v="3"/>
    <m/>
    <m/>
    <x v="2"/>
    <m/>
    <m/>
    <n v="9"/>
    <x v="61"/>
    <x v="1"/>
    <n v="1"/>
    <e v="#N/A"/>
    <x v="108"/>
    <x v="0"/>
    <n v="1"/>
  </r>
  <r>
    <n v="5328"/>
    <s v="TA224"/>
    <x v="22"/>
    <s v="FE"/>
    <x v="3"/>
    <x v="2"/>
    <n v="26"/>
    <s v="September"/>
    <x v="9"/>
    <s v="26 September 1946"/>
    <x v="2"/>
    <s v="SOC 26.9.46 (Air Britain Serials)"/>
    <x v="4"/>
    <x v="3"/>
    <m/>
    <m/>
    <x v="2"/>
    <m/>
    <m/>
    <n v="9"/>
    <x v="61"/>
    <x v="1"/>
    <n v="1"/>
    <e v="#N/A"/>
    <x v="91"/>
    <x v="0"/>
    <n v="1"/>
  </r>
  <r>
    <n v="5363"/>
    <s v="TA225"/>
    <x v="22"/>
    <s v="FE"/>
    <x v="3"/>
    <x v="2"/>
    <n v="26"/>
    <s v="September"/>
    <x v="9"/>
    <s v="26 September 1946"/>
    <x v="2"/>
    <s v="SOC 26.9.46 (Air Britain Serials)"/>
    <x v="4"/>
    <x v="3"/>
    <m/>
    <m/>
    <x v="2"/>
    <m/>
    <m/>
    <n v="9"/>
    <x v="61"/>
    <x v="1"/>
    <n v="1"/>
    <e v="#N/A"/>
    <x v="91"/>
    <x v="0"/>
    <n v="1"/>
  </r>
  <r>
    <n v="5462"/>
    <s v="TA227"/>
    <x v="22"/>
    <s v="ME"/>
    <x v="1"/>
    <x v="2"/>
    <n v="26"/>
    <s v="September"/>
    <x v="9"/>
    <s v="26 September 1946"/>
    <x v="2"/>
    <s v="SOC 26.9.46 (Air Britain Serials)"/>
    <x v="4"/>
    <x v="3"/>
    <m/>
    <m/>
    <x v="2"/>
    <m/>
    <m/>
    <n v="9"/>
    <x v="61"/>
    <x v="1"/>
    <n v="1"/>
    <e v="#N/A"/>
    <x v="108"/>
    <x v="0"/>
    <n v="1"/>
  </r>
  <r>
    <n v="5465"/>
    <s v="TA229"/>
    <x v="22"/>
    <s v="ME"/>
    <x v="1"/>
    <x v="2"/>
    <n v="26"/>
    <s v="September"/>
    <x v="9"/>
    <s v="26 September 1946"/>
    <x v="2"/>
    <s v="May have been on 255 Squadron, according to a picture from Gordon Permann - TA229 appears on the tail, under Squadron markings which clearly begin with a Y. YD was the code for 255 squadron, and is the only one which would fit. Unfortunately no squadron letter is visible. SOC 26.9.46 (Air Britain Serials) G-ALGV"/>
    <x v="4"/>
    <x v="3"/>
    <m/>
    <m/>
    <x v="2"/>
    <m/>
    <m/>
    <n v="9"/>
    <x v="61"/>
    <x v="1"/>
    <n v="1"/>
    <e v="#N/A"/>
    <x v="108"/>
    <x v="0"/>
    <n v="1"/>
  </r>
  <r>
    <n v="5366"/>
    <s v="TA231"/>
    <x v="22"/>
    <s v="FE"/>
    <x v="3"/>
    <x v="2"/>
    <n v="26"/>
    <s v="September"/>
    <x v="9"/>
    <s v="26 September 1946"/>
    <x v="2"/>
    <s v="SOC 26.9.46 (Air Britain Serials)"/>
    <x v="4"/>
    <x v="3"/>
    <m/>
    <m/>
    <x v="2"/>
    <m/>
    <m/>
    <n v="9"/>
    <x v="61"/>
    <x v="1"/>
    <n v="1"/>
    <e v="#N/A"/>
    <x v="91"/>
    <x v="0"/>
    <n v="1"/>
  </r>
  <r>
    <n v="5367"/>
    <s v="TA232"/>
    <x v="22"/>
    <s v="FE"/>
    <x v="3"/>
    <x v="2"/>
    <n v="26"/>
    <s v="September"/>
    <x v="9"/>
    <s v="26 September 1946"/>
    <x v="2"/>
    <s v="SOC 26.9.46 (Air Britain Serials)"/>
    <x v="4"/>
    <x v="3"/>
    <m/>
    <m/>
    <x v="2"/>
    <m/>
    <m/>
    <n v="9"/>
    <x v="61"/>
    <x v="1"/>
    <n v="1"/>
    <e v="#N/A"/>
    <x v="91"/>
    <x v="0"/>
    <n v="1"/>
  </r>
  <r>
    <n v="5368"/>
    <s v="TA235"/>
    <x v="22"/>
    <s v="FE"/>
    <x v="3"/>
    <x v="2"/>
    <n v="26"/>
    <s v="September"/>
    <x v="9"/>
    <s v="26 September 1946"/>
    <x v="2"/>
    <s v="SOC 26.9.46 (Air Britain Serials)"/>
    <x v="4"/>
    <x v="3"/>
    <m/>
    <m/>
    <x v="2"/>
    <m/>
    <m/>
    <n v="9"/>
    <x v="61"/>
    <x v="1"/>
    <n v="1"/>
    <e v="#N/A"/>
    <x v="91"/>
    <x v="0"/>
    <n v="1"/>
  </r>
  <r>
    <n v="5370"/>
    <s v="TA237"/>
    <x v="22"/>
    <s v="FE"/>
    <x v="3"/>
    <x v="2"/>
    <n v="26"/>
    <s v="September"/>
    <x v="9"/>
    <s v="26 September 1946"/>
    <x v="2"/>
    <s v="SOC 26.9.46 (Air Britain Serials)"/>
    <x v="4"/>
    <x v="3"/>
    <m/>
    <m/>
    <x v="2"/>
    <m/>
    <m/>
    <n v="9"/>
    <x v="61"/>
    <x v="1"/>
    <n v="1"/>
    <e v="#N/A"/>
    <x v="91"/>
    <x v="0"/>
    <n v="1"/>
  </r>
  <r>
    <n v="5372"/>
    <s v="TA241"/>
    <x v="22"/>
    <s v="FE"/>
    <x v="3"/>
    <x v="2"/>
    <n v="26"/>
    <s v="September"/>
    <x v="9"/>
    <s v="26 September 1946"/>
    <x v="2"/>
    <s v="SOC 26.9.46 (Air Britain Serials)"/>
    <x v="4"/>
    <x v="3"/>
    <m/>
    <m/>
    <x v="2"/>
    <m/>
    <m/>
    <n v="9"/>
    <x v="61"/>
    <x v="1"/>
    <n v="1"/>
    <e v="#N/A"/>
    <x v="91"/>
    <x v="0"/>
    <n v="1"/>
  </r>
  <r>
    <n v="5375"/>
    <s v="TA244"/>
    <x v="22"/>
    <s v="FE"/>
    <x v="3"/>
    <x v="2"/>
    <n v="26"/>
    <s v="September"/>
    <x v="9"/>
    <s v="26 September 1946"/>
    <x v="2"/>
    <s v="SOC 26.9.46 (Air Britain Serials)"/>
    <x v="4"/>
    <x v="3"/>
    <m/>
    <m/>
    <x v="2"/>
    <m/>
    <m/>
    <n v="9"/>
    <x v="61"/>
    <x v="1"/>
    <n v="1"/>
    <e v="#N/A"/>
    <x v="91"/>
    <x v="0"/>
    <n v="1"/>
  </r>
  <r>
    <n v="5376"/>
    <s v="TA246"/>
    <x v="22"/>
    <s v="FE"/>
    <x v="3"/>
    <x v="2"/>
    <n v="26"/>
    <s v="September"/>
    <x v="9"/>
    <s v="26 September 1946"/>
    <x v="2"/>
    <s v="SOC 26.9.46 (Air Britain Serials)"/>
    <x v="4"/>
    <x v="3"/>
    <m/>
    <m/>
    <x v="2"/>
    <m/>
    <m/>
    <n v="9"/>
    <x v="61"/>
    <x v="1"/>
    <n v="1"/>
    <e v="#N/A"/>
    <x v="91"/>
    <x v="0"/>
    <n v="1"/>
  </r>
  <r>
    <n v="5377"/>
    <s v="TA268"/>
    <x v="22"/>
    <s v="FE"/>
    <x v="3"/>
    <x v="2"/>
    <n v="26"/>
    <s v="September"/>
    <x v="9"/>
    <s v="26 September 1946"/>
    <x v="2"/>
    <s v="SOC 26.9.46 (Air Britain Serials)"/>
    <x v="4"/>
    <x v="3"/>
    <m/>
    <m/>
    <x v="2"/>
    <m/>
    <m/>
    <n v="9"/>
    <x v="61"/>
    <x v="1"/>
    <n v="1"/>
    <e v="#N/A"/>
    <x v="91"/>
    <x v="0"/>
    <n v="1"/>
  </r>
  <r>
    <n v="5380"/>
    <s v="TA272"/>
    <x v="22"/>
    <s v="FE"/>
    <x v="3"/>
    <x v="2"/>
    <n v="26"/>
    <s v="September"/>
    <x v="9"/>
    <s v="26 September 1946"/>
    <x v="2"/>
    <s v="SOC 26.9.46 (Air Britain Serials)"/>
    <x v="4"/>
    <x v="3"/>
    <m/>
    <m/>
    <x v="2"/>
    <m/>
    <m/>
    <n v="9"/>
    <x v="61"/>
    <x v="1"/>
    <n v="1"/>
    <e v="#N/A"/>
    <x v="91"/>
    <x v="0"/>
    <n v="1"/>
  </r>
  <r>
    <n v="5384"/>
    <s v="TA297"/>
    <x v="22"/>
    <s v="FE"/>
    <x v="3"/>
    <x v="2"/>
    <n v="26"/>
    <s v="September"/>
    <x v="9"/>
    <s v="26 September 1946"/>
    <x v="2"/>
    <s v="SOC 26.9.46 (Air Britain Serials)"/>
    <x v="4"/>
    <x v="3"/>
    <m/>
    <m/>
    <x v="2"/>
    <m/>
    <m/>
    <n v="9"/>
    <x v="61"/>
    <x v="1"/>
    <n v="1"/>
    <e v="#N/A"/>
    <x v="91"/>
    <x v="0"/>
    <n v="1"/>
  </r>
  <r>
    <n v="5385"/>
    <s v="TA300"/>
    <x v="22"/>
    <s v="FE"/>
    <x v="3"/>
    <x v="2"/>
    <n v="26"/>
    <s v="September"/>
    <x v="9"/>
    <s v="26 September 1946"/>
    <x v="2"/>
    <s v="SOC 26.9.46 (Air Britain Serials)"/>
    <x v="4"/>
    <x v="3"/>
    <m/>
    <m/>
    <x v="2"/>
    <m/>
    <m/>
    <n v="9"/>
    <x v="61"/>
    <x v="1"/>
    <n v="1"/>
    <e v="#N/A"/>
    <x v="91"/>
    <x v="0"/>
    <n v="1"/>
  </r>
  <r>
    <n v="5386"/>
    <s v="TA301"/>
    <x v="22"/>
    <s v="FE"/>
    <x v="3"/>
    <x v="2"/>
    <n v="26"/>
    <s v="September"/>
    <x v="9"/>
    <s v="26 September 1946"/>
    <x v="2"/>
    <s v="SOC 26.9.46 (Air Britain Serials)"/>
    <x v="4"/>
    <x v="3"/>
    <m/>
    <m/>
    <x v="2"/>
    <m/>
    <m/>
    <n v="9"/>
    <x v="61"/>
    <x v="1"/>
    <n v="1"/>
    <e v="#N/A"/>
    <x v="91"/>
    <x v="0"/>
    <n v="1"/>
  </r>
  <r>
    <n v="5388"/>
    <s v="TA302"/>
    <x v="22"/>
    <s v="FE"/>
    <x v="3"/>
    <x v="2"/>
    <n v="26"/>
    <s v="September"/>
    <x v="9"/>
    <s v="26 September 1946"/>
    <x v="2"/>
    <s v="SOC 26.9.46 (Air Britain Serials)"/>
    <x v="4"/>
    <x v="3"/>
    <m/>
    <m/>
    <x v="2"/>
    <m/>
    <m/>
    <n v="9"/>
    <x v="61"/>
    <x v="1"/>
    <n v="1"/>
    <e v="#N/A"/>
    <x v="91"/>
    <x v="0"/>
    <n v="1"/>
  </r>
  <r>
    <n v="5476"/>
    <s v="TA303"/>
    <x v="22"/>
    <s v="FE"/>
    <x v="3"/>
    <x v="2"/>
    <n v="26"/>
    <s v="September"/>
    <x v="9"/>
    <s v="26 September 1946"/>
    <x v="2"/>
    <s v="SOC 26.9.46 (Air Britain Serials)"/>
    <x v="4"/>
    <x v="3"/>
    <m/>
    <m/>
    <x v="2"/>
    <m/>
    <m/>
    <n v="9"/>
    <x v="61"/>
    <x v="1"/>
    <n v="1"/>
    <e v="#N/A"/>
    <x v="91"/>
    <x v="0"/>
    <n v="1"/>
  </r>
  <r>
    <n v="4990"/>
    <s v="TA324"/>
    <x v="22"/>
    <s v="FE"/>
    <x v="3"/>
    <x v="2"/>
    <n v="26"/>
    <s v="September"/>
    <x v="9"/>
    <s v="26 September 1946"/>
    <x v="2"/>
    <s v="SOC 26.9.46 (Air Britain Serials)"/>
    <x v="4"/>
    <x v="3"/>
    <m/>
    <m/>
    <x v="2"/>
    <m/>
    <m/>
    <n v="9"/>
    <x v="61"/>
    <x v="1"/>
    <n v="1"/>
    <e v="#N/A"/>
    <x v="91"/>
    <x v="0"/>
    <n v="1"/>
  </r>
  <r>
    <n v="3846"/>
    <s v="TA325"/>
    <x v="22"/>
    <s v="FE"/>
    <x v="3"/>
    <x v="2"/>
    <n v="26"/>
    <s v="September"/>
    <x v="9"/>
    <s v="26 September 1946"/>
    <x v="2"/>
    <s v="SOC 26.9.46 (Air Britain Serials)"/>
    <x v="4"/>
    <x v="3"/>
    <m/>
    <m/>
    <x v="2"/>
    <m/>
    <m/>
    <n v="9"/>
    <x v="61"/>
    <x v="1"/>
    <n v="1"/>
    <e v="#N/A"/>
    <x v="91"/>
    <x v="0"/>
    <n v="1"/>
  </r>
  <r>
    <n v="57"/>
    <s v="TA331"/>
    <x v="22"/>
    <s v="FE"/>
    <x v="3"/>
    <x v="2"/>
    <n v="26"/>
    <s v="September"/>
    <x v="9"/>
    <s v="26 September 1946"/>
    <x v="2"/>
    <s v="SOC 26.9.46 (Air Britain Serials)"/>
    <x v="4"/>
    <x v="3"/>
    <m/>
    <m/>
    <x v="2"/>
    <m/>
    <m/>
    <n v="9"/>
    <x v="61"/>
    <x v="1"/>
    <n v="1"/>
    <e v="#N/A"/>
    <x v="91"/>
    <x v="0"/>
    <n v="1"/>
  </r>
  <r>
    <n v="70"/>
    <s v="TA334"/>
    <x v="22"/>
    <s v="FE"/>
    <x v="3"/>
    <x v="2"/>
    <n v="26"/>
    <s v="September"/>
    <x v="9"/>
    <s v="26 September 1946"/>
    <x v="2"/>
    <s v="SOC 26.9.46 (Air Britain Serials)"/>
    <x v="4"/>
    <x v="3"/>
    <m/>
    <m/>
    <x v="2"/>
    <m/>
    <m/>
    <n v="9"/>
    <x v="61"/>
    <x v="1"/>
    <n v="1"/>
    <e v="#N/A"/>
    <x v="91"/>
    <x v="0"/>
    <n v="1"/>
  </r>
  <r>
    <n v="6608"/>
    <s v="TA339"/>
    <x v="22"/>
    <s v="FE"/>
    <x v="3"/>
    <x v="2"/>
    <n v="26"/>
    <s v="September"/>
    <x v="9"/>
    <s v="26 September 1946"/>
    <x v="2"/>
    <s v="SOC 26.9.46 (Air Britain Serials)"/>
    <x v="4"/>
    <x v="3"/>
    <m/>
    <m/>
    <x v="2"/>
    <m/>
    <m/>
    <n v="9"/>
    <x v="61"/>
    <x v="1"/>
    <n v="1"/>
    <e v="#N/A"/>
    <x v="91"/>
    <x v="0"/>
    <n v="1"/>
  </r>
  <r>
    <n v="5405"/>
    <s v="TA390"/>
    <x v="22"/>
    <n v="235"/>
    <x v="10"/>
    <x v="19"/>
    <n v="26"/>
    <s v="September"/>
    <x v="9"/>
    <s v="26 September 1946"/>
    <x v="2"/>
    <s v="SOC 26.9.46 (Air Britain Serials)"/>
    <x v="4"/>
    <x v="3"/>
    <m/>
    <m/>
    <x v="2"/>
    <m/>
    <m/>
    <n v="9"/>
    <x v="61"/>
    <x v="1"/>
    <n v="1"/>
    <s v="Front-Line"/>
    <x v="97"/>
    <x v="0"/>
    <n v="1"/>
  </r>
  <r>
    <n v="5976"/>
    <s v="TA395"/>
    <x v="22"/>
    <n v="255"/>
    <x v="10"/>
    <x v="19"/>
    <n v="26"/>
    <s v="September"/>
    <x v="9"/>
    <s v="26 September 1946"/>
    <x v="2"/>
    <s v="SOC 26.9.46 (Air Britain Serials)"/>
    <x v="4"/>
    <x v="3"/>
    <m/>
    <m/>
    <x v="2"/>
    <m/>
    <m/>
    <n v="9"/>
    <x v="61"/>
    <x v="1"/>
    <n v="1"/>
    <s v="Front-Line"/>
    <x v="153"/>
    <x v="0"/>
    <n v="1"/>
  </r>
  <r>
    <n v="4721"/>
    <s v="TA399"/>
    <x v="22"/>
    <n v="255"/>
    <x v="10"/>
    <x v="19"/>
    <n v="26"/>
    <s v="September"/>
    <x v="9"/>
    <s v="26 September 1946"/>
    <x v="2"/>
    <s v="SOC 26.9.46 (Air Britain Serials)"/>
    <x v="4"/>
    <x v="3"/>
    <m/>
    <m/>
    <x v="2"/>
    <m/>
    <m/>
    <n v="9"/>
    <x v="61"/>
    <x v="1"/>
    <n v="1"/>
    <s v="Front-Line"/>
    <x v="153"/>
    <x v="0"/>
    <n v="1"/>
  </r>
  <r>
    <n v="5466"/>
    <s v="TA405"/>
    <x v="22"/>
    <s v="ME"/>
    <x v="1"/>
    <x v="2"/>
    <n v="26"/>
    <s v="September"/>
    <x v="9"/>
    <s v="26 September 1946"/>
    <x v="2"/>
    <s v="SOC 26.9.46 (Air Britain Serials)"/>
    <x v="4"/>
    <x v="3"/>
    <m/>
    <m/>
    <x v="2"/>
    <m/>
    <m/>
    <n v="9"/>
    <x v="61"/>
    <x v="1"/>
    <n v="1"/>
    <e v="#N/A"/>
    <x v="108"/>
    <x v="0"/>
    <n v="1"/>
  </r>
  <r>
    <n v="7666"/>
    <s v="TA407"/>
    <x v="22"/>
    <n v="600"/>
    <x v="10"/>
    <x v="19"/>
    <n v="26"/>
    <s v="September"/>
    <x v="9"/>
    <s v="26 September 1946"/>
    <x v="2"/>
    <s v="SOC 26.9.46 (Air Britain Serials)"/>
    <x v="4"/>
    <x v="3"/>
    <m/>
    <m/>
    <x v="2"/>
    <m/>
    <m/>
    <n v="9"/>
    <x v="61"/>
    <x v="1"/>
    <n v="1"/>
    <s v="Front-Line"/>
    <x v="167"/>
    <x v="0"/>
    <n v="1"/>
  </r>
  <r>
    <n v="7672"/>
    <s v="TA410"/>
    <x v="22"/>
    <n v="600"/>
    <x v="10"/>
    <x v="19"/>
    <n v="26"/>
    <s v="September"/>
    <x v="9"/>
    <s v="26 September 1946"/>
    <x v="2"/>
    <s v="SOC 26.9.46 (Air Britain Serials)"/>
    <x v="4"/>
    <x v="3"/>
    <m/>
    <m/>
    <x v="2"/>
    <m/>
    <m/>
    <n v="9"/>
    <x v="61"/>
    <x v="1"/>
    <n v="1"/>
    <s v="Front-Line"/>
    <x v="167"/>
    <x v="0"/>
    <n v="1"/>
  </r>
  <r>
    <n v="895"/>
    <s v="TA412"/>
    <x v="22"/>
    <n v="255"/>
    <x v="10"/>
    <x v="19"/>
    <n v="26"/>
    <s v="September"/>
    <x v="9"/>
    <s v="26 September 1946"/>
    <x v="2"/>
    <s v="SOC 26.9.46 (Air Britain Serials)"/>
    <x v="4"/>
    <x v="3"/>
    <m/>
    <m/>
    <x v="2"/>
    <m/>
    <m/>
    <n v="9"/>
    <x v="61"/>
    <x v="1"/>
    <n v="1"/>
    <s v="Front-Line"/>
    <x v="153"/>
    <x v="0"/>
    <n v="1"/>
  </r>
  <r>
    <n v="7677"/>
    <s v="TA413"/>
    <x v="22"/>
    <n v="600"/>
    <x v="10"/>
    <x v="19"/>
    <n v="26"/>
    <s v="September"/>
    <x v="9"/>
    <s v="26 September 1946"/>
    <x v="2"/>
    <s v="SOC 26.9.46 (Air Britain Serials)"/>
    <x v="4"/>
    <x v="3"/>
    <m/>
    <m/>
    <x v="2"/>
    <m/>
    <m/>
    <n v="9"/>
    <x v="61"/>
    <x v="1"/>
    <n v="1"/>
    <s v="Front-Line"/>
    <x v="167"/>
    <x v="0"/>
    <n v="1"/>
  </r>
  <r>
    <n v="7685"/>
    <s v="TA426"/>
    <x v="22"/>
    <n v="600"/>
    <x v="10"/>
    <x v="19"/>
    <n v="26"/>
    <s v="September"/>
    <x v="9"/>
    <s v="26 September 1946"/>
    <x v="2"/>
    <s v="SOC 26.9.46 (Air Britain Serials)"/>
    <x v="4"/>
    <x v="3"/>
    <m/>
    <m/>
    <x v="2"/>
    <m/>
    <m/>
    <n v="9"/>
    <x v="61"/>
    <x v="1"/>
    <n v="1"/>
    <s v="Front-Line"/>
    <x v="167"/>
    <x v="0"/>
    <n v="1"/>
  </r>
  <r>
    <n v="7686"/>
    <s v="TA429"/>
    <x v="22"/>
    <n v="600"/>
    <x v="10"/>
    <x v="19"/>
    <n v="26"/>
    <s v="September"/>
    <x v="9"/>
    <s v="26 September 1946"/>
    <x v="2"/>
    <s v="SOC 26.9.46 (Air Britain Serials)"/>
    <x v="4"/>
    <x v="3"/>
    <m/>
    <m/>
    <x v="2"/>
    <m/>
    <m/>
    <n v="9"/>
    <x v="61"/>
    <x v="1"/>
    <n v="1"/>
    <s v="Front-Line"/>
    <x v="167"/>
    <x v="0"/>
    <n v="1"/>
  </r>
  <r>
    <n v="2216"/>
    <s v="TA432"/>
    <x v="22"/>
    <n v="255"/>
    <x v="10"/>
    <x v="19"/>
    <n v="26"/>
    <s v="September"/>
    <x v="9"/>
    <s v="26 September 1946"/>
    <x v="2"/>
    <s v="SOC 26.9.46 (Air Britain Serials)"/>
    <x v="4"/>
    <x v="3"/>
    <m/>
    <m/>
    <x v="2"/>
    <m/>
    <m/>
    <n v="9"/>
    <x v="61"/>
    <x v="1"/>
    <n v="1"/>
    <s v="Front-Line"/>
    <x v="153"/>
    <x v="0"/>
    <n v="1"/>
  </r>
  <r>
    <n v="7687"/>
    <s v="TA433"/>
    <x v="22"/>
    <n v="600"/>
    <x v="10"/>
    <x v="19"/>
    <n v="26"/>
    <s v="September"/>
    <x v="9"/>
    <s v="26 September 1946"/>
    <x v="2"/>
    <s v="SOC 26.9.46 (Air Britain Serials)"/>
    <x v="4"/>
    <x v="3"/>
    <m/>
    <m/>
    <x v="2"/>
    <m/>
    <m/>
    <n v="9"/>
    <x v="61"/>
    <x v="1"/>
    <n v="1"/>
    <s v="Front-Line"/>
    <x v="167"/>
    <x v="0"/>
    <n v="1"/>
  </r>
  <r>
    <n v="5498"/>
    <s v="TA435"/>
    <x v="22"/>
    <s v="ME"/>
    <x v="1"/>
    <x v="2"/>
    <n v="26"/>
    <s v="September"/>
    <x v="9"/>
    <s v="26 September 1946"/>
    <x v="2"/>
    <s v="SOC 26.9.46 (Air Britain Serials)"/>
    <x v="4"/>
    <x v="3"/>
    <m/>
    <m/>
    <x v="2"/>
    <m/>
    <m/>
    <n v="9"/>
    <x v="61"/>
    <x v="1"/>
    <n v="1"/>
    <e v="#N/A"/>
    <x v="108"/>
    <x v="0"/>
    <n v="1"/>
  </r>
  <r>
    <n v="5671"/>
    <s v="TA441"/>
    <x v="22"/>
    <s v="ME"/>
    <x v="1"/>
    <x v="2"/>
    <n v="26"/>
    <s v="September"/>
    <x v="9"/>
    <s v="26 September 1946"/>
    <x v="2"/>
    <s v="SOC 26.9.46 (Air Britain Serials)"/>
    <x v="4"/>
    <x v="3"/>
    <m/>
    <m/>
    <x v="2"/>
    <m/>
    <m/>
    <n v="9"/>
    <x v="61"/>
    <x v="1"/>
    <n v="1"/>
    <e v="#N/A"/>
    <x v="108"/>
    <x v="0"/>
    <n v="1"/>
  </r>
  <r>
    <n v="5840"/>
    <s v="TA443"/>
    <x v="22"/>
    <s v="14E"/>
    <x v="10"/>
    <x v="19"/>
    <n v="26"/>
    <s v="September"/>
    <x v="9"/>
    <s v="26 September 1946"/>
    <x v="2"/>
    <s v="SOC 26.9.46 (Air Britain Serials)"/>
    <x v="4"/>
    <x v="3"/>
    <m/>
    <m/>
    <x v="2"/>
    <m/>
    <m/>
    <n v="9"/>
    <x v="61"/>
    <x v="1"/>
    <n v="1"/>
    <s v="Support Unit"/>
    <x v="244"/>
    <x v="0"/>
    <n v="1"/>
  </r>
  <r>
    <n v="7694"/>
    <s v="TA444"/>
    <x v="22"/>
    <n v="600"/>
    <x v="10"/>
    <x v="19"/>
    <n v="26"/>
    <s v="September"/>
    <x v="9"/>
    <s v="26 September 1946"/>
    <x v="2"/>
    <s v="SOC 26.9.46 (Air Britain Serials)"/>
    <x v="4"/>
    <x v="3"/>
    <m/>
    <m/>
    <x v="2"/>
    <m/>
    <m/>
    <n v="9"/>
    <x v="61"/>
    <x v="1"/>
    <n v="1"/>
    <s v="Front-Line"/>
    <x v="167"/>
    <x v="0"/>
    <n v="1"/>
  </r>
  <r>
    <n v="5679"/>
    <s v="TA447"/>
    <x v="22"/>
    <s v="ME"/>
    <x v="1"/>
    <x v="2"/>
    <n v="26"/>
    <s v="September"/>
    <x v="9"/>
    <s v="26 September 1946"/>
    <x v="2"/>
    <s v="SOC 26.9.46 (Air Britain Serials)"/>
    <x v="4"/>
    <x v="3"/>
    <m/>
    <m/>
    <x v="2"/>
    <m/>
    <m/>
    <n v="9"/>
    <x v="61"/>
    <x v="1"/>
    <n v="1"/>
    <e v="#N/A"/>
    <x v="108"/>
    <x v="0"/>
    <n v="1"/>
  </r>
  <r>
    <n v="7696"/>
    <s v="TA448"/>
    <x v="22"/>
    <n v="600"/>
    <x v="10"/>
    <x v="19"/>
    <n v="26"/>
    <s v="September"/>
    <x v="9"/>
    <s v="26 September 1946"/>
    <x v="2"/>
    <s v="SOC 26.9.46 (Air Britain Serials)"/>
    <x v="4"/>
    <x v="3"/>
    <m/>
    <m/>
    <x v="2"/>
    <m/>
    <m/>
    <n v="9"/>
    <x v="61"/>
    <x v="1"/>
    <n v="1"/>
    <s v="Front-Line"/>
    <x v="167"/>
    <x v="0"/>
    <n v="1"/>
  </r>
  <r>
    <n v="7235"/>
    <s v="TA499"/>
    <x v="12"/>
    <s v="69/FE"/>
    <x v="3"/>
    <x v="16"/>
    <n v="26"/>
    <s v="September"/>
    <x v="9"/>
    <s v="26 September 1946"/>
    <x v="2"/>
    <s v="SOC 26.9.46 (Air Britain Serials)"/>
    <x v="4"/>
    <x v="3"/>
    <m/>
    <m/>
    <x v="2"/>
    <m/>
    <m/>
    <n v="9"/>
    <x v="61"/>
    <x v="1"/>
    <n v="0"/>
    <e v="#N/A"/>
    <x v="91"/>
    <x v="0"/>
    <n v="2"/>
  </r>
  <r>
    <n v="3855"/>
    <s v="TE600"/>
    <x v="12"/>
    <s v="FE"/>
    <x v="3"/>
    <x v="16"/>
    <n v="26"/>
    <s v="September"/>
    <x v="9"/>
    <s v="26 September 1946"/>
    <x v="2"/>
    <s v="SOC 26.9.46 (Air Britain Serials)"/>
    <x v="4"/>
    <x v="3"/>
    <m/>
    <m/>
    <x v="2"/>
    <m/>
    <m/>
    <n v="9"/>
    <x v="61"/>
    <x v="1"/>
    <n v="0"/>
    <e v="#N/A"/>
    <x v="91"/>
    <x v="3"/>
    <n v="1"/>
  </r>
  <r>
    <n v="340"/>
    <s v="TE608"/>
    <x v="12"/>
    <s v="FE"/>
    <x v="3"/>
    <x v="16"/>
    <n v="26"/>
    <s v="September"/>
    <x v="9"/>
    <s v="26 September 1946"/>
    <x v="2"/>
    <s v="SOC 26.9.46 (Air Britain Serials)"/>
    <x v="4"/>
    <x v="3"/>
    <m/>
    <m/>
    <x v="2"/>
    <m/>
    <m/>
    <n v="9"/>
    <x v="61"/>
    <x v="1"/>
    <n v="0"/>
    <e v="#N/A"/>
    <x v="91"/>
    <x v="3"/>
    <n v="1"/>
  </r>
  <r>
    <n v="501"/>
    <s v="TE609"/>
    <x v="12"/>
    <s v="FE"/>
    <x v="3"/>
    <x v="16"/>
    <n v="26"/>
    <s v="September"/>
    <x v="9"/>
    <s v="26 September 1946"/>
    <x v="2"/>
    <s v="SOC 26.9.46 (Air Britain Serials)"/>
    <x v="4"/>
    <x v="3"/>
    <m/>
    <m/>
    <x v="2"/>
    <m/>
    <m/>
    <n v="9"/>
    <x v="61"/>
    <x v="1"/>
    <n v="0"/>
    <e v="#N/A"/>
    <x v="91"/>
    <x v="3"/>
    <n v="1"/>
  </r>
  <r>
    <n v="604"/>
    <s v="TE613"/>
    <x v="12"/>
    <s v="FE"/>
    <x v="3"/>
    <x v="16"/>
    <n v="26"/>
    <s v="September"/>
    <x v="9"/>
    <s v="26 September 1946"/>
    <x v="2"/>
    <s v="SOC 26.9.46 (Air Britain Serials)"/>
    <x v="4"/>
    <x v="3"/>
    <m/>
    <m/>
    <x v="2"/>
    <m/>
    <m/>
    <n v="9"/>
    <x v="61"/>
    <x v="1"/>
    <n v="0"/>
    <e v="#N/A"/>
    <x v="91"/>
    <x v="3"/>
    <n v="1"/>
  </r>
  <r>
    <n v="3155"/>
    <s v="TE646"/>
    <x v="12"/>
    <s v="1FU/FE"/>
    <x v="3"/>
    <x v="16"/>
    <n v="26"/>
    <s v="September"/>
    <x v="9"/>
    <s v="26 September 1946"/>
    <x v="2"/>
    <s v="SOC 26.9.46 (Air Britain Serials)"/>
    <x v="4"/>
    <x v="3"/>
    <m/>
    <m/>
    <x v="2"/>
    <m/>
    <m/>
    <n v="9"/>
    <x v="61"/>
    <x v="1"/>
    <n v="0"/>
    <e v="#N/A"/>
    <x v="91"/>
    <x v="3"/>
    <n v="2"/>
  </r>
  <r>
    <n v="1098"/>
    <s v="TE658"/>
    <x v="12"/>
    <s v="FE"/>
    <x v="3"/>
    <x v="16"/>
    <n v="26"/>
    <s v="September"/>
    <x v="9"/>
    <s v="26 September 1946"/>
    <x v="2"/>
    <s v="SOC 26.9.46 (Air Britain Serials)"/>
    <x v="4"/>
    <x v="3"/>
    <m/>
    <m/>
    <x v="2"/>
    <m/>
    <m/>
    <n v="9"/>
    <x v="61"/>
    <x v="1"/>
    <n v="0"/>
    <e v="#N/A"/>
    <x v="91"/>
    <x v="3"/>
    <n v="1"/>
  </r>
  <r>
    <n v="367"/>
    <s v="TE684"/>
    <x v="12"/>
    <s v="FE"/>
    <x v="3"/>
    <x v="16"/>
    <n v="26"/>
    <s v="September"/>
    <x v="9"/>
    <s v="26 September 1946"/>
    <x v="2"/>
    <s v="SOC 26.9.46 (Air Britain Serials)"/>
    <x v="4"/>
    <x v="3"/>
    <m/>
    <m/>
    <x v="2"/>
    <m/>
    <m/>
    <n v="9"/>
    <x v="61"/>
    <x v="1"/>
    <n v="0"/>
    <e v="#N/A"/>
    <x v="91"/>
    <x v="3"/>
    <n v="1"/>
  </r>
  <r>
    <n v="4423"/>
    <s v="TE931"/>
    <x v="12"/>
    <s v="FE"/>
    <x v="3"/>
    <x v="16"/>
    <n v="26"/>
    <s v="September"/>
    <x v="9"/>
    <s v="26 September 1946"/>
    <x v="2"/>
    <s v="SOC 26.9.46 (Air Britain Serials)"/>
    <x v="4"/>
    <x v="3"/>
    <m/>
    <m/>
    <x v="2"/>
    <m/>
    <m/>
    <n v="9"/>
    <x v="61"/>
    <x v="1"/>
    <n v="0"/>
    <e v="#N/A"/>
    <x v="91"/>
    <x v="3"/>
    <n v="1"/>
  </r>
  <r>
    <n v="5680"/>
    <s v="TV979"/>
    <x v="10"/>
    <s v="ME"/>
    <x v="1"/>
    <x v="7"/>
    <n v="26"/>
    <s v="September"/>
    <x v="9"/>
    <s v="26 September 1946"/>
    <x v="2"/>
    <s v="SOC 26.9.46 (Air Britain Serials)"/>
    <x v="4"/>
    <x v="3"/>
    <m/>
    <m/>
    <x v="2"/>
    <m/>
    <m/>
    <n v="9"/>
    <x v="61"/>
    <x v="1"/>
    <n v="0"/>
    <e v="#N/A"/>
    <x v="108"/>
    <x v="2"/>
    <n v="1"/>
  </r>
  <r>
    <n v="5684"/>
    <s v="TW107"/>
    <x v="10"/>
    <s v="ME"/>
    <x v="1"/>
    <x v="7"/>
    <n v="26"/>
    <s v="September"/>
    <x v="9"/>
    <s v="26 September 1946"/>
    <x v="2"/>
    <s v="SOC 26.9.46 (Air Britain Serials)"/>
    <x v="4"/>
    <x v="3"/>
    <m/>
    <m/>
    <x v="2"/>
    <m/>
    <m/>
    <n v="9"/>
    <x v="61"/>
    <x v="1"/>
    <n v="0"/>
    <e v="#N/A"/>
    <x v="108"/>
    <x v="2"/>
    <n v="1"/>
  </r>
  <r>
    <n v="4578"/>
    <s v="MT492"/>
    <x v="25"/>
    <n v="25"/>
    <x v="0"/>
    <x v="2"/>
    <n v="27"/>
    <s v="September"/>
    <x v="9"/>
    <s v="27 September 1946"/>
    <x v="0"/>
    <s v="Engine cut bellylanded at Gatwick 27.9.46 DBR (Air Britain Serials)"/>
    <x v="2"/>
    <x v="2"/>
    <s v="Engine failure"/>
    <m/>
    <x v="2"/>
    <m/>
    <m/>
    <n v="9"/>
    <x v="61"/>
    <x v="1"/>
    <n v="1"/>
    <s v="Front-Line"/>
    <x v="14"/>
    <x v="2"/>
    <n v="1"/>
  </r>
  <r>
    <n v="5706"/>
    <s v="TA191"/>
    <x v="22"/>
    <s v="ME"/>
    <x v="1"/>
    <x v="2"/>
    <n v="29"/>
    <s v="September"/>
    <x v="9"/>
    <s v="29 September 1946"/>
    <x v="2"/>
    <s v="SOC 29.9.46 (Air Britain Serials)"/>
    <x v="4"/>
    <x v="3"/>
    <m/>
    <m/>
    <x v="2"/>
    <m/>
    <m/>
    <n v="9"/>
    <x v="61"/>
    <x v="1"/>
    <n v="1"/>
    <e v="#N/A"/>
    <x v="108"/>
    <x v="0"/>
    <n v="1"/>
  </r>
  <r>
    <n v="544"/>
    <s v="TA192"/>
    <x v="22"/>
    <s v="FE"/>
    <x v="3"/>
    <x v="2"/>
    <n v="29"/>
    <s v="September"/>
    <x v="9"/>
    <s v="29 September 1946"/>
    <x v="2"/>
    <s v="SOC 29.9.46 (Air Britain Serials)"/>
    <x v="4"/>
    <x v="3"/>
    <m/>
    <m/>
    <x v="2"/>
    <m/>
    <m/>
    <n v="9"/>
    <x v="61"/>
    <x v="1"/>
    <n v="1"/>
    <e v="#N/A"/>
    <x v="91"/>
    <x v="0"/>
    <n v="1"/>
  </r>
  <r>
    <n v="1756"/>
    <s v="MM389"/>
    <x v="18"/>
    <s v="DH/RAE/RN"/>
    <x v="10"/>
    <x v="19"/>
    <n v="30"/>
    <s v="September"/>
    <x v="9"/>
    <s v="30 September 1946"/>
    <x v="2"/>
    <s v="To 6143M 30.9.46 Yeovilton (Air Britain Serials) Osprey #13, the sideview of MM389, no. 26 on page 55.. This Mosquito was never taken on charge by the USAAF, and it never flew with the 802nd/25th BG Rcn.So how could Martin Bowman describe it as a Joker aircraft? (Norman Malayney)"/>
    <x v="4"/>
    <x v="3"/>
    <m/>
    <m/>
    <x v="2"/>
    <m/>
    <m/>
    <n v="9"/>
    <x v="61"/>
    <x v="1"/>
    <n v="1"/>
    <e v="#N/A"/>
    <x v="64"/>
    <x v="0"/>
    <n v="3"/>
  </r>
  <r>
    <n v="7200"/>
    <s v="TA475"/>
    <x v="12"/>
    <s v="464/107"/>
    <x v="0"/>
    <x v="16"/>
    <n v="0"/>
    <s v="October"/>
    <x v="9"/>
    <s v="0 October 1946"/>
    <x v="0"/>
    <s v="Served with 464 Sqn, under RAF control 3/45 to 9/10/46 Coded SB-Y. Survived 464 Sqn War Sorties only to Crash with 107 Sqn RAF. (Brian Fillery's website) Swung on landing and u/c collapsed Gutersloh 10.46 (Air Britain Serials)"/>
    <x v="2"/>
    <x v="2"/>
    <s v="Swung on landing"/>
    <m/>
    <x v="2"/>
    <m/>
    <m/>
    <n v="10"/>
    <x v="62"/>
    <x v="1"/>
    <n v="0"/>
    <s v="Front-Line"/>
    <x v="57"/>
    <x v="0"/>
    <n v="2"/>
  </r>
  <r>
    <n v="3768"/>
    <s v="A52-108"/>
    <x v="24"/>
    <n v="94"/>
    <x v="7"/>
    <x v="19"/>
    <n v="0"/>
    <s v="October"/>
    <x v="9"/>
    <s v="0 October 1946"/>
    <x v="2"/>
    <s v="Built as F.B.40. Delivered during July 1945. Final disposition: converted to components, October 1946. (Beaufort, Beaufighter and Mosquito in Australian Service, Stewart Wilson, 1990) Rtp .46 (Air Britain Serials)"/>
    <x v="4"/>
    <x v="3"/>
    <m/>
    <m/>
    <x v="2"/>
    <m/>
    <m/>
    <n v="10"/>
    <x v="62"/>
    <x v="1"/>
    <n v="0"/>
    <s v="Front-Line"/>
    <x v="260"/>
    <x v="5"/>
    <n v="1"/>
  </r>
  <r>
    <n v="6611"/>
    <s v="A52-144"/>
    <x v="24"/>
    <m/>
    <x v="7"/>
    <x v="19"/>
    <n v="0"/>
    <s v="October"/>
    <x v="9"/>
    <s v="0 October 1946"/>
    <x v="2"/>
    <s v="Built as F.B.40. Delivered during September 1945. Final disposition: converted to components, October 1946. (Beaufort, Beaufighter and Mosquito in Australian Service, Stewart Wilson, 1990) Rtp .46 (Air Britain Serials)"/>
    <x v="4"/>
    <x v="3"/>
    <m/>
    <m/>
    <x v="2"/>
    <m/>
    <m/>
    <n v="10"/>
    <x v="62"/>
    <x v="1"/>
    <n v="0"/>
    <e v="#N/A"/>
    <x v="17"/>
    <x v="5"/>
    <n v="1"/>
  </r>
  <r>
    <n v="6613"/>
    <s v="A52-53"/>
    <x v="24"/>
    <m/>
    <x v="7"/>
    <x v="19"/>
    <n v="0"/>
    <s v="October"/>
    <x v="9"/>
    <s v="0 October 1946"/>
    <x v="2"/>
    <s v="Built as F.B.40. Delivered during January 1945. Final disposition: converted to components, October 1946. (Beaufort, Beaufighter and Mosquito in Australian Service, Stewart Wilson, 1990) Rtp .46 (Air Britain Serials)"/>
    <x v="4"/>
    <x v="3"/>
    <m/>
    <m/>
    <x v="2"/>
    <m/>
    <m/>
    <n v="10"/>
    <x v="62"/>
    <x v="1"/>
    <n v="0"/>
    <e v="#N/A"/>
    <x v="17"/>
    <x v="5"/>
    <n v="1"/>
  </r>
  <r>
    <n v="3434"/>
    <s v="A52-98"/>
    <x v="24"/>
    <n v="94"/>
    <x v="7"/>
    <x v="19"/>
    <n v="0"/>
    <s v="October"/>
    <x v="9"/>
    <s v="0 October 1946"/>
    <x v="2"/>
    <s v="Built as F.B.40. Delivered during June 1945. Final disposition: converted to components, October 1946. (Beaufort, Beaufighter and Mosquito in Australian Service, Stewart Wilson, 1990) Rtp .46 (Air Britain Serials)"/>
    <x v="4"/>
    <x v="3"/>
    <m/>
    <m/>
    <x v="2"/>
    <m/>
    <m/>
    <n v="10"/>
    <x v="62"/>
    <x v="1"/>
    <n v="0"/>
    <s v="Front-Line"/>
    <x v="260"/>
    <x v="5"/>
    <n v="1"/>
  </r>
  <r>
    <n v="3272"/>
    <s v="HK130"/>
    <x v="2"/>
    <s v="256/FIU/256"/>
    <x v="10"/>
    <x v="19"/>
    <n v="0"/>
    <s v="October"/>
    <x v="9"/>
    <s v="0 October 1946"/>
    <x v="2"/>
    <s v="SOC 10.46 (Air Britain Serials)"/>
    <x v="4"/>
    <x v="3"/>
    <m/>
    <m/>
    <x v="2"/>
    <m/>
    <m/>
    <n v="10"/>
    <x v="62"/>
    <x v="1"/>
    <n v="1"/>
    <s v="Front-Line"/>
    <x v="32"/>
    <x v="2"/>
    <n v="3"/>
  </r>
  <r>
    <n v="6734"/>
    <s v="HJ946"/>
    <x v="2"/>
    <s v="TFU"/>
    <x v="10"/>
    <x v="19"/>
    <n v="1"/>
    <s v="October"/>
    <x v="9"/>
    <s v="1 October 1946"/>
    <x v="2"/>
    <s v="SOC 1.10.46 (Air Britain Serials)"/>
    <x v="4"/>
    <x v="3"/>
    <m/>
    <m/>
    <x v="2"/>
    <m/>
    <m/>
    <n v="10"/>
    <x v="62"/>
    <x v="1"/>
    <n v="1"/>
    <s v="Support Unit"/>
    <x v="49"/>
    <x v="2"/>
    <n v="1"/>
  </r>
  <r>
    <n v="6621"/>
    <s v="HR306"/>
    <x v="12"/>
    <m/>
    <x v="7"/>
    <x v="19"/>
    <n v="1"/>
    <s v="October"/>
    <x v="9"/>
    <d v="1946-10-01T00:00:00"/>
    <x v="2"/>
    <s v="To RAAF 23.8.44 as A52-507 1 Sqn rtp .46 (Air Britain Serials) Converted to components 10.46 (MIAS)"/>
    <x v="4"/>
    <x v="3"/>
    <m/>
    <m/>
    <x v="2"/>
    <m/>
    <m/>
    <n v="10"/>
    <x v="62"/>
    <x v="1"/>
    <n v="1"/>
    <e v="#N/A"/>
    <x v="17"/>
    <x v="3"/>
    <n v="1"/>
  </r>
  <r>
    <n v="6453"/>
    <s v="HR336"/>
    <x v="12"/>
    <m/>
    <x v="7"/>
    <x v="19"/>
    <n v="1"/>
    <s v="October"/>
    <x v="9"/>
    <d v="1946-10-01T00:00:00"/>
    <x v="2"/>
    <s v="Crashed at end of runway attempting to re-take off 14/4/45. F/O Delaney and F/O Sage both uninjured. Airframe &quot;recommended for conversion&quot;. (Sqn ORB) However, same source says it was back in the air by 2 May '45 at latest. To RAAF 13.9.44 as A52-505 1 Sqn/1APU rtp .46 (Air Britain Serials) Converted to components 10.46 (MIAS)"/>
    <x v="4"/>
    <x v="3"/>
    <m/>
    <m/>
    <x v="2"/>
    <m/>
    <m/>
    <n v="10"/>
    <x v="62"/>
    <x v="1"/>
    <n v="1"/>
    <e v="#N/A"/>
    <x v="17"/>
    <x v="3"/>
    <n v="1"/>
  </r>
  <r>
    <n v="6644"/>
    <s v="HR440"/>
    <x v="12"/>
    <m/>
    <x v="7"/>
    <x v="19"/>
    <n v="1"/>
    <s v="October"/>
    <x v="9"/>
    <d v="1946-10-01T00:00:00"/>
    <x v="2"/>
    <s v="To RAAF 6.11.44 as A52-517 1 Sqn rtp .46 (Air Britain Serials) Converted to Components 10.46 (MIAS)"/>
    <x v="4"/>
    <x v="3"/>
    <m/>
    <m/>
    <x v="2"/>
    <m/>
    <m/>
    <n v="10"/>
    <x v="62"/>
    <x v="1"/>
    <n v="1"/>
    <e v="#N/A"/>
    <x v="17"/>
    <x v="3"/>
    <n v="1"/>
  </r>
  <r>
    <n v="6454"/>
    <s v="HR460"/>
    <x v="12"/>
    <m/>
    <x v="7"/>
    <x v="19"/>
    <n v="1"/>
    <s v="October"/>
    <x v="9"/>
    <d v="1946-10-01T00:00:00"/>
    <x v="2"/>
    <s v="The Bondi Blonde, Y on No. 1 Attack Squadron, RAAF. To RAAF 6.11.44 as A52-518 1 Sqn rtp .46 (Air Britain Serials) Converted to Components 10.46 (MIAS)"/>
    <x v="4"/>
    <x v="3"/>
    <m/>
    <m/>
    <x v="2"/>
    <m/>
    <m/>
    <n v="10"/>
    <x v="62"/>
    <x v="1"/>
    <n v="1"/>
    <e v="#N/A"/>
    <x v="17"/>
    <x v="3"/>
    <n v="1"/>
  </r>
  <r>
    <n v="2210"/>
    <s v="ML994"/>
    <x v="20"/>
    <s v="DH/AAEE/RAE"/>
    <x v="10"/>
    <x v="19"/>
    <n v="2"/>
    <s v="October"/>
    <x v="9"/>
    <s v="2 October 1946"/>
    <x v="2"/>
    <s v="SOC 2.10.46 (Air Britain Serials)"/>
    <x v="4"/>
    <x v="3"/>
    <m/>
    <m/>
    <x v="2"/>
    <m/>
    <m/>
    <n v="10"/>
    <x v="62"/>
    <x v="1"/>
    <n v="1"/>
    <s v="Support Unit"/>
    <x v="61"/>
    <x v="0"/>
    <n v="3"/>
  </r>
  <r>
    <n v="5826"/>
    <s v="MM694"/>
    <x v="25"/>
    <n v="219"/>
    <x v="1"/>
    <x v="2"/>
    <n v="2"/>
    <s v="October"/>
    <x v="9"/>
    <s v="2 October 1946"/>
    <x v="2"/>
    <s v="SOC 2.10.46 (Air Britain Serials)"/>
    <x v="4"/>
    <x v="3"/>
    <m/>
    <m/>
    <x v="2"/>
    <m/>
    <m/>
    <n v="10"/>
    <x v="62"/>
    <x v="1"/>
    <n v="1"/>
    <s v="Front-Line"/>
    <x v="76"/>
    <x v="2"/>
    <n v="1"/>
  </r>
  <r>
    <n v="4738"/>
    <s v="NT529"/>
    <x v="25"/>
    <n v="410"/>
    <x v="0"/>
    <x v="2"/>
    <n v="2"/>
    <s v="October"/>
    <x v="9"/>
    <s v="2 October 1946"/>
    <x v="2"/>
    <s v="SOC 2.10.46 (Air Britain Serials)"/>
    <x v="4"/>
    <x v="3"/>
    <m/>
    <m/>
    <x v="2"/>
    <m/>
    <m/>
    <n v="10"/>
    <x v="62"/>
    <x v="1"/>
    <n v="1"/>
    <s v="Front-Line"/>
    <x v="19"/>
    <x v="2"/>
    <n v="1"/>
  </r>
  <r>
    <n v="7776"/>
    <s v="MM137"/>
    <x v="20"/>
    <s v="105/692"/>
    <x v="10"/>
    <x v="19"/>
    <n v="4"/>
    <s v="October"/>
    <x v="9"/>
    <s v="4 October 1946"/>
    <x v="2"/>
    <s v="SS 4.10.46 (Air Britain Serials)"/>
    <x v="4"/>
    <x v="3"/>
    <m/>
    <m/>
    <x v="2"/>
    <m/>
    <m/>
    <n v="10"/>
    <x v="62"/>
    <x v="1"/>
    <n v="1"/>
    <s v="Front-Line"/>
    <x v="66"/>
    <x v="0"/>
    <n v="2"/>
  </r>
  <r>
    <n v="5276"/>
    <s v="RL196"/>
    <x v="39"/>
    <n v="264"/>
    <x v="10"/>
    <x v="19"/>
    <n v="5"/>
    <s v="October"/>
    <x v="9"/>
    <s v="5 October 1946"/>
    <x v="1"/>
    <s v="Hit shelter while being marshalled at night Linton-on-Ouse 5.10.46 DBR (Air Britain Serials)"/>
    <x v="2"/>
    <x v="2"/>
    <s v="Hit obstacle"/>
    <m/>
    <x v="2"/>
    <m/>
    <m/>
    <n v="10"/>
    <x v="62"/>
    <x v="1"/>
    <n v="0"/>
    <s v="Front-Line"/>
    <x v="10"/>
    <x v="2"/>
    <n v="1"/>
  </r>
  <r>
    <n v="478"/>
    <s v="RV361"/>
    <x v="20"/>
    <s v="128/608/16OTU"/>
    <x v="0"/>
    <x v="7"/>
    <n v="7"/>
    <s v="October"/>
    <x v="9"/>
    <s v="7 October 1946"/>
    <x v="0"/>
    <s v="Swung on landing and u/c collapsed Cottesmore 7.10.46 (Air Britain Serials)"/>
    <x v="2"/>
    <x v="2"/>
    <s v="Swung on landing"/>
    <m/>
    <x v="2"/>
    <m/>
    <m/>
    <n v="10"/>
    <x v="62"/>
    <x v="1"/>
    <n v="1"/>
    <s v="Support Unit"/>
    <x v="140"/>
    <x v="0"/>
    <n v="3"/>
  </r>
  <r>
    <n v="4757"/>
    <s v="TE587"/>
    <x v="12"/>
    <s v="CGS"/>
    <x v="10"/>
    <x v="19"/>
    <n v="7"/>
    <s v="October"/>
    <x v="9"/>
    <s v="7 October 1946"/>
    <x v="0"/>
    <s v="Swung on take-off and u/c collapsed Leconfield 7.10.46 (Air Britain Serials)"/>
    <x v="2"/>
    <x v="2"/>
    <s v="Swung on takeoff"/>
    <m/>
    <x v="2"/>
    <m/>
    <m/>
    <n v="10"/>
    <x v="62"/>
    <x v="1"/>
    <n v="0"/>
    <s v="Support Unit"/>
    <x v="194"/>
    <x v="3"/>
    <n v="1"/>
  </r>
  <r>
    <n v="576"/>
    <s v="DZ290"/>
    <x v="2"/>
    <s v="307/264/141/239/1692 Flt/54OTU"/>
    <x v="10"/>
    <x v="7"/>
    <n v="7"/>
    <s v="October"/>
    <x v="9"/>
    <s v="7 October 1946"/>
    <x v="2"/>
    <s v="SOC 7.10.46 (Air Britain Serials)"/>
    <x v="4"/>
    <x v="3"/>
    <m/>
    <m/>
    <x v="2"/>
    <m/>
    <m/>
    <n v="10"/>
    <x v="62"/>
    <x v="1"/>
    <n v="1"/>
    <s v="Support Unit"/>
    <x v="115"/>
    <x v="0"/>
    <n v="6"/>
  </r>
  <r>
    <n v="2176"/>
    <s v="PZ170"/>
    <x v="12"/>
    <s v="141/239/23"/>
    <x v="12"/>
    <x v="16"/>
    <n v="7"/>
    <s v="October"/>
    <x v="9"/>
    <s v="7 October 1946"/>
    <x v="2"/>
    <s v="To Armee de l'Air 7.10.46 (Air Britain Serials)"/>
    <x v="5"/>
    <x v="3"/>
    <m/>
    <m/>
    <x v="2"/>
    <m/>
    <m/>
    <n v="10"/>
    <x v="62"/>
    <x v="1"/>
    <n v="1"/>
    <s v="Front-Line"/>
    <x v="6"/>
    <x v="0"/>
    <n v="3"/>
  </r>
  <r>
    <n v="3230"/>
    <s v="NS909"/>
    <x v="12"/>
    <s v="305/13OTU/16FU"/>
    <x v="10"/>
    <x v="19"/>
    <n v="8"/>
    <s v="October"/>
    <x v="9"/>
    <s v="8 October 1946"/>
    <x v="0"/>
    <s v="Both engines cut crashed nr Penhale Point Cornwall 8.10.46 (Air Britain Serials) 08.10.46 16 FU. NS909 Aircraft force landed at St. Mawgan aerodrome with both engines feathered, but crashed, killing crew. (Mosquito Crash Log)"/>
    <x v="2"/>
    <x v="2"/>
    <s v="Engine failure"/>
    <m/>
    <x v="2"/>
    <m/>
    <m/>
    <n v="10"/>
    <x v="62"/>
    <x v="1"/>
    <n v="1"/>
    <s v="Support Unit"/>
    <x v="250"/>
    <x v="0"/>
    <n v="3"/>
  </r>
  <r>
    <n v="358"/>
    <s v="DZ711"/>
    <x v="2"/>
    <s v="235/333/248/132OTU/143/51OTU"/>
    <x v="10"/>
    <x v="7"/>
    <n v="8"/>
    <s v="October"/>
    <x v="9"/>
    <s v="8 October 1946"/>
    <x v="2"/>
    <s v="SOC 8.10.46 (Air Britain Serials)"/>
    <x v="4"/>
    <x v="3"/>
    <m/>
    <m/>
    <x v="2"/>
    <m/>
    <m/>
    <n v="10"/>
    <x v="62"/>
    <x v="1"/>
    <n v="1"/>
    <s v="Support Unit"/>
    <x v="110"/>
    <x v="0"/>
    <n v="6"/>
  </r>
  <r>
    <n v="460"/>
    <s v="DZ746"/>
    <x v="2"/>
    <s v="157/307/51OTU"/>
    <x v="10"/>
    <x v="7"/>
    <n v="8"/>
    <s v="October"/>
    <x v="9"/>
    <s v="8 October 1946"/>
    <x v="2"/>
    <s v="SOC 8.10.46 (Air Britain Serials)"/>
    <x v="4"/>
    <x v="3"/>
    <m/>
    <m/>
    <x v="2"/>
    <m/>
    <m/>
    <n v="10"/>
    <x v="62"/>
    <x v="1"/>
    <n v="1"/>
    <s v="Support Unit"/>
    <x v="110"/>
    <x v="0"/>
    <n v="3"/>
  </r>
  <r>
    <n v="774"/>
    <s v="HJ668"/>
    <x v="6"/>
    <s v="Benson/1 OADU/682"/>
    <x v="10"/>
    <x v="19"/>
    <n v="8"/>
    <s v="October"/>
    <x v="9"/>
    <s v="8 October 1946"/>
    <x v="2"/>
    <s v="SOC 8.10.46 (Air Britain Serials)"/>
    <x v="4"/>
    <x v="3"/>
    <m/>
    <m/>
    <x v="2"/>
    <m/>
    <m/>
    <n v="10"/>
    <x v="62"/>
    <x v="1"/>
    <n v="1"/>
    <s v="Front-Line"/>
    <x v="261"/>
    <x v="0"/>
    <n v="3"/>
  </r>
  <r>
    <n v="2198"/>
    <s v="HJ730"/>
    <x v="6"/>
    <s v="1 OADU/110/684"/>
    <x v="3"/>
    <x v="0"/>
    <n v="8"/>
    <s v="October"/>
    <x v="9"/>
    <s v="8 October 1946"/>
    <x v="2"/>
    <s v="SOC 8.10.46 (Air Britain Serials)"/>
    <x v="4"/>
    <x v="3"/>
    <m/>
    <m/>
    <x v="2"/>
    <m/>
    <m/>
    <n v="10"/>
    <x v="62"/>
    <x v="1"/>
    <n v="1"/>
    <s v="Front-Line"/>
    <x v="50"/>
    <x v="0"/>
    <n v="3"/>
  </r>
  <r>
    <n v="486"/>
    <s v="HP872"/>
    <x v="12"/>
    <s v="301FTU/45"/>
    <x v="3"/>
    <x v="16"/>
    <n v="8"/>
    <s v="October"/>
    <x v="9"/>
    <s v="8 October 1946"/>
    <x v="2"/>
    <s v="SOC 8.10.46 (Air Britain Serials)"/>
    <x v="4"/>
    <x v="3"/>
    <m/>
    <m/>
    <x v="2"/>
    <m/>
    <m/>
    <n v="10"/>
    <x v="62"/>
    <x v="1"/>
    <n v="1"/>
    <s v="Front-Line"/>
    <x v="86"/>
    <x v="3"/>
    <n v="2"/>
  </r>
  <r>
    <n v="5456"/>
    <s v="HP916"/>
    <x v="12"/>
    <s v="301FTU/FE"/>
    <x v="3"/>
    <x v="16"/>
    <n v="8"/>
    <s v="October"/>
    <x v="9"/>
    <s v="8 October 1946"/>
    <x v="2"/>
    <s v="SOC 8.10.46 (Air Britain Serials)"/>
    <x v="4"/>
    <x v="3"/>
    <m/>
    <m/>
    <x v="2"/>
    <m/>
    <m/>
    <n v="10"/>
    <x v="62"/>
    <x v="1"/>
    <n v="1"/>
    <e v="#N/A"/>
    <x v="91"/>
    <x v="3"/>
    <n v="2"/>
  </r>
  <r>
    <n v="3945"/>
    <s v="HP938"/>
    <x v="12"/>
    <s v="301FTU/FE"/>
    <x v="3"/>
    <x v="16"/>
    <n v="8"/>
    <s v="October"/>
    <x v="9"/>
    <s v="8 October 1946"/>
    <x v="2"/>
    <s v="SOC 8.10.46 (Air Britain Serials)"/>
    <x v="4"/>
    <x v="3"/>
    <m/>
    <m/>
    <x v="2"/>
    <m/>
    <m/>
    <n v="10"/>
    <x v="62"/>
    <x v="1"/>
    <n v="1"/>
    <e v="#N/A"/>
    <x v="91"/>
    <x v="3"/>
    <n v="2"/>
  </r>
  <r>
    <n v="491"/>
    <s v="HR285"/>
    <x v="12"/>
    <s v="FE"/>
    <x v="3"/>
    <x v="16"/>
    <n v="8"/>
    <s v="October"/>
    <x v="9"/>
    <s v="8 October 1946"/>
    <x v="2"/>
    <s v="SOC 8.10.46 (Air Britain Serials)"/>
    <x v="4"/>
    <x v="3"/>
    <m/>
    <m/>
    <x v="2"/>
    <m/>
    <m/>
    <n v="10"/>
    <x v="62"/>
    <x v="1"/>
    <n v="1"/>
    <e v="#N/A"/>
    <x v="91"/>
    <x v="3"/>
    <n v="1"/>
  </r>
  <r>
    <n v="668"/>
    <s v="HR291"/>
    <x v="12"/>
    <s v="451/672CU"/>
    <x v="10"/>
    <x v="19"/>
    <n v="8"/>
    <s v="October"/>
    <x v="9"/>
    <s v="8 October 1946"/>
    <x v="2"/>
    <s v="SOC 8.10.46 (Air Britain Serials)"/>
    <x v="4"/>
    <x v="3"/>
    <m/>
    <m/>
    <x v="2"/>
    <m/>
    <m/>
    <n v="10"/>
    <x v="62"/>
    <x v="1"/>
    <n v="1"/>
    <s v="Support Unit"/>
    <x v="262"/>
    <x v="3"/>
    <n v="2"/>
  </r>
  <r>
    <n v="5519"/>
    <s v="HR368"/>
    <x v="12"/>
    <n v="45"/>
    <x v="3"/>
    <x v="16"/>
    <n v="8"/>
    <s v="October"/>
    <x v="9"/>
    <s v="8 October 1946"/>
    <x v="2"/>
    <s v="Damaged by enemy fire on 9 November 1944, pilot slightly injured, navigator OK (National Archives of Australia). EWING Peter Norman - (Flying Officer); Service Number - 406523; File type - Casualty - Repatriation; Aircraft - Mosquito Mk V1 HR 368; Place - Kumbhirgram, India; Date - 9 November 1944 SOC 8.10.46 (Air Britain Serials)"/>
    <x v="4"/>
    <x v="3"/>
    <m/>
    <m/>
    <x v="2"/>
    <m/>
    <m/>
    <n v="10"/>
    <x v="62"/>
    <x v="1"/>
    <n v="1"/>
    <s v="Front-Line"/>
    <x v="86"/>
    <x v="3"/>
    <n v="1"/>
  </r>
  <r>
    <n v="4459"/>
    <s v="HR396"/>
    <x v="12"/>
    <s v="1FU/47"/>
    <x v="3"/>
    <x v="16"/>
    <n v="8"/>
    <s v="October"/>
    <x v="9"/>
    <s v="8 October 1946"/>
    <x v="2"/>
    <s v="SOC 8.10.46 (Air Britain Serials)"/>
    <x v="4"/>
    <x v="3"/>
    <m/>
    <m/>
    <x v="2"/>
    <m/>
    <m/>
    <n v="10"/>
    <x v="62"/>
    <x v="1"/>
    <n v="1"/>
    <s v="Front-Line"/>
    <x v="122"/>
    <x v="3"/>
    <n v="2"/>
  </r>
  <r>
    <n v="3121"/>
    <s v="HR399"/>
    <x v="12"/>
    <s v="1FU/45"/>
    <x v="3"/>
    <x v="16"/>
    <n v="8"/>
    <s v="October"/>
    <x v="9"/>
    <s v="8 October 1946"/>
    <x v="2"/>
    <s v="SOC 8.10.46 (Air Britain Serials)"/>
    <x v="4"/>
    <x v="3"/>
    <m/>
    <m/>
    <x v="2"/>
    <m/>
    <m/>
    <n v="10"/>
    <x v="62"/>
    <x v="1"/>
    <n v="1"/>
    <s v="Front-Line"/>
    <x v="86"/>
    <x v="3"/>
    <n v="2"/>
  </r>
  <r>
    <n v="4461"/>
    <s v="HR442"/>
    <x v="12"/>
    <s v="1FU/47"/>
    <x v="3"/>
    <x v="16"/>
    <n v="8"/>
    <s v="October"/>
    <x v="9"/>
    <s v="8 October 1946"/>
    <x v="2"/>
    <s v="SOC 8.10.46 (Air Britain Serials)"/>
    <x v="4"/>
    <x v="3"/>
    <m/>
    <m/>
    <x v="2"/>
    <m/>
    <m/>
    <n v="10"/>
    <x v="62"/>
    <x v="1"/>
    <n v="1"/>
    <s v="Front-Line"/>
    <x v="122"/>
    <x v="3"/>
    <n v="2"/>
  </r>
  <r>
    <n v="4311"/>
    <s v="HR459"/>
    <x v="12"/>
    <s v="1FU/82"/>
    <x v="3"/>
    <x v="16"/>
    <n v="8"/>
    <s v="October"/>
    <x v="9"/>
    <s v="8 October 1946"/>
    <x v="2"/>
    <s v="SOC 8.10.46 (Air Britain Serials)"/>
    <x v="4"/>
    <x v="3"/>
    <m/>
    <m/>
    <x v="2"/>
    <m/>
    <m/>
    <n v="10"/>
    <x v="62"/>
    <x v="1"/>
    <n v="1"/>
    <s v="Front-Line"/>
    <x v="111"/>
    <x v="3"/>
    <n v="2"/>
  </r>
  <r>
    <n v="877"/>
    <s v="HR486"/>
    <x v="12"/>
    <s v="1FU/47"/>
    <x v="3"/>
    <x v="16"/>
    <n v="8"/>
    <s v="October"/>
    <x v="9"/>
    <s v="8 October 1946"/>
    <x v="2"/>
    <s v="SOC 8.10.46 (Air Britain Serials)"/>
    <x v="4"/>
    <x v="3"/>
    <m/>
    <m/>
    <x v="2"/>
    <m/>
    <m/>
    <n v="10"/>
    <x v="62"/>
    <x v="1"/>
    <n v="1"/>
    <s v="Front-Line"/>
    <x v="122"/>
    <x v="3"/>
    <n v="2"/>
  </r>
  <r>
    <n v="3089"/>
    <s v="HR491"/>
    <x v="12"/>
    <s v="1FU/45"/>
    <x v="3"/>
    <x v="16"/>
    <n v="8"/>
    <s v="October"/>
    <x v="9"/>
    <s v="8 October 1946"/>
    <x v="2"/>
    <s v="SOC 8.10.46 (Air Britain Serials)"/>
    <x v="4"/>
    <x v="3"/>
    <m/>
    <m/>
    <x v="2"/>
    <m/>
    <m/>
    <n v="10"/>
    <x v="62"/>
    <x v="1"/>
    <n v="1"/>
    <s v="Front-Line"/>
    <x v="86"/>
    <x v="3"/>
    <n v="2"/>
  </r>
  <r>
    <n v="548"/>
    <s v="HR520"/>
    <x v="12"/>
    <s v="FE"/>
    <x v="3"/>
    <x v="16"/>
    <n v="8"/>
    <s v="October"/>
    <x v="9"/>
    <s v="8 October 1946"/>
    <x v="2"/>
    <s v="SOC 8.10.46 (Air Britain Serials)"/>
    <x v="4"/>
    <x v="3"/>
    <m/>
    <m/>
    <x v="2"/>
    <m/>
    <m/>
    <n v="10"/>
    <x v="62"/>
    <x v="1"/>
    <n v="1"/>
    <e v="#N/A"/>
    <x v="91"/>
    <x v="3"/>
    <n v="1"/>
  </r>
  <r>
    <n v="4031"/>
    <s v="HR541"/>
    <x v="12"/>
    <s v="FE"/>
    <x v="3"/>
    <x v="16"/>
    <n v="8"/>
    <s v="October"/>
    <x v="9"/>
    <s v="8 October 1946"/>
    <x v="2"/>
    <s v="SOC 8.10.46 (Air Britain Serials)"/>
    <x v="4"/>
    <x v="3"/>
    <m/>
    <m/>
    <x v="2"/>
    <m/>
    <m/>
    <n v="10"/>
    <x v="62"/>
    <x v="1"/>
    <n v="1"/>
    <e v="#N/A"/>
    <x v="91"/>
    <x v="3"/>
    <n v="1"/>
  </r>
  <r>
    <n v="6395"/>
    <s v="HR551"/>
    <x v="12"/>
    <n v="82"/>
    <x v="3"/>
    <x v="16"/>
    <n v="8"/>
    <s v="October"/>
    <x v="9"/>
    <s v="8 October 1946"/>
    <x v="2"/>
    <s v="SOC 8.10.46 (Air Britain Serials)"/>
    <x v="4"/>
    <x v="3"/>
    <m/>
    <m/>
    <x v="2"/>
    <m/>
    <m/>
    <n v="10"/>
    <x v="62"/>
    <x v="1"/>
    <n v="1"/>
    <s v="Front-Line"/>
    <x v="111"/>
    <x v="3"/>
    <n v="1"/>
  </r>
  <r>
    <n v="4550"/>
    <s v="HR559"/>
    <x v="12"/>
    <s v="1FU/82"/>
    <x v="3"/>
    <x v="16"/>
    <n v="8"/>
    <s v="October"/>
    <x v="9"/>
    <s v="8 October 1946"/>
    <x v="2"/>
    <s v="SOC 8.10.46 (Air Britain Serials)"/>
    <x v="4"/>
    <x v="3"/>
    <m/>
    <m/>
    <x v="2"/>
    <m/>
    <m/>
    <n v="10"/>
    <x v="62"/>
    <x v="1"/>
    <n v="1"/>
    <s v="Front-Line"/>
    <x v="111"/>
    <x v="3"/>
    <n v="2"/>
  </r>
  <r>
    <n v="4450"/>
    <s v="HR561"/>
    <x v="12"/>
    <n v="110"/>
    <x v="3"/>
    <x v="16"/>
    <n v="8"/>
    <s v="October"/>
    <x v="9"/>
    <s v="8 October 1946"/>
    <x v="2"/>
    <s v="SOC 8.10.46 (Air Britain Serials)"/>
    <x v="4"/>
    <x v="3"/>
    <m/>
    <m/>
    <x v="2"/>
    <m/>
    <m/>
    <n v="10"/>
    <x v="62"/>
    <x v="1"/>
    <n v="1"/>
    <s v="Front-Line"/>
    <x v="143"/>
    <x v="3"/>
    <n v="1"/>
  </r>
  <r>
    <n v="2974"/>
    <s v="HR575"/>
    <x v="12"/>
    <s v="12FU/FE"/>
    <x v="3"/>
    <x v="16"/>
    <n v="8"/>
    <s v="October"/>
    <x v="9"/>
    <s v="8 October 1946"/>
    <x v="2"/>
    <s v="SOC 8.10.46 (Air Britain Serials)"/>
    <x v="4"/>
    <x v="3"/>
    <m/>
    <m/>
    <x v="2"/>
    <m/>
    <m/>
    <n v="10"/>
    <x v="62"/>
    <x v="1"/>
    <n v="1"/>
    <e v="#N/A"/>
    <x v="91"/>
    <x v="3"/>
    <n v="2"/>
  </r>
  <r>
    <n v="3984"/>
    <s v="HR612"/>
    <x v="12"/>
    <s v="1FU/FE"/>
    <x v="3"/>
    <x v="16"/>
    <n v="8"/>
    <s v="October"/>
    <x v="9"/>
    <s v="8 October 1946"/>
    <x v="2"/>
    <s v="SOC 8.10.46 (Air Britain Serials)"/>
    <x v="4"/>
    <x v="3"/>
    <m/>
    <m/>
    <x v="2"/>
    <m/>
    <m/>
    <n v="10"/>
    <x v="62"/>
    <x v="1"/>
    <n v="1"/>
    <e v="#N/A"/>
    <x v="91"/>
    <x v="3"/>
    <n v="2"/>
  </r>
  <r>
    <n v="5528"/>
    <s v="HR613"/>
    <x v="12"/>
    <n v="47"/>
    <x v="3"/>
    <x v="16"/>
    <n v="8"/>
    <s v="October"/>
    <x v="9"/>
    <s v="8 October 1946"/>
    <x v="2"/>
    <s v="SOC 8.10.46 (Air Britain Serials)"/>
    <x v="4"/>
    <x v="3"/>
    <m/>
    <m/>
    <x v="2"/>
    <m/>
    <m/>
    <n v="10"/>
    <x v="62"/>
    <x v="1"/>
    <n v="1"/>
    <s v="Front-Line"/>
    <x v="122"/>
    <x v="3"/>
    <n v="1"/>
  </r>
  <r>
    <n v="4616"/>
    <s v="HR615"/>
    <x v="12"/>
    <n v="110"/>
    <x v="3"/>
    <x v="16"/>
    <n v="8"/>
    <s v="October"/>
    <x v="9"/>
    <s v="8 October 1946"/>
    <x v="2"/>
    <s v="SOC 8.10.46 (Air Britain Serials)"/>
    <x v="4"/>
    <x v="3"/>
    <m/>
    <m/>
    <x v="2"/>
    <m/>
    <m/>
    <n v="10"/>
    <x v="62"/>
    <x v="1"/>
    <n v="1"/>
    <s v="Front-Line"/>
    <x v="143"/>
    <x v="3"/>
    <n v="1"/>
  </r>
  <r>
    <n v="4163"/>
    <s v="HR616"/>
    <x v="12"/>
    <s v="FE"/>
    <x v="3"/>
    <x v="16"/>
    <n v="8"/>
    <s v="October"/>
    <x v="9"/>
    <s v="8 October 1946"/>
    <x v="2"/>
    <s v="SOC 8.10.46 (Air Britain Serials)"/>
    <x v="4"/>
    <x v="3"/>
    <m/>
    <m/>
    <x v="2"/>
    <m/>
    <m/>
    <n v="10"/>
    <x v="62"/>
    <x v="1"/>
    <n v="1"/>
    <e v="#N/A"/>
    <x v="91"/>
    <x v="3"/>
    <n v="1"/>
  </r>
  <r>
    <n v="6184"/>
    <s v="HR622"/>
    <x v="12"/>
    <n v="110"/>
    <x v="3"/>
    <x v="16"/>
    <n v="8"/>
    <s v="October"/>
    <x v="9"/>
    <s v="8 October 1946"/>
    <x v="2"/>
    <s v="SOC 8.10.46 (Air Britain Serials)"/>
    <x v="4"/>
    <x v="3"/>
    <m/>
    <m/>
    <x v="2"/>
    <m/>
    <m/>
    <n v="10"/>
    <x v="62"/>
    <x v="1"/>
    <n v="1"/>
    <s v="Front-Line"/>
    <x v="143"/>
    <x v="3"/>
    <n v="1"/>
  </r>
  <r>
    <n v="5676"/>
    <s v="HR624"/>
    <x v="12"/>
    <s v="FE"/>
    <x v="3"/>
    <x v="16"/>
    <n v="8"/>
    <s v="October"/>
    <x v="9"/>
    <s v="8 October 1946"/>
    <x v="2"/>
    <s v="SOC 8.10.46 (Air Britain Serials)"/>
    <x v="4"/>
    <x v="3"/>
    <m/>
    <m/>
    <x v="2"/>
    <m/>
    <m/>
    <n v="10"/>
    <x v="62"/>
    <x v="1"/>
    <n v="1"/>
    <e v="#N/A"/>
    <x v="91"/>
    <x v="3"/>
    <n v="1"/>
  </r>
  <r>
    <n v="6084"/>
    <s v="HR626"/>
    <x v="12"/>
    <s v="FE"/>
    <x v="3"/>
    <x v="16"/>
    <n v="8"/>
    <s v="October"/>
    <x v="9"/>
    <s v="8 October 1946"/>
    <x v="2"/>
    <s v="SOC 8.10.46 (Air Britain Serials)"/>
    <x v="4"/>
    <x v="3"/>
    <m/>
    <m/>
    <x v="2"/>
    <m/>
    <m/>
    <n v="10"/>
    <x v="62"/>
    <x v="1"/>
    <n v="1"/>
    <e v="#N/A"/>
    <x v="91"/>
    <x v="3"/>
    <n v="1"/>
  </r>
  <r>
    <n v="470"/>
    <s v="HR633"/>
    <x v="12"/>
    <s v="FE"/>
    <x v="3"/>
    <x v="16"/>
    <n v="8"/>
    <s v="October"/>
    <x v="9"/>
    <s v="8 October 1946"/>
    <x v="2"/>
    <s v="SOC 8.10.46 (Air Britain Serials)"/>
    <x v="4"/>
    <x v="3"/>
    <m/>
    <m/>
    <x v="2"/>
    <m/>
    <m/>
    <n v="10"/>
    <x v="62"/>
    <x v="1"/>
    <n v="1"/>
    <e v="#N/A"/>
    <x v="91"/>
    <x v="3"/>
    <n v="1"/>
  </r>
  <r>
    <n v="4130"/>
    <s v="HR636"/>
    <x v="12"/>
    <s v="1FU/9RFU"/>
    <x v="10"/>
    <x v="19"/>
    <n v="8"/>
    <s v="October"/>
    <x v="9"/>
    <s v="8 October 1946"/>
    <x v="2"/>
    <s v="SOC 8.10.46 (Air Britain Serials)"/>
    <x v="4"/>
    <x v="3"/>
    <m/>
    <m/>
    <x v="2"/>
    <m/>
    <m/>
    <n v="10"/>
    <x v="62"/>
    <x v="1"/>
    <n v="1"/>
    <s v="Support Unit"/>
    <x v="241"/>
    <x v="3"/>
    <n v="2"/>
  </r>
  <r>
    <n v="519"/>
    <s v="HR640"/>
    <x v="12"/>
    <s v="FE"/>
    <x v="3"/>
    <x v="16"/>
    <n v="8"/>
    <s v="October"/>
    <x v="9"/>
    <s v="8 October 1946"/>
    <x v="2"/>
    <s v="SOC 8.10.46 (Air Britain Serials)"/>
    <x v="4"/>
    <x v="3"/>
    <m/>
    <m/>
    <x v="2"/>
    <m/>
    <m/>
    <n v="10"/>
    <x v="62"/>
    <x v="1"/>
    <n v="1"/>
    <e v="#N/A"/>
    <x v="91"/>
    <x v="3"/>
    <n v="1"/>
  </r>
  <r>
    <n v="546"/>
    <s v="HR642"/>
    <x v="12"/>
    <s v="FE"/>
    <x v="3"/>
    <x v="16"/>
    <n v="8"/>
    <s v="October"/>
    <x v="9"/>
    <s v="8 October 1946"/>
    <x v="2"/>
    <s v="SOC 8.10.46 (Air Britain Serials)"/>
    <x v="4"/>
    <x v="3"/>
    <m/>
    <m/>
    <x v="2"/>
    <m/>
    <m/>
    <n v="10"/>
    <x v="62"/>
    <x v="1"/>
    <n v="1"/>
    <e v="#N/A"/>
    <x v="91"/>
    <x v="3"/>
    <n v="1"/>
  </r>
  <r>
    <n v="1964"/>
    <s v="HX900"/>
    <x v="12"/>
    <s v="301FTU/23/FE"/>
    <x v="3"/>
    <x v="16"/>
    <n v="8"/>
    <s v="October"/>
    <x v="9"/>
    <s v="8 October 1946"/>
    <x v="2"/>
    <s v="SOC 8.10.46 (Air Britain Serials)"/>
    <x v="4"/>
    <x v="3"/>
    <m/>
    <m/>
    <x v="2"/>
    <m/>
    <m/>
    <n v="10"/>
    <x v="62"/>
    <x v="1"/>
    <n v="1"/>
    <e v="#N/A"/>
    <x v="91"/>
    <x v="0"/>
    <n v="3"/>
  </r>
  <r>
    <n v="1663"/>
    <s v="NS911"/>
    <x v="12"/>
    <s v="21/464"/>
    <x v="10"/>
    <x v="19"/>
    <n v="8"/>
    <s v="October"/>
    <x v="9"/>
    <s v="8 October 1946"/>
    <x v="2"/>
    <s v="Served with 464 Sqn, under RAF control. (Brian Fillery's website) SOC 8.10.46 (Air Britain Serials)"/>
    <x v="4"/>
    <x v="3"/>
    <m/>
    <m/>
    <x v="2"/>
    <m/>
    <m/>
    <n v="10"/>
    <x v="62"/>
    <x v="1"/>
    <n v="1"/>
    <s v="Front-Line"/>
    <x v="46"/>
    <x v="0"/>
    <n v="2"/>
  </r>
  <r>
    <n v="834"/>
    <s v="PZ222"/>
    <x v="12"/>
    <s v="107/487/268"/>
    <x v="10"/>
    <x v="19"/>
    <n v="8"/>
    <s v="October"/>
    <x v="9"/>
    <s v="8 October 1946"/>
    <x v="2"/>
    <s v="SOC 8.10.46 (Air Britain Serials)"/>
    <x v="4"/>
    <x v="3"/>
    <m/>
    <m/>
    <x v="2"/>
    <m/>
    <m/>
    <n v="10"/>
    <x v="62"/>
    <x v="1"/>
    <n v="1"/>
    <s v="Front-Line"/>
    <x v="214"/>
    <x v="0"/>
    <n v="3"/>
  </r>
  <r>
    <n v="798"/>
    <s v="RF591"/>
    <x v="12"/>
    <s v="5FU"/>
    <x v="10"/>
    <x v="19"/>
    <n v="8"/>
    <s v="October"/>
    <x v="9"/>
    <s v="8 October 1946"/>
    <x v="2"/>
    <s v="SOC 8.10.46 (Air Britain Serials)"/>
    <x v="4"/>
    <x v="3"/>
    <m/>
    <m/>
    <x v="2"/>
    <m/>
    <m/>
    <n v="10"/>
    <x v="62"/>
    <x v="1"/>
    <n v="1"/>
    <s v="Support Unit"/>
    <x v="142"/>
    <x v="3"/>
    <n v="1"/>
  </r>
  <r>
    <n v="462"/>
    <s v="RF592"/>
    <x v="12"/>
    <s v="FE"/>
    <x v="3"/>
    <x v="16"/>
    <n v="8"/>
    <s v="October"/>
    <x v="9"/>
    <s v="8 October 1946"/>
    <x v="2"/>
    <s v="SOC 8.10.46 (Air Britain Serials)"/>
    <x v="4"/>
    <x v="3"/>
    <m/>
    <m/>
    <x v="2"/>
    <m/>
    <m/>
    <n v="10"/>
    <x v="62"/>
    <x v="1"/>
    <n v="1"/>
    <e v="#N/A"/>
    <x v="91"/>
    <x v="3"/>
    <n v="1"/>
  </r>
  <r>
    <n v="449"/>
    <s v="RF611"/>
    <x v="12"/>
    <s v="FE"/>
    <x v="3"/>
    <x v="16"/>
    <n v="8"/>
    <s v="October"/>
    <x v="9"/>
    <s v="8 October 1946"/>
    <x v="2"/>
    <s v="SOC 8.10.46 (Air Britain Serials)"/>
    <x v="4"/>
    <x v="3"/>
    <m/>
    <m/>
    <x v="2"/>
    <m/>
    <m/>
    <n v="10"/>
    <x v="62"/>
    <x v="1"/>
    <n v="1"/>
    <e v="#N/A"/>
    <x v="91"/>
    <x v="3"/>
    <n v="1"/>
  </r>
  <r>
    <n v="530"/>
    <s v="RF657"/>
    <x v="12"/>
    <s v="FE"/>
    <x v="3"/>
    <x v="16"/>
    <n v="8"/>
    <s v="October"/>
    <x v="9"/>
    <s v="8 October 1946"/>
    <x v="2"/>
    <s v="SOC 8.10.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10"/>
    <x v="62"/>
    <x v="1"/>
    <n v="1"/>
    <e v="#N/A"/>
    <x v="91"/>
    <x v="3"/>
    <n v="1"/>
  </r>
  <r>
    <n v="5136"/>
    <s v="RF666"/>
    <x v="12"/>
    <s v="FE"/>
    <x v="3"/>
    <x v="16"/>
    <n v="8"/>
    <s v="October"/>
    <x v="9"/>
    <s v="8 October 1946"/>
    <x v="2"/>
    <s v="SOC 8.10.46 (Air Britain Serials)"/>
    <x v="4"/>
    <x v="3"/>
    <m/>
    <m/>
    <x v="2"/>
    <m/>
    <m/>
    <n v="10"/>
    <x v="62"/>
    <x v="1"/>
    <n v="1"/>
    <e v="#N/A"/>
    <x v="91"/>
    <x v="3"/>
    <n v="1"/>
  </r>
  <r>
    <n v="5530"/>
    <s v="RF668"/>
    <x v="12"/>
    <n v="45"/>
    <x v="3"/>
    <x v="16"/>
    <n v="8"/>
    <s v="October"/>
    <x v="9"/>
    <s v="8 October 1946"/>
    <x v="2"/>
    <s v="SOC 8.10.46 (Air Britain Serials)"/>
    <x v="4"/>
    <x v="3"/>
    <m/>
    <m/>
    <x v="2"/>
    <m/>
    <m/>
    <n v="10"/>
    <x v="62"/>
    <x v="1"/>
    <n v="1"/>
    <s v="Front-Line"/>
    <x v="86"/>
    <x v="3"/>
    <n v="1"/>
  </r>
  <r>
    <n v="5888"/>
    <s v="RF673"/>
    <x v="12"/>
    <n v="110"/>
    <x v="3"/>
    <x v="16"/>
    <n v="8"/>
    <s v="October"/>
    <x v="9"/>
    <s v="8 October 1946"/>
    <x v="2"/>
    <s v="SOC 8.10.46 (Air Britain Serials)"/>
    <x v="4"/>
    <x v="3"/>
    <m/>
    <m/>
    <x v="2"/>
    <m/>
    <m/>
    <n v="10"/>
    <x v="62"/>
    <x v="1"/>
    <n v="1"/>
    <s v="Front-Line"/>
    <x v="143"/>
    <x v="3"/>
    <n v="1"/>
  </r>
  <r>
    <n v="4126"/>
    <s v="RF679"/>
    <x v="12"/>
    <s v="FE"/>
    <x v="3"/>
    <x v="16"/>
    <n v="8"/>
    <s v="October"/>
    <x v="9"/>
    <s v="8 October 1946"/>
    <x v="2"/>
    <s v="SOC 8.10.46 (Air Britain Serials)"/>
    <x v="4"/>
    <x v="3"/>
    <m/>
    <m/>
    <x v="2"/>
    <m/>
    <m/>
    <n v="10"/>
    <x v="62"/>
    <x v="1"/>
    <n v="1"/>
    <e v="#N/A"/>
    <x v="91"/>
    <x v="3"/>
    <n v="1"/>
  </r>
  <r>
    <n v="2008"/>
    <s v="RF681"/>
    <x v="12"/>
    <s v="FE"/>
    <x v="3"/>
    <x v="16"/>
    <n v="8"/>
    <s v="October"/>
    <x v="9"/>
    <s v="8 October 1946"/>
    <x v="2"/>
    <s v="SOC 8.10.46 (Air Britain Serials)"/>
    <x v="4"/>
    <x v="3"/>
    <m/>
    <m/>
    <x v="2"/>
    <m/>
    <m/>
    <n v="10"/>
    <x v="62"/>
    <x v="1"/>
    <n v="1"/>
    <e v="#N/A"/>
    <x v="91"/>
    <x v="3"/>
    <n v="1"/>
  </r>
  <r>
    <n v="2020"/>
    <s v="RF722"/>
    <x v="12"/>
    <s v="FE"/>
    <x v="3"/>
    <x v="16"/>
    <n v="8"/>
    <s v="October"/>
    <x v="9"/>
    <s v="8 October 1946"/>
    <x v="2"/>
    <s v="SOC 8.10.46 (Air Britain Serials)"/>
    <x v="4"/>
    <x v="3"/>
    <m/>
    <m/>
    <x v="2"/>
    <m/>
    <m/>
    <n v="10"/>
    <x v="62"/>
    <x v="1"/>
    <n v="1"/>
    <e v="#N/A"/>
    <x v="91"/>
    <x v="3"/>
    <n v="1"/>
  </r>
  <r>
    <n v="1483"/>
    <s v="RF729"/>
    <x v="12"/>
    <s v="FE/211"/>
    <x v="3"/>
    <x v="16"/>
    <n v="8"/>
    <s v="October"/>
    <x v="9"/>
    <s v="8 October 1946"/>
    <x v="2"/>
    <s v="RF729 ‘M’ (of W/O AB Whythe DFC DFM &amp; T Wilson) (http://users.cyberone.com.au/clardo/de_havilland_mosquito.html) SOC 8.10.46 (Air Britain Serials)"/>
    <x v="4"/>
    <x v="3"/>
    <m/>
    <m/>
    <x v="2"/>
    <m/>
    <m/>
    <n v="10"/>
    <x v="62"/>
    <x v="1"/>
    <n v="1"/>
    <s v="Front-Line"/>
    <x v="176"/>
    <x v="3"/>
    <n v="2"/>
  </r>
  <r>
    <n v="2330"/>
    <s v="RF736"/>
    <x v="12"/>
    <s v="FE"/>
    <x v="3"/>
    <x v="16"/>
    <n v="8"/>
    <s v="October"/>
    <x v="9"/>
    <s v="8 October 1946"/>
    <x v="2"/>
    <s v="SOC 8.10.46 (Air Britain Serials)"/>
    <x v="4"/>
    <x v="3"/>
    <m/>
    <m/>
    <x v="2"/>
    <m/>
    <m/>
    <n v="10"/>
    <x v="62"/>
    <x v="1"/>
    <n v="1"/>
    <e v="#N/A"/>
    <x v="91"/>
    <x v="3"/>
    <n v="1"/>
  </r>
  <r>
    <n v="6399"/>
    <s v="RF750"/>
    <x v="12"/>
    <n v="82"/>
    <x v="3"/>
    <x v="16"/>
    <n v="8"/>
    <s v="October"/>
    <x v="9"/>
    <s v="8 October 1946"/>
    <x v="2"/>
    <s v="L of 211 Squadron (http://users.cyberone.com.au/clardo/de_havilland_mosquito.html) SOC 8.10.46 (Air Britain Serials)"/>
    <x v="4"/>
    <x v="3"/>
    <m/>
    <m/>
    <x v="2"/>
    <m/>
    <m/>
    <n v="10"/>
    <x v="62"/>
    <x v="1"/>
    <n v="1"/>
    <s v="Front-Line"/>
    <x v="111"/>
    <x v="3"/>
    <n v="1"/>
  </r>
  <r>
    <n v="2346"/>
    <s v="RF772"/>
    <x v="12"/>
    <s v="FE"/>
    <x v="3"/>
    <x v="16"/>
    <n v="8"/>
    <s v="October"/>
    <x v="9"/>
    <s v="8 October 1946"/>
    <x v="2"/>
    <s v="Probably on 211 Squadron, according to http://users.cyberone.com.au/clardo/td_taylor.html, which actually says RF277. SOC 8.10.46 (Air Britain Serials)"/>
    <x v="4"/>
    <x v="3"/>
    <m/>
    <m/>
    <x v="2"/>
    <m/>
    <m/>
    <n v="10"/>
    <x v="62"/>
    <x v="1"/>
    <n v="1"/>
    <e v="#N/A"/>
    <x v="91"/>
    <x v="3"/>
    <n v="1"/>
  </r>
  <r>
    <n v="4663"/>
    <s v="RF773"/>
    <x v="12"/>
    <n v="82"/>
    <x v="3"/>
    <x v="16"/>
    <n v="8"/>
    <s v="October"/>
    <x v="9"/>
    <s v="8 October 1946"/>
    <x v="2"/>
    <s v="SOC 8.10.46 (Air Britain Serials)"/>
    <x v="4"/>
    <x v="3"/>
    <m/>
    <m/>
    <x v="2"/>
    <m/>
    <m/>
    <n v="10"/>
    <x v="62"/>
    <x v="1"/>
    <n v="1"/>
    <s v="Front-Line"/>
    <x v="111"/>
    <x v="3"/>
    <n v="1"/>
  </r>
  <r>
    <n v="3090"/>
    <s v="RF774"/>
    <x v="12"/>
    <s v="FE"/>
    <x v="3"/>
    <x v="16"/>
    <n v="8"/>
    <s v="October"/>
    <x v="9"/>
    <s v="8 October 1946"/>
    <x v="2"/>
    <s v="SOC 8.10.46 (Air Britain Serials)"/>
    <x v="4"/>
    <x v="3"/>
    <m/>
    <m/>
    <x v="2"/>
    <m/>
    <m/>
    <n v="10"/>
    <x v="62"/>
    <x v="1"/>
    <n v="1"/>
    <e v="#N/A"/>
    <x v="91"/>
    <x v="3"/>
    <n v="1"/>
  </r>
  <r>
    <n v="4545"/>
    <s v="RF778"/>
    <x v="12"/>
    <s v="FE/45"/>
    <x v="3"/>
    <x v="16"/>
    <n v="8"/>
    <s v="October"/>
    <x v="9"/>
    <s v="8 October 1946"/>
    <x v="2"/>
    <s v="T of 45 Squadron (Mosquito Crash Log picture) SOC 8.10.46 (Air Britain Serials)"/>
    <x v="4"/>
    <x v="3"/>
    <m/>
    <m/>
    <x v="2"/>
    <m/>
    <m/>
    <n v="10"/>
    <x v="62"/>
    <x v="1"/>
    <n v="1"/>
    <s v="Front-Line"/>
    <x v="86"/>
    <x v="3"/>
    <n v="2"/>
  </r>
  <r>
    <n v="3032"/>
    <s v="RF784"/>
    <x v="12"/>
    <s v="82/47"/>
    <x v="3"/>
    <x v="16"/>
    <n v="8"/>
    <s v="October"/>
    <x v="9"/>
    <s v="8 October 1946"/>
    <x v="2"/>
    <s v="SOC 8.10.46 (Air Britain Serials)"/>
    <x v="4"/>
    <x v="3"/>
    <m/>
    <m/>
    <x v="2"/>
    <m/>
    <m/>
    <n v="10"/>
    <x v="62"/>
    <x v="1"/>
    <n v="1"/>
    <s v="Front-Line"/>
    <x v="122"/>
    <x v="3"/>
    <n v="2"/>
  </r>
  <r>
    <n v="1489"/>
    <s v="RF790"/>
    <x v="12"/>
    <s v="FE/211"/>
    <x v="3"/>
    <x v="16"/>
    <n v="8"/>
    <s v="October"/>
    <x v="9"/>
    <s v="8 October 1946"/>
    <x v="2"/>
    <s v="G of 211 Squadron (http://users.cyberone.com.au/clardo/de_havilland_mosquito.html) SOC 8.10.46 (Air Britain Serials)"/>
    <x v="4"/>
    <x v="3"/>
    <m/>
    <m/>
    <x v="2"/>
    <m/>
    <m/>
    <n v="10"/>
    <x v="62"/>
    <x v="1"/>
    <n v="1"/>
    <s v="Front-Line"/>
    <x v="176"/>
    <x v="3"/>
    <n v="2"/>
  </r>
  <r>
    <n v="5846"/>
    <s v="RF792"/>
    <x v="12"/>
    <s v="82/45"/>
    <x v="3"/>
    <x v="16"/>
    <n v="8"/>
    <s v="October"/>
    <x v="9"/>
    <s v="8 October 1946"/>
    <x v="2"/>
    <s v="SOC 8.10.46 (Air Britain Serials)"/>
    <x v="4"/>
    <x v="3"/>
    <m/>
    <m/>
    <x v="2"/>
    <m/>
    <m/>
    <n v="10"/>
    <x v="62"/>
    <x v="1"/>
    <n v="1"/>
    <s v="Front-Line"/>
    <x v="86"/>
    <x v="3"/>
    <n v="2"/>
  </r>
  <r>
    <n v="6390"/>
    <s v="RF944"/>
    <x v="12"/>
    <n v="82"/>
    <x v="3"/>
    <x v="16"/>
    <n v="8"/>
    <s v="October"/>
    <x v="9"/>
    <s v="8 October 1946"/>
    <x v="2"/>
    <s v="SOC 8.10.46 (Air Britain Serials)"/>
    <x v="4"/>
    <x v="3"/>
    <m/>
    <m/>
    <x v="2"/>
    <m/>
    <m/>
    <n v="10"/>
    <x v="62"/>
    <x v="1"/>
    <n v="1"/>
    <s v="Front-Line"/>
    <x v="111"/>
    <x v="3"/>
    <n v="1"/>
  </r>
  <r>
    <n v="4181"/>
    <s v="RF947"/>
    <x v="12"/>
    <s v="12FU/45"/>
    <x v="3"/>
    <x v="16"/>
    <n v="8"/>
    <s v="October"/>
    <x v="9"/>
    <s v="8 October 1946"/>
    <x v="2"/>
    <s v="SOC 8.10.46 (Air Britain Serials)"/>
    <x v="4"/>
    <x v="3"/>
    <m/>
    <m/>
    <x v="2"/>
    <m/>
    <m/>
    <n v="10"/>
    <x v="62"/>
    <x v="1"/>
    <n v="1"/>
    <s v="Front-Line"/>
    <x v="86"/>
    <x v="3"/>
    <n v="2"/>
  </r>
  <r>
    <n v="1978"/>
    <s v="RF957"/>
    <x v="12"/>
    <n v="45"/>
    <x v="3"/>
    <x v="16"/>
    <n v="8"/>
    <s v="October"/>
    <x v="9"/>
    <s v="8 October 1946"/>
    <x v="2"/>
    <s v="SOC 8.10.46 (Air Britain Serials)"/>
    <x v="4"/>
    <x v="3"/>
    <m/>
    <m/>
    <x v="2"/>
    <m/>
    <m/>
    <n v="10"/>
    <x v="62"/>
    <x v="1"/>
    <n v="1"/>
    <s v="Front-Line"/>
    <x v="86"/>
    <x v="3"/>
    <n v="1"/>
  </r>
  <r>
    <n v="6426"/>
    <s v="RF959"/>
    <x v="12"/>
    <n v="82"/>
    <x v="3"/>
    <x v="16"/>
    <n v="8"/>
    <s v="October"/>
    <x v="9"/>
    <s v="8 October 1946"/>
    <x v="2"/>
    <s v="SOC 8.10.46 (Air Britain Serials)"/>
    <x v="4"/>
    <x v="3"/>
    <m/>
    <m/>
    <x v="2"/>
    <m/>
    <m/>
    <n v="10"/>
    <x v="62"/>
    <x v="1"/>
    <n v="1"/>
    <s v="Front-Line"/>
    <x v="111"/>
    <x v="3"/>
    <n v="1"/>
  </r>
  <r>
    <n v="3719"/>
    <s v="RG140"/>
    <x v="18"/>
    <s v="1340 Flt"/>
    <x v="10"/>
    <x v="19"/>
    <n v="8"/>
    <s v="October"/>
    <x v="9"/>
    <s v="8 October 1946"/>
    <x v="2"/>
    <s v="SOC 8.10.46 (Air Britain Serials)"/>
    <x v="4"/>
    <x v="3"/>
    <m/>
    <m/>
    <x v="2"/>
    <m/>
    <m/>
    <n v="10"/>
    <x v="62"/>
    <x v="1"/>
    <n v="1"/>
    <s v="Support Unit"/>
    <x v="263"/>
    <x v="0"/>
    <n v="1"/>
  </r>
  <r>
    <n v="2021"/>
    <s v="RR272"/>
    <x v="10"/>
    <s v="FE"/>
    <x v="3"/>
    <x v="7"/>
    <n v="8"/>
    <s v="October"/>
    <x v="9"/>
    <s v="8 October 1946"/>
    <x v="2"/>
    <s v="SOC 8.10.46 (Air Britain Serials)"/>
    <x v="4"/>
    <x v="3"/>
    <m/>
    <m/>
    <x v="2"/>
    <m/>
    <m/>
    <n v="10"/>
    <x v="62"/>
    <x v="1"/>
    <n v="1"/>
    <e v="#N/A"/>
    <x v="91"/>
    <x v="2"/>
    <n v="1"/>
  </r>
  <r>
    <n v="2022"/>
    <s v="RR273"/>
    <x v="10"/>
    <s v="FE"/>
    <x v="3"/>
    <x v="7"/>
    <n v="8"/>
    <s v="October"/>
    <x v="9"/>
    <s v="8 October 1946"/>
    <x v="2"/>
    <s v="SOC 8.10.46 (Air Britain Serials)"/>
    <x v="4"/>
    <x v="3"/>
    <m/>
    <m/>
    <x v="2"/>
    <m/>
    <m/>
    <n v="10"/>
    <x v="62"/>
    <x v="1"/>
    <n v="1"/>
    <e v="#N/A"/>
    <x v="91"/>
    <x v="2"/>
    <n v="1"/>
  </r>
  <r>
    <n v="4183"/>
    <s v="RS593"/>
    <x v="12"/>
    <s v="515/BSDU"/>
    <x v="12"/>
    <x v="19"/>
    <n v="8"/>
    <s v="October"/>
    <x v="9"/>
    <s v="8 October 1946"/>
    <x v="2"/>
    <s v="To Armee de l'Air 8.10.46 (Air Britain Serials)"/>
    <x v="5"/>
    <x v="3"/>
    <m/>
    <m/>
    <x v="2"/>
    <m/>
    <m/>
    <n v="10"/>
    <x v="62"/>
    <x v="1"/>
    <n v="1"/>
    <s v="Front-Line"/>
    <x v="138"/>
    <x v="0"/>
    <n v="2"/>
  </r>
  <r>
    <n v="2338"/>
    <s v="TA183"/>
    <x v="22"/>
    <s v="FE"/>
    <x v="3"/>
    <x v="2"/>
    <n v="8"/>
    <s v="October"/>
    <x v="9"/>
    <s v="8 October 1946"/>
    <x v="2"/>
    <s v="SOC 8.10.46 (Air Britain Serials)"/>
    <x v="4"/>
    <x v="3"/>
    <m/>
    <m/>
    <x v="2"/>
    <m/>
    <m/>
    <n v="10"/>
    <x v="62"/>
    <x v="1"/>
    <n v="1"/>
    <e v="#N/A"/>
    <x v="91"/>
    <x v="0"/>
    <n v="1"/>
  </r>
  <r>
    <n v="417"/>
    <s v="TA194"/>
    <x v="22"/>
    <s v="FE"/>
    <x v="3"/>
    <x v="2"/>
    <n v="8"/>
    <s v="October"/>
    <x v="9"/>
    <s v="8 October 1946"/>
    <x v="2"/>
    <s v="SOC 8.10.46 (Air Britain Serials)"/>
    <x v="4"/>
    <x v="3"/>
    <m/>
    <m/>
    <x v="2"/>
    <m/>
    <m/>
    <n v="10"/>
    <x v="62"/>
    <x v="1"/>
    <n v="1"/>
    <e v="#N/A"/>
    <x v="91"/>
    <x v="0"/>
    <n v="1"/>
  </r>
  <r>
    <n v="2640"/>
    <s v="TA221"/>
    <x v="22"/>
    <s v="FE"/>
    <x v="3"/>
    <x v="2"/>
    <n v="8"/>
    <s v="October"/>
    <x v="9"/>
    <s v="8 October 1946"/>
    <x v="2"/>
    <s v="SOC 8.10.46 (Air Britain Serials)"/>
    <x v="4"/>
    <x v="3"/>
    <m/>
    <m/>
    <x v="2"/>
    <m/>
    <m/>
    <n v="10"/>
    <x v="62"/>
    <x v="1"/>
    <n v="1"/>
    <e v="#N/A"/>
    <x v="91"/>
    <x v="0"/>
    <n v="1"/>
  </r>
  <r>
    <n v="4946"/>
    <s v="TA245"/>
    <x v="22"/>
    <s v="FE"/>
    <x v="3"/>
    <x v="2"/>
    <n v="8"/>
    <s v="October"/>
    <x v="9"/>
    <s v="8 October 1946"/>
    <x v="2"/>
    <s v="SOC 8.10.46 (Air Britain Serials)"/>
    <x v="4"/>
    <x v="3"/>
    <m/>
    <m/>
    <x v="2"/>
    <m/>
    <m/>
    <n v="10"/>
    <x v="62"/>
    <x v="1"/>
    <n v="1"/>
    <e v="#N/A"/>
    <x v="91"/>
    <x v="0"/>
    <n v="1"/>
  </r>
  <r>
    <n v="4957"/>
    <s v="TA247"/>
    <x v="22"/>
    <s v="FE"/>
    <x v="3"/>
    <x v="2"/>
    <n v="8"/>
    <s v="October"/>
    <x v="9"/>
    <s v="8 October 1946"/>
    <x v="2"/>
    <s v="SOC 8.10.46 (Air Britain Serials)"/>
    <x v="4"/>
    <x v="3"/>
    <m/>
    <m/>
    <x v="2"/>
    <m/>
    <m/>
    <n v="10"/>
    <x v="62"/>
    <x v="1"/>
    <n v="1"/>
    <e v="#N/A"/>
    <x v="91"/>
    <x v="0"/>
    <n v="1"/>
  </r>
  <r>
    <n v="2017"/>
    <s v="TA267"/>
    <x v="22"/>
    <s v="FE"/>
    <x v="3"/>
    <x v="2"/>
    <n v="8"/>
    <s v="October"/>
    <x v="9"/>
    <s v="8 October 1946"/>
    <x v="2"/>
    <s v="SOC 8.10.46 (Air Britain Serials)"/>
    <x v="4"/>
    <x v="3"/>
    <m/>
    <m/>
    <x v="2"/>
    <m/>
    <m/>
    <n v="10"/>
    <x v="62"/>
    <x v="1"/>
    <n v="1"/>
    <e v="#N/A"/>
    <x v="91"/>
    <x v="0"/>
    <n v="1"/>
  </r>
  <r>
    <n v="942"/>
    <s v="TA273"/>
    <x v="22"/>
    <s v="FE"/>
    <x v="3"/>
    <x v="2"/>
    <n v="8"/>
    <s v="October"/>
    <x v="9"/>
    <s v="8 October 1946"/>
    <x v="2"/>
    <s v="SOC 8.10.46 (Air Britain Serials)"/>
    <x v="4"/>
    <x v="3"/>
    <m/>
    <m/>
    <x v="2"/>
    <m/>
    <m/>
    <n v="10"/>
    <x v="62"/>
    <x v="1"/>
    <n v="1"/>
    <e v="#N/A"/>
    <x v="91"/>
    <x v="0"/>
    <n v="1"/>
  </r>
  <r>
    <n v="1001"/>
    <s v="TA274"/>
    <x v="22"/>
    <s v="FE"/>
    <x v="3"/>
    <x v="2"/>
    <n v="8"/>
    <s v="October"/>
    <x v="9"/>
    <s v="8 October 1946"/>
    <x v="2"/>
    <s v="SOC 8.10.46 (Air Britain Serials)"/>
    <x v="4"/>
    <x v="3"/>
    <m/>
    <m/>
    <x v="2"/>
    <m/>
    <m/>
    <n v="10"/>
    <x v="62"/>
    <x v="1"/>
    <n v="1"/>
    <e v="#N/A"/>
    <x v="91"/>
    <x v="0"/>
    <n v="1"/>
  </r>
  <r>
    <n v="2009"/>
    <s v="TA323"/>
    <x v="22"/>
    <s v="FE"/>
    <x v="3"/>
    <x v="2"/>
    <n v="8"/>
    <s v="October"/>
    <x v="9"/>
    <s v="8 October 1946"/>
    <x v="2"/>
    <s v="SOC 8.10.46 (Air Britain Serials)"/>
    <x v="4"/>
    <x v="3"/>
    <m/>
    <m/>
    <x v="2"/>
    <m/>
    <m/>
    <n v="10"/>
    <x v="62"/>
    <x v="1"/>
    <n v="1"/>
    <e v="#N/A"/>
    <x v="91"/>
    <x v="0"/>
    <n v="1"/>
  </r>
  <r>
    <n v="2326"/>
    <s v="TA326"/>
    <x v="22"/>
    <s v="FE"/>
    <x v="3"/>
    <x v="2"/>
    <n v="8"/>
    <s v="October"/>
    <x v="9"/>
    <s v="8 October 1946"/>
    <x v="2"/>
    <s v="SOC 8.10.46 (Air Britain Serials)"/>
    <x v="4"/>
    <x v="3"/>
    <m/>
    <m/>
    <x v="2"/>
    <m/>
    <m/>
    <n v="10"/>
    <x v="62"/>
    <x v="1"/>
    <n v="1"/>
    <e v="#N/A"/>
    <x v="91"/>
    <x v="0"/>
    <n v="1"/>
  </r>
  <r>
    <n v="5722"/>
    <s v="TA327"/>
    <x v="22"/>
    <s v="FE"/>
    <x v="3"/>
    <x v="2"/>
    <n v="8"/>
    <s v="October"/>
    <x v="9"/>
    <s v="8 October 1946"/>
    <x v="2"/>
    <s v="SOC 8.10.46 (Air Britain Serials)"/>
    <x v="4"/>
    <x v="3"/>
    <m/>
    <m/>
    <x v="2"/>
    <m/>
    <m/>
    <n v="10"/>
    <x v="62"/>
    <x v="1"/>
    <n v="1"/>
    <e v="#N/A"/>
    <x v="91"/>
    <x v="0"/>
    <n v="1"/>
  </r>
  <r>
    <n v="969"/>
    <s v="TA328"/>
    <x v="22"/>
    <s v="FE"/>
    <x v="3"/>
    <x v="2"/>
    <n v="8"/>
    <s v="October"/>
    <x v="9"/>
    <s v="8 October 1946"/>
    <x v="2"/>
    <s v="SOC 8.10.46 (Air Britain Serials)"/>
    <x v="4"/>
    <x v="3"/>
    <m/>
    <m/>
    <x v="2"/>
    <m/>
    <m/>
    <n v="10"/>
    <x v="62"/>
    <x v="1"/>
    <n v="1"/>
    <e v="#N/A"/>
    <x v="91"/>
    <x v="0"/>
    <n v="1"/>
  </r>
  <r>
    <n v="990"/>
    <s v="TA330"/>
    <x v="22"/>
    <s v="FE"/>
    <x v="3"/>
    <x v="2"/>
    <n v="8"/>
    <s v="October"/>
    <x v="9"/>
    <s v="8 October 1946"/>
    <x v="2"/>
    <s v="SOC 8.10.46 (Air Britain Serials)"/>
    <x v="4"/>
    <x v="3"/>
    <m/>
    <m/>
    <x v="2"/>
    <m/>
    <m/>
    <n v="10"/>
    <x v="62"/>
    <x v="1"/>
    <n v="1"/>
    <e v="#N/A"/>
    <x v="91"/>
    <x v="0"/>
    <n v="1"/>
  </r>
  <r>
    <n v="1069"/>
    <s v="TA332"/>
    <x v="22"/>
    <s v="FE"/>
    <x v="3"/>
    <x v="2"/>
    <n v="8"/>
    <s v="October"/>
    <x v="9"/>
    <s v="8 October 1946"/>
    <x v="2"/>
    <s v="SOC 8.10.46 (Air Britain Serials)"/>
    <x v="4"/>
    <x v="3"/>
    <m/>
    <m/>
    <x v="2"/>
    <m/>
    <m/>
    <n v="10"/>
    <x v="62"/>
    <x v="1"/>
    <n v="1"/>
    <e v="#N/A"/>
    <x v="91"/>
    <x v="0"/>
    <n v="1"/>
  </r>
  <r>
    <n v="2559"/>
    <s v="TA335"/>
    <x v="22"/>
    <s v="FE"/>
    <x v="3"/>
    <x v="2"/>
    <n v="8"/>
    <s v="October"/>
    <x v="9"/>
    <s v="8 October 1946"/>
    <x v="2"/>
    <s v="SOC 8.10.46 (Air Britain Serials)"/>
    <x v="4"/>
    <x v="3"/>
    <m/>
    <m/>
    <x v="2"/>
    <m/>
    <m/>
    <n v="10"/>
    <x v="62"/>
    <x v="1"/>
    <n v="1"/>
    <e v="#N/A"/>
    <x v="91"/>
    <x v="0"/>
    <n v="1"/>
  </r>
  <r>
    <n v="931"/>
    <s v="TA336"/>
    <x v="22"/>
    <s v="FE"/>
    <x v="3"/>
    <x v="2"/>
    <n v="8"/>
    <s v="October"/>
    <x v="9"/>
    <s v="8 October 1946"/>
    <x v="2"/>
    <s v="SOC 8.10.46 (Air Britain Serials)"/>
    <x v="4"/>
    <x v="3"/>
    <m/>
    <m/>
    <x v="2"/>
    <m/>
    <m/>
    <n v="10"/>
    <x v="62"/>
    <x v="1"/>
    <n v="1"/>
    <e v="#N/A"/>
    <x v="91"/>
    <x v="0"/>
    <n v="1"/>
  </r>
  <r>
    <n v="1027"/>
    <s v="TA337"/>
    <x v="22"/>
    <s v="FE"/>
    <x v="3"/>
    <x v="2"/>
    <n v="8"/>
    <s v="October"/>
    <x v="9"/>
    <s v="8 October 1946"/>
    <x v="2"/>
    <s v="SOC 8.10.46 (Air Britain Serials)"/>
    <x v="4"/>
    <x v="3"/>
    <m/>
    <m/>
    <x v="2"/>
    <m/>
    <m/>
    <n v="10"/>
    <x v="62"/>
    <x v="1"/>
    <n v="1"/>
    <e v="#N/A"/>
    <x v="91"/>
    <x v="0"/>
    <n v="1"/>
  </r>
  <r>
    <n v="1053"/>
    <s v="TA340"/>
    <x v="22"/>
    <s v="FE"/>
    <x v="3"/>
    <x v="2"/>
    <n v="8"/>
    <s v="October"/>
    <x v="9"/>
    <s v="8 October 1946"/>
    <x v="2"/>
    <s v="SOC 8.10.46 (Air Britain Serials)"/>
    <x v="4"/>
    <x v="3"/>
    <m/>
    <m/>
    <x v="2"/>
    <m/>
    <m/>
    <n v="10"/>
    <x v="62"/>
    <x v="1"/>
    <n v="1"/>
    <e v="#N/A"/>
    <x v="91"/>
    <x v="0"/>
    <n v="1"/>
  </r>
  <r>
    <n v="1114"/>
    <s v="TA344"/>
    <x v="22"/>
    <s v="FE"/>
    <x v="3"/>
    <x v="2"/>
    <n v="8"/>
    <s v="October"/>
    <x v="9"/>
    <s v="8 October 1946"/>
    <x v="2"/>
    <s v="SOC 8.10.46 (Air Britain Serials)"/>
    <x v="4"/>
    <x v="3"/>
    <m/>
    <m/>
    <x v="2"/>
    <m/>
    <m/>
    <n v="10"/>
    <x v="62"/>
    <x v="1"/>
    <n v="1"/>
    <e v="#N/A"/>
    <x v="91"/>
    <x v="0"/>
    <n v="1"/>
  </r>
  <r>
    <n v="1085"/>
    <s v="TA345"/>
    <x v="22"/>
    <s v="FE"/>
    <x v="3"/>
    <x v="2"/>
    <n v="8"/>
    <s v="October"/>
    <x v="9"/>
    <s v="8 October 1946"/>
    <x v="2"/>
    <s v="SOC 8.10.46 (Air Britain Serials)"/>
    <x v="4"/>
    <x v="3"/>
    <m/>
    <m/>
    <x v="2"/>
    <m/>
    <m/>
    <n v="10"/>
    <x v="62"/>
    <x v="1"/>
    <n v="1"/>
    <e v="#N/A"/>
    <x v="91"/>
    <x v="0"/>
    <n v="1"/>
  </r>
  <r>
    <n v="2399"/>
    <s v="TA346"/>
    <x v="22"/>
    <s v="FE"/>
    <x v="3"/>
    <x v="2"/>
    <n v="8"/>
    <s v="October"/>
    <x v="9"/>
    <s v="8 October 1946"/>
    <x v="2"/>
    <s v="SOC 8.10.46 (Air Britain Serials)"/>
    <x v="4"/>
    <x v="3"/>
    <m/>
    <m/>
    <x v="2"/>
    <m/>
    <m/>
    <n v="10"/>
    <x v="62"/>
    <x v="1"/>
    <n v="1"/>
    <e v="#N/A"/>
    <x v="91"/>
    <x v="0"/>
    <n v="1"/>
  </r>
  <r>
    <n v="2917"/>
    <s v="TA348"/>
    <x v="22"/>
    <s v="FE"/>
    <x v="3"/>
    <x v="2"/>
    <n v="8"/>
    <s v="October"/>
    <x v="9"/>
    <s v="8 October 1946"/>
    <x v="2"/>
    <s v="SOC 8.10.46 (Air Britain Serials)"/>
    <x v="4"/>
    <x v="3"/>
    <m/>
    <m/>
    <x v="2"/>
    <m/>
    <m/>
    <n v="10"/>
    <x v="62"/>
    <x v="1"/>
    <n v="1"/>
    <e v="#N/A"/>
    <x v="91"/>
    <x v="0"/>
    <n v="1"/>
  </r>
  <r>
    <n v="2998"/>
    <s v="TA477"/>
    <x v="12"/>
    <s v="FE"/>
    <x v="3"/>
    <x v="16"/>
    <n v="8"/>
    <s v="October"/>
    <x v="9"/>
    <s v="8 October 1946"/>
    <x v="2"/>
    <s v="SOC 8.10.46 (Air Britain Serials)"/>
    <x v="4"/>
    <x v="3"/>
    <m/>
    <m/>
    <x v="2"/>
    <m/>
    <m/>
    <n v="10"/>
    <x v="62"/>
    <x v="1"/>
    <n v="0"/>
    <e v="#N/A"/>
    <x v="91"/>
    <x v="0"/>
    <n v="1"/>
  </r>
  <r>
    <n v="493"/>
    <s v="PF571"/>
    <x v="20"/>
    <s v="5FP/Cv TT39/RN"/>
    <x v="10"/>
    <x v="19"/>
    <n v="9"/>
    <s v="October"/>
    <x v="9"/>
    <s v="9 October 1946"/>
    <x v="0"/>
    <s v="Swung on landing and u/c collapsed Hawarden 9.10.46 Repaired To RN 11.11.46 SOC 22.1.47 (Air Britain Serials) 09.10.46 5 FP. PF571 Swung on landing at Hawarden and suffered undercarriage collapse. (Mosquito Crash Log)"/>
    <x v="2"/>
    <x v="2"/>
    <s v="Swung on landing"/>
    <m/>
    <x v="2"/>
    <m/>
    <m/>
    <n v="10"/>
    <x v="62"/>
    <x v="1"/>
    <n v="0"/>
    <e v="#N/A"/>
    <x v="64"/>
    <x v="6"/>
    <n v="3"/>
  </r>
  <r>
    <n v="299"/>
    <s v="DD606"/>
    <x v="2"/>
    <s v="151/307/264/51OTU"/>
    <x v="10"/>
    <x v="7"/>
    <n v="9"/>
    <s v="October"/>
    <x v="9"/>
    <s v="9 October 1946"/>
    <x v="2"/>
    <s v="SOC 9.10.46 (Air Britain Serials)"/>
    <x v="4"/>
    <x v="3"/>
    <m/>
    <m/>
    <x v="2"/>
    <m/>
    <m/>
    <n v="10"/>
    <x v="62"/>
    <x v="1"/>
    <n v="1"/>
    <s v="Support Unit"/>
    <x v="110"/>
    <x v="0"/>
    <n v="4"/>
  </r>
  <r>
    <n v="102"/>
    <s v="DD619"/>
    <x v="2"/>
    <s v="151/141/TFU/RAE/BSDU/51OTU"/>
    <x v="10"/>
    <x v="7"/>
    <n v="9"/>
    <s v="October"/>
    <x v="9"/>
    <s v="9 October 1946"/>
    <x v="2"/>
    <s v="SOC 9.10.46 (Air Britain Serials)"/>
    <x v="4"/>
    <x v="3"/>
    <m/>
    <m/>
    <x v="2"/>
    <m/>
    <m/>
    <n v="10"/>
    <x v="62"/>
    <x v="1"/>
    <n v="1"/>
    <s v="Support Unit"/>
    <x v="110"/>
    <x v="0"/>
    <n v="6"/>
  </r>
  <r>
    <n v="6614"/>
    <s v="A52-176"/>
    <x v="24"/>
    <m/>
    <x v="7"/>
    <x v="19"/>
    <n v="10"/>
    <s v="October"/>
    <x v="9"/>
    <s v="10 October 1946"/>
    <x v="0"/>
    <s v="Built as F.B.40. Delivered during March 1946. Final disposition: converted to components after landing accident at Evans Head, New South Wales, October 1946. (Beaufort, Beaufighter and Mosquito in Australian Service, Stewart Wilson, 1990) Landing Accident Evan Head NSW 10.10.46 (Air Britain Serials)"/>
    <x v="2"/>
    <x v="2"/>
    <s v="Crashed on landing"/>
    <m/>
    <x v="2"/>
    <m/>
    <m/>
    <n v="10"/>
    <x v="62"/>
    <x v="1"/>
    <n v="0"/>
    <e v="#N/A"/>
    <x v="17"/>
    <x v="5"/>
    <n v="1"/>
  </r>
  <r>
    <n v="1432"/>
    <s v="PF592"/>
    <x v="20"/>
    <n v="109"/>
    <x v="0"/>
    <x v="8"/>
    <n v="10"/>
    <s v="October"/>
    <x v="9"/>
    <s v="10 October 1946"/>
    <x v="0"/>
    <s v="Engine cut bellylanded on approach Tangmere 10.10.46 (Air Britain Serials) 10.10.46 109 Sqn. PF592 On approach undershot landing one mile from Tangmere and crashed on Reeds Farm, hitting anti-invasion wires and a haystack, injuring crew. (Mosquito Crash Log)"/>
    <x v="2"/>
    <x v="2"/>
    <s v="Engine failure"/>
    <m/>
    <x v="2"/>
    <m/>
    <m/>
    <n v="10"/>
    <x v="62"/>
    <x v="1"/>
    <n v="0"/>
    <s v="Front-Line"/>
    <x v="18"/>
    <x v="6"/>
    <n v="1"/>
  </r>
  <r>
    <n v="7280"/>
    <s v="DZ349"/>
    <x v="4"/>
    <s v="105/305FTU/1655MTU"/>
    <x v="10"/>
    <x v="7"/>
    <n v="10"/>
    <s v="October"/>
    <x v="9"/>
    <s v="10 October 1946"/>
    <x v="2"/>
    <s v="SOC 10.10.46 (Air Britain Serials)"/>
    <x v="4"/>
    <x v="3"/>
    <m/>
    <m/>
    <x v="2"/>
    <m/>
    <m/>
    <n v="10"/>
    <x v="62"/>
    <x v="1"/>
    <n v="1"/>
    <s v="Support Unit"/>
    <x v="12"/>
    <x v="0"/>
    <n v="3"/>
  </r>
  <r>
    <n v="3656"/>
    <s v="DZ376"/>
    <x v="4"/>
    <n v="192"/>
    <x v="10"/>
    <x v="19"/>
    <n v="10"/>
    <s v="October"/>
    <x v="9"/>
    <s v="10 October 1946"/>
    <x v="2"/>
    <s v="SOC 10.10.46 (Air Britain Serials)"/>
    <x v="4"/>
    <x v="3"/>
    <m/>
    <m/>
    <x v="2"/>
    <m/>
    <m/>
    <n v="10"/>
    <x v="62"/>
    <x v="1"/>
    <n v="1"/>
    <s v="Front-Line"/>
    <x v="43"/>
    <x v="0"/>
    <n v="1"/>
  </r>
  <r>
    <n v="2132"/>
    <s v="DZ557"/>
    <x v="4"/>
    <s v="8OTU"/>
    <x v="10"/>
    <x v="7"/>
    <n v="10"/>
    <s v="October"/>
    <x v="9"/>
    <s v="10 October 1946"/>
    <x v="2"/>
    <s v="Whilst trawling through the ORB of 8(c) OTU, Dyce, for 2 January 1944 there is an entry that W/O Abel in Mosquito DZ557, reported that while flying in the Alnwick area at 22,000 feet, at 12:00, he sighted &quot;four triangular black objects stationary in the sky&quot;. This was reported to 13 Group. A bit hard to explain this one! (Keith Bryers) SOC 10.10.46 (Air Britain Serials)"/>
    <x v="4"/>
    <x v="3"/>
    <m/>
    <m/>
    <x v="2"/>
    <m/>
    <m/>
    <n v="10"/>
    <x v="62"/>
    <x v="1"/>
    <n v="1"/>
    <s v="Support Unit"/>
    <x v="37"/>
    <x v="0"/>
    <n v="1"/>
  </r>
  <r>
    <n v="2805"/>
    <s v="DZ704"/>
    <x v="2"/>
    <s v="151/51OTU"/>
    <x v="10"/>
    <x v="7"/>
    <n v="10"/>
    <s v="October"/>
    <x v="9"/>
    <s v="10 October 1946"/>
    <x v="2"/>
    <s v="SOC 10.10.46 (Air Britain Serials)"/>
    <x v="4"/>
    <x v="3"/>
    <m/>
    <m/>
    <x v="2"/>
    <m/>
    <m/>
    <n v="10"/>
    <x v="62"/>
    <x v="1"/>
    <n v="1"/>
    <s v="Support Unit"/>
    <x v="110"/>
    <x v="0"/>
    <n v="2"/>
  </r>
  <r>
    <n v="2152"/>
    <s v="HK323"/>
    <x v="2"/>
    <s v="456/51OTU"/>
    <x v="10"/>
    <x v="7"/>
    <n v="10"/>
    <s v="October"/>
    <x v="9"/>
    <s v="10 October 1946"/>
    <x v="2"/>
    <s v="Served with 456 Sqn 02/44 to 12/44, coded RX-R under RAF control. Returned to RAF. (Brian Fillery's website) SOC 10.10.46 (Air Britain Serials)"/>
    <x v="4"/>
    <x v="3"/>
    <m/>
    <m/>
    <x v="2"/>
    <m/>
    <m/>
    <n v="10"/>
    <x v="62"/>
    <x v="1"/>
    <n v="1"/>
    <s v="Support Unit"/>
    <x v="110"/>
    <x v="2"/>
    <n v="2"/>
  </r>
  <r>
    <n v="5408"/>
    <s v="RF895"/>
    <x v="12"/>
    <n v="235"/>
    <x v="12"/>
    <x v="19"/>
    <n v="10"/>
    <s v="October"/>
    <x v="9"/>
    <s v="10 October 1946"/>
    <x v="2"/>
    <s v="To Armee de l'Air 10.10.46 (Air Britain Serials)"/>
    <x v="5"/>
    <x v="3"/>
    <m/>
    <m/>
    <x v="2"/>
    <m/>
    <m/>
    <n v="10"/>
    <x v="62"/>
    <x v="1"/>
    <n v="1"/>
    <s v="Front-Line"/>
    <x v="97"/>
    <x v="3"/>
    <n v="1"/>
  </r>
  <r>
    <n v="874"/>
    <s v="DZ547"/>
    <x v="4"/>
    <s v="618/627/692/627"/>
    <x v="10"/>
    <x v="19"/>
    <n v="11"/>
    <s v="October"/>
    <x v="9"/>
    <s v="11 October 1946"/>
    <x v="2"/>
    <s v="Was O on 627 Squadron according to a picture caption on http://www.627squadron.co.uk/album.html The 617 Squadron ORB says this a/c was used by 617, for example 20 June 1944, Fawke/Bennett, coded O. SOC 11.10.46 (Air Britain Serials)"/>
    <x v="4"/>
    <x v="3"/>
    <m/>
    <m/>
    <x v="2"/>
    <m/>
    <m/>
    <n v="10"/>
    <x v="62"/>
    <x v="1"/>
    <n v="1"/>
    <s v="Front-Line"/>
    <x v="58"/>
    <x v="0"/>
    <n v="4"/>
  </r>
  <r>
    <n v="1182"/>
    <s v="DZ615"/>
    <x v="4"/>
    <s v="139/627/16OTU"/>
    <x v="0"/>
    <x v="7"/>
    <n v="11"/>
    <s v="October"/>
    <x v="9"/>
    <s v="11 October 1946"/>
    <x v="2"/>
    <s v="SOC 11.10.46 (Air Britain Serials)"/>
    <x v="4"/>
    <x v="3"/>
    <m/>
    <m/>
    <x v="2"/>
    <m/>
    <m/>
    <n v="10"/>
    <x v="62"/>
    <x v="1"/>
    <n v="1"/>
    <s v="Support Unit"/>
    <x v="140"/>
    <x v="0"/>
    <n v="3"/>
  </r>
  <r>
    <n v="1907"/>
    <s v="DZ630"/>
    <x v="4"/>
    <s v="692/1655MTU/EANS"/>
    <x v="10"/>
    <x v="19"/>
    <n v="11"/>
    <s v="October"/>
    <x v="9"/>
    <s v="11 October 1946"/>
    <x v="2"/>
    <s v="SOC 11.10.46 (Air Britain Serials)"/>
    <x v="4"/>
    <x v="3"/>
    <m/>
    <m/>
    <x v="2"/>
    <m/>
    <m/>
    <n v="10"/>
    <x v="62"/>
    <x v="1"/>
    <n v="1"/>
    <s v="Support Unit"/>
    <x v="246"/>
    <x v="0"/>
    <n v="3"/>
  </r>
  <r>
    <n v="2542"/>
    <s v="PZ285"/>
    <x v="12"/>
    <s v="13OTU"/>
    <x v="12"/>
    <x v="19"/>
    <n v="11"/>
    <s v="October"/>
    <x v="9"/>
    <s v="11 October 1946"/>
    <x v="2"/>
    <s v="To Armee de l'Air 11.10.46 (Air Britain Serials)"/>
    <x v="5"/>
    <x v="3"/>
    <m/>
    <m/>
    <x v="2"/>
    <m/>
    <m/>
    <n v="10"/>
    <x v="62"/>
    <x v="1"/>
    <n v="1"/>
    <s v="Support Unit"/>
    <x v="39"/>
    <x v="0"/>
    <n v="1"/>
  </r>
  <r>
    <n v="7733"/>
    <s v="PZ457"/>
    <x v="12"/>
    <n v="515"/>
    <x v="12"/>
    <x v="19"/>
    <n v="11"/>
    <s v="October"/>
    <x v="9"/>
    <s v="11 October 1946"/>
    <x v="2"/>
    <s v="To Armee de l'Air 11.10.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10"/>
    <x v="62"/>
    <x v="1"/>
    <n v="1"/>
    <s v="Front-Line"/>
    <x v="83"/>
    <x v="0"/>
    <n v="1"/>
  </r>
  <r>
    <n v="6615"/>
    <s v="TE605"/>
    <x v="12"/>
    <m/>
    <x v="12"/>
    <x v="19"/>
    <n v="11"/>
    <s v="October"/>
    <x v="9"/>
    <s v="11 October 1946"/>
    <x v="2"/>
    <s v="To Armee de l'Air 11.10.46 (Air Britain Serials)"/>
    <x v="5"/>
    <x v="3"/>
    <m/>
    <m/>
    <x v="2"/>
    <m/>
    <m/>
    <n v="10"/>
    <x v="62"/>
    <x v="1"/>
    <n v="0"/>
    <e v="#N/A"/>
    <x v="17"/>
    <x v="3"/>
    <n v="1"/>
  </r>
  <r>
    <n v="4351"/>
    <s v="TW104"/>
    <x v="10"/>
    <s v="RN"/>
    <x v="10"/>
    <x v="19"/>
    <n v="14"/>
    <s v="October"/>
    <x v="9"/>
    <s v="14 October 1946"/>
    <x v="0"/>
    <s v="Emergency landing after engine cut 14.10.46 (Air Britain Serials)"/>
    <x v="2"/>
    <x v="2"/>
    <s v="Engine failure"/>
    <m/>
    <x v="2"/>
    <m/>
    <m/>
    <n v="10"/>
    <x v="62"/>
    <x v="1"/>
    <n v="0"/>
    <e v="#N/A"/>
    <x v="64"/>
    <x v="2"/>
    <n v="1"/>
  </r>
  <r>
    <n v="2065"/>
    <s v="DZ526"/>
    <x v="4"/>
    <s v="109/1655MTU/NTU"/>
    <x v="10"/>
    <x v="7"/>
    <n v="14"/>
    <s v="October"/>
    <x v="9"/>
    <s v="14 October 1946"/>
    <x v="2"/>
    <s v="SOC 14.10.46 (Air Britain Serials)"/>
    <x v="4"/>
    <x v="3"/>
    <m/>
    <m/>
    <x v="2"/>
    <m/>
    <m/>
    <n v="10"/>
    <x v="62"/>
    <x v="1"/>
    <n v="1"/>
    <s v="Support Unit"/>
    <x v="135"/>
    <x v="0"/>
    <n v="3"/>
  </r>
  <r>
    <n v="173"/>
    <s v="DZ590"/>
    <x v="4"/>
    <s v="AAEE/192"/>
    <x v="10"/>
    <x v="19"/>
    <n v="14"/>
    <s v="October"/>
    <x v="9"/>
    <s v="14 October 1946"/>
    <x v="2"/>
    <s v="SOC 14.10.46 (Air Britain Serials)"/>
    <x v="4"/>
    <x v="3"/>
    <m/>
    <m/>
    <x v="2"/>
    <m/>
    <m/>
    <n v="10"/>
    <x v="62"/>
    <x v="1"/>
    <n v="1"/>
    <s v="Front-Line"/>
    <x v="43"/>
    <x v="0"/>
    <n v="2"/>
  </r>
  <r>
    <n v="2607"/>
    <s v="DZ617"/>
    <x v="4"/>
    <s v="1655MTU/139/192"/>
    <x v="10"/>
    <x v="19"/>
    <n v="14"/>
    <s v="October"/>
    <x v="9"/>
    <s v="14 October 1946"/>
    <x v="2"/>
    <s v="SOC 14.10.46 (Air Britain Serials) 06.02.44 627 Sqn. DZ617 Crashed on takeoff near Dry Drayton, Cambs, being unable to maintain height with full load on one engine. Two killed. (Mosquito Crash Log)"/>
    <x v="4"/>
    <x v="3"/>
    <m/>
    <m/>
    <x v="2"/>
    <m/>
    <m/>
    <n v="10"/>
    <x v="62"/>
    <x v="1"/>
    <n v="1"/>
    <s v="Front-Line"/>
    <x v="43"/>
    <x v="0"/>
    <n v="3"/>
  </r>
  <r>
    <n v="715"/>
    <s v="DZ518"/>
    <x v="4"/>
    <s v="105/618/139/627"/>
    <x v="10"/>
    <x v="19"/>
    <n v="15"/>
    <s v="October"/>
    <x v="9"/>
    <s v="15 October 1946"/>
    <x v="2"/>
    <s v="Was M on 627 Squadron (Aeroplane Monthly, May 1973) SOC 15.10.46 (Air Britain Serials)"/>
    <x v="4"/>
    <x v="3"/>
    <m/>
    <m/>
    <x v="2"/>
    <m/>
    <m/>
    <n v="10"/>
    <x v="62"/>
    <x v="1"/>
    <n v="1"/>
    <s v="Front-Line"/>
    <x v="58"/>
    <x v="0"/>
    <n v="4"/>
  </r>
  <r>
    <n v="390"/>
    <s v="DZ414"/>
    <x v="4"/>
    <s v="105/109/105/139/Swanton Morley/Sculthorpe/Swanton Morley/Hunsdon/2 Gp CF/138 Wg/140 Wg"/>
    <x v="10"/>
    <x v="19"/>
    <n v="16"/>
    <s v="October"/>
    <x v="9"/>
    <s v="16 October 1946"/>
    <x v="2"/>
    <s v="On Amiens raid according to Ducellier DZ414 is the famous &quot;O-Orange&quot; used by 2nd TAF photo unit for filming many of the famous Mossie raids during the war. SOC 16.10.46 (Air Britain Serials) Good shots of DZ414 in D-Day stripes can be seen here:http://www.britishpathe.com/record.php?id=53187"/>
    <x v="4"/>
    <x v="3"/>
    <m/>
    <m/>
    <x v="2"/>
    <m/>
    <m/>
    <n v="10"/>
    <x v="62"/>
    <x v="1"/>
    <n v="1"/>
    <s v="Front-Line"/>
    <x v="179"/>
    <x v="0"/>
    <n v="11"/>
  </r>
  <r>
    <n v="287"/>
    <s v="DZ488"/>
    <x v="4"/>
    <s v="521/1401 Flt/1409 Flt/8OTU/16OTU"/>
    <x v="0"/>
    <x v="7"/>
    <n v="16"/>
    <s v="October"/>
    <x v="9"/>
    <s v="16 October 1946"/>
    <x v="2"/>
    <s v="SOC 16.10.46 (Air Britain Serials)"/>
    <x v="4"/>
    <x v="3"/>
    <m/>
    <m/>
    <x v="2"/>
    <m/>
    <m/>
    <n v="10"/>
    <x v="62"/>
    <x v="1"/>
    <n v="1"/>
    <s v="Support Unit"/>
    <x v="140"/>
    <x v="0"/>
    <n v="5"/>
  </r>
  <r>
    <n v="7777"/>
    <s v="DZ601"/>
    <x v="4"/>
    <s v="139/627"/>
    <x v="10"/>
    <x v="19"/>
    <n v="16"/>
    <s v="October"/>
    <x v="9"/>
    <s v="16 October 1946"/>
    <x v="2"/>
    <s v="SOC 16.10.46 (Air Britain Serials)"/>
    <x v="4"/>
    <x v="3"/>
    <m/>
    <m/>
    <x v="2"/>
    <m/>
    <m/>
    <n v="10"/>
    <x v="62"/>
    <x v="1"/>
    <n v="1"/>
    <s v="Front-Line"/>
    <x v="58"/>
    <x v="0"/>
    <n v="2"/>
  </r>
  <r>
    <n v="803"/>
    <s v="PZ405"/>
    <x v="12"/>
    <s v="R-R"/>
    <x v="12"/>
    <x v="19"/>
    <n v="16"/>
    <s v="October"/>
    <x v="9"/>
    <s v="16 October 1946"/>
    <x v="2"/>
    <s v="To Armee de l'Air 16.10.46 (Air Britain Serials)"/>
    <x v="5"/>
    <x v="3"/>
    <m/>
    <m/>
    <x v="2"/>
    <m/>
    <m/>
    <n v="10"/>
    <x v="62"/>
    <x v="1"/>
    <n v="1"/>
    <s v="Support Unit"/>
    <x v="69"/>
    <x v="0"/>
    <n v="1"/>
  </r>
  <r>
    <n v="7497"/>
    <s v="RV325"/>
    <x v="20"/>
    <s v="571/98"/>
    <x v="10"/>
    <x v="19"/>
    <n v="16"/>
    <s v="October"/>
    <x v="9"/>
    <s v="16 October 1946"/>
    <x v="2"/>
    <s v="SOC 16.10.46 (Air Britain Serials)"/>
    <x v="4"/>
    <x v="3"/>
    <m/>
    <m/>
    <x v="2"/>
    <m/>
    <m/>
    <n v="10"/>
    <x v="62"/>
    <x v="1"/>
    <n v="1"/>
    <s v="Front-Line"/>
    <x v="204"/>
    <x v="0"/>
    <n v="2"/>
  </r>
  <r>
    <n v="4128"/>
    <s v="LR414"/>
    <x v="14"/>
    <s v="540/8OTU"/>
    <x v="10"/>
    <x v="7"/>
    <n v="17"/>
    <s v="October"/>
    <x v="9"/>
    <s v="17 October 1946"/>
    <x v="2"/>
    <s v="SOC 17.10.46 (Air Britain Serials)"/>
    <x v="4"/>
    <x v="3"/>
    <m/>
    <m/>
    <x v="2"/>
    <m/>
    <m/>
    <n v="10"/>
    <x v="62"/>
    <x v="1"/>
    <n v="1"/>
    <s v="Support Unit"/>
    <x v="37"/>
    <x v="0"/>
    <n v="2"/>
  </r>
  <r>
    <n v="2975"/>
    <s v="LR426"/>
    <x v="14"/>
    <s v="540/8OTU"/>
    <x v="10"/>
    <x v="7"/>
    <n v="17"/>
    <s v="October"/>
    <x v="9"/>
    <s v="17 October 1946"/>
    <x v="2"/>
    <s v="SOC 17.10.46 (Air Britain Serials)"/>
    <x v="4"/>
    <x v="3"/>
    <m/>
    <m/>
    <x v="2"/>
    <m/>
    <m/>
    <n v="10"/>
    <x v="62"/>
    <x v="1"/>
    <n v="1"/>
    <s v="Support Unit"/>
    <x v="37"/>
    <x v="0"/>
    <n v="2"/>
  </r>
  <r>
    <n v="3163"/>
    <s v="MM234"/>
    <x v="14"/>
    <s v="544/8OTU"/>
    <x v="10"/>
    <x v="7"/>
    <n v="17"/>
    <s v="October"/>
    <x v="9"/>
    <s v="17 October 1946"/>
    <x v="2"/>
    <s v="SOC 17.10.46 (Air Britain Serials) 07.03.45 105 Sqn. MM234 Aircraft crossed coast and was shot down as enemy aircraft by homed night fighter, crew baled out and were injured, aircraft crashed half a mile south of Frayling Abbey. (Mosquito Crash Log)"/>
    <x v="4"/>
    <x v="3"/>
    <m/>
    <m/>
    <x v="2"/>
    <m/>
    <m/>
    <n v="10"/>
    <x v="62"/>
    <x v="1"/>
    <n v="1"/>
    <s v="Support Unit"/>
    <x v="37"/>
    <x v="0"/>
    <n v="2"/>
  </r>
  <r>
    <n v="6595"/>
    <s v="MM250"/>
    <x v="14"/>
    <n v="140"/>
    <x v="0"/>
    <x v="0"/>
    <n v="17"/>
    <s v="October"/>
    <x v="9"/>
    <s v="17 October 1946"/>
    <x v="2"/>
    <s v="SOC 17.10.46 (Air Britain Serials)"/>
    <x v="4"/>
    <x v="3"/>
    <m/>
    <m/>
    <x v="2"/>
    <m/>
    <m/>
    <n v="10"/>
    <x v="62"/>
    <x v="1"/>
    <n v="1"/>
    <s v="Front-Line"/>
    <x v="56"/>
    <x v="0"/>
    <n v="1"/>
  </r>
  <r>
    <n v="2827"/>
    <s v="NS756"/>
    <x v="18"/>
    <s v="USAAF"/>
    <x v="12"/>
    <x v="19"/>
    <n v="17"/>
    <s v="October"/>
    <x v="9"/>
    <s v="17 October 1946"/>
    <x v="2"/>
    <s v="To Armee de l'Air 17.10.46 (Air Britain Serials)"/>
    <x v="5"/>
    <x v="3"/>
    <m/>
    <m/>
    <x v="2"/>
    <m/>
    <m/>
    <n v="10"/>
    <x v="62"/>
    <x v="1"/>
    <n v="1"/>
    <e v="#N/A"/>
    <x v="33"/>
    <x v="0"/>
    <n v="1"/>
  </r>
  <r>
    <n v="591"/>
    <s v="DZ441"/>
    <x v="4"/>
    <s v="109/105/140 Wg/627/605/418"/>
    <x v="10"/>
    <x v="19"/>
    <n v="18"/>
    <s v="October"/>
    <x v="9"/>
    <s v="18 October 1946"/>
    <x v="2"/>
    <s v="Another source confirms use of this bomber variant by 605 Sqn. SOC 18.10.46 (Air Britain Serials)"/>
    <x v="4"/>
    <x v="3"/>
    <m/>
    <m/>
    <x v="2"/>
    <m/>
    <m/>
    <n v="10"/>
    <x v="62"/>
    <x v="1"/>
    <n v="1"/>
    <s v="Front-Line"/>
    <x v="30"/>
    <x v="0"/>
    <n v="6"/>
  </r>
  <r>
    <n v="3294"/>
    <s v="LR427"/>
    <x v="14"/>
    <s v="540/544/8OTU"/>
    <x v="10"/>
    <x v="7"/>
    <n v="18"/>
    <s v="October"/>
    <x v="9"/>
    <s v="18 October 1946"/>
    <x v="2"/>
    <s v="SOC 18.10.46 (Air Britain Serials)"/>
    <x v="4"/>
    <x v="3"/>
    <m/>
    <m/>
    <x v="2"/>
    <m/>
    <m/>
    <n v="10"/>
    <x v="62"/>
    <x v="1"/>
    <n v="1"/>
    <s v="Support Unit"/>
    <x v="37"/>
    <x v="0"/>
    <n v="3"/>
  </r>
  <r>
    <n v="3065"/>
    <s v="LR428"/>
    <x v="14"/>
    <s v="540/8OTU"/>
    <x v="10"/>
    <x v="7"/>
    <n v="18"/>
    <s v="October"/>
    <x v="9"/>
    <s v="18 October 1946"/>
    <x v="2"/>
    <s v="SOC 18.10.46 (Air Britain Serials)"/>
    <x v="4"/>
    <x v="3"/>
    <m/>
    <m/>
    <x v="2"/>
    <m/>
    <m/>
    <n v="10"/>
    <x v="62"/>
    <x v="1"/>
    <n v="1"/>
    <s v="Support Unit"/>
    <x v="37"/>
    <x v="0"/>
    <n v="2"/>
  </r>
  <r>
    <n v="3478"/>
    <s v="MM242"/>
    <x v="14"/>
    <s v="544/8OTU"/>
    <x v="10"/>
    <x v="7"/>
    <n v="18"/>
    <s v="October"/>
    <x v="9"/>
    <s v="18 October 1946"/>
    <x v="2"/>
    <s v="SOC 18.10.46 (Air Britain Serials)"/>
    <x v="4"/>
    <x v="3"/>
    <m/>
    <m/>
    <x v="2"/>
    <m/>
    <m/>
    <n v="10"/>
    <x v="62"/>
    <x v="1"/>
    <n v="1"/>
    <s v="Support Unit"/>
    <x v="37"/>
    <x v="0"/>
    <n v="2"/>
  </r>
  <r>
    <n v="6616"/>
    <s v="MM631"/>
    <x v="22"/>
    <m/>
    <x v="15"/>
    <x v="19"/>
    <n v="18"/>
    <s v="October"/>
    <x v="9"/>
    <s v="18 October 1946"/>
    <x v="2"/>
    <s v="To 6157M To Belgian AF as GI 18.10.46 Wfu (Air Britain Serials) With the introduction of the De Havilland DH.98 Mosquito NF.30 night-fighter in squadron service the need arose to have some instructional airframes to train ground personnel at the Technical School at Tongeren. For this purpose a Mosquito NF.17 and NF.19 were acquired from RAF stocks MM631/6157M NF. Mk.19 _x000a_181046: Transferred (38MU, RAF)._x000a_000047: TOC at Brustem_x000a_290747: Transported to Tongeren (temporarily Technical School) to be used as instructional airframe._x000a__x000a_(http://belmilac.wetpaint.com/page/De+Havilland+DH.98+Mosquito+NF.17+%26+19)"/>
    <x v="5"/>
    <x v="3"/>
    <m/>
    <m/>
    <x v="2"/>
    <m/>
    <m/>
    <n v="10"/>
    <x v="62"/>
    <x v="1"/>
    <n v="1"/>
    <e v="#N/A"/>
    <x v="17"/>
    <x v="2"/>
    <n v="1"/>
  </r>
  <r>
    <n v="1839"/>
    <s v="RS525"/>
    <x v="12"/>
    <s v="406/29"/>
    <x v="12"/>
    <x v="19"/>
    <n v="18"/>
    <s v="October"/>
    <x v="9"/>
    <s v="18 October 1946"/>
    <x v="2"/>
    <s v="To Armee de l'Air 18.10.46 (Air Britain Serials)"/>
    <x v="5"/>
    <x v="3"/>
    <m/>
    <m/>
    <x v="2"/>
    <m/>
    <m/>
    <n v="10"/>
    <x v="62"/>
    <x v="1"/>
    <n v="1"/>
    <s v="Front-Line"/>
    <x v="31"/>
    <x v="0"/>
    <n v="2"/>
  </r>
  <r>
    <n v="2962"/>
    <s v="RS548"/>
    <x v="12"/>
    <s v="23/515/141"/>
    <x v="12"/>
    <x v="19"/>
    <n v="18"/>
    <s v="October"/>
    <x v="9"/>
    <s v="18 October 1946"/>
    <x v="2"/>
    <s v="To Armee de l'Air 18.10.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10"/>
    <x v="62"/>
    <x v="1"/>
    <n v="1"/>
    <s v="Front-Line"/>
    <x v="45"/>
    <x v="0"/>
    <n v="3"/>
  </r>
  <r>
    <n v="2507"/>
    <s v="LR423"/>
    <x v="14"/>
    <s v="8OTU/544/8OTU"/>
    <x v="10"/>
    <x v="7"/>
    <n v="21"/>
    <s v="October"/>
    <x v="9"/>
    <s v="21 October 1946"/>
    <x v="2"/>
    <s v="SOC 21.10.46 (Air Britain Serials)"/>
    <x v="4"/>
    <x v="3"/>
    <m/>
    <m/>
    <x v="2"/>
    <m/>
    <m/>
    <n v="10"/>
    <x v="62"/>
    <x v="1"/>
    <n v="1"/>
    <s v="Support Unit"/>
    <x v="37"/>
    <x v="0"/>
    <n v="3"/>
  </r>
  <r>
    <n v="1191"/>
    <s v="HK121"/>
    <x v="2"/>
    <s v="256/488/51OTU"/>
    <x v="10"/>
    <x v="7"/>
    <n v="22"/>
    <s v="October"/>
    <x v="9"/>
    <s v="22 October 1946"/>
    <x v="2"/>
    <s v="SOC 22.10.46 (Air Britain Serials)"/>
    <x v="4"/>
    <x v="3"/>
    <m/>
    <m/>
    <x v="2"/>
    <m/>
    <m/>
    <n v="10"/>
    <x v="62"/>
    <x v="1"/>
    <n v="1"/>
    <s v="Support Unit"/>
    <x v="110"/>
    <x v="2"/>
    <n v="3"/>
  </r>
  <r>
    <n v="2938"/>
    <s v="HK197"/>
    <x v="2"/>
    <s v="29/FIU/54OTU"/>
    <x v="10"/>
    <x v="7"/>
    <n v="22"/>
    <s v="October"/>
    <x v="9"/>
    <s v="22 October 1946"/>
    <x v="2"/>
    <s v="SOC 22.10.46 (Air Britain Serials)"/>
    <x v="4"/>
    <x v="3"/>
    <m/>
    <m/>
    <x v="2"/>
    <m/>
    <m/>
    <n v="10"/>
    <x v="62"/>
    <x v="1"/>
    <n v="1"/>
    <s v="Support Unit"/>
    <x v="115"/>
    <x v="2"/>
    <n v="3"/>
  </r>
  <r>
    <n v="4055"/>
    <s v="LR415"/>
    <x v="14"/>
    <s v="540/8OTU"/>
    <x v="10"/>
    <x v="7"/>
    <n v="22"/>
    <s v="October"/>
    <x v="9"/>
    <s v="22 October 1946"/>
    <x v="2"/>
    <s v="SOC 22.10.46 (Air Britain Serials)"/>
    <x v="4"/>
    <x v="3"/>
    <m/>
    <m/>
    <x v="2"/>
    <m/>
    <m/>
    <n v="10"/>
    <x v="62"/>
    <x v="1"/>
    <n v="1"/>
    <s v="Support Unit"/>
    <x v="37"/>
    <x v="0"/>
    <n v="2"/>
  </r>
  <r>
    <n v="3244"/>
    <s v="MM230"/>
    <x v="14"/>
    <s v="DH/FIU/DH"/>
    <x v="10"/>
    <x v="19"/>
    <n v="22"/>
    <s v="October"/>
    <x v="9"/>
    <s v="22 October 1946"/>
    <x v="2"/>
    <s v="PR Mark IX, MM230, in flight following completion at De Havilland's works at Hatfield, Hertfordshire. MM230 served with the Fighter Interception Unit before rejoining De Havilland Ltd as a trials and display aircraft. SOC 22.10.46 (Air Britain Serials)"/>
    <x v="4"/>
    <x v="3"/>
    <m/>
    <m/>
    <x v="2"/>
    <m/>
    <m/>
    <n v="10"/>
    <x v="62"/>
    <x v="1"/>
    <n v="1"/>
    <s v="Support Unit"/>
    <x v="40"/>
    <x v="0"/>
    <n v="3"/>
  </r>
  <r>
    <n v="6298"/>
    <s v="TE662"/>
    <x v="12"/>
    <n v="39"/>
    <x v="10"/>
    <x v="19"/>
    <n v="23"/>
    <s v="October"/>
    <x v="9"/>
    <s v="23 October 1946"/>
    <x v="0"/>
    <s v="Swung on take-off and u/c collapsed Luxor 23.10.46 (Air Britain Serials)"/>
    <x v="2"/>
    <x v="2"/>
    <s v="Swung on takeoff"/>
    <m/>
    <x v="2"/>
    <m/>
    <m/>
    <n v="10"/>
    <x v="62"/>
    <x v="1"/>
    <n v="0"/>
    <s v="Front-Line"/>
    <x v="234"/>
    <x v="3"/>
    <n v="1"/>
  </r>
  <r>
    <n v="3221"/>
    <s v="HK165"/>
    <x v="2"/>
    <s v="29/307/51OTU"/>
    <x v="10"/>
    <x v="7"/>
    <n v="23"/>
    <s v="October"/>
    <x v="9"/>
    <s v="23 October 1946"/>
    <x v="2"/>
    <s v="SOC 23.10.46 (Air Britain Serials)"/>
    <x v="4"/>
    <x v="3"/>
    <m/>
    <m/>
    <x v="2"/>
    <m/>
    <m/>
    <n v="10"/>
    <x v="62"/>
    <x v="1"/>
    <n v="1"/>
    <s v="Support Unit"/>
    <x v="110"/>
    <x v="2"/>
    <n v="3"/>
  </r>
  <r>
    <n v="3990"/>
    <s v="HK186"/>
    <x v="2"/>
    <s v="488/51OTU"/>
    <x v="10"/>
    <x v="7"/>
    <n v="23"/>
    <s v="October"/>
    <x v="9"/>
    <s v="23 October 1946"/>
    <x v="2"/>
    <s v="SOC 23.10.46 (Air Britain Serials)"/>
    <x v="4"/>
    <x v="3"/>
    <m/>
    <m/>
    <x v="2"/>
    <m/>
    <m/>
    <n v="10"/>
    <x v="62"/>
    <x v="1"/>
    <n v="1"/>
    <s v="Support Unit"/>
    <x v="110"/>
    <x v="2"/>
    <n v="2"/>
  </r>
  <r>
    <n v="1375"/>
    <s v="HK294"/>
    <x v="2"/>
    <s v="85/68/51OTU"/>
    <x v="10"/>
    <x v="7"/>
    <n v="23"/>
    <s v="October"/>
    <x v="9"/>
    <s v="23 October 1946"/>
    <x v="2"/>
    <s v="SOC 23.10.46 (Air Britain Serials)"/>
    <x v="4"/>
    <x v="3"/>
    <m/>
    <m/>
    <x v="2"/>
    <m/>
    <m/>
    <n v="10"/>
    <x v="62"/>
    <x v="1"/>
    <n v="1"/>
    <s v="Support Unit"/>
    <x v="110"/>
    <x v="2"/>
    <n v="3"/>
  </r>
  <r>
    <n v="1550"/>
    <s v="MM514"/>
    <x v="17"/>
    <s v="604/51OTU"/>
    <x v="10"/>
    <x v="7"/>
    <n v="23"/>
    <s v="October"/>
    <x v="9"/>
    <s v="23 October 1946"/>
    <x v="2"/>
    <s v="SOC 23.10.46 (Air Britain Serials)"/>
    <x v="4"/>
    <x v="3"/>
    <m/>
    <m/>
    <x v="2"/>
    <m/>
    <m/>
    <n v="10"/>
    <x v="62"/>
    <x v="1"/>
    <n v="1"/>
    <s v="Support Unit"/>
    <x v="110"/>
    <x v="2"/>
    <n v="2"/>
  </r>
  <r>
    <n v="562"/>
    <s v="HK110"/>
    <x v="2"/>
    <s v="85/307/51OTU"/>
    <x v="10"/>
    <x v="7"/>
    <n v="24"/>
    <s v="October"/>
    <x v="9"/>
    <s v="24 October 1946"/>
    <x v="2"/>
    <s v="SOC 24.10.46 (Air Britain Serials)"/>
    <x v="4"/>
    <x v="3"/>
    <m/>
    <m/>
    <x v="2"/>
    <m/>
    <m/>
    <n v="10"/>
    <x v="62"/>
    <x v="1"/>
    <n v="1"/>
    <s v="Support Unit"/>
    <x v="110"/>
    <x v="2"/>
    <n v="3"/>
  </r>
  <r>
    <n v="601"/>
    <s v="HK240"/>
    <x v="2"/>
    <s v="85/219/125/54OTU"/>
    <x v="10"/>
    <x v="7"/>
    <n v="24"/>
    <s v="October"/>
    <x v="9"/>
    <s v="24 October 1946"/>
    <x v="2"/>
    <s v="SOC 24.10.46 (Air Britain Serials)"/>
    <x v="4"/>
    <x v="3"/>
    <m/>
    <m/>
    <x v="2"/>
    <m/>
    <m/>
    <n v="10"/>
    <x v="62"/>
    <x v="1"/>
    <n v="1"/>
    <s v="Support Unit"/>
    <x v="115"/>
    <x v="2"/>
    <n v="4"/>
  </r>
  <r>
    <n v="2003"/>
    <s v="HK278"/>
    <x v="2"/>
    <s v="25/68/51OTU"/>
    <x v="10"/>
    <x v="7"/>
    <n v="24"/>
    <s v="October"/>
    <x v="9"/>
    <s v="24 October 1946"/>
    <x v="2"/>
    <s v="SOC 24.10.46 (Air Britain Serials)"/>
    <x v="4"/>
    <x v="3"/>
    <m/>
    <m/>
    <x v="2"/>
    <m/>
    <m/>
    <n v="10"/>
    <x v="62"/>
    <x v="1"/>
    <n v="1"/>
    <s v="Support Unit"/>
    <x v="110"/>
    <x v="2"/>
    <n v="3"/>
  </r>
  <r>
    <n v="911"/>
    <s v="HK310"/>
    <x v="2"/>
    <n v="125"/>
    <x v="0"/>
    <x v="2"/>
    <n v="24"/>
    <s v="October"/>
    <x v="9"/>
    <s v="24 October 1946"/>
    <x v="2"/>
    <s v="From the book &quot;Mosquito&quot; Chaz Bowyer, the following letters were noted with the following numbers ; 125 Sqn: HK310 - J. HK310 VA-J (Chris Charland) SOC 24.10.46 (Air Britain Serials)"/>
    <x v="4"/>
    <x v="3"/>
    <m/>
    <m/>
    <x v="2"/>
    <m/>
    <m/>
    <n v="10"/>
    <x v="62"/>
    <x v="1"/>
    <n v="1"/>
    <s v="Front-Line"/>
    <x v="74"/>
    <x v="2"/>
    <n v="1"/>
  </r>
  <r>
    <n v="3747"/>
    <s v="HK355"/>
    <x v="2"/>
    <s v="125/54OTU"/>
    <x v="10"/>
    <x v="7"/>
    <n v="24"/>
    <s v="October"/>
    <x v="9"/>
    <s v="24 October 1946"/>
    <x v="2"/>
    <s v="SOC 24.10.46 (Air Britain Serials)"/>
    <x v="4"/>
    <x v="3"/>
    <m/>
    <m/>
    <x v="2"/>
    <m/>
    <m/>
    <n v="10"/>
    <x v="62"/>
    <x v="1"/>
    <n v="1"/>
    <s v="Support Unit"/>
    <x v="115"/>
    <x v="2"/>
    <n v="2"/>
  </r>
  <r>
    <n v="2560"/>
    <s v="MM327"/>
    <x v="18"/>
    <s v="544/1409 Flt"/>
    <x v="10"/>
    <x v="19"/>
    <n v="24"/>
    <s v="October"/>
    <x v="9"/>
    <s v="24 October 1946"/>
    <x v="2"/>
    <s v="To (6154M) 24.10.46 (Air Britain Serials)"/>
    <x v="4"/>
    <x v="3"/>
    <m/>
    <m/>
    <x v="2"/>
    <m/>
    <m/>
    <n v="10"/>
    <x v="62"/>
    <x v="1"/>
    <n v="1"/>
    <s v="Front-Line"/>
    <x v="25"/>
    <x v="0"/>
    <n v="2"/>
  </r>
  <r>
    <n v="1960"/>
    <s v="NS525"/>
    <x v="18"/>
    <s v="540/RN"/>
    <x v="10"/>
    <x v="19"/>
    <n v="24"/>
    <s v="October"/>
    <x v="9"/>
    <s v="24 October 1946"/>
    <x v="2"/>
    <s v="To 6155M 24.10.46 To RN 1.9.47 SOC 25.11.53 (Air Britain Serials)"/>
    <x v="4"/>
    <x v="3"/>
    <m/>
    <m/>
    <x v="2"/>
    <m/>
    <m/>
    <n v="10"/>
    <x v="62"/>
    <x v="1"/>
    <n v="1"/>
    <e v="#N/A"/>
    <x v="64"/>
    <x v="0"/>
    <n v="2"/>
  </r>
  <r>
    <n v="3108"/>
    <s v="NS640"/>
    <x v="18"/>
    <s v="Oulton"/>
    <x v="10"/>
    <x v="19"/>
    <n v="24"/>
    <s v="October"/>
    <x v="9"/>
    <s v="24 October 1946"/>
    <x v="2"/>
    <s v="To 6156M 24.10.46 Sold 23.7.53 (Air Britain Serials)"/>
    <x v="4"/>
    <x v="3"/>
    <m/>
    <m/>
    <x v="2"/>
    <m/>
    <m/>
    <n v="10"/>
    <x v="62"/>
    <x v="1"/>
    <n v="1"/>
    <s v="Support Unit"/>
    <x v="253"/>
    <x v="0"/>
    <n v="1"/>
  </r>
  <r>
    <n v="1403"/>
    <s v="HK117"/>
    <x v="2"/>
    <n v="29"/>
    <x v="0"/>
    <x v="2"/>
    <n v="25"/>
    <s v="October"/>
    <x v="9"/>
    <s v="25 October 1946"/>
    <x v="2"/>
    <s v="SOC 25.10.46 (Air Britain Serials)"/>
    <x v="4"/>
    <x v="3"/>
    <m/>
    <m/>
    <x v="2"/>
    <m/>
    <m/>
    <n v="10"/>
    <x v="62"/>
    <x v="1"/>
    <n v="1"/>
    <s v="Front-Line"/>
    <x v="31"/>
    <x v="2"/>
    <n v="1"/>
  </r>
  <r>
    <n v="106"/>
    <s v="HK362"/>
    <x v="2"/>
    <s v="219/25/125/51OTU"/>
    <x v="10"/>
    <x v="7"/>
    <n v="25"/>
    <s v="October"/>
    <x v="9"/>
    <s v="25 October 1946"/>
    <x v="2"/>
    <s v="SOC 25.10.46 (Air Britain Serials)"/>
    <x v="4"/>
    <x v="3"/>
    <m/>
    <m/>
    <x v="2"/>
    <m/>
    <m/>
    <n v="10"/>
    <x v="62"/>
    <x v="1"/>
    <n v="1"/>
    <s v="Support Unit"/>
    <x v="110"/>
    <x v="2"/>
    <n v="4"/>
  </r>
  <r>
    <n v="1022"/>
    <s v="HK381"/>
    <x v="17"/>
    <s v="488/264/409/CGS"/>
    <x v="10"/>
    <x v="19"/>
    <n v="25"/>
    <s v="October"/>
    <x v="9"/>
    <s v="25 October 1946"/>
    <x v="2"/>
    <s v="SOC 25.10.46 (Air Britain Serials)"/>
    <x v="4"/>
    <x v="3"/>
    <m/>
    <m/>
    <x v="2"/>
    <m/>
    <m/>
    <n v="10"/>
    <x v="62"/>
    <x v="1"/>
    <n v="1"/>
    <s v="Support Unit"/>
    <x v="194"/>
    <x v="2"/>
    <n v="4"/>
  </r>
  <r>
    <n v="2568"/>
    <s v="TA538"/>
    <x v="12"/>
    <s v="13OTU"/>
    <x v="0"/>
    <x v="7"/>
    <n v="28"/>
    <s v="October"/>
    <x v="9"/>
    <s v="28 October 1946"/>
    <x v="0"/>
    <s v="DBR 28.10.46 (Air Britain Serials)"/>
    <x v="2"/>
    <x v="2"/>
    <s v="Not Stated"/>
    <m/>
    <x v="2"/>
    <m/>
    <m/>
    <n v="10"/>
    <x v="62"/>
    <x v="1"/>
    <n v="0"/>
    <s v="Support Unit"/>
    <x v="39"/>
    <x v="0"/>
    <n v="1"/>
  </r>
  <r>
    <n v="2871"/>
    <s v="TA548"/>
    <x v="12"/>
    <s v="13OTU"/>
    <x v="0"/>
    <x v="7"/>
    <n v="28"/>
    <s v="October"/>
    <x v="9"/>
    <s v="28 October 1946"/>
    <x v="0"/>
    <s v="Crashed on overshoot Middleton St.George 28.10.46 (Air Britain Serials) 28.10.46 13 OTU. TA548 Crashed on overshoot at Middleton St. George aerodrome. (Mosquito Crash Log)"/>
    <x v="2"/>
    <x v="2"/>
    <s v="Overshot"/>
    <m/>
    <x v="2"/>
    <m/>
    <m/>
    <n v="10"/>
    <x v="62"/>
    <x v="1"/>
    <n v="0"/>
    <s v="Support Unit"/>
    <x v="39"/>
    <x v="0"/>
    <n v="1"/>
  </r>
  <r>
    <n v="5709"/>
    <s v="LR480"/>
    <x v="14"/>
    <s v="60 SAAF"/>
    <x v="1"/>
    <x v="0"/>
    <n v="28"/>
    <s v="October"/>
    <x v="9"/>
    <s v="28 October 1946"/>
    <x v="2"/>
    <s v="To South African National War Museum 28.10.46 (Air Britain Serials)"/>
    <x v="8"/>
    <x v="3"/>
    <m/>
    <m/>
    <x v="2"/>
    <m/>
    <m/>
    <n v="10"/>
    <x v="62"/>
    <x v="1"/>
    <n v="1"/>
    <s v="Front-Line"/>
    <x v="34"/>
    <x v="0"/>
    <n v="1"/>
  </r>
  <r>
    <n v="5343"/>
    <s v="PZ299"/>
    <x v="12"/>
    <n v="305"/>
    <x v="12"/>
    <x v="19"/>
    <n v="28"/>
    <s v="October"/>
    <x v="9"/>
    <s v="28 October 1946"/>
    <x v="2"/>
    <s v="To Armee de l'Air 28.10.46 (Air Britain Serials)"/>
    <x v="5"/>
    <x v="3"/>
    <m/>
    <m/>
    <x v="2"/>
    <m/>
    <m/>
    <n v="10"/>
    <x v="62"/>
    <x v="1"/>
    <n v="1"/>
    <s v="Front-Line"/>
    <x v="60"/>
    <x v="0"/>
    <n v="1"/>
  </r>
  <r>
    <n v="3699"/>
    <s v="RF845"/>
    <x v="12"/>
    <s v="404/235/132OTU"/>
    <x v="12"/>
    <x v="19"/>
    <n v="28"/>
    <s v="October"/>
    <x v="9"/>
    <s v="28 October 1946"/>
    <x v="2"/>
    <s v="To Armee de l'Air 28.10.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m/>
    <m/>
    <x v="2"/>
    <m/>
    <m/>
    <n v="10"/>
    <x v="62"/>
    <x v="1"/>
    <n v="1"/>
    <s v="Support Unit"/>
    <x v="121"/>
    <x v="3"/>
    <n v="3"/>
  </r>
  <r>
    <n v="3022"/>
    <s v="TA530"/>
    <x v="12"/>
    <s v="13OTU"/>
    <x v="0"/>
    <x v="7"/>
    <n v="29"/>
    <s v="October"/>
    <x v="9"/>
    <s v="29 October 1946"/>
    <x v="0"/>
    <s v="Crashed in forced landing 5m ESE of Barnard Castle Co.Durham 29.10.46 (Air Britain Serials) 29.10.46 13 OTU. TA530 Force-landed in a field 120 degrees, five miles from Barnard Castle, due to failure of both engines after carrying out single-engine flying, injuring one. (Mosquito Crash Log)"/>
    <x v="2"/>
    <x v="2"/>
    <s v="Engine failure"/>
    <m/>
    <x v="2"/>
    <m/>
    <m/>
    <n v="10"/>
    <x v="62"/>
    <x v="1"/>
    <n v="0"/>
    <s v="Support Unit"/>
    <x v="39"/>
    <x v="0"/>
    <n v="1"/>
  </r>
  <r>
    <n v="257"/>
    <s v="LR387"/>
    <x v="12"/>
    <s v="DH/RAE/AAEE/Cv TR33/RN 778"/>
    <x v="10"/>
    <x v="19"/>
    <n v="30"/>
    <s v="October"/>
    <x v="9"/>
    <s v="30 October 1946"/>
    <x v="0"/>
    <s v="Port elevator torn off by arrester wire on landing 30.10.46 CS(A) 9.5.47 to GI 23.4.48 (Air Britain Serials) Folding wings, arrester hook, to R.N. 1946."/>
    <x v="2"/>
    <x v="2"/>
    <s v="Crashed on landing"/>
    <m/>
    <x v="2"/>
    <m/>
    <m/>
    <n v="10"/>
    <x v="62"/>
    <x v="1"/>
    <n v="1"/>
    <s v="Front-Line"/>
    <x v="174"/>
    <x v="0"/>
    <n v="5"/>
  </r>
  <r>
    <n v="37"/>
    <s v="HK528"/>
    <x v="17"/>
    <s v="307/29/264"/>
    <x v="10"/>
    <x v="19"/>
    <n v="30"/>
    <s v="October"/>
    <x v="9"/>
    <s v="30 October 1946"/>
    <x v="2"/>
    <s v="Was B on 264 Squadron (Photo in 2nd Edition of 2nd TAF) SOC 30.10.46 (Air Britain Serials)"/>
    <x v="4"/>
    <x v="3"/>
    <m/>
    <m/>
    <x v="2"/>
    <m/>
    <m/>
    <n v="10"/>
    <x v="62"/>
    <x v="1"/>
    <n v="1"/>
    <s v="Front-Line"/>
    <x v="10"/>
    <x v="2"/>
    <n v="3"/>
  </r>
  <r>
    <n v="5243"/>
    <s v="DZ383"/>
    <x v="4"/>
    <s v="540/138 Wg"/>
    <x v="10"/>
    <x v="19"/>
    <n v="31"/>
    <s v="October"/>
    <x v="9"/>
    <s v="31 October 1946"/>
    <x v="2"/>
    <s v="DZ383 was used from 1943 up to 1945 by the 540th Squadron of RAF. _x000a_Amongst others by the film production unit of 138 Wing 2nd TAF in Benson, Oxfordshire England . _x000a__x000a_The 540th Squadron was formed on 19.Octobre 1942 in Leuchars , Scotland from the H&amp;L Flights Photographic Reconnaissance Unit. _x000a__x000a_It was equipped with Mosquitos and carried out photo reconnaissance missions over Norway and the Baltic._x000a_In February 1944 it moved to Benson and was involved in the Normandy invasion._x000a_It also carried out missions into Austria and the Canary Islands . _x000a__x000a_In March 1945 the Squadron moved to France , later returned to Benson again and disbanded_x000a_on 30 September 1946 . _x000a__x000a_The squadron reformed on 1 December 1947 and used Mosquitos again, later Canberras PR3 /PR7 for photo reconnaissance missions. On 31 March 1956 it moved to Wyton , England and was finally disbanded on 31 March 1956 _x000a__x000a_The Motto of the 540th Squadron was: „Sine qua non“ (Indispensable) _x000a__x000a_ _x000a__x000a_The DZ383 was used by several Squadrons and had no squadron markings._x000a_A polish airman wa s given the job to paint a question mark “?” on the fuselage._x000a_Accidentally he reversed (mirrored) the “?“ on the opposite side, what caused a lot of laughter and confusion. _x000a_So she was known as “Query”._x000a_To the color scheme were temporary added the “Invasion Stripes” . _x000a_When the 138 Wing moved to France ,amongst other, she was used to transport beer rations… _x000a__x000a__x000a_My model of DZ383 , shows another color scheme in PRU-Blue without any markings, which was used also (look at original picture), probably before the other one, but I was not able to find it out. Another detail, which I found out after I finished the model: there were two extra windows in the nose (look at original picture),…too late to add this to my model. _x000a__x000a_DZ383 was flown amongst others in September 1944 by Flight Lieutenant Vic.A.Hester and Cameraman Ted Moore by the operation “Market Garden” (airborne drop to take the most important Dutch Rhine bridges in Eindhoven Nimwegen, Arnheim ) and…..he told me himself (!!!) from Flying Officer Robert Kirkpatrick and Cameraman Sgt. Ray Hearne during the Shell House raid (attack on the Gestapo Headquarter in Copenhagen, Danmark) (http://www.milhist.dk/besattelsen/shell/shell.html) . _x000a__x000a_He picked DZ383 up at Cambrai from 138 Wing and followed the 3rd wave during the Shell House raid to film the attack. _x000a_They got hit in the starboard engine nacelle by what later was determined to be a 20mm armor piercing shell._x000a_Because of this they lost the pneumatics and had no brakes or radiator flap controls._x000a_ Although they landed safely, Sgt. Ray Hearne was ferried back to Rosierre by Sgt. Bone in a MK VI,_x000a_Flying Officer Robert Kirkpatrick left 383 at the field near Norwich._x000a_The original picture shows him and Sgt. Hearne after the mission in Rackheath, Norfolk in front of DZ 383. _x000a__x000a__x000a_References: _x000a_Britische Luftwaffe, Daniel J. March Tosa Verlag ISBN 3-85492-474-7_x000a_ SOC 31.10.46 (Air Britain Serials)"/>
    <x v="4"/>
    <x v="3"/>
    <m/>
    <m/>
    <x v="2"/>
    <m/>
    <m/>
    <n v="10"/>
    <x v="62"/>
    <x v="1"/>
    <n v="1"/>
    <s v="Front-Line"/>
    <x v="206"/>
    <x v="0"/>
    <n v="2"/>
  </r>
  <r>
    <n v="2772"/>
    <s v="HJ894"/>
    <x v="10"/>
    <s v="8OTU"/>
    <x v="10"/>
    <x v="7"/>
    <n v="31"/>
    <s v="October"/>
    <x v="9"/>
    <s v="31 October 1946"/>
    <x v="2"/>
    <s v="SOC 31.10.46 (Air Britain Serials)"/>
    <x v="4"/>
    <x v="3"/>
    <m/>
    <m/>
    <x v="2"/>
    <m/>
    <m/>
    <n v="10"/>
    <x v="62"/>
    <x v="1"/>
    <n v="1"/>
    <s v="Support Unit"/>
    <x v="37"/>
    <x v="2"/>
    <n v="1"/>
  </r>
  <r>
    <n v="2561"/>
    <s v="HK107"/>
    <x v="2"/>
    <s v="85/307/51OTU"/>
    <x v="10"/>
    <x v="7"/>
    <n v="31"/>
    <s v="October"/>
    <x v="9"/>
    <s v="31 October 1946"/>
    <x v="2"/>
    <s v="SOC 31.10.46 (Air Britain Serials)"/>
    <x v="4"/>
    <x v="3"/>
    <m/>
    <m/>
    <x v="2"/>
    <m/>
    <m/>
    <n v="10"/>
    <x v="62"/>
    <x v="1"/>
    <n v="1"/>
    <s v="Support Unit"/>
    <x v="110"/>
    <x v="2"/>
    <n v="3"/>
  </r>
  <r>
    <n v="2158"/>
    <s v="HK224"/>
    <x v="2"/>
    <s v="151/604/307/54OTU"/>
    <x v="10"/>
    <x v="7"/>
    <n v="31"/>
    <s v="October"/>
    <x v="9"/>
    <s v="31 October 1946"/>
    <x v="2"/>
    <s v="SOC 31.10.46 (Air Britain Serials)"/>
    <x v="4"/>
    <x v="3"/>
    <m/>
    <m/>
    <x v="2"/>
    <m/>
    <m/>
    <n v="10"/>
    <x v="62"/>
    <x v="1"/>
    <n v="1"/>
    <s v="Support Unit"/>
    <x v="115"/>
    <x v="2"/>
    <n v="4"/>
  </r>
  <r>
    <n v="455"/>
    <s v="HK243"/>
    <x v="2"/>
    <s v="25/TRE/25/125/54OTU"/>
    <x v="10"/>
    <x v="7"/>
    <n v="31"/>
    <s v="October"/>
    <x v="9"/>
    <s v="31 October 1946"/>
    <x v="2"/>
    <s v="HK243 ZK-G (Chris Charland) SOC 31.10.46 (Air Britain Serials)"/>
    <x v="4"/>
    <x v="3"/>
    <m/>
    <m/>
    <x v="2"/>
    <m/>
    <m/>
    <n v="10"/>
    <x v="62"/>
    <x v="1"/>
    <n v="1"/>
    <s v="Support Unit"/>
    <x v="115"/>
    <x v="2"/>
    <n v="5"/>
  </r>
  <r>
    <n v="2177"/>
    <s v="HK280"/>
    <x v="2"/>
    <s v="25/68/51OTU"/>
    <x v="10"/>
    <x v="7"/>
    <n v="31"/>
    <s v="October"/>
    <x v="9"/>
    <s v="31 October 1946"/>
    <x v="2"/>
    <s v="SOC 31.10.46 (Air Britain Serials)"/>
    <x v="4"/>
    <x v="3"/>
    <m/>
    <m/>
    <x v="2"/>
    <m/>
    <m/>
    <n v="10"/>
    <x v="62"/>
    <x v="1"/>
    <n v="1"/>
    <s v="Support Unit"/>
    <x v="110"/>
    <x v="2"/>
    <n v="3"/>
  </r>
  <r>
    <n v="1802"/>
    <s v="HK303"/>
    <x v="2"/>
    <s v="456/51OTU/54OTU"/>
    <x v="10"/>
    <x v="7"/>
    <n v="31"/>
    <s v="October"/>
    <x v="9"/>
    <s v="31 October 1946"/>
    <x v="2"/>
    <s v="SOC 31.10.46 (Air Britain Serials)"/>
    <x v="4"/>
    <x v="3"/>
    <m/>
    <m/>
    <x v="2"/>
    <m/>
    <m/>
    <n v="10"/>
    <x v="62"/>
    <x v="1"/>
    <n v="1"/>
    <s v="Support Unit"/>
    <x v="115"/>
    <x v="2"/>
    <n v="3"/>
  </r>
  <r>
    <n v="3301"/>
    <s v="HK306"/>
    <x v="2"/>
    <s v="85/68/54OTU"/>
    <x v="10"/>
    <x v="7"/>
    <n v="31"/>
    <s v="October"/>
    <x v="9"/>
    <s v="31 October 1946"/>
    <x v="2"/>
    <s v="SOC 31.10.46 (Air Britain Serials)"/>
    <x v="4"/>
    <x v="3"/>
    <m/>
    <m/>
    <x v="2"/>
    <m/>
    <m/>
    <n v="10"/>
    <x v="62"/>
    <x v="1"/>
    <n v="1"/>
    <s v="Support Unit"/>
    <x v="115"/>
    <x v="2"/>
    <n v="3"/>
  </r>
  <r>
    <n v="1145"/>
    <s v="HK307"/>
    <x v="2"/>
    <s v="85/68/51OTU"/>
    <x v="10"/>
    <x v="7"/>
    <n v="31"/>
    <s v="October"/>
    <x v="9"/>
    <s v="31 October 1946"/>
    <x v="2"/>
    <s v="SOC 31.10.46 (Air Britain Serials)"/>
    <x v="4"/>
    <x v="3"/>
    <m/>
    <m/>
    <x v="2"/>
    <m/>
    <m/>
    <n v="10"/>
    <x v="62"/>
    <x v="1"/>
    <n v="1"/>
    <s v="Support Unit"/>
    <x v="110"/>
    <x v="2"/>
    <n v="3"/>
  </r>
  <r>
    <n v="463"/>
    <s v="HK324"/>
    <x v="2"/>
    <s v="DH/TRE/NFDU/CFE"/>
    <x v="0"/>
    <x v="7"/>
    <n v="31"/>
    <s v="October"/>
    <x v="9"/>
    <s v="31 October 1946"/>
    <x v="2"/>
    <s v="SOC 31.10.46 (Air Britain Serials)"/>
    <x v="4"/>
    <x v="3"/>
    <m/>
    <m/>
    <x v="2"/>
    <m/>
    <m/>
    <n v="10"/>
    <x v="62"/>
    <x v="1"/>
    <n v="1"/>
    <s v="Support Unit"/>
    <x v="231"/>
    <x v="2"/>
    <n v="4"/>
  </r>
  <r>
    <n v="2821"/>
    <s v="HK325"/>
    <x v="2"/>
    <s v="125/54OTU"/>
    <x v="10"/>
    <x v="7"/>
    <n v="31"/>
    <s v="October"/>
    <x v="9"/>
    <s v="31 October 1946"/>
    <x v="2"/>
    <s v="SOC 31.10.46 (Air Britain Serials)"/>
    <x v="4"/>
    <x v="3"/>
    <m/>
    <m/>
    <x v="2"/>
    <m/>
    <m/>
    <n v="10"/>
    <x v="62"/>
    <x v="1"/>
    <n v="1"/>
    <s v="Support Unit"/>
    <x v="115"/>
    <x v="2"/>
    <n v="2"/>
  </r>
  <r>
    <n v="149"/>
    <s v="HK347"/>
    <x v="2"/>
    <s v="85/68/54OTU"/>
    <x v="10"/>
    <x v="7"/>
    <n v="31"/>
    <s v="October"/>
    <x v="9"/>
    <s v="31 October 1946"/>
    <x v="2"/>
    <s v="SOC 31.10.46 (Air Britain Serials)"/>
    <x v="4"/>
    <x v="3"/>
    <m/>
    <m/>
    <x v="2"/>
    <m/>
    <m/>
    <n v="10"/>
    <x v="62"/>
    <x v="1"/>
    <n v="1"/>
    <s v="Support Unit"/>
    <x v="115"/>
    <x v="2"/>
    <n v="3"/>
  </r>
  <r>
    <n v="7242"/>
    <s v="ML941"/>
    <x v="20"/>
    <s v="109/139/692/571/98"/>
    <x v="10"/>
    <x v="19"/>
    <n v="31"/>
    <s v="October"/>
    <x v="9"/>
    <s v="31 October 1946"/>
    <x v="2"/>
    <s v="SOC 31.10.46 (Air Britain Serials)"/>
    <x v="4"/>
    <x v="3"/>
    <m/>
    <m/>
    <x v="2"/>
    <m/>
    <m/>
    <n v="10"/>
    <x v="62"/>
    <x v="1"/>
    <n v="1"/>
    <s v="Front-Line"/>
    <x v="204"/>
    <x v="0"/>
    <n v="5"/>
  </r>
  <r>
    <n v="980"/>
    <s v="MM507"/>
    <x v="17"/>
    <s v="DH/604/54OTU"/>
    <x v="10"/>
    <x v="7"/>
    <n v="31"/>
    <s v="October"/>
    <x v="9"/>
    <s v="31 October 1946"/>
    <x v="2"/>
    <s v="SOC 31.10.46 (Air Britain Serials)"/>
    <x v="4"/>
    <x v="3"/>
    <m/>
    <m/>
    <x v="2"/>
    <m/>
    <m/>
    <n v="10"/>
    <x v="62"/>
    <x v="1"/>
    <n v="1"/>
    <s v="Support Unit"/>
    <x v="115"/>
    <x v="2"/>
    <n v="3"/>
  </r>
  <r>
    <n v="7295"/>
    <s v="RF836"/>
    <x v="12"/>
    <s v="333/334"/>
    <x v="12"/>
    <x v="19"/>
    <n v="31"/>
    <s v="October"/>
    <x v="9"/>
    <s v="31 October 1946"/>
    <x v="2"/>
    <s v="To Armee de l'Air 31.10.46 (Air Britain Serials)"/>
    <x v="5"/>
    <x v="3"/>
    <m/>
    <m/>
    <x v="2"/>
    <m/>
    <m/>
    <n v="10"/>
    <x v="62"/>
    <x v="1"/>
    <n v="1"/>
    <s v="Front-Line"/>
    <x v="188"/>
    <x v="3"/>
    <n v="2"/>
  </r>
  <r>
    <n v="1121"/>
    <s v="RF963"/>
    <x v="12"/>
    <s v="FE"/>
    <x v="3"/>
    <x v="16"/>
    <n v="31"/>
    <s v="October"/>
    <x v="9"/>
    <s v="31 October 1946"/>
    <x v="2"/>
    <s v="SOC 31.10.46 (Air Britain Serials)"/>
    <x v="4"/>
    <x v="3"/>
    <m/>
    <m/>
    <x v="2"/>
    <m/>
    <m/>
    <n v="10"/>
    <x v="62"/>
    <x v="1"/>
    <n v="1"/>
    <e v="#N/A"/>
    <x v="91"/>
    <x v="3"/>
    <n v="1"/>
  </r>
  <r>
    <n v="938"/>
    <s v="TE668"/>
    <x v="12"/>
    <s v="FE"/>
    <x v="3"/>
    <x v="16"/>
    <n v="31"/>
    <s v="October"/>
    <x v="9"/>
    <s v="31 October 1946"/>
    <x v="2"/>
    <s v="SOC 31.10.46 (Air Britain Serials)"/>
    <x v="4"/>
    <x v="3"/>
    <m/>
    <m/>
    <x v="2"/>
    <m/>
    <m/>
    <n v="10"/>
    <x v="62"/>
    <x v="1"/>
    <n v="0"/>
    <e v="#N/A"/>
    <x v="91"/>
    <x v="3"/>
    <n v="1"/>
  </r>
  <r>
    <n v="1140"/>
    <s v="TE884"/>
    <x v="12"/>
    <s v="FE"/>
    <x v="3"/>
    <x v="16"/>
    <n v="31"/>
    <s v="October"/>
    <x v="9"/>
    <s v="31 October 1946"/>
    <x v="2"/>
    <s v="SOC 31.10.46 (Air Britain Serials)"/>
    <x v="4"/>
    <x v="3"/>
    <m/>
    <m/>
    <x v="2"/>
    <m/>
    <m/>
    <n v="10"/>
    <x v="62"/>
    <x v="1"/>
    <n v="0"/>
    <e v="#N/A"/>
    <x v="91"/>
    <x v="3"/>
    <n v="1"/>
  </r>
  <r>
    <n v="203"/>
    <s v="KA273"/>
    <x v="31"/>
    <s v="1FU/Med"/>
    <x v="1"/>
    <x v="16"/>
    <n v="0"/>
    <s v="November"/>
    <x v="9"/>
    <s v="0 November 1946"/>
    <x v="2"/>
    <s v="Burnt November 1946 at disposal unit in Egypt (Picture in the Aeroplane magazine, September 2011) SOC 26.9.48 (Air Britain Serials)"/>
    <x v="4"/>
    <x v="3"/>
    <m/>
    <m/>
    <x v="2"/>
    <m/>
    <m/>
    <n v="9"/>
    <x v="63"/>
    <x v="1"/>
    <n v="0"/>
    <e v="#N/A"/>
    <x v="68"/>
    <x v="1"/>
    <n v="2"/>
  </r>
  <r>
    <n v="419"/>
    <s v="DK324"/>
    <x v="36"/>
    <s v="Cv IX/AAEE/540/1409 Flt/139"/>
    <x v="0"/>
    <x v="8"/>
    <n v="1"/>
    <s v="November"/>
    <x v="9"/>
    <s v="1 November 1946"/>
    <x v="2"/>
    <s v="SOC 1.11.46 (Air Britain Serials)"/>
    <x v="4"/>
    <x v="3"/>
    <m/>
    <m/>
    <x v="2"/>
    <m/>
    <m/>
    <n v="11"/>
    <x v="63"/>
    <x v="1"/>
    <n v="1"/>
    <s v="Front-Line"/>
    <x v="15"/>
    <x v="0"/>
    <n v="5"/>
  </r>
  <r>
    <n v="6895"/>
    <s v="KB115"/>
    <x v="13"/>
    <s v="RAE"/>
    <x v="10"/>
    <x v="19"/>
    <n v="1"/>
    <s v="November"/>
    <x v="9"/>
    <s v="1 November 1946"/>
    <x v="2"/>
    <s v="SOC 1.11.46 (Air Britain Serials)"/>
    <x v="4"/>
    <x v="3"/>
    <m/>
    <m/>
    <x v="2"/>
    <m/>
    <m/>
    <n v="11"/>
    <x v="63"/>
    <x v="1"/>
    <n v="1"/>
    <e v="#N/A"/>
    <x v="61"/>
    <x v="1"/>
    <n v="1"/>
  </r>
  <r>
    <n v="4936"/>
    <s v="NS651"/>
    <x v="18"/>
    <s v="USAAF"/>
    <x v="10"/>
    <x v="19"/>
    <n v="1"/>
    <s v="November"/>
    <x v="9"/>
    <s v="1 November 1946"/>
    <x v="2"/>
    <s v="450305 MOSQUITO NS-651 WATTON, UK 25 (Thomas Ensminger) SOC 1.11.46 (Air Britain Serials)"/>
    <x v="4"/>
    <x v="3"/>
    <m/>
    <m/>
    <x v="2"/>
    <m/>
    <m/>
    <n v="11"/>
    <x v="63"/>
    <x v="1"/>
    <n v="1"/>
    <e v="#N/A"/>
    <x v="33"/>
    <x v="0"/>
    <n v="1"/>
  </r>
  <r>
    <n v="3720"/>
    <s v="MM173"/>
    <x v="20"/>
    <s v="AAEE/RAE"/>
    <x v="10"/>
    <x v="19"/>
    <n v="2"/>
    <s v="November"/>
    <x v="9"/>
    <s v="2 November 1946"/>
    <x v="2"/>
    <s v="SOC 2.11.46 (Air Britain Serials)"/>
    <x v="4"/>
    <x v="3"/>
    <m/>
    <m/>
    <x v="2"/>
    <m/>
    <m/>
    <n v="11"/>
    <x v="63"/>
    <x v="1"/>
    <n v="1"/>
    <e v="#N/A"/>
    <x v="61"/>
    <x v="0"/>
    <n v="2"/>
  </r>
  <r>
    <n v="1147"/>
    <s v="HK195"/>
    <x v="2"/>
    <s v="Cv XVII/TFU/Ford/54OTU"/>
    <x v="10"/>
    <x v="7"/>
    <n v="4"/>
    <s v="November"/>
    <x v="9"/>
    <s v="4 November 1946"/>
    <x v="2"/>
    <s v="SOC 4.11.46 (Air Britain Serials)"/>
    <x v="4"/>
    <x v="3"/>
    <m/>
    <m/>
    <x v="2"/>
    <m/>
    <m/>
    <n v="11"/>
    <x v="63"/>
    <x v="1"/>
    <n v="1"/>
    <s v="Support Unit"/>
    <x v="115"/>
    <x v="2"/>
    <n v="4"/>
  </r>
  <r>
    <n v="1273"/>
    <s v="HK316"/>
    <x v="2"/>
    <s v="125/51OTU"/>
    <x v="10"/>
    <x v="7"/>
    <n v="4"/>
    <s v="November"/>
    <x v="9"/>
    <s v="4 November 1946"/>
    <x v="2"/>
    <s v="SOC 4.11.46 (Air Britain Serials)"/>
    <x v="4"/>
    <x v="3"/>
    <m/>
    <m/>
    <x v="2"/>
    <m/>
    <m/>
    <n v="11"/>
    <x v="63"/>
    <x v="1"/>
    <n v="1"/>
    <s v="Support Unit"/>
    <x v="110"/>
    <x v="2"/>
    <n v="2"/>
  </r>
  <r>
    <n v="6617"/>
    <s v="KB339"/>
    <x v="13"/>
    <m/>
    <x v="10"/>
    <x v="19"/>
    <n v="4"/>
    <s v="November"/>
    <x v="9"/>
    <s v="4 November 1946"/>
    <x v="2"/>
    <s v="SOC 4.11.46 (Air Britain Serials)"/>
    <x v="4"/>
    <x v="3"/>
    <m/>
    <m/>
    <x v="2"/>
    <m/>
    <m/>
    <n v="11"/>
    <x v="63"/>
    <x v="1"/>
    <n v="1"/>
    <e v="#N/A"/>
    <x v="17"/>
    <x v="1"/>
    <n v="1"/>
  </r>
  <r>
    <n v="7588"/>
    <s v="MM175"/>
    <x v="20"/>
    <s v="TFU"/>
    <x v="10"/>
    <x v="19"/>
    <n v="4"/>
    <s v="November"/>
    <x v="9"/>
    <s v="4 November 1946"/>
    <x v="2"/>
    <s v="SOC 4.11.46 (Air Britain Serials) H2S trials, Defford."/>
    <x v="4"/>
    <x v="3"/>
    <m/>
    <m/>
    <x v="2"/>
    <m/>
    <m/>
    <n v="11"/>
    <x v="63"/>
    <x v="1"/>
    <n v="1"/>
    <s v="Support Unit"/>
    <x v="49"/>
    <x v="0"/>
    <n v="1"/>
  </r>
  <r>
    <n v="761"/>
    <s v="MM424"/>
    <x v="16"/>
    <s v="Cv XVIII/248/254"/>
    <x v="10"/>
    <x v="19"/>
    <n v="4"/>
    <s v="November"/>
    <x v="9"/>
    <s v="4 November 1946"/>
    <x v="2"/>
    <s v="Listed as H on 248 Squadron on 15 July 1944. SOC 4.11.46 (Air Britain Serials)"/>
    <x v="4"/>
    <x v="3"/>
    <m/>
    <m/>
    <x v="2"/>
    <m/>
    <m/>
    <n v="11"/>
    <x v="63"/>
    <x v="1"/>
    <n v="1"/>
    <s v="Front-Line"/>
    <x v="166"/>
    <x v="0"/>
    <n v="3"/>
  </r>
  <r>
    <n v="3205"/>
    <s v="PZ202"/>
    <x v="12"/>
    <s v="DH/AAEE"/>
    <x v="10"/>
    <x v="19"/>
    <n v="4"/>
    <s v="November"/>
    <x v="9"/>
    <s v="4 November 1946"/>
    <x v="2"/>
    <s v="Sold 4.11.46 (Air Britain Serials) RP/drop tank tests, to A&amp;AEE"/>
    <x v="4"/>
    <x v="3"/>
    <m/>
    <m/>
    <x v="2"/>
    <m/>
    <m/>
    <n v="11"/>
    <x v="63"/>
    <x v="1"/>
    <n v="1"/>
    <s v="Support Unit"/>
    <x v="7"/>
    <x v="0"/>
    <n v="2"/>
  </r>
  <r>
    <n v="3045"/>
    <s v="PZ396"/>
    <x v="12"/>
    <n v="418"/>
    <x v="10"/>
    <x v="19"/>
    <n v="4"/>
    <s v="November"/>
    <x v="9"/>
    <s v="4 November 1946"/>
    <x v="2"/>
    <s v="First mentioned in ORB, 3/4 January 1945. Letter &quot;H&quot; in ORB entry of that date. Sold 4.11.46 (Air Britain Serials)"/>
    <x v="4"/>
    <x v="3"/>
    <m/>
    <m/>
    <x v="2"/>
    <m/>
    <m/>
    <n v="11"/>
    <x v="63"/>
    <x v="1"/>
    <n v="1"/>
    <s v="Front-Line"/>
    <x v="30"/>
    <x v="0"/>
    <n v="1"/>
  </r>
  <r>
    <n v="6883"/>
    <s v="RR289"/>
    <x v="10"/>
    <s v="16OTU"/>
    <x v="0"/>
    <x v="7"/>
    <n v="5"/>
    <s v="November"/>
    <x v="9"/>
    <s v="5 November 1946"/>
    <x v="0"/>
    <s v="Lost height and bellylanded on single-engined overshoot Cottesmore 5.11.46 DBR (Air Britain Serials) 05.11.46 16 0Th. RR289 Belly-landed on overshoot at Cottesmore aerodrome. (Mosquito Crash Log)"/>
    <x v="2"/>
    <x v="2"/>
    <s v="Overshot"/>
    <m/>
    <x v="2"/>
    <m/>
    <m/>
    <n v="11"/>
    <x v="63"/>
    <x v="1"/>
    <n v="1"/>
    <s v="Support Unit"/>
    <x v="140"/>
    <x v="2"/>
    <n v="1"/>
  </r>
  <r>
    <n v="4840"/>
    <s v="TE640"/>
    <x v="12"/>
    <n v="45"/>
    <x v="3"/>
    <x v="16"/>
    <n v="5"/>
    <s v="November"/>
    <x v="9"/>
    <s v="5 November 1946"/>
    <x v="0"/>
    <s v="&quot;Proctor and F/Sgt G D Thomas failed to return from a met recce sortie...based on their W/T reports it was estimated that their aeroplane, (Mosquito)TE640, must have gone down in the vicinity of 9'N 85'E. For the next five days the squadron swept the area with five-aircraft formations carrying out parallel track and creeping line ahead searches, but nothing was ever found.&quot;_x000a__x000a_From: The Flying Camels: The History of 45 Sqn by Jefford_x000a__x000a_Name: PROCTOR, ARTHUR VINCENT _x000a_Initials: A V _x000a_Nationality: United Kingdom _x000a_Rank: Flight Lieutenant _x000a_Regiment/Service: Royal Air Force Volunteer Reserve _x000a_Unit Text: 45 Sqdn. _x000a_Age: 23 _x000a_Date of Death: 05/11/1946 _x000a_Service No: 150674 _x000a_Additional information: Son of Vincent and Isabella Proctor, of Meldon, Northumberland. _x000a_Casualty Type: Commonwealth War Dead _x000a_Grave/Memorial Reference: Singapore_x000a__x000a_Name: THOMAS, GORDON DAVID_x000a_Initials: G D_x000a_Nationality: United Kingdom_x000a_Rank: Flight Sergeant_x000a_Regiment/Service: Royal Air Force Volunteer Reserve_x000a_Unit Text: 45 Sqdn._x000a_Age: 23_x000a_Date of Death: 05/11/1946_x000a_Service No: 1607426_x000a_Additional information: Son of Henry David and Violet Ann Thomas._x000a_Casualty Type: Commonwealth War Dead_x000a_Grave/Memorial Reference: Column 460._x000a_Memorial: SINGAPORE MEMORIAL Missing on met flight over Bay of Bengal 5.11.46 (Air Britain Serials)"/>
    <x v="2"/>
    <x v="2"/>
    <s v="Vanished without trace"/>
    <m/>
    <x v="2"/>
    <m/>
    <m/>
    <n v="11"/>
    <x v="63"/>
    <x v="1"/>
    <n v="0"/>
    <s v="Front-Line"/>
    <x v="86"/>
    <x v="3"/>
    <n v="1"/>
  </r>
  <r>
    <n v="6618"/>
    <s v="KB357"/>
    <x v="13"/>
    <m/>
    <x v="10"/>
    <x v="19"/>
    <n v="5"/>
    <s v="November"/>
    <x v="9"/>
    <s v="5 November 1946"/>
    <x v="2"/>
    <s v="SOC 5.11.46 (Air Britain Serials)"/>
    <x v="4"/>
    <x v="3"/>
    <m/>
    <m/>
    <x v="2"/>
    <m/>
    <m/>
    <n v="11"/>
    <x v="63"/>
    <x v="1"/>
    <n v="1"/>
    <e v="#N/A"/>
    <x v="17"/>
    <x v="1"/>
    <n v="1"/>
  </r>
  <r>
    <n v="2323"/>
    <s v="HK372"/>
    <x v="17"/>
    <s v="96/264"/>
    <x v="10"/>
    <x v="19"/>
    <n v="7"/>
    <s v="November"/>
    <x v="9"/>
    <s v="7 November 1946"/>
    <x v="2"/>
    <s v="SOC 7.11.46 (Air Britain Serials)"/>
    <x v="4"/>
    <x v="3"/>
    <m/>
    <m/>
    <x v="2"/>
    <m/>
    <m/>
    <n v="11"/>
    <x v="63"/>
    <x v="1"/>
    <n v="1"/>
    <s v="Front-Line"/>
    <x v="10"/>
    <x v="2"/>
    <n v="2"/>
  </r>
  <r>
    <n v="2904"/>
    <s v="KB361"/>
    <x v="13"/>
    <s v="139/16OTU"/>
    <x v="0"/>
    <x v="7"/>
    <n v="7"/>
    <s v="November"/>
    <x v="9"/>
    <s v="7 November 1946"/>
    <x v="2"/>
    <s v="SOC 7.11.46 (Air Britain Serials)"/>
    <x v="4"/>
    <x v="3"/>
    <m/>
    <m/>
    <x v="2"/>
    <m/>
    <m/>
    <n v="11"/>
    <x v="63"/>
    <x v="1"/>
    <n v="1"/>
    <s v="Support Unit"/>
    <x v="140"/>
    <x v="1"/>
    <n v="2"/>
  </r>
  <r>
    <n v="59"/>
    <s v="ML898"/>
    <x v="11"/>
    <s v="109/105/TFU/Marham"/>
    <x v="10"/>
    <x v="19"/>
    <n v="7"/>
    <s v="November"/>
    <x v="9"/>
    <s v="7 November 1946"/>
    <x v="2"/>
    <s v="SOC 7.11.46 (Air Britain Serials)"/>
    <x v="4"/>
    <x v="3"/>
    <m/>
    <m/>
    <x v="2"/>
    <m/>
    <m/>
    <n v="11"/>
    <x v="63"/>
    <x v="1"/>
    <n v="1"/>
    <e v="#N/A"/>
    <x v="38"/>
    <x v="0"/>
    <n v="4"/>
  </r>
  <r>
    <n v="3405"/>
    <s v="NT266"/>
    <x v="25"/>
    <s v="CFE/54OTU"/>
    <x v="10"/>
    <x v="7"/>
    <n v="8"/>
    <s v="November"/>
    <x v="9"/>
    <s v="8 November 1946"/>
    <x v="0"/>
    <s v="Sqn/Ldr Noel Hallifax was killed in a Mosquito crash on the North Yorkshire Moors on the 8th Nov 1946 and is buried at Harrogate Stonefall Cemetery. There were however some tragic flying training accidents at Leeming. In November 1946 I remember our aircraft being diverted from an exercise to search for another Mosquito in our training unit that had last been seen entering a low cloud. I spotted a smoking hole on the hillside, a yellow lifejacket, and a few scattered remains. The dead pilot, a Squadron Leader named Halifax, had fought in the Battle of Britain, been shot down and badly burned about the face, and had spent five years as a prisoner-of-war in Germany. Such sad irony to come to such an end. (http://www.bbc.co.uk/ww2peopleswar/stories/54/a2447354.shtml) Dived into ground Pockley Moor 5m N of Helmsley Yorks. 8.11.46 presumed control lost in cloud (Air Britain Serials) 0811 .46 54 OTU. NT266 Lost control in cloud, failed to recover from resulting dive and crashed five miles north of Helmsley, Yorks, killing crew. (Mosquito Crash Log)_x000a__x000a_Name: Aircraft crash site, Mosquito, Serial number NT266, at Pockley Moor _x000a_NY SMR Number: MNY30881 _x000a_Type of record: Monument _x000a_Last edited: 13/05/2010 15:36:00 _x000a__x000a_Protected Status_x000a_Protected Military Remains: Aircraft crash site, Mosquito, Serial number NT266, at Pockley Moor_x000a_Grid Reference: SE 618 925 _x000a_Parish: 3103 Pockley; Ryedale; NYMNP _x000a__x000a_Monument Type(s):_x000a_AIRCRAFT CRASH SITE (08/11/1946 Modern - 1946 AD) _x000a_MOSQUITO (08/11/1946 Modern - 1946 AD) _x000a_Other References/Statuses_x000a_Full description_x000a_On the 8th November 1946 a Mosquito, Serial number NT266, dived into the ground through cloud. The authorities suspected it was due to icing, encountered in thick cloud conditions. The pilot, Squadron Leader Halifax, and the navigator, Pilot Officer Chater, were killed. (1,2,3)_x000a__x000a_Sources and further reading_x000a_--- SNY15601 - Gazetteer: NYCC. 2009. Aircraft Crash Sites North Yorkshire.  _x000a_&lt;1&gt; SNY12705 - Gazetteer: Yorkshire Air Museum. Post 1993?. List of Aircraft Crash Sites. Jefferson, G ?. Reference number 1459 _x000a_&lt;2&gt; SNY12707 - Gazetteer: L. J. Norgate. Yorkshire Aircraft Crashes.  _x000a_&lt;3&gt; SNY15285 - Gazetteer: Yorkshire Moors National Park Authority. 2009. Aircraft crash sites extracted from the Yorkshire Moors National Park Authority HER.  _x000a_&lt;4&gt; SNY8571 - Gazetteer: East Coast Aircraft research Group. 2004. Yorkshire Crash Sites Visited by ECARG _x000a_(http://www.heritagegateway.org.uk/Gateway/Results_Single.aspx?uid=MNY30881&amp;resourceID=1009)_x000a_Noel D. HALLIFAX - 33404, reported as being PoW IVC (Colditz) was killed 8-11-1946 flying Mosquito NT266._x000a_"/>
    <x v="2"/>
    <x v="2"/>
    <s v="Lost control in cloud"/>
    <m/>
    <x v="2"/>
    <m/>
    <m/>
    <n v="11"/>
    <x v="63"/>
    <x v="1"/>
    <n v="1"/>
    <s v="Support Unit"/>
    <x v="115"/>
    <x v="2"/>
    <n v="2"/>
  </r>
  <r>
    <n v="4470"/>
    <s v="HR414"/>
    <x v="12"/>
    <s v="143/14"/>
    <x v="11"/>
    <x v="19"/>
    <n v="8"/>
    <s v="November"/>
    <x v="9"/>
    <s v="8 November 1946"/>
    <x v="2"/>
    <s v="Sold to Turkey Turkish AF as '417' 8.11.46. Sold to Turkey 8.11.46 (Air Britain Serials)"/>
    <x v="5"/>
    <x v="3"/>
    <m/>
    <m/>
    <x v="2"/>
    <m/>
    <m/>
    <n v="11"/>
    <x v="63"/>
    <x v="1"/>
    <n v="1"/>
    <s v="Front-Line"/>
    <x v="215"/>
    <x v="3"/>
    <n v="2"/>
  </r>
  <r>
    <n v="2757"/>
    <s v="MM809"/>
    <x v="25"/>
    <s v="488/54OTU"/>
    <x v="10"/>
    <x v="7"/>
    <n v="9"/>
    <s v="November"/>
    <x v="9"/>
    <s v="9 November 1946"/>
    <x v="0"/>
    <s v="NS809? The very next day after the Pockley Moor crash, this training unit lost two more airmen. All aircraft from this unit were briefed to fly above 200 feet on this day. The Mosquito Mk30 dived into the ground at a 90' angle after the pilot lost control in thick cloud cover whilst returning from navigation training. The aircraft was seen circling over the Hood Hill area at 700 feet, it then rose into cloud before reappearing and dived steeply into the ground. A reason was never found as to why the pilot was flying lower than told or as to the reasons for it crashing. Wreckage was spread over a wide area with the two pilots being thrown into the adjacent field, both airmen died of multiple injuries in the crash which happened at around noon on the 9th of November 1946. They were: Pilot - P/O Micheal J Smith-Pearse, aged 20, of Andover, Hants, buried Harrogate Stonefall. Pilot U/T - P/O Phillip G Norton, aged 19, of West Hagley, buried West Hagley, Worcs. http://www.allenby.info/aircraft/planes/ryedale/table99.html_x000a__x000a_The next day another Mosquito with an engine fitter on board for a test flight was lost when the engines failed. Thus three of my friends were killed. We formed an honour guard for the military funeral, but the day was bitterly cold and the trumpeter could not warm up his instrument sufficiently, Embarrassingly, the final farewell The Last Post became just a strangled sound from the trumpet. (http://www.bbc.co.uk/ww2peopleswar/stories/54/a2447354.shtml) Dived into ground out of cloud 4m E of Thirsk Yorks. 9.11.46 (Air Britain Serials) 09.11.46 54 0Th. MM809 Lost control in cloud and crashed at 090 degrees, four miles from Thirsk, Yorks, killing crew. (Mosquito Crash Log)_x000a__x000a_Full description_x000a_On the 9th November 1946 a Mosquito, Serial number MM809, crashed whilst returning from a navigation training flight. The pilot lost control in thick cloud cover, resulting in the aircraft diving into thw ground. Both crew members were killed. It was suspected to be due to icing problems. The aircraft crashed near Bawkwood Farm at around noon. (1,2)_x000a__x000a__x000a_This Crash could be NT809 as recorded by Norgate and Yorkshire Aircraft, Search has provided similar information for this crash on both serials, (3) However the dehavilland Website details that NT809 was not allocated to a Mosquito (4,5)_x000a__x000a_Sources and further reading_x000a_--- SNY15601 - Gazetteer: NYCC. 2009. Aircraft Crash Sites North Yorkshire.  _x000a_&lt;1&gt; SNY12705 - Gazetteer: Yorkshire Air Museum. Post 1993?. List of Aircraft Crash Sites. Jefferson, G ?. Reference number 1460 _x000a_&lt;2&gt; SNY12706 - Webpage: Richard Allenby. 2009. Yorkshire Aircraft (www.yorkshire-aircraft.co.uk). http://www.yorkshire-aircraft.co.uk/aircraft/planes/ryedale/nt809.html 12-01-2010 _x000a_&lt;3&gt; SNY12707 - Gazetteer: L. J. Norgate. Yorkshire Aircraft Crashes.  _x000a_&lt;4&gt; SNY15161 - Webpage: Dehavliland.ukf. 26/10/2009. DeHavilland Aircraft Production( http://www.dehavilland.ukf.net/_DH98%20prodn%20list.txt). http://www.dehavilland.ukf.net/_DH98%20prodn%20list.txt 12-01-2010 _x000a_&lt;5&gt; SNY12836 - Verbal Communication: NYCC. 2009. Dearlove A.  _x000a_(http://www.heritagegateway.org.uk/Gateway/Results_Single.aspx?uid=MNY30634&amp;resourceID=1009)"/>
    <x v="2"/>
    <x v="2"/>
    <s v="Engine failure"/>
    <m/>
    <x v="2"/>
    <m/>
    <m/>
    <n v="11"/>
    <x v="63"/>
    <x v="1"/>
    <n v="1"/>
    <s v="Support Unit"/>
    <x v="115"/>
    <x v="2"/>
    <n v="2"/>
  </r>
  <r>
    <n v="7571"/>
    <s v="RG209"/>
    <x v="35"/>
    <s v="308MU"/>
    <x v="10"/>
    <x v="6"/>
    <n v="12"/>
    <s v="November"/>
    <x v="9"/>
    <s v="12 November 1946"/>
    <x v="0"/>
    <s v="Brakes failed on run up jumped chocks and hit crate Barnrauli 12.11.46 not repaired (Air Britain Serials)"/>
    <x v="2"/>
    <x v="2"/>
    <s v="Brakes failed"/>
    <m/>
    <x v="2"/>
    <m/>
    <m/>
    <n v="11"/>
    <x v="63"/>
    <x v="1"/>
    <n v="0"/>
    <s v="Support Unit"/>
    <x v="99"/>
    <x v="0"/>
    <n v="1"/>
  </r>
  <r>
    <n v="1428"/>
    <s v="HP927"/>
    <x v="12"/>
    <n v="613"/>
    <x v="11"/>
    <x v="19"/>
    <n v="12"/>
    <s v="November"/>
    <x v="9"/>
    <s v="12 November 1946"/>
    <x v="2"/>
    <s v="Sold to Turkey Turkish AF as '414' 12.11.46 Sold to Turkey 12.11.46 (Air Britain Serials)"/>
    <x v="5"/>
    <x v="3"/>
    <m/>
    <m/>
    <x v="2"/>
    <m/>
    <m/>
    <n v="11"/>
    <x v="63"/>
    <x v="1"/>
    <n v="1"/>
    <s v="Front-Line"/>
    <x v="59"/>
    <x v="3"/>
    <n v="1"/>
  </r>
  <r>
    <n v="4508"/>
    <s v="HR436"/>
    <x v="12"/>
    <s v="143/14"/>
    <x v="11"/>
    <x v="19"/>
    <n v="12"/>
    <s v="November"/>
    <x v="9"/>
    <s v="12 November 1946"/>
    <x v="2"/>
    <s v="Sold Turkish AF as '418' 12.11.46. Sold 12.11.46 (Air Britain Serials)"/>
    <x v="5"/>
    <x v="3"/>
    <m/>
    <m/>
    <x v="2"/>
    <m/>
    <m/>
    <n v="11"/>
    <x v="63"/>
    <x v="1"/>
    <n v="1"/>
    <s v="Front-Line"/>
    <x v="215"/>
    <x v="3"/>
    <n v="2"/>
  </r>
  <r>
    <n v="5263"/>
    <s v="RF677"/>
    <x v="12"/>
    <s v="Med"/>
    <x v="1"/>
    <x v="16"/>
    <n v="13"/>
    <s v="November"/>
    <x v="9"/>
    <s v="13 November 1946"/>
    <x v="2"/>
    <s v="Sold 13.11.46 (Air Britain Serials)"/>
    <x v="5"/>
    <x v="3"/>
    <m/>
    <m/>
    <x v="2"/>
    <m/>
    <m/>
    <n v="11"/>
    <x v="63"/>
    <x v="1"/>
    <n v="1"/>
    <e v="#N/A"/>
    <x v="68"/>
    <x v="3"/>
    <n v="1"/>
  </r>
  <r>
    <n v="2006"/>
    <s v="HK531"/>
    <x v="17"/>
    <s v="307/29/604/264"/>
    <x v="10"/>
    <x v="19"/>
    <n v="14"/>
    <s v="November"/>
    <x v="9"/>
    <s v="14 November 1946"/>
    <x v="2"/>
    <s v="SOC 14.11.46 (Air Britain Serials)"/>
    <x v="4"/>
    <x v="3"/>
    <m/>
    <m/>
    <x v="2"/>
    <m/>
    <m/>
    <n v="11"/>
    <x v="63"/>
    <x v="1"/>
    <n v="1"/>
    <s v="Front-Line"/>
    <x v="10"/>
    <x v="2"/>
    <n v="4"/>
  </r>
  <r>
    <n v="3237"/>
    <s v="LR512"/>
    <x v="11"/>
    <s v="109/105/BDU"/>
    <x v="10"/>
    <x v="19"/>
    <n v="14"/>
    <s v="November"/>
    <x v="9"/>
    <s v="14 November 1946"/>
    <x v="2"/>
    <s v="SOC 14.11.46 (Air Britain Serials)"/>
    <x v="4"/>
    <x v="3"/>
    <m/>
    <m/>
    <x v="2"/>
    <m/>
    <m/>
    <n v="11"/>
    <x v="63"/>
    <x v="1"/>
    <n v="1"/>
    <s v="Support Unit"/>
    <x v="264"/>
    <x v="0"/>
    <n v="3"/>
  </r>
  <r>
    <n v="2652"/>
    <s v="MM525"/>
    <x v="17"/>
    <s v="151/604/264"/>
    <x v="10"/>
    <x v="19"/>
    <n v="14"/>
    <s v="November"/>
    <x v="9"/>
    <s v="14 November 1946"/>
    <x v="2"/>
    <s v="SOC 14.11.46 (Air Britain Serials)"/>
    <x v="4"/>
    <x v="3"/>
    <m/>
    <m/>
    <x v="2"/>
    <m/>
    <m/>
    <n v="11"/>
    <x v="63"/>
    <x v="1"/>
    <n v="1"/>
    <s v="Front-Line"/>
    <x v="10"/>
    <x v="2"/>
    <n v="3"/>
  </r>
  <r>
    <n v="3316"/>
    <s v="RG249"/>
    <x v="35"/>
    <n v="684"/>
    <x v="3"/>
    <x v="0"/>
    <n v="14"/>
    <s v="November"/>
    <x v="9"/>
    <s v="14 November 1946"/>
    <x v="2"/>
    <s v="SOC 14.11.46 (Air Britain Serials)"/>
    <x v="4"/>
    <x v="3"/>
    <m/>
    <m/>
    <x v="2"/>
    <m/>
    <m/>
    <n v="11"/>
    <x v="63"/>
    <x v="1"/>
    <n v="0"/>
    <s v="Front-Line"/>
    <x v="50"/>
    <x v="0"/>
    <n v="1"/>
  </r>
  <r>
    <n v="2304"/>
    <s v="RV319"/>
    <x v="20"/>
    <s v="692/128/14"/>
    <x v="10"/>
    <x v="19"/>
    <n v="14"/>
    <s v="November"/>
    <x v="9"/>
    <s v="14 November 1946"/>
    <x v="2"/>
    <s v="SOC 14.11.46 (Air Britain Serials)"/>
    <x v="4"/>
    <x v="3"/>
    <m/>
    <m/>
    <x v="2"/>
    <m/>
    <m/>
    <n v="11"/>
    <x v="63"/>
    <x v="1"/>
    <n v="1"/>
    <s v="Front-Line"/>
    <x v="215"/>
    <x v="0"/>
    <n v="3"/>
  </r>
  <r>
    <n v="2954"/>
    <s v="KB138"/>
    <x v="13"/>
    <s v="USAAF"/>
    <x v="4"/>
    <x v="19"/>
    <n v="15"/>
    <s v="November"/>
    <x v="9"/>
    <s v="15 November 1946"/>
    <x v="2"/>
    <s v="to USAAF as 43-34936 SOC 15.11.46 (Air Britain Serials)  440815 CONGDON, CHARLES B F-8 43-34936 PRESTWICK (500), SCOTLAND, UK PRESTWICK (500), SCOTLAND, UK 325 Squadron,  27 Group  (http://www.accident-report.com/world/europe/uk/uk4408.html)"/>
    <x v="4"/>
    <x v="3"/>
    <m/>
    <m/>
    <x v="2"/>
    <m/>
    <m/>
    <n v="11"/>
    <x v="63"/>
    <x v="1"/>
    <n v="1"/>
    <e v="#N/A"/>
    <x v="33"/>
    <x v="1"/>
    <n v="1"/>
  </r>
  <r>
    <n v="5855"/>
    <s v="TA470"/>
    <x v="12"/>
    <s v="CFE"/>
    <x v="0"/>
    <x v="7"/>
    <n v="16"/>
    <s v="November"/>
    <x v="9"/>
    <s v="16 November 1946"/>
    <x v="0"/>
    <s v="Caught fire on take-off and forcelanded at Arrington Cambs. 16.11.46 (Air Britain Serials) 16.11.46 CFE. TA470 Overshooting, starboard engine failed on take-off, feathered but caught fire and force landed in field at Valley Farm, Arrington, Cambs. (Mosquito Crash Log)"/>
    <x v="2"/>
    <x v="2"/>
    <s v="Engine failure"/>
    <m/>
    <x v="2"/>
    <m/>
    <m/>
    <n v="11"/>
    <x v="63"/>
    <x v="1"/>
    <n v="0"/>
    <e v="#N/A"/>
    <x v="231"/>
    <x v="0"/>
    <n v="1"/>
  </r>
  <r>
    <n v="5764"/>
    <s v="TV968"/>
    <x v="10"/>
    <s v="65/264"/>
    <x v="10"/>
    <x v="19"/>
    <n v="18"/>
    <s v="November"/>
    <x v="9"/>
    <s v="18 November 1946"/>
    <x v="0"/>
    <s v="Pilot W/O 1609071 A.H.Johnson (Brian English on RAF Commands Forum Board, who headed his post as &quot;formation flying&quot;) Mosquito TV968 crew were Pilot - W/O A Johnson and Passenger/station photographer - LAC Chalmers, both survived (http://www.rafcommands.com/forum/showthread.php?p=41785&amp;highlight=Mosquito#post41785) Engine caught fire crashed at Kippax Yorks. 18.11.46 (Air Britain Serials) 18.11.46 264 Sqn. TV968 Aircraft was in normal flight when starboard engine caught fire and crashed in field at Kippax, near Leeds, destroying it. Crew unhurt. (Mosquito Crash Log)"/>
    <x v="2"/>
    <x v="2"/>
    <s v="Engine fire"/>
    <m/>
    <x v="2"/>
    <m/>
    <m/>
    <n v="11"/>
    <x v="63"/>
    <x v="1"/>
    <n v="0"/>
    <s v="Front-Line"/>
    <x v="10"/>
    <x v="2"/>
    <n v="2"/>
  </r>
  <r>
    <n v="7470"/>
    <s v="RG212"/>
    <x v="35"/>
    <s v="544/540/58"/>
    <x v="10"/>
    <x v="19"/>
    <n v="19"/>
    <s v="November"/>
    <x v="9"/>
    <s v="19 November 1946"/>
    <x v="0"/>
    <s v="Overshot landing in bad visibility and u/c leg collapsed Little Staughton 19.11.46 DBR (Air Britain Serials) 19.11.46 58 Sqn. RG212 Landing in poor visibility at Little Staughton, overshot and crashed. (Mosquito Crash Log)"/>
    <x v="2"/>
    <x v="2"/>
    <s v="Bad Visibility"/>
    <m/>
    <x v="2"/>
    <m/>
    <m/>
    <n v="11"/>
    <x v="63"/>
    <x v="1"/>
    <n v="0"/>
    <s v="Front-Line"/>
    <x v="265"/>
    <x v="0"/>
    <n v="3"/>
  </r>
  <r>
    <n v="1396"/>
    <s v="TA388"/>
    <x v="12"/>
    <s v="605/4"/>
    <x v="0"/>
    <x v="16"/>
    <n v="19"/>
    <s v="November"/>
    <x v="9"/>
    <s v="19 November 1946"/>
    <x v="2"/>
    <s v="SOC 19.11.46 (Air Britain Serials)"/>
    <x v="4"/>
    <x v="3"/>
    <m/>
    <m/>
    <x v="2"/>
    <m/>
    <m/>
    <n v="11"/>
    <x v="63"/>
    <x v="1"/>
    <n v="1"/>
    <s v="Front-Line"/>
    <x v="82"/>
    <x v="0"/>
    <n v="2"/>
  </r>
  <r>
    <n v="4203"/>
    <s v="HR354"/>
    <x v="12"/>
    <s v="107/464"/>
    <x v="11"/>
    <x v="19"/>
    <n v="20"/>
    <s v="November"/>
    <x v="9"/>
    <s v="20 November 1946"/>
    <x v="2"/>
    <s v="Sold to Turkey Turkish AF as '401' 20.11.46. Sold to Turkey 20.11.46 (Air Britain Serials)"/>
    <x v="5"/>
    <x v="3"/>
    <m/>
    <m/>
    <x v="2"/>
    <m/>
    <m/>
    <n v="11"/>
    <x v="63"/>
    <x v="1"/>
    <n v="1"/>
    <s v="Front-Line"/>
    <x v="46"/>
    <x v="3"/>
    <n v="2"/>
  </r>
  <r>
    <n v="1097"/>
    <s v="PF435"/>
    <x v="20"/>
    <s v="105/109"/>
    <x v="0"/>
    <x v="8"/>
    <n v="21"/>
    <s v="November"/>
    <x v="9"/>
    <s v="21 November 1946"/>
    <x v="2"/>
    <s v="SOC 21.11.46 (Air Britain Serials)"/>
    <x v="4"/>
    <x v="3"/>
    <m/>
    <m/>
    <x v="2"/>
    <m/>
    <m/>
    <n v="11"/>
    <x v="63"/>
    <x v="1"/>
    <n v="0"/>
    <s v="Front-Line"/>
    <x v="18"/>
    <x v="6"/>
    <n v="2"/>
  </r>
  <r>
    <n v="6888"/>
    <s v="VA874"/>
    <x v="10"/>
    <s v="16OTU"/>
    <x v="0"/>
    <x v="7"/>
    <n v="22"/>
    <s v="November"/>
    <x v="9"/>
    <s v="22 November 1946"/>
    <x v="0"/>
    <s v="Swung on landing and u/c collapsed Cottesmore 22.11.46 (Air Britain Serials) 22.11.46 16 OTU. VA874 Swung on landing at Cottesmore and undercarriage collapsed. (Mosquito Crash Log)"/>
    <x v="2"/>
    <x v="2"/>
    <s v="Swung on landing"/>
    <m/>
    <x v="2"/>
    <m/>
    <m/>
    <n v="11"/>
    <x v="63"/>
    <x v="1"/>
    <n v="0"/>
    <s v="Support Unit"/>
    <x v="140"/>
    <x v="2"/>
    <n v="1"/>
  </r>
  <r>
    <n v="7406"/>
    <s v="MM241"/>
    <x v="11"/>
    <s v="109/105/109/TFU"/>
    <x v="10"/>
    <x v="19"/>
    <n v="22"/>
    <s v="November"/>
    <x v="9"/>
    <s v="22 November 1946"/>
    <x v="2"/>
    <s v="SOC 22.11.46 (Air Britain Serials)"/>
    <x v="4"/>
    <x v="3"/>
    <m/>
    <m/>
    <x v="2"/>
    <m/>
    <m/>
    <n v="11"/>
    <x v="63"/>
    <x v="1"/>
    <n v="1"/>
    <s v="Support Unit"/>
    <x v="49"/>
    <x v="0"/>
    <n v="4"/>
  </r>
  <r>
    <n v="1675"/>
    <s v="RS553"/>
    <x v="12"/>
    <s v="613/69"/>
    <x v="10"/>
    <x v="19"/>
    <n v="22"/>
    <s v="November"/>
    <x v="9"/>
    <s v="22 November 1946"/>
    <x v="2"/>
    <s v="SOC 22.11.46 (Air Britain Serials)"/>
    <x v="4"/>
    <x v="3"/>
    <m/>
    <m/>
    <x v="2"/>
    <m/>
    <m/>
    <n v="11"/>
    <x v="63"/>
    <x v="1"/>
    <n v="1"/>
    <s v="Front-Line"/>
    <x v="1"/>
    <x v="0"/>
    <n v="2"/>
  </r>
  <r>
    <n v="2314"/>
    <s v="HR405"/>
    <x v="12"/>
    <n v="143"/>
    <x v="0"/>
    <x v="12"/>
    <n v="23"/>
    <s v="November"/>
    <x v="9"/>
    <s v="23 November 1946"/>
    <x v="2"/>
    <s v="NE-A' HR 405 of 143 Squadron RNFAA, flown by Flg Officers A V Randell and R R Rawlins, Banff Strike Wing. (http://www.flightsimstore.com/product_info.php?products_id=800) SOC 23.11.46 (Air Britain Serials)"/>
    <x v="4"/>
    <x v="3"/>
    <m/>
    <m/>
    <x v="2"/>
    <m/>
    <m/>
    <n v="11"/>
    <x v="63"/>
    <x v="1"/>
    <n v="1"/>
    <s v="Front-Line"/>
    <x v="131"/>
    <x v="3"/>
    <n v="1"/>
  </r>
  <r>
    <n v="1831"/>
    <s v="PZ306"/>
    <x v="12"/>
    <n v="21"/>
    <x v="0"/>
    <x v="16"/>
    <n v="23"/>
    <s v="November"/>
    <x v="9"/>
    <s v="23 November 1946"/>
    <x v="2"/>
    <s v="Was Y on 21 Squadron according to http://www.raf.mod.uk/history_old/h21.html Sold 23.11.46 (Air Britain Serials)"/>
    <x v="5"/>
    <x v="3"/>
    <m/>
    <m/>
    <x v="2"/>
    <m/>
    <m/>
    <n v="11"/>
    <x v="63"/>
    <x v="1"/>
    <n v="1"/>
    <s v="Front-Line"/>
    <x v="48"/>
    <x v="0"/>
    <n v="1"/>
  </r>
  <r>
    <n v="699"/>
    <s v="NT451"/>
    <x v="25"/>
    <s v="239/141"/>
    <x v="0"/>
    <x v="2"/>
    <n v="25"/>
    <s v="November"/>
    <x v="9"/>
    <s v="25 November 1946"/>
    <x v="2"/>
    <s v="SOC 25.11.46 (Air Britain Serials)"/>
    <x v="4"/>
    <x v="3"/>
    <m/>
    <m/>
    <x v="2"/>
    <m/>
    <m/>
    <n v="11"/>
    <x v="63"/>
    <x v="1"/>
    <n v="1"/>
    <s v="Front-Line"/>
    <x v="45"/>
    <x v="2"/>
    <n v="2"/>
  </r>
  <r>
    <n v="4075"/>
    <s v="PZ252"/>
    <x v="16"/>
    <s v="Cv XVIII/248/254"/>
    <x v="10"/>
    <x v="19"/>
    <n v="25"/>
    <s v="November"/>
    <x v="9"/>
    <s v="25 November 1946"/>
    <x v="2"/>
    <s v="FBXVIII SOC 25.11.46 (Air Britain Serials)"/>
    <x v="4"/>
    <x v="3"/>
    <m/>
    <m/>
    <x v="2"/>
    <m/>
    <m/>
    <n v="11"/>
    <x v="63"/>
    <x v="1"/>
    <n v="1"/>
    <s v="Front-Line"/>
    <x v="166"/>
    <x v="0"/>
    <n v="3"/>
  </r>
  <r>
    <n v="5264"/>
    <s v="RF770"/>
    <x v="12"/>
    <s v="Med"/>
    <x v="1"/>
    <x v="16"/>
    <n v="25"/>
    <s v="November"/>
    <x v="9"/>
    <s v="25 November 1946"/>
    <x v="2"/>
    <s v="To DH 25.11.46 (Air Britain Serials)"/>
    <x v="4"/>
    <x v="3"/>
    <m/>
    <m/>
    <x v="2"/>
    <m/>
    <m/>
    <n v="11"/>
    <x v="63"/>
    <x v="1"/>
    <n v="1"/>
    <e v="#N/A"/>
    <x v="68"/>
    <x v="3"/>
    <n v="1"/>
  </r>
  <r>
    <n v="3517"/>
    <s v="RL146"/>
    <x v="39"/>
    <s v="264/23"/>
    <x v="0"/>
    <x v="2"/>
    <n v="26"/>
    <s v="November"/>
    <x v="9"/>
    <s v="26 November 1946"/>
    <x v="0"/>
    <s v="Engine lost power hit trees attempting to force land Berefteld Northants. 26.11.46 DBR (Air Britain Serials) 26.10.46 23 Sqn. RL146 Pilot attempted a force-landing in a field at Benefield, Northants, but hit trees, injuring one. (Mosquito Crash Log)"/>
    <x v="2"/>
    <x v="2"/>
    <s v="Engine failure"/>
    <m/>
    <x v="2"/>
    <m/>
    <m/>
    <n v="11"/>
    <x v="63"/>
    <x v="1"/>
    <n v="0"/>
    <s v="Front-Line"/>
    <x v="6"/>
    <x v="2"/>
    <n v="2"/>
  </r>
  <r>
    <n v="1704"/>
    <s v="KB652"/>
    <x v="28"/>
    <s v="RN 728/RAF"/>
    <x v="10"/>
    <x v="19"/>
    <n v="26"/>
    <s v="November"/>
    <x v="9"/>
    <s v="26 November 1946"/>
    <x v="2"/>
    <s v="SOC 26.11.46 (Air Britain Serials)"/>
    <x v="4"/>
    <x v="3"/>
    <m/>
    <m/>
    <x v="2"/>
    <m/>
    <m/>
    <n v="11"/>
    <x v="63"/>
    <x v="1"/>
    <n v="0"/>
    <e v="#N/A"/>
    <x v="216"/>
    <x v="1"/>
    <n v="2"/>
  </r>
  <r>
    <n v="3399"/>
    <s v="NT146"/>
    <x v="12"/>
    <n v="169"/>
    <x v="10"/>
    <x v="19"/>
    <n v="26"/>
    <s v="November"/>
    <x v="9"/>
    <s v="26 November 1946"/>
    <x v="2"/>
    <s v="Sold 26.11.46 (Air Britain Serials)"/>
    <x v="5"/>
    <x v="3"/>
    <m/>
    <m/>
    <x v="2"/>
    <m/>
    <m/>
    <n v="11"/>
    <x v="63"/>
    <x v="1"/>
    <n v="1"/>
    <s v="Front-Line"/>
    <x v="65"/>
    <x v="0"/>
    <n v="1"/>
  </r>
  <r>
    <n v="1074"/>
    <s v="PZ468"/>
    <x v="16"/>
    <s v="Cv XVIII/248/254"/>
    <x v="10"/>
    <x v="19"/>
    <n v="26"/>
    <s v="November"/>
    <x v="9"/>
    <s v="26 November 1946"/>
    <x v="2"/>
    <s v="FBXVIII. Coded QM-D.on 254 Squadron according to a picture. SOC 26.11.46 (Air Britain Serials)"/>
    <x v="4"/>
    <x v="3"/>
    <m/>
    <m/>
    <x v="2"/>
    <m/>
    <m/>
    <n v="11"/>
    <x v="63"/>
    <x v="1"/>
    <n v="1"/>
    <s v="Front-Line"/>
    <x v="166"/>
    <x v="0"/>
    <n v="3"/>
  </r>
  <r>
    <n v="5268"/>
    <s v="RF728"/>
    <x v="12"/>
    <s v="Med"/>
    <x v="1"/>
    <x v="16"/>
    <n v="26"/>
    <s v="November"/>
    <x v="9"/>
    <s v="26 November 1946"/>
    <x v="2"/>
    <s v="Sold 26.11.46 (Air Britain Serials)"/>
    <x v="5"/>
    <x v="3"/>
    <m/>
    <m/>
    <x v="2"/>
    <m/>
    <m/>
    <n v="11"/>
    <x v="63"/>
    <x v="1"/>
    <n v="1"/>
    <e v="#N/A"/>
    <x v="68"/>
    <x v="3"/>
    <n v="1"/>
  </r>
  <r>
    <n v="2869"/>
    <s v="RF855"/>
    <x v="12"/>
    <n v="404"/>
    <x v="10"/>
    <x v="19"/>
    <n v="26"/>
    <s v="November"/>
    <x v="9"/>
    <s v="26 November 1946"/>
    <x v="2"/>
    <s v="To DH 26.11.46 (Air Britain Serials)"/>
    <x v="4"/>
    <x v="3"/>
    <m/>
    <m/>
    <x v="2"/>
    <m/>
    <m/>
    <n v="11"/>
    <x v="63"/>
    <x v="1"/>
    <n v="1"/>
    <s v="Front-Line"/>
    <x v="266"/>
    <x v="3"/>
    <n v="1"/>
  </r>
  <r>
    <n v="590"/>
    <s v="W4052"/>
    <x v="41"/>
    <s v="Mkrs/AAEE/FIU/Mkrs"/>
    <x v="10"/>
    <x v="19"/>
    <n v="26"/>
    <s v="November"/>
    <x v="9"/>
    <s v="26 November 1946"/>
    <x v="2"/>
    <s v="SOC 26.11.46 (Air Britain Serials)"/>
    <x v="4"/>
    <x v="3"/>
    <m/>
    <m/>
    <x v="2"/>
    <m/>
    <m/>
    <n v="11"/>
    <x v="63"/>
    <x v="1"/>
    <n v="1"/>
    <s v="Support Unit"/>
    <x v="44"/>
    <x v="0"/>
    <n v="4"/>
  </r>
  <r>
    <n v="2134"/>
    <s v="NT171"/>
    <x v="12"/>
    <n v="487"/>
    <x v="10"/>
    <x v="19"/>
    <n v="27"/>
    <s v="November"/>
    <x v="9"/>
    <s v="27 November 1946"/>
    <x v="2"/>
    <s v="Sold 27.11.46 (Air Britain Serials)"/>
    <x v="4"/>
    <x v="3"/>
    <m/>
    <m/>
    <x v="2"/>
    <m/>
    <m/>
    <n v="11"/>
    <x v="63"/>
    <x v="1"/>
    <n v="1"/>
    <s v="Front-Line"/>
    <x v="47"/>
    <x v="0"/>
    <n v="1"/>
  </r>
  <r>
    <n v="7586"/>
    <s v="RG199"/>
    <x v="35"/>
    <s v="544/540/58"/>
    <x v="10"/>
    <x v="19"/>
    <n v="28"/>
    <s v="November"/>
    <x v="9"/>
    <s v="28 November 1946"/>
    <x v="0"/>
    <s v="Lost wing recovering from dive and crashed 1m NW of Pangbourne Berks. 29.11.46 (Air Britain Serials) 29.11.46 58 Sqn. RG199 Was in flight in cu-nim cloud when pilot lost control of aircraft and went into a dive. Starboard wing failed when pulling out and aircraft crashed at 315 degrees, one mile from Pangbourne, Berks, killing crew. (Mosquito Crash Log)"/>
    <x v="2"/>
    <x v="2"/>
    <s v="Weather"/>
    <m/>
    <x v="2"/>
    <m/>
    <m/>
    <n v="11"/>
    <x v="63"/>
    <x v="1"/>
    <n v="0"/>
    <s v="Front-Line"/>
    <x v="265"/>
    <x v="0"/>
    <n v="3"/>
  </r>
  <r>
    <n v="6890"/>
    <s v="RR293"/>
    <x v="10"/>
    <s v="16OTU"/>
    <x v="0"/>
    <x v="7"/>
    <n v="28"/>
    <s v="November"/>
    <x v="9"/>
    <s v="28 November 1946"/>
    <x v="1"/>
    <s v="Flew into ground at night in bad visibility 1 1/2m N of Cottesmore 28.11.46 (Air Britain Serials) 28.11.46 16 OTU. RR293 Struck ground in Rutland 350 degrees, one and a half miles from Cottesmore, in low flight while crew were looking for airfield in bad visibility. Crew killed. (Mosquito Crash Log)"/>
    <x v="2"/>
    <x v="2"/>
    <s v="Bad Visibility"/>
    <m/>
    <x v="2"/>
    <m/>
    <m/>
    <n v="11"/>
    <x v="63"/>
    <x v="1"/>
    <n v="1"/>
    <s v="Support Unit"/>
    <x v="140"/>
    <x v="2"/>
    <n v="1"/>
  </r>
  <r>
    <n v="5269"/>
    <s v="KA161"/>
    <x v="31"/>
    <s v="Med"/>
    <x v="1"/>
    <x v="16"/>
    <n v="28"/>
    <s v="November"/>
    <x v="9"/>
    <s v="28 November 1946"/>
    <x v="2"/>
    <s v="SOC 28.11.46 (Air Britain Serials)"/>
    <x v="4"/>
    <x v="3"/>
    <m/>
    <m/>
    <x v="2"/>
    <m/>
    <m/>
    <n v="11"/>
    <x v="63"/>
    <x v="1"/>
    <n v="0"/>
    <e v="#N/A"/>
    <x v="68"/>
    <x v="1"/>
    <n v="1"/>
  </r>
  <r>
    <n v="2322"/>
    <s v="KA294"/>
    <x v="31"/>
    <s v="1FU/Med"/>
    <x v="1"/>
    <x v="16"/>
    <n v="28"/>
    <s v="November"/>
    <x v="9"/>
    <s v="28 November 1946"/>
    <x v="2"/>
    <s v="SOC 28.11.46 (Air Britain Serials)"/>
    <x v="4"/>
    <x v="3"/>
    <m/>
    <m/>
    <x v="2"/>
    <m/>
    <m/>
    <n v="11"/>
    <x v="63"/>
    <x v="1"/>
    <n v="0"/>
    <e v="#N/A"/>
    <x v="68"/>
    <x v="1"/>
    <n v="2"/>
  </r>
  <r>
    <n v="5270"/>
    <s v="KA308"/>
    <x v="31"/>
    <s v="Med"/>
    <x v="1"/>
    <x v="16"/>
    <n v="28"/>
    <s v="November"/>
    <x v="9"/>
    <s v="28 November 1946"/>
    <x v="2"/>
    <s v="SOC 28.11.46 (Air Britain Serials)"/>
    <x v="4"/>
    <x v="3"/>
    <m/>
    <m/>
    <x v="2"/>
    <m/>
    <m/>
    <n v="11"/>
    <x v="63"/>
    <x v="1"/>
    <n v="0"/>
    <e v="#N/A"/>
    <x v="68"/>
    <x v="1"/>
    <n v="1"/>
  </r>
  <r>
    <n v="7210"/>
    <s v="KA356"/>
    <x v="31"/>
    <s v="1FU/249"/>
    <x v="10"/>
    <x v="19"/>
    <n v="28"/>
    <s v="November"/>
    <x v="9"/>
    <s v="28 November 1946"/>
    <x v="2"/>
    <s v="SOC 28.11.46 (Air Britain Serials)"/>
    <x v="4"/>
    <x v="3"/>
    <m/>
    <m/>
    <x v="2"/>
    <m/>
    <m/>
    <n v="11"/>
    <x v="63"/>
    <x v="1"/>
    <n v="0"/>
    <s v="Front-Line"/>
    <x v="229"/>
    <x v="1"/>
    <n v="2"/>
  </r>
  <r>
    <n v="7424"/>
    <s v="KA373"/>
    <x v="31"/>
    <s v="1FU/249"/>
    <x v="10"/>
    <x v="19"/>
    <n v="28"/>
    <s v="November"/>
    <x v="9"/>
    <s v="28 November 1946"/>
    <x v="2"/>
    <s v="SOC 28.11.46 (Air Britain Serials)"/>
    <x v="4"/>
    <x v="3"/>
    <m/>
    <m/>
    <x v="2"/>
    <m/>
    <m/>
    <n v="11"/>
    <x v="63"/>
    <x v="1"/>
    <n v="0"/>
    <s v="Front-Line"/>
    <x v="229"/>
    <x v="1"/>
    <n v="2"/>
  </r>
  <r>
    <n v="2464"/>
    <s v="KB184"/>
    <x v="13"/>
    <s v="162/139/162/163"/>
    <x v="0"/>
    <x v="19"/>
    <n v="28"/>
    <s v="November"/>
    <x v="9"/>
    <s v="28 November 1946"/>
    <x v="2"/>
    <s v="to USAAF as 43-34958 SOC 28.11.46 (Air Britain Serials)"/>
    <x v="4"/>
    <x v="3"/>
    <m/>
    <m/>
    <x v="2"/>
    <m/>
    <m/>
    <n v="11"/>
    <x v="63"/>
    <x v="1"/>
    <n v="1"/>
    <s v="Front-Line"/>
    <x v="149"/>
    <x v="1"/>
    <n v="4"/>
  </r>
  <r>
    <n v="1709"/>
    <s v="KB646"/>
    <x v="28"/>
    <s v="RN 728/RAF"/>
    <x v="10"/>
    <x v="19"/>
    <n v="28"/>
    <s v="November"/>
    <x v="9"/>
    <s v="28 November 1946"/>
    <x v="2"/>
    <s v="SOC 28.11.46 (Air Britain Serials)"/>
    <x v="4"/>
    <x v="3"/>
    <m/>
    <m/>
    <x v="2"/>
    <m/>
    <m/>
    <n v="11"/>
    <x v="63"/>
    <x v="1"/>
    <n v="0"/>
    <e v="#N/A"/>
    <x v="216"/>
    <x v="1"/>
    <n v="2"/>
  </r>
  <r>
    <n v="2292"/>
    <s v="MM748"/>
    <x v="25"/>
    <s v="AAEE/DH"/>
    <x v="10"/>
    <x v="19"/>
    <n v="28"/>
    <s v="November"/>
    <x v="9"/>
    <s v="28 November 1946"/>
    <x v="2"/>
    <s v="SOC 28.11.46 (Air Britain Serials)"/>
    <x v="4"/>
    <x v="3"/>
    <m/>
    <m/>
    <x v="2"/>
    <m/>
    <m/>
    <n v="11"/>
    <x v="63"/>
    <x v="1"/>
    <n v="1"/>
    <s v="Support Unit"/>
    <x v="40"/>
    <x v="2"/>
    <n v="2"/>
  </r>
  <r>
    <n v="4576"/>
    <s v="PF462"/>
    <x v="20"/>
    <s v="128/14"/>
    <x v="10"/>
    <x v="19"/>
    <n v="28"/>
    <s v="November"/>
    <x v="9"/>
    <s v="28 November 1946"/>
    <x v="2"/>
    <s v="SOC 28.11.46 (Air Britain Serials)"/>
    <x v="4"/>
    <x v="3"/>
    <m/>
    <m/>
    <x v="2"/>
    <m/>
    <m/>
    <n v="11"/>
    <x v="63"/>
    <x v="1"/>
    <n v="0"/>
    <s v="Front-Line"/>
    <x v="215"/>
    <x v="6"/>
    <n v="2"/>
  </r>
  <r>
    <n v="3385"/>
    <s v="RS701"/>
    <x v="42"/>
    <s v="3FP"/>
    <x v="10"/>
    <x v="19"/>
    <n v="29"/>
    <s v="November"/>
    <x v="9"/>
    <s v="29 November 1946"/>
    <x v="0"/>
    <s v="Overshot landing swung off runway and u/c collapsed Ternhill 29.11.46 not repaired (Air Britain Serials) 29.11.46 3 FP. RS7O1 Overshot on landing at Ternhill aerodrome. (Mosquito Crash Log)"/>
    <x v="2"/>
    <x v="2"/>
    <s v="Overshot"/>
    <m/>
    <x v="2"/>
    <m/>
    <m/>
    <n v="11"/>
    <x v="63"/>
    <x v="1"/>
    <n v="0"/>
    <s v="Support Unit"/>
    <x v="202"/>
    <x v="7"/>
    <n v="1"/>
  </r>
  <r>
    <n v="1538"/>
    <s v="RF584"/>
    <x v="12"/>
    <n v="45"/>
    <x v="3"/>
    <x v="16"/>
    <n v="29"/>
    <s v="November"/>
    <x v="9"/>
    <s v="29 November 1946"/>
    <x v="2"/>
    <s v="SOC 29.11.46 (Air Britain Serials)"/>
    <x v="4"/>
    <x v="3"/>
    <m/>
    <m/>
    <x v="2"/>
    <m/>
    <m/>
    <n v="11"/>
    <x v="63"/>
    <x v="1"/>
    <n v="1"/>
    <s v="Front-Line"/>
    <x v="86"/>
    <x v="3"/>
    <n v="1"/>
  </r>
  <r>
    <n v="2575"/>
    <s v="NT485"/>
    <x v="25"/>
    <s v="141/157/141"/>
    <x v="0"/>
    <x v="2"/>
    <n v="30"/>
    <s v="November"/>
    <x v="9"/>
    <s v="30 November 1946"/>
    <x v="2"/>
    <s v="SOC 30.11.46 (Air Britain Serials)"/>
    <x v="4"/>
    <x v="3"/>
    <m/>
    <m/>
    <x v="2"/>
    <m/>
    <m/>
    <n v="11"/>
    <x v="63"/>
    <x v="1"/>
    <n v="1"/>
    <s v="Front-Line"/>
    <x v="45"/>
    <x v="2"/>
    <n v="3"/>
  </r>
  <r>
    <n v="6168"/>
    <s v="PF573"/>
    <x v="20"/>
    <n v="139"/>
    <x v="0"/>
    <x v="8"/>
    <n v="2"/>
    <s v="December"/>
    <x v="9"/>
    <s v="2 December 1946"/>
    <x v="0"/>
    <s v="EDMUND GEORGE HANSON WAREING, Flying Officer, 57561, 139 Sqdn., Royal Air Force, Died 02 December 1946 _x000a__x000a_2 December 1946._x000a__x000a_139 Squadron_x000a_Mosquito XVI PF573_x000a_Ilfracombe, Devon_x000a__x000a_The aircraft was flying in cloud when both engines carburettors froze up and the engines lost power. The pilot (Wareing) could not retain control and the aircraft crashed._x000a__x000a_FL - Cummings_x000a__x000a_(http://www.ww2talk.com/forum/war-cemeteries-war-memorial-research/21571-help-raf-casualtys-2.html#post247618) Caught fire in air and crashed Ilfracombe Golf Course Devon 2.12.46 (Air Britain Serials) 02.12.46 139 Sqn. PF573 Aircraft was in flight when carburettors iced up. Pilot lost control, aircraft crashing one mile from Lifracombe golf course, Devon, killing crew. (Mosquito Crash Log)"/>
    <x v="2"/>
    <x v="2"/>
    <s v="Weather"/>
    <m/>
    <x v="2"/>
    <m/>
    <m/>
    <n v="12"/>
    <x v="64"/>
    <x v="1"/>
    <n v="0"/>
    <s v="Front-Line"/>
    <x v="15"/>
    <x v="6"/>
    <n v="1"/>
  </r>
  <r>
    <n v="5359"/>
    <s v="HR360"/>
    <x v="12"/>
    <n v="305"/>
    <x v="11"/>
    <x v="19"/>
    <n v="2"/>
    <s v="December"/>
    <x v="9"/>
    <s v="2 December 1946"/>
    <x v="2"/>
    <s v="Sold Turkish AF as '406' 2.12.46. Sold 2.12.46 (Air Britain Serials)"/>
    <x v="5"/>
    <x v="3"/>
    <m/>
    <m/>
    <x v="2"/>
    <m/>
    <m/>
    <n v="12"/>
    <x v="64"/>
    <x v="1"/>
    <n v="1"/>
    <s v="Front-Line"/>
    <x v="60"/>
    <x v="3"/>
    <n v="1"/>
  </r>
  <r>
    <n v="1451"/>
    <s v="LR360"/>
    <x v="12"/>
    <s v="248/60OTU/13OTU"/>
    <x v="11"/>
    <x v="19"/>
    <n v="2"/>
    <s v="December"/>
    <x v="9"/>
    <s v="2 December 1946"/>
    <x v="2"/>
    <s v="Sold Turkish AF as '407' 2.12.46. Sold 2.12.46 (Air Britain Serials)"/>
    <x v="4"/>
    <x v="3"/>
    <m/>
    <m/>
    <x v="2"/>
    <m/>
    <m/>
    <n v="12"/>
    <x v="64"/>
    <x v="1"/>
    <n v="1"/>
    <s v="Support Unit"/>
    <x v="39"/>
    <x v="0"/>
    <n v="3"/>
  </r>
  <r>
    <n v="4976"/>
    <s v="NS930"/>
    <x v="12"/>
    <n v="418"/>
    <x v="10"/>
    <x v="19"/>
    <n v="2"/>
    <s v="December"/>
    <x v="9"/>
    <s v="2 December 1946"/>
    <x v="2"/>
    <s v="Taken on strength from Coltishall, 11 July 1944. TH-U, letter on list dated 31 August 1944. NOTE: Griffin and Kostenuk give letter as &quot;V&quot;. Sold 2.12.46 (Air Britain Serials)"/>
    <x v="4"/>
    <x v="3"/>
    <m/>
    <m/>
    <x v="2"/>
    <m/>
    <m/>
    <n v="12"/>
    <x v="64"/>
    <x v="1"/>
    <n v="1"/>
    <s v="Front-Line"/>
    <x v="30"/>
    <x v="0"/>
    <n v="1"/>
  </r>
  <r>
    <n v="1299"/>
    <s v="PF572"/>
    <x v="20"/>
    <s v="109/192/109/139"/>
    <x v="0"/>
    <x v="8"/>
    <n v="3"/>
    <s v="December"/>
    <x v="9"/>
    <s v="3 December 1946"/>
    <x v="0"/>
    <s v="Hit birds on take-off Coningsby 3.12.46 to 6237M 24.1.47 (Air Britain Serials)"/>
    <x v="2"/>
    <x v="2"/>
    <s v="Bird strike"/>
    <m/>
    <x v="2"/>
    <m/>
    <m/>
    <n v="12"/>
    <x v="64"/>
    <x v="1"/>
    <n v="0"/>
    <s v="Front-Line"/>
    <x v="15"/>
    <x v="6"/>
    <n v="4"/>
  </r>
  <r>
    <n v="3120"/>
    <s v="TA296"/>
    <x v="22"/>
    <s v="1653CU"/>
    <x v="0"/>
    <x v="7"/>
    <n v="3"/>
    <s v="December"/>
    <x v="9"/>
    <s v="3 December 1946"/>
    <x v="0"/>
    <s v="Hit obstruction on overshoot Lindholme 3.12.46 (Air Britain Serials) 03.12.46 1653HCU. TA296 Overshot and hit obstruction at Lindholme aerodrome. (Mosquito Crash Log)"/>
    <x v="2"/>
    <x v="2"/>
    <s v="Overshot"/>
    <m/>
    <x v="2"/>
    <m/>
    <m/>
    <n v="12"/>
    <x v="64"/>
    <x v="1"/>
    <n v="1"/>
    <s v="Support Unit"/>
    <x v="248"/>
    <x v="0"/>
    <n v="1"/>
  </r>
  <r>
    <n v="5059"/>
    <s v="TE811"/>
    <x v="12"/>
    <n v="45"/>
    <x v="3"/>
    <x v="16"/>
    <n v="3"/>
    <s v="December"/>
    <x v="9"/>
    <s v="3 December 1946"/>
    <x v="0"/>
    <s v="Spun into lake during aerobatics Trincomalee 3.12.46 (Air Britain Serials)"/>
    <x v="2"/>
    <x v="2"/>
    <s v="Low flying"/>
    <m/>
    <x v="2"/>
    <m/>
    <m/>
    <n v="12"/>
    <x v="64"/>
    <x v="1"/>
    <n v="0"/>
    <s v="Front-Line"/>
    <x v="86"/>
    <x v="3"/>
    <n v="1"/>
  </r>
  <r>
    <n v="4237"/>
    <s v="LR334"/>
    <x v="12"/>
    <s v="487/464"/>
    <x v="11"/>
    <x v="19"/>
    <n v="3"/>
    <s v="December"/>
    <x v="9"/>
    <s v="3 December 1946"/>
    <x v="2"/>
    <s v="Was SB-R on Amiens prison raid, flown by W/C Robert Wilson Iredale, and F/L J.L. McCaul. Served with 464 Sqn, under RAF control 10/43 Coded SB-F. Participated in Amiens Prison Raid 18/2/44 464 Sqn Boss's Aircraft for Raid. (Brian Fillery's website). Sold to Fairey for Turkish AF as '410' 3.12.46. Sold to Fairey 3.12.46 (Air Britain Serials)"/>
    <x v="5"/>
    <x v="3"/>
    <m/>
    <m/>
    <x v="2"/>
    <m/>
    <m/>
    <n v="12"/>
    <x v="64"/>
    <x v="1"/>
    <n v="1"/>
    <s v="Front-Line"/>
    <x v="46"/>
    <x v="0"/>
    <n v="2"/>
  </r>
  <r>
    <n v="3082"/>
    <s v="TA342"/>
    <x v="22"/>
    <s v="1668CU/1653CU"/>
    <x v="0"/>
    <x v="7"/>
    <n v="3"/>
    <s v="December"/>
    <x v="9"/>
    <s v="3 December 1946"/>
    <x v="2"/>
    <s v="SOC 3.12.46 (Air Britain Serials)"/>
    <x v="5"/>
    <x v="3"/>
    <m/>
    <m/>
    <x v="2"/>
    <m/>
    <m/>
    <n v="12"/>
    <x v="64"/>
    <x v="1"/>
    <n v="1"/>
    <s v="Support Unit"/>
    <x v="248"/>
    <x v="0"/>
    <n v="2"/>
  </r>
  <r>
    <n v="5271"/>
    <s v="RF835"/>
    <x v="12"/>
    <s v="Med"/>
    <x v="1"/>
    <x v="16"/>
    <n v="4"/>
    <s v="December"/>
    <x v="9"/>
    <s v="4 December 1946"/>
    <x v="2"/>
    <s v="Sold 4.12.46 (Air Britain Serials)"/>
    <x v="5"/>
    <x v="3"/>
    <m/>
    <m/>
    <x v="2"/>
    <m/>
    <m/>
    <n v="12"/>
    <x v="64"/>
    <x v="1"/>
    <n v="1"/>
    <e v="#N/A"/>
    <x v="68"/>
    <x v="3"/>
    <n v="1"/>
  </r>
  <r>
    <n v="254"/>
    <s v="NS958"/>
    <x v="12"/>
    <s v="107/21/107/2 Gp CS/107"/>
    <x v="0"/>
    <x v="16"/>
    <n v="5"/>
    <s v="December"/>
    <x v="9"/>
    <s v="5 December 1946"/>
    <x v="2"/>
    <s v="SOC 6.12.46 (Air Britain Serials)"/>
    <x v="4"/>
    <x v="3"/>
    <m/>
    <m/>
    <x v="2"/>
    <m/>
    <m/>
    <n v="12"/>
    <x v="64"/>
    <x v="1"/>
    <n v="1"/>
    <s v="Front-Line"/>
    <x v="57"/>
    <x v="0"/>
    <n v="5"/>
  </r>
  <r>
    <n v="4182"/>
    <s v="TW290"/>
    <x v="43"/>
    <s v="RN"/>
    <x v="10"/>
    <x v="19"/>
    <n v="5"/>
    <s v="December"/>
    <x v="9"/>
    <s v="5 December 1946"/>
    <x v="2"/>
    <s v="Awaiting collection 6.12.46 NFT (Air Britain Serials)"/>
    <x v="4"/>
    <x v="3"/>
    <m/>
    <m/>
    <x v="2"/>
    <m/>
    <m/>
    <n v="12"/>
    <x v="64"/>
    <x v="1"/>
    <n v="0"/>
    <e v="#N/A"/>
    <x v="64"/>
    <x v="2"/>
    <n v="1"/>
  </r>
  <r>
    <n v="920"/>
    <s v="NS842"/>
    <x v="12"/>
    <s v="605/FIDS"/>
    <x v="10"/>
    <x v="19"/>
    <n v="6"/>
    <s v="December"/>
    <x v="9"/>
    <s v="6 December 1946"/>
    <x v="2"/>
    <s v="Sold 6.12.46 (Air Britain Serials)"/>
    <x v="5"/>
    <x v="3"/>
    <m/>
    <m/>
    <x v="2"/>
    <m/>
    <m/>
    <n v="12"/>
    <x v="64"/>
    <x v="1"/>
    <n v="1"/>
    <s v="Front-Line"/>
    <x v="267"/>
    <x v="0"/>
    <n v="2"/>
  </r>
  <r>
    <n v="7704"/>
    <s v="NS753"/>
    <x v="18"/>
    <s v="USAAF/RN"/>
    <x v="10"/>
    <x v="19"/>
    <n v="7"/>
    <s v="December"/>
    <x v="9"/>
    <s v="7 December 1946"/>
    <x v="2"/>
    <s v="To RN 7.12.46 (G-AOCK) Burnt Thruxton 10.60 (Air Britain Serials)"/>
    <x v="4"/>
    <x v="3"/>
    <m/>
    <m/>
    <x v="2"/>
    <m/>
    <m/>
    <n v="12"/>
    <x v="64"/>
    <x v="1"/>
    <n v="1"/>
    <e v="#N/A"/>
    <x v="64"/>
    <x v="0"/>
    <n v="2"/>
  </r>
  <r>
    <n v="7531"/>
    <s v="HK380"/>
    <x v="17"/>
    <n v="488"/>
    <x v="10"/>
    <x v="19"/>
    <n v="9"/>
    <s v="December"/>
    <x v="9"/>
    <s v="9 December 1946"/>
    <x v="2"/>
    <s v="Y on 488 Sqn (Andy Long on RAF Commands Forum) SOC 9.12.46 (Air Britain Serials)"/>
    <x v="4"/>
    <x v="3"/>
    <m/>
    <m/>
    <x v="2"/>
    <m/>
    <m/>
    <n v="12"/>
    <x v="64"/>
    <x v="1"/>
    <n v="1"/>
    <s v="Front-Line"/>
    <x v="42"/>
    <x v="2"/>
    <n v="1"/>
  </r>
  <r>
    <n v="3660"/>
    <s v="KB192"/>
    <x v="13"/>
    <n v="139"/>
    <x v="0"/>
    <x v="8"/>
    <n v="9"/>
    <s v="December"/>
    <x v="9"/>
    <s v="9 December 1946"/>
    <x v="2"/>
    <s v="SOC 9.12.46 (Air Britain Serials)"/>
    <x v="4"/>
    <x v="3"/>
    <m/>
    <m/>
    <x v="2"/>
    <m/>
    <m/>
    <n v="12"/>
    <x v="64"/>
    <x v="1"/>
    <n v="1"/>
    <s v="Front-Line"/>
    <x v="15"/>
    <x v="1"/>
    <n v="1"/>
  </r>
  <r>
    <n v="2287"/>
    <s v="NT379"/>
    <x v="25"/>
    <s v="239/85/157"/>
    <x v="0"/>
    <x v="2"/>
    <n v="9"/>
    <s v="December"/>
    <x v="9"/>
    <s v="9 December 1946"/>
    <x v="2"/>
    <s v="SOC 9.12.46 (Air Britain Serials)"/>
    <x v="4"/>
    <x v="3"/>
    <m/>
    <m/>
    <x v="2"/>
    <m/>
    <m/>
    <n v="12"/>
    <x v="64"/>
    <x v="1"/>
    <n v="1"/>
    <s v="Front-Line"/>
    <x v="3"/>
    <x v="2"/>
    <n v="3"/>
  </r>
  <r>
    <n v="2576"/>
    <s v="NT382"/>
    <x v="25"/>
    <s v="85/157"/>
    <x v="0"/>
    <x v="2"/>
    <n v="9"/>
    <s v="December"/>
    <x v="9"/>
    <s v="9 December 1946"/>
    <x v="2"/>
    <s v="SOC 9.12.46 (Air Britain Serials)"/>
    <x v="4"/>
    <x v="3"/>
    <m/>
    <m/>
    <x v="2"/>
    <m/>
    <m/>
    <n v="12"/>
    <x v="64"/>
    <x v="1"/>
    <n v="1"/>
    <s v="Front-Line"/>
    <x v="3"/>
    <x v="2"/>
    <n v="2"/>
  </r>
  <r>
    <n v="6598"/>
    <s v="NT554"/>
    <x v="25"/>
    <n v="141"/>
    <x v="0"/>
    <x v="2"/>
    <n v="9"/>
    <s v="December"/>
    <x v="9"/>
    <s v="9 December 1946"/>
    <x v="2"/>
    <s v="SOC 9.12.46 (Air Britain Serials)"/>
    <x v="4"/>
    <x v="3"/>
    <m/>
    <m/>
    <x v="2"/>
    <m/>
    <m/>
    <n v="12"/>
    <x v="64"/>
    <x v="1"/>
    <n v="1"/>
    <s v="Front-Line"/>
    <x v="45"/>
    <x v="2"/>
    <n v="1"/>
  </r>
  <r>
    <n v="3963"/>
    <s v="LR351"/>
    <x v="12"/>
    <n v="613"/>
    <x v="11"/>
    <x v="19"/>
    <n v="10"/>
    <s v="December"/>
    <x v="9"/>
    <s v="10 December 1946"/>
    <x v="2"/>
    <s v="Sold to Fairey for Turkish AF as '411' 10.12.46. Sold to Fairey 10.12.46 (Air Britain Serials)"/>
    <x v="5"/>
    <x v="3"/>
    <m/>
    <m/>
    <x v="2"/>
    <m/>
    <m/>
    <n v="12"/>
    <x v="64"/>
    <x v="1"/>
    <n v="1"/>
    <s v="Front-Line"/>
    <x v="59"/>
    <x v="0"/>
    <n v="1"/>
  </r>
  <r>
    <n v="5523"/>
    <s v="TE619"/>
    <x v="12"/>
    <s v="FE"/>
    <x v="3"/>
    <x v="16"/>
    <n v="12"/>
    <s v="December"/>
    <x v="9"/>
    <s v="12 December 1946"/>
    <x v="2"/>
    <s v="SOC 12.12.46 (Air Britain Serials)"/>
    <x v="4"/>
    <x v="3"/>
    <m/>
    <m/>
    <x v="2"/>
    <m/>
    <m/>
    <n v="12"/>
    <x v="64"/>
    <x v="1"/>
    <n v="0"/>
    <e v="#N/A"/>
    <x v="91"/>
    <x v="3"/>
    <n v="1"/>
  </r>
  <r>
    <n v="1437"/>
    <s v="RL127"/>
    <x v="39"/>
    <n v="29"/>
    <x v="0"/>
    <x v="2"/>
    <n v="13"/>
    <s v="December"/>
    <x v="9"/>
    <s v="13 December 1946"/>
    <x v="0"/>
    <s v="Both propellers feathered in error bellylanded at West Malling 13.12.46 DBF (Air Britain Serials) 13.12.46 29 Sqn. RL127 Aircraft belly-landed on West MaIling aerodrome after unintentionally feathering both engines and having no time to use flaps, burning out aircraft. Crew unhurt. (Mosquito Crash Log)"/>
    <x v="2"/>
    <x v="2"/>
    <s v="Pilot error"/>
    <m/>
    <x v="2"/>
    <m/>
    <m/>
    <n v="12"/>
    <x v="64"/>
    <x v="1"/>
    <n v="0"/>
    <s v="Front-Line"/>
    <x v="31"/>
    <x v="2"/>
    <n v="1"/>
  </r>
  <r>
    <n v="1569"/>
    <s v="NT502"/>
    <x v="25"/>
    <s v="141/157/141"/>
    <x v="0"/>
    <x v="2"/>
    <n v="14"/>
    <s v="December"/>
    <x v="9"/>
    <s v="14 December 1946"/>
    <x v="2"/>
    <s v="SOC 14.12.46 (Air Britain Serials)"/>
    <x v="4"/>
    <x v="3"/>
    <m/>
    <m/>
    <x v="2"/>
    <m/>
    <m/>
    <n v="12"/>
    <x v="64"/>
    <x v="1"/>
    <n v="1"/>
    <s v="Front-Line"/>
    <x v="45"/>
    <x v="2"/>
    <n v="3"/>
  </r>
  <r>
    <n v="936"/>
    <s v="PF647"/>
    <x v="35"/>
    <s v="1 OADU/680/13"/>
    <x v="10"/>
    <x v="19"/>
    <n v="16"/>
    <s v="December"/>
    <x v="9"/>
    <s v="16 December 1946"/>
    <x v="0"/>
    <s v="Tyre burst swung on landing and u/c collapsed Khormaksar 16.12.46 (Air Britain Serials)"/>
    <x v="2"/>
    <x v="2"/>
    <s v="Tyre burst on landing"/>
    <m/>
    <x v="2"/>
    <m/>
    <m/>
    <n v="12"/>
    <x v="64"/>
    <x v="1"/>
    <n v="0"/>
    <s v="Front-Line"/>
    <x v="257"/>
    <x v="6"/>
    <n v="3"/>
  </r>
  <r>
    <n v="3864"/>
    <s v="TW229"/>
    <x v="43"/>
    <s v="RN"/>
    <x v="10"/>
    <x v="19"/>
    <n v="16"/>
    <s v="December"/>
    <x v="9"/>
    <s v="16 December 1946"/>
    <x v="0"/>
    <s v="Caught fire and crashed 16.12.46 (Air Britain Serials) Fixed wings."/>
    <x v="2"/>
    <x v="2"/>
    <s v="Caught fire"/>
    <m/>
    <x v="2"/>
    <m/>
    <m/>
    <n v="12"/>
    <x v="64"/>
    <x v="1"/>
    <n v="0"/>
    <e v="#N/A"/>
    <x v="64"/>
    <x v="2"/>
    <n v="1"/>
  </r>
  <r>
    <n v="7648"/>
    <s v="KB236"/>
    <x v="13"/>
    <s v="608/162"/>
    <x v="10"/>
    <x v="19"/>
    <n v="16"/>
    <s v="December"/>
    <x v="9"/>
    <s v="16 December 1946"/>
    <x v="2"/>
    <s v="SOC 16.12.46 (Air Britain Serials)"/>
    <x v="4"/>
    <x v="3"/>
    <m/>
    <m/>
    <x v="2"/>
    <m/>
    <m/>
    <n v="12"/>
    <x v="64"/>
    <x v="1"/>
    <n v="1"/>
    <s v="Front-Line"/>
    <x v="134"/>
    <x v="1"/>
    <n v="2"/>
  </r>
  <r>
    <n v="1846"/>
    <s v="HR373"/>
    <x v="12"/>
    <s v="618/132OTU/143/16"/>
    <x v="11"/>
    <x v="19"/>
    <n v="18"/>
    <s v="December"/>
    <x v="9"/>
    <s v="18 December 1946"/>
    <x v="2"/>
    <s v="Sold to Turkey Turkish AF as '454' 18.12.46. Sold to Turkey 18.12.46 (Air Britain Serials)"/>
    <x v="5"/>
    <x v="3"/>
    <m/>
    <m/>
    <x v="2"/>
    <m/>
    <m/>
    <n v="12"/>
    <x v="64"/>
    <x v="1"/>
    <n v="1"/>
    <s v="Front-Line"/>
    <x v="268"/>
    <x v="3"/>
    <n v="4"/>
  </r>
  <r>
    <n v="6149"/>
    <s v="MM430"/>
    <x v="12"/>
    <n v="248"/>
    <x v="16"/>
    <x v="19"/>
    <n v="18"/>
    <s v="December"/>
    <x v="9"/>
    <s v="18 December 1946"/>
    <x v="2"/>
    <s v="To Czech AF 18.12.46 (Air Britain Serials)"/>
    <x v="5"/>
    <x v="3"/>
    <m/>
    <m/>
    <x v="2"/>
    <m/>
    <m/>
    <n v="12"/>
    <x v="64"/>
    <x v="1"/>
    <n v="1"/>
    <s v="Front-Line"/>
    <x v="52"/>
    <x v="0"/>
    <n v="1"/>
  </r>
  <r>
    <n v="6294"/>
    <s v="MM431"/>
    <x v="12"/>
    <n v="248"/>
    <x v="16"/>
    <x v="19"/>
    <n v="18"/>
    <s v="December"/>
    <x v="9"/>
    <s v="18 December 1946"/>
    <x v="2"/>
    <s v="To Czech AF 18.12.46 (Air Britain Serials)"/>
    <x v="5"/>
    <x v="3"/>
    <m/>
    <m/>
    <x v="2"/>
    <m/>
    <m/>
    <n v="12"/>
    <x v="64"/>
    <x v="1"/>
    <n v="1"/>
    <s v="Front-Line"/>
    <x v="52"/>
    <x v="0"/>
    <n v="1"/>
  </r>
  <r>
    <n v="5481"/>
    <s v="RF823"/>
    <x v="12"/>
    <n v="235"/>
    <x v="16"/>
    <x v="19"/>
    <n v="18"/>
    <s v="December"/>
    <x v="9"/>
    <s v="18 December 1946"/>
    <x v="2"/>
    <s v="Czech serial was IY-5 when photographed. To Czech AF 18.12.46 (Air Britain Serials)"/>
    <x v="5"/>
    <x v="3"/>
    <m/>
    <m/>
    <x v="2"/>
    <m/>
    <m/>
    <n v="12"/>
    <x v="64"/>
    <x v="1"/>
    <n v="1"/>
    <s v="Front-Line"/>
    <x v="97"/>
    <x v="3"/>
    <n v="1"/>
  </r>
  <r>
    <n v="1765"/>
    <s v="TE603"/>
    <x v="12"/>
    <s v="RAE/SF"/>
    <x v="16"/>
    <x v="19"/>
    <n v="18"/>
    <s v="December"/>
    <x v="9"/>
    <s v="18 December 1946"/>
    <x v="2"/>
    <s v="Northolt To Czech AF 18.12.46 (Air Britain Serials)"/>
    <x v="5"/>
    <x v="3"/>
    <m/>
    <m/>
    <x v="2"/>
    <m/>
    <m/>
    <n v="12"/>
    <x v="64"/>
    <x v="1"/>
    <n v="0"/>
    <s v="Support Unit"/>
    <x v="269"/>
    <x v="3"/>
    <n v="2"/>
  </r>
  <r>
    <n v="304"/>
    <s v="KA282"/>
    <x v="31"/>
    <s v="1FU/39"/>
    <x v="10"/>
    <x v="19"/>
    <n v="20"/>
    <s v="December"/>
    <x v="9"/>
    <s v="20 December 1946"/>
    <x v="0"/>
    <s v="Overshot emergency approach after engine cut on take-off St-Eval 20.12.46 (Air Britain Serials) 20.12.46 39 Sqn. KA282 Pilot requested emergency landing just after take-off, lost height and crashed on the edge of St. Eval aerodrome, killing crew; (Mosquito Crash Log)"/>
    <x v="2"/>
    <x v="2"/>
    <s v="Engine failure"/>
    <m/>
    <x v="2"/>
    <m/>
    <m/>
    <n v="12"/>
    <x v="64"/>
    <x v="1"/>
    <n v="0"/>
    <s v="Front-Line"/>
    <x v="234"/>
    <x v="1"/>
    <n v="2"/>
  </r>
  <r>
    <n v="5278"/>
    <s v="KA160"/>
    <x v="31"/>
    <s v="Med"/>
    <x v="1"/>
    <x v="16"/>
    <n v="21"/>
    <s v="December"/>
    <x v="9"/>
    <s v="21 December 1946"/>
    <x v="2"/>
    <s v="SOC 21.12.46 (Air Britain Serials)"/>
    <x v="4"/>
    <x v="3"/>
    <m/>
    <m/>
    <x v="2"/>
    <m/>
    <m/>
    <n v="12"/>
    <x v="64"/>
    <x v="1"/>
    <n v="0"/>
    <e v="#N/A"/>
    <x v="68"/>
    <x v="1"/>
    <n v="1"/>
  </r>
  <r>
    <n v="364"/>
    <s v="NT152"/>
    <x v="12"/>
    <s v="418/487/16/268/4/268"/>
    <x v="10"/>
    <x v="19"/>
    <n v="24"/>
    <s v="December"/>
    <x v="9"/>
    <s v="24 December 1946"/>
    <x v="2"/>
    <s v="Taken on strength at 418 Sqn. from No.10 Movements Unit, 9 May 1944. TH-Y, letter on list dated 31 August 1944. SOC 24.12.46 (Air Britain Serials)"/>
    <x v="4"/>
    <x v="3"/>
    <m/>
    <m/>
    <x v="2"/>
    <m/>
    <m/>
    <n v="12"/>
    <x v="64"/>
    <x v="1"/>
    <n v="1"/>
    <s v="Front-Line"/>
    <x v="214"/>
    <x v="0"/>
    <n v="6"/>
  </r>
  <r>
    <n v="2055"/>
    <s v="NT319"/>
    <x v="25"/>
    <s v="239/515"/>
    <x v="10"/>
    <x v="19"/>
    <n v="26"/>
    <s v="December"/>
    <x v="9"/>
    <s v="26 December 1946"/>
    <x v="2"/>
    <s v="SOC 26.12.46 (Air Britain Serials)"/>
    <x v="4"/>
    <x v="3"/>
    <m/>
    <m/>
    <x v="2"/>
    <m/>
    <m/>
    <n v="12"/>
    <x v="64"/>
    <x v="1"/>
    <n v="1"/>
    <s v="Front-Line"/>
    <x v="83"/>
    <x v="2"/>
    <n v="2"/>
  </r>
  <r>
    <n v="1047"/>
    <s v="NT369"/>
    <x v="25"/>
    <s v="239/85/157"/>
    <x v="0"/>
    <x v="2"/>
    <n v="26"/>
    <s v="December"/>
    <x v="9"/>
    <s v="26 December 1946"/>
    <x v="2"/>
    <s v="SOC 26.12.46 (Air Britain Serials)"/>
    <x v="4"/>
    <x v="3"/>
    <m/>
    <m/>
    <x v="2"/>
    <m/>
    <m/>
    <n v="12"/>
    <x v="64"/>
    <x v="1"/>
    <n v="1"/>
    <s v="Front-Line"/>
    <x v="3"/>
    <x v="2"/>
    <n v="3"/>
  </r>
  <r>
    <n v="4232"/>
    <s v="NT551"/>
    <x v="25"/>
    <s v="85/141"/>
    <x v="0"/>
    <x v="2"/>
    <n v="26"/>
    <s v="December"/>
    <x v="9"/>
    <s v="26 December 1946"/>
    <x v="2"/>
    <s v="SOC 26.12.46 (Air Britain Serials)"/>
    <x v="4"/>
    <x v="3"/>
    <m/>
    <m/>
    <x v="2"/>
    <m/>
    <m/>
    <n v="12"/>
    <x v="64"/>
    <x v="1"/>
    <n v="1"/>
    <s v="Front-Line"/>
    <x v="45"/>
    <x v="2"/>
    <n v="2"/>
  </r>
  <r>
    <n v="2186"/>
    <s v="PZ435"/>
    <x v="12"/>
    <s v="143/16/14"/>
    <x v="10"/>
    <x v="19"/>
    <n v="26"/>
    <s v="December"/>
    <x v="9"/>
    <s v="26 December 1946"/>
    <x v="2"/>
    <s v="SOC 26.12.46 (Air Britain Serials)"/>
    <x v="4"/>
    <x v="3"/>
    <m/>
    <m/>
    <x v="2"/>
    <m/>
    <m/>
    <n v="12"/>
    <x v="64"/>
    <x v="1"/>
    <n v="1"/>
    <s v="Front-Line"/>
    <x v="215"/>
    <x v="0"/>
    <n v="3"/>
  </r>
  <r>
    <n v="5718"/>
    <s v="TE849"/>
    <x v="12"/>
    <s v="ME"/>
    <x v="1"/>
    <x v="16"/>
    <n v="27"/>
    <s v="December"/>
    <x v="9"/>
    <s v="27 December 1946"/>
    <x v="2"/>
    <s v="SOC 27.12.46 (Air Britain Serials)"/>
    <x v="4"/>
    <x v="3"/>
    <m/>
    <m/>
    <x v="2"/>
    <m/>
    <m/>
    <n v="12"/>
    <x v="64"/>
    <x v="1"/>
    <n v="0"/>
    <e v="#N/A"/>
    <x v="108"/>
    <x v="3"/>
    <n v="1"/>
  </r>
  <r>
    <n v="5331"/>
    <s v="MM508"/>
    <x v="17"/>
    <n v="409"/>
    <x v="0"/>
    <x v="2"/>
    <n v="30"/>
    <s v="December"/>
    <x v="9"/>
    <s v="30 December 1946"/>
    <x v="2"/>
    <s v="SOC 30.12.46 (Air Britain Serials)"/>
    <x v="4"/>
    <x v="3"/>
    <m/>
    <m/>
    <x v="2"/>
    <m/>
    <m/>
    <n v="12"/>
    <x v="64"/>
    <x v="1"/>
    <n v="1"/>
    <s v="Front-Line"/>
    <x v="95"/>
    <x v="2"/>
    <n v="1"/>
  </r>
  <r>
    <n v="100"/>
    <s v="MM549"/>
    <x v="17"/>
    <s v="264/604"/>
    <x v="10"/>
    <x v="19"/>
    <n v="30"/>
    <s v="December"/>
    <x v="9"/>
    <s v="30 December 1946"/>
    <x v="2"/>
    <s v="SOC 30.12.46 (Air Britain Serials)"/>
    <x v="4"/>
    <x v="3"/>
    <m/>
    <m/>
    <x v="2"/>
    <m/>
    <m/>
    <n v="12"/>
    <x v="64"/>
    <x v="1"/>
    <n v="1"/>
    <s v="Front-Line"/>
    <x v="77"/>
    <x v="2"/>
    <n v="2"/>
  </r>
  <r>
    <n v="7740"/>
    <s v="MM552"/>
    <x v="17"/>
    <s v="604/264"/>
    <x v="10"/>
    <x v="19"/>
    <n v="30"/>
    <s v="December"/>
    <x v="9"/>
    <s v="30 December 1946"/>
    <x v="2"/>
    <s v="SOC 30.12.46 (Air Britain Serials)"/>
    <x v="4"/>
    <x v="3"/>
    <m/>
    <m/>
    <x v="2"/>
    <m/>
    <m/>
    <n v="12"/>
    <x v="64"/>
    <x v="1"/>
    <n v="1"/>
    <s v="Front-Line"/>
    <x v="10"/>
    <x v="2"/>
    <n v="2"/>
  </r>
  <r>
    <n v="5751"/>
    <s v="HK469"/>
    <x v="17"/>
    <s v="96/264"/>
    <x v="10"/>
    <x v="19"/>
    <n v="31"/>
    <s v="December"/>
    <x v="9"/>
    <s v="31 December 1946"/>
    <x v="2"/>
    <s v="Also, 22:40 on 14/15 April 1945 on 264 Squadron overshot landing at B.77, CatB damage, W/O S. Davies and F/O Fisher both OK. SOC 31.12.46 (Air Britain Serials)"/>
    <x v="4"/>
    <x v="3"/>
    <m/>
    <m/>
    <x v="2"/>
    <m/>
    <m/>
    <n v="12"/>
    <x v="64"/>
    <x v="1"/>
    <n v="1"/>
    <s v="Front-Line"/>
    <x v="10"/>
    <x v="2"/>
    <n v="2"/>
  </r>
  <r>
    <n v="806"/>
    <s v="HK534"/>
    <x v="17"/>
    <s v="488/264"/>
    <x v="10"/>
    <x v="19"/>
    <n v="31"/>
    <s v="December"/>
    <x v="9"/>
    <s v="31 December 1946"/>
    <x v="2"/>
    <s v="SOC 31.12.46 (Air Britain Serials)"/>
    <x v="4"/>
    <x v="3"/>
    <m/>
    <m/>
    <x v="2"/>
    <m/>
    <m/>
    <n v="12"/>
    <x v="64"/>
    <x v="1"/>
    <n v="1"/>
    <s v="Front-Line"/>
    <x v="10"/>
    <x v="2"/>
    <n v="2"/>
  </r>
  <r>
    <n v="5279"/>
    <s v="KA169"/>
    <x v="31"/>
    <s v="Med"/>
    <x v="1"/>
    <x v="16"/>
    <n v="31"/>
    <s v="December"/>
    <x v="9"/>
    <s v="31 December 1946"/>
    <x v="2"/>
    <s v="SOC 31.12.46 (Air Britain Serials)"/>
    <x v="4"/>
    <x v="3"/>
    <m/>
    <m/>
    <x v="2"/>
    <m/>
    <m/>
    <n v="12"/>
    <x v="64"/>
    <x v="1"/>
    <n v="0"/>
    <e v="#N/A"/>
    <x v="68"/>
    <x v="1"/>
    <n v="1"/>
  </r>
  <r>
    <n v="1212"/>
    <s v="KA175"/>
    <x v="31"/>
    <s v="1FU/Med"/>
    <x v="1"/>
    <x v="16"/>
    <n v="31"/>
    <s v="December"/>
    <x v="9"/>
    <s v="31 December 1946"/>
    <x v="2"/>
    <s v="SOC 31.12.46 (Air Britain Serials)"/>
    <x v="4"/>
    <x v="3"/>
    <m/>
    <m/>
    <x v="2"/>
    <m/>
    <m/>
    <n v="12"/>
    <x v="64"/>
    <x v="1"/>
    <n v="0"/>
    <e v="#N/A"/>
    <x v="68"/>
    <x v="1"/>
    <n v="2"/>
  </r>
  <r>
    <n v="2638"/>
    <s v="KA200"/>
    <x v="31"/>
    <s v="RAE/1FU/55"/>
    <x v="10"/>
    <x v="19"/>
    <n v="31"/>
    <s v="December"/>
    <x v="9"/>
    <s v="31 December 1946"/>
    <x v="2"/>
    <s v="SOC 31.12.46 (Air Britain Serials)"/>
    <x v="4"/>
    <x v="3"/>
    <m/>
    <m/>
    <x v="2"/>
    <m/>
    <m/>
    <n v="12"/>
    <x v="64"/>
    <x v="1"/>
    <n v="0"/>
    <s v="Front-Line"/>
    <x v="114"/>
    <x v="1"/>
    <n v="3"/>
  </r>
  <r>
    <n v="4083"/>
    <s v="KA263"/>
    <x v="31"/>
    <s v="1FU/Med"/>
    <x v="1"/>
    <x v="16"/>
    <n v="31"/>
    <s v="December"/>
    <x v="9"/>
    <s v="31 December 1946"/>
    <x v="2"/>
    <s v="SOC 31.12.46 (Air Britain Serials)"/>
    <x v="4"/>
    <x v="3"/>
    <m/>
    <m/>
    <x v="2"/>
    <m/>
    <m/>
    <n v="12"/>
    <x v="64"/>
    <x v="1"/>
    <n v="0"/>
    <e v="#N/A"/>
    <x v="68"/>
    <x v="1"/>
    <n v="2"/>
  </r>
  <r>
    <n v="3251"/>
    <s v="KA309"/>
    <x v="31"/>
    <s v="1FU/55"/>
    <x v="10"/>
    <x v="19"/>
    <n v="31"/>
    <s v="December"/>
    <x v="9"/>
    <s v="31 December 1946"/>
    <x v="2"/>
    <s v="SOC 31.12.46 (Air Britain Serials)"/>
    <x v="4"/>
    <x v="3"/>
    <m/>
    <m/>
    <x v="2"/>
    <m/>
    <m/>
    <n v="12"/>
    <x v="64"/>
    <x v="1"/>
    <n v="0"/>
    <s v="Front-Line"/>
    <x v="114"/>
    <x v="1"/>
    <n v="2"/>
  </r>
  <r>
    <n v="1591"/>
    <s v="KA325"/>
    <x v="31"/>
    <s v="1FU/55"/>
    <x v="10"/>
    <x v="19"/>
    <n v="31"/>
    <s v="December"/>
    <x v="9"/>
    <s v="31 December 1946"/>
    <x v="2"/>
    <s v="SOC 31.12.46 (Air Britain Serials)"/>
    <x v="4"/>
    <x v="3"/>
    <m/>
    <m/>
    <x v="2"/>
    <m/>
    <m/>
    <n v="12"/>
    <x v="64"/>
    <x v="1"/>
    <n v="0"/>
    <s v="Front-Line"/>
    <x v="114"/>
    <x v="1"/>
    <n v="2"/>
  </r>
  <r>
    <n v="1634"/>
    <s v="KA333"/>
    <x v="31"/>
    <s v="1FU/55"/>
    <x v="10"/>
    <x v="19"/>
    <n v="31"/>
    <s v="December"/>
    <x v="9"/>
    <s v="31 December 1946"/>
    <x v="2"/>
    <s v="SOC 31.12.46 (Air Britain Serials)"/>
    <x v="4"/>
    <x v="3"/>
    <m/>
    <m/>
    <x v="2"/>
    <m/>
    <m/>
    <n v="12"/>
    <x v="64"/>
    <x v="1"/>
    <n v="0"/>
    <s v="Front-Line"/>
    <x v="114"/>
    <x v="1"/>
    <n v="2"/>
  </r>
  <r>
    <n v="3280"/>
    <s v="KA338"/>
    <x v="31"/>
    <s v="1FU/Med"/>
    <x v="1"/>
    <x v="16"/>
    <n v="31"/>
    <s v="December"/>
    <x v="9"/>
    <s v="31 December 1946"/>
    <x v="2"/>
    <s v="SOC 31.12.46 (Air Britain Serials)"/>
    <x v="4"/>
    <x v="3"/>
    <m/>
    <m/>
    <x v="2"/>
    <m/>
    <m/>
    <n v="12"/>
    <x v="64"/>
    <x v="1"/>
    <n v="0"/>
    <e v="#N/A"/>
    <x v="68"/>
    <x v="1"/>
    <n v="2"/>
  </r>
  <r>
    <n v="5280"/>
    <s v="KA368"/>
    <x v="31"/>
    <s v="Med"/>
    <x v="1"/>
    <x v="16"/>
    <n v="31"/>
    <s v="December"/>
    <x v="9"/>
    <s v="31 December 1946"/>
    <x v="2"/>
    <s v="SOC 31.12.46 (Air Britain Serials)"/>
    <x v="4"/>
    <x v="3"/>
    <m/>
    <m/>
    <x v="2"/>
    <m/>
    <m/>
    <n v="12"/>
    <x v="64"/>
    <x v="1"/>
    <n v="0"/>
    <e v="#N/A"/>
    <x v="68"/>
    <x v="1"/>
    <n v="1"/>
  </r>
  <r>
    <n v="5281"/>
    <s v="KA417"/>
    <x v="31"/>
    <s v="Med"/>
    <x v="1"/>
    <x v="16"/>
    <n v="31"/>
    <s v="December"/>
    <x v="9"/>
    <s v="31 December 1946"/>
    <x v="2"/>
    <s v="SOC 31.12.46 (Air Britain Serials)"/>
    <x v="4"/>
    <x v="3"/>
    <m/>
    <m/>
    <x v="2"/>
    <m/>
    <m/>
    <n v="12"/>
    <x v="64"/>
    <x v="1"/>
    <n v="0"/>
    <e v="#N/A"/>
    <x v="68"/>
    <x v="1"/>
    <n v="1"/>
  </r>
  <r>
    <n v="4193"/>
    <s v="KB188"/>
    <x v="13"/>
    <s v="USAAF/16OTU"/>
    <x v="0"/>
    <x v="7"/>
    <n v="31"/>
    <s v="December"/>
    <x v="9"/>
    <s v="31 December 1946"/>
    <x v="2"/>
    <s v="to USAAF as 43-34962 SOC 31.12.46 (Air Britain Serials)   440830 STENGLEIN, JOSEPH A F-8 43-34962 WATTON (376), ENGLAND, UK WATTON (376), ENGLAND, UK 654 Squadron, 25 Group (http://www.accident-report.com/world/europe/uk/uk4408.html) _x000a__x000a_440730   F-8  43-34962 325FRS  27ATG  376  8  LAC  3  Brannock, Joseph E  ENG    Watton/Sta 376  _x000a_440830   F-8  43-34962       8  LAC  3  Stenglin, Joseph A  ENG    Watton/Sta 376  _x000a_(http://www.aviationarchaeology.com/src/dbasn.asp?SN=43-34962&amp;Submit4=Go)"/>
    <x v="4"/>
    <x v="3"/>
    <m/>
    <m/>
    <x v="2"/>
    <m/>
    <m/>
    <n v="12"/>
    <x v="64"/>
    <x v="1"/>
    <n v="1"/>
    <s v="Support Unit"/>
    <x v="140"/>
    <x v="1"/>
    <n v="2"/>
  </r>
  <r>
    <n v="1143"/>
    <s v="KB189"/>
    <x v="13"/>
    <s v="USAAF/608/162/163"/>
    <x v="0"/>
    <x v="19"/>
    <n v="31"/>
    <s v="December"/>
    <x v="9"/>
    <s v="31 December 1946"/>
    <x v="2"/>
    <s v="to USAAF as 43-34963 SOC 31.12.46 (Air Britain Serials)"/>
    <x v="4"/>
    <x v="3"/>
    <m/>
    <m/>
    <x v="2"/>
    <m/>
    <m/>
    <n v="12"/>
    <x v="64"/>
    <x v="1"/>
    <n v="1"/>
    <s v="Front-Line"/>
    <x v="149"/>
    <x v="1"/>
    <n v="4"/>
  </r>
  <r>
    <n v="7374"/>
    <s v="KB237"/>
    <x v="13"/>
    <s v="1655MTU/Castle Kennedy"/>
    <x v="10"/>
    <x v="19"/>
    <n v="31"/>
    <s v="December"/>
    <x v="9"/>
    <s v="31 December 1946"/>
    <x v="2"/>
    <s v="SOC 31.12.46 (Air Britain Serials)"/>
    <x v="4"/>
    <x v="3"/>
    <m/>
    <m/>
    <x v="2"/>
    <m/>
    <m/>
    <n v="12"/>
    <x v="64"/>
    <x v="1"/>
    <n v="1"/>
    <s v="Support Unit"/>
    <x v="270"/>
    <x v="1"/>
    <n v="2"/>
  </r>
  <r>
    <n v="6698"/>
    <s v="LR558"/>
    <x v="10"/>
    <s v="1FU/1331CU"/>
    <x v="10"/>
    <x v="19"/>
    <n v="31"/>
    <s v="December"/>
    <x v="9"/>
    <s v="31 December 1946"/>
    <x v="2"/>
    <s v="SOC 31.12.46 (Air Britain Serials)"/>
    <x v="4"/>
    <x v="3"/>
    <m/>
    <m/>
    <x v="2"/>
    <m/>
    <m/>
    <n v="12"/>
    <x v="64"/>
    <x v="1"/>
    <n v="1"/>
    <s v="Support Unit"/>
    <x v="271"/>
    <x v="2"/>
    <n v="2"/>
  </r>
  <r>
    <n v="2230"/>
    <s v="MM577"/>
    <x v="17"/>
    <s v="96/604/264"/>
    <x v="10"/>
    <x v="19"/>
    <n v="31"/>
    <s v="December"/>
    <x v="9"/>
    <s v="31 December 1946"/>
    <x v="2"/>
    <s v="SOC 31.12.46 (Air Britain Serials)"/>
    <x v="4"/>
    <x v="3"/>
    <m/>
    <m/>
    <x v="2"/>
    <m/>
    <m/>
    <n v="12"/>
    <x v="64"/>
    <x v="1"/>
    <n v="1"/>
    <s v="Front-Line"/>
    <x v="10"/>
    <x v="2"/>
    <n v="3"/>
  </r>
  <r>
    <n v="3977"/>
    <s v="NT246"/>
    <x v="25"/>
    <s v="1FU/255/1FU"/>
    <x v="10"/>
    <x v="19"/>
    <n v="31"/>
    <s v="December"/>
    <x v="9"/>
    <s v="31 December 1946"/>
    <x v="2"/>
    <s v="SOC 31.12.46 (Air Britain Serials)"/>
    <x v="4"/>
    <x v="3"/>
    <m/>
    <m/>
    <x v="2"/>
    <m/>
    <m/>
    <n v="12"/>
    <x v="64"/>
    <x v="1"/>
    <n v="1"/>
    <s v="Support Unit"/>
    <x v="123"/>
    <x v="2"/>
    <n v="3"/>
  </r>
  <r>
    <n v="2854"/>
    <s v="NT447"/>
    <x v="25"/>
    <n v="406"/>
    <x v="10"/>
    <x v="19"/>
    <n v="31"/>
    <s v="December"/>
    <x v="9"/>
    <s v="31 December 1946"/>
    <x v="2"/>
    <s v="SOC 31.12.46 (Air Britain Serials)"/>
    <x v="4"/>
    <x v="3"/>
    <m/>
    <m/>
    <x v="2"/>
    <m/>
    <m/>
    <n v="12"/>
    <x v="64"/>
    <x v="1"/>
    <n v="1"/>
    <s v="Front-Line"/>
    <x v="94"/>
    <x v="2"/>
    <n v="1"/>
  </r>
  <r>
    <n v="5578"/>
    <s v="NT486"/>
    <x v="25"/>
    <n v="141"/>
    <x v="0"/>
    <x v="2"/>
    <n v="31"/>
    <s v="December"/>
    <x v="9"/>
    <s v="31 December 1946"/>
    <x v="2"/>
    <s v="SOC 31.12.46 (Air Britain Serials)"/>
    <x v="4"/>
    <x v="3"/>
    <m/>
    <m/>
    <x v="2"/>
    <m/>
    <m/>
    <n v="12"/>
    <x v="64"/>
    <x v="1"/>
    <n v="1"/>
    <s v="Front-Line"/>
    <x v="45"/>
    <x v="2"/>
    <n v="1"/>
  </r>
  <r>
    <n v="5440"/>
    <s v="PZ301"/>
    <x v="16"/>
    <s v="Cv XVIII/248/254"/>
    <x v="10"/>
    <x v="19"/>
    <n v="31"/>
    <s v="December"/>
    <x v="9"/>
    <s v="31 December 1946"/>
    <x v="2"/>
    <s v="FBXVIII SOC 31.12.46 (Air Britain Serials) Was on 9MU when struck off charge (Brian Fillery)"/>
    <x v="4"/>
    <x v="3"/>
    <m/>
    <m/>
    <x v="2"/>
    <m/>
    <m/>
    <n v="12"/>
    <x v="64"/>
    <x v="1"/>
    <n v="1"/>
    <s v="Front-Line"/>
    <x v="166"/>
    <x v="0"/>
    <n v="3"/>
  </r>
  <r>
    <n v="5533"/>
    <s v="RR278"/>
    <x v="10"/>
    <s v="FE"/>
    <x v="3"/>
    <x v="7"/>
    <n v="31"/>
    <s v="December"/>
    <x v="9"/>
    <s v="31 December 1946"/>
    <x v="2"/>
    <s v="SOC 31.12.46 (Air Britain Serials)"/>
    <x v="4"/>
    <x v="3"/>
    <m/>
    <m/>
    <x v="2"/>
    <m/>
    <m/>
    <n v="12"/>
    <x v="64"/>
    <x v="1"/>
    <n v="1"/>
    <e v="#N/A"/>
    <x v="91"/>
    <x v="2"/>
    <n v="1"/>
  </r>
  <r>
    <n v="6620"/>
    <s v="DD664"/>
    <x v="2"/>
    <m/>
    <x v="7"/>
    <x v="19"/>
    <m/>
    <m/>
    <x v="9"/>
    <s v="1946"/>
    <x v="2"/>
    <s v="10.1946 5OTU RAAF undercarriage collapsed 11.44 and converted to components. unknown location, probably Williamstown, New South Wales (MIAS). To RAAF, A52-1001, no further info, this was the samples aircraft for local production. To RAAF 11.9.42 as A52-1001 5OTU rtp .46 (Air Britain Serials)"/>
    <x v="4"/>
    <x v="3"/>
    <m/>
    <m/>
    <x v="2"/>
    <m/>
    <m/>
    <m/>
    <x v="52"/>
    <x v="1"/>
    <n v="1"/>
    <e v="#N/A"/>
    <x v="17"/>
    <x v="0"/>
    <n v="1"/>
  </r>
  <r>
    <n v="6623"/>
    <s v="HR307"/>
    <x v="12"/>
    <m/>
    <x v="7"/>
    <x v="19"/>
    <m/>
    <m/>
    <x v="9"/>
    <s v="1946"/>
    <x v="2"/>
    <s v="To RAAF 23.8.44 as A52-508 1 Sqn rtp .46 (Air Britain Serials)"/>
    <x v="4"/>
    <x v="3"/>
    <m/>
    <m/>
    <x v="2"/>
    <m/>
    <m/>
    <m/>
    <x v="52"/>
    <x v="1"/>
    <n v="1"/>
    <e v="#N/A"/>
    <x v="17"/>
    <x v="3"/>
    <n v="1"/>
  </r>
  <r>
    <n v="6457"/>
    <s v="HR485"/>
    <x v="12"/>
    <m/>
    <x v="7"/>
    <x v="19"/>
    <m/>
    <m/>
    <x v="9"/>
    <s v="1946"/>
    <x v="2"/>
    <s v="To RAAF 29.12.44 as A52-530 1 Sqn rtp .46 (Air Britain Serials)"/>
    <x v="4"/>
    <x v="3"/>
    <m/>
    <m/>
    <x v="2"/>
    <m/>
    <m/>
    <m/>
    <x v="52"/>
    <x v="1"/>
    <n v="1"/>
    <e v="#N/A"/>
    <x v="17"/>
    <x v="3"/>
    <n v="1"/>
  </r>
  <r>
    <n v="6459"/>
    <s v="HR503"/>
    <x v="12"/>
    <m/>
    <x v="7"/>
    <x v="19"/>
    <m/>
    <m/>
    <x v="9"/>
    <s v="1946"/>
    <x v="2"/>
    <s v="To RAAF as A52-528 1 Sqn rtp .46 (Air Britain Serials)"/>
    <x v="4"/>
    <x v="3"/>
    <m/>
    <m/>
    <x v="2"/>
    <m/>
    <m/>
    <m/>
    <x v="52"/>
    <x v="1"/>
    <n v="1"/>
    <e v="#N/A"/>
    <x v="17"/>
    <x v="3"/>
    <n v="1"/>
  </r>
  <r>
    <n v="6435"/>
    <s v="HR504"/>
    <x v="12"/>
    <m/>
    <x v="7"/>
    <x v="19"/>
    <m/>
    <m/>
    <x v="9"/>
    <s v="1946"/>
    <x v="2"/>
    <s v="To RAAF as A52-524 1 Sqn rtp .46 (Air Britain Serials)"/>
    <x v="4"/>
    <x v="3"/>
    <m/>
    <m/>
    <x v="2"/>
    <m/>
    <m/>
    <m/>
    <x v="52"/>
    <x v="1"/>
    <n v="1"/>
    <e v="#N/A"/>
    <x v="17"/>
    <x v="3"/>
    <n v="1"/>
  </r>
  <r>
    <n v="6463"/>
    <s v="HR505"/>
    <x v="12"/>
    <m/>
    <x v="7"/>
    <x v="19"/>
    <m/>
    <m/>
    <x v="9"/>
    <s v="1946"/>
    <x v="2"/>
    <s v="To RAAF as A52-525 1 Sqn Code J-NA rtp .46 (Air Britain Serials)"/>
    <x v="4"/>
    <x v="3"/>
    <m/>
    <m/>
    <x v="2"/>
    <m/>
    <m/>
    <m/>
    <x v="52"/>
    <x v="1"/>
    <n v="1"/>
    <e v="#N/A"/>
    <x v="17"/>
    <x v="3"/>
    <n v="1"/>
  </r>
  <r>
    <n v="6464"/>
    <s v="HR510"/>
    <x v="12"/>
    <m/>
    <x v="7"/>
    <x v="19"/>
    <m/>
    <m/>
    <x v="9"/>
    <s v="1946"/>
    <x v="2"/>
    <s v="To RAAF as A52-527 1 Sqn rtp .46 (Air Britain Serials)"/>
    <x v="4"/>
    <x v="3"/>
    <m/>
    <m/>
    <x v="2"/>
    <m/>
    <m/>
    <m/>
    <x v="52"/>
    <x v="1"/>
    <n v="1"/>
    <e v="#N/A"/>
    <x v="17"/>
    <x v="3"/>
    <n v="1"/>
  </r>
  <r>
    <n v="6465"/>
    <s v="HR513"/>
    <x v="12"/>
    <m/>
    <x v="7"/>
    <x v="19"/>
    <m/>
    <m/>
    <x v="9"/>
    <s v="1946"/>
    <x v="2"/>
    <s v="To RAAF 28.2.45 as A52-536 1 Sqn rtp .46 (Air Britain Serials)"/>
    <x v="4"/>
    <x v="3"/>
    <m/>
    <m/>
    <x v="2"/>
    <m/>
    <m/>
    <m/>
    <x v="52"/>
    <x v="1"/>
    <n v="1"/>
    <e v="#N/A"/>
    <x v="17"/>
    <x v="3"/>
    <n v="1"/>
  </r>
  <r>
    <n v="6470"/>
    <s v="LR569"/>
    <x v="10"/>
    <m/>
    <x v="7"/>
    <x v="19"/>
    <m/>
    <m/>
    <x v="9"/>
    <s v="1946"/>
    <x v="2"/>
    <s v="To RAAF 28.7.44 as A52-1011 rtp .46 (Air Britain Serials)"/>
    <x v="4"/>
    <x v="3"/>
    <m/>
    <m/>
    <x v="2"/>
    <m/>
    <m/>
    <m/>
    <x v="52"/>
    <x v="1"/>
    <n v="1"/>
    <e v="#N/A"/>
    <x v="17"/>
    <x v="2"/>
    <n v="1"/>
  </r>
  <r>
    <n v="6471"/>
    <s v="LR577"/>
    <x v="10"/>
    <m/>
    <x v="7"/>
    <x v="19"/>
    <m/>
    <m/>
    <x v="9"/>
    <s v="1946"/>
    <x v="2"/>
    <s v="To RAAF 27.9.44 as A52-1014 94 Sqn rtp .46 (Air Britain Serials)"/>
    <x v="4"/>
    <x v="3"/>
    <m/>
    <m/>
    <x v="2"/>
    <m/>
    <m/>
    <m/>
    <x v="52"/>
    <x v="1"/>
    <n v="1"/>
    <e v="#N/A"/>
    <x v="17"/>
    <x v="2"/>
    <n v="1"/>
  </r>
  <r>
    <n v="2114"/>
    <s v="NS659"/>
    <x v="18"/>
    <s v="Benson"/>
    <x v="7"/>
    <x v="19"/>
    <m/>
    <m/>
    <x v="9"/>
    <s v="1946"/>
    <x v="2"/>
    <s v="To RAAF 3.10.44 as A52-601 87 Sqn rtp .46 (Air Britain Serials)"/>
    <x v="4"/>
    <x v="3"/>
    <m/>
    <m/>
    <x v="2"/>
    <m/>
    <m/>
    <m/>
    <x v="52"/>
    <x v="1"/>
    <n v="1"/>
    <s v="Support Unit"/>
    <x v="272"/>
    <x v="0"/>
    <n v="1"/>
  </r>
  <r>
    <n v="6474"/>
    <s v="NS680"/>
    <x v="18"/>
    <m/>
    <x v="7"/>
    <x v="19"/>
    <m/>
    <m/>
    <x v="9"/>
    <s v="1946"/>
    <x v="2"/>
    <s v="To RAAF 12.10.44 as A52-604 87 Sqn rtp .46 (Air Britain Serials)"/>
    <x v="4"/>
    <x v="3"/>
    <m/>
    <m/>
    <x v="2"/>
    <m/>
    <m/>
    <m/>
    <x v="52"/>
    <x v="1"/>
    <n v="1"/>
    <e v="#N/A"/>
    <x v="17"/>
    <x v="0"/>
    <n v="1"/>
  </r>
  <r>
    <n v="6437"/>
    <s v="RG122"/>
    <x v="18"/>
    <m/>
    <x v="7"/>
    <x v="19"/>
    <m/>
    <m/>
    <x v="9"/>
    <s v="1946"/>
    <x v="2"/>
    <s v="To RAAF 25.2.45 as A52-612 rtp .46 (Air Britain Serials)"/>
    <x v="4"/>
    <x v="3"/>
    <m/>
    <m/>
    <x v="2"/>
    <m/>
    <m/>
    <m/>
    <x v="52"/>
    <x v="1"/>
    <n v="1"/>
    <e v="#N/A"/>
    <x v="17"/>
    <x v="0"/>
    <n v="1"/>
  </r>
  <r>
    <n v="6636"/>
    <s v="RG152"/>
    <x v="18"/>
    <m/>
    <x v="7"/>
    <x v="19"/>
    <m/>
    <m/>
    <x v="9"/>
    <s v="1946"/>
    <x v="2"/>
    <s v="To RAAF 7.5.45 as A52-621 1 APU rtp .46 (Air Britain Serials)"/>
    <x v="4"/>
    <x v="3"/>
    <m/>
    <m/>
    <x v="2"/>
    <m/>
    <m/>
    <m/>
    <x v="52"/>
    <x v="1"/>
    <n v="1"/>
    <e v="#N/A"/>
    <x v="17"/>
    <x v="0"/>
    <n v="1"/>
  </r>
  <r>
    <n v="4645"/>
    <s v="RG153"/>
    <x v="18"/>
    <m/>
    <x v="7"/>
    <x v="19"/>
    <m/>
    <m/>
    <x v="9"/>
    <s v="1946"/>
    <x v="2"/>
    <s v="To RAAF 7.5.45 as A52-622 rtp .46 (Air Britain Serials)"/>
    <x v="4"/>
    <x v="3"/>
    <m/>
    <m/>
    <x v="2"/>
    <m/>
    <m/>
    <m/>
    <x v="52"/>
    <x v="1"/>
    <n v="1"/>
    <e v="#N/A"/>
    <x v="17"/>
    <x v="0"/>
    <n v="1"/>
  </r>
  <r>
    <n v="992"/>
    <s v="HK411"/>
    <x v="17"/>
    <s v="301FTU/256"/>
    <x v="10"/>
    <x v="19"/>
    <n v="1"/>
    <s v="January"/>
    <x v="10"/>
    <s v="1 January 1947"/>
    <x v="2"/>
    <s v="SOC 1.1.47 (Air Britain Serials)"/>
    <x v="4"/>
    <x v="3"/>
    <m/>
    <m/>
    <x v="2"/>
    <m/>
    <m/>
    <n v="1"/>
    <x v="65"/>
    <x v="1"/>
    <n v="1"/>
    <s v="Front-Line"/>
    <x v="32"/>
    <x v="2"/>
    <n v="2"/>
  </r>
  <r>
    <n v="2743"/>
    <s v="HR343"/>
    <x v="12"/>
    <s v="418/FCCS"/>
    <x v="11"/>
    <x v="19"/>
    <n v="1"/>
    <s v="January"/>
    <x v="10"/>
    <s v="1 January 1947"/>
    <x v="2"/>
    <s v="Sold to Turkey Turkish AF as '423' 1.1.47. Sold to Turkey 1.1.47 (Air Britain Serials)"/>
    <x v="5"/>
    <x v="3"/>
    <m/>
    <m/>
    <x v="2"/>
    <m/>
    <m/>
    <n v="1"/>
    <x v="65"/>
    <x v="1"/>
    <n v="1"/>
    <s v="Support Unit"/>
    <x v="273"/>
    <x v="3"/>
    <n v="2"/>
  </r>
  <r>
    <n v="5731"/>
    <s v="NS529"/>
    <x v="18"/>
    <s v="ME"/>
    <x v="1"/>
    <x v="0"/>
    <n v="1"/>
    <s v="January"/>
    <x v="10"/>
    <s v="1 January 1947"/>
    <x v="2"/>
    <s v="SOC 1.1.47 (Air Britain Serials)"/>
    <x v="4"/>
    <x v="3"/>
    <m/>
    <m/>
    <x v="2"/>
    <m/>
    <m/>
    <n v="1"/>
    <x v="65"/>
    <x v="1"/>
    <n v="1"/>
    <e v="#N/A"/>
    <x v="108"/>
    <x v="0"/>
    <n v="1"/>
  </r>
  <r>
    <n v="412"/>
    <s v="DZ643"/>
    <x v="4"/>
    <s v="692/627/109"/>
    <x v="0"/>
    <x v="8"/>
    <n v="2"/>
    <s v="January"/>
    <x v="10"/>
    <s v="2 January 1947"/>
    <x v="2"/>
    <s v="SOC 2.1.47 (Air Britain Serials)"/>
    <x v="4"/>
    <x v="3"/>
    <m/>
    <m/>
    <x v="2"/>
    <m/>
    <m/>
    <n v="1"/>
    <x v="65"/>
    <x v="1"/>
    <n v="1"/>
    <s v="Front-Line"/>
    <x v="18"/>
    <x v="0"/>
    <n v="3"/>
  </r>
  <r>
    <n v="2735"/>
    <s v="DZ645"/>
    <x v="4"/>
    <s v="139/627/109"/>
    <x v="0"/>
    <x v="8"/>
    <n v="2"/>
    <s v="January"/>
    <x v="10"/>
    <s v="2 January 1947"/>
    <x v="2"/>
    <s v="SOC 2.1.47 (Air Britain Serials)"/>
    <x v="4"/>
    <x v="3"/>
    <m/>
    <m/>
    <x v="2"/>
    <m/>
    <m/>
    <n v="1"/>
    <x v="65"/>
    <x v="1"/>
    <n v="1"/>
    <s v="Front-Line"/>
    <x v="18"/>
    <x v="0"/>
    <n v="3"/>
  </r>
  <r>
    <n v="94"/>
    <s v="HJ899"/>
    <x v="10"/>
    <s v="488/North Weald/456/51OTU/13OTU"/>
    <x v="0"/>
    <x v="7"/>
    <n v="2"/>
    <s v="January"/>
    <x v="10"/>
    <s v="2 January 1947"/>
    <x v="2"/>
    <s v="SOC 2.1.47 (Air Britain Serials)"/>
    <x v="4"/>
    <x v="3"/>
    <m/>
    <m/>
    <x v="2"/>
    <m/>
    <m/>
    <n v="1"/>
    <x v="65"/>
    <x v="1"/>
    <n v="1"/>
    <s v="Support Unit"/>
    <x v="39"/>
    <x v="2"/>
    <n v="5"/>
  </r>
  <r>
    <n v="179"/>
    <s v="HK311"/>
    <x v="2"/>
    <s v="DH/TRE/Little Snoring"/>
    <x v="10"/>
    <x v="19"/>
    <n v="2"/>
    <s v="January"/>
    <x v="10"/>
    <s v="2 January 1947"/>
    <x v="2"/>
    <s v="SOC 2.1.47 (Air Britain Serials)"/>
    <x v="4"/>
    <x v="3"/>
    <m/>
    <m/>
    <x v="2"/>
    <m/>
    <m/>
    <n v="1"/>
    <x v="65"/>
    <x v="1"/>
    <n v="1"/>
    <s v="Support Unit"/>
    <x v="274"/>
    <x v="2"/>
    <n v="3"/>
  </r>
  <r>
    <n v="2921"/>
    <s v="KA104"/>
    <x v="31"/>
    <s v="AAEE"/>
    <x v="10"/>
    <x v="19"/>
    <n v="2"/>
    <s v="January"/>
    <x v="10"/>
    <s v="2 January 1947"/>
    <x v="2"/>
    <s v="SOC 2.1.47 (Air Britain Serials)"/>
    <x v="4"/>
    <x v="3"/>
    <m/>
    <m/>
    <x v="2"/>
    <m/>
    <m/>
    <n v="1"/>
    <x v="65"/>
    <x v="1"/>
    <n v="0"/>
    <s v="Support Unit"/>
    <x v="7"/>
    <x v="1"/>
    <n v="1"/>
  </r>
  <r>
    <n v="332"/>
    <s v="LR511"/>
    <x v="11"/>
    <s v="109/105/109/627/1317 Flt/627/ Little Snoring"/>
    <x v="10"/>
    <x v="19"/>
    <n v="2"/>
    <s v="January"/>
    <x v="10"/>
    <s v="2 January 1947"/>
    <x v="2"/>
    <s v="SOC 2.1.47 (Air Britain Serials)"/>
    <x v="4"/>
    <x v="3"/>
    <m/>
    <m/>
    <x v="2"/>
    <m/>
    <m/>
    <n v="1"/>
    <x v="65"/>
    <x v="1"/>
    <n v="1"/>
    <s v="Support Unit"/>
    <x v="275"/>
    <x v="0"/>
    <n v="7"/>
  </r>
  <r>
    <n v="1423"/>
    <s v="MM456"/>
    <x v="17"/>
    <s v="410/264/409"/>
    <x v="0"/>
    <x v="2"/>
    <n v="2"/>
    <s v="January"/>
    <x v="10"/>
    <s v="2 January 1947"/>
    <x v="2"/>
    <s v="SOC 3.1.47 (Air Britain Serials)"/>
    <x v="4"/>
    <x v="3"/>
    <m/>
    <m/>
    <x v="2"/>
    <m/>
    <m/>
    <n v="1"/>
    <x v="65"/>
    <x v="1"/>
    <n v="1"/>
    <s v="Front-Line"/>
    <x v="95"/>
    <x v="2"/>
    <n v="3"/>
  </r>
  <r>
    <n v="3270"/>
    <s v="MM477"/>
    <x v="17"/>
    <s v="410/409/FIU"/>
    <x v="10"/>
    <x v="19"/>
    <n v="2"/>
    <s v="January"/>
    <x v="10"/>
    <s v="2 January 1947"/>
    <x v="2"/>
    <s v="SOC 3.1.47 (Air Britain Serials)"/>
    <x v="4"/>
    <x v="3"/>
    <m/>
    <m/>
    <x v="2"/>
    <m/>
    <m/>
    <n v="1"/>
    <x v="65"/>
    <x v="1"/>
    <n v="1"/>
    <s v="Front-Line"/>
    <x v="51"/>
    <x v="2"/>
    <n v="3"/>
  </r>
  <r>
    <n v="6527"/>
    <s v="MM795"/>
    <x v="25"/>
    <n v="151"/>
    <x v="0"/>
    <x v="2"/>
    <n v="2"/>
    <s v="January"/>
    <x v="10"/>
    <s v="2 January 1947"/>
    <x v="2"/>
    <s v="SOC 2.1.47 (Air Britain Serials)"/>
    <x v="4"/>
    <x v="3"/>
    <m/>
    <m/>
    <x v="2"/>
    <m/>
    <m/>
    <n v="1"/>
    <x v="65"/>
    <x v="1"/>
    <n v="1"/>
    <s v="Front-Line"/>
    <x v="8"/>
    <x v="2"/>
    <n v="1"/>
  </r>
  <r>
    <n v="210"/>
    <s v="NT237"/>
    <x v="12"/>
    <s v="151/168/NFDW/13OTU"/>
    <x v="0"/>
    <x v="7"/>
    <n v="2"/>
    <s v="January"/>
    <x v="10"/>
    <s v="2 January 1947"/>
    <x v="2"/>
    <s v="SOC 2.1.47 (Air Britain Serials) 10.04.46 13 OTU. NT237 Taking off from Croft aerodrome aircraft Swung to port and braked to avoid obstruction, spun through 180 degrees and suffered undercarriage collapse. Crew unhurt. (Mosquito Crash Log)"/>
    <x v="4"/>
    <x v="3"/>
    <m/>
    <m/>
    <x v="2"/>
    <m/>
    <m/>
    <n v="1"/>
    <x v="65"/>
    <x v="1"/>
    <n v="1"/>
    <s v="Support Unit"/>
    <x v="39"/>
    <x v="0"/>
    <n v="4"/>
  </r>
  <r>
    <n v="5283"/>
    <s v="RF671"/>
    <x v="12"/>
    <s v="Med"/>
    <x v="1"/>
    <x v="16"/>
    <n v="2"/>
    <s v="January"/>
    <x v="10"/>
    <s v="2 January 1947"/>
    <x v="2"/>
    <s v="SOC 2.1.47 (Air Britain Serials)"/>
    <x v="4"/>
    <x v="3"/>
    <m/>
    <m/>
    <x v="2"/>
    <m/>
    <m/>
    <n v="1"/>
    <x v="65"/>
    <x v="1"/>
    <n v="1"/>
    <e v="#N/A"/>
    <x v="68"/>
    <x v="3"/>
    <n v="1"/>
  </r>
  <r>
    <n v="2427"/>
    <s v="HR138"/>
    <x v="12"/>
    <s v="248/8OTU/132OTU"/>
    <x v="11"/>
    <x v="19"/>
    <n v="3"/>
    <s v="January"/>
    <x v="10"/>
    <s v="3 January 1947"/>
    <x v="2"/>
    <s v="Sold to Turkey Turkish AF as '447' 3.1.47 09/06/1944 de Havilland Mosquito FB Mark XVIII HX903 DM-I of 248 Squadron collided over Cornwall with FB VI HR138 DM-Y. HX903 was lost killing both members of the crew but HR138 piloted by Wing Commander A.D. Phillips DSO DFC landed safely. http://www.rafdavidstowmoor.org/pages/crash_log/crashlog44.htm Sold to Turkey 3.1.47 (Air Britain Serials)"/>
    <x v="5"/>
    <x v="3"/>
    <m/>
    <m/>
    <x v="2"/>
    <m/>
    <m/>
    <n v="1"/>
    <x v="65"/>
    <x v="1"/>
    <n v="1"/>
    <s v="Support Unit"/>
    <x v="121"/>
    <x v="3"/>
    <n v="3"/>
  </r>
  <r>
    <n v="1986"/>
    <s v="HJ854"/>
    <x v="10"/>
    <s v="1655MTU/13OTU/1655MTU/268"/>
    <x v="10"/>
    <x v="19"/>
    <n v="7"/>
    <s v="January"/>
    <x v="10"/>
    <s v="7 January 1947"/>
    <x v="2"/>
    <s v="SOC 7.1.47 (Air Britain Serials)"/>
    <x v="4"/>
    <x v="3"/>
    <m/>
    <m/>
    <x v="2"/>
    <m/>
    <m/>
    <n v="1"/>
    <x v="65"/>
    <x v="1"/>
    <n v="1"/>
    <s v="Front-Line"/>
    <x v="214"/>
    <x v="2"/>
    <n v="4"/>
  </r>
  <r>
    <n v="2262"/>
    <s v="HK518"/>
    <x v="17"/>
    <s v="264/604/264"/>
    <x v="10"/>
    <x v="19"/>
    <n v="7"/>
    <s v="January"/>
    <x v="10"/>
    <s v="7 January 1947"/>
    <x v="2"/>
    <s v="SOC 7.1.47 (Air Britain Serials)"/>
    <x v="4"/>
    <x v="3"/>
    <m/>
    <m/>
    <x v="2"/>
    <m/>
    <m/>
    <n v="1"/>
    <x v="65"/>
    <x v="1"/>
    <n v="1"/>
    <s v="Front-Line"/>
    <x v="10"/>
    <x v="2"/>
    <n v="3"/>
  </r>
  <r>
    <n v="2471"/>
    <s v="KB201"/>
    <x v="13"/>
    <s v="162/139/NTU"/>
    <x v="10"/>
    <x v="7"/>
    <n v="7"/>
    <s v="January"/>
    <x v="10"/>
    <s v="7 January 1947"/>
    <x v="2"/>
    <s v="SOC 7.1.47 (Air Britain Serials)"/>
    <x v="4"/>
    <x v="3"/>
    <m/>
    <m/>
    <x v="2"/>
    <m/>
    <m/>
    <n v="1"/>
    <x v="65"/>
    <x v="1"/>
    <n v="1"/>
    <s v="Support Unit"/>
    <x v="135"/>
    <x v="1"/>
    <n v="3"/>
  </r>
  <r>
    <n v="2848"/>
    <s v="KB225"/>
    <x v="13"/>
    <s v="1655MTU/139/162"/>
    <x v="10"/>
    <x v="19"/>
    <n v="7"/>
    <s v="January"/>
    <x v="10"/>
    <s v="7 January 1947"/>
    <x v="2"/>
    <s v="SOC 7.1.47 (Air Britain Serials)"/>
    <x v="4"/>
    <x v="3"/>
    <m/>
    <m/>
    <x v="2"/>
    <m/>
    <m/>
    <n v="1"/>
    <x v="65"/>
    <x v="1"/>
    <n v="1"/>
    <s v="Front-Line"/>
    <x v="134"/>
    <x v="1"/>
    <n v="3"/>
  </r>
  <r>
    <n v="2658"/>
    <s v="KB234"/>
    <x v="13"/>
    <s v="1655MTU/139/1655MTU"/>
    <x v="10"/>
    <x v="7"/>
    <n v="7"/>
    <s v="January"/>
    <x v="10"/>
    <s v="7 January 1947"/>
    <x v="2"/>
    <s v="SOC 7.1.47 (Air Britain Serials)"/>
    <x v="4"/>
    <x v="3"/>
    <m/>
    <m/>
    <x v="2"/>
    <m/>
    <m/>
    <n v="1"/>
    <x v="65"/>
    <x v="1"/>
    <n v="1"/>
    <s v="Support Unit"/>
    <x v="12"/>
    <x v="1"/>
    <n v="3"/>
  </r>
  <r>
    <n v="3435"/>
    <s v="LR564"/>
    <x v="10"/>
    <s v="54OTU/CCFIS"/>
    <x v="10"/>
    <x v="19"/>
    <n v="7"/>
    <s v="January"/>
    <x v="10"/>
    <s v="7 January 1947"/>
    <x v="2"/>
    <s v="SOC 7.1.47 (Air Britain Serials)"/>
    <x v="4"/>
    <x v="3"/>
    <m/>
    <m/>
    <x v="2"/>
    <m/>
    <m/>
    <n v="1"/>
    <x v="65"/>
    <x v="1"/>
    <n v="1"/>
    <s v="Support Unit"/>
    <x v="276"/>
    <x v="2"/>
    <n v="2"/>
  </r>
  <r>
    <n v="1262"/>
    <s v="ML926"/>
    <x v="20"/>
    <s v="TFU/AAEE/TFU"/>
    <x v="10"/>
    <x v="19"/>
    <n v="7"/>
    <s v="January"/>
    <x v="10"/>
    <s v="7 January 1947"/>
    <x v="2"/>
    <s v="Experiments with Oboe Repeater data according to pictures showing this aircraft with a large blister beneath, coded ML926/G, indicating the need for a round-the-clock guard. SOC 7.1.47 (Air Britain Serials) H2S trials with Defford. (Brian Fillery)"/>
    <x v="4"/>
    <x v="3"/>
    <m/>
    <m/>
    <x v="2"/>
    <m/>
    <m/>
    <n v="1"/>
    <x v="65"/>
    <x v="1"/>
    <n v="1"/>
    <s v="Support Unit"/>
    <x v="49"/>
    <x v="0"/>
    <n v="3"/>
  </r>
  <r>
    <n v="7375"/>
    <s v="NS960"/>
    <x v="12"/>
    <s v="605/60OTU/13OTU"/>
    <x v="0"/>
    <x v="7"/>
    <n v="9"/>
    <s v="January"/>
    <x v="10"/>
    <s v="9 January 1947"/>
    <x v="2"/>
    <s v="SOC 9.1.47 (Air Britain Serials)"/>
    <x v="4"/>
    <x v="3"/>
    <m/>
    <m/>
    <x v="2"/>
    <m/>
    <m/>
    <n v="1"/>
    <x v="65"/>
    <x v="1"/>
    <n v="1"/>
    <s v="Support Unit"/>
    <x v="39"/>
    <x v="0"/>
    <n v="3"/>
  </r>
  <r>
    <n v="3248"/>
    <s v="KB124"/>
    <x v="13"/>
    <s v="Upwood/1655MTU/139"/>
    <x v="0"/>
    <x v="8"/>
    <n v="10"/>
    <s v="January"/>
    <x v="10"/>
    <s v="10 January 1947"/>
    <x v="2"/>
    <s v="SOC 10.1.47 (Air Britain Serials)"/>
    <x v="4"/>
    <x v="3"/>
    <m/>
    <m/>
    <x v="2"/>
    <m/>
    <m/>
    <n v="1"/>
    <x v="65"/>
    <x v="1"/>
    <n v="1"/>
    <s v="Front-Line"/>
    <x v="15"/>
    <x v="1"/>
    <n v="3"/>
  </r>
  <r>
    <n v="2089"/>
    <s v="KB156"/>
    <x v="13"/>
    <s v="USAAF/139/162/163"/>
    <x v="0"/>
    <x v="19"/>
    <n v="10"/>
    <s v="January"/>
    <x v="10"/>
    <s v="10 January 1947"/>
    <x v="2"/>
    <s v="8th Air Force. Pilot Stokes, Albert L . Landing Accident at Watton/Sta 376. Category 4 damage, 06 September 1944. (http://www.aviationarchaeology.com) to USAAF as 43-34950 SOC 10.1.47 (Air Britain Serials)   440906 STOKES, ALBERT L F-8 43-34950 WATTON (376), ENGLAND, UK WATTON (376), ENGLAND, UK - 25 Group (http://www.accident-report.com/world/europe/uk/uk4409.html)"/>
    <x v="4"/>
    <x v="3"/>
    <m/>
    <m/>
    <x v="2"/>
    <m/>
    <m/>
    <n v="1"/>
    <x v="65"/>
    <x v="1"/>
    <n v="1"/>
    <s v="Front-Line"/>
    <x v="149"/>
    <x v="1"/>
    <n v="4"/>
  </r>
  <r>
    <n v="3326"/>
    <s v="KB471"/>
    <x v="28"/>
    <s v="608/Upwood/AAEE"/>
    <x v="10"/>
    <x v="19"/>
    <n v="10"/>
    <s v="January"/>
    <x v="10"/>
    <s v="10 January 1947"/>
    <x v="2"/>
    <s v="SOC 10.1.47 (Air Britain Serials) Photo shows this converted to 4,000 lb bomb-bay, and two-stage Merlins, though Sharp &amp; Bowyer do not include it in their list of such conversions."/>
    <x v="4"/>
    <x v="3"/>
    <m/>
    <m/>
    <x v="2"/>
    <m/>
    <m/>
    <n v="1"/>
    <x v="65"/>
    <x v="1"/>
    <n v="1"/>
    <s v="Support Unit"/>
    <x v="7"/>
    <x v="1"/>
    <n v="3"/>
  </r>
  <r>
    <n v="4264"/>
    <s v="NT487"/>
    <x v="25"/>
    <s v="141/157"/>
    <x v="0"/>
    <x v="2"/>
    <n v="14"/>
    <s v="January"/>
    <x v="10"/>
    <s v="14 January 1947"/>
    <x v="2"/>
    <s v="SOC 14.1.47 (Air Britain Serials)"/>
    <x v="4"/>
    <x v="3"/>
    <m/>
    <m/>
    <x v="2"/>
    <m/>
    <m/>
    <n v="1"/>
    <x v="65"/>
    <x v="1"/>
    <n v="1"/>
    <s v="Front-Line"/>
    <x v="3"/>
    <x v="2"/>
    <n v="2"/>
  </r>
  <r>
    <n v="1020"/>
    <s v="DZ471"/>
    <x v="4"/>
    <s v="Vickers"/>
    <x v="10"/>
    <x v="19"/>
    <n v="15"/>
    <s v="January"/>
    <x v="10"/>
    <s v="15 January 1947"/>
    <x v="2"/>
    <s v="SOC 15.1.47 (Air Britain Serials)"/>
    <x v="4"/>
    <x v="3"/>
    <m/>
    <m/>
    <x v="2"/>
    <m/>
    <m/>
    <n v="1"/>
    <x v="65"/>
    <x v="1"/>
    <n v="1"/>
    <s v="Support Unit"/>
    <x v="277"/>
    <x v="0"/>
    <n v="1"/>
  </r>
  <r>
    <n v="3705"/>
    <s v="LR579"/>
    <x v="10"/>
    <s v="6FU"/>
    <x v="10"/>
    <x v="19"/>
    <n v="15"/>
    <s v="January"/>
    <x v="10"/>
    <s v="15 January 1947"/>
    <x v="2"/>
    <s v="SOC 15.1.47 (Air Britain Serials)"/>
    <x v="4"/>
    <x v="3"/>
    <m/>
    <m/>
    <x v="2"/>
    <m/>
    <m/>
    <n v="1"/>
    <x v="65"/>
    <x v="1"/>
    <n v="1"/>
    <s v="Support Unit"/>
    <x v="187"/>
    <x v="2"/>
    <n v="1"/>
  </r>
  <r>
    <n v="2385"/>
    <s v="LR576"/>
    <x v="10"/>
    <s v="6FU"/>
    <x v="10"/>
    <x v="19"/>
    <n v="16"/>
    <s v="January"/>
    <x v="10"/>
    <s v="16 January 1947"/>
    <x v="2"/>
    <s v="SOC 16.1.47 (Air Britain Serials)"/>
    <x v="4"/>
    <x v="3"/>
    <m/>
    <m/>
    <x v="2"/>
    <m/>
    <m/>
    <n v="1"/>
    <x v="65"/>
    <x v="1"/>
    <n v="1"/>
    <s v="Support Unit"/>
    <x v="187"/>
    <x v="2"/>
    <n v="1"/>
  </r>
  <r>
    <n v="6528"/>
    <s v="MM803"/>
    <x v="25"/>
    <n v="151"/>
    <x v="0"/>
    <x v="2"/>
    <n v="16"/>
    <s v="January"/>
    <x v="10"/>
    <s v="16 January 1947"/>
    <x v="2"/>
    <s v="SOC 16.1.47 (Air Britain Serials)"/>
    <x v="4"/>
    <x v="3"/>
    <m/>
    <m/>
    <x v="2"/>
    <m/>
    <m/>
    <n v="1"/>
    <x v="65"/>
    <x v="1"/>
    <n v="1"/>
    <s v="Front-Line"/>
    <x v="8"/>
    <x v="2"/>
    <n v="1"/>
  </r>
  <r>
    <n v="6350"/>
    <s v="MV543"/>
    <x v="25"/>
    <n v="85"/>
    <x v="0"/>
    <x v="2"/>
    <n v="16"/>
    <s v="January"/>
    <x v="10"/>
    <s v="16 January 1947"/>
    <x v="2"/>
    <s v="SOC 16.1.47 (Air Britain Serials)"/>
    <x v="4"/>
    <x v="3"/>
    <m/>
    <m/>
    <x v="2"/>
    <m/>
    <m/>
    <n v="1"/>
    <x v="65"/>
    <x v="1"/>
    <n v="1"/>
    <s v="Front-Line"/>
    <x v="13"/>
    <x v="2"/>
    <n v="1"/>
  </r>
  <r>
    <n v="7611"/>
    <s v="RV340"/>
    <x v="20"/>
    <s v="571/98"/>
    <x v="10"/>
    <x v="19"/>
    <n v="16"/>
    <s v="January"/>
    <x v="10"/>
    <s v="16 January 1947"/>
    <x v="2"/>
    <s v="SOC 16.1.47 (Air Britain Serials)"/>
    <x v="4"/>
    <x v="3"/>
    <m/>
    <m/>
    <x v="2"/>
    <m/>
    <m/>
    <n v="1"/>
    <x v="65"/>
    <x v="1"/>
    <n v="1"/>
    <s v="Front-Line"/>
    <x v="204"/>
    <x v="0"/>
    <n v="2"/>
  </r>
  <r>
    <n v="4790"/>
    <s v="RG151"/>
    <x v="18"/>
    <m/>
    <x v="7"/>
    <x v="19"/>
    <n v="17"/>
    <s v="January"/>
    <x v="10"/>
    <s v="17 January 1947"/>
    <x v="0"/>
    <s v="To RAAF 7.5.45 as A52-620 5OTU Crashed on takeoff Parafield SA 17.01.47 (Air Britain Serials) F/L Langford and F/O D.W. Bataloff both OK  Swung to the left after 100 yards of takeoff run, undercarriage collapsed . (http://trove.nla.gov.au/ndp/del/article/68985432?searchTerm=Mosquito&amp;searchLimits=)"/>
    <x v="2"/>
    <x v="2"/>
    <s v="Crashed on takeoff"/>
    <m/>
    <x v="2"/>
    <m/>
    <m/>
    <n v="1"/>
    <x v="65"/>
    <x v="1"/>
    <n v="1"/>
    <e v="#N/A"/>
    <x v="17"/>
    <x v="0"/>
    <n v="1"/>
  </r>
  <r>
    <n v="1351"/>
    <s v="LR294"/>
    <x v="12"/>
    <s v="21/487"/>
    <x v="0"/>
    <x v="16"/>
    <n v="20"/>
    <s v="January"/>
    <x v="10"/>
    <s v="20 January 1947"/>
    <x v="2"/>
    <s v="To 6231M 20.1.47 (Air Britain Serials)"/>
    <x v="4"/>
    <x v="3"/>
    <m/>
    <m/>
    <x v="2"/>
    <m/>
    <m/>
    <n v="1"/>
    <x v="65"/>
    <x v="1"/>
    <n v="1"/>
    <s v="Front-Line"/>
    <x v="47"/>
    <x v="0"/>
    <n v="2"/>
  </r>
  <r>
    <n v="4262"/>
    <s v="MM517"/>
    <x v="17"/>
    <s v="604/409"/>
    <x v="0"/>
    <x v="2"/>
    <n v="20"/>
    <s v="January"/>
    <x v="10"/>
    <s v="20 January 1947"/>
    <x v="2"/>
    <s v="SOC 20.1.47 (Air Britain Serials)"/>
    <x v="4"/>
    <x v="3"/>
    <m/>
    <m/>
    <x v="2"/>
    <m/>
    <m/>
    <n v="1"/>
    <x v="65"/>
    <x v="1"/>
    <n v="1"/>
    <s v="Front-Line"/>
    <x v="95"/>
    <x v="2"/>
    <n v="2"/>
  </r>
  <r>
    <n v="1221"/>
    <s v="MT467"/>
    <x v="25"/>
    <s v="488/51OTU"/>
    <x v="10"/>
    <x v="7"/>
    <n v="20"/>
    <s v="January"/>
    <x v="10"/>
    <s v="20 January 1947"/>
    <x v="2"/>
    <s v="SOC 20.1.47 (Air Britain Serials)"/>
    <x v="4"/>
    <x v="3"/>
    <m/>
    <m/>
    <x v="2"/>
    <m/>
    <m/>
    <n v="1"/>
    <x v="65"/>
    <x v="1"/>
    <n v="1"/>
    <s v="Support Unit"/>
    <x v="110"/>
    <x v="2"/>
    <n v="2"/>
  </r>
  <r>
    <n v="4383"/>
    <s v="NS686"/>
    <x v="18"/>
    <s v="USAAF"/>
    <x v="10"/>
    <x v="19"/>
    <n v="20"/>
    <s v="January"/>
    <x v="10"/>
    <s v="20 January 1947"/>
    <x v="2"/>
    <s v="To 6233M 20.1.47 (Air Britain Serials)"/>
    <x v="4"/>
    <x v="3"/>
    <m/>
    <m/>
    <x v="2"/>
    <m/>
    <m/>
    <n v="1"/>
    <x v="65"/>
    <x v="1"/>
    <n v="1"/>
    <e v="#N/A"/>
    <x v="33"/>
    <x v="0"/>
    <n v="1"/>
  </r>
  <r>
    <n v="4498"/>
    <s v="NS740"/>
    <x v="18"/>
    <s v="USAAF"/>
    <x v="10"/>
    <x v="19"/>
    <n v="20"/>
    <s v="January"/>
    <x v="10"/>
    <s v="20 January 1947"/>
    <x v="2"/>
    <s v="To 6232M 20.1.47 (Air Britain Serials)_x000a__x000a_The 28 March 1945, Mosquito NS740 belonged to the 492nd BG at Harrington. This aircraft flew the OSS Joan-Eleanor missions to communicate by JE radio with OSS agents inside Germany. The OSS JE Project first began with the 654th BS, 25th BG (Rcn), Watton in September 1944 and was later forced to transfer to Harringon under 492nd BG auspices on 14 March 1945. While at Watton the OSS missions were nickinamed &quot;Redstocking,&quot; but upon transfer to Harrington, this nickname or label ceased to exist. _x000a__x000a_According to pages in navigator John K. Jackson's log book, he flew the mission on 28 March to contact an OSS agent near Berlin. Normally, USAAF flight crews did not maintain log books. But Jackson teamed with ex-RCAF veteran, Lt. Kingdon Knapp to fly OSS JE Mosquito NS740, and Knapp continued using his RCAF log book when flying in the USAAF. Knapp forced Jackson, his navigator, to maintain a flight log book also. _x000a__x000a_In fact, JE operator Calhoun Ancrum, kept a flight notebook of all his missions, and he flew as OSS JE operator in the Mosquito aft comparmtent on this particular mission. To receive flight pay from OSS, he had to keep his own records to obtain this allowance. OSS JE operators Victor Layton, William Sawyer and George Fogarty also kept flight records for this purpose._x000a__x000a_After the war in June 1945, Ancrum married a niece of Czar Nichols II, of the Romanoff family, in a ceremony in London. All OSS JE project members are deceased._x000a__x000a_Norman Malayney_x000a_(http://www.rafcommands.com/forum/showthread.php?t=9501)"/>
    <x v="4"/>
    <x v="3"/>
    <m/>
    <m/>
    <x v="2"/>
    <m/>
    <m/>
    <n v="1"/>
    <x v="65"/>
    <x v="1"/>
    <n v="1"/>
    <e v="#N/A"/>
    <x v="33"/>
    <x v="0"/>
    <n v="1"/>
  </r>
  <r>
    <n v="6535"/>
    <s v="NT608"/>
    <x v="25"/>
    <n v="157"/>
    <x v="0"/>
    <x v="2"/>
    <n v="20"/>
    <s v="January"/>
    <x v="10"/>
    <s v="20 January 1947"/>
    <x v="2"/>
    <s v="SOC 20.1.47 (Air Britain Serials)"/>
    <x v="4"/>
    <x v="3"/>
    <m/>
    <m/>
    <x v="2"/>
    <m/>
    <m/>
    <n v="1"/>
    <x v="65"/>
    <x v="1"/>
    <n v="1"/>
    <e v="#N/A"/>
    <x v="3"/>
    <x v="2"/>
    <n v="1"/>
  </r>
  <r>
    <n v="947"/>
    <s v="PF396"/>
    <x v="20"/>
    <s v="105/109/SFU/RWE"/>
    <x v="10"/>
    <x v="19"/>
    <n v="20"/>
    <s v="January"/>
    <x v="10"/>
    <s v="20 January 1947"/>
    <x v="2"/>
    <s v="SOC 20.1.47 (Air Britain Serials)"/>
    <x v="4"/>
    <x v="3"/>
    <m/>
    <m/>
    <x v="2"/>
    <m/>
    <m/>
    <n v="1"/>
    <x v="65"/>
    <x v="1"/>
    <n v="0"/>
    <e v="#N/A"/>
    <x v="198"/>
    <x v="6"/>
    <n v="4"/>
  </r>
  <r>
    <n v="1156"/>
    <s v="HP854"/>
    <x v="12"/>
    <s v="307/60OTU/13OTU"/>
    <x v="16"/>
    <x v="19"/>
    <n v="23"/>
    <s v="January"/>
    <x v="10"/>
    <s v="23 January 1947"/>
    <x v="2"/>
    <s v="To Czech AF 23.1.47 (Air Britain Serials)"/>
    <x v="5"/>
    <x v="3"/>
    <m/>
    <m/>
    <x v="2"/>
    <m/>
    <m/>
    <n v="1"/>
    <x v="65"/>
    <x v="1"/>
    <n v="1"/>
    <s v="Support Unit"/>
    <x v="39"/>
    <x v="3"/>
    <n v="3"/>
  </r>
  <r>
    <n v="89"/>
    <s v="MM301"/>
    <x v="18"/>
    <s v="140/109"/>
    <x v="0"/>
    <x v="8"/>
    <n v="23"/>
    <s v="January"/>
    <x v="10"/>
    <s v="23 January 1947"/>
    <x v="2"/>
    <s v="To 6352M 23.1.47 (Air Britain Serials)"/>
    <x v="4"/>
    <x v="3"/>
    <m/>
    <m/>
    <x v="2"/>
    <m/>
    <m/>
    <n v="1"/>
    <x v="65"/>
    <x v="1"/>
    <n v="1"/>
    <s v="Front-Line"/>
    <x v="18"/>
    <x v="0"/>
    <n v="2"/>
  </r>
  <r>
    <n v="109"/>
    <s v="MM302"/>
    <x v="18"/>
    <s v="140/109"/>
    <x v="0"/>
    <x v="8"/>
    <n v="23"/>
    <s v="January"/>
    <x v="10"/>
    <s v="23 January 1947"/>
    <x v="2"/>
    <s v="To 6235M 23.1.47 (Air Britain Serials)"/>
    <x v="4"/>
    <x v="3"/>
    <m/>
    <m/>
    <x v="2"/>
    <m/>
    <m/>
    <n v="1"/>
    <x v="65"/>
    <x v="1"/>
    <n v="1"/>
    <s v="Front-Line"/>
    <x v="18"/>
    <x v="0"/>
    <n v="2"/>
  </r>
  <r>
    <n v="1315"/>
    <s v="NS877"/>
    <x v="12"/>
    <s v="FCCS"/>
    <x v="10"/>
    <x v="19"/>
    <n v="23"/>
    <s v="January"/>
    <x v="10"/>
    <s v="23 January 1947"/>
    <x v="2"/>
    <s v="Sold 23.1.47 (Air Britain Serials)"/>
    <x v="5"/>
    <x v="3"/>
    <m/>
    <m/>
    <x v="2"/>
    <m/>
    <m/>
    <n v="1"/>
    <x v="65"/>
    <x v="1"/>
    <n v="1"/>
    <s v="Support Unit"/>
    <x v="273"/>
    <x v="0"/>
    <n v="1"/>
  </r>
  <r>
    <n v="4386"/>
    <s v="TE688"/>
    <x v="12"/>
    <s v="FE"/>
    <x v="3"/>
    <x v="16"/>
    <n v="23"/>
    <s v="January"/>
    <x v="10"/>
    <s v="23 January 1947"/>
    <x v="2"/>
    <s v="SOC 23.1.47 (Air Britain Serials)"/>
    <x v="4"/>
    <x v="3"/>
    <m/>
    <m/>
    <x v="2"/>
    <m/>
    <m/>
    <n v="1"/>
    <x v="65"/>
    <x v="1"/>
    <n v="0"/>
    <e v="#N/A"/>
    <x v="91"/>
    <x v="3"/>
    <n v="1"/>
  </r>
  <r>
    <n v="2333"/>
    <s v="NT512"/>
    <x v="25"/>
    <s v="488/54OTU"/>
    <x v="10"/>
    <x v="7"/>
    <n v="24"/>
    <s v="January"/>
    <x v="10"/>
    <s v="24 January 1947"/>
    <x v="2"/>
    <s v="NT512: 809178 Ernest Anthony ‘Tony’ Gill Sergeant FIIE. Joined C Flight. Killed in flying accident near Northallerton, Yorkshire, in De Havilland Mosquito NT512 from No.54 OTU at RAF Leeming, piloted by 201634 Flying Officer Frederick William Charles Harris on 24th January 1947. One engine was heard to cut out, whereupon the aircraft crashed in the grounds of Kirkby Fleetham Hall. Buried in Stonefall Cemetery, Harrogate. ttp://myweb.tiscali.co.uk/609photos/Pre%20-%20War%20Auxiliaries.htm SOC 13.5.47 (Air Britain Serials)"/>
    <x v="4"/>
    <x v="3"/>
    <m/>
    <m/>
    <x v="2"/>
    <m/>
    <m/>
    <n v="1"/>
    <x v="65"/>
    <x v="1"/>
    <n v="1"/>
    <s v="Support Unit"/>
    <x v="115"/>
    <x v="2"/>
    <n v="2"/>
  </r>
  <r>
    <n v="1390"/>
    <s v="HR260"/>
    <x v="12"/>
    <s v="1FU/16FU/1FU"/>
    <x v="10"/>
    <x v="19"/>
    <n v="25"/>
    <s v="January"/>
    <x v="10"/>
    <s v="25 January 1947"/>
    <x v="0"/>
    <s v="Missing 25.1.47 (Air Britain Serials) Flt-Lt Harold Vincent Doodson (33) 46813 RAF and Flt-Lt James Lochhead Logan (24) 159462 RAFVR, missing.  The aircraft ( an FB Mk VI ) was en route between Castelnaudary and Istres, France. (http://www.rafcommands.com/forum/showthread.php?17825-Mosquito-HR260-Missing-No-1FU-RAF)"/>
    <x v="2"/>
    <x v="2"/>
    <s v="Vanished without trace"/>
    <m/>
    <x v="2"/>
    <m/>
    <m/>
    <n v="1"/>
    <x v="65"/>
    <x v="1"/>
    <n v="1"/>
    <s v="Support Unit"/>
    <x v="123"/>
    <x v="3"/>
    <n v="3"/>
  </r>
  <r>
    <n v="4052"/>
    <s v="RS702"/>
    <x v="42"/>
    <s v="Cv TT35"/>
    <x v="10"/>
    <x v="19"/>
    <n v="25"/>
    <s v="January"/>
    <x v="10"/>
    <s v="25 January 1947"/>
    <x v="2"/>
    <s v="SS 25.1.47 (Air Britain Serials)"/>
    <x v="4"/>
    <x v="3"/>
    <m/>
    <m/>
    <x v="2"/>
    <m/>
    <m/>
    <n v="1"/>
    <x v="65"/>
    <x v="1"/>
    <n v="0"/>
    <e v="#N/A"/>
    <x v="278"/>
    <x v="7"/>
    <n v="1"/>
  </r>
  <r>
    <n v="165"/>
    <s v="ML914"/>
    <x v="11"/>
    <s v="105/627/1317 Flt/627/109"/>
    <x v="0"/>
    <x v="8"/>
    <n v="27"/>
    <s v="January"/>
    <x v="10"/>
    <s v="27 January 1947"/>
    <x v="2"/>
    <s v="AIRCRAFT OF THE ROYAL AIR FORCE 1939-1945: DE HAVILLAND DH.98 MOSQUITO. Mosquito B Mark IX, ML914 “Nigeria”, on the ground, 1943. Bought with donations from Nigeria, ML914 became a veteran of several important operations with No.105 Squadron RAF between September 1943 and April 1945. (E(MOS) 1305 ) SOC 27.1.47 (Air Britain Serials) Trials with 4,000lb bomb."/>
    <x v="4"/>
    <x v="3"/>
    <m/>
    <m/>
    <x v="2"/>
    <m/>
    <m/>
    <n v="1"/>
    <x v="65"/>
    <x v="1"/>
    <n v="1"/>
    <s v="Front-Line"/>
    <x v="18"/>
    <x v="0"/>
    <n v="5"/>
  </r>
  <r>
    <n v="5284"/>
    <s v="RF721"/>
    <x v="12"/>
    <s v="Med"/>
    <x v="1"/>
    <x v="16"/>
    <n v="28"/>
    <s v="January"/>
    <x v="10"/>
    <s v="28 January 1947"/>
    <x v="2"/>
    <s v="SOC 28.1.47 (Air Britain Serials)"/>
    <x v="4"/>
    <x v="3"/>
    <m/>
    <m/>
    <x v="2"/>
    <m/>
    <m/>
    <n v="1"/>
    <x v="65"/>
    <x v="1"/>
    <n v="1"/>
    <e v="#N/A"/>
    <x v="68"/>
    <x v="3"/>
    <n v="1"/>
  </r>
  <r>
    <n v="986"/>
    <s v="DZ363"/>
    <x v="4"/>
    <s v="521/1404 Flt/1409 Flt/TFU"/>
    <x v="10"/>
    <x v="19"/>
    <n v="30"/>
    <s v="January"/>
    <x v="10"/>
    <s v="30 January 1947"/>
    <x v="2"/>
    <s v="SOC 30.1.47 (Air Britain Serials)"/>
    <x v="4"/>
    <x v="3"/>
    <m/>
    <m/>
    <x v="2"/>
    <m/>
    <m/>
    <n v="1"/>
    <x v="65"/>
    <x v="1"/>
    <n v="1"/>
    <s v="Support Unit"/>
    <x v="49"/>
    <x v="0"/>
    <n v="4"/>
  </r>
  <r>
    <n v="466"/>
    <s v="HK353"/>
    <x v="2"/>
    <s v="456/51OTU/NFDW/CFS/West Raynham"/>
    <x v="10"/>
    <x v="19"/>
    <n v="30"/>
    <s v="January"/>
    <x v="10"/>
    <s v="30 January 1947"/>
    <x v="2"/>
    <s v="Served with 456 Sqn 02/44 to 12/44, coded RX-M under RAF control. Returned to RAF. (Brian Fillery's website) SOC 30.1.47 (Air Britain Serials)"/>
    <x v="4"/>
    <x v="3"/>
    <m/>
    <m/>
    <x v="2"/>
    <m/>
    <m/>
    <n v="1"/>
    <x v="65"/>
    <x v="1"/>
    <n v="1"/>
    <s v="Support Unit"/>
    <x v="279"/>
    <x v="2"/>
    <n v="5"/>
  </r>
  <r>
    <n v="3787"/>
    <s v="HK368"/>
    <x v="17"/>
    <s v="488/409"/>
    <x v="0"/>
    <x v="2"/>
    <n v="30"/>
    <s v="January"/>
    <x v="10"/>
    <s v="30 January 1947"/>
    <x v="2"/>
    <s v="SOC 30.1.47 (Air Britain Serials)"/>
    <x v="4"/>
    <x v="3"/>
    <m/>
    <m/>
    <x v="2"/>
    <m/>
    <m/>
    <n v="1"/>
    <x v="65"/>
    <x v="1"/>
    <n v="1"/>
    <s v="Front-Line"/>
    <x v="95"/>
    <x v="2"/>
    <n v="2"/>
  </r>
  <r>
    <n v="1298"/>
    <s v="HK369"/>
    <x v="17"/>
    <s v="TRE"/>
    <x v="10"/>
    <x v="19"/>
    <n v="30"/>
    <s v="January"/>
    <x v="10"/>
    <s v="30 January 1947"/>
    <x v="2"/>
    <s v="SOC 30.1.47 (Air Britain Serials) A.I. trials at FIU."/>
    <x v="4"/>
    <x v="3"/>
    <m/>
    <m/>
    <x v="2"/>
    <m/>
    <m/>
    <n v="1"/>
    <x v="65"/>
    <x v="1"/>
    <n v="1"/>
    <s v="Support Unit"/>
    <x v="280"/>
    <x v="2"/>
    <n v="1"/>
  </r>
  <r>
    <n v="2361"/>
    <s v="HK379"/>
    <x v="17"/>
    <s v="85/96/409/151"/>
    <x v="0"/>
    <x v="2"/>
    <n v="30"/>
    <s v="January"/>
    <x v="10"/>
    <s v="30 January 1947"/>
    <x v="2"/>
    <s v="SOC 30.1.47 (Air Britain Serials)"/>
    <x v="4"/>
    <x v="3"/>
    <m/>
    <m/>
    <x v="2"/>
    <m/>
    <m/>
    <n v="1"/>
    <x v="65"/>
    <x v="1"/>
    <n v="1"/>
    <s v="Front-Line"/>
    <x v="8"/>
    <x v="2"/>
    <n v="4"/>
  </r>
  <r>
    <n v="1217"/>
    <s v="HK467"/>
    <x v="17"/>
    <s v="410/264/219"/>
    <x v="1"/>
    <x v="2"/>
    <n v="30"/>
    <s v="January"/>
    <x v="10"/>
    <s v="30 January 1947"/>
    <x v="2"/>
    <s v="SOC 30.1.47 (Air Britain Serials)"/>
    <x v="4"/>
    <x v="3"/>
    <m/>
    <m/>
    <x v="2"/>
    <m/>
    <m/>
    <n v="1"/>
    <x v="65"/>
    <x v="1"/>
    <n v="1"/>
    <s v="Front-Line"/>
    <x v="76"/>
    <x v="2"/>
    <n v="3"/>
  </r>
  <r>
    <n v="2530"/>
    <s v="KB347"/>
    <x v="13"/>
    <s v="608/162/16OTU"/>
    <x v="0"/>
    <x v="7"/>
    <n v="30"/>
    <s v="January"/>
    <x v="10"/>
    <s v="30 January 1947"/>
    <x v="2"/>
    <s v="SOC 30.1.47 (Air Britain Serials)"/>
    <x v="4"/>
    <x v="3"/>
    <m/>
    <m/>
    <x v="2"/>
    <m/>
    <m/>
    <n v="1"/>
    <x v="65"/>
    <x v="1"/>
    <n v="1"/>
    <s v="Support Unit"/>
    <x v="140"/>
    <x v="1"/>
    <n v="3"/>
  </r>
  <r>
    <n v="738"/>
    <s v="LR479"/>
    <x v="14"/>
    <s v="140/RAE/Wickenby"/>
    <x v="10"/>
    <x v="19"/>
    <n v="30"/>
    <s v="January"/>
    <x v="10"/>
    <s v="30 January 1947"/>
    <x v="2"/>
    <s v="SOC 30.1.47 (Air Britain Serials)"/>
    <x v="4"/>
    <x v="3"/>
    <m/>
    <m/>
    <x v="2"/>
    <m/>
    <m/>
    <n v="1"/>
    <x v="65"/>
    <x v="1"/>
    <n v="1"/>
    <s v="Support Unit"/>
    <x v="281"/>
    <x v="0"/>
    <n v="3"/>
  </r>
  <r>
    <n v="3949"/>
    <s v="MM492"/>
    <x v="17"/>
    <s v="96/29/409"/>
    <x v="0"/>
    <x v="2"/>
    <n v="30"/>
    <s v="January"/>
    <x v="10"/>
    <s v="30 January 1947"/>
    <x v="2"/>
    <s v="SOC 30.1.47 (Air Britain Serials)"/>
    <x v="4"/>
    <x v="3"/>
    <m/>
    <m/>
    <x v="2"/>
    <m/>
    <m/>
    <n v="1"/>
    <x v="65"/>
    <x v="1"/>
    <n v="1"/>
    <s v="Front-Line"/>
    <x v="95"/>
    <x v="2"/>
    <n v="3"/>
  </r>
  <r>
    <n v="2930"/>
    <s v="MM571"/>
    <x v="17"/>
    <s v="410/264/604"/>
    <x v="10"/>
    <x v="19"/>
    <n v="30"/>
    <s v="January"/>
    <x v="10"/>
    <s v="30 January 1947"/>
    <x v="2"/>
    <s v="SOC 30.1.47 (Air Britain Serials)"/>
    <x v="4"/>
    <x v="3"/>
    <m/>
    <m/>
    <x v="2"/>
    <m/>
    <m/>
    <n v="1"/>
    <x v="65"/>
    <x v="1"/>
    <n v="1"/>
    <s v="Front-Line"/>
    <x v="77"/>
    <x v="2"/>
    <n v="3"/>
  </r>
  <r>
    <n v="2099"/>
    <s v="PZ172"/>
    <x v="12"/>
    <s v="23/107"/>
    <x v="0"/>
    <x v="16"/>
    <n v="30"/>
    <s v="January"/>
    <x v="10"/>
    <s v="30 January 1947"/>
    <x v="2"/>
    <s v="SOC 30.1.47 (Air Britain Serials)"/>
    <x v="4"/>
    <x v="3"/>
    <m/>
    <m/>
    <x v="2"/>
    <m/>
    <m/>
    <n v="1"/>
    <x v="65"/>
    <x v="1"/>
    <n v="1"/>
    <s v="Front-Line"/>
    <x v="57"/>
    <x v="0"/>
    <n v="2"/>
  </r>
  <r>
    <n v="1658"/>
    <s v="RV323"/>
    <x v="20"/>
    <s v="692/98"/>
    <x v="10"/>
    <x v="19"/>
    <n v="31"/>
    <s v="January"/>
    <x v="10"/>
    <s v="31 January 1947"/>
    <x v="0"/>
    <s v="Overshot during single-engined landing and hit obstruction u/c collapsed Wahn 31.1.47 (Air Britain Serials)"/>
    <x v="2"/>
    <x v="2"/>
    <s v="Overshot"/>
    <m/>
    <x v="2"/>
    <m/>
    <m/>
    <n v="1"/>
    <x v="65"/>
    <x v="1"/>
    <n v="1"/>
    <s v="Front-Line"/>
    <x v="204"/>
    <x v="0"/>
    <n v="2"/>
  </r>
  <r>
    <n v="1953"/>
    <s v="KB160"/>
    <x v="13"/>
    <s v="R-R"/>
    <x v="10"/>
    <x v="19"/>
    <n v="31"/>
    <s v="January"/>
    <x v="10"/>
    <s v="31 January 1947"/>
    <x v="2"/>
    <s v="SOC 31.1.47 (Air Britain Serials) Christened &quot;Saskatoon&quot; (http://www.britmodeller.com/forums/index.php?/topic/234984222-canadian-mossie-bxxs-serial-numbers-help-please/)"/>
    <x v="4"/>
    <x v="3"/>
    <m/>
    <m/>
    <x v="2"/>
    <m/>
    <m/>
    <n v="1"/>
    <x v="65"/>
    <x v="1"/>
    <n v="1"/>
    <s v="Support Unit"/>
    <x v="69"/>
    <x v="1"/>
    <n v="1"/>
  </r>
  <r>
    <n v="5333"/>
    <s v="MM491"/>
    <x v="17"/>
    <n v="409"/>
    <x v="0"/>
    <x v="2"/>
    <n v="31"/>
    <s v="January"/>
    <x v="10"/>
    <s v="31 January 1947"/>
    <x v="2"/>
    <s v="SOC 31.1.47 (Air Britain Serials)"/>
    <x v="4"/>
    <x v="3"/>
    <m/>
    <m/>
    <x v="2"/>
    <m/>
    <m/>
    <n v="1"/>
    <x v="65"/>
    <x v="1"/>
    <n v="1"/>
    <s v="Front-Line"/>
    <x v="95"/>
    <x v="2"/>
    <n v="1"/>
  </r>
  <r>
    <n v="2553"/>
    <s v="RS554"/>
    <x v="12"/>
    <s v="CFE"/>
    <x v="0"/>
    <x v="7"/>
    <n v="3"/>
    <s v="February"/>
    <x v="10"/>
    <s v="3 February 1947"/>
    <x v="2"/>
    <s v="To 6254M 3.2.47 (Air Britain Serials)"/>
    <x v="4"/>
    <x v="3"/>
    <m/>
    <m/>
    <x v="2"/>
    <m/>
    <m/>
    <n v="2"/>
    <x v="66"/>
    <x v="1"/>
    <n v="1"/>
    <s v="Support Unit"/>
    <x v="231"/>
    <x v="0"/>
    <n v="1"/>
  </r>
  <r>
    <n v="6088"/>
    <s v="NT391"/>
    <x v="25"/>
    <s v="29/25"/>
    <x v="0"/>
    <x v="2"/>
    <n v="5"/>
    <s v="February"/>
    <x v="10"/>
    <s v="5 February 1947"/>
    <x v="2"/>
    <s v="To 6256M 5.2.47 (Air Britain Serials)"/>
    <x v="4"/>
    <x v="3"/>
    <m/>
    <m/>
    <x v="2"/>
    <m/>
    <m/>
    <n v="2"/>
    <x v="66"/>
    <x v="1"/>
    <n v="1"/>
    <s v="Front-Line"/>
    <x v="14"/>
    <x v="2"/>
    <n v="2"/>
  </r>
  <r>
    <n v="2929"/>
    <s v="RF640"/>
    <x v="12"/>
    <s v="143/14/25APC"/>
    <x v="10"/>
    <x v="19"/>
    <n v="6"/>
    <s v="February"/>
    <x v="10"/>
    <s v="6 February 1947"/>
    <x v="0"/>
    <s v="Swung on take-off and u/c leg collapsed Sylt 6.2.47 not repaired (Air Britain Serials)"/>
    <x v="2"/>
    <x v="2"/>
    <s v="Swung on takeoff"/>
    <m/>
    <x v="2"/>
    <m/>
    <m/>
    <n v="2"/>
    <x v="66"/>
    <x v="1"/>
    <n v="1"/>
    <s v="Support Unit"/>
    <x v="282"/>
    <x v="3"/>
    <n v="3"/>
  </r>
  <r>
    <n v="2093"/>
    <s v="HR158"/>
    <x v="12"/>
    <s v="248/54OTU"/>
    <x v="16"/>
    <x v="19"/>
    <n v="8"/>
    <s v="February"/>
    <x v="10"/>
    <s v="8 February 1947"/>
    <x v="2"/>
    <s v="To Czech AF 8.2.47 (Air Britain Serials)"/>
    <x v="5"/>
    <x v="3"/>
    <m/>
    <m/>
    <x v="2"/>
    <m/>
    <m/>
    <n v="2"/>
    <x v="66"/>
    <x v="1"/>
    <n v="1"/>
    <s v="Support Unit"/>
    <x v="115"/>
    <x v="3"/>
    <n v="2"/>
  </r>
  <r>
    <n v="4797"/>
    <s v="HR347"/>
    <x v="12"/>
    <m/>
    <x v="16"/>
    <x v="19"/>
    <n v="8"/>
    <s v="February"/>
    <x v="10"/>
    <s v="8 February 1947"/>
    <x v="2"/>
    <s v="To Czech AF 8.2.47 (Air Britain Serials)"/>
    <x v="5"/>
    <x v="3"/>
    <m/>
    <m/>
    <x v="2"/>
    <m/>
    <m/>
    <n v="2"/>
    <x v="66"/>
    <x v="1"/>
    <n v="1"/>
    <e v="#N/A"/>
    <x v="17"/>
    <x v="3"/>
    <n v="1"/>
  </r>
  <r>
    <n v="780"/>
    <s v="RF643"/>
    <x v="12"/>
    <s v="333/248/489/132OTU"/>
    <x v="16"/>
    <x v="19"/>
    <n v="8"/>
    <s v="February"/>
    <x v="10"/>
    <s v="8 February 1947"/>
    <x v="2"/>
    <s v="To Czech AF 8.2.47 (Air Britain Serials)"/>
    <x v="5"/>
    <x v="3"/>
    <m/>
    <m/>
    <x v="2"/>
    <m/>
    <m/>
    <n v="2"/>
    <x v="66"/>
    <x v="1"/>
    <n v="1"/>
    <s v="Support Unit"/>
    <x v="121"/>
    <x v="3"/>
    <n v="4"/>
  </r>
  <r>
    <n v="2019"/>
    <s v="RF902"/>
    <x v="12"/>
    <s v="8OTU/132OTU/1FU"/>
    <x v="16"/>
    <x v="19"/>
    <n v="8"/>
    <s v="February"/>
    <x v="10"/>
    <s v="8 February 1947"/>
    <x v="2"/>
    <s v="To Czech AF 8.2.47 (Air Britain Serials)"/>
    <x v="5"/>
    <x v="3"/>
    <m/>
    <m/>
    <x v="2"/>
    <m/>
    <m/>
    <n v="2"/>
    <x v="66"/>
    <x v="1"/>
    <n v="1"/>
    <e v="#N/A"/>
    <x v="123"/>
    <x v="3"/>
    <n v="3"/>
  </r>
  <r>
    <n v="1927"/>
    <s v="RF913"/>
    <x v="12"/>
    <s v="8OTU/132OTU"/>
    <x v="16"/>
    <x v="19"/>
    <n v="8"/>
    <s v="February"/>
    <x v="10"/>
    <s v="8 February 1947"/>
    <x v="2"/>
    <s v="To Czech AF 8.2.47 (Air Britain Serials)"/>
    <x v="5"/>
    <x v="3"/>
    <m/>
    <m/>
    <x v="2"/>
    <m/>
    <m/>
    <n v="2"/>
    <x v="66"/>
    <x v="1"/>
    <n v="1"/>
    <s v="Support Unit"/>
    <x v="121"/>
    <x v="3"/>
    <n v="2"/>
  </r>
  <r>
    <n v="4499"/>
    <s v="TE768"/>
    <x v="12"/>
    <m/>
    <x v="16"/>
    <x v="19"/>
    <n v="8"/>
    <s v="February"/>
    <x v="10"/>
    <s v="8 February 1947"/>
    <x v="2"/>
    <s v="To Czech AF 8.2.47 (Air Britain Serials)"/>
    <x v="5"/>
    <x v="3"/>
    <m/>
    <m/>
    <x v="2"/>
    <m/>
    <m/>
    <n v="2"/>
    <x v="66"/>
    <x v="1"/>
    <n v="0"/>
    <e v="#N/A"/>
    <x v="17"/>
    <x v="3"/>
    <n v="1"/>
  </r>
  <r>
    <n v="2151"/>
    <s v="KB627"/>
    <x v="28"/>
    <s v="RN/ECFS/EFS"/>
    <x v="10"/>
    <x v="19"/>
    <n v="13"/>
    <s v="February"/>
    <x v="10"/>
    <s v="13 February 1947"/>
    <x v="2"/>
    <s v="SOC 13.2.47 (Air Britain Serials)"/>
    <x v="4"/>
    <x v="3"/>
    <m/>
    <m/>
    <x v="2"/>
    <m/>
    <m/>
    <n v="2"/>
    <x v="66"/>
    <x v="1"/>
    <n v="0"/>
    <s v="Support Unit"/>
    <x v="283"/>
    <x v="1"/>
    <n v="3"/>
  </r>
  <r>
    <n v="5387"/>
    <s v="NS887"/>
    <x v="12"/>
    <n v="305"/>
    <x v="0"/>
    <x v="16"/>
    <n v="13"/>
    <s v="February"/>
    <x v="10"/>
    <s v="13 February 1947"/>
    <x v="2"/>
    <s v="SOC 13.2.47 (Air Britain Serials)"/>
    <x v="4"/>
    <x v="3"/>
    <m/>
    <m/>
    <x v="2"/>
    <m/>
    <m/>
    <n v="2"/>
    <x v="66"/>
    <x v="1"/>
    <n v="1"/>
    <s v="Front-Line"/>
    <x v="60"/>
    <x v="0"/>
    <n v="1"/>
  </r>
  <r>
    <n v="5825"/>
    <s v="RF988"/>
    <x v="18"/>
    <s v="USAAF"/>
    <x v="10"/>
    <x v="19"/>
    <n v="13"/>
    <s v="February"/>
    <x v="10"/>
    <s v="13 February 1947"/>
    <x v="2"/>
    <s v="SOC 13.2.47 (Air Britain Serials)"/>
    <x v="4"/>
    <x v="3"/>
    <m/>
    <m/>
    <x v="2"/>
    <m/>
    <m/>
    <n v="2"/>
    <x v="66"/>
    <x v="1"/>
    <n v="1"/>
    <e v="#N/A"/>
    <x v="33"/>
    <x v="0"/>
    <n v="1"/>
  </r>
  <r>
    <n v="2352"/>
    <s v="RG200"/>
    <x v="35"/>
    <s v="544/540/Cv PR34A"/>
    <x v="10"/>
    <x v="19"/>
    <n v="14"/>
    <s v="February"/>
    <x v="10"/>
    <s v="14 February 1947"/>
    <x v="2"/>
    <s v="SOC 14.2.47 (Air Britain Serials)"/>
    <x v="4"/>
    <x v="3"/>
    <m/>
    <m/>
    <x v="2"/>
    <m/>
    <m/>
    <n v="2"/>
    <x v="66"/>
    <x v="1"/>
    <n v="0"/>
    <e v="#N/A"/>
    <x v="284"/>
    <x v="0"/>
    <n v="3"/>
  </r>
  <r>
    <n v="1997"/>
    <s v="RS606"/>
    <x v="12"/>
    <s v="143/4/14/107"/>
    <x v="0"/>
    <x v="16"/>
    <n v="14"/>
    <s v="February"/>
    <x v="10"/>
    <s v="14 February 1947"/>
    <x v="2"/>
    <s v="SOC 14.2.47 (Air Britain Serials)"/>
    <x v="4"/>
    <x v="3"/>
    <m/>
    <m/>
    <x v="2"/>
    <m/>
    <m/>
    <n v="2"/>
    <x v="66"/>
    <x v="1"/>
    <n v="1"/>
    <s v="Front-Line"/>
    <x v="57"/>
    <x v="0"/>
    <n v="4"/>
  </r>
  <r>
    <n v="3646"/>
    <s v="LR256"/>
    <x v="12"/>
    <n v="464"/>
    <x v="11"/>
    <x v="19"/>
    <n v="19"/>
    <s v="February"/>
    <x v="10"/>
    <s v="19 February 1947"/>
    <x v="2"/>
    <s v="Sold to Fairey for Turkish AF as '453' 19.2.47. Sold to Fairey 19.2.47 (Air Britain Serials)"/>
    <x v="5"/>
    <x v="3"/>
    <m/>
    <m/>
    <x v="2"/>
    <m/>
    <m/>
    <n v="2"/>
    <x v="66"/>
    <x v="1"/>
    <n v="1"/>
    <s v="Front-Line"/>
    <x v="46"/>
    <x v="0"/>
    <n v="1"/>
  </r>
  <r>
    <n v="3593"/>
    <s v="RF930"/>
    <x v="12"/>
    <s v="CGS"/>
    <x v="10"/>
    <x v="19"/>
    <n v="19"/>
    <s v="February"/>
    <x v="10"/>
    <s v="19 February 1947"/>
    <x v="2"/>
    <s v="To 6269M 19.2.47 (Air Britain Serials)"/>
    <x v="4"/>
    <x v="3"/>
    <m/>
    <m/>
    <x v="2"/>
    <m/>
    <m/>
    <n v="2"/>
    <x v="66"/>
    <x v="1"/>
    <n v="1"/>
    <s v="Support Unit"/>
    <x v="194"/>
    <x v="3"/>
    <n v="1"/>
  </r>
  <r>
    <n v="4217"/>
    <s v="RF888"/>
    <x v="12"/>
    <s v="248/36"/>
    <x v="10"/>
    <x v="19"/>
    <n v="20"/>
    <s v="February"/>
    <x v="10"/>
    <s v="20 February 1947"/>
    <x v="2"/>
    <s v="To 6274M 20.2.47 (Air Britain Serials)"/>
    <x v="4"/>
    <x v="3"/>
    <m/>
    <m/>
    <x v="2"/>
    <m/>
    <m/>
    <n v="2"/>
    <x v="66"/>
    <x v="1"/>
    <n v="1"/>
    <s v="Front-Line"/>
    <x v="285"/>
    <x v="3"/>
    <n v="2"/>
  </r>
  <r>
    <n v="693"/>
    <s v="HX856"/>
    <x v="12"/>
    <s v="85/487/16/268/107"/>
    <x v="0"/>
    <x v="16"/>
    <n v="21"/>
    <s v="February"/>
    <x v="10"/>
    <s v="21 February 1947"/>
    <x v="0"/>
    <s v="EG-H ? F/S Jennings &amp; W/O Nichols on Amiens raid. Caught fire in hangar Gutersloh 21.2.47 (Air Britain Serials)"/>
    <x v="2"/>
    <x v="2"/>
    <s v="Caught fire"/>
    <m/>
    <x v="2"/>
    <m/>
    <m/>
    <n v="2"/>
    <x v="66"/>
    <x v="1"/>
    <n v="1"/>
    <s v="Front-Line"/>
    <x v="57"/>
    <x v="0"/>
    <n v="5"/>
  </r>
  <r>
    <n v="2001"/>
    <s v="PZ232"/>
    <x v="12"/>
    <s v="333/107/305/151RU"/>
    <x v="10"/>
    <x v="19"/>
    <n v="26"/>
    <s v="February"/>
    <x v="10"/>
    <s v="26 February 1947"/>
    <x v="0"/>
    <s v="Hit by TA120 while parked Luneburg 26.2.47 DBR (Air Britain Serials)"/>
    <x v="2"/>
    <x v="2"/>
    <s v="Collision"/>
    <m/>
    <x v="2"/>
    <m/>
    <m/>
    <n v="2"/>
    <x v="66"/>
    <x v="1"/>
    <n v="1"/>
    <s v="Support Unit"/>
    <x v="151"/>
    <x v="0"/>
    <n v="4"/>
  </r>
  <r>
    <n v="4728"/>
    <s v="RF990"/>
    <x v="18"/>
    <m/>
    <x v="10"/>
    <x v="19"/>
    <n v="27"/>
    <s v="February"/>
    <x v="10"/>
    <s v="27 February 1947"/>
    <x v="2"/>
    <s v="SOC 27.2.47 (Air Britain Serials)"/>
    <x v="4"/>
    <x v="3"/>
    <m/>
    <m/>
    <x v="2"/>
    <m/>
    <m/>
    <n v="2"/>
    <x v="66"/>
    <x v="1"/>
    <n v="1"/>
    <e v="#N/A"/>
    <x v="17"/>
    <x v="0"/>
    <n v="1"/>
  </r>
  <r>
    <n v="4045"/>
    <s v="TE649"/>
    <x v="12"/>
    <s v="FE"/>
    <x v="3"/>
    <x v="16"/>
    <n v="27"/>
    <s v="February"/>
    <x v="10"/>
    <s v="27 February 1947"/>
    <x v="2"/>
    <s v="SOC 27.2.47 (Air Britain Serials)"/>
    <x v="4"/>
    <x v="3"/>
    <m/>
    <m/>
    <x v="2"/>
    <m/>
    <m/>
    <n v="2"/>
    <x v="66"/>
    <x v="1"/>
    <n v="0"/>
    <e v="#N/A"/>
    <x v="91"/>
    <x v="3"/>
    <n v="1"/>
  </r>
  <r>
    <n v="4868"/>
    <s v="RS621"/>
    <x v="12"/>
    <n v="248"/>
    <x v="13"/>
    <x v="5"/>
    <n v="4"/>
    <s v="March"/>
    <x v="10"/>
    <s v="4 March 1947"/>
    <x v="0"/>
    <s v="Assigned to GC I/3 Corse. Deployed in Indochina from January 1947 to March 1947. Destroyed by DCA (MH - Defense Contre-Aerien?) 4 March 1947, pilot and navigator killed (Cne Collomb and Lt Chauvineau). To Armee de l'Air 12.7.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10"/>
    <x v="1"/>
    <m/>
    <m/>
    <x v="2"/>
    <m/>
    <m/>
    <n v="3"/>
    <x v="67"/>
    <x v="1"/>
    <n v="1"/>
    <s v="Front-Line"/>
    <x v="52"/>
    <x v="0"/>
    <n v="1"/>
  </r>
  <r>
    <n v="124"/>
    <s v="A52-135"/>
    <x v="24"/>
    <s v="1APU/CFS"/>
    <x v="7"/>
    <x v="19"/>
    <n v="5"/>
    <s v="March"/>
    <x v="10"/>
    <s v="5 March 1947"/>
    <x v="0"/>
    <s v="Built as F.B.40. Delivered during August 1945. Final disposition: landing accident at Western Junction, Tasmania, March 1947. (Beaufort, Beaufighter and Mosquito in Australian Service, Stewart Wilson, 1990) Overshot forced landing Western Junction TAS 03.03.47 (Air Britain Serials) Two injured, starboard propellor would not unfeather (http://trove.nla.gov.au/ndp/del/article/78550617?searchTerm=Mosquito&amp;searchLimits=)"/>
    <x v="2"/>
    <x v="2"/>
    <s v="Overshot"/>
    <m/>
    <x v="2"/>
    <m/>
    <m/>
    <n v="3"/>
    <x v="67"/>
    <x v="1"/>
    <n v="0"/>
    <s v="Support Unit"/>
    <x v="286"/>
    <x v="5"/>
    <n v="2"/>
  </r>
  <r>
    <n v="4681"/>
    <s v="RF621"/>
    <x v="12"/>
    <n v="248"/>
    <x v="10"/>
    <x v="19"/>
    <n v="5"/>
    <s v="March"/>
    <x v="10"/>
    <s v="5 March 1947"/>
    <x v="2"/>
    <s v="SOC 3.47 (Air Britain Serials)"/>
    <x v="4"/>
    <x v="3"/>
    <m/>
    <m/>
    <x v="2"/>
    <m/>
    <m/>
    <n v="3"/>
    <x v="67"/>
    <x v="1"/>
    <n v="1"/>
    <s v="Front-Line"/>
    <x v="52"/>
    <x v="3"/>
    <n v="1"/>
  </r>
  <r>
    <n v="3337"/>
    <s v="PZ469"/>
    <x v="16"/>
    <s v="Cv XVIII/AAEE"/>
    <x v="10"/>
    <x v="19"/>
    <n v="7"/>
    <s v="March"/>
    <x v="10"/>
    <s v="7 March 1947"/>
    <x v="2"/>
    <s v="FBXVIII SS 7.3.47 (Air Britain Serials) 57MU , sold scrapped to Lanzer&amp;Co"/>
    <x v="4"/>
    <x v="3"/>
    <m/>
    <m/>
    <x v="2"/>
    <m/>
    <m/>
    <n v="3"/>
    <x v="67"/>
    <x v="1"/>
    <n v="1"/>
    <s v="Support Unit"/>
    <x v="7"/>
    <x v="0"/>
    <n v="2"/>
  </r>
  <r>
    <n v="6109"/>
    <s v="NS679"/>
    <x v="18"/>
    <m/>
    <x v="7"/>
    <x v="19"/>
    <n v="11"/>
    <s v="March"/>
    <x v="10"/>
    <s v="11 March 1947"/>
    <x v="0"/>
    <s v="To RAAF 12.10.44 as A52-603 87 Sqn Crashed on takeoff Fairbairn ACT 11.03.47 (Air Britain Serials) Crashed on take off. at Canberra airfield, Aust-Capital territory (MIAS)"/>
    <x v="2"/>
    <x v="2"/>
    <s v="Crashed on takeoff"/>
    <m/>
    <x v="2"/>
    <m/>
    <m/>
    <n v="3"/>
    <x v="67"/>
    <x v="1"/>
    <n v="1"/>
    <e v="#N/A"/>
    <x v="17"/>
    <x v="0"/>
    <n v="1"/>
  </r>
  <r>
    <n v="5214"/>
    <s v="RK986"/>
    <x v="39"/>
    <s v="85/141"/>
    <x v="0"/>
    <x v="2"/>
    <n v="12"/>
    <s v="March"/>
    <x v="10"/>
    <s v="12 March 1947"/>
    <x v="0"/>
    <s v="Swung on take-off and u/c collapsed Acklington 12.3.47 not repaired (Air Britain Serials) 12.03.47 141 Sqn. RK986 Swung on take-off at Acklington aerodrome. (Mosquito Crash Log)"/>
    <x v="2"/>
    <x v="2"/>
    <s v="Swung on takeoff"/>
    <m/>
    <x v="2"/>
    <m/>
    <m/>
    <n v="3"/>
    <x v="67"/>
    <x v="1"/>
    <n v="0"/>
    <s v="Front-Line"/>
    <x v="45"/>
    <x v="2"/>
    <n v="2"/>
  </r>
  <r>
    <n v="4621"/>
    <s v="MM393"/>
    <x v="18"/>
    <s v="USAAF"/>
    <x v="10"/>
    <x v="19"/>
    <n v="13"/>
    <s v="March"/>
    <x v="10"/>
    <s v="13 March 1947"/>
    <x v="2"/>
    <s v="SOC 13.3.47 (Air Britain Serials)"/>
    <x v="4"/>
    <x v="3"/>
    <m/>
    <m/>
    <x v="2"/>
    <m/>
    <m/>
    <n v="3"/>
    <x v="67"/>
    <x v="1"/>
    <n v="1"/>
    <e v="#N/A"/>
    <x v="33"/>
    <x v="0"/>
    <n v="1"/>
  </r>
  <r>
    <n v="2062"/>
    <s v="TE698"/>
    <x v="12"/>
    <s v="FE"/>
    <x v="3"/>
    <x v="16"/>
    <n v="13"/>
    <s v="March"/>
    <x v="10"/>
    <s v="13 March 1947"/>
    <x v="2"/>
    <s v="SOC 13.3.47 (Air Britain Serials)"/>
    <x v="4"/>
    <x v="3"/>
    <m/>
    <m/>
    <x v="2"/>
    <m/>
    <m/>
    <n v="3"/>
    <x v="67"/>
    <x v="1"/>
    <n v="0"/>
    <e v="#N/A"/>
    <x v="91"/>
    <x v="3"/>
    <n v="1"/>
  </r>
  <r>
    <n v="2207"/>
    <s v="NT280"/>
    <x v="25"/>
    <n v="307"/>
    <x v="0"/>
    <x v="2"/>
    <n v="14"/>
    <s v="March"/>
    <x v="10"/>
    <s v="14 March 1947"/>
    <x v="2"/>
    <s v="To MoS 14.3.47 (Air Britain Serials)"/>
    <x v="5"/>
    <x v="3"/>
    <m/>
    <m/>
    <x v="2"/>
    <m/>
    <m/>
    <n v="3"/>
    <x v="67"/>
    <x v="1"/>
    <n v="1"/>
    <s v="Front-Line"/>
    <x v="21"/>
    <x v="2"/>
    <n v="1"/>
  </r>
  <r>
    <n v="2238"/>
    <s v="NT565"/>
    <x v="25"/>
    <n v="307"/>
    <x v="0"/>
    <x v="2"/>
    <n v="14"/>
    <s v="March"/>
    <x v="10"/>
    <s v="14 March 1947"/>
    <x v="2"/>
    <s v="To MoS 14.3.47 (Air Britain Serials)"/>
    <x v="5"/>
    <x v="3"/>
    <m/>
    <m/>
    <x v="2"/>
    <m/>
    <m/>
    <n v="3"/>
    <x v="67"/>
    <x v="1"/>
    <n v="1"/>
    <s v="Front-Line"/>
    <x v="21"/>
    <x v="2"/>
    <n v="1"/>
  </r>
  <r>
    <n v="3471"/>
    <s v="TA117"/>
    <x v="12"/>
    <n v="605"/>
    <x v="13"/>
    <x v="5"/>
    <n v="15"/>
    <s v="March"/>
    <x v="10"/>
    <s v="15 March 1947"/>
    <x v="0"/>
    <s v="Assigned to GC I/3 Corse. Deployed in Indochina from January 1947 to March 1947. Crashed during a strafing run 15 March 1947. Pilot and navigator killed (Sgt Chf Bevier and Adj Hirn). Was UP-Y on 605 Squadron (Ian Piper: http://www.605squadron.co.uk/Squadron_aircraft.htm) To Armee de l'Air 25.5.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10"/>
    <x v="8"/>
    <m/>
    <m/>
    <x v="2"/>
    <m/>
    <m/>
    <n v="3"/>
    <x v="67"/>
    <x v="1"/>
    <n v="1"/>
    <s v="Front-Line"/>
    <x v="22"/>
    <x v="0"/>
    <n v="1"/>
  </r>
  <r>
    <n v="2879"/>
    <s v="HJ831"/>
    <x v="6"/>
    <n v="418"/>
    <x v="11"/>
    <x v="19"/>
    <n v="18"/>
    <s v="March"/>
    <x v="10"/>
    <s v="18 March 1947"/>
    <x v="2"/>
    <s v="Taken on strength from De Havilland, 12 July 1943; to No.43 Group, 9 July 1943; reported back on operations, 6/7 April 1945 with last recorded operation on 24/25 April 1945. Letter &quot;O&quot; on list of aircraft dated 2 September 1943; letter &quot;D&quot; in squadron ORB, April 1945. Sold Turkish AF as '459' 3.6.47 Sold to Turkey 18.3.47 (Air Britain Serials)"/>
    <x v="5"/>
    <x v="3"/>
    <m/>
    <m/>
    <x v="2"/>
    <m/>
    <m/>
    <n v="3"/>
    <x v="67"/>
    <x v="1"/>
    <n v="1"/>
    <s v="Front-Line"/>
    <x v="30"/>
    <x v="0"/>
    <n v="1"/>
  </r>
  <r>
    <n v="6265"/>
    <s v="HR213"/>
    <x v="12"/>
    <n v="141"/>
    <x v="11"/>
    <x v="19"/>
    <n v="18"/>
    <s v="March"/>
    <x v="10"/>
    <s v="18 March 1947"/>
    <x v="2"/>
    <s v="Sold to Turkey Turkish AF as '488' 18.3.47. Sold to Turkey 18.3.47 (Air Britain Serials)"/>
    <x v="5"/>
    <x v="3"/>
    <m/>
    <m/>
    <x v="2"/>
    <m/>
    <m/>
    <n v="3"/>
    <x v="67"/>
    <x v="1"/>
    <n v="1"/>
    <s v="Front-Line"/>
    <x v="45"/>
    <x v="3"/>
    <n v="1"/>
  </r>
  <r>
    <n v="4739"/>
    <s v="KA326"/>
    <x v="31"/>
    <m/>
    <x v="10"/>
    <x v="19"/>
    <n v="18"/>
    <s v="March"/>
    <x v="10"/>
    <s v="18 March 1947"/>
    <x v="2"/>
    <s v="SOC 18.3.47 (Air Britain Serials)"/>
    <x v="4"/>
    <x v="3"/>
    <m/>
    <m/>
    <x v="2"/>
    <m/>
    <m/>
    <n v="3"/>
    <x v="67"/>
    <x v="1"/>
    <n v="0"/>
    <e v="#N/A"/>
    <x v="17"/>
    <x v="1"/>
    <n v="1"/>
  </r>
  <r>
    <n v="1789"/>
    <s v="NT392"/>
    <x v="25"/>
    <n v="29"/>
    <x v="0"/>
    <x v="2"/>
    <n v="18"/>
    <s v="March"/>
    <x v="10"/>
    <s v="18 March 1947"/>
    <x v="2"/>
    <s v="SOC 18.3.47 (Air Britain Serials)"/>
    <x v="4"/>
    <x v="3"/>
    <m/>
    <m/>
    <x v="2"/>
    <m/>
    <m/>
    <n v="3"/>
    <x v="67"/>
    <x v="1"/>
    <n v="1"/>
    <s v="Front-Line"/>
    <x v="31"/>
    <x v="2"/>
    <n v="1"/>
  </r>
  <r>
    <n v="4086"/>
    <s v="NT417"/>
    <x v="25"/>
    <n v="29"/>
    <x v="0"/>
    <x v="2"/>
    <n v="18"/>
    <s v="March"/>
    <x v="10"/>
    <s v="18 March 1947"/>
    <x v="2"/>
    <s v="SOC 18.3.47 (Air Britain Serials)"/>
    <x v="4"/>
    <x v="3"/>
    <m/>
    <m/>
    <x v="2"/>
    <m/>
    <m/>
    <n v="3"/>
    <x v="67"/>
    <x v="1"/>
    <n v="1"/>
    <s v="Front-Line"/>
    <x v="31"/>
    <x v="2"/>
    <n v="1"/>
  </r>
  <r>
    <n v="5524"/>
    <s v="NT432"/>
    <x v="25"/>
    <n v="29"/>
    <x v="0"/>
    <x v="2"/>
    <n v="18"/>
    <s v="March"/>
    <x v="10"/>
    <s v="18 March 1947"/>
    <x v="2"/>
    <s v="SOC 18.3.47 (Air Britain Serials)"/>
    <x v="4"/>
    <x v="3"/>
    <m/>
    <m/>
    <x v="2"/>
    <m/>
    <m/>
    <n v="3"/>
    <x v="67"/>
    <x v="1"/>
    <n v="1"/>
    <s v="Front-Line"/>
    <x v="31"/>
    <x v="2"/>
    <n v="1"/>
  </r>
  <r>
    <n v="3709"/>
    <s v="NT538"/>
    <x v="25"/>
    <s v="219/23"/>
    <x v="0"/>
    <x v="2"/>
    <n v="18"/>
    <s v="March"/>
    <x v="10"/>
    <s v="18 March 1947"/>
    <x v="2"/>
    <s v="SOC 18.3.47 (Air Britain Serials)"/>
    <x v="4"/>
    <x v="3"/>
    <m/>
    <m/>
    <x v="2"/>
    <m/>
    <m/>
    <n v="3"/>
    <x v="67"/>
    <x v="1"/>
    <n v="1"/>
    <s v="Front-Line"/>
    <x v="6"/>
    <x v="2"/>
    <n v="2"/>
  </r>
  <r>
    <n v="4607"/>
    <s v="RF609"/>
    <x v="12"/>
    <n v="248"/>
    <x v="10"/>
    <x v="19"/>
    <n v="18"/>
    <s v="March"/>
    <x v="10"/>
    <s v="18 March 1947"/>
    <x v="2"/>
    <s v="SOC 18.3.47 (Air Britain Serials)"/>
    <x v="4"/>
    <x v="3"/>
    <m/>
    <m/>
    <x v="2"/>
    <m/>
    <m/>
    <n v="3"/>
    <x v="67"/>
    <x v="1"/>
    <n v="1"/>
    <s v="Front-Line"/>
    <x v="52"/>
    <x v="3"/>
    <n v="1"/>
  </r>
  <r>
    <n v="5987"/>
    <s v="RF641"/>
    <x v="12"/>
    <n v="248"/>
    <x v="10"/>
    <x v="19"/>
    <n v="18"/>
    <s v="March"/>
    <x v="10"/>
    <s v="18 March 1947"/>
    <x v="2"/>
    <s v="SOC 18.3.47 (Air Britain Serials)"/>
    <x v="4"/>
    <x v="3"/>
    <m/>
    <m/>
    <x v="2"/>
    <m/>
    <m/>
    <n v="3"/>
    <x v="67"/>
    <x v="1"/>
    <n v="1"/>
    <s v="Front-Line"/>
    <x v="52"/>
    <x v="3"/>
    <n v="1"/>
  </r>
  <r>
    <n v="5396"/>
    <s v="RF887"/>
    <x v="12"/>
    <n v="248"/>
    <x v="10"/>
    <x v="19"/>
    <n v="18"/>
    <s v="March"/>
    <x v="10"/>
    <s v="18 March 1947"/>
    <x v="2"/>
    <s v="SOC 18.3.47 (Air Britain Serials)"/>
    <x v="4"/>
    <x v="3"/>
    <m/>
    <m/>
    <x v="2"/>
    <m/>
    <m/>
    <n v="3"/>
    <x v="67"/>
    <x v="1"/>
    <n v="1"/>
    <s v="Front-Line"/>
    <x v="52"/>
    <x v="3"/>
    <n v="1"/>
  </r>
  <r>
    <n v="3601"/>
    <s v="RF889"/>
    <x v="12"/>
    <n v="248"/>
    <x v="10"/>
    <x v="19"/>
    <n v="18"/>
    <s v="March"/>
    <x v="10"/>
    <s v="18 March 1947"/>
    <x v="2"/>
    <s v="SOC 18.3.47 (Air Britain Serials)"/>
    <x v="4"/>
    <x v="3"/>
    <m/>
    <m/>
    <x v="2"/>
    <m/>
    <m/>
    <n v="3"/>
    <x v="67"/>
    <x v="1"/>
    <n v="1"/>
    <s v="Front-Line"/>
    <x v="52"/>
    <x v="3"/>
    <n v="1"/>
  </r>
  <r>
    <n v="5734"/>
    <s v="TE828"/>
    <x v="12"/>
    <n v="114"/>
    <x v="10"/>
    <x v="19"/>
    <n v="18"/>
    <s v="March"/>
    <x v="10"/>
    <s v="18 March 1947"/>
    <x v="2"/>
    <s v="SOC 18.3.47 (Air Britain Serials)"/>
    <x v="4"/>
    <x v="3"/>
    <m/>
    <m/>
    <x v="2"/>
    <m/>
    <m/>
    <n v="3"/>
    <x v="67"/>
    <x v="1"/>
    <n v="0"/>
    <s v="Front-Line"/>
    <x v="237"/>
    <x v="3"/>
    <n v="1"/>
  </r>
  <r>
    <n v="5515"/>
    <s v="TE854"/>
    <x v="12"/>
    <s v="FE"/>
    <x v="3"/>
    <x v="16"/>
    <n v="18"/>
    <s v="March"/>
    <x v="10"/>
    <s v="18 March 1947"/>
    <x v="2"/>
    <s v="SOC 18.3.47 (Air Britain Serials)"/>
    <x v="4"/>
    <x v="3"/>
    <m/>
    <m/>
    <x v="2"/>
    <m/>
    <m/>
    <n v="3"/>
    <x v="67"/>
    <x v="1"/>
    <n v="0"/>
    <e v="#N/A"/>
    <x v="91"/>
    <x v="3"/>
    <n v="1"/>
  </r>
  <r>
    <n v="1465"/>
    <s v="HJ741"/>
    <x v="6"/>
    <s v="418/60OTU/13OTU"/>
    <x v="0"/>
    <x v="7"/>
    <n v="20"/>
    <s v="March"/>
    <x v="10"/>
    <s v="20 March 1947"/>
    <x v="2"/>
    <s v="Taken on strength at 418 Sqn. from No.27 Movements Unit, 2 June 1943; to No.60 OTU, 15 March 1944. TH-S, letter on list of aircraft dated 2 September 1943. SOC 20.3.47 (Air Britain Serials)"/>
    <x v="4"/>
    <x v="3"/>
    <m/>
    <m/>
    <x v="2"/>
    <m/>
    <m/>
    <n v="3"/>
    <x v="67"/>
    <x v="1"/>
    <n v="1"/>
    <s v="Support Unit"/>
    <x v="39"/>
    <x v="0"/>
    <n v="3"/>
  </r>
  <r>
    <n v="6531"/>
    <s v="MM808"/>
    <x v="25"/>
    <n v="151"/>
    <x v="0"/>
    <x v="2"/>
    <n v="20"/>
    <s v="March"/>
    <x v="10"/>
    <s v="20 March 1947"/>
    <x v="2"/>
    <s v="SOC 20.3.47 (Air Britain Serials)"/>
    <x v="4"/>
    <x v="3"/>
    <m/>
    <m/>
    <x v="2"/>
    <m/>
    <m/>
    <n v="3"/>
    <x v="67"/>
    <x v="1"/>
    <n v="1"/>
    <s v="Front-Line"/>
    <x v="8"/>
    <x v="2"/>
    <n v="1"/>
  </r>
  <r>
    <n v="5155"/>
    <s v="PZ339"/>
    <x v="12"/>
    <s v="487/16FU"/>
    <x v="10"/>
    <x v="19"/>
    <n v="20"/>
    <s v="March"/>
    <x v="10"/>
    <s v="20 March 1947"/>
    <x v="2"/>
    <s v="Have quite a few original info's &amp; doc's on Mossie PZ339 T flown 21/3 1945 by S/L KEMP and RICHARD PEEL (=my father), willing to share or swap with others. email to Robert Peel : peel-fanoe@mail.sonofon.dk To 6293M 20.3.47 (Air Britain Serials)"/>
    <x v="4"/>
    <x v="3"/>
    <m/>
    <m/>
    <x v="2"/>
    <m/>
    <m/>
    <n v="3"/>
    <x v="67"/>
    <x v="1"/>
    <n v="1"/>
    <s v="Support Unit"/>
    <x v="250"/>
    <x v="0"/>
    <n v="2"/>
  </r>
  <r>
    <n v="868"/>
    <s v="NS991"/>
    <x v="12"/>
    <s v="60OTU/418/2 Gp CF/613/69"/>
    <x v="11"/>
    <x v="19"/>
    <n v="21"/>
    <s v="March"/>
    <x v="10"/>
    <s v="21 March 1947"/>
    <x v="2"/>
    <s v="Taken on strength at 418 Sqn. from No.60 OTU, 2 June 1944; to No.43 Group, 11 August 1944; returned to No.418 Squadron, 7 November 1944; crashed on night of 18/19 March 1945. Letter &quot;T&quot; on list dated 22 July 1944; letter &quot;E&quot; in ORB entry of 5/6 January 1945._x000a_NS991 had a relatively long life. It was delivered to 60OTU 12/4/44 and passed to 418 sqdn 6/6/44 (arrived 2/6/44) and coded TH-T. On 11/8/44 Flt Lt J Phillips and P/O B Job operated a Ranger sortie to Aalborg and Copenhagen but were hit by flak resulting in NS991 being repaired from 14/8/44 until 29/9/44. Damaged again 27/10/44 and repaired by 4/1/45, being noted with code TH-E 5/1/45. Damaged again and repaired from 13/3/45 until 21/4/45. To 2 Group Communications Flight 17/5/45, 613 sqdn 29/5/45 and 69 sqdn 9/8/45. Damaged in a ground accident 30/8/45 and to 417RSU for repairs until moved to 49MU 20/9/45. Major overhaul at Hatfield from 1/10/45 until 22/1/46 and to 19MU 26/3/46 for storage. Sold to de Havilland for resale to the Turkish Air Force and refurbished by Faireys at Ringway from 23/11/46, being delivered to Turkey by 21/3/47. (Mike Packham) Sold 23.11.46 (Air Britain Serials)"/>
    <x v="5"/>
    <x v="3"/>
    <m/>
    <m/>
    <x v="2"/>
    <m/>
    <m/>
    <n v="3"/>
    <x v="67"/>
    <x v="1"/>
    <n v="1"/>
    <s v="Front-Line"/>
    <x v="1"/>
    <x v="0"/>
    <n v="5"/>
  </r>
  <r>
    <n v="1361"/>
    <s v="NT114"/>
    <x v="12"/>
    <s v="60OTU/605/4"/>
    <x v="0"/>
    <x v="16"/>
    <n v="24"/>
    <s v="March"/>
    <x v="10"/>
    <s v="24 March 1947"/>
    <x v="0"/>
    <s v="Tyre burst on previous landing bellylanded at Gutersloh 24.3.47 (Air Britain Serials)"/>
    <x v="2"/>
    <x v="2"/>
    <s v="Tyre burst on landing"/>
    <m/>
    <x v="2"/>
    <m/>
    <m/>
    <n v="3"/>
    <x v="67"/>
    <x v="1"/>
    <n v="1"/>
    <s v="Front-Line"/>
    <x v="82"/>
    <x v="0"/>
    <n v="3"/>
  </r>
  <r>
    <n v="2934"/>
    <s v="PF541"/>
    <x v="20"/>
    <s v="DH/BDU"/>
    <x v="10"/>
    <x v="19"/>
    <n v="24"/>
    <s v="March"/>
    <x v="10"/>
    <s v="24 March 1947"/>
    <x v="2"/>
    <s v="SOC 24.3.47 (Air Britain Serials)"/>
    <x v="4"/>
    <x v="3"/>
    <m/>
    <m/>
    <x v="2"/>
    <m/>
    <m/>
    <n v="3"/>
    <x v="67"/>
    <x v="1"/>
    <n v="0"/>
    <s v="Front-Line"/>
    <x v="264"/>
    <x v="6"/>
    <n v="2"/>
  </r>
  <r>
    <n v="4784"/>
    <s v="NS695"/>
    <x v="18"/>
    <m/>
    <x v="7"/>
    <x v="19"/>
    <n v="25"/>
    <s v="March"/>
    <x v="10"/>
    <s v="25 March 1947"/>
    <x v="0"/>
    <s v="To RAAF 8.11.44 as A52-607 5OTU Crashed Cromarty Qld 25.03.47 Crew F/Lt F.Langford FLt D Batzloff (Nav) (Air Britain Serials) Survey Squadron ( (Brian Fillery) Wreckage spotted on Saddle Mountain on 31 March (http://trove.nla.gov.au/ndp/del/article/30520470)"/>
    <x v="2"/>
    <x v="2"/>
    <s v="Not Stated"/>
    <m/>
    <x v="2"/>
    <m/>
    <m/>
    <n v="3"/>
    <x v="67"/>
    <x v="1"/>
    <n v="1"/>
    <e v="#N/A"/>
    <x v="17"/>
    <x v="0"/>
    <n v="1"/>
  </r>
  <r>
    <n v="4560"/>
    <s v="HX819"/>
    <x v="12"/>
    <n v="418"/>
    <x v="11"/>
    <x v="19"/>
    <n v="25"/>
    <s v="March"/>
    <x v="10"/>
    <s v="25 March 1947"/>
    <x v="2"/>
    <s v="Taken on strength from De Havilland, 25 July 1943; to No.43 Group, 24 May 1944; reissued to No.418 Squadron, 16 June 1944. Letter &quot;J&quot; on list dated 2 September 1943; letter &quot;F&quot; on lists dated 22 July 1944 and 31 August 1944. See photo PL-40800 for other details. Sold Turkish AF as '448' 25.3.47. This was the &quot;City of Edmonton&quot; craft so often depicted, with three long rows of swastika kill markings on both sides of the nose. Sold 25.3.47 (Air Britain Serials)"/>
    <x v="5"/>
    <x v="3"/>
    <m/>
    <m/>
    <x v="2"/>
    <m/>
    <m/>
    <n v="3"/>
    <x v="67"/>
    <x v="1"/>
    <n v="1"/>
    <s v="Front-Line"/>
    <x v="30"/>
    <x v="0"/>
    <n v="1"/>
  </r>
  <r>
    <n v="4"/>
    <s v="HX977"/>
    <x v="12"/>
    <s v="613/464"/>
    <x v="11"/>
    <x v="19"/>
    <n v="25"/>
    <s v="March"/>
    <x v="10"/>
    <s v="25 March 1947"/>
    <x v="2"/>
    <s v="Served with 464 Sqn, under RAF control 10/43 Coded SB-K. (Brian Fillery's website). Sold Turkish AF as '444' 25.3.47. Sold 25.3.47 (Air Britain Serials)"/>
    <x v="5"/>
    <x v="3"/>
    <m/>
    <m/>
    <x v="2"/>
    <m/>
    <m/>
    <n v="3"/>
    <x v="67"/>
    <x v="1"/>
    <n v="1"/>
    <s v="Front-Line"/>
    <x v="46"/>
    <x v="0"/>
    <n v="2"/>
  </r>
  <r>
    <n v="7121"/>
    <s v="LR374"/>
    <x v="12"/>
    <s v="21/613"/>
    <x v="11"/>
    <x v="19"/>
    <n v="25"/>
    <s v="March"/>
    <x v="10"/>
    <s v="25 March 1947"/>
    <x v="2"/>
    <s v="FTR from an intruder to the Ardennes, 24/25 December, estimated lost around 2150, coded P, W/O K. Baird and Sgt. R.F. Whately-Knight both PoW. See PZ385. Sold to Fairey for Turkish AF as '449' 25.3.47. Sold to Fairey 25.3.47 (Air Britain Serials)"/>
    <x v="5"/>
    <x v="3"/>
    <m/>
    <m/>
    <x v="2"/>
    <m/>
    <m/>
    <n v="3"/>
    <x v="67"/>
    <x v="1"/>
    <n v="1"/>
    <s v="Front-Line"/>
    <x v="59"/>
    <x v="0"/>
    <n v="2"/>
  </r>
  <r>
    <n v="5041"/>
    <s v="NS829"/>
    <x v="12"/>
    <n v="487"/>
    <x v="0"/>
    <x v="19"/>
    <n v="25"/>
    <s v="March"/>
    <x v="10"/>
    <s v="25 March 1947"/>
    <x v="2"/>
    <s v="Sold 25.3.47 (Air Britain Serials) 13.05.47 Fairey. NS829 Crashed on test flight at Ringway after overhaul (destined for Turkey), killing two. (Mosquito Crash Log)"/>
    <x v="5"/>
    <x v="3"/>
    <m/>
    <m/>
    <x v="2"/>
    <m/>
    <m/>
    <n v="3"/>
    <x v="67"/>
    <x v="1"/>
    <n v="1"/>
    <s v="Front-Line"/>
    <x v="47"/>
    <x v="0"/>
    <n v="1"/>
  </r>
  <r>
    <n v="4796"/>
    <s v="TE746"/>
    <x v="12"/>
    <s v="New Zealand"/>
    <x v="7"/>
    <x v="19"/>
    <n v="26"/>
    <s v="March"/>
    <x v="10"/>
    <s v="26 March 1947"/>
    <x v="0"/>
    <s v="TE746 FB.VI Built at Standard Motors and delivered sometime between 27 May 1945 and 21 December 1945. Missing on delivery flight from United Kingdom. The aircraft left Darwin in company with TE927 at 0908 hours on 26 March 1947. Both aircraft were reported overdue in bad weather at 1235 but TE927 landed at Macrossan shortly after 1300. The wreckage of the aircraft was discovered on Sydney Island in the Gulf of Carpentaria on 03 April. Both RAF crew members Wing Commander B. Hoare and Flying Officer W. Colvin were killed in the accident. http://www.adf-serials.com/nz-serials Was heading to Townsville (www.naa.gov.au file on Mosquito losses witih RAF Serials - barcode 7127498. To RNZAF 12.12.46 no NZ serial. Crashed into Gulf of Carpentaria 26.3.47 (Air Britain Serials) Described as a New Zealand Mosquito during news stories on the search for the missing aircraft (http://trove.nla.gov.au/ndp/del/article/49317856?searchTerm=aircraft missing firstpageseq:1&amp;searchLimits=l-title=12)"/>
    <x v="2"/>
    <x v="2"/>
    <s v="Vanished without trace"/>
    <m/>
    <x v="2"/>
    <m/>
    <m/>
    <n v="3"/>
    <x v="67"/>
    <x v="1"/>
    <n v="0"/>
    <e v="#N/A"/>
    <x v="17"/>
    <x v="3"/>
    <n v="1"/>
  </r>
  <r>
    <n v="600"/>
    <s v="RG185"/>
    <x v="35"/>
    <s v="684/81"/>
    <x v="10"/>
    <x v="19"/>
    <n v="27"/>
    <s v="March"/>
    <x v="10"/>
    <s v="27 March 1947"/>
    <x v="2"/>
    <s v="SOC 27.3.47 (Air Britain Serials)"/>
    <x v="4"/>
    <x v="3"/>
    <m/>
    <m/>
    <x v="2"/>
    <m/>
    <m/>
    <n v="3"/>
    <x v="67"/>
    <x v="1"/>
    <n v="0"/>
    <s v="Front-Line"/>
    <x v="287"/>
    <x v="0"/>
    <n v="2"/>
  </r>
  <r>
    <n v="3899"/>
    <s v="RF940"/>
    <x v="12"/>
    <s v="CGS"/>
    <x v="10"/>
    <x v="19"/>
    <n v="28"/>
    <s v="March"/>
    <x v="10"/>
    <s v="28 March 1947"/>
    <x v="2"/>
    <s v="6270M NTU To 6306M 28.3.47 (Air Britain Serials)"/>
    <x v="4"/>
    <x v="3"/>
    <m/>
    <m/>
    <x v="2"/>
    <m/>
    <m/>
    <n v="3"/>
    <x v="67"/>
    <x v="1"/>
    <n v="1"/>
    <s v="Support Unit"/>
    <x v="194"/>
    <x v="3"/>
    <n v="1"/>
  </r>
  <r>
    <n v="1266"/>
    <s v="PF520"/>
    <x v="20"/>
    <s v="692/163/571/98"/>
    <x v="10"/>
    <x v="19"/>
    <n v="1"/>
    <s v="April"/>
    <x v="10"/>
    <s v="1 April 1947"/>
    <x v="0"/>
    <s v="DBR in accident 1.4.47 (Air Britain Serials)"/>
    <x v="2"/>
    <x v="2"/>
    <s v="Not Stated"/>
    <m/>
    <x v="2"/>
    <m/>
    <m/>
    <n v="4"/>
    <x v="68"/>
    <x v="1"/>
    <n v="0"/>
    <s v="Front-Line"/>
    <x v="204"/>
    <x v="6"/>
    <n v="4"/>
  </r>
  <r>
    <n v="1063"/>
    <s v="KB491"/>
    <x v="28"/>
    <s v="608/142/5FP"/>
    <x v="10"/>
    <x v="19"/>
    <n v="2"/>
    <s v="April"/>
    <x v="10"/>
    <s v="2 April 1947"/>
    <x v="0"/>
    <s v="Swung on landing and u/c collapsed Silloth 2.4.47 to 6327M 10.5.47 (Air Britain Serials)"/>
    <x v="2"/>
    <x v="2"/>
    <s v="Swung on landing"/>
    <m/>
    <x v="2"/>
    <m/>
    <m/>
    <n v="4"/>
    <x v="68"/>
    <x v="1"/>
    <n v="1"/>
    <s v="Support Unit"/>
    <x v="288"/>
    <x v="1"/>
    <n v="3"/>
  </r>
  <r>
    <n v="887"/>
    <s v="PF430"/>
    <x v="20"/>
    <s v="109/692/163/571/98"/>
    <x v="10"/>
    <x v="19"/>
    <n v="3"/>
    <s v="April"/>
    <x v="10"/>
    <s v="3 April 1947"/>
    <x v="0"/>
    <s v="Engine cut overshot landing and u/c raised to stop Gutersloh 3.4.47 (Air Britain Serials)"/>
    <x v="2"/>
    <x v="2"/>
    <s v="Engine failure"/>
    <m/>
    <x v="2"/>
    <m/>
    <m/>
    <n v="4"/>
    <x v="68"/>
    <x v="1"/>
    <n v="0"/>
    <s v="Front-Line"/>
    <x v="204"/>
    <x v="6"/>
    <n v="5"/>
  </r>
  <r>
    <n v="5338"/>
    <s v="MM554"/>
    <x v="17"/>
    <n v="409"/>
    <x v="0"/>
    <x v="2"/>
    <n v="3"/>
    <s v="April"/>
    <x v="10"/>
    <s v="3 April 1947"/>
    <x v="2"/>
    <s v="SOC 3.4.47 (Air Britain Serials)"/>
    <x v="4"/>
    <x v="3"/>
    <m/>
    <m/>
    <x v="2"/>
    <m/>
    <m/>
    <n v="4"/>
    <x v="68"/>
    <x v="1"/>
    <n v="1"/>
    <s v="Front-Line"/>
    <x v="95"/>
    <x v="2"/>
    <n v="1"/>
  </r>
  <r>
    <n v="1814"/>
    <s v="MM398"/>
    <x v="12"/>
    <s v="21/464"/>
    <x v="11"/>
    <x v="19"/>
    <n v="5"/>
    <s v="April"/>
    <x v="10"/>
    <s v="5 April 1947"/>
    <x v="2"/>
    <s v="MM398 YH-J F/LT Benn/ F/O Roe on Amiens prison raid (http://www.mossie.org/forum/read.php?1,4758) Served with 464 Sqn, under RAF control 2/44. (Brian Fillery's website) Sold Turkish AF as '443' 5.4.47 Sold 5.4.47 (Air Britain Serials) "/>
    <x v="5"/>
    <x v="3"/>
    <m/>
    <m/>
    <x v="2"/>
    <m/>
    <m/>
    <n v="4"/>
    <x v="68"/>
    <x v="1"/>
    <n v="1"/>
    <s v="Front-Line"/>
    <x v="46"/>
    <x v="0"/>
    <n v="2"/>
  </r>
  <r>
    <n v="1993"/>
    <s v="TE761"/>
    <x v="12"/>
    <s v="FE"/>
    <x v="3"/>
    <x v="16"/>
    <n v="5"/>
    <s v="April"/>
    <x v="10"/>
    <s v="5 April 1947"/>
    <x v="2"/>
    <s v="SOC 5.4.47 (Air Britain Serials)"/>
    <x v="4"/>
    <x v="3"/>
    <m/>
    <m/>
    <x v="2"/>
    <m/>
    <m/>
    <n v="4"/>
    <x v="68"/>
    <x v="1"/>
    <n v="0"/>
    <e v="#N/A"/>
    <x v="91"/>
    <x v="3"/>
    <n v="1"/>
  </r>
  <r>
    <n v="4939"/>
    <s v="LR291"/>
    <x v="12"/>
    <n v="21"/>
    <x v="11"/>
    <x v="19"/>
    <n v="8"/>
    <s v="April"/>
    <x v="10"/>
    <s v="8 April 1947"/>
    <x v="2"/>
    <s v="Sold to Fairey for Turkish AF as '462' 8.4.47. Sold to Fairey 8.4.47 (Air Britain Serials)"/>
    <x v="5"/>
    <x v="3"/>
    <m/>
    <m/>
    <x v="2"/>
    <m/>
    <m/>
    <n v="4"/>
    <x v="68"/>
    <x v="1"/>
    <n v="1"/>
    <s v="Front-Line"/>
    <x v="48"/>
    <x v="0"/>
    <n v="1"/>
  </r>
  <r>
    <n v="5502"/>
    <s v="NS963"/>
    <x v="12"/>
    <n v="487"/>
    <x v="10"/>
    <x v="19"/>
    <n v="8"/>
    <s v="April"/>
    <x v="10"/>
    <s v="8 April 1947"/>
    <x v="2"/>
    <s v="Sold 8.4.47 (Air Britain Serials)"/>
    <x v="5"/>
    <x v="3"/>
    <m/>
    <m/>
    <x v="2"/>
    <m/>
    <m/>
    <n v="4"/>
    <x v="68"/>
    <x v="1"/>
    <n v="1"/>
    <s v="Front-Line"/>
    <x v="47"/>
    <x v="0"/>
    <n v="1"/>
  </r>
  <r>
    <n v="3561"/>
    <s v="HR116"/>
    <x v="12"/>
    <n v="333"/>
    <x v="11"/>
    <x v="19"/>
    <n v="10"/>
    <s v="April"/>
    <x v="10"/>
    <s v="10 April 1947"/>
    <x v="2"/>
    <s v="Sold to Turkey Turkish AF as '420' 10.4.47 Sold to Turkey (Air Britain Serials)"/>
    <x v="5"/>
    <x v="3"/>
    <m/>
    <m/>
    <x v="2"/>
    <m/>
    <m/>
    <n v="4"/>
    <x v="68"/>
    <x v="1"/>
    <n v="1"/>
    <s v="Front-Line"/>
    <x v="28"/>
    <x v="3"/>
    <n v="1"/>
  </r>
  <r>
    <n v="3693"/>
    <s v="HR454"/>
    <x v="12"/>
    <s v="132OTU/8OTU/132OTU"/>
    <x v="11"/>
    <x v="19"/>
    <n v="10"/>
    <s v="April"/>
    <x v="10"/>
    <s v="10 April 1947"/>
    <x v="2"/>
    <s v="Sold Turkish AF as '425' 10.4.47. Sold 10.4.47 (Air Britain Serials)"/>
    <x v="5"/>
    <x v="3"/>
    <m/>
    <m/>
    <x v="2"/>
    <m/>
    <m/>
    <n v="4"/>
    <x v="68"/>
    <x v="1"/>
    <n v="1"/>
    <s v="Support Unit"/>
    <x v="121"/>
    <x v="3"/>
    <n v="3"/>
  </r>
  <r>
    <n v="5285"/>
    <s v="RF727"/>
    <x v="12"/>
    <s v="Med"/>
    <x v="1"/>
    <x v="16"/>
    <n v="10"/>
    <s v="April"/>
    <x v="10"/>
    <s v="10 April 1947"/>
    <x v="2"/>
    <s v="Sold 10.4.47 (Air Britain Serials)"/>
    <x v="5"/>
    <x v="3"/>
    <m/>
    <m/>
    <x v="2"/>
    <m/>
    <m/>
    <n v="4"/>
    <x v="68"/>
    <x v="1"/>
    <n v="1"/>
    <e v="#N/A"/>
    <x v="68"/>
    <x v="3"/>
    <n v="1"/>
  </r>
  <r>
    <n v="3418"/>
    <s v="RF776"/>
    <x v="12"/>
    <n v="211"/>
    <x v="3"/>
    <x v="16"/>
    <n v="10"/>
    <s v="April"/>
    <x v="10"/>
    <s v="10 April 1947"/>
    <x v="2"/>
    <s v="On 211 Squadron (http://users.cyberone.com.au/clardo/de_havilland_mosquito.html) SOC 10.4.47 (Air Britain Serials)"/>
    <x v="4"/>
    <x v="3"/>
    <m/>
    <m/>
    <x v="2"/>
    <m/>
    <m/>
    <n v="4"/>
    <x v="68"/>
    <x v="1"/>
    <n v="1"/>
    <s v="Front-Line"/>
    <x v="176"/>
    <x v="3"/>
    <n v="1"/>
  </r>
  <r>
    <n v="5570"/>
    <s v="RF942"/>
    <x v="12"/>
    <n v="47"/>
    <x v="3"/>
    <x v="16"/>
    <n v="10"/>
    <s v="April"/>
    <x v="10"/>
    <s v="10 April 1947"/>
    <x v="2"/>
    <s v="SOC 10.4.47 (Air Britain Serials)"/>
    <x v="4"/>
    <x v="3"/>
    <m/>
    <m/>
    <x v="2"/>
    <m/>
    <m/>
    <n v="4"/>
    <x v="68"/>
    <x v="1"/>
    <n v="1"/>
    <s v="Front-Line"/>
    <x v="122"/>
    <x v="3"/>
    <n v="1"/>
  </r>
  <r>
    <n v="4612"/>
    <s v="RF946"/>
    <x v="12"/>
    <n v="47"/>
    <x v="3"/>
    <x v="16"/>
    <n v="10"/>
    <s v="April"/>
    <x v="10"/>
    <s v="10 April 1947"/>
    <x v="2"/>
    <s v="SOC 10.4.47 (Air Britain Serials)"/>
    <x v="4"/>
    <x v="3"/>
    <m/>
    <m/>
    <x v="2"/>
    <m/>
    <m/>
    <n v="4"/>
    <x v="68"/>
    <x v="1"/>
    <n v="1"/>
    <s v="Front-Line"/>
    <x v="122"/>
    <x v="3"/>
    <n v="1"/>
  </r>
  <r>
    <n v="1242"/>
    <s v="RF951"/>
    <x v="12"/>
    <s v="FE"/>
    <x v="3"/>
    <x v="16"/>
    <n v="10"/>
    <s v="April"/>
    <x v="10"/>
    <s v="10 April 1947"/>
    <x v="2"/>
    <s v="SOC 10.4.47 (Air Britain Serials)"/>
    <x v="4"/>
    <x v="3"/>
    <m/>
    <m/>
    <x v="2"/>
    <m/>
    <m/>
    <n v="4"/>
    <x v="68"/>
    <x v="1"/>
    <n v="1"/>
    <e v="#N/A"/>
    <x v="91"/>
    <x v="3"/>
    <n v="1"/>
  </r>
  <r>
    <n v="5044"/>
    <s v="RF955"/>
    <x v="12"/>
    <n v="84"/>
    <x v="3"/>
    <x v="16"/>
    <n v="10"/>
    <s v="April"/>
    <x v="10"/>
    <s v="10 April 1947"/>
    <x v="2"/>
    <s v="SOC 10.4.47 (Air Britain Serials)"/>
    <x v="4"/>
    <x v="3"/>
    <m/>
    <m/>
    <x v="2"/>
    <m/>
    <m/>
    <n v="4"/>
    <x v="68"/>
    <x v="1"/>
    <n v="1"/>
    <s v="Front-Line"/>
    <x v="146"/>
    <x v="3"/>
    <n v="1"/>
  </r>
  <r>
    <n v="3325"/>
    <s v="RG186"/>
    <x v="35"/>
    <n v="684"/>
    <x v="3"/>
    <x v="0"/>
    <n v="10"/>
    <s v="April"/>
    <x v="10"/>
    <s v="10 April 1947"/>
    <x v="2"/>
    <s v="SOC 10.4.47 (Air Britain Serials)"/>
    <x v="4"/>
    <x v="3"/>
    <m/>
    <m/>
    <x v="2"/>
    <m/>
    <m/>
    <n v="4"/>
    <x v="68"/>
    <x v="1"/>
    <n v="0"/>
    <s v="Front-Line"/>
    <x v="50"/>
    <x v="0"/>
    <n v="1"/>
  </r>
  <r>
    <n v="201"/>
    <s v="RV312"/>
    <x v="20"/>
    <s v="105/180/69"/>
    <x v="10"/>
    <x v="19"/>
    <n v="10"/>
    <s v="April"/>
    <x v="10"/>
    <s v="10 April 1947"/>
    <x v="2"/>
    <s v="To 6315M 10.4.47 (Air Britain Serials)"/>
    <x v="4"/>
    <x v="3"/>
    <m/>
    <m/>
    <x v="2"/>
    <m/>
    <m/>
    <n v="4"/>
    <x v="68"/>
    <x v="1"/>
    <n v="1"/>
    <s v="Front-Line"/>
    <x v="1"/>
    <x v="0"/>
    <n v="3"/>
  </r>
  <r>
    <n v="5056"/>
    <s v="TE597"/>
    <x v="12"/>
    <n v="84"/>
    <x v="3"/>
    <x v="16"/>
    <n v="10"/>
    <s v="April"/>
    <x v="10"/>
    <s v="10 April 1947"/>
    <x v="2"/>
    <s v="SOC 10.4.47 (Air Britain Serials)"/>
    <x v="4"/>
    <x v="3"/>
    <m/>
    <m/>
    <x v="2"/>
    <m/>
    <m/>
    <n v="4"/>
    <x v="68"/>
    <x v="1"/>
    <n v="0"/>
    <s v="Front-Line"/>
    <x v="146"/>
    <x v="3"/>
    <n v="1"/>
  </r>
  <r>
    <n v="844"/>
    <s v="TE601"/>
    <x v="12"/>
    <s v="FE"/>
    <x v="3"/>
    <x v="16"/>
    <n v="10"/>
    <s v="April"/>
    <x v="10"/>
    <s v="10 April 1947"/>
    <x v="2"/>
    <s v="SOC 10.4.47 (Air Britain Serials)"/>
    <x v="4"/>
    <x v="3"/>
    <m/>
    <m/>
    <x v="2"/>
    <m/>
    <m/>
    <n v="4"/>
    <x v="68"/>
    <x v="1"/>
    <n v="0"/>
    <e v="#N/A"/>
    <x v="91"/>
    <x v="3"/>
    <n v="1"/>
  </r>
  <r>
    <n v="6353"/>
    <s v="TE604"/>
    <x v="12"/>
    <n v="84"/>
    <x v="3"/>
    <x v="16"/>
    <n v="10"/>
    <s v="April"/>
    <x v="10"/>
    <s v="10 April 1947"/>
    <x v="2"/>
    <s v="SOC 10.4.47 (Air Britain Serials)"/>
    <x v="4"/>
    <x v="3"/>
    <m/>
    <m/>
    <x v="2"/>
    <m/>
    <m/>
    <n v="4"/>
    <x v="68"/>
    <x v="1"/>
    <n v="0"/>
    <s v="Front-Line"/>
    <x v="146"/>
    <x v="3"/>
    <n v="1"/>
  </r>
  <r>
    <n v="928"/>
    <s v="TE606"/>
    <x v="12"/>
    <s v="FE"/>
    <x v="3"/>
    <x v="16"/>
    <n v="10"/>
    <s v="April"/>
    <x v="10"/>
    <s v="10 April 1947"/>
    <x v="2"/>
    <s v="SOC 10.4.47 (Air Britain Serials)"/>
    <x v="4"/>
    <x v="3"/>
    <m/>
    <m/>
    <x v="2"/>
    <m/>
    <m/>
    <n v="4"/>
    <x v="68"/>
    <x v="1"/>
    <n v="0"/>
    <e v="#N/A"/>
    <x v="91"/>
    <x v="3"/>
    <n v="1"/>
  </r>
  <r>
    <n v="1011"/>
    <s v="TE615"/>
    <x v="12"/>
    <s v="FE"/>
    <x v="3"/>
    <x v="16"/>
    <n v="10"/>
    <s v="April"/>
    <x v="10"/>
    <s v="10 April 1947"/>
    <x v="2"/>
    <s v="SOC 10.4.47 (Air Britain Serials)"/>
    <x v="4"/>
    <x v="3"/>
    <m/>
    <m/>
    <x v="2"/>
    <m/>
    <m/>
    <n v="4"/>
    <x v="68"/>
    <x v="1"/>
    <n v="0"/>
    <e v="#N/A"/>
    <x v="91"/>
    <x v="3"/>
    <n v="1"/>
  </r>
  <r>
    <n v="6358"/>
    <s v="TE616"/>
    <x v="12"/>
    <n v="84"/>
    <x v="3"/>
    <x v="16"/>
    <n v="10"/>
    <s v="April"/>
    <x v="10"/>
    <s v="10 April 1947"/>
    <x v="2"/>
    <s v="SOC 10.4.47 (Air Britain Serials)"/>
    <x v="4"/>
    <x v="3"/>
    <m/>
    <m/>
    <x v="2"/>
    <m/>
    <m/>
    <n v="4"/>
    <x v="68"/>
    <x v="1"/>
    <n v="0"/>
    <s v="Front-Line"/>
    <x v="146"/>
    <x v="3"/>
    <n v="1"/>
  </r>
  <r>
    <n v="1030"/>
    <s v="TE628"/>
    <x v="12"/>
    <s v="FE"/>
    <x v="3"/>
    <x v="16"/>
    <n v="10"/>
    <s v="April"/>
    <x v="10"/>
    <s v="10 April 1947"/>
    <x v="2"/>
    <s v="SOC 10.4.47 (Air Britain Serials)"/>
    <x v="4"/>
    <x v="3"/>
    <m/>
    <m/>
    <x v="2"/>
    <m/>
    <m/>
    <n v="4"/>
    <x v="68"/>
    <x v="1"/>
    <n v="0"/>
    <e v="#N/A"/>
    <x v="91"/>
    <x v="3"/>
    <n v="1"/>
  </r>
  <r>
    <n v="1055"/>
    <s v="TE656"/>
    <x v="12"/>
    <s v="FE"/>
    <x v="3"/>
    <x v="16"/>
    <n v="10"/>
    <s v="April"/>
    <x v="10"/>
    <s v="10 April 1947"/>
    <x v="2"/>
    <s v="SOC 10.4.47 (Air Britain Serials)"/>
    <x v="4"/>
    <x v="3"/>
    <m/>
    <m/>
    <x v="2"/>
    <m/>
    <m/>
    <n v="4"/>
    <x v="68"/>
    <x v="1"/>
    <n v="0"/>
    <e v="#N/A"/>
    <x v="91"/>
    <x v="3"/>
    <n v="1"/>
  </r>
  <r>
    <n v="1078"/>
    <s v="TE690"/>
    <x v="12"/>
    <s v="FE"/>
    <x v="3"/>
    <x v="16"/>
    <n v="10"/>
    <s v="April"/>
    <x v="10"/>
    <s v="10 April 1947"/>
    <x v="2"/>
    <s v="SOC 10.4.47 (Air Britain Serials)"/>
    <x v="4"/>
    <x v="3"/>
    <m/>
    <m/>
    <x v="2"/>
    <m/>
    <m/>
    <n v="4"/>
    <x v="68"/>
    <x v="1"/>
    <n v="0"/>
    <e v="#N/A"/>
    <x v="91"/>
    <x v="3"/>
    <n v="1"/>
  </r>
  <r>
    <n v="1081"/>
    <s v="TE858"/>
    <x v="12"/>
    <s v="FE"/>
    <x v="3"/>
    <x v="16"/>
    <n v="10"/>
    <s v="April"/>
    <x v="10"/>
    <s v="10 April 1947"/>
    <x v="2"/>
    <s v="SOC 10.4.47 (Air Britain Serials)"/>
    <x v="4"/>
    <x v="3"/>
    <m/>
    <m/>
    <x v="2"/>
    <m/>
    <m/>
    <n v="4"/>
    <x v="68"/>
    <x v="1"/>
    <n v="0"/>
    <e v="#N/A"/>
    <x v="91"/>
    <x v="3"/>
    <n v="1"/>
  </r>
  <r>
    <n v="1082"/>
    <s v="TE870"/>
    <x v="12"/>
    <s v="FE"/>
    <x v="3"/>
    <x v="16"/>
    <n v="10"/>
    <s v="April"/>
    <x v="10"/>
    <s v="10 April 1947"/>
    <x v="2"/>
    <s v="SOC 10.4.47 (Air Britain Serials)"/>
    <x v="4"/>
    <x v="3"/>
    <m/>
    <m/>
    <x v="2"/>
    <m/>
    <m/>
    <n v="4"/>
    <x v="68"/>
    <x v="1"/>
    <n v="0"/>
    <e v="#N/A"/>
    <x v="91"/>
    <x v="3"/>
    <n v="1"/>
  </r>
  <r>
    <n v="1100"/>
    <s v="TE918"/>
    <x v="12"/>
    <s v="FE"/>
    <x v="3"/>
    <x v="16"/>
    <n v="10"/>
    <s v="April"/>
    <x v="10"/>
    <s v="10 April 1947"/>
    <x v="2"/>
    <s v="SOC 10.4.47 (Air Britain Serials)"/>
    <x v="4"/>
    <x v="3"/>
    <m/>
    <m/>
    <x v="2"/>
    <m/>
    <m/>
    <n v="4"/>
    <x v="68"/>
    <x v="1"/>
    <n v="0"/>
    <e v="#N/A"/>
    <x v="91"/>
    <x v="3"/>
    <n v="1"/>
  </r>
  <r>
    <n v="1106"/>
    <s v="TE929"/>
    <x v="12"/>
    <s v="FE"/>
    <x v="3"/>
    <x v="16"/>
    <n v="10"/>
    <s v="April"/>
    <x v="10"/>
    <s v="10 April 1947"/>
    <x v="2"/>
    <s v="SOC 10.4.47 (Air Britain Serials)"/>
    <x v="4"/>
    <x v="3"/>
    <m/>
    <m/>
    <x v="2"/>
    <m/>
    <m/>
    <n v="4"/>
    <x v="68"/>
    <x v="1"/>
    <n v="0"/>
    <e v="#N/A"/>
    <x v="91"/>
    <x v="3"/>
    <n v="1"/>
  </r>
  <r>
    <n v="2552"/>
    <s v="TW111"/>
    <x v="10"/>
    <s v="FE"/>
    <x v="3"/>
    <x v="7"/>
    <n v="10"/>
    <s v="April"/>
    <x v="10"/>
    <s v="10 April 1947"/>
    <x v="2"/>
    <s v="SOC 10.4.47 (Air Britain Serials)"/>
    <x v="4"/>
    <x v="3"/>
    <m/>
    <m/>
    <x v="2"/>
    <m/>
    <m/>
    <n v="4"/>
    <x v="68"/>
    <x v="1"/>
    <n v="0"/>
    <e v="#N/A"/>
    <x v="91"/>
    <x v="2"/>
    <n v="1"/>
  </r>
  <r>
    <n v="2749"/>
    <s v="PF574"/>
    <x v="20"/>
    <n v="109"/>
    <x v="0"/>
    <x v="8"/>
    <n v="14"/>
    <s v="April"/>
    <x v="10"/>
    <s v="14 April 1947"/>
    <x v="0"/>
    <s v="U/c leg collapsed on landing Coningsby 14.4.47 DBR (Air Britain Serials) 14.04.47 109 Sqn. PF574 Undercarriage collapsed on landing at Coningsby aerodrome. (Mosquito Crash Log)"/>
    <x v="2"/>
    <x v="2"/>
    <s v="Undercarriage failed"/>
    <m/>
    <x v="2"/>
    <m/>
    <m/>
    <n v="4"/>
    <x v="68"/>
    <x v="1"/>
    <n v="0"/>
    <s v="Front-Line"/>
    <x v="18"/>
    <x v="6"/>
    <n v="1"/>
  </r>
  <r>
    <n v="3174"/>
    <s v="PZ410"/>
    <x v="12"/>
    <s v="23/RWE/CSE"/>
    <x v="10"/>
    <x v="19"/>
    <n v="14"/>
    <s v="April"/>
    <x v="10"/>
    <s v="14 April 1947"/>
    <x v="0"/>
    <s v="U/c leg jammed bellylanded at Watton 14.4.47 (Air Britain Serials) 14.04.47 CSE. PZ41O Belly-landed at Watton aerodrome. (Mosquito Crash Log)"/>
    <x v="2"/>
    <x v="2"/>
    <s v="Undercarriage failed"/>
    <m/>
    <x v="2"/>
    <m/>
    <m/>
    <n v="4"/>
    <x v="68"/>
    <x v="1"/>
    <n v="1"/>
    <s v="Support Unit"/>
    <x v="289"/>
    <x v="0"/>
    <n v="3"/>
  </r>
  <r>
    <n v="5286"/>
    <s v="RF833"/>
    <x v="12"/>
    <s v="Med"/>
    <x v="1"/>
    <x v="16"/>
    <n v="14"/>
    <s v="April"/>
    <x v="10"/>
    <s v="14 April 1947"/>
    <x v="2"/>
    <s v="Sold 14.4.47 (Air Britain Serials)"/>
    <x v="5"/>
    <x v="3"/>
    <m/>
    <m/>
    <x v="2"/>
    <m/>
    <m/>
    <n v="4"/>
    <x v="68"/>
    <x v="1"/>
    <n v="1"/>
    <e v="#N/A"/>
    <x v="68"/>
    <x v="3"/>
    <n v="1"/>
  </r>
  <r>
    <n v="2320"/>
    <s v="RS710"/>
    <x v="42"/>
    <s v="98/Cv TT35"/>
    <x v="10"/>
    <x v="19"/>
    <n v="15"/>
    <s v="April"/>
    <x v="10"/>
    <s v="15 April 1947"/>
    <x v="2"/>
    <s v="SS 15.4.47 (Air Britain Serials)"/>
    <x v="4"/>
    <x v="3"/>
    <m/>
    <m/>
    <x v="2"/>
    <m/>
    <m/>
    <n v="4"/>
    <x v="68"/>
    <x v="1"/>
    <n v="0"/>
    <e v="#N/A"/>
    <x v="278"/>
    <x v="7"/>
    <n v="2"/>
  </r>
  <r>
    <n v="3150"/>
    <s v="HR241"/>
    <x v="12"/>
    <s v="1692 Flt/169/1692 Flt"/>
    <x v="11"/>
    <x v="19"/>
    <n v="16"/>
    <s v="April"/>
    <x v="10"/>
    <s v="16 April 1947"/>
    <x v="2"/>
    <s v="Sold to Turkey Turkish AF as '428' 16.4.47. Sold to Turkey 16.4.47 (Air Britain Serials)_x000a__x000a_(Aircaft type blank) VI HR241_x000a_STANDARD MOTOR CO 1680 Merlin 25_x000a__x000a_27MU 3.6.44_x000a_218 MU 8.7.44_x000a_1692 169 sqn 18.9.44 B200_x000a_1692 flt 31.12.44 B515_x000a_M I Marshalls 24.1.45_x000a_HOME CENSUS MARCH xxxx_x000a_xxxxx 24.5.46 CRO_x000a_21.6.46 mu - 10 xxx 1623/6/ 21.6.46_x000a_(http://www.britmodeller.com/forums/index.php?/topic/27247-mosquito-radar-question/page-2)"/>
    <x v="5"/>
    <x v="3"/>
    <m/>
    <m/>
    <x v="2"/>
    <m/>
    <m/>
    <n v="4"/>
    <x v="68"/>
    <x v="1"/>
    <n v="1"/>
    <s v="Support Unit"/>
    <x v="93"/>
    <x v="3"/>
    <n v="3"/>
  </r>
  <r>
    <n v="5022"/>
    <s v="LR388"/>
    <x v="12"/>
    <n v="21"/>
    <x v="11"/>
    <x v="19"/>
    <n v="16"/>
    <s v="April"/>
    <x v="10"/>
    <s v="16 April 1947"/>
    <x v="2"/>
    <s v="LR388 YH-F F/Sergeant Steadman/ P/O Reynolds on Amiens prison raid. (http://www.mossie.org/forum/read.php?1,4758) Sold to Fairey for Turkish AF as '465' 16.4.47. Sold to Fairey 16.4.47 (Air Britain Serials) "/>
    <x v="5"/>
    <x v="3"/>
    <m/>
    <m/>
    <x v="2"/>
    <m/>
    <m/>
    <n v="4"/>
    <x v="68"/>
    <x v="1"/>
    <n v="1"/>
    <s v="Front-Line"/>
    <x v="48"/>
    <x v="0"/>
    <n v="1"/>
  </r>
  <r>
    <n v="2473"/>
    <s v="MM350"/>
    <x v="18"/>
    <s v="4/SF Upwood/TFU"/>
    <x v="10"/>
    <x v="19"/>
    <n v="16"/>
    <s v="April"/>
    <x v="10"/>
    <s v="16 April 1947"/>
    <x v="2"/>
    <s v="SOC 16.4.47 (Air Britain Serials)"/>
    <x v="4"/>
    <x v="3"/>
    <m/>
    <m/>
    <x v="2"/>
    <m/>
    <m/>
    <n v="4"/>
    <x v="68"/>
    <x v="1"/>
    <n v="1"/>
    <s v="Support Unit"/>
    <x v="49"/>
    <x v="0"/>
    <n v="3"/>
  </r>
  <r>
    <n v="5805"/>
    <s v="HR287"/>
    <x v="12"/>
    <n v="235"/>
    <x v="11"/>
    <x v="19"/>
    <n v="17"/>
    <s v="April"/>
    <x v="10"/>
    <s v="17 April 1947"/>
    <x v="2"/>
    <s v="Sold to Turkey Turkish AF as '431' 17.4.47 Crashed in sea 20m S Portland Bill. Sold to Turkey 17.4.47 (Air Britain Serials)"/>
    <x v="5"/>
    <x v="3"/>
    <m/>
    <m/>
    <x v="2"/>
    <m/>
    <m/>
    <n v="4"/>
    <x v="68"/>
    <x v="1"/>
    <n v="1"/>
    <s v="Front-Line"/>
    <x v="97"/>
    <x v="3"/>
    <n v="1"/>
  </r>
  <r>
    <n v="4049"/>
    <s v="HR340"/>
    <x v="12"/>
    <n v="487"/>
    <x v="11"/>
    <x v="19"/>
    <n v="17"/>
    <s v="April"/>
    <x v="10"/>
    <s v="17 April 1947"/>
    <x v="2"/>
    <s v="Sold to Turkey Turkish AF as '486' 17.4.47. Sold to Turkey 17.4.47 (Air Britain Serials)"/>
    <x v="5"/>
    <x v="3"/>
    <m/>
    <m/>
    <x v="2"/>
    <m/>
    <m/>
    <n v="4"/>
    <x v="68"/>
    <x v="1"/>
    <n v="1"/>
    <s v="Front-Line"/>
    <x v="47"/>
    <x v="3"/>
    <n v="1"/>
  </r>
  <r>
    <n v="3031"/>
    <s v="RF911"/>
    <x v="12"/>
    <s v="Med/SAAF"/>
    <x v="10"/>
    <x v="19"/>
    <n v="17"/>
    <s v="April"/>
    <x v="10"/>
    <s v="17 April 1947"/>
    <x v="2"/>
    <s v="Sold 17.4.47 (Air Britain Serials)"/>
    <x v="5"/>
    <x v="3"/>
    <m/>
    <m/>
    <x v="2"/>
    <m/>
    <m/>
    <n v="4"/>
    <x v="68"/>
    <x v="1"/>
    <n v="1"/>
    <e v="#N/A"/>
    <x v="290"/>
    <x v="3"/>
    <n v="2"/>
  </r>
  <r>
    <n v="241"/>
    <s v="HJ897"/>
    <x v="10"/>
    <s v="60OTU/132OTU/8OTU/132OTU/CCIS/248/36"/>
    <x v="10"/>
    <x v="19"/>
    <n v="18"/>
    <s v="April"/>
    <x v="10"/>
    <s v="18 April 1947"/>
    <x v="2"/>
    <s v="SOC 18.4.47 (Air Britain Serials)"/>
    <x v="4"/>
    <x v="3"/>
    <m/>
    <m/>
    <x v="2"/>
    <m/>
    <m/>
    <n v="4"/>
    <x v="68"/>
    <x v="1"/>
    <n v="1"/>
    <s v="Front-Line"/>
    <x v="285"/>
    <x v="2"/>
    <n v="7"/>
  </r>
  <r>
    <n v="6351"/>
    <s v="RL198"/>
    <x v="39"/>
    <n v="85"/>
    <x v="0"/>
    <x v="2"/>
    <n v="21"/>
    <s v="April"/>
    <x v="10"/>
    <s v="21 April 1947"/>
    <x v="0"/>
    <s v="Brakes failed while taxying skidded into Anson NK235 Tangmere 21.4.47 DBR (Air Britain Serials) 21.04.47 85 Sqn. RL198 Taxied into Anson NK235 of RAF Kenley at Tangmere aerodrome. Both aircraft were declared Cat. E. (Mosquito Crash Log)"/>
    <x v="2"/>
    <x v="2"/>
    <s v="Brakes failed"/>
    <m/>
    <x v="2"/>
    <m/>
    <m/>
    <n v="4"/>
    <x v="68"/>
    <x v="1"/>
    <n v="0"/>
    <s v="Front-Line"/>
    <x v="13"/>
    <x v="2"/>
    <n v="1"/>
  </r>
  <r>
    <n v="5192"/>
    <s v="NS883"/>
    <x v="12"/>
    <n v="107"/>
    <x v="0"/>
    <x v="16"/>
    <n v="22"/>
    <s v="April"/>
    <x v="10"/>
    <s v="22 April 1947"/>
    <x v="2"/>
    <s v="Sold 22.4.47 (Air Britain Serials)"/>
    <x v="5"/>
    <x v="3"/>
    <m/>
    <m/>
    <x v="2"/>
    <m/>
    <m/>
    <n v="4"/>
    <x v="68"/>
    <x v="1"/>
    <n v="1"/>
    <s v="Front-Line"/>
    <x v="57"/>
    <x v="0"/>
    <n v="1"/>
  </r>
  <r>
    <n v="5287"/>
    <s v="RF715"/>
    <x v="12"/>
    <s v="Med"/>
    <x v="1"/>
    <x v="16"/>
    <n v="22"/>
    <s v="April"/>
    <x v="10"/>
    <s v="22 April 1947"/>
    <x v="2"/>
    <s v="Sold 22.4.47 (Air Britain Serials)"/>
    <x v="5"/>
    <x v="3"/>
    <m/>
    <m/>
    <x v="2"/>
    <m/>
    <m/>
    <n v="4"/>
    <x v="68"/>
    <x v="1"/>
    <n v="1"/>
    <e v="#N/A"/>
    <x v="68"/>
    <x v="3"/>
    <n v="1"/>
  </r>
  <r>
    <n v="1523"/>
    <s v="TA547"/>
    <x v="12"/>
    <s v="AAEE"/>
    <x v="10"/>
    <x v="19"/>
    <n v="22"/>
    <s v="April"/>
    <x v="10"/>
    <s v="22 April 1947"/>
    <x v="2"/>
    <s v="Sold 22.4.47 (Air Britain Serials)"/>
    <x v="5"/>
    <x v="3"/>
    <m/>
    <m/>
    <x v="2"/>
    <m/>
    <m/>
    <n v="4"/>
    <x v="68"/>
    <x v="1"/>
    <n v="0"/>
    <s v="Support Unit"/>
    <x v="7"/>
    <x v="0"/>
    <n v="1"/>
  </r>
  <r>
    <s v=" n"/>
    <s v="NT236"/>
    <x v="12"/>
    <s v="464/13OTU"/>
    <x v="0"/>
    <x v="7"/>
    <n v="23"/>
    <s v="April"/>
    <x v="10"/>
    <s v="23 April 1947"/>
    <x v="2"/>
    <s v="Served with 464 Sqn, under RAF control 7/44 Coded SB-K. (Brian Fillery's website) Sold 23.4.47 (Air Britain Serials)"/>
    <x v="5"/>
    <x v="3"/>
    <m/>
    <m/>
    <x v="2"/>
    <m/>
    <m/>
    <n v="4"/>
    <x v="68"/>
    <x v="1"/>
    <n v="1"/>
    <s v="Support Unit"/>
    <x v="39"/>
    <x v="0"/>
    <n v="2"/>
  </r>
  <r>
    <n v="1133"/>
    <s v="PZ221"/>
    <x v="12"/>
    <s v="1FU/487/16/268"/>
    <x v="10"/>
    <x v="19"/>
    <n v="23"/>
    <s v="April"/>
    <x v="10"/>
    <s v="23 April 1947"/>
    <x v="2"/>
    <s v="Sold 23.4.47 (Air Britain Serials)"/>
    <x v="5"/>
    <x v="3"/>
    <m/>
    <m/>
    <x v="2"/>
    <m/>
    <m/>
    <n v="4"/>
    <x v="68"/>
    <x v="1"/>
    <n v="1"/>
    <s v="Front-Line"/>
    <x v="214"/>
    <x v="0"/>
    <n v="4"/>
  </r>
  <r>
    <n v="2813"/>
    <s v="HR367"/>
    <x v="12"/>
    <n v="248"/>
    <x v="16"/>
    <x v="19"/>
    <n v="24"/>
    <s v="April"/>
    <x v="10"/>
    <s v="24 April 1947"/>
    <x v="2"/>
    <s v="To Czech AF 24.4.47 (Air Britain Serials)"/>
    <x v="5"/>
    <x v="3"/>
    <m/>
    <m/>
    <x v="2"/>
    <m/>
    <m/>
    <n v="4"/>
    <x v="68"/>
    <x v="1"/>
    <n v="1"/>
    <s v="Front-Line"/>
    <x v="52"/>
    <x v="3"/>
    <n v="1"/>
  </r>
  <r>
    <n v="3923"/>
    <s v="KB436"/>
    <x v="28"/>
    <n v="142"/>
    <x v="0"/>
    <x v="8"/>
    <n v="24"/>
    <s v="April"/>
    <x v="10"/>
    <s v="24 April 1947"/>
    <x v="2"/>
    <s v="SOC 24.4.47 (Air Britain Serials)"/>
    <x v="4"/>
    <x v="3"/>
    <m/>
    <m/>
    <x v="2"/>
    <m/>
    <m/>
    <n v="4"/>
    <x v="68"/>
    <x v="1"/>
    <n v="1"/>
    <s v="Front-Line"/>
    <x v="125"/>
    <x v="1"/>
    <n v="1"/>
  </r>
  <r>
    <n v="4847"/>
    <s v="RF587"/>
    <x v="12"/>
    <n v="248"/>
    <x v="10"/>
    <x v="19"/>
    <n v="24"/>
    <s v="April"/>
    <x v="10"/>
    <s v="24 April 1947"/>
    <x v="2"/>
    <s v="SOC 24.4.47 (Air Britain Serials)"/>
    <x v="4"/>
    <x v="3"/>
    <m/>
    <m/>
    <x v="2"/>
    <m/>
    <m/>
    <n v="4"/>
    <x v="68"/>
    <x v="1"/>
    <n v="1"/>
    <s v="Front-Line"/>
    <x v="52"/>
    <x v="3"/>
    <n v="1"/>
  </r>
  <r>
    <n v="374"/>
    <s v="RF962"/>
    <x v="12"/>
    <s v="FE"/>
    <x v="3"/>
    <x v="16"/>
    <n v="24"/>
    <s v="April"/>
    <x v="10"/>
    <s v="24 April 1947"/>
    <x v="2"/>
    <s v="SOC 24.4.47 (Air Britain Serials)"/>
    <x v="4"/>
    <x v="3"/>
    <m/>
    <m/>
    <x v="2"/>
    <m/>
    <m/>
    <n v="4"/>
    <x v="68"/>
    <x v="1"/>
    <n v="1"/>
    <e v="#N/A"/>
    <x v="91"/>
    <x v="3"/>
    <n v="1"/>
  </r>
  <r>
    <n v="5232"/>
    <s v="PF548"/>
    <x v="20"/>
    <s v="69/14"/>
    <x v="10"/>
    <x v="19"/>
    <n v="25"/>
    <s v="April"/>
    <x v="10"/>
    <s v="25 April 1947"/>
    <x v="0"/>
    <s v="Sank back and hit runway on take-off bellylanded El Adem 25.4.47 (Air Britain Serials)"/>
    <x v="2"/>
    <x v="2"/>
    <s v="Crashed on takeoff"/>
    <m/>
    <x v="2"/>
    <m/>
    <m/>
    <n v="4"/>
    <x v="68"/>
    <x v="1"/>
    <n v="0"/>
    <s v="Front-Line"/>
    <x v="215"/>
    <x v="6"/>
    <n v="2"/>
  </r>
  <r>
    <n v="1099"/>
    <s v="TE868"/>
    <x v="12"/>
    <s v="FE"/>
    <x v="3"/>
    <x v="16"/>
    <n v="26"/>
    <s v="April"/>
    <x v="10"/>
    <s v="26 April 1947"/>
    <x v="2"/>
    <s v="SOC 26.4.47 (Air Britain Serials)"/>
    <x v="4"/>
    <x v="3"/>
    <m/>
    <m/>
    <x v="2"/>
    <m/>
    <m/>
    <n v="4"/>
    <x v="68"/>
    <x v="1"/>
    <n v="0"/>
    <e v="#N/A"/>
    <x v="91"/>
    <x v="3"/>
    <n v="1"/>
  </r>
  <r>
    <n v="3005"/>
    <s v="MM314"/>
    <x v="18"/>
    <s v="PRDU"/>
    <x v="10"/>
    <x v="19"/>
    <n v="27"/>
    <s v="April"/>
    <x v="10"/>
    <s v="27 April 1947"/>
    <x v="2"/>
    <s v="SOC 27.4.47 (Air Britain Serials)"/>
    <x v="4"/>
    <x v="3"/>
    <m/>
    <m/>
    <x v="2"/>
    <m/>
    <m/>
    <n v="4"/>
    <x v="68"/>
    <x v="1"/>
    <n v="1"/>
    <s v="Support Unit"/>
    <x v="160"/>
    <x v="0"/>
    <n v="1"/>
  </r>
  <r>
    <n v="4821"/>
    <s v="A52-190"/>
    <x v="24"/>
    <m/>
    <x v="7"/>
    <x v="19"/>
    <n v="28"/>
    <s v="April"/>
    <x v="10"/>
    <s v="28 April 1947"/>
    <x v="0"/>
    <s v="Built as F.B.40. Delivered during June 1946. Final disposition: converted to components, July 1947. (Beaufort, Beaufighter and Mosquito in Australian Service, Stewart Wilson, 1990) Forced wheels up landing Archerfield QLD 28.04.47 (Air Britain Serials)"/>
    <x v="2"/>
    <x v="2"/>
    <s v="Forced landing"/>
    <m/>
    <x v="2"/>
    <m/>
    <m/>
    <n v="4"/>
    <x v="68"/>
    <x v="1"/>
    <n v="0"/>
    <e v="#N/A"/>
    <x v="17"/>
    <x v="5"/>
    <n v="1"/>
  </r>
  <r>
    <n v="5922"/>
    <s v="HR646"/>
    <x v="12"/>
    <s v="ME"/>
    <x v="11"/>
    <x v="19"/>
    <n v="28"/>
    <s v="April"/>
    <x v="10"/>
    <s v="28 April 1947"/>
    <x v="2"/>
    <s v="Sold to Turkey Turkish AF as '494' 28.4.47. Sold to Turkey 28.4.47 (Air Britain Serials)"/>
    <x v="5"/>
    <x v="3"/>
    <m/>
    <m/>
    <x v="2"/>
    <m/>
    <m/>
    <n v="4"/>
    <x v="68"/>
    <x v="1"/>
    <n v="1"/>
    <e v="#N/A"/>
    <x v="108"/>
    <x v="3"/>
    <n v="1"/>
  </r>
  <r>
    <n v="710"/>
    <s v="NS560"/>
    <x v="18"/>
    <s v="Northolt/34 Wg/2 TAF CS/RAFO Comm Wg"/>
    <x v="10"/>
    <x v="19"/>
    <n v="28"/>
    <s v="April"/>
    <x v="10"/>
    <s v="28 April 1947"/>
    <x v="2"/>
    <s v="SOC 28.4.47 (Air Britain Serials)"/>
    <x v="4"/>
    <x v="3"/>
    <m/>
    <m/>
    <x v="2"/>
    <m/>
    <m/>
    <n v="4"/>
    <x v="68"/>
    <x v="1"/>
    <n v="1"/>
    <s v="Support Unit"/>
    <x v="291"/>
    <x v="0"/>
    <n v="4"/>
  </r>
  <r>
    <n v="3041"/>
    <s v="PZ308"/>
    <x v="12"/>
    <s v="54OTU"/>
    <x v="10"/>
    <x v="7"/>
    <n v="28"/>
    <s v="April"/>
    <x v="10"/>
    <s v="28 April 1947"/>
    <x v="2"/>
    <s v="Sold 28.4.47 (Air Britain Serials)"/>
    <x v="5"/>
    <x v="3"/>
    <m/>
    <m/>
    <x v="2"/>
    <m/>
    <m/>
    <n v="4"/>
    <x v="68"/>
    <x v="1"/>
    <n v="1"/>
    <s v="Support Unit"/>
    <x v="115"/>
    <x v="0"/>
    <n v="1"/>
  </r>
  <r>
    <n v="5289"/>
    <s v="RF718"/>
    <x v="12"/>
    <s v="Med"/>
    <x v="11"/>
    <x v="19"/>
    <n v="29"/>
    <s v="April"/>
    <x v="10"/>
    <s v="29 April 1947"/>
    <x v="2"/>
    <s v="Sold 29.4.47 for Turkey (Air Britain Serials)"/>
    <x v="5"/>
    <x v="3"/>
    <m/>
    <m/>
    <x v="2"/>
    <m/>
    <m/>
    <n v="4"/>
    <x v="68"/>
    <x v="1"/>
    <n v="1"/>
    <e v="#N/A"/>
    <x v="68"/>
    <x v="3"/>
    <n v="1"/>
  </r>
  <r>
    <n v="3352"/>
    <s v="RR309"/>
    <x v="10"/>
    <s v="1FU/249/Mosquito CF Eastleigh"/>
    <x v="10"/>
    <x v="19"/>
    <n v="30"/>
    <s v="April"/>
    <x v="10"/>
    <s v="30 April 1947"/>
    <x v="2"/>
    <s v="SOC 30.4.47 (Air Britain Serials)"/>
    <x v="4"/>
    <x v="3"/>
    <m/>
    <m/>
    <x v="2"/>
    <m/>
    <m/>
    <n v="4"/>
    <x v="68"/>
    <x v="1"/>
    <n v="1"/>
    <s v="Support Unit"/>
    <x v="292"/>
    <x v="2"/>
    <n v="3"/>
  </r>
  <r>
    <n v="1832"/>
    <s v="KB493"/>
    <x v="28"/>
    <s v="608/162/608/163"/>
    <x v="10"/>
    <x v="19"/>
    <n v="1"/>
    <s v="May"/>
    <x v="10"/>
    <s v="1 May 1947"/>
    <x v="2"/>
    <s v="SS 1.5.47 (Air Britain Serials)"/>
    <x v="4"/>
    <x v="3"/>
    <m/>
    <m/>
    <x v="2"/>
    <m/>
    <m/>
    <n v="5"/>
    <x v="69"/>
    <x v="1"/>
    <n v="1"/>
    <s v="Front-Line"/>
    <x v="149"/>
    <x v="1"/>
    <n v="4"/>
  </r>
  <r>
    <n v="1393"/>
    <s v="MT498"/>
    <x v="25"/>
    <s v="25/CFE"/>
    <x v="0"/>
    <x v="7"/>
    <n v="1"/>
    <s v="May"/>
    <x v="10"/>
    <s v="1 May 1947"/>
    <x v="2"/>
    <s v="SOC 1.5.47 (Air Britain Serials)"/>
    <x v="4"/>
    <x v="3"/>
    <m/>
    <m/>
    <x v="2"/>
    <m/>
    <m/>
    <n v="5"/>
    <x v="69"/>
    <x v="1"/>
    <n v="1"/>
    <s v="Support Unit"/>
    <x v="231"/>
    <x v="2"/>
    <n v="2"/>
  </r>
  <r>
    <n v="4173"/>
    <s v="PZ331"/>
    <x v="12"/>
    <n v="487"/>
    <x v="10"/>
    <x v="19"/>
    <n v="2"/>
    <s v="May"/>
    <x v="10"/>
    <s v="2 May 1947"/>
    <x v="2"/>
    <s v="Sold 2.5.47 (Air Britain Serials)"/>
    <x v="5"/>
    <x v="3"/>
    <m/>
    <m/>
    <x v="2"/>
    <m/>
    <m/>
    <n v="5"/>
    <x v="69"/>
    <x v="1"/>
    <n v="1"/>
    <s v="Front-Line"/>
    <x v="47"/>
    <x v="0"/>
    <n v="1"/>
  </r>
  <r>
    <n v="5140"/>
    <s v="RS526"/>
    <x v="12"/>
    <n v="464"/>
    <x v="10"/>
    <x v="19"/>
    <n v="2"/>
    <s v="May"/>
    <x v="10"/>
    <s v="2 May 1947"/>
    <x v="2"/>
    <s v="Sold 2.5.47 (Air Britain Serials)"/>
    <x v="5"/>
    <x v="3"/>
    <m/>
    <m/>
    <x v="2"/>
    <m/>
    <m/>
    <n v="5"/>
    <x v="69"/>
    <x v="1"/>
    <n v="1"/>
    <s v="Front-Line"/>
    <x v="46"/>
    <x v="0"/>
    <n v="1"/>
  </r>
  <r>
    <n v="5119"/>
    <s v="RF616"/>
    <x v="12"/>
    <s v="12FU"/>
    <x v="13"/>
    <x v="19"/>
    <n v="3"/>
    <s v="May"/>
    <x v="10"/>
    <s v="3 May 1947"/>
    <x v="0"/>
    <s v="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Assigned to GC I/3 Corse. Deployed in Indochina from January 1947 to May 1947. Destroyed in a landing accident 3 May 1947, crew killed (Sgt Chf Weck and Sgt Rochiccioli). To Armee de l'Air 16.4.46 (Air Britain Serials)"/>
    <x v="10"/>
    <x v="3"/>
    <s v="Crashed on landing"/>
    <m/>
    <x v="2"/>
    <m/>
    <m/>
    <n v="5"/>
    <x v="69"/>
    <x v="1"/>
    <n v="1"/>
    <s v="Support Unit"/>
    <x v="129"/>
    <x v="3"/>
    <n v="1"/>
  </r>
  <r>
    <n v="7320"/>
    <s v="HR289"/>
    <x v="12"/>
    <s v="248/8OTU/132OTU"/>
    <x v="11"/>
    <x v="19"/>
    <n v="3"/>
    <s v="May"/>
    <x v="10"/>
    <s v="3 May 1947"/>
    <x v="2"/>
    <s v="Sold to Turkey Turkish AF as '439' 3.5.47. Sold to Turkey 3.5.47 (Air Britain Serials)"/>
    <x v="5"/>
    <x v="3"/>
    <m/>
    <m/>
    <x v="2"/>
    <m/>
    <m/>
    <n v="5"/>
    <x v="69"/>
    <x v="1"/>
    <n v="1"/>
    <s v="Support Unit"/>
    <x v="121"/>
    <x v="3"/>
    <n v="3"/>
  </r>
  <r>
    <n v="1644"/>
    <s v="KB686"/>
    <x v="28"/>
    <s v="ADLS"/>
    <x v="10"/>
    <x v="19"/>
    <n v="4"/>
    <s v="May"/>
    <x v="10"/>
    <s v="4 May 1947"/>
    <x v="2"/>
    <s v="SOC 4.5.47 (Air Britain Serials)"/>
    <x v="4"/>
    <x v="3"/>
    <m/>
    <m/>
    <x v="2"/>
    <m/>
    <m/>
    <n v="5"/>
    <x v="69"/>
    <x v="1"/>
    <n v="0"/>
    <s v="Support Unit"/>
    <x v="293"/>
    <x v="1"/>
    <n v="1"/>
  </r>
  <r>
    <n v="3884"/>
    <s v="RG260"/>
    <x v="35"/>
    <n v="81"/>
    <x v="10"/>
    <x v="19"/>
    <n v="5"/>
    <s v="May"/>
    <x v="10"/>
    <s v="5 May 1947"/>
    <x v="0"/>
    <s v="Lost power on take-off swung and u/c collapsed Seletar 6.5.47 (Air Britain Serials)"/>
    <x v="2"/>
    <x v="2"/>
    <s v="Engine failure"/>
    <m/>
    <x v="2"/>
    <m/>
    <m/>
    <n v="5"/>
    <x v="69"/>
    <x v="1"/>
    <n v="0"/>
    <s v="Front-Line"/>
    <x v="287"/>
    <x v="0"/>
    <n v="1"/>
  </r>
  <r>
    <n v="5206"/>
    <s v="RS644"/>
    <x v="12"/>
    <s v="13OTU/204AFS"/>
    <x v="10"/>
    <x v="19"/>
    <n v="5"/>
    <s v="May"/>
    <x v="10"/>
    <s v="5 May 1947"/>
    <x v="0"/>
    <s v="5-5-1947 RS644 Mosquito VI 204 AFS Near RAF Cottesmore The aircraft was being flown on an air test and it is believed to have dived out of cloud at high speed. F/O Ronald Thomas HEMMING 24 D.F.C, A.F.C, F/L Norman LEWIS D.F.C &amp; Bar ('Final Landings- RAF Losses 1946-49- Colin Cummings') Flew into ground nr Cottesmore 5.5.47 (Air Britain Serials) 05.05.47 204 AFS. RS644 Hit high ground at speed near Cattesmore aerodrome, killing crew. (Mosquito Crash Log)"/>
    <x v="2"/>
    <x v="2"/>
    <s v="Terrain"/>
    <m/>
    <x v="2"/>
    <m/>
    <m/>
    <n v="5"/>
    <x v="69"/>
    <x v="1"/>
    <n v="0"/>
    <s v="Support Unit"/>
    <x v="294"/>
    <x v="7"/>
    <n v="2"/>
  </r>
  <r>
    <n v="6664"/>
    <s v="NT190"/>
    <x v="12"/>
    <n v="605"/>
    <x v="10"/>
    <x v="19"/>
    <n v="5"/>
    <s v="May"/>
    <x v="10"/>
    <s v="5 May 1947"/>
    <x v="2"/>
    <s v="Sold 5.5.47 (Air Britain Serials)"/>
    <x v="5"/>
    <x v="3"/>
    <m/>
    <m/>
    <x v="2"/>
    <m/>
    <m/>
    <n v="5"/>
    <x v="69"/>
    <x v="1"/>
    <n v="1"/>
    <s v="Front-Line"/>
    <x v="22"/>
    <x v="0"/>
    <n v="1"/>
  </r>
  <r>
    <n v="5390"/>
    <s v="RS615"/>
    <x v="12"/>
    <n v="305"/>
    <x v="12"/>
    <x v="19"/>
    <n v="5"/>
    <s v="May"/>
    <x v="10"/>
    <s v="5 May 1947"/>
    <x v="2"/>
    <s v="To Armee de l'Air 6.5.47 (Air Britain Serials)"/>
    <x v="5"/>
    <x v="3"/>
    <m/>
    <m/>
    <x v="2"/>
    <m/>
    <m/>
    <n v="5"/>
    <x v="69"/>
    <x v="1"/>
    <n v="1"/>
    <s v="Front-Line"/>
    <x v="60"/>
    <x v="0"/>
    <n v="1"/>
  </r>
  <r>
    <n v="4876"/>
    <s v="VR331"/>
    <x v="10"/>
    <m/>
    <x v="12"/>
    <x v="19"/>
    <n v="5"/>
    <s v="May"/>
    <x v="10"/>
    <s v="5 May 1947"/>
    <x v="2"/>
    <s v="To Armee de l'Air 5.5.47 (Air Britain Serials)"/>
    <x v="5"/>
    <x v="3"/>
    <m/>
    <m/>
    <x v="2"/>
    <m/>
    <m/>
    <n v="5"/>
    <x v="69"/>
    <x v="1"/>
    <n v="0"/>
    <e v="#N/A"/>
    <x v="17"/>
    <x v="0"/>
    <n v="1"/>
  </r>
  <r>
    <n v="5238"/>
    <s v="HR311"/>
    <x v="12"/>
    <s v="47/82"/>
    <x v="3"/>
    <x v="16"/>
    <n v="7"/>
    <s v="May"/>
    <x v="10"/>
    <s v="7 May 1947"/>
    <x v="2"/>
    <s v="Was P on 82 Sqn (The Mossie 29) SOC 7.5.47 (Air Britain Serials)"/>
    <x v="4"/>
    <x v="3"/>
    <m/>
    <m/>
    <x v="2"/>
    <m/>
    <m/>
    <n v="5"/>
    <x v="69"/>
    <x v="1"/>
    <n v="1"/>
    <s v="Front-Line"/>
    <x v="111"/>
    <x v="3"/>
    <n v="2"/>
  </r>
  <r>
    <n v="4324"/>
    <s v="PZ179"/>
    <x v="12"/>
    <s v="141/23"/>
    <x v="0"/>
    <x v="5"/>
    <n v="7"/>
    <s v="May"/>
    <x v="10"/>
    <s v="7 May 1947"/>
    <x v="2"/>
    <s v="Sold 7.5.47 (Air Britain Serials)"/>
    <x v="5"/>
    <x v="3"/>
    <m/>
    <m/>
    <x v="2"/>
    <m/>
    <m/>
    <n v="5"/>
    <x v="69"/>
    <x v="1"/>
    <n v="1"/>
    <s v="Front-Line"/>
    <x v="6"/>
    <x v="0"/>
    <n v="2"/>
  </r>
  <r>
    <n v="4394"/>
    <s v="RL182"/>
    <x v="39"/>
    <n v="141"/>
    <x v="0"/>
    <x v="2"/>
    <n v="8"/>
    <s v="May"/>
    <x v="10"/>
    <s v="8 May 1947"/>
    <x v="0"/>
    <s v="Damaged in accident 8.5.47 (Air Britain Serials)"/>
    <x v="2"/>
    <x v="2"/>
    <s v="Not Stated"/>
    <m/>
    <x v="2"/>
    <m/>
    <m/>
    <n v="5"/>
    <x v="69"/>
    <x v="1"/>
    <n v="0"/>
    <s v="Front-Line"/>
    <x v="45"/>
    <x v="2"/>
    <n v="1"/>
  </r>
  <r>
    <n v="730"/>
    <s v="NT155"/>
    <x v="12"/>
    <s v="418/605"/>
    <x v="10"/>
    <x v="19"/>
    <n v="8"/>
    <s v="May"/>
    <x v="10"/>
    <s v="8 May 1947"/>
    <x v="2"/>
    <s v="Sold 8.5.47 (Air Britain Serials)"/>
    <x v="5"/>
    <x v="3"/>
    <m/>
    <m/>
    <x v="2"/>
    <m/>
    <m/>
    <n v="5"/>
    <x v="69"/>
    <x v="1"/>
    <n v="1"/>
    <s v="Front-Line"/>
    <x v="22"/>
    <x v="0"/>
    <n v="2"/>
  </r>
  <r>
    <n v="1990"/>
    <s v="MT483"/>
    <x v="25"/>
    <s v="25/29/25"/>
    <x v="0"/>
    <x v="2"/>
    <n v="12"/>
    <s v="May"/>
    <x v="10"/>
    <s v="12 May 1947"/>
    <x v="2"/>
    <s v="SOC 12.5.47 (Air Britain Serials)"/>
    <x v="4"/>
    <x v="3"/>
    <m/>
    <m/>
    <x v="2"/>
    <m/>
    <m/>
    <n v="5"/>
    <x v="69"/>
    <x v="1"/>
    <n v="1"/>
    <s v="Front-Line"/>
    <x v="14"/>
    <x v="2"/>
    <n v="3"/>
  </r>
  <r>
    <n v="4809"/>
    <s v="VR330"/>
    <x v="10"/>
    <m/>
    <x v="12"/>
    <x v="19"/>
    <n v="12"/>
    <s v="May"/>
    <x v="10"/>
    <s v="12 May 1947"/>
    <x v="2"/>
    <s v="To Armee de l'Air 12.5.47 (Air Britain Serials)"/>
    <x v="5"/>
    <x v="3"/>
    <m/>
    <m/>
    <x v="2"/>
    <m/>
    <m/>
    <n v="5"/>
    <x v="69"/>
    <x v="1"/>
    <n v="0"/>
    <e v="#N/A"/>
    <x v="17"/>
    <x v="0"/>
    <n v="1"/>
  </r>
  <r>
    <n v="3647"/>
    <s v="NT169"/>
    <x v="12"/>
    <n v="169"/>
    <x v="10"/>
    <x v="19"/>
    <n v="14"/>
    <s v="May"/>
    <x v="10"/>
    <s v="14 May 1947"/>
    <x v="2"/>
    <s v="Sold 14.5.47 (Air Britain Serials)"/>
    <x v="5"/>
    <x v="3"/>
    <m/>
    <m/>
    <x v="2"/>
    <m/>
    <m/>
    <n v="5"/>
    <x v="69"/>
    <x v="1"/>
    <n v="1"/>
    <s v="Front-Line"/>
    <x v="65"/>
    <x v="0"/>
    <n v="1"/>
  </r>
  <r>
    <n v="319"/>
    <s v="HR288"/>
    <x v="12"/>
    <s v="248/8OTU/132OTU"/>
    <x v="11"/>
    <x v="19"/>
    <n v="15"/>
    <s v="May"/>
    <x v="10"/>
    <s v="15 May 1947"/>
    <x v="2"/>
    <s v="Sold to Turkey Turkish AF as '441' 15.5.47. Sold to Turkey 15.5.47 (Air Britain Serials)"/>
    <x v="5"/>
    <x v="3"/>
    <m/>
    <m/>
    <x v="2"/>
    <m/>
    <m/>
    <n v="5"/>
    <x v="69"/>
    <x v="1"/>
    <n v="1"/>
    <s v="Support Unit"/>
    <x v="121"/>
    <x v="3"/>
    <n v="3"/>
  </r>
  <r>
    <n v="2368"/>
    <s v="LR328"/>
    <x v="12"/>
    <s v="305/RAE"/>
    <x v="10"/>
    <x v="19"/>
    <n v="15"/>
    <s v="May"/>
    <x v="10"/>
    <s v="15 May 1947"/>
    <x v="2"/>
    <s v="SS 15.5.47 (Air Britain Serials)"/>
    <x v="4"/>
    <x v="3"/>
    <m/>
    <m/>
    <x v="2"/>
    <m/>
    <m/>
    <n v="5"/>
    <x v="69"/>
    <x v="1"/>
    <n v="1"/>
    <e v="#N/A"/>
    <x v="61"/>
    <x v="0"/>
    <n v="2"/>
  </r>
  <r>
    <n v="3400"/>
    <s v="ML901"/>
    <x v="11"/>
    <s v="DH/RAE"/>
    <x v="10"/>
    <x v="19"/>
    <n v="15"/>
    <s v="May"/>
    <x v="10"/>
    <s v="15 May 1947"/>
    <x v="2"/>
    <s v="SOC 15.5.47 (Air Britain Serials)"/>
    <x v="4"/>
    <x v="3"/>
    <m/>
    <m/>
    <x v="2"/>
    <m/>
    <m/>
    <n v="5"/>
    <x v="69"/>
    <x v="1"/>
    <n v="1"/>
    <e v="#N/A"/>
    <x v="61"/>
    <x v="0"/>
    <n v="2"/>
  </r>
  <r>
    <n v="6053"/>
    <s v="PZ166"/>
    <x v="12"/>
    <s v="141/23"/>
    <x v="12"/>
    <x v="16"/>
    <n v="15"/>
    <s v="May"/>
    <x v="10"/>
    <s v="15 May 1947"/>
    <x v="2"/>
    <s v="To Armee de l'Air 15.5.47 (Air Britain Serials)"/>
    <x v="5"/>
    <x v="3"/>
    <m/>
    <m/>
    <x v="2"/>
    <m/>
    <m/>
    <n v="5"/>
    <x v="69"/>
    <x v="1"/>
    <n v="1"/>
    <e v="#N/A"/>
    <x v="6"/>
    <x v="0"/>
    <n v="2"/>
  </r>
  <r>
    <n v="284"/>
    <s v="MM116"/>
    <x v="20"/>
    <s v="105/571/163/692/180/69"/>
    <x v="10"/>
    <x v="19"/>
    <n v="17"/>
    <s v="May"/>
    <x v="10"/>
    <s v="17 May 1947"/>
    <x v="2"/>
    <s v="SOC 17.5.47 (Air Britain Serials)"/>
    <x v="4"/>
    <x v="3"/>
    <m/>
    <m/>
    <x v="2"/>
    <m/>
    <m/>
    <n v="5"/>
    <x v="69"/>
    <x v="1"/>
    <n v="1"/>
    <e v="#N/A"/>
    <x v="1"/>
    <x v="0"/>
    <n v="6"/>
  </r>
  <r>
    <n v="7505"/>
    <s v="PZ239"/>
    <x v="12"/>
    <s v="239/169"/>
    <x v="10"/>
    <x v="19"/>
    <n v="19"/>
    <s v="May"/>
    <x v="10"/>
    <s v="19 May 1947"/>
    <x v="2"/>
    <s v="Sold 19.5.47 (Air Britain Serials)"/>
    <x v="5"/>
    <x v="3"/>
    <m/>
    <m/>
    <x v="2"/>
    <m/>
    <m/>
    <n v="5"/>
    <x v="69"/>
    <x v="1"/>
    <n v="1"/>
    <e v="#N/A"/>
    <x v="65"/>
    <x v="0"/>
    <n v="2"/>
  </r>
  <r>
    <n v="1656"/>
    <s v="PZ247"/>
    <x v="12"/>
    <s v="239/169"/>
    <x v="16"/>
    <x v="19"/>
    <n v="19"/>
    <s v="May"/>
    <x v="10"/>
    <s v="19 May 1947"/>
    <x v="2"/>
    <s v="To Czech AF 19.5.47 (Air Britain Serials)"/>
    <x v="5"/>
    <x v="3"/>
    <m/>
    <m/>
    <x v="2"/>
    <m/>
    <m/>
    <n v="5"/>
    <x v="69"/>
    <x v="1"/>
    <n v="1"/>
    <e v="#N/A"/>
    <x v="65"/>
    <x v="0"/>
    <n v="2"/>
  </r>
  <r>
    <n v="1768"/>
    <s v="PZ284"/>
    <x v="12"/>
    <s v="54OTU"/>
    <x v="16"/>
    <x v="19"/>
    <n v="19"/>
    <s v="May"/>
    <x v="10"/>
    <s v="19 May 1947"/>
    <x v="2"/>
    <s v="To Czech AF 19.5.47 (Air Britain Serials)"/>
    <x v="5"/>
    <x v="3"/>
    <m/>
    <m/>
    <x v="2"/>
    <m/>
    <m/>
    <n v="5"/>
    <x v="69"/>
    <x v="1"/>
    <n v="1"/>
    <s v="Support Unit"/>
    <x v="115"/>
    <x v="0"/>
    <n v="1"/>
  </r>
  <r>
    <n v="2088"/>
    <s v="RF777"/>
    <x v="12"/>
    <s v="404/132OTU"/>
    <x v="16"/>
    <x v="19"/>
    <n v="19"/>
    <s v="May"/>
    <x v="10"/>
    <s v="19 May 1947"/>
    <x v="2"/>
    <s v="To Czech AF 19.5.47 (Air Britain Serials)"/>
    <x v="5"/>
    <x v="3"/>
    <m/>
    <m/>
    <x v="2"/>
    <m/>
    <m/>
    <n v="5"/>
    <x v="69"/>
    <x v="1"/>
    <n v="1"/>
    <s v="Support Unit"/>
    <x v="121"/>
    <x v="3"/>
    <n v="2"/>
  </r>
  <r>
    <n v="1726"/>
    <s v="RF844"/>
    <x v="12"/>
    <s v="404/132OTU"/>
    <x v="16"/>
    <x v="19"/>
    <n v="19"/>
    <s v="May"/>
    <x v="10"/>
    <s v="19 May 1947"/>
    <x v="2"/>
    <s v="To Czech AF 19.5.47 (Air Britain Serials)"/>
    <x v="5"/>
    <x v="3"/>
    <m/>
    <m/>
    <x v="2"/>
    <m/>
    <m/>
    <n v="5"/>
    <x v="69"/>
    <x v="1"/>
    <n v="1"/>
    <s v="Support Unit"/>
    <x v="121"/>
    <x v="3"/>
    <n v="2"/>
  </r>
  <r>
    <n v="2046"/>
    <s v="RF912"/>
    <x v="12"/>
    <s v="8OTU/132OTU"/>
    <x v="16"/>
    <x v="19"/>
    <n v="19"/>
    <s v="May"/>
    <x v="10"/>
    <s v="19 May 1947"/>
    <x v="2"/>
    <s v="To Czech AF 19.5.47 (Air Britain Serials)"/>
    <x v="5"/>
    <x v="3"/>
    <m/>
    <m/>
    <x v="2"/>
    <m/>
    <m/>
    <n v="5"/>
    <x v="69"/>
    <x v="1"/>
    <n v="1"/>
    <s v="Support Unit"/>
    <x v="121"/>
    <x v="3"/>
    <n v="2"/>
  </r>
  <r>
    <n v="2063"/>
    <s v="RF928"/>
    <x v="12"/>
    <s v="8OTU/132OTU"/>
    <x v="16"/>
    <x v="19"/>
    <n v="19"/>
    <s v="May"/>
    <x v="10"/>
    <s v="19 May 1947"/>
    <x v="2"/>
    <s v="Czech squadron marking appears to have ended in a large 12, according to a photo on ebay. To Czech AF 19.5.47 (Air Britain Serials)"/>
    <x v="5"/>
    <x v="3"/>
    <m/>
    <m/>
    <x v="2"/>
    <m/>
    <m/>
    <n v="5"/>
    <x v="69"/>
    <x v="1"/>
    <n v="1"/>
    <s v="Support Unit"/>
    <x v="121"/>
    <x v="3"/>
    <n v="2"/>
  </r>
  <r>
    <n v="2142"/>
    <s v="RV321"/>
    <x v="20"/>
    <s v="109/571/98"/>
    <x v="10"/>
    <x v="19"/>
    <n v="21"/>
    <s v="May"/>
    <x v="10"/>
    <s v="21 May 1947"/>
    <x v="2"/>
    <s v="To 6264M and 6330M 21.5.47 (Air Britain Serials)"/>
    <x v="4"/>
    <x v="3"/>
    <m/>
    <m/>
    <x v="2"/>
    <m/>
    <m/>
    <n v="5"/>
    <x v="69"/>
    <x v="1"/>
    <n v="1"/>
    <s v="Front-Line"/>
    <x v="204"/>
    <x v="0"/>
    <n v="3"/>
  </r>
  <r>
    <n v="1317"/>
    <s v="PF500"/>
    <x v="20"/>
    <s v="571/98"/>
    <x v="10"/>
    <x v="19"/>
    <n v="23"/>
    <s v="May"/>
    <x v="10"/>
    <s v="23 May 1947"/>
    <x v="2"/>
    <s v="SOC 23.5.47 (Air Britain Serials)"/>
    <x v="4"/>
    <x v="3"/>
    <m/>
    <m/>
    <x v="2"/>
    <m/>
    <m/>
    <n v="5"/>
    <x v="69"/>
    <x v="1"/>
    <n v="0"/>
    <s v="Front-Line"/>
    <x v="204"/>
    <x v="6"/>
    <n v="2"/>
  </r>
  <r>
    <n v="437"/>
    <s v="PF525"/>
    <x v="20"/>
    <s v="139/163/128/14"/>
    <x v="10"/>
    <x v="19"/>
    <n v="23"/>
    <s v="May"/>
    <x v="10"/>
    <s v="23 May 1947"/>
    <x v="2"/>
    <s v="SOC 23.5.47 (Air Britain Serials)"/>
    <x v="4"/>
    <x v="3"/>
    <m/>
    <m/>
    <x v="2"/>
    <m/>
    <m/>
    <n v="5"/>
    <x v="69"/>
    <x v="1"/>
    <n v="0"/>
    <s v="Front-Line"/>
    <x v="215"/>
    <x v="6"/>
    <n v="4"/>
  </r>
  <r>
    <n v="1385"/>
    <s v="RV311"/>
    <x v="20"/>
    <s v="692/180/69"/>
    <x v="10"/>
    <x v="19"/>
    <n v="23"/>
    <s v="May"/>
    <x v="10"/>
    <s v="23 May 1947"/>
    <x v="2"/>
    <s v="SOC 23.5.47 (Air Britain Serials)"/>
    <x v="4"/>
    <x v="3"/>
    <m/>
    <m/>
    <x v="2"/>
    <m/>
    <m/>
    <n v="5"/>
    <x v="69"/>
    <x v="1"/>
    <n v="1"/>
    <s v="Front-Line"/>
    <x v="1"/>
    <x v="0"/>
    <n v="3"/>
  </r>
  <r>
    <n v="3343"/>
    <s v="LR301"/>
    <x v="12"/>
    <s v="21/515/1692 Flt"/>
    <x v="11"/>
    <x v="19"/>
    <n v="28"/>
    <s v="May"/>
    <x v="10"/>
    <s v="28 May 1947"/>
    <x v="2"/>
    <s v="Sold Turkish AF as '455' 28.5.47. Sold 28.5.47 (Air Britain Serials)"/>
    <x v="5"/>
    <x v="3"/>
    <m/>
    <m/>
    <x v="2"/>
    <m/>
    <m/>
    <n v="5"/>
    <x v="69"/>
    <x v="1"/>
    <n v="1"/>
    <s v="Support Unit"/>
    <x v="93"/>
    <x v="0"/>
    <n v="3"/>
  </r>
  <r>
    <n v="68"/>
    <s v="RG179"/>
    <x v="35"/>
    <s v="544/540/58/8OTU"/>
    <x v="10"/>
    <x v="7"/>
    <n v="29"/>
    <s v="May"/>
    <x v="10"/>
    <s v="29 May 1947"/>
    <x v="0"/>
    <s v="Hit by tractor while parked Benson 29.5.47 not repaired (Air Britain Serials) 29.05.47 8 OTU..RG179 Hit by tractor whilst parked at Benson aerodrome. (Mosquito Crash Log)"/>
    <x v="2"/>
    <x v="2"/>
    <s v="Collision"/>
    <m/>
    <x v="2"/>
    <m/>
    <m/>
    <n v="5"/>
    <x v="69"/>
    <x v="1"/>
    <n v="0"/>
    <s v="Support Unit"/>
    <x v="37"/>
    <x v="0"/>
    <n v="4"/>
  </r>
  <r>
    <n v="2814"/>
    <s v="TW231"/>
    <x v="43"/>
    <s v="RN"/>
    <x v="10"/>
    <x v="19"/>
    <n v="29"/>
    <s v="May"/>
    <x v="10"/>
    <s v="29 May 1947"/>
    <x v="0"/>
    <s v="29/05/1947 Mosquito TW231 of Telecommunications Flying Unit was hit by Lancaster NX618 while parked at Defford. (http://www.couplandbell.com/marg/crashes1946-49.htm) Taxied into by Lancaster 29.5.47 (Air Britain Serials) Fixed wings (Brian Fillery) 29.05.47 TFU. TW231 Hit by Lancaster NX618 whilst parked at Defford. (Mosquito Crash Log)"/>
    <x v="2"/>
    <x v="2"/>
    <s v="Collision"/>
    <m/>
    <x v="2"/>
    <m/>
    <m/>
    <n v="5"/>
    <x v="69"/>
    <x v="1"/>
    <n v="0"/>
    <e v="#N/A"/>
    <x v="64"/>
    <x v="2"/>
    <n v="1"/>
  </r>
  <r>
    <n v="6897"/>
    <s v="PF468"/>
    <x v="20"/>
    <s v="RAE"/>
    <x v="10"/>
    <x v="19"/>
    <n v="29"/>
    <s v="May"/>
    <x v="10"/>
    <s v="29 May 1947"/>
    <x v="2"/>
    <s v="SOC 29.5.47 (Air Britain Serials)"/>
    <x v="4"/>
    <x v="3"/>
    <m/>
    <m/>
    <x v="2"/>
    <m/>
    <m/>
    <n v="5"/>
    <x v="69"/>
    <x v="1"/>
    <n v="0"/>
    <s v="Support Unit"/>
    <x v="61"/>
    <x v="6"/>
    <n v="1"/>
  </r>
  <r>
    <n v="6075"/>
    <s v="TE611"/>
    <x v="12"/>
    <s v="ME"/>
    <x v="1"/>
    <x v="16"/>
    <n v="29"/>
    <s v="May"/>
    <x v="10"/>
    <s v="29 May 1947"/>
    <x v="2"/>
    <s v="SOC 29.5.47 (Air Britain Serials)"/>
    <x v="4"/>
    <x v="3"/>
    <m/>
    <m/>
    <x v="2"/>
    <m/>
    <m/>
    <n v="5"/>
    <x v="69"/>
    <x v="1"/>
    <n v="0"/>
    <e v="#N/A"/>
    <x v="108"/>
    <x v="3"/>
    <n v="1"/>
  </r>
  <r>
    <n v="5600"/>
    <s v="VR334"/>
    <x v="10"/>
    <m/>
    <x v="12"/>
    <x v="19"/>
    <n v="30"/>
    <s v="May"/>
    <x v="10"/>
    <s v="30 May 1947"/>
    <x v="2"/>
    <s v="To Armee de l'Air 30.5.47 (Air Britain Serials)"/>
    <x v="5"/>
    <x v="3"/>
    <m/>
    <m/>
    <x v="2"/>
    <m/>
    <m/>
    <n v="5"/>
    <x v="69"/>
    <x v="1"/>
    <n v="0"/>
    <e v="#N/A"/>
    <x v="17"/>
    <x v="0"/>
    <n v="1"/>
  </r>
  <r>
    <n v="4314"/>
    <s v="TE595"/>
    <x v="12"/>
    <s v="1300 Flt/18"/>
    <x v="10"/>
    <x v="19"/>
    <n v="31"/>
    <s v="May"/>
    <x v="10"/>
    <s v="31 May 1947"/>
    <x v="0"/>
    <s v="Swung on take-off and hit ditch Mingaladon 31.5.47 (Air Britain Serials)"/>
    <x v="2"/>
    <x v="2"/>
    <s v="Swung on takeoff"/>
    <m/>
    <x v="2"/>
    <m/>
    <m/>
    <n v="5"/>
    <x v="69"/>
    <x v="1"/>
    <n v="0"/>
    <s v="Front-Line"/>
    <x v="295"/>
    <x v="3"/>
    <n v="2"/>
  </r>
  <r>
    <n v="5648"/>
    <s v="KA105"/>
    <x v="31"/>
    <m/>
    <x v="10"/>
    <x v="19"/>
    <n v="31"/>
    <s v="May"/>
    <x v="10"/>
    <s v="31 May 1947"/>
    <x v="2"/>
    <s v="SOC 31.5.47 (Air Britain Serials)"/>
    <x v="4"/>
    <x v="3"/>
    <m/>
    <m/>
    <x v="2"/>
    <m/>
    <m/>
    <n v="5"/>
    <x v="69"/>
    <x v="1"/>
    <n v="0"/>
    <e v="#N/A"/>
    <x v="17"/>
    <x v="1"/>
    <n v="1"/>
  </r>
  <r>
    <n v="6025"/>
    <s v="KA107"/>
    <x v="31"/>
    <m/>
    <x v="10"/>
    <x v="19"/>
    <n v="31"/>
    <s v="May"/>
    <x v="10"/>
    <s v="31 May 1947"/>
    <x v="2"/>
    <s v="SOC 31.5.47 (Air Britain Serials)"/>
    <x v="4"/>
    <x v="3"/>
    <m/>
    <m/>
    <x v="2"/>
    <m/>
    <m/>
    <n v="5"/>
    <x v="69"/>
    <x v="1"/>
    <n v="0"/>
    <e v="#N/A"/>
    <x v="17"/>
    <x v="1"/>
    <n v="1"/>
  </r>
  <r>
    <n v="3265"/>
    <s v="KA108"/>
    <x v="31"/>
    <s v="DH/AAEE"/>
    <x v="10"/>
    <x v="19"/>
    <n v="31"/>
    <s v="May"/>
    <x v="10"/>
    <s v="31 May 1947"/>
    <x v="2"/>
    <s v="SOC 31.5.47 (Air Britain Serials)"/>
    <x v="4"/>
    <x v="3"/>
    <m/>
    <m/>
    <x v="2"/>
    <m/>
    <m/>
    <n v="5"/>
    <x v="69"/>
    <x v="1"/>
    <n v="0"/>
    <s v="Support Unit"/>
    <x v="7"/>
    <x v="1"/>
    <n v="2"/>
  </r>
  <r>
    <n v="2112"/>
    <s v="MM793"/>
    <x v="25"/>
    <n v="151"/>
    <x v="0"/>
    <x v="2"/>
    <n v="31"/>
    <s v="May"/>
    <x v="10"/>
    <s v="31 May 1947"/>
    <x v="2"/>
    <s v="SOC 31.5.47 (Air Britain Serials)"/>
    <x v="4"/>
    <x v="3"/>
    <m/>
    <m/>
    <x v="2"/>
    <m/>
    <m/>
    <n v="5"/>
    <x v="69"/>
    <x v="1"/>
    <n v="1"/>
    <s v="Front-Line"/>
    <x v="8"/>
    <x v="2"/>
    <n v="1"/>
  </r>
  <r>
    <n v="4958"/>
    <s v="MM799"/>
    <x v="25"/>
    <n v="151"/>
    <x v="0"/>
    <x v="2"/>
    <n v="31"/>
    <s v="May"/>
    <x v="10"/>
    <s v="31 May 1947"/>
    <x v="2"/>
    <s v="SOC 31.5.47 (Air Britain Serials)"/>
    <x v="4"/>
    <x v="3"/>
    <m/>
    <m/>
    <x v="2"/>
    <m/>
    <m/>
    <n v="5"/>
    <x v="69"/>
    <x v="1"/>
    <n v="1"/>
    <s v="Front-Line"/>
    <x v="8"/>
    <x v="2"/>
    <n v="1"/>
  </r>
  <r>
    <n v="3776"/>
    <s v="TA341"/>
    <x v="22"/>
    <n v="609"/>
    <x v="10"/>
    <x v="19"/>
    <n v="1"/>
    <s v="June"/>
    <x v="10"/>
    <s v="1 June 1947"/>
    <x v="0"/>
    <s v="U/c collapsed on landing Yeadon 1.6.47 (Air Britain Serials) 01.06.47 609 Sqn. TA341 Undercarriage collapsed on landing at Yeadon. (Mosquito Crash Log)"/>
    <x v="2"/>
    <x v="2"/>
    <s v="Undercarriage failed"/>
    <m/>
    <x v="2"/>
    <m/>
    <m/>
    <n v="6"/>
    <x v="70"/>
    <x v="1"/>
    <n v="1"/>
    <s v="Front-Line"/>
    <x v="296"/>
    <x v="0"/>
    <n v="1"/>
  </r>
  <r>
    <n v="4329"/>
    <s v="RK972"/>
    <x v="39"/>
    <s v="85/141"/>
    <x v="0"/>
    <x v="2"/>
    <n v="2"/>
    <s v="June"/>
    <x v="10"/>
    <s v="2 June 1947"/>
    <x v="0"/>
    <s v="U/c leg collapsed on landing Acklington 2.6.47 DBR (Air Britain Serials)"/>
    <x v="2"/>
    <x v="2"/>
    <s v="Undercarriage failed"/>
    <m/>
    <x v="2"/>
    <m/>
    <m/>
    <n v="6"/>
    <x v="70"/>
    <x v="1"/>
    <n v="0"/>
    <s v="Front-Line"/>
    <x v="45"/>
    <x v="2"/>
    <n v="2"/>
  </r>
  <r>
    <n v="1215"/>
    <s v="ML929"/>
    <x v="20"/>
    <s v="TFU/109/CSE"/>
    <x v="10"/>
    <x v="19"/>
    <n v="2"/>
    <s v="June"/>
    <x v="10"/>
    <s v="2 June 1947"/>
    <x v="2"/>
    <s v="To 6351M 2.6.47 (Air Britain Serials)"/>
    <x v="4"/>
    <x v="3"/>
    <m/>
    <m/>
    <x v="2"/>
    <m/>
    <m/>
    <n v="6"/>
    <x v="70"/>
    <x v="1"/>
    <n v="1"/>
    <s v="Support Unit"/>
    <x v="289"/>
    <x v="0"/>
    <n v="3"/>
  </r>
  <r>
    <n v="2215"/>
    <s v="MM415"/>
    <x v="12"/>
    <s v="605/51OTU"/>
    <x v="11"/>
    <x v="19"/>
    <n v="2"/>
    <s v="June"/>
    <x v="10"/>
    <s v="2 June 1947"/>
    <x v="2"/>
    <s v="Sold to Fairey for Turkish AF as '510' 2.6.47 Sold to Fairey 2.6.47 (Air Britain Serials)  A photo in &quot;de Havilland Mosquito, An Illustrated History&quot; appears to show this aircraft on Czech service as IY-10."/>
    <x v="5"/>
    <x v="3"/>
    <m/>
    <m/>
    <x v="2"/>
    <m/>
    <m/>
    <n v="6"/>
    <x v="70"/>
    <x v="1"/>
    <n v="1"/>
    <s v="Support Unit"/>
    <x v="110"/>
    <x v="0"/>
    <n v="2"/>
  </r>
  <r>
    <n v="993"/>
    <s v="RL131"/>
    <x v="39"/>
    <s v="264/23"/>
    <x v="0"/>
    <x v="2"/>
    <n v="3"/>
    <s v="June"/>
    <x v="10"/>
    <s v="3 June 1947"/>
    <x v="0"/>
    <s v="Lost power on take-off bellylanded Coltishall 3.6.47 DBR (Air Britain Serials) 03.06.47 23 Sqn. RL131 Belly-landed at Coltishall after engine failure. (Mosquito Crash Log)"/>
    <x v="2"/>
    <x v="2"/>
    <s v="Engine failure"/>
    <m/>
    <x v="2"/>
    <m/>
    <m/>
    <n v="6"/>
    <x v="70"/>
    <x v="1"/>
    <n v="0"/>
    <s v="Front-Line"/>
    <x v="6"/>
    <x v="2"/>
    <n v="2"/>
  </r>
  <r>
    <n v="5807"/>
    <s v="HJ821"/>
    <x v="6"/>
    <n v="418"/>
    <x v="11"/>
    <x v="19"/>
    <n v="3"/>
    <s v="June"/>
    <x v="10"/>
    <s v="3 June 1947"/>
    <x v="2"/>
    <s v="Taken on strength of No.418 Squadron from De Havilland, 8 July 1943; to No.49 Movements Unit, 7 April 1944; returned to No.418 Squadron, 14 May 1944; to No.43 Group for overhaul, 19 January 1945. A list of aircraft dated 2 September 1943 shows it having the letter &quot;F&quot;; comparable lists dated 31 August 1944, 22 July 1944 and 3 January 1945 give the letter as &quot;S&quot; - clearly assigned following its absence from the squadron, April-May 1944. Sold Turkish AF as '459' 3.6.47 Sold to Turkey 3.6.47 (Air Britain Serials)"/>
    <x v="5"/>
    <x v="3"/>
    <m/>
    <m/>
    <x v="2"/>
    <m/>
    <m/>
    <n v="6"/>
    <x v="70"/>
    <x v="1"/>
    <n v="1"/>
    <s v="Front-Line"/>
    <x v="30"/>
    <x v="0"/>
    <n v="1"/>
  </r>
  <r>
    <n v="2754"/>
    <s v="MM756"/>
    <x v="25"/>
    <s v="410/219/141"/>
    <x v="0"/>
    <x v="2"/>
    <n v="3"/>
    <s v="June"/>
    <x v="10"/>
    <s v="3 June 1947"/>
    <x v="2"/>
    <s v="SOC 3.6.47 (Air Britain Serials)"/>
    <x v="4"/>
    <x v="3"/>
    <m/>
    <m/>
    <x v="2"/>
    <m/>
    <m/>
    <n v="6"/>
    <x v="70"/>
    <x v="1"/>
    <n v="1"/>
    <s v="Front-Line"/>
    <x v="45"/>
    <x v="2"/>
    <n v="3"/>
  </r>
  <r>
    <n v="1473"/>
    <s v="LR560"/>
    <x v="10"/>
    <s v="54OTU/51OTU/13OTU"/>
    <x v="0"/>
    <x v="7"/>
    <n v="4"/>
    <s v="June"/>
    <x v="10"/>
    <s v="4 June 1947"/>
    <x v="2"/>
    <s v="SOC 4.6.47 (Air Britain Serials)"/>
    <x v="4"/>
    <x v="3"/>
    <m/>
    <m/>
    <x v="2"/>
    <m/>
    <m/>
    <n v="6"/>
    <x v="70"/>
    <x v="1"/>
    <n v="1"/>
    <s v="Support Unit"/>
    <x v="39"/>
    <x v="2"/>
    <n v="3"/>
  </r>
  <r>
    <n v="1670"/>
    <s v="HR255"/>
    <x v="12"/>
    <s v="151/54OTU"/>
    <x v="16"/>
    <x v="19"/>
    <n v="5"/>
    <s v="June"/>
    <x v="10"/>
    <s v="5 June 1947"/>
    <x v="2"/>
    <s v="To Czech AF 5.6.47 (Air Britain Serials)"/>
    <x v="5"/>
    <x v="3"/>
    <m/>
    <m/>
    <x v="2"/>
    <m/>
    <m/>
    <n v="6"/>
    <x v="70"/>
    <x v="1"/>
    <n v="1"/>
    <s v="Support Unit"/>
    <x v="115"/>
    <x v="3"/>
    <n v="2"/>
  </r>
  <r>
    <n v="1890"/>
    <s v="HR490"/>
    <x v="12"/>
    <s v="132OTU/8OTU/132OTU"/>
    <x v="16"/>
    <x v="19"/>
    <n v="5"/>
    <s v="June"/>
    <x v="10"/>
    <s v="5 June 1947"/>
    <x v="2"/>
    <s v="To Czech AF 5.6.47 (Air Britain Serials)"/>
    <x v="5"/>
    <x v="3"/>
    <m/>
    <m/>
    <x v="2"/>
    <m/>
    <m/>
    <n v="6"/>
    <x v="70"/>
    <x v="1"/>
    <n v="1"/>
    <s v="Support Unit"/>
    <x v="121"/>
    <x v="3"/>
    <n v="3"/>
  </r>
  <r>
    <n v="6240"/>
    <s v="MM416"/>
    <x v="12"/>
    <s v="2GSU"/>
    <x v="16"/>
    <x v="19"/>
    <n v="5"/>
    <s v="June"/>
    <x v="10"/>
    <s v="5 June 1947"/>
    <x v="2"/>
    <s v="Served with 464 Sqn, under RAF control 2/44 (Brian Fillery's website) To Czech AF 5.6.47 (Air Britain Serials)"/>
    <x v="5"/>
    <x v="3"/>
    <m/>
    <m/>
    <x v="2"/>
    <m/>
    <m/>
    <n v="6"/>
    <x v="70"/>
    <x v="1"/>
    <n v="1"/>
    <s v="Support Unit"/>
    <x v="87"/>
    <x v="0"/>
    <n v="1"/>
  </r>
  <r>
    <n v="5021"/>
    <s v="MV563"/>
    <x v="25"/>
    <n v="307"/>
    <x v="0"/>
    <x v="2"/>
    <n v="5"/>
    <s v="June"/>
    <x v="10"/>
    <s v="5 June 1947"/>
    <x v="2"/>
    <s v="SOC 5.6.47 (Air Britain Serials)"/>
    <x v="4"/>
    <x v="3"/>
    <m/>
    <m/>
    <x v="2"/>
    <m/>
    <m/>
    <n v="6"/>
    <x v="70"/>
    <x v="1"/>
    <n v="1"/>
    <s v="Front-Line"/>
    <x v="21"/>
    <x v="2"/>
    <n v="1"/>
  </r>
  <r>
    <n v="7574"/>
    <s v="NS884"/>
    <x v="12"/>
    <s v="21/464"/>
    <x v="16"/>
    <x v="19"/>
    <n v="5"/>
    <s v="June"/>
    <x v="10"/>
    <s v="5 June 1947"/>
    <x v="2"/>
    <s v="Served with 464 Sqn, under RAF control. (Brian Fillery's website) To Czech AF 5.6.47 (Air Britain Serials)"/>
    <x v="5"/>
    <x v="3"/>
    <m/>
    <m/>
    <x v="2"/>
    <m/>
    <m/>
    <n v="6"/>
    <x v="70"/>
    <x v="1"/>
    <n v="1"/>
    <s v="Front-Line"/>
    <x v="46"/>
    <x v="0"/>
    <n v="2"/>
  </r>
  <r>
    <n v="4243"/>
    <s v="NS927"/>
    <x v="12"/>
    <s v="305/21"/>
    <x v="0"/>
    <x v="16"/>
    <n v="5"/>
    <s v="June"/>
    <x v="10"/>
    <s v="5 June 1947"/>
    <x v="2"/>
    <s v="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 Confirmed as C on 305 Squadron by 2nd edition of 2nd TAF, which says it force-landed at Florennes at 07:45 on 8 January 1945, F/O E. Nutall and Sgt. W.R. Willis both OK. SOC 5.6.47 (Air Britain Serials)"/>
    <x v="4"/>
    <x v="3"/>
    <m/>
    <m/>
    <x v="2"/>
    <m/>
    <m/>
    <n v="6"/>
    <x v="70"/>
    <x v="1"/>
    <n v="1"/>
    <s v="Front-Line"/>
    <x v="48"/>
    <x v="0"/>
    <n v="2"/>
  </r>
  <r>
    <n v="3094"/>
    <s v="RF623"/>
    <x v="12"/>
    <n v="248"/>
    <x v="16"/>
    <x v="19"/>
    <n v="5"/>
    <s v="June"/>
    <x v="10"/>
    <s v="5 June 1947"/>
    <x v="2"/>
    <s v="To Czech AF 5.6.47 (Air Britain Serials)"/>
    <x v="5"/>
    <x v="3"/>
    <m/>
    <m/>
    <x v="2"/>
    <m/>
    <m/>
    <n v="6"/>
    <x v="70"/>
    <x v="1"/>
    <n v="1"/>
    <s v="Front-Line"/>
    <x v="52"/>
    <x v="3"/>
    <n v="1"/>
  </r>
  <r>
    <n v="805"/>
    <s v="RF838"/>
    <x v="12"/>
    <s v="404/132OTU"/>
    <x v="16"/>
    <x v="19"/>
    <n v="5"/>
    <s v="June"/>
    <x v="10"/>
    <s v="5 June 1947"/>
    <x v="2"/>
    <s v="To Czech AF 5.6.47 (Air Britain Serials)"/>
    <x v="5"/>
    <x v="3"/>
    <m/>
    <m/>
    <x v="2"/>
    <m/>
    <m/>
    <n v="6"/>
    <x v="70"/>
    <x v="1"/>
    <n v="1"/>
    <s v="Support Unit"/>
    <x v="121"/>
    <x v="3"/>
    <n v="2"/>
  </r>
  <r>
    <n v="2187"/>
    <s v="RF953"/>
    <x v="12"/>
    <s v="FE"/>
    <x v="3"/>
    <x v="16"/>
    <n v="5"/>
    <s v="June"/>
    <x v="10"/>
    <s v="5 June 1947"/>
    <x v="2"/>
    <s v="SOC 5.6.47 (Air Britain Serials)"/>
    <x v="4"/>
    <x v="3"/>
    <m/>
    <m/>
    <x v="2"/>
    <m/>
    <m/>
    <n v="6"/>
    <x v="70"/>
    <x v="1"/>
    <n v="1"/>
    <e v="#N/A"/>
    <x v="91"/>
    <x v="3"/>
    <n v="1"/>
  </r>
  <r>
    <n v="5509"/>
    <s v="RF964"/>
    <x v="12"/>
    <n v="45"/>
    <x v="3"/>
    <x v="16"/>
    <n v="5"/>
    <s v="June"/>
    <x v="10"/>
    <s v="5 June 1947"/>
    <x v="2"/>
    <s v="SOC 5.6.47 (Air Britain Serials)"/>
    <x v="4"/>
    <x v="3"/>
    <m/>
    <m/>
    <x v="2"/>
    <m/>
    <m/>
    <n v="6"/>
    <x v="70"/>
    <x v="1"/>
    <n v="1"/>
    <s v="Front-Line"/>
    <x v="86"/>
    <x v="3"/>
    <n v="1"/>
  </r>
  <r>
    <n v="4479"/>
    <s v="RG286"/>
    <x v="35"/>
    <s v="FE"/>
    <x v="3"/>
    <x v="0"/>
    <n v="5"/>
    <s v="June"/>
    <x v="10"/>
    <s v="5 June 1947"/>
    <x v="2"/>
    <s v="SOC 5.6.47 (Air Britain Serials)"/>
    <x v="4"/>
    <x v="3"/>
    <m/>
    <m/>
    <x v="2"/>
    <m/>
    <m/>
    <n v="6"/>
    <x v="70"/>
    <x v="1"/>
    <n v="0"/>
    <e v="#N/A"/>
    <x v="91"/>
    <x v="0"/>
    <n v="1"/>
  </r>
  <r>
    <n v="4827"/>
    <s v="TE799"/>
    <x v="12"/>
    <n v="45"/>
    <x v="3"/>
    <x v="16"/>
    <n v="5"/>
    <s v="June"/>
    <x v="10"/>
    <s v="5 June 1947"/>
    <x v="2"/>
    <s v="SOC 5.6.47 (Air Britain Serials)"/>
    <x v="4"/>
    <x v="3"/>
    <m/>
    <m/>
    <x v="2"/>
    <m/>
    <m/>
    <n v="6"/>
    <x v="70"/>
    <x v="1"/>
    <n v="0"/>
    <s v="Front-Line"/>
    <x v="86"/>
    <x v="3"/>
    <n v="1"/>
  </r>
  <r>
    <n v="5728"/>
    <s v="TE804"/>
    <x v="12"/>
    <s v="FE"/>
    <x v="3"/>
    <x v="16"/>
    <n v="5"/>
    <s v="June"/>
    <x v="10"/>
    <s v="5 June 1947"/>
    <x v="2"/>
    <s v="SS 5.6.47 (Air Britain Serials)"/>
    <x v="4"/>
    <x v="3"/>
    <m/>
    <m/>
    <x v="2"/>
    <m/>
    <m/>
    <n v="6"/>
    <x v="70"/>
    <x v="1"/>
    <n v="0"/>
    <e v="#N/A"/>
    <x v="91"/>
    <x v="3"/>
    <n v="1"/>
  </r>
  <r>
    <n v="5890"/>
    <s v="TE852"/>
    <x v="12"/>
    <s v="FE"/>
    <x v="3"/>
    <x v="16"/>
    <n v="5"/>
    <s v="June"/>
    <x v="10"/>
    <s v="5 June 1947"/>
    <x v="2"/>
    <s v="SOC 5.6.47 (Air Britain Serials)"/>
    <x v="4"/>
    <x v="3"/>
    <m/>
    <m/>
    <x v="2"/>
    <m/>
    <m/>
    <n v="6"/>
    <x v="70"/>
    <x v="1"/>
    <n v="0"/>
    <e v="#N/A"/>
    <x v="91"/>
    <x v="3"/>
    <n v="1"/>
  </r>
  <r>
    <n v="4377"/>
    <s v="TE857"/>
    <x v="12"/>
    <s v="FE"/>
    <x v="3"/>
    <x v="16"/>
    <n v="5"/>
    <s v="June"/>
    <x v="10"/>
    <s v="5 June 1947"/>
    <x v="2"/>
    <s v="SOC 5.6.47 (Air Britain Serials)"/>
    <x v="4"/>
    <x v="3"/>
    <m/>
    <m/>
    <x v="2"/>
    <m/>
    <m/>
    <n v="6"/>
    <x v="70"/>
    <x v="1"/>
    <n v="0"/>
    <e v="#N/A"/>
    <x v="91"/>
    <x v="3"/>
    <n v="1"/>
  </r>
  <r>
    <n v="1804"/>
    <s v="TE860"/>
    <x v="12"/>
    <s v="FE"/>
    <x v="3"/>
    <x v="16"/>
    <n v="5"/>
    <s v="June"/>
    <x v="10"/>
    <s v="5 June 1947"/>
    <x v="2"/>
    <s v="SOC 5.6.47 (Air Britain Serials)"/>
    <x v="4"/>
    <x v="3"/>
    <m/>
    <m/>
    <x v="2"/>
    <m/>
    <m/>
    <n v="6"/>
    <x v="70"/>
    <x v="1"/>
    <n v="0"/>
    <e v="#N/A"/>
    <x v="91"/>
    <x v="3"/>
    <n v="1"/>
  </r>
  <r>
    <n v="2660"/>
    <s v="PZ401"/>
    <x v="12"/>
    <n v="305"/>
    <x v="12"/>
    <x v="19"/>
    <n v="9"/>
    <s v="June"/>
    <x v="10"/>
    <s v="9 June 1947"/>
    <x v="2"/>
    <s v="To Armee de l'Air 9.6.47 (Air Britain Serials)"/>
    <x v="5"/>
    <x v="3"/>
    <m/>
    <m/>
    <x v="2"/>
    <m/>
    <m/>
    <n v="6"/>
    <x v="70"/>
    <x v="1"/>
    <n v="1"/>
    <s v="Front-Line"/>
    <x v="60"/>
    <x v="0"/>
    <n v="1"/>
  </r>
  <r>
    <n v="151"/>
    <s v="MM186"/>
    <x v="20"/>
    <s v="128/571/98"/>
    <x v="10"/>
    <x v="19"/>
    <n v="10"/>
    <s v="June"/>
    <x v="10"/>
    <s v="10 June 1947"/>
    <x v="2"/>
    <s v="SOC 10.6.47 (Air Britain Serials)"/>
    <x v="4"/>
    <x v="3"/>
    <m/>
    <m/>
    <x v="2"/>
    <m/>
    <m/>
    <n v="6"/>
    <x v="70"/>
    <x v="1"/>
    <n v="1"/>
    <s v="Front-Line"/>
    <x v="204"/>
    <x v="0"/>
    <n v="3"/>
  </r>
  <r>
    <n v="882"/>
    <s v="NS572"/>
    <x v="18"/>
    <s v="618/140/34 Wg/109"/>
    <x v="0"/>
    <x v="0"/>
    <n v="10"/>
    <s v="June"/>
    <x v="10"/>
    <s v="10 June 1947"/>
    <x v="2"/>
    <s v="To 6353M 10.6.47 (Air Britain Serials)"/>
    <x v="4"/>
    <x v="3"/>
    <m/>
    <m/>
    <x v="2"/>
    <m/>
    <m/>
    <n v="6"/>
    <x v="70"/>
    <x v="1"/>
    <n v="1"/>
    <s v="Front-Line"/>
    <x v="18"/>
    <x v="0"/>
    <n v="4"/>
  </r>
  <r>
    <n v="1252"/>
    <s v="PZ250"/>
    <x v="12"/>
    <s v="169/141/NFDW"/>
    <x v="0"/>
    <x v="5"/>
    <n v="10"/>
    <s v="June"/>
    <x v="10"/>
    <s v="10 June 1947"/>
    <x v="2"/>
    <s v="Sold 10.6.47 (Air Britain Serials)"/>
    <x v="5"/>
    <x v="3"/>
    <m/>
    <m/>
    <x v="2"/>
    <m/>
    <m/>
    <n v="6"/>
    <x v="70"/>
    <x v="1"/>
    <n v="1"/>
    <s v="Front-Line"/>
    <x v="141"/>
    <x v="0"/>
    <n v="3"/>
  </r>
  <r>
    <n v="985"/>
    <s v="RV356"/>
    <x v="20"/>
    <s v="692/571/98"/>
    <x v="10"/>
    <x v="19"/>
    <n v="10"/>
    <s v="June"/>
    <x v="10"/>
    <s v="10 June 1947"/>
    <x v="2"/>
    <s v="SOC 10.6.47 (Air Britain Serials)"/>
    <x v="4"/>
    <x v="3"/>
    <m/>
    <m/>
    <x v="2"/>
    <m/>
    <m/>
    <n v="6"/>
    <x v="70"/>
    <x v="1"/>
    <n v="1"/>
    <s v="Front-Line"/>
    <x v="204"/>
    <x v="0"/>
    <n v="3"/>
  </r>
  <r>
    <n v="6232"/>
    <s v="MM751"/>
    <x v="25"/>
    <n v="406"/>
    <x v="10"/>
    <x v="19"/>
    <n v="12"/>
    <s v="June"/>
    <x v="10"/>
    <s v="12 June 1947"/>
    <x v="2"/>
    <s v="To MoS 12.6.47 (Air Britain Serials) Mosquito Squadrons of the RAF says this aircraft was on 406 Squadron, and a painting by RW Bradford implies it was responsible for a victory as HU-S."/>
    <x v="5"/>
    <x v="3"/>
    <m/>
    <m/>
    <x v="2"/>
    <m/>
    <m/>
    <n v="6"/>
    <x v="70"/>
    <x v="1"/>
    <n v="1"/>
    <e v="#N/A"/>
    <x v="17"/>
    <x v="2"/>
    <n v="1"/>
  </r>
  <r>
    <n v="4785"/>
    <s v="MT497"/>
    <x v="25"/>
    <n v="307"/>
    <x v="0"/>
    <x v="2"/>
    <n v="12"/>
    <s v="June"/>
    <x v="10"/>
    <s v="12 June 1947"/>
    <x v="2"/>
    <s v="SOC 12.6.47 (Air Britain Serials)"/>
    <x v="4"/>
    <x v="3"/>
    <m/>
    <m/>
    <x v="2"/>
    <m/>
    <m/>
    <n v="6"/>
    <x v="70"/>
    <x v="1"/>
    <n v="1"/>
    <s v="Front-Line"/>
    <x v="21"/>
    <x v="2"/>
    <n v="1"/>
  </r>
  <r>
    <n v="4569"/>
    <s v="MV561"/>
    <x v="25"/>
    <n v="307"/>
    <x v="0"/>
    <x v="2"/>
    <n v="12"/>
    <s v="June"/>
    <x v="10"/>
    <s v="12 June 1947"/>
    <x v="2"/>
    <s v="SOC 12.6.47 (Air Britain Serials)"/>
    <x v="4"/>
    <x v="3"/>
    <m/>
    <m/>
    <x v="2"/>
    <m/>
    <m/>
    <n v="6"/>
    <x v="70"/>
    <x v="1"/>
    <n v="1"/>
    <s v="Front-Line"/>
    <x v="21"/>
    <x v="2"/>
    <n v="1"/>
  </r>
  <r>
    <n v="6289"/>
    <s v="NT305"/>
    <x v="25"/>
    <n v="307"/>
    <x v="0"/>
    <x v="2"/>
    <n v="12"/>
    <s v="June"/>
    <x v="10"/>
    <s v="12 June 1947"/>
    <x v="2"/>
    <s v="To MoS 12.6.47 (Air Britain Serials)"/>
    <x v="5"/>
    <x v="3"/>
    <m/>
    <m/>
    <x v="2"/>
    <m/>
    <m/>
    <n v="6"/>
    <x v="70"/>
    <x v="1"/>
    <n v="1"/>
    <s v="Front-Line"/>
    <x v="21"/>
    <x v="2"/>
    <n v="1"/>
  </r>
  <r>
    <n v="2798"/>
    <s v="NT482"/>
    <x v="25"/>
    <n v="307"/>
    <x v="0"/>
    <x v="2"/>
    <n v="12"/>
    <s v="June"/>
    <x v="10"/>
    <s v="12 June 1947"/>
    <x v="2"/>
    <s v="To MoS 12.6.47 (Air Britain Serials)"/>
    <x v="5"/>
    <x v="3"/>
    <m/>
    <m/>
    <x v="2"/>
    <m/>
    <m/>
    <n v="6"/>
    <x v="70"/>
    <x v="1"/>
    <n v="1"/>
    <s v="Front-Line"/>
    <x v="21"/>
    <x v="2"/>
    <n v="1"/>
  </r>
  <r>
    <n v="3433"/>
    <s v="NT526"/>
    <x v="25"/>
    <n v="307"/>
    <x v="0"/>
    <x v="2"/>
    <n v="12"/>
    <s v="June"/>
    <x v="10"/>
    <s v="12 June 1947"/>
    <x v="2"/>
    <s v="EW-I To MoS 12.6.47 (Air Britain Serials)"/>
    <x v="5"/>
    <x v="3"/>
    <m/>
    <m/>
    <x v="2"/>
    <m/>
    <m/>
    <n v="6"/>
    <x v="70"/>
    <x v="1"/>
    <n v="1"/>
    <s v="Front-Line"/>
    <x v="21"/>
    <x v="2"/>
    <n v="1"/>
  </r>
  <r>
    <n v="6126"/>
    <s v="NT541"/>
    <x v="25"/>
    <n v="25"/>
    <x v="0"/>
    <x v="2"/>
    <n v="12"/>
    <s v="June"/>
    <x v="10"/>
    <s v="12 June 1947"/>
    <x v="2"/>
    <s v="To MoS 12.6.47 (Air Britain Serials)"/>
    <x v="5"/>
    <x v="3"/>
    <m/>
    <m/>
    <x v="2"/>
    <m/>
    <m/>
    <n v="6"/>
    <x v="70"/>
    <x v="1"/>
    <n v="1"/>
    <s v="Front-Line"/>
    <x v="14"/>
    <x v="2"/>
    <n v="1"/>
  </r>
  <r>
    <n v="4887"/>
    <s v="NT550"/>
    <x v="25"/>
    <n v="307"/>
    <x v="0"/>
    <x v="2"/>
    <n v="12"/>
    <s v="June"/>
    <x v="10"/>
    <s v="12 June 1947"/>
    <x v="2"/>
    <s v="To MoS 12.6.47 (Air Britain Serials)"/>
    <x v="5"/>
    <x v="3"/>
    <m/>
    <m/>
    <x v="2"/>
    <m/>
    <m/>
    <n v="6"/>
    <x v="70"/>
    <x v="1"/>
    <n v="1"/>
    <s v="Front-Line"/>
    <x v="21"/>
    <x v="2"/>
    <n v="1"/>
  </r>
  <r>
    <n v="5122"/>
    <s v="PF598"/>
    <x v="20"/>
    <s v="274MU"/>
    <x v="10"/>
    <x v="6"/>
    <n v="13"/>
    <s v="June"/>
    <x v="10"/>
    <s v="13 June 1947"/>
    <x v="0"/>
    <s v="Swung on landing and u/c collapsed Lichfield 13.6.47 (Air Britain Serials)"/>
    <x v="2"/>
    <x v="2"/>
    <s v="Swung on landing"/>
    <m/>
    <x v="2"/>
    <m/>
    <m/>
    <n v="6"/>
    <x v="70"/>
    <x v="1"/>
    <n v="0"/>
    <s v="Support Unit"/>
    <x v="297"/>
    <x v="6"/>
    <n v="1"/>
  </r>
  <r>
    <n v="3142"/>
    <s v="NT238"/>
    <x v="12"/>
    <s v="141/169"/>
    <x v="12"/>
    <x v="19"/>
    <n v="13"/>
    <s v="June"/>
    <x v="10"/>
    <s v="13 June 1947"/>
    <x v="2"/>
    <s v="To Armee de l'Air 13.6.47 (Air Britain Serials)"/>
    <x v="5"/>
    <x v="3"/>
    <m/>
    <m/>
    <x v="2"/>
    <m/>
    <m/>
    <n v="6"/>
    <x v="70"/>
    <x v="1"/>
    <n v="1"/>
    <s v="Front-Line"/>
    <x v="65"/>
    <x v="0"/>
    <n v="2"/>
  </r>
  <r>
    <n v="4250"/>
    <s v="TA486"/>
    <x v="12"/>
    <s v="248/36"/>
    <x v="10"/>
    <x v="19"/>
    <n v="16"/>
    <s v="June"/>
    <x v="10"/>
    <s v="16 June 1947"/>
    <x v="0"/>
    <s v="Crashed 16.6.47 (Air Britain Serials)"/>
    <x v="2"/>
    <x v="2"/>
    <s v="Not Stated"/>
    <m/>
    <x v="2"/>
    <m/>
    <m/>
    <n v="6"/>
    <x v="70"/>
    <x v="1"/>
    <n v="0"/>
    <s v="Front-Line"/>
    <x v="285"/>
    <x v="0"/>
    <n v="2"/>
  </r>
  <r>
    <n v="5665"/>
    <s v="TV965"/>
    <x v="10"/>
    <s v="1FU"/>
    <x v="10"/>
    <x v="19"/>
    <n v="16"/>
    <s v="June"/>
    <x v="10"/>
    <s v="16 June 1947"/>
    <x v="0"/>
    <s v="16/06/1947 Mosquito TV965 of 1 Ferry Unit crashed at Hill near Pershore. S/Ldr Trousdale and F/Lt White were both killed. (http://www.couplandbell.com/marg/crashes1946-49.htm) DBR 16.6.47 (Air Britain Serials)  Mosquito T3 TV965_x000a_Throckmorton, Worcestshire_x000a_1 Ferry Unit_x000a__x000a_This aircraft was on a training sortie from RAF Pershore to provide refresher flying for W/C Trousdale, prior to his taking delivery of a Mosquito, destined for the RNZAF and which he was to ferry to New Zealand._x000a__x000a_Killed:_x000a_F/Lt A C White DFC (Check pilot)_x000a_W/C R M Trousdale DFC* (Pilot under instruction)_x000a__x000a_From: Cummings' Final Landings_x000a__x000a_(http://www.rafcommands.com/forum/showthread.php?6292-RNZAF-Mosquito-Crash-enquiry)"/>
    <x v="2"/>
    <x v="2"/>
    <s v="Terrain"/>
    <m/>
    <x v="2"/>
    <m/>
    <m/>
    <n v="6"/>
    <x v="70"/>
    <x v="1"/>
    <n v="0"/>
    <s v="Support Unit"/>
    <x v="123"/>
    <x v="2"/>
    <n v="1"/>
  </r>
  <r>
    <n v="3046"/>
    <s v="NS853"/>
    <x v="12"/>
    <s v="107/305"/>
    <x v="0"/>
    <x v="16"/>
    <n v="16"/>
    <s v="June"/>
    <x v="10"/>
    <s v="16 June 1947"/>
    <x v="2"/>
    <s v="SOC 16.6.47 (Air Britain Serials)"/>
    <x v="4"/>
    <x v="3"/>
    <m/>
    <m/>
    <x v="2"/>
    <m/>
    <m/>
    <n v="6"/>
    <x v="70"/>
    <x v="1"/>
    <n v="1"/>
    <s v="Front-Line"/>
    <x v="60"/>
    <x v="0"/>
    <n v="2"/>
  </r>
  <r>
    <n v="2944"/>
    <s v="PZ443"/>
    <x v="12"/>
    <n v="143"/>
    <x v="0"/>
    <x v="12"/>
    <n v="16"/>
    <s v="June"/>
    <x v="10"/>
    <s v="16 June 1947"/>
    <x v="2"/>
    <s v="Sold 16.6.47 (Air Britain Serials)"/>
    <x v="5"/>
    <x v="3"/>
    <m/>
    <m/>
    <x v="2"/>
    <m/>
    <m/>
    <n v="6"/>
    <x v="70"/>
    <x v="1"/>
    <n v="1"/>
    <s v="Front-Line"/>
    <x v="131"/>
    <x v="0"/>
    <n v="1"/>
  </r>
  <r>
    <n v="1736"/>
    <s v="RS611"/>
    <x v="12"/>
    <s v="613/69"/>
    <x v="10"/>
    <x v="19"/>
    <n v="16"/>
    <s v="June"/>
    <x v="10"/>
    <s v="16 June 1947"/>
    <x v="2"/>
    <s v="Sold 16.6.47 (Air Britain Serials)"/>
    <x v="5"/>
    <x v="3"/>
    <m/>
    <m/>
    <x v="2"/>
    <m/>
    <m/>
    <n v="6"/>
    <x v="70"/>
    <x v="1"/>
    <n v="1"/>
    <s v="Front-Line"/>
    <x v="1"/>
    <x v="0"/>
    <n v="2"/>
  </r>
  <r>
    <n v="1087"/>
    <s v="NT545"/>
    <x v="25"/>
    <s v="456/54OTU/228OCU"/>
    <x v="0"/>
    <x v="7"/>
    <n v="17"/>
    <s v="June"/>
    <x v="10"/>
    <s v="17 June 1947"/>
    <x v="0"/>
    <s v="Served with 456 Sqn as RX-Z under RAF control 02/45 to 04/45. Back to RAF. (Brian Fillery's website) Swung on landing and u/c collapsed Leeming 17.6.47 (Air Britain Serials)"/>
    <x v="2"/>
    <x v="2"/>
    <s v="Swung on landing"/>
    <m/>
    <x v="2"/>
    <m/>
    <m/>
    <n v="6"/>
    <x v="70"/>
    <x v="1"/>
    <n v="1"/>
    <s v="Support Unit"/>
    <x v="298"/>
    <x v="2"/>
    <n v="3"/>
  </r>
  <r>
    <n v="3124"/>
    <s v="TE721"/>
    <x v="12"/>
    <s v="RN"/>
    <x v="10"/>
    <x v="19"/>
    <n v="18"/>
    <s v="June"/>
    <x v="10"/>
    <s v="18 June 1947"/>
    <x v="0"/>
    <s v="Crashed 2.5m NW Brawdy 18.6.47 (Air Britain Serials)"/>
    <x v="2"/>
    <x v="2"/>
    <s v="Not Stated"/>
    <m/>
    <x v="2"/>
    <m/>
    <m/>
    <n v="6"/>
    <x v="70"/>
    <x v="1"/>
    <n v="0"/>
    <e v="#N/A"/>
    <x v="64"/>
    <x v="3"/>
    <n v="1"/>
  </r>
  <r>
    <n v="1248"/>
    <s v="PF556"/>
    <x v="20"/>
    <s v="CBE"/>
    <x v="10"/>
    <x v="19"/>
    <n v="19"/>
    <s v="June"/>
    <x v="10"/>
    <s v="19 June 1947"/>
    <x v="0"/>
    <s v="Flaps retracted on landing overshot and u/c raised to stop Marham 19.6.47 (Air Britain Serials) 19.06.47 CBE. PF556 Undercarriage retracted on runway of Marham aerodrome. (Mosquito Crash Log)"/>
    <x v="2"/>
    <x v="2"/>
    <s v="Overshot"/>
    <m/>
    <x v="2"/>
    <m/>
    <m/>
    <n v="6"/>
    <x v="70"/>
    <x v="1"/>
    <n v="0"/>
    <s v="Support Unit"/>
    <x v="228"/>
    <x v="6"/>
    <n v="1"/>
  </r>
  <r>
    <n v="370"/>
    <s v="RG206"/>
    <x v="35"/>
    <s v="544/540/PRDU/540/58"/>
    <x v="10"/>
    <x v="19"/>
    <n v="20"/>
    <s v="June"/>
    <x v="10"/>
    <s v="20 June 1947"/>
    <x v="0"/>
    <s v="Swung on landing and u/c collapsed Port Lyautey 20.6.47 (Air Britain Serials)"/>
    <x v="2"/>
    <x v="2"/>
    <s v="Swung on landing"/>
    <m/>
    <x v="2"/>
    <m/>
    <m/>
    <n v="6"/>
    <x v="70"/>
    <x v="1"/>
    <n v="0"/>
    <s v="Front-Line"/>
    <x v="265"/>
    <x v="0"/>
    <n v="5"/>
  </r>
  <r>
    <n v="4581"/>
    <s v="PF457"/>
    <x v="20"/>
    <s v="128/14"/>
    <x v="10"/>
    <x v="19"/>
    <n v="20"/>
    <s v="June"/>
    <x v="10"/>
    <s v="20 June 1947"/>
    <x v="2"/>
    <s v="SOC 20.6.47 (Air Britain Serials)"/>
    <x v="4"/>
    <x v="3"/>
    <m/>
    <m/>
    <x v="2"/>
    <m/>
    <m/>
    <n v="6"/>
    <x v="70"/>
    <x v="1"/>
    <n v="0"/>
    <s v="Front-Line"/>
    <x v="215"/>
    <x v="6"/>
    <n v="2"/>
  </r>
  <r>
    <n v="3179"/>
    <s v="PZ473"/>
    <x v="12"/>
    <s v="464/14/228OTU"/>
    <x v="10"/>
    <x v="7"/>
    <n v="20"/>
    <s v="June"/>
    <x v="10"/>
    <s v="20 June 1947"/>
    <x v="2"/>
    <s v="Sold 20.6.47 (Air Britain Serials)"/>
    <x v="5"/>
    <x v="3"/>
    <m/>
    <m/>
    <x v="2"/>
    <m/>
    <m/>
    <n v="6"/>
    <x v="70"/>
    <x v="1"/>
    <n v="1"/>
    <s v="Support Unit"/>
    <x v="299"/>
    <x v="0"/>
    <n v="3"/>
  </r>
  <r>
    <n v="1201"/>
    <s v="RF874"/>
    <x v="12"/>
    <s v="404/333"/>
    <x v="9"/>
    <x v="19"/>
    <n v="21"/>
    <s v="June"/>
    <x v="10"/>
    <s v="21 June 1947"/>
    <x v="2"/>
    <s v="To R.Nor AF 21.6.47 (Air Britain Serials)"/>
    <x v="5"/>
    <x v="3"/>
    <m/>
    <m/>
    <x v="2"/>
    <m/>
    <m/>
    <n v="6"/>
    <x v="70"/>
    <x v="1"/>
    <n v="1"/>
    <s v="Front-Line"/>
    <x v="28"/>
    <x v="3"/>
    <n v="2"/>
  </r>
  <r>
    <n v="5116"/>
    <s v="VA872"/>
    <x v="10"/>
    <s v="54OTU/226OCU"/>
    <x v="0"/>
    <x v="19"/>
    <n v="25"/>
    <s v="June"/>
    <x v="10"/>
    <s v="25 June 1947"/>
    <x v="0"/>
    <s v="Swung on landing and u/c collapsed Bentwaters 25.6.47 (Air Britain Serials)"/>
    <x v="2"/>
    <x v="2"/>
    <s v="Swung on landing"/>
    <m/>
    <x v="2"/>
    <m/>
    <m/>
    <n v="6"/>
    <x v="70"/>
    <x v="1"/>
    <n v="0"/>
    <s v="Support Unit"/>
    <x v="300"/>
    <x v="2"/>
    <n v="2"/>
  </r>
  <r>
    <n v="5223"/>
    <s v="RS578"/>
    <x v="12"/>
    <s v="515/141"/>
    <x v="12"/>
    <x v="19"/>
    <n v="26"/>
    <s v="June"/>
    <x v="10"/>
    <s v="26 June 1947"/>
    <x v="2"/>
    <s v="To Armee de l'Air 26.6.47 (Air Britain Serials)"/>
    <x v="5"/>
    <x v="3"/>
    <m/>
    <m/>
    <x v="2"/>
    <m/>
    <m/>
    <n v="6"/>
    <x v="70"/>
    <x v="1"/>
    <n v="1"/>
    <s v="Front-Line"/>
    <x v="45"/>
    <x v="0"/>
    <n v="2"/>
  </r>
  <r>
    <n v="237"/>
    <s v="TE594"/>
    <x v="12"/>
    <s v="FE"/>
    <x v="3"/>
    <x v="16"/>
    <n v="26"/>
    <s v="June"/>
    <x v="10"/>
    <s v="26 June 1947"/>
    <x v="2"/>
    <s v="SOC 26.6.47 (Air Britain Serials)"/>
    <x v="4"/>
    <x v="3"/>
    <m/>
    <m/>
    <x v="2"/>
    <m/>
    <m/>
    <n v="6"/>
    <x v="70"/>
    <x v="1"/>
    <n v="0"/>
    <e v="#N/A"/>
    <x v="91"/>
    <x v="3"/>
    <n v="1"/>
  </r>
  <r>
    <n v="7193"/>
    <s v="TE607"/>
    <x v="12"/>
    <s v="FE"/>
    <x v="3"/>
    <x v="16"/>
    <n v="26"/>
    <s v="June"/>
    <x v="10"/>
    <s v="26 June 1947"/>
    <x v="2"/>
    <s v="SOC 26.6.47 (Air Britain Serials)"/>
    <x v="4"/>
    <x v="3"/>
    <m/>
    <m/>
    <x v="2"/>
    <m/>
    <m/>
    <n v="6"/>
    <x v="70"/>
    <x v="1"/>
    <n v="0"/>
    <e v="#N/A"/>
    <x v="91"/>
    <x v="3"/>
    <n v="1"/>
  </r>
  <r>
    <n v="7759"/>
    <s v="HR184"/>
    <x v="12"/>
    <n v="418"/>
    <x v="11"/>
    <x v="19"/>
    <n v="27"/>
    <s v="June"/>
    <x v="10"/>
    <s v="27 June 1947"/>
    <x v="2"/>
    <s v="First mentioned in unit ORB, 17/18 January 1945; ORB gives letter Z. Sold to Turkey Turkish AF as '471' 27.6.47 Sold to Turkey 27.6.47 (Air Britain Serials)"/>
    <x v="5"/>
    <x v="3"/>
    <m/>
    <m/>
    <x v="2"/>
    <m/>
    <m/>
    <n v="6"/>
    <x v="70"/>
    <x v="1"/>
    <n v="1"/>
    <s v="Front-Line"/>
    <x v="30"/>
    <x v="3"/>
    <n v="1"/>
  </r>
  <r>
    <n v="1534"/>
    <s v="TA508"/>
    <x v="12"/>
    <s v="DH"/>
    <x v="10"/>
    <x v="19"/>
    <n v="27"/>
    <s v="June"/>
    <x v="10"/>
    <s v="27 June 1947"/>
    <x v="2"/>
    <s v="SOC 27.6.47 (Air Britain Serials)"/>
    <x v="4"/>
    <x v="3"/>
    <m/>
    <m/>
    <x v="2"/>
    <m/>
    <m/>
    <n v="6"/>
    <x v="70"/>
    <x v="1"/>
    <n v="0"/>
    <s v="Support Unit"/>
    <x v="40"/>
    <x v="0"/>
    <n v="1"/>
  </r>
  <r>
    <n v="6518"/>
    <s v="HR411"/>
    <x v="12"/>
    <s v="235/248"/>
    <x v="11"/>
    <x v="19"/>
    <n v="30"/>
    <s v="June"/>
    <x v="10"/>
    <s v="30 June 1947"/>
    <x v="2"/>
    <s v="Sold to Turkey Turkish AF as '461' 30.6.47. Sold to Turkey 30.6.47 (Air Britain Serials)"/>
    <x v="5"/>
    <x v="3"/>
    <m/>
    <m/>
    <x v="2"/>
    <m/>
    <m/>
    <n v="6"/>
    <x v="70"/>
    <x v="1"/>
    <n v="1"/>
    <s v="Front-Line"/>
    <x v="52"/>
    <x v="3"/>
    <n v="2"/>
  </r>
  <r>
    <n v="3156"/>
    <s v="NS835"/>
    <x v="12"/>
    <s v="TFU/151/54OTU"/>
    <x v="10"/>
    <x v="7"/>
    <n v="3"/>
    <s v="July"/>
    <x v="10"/>
    <s v="3 July 1947"/>
    <x v="2"/>
    <s v="Sold 3.7.47 (Air Britain Serials)"/>
    <x v="5"/>
    <x v="3"/>
    <m/>
    <m/>
    <x v="2"/>
    <m/>
    <m/>
    <n v="7"/>
    <x v="71"/>
    <x v="1"/>
    <n v="1"/>
    <s v="Support Unit"/>
    <x v="115"/>
    <x v="0"/>
    <n v="3"/>
  </r>
  <r>
    <n v="3009"/>
    <s v="TE647"/>
    <x v="12"/>
    <s v="FE"/>
    <x v="3"/>
    <x v="16"/>
    <n v="3"/>
    <s v="July"/>
    <x v="10"/>
    <s v="3 July 1947"/>
    <x v="2"/>
    <s v="SOC 3.7.47 (Air Britain Serials)"/>
    <x v="4"/>
    <x v="3"/>
    <m/>
    <m/>
    <x v="2"/>
    <m/>
    <m/>
    <n v="7"/>
    <x v="71"/>
    <x v="1"/>
    <n v="0"/>
    <e v="#N/A"/>
    <x v="91"/>
    <x v="3"/>
    <n v="1"/>
  </r>
  <r>
    <n v="3572"/>
    <s v="HR279"/>
    <x v="12"/>
    <n v="333"/>
    <x v="11"/>
    <x v="19"/>
    <n v="4"/>
    <s v="July"/>
    <x v="10"/>
    <s v="4 July 1947"/>
    <x v="2"/>
    <s v="Sold to Turkey Turkish AF as '463' 4.7.47. Sold to Turkey 4.7.47 (Air Britain Serials)"/>
    <x v="5"/>
    <x v="3"/>
    <m/>
    <m/>
    <x v="2"/>
    <m/>
    <m/>
    <n v="7"/>
    <x v="71"/>
    <x v="1"/>
    <n v="1"/>
    <s v="Front-Line"/>
    <x v="28"/>
    <x v="3"/>
    <n v="1"/>
  </r>
  <r>
    <n v="799"/>
    <s v="NT327"/>
    <x v="25"/>
    <s v="488/51OTU/54OTU/228OCU"/>
    <x v="0"/>
    <x v="7"/>
    <n v="7"/>
    <s v="July"/>
    <x v="10"/>
    <s v="7 July 1947"/>
    <x v="2"/>
    <s v="To 6366M 7.7.47 (Air Britain Serials)"/>
    <x v="4"/>
    <x v="3"/>
    <m/>
    <m/>
    <x v="2"/>
    <m/>
    <m/>
    <n v="7"/>
    <x v="71"/>
    <x v="1"/>
    <n v="1"/>
    <s v="Support Unit"/>
    <x v="298"/>
    <x v="2"/>
    <n v="4"/>
  </r>
  <r>
    <n v="3491"/>
    <s v="PZ192"/>
    <x v="12"/>
    <s v="151/54OTU"/>
    <x v="12"/>
    <x v="19"/>
    <n v="7"/>
    <s v="July"/>
    <x v="10"/>
    <s v="7 July 1947"/>
    <x v="2"/>
    <s v="To Armee de l'Air 7.7.47 (Air Britain Serials)"/>
    <x v="5"/>
    <x v="3"/>
    <m/>
    <m/>
    <x v="2"/>
    <m/>
    <m/>
    <n v="7"/>
    <x v="71"/>
    <x v="1"/>
    <n v="1"/>
    <s v="Support Unit"/>
    <x v="115"/>
    <x v="0"/>
    <n v="2"/>
  </r>
  <r>
    <n v="2180"/>
    <s v="ML934"/>
    <x v="20"/>
    <s v="105/139/1409 Flt/627/1317 Flt/627/109/Woodhall Spa/West Freugh"/>
    <x v="10"/>
    <x v="19"/>
    <n v="8"/>
    <s v="July"/>
    <x v="10"/>
    <s v="8 July 1947"/>
    <x v="0"/>
    <s v="Swung on take-off and hit obstruction West Freugh 8.7.47 DBR (Air Britain Serials) 08.07.47 West. ML934 Swung on take-off and hit obstruction at West Freugh aerodrome, Freugh. (Mosquito Crash Log)"/>
    <x v="2"/>
    <x v="2"/>
    <s v="Swung on takeoff"/>
    <m/>
    <x v="2"/>
    <m/>
    <m/>
    <n v="7"/>
    <x v="71"/>
    <x v="1"/>
    <n v="1"/>
    <s v="Support Unit"/>
    <x v="301"/>
    <x v="0"/>
    <n v="9"/>
  </r>
  <r>
    <n v="967"/>
    <s v="NT350"/>
    <x v="25"/>
    <s v="488/51OTU/54OTU/228OCU"/>
    <x v="0"/>
    <x v="7"/>
    <n v="8"/>
    <s v="July"/>
    <x v="10"/>
    <s v="8 July 1947"/>
    <x v="2"/>
    <s v="To 6367M 8.7.47 (Air Britain Serials)"/>
    <x v="4"/>
    <x v="3"/>
    <m/>
    <m/>
    <x v="2"/>
    <m/>
    <m/>
    <n v="7"/>
    <x v="71"/>
    <x v="1"/>
    <n v="1"/>
    <s v="Support Unit"/>
    <x v="298"/>
    <x v="2"/>
    <n v="4"/>
  </r>
  <r>
    <n v="5265"/>
    <s v="PZ244"/>
    <x v="12"/>
    <s v="239/169"/>
    <x v="12"/>
    <x v="19"/>
    <n v="9"/>
    <s v="July"/>
    <x v="10"/>
    <s v="9 July 1947"/>
    <x v="2"/>
    <s v="To Armee de l'Air 9.7.47 (Air Britain Serials)"/>
    <x v="5"/>
    <x v="3"/>
    <m/>
    <m/>
    <x v="2"/>
    <m/>
    <m/>
    <n v="7"/>
    <x v="71"/>
    <x v="1"/>
    <n v="1"/>
    <s v="Front-Line"/>
    <x v="65"/>
    <x v="0"/>
    <n v="2"/>
  </r>
  <r>
    <n v="2610"/>
    <s v="TA615"/>
    <x v="18"/>
    <s v="Benson"/>
    <x v="12"/>
    <x v="19"/>
    <n v="9"/>
    <s v="July"/>
    <x v="10"/>
    <s v="9 July 1947"/>
    <x v="2"/>
    <s v="To Armee de l'Air 9.7.47 (Air Britain Serials)"/>
    <x v="5"/>
    <x v="3"/>
    <m/>
    <m/>
    <x v="2"/>
    <m/>
    <m/>
    <n v="7"/>
    <x v="71"/>
    <x v="1"/>
    <n v="0"/>
    <s v="Support Unit"/>
    <x v="272"/>
    <x v="0"/>
    <n v="1"/>
  </r>
  <r>
    <n v="199"/>
    <s v="RS509"/>
    <x v="12"/>
    <s v="333/235"/>
    <x v="0"/>
    <x v="12"/>
    <n v="11"/>
    <s v="July"/>
    <x v="10"/>
    <s v="11 July 1947"/>
    <x v="2"/>
    <s v="Sold 11.7.47 (Air Britain Serials)"/>
    <x v="5"/>
    <x v="3"/>
    <m/>
    <m/>
    <x v="2"/>
    <m/>
    <m/>
    <n v="7"/>
    <x v="71"/>
    <x v="1"/>
    <n v="1"/>
    <s v="Front-Line"/>
    <x v="97"/>
    <x v="0"/>
    <n v="2"/>
  </r>
  <r>
    <n v="1579"/>
    <s v="RS605"/>
    <x v="12"/>
    <n v="107"/>
    <x v="9"/>
    <x v="19"/>
    <n v="11"/>
    <s v="July"/>
    <x v="10"/>
    <s v="11 July 1947"/>
    <x v="2"/>
    <s v="To R.Nor AF 11.7.47 (Air Britain Serials)"/>
    <x v="5"/>
    <x v="3"/>
    <m/>
    <m/>
    <x v="2"/>
    <m/>
    <m/>
    <n v="7"/>
    <x v="71"/>
    <x v="1"/>
    <n v="1"/>
    <s v="Front-Line"/>
    <x v="57"/>
    <x v="0"/>
    <n v="1"/>
  </r>
  <r>
    <n v="1525"/>
    <s v="RL207"/>
    <x v="39"/>
    <s v="85/CFE"/>
    <x v="0"/>
    <x v="7"/>
    <n v="12"/>
    <s v="July"/>
    <x v="10"/>
    <s v="12 July 1947"/>
    <x v="1"/>
    <s v="Hit cows during night take-off and u/c leg collapsed West Raynham 12.7.47 DBR (Air Britain Serials) 12.07.47 CFE. RL207 Hit cows on runway at West Raynham during night and undercarriage collapsed on landing. (Mosquito Crash Log)"/>
    <x v="2"/>
    <x v="2"/>
    <s v="Hit obstacle"/>
    <m/>
    <x v="2"/>
    <m/>
    <m/>
    <n v="7"/>
    <x v="71"/>
    <x v="1"/>
    <n v="0"/>
    <s v="Support Unit"/>
    <x v="231"/>
    <x v="2"/>
    <n v="2"/>
  </r>
  <r>
    <n v="1873"/>
    <s v="PZ311"/>
    <x v="12"/>
    <s v="54OTU"/>
    <x v="9"/>
    <x v="19"/>
    <n v="12"/>
    <s v="July"/>
    <x v="10"/>
    <s v="12 July 1947"/>
    <x v="2"/>
    <s v="To R.Nor AF 12.7.47 (Air Britain Serials)"/>
    <x v="5"/>
    <x v="3"/>
    <m/>
    <m/>
    <x v="2"/>
    <m/>
    <m/>
    <n v="7"/>
    <x v="71"/>
    <x v="1"/>
    <n v="1"/>
    <s v="Support Unit"/>
    <x v="115"/>
    <x v="0"/>
    <n v="1"/>
  </r>
  <r>
    <n v="4760"/>
    <s v="VR333"/>
    <x v="10"/>
    <m/>
    <x v="15"/>
    <x v="19"/>
    <n v="14"/>
    <s v="July"/>
    <x v="10"/>
    <s v="14 July 1947"/>
    <x v="2"/>
    <s v="To Belgian AF 14.7.47 as MA-1/B2-A (Air Britain Serials)"/>
    <x v="5"/>
    <x v="3"/>
    <m/>
    <m/>
    <x v="2"/>
    <m/>
    <m/>
    <n v="7"/>
    <x v="71"/>
    <x v="1"/>
    <n v="0"/>
    <e v="#N/A"/>
    <x v="17"/>
    <x v="0"/>
    <n v="1"/>
  </r>
  <r>
    <n v="6286"/>
    <s v="VR335"/>
    <x v="10"/>
    <m/>
    <x v="15"/>
    <x v="19"/>
    <n v="14"/>
    <s v="July"/>
    <x v="10"/>
    <s v="14 July 1947"/>
    <x v="2"/>
    <s v="To Belgian AF 14.7.47 as MA-2/B2-B (Air Britain Serials)"/>
    <x v="5"/>
    <x v="3"/>
    <m/>
    <m/>
    <x v="2"/>
    <m/>
    <m/>
    <n v="7"/>
    <x v="71"/>
    <x v="1"/>
    <n v="0"/>
    <e v="#N/A"/>
    <x v="17"/>
    <x v="0"/>
    <n v="1"/>
  </r>
  <r>
    <n v="1657"/>
    <s v="HJ772"/>
    <x v="6"/>
    <s v="418/29"/>
    <x v="0"/>
    <x v="19"/>
    <n v="16"/>
    <s v="July"/>
    <x v="10"/>
    <s v="16 July 1947"/>
    <x v="2"/>
    <s v="Taken on strength at 418 Sqn. from No.19 Movements Unit, 15 June 1943; to No.29 Squadron, 16 August 1943. TH-H, letter in ORB entry of 16 August 1943. The 617 Squadron ORB says H of 418 Sqn flew with 617 as escort during the Dortmund-Ems Canal raid on 16 September 1943, flown by F/O R.R. Rowlands. Sold 16.7.47 (Air Britain Serials)"/>
    <x v="5"/>
    <x v="3"/>
    <m/>
    <m/>
    <x v="2"/>
    <m/>
    <m/>
    <n v="7"/>
    <x v="71"/>
    <x v="1"/>
    <n v="1"/>
    <s v="Front-Line"/>
    <x v="31"/>
    <x v="0"/>
    <n v="2"/>
  </r>
  <r>
    <n v="2074"/>
    <s v="HJ815"/>
    <x v="6"/>
    <s v="151/456/60OTU"/>
    <x v="10"/>
    <x v="7"/>
    <n v="16"/>
    <s v="July"/>
    <x v="10"/>
    <s v="16 July 1947"/>
    <x v="2"/>
    <s v="SS 16.7.47 (Air Britain Serials)"/>
    <x v="4"/>
    <x v="3"/>
    <m/>
    <m/>
    <x v="2"/>
    <m/>
    <m/>
    <n v="7"/>
    <x v="71"/>
    <x v="1"/>
    <n v="1"/>
    <s v="Support Unit"/>
    <x v="29"/>
    <x v="0"/>
    <n v="3"/>
  </r>
  <r>
    <n v="4879"/>
    <s v="HJ824"/>
    <x v="6"/>
    <s v="140/107"/>
    <x v="0"/>
    <x v="16"/>
    <n v="16"/>
    <s v="July"/>
    <x v="10"/>
    <s v="16 July 1947"/>
    <x v="2"/>
    <s v="SS 16.7.47 (Air Britain Serials)"/>
    <x v="4"/>
    <x v="3"/>
    <m/>
    <m/>
    <x v="2"/>
    <m/>
    <m/>
    <n v="7"/>
    <x v="71"/>
    <x v="1"/>
    <n v="1"/>
    <s v="Front-Line"/>
    <x v="57"/>
    <x v="0"/>
    <n v="2"/>
  </r>
  <r>
    <n v="2860"/>
    <s v="HP856"/>
    <x v="12"/>
    <s v="8OTU"/>
    <x v="10"/>
    <x v="7"/>
    <n v="16"/>
    <s v="July"/>
    <x v="10"/>
    <s v="16 July 1947"/>
    <x v="2"/>
    <s v="SS 16.7.47 (Air Britain Serials)"/>
    <x v="4"/>
    <x v="3"/>
    <m/>
    <m/>
    <x v="2"/>
    <m/>
    <m/>
    <n v="7"/>
    <x v="71"/>
    <x v="1"/>
    <n v="1"/>
    <s v="Support Unit"/>
    <x v="37"/>
    <x v="3"/>
    <n v="1"/>
  </r>
  <r>
    <n v="3582"/>
    <s v="HP864"/>
    <x v="12"/>
    <n v="333"/>
    <x v="10"/>
    <x v="19"/>
    <n v="16"/>
    <s v="July"/>
    <x v="10"/>
    <s v="16 July 1947"/>
    <x v="2"/>
    <s v="Attacked U-998 on 16 June 1944, Lt. Johnson &amp; Fern Hulmen. On the 16th U998 was attacked with rockets and cannon fire by a mosquito of 333 (Norwegian) Squadron (Lt EU Johansen) N of the Shetlands. U804 was sent to help but she was attacked by another mosquito of 333 Squadron and had to put into Bergen with casualties. The badly damaged U998 put into Bergen 17.6.44. U998 was decommissioned at Bergen on 27.6.44 and she was surrendered there on 9.5.45.After the war all equipment was removed from the boat by the Norwegians and she was scrapped. (http://www.mikekemble.com/ww2/uboat2.html) SS 16.7.47 (Air Britain Serials)"/>
    <x v="4"/>
    <x v="3"/>
    <m/>
    <m/>
    <x v="2"/>
    <m/>
    <m/>
    <n v="7"/>
    <x v="71"/>
    <x v="1"/>
    <n v="1"/>
    <s v="Front-Line"/>
    <x v="28"/>
    <x v="3"/>
    <n v="1"/>
  </r>
  <r>
    <n v="3583"/>
    <s v="HP904"/>
    <x v="12"/>
    <n v="333"/>
    <x v="10"/>
    <x v="19"/>
    <n v="16"/>
    <s v="July"/>
    <x v="10"/>
    <s v="16 July 1947"/>
    <x v="2"/>
    <s v="Bengt Stangvik (Guest) (2 posts) _x000a_ 15-May-02, 10:25 PM (GMT) _x000a_&quot;RE: Mosquito serial numbers&quot; _x000a_Gentlemen, I need some help._x000a_Could anyone shed some light on Mosquito FB.MK.VI HP904. In which squadron(s) did this aircraft serve? A picture shows this aircraft in extra dark seagrey and sky-type S camouflage, with it's fuselage D-day invation-stripes overpainted. The aircraft is coded E(possible F)-3 in what is belived to be dull-red with yellow outline. The Mosquito is flying in formation with two other Mosquitos, and one of these wear full invation-marking on the fuselage._x000a_Second question: when did the 100 Imp.gallon droptanks enter service with strike wing Mossies?_x000a__x000a_Bengt_x000a_Bodø, Norway.Stein Meum (Guest) (87 posts) _x000a_ 05-Jun-02, 02:51 PM (GMT) _x000a_4. &quot;RE: Mosquito serial numbers&quot; _x000a_According to surviving croundcrew from 333 Sqn,the numeral &quot;3&quot; represented 333 Sqn at Banff.It was a (fairly) shortlived marking system in Coastal Command where squadrons on a base or in a wing received a letter as sqn.id.The lowest numbered sqn. got &quot;1&quot;,the second lowest &quot;2&quot; and ,as 333 was the third lowest sqn number at Banff,it received &quot;3&quot;._x000a_You're right in the fact that colours were Dull Red with Yellow outlines._x000a__x000a_Stein SS 16.7.47 (Air Britain Serials)"/>
    <x v="4"/>
    <x v="3"/>
    <m/>
    <m/>
    <x v="2"/>
    <m/>
    <m/>
    <n v="7"/>
    <x v="71"/>
    <x v="1"/>
    <n v="1"/>
    <s v="Front-Line"/>
    <x v="28"/>
    <x v="3"/>
    <n v="1"/>
  </r>
  <r>
    <n v="6250"/>
    <s v="HR186"/>
    <x v="12"/>
    <n v="464"/>
    <x v="10"/>
    <x v="19"/>
    <n v="16"/>
    <s v="July"/>
    <x v="10"/>
    <s v="16 July 1947"/>
    <x v="2"/>
    <s v="Served with 464 Sqn, under RAF control 9/43 Coded SB-N. (Brian Fillery's website) SS 16.7.47 (Air Britain Serials)"/>
    <x v="4"/>
    <x v="3"/>
    <m/>
    <m/>
    <x v="2"/>
    <m/>
    <m/>
    <n v="7"/>
    <x v="71"/>
    <x v="1"/>
    <n v="1"/>
    <s v="Front-Line"/>
    <x v="46"/>
    <x v="3"/>
    <n v="1"/>
  </r>
  <r>
    <n v="2966"/>
    <s v="HR214"/>
    <x v="12"/>
    <s v="239/16OTU"/>
    <x v="0"/>
    <x v="7"/>
    <n v="16"/>
    <s v="July"/>
    <x v="10"/>
    <s v="16 July 1947"/>
    <x v="2"/>
    <s v="SS 16.7.47 (Air Britain Serials)"/>
    <x v="4"/>
    <x v="3"/>
    <m/>
    <m/>
    <x v="2"/>
    <m/>
    <m/>
    <n v="7"/>
    <x v="71"/>
    <x v="1"/>
    <n v="1"/>
    <s v="Support Unit"/>
    <x v="140"/>
    <x v="3"/>
    <n v="2"/>
  </r>
  <r>
    <n v="6105"/>
    <s v="HR217"/>
    <x v="12"/>
    <n v="23"/>
    <x v="0"/>
    <x v="5"/>
    <n v="16"/>
    <s v="July"/>
    <x v="10"/>
    <s v="16 July 1947"/>
    <x v="2"/>
    <s v="SS 16.7.47 (Air Britain Serials)"/>
    <x v="4"/>
    <x v="3"/>
    <m/>
    <m/>
    <x v="2"/>
    <m/>
    <m/>
    <n v="7"/>
    <x v="71"/>
    <x v="1"/>
    <n v="1"/>
    <s v="Front-Line"/>
    <x v="6"/>
    <x v="3"/>
    <n v="1"/>
  </r>
  <r>
    <n v="7226"/>
    <s v="HR238"/>
    <x v="12"/>
    <s v="239/16OTU"/>
    <x v="0"/>
    <x v="7"/>
    <n v="16"/>
    <s v="July"/>
    <x v="10"/>
    <s v="16 July 1947"/>
    <x v="2"/>
    <s v="SS 16.7.47 (Air Britain Serials)"/>
    <x v="4"/>
    <x v="3"/>
    <m/>
    <m/>
    <x v="2"/>
    <m/>
    <m/>
    <n v="7"/>
    <x v="71"/>
    <x v="1"/>
    <n v="1"/>
    <s v="Support Unit"/>
    <x v="140"/>
    <x v="3"/>
    <n v="2"/>
  </r>
  <r>
    <n v="2397"/>
    <s v="NS796"/>
    <x v="18"/>
    <s v="USAAF"/>
    <x v="10"/>
    <x v="19"/>
    <n v="16"/>
    <s v="July"/>
    <x v="10"/>
    <s v="16 July 1947"/>
    <x v="2"/>
    <s v="SS 16.7.47 (Air Britain Serials)"/>
    <x v="4"/>
    <x v="3"/>
    <m/>
    <m/>
    <x v="2"/>
    <m/>
    <m/>
    <n v="7"/>
    <x v="71"/>
    <x v="1"/>
    <n v="1"/>
    <e v="#N/A"/>
    <x v="33"/>
    <x v="0"/>
    <n v="1"/>
  </r>
  <r>
    <n v="3104"/>
    <s v="NS802"/>
    <x v="18"/>
    <s v="USAAF"/>
    <x v="10"/>
    <x v="19"/>
    <n v="16"/>
    <s v="July"/>
    <x v="10"/>
    <s v="16 July 1947"/>
    <x v="2"/>
    <s v="SS 16.7.47 (Air Britain Serials)"/>
    <x v="4"/>
    <x v="3"/>
    <m/>
    <m/>
    <x v="2"/>
    <m/>
    <m/>
    <n v="7"/>
    <x v="71"/>
    <x v="1"/>
    <n v="1"/>
    <e v="#N/A"/>
    <x v="33"/>
    <x v="0"/>
    <n v="1"/>
  </r>
  <r>
    <n v="2555"/>
    <s v="NS940"/>
    <x v="12"/>
    <s v="DH/TRE/16OTU"/>
    <x v="0"/>
    <x v="7"/>
    <n v="16"/>
    <s v="July"/>
    <x v="10"/>
    <s v="16 July 1947"/>
    <x v="2"/>
    <s v="SS 16.7.47 (Air Britain Serials)"/>
    <x v="4"/>
    <x v="3"/>
    <m/>
    <m/>
    <x v="2"/>
    <m/>
    <m/>
    <n v="7"/>
    <x v="71"/>
    <x v="1"/>
    <n v="1"/>
    <s v="Support Unit"/>
    <x v="140"/>
    <x v="0"/>
    <n v="3"/>
  </r>
  <r>
    <n v="988"/>
    <s v="PZ171"/>
    <x v="12"/>
    <s v="141/16OTU"/>
    <x v="0"/>
    <x v="7"/>
    <n v="16"/>
    <s v="July"/>
    <x v="10"/>
    <s v="16 July 1947"/>
    <x v="2"/>
    <s v="SS 16.7.47 (Air Britain Serials)"/>
    <x v="4"/>
    <x v="3"/>
    <m/>
    <m/>
    <x v="2"/>
    <m/>
    <m/>
    <n v="7"/>
    <x v="71"/>
    <x v="1"/>
    <n v="1"/>
    <s v="Support Unit"/>
    <x v="140"/>
    <x v="0"/>
    <n v="2"/>
  </r>
  <r>
    <n v="879"/>
    <s v="PZ240"/>
    <x v="12"/>
    <s v="239/16OTU"/>
    <x v="0"/>
    <x v="7"/>
    <n v="16"/>
    <s v="July"/>
    <x v="10"/>
    <s v="16 July 1947"/>
    <x v="2"/>
    <s v="SS 16.7.47 (Air Britain Serials)"/>
    <x v="4"/>
    <x v="3"/>
    <m/>
    <m/>
    <x v="2"/>
    <m/>
    <m/>
    <n v="7"/>
    <x v="71"/>
    <x v="1"/>
    <n v="1"/>
    <s v="Support Unit"/>
    <x v="140"/>
    <x v="0"/>
    <n v="2"/>
  </r>
  <r>
    <n v="4497"/>
    <s v="RG145"/>
    <x v="18"/>
    <s v="USAAF"/>
    <x v="10"/>
    <x v="19"/>
    <n v="16"/>
    <s v="July"/>
    <x v="10"/>
    <s v="16 July 1947"/>
    <x v="2"/>
    <s v="450417 MOSQUITO RG-145 WATTON, UK 25 (Thomas Ensminger) SS 16.7.47 (Air Britain Serials)"/>
    <x v="4"/>
    <x v="3"/>
    <m/>
    <m/>
    <x v="2"/>
    <m/>
    <m/>
    <n v="7"/>
    <x v="71"/>
    <x v="1"/>
    <n v="1"/>
    <e v="#N/A"/>
    <x v="33"/>
    <x v="0"/>
    <n v="1"/>
  </r>
  <r>
    <n v="6198"/>
    <s v="HR148"/>
    <x v="12"/>
    <n v="418"/>
    <x v="10"/>
    <x v="19"/>
    <n v="18"/>
    <s v="July"/>
    <x v="10"/>
    <s v="18 July 1947"/>
    <x v="2"/>
    <s v="Taken on strength at 418 Sqn. from No.10 Movements Unit, 23 July 1944; to No.43 Group, 23 September 1944; returned to squadron, 9 October 1944. TH-B, letter on list of aircraft dated 3 August 1944. NOTE: it may have carried another letter after 9 October 1944. To Armee de l'Air 18.7.47 (Air Britain Serials)"/>
    <x v="5"/>
    <x v="3"/>
    <m/>
    <m/>
    <x v="2"/>
    <m/>
    <m/>
    <n v="7"/>
    <x v="71"/>
    <x v="1"/>
    <n v="1"/>
    <s v="Front-Line"/>
    <x v="30"/>
    <x v="3"/>
    <n v="1"/>
  </r>
  <r>
    <n v="2498"/>
    <s v="NT276"/>
    <x v="25"/>
    <s v="BSDU/RWE/CFE"/>
    <x v="0"/>
    <x v="7"/>
    <n v="18"/>
    <s v="July"/>
    <x v="10"/>
    <s v="18 July 1947"/>
    <x v="2"/>
    <s v="SOC 18.7.47 (Air Britain Serials)"/>
    <x v="4"/>
    <x v="3"/>
    <m/>
    <m/>
    <x v="2"/>
    <m/>
    <m/>
    <n v="7"/>
    <x v="71"/>
    <x v="1"/>
    <n v="1"/>
    <s v="Support Unit"/>
    <x v="231"/>
    <x v="2"/>
    <n v="3"/>
  </r>
  <r>
    <n v="2833"/>
    <s v="RG267"/>
    <x v="35"/>
    <s v="RN/Bassingbourn"/>
    <x v="10"/>
    <x v="19"/>
    <n v="19"/>
    <s v="July"/>
    <x v="10"/>
    <s v="19 July 1947"/>
    <x v="2"/>
    <s v="To 6372M 19.7.47 (Air Britain Serials)"/>
    <x v="4"/>
    <x v="3"/>
    <m/>
    <m/>
    <x v="2"/>
    <m/>
    <m/>
    <n v="7"/>
    <x v="71"/>
    <x v="1"/>
    <n v="0"/>
    <s v="Support Unit"/>
    <x v="302"/>
    <x v="0"/>
    <n v="2"/>
  </r>
  <r>
    <n v="849"/>
    <s v="NS624"/>
    <x v="18"/>
    <s v="AAEE"/>
    <x v="12"/>
    <x v="19"/>
    <n v="21"/>
    <s v="July"/>
    <x v="10"/>
    <s v="21 July 1947"/>
    <x v="2"/>
    <s v="To Armee de l'Air 21.7.47 (Air Britain Serials)"/>
    <x v="5"/>
    <x v="3"/>
    <m/>
    <m/>
    <x v="2"/>
    <m/>
    <m/>
    <n v="7"/>
    <x v="71"/>
    <x v="1"/>
    <n v="1"/>
    <s v="Support Unit"/>
    <x v="7"/>
    <x v="0"/>
    <n v="1"/>
  </r>
  <r>
    <n v="5320"/>
    <s v="NS824"/>
    <x v="12"/>
    <n v="305"/>
    <x v="0"/>
    <x v="16"/>
    <n v="22"/>
    <s v="July"/>
    <x v="10"/>
    <s v="22 July 1947"/>
    <x v="2"/>
    <s v="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 Sold 22.7.47 (Air Britain Serials)"/>
    <x v="5"/>
    <x v="3"/>
    <m/>
    <m/>
    <x v="2"/>
    <m/>
    <m/>
    <n v="7"/>
    <x v="71"/>
    <x v="1"/>
    <n v="1"/>
    <s v="Front-Line"/>
    <x v="60"/>
    <x v="0"/>
    <n v="1"/>
  </r>
  <r>
    <n v="1573"/>
    <s v="NS854"/>
    <x v="12"/>
    <s v="107/60OTU"/>
    <x v="10"/>
    <x v="7"/>
    <n v="22"/>
    <s v="July"/>
    <x v="10"/>
    <s v="22 July 1947"/>
    <x v="2"/>
    <s v="Sold 22.7.47 (Air Britain Serials)"/>
    <x v="5"/>
    <x v="3"/>
    <m/>
    <m/>
    <x v="2"/>
    <m/>
    <m/>
    <n v="7"/>
    <x v="71"/>
    <x v="1"/>
    <n v="1"/>
    <s v="Support Unit"/>
    <x v="29"/>
    <x v="0"/>
    <n v="2"/>
  </r>
  <r>
    <n v="6322"/>
    <s v="NT200"/>
    <x v="12"/>
    <n v="21"/>
    <x v="0"/>
    <x v="16"/>
    <n v="22"/>
    <s v="July"/>
    <x v="10"/>
    <s v="22 July 1947"/>
    <x v="2"/>
    <s v="Sold 22.7.47 (Air Britain Serials)"/>
    <x v="5"/>
    <x v="3"/>
    <m/>
    <m/>
    <x v="2"/>
    <m/>
    <m/>
    <n v="7"/>
    <x v="71"/>
    <x v="1"/>
    <n v="1"/>
    <s v="Front-Line"/>
    <x v="48"/>
    <x v="0"/>
    <n v="1"/>
  </r>
  <r>
    <n v="1781"/>
    <s v="PZ242"/>
    <x v="12"/>
    <s v="239/169/1692 Flt"/>
    <x v="12"/>
    <x v="19"/>
    <n v="22"/>
    <s v="July"/>
    <x v="10"/>
    <s v="22 July 1947"/>
    <x v="2"/>
    <s v="To Armee de l'Air 22.7.47 (Air Britain Serials)"/>
    <x v="5"/>
    <x v="3"/>
    <m/>
    <m/>
    <x v="2"/>
    <m/>
    <m/>
    <n v="7"/>
    <x v="71"/>
    <x v="1"/>
    <n v="1"/>
    <s v="Support Unit"/>
    <x v="93"/>
    <x v="0"/>
    <n v="3"/>
  </r>
  <r>
    <n v="651"/>
    <s v="PZ459"/>
    <x v="12"/>
    <s v="515/141"/>
    <x v="0"/>
    <x v="2"/>
    <n v="22"/>
    <s v="July"/>
    <x v="10"/>
    <s v="22 July 1947"/>
    <x v="2"/>
    <s v="Carried ASH radar, according to a picture in Classic Aircraft #7. Sold 22.7.47 (Air Britain Serials)"/>
    <x v="5"/>
    <x v="3"/>
    <m/>
    <m/>
    <x v="2"/>
    <m/>
    <m/>
    <n v="7"/>
    <x v="71"/>
    <x v="1"/>
    <n v="1"/>
    <s v="Front-Line"/>
    <x v="45"/>
    <x v="0"/>
    <n v="2"/>
  </r>
  <r>
    <n v="4520"/>
    <s v="PZ466"/>
    <x v="12"/>
    <s v="143/14"/>
    <x v="10"/>
    <x v="19"/>
    <n v="22"/>
    <s v="July"/>
    <x v="10"/>
    <s v="22 July 1947"/>
    <x v="2"/>
    <s v="Sold 22.7.47 (Air Britain Serials)"/>
    <x v="5"/>
    <x v="3"/>
    <m/>
    <m/>
    <x v="2"/>
    <m/>
    <m/>
    <n v="7"/>
    <x v="71"/>
    <x v="1"/>
    <n v="1"/>
    <s v="Front-Line"/>
    <x v="215"/>
    <x v="0"/>
    <n v="2"/>
  </r>
  <r>
    <n v="5844"/>
    <s v="RS565"/>
    <x v="12"/>
    <n v="235"/>
    <x v="0"/>
    <x v="12"/>
    <n v="22"/>
    <s v="July"/>
    <x v="10"/>
    <s v="22 July 1947"/>
    <x v="2"/>
    <s v="Sold 22.7.47 (Air Britain Serials)"/>
    <x v="5"/>
    <x v="3"/>
    <m/>
    <m/>
    <x v="2"/>
    <m/>
    <m/>
    <n v="7"/>
    <x v="71"/>
    <x v="1"/>
    <n v="1"/>
    <s v="Front-Line"/>
    <x v="97"/>
    <x v="0"/>
    <n v="1"/>
  </r>
  <r>
    <n v="5678"/>
    <s v="RS640"/>
    <x v="12"/>
    <s v="1FU"/>
    <x v="10"/>
    <x v="19"/>
    <n v="22"/>
    <s v="July"/>
    <x v="10"/>
    <s v="22 July 1947"/>
    <x v="2"/>
    <s v="Sold 22.7.47 (Air Britain Serials)"/>
    <x v="5"/>
    <x v="3"/>
    <m/>
    <m/>
    <x v="2"/>
    <m/>
    <m/>
    <n v="7"/>
    <x v="71"/>
    <x v="1"/>
    <n v="0"/>
    <s v="Support Unit"/>
    <x v="123"/>
    <x v="7"/>
    <n v="1"/>
  </r>
  <r>
    <n v="7146"/>
    <s v="HR215"/>
    <x v="12"/>
    <s v="23/1692 Flt"/>
    <x v="10"/>
    <x v="7"/>
    <n v="23"/>
    <s v="July"/>
    <x v="10"/>
    <s v="23 July 1947"/>
    <x v="2"/>
    <s v="SS 23.7.47 (Air Britain Serials)"/>
    <x v="4"/>
    <x v="3"/>
    <m/>
    <m/>
    <x v="2"/>
    <m/>
    <m/>
    <n v="7"/>
    <x v="71"/>
    <x v="1"/>
    <n v="1"/>
    <s v="Support Unit"/>
    <x v="93"/>
    <x v="3"/>
    <n v="2"/>
  </r>
  <r>
    <n v="4837"/>
    <s v="HR348"/>
    <x v="12"/>
    <n v="31"/>
    <x v="10"/>
    <x v="19"/>
    <n v="23"/>
    <s v="July"/>
    <x v="10"/>
    <s v="23 July 1947"/>
    <x v="2"/>
    <s v="SS 23.7.47 (Air Britain Serials)"/>
    <x v="4"/>
    <x v="3"/>
    <m/>
    <m/>
    <x v="2"/>
    <m/>
    <m/>
    <n v="7"/>
    <x v="71"/>
    <x v="1"/>
    <n v="1"/>
    <s v="Support Unit"/>
    <x v="303"/>
    <x v="3"/>
    <n v="1"/>
  </r>
  <r>
    <n v="2273"/>
    <s v="KA117"/>
    <x v="37"/>
    <s v="85/Tangmere"/>
    <x v="10"/>
    <x v="19"/>
    <n v="23"/>
    <s v="July"/>
    <x v="10"/>
    <d v="1947-07-23T00:00:00"/>
    <x v="2"/>
    <s v="85 Sqn 27/02/46 - 24/10/46 (Brian Fillery) SS 23.7.47 (Air Britain Serials) Aircraft Record Card created on 22 February 1945, but cancelled on 19 March 1945, with no record of RCAF use or ownership.  This aircraft later served with 85 Squadron, RAF.  Struck off by RAF on 23 July 1947. de Havilland DH.98. (Bill Walker) Bill Walker says this was an FB.26, not a T.29. (http://www.ody.ca/~bwalker/RCAF_JX579_KA232.html)"/>
    <x v="4"/>
    <x v="3"/>
    <m/>
    <m/>
    <x v="2"/>
    <m/>
    <m/>
    <n v="7"/>
    <x v="71"/>
    <x v="1"/>
    <n v="0"/>
    <s v="Support Unit"/>
    <x v="304"/>
    <x v="1"/>
    <n v="2"/>
  </r>
  <r>
    <n v="2449"/>
    <s v="KA121"/>
    <x v="37"/>
    <s v="Marshalls"/>
    <x v="10"/>
    <x v="19"/>
    <n v="23"/>
    <s v="July"/>
    <x v="10"/>
    <s v="23 July 1947"/>
    <x v="2"/>
    <s v="SS 23.7.47 (Air Britain Serials)   Aircraft Record Card created on 26 February 1945, but cancelled on 19 March 1945, with no record of RCAF use or ownership.  Struck off by RAF on 23 July 1947.  Reported by some sources as a T. Mk. 29. de Havilland DH.98. ((http://www.ody.ca/~bwalker/RCAF_JX579_KA232.html)"/>
    <x v="4"/>
    <x v="3"/>
    <m/>
    <m/>
    <x v="2"/>
    <m/>
    <m/>
    <n v="7"/>
    <x v="71"/>
    <x v="1"/>
    <n v="0"/>
    <s v="Support Unit"/>
    <x v="305"/>
    <x v="1"/>
    <n v="1"/>
  </r>
  <r>
    <n v="5758"/>
    <s v="KA122"/>
    <x v="37"/>
    <m/>
    <x v="10"/>
    <x v="19"/>
    <n v="23"/>
    <s v="July"/>
    <x v="10"/>
    <s v="23 July 1947"/>
    <x v="2"/>
    <s v="SS 23.7.47 (Air Britain Serials)  Aircraft Record Card created on 26 February 1945, but cancelled on 19 March 1945, with no record of RCAF use or ownership.  Struck off by RAF on 23 July 1947.  Reported by some sources as a T. Mk. 29. de Havilland DH.98. ((http://www.ody.ca/~bwalker/RCAF_JX579_KA232.html)"/>
    <x v="4"/>
    <x v="3"/>
    <m/>
    <m/>
    <x v="2"/>
    <m/>
    <m/>
    <n v="7"/>
    <x v="71"/>
    <x v="1"/>
    <n v="0"/>
    <e v="#N/A"/>
    <x v="17"/>
    <x v="1"/>
    <n v="1"/>
  </r>
  <r>
    <n v="5767"/>
    <s v="KA137"/>
    <x v="37"/>
    <m/>
    <x v="10"/>
    <x v="19"/>
    <n v="23"/>
    <s v="July"/>
    <x v="10"/>
    <s v="23 July 1947"/>
    <x v="2"/>
    <s v="SS 23.7.47 (Air Britain Serials)"/>
    <x v="4"/>
    <x v="3"/>
    <m/>
    <m/>
    <x v="2"/>
    <m/>
    <m/>
    <n v="7"/>
    <x v="71"/>
    <x v="1"/>
    <n v="0"/>
    <e v="#N/A"/>
    <x v="17"/>
    <x v="1"/>
    <n v="1"/>
  </r>
  <r>
    <n v="4928"/>
    <s v="KA144"/>
    <x v="31"/>
    <s v="Polebrook/Little Snoring"/>
    <x v="10"/>
    <x v="19"/>
    <n v="23"/>
    <s v="July"/>
    <x v="10"/>
    <s v="23 July 1947"/>
    <x v="2"/>
    <s v="SS 23.7.47 (Air Britain Serials)  Aircraft Record Card created dated 20 April 1945, but cancelled on 3 April 1945, with no record of RCAF use or ownership.  Struck off by RAF on 23 July 1947.  Reported by some sources as a T. Mk. 29. de Havilland DH.98 ((http://www.ody.ca/~bwalker/RCAF_JX579_KA232.html))"/>
    <x v="4"/>
    <x v="3"/>
    <m/>
    <m/>
    <x v="2"/>
    <m/>
    <m/>
    <n v="7"/>
    <x v="71"/>
    <x v="1"/>
    <n v="0"/>
    <s v="Support Unit"/>
    <x v="274"/>
    <x v="1"/>
    <n v="2"/>
  </r>
  <r>
    <n v="5474"/>
    <s v="KA145"/>
    <x v="31"/>
    <s v="Little Snoring"/>
    <x v="10"/>
    <x v="19"/>
    <n v="23"/>
    <s v="July"/>
    <x v="10"/>
    <s v="23 July 1947"/>
    <x v="2"/>
    <s v="SS 23.7.47 (Air Britain Serials)"/>
    <x v="4"/>
    <x v="3"/>
    <m/>
    <m/>
    <x v="2"/>
    <m/>
    <m/>
    <n v="7"/>
    <x v="71"/>
    <x v="1"/>
    <n v="0"/>
    <s v="Support Unit"/>
    <x v="274"/>
    <x v="1"/>
    <n v="1"/>
  </r>
  <r>
    <n v="6540"/>
    <s v="KA147"/>
    <x v="31"/>
    <s v="Little Snoring"/>
    <x v="10"/>
    <x v="19"/>
    <n v="23"/>
    <s v="July"/>
    <x v="10"/>
    <s v="23 July 1947"/>
    <x v="2"/>
    <s v="SS 23.7.47 (Air Britain Serials)"/>
    <x v="4"/>
    <x v="3"/>
    <m/>
    <m/>
    <x v="2"/>
    <m/>
    <m/>
    <n v="7"/>
    <x v="71"/>
    <x v="1"/>
    <n v="0"/>
    <s v="Support Unit"/>
    <x v="274"/>
    <x v="1"/>
    <n v="1"/>
  </r>
  <r>
    <n v="6576"/>
    <s v="KA148"/>
    <x v="31"/>
    <s v="Little Snoring"/>
    <x v="10"/>
    <x v="19"/>
    <n v="23"/>
    <s v="July"/>
    <x v="10"/>
    <s v="23 July 1947"/>
    <x v="2"/>
    <s v="SS 23.7.47 (Air Britain Serials)"/>
    <x v="4"/>
    <x v="3"/>
    <m/>
    <m/>
    <x v="2"/>
    <m/>
    <m/>
    <n v="7"/>
    <x v="71"/>
    <x v="1"/>
    <n v="0"/>
    <s v="Support Unit"/>
    <x v="274"/>
    <x v="1"/>
    <n v="1"/>
  </r>
  <r>
    <n v="5836"/>
    <s v="KA149"/>
    <x v="37"/>
    <m/>
    <x v="10"/>
    <x v="19"/>
    <n v="23"/>
    <s v="July"/>
    <x v="10"/>
    <s v="23 July 1947"/>
    <x v="2"/>
    <s v="SS 23.7.47 (Air Britain Serials)"/>
    <x v="4"/>
    <x v="3"/>
    <m/>
    <m/>
    <x v="2"/>
    <m/>
    <m/>
    <n v="7"/>
    <x v="71"/>
    <x v="1"/>
    <n v="0"/>
    <e v="#N/A"/>
    <x v="17"/>
    <x v="1"/>
    <n v="1"/>
  </r>
  <r>
    <n v="5852"/>
    <s v="KA150"/>
    <x v="37"/>
    <m/>
    <x v="10"/>
    <x v="19"/>
    <n v="23"/>
    <s v="July"/>
    <x v="10"/>
    <s v="23 July 1947"/>
    <x v="2"/>
    <s v="SS 23.7.47 (Air Britain Serials)"/>
    <x v="4"/>
    <x v="3"/>
    <m/>
    <m/>
    <x v="2"/>
    <m/>
    <m/>
    <n v="7"/>
    <x v="71"/>
    <x v="1"/>
    <n v="0"/>
    <e v="#N/A"/>
    <x v="17"/>
    <x v="1"/>
    <n v="1"/>
  </r>
  <r>
    <n v="6485"/>
    <s v="KA157"/>
    <x v="31"/>
    <s v="Little Snoring"/>
    <x v="10"/>
    <x v="19"/>
    <n v="23"/>
    <s v="July"/>
    <x v="10"/>
    <s v="23 July 1947"/>
    <x v="2"/>
    <s v="SS 23.7.47 (Air Britain Serials)"/>
    <x v="4"/>
    <x v="3"/>
    <m/>
    <m/>
    <x v="2"/>
    <m/>
    <m/>
    <n v="7"/>
    <x v="71"/>
    <x v="1"/>
    <n v="0"/>
    <s v="Support Unit"/>
    <x v="274"/>
    <x v="1"/>
    <n v="1"/>
  </r>
  <r>
    <n v="5877"/>
    <s v="KA199"/>
    <x v="31"/>
    <m/>
    <x v="10"/>
    <x v="19"/>
    <n v="23"/>
    <s v="July"/>
    <x v="10"/>
    <s v="23 July 1947"/>
    <x v="2"/>
    <s v="SS 23.7.47 (Air Britain Serials)"/>
    <x v="4"/>
    <x v="3"/>
    <m/>
    <m/>
    <x v="2"/>
    <m/>
    <m/>
    <n v="7"/>
    <x v="71"/>
    <x v="1"/>
    <n v="0"/>
    <e v="#N/A"/>
    <x v="17"/>
    <x v="1"/>
    <n v="1"/>
  </r>
  <r>
    <n v="6049"/>
    <s v="KA209"/>
    <x v="31"/>
    <m/>
    <x v="10"/>
    <x v="19"/>
    <n v="23"/>
    <s v="July"/>
    <x v="10"/>
    <s v="23 July 1947"/>
    <x v="2"/>
    <s v="SS 23.7.47 (Air Britain Serials)"/>
    <x v="4"/>
    <x v="3"/>
    <m/>
    <m/>
    <x v="2"/>
    <m/>
    <m/>
    <n v="7"/>
    <x v="71"/>
    <x v="1"/>
    <n v="0"/>
    <e v="#N/A"/>
    <x v="17"/>
    <x v="1"/>
    <n v="1"/>
  </r>
  <r>
    <n v="6101"/>
    <s v="KA212"/>
    <x v="31"/>
    <m/>
    <x v="10"/>
    <x v="19"/>
    <n v="23"/>
    <s v="July"/>
    <x v="10"/>
    <s v="23 July 1947"/>
    <x v="2"/>
    <s v="SS 23.7.47 (Air Britain Serials)"/>
    <x v="4"/>
    <x v="3"/>
    <m/>
    <m/>
    <x v="2"/>
    <m/>
    <m/>
    <n v="7"/>
    <x v="71"/>
    <x v="1"/>
    <n v="0"/>
    <e v="#N/A"/>
    <x v="17"/>
    <x v="1"/>
    <n v="1"/>
  </r>
  <r>
    <n v="6112"/>
    <s v="KA236"/>
    <x v="31"/>
    <m/>
    <x v="10"/>
    <x v="19"/>
    <n v="23"/>
    <s v="July"/>
    <x v="10"/>
    <s v="23 July 1947"/>
    <x v="2"/>
    <s v="SS 23.7.47 (Air Britain Serials)"/>
    <x v="4"/>
    <x v="3"/>
    <m/>
    <m/>
    <x v="2"/>
    <m/>
    <m/>
    <n v="7"/>
    <x v="71"/>
    <x v="1"/>
    <n v="0"/>
    <e v="#N/A"/>
    <x v="17"/>
    <x v="1"/>
    <n v="1"/>
  </r>
  <r>
    <n v="6114"/>
    <s v="KA271"/>
    <x v="31"/>
    <m/>
    <x v="10"/>
    <x v="19"/>
    <n v="23"/>
    <s v="July"/>
    <x v="10"/>
    <s v="23 July 1947"/>
    <x v="2"/>
    <s v="SS 23.7.47 (Air Britain Serials)"/>
    <x v="4"/>
    <x v="3"/>
    <m/>
    <m/>
    <x v="2"/>
    <m/>
    <m/>
    <n v="7"/>
    <x v="71"/>
    <x v="1"/>
    <n v="0"/>
    <e v="#N/A"/>
    <x v="17"/>
    <x v="1"/>
    <n v="1"/>
  </r>
  <r>
    <n v="6115"/>
    <s v="KA278"/>
    <x v="31"/>
    <m/>
    <x v="10"/>
    <x v="19"/>
    <n v="23"/>
    <s v="July"/>
    <x v="10"/>
    <s v="23 July 1947"/>
    <x v="2"/>
    <s v="SS 23.7.47 (Air Britain Serials)"/>
    <x v="4"/>
    <x v="3"/>
    <m/>
    <m/>
    <x v="2"/>
    <m/>
    <m/>
    <n v="7"/>
    <x v="71"/>
    <x v="1"/>
    <n v="0"/>
    <e v="#N/A"/>
    <x v="17"/>
    <x v="1"/>
    <n v="1"/>
  </r>
  <r>
    <n v="4555"/>
    <s v="KA301"/>
    <x v="37"/>
    <s v=" "/>
    <x v="10"/>
    <x v="19"/>
    <n v="23"/>
    <s v="July"/>
    <x v="10"/>
    <s v="23 July 1947"/>
    <x v="2"/>
    <s v="SS 23.7.47 (Air Britain Serials)"/>
    <x v="4"/>
    <x v="3"/>
    <m/>
    <m/>
    <x v="2"/>
    <m/>
    <m/>
    <n v="7"/>
    <x v="71"/>
    <x v="1"/>
    <n v="0"/>
    <e v="#N/A"/>
    <x v="306"/>
    <x v="1"/>
    <n v="1"/>
  </r>
  <r>
    <n v="6125"/>
    <s v="KA312"/>
    <x v="37"/>
    <m/>
    <x v="10"/>
    <x v="19"/>
    <n v="23"/>
    <s v="July"/>
    <x v="10"/>
    <s v="23 July 1947"/>
    <x v="2"/>
    <s v="SS 23.7.47 (Air Britain Serials)"/>
    <x v="4"/>
    <x v="3"/>
    <m/>
    <m/>
    <x v="2"/>
    <m/>
    <m/>
    <n v="7"/>
    <x v="71"/>
    <x v="1"/>
    <n v="0"/>
    <e v="#N/A"/>
    <x v="17"/>
    <x v="1"/>
    <n v="1"/>
  </r>
  <r>
    <n v="6127"/>
    <s v="KA319"/>
    <x v="31"/>
    <m/>
    <x v="10"/>
    <x v="19"/>
    <n v="23"/>
    <s v="July"/>
    <x v="10"/>
    <s v="23 July 1947"/>
    <x v="2"/>
    <s v="SS 23.7.47 (Air Britain Serials)"/>
    <x v="4"/>
    <x v="3"/>
    <m/>
    <m/>
    <x v="2"/>
    <m/>
    <m/>
    <n v="7"/>
    <x v="71"/>
    <x v="1"/>
    <n v="0"/>
    <e v="#N/A"/>
    <x v="17"/>
    <x v="1"/>
    <n v="1"/>
  </r>
  <r>
    <n v="6133"/>
    <s v="KA335"/>
    <x v="31"/>
    <m/>
    <x v="10"/>
    <x v="19"/>
    <n v="23"/>
    <s v="July"/>
    <x v="10"/>
    <s v="23 July 1947"/>
    <x v="2"/>
    <s v="SS 23.7.47 (Air Britain Serials)"/>
    <x v="4"/>
    <x v="3"/>
    <m/>
    <m/>
    <x v="2"/>
    <m/>
    <m/>
    <n v="7"/>
    <x v="71"/>
    <x v="1"/>
    <n v="0"/>
    <e v="#N/A"/>
    <x v="17"/>
    <x v="1"/>
    <n v="1"/>
  </r>
  <r>
    <n v="6136"/>
    <s v="KA339"/>
    <x v="31"/>
    <m/>
    <x v="10"/>
    <x v="19"/>
    <n v="23"/>
    <s v="July"/>
    <x v="10"/>
    <s v="23 July 1947"/>
    <x v="2"/>
    <s v="SS 23.7.47 (Air Britain Serials)"/>
    <x v="4"/>
    <x v="3"/>
    <m/>
    <m/>
    <x v="2"/>
    <m/>
    <m/>
    <n v="7"/>
    <x v="71"/>
    <x v="1"/>
    <n v="0"/>
    <e v="#N/A"/>
    <x v="17"/>
    <x v="1"/>
    <n v="1"/>
  </r>
  <r>
    <n v="6139"/>
    <s v="KA344"/>
    <x v="31"/>
    <m/>
    <x v="10"/>
    <x v="19"/>
    <n v="23"/>
    <s v="July"/>
    <x v="10"/>
    <s v="23 July 1947"/>
    <x v="2"/>
    <s v="SS 23.7.47 (Air Britain Serials)"/>
    <x v="4"/>
    <x v="3"/>
    <m/>
    <m/>
    <x v="2"/>
    <m/>
    <m/>
    <n v="7"/>
    <x v="71"/>
    <x v="1"/>
    <n v="0"/>
    <e v="#N/A"/>
    <x v="17"/>
    <x v="1"/>
    <n v="1"/>
  </r>
  <r>
    <n v="6141"/>
    <s v="KA346"/>
    <x v="31"/>
    <m/>
    <x v="10"/>
    <x v="19"/>
    <n v="23"/>
    <s v="July"/>
    <x v="10"/>
    <s v="23 July 1947"/>
    <x v="2"/>
    <s v="SS 23.7.47 (Air Britain Serials)"/>
    <x v="4"/>
    <x v="3"/>
    <m/>
    <m/>
    <x v="2"/>
    <m/>
    <m/>
    <n v="7"/>
    <x v="71"/>
    <x v="1"/>
    <n v="0"/>
    <e v="#N/A"/>
    <x v="17"/>
    <x v="1"/>
    <n v="1"/>
  </r>
  <r>
    <n v="5748"/>
    <s v="KA359"/>
    <x v="31"/>
    <m/>
    <x v="10"/>
    <x v="19"/>
    <n v="23"/>
    <s v="July"/>
    <x v="10"/>
    <s v="23 July 1947"/>
    <x v="2"/>
    <s v="SS 23.7.47 (Air Britain Serials)"/>
    <x v="4"/>
    <x v="3"/>
    <m/>
    <m/>
    <x v="2"/>
    <m/>
    <m/>
    <n v="7"/>
    <x v="71"/>
    <x v="1"/>
    <n v="0"/>
    <e v="#N/A"/>
    <x v="17"/>
    <x v="1"/>
    <n v="1"/>
  </r>
  <r>
    <n v="4625"/>
    <s v="KA365"/>
    <x v="31"/>
    <m/>
    <x v="10"/>
    <x v="19"/>
    <n v="23"/>
    <s v="July"/>
    <x v="10"/>
    <s v="23 July 1947"/>
    <x v="2"/>
    <s v="SS 23.7.47 (Air Britain Serials)"/>
    <x v="4"/>
    <x v="3"/>
    <m/>
    <m/>
    <x v="2"/>
    <m/>
    <m/>
    <n v="7"/>
    <x v="71"/>
    <x v="1"/>
    <n v="0"/>
    <e v="#N/A"/>
    <x v="17"/>
    <x v="1"/>
    <n v="1"/>
  </r>
  <r>
    <n v="5755"/>
    <s v="KA366"/>
    <x v="31"/>
    <m/>
    <x v="10"/>
    <x v="19"/>
    <n v="23"/>
    <s v="July"/>
    <x v="10"/>
    <s v="23 July 1947"/>
    <x v="2"/>
    <s v="SS 23.7.47 (Air Britain Serials)"/>
    <x v="4"/>
    <x v="3"/>
    <m/>
    <m/>
    <x v="2"/>
    <m/>
    <m/>
    <n v="7"/>
    <x v="71"/>
    <x v="1"/>
    <n v="0"/>
    <e v="#N/A"/>
    <x v="17"/>
    <x v="1"/>
    <n v="1"/>
  </r>
  <r>
    <n v="1761"/>
    <s v="LR369"/>
    <x v="12"/>
    <s v="613/69/4/69"/>
    <x v="10"/>
    <x v="19"/>
    <n v="23"/>
    <s v="July"/>
    <x v="10"/>
    <s v="23 July 1947"/>
    <x v="2"/>
    <s v="SS 23.7.47 (Air Britain Serials)"/>
    <x v="4"/>
    <x v="3"/>
    <m/>
    <m/>
    <x v="2"/>
    <m/>
    <m/>
    <n v="7"/>
    <x v="71"/>
    <x v="1"/>
    <n v="1"/>
    <s v="Front-Line"/>
    <x v="1"/>
    <x v="0"/>
    <n v="4"/>
  </r>
  <r>
    <n v="2359"/>
    <s v="MM385"/>
    <x v="18"/>
    <s v="USAAF"/>
    <x v="10"/>
    <x v="19"/>
    <n v="23"/>
    <s v="July"/>
    <x v="10"/>
    <s v="23 July 1947"/>
    <x v="2"/>
    <s v="440324 HUGHES, THOMAS E MOSQUITO MM-385 CHEDDINGTON, UK 50FS (Thomas Ensminger) SOC 23.7.47 (Air Britain Serials)"/>
    <x v="4"/>
    <x v="3"/>
    <m/>
    <m/>
    <x v="2"/>
    <m/>
    <m/>
    <n v="7"/>
    <x v="71"/>
    <x v="1"/>
    <n v="1"/>
    <e v="#N/A"/>
    <x v="33"/>
    <x v="0"/>
    <n v="1"/>
  </r>
  <r>
    <n v="7473"/>
    <s v="MM397"/>
    <x v="18"/>
    <n v="540"/>
    <x v="10"/>
    <x v="19"/>
    <n v="23"/>
    <s v="July"/>
    <x v="10"/>
    <s v="23 July 1947"/>
    <x v="2"/>
    <s v="SS 23.7.47 (Air Britain Serials)"/>
    <x v="4"/>
    <x v="3"/>
    <m/>
    <m/>
    <x v="2"/>
    <m/>
    <m/>
    <n v="7"/>
    <x v="71"/>
    <x v="1"/>
    <n v="1"/>
    <s v="Front-Line"/>
    <x v="16"/>
    <x v="0"/>
    <n v="1"/>
  </r>
  <r>
    <n v="2756"/>
    <s v="MM731"/>
    <x v="25"/>
    <s v="406/54OTU"/>
    <x v="10"/>
    <x v="7"/>
    <n v="23"/>
    <s v="July"/>
    <x v="10"/>
    <s v="23 July 1947"/>
    <x v="2"/>
    <s v="SS 23.7.47 (Air Britain Serials)"/>
    <x v="4"/>
    <x v="3"/>
    <m/>
    <m/>
    <x v="2"/>
    <m/>
    <m/>
    <n v="7"/>
    <x v="71"/>
    <x v="1"/>
    <n v="1"/>
    <s v="Support Unit"/>
    <x v="115"/>
    <x v="2"/>
    <n v="2"/>
  </r>
  <r>
    <n v="5574"/>
    <s v="NT421"/>
    <x v="25"/>
    <n v="29"/>
    <x v="0"/>
    <x v="2"/>
    <n v="23"/>
    <s v="July"/>
    <x v="10"/>
    <s v="23 July 1947"/>
    <x v="2"/>
    <s v="SS 23.7.47 (Air Britain Serials)"/>
    <x v="4"/>
    <x v="3"/>
    <m/>
    <m/>
    <x v="2"/>
    <m/>
    <m/>
    <n v="7"/>
    <x v="71"/>
    <x v="1"/>
    <n v="1"/>
    <s v="Front-Line"/>
    <x v="31"/>
    <x v="2"/>
    <n v="1"/>
  </r>
  <r>
    <n v="6173"/>
    <s v="RS618"/>
    <x v="12"/>
    <n v="235"/>
    <x v="12"/>
    <x v="19"/>
    <n v="23"/>
    <s v="July"/>
    <x v="10"/>
    <s v="23 July 1947"/>
    <x v="2"/>
    <s v="To Armee de l'Air 23.7.47 (Air Britain Serials)"/>
    <x v="5"/>
    <x v="3"/>
    <m/>
    <m/>
    <x v="2"/>
    <m/>
    <m/>
    <n v="7"/>
    <x v="71"/>
    <x v="1"/>
    <n v="1"/>
    <s v="Front-Line"/>
    <x v="97"/>
    <x v="0"/>
    <n v="1"/>
  </r>
  <r>
    <n v="1622"/>
    <s v="NS908"/>
    <x v="12"/>
    <n v="107"/>
    <x v="0"/>
    <x v="16"/>
    <n v="24"/>
    <s v="July"/>
    <x v="10"/>
    <s v="24 July 1947"/>
    <x v="2"/>
    <s v="Sold 24.7.47 (Air Britain Serials)"/>
    <x v="5"/>
    <x v="3"/>
    <m/>
    <m/>
    <x v="2"/>
    <m/>
    <m/>
    <n v="7"/>
    <x v="71"/>
    <x v="1"/>
    <n v="1"/>
    <s v="Front-Line"/>
    <x v="57"/>
    <x v="0"/>
    <n v="1"/>
  </r>
  <r>
    <n v="4419"/>
    <s v="KA120"/>
    <x v="37"/>
    <s v="219/64"/>
    <x v="10"/>
    <x v="19"/>
    <n v="27"/>
    <s v="July"/>
    <x v="10"/>
    <s v="27 July 1947"/>
    <x v="2"/>
    <s v="219 Sqn 16/05/46, to 64 Sqn 27/06/46 until 26/11/46 (Brian Fillery) SS 23.7.47 (Air Britain Serials)   Aircraft Record Card created on 22 February 1945, but cancelled on 19 March 1945, with no record of RCAF use or ownership.  This aircraft later served with 219 Squadron, RAF.  Struck off by RAF on 23 July 1947.  Reported by some sources as a T. Mk. 29. de Havilland DH.98., though Bill Walker has this as an FB.26. (http://www.ody.ca/~bwalker/RCAF_JX579_KA232.html)"/>
    <x v="4"/>
    <x v="3"/>
    <m/>
    <m/>
    <x v="2"/>
    <m/>
    <m/>
    <n v="7"/>
    <x v="71"/>
    <x v="1"/>
    <n v="0"/>
    <s v="Front-Line"/>
    <x v="307"/>
    <x v="1"/>
    <n v="2"/>
  </r>
  <r>
    <n v="5138"/>
    <s v="PF657"/>
    <x v="35"/>
    <s v="8OTU"/>
    <x v="10"/>
    <x v="7"/>
    <n v="29"/>
    <s v="July"/>
    <x v="10"/>
    <s v="29 July 1947"/>
    <x v="0"/>
    <s v="Engine cut and second lost power bellylanded at Upper Heyford 29.7.47 (Air Britain Serials) 29.07.47 8 MTU. PF657 Belly-landed at Upper Heyford after engine failure. (Mosquito Crash Log)_x000a__x000a_Recollections by Frederick Lacy of a Mosquito collection in September 1947 that didn't go quite according to plan..._x000a__x000a_At the time I was instructing on Mossies at RAF Benson and my boss - the CFI - invited me to collect a brand new Mk 34 from a civilian Maintenance Unit in Staffordshire, about 15 minutes flying time away at a cruising speed of about 240 knots._x000a__x000a_It was a Friday afternoon and I knew that I could pack up for the weekend on returning to Benson and drive home for the weekend to my wife, who was expecting a second child, and young son in Norfolk - some 120 miles away._x000a__x000a_Johnny Bland elected to accompany me as navigator and we were duly delivered to the MU in the Station Oxford aircraft, arriving about 2pm. We went straight out to the aircraft having collected the necessary logbook and other paperwork from Air Traffic Control, where we were cleared to return to Benson._x000a__x000a_The groundcrewman greeted us with the information that the aircraft had been air tested that morning, all was in order and there was no need to delay further by ground running. Accordingly I started up, taxied out immediately and took off for Benson._x000a__x000a_Climbing away I remarked to Johnny on how pleasant it was to be flying a new aircraft - only five hours &quot;on the clock&quot; - which smelled just like a new car. The controls and levers shone, as did the instrument dials._x000a__x000a_I had just levelled off at about 1800ft on course for home when an engine failed. I asked Johnny to change fuel tanks; as in standard practice we had taken off on the outer wing tanks and he duly switched to the inners. This engine failed to pick up and simultaneously the second engine failed. I yelled &quot;Back to outers&quot; but neither engine picked up._x000a__x000a_I then pressed one of the airscrew feathering buttons - nothing happened and there was no click in my headset to indicate that there was an electrical connection._x000a__x000a_At the same time, both propellers &quot;ran away&quot;, that is to say they windmilled, creating tremendous drag and rendering the aircraft unmanageable below a speed of about 220 knots. This meant one thing only - an immediate forced landing._x000a__x000a_As luck would have it I saw hangars ahead and realised we were heading for Upper Heyford airfield. Pushing the aircraft nose downwards I saw that we were heading straight for the hangars, across wind and the shortest width of the airfield. We were by now close to the ground and I did a 90 degree &quot;daisy-cutting&quot; turn so close that Johnny screamed in fear, on the assumption that the aircraft was about to &quot;cartwheel&quot; - resulting in our immediate death._x000a__x000a_I was able to straighten the aircraft out a few feet above ground and made a good bellylanding. There was no question of or time to lower the undercarriage or any flap. To do so would have stalled us into the ground anyway._x000a__x000a_The aircraft tore across the field toward a newly-laid tarmac runway. Unbeknown to me the surface of the runway was about 18&quot; above ground level and we struck it at an angle. This tore the cockpit away from the fuselage and broke up the remainder of the aircraft except for the wings, engines and cockpit which slithered along for some distance._x000a__x000a_The nose of the aircraft had dug into the earth, a good deal of which entered the cockpit through a large hole at the front, but not sufficiently to injure us both. We clambered out through the roof hatch, obviously much shaken._x000a__x000a_Within moments a staff car arrived on the scene and a very angry Station Commander wanted to know what the hell we meant by &quot;beating up&quot; his airfield!_x000a__x000a_Mollified by our explanation we were driven to an office in one of the hangars where an ill-tempered Wing Commander struggled with the requisite initial accident report which had to be sent by signal to the Air Ministry right away. As the Accident Prevention Officer for my home base, I was able to assist him complete the signal!_x000a__x000a_Johnny and I stood before the Wing Commander's desk and I noticed Johnny was beginning to sway. At this I suggested to the officer that Johnny was probably suffering from shock and could we perhaps have something to drink. I fancied a nice, strong cup of tea. Summoning a sour-looking airmen the officer sent him for water which arrived in two chipped, enamel mugs._x000a__x000a_We understood that Upper Heyford was about to close for the weekend and our presence, the crashed aircraft to be looked after and the further fact that the Benson Oxford aircraft would be coming to pick up Johnny and I later, did not endear us to anyone there._x000a__x000a_Many months after the prang and after I had moved on from Benson, I saw a copy of the Accident Investigation Report. This concluded that the aircraft had been improperly stored with 100 octane aviation fuel in the tanks and that this had &quot;attacked&quot; the bullet-proof inner lining of the tanks. A resultant thick, brown &quot;goo&quot; (I would have given it a somewhat rude appellation) passed to the carburetors, eventually blocking the jets and causing the engines to stop._x000a__x000a_I have often thought that the aircraft was neither &quot;run-up&quot; nor air tested on that fateful morning before Johnny and I arrived to pick it up, the civilian groundcrew having been as anxious as ourselves to get away for the ensuing weekend._x000a__x000a_It was absolutely criminal that this dereliction of duty occurred, including the fact that there was no electrical connection between the airscrew feathering buttons in the cockpit and the feathering system. Had I been able to feather the propellors I might have had the aircraft under better control and could have perhaps made a wheels down landing or, at least, a smoother bellylanding._x000a__x000a_I never heard if there was any inquiry or possible disciplinary action at the Maintenance Unit concerned._x000a__x000a_At least we survived and I am still here today to tell the tale!_x000a__x000a_Frederick Lacy, August 2000_x000a_ _x000a_  _x000a_Addendum: I recently received the following from Mike Packham, Mosquito Aircraft Museum, Salisbury Hall, London Colney, Herts:_x000a__x000a_&quot;After reading this potentially harrowing account I have checked my records of all Mosquito aircraft. The PR.34 mentioned was PF657, a Percival-built aircraft and the accident date was July 29th 1947. The departure aerodrome was 51MU, Lichfield.&quot;_x000a_ _x000a_(Recollections by Frederick Lacy of a Mosquito collection in September 1947 that didn't go quite according to plan..._x000a__x000a_At the time I was instructing on Mossies at RAF Benson and my boss - the CFI - invited me to collect a brand new Mk 34 from a civilian Maintenance Unit in Staffordshire, about 15 minutes flying time away at a cruising speed of about 240 knots._x000a__x000a_It was a Friday afternoon and I knew that I could pack up for the weekend on returning to Benson and drive home for the weekend to my wife, who was expecting a second child, and young son in Norfolk - some 120 miles away._x000a__x000a_Johnny Bland elected to accompany me as navigator and we were duly delivered to the MU in the Station Oxford aircraft, arriving about 2pm. We went straight out to the aircraft having collected the necessary logbook and other paperwork from Air Traffic Control, where we were cleared to return to Benson._x000a__x000a_The groundcrewman greeted us with the information that the aircraft had been air tested that morning, all was in order and there was no need to delay further by ground running. Accordingly I started up, taxied out immediately and took off for Benson._x000a__x000a_Climbing away I remarked to Johnny on how pleasant it was to be flying a new aircraft - only five hours &quot;on the clock&quot; - which smelled just like a new car. The controls and levers shone, as did the instrument dials._x000a__x000a_I had just levelled off at about 1800ft on course for home when an engine failed. I asked Johnny to change fuel tanks; as in standard practice we had taken off on the outer wing tanks and he duly switched to the inners. This engine failed to pick up and simultaneously the second engine failed. I yelled &quot;Back to outers&quot; but neither engine picked up._x000a__x000a_I then pressed one of the airscrew feathering buttons - nothing happened and there was no click in my headset to indicate that there was an electrical connection._x000a__x000a_At the same time, both propellers &quot;ran away&quot;, that is to say they windmilled, creating tremendous drag and rendering the aircraft unmanageable below a speed of about 220 knots. This meant one thing only - an immediate forced landing._x000a__x000a_As luck would have it I saw hangars ahead and realised we were heading for Upper Heyford airfield. Pushing the aircraft nose downwards I saw that we were heading straight for the hangars, across wind and the shortest width of the airfield. We were by now close to the ground and I did a 90 degree &quot;daisy-cutting&quot; turn so close that Johnny screamed in fear, on the assumption that the aircraft was about to &quot;cartwheel&quot; - resulting in our immediate death._x000a__x000a_I was able to straighten the aircraft out a few feet above ground and made a good bellylanding. There was no question of or time to lower the undercarriage or any flap. To do so would have stalled us into the ground anyway._x000a__x000a_The aircraft tore across the field toward a newly-laid tarmac runway. Unbeknown to me the surface of the runway was about 18&quot; above ground level and we struck it at an angle. This tore the cockpit away from the fuselage and broke up the remainder of the aircraft except for the wings, engines and cockpit which slithered along for some distance._x000a__x000a_The nose of the aircraft had dug into the earth, a good deal of which entered the cockpit through a large hole at the front, but not sufficiently to injure us both. We clambered out through the roof hatch, obviously much shaken._x000a__x000a_Within moments a staff car arrived on the scene and a very angry Station Commander wanted to know what the hell we meant by &quot;beating up&quot; his airfield!_x000a__x000a_Mollified by our explanation we were driven to an office in one of the hangars where an ill-tempered Wing Commander struggled with the requisite initial accident report which had to be sent by signal to the Air Ministry right away. As the Accident Prevention Officer for my home base, I was able to assist him complete the signal!_x000a__x000a_Johnny and I stood before the Wing Commander's desk and I noticed Johnny was beginning to sway. At this I suggested to the officer that Johnny was probably suffering from shock and could we perhaps have something to drink. I fancied a nice, strong cup of tea. Summoning a sour-looking airmen the officer sent him for water which arrived in two chipped, enamel mugs._x000a__x000a_We understood that Upper Heyford was about to close for the weekend and our presence, the crashed aircraft to be looked after and the further fact that the Benson Oxford aircraft would be coming to pick up Johnny and I later, did not endear us to anyone there._x000a__x000a_Many months after the prang and after I had moved on from Benson, I saw a copy of the Accident Investigation Report. This concluded that the aircraft had been improperly stored with 100 octane aviation fuel in the tanks and that this had &quot;attacked&quot; the bullet-proof inner lining of the tanks. A resultant thick, brown &quot;goo&quot; (I would have given it a somewhat rude appellation) passed to the carburetors, eventually blocking the jets and causing the engines to stop._x000a__x000a_I have often thought that the aircraft was neither &quot;run-up&quot; nor air tested on that fateful morning before Johnny and I arrived to pick it up, the civilian groundcrew having been as anxious as ourselves to get away for the ensuing weekend._x000a__x000a_It was absolutely criminal that this dereliction of duty occurred, including the fact that there was no electrical connection between the airscrew feathering buttons in the cockpit and the feathering system. Had I been able to feather the propellors I might have had the aircraft under better control and could have perhaps made a wheels down landing or, at least, a smoother bellylanding._x000a__x000a_I never heard if there was any inquiry or possible disciplinary action at the Maintenance Unit concerned._x000a__x000a_At least we survived and I am still here today to tell the tale!_x000a__x000a_Frederick Lacy, August 2000_x000a_ _x000a_  _x000a_Addendum: I recently received the following from Mike Packham, Mosquito Aircraft Museum, Salisbury Hall, London Colney, Herts:_x000a__x000a_&quot;After reading this potentially harrowing account I have checked my records of all Mosquito aircraft. The PR.34 mentioned was PF657, a Percival-built aircraft and the accident date was July 29th 1947. The departure aerodrome was 51MU, Lichfield.&quot;_x000a_ _x000a_(http://www.mossie.org/stories/Frederick_Lacy.htm)"/>
    <x v="2"/>
    <x v="2"/>
    <s v="Engine failure"/>
    <m/>
    <x v="2"/>
    <m/>
    <m/>
    <n v="7"/>
    <x v="71"/>
    <x v="1"/>
    <n v="0"/>
    <s v="Support Unit"/>
    <x v="37"/>
    <x v="6"/>
    <n v="1"/>
  </r>
  <r>
    <n v="2350"/>
    <s v="MM133"/>
    <x v="20"/>
    <s v="627/692/180/69"/>
    <x v="10"/>
    <x v="19"/>
    <n v="30"/>
    <s v="July"/>
    <x v="10"/>
    <s v="30 July 1947"/>
    <x v="2"/>
    <s v="Last year I came across an intresting picture of Mosquito B XVI MM133 W?-D (WI-D ?) in the Dutch book &quot;Nederlandse Militaire Luchtvaart in beeld deel 2 (1945-1978)&quot;. The text describes it as being delivered to 320 Sqn on 31 july 1947 (at Twente airport), which was suppossed to be eqquiped with Mosquito's (which never happened). It is also mentioned in the text that it was at Gilze-Rijen airport in 1978 and was used in the movie &quot;Soldaat van Oranje&quot; (Soldier of Orange). This is most likely a mixup with Mosquito FB Mk.6 TA122, currently preserved at the De Havilland Aircraft Museum, Salisbury Hall. (Pleun Punt on www.mossie.org) B.XVI MM133 served with 69 Squadron before passing to the Royal Netherlands Air Force on July 30th 1947. The code letters allocated to 69 Squadron were 'WI' which obviously tallies with the details in your photograph. MM133 served with 627 and 692 Squadrons during the war and with 180 and 69 Squadrons post-war. I have no idea as to MM133's eventual fate (it may have been used as an instructional airframe prior to being scrapped) but have no record of its existence today. The Mosquito featured in 'Soldaat van Orange' was T.3 RR299/G-ASKH which was then owned by Hawker Siddeley Aviation (later British Aerospace). RR299 was flown from Duxford for the filming by Hatfield based test pilot Ron Clear. I regret not to be of more assistance to you on this one. Regards, IAN THIRSK MM133 was placed with 151 Repair Unit at Luneberg, 28/6/47 and struck off charge there. It moved to the Royal Netherlands Air Force School of Technical Training 30/7/47 as components only. (Mike Packham on www.mossie.org) To R.Neth AF 30.7.47 (Air Britain Serials) Mosquito Squadrons of the RAF has a picture of this aircraft with severe damage to the tail surfaces incurred on 24 March 1945, incurred while on a raid to Berlin (pilot's first sortie!)"/>
    <x v="5"/>
    <x v="3"/>
    <m/>
    <m/>
    <x v="2"/>
    <m/>
    <m/>
    <n v="7"/>
    <x v="71"/>
    <x v="1"/>
    <n v="1"/>
    <s v="Front-Line"/>
    <x v="1"/>
    <x v="0"/>
    <n v="4"/>
  </r>
  <r>
    <n v="1963"/>
    <s v="NT262"/>
    <x v="25"/>
    <s v="84/NFDU/CSE"/>
    <x v="10"/>
    <x v="19"/>
    <n v="30"/>
    <s v="July"/>
    <x v="10"/>
    <s v="30 July 1947"/>
    <x v="2"/>
    <s v="SOC 30.7.47 (Air Britain Serials)"/>
    <x v="4"/>
    <x v="3"/>
    <m/>
    <m/>
    <x v="2"/>
    <m/>
    <m/>
    <n v="7"/>
    <x v="71"/>
    <x v="1"/>
    <n v="1"/>
    <s v="Support Unit"/>
    <x v="289"/>
    <x v="2"/>
    <n v="3"/>
  </r>
  <r>
    <n v="6099"/>
    <s v="TA382"/>
    <x v="12"/>
    <m/>
    <x v="12"/>
    <x v="19"/>
    <n v="30"/>
    <s v="July"/>
    <x v="10"/>
    <s v="30 July 1947"/>
    <x v="2"/>
    <s v="To Armee de l'Air 30.7.47 (Air Britain Serials)"/>
    <x v="5"/>
    <x v="3"/>
    <m/>
    <m/>
    <x v="2"/>
    <m/>
    <m/>
    <n v="7"/>
    <x v="71"/>
    <x v="1"/>
    <n v="1"/>
    <e v="#N/A"/>
    <x v="17"/>
    <x v="0"/>
    <n v="1"/>
  </r>
  <r>
    <n v="6144"/>
    <s v="PF552"/>
    <x v="20"/>
    <s v="CSE"/>
    <x v="10"/>
    <x v="19"/>
    <n v="31"/>
    <s v="July"/>
    <x v="10"/>
    <s v="31 July 1947"/>
    <x v="0"/>
    <s v="Overshot landing Shepherds Grove 31.7.47 not repaired (Air Britain Serials)"/>
    <x v="2"/>
    <x v="2"/>
    <s v="Overshot"/>
    <m/>
    <x v="2"/>
    <m/>
    <m/>
    <n v="7"/>
    <x v="71"/>
    <x v="1"/>
    <n v="0"/>
    <s v="Support Unit"/>
    <x v="289"/>
    <x v="6"/>
    <n v="1"/>
  </r>
  <r>
    <n v="1545"/>
    <s v="DZ634"/>
    <x v="4"/>
    <s v="692/627/109"/>
    <x v="0"/>
    <x v="8"/>
    <n v="31"/>
    <s v="July"/>
    <x v="10"/>
    <s v="31 July 1947"/>
    <x v="2"/>
    <s v="SOC 31.7.47 (Air Britain Serials)"/>
    <x v="4"/>
    <x v="3"/>
    <m/>
    <m/>
    <x v="2"/>
    <m/>
    <m/>
    <n v="7"/>
    <x v="71"/>
    <x v="1"/>
    <n v="1"/>
    <e v="#N/A"/>
    <x v="18"/>
    <x v="0"/>
    <n v="3"/>
  </r>
  <r>
    <n v="2971"/>
    <s v="KB180"/>
    <x v="13"/>
    <s v="USAAF"/>
    <x v="4"/>
    <x v="19"/>
    <n v="31"/>
    <s v="July"/>
    <x v="10"/>
    <s v="31 July 1947"/>
    <x v="2"/>
    <s v="to USAAF as 43-34954 SOC 31.7.47 (Air Britain Serials)"/>
    <x v="4"/>
    <x v="3"/>
    <m/>
    <m/>
    <x v="2"/>
    <m/>
    <m/>
    <n v="7"/>
    <x v="71"/>
    <x v="1"/>
    <n v="1"/>
    <e v="#N/A"/>
    <x v="33"/>
    <x v="1"/>
    <n v="1"/>
  </r>
  <r>
    <n v="1216"/>
    <s v="KB221"/>
    <x v="13"/>
    <s v="128/1655MTU"/>
    <x v="10"/>
    <x v="7"/>
    <n v="31"/>
    <s v="July"/>
    <x v="10"/>
    <s v="31 July 1947"/>
    <x v="2"/>
    <s v="SOC 31.7.47 (Air Britain Serials)"/>
    <x v="4"/>
    <x v="3"/>
    <m/>
    <m/>
    <x v="2"/>
    <m/>
    <m/>
    <n v="7"/>
    <x v="71"/>
    <x v="1"/>
    <n v="1"/>
    <s v="Support Unit"/>
    <x v="12"/>
    <x v="1"/>
    <n v="2"/>
  </r>
  <r>
    <n v="3147"/>
    <s v="KB231"/>
    <x v="13"/>
    <s v="608/162/NTU"/>
    <x v="10"/>
    <x v="7"/>
    <n v="31"/>
    <s v="July"/>
    <x v="10"/>
    <s v="31 July 1947"/>
    <x v="2"/>
    <s v="SOC 31.7.47 (Air Britain Serials)"/>
    <x v="4"/>
    <x v="3"/>
    <m/>
    <m/>
    <x v="2"/>
    <m/>
    <m/>
    <n v="7"/>
    <x v="71"/>
    <x v="1"/>
    <n v="1"/>
    <s v="Support Unit"/>
    <x v="135"/>
    <x v="1"/>
    <n v="3"/>
  </r>
  <r>
    <n v="3271"/>
    <s v="KB355"/>
    <x v="13"/>
    <s v="608/162/16OTU"/>
    <x v="0"/>
    <x v="7"/>
    <n v="31"/>
    <s v="July"/>
    <x v="10"/>
    <s v="31 July 1947"/>
    <x v="2"/>
    <s v="SOC 31.7.47 (Air Britain Serials)"/>
    <x v="4"/>
    <x v="3"/>
    <m/>
    <m/>
    <x v="2"/>
    <m/>
    <m/>
    <n v="7"/>
    <x v="71"/>
    <x v="1"/>
    <n v="1"/>
    <s v="Support Unit"/>
    <x v="140"/>
    <x v="1"/>
    <n v="3"/>
  </r>
  <r>
    <n v="2797"/>
    <s v="MM122"/>
    <x v="20"/>
    <n v="109"/>
    <x v="0"/>
    <x v="8"/>
    <n v="31"/>
    <s v="July"/>
    <x v="10"/>
    <s v="31 July 1947"/>
    <x v="2"/>
    <s v="SOC 31.7.47 (Air Britain Serials)"/>
    <x v="4"/>
    <x v="3"/>
    <m/>
    <m/>
    <x v="2"/>
    <m/>
    <m/>
    <n v="7"/>
    <x v="71"/>
    <x v="1"/>
    <n v="1"/>
    <s v="Front-Line"/>
    <x v="18"/>
    <x v="0"/>
    <n v="1"/>
  </r>
  <r>
    <n v="381"/>
    <s v="MM154"/>
    <x v="20"/>
    <s v="105/109/(RN)"/>
    <x v="10"/>
    <x v="19"/>
    <n v="31"/>
    <s v="July"/>
    <x v="10"/>
    <s v="31 July 1947"/>
    <x v="2"/>
    <s v="SOC 31.7.47 (Air Britain Serials)"/>
    <x v="4"/>
    <x v="3"/>
    <m/>
    <m/>
    <x v="2"/>
    <m/>
    <m/>
    <n v="7"/>
    <x v="71"/>
    <x v="1"/>
    <n v="1"/>
    <e v="#N/A"/>
    <x v="308"/>
    <x v="0"/>
    <n v="3"/>
  </r>
  <r>
    <n v="2448"/>
    <s v="MM276"/>
    <x v="18"/>
    <s v="4/544"/>
    <x v="10"/>
    <x v="19"/>
    <n v="31"/>
    <s v="July"/>
    <x v="10"/>
    <s v="31 July 1947"/>
    <x v="2"/>
    <s v="SOC 31.7.47 (Air Britain Serials)"/>
    <x v="4"/>
    <x v="3"/>
    <m/>
    <m/>
    <x v="2"/>
    <m/>
    <m/>
    <n v="7"/>
    <x v="71"/>
    <x v="1"/>
    <n v="1"/>
    <s v="Front-Line"/>
    <x v="27"/>
    <x v="0"/>
    <n v="2"/>
  </r>
  <r>
    <n v="64"/>
    <s v="MM522"/>
    <x v="17"/>
    <s v="604/409/264/Manston"/>
    <x v="10"/>
    <x v="19"/>
    <n v="31"/>
    <s v="July"/>
    <x v="10"/>
    <s v="31 July 1947"/>
    <x v="2"/>
    <s v="SOC 31.7.47 (Air Britain Serials)"/>
    <x v="4"/>
    <x v="3"/>
    <m/>
    <m/>
    <x v="2"/>
    <m/>
    <m/>
    <n v="7"/>
    <x v="71"/>
    <x v="1"/>
    <n v="1"/>
    <s v="Support Unit"/>
    <x v="309"/>
    <x v="2"/>
    <n v="4"/>
  </r>
  <r>
    <n v="7480"/>
    <s v="NS588"/>
    <x v="29"/>
    <n v="540"/>
    <x v="10"/>
    <x v="19"/>
    <n v="31"/>
    <s v="July"/>
    <x v="10"/>
    <s v="31 July 1947"/>
    <x v="2"/>
    <s v="SOC 31.7.47 (Air Britain Serials)"/>
    <x v="4"/>
    <x v="3"/>
    <m/>
    <m/>
    <x v="2"/>
    <m/>
    <m/>
    <n v="7"/>
    <x v="71"/>
    <x v="1"/>
    <n v="1"/>
    <s v="Front-Line"/>
    <x v="16"/>
    <x v="0"/>
    <n v="1"/>
  </r>
  <r>
    <n v="7593"/>
    <s v="NS698"/>
    <x v="18"/>
    <n v="544"/>
    <x v="10"/>
    <x v="19"/>
    <n v="31"/>
    <s v="July"/>
    <x v="10"/>
    <s v="31 July 1947"/>
    <x v="2"/>
    <s v="SOC 31.7.47 (Air Britain Serials)"/>
    <x v="4"/>
    <x v="3"/>
    <m/>
    <m/>
    <x v="2"/>
    <m/>
    <m/>
    <n v="7"/>
    <x v="71"/>
    <x v="1"/>
    <n v="1"/>
    <s v="Front-Line"/>
    <x v="27"/>
    <x v="0"/>
    <n v="1"/>
  </r>
  <r>
    <n v="2729"/>
    <s v="NS737"/>
    <x v="18"/>
    <s v="1409 Flt"/>
    <x v="10"/>
    <x v="19"/>
    <n v="31"/>
    <s v="July"/>
    <x v="10"/>
    <s v="31 July 1947"/>
    <x v="2"/>
    <s v="To 6153M 24.10.46 Allocated to RN but SOC 31.7.47 (Air Britain Serials)"/>
    <x v="4"/>
    <x v="3"/>
    <m/>
    <m/>
    <x v="2"/>
    <m/>
    <m/>
    <n v="7"/>
    <x v="71"/>
    <x v="1"/>
    <n v="1"/>
    <s v="Front-Line"/>
    <x v="25"/>
    <x v="0"/>
    <n v="1"/>
  </r>
  <r>
    <n v="633"/>
    <s v="NS799"/>
    <x v="18"/>
    <s v="192/RWE/N.Creake"/>
    <x v="10"/>
    <x v="19"/>
    <n v="31"/>
    <s v="July"/>
    <x v="10"/>
    <s v="31 July 1947"/>
    <x v="2"/>
    <s v="SOC 31.7.47 (Air Britain Serials)"/>
    <x v="4"/>
    <x v="3"/>
    <m/>
    <m/>
    <x v="2"/>
    <m/>
    <m/>
    <n v="7"/>
    <x v="71"/>
    <x v="1"/>
    <n v="1"/>
    <s v="Support Unit"/>
    <x v="310"/>
    <x v="0"/>
    <n v="3"/>
  </r>
  <r>
    <n v="2963"/>
    <s v="NT261"/>
    <x v="25"/>
    <s v="307/CFE"/>
    <x v="0"/>
    <x v="7"/>
    <n v="31"/>
    <s v="July"/>
    <x v="10"/>
    <s v="31 July 1947"/>
    <x v="2"/>
    <s v="Wast NT361/G EW-D on 307 squadron, indicating the need for a 24-hour guard due to secret equipment. SOC 31.7.47 (Air Britain Serials)"/>
    <x v="4"/>
    <x v="3"/>
    <m/>
    <m/>
    <x v="2"/>
    <m/>
    <m/>
    <n v="7"/>
    <x v="71"/>
    <x v="1"/>
    <n v="1"/>
    <s v="Support Unit"/>
    <x v="231"/>
    <x v="2"/>
    <n v="2"/>
  </r>
  <r>
    <n v="5290"/>
    <s v="RF723"/>
    <x v="12"/>
    <s v="Med"/>
    <x v="1"/>
    <x v="16"/>
    <n v="31"/>
    <s v="July"/>
    <x v="10"/>
    <s v="31 July 1947"/>
    <x v="2"/>
    <s v="SOC 31.7.47 (Air Britain Serials)"/>
    <x v="4"/>
    <x v="3"/>
    <m/>
    <m/>
    <x v="2"/>
    <m/>
    <m/>
    <n v="7"/>
    <x v="71"/>
    <x v="1"/>
    <n v="1"/>
    <e v="#N/A"/>
    <x v="68"/>
    <x v="3"/>
    <n v="1"/>
  </r>
  <r>
    <n v="2677"/>
    <s v="RF883"/>
    <x v="12"/>
    <s v="235/132OTU"/>
    <x v="0"/>
    <x v="7"/>
    <n v="31"/>
    <s v="July"/>
    <x v="10"/>
    <s v="31 July 1947"/>
    <x v="2"/>
    <s v="SOC 31.7.47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4"/>
    <x v="3"/>
    <m/>
    <m/>
    <x v="2"/>
    <m/>
    <m/>
    <n v="7"/>
    <x v="71"/>
    <x v="1"/>
    <n v="1"/>
    <s v="Support Unit"/>
    <x v="121"/>
    <x v="3"/>
    <n v="2"/>
  </r>
  <r>
    <n v="5420"/>
    <s v="RG214"/>
    <x v="35"/>
    <s v="684/81"/>
    <x v="10"/>
    <x v="19"/>
    <n v="31"/>
    <s v="July"/>
    <x v="10"/>
    <s v="31 July 1947"/>
    <x v="2"/>
    <s v="SOC 31.7.47 (Air Britain Serials)"/>
    <x v="4"/>
    <x v="3"/>
    <m/>
    <m/>
    <x v="2"/>
    <m/>
    <m/>
    <n v="7"/>
    <x v="71"/>
    <x v="1"/>
    <n v="0"/>
    <s v="Front-Line"/>
    <x v="287"/>
    <x v="0"/>
    <n v="2"/>
  </r>
  <r>
    <n v="7509"/>
    <s v="RG215"/>
    <x v="35"/>
    <n v="540"/>
    <x v="10"/>
    <x v="19"/>
    <n v="31"/>
    <s v="July"/>
    <x v="10"/>
    <s v="31 July 1947"/>
    <x v="2"/>
    <s v="SOC 31.7.47 (Air Britain Serials)"/>
    <x v="4"/>
    <x v="3"/>
    <m/>
    <m/>
    <x v="2"/>
    <m/>
    <m/>
    <n v="7"/>
    <x v="71"/>
    <x v="1"/>
    <n v="0"/>
    <s v="Front-Line"/>
    <x v="16"/>
    <x v="0"/>
    <n v="1"/>
  </r>
  <r>
    <n v="2282"/>
    <s v="TE667"/>
    <x v="12"/>
    <s v="FE"/>
    <x v="3"/>
    <x v="16"/>
    <n v="31"/>
    <s v="July"/>
    <x v="10"/>
    <s v="31 July 1947"/>
    <x v="2"/>
    <s v="SOC 31.7.47 (Air Britain Serials)"/>
    <x v="4"/>
    <x v="3"/>
    <m/>
    <m/>
    <x v="2"/>
    <m/>
    <m/>
    <n v="7"/>
    <x v="71"/>
    <x v="1"/>
    <n v="0"/>
    <e v="#N/A"/>
    <x v="91"/>
    <x v="3"/>
    <n v="1"/>
  </r>
  <r>
    <n v="5743"/>
    <s v="TE756"/>
    <x v="12"/>
    <n v="114"/>
    <x v="10"/>
    <x v="19"/>
    <n v="31"/>
    <s v="July"/>
    <x v="10"/>
    <s v="31 July 1947"/>
    <x v="2"/>
    <s v="SOC 31.7.47 (Air Britain Serials)"/>
    <x v="4"/>
    <x v="3"/>
    <m/>
    <m/>
    <x v="2"/>
    <m/>
    <m/>
    <n v="7"/>
    <x v="71"/>
    <x v="1"/>
    <n v="0"/>
    <s v="Front-Line"/>
    <x v="237"/>
    <x v="3"/>
    <n v="1"/>
  </r>
  <r>
    <n v="4653"/>
    <s v="TE817"/>
    <x v="12"/>
    <s v="114/8"/>
    <x v="10"/>
    <x v="19"/>
    <n v="31"/>
    <s v="July"/>
    <x v="10"/>
    <s v="31 July 1947"/>
    <x v="2"/>
    <s v="SOC 31.7.47 (Air Britain Serials)"/>
    <x v="4"/>
    <x v="3"/>
    <m/>
    <m/>
    <x v="2"/>
    <m/>
    <m/>
    <n v="7"/>
    <x v="71"/>
    <x v="1"/>
    <n v="0"/>
    <s v="Front-Line"/>
    <x v="311"/>
    <x v="3"/>
    <n v="2"/>
  </r>
  <r>
    <n v="999"/>
    <s v="TE848"/>
    <x v="12"/>
    <s v="FE"/>
    <x v="3"/>
    <x v="16"/>
    <n v="31"/>
    <s v="July"/>
    <x v="10"/>
    <s v="31 July 1947"/>
    <x v="2"/>
    <s v="SOC 31.7.47 (Air Britain Serials)"/>
    <x v="4"/>
    <x v="3"/>
    <m/>
    <m/>
    <x v="2"/>
    <m/>
    <m/>
    <n v="7"/>
    <x v="71"/>
    <x v="1"/>
    <n v="0"/>
    <e v="#N/A"/>
    <x v="91"/>
    <x v="3"/>
    <n v="1"/>
  </r>
  <r>
    <n v="1091"/>
    <s v="TE908"/>
    <x v="12"/>
    <s v="FE"/>
    <x v="9"/>
    <x v="19"/>
    <n v="31"/>
    <s v="July"/>
    <x v="10"/>
    <s v="31 July 1947"/>
    <x v="2"/>
    <s v="R.Nor AF 31.7.47 (Air Britain Serials)"/>
    <x v="5"/>
    <x v="3"/>
    <m/>
    <m/>
    <x v="2"/>
    <m/>
    <m/>
    <n v="7"/>
    <x v="71"/>
    <x v="1"/>
    <n v="0"/>
    <e v="#N/A"/>
    <x v="91"/>
    <x v="3"/>
    <n v="1"/>
  </r>
  <r>
    <n v="4207"/>
    <s v="HR364"/>
    <x v="12"/>
    <s v="464/21"/>
    <x v="0"/>
    <x v="16"/>
    <n v="1"/>
    <s v="August"/>
    <x v="10"/>
    <s v="1 August 1947"/>
    <x v="0"/>
    <s v="Swung on landing and u/c collapsed Gutersloh 1.8.47 (Air Britain Serials)"/>
    <x v="2"/>
    <x v="2"/>
    <s v="Swung on landing"/>
    <m/>
    <x v="2"/>
    <m/>
    <m/>
    <n v="8"/>
    <x v="72"/>
    <x v="1"/>
    <n v="1"/>
    <s v="Front-Line"/>
    <x v="48"/>
    <x v="3"/>
    <n v="2"/>
  </r>
  <r>
    <n v="2825"/>
    <s v="PF415"/>
    <x v="20"/>
    <s v="627/128/14"/>
    <x v="10"/>
    <x v="19"/>
    <n v="1"/>
    <s v="August"/>
    <x v="10"/>
    <s v="1 August 1947"/>
    <x v="2"/>
    <s v="SOC 1.8.47 (Air Britain Serials)"/>
    <x v="4"/>
    <x v="3"/>
    <m/>
    <m/>
    <x v="2"/>
    <m/>
    <m/>
    <n v="8"/>
    <x v="72"/>
    <x v="1"/>
    <n v="0"/>
    <s v="Front-Line"/>
    <x v="215"/>
    <x v="6"/>
    <n v="3"/>
  </r>
  <r>
    <n v="6827"/>
    <s v="TW116"/>
    <x v="10"/>
    <s v="CFS"/>
    <x v="10"/>
    <x v="19"/>
    <n v="4"/>
    <s v="August"/>
    <x v="10"/>
    <s v="4 August 1947"/>
    <x v="0"/>
    <s v="04/08/1948 Mosquito TW116 of CFS caught fire on the ground at Moreton-in-Marsh. (http://www.couplandbell.com/marg/crashes1946-49.htm) Crashed on landing Moreton-in-Marsh 4.8.47 DBF (Air Britain Serials) 04.08.48 CFS. TW116 Crashed on landing at Moreton-in-the-Marsh and caught fire after undercarriage collapsed. (Mosquito Crash Log)"/>
    <x v="2"/>
    <x v="2"/>
    <s v="Caught fire"/>
    <m/>
    <x v="2"/>
    <m/>
    <m/>
    <n v="8"/>
    <x v="72"/>
    <x v="1"/>
    <n v="0"/>
    <s v="Support Unit"/>
    <x v="286"/>
    <x v="2"/>
    <n v="1"/>
  </r>
  <r>
    <n v="7478"/>
    <s v="HK466"/>
    <x v="17"/>
    <s v="410/264"/>
    <x v="10"/>
    <x v="19"/>
    <n v="4"/>
    <s v="August"/>
    <x v="10"/>
    <s v="4 August 1947"/>
    <x v="2"/>
    <s v="SS 4.8.47 (Air Britain Serials)"/>
    <x v="4"/>
    <x v="3"/>
    <m/>
    <m/>
    <x v="2"/>
    <m/>
    <m/>
    <n v="8"/>
    <x v="72"/>
    <x v="1"/>
    <n v="1"/>
    <s v="Front-Line"/>
    <x v="10"/>
    <x v="2"/>
    <n v="2"/>
  </r>
  <r>
    <n v="674"/>
    <s v="PF432"/>
    <x v="20"/>
    <s v="692/128/180/69"/>
    <x v="10"/>
    <x v="19"/>
    <n v="5"/>
    <s v="August"/>
    <x v="10"/>
    <s v="5 August 1947"/>
    <x v="0"/>
    <s v="U/c jammed bellylanded at Walm 5.8.47 (Air Britain Serials)"/>
    <x v="2"/>
    <x v="2"/>
    <s v="Undercarriage failed"/>
    <m/>
    <x v="2"/>
    <m/>
    <m/>
    <n v="8"/>
    <x v="72"/>
    <x v="1"/>
    <n v="0"/>
    <s v="Front-Line"/>
    <x v="1"/>
    <x v="6"/>
    <n v="4"/>
  </r>
  <r>
    <n v="2336"/>
    <s v="HR204"/>
    <x v="12"/>
    <s v="141/169/1692 Flt"/>
    <x v="10"/>
    <x v="7"/>
    <n v="5"/>
    <s v="August"/>
    <x v="10"/>
    <s v="5 August 1947"/>
    <x v="2"/>
    <s v="SS 6.8.47 (Air Britain Serials)"/>
    <x v="4"/>
    <x v="3"/>
    <m/>
    <m/>
    <x v="2"/>
    <m/>
    <m/>
    <n v="8"/>
    <x v="72"/>
    <x v="1"/>
    <n v="1"/>
    <s v="Support Unit"/>
    <x v="93"/>
    <x v="3"/>
    <n v="3"/>
  </r>
  <r>
    <n v="4082"/>
    <s v="MM747"/>
    <x v="25"/>
    <s v="406/54OTU"/>
    <x v="10"/>
    <x v="7"/>
    <n v="5"/>
    <s v="August"/>
    <x v="10"/>
    <s v="5 August 1947"/>
    <x v="2"/>
    <s v="SS 6.8.47 (Air Britain Serials)"/>
    <x v="4"/>
    <x v="3"/>
    <m/>
    <m/>
    <x v="2"/>
    <m/>
    <m/>
    <n v="8"/>
    <x v="72"/>
    <x v="1"/>
    <n v="1"/>
    <s v="Support Unit"/>
    <x v="115"/>
    <x v="2"/>
    <n v="2"/>
  </r>
  <r>
    <n v="580"/>
    <s v="LR337"/>
    <x v="12"/>
    <s v="West Raynham/239/TRE/BSDU"/>
    <x v="10"/>
    <x v="19"/>
    <n v="6"/>
    <s v="August"/>
    <x v="10"/>
    <s v="6 August 1947"/>
    <x v="2"/>
    <s v="SOC 6.8.47 (Air Britain Serials)"/>
    <x v="4"/>
    <x v="3"/>
    <m/>
    <m/>
    <x v="2"/>
    <m/>
    <m/>
    <n v="8"/>
    <x v="72"/>
    <x v="1"/>
    <n v="1"/>
    <s v="Front-Line"/>
    <x v="138"/>
    <x v="0"/>
    <n v="4"/>
  </r>
  <r>
    <n v="7594"/>
    <s v="MM283"/>
    <x v="18"/>
    <n v="544"/>
    <x v="10"/>
    <x v="19"/>
    <n v="6"/>
    <s v="August"/>
    <x v="10"/>
    <s v="6 August 1947"/>
    <x v="2"/>
    <s v="Had an encounter with three Me262s over Peenemuende on 9 March 1945 but escaped by diving into cloud. (The Me262 Combat Diary(. SS 6.8.47 (Air Britain Serials)"/>
    <x v="4"/>
    <x v="3"/>
    <m/>
    <m/>
    <x v="2"/>
    <m/>
    <m/>
    <n v="8"/>
    <x v="72"/>
    <x v="1"/>
    <n v="1"/>
    <s v="Front-Line"/>
    <x v="27"/>
    <x v="0"/>
    <n v="1"/>
  </r>
  <r>
    <n v="915"/>
    <s v="NS580"/>
    <x v="18"/>
    <n v="140"/>
    <x v="0"/>
    <x v="0"/>
    <n v="6"/>
    <s v="August"/>
    <x v="10"/>
    <s v="6 August 1947"/>
    <x v="2"/>
    <s v="SS 6.8.47 (Air Britain Serials)"/>
    <x v="4"/>
    <x v="3"/>
    <m/>
    <m/>
    <x v="2"/>
    <m/>
    <m/>
    <n v="8"/>
    <x v="72"/>
    <x v="1"/>
    <n v="1"/>
    <s v="Front-Line"/>
    <x v="56"/>
    <x v="0"/>
    <n v="1"/>
  </r>
  <r>
    <n v="7481"/>
    <s v="PZ203"/>
    <x v="12"/>
    <s v="515/141"/>
    <x v="10"/>
    <x v="19"/>
    <n v="6"/>
    <s v="August"/>
    <x v="10"/>
    <s v="6 August 1947"/>
    <x v="2"/>
    <s v="SS 6.8.47 (Air Britain Serials)"/>
    <x v="4"/>
    <x v="3"/>
    <m/>
    <m/>
    <x v="2"/>
    <m/>
    <m/>
    <n v="8"/>
    <x v="72"/>
    <x v="1"/>
    <n v="1"/>
    <s v="Front-Line"/>
    <x v="312"/>
    <x v="0"/>
    <n v="2"/>
  </r>
  <r>
    <n v="6087"/>
    <s v="TE743"/>
    <x v="12"/>
    <s v="ME"/>
    <x v="1"/>
    <x v="16"/>
    <n v="6"/>
    <s v="August"/>
    <x v="10"/>
    <s v="6 August 1947"/>
    <x v="2"/>
    <s v="SS 6.8.47 (Air Britain Serials)"/>
    <x v="4"/>
    <x v="3"/>
    <m/>
    <m/>
    <x v="2"/>
    <m/>
    <m/>
    <n v="8"/>
    <x v="72"/>
    <x v="1"/>
    <n v="0"/>
    <e v="#N/A"/>
    <x v="108"/>
    <x v="3"/>
    <n v="1"/>
  </r>
  <r>
    <n v="29"/>
    <s v="HK475"/>
    <x v="17"/>
    <s v="264/604/264"/>
    <x v="10"/>
    <x v="19"/>
    <n v="7"/>
    <s v="August"/>
    <x v="10"/>
    <s v="7 August 1947"/>
    <x v="2"/>
    <s v="Was D on 264 Squadron at Gilze-Rijen (photo in 2nd edition of 2nd TAF). SS 7.8.47 (Air Britain Serials)"/>
    <x v="4"/>
    <x v="3"/>
    <m/>
    <m/>
    <x v="2"/>
    <m/>
    <m/>
    <n v="8"/>
    <x v="72"/>
    <x v="1"/>
    <n v="1"/>
    <s v="Front-Line"/>
    <x v="10"/>
    <x v="2"/>
    <n v="3"/>
  </r>
  <r>
    <n v="7316"/>
    <s v="HK476"/>
    <x v="17"/>
    <s v="410/264"/>
    <x v="10"/>
    <x v="19"/>
    <n v="7"/>
    <s v="August"/>
    <x v="10"/>
    <s v="7 August 1947"/>
    <x v="2"/>
    <s v="SS 7.8.47 (Air Britain Serials) 22.03.44 105 Sqn. HK476 Aircraft landed at Marham aerodrome but starboard wing bombs dropped off and exploded causing disintegration of wing. Aircraft burnt out killing one and injuring one. (Mosquito Crash Log)"/>
    <x v="4"/>
    <x v="3"/>
    <m/>
    <m/>
    <x v="2"/>
    <m/>
    <m/>
    <n v="8"/>
    <x v="72"/>
    <x v="1"/>
    <n v="1"/>
    <s v="Front-Line"/>
    <x v="10"/>
    <x v="2"/>
    <n v="2"/>
  </r>
  <r>
    <n v="2111"/>
    <s v="KB117"/>
    <x v="13"/>
    <n v="139"/>
    <x v="0"/>
    <x v="8"/>
    <n v="7"/>
    <s v="August"/>
    <x v="10"/>
    <s v="7 August 1947"/>
    <x v="2"/>
    <s v="SS 7.8.47 (Air Britain Serials)"/>
    <x v="4"/>
    <x v="3"/>
    <m/>
    <m/>
    <x v="2"/>
    <m/>
    <m/>
    <n v="8"/>
    <x v="72"/>
    <x v="1"/>
    <n v="1"/>
    <s v="Front-Line"/>
    <x v="15"/>
    <x v="1"/>
    <n v="1"/>
  </r>
  <r>
    <n v="3302"/>
    <s v="KB298"/>
    <x v="13"/>
    <s v="692/608/16OTU"/>
    <x v="0"/>
    <x v="7"/>
    <n v="7"/>
    <s v="August"/>
    <x v="10"/>
    <s v="7 August 1947"/>
    <x v="2"/>
    <s v="SS 7.8.47 (Air Britain Serials)"/>
    <x v="4"/>
    <x v="3"/>
    <m/>
    <m/>
    <x v="2"/>
    <m/>
    <m/>
    <n v="8"/>
    <x v="72"/>
    <x v="1"/>
    <n v="1"/>
    <s v="Support Unit"/>
    <x v="140"/>
    <x v="1"/>
    <n v="3"/>
  </r>
  <r>
    <n v="5224"/>
    <s v="KB344"/>
    <x v="13"/>
    <s v="608/1655MTU"/>
    <x v="10"/>
    <x v="7"/>
    <n v="7"/>
    <s v="August"/>
    <x v="10"/>
    <s v="7 August 1947"/>
    <x v="2"/>
    <s v="SS 7.8.47 (Air Britain Serials)"/>
    <x v="4"/>
    <x v="3"/>
    <m/>
    <m/>
    <x v="2"/>
    <m/>
    <m/>
    <n v="8"/>
    <x v="72"/>
    <x v="1"/>
    <n v="1"/>
    <s v="Support Unit"/>
    <x v="12"/>
    <x v="1"/>
    <n v="2"/>
  </r>
  <r>
    <n v="3737"/>
    <s v="KB356"/>
    <x v="13"/>
    <s v="162/608"/>
    <x v="10"/>
    <x v="19"/>
    <n v="7"/>
    <s v="August"/>
    <x v="10"/>
    <s v="7 August 1947"/>
    <x v="2"/>
    <s v="SS 7.8.47 (Air Britain Serials)"/>
    <x v="4"/>
    <x v="3"/>
    <m/>
    <m/>
    <x v="2"/>
    <m/>
    <m/>
    <n v="8"/>
    <x v="72"/>
    <x v="1"/>
    <n v="1"/>
    <s v="Front-Line"/>
    <x v="107"/>
    <x v="1"/>
    <n v="2"/>
  </r>
  <r>
    <n v="1901"/>
    <s v="KB363"/>
    <x v="13"/>
    <s v="1655MTU/128/1655MTU/16OTU"/>
    <x v="0"/>
    <x v="7"/>
    <n v="7"/>
    <s v="August"/>
    <x v="10"/>
    <s v="7 August 1947"/>
    <x v="2"/>
    <s v="SS 7.8.47 (Air Britain Serials)"/>
    <x v="4"/>
    <x v="3"/>
    <m/>
    <m/>
    <x v="2"/>
    <m/>
    <m/>
    <n v="8"/>
    <x v="72"/>
    <x v="1"/>
    <n v="1"/>
    <s v="Support Unit"/>
    <x v="140"/>
    <x v="1"/>
    <n v="4"/>
  </r>
  <r>
    <n v="1237"/>
    <s v="KB369"/>
    <x v="13"/>
    <s v="608/1655MTU/16OTU"/>
    <x v="0"/>
    <x v="7"/>
    <n v="7"/>
    <s v="August"/>
    <x v="10"/>
    <s v="7 August 1947"/>
    <x v="2"/>
    <s v="SS 7.8.47 (Air Britain Serials)"/>
    <x v="4"/>
    <x v="3"/>
    <m/>
    <m/>
    <x v="2"/>
    <m/>
    <m/>
    <n v="8"/>
    <x v="72"/>
    <x v="1"/>
    <n v="1"/>
    <s v="Support Unit"/>
    <x v="140"/>
    <x v="1"/>
    <n v="3"/>
  </r>
  <r>
    <n v="1500"/>
    <s v="MM465"/>
    <x v="17"/>
    <s v="604/264"/>
    <x v="10"/>
    <x v="19"/>
    <n v="7"/>
    <s v="August"/>
    <x v="10"/>
    <s v="7 August 1947"/>
    <x v="2"/>
    <s v="SS 7.8.47 (Air Britain Serials)"/>
    <x v="4"/>
    <x v="3"/>
    <m/>
    <m/>
    <x v="2"/>
    <m/>
    <m/>
    <n v="8"/>
    <x v="72"/>
    <x v="1"/>
    <n v="1"/>
    <s v="Front-Line"/>
    <x v="10"/>
    <x v="2"/>
    <n v="2"/>
  </r>
  <r>
    <n v="2792"/>
    <s v="MM497"/>
    <x v="17"/>
    <s v="96/604/264"/>
    <x v="10"/>
    <x v="19"/>
    <n v="7"/>
    <s v="August"/>
    <x v="10"/>
    <s v="7 August 1947"/>
    <x v="2"/>
    <s v="SS 7.8.47 (Air Britain Serials)"/>
    <x v="4"/>
    <x v="3"/>
    <m/>
    <m/>
    <x v="2"/>
    <m/>
    <m/>
    <n v="8"/>
    <x v="72"/>
    <x v="1"/>
    <n v="1"/>
    <s v="Front-Line"/>
    <x v="10"/>
    <x v="2"/>
    <n v="3"/>
  </r>
  <r>
    <n v="2547"/>
    <s v="MM523"/>
    <x v="17"/>
    <s v="409/264"/>
    <x v="10"/>
    <x v="19"/>
    <n v="7"/>
    <s v="August"/>
    <x v="10"/>
    <s v="7 August 1947"/>
    <x v="2"/>
    <s v="SS 7.8.47 (Air Britain Serials)"/>
    <x v="4"/>
    <x v="3"/>
    <m/>
    <m/>
    <x v="2"/>
    <m/>
    <m/>
    <n v="8"/>
    <x v="72"/>
    <x v="1"/>
    <n v="1"/>
    <s v="Front-Line"/>
    <x v="10"/>
    <x v="2"/>
    <n v="2"/>
  </r>
  <r>
    <n v="2826"/>
    <s v="MV554"/>
    <x v="25"/>
    <s v="307/CFE"/>
    <x v="0"/>
    <x v="7"/>
    <n v="7"/>
    <s v="August"/>
    <x v="10"/>
    <s v="7 August 1947"/>
    <x v="2"/>
    <s v="SOC 7.8.47 (Air Britain Serials)"/>
    <x v="4"/>
    <x v="3"/>
    <m/>
    <m/>
    <x v="2"/>
    <m/>
    <m/>
    <n v="8"/>
    <x v="72"/>
    <x v="1"/>
    <n v="1"/>
    <s v="Support Unit"/>
    <x v="231"/>
    <x v="2"/>
    <n v="2"/>
  </r>
  <r>
    <n v="3122"/>
    <s v="NS676"/>
    <x v="18"/>
    <s v="USAAF"/>
    <x v="10"/>
    <x v="19"/>
    <n v="7"/>
    <s v="August"/>
    <x v="10"/>
    <s v="7 August 1947"/>
    <x v="2"/>
    <s v="SS 7.8.47 (Air Britain Serials)"/>
    <x v="4"/>
    <x v="3"/>
    <m/>
    <m/>
    <x v="2"/>
    <m/>
    <m/>
    <n v="8"/>
    <x v="72"/>
    <x v="1"/>
    <n v="1"/>
    <e v="#N/A"/>
    <x v="33"/>
    <x v="0"/>
    <n v="1"/>
  </r>
  <r>
    <n v="6051"/>
    <s v="NT488"/>
    <x v="25"/>
    <n v="29"/>
    <x v="0"/>
    <x v="2"/>
    <n v="7"/>
    <s v="August"/>
    <x v="10"/>
    <s v="7 August 1947"/>
    <x v="2"/>
    <s v="SOC 7.8.47 (Air Britain Serials)"/>
    <x v="4"/>
    <x v="3"/>
    <m/>
    <m/>
    <x v="2"/>
    <m/>
    <m/>
    <n v="8"/>
    <x v="72"/>
    <x v="1"/>
    <n v="1"/>
    <s v="Front-Line"/>
    <x v="31"/>
    <x v="2"/>
    <n v="1"/>
  </r>
  <r>
    <n v="5610"/>
    <s v="RF973"/>
    <x v="18"/>
    <m/>
    <x v="12"/>
    <x v="19"/>
    <n v="7"/>
    <s v="August"/>
    <x v="10"/>
    <s v="7 August 1947"/>
    <x v="2"/>
    <s v="Assigned to the Mixed Reconnaissance / Night Fighter I/20 Lorraine Group. To Armee de l'Air 7.8.47 (Air Britain Serials)"/>
    <x v="5"/>
    <x v="3"/>
    <m/>
    <m/>
    <x v="2"/>
    <m/>
    <m/>
    <n v="8"/>
    <x v="72"/>
    <x v="1"/>
    <n v="1"/>
    <e v="#N/A"/>
    <x v="17"/>
    <x v="0"/>
    <n v="1"/>
  </r>
  <r>
    <n v="5146"/>
    <s v="RG147"/>
    <x v="18"/>
    <m/>
    <x v="10"/>
    <x v="19"/>
    <n v="7"/>
    <s v="August"/>
    <x v="10"/>
    <s v="7 August 1947"/>
    <x v="2"/>
    <s v="SS 7.8.47 (Air Britain Serials)"/>
    <x v="4"/>
    <x v="3"/>
    <m/>
    <m/>
    <x v="2"/>
    <m/>
    <m/>
    <n v="8"/>
    <x v="72"/>
    <x v="1"/>
    <n v="1"/>
    <e v="#N/A"/>
    <x v="17"/>
    <x v="0"/>
    <n v="1"/>
  </r>
  <r>
    <n v="5703"/>
    <s v="RG157"/>
    <x v="18"/>
    <s v="USAAF"/>
    <x v="10"/>
    <x v="19"/>
    <n v="7"/>
    <s v="August"/>
    <x v="10"/>
    <s v="7 August 1947"/>
    <x v="2"/>
    <s v="SS 7.8.47 (Air Britain Serials)"/>
    <x v="4"/>
    <x v="3"/>
    <m/>
    <m/>
    <x v="2"/>
    <m/>
    <m/>
    <n v="8"/>
    <x v="72"/>
    <x v="1"/>
    <n v="1"/>
    <e v="#N/A"/>
    <x v="33"/>
    <x v="0"/>
    <n v="1"/>
  </r>
  <r>
    <n v="6030"/>
    <s v="RS648"/>
    <x v="12"/>
    <m/>
    <x v="13"/>
    <x v="19"/>
    <n v="7"/>
    <s v="August"/>
    <x v="10"/>
    <s v="7 August 1947"/>
    <x v="2"/>
    <s v="Assigned to GC I/3 Corse. Deployed in Indochina from January 1947 to June 1947. To Armee de l'Air 7.8.47 (Air Britain Serials)"/>
    <x v="5"/>
    <x v="3"/>
    <m/>
    <m/>
    <x v="2"/>
    <m/>
    <m/>
    <n v="8"/>
    <x v="72"/>
    <x v="1"/>
    <n v="0"/>
    <e v="#N/A"/>
    <x v="17"/>
    <x v="7"/>
    <n v="1"/>
  </r>
  <r>
    <n v="2050"/>
    <s v="RS649"/>
    <x v="12"/>
    <s v="4/231OCU"/>
    <x v="10"/>
    <x v="19"/>
    <n v="7"/>
    <s v="August"/>
    <x v="10"/>
    <s v="7 August 1947"/>
    <x v="2"/>
    <s v="SS 7.8.47 (Air Britain Serials)"/>
    <x v="4"/>
    <x v="3"/>
    <m/>
    <m/>
    <x v="2"/>
    <m/>
    <m/>
    <n v="8"/>
    <x v="72"/>
    <x v="1"/>
    <n v="0"/>
    <s v="Support Unit"/>
    <x v="313"/>
    <x v="7"/>
    <n v="2"/>
  </r>
  <r>
    <n v="7417"/>
    <s v="TE906"/>
    <x v="12"/>
    <s v="FE"/>
    <x v="9"/>
    <x v="19"/>
    <n v="7"/>
    <s v="August"/>
    <x v="10"/>
    <s v="7 August 1947"/>
    <x v="2"/>
    <s v="To R.Nor AF 7.8.47 (Air Britain Serials)"/>
    <x v="5"/>
    <x v="3"/>
    <m/>
    <m/>
    <x v="2"/>
    <m/>
    <m/>
    <n v="8"/>
    <x v="72"/>
    <x v="1"/>
    <n v="0"/>
    <e v="#N/A"/>
    <x v="91"/>
    <x v="3"/>
    <n v="1"/>
  </r>
  <r>
    <n v="6037"/>
    <s v="VR336"/>
    <x v="10"/>
    <m/>
    <x v="12"/>
    <x v="19"/>
    <n v="7"/>
    <s v="August"/>
    <x v="10"/>
    <s v="7 August 1947"/>
    <x v="2"/>
    <s v="To Armee de l'Air 7.8.47 (Air Britain Serials)"/>
    <x v="5"/>
    <x v="3"/>
    <m/>
    <m/>
    <x v="2"/>
    <m/>
    <m/>
    <n v="8"/>
    <x v="72"/>
    <x v="1"/>
    <n v="0"/>
    <e v="#N/A"/>
    <x v="17"/>
    <x v="0"/>
    <n v="1"/>
  </r>
  <r>
    <n v="643"/>
    <s v="HJ976"/>
    <x v="10"/>
    <s v="169/1692 Flt/268/16OTU/139 Wg"/>
    <x v="10"/>
    <x v="19"/>
    <n v="8"/>
    <s v="August"/>
    <x v="10"/>
    <s v="8 August 1947"/>
    <x v="0"/>
    <s v="DBR in accident 8.8.47 NFD (Air Britain Serials)_x000a__x000a_Ich suche die Aufschlagstelle einer de Havilland Mosquito T3 der 139th Wing, serial HJ976, die am 8. August 1947 in der Luft Feuer fing und danach im Grossraum Köln Wahn abgestürzt ist. Dabei wurde die Besatzung:_x000a__x000a_n Squadron leader Ernest Gordon Springthorpe, RAF, 1st Pilot_x000a_n Wing Commander John Howard Player, RAF, DSO und DFC, 2nd Pilot_x000a__x000a_getötet. Beide Männer waren äusserst erfahrene Piloten. Der Grund für das an Bord ausgebrochene Feuer konnte nie mit Gewissheit geklärt werden. Nun meine Frage: wer kennt die Aufschlagstelle dieser Mosquito?_x000a__x000a_(http://www.militaria-archiv.com/showthread.php?p=293380&amp;highlight=Mosquito#post293380)"/>
    <x v="2"/>
    <x v="2"/>
    <s v="Caught fire"/>
    <m/>
    <x v="2"/>
    <m/>
    <m/>
    <n v="8"/>
    <x v="72"/>
    <x v="1"/>
    <n v="1"/>
    <s v="Support Unit"/>
    <x v="314"/>
    <x v="2"/>
    <n v="5"/>
  </r>
  <r>
    <n v="6324"/>
    <s v="NS889"/>
    <x v="12"/>
    <n v="21"/>
    <x v="0"/>
    <x v="16"/>
    <n v="8"/>
    <s v="August"/>
    <x v="10"/>
    <s v="8 August 1947"/>
    <x v="2"/>
    <s v="Sold 8.8.47 (Air Britain Serials)"/>
    <x v="5"/>
    <x v="3"/>
    <m/>
    <m/>
    <x v="2"/>
    <m/>
    <m/>
    <n v="8"/>
    <x v="72"/>
    <x v="1"/>
    <n v="1"/>
    <s v="Front-Line"/>
    <x v="48"/>
    <x v="0"/>
    <n v="1"/>
  </r>
  <r>
    <n v="3317"/>
    <s v="NT112"/>
    <x v="12"/>
    <s v="169/157/BSDU"/>
    <x v="10"/>
    <x v="19"/>
    <n v="8"/>
    <s v="August"/>
    <x v="10"/>
    <s v="8 August 1947"/>
    <x v="2"/>
    <s v="Sold 8.8.47 (Air Britain Serials)"/>
    <x v="5"/>
    <x v="3"/>
    <m/>
    <m/>
    <x v="2"/>
    <m/>
    <m/>
    <n v="8"/>
    <x v="72"/>
    <x v="1"/>
    <n v="1"/>
    <s v="Front-Line"/>
    <x v="138"/>
    <x v="0"/>
    <n v="3"/>
  </r>
  <r>
    <n v="6218"/>
    <s v="VR337"/>
    <x v="10"/>
    <m/>
    <x v="9"/>
    <x v="19"/>
    <n v="8"/>
    <s v="August"/>
    <x v="10"/>
    <s v="8 August 1947"/>
    <x v="2"/>
    <s v="To R.Nor AF 8.8.47 (Air Britain Serials)"/>
    <x v="5"/>
    <x v="3"/>
    <m/>
    <m/>
    <x v="2"/>
    <m/>
    <m/>
    <n v="8"/>
    <x v="72"/>
    <x v="1"/>
    <n v="0"/>
    <e v="#N/A"/>
    <x v="17"/>
    <x v="0"/>
    <n v="1"/>
  </r>
  <r>
    <n v="4327"/>
    <s v="MM454"/>
    <x v="17"/>
    <s v="604/409"/>
    <x v="0"/>
    <x v="2"/>
    <n v="9"/>
    <s v="August"/>
    <x v="10"/>
    <s v="9 August 1947"/>
    <x v="2"/>
    <s v="SS 9.8.47 (Air Britain Serials)"/>
    <x v="4"/>
    <x v="3"/>
    <m/>
    <m/>
    <x v="2"/>
    <m/>
    <m/>
    <n v="8"/>
    <x v="72"/>
    <x v="1"/>
    <n v="1"/>
    <s v="Front-Line"/>
    <x v="95"/>
    <x v="2"/>
    <n v="2"/>
  </r>
  <r>
    <n v="2832"/>
    <s v="PF410"/>
    <x v="20"/>
    <s v="105/128/14"/>
    <x v="10"/>
    <x v="19"/>
    <n v="9"/>
    <s v="August"/>
    <x v="10"/>
    <s v="9 August 1947"/>
    <x v="2"/>
    <s v="SOC 9.8.47 (Air Britain Serials)"/>
    <x v="4"/>
    <x v="3"/>
    <m/>
    <m/>
    <x v="2"/>
    <m/>
    <m/>
    <n v="8"/>
    <x v="72"/>
    <x v="1"/>
    <n v="0"/>
    <s v="Front-Line"/>
    <x v="215"/>
    <x v="6"/>
    <n v="3"/>
  </r>
  <r>
    <n v="1928"/>
    <s v="MM700"/>
    <x v="25"/>
    <s v="219/151"/>
    <x v="0"/>
    <x v="2"/>
    <n v="11"/>
    <s v="August"/>
    <x v="10"/>
    <s v="11 August 1947"/>
    <x v="2"/>
    <s v="To 6387M 11.8.47 (Air Britain Serials)"/>
    <x v="4"/>
    <x v="3"/>
    <m/>
    <m/>
    <x v="2"/>
    <m/>
    <m/>
    <n v="8"/>
    <x v="72"/>
    <x v="1"/>
    <n v="1"/>
    <s v="Front-Line"/>
    <x v="8"/>
    <x v="2"/>
    <n v="2"/>
  </r>
  <r>
    <n v="5839"/>
    <s v="PF550"/>
    <x v="20"/>
    <n v="98"/>
    <x v="10"/>
    <x v="19"/>
    <n v="12"/>
    <s v="August"/>
    <x v="10"/>
    <s v="12 August 1947"/>
    <x v="0"/>
    <s v="Swung on take-off and u/c raised to stop Gatow 12.8.47 (Air Britain Serials)"/>
    <x v="2"/>
    <x v="2"/>
    <s v="Swung on takeoff"/>
    <m/>
    <x v="2"/>
    <m/>
    <m/>
    <n v="8"/>
    <x v="72"/>
    <x v="1"/>
    <n v="0"/>
    <s v="Front-Line"/>
    <x v="204"/>
    <x v="6"/>
    <n v="1"/>
  </r>
  <r>
    <n v="7302"/>
    <s v="NS845"/>
    <x v="12"/>
    <s v="21/60OTU/13OTU"/>
    <x v="0"/>
    <x v="7"/>
    <n v="12"/>
    <s v="August"/>
    <x v="10"/>
    <s v="12 August 1947"/>
    <x v="2"/>
    <s v="Sold 12.8.47 (Air Britain Serials)"/>
    <x v="5"/>
    <x v="3"/>
    <m/>
    <m/>
    <x v="2"/>
    <m/>
    <m/>
    <n v="8"/>
    <x v="72"/>
    <x v="1"/>
    <n v="1"/>
    <s v="Support Unit"/>
    <x v="39"/>
    <x v="0"/>
    <n v="3"/>
  </r>
  <r>
    <n v="5291"/>
    <s v="RF707"/>
    <x v="12"/>
    <s v="Med"/>
    <x v="1"/>
    <x v="16"/>
    <n v="12"/>
    <s v="August"/>
    <x v="10"/>
    <s v="12 August 1947"/>
    <x v="2"/>
    <s v="Sold 12.8.47 (Air Britain Serials)"/>
    <x v="5"/>
    <x v="3"/>
    <m/>
    <m/>
    <x v="2"/>
    <m/>
    <m/>
    <n v="8"/>
    <x v="72"/>
    <x v="1"/>
    <n v="1"/>
    <e v="#N/A"/>
    <x v="68"/>
    <x v="3"/>
    <n v="1"/>
  </r>
  <r>
    <n v="2284"/>
    <s v="TE920"/>
    <x v="12"/>
    <s v="FE"/>
    <x v="9"/>
    <x v="19"/>
    <n v="12"/>
    <s v="August"/>
    <x v="10"/>
    <s v="12 August 1947"/>
    <x v="2"/>
    <s v="To R.Nor AF 12.8.47 (Air Britain Serials)"/>
    <x v="5"/>
    <x v="3"/>
    <m/>
    <m/>
    <x v="2"/>
    <m/>
    <m/>
    <n v="8"/>
    <x v="72"/>
    <x v="1"/>
    <n v="0"/>
    <e v="#N/A"/>
    <x v="91"/>
    <x v="3"/>
    <n v="1"/>
  </r>
  <r>
    <n v="3815"/>
    <s v="NS581"/>
    <x v="18"/>
    <s v="USAAF"/>
    <x v="10"/>
    <x v="19"/>
    <n v="13"/>
    <s v="August"/>
    <x v="10"/>
    <s v="13 August 1947"/>
    <x v="2"/>
    <s v="SS 13.8.47 (Air Britain Serials)"/>
    <x v="4"/>
    <x v="3"/>
    <m/>
    <m/>
    <x v="2"/>
    <m/>
    <m/>
    <n v="8"/>
    <x v="72"/>
    <x v="1"/>
    <n v="1"/>
    <e v="#N/A"/>
    <x v="33"/>
    <x v="0"/>
    <n v="1"/>
  </r>
  <r>
    <n v="2910"/>
    <s v="RV300"/>
    <x v="20"/>
    <s v="Mkrs/RAE/AAEE"/>
    <x v="10"/>
    <x v="19"/>
    <n v="13"/>
    <s v="August"/>
    <x v="10"/>
    <s v="13 August 1947"/>
    <x v="2"/>
    <s v="SOC 13.8.47 (Air Britain Serials)"/>
    <x v="4"/>
    <x v="3"/>
    <m/>
    <m/>
    <x v="2"/>
    <m/>
    <m/>
    <n v="8"/>
    <x v="72"/>
    <x v="1"/>
    <n v="1"/>
    <e v="#N/A"/>
    <x v="7"/>
    <x v="0"/>
    <n v="3"/>
  </r>
  <r>
    <n v="447"/>
    <s v="RV308"/>
    <x v="20"/>
    <s v="692/109/139/105/RN"/>
    <x v="10"/>
    <x v="19"/>
    <n v="13"/>
    <s v="August"/>
    <x v="10"/>
    <s v="13 August 1947"/>
    <x v="2"/>
    <s v="To RN 13.8.47 (Air Britain Serials)"/>
    <x v="5"/>
    <x v="3"/>
    <m/>
    <m/>
    <x v="2"/>
    <m/>
    <m/>
    <n v="8"/>
    <x v="72"/>
    <x v="1"/>
    <n v="1"/>
    <e v="#N/A"/>
    <x v="64"/>
    <x v="0"/>
    <n v="5"/>
  </r>
  <r>
    <n v="3475"/>
    <s v="HR433"/>
    <x v="12"/>
    <n v="235"/>
    <x v="12"/>
    <x v="19"/>
    <n v="14"/>
    <s v="August"/>
    <x v="10"/>
    <s v="14 August 1947"/>
    <x v="2"/>
    <s v="To Armee de l'Air 14.8.47 (Air Britain Serials)"/>
    <x v="5"/>
    <x v="3"/>
    <m/>
    <m/>
    <x v="2"/>
    <m/>
    <m/>
    <n v="8"/>
    <x v="72"/>
    <x v="1"/>
    <n v="1"/>
    <s v="Front-Line"/>
    <x v="97"/>
    <x v="3"/>
    <n v="1"/>
  </r>
  <r>
    <n v="371"/>
    <s v="PF489"/>
    <x v="20"/>
    <s v="105/608/16OTU/GAL/RN"/>
    <x v="10"/>
    <x v="19"/>
    <n v="14"/>
    <s v="August"/>
    <x v="10"/>
    <s v="14 August 1947"/>
    <x v="2"/>
    <s v="To RN 14.8.47 (Air Britain Serials)"/>
    <x v="5"/>
    <x v="3"/>
    <m/>
    <m/>
    <x v="2"/>
    <m/>
    <m/>
    <n v="8"/>
    <x v="72"/>
    <x v="1"/>
    <n v="0"/>
    <e v="#N/A"/>
    <x v="64"/>
    <x v="6"/>
    <n v="5"/>
  </r>
  <r>
    <n v="2454"/>
    <s v="PZ219"/>
    <x v="12"/>
    <s v="151/418/107"/>
    <x v="0"/>
    <x v="16"/>
    <n v="14"/>
    <s v="August"/>
    <x v="10"/>
    <s v="14 August 1947"/>
    <x v="2"/>
    <s v="First mentioned in 418 Sqn. ORB, 2/3 April 1945; last recorded sortie on 24/25 April 1945. TH-E, letter in ORB entry of 2/3 April 1945. Sold 14.8.47 (Air Britain Serials)"/>
    <x v="5"/>
    <x v="3"/>
    <m/>
    <m/>
    <x v="2"/>
    <m/>
    <m/>
    <n v="8"/>
    <x v="72"/>
    <x v="1"/>
    <n v="1"/>
    <s v="Front-Line"/>
    <x v="57"/>
    <x v="0"/>
    <n v="3"/>
  </r>
  <r>
    <n v="2634"/>
    <s v="HK302"/>
    <x v="2"/>
    <s v="DH/456/51OTU"/>
    <x v="10"/>
    <x v="7"/>
    <n v="15"/>
    <s v="August"/>
    <x v="10"/>
    <s v="15 August 1947"/>
    <x v="2"/>
    <s v="Served with 456 Sqn 02/44 to 12/44, coded RX-Z under RAF control. Returned to RAF. (Brian Fillery's website) SS 15.8.47 (Air Britain Serials)"/>
    <x v="4"/>
    <x v="3"/>
    <m/>
    <m/>
    <x v="2"/>
    <m/>
    <m/>
    <n v="8"/>
    <x v="72"/>
    <x v="1"/>
    <n v="1"/>
    <s v="Support Unit"/>
    <x v="110"/>
    <x v="2"/>
    <n v="3"/>
  </r>
  <r>
    <n v="4382"/>
    <s v="HX918"/>
    <x v="12"/>
    <s v="Mkrs"/>
    <x v="9"/>
    <x v="19"/>
    <n v="15"/>
    <s v="August"/>
    <x v="10"/>
    <s v="15 August 1947"/>
    <x v="2"/>
    <s v="To R.Nor AF 15.8.47 as SF-AR (Air Britain Serials) A&amp;AEE R.P. tests 11.43"/>
    <x v="5"/>
    <x v="3"/>
    <m/>
    <m/>
    <x v="2"/>
    <m/>
    <m/>
    <n v="8"/>
    <x v="72"/>
    <x v="1"/>
    <n v="1"/>
    <s v="Support Unit"/>
    <x v="44"/>
    <x v="0"/>
    <n v="1"/>
  </r>
  <r>
    <n v="901"/>
    <s v="KA142"/>
    <x v="31"/>
    <m/>
    <x v="10"/>
    <x v="19"/>
    <n v="15"/>
    <s v="August"/>
    <x v="10"/>
    <s v="15 August 1947"/>
    <x v="2"/>
    <s v="SS 15.8.47 (Air Britain Serials)"/>
    <x v="4"/>
    <x v="3"/>
    <m/>
    <m/>
    <x v="2"/>
    <m/>
    <m/>
    <n v="8"/>
    <x v="72"/>
    <x v="1"/>
    <n v="0"/>
    <e v="#N/A"/>
    <x v="17"/>
    <x v="1"/>
    <n v="1"/>
  </r>
  <r>
    <n v="5047"/>
    <s v="KA159"/>
    <x v="31"/>
    <m/>
    <x v="10"/>
    <x v="19"/>
    <n v="15"/>
    <s v="August"/>
    <x v="10"/>
    <s v="15 August 1947"/>
    <x v="2"/>
    <s v="SOC 15.8.47 (Air Britain Serials)"/>
    <x v="4"/>
    <x v="3"/>
    <m/>
    <m/>
    <x v="2"/>
    <m/>
    <m/>
    <n v="8"/>
    <x v="72"/>
    <x v="1"/>
    <n v="0"/>
    <e v="#N/A"/>
    <x v="17"/>
    <x v="1"/>
    <n v="1"/>
  </r>
  <r>
    <n v="7363"/>
    <s v="KB229"/>
    <x v="13"/>
    <s v="Upwood/RAE"/>
    <x v="10"/>
    <x v="19"/>
    <n v="15"/>
    <s v="August"/>
    <x v="10"/>
    <s v="15 August 1947"/>
    <x v="2"/>
    <s v="SS 15.8.47 (Air Britain Serials)"/>
    <x v="4"/>
    <x v="3"/>
    <m/>
    <m/>
    <x v="2"/>
    <m/>
    <m/>
    <n v="8"/>
    <x v="72"/>
    <x v="1"/>
    <n v="1"/>
    <s v="Support Unit"/>
    <x v="61"/>
    <x v="1"/>
    <n v="2"/>
  </r>
  <r>
    <n v="4102"/>
    <s v="NS774"/>
    <x v="18"/>
    <s v="USAAF"/>
    <x v="10"/>
    <x v="19"/>
    <n v="15"/>
    <s v="August"/>
    <x v="10"/>
    <s v="15 August 1947"/>
    <x v="2"/>
    <s v="450325 MOSQUITO NS-774 WATTON, UK 25 (Thomas Ensminger) SS 15.8.47 (Air Britain Serials)"/>
    <x v="4"/>
    <x v="3"/>
    <m/>
    <m/>
    <x v="2"/>
    <m/>
    <m/>
    <n v="8"/>
    <x v="72"/>
    <x v="1"/>
    <n v="1"/>
    <e v="#N/A"/>
    <x v="33"/>
    <x v="0"/>
    <n v="1"/>
  </r>
  <r>
    <n v="3524"/>
    <s v="RF914"/>
    <x v="12"/>
    <s v="16FU"/>
    <x v="10"/>
    <x v="19"/>
    <n v="15"/>
    <s v="August"/>
    <x v="10"/>
    <s v="15 August 1947"/>
    <x v="2"/>
    <s v="Sold 15.8.47 (Air Britain Serials)"/>
    <x v="5"/>
    <x v="3"/>
    <m/>
    <m/>
    <x v="2"/>
    <m/>
    <m/>
    <n v="8"/>
    <x v="72"/>
    <x v="1"/>
    <n v="1"/>
    <s v="Support Unit"/>
    <x v="250"/>
    <x v="3"/>
    <n v="1"/>
  </r>
  <r>
    <n v="1957"/>
    <s v="TA616"/>
    <x v="18"/>
    <s v="CRD"/>
    <x v="10"/>
    <x v="19"/>
    <n v="15"/>
    <s v="August"/>
    <x v="10"/>
    <s v="15 August 1947"/>
    <x v="2"/>
    <s v="SS 15.8.47 (Air Britain Serials)"/>
    <x v="4"/>
    <x v="3"/>
    <m/>
    <m/>
    <x v="2"/>
    <m/>
    <m/>
    <n v="8"/>
    <x v="72"/>
    <x v="1"/>
    <n v="0"/>
    <s v="Support Unit"/>
    <x v="197"/>
    <x v="0"/>
    <n v="1"/>
  </r>
  <r>
    <n v="1203"/>
    <s v="MM533"/>
    <x v="17"/>
    <s v="304FTU/256"/>
    <x v="10"/>
    <x v="19"/>
    <n v="16"/>
    <s v="August"/>
    <x v="10"/>
    <s v="16 August 1947"/>
    <x v="2"/>
    <s v="SS 18.8.47 (Air Britain Serials)"/>
    <x v="4"/>
    <x v="3"/>
    <m/>
    <m/>
    <x v="2"/>
    <m/>
    <m/>
    <n v="8"/>
    <x v="72"/>
    <x v="1"/>
    <n v="1"/>
    <s v="Front-Line"/>
    <x v="32"/>
    <x v="2"/>
    <n v="2"/>
  </r>
  <r>
    <n v="2948"/>
    <s v="TV966"/>
    <x v="10"/>
    <s v="98/138/107"/>
    <x v="0"/>
    <x v="7"/>
    <n v="16"/>
    <s v="August"/>
    <x v="10"/>
    <s v="16 August 1947"/>
    <x v="2"/>
    <s v="SOC 16.8.47 (Air Britain Serials)"/>
    <x v="4"/>
    <x v="3"/>
    <m/>
    <m/>
    <x v="2"/>
    <m/>
    <m/>
    <n v="8"/>
    <x v="72"/>
    <x v="1"/>
    <n v="0"/>
    <s v="Front-Line"/>
    <x v="57"/>
    <x v="2"/>
    <n v="3"/>
  </r>
  <r>
    <n v="5772"/>
    <s v="RG154"/>
    <x v="18"/>
    <s v="USAAF"/>
    <x v="12"/>
    <x v="19"/>
    <n v="18"/>
    <s v="August"/>
    <x v="10"/>
    <s v="18 August 1947"/>
    <x v="2"/>
    <s v="To Armee de l'Air 18.8.47 (Air Britain Serials)"/>
    <x v="5"/>
    <x v="3"/>
    <m/>
    <m/>
    <x v="2"/>
    <m/>
    <m/>
    <n v="8"/>
    <x v="72"/>
    <x v="1"/>
    <n v="1"/>
    <e v="#N/A"/>
    <x v="33"/>
    <x v="0"/>
    <n v="1"/>
  </r>
  <r>
    <n v="5039"/>
    <s v="RS574"/>
    <x v="12"/>
    <n v="235"/>
    <x v="12"/>
    <x v="19"/>
    <n v="18"/>
    <s v="August"/>
    <x v="10"/>
    <s v="18 August 1947"/>
    <x v="2"/>
    <s v="To Armee de l'Air 18.8.47 (Air Britain Serials)"/>
    <x v="5"/>
    <x v="3"/>
    <m/>
    <m/>
    <x v="2"/>
    <m/>
    <m/>
    <n v="8"/>
    <x v="72"/>
    <x v="1"/>
    <n v="1"/>
    <s v="Front-Line"/>
    <x v="97"/>
    <x v="0"/>
    <n v="1"/>
  </r>
  <r>
    <n v="2823"/>
    <s v="RS610"/>
    <x v="12"/>
    <n v="248"/>
    <x v="9"/>
    <x v="19"/>
    <n v="18"/>
    <s v="August"/>
    <x v="10"/>
    <s v="18 August 1947"/>
    <x v="2"/>
    <s v="To R.Nor AF 18.8.47 (Air Britain Serials)"/>
    <x v="5"/>
    <x v="3"/>
    <m/>
    <m/>
    <x v="2"/>
    <m/>
    <m/>
    <n v="8"/>
    <x v="72"/>
    <x v="1"/>
    <n v="1"/>
    <s v="Front-Line"/>
    <x v="52"/>
    <x v="0"/>
    <n v="1"/>
  </r>
  <r>
    <n v="4987"/>
    <s v="TA597"/>
    <x v="12"/>
    <s v="1FU"/>
    <x v="10"/>
    <x v="19"/>
    <n v="19"/>
    <s v="August"/>
    <x v="10"/>
    <s v="19 August 1947"/>
    <x v="0"/>
    <s v="TA597 FB.VI Built at Hatfield and delivered sometime between 12 April 1945 and 15 December 1945. Crashed on takeoff at Darwin on 19 August 1947 during delivery flight to New Zealand. As a result of an airspeed indicator problem the pilot abandoned the takeoff. The aircraft over ran the runway and collided with a tree. The aircraft was later used as spares for other delivery flights with the remains finally being sold for 23 pounds 4 shillings and 10 pence in July 1949. . (http://www.adf-serials.com/nz-serials/). This aircraft was sold to the Royal New Zealand Air Force in June 1947 and despatched 25/6/47. Reached Darwin 8/47 but crashed on take off after the ASI failed. SOC 23/8/47 and on 1/7/49 the wreck was transfered to the RAAF and sold locally as scrap. (Brian Fillery's website) To RNZAF 25.6.47 no serial. Crashed on takeoff Darwin 19.8.47 remains sold (Air Britain Serials)"/>
    <x v="2"/>
    <x v="2"/>
    <s v="Crashed on takeoff"/>
    <m/>
    <x v="2"/>
    <m/>
    <m/>
    <n v="8"/>
    <x v="72"/>
    <x v="1"/>
    <n v="0"/>
    <s v="Support Unit"/>
    <x v="123"/>
    <x v="0"/>
    <n v="1"/>
  </r>
  <r>
    <n v="2701"/>
    <s v="VR338"/>
    <x v="10"/>
    <m/>
    <x v="15"/>
    <x v="19"/>
    <n v="19"/>
    <s v="August"/>
    <x v="10"/>
    <s v="19 August 1947"/>
    <x v="2"/>
    <s v="To Belgian AF 19.8.47 as MA-3/B2-C (Air Britain Serials)"/>
    <x v="5"/>
    <x v="3"/>
    <m/>
    <m/>
    <x v="2"/>
    <m/>
    <m/>
    <n v="8"/>
    <x v="72"/>
    <x v="1"/>
    <n v="0"/>
    <e v="#N/A"/>
    <x v="17"/>
    <x v="0"/>
    <n v="1"/>
  </r>
  <r>
    <n v="418"/>
    <s v="HJ729"/>
    <x v="6"/>
    <s v="418/605/51OTU"/>
    <x v="10"/>
    <x v="7"/>
    <n v="20"/>
    <s v="August"/>
    <x v="10"/>
    <s v="20 August 1947"/>
    <x v="2"/>
    <s v="Taken on strength from No.19 Movements Unit, 1 August 1943; to No.43 Group, 4 November 1943; no record of its return to No.418 Squadron, but it is struck off strength again on 31 January 1944 on transfer to No.605 Squadron. TH-H, letter on list of aircraft dated 9 September 1943. Took part in supporting the Dortmund-Ems canal raid by 617 Squadron on September 16 1943 - according to the 617 ORB, aircraft H of 418 was flown by F/O R.R. Rowland, up from Coningsby 0027, down 0448. Patroled target area in thick haze.No attacks made and no enemy fighters seen. Attackrd by flak near Rheine. SOC 20.8.47 (Air Britain Serials)"/>
    <x v="4"/>
    <x v="3"/>
    <m/>
    <m/>
    <x v="2"/>
    <m/>
    <m/>
    <n v="8"/>
    <x v="72"/>
    <x v="1"/>
    <n v="1"/>
    <s v="Support Unit"/>
    <x v="110"/>
    <x v="0"/>
    <n v="3"/>
  </r>
  <r>
    <n v="683"/>
    <s v="HJ764"/>
    <x v="6"/>
    <s v="418/13OTU/418/268"/>
    <x v="10"/>
    <x v="19"/>
    <n v="20"/>
    <s v="August"/>
    <x v="10"/>
    <s v="20 August 1947"/>
    <x v="2"/>
    <s v="Taken on strength at 418 Sqn. from No.10 Movements Unit, 17 June 1943; to No.43 Group, 20 June 1943; returned to No.418 Squadron, 27August 1943; to No.13 OTU, 28 February 1944. TH-X, letter obtained from squadron list dated 2 September 1944. NOTE: this aircraft is reported back on operations with No.418 Squadron, 17 April to 24 April 1945, at which time it carried the letter &quot;H&quot;. SOC 20.8.47 (Air Britain Serials)"/>
    <x v="4"/>
    <x v="3"/>
    <m/>
    <m/>
    <x v="2"/>
    <m/>
    <m/>
    <n v="8"/>
    <x v="72"/>
    <x v="1"/>
    <n v="1"/>
    <s v="Front-Line"/>
    <x v="214"/>
    <x v="0"/>
    <n v="4"/>
  </r>
  <r>
    <n v="31"/>
    <s v="HJ868"/>
    <x v="10"/>
    <s v="1655MTU/13OTU/1655MTU/60OTU/54OTU"/>
    <x v="10"/>
    <x v="7"/>
    <n v="20"/>
    <s v="August"/>
    <x v="10"/>
    <s v="20 August 1947"/>
    <x v="2"/>
    <s v="SOC 20.8.47 (Air Britain Serials)"/>
    <x v="4"/>
    <x v="3"/>
    <m/>
    <m/>
    <x v="2"/>
    <m/>
    <m/>
    <n v="8"/>
    <x v="72"/>
    <x v="1"/>
    <n v="1"/>
    <s v="Support Unit"/>
    <x v="115"/>
    <x v="2"/>
    <n v="5"/>
  </r>
  <r>
    <n v="2809"/>
    <s v="HR244"/>
    <x v="12"/>
    <s v="169/141/23"/>
    <x v="0"/>
    <x v="5"/>
    <n v="20"/>
    <s v="August"/>
    <x v="10"/>
    <s v="20 August 1947"/>
    <x v="2"/>
    <s v="SOC 20.8.47 (Air Britain Serials)"/>
    <x v="4"/>
    <x v="3"/>
    <m/>
    <m/>
    <x v="2"/>
    <m/>
    <m/>
    <n v="8"/>
    <x v="72"/>
    <x v="1"/>
    <n v="1"/>
    <s v="Front-Line"/>
    <x v="6"/>
    <x v="3"/>
    <n v="3"/>
  </r>
  <r>
    <n v="2795"/>
    <s v="KA146"/>
    <x v="31"/>
    <m/>
    <x v="10"/>
    <x v="19"/>
    <n v="20"/>
    <s v="August"/>
    <x v="10"/>
    <s v="20 August 1947"/>
    <x v="2"/>
    <s v="SS 20.8.47 (Air Britain Serials)"/>
    <x v="4"/>
    <x v="3"/>
    <m/>
    <m/>
    <x v="2"/>
    <m/>
    <m/>
    <n v="8"/>
    <x v="72"/>
    <x v="1"/>
    <n v="0"/>
    <e v="#N/A"/>
    <x v="17"/>
    <x v="1"/>
    <n v="1"/>
  </r>
  <r>
    <n v="2873"/>
    <s v="KA177"/>
    <x v="31"/>
    <m/>
    <x v="10"/>
    <x v="19"/>
    <n v="20"/>
    <s v="August"/>
    <x v="10"/>
    <s v="20 August 1947"/>
    <x v="2"/>
    <s v="SOC 20.8.47 (Air Britain Serials)"/>
    <x v="4"/>
    <x v="3"/>
    <m/>
    <m/>
    <x v="2"/>
    <m/>
    <m/>
    <n v="8"/>
    <x v="72"/>
    <x v="1"/>
    <n v="0"/>
    <e v="#N/A"/>
    <x v="17"/>
    <x v="1"/>
    <n v="1"/>
  </r>
  <r>
    <n v="5507"/>
    <s v="KA180"/>
    <x v="31"/>
    <s v="1FU"/>
    <x v="10"/>
    <x v="19"/>
    <n v="20"/>
    <s v="August"/>
    <x v="10"/>
    <s v="20 August 1947"/>
    <x v="2"/>
    <s v="SOC 20.8.47 (Air Britain Serials)"/>
    <x v="4"/>
    <x v="3"/>
    <m/>
    <m/>
    <x v="2"/>
    <m/>
    <m/>
    <n v="8"/>
    <x v="72"/>
    <x v="1"/>
    <n v="0"/>
    <s v="Support Unit"/>
    <x v="123"/>
    <x v="1"/>
    <n v="1"/>
  </r>
  <r>
    <n v="3371"/>
    <s v="KA182"/>
    <x v="31"/>
    <m/>
    <x v="10"/>
    <x v="19"/>
    <n v="20"/>
    <s v="August"/>
    <x v="10"/>
    <s v="20 August 1947"/>
    <x v="2"/>
    <s v="SOC 20.8.47 (Air Britain Serials)"/>
    <x v="4"/>
    <x v="3"/>
    <m/>
    <m/>
    <x v="2"/>
    <m/>
    <m/>
    <n v="8"/>
    <x v="72"/>
    <x v="1"/>
    <n v="0"/>
    <e v="#N/A"/>
    <x v="17"/>
    <x v="1"/>
    <n v="1"/>
  </r>
  <r>
    <n v="3462"/>
    <s v="KA183"/>
    <x v="31"/>
    <m/>
    <x v="10"/>
    <x v="19"/>
    <n v="20"/>
    <s v="August"/>
    <x v="10"/>
    <s v="20 August 1947"/>
    <x v="2"/>
    <s v="SOC 20.8.47 (Air Britain Serials)"/>
    <x v="4"/>
    <x v="3"/>
    <m/>
    <m/>
    <x v="2"/>
    <m/>
    <m/>
    <n v="8"/>
    <x v="72"/>
    <x v="1"/>
    <n v="0"/>
    <e v="#N/A"/>
    <x v="17"/>
    <x v="1"/>
    <n v="1"/>
  </r>
  <r>
    <n v="3684"/>
    <s v="KA185"/>
    <x v="31"/>
    <m/>
    <x v="10"/>
    <x v="19"/>
    <n v="20"/>
    <s v="August"/>
    <x v="10"/>
    <s v="20 August 1947"/>
    <x v="2"/>
    <s v="SOC 20.8.47 (Air Britain Serials)"/>
    <x v="4"/>
    <x v="3"/>
    <m/>
    <m/>
    <x v="2"/>
    <m/>
    <m/>
    <n v="8"/>
    <x v="72"/>
    <x v="1"/>
    <n v="0"/>
    <e v="#N/A"/>
    <x v="17"/>
    <x v="1"/>
    <n v="1"/>
  </r>
  <r>
    <n v="1413"/>
    <s v="KA187"/>
    <x v="31"/>
    <s v="1FU"/>
    <x v="10"/>
    <x v="19"/>
    <n v="20"/>
    <s v="August"/>
    <x v="10"/>
    <s v="20 August 1947"/>
    <x v="2"/>
    <s v="SOC 20.8.47 (Air Britain Serials)"/>
    <x v="4"/>
    <x v="3"/>
    <m/>
    <m/>
    <x v="2"/>
    <m/>
    <m/>
    <n v="8"/>
    <x v="72"/>
    <x v="1"/>
    <n v="0"/>
    <s v="Support Unit"/>
    <x v="123"/>
    <x v="1"/>
    <n v="1"/>
  </r>
  <r>
    <n v="1580"/>
    <s v="KA192"/>
    <x v="31"/>
    <s v="1FU"/>
    <x v="10"/>
    <x v="19"/>
    <n v="20"/>
    <s v="August"/>
    <x v="10"/>
    <s v="20 August 1947"/>
    <x v="2"/>
    <s v="SOC 20.8.47 (Air Britain Serials)"/>
    <x v="4"/>
    <x v="3"/>
    <m/>
    <m/>
    <x v="2"/>
    <m/>
    <m/>
    <n v="8"/>
    <x v="72"/>
    <x v="1"/>
    <n v="0"/>
    <s v="Support Unit"/>
    <x v="123"/>
    <x v="1"/>
    <n v="1"/>
  </r>
  <r>
    <n v="5707"/>
    <s v="KA196"/>
    <x v="31"/>
    <s v="1FU"/>
    <x v="10"/>
    <x v="19"/>
    <n v="20"/>
    <s v="August"/>
    <x v="10"/>
    <s v="20 August 1947"/>
    <x v="2"/>
    <s v="SOC 20.8.47 (Air Britain Serials)"/>
    <x v="4"/>
    <x v="3"/>
    <m/>
    <m/>
    <x v="2"/>
    <m/>
    <m/>
    <n v="8"/>
    <x v="72"/>
    <x v="1"/>
    <n v="0"/>
    <s v="Support Unit"/>
    <x v="123"/>
    <x v="1"/>
    <n v="1"/>
  </r>
  <r>
    <n v="3967"/>
    <s v="KA210"/>
    <x v="31"/>
    <m/>
    <x v="10"/>
    <x v="19"/>
    <n v="20"/>
    <s v="August"/>
    <x v="10"/>
    <s v="20 August 1947"/>
    <x v="2"/>
    <s v="SOC 20.8.47 (Air Britain Serials)"/>
    <x v="4"/>
    <x v="3"/>
    <m/>
    <m/>
    <x v="2"/>
    <m/>
    <m/>
    <n v="8"/>
    <x v="72"/>
    <x v="1"/>
    <n v="0"/>
    <e v="#N/A"/>
    <x v="17"/>
    <x v="1"/>
    <n v="1"/>
  </r>
  <r>
    <n v="4683"/>
    <s v="KA213"/>
    <x v="31"/>
    <m/>
    <x v="10"/>
    <x v="19"/>
    <n v="20"/>
    <s v="August"/>
    <x v="10"/>
    <s v="20 August 1947"/>
    <x v="2"/>
    <s v="SOC 20.8.47 (Air Britain Serials)"/>
    <x v="4"/>
    <x v="3"/>
    <m/>
    <m/>
    <x v="2"/>
    <m/>
    <m/>
    <n v="8"/>
    <x v="72"/>
    <x v="1"/>
    <n v="0"/>
    <e v="#N/A"/>
    <x v="17"/>
    <x v="1"/>
    <n v="1"/>
  </r>
  <r>
    <n v="4684"/>
    <s v="KA218"/>
    <x v="31"/>
    <m/>
    <x v="10"/>
    <x v="19"/>
    <n v="20"/>
    <s v="August"/>
    <x v="10"/>
    <s v="20 August 1947"/>
    <x v="2"/>
    <s v="SOC 20.8.47 (Air Britain Serials)"/>
    <x v="4"/>
    <x v="3"/>
    <m/>
    <m/>
    <x v="2"/>
    <m/>
    <m/>
    <n v="8"/>
    <x v="72"/>
    <x v="1"/>
    <n v="0"/>
    <e v="#N/A"/>
    <x v="17"/>
    <x v="1"/>
    <n v="1"/>
  </r>
  <r>
    <n v="4690"/>
    <s v="KA224"/>
    <x v="31"/>
    <m/>
    <x v="10"/>
    <x v="19"/>
    <n v="20"/>
    <s v="August"/>
    <x v="10"/>
    <s v="20 August 1947"/>
    <x v="2"/>
    <s v="SOC 20.8.47 (Air Britain Serials)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
    <x v="4"/>
    <x v="3"/>
    <m/>
    <m/>
    <x v="2"/>
    <m/>
    <m/>
    <n v="8"/>
    <x v="72"/>
    <x v="1"/>
    <n v="0"/>
    <e v="#N/A"/>
    <x v="17"/>
    <x v="1"/>
    <n v="1"/>
  </r>
  <r>
    <n v="3154"/>
    <s v="KA225"/>
    <x v="31"/>
    <s v="1FU"/>
    <x v="10"/>
    <x v="19"/>
    <n v="20"/>
    <s v="August"/>
    <x v="10"/>
    <s v="20 August 1947"/>
    <x v="2"/>
    <s v="SOC 20.8.47 (Air Britain Serials)"/>
    <x v="4"/>
    <x v="3"/>
    <m/>
    <m/>
    <x v="2"/>
    <m/>
    <m/>
    <n v="8"/>
    <x v="72"/>
    <x v="1"/>
    <n v="0"/>
    <s v="Support Unit"/>
    <x v="123"/>
    <x v="1"/>
    <n v="1"/>
  </r>
  <r>
    <n v="1477"/>
    <s v="KA228"/>
    <x v="31"/>
    <s v="1FU"/>
    <x v="10"/>
    <x v="19"/>
    <n v="20"/>
    <s v="August"/>
    <x v="10"/>
    <s v="20 August 1947"/>
    <x v="2"/>
    <s v="SOC 20.8.47 (Air Britain Serials)"/>
    <x v="4"/>
    <x v="3"/>
    <m/>
    <m/>
    <x v="2"/>
    <m/>
    <m/>
    <n v="8"/>
    <x v="72"/>
    <x v="1"/>
    <n v="0"/>
    <s v="Support Unit"/>
    <x v="123"/>
    <x v="1"/>
    <n v="1"/>
  </r>
  <r>
    <n v="4692"/>
    <s v="KA230"/>
    <x v="31"/>
    <m/>
    <x v="10"/>
    <x v="19"/>
    <n v="20"/>
    <s v="August"/>
    <x v="10"/>
    <s v="20 August 1947"/>
    <x v="2"/>
    <s v="SOC 20.8.47 (Air Britain Serials)"/>
    <x v="4"/>
    <x v="3"/>
    <m/>
    <m/>
    <x v="2"/>
    <m/>
    <m/>
    <n v="8"/>
    <x v="72"/>
    <x v="1"/>
    <n v="0"/>
    <e v="#N/A"/>
    <x v="17"/>
    <x v="1"/>
    <n v="1"/>
  </r>
  <r>
    <n v="4966"/>
    <s v="KA239"/>
    <x v="31"/>
    <m/>
    <x v="10"/>
    <x v="19"/>
    <n v="20"/>
    <s v="August"/>
    <x v="10"/>
    <s v="20 August 1947"/>
    <x v="2"/>
    <s v="SOC 20.8.47 (Air Britain Serials)"/>
    <x v="4"/>
    <x v="3"/>
    <m/>
    <m/>
    <x v="2"/>
    <m/>
    <m/>
    <n v="8"/>
    <x v="72"/>
    <x v="1"/>
    <n v="0"/>
    <e v="#N/A"/>
    <x v="17"/>
    <x v="1"/>
    <n v="1"/>
  </r>
  <r>
    <n v="4984"/>
    <s v="KA240"/>
    <x v="31"/>
    <m/>
    <x v="10"/>
    <x v="19"/>
    <n v="20"/>
    <s v="August"/>
    <x v="10"/>
    <s v="20 August 1947"/>
    <x v="2"/>
    <s v="SOC 20.8.47 (Air Britain Serials)"/>
    <x v="4"/>
    <x v="3"/>
    <m/>
    <m/>
    <x v="2"/>
    <m/>
    <m/>
    <n v="8"/>
    <x v="72"/>
    <x v="1"/>
    <n v="0"/>
    <e v="#N/A"/>
    <x v="17"/>
    <x v="1"/>
    <n v="1"/>
  </r>
  <r>
    <n v="4989"/>
    <s v="KA241"/>
    <x v="31"/>
    <m/>
    <x v="10"/>
    <x v="19"/>
    <n v="20"/>
    <s v="August"/>
    <x v="10"/>
    <s v="20 August 1947"/>
    <x v="2"/>
    <s v="SOC 20.8.47 (Air Britain Serials)"/>
    <x v="4"/>
    <x v="3"/>
    <m/>
    <m/>
    <x v="2"/>
    <m/>
    <m/>
    <n v="8"/>
    <x v="72"/>
    <x v="1"/>
    <n v="0"/>
    <e v="#N/A"/>
    <x v="17"/>
    <x v="1"/>
    <n v="1"/>
  </r>
  <r>
    <n v="3463"/>
    <s v="KA245"/>
    <x v="31"/>
    <s v="1FU"/>
    <x v="10"/>
    <x v="19"/>
    <n v="20"/>
    <s v="August"/>
    <x v="10"/>
    <s v="20 August 1947"/>
    <x v="2"/>
    <s v="SOC 20.8.47 (Air Britain Serials)"/>
    <x v="4"/>
    <x v="3"/>
    <m/>
    <m/>
    <x v="2"/>
    <m/>
    <m/>
    <n v="8"/>
    <x v="72"/>
    <x v="1"/>
    <n v="0"/>
    <s v="Support Unit"/>
    <x v="123"/>
    <x v="1"/>
    <n v="1"/>
  </r>
  <r>
    <n v="4993"/>
    <s v="KA246"/>
    <x v="31"/>
    <m/>
    <x v="10"/>
    <x v="19"/>
    <n v="20"/>
    <s v="August"/>
    <x v="10"/>
    <s v="20 August 1947"/>
    <x v="2"/>
    <s v="SOC 20.8.47 (Air Britain Serials)"/>
    <x v="4"/>
    <x v="3"/>
    <m/>
    <m/>
    <x v="2"/>
    <m/>
    <m/>
    <n v="8"/>
    <x v="72"/>
    <x v="1"/>
    <n v="0"/>
    <e v="#N/A"/>
    <x v="17"/>
    <x v="1"/>
    <n v="1"/>
  </r>
  <r>
    <n v="3964"/>
    <s v="KA247"/>
    <x v="31"/>
    <s v="1FU"/>
    <x v="10"/>
    <x v="19"/>
    <n v="20"/>
    <s v="August"/>
    <x v="10"/>
    <s v="20 August 1947"/>
    <x v="2"/>
    <s v="SOC 20.8.47 (Air Britain Serials)"/>
    <x v="4"/>
    <x v="3"/>
    <m/>
    <m/>
    <x v="2"/>
    <m/>
    <m/>
    <n v="8"/>
    <x v="72"/>
    <x v="1"/>
    <n v="0"/>
    <s v="Support Unit"/>
    <x v="123"/>
    <x v="1"/>
    <n v="1"/>
  </r>
  <r>
    <n v="3474"/>
    <s v="KA251"/>
    <x v="31"/>
    <s v="1FU"/>
    <x v="10"/>
    <x v="19"/>
    <n v="20"/>
    <s v="August"/>
    <x v="10"/>
    <s v="20 August 1947"/>
    <x v="2"/>
    <s v="SOC 20.8.47 (Air Britain Serials)"/>
    <x v="4"/>
    <x v="3"/>
    <m/>
    <m/>
    <x v="2"/>
    <m/>
    <m/>
    <n v="8"/>
    <x v="72"/>
    <x v="1"/>
    <n v="0"/>
    <s v="Support Unit"/>
    <x v="123"/>
    <x v="1"/>
    <n v="1"/>
  </r>
  <r>
    <n v="5052"/>
    <s v="KA254"/>
    <x v="31"/>
    <m/>
    <x v="10"/>
    <x v="19"/>
    <n v="20"/>
    <s v="August"/>
    <x v="10"/>
    <s v="20 August 1947"/>
    <x v="2"/>
    <s v="SOC 20.8.47 (Air Britain Serials)"/>
    <x v="4"/>
    <x v="3"/>
    <m/>
    <m/>
    <x v="2"/>
    <m/>
    <m/>
    <n v="8"/>
    <x v="72"/>
    <x v="1"/>
    <n v="0"/>
    <e v="#N/A"/>
    <x v="17"/>
    <x v="1"/>
    <n v="1"/>
  </r>
  <r>
    <n v="4003"/>
    <s v="KA255"/>
    <x v="31"/>
    <s v="1FU"/>
    <x v="10"/>
    <x v="19"/>
    <n v="20"/>
    <s v="August"/>
    <x v="10"/>
    <s v="20 August 1947"/>
    <x v="2"/>
    <s v="SOC 20.8.47 (Air Britain Serials)"/>
    <x v="4"/>
    <x v="3"/>
    <m/>
    <m/>
    <x v="2"/>
    <m/>
    <m/>
    <n v="8"/>
    <x v="72"/>
    <x v="1"/>
    <n v="0"/>
    <s v="Support Unit"/>
    <x v="123"/>
    <x v="1"/>
    <n v="1"/>
  </r>
  <r>
    <n v="5576"/>
    <s v="KA261"/>
    <x v="31"/>
    <s v="1FU"/>
    <x v="10"/>
    <x v="19"/>
    <n v="20"/>
    <s v="August"/>
    <x v="10"/>
    <s v="20 August 1947"/>
    <x v="2"/>
    <s v="SOC 20.8.47 (Air Britain Serials)"/>
    <x v="4"/>
    <x v="3"/>
    <m/>
    <m/>
    <x v="2"/>
    <m/>
    <m/>
    <n v="8"/>
    <x v="72"/>
    <x v="1"/>
    <n v="0"/>
    <s v="Support Unit"/>
    <x v="123"/>
    <x v="1"/>
    <n v="1"/>
  </r>
  <r>
    <n v="4930"/>
    <s v="KA267"/>
    <x v="31"/>
    <s v="1FU"/>
    <x v="10"/>
    <x v="19"/>
    <n v="20"/>
    <s v="August"/>
    <x v="10"/>
    <s v="20 August 1947"/>
    <x v="2"/>
    <s v="SOC 20.8.47 (Air Britain Serials)"/>
    <x v="4"/>
    <x v="3"/>
    <m/>
    <m/>
    <x v="2"/>
    <m/>
    <m/>
    <n v="8"/>
    <x v="72"/>
    <x v="1"/>
    <n v="0"/>
    <s v="Support Unit"/>
    <x v="123"/>
    <x v="1"/>
    <n v="1"/>
  </r>
  <r>
    <n v="5055"/>
    <s v="KA268"/>
    <x v="31"/>
    <m/>
    <x v="10"/>
    <x v="19"/>
    <n v="20"/>
    <s v="August"/>
    <x v="10"/>
    <s v="20 August 1947"/>
    <x v="2"/>
    <s v="SOC 20.8.47 (Air Britain Serials)"/>
    <x v="4"/>
    <x v="3"/>
    <m/>
    <m/>
    <x v="2"/>
    <m/>
    <m/>
    <n v="8"/>
    <x v="72"/>
    <x v="1"/>
    <n v="0"/>
    <e v="#N/A"/>
    <x v="17"/>
    <x v="1"/>
    <n v="1"/>
  </r>
  <r>
    <n v="5057"/>
    <s v="KA269"/>
    <x v="31"/>
    <m/>
    <x v="10"/>
    <x v="19"/>
    <n v="20"/>
    <s v="August"/>
    <x v="10"/>
    <s v="20 August 1947"/>
    <x v="2"/>
    <s v="SOC 20.8.47 (Air Britain Serials)"/>
    <x v="4"/>
    <x v="3"/>
    <m/>
    <m/>
    <x v="2"/>
    <m/>
    <m/>
    <n v="8"/>
    <x v="72"/>
    <x v="1"/>
    <n v="0"/>
    <e v="#N/A"/>
    <x v="17"/>
    <x v="1"/>
    <n v="1"/>
  </r>
  <r>
    <n v="5002"/>
    <s v="KA279"/>
    <x v="31"/>
    <s v="1FU"/>
    <x v="10"/>
    <x v="19"/>
    <n v="20"/>
    <s v="August"/>
    <x v="10"/>
    <s v="20 August 1947"/>
    <x v="2"/>
    <s v="SOC 20.8.47 (Air Britain Serials)"/>
    <x v="4"/>
    <x v="3"/>
    <m/>
    <m/>
    <x v="2"/>
    <m/>
    <m/>
    <n v="8"/>
    <x v="72"/>
    <x v="1"/>
    <n v="0"/>
    <s v="Support Unit"/>
    <x v="123"/>
    <x v="1"/>
    <n v="1"/>
  </r>
  <r>
    <n v="5170"/>
    <s v="KA283"/>
    <x v="31"/>
    <m/>
    <x v="10"/>
    <x v="19"/>
    <n v="20"/>
    <s v="August"/>
    <x v="10"/>
    <s v="20 August 1947"/>
    <x v="2"/>
    <s v="SOC 20.8.47 (Air Britain Serials)"/>
    <x v="4"/>
    <x v="3"/>
    <m/>
    <m/>
    <x v="2"/>
    <m/>
    <m/>
    <n v="8"/>
    <x v="72"/>
    <x v="1"/>
    <n v="0"/>
    <e v="#N/A"/>
    <x v="17"/>
    <x v="1"/>
    <n v="1"/>
  </r>
  <r>
    <n v="4823"/>
    <s v="KA285"/>
    <x v="31"/>
    <s v="1FU"/>
    <x v="10"/>
    <x v="19"/>
    <n v="20"/>
    <s v="August"/>
    <x v="10"/>
    <s v="20 August 1947"/>
    <x v="2"/>
    <s v="SOC 20.8.47 (Air Britain Serials)"/>
    <x v="4"/>
    <x v="3"/>
    <m/>
    <m/>
    <x v="2"/>
    <m/>
    <m/>
    <n v="8"/>
    <x v="72"/>
    <x v="1"/>
    <n v="0"/>
    <s v="Support Unit"/>
    <x v="123"/>
    <x v="1"/>
    <n v="1"/>
  </r>
  <r>
    <n v="5504"/>
    <s v="KA292"/>
    <x v="31"/>
    <m/>
    <x v="10"/>
    <x v="19"/>
    <n v="20"/>
    <s v="August"/>
    <x v="10"/>
    <s v="20 August 1947"/>
    <x v="2"/>
    <s v="SOC 20.8.47 (Air Britain Serials)"/>
    <x v="4"/>
    <x v="3"/>
    <m/>
    <m/>
    <x v="2"/>
    <m/>
    <m/>
    <n v="8"/>
    <x v="72"/>
    <x v="1"/>
    <n v="0"/>
    <e v="#N/A"/>
    <x v="17"/>
    <x v="1"/>
    <n v="1"/>
  </r>
  <r>
    <n v="4057"/>
    <s v="KA295"/>
    <x v="31"/>
    <s v="1FU"/>
    <x v="10"/>
    <x v="19"/>
    <n v="20"/>
    <s v="August"/>
    <x v="10"/>
    <s v="20 August 1947"/>
    <x v="2"/>
    <s v="SOC 20.8.47 (Air Britain Serials)"/>
    <x v="4"/>
    <x v="3"/>
    <m/>
    <m/>
    <x v="2"/>
    <m/>
    <m/>
    <n v="8"/>
    <x v="72"/>
    <x v="1"/>
    <n v="0"/>
    <s v="Support Unit"/>
    <x v="123"/>
    <x v="1"/>
    <n v="1"/>
  </r>
  <r>
    <n v="6242"/>
    <s v="KA296"/>
    <x v="31"/>
    <s v="1FU"/>
    <x v="10"/>
    <x v="19"/>
    <n v="20"/>
    <s v="August"/>
    <x v="10"/>
    <s v="20 August 1947"/>
    <x v="2"/>
    <s v="SOC 20.8.47 (Air Britain Serials)"/>
    <x v="4"/>
    <x v="3"/>
    <m/>
    <m/>
    <x v="2"/>
    <m/>
    <m/>
    <n v="8"/>
    <x v="72"/>
    <x v="1"/>
    <n v="0"/>
    <s v="Support Unit"/>
    <x v="123"/>
    <x v="1"/>
    <n v="1"/>
  </r>
  <r>
    <n v="6244"/>
    <s v="KA307"/>
    <x v="31"/>
    <s v="1FU"/>
    <x v="10"/>
    <x v="19"/>
    <n v="20"/>
    <s v="August"/>
    <x v="10"/>
    <s v="20 August 1947"/>
    <x v="2"/>
    <s v="SOC 20.8.47 (Air Britain Serials)"/>
    <x v="4"/>
    <x v="3"/>
    <m/>
    <m/>
    <x v="2"/>
    <m/>
    <m/>
    <n v="8"/>
    <x v="72"/>
    <x v="1"/>
    <n v="0"/>
    <s v="Support Unit"/>
    <x v="123"/>
    <x v="1"/>
    <n v="1"/>
  </r>
  <r>
    <n v="782"/>
    <s v="KA321"/>
    <x v="31"/>
    <s v="1FU"/>
    <x v="10"/>
    <x v="19"/>
    <n v="20"/>
    <s v="August"/>
    <x v="10"/>
    <s v="20 August 1947"/>
    <x v="2"/>
    <s v="SOC 20.8.47 (Air Britain Serials)"/>
    <x v="4"/>
    <x v="3"/>
    <m/>
    <m/>
    <x v="2"/>
    <m/>
    <m/>
    <n v="8"/>
    <x v="72"/>
    <x v="1"/>
    <n v="0"/>
    <s v="Support Unit"/>
    <x v="123"/>
    <x v="1"/>
    <n v="1"/>
  </r>
  <r>
    <n v="1259"/>
    <s v="KA327"/>
    <x v="31"/>
    <s v="1FU"/>
    <x v="10"/>
    <x v="19"/>
    <n v="20"/>
    <s v="August"/>
    <x v="10"/>
    <s v="20 August 1947"/>
    <x v="2"/>
    <s v="SOC 20.8.47 (Air Britain Serials)"/>
    <x v="4"/>
    <x v="3"/>
    <m/>
    <m/>
    <x v="2"/>
    <m/>
    <m/>
    <n v="8"/>
    <x v="72"/>
    <x v="1"/>
    <n v="0"/>
    <s v="Support Unit"/>
    <x v="123"/>
    <x v="1"/>
    <n v="1"/>
  </r>
  <r>
    <n v="1443"/>
    <s v="KA331"/>
    <x v="31"/>
    <s v="1FU"/>
    <x v="10"/>
    <x v="19"/>
    <n v="20"/>
    <s v="August"/>
    <x v="10"/>
    <s v="20 August 1947"/>
    <x v="2"/>
    <s v="SOC 20.8.47 (Air Britain Serials)"/>
    <x v="4"/>
    <x v="3"/>
    <m/>
    <m/>
    <x v="2"/>
    <m/>
    <m/>
    <n v="8"/>
    <x v="72"/>
    <x v="1"/>
    <n v="0"/>
    <s v="Support Unit"/>
    <x v="123"/>
    <x v="1"/>
    <n v="1"/>
  </r>
  <r>
    <n v="1452"/>
    <s v="KA357"/>
    <x v="31"/>
    <s v="1FU"/>
    <x v="10"/>
    <x v="19"/>
    <n v="20"/>
    <s v="August"/>
    <x v="10"/>
    <s v="20 August 1947"/>
    <x v="2"/>
    <s v="SOC 20.8.47 (Air Britain Serials)"/>
    <x v="4"/>
    <x v="3"/>
    <m/>
    <m/>
    <x v="2"/>
    <m/>
    <m/>
    <n v="8"/>
    <x v="72"/>
    <x v="1"/>
    <n v="0"/>
    <s v="Support Unit"/>
    <x v="123"/>
    <x v="1"/>
    <n v="1"/>
  </r>
  <r>
    <n v="5517"/>
    <s v="KA360"/>
    <x v="31"/>
    <m/>
    <x v="10"/>
    <x v="19"/>
    <n v="20"/>
    <s v="August"/>
    <x v="10"/>
    <s v="20 August 1947"/>
    <x v="2"/>
    <s v="SOC 20.8.47 (Air Britain Serials)"/>
    <x v="4"/>
    <x v="3"/>
    <m/>
    <m/>
    <x v="2"/>
    <m/>
    <m/>
    <n v="8"/>
    <x v="72"/>
    <x v="1"/>
    <n v="0"/>
    <e v="#N/A"/>
    <x v="17"/>
    <x v="1"/>
    <n v="1"/>
  </r>
  <r>
    <n v="3235"/>
    <s v="KA363"/>
    <x v="31"/>
    <s v="1FU"/>
    <x v="10"/>
    <x v="19"/>
    <n v="20"/>
    <s v="August"/>
    <x v="10"/>
    <s v="20 August 1947"/>
    <x v="2"/>
    <s v="SOC 20.8.47 (Air Britain Serials)"/>
    <x v="4"/>
    <x v="3"/>
    <m/>
    <m/>
    <x v="2"/>
    <m/>
    <m/>
    <n v="8"/>
    <x v="72"/>
    <x v="1"/>
    <n v="0"/>
    <s v="Support Unit"/>
    <x v="123"/>
    <x v="1"/>
    <n v="1"/>
  </r>
  <r>
    <n v="5526"/>
    <s v="KA369"/>
    <x v="31"/>
    <m/>
    <x v="10"/>
    <x v="19"/>
    <n v="20"/>
    <s v="August"/>
    <x v="10"/>
    <s v="20 August 1947"/>
    <x v="2"/>
    <s v="SOC 20.8.47 (Air Britain Serials)"/>
    <x v="4"/>
    <x v="3"/>
    <m/>
    <m/>
    <x v="2"/>
    <m/>
    <m/>
    <n v="8"/>
    <x v="72"/>
    <x v="1"/>
    <n v="0"/>
    <e v="#N/A"/>
    <x v="17"/>
    <x v="1"/>
    <n v="1"/>
  </r>
  <r>
    <n v="3943"/>
    <s v="KA374"/>
    <x v="31"/>
    <s v="1FU"/>
    <x v="10"/>
    <x v="19"/>
    <n v="20"/>
    <s v="August"/>
    <x v="10"/>
    <s v="20 August 1947"/>
    <x v="2"/>
    <s v="SOC 20.8.47 (Air Britain Serials)"/>
    <x v="4"/>
    <x v="3"/>
    <m/>
    <m/>
    <x v="2"/>
    <m/>
    <m/>
    <n v="8"/>
    <x v="72"/>
    <x v="1"/>
    <n v="0"/>
    <e v="#N/A"/>
    <x v="123"/>
    <x v="1"/>
    <n v="1"/>
  </r>
  <r>
    <n v="2532"/>
    <s v="KB470"/>
    <x v="28"/>
    <s v="139/142/162"/>
    <x v="10"/>
    <x v="19"/>
    <n v="20"/>
    <s v="August"/>
    <x v="10"/>
    <s v="20 August 1947"/>
    <x v="2"/>
    <s v="SOC 20.8.47 (Air Britain Serials)"/>
    <x v="4"/>
    <x v="3"/>
    <m/>
    <m/>
    <x v="2"/>
    <m/>
    <m/>
    <n v="8"/>
    <x v="72"/>
    <x v="1"/>
    <n v="1"/>
    <s v="Front-Line"/>
    <x v="134"/>
    <x v="1"/>
    <n v="3"/>
  </r>
  <r>
    <n v="3702"/>
    <s v="LR362"/>
    <x v="12"/>
    <s v="248/464/305"/>
    <x v="0"/>
    <x v="16"/>
    <n v="20"/>
    <s v="August"/>
    <x v="10"/>
    <s v="20 August 1947"/>
    <x v="2"/>
    <s v="Served with 464 Sqn, under RAF control 10/43. (Brian Fillery's website) SOC 20.8.47 (Air Britain Serials)"/>
    <x v="4"/>
    <x v="3"/>
    <m/>
    <m/>
    <x v="2"/>
    <m/>
    <m/>
    <n v="8"/>
    <x v="72"/>
    <x v="1"/>
    <n v="1"/>
    <s v="Front-Line"/>
    <x v="60"/>
    <x v="0"/>
    <n v="3"/>
  </r>
  <r>
    <n v="1003"/>
    <s v="LR410"/>
    <x v="14"/>
    <s v="R-R"/>
    <x v="10"/>
    <x v="19"/>
    <n v="20"/>
    <s v="August"/>
    <x v="10"/>
    <s v="20 August 1947"/>
    <x v="2"/>
    <s v="SOC 20.8.47 (Air Britain Serials) Rolls Royce 05/46."/>
    <x v="4"/>
    <x v="3"/>
    <m/>
    <m/>
    <x v="2"/>
    <m/>
    <m/>
    <n v="8"/>
    <x v="72"/>
    <x v="1"/>
    <n v="1"/>
    <s v="Support Unit"/>
    <x v="69"/>
    <x v="0"/>
    <n v="1"/>
  </r>
  <r>
    <n v="380"/>
    <s v="LR553"/>
    <x v="10"/>
    <s v="USAAF"/>
    <x v="10"/>
    <x v="19"/>
    <n v="20"/>
    <s v="August"/>
    <x v="10"/>
    <s v="20 August 1947"/>
    <x v="2"/>
    <s v="SOC 20.8.47 (Air Britain Serials)"/>
    <x v="4"/>
    <x v="3"/>
    <m/>
    <m/>
    <x v="2"/>
    <m/>
    <m/>
    <n v="8"/>
    <x v="72"/>
    <x v="1"/>
    <n v="1"/>
    <e v="#N/A"/>
    <x v="33"/>
    <x v="2"/>
    <n v="1"/>
  </r>
  <r>
    <n v="2332"/>
    <s v="ML927"/>
    <x v="20"/>
    <s v="109/SFU/RWE"/>
    <x v="10"/>
    <x v="19"/>
    <n v="20"/>
    <s v="August"/>
    <x v="10"/>
    <s v="20 August 1947"/>
    <x v="2"/>
    <s v="SOC 20.8.47 (Air Britain Serials)"/>
    <x v="4"/>
    <x v="3"/>
    <m/>
    <m/>
    <x v="2"/>
    <m/>
    <m/>
    <n v="8"/>
    <x v="72"/>
    <x v="1"/>
    <n v="1"/>
    <s v="Support Unit"/>
    <x v="198"/>
    <x v="0"/>
    <n v="3"/>
  </r>
  <r>
    <n v="322"/>
    <s v="ML972"/>
    <x v="20"/>
    <s v="109/692/571/109"/>
    <x v="0"/>
    <x v="8"/>
    <n v="20"/>
    <s v="August"/>
    <x v="10"/>
    <s v="20 August 1947"/>
    <x v="2"/>
    <s v="SOC 20.8.47 (Air Britain Serials)"/>
    <x v="4"/>
    <x v="3"/>
    <m/>
    <m/>
    <x v="2"/>
    <m/>
    <m/>
    <n v="8"/>
    <x v="72"/>
    <x v="1"/>
    <n v="1"/>
    <s v="Front-Line"/>
    <x v="18"/>
    <x v="0"/>
    <n v="4"/>
  </r>
  <r>
    <n v="2012"/>
    <s v="MM114"/>
    <x v="20"/>
    <s v="109/SFU/RWE"/>
    <x v="10"/>
    <x v="19"/>
    <n v="20"/>
    <s v="August"/>
    <x v="10"/>
    <s v="20 August 1947"/>
    <x v="2"/>
    <s v="SOC 20.8.47 (Air Britain Serials)"/>
    <x v="4"/>
    <x v="3"/>
    <m/>
    <m/>
    <x v="2"/>
    <m/>
    <m/>
    <n v="8"/>
    <x v="72"/>
    <x v="1"/>
    <n v="1"/>
    <s v="Support Unit"/>
    <x v="198"/>
    <x v="0"/>
    <n v="3"/>
  </r>
  <r>
    <n v="2857"/>
    <s v="MM741"/>
    <x v="25"/>
    <n v="406"/>
    <x v="10"/>
    <x v="19"/>
    <n v="20"/>
    <s v="August"/>
    <x v="10"/>
    <s v="20 August 1947"/>
    <x v="2"/>
    <s v="SOC 20.8.47 (Air Britain Serials)"/>
    <x v="4"/>
    <x v="3"/>
    <m/>
    <m/>
    <x v="2"/>
    <m/>
    <m/>
    <n v="8"/>
    <x v="72"/>
    <x v="1"/>
    <n v="1"/>
    <s v="Front-Line"/>
    <x v="94"/>
    <x v="2"/>
    <n v="1"/>
  </r>
  <r>
    <n v="684"/>
    <s v="NS526"/>
    <x v="18"/>
    <s v="540/544/540"/>
    <x v="10"/>
    <x v="19"/>
    <n v="20"/>
    <s v="August"/>
    <x v="10"/>
    <s v="20 August 1947"/>
    <x v="2"/>
    <s v="SOC 20.8.47 (Air Britain Serials)"/>
    <x v="4"/>
    <x v="3"/>
    <m/>
    <m/>
    <x v="2"/>
    <m/>
    <m/>
    <n v="8"/>
    <x v="72"/>
    <x v="1"/>
    <n v="1"/>
    <s v="Front-Line"/>
    <x v="16"/>
    <x v="0"/>
    <n v="3"/>
  </r>
  <r>
    <n v="3274"/>
    <s v="NS642"/>
    <x v="18"/>
    <s v="540/8OTU"/>
    <x v="10"/>
    <x v="7"/>
    <n v="20"/>
    <s v="August"/>
    <x v="10"/>
    <s v="20 August 1947"/>
    <x v="2"/>
    <s v="SOC 20.8.47 (Air Britain Serials)"/>
    <x v="4"/>
    <x v="3"/>
    <m/>
    <m/>
    <x v="2"/>
    <m/>
    <m/>
    <n v="8"/>
    <x v="72"/>
    <x v="1"/>
    <n v="1"/>
    <s v="Support Unit"/>
    <x v="37"/>
    <x v="0"/>
    <n v="2"/>
  </r>
  <r>
    <n v="6251"/>
    <s v="NT144"/>
    <x v="12"/>
    <n v="464"/>
    <x v="10"/>
    <x v="19"/>
    <n v="20"/>
    <s v="August"/>
    <x v="10"/>
    <s v="20 August 1947"/>
    <x v="2"/>
    <s v="Served with 464 Sqn, under RAF control 6/44 Coded SB-A. (Brian Fillery's website) Completed 86 Operations from 10 June onwards (Mosquito Monograph) SOC 20.8.47 (Air Britain Serials)"/>
    <x v="4"/>
    <x v="3"/>
    <m/>
    <m/>
    <x v="2"/>
    <m/>
    <m/>
    <n v="8"/>
    <x v="72"/>
    <x v="1"/>
    <n v="1"/>
    <s v="Front-Line"/>
    <x v="46"/>
    <x v="0"/>
    <n v="1"/>
  </r>
  <r>
    <n v="1462"/>
    <s v="NT153"/>
    <x v="12"/>
    <s v="605/418/69"/>
    <x v="10"/>
    <x v="19"/>
    <n v="20"/>
    <s v="August"/>
    <x v="10"/>
    <s v="20 August 1947"/>
    <x v="2"/>
    <s v="Taken on strength at 418 Sqn. at unknown date; to No.49 Movements Unit, 19 January 1945; returned to unit at unknown date but back on operations as of 18/19 April 1945; last recorded sortie on 26/27 April 1945. TH-Y, letter given in ORB, 18/19 April 1945. SOC 20.8.47 (Air Britain Serials)"/>
    <x v="4"/>
    <x v="3"/>
    <m/>
    <m/>
    <x v="2"/>
    <m/>
    <m/>
    <n v="8"/>
    <x v="72"/>
    <x v="1"/>
    <n v="1"/>
    <s v="Front-Line"/>
    <x v="1"/>
    <x v="0"/>
    <n v="3"/>
  </r>
  <r>
    <n v="7231"/>
    <s v="NT233"/>
    <x v="12"/>
    <s v="(305)304/487/16"/>
    <x v="10"/>
    <x v="19"/>
    <n v="20"/>
    <s v="August"/>
    <x v="10"/>
    <s v="20 August 1947"/>
    <x v="2"/>
    <s v="SOC 20.8.47 (Air Britain Serials)"/>
    <x v="4"/>
    <x v="3"/>
    <m/>
    <m/>
    <x v="2"/>
    <m/>
    <m/>
    <n v="8"/>
    <x v="72"/>
    <x v="1"/>
    <n v="1"/>
    <s v="Front-Line"/>
    <x v="268"/>
    <x v="0"/>
    <n v="3"/>
  </r>
  <r>
    <n v="1740"/>
    <s v="PF458"/>
    <x v="20"/>
    <s v="105/128"/>
    <x v="0"/>
    <x v="8"/>
    <n v="20"/>
    <s v="August"/>
    <x v="10"/>
    <s v="20 August 1947"/>
    <x v="2"/>
    <s v="SOC 20.8.47 (Air Britain Serials)"/>
    <x v="4"/>
    <x v="3"/>
    <m/>
    <m/>
    <x v="2"/>
    <m/>
    <m/>
    <n v="8"/>
    <x v="72"/>
    <x v="1"/>
    <n v="0"/>
    <s v="Front-Line"/>
    <x v="112"/>
    <x v="6"/>
    <n v="2"/>
  </r>
  <r>
    <n v="2985"/>
    <s v="PF460"/>
    <x v="20"/>
    <s v="128/105/139"/>
    <x v="0"/>
    <x v="8"/>
    <n v="20"/>
    <s v="August"/>
    <x v="10"/>
    <s v="20 August 1947"/>
    <x v="2"/>
    <s v="SOC 20.8.47 (Air Britain Serials)"/>
    <x v="4"/>
    <x v="3"/>
    <m/>
    <m/>
    <x v="2"/>
    <m/>
    <m/>
    <n v="8"/>
    <x v="72"/>
    <x v="1"/>
    <n v="0"/>
    <s v="Front-Line"/>
    <x v="15"/>
    <x v="6"/>
    <n v="3"/>
  </r>
  <r>
    <n v="3783"/>
    <s v="PF465"/>
    <x v="20"/>
    <s v="692/139"/>
    <x v="0"/>
    <x v="8"/>
    <n v="20"/>
    <s v="August"/>
    <x v="10"/>
    <s v="20 August 1947"/>
    <x v="2"/>
    <s v="SOC 20.8.47 (Air Britain Serials)"/>
    <x v="4"/>
    <x v="3"/>
    <m/>
    <m/>
    <x v="2"/>
    <m/>
    <m/>
    <n v="8"/>
    <x v="72"/>
    <x v="1"/>
    <n v="0"/>
    <s v="Front-Line"/>
    <x v="15"/>
    <x v="6"/>
    <n v="2"/>
  </r>
  <r>
    <n v="7370"/>
    <s v="PF467"/>
    <x v="20"/>
    <s v="105/139"/>
    <x v="0"/>
    <x v="8"/>
    <n v="20"/>
    <s v="August"/>
    <x v="10"/>
    <s v="20 August 1947"/>
    <x v="2"/>
    <s v="SOC 20.8.47 (Air Britain Serials)"/>
    <x v="4"/>
    <x v="3"/>
    <m/>
    <m/>
    <x v="2"/>
    <m/>
    <m/>
    <n v="8"/>
    <x v="72"/>
    <x v="1"/>
    <n v="0"/>
    <s v="Front-Line"/>
    <x v="15"/>
    <x v="6"/>
    <n v="2"/>
  </r>
  <r>
    <n v="4949"/>
    <s v="PF469"/>
    <x v="20"/>
    <n v="139"/>
    <x v="0"/>
    <x v="8"/>
    <n v="20"/>
    <s v="August"/>
    <x v="10"/>
    <s v="20 August 1947"/>
    <x v="2"/>
    <s v="SOC 20.8.47 (Air Britain Serials)"/>
    <x v="4"/>
    <x v="3"/>
    <m/>
    <m/>
    <x v="2"/>
    <m/>
    <m/>
    <n v="8"/>
    <x v="72"/>
    <x v="1"/>
    <n v="0"/>
    <s v="Front-Line"/>
    <x v="15"/>
    <x v="6"/>
    <n v="1"/>
  </r>
  <r>
    <n v="1744"/>
    <s v="PF486"/>
    <x v="20"/>
    <s v="109/139"/>
    <x v="0"/>
    <x v="8"/>
    <n v="20"/>
    <s v="August"/>
    <x v="10"/>
    <s v="20 August 1947"/>
    <x v="2"/>
    <s v="SOC 20.8.47 (Air Britain Serials)"/>
    <x v="4"/>
    <x v="3"/>
    <m/>
    <m/>
    <x v="2"/>
    <m/>
    <m/>
    <n v="8"/>
    <x v="72"/>
    <x v="1"/>
    <n v="0"/>
    <s v="Front-Line"/>
    <x v="15"/>
    <x v="6"/>
    <n v="2"/>
  </r>
  <r>
    <n v="3730"/>
    <s v="PF494"/>
    <x v="20"/>
    <s v="571/139"/>
    <x v="0"/>
    <x v="8"/>
    <n v="20"/>
    <s v="August"/>
    <x v="10"/>
    <s v="20 August 1947"/>
    <x v="2"/>
    <s v="SOC 20.8.47 (Air Britain Serials)"/>
    <x v="4"/>
    <x v="3"/>
    <m/>
    <m/>
    <x v="2"/>
    <m/>
    <m/>
    <n v="8"/>
    <x v="72"/>
    <x v="1"/>
    <n v="0"/>
    <s v="Front-Line"/>
    <x v="15"/>
    <x v="6"/>
    <n v="2"/>
  </r>
  <r>
    <n v="4418"/>
    <s v="PF508"/>
    <x v="20"/>
    <n v="139"/>
    <x v="0"/>
    <x v="8"/>
    <n v="20"/>
    <s v="August"/>
    <x v="10"/>
    <s v="20 August 1947"/>
    <x v="2"/>
    <s v="SOC 20.8.47 (Air Britain Serials)"/>
    <x v="4"/>
    <x v="3"/>
    <m/>
    <m/>
    <x v="2"/>
    <m/>
    <m/>
    <n v="8"/>
    <x v="72"/>
    <x v="1"/>
    <n v="0"/>
    <s v="Front-Line"/>
    <x v="15"/>
    <x v="6"/>
    <n v="1"/>
  </r>
  <r>
    <n v="4191"/>
    <s v="PF526"/>
    <x v="20"/>
    <s v="692/139"/>
    <x v="0"/>
    <x v="8"/>
    <n v="20"/>
    <s v="August"/>
    <x v="10"/>
    <s v="20 August 1947"/>
    <x v="2"/>
    <s v="SOC 20.8.47 (Air Britain Serials)"/>
    <x v="4"/>
    <x v="3"/>
    <m/>
    <m/>
    <x v="2"/>
    <m/>
    <m/>
    <n v="8"/>
    <x v="72"/>
    <x v="1"/>
    <n v="0"/>
    <s v="Front-Line"/>
    <x v="15"/>
    <x v="6"/>
    <n v="2"/>
  </r>
  <r>
    <n v="4291"/>
    <s v="PF539"/>
    <x v="20"/>
    <s v="128/139"/>
    <x v="0"/>
    <x v="8"/>
    <n v="20"/>
    <s v="August"/>
    <x v="10"/>
    <s v="20 August 1947"/>
    <x v="2"/>
    <s v="SOC 20.8.47 (Air Britain Serials)"/>
    <x v="4"/>
    <x v="3"/>
    <m/>
    <m/>
    <x v="2"/>
    <m/>
    <m/>
    <n v="8"/>
    <x v="72"/>
    <x v="1"/>
    <n v="0"/>
    <s v="Front-Line"/>
    <x v="15"/>
    <x v="6"/>
    <n v="2"/>
  </r>
  <r>
    <n v="2656"/>
    <s v="PF619"/>
    <x v="20"/>
    <s v="Henlow/RAE/Henlow"/>
    <x v="10"/>
    <x v="19"/>
    <n v="20"/>
    <s v="August"/>
    <x v="10"/>
    <s v="20 August 1947"/>
    <x v="2"/>
    <s v="SOC 20.8.47 (Air Britain Serials)"/>
    <x v="4"/>
    <x v="3"/>
    <m/>
    <m/>
    <x v="2"/>
    <m/>
    <m/>
    <n v="8"/>
    <x v="72"/>
    <x v="1"/>
    <n v="0"/>
    <s v="Support Unit"/>
    <x v="315"/>
    <x v="6"/>
    <n v="3"/>
  </r>
  <r>
    <n v="5323"/>
    <s v="PZ335"/>
    <x v="12"/>
    <n v="305"/>
    <x v="0"/>
    <x v="16"/>
    <n v="20"/>
    <s v="August"/>
    <x v="10"/>
    <s v="20 August 1947"/>
    <x v="2"/>
    <s v="SOC 20.8.47 (Air Britain Serials)"/>
    <x v="4"/>
    <x v="3"/>
    <m/>
    <m/>
    <x v="2"/>
    <m/>
    <m/>
    <n v="8"/>
    <x v="72"/>
    <x v="1"/>
    <n v="1"/>
    <s v="Front-Line"/>
    <x v="60"/>
    <x v="0"/>
    <n v="1"/>
  </r>
  <r>
    <n v="2379"/>
    <s v="PZ384"/>
    <x v="12"/>
    <s v="613/69"/>
    <x v="10"/>
    <x v="19"/>
    <n v="20"/>
    <s v="August"/>
    <x v="10"/>
    <s v="20 August 1947"/>
    <x v="2"/>
    <s v="SOC 20.8.47 (Air Britain Serials)"/>
    <x v="4"/>
    <x v="3"/>
    <m/>
    <m/>
    <x v="2"/>
    <m/>
    <m/>
    <n v="8"/>
    <x v="72"/>
    <x v="1"/>
    <n v="1"/>
    <s v="Front-Line"/>
    <x v="1"/>
    <x v="0"/>
    <n v="2"/>
  </r>
  <r>
    <n v="1522"/>
    <s v="RG131"/>
    <x v="18"/>
    <s v="544/8OTU"/>
    <x v="10"/>
    <x v="7"/>
    <n v="20"/>
    <s v="August"/>
    <x v="10"/>
    <s v="20 August 1947"/>
    <x v="2"/>
    <s v="SOC 20.8.47 (Air Britain Serials) This aircraft escaped from a pair of Me 163s on 25 April 1945, as documented in the Osprey book about JG 400."/>
    <x v="4"/>
    <x v="3"/>
    <m/>
    <m/>
    <x v="2"/>
    <m/>
    <m/>
    <n v="8"/>
    <x v="72"/>
    <x v="1"/>
    <n v="1"/>
    <s v="Support Unit"/>
    <x v="37"/>
    <x v="0"/>
    <n v="2"/>
  </r>
  <r>
    <n v="1980"/>
    <s v="RR280"/>
    <x v="10"/>
    <s v="54OTU"/>
    <x v="10"/>
    <x v="7"/>
    <n v="20"/>
    <s v="August"/>
    <x v="10"/>
    <s v="20 August 1947"/>
    <x v="2"/>
    <s v="SOC 20.8.47 (Air Britain Serials)"/>
    <x v="4"/>
    <x v="3"/>
    <m/>
    <m/>
    <x v="2"/>
    <m/>
    <m/>
    <n v="8"/>
    <x v="72"/>
    <x v="1"/>
    <n v="1"/>
    <s v="Support Unit"/>
    <x v="115"/>
    <x v="2"/>
    <n v="1"/>
  </r>
  <r>
    <n v="3349"/>
    <s v="RS535"/>
    <x v="12"/>
    <s v="406/613/69"/>
    <x v="10"/>
    <x v="19"/>
    <n v="20"/>
    <s v="August"/>
    <x v="10"/>
    <s v="20 August 1947"/>
    <x v="2"/>
    <s v="SOC 20.8.47 (Air Britain Serials)"/>
    <x v="4"/>
    <x v="3"/>
    <m/>
    <m/>
    <x v="2"/>
    <m/>
    <m/>
    <n v="8"/>
    <x v="72"/>
    <x v="1"/>
    <n v="1"/>
    <s v="Front-Line"/>
    <x v="1"/>
    <x v="0"/>
    <n v="3"/>
  </r>
  <r>
    <n v="288"/>
    <s v="RS607"/>
    <x v="12"/>
    <s v="143/16/14"/>
    <x v="10"/>
    <x v="19"/>
    <n v="20"/>
    <s v="August"/>
    <x v="10"/>
    <s v="20 August 1947"/>
    <x v="2"/>
    <s v="SOC 20.8.47 (Air Britain Serials)"/>
    <x v="4"/>
    <x v="3"/>
    <m/>
    <m/>
    <x v="2"/>
    <m/>
    <m/>
    <n v="8"/>
    <x v="72"/>
    <x v="1"/>
    <n v="1"/>
    <s v="Front-Line"/>
    <x v="215"/>
    <x v="0"/>
    <n v="3"/>
  </r>
  <r>
    <n v="1949"/>
    <s v="RV316"/>
    <x v="20"/>
    <s v="109/105/109/139"/>
    <x v="0"/>
    <x v="8"/>
    <n v="20"/>
    <s v="August"/>
    <x v="10"/>
    <s v="20 August 1947"/>
    <x v="2"/>
    <s v="SOC 20.8.47 (Air Britain Serials)"/>
    <x v="4"/>
    <x v="3"/>
    <m/>
    <m/>
    <x v="2"/>
    <m/>
    <m/>
    <n v="8"/>
    <x v="72"/>
    <x v="1"/>
    <n v="1"/>
    <s v="Front-Line"/>
    <x v="15"/>
    <x v="0"/>
    <n v="4"/>
  </r>
  <r>
    <n v="6372"/>
    <s v="SZ964"/>
    <x v="12"/>
    <s v="418/69"/>
    <x v="10"/>
    <x v="19"/>
    <n v="20"/>
    <s v="August"/>
    <x v="10"/>
    <s v="20 August 1947"/>
    <x v="2"/>
    <s v="First mentioned in 418 Sqn. ORB, 24/25 February 1945; last recorded operation, 24/25 April 1945. Letter &quot;X&quot; in 418 Sqn. ORB of 24/25 February 1945. SOC 20.8.47 (Air Britain Serials)"/>
    <x v="4"/>
    <x v="3"/>
    <m/>
    <m/>
    <x v="2"/>
    <m/>
    <m/>
    <n v="8"/>
    <x v="72"/>
    <x v="1"/>
    <n v="1"/>
    <s v="Front-Line"/>
    <x v="1"/>
    <x v="0"/>
    <n v="2"/>
  </r>
  <r>
    <n v="2107"/>
    <s v="SZ980"/>
    <x v="12"/>
    <s v="605/4"/>
    <x v="9"/>
    <x v="16"/>
    <n v="20"/>
    <s v="August"/>
    <x v="10"/>
    <s v="20 August 1947"/>
    <x v="2"/>
    <s v="To R.Nor.AF 20.8.47 (Air Britain Serials)"/>
    <x v="5"/>
    <x v="3"/>
    <m/>
    <m/>
    <x v="2"/>
    <m/>
    <m/>
    <n v="8"/>
    <x v="72"/>
    <x v="1"/>
    <n v="1"/>
    <s v="Front-Line"/>
    <x v="82"/>
    <x v="0"/>
    <n v="2"/>
  </r>
  <r>
    <n v="456"/>
    <s v="SZ985"/>
    <x v="12"/>
    <s v="487/464/487/16/268"/>
    <x v="10"/>
    <x v="19"/>
    <n v="20"/>
    <s v="August"/>
    <x v="10"/>
    <s v="20 August 1947"/>
    <x v="2"/>
    <s v="SOC 20.8.47 (Air Britain Serials)"/>
    <x v="4"/>
    <x v="3"/>
    <m/>
    <m/>
    <x v="2"/>
    <m/>
    <m/>
    <n v="8"/>
    <x v="72"/>
    <x v="1"/>
    <n v="1"/>
    <s v="Front-Line"/>
    <x v="214"/>
    <x v="0"/>
    <n v="5"/>
  </r>
  <r>
    <n v="3037"/>
    <s v="SZ991"/>
    <x v="12"/>
    <s v="418/305"/>
    <x v="0"/>
    <x v="16"/>
    <n v="20"/>
    <s v="August"/>
    <x v="10"/>
    <s v="20 August 1947"/>
    <x v="2"/>
    <s v="First mentioned in 418 Sqn. ORB, 18/19 March 1945. Letter &quot;K&quot; from 418 Sqn. ORB entry of that date. To MoS 20.8.47 (Air Britain Serials)"/>
    <x v="5"/>
    <x v="3"/>
    <m/>
    <m/>
    <x v="2"/>
    <m/>
    <m/>
    <n v="8"/>
    <x v="72"/>
    <x v="1"/>
    <n v="1"/>
    <s v="Front-Line"/>
    <x v="60"/>
    <x v="0"/>
    <n v="2"/>
  </r>
  <r>
    <n v="1900"/>
    <s v="TA115"/>
    <x v="12"/>
    <s v="487/16/268"/>
    <x v="10"/>
    <x v="19"/>
    <n v="20"/>
    <s v="August"/>
    <x v="10"/>
    <s v="20 August 1947"/>
    <x v="2"/>
    <s v="SOC 20.8.47 (Air Britain Serials)"/>
    <x v="4"/>
    <x v="3"/>
    <m/>
    <m/>
    <x v="2"/>
    <m/>
    <m/>
    <n v="8"/>
    <x v="72"/>
    <x v="1"/>
    <n v="1"/>
    <s v="Front-Line"/>
    <x v="214"/>
    <x v="0"/>
    <n v="3"/>
  </r>
  <r>
    <n v="3345"/>
    <s v="TA116"/>
    <x v="12"/>
    <s v="487/16/268"/>
    <x v="10"/>
    <x v="19"/>
    <n v="20"/>
    <s v="August"/>
    <x v="10"/>
    <s v="20 August 1947"/>
    <x v="2"/>
    <s v="SOC 20.8.47 (Air Britain Serials)"/>
    <x v="4"/>
    <x v="3"/>
    <m/>
    <m/>
    <x v="2"/>
    <m/>
    <m/>
    <n v="8"/>
    <x v="72"/>
    <x v="1"/>
    <n v="1"/>
    <s v="Front-Line"/>
    <x v="214"/>
    <x v="0"/>
    <n v="3"/>
  </r>
  <r>
    <n v="465"/>
    <s v="TA121"/>
    <x v="12"/>
    <s v="487/16/268"/>
    <x v="10"/>
    <x v="19"/>
    <n v="20"/>
    <s v="August"/>
    <x v="10"/>
    <s v="20 August 1947"/>
    <x v="2"/>
    <s v="AB Book shows it as a Mk. VI and service with 487, 16 and 268 Squadrons. SOC 20/8/47 SOC 20.8.47 (Air Britain Serials)"/>
    <x v="4"/>
    <x v="3"/>
    <m/>
    <m/>
    <x v="2"/>
    <m/>
    <m/>
    <n v="8"/>
    <x v="72"/>
    <x v="1"/>
    <n v="1"/>
    <s v="Front-Line"/>
    <x v="214"/>
    <x v="0"/>
    <n v="3"/>
  </r>
  <r>
    <n v="2518"/>
    <s v="RG315"/>
    <x v="35"/>
    <s v="680/13"/>
    <x v="10"/>
    <x v="19"/>
    <n v="22"/>
    <s v="August"/>
    <x v="10"/>
    <s v="22 August 1947"/>
    <x v="0"/>
    <s v="Hit wire on take-off and crashed Khartoum 22.8.47 DBF (Air Britain Serials)"/>
    <x v="2"/>
    <x v="2"/>
    <s v="Hit cable"/>
    <m/>
    <x v="2"/>
    <m/>
    <m/>
    <n v="8"/>
    <x v="72"/>
    <x v="1"/>
    <n v="0"/>
    <s v="Front-Line"/>
    <x v="257"/>
    <x v="0"/>
    <n v="2"/>
  </r>
  <r>
    <n v="1906"/>
    <s v="PZ286"/>
    <x v="12"/>
    <s v="BSDU/239/515/141"/>
    <x v="0"/>
    <x v="2"/>
    <n v="22"/>
    <s v="August"/>
    <x v="10"/>
    <s v="22 August 1947"/>
    <x v="2"/>
    <s v="Sold 22.8.47 (Air Britain Serials)"/>
    <x v="5"/>
    <x v="3"/>
    <m/>
    <m/>
    <x v="2"/>
    <m/>
    <m/>
    <n v="8"/>
    <x v="72"/>
    <x v="1"/>
    <n v="1"/>
    <s v="Front-Line"/>
    <x v="45"/>
    <x v="0"/>
    <n v="4"/>
  </r>
  <r>
    <n v="1640"/>
    <s v="PZ376"/>
    <x v="12"/>
    <n v="107"/>
    <x v="0"/>
    <x v="16"/>
    <n v="22"/>
    <s v="August"/>
    <x v="10"/>
    <s v="22 August 1947"/>
    <x v="2"/>
    <s v="Sold 22.8.47 (Air Britain Serials)"/>
    <x v="5"/>
    <x v="3"/>
    <m/>
    <m/>
    <x v="2"/>
    <m/>
    <m/>
    <n v="8"/>
    <x v="72"/>
    <x v="1"/>
    <n v="1"/>
    <s v="Front-Line"/>
    <x v="57"/>
    <x v="0"/>
    <n v="1"/>
  </r>
  <r>
    <n v="921"/>
    <s v="RG306"/>
    <x v="35"/>
    <n v="81"/>
    <x v="10"/>
    <x v="19"/>
    <n v="23"/>
    <s v="August"/>
    <x v="10"/>
    <s v="23 August 1947"/>
    <x v="0"/>
    <s v="Caught in bad weather with no diversion airfield crashlanded 1m S of Papar Borneo 23.8.47 (Air Britain Serials)"/>
    <x v="2"/>
    <x v="2"/>
    <s v="Weather"/>
    <m/>
    <x v="2"/>
    <m/>
    <m/>
    <n v="8"/>
    <x v="72"/>
    <x v="1"/>
    <n v="0"/>
    <s v="Front-Line"/>
    <x v="287"/>
    <x v="0"/>
    <n v="1"/>
  </r>
  <r>
    <n v="1464"/>
    <s v="RG307"/>
    <x v="35"/>
    <n v="81"/>
    <x v="10"/>
    <x v="19"/>
    <n v="23"/>
    <s v="August"/>
    <x v="10"/>
    <s v="23 August 1947"/>
    <x v="0"/>
    <s v="Caught in bad weather with no diversion airfield and crashlanded 20m N of Jesselton Borneo 23.8.47 (Air Britain Serials)"/>
    <x v="2"/>
    <x v="2"/>
    <s v="Weather"/>
    <m/>
    <x v="2"/>
    <m/>
    <m/>
    <n v="8"/>
    <x v="72"/>
    <x v="1"/>
    <n v="0"/>
    <s v="Front-Line"/>
    <x v="287"/>
    <x v="0"/>
    <n v="1"/>
  </r>
  <r>
    <n v="7754"/>
    <s v="VP350"/>
    <x v="10"/>
    <n v="504"/>
    <x v="10"/>
    <x v="19"/>
    <n v="23"/>
    <s v="August"/>
    <x v="10"/>
    <s v="23 August 1947"/>
    <x v="0"/>
    <s v="Crashed on take-off Hucknall 23.8.47 (Air Britain Serials)"/>
    <x v="2"/>
    <x v="2"/>
    <s v="Crashed on takeoff"/>
    <m/>
    <x v="2"/>
    <m/>
    <m/>
    <n v="8"/>
    <x v="72"/>
    <x v="1"/>
    <n v="0"/>
    <s v="Front-Line"/>
    <x v="316"/>
    <x v="0"/>
    <n v="1"/>
  </r>
  <r>
    <n v="3758"/>
    <s v="PF635"/>
    <x v="35"/>
    <s v="1 OADU/13"/>
    <x v="10"/>
    <x v="19"/>
    <n v="23"/>
    <s v="August"/>
    <x v="10"/>
    <s v="23 August 1947"/>
    <x v="2"/>
    <s v="SOC 23.8.47 (Air Britain Serials)"/>
    <x v="4"/>
    <x v="3"/>
    <m/>
    <m/>
    <x v="2"/>
    <m/>
    <m/>
    <n v="8"/>
    <x v="72"/>
    <x v="1"/>
    <n v="0"/>
    <s v="Front-Line"/>
    <x v="257"/>
    <x v="6"/>
    <n v="2"/>
  </r>
  <r>
    <n v="861"/>
    <s v="PF649"/>
    <x v="35"/>
    <s v="540/13"/>
    <x v="10"/>
    <x v="19"/>
    <n v="23"/>
    <s v="August"/>
    <x v="10"/>
    <s v="23 August 1947"/>
    <x v="2"/>
    <s v="SOC 23.8.47 (Air Britain Serials)"/>
    <x v="4"/>
    <x v="3"/>
    <m/>
    <m/>
    <x v="2"/>
    <m/>
    <m/>
    <n v="8"/>
    <x v="72"/>
    <x v="1"/>
    <n v="0"/>
    <s v="Front-Line"/>
    <x v="257"/>
    <x v="6"/>
    <n v="2"/>
  </r>
  <r>
    <n v="103"/>
    <s v="RG318"/>
    <x v="35"/>
    <s v="680/13"/>
    <x v="10"/>
    <x v="19"/>
    <n v="23"/>
    <s v="August"/>
    <x v="10"/>
    <s v="23 August 1947"/>
    <x v="2"/>
    <s v="SOC 23.8.47 (Air Britain Serials)"/>
    <x v="4"/>
    <x v="3"/>
    <m/>
    <m/>
    <x v="2"/>
    <m/>
    <m/>
    <n v="8"/>
    <x v="72"/>
    <x v="1"/>
    <n v="0"/>
    <s v="Front-Line"/>
    <x v="257"/>
    <x v="0"/>
    <n v="2"/>
  </r>
  <r>
    <n v="7216"/>
    <s v="NT204"/>
    <x v="12"/>
    <s v="ECFS"/>
    <x v="11"/>
    <x v="19"/>
    <n v="25"/>
    <s v="August"/>
    <x v="10"/>
    <s v="25 August 1947"/>
    <x v="2"/>
    <s v="Sold 25.8.47 to Turkey (Air Britain Serials)"/>
    <x v="5"/>
    <x v="3"/>
    <m/>
    <m/>
    <x v="2"/>
    <m/>
    <m/>
    <n v="8"/>
    <x v="72"/>
    <x v="1"/>
    <n v="1"/>
    <s v="Support Unit"/>
    <x v="75"/>
    <x v="0"/>
    <n v="1"/>
  </r>
  <r>
    <n v="526"/>
    <s v="HJ978"/>
    <x v="10"/>
    <s v="60OTU/54OTU/8OTU/CFS"/>
    <x v="10"/>
    <x v="19"/>
    <n v="27"/>
    <s v="August"/>
    <x v="10"/>
    <s v="27 August 1947"/>
    <x v="0"/>
    <s v="Undershot landing at Little Rissington 27.8.47 (Air Britain Serials) 27 08 47 CFS. HJ978 Undershot on landing at Little Rissington. (Mosquito Crash Log)"/>
    <x v="2"/>
    <x v="2"/>
    <s v="Undershot"/>
    <m/>
    <x v="2"/>
    <m/>
    <m/>
    <n v="8"/>
    <x v="72"/>
    <x v="1"/>
    <n v="1"/>
    <s v="Support Unit"/>
    <x v="286"/>
    <x v="2"/>
    <n v="4"/>
  </r>
  <r>
    <n v="6323"/>
    <s v="HR375"/>
    <x v="12"/>
    <m/>
    <x v="10"/>
    <x v="19"/>
    <n v="27"/>
    <s v="August"/>
    <x v="10"/>
    <s v="27 August 1947"/>
    <x v="0"/>
    <s v="HR375 FB.VI Built at Standard Motors and delivered sometime between 16 June 1943 and 17 December 1944. Encountered a heavy rain storm between Santa Cruz and Mauripur on 27 August 1947 during delivery flight to New Zealand and crashed into the Gulf of Cutch. Flight Lieutenant R. Berney and Flight Lieutenant B. Beadle both missing presumed killed. . (http://www.adf-serials.com/nz-serials/) To RNZAF 15.8.47 no serial. Crashed Gulf of Cutch 27.8.47 Dbf (Air Britain Serials)"/>
    <x v="2"/>
    <x v="2"/>
    <s v="Weather"/>
    <m/>
    <x v="2"/>
    <m/>
    <m/>
    <n v="8"/>
    <x v="72"/>
    <x v="1"/>
    <n v="1"/>
    <s v="Support Unit"/>
    <x v="17"/>
    <x v="3"/>
    <n v="1"/>
  </r>
  <r>
    <n v="2197"/>
    <s v="RG305"/>
    <x v="35"/>
    <s v="58/8OTU/237OCU"/>
    <x v="10"/>
    <x v="19"/>
    <n v="27"/>
    <s v="August"/>
    <x v="10"/>
    <s v="27 August 1947"/>
    <x v="0"/>
    <s v="Engine cut u/c collapsed on landing Benson 27.8.47 DBR (Air Britain Serials) 27.08.47 237 OCU. RG305 Undercarriage collapsed on landing at Benson aerodrome. (Mosquito Crash Log)"/>
    <x v="2"/>
    <x v="2"/>
    <s v="Undercarriage failed"/>
    <m/>
    <x v="2"/>
    <m/>
    <m/>
    <n v="8"/>
    <x v="72"/>
    <x v="1"/>
    <n v="0"/>
    <s v="Support Unit"/>
    <x v="317"/>
    <x v="0"/>
    <n v="3"/>
  </r>
  <r>
    <n v="3999"/>
    <s v="TA600"/>
    <x v="12"/>
    <s v="1FU"/>
    <x v="9"/>
    <x v="19"/>
    <n v="27"/>
    <s v="August"/>
    <x v="10"/>
    <s v="27 August 1947"/>
    <x v="2"/>
    <s v="To R.Nor AF 27.8.47 (Air Britain Serials)"/>
    <x v="5"/>
    <x v="3"/>
    <m/>
    <m/>
    <x v="2"/>
    <m/>
    <m/>
    <n v="8"/>
    <x v="72"/>
    <x v="1"/>
    <n v="0"/>
    <s v="Support Unit"/>
    <x v="123"/>
    <x v="0"/>
    <n v="1"/>
  </r>
  <r>
    <n v="5181"/>
    <s v="NT150"/>
    <x v="12"/>
    <n v="169"/>
    <x v="10"/>
    <x v="19"/>
    <n v="28"/>
    <s v="August"/>
    <x v="10"/>
    <s v="28 August 1947"/>
    <x v="2"/>
    <s v="Sold 28.8.47 (Air Britain Serials)"/>
    <x v="5"/>
    <x v="3"/>
    <m/>
    <m/>
    <x v="2"/>
    <m/>
    <m/>
    <n v="8"/>
    <x v="72"/>
    <x v="1"/>
    <n v="1"/>
    <s v="Front-Line"/>
    <x v="65"/>
    <x v="0"/>
    <n v="1"/>
  </r>
  <r>
    <n v="1516"/>
    <s v="RF793"/>
    <x v="12"/>
    <s v="ATDU"/>
    <x v="10"/>
    <x v="19"/>
    <n v="28"/>
    <s v="August"/>
    <x v="10"/>
    <s v="28 August 1947"/>
    <x v="2"/>
    <s v="Sold 28.8.47 (Air Britain Serials)"/>
    <x v="5"/>
    <x v="3"/>
    <m/>
    <m/>
    <x v="2"/>
    <m/>
    <m/>
    <n v="8"/>
    <x v="72"/>
    <x v="1"/>
    <n v="1"/>
    <s v="Support Unit"/>
    <x v="252"/>
    <x v="3"/>
    <n v="1"/>
  </r>
  <r>
    <n v="886"/>
    <s v="ML925"/>
    <x v="20"/>
    <s v="DH/109/139/571/98"/>
    <x v="10"/>
    <x v="19"/>
    <n v="29"/>
    <s v="August"/>
    <x v="10"/>
    <s v="29 August 1947"/>
    <x v="2"/>
    <s v="SOC 29.8.47 (Air Britain Serials)"/>
    <x v="4"/>
    <x v="3"/>
    <m/>
    <m/>
    <x v="2"/>
    <m/>
    <m/>
    <n v="8"/>
    <x v="72"/>
    <x v="1"/>
    <n v="1"/>
    <s v="Front-Line"/>
    <x v="204"/>
    <x v="0"/>
    <n v="5"/>
  </r>
  <r>
    <n v="1042"/>
    <s v="PF453"/>
    <x v="20"/>
    <s v="571/692/180/69"/>
    <x v="10"/>
    <x v="19"/>
    <n v="29"/>
    <s v="August"/>
    <x v="10"/>
    <s v="29 August 1947"/>
    <x v="2"/>
    <s v="SOC 29.8.47 (Air Britain Serials)"/>
    <x v="4"/>
    <x v="3"/>
    <m/>
    <m/>
    <x v="2"/>
    <m/>
    <m/>
    <n v="8"/>
    <x v="72"/>
    <x v="1"/>
    <n v="0"/>
    <s v="Front-Line"/>
    <x v="1"/>
    <x v="6"/>
    <n v="4"/>
  </r>
  <r>
    <n v="1611"/>
    <s v="TA487"/>
    <x v="12"/>
    <s v="132OTU/6OTU"/>
    <x v="9"/>
    <x v="19"/>
    <n v="29"/>
    <s v="August"/>
    <x v="10"/>
    <s v="29 August 1947"/>
    <x v="2"/>
    <s v="To R.Nor AF 29.8.47 (Air Britain Serials)"/>
    <x v="5"/>
    <x v="3"/>
    <m/>
    <m/>
    <x v="2"/>
    <m/>
    <m/>
    <n v="8"/>
    <x v="72"/>
    <x v="1"/>
    <n v="0"/>
    <s v="Support Unit"/>
    <x v="254"/>
    <x v="0"/>
    <n v="2"/>
  </r>
  <r>
    <n v="739"/>
    <s v="HJ757"/>
    <x v="6"/>
    <s v="418/25/487/21/464/613/305/107/13OTU"/>
    <x v="11"/>
    <x v="19"/>
    <n v="30"/>
    <s v="August"/>
    <x v="10"/>
    <s v="30 August 1947"/>
    <x v="2"/>
    <s v="Taken on strength at 418 Sqn. from No.19 Movements Unit, 15 June 1943; transferred to No.25 Squadron, 8 August 1943. TH-N at 418. Sold Turkish AF as '504' 30.8.47 Sold to Turkey 30.8.47 (Air Britain Serials)"/>
    <x v="5"/>
    <x v="3"/>
    <m/>
    <m/>
    <x v="2"/>
    <m/>
    <m/>
    <n v="8"/>
    <x v="72"/>
    <x v="1"/>
    <n v="1"/>
    <s v="Support Unit"/>
    <x v="39"/>
    <x v="0"/>
    <n v="9"/>
  </r>
  <r>
    <n v="453"/>
    <s v="HJ851"/>
    <x v="10"/>
    <s v="264/51OTU/60OTU/54OTU"/>
    <x v="10"/>
    <x v="7"/>
    <n v="30"/>
    <s v="August"/>
    <x v="10"/>
    <s v="30 August 1947"/>
    <x v="2"/>
    <s v="SOC 30.8.47 (Air Britain Serials)"/>
    <x v="4"/>
    <x v="3"/>
    <m/>
    <m/>
    <x v="2"/>
    <m/>
    <m/>
    <n v="8"/>
    <x v="72"/>
    <x v="1"/>
    <n v="1"/>
    <s v="Support Unit"/>
    <x v="115"/>
    <x v="2"/>
    <n v="4"/>
  </r>
  <r>
    <n v="2503"/>
    <s v="HJ886"/>
    <x v="10"/>
    <s v="51OTU/60OTU/54OTU"/>
    <x v="10"/>
    <x v="7"/>
    <n v="30"/>
    <s v="August"/>
    <x v="10"/>
    <s v="30 August 1947"/>
    <x v="2"/>
    <s v="SOC 30.8.47 (Air Britain Serials)"/>
    <x v="4"/>
    <x v="3"/>
    <m/>
    <m/>
    <x v="2"/>
    <m/>
    <m/>
    <n v="8"/>
    <x v="72"/>
    <x v="1"/>
    <n v="1"/>
    <s v="Support Unit"/>
    <x v="115"/>
    <x v="2"/>
    <n v="3"/>
  </r>
  <r>
    <n v="3616"/>
    <s v="HP862"/>
    <x v="12"/>
    <n v="333"/>
    <x v="10"/>
    <x v="19"/>
    <n v="30"/>
    <s v="August"/>
    <x v="10"/>
    <s v="30 August 1947"/>
    <x v="2"/>
    <s v="SOC 30.8.47 (Air Britain Serials)"/>
    <x v="4"/>
    <x v="3"/>
    <m/>
    <m/>
    <x v="2"/>
    <m/>
    <m/>
    <n v="8"/>
    <x v="72"/>
    <x v="1"/>
    <n v="1"/>
    <s v="Front-Line"/>
    <x v="28"/>
    <x v="3"/>
    <n v="1"/>
  </r>
  <r>
    <n v="167"/>
    <s v="HP924"/>
    <x v="12"/>
    <s v="487/464/487/16/268/69"/>
    <x v="10"/>
    <x v="19"/>
    <n v="30"/>
    <s v="August"/>
    <x v="10"/>
    <s v="30 August 1947"/>
    <x v="2"/>
    <s v="Served with 464 Sqn, under RAF control 9/43 to 24/4/44 Coded SB-C. Hit Bird on outward bound sortie, landed Thorney Is. Written Off. (Brian Fillery's website) ROYAL AIR FORCE: 2ND TACTICAL AIR FORCE, 1943-1945. Operation CLARION: widespread attacks on communications facilities throughout Germany by the Allied Air Forces. Low-level oblique aerial photograph taken by De Havilland Mosquito FB Mark VI, HP924 'SB-C' of No. 464 Squadron RAAF, flown by Flying Officers G Nunn and H L Mitchell, while attacking the railway station at Soltau, Germany, showing trains and locomotives under attack with bombs and cannon fire. Second World (Imperial War Museum Photo CL 2011) SOC 30.8.47 (Air Britain Serials)"/>
    <x v="4"/>
    <x v="3"/>
    <m/>
    <m/>
    <x v="2"/>
    <m/>
    <m/>
    <n v="8"/>
    <x v="72"/>
    <x v="1"/>
    <n v="1"/>
    <s v="Front-Line"/>
    <x v="1"/>
    <x v="3"/>
    <n v="6"/>
  </r>
  <r>
    <n v="5177"/>
    <s v="HR299"/>
    <x v="12"/>
    <n v="235"/>
    <x v="0"/>
    <x v="12"/>
    <n v="30"/>
    <s v="August"/>
    <x v="10"/>
    <s v="30 August 1947"/>
    <x v="2"/>
    <s v="SOC 30.8.47 (Air Britain Serials)"/>
    <x v="4"/>
    <x v="3"/>
    <m/>
    <m/>
    <x v="2"/>
    <m/>
    <m/>
    <n v="8"/>
    <x v="72"/>
    <x v="1"/>
    <n v="1"/>
    <s v="Front-Line"/>
    <x v="97"/>
    <x v="3"/>
    <n v="1"/>
  </r>
  <r>
    <n v="5332"/>
    <s v="HR346"/>
    <x v="12"/>
    <n v="305"/>
    <x v="0"/>
    <x v="16"/>
    <n v="30"/>
    <s v="August"/>
    <x v="10"/>
    <s v="30 August 1947"/>
    <x v="2"/>
    <s v="SOC 30.8.47 (Air Britain Serials)"/>
    <x v="4"/>
    <x v="3"/>
    <m/>
    <m/>
    <x v="2"/>
    <m/>
    <m/>
    <n v="8"/>
    <x v="72"/>
    <x v="1"/>
    <n v="1"/>
    <s v="Front-Line"/>
    <x v="60"/>
    <x v="3"/>
    <n v="1"/>
  </r>
  <r>
    <n v="5661"/>
    <s v="HR352"/>
    <x v="12"/>
    <n v="464"/>
    <x v="10"/>
    <x v="19"/>
    <n v="30"/>
    <s v="August"/>
    <x v="10"/>
    <s v="30 August 1947"/>
    <x v="2"/>
    <s v="Served with 464 Sqn, under RAF control. (Brian Fillery's website) SOC 30.8.47 (Air Britain Serials)"/>
    <x v="4"/>
    <x v="3"/>
    <m/>
    <m/>
    <x v="2"/>
    <m/>
    <m/>
    <n v="8"/>
    <x v="72"/>
    <x v="1"/>
    <n v="1"/>
    <s v="Front-Line"/>
    <x v="46"/>
    <x v="3"/>
    <n v="1"/>
  </r>
  <r>
    <n v="902"/>
    <s v="HX855"/>
    <x v="12"/>
    <s v="85/487/AAEE/ETPS"/>
    <x v="10"/>
    <x v="19"/>
    <n v="30"/>
    <s v="August"/>
    <x v="10"/>
    <s v="30 August 1947"/>
    <x v="2"/>
    <s v="This Mosquito was in the first wave on Amiens raid, but aborted bomb run because the port engine seized (a/c returned safely). The crew were F/L Hanafin &amp; P/O Redgrve, both RAF. SOC 30.8.47 (Air Britain Serials) EG-Q on the Amiens raid (Ducellier)"/>
    <x v="4"/>
    <x v="3"/>
    <m/>
    <m/>
    <x v="2"/>
    <m/>
    <m/>
    <n v="8"/>
    <x v="72"/>
    <x v="1"/>
    <n v="1"/>
    <s v="Support Unit"/>
    <x v="318"/>
    <x v="0"/>
    <n v="4"/>
  </r>
  <r>
    <n v="872"/>
    <s v="PF441"/>
    <x v="20"/>
    <s v="109/692/180/69"/>
    <x v="10"/>
    <x v="19"/>
    <n v="30"/>
    <s v="August"/>
    <x v="10"/>
    <s v="30 August 1947"/>
    <x v="2"/>
    <s v="SOC 30.8.47 (Air Britain Serials)"/>
    <x v="4"/>
    <x v="3"/>
    <m/>
    <m/>
    <x v="2"/>
    <m/>
    <m/>
    <n v="8"/>
    <x v="72"/>
    <x v="1"/>
    <n v="0"/>
    <s v="Front-Line"/>
    <x v="1"/>
    <x v="6"/>
    <n v="4"/>
  </r>
  <r>
    <n v="4254"/>
    <s v="PF444"/>
    <x v="20"/>
    <s v="627/109"/>
    <x v="0"/>
    <x v="8"/>
    <n v="30"/>
    <s v="August"/>
    <x v="10"/>
    <s v="30 August 1947"/>
    <x v="2"/>
    <s v="SOC 30.8.47 (Air Britain Serials)"/>
    <x v="4"/>
    <x v="3"/>
    <m/>
    <m/>
    <x v="2"/>
    <m/>
    <m/>
    <n v="8"/>
    <x v="72"/>
    <x v="1"/>
    <n v="0"/>
    <s v="Front-Line"/>
    <x v="18"/>
    <x v="6"/>
    <n v="2"/>
  </r>
  <r>
    <n v="4196"/>
    <s v="PZ229"/>
    <x v="12"/>
    <s v="613/69"/>
    <x v="10"/>
    <x v="19"/>
    <n v="30"/>
    <s v="August"/>
    <x v="10"/>
    <s v="30 August 1947"/>
    <x v="2"/>
    <s v="SOC 30.8.47 (Air Britain Serials)"/>
    <x v="4"/>
    <x v="3"/>
    <m/>
    <m/>
    <x v="2"/>
    <m/>
    <m/>
    <n v="8"/>
    <x v="72"/>
    <x v="1"/>
    <n v="1"/>
    <s v="Front-Line"/>
    <x v="1"/>
    <x v="0"/>
    <n v="2"/>
  </r>
  <r>
    <n v="6404"/>
    <s v="NT170"/>
    <x v="12"/>
    <n v="21"/>
    <x v="0"/>
    <x v="16"/>
    <n v="1"/>
    <s v="September"/>
    <x v="10"/>
    <s v="1 September 1947"/>
    <x v="2"/>
    <s v="Sold 1.9.47 (Air Britain Serials)"/>
    <x v="5"/>
    <x v="3"/>
    <m/>
    <m/>
    <x v="2"/>
    <m/>
    <m/>
    <n v="9"/>
    <x v="73"/>
    <x v="1"/>
    <n v="1"/>
    <s v="Front-Line"/>
    <x v="48"/>
    <x v="0"/>
    <n v="1"/>
  </r>
  <r>
    <n v="2725"/>
    <s v="PZ449"/>
    <x v="12"/>
    <s v="487/16/268"/>
    <x v="10"/>
    <x v="19"/>
    <n v="1"/>
    <s v="September"/>
    <x v="10"/>
    <s v="1 September 1947"/>
    <x v="2"/>
    <s v="Sold 1.9.47 (Air Britain Serials)"/>
    <x v="5"/>
    <x v="3"/>
    <m/>
    <m/>
    <x v="2"/>
    <m/>
    <m/>
    <n v="9"/>
    <x v="73"/>
    <x v="1"/>
    <n v="1"/>
    <s v="Front-Line"/>
    <x v="214"/>
    <x v="0"/>
    <n v="3"/>
  </r>
  <r>
    <n v="5796"/>
    <s v="HR219"/>
    <x v="12"/>
    <s v="51OTU"/>
    <x v="11"/>
    <x v="19"/>
    <n v="2"/>
    <s v="September"/>
    <x v="10"/>
    <s v="2 September 1947"/>
    <x v="2"/>
    <s v="Sold to Turkey Turkish AF as '492' 2.9.47. Sold to Turkey 2.9.47 (Air Britain Serials)"/>
    <x v="5"/>
    <x v="3"/>
    <m/>
    <m/>
    <x v="2"/>
    <m/>
    <m/>
    <n v="9"/>
    <x v="73"/>
    <x v="1"/>
    <n v="1"/>
    <s v="Support Unit"/>
    <x v="110"/>
    <x v="3"/>
    <n v="1"/>
  </r>
  <r>
    <n v="3386"/>
    <s v="HJ663"/>
    <x v="6"/>
    <s v="AAEE"/>
    <x v="10"/>
    <x v="19"/>
    <n v="3"/>
    <s v="September"/>
    <x v="10"/>
    <s v="3 September 1947"/>
    <x v="2"/>
    <s v="SS 3.9.47 (Air Britain Serials)"/>
    <x v="4"/>
    <x v="3"/>
    <m/>
    <m/>
    <x v="2"/>
    <m/>
    <m/>
    <n v="9"/>
    <x v="73"/>
    <x v="1"/>
    <n v="1"/>
    <s v="Support Unit"/>
    <x v="7"/>
    <x v="0"/>
    <n v="1"/>
  </r>
  <r>
    <n v="7358"/>
    <s v="HJ718"/>
    <x v="6"/>
    <s v="BOAC/RAF"/>
    <x v="10"/>
    <x v="19"/>
    <n v="3"/>
    <s v="September"/>
    <x v="10"/>
    <s v="3 September 1947"/>
    <x v="2"/>
    <s v="G-AGGE Sold 3.9.47 [c/n 98740] (Air Britain Serials)"/>
    <x v="5"/>
    <x v="3"/>
    <m/>
    <m/>
    <x v="2"/>
    <m/>
    <m/>
    <n v="9"/>
    <x v="73"/>
    <x v="1"/>
    <n v="1"/>
    <e v="#N/A"/>
    <x v="216"/>
    <x v="0"/>
    <n v="2"/>
  </r>
  <r>
    <n v="744"/>
    <s v="HJ762"/>
    <x v="6"/>
    <s v="418/157/464/21/487/613/305/107/54OTU"/>
    <x v="10"/>
    <x v="7"/>
    <n v="3"/>
    <s v="September"/>
    <x v="10"/>
    <s v="3 September 1947"/>
    <x v="2"/>
    <s v="Taken on strength at 418 Sqn. from No.27 Movements Unit, 11 June 1943; to No.157 Squadron, 23 July 1943. TH-F, letter in ORB, 11 June and 23 July 1943. SS 3.9.47 (Air Britain Serials)"/>
    <x v="4"/>
    <x v="3"/>
    <m/>
    <m/>
    <x v="2"/>
    <m/>
    <m/>
    <n v="9"/>
    <x v="73"/>
    <x v="1"/>
    <n v="1"/>
    <s v="Support Unit"/>
    <x v="115"/>
    <x v="0"/>
    <n v="9"/>
  </r>
  <r>
    <n v="2214"/>
    <s v="HP857"/>
    <x v="12"/>
    <s v="8OTU/RN"/>
    <x v="10"/>
    <x v="19"/>
    <n v="3"/>
    <s v="September"/>
    <x v="10"/>
    <s v="3 September 1947"/>
    <x v="2"/>
    <s v="SS 3.9.47 (Air Britain Serials)"/>
    <x v="4"/>
    <x v="3"/>
    <m/>
    <m/>
    <x v="2"/>
    <m/>
    <m/>
    <n v="9"/>
    <x v="73"/>
    <x v="1"/>
    <n v="1"/>
    <e v="#N/A"/>
    <x v="64"/>
    <x v="3"/>
    <n v="2"/>
  </r>
  <r>
    <n v="1159"/>
    <s v="HP866"/>
    <x v="12"/>
    <s v="248/235/8OTU"/>
    <x v="10"/>
    <x v="7"/>
    <n v="3"/>
    <s v="September"/>
    <x v="10"/>
    <s v="3 September 1947"/>
    <x v="2"/>
    <s v="See also HR286. The Mossie Number 28 has an article by Harold Corbin CGM and Maurice Webb DFM says this crew from 248 Squadron were hit by flak from a German destroyer during a shipping attack off the Gironde on 14 August 1944. With one engine out, the other damaged, and fuel streaming from three ruptured tanks, they set course for Vannes airfield, then in American hands. The realised they would not make it and bailed out, being picked up first by the Maquis and then by the Americans the next day. They returned to operations with 248 Squadron and survived the war. Was D on 248 Squadron (Squadron ORB) SS 3.9.47 (Air Britain Serials)"/>
    <x v="4"/>
    <x v="3"/>
    <m/>
    <m/>
    <x v="2"/>
    <m/>
    <m/>
    <n v="9"/>
    <x v="73"/>
    <x v="1"/>
    <n v="1"/>
    <s v="Support Unit"/>
    <x v="37"/>
    <x v="3"/>
    <n v="3"/>
  </r>
  <r>
    <n v="3994"/>
    <s v="HR130"/>
    <x v="12"/>
    <s v="235/CGS"/>
    <x v="10"/>
    <x v="19"/>
    <n v="3"/>
    <s v="September"/>
    <x v="10"/>
    <s v="3 September 1947"/>
    <x v="2"/>
    <s v="Hier die Geschichte der HR 130 LA-E:_x000a__x000a__x000a_Gebaut von Standard Motors Ltd. Coventry nach Contract 1680. (Siehe Bild oben)_x000a__x000a_30.03.44 Einsatz bei der 10 MU Hullavington_x000a_18.06.44 Einsatz bei der No.235 Squadron_x000a_09.01.45 Einsatz bei der Central Gunnery School, Catfoss_x000a_12.07.46 Einsatz bei der Martin Hearn Ltd, Hooton Park, RiW_x000a_03.10.46 Einsatz bei der 15 MU Wroughton_x000a_03.09.47 Verkauft zum Verschrotten_x000a__x000a_Die Maschine hatte keine feste Crew,_x000a_nach dem Unit’s Operations Record Book liessen sich folgende Einsätz bei der 235 Squadron nachverfolgen:_x000a__x000a__x000a_10.9.44 F/O A. Jacques and F/O E.J. Saville, patrol, no shipping sighted_x000a_12.9.44 F/Sgt C.A. Cogswell and F/Sgt E.O. Brown, patrol, no sightings_x000a_19.9.44 F/O P.C Kilmaster and F/O A.F. Godwin, anti-flak and fighter cover for_x000a_an attack on 3 ships off Stong Fjord_x000a_21.9.44 returned early from patrol due to engine trouble, no crew details_x000a_22.9.44 F/O E.S. Fletcher and F/O A.J. Watson, patrol, no sightings_x000a_27.9.44 P/O A.C Driver and W/O E.C. Driver, sighted 2 ships off Kristiansand_x000a_28.9.44 F/Lt H.J. Thomas and F/O T.G. Price, patrol, no sightings_x000a_30.9.44 Jacques/Saville, patrol, no sightings_x000a_2.10.44 Jacques/Saville, patrol, shipping sighted but no attack_x000a_3.10.44 Jacques/Saville, patrol, shipping sighted but no attack_x000a_4.10.44 Jacques/Saville, patrol, shipping sighted but no attack_x000a_13.10.44 F/Lt R.S. Turner and F/O A. McInnes, patrol returned early due to bad weather_x000a_21.10.44 Turner/McInnes, patrol, no sighting_x000a_30.10.44 Jacques/Saville, 2 aircraft patrol, destroyed a Ju 88_x000a_8.11.44 Cogswell/Brown, patrol, no sightings_x000a_16.11.44 Turner/McInnes, patrol, no sighting_x000a_21.11.44 Cogswell/Brown, patrol, shipping sighted but no attack_x000a_25.11.44 F/Lt G.R. Mayhew and F/O S.W. Farrow, patrol, no sighting_x000a_5.12.44 Mayhew/Farrow patrol, attacked shipping at Nordgulen_x000a_7.12.44 F/O Webster and F.Sgt Pepper, patrol, attacked by Bf 109s and Fw 190s_x000a_8.12.44 Webster/Pepper, ASR search for previous days casualties_x000a_10.12.44 Webster/Pepper, wing damaged by a spent shell case from &quot;V&quot; during an_x000a_attack on shipping_x000a_12.12.44 F/Lt Davenport and F/Lt Alcock, returned due to engine failure_x000a_16.12.44 Davenport/Alcock, attacked a ship aground on Siglesten rock_x000a__x000a__x000a__x000a_Die LA-E hatte als Bewaffnung vier 20 mm Hispano Kanonen und zwei 227 kg Bomben im _x000a_dafür geänderten Bombenschacht, sowie vier 7,7 mm Browning Maschinengewehre im Bug._x000a_Sie wurde durch zwei Rolls Royce Merlin Mk 25 Motoren mit je 1635 PS angetrieben._x000a__x000a_Farbschema:_x000a_Oberseite in Ocean Grey FS 36152, bzw. 36176, 36187 (Tamiya XF54, Humbrol 79)_x000a_Unterseite in Sky FS 34504 bzw. 34583, 34672, 34424 (Tamiya XF 21, Humbrol 90)_x000a_Propeller-Spinner in Yellow FS 13507 (Tamiya X8, Humbrol 69)_x000a__x000a_Referenzliteratur:_x000a__x000a_Britische Luftwaffe, Daniel J. March Tosa Verlag ISBN 3-85492-474-7_x000a__x000a__x000a__x000a_Below is an extract from the Unit's Operations Record Book of 235 Squadron (http://www.making-history.ca/features/british/235sqdRAF-mosquito/default.htm)_x000a__x000a_HR 130 was definitely involved with different crews in these operations:_x000a__x000a_10.9.44 F/O A. Jacques and F/O E.J. Saville, patrol, no shipping sighted_x000a_12.9.44 F/Sgt C.A. Cogswell and F/Sgt E.O. Brown, patrol, no sightings_x000a_19.9.44 F/O P.C Kilmaster and F/O A.F. Godwin, anti-flak and fighter cover for an attack on 3 ships off Stong Fjord_x000a_21.9.44 returned early from patrol due to engine trouble, no crew details_x000a_22.9.44 F/O E.S. Fletcher and F/O A.J. Watson, patrol, no sightings_x000a_27.9.44 P/O A.C Driver and W/O E.C. Driver, sighted 2 ships off Kristiansand_x000a_28.9.44 F/Lt H.J. Thomas and F/O T.G. Price, patrol, no sightings_x000a_30.9.44 Jacques/Saville, patrol, no sightings_x000a_2.10.44 Jacques/Saville, patrol, shipping sighted but no attack_x000a_3.10.44 Jacques/Saville, patrol, shipping sighted but no attack_x000a_4.10.44 Jacques/Saville, patrol, shipping sighted but no attack_x000a_13.10.44 F/Lt R.S. Turner and F/O A. McInnes, patrol returned early due to bad weather_x000a_21.10.44 Turner/McInnes, patrol, no sighting_x000a_30.10.44 Jacques/Saville, 2 aircraft patrol, destroyed a Ju 88_x000a_8.11.44 Cogswell/Brown, patrol, no sightings_x000a_16.11.44 Turner/McInnes, patrol, no sighting_x000a_21.11.44 Cogswell/Brown, patrol, shipping sighted but no attack_x000a_25.11.44 F/Lt G.R. Mayhew and F/O S.W. Farrow, patrol, no sighting_x000a_5.12.44 Mayhew/Farrow patrol, attacked shipping at Nordgulen_x000a_7.12.44 F/O Webster and F.Sgt Pepper, patrol, attacked by Bf 109s and Fw 190s_x000a_8.12.44 Webster/Pepper, ASR search for previous days casualties_x000a_10.12.44 Webster/Pepper, wing damaged by a spent shell case from &quot;V&quot; during an attack on shipping_x000a_12.12.44 F/Lt Davenport and F/Lt Alcock, returned due to engine failure_x000a_16.12.44 Davenport/Alcock, attacked a ship aground on Siglesten rock_x000a__x000a_The LA-E was armed with four .303 inch Browning machine guns mounted in nose and four 20 mm Hispano cannons under the cockpit. The bomb load was two 250 lb. bombs (eventually increased to 500 lb.).It was powered with two Rolls Royce Merlin Mk 25 with 1635 hp. _x000a__x000a_LA-E was painted overall Ocean Grey on upper surfaces, Sky under surfaces and Yellow spinners. SS 3.9.47 (Air Britain Serials)"/>
    <x v="4"/>
    <x v="3"/>
    <m/>
    <m/>
    <x v="2"/>
    <m/>
    <m/>
    <n v="9"/>
    <x v="73"/>
    <x v="1"/>
    <n v="1"/>
    <s v="Support Unit"/>
    <x v="194"/>
    <x v="3"/>
    <n v="2"/>
  </r>
  <r>
    <n v="1917"/>
    <s v="HX835"/>
    <x v="12"/>
    <s v="264/60OTU/13OTU"/>
    <x v="0"/>
    <x v="7"/>
    <n v="3"/>
    <s v="September"/>
    <x v="10"/>
    <s v="3 September 1947"/>
    <x v="2"/>
    <s v="SS 3.9.47 (Air Britain Serials)"/>
    <x v="4"/>
    <x v="3"/>
    <m/>
    <m/>
    <x v="2"/>
    <m/>
    <m/>
    <n v="9"/>
    <x v="73"/>
    <x v="1"/>
    <n v="1"/>
    <s v="Support Unit"/>
    <x v="39"/>
    <x v="0"/>
    <n v="3"/>
  </r>
  <r>
    <n v="3956"/>
    <s v="HX919"/>
    <x v="12"/>
    <s v="464/305/464"/>
    <x v="10"/>
    <x v="19"/>
    <n v="3"/>
    <s v="September"/>
    <x v="10"/>
    <s v="3 September 1947"/>
    <x v="2"/>
    <s v="Served with 464 Sqn, under RAF control 9/43 Coded SB-P. (Brian Fillery's website) SS 3.9.47 (Air Britain Serials)"/>
    <x v="4"/>
    <x v="3"/>
    <m/>
    <m/>
    <x v="2"/>
    <m/>
    <m/>
    <n v="9"/>
    <x v="73"/>
    <x v="1"/>
    <n v="1"/>
    <s v="Front-Line"/>
    <x v="46"/>
    <x v="0"/>
    <n v="3"/>
  </r>
  <r>
    <n v="7596"/>
    <s v="MM285"/>
    <x v="18"/>
    <n v="544"/>
    <x v="10"/>
    <x v="19"/>
    <n v="3"/>
    <s v="September"/>
    <x v="10"/>
    <s v="3 September 1947"/>
    <x v="2"/>
    <s v="SS 3.9.47 (Air Britain Serials)"/>
    <x v="4"/>
    <x v="3"/>
    <m/>
    <m/>
    <x v="2"/>
    <m/>
    <m/>
    <n v="9"/>
    <x v="73"/>
    <x v="1"/>
    <n v="1"/>
    <s v="Front-Line"/>
    <x v="27"/>
    <x v="0"/>
    <n v="1"/>
  </r>
  <r>
    <n v="2096"/>
    <s v="NS825"/>
    <x v="12"/>
    <s v="RAE/CGS"/>
    <x v="10"/>
    <x v="19"/>
    <n v="3"/>
    <s v="September"/>
    <x v="10"/>
    <s v="3 September 1947"/>
    <x v="2"/>
    <s v="SS 3.9.47 (Air Britain Serials)"/>
    <x v="4"/>
    <x v="3"/>
    <m/>
    <m/>
    <x v="2"/>
    <m/>
    <m/>
    <n v="9"/>
    <x v="73"/>
    <x v="1"/>
    <n v="1"/>
    <s v="Support Unit"/>
    <x v="194"/>
    <x v="0"/>
    <n v="2"/>
  </r>
  <r>
    <n v="2128"/>
    <s v="NT128"/>
    <x v="12"/>
    <n v="107"/>
    <x v="0"/>
    <x v="16"/>
    <n v="3"/>
    <s v="September"/>
    <x v="10"/>
    <s v="3 September 1947"/>
    <x v="2"/>
    <s v="SS 3.9.47 (Air Britain Serials)"/>
    <x v="4"/>
    <x v="3"/>
    <m/>
    <m/>
    <x v="2"/>
    <m/>
    <m/>
    <n v="9"/>
    <x v="73"/>
    <x v="1"/>
    <n v="1"/>
    <s v="Front-Line"/>
    <x v="57"/>
    <x v="0"/>
    <n v="1"/>
  </r>
  <r>
    <n v="825"/>
    <s v="NT149"/>
    <x v="12"/>
    <s v="169/54OTU/13OTU"/>
    <x v="0"/>
    <x v="7"/>
    <n v="3"/>
    <s v="September"/>
    <x v="10"/>
    <s v="3 September 1947"/>
    <x v="2"/>
    <s v="SS 3.9.47 (Air Britain Serials)"/>
    <x v="4"/>
    <x v="3"/>
    <m/>
    <m/>
    <x v="2"/>
    <m/>
    <m/>
    <n v="9"/>
    <x v="73"/>
    <x v="1"/>
    <n v="1"/>
    <s v="Support Unit"/>
    <x v="39"/>
    <x v="0"/>
    <n v="3"/>
  </r>
  <r>
    <n v="2363"/>
    <s v="PZ257"/>
    <x v="12"/>
    <s v="618/132OTU/8OTU"/>
    <x v="10"/>
    <x v="7"/>
    <n v="3"/>
    <s v="September"/>
    <x v="10"/>
    <s v="3 September 1947"/>
    <x v="2"/>
    <s v="SS 3.9.47 (Air Britain Serials)"/>
    <x v="4"/>
    <x v="3"/>
    <m/>
    <m/>
    <x v="2"/>
    <m/>
    <m/>
    <n v="9"/>
    <x v="73"/>
    <x v="1"/>
    <n v="1"/>
    <s v="Support Unit"/>
    <x v="37"/>
    <x v="0"/>
    <n v="3"/>
  </r>
  <r>
    <n v="2139"/>
    <s v="PZ337"/>
    <x v="12"/>
    <s v="515/141"/>
    <x v="0"/>
    <x v="2"/>
    <n v="3"/>
    <s v="September"/>
    <x v="10"/>
    <s v="3 September 1947"/>
    <x v="2"/>
    <s v="SS 3.9.47 (Air Britain Serials)"/>
    <x v="4"/>
    <x v="3"/>
    <m/>
    <m/>
    <x v="2"/>
    <m/>
    <m/>
    <n v="9"/>
    <x v="73"/>
    <x v="1"/>
    <n v="1"/>
    <s v="Front-Line"/>
    <x v="45"/>
    <x v="0"/>
    <n v="2"/>
  </r>
  <r>
    <n v="2484"/>
    <s v="TE919"/>
    <x v="12"/>
    <s v="FE"/>
    <x v="3"/>
    <x v="16"/>
    <n v="3"/>
    <s v="September"/>
    <x v="10"/>
    <s v="3 September 1947"/>
    <x v="2"/>
    <s v="SS 3.9.47 (Air Britain Serials)"/>
    <x v="4"/>
    <x v="3"/>
    <m/>
    <m/>
    <x v="2"/>
    <m/>
    <m/>
    <n v="9"/>
    <x v="73"/>
    <x v="1"/>
    <n v="0"/>
    <e v="#N/A"/>
    <x v="91"/>
    <x v="3"/>
    <n v="1"/>
  </r>
  <r>
    <n v="735"/>
    <s v="HJ819"/>
    <x v="6"/>
    <s v="151/456/60OTU/51OTU"/>
    <x v="10"/>
    <x v="7"/>
    <n v="4"/>
    <s v="September"/>
    <x v="10"/>
    <s v="4 September 1947"/>
    <x v="2"/>
    <s v="SOC 4.9.47 (Air Britain Serials)"/>
    <x v="4"/>
    <x v="3"/>
    <m/>
    <m/>
    <x v="2"/>
    <m/>
    <m/>
    <n v="9"/>
    <x v="73"/>
    <x v="1"/>
    <n v="1"/>
    <s v="Support Unit"/>
    <x v="110"/>
    <x v="0"/>
    <n v="4"/>
  </r>
  <r>
    <n v="2308"/>
    <s v="HP982"/>
    <x v="12"/>
    <s v="235/CGS"/>
    <x v="10"/>
    <x v="19"/>
    <n v="4"/>
    <s v="September"/>
    <x v="10"/>
    <s v="4 September 1947"/>
    <x v="2"/>
    <s v="SOC 4.9.47 (Air Britain Serials)"/>
    <x v="4"/>
    <x v="3"/>
    <m/>
    <m/>
    <x v="2"/>
    <m/>
    <m/>
    <n v="9"/>
    <x v="73"/>
    <x v="1"/>
    <n v="1"/>
    <s v="Support Unit"/>
    <x v="194"/>
    <x v="3"/>
    <n v="2"/>
  </r>
  <r>
    <n v="3721"/>
    <s v="HP989"/>
    <x v="12"/>
    <s v="235/CGS"/>
    <x v="10"/>
    <x v="19"/>
    <n v="4"/>
    <s v="September"/>
    <x v="10"/>
    <s v="4 September 1947"/>
    <x v="2"/>
    <s v="SOC 4.9.47 (Air Britain Serials)"/>
    <x v="4"/>
    <x v="3"/>
    <m/>
    <m/>
    <x v="2"/>
    <m/>
    <m/>
    <n v="9"/>
    <x v="73"/>
    <x v="1"/>
    <n v="1"/>
    <s v="Support Unit"/>
    <x v="194"/>
    <x v="3"/>
    <n v="2"/>
  </r>
  <r>
    <n v="1877"/>
    <s v="HR121"/>
    <x v="12"/>
    <s v="235/CGS"/>
    <x v="10"/>
    <x v="19"/>
    <n v="4"/>
    <s v="September"/>
    <x v="10"/>
    <s v="4 September 1947"/>
    <x v="2"/>
    <s v="SOC 4.9.47 (Air Britain Serials)"/>
    <x v="4"/>
    <x v="3"/>
    <m/>
    <m/>
    <x v="2"/>
    <m/>
    <m/>
    <n v="9"/>
    <x v="73"/>
    <x v="1"/>
    <n v="1"/>
    <s v="Support Unit"/>
    <x v="194"/>
    <x v="3"/>
    <n v="2"/>
  </r>
  <r>
    <n v="763"/>
    <s v="HR361"/>
    <x v="12"/>
    <n v="21"/>
    <x v="0"/>
    <x v="16"/>
    <n v="4"/>
    <s v="September"/>
    <x v="10"/>
    <s v="4 September 1947"/>
    <x v="2"/>
    <s v="SOC 4.9.47 (Air Britain Serials)"/>
    <x v="4"/>
    <x v="3"/>
    <m/>
    <m/>
    <x v="2"/>
    <m/>
    <m/>
    <n v="9"/>
    <x v="73"/>
    <x v="1"/>
    <n v="1"/>
    <s v="Front-Line"/>
    <x v="48"/>
    <x v="3"/>
    <n v="1"/>
  </r>
  <r>
    <n v="3487"/>
    <s v="KB622"/>
    <x v="28"/>
    <s v="RN"/>
    <x v="10"/>
    <x v="19"/>
    <n v="4"/>
    <s v="September"/>
    <x v="10"/>
    <s v="4 September 1947"/>
    <x v="2"/>
    <s v="SOC 4.9.47 (Air Britain Serials)"/>
    <x v="4"/>
    <x v="3"/>
    <m/>
    <m/>
    <x v="2"/>
    <m/>
    <m/>
    <n v="9"/>
    <x v="73"/>
    <x v="1"/>
    <n v="1"/>
    <e v="#N/A"/>
    <x v="64"/>
    <x v="1"/>
    <n v="1"/>
  </r>
  <r>
    <n v="2592"/>
    <s v="MM414"/>
    <x v="12"/>
    <s v="605/51OTU"/>
    <x v="10"/>
    <x v="7"/>
    <n v="4"/>
    <s v="September"/>
    <x v="10"/>
    <s v="4 September 1947"/>
    <x v="2"/>
    <s v="Was UP-Y on 605 Squadron (Ian Piper: http://www.605squadron.co.uk/Squadron_aircraft.htm) SOC 4.9.47 (Air Britain Serials)"/>
    <x v="4"/>
    <x v="3"/>
    <m/>
    <m/>
    <x v="2"/>
    <m/>
    <m/>
    <n v="9"/>
    <x v="73"/>
    <x v="1"/>
    <n v="1"/>
    <s v="Support Unit"/>
    <x v="110"/>
    <x v="0"/>
    <n v="2"/>
  </r>
  <r>
    <n v="7539"/>
    <s v="MV568"/>
    <x v="25"/>
    <n v="488"/>
    <x v="12"/>
    <x v="19"/>
    <n v="4"/>
    <s v="September"/>
    <x v="10"/>
    <s v="4 September 1947"/>
    <x v="2"/>
    <s v="To Armee de l'Air 4.9.47 (Air Britain Serials)"/>
    <x v="5"/>
    <x v="3"/>
    <m/>
    <m/>
    <x v="2"/>
    <m/>
    <m/>
    <n v="9"/>
    <x v="73"/>
    <x v="1"/>
    <n v="1"/>
    <s v="Front-Line"/>
    <x v="42"/>
    <x v="2"/>
    <n v="1"/>
  </r>
  <r>
    <n v="2122"/>
    <s v="NS590"/>
    <x v="18"/>
    <s v="USAAF"/>
    <x v="10"/>
    <x v="19"/>
    <n v="4"/>
    <s v="September"/>
    <x v="10"/>
    <s v="4 September 1947"/>
    <x v="2"/>
    <s v="440827 KAELLNER, OTTO E MOSQUITO NS-590 WATTON, UK 25 (Thomas Ensminger) 441207 MOSQUITO NS-590 WATTON, UK 25 (Thomas Ensminger) 450505 MOSQUITO NS-590 WATTON, UK 25 (Thomas Ensminger) SOC 4.9.47 (Air Britain Serials)"/>
    <x v="4"/>
    <x v="3"/>
    <m/>
    <m/>
    <x v="2"/>
    <m/>
    <m/>
    <n v="9"/>
    <x v="73"/>
    <x v="1"/>
    <n v="1"/>
    <e v="#N/A"/>
    <x v="33"/>
    <x v="0"/>
    <n v="1"/>
  </r>
  <r>
    <n v="4176"/>
    <s v="NS725"/>
    <x v="18"/>
    <s v="USAAF"/>
    <x v="10"/>
    <x v="19"/>
    <n v="4"/>
    <s v="September"/>
    <x v="10"/>
    <s v="4 September 1947"/>
    <x v="2"/>
    <s v="SOC 4.9.47 (Air Britain Serials)"/>
    <x v="4"/>
    <x v="3"/>
    <m/>
    <m/>
    <x v="2"/>
    <m/>
    <m/>
    <n v="9"/>
    <x v="73"/>
    <x v="1"/>
    <n v="1"/>
    <e v="#N/A"/>
    <x v="33"/>
    <x v="0"/>
    <n v="1"/>
  </r>
  <r>
    <n v="4516"/>
    <s v="NS745"/>
    <x v="18"/>
    <s v="USAAF"/>
    <x v="10"/>
    <x v="19"/>
    <n v="4"/>
    <s v="September"/>
    <x v="10"/>
    <s v="4 September 1947"/>
    <x v="2"/>
    <s v="SOC 4.9.47 (Air Britain Serials)"/>
    <x v="4"/>
    <x v="3"/>
    <m/>
    <m/>
    <x v="2"/>
    <m/>
    <m/>
    <n v="9"/>
    <x v="73"/>
    <x v="1"/>
    <n v="1"/>
    <e v="#N/A"/>
    <x v="33"/>
    <x v="0"/>
    <n v="1"/>
  </r>
  <r>
    <n v="6327"/>
    <s v="NT613"/>
    <x v="25"/>
    <m/>
    <x v="10"/>
    <x v="19"/>
    <n v="4"/>
    <s v="September"/>
    <x v="10"/>
    <s v="4 September 1947"/>
    <x v="2"/>
    <s v="SOC 4.9.47 (Air Britain Serials)"/>
    <x v="4"/>
    <x v="3"/>
    <m/>
    <m/>
    <x v="2"/>
    <m/>
    <m/>
    <n v="9"/>
    <x v="73"/>
    <x v="1"/>
    <n v="1"/>
    <e v="#N/A"/>
    <x v="17"/>
    <x v="2"/>
    <n v="1"/>
  </r>
  <r>
    <n v="6329"/>
    <s v="NT621"/>
    <x v="25"/>
    <m/>
    <x v="10"/>
    <x v="19"/>
    <n v="4"/>
    <s v="September"/>
    <x v="10"/>
    <s v="4 September 1947"/>
    <x v="2"/>
    <s v="SOC 4.9.47 (Air Britain Serials)"/>
    <x v="4"/>
    <x v="3"/>
    <m/>
    <m/>
    <x v="2"/>
    <m/>
    <m/>
    <n v="9"/>
    <x v="73"/>
    <x v="1"/>
    <n v="1"/>
    <e v="#N/A"/>
    <x v="17"/>
    <x v="2"/>
    <n v="1"/>
  </r>
  <r>
    <n v="7126"/>
    <s v="PZ336"/>
    <x v="12"/>
    <n v="107"/>
    <x v="0"/>
    <x v="16"/>
    <n v="4"/>
    <s v="September"/>
    <x v="10"/>
    <s v="4 September 1947"/>
    <x v="2"/>
    <s v="SOC 4.9.47 (Air Britain Serials)"/>
    <x v="4"/>
    <x v="3"/>
    <m/>
    <m/>
    <x v="2"/>
    <m/>
    <m/>
    <n v="9"/>
    <x v="73"/>
    <x v="1"/>
    <n v="1"/>
    <s v="Front-Line"/>
    <x v="57"/>
    <x v="0"/>
    <n v="1"/>
  </r>
  <r>
    <n v="5797"/>
    <s v="PZ341"/>
    <x v="12"/>
    <s v="515/41"/>
    <x v="10"/>
    <x v="19"/>
    <n v="4"/>
    <s v="September"/>
    <x v="10"/>
    <s v="4 September 1947"/>
    <x v="2"/>
    <s v="SOC 4.9.47 (Air Britain Serials)"/>
    <x v="4"/>
    <x v="3"/>
    <m/>
    <m/>
    <x v="2"/>
    <m/>
    <m/>
    <n v="9"/>
    <x v="73"/>
    <x v="1"/>
    <n v="1"/>
    <s v="Front-Line"/>
    <x v="312"/>
    <x v="0"/>
    <n v="2"/>
  </r>
  <r>
    <n v="7751"/>
    <s v="PZ408"/>
    <x v="12"/>
    <n v="515"/>
    <x v="10"/>
    <x v="19"/>
    <n v="4"/>
    <s v="September"/>
    <x v="10"/>
    <s v="4 September 1947"/>
    <x v="2"/>
    <s v="SOC 4.9.47 (Air Britain Serials)"/>
    <x v="4"/>
    <x v="3"/>
    <m/>
    <m/>
    <x v="2"/>
    <m/>
    <m/>
    <n v="9"/>
    <x v="73"/>
    <x v="1"/>
    <n v="1"/>
    <s v="Front-Line"/>
    <x v="83"/>
    <x v="0"/>
    <n v="1"/>
  </r>
  <r>
    <n v="5292"/>
    <s v="RF675"/>
    <x v="12"/>
    <s v="Med"/>
    <x v="1"/>
    <x v="16"/>
    <n v="4"/>
    <s v="September"/>
    <x v="10"/>
    <s v="4 September 1947"/>
    <x v="2"/>
    <s v="SOC 4.9.47 (Air Britain Serials)"/>
    <x v="4"/>
    <x v="3"/>
    <m/>
    <m/>
    <x v="2"/>
    <m/>
    <m/>
    <n v="9"/>
    <x v="73"/>
    <x v="1"/>
    <n v="1"/>
    <e v="#N/A"/>
    <x v="68"/>
    <x v="3"/>
    <n v="1"/>
  </r>
  <r>
    <n v="2010"/>
    <s v="RV324"/>
    <x v="20"/>
    <s v="627/1317 Flt/Rotol"/>
    <x v="10"/>
    <x v="19"/>
    <n v="4"/>
    <s v="September"/>
    <x v="10"/>
    <s v="4 September 1947"/>
    <x v="2"/>
    <s v="To MoS charge at Rotol 4.9.47 (Air Britain Serials)"/>
    <x v="5"/>
    <x v="3"/>
    <m/>
    <m/>
    <x v="2"/>
    <m/>
    <m/>
    <n v="9"/>
    <x v="73"/>
    <x v="1"/>
    <n v="1"/>
    <s v="Support Unit"/>
    <x v="319"/>
    <x v="0"/>
    <n v="3"/>
  </r>
  <r>
    <n v="2195"/>
    <s v="HR135"/>
    <x v="12"/>
    <s v="235/248/AAEE"/>
    <x v="11"/>
    <x v="19"/>
    <n v="5"/>
    <s v="September"/>
    <x v="10"/>
    <s v="5 September 1947"/>
    <x v="2"/>
    <s v="Sold to Turkey Turkish AF as '490' 5.9.47 Sold to Turkey 5.9.47 (Air Britain Serials)"/>
    <x v="5"/>
    <x v="3"/>
    <m/>
    <m/>
    <x v="2"/>
    <m/>
    <m/>
    <n v="9"/>
    <x v="73"/>
    <x v="1"/>
    <n v="1"/>
    <s v="Support Unit"/>
    <x v="7"/>
    <x v="3"/>
    <n v="3"/>
  </r>
  <r>
    <n v="881"/>
    <s v="A52-30"/>
    <x v="24"/>
    <s v="5OTU/Cv T43/reserial A52-1063"/>
    <x v="7"/>
    <x v="19"/>
    <n v="9"/>
    <s v="September"/>
    <x v="10"/>
    <s v="9 September 1947"/>
    <x v="0"/>
    <s v="Built as F.B.40. Delivered during October 1944. Converted to Mk.43 A52-1063. Final disposition: crashed on takeoff at Archerfield, Queensland, September 1947. (Beaufort, Beaufighter and Mosquito in Australian Service, Stewart Wilson, 1990) Crashed on takeoff Archerfield QLD 09.09.47 (Air Britain Serials)"/>
    <x v="2"/>
    <x v="2"/>
    <s v="Crashed on takeoff"/>
    <m/>
    <x v="2"/>
    <m/>
    <m/>
    <n v="9"/>
    <x v="73"/>
    <x v="1"/>
    <n v="0"/>
    <e v="#N/A"/>
    <x v="320"/>
    <x v="5"/>
    <n v="3"/>
  </r>
  <r>
    <n v="6331"/>
    <s v="KA958"/>
    <x v="30"/>
    <m/>
    <x v="10"/>
    <x v="19"/>
    <n v="10"/>
    <s v="September"/>
    <x v="10"/>
    <s v="10 September 1947"/>
    <x v="2"/>
    <s v="To 6430M 10.9.47 (Air Britain Serials)"/>
    <x v="4"/>
    <x v="3"/>
    <m/>
    <m/>
    <x v="2"/>
    <m/>
    <m/>
    <n v="9"/>
    <x v="73"/>
    <x v="1"/>
    <n v="0"/>
    <e v="#N/A"/>
    <x v="17"/>
    <x v="1"/>
    <n v="1"/>
  </r>
  <r>
    <n v="6332"/>
    <s v="RR304"/>
    <x v="10"/>
    <m/>
    <x v="10"/>
    <x v="19"/>
    <n v="10"/>
    <s v="September"/>
    <x v="10"/>
    <s v="10 September 1947"/>
    <x v="2"/>
    <s v="SOC 10.9.47 (Air Britain Serials)"/>
    <x v="4"/>
    <x v="3"/>
    <m/>
    <m/>
    <x v="2"/>
    <m/>
    <m/>
    <n v="9"/>
    <x v="73"/>
    <x v="1"/>
    <n v="1"/>
    <e v="#N/A"/>
    <x v="17"/>
    <x v="2"/>
    <n v="1"/>
  </r>
  <r>
    <n v="3985"/>
    <s v="HR207"/>
    <x v="12"/>
    <s v="613/107/464"/>
    <x v="11"/>
    <x v="19"/>
    <n v="15"/>
    <s v="September"/>
    <x v="10"/>
    <s v="15 September 1947"/>
    <x v="2"/>
    <s v="Sold to Turkey Turkish AF as '501' 15.9.47. Sold to Turkey 15.9.47 (Air Britain Serials)"/>
    <x v="5"/>
    <x v="3"/>
    <m/>
    <m/>
    <x v="2"/>
    <m/>
    <m/>
    <n v="9"/>
    <x v="73"/>
    <x v="1"/>
    <n v="1"/>
    <s v="Front-Line"/>
    <x v="46"/>
    <x v="3"/>
    <n v="3"/>
  </r>
  <r>
    <n v="542"/>
    <s v="HR294"/>
    <x v="12"/>
    <s v="239/141"/>
    <x v="11"/>
    <x v="19"/>
    <n v="15"/>
    <s v="September"/>
    <x v="10"/>
    <s v="15 September 1947"/>
    <x v="2"/>
    <s v="Sold to Turkey Turkish AF as '507' 15.9.47. Sold to Turkey 15.9.47 (Air Britain Serials)"/>
    <x v="5"/>
    <x v="3"/>
    <m/>
    <m/>
    <x v="2"/>
    <m/>
    <m/>
    <n v="9"/>
    <x v="73"/>
    <x v="1"/>
    <n v="1"/>
    <s v="Front-Line"/>
    <x v="45"/>
    <x v="3"/>
    <n v="2"/>
  </r>
  <r>
    <n v="5030"/>
    <s v="NS904"/>
    <x v="12"/>
    <s v="107/2GSU"/>
    <x v="10"/>
    <x v="19"/>
    <n v="15"/>
    <s v="September"/>
    <x v="10"/>
    <s v="15 September 1947"/>
    <x v="2"/>
    <s v="Sold 15.9.47 (Air Britain Serials)"/>
    <x v="5"/>
    <x v="3"/>
    <m/>
    <m/>
    <x v="2"/>
    <m/>
    <m/>
    <n v="9"/>
    <x v="73"/>
    <x v="1"/>
    <n v="1"/>
    <s v="Support Unit"/>
    <x v="87"/>
    <x v="0"/>
    <n v="2"/>
  </r>
  <r>
    <n v="2351"/>
    <s v="PZ276"/>
    <x v="12"/>
    <s v="618/132OTU/8OTU/132OTU"/>
    <x v="0"/>
    <x v="7"/>
    <n v="16"/>
    <s v="September"/>
    <x v="10"/>
    <s v="16 September 1947"/>
    <x v="2"/>
    <s v="Sold 16.9.47 (Air Britain Serials)"/>
    <x v="5"/>
    <x v="3"/>
    <m/>
    <m/>
    <x v="2"/>
    <m/>
    <m/>
    <n v="9"/>
    <x v="73"/>
    <x v="1"/>
    <n v="1"/>
    <s v="Support Unit"/>
    <x v="121"/>
    <x v="0"/>
    <n v="4"/>
  </r>
  <r>
    <n v="3327"/>
    <s v="VT587"/>
    <x v="10"/>
    <s v="2APS"/>
    <x v="10"/>
    <x v="19"/>
    <n v="17"/>
    <s v="September"/>
    <x v="10"/>
    <s v="17 September 1947"/>
    <x v="0"/>
    <s v="Crashed after control lost during low roll Acklington 17.9.47 (Air Britain Serials)"/>
    <x v="2"/>
    <x v="2"/>
    <s v="Low flying"/>
    <m/>
    <x v="2"/>
    <m/>
    <m/>
    <n v="9"/>
    <x v="73"/>
    <x v="1"/>
    <n v="0"/>
    <s v="Support Unit"/>
    <x v="235"/>
    <x v="0"/>
    <n v="1"/>
  </r>
  <r>
    <n v="2727"/>
    <s v="HJ808"/>
    <x v="6"/>
    <s v="605/305"/>
    <x v="11"/>
    <x v="19"/>
    <n v="17"/>
    <s v="September"/>
    <x v="10"/>
    <s v="17 September 1947"/>
    <x v="2"/>
    <s v="Sold Turkish AF as '502' 17.9.47 Was UP-O on 605 Squadron (Ian Piper: http://www.605squadron.co.uk/Squadron_aircraft.htm) Sold to Turkey 17.9.47 (Air Britain Serials)"/>
    <x v="5"/>
    <x v="3"/>
    <m/>
    <m/>
    <x v="2"/>
    <m/>
    <m/>
    <n v="9"/>
    <x v="73"/>
    <x v="1"/>
    <n v="1"/>
    <s v="Front-Line"/>
    <x v="60"/>
    <x v="0"/>
    <n v="2"/>
  </r>
  <r>
    <n v="1847"/>
    <s v="HX828"/>
    <x v="12"/>
    <s v="25/487/21/613"/>
    <x v="11"/>
    <x v="19"/>
    <n v="17"/>
    <s v="September"/>
    <x v="10"/>
    <s v="17 September 1947"/>
    <x v="2"/>
    <s v="Sold Turkish AF as '522' 17.9.47. Sold 17.9.47 (Air Britain Serials)"/>
    <x v="5"/>
    <x v="3"/>
    <m/>
    <m/>
    <x v="2"/>
    <m/>
    <m/>
    <n v="9"/>
    <x v="73"/>
    <x v="1"/>
    <n v="1"/>
    <s v="Front-Line"/>
    <x v="59"/>
    <x v="0"/>
    <n v="4"/>
  </r>
  <r>
    <n v="5171"/>
    <s v="NS822"/>
    <x v="12"/>
    <s v="613/51OTU"/>
    <x v="10"/>
    <x v="7"/>
    <n v="17"/>
    <s v="September"/>
    <x v="10"/>
    <s v="17 September 1947"/>
    <x v="2"/>
    <s v="Sold 17.9.47 (Air Britain Serials)"/>
    <x v="5"/>
    <x v="3"/>
    <m/>
    <m/>
    <x v="2"/>
    <m/>
    <m/>
    <n v="9"/>
    <x v="73"/>
    <x v="1"/>
    <n v="1"/>
    <s v="Support Unit"/>
    <x v="110"/>
    <x v="0"/>
    <n v="2"/>
  </r>
  <r>
    <n v="1323"/>
    <s v="NT127"/>
    <x v="12"/>
    <s v="1409 Flt/1665CU/NTU"/>
    <x v="10"/>
    <x v="7"/>
    <n v="17"/>
    <s v="September"/>
    <x v="10"/>
    <s v="17 September 1947"/>
    <x v="2"/>
    <s v="Sold 17.9.47 (Air Britain Serials)"/>
    <x v="5"/>
    <x v="3"/>
    <m/>
    <m/>
    <x v="2"/>
    <m/>
    <m/>
    <n v="9"/>
    <x v="73"/>
    <x v="1"/>
    <n v="1"/>
    <s v="Support Unit"/>
    <x v="135"/>
    <x v="0"/>
    <n v="3"/>
  </r>
  <r>
    <n v="315"/>
    <s v="RV313"/>
    <x v="20"/>
    <s v="109/139/571/128/14"/>
    <x v="10"/>
    <x v="19"/>
    <n v="17"/>
    <s v="September"/>
    <x v="10"/>
    <s v="17 September 1947"/>
    <x v="2"/>
    <s v="SOC 17.9.47 (Air Britain Serials)"/>
    <x v="4"/>
    <x v="3"/>
    <m/>
    <m/>
    <x v="2"/>
    <m/>
    <m/>
    <n v="9"/>
    <x v="73"/>
    <x v="1"/>
    <n v="1"/>
    <s v="Front-Line"/>
    <x v="215"/>
    <x v="0"/>
    <n v="5"/>
  </r>
  <r>
    <n v="5469"/>
    <s v="NT199"/>
    <x v="12"/>
    <s v="ECFS"/>
    <x v="12"/>
    <x v="19"/>
    <n v="18"/>
    <s v="September"/>
    <x v="10"/>
    <s v="18 September 1947"/>
    <x v="2"/>
    <s v="To Armee de l'Air 18.9.47 (Air Britain Serials)"/>
    <x v="5"/>
    <x v="3"/>
    <m/>
    <m/>
    <x v="2"/>
    <m/>
    <m/>
    <n v="9"/>
    <x v="73"/>
    <x v="1"/>
    <n v="1"/>
    <s v="Support Unit"/>
    <x v="75"/>
    <x v="0"/>
    <n v="1"/>
  </r>
  <r>
    <n v="6111"/>
    <s v="PZ187"/>
    <x v="12"/>
    <n v="23"/>
    <x v="12"/>
    <x v="16"/>
    <n v="18"/>
    <s v="September"/>
    <x v="10"/>
    <s v="18 September 1947"/>
    <x v="2"/>
    <s v="To Armee de l'Air 18.9.47 (Air Britain Serials)"/>
    <x v="5"/>
    <x v="3"/>
    <m/>
    <m/>
    <x v="2"/>
    <m/>
    <m/>
    <n v="9"/>
    <x v="73"/>
    <x v="1"/>
    <n v="1"/>
    <s v="Front-Line"/>
    <x v="6"/>
    <x v="0"/>
    <n v="1"/>
  </r>
  <r>
    <n v="6384"/>
    <s v="RL203"/>
    <x v="39"/>
    <n v="85"/>
    <x v="0"/>
    <x v="2"/>
    <n v="19"/>
    <s v="September"/>
    <x v="10"/>
    <s v="19 September 1947"/>
    <x v="0"/>
    <s v="Overshot single-engined landing and overturned West Malling 19.9.47 (Air Britain Serials) 19.09.47 85 Sqn. RL203 Overshot landing at West Mailing aerodrome. (Mosquito Crash Log)"/>
    <x v="2"/>
    <x v="2"/>
    <s v="Overshot"/>
    <m/>
    <x v="2"/>
    <m/>
    <m/>
    <n v="9"/>
    <x v="73"/>
    <x v="1"/>
    <n v="0"/>
    <s v="Front-Line"/>
    <x v="13"/>
    <x v="2"/>
    <n v="1"/>
  </r>
  <r>
    <n v="682"/>
    <s v="NT245"/>
    <x v="25"/>
    <s v="456/125/25/500/608"/>
    <x v="10"/>
    <x v="19"/>
    <n v="19"/>
    <s v="September"/>
    <x v="10"/>
    <s v="19 September 1947"/>
    <x v="2"/>
    <s v="SOC 19.9.47 (Air Britain Serials)"/>
    <x v="4"/>
    <x v="3"/>
    <m/>
    <m/>
    <x v="2"/>
    <m/>
    <m/>
    <n v="9"/>
    <x v="73"/>
    <x v="1"/>
    <n v="1"/>
    <s v="Front-Line"/>
    <x v="107"/>
    <x v="2"/>
    <n v="5"/>
  </r>
  <r>
    <n v="1593"/>
    <s v="RF820"/>
    <x v="12"/>
    <s v="ATDU"/>
    <x v="10"/>
    <x v="19"/>
    <n v="19"/>
    <s v="September"/>
    <x v="10"/>
    <s v="19 September 1947"/>
    <x v="2"/>
    <s v="Sold 19.9.47 (Air Britain Serials)"/>
    <x v="5"/>
    <x v="3"/>
    <m/>
    <m/>
    <x v="2"/>
    <m/>
    <m/>
    <n v="9"/>
    <x v="73"/>
    <x v="1"/>
    <n v="1"/>
    <s v="Support Unit"/>
    <x v="252"/>
    <x v="3"/>
    <n v="1"/>
  </r>
  <r>
    <n v="5303"/>
    <s v="RL137"/>
    <x v="39"/>
    <n v="264"/>
    <x v="10"/>
    <x v="19"/>
    <n v="20"/>
    <s v="September"/>
    <x v="10"/>
    <s v="20 September 1947"/>
    <x v="0"/>
    <s v="Damaged 20.9.47 SOC 7.10.47 (Air Britain Serials)"/>
    <x v="2"/>
    <x v="2"/>
    <s v="Not Stated"/>
    <m/>
    <x v="2"/>
    <m/>
    <m/>
    <n v="9"/>
    <x v="73"/>
    <x v="1"/>
    <n v="0"/>
    <s v="Front-Line"/>
    <x v="10"/>
    <x v="2"/>
    <n v="1"/>
  </r>
  <r>
    <n v="5329"/>
    <s v="PZ378"/>
    <x v="12"/>
    <n v="464"/>
    <x v="10"/>
    <x v="19"/>
    <n v="22"/>
    <s v="September"/>
    <x v="10"/>
    <s v="22 September 1947"/>
    <x v="2"/>
    <s v="Served with 464 Sqn, under RAF control 11/44 Coded SB-U. (Brian Fillery's website) Sold 22.9.47 (Air Britain Serials)"/>
    <x v="5"/>
    <x v="3"/>
    <m/>
    <m/>
    <x v="2"/>
    <m/>
    <m/>
    <n v="9"/>
    <x v="73"/>
    <x v="1"/>
    <n v="1"/>
    <s v="Front-Line"/>
    <x v="46"/>
    <x v="0"/>
    <n v="1"/>
  </r>
  <r>
    <n v="6703"/>
    <s v="NS838"/>
    <x v="12"/>
    <n v="605"/>
    <x v="10"/>
    <x v="19"/>
    <n v="23"/>
    <s v="September"/>
    <x v="10"/>
    <s v="23 September 1947"/>
    <x v="2"/>
    <s v="According to one internet source, this was UP-J, &quot;Wags War Wagon&quot; (inscription on entry door), flown by F/L A.D. &quot;Alan&quot; Wagner, on 605 Sqn. Was UP-J on 605 Squadron (Ian Piper: http://www.605squadron.co.uk/Squadron_aircraft.htm) Sold 23.9.47 (Air Britain Serials)"/>
    <x v="5"/>
    <x v="3"/>
    <m/>
    <m/>
    <x v="2"/>
    <m/>
    <m/>
    <n v="9"/>
    <x v="73"/>
    <x v="1"/>
    <n v="1"/>
    <s v="Front-Line"/>
    <x v="22"/>
    <x v="0"/>
    <n v="1"/>
  </r>
  <r>
    <n v="6825"/>
    <s v="NS876"/>
    <x v="12"/>
    <n v="605"/>
    <x v="10"/>
    <x v="19"/>
    <n v="23"/>
    <s v="September"/>
    <x v="10"/>
    <s v="23 September 1947"/>
    <x v="2"/>
    <s v="Was UP-P on 605 Squadron (Ian Piper: http://www.605squadron.co.uk/Squadron_aircraft.htm) Sold 23.9.47 (Air Britain Serials)"/>
    <x v="5"/>
    <x v="3"/>
    <m/>
    <m/>
    <x v="2"/>
    <m/>
    <m/>
    <n v="9"/>
    <x v="73"/>
    <x v="1"/>
    <n v="1"/>
    <s v="Front-Line"/>
    <x v="22"/>
    <x v="0"/>
    <n v="1"/>
  </r>
  <r>
    <n v="1401"/>
    <s v="HR199"/>
    <x v="12"/>
    <s v="613/10MU"/>
    <x v="10"/>
    <x v="6"/>
    <n v="24"/>
    <s v="September"/>
    <x v="10"/>
    <s v="24 September 1947"/>
    <x v="0"/>
    <s v="U/c jammed bellylanded at Hullavington 24.9.47 (Air Britain Serials) 24.09.47 10 MU. HR199 Belly-landed on Hullavington aerodrome. (Mosquito Crash Log)"/>
    <x v="2"/>
    <x v="2"/>
    <s v="Undercarriage failed"/>
    <m/>
    <x v="2"/>
    <m/>
    <m/>
    <n v="9"/>
    <x v="73"/>
    <x v="1"/>
    <n v="1"/>
    <s v="Support Unit"/>
    <x v="239"/>
    <x v="3"/>
    <n v="2"/>
  </r>
  <r>
    <n v="977"/>
    <s v="PZ191"/>
    <x v="12"/>
    <s v="151/406/NFDW/51OTU"/>
    <x v="10"/>
    <x v="7"/>
    <n v="24"/>
    <s v="September"/>
    <x v="10"/>
    <s v="24 September 1947"/>
    <x v="2"/>
    <s v="Sold 24.9.47 (Air Britain Serials)"/>
    <x v="5"/>
    <x v="3"/>
    <m/>
    <m/>
    <x v="2"/>
    <m/>
    <m/>
    <n v="9"/>
    <x v="73"/>
    <x v="1"/>
    <n v="1"/>
    <s v="Support Unit"/>
    <x v="110"/>
    <x v="0"/>
    <n v="4"/>
  </r>
  <r>
    <n v="2058"/>
    <s v="PF490"/>
    <x v="20"/>
    <s v="109/128/98/69"/>
    <x v="10"/>
    <x v="19"/>
    <n v="25"/>
    <s v="September"/>
    <x v="10"/>
    <s v="25 September 1947"/>
    <x v="0"/>
    <s v="Engine ran away on take-off u/c raised to stop Wahn 25.9.47 (Air Britain Serials)"/>
    <x v="2"/>
    <x v="2"/>
    <s v="Prop ran away"/>
    <m/>
    <x v="2"/>
    <m/>
    <m/>
    <n v="9"/>
    <x v="73"/>
    <x v="1"/>
    <n v="0"/>
    <s v="Front-Line"/>
    <x v="1"/>
    <x v="6"/>
    <n v="4"/>
  </r>
  <r>
    <n v="656"/>
    <s v="RS556"/>
    <x v="12"/>
    <s v="515/141"/>
    <x v="12"/>
    <x v="19"/>
    <n v="25"/>
    <s v="September"/>
    <x v="10"/>
    <s v="25 September 1947"/>
    <x v="2"/>
    <s v="To Armee de l'Air 25.9.47 (Air Britain Serials)"/>
    <x v="5"/>
    <x v="3"/>
    <m/>
    <m/>
    <x v="2"/>
    <m/>
    <m/>
    <n v="9"/>
    <x v="73"/>
    <x v="1"/>
    <n v="1"/>
    <s v="Front-Line"/>
    <x v="45"/>
    <x v="0"/>
    <n v="2"/>
  </r>
  <r>
    <n v="6333"/>
    <s v="VR340"/>
    <x v="10"/>
    <m/>
    <x v="12"/>
    <x v="19"/>
    <n v="25"/>
    <s v="September"/>
    <x v="10"/>
    <s v="25 September 1947"/>
    <x v="2"/>
    <s v="Assigned to the Mixed Reconnaissance / Night Fighter I/20 Lorraine Group. To Armee de l'Air 25.9.47 (Air Britain Serials)  Some sources show this in all-over yellow camouflage (http://fighters.forumactif.com/t43068-mosquito-du-gci-3-corse-en-indochine-tamiya-1-48eme)"/>
    <x v="5"/>
    <x v="3"/>
    <m/>
    <m/>
    <x v="2"/>
    <m/>
    <m/>
    <n v="9"/>
    <x v="73"/>
    <x v="1"/>
    <n v="0"/>
    <e v="#N/A"/>
    <x v="17"/>
    <x v="0"/>
    <n v="1"/>
  </r>
  <r>
    <n v="5179"/>
    <s v="HR129"/>
    <x v="12"/>
    <n v="235"/>
    <x v="11"/>
    <x v="19"/>
    <n v="26"/>
    <s v="September"/>
    <x v="10"/>
    <s v="26 September 1947"/>
    <x v="2"/>
    <s v="Sold to Turkey Turkish AF as '506' 26.9.47 Sold to Turkey 26.9.47 (Air Britain Serials)"/>
    <x v="5"/>
    <x v="3"/>
    <m/>
    <m/>
    <x v="2"/>
    <m/>
    <m/>
    <n v="9"/>
    <x v="73"/>
    <x v="1"/>
    <n v="1"/>
    <s v="Front-Line"/>
    <x v="97"/>
    <x v="3"/>
    <n v="1"/>
  </r>
  <r>
    <n v="5195"/>
    <s v="HR136"/>
    <x v="12"/>
    <n v="235"/>
    <x v="11"/>
    <x v="19"/>
    <n v="29"/>
    <s v="September"/>
    <x v="10"/>
    <s v="29 September 1947"/>
    <x v="2"/>
    <s v="Sold to Turkey Turkish AF as '505' 29.9.47 Sold to Turkey 29.9.47 (Air Britain Serials)"/>
    <x v="5"/>
    <x v="3"/>
    <m/>
    <m/>
    <x v="2"/>
    <m/>
    <m/>
    <n v="9"/>
    <x v="73"/>
    <x v="1"/>
    <n v="1"/>
    <s v="Front-Line"/>
    <x v="97"/>
    <x v="3"/>
    <n v="1"/>
  </r>
  <r>
    <n v="3083"/>
    <s v="HR145"/>
    <x v="12"/>
    <s v="107/305"/>
    <x v="11"/>
    <x v="19"/>
    <n v="29"/>
    <s v="September"/>
    <x v="10"/>
    <s v="29 September 1947"/>
    <x v="2"/>
    <s v="Sold to Turkey Turkish AF as '513' 29.9.47 Sold to Turkey 29.9.47 (Air Britain Serials)"/>
    <x v="5"/>
    <x v="3"/>
    <m/>
    <m/>
    <x v="2"/>
    <m/>
    <m/>
    <n v="9"/>
    <x v="73"/>
    <x v="1"/>
    <n v="1"/>
    <s v="Front-Line"/>
    <x v="60"/>
    <x v="3"/>
    <n v="2"/>
  </r>
  <r>
    <n v="4773"/>
    <s v="HR261"/>
    <x v="12"/>
    <n v="248"/>
    <x v="11"/>
    <x v="19"/>
    <n v="29"/>
    <s v="September"/>
    <x v="10"/>
    <s v="29 September 1947"/>
    <x v="2"/>
    <s v="Sold to Turkey Turkish AF as '515' 29.9.47. Was N on 248 Squadron on 15 July 1944 (Squadron ORB) Sold to Turkey 29.9.47 (Air Britain Serials)"/>
    <x v="5"/>
    <x v="3"/>
    <m/>
    <m/>
    <x v="2"/>
    <m/>
    <m/>
    <n v="9"/>
    <x v="73"/>
    <x v="1"/>
    <n v="1"/>
    <s v="Front-Line"/>
    <x v="52"/>
    <x v="3"/>
    <n v="1"/>
  </r>
  <r>
    <n v="1472"/>
    <s v="HR366"/>
    <x v="12"/>
    <n v="235"/>
    <x v="11"/>
    <x v="19"/>
    <n v="29"/>
    <s v="September"/>
    <x v="10"/>
    <s v="29 September 1947"/>
    <x v="2"/>
    <s v="Max Aitken's personal aircraft when he commanded the Banff Wing. The letters 'MA - 01' where painted in Burgundy together with the burgundy prop nose cones. The serial code was HR366. The Mosquito was on No. 235 Squadrons charge sheet and serviced by 8235 Service Echelon. (Andy Bird) Sold to Turkey Turkish AF as '528' 29.9.47. Sold to Turkey 29.9.47 (Air Britain Serials)"/>
    <x v="5"/>
    <x v="3"/>
    <m/>
    <m/>
    <x v="2"/>
    <m/>
    <m/>
    <n v="9"/>
    <x v="73"/>
    <x v="1"/>
    <n v="1"/>
    <s v="Front-Line"/>
    <x v="97"/>
    <x v="3"/>
    <n v="1"/>
  </r>
  <r>
    <n v="4889"/>
    <s v="LR378"/>
    <x v="12"/>
    <s v="248/54OTU"/>
    <x v="11"/>
    <x v="19"/>
    <n v="29"/>
    <s v="September"/>
    <x v="10"/>
    <s v="29 September 1947"/>
    <x v="2"/>
    <s v="Sold to Fairey for Turkish AF as '519' 29.9.47. Sold to Fairey 29.9.47 (Air Britain Serials)"/>
    <x v="5"/>
    <x v="3"/>
    <m/>
    <m/>
    <x v="2"/>
    <m/>
    <m/>
    <n v="9"/>
    <x v="73"/>
    <x v="1"/>
    <n v="1"/>
    <s v="Support Unit"/>
    <x v="115"/>
    <x v="0"/>
    <n v="2"/>
  </r>
  <r>
    <n v="32"/>
    <s v="NT120"/>
    <x v="12"/>
    <s v="169/85"/>
    <x v="0"/>
    <x v="19"/>
    <n v="29"/>
    <s v="September"/>
    <x v="10"/>
    <s v="29 September 1947"/>
    <x v="2"/>
    <s v="Sold 29.9.47 (Air Britain Serials)"/>
    <x v="5"/>
    <x v="3"/>
    <m/>
    <m/>
    <x v="2"/>
    <m/>
    <m/>
    <n v="9"/>
    <x v="73"/>
    <x v="1"/>
    <n v="1"/>
    <s v="Front-Line"/>
    <x v="13"/>
    <x v="0"/>
    <n v="2"/>
  </r>
  <r>
    <n v="1285"/>
    <s v="PZ448"/>
    <x v="12"/>
    <s v="23/1692 Flt/16FU"/>
    <x v="10"/>
    <x v="19"/>
    <n v="29"/>
    <s v="September"/>
    <x v="10"/>
    <s v="29 September 1947"/>
    <x v="2"/>
    <s v="Sold 29.9.47 (Air Britain Serials)"/>
    <x v="5"/>
    <x v="3"/>
    <m/>
    <m/>
    <x v="2"/>
    <m/>
    <m/>
    <n v="9"/>
    <x v="73"/>
    <x v="1"/>
    <n v="1"/>
    <s v="Support Unit"/>
    <x v="250"/>
    <x v="0"/>
    <n v="3"/>
  </r>
  <r>
    <n v="6687"/>
    <s v="NT586"/>
    <x v="25"/>
    <s v="10MU"/>
    <x v="10"/>
    <x v="6"/>
    <n v="30"/>
    <s v="September"/>
    <x v="10"/>
    <s v="30 September 1947"/>
    <x v="0"/>
    <s v="Overshot landing at Hullavington 30.9.47 (Air Britain Serials) 30.09.47 10 MU. NT586 Overshot on landing at Hullavington aerodrome. (Mosquito Crash Log)"/>
    <x v="2"/>
    <x v="2"/>
    <s v="Overshot"/>
    <m/>
    <x v="2"/>
    <m/>
    <m/>
    <n v="9"/>
    <x v="73"/>
    <x v="1"/>
    <n v="1"/>
    <s v="Support Unit"/>
    <x v="239"/>
    <x v="2"/>
    <n v="1"/>
  </r>
  <r>
    <n v="561"/>
    <s v="KA201"/>
    <x v="31"/>
    <s v="AAEE"/>
    <x v="10"/>
    <x v="19"/>
    <n v="30"/>
    <s v="September"/>
    <x v="10"/>
    <s v="30 September 1947"/>
    <x v="2"/>
    <s v="SOC 30.9.47 (Air Britain Serials)"/>
    <x v="4"/>
    <x v="3"/>
    <m/>
    <m/>
    <x v="2"/>
    <m/>
    <m/>
    <n v="9"/>
    <x v="73"/>
    <x v="1"/>
    <n v="0"/>
    <s v="Support Unit"/>
    <x v="7"/>
    <x v="1"/>
    <n v="1"/>
  </r>
  <r>
    <n v="387"/>
    <s v="KB362"/>
    <x v="13"/>
    <s v="1655MTU/627/5 Gp Film Unit"/>
    <x v="10"/>
    <x v="19"/>
    <n v="30"/>
    <s v="September"/>
    <x v="10"/>
    <s v="30 September 1947"/>
    <x v="2"/>
    <s v="SOC 30.9.47 (Air Britain Serials)"/>
    <x v="4"/>
    <x v="3"/>
    <m/>
    <m/>
    <x v="2"/>
    <m/>
    <m/>
    <n v="9"/>
    <x v="73"/>
    <x v="1"/>
    <n v="1"/>
    <s v="Support Unit"/>
    <x v="321"/>
    <x v="1"/>
    <n v="3"/>
  </r>
  <r>
    <n v="1947"/>
    <s v="KB433"/>
    <x v="28"/>
    <s v="142/627/5 Gp Film Unit"/>
    <x v="10"/>
    <x v="19"/>
    <n v="30"/>
    <s v="September"/>
    <x v="10"/>
    <s v="30 September 1947"/>
    <x v="2"/>
    <s v="SOC 30.9.47 (Air Britain Serials)"/>
    <x v="4"/>
    <x v="3"/>
    <m/>
    <m/>
    <x v="2"/>
    <m/>
    <m/>
    <n v="9"/>
    <x v="73"/>
    <x v="1"/>
    <n v="1"/>
    <s v="Support Unit"/>
    <x v="321"/>
    <x v="1"/>
    <n v="3"/>
  </r>
  <r>
    <n v="1040"/>
    <s v="MM299"/>
    <x v="18"/>
    <s v="4/540"/>
    <x v="10"/>
    <x v="19"/>
    <n v="30"/>
    <s v="September"/>
    <x v="10"/>
    <s v="30 September 1947"/>
    <x v="2"/>
    <s v="SOC 30.9.47 (Air Britain Serials)"/>
    <x v="4"/>
    <x v="3"/>
    <m/>
    <m/>
    <x v="2"/>
    <m/>
    <m/>
    <n v="9"/>
    <x v="73"/>
    <x v="1"/>
    <n v="1"/>
    <s v="Front-Line"/>
    <x v="16"/>
    <x v="0"/>
    <n v="2"/>
  </r>
  <r>
    <n v="3393"/>
    <s v="NS641"/>
    <x v="18"/>
    <s v="Benson"/>
    <x v="10"/>
    <x v="19"/>
    <n v="30"/>
    <s v="September"/>
    <x v="10"/>
    <s v="30 September 1947"/>
    <x v="2"/>
    <s v="SOC 30.9.47 (Air Britain Serials)"/>
    <x v="4"/>
    <x v="3"/>
    <m/>
    <m/>
    <x v="2"/>
    <m/>
    <m/>
    <n v="9"/>
    <x v="73"/>
    <x v="1"/>
    <n v="1"/>
    <s v="Support Unit"/>
    <x v="272"/>
    <x v="0"/>
    <n v="1"/>
  </r>
  <r>
    <n v="7552"/>
    <s v="NS658"/>
    <x v="18"/>
    <n v="540"/>
    <x v="10"/>
    <x v="19"/>
    <n v="30"/>
    <s v="September"/>
    <x v="10"/>
    <s v="30 September 1947"/>
    <x v="2"/>
    <s v="SOC 30.9.47 (Air Britain Serials)"/>
    <x v="4"/>
    <x v="3"/>
    <m/>
    <m/>
    <x v="2"/>
    <m/>
    <m/>
    <n v="9"/>
    <x v="73"/>
    <x v="1"/>
    <n v="1"/>
    <s v="Front-Line"/>
    <x v="16"/>
    <x v="0"/>
    <n v="1"/>
  </r>
  <r>
    <n v="5494"/>
    <s v="NS739"/>
    <x v="18"/>
    <s v="USAAF"/>
    <x v="10"/>
    <x v="19"/>
    <n v="30"/>
    <s v="September"/>
    <x v="10"/>
    <s v="30 September 1947"/>
    <x v="2"/>
    <s v="Was F, with a red tail and a &quot;Flying Lady&quot; motif, in American service, with USAAF markings painted over former RAF symbols - seen in &quot;The Mosquito&quot;, a post-war de Havilland film. SOC 30.9.47 (Air Britain Serials) To judge by the nose art on an A-26 survivor, the motif on this Mosquito is the same as &quot;Sugarland Express&quot;. Certainly the pinup girl is the same. However, the name of the aircraft (and presumably also the girl) is Pamela .(http://www.ww2color.com/nennius/webapps/slides/slides.php?action=update&amp;primary_key=00124)"/>
    <x v="4"/>
    <x v="3"/>
    <m/>
    <m/>
    <x v="2"/>
    <m/>
    <m/>
    <n v="9"/>
    <x v="73"/>
    <x v="1"/>
    <n v="1"/>
    <e v="#N/A"/>
    <x v="33"/>
    <x v="0"/>
    <n v="1"/>
  </r>
  <r>
    <n v="368"/>
    <s v="NS797"/>
    <x v="18"/>
    <s v="192/RWE/Oulton"/>
    <x v="10"/>
    <x v="19"/>
    <n v="30"/>
    <s v="September"/>
    <x v="10"/>
    <s v="30 September 1947"/>
    <x v="2"/>
    <s v="SOC 30.9.47 (Air Britain Serials)"/>
    <x v="4"/>
    <x v="3"/>
    <m/>
    <m/>
    <x v="2"/>
    <m/>
    <m/>
    <n v="9"/>
    <x v="73"/>
    <x v="1"/>
    <n v="1"/>
    <s v="Support Unit"/>
    <x v="253"/>
    <x v="0"/>
    <n v="3"/>
  </r>
  <r>
    <n v="4468"/>
    <s v="NT420"/>
    <x v="25"/>
    <s v="125/264"/>
    <x v="10"/>
    <x v="19"/>
    <n v="30"/>
    <s v="September"/>
    <x v="10"/>
    <s v="30 September 1947"/>
    <x v="2"/>
    <s v="SOC 30.9.47 (Air Britain Serials)"/>
    <x v="4"/>
    <x v="3"/>
    <m/>
    <m/>
    <x v="2"/>
    <m/>
    <m/>
    <n v="9"/>
    <x v="73"/>
    <x v="1"/>
    <n v="1"/>
    <s v="Front-Line"/>
    <x v="10"/>
    <x v="2"/>
    <n v="2"/>
  </r>
  <r>
    <n v="2435"/>
    <s v="NT426"/>
    <x v="25"/>
    <s v="125/264"/>
    <x v="10"/>
    <x v="19"/>
    <n v="30"/>
    <s v="September"/>
    <x v="10"/>
    <s v="30 September 1947"/>
    <x v="2"/>
    <s v="SOC 30.9.47 (Air Britain Serials)"/>
    <x v="4"/>
    <x v="3"/>
    <m/>
    <m/>
    <x v="2"/>
    <m/>
    <m/>
    <n v="9"/>
    <x v="73"/>
    <x v="1"/>
    <n v="1"/>
    <s v="Front-Line"/>
    <x v="10"/>
    <x v="2"/>
    <n v="2"/>
  </r>
  <r>
    <n v="5294"/>
    <s v="RF669"/>
    <x v="12"/>
    <s v="Med"/>
    <x v="1"/>
    <x v="16"/>
    <n v="30"/>
    <s v="September"/>
    <x v="10"/>
    <s v="30 September 1947"/>
    <x v="2"/>
    <s v="SOC 30.9.47 (Air Britain Serials)"/>
    <x v="4"/>
    <x v="3"/>
    <m/>
    <m/>
    <x v="2"/>
    <m/>
    <m/>
    <n v="9"/>
    <x v="73"/>
    <x v="1"/>
    <n v="1"/>
    <e v="#N/A"/>
    <x v="68"/>
    <x v="3"/>
    <n v="1"/>
  </r>
  <r>
    <n v="732"/>
    <s v="PZ345"/>
    <x v="12"/>
    <s v="544/540"/>
    <x v="10"/>
    <x v="19"/>
    <n v="1"/>
    <s v="October"/>
    <x v="10"/>
    <s v="1 October 1947"/>
    <x v="2"/>
    <s v="Used as a low-level reconnaissance craft, able to return fire at defenders. Nicknamed &quot;Dicer&quot;, one of its sorties was to a radar station at Tybyaert, East Denmark. (Mosquito) Sold 1.10.47 (Air Britain Serials)"/>
    <x v="5"/>
    <x v="3"/>
    <m/>
    <m/>
    <x v="2"/>
    <m/>
    <m/>
    <n v="10"/>
    <x v="74"/>
    <x v="1"/>
    <n v="1"/>
    <s v="Front-Line"/>
    <x v="16"/>
    <x v="0"/>
    <n v="2"/>
  </r>
  <r>
    <n v="1902"/>
    <s v="RR279"/>
    <x v="10"/>
    <s v="51OTU/13OTU/54OTU/228OCU"/>
    <x v="0"/>
    <x v="7"/>
    <n v="2"/>
    <s v="October"/>
    <x v="10"/>
    <s v="2 October 1947"/>
    <x v="2"/>
    <s v="To 6448M 2.10.47 (Air Britain Serials)"/>
    <x v="4"/>
    <x v="3"/>
    <m/>
    <m/>
    <x v="2"/>
    <m/>
    <m/>
    <n v="10"/>
    <x v="74"/>
    <x v="1"/>
    <n v="1"/>
    <s v="Support Unit"/>
    <x v="298"/>
    <x v="2"/>
    <n v="4"/>
  </r>
  <r>
    <n v="5296"/>
    <s v="RF937"/>
    <x v="12"/>
    <s v="Med"/>
    <x v="1"/>
    <x v="16"/>
    <n v="3"/>
    <s v="October"/>
    <x v="10"/>
    <s v="3 October 1947"/>
    <x v="2"/>
    <s v="Sold 3.10.47 (Air Britain Serials)"/>
    <x v="5"/>
    <x v="3"/>
    <m/>
    <m/>
    <x v="2"/>
    <m/>
    <m/>
    <n v="10"/>
    <x v="74"/>
    <x v="1"/>
    <n v="1"/>
    <e v="#N/A"/>
    <x v="68"/>
    <x v="3"/>
    <n v="1"/>
  </r>
  <r>
    <n v="1687"/>
    <s v="NT184"/>
    <x v="12"/>
    <s v="487/21"/>
    <x v="0"/>
    <x v="16"/>
    <n v="6"/>
    <s v="October"/>
    <x v="10"/>
    <s v="6 October 1947"/>
    <x v="0"/>
    <s v="Damaged 6.10.47 and SOC (Air Britain Serials)"/>
    <x v="2"/>
    <x v="2"/>
    <s v="Not Stated"/>
    <m/>
    <x v="2"/>
    <m/>
    <m/>
    <n v="10"/>
    <x v="74"/>
    <x v="1"/>
    <n v="1"/>
    <s v="Front-Line"/>
    <x v="48"/>
    <x v="0"/>
    <n v="2"/>
  </r>
  <r>
    <n v="2650"/>
    <s v="HR157"/>
    <x v="12"/>
    <n v="235"/>
    <x v="11"/>
    <x v="19"/>
    <n v="6"/>
    <s v="October"/>
    <x v="10"/>
    <s v="6 October 1947"/>
    <x v="2"/>
    <s v="Sold to Turkey Turkish AF as '517' 6.10.47 Sold to Turkey 6.10.47 (Air Britain Serials)"/>
    <x v="5"/>
    <x v="3"/>
    <m/>
    <m/>
    <x v="2"/>
    <m/>
    <m/>
    <n v="10"/>
    <x v="74"/>
    <x v="1"/>
    <n v="1"/>
    <s v="Front-Line"/>
    <x v="97"/>
    <x v="3"/>
    <n v="1"/>
  </r>
  <r>
    <n v="5403"/>
    <s v="HR190"/>
    <x v="12"/>
    <s v="151/29"/>
    <x v="11"/>
    <x v="19"/>
    <n v="6"/>
    <s v="October"/>
    <x v="10"/>
    <s v="6 October 1947"/>
    <x v="2"/>
    <s v="Sold to Turkey Turkish AF as '530' 6.10.47 Sold to Turkey 6.10.47 (Air Britain Serials)"/>
    <x v="5"/>
    <x v="3"/>
    <m/>
    <m/>
    <x v="2"/>
    <m/>
    <m/>
    <n v="10"/>
    <x v="74"/>
    <x v="1"/>
    <n v="1"/>
    <s v="Front-Line"/>
    <x v="31"/>
    <x v="3"/>
    <n v="2"/>
  </r>
  <r>
    <n v="4637"/>
    <s v="NT133"/>
    <x v="12"/>
    <s v="2GSU"/>
    <x v="10"/>
    <x v="19"/>
    <n v="6"/>
    <s v="October"/>
    <x v="10"/>
    <s v="6 October 1947"/>
    <x v="2"/>
    <s v="Sold 6.10.47 (Air Britain Serials)"/>
    <x v="5"/>
    <x v="3"/>
    <m/>
    <m/>
    <x v="2"/>
    <m/>
    <m/>
    <n v="10"/>
    <x v="74"/>
    <x v="1"/>
    <n v="1"/>
    <s v="Support Unit"/>
    <x v="87"/>
    <x v="0"/>
    <n v="1"/>
  </r>
  <r>
    <n v="743"/>
    <s v="RS597"/>
    <x v="12"/>
    <s v="515/141"/>
    <x v="12"/>
    <x v="19"/>
    <n v="6"/>
    <s v="October"/>
    <x v="10"/>
    <s v="6 October 1947"/>
    <x v="2"/>
    <s v="To Armee de l'Air 6.10.47 (Air Britain Serials)"/>
    <x v="5"/>
    <x v="3"/>
    <m/>
    <m/>
    <x v="2"/>
    <m/>
    <m/>
    <n v="10"/>
    <x v="74"/>
    <x v="1"/>
    <n v="1"/>
    <s v="Front-Line"/>
    <x v="45"/>
    <x v="0"/>
    <n v="2"/>
  </r>
  <r>
    <n v="6334"/>
    <s v="VR339"/>
    <x v="10"/>
    <m/>
    <x v="15"/>
    <x v="19"/>
    <n v="6"/>
    <s v="October"/>
    <x v="10"/>
    <s v="6 October 1947"/>
    <x v="2"/>
    <s v="To Belgian AF 6.10.47 as MA-4/B2-D (Air Britain Serials)"/>
    <x v="5"/>
    <x v="3"/>
    <m/>
    <m/>
    <x v="2"/>
    <m/>
    <m/>
    <n v="10"/>
    <x v="74"/>
    <x v="1"/>
    <n v="0"/>
    <e v="#N/A"/>
    <x v="17"/>
    <x v="0"/>
    <n v="1"/>
  </r>
  <r>
    <n v="957"/>
    <s v="PF597"/>
    <x v="20"/>
    <s v="16OTU/231OCU"/>
    <x v="10"/>
    <x v="19"/>
    <n v="9"/>
    <s v="October"/>
    <x v="10"/>
    <s v="9 October 1947"/>
    <x v="0"/>
    <s v="DBR in accident 9.10.47 NFD (Air Britain Serials)"/>
    <x v="2"/>
    <x v="2"/>
    <s v="Not Stated"/>
    <m/>
    <x v="2"/>
    <m/>
    <m/>
    <n v="10"/>
    <x v="74"/>
    <x v="1"/>
    <n v="0"/>
    <s v="Support Unit"/>
    <x v="313"/>
    <x v="6"/>
    <n v="2"/>
  </r>
  <r>
    <n v="2558"/>
    <s v="NT389"/>
    <x v="25"/>
    <s v="125/264"/>
    <x v="10"/>
    <x v="19"/>
    <n v="9"/>
    <s v="October"/>
    <x v="10"/>
    <s v="9 October 1947"/>
    <x v="2"/>
    <s v="SOC 9.10.47 (Air Britain Serials)"/>
    <x v="4"/>
    <x v="3"/>
    <m/>
    <m/>
    <x v="2"/>
    <m/>
    <m/>
    <n v="10"/>
    <x v="74"/>
    <x v="1"/>
    <n v="1"/>
    <s v="Front-Line"/>
    <x v="10"/>
    <x v="2"/>
    <n v="2"/>
  </r>
  <r>
    <n v="6355"/>
    <s v="NT477"/>
    <x v="25"/>
    <n v="68"/>
    <x v="10"/>
    <x v="19"/>
    <n v="9"/>
    <s v="October"/>
    <x v="10"/>
    <s v="9 October 1947"/>
    <x v="2"/>
    <s v="6116M NTU SOC 9.10.47 (Air Britain Serials)"/>
    <x v="4"/>
    <x v="3"/>
    <m/>
    <m/>
    <x v="2"/>
    <m/>
    <m/>
    <n v="10"/>
    <x v="74"/>
    <x v="1"/>
    <n v="1"/>
    <s v="Front-Line"/>
    <x v="102"/>
    <x v="2"/>
    <n v="1"/>
  </r>
  <r>
    <n v="2523"/>
    <s v="PF383"/>
    <x v="20"/>
    <s v="1655MTU/571/16OTU"/>
    <x v="0"/>
    <x v="7"/>
    <n v="9"/>
    <s v="October"/>
    <x v="10"/>
    <s v="9 October 1947"/>
    <x v="2"/>
    <s v="SOC 9.10.47 (Air Britain Serials)"/>
    <x v="4"/>
    <x v="3"/>
    <m/>
    <m/>
    <x v="2"/>
    <m/>
    <m/>
    <n v="10"/>
    <x v="74"/>
    <x v="1"/>
    <n v="0"/>
    <s v="Support Unit"/>
    <x v="140"/>
    <x v="6"/>
    <n v="3"/>
  </r>
  <r>
    <n v="791"/>
    <s v="TE812"/>
    <x v="12"/>
    <s v="1FU"/>
    <x v="10"/>
    <x v="19"/>
    <n v="10"/>
    <s v="October"/>
    <x v="10"/>
    <s v="10 October 1947"/>
    <x v="0"/>
    <s v="10/10/1947 Mosquito TE812 of 1 Ferry Unit belly landed at Pershore. (http://www.couplandbell.com/marg/crashes1946-49.htm) Bellylanded at Pershore 10.10.47 (Air Britain Serials) 10.10.47 1FU. TE812 Belly-landed on Pershore aerodrome. (Mosquito Crash Log)"/>
    <x v="2"/>
    <x v="2"/>
    <s v="Not Stated"/>
    <m/>
    <x v="2"/>
    <m/>
    <m/>
    <n v="10"/>
    <x v="74"/>
    <x v="1"/>
    <n v="0"/>
    <s v="Support Unit"/>
    <x v="123"/>
    <x v="3"/>
    <n v="1"/>
  </r>
  <r>
    <n v="2601"/>
    <s v="NS985"/>
    <x v="12"/>
    <s v="96/FIU"/>
    <x v="10"/>
    <x v="19"/>
    <n v="10"/>
    <s v="October"/>
    <x v="10"/>
    <s v="10 October 1947"/>
    <x v="2"/>
    <s v="450219 GILBERT, ROGER W MOSQUITO NS-985 WATTON, UK 25 (Thomas Ensminger - MH not sure what to make of this one, not shown as having been with the USAAF) Sold 10.10.47 (Air Britain Serials)"/>
    <x v="5"/>
    <x v="3"/>
    <m/>
    <m/>
    <x v="2"/>
    <m/>
    <m/>
    <n v="10"/>
    <x v="74"/>
    <x v="1"/>
    <n v="1"/>
    <s v="Front-Line"/>
    <x v="51"/>
    <x v="0"/>
    <n v="2"/>
  </r>
  <r>
    <n v="6335"/>
    <s v="KB525"/>
    <x v="28"/>
    <m/>
    <x v="10"/>
    <x v="19"/>
    <n v="12"/>
    <s v="October"/>
    <x v="10"/>
    <s v="12 October 1947"/>
    <x v="2"/>
    <s v="SOC 12.10.47 (Air Britain Serials)"/>
    <x v="4"/>
    <x v="3"/>
    <m/>
    <m/>
    <x v="2"/>
    <m/>
    <m/>
    <n v="10"/>
    <x v="74"/>
    <x v="1"/>
    <n v="1"/>
    <e v="#N/A"/>
    <x v="17"/>
    <x v="1"/>
    <n v="1"/>
  </r>
  <r>
    <n v="3303"/>
    <s v="NS955"/>
    <x v="12"/>
    <s v="515/51OTU/44MU"/>
    <x v="10"/>
    <x v="6"/>
    <n v="13"/>
    <s v="October"/>
    <x v="10"/>
    <s v="13 October 1947"/>
    <x v="0"/>
    <s v="Hit by tractor in hangar Edzell 13.10.47 SOC (Air Britain Serials)"/>
    <x v="2"/>
    <x v="2"/>
    <s v="Collision"/>
    <m/>
    <x v="2"/>
    <m/>
    <m/>
    <n v="10"/>
    <x v="74"/>
    <x v="1"/>
    <n v="1"/>
    <s v="Support Unit"/>
    <x v="84"/>
    <x v="0"/>
    <n v="3"/>
  </r>
  <r>
    <n v="2928"/>
    <s v="MM429"/>
    <x v="12"/>
    <s v="605/51OTU"/>
    <x v="11"/>
    <x v="19"/>
    <n v="13"/>
    <s v="October"/>
    <x v="10"/>
    <s v="13 October 1947"/>
    <x v="2"/>
    <s v="Ian Piper's 605 mentions UP-H MM429 and UP-T RS678. Sold Turkish AF as '521' 13.10.47 Sold 13.10.47 (Air Britain Serials)"/>
    <x v="5"/>
    <x v="3"/>
    <m/>
    <m/>
    <x v="2"/>
    <m/>
    <m/>
    <n v="10"/>
    <x v="74"/>
    <x v="1"/>
    <n v="1"/>
    <s v="Support Unit"/>
    <x v="110"/>
    <x v="0"/>
    <n v="2"/>
  </r>
  <r>
    <n v="7291"/>
    <s v="HR195"/>
    <x v="12"/>
    <s v="418/107"/>
    <x v="11"/>
    <x v="19"/>
    <n v="14"/>
    <s v="October"/>
    <x v="10"/>
    <s v="14 October 1947"/>
    <x v="2"/>
    <s v="Taken on strength from No.27 Movements Unit, 3 June 1944; to No.43 Group, 29 September 1944; returned to No.418 Squadron, 4 November 1944; damaged in accident, Category AC, 6 November 1944 and sent to No.43 Group; returned to squadron (date uncertain but approximately mid-February 1945). Letter &quot;P&quot; found on lists of aircraft dated 3 August and 31 August 1944; letter &quot;H&quot; carried in ORB, 22 February 1945 to end of hostilities. Sometimes misidentified in ORB as &quot;RS195&quot; (a Lancaster serial). Sold to Turkey Turkish AF as '478' 14.10.47. Sold to Turkey 14.10.47 (Air Britain Serials)"/>
    <x v="5"/>
    <x v="3"/>
    <m/>
    <m/>
    <x v="2"/>
    <m/>
    <m/>
    <n v="10"/>
    <x v="74"/>
    <x v="1"/>
    <n v="1"/>
    <s v="Front-Line"/>
    <x v="57"/>
    <x v="3"/>
    <n v="2"/>
  </r>
  <r>
    <n v="4708"/>
    <s v="LR402"/>
    <x v="12"/>
    <n v="21"/>
    <x v="11"/>
    <x v="19"/>
    <n v="14"/>
    <s v="October"/>
    <x v="10"/>
    <s v="14 October 1947"/>
    <x v="2"/>
    <s v="Sold to DH for Turkish AF as '456' 14.10.47 Sold to DH 14.10.47 (Air Britain Serials)"/>
    <x v="5"/>
    <x v="3"/>
    <m/>
    <m/>
    <x v="2"/>
    <m/>
    <m/>
    <n v="10"/>
    <x v="74"/>
    <x v="1"/>
    <n v="1"/>
    <s v="Front-Line"/>
    <x v="48"/>
    <x v="0"/>
    <n v="1"/>
  </r>
  <r>
    <n v="3678"/>
    <s v="PZ451"/>
    <x v="12"/>
    <n v="14"/>
    <x v="10"/>
    <x v="19"/>
    <n v="14"/>
    <s v="October"/>
    <x v="10"/>
    <s v="14 October 1947"/>
    <x v="2"/>
    <s v="Sold 14.10.47 (Air Britain Serials)"/>
    <x v="5"/>
    <x v="3"/>
    <m/>
    <m/>
    <x v="2"/>
    <m/>
    <m/>
    <n v="10"/>
    <x v="74"/>
    <x v="1"/>
    <n v="1"/>
    <s v="Front-Line"/>
    <x v="215"/>
    <x v="0"/>
    <n v="1"/>
  </r>
  <r>
    <n v="4167"/>
    <s v="RS559"/>
    <x v="12"/>
    <s v="21/305/14"/>
    <x v="10"/>
    <x v="19"/>
    <n v="14"/>
    <s v="October"/>
    <x v="10"/>
    <s v="14 October 1947"/>
    <x v="2"/>
    <s v="Sold 14.10.47 (Air Britain Serials)"/>
    <x v="5"/>
    <x v="3"/>
    <m/>
    <m/>
    <x v="2"/>
    <m/>
    <m/>
    <n v="10"/>
    <x v="74"/>
    <x v="1"/>
    <n v="1"/>
    <s v="Front-Line"/>
    <x v="215"/>
    <x v="0"/>
    <n v="3"/>
  </r>
  <r>
    <n v="1742"/>
    <s v="HR146"/>
    <x v="12"/>
    <s v="107/54OTU"/>
    <x v="11"/>
    <x v="19"/>
    <n v="16"/>
    <s v="October"/>
    <x v="10"/>
    <s v="16 October 1947"/>
    <x v="2"/>
    <s v="Sold Turkish AF as '532' 16.10.47 Sold 16.10.47 (Air Britain Serials)"/>
    <x v="5"/>
    <x v="3"/>
    <m/>
    <m/>
    <x v="2"/>
    <m/>
    <m/>
    <n v="10"/>
    <x v="74"/>
    <x v="1"/>
    <n v="1"/>
    <s v="Support Unit"/>
    <x v="115"/>
    <x v="3"/>
    <n v="2"/>
  </r>
  <r>
    <n v="816"/>
    <s v="HX953"/>
    <x v="12"/>
    <s v="464/21/487/418/605/4"/>
    <x v="0"/>
    <x v="16"/>
    <n v="16"/>
    <s v="October"/>
    <x v="10"/>
    <s v="16 October 1947"/>
    <x v="2"/>
    <s v="First mentioned in 418 Sqn. ORB, 6/7 April 1945, when letter X also given. SOC 16.10.47 (Air Britain Serials)"/>
    <x v="4"/>
    <x v="3"/>
    <m/>
    <m/>
    <x v="2"/>
    <m/>
    <m/>
    <n v="10"/>
    <x v="74"/>
    <x v="1"/>
    <n v="1"/>
    <s v="Front-Line"/>
    <x v="82"/>
    <x v="0"/>
    <n v="6"/>
  </r>
  <r>
    <n v="2321"/>
    <s v="KB576"/>
    <x v="28"/>
    <s v="RN/RAF"/>
    <x v="10"/>
    <x v="19"/>
    <n v="16"/>
    <s v="October"/>
    <x v="10"/>
    <s v="16 October 1947"/>
    <x v="2"/>
    <s v="SOC 16.10.47 (Air Britain Serials)"/>
    <x v="4"/>
    <x v="3"/>
    <m/>
    <m/>
    <x v="2"/>
    <m/>
    <m/>
    <n v="10"/>
    <x v="74"/>
    <x v="1"/>
    <n v="1"/>
    <e v="#N/A"/>
    <x v="216"/>
    <x v="1"/>
    <n v="2"/>
  </r>
  <r>
    <n v="584"/>
    <s v="ML938"/>
    <x v="20"/>
    <s v="109/105/16OTU/204CTU"/>
    <x v="10"/>
    <x v="7"/>
    <n v="16"/>
    <s v="October"/>
    <x v="10"/>
    <s v="16 October 1947"/>
    <x v="2"/>
    <s v="SOC 16.10.47 (Air Britain Serials)"/>
    <x v="4"/>
    <x v="3"/>
    <m/>
    <m/>
    <x v="2"/>
    <m/>
    <m/>
    <n v="10"/>
    <x v="74"/>
    <x v="1"/>
    <n v="1"/>
    <s v="Support Unit"/>
    <x v="322"/>
    <x v="0"/>
    <n v="4"/>
  </r>
  <r>
    <n v="3636"/>
    <s v="NS839"/>
    <x v="12"/>
    <n v="418"/>
    <x v="10"/>
    <x v="19"/>
    <n v="16"/>
    <s v="October"/>
    <x v="10"/>
    <s v="16 October 1947"/>
    <x v="2"/>
    <s v="Taken on strength from De Havilland, 19 February 1944; to No.43 Group, 2 May 1944; returned to No.418 Squadron, 15 June 1944. TH-V, letter on list dated 31 August 1944. Sold 16.10.47 (Air Britain Serials)"/>
    <x v="5"/>
    <x v="3"/>
    <m/>
    <m/>
    <x v="2"/>
    <m/>
    <m/>
    <n v="10"/>
    <x v="74"/>
    <x v="1"/>
    <n v="1"/>
    <s v="Front-Line"/>
    <x v="30"/>
    <x v="0"/>
    <n v="1"/>
  </r>
  <r>
    <n v="5062"/>
    <s v="NT416"/>
    <x v="25"/>
    <n v="29"/>
    <x v="0"/>
    <x v="2"/>
    <n v="16"/>
    <s v="October"/>
    <x v="10"/>
    <s v="16 October 1947"/>
    <x v="2"/>
    <s v="SS 16.10.47 (Air Britain Serials)"/>
    <x v="4"/>
    <x v="3"/>
    <m/>
    <m/>
    <x v="2"/>
    <m/>
    <m/>
    <n v="10"/>
    <x v="74"/>
    <x v="1"/>
    <n v="1"/>
    <s v="Front-Line"/>
    <x v="31"/>
    <x v="2"/>
    <n v="1"/>
  </r>
  <r>
    <n v="6903"/>
    <s v="KB514"/>
    <x v="28"/>
    <s v="16OTU"/>
    <x v="0"/>
    <x v="7"/>
    <n v="18"/>
    <s v="October"/>
    <x v="10"/>
    <s v="18 October 1947"/>
    <x v="2"/>
    <s v="SOC 18.10.47 (Air Britain Serials)"/>
    <x v="4"/>
    <x v="3"/>
    <m/>
    <m/>
    <x v="2"/>
    <m/>
    <m/>
    <n v="10"/>
    <x v="74"/>
    <x v="1"/>
    <n v="1"/>
    <s v="Support Unit"/>
    <x v="140"/>
    <x v="1"/>
    <n v="1"/>
  </r>
  <r>
    <n v="6909"/>
    <s v="KB528"/>
    <x v="28"/>
    <s v="16OTU"/>
    <x v="0"/>
    <x v="7"/>
    <n v="18"/>
    <s v="October"/>
    <x v="10"/>
    <s v="18 October 1947"/>
    <x v="2"/>
    <s v="SOC 18.10.47 (Air Britain Serials)"/>
    <x v="4"/>
    <x v="3"/>
    <m/>
    <m/>
    <x v="2"/>
    <m/>
    <m/>
    <n v="10"/>
    <x v="74"/>
    <x v="1"/>
    <n v="1"/>
    <s v="Support Unit"/>
    <x v="140"/>
    <x v="1"/>
    <n v="1"/>
  </r>
  <r>
    <n v="472"/>
    <s v="HK327"/>
    <x v="2"/>
    <s v="TRE/CFE/CBE/Belgium"/>
    <x v="15"/>
    <x v="19"/>
    <n v="19"/>
    <s v="October"/>
    <x v="10"/>
    <s v="19 October 1947"/>
    <x v="2"/>
    <s v="To 6343M 31.5.47 To Belgian AF as GI 19.10.47 Wfu (Air Britain Serials) _x000a__x000a_With the introduction of the De Havilland DH.98 Mosquito NF.30 night-fighter in squadron service the need arose to have some instructional airframes to train ground personnel at the Technical School at Tongeren. For this purpose a Mosquito NF.17 and NF.19 were acquired from RAF stocks._x000a__x000a_-- HK327/6343M NF. Mk.17_x000a__x000a_300547: Bought by Belgian Government_x000a_090747: Transferred (47MU, RAF)._x000a_151047: London Docks (GB)._x000a_190147: Arrived at Antwerpen aboard SS Springcragl _x000a_000047: Transported to Tongeren (temporarily Technical School) to be used as an instructional airframe_x000a__x000a_(http://belmilac.wetpaint.com/page/De+Havilland+DH.98+Mosquito+NF.17+%26+19)"/>
    <x v="4"/>
    <x v="3"/>
    <m/>
    <m/>
    <x v="2"/>
    <m/>
    <m/>
    <n v="10"/>
    <x v="74"/>
    <x v="1"/>
    <n v="1"/>
    <s v="Support Unit"/>
    <x v="228"/>
    <x v="2"/>
    <n v="4"/>
  </r>
  <r>
    <n v="955"/>
    <s v="MM338"/>
    <x v="18"/>
    <s v="USAAF"/>
    <x v="12"/>
    <x v="19"/>
    <n v="20"/>
    <s v="October"/>
    <x v="10"/>
    <s v="20 October 1947"/>
    <x v="2"/>
    <s v="440520 MOSQUITO MM-338 WATTON, UK 802 (Thomas Ensminger) To Armee de l'Air 20.10.47 (Air Britain Serials)"/>
    <x v="5"/>
    <x v="3"/>
    <m/>
    <m/>
    <x v="2"/>
    <m/>
    <m/>
    <n v="10"/>
    <x v="74"/>
    <x v="1"/>
    <n v="1"/>
    <e v="#N/A"/>
    <x v="33"/>
    <x v="0"/>
    <n v="1"/>
  </r>
  <r>
    <n v="3957"/>
    <s v="KA119"/>
    <x v="31"/>
    <n v="29"/>
    <x v="0"/>
    <x v="19"/>
    <n v="21"/>
    <s v="October"/>
    <x v="10"/>
    <s v="21 October 1947"/>
    <x v="2"/>
    <s v="29 Sqn 28/03/46 - 26/09/46 as RO-Z (Brian Fillery) SOC 21.10.47 (Air Britain Serials)        Aircraft Record Card created on 22 February 1945, but cancelled on 19 March 1945, with no record of RCAF use or ownership.  This aircraft later served with 29 Squadron, RAF.  Struck off by RAF on 21 October 1947. de Havilland DH.98. (http://www.ody.ca/~bwalker/RCAF_JX579_KA232.html)"/>
    <x v="4"/>
    <x v="3"/>
    <m/>
    <m/>
    <x v="2"/>
    <m/>
    <m/>
    <n v="10"/>
    <x v="74"/>
    <x v="1"/>
    <n v="0"/>
    <s v="Front-Line"/>
    <x v="31"/>
    <x v="1"/>
    <n v="1"/>
  </r>
  <r>
    <n v="4638"/>
    <s v="KA158"/>
    <x v="37"/>
    <n v="151"/>
    <x v="0"/>
    <x v="7"/>
    <n v="21"/>
    <s v="October"/>
    <x v="10"/>
    <s v="21 October 1947"/>
    <x v="2"/>
    <s v="151 Sqn 13/06/46 - 11/04/47 (Brian Fillery) SOC 21.10.47 (Air Britain Serials)"/>
    <x v="4"/>
    <x v="3"/>
    <m/>
    <m/>
    <x v="2"/>
    <m/>
    <m/>
    <n v="10"/>
    <x v="74"/>
    <x v="1"/>
    <n v="0"/>
    <s v="Front-Line"/>
    <x v="8"/>
    <x v="1"/>
    <n v="1"/>
  </r>
  <r>
    <n v="5478"/>
    <s v="KA280"/>
    <x v="37"/>
    <n v="25"/>
    <x v="0"/>
    <x v="2"/>
    <n v="21"/>
    <s v="October"/>
    <x v="10"/>
    <s v="21 October 1947"/>
    <x v="2"/>
    <s v="25 Sqn 21/03/46 - 26/09/46 as ZK:Z (Brian Fillery) SOC 21.10.47 (Air Britain Serials)"/>
    <x v="4"/>
    <x v="3"/>
    <m/>
    <m/>
    <x v="2"/>
    <m/>
    <m/>
    <n v="10"/>
    <x v="74"/>
    <x v="1"/>
    <n v="0"/>
    <s v="Front-Line"/>
    <x v="14"/>
    <x v="1"/>
    <n v="1"/>
  </r>
  <r>
    <n v="6337"/>
    <s v="KA345"/>
    <x v="31"/>
    <m/>
    <x v="10"/>
    <x v="19"/>
    <n v="21"/>
    <s v="October"/>
    <x v="10"/>
    <s v="21 October 1947"/>
    <x v="2"/>
    <s v="SOC 21.10.47 (Air Britain Serials)"/>
    <x v="4"/>
    <x v="3"/>
    <m/>
    <m/>
    <x v="2"/>
    <m/>
    <m/>
    <n v="10"/>
    <x v="74"/>
    <x v="1"/>
    <n v="0"/>
    <e v="#N/A"/>
    <x v="17"/>
    <x v="1"/>
    <n v="1"/>
  </r>
  <r>
    <n v="7585"/>
    <s v="KA937"/>
    <x v="30"/>
    <s v="ADLS/162"/>
    <x v="10"/>
    <x v="19"/>
    <n v="21"/>
    <s v="October"/>
    <x v="10"/>
    <s v="21 October 1947"/>
    <x v="2"/>
    <s v="SOC 21.10.47 (Air Britain Serials)"/>
    <x v="4"/>
    <x v="3"/>
    <m/>
    <m/>
    <x v="2"/>
    <m/>
    <m/>
    <n v="10"/>
    <x v="74"/>
    <x v="1"/>
    <n v="0"/>
    <s v="Front-Line"/>
    <x v="134"/>
    <x v="1"/>
    <n v="2"/>
  </r>
  <r>
    <n v="6344"/>
    <s v="KA938"/>
    <x v="30"/>
    <m/>
    <x v="10"/>
    <x v="19"/>
    <n v="21"/>
    <s v="October"/>
    <x v="10"/>
    <s v="21 October 1947"/>
    <x v="2"/>
    <s v="SOC 21.10.47 (Air Britain Serials)"/>
    <x v="4"/>
    <x v="3"/>
    <m/>
    <m/>
    <x v="2"/>
    <m/>
    <m/>
    <n v="10"/>
    <x v="74"/>
    <x v="1"/>
    <n v="0"/>
    <e v="#N/A"/>
    <x v="17"/>
    <x v="1"/>
    <n v="1"/>
  </r>
  <r>
    <n v="7602"/>
    <s v="KA939"/>
    <x v="30"/>
    <s v="ADLS/162"/>
    <x v="10"/>
    <x v="19"/>
    <n v="21"/>
    <s v="October"/>
    <x v="10"/>
    <s v="21 October 1947"/>
    <x v="2"/>
    <s v="SOC 21.10.47 (Air Britain Serials)"/>
    <x v="4"/>
    <x v="3"/>
    <m/>
    <m/>
    <x v="2"/>
    <m/>
    <m/>
    <n v="10"/>
    <x v="74"/>
    <x v="1"/>
    <n v="0"/>
    <s v="Front-Line"/>
    <x v="134"/>
    <x v="1"/>
    <n v="2"/>
  </r>
  <r>
    <n v="6360"/>
    <s v="KA946"/>
    <x v="30"/>
    <m/>
    <x v="10"/>
    <x v="19"/>
    <n v="21"/>
    <s v="October"/>
    <x v="10"/>
    <s v="21 October 1947"/>
    <x v="2"/>
    <s v="SOC 21.10.47 (Air Britain Serials)"/>
    <x v="4"/>
    <x v="3"/>
    <m/>
    <m/>
    <x v="2"/>
    <m/>
    <m/>
    <n v="10"/>
    <x v="74"/>
    <x v="1"/>
    <n v="0"/>
    <e v="#N/A"/>
    <x v="17"/>
    <x v="1"/>
    <n v="1"/>
  </r>
  <r>
    <n v="6363"/>
    <s v="KA947"/>
    <x v="30"/>
    <m/>
    <x v="10"/>
    <x v="19"/>
    <n v="21"/>
    <s v="October"/>
    <x v="10"/>
    <s v="21 October 1947"/>
    <x v="2"/>
    <s v="SOC 21.10.47 (Air Britain Serials)"/>
    <x v="4"/>
    <x v="3"/>
    <m/>
    <m/>
    <x v="2"/>
    <m/>
    <m/>
    <n v="10"/>
    <x v="74"/>
    <x v="1"/>
    <n v="0"/>
    <e v="#N/A"/>
    <x v="17"/>
    <x v="1"/>
    <n v="1"/>
  </r>
  <r>
    <n v="6364"/>
    <s v="KA963"/>
    <x v="30"/>
    <m/>
    <x v="10"/>
    <x v="19"/>
    <n v="21"/>
    <s v="October"/>
    <x v="10"/>
    <s v="21 October 1947"/>
    <x v="2"/>
    <s v="SOC 21.10.47 (Air Britain Serials)"/>
    <x v="4"/>
    <x v="3"/>
    <m/>
    <m/>
    <x v="2"/>
    <m/>
    <m/>
    <n v="10"/>
    <x v="74"/>
    <x v="1"/>
    <n v="0"/>
    <e v="#N/A"/>
    <x v="17"/>
    <x v="1"/>
    <n v="1"/>
  </r>
  <r>
    <n v="6365"/>
    <s v="KA980"/>
    <x v="30"/>
    <m/>
    <x v="10"/>
    <x v="19"/>
    <n v="21"/>
    <s v="October"/>
    <x v="10"/>
    <s v="21 October 1947"/>
    <x v="2"/>
    <s v="SOC 21.10.47 (Air Britain Serials)"/>
    <x v="4"/>
    <x v="3"/>
    <m/>
    <m/>
    <x v="2"/>
    <m/>
    <m/>
    <n v="10"/>
    <x v="74"/>
    <x v="1"/>
    <n v="0"/>
    <e v="#N/A"/>
    <x v="17"/>
    <x v="1"/>
    <n v="1"/>
  </r>
  <r>
    <n v="6391"/>
    <s v="KB378"/>
    <x v="28"/>
    <m/>
    <x v="10"/>
    <x v="19"/>
    <n v="21"/>
    <s v="October"/>
    <x v="10"/>
    <s v="21 October 1947"/>
    <x v="2"/>
    <s v="SOC 21.10.47 (Air Britain Serials)"/>
    <x v="4"/>
    <x v="3"/>
    <m/>
    <m/>
    <x v="2"/>
    <m/>
    <m/>
    <n v="10"/>
    <x v="74"/>
    <x v="1"/>
    <n v="1"/>
    <e v="#N/A"/>
    <x v="17"/>
    <x v="1"/>
    <n v="1"/>
  </r>
  <r>
    <n v="6392"/>
    <s v="KB422"/>
    <x v="28"/>
    <m/>
    <x v="10"/>
    <x v="19"/>
    <n v="21"/>
    <s v="October"/>
    <x v="10"/>
    <s v="21 October 1947"/>
    <x v="2"/>
    <s v="SOC 21.10.47 (Air Britain Serials)"/>
    <x v="4"/>
    <x v="3"/>
    <m/>
    <m/>
    <x v="2"/>
    <m/>
    <m/>
    <n v="10"/>
    <x v="74"/>
    <x v="1"/>
    <n v="1"/>
    <e v="#N/A"/>
    <x v="17"/>
    <x v="1"/>
    <n v="1"/>
  </r>
  <r>
    <n v="7542"/>
    <s v="KB435"/>
    <x v="28"/>
    <s v="139/142"/>
    <x v="0"/>
    <x v="8"/>
    <n v="21"/>
    <s v="October"/>
    <x v="10"/>
    <s v="21 October 1947"/>
    <x v="2"/>
    <s v="SOC 21.10.47 (Air Britain Serials)"/>
    <x v="4"/>
    <x v="3"/>
    <m/>
    <m/>
    <x v="2"/>
    <m/>
    <m/>
    <n v="10"/>
    <x v="74"/>
    <x v="1"/>
    <n v="1"/>
    <s v="Front-Line"/>
    <x v="125"/>
    <x v="1"/>
    <n v="2"/>
  </r>
  <r>
    <n v="767"/>
    <s v="KB457"/>
    <x v="28"/>
    <s v="139/142"/>
    <x v="0"/>
    <x v="8"/>
    <n v="21"/>
    <s v="October"/>
    <x v="10"/>
    <s v="21 October 1947"/>
    <x v="2"/>
    <s v="SOC 21.10.47 (Air Britain Serials)"/>
    <x v="4"/>
    <x v="3"/>
    <m/>
    <m/>
    <x v="2"/>
    <m/>
    <m/>
    <n v="10"/>
    <x v="74"/>
    <x v="1"/>
    <n v="1"/>
    <s v="Front-Line"/>
    <x v="125"/>
    <x v="1"/>
    <n v="2"/>
  </r>
  <r>
    <n v="6394"/>
    <s v="KB500"/>
    <x v="28"/>
    <m/>
    <x v="10"/>
    <x v="19"/>
    <n v="21"/>
    <s v="October"/>
    <x v="10"/>
    <s v="21 October 1947"/>
    <x v="2"/>
    <s v="SOC 21.10.47 (Air Britain Serials)"/>
    <x v="4"/>
    <x v="3"/>
    <m/>
    <m/>
    <x v="2"/>
    <m/>
    <m/>
    <n v="10"/>
    <x v="74"/>
    <x v="1"/>
    <n v="1"/>
    <e v="#N/A"/>
    <x v="17"/>
    <x v="1"/>
    <n v="1"/>
  </r>
  <r>
    <n v="1478"/>
    <s v="KB539"/>
    <x v="28"/>
    <s v="142/163"/>
    <x v="10"/>
    <x v="19"/>
    <n v="21"/>
    <s v="October"/>
    <x v="10"/>
    <s v="21 October 1947"/>
    <x v="2"/>
    <s v="SOC 21.10.47 (Air Britain Serials)"/>
    <x v="4"/>
    <x v="3"/>
    <m/>
    <m/>
    <x v="2"/>
    <m/>
    <m/>
    <n v="10"/>
    <x v="74"/>
    <x v="1"/>
    <n v="1"/>
    <s v="Front-Line"/>
    <x v="149"/>
    <x v="1"/>
    <n v="2"/>
  </r>
  <r>
    <n v="1168"/>
    <s v="KB544"/>
    <x v="28"/>
    <s v="RN"/>
    <x v="10"/>
    <x v="19"/>
    <n v="21"/>
    <s v="October"/>
    <x v="10"/>
    <s v="21 October 1947"/>
    <x v="2"/>
    <s v="SOC 21.10.47 (Air Britain Serials)"/>
    <x v="4"/>
    <x v="3"/>
    <m/>
    <m/>
    <x v="2"/>
    <m/>
    <m/>
    <n v="10"/>
    <x v="74"/>
    <x v="1"/>
    <n v="1"/>
    <e v="#N/A"/>
    <x v="64"/>
    <x v="1"/>
    <n v="1"/>
  </r>
  <r>
    <n v="563"/>
    <s v="KB552"/>
    <x v="28"/>
    <s v="AAEE"/>
    <x v="10"/>
    <x v="19"/>
    <n v="21"/>
    <s v="October"/>
    <x v="10"/>
    <s v="21 October 1947"/>
    <x v="2"/>
    <s v="SOC 21.10.47 (Air Britain Serials)"/>
    <x v="4"/>
    <x v="3"/>
    <m/>
    <m/>
    <x v="2"/>
    <m/>
    <m/>
    <n v="10"/>
    <x v="74"/>
    <x v="1"/>
    <n v="1"/>
    <s v="Support Unit"/>
    <x v="7"/>
    <x v="1"/>
    <n v="1"/>
  </r>
  <r>
    <n v="6396"/>
    <s v="KB553"/>
    <x v="28"/>
    <m/>
    <x v="10"/>
    <x v="19"/>
    <n v="21"/>
    <s v="October"/>
    <x v="10"/>
    <s v="21 October 1947"/>
    <x v="2"/>
    <s v="SOC 21.10.47 (Air Britain Serials)"/>
    <x v="4"/>
    <x v="3"/>
    <m/>
    <m/>
    <x v="2"/>
    <m/>
    <m/>
    <n v="10"/>
    <x v="74"/>
    <x v="1"/>
    <n v="1"/>
    <e v="#N/A"/>
    <x v="17"/>
    <x v="1"/>
    <n v="1"/>
  </r>
  <r>
    <n v="6403"/>
    <s v="KB566"/>
    <x v="28"/>
    <m/>
    <x v="10"/>
    <x v="19"/>
    <n v="21"/>
    <s v="October"/>
    <x v="10"/>
    <s v="21 October 1947"/>
    <x v="2"/>
    <s v="SOC 21.10.47 (Air Britain Serials)"/>
    <x v="4"/>
    <x v="3"/>
    <m/>
    <m/>
    <x v="2"/>
    <m/>
    <m/>
    <n v="10"/>
    <x v="74"/>
    <x v="1"/>
    <n v="1"/>
    <e v="#N/A"/>
    <x v="17"/>
    <x v="1"/>
    <n v="1"/>
  </r>
  <r>
    <n v="6409"/>
    <s v="KB567"/>
    <x v="28"/>
    <m/>
    <x v="10"/>
    <x v="19"/>
    <n v="21"/>
    <s v="October"/>
    <x v="10"/>
    <s v="21 October 1947"/>
    <x v="2"/>
    <s v="SOC 21.10.47 (Air Britain Serials)"/>
    <x v="4"/>
    <x v="3"/>
    <m/>
    <m/>
    <x v="2"/>
    <m/>
    <m/>
    <n v="10"/>
    <x v="74"/>
    <x v="1"/>
    <n v="1"/>
    <e v="#N/A"/>
    <x v="17"/>
    <x v="1"/>
    <n v="1"/>
  </r>
  <r>
    <n v="6411"/>
    <s v="KB571"/>
    <x v="28"/>
    <m/>
    <x v="10"/>
    <x v="19"/>
    <n v="21"/>
    <s v="October"/>
    <x v="10"/>
    <s v="21 October 1947"/>
    <x v="2"/>
    <s v="SOC 21.10.47 (Air Britain Serials)"/>
    <x v="4"/>
    <x v="3"/>
    <m/>
    <m/>
    <x v="2"/>
    <m/>
    <m/>
    <n v="10"/>
    <x v="74"/>
    <x v="1"/>
    <n v="1"/>
    <e v="#N/A"/>
    <x v="17"/>
    <x v="1"/>
    <n v="1"/>
  </r>
  <r>
    <n v="6416"/>
    <s v="KB572"/>
    <x v="28"/>
    <m/>
    <x v="10"/>
    <x v="19"/>
    <n v="21"/>
    <s v="October"/>
    <x v="10"/>
    <s v="21 October 1947"/>
    <x v="2"/>
    <s v="SOC 21.10.47 (Air Britain Serials)"/>
    <x v="4"/>
    <x v="3"/>
    <m/>
    <m/>
    <x v="2"/>
    <m/>
    <m/>
    <n v="10"/>
    <x v="74"/>
    <x v="1"/>
    <n v="1"/>
    <e v="#N/A"/>
    <x v="17"/>
    <x v="1"/>
    <n v="1"/>
  </r>
  <r>
    <n v="6417"/>
    <s v="KB573"/>
    <x v="28"/>
    <m/>
    <x v="10"/>
    <x v="19"/>
    <n v="21"/>
    <s v="October"/>
    <x v="10"/>
    <s v="21 October 1947"/>
    <x v="2"/>
    <s v="SOC 21.10.47 (Air Britain Serials)"/>
    <x v="4"/>
    <x v="3"/>
    <m/>
    <m/>
    <x v="2"/>
    <m/>
    <m/>
    <n v="10"/>
    <x v="74"/>
    <x v="1"/>
    <n v="1"/>
    <e v="#N/A"/>
    <x v="17"/>
    <x v="1"/>
    <n v="1"/>
  </r>
  <r>
    <n v="6424"/>
    <s v="KB582"/>
    <x v="28"/>
    <m/>
    <x v="10"/>
    <x v="19"/>
    <n v="21"/>
    <s v="October"/>
    <x v="10"/>
    <s v="21 October 1947"/>
    <x v="2"/>
    <s v="SOC 21.10.47 (Air Britain Serials)"/>
    <x v="4"/>
    <x v="3"/>
    <m/>
    <m/>
    <x v="2"/>
    <m/>
    <m/>
    <n v="10"/>
    <x v="74"/>
    <x v="1"/>
    <n v="1"/>
    <e v="#N/A"/>
    <x v="17"/>
    <x v="1"/>
    <n v="1"/>
  </r>
  <r>
    <n v="6427"/>
    <s v="KB583"/>
    <x v="28"/>
    <m/>
    <x v="10"/>
    <x v="19"/>
    <n v="21"/>
    <s v="October"/>
    <x v="10"/>
    <s v="21 October 1947"/>
    <x v="2"/>
    <s v="SOC 21.10.47 (Air Britain Serials)"/>
    <x v="4"/>
    <x v="3"/>
    <m/>
    <m/>
    <x v="2"/>
    <m/>
    <m/>
    <n v="10"/>
    <x v="74"/>
    <x v="1"/>
    <n v="1"/>
    <e v="#N/A"/>
    <x v="17"/>
    <x v="1"/>
    <n v="1"/>
  </r>
  <r>
    <n v="6314"/>
    <s v="KB586"/>
    <x v="28"/>
    <m/>
    <x v="10"/>
    <x v="19"/>
    <n v="21"/>
    <s v="October"/>
    <x v="10"/>
    <s v="21 October 1947"/>
    <x v="2"/>
    <s v="SOC 21.10.47 (Air Britain Serials)"/>
    <x v="4"/>
    <x v="3"/>
    <m/>
    <m/>
    <x v="2"/>
    <m/>
    <m/>
    <n v="10"/>
    <x v="74"/>
    <x v="1"/>
    <n v="1"/>
    <e v="#N/A"/>
    <x v="17"/>
    <x v="1"/>
    <n v="1"/>
  </r>
  <r>
    <n v="4639"/>
    <s v="KB588"/>
    <x v="28"/>
    <m/>
    <x v="10"/>
    <x v="19"/>
    <n v="21"/>
    <s v="October"/>
    <x v="10"/>
    <s v="21 October 1947"/>
    <x v="2"/>
    <s v="SOC 21.10.47 (Air Britain Serials)"/>
    <x v="4"/>
    <x v="3"/>
    <m/>
    <m/>
    <x v="2"/>
    <m/>
    <m/>
    <n v="10"/>
    <x v="74"/>
    <x v="1"/>
    <n v="1"/>
    <e v="#N/A"/>
    <x v="17"/>
    <x v="1"/>
    <n v="1"/>
  </r>
  <r>
    <n v="6017"/>
    <s v="KB594"/>
    <x v="28"/>
    <m/>
    <x v="10"/>
    <x v="19"/>
    <n v="21"/>
    <s v="October"/>
    <x v="10"/>
    <s v="21 October 1947"/>
    <x v="2"/>
    <s v="SOC 21.10.47 (Air Britain Serials)"/>
    <x v="4"/>
    <x v="3"/>
    <m/>
    <m/>
    <x v="2"/>
    <m/>
    <m/>
    <n v="10"/>
    <x v="74"/>
    <x v="1"/>
    <n v="1"/>
    <e v="#N/A"/>
    <x v="17"/>
    <x v="1"/>
    <n v="1"/>
  </r>
  <r>
    <n v="5592"/>
    <s v="KB599"/>
    <x v="28"/>
    <m/>
    <x v="10"/>
    <x v="19"/>
    <n v="21"/>
    <s v="October"/>
    <x v="10"/>
    <s v="21 October 1947"/>
    <x v="2"/>
    <s v="SOC 21.10.47 (Air Britain Serials)"/>
    <x v="4"/>
    <x v="3"/>
    <m/>
    <m/>
    <x v="2"/>
    <m/>
    <m/>
    <n v="10"/>
    <x v="74"/>
    <x v="1"/>
    <n v="1"/>
    <e v="#N/A"/>
    <x v="17"/>
    <x v="1"/>
    <n v="1"/>
  </r>
  <r>
    <n v="5605"/>
    <s v="KB607"/>
    <x v="28"/>
    <m/>
    <x v="10"/>
    <x v="19"/>
    <n v="21"/>
    <s v="October"/>
    <x v="10"/>
    <s v="21 October 1947"/>
    <x v="2"/>
    <s v="SOC 21.10.47 (Air Britain Serials)"/>
    <x v="4"/>
    <x v="3"/>
    <m/>
    <m/>
    <x v="2"/>
    <m/>
    <m/>
    <n v="10"/>
    <x v="74"/>
    <x v="1"/>
    <n v="1"/>
    <e v="#N/A"/>
    <x v="17"/>
    <x v="1"/>
    <n v="1"/>
  </r>
  <r>
    <n v="5617"/>
    <s v="KB608"/>
    <x v="28"/>
    <m/>
    <x v="10"/>
    <x v="19"/>
    <n v="21"/>
    <s v="October"/>
    <x v="10"/>
    <s v="21 October 1947"/>
    <x v="2"/>
    <s v="SOC 21.10.47 (Air Britain Serials)"/>
    <x v="4"/>
    <x v="3"/>
    <m/>
    <m/>
    <x v="2"/>
    <m/>
    <m/>
    <n v="10"/>
    <x v="74"/>
    <x v="1"/>
    <n v="1"/>
    <e v="#N/A"/>
    <x v="17"/>
    <x v="1"/>
    <n v="1"/>
  </r>
  <r>
    <n v="5934"/>
    <s v="KB609"/>
    <x v="28"/>
    <m/>
    <x v="10"/>
    <x v="19"/>
    <n v="21"/>
    <s v="October"/>
    <x v="10"/>
    <s v="21 October 1947"/>
    <x v="2"/>
    <s v="SOC 21.10.47 (Air Britain Serials)"/>
    <x v="4"/>
    <x v="3"/>
    <m/>
    <m/>
    <x v="2"/>
    <m/>
    <m/>
    <n v="10"/>
    <x v="74"/>
    <x v="1"/>
    <n v="1"/>
    <e v="#N/A"/>
    <x v="17"/>
    <x v="1"/>
    <n v="1"/>
  </r>
  <r>
    <n v="5969"/>
    <s v="KB616"/>
    <x v="28"/>
    <m/>
    <x v="10"/>
    <x v="19"/>
    <n v="21"/>
    <s v="October"/>
    <x v="10"/>
    <s v="21 October 1947"/>
    <x v="2"/>
    <s v="SOC 21.10.47 (Air Britain Serials)"/>
    <x v="4"/>
    <x v="3"/>
    <m/>
    <m/>
    <x v="2"/>
    <m/>
    <m/>
    <n v="10"/>
    <x v="74"/>
    <x v="1"/>
    <n v="1"/>
    <e v="#N/A"/>
    <x v="17"/>
    <x v="1"/>
    <n v="1"/>
  </r>
  <r>
    <n v="6021"/>
    <s v="KB618"/>
    <x v="28"/>
    <m/>
    <x v="10"/>
    <x v="19"/>
    <n v="21"/>
    <s v="October"/>
    <x v="10"/>
    <s v="21 October 1947"/>
    <x v="2"/>
    <s v="SOC 21.10.47 (Air Britain Serials)"/>
    <x v="4"/>
    <x v="3"/>
    <m/>
    <m/>
    <x v="2"/>
    <m/>
    <m/>
    <n v="10"/>
    <x v="74"/>
    <x v="1"/>
    <n v="1"/>
    <e v="#N/A"/>
    <x v="17"/>
    <x v="1"/>
    <n v="1"/>
  </r>
  <r>
    <n v="6033"/>
    <s v="KB621"/>
    <x v="28"/>
    <m/>
    <x v="10"/>
    <x v="19"/>
    <n v="21"/>
    <s v="October"/>
    <x v="10"/>
    <s v="21 October 1947"/>
    <x v="2"/>
    <s v="SOC 21.10.47 (Air Britain Serials)"/>
    <x v="4"/>
    <x v="3"/>
    <m/>
    <m/>
    <x v="2"/>
    <m/>
    <m/>
    <n v="10"/>
    <x v="74"/>
    <x v="1"/>
    <n v="1"/>
    <e v="#N/A"/>
    <x v="17"/>
    <x v="1"/>
    <n v="1"/>
  </r>
  <r>
    <n v="2779"/>
    <s v="KB628"/>
    <x v="28"/>
    <s v="RN"/>
    <x v="10"/>
    <x v="19"/>
    <n v="21"/>
    <s v="October"/>
    <x v="10"/>
    <s v="21 October 1947"/>
    <x v="2"/>
    <s v="SOC 21.10.47 (Air Britain Serials)"/>
    <x v="4"/>
    <x v="3"/>
    <m/>
    <m/>
    <x v="2"/>
    <m/>
    <m/>
    <n v="10"/>
    <x v="74"/>
    <x v="1"/>
    <n v="0"/>
    <e v="#N/A"/>
    <x v="64"/>
    <x v="1"/>
    <n v="1"/>
  </r>
  <r>
    <n v="6206"/>
    <s v="KB634"/>
    <x v="28"/>
    <m/>
    <x v="10"/>
    <x v="19"/>
    <n v="21"/>
    <s v="October"/>
    <x v="10"/>
    <s v="21 October 1947"/>
    <x v="2"/>
    <s v="SOC 21.10.47 (Air Britain Serials)"/>
    <x v="4"/>
    <x v="3"/>
    <m/>
    <m/>
    <x v="2"/>
    <m/>
    <m/>
    <n v="10"/>
    <x v="74"/>
    <x v="1"/>
    <n v="0"/>
    <e v="#N/A"/>
    <x v="17"/>
    <x v="1"/>
    <n v="1"/>
  </r>
  <r>
    <n v="6209"/>
    <s v="KB638"/>
    <x v="28"/>
    <m/>
    <x v="10"/>
    <x v="19"/>
    <n v="21"/>
    <s v="October"/>
    <x v="10"/>
    <s v="21 October 1947"/>
    <x v="2"/>
    <s v="SOC 21.10.47 (Air Britain Serials)"/>
    <x v="4"/>
    <x v="3"/>
    <m/>
    <m/>
    <x v="2"/>
    <m/>
    <m/>
    <n v="10"/>
    <x v="74"/>
    <x v="1"/>
    <n v="0"/>
    <e v="#N/A"/>
    <x v="17"/>
    <x v="1"/>
    <n v="1"/>
  </r>
  <r>
    <n v="4851"/>
    <s v="KB639"/>
    <x v="28"/>
    <m/>
    <x v="10"/>
    <x v="19"/>
    <n v="21"/>
    <s v="October"/>
    <x v="10"/>
    <s v="21 October 1947"/>
    <x v="2"/>
    <s v="SOC 21.10.47 (Air Britain Serials)"/>
    <x v="4"/>
    <x v="3"/>
    <m/>
    <m/>
    <x v="2"/>
    <m/>
    <m/>
    <n v="10"/>
    <x v="74"/>
    <x v="1"/>
    <n v="0"/>
    <e v="#N/A"/>
    <x v="17"/>
    <x v="1"/>
    <n v="1"/>
  </r>
  <r>
    <n v="6328"/>
    <s v="KB644"/>
    <x v="28"/>
    <m/>
    <x v="10"/>
    <x v="19"/>
    <n v="21"/>
    <s v="October"/>
    <x v="10"/>
    <s v="21 October 1947"/>
    <x v="2"/>
    <s v="SOC 21.10.47 (Air Britain Serials)"/>
    <x v="4"/>
    <x v="3"/>
    <m/>
    <m/>
    <x v="2"/>
    <m/>
    <m/>
    <n v="10"/>
    <x v="74"/>
    <x v="1"/>
    <n v="0"/>
    <e v="#N/A"/>
    <x v="17"/>
    <x v="1"/>
    <n v="1"/>
  </r>
  <r>
    <n v="3465"/>
    <s v="KB647"/>
    <x v="28"/>
    <s v="RN 728"/>
    <x v="10"/>
    <x v="19"/>
    <n v="21"/>
    <s v="October"/>
    <x v="10"/>
    <s v="21 October 1947"/>
    <x v="2"/>
    <s v="SOC 21.10.47 (Air Britain Serials)"/>
    <x v="4"/>
    <x v="3"/>
    <m/>
    <m/>
    <x v="2"/>
    <m/>
    <m/>
    <n v="10"/>
    <x v="74"/>
    <x v="1"/>
    <n v="0"/>
    <s v="Front-Line"/>
    <x v="190"/>
    <x v="1"/>
    <n v="1"/>
  </r>
  <r>
    <n v="1724"/>
    <s v="KB649"/>
    <x v="28"/>
    <s v="RN 728/RAF"/>
    <x v="10"/>
    <x v="19"/>
    <n v="21"/>
    <s v="October"/>
    <x v="10"/>
    <s v="21 October 1947"/>
    <x v="2"/>
    <s v="SOC 21.10.47 (Air Britain Serials) Flown by F/L H.C. Graham and F/O F.C. Seidenkranz, this aircraft set a transatlantic crossing record along with KB683, the two aircraft landing within a minute of one another, Graham being the slower, going from takeoff to landing in in 5 hours 37 minutes, an average ground speed of 387.6 mph in May 1945. (&quot;Mosquito!&quot; by Joe Holliday)."/>
    <x v="4"/>
    <x v="3"/>
    <m/>
    <m/>
    <x v="2"/>
    <m/>
    <m/>
    <n v="10"/>
    <x v="74"/>
    <x v="1"/>
    <n v="0"/>
    <e v="#N/A"/>
    <x v="216"/>
    <x v="1"/>
    <n v="2"/>
  </r>
  <r>
    <n v="6410"/>
    <s v="KB653"/>
    <x v="28"/>
    <m/>
    <x v="10"/>
    <x v="19"/>
    <n v="21"/>
    <s v="October"/>
    <x v="10"/>
    <s v="21 October 1947"/>
    <x v="2"/>
    <s v="SOC 21.10.47 (Air Britain Serials)"/>
    <x v="4"/>
    <x v="3"/>
    <m/>
    <m/>
    <x v="2"/>
    <m/>
    <m/>
    <n v="10"/>
    <x v="74"/>
    <x v="1"/>
    <n v="0"/>
    <e v="#N/A"/>
    <x v="17"/>
    <x v="1"/>
    <n v="1"/>
  </r>
  <r>
    <n v="6415"/>
    <s v="KB657"/>
    <x v="28"/>
    <m/>
    <x v="10"/>
    <x v="19"/>
    <n v="21"/>
    <s v="October"/>
    <x v="10"/>
    <s v="21 October 1947"/>
    <x v="2"/>
    <s v="SOC 21.10.47 (Air Britain Serials)"/>
    <x v="4"/>
    <x v="3"/>
    <m/>
    <m/>
    <x v="2"/>
    <m/>
    <m/>
    <n v="10"/>
    <x v="74"/>
    <x v="1"/>
    <n v="0"/>
    <e v="#N/A"/>
    <x v="17"/>
    <x v="1"/>
    <n v="1"/>
  </r>
  <r>
    <n v="925"/>
    <s v="KB661"/>
    <x v="28"/>
    <m/>
    <x v="10"/>
    <x v="19"/>
    <n v="21"/>
    <s v="October"/>
    <x v="10"/>
    <s v="21 October 1947"/>
    <x v="2"/>
    <s v="SOC 21.10.47 (Air Britain Serials)"/>
    <x v="4"/>
    <x v="3"/>
    <m/>
    <m/>
    <x v="2"/>
    <m/>
    <m/>
    <n v="10"/>
    <x v="74"/>
    <x v="1"/>
    <n v="0"/>
    <e v="#N/A"/>
    <x v="17"/>
    <x v="1"/>
    <n v="1"/>
  </r>
  <r>
    <n v="3403"/>
    <s v="KB666"/>
    <x v="28"/>
    <m/>
    <x v="10"/>
    <x v="19"/>
    <n v="21"/>
    <s v="October"/>
    <x v="10"/>
    <s v="21 October 1947"/>
    <x v="2"/>
    <s v="SOC 21.10.47 (Air Britain Serials)"/>
    <x v="4"/>
    <x v="3"/>
    <m/>
    <m/>
    <x v="2"/>
    <m/>
    <m/>
    <n v="10"/>
    <x v="74"/>
    <x v="1"/>
    <n v="0"/>
    <e v="#N/A"/>
    <x v="17"/>
    <x v="1"/>
    <n v="1"/>
  </r>
  <r>
    <n v="5141"/>
    <s v="KB679"/>
    <x v="28"/>
    <n v="162"/>
    <x v="10"/>
    <x v="19"/>
    <n v="21"/>
    <s v="October"/>
    <x v="10"/>
    <s v="21 October 1947"/>
    <x v="2"/>
    <s v="SOC 21.10.47 (Air Britain Serials)"/>
    <x v="4"/>
    <x v="3"/>
    <m/>
    <m/>
    <x v="2"/>
    <m/>
    <m/>
    <n v="10"/>
    <x v="74"/>
    <x v="1"/>
    <n v="0"/>
    <s v="Front-Line"/>
    <x v="134"/>
    <x v="1"/>
    <n v="1"/>
  </r>
  <r>
    <n v="3429"/>
    <s v="KB680"/>
    <x v="28"/>
    <m/>
    <x v="10"/>
    <x v="19"/>
    <n v="21"/>
    <s v="October"/>
    <x v="10"/>
    <s v="21 October 1947"/>
    <x v="2"/>
    <s v="SOC 21.10.47 (Air Britain Serials)"/>
    <x v="4"/>
    <x v="3"/>
    <m/>
    <m/>
    <x v="2"/>
    <m/>
    <m/>
    <n v="10"/>
    <x v="74"/>
    <x v="1"/>
    <n v="0"/>
    <e v="#N/A"/>
    <x v="17"/>
    <x v="1"/>
    <n v="1"/>
  </r>
  <r>
    <n v="2311"/>
    <s v="KB683"/>
    <x v="28"/>
    <s v="ADLS/162"/>
    <x v="10"/>
    <x v="19"/>
    <n v="21"/>
    <s v="October"/>
    <x v="10"/>
    <s v="21 October 1947"/>
    <x v="2"/>
    <s v="SOC 21.10.47 (Air Britain Serials) Flown by Captain J.G. Naz and Fred G. Plaxton, this aircraft set a transatlantic crossing record along with KB649, the two aircraft landing within a minute of one another,Graham's being the faster, going from takeoff to landing in in 5 hours 37 minutes, an average ground speed of 387.6 mph, in May 1945. (&quot;Mosquito!&quot; by Joe Holliday)."/>
    <x v="4"/>
    <x v="3"/>
    <m/>
    <m/>
    <x v="2"/>
    <m/>
    <m/>
    <n v="10"/>
    <x v="74"/>
    <x v="1"/>
    <n v="0"/>
    <s v="Front-Line"/>
    <x v="134"/>
    <x v="1"/>
    <n v="2"/>
  </r>
  <r>
    <n v="3558"/>
    <s v="KB688"/>
    <x v="28"/>
    <m/>
    <x v="10"/>
    <x v="19"/>
    <n v="21"/>
    <s v="October"/>
    <x v="10"/>
    <s v="21 October 1947"/>
    <x v="2"/>
    <s v="SOC 21.10.47 (Air Britain Serials)"/>
    <x v="4"/>
    <x v="3"/>
    <m/>
    <m/>
    <x v="2"/>
    <m/>
    <m/>
    <n v="10"/>
    <x v="74"/>
    <x v="1"/>
    <n v="0"/>
    <e v="#N/A"/>
    <x v="17"/>
    <x v="1"/>
    <n v="1"/>
  </r>
  <r>
    <n v="3627"/>
    <s v="KB690"/>
    <x v="28"/>
    <m/>
    <x v="10"/>
    <x v="19"/>
    <n v="21"/>
    <s v="October"/>
    <x v="10"/>
    <s v="21 October 1947"/>
    <x v="2"/>
    <s v="SOC 21.10.47 (Air Britain Serials)"/>
    <x v="4"/>
    <x v="3"/>
    <m/>
    <m/>
    <x v="2"/>
    <m/>
    <m/>
    <n v="10"/>
    <x v="74"/>
    <x v="1"/>
    <n v="0"/>
    <e v="#N/A"/>
    <x v="17"/>
    <x v="1"/>
    <n v="1"/>
  </r>
  <r>
    <n v="3681"/>
    <s v="KB693"/>
    <x v="28"/>
    <m/>
    <x v="10"/>
    <x v="19"/>
    <n v="21"/>
    <s v="October"/>
    <x v="10"/>
    <s v="21 October 1947"/>
    <x v="2"/>
    <s v="SOC 21.10.47 (Air Britain Serials)"/>
    <x v="4"/>
    <x v="3"/>
    <m/>
    <m/>
    <x v="2"/>
    <m/>
    <m/>
    <n v="10"/>
    <x v="74"/>
    <x v="1"/>
    <n v="0"/>
    <e v="#N/A"/>
    <x v="17"/>
    <x v="1"/>
    <n v="1"/>
  </r>
  <r>
    <n v="7504"/>
    <s v="MM130"/>
    <x v="20"/>
    <s v="571/692/109"/>
    <x v="0"/>
    <x v="8"/>
    <n v="21"/>
    <s v="October"/>
    <x v="10"/>
    <s v="21 October 1947"/>
    <x v="2"/>
    <s v="SOC 21.10.47 (Air Britain Serials)"/>
    <x v="4"/>
    <x v="3"/>
    <m/>
    <m/>
    <x v="2"/>
    <m/>
    <m/>
    <n v="10"/>
    <x v="74"/>
    <x v="1"/>
    <n v="1"/>
    <s v="Front-Line"/>
    <x v="18"/>
    <x v="0"/>
    <n v="3"/>
  </r>
  <r>
    <n v="4018"/>
    <s v="NT335"/>
    <x v="25"/>
    <s v="456/54OTU"/>
    <x v="10"/>
    <x v="7"/>
    <n v="21"/>
    <s v="October"/>
    <x v="10"/>
    <s v="21 October 1947"/>
    <x v="2"/>
    <s v="Served with 456 Sqn as RX-V under RAF control 12/44 to 15/06/45 as Sqn disbanded. Back to RAF. (Brian Fillery's website) SOC 21.10.47 (Air Britain Serials)"/>
    <x v="4"/>
    <x v="3"/>
    <m/>
    <m/>
    <x v="2"/>
    <m/>
    <m/>
    <n v="10"/>
    <x v="74"/>
    <x v="1"/>
    <n v="1"/>
    <s v="Support Unit"/>
    <x v="115"/>
    <x v="2"/>
    <n v="2"/>
  </r>
  <r>
    <n v="6275"/>
    <s v="PZ400"/>
    <x v="12"/>
    <n v="21"/>
    <x v="0"/>
    <x v="16"/>
    <n v="21"/>
    <s v="October"/>
    <x v="10"/>
    <s v="21 October 1947"/>
    <x v="2"/>
    <s v="SOC 21.10.47 (Air Britain Serials)"/>
    <x v="4"/>
    <x v="3"/>
    <m/>
    <m/>
    <x v="2"/>
    <m/>
    <m/>
    <n v="10"/>
    <x v="74"/>
    <x v="1"/>
    <n v="1"/>
    <s v="Front-Line"/>
    <x v="48"/>
    <x v="0"/>
    <n v="1"/>
  </r>
  <r>
    <n v="3335"/>
    <s v="KA949"/>
    <x v="30"/>
    <m/>
    <x v="10"/>
    <x v="19"/>
    <n v="22"/>
    <s v="October"/>
    <x v="10"/>
    <s v="22 October 1947"/>
    <x v="2"/>
    <s v="SOC 22.10.47 (Air Britain Serials)"/>
    <x v="4"/>
    <x v="3"/>
    <m/>
    <m/>
    <x v="2"/>
    <m/>
    <m/>
    <n v="10"/>
    <x v="74"/>
    <x v="1"/>
    <n v="0"/>
    <e v="#N/A"/>
    <x v="17"/>
    <x v="1"/>
    <n v="1"/>
  </r>
  <r>
    <n v="5514"/>
    <s v="KA957"/>
    <x v="30"/>
    <m/>
    <x v="10"/>
    <x v="19"/>
    <n v="22"/>
    <s v="October"/>
    <x v="10"/>
    <s v="22 October 1947"/>
    <x v="2"/>
    <s v="SOC 22.10.47 (Air Britain Serials)"/>
    <x v="4"/>
    <x v="3"/>
    <m/>
    <m/>
    <x v="2"/>
    <m/>
    <m/>
    <n v="10"/>
    <x v="74"/>
    <x v="1"/>
    <n v="0"/>
    <e v="#N/A"/>
    <x v="17"/>
    <x v="1"/>
    <n v="1"/>
  </r>
  <r>
    <n v="5522"/>
    <s v="KA972"/>
    <x v="30"/>
    <m/>
    <x v="10"/>
    <x v="19"/>
    <n v="22"/>
    <s v="October"/>
    <x v="10"/>
    <s v="22 October 1947"/>
    <x v="2"/>
    <s v="SOC 22.10.47 (Air Britain Serials)"/>
    <x v="4"/>
    <x v="3"/>
    <m/>
    <m/>
    <x v="2"/>
    <m/>
    <m/>
    <n v="10"/>
    <x v="74"/>
    <x v="1"/>
    <n v="0"/>
    <e v="#N/A"/>
    <x v="17"/>
    <x v="1"/>
    <n v="1"/>
  </r>
  <r>
    <n v="5527"/>
    <s v="KA975"/>
    <x v="30"/>
    <m/>
    <x v="10"/>
    <x v="19"/>
    <n v="22"/>
    <s v="October"/>
    <x v="10"/>
    <s v="22 October 1947"/>
    <x v="2"/>
    <s v="SOC 22.10.47 (Air Britain Serials)"/>
    <x v="4"/>
    <x v="3"/>
    <m/>
    <m/>
    <x v="2"/>
    <m/>
    <m/>
    <n v="10"/>
    <x v="74"/>
    <x v="1"/>
    <n v="0"/>
    <e v="#N/A"/>
    <x v="17"/>
    <x v="1"/>
    <n v="1"/>
  </r>
  <r>
    <n v="1388"/>
    <s v="KB376"/>
    <x v="28"/>
    <m/>
    <x v="10"/>
    <x v="19"/>
    <n v="22"/>
    <s v="October"/>
    <x v="10"/>
    <s v="22 October 1947"/>
    <x v="2"/>
    <s v="SOC 22.10.47 (Air Britain Serials)"/>
    <x v="4"/>
    <x v="3"/>
    <m/>
    <m/>
    <x v="2"/>
    <m/>
    <m/>
    <n v="10"/>
    <x v="74"/>
    <x v="1"/>
    <n v="1"/>
    <e v="#N/A"/>
    <x v="17"/>
    <x v="1"/>
    <n v="1"/>
  </r>
  <r>
    <n v="1405"/>
    <s v="KB385"/>
    <x v="28"/>
    <m/>
    <x v="10"/>
    <x v="19"/>
    <n v="22"/>
    <s v="October"/>
    <x v="10"/>
    <s v="22 October 1947"/>
    <x v="2"/>
    <s v="SOC 22.10.47 (Air Britain Serials)"/>
    <x v="4"/>
    <x v="3"/>
    <m/>
    <m/>
    <x v="2"/>
    <m/>
    <m/>
    <n v="10"/>
    <x v="74"/>
    <x v="1"/>
    <n v="1"/>
    <e v="#N/A"/>
    <x v="17"/>
    <x v="1"/>
    <n v="1"/>
  </r>
  <r>
    <n v="1410"/>
    <s v="KB386"/>
    <x v="28"/>
    <m/>
    <x v="10"/>
    <x v="19"/>
    <n v="22"/>
    <s v="October"/>
    <x v="10"/>
    <s v="22 October 1947"/>
    <x v="2"/>
    <s v="SOC 22.10.47 (Air Britain Serials)"/>
    <x v="4"/>
    <x v="3"/>
    <m/>
    <m/>
    <x v="2"/>
    <m/>
    <m/>
    <n v="10"/>
    <x v="74"/>
    <x v="1"/>
    <n v="1"/>
    <e v="#N/A"/>
    <x v="17"/>
    <x v="1"/>
    <n v="1"/>
  </r>
  <r>
    <n v="261"/>
    <s v="KB423"/>
    <x v="28"/>
    <s v="162/142"/>
    <x v="0"/>
    <x v="8"/>
    <n v="22"/>
    <s v="October"/>
    <x v="10"/>
    <s v="22 October 1947"/>
    <x v="2"/>
    <s v="SOC 22.10.47 (Air Britain Serials)"/>
    <x v="4"/>
    <x v="3"/>
    <m/>
    <m/>
    <x v="2"/>
    <m/>
    <m/>
    <n v="10"/>
    <x v="74"/>
    <x v="1"/>
    <n v="1"/>
    <s v="Front-Line"/>
    <x v="125"/>
    <x v="1"/>
    <n v="2"/>
  </r>
  <r>
    <n v="1757"/>
    <s v="KB462"/>
    <x v="28"/>
    <s v="142/162/142/627/109"/>
    <x v="0"/>
    <x v="8"/>
    <n v="22"/>
    <s v="October"/>
    <x v="10"/>
    <s v="22 October 1947"/>
    <x v="2"/>
    <s v="SOC 22.10.47 (Air Britain Serials)"/>
    <x v="4"/>
    <x v="3"/>
    <m/>
    <m/>
    <x v="2"/>
    <m/>
    <m/>
    <n v="10"/>
    <x v="74"/>
    <x v="1"/>
    <n v="1"/>
    <s v="Front-Line"/>
    <x v="18"/>
    <x v="1"/>
    <n v="5"/>
  </r>
  <r>
    <n v="84"/>
    <s v="KB486"/>
    <x v="28"/>
    <s v="142/627/109/Little Snoring"/>
    <x v="10"/>
    <x v="19"/>
    <n v="22"/>
    <s v="October"/>
    <x v="10"/>
    <s v="22 October 1947"/>
    <x v="2"/>
    <s v="SOC 22.10.47 (Air Britain Serials)"/>
    <x v="4"/>
    <x v="3"/>
    <m/>
    <m/>
    <x v="2"/>
    <m/>
    <m/>
    <n v="10"/>
    <x v="74"/>
    <x v="1"/>
    <n v="1"/>
    <e v="#N/A"/>
    <x v="274"/>
    <x v="1"/>
    <n v="4"/>
  </r>
  <r>
    <n v="1411"/>
    <s v="KB515"/>
    <x v="28"/>
    <m/>
    <x v="10"/>
    <x v="19"/>
    <n v="22"/>
    <s v="October"/>
    <x v="10"/>
    <s v="22 October 1947"/>
    <x v="2"/>
    <s v="SOC 22.10.47 (Air Britain Serials)"/>
    <x v="4"/>
    <x v="3"/>
    <m/>
    <m/>
    <x v="2"/>
    <m/>
    <m/>
    <n v="10"/>
    <x v="74"/>
    <x v="1"/>
    <n v="1"/>
    <e v="#N/A"/>
    <x v="17"/>
    <x v="1"/>
    <n v="1"/>
  </r>
  <r>
    <n v="1859"/>
    <s v="KB516"/>
    <x v="28"/>
    <m/>
    <x v="10"/>
    <x v="19"/>
    <n v="22"/>
    <s v="October"/>
    <x v="10"/>
    <s v="22 October 1947"/>
    <x v="2"/>
    <s v="SOC 22.10.47 (Air Britain Serials)"/>
    <x v="4"/>
    <x v="3"/>
    <m/>
    <m/>
    <x v="2"/>
    <m/>
    <m/>
    <n v="10"/>
    <x v="74"/>
    <x v="1"/>
    <n v="1"/>
    <e v="#N/A"/>
    <x v="17"/>
    <x v="1"/>
    <n v="1"/>
  </r>
  <r>
    <n v="5552"/>
    <s v="KB518"/>
    <x v="28"/>
    <n v="163"/>
    <x v="10"/>
    <x v="19"/>
    <n v="22"/>
    <s v="October"/>
    <x v="10"/>
    <s v="22 October 1947"/>
    <x v="2"/>
    <s v="SOC 22.10.47 (Air Britain Serials)"/>
    <x v="4"/>
    <x v="3"/>
    <m/>
    <m/>
    <x v="2"/>
    <m/>
    <m/>
    <n v="10"/>
    <x v="74"/>
    <x v="1"/>
    <n v="1"/>
    <s v="Front-Line"/>
    <x v="149"/>
    <x v="1"/>
    <n v="1"/>
  </r>
  <r>
    <n v="4896"/>
    <s v="KB519"/>
    <x v="28"/>
    <s v="162/142"/>
    <x v="0"/>
    <x v="8"/>
    <n v="22"/>
    <s v="October"/>
    <x v="10"/>
    <s v="22 October 1947"/>
    <x v="2"/>
    <s v="SOC 22.10.47 (Air Britain Serials)"/>
    <x v="4"/>
    <x v="3"/>
    <m/>
    <m/>
    <x v="2"/>
    <m/>
    <m/>
    <n v="10"/>
    <x v="74"/>
    <x v="1"/>
    <n v="1"/>
    <s v="Front-Line"/>
    <x v="125"/>
    <x v="1"/>
    <n v="2"/>
  </r>
  <r>
    <n v="3278"/>
    <s v="KB521"/>
    <x v="28"/>
    <m/>
    <x v="10"/>
    <x v="19"/>
    <n v="22"/>
    <s v="October"/>
    <x v="10"/>
    <s v="22 October 1947"/>
    <x v="2"/>
    <s v="SOC 22.10.47 (Air Britain Serials)"/>
    <x v="4"/>
    <x v="3"/>
    <m/>
    <m/>
    <x v="2"/>
    <m/>
    <m/>
    <n v="10"/>
    <x v="74"/>
    <x v="1"/>
    <n v="1"/>
    <e v="#N/A"/>
    <x v="17"/>
    <x v="1"/>
    <n v="1"/>
  </r>
  <r>
    <n v="7600"/>
    <s v="KB538"/>
    <x v="28"/>
    <s v="162/163"/>
    <x v="10"/>
    <x v="19"/>
    <n v="22"/>
    <s v="October"/>
    <x v="10"/>
    <s v="22 October 1947"/>
    <x v="2"/>
    <s v="SOC 22.10.47 (Air Britain Serials)"/>
    <x v="4"/>
    <x v="3"/>
    <m/>
    <m/>
    <x v="2"/>
    <m/>
    <m/>
    <n v="10"/>
    <x v="74"/>
    <x v="1"/>
    <n v="1"/>
    <s v="Front-Line"/>
    <x v="149"/>
    <x v="1"/>
    <n v="2"/>
  </r>
  <r>
    <n v="3290"/>
    <s v="KB542"/>
    <x v="28"/>
    <m/>
    <x v="10"/>
    <x v="19"/>
    <n v="22"/>
    <s v="October"/>
    <x v="10"/>
    <s v="22 October 1947"/>
    <x v="2"/>
    <s v="SOC 22.10.47 (Air Britain Serials)"/>
    <x v="4"/>
    <x v="3"/>
    <m/>
    <m/>
    <x v="2"/>
    <m/>
    <m/>
    <n v="10"/>
    <x v="74"/>
    <x v="1"/>
    <n v="1"/>
    <e v="#N/A"/>
    <x v="17"/>
    <x v="1"/>
    <n v="1"/>
  </r>
  <r>
    <n v="4781"/>
    <s v="KB543"/>
    <x v="28"/>
    <m/>
    <x v="10"/>
    <x v="19"/>
    <n v="22"/>
    <s v="October"/>
    <x v="10"/>
    <s v="22 October 1947"/>
    <x v="2"/>
    <s v="SOC 22.10.47 (Air Britain Serials)"/>
    <x v="4"/>
    <x v="3"/>
    <m/>
    <m/>
    <x v="2"/>
    <m/>
    <m/>
    <n v="10"/>
    <x v="74"/>
    <x v="1"/>
    <n v="1"/>
    <e v="#N/A"/>
    <x v="17"/>
    <x v="1"/>
    <n v="1"/>
  </r>
  <r>
    <n v="4931"/>
    <s v="KB546"/>
    <x v="28"/>
    <m/>
    <x v="10"/>
    <x v="19"/>
    <n v="22"/>
    <s v="October"/>
    <x v="10"/>
    <s v="22 October 1947"/>
    <x v="2"/>
    <s v="SOC 22.10.47 (Air Britain Serials)"/>
    <x v="4"/>
    <x v="3"/>
    <m/>
    <m/>
    <x v="2"/>
    <m/>
    <m/>
    <n v="10"/>
    <x v="74"/>
    <x v="1"/>
    <n v="1"/>
    <e v="#N/A"/>
    <x v="17"/>
    <x v="1"/>
    <n v="1"/>
  </r>
  <r>
    <n v="4940"/>
    <s v="KB550"/>
    <x v="28"/>
    <m/>
    <x v="10"/>
    <x v="19"/>
    <n v="22"/>
    <s v="October"/>
    <x v="10"/>
    <s v="22 October 1947"/>
    <x v="2"/>
    <s v="SOC 22.10.47 (Air Britain Serials)"/>
    <x v="4"/>
    <x v="3"/>
    <m/>
    <m/>
    <x v="2"/>
    <m/>
    <m/>
    <n v="10"/>
    <x v="74"/>
    <x v="1"/>
    <n v="1"/>
    <e v="#N/A"/>
    <x v="17"/>
    <x v="1"/>
    <n v="1"/>
  </r>
  <r>
    <n v="5036"/>
    <s v="KB569"/>
    <x v="28"/>
    <m/>
    <x v="10"/>
    <x v="19"/>
    <n v="22"/>
    <s v="October"/>
    <x v="10"/>
    <s v="22 October 1947"/>
    <x v="2"/>
    <s v="SOC 22.10.47 (Air Britain Serials)"/>
    <x v="4"/>
    <x v="3"/>
    <m/>
    <m/>
    <x v="2"/>
    <m/>
    <m/>
    <n v="10"/>
    <x v="74"/>
    <x v="1"/>
    <n v="1"/>
    <e v="#N/A"/>
    <x v="17"/>
    <x v="1"/>
    <n v="1"/>
  </r>
  <r>
    <n v="5602"/>
    <s v="KB577"/>
    <x v="28"/>
    <m/>
    <x v="10"/>
    <x v="19"/>
    <n v="22"/>
    <s v="October"/>
    <x v="10"/>
    <s v="22 October 1947"/>
    <x v="2"/>
    <s v="SOC 22.10.47 (Air Britain Serials)"/>
    <x v="4"/>
    <x v="3"/>
    <m/>
    <m/>
    <x v="2"/>
    <m/>
    <m/>
    <n v="10"/>
    <x v="74"/>
    <x v="1"/>
    <n v="1"/>
    <e v="#N/A"/>
    <x v="17"/>
    <x v="1"/>
    <n v="1"/>
  </r>
  <r>
    <n v="5747"/>
    <s v="KB578"/>
    <x v="28"/>
    <m/>
    <x v="10"/>
    <x v="19"/>
    <n v="22"/>
    <s v="October"/>
    <x v="10"/>
    <s v="22 October 1947"/>
    <x v="2"/>
    <s v="SOC 22.10.47 (Air Britain Serials)"/>
    <x v="4"/>
    <x v="3"/>
    <m/>
    <m/>
    <x v="2"/>
    <m/>
    <m/>
    <n v="10"/>
    <x v="74"/>
    <x v="1"/>
    <n v="1"/>
    <e v="#N/A"/>
    <x v="17"/>
    <x v="1"/>
    <n v="1"/>
  </r>
  <r>
    <n v="5750"/>
    <s v="KB580"/>
    <x v="28"/>
    <m/>
    <x v="10"/>
    <x v="19"/>
    <n v="22"/>
    <s v="October"/>
    <x v="10"/>
    <s v="22 October 1947"/>
    <x v="2"/>
    <s v="SOC 22.10.47 (Air Britain Serials)"/>
    <x v="4"/>
    <x v="3"/>
    <m/>
    <m/>
    <x v="2"/>
    <m/>
    <m/>
    <n v="10"/>
    <x v="74"/>
    <x v="1"/>
    <n v="1"/>
    <e v="#N/A"/>
    <x v="17"/>
    <x v="1"/>
    <n v="1"/>
  </r>
  <r>
    <n v="5753"/>
    <s v="KB581"/>
    <x v="28"/>
    <m/>
    <x v="10"/>
    <x v="19"/>
    <n v="22"/>
    <s v="October"/>
    <x v="10"/>
    <s v="22 October 1947"/>
    <x v="2"/>
    <s v="SOC 22.10.47 (Air Britain Serials)"/>
    <x v="4"/>
    <x v="3"/>
    <m/>
    <m/>
    <x v="2"/>
    <m/>
    <m/>
    <n v="10"/>
    <x v="74"/>
    <x v="1"/>
    <n v="1"/>
    <e v="#N/A"/>
    <x v="17"/>
    <x v="1"/>
    <n v="1"/>
  </r>
  <r>
    <n v="5759"/>
    <s v="KB590"/>
    <x v="28"/>
    <m/>
    <x v="10"/>
    <x v="19"/>
    <n v="22"/>
    <s v="October"/>
    <x v="10"/>
    <s v="22 October 1947"/>
    <x v="2"/>
    <s v="SOC 22.10.47 (Air Britain Serials)"/>
    <x v="4"/>
    <x v="3"/>
    <m/>
    <m/>
    <x v="2"/>
    <m/>
    <m/>
    <n v="10"/>
    <x v="74"/>
    <x v="1"/>
    <n v="1"/>
    <e v="#N/A"/>
    <x v="17"/>
    <x v="1"/>
    <n v="1"/>
  </r>
  <r>
    <n v="5762"/>
    <s v="KB592"/>
    <x v="28"/>
    <m/>
    <x v="10"/>
    <x v="19"/>
    <n v="22"/>
    <s v="October"/>
    <x v="10"/>
    <s v="22 October 1947"/>
    <x v="2"/>
    <s v="SOC 22.10.47 (Air Britain Serials)"/>
    <x v="4"/>
    <x v="3"/>
    <m/>
    <m/>
    <x v="2"/>
    <m/>
    <m/>
    <n v="10"/>
    <x v="74"/>
    <x v="1"/>
    <n v="1"/>
    <e v="#N/A"/>
    <x v="17"/>
    <x v="1"/>
    <n v="1"/>
  </r>
  <r>
    <n v="5765"/>
    <s v="KB595"/>
    <x v="28"/>
    <m/>
    <x v="10"/>
    <x v="19"/>
    <n v="22"/>
    <s v="October"/>
    <x v="10"/>
    <s v="22 October 1947"/>
    <x v="2"/>
    <s v="SOC 22.10.47 (Air Britain Serials)"/>
    <x v="4"/>
    <x v="3"/>
    <m/>
    <m/>
    <x v="2"/>
    <m/>
    <m/>
    <n v="10"/>
    <x v="74"/>
    <x v="1"/>
    <n v="1"/>
    <e v="#N/A"/>
    <x v="17"/>
    <x v="1"/>
    <n v="1"/>
  </r>
  <r>
    <n v="5775"/>
    <s v="KB600"/>
    <x v="28"/>
    <m/>
    <x v="10"/>
    <x v="19"/>
    <n v="22"/>
    <s v="October"/>
    <x v="10"/>
    <s v="22 October 1947"/>
    <x v="2"/>
    <s v="SOC 22.10.47 (Air Britain Serials)"/>
    <x v="4"/>
    <x v="3"/>
    <m/>
    <m/>
    <x v="2"/>
    <m/>
    <m/>
    <n v="10"/>
    <x v="74"/>
    <x v="1"/>
    <n v="1"/>
    <e v="#N/A"/>
    <x v="17"/>
    <x v="1"/>
    <n v="1"/>
  </r>
  <r>
    <n v="5777"/>
    <s v="KB601"/>
    <x v="28"/>
    <m/>
    <x v="10"/>
    <x v="19"/>
    <n v="22"/>
    <s v="October"/>
    <x v="10"/>
    <s v="22 October 1947"/>
    <x v="2"/>
    <s v="SOC 22.10.47 (Air Britain Serials)"/>
    <x v="4"/>
    <x v="3"/>
    <m/>
    <m/>
    <x v="2"/>
    <m/>
    <m/>
    <n v="10"/>
    <x v="74"/>
    <x v="1"/>
    <n v="1"/>
    <e v="#N/A"/>
    <x v="17"/>
    <x v="1"/>
    <n v="1"/>
  </r>
  <r>
    <n v="3381"/>
    <s v="KB604"/>
    <x v="28"/>
    <m/>
    <x v="10"/>
    <x v="19"/>
    <n v="22"/>
    <s v="October"/>
    <x v="10"/>
    <s v="22 October 1947"/>
    <x v="2"/>
    <s v="SOC 22.10.47 (Air Britain Serials)"/>
    <x v="4"/>
    <x v="3"/>
    <m/>
    <m/>
    <x v="2"/>
    <m/>
    <m/>
    <n v="10"/>
    <x v="74"/>
    <x v="1"/>
    <n v="1"/>
    <e v="#N/A"/>
    <x v="17"/>
    <x v="1"/>
    <n v="1"/>
  </r>
  <r>
    <n v="4803"/>
    <s v="KB614"/>
    <x v="28"/>
    <m/>
    <x v="10"/>
    <x v="19"/>
    <n v="22"/>
    <s v="October"/>
    <x v="10"/>
    <s v="22 October 1947"/>
    <x v="2"/>
    <s v="SOC 22.10.47 (Air Britain Serials)"/>
    <x v="4"/>
    <x v="3"/>
    <m/>
    <m/>
    <x v="2"/>
    <m/>
    <m/>
    <n v="10"/>
    <x v="74"/>
    <x v="1"/>
    <n v="1"/>
    <e v="#N/A"/>
    <x v="17"/>
    <x v="1"/>
    <n v="1"/>
  </r>
  <r>
    <n v="3745"/>
    <s v="KB623"/>
    <x v="28"/>
    <n v="163"/>
    <x v="10"/>
    <x v="19"/>
    <n v="22"/>
    <s v="October"/>
    <x v="10"/>
    <s v="22 October 1947"/>
    <x v="2"/>
    <s v="SOC 22.10.47 (Air Britain Serials)"/>
    <x v="4"/>
    <x v="3"/>
    <m/>
    <m/>
    <x v="2"/>
    <m/>
    <m/>
    <n v="10"/>
    <x v="74"/>
    <x v="1"/>
    <n v="1"/>
    <s v="Front-Line"/>
    <x v="149"/>
    <x v="1"/>
    <n v="1"/>
  </r>
  <r>
    <n v="4846"/>
    <s v="KB629"/>
    <x v="28"/>
    <m/>
    <x v="10"/>
    <x v="19"/>
    <n v="22"/>
    <s v="October"/>
    <x v="10"/>
    <s v="22 October 1947"/>
    <x v="2"/>
    <s v="SOC 22.10.47 (Air Britain Serials)"/>
    <x v="4"/>
    <x v="3"/>
    <m/>
    <m/>
    <x v="2"/>
    <m/>
    <m/>
    <n v="10"/>
    <x v="74"/>
    <x v="1"/>
    <n v="0"/>
    <e v="#N/A"/>
    <x v="17"/>
    <x v="1"/>
    <n v="1"/>
  </r>
  <r>
    <n v="6898"/>
    <s v="KB645"/>
    <x v="28"/>
    <s v="RAE"/>
    <x v="10"/>
    <x v="19"/>
    <n v="22"/>
    <s v="October"/>
    <x v="10"/>
    <s v="22 October 1947"/>
    <x v="2"/>
    <s v="SOC 22.10.47 (Air Britain Serials)"/>
    <x v="4"/>
    <x v="3"/>
    <m/>
    <m/>
    <x v="2"/>
    <m/>
    <m/>
    <n v="10"/>
    <x v="74"/>
    <x v="1"/>
    <n v="0"/>
    <s v="Support Unit"/>
    <x v="61"/>
    <x v="1"/>
    <n v="1"/>
  </r>
  <r>
    <n v="4609"/>
    <s v="KB650"/>
    <x v="28"/>
    <m/>
    <x v="10"/>
    <x v="19"/>
    <n v="22"/>
    <s v="October"/>
    <x v="10"/>
    <s v="22 October 1947"/>
    <x v="2"/>
    <s v="SOC 22.10.47 (Air Britain Serials)"/>
    <x v="4"/>
    <x v="3"/>
    <m/>
    <m/>
    <x v="2"/>
    <m/>
    <m/>
    <n v="10"/>
    <x v="74"/>
    <x v="1"/>
    <n v="0"/>
    <e v="#N/A"/>
    <x v="17"/>
    <x v="1"/>
    <n v="1"/>
  </r>
  <r>
    <n v="4732"/>
    <s v="KB651"/>
    <x v="28"/>
    <m/>
    <x v="10"/>
    <x v="19"/>
    <n v="22"/>
    <s v="October"/>
    <x v="10"/>
    <s v="22 October 1947"/>
    <x v="2"/>
    <s v="SOC 22.10.47 (Air Britain Serials)"/>
    <x v="4"/>
    <x v="3"/>
    <m/>
    <m/>
    <x v="2"/>
    <m/>
    <m/>
    <n v="10"/>
    <x v="74"/>
    <x v="1"/>
    <n v="0"/>
    <e v="#N/A"/>
    <x v="17"/>
    <x v="1"/>
    <n v="1"/>
  </r>
  <r>
    <n v="4753"/>
    <s v="KB654"/>
    <x v="28"/>
    <m/>
    <x v="10"/>
    <x v="19"/>
    <n v="22"/>
    <s v="October"/>
    <x v="10"/>
    <s v="22 October 1947"/>
    <x v="2"/>
    <s v="SOC 22.10.47 (Air Britain Serials)"/>
    <x v="4"/>
    <x v="3"/>
    <m/>
    <m/>
    <x v="2"/>
    <m/>
    <m/>
    <n v="10"/>
    <x v="74"/>
    <x v="1"/>
    <n v="0"/>
    <e v="#N/A"/>
    <x v="17"/>
    <x v="1"/>
    <n v="1"/>
  </r>
  <r>
    <n v="4818"/>
    <s v="KB656"/>
    <x v="28"/>
    <m/>
    <x v="10"/>
    <x v="19"/>
    <n v="22"/>
    <s v="October"/>
    <x v="10"/>
    <s v="22 October 1947"/>
    <x v="2"/>
    <s v="SOC 22.10.47 (Air Britain Serials)"/>
    <x v="4"/>
    <x v="3"/>
    <m/>
    <m/>
    <x v="2"/>
    <m/>
    <m/>
    <n v="10"/>
    <x v="74"/>
    <x v="1"/>
    <n v="0"/>
    <e v="#N/A"/>
    <x v="17"/>
    <x v="1"/>
    <n v="1"/>
  </r>
  <r>
    <n v="4856"/>
    <s v="KB658"/>
    <x v="28"/>
    <m/>
    <x v="10"/>
    <x v="19"/>
    <n v="22"/>
    <s v="October"/>
    <x v="10"/>
    <s v="22 October 1947"/>
    <x v="2"/>
    <s v="SOC 22.10.47 (Air Britain Serials)"/>
    <x v="4"/>
    <x v="3"/>
    <m/>
    <m/>
    <x v="2"/>
    <m/>
    <m/>
    <n v="10"/>
    <x v="74"/>
    <x v="1"/>
    <n v="0"/>
    <e v="#N/A"/>
    <x v="17"/>
    <x v="1"/>
    <n v="1"/>
  </r>
  <r>
    <n v="4864"/>
    <s v="KB667"/>
    <x v="28"/>
    <m/>
    <x v="10"/>
    <x v="19"/>
    <n v="22"/>
    <s v="October"/>
    <x v="10"/>
    <s v="22 October 1947"/>
    <x v="2"/>
    <s v="SOC 22.10.47 (Air Britain Serials)"/>
    <x v="4"/>
    <x v="3"/>
    <m/>
    <m/>
    <x v="2"/>
    <m/>
    <m/>
    <n v="10"/>
    <x v="74"/>
    <x v="1"/>
    <n v="0"/>
    <e v="#N/A"/>
    <x v="17"/>
    <x v="1"/>
    <n v="1"/>
  </r>
  <r>
    <n v="5103"/>
    <s v="KB671"/>
    <x v="28"/>
    <m/>
    <x v="10"/>
    <x v="19"/>
    <n v="22"/>
    <s v="October"/>
    <x v="10"/>
    <s v="22 October 1947"/>
    <x v="2"/>
    <s v="SOC 22.10.47 (Air Britain Serials)"/>
    <x v="4"/>
    <x v="3"/>
    <m/>
    <m/>
    <x v="2"/>
    <m/>
    <m/>
    <n v="10"/>
    <x v="74"/>
    <x v="1"/>
    <n v="0"/>
    <e v="#N/A"/>
    <x v="17"/>
    <x v="1"/>
    <n v="1"/>
  </r>
  <r>
    <n v="5924"/>
    <s v="KB684"/>
    <x v="28"/>
    <m/>
    <x v="10"/>
    <x v="19"/>
    <n v="22"/>
    <s v="October"/>
    <x v="10"/>
    <s v="22 October 1947"/>
    <x v="2"/>
    <s v="SOC 22.10.47 (Air Britain Serials)"/>
    <x v="4"/>
    <x v="3"/>
    <m/>
    <m/>
    <x v="2"/>
    <m/>
    <m/>
    <n v="10"/>
    <x v="74"/>
    <x v="1"/>
    <n v="0"/>
    <e v="#N/A"/>
    <x v="17"/>
    <x v="1"/>
    <n v="1"/>
  </r>
  <r>
    <n v="5930"/>
    <s v="KB692"/>
    <x v="28"/>
    <m/>
    <x v="10"/>
    <x v="19"/>
    <n v="22"/>
    <s v="October"/>
    <x v="10"/>
    <s v="22 October 1947"/>
    <x v="2"/>
    <s v="SOC 22.10.47 (Air Britain Serials)"/>
    <x v="4"/>
    <x v="3"/>
    <m/>
    <m/>
    <x v="2"/>
    <m/>
    <m/>
    <n v="10"/>
    <x v="74"/>
    <x v="1"/>
    <n v="0"/>
    <e v="#N/A"/>
    <x v="17"/>
    <x v="1"/>
    <n v="1"/>
  </r>
  <r>
    <n v="6027"/>
    <s v="KB694"/>
    <x v="28"/>
    <m/>
    <x v="10"/>
    <x v="19"/>
    <n v="22"/>
    <s v="October"/>
    <x v="10"/>
    <s v="22 October 1947"/>
    <x v="2"/>
    <s v="SOC 22.10.47 (Air Britain Serials)"/>
    <x v="4"/>
    <x v="3"/>
    <m/>
    <m/>
    <x v="2"/>
    <m/>
    <m/>
    <n v="10"/>
    <x v="74"/>
    <x v="1"/>
    <n v="0"/>
    <e v="#N/A"/>
    <x v="17"/>
    <x v="1"/>
    <n v="1"/>
  </r>
  <r>
    <n v="4999"/>
    <s v="MM749"/>
    <x v="25"/>
    <n v="410"/>
    <x v="0"/>
    <x v="2"/>
    <n v="22"/>
    <s v="October"/>
    <x v="10"/>
    <s v="22 October 1947"/>
    <x v="2"/>
    <s v="SOC 22.10.47 (Air Britain Serials)"/>
    <x v="4"/>
    <x v="3"/>
    <m/>
    <m/>
    <x v="2"/>
    <m/>
    <m/>
    <n v="10"/>
    <x v="74"/>
    <x v="1"/>
    <n v="1"/>
    <s v="Front-Line"/>
    <x v="19"/>
    <x v="2"/>
    <n v="1"/>
  </r>
  <r>
    <n v="6255"/>
    <s v="MM812"/>
    <x v="25"/>
    <n v="410"/>
    <x v="0"/>
    <x v="2"/>
    <n v="22"/>
    <s v="October"/>
    <x v="10"/>
    <s v="22 October 1947"/>
    <x v="2"/>
    <s v="SOC 22.10.47 (Air Britain Serials)"/>
    <x v="4"/>
    <x v="3"/>
    <m/>
    <m/>
    <x v="2"/>
    <m/>
    <m/>
    <n v="10"/>
    <x v="74"/>
    <x v="1"/>
    <n v="1"/>
    <s v="Front-Line"/>
    <x v="19"/>
    <x v="2"/>
    <n v="1"/>
  </r>
  <r>
    <n v="2994"/>
    <s v="RS508"/>
    <x v="12"/>
    <s v="248/36"/>
    <x v="10"/>
    <x v="19"/>
    <n v="22"/>
    <s v="October"/>
    <x v="10"/>
    <s v="22 October 1947"/>
    <x v="2"/>
    <s v="SOC 22.10.47 (Air Britain Serials)"/>
    <x v="4"/>
    <x v="3"/>
    <m/>
    <m/>
    <x v="2"/>
    <m/>
    <m/>
    <n v="10"/>
    <x v="74"/>
    <x v="1"/>
    <n v="1"/>
    <s v="Front-Line"/>
    <x v="285"/>
    <x v="0"/>
    <n v="2"/>
  </r>
  <r>
    <n v="6259"/>
    <s v="KA979"/>
    <x v="30"/>
    <m/>
    <x v="10"/>
    <x v="19"/>
    <n v="23"/>
    <s v="October"/>
    <x v="10"/>
    <s v="23 October 1947"/>
    <x v="2"/>
    <s v="SOC 23.10.47 (Air Britain Serials)"/>
    <x v="4"/>
    <x v="3"/>
    <m/>
    <m/>
    <x v="2"/>
    <m/>
    <m/>
    <n v="10"/>
    <x v="74"/>
    <x v="1"/>
    <n v="0"/>
    <e v="#N/A"/>
    <x v="17"/>
    <x v="1"/>
    <n v="1"/>
  </r>
  <r>
    <n v="6230"/>
    <s v="KB379"/>
    <x v="28"/>
    <m/>
    <x v="10"/>
    <x v="19"/>
    <n v="23"/>
    <s v="October"/>
    <x v="10"/>
    <s v="23 October 1947"/>
    <x v="2"/>
    <s v="SOC 23.10.47 (Air Britain Serials)"/>
    <x v="4"/>
    <x v="3"/>
    <m/>
    <m/>
    <x v="2"/>
    <m/>
    <m/>
    <n v="10"/>
    <x v="74"/>
    <x v="1"/>
    <n v="1"/>
    <e v="#N/A"/>
    <x v="17"/>
    <x v="1"/>
    <n v="1"/>
  </r>
  <r>
    <n v="5774"/>
    <s v="KB384"/>
    <x v="28"/>
    <m/>
    <x v="10"/>
    <x v="19"/>
    <n v="23"/>
    <s v="October"/>
    <x v="10"/>
    <s v="23 October 1947"/>
    <x v="2"/>
    <s v="SOC 23.10.47 (Air Britain Serials)"/>
    <x v="4"/>
    <x v="3"/>
    <m/>
    <m/>
    <x v="2"/>
    <m/>
    <m/>
    <n v="10"/>
    <x v="74"/>
    <x v="1"/>
    <n v="1"/>
    <e v="#N/A"/>
    <x v="17"/>
    <x v="1"/>
    <n v="1"/>
  </r>
  <r>
    <n v="1948"/>
    <s v="KB395"/>
    <x v="28"/>
    <s v="139/128/163"/>
    <x v="10"/>
    <x v="19"/>
    <n v="23"/>
    <s v="October"/>
    <x v="10"/>
    <s v="23 October 1947"/>
    <x v="2"/>
    <s v="SOC 23.10.47 (Air Britain Serials)"/>
    <x v="4"/>
    <x v="3"/>
    <m/>
    <m/>
    <x v="2"/>
    <m/>
    <m/>
    <n v="10"/>
    <x v="74"/>
    <x v="1"/>
    <n v="1"/>
    <s v="Front-Line"/>
    <x v="149"/>
    <x v="1"/>
    <n v="3"/>
  </r>
  <r>
    <n v="6267"/>
    <s v="KB402"/>
    <x v="28"/>
    <m/>
    <x v="10"/>
    <x v="19"/>
    <n v="23"/>
    <s v="October"/>
    <x v="10"/>
    <s v="23 October 1947"/>
    <x v="2"/>
    <s v="SOC 23.10.47 (Air Britain Serials)"/>
    <x v="4"/>
    <x v="3"/>
    <m/>
    <m/>
    <x v="2"/>
    <m/>
    <m/>
    <n v="10"/>
    <x v="74"/>
    <x v="1"/>
    <n v="1"/>
    <e v="#N/A"/>
    <x v="17"/>
    <x v="1"/>
    <n v="1"/>
  </r>
  <r>
    <n v="6197"/>
    <s v="KB431"/>
    <x v="28"/>
    <m/>
    <x v="10"/>
    <x v="19"/>
    <n v="23"/>
    <s v="October"/>
    <x v="10"/>
    <s v="23 October 1947"/>
    <x v="2"/>
    <s v="SOC 23.10.47 (Air Britain Serials)"/>
    <x v="4"/>
    <x v="3"/>
    <m/>
    <m/>
    <x v="2"/>
    <m/>
    <m/>
    <n v="10"/>
    <x v="74"/>
    <x v="1"/>
    <n v="1"/>
    <e v="#N/A"/>
    <x v="17"/>
    <x v="1"/>
    <n v="1"/>
  </r>
  <r>
    <n v="2980"/>
    <s v="KB474"/>
    <x v="28"/>
    <s v="139/163"/>
    <x v="10"/>
    <x v="19"/>
    <n v="23"/>
    <s v="October"/>
    <x v="10"/>
    <s v="23 October 1947"/>
    <x v="2"/>
    <s v="SOC 23.10.47 (Air Britain Serials)"/>
    <x v="4"/>
    <x v="3"/>
    <m/>
    <m/>
    <x v="2"/>
    <m/>
    <m/>
    <n v="10"/>
    <x v="74"/>
    <x v="1"/>
    <n v="1"/>
    <s v="Front-Line"/>
    <x v="149"/>
    <x v="1"/>
    <n v="2"/>
  </r>
  <r>
    <n v="3008"/>
    <s v="KB488"/>
    <x v="28"/>
    <s v="608/163"/>
    <x v="10"/>
    <x v="19"/>
    <n v="23"/>
    <s v="October"/>
    <x v="10"/>
    <s v="23 October 1947"/>
    <x v="2"/>
    <s v="SOC 23.10.47 (Air Britain Serials)"/>
    <x v="4"/>
    <x v="3"/>
    <m/>
    <m/>
    <x v="2"/>
    <m/>
    <m/>
    <n v="10"/>
    <x v="74"/>
    <x v="1"/>
    <n v="1"/>
    <s v="Front-Line"/>
    <x v="149"/>
    <x v="1"/>
    <n v="2"/>
  </r>
  <r>
    <n v="3151"/>
    <s v="KB555"/>
    <x v="28"/>
    <m/>
    <x v="10"/>
    <x v="19"/>
    <n v="23"/>
    <s v="October"/>
    <x v="10"/>
    <s v="23 October 1947"/>
    <x v="2"/>
    <s v="SOC 23.10.47 (Air Britain Serials)"/>
    <x v="4"/>
    <x v="3"/>
    <m/>
    <m/>
    <x v="2"/>
    <m/>
    <m/>
    <n v="10"/>
    <x v="74"/>
    <x v="1"/>
    <n v="1"/>
    <e v="#N/A"/>
    <x v="17"/>
    <x v="1"/>
    <n v="1"/>
  </r>
  <r>
    <n v="5019"/>
    <s v="KB556"/>
    <x v="28"/>
    <m/>
    <x v="10"/>
    <x v="19"/>
    <n v="23"/>
    <s v="October"/>
    <x v="10"/>
    <s v="23 October 1947"/>
    <x v="2"/>
    <s v="SOC 23.10.47 (Air Britain Serials)"/>
    <x v="4"/>
    <x v="3"/>
    <m/>
    <m/>
    <x v="2"/>
    <m/>
    <m/>
    <n v="10"/>
    <x v="74"/>
    <x v="1"/>
    <n v="1"/>
    <e v="#N/A"/>
    <x v="17"/>
    <x v="1"/>
    <n v="1"/>
  </r>
  <r>
    <n v="5692"/>
    <s v="KB579"/>
    <x v="28"/>
    <m/>
    <x v="10"/>
    <x v="19"/>
    <n v="23"/>
    <s v="October"/>
    <x v="10"/>
    <s v="23 October 1947"/>
    <x v="2"/>
    <s v="SOC 23.10.47 (Air Britain Serials)"/>
    <x v="4"/>
    <x v="3"/>
    <m/>
    <m/>
    <x v="2"/>
    <m/>
    <m/>
    <n v="10"/>
    <x v="74"/>
    <x v="1"/>
    <n v="1"/>
    <e v="#N/A"/>
    <x v="17"/>
    <x v="1"/>
    <n v="1"/>
  </r>
  <r>
    <n v="1922"/>
    <s v="KB669"/>
    <x v="28"/>
    <s v="27 MU"/>
    <x v="10"/>
    <x v="6"/>
    <n v="23"/>
    <s v="October"/>
    <x v="10"/>
    <s v="23 October 1947"/>
    <x v="2"/>
    <s v="Mosquito B. 25 KB 669 made it to England in March but was too late for the war. It went to 27 Maintenance Unit, Shawbury, and was scrapped in Nov., 1949. ( http://www.virtualmuseum.ca/pm.php?id=record_detail&amp;fl=0&amp;lg=English&amp;ex=00000192&amp;rd=94082&amp;hs=0# ) SOC 23.10.47 (Air Britain Serials)"/>
    <x v="4"/>
    <x v="3"/>
    <m/>
    <m/>
    <x v="2"/>
    <m/>
    <m/>
    <n v="10"/>
    <x v="74"/>
    <x v="1"/>
    <n v="0"/>
    <s v="Support Unit"/>
    <x v="323"/>
    <x v="1"/>
    <n v="1"/>
  </r>
  <r>
    <n v="5895"/>
    <s v="MM698"/>
    <x v="25"/>
    <n v="219"/>
    <x v="1"/>
    <x v="2"/>
    <n v="23"/>
    <s v="October"/>
    <x v="10"/>
    <s v="23 October 1947"/>
    <x v="2"/>
    <s v="SOC 23.10.47 (Air Britain Serials)"/>
    <x v="4"/>
    <x v="3"/>
    <m/>
    <m/>
    <x v="2"/>
    <m/>
    <m/>
    <n v="10"/>
    <x v="74"/>
    <x v="1"/>
    <n v="1"/>
    <s v="Front-Line"/>
    <x v="76"/>
    <x v="2"/>
    <n v="1"/>
  </r>
  <r>
    <n v="3777"/>
    <s v="PZ379"/>
    <x v="12"/>
    <n v="143"/>
    <x v="0"/>
    <x v="12"/>
    <n v="23"/>
    <s v="October"/>
    <x v="10"/>
    <s v="23 October 1947"/>
    <x v="2"/>
    <s v="Sold 23.10.47 (Air Britain Serials)"/>
    <x v="5"/>
    <x v="3"/>
    <m/>
    <m/>
    <x v="2"/>
    <m/>
    <m/>
    <n v="10"/>
    <x v="74"/>
    <x v="1"/>
    <n v="1"/>
    <s v="Front-Line"/>
    <x v="131"/>
    <x v="0"/>
    <n v="1"/>
  </r>
  <r>
    <n v="6385"/>
    <s v="RL215"/>
    <x v="39"/>
    <n v="85"/>
    <x v="0"/>
    <x v="2"/>
    <n v="24"/>
    <s v="October"/>
    <x v="10"/>
    <s v="24 October 1947"/>
    <x v="1"/>
    <s v="Crashed on night training flight Mailingwood Kent 24.10.47 (Air Britain Serials)"/>
    <x v="2"/>
    <x v="2"/>
    <s v="Not Stated"/>
    <m/>
    <x v="2"/>
    <m/>
    <m/>
    <n v="10"/>
    <x v="74"/>
    <x v="1"/>
    <n v="0"/>
    <s v="Front-Line"/>
    <x v="13"/>
    <x v="2"/>
    <n v="1"/>
  </r>
  <r>
    <n v="6278"/>
    <s v="KB659"/>
    <x v="28"/>
    <m/>
    <x v="10"/>
    <x v="19"/>
    <n v="24"/>
    <s v="October"/>
    <x v="10"/>
    <s v="24 October 1947"/>
    <x v="2"/>
    <s v="SOC 24.10.47 (Air Britain Serials)"/>
    <x v="4"/>
    <x v="3"/>
    <m/>
    <m/>
    <x v="2"/>
    <m/>
    <m/>
    <n v="10"/>
    <x v="74"/>
    <x v="1"/>
    <n v="0"/>
    <e v="#N/A"/>
    <x v="17"/>
    <x v="1"/>
    <n v="1"/>
  </r>
  <r>
    <n v="4854"/>
    <s v="KB630"/>
    <x v="28"/>
    <m/>
    <x v="10"/>
    <x v="19"/>
    <n v="25"/>
    <s v="October"/>
    <x v="10"/>
    <s v="25 October 1947"/>
    <x v="2"/>
    <s v="SOC 25.10.47 (Air Britain Serials)"/>
    <x v="4"/>
    <x v="3"/>
    <m/>
    <m/>
    <x v="2"/>
    <m/>
    <m/>
    <n v="10"/>
    <x v="74"/>
    <x v="1"/>
    <n v="0"/>
    <e v="#N/A"/>
    <x v="17"/>
    <x v="1"/>
    <n v="1"/>
  </r>
  <r>
    <n v="5145"/>
    <s v="KB691"/>
    <x v="28"/>
    <n v="162"/>
    <x v="10"/>
    <x v="19"/>
    <n v="25"/>
    <s v="October"/>
    <x v="10"/>
    <s v="25 October 1947"/>
    <x v="2"/>
    <s v="SOC 25.10.47 (Air Britain Serials)"/>
    <x v="4"/>
    <x v="3"/>
    <m/>
    <m/>
    <x v="2"/>
    <m/>
    <m/>
    <n v="10"/>
    <x v="74"/>
    <x v="1"/>
    <n v="0"/>
    <s v="Front-Line"/>
    <x v="134"/>
    <x v="1"/>
    <n v="1"/>
  </r>
  <r>
    <n v="4321"/>
    <s v="TE879"/>
    <x v="12"/>
    <s v="45/18"/>
    <x v="10"/>
    <x v="19"/>
    <n v="27"/>
    <s v="October"/>
    <x v="10"/>
    <s v="27 October 1947"/>
    <x v="0"/>
    <s v="Bellylanded after engine failure Butterworth 27.10.47 (Air Britain Serials)"/>
    <x v="2"/>
    <x v="2"/>
    <s v="Engine failure"/>
    <m/>
    <x v="2"/>
    <m/>
    <m/>
    <n v="10"/>
    <x v="74"/>
    <x v="1"/>
    <n v="0"/>
    <s v="Front-Line"/>
    <x v="295"/>
    <x v="3"/>
    <n v="2"/>
  </r>
  <r>
    <n v="4088"/>
    <s v="NT277"/>
    <x v="25"/>
    <n v="239"/>
    <x v="12"/>
    <x v="19"/>
    <n v="27"/>
    <s v="October"/>
    <x v="10"/>
    <s v="27 October 1947"/>
    <x v="2"/>
    <s v="To Armee de l'Air 27.10.47 (Air Britain Serials)"/>
    <x v="5"/>
    <x v="3"/>
    <m/>
    <m/>
    <x v="2"/>
    <m/>
    <m/>
    <n v="10"/>
    <x v="74"/>
    <x v="1"/>
    <n v="1"/>
    <s v="Front-Line"/>
    <x v="63"/>
    <x v="2"/>
    <n v="1"/>
  </r>
  <r>
    <n v="4592"/>
    <s v="RV354"/>
    <x v="20"/>
    <s v="128/14"/>
    <x v="10"/>
    <x v="19"/>
    <n v="27"/>
    <s v="October"/>
    <x v="10"/>
    <s v="27 October 1947"/>
    <x v="2"/>
    <s v="SOC 27.10.47 (Air Britain Serials)"/>
    <x v="4"/>
    <x v="3"/>
    <m/>
    <m/>
    <x v="2"/>
    <m/>
    <m/>
    <n v="10"/>
    <x v="74"/>
    <x v="1"/>
    <n v="1"/>
    <s v="Front-Line"/>
    <x v="215"/>
    <x v="0"/>
    <n v="2"/>
  </r>
  <r>
    <n v="3808"/>
    <s v="TE796"/>
    <x v="12"/>
    <n v="45"/>
    <x v="3"/>
    <x v="16"/>
    <n v="30"/>
    <s v="October"/>
    <x v="10"/>
    <s v="30 October 1947"/>
    <x v="2"/>
    <s v="SOC 30.10.47 (Air Britain Serials)"/>
    <x v="4"/>
    <x v="3"/>
    <m/>
    <m/>
    <x v="2"/>
    <m/>
    <m/>
    <n v="10"/>
    <x v="74"/>
    <x v="1"/>
    <n v="0"/>
    <s v="Front-Line"/>
    <x v="86"/>
    <x v="3"/>
    <n v="1"/>
  </r>
  <r>
    <n v="2371"/>
    <s v="KB417"/>
    <x v="28"/>
    <s v="139/608/163"/>
    <x v="10"/>
    <x v="19"/>
    <n v="31"/>
    <s v="October"/>
    <x v="10"/>
    <s v="31 October 1947"/>
    <x v="2"/>
    <s v="SOC 31.10.47 (Air Britain Serials)"/>
    <x v="4"/>
    <x v="3"/>
    <m/>
    <m/>
    <x v="2"/>
    <m/>
    <m/>
    <n v="10"/>
    <x v="74"/>
    <x v="1"/>
    <n v="1"/>
    <s v="Front-Line"/>
    <x v="149"/>
    <x v="1"/>
    <n v="3"/>
  </r>
  <r>
    <n v="3380"/>
    <s v="KA930"/>
    <x v="30"/>
    <s v="RN/RAF"/>
    <x v="10"/>
    <x v="19"/>
    <n v="1"/>
    <s v="November"/>
    <x v="10"/>
    <s v="1 November 1947"/>
    <x v="2"/>
    <s v="SOC 1.11.47 (Air Britain Serials)"/>
    <x v="4"/>
    <x v="3"/>
    <m/>
    <m/>
    <x v="2"/>
    <m/>
    <m/>
    <n v="11"/>
    <x v="75"/>
    <x v="1"/>
    <n v="0"/>
    <e v="#N/A"/>
    <x v="216"/>
    <x v="1"/>
    <n v="2"/>
  </r>
  <r>
    <n v="701"/>
    <s v="KA933"/>
    <x v="30"/>
    <s v="ADLS/162/TCDU/24"/>
    <x v="10"/>
    <x v="19"/>
    <n v="1"/>
    <s v="November"/>
    <x v="10"/>
    <s v="1 November 1947"/>
    <x v="2"/>
    <s v="SOC 1.11.47 (Air Britain Serials)"/>
    <x v="4"/>
    <x v="3"/>
    <m/>
    <m/>
    <x v="2"/>
    <m/>
    <m/>
    <n v="11"/>
    <x v="75"/>
    <x v="1"/>
    <n v="0"/>
    <s v="Front-Line"/>
    <x v="324"/>
    <x v="1"/>
    <n v="4"/>
  </r>
  <r>
    <n v="2179"/>
    <s v="KB603"/>
    <x v="28"/>
    <n v="162"/>
    <x v="10"/>
    <x v="19"/>
    <n v="1"/>
    <s v="November"/>
    <x v="10"/>
    <s v="1 November 1947"/>
    <x v="2"/>
    <s v="SOC 1.11.47 (Air Britain Serials)"/>
    <x v="4"/>
    <x v="3"/>
    <m/>
    <m/>
    <x v="2"/>
    <m/>
    <m/>
    <n v="11"/>
    <x v="75"/>
    <x v="1"/>
    <n v="1"/>
    <s v="Front-Line"/>
    <x v="134"/>
    <x v="1"/>
    <n v="1"/>
  </r>
  <r>
    <n v="5841"/>
    <s v="PF615"/>
    <x v="20"/>
    <n v="98"/>
    <x v="10"/>
    <x v="19"/>
    <n v="4"/>
    <s v="November"/>
    <x v="10"/>
    <s v="4 November 1947"/>
    <x v="0"/>
    <s v="Swung and u/c collapsed on landing Gatow 4.11.47 (Air Britain Serials)"/>
    <x v="2"/>
    <x v="2"/>
    <s v="Swung on landing"/>
    <m/>
    <x v="2"/>
    <m/>
    <m/>
    <n v="11"/>
    <x v="75"/>
    <x v="1"/>
    <n v="0"/>
    <s v="Front-Line"/>
    <x v="204"/>
    <x v="6"/>
    <n v="1"/>
  </r>
  <r>
    <n v="737"/>
    <s v="KB399"/>
    <x v="28"/>
    <s v="139/128/139/162/571"/>
    <x v="10"/>
    <x v="19"/>
    <n v="7"/>
    <s v="November"/>
    <x v="10"/>
    <s v="7 November 1947"/>
    <x v="2"/>
    <s v="SOC 7.11.47 (Air Britain Serials)"/>
    <x v="4"/>
    <x v="3"/>
    <m/>
    <m/>
    <x v="2"/>
    <m/>
    <m/>
    <n v="11"/>
    <x v="75"/>
    <x v="1"/>
    <n v="1"/>
    <s v="Front-Line"/>
    <x v="90"/>
    <x v="1"/>
    <n v="5"/>
  </r>
  <r>
    <n v="1850"/>
    <s v="KB405"/>
    <x v="28"/>
    <s v="608/162/608/16OTU"/>
    <x v="0"/>
    <x v="7"/>
    <n v="7"/>
    <s v="November"/>
    <x v="10"/>
    <s v="7 November 1947"/>
    <x v="2"/>
    <s v="SOC 7.11.47 (Air Britain Serials)"/>
    <x v="4"/>
    <x v="3"/>
    <m/>
    <m/>
    <x v="2"/>
    <m/>
    <m/>
    <n v="11"/>
    <x v="75"/>
    <x v="1"/>
    <n v="1"/>
    <s v="Support Unit"/>
    <x v="140"/>
    <x v="1"/>
    <n v="4"/>
  </r>
  <r>
    <n v="625"/>
    <s v="KB413"/>
    <x v="28"/>
    <s v="608/142"/>
    <x v="0"/>
    <x v="8"/>
    <n v="7"/>
    <s v="November"/>
    <x v="10"/>
    <s v="7 November 1947"/>
    <x v="2"/>
    <s v="SOC 7.11.47 (Air Britain Serials)"/>
    <x v="4"/>
    <x v="3"/>
    <m/>
    <m/>
    <x v="2"/>
    <m/>
    <m/>
    <n v="11"/>
    <x v="75"/>
    <x v="1"/>
    <n v="1"/>
    <s v="Front-Line"/>
    <x v="125"/>
    <x v="1"/>
    <n v="2"/>
  </r>
  <r>
    <n v="4094"/>
    <s v="KB432"/>
    <x v="28"/>
    <n v="142"/>
    <x v="0"/>
    <x v="8"/>
    <n v="7"/>
    <s v="November"/>
    <x v="10"/>
    <s v="7 November 1947"/>
    <x v="2"/>
    <s v="SOC 7.11.47 (Air Britain Serials)"/>
    <x v="4"/>
    <x v="3"/>
    <m/>
    <m/>
    <x v="2"/>
    <m/>
    <m/>
    <n v="11"/>
    <x v="75"/>
    <x v="1"/>
    <n v="1"/>
    <s v="Front-Line"/>
    <x v="125"/>
    <x v="1"/>
    <n v="1"/>
  </r>
  <r>
    <n v="4873"/>
    <s v="KB441"/>
    <x v="28"/>
    <s v="608/142"/>
    <x v="0"/>
    <x v="8"/>
    <n v="7"/>
    <s v="November"/>
    <x v="10"/>
    <s v="7 November 1947"/>
    <x v="2"/>
    <s v="SOC 7.11.47 (Air Britain Serials)"/>
    <x v="4"/>
    <x v="3"/>
    <m/>
    <m/>
    <x v="2"/>
    <m/>
    <m/>
    <n v="11"/>
    <x v="75"/>
    <x v="1"/>
    <n v="1"/>
    <s v="Front-Line"/>
    <x v="125"/>
    <x v="1"/>
    <n v="2"/>
  </r>
  <r>
    <n v="7632"/>
    <s v="KB445"/>
    <x v="28"/>
    <s v="142/162"/>
    <x v="10"/>
    <x v="19"/>
    <n v="7"/>
    <s v="November"/>
    <x v="10"/>
    <s v="7 November 1947"/>
    <x v="2"/>
    <s v="SOC 7.11.47 (Air Britain Serials)"/>
    <x v="4"/>
    <x v="3"/>
    <m/>
    <m/>
    <x v="2"/>
    <m/>
    <m/>
    <n v="11"/>
    <x v="75"/>
    <x v="1"/>
    <n v="1"/>
    <s v="Front-Line"/>
    <x v="134"/>
    <x v="1"/>
    <n v="2"/>
  </r>
  <r>
    <n v="4806"/>
    <s v="KB466"/>
    <x v="28"/>
    <n v="142"/>
    <x v="0"/>
    <x v="8"/>
    <n v="7"/>
    <s v="November"/>
    <x v="10"/>
    <s v="7 November 1947"/>
    <x v="2"/>
    <s v="SOC 7.11.47 (Air Britain Serials)"/>
    <x v="4"/>
    <x v="3"/>
    <m/>
    <m/>
    <x v="2"/>
    <m/>
    <m/>
    <n v="11"/>
    <x v="75"/>
    <x v="1"/>
    <n v="1"/>
    <s v="Front-Line"/>
    <x v="125"/>
    <x v="1"/>
    <n v="1"/>
  </r>
  <r>
    <n v="4288"/>
    <s v="KB490"/>
    <x v="28"/>
    <s v="627/109"/>
    <x v="0"/>
    <x v="8"/>
    <n v="7"/>
    <s v="November"/>
    <x v="10"/>
    <s v="7 November 1947"/>
    <x v="2"/>
    <s v="4,000lb bomb bay conversion (Brian Fillery) SOC 7.11.47 (Air Britain Serials)"/>
    <x v="4"/>
    <x v="3"/>
    <m/>
    <m/>
    <x v="2"/>
    <m/>
    <m/>
    <n v="11"/>
    <x v="75"/>
    <x v="1"/>
    <n v="1"/>
    <s v="Front-Line"/>
    <x v="18"/>
    <x v="1"/>
    <n v="2"/>
  </r>
  <r>
    <n v="1224"/>
    <s v="KB520"/>
    <x v="28"/>
    <s v="162/571"/>
    <x v="10"/>
    <x v="19"/>
    <n v="7"/>
    <s v="November"/>
    <x v="10"/>
    <s v="7 November 1947"/>
    <x v="2"/>
    <s v="SOC 7.11.47 (Air Britain Serials)"/>
    <x v="4"/>
    <x v="3"/>
    <m/>
    <m/>
    <x v="2"/>
    <m/>
    <m/>
    <n v="11"/>
    <x v="75"/>
    <x v="1"/>
    <n v="1"/>
    <s v="Front-Line"/>
    <x v="90"/>
    <x v="1"/>
    <n v="2"/>
  </r>
  <r>
    <n v="3168"/>
    <s v="KB545"/>
    <x v="28"/>
    <s v="RN"/>
    <x v="10"/>
    <x v="19"/>
    <n v="7"/>
    <s v="November"/>
    <x v="10"/>
    <s v="7 November 1947"/>
    <x v="2"/>
    <s v="SOC 7.11.47 (Air Britain Serials)"/>
    <x v="4"/>
    <x v="3"/>
    <m/>
    <m/>
    <x v="2"/>
    <m/>
    <m/>
    <n v="11"/>
    <x v="75"/>
    <x v="1"/>
    <n v="1"/>
    <e v="#N/A"/>
    <x v="64"/>
    <x v="1"/>
    <n v="1"/>
  </r>
  <r>
    <n v="7529"/>
    <s v="KB557"/>
    <x v="28"/>
    <s v="RAE/162"/>
    <x v="10"/>
    <x v="19"/>
    <n v="7"/>
    <s v="November"/>
    <x v="10"/>
    <s v="7 November 1947"/>
    <x v="2"/>
    <s v="SOC 7.11.47 (Air Britain Serials)"/>
    <x v="4"/>
    <x v="3"/>
    <m/>
    <m/>
    <x v="2"/>
    <m/>
    <m/>
    <n v="11"/>
    <x v="75"/>
    <x v="1"/>
    <n v="1"/>
    <s v="Front-Line"/>
    <x v="134"/>
    <x v="1"/>
    <n v="2"/>
  </r>
  <r>
    <n v="2389"/>
    <s v="KB559"/>
    <x v="28"/>
    <s v="RN"/>
    <x v="10"/>
    <x v="19"/>
    <n v="7"/>
    <s v="November"/>
    <x v="10"/>
    <s v="7 November 1947"/>
    <x v="2"/>
    <s v="SOC 7.11.47 (Air Britain Serials)"/>
    <x v="4"/>
    <x v="3"/>
    <m/>
    <m/>
    <x v="2"/>
    <m/>
    <m/>
    <n v="11"/>
    <x v="75"/>
    <x v="1"/>
    <n v="1"/>
    <e v="#N/A"/>
    <x v="64"/>
    <x v="1"/>
    <n v="1"/>
  </r>
  <r>
    <n v="3796"/>
    <s v="KB611"/>
    <x v="28"/>
    <n v="162"/>
    <x v="10"/>
    <x v="19"/>
    <n v="7"/>
    <s v="November"/>
    <x v="10"/>
    <s v="7 November 1947"/>
    <x v="2"/>
    <s v="SOC 7.11.47 (Air Britain Serials)"/>
    <x v="4"/>
    <x v="3"/>
    <m/>
    <m/>
    <x v="2"/>
    <m/>
    <m/>
    <n v="11"/>
    <x v="75"/>
    <x v="1"/>
    <n v="1"/>
    <s v="Front-Line"/>
    <x v="134"/>
    <x v="1"/>
    <n v="1"/>
  </r>
  <r>
    <n v="3797"/>
    <s v="KB612"/>
    <x v="28"/>
    <n v="162"/>
    <x v="10"/>
    <x v="19"/>
    <n v="7"/>
    <s v="November"/>
    <x v="10"/>
    <s v="7 November 1947"/>
    <x v="2"/>
    <s v="SOC 7.11.47 (Air Britain Serials)"/>
    <x v="4"/>
    <x v="3"/>
    <m/>
    <m/>
    <x v="2"/>
    <m/>
    <m/>
    <n v="11"/>
    <x v="75"/>
    <x v="1"/>
    <n v="1"/>
    <s v="Front-Line"/>
    <x v="134"/>
    <x v="1"/>
    <n v="1"/>
  </r>
  <r>
    <n v="3858"/>
    <s v="KB633"/>
    <x v="28"/>
    <n v="162"/>
    <x v="10"/>
    <x v="19"/>
    <n v="7"/>
    <s v="November"/>
    <x v="10"/>
    <s v="7 November 1947"/>
    <x v="2"/>
    <s v="SOC 7.11.47 (Air Britain Serials)"/>
    <x v="4"/>
    <x v="3"/>
    <m/>
    <m/>
    <x v="2"/>
    <m/>
    <m/>
    <n v="11"/>
    <x v="75"/>
    <x v="1"/>
    <n v="0"/>
    <s v="Front-Line"/>
    <x v="134"/>
    <x v="1"/>
    <n v="1"/>
  </r>
  <r>
    <n v="7180"/>
    <s v="KB635"/>
    <x v="28"/>
    <s v="RN/RAF"/>
    <x v="10"/>
    <x v="19"/>
    <n v="7"/>
    <s v="November"/>
    <x v="10"/>
    <s v="7 November 1947"/>
    <x v="2"/>
    <s v="SOC 7.11.47 (Air Britain Serials)"/>
    <x v="4"/>
    <x v="3"/>
    <m/>
    <m/>
    <x v="2"/>
    <m/>
    <m/>
    <n v="11"/>
    <x v="75"/>
    <x v="1"/>
    <n v="0"/>
    <e v="#N/A"/>
    <x v="216"/>
    <x v="1"/>
    <n v="2"/>
  </r>
  <r>
    <n v="4464"/>
    <s v="KB655"/>
    <x v="28"/>
    <s v="608/142"/>
    <x v="0"/>
    <x v="8"/>
    <n v="7"/>
    <s v="November"/>
    <x v="10"/>
    <s v="7 November 1947"/>
    <x v="2"/>
    <s v="SOC 7.11.47 (Air Britain Serials)"/>
    <x v="4"/>
    <x v="3"/>
    <m/>
    <m/>
    <x v="2"/>
    <m/>
    <m/>
    <n v="11"/>
    <x v="75"/>
    <x v="1"/>
    <n v="0"/>
    <s v="Front-Line"/>
    <x v="125"/>
    <x v="1"/>
    <n v="2"/>
  </r>
  <r>
    <n v="4252"/>
    <s v="KB673"/>
    <x v="28"/>
    <s v="ADLS/162"/>
    <x v="10"/>
    <x v="19"/>
    <n v="7"/>
    <s v="November"/>
    <x v="10"/>
    <s v="7 November 1947"/>
    <x v="2"/>
    <s v="SOC 7.11.47 (Air Britain Serials)"/>
    <x v="4"/>
    <x v="3"/>
    <m/>
    <m/>
    <x v="2"/>
    <m/>
    <m/>
    <n v="11"/>
    <x v="75"/>
    <x v="1"/>
    <n v="0"/>
    <s v="Front-Line"/>
    <x v="134"/>
    <x v="1"/>
    <n v="2"/>
  </r>
  <r>
    <n v="3877"/>
    <s v="KB676"/>
    <x v="28"/>
    <n v="162"/>
    <x v="10"/>
    <x v="19"/>
    <n v="7"/>
    <s v="November"/>
    <x v="10"/>
    <s v="7 November 1947"/>
    <x v="2"/>
    <s v="SOC 7.11.47 (Air Britain Serials)"/>
    <x v="4"/>
    <x v="3"/>
    <m/>
    <m/>
    <x v="2"/>
    <m/>
    <m/>
    <n v="11"/>
    <x v="75"/>
    <x v="1"/>
    <n v="0"/>
    <s v="Front-Line"/>
    <x v="134"/>
    <x v="1"/>
    <n v="1"/>
  </r>
  <r>
    <n v="5110"/>
    <s v="KB678"/>
    <x v="28"/>
    <n v="162"/>
    <x v="10"/>
    <x v="19"/>
    <n v="7"/>
    <s v="November"/>
    <x v="10"/>
    <s v="7 November 1947"/>
    <x v="2"/>
    <s v="SOC 7.11.47 (Air Britain Serials)"/>
    <x v="4"/>
    <x v="3"/>
    <m/>
    <m/>
    <x v="2"/>
    <m/>
    <m/>
    <n v="11"/>
    <x v="75"/>
    <x v="1"/>
    <n v="0"/>
    <s v="Front-Line"/>
    <x v="134"/>
    <x v="1"/>
    <n v="1"/>
  </r>
  <r>
    <n v="4106"/>
    <s v="NS502"/>
    <x v="18"/>
    <s v="544/RN"/>
    <x v="10"/>
    <x v="19"/>
    <n v="7"/>
    <s v="November"/>
    <x v="10"/>
    <s v="7 November 1947"/>
    <x v="2"/>
    <s v="This aircraft appears to have been named Master Ranger, written on the nose in light grey letter. &quot; have been in contact with Jeff Bobo, and he has sent me pictures of the nose art. Yes, &quot;Master Ranger&quot; was what I was looking for. Apparently he was told by Brian Taylor, who made the drawings.&quot; SOC 7.11.47 (Air Britain Serials)"/>
    <x v="4"/>
    <x v="3"/>
    <m/>
    <m/>
    <x v="2"/>
    <m/>
    <m/>
    <n v="11"/>
    <x v="75"/>
    <x v="1"/>
    <n v="1"/>
    <e v="#N/A"/>
    <x v="64"/>
    <x v="0"/>
    <n v="2"/>
  </r>
  <r>
    <n v="1368"/>
    <s v="NS743"/>
    <x v="18"/>
    <s v="USAAF/RN"/>
    <x v="10"/>
    <x v="19"/>
    <n v="7"/>
    <s v="November"/>
    <x v="10"/>
    <s v="7 November 1947"/>
    <x v="2"/>
    <s v="To RN 7.11.47 Rts Fleetlands 7.11.47 (Air Britain Serials)"/>
    <x v="4"/>
    <x v="3"/>
    <m/>
    <m/>
    <x v="2"/>
    <m/>
    <m/>
    <n v="11"/>
    <x v="75"/>
    <x v="1"/>
    <n v="1"/>
    <e v="#N/A"/>
    <x v="64"/>
    <x v="0"/>
    <n v="2"/>
  </r>
  <r>
    <n v="5335"/>
    <s v="NT191"/>
    <x v="12"/>
    <n v="464"/>
    <x v="12"/>
    <x v="19"/>
    <n v="7"/>
    <s v="November"/>
    <x v="10"/>
    <s v="7 November 1947"/>
    <x v="2"/>
    <s v="To Armee de l'Air 7.11.47 (Air Britain Serials)"/>
    <x v="5"/>
    <x v="3"/>
    <m/>
    <m/>
    <x v="2"/>
    <m/>
    <m/>
    <n v="11"/>
    <x v="75"/>
    <x v="1"/>
    <n v="1"/>
    <s v="Front-Line"/>
    <x v="46"/>
    <x v="0"/>
    <n v="1"/>
  </r>
  <r>
    <n v="4110"/>
    <s v="TW244"/>
    <x v="43"/>
    <s v="RN 762"/>
    <x v="10"/>
    <x v="19"/>
    <n v="11"/>
    <s v="November"/>
    <x v="10"/>
    <s v="11 November 1947"/>
    <x v="0"/>
    <s v="Force landing after engine fire Ford 11.11.47 (Air Britain Serials)"/>
    <x v="2"/>
    <x v="2"/>
    <s v="Engine fire"/>
    <m/>
    <x v="2"/>
    <m/>
    <m/>
    <n v="11"/>
    <x v="75"/>
    <x v="1"/>
    <n v="0"/>
    <s v="Front-Line"/>
    <x v="181"/>
    <x v="2"/>
    <n v="1"/>
  </r>
  <r>
    <n v="3532"/>
    <s v="NT511"/>
    <x v="25"/>
    <s v="488/54OTU"/>
    <x v="10"/>
    <x v="7"/>
    <n v="11"/>
    <s v="November"/>
    <x v="10"/>
    <s v="11 November 1947"/>
    <x v="2"/>
    <s v="To 6485M 11.11.47 (Air Britain Serials)"/>
    <x v="4"/>
    <x v="3"/>
    <m/>
    <m/>
    <x v="2"/>
    <m/>
    <m/>
    <n v="11"/>
    <x v="75"/>
    <x v="1"/>
    <n v="1"/>
    <s v="Support Unit"/>
    <x v="115"/>
    <x v="2"/>
    <n v="2"/>
  </r>
  <r>
    <n v="1666"/>
    <s v="TE760"/>
    <x v="12"/>
    <s v="114/8"/>
    <x v="10"/>
    <x v="19"/>
    <n v="11"/>
    <s v="November"/>
    <x v="10"/>
    <s v="11 November 1947"/>
    <x v="2"/>
    <s v="SOC 11.11.47 (Air Britain Serials)"/>
    <x v="4"/>
    <x v="3"/>
    <m/>
    <m/>
    <x v="2"/>
    <m/>
    <m/>
    <n v="11"/>
    <x v="75"/>
    <x v="1"/>
    <n v="0"/>
    <s v="Front-Line"/>
    <x v="311"/>
    <x v="3"/>
    <n v="2"/>
  </r>
  <r>
    <n v="622"/>
    <s v="KB487"/>
    <x v="28"/>
    <s v="139/142"/>
    <x v="0"/>
    <x v="8"/>
    <n v="12"/>
    <s v="November"/>
    <x v="10"/>
    <s v="12 November 1947"/>
    <x v="2"/>
    <s v="SOC 12.11.47 (Air Britain Serials)"/>
    <x v="4"/>
    <x v="3"/>
    <m/>
    <m/>
    <x v="2"/>
    <m/>
    <m/>
    <n v="11"/>
    <x v="75"/>
    <x v="1"/>
    <n v="1"/>
    <s v="Front-Line"/>
    <x v="125"/>
    <x v="1"/>
    <n v="2"/>
  </r>
  <r>
    <n v="7605"/>
    <s v="KB505"/>
    <x v="28"/>
    <s v="162/163"/>
    <x v="10"/>
    <x v="19"/>
    <n v="12"/>
    <s v="November"/>
    <x v="10"/>
    <s v="12 November 1947"/>
    <x v="2"/>
    <s v="SOC 12.11.47 (Air Britain Serials)"/>
    <x v="4"/>
    <x v="3"/>
    <m/>
    <m/>
    <x v="2"/>
    <m/>
    <m/>
    <n v="11"/>
    <x v="75"/>
    <x v="1"/>
    <n v="1"/>
    <s v="Front-Line"/>
    <x v="149"/>
    <x v="1"/>
    <n v="2"/>
  </r>
  <r>
    <n v="897"/>
    <s v="KB511"/>
    <x v="28"/>
    <n v="142"/>
    <x v="0"/>
    <x v="8"/>
    <n v="12"/>
    <s v="November"/>
    <x v="10"/>
    <s v="12 November 1947"/>
    <x v="2"/>
    <s v="SOC 12.11.47 (Air Britain Serials)"/>
    <x v="4"/>
    <x v="3"/>
    <m/>
    <m/>
    <x v="2"/>
    <m/>
    <m/>
    <n v="11"/>
    <x v="75"/>
    <x v="1"/>
    <n v="1"/>
    <s v="Front-Line"/>
    <x v="125"/>
    <x v="1"/>
    <n v="1"/>
  </r>
  <r>
    <n v="4188"/>
    <s v="KB526"/>
    <x v="28"/>
    <s v="139/163"/>
    <x v="10"/>
    <x v="19"/>
    <n v="12"/>
    <s v="November"/>
    <x v="10"/>
    <s v="12 November 1947"/>
    <x v="2"/>
    <s v="SOC 12.11.47 (Air Britain Serials)"/>
    <x v="4"/>
    <x v="3"/>
    <m/>
    <m/>
    <x v="2"/>
    <m/>
    <m/>
    <n v="11"/>
    <x v="75"/>
    <x v="1"/>
    <n v="1"/>
    <s v="Front-Line"/>
    <x v="149"/>
    <x v="1"/>
    <n v="2"/>
  </r>
  <r>
    <n v="7615"/>
    <s v="KB541"/>
    <x v="28"/>
    <s v="162/163"/>
    <x v="10"/>
    <x v="19"/>
    <n v="12"/>
    <s v="November"/>
    <x v="10"/>
    <s v="12 November 1947"/>
    <x v="2"/>
    <s v="SOC 12.11.47 (Air Britain Serials)"/>
    <x v="4"/>
    <x v="3"/>
    <m/>
    <m/>
    <x v="2"/>
    <m/>
    <m/>
    <n v="11"/>
    <x v="75"/>
    <x v="1"/>
    <n v="1"/>
    <s v="Front-Line"/>
    <x v="149"/>
    <x v="1"/>
    <n v="2"/>
  </r>
  <r>
    <n v="1918"/>
    <s v="KB551"/>
    <x v="28"/>
    <s v="142/162/TFU"/>
    <x v="10"/>
    <x v="19"/>
    <n v="12"/>
    <s v="November"/>
    <x v="10"/>
    <s v="12 November 1947"/>
    <x v="2"/>
    <s v="SOC 12.11.47 (Air Britain Serials)"/>
    <x v="4"/>
    <x v="3"/>
    <m/>
    <m/>
    <x v="2"/>
    <m/>
    <m/>
    <n v="11"/>
    <x v="75"/>
    <x v="1"/>
    <n v="1"/>
    <s v="Support Unit"/>
    <x v="49"/>
    <x v="1"/>
    <n v="3"/>
  </r>
  <r>
    <n v="3577"/>
    <s v="KB631"/>
    <x v="28"/>
    <s v="BDU"/>
    <x v="10"/>
    <x v="19"/>
    <n v="12"/>
    <s v="November"/>
    <x v="10"/>
    <s v="12 November 1947"/>
    <x v="2"/>
    <s v="SOC 12.11.47 (Air Britain Serials)"/>
    <x v="4"/>
    <x v="3"/>
    <m/>
    <m/>
    <x v="2"/>
    <m/>
    <m/>
    <n v="11"/>
    <x v="75"/>
    <x v="1"/>
    <n v="0"/>
    <s v="Front-Line"/>
    <x v="264"/>
    <x v="1"/>
    <n v="1"/>
  </r>
  <r>
    <n v="4047"/>
    <s v="KB675"/>
    <x v="28"/>
    <s v="BDU"/>
    <x v="10"/>
    <x v="19"/>
    <n v="12"/>
    <s v="November"/>
    <x v="10"/>
    <s v="12 November 1947"/>
    <x v="2"/>
    <s v="SOC 12.11.47 (Air Britain Serials)"/>
    <x v="4"/>
    <x v="3"/>
    <m/>
    <m/>
    <x v="2"/>
    <m/>
    <m/>
    <n v="11"/>
    <x v="75"/>
    <x v="1"/>
    <n v="0"/>
    <s v="Front-Line"/>
    <x v="264"/>
    <x v="1"/>
    <n v="1"/>
  </r>
  <r>
    <n v="3266"/>
    <s v="KA967"/>
    <x v="30"/>
    <s v="RN 772"/>
    <x v="10"/>
    <x v="19"/>
    <n v="14"/>
    <s v="November"/>
    <x v="10"/>
    <s v="14 November 1947"/>
    <x v="2"/>
    <s v="Stored 14.11.47 NFT (Air Britain Serials)"/>
    <x v="6"/>
    <x v="3"/>
    <m/>
    <m/>
    <x v="2"/>
    <m/>
    <m/>
    <n v="11"/>
    <x v="75"/>
    <x v="1"/>
    <n v="0"/>
    <s v="Front-Line"/>
    <x v="169"/>
    <x v="1"/>
    <n v="1"/>
  </r>
  <r>
    <n v="3295"/>
    <s v="TK601"/>
    <x v="42"/>
    <s v="Cv TT/4FP"/>
    <x v="10"/>
    <x v="19"/>
    <n v="17"/>
    <s v="November"/>
    <x v="10"/>
    <s v="17 November 1947"/>
    <x v="0"/>
    <s v="Crashed on landing Marham 27.11.47 DBR and SS 5.8.48 (Air Britain Serials)"/>
    <x v="2"/>
    <x v="2"/>
    <s v="Crashed on landing"/>
    <m/>
    <x v="2"/>
    <m/>
    <m/>
    <n v="11"/>
    <x v="75"/>
    <x v="1"/>
    <n v="0"/>
    <s v="Support Unit"/>
    <x v="126"/>
    <x v="0"/>
    <n v="2"/>
  </r>
  <r>
    <n v="1956"/>
    <s v="NT566"/>
    <x v="25"/>
    <s v="406/54OTU/228OCU/504"/>
    <x v="10"/>
    <x v="19"/>
    <n v="17"/>
    <s v="November"/>
    <x v="10"/>
    <s v="17 November 1947"/>
    <x v="2"/>
    <s v="To 6486M 17.11.47 (Air Britain Serials)"/>
    <x v="4"/>
    <x v="3"/>
    <m/>
    <m/>
    <x v="2"/>
    <m/>
    <m/>
    <n v="11"/>
    <x v="75"/>
    <x v="1"/>
    <n v="1"/>
    <s v="Front-Line"/>
    <x v="316"/>
    <x v="2"/>
    <n v="4"/>
  </r>
  <r>
    <n v="3543"/>
    <s v="RG247"/>
    <x v="35"/>
    <s v="684/81"/>
    <x v="10"/>
    <x v="19"/>
    <n v="17"/>
    <s v="November"/>
    <x v="10"/>
    <s v="17 November 1947"/>
    <x v="2"/>
    <s v="SOC 27.11.47 (Air Britain Serials)"/>
    <x v="4"/>
    <x v="3"/>
    <m/>
    <m/>
    <x v="2"/>
    <m/>
    <m/>
    <n v="11"/>
    <x v="75"/>
    <x v="1"/>
    <n v="0"/>
    <s v="Front-Line"/>
    <x v="287"/>
    <x v="0"/>
    <n v="2"/>
  </r>
  <r>
    <n v="3843"/>
    <s v="TE599"/>
    <x v="12"/>
    <n v="45"/>
    <x v="3"/>
    <x v="16"/>
    <n v="17"/>
    <s v="November"/>
    <x v="10"/>
    <s v="17 November 1947"/>
    <x v="2"/>
    <s v="SOC 27.11.47 (Air Britain Serials)"/>
    <x v="4"/>
    <x v="3"/>
    <m/>
    <m/>
    <x v="2"/>
    <m/>
    <m/>
    <n v="11"/>
    <x v="75"/>
    <x v="1"/>
    <n v="0"/>
    <s v="Front-Line"/>
    <x v="86"/>
    <x v="3"/>
    <n v="1"/>
  </r>
  <r>
    <n v="3845"/>
    <s v="TE809"/>
    <x v="12"/>
    <n v="45"/>
    <x v="3"/>
    <x v="16"/>
    <n v="17"/>
    <s v="November"/>
    <x v="10"/>
    <s v="17 November 1947"/>
    <x v="2"/>
    <s v="SOC 27.11.47 (Air Britain Serials) 10.03.44 605 Sqn. TE809 Aircraft struck balloon cable near Buntingford, Herts, so pilot climbed aircraft and then crew baled out. (Mosquito Crash Log)"/>
    <x v="4"/>
    <x v="3"/>
    <m/>
    <m/>
    <x v="2"/>
    <m/>
    <m/>
    <n v="11"/>
    <x v="75"/>
    <x v="1"/>
    <n v="0"/>
    <s v="Front-Line"/>
    <x v="86"/>
    <x v="3"/>
    <n v="1"/>
  </r>
  <r>
    <n v="4565"/>
    <s v="TE859"/>
    <x v="12"/>
    <n v="45"/>
    <x v="3"/>
    <x v="16"/>
    <n v="17"/>
    <s v="November"/>
    <x v="10"/>
    <s v="17 November 1947"/>
    <x v="2"/>
    <s v="SOC 27.11.47 (Air Britain Serials)"/>
    <x v="4"/>
    <x v="3"/>
    <m/>
    <m/>
    <x v="2"/>
    <m/>
    <m/>
    <n v="11"/>
    <x v="75"/>
    <x v="1"/>
    <n v="0"/>
    <s v="Front-Line"/>
    <x v="86"/>
    <x v="3"/>
    <n v="1"/>
  </r>
  <r>
    <n v="5422"/>
    <s v="RL177"/>
    <x v="39"/>
    <n v="264"/>
    <x v="10"/>
    <x v="19"/>
    <n v="18"/>
    <s v="November"/>
    <x v="10"/>
    <s v="18 November 1947"/>
    <x v="0"/>
    <s v="Engine cut on take-off bellylanded and hit tree Wittering 28.11.47 DBR (Air Britain Serials) 28.11.47 264 Sqn. RL177 Crashed on take-off from Wittering aerodrome. (Mosquito Crash Log)"/>
    <x v="2"/>
    <x v="2"/>
    <s v="Engine failure"/>
    <m/>
    <x v="2"/>
    <m/>
    <m/>
    <n v="11"/>
    <x v="75"/>
    <x v="1"/>
    <n v="0"/>
    <s v="Front-Line"/>
    <x v="10"/>
    <x v="2"/>
    <n v="1"/>
  </r>
  <r>
    <n v="6910"/>
    <s v="KB558"/>
    <x v="28"/>
    <s v="16OTU"/>
    <x v="0"/>
    <x v="7"/>
    <n v="18"/>
    <s v="November"/>
    <x v="10"/>
    <s v="18 November 1947"/>
    <x v="2"/>
    <s v="SOC 18.11.47 (Air Britain Serials)"/>
    <x v="4"/>
    <x v="3"/>
    <m/>
    <m/>
    <x v="2"/>
    <m/>
    <m/>
    <n v="11"/>
    <x v="75"/>
    <x v="1"/>
    <n v="1"/>
    <s v="Support Unit"/>
    <x v="140"/>
    <x v="1"/>
    <n v="1"/>
  </r>
  <r>
    <n v="66"/>
    <s v="MM738"/>
    <x v="25"/>
    <s v="406/54OTU/RAE"/>
    <x v="10"/>
    <x v="19"/>
    <n v="18"/>
    <s v="November"/>
    <x v="10"/>
    <s v="18 November 1947"/>
    <x v="2"/>
    <s v="SOC 18.11.47 (Air Britain Serials)"/>
    <x v="4"/>
    <x v="3"/>
    <m/>
    <m/>
    <x v="2"/>
    <m/>
    <m/>
    <n v="11"/>
    <x v="75"/>
    <x v="1"/>
    <n v="1"/>
    <s v="Support Unit"/>
    <x v="61"/>
    <x v="2"/>
    <n v="3"/>
  </r>
  <r>
    <n v="7186"/>
    <s v="KA932"/>
    <x v="30"/>
    <s v="RN/RAF"/>
    <x v="10"/>
    <x v="19"/>
    <n v="19"/>
    <s v="November"/>
    <x v="10"/>
    <s v="19 November 1947"/>
    <x v="2"/>
    <s v="SOC 19.11.47 (Air Britain Serials)"/>
    <x v="4"/>
    <x v="3"/>
    <m/>
    <m/>
    <x v="2"/>
    <m/>
    <m/>
    <n v="11"/>
    <x v="75"/>
    <x v="1"/>
    <n v="0"/>
    <e v="#N/A"/>
    <x v="216"/>
    <x v="1"/>
    <n v="2"/>
  </r>
  <r>
    <n v="7187"/>
    <s v="KA934"/>
    <x v="30"/>
    <s v="RN/RAF"/>
    <x v="10"/>
    <x v="19"/>
    <n v="19"/>
    <s v="November"/>
    <x v="10"/>
    <s v="19 November 1947"/>
    <x v="2"/>
    <s v="SOC 19.11.47 (Air Britain Serials)"/>
    <x v="4"/>
    <x v="3"/>
    <m/>
    <m/>
    <x v="2"/>
    <m/>
    <m/>
    <n v="11"/>
    <x v="75"/>
    <x v="1"/>
    <n v="0"/>
    <e v="#N/A"/>
    <x v="216"/>
    <x v="1"/>
    <n v="2"/>
  </r>
  <r>
    <n v="7189"/>
    <s v="KB382"/>
    <x v="28"/>
    <s v="RN/RAF"/>
    <x v="10"/>
    <x v="19"/>
    <n v="19"/>
    <s v="November"/>
    <x v="10"/>
    <s v="19 November 1947"/>
    <x v="2"/>
    <s v="SOC 19.11.47 (Air Britain Serials)"/>
    <x v="4"/>
    <x v="3"/>
    <m/>
    <m/>
    <x v="2"/>
    <m/>
    <m/>
    <n v="11"/>
    <x v="75"/>
    <x v="1"/>
    <n v="1"/>
    <e v="#N/A"/>
    <x v="216"/>
    <x v="1"/>
    <n v="2"/>
  </r>
  <r>
    <n v="690"/>
    <s v="KB387"/>
    <x v="28"/>
    <s v="139/128/1655MTU/16OTU"/>
    <x v="0"/>
    <x v="7"/>
    <n v="19"/>
    <s v="November"/>
    <x v="10"/>
    <s v="19 November 1947"/>
    <x v="2"/>
    <s v="SOC 19.11.47 (Air Britain Serials)"/>
    <x v="4"/>
    <x v="3"/>
    <m/>
    <m/>
    <x v="2"/>
    <m/>
    <m/>
    <n v="11"/>
    <x v="75"/>
    <x v="1"/>
    <n v="1"/>
    <s v="Support Unit"/>
    <x v="140"/>
    <x v="1"/>
    <n v="4"/>
  </r>
  <r>
    <n v="6436"/>
    <s v="KB391"/>
    <x v="28"/>
    <s v="139/162/608"/>
    <x v="10"/>
    <x v="19"/>
    <n v="19"/>
    <s v="November"/>
    <x v="10"/>
    <s v="19 November 1947"/>
    <x v="2"/>
    <s v="SOC 19.11.47 (Air Britain Serials)"/>
    <x v="4"/>
    <x v="3"/>
    <m/>
    <m/>
    <x v="2"/>
    <m/>
    <m/>
    <n v="11"/>
    <x v="75"/>
    <x v="1"/>
    <n v="1"/>
    <s v="Front-Line"/>
    <x v="107"/>
    <x v="1"/>
    <n v="3"/>
  </r>
  <r>
    <n v="4593"/>
    <s v="KB448"/>
    <x v="28"/>
    <s v="608/142"/>
    <x v="0"/>
    <x v="8"/>
    <n v="19"/>
    <s v="November"/>
    <x v="10"/>
    <s v="19 November 1947"/>
    <x v="2"/>
    <s v="SOC 19.11.47 (Air Britain Serials) 05.01.45 16 OTU. KB448 Aircraft failed to return from a night cross country exercise, presumed crashed at unknown site, crew missing. (Mosquito Crash Log)"/>
    <x v="4"/>
    <x v="3"/>
    <m/>
    <m/>
    <x v="2"/>
    <m/>
    <m/>
    <n v="11"/>
    <x v="75"/>
    <x v="1"/>
    <n v="1"/>
    <s v="Front-Line"/>
    <x v="125"/>
    <x v="1"/>
    <n v="2"/>
  </r>
  <r>
    <n v="3014"/>
    <s v="KB453"/>
    <x v="28"/>
    <s v="142/162/163"/>
    <x v="10"/>
    <x v="19"/>
    <n v="19"/>
    <s v="November"/>
    <x v="10"/>
    <s v="19 November 1947"/>
    <x v="2"/>
    <s v="SOC 19.11.47 (Air Britain Serials)"/>
    <x v="4"/>
    <x v="3"/>
    <m/>
    <m/>
    <x v="2"/>
    <m/>
    <m/>
    <n v="11"/>
    <x v="75"/>
    <x v="1"/>
    <n v="1"/>
    <s v="Front-Line"/>
    <x v="149"/>
    <x v="1"/>
    <n v="3"/>
  </r>
  <r>
    <n v="574"/>
    <s v="KB456"/>
    <x v="28"/>
    <s v="139/1655MTU/NTU"/>
    <x v="10"/>
    <x v="7"/>
    <n v="19"/>
    <s v="November"/>
    <x v="10"/>
    <s v="19 November 1947"/>
    <x v="2"/>
    <s v="SOC 19.11.47 (Air Britain Serials)"/>
    <x v="4"/>
    <x v="3"/>
    <m/>
    <m/>
    <x v="2"/>
    <m/>
    <m/>
    <n v="11"/>
    <x v="75"/>
    <x v="1"/>
    <n v="1"/>
    <s v="Support Unit"/>
    <x v="135"/>
    <x v="1"/>
    <n v="3"/>
  </r>
  <r>
    <n v="7240"/>
    <s v="KB461"/>
    <x v="28"/>
    <s v="139/162/163"/>
    <x v="10"/>
    <x v="19"/>
    <n v="19"/>
    <s v="November"/>
    <x v="10"/>
    <s v="19 November 1947"/>
    <x v="2"/>
    <s v="SOC 19.11.47 (Air Britain Serials)"/>
    <x v="4"/>
    <x v="3"/>
    <m/>
    <m/>
    <x v="2"/>
    <m/>
    <m/>
    <n v="11"/>
    <x v="75"/>
    <x v="1"/>
    <n v="1"/>
    <s v="Front-Line"/>
    <x v="149"/>
    <x v="1"/>
    <n v="3"/>
  </r>
  <r>
    <n v="789"/>
    <s v="KB547"/>
    <x v="28"/>
    <s v="571/692/571/163/162"/>
    <x v="10"/>
    <x v="19"/>
    <n v="19"/>
    <s v="November"/>
    <x v="10"/>
    <s v="19 November 1947"/>
    <x v="2"/>
    <s v="SOC 19.11.47 (Air Britain Serials)"/>
    <x v="4"/>
    <x v="3"/>
    <m/>
    <m/>
    <x v="2"/>
    <m/>
    <m/>
    <n v="11"/>
    <x v="75"/>
    <x v="1"/>
    <n v="1"/>
    <s v="Front-Line"/>
    <x v="134"/>
    <x v="1"/>
    <n v="5"/>
  </r>
  <r>
    <n v="2293"/>
    <s v="KB548"/>
    <x v="28"/>
    <s v="608/162/163"/>
    <x v="10"/>
    <x v="19"/>
    <n v="19"/>
    <s v="November"/>
    <x v="10"/>
    <s v="19 November 1947"/>
    <x v="2"/>
    <s v="SOC 19.11.47 (Air Britain Serials)"/>
    <x v="4"/>
    <x v="3"/>
    <m/>
    <m/>
    <x v="2"/>
    <m/>
    <m/>
    <n v="11"/>
    <x v="75"/>
    <x v="1"/>
    <n v="1"/>
    <s v="Front-Line"/>
    <x v="149"/>
    <x v="1"/>
    <n v="3"/>
  </r>
  <r>
    <n v="5087"/>
    <s v="KB689"/>
    <x v="28"/>
    <m/>
    <x v="10"/>
    <x v="19"/>
    <n v="19"/>
    <s v="November"/>
    <x v="10"/>
    <s v="19 November 1947"/>
    <x v="2"/>
    <s v="SOC 19.11.47 (Air Britain Serials)"/>
    <x v="4"/>
    <x v="3"/>
    <m/>
    <m/>
    <x v="2"/>
    <m/>
    <m/>
    <n v="11"/>
    <x v="75"/>
    <x v="1"/>
    <n v="0"/>
    <e v="#N/A"/>
    <x v="17"/>
    <x v="1"/>
    <n v="1"/>
  </r>
  <r>
    <n v="119"/>
    <s v="NS776"/>
    <x v="18"/>
    <s v="192/1409 Flt"/>
    <x v="10"/>
    <x v="19"/>
    <n v="19"/>
    <s v="November"/>
    <x v="10"/>
    <s v="19 November 1947"/>
    <x v="2"/>
    <s v="SOC 19.11.47 (Air Britain Serials)"/>
    <x v="4"/>
    <x v="3"/>
    <m/>
    <m/>
    <x v="2"/>
    <m/>
    <m/>
    <n v="11"/>
    <x v="75"/>
    <x v="1"/>
    <n v="1"/>
    <s v="Front-Line"/>
    <x v="25"/>
    <x v="0"/>
    <n v="2"/>
  </r>
  <r>
    <n v="140"/>
    <s v="NS816"/>
    <x v="18"/>
    <s v="192/1409 Flt"/>
    <x v="10"/>
    <x v="19"/>
    <n v="19"/>
    <s v="November"/>
    <x v="10"/>
    <s v="19 November 1947"/>
    <x v="2"/>
    <s v="SOC 19.11.47 (Air Britain Serials)"/>
    <x v="4"/>
    <x v="3"/>
    <m/>
    <m/>
    <x v="2"/>
    <m/>
    <m/>
    <n v="11"/>
    <x v="75"/>
    <x v="1"/>
    <n v="1"/>
    <s v="Front-Line"/>
    <x v="25"/>
    <x v="0"/>
    <n v="2"/>
  </r>
  <r>
    <n v="3366"/>
    <s v="KA156"/>
    <x v="31"/>
    <s v="1FU/249"/>
    <x v="10"/>
    <x v="19"/>
    <n v="22"/>
    <s v="November"/>
    <x v="10"/>
    <s v="22 November 1947"/>
    <x v="2"/>
    <s v="SOC 26.9.46 (Air Britain Serials)  First date: 19 August 1946 - Taken on strength by No. 1 Equipment Depot Received from Mutual Aid Board, from storage at Central Aircraft at Crumlin, Ontario.  To storage with No. 6 Repair Depot at Crumlin on 14 April 1947.  Sold to Nationalist Chinese AF. last date: 22 November 1947 - Struck off, to War Assets Corporation for sale. (http://www.ody.ca/~bwalker/RCAF_JX579_KA232.html)"/>
    <x v="4"/>
    <x v="3"/>
    <m/>
    <m/>
    <x v="2"/>
    <m/>
    <m/>
    <n v="11"/>
    <x v="75"/>
    <x v="1"/>
    <n v="0"/>
    <s v="Front-Line"/>
    <x v="229"/>
    <x v="1"/>
    <n v="2"/>
  </r>
  <r>
    <n v="6939"/>
    <s v="KA166"/>
    <x v="37"/>
    <m/>
    <x v="14"/>
    <x v="19"/>
    <n v="22"/>
    <s v="November"/>
    <x v="10"/>
    <d v="1947-11-22T00:00:00"/>
    <x v="2"/>
    <s v="RCAF (Air Britain Serials)_x000a__x000a_ 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m/>
    <m/>
    <x v="2"/>
    <m/>
    <m/>
    <n v="11"/>
    <x v="75"/>
    <x v="1"/>
    <n v="0"/>
    <e v="#N/A"/>
    <x v="17"/>
    <x v="1"/>
    <n v="1"/>
  </r>
  <r>
    <n v="6940"/>
    <s v="KA167"/>
    <x v="37"/>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m/>
    <m/>
    <x v="2"/>
    <m/>
    <m/>
    <n v="11"/>
    <x v="75"/>
    <x v="1"/>
    <n v="0"/>
    <e v="#N/A"/>
    <x v="17"/>
    <x v="1"/>
    <n v="1"/>
  </r>
  <r>
    <n v="6942"/>
    <s v="KA173"/>
    <x v="37"/>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m/>
    <m/>
    <x v="2"/>
    <m/>
    <m/>
    <n v="11"/>
    <x v="75"/>
    <x v="1"/>
    <n v="0"/>
    <e v="#N/A"/>
    <x v="17"/>
    <x v="1"/>
    <n v="1"/>
  </r>
  <r>
    <n v="6943"/>
    <s v="KA174"/>
    <x v="37"/>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m/>
    <m/>
    <x v="2"/>
    <m/>
    <m/>
    <n v="11"/>
    <x v="75"/>
    <x v="1"/>
    <n v="0"/>
    <e v="#N/A"/>
    <x v="17"/>
    <x v="1"/>
    <n v="1"/>
  </r>
  <r>
    <n v="6946"/>
    <s v="KA203"/>
    <x v="37"/>
    <m/>
    <x v="14"/>
    <x v="19"/>
    <n v="22"/>
    <s v="November"/>
    <x v="10"/>
    <d v="1947-11-22T00:00:00"/>
    <x v="2"/>
    <s v="RCAF To China as 038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 their serial 038._x000a_ _x000a_ _x000a_ last date: 22 November 1947 - Struck off, to War Assets Corporation for sale_x000a_ _x000a_(http://www.ody.ca/~bwalker/RCAF_JX579_KA232.html)_x000a__x000a_MH - Photo at http://www.museevirtuel-virtualmuseum.ca/sgc-cms/histoires_de_chez_nous-community_memories/pm_v2.php?id=display_original&amp;lg=English&amp;fl=0&amp;rd=109341&amp;ex=00000430 shows markings as having been T (sun) 038, with a small KA203 on the fin."/>
    <x v="5"/>
    <x v="3"/>
    <m/>
    <m/>
    <x v="2"/>
    <m/>
    <m/>
    <n v="11"/>
    <x v="75"/>
    <x v="1"/>
    <n v="0"/>
    <e v="#N/A"/>
    <x v="17"/>
    <x v="1"/>
    <n v="1"/>
  </r>
  <r>
    <n v="6948"/>
    <s v="KA204"/>
    <x v="31"/>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m/>
    <m/>
    <x v="2"/>
    <m/>
    <m/>
    <n v="11"/>
    <x v="75"/>
    <x v="1"/>
    <n v="0"/>
    <e v="#N/A"/>
    <x v="17"/>
    <x v="1"/>
    <n v="1"/>
  </r>
  <r>
    <n v="6949"/>
    <s v="KA205"/>
    <x v="31"/>
    <m/>
    <x v="14"/>
    <x v="19"/>
    <n v="22"/>
    <s v="November"/>
    <x v="10"/>
    <d v="1947-11-22T00:00:00"/>
    <x v="2"/>
    <s v="RCAF To China as 103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 their serial 103._x000a_ _x000a_ _x000a_ last date: 22 November 1947 - Struck off, to War Assets Corporation for sale_x000a_ _x000a_(http://www.ody.ca/~bwalker/RCAF_JX579_KA232.html)"/>
    <x v="5"/>
    <x v="3"/>
    <m/>
    <m/>
    <x v="2"/>
    <m/>
    <m/>
    <n v="11"/>
    <x v="75"/>
    <x v="1"/>
    <n v="0"/>
    <e v="#N/A"/>
    <x v="17"/>
    <x v="1"/>
    <n v="1"/>
  </r>
  <r>
    <n v="6952"/>
    <s v="KA207"/>
    <x v="37"/>
    <m/>
    <x v="14"/>
    <x v="19"/>
    <n v="22"/>
    <s v="November"/>
    <x v="10"/>
    <d v="1947-11-22T00:00:00"/>
    <x v="2"/>
    <s v="RCAF To China as 096 (Air Britain Serials)_x000a__x000a_first date: 19 April 1946 - Taken on strength by No. 1 Equipment Depot_x000a_ _x000a_ _x000a_ Received from Mutual Aid Board, from storage at Central Aircraft at Crumlin, Ontario.  To storage with No. 6 Repair Depot at Crumlin on 14 April 1947.  Sold to Nationalist Chinese AF, their serial 096._x000a_ _x000a_ _x000a_ last date: 22 November 1947 - Struck off, to War Assets Corporation for sale_x000a_ _x000a_(http://www.ody.ca/~bwalker/RCAF_JX579_KA232.html)"/>
    <x v="5"/>
    <x v="3"/>
    <m/>
    <m/>
    <x v="2"/>
    <m/>
    <m/>
    <n v="11"/>
    <x v="75"/>
    <x v="1"/>
    <n v="0"/>
    <e v="#N/A"/>
    <x v="17"/>
    <x v="1"/>
    <n v="1"/>
  </r>
  <r>
    <n v="6953"/>
    <s v="KA208"/>
    <x v="31"/>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m/>
    <m/>
    <x v="2"/>
    <m/>
    <m/>
    <n v="11"/>
    <x v="75"/>
    <x v="1"/>
    <n v="0"/>
    <e v="#N/A"/>
    <x v="17"/>
    <x v="1"/>
    <n v="1"/>
  </r>
  <r>
    <n v="6954"/>
    <s v="KA219"/>
    <x v="31"/>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m/>
    <m/>
    <x v="2"/>
    <m/>
    <m/>
    <n v="11"/>
    <x v="75"/>
    <x v="1"/>
    <n v="0"/>
    <e v="#N/A"/>
    <x v="17"/>
    <x v="1"/>
    <n v="1"/>
  </r>
  <r>
    <n v="6958"/>
    <s v="KA220"/>
    <x v="31"/>
    <m/>
    <x v="14"/>
    <x v="19"/>
    <n v="22"/>
    <s v="November"/>
    <x v="10"/>
    <d v="1947-11-22T00:00:00"/>
    <x v="2"/>
    <s v="RCAF (Air Britain Serials)_x000a__x000a_ 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m/>
    <m/>
    <x v="2"/>
    <m/>
    <m/>
    <n v="11"/>
    <x v="75"/>
    <x v="1"/>
    <n v="0"/>
    <e v="#N/A"/>
    <x v="17"/>
    <x v="1"/>
    <n v="1"/>
  </r>
  <r>
    <n v="6961"/>
    <s v="KA221"/>
    <x v="37"/>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m/>
    <m/>
    <x v="2"/>
    <m/>
    <m/>
    <n v="11"/>
    <x v="75"/>
    <x v="1"/>
    <n v="0"/>
    <e v="#N/A"/>
    <x v="17"/>
    <x v="1"/>
    <n v="1"/>
  </r>
  <r>
    <n v="6962"/>
    <s v="KA231"/>
    <x v="31"/>
    <m/>
    <x v="14"/>
    <x v="19"/>
    <n v="22"/>
    <s v="November"/>
    <x v="10"/>
    <d v="1947-11-22T00:00:00"/>
    <x v="2"/>
    <s v="RCAF To China as 087 (Air Britain Serials)_x000a_first date: 19 August 1946 - Taken on strength by No. 1 Equipment Depot_x000a_ _x000a_ _x000a_ Received from Mutual Aid Board, from storage at Central Aircraft at Crumlin, Ontario.  To storage with No. 6 Repair Depot at Crumlin on 14 April 1947.  Sold to Nationalist Chinese AF, their serial 087._x000a_ _x000a_ _x000a_ last date: 22 November 1947 - Struck off, to War Assets Corporation for sale_x000a_ _x000a_(http://www.ody.ca/~bwalker/RCAF_JX579_KA232.html)_x000a_"/>
    <x v="5"/>
    <x v="3"/>
    <m/>
    <m/>
    <x v="2"/>
    <m/>
    <m/>
    <n v="11"/>
    <x v="75"/>
    <x v="1"/>
    <n v="0"/>
    <e v="#N/A"/>
    <x v="17"/>
    <x v="1"/>
    <n v="1"/>
  </r>
  <r>
    <n v="6963"/>
    <s v="KA232"/>
    <x v="37"/>
    <m/>
    <x v="14"/>
    <x v="19"/>
    <n v="22"/>
    <s v="November"/>
    <x v="10"/>
    <d v="1947-11-22T00:00:00"/>
    <x v="2"/>
    <s v="RCAF To China as 044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 their serial 044._x000a_ _x000a_ _x000a_ last date: 22 November 1947 - Struck off, to War Assets Corporation for sale_x000a_ _x000a_(http://www.ody.ca/~bwalker/RCAF_JX579_KA232.html)"/>
    <x v="5"/>
    <x v="3"/>
    <m/>
    <m/>
    <x v="2"/>
    <m/>
    <m/>
    <n v="11"/>
    <x v="75"/>
    <x v="1"/>
    <n v="0"/>
    <e v="#N/A"/>
    <x v="17"/>
    <x v="1"/>
    <n v="1"/>
  </r>
  <r>
    <n v="2121"/>
    <s v="PZ196"/>
    <x v="12"/>
    <s v="151/29"/>
    <x v="0"/>
    <x v="19"/>
    <n v="26"/>
    <s v="November"/>
    <x v="10"/>
    <s v="26 November 1947"/>
    <x v="0"/>
    <s v="PZ196 FB.VI Built at Hatfield and delivered sometime between 16 May 1945 and 19 June 1945. Crashed on takeoff from Mingaladon on 26 November 1947 during delivery flight to New Zealand. After suspecting undercarriage damage from the rough surface the pilot attempted to abort the takeoff but the aircraft swung off the runway and caught fire. The crew escaped but the aircraft was destroyed. . (http://www.adf-serials.com/nz-serials/) To RNZAF 26.8.47 no serial. Crashed on takeoff Mingaladon 26.11.47 (Air Britain Serials) 30.12.44 29 Sqn. PZ196 Landed heavily at Castle Camps aerodrome, undercarriage collapsed. (Mosquito Crash Log)"/>
    <x v="2"/>
    <x v="2"/>
    <s v="Crashed on takeoff"/>
    <m/>
    <x v="2"/>
    <m/>
    <m/>
    <n v="11"/>
    <x v="75"/>
    <x v="1"/>
    <n v="1"/>
    <s v="Front-Line"/>
    <x v="31"/>
    <x v="0"/>
    <n v="2"/>
  </r>
  <r>
    <n v="1939"/>
    <s v="PF389"/>
    <x v="20"/>
    <s v="109/571/163/16OTU"/>
    <x v="0"/>
    <x v="7"/>
    <n v="26"/>
    <s v="November"/>
    <x v="10"/>
    <s v="26 November 1947"/>
    <x v="2"/>
    <s v="SOC 26.11.47 (Air Britain Serials)"/>
    <x v="4"/>
    <x v="3"/>
    <m/>
    <m/>
    <x v="2"/>
    <m/>
    <m/>
    <n v="11"/>
    <x v="75"/>
    <x v="1"/>
    <n v="0"/>
    <s v="Support Unit"/>
    <x v="140"/>
    <x v="6"/>
    <n v="4"/>
  </r>
  <r>
    <n v="5105"/>
    <s v="KA155"/>
    <x v="31"/>
    <m/>
    <x v="14"/>
    <x v="19"/>
    <n v="27"/>
    <s v="November"/>
    <x v="10"/>
    <d v="1947-11-27T00:00:00"/>
    <x v="2"/>
    <s v="RCAF To China as 085   First date: 19 August 1946 - Taken on strength by No. 1 Equipment Depot Received from Mutual Aid Board, from storage at Central Aircraft at Crumlin, Ontario.  To storage with No. 6 Repair Depot at Crumlin in 1947.  Sold to Nationalist Chinese AF, their serial 085. last date: 27 November 1947 - Struck off, to War Assets Corporation for sale. (http://www.ody.ca/~bwalker/RCAF_JX579_KA232.html)"/>
    <x v="5"/>
    <x v="3"/>
    <m/>
    <m/>
    <x v="2"/>
    <m/>
    <m/>
    <n v="11"/>
    <x v="75"/>
    <x v="1"/>
    <n v="0"/>
    <e v="#N/A"/>
    <x v="17"/>
    <x v="1"/>
    <n v="1"/>
  </r>
  <r>
    <n v="4514"/>
    <s v="LR523"/>
    <x v="10"/>
    <s v="8OTU/204AFS"/>
    <x v="10"/>
    <x v="19"/>
    <n v="1"/>
    <s v="December"/>
    <x v="10"/>
    <s v="1 December 1947"/>
    <x v="0"/>
    <s v="Swung on take-off and u/c collapsed Cottesmore 1.12.47 to 6550M 14.4.48 (Air Britain Serials)"/>
    <x v="2"/>
    <x v="2"/>
    <s v="Swung on takeoff"/>
    <m/>
    <x v="2"/>
    <m/>
    <m/>
    <n v="12"/>
    <x v="76"/>
    <x v="1"/>
    <n v="1"/>
    <s v="Support Unit"/>
    <x v="294"/>
    <x v="2"/>
    <n v="2"/>
  </r>
  <r>
    <n v="2702"/>
    <s v="PF575"/>
    <x v="20"/>
    <s v="14/RN"/>
    <x v="10"/>
    <x v="19"/>
    <n v="12"/>
    <s v="December"/>
    <x v="10"/>
    <s v="12 December 1947"/>
    <x v="2"/>
    <s v="To RN 12.12.47 used for spares Fleetlands (Air Britain Serials)"/>
    <x v="4"/>
    <x v="3"/>
    <m/>
    <m/>
    <x v="2"/>
    <m/>
    <m/>
    <n v="12"/>
    <x v="76"/>
    <x v="1"/>
    <n v="0"/>
    <e v="#N/A"/>
    <x v="64"/>
    <x v="6"/>
    <n v="2"/>
  </r>
  <r>
    <n v="6936"/>
    <s v="KA103"/>
    <x v="31"/>
    <m/>
    <x v="2"/>
    <x v="19"/>
    <n v="18"/>
    <s v="December"/>
    <x v="10"/>
    <d v="1947-12-18T00:00:00"/>
    <x v="2"/>
    <s v="RCAF (Air Britain Serials)_x000a__x000a_first date: 7 February 1945 - Taken on strength by Western Air Command_x000a_ _x000a_ _x000a_ Used by No. 133 (F) Squadron at RCAF Station Patricia Bay, BC, in 1945 to chase Japanese fire balloons.  Coded &quot;N&quot;.  To Coates Ltd. on 16 August 1945, for repairs to wings.  To storage on 4 September 1945.  By 25 April 1946 on the books of No. 10 Repair Depot, stored at Patricia Bay.  Pending disposal from July 1947._x000a_ _x000a_ _x000a_ last date: 18 December 1947 - Struck off, to War Assets Corporation for sale_x000a_ _x000a_(http://www.ody.ca/~bwalker/RCAF_JX579_KA232.html)"/>
    <x v="4"/>
    <x v="3"/>
    <m/>
    <m/>
    <x v="2"/>
    <m/>
    <m/>
    <n v="12"/>
    <x v="76"/>
    <x v="1"/>
    <n v="0"/>
    <e v="#N/A"/>
    <x v="17"/>
    <x v="1"/>
    <n v="1"/>
  </r>
  <r>
    <n v="5085"/>
    <s v="KA110"/>
    <x v="31"/>
    <m/>
    <x v="2"/>
    <x v="19"/>
    <n v="18"/>
    <s v="December"/>
    <x v="10"/>
    <d v="1947-12-18T00:00:00"/>
    <x v="2"/>
    <s v="RCAF (Air Britain Serials) First date: 22 February 1945 - Taken on strength by Eastern Air Command Delivered to storage with Eastern Air Command.  Issued from storage on 10 March 1945, for use by No. 7 Operational Training Unit at Debert, NS.  To storage again on 20 April 1945.  To storage with Western Air Command on 24 April 1945, issued from storage on 7 July 1945.  To storage again on 25 September 1945, reported serviceable on that date.  By 25 April 1946 on the books of No. 10 Repair Depot, stored at RCAF Station Patricia Bay, BC. last date: 18 December 1947 - Struck off, to War Assets Corporation for disposal (http://www.ody.ca/~bwalker/RCAF_JX579_KA232.html)"/>
    <x v="4"/>
    <x v="3"/>
    <m/>
    <m/>
    <x v="2"/>
    <m/>
    <m/>
    <n v="12"/>
    <x v="76"/>
    <x v="1"/>
    <n v="0"/>
    <e v="#N/A"/>
    <x v="17"/>
    <x v="1"/>
    <n v="1"/>
  </r>
  <r>
    <n v="5593"/>
    <s v="KA112"/>
    <x v="31"/>
    <m/>
    <x v="2"/>
    <x v="19"/>
    <n v="18"/>
    <s v="December"/>
    <x v="10"/>
    <d v="1947-12-18T00:00:00"/>
    <x v="2"/>
    <s v="RCAF (Air Britain Serials)  First date: 22 February 19445 - Taken on strength by Western Air Command Delivered to stored reserve, issued from storage on 21 June 1945.  Used by No. 133 (F) Squadron at RCAF Station Patricia Bay, BC, in 1945 to chase Japanese fire balloons.  Coded &quot;L&quot; and &quot;P&quot;.  To storage again on 25 September 1945, reported serviceable on that date.  By 25 April 1946 on the books of No. 10 Repair Depot, stored at RCAF Station Patricia Bay, BC. last date: 18 December 1947 - Struck off, to War Assets Corporation for disposal (http://www.ody.ca/~bwalker/RCAF_JX579_KA232.html)"/>
    <x v="4"/>
    <x v="3"/>
    <m/>
    <m/>
    <x v="2"/>
    <m/>
    <m/>
    <n v="12"/>
    <x v="76"/>
    <x v="1"/>
    <n v="0"/>
    <e v="#N/A"/>
    <x v="17"/>
    <x v="1"/>
    <n v="1"/>
  </r>
  <r>
    <n v="5941"/>
    <s v="KA113"/>
    <x v="31"/>
    <m/>
    <x v="2"/>
    <x v="19"/>
    <n v="18"/>
    <s v="December"/>
    <x v="10"/>
    <d v="1947-12-18T00:00:00"/>
    <x v="2"/>
    <s v="RCAF (Air Britain Serials)  First date: 22 February 1945 - Taken on strength by Eastern Air Command Delivered to stored reserve.  Issued from storage 6 March to 20 April 1945.  To storage with Western Air Command on 24 April 1945, issued from storage on 5 June 1945.  Used by No. 133 (F) Squadron at RCAF Station Patricia Bay, BC, in 1945 to chase Japanese fire balloons.  Coded &quot;I&quot;. To storage again on 25 September 1945, reported serviceable on that date.  By 25 April 1946 on the books of No. 10 Repair Depot, stored at RCAF Station Patricia Bay, BC. last date: 18 December 1947? - Struck off, to War Assets Corporation for disposal (http://www.ody.ca/~bwalker/RCAF_JX579_KA232.html)"/>
    <x v="4"/>
    <x v="3"/>
    <m/>
    <m/>
    <x v="2"/>
    <m/>
    <m/>
    <n v="12"/>
    <x v="76"/>
    <x v="1"/>
    <n v="0"/>
    <e v="#N/A"/>
    <x v="17"/>
    <x v="1"/>
    <n v="1"/>
  </r>
  <r>
    <n v="5963"/>
    <s v="KA118"/>
    <x v="31"/>
    <m/>
    <x v="2"/>
    <x v="19"/>
    <n v="18"/>
    <s v="December"/>
    <x v="10"/>
    <d v="1947-12-18T00:00:00"/>
    <x v="2"/>
    <s v="RCAF (Air Britain Serials)  First date: 2 February 1945 - Taken on strength by Eastern Air Command Delivered to stored reserve.  To storage with Western Air Command on 24 April 1945, issued from storage on 21 June 1945.  Used by No. 133 (F) Squadron at RCAF Station Patricia Bay, BC, in 1945 to chase Japanese fire balloons.  Coded &quot;H&quot;.  Back to storage on 25 September 1945, noted as serviceable on that date.  By 25 April 1946 on the books of No. 10 Repair Depot, stored at RCAF Station Patricia Bay, BC.  Pending disposal from July 1947. last date: 18 December 1949 - Struck off, to War Assets Corporation for disposal. (http://www.ody.ca/~bwalker/RCAF_JX579_KA232.html)"/>
    <x v="4"/>
    <x v="3"/>
    <m/>
    <m/>
    <x v="2"/>
    <m/>
    <m/>
    <n v="12"/>
    <x v="76"/>
    <x v="1"/>
    <n v="0"/>
    <e v="#N/A"/>
    <x v="17"/>
    <x v="1"/>
    <n v="1"/>
  </r>
  <r>
    <n v="5968"/>
    <s v="KA124"/>
    <x v="31"/>
    <m/>
    <x v="2"/>
    <x v="19"/>
    <n v="18"/>
    <s v="December"/>
    <x v="10"/>
    <d v="1947-12-18T00:00:00"/>
    <x v="2"/>
    <s v="RCAF (Air Britain Serials)  First date: 26 February 1945 - Taken on strength by Western Air Command Delivered to stored reserve, issued from storage on 9 June 1945.  Used by No. 133 (F) Squadron at RCAF Station Patricia Bay, BC, in 1945 to chase Japanese fire balloons.  Coded &quot;B&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m/>
    <m/>
    <x v="2"/>
    <m/>
    <m/>
    <n v="12"/>
    <x v="76"/>
    <x v="1"/>
    <n v="0"/>
    <e v="#N/A"/>
    <x v="17"/>
    <x v="1"/>
    <n v="1"/>
  </r>
  <r>
    <n v="6210"/>
    <s v="KA125"/>
    <x v="31"/>
    <m/>
    <x v="2"/>
    <x v="19"/>
    <n v="18"/>
    <s v="December"/>
    <x v="10"/>
    <d v="1947-12-18T00:00:00"/>
    <x v="2"/>
    <s v="RCAF (Air Britain Serials)  First date: 26 February 1945 - Taken on strength by Eastern Air Command Delivered to stored reserve.  To storage with Western Air Command on 24 April 1945, issued from storage on 21 June 1945.  Used by No. 133 (F) Squadron at RCAF Station Patricia Bay, BC, in 1945 to chase Japanese fire balloons.  Coded &quot;O&quot;. To storage on 25 September 1945, noted as serviceable at the time.  By 25 April 1946 on the books of No. 10 Repair Depot, stored at RCAF Station Patricia Bay, BC.  Pending disposal from 26 July 1947. last date: 18 December 1947 - Struck off, to War Assets Corporation for disposal. (http://www.ody.ca/~bwalker/RCAF_JX579_KA232.html)"/>
    <x v="4"/>
    <x v="3"/>
    <m/>
    <m/>
    <x v="2"/>
    <m/>
    <m/>
    <n v="12"/>
    <x v="76"/>
    <x v="1"/>
    <n v="0"/>
    <e v="#N/A"/>
    <x v="17"/>
    <x v="1"/>
    <n v="1"/>
  </r>
  <r>
    <n v="4445"/>
    <s v="KA126"/>
    <x v="31"/>
    <m/>
    <x v="2"/>
    <x v="19"/>
    <n v="18"/>
    <s v="December"/>
    <x v="10"/>
    <d v="1947-12-18T00:00:00"/>
    <x v="2"/>
    <s v="RCAF (Air Britain Serials)  First date: 8 March 1945 - Taken on strength by Western Air Command Delivered to stored reserve, issued from storage on 9 June 1945.  Used by No. 133 (F) Squadron at RCAF Station Patricia Bay, BC, in 1945 to chase Japanese fire balloons.  Coded &quot;C&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m/>
    <m/>
    <x v="2"/>
    <m/>
    <m/>
    <n v="12"/>
    <x v="76"/>
    <x v="1"/>
    <n v="0"/>
    <e v="#N/A"/>
    <x v="17"/>
    <x v="1"/>
    <n v="1"/>
  </r>
  <r>
    <n v="4720"/>
    <s v="KA127"/>
    <x v="31"/>
    <m/>
    <x v="2"/>
    <x v="19"/>
    <n v="18"/>
    <s v="December"/>
    <x v="10"/>
    <d v="1947-12-18T00:00:00"/>
    <x v="2"/>
    <s v="RCAF (Air Britain Serials)  First date: 8 March 1945 - Taken on strength by Eastern Air Command Delivered to stored reserve.  To storage with Western Air Command on 24 April 1945, issued from storage on 7 July 1945.  Used by No. 133 (F) Squadron at RCAF Station Patricia Bay, BC, in 1945 to chase Japanese fire balloons.  Coded &quot;T&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m/>
    <m/>
    <x v="2"/>
    <m/>
    <m/>
    <n v="12"/>
    <x v="76"/>
    <x v="1"/>
    <n v="0"/>
    <e v="#N/A"/>
    <x v="17"/>
    <x v="1"/>
    <n v="1"/>
  </r>
  <r>
    <n v="4779"/>
    <s v="KA128"/>
    <x v="31"/>
    <m/>
    <x v="2"/>
    <x v="19"/>
    <n v="18"/>
    <s v="December"/>
    <x v="10"/>
    <d v="1947-12-18T00:00:00"/>
    <x v="2"/>
    <s v="RCAF (Air Britain Serials)  First date: 8 March 1945 - Taken on strength by Western Air Command Delivered to stored reserve, issued from storage on 30 August 1945.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m/>
    <m/>
    <x v="2"/>
    <m/>
    <m/>
    <n v="12"/>
    <x v="76"/>
    <x v="1"/>
    <n v="0"/>
    <e v="#N/A"/>
    <x v="17"/>
    <x v="1"/>
    <n v="1"/>
  </r>
  <r>
    <n v="4795"/>
    <s v="KA129"/>
    <x v="31"/>
    <m/>
    <x v="2"/>
    <x v="19"/>
    <n v="18"/>
    <s v="December"/>
    <x v="10"/>
    <d v="1947-12-18T00:00:00"/>
    <x v="2"/>
    <s v="RCAF (Air Britain Serials)  First date: 8 March 1945 - Taken on strength by Eastern Air Command Delivered to stored reserve.  To storage with Western Air Command on 24 April 1945, issued from storage on 21 June 1945.  Used by No. 133 (F) Squadron at RCAF Station Patricia Bay, BC, in 1945 to chase Japanese fire balloons.  Coded &quot;G&quot;.  To storage on 25 September 1945, noted as serviceable at the time.  By 25 April 1946 on the books of No. 10 Repair Depot, stored at RCAF Station Patricia Bay, BC.  Pending disposal from July 1947. last date: 18 December 1947 - Struck off, to War Assets Corporation for disposal.(http://www.ody.ca/~bwalker/RCAF_JX579_KA232.html)"/>
    <x v="4"/>
    <x v="3"/>
    <m/>
    <m/>
    <x v="2"/>
    <m/>
    <m/>
    <n v="12"/>
    <x v="76"/>
    <x v="1"/>
    <n v="0"/>
    <e v="#N/A"/>
    <x v="17"/>
    <x v="1"/>
    <n v="1"/>
  </r>
  <r>
    <n v="4828"/>
    <s v="KA130"/>
    <x v="31"/>
    <m/>
    <x v="2"/>
    <x v="19"/>
    <n v="18"/>
    <s v="December"/>
    <x v="10"/>
    <d v="1947-12-18T00:00:00"/>
    <x v="2"/>
    <s v="RCAF (Air Britain Serials)  First date: 8 March 1945 - Taken on strength by Eastern Air Command Delivered to stored reserve.  To storage with Western Air Command on 24 April 1945, issued from storage on 7 July 1945.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m/>
    <m/>
    <x v="2"/>
    <m/>
    <m/>
    <n v="12"/>
    <x v="76"/>
    <x v="1"/>
    <n v="0"/>
    <e v="#N/A"/>
    <x v="17"/>
    <x v="1"/>
    <n v="1"/>
  </r>
  <r>
    <n v="3895"/>
    <s v="KA131"/>
    <x v="31"/>
    <m/>
    <x v="2"/>
    <x v="19"/>
    <n v="18"/>
    <s v="December"/>
    <x v="10"/>
    <d v="1947-12-18T00:00:00"/>
    <x v="2"/>
    <s v="RCAF (Air Britain Serials)  First date: 2 April 1945 - Taken on strength by Western Air Command Delivered to stored reserve, issued from storage on 9 June 1945.  Used by No. 133 (F) Squadron at RCAF Station Patricia Bay, BC, in 1945 to chase Japanese fire balloons.  Coded &quot;D&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m/>
    <m/>
    <x v="2"/>
    <m/>
    <m/>
    <n v="12"/>
    <x v="76"/>
    <x v="1"/>
    <n v="0"/>
    <e v="#N/A"/>
    <x v="17"/>
    <x v="1"/>
    <n v="1"/>
  </r>
  <r>
    <n v="4766"/>
    <s v="KA132"/>
    <x v="31"/>
    <m/>
    <x v="2"/>
    <x v="19"/>
    <n v="18"/>
    <s v="December"/>
    <x v="10"/>
    <d v="1947-12-18T00:00:00"/>
    <x v="2"/>
    <s v="RCAF (Air Britain Serials)  First date: 2 April 1945 - Taken on strength by Western Air Command Delivered to stored reserve, issued from storage on 9 June 1945.  Used by No. 133 (F) Squadron at RCAF Station Patricia Bay, BC, in 1945 to chase Japanese fire balloons.  Coded &quot;E&quot;.  Flew this unit's last operation on 9 August 1945, unsuccessful attempt to catch balloon.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m/>
    <m/>
    <x v="2"/>
    <m/>
    <m/>
    <n v="12"/>
    <x v="76"/>
    <x v="1"/>
    <n v="0"/>
    <e v="#N/A"/>
    <x v="17"/>
    <x v="1"/>
    <n v="1"/>
  </r>
  <r>
    <n v="4769"/>
    <s v="KA133"/>
    <x v="31"/>
    <m/>
    <x v="2"/>
    <x v="19"/>
    <n v="18"/>
    <s v="December"/>
    <x v="10"/>
    <d v="1947-12-18T00:00:00"/>
    <x v="2"/>
    <s v="RCAF (Air Britain Serials)  First date: 2 April 1945 - Taken on strength by Western Air Command Delivered to stored reserve, issued from storage on 7 July 1945.  Used by No. 133 (F) Squadron at RCAF Station Patricia Bay, BC, in 1945 to chase Japanese fire balloons.  Coded &quot;A&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m/>
    <m/>
    <x v="2"/>
    <m/>
    <m/>
    <n v="12"/>
    <x v="76"/>
    <x v="1"/>
    <n v="0"/>
    <e v="#N/A"/>
    <x v="17"/>
    <x v="1"/>
    <n v="1"/>
  </r>
  <r>
    <n v="4858"/>
    <s v="KA143"/>
    <x v="31"/>
    <m/>
    <x v="2"/>
    <x v="19"/>
    <n v="18"/>
    <s v="December"/>
    <x v="10"/>
    <d v="1947-12-18T00:00:00"/>
    <x v="2"/>
    <s v="RCAF (Air Britain Serials)  First date: 20 March 1945 - Taken on strength by Western Air Command Delivered to stored reserve, issued from storage on 7 July 1945.  Used by No. 133 (F) Squadron at RCAF Station Patricia Bay, BC, in 1945 to chase Japanese fire balloons.  Coded &quot;R&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m/>
    <m/>
    <x v="2"/>
    <m/>
    <m/>
    <n v="12"/>
    <x v="76"/>
    <x v="1"/>
    <n v="0"/>
    <e v="#N/A"/>
    <x v="17"/>
    <x v="1"/>
    <n v="1"/>
  </r>
  <r>
    <n v="893"/>
    <s v="PF561"/>
    <x v="20"/>
    <s v="69/14/Cv TT39/RN"/>
    <x v="10"/>
    <x v="19"/>
    <n v="18"/>
    <s v="December"/>
    <x v="10"/>
    <s v="18 December 1947"/>
    <x v="2"/>
    <s v="To RN 18.12.47 (Air Britain Serials)"/>
    <x v="5"/>
    <x v="3"/>
    <m/>
    <m/>
    <x v="2"/>
    <m/>
    <m/>
    <n v="12"/>
    <x v="76"/>
    <x v="1"/>
    <n v="0"/>
    <e v="#N/A"/>
    <x v="64"/>
    <x v="6"/>
    <n v="4"/>
  </r>
  <r>
    <n v="3396"/>
    <s v="RK947"/>
    <x v="25"/>
    <s v="54OTU/228OTU"/>
    <x v="10"/>
    <x v="7"/>
    <n v="30"/>
    <s v="December"/>
    <x v="10"/>
    <s v="30 December 1947"/>
    <x v="2"/>
    <s v="To 6494M 30.12.47 (Air Britain Serials)"/>
    <x v="4"/>
    <x v="3"/>
    <m/>
    <m/>
    <x v="2"/>
    <m/>
    <m/>
    <n v="12"/>
    <x v="76"/>
    <x v="1"/>
    <n v="0"/>
    <s v="Support Unit"/>
    <x v="299"/>
    <x v="2"/>
    <n v="2"/>
  </r>
  <r>
    <n v="7625"/>
    <s v="MV538"/>
    <x v="25"/>
    <n v="488"/>
    <x v="12"/>
    <x v="19"/>
    <n v="31"/>
    <s v="December"/>
    <x v="10"/>
    <s v="31 December 1947"/>
    <x v="2"/>
    <s v="To Armee de l'Air 31.12.47 (Air Britain Serials)"/>
    <x v="5"/>
    <x v="3"/>
    <m/>
    <m/>
    <x v="2"/>
    <m/>
    <m/>
    <n v="12"/>
    <x v="76"/>
    <x v="1"/>
    <n v="1"/>
    <s v="Front-Line"/>
    <x v="42"/>
    <x v="2"/>
    <n v="1"/>
  </r>
  <r>
    <n v="5597"/>
    <s v="NT598"/>
    <x v="25"/>
    <m/>
    <x v="12"/>
    <x v="19"/>
    <n v="31"/>
    <s v="December"/>
    <x v="10"/>
    <s v="31 December 1947"/>
    <x v="2"/>
    <s v="To Armee de l'Air 31.12.47 (Air Britain Serials)"/>
    <x v="5"/>
    <x v="3"/>
    <m/>
    <m/>
    <x v="2"/>
    <m/>
    <m/>
    <n v="12"/>
    <x v="76"/>
    <x v="1"/>
    <n v="1"/>
    <e v="#N/A"/>
    <x v="17"/>
    <x v="2"/>
    <n v="1"/>
  </r>
  <r>
    <n v="1322"/>
    <s v="RG251"/>
    <x v="35"/>
    <s v="684/81/18"/>
    <x v="10"/>
    <x v="19"/>
    <n v="31"/>
    <s v="December"/>
    <x v="10"/>
    <s v="31 December 1947"/>
    <x v="2"/>
    <s v="SOC 31.12.47 (Air Britain Serials)"/>
    <x v="4"/>
    <x v="3"/>
    <m/>
    <m/>
    <x v="2"/>
    <m/>
    <m/>
    <n v="12"/>
    <x v="76"/>
    <x v="1"/>
    <n v="0"/>
    <s v="Front-Line"/>
    <x v="295"/>
    <x v="0"/>
    <n v="3"/>
  </r>
  <r>
    <n v="5599"/>
    <s v="KA116"/>
    <x v="31"/>
    <m/>
    <x v="2"/>
    <x v="19"/>
    <n v="6"/>
    <s v="January"/>
    <x v="11"/>
    <d v="1948-01-06T00:00:00"/>
    <x v="2"/>
    <s v="RCAF (Air Britain Serials)  First date: 22 February 1945 - Taken on strength by No. 1 Air Command Category B damage on 1 April 1945, while being operated by No. 124 (Ferry) Squadron.  Temporary repairs, including engine change, performed at accident site to permit ferrying to Trenton.  To No. 6 Repair Depot on 23 April 1945 for repairs.  Pending disposal from 17 January 1947, in storage at No. 6 Repair Depot.  Allocated to workshop reserve at No. 6 Repair Depot on 1 March 1947 for test and experimental purposes.  Pending disposal again in April 1947. last date: 6 January 1948 - Struck off, to War Assets Corporation for disposal. (http://www.ody.ca/~bwalker/RCAF_JX579_KA232.html)"/>
    <x v="4"/>
    <x v="3"/>
    <m/>
    <m/>
    <x v="2"/>
    <m/>
    <m/>
    <n v="1"/>
    <x v="77"/>
    <x v="1"/>
    <n v="0"/>
    <e v="#N/A"/>
    <x v="17"/>
    <x v="1"/>
    <n v="1"/>
  </r>
  <r>
    <n v="7508"/>
    <s v="RS503"/>
    <x v="12"/>
    <s v="544/540/58"/>
    <x v="10"/>
    <x v="19"/>
    <n v="6"/>
    <s v="January"/>
    <x v="11"/>
    <s v="6 January 1948"/>
    <x v="2"/>
    <s v="SOC 8.1.48 (Air Britain Serials)"/>
    <x v="4"/>
    <x v="3"/>
    <m/>
    <m/>
    <x v="2"/>
    <m/>
    <m/>
    <n v="1"/>
    <x v="77"/>
    <x v="1"/>
    <n v="1"/>
    <s v="Front-Line"/>
    <x v="265"/>
    <x v="0"/>
    <n v="3"/>
  </r>
  <r>
    <n v="3460"/>
    <s v="VL729"/>
    <x v="12"/>
    <s v="21/107"/>
    <x v="0"/>
    <x v="16"/>
    <n v="9"/>
    <s v="January"/>
    <x v="11"/>
    <s v="9 January 1948"/>
    <x v="0"/>
    <s v="U/c collapsed on landing Istres France 9.1.48 (Air Britain Serials)"/>
    <x v="2"/>
    <x v="2"/>
    <s v="Undercarriage failed"/>
    <m/>
    <x v="2"/>
    <m/>
    <m/>
    <n v="1"/>
    <x v="77"/>
    <x v="1"/>
    <n v="0"/>
    <s v="Front-Line"/>
    <x v="57"/>
    <x v="7"/>
    <n v="2"/>
  </r>
  <r>
    <n v="5006"/>
    <s v="NT552"/>
    <x v="25"/>
    <s v="239/44MU"/>
    <x v="10"/>
    <x v="6"/>
    <n v="14"/>
    <s v="January"/>
    <x v="11"/>
    <s v="14 January 1948"/>
    <x v="0"/>
    <s v="From Colin Cummings 'Final Landings' volume:_x000a__x000a_&quot;14 Jan 48, NT552 Mosquito NF30, 44MU, RAF Shawbury, 1 killed_x000a__x000a_The aircraft was on a ferry flight and on final approach to land, the port wing dropped, the aircraft yawed to port and dived steeply into the ground. The port wing struck first and the aircraft cartwheeled and disintegrated. It is suspected that the port engine did not pick up when the pilot advanced the throttles during the approach and this caused the initial wing drop and yaw. however, the break up of the aircraft made it difficult to determine the true cause of the loss. The pilot had an exceptional war record, as witness his DFC and Bar, and flew Mustangs and Mosquitos, the latter in the photographic reconnaissance role. During one long range sortie, his unarmed aircraft was attacked by two enemy fighers but he descended to very low level and eventually applied his evasion tatics with such aggression that one of his pursuers flew into some trees._x000a__x000a_Squadron Leader Richard Francis Christopher GARVEY, DFC and Bar.&quot;_x000a__x000a_(Errol Martyn on RAF Commands Forum) Dived into ground on approach Shawbury 14.1.48 cause not known (Air Britain Serials) 14.01.48 44 MU. NT552 Crashed on approach to Shawbury, killing one. (Mosquito Crash Log)"/>
    <x v="2"/>
    <x v="2"/>
    <s v="Unknown"/>
    <m/>
    <x v="2"/>
    <m/>
    <m/>
    <n v="1"/>
    <x v="77"/>
    <x v="1"/>
    <n v="1"/>
    <s v="Support Unit"/>
    <x v="84"/>
    <x v="2"/>
    <n v="2"/>
  </r>
  <r>
    <n v="1267"/>
    <s v="TE872"/>
    <x v="12"/>
    <s v="1FU"/>
    <x v="10"/>
    <x v="19"/>
    <n v="14"/>
    <s v="January"/>
    <x v="11"/>
    <s v="14 January 1948"/>
    <x v="0"/>
    <s v="14/01/1948 Mosquito TE872 of 1 Ferry Unit crashed on emergency approach to Pershore. Pilot F/O Burgess was killed and Ac1 Griffiths was injured. (http://www.couplandbell.com/marg/crashes1946-49.htm) From Cummings Final Landings The pilot feathered the port engine but because he used the incorrect procedure to unfeather it, the propeller overspeeded and so the propeller was feathered again. An emergency landing was attempted but on final approach, the port wing struck a tree and the aircraft crashed. Although a passenger; AC1 S M Griffiths was injured, the pilot F/O Geoffrey Burgess was killed. (http://www.rafcommands.com/forum/showthread.php?t=5522) I am the son of F/O Geoffrey Burgess deceased. I recently posted a thread on the PPRuNe forums asking if anyone out there remembered my father who was killed in Mosquito TE872._x000a__x000a_A respondent on that site advised me that I should look at this site (amongst others) and ask the same question of your viewers and members, today I did just that and was stunned to see that Mosquito TE872 was the 4th thread on the page!_x000a__x000a_I was only 4 months old at the time of his death - so I have no memory of him at all, so I repeat my request to anyone out there who remembers him - please get in touch._x000a__x000a_To help jog the memory:_x000a__x000a_He joined the RAF in 1938, Cranwell as a boy (Were they called Brats?)_x000a_1940-42 No. 1.O.T.U. Silloth_x000a_1942 3 E.F.T.S. Shellingford_x000a_1943 5 B.F.T.S. Clewiston FL. USA_x000a_1943 6(P).A.F.U. Little Rissington_x000a_1944 21 F.C. Mauripur Karachi_x000a_1944-45 229 Group Comm. Flight Delhi India_x000a_1945 232 SQDN Palam Delhi India_x000a_1946 16 F.U. Dunkeswell (later at St Mawgan)_x000a_1946 1 F.U. Pershore_x000a__x000a_I corresponded with Mr Griffiths (who survived the crash) from 1991 until his death last year and while his account was most valuable to me - he couldn't tell me much about my dad as he had only met him that morning._x000a__x000a_Your Dublin member posted accurate details in this thread, I can only add that it was my father's wish to have no memorial - I believe that his ashes were scattered over Pershore airfield from an aircraft by one of his brother officers - however my dad's name is now on the wall at The National Memorial Arboretum in Staffs._x000a__x000a_Ross McNeill gives the cause of the crash quoting Cummings Final Landings. This gave me quite a jolt, as neither I, nor my mother (who blessedly is still around) were aware of the details. The RAF was not very forthcoming at the time. I would like to know where Mr Cummings obtained those facts from - is he still around? Can anyone tell me, or do I have to go and buy the book!_x000a__x000a_Colin Cummings book is sadly out of print but he is about to release a compliation of this and his other volumes._x000a__x000a_His contact details for ordering all his publications are:_x000a__x000a_Nimbus Publishing_x000a_October House_x000a_Yelvertoft_x000a_Northampton_x000a_NN6 6LF_x000a__x000a_The entry quoted is verbatum from his publication and is an amagamation of several records that have been released into the public domain since the 50s._x000a__x000a_At the RAF Museum, Hendon is the Department of Research and Information Services (DoRIS). This holds the RAF Form 1180 Accident card for the aircraft. A small two sided A5 card that gives crew, aircraft and weather details. It also summarises the findings of the Court of Inquiry and gives recommendations to prevent similar accidents happening._x000a__x000a_At The National Archives, Kew, London is the unit Operational Record Book which can be considered the unit diary. This also gives some basic details. Not only the unit ORB is held here but the Station ORBs as well._x000a__x000a_Finally Colin may have also had a serving officer/civil servant look at the documents not open to the public at the Air Historical Branch._x000a__x000a_http://www.rafcommands.com/forum/showthread.php?t=5522 Crashed on approach Pershore 14.1.48 (Air Britain Serials) 14.01.48 1FU. TE872 Crashed on emergency approach to Pershore, killing one. (Mosquito Crash Log)"/>
    <x v="2"/>
    <x v="2"/>
    <s v="Pilot error"/>
    <m/>
    <x v="2"/>
    <m/>
    <m/>
    <n v="1"/>
    <x v="77"/>
    <x v="1"/>
    <n v="0"/>
    <s v="Support Unit"/>
    <x v="123"/>
    <x v="3"/>
    <n v="1"/>
  </r>
  <r>
    <n v="6906"/>
    <s v="MM798"/>
    <x v="25"/>
    <s v="RAE"/>
    <x v="10"/>
    <x v="19"/>
    <n v="16"/>
    <s v="January"/>
    <x v="11"/>
    <s v="16 January 1948"/>
    <x v="2"/>
    <s v="To 6503M 16.1.48 (Air Britain Serials)"/>
    <x v="4"/>
    <x v="3"/>
    <m/>
    <m/>
    <x v="2"/>
    <m/>
    <m/>
    <n v="1"/>
    <x v="77"/>
    <x v="1"/>
    <n v="1"/>
    <s v="Support Unit"/>
    <x v="61"/>
    <x v="2"/>
    <n v="1"/>
  </r>
  <r>
    <n v="3351"/>
    <s v="NT619"/>
    <x v="25"/>
    <n v="500"/>
    <x v="10"/>
    <x v="19"/>
    <n v="18"/>
    <s v="January"/>
    <x v="11"/>
    <s v="18 January 1948"/>
    <x v="0"/>
    <s v="Engine cut lost height and bellylanded at Gravesend 18.1.48 (Air Britain Serials) 18.01.48 500 Sqn. NT619 Belly-landed on Gravesend aerodrome after engine cut. (Mosquito Crash Log)"/>
    <x v="2"/>
    <x v="2"/>
    <s v="Engine failure"/>
    <m/>
    <x v="2"/>
    <m/>
    <m/>
    <n v="1"/>
    <x v="77"/>
    <x v="1"/>
    <n v="1"/>
    <s v="Front-Line"/>
    <x v="325"/>
    <x v="2"/>
    <n v="1"/>
  </r>
  <r>
    <n v="4220"/>
    <s v="TA476"/>
    <x v="12"/>
    <s v="13OTU/204APS"/>
    <x v="10"/>
    <x v="19"/>
    <n v="19"/>
    <s v="January"/>
    <x v="11"/>
    <s v="19 January 1948"/>
    <x v="0"/>
    <s v="Undershot landing at Cottesmore 19.1.48 not repaired and sold to MoS 9.2.49 (Air Britain Serials) 19.01.48 204 AFS. TA476 Undershot landing at Cottesmore. (Mosquito Crash Log)"/>
    <x v="2"/>
    <x v="2"/>
    <s v="Undershot"/>
    <m/>
    <x v="2"/>
    <m/>
    <m/>
    <n v="1"/>
    <x v="77"/>
    <x v="1"/>
    <n v="0"/>
    <s v="Support Unit"/>
    <x v="326"/>
    <x v="0"/>
    <n v="2"/>
  </r>
  <r>
    <n v="894"/>
    <s v="PF612"/>
    <x v="20"/>
    <s v="69/14/Cv TT39/RN"/>
    <x v="10"/>
    <x v="19"/>
    <n v="21"/>
    <s v="January"/>
    <x v="11"/>
    <s v="21 January 1948"/>
    <x v="2"/>
    <s v="To RN 21.1.48 NFT (Air Britain Serials) 23.08.45 248 Sqn. PF612 Making dummy attacks with Spitfires, lost control and crashed into the sea twenty-five miles south of Plymouth. (Mosquito Crash Log)"/>
    <x v="5"/>
    <x v="3"/>
    <m/>
    <m/>
    <x v="2"/>
    <m/>
    <m/>
    <n v="1"/>
    <x v="77"/>
    <x v="1"/>
    <n v="0"/>
    <e v="#N/A"/>
    <x v="64"/>
    <x v="6"/>
    <n v="4"/>
  </r>
  <r>
    <n v="594"/>
    <s v="NT499"/>
    <x v="25"/>
    <s v="141/157/141/RWE/CSE"/>
    <x v="10"/>
    <x v="19"/>
    <n v="23"/>
    <s v="January"/>
    <x v="11"/>
    <s v="23 January 1948"/>
    <x v="0"/>
    <s v="Both engines cut crashlanded 2m W of East Wretham Norfolk 23.1.48 DBF (Air Britain Serials) 23.01.48 CSE. NT499 Force-landed two miles west of East Wretham after both engines failed. (Mosquito Crash Log)"/>
    <x v="2"/>
    <x v="2"/>
    <s v="Engine failure"/>
    <m/>
    <x v="2"/>
    <m/>
    <m/>
    <n v="1"/>
    <x v="77"/>
    <x v="1"/>
    <n v="1"/>
    <s v="Support Unit"/>
    <x v="289"/>
    <x v="2"/>
    <n v="5"/>
  </r>
  <r>
    <n v="5928"/>
    <s v="LR578"/>
    <x v="10"/>
    <m/>
    <x v="17"/>
    <x v="19"/>
    <n v="27"/>
    <s v="January"/>
    <x v="11"/>
    <s v="27 January 1948"/>
    <x v="2"/>
    <s v="Modified at Bankstown (not clear how). NZ2301 T.III Built at Leavesden and delivered sometime between 30 December 1943 and 09 October 1944. Previously LR578. Delivered to RAAF as A52-1015. BOC at Ohakea with RNZAF on 08 November 1946 at a cost of 3000 pounds. Found to have deterioration problems soon after delivery in 1946 and not flown by RNZAF. Written off books at Hobsonville on 27 January 1948 as reduced to parts for instructional purposes in TTS. . (http://www.adf-serials.com/nz-serials/) To RAAF 27.9.44 as A52-1015 CFS To RNZAF 8.11.46 as NZ2301 rtp Hobsonville 27.1.48 (Air Britain Serials)"/>
    <x v="4"/>
    <x v="3"/>
    <m/>
    <m/>
    <x v="2"/>
    <m/>
    <m/>
    <n v="1"/>
    <x v="77"/>
    <x v="1"/>
    <n v="1"/>
    <e v="#N/A"/>
    <x v="17"/>
    <x v="2"/>
    <n v="1"/>
  </r>
  <r>
    <n v="2762"/>
    <s v="RS647"/>
    <x v="12"/>
    <s v="228OCU"/>
    <x v="0"/>
    <x v="7"/>
    <n v="28"/>
    <s v="January"/>
    <x v="11"/>
    <s v="28 January 1948"/>
    <x v="0"/>
    <s v="Abandoned after electrical failure in cloud over Notts. 28.1.48 (Air Britain Serials) 28.01.48 228 OCU. RS647 Crew baled out over Nottingham after electrical failure in cloud. 1 killed. (Mosquito Crash Log) There are several reports in the newspapers at the time, naming the pilot as F/L John Neil Balmford, aged 21 of Reading, who was killed, and his navigator as Sgt Bernard Fearnall Hulme, who parachuted to safety. The Mosquito crashed at approximately 1 minute after midnight, near the Eakring to Kirklington road, 10 miles east of Mansfield and 20 miles north of Nottingham. (http://www.rafcommands.com/forum/showthread.php?17754-Mosquito-RS647-Januar-28-1948)"/>
    <x v="2"/>
    <x v="2"/>
    <s v="Instrument failure"/>
    <m/>
    <x v="2"/>
    <m/>
    <m/>
    <n v="1"/>
    <x v="77"/>
    <x v="1"/>
    <n v="0"/>
    <s v="Support Unit"/>
    <x v="298"/>
    <x v="7"/>
    <n v="1"/>
  </r>
  <r>
    <n v="2047"/>
    <s v="TA503"/>
    <x v="12"/>
    <s v="13OTU/54OTU/228OCU/58MU"/>
    <x v="10"/>
    <x v="6"/>
    <n v="29"/>
    <s v="January"/>
    <x v="11"/>
    <s v="29 January 1948"/>
    <x v="0"/>
    <s v="Caught fire in hangar Leeming 29.1.48 (Air Britain Serials) 29.01.48 43 Group. TA503 Caught fire in hangar at Leeming whilst under repair. (Mosquito Crash Log)"/>
    <x v="2"/>
    <x v="2"/>
    <s v="Caught fire"/>
    <m/>
    <x v="2"/>
    <m/>
    <m/>
    <n v="1"/>
    <x v="77"/>
    <x v="1"/>
    <n v="0"/>
    <s v="Support Unit"/>
    <x v="327"/>
    <x v="0"/>
    <n v="4"/>
  </r>
  <r>
    <n v="408"/>
    <s v="PZ303"/>
    <x v="12"/>
    <s v="618/132OTU/8OTU/13OTU/204AFS"/>
    <x v="10"/>
    <x v="19"/>
    <n v="29"/>
    <s v="January"/>
    <x v="11"/>
    <s v="29 January 1948"/>
    <x v="2"/>
    <s v="To MoS 9.2.49 (Air Britain Serials) 29.01.48 204 AFS. PZ303 Undercarriage collapsed on landing at Cottesmore. (Mosquito Crash Log)"/>
    <x v="5"/>
    <x v="3"/>
    <m/>
    <m/>
    <x v="2"/>
    <m/>
    <m/>
    <n v="1"/>
    <x v="77"/>
    <x v="1"/>
    <n v="1"/>
    <s v="Support Unit"/>
    <x v="294"/>
    <x v="0"/>
    <n v="5"/>
  </r>
  <r>
    <n v="2161"/>
    <s v="PZ467"/>
    <x v="16"/>
    <s v="Cv XVIII/DH"/>
    <x v="10"/>
    <x v="19"/>
    <n v="30"/>
    <s v="January"/>
    <x v="11"/>
    <s v="30 January 1948"/>
    <x v="0"/>
    <s v="Reached Patuxent 30.04.45, to U.S.N. FBXVIII. For the compelete civil history of this aircraft go to the American Aviation Historical Society journal, Summer 2002, pages 147 to 150. NX66422 ground-looped on 27 January 1948 at Charlotte, North Carolina and was scrapped. Alex Crawford will publish the entire story of this aircarft in his proposed book on the cannon mounted Tsetse Mosquitoes. (Norman Malayney) The aircraft was eventually totally burned to cinders. There is a fellow in the USA with the component remains of XB-TOX, who purports his aircraft is the former US Navy Mosquito. He owns the component remains of XB-TOX, but not the paperwork. (also Norman Malayney) I plan to replicate/restore PZ467 and donate it to the National Museum of Naval Aviation, Pensacola, Florida. Will anyone with photos of PZ467 please send me a copy. Any Mossie bits would be nice too. ;-) (Jim Dearborn) US Navy as 91106 To USA 9.4.45 NX66422 N66422 (Air Britain Serials)"/>
    <x v="2"/>
    <x v="2"/>
    <s v="Ground looped"/>
    <m/>
    <x v="2"/>
    <m/>
    <m/>
    <n v="1"/>
    <x v="77"/>
    <x v="1"/>
    <n v="1"/>
    <s v="Support Unit"/>
    <x v="40"/>
    <x v="0"/>
    <n v="2"/>
  </r>
  <r>
    <n v="1061"/>
    <s v="HX833"/>
    <x v="12"/>
    <s v="264/487"/>
    <x v="0"/>
    <x v="16"/>
    <n v="30"/>
    <s v="January"/>
    <x v="11"/>
    <s v="30 January 1948"/>
    <x v="2"/>
    <s v="SS 30.1.48 (Air Britain Serials)"/>
    <x v="4"/>
    <x v="3"/>
    <m/>
    <m/>
    <x v="2"/>
    <m/>
    <m/>
    <n v="1"/>
    <x v="77"/>
    <x v="1"/>
    <n v="1"/>
    <s v="Front-Line"/>
    <x v="47"/>
    <x v="0"/>
    <n v="2"/>
  </r>
  <r>
    <n v="5943"/>
    <s v="KA163"/>
    <x v="31"/>
    <m/>
    <x v="10"/>
    <x v="19"/>
    <n v="30"/>
    <s v="January"/>
    <x v="11"/>
    <s v="30 January 1948"/>
    <x v="2"/>
    <s v="SS 30.1.48 (Air Britain Serials)"/>
    <x v="4"/>
    <x v="3"/>
    <m/>
    <m/>
    <x v="2"/>
    <m/>
    <m/>
    <n v="1"/>
    <x v="77"/>
    <x v="1"/>
    <n v="0"/>
    <e v="#N/A"/>
    <x v="17"/>
    <x v="1"/>
    <n v="1"/>
  </r>
  <r>
    <n v="5972"/>
    <s v="KA170"/>
    <x v="31"/>
    <m/>
    <x v="10"/>
    <x v="19"/>
    <n v="30"/>
    <s v="January"/>
    <x v="11"/>
    <s v="30 January 1948"/>
    <x v="2"/>
    <s v="SS 30.1.48 (Air Britain Serials)"/>
    <x v="4"/>
    <x v="3"/>
    <m/>
    <m/>
    <x v="2"/>
    <m/>
    <m/>
    <n v="1"/>
    <x v="77"/>
    <x v="1"/>
    <n v="0"/>
    <e v="#N/A"/>
    <x v="17"/>
    <x v="1"/>
    <n v="1"/>
  </r>
  <r>
    <n v="6220"/>
    <s v="KA179"/>
    <x v="31"/>
    <m/>
    <x v="10"/>
    <x v="19"/>
    <n v="30"/>
    <s v="January"/>
    <x v="11"/>
    <s v="30 January 1948"/>
    <x v="2"/>
    <s v="SS 30.1.48 (Air Britain Serials)"/>
    <x v="4"/>
    <x v="3"/>
    <m/>
    <m/>
    <x v="2"/>
    <m/>
    <m/>
    <n v="1"/>
    <x v="77"/>
    <x v="1"/>
    <n v="0"/>
    <e v="#N/A"/>
    <x v="17"/>
    <x v="1"/>
    <n v="1"/>
  </r>
  <r>
    <n v="6266"/>
    <s v="KA184"/>
    <x v="31"/>
    <m/>
    <x v="10"/>
    <x v="19"/>
    <n v="30"/>
    <s v="January"/>
    <x v="11"/>
    <s v="30 January 1948"/>
    <x v="2"/>
    <s v="SS 30.1.48 (Air Britain Serials)"/>
    <x v="4"/>
    <x v="3"/>
    <m/>
    <m/>
    <x v="2"/>
    <m/>
    <m/>
    <n v="1"/>
    <x v="77"/>
    <x v="1"/>
    <n v="0"/>
    <e v="#N/A"/>
    <x v="17"/>
    <x v="1"/>
    <n v="1"/>
  </r>
  <r>
    <n v="5093"/>
    <s v="KA186"/>
    <x v="31"/>
    <m/>
    <x v="10"/>
    <x v="19"/>
    <n v="30"/>
    <s v="January"/>
    <x v="11"/>
    <s v="30 January 1948"/>
    <x v="2"/>
    <s v="SS 30.1.48 (Air Britain Serials)"/>
    <x v="4"/>
    <x v="3"/>
    <m/>
    <m/>
    <x v="2"/>
    <m/>
    <m/>
    <n v="1"/>
    <x v="77"/>
    <x v="1"/>
    <n v="0"/>
    <e v="#N/A"/>
    <x v="17"/>
    <x v="1"/>
    <n v="1"/>
  </r>
  <r>
    <n v="1292"/>
    <s v="KA188"/>
    <x v="31"/>
    <s v="1FU"/>
    <x v="10"/>
    <x v="19"/>
    <n v="30"/>
    <s v="January"/>
    <x v="11"/>
    <s v="30 January 1948"/>
    <x v="2"/>
    <s v="SS 30.1.48 (Air Britain Serials)"/>
    <x v="4"/>
    <x v="3"/>
    <m/>
    <m/>
    <x v="2"/>
    <m/>
    <m/>
    <n v="1"/>
    <x v="77"/>
    <x v="1"/>
    <n v="0"/>
    <s v="Support Unit"/>
    <x v="123"/>
    <x v="1"/>
    <n v="1"/>
  </r>
  <r>
    <n v="1415"/>
    <s v="KA193"/>
    <x v="31"/>
    <s v="1FU"/>
    <x v="10"/>
    <x v="19"/>
    <n v="30"/>
    <s v="January"/>
    <x v="11"/>
    <s v="30 January 1948"/>
    <x v="2"/>
    <s v="SS 30.1.48 (Air Britain Serials)"/>
    <x v="4"/>
    <x v="3"/>
    <m/>
    <m/>
    <x v="2"/>
    <m/>
    <m/>
    <n v="1"/>
    <x v="77"/>
    <x v="1"/>
    <n v="0"/>
    <s v="Support Unit"/>
    <x v="123"/>
    <x v="1"/>
    <n v="1"/>
  </r>
  <r>
    <n v="6211"/>
    <s v="KA194"/>
    <x v="31"/>
    <m/>
    <x v="10"/>
    <x v="19"/>
    <n v="30"/>
    <s v="January"/>
    <x v="11"/>
    <s v="30 January 1948"/>
    <x v="2"/>
    <s v="SS 30.1.48 (Air Britain Serials)"/>
    <x v="4"/>
    <x v="3"/>
    <m/>
    <m/>
    <x v="2"/>
    <m/>
    <m/>
    <n v="1"/>
    <x v="77"/>
    <x v="1"/>
    <n v="0"/>
    <e v="#N/A"/>
    <x v="17"/>
    <x v="1"/>
    <n v="1"/>
  </r>
  <r>
    <n v="5082"/>
    <s v="KA195"/>
    <x v="31"/>
    <m/>
    <x v="10"/>
    <x v="19"/>
    <n v="30"/>
    <s v="January"/>
    <x v="11"/>
    <s v="30 January 1948"/>
    <x v="2"/>
    <s v="SOC 30.1.48 (Air Britain Serials)"/>
    <x v="4"/>
    <x v="3"/>
    <m/>
    <m/>
    <x v="2"/>
    <m/>
    <m/>
    <n v="1"/>
    <x v="77"/>
    <x v="1"/>
    <n v="0"/>
    <e v="#N/A"/>
    <x v="17"/>
    <x v="1"/>
    <n v="1"/>
  </r>
  <r>
    <n v="5608"/>
    <s v="KA211"/>
    <x v="31"/>
    <m/>
    <x v="10"/>
    <x v="19"/>
    <n v="30"/>
    <s v="January"/>
    <x v="11"/>
    <s v="30 January 1948"/>
    <x v="2"/>
    <s v="SS 30.1.48 (Air Britain Serials)"/>
    <x v="4"/>
    <x v="3"/>
    <m/>
    <m/>
    <x v="2"/>
    <m/>
    <m/>
    <n v="1"/>
    <x v="77"/>
    <x v="1"/>
    <n v="0"/>
    <e v="#N/A"/>
    <x v="17"/>
    <x v="1"/>
    <n v="1"/>
  </r>
  <r>
    <n v="1446"/>
    <s v="KA216"/>
    <x v="31"/>
    <s v="1FU"/>
    <x v="10"/>
    <x v="19"/>
    <n v="30"/>
    <s v="January"/>
    <x v="11"/>
    <s v="30 January 1948"/>
    <x v="2"/>
    <s v="SS 30.1.48 (Air Britain Serials)"/>
    <x v="4"/>
    <x v="3"/>
    <m/>
    <m/>
    <x v="2"/>
    <m/>
    <m/>
    <n v="1"/>
    <x v="77"/>
    <x v="1"/>
    <n v="0"/>
    <s v="Support Unit"/>
    <x v="123"/>
    <x v="1"/>
    <n v="1"/>
  </r>
  <r>
    <n v="6263"/>
    <s v="KA223"/>
    <x v="31"/>
    <m/>
    <x v="10"/>
    <x v="19"/>
    <n v="30"/>
    <s v="January"/>
    <x v="11"/>
    <s v="30 January 1948"/>
    <x v="2"/>
    <s v="SS 30.1.48 (Air Britain Serials)"/>
    <x v="4"/>
    <x v="3"/>
    <m/>
    <m/>
    <x v="2"/>
    <m/>
    <m/>
    <n v="1"/>
    <x v="77"/>
    <x v="1"/>
    <n v="0"/>
    <e v="#N/A"/>
    <x v="17"/>
    <x v="1"/>
    <n v="1"/>
  </r>
  <r>
    <n v="3117"/>
    <s v="KA226"/>
    <x v="31"/>
    <s v="1FU"/>
    <x v="10"/>
    <x v="19"/>
    <n v="30"/>
    <s v="January"/>
    <x v="11"/>
    <s v="30 January 1948"/>
    <x v="2"/>
    <s v="SS 30.1.48 (Air Britain Serials)"/>
    <x v="4"/>
    <x v="3"/>
    <m/>
    <m/>
    <x v="2"/>
    <m/>
    <m/>
    <n v="1"/>
    <x v="77"/>
    <x v="1"/>
    <n v="0"/>
    <s v="Support Unit"/>
    <x v="123"/>
    <x v="1"/>
    <n v="1"/>
  </r>
  <r>
    <n v="4483"/>
    <s v="KA229"/>
    <x v="31"/>
    <m/>
    <x v="10"/>
    <x v="19"/>
    <n v="30"/>
    <s v="January"/>
    <x v="11"/>
    <s v="30 January 1948"/>
    <x v="2"/>
    <s v="SS 30.1.48 (Air Britain Serials)"/>
    <x v="4"/>
    <x v="3"/>
    <m/>
    <m/>
    <x v="2"/>
    <m/>
    <m/>
    <n v="1"/>
    <x v="77"/>
    <x v="1"/>
    <n v="0"/>
    <e v="#N/A"/>
    <x v="17"/>
    <x v="1"/>
    <n v="1"/>
  </r>
  <r>
    <n v="4489"/>
    <s v="KA238"/>
    <x v="31"/>
    <m/>
    <x v="10"/>
    <x v="19"/>
    <n v="30"/>
    <s v="January"/>
    <x v="11"/>
    <s v="30 January 1948"/>
    <x v="2"/>
    <s v="SS 30.1.48 (Air Britain Serials)"/>
    <x v="4"/>
    <x v="3"/>
    <m/>
    <m/>
    <x v="2"/>
    <m/>
    <m/>
    <n v="1"/>
    <x v="77"/>
    <x v="1"/>
    <n v="0"/>
    <e v="#N/A"/>
    <x v="17"/>
    <x v="1"/>
    <n v="1"/>
  </r>
  <r>
    <n v="4788"/>
    <s v="KA249"/>
    <x v="31"/>
    <m/>
    <x v="10"/>
    <x v="19"/>
    <n v="30"/>
    <s v="January"/>
    <x v="11"/>
    <s v="30 January 1948"/>
    <x v="2"/>
    <s v="SS 30.1.48 (Air Britain Serials)"/>
    <x v="4"/>
    <x v="3"/>
    <m/>
    <m/>
    <x v="2"/>
    <m/>
    <m/>
    <n v="1"/>
    <x v="77"/>
    <x v="1"/>
    <n v="0"/>
    <e v="#N/A"/>
    <x v="17"/>
    <x v="1"/>
    <n v="1"/>
  </r>
  <r>
    <n v="4824"/>
    <s v="KA250"/>
    <x v="31"/>
    <m/>
    <x v="10"/>
    <x v="19"/>
    <n v="30"/>
    <s v="January"/>
    <x v="11"/>
    <s v="30 January 1948"/>
    <x v="2"/>
    <s v="SS 30.1.48 (Air Britain Serials)"/>
    <x v="4"/>
    <x v="3"/>
    <m/>
    <m/>
    <x v="2"/>
    <m/>
    <m/>
    <n v="1"/>
    <x v="77"/>
    <x v="1"/>
    <n v="0"/>
    <e v="#N/A"/>
    <x v="17"/>
    <x v="1"/>
    <n v="1"/>
  </r>
  <r>
    <n v="3123"/>
    <s v="KA253"/>
    <x v="31"/>
    <s v="1FU"/>
    <x v="10"/>
    <x v="19"/>
    <n v="30"/>
    <s v="January"/>
    <x v="11"/>
    <s v="30 January 1948"/>
    <x v="2"/>
    <s v="SS 30.1.48 (Air Britain Serials)"/>
    <x v="4"/>
    <x v="3"/>
    <m/>
    <m/>
    <x v="2"/>
    <m/>
    <m/>
    <n v="1"/>
    <x v="77"/>
    <x v="1"/>
    <n v="0"/>
    <s v="Support Unit"/>
    <x v="123"/>
    <x v="1"/>
    <n v="1"/>
  </r>
  <r>
    <n v="4712"/>
    <s v="KA270"/>
    <x v="31"/>
    <m/>
    <x v="10"/>
    <x v="19"/>
    <n v="30"/>
    <s v="January"/>
    <x v="11"/>
    <s v="30 January 1948"/>
    <x v="2"/>
    <s v="SS 30.1.48 (Air Britain Serials)"/>
    <x v="4"/>
    <x v="3"/>
    <m/>
    <m/>
    <x v="2"/>
    <m/>
    <m/>
    <n v="1"/>
    <x v="77"/>
    <x v="1"/>
    <n v="0"/>
    <e v="#N/A"/>
    <x v="17"/>
    <x v="1"/>
    <n v="1"/>
  </r>
  <r>
    <n v="4745"/>
    <s v="KA272"/>
    <x v="31"/>
    <m/>
    <x v="10"/>
    <x v="19"/>
    <n v="30"/>
    <s v="January"/>
    <x v="11"/>
    <s v="30 January 1948"/>
    <x v="2"/>
    <s v="SS 30.1.48 (Air Britain Serials)"/>
    <x v="4"/>
    <x v="3"/>
    <m/>
    <m/>
    <x v="2"/>
    <m/>
    <m/>
    <n v="1"/>
    <x v="77"/>
    <x v="1"/>
    <n v="0"/>
    <e v="#N/A"/>
    <x v="17"/>
    <x v="1"/>
    <n v="1"/>
  </r>
  <r>
    <n v="4765"/>
    <s v="KA274"/>
    <x v="31"/>
    <m/>
    <x v="10"/>
    <x v="19"/>
    <n v="30"/>
    <s v="January"/>
    <x v="11"/>
    <s v="30 January 1948"/>
    <x v="2"/>
    <s v="SS 30.1.48 (Air Britain Serials)"/>
    <x v="4"/>
    <x v="3"/>
    <m/>
    <m/>
    <x v="2"/>
    <m/>
    <m/>
    <n v="1"/>
    <x v="77"/>
    <x v="1"/>
    <n v="0"/>
    <e v="#N/A"/>
    <x v="17"/>
    <x v="1"/>
    <n v="1"/>
  </r>
  <r>
    <n v="4770"/>
    <s v="KA275"/>
    <x v="31"/>
    <m/>
    <x v="10"/>
    <x v="19"/>
    <n v="30"/>
    <s v="January"/>
    <x v="11"/>
    <s v="30 January 1948"/>
    <x v="2"/>
    <s v="SS 30.1.48 (Air Britain Serials)"/>
    <x v="4"/>
    <x v="3"/>
    <m/>
    <m/>
    <x v="2"/>
    <m/>
    <m/>
    <n v="1"/>
    <x v="77"/>
    <x v="1"/>
    <n v="0"/>
    <e v="#N/A"/>
    <x v="17"/>
    <x v="1"/>
    <n v="1"/>
  </r>
  <r>
    <n v="4799"/>
    <s v="KA276"/>
    <x v="31"/>
    <m/>
    <x v="10"/>
    <x v="19"/>
    <n v="30"/>
    <s v="January"/>
    <x v="11"/>
    <s v="30 January 1948"/>
    <x v="2"/>
    <s v="SS 30.1.48 (Air Britain Serials)"/>
    <x v="4"/>
    <x v="3"/>
    <m/>
    <m/>
    <x v="2"/>
    <m/>
    <m/>
    <n v="1"/>
    <x v="77"/>
    <x v="1"/>
    <n v="0"/>
    <e v="#N/A"/>
    <x v="17"/>
    <x v="1"/>
    <n v="1"/>
  </r>
  <r>
    <n v="4815"/>
    <s v="KA289"/>
    <x v="31"/>
    <m/>
    <x v="10"/>
    <x v="19"/>
    <n v="30"/>
    <s v="January"/>
    <x v="11"/>
    <s v="30 January 1948"/>
    <x v="2"/>
    <s v="SS 30.1.48 (Air Britain Serials)"/>
    <x v="4"/>
    <x v="3"/>
    <m/>
    <m/>
    <x v="2"/>
    <m/>
    <m/>
    <n v="1"/>
    <x v="77"/>
    <x v="1"/>
    <n v="0"/>
    <e v="#N/A"/>
    <x v="17"/>
    <x v="1"/>
    <n v="1"/>
  </r>
  <r>
    <n v="4829"/>
    <s v="KA291"/>
    <x v="31"/>
    <m/>
    <x v="10"/>
    <x v="19"/>
    <n v="30"/>
    <s v="January"/>
    <x v="11"/>
    <s v="30 January 1948"/>
    <x v="2"/>
    <s v="SS 30.1.48 (Air Britain Serials)"/>
    <x v="4"/>
    <x v="3"/>
    <m/>
    <m/>
    <x v="2"/>
    <m/>
    <m/>
    <n v="1"/>
    <x v="77"/>
    <x v="1"/>
    <n v="0"/>
    <e v="#N/A"/>
    <x v="17"/>
    <x v="1"/>
    <n v="1"/>
  </r>
  <r>
    <n v="4839"/>
    <s v="KA293"/>
    <x v="31"/>
    <m/>
    <x v="10"/>
    <x v="19"/>
    <n v="30"/>
    <s v="January"/>
    <x v="11"/>
    <s v="30 January 1948"/>
    <x v="2"/>
    <s v="SS 30.1.48 (Air Britain Serials)"/>
    <x v="4"/>
    <x v="3"/>
    <m/>
    <m/>
    <x v="2"/>
    <m/>
    <m/>
    <n v="1"/>
    <x v="77"/>
    <x v="1"/>
    <n v="0"/>
    <e v="#N/A"/>
    <x v="17"/>
    <x v="1"/>
    <n v="1"/>
  </r>
  <r>
    <n v="4842"/>
    <s v="KA305"/>
    <x v="31"/>
    <m/>
    <x v="10"/>
    <x v="19"/>
    <n v="30"/>
    <s v="January"/>
    <x v="11"/>
    <s v="30 January 1948"/>
    <x v="2"/>
    <s v="SS 30.1.48 (Air Britain Serials)"/>
    <x v="4"/>
    <x v="3"/>
    <m/>
    <m/>
    <x v="2"/>
    <m/>
    <m/>
    <n v="1"/>
    <x v="77"/>
    <x v="1"/>
    <n v="0"/>
    <e v="#N/A"/>
    <x v="17"/>
    <x v="1"/>
    <n v="1"/>
  </r>
  <r>
    <n v="4869"/>
    <s v="KA315"/>
    <x v="31"/>
    <m/>
    <x v="10"/>
    <x v="19"/>
    <n v="30"/>
    <s v="January"/>
    <x v="11"/>
    <s v="30 January 1948"/>
    <x v="2"/>
    <s v="SS 30.1.48 (Air Britain Serials)"/>
    <x v="4"/>
    <x v="3"/>
    <m/>
    <m/>
    <x v="2"/>
    <m/>
    <m/>
    <n v="1"/>
    <x v="77"/>
    <x v="1"/>
    <n v="0"/>
    <e v="#N/A"/>
    <x v="17"/>
    <x v="1"/>
    <n v="1"/>
  </r>
  <r>
    <n v="4546"/>
    <s v="KA318"/>
    <x v="31"/>
    <s v="1FU"/>
    <x v="10"/>
    <x v="19"/>
    <n v="30"/>
    <s v="January"/>
    <x v="11"/>
    <s v="30 January 1948"/>
    <x v="2"/>
    <s v="SS 30.1.48 (Air Britain Serials)"/>
    <x v="4"/>
    <x v="3"/>
    <m/>
    <m/>
    <x v="2"/>
    <m/>
    <m/>
    <n v="1"/>
    <x v="77"/>
    <x v="1"/>
    <n v="0"/>
    <s v="Support Unit"/>
    <x v="123"/>
    <x v="1"/>
    <n v="1"/>
  </r>
  <r>
    <n v="6190"/>
    <s v="KA320"/>
    <x v="31"/>
    <m/>
    <x v="10"/>
    <x v="19"/>
    <n v="30"/>
    <s v="January"/>
    <x v="11"/>
    <s v="30 January 1948"/>
    <x v="2"/>
    <s v="SS 30.1.48 (Air Britain Serials)"/>
    <x v="4"/>
    <x v="3"/>
    <m/>
    <m/>
    <x v="2"/>
    <m/>
    <m/>
    <n v="1"/>
    <x v="77"/>
    <x v="1"/>
    <n v="0"/>
    <e v="#N/A"/>
    <x v="17"/>
    <x v="1"/>
    <n v="1"/>
  </r>
  <r>
    <n v="5298"/>
    <s v="KA322"/>
    <x v="31"/>
    <s v="Med"/>
    <x v="1"/>
    <x v="16"/>
    <n v="30"/>
    <s v="January"/>
    <x v="11"/>
    <s v="30 January 1948"/>
    <x v="2"/>
    <s v="SOC 30.1.48 (Air Britain Serials)"/>
    <x v="4"/>
    <x v="3"/>
    <m/>
    <m/>
    <x v="2"/>
    <m/>
    <m/>
    <n v="1"/>
    <x v="77"/>
    <x v="1"/>
    <n v="0"/>
    <e v="#N/A"/>
    <x v="68"/>
    <x v="1"/>
    <n v="1"/>
  </r>
  <r>
    <n v="6306"/>
    <s v="KA323"/>
    <x v="31"/>
    <m/>
    <x v="10"/>
    <x v="19"/>
    <n v="30"/>
    <s v="January"/>
    <x v="11"/>
    <s v="30 January 1948"/>
    <x v="2"/>
    <s v="SS 30.1.48 (Air Britain Serials)"/>
    <x v="4"/>
    <x v="3"/>
    <m/>
    <m/>
    <x v="2"/>
    <m/>
    <m/>
    <n v="1"/>
    <x v="77"/>
    <x v="1"/>
    <n v="0"/>
    <e v="#N/A"/>
    <x v="17"/>
    <x v="1"/>
    <n v="1"/>
  </r>
  <r>
    <n v="4744"/>
    <s v="KA330"/>
    <x v="31"/>
    <m/>
    <x v="10"/>
    <x v="19"/>
    <n v="30"/>
    <s v="January"/>
    <x v="11"/>
    <s v="30 January 1948"/>
    <x v="2"/>
    <s v="SS 30.1.48 (Air Britain Serials)"/>
    <x v="4"/>
    <x v="3"/>
    <m/>
    <m/>
    <x v="2"/>
    <m/>
    <m/>
    <n v="1"/>
    <x v="77"/>
    <x v="1"/>
    <n v="0"/>
    <e v="#N/A"/>
    <x v="17"/>
    <x v="1"/>
    <n v="1"/>
  </r>
  <r>
    <n v="4758"/>
    <s v="KA334"/>
    <x v="31"/>
    <m/>
    <x v="10"/>
    <x v="19"/>
    <n v="30"/>
    <s v="January"/>
    <x v="11"/>
    <s v="30 January 1948"/>
    <x v="2"/>
    <s v="SS 30.1.48 (Air Britain Serials)"/>
    <x v="4"/>
    <x v="3"/>
    <m/>
    <m/>
    <x v="2"/>
    <m/>
    <m/>
    <n v="1"/>
    <x v="77"/>
    <x v="1"/>
    <n v="0"/>
    <e v="#N/A"/>
    <x v="17"/>
    <x v="1"/>
    <n v="1"/>
  </r>
  <r>
    <n v="4743"/>
    <s v="KA355"/>
    <x v="31"/>
    <m/>
    <x v="10"/>
    <x v="19"/>
    <n v="30"/>
    <s v="January"/>
    <x v="11"/>
    <s v="30 January 1948"/>
    <x v="2"/>
    <s v="SS 30.1.48 (Air Britain Serials)"/>
    <x v="4"/>
    <x v="3"/>
    <m/>
    <m/>
    <x v="2"/>
    <m/>
    <m/>
    <n v="1"/>
    <x v="77"/>
    <x v="1"/>
    <n v="0"/>
    <e v="#N/A"/>
    <x v="17"/>
    <x v="1"/>
    <n v="1"/>
  </r>
  <r>
    <n v="4762"/>
    <s v="KA358"/>
    <x v="31"/>
    <m/>
    <x v="10"/>
    <x v="19"/>
    <n v="30"/>
    <s v="January"/>
    <x v="11"/>
    <s v="30 January 1948"/>
    <x v="2"/>
    <s v="SS 30.1.48 (Air Britain Serials)"/>
    <x v="4"/>
    <x v="3"/>
    <m/>
    <m/>
    <x v="2"/>
    <m/>
    <m/>
    <n v="1"/>
    <x v="77"/>
    <x v="1"/>
    <n v="0"/>
    <e v="#N/A"/>
    <x v="17"/>
    <x v="1"/>
    <n v="1"/>
  </r>
  <r>
    <n v="754"/>
    <s v="KA361"/>
    <x v="31"/>
    <s v="1FU"/>
    <x v="10"/>
    <x v="19"/>
    <n v="30"/>
    <s v="January"/>
    <x v="11"/>
    <s v="30 January 1948"/>
    <x v="2"/>
    <s v="SS 30.1.48 (Air Britain Serials)"/>
    <x v="4"/>
    <x v="3"/>
    <m/>
    <m/>
    <x v="2"/>
    <m/>
    <m/>
    <n v="1"/>
    <x v="77"/>
    <x v="1"/>
    <n v="0"/>
    <s v="Support Unit"/>
    <x v="123"/>
    <x v="1"/>
    <n v="1"/>
  </r>
  <r>
    <n v="1581"/>
    <s v="LR365"/>
    <x v="12"/>
    <s v="613/305"/>
    <x v="0"/>
    <x v="16"/>
    <n v="30"/>
    <s v="January"/>
    <x v="11"/>
    <s v="30 January 1948"/>
    <x v="2"/>
    <s v="SS 30.1.48 (Air Britain Serials)"/>
    <x v="4"/>
    <x v="3"/>
    <m/>
    <m/>
    <x v="2"/>
    <m/>
    <m/>
    <n v="1"/>
    <x v="77"/>
    <x v="1"/>
    <n v="1"/>
    <s v="Front-Line"/>
    <x v="60"/>
    <x v="0"/>
    <n v="2"/>
  </r>
  <r>
    <n v="2409"/>
    <s v="NS673"/>
    <x v="18"/>
    <s v="TFU"/>
    <x v="10"/>
    <x v="19"/>
    <n v="30"/>
    <s v="January"/>
    <x v="11"/>
    <s v="30 January 1948"/>
    <x v="2"/>
    <s v="SOC 30.1.48 (Air Britain Serials)"/>
    <x v="4"/>
    <x v="3"/>
    <m/>
    <m/>
    <x v="2"/>
    <m/>
    <m/>
    <n v="1"/>
    <x v="77"/>
    <x v="1"/>
    <n v="1"/>
    <s v="Support Unit"/>
    <x v="49"/>
    <x v="0"/>
    <n v="1"/>
  </r>
  <r>
    <n v="3969"/>
    <s v="NT139"/>
    <x v="12"/>
    <s v="605/51OTU"/>
    <x v="10"/>
    <x v="7"/>
    <n v="30"/>
    <s v="January"/>
    <x v="11"/>
    <s v="30 January 1948"/>
    <x v="2"/>
    <s v="SS 30.1.48 (Air Britain Serials)"/>
    <x v="4"/>
    <x v="3"/>
    <m/>
    <m/>
    <x v="2"/>
    <m/>
    <m/>
    <n v="1"/>
    <x v="77"/>
    <x v="1"/>
    <n v="1"/>
    <s v="Support Unit"/>
    <x v="110"/>
    <x v="0"/>
    <n v="2"/>
  </r>
  <r>
    <n v="1733"/>
    <s v="PZ280"/>
    <x v="12"/>
    <s v="618/51OTU"/>
    <x v="10"/>
    <x v="7"/>
    <n v="30"/>
    <s v="January"/>
    <x v="11"/>
    <s v="30 January 1948"/>
    <x v="2"/>
    <s v="SOC 30.1.48 (Air Britain Serials) 26.08.44 618 Sqn. PZ280 Broke undercarriage during test flights with Highball Bomb. Details of place, etc, secret. (Mosquito Crash Log)"/>
    <x v="4"/>
    <x v="3"/>
    <m/>
    <m/>
    <x v="2"/>
    <m/>
    <m/>
    <n v="1"/>
    <x v="77"/>
    <x v="1"/>
    <n v="1"/>
    <s v="Support Unit"/>
    <x v="110"/>
    <x v="0"/>
    <n v="2"/>
  </r>
  <r>
    <n v="742"/>
    <s v="HR494"/>
    <x v="12"/>
    <s v="132OTU/8OTU/132OTU/204AFS"/>
    <x v="10"/>
    <x v="19"/>
    <n v="31"/>
    <s v="January"/>
    <x v="11"/>
    <s v="31 January 1948"/>
    <x v="1"/>
    <s v="Flew into ground at night 1m N of Great Pointon Lincs. 31.1.48 (Air Britain Serials) 31.01.48 204 AFS. HR494 Dived into ground out of cloud one mile south of Grantham, killing two. (Mosquito Crash Log) P/O (Pilot) Henry Bennetts CHAPPLE +, ? (Nav.) Laurence George PEARSON + (http://www.rafcommands.com/forum/showthread.php?17023-Crew-Mosquito-HR494-crash-31-1-1948)"/>
    <x v="2"/>
    <x v="2"/>
    <s v="Dived into ground"/>
    <m/>
    <x v="2"/>
    <m/>
    <m/>
    <n v="1"/>
    <x v="77"/>
    <x v="1"/>
    <n v="1"/>
    <s v="Support Unit"/>
    <x v="294"/>
    <x v="3"/>
    <n v="4"/>
  </r>
  <r>
    <n v="4910"/>
    <s v="KA367"/>
    <x v="31"/>
    <m/>
    <x v="10"/>
    <x v="19"/>
    <n v="31"/>
    <s v="January"/>
    <x v="11"/>
    <s v="31 January 1948"/>
    <x v="2"/>
    <s v="SS 31.1.48 (Air Britain Serials)"/>
    <x v="4"/>
    <x v="3"/>
    <m/>
    <m/>
    <x v="2"/>
    <m/>
    <m/>
    <n v="1"/>
    <x v="77"/>
    <x v="1"/>
    <n v="0"/>
    <e v="#N/A"/>
    <x v="17"/>
    <x v="1"/>
    <n v="1"/>
  </r>
  <r>
    <n v="6022"/>
    <s v="VR344"/>
    <x v="10"/>
    <m/>
    <x v="12"/>
    <x v="19"/>
    <n v="4"/>
    <s v="February"/>
    <x v="11"/>
    <s v="4 February 1948"/>
    <x v="2"/>
    <s v="To Armee de l'Air 4.2.48 (Air Britain Serials)"/>
    <x v="5"/>
    <x v="3"/>
    <m/>
    <m/>
    <x v="2"/>
    <m/>
    <m/>
    <n v="2"/>
    <x v="78"/>
    <x v="1"/>
    <n v="0"/>
    <e v="#N/A"/>
    <x v="17"/>
    <x v="0"/>
    <n v="1"/>
  </r>
  <r>
    <n v="7626"/>
    <s v="MM818"/>
    <x v="25"/>
    <n v="488"/>
    <x v="10"/>
    <x v="19"/>
    <n v="5"/>
    <s v="February"/>
    <x v="11"/>
    <s v="5 February 1948"/>
    <x v="2"/>
    <s v="SOC 5.2.48 (Air Britain Serials)"/>
    <x v="4"/>
    <x v="3"/>
    <m/>
    <m/>
    <x v="2"/>
    <m/>
    <m/>
    <n v="2"/>
    <x v="78"/>
    <x v="1"/>
    <n v="1"/>
    <s v="Front-Line"/>
    <x v="42"/>
    <x v="2"/>
    <n v="1"/>
  </r>
  <r>
    <n v="4093"/>
    <s v="NT352"/>
    <x v="25"/>
    <n v="239"/>
    <x v="10"/>
    <x v="19"/>
    <n v="5"/>
    <s v="February"/>
    <x v="11"/>
    <s v="5 February 1948"/>
    <x v="2"/>
    <s v="SOC 5.2.48 (Air Britain Serials)"/>
    <x v="4"/>
    <x v="3"/>
    <m/>
    <m/>
    <x v="2"/>
    <m/>
    <m/>
    <n v="2"/>
    <x v="78"/>
    <x v="1"/>
    <n v="1"/>
    <s v="Front-Line"/>
    <x v="63"/>
    <x v="2"/>
    <n v="1"/>
  </r>
  <r>
    <n v="5518"/>
    <s v="NT359"/>
    <x v="25"/>
    <n v="68"/>
    <x v="10"/>
    <x v="19"/>
    <n v="5"/>
    <s v="February"/>
    <x v="11"/>
    <s v="5 February 1948"/>
    <x v="2"/>
    <s v="SOC 5.2.48 (Air Britain Serials)"/>
    <x v="4"/>
    <x v="3"/>
    <m/>
    <m/>
    <x v="2"/>
    <m/>
    <m/>
    <n v="2"/>
    <x v="78"/>
    <x v="1"/>
    <n v="1"/>
    <s v="Front-Line"/>
    <x v="102"/>
    <x v="2"/>
    <n v="1"/>
  </r>
  <r>
    <n v="4257"/>
    <s v="NT509"/>
    <x v="25"/>
    <n v="68"/>
    <x v="10"/>
    <x v="19"/>
    <n v="5"/>
    <s v="February"/>
    <x v="11"/>
    <s v="5 February 1948"/>
    <x v="2"/>
    <s v="SOC 5.2.48 (Air Britain Serials)"/>
    <x v="4"/>
    <x v="3"/>
    <m/>
    <m/>
    <x v="2"/>
    <m/>
    <m/>
    <n v="2"/>
    <x v="78"/>
    <x v="1"/>
    <n v="1"/>
    <s v="Front-Line"/>
    <x v="102"/>
    <x v="2"/>
    <n v="1"/>
  </r>
  <r>
    <n v="4081"/>
    <s v="NT567"/>
    <x v="25"/>
    <s v="406/CFE"/>
    <x v="0"/>
    <x v="7"/>
    <n v="5"/>
    <s v="February"/>
    <x v="11"/>
    <s v="5 February 1948"/>
    <x v="2"/>
    <s v="SOC 5.2.48 (Air Britain Serials)"/>
    <x v="4"/>
    <x v="3"/>
    <m/>
    <m/>
    <x v="2"/>
    <m/>
    <m/>
    <n v="2"/>
    <x v="78"/>
    <x v="1"/>
    <n v="1"/>
    <s v="Support Unit"/>
    <x v="231"/>
    <x v="2"/>
    <n v="2"/>
  </r>
  <r>
    <n v="1967"/>
    <s v="RV342"/>
    <x v="20"/>
    <s v="139/692/180/69"/>
    <x v="10"/>
    <x v="19"/>
    <n v="5"/>
    <s v="February"/>
    <x v="11"/>
    <s v="5 February 1948"/>
    <x v="2"/>
    <s v="SOC 5.2.48 (Air Britain Serials)"/>
    <x v="4"/>
    <x v="3"/>
    <m/>
    <m/>
    <x v="2"/>
    <m/>
    <m/>
    <n v="2"/>
    <x v="78"/>
    <x v="1"/>
    <n v="1"/>
    <s v="Front-Line"/>
    <x v="1"/>
    <x v="0"/>
    <n v="4"/>
  </r>
  <r>
    <n v="6387"/>
    <s v="VR341"/>
    <x v="10"/>
    <m/>
    <x v="15"/>
    <x v="19"/>
    <n v="5"/>
    <s v="February"/>
    <x v="11"/>
    <s v="5 February 1948"/>
    <x v="2"/>
    <s v="To Belgian AF 5.2.48 as MA-5/B2-E (Air Britain Serials)"/>
    <x v="5"/>
    <x v="3"/>
    <m/>
    <m/>
    <x v="2"/>
    <m/>
    <m/>
    <n v="2"/>
    <x v="78"/>
    <x v="1"/>
    <n v="0"/>
    <e v="#N/A"/>
    <x v="17"/>
    <x v="0"/>
    <n v="1"/>
  </r>
  <r>
    <n v="6389"/>
    <s v="VR342"/>
    <x v="10"/>
    <m/>
    <x v="15"/>
    <x v="19"/>
    <n v="5"/>
    <s v="February"/>
    <x v="11"/>
    <s v="5 February 1948"/>
    <x v="2"/>
    <s v="To Belgian AF 5.2.48 as MA-6/B2-F (Air Britain Serials)"/>
    <x v="5"/>
    <x v="3"/>
    <m/>
    <m/>
    <x v="2"/>
    <m/>
    <m/>
    <n v="2"/>
    <x v="78"/>
    <x v="1"/>
    <n v="0"/>
    <e v="#N/A"/>
    <x v="17"/>
    <x v="0"/>
    <n v="1"/>
  </r>
  <r>
    <n v="4035"/>
    <s v="TE590"/>
    <x v="12"/>
    <s v="CGS/204AFS"/>
    <x v="10"/>
    <x v="19"/>
    <n v="6"/>
    <s v="February"/>
    <x v="11"/>
    <s v="6 February 1948"/>
    <x v="0"/>
    <s v="Dived into ground while low flying 11m W of Woolfox Lodge 6.2.48 (Air Britain Serials) 06.02.48 204 AFS. TE590 Flew into ground one and a half miles west of Woolfox Lodge airfield whilst low flying in bad visibility, killing two. (Mosquito Crash Log)"/>
    <x v="2"/>
    <x v="2"/>
    <s v="Bad Visibility"/>
    <m/>
    <x v="2"/>
    <m/>
    <m/>
    <n v="2"/>
    <x v="78"/>
    <x v="1"/>
    <n v="0"/>
    <s v="Support Unit"/>
    <x v="294"/>
    <x v="3"/>
    <n v="2"/>
  </r>
  <r>
    <n v="3537"/>
    <s v="TA275"/>
    <x v="22"/>
    <n v="169"/>
    <x v="10"/>
    <x v="19"/>
    <n v="6"/>
    <s v="February"/>
    <x v="11"/>
    <s v="6 February 1948"/>
    <x v="2"/>
    <s v="Sold to DH 6.2.48 (Air Britain Serials)"/>
    <x v="5"/>
    <x v="3"/>
    <m/>
    <m/>
    <x v="2"/>
    <m/>
    <m/>
    <n v="2"/>
    <x v="78"/>
    <x v="1"/>
    <n v="1"/>
    <s v="Front-Line"/>
    <x v="65"/>
    <x v="0"/>
    <n v="1"/>
  </r>
  <r>
    <n v="3902"/>
    <s v="TA281"/>
    <x v="22"/>
    <n v="169"/>
    <x v="10"/>
    <x v="19"/>
    <n v="6"/>
    <s v="February"/>
    <x v="11"/>
    <s v="6 February 1948"/>
    <x v="2"/>
    <s v="Sold to DH 6.2.48 (Air Britain Serials)"/>
    <x v="5"/>
    <x v="3"/>
    <m/>
    <m/>
    <x v="2"/>
    <m/>
    <m/>
    <n v="2"/>
    <x v="78"/>
    <x v="1"/>
    <n v="1"/>
    <s v="Front-Line"/>
    <x v="65"/>
    <x v="0"/>
    <n v="1"/>
  </r>
  <r>
    <n v="4861"/>
    <s v="TA285"/>
    <x v="22"/>
    <m/>
    <x v="10"/>
    <x v="19"/>
    <n v="6"/>
    <s v="February"/>
    <x v="11"/>
    <s v="6 February 1948"/>
    <x v="2"/>
    <s v="Sold to DH 6.2.48 (Air Britain Serials)"/>
    <x v="5"/>
    <x v="3"/>
    <m/>
    <m/>
    <x v="2"/>
    <m/>
    <m/>
    <n v="2"/>
    <x v="78"/>
    <x v="1"/>
    <n v="1"/>
    <e v="#N/A"/>
    <x v="17"/>
    <x v="0"/>
    <n v="1"/>
  </r>
  <r>
    <n v="5642"/>
    <s v="TA286"/>
    <x v="22"/>
    <m/>
    <x v="10"/>
    <x v="19"/>
    <n v="6"/>
    <s v="February"/>
    <x v="11"/>
    <s v="6 February 1948"/>
    <x v="2"/>
    <s v="Sold to DH 6.2.48 (Air Britain Serials)"/>
    <x v="5"/>
    <x v="3"/>
    <m/>
    <m/>
    <x v="2"/>
    <m/>
    <m/>
    <n v="2"/>
    <x v="78"/>
    <x v="1"/>
    <n v="1"/>
    <e v="#N/A"/>
    <x v="17"/>
    <x v="0"/>
    <n v="1"/>
  </r>
  <r>
    <n v="1355"/>
    <s v="PF603"/>
    <x v="20"/>
    <s v="SFU/RWE"/>
    <x v="10"/>
    <x v="19"/>
    <n v="7"/>
    <s v="February"/>
    <x v="11"/>
    <s v="7 February 1948"/>
    <x v="2"/>
    <s v="SOC 7.2.48 (Air Britain Serials)"/>
    <x v="4"/>
    <x v="3"/>
    <m/>
    <m/>
    <x v="2"/>
    <m/>
    <m/>
    <n v="2"/>
    <x v="78"/>
    <x v="1"/>
    <n v="0"/>
    <s v="Support Unit"/>
    <x v="198"/>
    <x v="6"/>
    <n v="2"/>
  </r>
  <r>
    <n v="1412"/>
    <s v="TA546"/>
    <x v="12"/>
    <s v="13OTU/228OCU/204AFS"/>
    <x v="10"/>
    <x v="19"/>
    <n v="9"/>
    <s v="February"/>
    <x v="11"/>
    <s v="9 February 1948"/>
    <x v="1"/>
    <s v="Flew into ground after night take-off Cottesmore 9.2.48 (Air Britain Serials) 09.02.48 204 AFS. TA546 Flew into ground at Cottesmore after night takeoff, killing two. (Mosquito Crash Log)"/>
    <x v="2"/>
    <x v="2"/>
    <s v="Terrain"/>
    <m/>
    <x v="2"/>
    <m/>
    <m/>
    <n v="2"/>
    <x v="78"/>
    <x v="1"/>
    <n v="0"/>
    <s v="Support Unit"/>
    <x v="294"/>
    <x v="0"/>
    <n v="3"/>
  </r>
  <r>
    <n v="3921"/>
    <s v="VR343"/>
    <x v="10"/>
    <m/>
    <x v="15"/>
    <x v="19"/>
    <n v="9"/>
    <s v="February"/>
    <x v="11"/>
    <s v="9 February 1948"/>
    <x v="2"/>
    <s v="To Belgian AF 9.2.48 as MA-7/ND-A (Air Britain Serials)"/>
    <x v="5"/>
    <x v="3"/>
    <m/>
    <m/>
    <x v="2"/>
    <m/>
    <m/>
    <n v="2"/>
    <x v="78"/>
    <x v="1"/>
    <n v="0"/>
    <e v="#N/A"/>
    <x v="17"/>
    <x v="0"/>
    <n v="1"/>
  </r>
  <r>
    <n v="1433"/>
    <s v="NS786"/>
    <x v="18"/>
    <s v="1409 Flt"/>
    <x v="10"/>
    <x v="19"/>
    <n v="11"/>
    <s v="February"/>
    <x v="11"/>
    <s v="11 February 1948"/>
    <x v="2"/>
    <s v="SOC 11.2.48 (Air Britain Serials)"/>
    <x v="4"/>
    <x v="3"/>
    <m/>
    <m/>
    <x v="2"/>
    <m/>
    <m/>
    <n v="2"/>
    <x v="78"/>
    <x v="1"/>
    <n v="1"/>
    <s v="Front-Line"/>
    <x v="25"/>
    <x v="0"/>
    <n v="1"/>
  </r>
  <r>
    <n v="7646"/>
    <s v="NT295"/>
    <x v="25"/>
    <s v="456/54OTU"/>
    <x v="10"/>
    <x v="7"/>
    <n v="11"/>
    <s v="February"/>
    <x v="11"/>
    <s v="11 February 1948"/>
    <x v="2"/>
    <s v="Served with 456 Sqn as RX-P under RAF control 12/44 to 15/06/45 as Sqn disbanded. Back to RAF. (Brian Fillery's website) SOC 11.2.48 (Air Britain Serials)"/>
    <x v="4"/>
    <x v="3"/>
    <m/>
    <m/>
    <x v="2"/>
    <m/>
    <m/>
    <n v="2"/>
    <x v="78"/>
    <x v="1"/>
    <n v="1"/>
    <s v="Support Unit"/>
    <x v="115"/>
    <x v="2"/>
    <n v="2"/>
  </r>
  <r>
    <n v="1033"/>
    <s v="RF979"/>
    <x v="18"/>
    <s v="USAAF"/>
    <x v="10"/>
    <x v="19"/>
    <n v="11"/>
    <s v="February"/>
    <x v="11"/>
    <s v="11 February 1948"/>
    <x v="2"/>
    <s v="SOC 11.2.48 (Air Britain Serials)"/>
    <x v="4"/>
    <x v="3"/>
    <m/>
    <m/>
    <x v="2"/>
    <m/>
    <m/>
    <n v="2"/>
    <x v="78"/>
    <x v="1"/>
    <n v="1"/>
    <e v="#N/A"/>
    <x v="33"/>
    <x v="0"/>
    <n v="1"/>
  </r>
  <r>
    <n v="6177"/>
    <s v="VR332"/>
    <x v="10"/>
    <m/>
    <x v="10"/>
    <x v="19"/>
    <n v="11"/>
    <s v="February"/>
    <x v="11"/>
    <s v="11 February 1948"/>
    <x v="2"/>
    <s v="SOC 11.2.48 (Air Britain Serials)"/>
    <x v="4"/>
    <x v="3"/>
    <m/>
    <m/>
    <x v="2"/>
    <m/>
    <m/>
    <n v="2"/>
    <x v="78"/>
    <x v="1"/>
    <n v="0"/>
    <e v="#N/A"/>
    <x v="17"/>
    <x v="0"/>
    <n v="1"/>
  </r>
  <r>
    <n v="6705"/>
    <s v="VT594"/>
    <x v="10"/>
    <s v="CFS"/>
    <x v="10"/>
    <x v="19"/>
    <n v="12"/>
    <s v="February"/>
    <x v="11"/>
    <s v="12 February 1948"/>
    <x v="0"/>
    <s v="12/02/1948 Mosquito VT594 of CFS crash landed during practice overshoot at Moreton-in-Marsh. There were no casualties. (http://www.couplandbell.com/marg/crashes1946-49.htm) Crashlanded during practice overshoot Moreton-in-Marsh 12.2.48 (Air Britain Serials) 12.02.48 CFS. VT594 Crash-landed at Moreton-in-the-Marsh during practice overshoot. (Mosquito Crash Log) aw/cn 14/11/1947, d/d 19/12/1947, w/o 13/02/1948  (http://www.ukserials.com/)"/>
    <x v="2"/>
    <x v="2"/>
    <s v="Overshot"/>
    <m/>
    <x v="2"/>
    <m/>
    <m/>
    <n v="2"/>
    <x v="78"/>
    <x v="1"/>
    <n v="0"/>
    <s v="Support Unit"/>
    <x v="286"/>
    <x v="0"/>
    <n v="1"/>
  </r>
  <r>
    <n v="3111"/>
    <s v="PF408"/>
    <x v="20"/>
    <n v="109"/>
    <x v="0"/>
    <x v="8"/>
    <n v="17"/>
    <s v="February"/>
    <x v="11"/>
    <s v="17 February 1948"/>
    <x v="1"/>
    <s v="Overshot landing at night and u/c collapsed Coningsby 17.2.48 (Air Britain Serials) 17 02.48 109 Sqn. PF408 Overshot during night landing at Coningsby. (Mosquito Crash Log)"/>
    <x v="2"/>
    <x v="2"/>
    <s v="Overshot"/>
    <m/>
    <x v="2"/>
    <m/>
    <m/>
    <n v="2"/>
    <x v="78"/>
    <x v="1"/>
    <n v="0"/>
    <s v="Front-Line"/>
    <x v="18"/>
    <x v="6"/>
    <n v="1"/>
  </r>
  <r>
    <n v="3035"/>
    <s v="MM142"/>
    <x v="20"/>
    <s v="RAE/BBU"/>
    <x v="10"/>
    <x v="19"/>
    <n v="18"/>
    <s v="February"/>
    <x v="11"/>
    <s v="18 February 1948"/>
    <x v="0"/>
    <s v="Misjudged approach landed on grass and u/c raised to stop to avoid hitting control tower Martlesham Heath 18.2.48 (Air Britain Serials)"/>
    <x v="2"/>
    <x v="2"/>
    <s v="Crashed on landing"/>
    <m/>
    <x v="2"/>
    <m/>
    <m/>
    <n v="2"/>
    <x v="78"/>
    <x v="1"/>
    <n v="1"/>
    <s v="Support Unit"/>
    <x v="328"/>
    <x v="0"/>
    <n v="2"/>
  </r>
  <r>
    <n v="4594"/>
    <s v="NT542"/>
    <x v="25"/>
    <m/>
    <x v="12"/>
    <x v="19"/>
    <n v="18"/>
    <s v="February"/>
    <x v="11"/>
    <s v="18 February 1948"/>
    <x v="2"/>
    <s v="To Armee de l'Air 18.2.48 (Air Britain Serials)"/>
    <x v="5"/>
    <x v="3"/>
    <m/>
    <m/>
    <x v="2"/>
    <m/>
    <m/>
    <n v="2"/>
    <x v="78"/>
    <x v="1"/>
    <n v="1"/>
    <e v="#N/A"/>
    <x v="17"/>
    <x v="2"/>
    <n v="1"/>
  </r>
  <r>
    <n v="6169"/>
    <s v="NT371"/>
    <x v="25"/>
    <n v="141"/>
    <x v="12"/>
    <x v="19"/>
    <n v="19"/>
    <s v="February"/>
    <x v="11"/>
    <s v="19 February 1948"/>
    <x v="2"/>
    <s v="To Armee de l'Air 19.2.48 (Air Britain Serials)"/>
    <x v="5"/>
    <x v="3"/>
    <m/>
    <m/>
    <x v="2"/>
    <m/>
    <m/>
    <n v="2"/>
    <x v="78"/>
    <x v="1"/>
    <n v="1"/>
    <s v="Front-Line"/>
    <x v="45"/>
    <x v="2"/>
    <n v="1"/>
  </r>
  <r>
    <n v="4008"/>
    <s v="RS654"/>
    <x v="12"/>
    <s v="54OTU/228OCU"/>
    <x v="0"/>
    <x v="7"/>
    <n v="25"/>
    <s v="February"/>
    <x v="11"/>
    <s v="25 February 1948"/>
    <x v="0"/>
    <s v="Lost power and crashlanded in field Yorks. 25.2.48 not repaired (Air Britain Serials) 25.02.48 228 OCU. RS654 Crashed in force landing. Location unknown. (Mosquito Crash Log)"/>
    <x v="2"/>
    <x v="2"/>
    <s v="Engine failure"/>
    <m/>
    <x v="2"/>
    <m/>
    <m/>
    <n v="2"/>
    <x v="78"/>
    <x v="1"/>
    <n v="0"/>
    <s v="Support Unit"/>
    <x v="298"/>
    <x v="7"/>
    <n v="2"/>
  </r>
  <r>
    <n v="4810"/>
    <s v="RK943"/>
    <x v="25"/>
    <m/>
    <x v="12"/>
    <x v="19"/>
    <n v="25"/>
    <s v="February"/>
    <x v="11"/>
    <s v="25 February 1948"/>
    <x v="2"/>
    <s v="To Armee de l'Air 25.2.48 (Air Britain Serials)"/>
    <x v="5"/>
    <x v="3"/>
    <m/>
    <m/>
    <x v="2"/>
    <m/>
    <m/>
    <n v="2"/>
    <x v="78"/>
    <x v="1"/>
    <n v="0"/>
    <e v="#N/A"/>
    <x v="17"/>
    <x v="2"/>
    <n v="1"/>
  </r>
  <r>
    <n v="5633"/>
    <s v="A52-150"/>
    <x v="24"/>
    <m/>
    <x v="7"/>
    <x v="19"/>
    <n v="0"/>
    <s v="March"/>
    <x v="11"/>
    <s v="0 March 1948"/>
    <x v="2"/>
    <s v="Built as F.B.40. Delivered during October 1945. Final disposition: to storage, March 1948. (Beaufort, Beaufighter and Mosquito in Australian Service, Stewart Wilson, 1990) Rtp .47 (Air Britain Serials)"/>
    <x v="4"/>
    <x v="3"/>
    <m/>
    <m/>
    <x v="2"/>
    <m/>
    <m/>
    <n v="3"/>
    <x v="79"/>
    <x v="1"/>
    <n v="0"/>
    <e v="#N/A"/>
    <x v="17"/>
    <x v="5"/>
    <n v="1"/>
  </r>
  <r>
    <n v="1038"/>
    <s v="NS793"/>
    <x v="18"/>
    <s v="USAAF"/>
    <x v="10"/>
    <x v="19"/>
    <n v="3"/>
    <s v="March"/>
    <x v="11"/>
    <s v="3 March 1948"/>
    <x v="2"/>
    <s v="SS 3.3.48 (Air Britain Serials)"/>
    <x v="4"/>
    <x v="3"/>
    <m/>
    <m/>
    <x v="2"/>
    <m/>
    <m/>
    <n v="3"/>
    <x v="79"/>
    <x v="1"/>
    <n v="1"/>
    <e v="#N/A"/>
    <x v="33"/>
    <x v="0"/>
    <n v="1"/>
  </r>
  <r>
    <n v="4524"/>
    <s v="NS798"/>
    <x v="18"/>
    <n v="140"/>
    <x v="0"/>
    <x v="0"/>
    <n v="3"/>
    <s v="March"/>
    <x v="11"/>
    <s v="3 March 1948"/>
    <x v="2"/>
    <s v="SS 3.3.48 (Air Britain Serials)"/>
    <x v="4"/>
    <x v="3"/>
    <m/>
    <m/>
    <x v="2"/>
    <m/>
    <m/>
    <n v="3"/>
    <x v="79"/>
    <x v="1"/>
    <n v="1"/>
    <s v="Front-Line"/>
    <x v="56"/>
    <x v="0"/>
    <n v="1"/>
  </r>
  <r>
    <n v="4478"/>
    <s v="RG116"/>
    <x v="18"/>
    <s v="34 Wg"/>
    <x v="10"/>
    <x v="19"/>
    <n v="3"/>
    <s v="March"/>
    <x v="11"/>
    <s v="3 March 1948"/>
    <x v="2"/>
    <s v="SOC 3.3.48 (Air Britain Serials)"/>
    <x v="4"/>
    <x v="3"/>
    <m/>
    <m/>
    <x v="2"/>
    <m/>
    <m/>
    <n v="3"/>
    <x v="79"/>
    <x v="1"/>
    <n v="1"/>
    <s v="Support Unit"/>
    <x v="329"/>
    <x v="0"/>
    <n v="1"/>
  </r>
  <r>
    <n v="7566"/>
    <s v="RG139"/>
    <x v="18"/>
    <n v="540"/>
    <x v="10"/>
    <x v="19"/>
    <n v="3"/>
    <s v="March"/>
    <x v="11"/>
    <s v="3 March 1948"/>
    <x v="2"/>
    <s v="SS 3.3.48 (Air Britain Serials)"/>
    <x v="4"/>
    <x v="3"/>
    <m/>
    <m/>
    <x v="2"/>
    <m/>
    <m/>
    <n v="3"/>
    <x v="79"/>
    <x v="1"/>
    <n v="1"/>
    <s v="Front-Line"/>
    <x v="16"/>
    <x v="0"/>
    <n v="1"/>
  </r>
  <r>
    <n v="4397"/>
    <s v="RL122"/>
    <x v="39"/>
    <n v="29"/>
    <x v="0"/>
    <x v="2"/>
    <n v="8"/>
    <s v="March"/>
    <x v="11"/>
    <s v="8 March 1948"/>
    <x v="0"/>
    <s v="Swung on take-off and u/c collapsed West Malling 8.3.48 DBR (Air Britain Serials) 08.03.48 29Sqn. RL122 Crashed on take-off at West Mailing. (Mosquito Crash Log)"/>
    <x v="2"/>
    <x v="2"/>
    <s v="Swung on takeoff"/>
    <m/>
    <x v="2"/>
    <m/>
    <m/>
    <n v="3"/>
    <x v="79"/>
    <x v="1"/>
    <n v="0"/>
    <s v="Front-Line"/>
    <x v="31"/>
    <x v="2"/>
    <n v="1"/>
  </r>
  <r>
    <n v="948"/>
    <s v="RL147"/>
    <x v="39"/>
    <s v="85/141/SF Coltishall/85"/>
    <x v="0"/>
    <x v="2"/>
    <n v="8"/>
    <s v="March"/>
    <x v="11"/>
    <s v="8 March 1948"/>
    <x v="0"/>
    <s v="Both engines shut down in error crashed on boundary of West Malling 8.3.48 (Air Britain Serials) 08.03.48 85 Sqn. RL147 Wrong propellor feathered during single-engine training, aircraft crashed on perimeter at West Mailing. (Mosquito Crash Log)"/>
    <x v="2"/>
    <x v="2"/>
    <s v="Engine failure"/>
    <m/>
    <x v="2"/>
    <m/>
    <m/>
    <n v="3"/>
    <x v="79"/>
    <x v="1"/>
    <n v="0"/>
    <s v="Front-Line"/>
    <x v="13"/>
    <x v="2"/>
    <n v="4"/>
  </r>
  <r>
    <n v="1068"/>
    <s v="TA523"/>
    <x v="12"/>
    <s v="13OTU/54OTU/228OCU"/>
    <x v="0"/>
    <x v="7"/>
    <n v="8"/>
    <s v="March"/>
    <x v="11"/>
    <s v="8 March 1948"/>
    <x v="0"/>
    <s v="Crashed on landing Leeming 8.3.48 (Air Britain Serials) 08.03.48 228 OCU. TA523 Crashed on landing at Leeming. (Mosquito Crash Log)"/>
    <x v="2"/>
    <x v="2"/>
    <s v="Crashed on landing"/>
    <m/>
    <x v="2"/>
    <m/>
    <m/>
    <n v="3"/>
    <x v="79"/>
    <x v="1"/>
    <n v="0"/>
    <s v="Support Unit"/>
    <x v="298"/>
    <x v="0"/>
    <n v="3"/>
  </r>
  <r>
    <n v="1589"/>
    <s v="NS561"/>
    <x v="18"/>
    <s v="FCCS"/>
    <x v="10"/>
    <x v="19"/>
    <n v="8"/>
    <s v="March"/>
    <x v="11"/>
    <s v="8 March 1948"/>
    <x v="2"/>
    <s v="SOC 8.3.48 (Air Britain Serials) 450305 Mosquito XVI NS561 654BS 25BG 376 8 Take Off Accident, Category 3 damage, Evans, James C ENG Watton/Sta 376 (http://www.aviationarchaeology.com/src/AARmonthly/Mar1945O.htm)"/>
    <x v="4"/>
    <x v="3"/>
    <m/>
    <m/>
    <x v="2"/>
    <m/>
    <m/>
    <n v="3"/>
    <x v="79"/>
    <x v="1"/>
    <n v="1"/>
    <s v="Support Unit"/>
    <x v="273"/>
    <x v="0"/>
    <n v="1"/>
  </r>
  <r>
    <n v="5117"/>
    <s v="NT532"/>
    <x v="25"/>
    <s v="488/54OTU"/>
    <x v="10"/>
    <x v="7"/>
    <n v="8"/>
    <s v="March"/>
    <x v="11"/>
    <s v="8 March 1948"/>
    <x v="2"/>
    <s v="SOC 8.3.48 (Air Britain Serials)"/>
    <x v="4"/>
    <x v="3"/>
    <m/>
    <m/>
    <x v="2"/>
    <m/>
    <m/>
    <n v="3"/>
    <x v="79"/>
    <x v="1"/>
    <n v="1"/>
    <s v="Support Unit"/>
    <x v="115"/>
    <x v="2"/>
    <n v="2"/>
  </r>
  <r>
    <n v="4007"/>
    <s v="RV309"/>
    <x v="20"/>
    <s v="105/571/98"/>
    <x v="10"/>
    <x v="19"/>
    <n v="8"/>
    <s v="March"/>
    <x v="11"/>
    <s v="8 March 1948"/>
    <x v="2"/>
    <s v="SOC 8.3.48 (Air Britain Serials)"/>
    <x v="4"/>
    <x v="3"/>
    <m/>
    <m/>
    <x v="2"/>
    <m/>
    <m/>
    <n v="3"/>
    <x v="79"/>
    <x v="1"/>
    <n v="1"/>
    <s v="Front-Line"/>
    <x v="204"/>
    <x v="0"/>
    <n v="3"/>
  </r>
  <r>
    <n v="845"/>
    <s v="RV320"/>
    <x v="20"/>
    <s v="692/578/692/180/69"/>
    <x v="10"/>
    <x v="19"/>
    <n v="8"/>
    <s v="March"/>
    <x v="11"/>
    <s v="8 March 1948"/>
    <x v="2"/>
    <s v="SOC 8.3.48 (Air Britain Serials)"/>
    <x v="4"/>
    <x v="3"/>
    <m/>
    <m/>
    <x v="2"/>
    <m/>
    <m/>
    <n v="3"/>
    <x v="79"/>
    <x v="1"/>
    <n v="1"/>
    <s v="Front-Line"/>
    <x v="1"/>
    <x v="0"/>
    <n v="5"/>
  </r>
  <r>
    <n v="30"/>
    <s v="RV345"/>
    <x v="20"/>
    <s v="139/128/14"/>
    <x v="10"/>
    <x v="19"/>
    <n v="8"/>
    <s v="March"/>
    <x v="11"/>
    <s v="8 March 1948"/>
    <x v="2"/>
    <s v="SOC 8.3.48 (Air Britain Serials)"/>
    <x v="4"/>
    <x v="3"/>
    <m/>
    <m/>
    <x v="2"/>
    <m/>
    <m/>
    <n v="3"/>
    <x v="79"/>
    <x v="1"/>
    <n v="1"/>
    <s v="Front-Line"/>
    <x v="215"/>
    <x v="0"/>
    <n v="3"/>
  </r>
  <r>
    <n v="4435"/>
    <s v="RF899"/>
    <x v="12"/>
    <s v="Mkrs"/>
    <x v="10"/>
    <x v="19"/>
    <n v="9"/>
    <s v="March"/>
    <x v="11"/>
    <s v="9 March 1948"/>
    <x v="0"/>
    <s v="U/c collapsed landing Thorney Island 9.3.48 (Air Britain Serials)"/>
    <x v="2"/>
    <x v="2"/>
    <s v="Undercarriage failed"/>
    <m/>
    <x v="2"/>
    <m/>
    <m/>
    <n v="3"/>
    <x v="79"/>
    <x v="1"/>
    <n v="1"/>
    <s v="Support Unit"/>
    <x v="44"/>
    <x v="3"/>
    <n v="1"/>
  </r>
  <r>
    <n v="4268"/>
    <s v="MM732"/>
    <x v="25"/>
    <s v="406/29"/>
    <x v="0"/>
    <x v="2"/>
    <n v="9"/>
    <s v="March"/>
    <x v="11"/>
    <s v="9 March 1948"/>
    <x v="2"/>
    <s v="SS 9.3.48 (Air Britain Serials)"/>
    <x v="4"/>
    <x v="3"/>
    <m/>
    <m/>
    <x v="2"/>
    <m/>
    <m/>
    <n v="3"/>
    <x v="79"/>
    <x v="1"/>
    <n v="1"/>
    <s v="Front-Line"/>
    <x v="31"/>
    <x v="2"/>
    <n v="2"/>
  </r>
  <r>
    <n v="4988"/>
    <s v="RF840"/>
    <x v="12"/>
    <s v="8OTU/132OTU"/>
    <x v="12"/>
    <x v="19"/>
    <n v="9"/>
    <s v="March"/>
    <x v="11"/>
    <s v="9 March 1948"/>
    <x v="2"/>
    <s v="To Armee de l'Air 9.3.48 (Air Britain Serials)"/>
    <x v="5"/>
    <x v="3"/>
    <m/>
    <m/>
    <x v="2"/>
    <m/>
    <m/>
    <n v="3"/>
    <x v="79"/>
    <x v="1"/>
    <n v="1"/>
    <s v="Support Unit"/>
    <x v="121"/>
    <x v="3"/>
    <n v="2"/>
  </r>
  <r>
    <n v="3206"/>
    <s v="MM357"/>
    <x v="18"/>
    <s v="4/SF Upwood/TFU"/>
    <x v="10"/>
    <x v="19"/>
    <n v="10"/>
    <s v="March"/>
    <x v="11"/>
    <s v="10 March 1948"/>
    <x v="2"/>
    <s v="SOC 10.3.48 (Air Britain Serials)"/>
    <x v="4"/>
    <x v="3"/>
    <m/>
    <m/>
    <x v="2"/>
    <m/>
    <m/>
    <n v="3"/>
    <x v="79"/>
    <x v="1"/>
    <n v="1"/>
    <s v="Support Unit"/>
    <x v="49"/>
    <x v="0"/>
    <n v="3"/>
  </r>
  <r>
    <n v="341"/>
    <s v="NS652"/>
    <x v="18"/>
    <s v="544/8OTU/139"/>
    <x v="0"/>
    <x v="0"/>
    <n v="10"/>
    <s v="March"/>
    <x v="11"/>
    <s v="10 March 1948"/>
    <x v="2"/>
    <s v="SOC 10.3.48 (Air Britain Serials)"/>
    <x v="4"/>
    <x v="3"/>
    <m/>
    <m/>
    <x v="2"/>
    <m/>
    <m/>
    <n v="3"/>
    <x v="79"/>
    <x v="1"/>
    <n v="1"/>
    <s v="Front-Line"/>
    <x v="15"/>
    <x v="0"/>
    <n v="3"/>
  </r>
  <r>
    <n v="783"/>
    <s v="NS678"/>
    <x v="18"/>
    <s v="540/544/540"/>
    <x v="10"/>
    <x v="19"/>
    <n v="10"/>
    <s v="March"/>
    <x v="11"/>
    <s v="10 March 1948"/>
    <x v="2"/>
    <s v="SOC 10.3.48 (Air Britain Serials)"/>
    <x v="4"/>
    <x v="3"/>
    <m/>
    <m/>
    <x v="2"/>
    <m/>
    <m/>
    <n v="3"/>
    <x v="79"/>
    <x v="1"/>
    <n v="1"/>
    <s v="Front-Line"/>
    <x v="16"/>
    <x v="0"/>
    <n v="3"/>
  </r>
  <r>
    <n v="2614"/>
    <s v="NS784"/>
    <x v="18"/>
    <s v="192/RWE"/>
    <x v="10"/>
    <x v="19"/>
    <n v="10"/>
    <s v="March"/>
    <x v="11"/>
    <s v="10 March 1948"/>
    <x v="2"/>
    <s v="SS 10.3.48 (Air Britain Serials)"/>
    <x v="4"/>
    <x v="3"/>
    <m/>
    <m/>
    <x v="2"/>
    <m/>
    <m/>
    <n v="3"/>
    <x v="79"/>
    <x v="1"/>
    <n v="1"/>
    <s v="Support Unit"/>
    <x v="198"/>
    <x v="0"/>
    <n v="2"/>
  </r>
  <r>
    <n v="4240"/>
    <s v="PF463"/>
    <x v="20"/>
    <s v="139/333"/>
    <x v="10"/>
    <x v="19"/>
    <n v="10"/>
    <s v="March"/>
    <x v="11"/>
    <s v="10 March 1948"/>
    <x v="2"/>
    <s v="SOC 10.3.48 (Air Britain Serials)"/>
    <x v="4"/>
    <x v="3"/>
    <m/>
    <m/>
    <x v="2"/>
    <m/>
    <m/>
    <n v="3"/>
    <x v="79"/>
    <x v="1"/>
    <n v="0"/>
    <s v="Front-Line"/>
    <x v="28"/>
    <x v="6"/>
    <n v="2"/>
  </r>
  <r>
    <n v="1662"/>
    <s v="PF516"/>
    <x v="20"/>
    <s v="128/139"/>
    <x v="0"/>
    <x v="8"/>
    <n v="10"/>
    <s v="March"/>
    <x v="11"/>
    <s v="10 March 1948"/>
    <x v="2"/>
    <s v="SS 10.3.48 (Air Britain Serials)"/>
    <x v="4"/>
    <x v="3"/>
    <m/>
    <m/>
    <x v="2"/>
    <m/>
    <m/>
    <n v="3"/>
    <x v="79"/>
    <x v="1"/>
    <n v="0"/>
    <s v="Front-Line"/>
    <x v="15"/>
    <x v="6"/>
    <n v="2"/>
  </r>
  <r>
    <n v="1750"/>
    <s v="PF523"/>
    <x v="20"/>
    <s v="109/139"/>
    <x v="0"/>
    <x v="8"/>
    <n v="10"/>
    <s v="March"/>
    <x v="11"/>
    <s v="10 March 1948"/>
    <x v="2"/>
    <s v="SOC 10.3.48 (Air Britain Serials)"/>
    <x v="4"/>
    <x v="3"/>
    <m/>
    <m/>
    <x v="2"/>
    <m/>
    <m/>
    <n v="3"/>
    <x v="79"/>
    <x v="1"/>
    <n v="0"/>
    <s v="Front-Line"/>
    <x v="15"/>
    <x v="6"/>
    <n v="2"/>
  </r>
  <r>
    <n v="7597"/>
    <s v="RF981"/>
    <x v="18"/>
    <n v="544"/>
    <x v="10"/>
    <x v="19"/>
    <n v="10"/>
    <s v="March"/>
    <x v="11"/>
    <s v="10 March 1948"/>
    <x v="2"/>
    <s v="SS 10.3.48 (Air Britain Serials)"/>
    <x v="4"/>
    <x v="3"/>
    <m/>
    <m/>
    <x v="2"/>
    <m/>
    <m/>
    <n v="3"/>
    <x v="79"/>
    <x v="1"/>
    <n v="1"/>
    <s v="Front-Line"/>
    <x v="27"/>
    <x v="0"/>
    <n v="1"/>
  </r>
  <r>
    <n v="4066"/>
    <s v="KA944"/>
    <x v="30"/>
    <s v="ATTDU/TCDU/24"/>
    <x v="10"/>
    <x v="19"/>
    <n v="11"/>
    <s v="March"/>
    <x v="11"/>
    <s v="11 March 1948"/>
    <x v="2"/>
    <s v="SOC 11.3.48 (Air Britain Serials)"/>
    <x v="4"/>
    <x v="3"/>
    <m/>
    <m/>
    <x v="2"/>
    <m/>
    <m/>
    <n v="3"/>
    <x v="79"/>
    <x v="1"/>
    <n v="0"/>
    <s v="Front-Line"/>
    <x v="324"/>
    <x v="1"/>
    <n v="3"/>
  </r>
  <r>
    <n v="6529"/>
    <s v="MM282"/>
    <x v="18"/>
    <n v="140"/>
    <x v="0"/>
    <x v="0"/>
    <n v="11"/>
    <s v="March"/>
    <x v="11"/>
    <s v="11 March 1948"/>
    <x v="2"/>
    <s v="SOC 11.3.48 (Air Britain Serials)"/>
    <x v="4"/>
    <x v="3"/>
    <m/>
    <m/>
    <x v="2"/>
    <m/>
    <m/>
    <n v="3"/>
    <x v="79"/>
    <x v="1"/>
    <n v="1"/>
    <s v="Front-Line"/>
    <x v="56"/>
    <x v="0"/>
    <n v="1"/>
  </r>
  <r>
    <n v="7633"/>
    <s v="MM358"/>
    <x v="18"/>
    <n v="540"/>
    <x v="10"/>
    <x v="19"/>
    <n v="11"/>
    <s v="March"/>
    <x v="11"/>
    <s v="11 March 1948"/>
    <x v="2"/>
    <s v="SOC 11.3.48 (Air Britain Serials)"/>
    <x v="4"/>
    <x v="3"/>
    <m/>
    <m/>
    <x v="2"/>
    <m/>
    <m/>
    <n v="3"/>
    <x v="79"/>
    <x v="1"/>
    <n v="1"/>
    <s v="Front-Line"/>
    <x v="16"/>
    <x v="0"/>
    <n v="1"/>
  </r>
  <r>
    <n v="1194"/>
    <s v="MM822"/>
    <x v="25"/>
    <s v="488/51OTU/54OTU"/>
    <x v="10"/>
    <x v="7"/>
    <n v="11"/>
    <s v="March"/>
    <x v="11"/>
    <s v="11 March 1948"/>
    <x v="2"/>
    <s v="SOC 11.3.48 (Air Britain Serials)"/>
    <x v="4"/>
    <x v="3"/>
    <m/>
    <m/>
    <x v="2"/>
    <m/>
    <m/>
    <n v="3"/>
    <x v="79"/>
    <x v="1"/>
    <n v="1"/>
    <s v="Support Unit"/>
    <x v="115"/>
    <x v="2"/>
    <n v="3"/>
  </r>
  <r>
    <n v="1945"/>
    <s v="NS734"/>
    <x v="18"/>
    <s v="1409 Flt"/>
    <x v="10"/>
    <x v="19"/>
    <n v="11"/>
    <s v="March"/>
    <x v="11"/>
    <s v="11 March 1948"/>
    <x v="2"/>
    <s v="SOC 11.3.48 (Air Britain Serials)"/>
    <x v="4"/>
    <x v="3"/>
    <m/>
    <m/>
    <x v="2"/>
    <m/>
    <m/>
    <n v="3"/>
    <x v="79"/>
    <x v="1"/>
    <n v="1"/>
    <s v="Front-Line"/>
    <x v="25"/>
    <x v="0"/>
    <n v="1"/>
  </r>
  <r>
    <n v="7459"/>
    <s v="NT260"/>
    <x v="25"/>
    <s v="488/54OTU"/>
    <x v="10"/>
    <x v="7"/>
    <n v="11"/>
    <s v="March"/>
    <x v="11"/>
    <s v="11 March 1948"/>
    <x v="2"/>
    <s v="SOC 11.3.48 (Air Britain Serials)"/>
    <x v="4"/>
    <x v="3"/>
    <m/>
    <m/>
    <x v="2"/>
    <m/>
    <m/>
    <n v="3"/>
    <x v="79"/>
    <x v="1"/>
    <n v="1"/>
    <s v="Support Unit"/>
    <x v="115"/>
    <x v="2"/>
    <n v="2"/>
  </r>
  <r>
    <n v="2748"/>
    <s v="NT307"/>
    <x v="25"/>
    <s v="456/54OTU"/>
    <x v="10"/>
    <x v="7"/>
    <n v="11"/>
    <s v="March"/>
    <x v="11"/>
    <s v="11 March 1948"/>
    <x v="2"/>
    <s v="Served with 456 Sqn as RX-Y under RAF control 12/44 to 15/06/45 as Sqn disbanded. Back to RAF. (Brian Fillery's website) SOC 11.3.48 (Air Britain Serials)"/>
    <x v="4"/>
    <x v="3"/>
    <m/>
    <m/>
    <x v="2"/>
    <m/>
    <m/>
    <n v="3"/>
    <x v="79"/>
    <x v="1"/>
    <n v="1"/>
    <s v="Support Unit"/>
    <x v="115"/>
    <x v="2"/>
    <n v="2"/>
  </r>
  <r>
    <n v="4970"/>
    <s v="NT539"/>
    <x v="25"/>
    <s v="406/54OTU"/>
    <x v="10"/>
    <x v="7"/>
    <n v="11"/>
    <s v="March"/>
    <x v="11"/>
    <s v="11 March 1948"/>
    <x v="2"/>
    <s v="SOC 11.3.48 (Air Britain Serials)"/>
    <x v="4"/>
    <x v="3"/>
    <m/>
    <m/>
    <x v="2"/>
    <m/>
    <m/>
    <n v="3"/>
    <x v="79"/>
    <x v="1"/>
    <n v="1"/>
    <s v="Support Unit"/>
    <x v="115"/>
    <x v="2"/>
    <n v="2"/>
  </r>
  <r>
    <n v="1774"/>
    <s v="PF456"/>
    <x v="20"/>
    <s v="571/692/180/69"/>
    <x v="10"/>
    <x v="19"/>
    <n v="11"/>
    <s v="March"/>
    <x v="11"/>
    <s v="11 March 1948"/>
    <x v="2"/>
    <s v="SOC 11.3.48 (Air Britain Serials)"/>
    <x v="4"/>
    <x v="3"/>
    <m/>
    <m/>
    <x v="2"/>
    <m/>
    <m/>
    <n v="3"/>
    <x v="79"/>
    <x v="1"/>
    <n v="0"/>
    <s v="Front-Line"/>
    <x v="1"/>
    <x v="6"/>
    <n v="4"/>
  </r>
  <r>
    <n v="7634"/>
    <s v="RF980"/>
    <x v="18"/>
    <n v="540"/>
    <x v="10"/>
    <x v="19"/>
    <n v="11"/>
    <s v="March"/>
    <x v="11"/>
    <s v="11 March 1948"/>
    <x v="2"/>
    <s v="SOC 11.3.48 (Air Britain Serials)"/>
    <x v="4"/>
    <x v="3"/>
    <m/>
    <m/>
    <x v="2"/>
    <m/>
    <m/>
    <n v="3"/>
    <x v="79"/>
    <x v="1"/>
    <n v="1"/>
    <s v="Front-Line"/>
    <x v="16"/>
    <x v="0"/>
    <n v="1"/>
  </r>
  <r>
    <n v="7657"/>
    <s v="RG128"/>
    <x v="18"/>
    <n v="540"/>
    <x v="10"/>
    <x v="19"/>
    <n v="11"/>
    <s v="March"/>
    <x v="11"/>
    <s v="11 March 1948"/>
    <x v="2"/>
    <s v="SOC 11.3.48 (Air Britain Serials)"/>
    <x v="4"/>
    <x v="3"/>
    <m/>
    <m/>
    <x v="2"/>
    <m/>
    <m/>
    <n v="3"/>
    <x v="79"/>
    <x v="1"/>
    <n v="1"/>
    <s v="Front-Line"/>
    <x v="16"/>
    <x v="0"/>
    <n v="1"/>
  </r>
  <r>
    <n v="6207"/>
    <s v="RG133"/>
    <x v="18"/>
    <m/>
    <x v="10"/>
    <x v="19"/>
    <n v="11"/>
    <s v="March"/>
    <x v="11"/>
    <s v="11 March 1948"/>
    <x v="2"/>
    <s v="SOC 11.3.48 (Air Britain Serials)"/>
    <x v="4"/>
    <x v="3"/>
    <m/>
    <m/>
    <x v="2"/>
    <m/>
    <m/>
    <n v="3"/>
    <x v="79"/>
    <x v="1"/>
    <n v="1"/>
    <e v="#N/A"/>
    <x v="17"/>
    <x v="0"/>
    <n v="1"/>
  </r>
  <r>
    <n v="7204"/>
    <s v="KA952"/>
    <x v="30"/>
    <s v="RN/RAF"/>
    <x v="10"/>
    <x v="19"/>
    <n v="12"/>
    <s v="March"/>
    <x v="11"/>
    <s v="12 March 1948"/>
    <x v="2"/>
    <s v="SOC 12.3.48 (Air Britain Serials)"/>
    <x v="4"/>
    <x v="3"/>
    <m/>
    <m/>
    <x v="2"/>
    <m/>
    <m/>
    <n v="3"/>
    <x v="79"/>
    <x v="1"/>
    <n v="0"/>
    <e v="#N/A"/>
    <x v="216"/>
    <x v="1"/>
    <n v="2"/>
  </r>
  <r>
    <n v="3614"/>
    <s v="RF615"/>
    <x v="12"/>
    <n v="248"/>
    <x v="10"/>
    <x v="19"/>
    <n v="12"/>
    <s v="March"/>
    <x v="11"/>
    <s v="12 March 1948"/>
    <x v="2"/>
    <s v="Sold 12.3.48 (Air Britain Serials)"/>
    <x v="5"/>
    <x v="3"/>
    <m/>
    <m/>
    <x v="2"/>
    <m/>
    <m/>
    <n v="3"/>
    <x v="79"/>
    <x v="1"/>
    <n v="1"/>
    <s v="Front-Line"/>
    <x v="52"/>
    <x v="3"/>
    <n v="1"/>
  </r>
  <r>
    <n v="7756"/>
    <s v="VP345"/>
    <x v="10"/>
    <n v="504"/>
    <x v="10"/>
    <x v="19"/>
    <n v="13"/>
    <s v="March"/>
    <x v="11"/>
    <s v="13 March 1948"/>
    <x v="0"/>
    <s v="Caught fire on take-off and crashed Hucknall 13.3.48 (Air Britain Serials) 13.03.48 504 Sqn. VP345 Caught fire on take-off and crashed at Hucknali, killing two. (Mosquito Crash Log)"/>
    <x v="2"/>
    <x v="2"/>
    <s v="Caught fire"/>
    <m/>
    <x v="2"/>
    <m/>
    <m/>
    <n v="3"/>
    <x v="79"/>
    <x v="1"/>
    <n v="0"/>
    <s v="Front-Line"/>
    <x v="316"/>
    <x v="0"/>
    <n v="1"/>
  </r>
  <r>
    <n v="3307"/>
    <s v="KB429"/>
    <x v="28"/>
    <s v="142/1655MTU/16OTU"/>
    <x v="0"/>
    <x v="7"/>
    <n v="14"/>
    <s v="March"/>
    <x v="11"/>
    <s v="14 March 1948"/>
    <x v="2"/>
    <s v="SOC 14.3.48 (Air Britain Serials)"/>
    <x v="4"/>
    <x v="3"/>
    <m/>
    <m/>
    <x v="2"/>
    <m/>
    <m/>
    <n v="3"/>
    <x v="79"/>
    <x v="1"/>
    <n v="1"/>
    <s v="Support Unit"/>
    <x v="140"/>
    <x v="1"/>
    <n v="3"/>
  </r>
  <r>
    <n v="1807"/>
    <s v="HR113"/>
    <x v="12"/>
    <s v="235/305/BAFO Comm Wg/268/21"/>
    <x v="0"/>
    <x v="16"/>
    <n v="15"/>
    <s v="March"/>
    <x v="11"/>
    <s v="15 March 1948"/>
    <x v="2"/>
    <s v="To 6524M 15.3.48 (Air Britain Serials)"/>
    <x v="4"/>
    <x v="3"/>
    <m/>
    <m/>
    <x v="2"/>
    <m/>
    <m/>
    <n v="3"/>
    <x v="79"/>
    <x v="1"/>
    <n v="1"/>
    <s v="Front-Line"/>
    <x v="48"/>
    <x v="3"/>
    <n v="5"/>
  </r>
  <r>
    <n v="4308"/>
    <s v="RF897"/>
    <x v="12"/>
    <s v="14/21"/>
    <x v="0"/>
    <x v="16"/>
    <n v="15"/>
    <s v="March"/>
    <x v="11"/>
    <s v="15 March 1948"/>
    <x v="2"/>
    <s v="To 6527M 15.3.48 (Air Britain Serials)"/>
    <x v="4"/>
    <x v="3"/>
    <m/>
    <m/>
    <x v="2"/>
    <m/>
    <m/>
    <n v="3"/>
    <x v="79"/>
    <x v="1"/>
    <n v="1"/>
    <s v="Front-Line"/>
    <x v="48"/>
    <x v="3"/>
    <n v="2"/>
  </r>
  <r>
    <n v="4888"/>
    <s v="TA380"/>
    <x v="12"/>
    <s v="605/4"/>
    <x v="0"/>
    <x v="16"/>
    <n v="15"/>
    <s v="March"/>
    <x v="11"/>
    <s v="15 March 1948"/>
    <x v="2"/>
    <s v="To 6525M 15.3.48 (Air Britain Serials)"/>
    <x v="4"/>
    <x v="3"/>
    <m/>
    <m/>
    <x v="2"/>
    <m/>
    <m/>
    <n v="3"/>
    <x v="79"/>
    <x v="1"/>
    <n v="1"/>
    <s v="Front-Line"/>
    <x v="82"/>
    <x v="0"/>
    <n v="2"/>
  </r>
  <r>
    <n v="7129"/>
    <s v="TA535"/>
    <x v="12"/>
    <n v="107"/>
    <x v="0"/>
    <x v="16"/>
    <n v="15"/>
    <s v="March"/>
    <x v="11"/>
    <s v="15 March 1948"/>
    <x v="2"/>
    <s v="To 6526M 15.3.48 (Air Britain Serials)"/>
    <x v="4"/>
    <x v="3"/>
    <m/>
    <m/>
    <x v="2"/>
    <m/>
    <m/>
    <n v="3"/>
    <x v="79"/>
    <x v="1"/>
    <n v="0"/>
    <s v="Front-Line"/>
    <x v="57"/>
    <x v="0"/>
    <n v="1"/>
  </r>
  <r>
    <n v="6212"/>
    <s v="NT555"/>
    <x v="25"/>
    <m/>
    <x v="12"/>
    <x v="19"/>
    <n v="16"/>
    <s v="March"/>
    <x v="11"/>
    <s v="16 March 1948"/>
    <x v="2"/>
    <s v="To Armee de l'Air 16.3.48 (Air Britain Serials)"/>
    <x v="5"/>
    <x v="3"/>
    <m/>
    <m/>
    <x v="2"/>
    <m/>
    <m/>
    <n v="3"/>
    <x v="79"/>
    <x v="1"/>
    <n v="1"/>
    <e v="#N/A"/>
    <x v="17"/>
    <x v="2"/>
    <n v="1"/>
  </r>
  <r>
    <n v="3442"/>
    <s v="KA955"/>
    <x v="30"/>
    <s v="RN"/>
    <x v="10"/>
    <x v="19"/>
    <n v="18"/>
    <s v="March"/>
    <x v="11"/>
    <s v="18 March 1948"/>
    <x v="2"/>
    <s v="SOC 18.3.48 (Air Britain Serials)"/>
    <x v="4"/>
    <x v="3"/>
    <m/>
    <m/>
    <x v="2"/>
    <m/>
    <m/>
    <n v="3"/>
    <x v="79"/>
    <x v="1"/>
    <n v="0"/>
    <e v="#N/A"/>
    <x v="64"/>
    <x v="1"/>
    <n v="1"/>
  </r>
  <r>
    <n v="4050"/>
    <s v="KB409"/>
    <x v="28"/>
    <s v="608/627/109"/>
    <x v="0"/>
    <x v="8"/>
    <n v="18"/>
    <s v="March"/>
    <x v="11"/>
    <s v="18 March 1948"/>
    <x v="2"/>
    <s v="4,000lb bomb bay conversion (Brian Fillery) SOC 18.3.48 (Air Britain Serials)"/>
    <x v="4"/>
    <x v="3"/>
    <m/>
    <m/>
    <x v="2"/>
    <m/>
    <m/>
    <n v="3"/>
    <x v="79"/>
    <x v="1"/>
    <n v="1"/>
    <s v="Front-Line"/>
    <x v="18"/>
    <x v="1"/>
    <n v="3"/>
  </r>
  <r>
    <n v="1875"/>
    <s v="KB439"/>
    <x v="28"/>
    <n v="142"/>
    <x v="0"/>
    <x v="8"/>
    <n v="18"/>
    <s v="March"/>
    <x v="11"/>
    <s v="18 March 1948"/>
    <x v="2"/>
    <s v="SOC 18.3.48 (Air Britain Serials)"/>
    <x v="4"/>
    <x v="3"/>
    <m/>
    <m/>
    <x v="2"/>
    <m/>
    <m/>
    <n v="3"/>
    <x v="79"/>
    <x v="1"/>
    <n v="1"/>
    <s v="Front-Line"/>
    <x v="125"/>
    <x v="1"/>
    <n v="1"/>
  </r>
  <r>
    <n v="1975"/>
    <s v="KB485"/>
    <x v="28"/>
    <s v="16OTU"/>
    <x v="0"/>
    <x v="7"/>
    <n v="18"/>
    <s v="March"/>
    <x v="11"/>
    <s v="18 March 1948"/>
    <x v="2"/>
    <s v="SOC 18.3.48 (Air Britain Serials)"/>
    <x v="4"/>
    <x v="3"/>
    <m/>
    <m/>
    <x v="2"/>
    <m/>
    <m/>
    <n v="3"/>
    <x v="79"/>
    <x v="1"/>
    <n v="1"/>
    <s v="Support Unit"/>
    <x v="140"/>
    <x v="1"/>
    <n v="1"/>
  </r>
  <r>
    <n v="4061"/>
    <s v="KB602"/>
    <x v="28"/>
    <s v="RN"/>
    <x v="10"/>
    <x v="19"/>
    <n v="18"/>
    <s v="March"/>
    <x v="11"/>
    <s v="18 March 1948"/>
    <x v="2"/>
    <s v="SOC 18.3.48 (Air Britain Serials)"/>
    <x v="4"/>
    <x v="3"/>
    <m/>
    <m/>
    <x v="2"/>
    <m/>
    <m/>
    <n v="3"/>
    <x v="79"/>
    <x v="1"/>
    <n v="1"/>
    <e v="#N/A"/>
    <x v="64"/>
    <x v="1"/>
    <n v="1"/>
  </r>
  <r>
    <n v="3204"/>
    <s v="KB636"/>
    <x v="28"/>
    <n v="162"/>
    <x v="10"/>
    <x v="19"/>
    <n v="18"/>
    <s v="March"/>
    <x v="11"/>
    <s v="18 March 1948"/>
    <x v="2"/>
    <s v="SOC 18.3.48 (Air Britain Serials)"/>
    <x v="4"/>
    <x v="3"/>
    <m/>
    <m/>
    <x v="2"/>
    <m/>
    <m/>
    <n v="3"/>
    <x v="79"/>
    <x v="1"/>
    <n v="0"/>
    <s v="Front-Line"/>
    <x v="134"/>
    <x v="1"/>
    <n v="1"/>
  </r>
  <r>
    <n v="7247"/>
    <s v="KB637"/>
    <x v="28"/>
    <s v="RN/RAF"/>
    <x v="10"/>
    <x v="19"/>
    <n v="18"/>
    <s v="March"/>
    <x v="11"/>
    <s v="18 March 1948"/>
    <x v="2"/>
    <s v="SOC 18.3.48 (Air Britain Serials)"/>
    <x v="4"/>
    <x v="3"/>
    <m/>
    <m/>
    <x v="2"/>
    <m/>
    <m/>
    <n v="3"/>
    <x v="79"/>
    <x v="1"/>
    <n v="0"/>
    <e v="#N/A"/>
    <x v="216"/>
    <x v="1"/>
    <n v="2"/>
  </r>
  <r>
    <n v="4552"/>
    <s v="NS699"/>
    <x v="18"/>
    <s v="8OTU"/>
    <x v="10"/>
    <x v="7"/>
    <n v="21"/>
    <s v="March"/>
    <x v="11"/>
    <s v="21 March 1948"/>
    <x v="2"/>
    <s v="SOC 21.3.48 (Air Britain Serials)"/>
    <x v="4"/>
    <x v="3"/>
    <m/>
    <m/>
    <x v="2"/>
    <m/>
    <m/>
    <n v="3"/>
    <x v="79"/>
    <x v="1"/>
    <n v="1"/>
    <s v="Support Unit"/>
    <x v="37"/>
    <x v="0"/>
    <n v="1"/>
  </r>
  <r>
    <n v="2535"/>
    <s v="RS567"/>
    <x v="12"/>
    <s v="605/2FP"/>
    <x v="10"/>
    <x v="19"/>
    <n v="22"/>
    <s v="March"/>
    <x v="11"/>
    <s v="22 March 1948"/>
    <x v="0"/>
    <s v="Was UP-S on 605 Squadron (Ian Piper: http://www.605squadron.co.uk/Squadron_aircraft.htm) 22/03/1948 Mosquito RS567 of 2 FP belly landed at Pershore. (http://www.couplandbell.com/marg/crashes1946-49.htm) U/c damaged on takeoff bellylanded Pershore 22.3.48 DBR (Air Britain Serials) 22.03.48 2 FP. RS567 Belly-landed at Pershore. (Mosquito Crash Log)"/>
    <x v="2"/>
    <x v="2"/>
    <s v="Undercarriage failed"/>
    <m/>
    <x v="2"/>
    <m/>
    <m/>
    <n v="3"/>
    <x v="79"/>
    <x v="1"/>
    <n v="1"/>
    <s v="Support Unit"/>
    <x v="330"/>
    <x v="0"/>
    <n v="2"/>
  </r>
  <r>
    <n v="6131"/>
    <s v="MV562"/>
    <x v="25"/>
    <n v="410"/>
    <x v="12"/>
    <x v="2"/>
    <n v="23"/>
    <s v="March"/>
    <x v="11"/>
    <s v="23 March 1948"/>
    <x v="2"/>
    <s v="To Armee de l'Air 23.3.48 (Air Britain Serials)"/>
    <x v="5"/>
    <x v="3"/>
    <m/>
    <m/>
    <x v="2"/>
    <m/>
    <m/>
    <n v="3"/>
    <x v="79"/>
    <x v="1"/>
    <n v="1"/>
    <s v="Front-Line"/>
    <x v="19"/>
    <x v="2"/>
    <n v="1"/>
  </r>
  <r>
    <n v="4556"/>
    <s v="RG171"/>
    <x v="18"/>
    <s v="RN"/>
    <x v="10"/>
    <x v="19"/>
    <n v="25"/>
    <s v="March"/>
    <x v="11"/>
    <s v="25 March 1948"/>
    <x v="2"/>
    <s v="Scrapped 25.3.48 (Air Britain Serials) Hooked, to R.N."/>
    <x v="4"/>
    <x v="3"/>
    <m/>
    <m/>
    <x v="2"/>
    <m/>
    <m/>
    <n v="3"/>
    <x v="79"/>
    <x v="1"/>
    <n v="1"/>
    <e v="#N/A"/>
    <x v="64"/>
    <x v="0"/>
    <n v="1"/>
  </r>
  <r>
    <n v="6056"/>
    <s v="TE772"/>
    <x v="12"/>
    <s v="114/8"/>
    <x v="10"/>
    <x v="19"/>
    <n v="25"/>
    <s v="March"/>
    <x v="11"/>
    <s v="25 March 1948"/>
    <x v="2"/>
    <s v="SOC 25.3.48 (Air Britain Serials)"/>
    <x v="4"/>
    <x v="3"/>
    <m/>
    <m/>
    <x v="2"/>
    <m/>
    <m/>
    <n v="3"/>
    <x v="79"/>
    <x v="1"/>
    <n v="0"/>
    <s v="Front-Line"/>
    <x v="311"/>
    <x v="3"/>
    <n v="2"/>
  </r>
  <r>
    <n v="6421"/>
    <s v="KB681"/>
    <x v="28"/>
    <m/>
    <x v="10"/>
    <x v="19"/>
    <n v="2"/>
    <s v="April"/>
    <x v="11"/>
    <s v="2 April 1948"/>
    <x v="2"/>
    <s v="To 6498M 2.4.48 (Air Britain Serials)"/>
    <x v="4"/>
    <x v="3"/>
    <m/>
    <m/>
    <x v="2"/>
    <m/>
    <m/>
    <n v="4"/>
    <x v="80"/>
    <x v="1"/>
    <n v="0"/>
    <e v="#N/A"/>
    <x v="17"/>
    <x v="1"/>
    <n v="1"/>
  </r>
  <r>
    <n v="4211"/>
    <s v="NT557"/>
    <x v="25"/>
    <m/>
    <x v="12"/>
    <x v="19"/>
    <n v="6"/>
    <s v="April"/>
    <x v="11"/>
    <s v="6 April 1948"/>
    <x v="2"/>
    <s v="To Armee de l'Air 6.4.48 (Air Britain Serials)"/>
    <x v="5"/>
    <x v="3"/>
    <m/>
    <m/>
    <x v="2"/>
    <m/>
    <m/>
    <n v="4"/>
    <x v="80"/>
    <x v="1"/>
    <n v="1"/>
    <e v="#N/A"/>
    <x v="17"/>
    <x v="2"/>
    <n v="1"/>
  </r>
  <r>
    <n v="1052"/>
    <s v="PZ375"/>
    <x v="12"/>
    <s v="613/54OTU/305"/>
    <x v="12"/>
    <x v="19"/>
    <n v="6"/>
    <s v="April"/>
    <x v="11"/>
    <s v="6 April 1948"/>
    <x v="2"/>
    <s v="To Armee de l'Air 6.4.48 (Air Britain Serials)"/>
    <x v="5"/>
    <x v="3"/>
    <m/>
    <m/>
    <x v="2"/>
    <m/>
    <m/>
    <n v="4"/>
    <x v="80"/>
    <x v="1"/>
    <n v="1"/>
    <s v="Front-Line"/>
    <x v="60"/>
    <x v="0"/>
    <n v="3"/>
  </r>
  <r>
    <n v="4566"/>
    <s v="VL731"/>
    <x v="12"/>
    <m/>
    <x v="10"/>
    <x v="19"/>
    <n v="6"/>
    <s v="April"/>
    <x v="11"/>
    <s v="6 April 1948"/>
    <x v="2"/>
    <s v="SOC 6.4.48 (Air Britain Serials) 08.03.48 9MU. VL731 Crashed in force-landing at Cosford. (Mosquito Crash Log)"/>
    <x v="4"/>
    <x v="3"/>
    <m/>
    <m/>
    <x v="2"/>
    <m/>
    <m/>
    <n v="4"/>
    <x v="80"/>
    <x v="1"/>
    <n v="0"/>
    <e v="#N/A"/>
    <x v="17"/>
    <x v="7"/>
    <n v="1"/>
  </r>
  <r>
    <n v="4711"/>
    <s v="RK932"/>
    <x v="25"/>
    <m/>
    <x v="12"/>
    <x v="19"/>
    <n v="7"/>
    <s v="April"/>
    <x v="11"/>
    <s v="7 April 1948"/>
    <x v="2"/>
    <s v="To Armee de l'Air 7.4.48 (Air Britain Serials)"/>
    <x v="5"/>
    <x v="3"/>
    <m/>
    <m/>
    <x v="2"/>
    <m/>
    <m/>
    <n v="4"/>
    <x v="80"/>
    <x v="1"/>
    <n v="0"/>
    <e v="#N/A"/>
    <x v="17"/>
    <x v="2"/>
    <n v="1"/>
  </r>
  <r>
    <n v="4345"/>
    <s v="SZ958"/>
    <x v="12"/>
    <s v="464/14"/>
    <x v="12"/>
    <x v="19"/>
    <n v="7"/>
    <s v="April"/>
    <x v="11"/>
    <s v="7 April 1948"/>
    <x v="2"/>
    <s v="Served with 464 Sqn, under RAF control 1/45 Coded SB-C. (Brian Fillery's website) To Armee de l'Air 7.4.48 (Air Britain Serials)"/>
    <x v="5"/>
    <x v="3"/>
    <m/>
    <m/>
    <x v="2"/>
    <m/>
    <m/>
    <n v="4"/>
    <x v="80"/>
    <x v="1"/>
    <n v="1"/>
    <s v="Front-Line"/>
    <x v="215"/>
    <x v="0"/>
    <n v="2"/>
  </r>
  <r>
    <n v="1336"/>
    <s v="TA585"/>
    <x v="12"/>
    <s v="13OTU/54OTU/228OCU"/>
    <x v="0"/>
    <x v="7"/>
    <n v="8"/>
    <s v="April"/>
    <x v="11"/>
    <s v="8 April 1948"/>
    <x v="0"/>
    <s v="U/c collapsed on landing Leeming 8.4.48 not repaired SS 21.2.49 (Air Britain Serials) 08.04.48 228 OCU. TA585 Undercarriage collapsed on landing at Leeming aerodrome. (Mosquito Crash Log)"/>
    <x v="2"/>
    <x v="2"/>
    <s v="Undercarriage failed"/>
    <m/>
    <x v="2"/>
    <m/>
    <m/>
    <n v="4"/>
    <x v="80"/>
    <x v="1"/>
    <n v="0"/>
    <s v="Support Unit"/>
    <x v="298"/>
    <x v="0"/>
    <n v="3"/>
  </r>
  <r>
    <n v="305"/>
    <s v="RG293"/>
    <x v="35"/>
    <s v="680/13"/>
    <x v="10"/>
    <x v="19"/>
    <n v="8"/>
    <s v="April"/>
    <x v="11"/>
    <s v="8 April 1948"/>
    <x v="2"/>
    <s v="SOC 8.4.48 (Air Britain Serials)"/>
    <x v="4"/>
    <x v="3"/>
    <m/>
    <m/>
    <x v="2"/>
    <m/>
    <m/>
    <n v="4"/>
    <x v="80"/>
    <x v="1"/>
    <n v="0"/>
    <s v="Front-Line"/>
    <x v="257"/>
    <x v="0"/>
    <n v="2"/>
  </r>
  <r>
    <n v="6122"/>
    <s v="RG301"/>
    <x v="35"/>
    <n v="13"/>
    <x v="10"/>
    <x v="19"/>
    <n v="8"/>
    <s v="April"/>
    <x v="11"/>
    <s v="8 April 1948"/>
    <x v="2"/>
    <s v="SOC 8.4.48 (Air Britain Serials)"/>
    <x v="4"/>
    <x v="3"/>
    <m/>
    <m/>
    <x v="2"/>
    <m/>
    <m/>
    <n v="4"/>
    <x v="80"/>
    <x v="1"/>
    <n v="0"/>
    <s v="Front-Line"/>
    <x v="257"/>
    <x v="0"/>
    <n v="1"/>
  </r>
  <r>
    <n v="3838"/>
    <s v="RK933"/>
    <x v="25"/>
    <s v="605/504"/>
    <x v="10"/>
    <x v="19"/>
    <n v="10"/>
    <s v="April"/>
    <x v="11"/>
    <s v="10 April 1948"/>
    <x v="0"/>
    <s v="Lost height on single-engined approach crashlanded and hit bank Hucknall 10.4.48 DBF (Air Britain Serials) 10.04.48 504 Sqn. RK933 Crashed on practice overshoot at Moorgrn, near Hucknall, killing two. (Mosquito Crash Log)"/>
    <x v="2"/>
    <x v="2"/>
    <s v="Overshot"/>
    <m/>
    <x v="2"/>
    <m/>
    <m/>
    <n v="4"/>
    <x v="80"/>
    <x v="1"/>
    <n v="0"/>
    <s v="Front-Line"/>
    <x v="316"/>
    <x v="2"/>
    <n v="2"/>
  </r>
  <r>
    <n v="1820"/>
    <s v="MM223"/>
    <x v="20"/>
    <s v="627/571/128/109"/>
    <x v="0"/>
    <x v="8"/>
    <n v="10"/>
    <s v="April"/>
    <x v="11"/>
    <s v="10 April 1948"/>
    <x v="2"/>
    <s v="SOC 10.4.48 (Air Britain Serials) 06.11.45 105 Sqn. MM223 Suffered engine failure after take-off, aircraft belly-landed in a field at Ramsey St. Mary, Hunts. (Mosquito Crash Log)"/>
    <x v="4"/>
    <x v="3"/>
    <m/>
    <m/>
    <x v="2"/>
    <m/>
    <m/>
    <n v="4"/>
    <x v="80"/>
    <x v="1"/>
    <n v="1"/>
    <s v="Front-Line"/>
    <x v="18"/>
    <x v="0"/>
    <n v="4"/>
  </r>
  <r>
    <n v="4116"/>
    <s v="DZ541"/>
    <x v="4"/>
    <s v="618/AAEE"/>
    <x v="10"/>
    <x v="19"/>
    <n v="12"/>
    <s v="April"/>
    <x v="11"/>
    <s v="12 April 1948"/>
    <x v="2"/>
    <s v="To 6500M 12.4.48 (Air Britain Serials)"/>
    <x v="4"/>
    <x v="3"/>
    <m/>
    <m/>
    <x v="2"/>
    <m/>
    <m/>
    <n v="4"/>
    <x v="80"/>
    <x v="1"/>
    <n v="1"/>
    <s v="Support Unit"/>
    <x v="7"/>
    <x v="0"/>
    <n v="2"/>
  </r>
  <r>
    <n v="660"/>
    <s v="HR349"/>
    <x v="12"/>
    <s v="605/4"/>
    <x v="0"/>
    <x v="16"/>
    <n v="14"/>
    <s v="April"/>
    <x v="11"/>
    <s v="14 April 1948"/>
    <x v="2"/>
    <s v="Was UP-W on 605 Squadron (Ian Piper: http://www.605squadron.co.uk/Squadron_aircraft.htm) To 6549M 14.4.48 (Air Britain Serials)"/>
    <x v="4"/>
    <x v="3"/>
    <m/>
    <m/>
    <x v="2"/>
    <m/>
    <m/>
    <n v="4"/>
    <x v="80"/>
    <x v="1"/>
    <n v="1"/>
    <s v="Front-Line"/>
    <x v="82"/>
    <x v="3"/>
    <n v="2"/>
  </r>
  <r>
    <n v="678"/>
    <s v="HR338"/>
    <x v="12"/>
    <s v="605/4/107"/>
    <x v="0"/>
    <x v="16"/>
    <n v="15"/>
    <s v="April"/>
    <x v="11"/>
    <s v="15 April 1948"/>
    <x v="0"/>
    <s v="U/c leg jammed bellylanded Wahn 15.4.48 (Air Britain Serials)"/>
    <x v="2"/>
    <x v="2"/>
    <s v="Undercarriage failed"/>
    <m/>
    <x v="2"/>
    <m/>
    <m/>
    <n v="4"/>
    <x v="80"/>
    <x v="1"/>
    <n v="1"/>
    <s v="Front-Line"/>
    <x v="57"/>
    <x v="3"/>
    <n v="3"/>
  </r>
  <r>
    <n v="2223"/>
    <s v="RR296"/>
    <x v="10"/>
    <s v="51OTU/1FU/8"/>
    <x v="10"/>
    <x v="19"/>
    <n v="15"/>
    <s v="April"/>
    <x v="11"/>
    <s v="15 April 1948"/>
    <x v="2"/>
    <s v="SOC 15.4.48 (Air Britain Serials)"/>
    <x v="4"/>
    <x v="3"/>
    <m/>
    <m/>
    <x v="2"/>
    <m/>
    <m/>
    <n v="4"/>
    <x v="80"/>
    <x v="1"/>
    <n v="1"/>
    <s v="Front-Line"/>
    <x v="311"/>
    <x v="2"/>
    <n v="3"/>
  </r>
  <r>
    <n v="5178"/>
    <s v="TW293"/>
    <x v="43"/>
    <s v="RN 762"/>
    <x v="10"/>
    <x v="19"/>
    <n v="16"/>
    <s v="April"/>
    <x v="11"/>
    <s v="16 April 1948"/>
    <x v="0"/>
    <s v="Port engine failed when practising approaches Felpham nr Ford 16.4.48 (Air Britain Serials)"/>
    <x v="2"/>
    <x v="2"/>
    <s v="Engine failure"/>
    <m/>
    <x v="2"/>
    <m/>
    <m/>
    <n v="4"/>
    <x v="80"/>
    <x v="1"/>
    <n v="0"/>
    <s v="Front-Line"/>
    <x v="181"/>
    <x v="2"/>
    <n v="1"/>
  </r>
  <r>
    <n v="4783"/>
    <s v="VR347"/>
    <x v="10"/>
    <m/>
    <x v="16"/>
    <x v="19"/>
    <n v="17"/>
    <s v="April"/>
    <x v="11"/>
    <s v="17 April 1948"/>
    <x v="2"/>
    <s v="To Czech AF 17.4.48 (Air Britain Serials)"/>
    <x v="5"/>
    <x v="3"/>
    <m/>
    <m/>
    <x v="2"/>
    <m/>
    <m/>
    <n v="4"/>
    <x v="80"/>
    <x v="1"/>
    <n v="0"/>
    <e v="#N/A"/>
    <x v="17"/>
    <x v="0"/>
    <n v="1"/>
  </r>
  <r>
    <n v="3161"/>
    <s v="PF553"/>
    <x v="20"/>
    <s v="CSE"/>
    <x v="10"/>
    <x v="19"/>
    <n v="19"/>
    <s v="April"/>
    <x v="11"/>
    <s v="19 April 1948"/>
    <x v="0"/>
    <s v="Caught fire on ground Watton 19.4.48 DBF (Air Britain Serials) 19.04.48 CSE. PF553 Caught fire on ground at Watton. (Mosquito Crash Log)"/>
    <x v="2"/>
    <x v="2"/>
    <s v="Caught fire"/>
    <m/>
    <x v="2"/>
    <m/>
    <m/>
    <n v="4"/>
    <x v="80"/>
    <x v="1"/>
    <n v="0"/>
    <s v="Support Unit"/>
    <x v="289"/>
    <x v="6"/>
    <n v="1"/>
  </r>
  <r>
    <n v="5572"/>
    <s v="NT316"/>
    <x v="25"/>
    <n v="68"/>
    <x v="10"/>
    <x v="19"/>
    <n v="19"/>
    <s v="April"/>
    <x v="11"/>
    <s v="19 April 1948"/>
    <x v="2"/>
    <s v="To 6519M 19.4.48 (Air Britain Serials)"/>
    <x v="4"/>
    <x v="3"/>
    <m/>
    <m/>
    <x v="2"/>
    <m/>
    <m/>
    <n v="4"/>
    <x v="80"/>
    <x v="1"/>
    <n v="1"/>
    <s v="Front-Line"/>
    <x v="102"/>
    <x v="2"/>
    <n v="1"/>
  </r>
  <r>
    <n v="4886"/>
    <s v="NT543"/>
    <x v="25"/>
    <n v="141"/>
    <x v="0"/>
    <x v="2"/>
    <n v="19"/>
    <s v="April"/>
    <x v="11"/>
    <s v="19 April 1948"/>
    <x v="2"/>
    <s v="To 6520M 19.4.48 (Air Britain Serials)"/>
    <x v="4"/>
    <x v="3"/>
    <m/>
    <m/>
    <x v="2"/>
    <m/>
    <m/>
    <n v="4"/>
    <x v="80"/>
    <x v="1"/>
    <n v="1"/>
    <s v="Front-Line"/>
    <x v="45"/>
    <x v="2"/>
    <n v="1"/>
  </r>
  <r>
    <n v="4816"/>
    <s v="PF567"/>
    <x v="20"/>
    <m/>
    <x v="10"/>
    <x v="19"/>
    <n v="19"/>
    <s v="April"/>
    <x v="11"/>
    <s v="19 April 1948"/>
    <x v="2"/>
    <s v="To 6551M 19.4.48 (Air Britain Serials)"/>
    <x v="4"/>
    <x v="3"/>
    <m/>
    <m/>
    <x v="2"/>
    <m/>
    <m/>
    <n v="4"/>
    <x v="80"/>
    <x v="1"/>
    <n v="0"/>
    <e v="#N/A"/>
    <x v="17"/>
    <x v="6"/>
    <n v="1"/>
  </r>
  <r>
    <n v="3247"/>
    <s v="PZ296"/>
    <x v="12"/>
    <s v="618/8OTU/132OTU"/>
    <x v="12"/>
    <x v="19"/>
    <n v="19"/>
    <s v="April"/>
    <x v="11"/>
    <s v="19 April 1948"/>
    <x v="2"/>
    <s v="To Armee de l'Air 19.4.48 (Air Britain Serials)"/>
    <x v="5"/>
    <x v="3"/>
    <m/>
    <m/>
    <x v="2"/>
    <m/>
    <m/>
    <n v="4"/>
    <x v="80"/>
    <x v="1"/>
    <n v="1"/>
    <s v="Support Unit"/>
    <x v="121"/>
    <x v="0"/>
    <n v="3"/>
  </r>
  <r>
    <n v="4359"/>
    <s v="RF782"/>
    <x v="12"/>
    <s v="RN"/>
    <x v="10"/>
    <x v="19"/>
    <n v="19"/>
    <s v="April"/>
    <x v="11"/>
    <s v="19 April 1948"/>
    <x v="2"/>
    <s v="SOC 19.4.48 (Air Britain Serials)"/>
    <x v="4"/>
    <x v="3"/>
    <m/>
    <m/>
    <x v="2"/>
    <m/>
    <m/>
    <n v="4"/>
    <x v="80"/>
    <x v="1"/>
    <n v="1"/>
    <e v="#N/A"/>
    <x v="64"/>
    <x v="3"/>
    <n v="1"/>
  </r>
  <r>
    <n v="6850"/>
    <s v="VA881"/>
    <x v="10"/>
    <s v="RN 762"/>
    <x v="10"/>
    <x v="19"/>
    <n v="19"/>
    <s v="April"/>
    <x v="11"/>
    <s v="19 April 1948"/>
    <x v="2"/>
    <s v="SOC Fleetlands 19.4.48 (Air Britain Serials)"/>
    <x v="4"/>
    <x v="3"/>
    <m/>
    <m/>
    <x v="2"/>
    <m/>
    <m/>
    <n v="4"/>
    <x v="80"/>
    <x v="1"/>
    <n v="0"/>
    <s v="Front-Line"/>
    <x v="181"/>
    <x v="2"/>
    <n v="1"/>
  </r>
  <r>
    <n v="4474"/>
    <s v="VA877"/>
    <x v="10"/>
    <s v="RN 762"/>
    <x v="10"/>
    <x v="19"/>
    <n v="20"/>
    <s v="April"/>
    <x v="11"/>
    <s v="20 April 1948"/>
    <x v="0"/>
    <s v="Crashed Ford 20.4.48 (Air Britain Serials)"/>
    <x v="2"/>
    <x v="2"/>
    <s v="Not Stated"/>
    <m/>
    <x v="2"/>
    <m/>
    <m/>
    <n v="4"/>
    <x v="80"/>
    <x v="1"/>
    <n v="0"/>
    <s v="Front-Line"/>
    <x v="181"/>
    <x v="2"/>
    <n v="1"/>
  </r>
  <r>
    <n v="4635"/>
    <s v="KA971"/>
    <x v="30"/>
    <s v="RN 728"/>
    <x v="10"/>
    <x v="19"/>
    <n v="21"/>
    <s v="April"/>
    <x v="11"/>
    <s v="21 April 1948"/>
    <x v="2"/>
    <s v="SOC 21.4.48 (Air Britain Serials)"/>
    <x v="4"/>
    <x v="3"/>
    <m/>
    <m/>
    <x v="2"/>
    <m/>
    <m/>
    <n v="4"/>
    <x v="80"/>
    <x v="1"/>
    <n v="0"/>
    <s v="Front-Line"/>
    <x v="190"/>
    <x v="1"/>
    <n v="1"/>
  </r>
  <r>
    <n v="2053"/>
    <s v="PF617"/>
    <x v="20"/>
    <s v="69/98/14/98"/>
    <x v="10"/>
    <x v="19"/>
    <n v="21"/>
    <s v="April"/>
    <x v="11"/>
    <s v="21 April 1948"/>
    <x v="2"/>
    <s v="SOC 21.4.48 (Air Britain Serials)"/>
    <x v="4"/>
    <x v="3"/>
    <m/>
    <m/>
    <x v="2"/>
    <m/>
    <m/>
    <n v="4"/>
    <x v="80"/>
    <x v="1"/>
    <n v="0"/>
    <s v="Front-Line"/>
    <x v="204"/>
    <x v="6"/>
    <n v="4"/>
  </r>
  <r>
    <n v="3216"/>
    <s v="MM192"/>
    <x v="20"/>
    <s v="105/128/14"/>
    <x v="10"/>
    <x v="19"/>
    <n v="22"/>
    <s v="April"/>
    <x v="11"/>
    <s v="22 April 1948"/>
    <x v="2"/>
    <s v="SOC 22.4.48 (Air Britain Serials)"/>
    <x v="4"/>
    <x v="3"/>
    <m/>
    <m/>
    <x v="2"/>
    <m/>
    <m/>
    <n v="4"/>
    <x v="80"/>
    <x v="1"/>
    <n v="1"/>
    <s v="Front-Line"/>
    <x v="215"/>
    <x v="0"/>
    <n v="3"/>
  </r>
  <r>
    <n v="6808"/>
    <s v="PF611"/>
    <x v="20"/>
    <s v="BTU"/>
    <x v="10"/>
    <x v="19"/>
    <n v="22"/>
    <s v="April"/>
    <x v="11"/>
    <s v="22 April 1948"/>
    <x v="2"/>
    <s v="SOC 22.4.48 (Air Britain Serials)"/>
    <x v="4"/>
    <x v="3"/>
    <m/>
    <m/>
    <x v="2"/>
    <m/>
    <m/>
    <n v="4"/>
    <x v="80"/>
    <x v="1"/>
    <n v="0"/>
    <s v="Support Unit"/>
    <x v="331"/>
    <x v="6"/>
    <n v="1"/>
  </r>
  <r>
    <n v="3370"/>
    <s v="TK632"/>
    <x v="42"/>
    <s v="PRDU/APDU"/>
    <x v="10"/>
    <x v="19"/>
    <n v="26"/>
    <s v="April"/>
    <x v="11"/>
    <s v="26 April 1948"/>
    <x v="0"/>
    <s v="Blew up in air pres. photoflashes exploded nr Netheravon 26.4.48 (Air Britain Serials) 26.04.48 APDU. TK632 Blew up in the air near Netheravon, cause believed to be that photo- flashes exploded. Two killed.. (Mosquito Crash Log)"/>
    <x v="2"/>
    <x v="2"/>
    <s v="Flares"/>
    <m/>
    <x v="2"/>
    <m/>
    <m/>
    <n v="4"/>
    <x v="80"/>
    <x v="1"/>
    <n v="0"/>
    <s v="Support Unit"/>
    <x v="332"/>
    <x v="0"/>
    <n v="2"/>
  </r>
  <r>
    <n v="841"/>
    <s v="MM395"/>
    <x v="18"/>
    <n v="140"/>
    <x v="0"/>
    <x v="0"/>
    <n v="29"/>
    <s v="April"/>
    <x v="11"/>
    <s v="29 April 1948"/>
    <x v="2"/>
    <s v="SS 29.4.48 (Air Britain Serials)"/>
    <x v="4"/>
    <x v="3"/>
    <m/>
    <m/>
    <x v="2"/>
    <m/>
    <m/>
    <n v="4"/>
    <x v="80"/>
    <x v="1"/>
    <n v="1"/>
    <s v="Front-Line"/>
    <x v="56"/>
    <x v="0"/>
    <n v="1"/>
  </r>
  <r>
    <n v="1883"/>
    <s v="RV303"/>
    <x v="20"/>
    <s v="109/105/CFE"/>
    <x v="0"/>
    <x v="7"/>
    <n v="29"/>
    <s v="April"/>
    <x v="11"/>
    <s v="29 April 1948"/>
    <x v="2"/>
    <s v="SOC 29.4.48 (Air Britain Serials)"/>
    <x v="4"/>
    <x v="3"/>
    <m/>
    <m/>
    <x v="2"/>
    <m/>
    <m/>
    <n v="4"/>
    <x v="80"/>
    <x v="1"/>
    <n v="1"/>
    <s v="Support Unit"/>
    <x v="231"/>
    <x v="0"/>
    <n v="3"/>
  </r>
  <r>
    <n v="4741"/>
    <s v="VR345"/>
    <x v="10"/>
    <m/>
    <x v="9"/>
    <x v="19"/>
    <n v="3"/>
    <s v="May"/>
    <x v="11"/>
    <s v="3 May 1948"/>
    <x v="2"/>
    <s v="To R.Nor AF 3.5.48 (Air Britain Serials)"/>
    <x v="5"/>
    <x v="3"/>
    <m/>
    <m/>
    <x v="2"/>
    <m/>
    <m/>
    <n v="5"/>
    <x v="81"/>
    <x v="1"/>
    <n v="0"/>
    <e v="#N/A"/>
    <x v="17"/>
    <x v="0"/>
    <n v="1"/>
  </r>
  <r>
    <n v="3840"/>
    <s v="MM689"/>
    <x v="25"/>
    <n v="219"/>
    <x v="1"/>
    <x v="2"/>
    <n v="5"/>
    <s v="May"/>
    <x v="11"/>
    <s v="5 May 1948"/>
    <x v="2"/>
    <s v="SS 5.5.48 (Air Britain Serials)"/>
    <x v="4"/>
    <x v="3"/>
    <m/>
    <m/>
    <x v="2"/>
    <m/>
    <m/>
    <n v="5"/>
    <x v="81"/>
    <x v="1"/>
    <n v="1"/>
    <s v="Front-Line"/>
    <x v="76"/>
    <x v="2"/>
    <n v="1"/>
  </r>
  <r>
    <n v="3336"/>
    <s v="HJ991"/>
    <x v="10"/>
    <s v="13OTU/CFS"/>
    <x v="10"/>
    <x v="19"/>
    <n v="6"/>
    <s v="May"/>
    <x v="11"/>
    <s v="6 May 1948"/>
    <x v="0"/>
    <s v="Another source says 5.5.48 06/05/1948 Mosquito HJ991 of CFS hit a tree in Batsford Park while overshooting at Moreton-in-Marsh. F/Lt Gordon Hampton and F/Lt T Fletcher were injured. (http://www.couplandbell.com/marg/crashes1946-49.htm) Hit tree on overshoot 2m NW of Moreton-in-Marsh 6.5.48 (Air Britain Serials) 06.05.48 CFS. HJ991 Crashed on overshoot two miles NW of Moreton-in-the-Marsh. (Mosquito Crash Log)"/>
    <x v="2"/>
    <x v="2"/>
    <s v="Overshot"/>
    <m/>
    <x v="2"/>
    <m/>
    <m/>
    <n v="5"/>
    <x v="81"/>
    <x v="1"/>
    <n v="1"/>
    <s v="Support Unit"/>
    <x v="286"/>
    <x v="2"/>
    <n v="2"/>
  </r>
  <r>
    <n v="3992"/>
    <s v="TV975"/>
    <x v="10"/>
    <s v="13OTU/54OTU/228OCU"/>
    <x v="0"/>
    <x v="7"/>
    <n v="10"/>
    <s v="May"/>
    <x v="11"/>
    <s v="10 May 1948"/>
    <x v="0"/>
    <s v="Abandoned take-off and overshot Leeming 13.5.48 DBR (Air Britain Serials) 13.05.48 228 OCU. TV975 Crashed when take-off aborted from Leeming aerodrome. (Mosquito Crash Log)"/>
    <x v="2"/>
    <x v="2"/>
    <s v="Abandoned"/>
    <m/>
    <x v="2"/>
    <m/>
    <m/>
    <n v="5"/>
    <x v="81"/>
    <x v="1"/>
    <n v="0"/>
    <s v="Support Unit"/>
    <x v="298"/>
    <x v="2"/>
    <n v="3"/>
  </r>
  <r>
    <n v="17"/>
    <s v="PZ399"/>
    <x v="12"/>
    <s v="613/305/107"/>
    <x v="0"/>
    <x v="16"/>
    <n v="10"/>
    <s v="May"/>
    <x v="11"/>
    <s v="10 May 1948"/>
    <x v="2"/>
    <s v="SOC 10.5.48 (Air Britain Serials)"/>
    <x v="4"/>
    <x v="3"/>
    <m/>
    <m/>
    <x v="2"/>
    <m/>
    <m/>
    <n v="5"/>
    <x v="81"/>
    <x v="1"/>
    <n v="1"/>
    <s v="Front-Line"/>
    <x v="57"/>
    <x v="0"/>
    <n v="3"/>
  </r>
  <r>
    <n v="7726"/>
    <s v="RG283"/>
    <x v="35"/>
    <s v="684/81"/>
    <x v="10"/>
    <x v="19"/>
    <n v="10"/>
    <s v="May"/>
    <x v="11"/>
    <s v="10 May 1948"/>
    <x v="2"/>
    <s v="SOC 10.5.48 (Air Britain Serials)"/>
    <x v="4"/>
    <x v="3"/>
    <m/>
    <m/>
    <x v="2"/>
    <m/>
    <m/>
    <n v="5"/>
    <x v="81"/>
    <x v="1"/>
    <n v="0"/>
    <s v="Front-Line"/>
    <x v="287"/>
    <x v="0"/>
    <n v="2"/>
  </r>
  <r>
    <n v="768"/>
    <s v="PF388"/>
    <x v="20"/>
    <s v="105/692/BDU/16OTU/139"/>
    <x v="0"/>
    <x v="8"/>
    <n v="24"/>
    <s v="May"/>
    <x v="11"/>
    <s v="24 May 1948"/>
    <x v="2"/>
    <s v="To 6561M 24.5.48 (Air Britain Serials)"/>
    <x v="4"/>
    <x v="3"/>
    <m/>
    <m/>
    <x v="2"/>
    <m/>
    <m/>
    <n v="5"/>
    <x v="81"/>
    <x v="1"/>
    <n v="0"/>
    <s v="Front-Line"/>
    <x v="15"/>
    <x v="6"/>
    <n v="5"/>
  </r>
  <r>
    <n v="11"/>
    <s v="HJ985"/>
    <x v="10"/>
    <s v="BOAC/8OTU/Mount Farm/16OTU/204CTU/204AFS"/>
    <x v="10"/>
    <x v="19"/>
    <n v="25"/>
    <s v="May"/>
    <x v="11"/>
    <s v="25 May 1948"/>
    <x v="0"/>
    <s v="U/c leg collapsed on landing Driffield 25.5.48 SOC 29.5.48 (Air Britain Serials) 25.05.48 204 AFS. HJ985 Undercarriage collapsed on landing at Driffield. (Mosquito Crash Log)"/>
    <x v="2"/>
    <x v="2"/>
    <s v="Undercarriage failed"/>
    <m/>
    <x v="2"/>
    <m/>
    <m/>
    <n v="5"/>
    <x v="81"/>
    <x v="1"/>
    <n v="1"/>
    <s v="Support Unit"/>
    <x v="294"/>
    <x v="2"/>
    <n v="6"/>
  </r>
  <r>
    <n v="6121"/>
    <s v="RK974"/>
    <x v="39"/>
    <n v="23"/>
    <x v="0"/>
    <x v="2"/>
    <n v="25"/>
    <s v="May"/>
    <x v="11"/>
    <s v="25 May 1948"/>
    <x v="1"/>
    <s v="Overshot runway and u/c collapsed overturned Coltishall 25.5.48 (Air Britain Serials) 25.05.48 23 Sqn. RK974 Overshot landing at night at Coltishall aerodrome. (Mosquito Crash Log)"/>
    <x v="2"/>
    <x v="2"/>
    <s v="Overshot"/>
    <m/>
    <x v="2"/>
    <m/>
    <m/>
    <n v="5"/>
    <x v="81"/>
    <x v="1"/>
    <n v="0"/>
    <s v="Front-Line"/>
    <x v="6"/>
    <x v="2"/>
    <n v="1"/>
  </r>
  <r>
    <n v="5647"/>
    <s v="RK995"/>
    <x v="39"/>
    <n v="141"/>
    <x v="0"/>
    <x v="2"/>
    <n v="25"/>
    <s v="May"/>
    <x v="11"/>
    <s v="25 May 1948"/>
    <x v="1"/>
    <s v="Collided with Proctor NP349 during practice night interception and crashed Saxlingham Green Norfolk 25.5.48 (Air Britain Serials) 25.05.48 141 Sqn. RK995 Collided with Proctor NP349 over Saxlingham Green, Norfolk, during practice interception at night, killing two. (Mosquito Crash Log)"/>
    <x v="2"/>
    <x v="2"/>
    <s v="Collision"/>
    <m/>
    <x v="2"/>
    <m/>
    <m/>
    <n v="5"/>
    <x v="81"/>
    <x v="1"/>
    <n v="0"/>
    <s v="Front-Line"/>
    <x v="45"/>
    <x v="2"/>
    <n v="1"/>
  </r>
  <r>
    <n v="6908"/>
    <s v="RS602"/>
    <x v="12"/>
    <s v="RAE"/>
    <x v="12"/>
    <x v="19"/>
    <n v="26"/>
    <s v="May"/>
    <x v="11"/>
    <s v="26 May 1948"/>
    <x v="2"/>
    <s v="To Armee de l'Air 26.5.48 (Air Britain Serials)"/>
    <x v="5"/>
    <x v="3"/>
    <m/>
    <m/>
    <x v="2"/>
    <m/>
    <m/>
    <n v="5"/>
    <x v="81"/>
    <x v="1"/>
    <n v="1"/>
    <s v="Support Unit"/>
    <x v="61"/>
    <x v="0"/>
    <n v="1"/>
  </r>
  <r>
    <n v="4742"/>
    <s v="VR346"/>
    <x v="10"/>
    <m/>
    <x v="9"/>
    <x v="19"/>
    <n v="27"/>
    <s v="May"/>
    <x v="11"/>
    <s v="27 May 1948"/>
    <x v="2"/>
    <s v="To R.Nor AF 27.5.48 (Air Britain Serials)"/>
    <x v="5"/>
    <x v="3"/>
    <m/>
    <m/>
    <x v="2"/>
    <m/>
    <m/>
    <n v="5"/>
    <x v="81"/>
    <x v="1"/>
    <n v="0"/>
    <e v="#N/A"/>
    <x v="17"/>
    <x v="0"/>
    <n v="1"/>
  </r>
  <r>
    <n v="232"/>
    <s v="TW277"/>
    <x v="43"/>
    <s v="RN 703/771"/>
    <x v="10"/>
    <x v="19"/>
    <n v="3"/>
    <s v="June"/>
    <x v="11"/>
    <s v="3 June 1948"/>
    <x v="0"/>
    <s v="Mainplane fell off in half roll caught fire and crashed into sea 3.6.48 (Air Britain Serials)"/>
    <x v="2"/>
    <x v="2"/>
    <s v="Broke up"/>
    <m/>
    <x v="2"/>
    <m/>
    <m/>
    <n v="6"/>
    <x v="82"/>
    <x v="1"/>
    <n v="0"/>
    <s v="Front-Line"/>
    <x v="175"/>
    <x v="2"/>
    <n v="2"/>
  </r>
  <r>
    <n v="1180"/>
    <s v="PF634"/>
    <x v="35"/>
    <s v="1 OADU/680/13"/>
    <x v="10"/>
    <x v="19"/>
    <n v="3"/>
    <s v="June"/>
    <x v="11"/>
    <s v="3 June 1948"/>
    <x v="2"/>
    <s v="SOC 3.6.48 (Air Britain Serials)"/>
    <x v="4"/>
    <x v="3"/>
    <m/>
    <m/>
    <x v="2"/>
    <m/>
    <m/>
    <n v="6"/>
    <x v="82"/>
    <x v="1"/>
    <n v="0"/>
    <s v="Front-Line"/>
    <x v="257"/>
    <x v="6"/>
    <n v="3"/>
  </r>
  <r>
    <n v="2433"/>
    <s v="TK594"/>
    <x v="42"/>
    <n v="14"/>
    <x v="10"/>
    <x v="19"/>
    <n v="6"/>
    <s v="June"/>
    <x v="11"/>
    <s v="6 June 1948"/>
    <x v="0"/>
    <s v="Crashed on take-off Wahn 8.6.48 (Air Britain Serials)"/>
    <x v="2"/>
    <x v="2"/>
    <s v="Crashed on takeoff"/>
    <m/>
    <x v="2"/>
    <m/>
    <m/>
    <n v="6"/>
    <x v="82"/>
    <x v="1"/>
    <n v="0"/>
    <s v="Front-Line"/>
    <x v="215"/>
    <x v="0"/>
    <n v="1"/>
  </r>
  <r>
    <n v="4465"/>
    <s v="TE826"/>
    <x v="12"/>
    <s v="RN"/>
    <x v="10"/>
    <x v="19"/>
    <n v="8"/>
    <s v="June"/>
    <x v="11"/>
    <s v="8 June 1948"/>
    <x v="2"/>
    <s v="SOC 8.6.48 (Air Britain Serials)"/>
    <x v="4"/>
    <x v="3"/>
    <m/>
    <m/>
    <x v="2"/>
    <m/>
    <m/>
    <n v="6"/>
    <x v="82"/>
    <x v="1"/>
    <n v="0"/>
    <e v="#N/A"/>
    <x v="64"/>
    <x v="3"/>
    <n v="1"/>
  </r>
  <r>
    <n v="1149"/>
    <s v="KA974"/>
    <x v="30"/>
    <s v="RN 728"/>
    <x v="10"/>
    <x v="19"/>
    <n v="11"/>
    <s v="June"/>
    <x v="11"/>
    <s v="11 June 1948"/>
    <x v="2"/>
    <s v="SOC 11.6.48 (Air Britain Serials)"/>
    <x v="4"/>
    <x v="3"/>
    <m/>
    <m/>
    <x v="2"/>
    <m/>
    <m/>
    <n v="6"/>
    <x v="82"/>
    <x v="1"/>
    <n v="0"/>
    <s v="Front-Line"/>
    <x v="190"/>
    <x v="1"/>
    <n v="1"/>
  </r>
  <r>
    <n v="2466"/>
    <s v="NT423"/>
    <x v="25"/>
    <s v="125/151/264/616"/>
    <x v="10"/>
    <x v="19"/>
    <n v="13"/>
    <s v="June"/>
    <x v="11"/>
    <s v="13 June 1948"/>
    <x v="0"/>
    <s v="May have been: Jimmy McCairns was born in Reford to American parents and was educated at Retford Grammar School, North Nottinghamshire.He continued flying after the war again with No 616 (South Yorkshire) Squadron which had been reformed again as a RAuxAF squadron but was killed in 1948 whilst night flying out of Finningley in a Mosquito NF30.He lies in Retford Cemetery, his account of his war largely untold,although his widow did give his fellow pilot, Hugh Verity access to his notes which appear in Verity's excellent account &quot;We landed by Mooonlight&quot; one account of the RAF's clandestine operations. (http://www.ww2talk.com/forum/prisoners-war/11025-sgt-ken-fenton-139-squadron-pow-1st-july-1941-a.html) The Times Monday, Jun 14, 1948 reported:_x000a__x000a_&quot;A Mosquito aircraft of 616 South Yorkshire Squadron Royal Auxiliary Air Force, crashed and burst into flames a mile east of Finningley RAF Station to-day when on a local flight. The pilot Flying Officer J A McCairns DFM MM who lived near Bawtry, and a serving airman whose next-of-kin are not yet notified, were killed. The ground crews heard one of the engines making an unusual noise and saw the aircraft bank round the airport and nose-dive to the ground&quot;_x000a__x000a_The Times, Tuesday, Jun 15, 1948_x000a__x000a_&quot;The second man killed when a Mosquito aircraft crashed near Finningley RAF Station Yorkshire, on Saturday was stated yesterday to be AC2 E Shaw. The other victim was the pilot, Flying Officer J A McCairns&quot;_x000a__x000a_From: http://www.forcesmemorial.org.uk/_x000a__x000a_Surname McCAIRNS_x000a_Forenames/Initials JAMES ATTERBY_x000a_Rank Fg Off_x000a_Service Royal Air Force_x000a_Service Number 91315_x000a_Station RAF Finningley_x000a_Decorations DFC &amp; 2 BARS, MM_x000a_Place of Birth/Home Town NIAGRA FALLS, USA._x000a_Date of Birth 21 September 1919_x000a_Age 28_x000a_Date of Death 13 June 1948_x000a_Cemetery Name EAST RETFORD_x000a_Cemetery Address NOTTS._x000a_Grave Section CC_x000a_Grave Number 81_x000a_Included on Armed Forces Memorial Yes_x000a_Included on Roll of Honour Yes_x000a__x000a_Surname SHAW_x000a_Forenames/Initials EDWARD_x000a_Rank AC2_x000a_Service Royal Air Force_x000a_Service Number 2321296_x000a_Station RAF Finningley_x000a_Place of Birth/Home Town Newcastle upon Tyne_x000a_Date of Birth 16 July 1928_x000a_Age 19_x000a_Date of Death 13 June 1948_x000a_Cemetery Name DIPTON_x000a_Cemetery Address NEWCASTLE ON TYNE CO. DURHAM_x000a_Included on Armed Forces Memorial Yes_x000a_Included on Roll of Honour Yes_x000a__x000a_Although his hometown is listed as Niagara Falls, McCairns was actually British. His father was an engineer working in the US at the time of his birth._x000a__x000a_His time on 161 Sqn is beautifully told in &quot;We Landed by Moonlight&quot; by Hugh Verity._x000a_(http://www.rafcommands.com/forum/showthread.php?p=3103&amp;highlight=Mosquito#post3103)_x000a__x000a_(http://www.rafcommands.com/forum/showthread.php?p=3103&amp;highlight=Mosquito#post3103) Engine cut control lost at low altitude dived into ground nr Finningley 13.6.48 (Air Britain Serials) 13.06.48 616 Sqn. NT423 Dived into ground near Finningley after engine failed, killing two. (Mosquito Crash Log)"/>
    <x v="2"/>
    <x v="2"/>
    <s v="Engine failure"/>
    <m/>
    <x v="2"/>
    <m/>
    <m/>
    <n v="6"/>
    <x v="82"/>
    <x v="1"/>
    <n v="1"/>
    <s v="Front-Line"/>
    <x v="333"/>
    <x v="2"/>
    <n v="4"/>
  </r>
  <r>
    <n v="1425"/>
    <s v="RS697"/>
    <x v="12"/>
    <s v="21/107"/>
    <x v="0"/>
    <x v="16"/>
    <n v="14"/>
    <s v="June"/>
    <x v="11"/>
    <s v="14 June 1948"/>
    <x v="0"/>
    <s v="Overshot abandoned take-off Gatow 14.6.48 not repaired (Air Britain Serials)"/>
    <x v="2"/>
    <x v="2"/>
    <s v="Overshot"/>
    <m/>
    <x v="2"/>
    <m/>
    <m/>
    <n v="6"/>
    <x v="82"/>
    <x v="1"/>
    <n v="0"/>
    <s v="Front-Line"/>
    <x v="57"/>
    <x v="7"/>
    <n v="2"/>
  </r>
  <r>
    <n v="7553"/>
    <s v="TA555"/>
    <x v="12"/>
    <s v="2APS/APS"/>
    <x v="10"/>
    <x v="19"/>
    <n v="15"/>
    <s v="June"/>
    <x v="11"/>
    <s v="15 June 1948"/>
    <x v="0"/>
    <s v="Crashed on landing Acklington Acklington 15.6.48 (Air Britain Serials) 15.06.48 APS. TA555 Crashed on landing at Acklington. (Mosquito Crash Log)"/>
    <x v="2"/>
    <x v="2"/>
    <s v="Crashed on landing"/>
    <m/>
    <x v="2"/>
    <m/>
    <m/>
    <n v="6"/>
    <x v="82"/>
    <x v="1"/>
    <n v="0"/>
    <s v="Support Unit"/>
    <x v="334"/>
    <x v="0"/>
    <n v="2"/>
  </r>
  <r>
    <n v="4322"/>
    <s v="VL624"/>
    <x v="35"/>
    <s v="58/540"/>
    <x v="10"/>
    <x v="19"/>
    <n v="15"/>
    <s v="June"/>
    <x v="11"/>
    <s v="15 June 1948"/>
    <x v="0"/>
    <s v="Engine cut crashed in forced landing Send Surrey 15.6.48 (Air Britain Serials) 15.06.48 540 Sqn. VL624 Crashed in force-landing at Send, Surrey, after engine failed. (Mosquito Crash Log)"/>
    <x v="2"/>
    <x v="2"/>
    <s v="Engine failure"/>
    <m/>
    <x v="2"/>
    <m/>
    <m/>
    <n v="6"/>
    <x v="82"/>
    <x v="1"/>
    <n v="0"/>
    <s v="Front-Line"/>
    <x v="16"/>
    <x v="0"/>
    <n v="2"/>
  </r>
  <r>
    <n v="4938"/>
    <s v="RS678"/>
    <x v="12"/>
    <n v="4"/>
    <x v="0"/>
    <x v="16"/>
    <n v="17"/>
    <s v="June"/>
    <x v="11"/>
    <s v="17 June 1948"/>
    <x v="0"/>
    <s v="My father's log book indicates two serial numbers for UP-T (605 Squadron): HJ785 and RS678 _x000a__x000a_Regards,_x000a_Rob Baker_x000a__x000a_From the book &quot;Mosquito&quot; Chaz Bowyer, the following letters were noted with the following numbers : 605 Sqn RS678 - T Swung on landing and u/c collapsed Walm 17.6.48 DBR (Air Britain Serials)"/>
    <x v="2"/>
    <x v="2"/>
    <s v="Swung on landing"/>
    <m/>
    <x v="2"/>
    <m/>
    <m/>
    <n v="6"/>
    <x v="82"/>
    <x v="1"/>
    <n v="0"/>
    <s v="Front-Line"/>
    <x v="82"/>
    <x v="7"/>
    <n v="1"/>
  </r>
  <r>
    <n v="4749"/>
    <s v="VR348"/>
    <x v="10"/>
    <m/>
    <x v="16"/>
    <x v="19"/>
    <n v="23"/>
    <s v="June"/>
    <x v="11"/>
    <s v="23 June 1948"/>
    <x v="2"/>
    <s v="To Czech AF 23.6.48 (Air Britain Serials)"/>
    <x v="5"/>
    <x v="3"/>
    <m/>
    <m/>
    <x v="2"/>
    <m/>
    <m/>
    <n v="6"/>
    <x v="82"/>
    <x v="1"/>
    <n v="0"/>
    <e v="#N/A"/>
    <x v="17"/>
    <x v="0"/>
    <n v="1"/>
  </r>
  <r>
    <n v="7368"/>
    <s v="VT726"/>
    <x v="38"/>
    <s v="RN 703/RAE"/>
    <x v="10"/>
    <x v="19"/>
    <n v="23"/>
    <s v="June"/>
    <x v="11"/>
    <m/>
    <x v="2"/>
    <s v="To 6956M |d/d 23/06/1948 to the Royal Navy, to No.12 SoTT Melksham for ground instructional use as 6956M, since scrapped   (http://www.ukserials.com/)"/>
    <x v="4"/>
    <x v="3"/>
    <m/>
    <m/>
    <x v="2"/>
    <m/>
    <m/>
    <m/>
    <x v="83"/>
    <x v="1"/>
    <n v="0"/>
    <s v="Support Unit"/>
    <x v="61"/>
    <x v="8"/>
    <n v="2"/>
  </r>
  <r>
    <n v="2603"/>
    <s v="PF407"/>
    <x v="20"/>
    <s v="105/CBE/231OCU"/>
    <x v="0"/>
    <x v="7"/>
    <n v="24"/>
    <s v="June"/>
    <x v="11"/>
    <s v="24 June 1948"/>
    <x v="0"/>
    <s v="Engine lost power on takeoff overshot Coningsby 24.6.48 DBR (Air Britain Serials) 24 06 48 231 OCU. PF407 Over-ran runway at Coningsby after abandoned take-off. (Mosquito Crash Log)"/>
    <x v="2"/>
    <x v="2"/>
    <s v="Engine failure"/>
    <m/>
    <x v="2"/>
    <m/>
    <m/>
    <n v="6"/>
    <x v="82"/>
    <x v="1"/>
    <n v="0"/>
    <s v="Support Unit"/>
    <x v="313"/>
    <x v="6"/>
    <n v="3"/>
  </r>
  <r>
    <n v="7612"/>
    <s v="TW110"/>
    <x v="10"/>
    <s v="45/81"/>
    <x v="10"/>
    <x v="19"/>
    <n v="24"/>
    <s v="June"/>
    <x v="11"/>
    <s v="24 June 1948"/>
    <x v="0"/>
    <s v="Crashed on take-off Tengah 24.6.48 (Air Britain Serials)"/>
    <x v="2"/>
    <x v="2"/>
    <s v="Crashed on takeoff"/>
    <m/>
    <x v="2"/>
    <m/>
    <m/>
    <n v="6"/>
    <x v="82"/>
    <x v="1"/>
    <n v="0"/>
    <s v="Front-Line"/>
    <x v="287"/>
    <x v="2"/>
    <n v="2"/>
  </r>
  <r>
    <n v="6005"/>
    <s v="NT304"/>
    <x v="25"/>
    <n v="151"/>
    <x v="12"/>
    <x v="19"/>
    <n v="24"/>
    <s v="June"/>
    <x v="11"/>
    <s v="24 June 1948"/>
    <x v="2"/>
    <s v="To Armee de l'Air 24.6.48 (Air Britain Serials) 15.04.45 151 Sqn. MT304 Diverted with engine trouble returning from Hamburg and crashed on landing at Linton-on-Ouse. (Mosquito Crash Log)"/>
    <x v="5"/>
    <x v="3"/>
    <m/>
    <m/>
    <x v="2"/>
    <m/>
    <m/>
    <n v="6"/>
    <x v="82"/>
    <x v="1"/>
    <n v="1"/>
    <s v="Front-Line"/>
    <x v="8"/>
    <x v="2"/>
    <n v="1"/>
  </r>
  <r>
    <n v="4791"/>
    <s v="KA115"/>
    <x v="31"/>
    <m/>
    <x v="2"/>
    <x v="19"/>
    <n v="28"/>
    <s v="June"/>
    <x v="11"/>
    <d v="1948-06-28T00:00:00"/>
    <x v="2"/>
    <s v="RCAF (Air Britain Serials)  First date: 22 February 1954 - Taken on strength by Eastern Air Command Delivered to storage with Eastern Air Command.  Issued from storage on 10 March 1945, for use by No. 7 Operational Training Unit at Debert, NS.  To storage again on 20 April 1945.  To storage with No. 2 Air Command on 23 May 1945.  By 27 November 1945 stored at No. 103 Reserve Equipment Maintenance Satellite at Vulcan, Alberta.  Pending disposal from 26 July 1947.  Issued from storage to North West Air Command in May 1946. last date: 28 June 1948 - Struck off, to War Assets Corporation for disposal. (http://www.ody.ca/~bwalker/RCAF_JX579_KA232.html)"/>
    <x v="4"/>
    <x v="3"/>
    <m/>
    <m/>
    <x v="2"/>
    <m/>
    <m/>
    <n v="6"/>
    <x v="82"/>
    <x v="1"/>
    <n v="0"/>
    <e v="#N/A"/>
    <x v="17"/>
    <x v="1"/>
    <n v="1"/>
  </r>
  <r>
    <n v="2556"/>
    <s v="RR292"/>
    <x v="10"/>
    <s v="16OTU/204CTU/204AFS"/>
    <x v="10"/>
    <x v="19"/>
    <n v="29"/>
    <s v="June"/>
    <x v="11"/>
    <s v="29 June 1948"/>
    <x v="0"/>
    <s v="Stalled on single-engined overshoot and wing hit ground broke up Driffield 29.6.48 DBF (Air Britain Serials) 29.06.48 204 AFS. RR292 Crashed on overshoot at Driffield, killing two. (Mosquito Crash Log)"/>
    <x v="2"/>
    <x v="2"/>
    <s v="Stalled"/>
    <m/>
    <x v="2"/>
    <m/>
    <m/>
    <n v="6"/>
    <x v="82"/>
    <x v="1"/>
    <n v="1"/>
    <s v="Support Unit"/>
    <x v="294"/>
    <x v="2"/>
    <n v="3"/>
  </r>
  <r>
    <n v="5464"/>
    <s v="KA139"/>
    <x v="37"/>
    <s v="65/Linton"/>
    <x v="10"/>
    <x v="19"/>
    <n v="29"/>
    <s v="June"/>
    <x v="11"/>
    <s v="29 June 1948"/>
    <x v="2"/>
    <s v="65 Sqn 16/07/46 until 24/04/47 SS 29.6.48 (Air Britain Serials)"/>
    <x v="4"/>
    <x v="3"/>
    <m/>
    <m/>
    <x v="2"/>
    <m/>
    <m/>
    <n v="6"/>
    <x v="82"/>
    <x v="1"/>
    <n v="0"/>
    <s v="Support Unit"/>
    <x v="335"/>
    <x v="1"/>
    <n v="2"/>
  </r>
  <r>
    <n v="4139"/>
    <s v="SZ997"/>
    <x v="12"/>
    <s v="418/21/4"/>
    <x v="0"/>
    <x v="16"/>
    <n v="29"/>
    <s v="June"/>
    <x v="11"/>
    <s v="29 June 1948"/>
    <x v="2"/>
    <s v="First mentioned in 418 Sqn. ORB, 2/3 April 1945; last recorded operation on 24/25 April 1945. Letter &quot;B&quot; from 418 Sqn. ORB of 2/3 April 1945. SOC 29.6.48 (Air Britain Serials)"/>
    <x v="4"/>
    <x v="3"/>
    <m/>
    <m/>
    <x v="2"/>
    <m/>
    <m/>
    <n v="6"/>
    <x v="82"/>
    <x v="1"/>
    <n v="1"/>
    <s v="Front-Line"/>
    <x v="82"/>
    <x v="0"/>
    <n v="3"/>
  </r>
  <r>
    <n v="2091"/>
    <s v="RG284"/>
    <x v="35"/>
    <n v="81"/>
    <x v="10"/>
    <x v="19"/>
    <n v="30"/>
    <s v="June"/>
    <x v="11"/>
    <s v="30 June 1948"/>
    <x v="0"/>
    <s v="Engine cut swung on take-off and u/c collapsed Kai Tak 30.6.48 DBF (Air Britain Serials)"/>
    <x v="2"/>
    <x v="2"/>
    <s v="Engine failure"/>
    <m/>
    <x v="2"/>
    <m/>
    <m/>
    <n v="6"/>
    <x v="82"/>
    <x v="1"/>
    <n v="0"/>
    <s v="Front-Line"/>
    <x v="287"/>
    <x v="0"/>
    <n v="1"/>
  </r>
  <r>
    <n v="3311"/>
    <s v="NS894"/>
    <x v="12"/>
    <n v="487"/>
    <x v="10"/>
    <x v="19"/>
    <n v="3"/>
    <s v="July"/>
    <x v="11"/>
    <s v="3 July 1948"/>
    <x v="2"/>
    <s v="SOC 3.7.48 (Air Britain Serials)"/>
    <x v="4"/>
    <x v="3"/>
    <m/>
    <m/>
    <x v="2"/>
    <m/>
    <m/>
    <n v="7"/>
    <x v="84"/>
    <x v="1"/>
    <n v="1"/>
    <s v="Front-Line"/>
    <x v="47"/>
    <x v="0"/>
    <n v="1"/>
  </r>
  <r>
    <n v="1300"/>
    <s v="NS812"/>
    <x v="18"/>
    <s v="USAAF"/>
    <x v="18"/>
    <x v="19"/>
    <n v="5"/>
    <s v="July"/>
    <x v="11"/>
    <s v="5 July 1948"/>
    <x v="2"/>
    <s v="G-AIRT smuggled to Israel 5.7.48 (Air Britain Serials)"/>
    <x v="5"/>
    <x v="3"/>
    <m/>
    <m/>
    <x v="2"/>
    <m/>
    <m/>
    <n v="7"/>
    <x v="84"/>
    <x v="1"/>
    <n v="1"/>
    <e v="#N/A"/>
    <x v="33"/>
    <x v="0"/>
    <n v="1"/>
  </r>
  <r>
    <n v="6290"/>
    <s v="TA276"/>
    <x v="22"/>
    <n v="169"/>
    <x v="10"/>
    <x v="19"/>
    <n v="5"/>
    <s v="July"/>
    <x v="11"/>
    <s v="5 July 1948"/>
    <x v="2"/>
    <s v="Sold to DH 6.7.48 (Air Britain Serials)"/>
    <x v="5"/>
    <x v="3"/>
    <m/>
    <m/>
    <x v="2"/>
    <m/>
    <m/>
    <n v="7"/>
    <x v="84"/>
    <x v="1"/>
    <n v="1"/>
    <s v="Front-Line"/>
    <x v="65"/>
    <x v="0"/>
    <n v="1"/>
  </r>
  <r>
    <n v="4848"/>
    <s v="TA290"/>
    <x v="22"/>
    <m/>
    <x v="10"/>
    <x v="19"/>
    <n v="5"/>
    <s v="July"/>
    <x v="11"/>
    <s v="5 July 1948"/>
    <x v="2"/>
    <s v="Sold to DH 5.7.48 (Air Britain Serials)"/>
    <x v="5"/>
    <x v="3"/>
    <m/>
    <m/>
    <x v="2"/>
    <m/>
    <m/>
    <n v="7"/>
    <x v="84"/>
    <x v="1"/>
    <n v="1"/>
    <e v="#N/A"/>
    <x v="17"/>
    <x v="0"/>
    <n v="1"/>
  </r>
  <r>
    <n v="4853"/>
    <s v="TA292"/>
    <x v="22"/>
    <m/>
    <x v="10"/>
    <x v="19"/>
    <n v="5"/>
    <s v="July"/>
    <x v="11"/>
    <s v="5 July 1948"/>
    <x v="2"/>
    <s v="Sold to DH 5.7.48 (Air Britain Serials)"/>
    <x v="5"/>
    <x v="3"/>
    <m/>
    <m/>
    <x v="2"/>
    <m/>
    <m/>
    <n v="7"/>
    <x v="84"/>
    <x v="1"/>
    <n v="1"/>
    <e v="#N/A"/>
    <x v="17"/>
    <x v="0"/>
    <n v="1"/>
  </r>
  <r>
    <n v="4862"/>
    <s v="TA293"/>
    <x v="22"/>
    <m/>
    <x v="10"/>
    <x v="19"/>
    <n v="5"/>
    <s v="July"/>
    <x v="11"/>
    <s v="5 July 1948"/>
    <x v="2"/>
    <s v="Sold to DH 5.7.48 (Air Britain Serials)"/>
    <x v="5"/>
    <x v="3"/>
    <m/>
    <m/>
    <x v="2"/>
    <m/>
    <m/>
    <n v="7"/>
    <x v="84"/>
    <x v="1"/>
    <n v="1"/>
    <e v="#N/A"/>
    <x v="17"/>
    <x v="0"/>
    <n v="1"/>
  </r>
  <r>
    <n v="4865"/>
    <s v="TA304"/>
    <x v="22"/>
    <m/>
    <x v="10"/>
    <x v="19"/>
    <n v="5"/>
    <s v="July"/>
    <x v="11"/>
    <s v="5 July 1948"/>
    <x v="2"/>
    <s v="Sold to DH 5.7.48 (Air Britain Serials)"/>
    <x v="5"/>
    <x v="3"/>
    <m/>
    <m/>
    <x v="2"/>
    <m/>
    <m/>
    <n v="7"/>
    <x v="84"/>
    <x v="1"/>
    <n v="1"/>
    <e v="#N/A"/>
    <x v="17"/>
    <x v="0"/>
    <n v="1"/>
  </r>
  <r>
    <n v="5612"/>
    <s v="TA277"/>
    <x v="22"/>
    <m/>
    <x v="10"/>
    <x v="19"/>
    <n v="6"/>
    <s v="July"/>
    <x v="11"/>
    <s v="6 July 1948"/>
    <x v="2"/>
    <s v="Sold to DH 6.7.48 (Air Britain Serials)"/>
    <x v="5"/>
    <x v="3"/>
    <m/>
    <m/>
    <x v="2"/>
    <m/>
    <m/>
    <n v="7"/>
    <x v="84"/>
    <x v="1"/>
    <n v="1"/>
    <e v="#N/A"/>
    <x v="17"/>
    <x v="0"/>
    <n v="1"/>
  </r>
  <r>
    <n v="5623"/>
    <s v="TA279"/>
    <x v="22"/>
    <m/>
    <x v="10"/>
    <x v="19"/>
    <n v="6"/>
    <s v="July"/>
    <x v="11"/>
    <s v="6 July 1948"/>
    <x v="2"/>
    <s v="Sold to DH 6.7.48 (Air Britain Serials)"/>
    <x v="5"/>
    <x v="3"/>
    <m/>
    <m/>
    <x v="2"/>
    <m/>
    <m/>
    <n v="7"/>
    <x v="84"/>
    <x v="1"/>
    <n v="1"/>
    <e v="#N/A"/>
    <x v="17"/>
    <x v="0"/>
    <n v="1"/>
  </r>
  <r>
    <n v="5998"/>
    <s v="TA284"/>
    <x v="22"/>
    <m/>
    <x v="10"/>
    <x v="19"/>
    <n v="6"/>
    <s v="July"/>
    <x v="11"/>
    <s v="6 July 1948"/>
    <x v="2"/>
    <s v="Sold to DH 6.7.48 (Air Britain Serials)"/>
    <x v="5"/>
    <x v="3"/>
    <m/>
    <m/>
    <x v="2"/>
    <m/>
    <m/>
    <n v="7"/>
    <x v="84"/>
    <x v="1"/>
    <n v="1"/>
    <e v="#N/A"/>
    <x v="17"/>
    <x v="0"/>
    <n v="1"/>
  </r>
  <r>
    <n v="6034"/>
    <s v="TA288"/>
    <x v="22"/>
    <m/>
    <x v="10"/>
    <x v="19"/>
    <n v="6"/>
    <s v="July"/>
    <x v="11"/>
    <s v="6 July 1948"/>
    <x v="2"/>
    <s v="Sold to DH 6.7.48 (Air Britain Serials)"/>
    <x v="5"/>
    <x v="3"/>
    <m/>
    <m/>
    <x v="2"/>
    <m/>
    <m/>
    <n v="7"/>
    <x v="84"/>
    <x v="1"/>
    <n v="1"/>
    <e v="#N/A"/>
    <x v="17"/>
    <x v="0"/>
    <n v="1"/>
  </r>
  <r>
    <n v="5473"/>
    <s v="TA294"/>
    <x v="22"/>
    <m/>
    <x v="10"/>
    <x v="19"/>
    <n v="6"/>
    <s v="July"/>
    <x v="11"/>
    <s v="6 July 1948"/>
    <x v="2"/>
    <s v="Sold to DH 6.7.48 (Air Britain Serials)"/>
    <x v="5"/>
    <x v="3"/>
    <m/>
    <m/>
    <x v="2"/>
    <m/>
    <m/>
    <n v="7"/>
    <x v="84"/>
    <x v="1"/>
    <n v="1"/>
    <e v="#N/A"/>
    <x v="17"/>
    <x v="0"/>
    <n v="1"/>
  </r>
  <r>
    <n v="4599"/>
    <s v="TW284"/>
    <x v="43"/>
    <s v="RN"/>
    <x v="10"/>
    <x v="19"/>
    <n v="7"/>
    <s v="July"/>
    <x v="11"/>
    <s v="7 July 1948"/>
    <x v="0"/>
    <s v="Crashed after wings folded in flight Weston-super-Mare 7.7.48 (Air Britain Serials) 07.07.48 ATDU. TW284 Broke up rolling at low altitude at Weston-Super-Mare, killing two. (Mosquito Crash Log)"/>
    <x v="2"/>
    <x v="2"/>
    <s v="Broke up"/>
    <m/>
    <x v="2"/>
    <m/>
    <m/>
    <n v="7"/>
    <x v="84"/>
    <x v="1"/>
    <n v="0"/>
    <e v="#N/A"/>
    <x v="64"/>
    <x v="2"/>
    <n v="1"/>
  </r>
  <r>
    <n v="3138"/>
    <s v="ML966"/>
    <x v="20"/>
    <s v="109/692/RAE"/>
    <x v="10"/>
    <x v="19"/>
    <n v="8"/>
    <s v="July"/>
    <x v="11"/>
    <s v="8 July 1948"/>
    <x v="2"/>
    <s v="SS 8.7.48 (Air Britain Serials)"/>
    <x v="4"/>
    <x v="3"/>
    <m/>
    <m/>
    <x v="2"/>
    <m/>
    <m/>
    <n v="7"/>
    <x v="84"/>
    <x v="1"/>
    <n v="1"/>
    <s v="Support Unit"/>
    <x v="61"/>
    <x v="0"/>
    <n v="3"/>
  </r>
  <r>
    <n v="5837"/>
    <s v="ML999"/>
    <x v="20"/>
    <n v="105"/>
    <x v="0"/>
    <x v="8"/>
    <n v="8"/>
    <s v="July"/>
    <x v="11"/>
    <s v="8 July 1948"/>
    <x v="2"/>
    <s v="SS 8.7.48 (Air Britain Serials)"/>
    <x v="4"/>
    <x v="3"/>
    <m/>
    <m/>
    <x v="2"/>
    <m/>
    <m/>
    <n v="7"/>
    <x v="84"/>
    <x v="1"/>
    <n v="1"/>
    <s v="Front-Line"/>
    <x v="4"/>
    <x v="0"/>
    <n v="1"/>
  </r>
  <r>
    <n v="1189"/>
    <s v="MM702"/>
    <x v="25"/>
    <s v="219/410"/>
    <x v="0"/>
    <x v="2"/>
    <n v="8"/>
    <s v="July"/>
    <x v="11"/>
    <s v="8 July 1948"/>
    <x v="2"/>
    <s v="SS 8.7.48 (Air Britain Serials)"/>
    <x v="4"/>
    <x v="3"/>
    <m/>
    <m/>
    <x v="2"/>
    <m/>
    <m/>
    <n v="7"/>
    <x v="84"/>
    <x v="1"/>
    <n v="1"/>
    <s v="Front-Line"/>
    <x v="19"/>
    <x v="2"/>
    <n v="2"/>
  </r>
  <r>
    <n v="2808"/>
    <s v="MM703"/>
    <x v="25"/>
    <n v="219"/>
    <x v="1"/>
    <x v="2"/>
    <n v="8"/>
    <s v="July"/>
    <x v="11"/>
    <s v="8 July 1948"/>
    <x v="2"/>
    <s v="SS 8.7.48 (Air Britain Serials)"/>
    <x v="4"/>
    <x v="3"/>
    <m/>
    <m/>
    <x v="2"/>
    <m/>
    <m/>
    <n v="7"/>
    <x v="84"/>
    <x v="1"/>
    <n v="1"/>
    <s v="Front-Line"/>
    <x v="76"/>
    <x v="2"/>
    <n v="1"/>
  </r>
  <r>
    <n v="5201"/>
    <s v="MM750"/>
    <x v="25"/>
    <n v="219"/>
    <x v="1"/>
    <x v="2"/>
    <n v="8"/>
    <s v="July"/>
    <x v="11"/>
    <s v="8 July 1948"/>
    <x v="2"/>
    <s v="SS 8.7.48 (Air Britain Serials)"/>
    <x v="4"/>
    <x v="3"/>
    <m/>
    <m/>
    <x v="2"/>
    <m/>
    <m/>
    <n v="7"/>
    <x v="84"/>
    <x v="1"/>
    <n v="1"/>
    <s v="Front-Line"/>
    <x v="76"/>
    <x v="2"/>
    <n v="1"/>
  </r>
  <r>
    <n v="2335"/>
    <s v="MM754"/>
    <x v="25"/>
    <s v="1 OADU/NA/UK"/>
    <x v="10"/>
    <x v="19"/>
    <n v="8"/>
    <s v="July"/>
    <x v="11"/>
    <s v="8 July 1948"/>
    <x v="2"/>
    <s v="SS 8.7.48 (Air Britain Serials)"/>
    <x v="4"/>
    <x v="3"/>
    <m/>
    <m/>
    <x v="2"/>
    <m/>
    <m/>
    <n v="7"/>
    <x v="84"/>
    <x v="1"/>
    <n v="1"/>
    <e v="#N/A"/>
    <x v="201"/>
    <x v="2"/>
    <n v="3"/>
  </r>
  <r>
    <n v="2190"/>
    <s v="MM764"/>
    <x v="25"/>
    <s v="ME/USAAF/UK"/>
    <x v="10"/>
    <x v="19"/>
    <n v="8"/>
    <s v="July"/>
    <x v="11"/>
    <s v="8 July 1948"/>
    <x v="2"/>
    <s v="SS 8.7.48 (Air Britain Serials) To USAAF NWAfrica, later to RAF M.A.C. Involved in an accident in March 1945: 450302 Mosquito XVI MM764 416NFS 12th AF Ground Looped on Take Off 3 Bruton, Quenton H ITA Pisa (http://www.aviationarchaeology.com/src/AARmonthly/Mar1945O.htm)"/>
    <x v="4"/>
    <x v="3"/>
    <m/>
    <m/>
    <x v="2"/>
    <m/>
    <m/>
    <n v="7"/>
    <x v="84"/>
    <x v="1"/>
    <n v="1"/>
    <e v="#N/A"/>
    <x v="201"/>
    <x v="2"/>
    <n v="3"/>
  </r>
  <r>
    <n v="3525"/>
    <s v="MM801"/>
    <x v="25"/>
    <n v="151"/>
    <x v="0"/>
    <x v="2"/>
    <n v="8"/>
    <s v="July"/>
    <x v="11"/>
    <s v="8 July 1948"/>
    <x v="2"/>
    <s v="SS 8.7.48 (Air Britain Serials)"/>
    <x v="4"/>
    <x v="3"/>
    <m/>
    <m/>
    <x v="2"/>
    <m/>
    <m/>
    <n v="7"/>
    <x v="84"/>
    <x v="1"/>
    <n v="1"/>
    <s v="Front-Line"/>
    <x v="8"/>
    <x v="2"/>
    <n v="1"/>
  </r>
  <r>
    <n v="3640"/>
    <s v="MM802"/>
    <x v="25"/>
    <n v="151"/>
    <x v="0"/>
    <x v="2"/>
    <n v="8"/>
    <s v="July"/>
    <x v="11"/>
    <s v="8 July 1948"/>
    <x v="2"/>
    <s v="SS 8.7.48 (Air Britain Serials)"/>
    <x v="4"/>
    <x v="3"/>
    <m/>
    <m/>
    <x v="2"/>
    <m/>
    <m/>
    <n v="7"/>
    <x v="84"/>
    <x v="1"/>
    <n v="1"/>
    <s v="Front-Line"/>
    <x v="8"/>
    <x v="2"/>
    <n v="1"/>
  </r>
  <r>
    <n v="7767"/>
    <s v="MT457"/>
    <x v="25"/>
    <n v="488"/>
    <x v="10"/>
    <x v="19"/>
    <n v="8"/>
    <s v="July"/>
    <x v="11"/>
    <s v="8 July 1948"/>
    <x v="2"/>
    <s v="Was S on 488 Squadron (photo in 2nd edition of 2nd TAF). SS 8.7.48 (Air Britain Serials)"/>
    <x v="4"/>
    <x v="3"/>
    <m/>
    <m/>
    <x v="2"/>
    <m/>
    <m/>
    <n v="7"/>
    <x v="84"/>
    <x v="1"/>
    <n v="1"/>
    <s v="Front-Line"/>
    <x v="42"/>
    <x v="2"/>
    <n v="1"/>
  </r>
  <r>
    <n v="4199"/>
    <s v="MT459"/>
    <x v="25"/>
    <s v="488/54OTU"/>
    <x v="10"/>
    <x v="7"/>
    <n v="8"/>
    <s v="July"/>
    <x v="11"/>
    <s v="8 July 1948"/>
    <x v="2"/>
    <s v="SS 8.7.48 (Air Britain Serials)"/>
    <x v="4"/>
    <x v="3"/>
    <m/>
    <m/>
    <x v="2"/>
    <m/>
    <m/>
    <n v="7"/>
    <x v="84"/>
    <x v="1"/>
    <n v="1"/>
    <s v="Support Unit"/>
    <x v="115"/>
    <x v="2"/>
    <n v="2"/>
  </r>
  <r>
    <n v="4063"/>
    <s v="MT481"/>
    <x v="25"/>
    <n v="25"/>
    <x v="0"/>
    <x v="2"/>
    <n v="8"/>
    <s v="July"/>
    <x v="11"/>
    <s v="8 July 1948"/>
    <x v="2"/>
    <s v="Photo in the Mosquito Crash Log says this was V on 488 Squadron. SS 8.7.48 (Air Britain Serials)"/>
    <x v="4"/>
    <x v="3"/>
    <m/>
    <m/>
    <x v="2"/>
    <m/>
    <m/>
    <n v="7"/>
    <x v="84"/>
    <x v="1"/>
    <n v="1"/>
    <s v="Front-Line"/>
    <x v="14"/>
    <x v="2"/>
    <n v="1"/>
  </r>
  <r>
    <n v="1551"/>
    <s v="MV522"/>
    <x v="25"/>
    <s v="219/141"/>
    <x v="0"/>
    <x v="2"/>
    <n v="8"/>
    <s v="July"/>
    <x v="11"/>
    <s v="8 July 1948"/>
    <x v="2"/>
    <s v="SS 8.7.48 (Air Britain Serials)"/>
    <x v="4"/>
    <x v="3"/>
    <m/>
    <m/>
    <x v="2"/>
    <m/>
    <m/>
    <n v="7"/>
    <x v="84"/>
    <x v="1"/>
    <n v="1"/>
    <s v="Front-Line"/>
    <x v="45"/>
    <x v="2"/>
    <n v="2"/>
  </r>
  <r>
    <n v="3897"/>
    <s v="MV527"/>
    <x v="25"/>
    <n v="410"/>
    <x v="0"/>
    <x v="2"/>
    <n v="8"/>
    <s v="July"/>
    <x v="11"/>
    <s v="8 July 1948"/>
    <x v="2"/>
    <s v="SS 8.7.48 (Air Britain Serials)"/>
    <x v="4"/>
    <x v="3"/>
    <m/>
    <m/>
    <x v="2"/>
    <m/>
    <m/>
    <n v="7"/>
    <x v="84"/>
    <x v="1"/>
    <n v="1"/>
    <s v="Front-Line"/>
    <x v="19"/>
    <x v="2"/>
    <n v="1"/>
  </r>
  <r>
    <n v="5202"/>
    <s v="MV535"/>
    <x v="25"/>
    <n v="25"/>
    <x v="0"/>
    <x v="2"/>
    <n v="8"/>
    <s v="July"/>
    <x v="11"/>
    <s v="8 July 1948"/>
    <x v="2"/>
    <s v="SS 8.7.48 (Air Britain Serials)"/>
    <x v="4"/>
    <x v="3"/>
    <m/>
    <m/>
    <x v="2"/>
    <m/>
    <m/>
    <n v="7"/>
    <x v="84"/>
    <x v="1"/>
    <n v="1"/>
    <s v="Front-Line"/>
    <x v="14"/>
    <x v="2"/>
    <n v="1"/>
  </r>
  <r>
    <n v="2245"/>
    <s v="MV537"/>
    <x v="25"/>
    <s v="25/NFDW"/>
    <x v="0"/>
    <x v="5"/>
    <n v="8"/>
    <s v="July"/>
    <x v="11"/>
    <s v="8 July 1948"/>
    <x v="2"/>
    <s v="SS 8.7.48 (Air Britain Serials)"/>
    <x v="4"/>
    <x v="3"/>
    <m/>
    <m/>
    <x v="2"/>
    <m/>
    <m/>
    <n v="7"/>
    <x v="84"/>
    <x v="1"/>
    <n v="1"/>
    <s v="Front-Line"/>
    <x v="141"/>
    <x v="2"/>
    <n v="2"/>
  </r>
  <r>
    <n v="953"/>
    <s v="MV540"/>
    <x v="25"/>
    <s v="85/BSDU/RWE"/>
    <x v="10"/>
    <x v="19"/>
    <n v="8"/>
    <s v="July"/>
    <x v="11"/>
    <s v="8 July 1948"/>
    <x v="2"/>
    <s v="SS 8.7.48 (Air Britain Serials)"/>
    <x v="4"/>
    <x v="3"/>
    <m/>
    <m/>
    <x v="2"/>
    <m/>
    <m/>
    <n v="7"/>
    <x v="84"/>
    <x v="1"/>
    <n v="1"/>
    <s v="Support Unit"/>
    <x v="198"/>
    <x v="2"/>
    <n v="3"/>
  </r>
  <r>
    <n v="6420"/>
    <s v="MV550"/>
    <x v="25"/>
    <n v="85"/>
    <x v="0"/>
    <x v="2"/>
    <n v="8"/>
    <s v="July"/>
    <x v="11"/>
    <s v="8 July 1948"/>
    <x v="2"/>
    <s v="SS 8.7.48 (Air Britain Serials)"/>
    <x v="4"/>
    <x v="3"/>
    <m/>
    <m/>
    <x v="2"/>
    <m/>
    <m/>
    <n v="7"/>
    <x v="84"/>
    <x v="1"/>
    <n v="1"/>
    <s v="Front-Line"/>
    <x v="13"/>
    <x v="2"/>
    <n v="1"/>
  </r>
  <r>
    <n v="6431"/>
    <s v="MV552"/>
    <x v="25"/>
    <n v="85"/>
    <x v="0"/>
    <x v="2"/>
    <n v="8"/>
    <s v="July"/>
    <x v="11"/>
    <s v="8 July 1948"/>
    <x v="2"/>
    <s v="SOC 8.7.48 (Air Britain Serials)"/>
    <x v="4"/>
    <x v="3"/>
    <m/>
    <m/>
    <x v="2"/>
    <m/>
    <m/>
    <n v="7"/>
    <x v="84"/>
    <x v="1"/>
    <n v="1"/>
    <s v="Front-Line"/>
    <x v="13"/>
    <x v="2"/>
    <n v="1"/>
  </r>
  <r>
    <n v="2167"/>
    <s v="NT250"/>
    <x v="25"/>
    <s v="12FU/NA/UK"/>
    <x v="10"/>
    <x v="19"/>
    <n v="8"/>
    <s v="July"/>
    <x v="11"/>
    <s v="8 July 1948"/>
    <x v="2"/>
    <s v="SS 8.7.48 (Air Britain Serials)"/>
    <x v="4"/>
    <x v="3"/>
    <m/>
    <m/>
    <x v="2"/>
    <m/>
    <m/>
    <n v="7"/>
    <x v="84"/>
    <x v="1"/>
    <n v="1"/>
    <e v="#N/A"/>
    <x v="201"/>
    <x v="2"/>
    <n v="3"/>
  </r>
  <r>
    <n v="1561"/>
    <s v="NT251"/>
    <x v="25"/>
    <s v="219/141"/>
    <x v="0"/>
    <x v="2"/>
    <n v="8"/>
    <s v="July"/>
    <x v="11"/>
    <s v="8 July 1948"/>
    <x v="2"/>
    <s v="SS 8.7.48 (Air Britain Serials)"/>
    <x v="4"/>
    <x v="3"/>
    <m/>
    <m/>
    <x v="2"/>
    <m/>
    <m/>
    <n v="7"/>
    <x v="84"/>
    <x v="1"/>
    <n v="1"/>
    <s v="Front-Line"/>
    <x v="45"/>
    <x v="2"/>
    <n v="2"/>
  </r>
  <r>
    <n v="4457"/>
    <s v="NT257"/>
    <x v="25"/>
    <s v="Mkrs"/>
    <x v="10"/>
    <x v="19"/>
    <n v="8"/>
    <s v="July"/>
    <x v="11"/>
    <s v="8 July 1948"/>
    <x v="2"/>
    <s v="SS 8.7.48 (Air Britain Serials)"/>
    <x v="4"/>
    <x v="3"/>
    <m/>
    <m/>
    <x v="2"/>
    <m/>
    <m/>
    <n v="7"/>
    <x v="84"/>
    <x v="1"/>
    <n v="1"/>
    <s v="Support Unit"/>
    <x v="44"/>
    <x v="2"/>
    <n v="1"/>
  </r>
  <r>
    <n v="1745"/>
    <s v="NT268"/>
    <x v="25"/>
    <s v="307/CFE"/>
    <x v="0"/>
    <x v="7"/>
    <n v="8"/>
    <s v="July"/>
    <x v="11"/>
    <s v="8 July 1948"/>
    <x v="2"/>
    <s v="SS 8.7.48 (Air Britain Serials)"/>
    <x v="4"/>
    <x v="3"/>
    <m/>
    <m/>
    <x v="2"/>
    <m/>
    <m/>
    <n v="7"/>
    <x v="84"/>
    <x v="1"/>
    <n v="1"/>
    <s v="Support Unit"/>
    <x v="231"/>
    <x v="2"/>
    <n v="2"/>
  </r>
  <r>
    <n v="2039"/>
    <s v="NT269"/>
    <x v="25"/>
    <s v="96/456"/>
    <x v="10"/>
    <x v="19"/>
    <n v="8"/>
    <s v="July"/>
    <x v="11"/>
    <s v="8 July 1948"/>
    <x v="2"/>
    <s v="SS 8.7.48 (Air Britain Serials)"/>
    <x v="4"/>
    <x v="3"/>
    <m/>
    <m/>
    <x v="2"/>
    <m/>
    <m/>
    <n v="7"/>
    <x v="84"/>
    <x v="1"/>
    <n v="1"/>
    <s v="Front-Line"/>
    <x v="20"/>
    <x v="2"/>
    <n v="2"/>
  </r>
  <r>
    <n v="5023"/>
    <s v="NT308"/>
    <x v="25"/>
    <s v="488/54OTU"/>
    <x v="10"/>
    <x v="7"/>
    <n v="8"/>
    <s v="July"/>
    <x v="11"/>
    <s v="8 July 1948"/>
    <x v="2"/>
    <s v="SS 8.7.48 (Air Britain Serials)"/>
    <x v="4"/>
    <x v="3"/>
    <m/>
    <m/>
    <x v="2"/>
    <m/>
    <m/>
    <n v="7"/>
    <x v="84"/>
    <x v="1"/>
    <n v="1"/>
    <s v="Support Unit"/>
    <x v="115"/>
    <x v="2"/>
    <n v="2"/>
  </r>
  <r>
    <n v="2456"/>
    <s v="NT310"/>
    <x v="25"/>
    <s v="NFDW/228OCU"/>
    <x v="0"/>
    <x v="7"/>
    <n v="8"/>
    <s v="July"/>
    <x v="11"/>
    <s v="8 July 1948"/>
    <x v="2"/>
    <s v="SS 8.7.48 (Air Britain Serials)"/>
    <x v="4"/>
    <x v="3"/>
    <m/>
    <m/>
    <x v="2"/>
    <m/>
    <m/>
    <n v="7"/>
    <x v="84"/>
    <x v="1"/>
    <n v="1"/>
    <s v="Support Unit"/>
    <x v="298"/>
    <x v="2"/>
    <n v="2"/>
  </r>
  <r>
    <n v="2263"/>
    <s v="NT355"/>
    <x v="25"/>
    <n v="456"/>
    <x v="10"/>
    <x v="19"/>
    <n v="8"/>
    <s v="July"/>
    <x v="11"/>
    <s v="8 July 1948"/>
    <x v="2"/>
    <s v="SS 8.7.48 (Air Britain Serials)"/>
    <x v="4"/>
    <x v="3"/>
    <m/>
    <m/>
    <x v="2"/>
    <m/>
    <m/>
    <n v="7"/>
    <x v="84"/>
    <x v="1"/>
    <n v="1"/>
    <s v="Front-Line"/>
    <x v="20"/>
    <x v="2"/>
    <n v="1"/>
  </r>
  <r>
    <n v="5729"/>
    <s v="NT360"/>
    <x v="25"/>
    <s v="68/25"/>
    <x v="0"/>
    <x v="2"/>
    <n v="8"/>
    <s v="July"/>
    <x v="11"/>
    <s v="8 July 1948"/>
    <x v="2"/>
    <s v="SS 8.7.48 (Air Britain Serials)"/>
    <x v="4"/>
    <x v="3"/>
    <m/>
    <m/>
    <x v="2"/>
    <m/>
    <m/>
    <n v="7"/>
    <x v="84"/>
    <x v="1"/>
    <n v="1"/>
    <s v="Front-Line"/>
    <x v="14"/>
    <x v="2"/>
    <n v="2"/>
  </r>
  <r>
    <n v="4405"/>
    <s v="NT361"/>
    <x v="25"/>
    <n v="239"/>
    <x v="10"/>
    <x v="19"/>
    <n v="8"/>
    <s v="July"/>
    <x v="11"/>
    <s v="8 July 1948"/>
    <x v="2"/>
    <s v="SS 8.7.48 (Air Britain Serials)"/>
    <x v="4"/>
    <x v="3"/>
    <m/>
    <m/>
    <x v="2"/>
    <m/>
    <m/>
    <n v="7"/>
    <x v="84"/>
    <x v="1"/>
    <n v="1"/>
    <s v="Front-Line"/>
    <x v="63"/>
    <x v="2"/>
    <n v="1"/>
  </r>
  <r>
    <n v="3932"/>
    <s v="NT378"/>
    <x v="25"/>
    <n v="25"/>
    <x v="0"/>
    <x v="2"/>
    <n v="8"/>
    <s v="July"/>
    <x v="11"/>
    <s v="8 July 1948"/>
    <x v="2"/>
    <s v="SS 8.7.48 (Air Britain Serials)"/>
    <x v="4"/>
    <x v="3"/>
    <m/>
    <m/>
    <x v="2"/>
    <m/>
    <m/>
    <n v="7"/>
    <x v="84"/>
    <x v="1"/>
    <n v="1"/>
    <s v="Front-Line"/>
    <x v="14"/>
    <x v="2"/>
    <n v="1"/>
  </r>
  <r>
    <n v="6341"/>
    <s v="NT381"/>
    <x v="25"/>
    <n v="68"/>
    <x v="10"/>
    <x v="19"/>
    <n v="8"/>
    <s v="July"/>
    <x v="11"/>
    <s v="8 July 1948"/>
    <x v="2"/>
    <s v="SS 8.7.48 (Air Britain Serials)"/>
    <x v="4"/>
    <x v="3"/>
    <m/>
    <m/>
    <x v="2"/>
    <m/>
    <m/>
    <n v="7"/>
    <x v="84"/>
    <x v="1"/>
    <n v="1"/>
    <s v="Front-Line"/>
    <x v="102"/>
    <x v="2"/>
    <n v="1"/>
  </r>
  <r>
    <n v="2565"/>
    <s v="NT415"/>
    <x v="25"/>
    <s v="125/264"/>
    <x v="10"/>
    <x v="19"/>
    <n v="8"/>
    <s v="July"/>
    <x v="11"/>
    <s v="8 July 1948"/>
    <x v="2"/>
    <s v="SS 8.7.48 (Air Britain Serials)"/>
    <x v="4"/>
    <x v="3"/>
    <m/>
    <m/>
    <x v="2"/>
    <m/>
    <m/>
    <n v="7"/>
    <x v="84"/>
    <x v="1"/>
    <n v="1"/>
    <s v="Front-Line"/>
    <x v="10"/>
    <x v="2"/>
    <n v="2"/>
  </r>
  <r>
    <n v="2067"/>
    <s v="NT433"/>
    <x v="25"/>
    <s v="406/25"/>
    <x v="0"/>
    <x v="2"/>
    <n v="8"/>
    <s v="July"/>
    <x v="11"/>
    <s v="8 July 1948"/>
    <x v="2"/>
    <s v="SS 8.7.48 (Air Britain Serials)"/>
    <x v="4"/>
    <x v="3"/>
    <m/>
    <m/>
    <x v="2"/>
    <m/>
    <m/>
    <n v="7"/>
    <x v="84"/>
    <x v="1"/>
    <n v="1"/>
    <s v="Front-Line"/>
    <x v="14"/>
    <x v="2"/>
    <n v="2"/>
  </r>
  <r>
    <n v="7272"/>
    <s v="NT435"/>
    <x v="25"/>
    <s v="125/264"/>
    <x v="10"/>
    <x v="19"/>
    <n v="8"/>
    <s v="July"/>
    <x v="11"/>
    <s v="8 July 1948"/>
    <x v="2"/>
    <s v="SS 8.7.48 (Air Britain Serials)"/>
    <x v="4"/>
    <x v="3"/>
    <m/>
    <m/>
    <x v="2"/>
    <m/>
    <m/>
    <n v="7"/>
    <x v="84"/>
    <x v="1"/>
    <n v="1"/>
    <s v="Front-Line"/>
    <x v="10"/>
    <x v="2"/>
    <n v="2"/>
  </r>
  <r>
    <n v="2312"/>
    <s v="NT439"/>
    <x v="25"/>
    <s v="125/264/25"/>
    <x v="0"/>
    <x v="2"/>
    <n v="8"/>
    <s v="July"/>
    <x v="11"/>
    <s v="8 July 1948"/>
    <x v="2"/>
    <s v="SS 8.7.48 (Air Britain Serials)"/>
    <x v="4"/>
    <x v="3"/>
    <m/>
    <m/>
    <x v="2"/>
    <m/>
    <m/>
    <n v="7"/>
    <x v="84"/>
    <x v="1"/>
    <n v="1"/>
    <s v="Front-Line"/>
    <x v="14"/>
    <x v="2"/>
    <n v="3"/>
  </r>
  <r>
    <n v="5429"/>
    <s v="NT445"/>
    <x v="25"/>
    <s v="125/264/151"/>
    <x v="0"/>
    <x v="2"/>
    <n v="8"/>
    <s v="July"/>
    <x v="11"/>
    <s v="8 July 1948"/>
    <x v="2"/>
    <s v="SS 8.7.48 (Air Britain Serials)"/>
    <x v="4"/>
    <x v="3"/>
    <m/>
    <m/>
    <x v="2"/>
    <m/>
    <m/>
    <n v="7"/>
    <x v="84"/>
    <x v="1"/>
    <n v="1"/>
    <s v="Front-Line"/>
    <x v="8"/>
    <x v="2"/>
    <n v="3"/>
  </r>
  <r>
    <n v="4215"/>
    <s v="NT448"/>
    <x v="25"/>
    <s v="125/264"/>
    <x v="10"/>
    <x v="19"/>
    <n v="8"/>
    <s v="July"/>
    <x v="11"/>
    <s v="8 July 1948"/>
    <x v="2"/>
    <s v="SS 8.7.48 (Air Britain Serials)"/>
    <x v="4"/>
    <x v="3"/>
    <m/>
    <m/>
    <x v="2"/>
    <m/>
    <m/>
    <n v="7"/>
    <x v="84"/>
    <x v="1"/>
    <n v="1"/>
    <s v="Front-Line"/>
    <x v="10"/>
    <x v="2"/>
    <n v="2"/>
  </r>
  <r>
    <n v="1307"/>
    <s v="NT454"/>
    <x v="25"/>
    <s v="125/264/151"/>
    <x v="0"/>
    <x v="2"/>
    <n v="8"/>
    <s v="July"/>
    <x v="11"/>
    <s v="8 July 1948"/>
    <x v="2"/>
    <s v="SS 8.7.48 (Air Britain Serials)"/>
    <x v="4"/>
    <x v="3"/>
    <m/>
    <m/>
    <x v="2"/>
    <m/>
    <m/>
    <n v="7"/>
    <x v="84"/>
    <x v="1"/>
    <n v="1"/>
    <s v="Front-Line"/>
    <x v="8"/>
    <x v="2"/>
    <n v="3"/>
  </r>
  <r>
    <n v="779"/>
    <s v="NT458"/>
    <x v="25"/>
    <s v="141/157/141/RWE"/>
    <x v="10"/>
    <x v="19"/>
    <n v="8"/>
    <s v="July"/>
    <x v="11"/>
    <s v="8 July 1948"/>
    <x v="2"/>
    <s v="SS 8.7.48 (Air Britain Serials)"/>
    <x v="4"/>
    <x v="3"/>
    <m/>
    <m/>
    <x v="2"/>
    <m/>
    <m/>
    <n v="7"/>
    <x v="84"/>
    <x v="1"/>
    <n v="1"/>
    <s v="Support Unit"/>
    <x v="198"/>
    <x v="2"/>
    <n v="4"/>
  </r>
  <r>
    <n v="6167"/>
    <s v="NT481"/>
    <x v="25"/>
    <n v="25"/>
    <x v="0"/>
    <x v="2"/>
    <n v="8"/>
    <s v="July"/>
    <x v="11"/>
    <s v="8 July 1948"/>
    <x v="2"/>
    <s v="SS 8.7.48 (Air Britain Serials)"/>
    <x v="4"/>
    <x v="3"/>
    <m/>
    <m/>
    <x v="2"/>
    <m/>
    <m/>
    <n v="7"/>
    <x v="84"/>
    <x v="1"/>
    <n v="1"/>
    <s v="Front-Line"/>
    <x v="14"/>
    <x v="2"/>
    <n v="1"/>
  </r>
  <r>
    <n v="5997"/>
    <s v="NT491"/>
    <x v="25"/>
    <n v="410"/>
    <x v="0"/>
    <x v="2"/>
    <n v="8"/>
    <s v="July"/>
    <x v="11"/>
    <s v="8 July 1948"/>
    <x v="2"/>
    <s v="SS 8.7.48 (Air Britain Serials)"/>
    <x v="4"/>
    <x v="3"/>
    <m/>
    <m/>
    <x v="2"/>
    <m/>
    <m/>
    <n v="7"/>
    <x v="84"/>
    <x v="1"/>
    <n v="1"/>
    <s v="Front-Line"/>
    <x v="19"/>
    <x v="2"/>
    <n v="1"/>
  </r>
  <r>
    <n v="6078"/>
    <s v="NT492"/>
    <x v="25"/>
    <n v="307"/>
    <x v="0"/>
    <x v="2"/>
    <n v="8"/>
    <s v="July"/>
    <x v="11"/>
    <s v="8 July 1948"/>
    <x v="2"/>
    <s v="SS 8.7.48 (Air Britain Serials)"/>
    <x v="4"/>
    <x v="3"/>
    <m/>
    <m/>
    <x v="2"/>
    <m/>
    <m/>
    <n v="7"/>
    <x v="84"/>
    <x v="1"/>
    <n v="1"/>
    <s v="Front-Line"/>
    <x v="21"/>
    <x v="2"/>
    <n v="1"/>
  </r>
  <r>
    <n v="171"/>
    <s v="NT527"/>
    <x v="25"/>
    <s v="488/51OTU/54OTU/228OCU"/>
    <x v="0"/>
    <x v="7"/>
    <n v="8"/>
    <s v="July"/>
    <x v="11"/>
    <s v="8 July 1948"/>
    <x v="2"/>
    <s v="SS 8.7.48 (Air Britain Serials)"/>
    <x v="4"/>
    <x v="3"/>
    <m/>
    <m/>
    <x v="2"/>
    <m/>
    <m/>
    <n v="7"/>
    <x v="84"/>
    <x v="1"/>
    <n v="1"/>
    <s v="Support Unit"/>
    <x v="298"/>
    <x v="2"/>
    <n v="4"/>
  </r>
  <r>
    <n v="1604"/>
    <s v="NT537"/>
    <x v="25"/>
    <s v="219/141"/>
    <x v="0"/>
    <x v="2"/>
    <n v="8"/>
    <s v="July"/>
    <x v="11"/>
    <s v="8 July 1948"/>
    <x v="2"/>
    <s v="SS 8.7.48 (Air Britain Serials)"/>
    <x v="4"/>
    <x v="3"/>
    <m/>
    <m/>
    <x v="2"/>
    <m/>
    <m/>
    <n v="7"/>
    <x v="84"/>
    <x v="1"/>
    <n v="1"/>
    <s v="Front-Line"/>
    <x v="45"/>
    <x v="2"/>
    <n v="2"/>
  </r>
  <r>
    <n v="1309"/>
    <s v="NT585"/>
    <x v="25"/>
    <s v="307/125/151"/>
    <x v="0"/>
    <x v="2"/>
    <n v="8"/>
    <s v="July"/>
    <x v="11"/>
    <s v="8 July 1948"/>
    <x v="2"/>
    <s v="SS 8.7.48 (Air Britain Serials)"/>
    <x v="4"/>
    <x v="3"/>
    <m/>
    <m/>
    <x v="2"/>
    <m/>
    <m/>
    <n v="7"/>
    <x v="84"/>
    <x v="1"/>
    <n v="1"/>
    <s v="Front-Line"/>
    <x v="8"/>
    <x v="2"/>
    <n v="3"/>
  </r>
  <r>
    <n v="6507"/>
    <s v="NT597"/>
    <x v="25"/>
    <s v="406/151"/>
    <x v="0"/>
    <x v="2"/>
    <n v="8"/>
    <s v="July"/>
    <x v="11"/>
    <s v="8 July 1948"/>
    <x v="2"/>
    <s v="SS 8.7.48 (Air Britain Serials)"/>
    <x v="4"/>
    <x v="3"/>
    <m/>
    <m/>
    <x v="2"/>
    <m/>
    <m/>
    <n v="7"/>
    <x v="84"/>
    <x v="1"/>
    <n v="1"/>
    <s v="Front-Line"/>
    <x v="8"/>
    <x v="2"/>
    <n v="2"/>
  </r>
  <r>
    <n v="279"/>
    <s v="PZ287"/>
    <x v="12"/>
    <s v="141/515/141"/>
    <x v="0"/>
    <x v="2"/>
    <n v="8"/>
    <s v="July"/>
    <x v="11"/>
    <s v="8 July 1948"/>
    <x v="2"/>
    <s v="SS 8.7.48 (Air Britain Serials)"/>
    <x v="4"/>
    <x v="3"/>
    <m/>
    <m/>
    <x v="2"/>
    <m/>
    <m/>
    <n v="7"/>
    <x v="84"/>
    <x v="1"/>
    <n v="1"/>
    <s v="Front-Line"/>
    <x v="45"/>
    <x v="0"/>
    <n v="3"/>
  </r>
  <r>
    <n v="1866"/>
    <s v="PZ338"/>
    <x v="12"/>
    <s v="515/141"/>
    <x v="0"/>
    <x v="2"/>
    <n v="8"/>
    <s v="July"/>
    <x v="11"/>
    <s v="8 July 1948"/>
    <x v="2"/>
    <s v="SS 8.7.48 (Air Britain Serials)"/>
    <x v="4"/>
    <x v="3"/>
    <m/>
    <m/>
    <x v="2"/>
    <m/>
    <m/>
    <n v="7"/>
    <x v="84"/>
    <x v="1"/>
    <n v="1"/>
    <s v="Front-Line"/>
    <x v="45"/>
    <x v="0"/>
    <n v="2"/>
  </r>
  <r>
    <n v="7738"/>
    <s v="RK951"/>
    <x v="25"/>
    <s v="85/307"/>
    <x v="0"/>
    <x v="2"/>
    <n v="8"/>
    <s v="July"/>
    <x v="11"/>
    <s v="8 July 1948"/>
    <x v="2"/>
    <s v="SS 8.7.48 (Air Britain Serials)"/>
    <x v="4"/>
    <x v="3"/>
    <m/>
    <m/>
    <x v="2"/>
    <m/>
    <m/>
    <n v="7"/>
    <x v="84"/>
    <x v="1"/>
    <n v="0"/>
    <s v="Front-Line"/>
    <x v="21"/>
    <x v="2"/>
    <n v="2"/>
  </r>
  <r>
    <n v="6268"/>
    <s v="VR349"/>
    <x v="10"/>
    <m/>
    <x v="12"/>
    <x v="19"/>
    <n v="8"/>
    <s v="July"/>
    <x v="11"/>
    <s v="8 July 1948"/>
    <x v="2"/>
    <s v="Assigned to the Mixed Reconnaissance / Night Fighter I/20 Lorraine Group. To Armee de l'Air 8.7.48 (Air Britain Serials)"/>
    <x v="5"/>
    <x v="3"/>
    <m/>
    <m/>
    <x v="2"/>
    <m/>
    <m/>
    <n v="7"/>
    <x v="84"/>
    <x v="1"/>
    <n v="0"/>
    <e v="#N/A"/>
    <x v="17"/>
    <x v="0"/>
    <n v="1"/>
  </r>
  <r>
    <n v="1246"/>
    <s v="MM744"/>
    <x v="25"/>
    <s v="219/410"/>
    <x v="0"/>
    <x v="2"/>
    <n v="9"/>
    <s v="July"/>
    <x v="11"/>
    <s v="9 July 1948"/>
    <x v="2"/>
    <s v="6347M NTU To 6571M 9.7.48 (Air Britain Serials)"/>
    <x v="4"/>
    <x v="3"/>
    <m/>
    <m/>
    <x v="2"/>
    <m/>
    <m/>
    <n v="7"/>
    <x v="84"/>
    <x v="1"/>
    <n v="1"/>
    <s v="Front-Line"/>
    <x v="19"/>
    <x v="2"/>
    <n v="2"/>
  </r>
  <r>
    <n v="4192"/>
    <s v="NS571"/>
    <x v="18"/>
    <s v="AAEE/540"/>
    <x v="10"/>
    <x v="19"/>
    <n v="11"/>
    <s v="July"/>
    <x v="11"/>
    <s v="11 July 1948"/>
    <x v="2"/>
    <s v="SOC 11.7.48 (Air Britain Serials)"/>
    <x v="4"/>
    <x v="3"/>
    <m/>
    <m/>
    <x v="2"/>
    <m/>
    <m/>
    <n v="7"/>
    <x v="84"/>
    <x v="1"/>
    <n v="1"/>
    <s v="Front-Line"/>
    <x v="16"/>
    <x v="0"/>
    <n v="2"/>
  </r>
  <r>
    <n v="3456"/>
    <s v="PF578"/>
    <x v="20"/>
    <n v="109"/>
    <x v="0"/>
    <x v="8"/>
    <n v="14"/>
    <s v="July"/>
    <x v="11"/>
    <s v="14 July 1948"/>
    <x v="0"/>
    <s v="Overshot landing and u/c raised to stop Waddington 14.7.48 (Air Britain Serials) 14.07.48 109 Sqn. PF578 Overshot on landing at Waddington, retracted undercarriage to stop. (Mosquito Crash Log)"/>
    <x v="2"/>
    <x v="2"/>
    <s v="Overshot"/>
    <m/>
    <x v="2"/>
    <m/>
    <m/>
    <n v="7"/>
    <x v="84"/>
    <x v="1"/>
    <n v="0"/>
    <s v="Front-Line"/>
    <x v="18"/>
    <x v="6"/>
    <n v="1"/>
  </r>
  <r>
    <n v="1884"/>
    <s v="PF602"/>
    <x v="20"/>
    <s v="16OTU/231OCU"/>
    <x v="0"/>
    <x v="7"/>
    <n v="14"/>
    <s v="July"/>
    <x v="11"/>
    <s v="14 July 1948"/>
    <x v="0"/>
    <s v="U/c did not lock down and collapsed on landing Coningsby 14.7.48 (Air Britain Serials) 14.07.48 231 OCU. PF602 Undercarriage collapsed on landing at Coningsby. (Mosquito Crash Log)"/>
    <x v="2"/>
    <x v="2"/>
    <s v="Undercarriage failed"/>
    <m/>
    <x v="2"/>
    <m/>
    <m/>
    <n v="7"/>
    <x v="84"/>
    <x v="1"/>
    <n v="0"/>
    <s v="Support Unit"/>
    <x v="313"/>
    <x v="6"/>
    <n v="2"/>
  </r>
  <r>
    <n v="4652"/>
    <s v="TK633"/>
    <x v="42"/>
    <n v="139"/>
    <x v="0"/>
    <x v="8"/>
    <n v="14"/>
    <s v="July"/>
    <x v="11"/>
    <s v="14 July 1948"/>
    <x v="0"/>
    <s v="Dived into ground out of cloud nr Waddington 14.7.48 (Air Britain Serials) 14.07.48 139 Sqn. TK633 Dived into ground out of cloud near Waddington, killing two. (Mosquito Crash Log)"/>
    <x v="2"/>
    <x v="2"/>
    <s v="Dived into ground"/>
    <m/>
    <x v="2"/>
    <m/>
    <m/>
    <n v="7"/>
    <x v="84"/>
    <x v="1"/>
    <n v="0"/>
    <s v="Front-Line"/>
    <x v="15"/>
    <x v="0"/>
    <n v="1"/>
  </r>
  <r>
    <n v="3428"/>
    <s v="PF593"/>
    <x v="20"/>
    <n v="109"/>
    <x v="0"/>
    <x v="8"/>
    <n v="14"/>
    <s v="July"/>
    <x v="11"/>
    <s v="14 July 1948"/>
    <x v="1"/>
    <s v="Ran out of fuel on night navex and abandoned nr Waddington 14.7.48 (Air Britain Serials) 14.07 48 109 Sqn. PF593 Out of fuel at night, crew abandoned aircraft which crashed near Waddington. (Mosquito Crash Log)"/>
    <x v="2"/>
    <x v="2"/>
    <s v="Ran out of fuel"/>
    <m/>
    <x v="2"/>
    <m/>
    <m/>
    <n v="7"/>
    <x v="84"/>
    <x v="1"/>
    <n v="0"/>
    <s v="Front-Line"/>
    <x v="18"/>
    <x v="6"/>
    <n v="1"/>
  </r>
  <r>
    <n v="2599"/>
    <s v="TW288"/>
    <x v="43"/>
    <s v="RN 790"/>
    <x v="10"/>
    <x v="19"/>
    <n v="15"/>
    <s v="July"/>
    <x v="11"/>
    <s v="15 July 1948"/>
    <x v="0"/>
    <s v="Crashed after pilot baled out when stbd engine caught fire 15.7.48 (Air Britain Serials)"/>
    <x v="2"/>
    <x v="2"/>
    <s v="Engine fire"/>
    <m/>
    <x v="2"/>
    <m/>
    <m/>
    <n v="7"/>
    <x v="84"/>
    <x v="1"/>
    <n v="0"/>
    <s v="Front-Line"/>
    <x v="336"/>
    <x v="2"/>
    <n v="1"/>
  </r>
  <r>
    <n v="2468"/>
    <s v="ML974"/>
    <x v="20"/>
    <s v="105/16OTU/(RN)"/>
    <x v="10"/>
    <x v="19"/>
    <n v="16"/>
    <s v="July"/>
    <x v="11"/>
    <s v="16 July 1948"/>
    <x v="2"/>
    <s v="Broken up for spares 16.7.48 (Air Britain Serials)"/>
    <x v="4"/>
    <x v="3"/>
    <m/>
    <m/>
    <x v="2"/>
    <m/>
    <m/>
    <n v="7"/>
    <x v="84"/>
    <x v="1"/>
    <n v="1"/>
    <e v="#N/A"/>
    <x v="308"/>
    <x v="0"/>
    <n v="3"/>
  </r>
  <r>
    <n v="5460"/>
    <s v="MM117"/>
    <x v="20"/>
    <s v="109/(RN)"/>
    <x v="10"/>
    <x v="19"/>
    <n v="16"/>
    <s v="July"/>
    <x v="11"/>
    <s v="16 July 1948"/>
    <x v="2"/>
    <s v="Broken up for spares 16.7.48 (Air Britain Serials)"/>
    <x v="4"/>
    <x v="3"/>
    <m/>
    <m/>
    <x v="2"/>
    <m/>
    <m/>
    <n v="7"/>
    <x v="84"/>
    <x v="1"/>
    <n v="1"/>
    <e v="#N/A"/>
    <x v="308"/>
    <x v="0"/>
    <n v="2"/>
  </r>
  <r>
    <n v="2185"/>
    <s v="RS624"/>
    <x v="12"/>
    <s v="143/13OTU/204AFS"/>
    <x v="10"/>
    <x v="19"/>
    <n v="19"/>
    <s v="July"/>
    <x v="11"/>
    <s v="19 July 1948"/>
    <x v="0"/>
    <s v="U/c retracted in error after parking Driffield 19.7.48 DBR (Air Britain Serials) 19.07.48 204 AFS. RS624 Undercarriage retracted whilst aircraft was on ground at Driffield. (Mosquito Crash Log)           MH - Also: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MH is this in error?"/>
    <x v="2"/>
    <x v="2"/>
    <s v="Undercarriage failed"/>
    <m/>
    <x v="2"/>
    <m/>
    <m/>
    <n v="7"/>
    <x v="84"/>
    <x v="1"/>
    <n v="1"/>
    <s v="Support Unit"/>
    <x v="294"/>
    <x v="0"/>
    <n v="3"/>
  </r>
  <r>
    <n v="4391"/>
    <s v="RL155"/>
    <x v="39"/>
    <s v="264/23"/>
    <x v="0"/>
    <x v="2"/>
    <n v="20"/>
    <s v="July"/>
    <x v="11"/>
    <s v="20 July 1948"/>
    <x v="0"/>
    <s v="Engine cut after take-off bellylanded Coltishall 20.7.48 DBR (Air Britain Serials) 20.07.48 23 Sqn. RL155 Engine failed on take-off from Coitishall. (Mosquito Crash Log)"/>
    <x v="2"/>
    <x v="2"/>
    <s v="Engine failure"/>
    <m/>
    <x v="2"/>
    <m/>
    <m/>
    <n v="7"/>
    <x v="84"/>
    <x v="1"/>
    <n v="0"/>
    <s v="Front-Line"/>
    <x v="6"/>
    <x v="2"/>
    <n v="2"/>
  </r>
  <r>
    <n v="860"/>
    <s v="RG180"/>
    <x v="35"/>
    <s v="Mkrs/544/540/58/540"/>
    <x v="10"/>
    <x v="19"/>
    <n v="25"/>
    <s v="July"/>
    <x v="11"/>
    <s v="25 July 1948"/>
    <x v="0"/>
    <s v="Engine cut overshot landing and u/c raised to stop Hucknall 25.7.48 (Air Britain Serials)"/>
    <x v="2"/>
    <x v="2"/>
    <s v="Engine failure"/>
    <m/>
    <x v="2"/>
    <m/>
    <m/>
    <n v="7"/>
    <x v="84"/>
    <x v="1"/>
    <n v="0"/>
    <s v="Front-Line"/>
    <x v="16"/>
    <x v="0"/>
    <n v="5"/>
  </r>
  <r>
    <n v="3039"/>
    <s v="VT596"/>
    <x v="10"/>
    <s v="RN 762"/>
    <x v="10"/>
    <x v="19"/>
    <n v="26"/>
    <s v="July"/>
    <x v="11"/>
    <s v="26 July 1948"/>
    <x v="0"/>
    <s v="Crashed on approach whilst practising force landings Nanslow Farm 26.7.48 (Air Britain Serials) Diverted of contract, d/d 01/02/1948, w/o 26/07/1948, crashed while practicing forced approaches to Culdrose  (http://www.ukserials.com/)"/>
    <x v="2"/>
    <x v="2"/>
    <s v="Crashed on landing"/>
    <m/>
    <x v="2"/>
    <m/>
    <m/>
    <n v="7"/>
    <x v="84"/>
    <x v="1"/>
    <n v="0"/>
    <s v="Front-Line"/>
    <x v="181"/>
    <x v="0"/>
    <n v="1"/>
  </r>
  <r>
    <n v="3097"/>
    <s v="MT461"/>
    <x v="25"/>
    <n v="488"/>
    <x v="12"/>
    <x v="19"/>
    <n v="27"/>
    <s v="July"/>
    <x v="11"/>
    <s v="27 July 1948"/>
    <x v="2"/>
    <s v="Among the first three Mosquitos to be assigned to GC I/20 Lorraine in October 1949. At 23:08 on 15/16 March 1945 crash landed on Q site near B.48, cat B, F/L A.L. Gabitas and F/O P.R.P. Bryers OK. (2nd TAF) To Armee de l'Air 27.7.48 (Air Britain Serials)"/>
    <x v="5"/>
    <x v="3"/>
    <m/>
    <m/>
    <x v="2"/>
    <m/>
    <m/>
    <n v="7"/>
    <x v="84"/>
    <x v="1"/>
    <n v="1"/>
    <s v="Front-Line"/>
    <x v="42"/>
    <x v="2"/>
    <n v="1"/>
  </r>
  <r>
    <n v="6217"/>
    <s v="NT297"/>
    <x v="25"/>
    <n v="219"/>
    <x v="12"/>
    <x v="19"/>
    <n v="29"/>
    <s v="July"/>
    <x v="11"/>
    <s v="29 July 1948"/>
    <x v="2"/>
    <s v="Assigned to the Mixed Reconnaissance / Night Fighter I/20 Lorraine Group. To Armee de l'Air 27.7.48 (Air Britain Serials)"/>
    <x v="5"/>
    <x v="3"/>
    <m/>
    <m/>
    <x v="2"/>
    <m/>
    <m/>
    <n v="7"/>
    <x v="84"/>
    <x v="1"/>
    <n v="1"/>
    <s v="Front-Line"/>
    <x v="76"/>
    <x v="2"/>
    <n v="1"/>
  </r>
  <r>
    <n v="2894"/>
    <s v="TV982"/>
    <x v="10"/>
    <n v="502"/>
    <x v="10"/>
    <x v="19"/>
    <n v="31"/>
    <s v="July"/>
    <x v="11"/>
    <s v="31 July 1948"/>
    <x v="0"/>
    <s v="Broke up in cloud 1/4m S of Snowdon 31.7.48 (Air Britain Serials) 31.07.48 502 Sqn. TV982 Broke up in thunderstorm over Snowdon, killing two. (Mosquito Crash Log)"/>
    <x v="2"/>
    <x v="2"/>
    <s v="Lost control in cloud"/>
    <m/>
    <x v="2"/>
    <m/>
    <m/>
    <n v="7"/>
    <x v="84"/>
    <x v="1"/>
    <n v="0"/>
    <s v="Front-Line"/>
    <x v="337"/>
    <x v="2"/>
    <n v="1"/>
  </r>
  <r>
    <n v="3191"/>
    <s v="RR285"/>
    <x v="10"/>
    <s v="51OTU/1FU/EA"/>
    <x v="10"/>
    <x v="19"/>
    <n v="31"/>
    <s v="July"/>
    <x v="11"/>
    <s v="31 July 1948"/>
    <x v="2"/>
    <s v="SOC 29.7.48 (Air Britain Serials)"/>
    <x v="4"/>
    <x v="3"/>
    <m/>
    <m/>
    <x v="2"/>
    <m/>
    <m/>
    <n v="7"/>
    <x v="84"/>
    <x v="1"/>
    <n v="1"/>
    <e v="#N/A"/>
    <x v="338"/>
    <x v="2"/>
    <n v="3"/>
  </r>
  <r>
    <n v="6117"/>
    <s v="NT620"/>
    <x v="25"/>
    <n v="500"/>
    <x v="10"/>
    <x v="19"/>
    <n v="0"/>
    <s v="August"/>
    <x v="11"/>
    <s v="0 August 1948"/>
    <x v="2"/>
    <s v="To 6594M 8.48 (Air Britain Serials)"/>
    <x v="4"/>
    <x v="3"/>
    <m/>
    <m/>
    <x v="2"/>
    <m/>
    <m/>
    <n v="8"/>
    <x v="85"/>
    <x v="1"/>
    <n v="1"/>
    <s v="Front-Line"/>
    <x v="325"/>
    <x v="2"/>
    <n v="1"/>
  </r>
  <r>
    <n v="280"/>
    <s v="MM149"/>
    <x v="20"/>
    <s v="692/571/692/163/139/69"/>
    <x v="10"/>
    <x v="19"/>
    <n v="5"/>
    <s v="August"/>
    <x v="11"/>
    <s v="5 August 1948"/>
    <x v="2"/>
    <s v="SS 5.8.48 (Air Britain Serials)"/>
    <x v="4"/>
    <x v="3"/>
    <m/>
    <m/>
    <x v="2"/>
    <m/>
    <m/>
    <n v="8"/>
    <x v="85"/>
    <x v="1"/>
    <n v="1"/>
    <s v="Front-Line"/>
    <x v="1"/>
    <x v="0"/>
    <n v="6"/>
  </r>
  <r>
    <n v="2631"/>
    <s v="MM204"/>
    <x v="20"/>
    <s v="627/128/14"/>
    <x v="10"/>
    <x v="19"/>
    <n v="5"/>
    <s v="August"/>
    <x v="11"/>
    <s v="5 August 1948"/>
    <x v="2"/>
    <s v="SS 5.8.48 (Air Britain Serials)"/>
    <x v="4"/>
    <x v="3"/>
    <m/>
    <m/>
    <x v="2"/>
    <m/>
    <m/>
    <n v="8"/>
    <x v="85"/>
    <x v="1"/>
    <n v="1"/>
    <s v="Front-Line"/>
    <x v="215"/>
    <x v="0"/>
    <n v="3"/>
  </r>
  <r>
    <n v="2867"/>
    <s v="MM727"/>
    <x v="25"/>
    <n v="406"/>
    <x v="10"/>
    <x v="19"/>
    <n v="5"/>
    <s v="August"/>
    <x v="11"/>
    <s v="5 August 1948"/>
    <x v="2"/>
    <s v="SS 5.8.48 (Air Britain Serials)"/>
    <x v="4"/>
    <x v="3"/>
    <m/>
    <m/>
    <x v="2"/>
    <m/>
    <m/>
    <n v="8"/>
    <x v="85"/>
    <x v="1"/>
    <n v="1"/>
    <s v="Front-Line"/>
    <x v="94"/>
    <x v="2"/>
    <n v="1"/>
  </r>
  <r>
    <n v="5871"/>
    <s v="NT336"/>
    <x v="25"/>
    <s v="219/23"/>
    <x v="0"/>
    <x v="2"/>
    <n v="5"/>
    <s v="August"/>
    <x v="11"/>
    <s v="5 August 1948"/>
    <x v="2"/>
    <s v="SS 5.8.48 (Air Britain Serials)"/>
    <x v="4"/>
    <x v="3"/>
    <m/>
    <m/>
    <x v="2"/>
    <m/>
    <m/>
    <n v="8"/>
    <x v="85"/>
    <x v="1"/>
    <n v="1"/>
    <s v="Front-Line"/>
    <x v="6"/>
    <x v="2"/>
    <n v="2"/>
  </r>
  <r>
    <n v="4431"/>
    <s v="NT388"/>
    <x v="25"/>
    <n v="29"/>
    <x v="0"/>
    <x v="2"/>
    <n v="5"/>
    <s v="August"/>
    <x v="11"/>
    <s v="5 August 1948"/>
    <x v="2"/>
    <s v="SS 5.8.48 (Air Britain Serials)"/>
    <x v="4"/>
    <x v="3"/>
    <m/>
    <m/>
    <x v="2"/>
    <m/>
    <m/>
    <n v="8"/>
    <x v="85"/>
    <x v="1"/>
    <n v="1"/>
    <s v="Front-Line"/>
    <x v="31"/>
    <x v="2"/>
    <n v="1"/>
  </r>
  <r>
    <n v="2719"/>
    <s v="NT390"/>
    <x v="25"/>
    <s v="125/264/151"/>
    <x v="0"/>
    <x v="2"/>
    <n v="5"/>
    <s v="August"/>
    <x v="11"/>
    <s v="5 August 1948"/>
    <x v="2"/>
    <s v="SS 5.8.48 (Air Britain Serials)"/>
    <x v="4"/>
    <x v="3"/>
    <m/>
    <m/>
    <x v="2"/>
    <m/>
    <m/>
    <n v="8"/>
    <x v="85"/>
    <x v="1"/>
    <n v="1"/>
    <s v="Front-Line"/>
    <x v="8"/>
    <x v="2"/>
    <n v="3"/>
  </r>
  <r>
    <n v="5180"/>
    <s v="NT452"/>
    <x v="25"/>
    <n v="151"/>
    <x v="0"/>
    <x v="2"/>
    <n v="5"/>
    <s v="August"/>
    <x v="11"/>
    <s v="5 August 1948"/>
    <x v="2"/>
    <s v="SS 5.8.48 (Air Britain Serials)"/>
    <x v="4"/>
    <x v="3"/>
    <m/>
    <m/>
    <x v="2"/>
    <m/>
    <m/>
    <n v="8"/>
    <x v="85"/>
    <x v="1"/>
    <n v="1"/>
    <s v="Front-Line"/>
    <x v="8"/>
    <x v="2"/>
    <n v="1"/>
  </r>
  <r>
    <n v="1679"/>
    <s v="NT457"/>
    <x v="25"/>
    <s v="219/141"/>
    <x v="0"/>
    <x v="2"/>
    <n v="5"/>
    <s v="August"/>
    <x v="11"/>
    <s v="5 August 1948"/>
    <x v="2"/>
    <s v="SS 5.8.48 (Air Britain Serials)"/>
    <x v="4"/>
    <x v="3"/>
    <m/>
    <m/>
    <x v="2"/>
    <m/>
    <m/>
    <n v="8"/>
    <x v="85"/>
    <x v="1"/>
    <n v="1"/>
    <s v="Front-Line"/>
    <x v="45"/>
    <x v="2"/>
    <n v="2"/>
  </r>
  <r>
    <n v="2608"/>
    <s v="NT483"/>
    <x v="25"/>
    <s v="141/RWE/CSE"/>
    <x v="10"/>
    <x v="19"/>
    <n v="5"/>
    <s v="August"/>
    <x v="11"/>
    <s v="5 August 1948"/>
    <x v="2"/>
    <s v="SS 5.8.48 (Air Britain Serials)"/>
    <x v="4"/>
    <x v="3"/>
    <m/>
    <m/>
    <x v="2"/>
    <m/>
    <m/>
    <n v="8"/>
    <x v="85"/>
    <x v="1"/>
    <n v="1"/>
    <s v="Support Unit"/>
    <x v="289"/>
    <x v="2"/>
    <n v="3"/>
  </r>
  <r>
    <n v="6626"/>
    <s v="NT484"/>
    <x v="25"/>
    <n v="85"/>
    <x v="0"/>
    <x v="2"/>
    <n v="5"/>
    <s v="August"/>
    <x v="11"/>
    <s v="5 August 1948"/>
    <x v="2"/>
    <s v="SS 5.8.48 (Air Britain Serials)"/>
    <x v="4"/>
    <x v="3"/>
    <m/>
    <m/>
    <x v="2"/>
    <m/>
    <m/>
    <n v="8"/>
    <x v="85"/>
    <x v="1"/>
    <n v="1"/>
    <s v="Front-Line"/>
    <x v="13"/>
    <x v="2"/>
    <n v="1"/>
  </r>
  <r>
    <n v="1514"/>
    <s v="NT498"/>
    <x v="25"/>
    <s v="406/151"/>
    <x v="0"/>
    <x v="2"/>
    <n v="5"/>
    <s v="August"/>
    <x v="11"/>
    <s v="5 August 1948"/>
    <x v="2"/>
    <s v="SS 5.8.48 (Air Britain Serials)"/>
    <x v="4"/>
    <x v="3"/>
    <m/>
    <m/>
    <x v="2"/>
    <m/>
    <m/>
    <n v="8"/>
    <x v="85"/>
    <x v="1"/>
    <n v="1"/>
    <s v="Front-Line"/>
    <x v="8"/>
    <x v="2"/>
    <n v="2"/>
  </r>
  <r>
    <n v="918"/>
    <s v="NT564"/>
    <x v="25"/>
    <n v="151"/>
    <x v="0"/>
    <x v="2"/>
    <n v="5"/>
    <s v="August"/>
    <x v="11"/>
    <s v="5 August 1948"/>
    <x v="2"/>
    <s v="SS 5.8.48 (Air Britain Serials)"/>
    <x v="4"/>
    <x v="3"/>
    <m/>
    <m/>
    <x v="2"/>
    <m/>
    <m/>
    <n v="8"/>
    <x v="85"/>
    <x v="1"/>
    <n v="1"/>
    <s v="Front-Line"/>
    <x v="8"/>
    <x v="2"/>
    <n v="1"/>
  </r>
  <r>
    <n v="4481"/>
    <s v="NT591"/>
    <x v="25"/>
    <s v="Mkrs"/>
    <x v="10"/>
    <x v="19"/>
    <n v="5"/>
    <s v="August"/>
    <x v="11"/>
    <s v="5 August 1948"/>
    <x v="2"/>
    <s v="SS 5.8.48 (Air Britain Serials)"/>
    <x v="4"/>
    <x v="3"/>
    <m/>
    <m/>
    <x v="2"/>
    <m/>
    <m/>
    <n v="8"/>
    <x v="85"/>
    <x v="1"/>
    <n v="1"/>
    <s v="Support Unit"/>
    <x v="44"/>
    <x v="2"/>
    <n v="1"/>
  </r>
  <r>
    <n v="3913"/>
    <s v="NT610"/>
    <x v="25"/>
    <n v="151"/>
    <x v="0"/>
    <x v="2"/>
    <n v="5"/>
    <s v="August"/>
    <x v="11"/>
    <s v="5 August 1948"/>
    <x v="2"/>
    <s v="SS 5.8.48 (Air Britain Serials)"/>
    <x v="4"/>
    <x v="3"/>
    <m/>
    <m/>
    <x v="2"/>
    <m/>
    <m/>
    <n v="8"/>
    <x v="85"/>
    <x v="1"/>
    <n v="1"/>
    <s v="Front-Line"/>
    <x v="8"/>
    <x v="2"/>
    <n v="1"/>
  </r>
  <r>
    <n v="4640"/>
    <s v="PF413"/>
    <x v="20"/>
    <s v="128/14"/>
    <x v="10"/>
    <x v="19"/>
    <n v="5"/>
    <s v="August"/>
    <x v="11"/>
    <s v="5 August 1948"/>
    <x v="2"/>
    <s v="SS 5.8.48 (Air Britain Serials)"/>
    <x v="4"/>
    <x v="3"/>
    <m/>
    <m/>
    <x v="2"/>
    <m/>
    <m/>
    <n v="8"/>
    <x v="85"/>
    <x v="1"/>
    <n v="0"/>
    <s v="Front-Line"/>
    <x v="215"/>
    <x v="6"/>
    <n v="2"/>
  </r>
  <r>
    <n v="7613"/>
    <s v="PF443"/>
    <x v="20"/>
    <s v="105/128/14"/>
    <x v="10"/>
    <x v="19"/>
    <n v="5"/>
    <s v="August"/>
    <x v="11"/>
    <s v="5 August 1948"/>
    <x v="2"/>
    <s v="Was A on 128 Squadron (The Mossie Number 25) SS 5.8.48 (Air Britain Serials)"/>
    <x v="4"/>
    <x v="3"/>
    <m/>
    <m/>
    <x v="2"/>
    <m/>
    <m/>
    <n v="8"/>
    <x v="85"/>
    <x v="1"/>
    <n v="0"/>
    <s v="Front-Line"/>
    <x v="215"/>
    <x v="6"/>
    <n v="3"/>
  </r>
  <r>
    <n v="6450"/>
    <s v="PF509"/>
    <x v="20"/>
    <s v="692/571/98"/>
    <x v="10"/>
    <x v="19"/>
    <n v="5"/>
    <s v="August"/>
    <x v="11"/>
    <s v="5 August 1948"/>
    <x v="2"/>
    <s v="SS 5.8.48 (Air Britain Serials)"/>
    <x v="4"/>
    <x v="3"/>
    <m/>
    <m/>
    <x v="2"/>
    <m/>
    <m/>
    <n v="8"/>
    <x v="85"/>
    <x v="1"/>
    <n v="0"/>
    <s v="Front-Line"/>
    <x v="204"/>
    <x v="6"/>
    <n v="3"/>
  </r>
  <r>
    <n v="1775"/>
    <s v="PF515"/>
    <x v="20"/>
    <s v="692/163/692/180/69"/>
    <x v="10"/>
    <x v="19"/>
    <n v="5"/>
    <s v="August"/>
    <x v="11"/>
    <s v="5 August 1948"/>
    <x v="2"/>
    <s v="SS 5.8.48 (Air Britain Serials)"/>
    <x v="4"/>
    <x v="3"/>
    <m/>
    <m/>
    <x v="2"/>
    <m/>
    <m/>
    <n v="8"/>
    <x v="85"/>
    <x v="1"/>
    <n v="0"/>
    <s v="Front-Line"/>
    <x v="1"/>
    <x v="6"/>
    <n v="5"/>
  </r>
  <r>
    <n v="5842"/>
    <s v="PF554"/>
    <x v="20"/>
    <n v="98"/>
    <x v="10"/>
    <x v="19"/>
    <n v="5"/>
    <s v="August"/>
    <x v="11"/>
    <s v="5 August 1948"/>
    <x v="2"/>
    <s v="SS 5.8.48 (Air Britain Serials)"/>
    <x v="4"/>
    <x v="3"/>
    <m/>
    <m/>
    <x v="2"/>
    <m/>
    <m/>
    <n v="8"/>
    <x v="85"/>
    <x v="1"/>
    <n v="0"/>
    <s v="Front-Line"/>
    <x v="204"/>
    <x v="6"/>
    <n v="1"/>
  </r>
  <r>
    <n v="127"/>
    <s v="RV297"/>
    <x v="20"/>
    <s v="692/128/139/571/98"/>
    <x v="10"/>
    <x v="19"/>
    <n v="5"/>
    <s v="August"/>
    <x v="11"/>
    <s v="5 August 1948"/>
    <x v="2"/>
    <s v="SS 5.8.48 (Air Britain Serials)"/>
    <x v="4"/>
    <x v="3"/>
    <m/>
    <m/>
    <x v="2"/>
    <m/>
    <m/>
    <n v="8"/>
    <x v="85"/>
    <x v="1"/>
    <n v="1"/>
    <s v="Front-Line"/>
    <x v="204"/>
    <x v="0"/>
    <n v="5"/>
  </r>
  <r>
    <n v="550"/>
    <s v="RV362"/>
    <x v="20"/>
    <s v="105/571/98"/>
    <x v="10"/>
    <x v="19"/>
    <n v="5"/>
    <s v="August"/>
    <x v="11"/>
    <s v="5 August 1948"/>
    <x v="2"/>
    <s v="SS 5.8.48 (Air Britain Serials)"/>
    <x v="4"/>
    <x v="3"/>
    <m/>
    <m/>
    <x v="2"/>
    <m/>
    <m/>
    <n v="8"/>
    <x v="85"/>
    <x v="1"/>
    <n v="1"/>
    <s v="Front-Line"/>
    <x v="204"/>
    <x v="0"/>
    <n v="3"/>
  </r>
  <r>
    <n v="5875"/>
    <s v="TA291"/>
    <x v="22"/>
    <m/>
    <x v="10"/>
    <x v="19"/>
    <n v="5"/>
    <s v="August"/>
    <x v="11"/>
    <s v="5 August 1948"/>
    <x v="2"/>
    <s v="Sold to DH 5.8.48 (Air Britain Serials)"/>
    <x v="5"/>
    <x v="3"/>
    <m/>
    <m/>
    <x v="2"/>
    <m/>
    <m/>
    <n v="8"/>
    <x v="85"/>
    <x v="1"/>
    <n v="1"/>
    <e v="#N/A"/>
    <x v="17"/>
    <x v="0"/>
    <n v="1"/>
  </r>
  <r>
    <n v="5887"/>
    <s v="TA308"/>
    <x v="22"/>
    <m/>
    <x v="10"/>
    <x v="19"/>
    <n v="5"/>
    <s v="August"/>
    <x v="11"/>
    <s v="5 August 1948"/>
    <x v="2"/>
    <s v="Sold to DH 5.8.48 (Air Britain Serials)"/>
    <x v="5"/>
    <x v="3"/>
    <m/>
    <m/>
    <x v="2"/>
    <m/>
    <m/>
    <n v="8"/>
    <x v="85"/>
    <x v="1"/>
    <n v="1"/>
    <e v="#N/A"/>
    <x v="17"/>
    <x v="0"/>
    <n v="1"/>
  </r>
  <r>
    <n v="6957"/>
    <s v="TE610"/>
    <x v="12"/>
    <s v="ME"/>
    <x v="1"/>
    <x v="16"/>
    <n v="5"/>
    <s v="August"/>
    <x v="11"/>
    <s v="5 August 1948"/>
    <x v="2"/>
    <s v="SS 5.8.48 (Air Britain Serials)"/>
    <x v="4"/>
    <x v="3"/>
    <m/>
    <m/>
    <x v="2"/>
    <m/>
    <m/>
    <n v="8"/>
    <x v="85"/>
    <x v="1"/>
    <n v="0"/>
    <e v="#N/A"/>
    <x v="108"/>
    <x v="3"/>
    <n v="1"/>
  </r>
  <r>
    <n v="2458"/>
    <s v="TA240"/>
    <x v="22"/>
    <s v="51OTU"/>
    <x v="10"/>
    <x v="7"/>
    <n v="6"/>
    <s v="August"/>
    <x v="11"/>
    <s v="6 August 1948"/>
    <x v="2"/>
    <s v="Sold to DH 6.8.48 (Air Britain Serials)"/>
    <x v="5"/>
    <x v="3"/>
    <m/>
    <m/>
    <x v="2"/>
    <m/>
    <m/>
    <n v="8"/>
    <x v="85"/>
    <x v="1"/>
    <n v="1"/>
    <s v="Support Unit"/>
    <x v="110"/>
    <x v="0"/>
    <n v="1"/>
  </r>
  <r>
    <n v="7515"/>
    <s v="PZ275"/>
    <x v="12"/>
    <s v="239/1692 Flt/4"/>
    <x v="0"/>
    <x v="16"/>
    <n v="9"/>
    <s v="August"/>
    <x v="11"/>
    <s v="9 August 1948"/>
    <x v="0"/>
    <s v="Swung on take-off and u/c collapsed Wahn 9.8.48 (Air Britain Serials)"/>
    <x v="2"/>
    <x v="2"/>
    <s v="Swung on takeoff"/>
    <m/>
    <x v="2"/>
    <m/>
    <m/>
    <n v="8"/>
    <x v="85"/>
    <x v="1"/>
    <n v="1"/>
    <s v="Front-Line"/>
    <x v="82"/>
    <x v="0"/>
    <n v="3"/>
  </r>
  <r>
    <n v="6536"/>
    <s v="MM630"/>
    <x v="22"/>
    <n v="157"/>
    <x v="19"/>
    <x v="19"/>
    <n v="9"/>
    <s v="August"/>
    <x v="11"/>
    <s v="9 August 1948"/>
    <x v="2"/>
    <s v="Sold to DH 9.8.48 for Sweden (Air Britain Serials)"/>
    <x v="5"/>
    <x v="3"/>
    <m/>
    <m/>
    <x v="2"/>
    <m/>
    <m/>
    <n v="8"/>
    <x v="85"/>
    <x v="1"/>
    <n v="1"/>
    <s v="Front-Line"/>
    <x v="3"/>
    <x v="2"/>
    <n v="1"/>
  </r>
  <r>
    <n v="6537"/>
    <s v="MM656"/>
    <x v="22"/>
    <n v="157"/>
    <x v="19"/>
    <x v="19"/>
    <n v="9"/>
    <s v="August"/>
    <x v="11"/>
    <s v="9 August 1948"/>
    <x v="2"/>
    <s v="Sold to DH 9.8.48 for Sweden (Air Britain Serials)"/>
    <x v="5"/>
    <x v="3"/>
    <m/>
    <m/>
    <x v="2"/>
    <m/>
    <m/>
    <n v="8"/>
    <x v="85"/>
    <x v="1"/>
    <n v="1"/>
    <s v="Front-Line"/>
    <x v="3"/>
    <x v="2"/>
    <n v="1"/>
  </r>
  <r>
    <n v="6538"/>
    <s v="MM675"/>
    <x v="22"/>
    <n v="157"/>
    <x v="19"/>
    <x v="19"/>
    <n v="9"/>
    <s v="August"/>
    <x v="11"/>
    <s v="9 August 1948"/>
    <x v="2"/>
    <s v="Sold to DH 9.8.48 for Sweden (Air Britain Serials)"/>
    <x v="5"/>
    <x v="3"/>
    <m/>
    <m/>
    <x v="2"/>
    <m/>
    <m/>
    <n v="8"/>
    <x v="85"/>
    <x v="1"/>
    <n v="1"/>
    <s v="Front-Line"/>
    <x v="3"/>
    <x v="2"/>
    <n v="1"/>
  </r>
  <r>
    <n v="4486"/>
    <s v="TA152"/>
    <x v="22"/>
    <s v="Mkrs"/>
    <x v="10"/>
    <x v="19"/>
    <n v="9"/>
    <s v="August"/>
    <x v="11"/>
    <s v="9 August 1948"/>
    <x v="2"/>
    <s v="Sold to DH 9.8.48 (Air Britain Serials)"/>
    <x v="5"/>
    <x v="3"/>
    <m/>
    <m/>
    <x v="2"/>
    <m/>
    <m/>
    <n v="8"/>
    <x v="85"/>
    <x v="1"/>
    <n v="1"/>
    <s v="Support Unit"/>
    <x v="44"/>
    <x v="0"/>
    <n v="1"/>
  </r>
  <r>
    <n v="1912"/>
    <s v="TA238"/>
    <x v="22"/>
    <s v="51OTU"/>
    <x v="10"/>
    <x v="7"/>
    <n v="9"/>
    <s v="August"/>
    <x v="11"/>
    <s v="9 August 1948"/>
    <x v="2"/>
    <s v="Sold to DH 9.8.48 (Air Britain Serials)"/>
    <x v="5"/>
    <x v="3"/>
    <m/>
    <m/>
    <x v="2"/>
    <m/>
    <m/>
    <n v="8"/>
    <x v="85"/>
    <x v="1"/>
    <n v="1"/>
    <s v="Support Unit"/>
    <x v="110"/>
    <x v="0"/>
    <n v="1"/>
  </r>
  <r>
    <n v="3258"/>
    <s v="TA242"/>
    <x v="22"/>
    <s v="51OTU"/>
    <x v="10"/>
    <x v="7"/>
    <n v="9"/>
    <s v="August"/>
    <x v="11"/>
    <s v="9 August 1948"/>
    <x v="2"/>
    <s v="Sold to DH 9.8.48 (Air Britain Serials)"/>
    <x v="5"/>
    <x v="3"/>
    <m/>
    <m/>
    <x v="2"/>
    <m/>
    <m/>
    <n v="8"/>
    <x v="85"/>
    <x v="1"/>
    <n v="1"/>
    <s v="Support Unit"/>
    <x v="110"/>
    <x v="0"/>
    <n v="1"/>
  </r>
  <r>
    <n v="3043"/>
    <s v="TA287"/>
    <x v="22"/>
    <m/>
    <x v="10"/>
    <x v="19"/>
    <n v="9"/>
    <s v="August"/>
    <x v="11"/>
    <s v="9 August 1948"/>
    <x v="2"/>
    <s v="Sold to DH 9.8.48 (Air Britain Serials)"/>
    <x v="5"/>
    <x v="3"/>
    <m/>
    <m/>
    <x v="2"/>
    <m/>
    <m/>
    <n v="8"/>
    <x v="85"/>
    <x v="1"/>
    <n v="1"/>
    <e v="#N/A"/>
    <x v="17"/>
    <x v="0"/>
    <n v="1"/>
  </r>
  <r>
    <n v="6110"/>
    <s v="TA289"/>
    <x v="22"/>
    <m/>
    <x v="10"/>
    <x v="19"/>
    <n v="9"/>
    <s v="August"/>
    <x v="11"/>
    <s v="9 August 1948"/>
    <x v="2"/>
    <s v="Sold to DH 9.8.48 (Air Britain Serials)"/>
    <x v="5"/>
    <x v="3"/>
    <m/>
    <m/>
    <x v="2"/>
    <m/>
    <m/>
    <n v="8"/>
    <x v="85"/>
    <x v="1"/>
    <n v="1"/>
    <e v="#N/A"/>
    <x v="17"/>
    <x v="0"/>
    <n v="1"/>
  </r>
  <r>
    <n v="2136"/>
    <s v="TA305"/>
    <x v="22"/>
    <m/>
    <x v="10"/>
    <x v="19"/>
    <n v="9"/>
    <s v="August"/>
    <x v="11"/>
    <s v="9 August 1948"/>
    <x v="2"/>
    <s v="Sold to DH 9.8.48 (Air Britain Serials)"/>
    <x v="5"/>
    <x v="3"/>
    <m/>
    <m/>
    <x v="2"/>
    <m/>
    <m/>
    <n v="8"/>
    <x v="85"/>
    <x v="1"/>
    <n v="1"/>
    <e v="#N/A"/>
    <x v="17"/>
    <x v="0"/>
    <n v="1"/>
  </r>
  <r>
    <n v="4369"/>
    <s v="TA347"/>
    <x v="22"/>
    <m/>
    <x v="10"/>
    <x v="19"/>
    <n v="9"/>
    <s v="August"/>
    <x v="11"/>
    <s v="9 August 1948"/>
    <x v="2"/>
    <s v="Sold to DH 9.8.48 (Air Britain Serials)"/>
    <x v="5"/>
    <x v="3"/>
    <m/>
    <m/>
    <x v="2"/>
    <m/>
    <m/>
    <n v="8"/>
    <x v="85"/>
    <x v="1"/>
    <n v="1"/>
    <e v="#N/A"/>
    <x v="17"/>
    <x v="0"/>
    <n v="1"/>
  </r>
  <r>
    <n v="6080"/>
    <s v="TA350"/>
    <x v="22"/>
    <m/>
    <x v="10"/>
    <x v="19"/>
    <n v="9"/>
    <s v="August"/>
    <x v="11"/>
    <s v="9 August 1948"/>
    <x v="2"/>
    <s v="Sold to DH 9.8.48 (Air Britain Serials)"/>
    <x v="5"/>
    <x v="3"/>
    <m/>
    <m/>
    <x v="2"/>
    <m/>
    <m/>
    <n v="8"/>
    <x v="85"/>
    <x v="1"/>
    <n v="1"/>
    <e v="#N/A"/>
    <x v="17"/>
    <x v="0"/>
    <n v="1"/>
  </r>
  <r>
    <n v="3732"/>
    <s v="MM651"/>
    <x v="22"/>
    <s v="DH"/>
    <x v="19"/>
    <x v="19"/>
    <n v="10"/>
    <s v="August"/>
    <x v="11"/>
    <s v="10 August 1948"/>
    <x v="2"/>
    <s v="Sold to DH 10.8.48 for Sweden (Air Britain Serials)"/>
    <x v="5"/>
    <x v="3"/>
    <m/>
    <m/>
    <x v="2"/>
    <m/>
    <m/>
    <n v="8"/>
    <x v="85"/>
    <x v="1"/>
    <n v="1"/>
    <s v="Support Unit"/>
    <x v="40"/>
    <x v="2"/>
    <n v="1"/>
  </r>
  <r>
    <n v="385"/>
    <s v="TA266"/>
    <x v="22"/>
    <s v="169/157/169"/>
    <x v="10"/>
    <x v="19"/>
    <n v="10"/>
    <s v="August"/>
    <x v="11"/>
    <s v="10 August 1948"/>
    <x v="2"/>
    <s v="Sold to DH 10.8.48 (Air Britain Serials)"/>
    <x v="5"/>
    <x v="3"/>
    <m/>
    <m/>
    <x v="2"/>
    <m/>
    <m/>
    <n v="8"/>
    <x v="85"/>
    <x v="1"/>
    <n v="1"/>
    <s v="Front-Line"/>
    <x v="65"/>
    <x v="0"/>
    <n v="3"/>
  </r>
  <r>
    <n v="1511"/>
    <s v="TA269"/>
    <x v="22"/>
    <s v="169/157/169"/>
    <x v="10"/>
    <x v="19"/>
    <n v="10"/>
    <s v="August"/>
    <x v="11"/>
    <s v="10 August 1948"/>
    <x v="2"/>
    <s v="Sold to DH 10.8.48 (Air Britain Serials)"/>
    <x v="5"/>
    <x v="3"/>
    <m/>
    <m/>
    <x v="2"/>
    <m/>
    <m/>
    <n v="8"/>
    <x v="85"/>
    <x v="1"/>
    <n v="1"/>
    <s v="Front-Line"/>
    <x v="65"/>
    <x v="0"/>
    <n v="3"/>
  </r>
  <r>
    <n v="6165"/>
    <s v="TA278"/>
    <x v="22"/>
    <n v="169"/>
    <x v="10"/>
    <x v="19"/>
    <n v="10"/>
    <s v="August"/>
    <x v="11"/>
    <s v="10 August 1948"/>
    <x v="2"/>
    <s v="Sold to DH 10.8.48 (Air Britain Serials)"/>
    <x v="5"/>
    <x v="3"/>
    <m/>
    <m/>
    <x v="2"/>
    <m/>
    <m/>
    <n v="8"/>
    <x v="85"/>
    <x v="1"/>
    <n v="1"/>
    <s v="Front-Line"/>
    <x v="65"/>
    <x v="0"/>
    <n v="1"/>
  </r>
  <r>
    <n v="3890"/>
    <s v="TA353"/>
    <x v="22"/>
    <m/>
    <x v="10"/>
    <x v="19"/>
    <n v="10"/>
    <s v="August"/>
    <x v="11"/>
    <s v="10 August 1948"/>
    <x v="2"/>
    <s v="Sold to DH 10.8.48 (Air Britain Serials)"/>
    <x v="5"/>
    <x v="3"/>
    <m/>
    <m/>
    <x v="2"/>
    <m/>
    <m/>
    <n v="8"/>
    <x v="85"/>
    <x v="1"/>
    <n v="1"/>
    <e v="#N/A"/>
    <x v="17"/>
    <x v="0"/>
    <n v="1"/>
  </r>
  <r>
    <n v="3894"/>
    <s v="TA355"/>
    <x v="22"/>
    <m/>
    <x v="10"/>
    <x v="19"/>
    <n v="10"/>
    <s v="August"/>
    <x v="11"/>
    <s v="10 August 1948"/>
    <x v="2"/>
    <s v="Sold to DH 10.8.48 (Air Britain Serials)"/>
    <x v="5"/>
    <x v="3"/>
    <m/>
    <m/>
    <x v="2"/>
    <m/>
    <m/>
    <n v="8"/>
    <x v="85"/>
    <x v="1"/>
    <n v="1"/>
    <e v="#N/A"/>
    <x v="17"/>
    <x v="0"/>
    <n v="1"/>
  </r>
  <r>
    <n v="7339"/>
    <s v="TA389"/>
    <x v="22"/>
    <s v="68/357/169"/>
    <x v="10"/>
    <x v="19"/>
    <n v="10"/>
    <s v="August"/>
    <x v="11"/>
    <s v="10 August 1948"/>
    <x v="2"/>
    <s v="Sold to DH 10.8.48 (Air Britain Serials)"/>
    <x v="5"/>
    <x v="3"/>
    <m/>
    <m/>
    <x v="2"/>
    <m/>
    <m/>
    <n v="8"/>
    <x v="85"/>
    <x v="1"/>
    <n v="1"/>
    <s v="Front-Line"/>
    <x v="65"/>
    <x v="0"/>
    <n v="3"/>
  </r>
  <r>
    <n v="3782"/>
    <s v="TA401"/>
    <x v="22"/>
    <s v="157/1692 Flt"/>
    <x v="10"/>
    <x v="7"/>
    <n v="10"/>
    <s v="August"/>
    <x v="11"/>
    <s v="10 August 1948"/>
    <x v="2"/>
    <s v="Sold to DH 10.8.48 (Air Britain Serials)"/>
    <x v="5"/>
    <x v="3"/>
    <m/>
    <m/>
    <x v="2"/>
    <m/>
    <m/>
    <n v="8"/>
    <x v="85"/>
    <x v="1"/>
    <n v="1"/>
    <s v="Support Unit"/>
    <x v="93"/>
    <x v="0"/>
    <n v="2"/>
  </r>
  <r>
    <n v="1296"/>
    <s v="TA403"/>
    <x v="22"/>
    <s v="85/157/1692 Flt"/>
    <x v="10"/>
    <x v="7"/>
    <n v="10"/>
    <s v="August"/>
    <x v="11"/>
    <s v="10 August 1948"/>
    <x v="2"/>
    <s v="Sold to DH 10.8.48 (Air Britain Serials)"/>
    <x v="5"/>
    <x v="3"/>
    <m/>
    <m/>
    <x v="2"/>
    <m/>
    <m/>
    <n v="8"/>
    <x v="85"/>
    <x v="1"/>
    <n v="1"/>
    <s v="Support Unit"/>
    <x v="93"/>
    <x v="0"/>
    <n v="3"/>
  </r>
  <r>
    <n v="1869"/>
    <s v="PF607"/>
    <x v="20"/>
    <s v="98/14/98"/>
    <x v="10"/>
    <x v="19"/>
    <n v="11"/>
    <s v="August"/>
    <x v="11"/>
    <s v="11 August 1948"/>
    <x v="0"/>
    <s v="Swung to avoid overshoot and u/c collapsed Shawbury 11.8.48 (Air Britain Serials) 11.08.48 98 Sqn. PF607 Undercarriage collapsed on landing at Shawbury. (Mosquito Crash Log)"/>
    <x v="2"/>
    <x v="2"/>
    <s v="Swung on landing"/>
    <m/>
    <x v="2"/>
    <m/>
    <m/>
    <n v="8"/>
    <x v="85"/>
    <x v="1"/>
    <n v="0"/>
    <s v="Front-Line"/>
    <x v="204"/>
    <x v="6"/>
    <n v="3"/>
  </r>
  <r>
    <n v="6921"/>
    <s v="KB494"/>
    <x v="28"/>
    <s v="RAE"/>
    <x v="10"/>
    <x v="19"/>
    <n v="11"/>
    <s v="August"/>
    <x v="11"/>
    <s v="11 August 1948"/>
    <x v="2"/>
    <s v="SS 11.8.48 (Air Britain Serials)"/>
    <x v="4"/>
    <x v="3"/>
    <m/>
    <m/>
    <x v="2"/>
    <m/>
    <m/>
    <n v="8"/>
    <x v="85"/>
    <x v="1"/>
    <n v="1"/>
    <s v="Support Unit"/>
    <x v="61"/>
    <x v="1"/>
    <n v="1"/>
  </r>
  <r>
    <n v="1418"/>
    <s v="MM726"/>
    <x v="25"/>
    <s v="219/151"/>
    <x v="0"/>
    <x v="2"/>
    <n v="11"/>
    <s v="August"/>
    <x v="11"/>
    <s v="11 August 1948"/>
    <x v="2"/>
    <s v="SS 11.8.48 (Air Britain Serials)"/>
    <x v="4"/>
    <x v="3"/>
    <m/>
    <m/>
    <x v="2"/>
    <m/>
    <m/>
    <n v="8"/>
    <x v="85"/>
    <x v="1"/>
    <n v="1"/>
    <s v="Front-Line"/>
    <x v="8"/>
    <x v="2"/>
    <n v="2"/>
  </r>
  <r>
    <n v="2877"/>
    <s v="MM817"/>
    <x v="25"/>
    <s v="488/54OTU"/>
    <x v="10"/>
    <x v="7"/>
    <n v="11"/>
    <s v="August"/>
    <x v="11"/>
    <s v="11 August 1948"/>
    <x v="2"/>
    <s v="SS 11.8.48 (Air Britain Serials)"/>
    <x v="4"/>
    <x v="3"/>
    <m/>
    <m/>
    <x v="2"/>
    <m/>
    <m/>
    <n v="8"/>
    <x v="85"/>
    <x v="1"/>
    <n v="1"/>
    <s v="Support Unit"/>
    <x v="115"/>
    <x v="2"/>
    <n v="2"/>
  </r>
  <r>
    <n v="3701"/>
    <s v="MT464"/>
    <x v="25"/>
    <s v="ME/416US"/>
    <x v="10"/>
    <x v="19"/>
    <n v="11"/>
    <s v="August"/>
    <x v="11"/>
    <s v="11 August 1948"/>
    <x v="2"/>
    <s v="SS 11.8.48 (Air Britain Serials)"/>
    <x v="4"/>
    <x v="3"/>
    <m/>
    <m/>
    <x v="2"/>
    <m/>
    <m/>
    <n v="8"/>
    <x v="85"/>
    <x v="1"/>
    <n v="1"/>
    <e v="#N/A"/>
    <x v="139"/>
    <x v="2"/>
    <n v="2"/>
  </r>
  <r>
    <n v="6018"/>
    <s v="MT487"/>
    <x v="25"/>
    <n v="25"/>
    <x v="0"/>
    <x v="2"/>
    <n v="11"/>
    <s v="August"/>
    <x v="11"/>
    <s v="11 August 1948"/>
    <x v="2"/>
    <s v="SS 11.8.48 (Air Britain Serials)"/>
    <x v="4"/>
    <x v="3"/>
    <m/>
    <m/>
    <x v="2"/>
    <m/>
    <m/>
    <n v="8"/>
    <x v="85"/>
    <x v="1"/>
    <n v="1"/>
    <s v="Front-Line"/>
    <x v="14"/>
    <x v="2"/>
    <n v="1"/>
  </r>
  <r>
    <n v="4800"/>
    <s v="MV523"/>
    <x v="25"/>
    <n v="85"/>
    <x v="0"/>
    <x v="2"/>
    <n v="11"/>
    <s v="August"/>
    <x v="11"/>
    <s v="11 August 1948"/>
    <x v="2"/>
    <s v="SS 11.8.48 (Air Britain Serials)"/>
    <x v="4"/>
    <x v="3"/>
    <m/>
    <m/>
    <x v="2"/>
    <m/>
    <m/>
    <n v="8"/>
    <x v="85"/>
    <x v="1"/>
    <n v="1"/>
    <s v="Front-Line"/>
    <x v="13"/>
    <x v="2"/>
    <n v="1"/>
  </r>
  <r>
    <n v="3686"/>
    <s v="MV547"/>
    <x v="25"/>
    <n v="307"/>
    <x v="0"/>
    <x v="2"/>
    <n v="11"/>
    <s v="August"/>
    <x v="11"/>
    <s v="11 August 1948"/>
    <x v="2"/>
    <s v="SS 11.8.48 (Air Britain Serials)"/>
    <x v="4"/>
    <x v="3"/>
    <m/>
    <m/>
    <x v="2"/>
    <m/>
    <m/>
    <n v="8"/>
    <x v="85"/>
    <x v="1"/>
    <n v="1"/>
    <s v="Front-Line"/>
    <x v="21"/>
    <x v="2"/>
    <n v="1"/>
  </r>
  <r>
    <n v="365"/>
    <s v="NT247"/>
    <x v="25"/>
    <s v="12FU/1 OADU/NA/UK"/>
    <x v="10"/>
    <x v="19"/>
    <n v="11"/>
    <s v="August"/>
    <x v="11"/>
    <s v="11 August 1948"/>
    <x v="2"/>
    <s v="http://aviationarchaeology.com/src/AARmonthly/Mar1945O.htm says this aircraft was involved in a Category 3 accident after ground looping on takeoff with the 416th NFS of the 12th Air Force in Pisa, Italy, pilot Bruton, Quenton H on 4 March 1945. SOC 11.8.48 (Air Britain Serials)"/>
    <x v="4"/>
    <x v="3"/>
    <m/>
    <m/>
    <x v="2"/>
    <m/>
    <m/>
    <n v="8"/>
    <x v="85"/>
    <x v="1"/>
    <n v="1"/>
    <e v="#N/A"/>
    <x v="201"/>
    <x v="2"/>
    <n v="4"/>
  </r>
  <r>
    <n v="5849"/>
    <s v="NT255"/>
    <x v="25"/>
    <n v="410"/>
    <x v="0"/>
    <x v="2"/>
    <n v="11"/>
    <s v="August"/>
    <x v="11"/>
    <s v="11 August 1948"/>
    <x v="2"/>
    <s v="SS 11.8.48 (Air Britain Serials)"/>
    <x v="4"/>
    <x v="3"/>
    <m/>
    <m/>
    <x v="2"/>
    <m/>
    <m/>
    <n v="8"/>
    <x v="85"/>
    <x v="1"/>
    <n v="1"/>
    <s v="Front-Line"/>
    <x v="19"/>
    <x v="2"/>
    <n v="1"/>
  </r>
  <r>
    <n v="2270"/>
    <s v="NT267"/>
    <x v="25"/>
    <n v="307"/>
    <x v="0"/>
    <x v="2"/>
    <n v="11"/>
    <s v="August"/>
    <x v="11"/>
    <s v="11 August 1948"/>
    <x v="2"/>
    <s v="SS 11.8.48 (Air Britain Serials)"/>
    <x v="4"/>
    <x v="3"/>
    <m/>
    <m/>
    <x v="2"/>
    <m/>
    <m/>
    <n v="8"/>
    <x v="85"/>
    <x v="1"/>
    <n v="1"/>
    <s v="Front-Line"/>
    <x v="21"/>
    <x v="2"/>
    <n v="1"/>
  </r>
  <r>
    <n v="3621"/>
    <s v="NT302"/>
    <x v="25"/>
    <n v="456"/>
    <x v="10"/>
    <x v="19"/>
    <n v="11"/>
    <s v="August"/>
    <x v="11"/>
    <s v="11 August 1948"/>
    <x v="2"/>
    <s v="Served with 456 Sqn as RX-K under RAF control 12/44 to 15/06/45 as Sqn disbanded. Back to RAF. (Brian Fillery's website) SS 11.8.48 (Air Britain Serials)"/>
    <x v="4"/>
    <x v="3"/>
    <m/>
    <m/>
    <x v="2"/>
    <m/>
    <m/>
    <n v="8"/>
    <x v="85"/>
    <x v="1"/>
    <n v="1"/>
    <s v="Front-Line"/>
    <x v="20"/>
    <x v="2"/>
    <n v="1"/>
  </r>
  <r>
    <n v="3495"/>
    <s v="NT311"/>
    <x v="25"/>
    <n v="456"/>
    <x v="10"/>
    <x v="19"/>
    <n v="11"/>
    <s v="August"/>
    <x v="11"/>
    <s v="11 August 1948"/>
    <x v="2"/>
    <s v="SS 11.8.48 (Air Britain Serials)"/>
    <x v="4"/>
    <x v="3"/>
    <m/>
    <m/>
    <x v="2"/>
    <m/>
    <m/>
    <n v="8"/>
    <x v="85"/>
    <x v="1"/>
    <n v="1"/>
    <s v="Front-Line"/>
    <x v="20"/>
    <x v="2"/>
    <n v="1"/>
  </r>
  <r>
    <n v="6083"/>
    <s v="NT321"/>
    <x v="25"/>
    <n v="68"/>
    <x v="10"/>
    <x v="19"/>
    <n v="11"/>
    <s v="August"/>
    <x v="11"/>
    <s v="11 August 1948"/>
    <x v="2"/>
    <s v="SS 11.8.48 (Air Britain Serials)"/>
    <x v="4"/>
    <x v="3"/>
    <m/>
    <m/>
    <x v="2"/>
    <m/>
    <m/>
    <n v="8"/>
    <x v="85"/>
    <x v="1"/>
    <n v="1"/>
    <s v="Front-Line"/>
    <x v="102"/>
    <x v="2"/>
    <n v="1"/>
  </r>
  <r>
    <n v="2313"/>
    <s v="NT333"/>
    <x v="25"/>
    <n v="307"/>
    <x v="0"/>
    <x v="2"/>
    <n v="11"/>
    <s v="August"/>
    <x v="11"/>
    <s v="11 August 1948"/>
    <x v="2"/>
    <s v="SS 11.8.48 (Air Britain Serials)"/>
    <x v="4"/>
    <x v="3"/>
    <m/>
    <m/>
    <x v="2"/>
    <m/>
    <m/>
    <n v="8"/>
    <x v="85"/>
    <x v="1"/>
    <n v="1"/>
    <s v="Front-Line"/>
    <x v="21"/>
    <x v="2"/>
    <n v="1"/>
  </r>
  <r>
    <n v="4725"/>
    <s v="NT349"/>
    <x v="25"/>
    <n v="239"/>
    <x v="10"/>
    <x v="19"/>
    <n v="11"/>
    <s v="August"/>
    <x v="11"/>
    <s v="11 August 1948"/>
    <x v="2"/>
    <s v="SS 11.8.48 (Air Britain Serials)"/>
    <x v="4"/>
    <x v="3"/>
    <m/>
    <m/>
    <x v="2"/>
    <m/>
    <m/>
    <n v="8"/>
    <x v="85"/>
    <x v="1"/>
    <n v="1"/>
    <s v="Front-Line"/>
    <x v="63"/>
    <x v="2"/>
    <n v="1"/>
  </r>
  <r>
    <n v="6469"/>
    <s v="NT366"/>
    <x v="25"/>
    <n v="68"/>
    <x v="10"/>
    <x v="19"/>
    <n v="11"/>
    <s v="August"/>
    <x v="11"/>
    <s v="11 August 1948"/>
    <x v="2"/>
    <s v="SS 11.8.48 (Air Britain Serials)"/>
    <x v="4"/>
    <x v="3"/>
    <m/>
    <m/>
    <x v="2"/>
    <m/>
    <m/>
    <n v="8"/>
    <x v="85"/>
    <x v="1"/>
    <n v="1"/>
    <s v="Front-Line"/>
    <x v="102"/>
    <x v="2"/>
    <n v="1"/>
  </r>
  <r>
    <n v="6448"/>
    <s v="NT424"/>
    <x v="25"/>
    <n v="29"/>
    <x v="0"/>
    <x v="2"/>
    <n v="11"/>
    <s v="August"/>
    <x v="11"/>
    <s v="11 August 1948"/>
    <x v="2"/>
    <s v="SS 11.8.48 (Air Britain Serials)"/>
    <x v="4"/>
    <x v="3"/>
    <m/>
    <m/>
    <x v="2"/>
    <m/>
    <m/>
    <n v="8"/>
    <x v="85"/>
    <x v="1"/>
    <n v="1"/>
    <s v="Front-Line"/>
    <x v="31"/>
    <x v="2"/>
    <n v="1"/>
  </r>
  <r>
    <n v="1301"/>
    <s v="NT425"/>
    <x v="25"/>
    <s v="25/264/25"/>
    <x v="0"/>
    <x v="2"/>
    <n v="11"/>
    <s v="August"/>
    <x v="11"/>
    <s v="11 August 1948"/>
    <x v="2"/>
    <s v="SS 11.8.48 (Air Britain Serials)"/>
    <x v="4"/>
    <x v="3"/>
    <m/>
    <m/>
    <x v="2"/>
    <m/>
    <m/>
    <n v="8"/>
    <x v="85"/>
    <x v="1"/>
    <n v="1"/>
    <s v="Front-Line"/>
    <x v="14"/>
    <x v="2"/>
    <n v="3"/>
  </r>
  <r>
    <n v="4371"/>
    <s v="NT436"/>
    <x v="25"/>
    <s v="125/264"/>
    <x v="10"/>
    <x v="19"/>
    <n v="11"/>
    <s v="August"/>
    <x v="11"/>
    <s v="11 August 1948"/>
    <x v="2"/>
    <s v="SS 11.8.48 (Air Britain Serials)"/>
    <x v="4"/>
    <x v="3"/>
    <m/>
    <m/>
    <x v="2"/>
    <m/>
    <m/>
    <n v="8"/>
    <x v="85"/>
    <x v="1"/>
    <n v="1"/>
    <s v="Front-Line"/>
    <x v="10"/>
    <x v="2"/>
    <n v="2"/>
  </r>
  <r>
    <n v="7152"/>
    <s v="NT513"/>
    <x v="25"/>
    <n v="410"/>
    <x v="0"/>
    <x v="2"/>
    <n v="11"/>
    <s v="August"/>
    <x v="11"/>
    <s v="11 August 1948"/>
    <x v="2"/>
    <s v="SS 11.8.48 (Air Britain Serials)"/>
    <x v="4"/>
    <x v="3"/>
    <m/>
    <m/>
    <x v="2"/>
    <m/>
    <m/>
    <n v="8"/>
    <x v="85"/>
    <x v="1"/>
    <n v="1"/>
    <s v="Front-Line"/>
    <x v="19"/>
    <x v="2"/>
    <n v="1"/>
  </r>
  <r>
    <n v="6163"/>
    <s v="NT534"/>
    <x v="25"/>
    <n v="219"/>
    <x v="1"/>
    <x v="2"/>
    <n v="11"/>
    <s v="August"/>
    <x v="11"/>
    <s v="11 August 1948"/>
    <x v="2"/>
    <s v="SS 11.8.48 (Air Britain Serials)"/>
    <x v="4"/>
    <x v="3"/>
    <m/>
    <m/>
    <x v="2"/>
    <m/>
    <m/>
    <n v="8"/>
    <x v="85"/>
    <x v="1"/>
    <n v="1"/>
    <s v="Front-Line"/>
    <x v="76"/>
    <x v="2"/>
    <n v="1"/>
  </r>
  <r>
    <n v="5071"/>
    <s v="NT546"/>
    <x v="25"/>
    <n v="85"/>
    <x v="0"/>
    <x v="2"/>
    <n v="11"/>
    <s v="August"/>
    <x v="11"/>
    <s v="11 August 1948"/>
    <x v="2"/>
    <s v="SS 11.8.48 (Air Britain Serials)"/>
    <x v="4"/>
    <x v="3"/>
    <m/>
    <m/>
    <x v="2"/>
    <m/>
    <m/>
    <n v="8"/>
    <x v="85"/>
    <x v="1"/>
    <n v="1"/>
    <s v="Front-Line"/>
    <x v="13"/>
    <x v="2"/>
    <n v="1"/>
  </r>
  <r>
    <n v="2277"/>
    <s v="NT553"/>
    <x v="25"/>
    <n v="151"/>
    <x v="0"/>
    <x v="2"/>
    <n v="11"/>
    <s v="August"/>
    <x v="11"/>
    <s v="11 August 1948"/>
    <x v="2"/>
    <s v="SS 11.8.48 (Air Britain Serials)"/>
    <x v="4"/>
    <x v="3"/>
    <m/>
    <m/>
    <x v="2"/>
    <m/>
    <m/>
    <n v="8"/>
    <x v="85"/>
    <x v="1"/>
    <n v="1"/>
    <s v="Front-Line"/>
    <x v="8"/>
    <x v="2"/>
    <n v="1"/>
  </r>
  <r>
    <n v="1542"/>
    <s v="MM627"/>
    <x v="22"/>
    <s v="85/157/169"/>
    <x v="10"/>
    <x v="19"/>
    <n v="18"/>
    <s v="August"/>
    <x v="11"/>
    <s v="18 August 1948"/>
    <x v="2"/>
    <s v="Sold to DH 18.8.48 (Air Britain Serials)"/>
    <x v="5"/>
    <x v="3"/>
    <m/>
    <m/>
    <x v="2"/>
    <m/>
    <m/>
    <n v="8"/>
    <x v="85"/>
    <x v="1"/>
    <n v="1"/>
    <s v="Front-Line"/>
    <x v="65"/>
    <x v="2"/>
    <n v="3"/>
  </r>
  <r>
    <n v="2626"/>
    <s v="TA193"/>
    <x v="22"/>
    <s v="TFU"/>
    <x v="10"/>
    <x v="19"/>
    <n v="18"/>
    <s v="August"/>
    <x v="11"/>
    <s v="18 August 1948"/>
    <x v="2"/>
    <s v="Sold to DH 18.8.48 (Air Britain Serials)"/>
    <x v="5"/>
    <x v="3"/>
    <m/>
    <m/>
    <x v="2"/>
    <m/>
    <m/>
    <n v="8"/>
    <x v="85"/>
    <x v="1"/>
    <n v="1"/>
    <s v="Support Unit"/>
    <x v="49"/>
    <x v="0"/>
    <n v="1"/>
  </r>
  <r>
    <n v="3791"/>
    <s v="TA236"/>
    <x v="22"/>
    <s v="51OTU/1660CU"/>
    <x v="10"/>
    <x v="19"/>
    <n v="18"/>
    <s v="August"/>
    <x v="11"/>
    <s v="18 August 1948"/>
    <x v="2"/>
    <s v="Sold to DH 18.8.48 (Air Britain Serials)"/>
    <x v="5"/>
    <x v="3"/>
    <m/>
    <m/>
    <x v="2"/>
    <m/>
    <m/>
    <n v="8"/>
    <x v="85"/>
    <x v="1"/>
    <n v="1"/>
    <s v="Support Unit"/>
    <x v="339"/>
    <x v="0"/>
    <n v="2"/>
  </r>
  <r>
    <n v="3148"/>
    <s v="TA239"/>
    <x v="22"/>
    <s v="54OTU"/>
    <x v="10"/>
    <x v="7"/>
    <n v="18"/>
    <s v="August"/>
    <x v="11"/>
    <s v="18 August 1948"/>
    <x v="2"/>
    <s v="Sold to DH 18.8.48 (Air Britain Serials)"/>
    <x v="5"/>
    <x v="3"/>
    <m/>
    <m/>
    <x v="2"/>
    <m/>
    <m/>
    <n v="8"/>
    <x v="85"/>
    <x v="1"/>
    <n v="1"/>
    <s v="Support Unit"/>
    <x v="115"/>
    <x v="0"/>
    <n v="1"/>
  </r>
  <r>
    <n v="5781"/>
    <s v="TA248"/>
    <x v="22"/>
    <s v="54OTU"/>
    <x v="10"/>
    <x v="7"/>
    <n v="18"/>
    <s v="August"/>
    <x v="11"/>
    <s v="18 August 1948"/>
    <x v="2"/>
    <s v="Sold to DH 18.8.48 (Air Britain Serials)"/>
    <x v="5"/>
    <x v="3"/>
    <m/>
    <m/>
    <x v="2"/>
    <m/>
    <m/>
    <n v="8"/>
    <x v="85"/>
    <x v="1"/>
    <n v="1"/>
    <s v="Support Unit"/>
    <x v="115"/>
    <x v="0"/>
    <n v="1"/>
  </r>
  <r>
    <n v="4574"/>
    <s v="TA265"/>
    <x v="22"/>
    <s v="54OTU"/>
    <x v="10"/>
    <x v="7"/>
    <n v="18"/>
    <s v="August"/>
    <x v="11"/>
    <s v="18 August 1948"/>
    <x v="2"/>
    <s v="Sold to DH 18.8.48 (Air Britain Serials)"/>
    <x v="5"/>
    <x v="3"/>
    <m/>
    <m/>
    <x v="2"/>
    <m/>
    <m/>
    <n v="8"/>
    <x v="85"/>
    <x v="1"/>
    <n v="1"/>
    <s v="Support Unit"/>
    <x v="115"/>
    <x v="0"/>
    <n v="1"/>
  </r>
  <r>
    <n v="4456"/>
    <s v="TA270"/>
    <x v="22"/>
    <s v="54OTU"/>
    <x v="10"/>
    <x v="7"/>
    <n v="18"/>
    <s v="August"/>
    <x v="11"/>
    <s v="18 August 1948"/>
    <x v="2"/>
    <s v="Sold to DH 18.8.48 (Air Britain Serials)"/>
    <x v="5"/>
    <x v="3"/>
    <m/>
    <m/>
    <x v="2"/>
    <m/>
    <m/>
    <n v="8"/>
    <x v="85"/>
    <x v="1"/>
    <n v="1"/>
    <s v="Support Unit"/>
    <x v="115"/>
    <x v="0"/>
    <n v="1"/>
  </r>
  <r>
    <n v="6502"/>
    <s v="TA393"/>
    <x v="22"/>
    <s v="85/1692 Flt"/>
    <x v="10"/>
    <x v="7"/>
    <n v="18"/>
    <s v="August"/>
    <x v="11"/>
    <s v="18 August 1948"/>
    <x v="2"/>
    <s v="Sold to DH 18.8.48 (Air Britain Serials)"/>
    <x v="5"/>
    <x v="3"/>
    <m/>
    <m/>
    <x v="2"/>
    <m/>
    <m/>
    <n v="8"/>
    <x v="85"/>
    <x v="1"/>
    <n v="1"/>
    <s v="Support Unit"/>
    <x v="93"/>
    <x v="0"/>
    <n v="2"/>
  </r>
  <r>
    <n v="1630"/>
    <s v="TE612"/>
    <x v="12"/>
    <s v="ME"/>
    <x v="20"/>
    <x v="19"/>
    <n v="18"/>
    <s v="August"/>
    <x v="11"/>
    <d v="1948-08-18T00:00:00"/>
    <x v="2"/>
    <s v="Sold to DH 24.5.48 for Dominican AF as No.301 (Air Britain Serials) Serial: 2101, c/no.: n/a, Prev. Identity: RAF TE612, AMD 301, Delivered: 18.8.1948, Fate/Notes: n/a. (http://www.aeroflight.co.uk/waf/americas/dominican_rep/DomRep-af-Mosquito.htm)"/>
    <x v="5"/>
    <x v="3"/>
    <m/>
    <m/>
    <x v="2"/>
    <m/>
    <m/>
    <n v="5"/>
    <x v="81"/>
    <x v="1"/>
    <n v="0"/>
    <e v="#N/A"/>
    <x v="108"/>
    <x v="3"/>
    <n v="1"/>
  </r>
  <r>
    <n v="4117"/>
    <s v="TE909"/>
    <x v="12"/>
    <s v="FE"/>
    <x v="20"/>
    <x v="19"/>
    <n v="18"/>
    <s v="August"/>
    <x v="11"/>
    <d v="1948-08-18T00:00:00"/>
    <x v="2"/>
    <s v="Sold to DH 24.5.48 for Dominican AF as No.302 (Air Britain Serials) Serial: 2102, c/no.: n/a, Prev. Identity: RAF TE909, AMD 302, Delivered: 18.8.1948, Fate/Notes: n/a. (http://www.aeroflight.co.uk/waf/americas/dominican_rep/DomRep-af-Mosquito.htm)"/>
    <x v="5"/>
    <x v="3"/>
    <m/>
    <m/>
    <x v="2"/>
    <m/>
    <m/>
    <n v="5"/>
    <x v="81"/>
    <x v="1"/>
    <n v="0"/>
    <e v="#N/A"/>
    <x v="91"/>
    <x v="3"/>
    <n v="1"/>
  </r>
  <r>
    <n v="5866"/>
    <s v="TA531"/>
    <x v="12"/>
    <s v="204AFS"/>
    <x v="10"/>
    <x v="19"/>
    <n v="20"/>
    <s v="August"/>
    <x v="11"/>
    <s v="20 August 1948"/>
    <x v="0"/>
    <s v="Bellylanded at Driffield 20.8.48 (Air Britain Serials) 20.08.48 204 Sqn. TA531 Belly-landed at Driffield aerodrome. (Mosquito Crash Log)"/>
    <x v="2"/>
    <x v="2"/>
    <s v="Not Stated"/>
    <m/>
    <x v="2"/>
    <m/>
    <m/>
    <n v="8"/>
    <x v="85"/>
    <x v="1"/>
    <n v="0"/>
    <s v="Support Unit"/>
    <x v="294"/>
    <x v="0"/>
    <n v="1"/>
  </r>
  <r>
    <n v="648"/>
    <s v="RL254"/>
    <x v="39"/>
    <s v="RAE/FIDS/NFDS/CFE"/>
    <x v="0"/>
    <x v="7"/>
    <n v="24"/>
    <s v="August"/>
    <x v="11"/>
    <s v="24 August 1948"/>
    <x v="0"/>
    <s v="Bellylanded after both engines cut Mildenhall 24.8.48 DBR (Air Britain Serials) 24.08.48 West Raynham. RL254 Belly-landed at Mildenhall aerodrome after double engine failure. (Mosquito Crash Log)"/>
    <x v="2"/>
    <x v="2"/>
    <s v="Engine failure"/>
    <m/>
    <x v="2"/>
    <m/>
    <m/>
    <n v="8"/>
    <x v="85"/>
    <x v="1"/>
    <n v="0"/>
    <s v="Support Unit"/>
    <x v="231"/>
    <x v="2"/>
    <n v="4"/>
  </r>
  <r>
    <n v="3098"/>
    <s v="SZ967"/>
    <x v="12"/>
    <s v="605/4"/>
    <x v="0"/>
    <x v="16"/>
    <n v="25"/>
    <s v="August"/>
    <x v="11"/>
    <s v="25 August 1948"/>
    <x v="0"/>
    <s v="Was UP-U on 605 Squadron (Ian Piper: http://www.605squadron.co.uk/Squadron_aircraft.htm) Caught fire in air 25.8.48 SOC on return to base (Air Britain Serials) 25.08.48 4Sqn. SZ967 Caught fire in the air, landed safely but was damaged beyond repair. (Mosquito Crash Log)"/>
    <x v="2"/>
    <x v="2"/>
    <s v="Caught fire"/>
    <m/>
    <x v="2"/>
    <m/>
    <m/>
    <n v="8"/>
    <x v="85"/>
    <x v="1"/>
    <n v="1"/>
    <s v="Front-Line"/>
    <x v="82"/>
    <x v="0"/>
    <n v="2"/>
  </r>
  <r>
    <n v="1244"/>
    <s v="PF648"/>
    <x v="35"/>
    <s v="1 OADU/680/13"/>
    <x v="10"/>
    <x v="19"/>
    <n v="27"/>
    <s v="August"/>
    <x v="11"/>
    <s v="27 August 1948"/>
    <x v="0"/>
    <s v="Swung on landing and u/c leg collapsed Fayid 27.8.48 (Air Britain Serials)"/>
    <x v="2"/>
    <x v="2"/>
    <s v="Swung on landing"/>
    <m/>
    <x v="2"/>
    <m/>
    <m/>
    <n v="8"/>
    <x v="85"/>
    <x v="1"/>
    <n v="0"/>
    <s v="Front-Line"/>
    <x v="257"/>
    <x v="6"/>
    <n v="3"/>
  </r>
  <r>
    <n v="4661"/>
    <s v="TE927"/>
    <x v="12"/>
    <m/>
    <x v="17"/>
    <x v="19"/>
    <n v="27"/>
    <s v="August"/>
    <x v="11"/>
    <s v="27 August 1948"/>
    <x v="0"/>
    <s v="Delivery date also given as April 8 1947. NZ2330 FB.VI Built at Standard Motors. Previously TE927 and delivered sometime between 27 May 1945 and 21 December 1945. Ferried from the United Kingdom by an RAF/RNZAF crew and BOC Ohakea on 08 April 1947 for a cost of 3000 pounds. Ferried to Woodborne for storage shortly after arrival. Removed from storage and placed on strength of No.75 Squadron on 12 February 1948. Crashed into the sea off Himitangi on 27 August 1948. The aircraft was on a low flying exercise and crashed into the sea as it was recovering from a roll. Flight Lieutenant G. Simich and Flight Sergeant V. Baird both killed. The aircraft was written off the books at Ohakea on 18 October 1950 with a total of 179:45 airframe hours. Fri 27 Aug 1948, Air test and low flying exercise. 75 Squadron, RNZAF (Ohakea)_x000a_De Havilland Mosquito FB.VI NZ2330 - crashed in the sea a 100 yards off shore, after failing to recover from a low-level slow roll over Himatangi Beach at 0940. The two crew were buried at Waikumete, Auckland, and at Te Henui, New Plymouth, respectively._x000a_Pilot: NZ391369 Flt Lt George Ronald SIMICH, DFC mid, RNZAF - Age 32. 1527hrs solo._x000a_(Airframe Fitter): NZ39128 Flt Sgt Victor Horton BAIRD, RNZAF - Age 28._x000a_During the war Simich served in RAF Bomber Command, flying 260 operational hours with 75 (NZ) Sqn, RAF, and 214 Sqn, RAF, but the number of ops is unknown. With the latter squadron he and his crew were shot down and captured during a raid on Hamburg on the night of 26/27 July 1942._x000a_During the war Baird served a tour of duty in the South Pacific. At the time of the accident he was on the strength of Ohakea’s Technical Wing. (Errol Martyn) To RNZAF 13.12.46 as NZ2330 Crashed into sea nr Himatangi Beach 27.8.48 (Air Britain Serials)"/>
    <x v="2"/>
    <x v="2"/>
    <s v="Low flying"/>
    <m/>
    <x v="2"/>
    <m/>
    <m/>
    <n v="8"/>
    <x v="85"/>
    <x v="1"/>
    <n v="0"/>
    <e v="#N/A"/>
    <x v="17"/>
    <x v="3"/>
    <n v="1"/>
  </r>
  <r>
    <n v="2347"/>
    <s v="VT623"/>
    <x v="10"/>
    <s v="RN MTCE"/>
    <x v="10"/>
    <x v="19"/>
    <n v="27"/>
    <s v="August"/>
    <x v="11"/>
    <s v="27 August 1948"/>
    <x v="0"/>
    <s v="Crashed in field 2m SSW Gwinear Rd station 27.8.48 (Air Britain Serials) Diverted off contract, d/d 17/04/1948 to the Royal Navy, w/o 27/08/1948 whilst on a maintenance test flight from Culdrose, an engine caught fire and crashed at Lemin Farm, Reawla, near Hale, Cornwall  (http://www.ukserials.com/)"/>
    <x v="2"/>
    <x v="2"/>
    <s v="Engine fire"/>
    <m/>
    <x v="2"/>
    <m/>
    <m/>
    <n v="8"/>
    <x v="85"/>
    <x v="1"/>
    <n v="0"/>
    <s v="Support Unit"/>
    <x v="340"/>
    <x v="0"/>
    <n v="1"/>
  </r>
  <r>
    <n v="3482"/>
    <s v="PF547"/>
    <x v="20"/>
    <n v="109"/>
    <x v="0"/>
    <x v="8"/>
    <n v="31"/>
    <s v="August"/>
    <x v="11"/>
    <s v="31 August 1948"/>
    <x v="2"/>
    <s v="To 6588M 31.8.48 (Air Britain Serials)"/>
    <x v="4"/>
    <x v="3"/>
    <m/>
    <m/>
    <x v="2"/>
    <m/>
    <m/>
    <n v="8"/>
    <x v="85"/>
    <x v="1"/>
    <n v="0"/>
    <s v="Front-Line"/>
    <x v="18"/>
    <x v="6"/>
    <n v="1"/>
  </r>
  <r>
    <n v="1836"/>
    <s v="PF594"/>
    <x v="20"/>
    <s v="109/139"/>
    <x v="0"/>
    <x v="8"/>
    <n v="31"/>
    <s v="August"/>
    <x v="11"/>
    <s v="31 August 1948"/>
    <x v="2"/>
    <s v="To 6589M 31.8.48 (Air Britain Serials)"/>
    <x v="4"/>
    <x v="3"/>
    <m/>
    <m/>
    <x v="2"/>
    <m/>
    <m/>
    <n v="8"/>
    <x v="85"/>
    <x v="1"/>
    <n v="0"/>
    <s v="Front-Line"/>
    <x v="15"/>
    <x v="6"/>
    <n v="2"/>
  </r>
  <r>
    <n v="4655"/>
    <s v="A52-92"/>
    <x v="24"/>
    <m/>
    <x v="7"/>
    <x v="19"/>
    <n v="0"/>
    <s v="September"/>
    <x v="11"/>
    <s v="0 September 1948"/>
    <x v="2"/>
    <s v="Built as F.B.40. Delivered during May 1945. Final disposition: struck off charge, September 1948. (Beaufort, Beaufighter and Mosquito in Australian Service, Stewart Wilson, 1990) To DAP for disposal .49 (Air Britain Serials) rashed on landing. on Morotai island, between Borneo and New Guinea, Indonesia (MIAS)."/>
    <x v="4"/>
    <x v="3"/>
    <m/>
    <m/>
    <x v="2"/>
    <m/>
    <m/>
    <n v="9"/>
    <x v="86"/>
    <x v="1"/>
    <n v="0"/>
    <e v="#N/A"/>
    <x v="17"/>
    <x v="5"/>
    <n v="1"/>
  </r>
  <r>
    <n v="4424"/>
    <s v="TA338"/>
    <x v="22"/>
    <m/>
    <x v="10"/>
    <x v="19"/>
    <n v="3"/>
    <s v="September"/>
    <x v="11"/>
    <s v="3 September 1948"/>
    <x v="2"/>
    <s v="Sold to DH 3.9.48 (Air Britain Serials)"/>
    <x v="5"/>
    <x v="3"/>
    <m/>
    <m/>
    <x v="2"/>
    <m/>
    <m/>
    <n v="9"/>
    <x v="86"/>
    <x v="1"/>
    <n v="1"/>
    <e v="#N/A"/>
    <x v="17"/>
    <x v="0"/>
    <n v="1"/>
  </r>
  <r>
    <n v="5760"/>
    <s v="TE822"/>
    <x v="12"/>
    <n v="114"/>
    <x v="20"/>
    <x v="19"/>
    <n v="3"/>
    <s v="September"/>
    <x v="11"/>
    <d v="1948-09-03T00:00:00"/>
    <x v="2"/>
    <s v="Sold to DH 24.5.48 for Dominican AF as No.303 (Air Britain Serials)           MH - Also, possibly in error: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Serial: 2103, c/no.: n/a, Prev. Identity: RAF TE822, AMD 303, Delivered: 3.9.1948, Fate/Notes: n/a. (http://www.aeroflight.co.uk/waf/americas/dominican_rep/DomRep-af-Mosquito.htm)"/>
    <x v="5"/>
    <x v="3"/>
    <m/>
    <m/>
    <x v="2"/>
    <m/>
    <m/>
    <n v="5"/>
    <x v="81"/>
    <x v="1"/>
    <n v="0"/>
    <s v="Front-Line"/>
    <x v="237"/>
    <x v="3"/>
    <n v="1"/>
  </r>
  <r>
    <n v="888"/>
    <s v="RL192"/>
    <x v="39"/>
    <n v="29"/>
    <x v="0"/>
    <x v="2"/>
    <n v="4"/>
    <s v="September"/>
    <x v="11"/>
    <s v="4 September 1948"/>
    <x v="0"/>
    <s v="Flew into ground out of cloud 1m E of West Malling 4.9.48 DBR (Air Britain Serials) 04.09.48 29 Sqn. RL192 Dived into ground one mile east of West Mailing aerodrome while in circuit, killing two. (Mosquito Crash Log)"/>
    <x v="2"/>
    <x v="2"/>
    <s v="Terrain"/>
    <m/>
    <x v="2"/>
    <m/>
    <m/>
    <n v="9"/>
    <x v="86"/>
    <x v="1"/>
    <n v="0"/>
    <s v="Front-Line"/>
    <x v="31"/>
    <x v="2"/>
    <n v="1"/>
  </r>
  <r>
    <n v="5838"/>
    <s v="PF493"/>
    <x v="20"/>
    <n v="105"/>
    <x v="0"/>
    <x v="8"/>
    <n v="5"/>
    <s v="September"/>
    <x v="11"/>
    <s v="5 September 1948"/>
    <x v="2"/>
    <s v="SS 5.9.48 (Air Britain Serials)"/>
    <x v="4"/>
    <x v="3"/>
    <m/>
    <m/>
    <x v="2"/>
    <m/>
    <m/>
    <n v="9"/>
    <x v="86"/>
    <x v="1"/>
    <n v="0"/>
    <s v="Front-Line"/>
    <x v="4"/>
    <x v="6"/>
    <n v="1"/>
  </r>
  <r>
    <n v="2291"/>
    <s v="VT652"/>
    <x v="44"/>
    <s v="Mkrs/CFE"/>
    <x v="0"/>
    <x v="7"/>
    <n v="6"/>
    <s v="September"/>
    <x v="11"/>
    <s v="6 September 1948"/>
    <x v="0"/>
    <s v="Caught fire in hangar West Raynham 6.9.48 (Air Britain Serials) |aw/cn 23/03/1948, d/d 23/03/1948, w/o 06/09/1948   (http://www.ukserials.com/)"/>
    <x v="2"/>
    <x v="2"/>
    <s v="Caught fire"/>
    <m/>
    <x v="2"/>
    <m/>
    <m/>
    <n v="9"/>
    <x v="86"/>
    <x v="1"/>
    <n v="0"/>
    <s v="Support Unit"/>
    <x v="231"/>
    <x v="9"/>
    <n v="2"/>
  </r>
  <r>
    <n v="4510"/>
    <s v="RK945"/>
    <x v="25"/>
    <s v="V-A/51MU"/>
    <x v="10"/>
    <x v="6"/>
    <n v="9"/>
    <s v="September"/>
    <x v="11"/>
    <s v="9 September 1948"/>
    <x v="0"/>
    <s v="Flt Lt Bill Warwick died following a serious crash on September 9th 1948 while piloting the above Mosquito, at Brindley Heath in Staffs - fuel starvation on both engines was the cause it seems, probably pilot error - the same error thought to have caused Guy Gibson's similarly fatal crash in a Mossie in 1944. RK945 was at, or on its way to, 51MU at nearby Lichfield (Anthony Harrison on Mossie.org forum) Engine cut lost height and crashlanded Brindley Heath Staffs. 9.9.48 DBF (Air Britain Serials) To Vickers, Wisley, 08-12/45 09.09.48 51 MU. RK945 Crashed in force-landing at Brindley Head, Staffs, after engine cutout, killing one. (Mosquito Crash Log)"/>
    <x v="2"/>
    <x v="2"/>
    <s v="Ran out of fuel"/>
    <m/>
    <x v="2"/>
    <m/>
    <m/>
    <n v="9"/>
    <x v="86"/>
    <x v="1"/>
    <n v="0"/>
    <s v="Support Unit"/>
    <x v="223"/>
    <x v="2"/>
    <n v="2"/>
  </r>
  <r>
    <n v="1110"/>
    <s v="PF442"/>
    <x v="20"/>
    <s v="128/105/CBE"/>
    <x v="10"/>
    <x v="19"/>
    <n v="9"/>
    <s v="September"/>
    <x v="11"/>
    <s v="9 September 1948"/>
    <x v="2"/>
    <s v="To 6587M 9.9.48 (Air Britain Serials)"/>
    <x v="4"/>
    <x v="3"/>
    <m/>
    <m/>
    <x v="2"/>
    <m/>
    <m/>
    <n v="9"/>
    <x v="86"/>
    <x v="1"/>
    <n v="0"/>
    <s v="Support Unit"/>
    <x v="228"/>
    <x v="6"/>
    <n v="3"/>
  </r>
  <r>
    <n v="2082"/>
    <s v="RL117"/>
    <x v="39"/>
    <s v="29/25"/>
    <x v="0"/>
    <x v="2"/>
    <n v="13"/>
    <s v="September"/>
    <x v="11"/>
    <s v="13 September 1948"/>
    <x v="0"/>
    <s v="Collided with VT612 and spun into ground nr West Malling 13.9.48 (Air Britain Serials) 13.09.48 25 Sqn. RL117 Collided with VT612 in formation and spun into ground near West Mailing, killing two. (Mosquito Crash Log)"/>
    <x v="2"/>
    <x v="2"/>
    <s v="Collision"/>
    <m/>
    <x v="2"/>
    <m/>
    <m/>
    <n v="9"/>
    <x v="86"/>
    <x v="1"/>
    <n v="0"/>
    <s v="Front-Line"/>
    <x v="14"/>
    <x v="2"/>
    <n v="2"/>
  </r>
  <r>
    <n v="6714"/>
    <s v="TK649"/>
    <x v="42"/>
    <s v="CBE"/>
    <x v="10"/>
    <x v="19"/>
    <n v="14"/>
    <s v="September"/>
    <x v="11"/>
    <s v="14 September 1948"/>
    <x v="0"/>
    <s v="Engine caught fire forcelanded nr Marham 14.9.48 DBR (Air Britain Serials) 14.09.48 CBE. TK649 Force-landed after engine fire near Marham. (Mosquito Crash Log)"/>
    <x v="2"/>
    <x v="2"/>
    <s v="Engine fire"/>
    <m/>
    <x v="2"/>
    <m/>
    <m/>
    <n v="9"/>
    <x v="86"/>
    <x v="1"/>
    <n v="0"/>
    <s v="Support Unit"/>
    <x v="228"/>
    <x v="0"/>
    <n v="1"/>
  </r>
  <r>
    <n v="6746"/>
    <s v="VA876"/>
    <x v="10"/>
    <n v="608"/>
    <x v="10"/>
    <x v="19"/>
    <n v="16"/>
    <s v="September"/>
    <x v="11"/>
    <s v="16 September 1948"/>
    <x v="0"/>
    <s v="Both engines cut bellylanded nr Thornaby 16.9.48 (Air Britain Serials) 16.09.48 608 Sqn. VA876 Belly-landed after double engine failure near Thomaby. (Mosquito Crash Log)"/>
    <x v="2"/>
    <x v="2"/>
    <s v="Engine failure"/>
    <m/>
    <x v="2"/>
    <m/>
    <m/>
    <n v="9"/>
    <x v="86"/>
    <x v="1"/>
    <n v="0"/>
    <s v="Front-Line"/>
    <x v="107"/>
    <x v="2"/>
    <n v="1"/>
  </r>
  <r>
    <n v="1905"/>
    <s v="PF484"/>
    <x v="20"/>
    <s v="105/16OTU/204CTU/16OTU"/>
    <x v="0"/>
    <x v="7"/>
    <n v="16"/>
    <s v="September"/>
    <x v="11"/>
    <s v="16 September 1948"/>
    <x v="2"/>
    <s v="To 6595M 16.9.48 (Air Britain Serials)"/>
    <x v="4"/>
    <x v="3"/>
    <m/>
    <m/>
    <x v="2"/>
    <m/>
    <m/>
    <n v="9"/>
    <x v="86"/>
    <x v="1"/>
    <n v="0"/>
    <s v="Support Unit"/>
    <x v="140"/>
    <x v="6"/>
    <n v="4"/>
  </r>
  <r>
    <n v="3279"/>
    <s v="TA507"/>
    <x v="12"/>
    <s v="13OTU/16FU/51MU"/>
    <x v="10"/>
    <x v="6"/>
    <n v="18"/>
    <s v="September"/>
    <x v="11"/>
    <s v="18 September 1948"/>
    <x v="0"/>
    <s v="TA507 No 51 MU Stalled during aerobatic display Lichfield ,Staffs. Crashed on hospital,killing crew and 10 people on the ground. (http://forum.keypublishing.co.uk/showthread.php?t=77321) Spun into ground on overshoot Middleton St.George 18.9.48 (Air Britain Serials) 18.09.48 51 MU. TA507 Stalled during aerobatic display and crashed on hospital at Lichfield. The two crew were killed plus ten people on the ground. (Mosquito Crash Log)"/>
    <x v="2"/>
    <x v="2"/>
    <s v="Low flying"/>
    <m/>
    <x v="2"/>
    <m/>
    <m/>
    <n v="9"/>
    <x v="86"/>
    <x v="1"/>
    <n v="0"/>
    <s v="Support Unit"/>
    <x v="223"/>
    <x v="0"/>
    <n v="3"/>
  </r>
  <r>
    <n v="5015"/>
    <s v="TE808"/>
    <x v="12"/>
    <s v="16FU"/>
    <x v="10"/>
    <x v="19"/>
    <n v="18"/>
    <s v="September"/>
    <x v="11"/>
    <s v="18 September 1948"/>
    <x v="0"/>
    <s v="18th September 1948, when the Station was open to the public on Battle of Britain Day. Mr Bill Harmston, who had taken his wife and two other people to Manston to see the air display describes the crash. &quot;It had been my intention to enter the 'drome by the Margate entrance, but for some reason I made a snap decision to get on the 'drome via the Westgate entrance. We had only just got parked, by a fire point, when the next event of the display was to take place - aerobatics by a Mosquito; we were in an ideal position to view this event, being broadside on to the line of flight of the machine. The Mosquito executed a faultless slow roll at low altitude but instead of remaining on an even keel when the roll was completed it seemed to carry on with a second roll, only the first stage of which was started when the aircraft obviously stalled and dived at an angle to the ground. This was followed by a pall of black smoke. I remember remarking that 'I was afraid that the crew had bought it'. It was many hours afterwards that I learned that not only had the pilot and passenger been killed but also several spectators. We were all stunned, particularly when I realised that had I approached the aerodrome from the Margate entrance as I had intended to do, we would have been in the line of vehicles upon which the Mosquito plunged&quot;. _x000a__x000a_&quot;It came across the airfield low, about 50 feet. Then it started a slow climb followed by a slow roll to the left. It came out of the first roll having lost some height and when it started the second roll we realised that the pilot would never make it. Then the aircraft crashed onto the road (B2190 road to Margate) just north of the airfield boundary. I think that it went in upside down. There was a ball of fire. Mr Brown had seen a number of the rehearsals by the Mosquito during the week, and on those occasions it did only one roll. He added &quot;The rehearsals went well but it went wrong on the day&quot;. Five cars were engulfed in the flames. In addition to the pilot, 12 other people were killed. The bodies were taken to a temporary mortuary which was set up at Flete Farm on Manston Court Road._x000a__x000a_http://www.spitfire-museum.com/book/chapter17.htm Control lost during slow roll and crashed Manston 18.9.48 (Air Britain Serials) 18.09.48 Manston. TE808 Dived into ground at Manston during slow roll, killing two plus ten on ground. (Mosquito Crash Log)"/>
    <x v="2"/>
    <x v="2"/>
    <s v="Low flying"/>
    <m/>
    <x v="2"/>
    <m/>
    <m/>
    <n v="9"/>
    <x v="86"/>
    <x v="1"/>
    <n v="0"/>
    <s v="Support Unit"/>
    <x v="250"/>
    <x v="3"/>
    <n v="1"/>
  </r>
  <r>
    <n v="4034"/>
    <s v="VA887"/>
    <x v="10"/>
    <n v="139"/>
    <x v="0"/>
    <x v="7"/>
    <n v="18"/>
    <s v="September"/>
    <x v="11"/>
    <s v="18 September 1948"/>
    <x v="0"/>
    <s v="VA887 No139 Sqdn. Dived into the ground during slow roll Coningsby,Lincs crew killed. (http://forum.keypublishing.co.uk/showthread.php?t=77321) Dived into ground during slow roll Coningsby 18.9.48 (Air Britain Serials) 18.09.48 139 Sqn. VA887 Dived into ground at Coningsby during slow roll, killing two. (Mosquito Crash Log)"/>
    <x v="2"/>
    <x v="2"/>
    <s v="Low flying"/>
    <m/>
    <x v="2"/>
    <m/>
    <m/>
    <n v="9"/>
    <x v="86"/>
    <x v="1"/>
    <n v="0"/>
    <s v="Front-Line"/>
    <x v="15"/>
    <x v="2"/>
    <n v="1"/>
  </r>
  <r>
    <n v="5629"/>
    <s v="TA349"/>
    <x v="22"/>
    <m/>
    <x v="10"/>
    <x v="19"/>
    <n v="18"/>
    <s v="September"/>
    <x v="11"/>
    <s v="18 September 1948"/>
    <x v="2"/>
    <s v="Sold to DH 18.9.48 (Air Britain Serials)"/>
    <x v="5"/>
    <x v="3"/>
    <m/>
    <m/>
    <x v="2"/>
    <m/>
    <m/>
    <n v="9"/>
    <x v="86"/>
    <x v="1"/>
    <n v="1"/>
    <e v="#N/A"/>
    <x v="17"/>
    <x v="0"/>
    <n v="1"/>
  </r>
  <r>
    <n v="7297"/>
    <s v="NT334"/>
    <x v="25"/>
    <s v="85/609/504"/>
    <x v="10"/>
    <x v="19"/>
    <n v="24"/>
    <s v="September"/>
    <x v="11"/>
    <s v="24 September 1948"/>
    <x v="2"/>
    <s v="To 6602M 24.9.48 (Air Britain Serials)"/>
    <x v="4"/>
    <x v="3"/>
    <m/>
    <m/>
    <x v="2"/>
    <m/>
    <m/>
    <n v="9"/>
    <x v="86"/>
    <x v="1"/>
    <n v="1"/>
    <s v="Front-Line"/>
    <x v="316"/>
    <x v="2"/>
    <n v="3"/>
  </r>
  <r>
    <n v="2364"/>
    <s v="NT428"/>
    <x v="25"/>
    <s v="406/29/504"/>
    <x v="10"/>
    <x v="19"/>
    <n v="24"/>
    <s v="September"/>
    <x v="11"/>
    <s v="24 September 1948"/>
    <x v="2"/>
    <s v="To 6601M 24.9.48 (Air Britain Serials)"/>
    <x v="4"/>
    <x v="3"/>
    <m/>
    <m/>
    <x v="2"/>
    <m/>
    <m/>
    <n v="9"/>
    <x v="86"/>
    <x v="1"/>
    <n v="1"/>
    <s v="Front-Line"/>
    <x v="316"/>
    <x v="2"/>
    <n v="3"/>
  </r>
  <r>
    <n v="6076"/>
    <s v="VT611"/>
    <x v="10"/>
    <s v="RN 762"/>
    <x v="10"/>
    <x v="19"/>
    <n v="26"/>
    <s v="September"/>
    <x v="11"/>
    <s v="26 September 1948"/>
    <x v="2"/>
    <s v="SOC 28.9.48 (Air Britain Serials) Diverted off contract, d/d 28/02/1948 to the Royal Navy, s.o.c. 28/09/1948 at Culdrose  (http://www.ukserials.com/)"/>
    <x v="4"/>
    <x v="3"/>
    <m/>
    <m/>
    <x v="2"/>
    <m/>
    <m/>
    <n v="9"/>
    <x v="86"/>
    <x v="1"/>
    <n v="0"/>
    <s v="Front-Line"/>
    <x v="181"/>
    <x v="0"/>
    <n v="1"/>
  </r>
  <r>
    <n v="2615"/>
    <s v="MM682"/>
    <x v="22"/>
    <s v="RAE/FIDS"/>
    <x v="19"/>
    <x v="19"/>
    <n v="29"/>
    <s v="September"/>
    <x v="11"/>
    <s v="29 September 1948"/>
    <x v="2"/>
    <s v="Sold to DH 29.9.48 for Sweden (Air Britain Serials)"/>
    <x v="5"/>
    <x v="3"/>
    <m/>
    <m/>
    <x v="2"/>
    <m/>
    <m/>
    <n v="9"/>
    <x v="86"/>
    <x v="1"/>
    <n v="1"/>
    <s v="Front-Line"/>
    <x v="267"/>
    <x v="2"/>
    <n v="2"/>
  </r>
  <r>
    <n v="5863"/>
    <s v="RF939"/>
    <x v="12"/>
    <s v="216 Gp CF"/>
    <x v="20"/>
    <x v="19"/>
    <n v="29"/>
    <s v="September"/>
    <x v="11"/>
    <d v="1948-09-29T00:00:00"/>
    <x v="2"/>
    <s v="Sold 24.5.48 to Dominican AF as 305 (Air Britain Serials) Serial: 2105, c/no.: n/a, Prev. Identity: RAF RF939, AMD 305, Delivered: 29.9.1948, Fate/Notes: n/a. (http://www.aeroflight.co.uk/waf/americas/dominican_rep/DomRep-af-Mosquito.htm)"/>
    <x v="5"/>
    <x v="3"/>
    <m/>
    <m/>
    <x v="2"/>
    <m/>
    <m/>
    <n v="5"/>
    <x v="81"/>
    <x v="1"/>
    <n v="1"/>
    <s v="Support Unit"/>
    <x v="341"/>
    <x v="3"/>
    <n v="1"/>
  </r>
  <r>
    <n v="3974"/>
    <s v="TE873"/>
    <x v="12"/>
    <s v="FE"/>
    <x v="20"/>
    <x v="19"/>
    <n v="29"/>
    <s v="September"/>
    <x v="11"/>
    <d v="1948-09-29T00:00:00"/>
    <x v="2"/>
    <s v="Sold to DH 24.5.48 for Dominican AF as No.304 (Air Britain Serials) Serial: 2104, c/no.: n/a, Prev. Identity: RAF TE873, AMD 304, Delivered: 29.9.1948, Fate/Notes: n/a. (http://www.aeroflight.co.uk/waf/americas/dominican_rep/DomRep-af-Mosquito.htm)"/>
    <x v="5"/>
    <x v="3"/>
    <m/>
    <m/>
    <x v="2"/>
    <m/>
    <m/>
    <n v="5"/>
    <x v="81"/>
    <x v="1"/>
    <n v="0"/>
    <e v="#N/A"/>
    <x v="91"/>
    <x v="3"/>
    <n v="1"/>
  </r>
  <r>
    <n v="495"/>
    <s v="RG311"/>
    <x v="35"/>
    <s v="1FU/PRDU/58/540"/>
    <x v="10"/>
    <x v="19"/>
    <n v="30"/>
    <s v="September"/>
    <x v="11"/>
    <s v="30 September 1948"/>
    <x v="0"/>
    <s v="Bellylanded on single-engined approach 1 1/2m NW of Benson 30.9.48 DBR (Air Britain Serials) 30.09.48 540 Sqn. RG311 Crashed on emergency approach one and a half miles NW of Benson. (Mosquito Crash Log)"/>
    <x v="2"/>
    <x v="2"/>
    <s v="Crashed on landing"/>
    <m/>
    <x v="2"/>
    <m/>
    <m/>
    <n v="9"/>
    <x v="86"/>
    <x v="1"/>
    <n v="0"/>
    <s v="Front-Line"/>
    <x v="16"/>
    <x v="0"/>
    <n v="4"/>
  </r>
  <r>
    <n v="5546"/>
    <s v="VP182"/>
    <x v="42"/>
    <n v="139"/>
    <x v="0"/>
    <x v="8"/>
    <n v="7"/>
    <s v="October"/>
    <x v="11"/>
    <s v="7 October 1948"/>
    <x v="1"/>
    <s v="Flew into sea during night bombing exercise 1m N of Heligoland 7.10.48 (Air Britain Serials)"/>
    <x v="2"/>
    <x v="2"/>
    <s v="Sea"/>
    <m/>
    <x v="2"/>
    <m/>
    <m/>
    <n v="10"/>
    <x v="87"/>
    <x v="1"/>
    <n v="0"/>
    <s v="Front-Line"/>
    <x v="15"/>
    <x v="7"/>
    <n v="1"/>
  </r>
  <r>
    <n v="4267"/>
    <s v="VP342"/>
    <x v="10"/>
    <s v="ETPS"/>
    <x v="10"/>
    <x v="19"/>
    <n v="8"/>
    <s v="October"/>
    <x v="11"/>
    <s v="8 October 1948"/>
    <x v="0"/>
    <s v="Crashed on overshoot Farnborough 8.10.48 (Air Britain Serials) 08.10.48 ETPS. VP342 Crashed on overshoot at Farnborough. (Mosquito Crash Log)"/>
    <x v="2"/>
    <x v="2"/>
    <s v="Overshot"/>
    <m/>
    <x v="2"/>
    <m/>
    <m/>
    <n v="10"/>
    <x v="87"/>
    <x v="1"/>
    <n v="0"/>
    <s v="Support Unit"/>
    <x v="318"/>
    <x v="0"/>
    <n v="1"/>
  </r>
  <r>
    <n v="2445"/>
    <s v="KB484"/>
    <x v="28"/>
    <s v="16OTU"/>
    <x v="0"/>
    <x v="7"/>
    <n v="11"/>
    <s v="October"/>
    <x v="11"/>
    <s v="11 October 1948"/>
    <x v="2"/>
    <s v="SOC 11.10.48 (Air Britain Serials)"/>
    <x v="4"/>
    <x v="3"/>
    <m/>
    <m/>
    <x v="2"/>
    <m/>
    <m/>
    <n v="10"/>
    <x v="87"/>
    <x v="1"/>
    <n v="1"/>
    <s v="Support Unit"/>
    <x v="140"/>
    <x v="1"/>
    <n v="1"/>
  </r>
  <r>
    <n v="6889"/>
    <s v="NT605"/>
    <x v="25"/>
    <n v="605"/>
    <x v="10"/>
    <x v="19"/>
    <n v="18"/>
    <s v="October"/>
    <x v="11"/>
    <s v="18 October 1948"/>
    <x v="2"/>
    <s v="To 6598M 18.10.48 (Air Britain Serials)"/>
    <x v="4"/>
    <x v="3"/>
    <m/>
    <m/>
    <x v="2"/>
    <m/>
    <m/>
    <n v="10"/>
    <x v="87"/>
    <x v="1"/>
    <n v="1"/>
    <s v="Front-Line"/>
    <x v="22"/>
    <x v="2"/>
    <n v="1"/>
  </r>
  <r>
    <n v="6060"/>
    <s v="KA222"/>
    <x v="31"/>
    <m/>
    <x v="14"/>
    <x v="19"/>
    <n v="20"/>
    <s v="October"/>
    <x v="11"/>
    <s v="20 October 1948"/>
    <x v="0"/>
    <s v="Written off 20 October 1948 when starboard tyre blew on landing and the aircraft swerved, ripping off the undercarriage and breaking its back. Coded T97 RCAF To China as 097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 their serial 097.  Written off 20 October 1948 when starboard tyre blew on landing and the aircraft swerved, ripping off the undercarriage and breaking its back._x000a_ _x000a_ _x000a_ last date: 22 November 1947 - Struck off, to War Assets Corporation for sale_x000a_ _x000a_(http://www.ody.ca/~bwalker/RCAF_JX579_KA232.html) A picture appears in Stuart Howe's &quot;de Havilland Mosquito, An Illustrated History&quot;."/>
    <x v="2"/>
    <x v="2"/>
    <s v="Tyre burst on landing"/>
    <m/>
    <x v="2"/>
    <m/>
    <m/>
    <n v="10"/>
    <x v="87"/>
    <x v="1"/>
    <n v="0"/>
    <e v="#N/A"/>
    <x v="17"/>
    <x v="1"/>
    <n v="1"/>
  </r>
  <r>
    <n v="184"/>
    <s v="PF498"/>
    <x v="20"/>
    <s v="TFU/627/BDU/16OTU/139/109/139"/>
    <x v="0"/>
    <x v="8"/>
    <n v="20"/>
    <s v="October"/>
    <x v="11"/>
    <s v="20 October 1948"/>
    <x v="2"/>
    <s v="Centre section being used to restore HJ711 by Tony Agar. To 6608M 20.10.48 pts preserved York (Air Britain Serials)"/>
    <x v="8"/>
    <x v="3"/>
    <m/>
    <m/>
    <x v="2"/>
    <m/>
    <m/>
    <n v="10"/>
    <x v="87"/>
    <x v="1"/>
    <n v="0"/>
    <s v="Front-Line"/>
    <x v="15"/>
    <x v="6"/>
    <n v="7"/>
  </r>
  <r>
    <n v="652"/>
    <s v="PF524"/>
    <x v="20"/>
    <s v="571/105/CBE/109/139"/>
    <x v="0"/>
    <x v="8"/>
    <n v="20"/>
    <s v="October"/>
    <x v="11"/>
    <s v="20 October 1948"/>
    <x v="2"/>
    <s v="To 6608M 20.10.48 (Air Britain Serials)"/>
    <x v="4"/>
    <x v="3"/>
    <m/>
    <m/>
    <x v="2"/>
    <m/>
    <m/>
    <n v="10"/>
    <x v="87"/>
    <x v="1"/>
    <n v="0"/>
    <s v="Front-Line"/>
    <x v="15"/>
    <x v="6"/>
    <n v="5"/>
  </r>
  <r>
    <n v="256"/>
    <s v="ML995"/>
    <x v="20"/>
    <s v="109/105/Cv TT39/AAEE/RN"/>
    <x v="10"/>
    <x v="19"/>
    <n v="25"/>
    <s v="October"/>
    <x v="11"/>
    <s v="25 October 1948"/>
    <x v="2"/>
    <s v="CS(A) 25.10.48 SOC 8.4.53 (Air Britain Serials)"/>
    <x v="4"/>
    <x v="3"/>
    <m/>
    <m/>
    <x v="2"/>
    <m/>
    <m/>
    <n v="10"/>
    <x v="87"/>
    <x v="1"/>
    <n v="1"/>
    <e v="#N/A"/>
    <x v="64"/>
    <x v="0"/>
    <n v="5"/>
  </r>
  <r>
    <n v="5513"/>
    <s v="TK628"/>
    <x v="42"/>
    <n v="139"/>
    <x v="0"/>
    <x v="8"/>
    <n v="26"/>
    <s v="October"/>
    <x v="11"/>
    <s v="26 October 1948"/>
    <x v="0"/>
    <s v="Crashed on landing Coningsby 26.10.48 (Air Britain Serials) 26.10.48 139 Sqn. TK628 Crashed on landing at Coningsby. (Mosquito Crash Log)"/>
    <x v="2"/>
    <x v="2"/>
    <s v="Crashed on landing"/>
    <m/>
    <x v="2"/>
    <m/>
    <m/>
    <n v="10"/>
    <x v="87"/>
    <x v="1"/>
    <n v="0"/>
    <s v="Front-Line"/>
    <x v="15"/>
    <x v="0"/>
    <n v="1"/>
  </r>
  <r>
    <n v="1228"/>
    <s v="MM626"/>
    <x v="22"/>
    <s v="85/157/169"/>
    <x v="19"/>
    <x v="19"/>
    <n v="27"/>
    <s v="October"/>
    <x v="11"/>
    <s v="27 October 1948"/>
    <x v="2"/>
    <s v="Sold to DH 27.10.48 for Sweden (Air Britain Serials)"/>
    <x v="5"/>
    <x v="3"/>
    <m/>
    <m/>
    <x v="2"/>
    <m/>
    <m/>
    <n v="10"/>
    <x v="87"/>
    <x v="1"/>
    <n v="1"/>
    <s v="Front-Line"/>
    <x v="65"/>
    <x v="2"/>
    <n v="3"/>
  </r>
  <r>
    <n v="2579"/>
    <s v="MM635"/>
    <x v="22"/>
    <s v="85/157"/>
    <x v="19"/>
    <x v="19"/>
    <n v="27"/>
    <s v="October"/>
    <x v="11"/>
    <s v="27 October 1948"/>
    <x v="2"/>
    <s v="Sold to DH 27.10.48 for Sweden (Air Britain Serials)"/>
    <x v="5"/>
    <x v="3"/>
    <m/>
    <m/>
    <x v="2"/>
    <m/>
    <m/>
    <n v="10"/>
    <x v="87"/>
    <x v="1"/>
    <n v="1"/>
    <s v="Front-Line"/>
    <x v="3"/>
    <x v="2"/>
    <n v="2"/>
  </r>
  <r>
    <n v="7224"/>
    <s v="MM636"/>
    <x v="22"/>
    <s v="85/157"/>
    <x v="19"/>
    <x v="19"/>
    <n v="27"/>
    <s v="October"/>
    <x v="11"/>
    <s v="27 October 1948"/>
    <x v="2"/>
    <s v="Sold to DH 27.10.48 for Sweden (Air Britain Serials)"/>
    <x v="5"/>
    <x v="3"/>
    <m/>
    <m/>
    <x v="2"/>
    <m/>
    <m/>
    <n v="10"/>
    <x v="87"/>
    <x v="1"/>
    <n v="1"/>
    <s v="Front-Line"/>
    <x v="3"/>
    <x v="2"/>
    <n v="2"/>
  </r>
  <r>
    <n v="6877"/>
    <s v="MM638"/>
    <x v="22"/>
    <s v="BSDU"/>
    <x v="19"/>
    <x v="19"/>
    <n v="27"/>
    <s v="October"/>
    <x v="11"/>
    <s v="27 October 1948"/>
    <x v="2"/>
    <s v="Sold 27.10.48 for Sweden (Air Britain Serials)"/>
    <x v="5"/>
    <x v="3"/>
    <m/>
    <m/>
    <x v="2"/>
    <m/>
    <m/>
    <n v="10"/>
    <x v="87"/>
    <x v="1"/>
    <n v="1"/>
    <s v="Front-Line"/>
    <x v="138"/>
    <x v="2"/>
    <n v="1"/>
  </r>
  <r>
    <n v="1770"/>
    <s v="MM642"/>
    <x v="22"/>
    <s v="85/157/169"/>
    <x v="19"/>
    <x v="19"/>
    <n v="27"/>
    <s v="October"/>
    <x v="11"/>
    <s v="27 October 1948"/>
    <x v="2"/>
    <s v="Sold to DH 27.10.48 for Sweden (Air Britain Serials)"/>
    <x v="5"/>
    <x v="3"/>
    <m/>
    <m/>
    <x v="2"/>
    <m/>
    <m/>
    <n v="10"/>
    <x v="87"/>
    <x v="1"/>
    <n v="1"/>
    <s v="Front-Line"/>
    <x v="65"/>
    <x v="2"/>
    <n v="3"/>
  </r>
  <r>
    <n v="7482"/>
    <s v="MM644"/>
    <x v="22"/>
    <s v="85/157/169"/>
    <x v="10"/>
    <x v="19"/>
    <n v="27"/>
    <s v="October"/>
    <x v="11"/>
    <s v="27 October 1948"/>
    <x v="2"/>
    <s v="Sold to DH 27.10.48 (Air Britain Serials) Also in collision as follows: January 22 1945 LOOKER, James - Cpl - 981732 - RAFVR - 1694 Flt - Alva Cemetery, Clackmannanshire. [ As a result of Martinet I - NR418 being in collision with Mosquito XIX - MM644 and crashing into a Radar Hut causing several casualties ]. (http://www.rafcommands.com/forum/showthread.php?17867-450122-Unaccounted-Airwoman-amp-Airmen-22-01-1945)"/>
    <x v="5"/>
    <x v="3"/>
    <m/>
    <m/>
    <x v="2"/>
    <m/>
    <m/>
    <n v="10"/>
    <x v="87"/>
    <x v="1"/>
    <n v="1"/>
    <s v="Front-Line"/>
    <x v="65"/>
    <x v="2"/>
    <n v="3"/>
  </r>
  <r>
    <n v="5169"/>
    <s v="MM652"/>
    <x v="22"/>
    <s v="157/169"/>
    <x v="19"/>
    <x v="19"/>
    <n v="27"/>
    <s v="October"/>
    <x v="11"/>
    <s v="27 October 1948"/>
    <x v="2"/>
    <s v="Sold to DH 27.10.48 for Sweden (Air Britain Serials)"/>
    <x v="5"/>
    <x v="3"/>
    <m/>
    <m/>
    <x v="2"/>
    <m/>
    <m/>
    <n v="10"/>
    <x v="87"/>
    <x v="1"/>
    <n v="1"/>
    <s v="Front-Line"/>
    <x v="65"/>
    <x v="2"/>
    <n v="2"/>
  </r>
  <r>
    <n v="3714"/>
    <s v="MM670"/>
    <x v="22"/>
    <s v="157/169"/>
    <x v="19"/>
    <x v="19"/>
    <n v="27"/>
    <s v="October"/>
    <x v="11"/>
    <s v="27 October 1948"/>
    <x v="2"/>
    <s v="Sold to DH 27.10.48 for Sweden (Air Britain Serials)"/>
    <x v="5"/>
    <x v="3"/>
    <m/>
    <m/>
    <x v="2"/>
    <m/>
    <m/>
    <n v="10"/>
    <x v="87"/>
    <x v="1"/>
    <n v="1"/>
    <s v="Front-Line"/>
    <x v="65"/>
    <x v="2"/>
    <n v="2"/>
  </r>
  <r>
    <n v="3188"/>
    <s v="MM683"/>
    <x v="22"/>
    <s v="68/157/169"/>
    <x v="19"/>
    <x v="19"/>
    <n v="27"/>
    <s v="October"/>
    <x v="11"/>
    <s v="27 October 1948"/>
    <x v="2"/>
    <s v="Sold to DH 27.10.48 for Sweden (Air Britain Serials)"/>
    <x v="5"/>
    <x v="3"/>
    <m/>
    <m/>
    <x v="2"/>
    <m/>
    <m/>
    <n v="10"/>
    <x v="87"/>
    <x v="1"/>
    <n v="1"/>
    <s v="Front-Line"/>
    <x v="65"/>
    <x v="2"/>
    <n v="3"/>
  </r>
  <r>
    <n v="487"/>
    <s v="MM685"/>
    <x v="22"/>
    <s v="85/157/169"/>
    <x v="19"/>
    <x v="19"/>
    <n v="27"/>
    <s v="October"/>
    <x v="11"/>
    <s v="27 October 1948"/>
    <x v="2"/>
    <s v="Sold to DH 27.10.48 for Sweden (Air Britain Serials)"/>
    <x v="5"/>
    <x v="3"/>
    <m/>
    <m/>
    <x v="2"/>
    <m/>
    <m/>
    <n v="10"/>
    <x v="87"/>
    <x v="1"/>
    <n v="1"/>
    <s v="Front-Line"/>
    <x v="65"/>
    <x v="2"/>
    <n v="3"/>
  </r>
  <r>
    <n v="2820"/>
    <s v="TA587"/>
    <x v="12"/>
    <s v="2APS"/>
    <x v="10"/>
    <x v="19"/>
    <n v="28"/>
    <s v="October"/>
    <x v="11"/>
    <s v="28 October 1948"/>
    <x v="0"/>
    <s v="Lost power and bellylanded 12m N of Acklington 28.10.48 (Air Britain Serials) 28.10.48 APS. TA587 Crashed in force-landing at Brunton airfield. (Mosquito Crash Log)"/>
    <x v="2"/>
    <x v="2"/>
    <s v="Engine failure"/>
    <m/>
    <x v="2"/>
    <m/>
    <m/>
    <n v="10"/>
    <x v="87"/>
    <x v="1"/>
    <n v="0"/>
    <s v="Support Unit"/>
    <x v="235"/>
    <x v="0"/>
    <n v="1"/>
  </r>
  <r>
    <n v="1125"/>
    <s v="MV557"/>
    <x v="25"/>
    <s v="85/500"/>
    <x v="10"/>
    <x v="19"/>
    <n v="29"/>
    <s v="October"/>
    <x v="11"/>
    <s v="29 October 1948"/>
    <x v="2"/>
    <s v="SOC 29.10.48 (Air Britain Serials)"/>
    <x v="4"/>
    <x v="3"/>
    <m/>
    <m/>
    <x v="2"/>
    <m/>
    <m/>
    <n v="10"/>
    <x v="87"/>
    <x v="1"/>
    <n v="1"/>
    <s v="Front-Line"/>
    <x v="325"/>
    <x v="2"/>
    <n v="2"/>
  </r>
  <r>
    <n v="4293"/>
    <s v="NT279"/>
    <x v="25"/>
    <s v="239/500"/>
    <x v="10"/>
    <x v="19"/>
    <n v="29"/>
    <s v="October"/>
    <x v="11"/>
    <s v="29 October 1948"/>
    <x v="2"/>
    <s v="SOC 29.10.48 (Air Britain Serials)"/>
    <x v="4"/>
    <x v="3"/>
    <m/>
    <m/>
    <x v="2"/>
    <m/>
    <m/>
    <n v="10"/>
    <x v="87"/>
    <x v="1"/>
    <n v="1"/>
    <s v="Front-Line"/>
    <x v="325"/>
    <x v="2"/>
    <n v="2"/>
  </r>
  <r>
    <n v="2436"/>
    <s v="TJ141"/>
    <x v="42"/>
    <n v="14"/>
    <x v="10"/>
    <x v="19"/>
    <n v="30"/>
    <s v="October"/>
    <x v="11"/>
    <s v="30 October 1948"/>
    <x v="0"/>
    <s v="Engine caught fire dived into sea off Gozo 30.10.48 (Air Britain Serials)"/>
    <x v="2"/>
    <x v="2"/>
    <s v="Engine fire"/>
    <m/>
    <x v="2"/>
    <m/>
    <m/>
    <n v="10"/>
    <x v="87"/>
    <x v="1"/>
    <n v="0"/>
    <s v="Front-Line"/>
    <x v="215"/>
    <x v="0"/>
    <n v="1"/>
  </r>
  <r>
    <n v="5516"/>
    <s v="RK978"/>
    <x v="39"/>
    <n v="264"/>
    <x v="10"/>
    <x v="19"/>
    <n v="15"/>
    <s v="November"/>
    <x v="11"/>
    <s v="15 November 1948"/>
    <x v="0"/>
    <s v="Overshot landing hit ditch and u/c collapsed Acklington 15.11.48 DBR (Air Britain Serials) 15.11.48 264 Sqn. RK978 Overshot landing at Acklington. (Mosquito Crash Log)"/>
    <x v="2"/>
    <x v="2"/>
    <s v="Overshot"/>
    <m/>
    <x v="2"/>
    <m/>
    <m/>
    <n v="11"/>
    <x v="88"/>
    <x v="1"/>
    <n v="0"/>
    <s v="Front-Line"/>
    <x v="10"/>
    <x v="2"/>
    <n v="1"/>
  </r>
  <r>
    <n v="3085"/>
    <s v="VT614"/>
    <x v="10"/>
    <s v="SF Coltishall/141"/>
    <x v="0"/>
    <x v="7"/>
    <n v="16"/>
    <s v="November"/>
    <x v="11"/>
    <d v="1948-11-16T00:00:00"/>
    <x v="2"/>
    <s v="d/d 13/05/1948, w/o 16/11/1948 and transported to Brooklands for repairs on 30/11/1948, repairs cancelled on 07/07/1949 and scrapped  (http://www.ukserials.com/)"/>
    <x v="6"/>
    <x v="3"/>
    <m/>
    <m/>
    <x v="2"/>
    <m/>
    <m/>
    <m/>
    <x v="83"/>
    <x v="1"/>
    <n v="0"/>
    <s v="Front-Line"/>
    <x v="45"/>
    <x v="0"/>
    <n v="2"/>
  </r>
  <r>
    <n v="15"/>
    <s v="HJ967"/>
    <x v="10"/>
    <s v="464/487/51OTU/54OTU/60OTU/13OTU/304CTU/231OCU"/>
    <x v="0"/>
    <x v="7"/>
    <n v="17"/>
    <s v="November"/>
    <x v="11"/>
    <s v="17 November 1948"/>
    <x v="2"/>
    <s v="Served with 464 Sqn, under RAF control as trainers. (Brian Fillery's website) SOC 17.11.48 (Air Britain Serials)"/>
    <x v="4"/>
    <x v="3"/>
    <m/>
    <m/>
    <x v="2"/>
    <m/>
    <m/>
    <n v="11"/>
    <x v="88"/>
    <x v="1"/>
    <n v="1"/>
    <s v="Support Unit"/>
    <x v="313"/>
    <x v="2"/>
    <n v="8"/>
  </r>
  <r>
    <n v="2250"/>
    <s v="ML983"/>
    <x v="20"/>
    <s v="105/16OTU/231OCU"/>
    <x v="0"/>
    <x v="7"/>
    <n v="18"/>
    <s v="November"/>
    <x v="11"/>
    <s v="18 November 1948"/>
    <x v="2"/>
    <s v="SOC 18.11.48 (Air Britain Serials)"/>
    <x v="4"/>
    <x v="3"/>
    <m/>
    <m/>
    <x v="2"/>
    <m/>
    <m/>
    <n v="11"/>
    <x v="88"/>
    <x v="1"/>
    <n v="1"/>
    <s v="Support Unit"/>
    <x v="313"/>
    <x v="0"/>
    <n v="3"/>
  </r>
  <r>
    <n v="7115"/>
    <s v="TA307"/>
    <x v="22"/>
    <n v="605"/>
    <x v="10"/>
    <x v="19"/>
    <n v="19"/>
    <s v="November"/>
    <x v="11"/>
    <s v="19 November 1948"/>
    <x v="2"/>
    <s v="Was UP-V on 605 Squadron (Ian Piper: http://www.605squadron.co.uk/Squadron_aircraft.htm) SOC 19.11.48 (Air Britain Serials)"/>
    <x v="4"/>
    <x v="3"/>
    <m/>
    <m/>
    <x v="2"/>
    <m/>
    <m/>
    <n v="11"/>
    <x v="88"/>
    <x v="1"/>
    <n v="1"/>
    <s v="Front-Line"/>
    <x v="22"/>
    <x v="0"/>
    <n v="1"/>
  </r>
  <r>
    <n v="7116"/>
    <s v="TA351"/>
    <x v="22"/>
    <n v="605"/>
    <x v="10"/>
    <x v="19"/>
    <n v="19"/>
    <s v="November"/>
    <x v="11"/>
    <s v="19 November 1948"/>
    <x v="2"/>
    <s v="SOC 19.11.48 (Air Britain Serials)"/>
    <x v="4"/>
    <x v="3"/>
    <m/>
    <m/>
    <x v="2"/>
    <m/>
    <m/>
    <n v="11"/>
    <x v="88"/>
    <x v="1"/>
    <n v="1"/>
    <s v="Front-Line"/>
    <x v="22"/>
    <x v="0"/>
    <n v="1"/>
  </r>
  <r>
    <n v="6132"/>
    <s v="VL620"/>
    <x v="35"/>
    <n v="13"/>
    <x v="1"/>
    <x v="0"/>
    <n v="20"/>
    <s v="November"/>
    <x v="11"/>
    <s v="20 November 1948"/>
    <x v="0"/>
    <s v="VL620 letter &quot;M&quot; from 13 Squadron and was shot down by an Israeli P51 off Dors Beach, Israel on the 20/11/48 while on reconnaissance over Palestine, P/O Eric.Ernest.Reynolds and Navigator II Angus.Pearson.Love both being killed in the action when the aircraft exploded in mid air. The Mustang pilot, Wayne Peake (ex USAAF) was so confused on return due to lack of oxygen that he reported that he had downed a Halifax bomber. (Alex Smart) As the fighting between Jews and Arabs continued, the RAF was tasked to keep an eye on developments and soon mounted almost daily overflights of the Sinai desert and Israel using de Havilland Mosquito PR34 aircraft of 13 Sqn from Kabrit in the Canal Zone. The unknown high-flying aircraft frequently made contrails as they flew over Haifa and Ramat David that were seen from the IAF bases, and became known to the IAF as the 'shuftykeit'. Eventually, on November 20, 1948 when the 'shuftykeit' was sighted over Galilee heading in the direction of Hazor, a guitar-strumming Carolina hillbilly named Wayne Peake hurriedly got airborne from Herzliya, flying one of two IAF North American P-51 Mustang's that had recently been re-assembled following their arrival in crates from the USA. Peake was a highly experienced USAAF fighter pilot, who had flown many combat missions over Germany during WW2 and was one of a number of non-Jewish Americans who eventually flew as volunteers for the IAF._x000a__x000a_ _x000a_The Mosquito PR34 VL 620, callsign Graphic III, had departed Fayid at 1100hrs on the routine overflight of various Middle East countries, including Palestine that took place every 48hrs. The intelligence gathered from these missions helped inform a plan known as 'Barter', which entailed the UK going to the aid of Transjordan under the terms of the Anglo-Transjordan Treaty. After leaving the Canal Zone, the aircraft climbed slowly towards Trans-Jordan then landed at RAF Habbaniya in Iraq to re-fuel. After departing Habbaniya the Mosquito should have climbed to maximum altitude whilst heading for northern Palestine, before turning south along the coastline allowing it to photograph various Israeli airfields. Meanwhile, after climbing up to around 30,000ft, Peake was guided towards the unarmed Mosquito by a South African volunteer pilot, Sid Cohen, who was tracking the aircraft with a pair of binoculars. However, because of a faulty oxygen system on the P-51, Peake was having difficulty seeing clearly. Finally, after struggling to find the aircraft, Peake eventually descended and intercepted the unarmed PR34, at 28,000 ft over Israel - apparently miss-identified the aircraft as a Hawker Halifax bomber._x000a__x000a_ _x000a_Probably because the daily sorties over Israel had become almost routine and the RAF believed that the IAF lacked an aircraft capable of intercepting the PR34, the crew of pilot Fg Off Eric Reynolds and his navigator Fg Off Angus Love failed to spot the P-51 slowly closing from their rear. Peake finally got within range and opened fire, pouring 45 rounds into the Mosquito and observing strikes on the aircraft as well as the beginnings of a fire in the port engine. After a short second burst the guns on the P-51 jammed. Initially, the fire from the six .50 Brownings appeared to have little effect and the Mosquito continued on course. Then the aircraft turned out to sea, losing altitude to around 20,000ft probably in a futile attempt to escape, when it suddenly exploded and crashed off Ashdod, killing both the crew. Why the Mosquito was operating at such a comparatively low altitude, when it was capable of flying at 36,000ft where it would have been almost invulnerable to interception by the P-51, has never been explained. Also, considering that the P-51s had been unloaded in August, before becoming operational in October, the fact that the RAF were completely unaware that the IAF had obtained the P-51s, points to a singular failure in the British intelligence system. Finally, it is now known that ministerial approval for the overflight of various Arab countries and Israel was never sought, and these were authorised by the RAF C-in-C in theatre to provide the only real source of intelligence on activities in that area. Given the recent history of the region, it was agreed that his decision was not unreasonable, nevertheless, the CAS, ACM Tedder, ordered a halt to further overflights until the appropriate ministerial approval had been obtained._x000a_(http://www.spyflight.co.uk/iafvraf.htm) Missing on reconnaissance over Palestine 20.11.48 (Air Britain Serials) 20.11.48 13 Sqn. VL620 Missing. No further details known. (Mosquito Crash Log)"/>
    <x v="10"/>
    <x v="14"/>
    <s v="P-51"/>
    <m/>
    <x v="2"/>
    <m/>
    <m/>
    <n v="11"/>
    <x v="88"/>
    <x v="1"/>
    <n v="0"/>
    <s v="Front-Line"/>
    <x v="257"/>
    <x v="0"/>
    <n v="1"/>
  </r>
  <r>
    <n v="3935"/>
    <s v="NT301"/>
    <x v="25"/>
    <s v="NFDW/CFE/605"/>
    <x v="10"/>
    <x v="19"/>
    <n v="29"/>
    <s v="November"/>
    <x v="11"/>
    <s v="29 November 1948"/>
    <x v="2"/>
    <s v="SOC 29.11.48 (Air Britain Serials)"/>
    <x v="4"/>
    <x v="3"/>
    <m/>
    <m/>
    <x v="2"/>
    <m/>
    <m/>
    <n v="11"/>
    <x v="88"/>
    <x v="1"/>
    <n v="1"/>
    <s v="Front-Line"/>
    <x v="22"/>
    <x v="2"/>
    <n v="3"/>
  </r>
  <r>
    <n v="327"/>
    <s v="NT325"/>
    <x v="25"/>
    <s v="406/25/605"/>
    <x v="10"/>
    <x v="19"/>
    <n v="29"/>
    <s v="November"/>
    <x v="11"/>
    <s v="29 November 1948"/>
    <x v="2"/>
    <s v="SOC 29.11.48 (Air Britain Serials)"/>
    <x v="4"/>
    <x v="3"/>
    <m/>
    <m/>
    <x v="2"/>
    <m/>
    <m/>
    <n v="11"/>
    <x v="88"/>
    <x v="1"/>
    <n v="1"/>
    <s v="Front-Line"/>
    <x v="22"/>
    <x v="2"/>
    <n v="3"/>
  </r>
  <r>
    <n v="1240"/>
    <s v="NT479"/>
    <x v="25"/>
    <s v="25/605"/>
    <x v="10"/>
    <x v="19"/>
    <n v="29"/>
    <s v="November"/>
    <x v="11"/>
    <s v="29 November 1948"/>
    <x v="2"/>
    <s v="SOC 29.11.48 (Air Britain Serials)"/>
    <x v="4"/>
    <x v="3"/>
    <m/>
    <m/>
    <x v="2"/>
    <m/>
    <m/>
    <n v="11"/>
    <x v="88"/>
    <x v="1"/>
    <n v="1"/>
    <s v="Front-Line"/>
    <x v="22"/>
    <x v="2"/>
    <n v="2"/>
  </r>
  <r>
    <n v="2126"/>
    <s v="NT480"/>
    <x v="25"/>
    <s v="141/239/605"/>
    <x v="10"/>
    <x v="19"/>
    <n v="30"/>
    <s v="November"/>
    <x v="11"/>
    <s v="30 November 1948"/>
    <x v="2"/>
    <s v="SOC 30.11.48 (Air Britain Serials)"/>
    <x v="4"/>
    <x v="3"/>
    <m/>
    <m/>
    <x v="2"/>
    <m/>
    <m/>
    <n v="11"/>
    <x v="88"/>
    <x v="1"/>
    <n v="1"/>
    <s v="Front-Line"/>
    <x v="22"/>
    <x v="2"/>
    <n v="3"/>
  </r>
  <r>
    <n v="111"/>
    <s v="PF557"/>
    <x v="20"/>
    <s v="69/14/98/14/RN"/>
    <x v="10"/>
    <x v="19"/>
    <n v="0"/>
    <s v="December"/>
    <x v="11"/>
    <s v="0 December 1948"/>
    <x v="2"/>
    <s v="Scrapped Gosport by 12.48 (Air Britain Serials)"/>
    <x v="4"/>
    <x v="3"/>
    <m/>
    <m/>
    <x v="2"/>
    <m/>
    <m/>
    <n v="12"/>
    <x v="89"/>
    <x v="1"/>
    <n v="0"/>
    <e v="#N/A"/>
    <x v="64"/>
    <x v="6"/>
    <n v="5"/>
  </r>
  <r>
    <n v="2384"/>
    <s v="MM790"/>
    <x v="25"/>
    <s v="219/23/605"/>
    <x v="10"/>
    <x v="19"/>
    <n v="1"/>
    <s v="December"/>
    <x v="11"/>
    <s v="1 December 1948"/>
    <x v="2"/>
    <s v="SOC 1.12.48 (Air Britain Serials)"/>
    <x v="4"/>
    <x v="3"/>
    <m/>
    <m/>
    <x v="2"/>
    <m/>
    <m/>
    <n v="12"/>
    <x v="89"/>
    <x v="1"/>
    <n v="1"/>
    <s v="Front-Line"/>
    <x v="22"/>
    <x v="2"/>
    <n v="3"/>
  </r>
  <r>
    <n v="1420"/>
    <s v="RS698"/>
    <x v="12"/>
    <s v="CFS/204AFS"/>
    <x v="10"/>
    <x v="19"/>
    <n v="5"/>
    <s v="December"/>
    <x v="11"/>
    <s v="5 December 1948"/>
    <x v="1"/>
    <s v="Flew into hill at night 3m NNW of Driffield 5.12.48 cause not known (Air Britain Serials) 05.12.48 204 AFS. RS698 Flew into hill at night three miles NNW of Driffield, killing two, (Mosquito Crash Log)"/>
    <x v="2"/>
    <x v="2"/>
    <s v="Terrain"/>
    <m/>
    <x v="2"/>
    <m/>
    <m/>
    <n v="12"/>
    <x v="89"/>
    <x v="1"/>
    <n v="0"/>
    <s v="Support Unit"/>
    <x v="294"/>
    <x v="7"/>
    <n v="2"/>
  </r>
  <r>
    <n v="2764"/>
    <s v="RG295"/>
    <x v="35"/>
    <s v="9MU"/>
    <x v="10"/>
    <x v="6"/>
    <n v="6"/>
    <s v="December"/>
    <x v="11"/>
    <s v="6 December 1948"/>
    <x v="0"/>
    <s v="Engine cut on take-off crash-landed Cosford 6.12.48 (Air Britain Serials) 06.12.48 9 MU. RG295 Engine cut on takeoff from Cosford. (Mosquito Crash Log)"/>
    <x v="2"/>
    <x v="2"/>
    <s v="Engine failure"/>
    <m/>
    <x v="2"/>
    <m/>
    <m/>
    <n v="12"/>
    <x v="89"/>
    <x v="1"/>
    <n v="0"/>
    <s v="Support Unit"/>
    <x v="342"/>
    <x v="0"/>
    <n v="1"/>
  </r>
  <r>
    <n v="3602"/>
    <s v="TA352"/>
    <x v="22"/>
    <n v="500"/>
    <x v="10"/>
    <x v="19"/>
    <n v="7"/>
    <s v="December"/>
    <x v="11"/>
    <s v="7 December 1948"/>
    <x v="2"/>
    <s v="SOC 7.12.48 (Air Britain Serials)"/>
    <x v="4"/>
    <x v="3"/>
    <m/>
    <m/>
    <x v="2"/>
    <m/>
    <m/>
    <n v="12"/>
    <x v="89"/>
    <x v="1"/>
    <n v="1"/>
    <s v="Front-Line"/>
    <x v="325"/>
    <x v="0"/>
    <n v="1"/>
  </r>
  <r>
    <n v="6158"/>
    <s v="VT584"/>
    <x v="10"/>
    <m/>
    <x v="10"/>
    <x v="19"/>
    <n v="8"/>
    <s v="December"/>
    <x v="11"/>
    <s v="8 December 1948"/>
    <x v="0"/>
    <s v="Bellylanded at Ternhill 8.12.48 DBR (Air Britain Serials) 08.12.48 27 MU. VT584 Belly-landed at Ternhill. (Mosquito Crash Log) d/d 14/07/1947, w/o 08/12/1948 (http://www.ukserials.com/)"/>
    <x v="2"/>
    <x v="2"/>
    <s v="Not Stated"/>
    <m/>
    <x v="2"/>
    <m/>
    <m/>
    <n v="12"/>
    <x v="89"/>
    <x v="1"/>
    <n v="0"/>
    <e v="#N/A"/>
    <x v="17"/>
    <x v="0"/>
    <n v="1"/>
  </r>
  <r>
    <n v="7667"/>
    <s v="MM346"/>
    <x v="18"/>
    <s v="USAAF/RN RDU"/>
    <x v="10"/>
    <x v="19"/>
    <n v="9"/>
    <s v="December"/>
    <x v="11"/>
    <s v="9 December 1948"/>
    <x v="0"/>
    <s v="440611 SHOENHAIR, ROBERT D MOSQUITO MM-346 WATTON, UK 802 RCN (Thomas Ensminger) Port engine failed on test flight crashed 1m from Stretton 9.12.48 (Air Britain Serials)"/>
    <x v="2"/>
    <x v="2"/>
    <s v="Engine failure"/>
    <m/>
    <x v="2"/>
    <m/>
    <m/>
    <n v="12"/>
    <x v="89"/>
    <x v="1"/>
    <n v="1"/>
    <s v="Support Unit"/>
    <x v="343"/>
    <x v="0"/>
    <n v="2"/>
  </r>
  <r>
    <n v="3811"/>
    <s v="PF610"/>
    <x v="20"/>
    <s v="27MU"/>
    <x v="10"/>
    <x v="6"/>
    <n v="9"/>
    <s v="December"/>
    <x v="11"/>
    <s v="9 December 1948"/>
    <x v="0"/>
    <s v="Skidded on landing swung to avoid overshoot and u/c collapsed Andover 9.12.48 (Air Britain Serials) 09.12.48 27 MU. PF61O Crashed on landing at Andover. (Mosquito Crash Log)"/>
    <x v="2"/>
    <x v="2"/>
    <s v="Crashed on landing"/>
    <m/>
    <x v="2"/>
    <m/>
    <m/>
    <n v="12"/>
    <x v="89"/>
    <x v="1"/>
    <n v="0"/>
    <s v="Support Unit"/>
    <x v="100"/>
    <x v="6"/>
    <n v="1"/>
  </r>
  <r>
    <n v="3087"/>
    <s v="PF559"/>
    <x v="20"/>
    <s v="CSE"/>
    <x v="10"/>
    <x v="19"/>
    <n v="10"/>
    <s v="December"/>
    <x v="11"/>
    <s v="10 December 1948"/>
    <x v="2"/>
    <s v="SOC 10.12.48 (Air Britain Serials)"/>
    <x v="4"/>
    <x v="3"/>
    <m/>
    <m/>
    <x v="2"/>
    <m/>
    <m/>
    <n v="12"/>
    <x v="89"/>
    <x v="1"/>
    <n v="0"/>
    <s v="Support Unit"/>
    <x v="289"/>
    <x v="6"/>
    <n v="1"/>
  </r>
  <r>
    <n v="2768"/>
    <s v="RL197"/>
    <x v="39"/>
    <s v="228OCU"/>
    <x v="0"/>
    <x v="7"/>
    <n v="15"/>
    <s v="December"/>
    <x v="11"/>
    <s v="15 December 1948"/>
    <x v="1"/>
    <s v="On the evening of 13th December 1948 Mosquito RL197 took off from No. 228 Operational Conversion Unit's base at RAF Leeming for a night cross-country navigation exercise. It is believed that on the return leg of their route, the crew had drifted off course slightly and encountered deteriorating weather conditions over the North of England. Flying in dense cloud the crew apparently allowed their aircraft to descend to approx. 2000 feet and with the 2,300-foot mass of Great Whernside now directly in their path the result was inevitable. At approx. 2200 hours the aircraft struck the West face of Great Whernside at cruising speed, bursting in to flames on impact and scattering parts over a wide area. It was not until late the following day that a local shepherd made the grim discovery ending a nation-wide search for the missing aircraft. (Leeming, Cross-country Navex)_x000a_P/O A.G. Bulley Pilot Killed, Flt. Lt. B.O. Bridgeman Navigator Killed. Little remains on the crash site of RL197 today and what is left is well scattered, providing evidence as to the violent nature of the impact. Although engine &amp; supercharger parts are reported to be present, these were not located on our visit. http://web.ukonline.co.uk/lait/site/Mosquito%20RL197.htm Flew into high ground 1m E of Kettlewell Yorks. 13.12.48 (Air Britain Serials) 13.12.48 228 OCU. RL197 Flew into mountain at Great Whetside, Yorks, killing two. (Mosquito Crash Log)_x000a__x000a_Name: Aircraft crash Site, Mosquito, Serial number RL197, near Kettlewell _x000a_NY SMR Number: MNY30655 _x000a_Type of record: Monument _x000a_Last edited: 14/05/2010 08:51:31 _x000a__x000a_Protected Status_x000a_Protected Military Remains: Aircraft crash Site, Mosquito, Serial number RL197, near Kettlewell_x000a_Grid Reference: SE 000 734 _x000a_Parish: 5046 Kettlewell with Starbotton; Craven; YDNP _x000a__x000a_Monument Type(s):_x000a_AIRCRAFT CRASH SITE (13/12/1948 Modern - 1948 AD) _x000a_MOSQUITO (13/12/1948 Modern - 1948 AD) _x000a_Other References/Statuses_x000a_Full description_x000a_On the 13th December 1948 a Mosquito, Serial number RL197, hit high ground on Great Whernside in cloudy conditions at night at 22:00 hours approx. The aircraft was letting back down for base, but was way off track. The pilot, Flight Lieutenant B.O. Brigman, and his navigator were killed. (1,2,3)_x000a__x000a_Sources and further reading_x000a_--- SNY15601 - Gazetteer: NYCC. 2009. Aircraft Crash Sites North Yorkshire.  _x000a_&lt;1&gt; SNY12705 - Gazetteer: Yorkshire Air Museum. Post 1993?. List of Aircraft Crash Sites. Jefferson, G ?. Reference number 1497 _x000a_&lt;2&gt; SNY12707 - Gazetteer: L. J. Norgate. Yorkshire Aircraft Crashes.  _x000a_&lt;3&gt; SNY12740 - Gazetteer: Yorkshire Dales National Park Authority. 2009. Aircraft crash sites extracted from the Yorkshire Dales National Park Authority HER.  _x000a_&lt;4&gt; SNY8571 - Gazetteer: East Coast Aircraft research Group. 2004. Yorkshire Crash Sites Visited by ECARG _x000a_(http://www.heritagegateway.org.uk/Gateway/Results_Single.aspx?uid=MNY30655&amp;resourceID=1009)"/>
    <x v="2"/>
    <x v="2"/>
    <s v="Bad Visibility"/>
    <m/>
    <x v="2"/>
    <m/>
    <m/>
    <n v="12"/>
    <x v="89"/>
    <x v="1"/>
    <n v="0"/>
    <s v="Support Unit"/>
    <x v="298"/>
    <x v="2"/>
    <n v="1"/>
  </r>
  <r>
    <n v="2272"/>
    <s v="PF459"/>
    <x v="20"/>
    <s v="AAEE/CSE"/>
    <x v="10"/>
    <x v="19"/>
    <n v="16"/>
    <s v="December"/>
    <x v="11"/>
    <s v="16 December 1948"/>
    <x v="2"/>
    <s v="SOC 16.12.48 (Air Britain Serials)"/>
    <x v="4"/>
    <x v="3"/>
    <m/>
    <m/>
    <x v="2"/>
    <m/>
    <m/>
    <n v="12"/>
    <x v="89"/>
    <x v="1"/>
    <n v="0"/>
    <s v="Support Unit"/>
    <x v="289"/>
    <x v="6"/>
    <n v="2"/>
  </r>
  <r>
    <n v="3077"/>
    <s v="KB565"/>
    <x v="28"/>
    <n v="502"/>
    <x v="10"/>
    <x v="19"/>
    <n v="20"/>
    <s v="December"/>
    <x v="11"/>
    <s v="20 December 1948"/>
    <x v="2"/>
    <s v="SOC 20.12.48 (Air Britain Serials)"/>
    <x v="4"/>
    <x v="3"/>
    <m/>
    <m/>
    <x v="2"/>
    <m/>
    <m/>
    <n v="12"/>
    <x v="89"/>
    <x v="1"/>
    <n v="1"/>
    <s v="Front-Line"/>
    <x v="337"/>
    <x v="1"/>
    <n v="1"/>
  </r>
  <r>
    <n v="3771"/>
    <s v="NT330"/>
    <x v="25"/>
    <s v="85/239/Belgium"/>
    <x v="15"/>
    <x v="19"/>
    <n v="21"/>
    <s v="December"/>
    <x v="11"/>
    <s v="21 December 1948"/>
    <x v="2"/>
    <s v="To Belgian AF 21.12.48 as MB-20, coded ND-E, SS 17.10.56 (Air Britain Serials)"/>
    <x v="4"/>
    <x v="3"/>
    <m/>
    <m/>
    <x v="2"/>
    <m/>
    <m/>
    <n v="12"/>
    <x v="89"/>
    <x v="1"/>
    <n v="1"/>
    <s v="Front-Line"/>
    <x v="63"/>
    <x v="2"/>
    <n v="3"/>
  </r>
  <r>
    <n v="1762"/>
    <s v="RF936"/>
    <x v="12"/>
    <s v="CGS/204 AFS"/>
    <x v="10"/>
    <x v="19"/>
    <n v="23"/>
    <s v="December"/>
    <x v="11"/>
    <s v="23 December 1948"/>
    <x v="2"/>
    <s v="SOC 23.12.48 (Air Britain Serials)"/>
    <x v="4"/>
    <x v="3"/>
    <m/>
    <m/>
    <x v="2"/>
    <m/>
    <m/>
    <n v="12"/>
    <x v="89"/>
    <x v="1"/>
    <n v="1"/>
    <s v="Support Unit"/>
    <x v="344"/>
    <x v="3"/>
    <n v="2"/>
  </r>
  <r>
    <n v="1976"/>
    <s v="TA493"/>
    <x v="12"/>
    <s v="CFE/AFDS/CFE"/>
    <x v="0"/>
    <x v="7"/>
    <n v="24"/>
    <s v="December"/>
    <x v="11"/>
    <s v="24 December 1948"/>
    <x v="2"/>
    <s v="SOC 24.12.48 (Air Britain Serials)"/>
    <x v="4"/>
    <x v="3"/>
    <m/>
    <m/>
    <x v="2"/>
    <m/>
    <m/>
    <n v="12"/>
    <x v="89"/>
    <x v="1"/>
    <n v="0"/>
    <s v="Support Unit"/>
    <x v="231"/>
    <x v="0"/>
    <n v="3"/>
  </r>
  <r>
    <n v="1294"/>
    <s v="RG255"/>
    <x v="35"/>
    <s v="111OTU/684/81"/>
    <x v="10"/>
    <x v="19"/>
    <n v="30"/>
    <s v="December"/>
    <x v="11"/>
    <s v="30 December 1948"/>
    <x v="2"/>
    <s v="SOC 30.12.48 (Air Britain Serials)"/>
    <x v="4"/>
    <x v="3"/>
    <m/>
    <m/>
    <x v="2"/>
    <m/>
    <m/>
    <n v="12"/>
    <x v="89"/>
    <x v="1"/>
    <n v="0"/>
    <s v="Front-Line"/>
    <x v="287"/>
    <x v="0"/>
    <n v="3"/>
  </r>
  <r>
    <n v="4178"/>
    <s v="RG287"/>
    <x v="35"/>
    <n v="81"/>
    <x v="10"/>
    <x v="19"/>
    <n v="30"/>
    <s v="December"/>
    <x v="11"/>
    <s v="30 December 1948"/>
    <x v="2"/>
    <s v="SOC 30.12.48 (Air Britain Serials)"/>
    <x v="4"/>
    <x v="3"/>
    <m/>
    <m/>
    <x v="2"/>
    <m/>
    <m/>
    <n v="12"/>
    <x v="89"/>
    <x v="1"/>
    <n v="0"/>
    <s v="Front-Line"/>
    <x v="287"/>
    <x v="0"/>
    <n v="1"/>
  </r>
  <r>
    <n v="5272"/>
    <s v="VL614"/>
    <x v="35"/>
    <s v="PRDU/81"/>
    <x v="10"/>
    <x v="19"/>
    <n v="30"/>
    <s v="December"/>
    <x v="11"/>
    <s v="30 December 1948"/>
    <x v="2"/>
    <s v="SOC 30.12.48 (Air Britain Serials)"/>
    <x v="4"/>
    <x v="3"/>
    <m/>
    <m/>
    <x v="2"/>
    <m/>
    <m/>
    <n v="12"/>
    <x v="89"/>
    <x v="1"/>
    <n v="0"/>
    <s v="Front-Line"/>
    <x v="287"/>
    <x v="0"/>
    <n v="2"/>
  </r>
  <r>
    <n v="6092"/>
    <s v="A52-153"/>
    <x v="24"/>
    <m/>
    <x v="7"/>
    <x v="19"/>
    <n v="0"/>
    <s v="January"/>
    <x v="12"/>
    <s v="1949"/>
    <x v="2"/>
    <s v="Built as F.B.40. Delivered during October 1945. Final disposition: struck off charge, July 1949. (Beaufort, Beaufighter and Mosquito in Australian Service, Stewart Wilson, 1990) To DAP for disposal .49 (Air Britain Serials)"/>
    <x v="5"/>
    <x v="3"/>
    <m/>
    <m/>
    <x v="2"/>
    <m/>
    <m/>
    <m/>
    <x v="90"/>
    <x v="1"/>
    <n v="0"/>
    <e v="#N/A"/>
    <x v="17"/>
    <x v="5"/>
    <n v="1"/>
  </r>
  <r>
    <n v="4678"/>
    <s v="A52-163"/>
    <x v="24"/>
    <m/>
    <x v="7"/>
    <x v="19"/>
    <n v="0"/>
    <s v="January"/>
    <x v="12"/>
    <s v="1949"/>
    <x v="2"/>
    <s v="Built as F.B.40. Delivered during December 1945. Final disposition: converted to components, May 1949. (Beaufort, Beaufighter and Mosquito in Australian Service, Stewart Wilson, 1990) Poss. Presentation Aircraft 'Kalgoorlie' rtp .49 (Air Britain Serials)"/>
    <x v="4"/>
    <x v="3"/>
    <m/>
    <m/>
    <x v="2"/>
    <m/>
    <m/>
    <m/>
    <x v="90"/>
    <x v="1"/>
    <n v="0"/>
    <e v="#N/A"/>
    <x v="17"/>
    <x v="5"/>
    <n v="1"/>
  </r>
  <r>
    <n v="6095"/>
    <s v="A52-97"/>
    <x v="24"/>
    <n v="94"/>
    <x v="7"/>
    <x v="19"/>
    <n v="0"/>
    <s v="January"/>
    <x v="12"/>
    <s v="1949"/>
    <x v="2"/>
    <s v="To DAP for disposal .49 (Air Britain Serials)"/>
    <x v="4"/>
    <x v="3"/>
    <m/>
    <m/>
    <x v="2"/>
    <m/>
    <m/>
    <m/>
    <x v="90"/>
    <x v="1"/>
    <n v="0"/>
    <s v="Front-Line"/>
    <x v="260"/>
    <x v="5"/>
    <n v="1"/>
  </r>
  <r>
    <n v="3540"/>
    <s v="HJ891"/>
    <x v="10"/>
    <m/>
    <x v="7"/>
    <x v="19"/>
    <n v="0"/>
    <s v="January"/>
    <x v="12"/>
    <s v="1949"/>
    <x v="2"/>
    <s v="To RAAF 28.4.49 as A52-1002 5OTU To DAP for disposal .49 (Air Britain Serials)"/>
    <x v="4"/>
    <x v="3"/>
    <m/>
    <m/>
    <x v="2"/>
    <m/>
    <m/>
    <m/>
    <x v="90"/>
    <x v="1"/>
    <n v="1"/>
    <e v="#N/A"/>
    <x v="17"/>
    <x v="2"/>
    <n v="1"/>
  </r>
  <r>
    <n v="5650"/>
    <s v="HJ963"/>
    <x v="10"/>
    <m/>
    <x v="7"/>
    <x v="19"/>
    <n v="0"/>
    <s v="January"/>
    <x v="12"/>
    <s v="1949"/>
    <x v="2"/>
    <s v="To RAAF 14.8.43 as A52-1004 5OTU To DAP for disposal .49 (Air Britain Serials)"/>
    <x v="4"/>
    <x v="3"/>
    <m/>
    <m/>
    <x v="2"/>
    <m/>
    <m/>
    <m/>
    <x v="90"/>
    <x v="1"/>
    <n v="1"/>
    <e v="#N/A"/>
    <x v="17"/>
    <x v="2"/>
    <n v="1"/>
  </r>
  <r>
    <n v="5867"/>
    <s v="HJ975"/>
    <x v="10"/>
    <m/>
    <x v="7"/>
    <x v="19"/>
    <n v="0"/>
    <s v="January"/>
    <x v="12"/>
    <s v="1949"/>
    <x v="2"/>
    <s v="To RAAF 30.10.43 as A52-1007 5OTU To DAP for disposal .49 (Air Britain Serials)"/>
    <x v="4"/>
    <x v="3"/>
    <m/>
    <m/>
    <x v="2"/>
    <m/>
    <m/>
    <m/>
    <x v="90"/>
    <x v="1"/>
    <n v="1"/>
    <e v="#N/A"/>
    <x v="17"/>
    <x v="2"/>
    <n v="1"/>
  </r>
  <r>
    <n v="5954"/>
    <s v="HJ984"/>
    <x v="10"/>
    <m/>
    <x v="7"/>
    <x v="19"/>
    <n v="0"/>
    <s v="January"/>
    <x v="12"/>
    <s v="1949"/>
    <x v="2"/>
    <s v="To RAAF 5.1.44 as A52-1008 5OTU To Inst A/f To DAP for disposal .49 (Air Britain Serials)"/>
    <x v="4"/>
    <x v="3"/>
    <m/>
    <m/>
    <x v="2"/>
    <m/>
    <m/>
    <m/>
    <x v="90"/>
    <x v="1"/>
    <n v="1"/>
    <e v="#N/A"/>
    <x v="17"/>
    <x v="2"/>
    <n v="1"/>
  </r>
  <r>
    <n v="6234"/>
    <s v="HJ987"/>
    <x v="10"/>
    <m/>
    <x v="7"/>
    <x v="19"/>
    <n v="0"/>
    <s v="January"/>
    <x v="12"/>
    <s v="1949"/>
    <x v="2"/>
    <s v="05.1949 converted to components. unknown location (MIAS). , , to RAAF, A52-1009 To RAAF 6.2.44 as A52-1009 5OTU rtp .49 (Air Britain Serials)"/>
    <x v="4"/>
    <x v="3"/>
    <m/>
    <m/>
    <x v="2"/>
    <m/>
    <m/>
    <m/>
    <x v="90"/>
    <x v="1"/>
    <n v="1"/>
    <e v="#N/A"/>
    <x v="17"/>
    <x v="2"/>
    <n v="1"/>
  </r>
  <r>
    <n v="4590"/>
    <s v="HR445"/>
    <x v="12"/>
    <m/>
    <x v="7"/>
    <x v="19"/>
    <n v="0"/>
    <s v="January"/>
    <x v="12"/>
    <s v="1949"/>
    <x v="2"/>
    <s v="To RAAF 25.1.45 as A52-531 1 Sqn To DAP for disposal .49 (Air Britain Serials)"/>
    <x v="4"/>
    <x v="3"/>
    <m/>
    <m/>
    <x v="2"/>
    <m/>
    <m/>
    <m/>
    <x v="90"/>
    <x v="1"/>
    <n v="1"/>
    <e v="#N/A"/>
    <x v="17"/>
    <x v="3"/>
    <n v="1"/>
  </r>
  <r>
    <n v="3930"/>
    <s v="HR509"/>
    <x v="12"/>
    <m/>
    <x v="7"/>
    <x v="19"/>
    <n v="0"/>
    <s v="January"/>
    <x v="12"/>
    <s v="1949"/>
    <x v="2"/>
    <s v="To RAAF as A52-533 1 Sqn To DAP for disposal .49 (Air Britain Serials)"/>
    <x v="4"/>
    <x v="3"/>
    <m/>
    <m/>
    <x v="2"/>
    <m/>
    <m/>
    <m/>
    <x v="90"/>
    <x v="1"/>
    <n v="1"/>
    <e v="#N/A"/>
    <x v="17"/>
    <x v="3"/>
    <n v="1"/>
  </r>
  <r>
    <n v="6157"/>
    <s v="HR511"/>
    <x v="12"/>
    <m/>
    <x v="7"/>
    <x v="19"/>
    <n v="0"/>
    <s v="January"/>
    <x v="12"/>
    <s v="1949"/>
    <x v="2"/>
    <s v="To RAAF as A52-535 1 Sqn To DAP for disposal .49 (Air Britain Serials)"/>
    <x v="4"/>
    <x v="3"/>
    <m/>
    <m/>
    <x v="2"/>
    <m/>
    <m/>
    <m/>
    <x v="90"/>
    <x v="1"/>
    <n v="1"/>
    <e v="#N/A"/>
    <x v="17"/>
    <x v="3"/>
    <n v="1"/>
  </r>
  <r>
    <n v="2106"/>
    <s v="HR517"/>
    <x v="12"/>
    <m/>
    <x v="7"/>
    <x v="19"/>
    <n v="0"/>
    <s v="January"/>
    <x v="12"/>
    <s v="1949"/>
    <x v="2"/>
    <s v="To RAAF 20.1.45 as A52-534 1 Sqn To DAP for disposal .49 (Air Britain Serials)"/>
    <x v="4"/>
    <x v="3"/>
    <m/>
    <m/>
    <x v="2"/>
    <m/>
    <m/>
    <m/>
    <x v="90"/>
    <x v="1"/>
    <n v="1"/>
    <e v="#N/A"/>
    <x v="17"/>
    <x v="3"/>
    <n v="1"/>
  </r>
  <r>
    <n v="5975"/>
    <s v="HR577"/>
    <x v="12"/>
    <m/>
    <x v="7"/>
    <x v="19"/>
    <n v="0"/>
    <s v="January"/>
    <x v="12"/>
    <s v="1949"/>
    <x v="2"/>
    <s v="To RAAF 28.2.45 as A52-537 1 Sqn To DAP for disposal .49 (Air Britain Serials)"/>
    <x v="4"/>
    <x v="3"/>
    <m/>
    <m/>
    <x v="2"/>
    <m/>
    <m/>
    <m/>
    <x v="90"/>
    <x v="1"/>
    <n v="1"/>
    <e v="#N/A"/>
    <x v="17"/>
    <x v="3"/>
    <n v="1"/>
  </r>
  <r>
    <n v="2959"/>
    <s v="RG123"/>
    <x v="18"/>
    <m/>
    <x v="7"/>
    <x v="19"/>
    <n v="0"/>
    <s v="January"/>
    <x v="12"/>
    <s v="1949"/>
    <x v="2"/>
    <s v="To RAAF 23.4.45 as A52-618 87 Sqn rtp .49 (Air Britain Serials)"/>
    <x v="5"/>
    <x v="3"/>
    <m/>
    <m/>
    <x v="2"/>
    <m/>
    <m/>
    <m/>
    <x v="90"/>
    <x v="1"/>
    <n v="1"/>
    <e v="#N/A"/>
    <x v="17"/>
    <x v="0"/>
    <n v="1"/>
  </r>
  <r>
    <n v="6102"/>
    <s v="RS655"/>
    <x v="12"/>
    <s v="CGS"/>
    <x v="10"/>
    <x v="19"/>
    <n v="3"/>
    <s v="January"/>
    <x v="12"/>
    <s v="3 January 1949"/>
    <x v="0"/>
    <s v="Overshot landing at Leconfield 3.1.49 DBR (Air Britain Serials) 03.01 .49 CGS. RS655 Overshot on landing at Leconfield, injuring one. (Mosquito Crash Log)"/>
    <x v="2"/>
    <x v="2"/>
    <s v="Overshot"/>
    <m/>
    <x v="2"/>
    <m/>
    <m/>
    <n v="1"/>
    <x v="91"/>
    <x v="1"/>
    <n v="0"/>
    <s v="Support Unit"/>
    <x v="194"/>
    <x v="7"/>
    <n v="1"/>
  </r>
  <r>
    <n v="5795"/>
    <s v="TA354"/>
    <x v="22"/>
    <n v="500"/>
    <x v="10"/>
    <x v="19"/>
    <n v="4"/>
    <s v="January"/>
    <x v="12"/>
    <s v="4 January 1949"/>
    <x v="2"/>
    <s v="SOC 4.1.49 (Air Britain Serials)"/>
    <x v="4"/>
    <x v="3"/>
    <m/>
    <m/>
    <x v="2"/>
    <m/>
    <m/>
    <n v="1"/>
    <x v="91"/>
    <x v="1"/>
    <n v="1"/>
    <s v="Front-Line"/>
    <x v="325"/>
    <x v="0"/>
    <n v="1"/>
  </r>
  <r>
    <n v="2804"/>
    <s v="HP905"/>
    <x v="12"/>
    <s v="8OTU"/>
    <x v="10"/>
    <x v="7"/>
    <n v="5"/>
    <s v="January"/>
    <x v="12"/>
    <s v="5 January 1949"/>
    <x v="2"/>
    <s v="To MoS 5.1.49 (Air Britain Serials)"/>
    <x v="5"/>
    <x v="3"/>
    <m/>
    <m/>
    <x v="2"/>
    <m/>
    <m/>
    <n v="1"/>
    <x v="91"/>
    <x v="1"/>
    <n v="1"/>
    <s v="Support Unit"/>
    <x v="37"/>
    <x v="3"/>
    <n v="1"/>
  </r>
  <r>
    <n v="3467"/>
    <s v="HR218"/>
    <x v="12"/>
    <s v="23/1692 Flt"/>
    <x v="10"/>
    <x v="7"/>
    <n v="5"/>
    <s v="January"/>
    <x v="12"/>
    <s v="5 January 1949"/>
    <x v="2"/>
    <s v="To MoS 5.1.49 (Air Britain Serials)"/>
    <x v="5"/>
    <x v="3"/>
    <m/>
    <m/>
    <x v="2"/>
    <m/>
    <m/>
    <n v="1"/>
    <x v="91"/>
    <x v="1"/>
    <n v="1"/>
    <s v="Support Unit"/>
    <x v="93"/>
    <x v="3"/>
    <n v="2"/>
  </r>
  <r>
    <n v="3806"/>
    <s v="PZ290"/>
    <x v="12"/>
    <s v="54OTU"/>
    <x v="10"/>
    <x v="7"/>
    <n v="5"/>
    <s v="January"/>
    <x v="12"/>
    <s v="5 January 1949"/>
    <x v="2"/>
    <s v="To MoS 5.1.49 (Air Britain Serials)"/>
    <x v="5"/>
    <x v="3"/>
    <m/>
    <m/>
    <x v="2"/>
    <m/>
    <m/>
    <n v="1"/>
    <x v="91"/>
    <x v="1"/>
    <n v="1"/>
    <s v="Support Unit"/>
    <x v="115"/>
    <x v="0"/>
    <n v="1"/>
  </r>
  <r>
    <n v="1449"/>
    <s v="PZ354"/>
    <x v="12"/>
    <s v="239/1692 Flt"/>
    <x v="10"/>
    <x v="7"/>
    <n v="5"/>
    <s v="January"/>
    <x v="12"/>
    <s v="5 January 1949"/>
    <x v="2"/>
    <s v="To MoS 5.1.49 (Air Britain Serials)"/>
    <x v="5"/>
    <x v="3"/>
    <m/>
    <m/>
    <x v="2"/>
    <m/>
    <m/>
    <n v="1"/>
    <x v="91"/>
    <x v="1"/>
    <n v="1"/>
    <s v="Support Unit"/>
    <x v="93"/>
    <x v="0"/>
    <n v="2"/>
  </r>
  <r>
    <n v="7117"/>
    <s v="PZ377"/>
    <x v="12"/>
    <n v="605"/>
    <x v="10"/>
    <x v="19"/>
    <n v="5"/>
    <s v="January"/>
    <x v="12"/>
    <s v="5 January 1949"/>
    <x v="2"/>
    <s v="To MoS 5.1.49 (Air Britain Serials)"/>
    <x v="5"/>
    <x v="3"/>
    <m/>
    <m/>
    <x v="2"/>
    <m/>
    <m/>
    <n v="1"/>
    <x v="91"/>
    <x v="1"/>
    <n v="1"/>
    <s v="Front-Line"/>
    <x v="22"/>
    <x v="0"/>
    <n v="1"/>
  </r>
  <r>
    <n v="3585"/>
    <s v="PZ411"/>
    <x v="12"/>
    <s v="515/1692 Flt"/>
    <x v="10"/>
    <x v="7"/>
    <n v="5"/>
    <s v="January"/>
    <x v="12"/>
    <s v="5 January 1949"/>
    <x v="2"/>
    <s v="To MoS 5.1.49 (Air Britain Serials)"/>
    <x v="5"/>
    <x v="3"/>
    <m/>
    <m/>
    <x v="2"/>
    <m/>
    <m/>
    <n v="1"/>
    <x v="91"/>
    <x v="1"/>
    <n v="1"/>
    <s v="Support Unit"/>
    <x v="93"/>
    <x v="0"/>
    <n v="2"/>
  </r>
  <r>
    <n v="6159"/>
    <s v="TA580"/>
    <x v="12"/>
    <m/>
    <x v="10"/>
    <x v="19"/>
    <n v="5"/>
    <s v="January"/>
    <x v="12"/>
    <s v="5 January 1949"/>
    <x v="2"/>
    <s v="To MoS 5.1.49 (Air Britain Serials)"/>
    <x v="5"/>
    <x v="3"/>
    <m/>
    <m/>
    <x v="2"/>
    <m/>
    <m/>
    <n v="1"/>
    <x v="91"/>
    <x v="1"/>
    <n v="0"/>
    <e v="#N/A"/>
    <x v="17"/>
    <x v="0"/>
    <n v="1"/>
  </r>
  <r>
    <n v="6293"/>
    <s v="TA594"/>
    <x v="12"/>
    <m/>
    <x v="10"/>
    <x v="19"/>
    <n v="5"/>
    <s v="January"/>
    <x v="12"/>
    <s v="5 January 1949"/>
    <x v="2"/>
    <s v="To MoS 5.1.49 (Air Britain Serials)"/>
    <x v="5"/>
    <x v="3"/>
    <m/>
    <m/>
    <x v="2"/>
    <m/>
    <m/>
    <n v="1"/>
    <x v="91"/>
    <x v="1"/>
    <n v="0"/>
    <e v="#N/A"/>
    <x v="17"/>
    <x v="0"/>
    <n v="1"/>
  </r>
  <r>
    <n v="6305"/>
    <s v="TA596"/>
    <x v="12"/>
    <m/>
    <x v="10"/>
    <x v="19"/>
    <n v="5"/>
    <s v="January"/>
    <x v="12"/>
    <s v="5 January 1949"/>
    <x v="2"/>
    <s v="To MoS 5.1.49 (Air Britain Serials)"/>
    <x v="5"/>
    <x v="3"/>
    <m/>
    <m/>
    <x v="2"/>
    <m/>
    <m/>
    <n v="1"/>
    <x v="91"/>
    <x v="1"/>
    <n v="0"/>
    <e v="#N/A"/>
    <x v="17"/>
    <x v="0"/>
    <n v="1"/>
  </r>
  <r>
    <n v="6085"/>
    <s v="TE867"/>
    <x v="12"/>
    <m/>
    <x v="10"/>
    <x v="19"/>
    <n v="5"/>
    <s v="January"/>
    <x v="12"/>
    <s v="5 January 1949"/>
    <x v="2"/>
    <s v="Sold to MoS 5.1.49 (Air Britain Serials)"/>
    <x v="5"/>
    <x v="3"/>
    <m/>
    <m/>
    <x v="2"/>
    <m/>
    <m/>
    <n v="1"/>
    <x v="91"/>
    <x v="1"/>
    <n v="0"/>
    <e v="#N/A"/>
    <x v="17"/>
    <x v="3"/>
    <n v="1"/>
  </r>
  <r>
    <n v="6304"/>
    <s v="TE928"/>
    <x v="12"/>
    <m/>
    <x v="10"/>
    <x v="19"/>
    <n v="5"/>
    <s v="January"/>
    <x v="12"/>
    <s v="5 January 1949"/>
    <x v="2"/>
    <s v="To MoS 5.1.49 (Air Britain Serials)"/>
    <x v="5"/>
    <x v="3"/>
    <m/>
    <m/>
    <x v="2"/>
    <m/>
    <m/>
    <n v="1"/>
    <x v="91"/>
    <x v="1"/>
    <n v="0"/>
    <e v="#N/A"/>
    <x v="17"/>
    <x v="3"/>
    <n v="1"/>
  </r>
  <r>
    <n v="1155"/>
    <s v="RV318"/>
    <x v="20"/>
    <s v="128/692/EANS"/>
    <x v="10"/>
    <x v="19"/>
    <n v="7"/>
    <s v="January"/>
    <x v="12"/>
    <s v="7 January 1949"/>
    <x v="2"/>
    <s v="SOC 7.1.49 (Air Britain Serials)"/>
    <x v="4"/>
    <x v="3"/>
    <m/>
    <m/>
    <x v="2"/>
    <m/>
    <m/>
    <n v="1"/>
    <x v="91"/>
    <x v="1"/>
    <n v="1"/>
    <s v="Support Unit"/>
    <x v="246"/>
    <x v="0"/>
    <n v="3"/>
  </r>
  <r>
    <n v="859"/>
    <s v="NT193"/>
    <x v="12"/>
    <s v="305/605/305/13OTU"/>
    <x v="0"/>
    <x v="7"/>
    <n v="9"/>
    <s v="January"/>
    <x v="12"/>
    <s v="9 January 1949"/>
    <x v="2"/>
    <s v="To MoS 9.1.49 (Air Britain Serials)"/>
    <x v="5"/>
    <x v="3"/>
    <m/>
    <m/>
    <x v="2"/>
    <m/>
    <m/>
    <n v="1"/>
    <x v="91"/>
    <x v="1"/>
    <n v="1"/>
    <s v="Support Unit"/>
    <x v="39"/>
    <x v="0"/>
    <n v="4"/>
  </r>
  <r>
    <n v="4454"/>
    <s v="RK956"/>
    <x v="39"/>
    <n v="141"/>
    <x v="0"/>
    <x v="2"/>
    <n v="10"/>
    <s v="January"/>
    <x v="12"/>
    <s v="10 January 1949"/>
    <x v="0"/>
    <s v="Lost panels on take-off and u/c raised to stop Coltishall 10.1.49 (Air Britain Serials) 10.01.49 141 Sqn. RK956 Radar panels flew off on take-off, pilot throttled back and selected undercarriage up, aircraft over-ran runway and broke back. Crew safe. (Mosquito Crash Log)"/>
    <x v="2"/>
    <x v="2"/>
    <s v="Panels came off"/>
    <m/>
    <x v="2"/>
    <m/>
    <m/>
    <n v="1"/>
    <x v="91"/>
    <x v="1"/>
    <n v="0"/>
    <s v="Front-Line"/>
    <x v="45"/>
    <x v="2"/>
    <n v="1"/>
  </r>
  <r>
    <n v="2646"/>
    <s v="TW281"/>
    <x v="43"/>
    <s v="RN 703/790"/>
    <x v="10"/>
    <x v="19"/>
    <n v="10"/>
    <s v="January"/>
    <x v="12"/>
    <s v="10 January 1949"/>
    <x v="0"/>
    <s v="Overshot runway landing in poor visibility ran into disused shelter St.Merryn 10.1.49 (Air Britain Serials)"/>
    <x v="2"/>
    <x v="2"/>
    <s v="Bad Visibility"/>
    <m/>
    <x v="2"/>
    <m/>
    <m/>
    <n v="1"/>
    <x v="91"/>
    <x v="1"/>
    <n v="0"/>
    <s v="Front-Line"/>
    <x v="182"/>
    <x v="2"/>
    <n v="2"/>
  </r>
  <r>
    <n v="1302"/>
    <s v="MM687"/>
    <x v="25"/>
    <s v="DH/456/Belgium"/>
    <x v="15"/>
    <x v="19"/>
    <n v="12"/>
    <s v="January"/>
    <x v="12"/>
    <s v="12 January 1949"/>
    <x v="2"/>
    <s v="Served with 456 Sqn as RX-Z under RAF control 04/45 to 15/06/45 as Sqn disbanded. Back to RAF. (Brian Fillery's website) To Belgian AF 12.1.49 as MB-21. Coded ND-J. Scrapped (Air Britain Serials)"/>
    <x v="4"/>
    <x v="3"/>
    <m/>
    <m/>
    <x v="2"/>
    <m/>
    <m/>
    <n v="1"/>
    <x v="91"/>
    <x v="1"/>
    <n v="1"/>
    <s v="Front-Line"/>
    <x v="20"/>
    <x v="2"/>
    <n v="3"/>
  </r>
  <r>
    <n v="3966"/>
    <s v="TW295"/>
    <x v="43"/>
    <s v="RN 771"/>
    <x v="10"/>
    <x v="19"/>
    <n v="16"/>
    <s v="January"/>
    <x v="12"/>
    <s v="16 January 1949"/>
    <x v="0"/>
    <s v="Crashed into sea 6m ENE Eddystone Lighthouse 16.1.49 (Air Britain Serials)"/>
    <x v="2"/>
    <x v="2"/>
    <s v="Sea"/>
    <m/>
    <x v="2"/>
    <m/>
    <m/>
    <n v="1"/>
    <x v="91"/>
    <x v="1"/>
    <n v="0"/>
    <s v="Front-Line"/>
    <x v="178"/>
    <x v="2"/>
    <n v="1"/>
  </r>
  <r>
    <n v="3324"/>
    <s v="VT608"/>
    <x v="10"/>
    <s v="CFS"/>
    <x v="10"/>
    <x v="19"/>
    <n v="20"/>
    <s v="January"/>
    <x v="12"/>
    <s v="20 January 1949"/>
    <x v="0"/>
    <s v="20/01/1949 Mosquito VT608 of CFS crashed on overshoot at Moreton-in-Marsh. Crew OK. (http://www.couplandbell.com/marg/crashes1946-49.htm) Crashed on overshoot Moreton-in-Marsh 20.1.49 (Air Britain Serials) 20.01.49 CFS. VT608 Failed to maintain height on assymetric overshoot at Little Rissington and crash-landed. Crew unhurt. (Mosquito Crash Log) aw/cn 30/01/1948, d/d 09/03/1948, w/o 20/01/1949  (http://www.ukserials.com/)"/>
    <x v="2"/>
    <x v="2"/>
    <s v="Pilot error"/>
    <m/>
    <x v="2"/>
    <m/>
    <m/>
    <n v="1"/>
    <x v="91"/>
    <x v="1"/>
    <n v="0"/>
    <s v="Support Unit"/>
    <x v="286"/>
    <x v="0"/>
    <n v="1"/>
  </r>
  <r>
    <n v="5381"/>
    <s v="RL265"/>
    <x v="39"/>
    <s v="228OCU"/>
    <x v="0"/>
    <x v="7"/>
    <n v="21"/>
    <s v="January"/>
    <x v="12"/>
    <s v="21 January 1949"/>
    <x v="0"/>
    <s v="Engine cut on approach bellylanded Leeming 21.1.49 DBR (Air Britain Serials) 21.01.49 228 OCU. RL265 Starboard engine failed and aircraft was unable to maintain height so made a wheels-up landing in a field at Leeming. Crew unhurt. (Mosquito Crash Log)"/>
    <x v="2"/>
    <x v="2"/>
    <s v="Engine failure"/>
    <m/>
    <x v="2"/>
    <m/>
    <m/>
    <n v="1"/>
    <x v="91"/>
    <x v="1"/>
    <n v="0"/>
    <s v="Support Unit"/>
    <x v="298"/>
    <x v="2"/>
    <n v="1"/>
  </r>
  <r>
    <n v="5573"/>
    <s v="RG317"/>
    <x v="35"/>
    <n v="81"/>
    <x v="10"/>
    <x v="19"/>
    <n v="25"/>
    <s v="January"/>
    <x v="12"/>
    <s v="25 January 1949"/>
    <x v="0"/>
    <s v="Caught fire in air and abandoned 10m NE of Tintok Thailand 25.1.49 (Air Britain Serials)"/>
    <x v="2"/>
    <x v="2"/>
    <s v="Caught fire"/>
    <m/>
    <x v="2"/>
    <m/>
    <m/>
    <n v="1"/>
    <x v="91"/>
    <x v="1"/>
    <n v="0"/>
    <s v="Front-Line"/>
    <x v="287"/>
    <x v="0"/>
    <n v="1"/>
  </r>
  <r>
    <n v="6413"/>
    <s v="RG230"/>
    <x v="35"/>
    <n v="81"/>
    <x v="10"/>
    <x v="19"/>
    <n v="25"/>
    <s v="January"/>
    <x v="12"/>
    <s v="25 January 1949"/>
    <x v="2"/>
    <s v="SOC 25.1.49 (Air Britain Serials)"/>
    <x v="4"/>
    <x v="3"/>
    <m/>
    <m/>
    <x v="2"/>
    <m/>
    <m/>
    <n v="1"/>
    <x v="91"/>
    <x v="1"/>
    <n v="0"/>
    <s v="Front-Line"/>
    <x v="287"/>
    <x v="0"/>
    <n v="1"/>
  </r>
  <r>
    <n v="5847"/>
    <s v="TJ152"/>
    <x v="42"/>
    <n v="98"/>
    <x v="10"/>
    <x v="19"/>
    <n v="28"/>
    <s v="January"/>
    <x v="12"/>
    <s v="28 January 1949"/>
    <x v="0"/>
    <s v="Swung on take-off and u/c collapsed Wahn 28.1.49 (Air Britain Serials)"/>
    <x v="2"/>
    <x v="2"/>
    <s v="Swung on takeoff"/>
    <m/>
    <x v="2"/>
    <m/>
    <m/>
    <n v="1"/>
    <x v="91"/>
    <x v="1"/>
    <n v="0"/>
    <s v="Front-Line"/>
    <x v="204"/>
    <x v="0"/>
    <n v="1"/>
  </r>
  <r>
    <n v="1333"/>
    <s v="NT510"/>
    <x v="25"/>
    <s v="25/605"/>
    <x v="10"/>
    <x v="19"/>
    <n v="28"/>
    <s v="January"/>
    <x v="12"/>
    <s v="28 January 1949"/>
    <x v="2"/>
    <s v="SOC 28.1.49 (Air Britain Serials)"/>
    <x v="4"/>
    <x v="3"/>
    <m/>
    <m/>
    <x v="2"/>
    <m/>
    <m/>
    <n v="1"/>
    <x v="91"/>
    <x v="1"/>
    <n v="1"/>
    <s v="Front-Line"/>
    <x v="22"/>
    <x v="2"/>
    <n v="2"/>
  </r>
  <r>
    <n v="1090"/>
    <s v="TA356"/>
    <x v="22"/>
    <s v="1660CU/1653CU/230OCU"/>
    <x v="0"/>
    <x v="7"/>
    <n v="28"/>
    <s v="January"/>
    <x v="12"/>
    <s v="28 January 1949"/>
    <x v="2"/>
    <s v="SOC 28.1.49 (Air Britain Serials)"/>
    <x v="4"/>
    <x v="3"/>
    <m/>
    <m/>
    <x v="2"/>
    <m/>
    <m/>
    <n v="1"/>
    <x v="91"/>
    <x v="1"/>
    <n v="1"/>
    <s v="Support Unit"/>
    <x v="345"/>
    <x v="0"/>
    <n v="3"/>
  </r>
  <r>
    <n v="6140"/>
    <s v="RL244"/>
    <x v="39"/>
    <n v="23"/>
    <x v="0"/>
    <x v="2"/>
    <n v="1"/>
    <s v="February"/>
    <x v="12"/>
    <s v="1 February 1949"/>
    <x v="0"/>
    <s v="Engine cut and second feathered in error forcelanded 1/2m W of Coltishall 1.2.49 (Air Britain Serials) 01.02.49 23 Sqn. RL244 On night flying test, port engine failed to feather, pilot then feathered starboard engine in error and aircraft crashed half-a-mile west of Coltishall Crew unhurt. (Mosquito Crash Log)"/>
    <x v="2"/>
    <x v="2"/>
    <s v="Engine failure"/>
    <m/>
    <x v="2"/>
    <m/>
    <m/>
    <n v="2"/>
    <x v="92"/>
    <x v="1"/>
    <n v="0"/>
    <s v="Front-Line"/>
    <x v="6"/>
    <x v="2"/>
    <n v="1"/>
  </r>
  <r>
    <n v="2"/>
    <s v="MT476"/>
    <x v="25"/>
    <s v="141/504"/>
    <x v="10"/>
    <x v="19"/>
    <n v="1"/>
    <s v="February"/>
    <x v="12"/>
    <s v="1 February 1949"/>
    <x v="2"/>
    <s v="SOC 1.2.49 (Air Britain Serials)"/>
    <x v="4"/>
    <x v="3"/>
    <m/>
    <m/>
    <x v="2"/>
    <m/>
    <m/>
    <n v="2"/>
    <x v="92"/>
    <x v="1"/>
    <n v="1"/>
    <s v="Front-Line"/>
    <x v="316"/>
    <x v="2"/>
    <n v="2"/>
  </r>
  <r>
    <n v="1397"/>
    <s v="NS773"/>
    <x v="18"/>
    <s v="USAAF/RN"/>
    <x v="10"/>
    <x v="19"/>
    <n v="1"/>
    <s v="February"/>
    <x v="12"/>
    <s v="1 February 1949"/>
    <x v="2"/>
    <s v="SOC 1.2.49 (Air Britain Serials)"/>
    <x v="4"/>
    <x v="3"/>
    <m/>
    <m/>
    <x v="2"/>
    <m/>
    <m/>
    <n v="2"/>
    <x v="92"/>
    <x v="1"/>
    <n v="1"/>
    <e v="#N/A"/>
    <x v="64"/>
    <x v="0"/>
    <n v="2"/>
  </r>
  <r>
    <n v="1019"/>
    <s v="MT486"/>
    <x v="25"/>
    <s v="Med/608"/>
    <x v="10"/>
    <x v="19"/>
    <n v="3"/>
    <s v="February"/>
    <x v="12"/>
    <s v="3 February 1949"/>
    <x v="2"/>
    <s v="SOC 3.2.49 (Air Britain Serials)"/>
    <x v="4"/>
    <x v="3"/>
    <m/>
    <m/>
    <x v="2"/>
    <m/>
    <m/>
    <n v="2"/>
    <x v="92"/>
    <x v="1"/>
    <n v="1"/>
    <s v="Front-Line"/>
    <x v="107"/>
    <x v="2"/>
    <n v="2"/>
  </r>
  <r>
    <n v="4857"/>
    <s v="RL143"/>
    <x v="39"/>
    <n v="264"/>
    <x v="10"/>
    <x v="19"/>
    <n v="4"/>
    <s v="February"/>
    <x v="12"/>
    <s v="4 February 1949"/>
    <x v="0"/>
    <s v="Flew into sea recovering from dive and broke up Paston ranges Norfolk 4.2.49 (Air Britain Serials) 04.02.49 264 Sqn. RL143 Hit sea with tail and disintegrated when pilot pulled out of dive too late on air-to-sea firing at Paston Ranges, Norfolk, killing two. (Mosquito Crash Log)"/>
    <x v="2"/>
    <x v="2"/>
    <s v="Sea"/>
    <m/>
    <x v="2"/>
    <m/>
    <m/>
    <n v="2"/>
    <x v="92"/>
    <x v="1"/>
    <n v="0"/>
    <s v="Front-Line"/>
    <x v="10"/>
    <x v="2"/>
    <n v="1"/>
  </r>
  <r>
    <n v="3989"/>
    <s v="NT535"/>
    <x v="25"/>
    <s v="219/141/605"/>
    <x v="10"/>
    <x v="19"/>
    <n v="7"/>
    <s v="February"/>
    <x v="12"/>
    <s v="7 February 1949"/>
    <x v="2"/>
    <s v="SOC 7.2.49 (Air Britain Serials)"/>
    <x v="4"/>
    <x v="3"/>
    <m/>
    <m/>
    <x v="2"/>
    <m/>
    <m/>
    <n v="2"/>
    <x v="92"/>
    <x v="1"/>
    <n v="1"/>
    <s v="Front-Line"/>
    <x v="22"/>
    <x v="2"/>
    <n v="3"/>
  </r>
  <r>
    <n v="7565"/>
    <s v="NT606"/>
    <x v="25"/>
    <n v="500"/>
    <x v="10"/>
    <x v="19"/>
    <n v="7"/>
    <s v="February"/>
    <x v="12"/>
    <s v="7 February 1949"/>
    <x v="2"/>
    <s v="SOC 7.2.49 (Air Britain Serials)"/>
    <x v="4"/>
    <x v="3"/>
    <m/>
    <m/>
    <x v="2"/>
    <m/>
    <m/>
    <n v="2"/>
    <x v="92"/>
    <x v="1"/>
    <n v="1"/>
    <s v="Front-Line"/>
    <x v="325"/>
    <x v="2"/>
    <n v="1"/>
  </r>
  <r>
    <n v="6605"/>
    <s v="TA540"/>
    <x v="12"/>
    <n v="4"/>
    <x v="0"/>
    <x v="16"/>
    <n v="7"/>
    <s v="February"/>
    <x v="12"/>
    <s v="7 February 1949"/>
    <x v="2"/>
    <s v="SOC 7.2.49 (Air Britain Serials)"/>
    <x v="4"/>
    <x v="3"/>
    <m/>
    <m/>
    <x v="2"/>
    <m/>
    <m/>
    <n v="2"/>
    <x v="92"/>
    <x v="1"/>
    <n v="0"/>
    <s v="Front-Line"/>
    <x v="82"/>
    <x v="0"/>
    <n v="1"/>
  </r>
  <r>
    <n v="3996"/>
    <s v="RL231"/>
    <x v="39"/>
    <n v="29"/>
    <x v="0"/>
    <x v="2"/>
    <n v="8"/>
    <s v="February"/>
    <x v="12"/>
    <s v="8 February 1949"/>
    <x v="0"/>
    <s v="Engine cut on take-off u/c raised to stop but overshot runway West Malling 8.2.49 DBR (Air Britain Serials) 08.02.49 29 Sqn. RL231 Port engine cut on take-off at West Mailing, pilot retracted undercarriage to stop and overshot into a ploughed field. (Mosquito Crash Log)"/>
    <x v="2"/>
    <x v="2"/>
    <s v="Engine failure"/>
    <m/>
    <x v="2"/>
    <m/>
    <m/>
    <n v="2"/>
    <x v="92"/>
    <x v="1"/>
    <n v="0"/>
    <s v="Front-Line"/>
    <x v="31"/>
    <x v="2"/>
    <n v="1"/>
  </r>
  <r>
    <n v="4715"/>
    <s v="RL268"/>
    <x v="39"/>
    <s v="228OCU"/>
    <x v="0"/>
    <x v="7"/>
    <n v="8"/>
    <s v="February"/>
    <x v="12"/>
    <s v="8 February 1949"/>
    <x v="0"/>
    <s v="Swung on take-off and u/c collapsed Leeming 8.2.49 DBR (Air Britain Serials)"/>
    <x v="2"/>
    <x v="2"/>
    <s v="Swung on takeoff"/>
    <m/>
    <x v="2"/>
    <m/>
    <m/>
    <n v="2"/>
    <x v="92"/>
    <x v="1"/>
    <n v="0"/>
    <s v="Support Unit"/>
    <x v="298"/>
    <x v="2"/>
    <n v="1"/>
  </r>
  <r>
    <n v="7583"/>
    <s v="NT603"/>
    <x v="25"/>
    <n v="500"/>
    <x v="10"/>
    <x v="19"/>
    <n v="8"/>
    <s v="February"/>
    <x v="12"/>
    <s v="8 February 1949"/>
    <x v="2"/>
    <s v="SOC 8.2.49 (Air Britain Serials)"/>
    <x v="4"/>
    <x v="3"/>
    <m/>
    <m/>
    <x v="2"/>
    <m/>
    <m/>
    <n v="2"/>
    <x v="92"/>
    <x v="1"/>
    <n v="1"/>
    <s v="Front-Line"/>
    <x v="325"/>
    <x v="2"/>
    <n v="1"/>
  </r>
  <r>
    <n v="2279"/>
    <s v="HP887"/>
    <x v="12"/>
    <s v="235/51OTU"/>
    <x v="10"/>
    <x v="7"/>
    <n v="9"/>
    <s v="February"/>
    <x v="12"/>
    <s v="9 February 1949"/>
    <x v="2"/>
    <s v="Sold 9.2.49 (Air Britain Serials)"/>
    <x v="5"/>
    <x v="3"/>
    <m/>
    <m/>
    <x v="2"/>
    <m/>
    <m/>
    <n v="2"/>
    <x v="92"/>
    <x v="1"/>
    <n v="1"/>
    <s v="Support Unit"/>
    <x v="110"/>
    <x v="3"/>
    <n v="2"/>
  </r>
  <r>
    <n v="1805"/>
    <s v="LR312"/>
    <x v="12"/>
    <s v="AAEE/464/107/51OTU"/>
    <x v="10"/>
    <x v="7"/>
    <n v="9"/>
    <s v="February"/>
    <x v="12"/>
    <s v="9 February 1949"/>
    <x v="2"/>
    <s v="Sold to MoS 9.2.49 (Air Britain Serials)"/>
    <x v="5"/>
    <x v="3"/>
    <m/>
    <m/>
    <x v="2"/>
    <m/>
    <m/>
    <n v="2"/>
    <x v="92"/>
    <x v="1"/>
    <n v="1"/>
    <s v="Support Unit"/>
    <x v="110"/>
    <x v="0"/>
    <n v="4"/>
  </r>
  <r>
    <n v="5336"/>
    <s v="NS881"/>
    <x v="12"/>
    <s v="464/515"/>
    <x v="10"/>
    <x v="19"/>
    <n v="9"/>
    <s v="February"/>
    <x v="12"/>
    <s v="9 February 1949"/>
    <x v="2"/>
    <s v="Sold 9.2.49 (Air Britain Serials)"/>
    <x v="5"/>
    <x v="3"/>
    <m/>
    <m/>
    <x v="2"/>
    <m/>
    <m/>
    <n v="2"/>
    <x v="92"/>
    <x v="1"/>
    <n v="1"/>
    <s v="Front-Line"/>
    <x v="83"/>
    <x v="0"/>
    <n v="2"/>
  </r>
  <r>
    <n v="286"/>
    <s v="NT373"/>
    <x v="25"/>
    <s v="29/25/608"/>
    <x v="10"/>
    <x v="19"/>
    <n v="9"/>
    <s v="February"/>
    <x v="12"/>
    <s v="9 February 1949"/>
    <x v="2"/>
    <s v="To MoS 9.2.49 (Air Britain Serials)"/>
    <x v="5"/>
    <x v="3"/>
    <m/>
    <m/>
    <x v="2"/>
    <m/>
    <m/>
    <n v="2"/>
    <x v="92"/>
    <x v="1"/>
    <n v="1"/>
    <s v="Front-Line"/>
    <x v="107"/>
    <x v="2"/>
    <n v="3"/>
  </r>
  <r>
    <n v="5399"/>
    <s v="PZ279"/>
    <x v="12"/>
    <s v="239/1692 Flt"/>
    <x v="10"/>
    <x v="7"/>
    <n v="9"/>
    <s v="February"/>
    <x v="12"/>
    <s v="9 February 1949"/>
    <x v="2"/>
    <s v="To MoS 9.2.49 (Air Britain Serials)"/>
    <x v="5"/>
    <x v="3"/>
    <m/>
    <m/>
    <x v="2"/>
    <m/>
    <m/>
    <n v="2"/>
    <x v="92"/>
    <x v="1"/>
    <n v="1"/>
    <s v="Support Unit"/>
    <x v="93"/>
    <x v="0"/>
    <n v="2"/>
  </r>
  <r>
    <n v="4509"/>
    <s v="PZ312"/>
    <x v="12"/>
    <s v="605/4"/>
    <x v="0"/>
    <x v="16"/>
    <n v="9"/>
    <s v="February"/>
    <x v="12"/>
    <s v="9 February 1949"/>
    <x v="2"/>
    <s v="To MoS 9.2.49 (Air Britain Serials)"/>
    <x v="5"/>
    <x v="3"/>
    <m/>
    <m/>
    <x v="2"/>
    <m/>
    <m/>
    <n v="2"/>
    <x v="92"/>
    <x v="1"/>
    <n v="1"/>
    <s v="Front-Line"/>
    <x v="82"/>
    <x v="0"/>
    <n v="2"/>
  </r>
  <r>
    <n v="4511"/>
    <s v="PZ355"/>
    <x v="12"/>
    <s v="605/4"/>
    <x v="0"/>
    <x v="16"/>
    <n v="9"/>
    <s v="February"/>
    <x v="12"/>
    <s v="9 February 1949"/>
    <x v="2"/>
    <s v="To MoS 9.2.49 (Air Britain Serials)"/>
    <x v="5"/>
    <x v="3"/>
    <m/>
    <m/>
    <x v="2"/>
    <m/>
    <m/>
    <n v="2"/>
    <x v="92"/>
    <x v="1"/>
    <n v="1"/>
    <s v="Front-Line"/>
    <x v="82"/>
    <x v="0"/>
    <n v="2"/>
  </r>
  <r>
    <n v="2642"/>
    <s v="PZ372"/>
    <x v="12"/>
    <s v="239/1692 Flt"/>
    <x v="10"/>
    <x v="7"/>
    <n v="9"/>
    <s v="February"/>
    <x v="12"/>
    <s v="9 February 1949"/>
    <x v="2"/>
    <s v="To MoS 9.2.49 (Air Britain Serials)"/>
    <x v="5"/>
    <x v="3"/>
    <m/>
    <m/>
    <x v="2"/>
    <m/>
    <m/>
    <n v="2"/>
    <x v="92"/>
    <x v="1"/>
    <n v="1"/>
    <s v="Support Unit"/>
    <x v="93"/>
    <x v="0"/>
    <n v="2"/>
  </r>
  <r>
    <n v="5413"/>
    <s v="RF877"/>
    <x v="12"/>
    <s v="235/248"/>
    <x v="10"/>
    <x v="19"/>
    <n v="9"/>
    <s v="February"/>
    <x v="12"/>
    <s v="9 February 1949"/>
    <x v="2"/>
    <s v="To MoS 9.2.49 (Air Britain Serials)"/>
    <x v="5"/>
    <x v="3"/>
    <m/>
    <m/>
    <x v="2"/>
    <m/>
    <m/>
    <n v="2"/>
    <x v="92"/>
    <x v="1"/>
    <n v="1"/>
    <s v="Front-Line"/>
    <x v="52"/>
    <x v="3"/>
    <n v="2"/>
  </r>
  <r>
    <n v="2123"/>
    <s v="RK982"/>
    <x v="39"/>
    <n v="85"/>
    <x v="0"/>
    <x v="2"/>
    <n v="9"/>
    <s v="February"/>
    <x v="12"/>
    <s v="9 February 1949"/>
    <x v="2"/>
    <s v="From the book &quot;Mosquito&quot; Chaz Bowyer, the following letters were noted with the following numbers ; 85 Sqn : RK982 -B, RL213 - F To MoS 9.2.49 (Air Britain Serials)"/>
    <x v="5"/>
    <x v="3"/>
    <m/>
    <m/>
    <x v="2"/>
    <m/>
    <m/>
    <n v="2"/>
    <x v="92"/>
    <x v="1"/>
    <n v="0"/>
    <s v="Front-Line"/>
    <x v="13"/>
    <x v="2"/>
    <n v="1"/>
  </r>
  <r>
    <n v="971"/>
    <s v="RS552"/>
    <x v="12"/>
    <s v="515/1692 Flt"/>
    <x v="10"/>
    <x v="7"/>
    <n v="9"/>
    <s v="February"/>
    <x v="12"/>
    <s v="9 February 1949"/>
    <x v="2"/>
    <s v="To MoS 9.2.49 (Air Britain Serials)"/>
    <x v="5"/>
    <x v="3"/>
    <m/>
    <m/>
    <x v="2"/>
    <m/>
    <m/>
    <n v="2"/>
    <x v="92"/>
    <x v="1"/>
    <n v="1"/>
    <s v="Support Unit"/>
    <x v="93"/>
    <x v="0"/>
    <n v="2"/>
  </r>
  <r>
    <n v="4490"/>
    <s v="RS564"/>
    <x v="12"/>
    <s v="248/36"/>
    <x v="10"/>
    <x v="19"/>
    <n v="9"/>
    <s v="February"/>
    <x v="12"/>
    <s v="9 February 1949"/>
    <x v="2"/>
    <s v="To MoS 9.2.49 (Air Britain Serials)"/>
    <x v="5"/>
    <x v="3"/>
    <m/>
    <m/>
    <x v="2"/>
    <m/>
    <m/>
    <n v="2"/>
    <x v="92"/>
    <x v="1"/>
    <n v="1"/>
    <s v="Front-Line"/>
    <x v="285"/>
    <x v="0"/>
    <n v="2"/>
  </r>
  <r>
    <n v="6310"/>
    <s v="RS637"/>
    <x v="12"/>
    <m/>
    <x v="10"/>
    <x v="19"/>
    <n v="9"/>
    <s v="February"/>
    <x v="12"/>
    <s v="9 February 1949"/>
    <x v="2"/>
    <s v="To MoS 9.2.49 (Air Britain Serials)"/>
    <x v="5"/>
    <x v="3"/>
    <m/>
    <m/>
    <x v="2"/>
    <m/>
    <m/>
    <n v="2"/>
    <x v="92"/>
    <x v="1"/>
    <n v="0"/>
    <e v="#N/A"/>
    <x v="17"/>
    <x v="7"/>
    <n v="1"/>
  </r>
  <r>
    <n v="154"/>
    <s v="SZ968"/>
    <x v="12"/>
    <s v="464/21/4"/>
    <x v="0"/>
    <x v="16"/>
    <n v="9"/>
    <s v="February"/>
    <x v="12"/>
    <s v="9 February 1949"/>
    <x v="2"/>
    <s v="Served with 464 Sqn, under RAF control 1/45. Participated in Gestapo HQ Copenhagen Raid 21/3/45. (Brian Fillery's website) To MoS 9.2.49 (Air Britain Serials)"/>
    <x v="5"/>
    <x v="3"/>
    <m/>
    <m/>
    <x v="2"/>
    <m/>
    <m/>
    <n v="2"/>
    <x v="92"/>
    <x v="1"/>
    <n v="1"/>
    <s v="Front-Line"/>
    <x v="82"/>
    <x v="0"/>
    <n v="3"/>
  </r>
  <r>
    <n v="1170"/>
    <s v="SZ975"/>
    <x v="12"/>
    <s v="54OTU/FCCS/13OTU/204AFS"/>
    <x v="10"/>
    <x v="19"/>
    <n v="9"/>
    <s v="February"/>
    <x v="12"/>
    <s v="9 February 1949"/>
    <x v="2"/>
    <s v="SOC 9.2.49 (Air Britain Serials)"/>
    <x v="4"/>
    <x v="3"/>
    <m/>
    <m/>
    <x v="2"/>
    <m/>
    <m/>
    <n v="2"/>
    <x v="92"/>
    <x v="1"/>
    <n v="1"/>
    <s v="Support Unit"/>
    <x v="294"/>
    <x v="0"/>
    <n v="4"/>
  </r>
  <r>
    <n v="4244"/>
    <s v="SZ995"/>
    <x v="12"/>
    <s v="268/21"/>
    <x v="0"/>
    <x v="16"/>
    <n v="9"/>
    <s v="February"/>
    <x v="12"/>
    <s v="9 February 1949"/>
    <x v="2"/>
    <s v="To MoS 9.2.49 (Air Britain Serials)"/>
    <x v="5"/>
    <x v="3"/>
    <m/>
    <m/>
    <x v="2"/>
    <m/>
    <m/>
    <n v="2"/>
    <x v="92"/>
    <x v="1"/>
    <n v="1"/>
    <s v="Front-Line"/>
    <x v="48"/>
    <x v="0"/>
    <n v="2"/>
  </r>
  <r>
    <n v="7488"/>
    <s v="TA375"/>
    <x v="12"/>
    <n v="107"/>
    <x v="0"/>
    <x v="16"/>
    <n v="9"/>
    <s v="February"/>
    <x v="12"/>
    <s v="9 February 1949"/>
    <x v="2"/>
    <s v="To MoS 9.2.49 (Air Britain Serials)"/>
    <x v="5"/>
    <x v="3"/>
    <m/>
    <m/>
    <x v="2"/>
    <m/>
    <m/>
    <n v="2"/>
    <x v="92"/>
    <x v="1"/>
    <n v="1"/>
    <s v="Front-Line"/>
    <x v="57"/>
    <x v="0"/>
    <n v="1"/>
  </r>
  <r>
    <n v="2878"/>
    <s v="TA481"/>
    <x v="12"/>
    <s v="2 Gp CS"/>
    <x v="10"/>
    <x v="19"/>
    <n v="9"/>
    <s v="February"/>
    <x v="12"/>
    <s v="9 February 1949"/>
    <x v="2"/>
    <s v="Sold to MoS 9.2.49 (Air Britain Serials)"/>
    <x v="5"/>
    <x v="3"/>
    <m/>
    <m/>
    <x v="2"/>
    <m/>
    <m/>
    <n v="2"/>
    <x v="92"/>
    <x v="1"/>
    <n v="0"/>
    <s v="Support Unit"/>
    <x v="346"/>
    <x v="0"/>
    <n v="1"/>
  </r>
  <r>
    <n v="5393"/>
    <s v="TA554"/>
    <x v="12"/>
    <n v="305"/>
    <x v="0"/>
    <x v="16"/>
    <n v="9"/>
    <s v="February"/>
    <x v="12"/>
    <s v="9 February 1949"/>
    <x v="2"/>
    <s v="To MoS 9.2.49 (Air Britain Serials)"/>
    <x v="5"/>
    <x v="3"/>
    <m/>
    <m/>
    <x v="2"/>
    <m/>
    <m/>
    <n v="2"/>
    <x v="92"/>
    <x v="1"/>
    <n v="0"/>
    <s v="Front-Line"/>
    <x v="60"/>
    <x v="0"/>
    <n v="1"/>
  </r>
  <r>
    <n v="2220"/>
    <s v="TA558"/>
    <x v="12"/>
    <s v="13OTU/54OTU/228OCU"/>
    <x v="0"/>
    <x v="7"/>
    <n v="9"/>
    <s v="February"/>
    <x v="12"/>
    <s v="9 February 1949"/>
    <x v="2"/>
    <s v="To MoS 9.2.49 (Air Britain Serials)"/>
    <x v="5"/>
    <x v="3"/>
    <m/>
    <m/>
    <x v="2"/>
    <m/>
    <m/>
    <n v="2"/>
    <x v="92"/>
    <x v="1"/>
    <n v="0"/>
    <s v="Support Unit"/>
    <x v="298"/>
    <x v="0"/>
    <n v="3"/>
  </r>
  <r>
    <n v="4564"/>
    <s v="VL727"/>
    <x v="12"/>
    <n v="21"/>
    <x v="0"/>
    <x v="16"/>
    <n v="9"/>
    <s v="February"/>
    <x v="12"/>
    <s v="9 February 1949"/>
    <x v="2"/>
    <s v="To MoS 9.2.49 (Air Britain Serials)"/>
    <x v="5"/>
    <x v="3"/>
    <m/>
    <m/>
    <x v="2"/>
    <m/>
    <m/>
    <n v="2"/>
    <x v="92"/>
    <x v="1"/>
    <n v="0"/>
    <s v="Front-Line"/>
    <x v="48"/>
    <x v="7"/>
    <n v="1"/>
  </r>
  <r>
    <n v="4043"/>
    <s v="RK955"/>
    <x v="39"/>
    <n v="29"/>
    <x v="0"/>
    <x v="2"/>
    <n v="10"/>
    <s v="February"/>
    <x v="12"/>
    <s v="10 February 1949"/>
    <x v="0"/>
    <s v="Swung on landing and u/c collapsed West Malling 10.2.49 (Air Britain Serials) 10.02.49 29 Sqn. RK955 Swung on landing at West Mailing, overcorrected and swung opposite way, port undercarriage then collapsed. (Mosquito Crash Log)"/>
    <x v="2"/>
    <x v="2"/>
    <s v="Swung on landing"/>
    <m/>
    <x v="2"/>
    <m/>
    <m/>
    <n v="2"/>
    <x v="92"/>
    <x v="1"/>
    <n v="0"/>
    <s v="Front-Line"/>
    <x v="31"/>
    <x v="2"/>
    <n v="1"/>
  </r>
  <r>
    <n v="1841"/>
    <s v="PZ228"/>
    <x v="12"/>
    <s v="BSDU/239/169"/>
    <x v="10"/>
    <x v="19"/>
    <n v="10"/>
    <s v="February"/>
    <x v="12"/>
    <s v="10 February 1949"/>
    <x v="2"/>
    <s v="To MoS 10.2.49 (Air Britain Serials)"/>
    <x v="5"/>
    <x v="3"/>
    <m/>
    <m/>
    <x v="2"/>
    <m/>
    <m/>
    <n v="2"/>
    <x v="92"/>
    <x v="1"/>
    <n v="1"/>
    <s v="Front-Line"/>
    <x v="65"/>
    <x v="0"/>
    <n v="3"/>
  </r>
  <r>
    <n v="1844"/>
    <s v="HR210"/>
    <x v="12"/>
    <s v="151/68/151/CFE"/>
    <x v="0"/>
    <x v="7"/>
    <n v="11"/>
    <s v="February"/>
    <x v="12"/>
    <s v="11 February 1949"/>
    <x v="2"/>
    <s v="SS 11.2.49 (Air Britain Serials)"/>
    <x v="4"/>
    <x v="3"/>
    <m/>
    <m/>
    <x v="2"/>
    <m/>
    <m/>
    <n v="2"/>
    <x v="92"/>
    <x v="1"/>
    <n v="1"/>
    <s v="Support Unit"/>
    <x v="231"/>
    <x v="3"/>
    <n v="4"/>
  </r>
  <r>
    <n v="6330"/>
    <s v="MV532"/>
    <x v="25"/>
    <n v="85"/>
    <x v="0"/>
    <x v="2"/>
    <n v="11"/>
    <s v="February"/>
    <x v="12"/>
    <s v="11 February 1949"/>
    <x v="2"/>
    <s v="SS 11.2.49 (Air Britain Serials)"/>
    <x v="4"/>
    <x v="3"/>
    <m/>
    <m/>
    <x v="2"/>
    <m/>
    <m/>
    <n v="2"/>
    <x v="92"/>
    <x v="1"/>
    <n v="1"/>
    <s v="Front-Line"/>
    <x v="13"/>
    <x v="2"/>
    <n v="1"/>
  </r>
  <r>
    <n v="1995"/>
    <s v="PZ169"/>
    <x v="12"/>
    <s v="141/418/268/107"/>
    <x v="0"/>
    <x v="16"/>
    <n v="11"/>
    <s v="February"/>
    <x v="12"/>
    <s v="11 February 1949"/>
    <x v="2"/>
    <s v="SS 11.2.49 (Air Britain Serials)"/>
    <x v="4"/>
    <x v="3"/>
    <m/>
    <m/>
    <x v="2"/>
    <m/>
    <m/>
    <n v="2"/>
    <x v="92"/>
    <x v="1"/>
    <n v="1"/>
    <s v="Front-Line"/>
    <x v="57"/>
    <x v="0"/>
    <n v="4"/>
  </r>
  <r>
    <n v="3332"/>
    <s v="PZ391"/>
    <x v="12"/>
    <s v="107/305/4"/>
    <x v="0"/>
    <x v="16"/>
    <n v="11"/>
    <s v="February"/>
    <x v="12"/>
    <s v="11 February 1949"/>
    <x v="2"/>
    <s v="SS 11.2.49 (Air Britain Serials)"/>
    <x v="4"/>
    <x v="3"/>
    <m/>
    <m/>
    <x v="2"/>
    <m/>
    <m/>
    <n v="2"/>
    <x v="92"/>
    <x v="1"/>
    <n v="1"/>
    <s v="Front-Line"/>
    <x v="82"/>
    <x v="0"/>
    <n v="3"/>
  </r>
  <r>
    <n v="6116"/>
    <s v="RF846"/>
    <x v="12"/>
    <n v="21"/>
    <x v="0"/>
    <x v="16"/>
    <n v="11"/>
    <s v="February"/>
    <x v="12"/>
    <s v="11 February 1949"/>
    <x v="2"/>
    <s v="SS 11.2.49 (Air Britain Serials)"/>
    <x v="4"/>
    <x v="3"/>
    <m/>
    <m/>
    <x v="2"/>
    <m/>
    <m/>
    <n v="2"/>
    <x v="92"/>
    <x v="1"/>
    <n v="1"/>
    <s v="Front-Line"/>
    <x v="48"/>
    <x v="3"/>
    <n v="1"/>
  </r>
  <r>
    <n v="1909"/>
    <s v="RS558"/>
    <x v="12"/>
    <s v="613/69/2 Gp CF/21"/>
    <x v="0"/>
    <x v="16"/>
    <n v="11"/>
    <s v="February"/>
    <x v="12"/>
    <s v="11 February 1949"/>
    <x v="2"/>
    <s v="SS 11.2.49 (Air Britain Serials)"/>
    <x v="4"/>
    <x v="3"/>
    <m/>
    <m/>
    <x v="2"/>
    <m/>
    <m/>
    <n v="2"/>
    <x v="92"/>
    <x v="1"/>
    <n v="1"/>
    <s v="Front-Line"/>
    <x v="48"/>
    <x v="0"/>
    <n v="4"/>
  </r>
  <r>
    <n v="2412"/>
    <s v="TA387"/>
    <x v="12"/>
    <s v="605/4"/>
    <x v="0"/>
    <x v="16"/>
    <n v="11"/>
    <s v="February"/>
    <x v="12"/>
    <s v="11 February 1949"/>
    <x v="2"/>
    <s v="SS 11.2.49 (Air Britain Serials)"/>
    <x v="4"/>
    <x v="3"/>
    <m/>
    <m/>
    <x v="2"/>
    <m/>
    <m/>
    <n v="2"/>
    <x v="92"/>
    <x v="1"/>
    <n v="1"/>
    <s v="Front-Line"/>
    <x v="82"/>
    <x v="0"/>
    <n v="2"/>
  </r>
  <r>
    <n v="1533"/>
    <s v="TA471"/>
    <x v="12"/>
    <s v="613/69/21"/>
    <x v="0"/>
    <x v="16"/>
    <n v="11"/>
    <s v="February"/>
    <x v="12"/>
    <s v="11 February 1949"/>
    <x v="2"/>
    <s v="SS 11.2.49 (Air Britain Serials)"/>
    <x v="4"/>
    <x v="3"/>
    <m/>
    <m/>
    <x v="2"/>
    <m/>
    <m/>
    <n v="2"/>
    <x v="92"/>
    <x v="1"/>
    <n v="0"/>
    <s v="Front-Line"/>
    <x v="48"/>
    <x v="0"/>
    <n v="3"/>
  </r>
  <r>
    <n v="7652"/>
    <s v="TA506"/>
    <x v="12"/>
    <n v="107"/>
    <x v="0"/>
    <x v="16"/>
    <n v="11"/>
    <s v="February"/>
    <x v="12"/>
    <s v="11 February 1949"/>
    <x v="2"/>
    <s v="SS 11.2.49 (Air Britain Serials)"/>
    <x v="4"/>
    <x v="3"/>
    <m/>
    <m/>
    <x v="2"/>
    <m/>
    <m/>
    <n v="2"/>
    <x v="92"/>
    <x v="1"/>
    <n v="0"/>
    <s v="Front-Line"/>
    <x v="57"/>
    <x v="0"/>
    <n v="1"/>
  </r>
  <r>
    <n v="6425"/>
    <s v="PF623"/>
    <x v="35"/>
    <n v="81"/>
    <x v="10"/>
    <x v="19"/>
    <n v="12"/>
    <s v="February"/>
    <x v="12"/>
    <s v="12 February 1949"/>
    <x v="0"/>
    <s v="Lost height on single-engined overshoot and crashed Tengah 12.2.49 (Air Britain Serials)"/>
    <x v="2"/>
    <x v="2"/>
    <s v="Overshot"/>
    <m/>
    <x v="2"/>
    <m/>
    <m/>
    <n v="2"/>
    <x v="92"/>
    <x v="1"/>
    <n v="0"/>
    <s v="Front-Line"/>
    <x v="287"/>
    <x v="6"/>
    <n v="1"/>
  </r>
  <r>
    <n v="4310"/>
    <s v="TA589"/>
    <x v="12"/>
    <s v="14/21"/>
    <x v="0"/>
    <x v="16"/>
    <n v="12"/>
    <s v="February"/>
    <x v="12"/>
    <s v="12 February 1949"/>
    <x v="2"/>
    <s v="SS 13.2.49 (Air Britain Serials)"/>
    <x v="4"/>
    <x v="3"/>
    <m/>
    <m/>
    <x v="2"/>
    <m/>
    <m/>
    <n v="2"/>
    <x v="92"/>
    <x v="1"/>
    <n v="0"/>
    <s v="Front-Line"/>
    <x v="48"/>
    <x v="0"/>
    <n v="2"/>
  </r>
  <r>
    <n v="71"/>
    <s v="RL249"/>
    <x v="39"/>
    <s v="RAE/23"/>
    <x v="0"/>
    <x v="2"/>
    <n v="14"/>
    <s v="February"/>
    <x v="12"/>
    <s v="14 February 1949"/>
    <x v="0"/>
    <s v="Engines cut after take-off crashlanded Coltishall 14.2.49 DBF (Air Britain Serials) 14.02.49 23 Sqn. RL249 Complete power failure after take-off, crash-landed in a wood four miles from Coltishall, killing one and injuring one. (Mosquito Crash Log)   _x000a__x000a_Flight Lieutenant Dickie Colbourne _x000a_(Filed: 16/04/2005) _x000a__x000a_Flight Lieutenant Dickie Colbourne, who has died aged 85, was awarded the George Medal for a gallant action in which he plunged into the burning wreckage of his aircraft to rescue his navigator. _x000a__x000a_On the night of February 14 1949, Colbourne took off from Coltishall, Norfolk, in a Mosquito night fighter for a practice gunnery sortie over the Wash. Both engines failed, and Colbourne managed to crash-land in a plantation of trees. The aircraft suffered severe damage, immediately catching fire. Severely dazed, he called out to his navigator. A reply appeared to come from outside. _x000a__x000a_Colbourne's legs were trapped, but as the fire intensified, he finally got clear of the aircraft and smothered the flames on his clothing. On failing to find the navigator, Colbourne realised that he must be trapped in the wreckage. Despite his injuries, and knowing the aircraft was loaded with high explosive ammunition, he climbed back into the burning wreckage and found the navigator trapped in the aircraft's shattered nose. _x000a__x000a_At this point the aircraft exploded. Although severely burned, Colbourne freed his comrade, dragging him clear and stripping him of his burning clothing. Despite his own severe injuries, he refused to be assisted into a vehicle for transfer to hospital until he was satisfied that his navigator was receiving medical attention. Throughout the difficult journey to hospital, he remained conscious and offered encouragement to his navigator. Both men were placed on the &quot;dangerously injured&quot; list, and the navigator died 20 hours later. Colbourne remained in hospital for many months. _x000a__x000a_The citation for his George Medal concluded: &quot;Colbourne showed great fortitude, personal courage and devotion to duty under conditions of extreme danger when he was in considerable pain from his injuries.&quot; _x000a__x000a_Richard Colbourne was born on May 26 1919 at Preston and attended Hutton Grammar School. He joined the RAF as an apprentice clerk in October 1935. While serving in Singapore in late 1940, he learned that his younger brother had been shot down and killed on bombing operations over Holland. The following year he trained as a pilot in Rhodesia before serving in the Desert Air Force in the general reconnaissance role. _x000a__x000a_(Flight Lieutenant Dickie Colbourne _x000a_(Filed: 16/04/2005) _x000a__x000a_Flight Lieutenant Dickie Colbourne, who has died aged 85, was awarded the George Medal for a gallant action in which he plunged into the burning wreckage of his aircraft to rescue his navigator. _x000a__x000a_On the night of February 14 1949, Colbourne took off from Coltishall, Norfolk, in a Mosquito night fighter for a practice gunnery sortie over the Wash. Both engines failed, and Colbourne managed to crash-land in a plantation of trees. The aircraft suffered severe damage, immediately catching fire. Severely dazed, he called out to his navigator. A reply appeared to come from outside. _x000a__x000a_Colbourne's legs were trapped, but as the fire intensified, he finally got clear of the aircraft and smothered the flames on his clothing. On failing to find the navigator, Colbourne realised that he must be trapped in the wreckage. Despite his injuries, and knowing the aircraft was loaded with high explosive ammunition, he climbed back into the burning wreckage and found the navigator trapped in the aircraft's shattered nose. _x000a__x000a_At this point the aircraft exploded. Although severely burned, Colbourne freed his comrade, dragging him clear and stripping him of his burning clothing. Despite his own severe injuries, he refused to be assisted into a vehicle for transfer to hospital until he was satisfied that his navigator was receiving medical attention. Throughout the difficult journey to hospital, he remained conscious and offered encouragement to his navigator. Both men were placed on the &quot;dangerously injured&quot; list, and the navigator died 20 hours later. Colbourne remained in hospital for many months. _x000a__x000a_The citation for his George Medal concluded: &quot;Colbourne showed great fortitude, personal courage and devotion to duty under conditions of extreme danger when he was in considerable pain from his injuries.&quot; _x000a__x000a_Richard Colbourne was born on May 26 1919 at Preston and attended Hutton Grammar School. He joined the RAF as an apprentice clerk in October 1935. While serving in Singapore in late 1940, he learned that his younger brother had been shot down and killed on bombing operations over Holland. The following year he trained as a pilot in Rhodesia before serving in the Desert Air Force in the general reconnaissance role. _x000a__x000a_(Flight Lieutenant Dickie Colbourne _x000a_(Filed: 16/04/2005) _x000a__x000a_Flight Lieutenant Dickie Colbourne, who has died aged 85, was awarded the George Medal for a gallant action in which he plunged into the burning wreckage of his aircraft to rescue his navigator. _x000a__x000a_On the night of February 14 1949, Colbourne took off from Coltishall, Norfolk, in a Mosquito night fighter for a practice gunnery sortie over the Wash. Both engines failed, and Colbourne managed to crash-land in a plantation of trees. The aircraft suffered severe damage, immediately catching fire. Severely dazed, he called out to his navigator. A reply appeared to come from outside. _x000a__x000a_Colbourne's legs were trapped, but as the fire intensified, he finally got clear of the aircraft and smothered the flames on his clothing. On failing to find the navigator, Colbourne realised that he must be trapped in the wreckage. Despite his injuries, and knowing the aircraft was loaded with high explosive ammunition, he climbed back into the burning wreckage and found the navigator trapped in the aircraft's shattered nose. _x000a__x000a_At this point the aircraft exploded. Although severely burned, Colbourne freed his comrade, dragging him clear and stripping him of his burning clothing. Despite his own severe injuries, he refused to be assisted into a vehicle for transfer to hospital until he was satisfied that his navigator was receiving medical attention. Throughout the difficult journey to hospital, he remained conscious and offered encouragement to his navigator. Both men were placed on the &quot;dangerously injured&quot; list, and the navigator died 20 hours later. Colbourne remained in hospital for many months. _x000a__x000a_The citation for his George Medal concluded: &quot;Colbourne showed great fortitude, personal courage and devotion to duty under conditions of extreme danger when he was in considerable pain from his injuries.&quot; _x000a__x000a_Richard Colbourne was born on May 26 1919 at Preston and attended Hutton Grammar School. He joined the RAF as an apprentice clerk in October 1935. While serving in Singapore in late 1940, he learned that his younger brother had been shot down and killed on bombing operations over Holland. The following year he trained as a pilot in Rhodesia before serving in the Desert Air Force in the general reconnaissance role. _x000a_(http://mogggy.org/TheGen/viewtopic.php?p=2968&amp;sid=c9d51398c9cf562d5964c624d2c97bbb)_x000a__x000a_Sadly NAV 2 William Bert Kirby #1605819 died the next day _x000a__x000a_the citation for the rewards is here_x000a__x000a_http://www.london-gazette.co.uk/issues/38666/pages/3459_x000a__x000a_(http://www.rafcommands.com/forum/showthread.php?12869-Mosquito-RL249-Crash-14th-Feb-1949-Final-Landings)_x000a__x000a_RL249 was serving with No. 23 Sqn, stationed at RAF Coltishall, when it crash-landed due to engine failure after take-off on 14th February 1949. The aircraft was destroyed by fire, and the remains were subsequently buried where they remained until they were unearthed again in 2006._x000a_(http://peoplesmosquito.wordpress.com/2012/03/15/press-release-mosquito-nf-36-restoration-confirmed/)_x000a_"/>
    <x v="2"/>
    <x v="2"/>
    <s v="Engine failure"/>
    <m/>
    <x v="2"/>
    <m/>
    <m/>
    <n v="2"/>
    <x v="92"/>
    <x v="1"/>
    <n v="0"/>
    <s v="Front-Line"/>
    <x v="6"/>
    <x v="2"/>
    <n v="2"/>
  </r>
  <r>
    <n v="1557"/>
    <s v="VP186"/>
    <x v="42"/>
    <s v="139/231OCU"/>
    <x v="0"/>
    <x v="7"/>
    <n v="16"/>
    <s v="February"/>
    <x v="12"/>
    <s v="16 February 1949"/>
    <x v="0"/>
    <s v="Engines cut bellylanded at Woodhall Spa 16.2.49 (Air Britain Serials) 16.02.49 231 OCU. VP186 Force-landed on disused Woodhall Spa aerodrome in Coningsby circuit after engine mishandling. (Mosquito Crash Log)"/>
    <x v="2"/>
    <x v="2"/>
    <s v="Engine failure"/>
    <m/>
    <x v="2"/>
    <m/>
    <m/>
    <n v="2"/>
    <x v="92"/>
    <x v="1"/>
    <n v="0"/>
    <s v="Support Unit"/>
    <x v="313"/>
    <x v="7"/>
    <n v="2"/>
  </r>
  <r>
    <n v="4039"/>
    <s v="HX914"/>
    <x v="12"/>
    <s v="464/54OTU/228OCU"/>
    <x v="0"/>
    <x v="7"/>
    <n v="17"/>
    <s v="February"/>
    <x v="12"/>
    <s v="17 February 1949"/>
    <x v="2"/>
    <s v="Served with 464 Sqn, under RAF control 9/43 to 7/7/44 Coded SB-O. w/o after Crash landing. (Brian Fillery's website) SOC 17.2.49 (Air Britain Serials)"/>
    <x v="4"/>
    <x v="3"/>
    <m/>
    <m/>
    <x v="2"/>
    <m/>
    <m/>
    <n v="2"/>
    <x v="92"/>
    <x v="1"/>
    <n v="1"/>
    <s v="Support Unit"/>
    <x v="298"/>
    <x v="0"/>
    <n v="3"/>
  </r>
  <r>
    <n v="3591"/>
    <s v="PZ471"/>
    <x v="12"/>
    <n v="21"/>
    <x v="0"/>
    <x v="16"/>
    <n v="17"/>
    <s v="February"/>
    <x v="12"/>
    <s v="17 February 1949"/>
    <x v="2"/>
    <s v="SOC 17.2.49 NFT (Air Britain Serials)"/>
    <x v="4"/>
    <x v="3"/>
    <m/>
    <m/>
    <x v="2"/>
    <m/>
    <m/>
    <n v="2"/>
    <x v="92"/>
    <x v="1"/>
    <n v="1"/>
    <s v="Front-Line"/>
    <x v="48"/>
    <x v="0"/>
    <n v="1"/>
  </r>
  <r>
    <n v="4334"/>
    <s v="RS529"/>
    <x v="12"/>
    <s v="605/4"/>
    <x v="0"/>
    <x v="16"/>
    <n v="17"/>
    <s v="February"/>
    <x v="12"/>
    <s v="17 February 1949"/>
    <x v="2"/>
    <s v="SOC 17.2.49 (Air Britain Serials)"/>
    <x v="4"/>
    <x v="3"/>
    <m/>
    <m/>
    <x v="2"/>
    <m/>
    <m/>
    <n v="2"/>
    <x v="92"/>
    <x v="1"/>
    <n v="1"/>
    <s v="Front-Line"/>
    <x v="82"/>
    <x v="0"/>
    <n v="2"/>
  </r>
  <r>
    <n v="1537"/>
    <s v="SZ992"/>
    <x v="12"/>
    <s v="418/605/4"/>
    <x v="0"/>
    <x v="16"/>
    <n v="17"/>
    <s v="February"/>
    <x v="12"/>
    <s v="17 February 1949"/>
    <x v="2"/>
    <s v="SOC 17.2.49 (Air Britain Serials)"/>
    <x v="4"/>
    <x v="3"/>
    <m/>
    <m/>
    <x v="2"/>
    <m/>
    <m/>
    <n v="2"/>
    <x v="92"/>
    <x v="1"/>
    <n v="1"/>
    <s v="Front-Line"/>
    <x v="82"/>
    <x v="0"/>
    <n v="3"/>
  </r>
  <r>
    <n v="7662"/>
    <s v="TA376"/>
    <x v="12"/>
    <n v="107"/>
    <x v="0"/>
    <x v="16"/>
    <n v="17"/>
    <s v="February"/>
    <x v="12"/>
    <s v="17 February 1949"/>
    <x v="2"/>
    <s v="SOC 17.2.49 (Air Britain Serials)"/>
    <x v="4"/>
    <x v="3"/>
    <m/>
    <m/>
    <x v="2"/>
    <m/>
    <m/>
    <n v="2"/>
    <x v="92"/>
    <x v="1"/>
    <n v="1"/>
    <s v="Front-Line"/>
    <x v="57"/>
    <x v="0"/>
    <n v="1"/>
  </r>
  <r>
    <n v="7313"/>
    <s v="TA379"/>
    <x v="12"/>
    <s v="613/69/4"/>
    <x v="0"/>
    <x v="16"/>
    <n v="17"/>
    <s v="February"/>
    <x v="12"/>
    <s v="17 February 1949"/>
    <x v="2"/>
    <s v="SOC 17.2.49 (Air Britain Serials)"/>
    <x v="4"/>
    <x v="3"/>
    <m/>
    <m/>
    <x v="2"/>
    <m/>
    <m/>
    <n v="2"/>
    <x v="92"/>
    <x v="1"/>
    <n v="1"/>
    <s v="Front-Line"/>
    <x v="82"/>
    <x v="0"/>
    <n v="3"/>
  </r>
  <r>
    <n v="4668"/>
    <s v="TA482"/>
    <x v="12"/>
    <n v="107"/>
    <x v="0"/>
    <x v="16"/>
    <n v="17"/>
    <s v="February"/>
    <x v="12"/>
    <s v="17 February 1949"/>
    <x v="2"/>
    <s v="SOC 17.2.49 (Air Britain Serials)"/>
    <x v="4"/>
    <x v="3"/>
    <m/>
    <m/>
    <x v="2"/>
    <m/>
    <m/>
    <n v="2"/>
    <x v="92"/>
    <x v="1"/>
    <n v="0"/>
    <s v="Front-Line"/>
    <x v="57"/>
    <x v="0"/>
    <n v="1"/>
  </r>
  <r>
    <n v="3706"/>
    <s v="TE770"/>
    <x v="12"/>
    <s v="114/8"/>
    <x v="10"/>
    <x v="19"/>
    <n v="17"/>
    <s v="February"/>
    <x v="12"/>
    <s v="17 February 1949"/>
    <x v="2"/>
    <s v="SOC 17.2.49 (Air Britain Serials)"/>
    <x v="4"/>
    <x v="3"/>
    <m/>
    <m/>
    <x v="2"/>
    <m/>
    <m/>
    <n v="2"/>
    <x v="92"/>
    <x v="1"/>
    <n v="0"/>
    <s v="Front-Line"/>
    <x v="311"/>
    <x v="3"/>
    <n v="2"/>
  </r>
  <r>
    <n v="2829"/>
    <s v="TE821"/>
    <x v="12"/>
    <s v="ME"/>
    <x v="1"/>
    <x v="16"/>
    <n v="17"/>
    <s v="February"/>
    <x v="12"/>
    <s v="17 February 1949"/>
    <x v="2"/>
    <s v="SOC 17.2.49 (Air Britain Serials)"/>
    <x v="4"/>
    <x v="3"/>
    <m/>
    <m/>
    <x v="2"/>
    <m/>
    <m/>
    <n v="2"/>
    <x v="92"/>
    <x v="1"/>
    <n v="0"/>
    <e v="#N/A"/>
    <x v="108"/>
    <x v="3"/>
    <n v="1"/>
  </r>
  <r>
    <n v="6914"/>
    <s v="VA894"/>
    <x v="10"/>
    <s v="SF Wahn"/>
    <x v="10"/>
    <x v="19"/>
    <n v="18"/>
    <s v="February"/>
    <x v="12"/>
    <s v="18 February 1949"/>
    <x v="0"/>
    <s v="Swung on landing Wahn 18.2.49 DBR (Air Britain Serials)"/>
    <x v="2"/>
    <x v="2"/>
    <s v="Swung on landing"/>
    <m/>
    <x v="2"/>
    <m/>
    <m/>
    <n v="2"/>
    <x v="92"/>
    <x v="1"/>
    <n v="0"/>
    <s v="Support Unit"/>
    <x v="347"/>
    <x v="2"/>
    <n v="1"/>
  </r>
  <r>
    <n v="5156"/>
    <s v="NT351"/>
    <x v="25"/>
    <s v="68/500"/>
    <x v="10"/>
    <x v="19"/>
    <n v="19"/>
    <s v="February"/>
    <x v="12"/>
    <s v="19 February 1949"/>
    <x v="2"/>
    <s v="SOC 19.2.49 (Air Britain Serials)"/>
    <x v="4"/>
    <x v="3"/>
    <m/>
    <m/>
    <x v="2"/>
    <m/>
    <m/>
    <n v="2"/>
    <x v="92"/>
    <x v="1"/>
    <n v="1"/>
    <s v="Front-Line"/>
    <x v="325"/>
    <x v="2"/>
    <n v="2"/>
  </r>
  <r>
    <n v="1469"/>
    <s v="RS645"/>
    <x v="12"/>
    <s v="204AFS"/>
    <x v="10"/>
    <x v="19"/>
    <n v="21"/>
    <s v="February"/>
    <x v="12"/>
    <s v="21 February 1949"/>
    <x v="1"/>
    <s v="Spun into ground 1m SE of Rye Sussex 21.2.49 cause not known (Air Britain Serials) 21.02.49 204 AFS. RS645 On a night navigation exercise at 20,000 feet, aircraft got into a flat spin and crashed one mile SE of Rye, Sussex, killing two. (Mosquito Crash Log)"/>
    <x v="2"/>
    <x v="2"/>
    <s v="Unknown"/>
    <m/>
    <x v="2"/>
    <m/>
    <m/>
    <n v="2"/>
    <x v="92"/>
    <x v="1"/>
    <n v="0"/>
    <s v="Support Unit"/>
    <x v="294"/>
    <x v="7"/>
    <n v="1"/>
  </r>
  <r>
    <n v="3263"/>
    <s v="HR258"/>
    <x v="12"/>
    <s v="235/CGS/418"/>
    <x v="10"/>
    <x v="19"/>
    <n v="21"/>
    <s v="February"/>
    <x v="12"/>
    <s v="21 February 1949"/>
    <x v="2"/>
    <s v="SS 21.2.49 (Air Britain Serials)"/>
    <x v="4"/>
    <x v="3"/>
    <m/>
    <m/>
    <x v="2"/>
    <m/>
    <m/>
    <n v="2"/>
    <x v="92"/>
    <x v="1"/>
    <n v="1"/>
    <s v="Front-Line"/>
    <x v="30"/>
    <x v="3"/>
    <n v="3"/>
  </r>
  <r>
    <n v="7426"/>
    <s v="MM641"/>
    <x v="22"/>
    <s v="85/157/169"/>
    <x v="10"/>
    <x v="19"/>
    <n v="21"/>
    <s v="February"/>
    <x v="12"/>
    <s v="21 February 1949"/>
    <x v="2"/>
    <s v="SS 21.2.49 (Air Britain Serials)"/>
    <x v="4"/>
    <x v="3"/>
    <m/>
    <m/>
    <x v="2"/>
    <m/>
    <m/>
    <n v="2"/>
    <x v="92"/>
    <x v="1"/>
    <n v="1"/>
    <s v="Front-Line"/>
    <x v="65"/>
    <x v="2"/>
    <n v="3"/>
  </r>
  <r>
    <n v="1809"/>
    <s v="MM653"/>
    <x v="22"/>
    <s v="RAE/157/169"/>
    <x v="10"/>
    <x v="19"/>
    <n v="21"/>
    <s v="February"/>
    <x v="12"/>
    <s v="21 February 1949"/>
    <x v="2"/>
    <s v="SS 21.2.49 (Air Britain Serials)"/>
    <x v="4"/>
    <x v="3"/>
    <m/>
    <m/>
    <x v="2"/>
    <m/>
    <m/>
    <n v="2"/>
    <x v="92"/>
    <x v="1"/>
    <n v="1"/>
    <s v="Front-Line"/>
    <x v="65"/>
    <x v="2"/>
    <n v="3"/>
  </r>
  <r>
    <n v="679"/>
    <s v="MM676"/>
    <x v="22"/>
    <s v="157/169"/>
    <x v="10"/>
    <x v="19"/>
    <n v="21"/>
    <s v="February"/>
    <x v="12"/>
    <s v="21 February 1949"/>
    <x v="2"/>
    <s v="6545M NTU SS 21.2.49 (Air Britain Serials)"/>
    <x v="4"/>
    <x v="3"/>
    <m/>
    <m/>
    <x v="2"/>
    <m/>
    <m/>
    <n v="2"/>
    <x v="92"/>
    <x v="1"/>
    <n v="1"/>
    <s v="Front-Line"/>
    <x v="65"/>
    <x v="2"/>
    <n v="2"/>
  </r>
  <r>
    <n v="6882"/>
    <s v="MM684"/>
    <x v="22"/>
    <s v="BSDU"/>
    <x v="10"/>
    <x v="19"/>
    <n v="21"/>
    <s v="February"/>
    <x v="12"/>
    <s v="21 February 1949"/>
    <x v="2"/>
    <s v="SS 21.2.49 (Air Britain Serials)"/>
    <x v="4"/>
    <x v="3"/>
    <m/>
    <m/>
    <x v="2"/>
    <m/>
    <m/>
    <n v="2"/>
    <x v="92"/>
    <x v="1"/>
    <n v="1"/>
    <s v="Front-Line"/>
    <x v="138"/>
    <x v="2"/>
    <n v="1"/>
  </r>
  <r>
    <n v="2482"/>
    <s v="PF555"/>
    <x v="20"/>
    <s v="98/14/98"/>
    <x v="10"/>
    <x v="19"/>
    <n v="21"/>
    <s v="February"/>
    <x v="12"/>
    <s v="21 February 1949"/>
    <x v="2"/>
    <s v="Sold 21.2.49 (Air Britain Serials)"/>
    <x v="5"/>
    <x v="3"/>
    <m/>
    <m/>
    <x v="2"/>
    <m/>
    <m/>
    <n v="2"/>
    <x v="92"/>
    <x v="1"/>
    <n v="0"/>
    <s v="Front-Line"/>
    <x v="204"/>
    <x v="6"/>
    <n v="3"/>
  </r>
  <r>
    <n v="709"/>
    <s v="PZ227"/>
    <x v="12"/>
    <s v="239/141/BSDU/RWE"/>
    <x v="10"/>
    <x v="19"/>
    <n v="21"/>
    <s v="February"/>
    <x v="12"/>
    <s v="21 February 1949"/>
    <x v="2"/>
    <s v="SS 21.2.49 (Air Britain Serials)"/>
    <x v="4"/>
    <x v="3"/>
    <m/>
    <m/>
    <x v="2"/>
    <m/>
    <m/>
    <n v="2"/>
    <x v="92"/>
    <x v="1"/>
    <n v="1"/>
    <s v="Support Unit"/>
    <x v="198"/>
    <x v="0"/>
    <n v="4"/>
  </r>
  <r>
    <n v="4246"/>
    <s v="PZ382"/>
    <x v="12"/>
    <s v="248/21"/>
    <x v="0"/>
    <x v="16"/>
    <n v="21"/>
    <s v="February"/>
    <x v="12"/>
    <s v="21 February 1949"/>
    <x v="2"/>
    <s v="SS 21.2.49 (Air Britain Serials)"/>
    <x v="4"/>
    <x v="3"/>
    <m/>
    <m/>
    <x v="2"/>
    <m/>
    <m/>
    <n v="2"/>
    <x v="92"/>
    <x v="1"/>
    <n v="1"/>
    <s v="Front-Line"/>
    <x v="48"/>
    <x v="0"/>
    <n v="2"/>
  </r>
  <r>
    <n v="5664"/>
    <s v="PZ450"/>
    <x v="12"/>
    <s v="253/248"/>
    <x v="10"/>
    <x v="19"/>
    <n v="21"/>
    <s v="February"/>
    <x v="12"/>
    <s v="21 February 1949"/>
    <x v="2"/>
    <s v="SS 21.2.49 (Air Britain Serials)"/>
    <x v="4"/>
    <x v="3"/>
    <m/>
    <m/>
    <x v="2"/>
    <m/>
    <m/>
    <n v="2"/>
    <x v="92"/>
    <x v="1"/>
    <n v="1"/>
    <s v="Front-Line"/>
    <x v="52"/>
    <x v="0"/>
    <n v="2"/>
  </r>
  <r>
    <n v="5299"/>
    <s v="RF720"/>
    <x v="12"/>
    <s v="Med"/>
    <x v="1"/>
    <x v="16"/>
    <n v="21"/>
    <s v="February"/>
    <x v="12"/>
    <s v="21 February 1949"/>
    <x v="2"/>
    <s v="SS 21.2.49 (Air Britain Serials)"/>
    <x v="4"/>
    <x v="3"/>
    <m/>
    <m/>
    <x v="2"/>
    <m/>
    <m/>
    <n v="2"/>
    <x v="92"/>
    <x v="1"/>
    <n v="1"/>
    <e v="#N/A"/>
    <x v="68"/>
    <x v="3"/>
    <n v="1"/>
  </r>
  <r>
    <n v="4096"/>
    <s v="RS594"/>
    <x v="12"/>
    <n v="418"/>
    <x v="10"/>
    <x v="19"/>
    <n v="21"/>
    <s v="February"/>
    <x v="12"/>
    <s v="21 February 1949"/>
    <x v="2"/>
    <s v="Assigned to No.418 Squadron from No.417 ARF (not sure what this signifies), 24 January 1945; last recorded operation on 24/25 April 1945. Letter &quot;L&quot; from ORB entry of 28/29 January 1945. SS 21.2.49 (Air Britain Serials)"/>
    <x v="4"/>
    <x v="3"/>
    <m/>
    <m/>
    <x v="2"/>
    <m/>
    <m/>
    <n v="2"/>
    <x v="92"/>
    <x v="1"/>
    <n v="1"/>
    <s v="Front-Line"/>
    <x v="30"/>
    <x v="0"/>
    <n v="1"/>
  </r>
  <r>
    <n v="3579"/>
    <s v="SZ969"/>
    <x v="12"/>
    <s v="13OTU"/>
    <x v="0"/>
    <x v="7"/>
    <n v="21"/>
    <s v="February"/>
    <x v="12"/>
    <s v="21 February 1949"/>
    <x v="2"/>
    <s v="SS 21.2.49 (Air Britain Serials)"/>
    <x v="4"/>
    <x v="3"/>
    <m/>
    <m/>
    <x v="2"/>
    <m/>
    <m/>
    <n v="2"/>
    <x v="92"/>
    <x v="1"/>
    <n v="1"/>
    <s v="Support Unit"/>
    <x v="39"/>
    <x v="0"/>
    <n v="1"/>
  </r>
  <r>
    <n v="3021"/>
    <s v="SZ971"/>
    <x v="12"/>
    <s v="54OTU/13OTU"/>
    <x v="0"/>
    <x v="7"/>
    <n v="21"/>
    <s v="February"/>
    <x v="12"/>
    <s v="21 February 1949"/>
    <x v="2"/>
    <s v="SS 21.2.49 (Air Britain Serials)"/>
    <x v="4"/>
    <x v="3"/>
    <m/>
    <m/>
    <x v="2"/>
    <m/>
    <m/>
    <n v="2"/>
    <x v="92"/>
    <x v="1"/>
    <n v="1"/>
    <s v="Support Unit"/>
    <x v="39"/>
    <x v="0"/>
    <n v="2"/>
  </r>
  <r>
    <n v="1987"/>
    <s v="SZ976"/>
    <x v="12"/>
    <s v="418/4"/>
    <x v="0"/>
    <x v="16"/>
    <n v="21"/>
    <s v="February"/>
    <x v="12"/>
    <s v="21 February 1949"/>
    <x v="2"/>
    <s v="First mentioned in 418 Sqn ORB, 1/2 March 1945; last mission on 26/27 April 1945. Letter &quot;V&quot; from 418 Sqn ORB entry of 1/2 March 1945. SS 21.2.49 (Air Britain Serials)"/>
    <x v="4"/>
    <x v="3"/>
    <m/>
    <m/>
    <x v="2"/>
    <m/>
    <m/>
    <n v="2"/>
    <x v="92"/>
    <x v="1"/>
    <n v="1"/>
    <s v="Front-Line"/>
    <x v="82"/>
    <x v="0"/>
    <n v="2"/>
  </r>
  <r>
    <n v="5395"/>
    <s v="SZ978"/>
    <x v="12"/>
    <n v="305"/>
    <x v="0"/>
    <x v="16"/>
    <n v="21"/>
    <s v="February"/>
    <x v="12"/>
    <s v="21 February 1949"/>
    <x v="2"/>
    <s v="SS 21.2.49 (Air Britain Serials)"/>
    <x v="4"/>
    <x v="3"/>
    <m/>
    <m/>
    <x v="2"/>
    <m/>
    <m/>
    <n v="2"/>
    <x v="92"/>
    <x v="1"/>
    <n v="1"/>
    <s v="Front-Line"/>
    <x v="60"/>
    <x v="0"/>
    <n v="1"/>
  </r>
  <r>
    <n v="2584"/>
    <s v="SZ987"/>
    <x v="12"/>
    <s v="305/13OTU/228OCU"/>
    <x v="0"/>
    <x v="7"/>
    <n v="21"/>
    <s v="February"/>
    <x v="12"/>
    <s v="21 February 1949"/>
    <x v="2"/>
    <s v="SOC 21.2.49 (Air Britain Serials)"/>
    <x v="4"/>
    <x v="3"/>
    <m/>
    <m/>
    <x v="2"/>
    <m/>
    <m/>
    <n v="2"/>
    <x v="92"/>
    <x v="1"/>
    <n v="1"/>
    <s v="Support Unit"/>
    <x v="298"/>
    <x v="0"/>
    <n v="3"/>
  </r>
  <r>
    <n v="4620"/>
    <s v="SZ988"/>
    <x v="12"/>
    <n v="107"/>
    <x v="0"/>
    <x v="16"/>
    <n v="21"/>
    <s v="February"/>
    <x v="12"/>
    <s v="21 February 1949"/>
    <x v="2"/>
    <s v="SS 21.2.49 (Air Britain Serials)"/>
    <x v="4"/>
    <x v="3"/>
    <m/>
    <m/>
    <x v="2"/>
    <m/>
    <m/>
    <n v="2"/>
    <x v="92"/>
    <x v="1"/>
    <n v="1"/>
    <s v="Front-Line"/>
    <x v="57"/>
    <x v="0"/>
    <n v="1"/>
  </r>
  <r>
    <n v="4571"/>
    <s v="SZ996"/>
    <x v="12"/>
    <n v="21"/>
    <x v="0"/>
    <x v="16"/>
    <n v="21"/>
    <s v="February"/>
    <x v="12"/>
    <s v="21 February 1949"/>
    <x v="2"/>
    <s v="SS 21.2.49 (Air Britain Serials)"/>
    <x v="4"/>
    <x v="3"/>
    <m/>
    <m/>
    <x v="2"/>
    <m/>
    <m/>
    <n v="2"/>
    <x v="92"/>
    <x v="1"/>
    <n v="1"/>
    <s v="Front-Line"/>
    <x v="48"/>
    <x v="0"/>
    <n v="1"/>
  </r>
  <r>
    <n v="3960"/>
    <s v="TA118"/>
    <x v="12"/>
    <n v="107"/>
    <x v="0"/>
    <x v="16"/>
    <n v="21"/>
    <s v="February"/>
    <x v="12"/>
    <s v="21 February 1949"/>
    <x v="2"/>
    <s v="Was F on 107 Squadron (photo in 2nd edtion of 2nd TAF). SS 21.2.49 (Air Britain Serials)"/>
    <x v="4"/>
    <x v="3"/>
    <m/>
    <m/>
    <x v="2"/>
    <m/>
    <m/>
    <n v="2"/>
    <x v="92"/>
    <x v="1"/>
    <n v="1"/>
    <s v="Front-Line"/>
    <x v="57"/>
    <x v="0"/>
    <n v="1"/>
  </r>
  <r>
    <n v="4965"/>
    <s v="TA295"/>
    <x v="22"/>
    <n v="609"/>
    <x v="10"/>
    <x v="19"/>
    <n v="21"/>
    <s v="February"/>
    <x v="12"/>
    <s v="21 February 1949"/>
    <x v="2"/>
    <s v="SS 21.2.49 (Air Britain Serials)"/>
    <x v="4"/>
    <x v="3"/>
    <m/>
    <m/>
    <x v="2"/>
    <m/>
    <m/>
    <n v="2"/>
    <x v="92"/>
    <x v="1"/>
    <n v="1"/>
    <s v="Front-Line"/>
    <x v="296"/>
    <x v="0"/>
    <n v="1"/>
  </r>
  <r>
    <n v="7609"/>
    <s v="MM692"/>
    <x v="25"/>
    <s v="219/500"/>
    <x v="10"/>
    <x v="19"/>
    <n v="22"/>
    <s v="February"/>
    <x v="12"/>
    <s v="22 February 1949"/>
    <x v="2"/>
    <s v="SS 22.2.49 (Air Britain Serials)"/>
    <x v="4"/>
    <x v="3"/>
    <m/>
    <m/>
    <x v="2"/>
    <m/>
    <m/>
    <n v="2"/>
    <x v="92"/>
    <x v="1"/>
    <n v="1"/>
    <s v="Front-Line"/>
    <x v="325"/>
    <x v="2"/>
    <n v="2"/>
  </r>
  <r>
    <n v="3672"/>
    <s v="RF884"/>
    <x v="12"/>
    <n v="248"/>
    <x v="10"/>
    <x v="19"/>
    <n v="22"/>
    <s v="February"/>
    <x v="12"/>
    <s v="22 February 1949"/>
    <x v="2"/>
    <s v="SS 22.2.49 (Air Britain Serials)"/>
    <x v="4"/>
    <x v="3"/>
    <m/>
    <m/>
    <x v="2"/>
    <m/>
    <m/>
    <n v="2"/>
    <x v="92"/>
    <x v="1"/>
    <n v="1"/>
    <s v="Front-Line"/>
    <x v="52"/>
    <x v="3"/>
    <n v="1"/>
  </r>
  <r>
    <n v="5780"/>
    <s v="TE641"/>
    <x v="12"/>
    <n v="114"/>
    <x v="10"/>
    <x v="19"/>
    <n v="22"/>
    <s v="February"/>
    <x v="12"/>
    <s v="22 February 1949"/>
    <x v="2"/>
    <s v="SS 22.2.49 (Air Britain Serials)"/>
    <x v="4"/>
    <x v="3"/>
    <m/>
    <m/>
    <x v="2"/>
    <m/>
    <m/>
    <n v="2"/>
    <x v="92"/>
    <x v="1"/>
    <n v="0"/>
    <s v="Front-Line"/>
    <x v="237"/>
    <x v="3"/>
    <n v="1"/>
  </r>
  <r>
    <n v="5274"/>
    <s v="TE659"/>
    <x v="12"/>
    <s v="ME"/>
    <x v="1"/>
    <x v="16"/>
    <n v="22"/>
    <s v="February"/>
    <x v="12"/>
    <s v="22 February 1949"/>
    <x v="2"/>
    <s v="SS 22.2.49 (Air Britain Serials)"/>
    <x v="4"/>
    <x v="3"/>
    <m/>
    <m/>
    <x v="2"/>
    <m/>
    <m/>
    <n v="2"/>
    <x v="92"/>
    <x v="1"/>
    <n v="0"/>
    <e v="#N/A"/>
    <x v="108"/>
    <x v="3"/>
    <n v="1"/>
  </r>
  <r>
    <n v="5794"/>
    <s v="TE702"/>
    <x v="12"/>
    <n v="114"/>
    <x v="10"/>
    <x v="19"/>
    <n v="22"/>
    <s v="February"/>
    <x v="12"/>
    <s v="22 February 1949"/>
    <x v="2"/>
    <s v="SS 22.2.49 (Air Britain Serials)"/>
    <x v="4"/>
    <x v="3"/>
    <m/>
    <m/>
    <x v="2"/>
    <m/>
    <m/>
    <n v="2"/>
    <x v="92"/>
    <x v="1"/>
    <n v="0"/>
    <s v="Front-Line"/>
    <x v="237"/>
    <x v="3"/>
    <n v="1"/>
  </r>
  <r>
    <n v="2495"/>
    <s v="TE738"/>
    <x v="12"/>
    <s v="114/8"/>
    <x v="10"/>
    <x v="19"/>
    <n v="22"/>
    <s v="February"/>
    <x v="12"/>
    <s v="22 February 1949"/>
    <x v="2"/>
    <s v="SS 22.2.49 (Air Britain Serials)"/>
    <x v="4"/>
    <x v="3"/>
    <m/>
    <m/>
    <x v="2"/>
    <m/>
    <m/>
    <n v="2"/>
    <x v="92"/>
    <x v="1"/>
    <n v="0"/>
    <s v="Front-Line"/>
    <x v="311"/>
    <x v="3"/>
    <n v="2"/>
  </r>
  <r>
    <n v="2662"/>
    <s v="HR579"/>
    <x v="12"/>
    <n v="235"/>
    <x v="0"/>
    <x v="12"/>
    <n v="23"/>
    <s v="February"/>
    <x v="12"/>
    <s v="23 February 1949"/>
    <x v="2"/>
    <s v="SS 23.2.49 (Air Britain Serials)"/>
    <x v="4"/>
    <x v="3"/>
    <m/>
    <m/>
    <x v="2"/>
    <m/>
    <m/>
    <n v="2"/>
    <x v="92"/>
    <x v="1"/>
    <n v="1"/>
    <s v="Front-Line"/>
    <x v="97"/>
    <x v="3"/>
    <n v="1"/>
  </r>
  <r>
    <n v="7124"/>
    <s v="NS936"/>
    <x v="12"/>
    <n v="605"/>
    <x v="10"/>
    <x v="19"/>
    <n v="23"/>
    <s v="February"/>
    <x v="12"/>
    <s v="23 February 1949"/>
    <x v="2"/>
    <s v="SS 23.2.49 (Air Britain Serials)"/>
    <x v="4"/>
    <x v="3"/>
    <m/>
    <m/>
    <x v="2"/>
    <m/>
    <m/>
    <n v="2"/>
    <x v="92"/>
    <x v="1"/>
    <n v="1"/>
    <s v="Front-Line"/>
    <x v="22"/>
    <x v="0"/>
    <n v="1"/>
  </r>
  <r>
    <n v="4548"/>
    <s v="PZ292"/>
    <x v="12"/>
    <s v="13OTU"/>
    <x v="0"/>
    <x v="7"/>
    <n v="23"/>
    <s v="February"/>
    <x v="12"/>
    <s v="23 February 1949"/>
    <x v="2"/>
    <s v="SS 23.2.49 (Air Britain Serials)"/>
    <x v="4"/>
    <x v="3"/>
    <m/>
    <m/>
    <x v="2"/>
    <m/>
    <m/>
    <n v="2"/>
    <x v="92"/>
    <x v="1"/>
    <n v="1"/>
    <s v="Support Unit"/>
    <x v="39"/>
    <x v="0"/>
    <n v="1"/>
  </r>
  <r>
    <n v="5302"/>
    <s v="RF789"/>
    <x v="12"/>
    <s v="Med"/>
    <x v="1"/>
    <x v="16"/>
    <n v="23"/>
    <s v="February"/>
    <x v="12"/>
    <s v="23 February 1949"/>
    <x v="2"/>
    <s v="SS 23.2.49 (Air Britain Serials)"/>
    <x v="4"/>
    <x v="3"/>
    <m/>
    <m/>
    <x v="2"/>
    <m/>
    <m/>
    <n v="2"/>
    <x v="92"/>
    <x v="1"/>
    <n v="1"/>
    <e v="#N/A"/>
    <x v="68"/>
    <x v="3"/>
    <n v="1"/>
  </r>
  <r>
    <n v="5503"/>
    <s v="RG211"/>
    <x v="35"/>
    <n v="81"/>
    <x v="10"/>
    <x v="19"/>
    <n v="23"/>
    <s v="February"/>
    <x v="12"/>
    <s v="23 February 1949"/>
    <x v="2"/>
    <s v="SOC 23.2.49 (Air Britain Serials)"/>
    <x v="4"/>
    <x v="3"/>
    <m/>
    <m/>
    <x v="2"/>
    <m/>
    <m/>
    <n v="2"/>
    <x v="92"/>
    <x v="1"/>
    <n v="0"/>
    <s v="Front-Line"/>
    <x v="287"/>
    <x v="0"/>
    <n v="1"/>
  </r>
  <r>
    <n v="2979"/>
    <s v="TE763"/>
    <x v="12"/>
    <s v="114/8"/>
    <x v="10"/>
    <x v="19"/>
    <n v="23"/>
    <s v="February"/>
    <x v="12"/>
    <s v="23 February 1949"/>
    <x v="2"/>
    <s v="SS 23.2.49 (Air Britain Serials)"/>
    <x v="4"/>
    <x v="3"/>
    <m/>
    <m/>
    <x v="2"/>
    <m/>
    <m/>
    <n v="2"/>
    <x v="92"/>
    <x v="1"/>
    <n v="0"/>
    <s v="Front-Line"/>
    <x v="311"/>
    <x v="3"/>
    <n v="2"/>
  </r>
  <r>
    <n v="4891"/>
    <s v="TE803"/>
    <x v="12"/>
    <s v="FE"/>
    <x v="3"/>
    <x v="16"/>
    <n v="23"/>
    <s v="February"/>
    <x v="12"/>
    <s v="23 February 1949"/>
    <x v="2"/>
    <s v="SS 23.2.49 (Air Britain Serials)"/>
    <x v="4"/>
    <x v="3"/>
    <m/>
    <m/>
    <x v="2"/>
    <m/>
    <m/>
    <n v="2"/>
    <x v="92"/>
    <x v="1"/>
    <n v="0"/>
    <e v="#N/A"/>
    <x v="91"/>
    <x v="3"/>
    <n v="1"/>
  </r>
  <r>
    <n v="5700"/>
    <s v="TE889"/>
    <x v="12"/>
    <s v="FE"/>
    <x v="3"/>
    <x v="16"/>
    <n v="23"/>
    <s v="February"/>
    <x v="12"/>
    <s v="23 February 1949"/>
    <x v="2"/>
    <s v="SS 23.2.49 (Air Britain Serials)"/>
    <x v="4"/>
    <x v="3"/>
    <m/>
    <m/>
    <x v="2"/>
    <m/>
    <m/>
    <n v="2"/>
    <x v="92"/>
    <x v="1"/>
    <n v="0"/>
    <e v="#N/A"/>
    <x v="91"/>
    <x v="3"/>
    <n v="1"/>
  </r>
  <r>
    <n v="6089"/>
    <s v="MT471"/>
    <x v="25"/>
    <n v="25"/>
    <x v="0"/>
    <x v="2"/>
    <n v="24"/>
    <s v="February"/>
    <x v="12"/>
    <s v="24 February 1949"/>
    <x v="2"/>
    <s v="SS 24.2.49 (Air Britain Serials)"/>
    <x v="4"/>
    <x v="3"/>
    <m/>
    <m/>
    <x v="2"/>
    <m/>
    <m/>
    <n v="2"/>
    <x v="92"/>
    <x v="1"/>
    <n v="1"/>
    <s v="Front-Line"/>
    <x v="14"/>
    <x v="2"/>
    <n v="1"/>
  </r>
  <r>
    <n v="3135"/>
    <s v="PF565"/>
    <x v="20"/>
    <s v="109/231OCU"/>
    <x v="0"/>
    <x v="7"/>
    <n v="24"/>
    <s v="February"/>
    <x v="12"/>
    <s v="24 February 1949"/>
    <x v="2"/>
    <s v="SOC 24.2.49 (Air Britain Serials)"/>
    <x v="4"/>
    <x v="3"/>
    <m/>
    <m/>
    <x v="2"/>
    <m/>
    <m/>
    <n v="2"/>
    <x v="92"/>
    <x v="1"/>
    <n v="0"/>
    <s v="Support Unit"/>
    <x v="313"/>
    <x v="6"/>
    <n v="2"/>
  </r>
  <r>
    <n v="1501"/>
    <s v="SZ993"/>
    <x v="12"/>
    <s v="605/4"/>
    <x v="0"/>
    <x v="16"/>
    <n v="27"/>
    <s v="February"/>
    <x v="12"/>
    <s v="27 February 1949"/>
    <x v="2"/>
    <s v="Was UP-A on 605 Squadron (Ian Piper: http://www.605squadron.co.uk/Squadron_aircraft.htm) SOC 27.2.49 (Air Britain Serials)"/>
    <x v="4"/>
    <x v="3"/>
    <m/>
    <m/>
    <x v="2"/>
    <m/>
    <m/>
    <n v="2"/>
    <x v="92"/>
    <x v="1"/>
    <n v="1"/>
    <s v="Front-Line"/>
    <x v="82"/>
    <x v="0"/>
    <n v="2"/>
  </r>
  <r>
    <n v="5872"/>
    <s v="VP195"/>
    <x v="42"/>
    <n v="98"/>
    <x v="10"/>
    <x v="19"/>
    <n v="1"/>
    <s v="March"/>
    <x v="12"/>
    <s v="1 March 1949"/>
    <x v="0"/>
    <s v="Hangar blown down in gale Wahn 1.3.49 DBR (Air Britain Serials)"/>
    <x v="2"/>
    <x v="2"/>
    <s v="Hangar"/>
    <m/>
    <x v="2"/>
    <m/>
    <m/>
    <n v="3"/>
    <x v="93"/>
    <x v="1"/>
    <n v="0"/>
    <s v="Front-Line"/>
    <x v="204"/>
    <x v="7"/>
    <n v="1"/>
  </r>
  <r>
    <n v="6317"/>
    <s v="VA884"/>
    <x v="10"/>
    <m/>
    <x v="12"/>
    <x v="19"/>
    <n v="3"/>
    <s v="March"/>
    <x v="12"/>
    <s v="3 March 1949"/>
    <x v="2"/>
    <s v="To Armee de l'Air 3.3.49 (Air Britain Serials) d/d 03/03/1949 to Armee de l'Air(http://www.ukserials.com/)"/>
    <x v="5"/>
    <x v="3"/>
    <m/>
    <m/>
    <x v="2"/>
    <m/>
    <m/>
    <n v="3"/>
    <x v="93"/>
    <x v="1"/>
    <n v="0"/>
    <e v="#N/A"/>
    <x v="17"/>
    <x v="2"/>
    <n v="1"/>
  </r>
  <r>
    <n v="3918"/>
    <s v="VA885"/>
    <x v="10"/>
    <m/>
    <x v="12"/>
    <x v="19"/>
    <n v="3"/>
    <s v="March"/>
    <x v="12"/>
    <s v="3 March 1949"/>
    <x v="2"/>
    <s v="To Armee de l'Air 3.3.49 (Air Britain Serials) d/d 03/03/1949 to Armee de l'Air (http://www.ukserials.com/)"/>
    <x v="5"/>
    <x v="3"/>
    <m/>
    <m/>
    <x v="2"/>
    <m/>
    <m/>
    <n v="3"/>
    <x v="93"/>
    <x v="1"/>
    <n v="0"/>
    <e v="#N/A"/>
    <x v="17"/>
    <x v="2"/>
    <n v="1"/>
  </r>
  <r>
    <n v="531"/>
    <s v="RR298"/>
    <x v="10"/>
    <s v="51OTU/1FU/SF Eastleigh/CFS/204AFS"/>
    <x v="10"/>
    <x v="19"/>
    <n v="8"/>
    <s v="March"/>
    <x v="12"/>
    <s v="8 March 1949"/>
    <x v="0"/>
    <s v="Broke up recovering from dive and crashed School House Huggate Yorks. 8.3.49 (Air Britain Serials) 08.03.49 204 AFS. RR298 Pulling out of a dive, a loud report was heard and controls became useless. Pilot gave order to bale out but pupil was too slow and was killed when aircraft crashed near Huggate, Yorks. (Mosquito Crash Log)"/>
    <x v="2"/>
    <x v="2"/>
    <s v="Broke up"/>
    <m/>
    <x v="2"/>
    <m/>
    <m/>
    <n v="3"/>
    <x v="93"/>
    <x v="1"/>
    <n v="1"/>
    <s v="Support Unit"/>
    <x v="294"/>
    <x v="2"/>
    <n v="5"/>
  </r>
  <r>
    <n v="2175"/>
    <s v="RL247"/>
    <x v="39"/>
    <s v="228OCU"/>
    <x v="0"/>
    <x v="7"/>
    <n v="15"/>
    <s v="March"/>
    <x v="12"/>
    <s v="15 March 1949"/>
    <x v="0"/>
    <s v="Engine cut on approach forcelanded 1m SSW of Leeming 15.3.49 (Air Britain Serials) 15.03.49 228 OCU. RL247 Force-landed in field one mile SSW of Leerning control tower after engine failure on finals. Crew unhurt. (Mosquito Crash Log)"/>
    <x v="2"/>
    <x v="2"/>
    <s v="Engine failure"/>
    <m/>
    <x v="2"/>
    <m/>
    <m/>
    <n v="3"/>
    <x v="93"/>
    <x v="1"/>
    <n v="0"/>
    <s v="Support Unit"/>
    <x v="298"/>
    <x v="2"/>
    <n v="1"/>
  </r>
  <r>
    <n v="6098"/>
    <s v="VT595"/>
    <x v="10"/>
    <s v="RN 762"/>
    <x v="10"/>
    <x v="19"/>
    <n v="15"/>
    <s v="March"/>
    <x v="12"/>
    <s v="15 March 1949"/>
    <x v="2"/>
    <s v="SOC 15.3.49 (Air Britain Serials) Diverted of contract, d/d 20/12/1947, s.o.c. 15/03/1949 at Culdrose  (http://www.ukserials.com/)"/>
    <x v="4"/>
    <x v="3"/>
    <m/>
    <m/>
    <x v="2"/>
    <m/>
    <m/>
    <n v="3"/>
    <x v="93"/>
    <x v="1"/>
    <n v="0"/>
    <s v="Front-Line"/>
    <x v="181"/>
    <x v="0"/>
    <n v="1"/>
  </r>
  <r>
    <n v="6539"/>
    <s v="NT593"/>
    <x v="25"/>
    <n v="157"/>
    <x v="0"/>
    <x v="2"/>
    <n v="16"/>
    <s v="March"/>
    <x v="12"/>
    <s v="16 March 1949"/>
    <x v="2"/>
    <s v="SS 16.3.49 (Air Britain Serials)"/>
    <x v="4"/>
    <x v="3"/>
    <m/>
    <m/>
    <x v="2"/>
    <m/>
    <m/>
    <n v="3"/>
    <x v="93"/>
    <x v="1"/>
    <n v="1"/>
    <s v="Front-Line"/>
    <x v="3"/>
    <x v="2"/>
    <n v="1"/>
  </r>
  <r>
    <n v="5096"/>
    <s v="NT599"/>
    <x v="25"/>
    <m/>
    <x v="10"/>
    <x v="19"/>
    <n v="16"/>
    <s v="March"/>
    <x v="12"/>
    <s v="16 March 1949"/>
    <x v="2"/>
    <s v="SS 16.3.49 (Air Britain Serials)"/>
    <x v="4"/>
    <x v="3"/>
    <m/>
    <m/>
    <x v="2"/>
    <m/>
    <m/>
    <n v="3"/>
    <x v="93"/>
    <x v="1"/>
    <n v="1"/>
    <e v="#N/A"/>
    <x v="17"/>
    <x v="2"/>
    <n v="1"/>
  </r>
  <r>
    <n v="1886"/>
    <s v="A52-36"/>
    <x v="24"/>
    <s v="87/Cv PR41/reserial A52-327/87"/>
    <x v="7"/>
    <x v="0"/>
    <n v="19"/>
    <s v="March"/>
    <x v="12"/>
    <s v="19 March 1949"/>
    <x v="0"/>
    <s v="Completed as Mk.41 A52-327. Delivered during July 1948. Final disposition: crashed near Casino, New South Wales, March 1949. (Beaufort, Beaufighter and Mosquito in Australian Service, Stewart Wilson, 1990) Crashed nr Casino NSW 19.03.49 (Air Britain Serials)"/>
    <x v="2"/>
    <x v="2"/>
    <s v="Not Stated"/>
    <m/>
    <x v="2"/>
    <m/>
    <m/>
    <n v="3"/>
    <x v="93"/>
    <x v="1"/>
    <n v="0"/>
    <s v="Front-Line"/>
    <x v="147"/>
    <x v="5"/>
    <n v="4"/>
  </r>
  <r>
    <n v="5339"/>
    <s v="SZ966"/>
    <x v="12"/>
    <n v="464"/>
    <x v="10"/>
    <x v="19"/>
    <n v="23"/>
    <s v="March"/>
    <x v="12"/>
    <s v="23 March 1949"/>
    <x v="2"/>
    <s v="Served with 464 Sqn, under RAF control 1/45. (Brian Fillery's website) SS 23.3.49 (Air Britain Serials)"/>
    <x v="4"/>
    <x v="3"/>
    <m/>
    <m/>
    <x v="2"/>
    <m/>
    <m/>
    <n v="3"/>
    <x v="93"/>
    <x v="1"/>
    <n v="1"/>
    <s v="Front-Line"/>
    <x v="46"/>
    <x v="0"/>
    <n v="1"/>
  </r>
  <r>
    <n v="2165"/>
    <s v="NS531"/>
    <x v="18"/>
    <s v="Mkrs/RN 728"/>
    <x v="1"/>
    <x v="19"/>
    <n v="26"/>
    <s v="March"/>
    <x v="12"/>
    <s v="26 March 1949"/>
    <x v="0"/>
    <s v="Ditched after stbd engine problem on takeoff off Delimara Point Malta 26.3.49 (Air Britain Serials)  Lt M.D. Stanley, the pilot, is presumed to have sank with his aircraft, and Lt﻿ R. Marshal, the observer, survived. (http://www.youtube.com/watch?v=kUqay3d8VMk(_x000a__x000a_The wreck of the Mosquito PR XVI S/N N531 was first discovered by a local club in 1993 and at the time one of the propellers was taken off the engine and given to the Malta War Museum. Unfortunately the co-ordinates of this wreck were misplaced but it was re-located in August 2010._x000a_The wreck (or what is left of it) lies upside down on a sandy bottom off Delimara Point at a depth of 40 metres. The engines are intact except for one of the propellers, part of the frame, and the tail (made of aluminium) is mostly buried in the sand. Wooden construction has deteriorated. This is a historic wreck that made it through WWII and then had the misfortune to encounter problems on the starboard engine during a mail run to Bone after the war! costing the life of the pilot Lieutenant M.D. Stanley. _x000a_ _x000a_  _x000a_Local News papers first reported the incident on the 27th March and then on 29th March 1949_x000a__x000a_The Sunday Times of Malta on 27th March 1949 reported the following:_x000a__x000a_Naval MOSQUITO CRASH NEAR DELIMARA_x000a__x000a_Watchers at the sea front saw a Royal Navy Mosquito crash into the sea off Delimara point at about 10.00am yesterday morning._x000a__x000a_A Sea Otter was later observed flying low over the scene of the accident and an RAF launch is also reported to have been in the vicinity.  Although no offical announcement has yet been made it is reliably reported that the observer of the aircraft was rescued but the pilot was sill missing yesterday evening.  The police have issued a report to fisherman in the area to report any mail bags recoverd from the sea as it appears the aircraft was carrying mail.  A number of bags have since been recovered._x000a_ _x000a_ _x000a_  _x000a__x000a_ _x000a_  _x000a_The Times of Malta on 29th March 1949 reported the following:_x000a__x000a_NAVAL AIR CRASH AT DELIMARA RESCUE PLANE DRIVEN ASHORE_x000a_Lieutenant (A)1 M.D. Stanley, R.N.2, the pilot of a Mosquito aircraft which crashed into the sea off Delimara Point on Saturday morning, has still not been found and is presumed to have sank with his aircraft._x000a__x000a_The crash occurred when the Mosquito, an aircraft from 728 Squadron, Hal Far, on a mail run from Malta to Bone, signalled that the starboard engine was giving trouble and that it was returning to Hal Far after gaining height._x000a__x000a_The aircraft hit the sea about half a mile from the coast, the force of the impact breaking both legs of the observer, Lieutenant (A) R. Marshall. He managed to escape from the aircraft, but nothing was seen of the pilot._x000a__x000a_A Sea Otter amphibian aircraft piloted by Lieutenant (A) C.H. Wines made a gallant attempt to land on the heavy swell and pick up the observer who was endeavouring to swim to the shore, but on touching the sea the starboard wingtip struck the surface thereby preventing the Sea Otter from taking off. Lieutenant Wines and his observer, A.R.E.3 H. Barker, abandoned the aircraft which was being swept on to the rocks off Delimara._x000a__x000a_An R.A.F.4 air-sea rescue launch appeared on the scene at high speed and picked up the observer of the Mosquito who was by this time in a semi-conscious condition._x000a__x000a_The destroyer H.M.S. Volage arrived soon afterwards and picked up the crew of the damaged Sea Otter, another Sea Otter and a naval Seafire fighter circling in the vicinity of the crash searching for the missing pilot. The Sea Otter was eventually driven ashore on the rocks at Delimara, and when investigations were made yesterday could be seen resting on the sea bottom. _x000a__x000a_The wreckage of the Mosquito cannot so far be found. The observer of the Mosquito, Lieutenant (A) R. Marshall is at present in Bighi Naval Hospital._x000a_ _x000a_ _x000a_  _x000a_Date_x000a_ Aircraft_x000a_ Sqd _x000a_ S/N_x000a_ Report_x000a_ _x000a_26.03.49_x000a_ DH Mosquito PR.16_x000a_ 728_x000a_  _x000a_ Forced to ditch into the sea off Delimara Point as it was returning from Algiers, after suffering an engine failure. Air-Britain's Aeromilitaria gives point of departure Rome, Italy on a mail flight._x000a_ _x000a_ (http://www.divesubway.com/de_havilland_mosquito_pr.xvi_malta.html)"/>
    <x v="2"/>
    <x v="2"/>
    <s v="Engine failure"/>
    <m/>
    <x v="2"/>
    <m/>
    <m/>
    <n v="3"/>
    <x v="93"/>
    <x v="1"/>
    <n v="1"/>
    <s v="Front-Line"/>
    <x v="190"/>
    <x v="0"/>
    <n v="2"/>
  </r>
  <r>
    <n v="3526"/>
    <s v="MT485"/>
    <x v="25"/>
    <n v="410"/>
    <x v="0"/>
    <x v="2"/>
    <n v="29"/>
    <s v="March"/>
    <x v="12"/>
    <s v="29 March 1949"/>
    <x v="2"/>
    <s v="SS 29.3.49 (Air Britain Serials)"/>
    <x v="4"/>
    <x v="3"/>
    <m/>
    <m/>
    <x v="2"/>
    <m/>
    <m/>
    <n v="3"/>
    <x v="93"/>
    <x v="1"/>
    <n v="1"/>
    <s v="Front-Line"/>
    <x v="19"/>
    <x v="2"/>
    <n v="1"/>
  </r>
  <r>
    <n v="1776"/>
    <s v="RS657"/>
    <x v="12"/>
    <s v="RAE/RN"/>
    <x v="10"/>
    <x v="19"/>
    <n v="31"/>
    <s v="March"/>
    <x v="12"/>
    <s v="31 March 1949"/>
    <x v="2"/>
    <s v="SOC 31.3.49 (Air Britain Serials)"/>
    <x v="4"/>
    <x v="3"/>
    <m/>
    <m/>
    <x v="2"/>
    <m/>
    <m/>
    <n v="3"/>
    <x v="93"/>
    <x v="1"/>
    <n v="0"/>
    <e v="#N/A"/>
    <x v="64"/>
    <x v="7"/>
    <n v="2"/>
  </r>
  <r>
    <n v="2897"/>
    <s v="TJ143"/>
    <x v="42"/>
    <n v="14"/>
    <x v="10"/>
    <x v="19"/>
    <n v="2"/>
    <s v="April"/>
    <x v="12"/>
    <s v="2 April 1949"/>
    <x v="0"/>
    <s v="Caught fire and abandoned nr Wahn 2.4.49 (Air Britain Serials)_x000a__x000a_Nach ihrem Start von RAF Wahn (Köln-Wahn) zog die de Havilland Mosquito B 35, serial TJ 143, 14th Squadron RAF hoch, bis sie in rund 7.000 Metern ihre Einsatzhöhe erreicht hatte. Über dem Flughafen Wahn bereitete die Besatzung ihre elektronischen Geräte vor und schaltete ihr Bee ein. Kurz darauf hörten beide Männer einen dumpfen Knall und sahen hinter sich Flammen aus dem Rumpf schlagen. Sie leiteten einen Sinkflug ein und stiegen schliesslich beide sicher aus. _x000a__x000a_Die Mossie kippte brennend weg, explodierte kurz vor dem Aufschlag und schlug mit hoher Geschwindigkeit nahe Wahn in einer Wiese auf, wo sie völlig verbrannte._x000a__x000a_(http://www.militaria-archiv.com/showthread.php?p=293379&amp;highlight=Mosquito#post293379)_x000a__x000a_Shortly afterwards another crew had a less happy experience, though not as a result of bad weather. By design there should never be any petrol fumes in the Mosquito cockpit, since the tanks and pipes were remote from it, and the tanks were selected by fuel switches in the cockpit which were on the end of long rods connected to the valves. In fact all the Squadron aircraft reeked of petrol in the cockpit, so we thought nothing unusual about it. One Saturday morning while the rest of us were on parade, P3 Cocks and Nav2 Bolton took off on the met climb. Normally both to keep the aircraft in the same column of air and to give practice to the fighter direction post, the aircraft would be given vectors to fly by the FDP. On this occasion the FDP radar went u/s when the aircraft was at about 15,000 feet, and the controller asked the crew to carry on under their own steam. Bolton switched on the Gee radar set and the next second the cockpit was in flames. Ray Cocks said later that the first thing he noticed was Nobby Bolton sitting by the escape hatch in the floor, chest parachute pack already clipped on, hatch jettisoned and awaiting the order to go! Cocks did not hesitate to give it and both of them were quickly out. Cocks landed not far from the autobahn to Düsseldorf, unharmed apart from having all the hair burnt off from the back of his head. He hitched a ride in a passing car back to Wahn. Bolton descended unhurt but landed on a roof, rolled off and broke his back. Regrettably he had to be invalided out of the Service as a result of his injuries. I felt badly about this incident as I had flown the aircraft the night before and had not reported the smell of fuel in the cockpit. However, the Board of Inquiry disclosed that faulty seals had allowed fumes to seep up past the control rods from the valves into the cockpits of all of our and 98 Squadron's aircraft. This fault was quickly cured and I do not remember any recurrence. Nevertheless this accident had happened because fuel fumes were present when a spark occurred as the radar was switched on. (http://www.14sqn-association.org.uk/14_Squadron_Association/Memoirs.html)"/>
    <x v="2"/>
    <x v="2"/>
    <s v="Caught fire"/>
    <m/>
    <x v="2"/>
    <m/>
    <m/>
    <n v="4"/>
    <x v="94"/>
    <x v="1"/>
    <n v="0"/>
    <s v="Front-Line"/>
    <x v="215"/>
    <x v="0"/>
    <n v="1"/>
  </r>
  <r>
    <n v="1083"/>
    <s v="NT271"/>
    <x v="25"/>
    <s v="239/616"/>
    <x v="10"/>
    <x v="19"/>
    <n v="7"/>
    <s v="April"/>
    <x v="12"/>
    <s v="7 April 1949"/>
    <x v="2"/>
    <s v="SOC 7.4.49 (Air Britain Serials)"/>
    <x v="4"/>
    <x v="3"/>
    <m/>
    <m/>
    <x v="2"/>
    <m/>
    <m/>
    <n v="4"/>
    <x v="94"/>
    <x v="1"/>
    <n v="1"/>
    <s v="Front-Line"/>
    <x v="333"/>
    <x v="2"/>
    <n v="2"/>
  </r>
  <r>
    <n v="1988"/>
    <s v="NT508"/>
    <x v="25"/>
    <s v="29/25/616"/>
    <x v="10"/>
    <x v="19"/>
    <n v="7"/>
    <s v="April"/>
    <x v="12"/>
    <s v="7 April 1949"/>
    <x v="2"/>
    <s v="SOC 7.4.49 (Air Britain Serials)"/>
    <x v="4"/>
    <x v="3"/>
    <m/>
    <m/>
    <x v="2"/>
    <m/>
    <m/>
    <n v="4"/>
    <x v="94"/>
    <x v="1"/>
    <n v="1"/>
    <s v="Front-Line"/>
    <x v="333"/>
    <x v="2"/>
    <n v="3"/>
  </r>
  <r>
    <n v="2178"/>
    <s v="NT590"/>
    <x v="25"/>
    <s v="157/605/616"/>
    <x v="10"/>
    <x v="19"/>
    <n v="7"/>
    <s v="April"/>
    <x v="12"/>
    <s v="7 April 1949"/>
    <x v="2"/>
    <s v="SOC 7.4.49 (Air Britain Serials)"/>
    <x v="4"/>
    <x v="3"/>
    <m/>
    <m/>
    <x v="2"/>
    <m/>
    <m/>
    <n v="4"/>
    <x v="94"/>
    <x v="1"/>
    <n v="1"/>
    <s v="Front-Line"/>
    <x v="333"/>
    <x v="2"/>
    <n v="3"/>
  </r>
  <r>
    <n v="3455"/>
    <s v="VT581"/>
    <x v="10"/>
    <s v="CFS"/>
    <x v="10"/>
    <x v="19"/>
    <n v="8"/>
    <s v="April"/>
    <x v="12"/>
    <s v="8 April 1949"/>
    <x v="0"/>
    <s v="08/04/1949 Mosquito VT581 of CFS suffered a collapsed undercarriage at Moreton-in-Marsh. Crew OK. (http://www.couplandbell.com/marg/crashes1946-49.htm) U/c collapsed on landing Moreton-in-Marsh 8.4.49 (Air Britain Serials) 08.04.49 CFS. VT5B1 Swung on landing at Moreton-in-the-Marsh, and undercarriage collapsed. Crew unhurt. (Mosquito Crash Log)   d/d 26/06/1947, w/o 08/04/1949  (http://www.ukserials.com/)"/>
    <x v="2"/>
    <x v="2"/>
    <s v="Swung on landing"/>
    <m/>
    <x v="2"/>
    <m/>
    <m/>
    <n v="4"/>
    <x v="94"/>
    <x v="1"/>
    <n v="0"/>
    <s v="Support Unit"/>
    <x v="286"/>
    <x v="0"/>
    <n v="1"/>
  </r>
  <r>
    <n v="627"/>
    <s v="NT536"/>
    <x v="25"/>
    <s v="151/616"/>
    <x v="10"/>
    <x v="19"/>
    <n v="9"/>
    <s v="April"/>
    <x v="12"/>
    <s v="9 April 1949"/>
    <x v="2"/>
    <s v="SOC 9.4.49 (Air Britain Serials)"/>
    <x v="4"/>
    <x v="3"/>
    <m/>
    <m/>
    <x v="2"/>
    <m/>
    <m/>
    <n v="4"/>
    <x v="94"/>
    <x v="1"/>
    <n v="1"/>
    <s v="Front-Line"/>
    <x v="333"/>
    <x v="2"/>
    <n v="2"/>
  </r>
  <r>
    <n v="5026"/>
    <s v="RS521"/>
    <x v="12"/>
    <s v="NFDW/CGS"/>
    <x v="10"/>
    <x v="19"/>
    <n v="22"/>
    <s v="April"/>
    <x v="12"/>
    <s v="22 April 1949"/>
    <x v="0"/>
    <s v="Broke up in dive 4m S of Spurn Head Yorks. 22.4.49 (Air Britain Serials) 22.04.49 CGS. RS521 Disintegrated in the air while diving vertically after carrying out practice gunnery attack on another aircraft, and crashed in sea four miles south of Spurn Head, East Yoks, killing one. (Mosquito Crash Log)"/>
    <x v="2"/>
    <x v="2"/>
    <s v="Broke up"/>
    <m/>
    <x v="2"/>
    <m/>
    <m/>
    <n v="4"/>
    <x v="94"/>
    <x v="1"/>
    <n v="1"/>
    <s v="Support Unit"/>
    <x v="194"/>
    <x v="0"/>
    <n v="2"/>
  </r>
  <r>
    <n v="994"/>
    <s v="HR242"/>
    <x v="12"/>
    <s v="487/16/268/204AFS"/>
    <x v="10"/>
    <x v="19"/>
    <n v="23"/>
    <s v="April"/>
    <x v="12"/>
    <s v="23 April 1949"/>
    <x v="0"/>
    <s v="Stalled on landing Driffield 23.4.49 DBR and SOC 19.7.49 (Air Britain Serials)"/>
    <x v="2"/>
    <x v="2"/>
    <s v="Stalled"/>
    <m/>
    <x v="2"/>
    <m/>
    <m/>
    <n v="4"/>
    <x v="94"/>
    <x v="1"/>
    <n v="1"/>
    <s v="Support Unit"/>
    <x v="294"/>
    <x v="3"/>
    <n v="4"/>
  </r>
  <r>
    <n v="534"/>
    <s v="HR252"/>
    <x v="12"/>
    <s v="1692 Flt/169/1692 Flt/16OTU/204AFS"/>
    <x v="10"/>
    <x v="19"/>
    <n v="26"/>
    <s v="April"/>
    <x v="12"/>
    <s v="26 April 1949"/>
    <x v="2"/>
    <s v="To 6654M 26.4.49 (Air Britain Serials)"/>
    <x v="4"/>
    <x v="3"/>
    <m/>
    <m/>
    <x v="2"/>
    <m/>
    <m/>
    <n v="4"/>
    <x v="94"/>
    <x v="1"/>
    <n v="1"/>
    <s v="Support Unit"/>
    <x v="294"/>
    <x v="3"/>
    <n v="5"/>
  </r>
  <r>
    <n v="599"/>
    <s v="TA489"/>
    <x v="12"/>
    <s v="409/264/84 Gp CS/305/107/11"/>
    <x v="10"/>
    <x v="19"/>
    <n v="27"/>
    <s v="April"/>
    <x v="12"/>
    <s v="27 April 1949"/>
    <x v="2"/>
    <s v="SOC 27.4.49 (Air Britain Serials)"/>
    <x v="4"/>
    <x v="3"/>
    <m/>
    <m/>
    <x v="2"/>
    <m/>
    <m/>
    <n v="4"/>
    <x v="94"/>
    <x v="1"/>
    <n v="0"/>
    <s v="Front-Line"/>
    <x v="348"/>
    <x v="0"/>
    <n v="6"/>
  </r>
  <r>
    <n v="326"/>
    <s v="HJ890"/>
    <x v="10"/>
    <s v="8OTU/132OTU/8OTU/132OTU/54OTU"/>
    <x v="10"/>
    <x v="7"/>
    <n v="28"/>
    <s v="April"/>
    <x v="12"/>
    <s v="28 April 1949"/>
    <x v="2"/>
    <s v="SOC 28.4.49 (Air Britain Serials)"/>
    <x v="4"/>
    <x v="3"/>
    <m/>
    <m/>
    <x v="2"/>
    <m/>
    <m/>
    <n v="4"/>
    <x v="94"/>
    <x v="1"/>
    <n v="1"/>
    <s v="Support Unit"/>
    <x v="115"/>
    <x v="2"/>
    <n v="5"/>
  </r>
  <r>
    <n v="5418"/>
    <s v="NS846"/>
    <x v="12"/>
    <n v="305"/>
    <x v="0"/>
    <x v="16"/>
    <n v="28"/>
    <s v="April"/>
    <x v="12"/>
    <s v="28 April 1949"/>
    <x v="2"/>
    <s v="SOC 28.4.49 (Air Britain Serials)"/>
    <x v="4"/>
    <x v="3"/>
    <m/>
    <m/>
    <x v="2"/>
    <m/>
    <m/>
    <n v="4"/>
    <x v="94"/>
    <x v="1"/>
    <n v="1"/>
    <s v="Front-Line"/>
    <x v="60"/>
    <x v="0"/>
    <n v="1"/>
  </r>
  <r>
    <n v="1279"/>
    <s v="TA716"/>
    <x v="42"/>
    <s v="139/109/231OCU"/>
    <x v="0"/>
    <x v="7"/>
    <n v="29"/>
    <s v="April"/>
    <x v="12"/>
    <s v="29 April 1949"/>
    <x v="0"/>
    <s v="Crashed 2m NW of Coningsby 29.4.49 (Air Britain Serials) 29.04.49 231 OCU. TA716 Undershot and crashed on approach two miles west of Coningsby. (Mosquito Crash Log)"/>
    <x v="2"/>
    <x v="2"/>
    <s v="Undershot"/>
    <m/>
    <x v="2"/>
    <m/>
    <m/>
    <n v="4"/>
    <x v="94"/>
    <x v="1"/>
    <n v="0"/>
    <s v="Support Unit"/>
    <x v="313"/>
    <x v="0"/>
    <n v="3"/>
  </r>
  <r>
    <n v="4353"/>
    <s v="VP202"/>
    <x v="42"/>
    <n v="14"/>
    <x v="10"/>
    <x v="19"/>
    <n v="29"/>
    <s v="April"/>
    <x v="12"/>
    <s v="29 April 1949"/>
    <x v="0"/>
    <s v="Undershot landing and bellylanded Wahn 29.4.49 (Air Britain Serials)"/>
    <x v="2"/>
    <x v="2"/>
    <s v="Undershot"/>
    <m/>
    <x v="2"/>
    <m/>
    <m/>
    <n v="4"/>
    <x v="94"/>
    <x v="1"/>
    <n v="0"/>
    <s v="Front-Line"/>
    <x v="215"/>
    <x v="7"/>
    <n v="1"/>
  </r>
  <r>
    <n v="2564"/>
    <s v="RS573"/>
    <x v="12"/>
    <s v="21/107/11"/>
    <x v="10"/>
    <x v="19"/>
    <n v="29"/>
    <s v="April"/>
    <x v="12"/>
    <s v="29 April 1949"/>
    <x v="2"/>
    <s v="SOC 29.4.49 (Air Britain Serials)"/>
    <x v="4"/>
    <x v="3"/>
    <m/>
    <m/>
    <x v="2"/>
    <m/>
    <m/>
    <n v="4"/>
    <x v="94"/>
    <x v="1"/>
    <n v="1"/>
    <s v="Front-Line"/>
    <x v="348"/>
    <x v="0"/>
    <n v="3"/>
  </r>
  <r>
    <n v="6045"/>
    <s v="TA283"/>
    <x v="22"/>
    <m/>
    <x v="10"/>
    <x v="19"/>
    <n v="29"/>
    <s v="April"/>
    <x v="12"/>
    <s v="29 April 1949"/>
    <x v="2"/>
    <s v="Sold to DH 29.4.49 (Air Britain Serials)"/>
    <x v="5"/>
    <x v="3"/>
    <m/>
    <m/>
    <x v="2"/>
    <m/>
    <m/>
    <n v="4"/>
    <x v="94"/>
    <x v="1"/>
    <n v="1"/>
    <e v="#N/A"/>
    <x v="17"/>
    <x v="0"/>
    <n v="1"/>
  </r>
  <r>
    <n v="4162"/>
    <s v="TA120"/>
    <x v="12"/>
    <s v="464/107/11"/>
    <x v="10"/>
    <x v="19"/>
    <n v="5"/>
    <s v="May"/>
    <x v="12"/>
    <s v="5 May 1949"/>
    <x v="0"/>
    <s v="Served with 464 Sqn, under RAF control 2/45 Coded SB-E. (Brian Fillery's website) DBR while being towed Wahn 5.5.49 (Air Britain Serials)"/>
    <x v="2"/>
    <x v="2"/>
    <s v="Taxi accident"/>
    <m/>
    <x v="2"/>
    <m/>
    <m/>
    <n v="5"/>
    <x v="95"/>
    <x v="1"/>
    <n v="1"/>
    <s v="Front-Line"/>
    <x v="348"/>
    <x v="0"/>
    <n v="3"/>
  </r>
  <r>
    <n v="6222"/>
    <s v="VP353"/>
    <x v="10"/>
    <m/>
    <x v="12"/>
    <x v="19"/>
    <n v="5"/>
    <s v="May"/>
    <x v="12"/>
    <s v="5 May 1949"/>
    <x v="2"/>
    <s v="To Armee de l'Air 5.5.49 (Air Britain Serials)"/>
    <x v="5"/>
    <x v="3"/>
    <m/>
    <m/>
    <x v="2"/>
    <m/>
    <m/>
    <n v="5"/>
    <x v="95"/>
    <x v="1"/>
    <n v="0"/>
    <e v="#N/A"/>
    <x v="17"/>
    <x v="0"/>
    <n v="1"/>
  </r>
  <r>
    <n v="741"/>
    <s v="NT252"/>
    <x v="25"/>
    <s v="85/609"/>
    <x v="10"/>
    <x v="19"/>
    <n v="6"/>
    <s v="May"/>
    <x v="12"/>
    <s v="6 May 1949"/>
    <x v="2"/>
    <s v="To 6661M 6.5.49 (Air Britain Serials)"/>
    <x v="4"/>
    <x v="3"/>
    <m/>
    <m/>
    <x v="2"/>
    <m/>
    <m/>
    <n v="5"/>
    <x v="95"/>
    <x v="1"/>
    <n v="1"/>
    <s v="Front-Line"/>
    <x v="296"/>
    <x v="2"/>
    <n v="2"/>
  </r>
  <r>
    <n v="2816"/>
    <s v="NT568"/>
    <x v="25"/>
    <s v="239/609"/>
    <x v="10"/>
    <x v="19"/>
    <n v="6"/>
    <s v="May"/>
    <x v="12"/>
    <s v="6 May 1949"/>
    <x v="2"/>
    <s v="To 6659M 6.5.49 (Air Britain Serials)"/>
    <x v="4"/>
    <x v="3"/>
    <m/>
    <m/>
    <x v="2"/>
    <m/>
    <m/>
    <n v="5"/>
    <x v="95"/>
    <x v="1"/>
    <n v="1"/>
    <s v="Front-Line"/>
    <x v="296"/>
    <x v="2"/>
    <n v="2"/>
  </r>
  <r>
    <n v="2149"/>
    <s v="SZ973"/>
    <x v="12"/>
    <s v="54OTU/13OTU/228OCU/204AFS"/>
    <x v="10"/>
    <x v="19"/>
    <n v="8"/>
    <s v="May"/>
    <x v="12"/>
    <s v="8 May 1949"/>
    <x v="2"/>
    <s v="To 6657M 8.5.49 (Air Britain Serials)"/>
    <x v="4"/>
    <x v="3"/>
    <m/>
    <m/>
    <x v="2"/>
    <m/>
    <m/>
    <n v="5"/>
    <x v="95"/>
    <x v="1"/>
    <n v="1"/>
    <s v="Support Unit"/>
    <x v="294"/>
    <x v="0"/>
    <n v="4"/>
  </r>
  <r>
    <n v="3218"/>
    <s v="NT434"/>
    <x v="25"/>
    <s v="29/25/609"/>
    <x v="10"/>
    <x v="19"/>
    <n v="9"/>
    <s v="May"/>
    <x v="12"/>
    <s v="9 May 1949"/>
    <x v="2"/>
    <s v="To 6660M 9.5.49 (Air Britain Serials)"/>
    <x v="4"/>
    <x v="3"/>
    <m/>
    <m/>
    <x v="2"/>
    <m/>
    <m/>
    <n v="5"/>
    <x v="95"/>
    <x v="1"/>
    <n v="1"/>
    <s v="Front-Line"/>
    <x v="296"/>
    <x v="2"/>
    <n v="3"/>
  </r>
  <r>
    <n v="7274"/>
    <s v="PF650"/>
    <x v="35"/>
    <s v="540/58/540/13"/>
    <x v="10"/>
    <x v="19"/>
    <n v="11"/>
    <s v="May"/>
    <x v="12"/>
    <s v="11 May 1949"/>
    <x v="0"/>
    <s v="Lost height after unfeathering prop ditched in Great Bitter Lake on approach to Kasfareet 11.5.49 (Air Britain Serials)"/>
    <x v="2"/>
    <x v="2"/>
    <s v="Crashed on landing"/>
    <m/>
    <x v="2"/>
    <m/>
    <m/>
    <n v="5"/>
    <x v="95"/>
    <x v="1"/>
    <n v="0"/>
    <s v="Front-Line"/>
    <x v="257"/>
    <x v="6"/>
    <n v="4"/>
  </r>
  <r>
    <n v="3630"/>
    <s v="VA886"/>
    <x v="10"/>
    <s v="CFS"/>
    <x v="10"/>
    <x v="19"/>
    <n v="13"/>
    <s v="May"/>
    <x v="12"/>
    <s v="13 May 1949"/>
    <x v="0"/>
    <s v="May have hit a water tower and disintegrated ? (http://members.aol.com/airfields2000/scrapbook.htm) Engine cut after take-off hit wall in forced landing 6m SW of Little Rissington 13.5.49 (Air Britain Serials) 13.05.49 CFS. VA886 Live engine failed whilst doing simulated engine failure on .take-off, aircraft landed straight ahead six miles SE of Little Rissington and struck a wall. (Mosquito Crash Log)"/>
    <x v="2"/>
    <x v="2"/>
    <s v="Engine failure"/>
    <m/>
    <x v="2"/>
    <m/>
    <m/>
    <n v="5"/>
    <x v="95"/>
    <x v="1"/>
    <n v="0"/>
    <s v="Support Unit"/>
    <x v="286"/>
    <x v="2"/>
    <n v="1"/>
  </r>
  <r>
    <n v="3493"/>
    <s v="VT604"/>
    <x v="10"/>
    <s v="CFS"/>
    <x v="10"/>
    <x v="19"/>
    <n v="13"/>
    <s v="May"/>
    <x v="12"/>
    <s v="13 May 1949"/>
    <x v="0"/>
    <s v="Overshot single-engined landing Little Rissington 12.5.49 (Air Britain Serials) aw/cn 12/12/1947, d/d 14/01/1948, w/o 12/05/1949  (http://www.ukserials.com/)"/>
    <x v="2"/>
    <x v="2"/>
    <s v="Overshot"/>
    <m/>
    <x v="2"/>
    <m/>
    <m/>
    <n v="5"/>
    <x v="95"/>
    <x v="1"/>
    <n v="0"/>
    <s v="Support Unit"/>
    <x v="286"/>
    <x v="0"/>
    <n v="1"/>
  </r>
  <r>
    <n v="2487"/>
    <s v="NT124"/>
    <x v="12"/>
    <s v="21/107/11"/>
    <x v="10"/>
    <x v="19"/>
    <n v="13"/>
    <s v="May"/>
    <x v="12"/>
    <s v="13 May 1949"/>
    <x v="2"/>
    <s v="Crash landed at 0410 on 30 July 1944 due to csu failure flown by W/C D.F. Dennis and F/O R.J. Grantham, 21 Squadron, both safe. SOC 13.5.49 (Air Britain Serials)"/>
    <x v="4"/>
    <x v="3"/>
    <m/>
    <m/>
    <x v="2"/>
    <m/>
    <m/>
    <n v="5"/>
    <x v="95"/>
    <x v="1"/>
    <n v="1"/>
    <s v="Front-Line"/>
    <x v="348"/>
    <x v="0"/>
    <n v="3"/>
  </r>
  <r>
    <n v="927"/>
    <s v="PF506"/>
    <x v="20"/>
    <s v="109/105/139/109"/>
    <x v="0"/>
    <x v="8"/>
    <n v="16"/>
    <s v="May"/>
    <x v="12"/>
    <s v="16 May 1949"/>
    <x v="2"/>
    <s v="May have been GB-U on 105 squadron, judging from a (fairly indistinct) photo of this aircraft having nosed over. SS 16.5.49 (Air Britain Serials)"/>
    <x v="4"/>
    <x v="3"/>
    <m/>
    <m/>
    <x v="2"/>
    <m/>
    <m/>
    <n v="5"/>
    <x v="95"/>
    <x v="1"/>
    <n v="0"/>
    <s v="Front-Line"/>
    <x v="18"/>
    <x v="6"/>
    <n v="4"/>
  </r>
  <r>
    <n v="5397"/>
    <s v="VT615"/>
    <x v="10"/>
    <s v="RN 762"/>
    <x v="10"/>
    <x v="19"/>
    <n v="19"/>
    <s v="May"/>
    <x v="12"/>
    <s v="19 May 1949"/>
    <x v="0"/>
    <s v="Undershot on approach crashed on go-around Culdrose 19.5.49 (Air Britain Serials) Diverted off contract, d/d 13/05/1948 to the Royal Navy, w/o 19/05/1949, crashed after undershooting a feathered approach to Culdrose, pilot killed.  (http://www.ukserials.com/)"/>
    <x v="2"/>
    <x v="2"/>
    <s v="Undershot"/>
    <m/>
    <x v="2"/>
    <m/>
    <m/>
    <n v="5"/>
    <x v="95"/>
    <x v="1"/>
    <n v="0"/>
    <s v="Front-Line"/>
    <x v="181"/>
    <x v="0"/>
    <n v="1"/>
  </r>
  <r>
    <n v="1286"/>
    <s v="NT562"/>
    <x v="25"/>
    <s v="25/504"/>
    <x v="10"/>
    <x v="19"/>
    <n v="20"/>
    <s v="May"/>
    <x v="12"/>
    <s v="20 May 1949"/>
    <x v="2"/>
    <s v="SOC 20.5.49 (Air Britain Serials)"/>
    <x v="4"/>
    <x v="3"/>
    <m/>
    <m/>
    <x v="2"/>
    <m/>
    <m/>
    <n v="5"/>
    <x v="95"/>
    <x v="1"/>
    <n v="1"/>
    <s v="Front-Line"/>
    <x v="316"/>
    <x v="2"/>
    <n v="2"/>
  </r>
  <r>
    <n v="666"/>
    <s v="NT242"/>
    <x v="25"/>
    <s v="239/85/157/502"/>
    <x v="10"/>
    <x v="19"/>
    <n v="25"/>
    <s v="May"/>
    <x v="12"/>
    <s v="25 May 1949"/>
    <x v="2"/>
    <s v="To 6665M 25.5.49 (Air Britain Serials)"/>
    <x v="4"/>
    <x v="3"/>
    <m/>
    <m/>
    <x v="2"/>
    <m/>
    <m/>
    <n v="5"/>
    <x v="95"/>
    <x v="1"/>
    <n v="1"/>
    <s v="Front-Line"/>
    <x v="337"/>
    <x v="2"/>
    <n v="4"/>
  </r>
  <r>
    <n v="3852"/>
    <s v="TA581"/>
    <x v="12"/>
    <s v="107/11"/>
    <x v="10"/>
    <x v="19"/>
    <n v="26"/>
    <s v="May"/>
    <x v="12"/>
    <s v="26 May 1949"/>
    <x v="0"/>
    <s v="Lost power on take-off and u/c raised to stop Wahn 26.5.49 (Air Britain Serials)"/>
    <x v="2"/>
    <x v="2"/>
    <s v="Engine failure"/>
    <m/>
    <x v="2"/>
    <m/>
    <m/>
    <n v="5"/>
    <x v="95"/>
    <x v="1"/>
    <n v="0"/>
    <s v="Front-Line"/>
    <x v="348"/>
    <x v="0"/>
    <n v="2"/>
  </r>
  <r>
    <n v="3584"/>
    <s v="ML933"/>
    <x v="20"/>
    <n v="109"/>
    <x v="0"/>
    <x v="8"/>
    <n v="26"/>
    <s v="May"/>
    <x v="12"/>
    <s v="26 May 1949"/>
    <x v="2"/>
    <s v="On that same day (August 31 1944) F/L Shaw with S/L E.R. Benson as navigatior were returning from an op on Dussledof in ML 993, the ORB records that the &quot;aircraft pranged on landing&quot;. Shaw also had a crash on an air test on Nov. 23/44 and was uninjured. No serial number or navigator's name available. S/L Benson completed 145 ops with Bomber Command. (Dave Wallace on RAF Commands Forum) SS 26.5.49 (Air Britain Serials)"/>
    <x v="4"/>
    <x v="3"/>
    <m/>
    <m/>
    <x v="2"/>
    <m/>
    <m/>
    <n v="5"/>
    <x v="95"/>
    <x v="1"/>
    <n v="1"/>
    <s v="Front-Line"/>
    <x v="18"/>
    <x v="0"/>
    <n v="1"/>
  </r>
  <r>
    <n v="2334"/>
    <s v="PF448"/>
    <x v="20"/>
    <s v="692/180/109/231OCU"/>
    <x v="0"/>
    <x v="7"/>
    <n v="26"/>
    <s v="May"/>
    <x v="12"/>
    <s v="26 May 1949"/>
    <x v="2"/>
    <s v="SS 26.5.49 (Air Britain Serials)"/>
    <x v="4"/>
    <x v="3"/>
    <m/>
    <m/>
    <x v="2"/>
    <m/>
    <m/>
    <n v="5"/>
    <x v="95"/>
    <x v="1"/>
    <n v="0"/>
    <s v="Support Unit"/>
    <x v="313"/>
    <x v="6"/>
    <n v="4"/>
  </r>
  <r>
    <n v="185"/>
    <s v="PF488"/>
    <x v="20"/>
    <s v="692/608/16OTU/204CTU/139/231OCU"/>
    <x v="0"/>
    <x v="7"/>
    <n v="26"/>
    <s v="May"/>
    <x v="12"/>
    <s v="26 May 1949"/>
    <x v="2"/>
    <s v="SS 26.5.49 (Air Britain Serials)"/>
    <x v="4"/>
    <x v="3"/>
    <m/>
    <m/>
    <x v="2"/>
    <m/>
    <m/>
    <n v="5"/>
    <x v="95"/>
    <x v="1"/>
    <n v="0"/>
    <s v="Support Unit"/>
    <x v="313"/>
    <x v="6"/>
    <n v="6"/>
  </r>
  <r>
    <n v="428"/>
    <s v="PF510"/>
    <x v="20"/>
    <s v="128/608/16OTU/231OCU/204CTU"/>
    <x v="10"/>
    <x v="19"/>
    <n v="26"/>
    <s v="May"/>
    <x v="12"/>
    <s v="26 May 1949"/>
    <x v="2"/>
    <s v="While going through a file I made in 2000,I realize that the last bombs dropped by RAF B.C. might have been dropped by a Norwegian.I have the following info: Capt. Halfdan Mehre was a Nav flying with W/C Gray on 608 Sqn,L.N.S.F. Date was the night 2-3 May-45.Target was Kiel and they were in the last of 2 waves,Mehre noting that bombs were dropped at 00:34 hrs.This is also the final time given in the ORB.Last bombs dropped in anger by B.C.? Plane was Mossie Mk.XVI PF510 6T-D. (Stein Meum on RAF Commands Forum) SS 26.5.49 (Air Britain Serials)"/>
    <x v="4"/>
    <x v="3"/>
    <m/>
    <m/>
    <x v="2"/>
    <m/>
    <m/>
    <n v="5"/>
    <x v="95"/>
    <x v="1"/>
    <n v="0"/>
    <s v="Support Unit"/>
    <x v="322"/>
    <x v="6"/>
    <n v="5"/>
  </r>
  <r>
    <n v="869"/>
    <s v="PF511"/>
    <x v="20"/>
    <s v="105/109/139/105/139/109"/>
    <x v="0"/>
    <x v="8"/>
    <n v="26"/>
    <s v="May"/>
    <x v="12"/>
    <s v="26 May 1949"/>
    <x v="2"/>
    <s v="SS 26.5.49 (Air Britain Serials)"/>
    <x v="4"/>
    <x v="3"/>
    <m/>
    <m/>
    <x v="2"/>
    <m/>
    <m/>
    <n v="5"/>
    <x v="95"/>
    <x v="1"/>
    <n v="0"/>
    <s v="Front-Line"/>
    <x v="18"/>
    <x v="6"/>
    <n v="6"/>
  </r>
  <r>
    <n v="156"/>
    <s v="PF513"/>
    <x v="20"/>
    <s v="571/608/16OTU/231OCU"/>
    <x v="0"/>
    <x v="7"/>
    <n v="26"/>
    <s v="May"/>
    <x v="12"/>
    <s v="26 May 1949"/>
    <x v="2"/>
    <s v="SS 26.5.49 (Air Britain Serials)"/>
    <x v="4"/>
    <x v="3"/>
    <m/>
    <m/>
    <x v="2"/>
    <m/>
    <m/>
    <n v="5"/>
    <x v="95"/>
    <x v="1"/>
    <n v="0"/>
    <s v="Support Unit"/>
    <x v="313"/>
    <x v="6"/>
    <n v="4"/>
  </r>
  <r>
    <n v="2083"/>
    <s v="PF595"/>
    <x v="20"/>
    <s v="16OTU/204CTU/139/109"/>
    <x v="0"/>
    <x v="8"/>
    <n v="26"/>
    <s v="May"/>
    <x v="12"/>
    <s v="26 May 1949"/>
    <x v="2"/>
    <s v="SS 26.5.49 (Air Britain Serials)"/>
    <x v="4"/>
    <x v="3"/>
    <m/>
    <m/>
    <x v="2"/>
    <m/>
    <m/>
    <n v="5"/>
    <x v="95"/>
    <x v="1"/>
    <n v="0"/>
    <s v="Front-Line"/>
    <x v="18"/>
    <x v="6"/>
    <n v="4"/>
  </r>
  <r>
    <n v="1623"/>
    <s v="PF608"/>
    <x v="20"/>
    <s v="139/231OCU"/>
    <x v="0"/>
    <x v="7"/>
    <n v="26"/>
    <s v="May"/>
    <x v="12"/>
    <s v="26 May 1949"/>
    <x v="2"/>
    <s v="SS 26.5.49 (Air Britain Serials)"/>
    <x v="4"/>
    <x v="3"/>
    <m/>
    <m/>
    <x v="2"/>
    <m/>
    <m/>
    <n v="5"/>
    <x v="95"/>
    <x v="1"/>
    <n v="0"/>
    <s v="Support Unit"/>
    <x v="313"/>
    <x v="6"/>
    <n v="2"/>
  </r>
  <r>
    <n v="1459"/>
    <s v="PF614"/>
    <x v="20"/>
    <s v="98/14/109"/>
    <x v="0"/>
    <x v="8"/>
    <n v="26"/>
    <s v="May"/>
    <x v="12"/>
    <s v="26 May 1949"/>
    <x v="2"/>
    <s v="SS 26.5.49 (Air Britain Serials)"/>
    <x v="4"/>
    <x v="3"/>
    <m/>
    <m/>
    <x v="2"/>
    <m/>
    <m/>
    <n v="5"/>
    <x v="95"/>
    <x v="1"/>
    <n v="0"/>
    <s v="Front-Line"/>
    <x v="18"/>
    <x v="6"/>
    <n v="3"/>
  </r>
  <r>
    <n v="4316"/>
    <s v="RV299"/>
    <x v="20"/>
    <s v="109/105"/>
    <x v="0"/>
    <x v="8"/>
    <n v="26"/>
    <s v="May"/>
    <x v="12"/>
    <s v="26 May 1949"/>
    <x v="2"/>
    <s v="SS 26.5.49 (Air Britain Serials)"/>
    <x v="4"/>
    <x v="3"/>
    <m/>
    <m/>
    <x v="2"/>
    <m/>
    <m/>
    <n v="5"/>
    <x v="95"/>
    <x v="1"/>
    <n v="1"/>
    <s v="Front-Line"/>
    <x v="4"/>
    <x v="0"/>
    <n v="2"/>
  </r>
  <r>
    <n v="7642"/>
    <s v="RV307"/>
    <x v="20"/>
    <s v="571/16OTU"/>
    <x v="0"/>
    <x v="7"/>
    <n v="26"/>
    <s v="May"/>
    <x v="12"/>
    <s v="26 May 1949"/>
    <x v="2"/>
    <s v="SS 26.5.49 (Air Britain Serials)"/>
    <x v="4"/>
    <x v="3"/>
    <m/>
    <m/>
    <x v="2"/>
    <m/>
    <m/>
    <n v="5"/>
    <x v="95"/>
    <x v="1"/>
    <n v="1"/>
    <s v="Support Unit"/>
    <x v="140"/>
    <x v="0"/>
    <n v="2"/>
  </r>
  <r>
    <n v="2504"/>
    <s v="RV343"/>
    <x v="20"/>
    <s v="128/608/16OTU"/>
    <x v="0"/>
    <x v="7"/>
    <n v="26"/>
    <s v="May"/>
    <x v="12"/>
    <s v="26 May 1949"/>
    <x v="2"/>
    <s v="SS 26.5.49 (Air Britain Serials)"/>
    <x v="4"/>
    <x v="3"/>
    <m/>
    <m/>
    <x v="2"/>
    <m/>
    <m/>
    <n v="5"/>
    <x v="95"/>
    <x v="1"/>
    <n v="1"/>
    <s v="Support Unit"/>
    <x v="140"/>
    <x v="0"/>
    <n v="3"/>
  </r>
  <r>
    <n v="1800"/>
    <s v="RV347"/>
    <x v="20"/>
    <s v="692/608/16OTU/231OCU"/>
    <x v="0"/>
    <x v="7"/>
    <n v="26"/>
    <s v="May"/>
    <x v="12"/>
    <s v="26 May 1949"/>
    <x v="2"/>
    <s v="not repaired SS 26.5.49 (Air Britain Serials)"/>
    <x v="4"/>
    <x v="3"/>
    <m/>
    <m/>
    <x v="2"/>
    <m/>
    <m/>
    <n v="5"/>
    <x v="95"/>
    <x v="1"/>
    <n v="1"/>
    <s v="Support Unit"/>
    <x v="313"/>
    <x v="0"/>
    <n v="4"/>
  </r>
  <r>
    <n v="4015"/>
    <s v="NS898"/>
    <x v="12"/>
    <s v="613/60OTU/11"/>
    <x v="10"/>
    <x v="19"/>
    <n v="27"/>
    <s v="May"/>
    <x v="12"/>
    <s v="27 May 1949"/>
    <x v="0"/>
    <s v="Mosquito Type: FB VI, Serial # NS 898 H Date of crash: 27th May 1949 This plane crashed about 3 miles south east of Donauwörth, small village called Genderkingen / Urfahrhof. (http://forum.12oclockhigh.net/showthread.php?t=11065) Stalled off turn and spun into Danube Hochstadt Germany 27.5.49 (Air Britain Serials)"/>
    <x v="2"/>
    <x v="2"/>
    <s v="Stalled"/>
    <m/>
    <x v="2"/>
    <m/>
    <m/>
    <n v="5"/>
    <x v="95"/>
    <x v="1"/>
    <n v="1"/>
    <s v="Front-Line"/>
    <x v="348"/>
    <x v="0"/>
    <n v="3"/>
  </r>
  <r>
    <n v="1086"/>
    <s v="ML937"/>
    <x v="20"/>
    <s v="AAEE"/>
    <x v="10"/>
    <x v="19"/>
    <n v="27"/>
    <s v="May"/>
    <x v="12"/>
    <s v="27 May 1949"/>
    <x v="2"/>
    <s v="12/03/1944 Mosquito 937. Pilot Torrance Spence CDR. FAA. We flew to Thruxton Aerodrome ( occupied by an American fighter squadron ) It was the nearest drome to us with a macadam runway, eventually our bomb arrived having been towed on the low loader, it was four thousand pounds in weight. The underside of our belly had been cut away to accommodate it and by the time the lads had raised it into position and secured it the whole Station had congregated with open mouths and wearing those base ball caps. Well we taxied out and took off with no problems, it was a beautiful day with clear blue skies I remember it well. Our full weight ( AUW ) was 29 thousand Lbs, to reach the ceiling of 30,000 ft was 50 minutes and over 180 miles using approx. 180 gallons of fuel. When we had completed the tests we dropped the bomb in the sea at Herne Bay, we returned to Thruxton en route to Boscombe and showed them what a wonderful aircraft it was . I would also remind you that the Mossie was capable of carrying the same Bomb Load as the 4 Engined Flying Fortress. (http://www.bbc.co.uk/ww2peopleswar/stories/77/a8491377.shtml) SS 27.5.49 (Air Britain Serials) Load and performance tests, to A&amp;AEE"/>
    <x v="4"/>
    <x v="3"/>
    <m/>
    <m/>
    <x v="2"/>
    <m/>
    <m/>
    <n v="5"/>
    <x v="95"/>
    <x v="1"/>
    <n v="1"/>
    <s v="Support Unit"/>
    <x v="7"/>
    <x v="0"/>
    <n v="1"/>
  </r>
  <r>
    <n v="5510"/>
    <s v="PF464"/>
    <x v="20"/>
    <s v="139/105"/>
    <x v="0"/>
    <x v="8"/>
    <n v="27"/>
    <s v="May"/>
    <x v="12"/>
    <s v="27 May 1949"/>
    <x v="2"/>
    <s v="SS 27.5.49 (Air Britain Serials)"/>
    <x v="4"/>
    <x v="3"/>
    <m/>
    <m/>
    <x v="2"/>
    <m/>
    <m/>
    <n v="5"/>
    <x v="95"/>
    <x v="1"/>
    <n v="0"/>
    <s v="Front-Line"/>
    <x v="4"/>
    <x v="6"/>
    <n v="2"/>
  </r>
  <r>
    <n v="6129"/>
    <s v="RL204"/>
    <x v="39"/>
    <n v="25"/>
    <x v="0"/>
    <x v="2"/>
    <n v="7"/>
    <s v="June"/>
    <x v="12"/>
    <s v="7 June 1949"/>
    <x v="0"/>
    <s v="ZK-Y Lost height on overshoot and crashed 4m WNW of West Malling 7.6.49 (Air Britain Serials) 07.06.49 25 Sqn. RL204 Crashed during practice single-engine circuits four miles west of West Malling, killing one.(Mosquito Crash Log)"/>
    <x v="2"/>
    <x v="2"/>
    <s v="Crashed on landing"/>
    <m/>
    <x v="2"/>
    <m/>
    <m/>
    <n v="6"/>
    <x v="96"/>
    <x v="1"/>
    <n v="0"/>
    <s v="Front-Line"/>
    <x v="14"/>
    <x v="2"/>
    <n v="1"/>
  </r>
  <r>
    <n v="4410"/>
    <s v="NT322"/>
    <x v="25"/>
    <s v="68/Belgium"/>
    <x v="15"/>
    <x v="19"/>
    <n v="9"/>
    <s v="June"/>
    <x v="12"/>
    <s v="9 June 1949"/>
    <x v="0"/>
    <s v="To Belgian AF 22.1.48 as MB-3 Crashed Beauvechain 9.6.49 (Air Britain Serials)_x000a__x000a_MB-3 RAF-Serial: NT322 _x000a_Built at Leavesden under contract 1576/SAS/C.23(a) (dated 0343) as Merlin NF30 (Merlin 76 engines) _x000a__x000a_011244: delivered RAF _x000a_040245-030545: RAF No 68 Sqn _x000a_220148: Taken on Charge BAF _x000a_000048-090649: 10Sqn (ND-K)_x000a__x000a_030649: crash Beauvechain _x000a_200749: To Arsenal Evere and declared Cat.5 (tt 129:10 hrs)_x000a__x000a_(http://belmilac.wetpaint.com/page/De+Havilland+DH.98+Mosquito+NF.30.)"/>
    <x v="2"/>
    <x v="2"/>
    <s v="Not Stated"/>
    <m/>
    <x v="2"/>
    <m/>
    <m/>
    <n v="6"/>
    <x v="96"/>
    <x v="1"/>
    <n v="1"/>
    <s v="Front-Line"/>
    <x v="102"/>
    <x v="2"/>
    <n v="2"/>
  </r>
  <r>
    <n v="3243"/>
    <s v="MT465"/>
    <x v="25"/>
    <s v="NA/416US/UK/Belgium"/>
    <x v="15"/>
    <x v="19"/>
    <n v="15"/>
    <s v="June"/>
    <x v="12"/>
    <s v="15 June 1949"/>
    <x v="0"/>
    <s v="To Belgian AF 4.2.48 as MB-6 Crashed Beauvechain 15.6.49 (Air Britain Serials)_x000a__x000a_MB-6 RAF-Serial: MT465 _x000a_Built at Leavesden under contract 1576/SAS/C.23(a) as Merlin NF30 (Merlin 76 engines) _x000a__x000a_030944: delivered RAF _x000a_031144-140645: used by 416 Squadron - U.S.Army Air Force, based in North Africa _x000a_000000: returned to RAF _x000a_040248: Taken on Charge BAF _x000a_000048-000049: 10Sqn _x000a_150649: crash at Beauvechain (also 300549 has been quoted as a possible date !) _x000a_250749: To Arsenal Evere and declared Cat.5 (tt 268:25 hrs)_x000a__x000a_(http://belmilac.wetpaint.com/page/De+Havilland+DH.98+Mosquito+NF.30.)"/>
    <x v="2"/>
    <x v="2"/>
    <s v="Not Stated"/>
    <m/>
    <x v="2"/>
    <m/>
    <m/>
    <n v="6"/>
    <x v="96"/>
    <x v="1"/>
    <n v="1"/>
    <e v="#N/A"/>
    <x v="201"/>
    <x v="2"/>
    <n v="4"/>
  </r>
  <r>
    <n v="2704"/>
    <s v="TA591"/>
    <x v="12"/>
    <s v="BAFO Comm Wg/SF Buckeburg"/>
    <x v="10"/>
    <x v="19"/>
    <n v="20"/>
    <s v="June"/>
    <x v="12"/>
    <s v="20 June 1949"/>
    <x v="0"/>
    <s v="Swung on landing and u/c collapsed Buckeburg 20.6.49 (Air Britain Serials)"/>
    <x v="2"/>
    <x v="2"/>
    <s v="Swung on landing"/>
    <m/>
    <x v="2"/>
    <m/>
    <m/>
    <n v="6"/>
    <x v="96"/>
    <x v="1"/>
    <n v="0"/>
    <s v="Support Unit"/>
    <x v="349"/>
    <x v="0"/>
    <n v="2"/>
  </r>
  <r>
    <n v="3691"/>
    <s v="PF562"/>
    <x v="20"/>
    <s v="Cv TT39/RN"/>
    <x v="10"/>
    <x v="19"/>
    <n v="27"/>
    <s v="June"/>
    <x v="12"/>
    <s v="27 June 1949"/>
    <x v="2"/>
    <s v="SOC 27.6.49 (Air Britain Serials)"/>
    <x v="4"/>
    <x v="3"/>
    <m/>
    <m/>
    <x v="2"/>
    <m/>
    <m/>
    <n v="6"/>
    <x v="96"/>
    <x v="1"/>
    <n v="0"/>
    <e v="#N/A"/>
    <x v="64"/>
    <x v="6"/>
    <n v="2"/>
  </r>
  <r>
    <n v="2590"/>
    <s v="RV344"/>
    <x v="20"/>
    <s v="109/608/16OTU"/>
    <x v="0"/>
    <x v="7"/>
    <n v="27"/>
    <s v="June"/>
    <x v="12"/>
    <s v="27 June 1949"/>
    <x v="2"/>
    <s v="SS 27.6.49 (Air Britain Serials)"/>
    <x v="4"/>
    <x v="3"/>
    <m/>
    <m/>
    <x v="2"/>
    <m/>
    <m/>
    <n v="6"/>
    <x v="96"/>
    <x v="1"/>
    <n v="1"/>
    <s v="Support Unit"/>
    <x v="140"/>
    <x v="0"/>
    <n v="3"/>
  </r>
  <r>
    <n v="605"/>
    <s v="PF499"/>
    <x v="20"/>
    <s v="TFU/627/1317 Flt/627/109"/>
    <x v="0"/>
    <x v="8"/>
    <n v="29"/>
    <s v="June"/>
    <x v="12"/>
    <s v="29 June 1949"/>
    <x v="2"/>
    <s v="SS 29.6.49 (Air Britain Serials)"/>
    <x v="4"/>
    <x v="3"/>
    <m/>
    <m/>
    <x v="2"/>
    <m/>
    <m/>
    <n v="6"/>
    <x v="96"/>
    <x v="1"/>
    <n v="0"/>
    <s v="Front-Line"/>
    <x v="18"/>
    <x v="6"/>
    <n v="5"/>
  </r>
  <r>
    <n v="2752"/>
    <s v="PF618"/>
    <x v="20"/>
    <s v="14/98/14"/>
    <x v="10"/>
    <x v="19"/>
    <n v="29"/>
    <s v="June"/>
    <x v="12"/>
    <s v="29 June 1949"/>
    <x v="2"/>
    <s v="SS 29.6.49 (Air Britain Serials)"/>
    <x v="4"/>
    <x v="3"/>
    <m/>
    <m/>
    <x v="2"/>
    <m/>
    <m/>
    <n v="6"/>
    <x v="96"/>
    <x v="1"/>
    <n v="0"/>
    <s v="Front-Line"/>
    <x v="215"/>
    <x v="6"/>
    <n v="3"/>
  </r>
  <r>
    <n v="4843"/>
    <s v="A52-102"/>
    <x v="24"/>
    <n v="94"/>
    <x v="7"/>
    <x v="19"/>
    <n v="0"/>
    <s v="July"/>
    <x v="12"/>
    <s v="0 July 1949"/>
    <x v="2"/>
    <s v="Built as F.B.40. Delivered during June 1945. Final disposition: struck off charge, July 1949. (Beaufort, Beaufighter and Mosquito in Australian Service, Stewart Wilson, 1990) To DAP for disposal .49 (Air Britain Serials)"/>
    <x v="4"/>
    <x v="3"/>
    <m/>
    <m/>
    <x v="2"/>
    <m/>
    <m/>
    <n v="7"/>
    <x v="97"/>
    <x v="1"/>
    <n v="0"/>
    <s v="Front-Line"/>
    <x v="260"/>
    <x v="5"/>
    <n v="1"/>
  </r>
  <r>
    <n v="4907"/>
    <s v="A52-103"/>
    <x v="24"/>
    <n v="94"/>
    <x v="7"/>
    <x v="19"/>
    <n v="0"/>
    <s v="July"/>
    <x v="12"/>
    <s v="0 July 1949"/>
    <x v="2"/>
    <s v="Built as F.B.40. Delivered during June 1945. Final disposition: struck off charge, July 1949. (Beaufort, Beaufighter and Mosquito in Australian Service, Stewart Wilson, 1990) To DAP for disposal .49 (Air Britain Serials)"/>
    <x v="4"/>
    <x v="3"/>
    <m/>
    <m/>
    <x v="2"/>
    <m/>
    <m/>
    <n v="7"/>
    <x v="97"/>
    <x v="1"/>
    <n v="0"/>
    <s v="Front-Line"/>
    <x v="260"/>
    <x v="5"/>
    <n v="1"/>
  </r>
  <r>
    <n v="6066"/>
    <s v="A52-104"/>
    <x v="24"/>
    <n v="94"/>
    <x v="7"/>
    <x v="19"/>
    <n v="0"/>
    <s v="July"/>
    <x v="12"/>
    <s v="0 July 1949"/>
    <x v="2"/>
    <s v="Built as F.B.40. Delivered during June 1945. Final disposition: struck off charge, July 1949. (Beaufort, Beaufighter and Mosquito in Australian Service, Stewart Wilson, 1990) To DAP for disposal .49 (Air Britain Serials)"/>
    <x v="4"/>
    <x v="3"/>
    <m/>
    <m/>
    <x v="2"/>
    <m/>
    <m/>
    <n v="7"/>
    <x v="97"/>
    <x v="1"/>
    <n v="0"/>
    <s v="Front-Line"/>
    <x v="260"/>
    <x v="5"/>
    <n v="1"/>
  </r>
  <r>
    <n v="3907"/>
    <s v="A52-105"/>
    <x v="24"/>
    <n v="94"/>
    <x v="7"/>
    <x v="19"/>
    <n v="0"/>
    <s v="July"/>
    <x v="12"/>
    <s v="0 July 1949"/>
    <x v="2"/>
    <s v="Built as F.B.40. Delivered during June 1945. Final disposition: struck off charge, July 1949. (Beaufort, Beaufighter and Mosquito in Australian Service, Stewart Wilson, 1990) To DAP for disposal .49 (Air Britain Serials)"/>
    <x v="4"/>
    <x v="3"/>
    <m/>
    <m/>
    <x v="2"/>
    <m/>
    <m/>
    <n v="7"/>
    <x v="97"/>
    <x v="1"/>
    <n v="0"/>
    <s v="Front-Line"/>
    <x v="260"/>
    <x v="5"/>
    <n v="1"/>
  </r>
  <r>
    <n v="6311"/>
    <s v="A52-106"/>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6264"/>
    <s v="A52-107"/>
    <x v="24"/>
    <m/>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e v="#N/A"/>
    <x v="17"/>
    <x v="5"/>
    <n v="1"/>
  </r>
  <r>
    <n v="4952"/>
    <s v="A52-110"/>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5010"/>
    <s v="A52-112"/>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6038"/>
    <s v="A52-113"/>
    <x v="24"/>
    <n v="94"/>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s v="Front-Line"/>
    <x v="260"/>
    <x v="5"/>
    <n v="1"/>
  </r>
  <r>
    <n v="4919"/>
    <s v="A52-114"/>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3893"/>
    <s v="A52-115"/>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4488"/>
    <s v="A52-116"/>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6171"/>
    <s v="A52-117"/>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6227"/>
    <s v="A52-118"/>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3648"/>
    <s v="A52-119"/>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4849"/>
    <s v="A52-120"/>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4623"/>
    <s v="A52-121"/>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3892"/>
    <s v="A52-122"/>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m/>
    <m/>
    <x v="2"/>
    <m/>
    <m/>
    <n v="7"/>
    <x v="97"/>
    <x v="1"/>
    <n v="0"/>
    <s v="Front-Line"/>
    <x v="260"/>
    <x v="5"/>
    <n v="1"/>
  </r>
  <r>
    <n v="4884"/>
    <s v="A52-123"/>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e v="#N/A"/>
    <x v="17"/>
    <x v="5"/>
    <n v="1"/>
  </r>
  <r>
    <n v="6634"/>
    <s v="A52-124"/>
    <x v="24"/>
    <n v="94"/>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s v="Front-Line"/>
    <x v="260"/>
    <x v="5"/>
    <n v="1"/>
  </r>
  <r>
    <n v="3929"/>
    <s v="A52-125"/>
    <x v="24"/>
    <n v="94"/>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s v="Front-Line"/>
    <x v="260"/>
    <x v="5"/>
    <n v="1"/>
  </r>
  <r>
    <n v="4899"/>
    <s v="A52-126"/>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e v="#N/A"/>
    <x v="17"/>
    <x v="5"/>
    <n v="1"/>
  </r>
  <r>
    <n v="4909"/>
    <s v="A52-127"/>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e v="#N/A"/>
    <x v="17"/>
    <x v="5"/>
    <n v="1"/>
  </r>
  <r>
    <n v="4916"/>
    <s v="A52-128"/>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e v="#N/A"/>
    <x v="17"/>
    <x v="5"/>
    <n v="1"/>
  </r>
  <r>
    <n v="6072"/>
    <s v="A52-129"/>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e v="#N/A"/>
    <x v="17"/>
    <x v="5"/>
    <n v="1"/>
  </r>
  <r>
    <n v="6226"/>
    <s v="A52-13"/>
    <x v="24"/>
    <m/>
    <x v="7"/>
    <x v="19"/>
    <n v="0"/>
    <s v="July"/>
    <x v="12"/>
    <s v="0 July 1949"/>
    <x v="2"/>
    <s v="Built as F.B.40. Delivered during May 1946. Final disposition: struck off charge, July 1949. (Beaufort, Beaufighter and Mosquito in Australian Service, Stewart Wilson, 1990) To DAP for disposal .49 (Air Britain Serials)"/>
    <x v="4"/>
    <x v="3"/>
    <m/>
    <m/>
    <x v="2"/>
    <m/>
    <m/>
    <n v="7"/>
    <x v="97"/>
    <x v="1"/>
    <n v="0"/>
    <e v="#N/A"/>
    <x v="17"/>
    <x v="5"/>
    <n v="1"/>
  </r>
  <r>
    <n v="6279"/>
    <s v="A52-130"/>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e v="#N/A"/>
    <x v="17"/>
    <x v="5"/>
    <n v="1"/>
  </r>
  <r>
    <n v="1936"/>
    <s v="A52-131"/>
    <x v="24"/>
    <s v="2AD"/>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s v="Support Unit"/>
    <x v="227"/>
    <x v="5"/>
    <n v="1"/>
  </r>
  <r>
    <n v="2147"/>
    <s v="A52-132"/>
    <x v="24"/>
    <s v="2AD"/>
    <x v="7"/>
    <x v="19"/>
    <n v="0"/>
    <s v="July"/>
    <x v="12"/>
    <s v="0 July 1949"/>
    <x v="2"/>
    <s v="Built as F.B.40. Delivered during September 1945. Final disposition: struck off charge, July 1949. (Beaufort, Beaufighter and Mosquito in Australian Service, Stewart Wilson, 1990) To DAP for disposal .49 (Air Britain Serials)"/>
    <x v="4"/>
    <x v="3"/>
    <m/>
    <m/>
    <x v="2"/>
    <m/>
    <m/>
    <n v="7"/>
    <x v="97"/>
    <x v="1"/>
    <n v="0"/>
    <s v="Support Unit"/>
    <x v="227"/>
    <x v="5"/>
    <n v="1"/>
  </r>
  <r>
    <n v="1486"/>
    <s v="A52-133"/>
    <x v="24"/>
    <s v="2AD"/>
    <x v="7"/>
    <x v="19"/>
    <n v="0"/>
    <s v="July"/>
    <x v="12"/>
    <s v="0 July 1949"/>
    <x v="2"/>
    <s v="Built as F.B.40. Delivered during September 1945. Final disposition: struck off charge, July 1949. (Beaufort, Beaufighter and Mosquito in Australian Service, Stewart Wilson, 1990) To DAP for disposal .49 (Air Britain Serials)"/>
    <x v="4"/>
    <x v="3"/>
    <m/>
    <m/>
    <x v="2"/>
    <m/>
    <m/>
    <n v="7"/>
    <x v="97"/>
    <x v="1"/>
    <n v="0"/>
    <s v="Support Unit"/>
    <x v="227"/>
    <x v="5"/>
    <n v="1"/>
  </r>
  <r>
    <n v="3938"/>
    <s v="A52-134"/>
    <x v="24"/>
    <s v="2AD"/>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s v="Support Unit"/>
    <x v="227"/>
    <x v="5"/>
    <n v="1"/>
  </r>
  <r>
    <n v="4981"/>
    <s v="A52-136"/>
    <x v="24"/>
    <m/>
    <x v="7"/>
    <x v="19"/>
    <n v="0"/>
    <s v="July"/>
    <x v="12"/>
    <s v="0 July 1949"/>
    <x v="2"/>
    <s v="Built as F.B.40. Delivered during September 1945. Final disposition: struck off charge, July 1949. (Beaufort, Beaufighter and Mosquito in Australian Service, Stewart Wilson, 1990) To DAP for disposal .49 (Air Britain Serials)"/>
    <x v="4"/>
    <x v="3"/>
    <m/>
    <m/>
    <x v="2"/>
    <m/>
    <m/>
    <n v="7"/>
    <x v="97"/>
    <x v="1"/>
    <n v="0"/>
    <e v="#N/A"/>
    <x v="17"/>
    <x v="5"/>
    <n v="1"/>
  </r>
  <r>
    <n v="2237"/>
    <s v="A52-137"/>
    <x v="24"/>
    <s v="2AD"/>
    <x v="7"/>
    <x v="19"/>
    <n v="0"/>
    <s v="July"/>
    <x v="12"/>
    <s v="0 July 1949"/>
    <x v="2"/>
    <s v="Built as F.B.40. Delivered during September 1945. Final disposition: struck off charge, July 1949. (Beaufort, Beaufighter and Mosquito in Australian Service, Stewart Wilson, 1990) To DAP for disposal .49 (Air Britain Serials)"/>
    <x v="4"/>
    <x v="3"/>
    <m/>
    <m/>
    <x v="2"/>
    <m/>
    <m/>
    <n v="7"/>
    <x v="97"/>
    <x v="1"/>
    <n v="0"/>
    <s v="Support Unit"/>
    <x v="227"/>
    <x v="5"/>
    <n v="1"/>
  </r>
  <r>
    <n v="4030"/>
    <s v="A52-139"/>
    <x v="24"/>
    <s v="2AD"/>
    <x v="7"/>
    <x v="19"/>
    <n v="0"/>
    <s v="July"/>
    <x v="12"/>
    <s v="0 July 1949"/>
    <x v="2"/>
    <s v="Built as F.B.40. Delivered during September 1945. Final disposition: struck off charge, July 1949. (Beaufort, Beaufighter and Mosquito in Australian Service, Stewart Wilson, 1990) To DAP for disposal .49 (Air Britain Serials)"/>
    <x v="4"/>
    <x v="3"/>
    <m/>
    <m/>
    <x v="2"/>
    <m/>
    <m/>
    <n v="7"/>
    <x v="97"/>
    <x v="1"/>
    <n v="0"/>
    <s v="Support Unit"/>
    <x v="227"/>
    <x v="5"/>
    <n v="1"/>
  </r>
  <r>
    <n v="4905"/>
    <s v="A52-14"/>
    <x v="24"/>
    <m/>
    <x v="7"/>
    <x v="19"/>
    <n v="0"/>
    <s v="July"/>
    <x v="12"/>
    <s v="0 July 1949"/>
    <x v="2"/>
    <s v="Built as F.B.40. Delivered during February 1946. Final disposition: struck off charge, July 1949. (Beaufort, Beaufighter and Mosquito in Australian Service, Stewart Wilson, 1990) To DAP for disposal .49 (Air Britain Serials)"/>
    <x v="4"/>
    <x v="3"/>
    <m/>
    <m/>
    <x v="2"/>
    <m/>
    <m/>
    <n v="7"/>
    <x v="97"/>
    <x v="1"/>
    <n v="0"/>
    <e v="#N/A"/>
    <x v="17"/>
    <x v="5"/>
    <n v="1"/>
  </r>
  <r>
    <n v="4342"/>
    <s v="A52-142"/>
    <x v="24"/>
    <s v="2AD"/>
    <x v="7"/>
    <x v="19"/>
    <n v="0"/>
    <s v="July"/>
    <x v="12"/>
    <s v="0 July 1949"/>
    <x v="2"/>
    <s v="Built as F.B.40. Delivered during September 1945. Final disposition: struck off charge, July 1949. (Beaufort, Beaufighter and Mosquito in Australian Service, Stewart Wilson, 1990) To DAP for disposal .49 (Air Britain Serials)"/>
    <x v="4"/>
    <x v="3"/>
    <m/>
    <m/>
    <x v="2"/>
    <m/>
    <m/>
    <n v="7"/>
    <x v="97"/>
    <x v="1"/>
    <n v="0"/>
    <s v="Support Unit"/>
    <x v="227"/>
    <x v="5"/>
    <n v="1"/>
  </r>
  <r>
    <n v="4385"/>
    <s v="A52-143"/>
    <x v="24"/>
    <s v="2AD"/>
    <x v="7"/>
    <x v="19"/>
    <n v="0"/>
    <s v="July"/>
    <x v="12"/>
    <s v="0 July 1949"/>
    <x v="2"/>
    <s v="Built as F.B.40. Delivered during October 1945. Final disposition: struck off charge, July 1949. (Beaufort, Beaufighter and Mosquito in Australian Service, Stewart Wilson, 1990) To DAP for disposal .49 (Air Britain Serials)"/>
    <x v="4"/>
    <x v="3"/>
    <m/>
    <m/>
    <x v="2"/>
    <m/>
    <m/>
    <n v="7"/>
    <x v="97"/>
    <x v="1"/>
    <n v="0"/>
    <s v="Support Unit"/>
    <x v="227"/>
    <x v="5"/>
    <n v="1"/>
  </r>
  <r>
    <n v="5190"/>
    <s v="A52-145"/>
    <x v="24"/>
    <m/>
    <x v="7"/>
    <x v="19"/>
    <n v="0"/>
    <s v="July"/>
    <x v="12"/>
    <s v="0 July 1949"/>
    <x v="2"/>
    <s v="Built as F.B.40. Delivered during September 1945. Final disposition: struck off charge, July 1949. (Beaufort, Beaufighter and Mosquito in Australian Service, Stewart Wilson, 1990) To DAP for disposal .49 (Air Britain Serials)"/>
    <x v="4"/>
    <x v="3"/>
    <m/>
    <m/>
    <x v="2"/>
    <m/>
    <m/>
    <n v="7"/>
    <x v="97"/>
    <x v="1"/>
    <n v="0"/>
    <e v="#N/A"/>
    <x v="17"/>
    <x v="5"/>
    <n v="1"/>
  </r>
  <r>
    <n v="4440"/>
    <s v="A52-146"/>
    <x v="24"/>
    <s v="2AD"/>
    <x v="7"/>
    <x v="19"/>
    <n v="0"/>
    <s v="July"/>
    <x v="12"/>
    <s v="0 July 1949"/>
    <x v="2"/>
    <s v="Built as F.B.40. Delivered during October 1945. Final disposition: struck off charge, July 1949. (Beaufort, Beaufighter and Mosquito in Australian Service, Stewart Wilson, 1990) To DAP for disposal .49 (Air Britain Serials)"/>
    <x v="4"/>
    <x v="3"/>
    <m/>
    <m/>
    <x v="2"/>
    <m/>
    <m/>
    <n v="7"/>
    <x v="97"/>
    <x v="1"/>
    <n v="0"/>
    <s v="Support Unit"/>
    <x v="227"/>
    <x v="5"/>
    <n v="1"/>
  </r>
  <r>
    <n v="4444"/>
    <s v="A52-148"/>
    <x v="24"/>
    <s v="2AD"/>
    <x v="7"/>
    <x v="19"/>
    <n v="0"/>
    <s v="July"/>
    <x v="12"/>
    <s v="0 July 1949"/>
    <x v="2"/>
    <s v="Built as F.B.40. Delivered during October 1945. Final disposition: struck off charge, July 1949. (Beaufort, Beaufighter and Mosquito in Australian Service, Stewart Wilson, 1990) To DAP for disposal .49 (Air Britain Serials)"/>
    <x v="4"/>
    <x v="3"/>
    <m/>
    <m/>
    <x v="2"/>
    <m/>
    <m/>
    <n v="7"/>
    <x v="97"/>
    <x v="1"/>
    <n v="0"/>
    <s v="Support Unit"/>
    <x v="227"/>
    <x v="5"/>
    <n v="1"/>
  </r>
  <r>
    <n v="3998"/>
    <s v="A52-149"/>
    <x v="24"/>
    <s v="2AD"/>
    <x v="7"/>
    <x v="19"/>
    <n v="0"/>
    <s v="July"/>
    <x v="12"/>
    <s v="0 July 1949"/>
    <x v="2"/>
    <s v="Built as F.B.40. Delivered during October 1945. Final disposition: struck off charge, July 1949. (Beaufort, Beaufighter and Mosquito in Australian Service, Stewart Wilson, 1990) To DAP for disposal .49 (Air Britain Serials)"/>
    <x v="4"/>
    <x v="3"/>
    <m/>
    <m/>
    <x v="2"/>
    <m/>
    <m/>
    <n v="7"/>
    <x v="97"/>
    <x v="1"/>
    <n v="0"/>
    <s v="Support Unit"/>
    <x v="227"/>
    <x v="5"/>
    <n v="1"/>
  </r>
  <r>
    <n v="6054"/>
    <s v="A52-151"/>
    <x v="24"/>
    <m/>
    <x v="7"/>
    <x v="19"/>
    <n v="0"/>
    <s v="July"/>
    <x v="12"/>
    <s v="0 July 1949"/>
    <x v="2"/>
    <s v="Built as F.B.40. Delivered during October 1945. Final disposition: struck off charge, July 1949. (Beaufort, Beaufighter and Mosquito in Australian Service, Stewart Wilson, 1990) To DAP for disposal .49 (Air Britain Serials)"/>
    <x v="4"/>
    <x v="3"/>
    <m/>
    <m/>
    <x v="2"/>
    <m/>
    <m/>
    <n v="7"/>
    <x v="97"/>
    <x v="1"/>
    <n v="0"/>
    <e v="#N/A"/>
    <x v="17"/>
    <x v="5"/>
    <n v="1"/>
  </r>
  <r>
    <n v="3375"/>
    <s v="A52-162"/>
    <x v="24"/>
    <m/>
    <x v="7"/>
    <x v="19"/>
    <n v="0"/>
    <s v="July"/>
    <x v="12"/>
    <s v="0 July 1949"/>
    <x v="2"/>
    <s v="Built as F.B.40. Delivered during December 1945. Final disposition: struck off charge, July 1949. (Beaufort, Beaufighter and Mosquito in Australian Service, Stewart Wilson, 1990) Presentation Aircraft 'Beverly' To DAP for disposal .49 (Air Britain Serials)"/>
    <x v="4"/>
    <x v="3"/>
    <m/>
    <m/>
    <x v="2"/>
    <m/>
    <m/>
    <n v="7"/>
    <x v="97"/>
    <x v="1"/>
    <n v="0"/>
    <e v="#N/A"/>
    <x v="17"/>
    <x v="5"/>
    <n v="1"/>
  </r>
  <r>
    <n v="4908"/>
    <s v="A52-23"/>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m/>
    <m/>
    <x v="2"/>
    <m/>
    <m/>
    <n v="7"/>
    <x v="97"/>
    <x v="1"/>
    <n v="0"/>
    <e v="#N/A"/>
    <x v="17"/>
    <x v="5"/>
    <n v="1"/>
  </r>
  <r>
    <n v="3516"/>
    <s v="A52-48"/>
    <x v="24"/>
    <s v="5OTU"/>
    <x v="7"/>
    <x v="7"/>
    <n v="0"/>
    <s v="July"/>
    <x v="12"/>
    <s v="0 July 1949"/>
    <x v="2"/>
    <s v="Built as F.B.40. Delivered during January 1945. Final disposition: struck off charge, July 1949. (Beaufort, Beaufighter and Mosquito in Australian Service, Stewart Wilson, 1990) To DAP for disposal .49 (Air Britain Serials)"/>
    <x v="4"/>
    <x v="3"/>
    <m/>
    <m/>
    <x v="2"/>
    <m/>
    <m/>
    <n v="7"/>
    <x v="97"/>
    <x v="1"/>
    <n v="0"/>
    <s v="Support Unit"/>
    <x v="124"/>
    <x v="5"/>
    <n v="1"/>
  </r>
  <r>
    <n v="3520"/>
    <s v="A52-50"/>
    <x v="24"/>
    <s v="5OTU"/>
    <x v="7"/>
    <x v="7"/>
    <n v="0"/>
    <s v="July"/>
    <x v="12"/>
    <s v="0 July 1949"/>
    <x v="2"/>
    <s v="Built as F.B.40. Delivered during January 1945. Final disposition: struck off charge, July 1949. (Beaufort, Beaufighter and Mosquito in Australian Service, Stewart Wilson, 1990) To DAP for disposal .49 (Air Britain Serials)"/>
    <x v="4"/>
    <x v="3"/>
    <m/>
    <m/>
    <x v="2"/>
    <m/>
    <m/>
    <n v="7"/>
    <x v="97"/>
    <x v="1"/>
    <n v="0"/>
    <s v="Support Unit"/>
    <x v="124"/>
    <x v="5"/>
    <n v="1"/>
  </r>
  <r>
    <n v="3535"/>
    <s v="A52-51"/>
    <x v="24"/>
    <s v="5OTU"/>
    <x v="7"/>
    <x v="7"/>
    <n v="0"/>
    <s v="July"/>
    <x v="12"/>
    <s v="0 July 1949"/>
    <x v="2"/>
    <s v="Built as F.B.40. Delivered during January 1945. Final disposition: struck off charge, July 1949. (Beaufort, Beaufighter and Mosquito in Australian Service, Stewart Wilson, 1990) To DAP for disposal .49 (Air Britain Serials)"/>
    <x v="4"/>
    <x v="3"/>
    <m/>
    <m/>
    <x v="2"/>
    <m/>
    <m/>
    <n v="7"/>
    <x v="97"/>
    <x v="1"/>
    <n v="0"/>
    <s v="Support Unit"/>
    <x v="124"/>
    <x v="5"/>
    <n v="1"/>
  </r>
  <r>
    <n v="613"/>
    <s v="A52-52"/>
    <x v="24"/>
    <s v="5OTU/94"/>
    <x v="7"/>
    <x v="19"/>
    <n v="0"/>
    <s v="July"/>
    <x v="12"/>
    <s v="0 July 1949"/>
    <x v="2"/>
    <s v="Built as F.B.40. Delivered during January 1945. Final disposition: struck off charge, July 1949. (Beaufort, Beaufighter and Mosquito in Australian Service, Stewart Wilson, 1990) To DAP for disposal .49 (Air Britain Serials)"/>
    <x v="4"/>
    <x v="3"/>
    <m/>
    <m/>
    <x v="2"/>
    <m/>
    <m/>
    <n v="7"/>
    <x v="97"/>
    <x v="1"/>
    <n v="0"/>
    <s v="Front-Line"/>
    <x v="260"/>
    <x v="5"/>
    <n v="2"/>
  </r>
  <r>
    <n v="4666"/>
    <s v="A52-56"/>
    <x v="24"/>
    <m/>
    <x v="7"/>
    <x v="19"/>
    <n v="0"/>
    <s v="July"/>
    <x v="12"/>
    <s v="0 July 1949"/>
    <x v="2"/>
    <s v="Built as F.B.40. Delivered during February 1945. Final disposition: struck off charge, July 1949. (Beaufort, Beaufighter and Mosquito in Australian Service, Stewart Wilson, 1990) To DAP for disposal .49 (Air Britain Serials)"/>
    <x v="4"/>
    <x v="3"/>
    <m/>
    <m/>
    <x v="2"/>
    <m/>
    <m/>
    <n v="7"/>
    <x v="97"/>
    <x v="1"/>
    <n v="0"/>
    <e v="#N/A"/>
    <x v="17"/>
    <x v="5"/>
    <n v="1"/>
  </r>
  <r>
    <n v="5046"/>
    <s v="A52-57"/>
    <x v="24"/>
    <m/>
    <x v="7"/>
    <x v="19"/>
    <n v="0"/>
    <s v="July"/>
    <x v="12"/>
    <s v="0 July 1949"/>
    <x v="2"/>
    <s v="Built as F.B.40. Delivered during February 1945. Final disposition: struck off charge, July 1949. (Beaufort, Beaufighter and Mosquito in Australian Service, Stewart Wilson, 1990) To DAP for disposal .49 (Air Britain Serials)"/>
    <x v="4"/>
    <x v="3"/>
    <m/>
    <m/>
    <x v="2"/>
    <m/>
    <m/>
    <n v="7"/>
    <x v="97"/>
    <x v="1"/>
    <n v="0"/>
    <e v="#N/A"/>
    <x v="17"/>
    <x v="5"/>
    <n v="1"/>
  </r>
  <r>
    <n v="3908"/>
    <s v="A52-58"/>
    <x v="24"/>
    <m/>
    <x v="7"/>
    <x v="19"/>
    <n v="0"/>
    <s v="July"/>
    <x v="12"/>
    <s v="0 July 1949"/>
    <x v="2"/>
    <s v="Built as F.B.40. Delivered during March 1945. Final disposition: struck off charge, July 1949. (Beaufort, Beaufighter and Mosquito in Australian Service, Stewart Wilson, 1990) To DAP for disposal .49 (Air Britain Serials)"/>
    <x v="4"/>
    <x v="3"/>
    <m/>
    <m/>
    <x v="2"/>
    <m/>
    <m/>
    <n v="7"/>
    <x v="97"/>
    <x v="1"/>
    <n v="0"/>
    <e v="#N/A"/>
    <x v="17"/>
    <x v="5"/>
    <n v="1"/>
  </r>
  <r>
    <n v="6069"/>
    <s v="A52-59"/>
    <x v="24"/>
    <m/>
    <x v="7"/>
    <x v="19"/>
    <n v="0"/>
    <s v="July"/>
    <x v="12"/>
    <s v="0 July 1949"/>
    <x v="2"/>
    <s v="Built as F.B.40. Delivered during February 1945. Final disposition: struck off charge, July 1949. (Beaufort, Beaufighter and Mosquito in Australian Service, Stewart Wilson, 1990) To DAP for disposal .49 (Air Britain Serials)"/>
    <x v="4"/>
    <x v="3"/>
    <m/>
    <m/>
    <x v="2"/>
    <m/>
    <m/>
    <n v="7"/>
    <x v="97"/>
    <x v="1"/>
    <n v="0"/>
    <e v="#N/A"/>
    <x v="17"/>
    <x v="5"/>
    <n v="1"/>
  </r>
  <r>
    <n v="6610"/>
    <s v="A52-60"/>
    <x v="24"/>
    <m/>
    <x v="7"/>
    <x v="19"/>
    <n v="0"/>
    <s v="July"/>
    <x v="12"/>
    <s v="0 July 1949"/>
    <x v="2"/>
    <s v="Built as F.B.40. Delivered during February 1945. Final disposition: struck off charge, July 1949. (Beaufort, Beaufighter and Mosquito in Australian Service, Stewart Wilson, 1990) To DAP for disposal .49 (Air Britain Serials)"/>
    <x v="4"/>
    <x v="3"/>
    <m/>
    <m/>
    <x v="2"/>
    <m/>
    <m/>
    <n v="7"/>
    <x v="97"/>
    <x v="1"/>
    <n v="0"/>
    <e v="#N/A"/>
    <x v="17"/>
    <x v="5"/>
    <n v="1"/>
  </r>
  <r>
    <n v="6612"/>
    <s v="A52-61"/>
    <x v="24"/>
    <m/>
    <x v="7"/>
    <x v="19"/>
    <n v="0"/>
    <s v="July"/>
    <x v="12"/>
    <s v="0 July 1949"/>
    <x v="2"/>
    <s v="Built as F.B.40. Delivered during February 1945. Final disposition: struck off charge, July 1949. (Beaufort, Beaufighter and Mosquito in Australian Service, Stewart Wilson, 1990) To DAP for disposal .49 (Air Britain Serials)"/>
    <x v="4"/>
    <x v="3"/>
    <m/>
    <m/>
    <x v="2"/>
    <m/>
    <m/>
    <n v="7"/>
    <x v="97"/>
    <x v="1"/>
    <n v="0"/>
    <e v="#N/A"/>
    <x v="17"/>
    <x v="5"/>
    <n v="1"/>
  </r>
  <r>
    <n v="3617"/>
    <s v="A52-63"/>
    <x v="24"/>
    <s v="5OTU"/>
    <x v="7"/>
    <x v="7"/>
    <n v="0"/>
    <s v="July"/>
    <x v="12"/>
    <s v="0 July 1949"/>
    <x v="2"/>
    <s v="Built as F.B.40. Delivered during May 1945. Final disposition: struck off charge, July 1949. (Beaufort, Beaufighter and Mosquito in Australian Service, Stewart Wilson, 1990) To DAP for disposal .49 (Air Britain Serials)"/>
    <x v="4"/>
    <x v="3"/>
    <m/>
    <m/>
    <x v="2"/>
    <m/>
    <m/>
    <n v="7"/>
    <x v="97"/>
    <x v="1"/>
    <n v="0"/>
    <s v="Support Unit"/>
    <x v="124"/>
    <x v="5"/>
    <n v="1"/>
  </r>
  <r>
    <n v="839"/>
    <s v="A52-65"/>
    <x v="24"/>
    <s v="5OTU/87"/>
    <x v="7"/>
    <x v="0"/>
    <n v="0"/>
    <s v="July"/>
    <x v="12"/>
    <s v="0 July 1949"/>
    <x v="2"/>
    <s v="Built as F.B.40. Delivered during February 1945. Final disposition: struck off charge, July 1949. (Beaufort, Beaufighter and Mosquito in Australian Service, Stewart Wilson, 1990) To DAP for disposal .49 (Air Britain Serials)"/>
    <x v="4"/>
    <x v="3"/>
    <m/>
    <m/>
    <x v="2"/>
    <m/>
    <m/>
    <n v="7"/>
    <x v="97"/>
    <x v="1"/>
    <n v="0"/>
    <s v="Front-Line"/>
    <x v="147"/>
    <x v="5"/>
    <n v="2"/>
  </r>
  <r>
    <n v="2298"/>
    <s v="A52-68"/>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m/>
    <m/>
    <x v="2"/>
    <m/>
    <m/>
    <n v="7"/>
    <x v="97"/>
    <x v="1"/>
    <n v="0"/>
    <s v="Support Unit"/>
    <x v="350"/>
    <x v="5"/>
    <n v="2"/>
  </r>
  <r>
    <n v="6479"/>
    <s v="A52-71"/>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m/>
    <m/>
    <x v="2"/>
    <m/>
    <m/>
    <n v="7"/>
    <x v="97"/>
    <x v="1"/>
    <n v="0"/>
    <s v="Support Unit"/>
    <x v="350"/>
    <x v="5"/>
    <n v="2"/>
  </r>
  <r>
    <n v="962"/>
    <s v="A52-72"/>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m/>
    <m/>
    <x v="2"/>
    <m/>
    <m/>
    <n v="7"/>
    <x v="97"/>
    <x v="1"/>
    <n v="0"/>
    <s v="Support Unit"/>
    <x v="350"/>
    <x v="5"/>
    <n v="2"/>
  </r>
  <r>
    <n v="1407"/>
    <s v="A52-73"/>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m/>
    <m/>
    <x v="2"/>
    <m/>
    <m/>
    <n v="7"/>
    <x v="97"/>
    <x v="1"/>
    <n v="0"/>
    <s v="Support Unit"/>
    <x v="350"/>
    <x v="5"/>
    <n v="2"/>
  </r>
  <r>
    <n v="2745"/>
    <s v="A52-74"/>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m/>
    <m/>
    <x v="2"/>
    <m/>
    <m/>
    <n v="7"/>
    <x v="97"/>
    <x v="1"/>
    <n v="0"/>
    <s v="Support Unit"/>
    <x v="350"/>
    <x v="5"/>
    <n v="2"/>
  </r>
  <r>
    <n v="7448"/>
    <s v="A52-76"/>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m/>
    <m/>
    <x v="2"/>
    <m/>
    <m/>
    <n v="7"/>
    <x v="97"/>
    <x v="1"/>
    <n v="0"/>
    <s v="Support Unit"/>
    <x v="350"/>
    <x v="5"/>
    <n v="2"/>
  </r>
  <r>
    <n v="1708"/>
    <s v="A52-77"/>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m/>
    <m/>
    <x v="2"/>
    <m/>
    <m/>
    <n v="7"/>
    <x v="97"/>
    <x v="1"/>
    <n v="0"/>
    <s v="Support Unit"/>
    <x v="350"/>
    <x v="5"/>
    <n v="2"/>
  </r>
  <r>
    <n v="6466"/>
    <s v="A52-78"/>
    <x v="24"/>
    <s v="5OTU/CCU"/>
    <x v="7"/>
    <x v="7"/>
    <n v="0"/>
    <s v="July"/>
    <x v="12"/>
    <s v="0 July 1949"/>
    <x v="2"/>
    <s v="Built as F.B.40. Delivered during April 1945. Final disposition: struck off charge, July 1949. (Beaufort, Beaufighter and Mosquito in Australian Service, Stewart Wilson, 1990) To DAP for disposal .49 (Air Britain Serials)"/>
    <x v="4"/>
    <x v="3"/>
    <m/>
    <m/>
    <x v="2"/>
    <m/>
    <m/>
    <n v="7"/>
    <x v="97"/>
    <x v="1"/>
    <n v="0"/>
    <s v="Support Unit"/>
    <x v="350"/>
    <x v="5"/>
    <n v="2"/>
  </r>
  <r>
    <n v="964"/>
    <s v="A52-79"/>
    <x v="24"/>
    <s v="5OTU/CCU"/>
    <x v="7"/>
    <x v="7"/>
    <n v="0"/>
    <s v="July"/>
    <x v="12"/>
    <s v="0 July 1949"/>
    <x v="2"/>
    <s v="Built as F.B.40. Delivered during May 1945. Final disposition: struck off charge, July 1949. (Beaufort, Beaufighter and Mosquito in Australian Service, Stewart Wilson, 1990) To DAP for disposal .49 (Air Britain Serials)"/>
    <x v="4"/>
    <x v="3"/>
    <m/>
    <m/>
    <x v="2"/>
    <m/>
    <m/>
    <n v="7"/>
    <x v="97"/>
    <x v="1"/>
    <n v="0"/>
    <s v="Support Unit"/>
    <x v="350"/>
    <x v="5"/>
    <n v="2"/>
  </r>
  <r>
    <n v="7418"/>
    <s v="A52-80"/>
    <x v="24"/>
    <s v="5OTU/CCU"/>
    <x v="7"/>
    <x v="7"/>
    <n v="0"/>
    <s v="July"/>
    <x v="12"/>
    <s v="0 July 1949"/>
    <x v="2"/>
    <s v="Built as F.B.40. Delivered during April 1945. Final disposition: struck off charge, July 1949. (Beaufort, Beaufighter and Mosquito in Australian Service, Stewart Wilson, 1990) To DAP for disposal .49 (Air Britain Serials)"/>
    <x v="4"/>
    <x v="3"/>
    <m/>
    <m/>
    <x v="2"/>
    <m/>
    <m/>
    <n v="7"/>
    <x v="97"/>
    <x v="1"/>
    <n v="0"/>
    <s v="Support Unit"/>
    <x v="350"/>
    <x v="5"/>
    <n v="2"/>
  </r>
  <r>
    <n v="2331"/>
    <s v="A52-81"/>
    <x v="24"/>
    <s v="5OTU/CCU"/>
    <x v="7"/>
    <x v="7"/>
    <n v="0"/>
    <s v="July"/>
    <x v="12"/>
    <s v="0 July 1949"/>
    <x v="2"/>
    <s v="Built as F.B.40. Delivered during April 1945. Final disposition: struck off charge, July 1949. (Beaufort, Beaufighter and Mosquito in Australian Service, Stewart Wilson, 1990) To DAP for disposal .49 (Air Britain Serials)"/>
    <x v="4"/>
    <x v="3"/>
    <m/>
    <m/>
    <x v="2"/>
    <m/>
    <m/>
    <n v="7"/>
    <x v="97"/>
    <x v="1"/>
    <n v="0"/>
    <s v="Support Unit"/>
    <x v="350"/>
    <x v="5"/>
    <n v="2"/>
  </r>
  <r>
    <n v="5011"/>
    <s v="A52-82"/>
    <x v="24"/>
    <s v="5OTU/CCU"/>
    <x v="7"/>
    <x v="7"/>
    <n v="0"/>
    <s v="July"/>
    <x v="12"/>
    <s v="0 July 1949"/>
    <x v="2"/>
    <s v="Built as F.B.40. Delivered during May 1945. Final disposition: struck off charge, July 1949. (Beaufort, Beaufighter and Mosquito in Australian Service, Stewart Wilson, 1990) To DAP for disposal .49 (Air Britain Serials)"/>
    <x v="4"/>
    <x v="3"/>
    <m/>
    <m/>
    <x v="2"/>
    <m/>
    <m/>
    <n v="7"/>
    <x v="97"/>
    <x v="1"/>
    <n v="0"/>
    <s v="Support Unit"/>
    <x v="350"/>
    <x v="5"/>
    <n v="2"/>
  </r>
  <r>
    <n v="3924"/>
    <s v="A52-84"/>
    <x v="24"/>
    <n v="94"/>
    <x v="7"/>
    <x v="19"/>
    <n v="0"/>
    <s v="July"/>
    <x v="12"/>
    <s v="0 July 1949"/>
    <x v="2"/>
    <s v="Built as F.B.40. Delivered during May 1945. Final disposition: struck off charge, July 1949. (Beaufort, Beaufighter and Mosquito in Australian Service, Stewart Wilson, 1990) To DAP for disposal .49 (Air Britain Serials)"/>
    <x v="4"/>
    <x v="3"/>
    <m/>
    <m/>
    <x v="2"/>
    <m/>
    <m/>
    <n v="7"/>
    <x v="97"/>
    <x v="1"/>
    <n v="0"/>
    <s v="Front-Line"/>
    <x v="260"/>
    <x v="5"/>
    <n v="1"/>
  </r>
  <r>
    <n v="5912"/>
    <s v="A52-85"/>
    <x v="24"/>
    <n v="94"/>
    <x v="7"/>
    <x v="19"/>
    <n v="0"/>
    <s v="July"/>
    <x v="12"/>
    <s v="0 July 1949"/>
    <x v="2"/>
    <s v="Built as F.B.40. Delivered during May 1945. Final disposition: struck off charge, July 1949. (Beaufort, Beaufighter and Mosquito in Australian Service, Stewart Wilson, 1990) To DAP for disposal .49 (Air Britain Serials)"/>
    <x v="4"/>
    <x v="3"/>
    <m/>
    <m/>
    <x v="2"/>
    <m/>
    <m/>
    <n v="7"/>
    <x v="97"/>
    <x v="1"/>
    <n v="0"/>
    <s v="Front-Line"/>
    <x v="260"/>
    <x v="5"/>
    <n v="1"/>
  </r>
  <r>
    <n v="1041"/>
    <s v="A52-87"/>
    <x v="24"/>
    <s v="5OTU/CCU"/>
    <x v="7"/>
    <x v="7"/>
    <n v="0"/>
    <s v="July"/>
    <x v="12"/>
    <s v="0 July 1949"/>
    <x v="2"/>
    <s v="Built as F.B.40. Delivered during May 1945. Final disposition: struck off charge, July 1949. (Beaufort, Beaufighter and Mosquito in Australian Service, Stewart Wilson, 1990) To DAP for disposal .49 (Air Britain Serials) rashed into sea. off Cemetary Point, New South Wales (MIAS)."/>
    <x v="4"/>
    <x v="3"/>
    <m/>
    <m/>
    <x v="2"/>
    <m/>
    <m/>
    <n v="7"/>
    <x v="97"/>
    <x v="1"/>
    <n v="0"/>
    <s v="Support Unit"/>
    <x v="350"/>
    <x v="5"/>
    <n v="2"/>
  </r>
  <r>
    <n v="5915"/>
    <s v="A52-94"/>
    <x v="24"/>
    <n v="94"/>
    <x v="7"/>
    <x v="19"/>
    <n v="0"/>
    <s v="July"/>
    <x v="12"/>
    <s v="0 July 1949"/>
    <x v="2"/>
    <s v="Built as F.B.40. Delivered during May 1945. Final disposition: struck off charge, July 1949. (Beaufort, Beaufighter and Mosquito in Australian Service, Stewart Wilson, 1990) To DAP for disposal .49 (Air Britain Serials) Crashed on take off. on Morotai island, between Borneo and New Guinea, Indonesia (MIAS), 94Sqn RAAF"/>
    <x v="4"/>
    <x v="3"/>
    <m/>
    <m/>
    <x v="2"/>
    <m/>
    <m/>
    <n v="7"/>
    <x v="97"/>
    <x v="1"/>
    <n v="0"/>
    <s v="Front-Line"/>
    <x v="260"/>
    <x v="5"/>
    <n v="1"/>
  </r>
  <r>
    <n v="5917"/>
    <s v="A52-95"/>
    <x v="24"/>
    <n v="94"/>
    <x v="7"/>
    <x v="19"/>
    <n v="0"/>
    <s v="July"/>
    <x v="12"/>
    <s v="0 July 1949"/>
    <x v="2"/>
    <s v="Built as F.B.40. Delivered during May 1945. Final disposition: struck off charge, July 1949. (Beaufort, Beaufighter and Mosquito in Australian Service, Stewart Wilson, 1990) To DAP for disposal .49 (Air Britain Serials)"/>
    <x v="4"/>
    <x v="3"/>
    <m/>
    <m/>
    <x v="2"/>
    <m/>
    <m/>
    <n v="7"/>
    <x v="97"/>
    <x v="1"/>
    <n v="0"/>
    <s v="Front-Line"/>
    <x v="260"/>
    <x v="5"/>
    <n v="1"/>
  </r>
  <r>
    <n v="2087"/>
    <s v="A52-96"/>
    <x v="24"/>
    <n v="94"/>
    <x v="7"/>
    <x v="19"/>
    <n v="0"/>
    <s v="July"/>
    <x v="12"/>
    <s v="0 July 1949"/>
    <x v="2"/>
    <s v="Built as F.B.40. Delivered during May 1945. Final disposition: struck off charge, July 1949. (Beaufort, Beaufighter and Mosquito in Australian Service, Stewart Wilson, 1990) To DAP for disposal .49 (Air Britain Serials)"/>
    <x v="4"/>
    <x v="3"/>
    <m/>
    <m/>
    <x v="2"/>
    <m/>
    <m/>
    <n v="7"/>
    <x v="97"/>
    <x v="1"/>
    <n v="0"/>
    <s v="Front-Line"/>
    <x v="260"/>
    <x v="5"/>
    <n v="1"/>
  </r>
  <r>
    <n v="4198"/>
    <s v="A52-99"/>
    <x v="24"/>
    <n v="94"/>
    <x v="7"/>
    <x v="19"/>
    <n v="0"/>
    <s v="July"/>
    <x v="12"/>
    <s v="0 July 1949"/>
    <x v="2"/>
    <s v="Built as F.B.40. Delivered during June 1945. Final disposition: struck off charge, July 1949. (Beaufort, Beaufighter and Mosquito in Australian Service, Stewart Wilson, 1990) To DAP for disposal .49 (Air Britain Serials)"/>
    <x v="4"/>
    <x v="3"/>
    <m/>
    <m/>
    <x v="2"/>
    <m/>
    <m/>
    <n v="7"/>
    <x v="97"/>
    <x v="1"/>
    <n v="0"/>
    <s v="Front-Line"/>
    <x v="260"/>
    <x v="5"/>
    <n v="1"/>
  </r>
  <r>
    <n v="5901"/>
    <s v="HR335"/>
    <x v="12"/>
    <m/>
    <x v="7"/>
    <x v="19"/>
    <n v="0"/>
    <s v="July"/>
    <x v="12"/>
    <d v="1949-07-01T00:00:00"/>
    <x v="2"/>
    <s v="To RAAF 13.9.44 as A52-504 1 Sqn To DAP for disposal .49 (Air Britain Serials) SOC 7.49 (MIAS)"/>
    <x v="4"/>
    <x v="3"/>
    <m/>
    <m/>
    <x v="2"/>
    <m/>
    <m/>
    <n v="7"/>
    <x v="97"/>
    <x v="1"/>
    <n v="1"/>
    <e v="#N/A"/>
    <x v="17"/>
    <x v="3"/>
    <n v="1"/>
  </r>
  <r>
    <n v="5893"/>
    <s v="HR281"/>
    <x v="12"/>
    <m/>
    <x v="7"/>
    <x v="19"/>
    <n v="1"/>
    <s v="July"/>
    <x v="12"/>
    <d v="1949-07-01T00:00:00"/>
    <x v="2"/>
    <s v="To RAAF 23.8.44 as A52-506 1 Sqn To DAP for disposal .49 (Air Britain Serials) SOC 7.49 (MIAS)"/>
    <x v="4"/>
    <x v="3"/>
    <m/>
    <m/>
    <x v="2"/>
    <m/>
    <m/>
    <n v="7"/>
    <x v="97"/>
    <x v="1"/>
    <n v="1"/>
    <e v="#N/A"/>
    <x v="17"/>
    <x v="3"/>
    <n v="1"/>
  </r>
  <r>
    <n v="6313"/>
    <s v="HR408"/>
    <x v="12"/>
    <m/>
    <x v="7"/>
    <x v="19"/>
    <n v="1"/>
    <s v="July"/>
    <x v="12"/>
    <d v="1949-07-01T00:00:00"/>
    <x v="2"/>
    <s v="To RAAF 6.11.44 as A52-515 1 Sqn To DAP for disposal .49 (Air Britain Serials) SOC 07.49 (MIAS)"/>
    <x v="4"/>
    <x v="3"/>
    <m/>
    <m/>
    <x v="2"/>
    <m/>
    <m/>
    <n v="7"/>
    <x v="97"/>
    <x v="1"/>
    <n v="1"/>
    <e v="#N/A"/>
    <x v="17"/>
    <x v="3"/>
    <n v="1"/>
  </r>
  <r>
    <n v="6231"/>
    <s v="HR461"/>
    <x v="12"/>
    <m/>
    <x v="7"/>
    <x v="19"/>
    <n v="1"/>
    <s v="July"/>
    <x v="12"/>
    <d v="1949-07-01T00:00:00"/>
    <x v="2"/>
    <s v="To RAAF 4.11.44 as A52-519 1 APU/1 Sqn To DAP for disposal .49 (Air Britain Serials) SOC 07.49 (MIAS)"/>
    <x v="4"/>
    <x v="3"/>
    <m/>
    <m/>
    <x v="2"/>
    <m/>
    <m/>
    <n v="7"/>
    <x v="97"/>
    <x v="1"/>
    <n v="1"/>
    <e v="#N/A"/>
    <x v="17"/>
    <x v="3"/>
    <n v="1"/>
  </r>
  <r>
    <n v="5936"/>
    <s v="HR499"/>
    <x v="12"/>
    <m/>
    <x v="7"/>
    <x v="19"/>
    <n v="1"/>
    <s v="July"/>
    <x v="12"/>
    <d v="1949-07-01T00:00:00"/>
    <x v="2"/>
    <s v="To RAAF 11.44 as A52-513 1 Sqn To DAP for disposal .49 (Air Britain Serials) SOC 07.49 (MIAS)"/>
    <x v="4"/>
    <x v="3"/>
    <m/>
    <m/>
    <x v="2"/>
    <m/>
    <m/>
    <n v="7"/>
    <x v="97"/>
    <x v="1"/>
    <n v="1"/>
    <e v="#N/A"/>
    <x v="17"/>
    <x v="3"/>
    <n v="1"/>
  </r>
  <r>
    <n v="4610"/>
    <s v="HR501"/>
    <x v="12"/>
    <m/>
    <x v="7"/>
    <x v="19"/>
    <n v="1"/>
    <s v="July"/>
    <x v="12"/>
    <d v="1949-07-01T00:00:00"/>
    <x v="2"/>
    <s v="To RAAF as A52-522 1 Sqn To DAP for disposal .49 (Air Britain Serials) SOC 07.49 (MIAS)"/>
    <x v="4"/>
    <x v="3"/>
    <m/>
    <m/>
    <x v="2"/>
    <m/>
    <m/>
    <n v="7"/>
    <x v="97"/>
    <x v="1"/>
    <n v="1"/>
    <e v="#N/A"/>
    <x v="17"/>
    <x v="3"/>
    <n v="1"/>
  </r>
  <r>
    <n v="589"/>
    <s v="LR556"/>
    <x v="10"/>
    <s v="305/51OTU/54OTU/CFS"/>
    <x v="10"/>
    <x v="19"/>
    <n v="4"/>
    <s v="July"/>
    <x v="12"/>
    <s v="4 July 1949"/>
    <x v="0"/>
    <s v="04/07/1949 Mosquito LR556 of CFS force landed at Moreton-in-Marsh after an engine failure. Crew OK. (http://www.couplandbell.com/marg/crashes1946-49.htm) Lost height on single-engined overshoot with flaps down 1 1/2m SE of Moreton-in-Marsh 4.7.49 (Air Britain Serials) 04.07.49 CFS. LR556 On assyrnetric landing practice, force-landed one and a half miles SE of Moreton-In-the-Marsh after attempting to go round again on one. engine with full flap lowered. Crew unhurt. (Mosquito Crash Log)"/>
    <x v="2"/>
    <x v="2"/>
    <s v="Engine failure"/>
    <m/>
    <x v="2"/>
    <m/>
    <m/>
    <n v="7"/>
    <x v="97"/>
    <x v="1"/>
    <n v="1"/>
    <s v="Support Unit"/>
    <x v="286"/>
    <x v="2"/>
    <n v="4"/>
  </r>
  <r>
    <n v="4202"/>
    <s v="RS549"/>
    <x v="12"/>
    <s v="235/204 AFS"/>
    <x v="10"/>
    <x v="19"/>
    <n v="4"/>
    <s v="July"/>
    <x v="12"/>
    <s v="4 July 1949"/>
    <x v="0"/>
    <s v="Swung on landing and u/c collapsed Driffield 4.7.49 6687M NTU (Air Britain Serials)"/>
    <x v="2"/>
    <x v="2"/>
    <s v="Swung on landing"/>
    <m/>
    <x v="2"/>
    <m/>
    <m/>
    <n v="7"/>
    <x v="97"/>
    <x v="1"/>
    <n v="1"/>
    <s v="Support Unit"/>
    <x v="344"/>
    <x v="0"/>
    <n v="2"/>
  </r>
  <r>
    <n v="3160"/>
    <s v="RG261"/>
    <x v="35"/>
    <s v="680/13/107MU"/>
    <x v="10"/>
    <x v="6"/>
    <n v="5"/>
    <s v="July"/>
    <x v="12"/>
    <s v="5 July 1949"/>
    <x v="0"/>
    <s v="Blew up in air nr Kasfareet 5.7.49 cause unknown (Air Britain Serials)"/>
    <x v="2"/>
    <x v="2"/>
    <s v="Exploded"/>
    <m/>
    <x v="2"/>
    <m/>
    <m/>
    <n v="7"/>
    <x v="97"/>
    <x v="1"/>
    <n v="0"/>
    <s v="Support Unit"/>
    <x v="351"/>
    <x v="0"/>
    <n v="3"/>
  </r>
  <r>
    <n v="4429"/>
    <s v="TK602"/>
    <x v="42"/>
    <n v="14"/>
    <x v="10"/>
    <x v="19"/>
    <n v="11"/>
    <s v="July"/>
    <x v="12"/>
    <s v="11 July 1949"/>
    <x v="0"/>
    <s v="Swung on landing and u/c collapsed Wahn 11.7.49 (Air Britain Serials)"/>
    <x v="2"/>
    <x v="2"/>
    <s v="Swung on landing"/>
    <m/>
    <x v="2"/>
    <m/>
    <m/>
    <n v="7"/>
    <x v="97"/>
    <x v="1"/>
    <n v="0"/>
    <s v="Front-Line"/>
    <x v="215"/>
    <x v="0"/>
    <n v="1"/>
  </r>
  <r>
    <n v="2924"/>
    <s v="NT422"/>
    <x v="25"/>
    <s v="29/Gatwick/609"/>
    <x v="10"/>
    <x v="19"/>
    <n v="15"/>
    <s v="July"/>
    <x v="12"/>
    <s v="15 July 1949"/>
    <x v="2"/>
    <s v="To 6674M 15.7.49 (Air Britain Serials)"/>
    <x v="4"/>
    <x v="3"/>
    <m/>
    <m/>
    <x v="2"/>
    <m/>
    <m/>
    <n v="7"/>
    <x v="97"/>
    <x v="1"/>
    <n v="1"/>
    <s v="Front-Line"/>
    <x v="296"/>
    <x v="2"/>
    <n v="3"/>
  </r>
  <r>
    <n v="3176"/>
    <s v="NT561"/>
    <x v="25"/>
    <s v="85/504"/>
    <x v="10"/>
    <x v="19"/>
    <n v="16"/>
    <s v="July"/>
    <x v="12"/>
    <s v="16 July 1949"/>
    <x v="2"/>
    <s v="SOC 16.7.49 (Air Britain Serials)"/>
    <x v="4"/>
    <x v="3"/>
    <m/>
    <m/>
    <x v="2"/>
    <m/>
    <m/>
    <n v="7"/>
    <x v="97"/>
    <x v="1"/>
    <n v="1"/>
    <s v="Front-Line"/>
    <x v="316"/>
    <x v="2"/>
    <n v="2"/>
  </r>
  <r>
    <n v="3395"/>
    <s v="SZ972"/>
    <x v="12"/>
    <s v="54OTU/13OTU"/>
    <x v="0"/>
    <x v="7"/>
    <n v="19"/>
    <s v="July"/>
    <x v="12"/>
    <s v="19 July 1949"/>
    <x v="2"/>
    <s v="To 6677M 19.7.49 (Air Britain Serials)"/>
    <x v="4"/>
    <x v="3"/>
    <m/>
    <m/>
    <x v="2"/>
    <m/>
    <m/>
    <n v="7"/>
    <x v="97"/>
    <x v="1"/>
    <n v="1"/>
    <s v="Support Unit"/>
    <x v="39"/>
    <x v="0"/>
    <n v="2"/>
  </r>
  <r>
    <n v="63"/>
    <s v="HJ990"/>
    <x v="10"/>
    <s v="1FU/60OTU/13OTU/231OCU/1689 Flt"/>
    <x v="10"/>
    <x v="19"/>
    <n v="20"/>
    <s v="July"/>
    <x v="12"/>
    <s v="20 July 1949"/>
    <x v="0"/>
    <s v="Swung on single-engined overshoot and hit trees Kemble 20.7.49 (Air Britain Serials) 20.07.49 1689 FIt. HJ990 Swung on approach to Kemble on one engine and crashed Into trees, killing one. (Mosquito Crash Log)"/>
    <x v="2"/>
    <x v="2"/>
    <s v="Swung on landing"/>
    <m/>
    <x v="2"/>
    <m/>
    <m/>
    <n v="7"/>
    <x v="97"/>
    <x v="1"/>
    <n v="1"/>
    <s v="Support Unit"/>
    <x v="352"/>
    <x v="2"/>
    <n v="5"/>
  </r>
  <r>
    <n v="4568"/>
    <s v="PF661"/>
    <x v="35"/>
    <s v="237OCU"/>
    <x v="10"/>
    <x v="19"/>
    <n v="20"/>
    <s v="July"/>
    <x v="12"/>
    <s v="20 July 1949"/>
    <x v="0"/>
    <s v="Swung on landing and u/c leg collapsed Leuchars 20.7.49 (Air Britain Serials) 20.07.49 237 OCU. PF661 Swung on landing at Leuchars, port undercarriage collapsed. Crew safe (Mosquito Crash Log)"/>
    <x v="2"/>
    <x v="2"/>
    <s v="Swung on landing"/>
    <m/>
    <x v="2"/>
    <m/>
    <m/>
    <n v="7"/>
    <x v="97"/>
    <x v="1"/>
    <n v="0"/>
    <s v="Support Unit"/>
    <x v="317"/>
    <x v="6"/>
    <n v="1"/>
  </r>
  <r>
    <n v="1754"/>
    <s v="MM156"/>
    <x v="20"/>
    <s v="109/571/Cv TT39/RN"/>
    <x v="10"/>
    <x v="19"/>
    <n v="21"/>
    <s v="July"/>
    <x v="12"/>
    <s v="21 July 1949"/>
    <x v="0"/>
    <s v="Over-ran landing on test flight retracted u/c to stop Stretton 21.7.49 (Air Britain Serials)"/>
    <x v="2"/>
    <x v="2"/>
    <s v="Overshot"/>
    <m/>
    <x v="2"/>
    <m/>
    <m/>
    <n v="7"/>
    <x v="97"/>
    <x v="1"/>
    <n v="1"/>
    <e v="#N/A"/>
    <x v="64"/>
    <x v="0"/>
    <n v="4"/>
  </r>
  <r>
    <n v="6932"/>
    <s v="PF604"/>
    <x v="20"/>
    <s v="RAE"/>
    <x v="10"/>
    <x v="19"/>
    <n v="27"/>
    <s v="July"/>
    <x v="12"/>
    <s v="27 July 1949"/>
    <x v="2"/>
    <s v="SOC 27.7.49 (Air Britain Serials) 13.04.49 RAE. PF604 Collided with gantry whilst taxying at Farnborough. (Mosquito Crash Log)"/>
    <x v="4"/>
    <x v="3"/>
    <m/>
    <m/>
    <x v="2"/>
    <m/>
    <m/>
    <n v="7"/>
    <x v="97"/>
    <x v="1"/>
    <n v="0"/>
    <s v="Support Unit"/>
    <x v="61"/>
    <x v="6"/>
    <n v="1"/>
  </r>
  <r>
    <n v="5175"/>
    <s v="HK479"/>
    <x v="17"/>
    <n v="264"/>
    <x v="10"/>
    <x v="19"/>
    <n v="31"/>
    <s v="July"/>
    <x v="12"/>
    <s v="31 July 1949"/>
    <x v="2"/>
    <s v="SOC 31.7.49 (Air Britain Serials)"/>
    <x v="4"/>
    <x v="3"/>
    <m/>
    <m/>
    <x v="2"/>
    <m/>
    <m/>
    <n v="7"/>
    <x v="97"/>
    <x v="1"/>
    <n v="1"/>
    <s v="Front-Line"/>
    <x v="10"/>
    <x v="2"/>
    <n v="1"/>
  </r>
  <r>
    <n v="5194"/>
    <s v="TA536"/>
    <x v="12"/>
    <s v="13OTU/204AFS"/>
    <x v="10"/>
    <x v="19"/>
    <n v="4"/>
    <s v="August"/>
    <x v="12"/>
    <s v="4 August 1949"/>
    <x v="0"/>
    <s v="U/c collapsed on landing Driffield 4.8.49 (Air Britain Serials) 04.08.49 204 AFS. TA536 After a heavy landing at Driffield, undercarriage collapsed. (Mosquito Crash Log)"/>
    <x v="2"/>
    <x v="2"/>
    <s v="Heavy Landing"/>
    <m/>
    <x v="2"/>
    <m/>
    <m/>
    <n v="8"/>
    <x v="98"/>
    <x v="1"/>
    <n v="0"/>
    <s v="Support Unit"/>
    <x v="294"/>
    <x v="0"/>
    <n v="2"/>
  </r>
  <r>
    <n v="1694"/>
    <s v="NS592"/>
    <x v="18"/>
    <s v="USAAF/RN"/>
    <x v="10"/>
    <x v="19"/>
    <n v="4"/>
    <s v="August"/>
    <x v="12"/>
    <s v="4 August 1949"/>
    <x v="2"/>
    <s v="To RN 26.11.46 SOC Hal Far 4.8.49 (Air Britain Serials)"/>
    <x v="4"/>
    <x v="3"/>
    <m/>
    <m/>
    <x v="2"/>
    <m/>
    <m/>
    <n v="8"/>
    <x v="98"/>
    <x v="1"/>
    <n v="1"/>
    <e v="#N/A"/>
    <x v="64"/>
    <x v="0"/>
    <n v="2"/>
  </r>
  <r>
    <n v="4168"/>
    <s v="RG308"/>
    <x v="35"/>
    <n v="81"/>
    <x v="10"/>
    <x v="19"/>
    <n v="8"/>
    <s v="August"/>
    <x v="12"/>
    <s v="8 August 1949"/>
    <x v="2"/>
    <s v="SOC 8.8.49 (Air Britain Serials)"/>
    <x v="4"/>
    <x v="3"/>
    <m/>
    <m/>
    <x v="2"/>
    <m/>
    <m/>
    <n v="8"/>
    <x v="98"/>
    <x v="1"/>
    <n v="0"/>
    <s v="Front-Line"/>
    <x v="287"/>
    <x v="0"/>
    <n v="1"/>
  </r>
  <r>
    <n v="2695"/>
    <s v="RG234"/>
    <x v="35"/>
    <n v="540"/>
    <x v="10"/>
    <x v="19"/>
    <n v="10"/>
    <s v="August"/>
    <x v="12"/>
    <s v="10 August 1949"/>
    <x v="0"/>
    <s v="Swung on landing and u/c collapsed Leuchars 10.8.49 (Air Britain Serials)"/>
    <x v="2"/>
    <x v="2"/>
    <s v="Swung on landing"/>
    <m/>
    <x v="2"/>
    <m/>
    <m/>
    <n v="8"/>
    <x v="98"/>
    <x v="1"/>
    <n v="0"/>
    <s v="Front-Line"/>
    <x v="16"/>
    <x v="0"/>
    <n v="1"/>
  </r>
  <r>
    <n v="1247"/>
    <s v="VA873"/>
    <x v="10"/>
    <s v="605/616/608/64"/>
    <x v="10"/>
    <x v="19"/>
    <n v="12"/>
    <s v="August"/>
    <x v="12"/>
    <s v="12 August 1949"/>
    <x v="0"/>
    <s v="Swung on take-off and u/c collapsed Linton-on-Ouse 12.8.49 (Air Britain Serials) 12.08.49 64 Sqn. VA873 Swung on takeoff from Linton on Ouse and undercarriage collapsed. (Mosquito Crash Log)"/>
    <x v="2"/>
    <x v="2"/>
    <s v="Swung on takeoff"/>
    <m/>
    <x v="2"/>
    <m/>
    <m/>
    <n v="8"/>
    <x v="98"/>
    <x v="1"/>
    <n v="0"/>
    <s v="Front-Line"/>
    <x v="307"/>
    <x v="2"/>
    <n v="4"/>
  </r>
  <r>
    <n v="222"/>
    <s v="HJ885"/>
    <x v="10"/>
    <s v="51OTU/60OTU/BOAC/60OTU/1655MTU/16OTU/CFS"/>
    <x v="10"/>
    <x v="19"/>
    <n v="15"/>
    <s v="August"/>
    <x v="12"/>
    <s v="15 August 1949"/>
    <x v="0"/>
    <s v="Crashlanded on single-engined overshoot Little Rissington 15.8.49 (Air Britain Serials) 15.08.49 CFS. HJ885 Force-landed on Little Rissington aerodrome after attempting to over shoo on one engine. Crew unhurt. (Mosquito Crash Log)"/>
    <x v="2"/>
    <x v="2"/>
    <s v="Crashed on landing"/>
    <m/>
    <x v="2"/>
    <m/>
    <m/>
    <n v="8"/>
    <x v="98"/>
    <x v="1"/>
    <n v="1"/>
    <s v="Support Unit"/>
    <x v="286"/>
    <x v="2"/>
    <n v="7"/>
  </r>
  <r>
    <n v="6235"/>
    <s v="TA693"/>
    <x v="42"/>
    <n v="98"/>
    <x v="10"/>
    <x v="19"/>
    <n v="16"/>
    <s v="August"/>
    <x v="12"/>
    <s v="16 August 1949"/>
    <x v="0"/>
    <s v="Bellylanded at Wahn 16.8.49 (Air Britain Serials)"/>
    <x v="2"/>
    <x v="2"/>
    <s v="Not Stated"/>
    <m/>
    <x v="2"/>
    <m/>
    <m/>
    <n v="8"/>
    <x v="98"/>
    <x v="1"/>
    <n v="0"/>
    <s v="Front-Line"/>
    <x v="204"/>
    <x v="0"/>
    <n v="1"/>
  </r>
  <r>
    <n v="3900"/>
    <s v="RL129"/>
    <x v="39"/>
    <n v="264"/>
    <x v="10"/>
    <x v="19"/>
    <n v="18"/>
    <s v="August"/>
    <x v="12"/>
    <s v="18 August 1949"/>
    <x v="0"/>
    <s v="PS-T Lost power and crashlanded 5m NE of Coltishall 18.8.49 (Air Britain Serials) 18.08.49 264 Sqn. RL129 Force-landed five miles NE of Coltishall, unable to maintain height. (Mosquito Crash Log)"/>
    <x v="2"/>
    <x v="2"/>
    <s v="Engine failure"/>
    <m/>
    <x v="2"/>
    <m/>
    <m/>
    <n v="8"/>
    <x v="98"/>
    <x v="1"/>
    <n v="0"/>
    <s v="Front-Line"/>
    <x v="10"/>
    <x v="2"/>
    <n v="1"/>
  </r>
  <r>
    <n v="3373"/>
    <s v="LR348"/>
    <x v="12"/>
    <s v="21/69/4"/>
    <x v="0"/>
    <x v="16"/>
    <n v="22"/>
    <s v="August"/>
    <x v="12"/>
    <s v="22 August 1949"/>
    <x v="2"/>
    <s v="SS 22.8.49 (Air Britain Serials) LR348 YH-P F/LT Hogan/ F/Sergeant Crowfoot on Amiens prison raid (http://www.mossie.org/forum/read.php?1,4758)"/>
    <x v="4"/>
    <x v="3"/>
    <m/>
    <m/>
    <x v="2"/>
    <m/>
    <m/>
    <n v="8"/>
    <x v="98"/>
    <x v="1"/>
    <n v="1"/>
    <s v="Front-Line"/>
    <x v="82"/>
    <x v="0"/>
    <n v="3"/>
  </r>
  <r>
    <n v="2181"/>
    <s v="ML935"/>
    <x v="20"/>
    <s v="105/692/571/1409 Flt/627/1317 Flt/627/109/Woodhall Spa"/>
    <x v="10"/>
    <x v="19"/>
    <n v="22"/>
    <s v="August"/>
    <x v="12"/>
    <s v="22 August 1949"/>
    <x v="2"/>
    <s v="Fitted wth H2S dome on 627 Squadron. SS 22.8.49 (Air Britain Serials)"/>
    <x v="4"/>
    <x v="3"/>
    <m/>
    <m/>
    <x v="2"/>
    <m/>
    <m/>
    <n v="8"/>
    <x v="98"/>
    <x v="1"/>
    <n v="1"/>
    <s v="Support Unit"/>
    <x v="218"/>
    <x v="0"/>
    <n v="9"/>
  </r>
  <r>
    <n v="115"/>
    <s v="ML936"/>
    <x v="20"/>
    <s v="105/1409 Flt/105/RN"/>
    <x v="10"/>
    <x v="19"/>
    <n v="22"/>
    <s v="August"/>
    <x v="12"/>
    <s v="22 August 1949"/>
    <x v="2"/>
    <s v="SS 22.8.49 (Air Britain Serials)"/>
    <x v="4"/>
    <x v="3"/>
    <m/>
    <m/>
    <x v="2"/>
    <m/>
    <m/>
    <n v="8"/>
    <x v="98"/>
    <x v="1"/>
    <n v="1"/>
    <e v="#N/A"/>
    <x v="64"/>
    <x v="0"/>
    <n v="4"/>
  </r>
  <r>
    <n v="3933"/>
    <s v="ML973"/>
    <x v="20"/>
    <s v="109/105/(RN)"/>
    <x v="10"/>
    <x v="19"/>
    <n v="22"/>
    <s v="August"/>
    <x v="12"/>
    <s v="22 August 1949"/>
    <x v="2"/>
    <s v="SS 22.8.49 (Air Britain Serials)"/>
    <x v="4"/>
    <x v="3"/>
    <m/>
    <m/>
    <x v="2"/>
    <m/>
    <m/>
    <n v="8"/>
    <x v="98"/>
    <x v="1"/>
    <n v="1"/>
    <e v="#N/A"/>
    <x v="308"/>
    <x v="0"/>
    <n v="3"/>
  </r>
  <r>
    <n v="769"/>
    <s v="MM187"/>
    <x v="20"/>
    <s v="128/692/163/692/180"/>
    <x v="10"/>
    <x v="19"/>
    <n v="22"/>
    <s v="August"/>
    <x v="12"/>
    <s v="22 August 1949"/>
    <x v="2"/>
    <s v="SS 22.8.49 (Air Britain Serials)"/>
    <x v="4"/>
    <x v="3"/>
    <m/>
    <m/>
    <x v="2"/>
    <m/>
    <m/>
    <n v="8"/>
    <x v="98"/>
    <x v="1"/>
    <n v="1"/>
    <s v="Front-Line"/>
    <x v="207"/>
    <x v="0"/>
    <n v="5"/>
  </r>
  <r>
    <n v="415"/>
    <s v="MM191"/>
    <x v="20"/>
    <s v="128/105/RN"/>
    <x v="10"/>
    <x v="19"/>
    <n v="22"/>
    <s v="August"/>
    <x v="12"/>
    <s v="22 August 1949"/>
    <x v="2"/>
    <s v="SS 22.8.49 (Air Britain Serials)"/>
    <x v="4"/>
    <x v="3"/>
    <m/>
    <m/>
    <x v="2"/>
    <m/>
    <m/>
    <n v="8"/>
    <x v="98"/>
    <x v="1"/>
    <n v="1"/>
    <e v="#N/A"/>
    <x v="64"/>
    <x v="0"/>
    <n v="3"/>
  </r>
  <r>
    <n v="1186"/>
    <s v="MM205"/>
    <x v="20"/>
    <s v="627/109/139/105"/>
    <x v="0"/>
    <x v="8"/>
    <n v="22"/>
    <s v="August"/>
    <x v="12"/>
    <s v="22 August 1949"/>
    <x v="2"/>
    <s v="SS 22.8.49 (Air Britain Serials)"/>
    <x v="4"/>
    <x v="3"/>
    <m/>
    <m/>
    <x v="2"/>
    <m/>
    <m/>
    <n v="8"/>
    <x v="98"/>
    <x v="1"/>
    <n v="1"/>
    <s v="Front-Line"/>
    <x v="4"/>
    <x v="0"/>
    <n v="4"/>
  </r>
  <r>
    <n v="7232"/>
    <s v="NS564"/>
    <x v="18"/>
    <s v="34 Wg SU/140"/>
    <x v="0"/>
    <x v="0"/>
    <n v="22"/>
    <s v="August"/>
    <x v="12"/>
    <s v="22 August 1949"/>
    <x v="2"/>
    <s v="SS 22.8.49 (Air Britain Serials)"/>
    <x v="4"/>
    <x v="3"/>
    <m/>
    <m/>
    <x v="2"/>
    <m/>
    <m/>
    <n v="8"/>
    <x v="98"/>
    <x v="1"/>
    <n v="1"/>
    <s v="Front-Line"/>
    <x v="56"/>
    <x v="0"/>
    <n v="2"/>
  </r>
  <r>
    <n v="866"/>
    <s v="PF491"/>
    <x v="20"/>
    <s v="128/109/105/CBE"/>
    <x v="10"/>
    <x v="19"/>
    <n v="22"/>
    <s v="August"/>
    <x v="12"/>
    <s v="22 August 1949"/>
    <x v="2"/>
    <s v="SS 22.8.49 (Air Britain Serials)"/>
    <x v="4"/>
    <x v="3"/>
    <m/>
    <m/>
    <x v="2"/>
    <m/>
    <m/>
    <n v="8"/>
    <x v="98"/>
    <x v="1"/>
    <n v="0"/>
    <s v="Support Unit"/>
    <x v="228"/>
    <x v="6"/>
    <n v="4"/>
  </r>
  <r>
    <n v="3020"/>
    <s v="PF521"/>
    <x v="20"/>
    <s v="128/105"/>
    <x v="0"/>
    <x v="8"/>
    <n v="22"/>
    <s v="August"/>
    <x v="12"/>
    <s v="22 August 1949"/>
    <x v="2"/>
    <s v="SS 22.8.49 (Air Britain Serials)"/>
    <x v="4"/>
    <x v="3"/>
    <m/>
    <m/>
    <x v="2"/>
    <m/>
    <m/>
    <n v="8"/>
    <x v="98"/>
    <x v="1"/>
    <n v="0"/>
    <s v="Front-Line"/>
    <x v="4"/>
    <x v="6"/>
    <n v="2"/>
  </r>
  <r>
    <n v="5237"/>
    <s v="PF544"/>
    <x v="20"/>
    <s v="69/14"/>
    <x v="10"/>
    <x v="19"/>
    <n v="22"/>
    <s v="August"/>
    <x v="12"/>
    <s v="22 August 1949"/>
    <x v="2"/>
    <s v="SS 22.8.49 (Air Britain Serials)"/>
    <x v="4"/>
    <x v="3"/>
    <m/>
    <m/>
    <x v="2"/>
    <m/>
    <m/>
    <n v="8"/>
    <x v="98"/>
    <x v="1"/>
    <n v="0"/>
    <s v="Front-Line"/>
    <x v="215"/>
    <x v="6"/>
    <n v="2"/>
  </r>
  <r>
    <n v="6229"/>
    <s v="PF613"/>
    <x v="20"/>
    <n v="98"/>
    <x v="10"/>
    <x v="19"/>
    <n v="22"/>
    <s v="August"/>
    <x v="12"/>
    <s v="22 August 1949"/>
    <x v="2"/>
    <s v="SS 22.8.49 (Air Britain Serials)"/>
    <x v="4"/>
    <x v="3"/>
    <m/>
    <m/>
    <x v="2"/>
    <m/>
    <m/>
    <n v="8"/>
    <x v="98"/>
    <x v="1"/>
    <n v="0"/>
    <s v="Front-Line"/>
    <x v="204"/>
    <x v="6"/>
    <n v="1"/>
  </r>
  <r>
    <n v="2783"/>
    <s v="RS643"/>
    <x v="12"/>
    <s v="13OTU/204AFS"/>
    <x v="10"/>
    <x v="19"/>
    <n v="22"/>
    <s v="August"/>
    <x v="12"/>
    <s v="22 August 1949"/>
    <x v="2"/>
    <s v="SS 22.8.49 (Air Britain Serials)"/>
    <x v="4"/>
    <x v="3"/>
    <m/>
    <m/>
    <x v="2"/>
    <m/>
    <m/>
    <n v="8"/>
    <x v="98"/>
    <x v="1"/>
    <n v="0"/>
    <s v="Support Unit"/>
    <x v="294"/>
    <x v="7"/>
    <n v="2"/>
  </r>
  <r>
    <n v="311"/>
    <s v="RV296"/>
    <x v="20"/>
    <s v="128/109"/>
    <x v="0"/>
    <x v="8"/>
    <n v="22"/>
    <s v="August"/>
    <x v="12"/>
    <s v="22 August 1949"/>
    <x v="2"/>
    <s v="SS 22.8.49 (Air Britain Serials)"/>
    <x v="4"/>
    <x v="3"/>
    <m/>
    <m/>
    <x v="2"/>
    <m/>
    <m/>
    <n v="8"/>
    <x v="98"/>
    <x v="1"/>
    <n v="1"/>
    <s v="Front-Line"/>
    <x v="18"/>
    <x v="0"/>
    <n v="2"/>
  </r>
  <r>
    <n v="141"/>
    <s v="RV322"/>
    <x v="20"/>
    <s v="571/105"/>
    <x v="0"/>
    <x v="8"/>
    <n v="22"/>
    <s v="August"/>
    <x v="12"/>
    <s v="22 August 1949"/>
    <x v="2"/>
    <s v="SS 22.8.49 (Air Britain Serials)"/>
    <x v="4"/>
    <x v="3"/>
    <m/>
    <m/>
    <x v="2"/>
    <m/>
    <m/>
    <n v="8"/>
    <x v="98"/>
    <x v="1"/>
    <n v="1"/>
    <s v="Front-Line"/>
    <x v="4"/>
    <x v="0"/>
    <n v="2"/>
  </r>
  <r>
    <n v="7314"/>
    <s v="TE592"/>
    <x v="12"/>
    <s v="CGS"/>
    <x v="10"/>
    <x v="19"/>
    <n v="22"/>
    <s v="August"/>
    <x v="12"/>
    <s v="22 August 1949"/>
    <x v="2"/>
    <s v="SS 22.8.49 (Air Britain Serials)"/>
    <x v="4"/>
    <x v="3"/>
    <m/>
    <m/>
    <x v="2"/>
    <m/>
    <m/>
    <n v="8"/>
    <x v="98"/>
    <x v="1"/>
    <n v="0"/>
    <s v="Support Unit"/>
    <x v="194"/>
    <x v="3"/>
    <n v="1"/>
  </r>
  <r>
    <n v="1624"/>
    <s v="VA871"/>
    <x v="10"/>
    <s v="204AFS"/>
    <x v="10"/>
    <x v="19"/>
    <n v="22"/>
    <s v="August"/>
    <x v="12"/>
    <s v="22 August 1949"/>
    <x v="2"/>
    <s v="SS 22.8.49 (Air Britain Serials)"/>
    <x v="4"/>
    <x v="3"/>
    <m/>
    <m/>
    <x v="2"/>
    <m/>
    <m/>
    <n v="8"/>
    <x v="98"/>
    <x v="1"/>
    <n v="0"/>
    <s v="Support Unit"/>
    <x v="294"/>
    <x v="2"/>
    <n v="1"/>
  </r>
  <r>
    <n v="6067"/>
    <s v="PF671"/>
    <x v="35"/>
    <n v="58"/>
    <x v="10"/>
    <x v="19"/>
    <n v="23"/>
    <s v="August"/>
    <x v="12"/>
    <s v="23 August 1949"/>
    <x v="0"/>
    <s v="Lost height on approach and crashed 1m W of Benson 23.8.49 DBF (Air Britain Serials) 23.08.49 58 Sqn. PF671 Crashed on final turn-in to land at Benson aerodrome on emergency single engined approach. Two killed. (Mosquito Crash Log)"/>
    <x v="2"/>
    <x v="2"/>
    <s v="Crashed on landing"/>
    <m/>
    <x v="2"/>
    <m/>
    <m/>
    <n v="8"/>
    <x v="98"/>
    <x v="1"/>
    <n v="0"/>
    <s v="Front-Line"/>
    <x v="265"/>
    <x v="6"/>
    <n v="1"/>
  </r>
  <r>
    <n v="5254"/>
    <s v="PZ373"/>
    <x v="12"/>
    <s v="605/305"/>
    <x v="0"/>
    <x v="16"/>
    <n v="25"/>
    <s v="August"/>
    <x v="12"/>
    <s v="25 August 1949"/>
    <x v="2"/>
    <s v="To 6678M 25.8.49 (Air Britain Serials)"/>
    <x v="4"/>
    <x v="3"/>
    <m/>
    <m/>
    <x v="2"/>
    <m/>
    <m/>
    <n v="8"/>
    <x v="98"/>
    <x v="1"/>
    <n v="1"/>
    <s v="Front-Line"/>
    <x v="60"/>
    <x v="0"/>
    <n v="2"/>
  </r>
  <r>
    <n v="3309"/>
    <s v="RL190"/>
    <x v="39"/>
    <s v="264/23"/>
    <x v="0"/>
    <x v="2"/>
    <n v="25"/>
    <s v="August"/>
    <x v="12"/>
    <s v="25 August 1949"/>
    <x v="2"/>
    <s v="SS 25.8.49 (Air Britain Serials)"/>
    <x v="4"/>
    <x v="3"/>
    <m/>
    <m/>
    <x v="2"/>
    <m/>
    <m/>
    <n v="8"/>
    <x v="98"/>
    <x v="1"/>
    <n v="0"/>
    <s v="Front-Line"/>
    <x v="6"/>
    <x v="2"/>
    <n v="2"/>
  </r>
  <r>
    <n v="623"/>
    <s v="HJ969"/>
    <x v="10"/>
    <s v="487/464/1482 Flt/464/60OTU"/>
    <x v="10"/>
    <x v="7"/>
    <n v="26"/>
    <s v="August"/>
    <x v="12"/>
    <s v="26 August 1949"/>
    <x v="2"/>
    <s v="Served with 464 Sqn, under RAF control as trainers 29/09/43 to 19/04/44. (Brian Fillery's website) SS 26.8.49 (Air Britain Serials)"/>
    <x v="4"/>
    <x v="3"/>
    <m/>
    <m/>
    <x v="2"/>
    <m/>
    <m/>
    <n v="8"/>
    <x v="98"/>
    <x v="1"/>
    <n v="1"/>
    <s v="Support Unit"/>
    <x v="29"/>
    <x v="2"/>
    <n v="5"/>
  </r>
  <r>
    <n v="2572"/>
    <s v="HX979"/>
    <x v="12"/>
    <s v="305/54OTU"/>
    <x v="10"/>
    <x v="7"/>
    <n v="29"/>
    <s v="August"/>
    <x v="12"/>
    <s v="29 August 1949"/>
    <x v="2"/>
    <s v="SS 29.8.49 (Air Britain Serials)"/>
    <x v="4"/>
    <x v="3"/>
    <m/>
    <m/>
    <x v="2"/>
    <m/>
    <m/>
    <n v="8"/>
    <x v="98"/>
    <x v="1"/>
    <n v="1"/>
    <s v="Support Unit"/>
    <x v="115"/>
    <x v="0"/>
    <n v="2"/>
  </r>
  <r>
    <n v="520"/>
    <s v="PF446"/>
    <x v="20"/>
    <s v="128/109/105/CBE"/>
    <x v="10"/>
    <x v="19"/>
    <n v="29"/>
    <s v="August"/>
    <x v="12"/>
    <s v="29 August 1949"/>
    <x v="2"/>
    <s v="SS 29.8.49 (Air Britain Serials)"/>
    <x v="4"/>
    <x v="3"/>
    <m/>
    <m/>
    <x v="2"/>
    <m/>
    <m/>
    <n v="8"/>
    <x v="98"/>
    <x v="1"/>
    <n v="0"/>
    <s v="Support Unit"/>
    <x v="228"/>
    <x v="6"/>
    <n v="4"/>
  </r>
  <r>
    <n v="5115"/>
    <s v="PF545"/>
    <x v="20"/>
    <s v="98/14"/>
    <x v="10"/>
    <x v="19"/>
    <n v="29"/>
    <s v="August"/>
    <x v="12"/>
    <s v="29 August 1949"/>
    <x v="2"/>
    <s v="SS 29.8.49 (Air Britain Serials)"/>
    <x v="4"/>
    <x v="3"/>
    <m/>
    <m/>
    <x v="2"/>
    <m/>
    <m/>
    <n v="8"/>
    <x v="98"/>
    <x v="1"/>
    <n v="0"/>
    <s v="Front-Line"/>
    <x v="215"/>
    <x v="6"/>
    <n v="2"/>
  </r>
  <r>
    <n v="6802"/>
    <s v="PF551"/>
    <x v="20"/>
    <s v="69/98"/>
    <x v="10"/>
    <x v="19"/>
    <n v="29"/>
    <s v="August"/>
    <x v="12"/>
    <s v="29 August 1949"/>
    <x v="2"/>
    <s v="SS 29.8.49 (Air Britain Serials)"/>
    <x v="4"/>
    <x v="3"/>
    <m/>
    <m/>
    <x v="2"/>
    <m/>
    <m/>
    <n v="8"/>
    <x v="98"/>
    <x v="1"/>
    <n v="0"/>
    <s v="Front-Line"/>
    <x v="204"/>
    <x v="6"/>
    <n v="2"/>
  </r>
  <r>
    <n v="3700"/>
    <s v="PF579"/>
    <x v="20"/>
    <s v="69/98/14"/>
    <x v="10"/>
    <x v="19"/>
    <n v="29"/>
    <s v="August"/>
    <x v="12"/>
    <s v="29 August 1949"/>
    <x v="2"/>
    <s v="SS 29.8.49 (Air Britain Serials)"/>
    <x v="4"/>
    <x v="3"/>
    <m/>
    <m/>
    <x v="2"/>
    <m/>
    <m/>
    <n v="8"/>
    <x v="98"/>
    <x v="1"/>
    <n v="0"/>
    <s v="Front-Line"/>
    <x v="215"/>
    <x v="6"/>
    <n v="3"/>
  </r>
  <r>
    <n v="4500"/>
    <s v="TK625"/>
    <x v="42"/>
    <n v="14"/>
    <x v="10"/>
    <x v="19"/>
    <n v="30"/>
    <s v="August"/>
    <x v="12"/>
    <s v="30 August 1949"/>
    <x v="0"/>
    <s v="Flew into ground in bad visibility 8m E of Wahn 30.8.49 (Air Britain Serials) Another role of the Squadron was the morning meteorological climb to about 30,000 feet. This was carried out by one aircraft and the duty rotated between 14 and 98 Squadrons each month. The aircraft was fitted with an aneroid barometer reading in millibars and with wet and dry bulb thermometers. The climb started with levelling out at 500 feet QNH and again 1000 feet, letting the speed settle at each altitude and then noting the thermometer readings. The climb then continued with levelling of every 50 millibars on the aneroid barometer and taking the thermometer readings at each step. This was continued up to 300 millibars which was roughly equivalent to 30,000 feet. The met climb normally took 60-75 minutes to complete thoroughly. With 2 rival squadrons doing the met climb alternately it was a matter of intense squadron pride that the sortie was completed, as failure would draw derision from the other squadron. Hence scant regard was paid to the weather minima for the duty pilot's instrument rating, at least until one of the flight commanders Flt Lt Jock Lewis with Nav2 Bert Fulker were killed flying a met climb in poor weather in 1949. It was believed that they had tried to take the first readings at 500 feet while still in cloud and unfortunately found a cloud with a hard centre, there being quite a few hills in the area just east of Wahn. (http://www.14sqn-association.org.uk/14_Squadron_Association/Memoirs.html)"/>
    <x v="2"/>
    <x v="2"/>
    <s v="Bad Visibility"/>
    <m/>
    <x v="2"/>
    <m/>
    <m/>
    <n v="8"/>
    <x v="98"/>
    <x v="1"/>
    <n v="0"/>
    <s v="Front-Line"/>
    <x v="215"/>
    <x v="0"/>
    <n v="1"/>
  </r>
  <r>
    <n v="4006"/>
    <s v="A52-140"/>
    <x v="24"/>
    <s v="2AD"/>
    <x v="7"/>
    <x v="19"/>
    <n v="0"/>
    <s v="September"/>
    <x v="12"/>
    <s v="0 September 1949"/>
    <x v="2"/>
    <s v="Built as F.B.40. Delivered during September 1945. Final disposition: struck off charge, September 1949. (Beaufort, Beaufighter and Mosquito in Australian Service, Stewart Wilson, 1990) To DAP for disposal .49 (Air Britain Serials)"/>
    <x v="4"/>
    <x v="3"/>
    <m/>
    <m/>
    <x v="2"/>
    <m/>
    <m/>
    <n v="9"/>
    <x v="99"/>
    <x v="1"/>
    <n v="0"/>
    <s v="Support Unit"/>
    <x v="227"/>
    <x v="5"/>
    <n v="1"/>
  </r>
  <r>
    <n v="5646"/>
    <s v="A52-152"/>
    <x v="24"/>
    <m/>
    <x v="7"/>
    <x v="19"/>
    <n v="0"/>
    <s v="September"/>
    <x v="12"/>
    <s v="0 September 1949"/>
    <x v="2"/>
    <s v="Built as F.B.40. Delivered during October 1945. Final disposition: sold, September 1949. (Beaufort, Beaufighter and Mosquito in Australian Service, Stewart Wilson, 1990) Sold .49 (Air Britain Serials)"/>
    <x v="4"/>
    <x v="3"/>
    <m/>
    <m/>
    <x v="2"/>
    <m/>
    <m/>
    <n v="9"/>
    <x v="99"/>
    <x v="1"/>
    <n v="0"/>
    <e v="#N/A"/>
    <x v="17"/>
    <x v="5"/>
    <n v="1"/>
  </r>
  <r>
    <n v="6013"/>
    <s v="A52-166"/>
    <x v="24"/>
    <m/>
    <x v="7"/>
    <x v="19"/>
    <n v="0"/>
    <s v="September"/>
    <x v="12"/>
    <s v="0 September 1949"/>
    <x v="2"/>
    <s v="Built as F.B.40. Delivered during December 1945. Final disposition: sold, September 1949. (Beaufort, Beaufighter and Mosquito in Australian Service, Stewart Wilson, 1990) Sold .49 (Air Britain Serials)"/>
    <x v="5"/>
    <x v="3"/>
    <m/>
    <m/>
    <x v="2"/>
    <m/>
    <m/>
    <n v="9"/>
    <x v="99"/>
    <x v="1"/>
    <n v="0"/>
    <e v="#N/A"/>
    <x v="17"/>
    <x v="5"/>
    <n v="1"/>
  </r>
  <r>
    <n v="5949"/>
    <s v="A52-54"/>
    <x v="24"/>
    <m/>
    <x v="7"/>
    <x v="19"/>
    <n v="0"/>
    <s v="September"/>
    <x v="12"/>
    <s v="0 September 1949"/>
    <x v="2"/>
    <s v="Built as F.B.40. Delivered during January 1945. Final disposition: struck off charge, September 1949. (Beaufort, Beaufighter and Mosquito in Australian Service, Stewart Wilson, 1990) To DAP for disposal .49 (Air Britain Serials)"/>
    <x v="4"/>
    <x v="3"/>
    <m/>
    <m/>
    <x v="2"/>
    <m/>
    <m/>
    <n v="9"/>
    <x v="99"/>
    <x v="1"/>
    <n v="0"/>
    <e v="#N/A"/>
    <x v="17"/>
    <x v="5"/>
    <n v="1"/>
  </r>
  <r>
    <n v="3587"/>
    <s v="TA617"/>
    <x v="42"/>
    <n v="109"/>
    <x v="0"/>
    <x v="8"/>
    <n v="15"/>
    <s v="September"/>
    <x v="12"/>
    <s v="15 September 1949"/>
    <x v="0"/>
    <s v="Collided with VT798 nr Coningsby 15.9.49 (Air Britain Serials) 15.09.49 109 Sqn. TA617 Collision occurred with formation leader during Battle of Britain fly- past in scattered cloud at 1500 feet. Both aircraft crashed, but both crews were unhurt.(Mosquito Crash Log)"/>
    <x v="2"/>
    <x v="2"/>
    <s v="Collision"/>
    <m/>
    <x v="2"/>
    <m/>
    <m/>
    <n v="9"/>
    <x v="99"/>
    <x v="1"/>
    <n v="0"/>
    <s v="Front-Line"/>
    <x v="18"/>
    <x v="0"/>
    <n v="1"/>
  </r>
  <r>
    <n v="3610"/>
    <s v="VR798"/>
    <x v="42"/>
    <n v="109"/>
    <x v="0"/>
    <x v="8"/>
    <n v="15"/>
    <s v="September"/>
    <x v="12"/>
    <s v="15 September 1949"/>
    <x v="0"/>
    <s v="Collided with TA167 and crashed Brancaster Norfolk 15.9.49 (Air Britain Serials) 15.09.49 109 San. VR798 Collision occurred with formation leader during Battle of Britain fly- past in scattered cloud at 1500 feet. Both aircraft crashed, but both crews were unhurt.(Mosquito Crash Log)"/>
    <x v="2"/>
    <x v="2"/>
    <s v="Collision"/>
    <m/>
    <x v="2"/>
    <m/>
    <m/>
    <n v="9"/>
    <x v="99"/>
    <x v="1"/>
    <n v="0"/>
    <s v="Front-Line"/>
    <x v="18"/>
    <x v="7"/>
    <n v="1"/>
  </r>
  <r>
    <n v="255"/>
    <s v="RF853"/>
    <x v="12"/>
    <s v="404/132OTU/6OTU/204AFS/EAAS/204AFS"/>
    <x v="10"/>
    <x v="19"/>
    <n v="15"/>
    <s v="September"/>
    <x v="12"/>
    <s v="15 September 1949"/>
    <x v="2"/>
    <s v="SOC 15.9.49 (Air Britain Serials)"/>
    <x v="4"/>
    <x v="3"/>
    <m/>
    <m/>
    <x v="2"/>
    <m/>
    <m/>
    <n v="9"/>
    <x v="99"/>
    <x v="1"/>
    <n v="1"/>
    <s v="Support Unit"/>
    <x v="294"/>
    <x v="3"/>
    <n v="6"/>
  </r>
  <r>
    <n v="974"/>
    <s v="VA890"/>
    <x v="10"/>
    <s v="APS Lubeck/SF Wahn"/>
    <x v="10"/>
    <x v="19"/>
    <n v="16"/>
    <s v="September"/>
    <x v="12"/>
    <s v="16 September 1949"/>
    <x v="0"/>
    <s v="Swung on landing and u/c collapsed Celle 16.9.49 (Air Britain Serials)"/>
    <x v="2"/>
    <x v="2"/>
    <s v="Swung on landing"/>
    <m/>
    <x v="2"/>
    <m/>
    <m/>
    <n v="9"/>
    <x v="99"/>
    <x v="1"/>
    <n v="0"/>
    <s v="Support Unit"/>
    <x v="347"/>
    <x v="2"/>
    <n v="2"/>
  </r>
  <r>
    <n v="871"/>
    <s v="RR284"/>
    <x v="10"/>
    <s v="16OTU/ETPS/204AFS"/>
    <x v="10"/>
    <x v="19"/>
    <n v="23"/>
    <s v="September"/>
    <x v="12"/>
    <s v="23 September 1949"/>
    <x v="0"/>
    <s v="Swung on take-off and DBR Brize Norton 23.9.49 (Air Britain Serials)"/>
    <x v="2"/>
    <x v="2"/>
    <s v="Swung on takeoff"/>
    <m/>
    <x v="2"/>
    <m/>
    <m/>
    <n v="9"/>
    <x v="99"/>
    <x v="1"/>
    <n v="1"/>
    <s v="Support Unit"/>
    <x v="294"/>
    <x v="2"/>
    <n v="3"/>
  </r>
  <r>
    <n v="4513"/>
    <s v="TA714"/>
    <x v="42"/>
    <n v="14"/>
    <x v="10"/>
    <x v="19"/>
    <n v="25"/>
    <s v="September"/>
    <x v="12"/>
    <s v="25 September 1949"/>
    <x v="0"/>
    <s v="Swung on take-off and damaged u/c belly-landed on return at Celle 25.9.49 (Air Britain Serials)"/>
    <x v="2"/>
    <x v="2"/>
    <s v="Swung on takeoff"/>
    <m/>
    <x v="2"/>
    <m/>
    <m/>
    <n v="9"/>
    <x v="99"/>
    <x v="1"/>
    <n v="0"/>
    <s v="Front-Line"/>
    <x v="215"/>
    <x v="0"/>
    <n v="1"/>
  </r>
  <r>
    <n v="6461"/>
    <s v="RF938"/>
    <x v="12"/>
    <s v="CGS/EAAS"/>
    <x v="10"/>
    <x v="19"/>
    <n v="29"/>
    <s v="September"/>
    <x v="12"/>
    <s v="29 September 1949"/>
    <x v="2"/>
    <s v="SOC 29.9.49 (Air Britain Serials)"/>
    <x v="4"/>
    <x v="3"/>
    <m/>
    <m/>
    <x v="2"/>
    <m/>
    <m/>
    <n v="9"/>
    <x v="99"/>
    <x v="1"/>
    <n v="1"/>
    <s v="Support Unit"/>
    <x v="353"/>
    <x v="3"/>
    <n v="2"/>
  </r>
  <r>
    <n v="6609"/>
    <s v="VL728"/>
    <x v="12"/>
    <n v="4"/>
    <x v="0"/>
    <x v="16"/>
    <n v="3"/>
    <s v="October"/>
    <x v="12"/>
    <s v="3 October 1949"/>
    <x v="0"/>
    <s v="Fell into inspection pit in hangar while being moved Celle 3.10.49 DBR (Air Britain Serials)"/>
    <x v="2"/>
    <x v="2"/>
    <s v="Taxi accident"/>
    <m/>
    <x v="2"/>
    <m/>
    <m/>
    <n v="10"/>
    <x v="100"/>
    <x v="1"/>
    <n v="0"/>
    <s v="Front-Line"/>
    <x v="82"/>
    <x v="7"/>
    <n v="1"/>
  </r>
  <r>
    <n v="7198"/>
    <s v="NT314"/>
    <x v="25"/>
    <s v="488/410/Belgium"/>
    <x v="15"/>
    <x v="2"/>
    <n v="14"/>
    <s v="October"/>
    <x v="12"/>
    <s v="14 October 1949"/>
    <x v="0"/>
    <s v="P on 488 Sqn (Andy Long on RAF Commands Forum) To Belgian AF 11.3.48 as MB-9 Crashed Wevelgem 14.10.49 (Air Britain Serials)"/>
    <x v="2"/>
    <x v="2"/>
    <s v="Not Stated"/>
    <m/>
    <x v="2"/>
    <m/>
    <m/>
    <n v="10"/>
    <x v="100"/>
    <x v="1"/>
    <n v="1"/>
    <s v="Front-Line"/>
    <x v="19"/>
    <x v="2"/>
    <n v="3"/>
  </r>
  <r>
    <n v="2257"/>
    <s v="RS551"/>
    <x v="12"/>
    <s v="21/CFS/204AFS"/>
    <x v="10"/>
    <x v="19"/>
    <n v="14"/>
    <s v="October"/>
    <x v="12"/>
    <s v="14 October 1949"/>
    <x v="2"/>
    <s v="To 6702M 14.10.49 (Air Britain Serials)"/>
    <x v="4"/>
    <x v="3"/>
    <m/>
    <m/>
    <x v="2"/>
    <m/>
    <m/>
    <n v="10"/>
    <x v="100"/>
    <x v="1"/>
    <n v="1"/>
    <s v="Support Unit"/>
    <x v="294"/>
    <x v="0"/>
    <n v="3"/>
  </r>
  <r>
    <n v="1539"/>
    <s v="VT630"/>
    <x v="10"/>
    <s v="RN 762"/>
    <x v="10"/>
    <x v="19"/>
    <n v="19"/>
    <s v="October"/>
    <x v="12"/>
    <s v="19 October 1949"/>
    <x v="0"/>
    <s v="Crash landed in field after engine failure 1m S Culdrose 19.10.49 (Air Britain Serials) |diverted off contract, d/d 14/10/1948 to the Royal Navy, w/o 19/10/1949 when the aircraft stalled and crashed near Culdrose after the starboard engine failed at 800ft whilst the port engine was feathered   (http://www.ukserials.com/)"/>
    <x v="2"/>
    <x v="2"/>
    <s v="Engine failure"/>
    <m/>
    <x v="2"/>
    <m/>
    <m/>
    <n v="10"/>
    <x v="100"/>
    <x v="1"/>
    <n v="0"/>
    <s v="Front-Line"/>
    <x v="181"/>
    <x v="0"/>
    <n v="1"/>
  </r>
  <r>
    <n v="5325"/>
    <s v="TE722"/>
    <x v="12"/>
    <s v="RN"/>
    <x v="10"/>
    <x v="19"/>
    <n v="19"/>
    <s v="October"/>
    <x v="12"/>
    <s v="19 October 1949"/>
    <x v="2"/>
    <s v="SOC 19.10.49 (Air Britain Serials)"/>
    <x v="4"/>
    <x v="3"/>
    <m/>
    <m/>
    <x v="2"/>
    <m/>
    <m/>
    <n v="10"/>
    <x v="100"/>
    <x v="1"/>
    <n v="0"/>
    <e v="#N/A"/>
    <x v="64"/>
    <x v="3"/>
    <n v="1"/>
  </r>
  <r>
    <n v="4379"/>
    <s v="TE691"/>
    <x v="12"/>
    <s v="204AFS"/>
    <x v="10"/>
    <x v="19"/>
    <n v="24"/>
    <s v="October"/>
    <x v="12"/>
    <s v="24 October 1949"/>
    <x v="0"/>
    <s v="Lost power and bellylanded at Brize Norton 24.10.49 (Air Britain Serials) 24.10.49 204 AFS. TE691 Lost power and belly-landed at Brize Norton. (Mosquito Crash Log)"/>
    <x v="2"/>
    <x v="2"/>
    <s v="Engine failure"/>
    <m/>
    <x v="2"/>
    <m/>
    <m/>
    <n v="10"/>
    <x v="100"/>
    <x v="1"/>
    <n v="0"/>
    <s v="Support Unit"/>
    <x v="294"/>
    <x v="3"/>
    <n v="1"/>
  </r>
  <r>
    <n v="5058"/>
    <s v="PF620"/>
    <x v="35"/>
    <n v="81"/>
    <x v="10"/>
    <x v="19"/>
    <n v="26"/>
    <s v="October"/>
    <x v="12"/>
    <s v="26 October 1949"/>
    <x v="0"/>
    <s v="Hydraulics failed bellylanded at Tengah 26.10.49 (Air Britain Serials)"/>
    <x v="2"/>
    <x v="2"/>
    <s v="Hydraulics failed"/>
    <m/>
    <x v="2"/>
    <m/>
    <m/>
    <n v="10"/>
    <x v="100"/>
    <x v="1"/>
    <n v="0"/>
    <s v="Front-Line"/>
    <x v="287"/>
    <x v="6"/>
    <n v="1"/>
  </r>
  <r>
    <n v="2343"/>
    <s v="RF915"/>
    <x v="12"/>
    <s v="8OTU/132OTU/6OTU/4"/>
    <x v="0"/>
    <x v="16"/>
    <n v="27"/>
    <s v="October"/>
    <x v="12"/>
    <s v="27 October 1949"/>
    <x v="2"/>
    <s v="SOC 27.10.49 (Air Britain Serials)"/>
    <x v="4"/>
    <x v="3"/>
    <m/>
    <m/>
    <x v="2"/>
    <m/>
    <m/>
    <n v="10"/>
    <x v="100"/>
    <x v="1"/>
    <n v="1"/>
    <s v="Front-Line"/>
    <x v="82"/>
    <x v="3"/>
    <n v="4"/>
  </r>
  <r>
    <n v="4340"/>
    <s v="TA707"/>
    <x v="42"/>
    <s v="SIU/14"/>
    <x v="10"/>
    <x v="19"/>
    <n v="28"/>
    <s v="October"/>
    <x v="12"/>
    <s v="28 October 1949"/>
    <x v="0"/>
    <s v="Hood disintegrated and hit tail 28.10.49 not repaired and SOC 21.6.50 (Air Britain Serials)"/>
    <x v="2"/>
    <x v="2"/>
    <s v="Panels came off"/>
    <m/>
    <x v="2"/>
    <m/>
    <m/>
    <n v="10"/>
    <x v="100"/>
    <x v="1"/>
    <n v="0"/>
    <s v="Front-Line"/>
    <x v="215"/>
    <x v="0"/>
    <n v="2"/>
  </r>
  <r>
    <n v="4056"/>
    <s v="RL116"/>
    <x v="39"/>
    <n v="29"/>
    <x v="0"/>
    <x v="2"/>
    <n v="3"/>
    <s v="November"/>
    <x v="12"/>
    <s v="3 November 1949"/>
    <x v="1"/>
    <s v="03-11-49 TW908 Lancaster B.1 148 SQ Midair collision over east Wight with RL116(below) 03-11-49 RL116 Mosquito NF36 Midair with above(TW908),total 9 killed on both a/c (http://daveg4otu.tripod.com/iowweb/iowc.html) Collided with Lancaster TW908 at night 5m S of Selsey Bill Sussex 3.11.49 (Air Britain Serials) 03.11.49 29 Sqn. RL116 Collided with Lancaster TW9OB of No.148 Squadron eight miles south of Selsey Bill during Bullseye Exercise. One killed and one missing from Mosquito, seven missing from the Lancaster. (Mosquito Crash Log)"/>
    <x v="2"/>
    <x v="2"/>
    <s v="Collision"/>
    <m/>
    <x v="2"/>
    <m/>
    <m/>
    <n v="11"/>
    <x v="101"/>
    <x v="1"/>
    <n v="0"/>
    <s v="Front-Line"/>
    <x v="31"/>
    <x v="2"/>
    <n v="1"/>
  </r>
  <r>
    <n v="1440"/>
    <s v="MM806"/>
    <x v="25"/>
    <s v="151/219/141"/>
    <x v="0"/>
    <x v="2"/>
    <n v="8"/>
    <s v="November"/>
    <x v="12"/>
    <s v="8 November 1949"/>
    <x v="2"/>
    <s v="SOC 8.11.49 (Air Britain Serials)"/>
    <x v="4"/>
    <x v="3"/>
    <m/>
    <m/>
    <x v="2"/>
    <m/>
    <m/>
    <n v="11"/>
    <x v="101"/>
    <x v="1"/>
    <n v="1"/>
    <s v="Front-Line"/>
    <x v="45"/>
    <x v="2"/>
    <n v="3"/>
  </r>
  <r>
    <n v="1803"/>
    <s v="MM813"/>
    <x v="25"/>
    <s v="219/141"/>
    <x v="0"/>
    <x v="2"/>
    <n v="8"/>
    <s v="November"/>
    <x v="12"/>
    <s v="8 November 1949"/>
    <x v="2"/>
    <s v="Was FK-H on 219 Squadron, was on this unit from September 1944 to the end of the war. (2nd TAF) SOC 8.11.49 (Air Britain Serials)"/>
    <x v="4"/>
    <x v="3"/>
    <m/>
    <m/>
    <x v="2"/>
    <m/>
    <m/>
    <n v="11"/>
    <x v="101"/>
    <x v="1"/>
    <n v="1"/>
    <s v="Front-Line"/>
    <x v="45"/>
    <x v="2"/>
    <n v="2"/>
  </r>
  <r>
    <n v="1508"/>
    <s v="MV521"/>
    <x v="25"/>
    <s v="25/219"/>
    <x v="1"/>
    <x v="2"/>
    <n v="8"/>
    <s v="November"/>
    <x v="12"/>
    <s v="8 November 1949"/>
    <x v="2"/>
    <s v="SOC 8.11.49 (Air Britain Serials)"/>
    <x v="4"/>
    <x v="3"/>
    <m/>
    <m/>
    <x v="2"/>
    <m/>
    <m/>
    <n v="11"/>
    <x v="101"/>
    <x v="1"/>
    <n v="1"/>
    <s v="Front-Line"/>
    <x v="76"/>
    <x v="2"/>
    <n v="2"/>
  </r>
  <r>
    <n v="6627"/>
    <s v="NT265"/>
    <x v="25"/>
    <n v="25"/>
    <x v="0"/>
    <x v="2"/>
    <n v="8"/>
    <s v="November"/>
    <x v="12"/>
    <s v="8 November 1949"/>
    <x v="2"/>
    <s v="SOC 8.11.49 (Air Britain Serials)"/>
    <x v="4"/>
    <x v="3"/>
    <m/>
    <m/>
    <x v="2"/>
    <m/>
    <m/>
    <n v="11"/>
    <x v="101"/>
    <x v="1"/>
    <n v="1"/>
    <s v="Front-Line"/>
    <x v="14"/>
    <x v="2"/>
    <n v="1"/>
  </r>
  <r>
    <n v="3595"/>
    <s v="PF596"/>
    <x v="20"/>
    <n v="98"/>
    <x v="10"/>
    <x v="19"/>
    <n v="8"/>
    <s v="November"/>
    <x v="12"/>
    <s v="8 November 1949"/>
    <x v="2"/>
    <s v="SOC 8.11.49 (Air Britain Serials)"/>
    <x v="4"/>
    <x v="3"/>
    <m/>
    <m/>
    <x v="2"/>
    <m/>
    <m/>
    <n v="11"/>
    <x v="101"/>
    <x v="1"/>
    <n v="0"/>
    <s v="Front-Line"/>
    <x v="204"/>
    <x v="6"/>
    <n v="1"/>
  </r>
  <r>
    <n v="1311"/>
    <s v="RV360"/>
    <x v="20"/>
    <s v="128/608/16OTU"/>
    <x v="0"/>
    <x v="7"/>
    <n v="8"/>
    <s v="November"/>
    <x v="12"/>
    <s v="8 November 1949"/>
    <x v="2"/>
    <s v="SOC 8.11.49 (Air Britain Serials)"/>
    <x v="4"/>
    <x v="3"/>
    <m/>
    <m/>
    <x v="2"/>
    <m/>
    <m/>
    <n v="11"/>
    <x v="101"/>
    <x v="1"/>
    <n v="1"/>
    <s v="Support Unit"/>
    <x v="140"/>
    <x v="0"/>
    <n v="3"/>
  </r>
  <r>
    <n v="5430"/>
    <s v="TA559"/>
    <x v="12"/>
    <n v="305"/>
    <x v="0"/>
    <x v="16"/>
    <n v="8"/>
    <s v="November"/>
    <x v="12"/>
    <s v="8 November 1949"/>
    <x v="2"/>
    <s v="SOC 8.11.49 (Air Britain Serials)"/>
    <x v="4"/>
    <x v="3"/>
    <m/>
    <m/>
    <x v="2"/>
    <m/>
    <m/>
    <n v="11"/>
    <x v="101"/>
    <x v="1"/>
    <n v="0"/>
    <s v="Front-Line"/>
    <x v="60"/>
    <x v="0"/>
    <n v="1"/>
  </r>
  <r>
    <n v="1303"/>
    <s v="RG303"/>
    <x v="35"/>
    <s v="8OTU/237OCU/540"/>
    <x v="10"/>
    <x v="19"/>
    <n v="10"/>
    <s v="November"/>
    <x v="12"/>
    <s v="10 November 1949"/>
    <x v="0"/>
    <s v="Both engines cut overshot Benson and crashed 1 1/2m E of Wallingford Oxon. 10.11.49 (Air Britain Serials) 10.11.49 540 Sqn. RG303 Force-landed one and a half miles east of WalIingford, Berks, after engine failure. Crew unhurt. (Mosquito Crash Log)"/>
    <x v="2"/>
    <x v="2"/>
    <s v="Engine failure"/>
    <m/>
    <x v="2"/>
    <m/>
    <m/>
    <n v="11"/>
    <x v="101"/>
    <x v="1"/>
    <n v="0"/>
    <s v="Front-Line"/>
    <x v="16"/>
    <x v="0"/>
    <n v="3"/>
  </r>
  <r>
    <n v="1202"/>
    <s v="HR175"/>
    <x v="12"/>
    <s v="464/13OTU/204AGS"/>
    <x v="10"/>
    <x v="19"/>
    <n v="11"/>
    <s v="November"/>
    <x v="12"/>
    <s v="11 November 1949"/>
    <x v="2"/>
    <s v="Served with 464 Sqn, under RAF control 9/43 to 6/10/44 Coded SB-L. Crashed near Lille. Flt Farrally &amp; F/O R.Burrows killed. (Brian Fillery's website) To 6709M 11.11.49 (Air Britain Serials)"/>
    <x v="4"/>
    <x v="3"/>
    <m/>
    <m/>
    <x v="2"/>
    <m/>
    <m/>
    <n v="11"/>
    <x v="101"/>
    <x v="1"/>
    <n v="1"/>
    <s v="Support Unit"/>
    <x v="354"/>
    <x v="3"/>
    <n v="3"/>
  </r>
  <r>
    <n v="2024"/>
    <s v="LR563"/>
    <x v="10"/>
    <s v="54OTU/51OTU/54OTU/616"/>
    <x v="10"/>
    <x v="19"/>
    <n v="11"/>
    <s v="November"/>
    <x v="12"/>
    <s v="11 November 1949"/>
    <x v="2"/>
    <s v="SOC 11.11.49 (Air Britain Serials)"/>
    <x v="4"/>
    <x v="3"/>
    <m/>
    <m/>
    <x v="2"/>
    <m/>
    <m/>
    <n v="11"/>
    <x v="101"/>
    <x v="1"/>
    <n v="1"/>
    <s v="Front-Line"/>
    <x v="333"/>
    <x v="2"/>
    <n v="4"/>
  </r>
  <r>
    <n v="7351"/>
    <s v="VL732"/>
    <x v="12"/>
    <s v="2 Gp CS/84 Gp CS"/>
    <x v="10"/>
    <x v="19"/>
    <n v="16"/>
    <s v="November"/>
    <x v="12"/>
    <s v="16 November 1949"/>
    <x v="2"/>
    <s v="SS 16.11.49 (Air Britain Serials) Used in UK and BAFO, further 64 cancelled"/>
    <x v="4"/>
    <x v="3"/>
    <m/>
    <m/>
    <x v="2"/>
    <m/>
    <m/>
    <n v="11"/>
    <x v="101"/>
    <x v="1"/>
    <n v="0"/>
    <s v="Support Unit"/>
    <x v="355"/>
    <x v="7"/>
    <n v="2"/>
  </r>
  <r>
    <n v="5666"/>
    <s v="VP193"/>
    <x v="42"/>
    <s v="231OCU"/>
    <x v="0"/>
    <x v="7"/>
    <n v="22"/>
    <s v="November"/>
    <x v="12"/>
    <s v="22 November 1949"/>
    <x v="0"/>
    <s v="Crashed after take-off 3m SE of Coningsby 22.11.49 (Air Britain Serials) 22.11.49 231 OCU. VP193 Made normal takeoff then crashed d miles SE of Coningsby after hitting a tree-top, killing two. (Mosquito Crash Log)"/>
    <x v="2"/>
    <x v="2"/>
    <s v="Crashed on takeoff"/>
    <m/>
    <x v="2"/>
    <m/>
    <m/>
    <n v="11"/>
    <x v="101"/>
    <x v="1"/>
    <n v="0"/>
    <s v="Support Unit"/>
    <x v="313"/>
    <x v="7"/>
    <n v="1"/>
  </r>
  <r>
    <n v="3867"/>
    <s v="MV559"/>
    <x v="25"/>
    <s v="151/Belgium"/>
    <x v="15"/>
    <x v="19"/>
    <n v="25"/>
    <s v="November"/>
    <x v="12"/>
    <s v="25 November 1949"/>
    <x v="0"/>
    <s v="To Belgian AF 4.2.48 as MB-7 Crashed Pietrebais 25.11.49 (Air Britain Serials)"/>
    <x v="2"/>
    <x v="2"/>
    <s v="Not Stated"/>
    <m/>
    <x v="2"/>
    <m/>
    <m/>
    <n v="11"/>
    <x v="101"/>
    <x v="1"/>
    <n v="1"/>
    <s v="Front-Line"/>
    <x v="8"/>
    <x v="2"/>
    <n v="2"/>
  </r>
  <r>
    <n v="1344"/>
    <s v="TA469"/>
    <x v="12"/>
    <s v="CFE/228OCU"/>
    <x v="0"/>
    <x v="7"/>
    <n v="29"/>
    <s v="November"/>
    <x v="12"/>
    <s v="29 November 1949"/>
    <x v="0"/>
    <s v="Swung on take-off and u/c collapsed Leeming 29.11.49 (Air Britain Serials)"/>
    <x v="2"/>
    <x v="2"/>
    <s v="Swung on takeoff"/>
    <m/>
    <x v="2"/>
    <m/>
    <m/>
    <n v="11"/>
    <x v="101"/>
    <x v="1"/>
    <n v="0"/>
    <s v="Support Unit"/>
    <x v="298"/>
    <x v="0"/>
    <n v="2"/>
  </r>
  <r>
    <n v="2283"/>
    <s v="KA940"/>
    <x v="30"/>
    <s v="RN 772/827"/>
    <x v="10"/>
    <x v="19"/>
    <n v="30"/>
    <s v="November"/>
    <x v="12"/>
    <s v="30 November 1949"/>
    <x v="2"/>
    <s v="SOC 30.11.49 (Air Britain Serials)"/>
    <x v="4"/>
    <x v="3"/>
    <m/>
    <m/>
    <x v="2"/>
    <m/>
    <m/>
    <n v="11"/>
    <x v="101"/>
    <x v="1"/>
    <n v="0"/>
    <s v="Front-Line"/>
    <x v="356"/>
    <x v="1"/>
    <n v="2"/>
  </r>
  <r>
    <n v="1179"/>
    <s v="KA959"/>
    <x v="30"/>
    <s v="RN 728"/>
    <x v="10"/>
    <x v="19"/>
    <n v="30"/>
    <s v="November"/>
    <x v="12"/>
    <s v="30 November 1949"/>
    <x v="2"/>
    <s v="SOC 30.11.49 (Air Britain Serials)"/>
    <x v="4"/>
    <x v="3"/>
    <m/>
    <m/>
    <x v="2"/>
    <m/>
    <m/>
    <n v="11"/>
    <x v="101"/>
    <x v="1"/>
    <n v="0"/>
    <s v="Front-Line"/>
    <x v="190"/>
    <x v="1"/>
    <n v="1"/>
  </r>
  <r>
    <n v="5535"/>
    <s v="VT610"/>
    <x v="10"/>
    <n v="39"/>
    <x v="10"/>
    <x v="19"/>
    <n v="1"/>
    <s v="December"/>
    <x v="12"/>
    <s v="1 December 1949"/>
    <x v="0"/>
    <s v="Swung on take-off and u/c collapsed Fayid 1.12.49 (Air Britain Serials) d/d 18/02/1948, w/o 01/12/1949  (http://www.ukserials.com/)"/>
    <x v="2"/>
    <x v="2"/>
    <s v="Swung on takeoff"/>
    <m/>
    <x v="2"/>
    <m/>
    <m/>
    <n v="12"/>
    <x v="102"/>
    <x v="1"/>
    <n v="0"/>
    <s v="Front-Line"/>
    <x v="234"/>
    <x v="0"/>
    <n v="1"/>
  </r>
  <r>
    <n v="3057"/>
    <s v="TV961"/>
    <x v="10"/>
    <s v="13OTU/304AFS"/>
    <x v="10"/>
    <x v="19"/>
    <n v="5"/>
    <s v="December"/>
    <x v="12"/>
    <s v="5 December 1949"/>
    <x v="0"/>
    <s v="Overshot landing and crashed 1m SE of Brize Norton 5.12.49 (Air Britain Serials) 05.12.49 204 AFS. TV961 Overshot and crashed one mile SE of Brize Norton on a single engined landing, killing one and injuring one. (Mosquito Crash Log)"/>
    <x v="2"/>
    <x v="2"/>
    <s v="Crashed on landing"/>
    <m/>
    <x v="2"/>
    <m/>
    <m/>
    <n v="12"/>
    <x v="102"/>
    <x v="1"/>
    <n v="0"/>
    <s v="Support Unit"/>
    <x v="357"/>
    <x v="2"/>
    <n v="2"/>
  </r>
  <r>
    <n v="7522"/>
    <s v="RS639"/>
    <x v="12"/>
    <s v="APS Lubeck/4/11"/>
    <x v="10"/>
    <x v="19"/>
    <n v="6"/>
    <s v="December"/>
    <x v="12"/>
    <s v="6 December 1949"/>
    <x v="0"/>
    <s v="Swung in single-engined landing and u/c leg collapsed Celle 6.12.49 (Air Britain Serials)"/>
    <x v="2"/>
    <x v="2"/>
    <s v="Swung on landing"/>
    <m/>
    <x v="2"/>
    <m/>
    <m/>
    <n v="12"/>
    <x v="102"/>
    <x v="1"/>
    <n v="0"/>
    <s v="Front-Line"/>
    <x v="348"/>
    <x v="7"/>
    <n v="3"/>
  </r>
  <r>
    <n v="2531"/>
    <s v="TH984"/>
    <x v="42"/>
    <s v="142/231OCU/SF Coningsby"/>
    <x v="10"/>
    <x v="19"/>
    <n v="20"/>
    <s v="December"/>
    <x v="12"/>
    <s v="20 December 1949"/>
    <x v="1"/>
    <s v="Flew into ground on overshoot 112m S of Waddington 20.12.49 (Air Britain Serials) 20.12.49 Stn Fit. TH984 Landing at night, overshot, went round again but did not gain height and flew into level ground 3000 yards SSE of Waddington, one and a half miles beyond the end of the runway. (Mosquito Crash Log)"/>
    <x v="2"/>
    <x v="2"/>
    <s v="Terrain"/>
    <m/>
    <x v="2"/>
    <m/>
    <m/>
    <n v="12"/>
    <x v="102"/>
    <x v="1"/>
    <n v="0"/>
    <s v="Support Unit"/>
    <x v="358"/>
    <x v="0"/>
    <n v="3"/>
  </r>
  <r>
    <n v="1553"/>
    <s v="TE588"/>
    <x v="12"/>
    <s v="CGS"/>
    <x v="10"/>
    <x v="19"/>
    <n v="30"/>
    <s v="December"/>
    <x v="12"/>
    <s v="30 December 1949"/>
    <x v="2"/>
    <s v="SOC 30.12.49 (Air Britain Serials)"/>
    <x v="4"/>
    <x v="3"/>
    <m/>
    <m/>
    <x v="2"/>
    <m/>
    <m/>
    <n v="12"/>
    <x v="102"/>
    <x v="1"/>
    <n v="0"/>
    <s v="Support Unit"/>
    <x v="194"/>
    <x v="3"/>
    <n v="1"/>
  </r>
  <r>
    <n v="3076"/>
    <s v="HR506"/>
    <x v="12"/>
    <m/>
    <x v="7"/>
    <x v="19"/>
    <n v="0"/>
    <s v="January"/>
    <x v="13"/>
    <s v="1950"/>
    <x v="2"/>
    <s v="16/01/45 2 AD – UK Built FBVI. 03/03/45 1 Sqn Kingaroy QLD. Coded E*NA in RAF Dark Green with overall Medium Sea Grey. Modelcraft p.15. 18/03/45 One of two camouflaged Mosquitoes (the other was A52-505) to arrived at Morotai for detachment to Manilla Philippines for testing against captured Japanese aircraft. In transit the crew FOFF Alex Barras and Nav POFF Eric Hart strafed a barge and huts in New Guinea becoming the first SWP Mosquito to fire its guns in anger (Pentland Vol.2 p.98). 17/07/45 Photo: AWM NEA 0666 E*NA is in overall silver. 18/07/45 Taxying accident due to muddy ground Labaun Island. 19/07/45 Engines replaced. 30/07/45 3 AD. 21/12/45 3 AD Archerfield QLD. Stored. 10/03/46 Sold. (http://www.adf-serials.com/2a52.shtml) To RAAF as A52-526 1 Sqn Sold .50 (Air Britain Serials)"/>
    <x v="5"/>
    <x v="3"/>
    <m/>
    <m/>
    <x v="2"/>
    <m/>
    <m/>
    <m/>
    <x v="103"/>
    <x v="1"/>
    <n v="1"/>
    <e v="#N/A"/>
    <x v="17"/>
    <x v="3"/>
    <n v="1"/>
  </r>
  <r>
    <n v="2486"/>
    <s v="KA948"/>
    <x v="30"/>
    <s v="RN 772"/>
    <x v="10"/>
    <x v="19"/>
    <n v="0"/>
    <s v="January"/>
    <x v="13"/>
    <s v="1950"/>
    <x v="2"/>
    <s v="Broken up Bramcote .50"/>
    <x v="4"/>
    <x v="3"/>
    <m/>
    <m/>
    <x v="2"/>
    <m/>
    <m/>
    <m/>
    <x v="103"/>
    <x v="1"/>
    <n v="0"/>
    <s v="Front-Line"/>
    <x v="169"/>
    <x v="1"/>
    <n v="1"/>
  </r>
  <r>
    <n v="2909"/>
    <s v="KA951"/>
    <x v="30"/>
    <s v="RN 772"/>
    <x v="10"/>
    <x v="19"/>
    <n v="0"/>
    <s v="January"/>
    <x v="13"/>
    <s v="1950"/>
    <x v="2"/>
    <s v="Broken up Bramcote .50"/>
    <x v="4"/>
    <x v="3"/>
    <m/>
    <m/>
    <x v="2"/>
    <m/>
    <m/>
    <m/>
    <x v="103"/>
    <x v="1"/>
    <n v="0"/>
    <s v="Front-Line"/>
    <x v="169"/>
    <x v="1"/>
    <n v="1"/>
  </r>
  <r>
    <n v="4392"/>
    <s v="KB410"/>
    <x v="28"/>
    <s v="RN"/>
    <x v="10"/>
    <x v="19"/>
    <n v="0"/>
    <s v="January"/>
    <x v="13"/>
    <s v="1950"/>
    <x v="2"/>
    <s v="To GI Bramcote to at least .50"/>
    <x v="4"/>
    <x v="3"/>
    <m/>
    <m/>
    <x v="2"/>
    <m/>
    <m/>
    <m/>
    <x v="103"/>
    <x v="1"/>
    <n v="1"/>
    <e v="#N/A"/>
    <x v="64"/>
    <x v="1"/>
    <n v="1"/>
  </r>
  <r>
    <n v="1142"/>
    <s v="KB574"/>
    <x v="28"/>
    <s v="RN"/>
    <x v="10"/>
    <x v="19"/>
    <n v="0"/>
    <s v="January"/>
    <x v="13"/>
    <s v="1950"/>
    <x v="2"/>
    <s v="To GI Bramcote to at least .50"/>
    <x v="4"/>
    <x v="3"/>
    <m/>
    <m/>
    <x v="2"/>
    <m/>
    <m/>
    <m/>
    <x v="103"/>
    <x v="1"/>
    <n v="1"/>
    <e v="#N/A"/>
    <x v="64"/>
    <x v="1"/>
    <n v="1"/>
  </r>
  <r>
    <n v="213"/>
    <s v="KB584"/>
    <x v="28"/>
    <s v="RN 771/RAE/RN"/>
    <x v="10"/>
    <x v="19"/>
    <n v="0"/>
    <s v="January"/>
    <x v="13"/>
    <s v="1950"/>
    <x v="2"/>
    <s v="To GI Bramcote to at least .50"/>
    <x v="4"/>
    <x v="3"/>
    <m/>
    <m/>
    <x v="2"/>
    <m/>
    <m/>
    <m/>
    <x v="103"/>
    <x v="1"/>
    <n v="1"/>
    <e v="#N/A"/>
    <x v="64"/>
    <x v="1"/>
    <n v="3"/>
  </r>
  <r>
    <n v="5148"/>
    <s v="LR572"/>
    <x v="10"/>
    <m/>
    <x v="7"/>
    <x v="19"/>
    <n v="0"/>
    <s v="January"/>
    <x v="13"/>
    <s v="1950"/>
    <x v="2"/>
    <s v="To RAAF 3.10.44 as A52-1012 Sold .50 (Air Britain Serials)"/>
    <x v="5"/>
    <x v="3"/>
    <m/>
    <m/>
    <x v="2"/>
    <m/>
    <m/>
    <m/>
    <x v="103"/>
    <x v="1"/>
    <n v="1"/>
    <e v="#N/A"/>
    <x v="17"/>
    <x v="2"/>
    <n v="1"/>
  </r>
  <r>
    <n v="2475"/>
    <s v="RL260"/>
    <x v="39"/>
    <s v="228OCU"/>
    <x v="0"/>
    <x v="7"/>
    <n v="4"/>
    <s v="January"/>
    <x v="13"/>
    <s v="4 January 1950"/>
    <x v="0"/>
    <s v="Abandoned when believed on fire 1/2m S of Catterick 4.1.50 (Air Britain Serials)"/>
    <x v="2"/>
    <x v="2"/>
    <s v="Abandoned"/>
    <m/>
    <x v="2"/>
    <m/>
    <m/>
    <n v="1"/>
    <x v="104"/>
    <x v="1"/>
    <n v="0"/>
    <s v="Support Unit"/>
    <x v="298"/>
    <x v="2"/>
    <n v="1"/>
  </r>
  <r>
    <n v="3060"/>
    <s v="VP199"/>
    <x v="42"/>
    <s v="231OCU/109"/>
    <x v="0"/>
    <x v="8"/>
    <n v="5"/>
    <s v="January"/>
    <x v="13"/>
    <s v="5 January 1950"/>
    <x v="0"/>
    <s v="On the morning of January 5, 1950, the de Havilland Mosquito bomber took off from its base at RAF Coningsby in Lincolnshire on an unusual mission - to carry out research into cosmic rays. _x000a__x000a_However, the wooden-built plane was never seen again and, although its official crash location is listed as Mickle Fell, near Middletonin-Teesdale, County Durham, no trace of its wreckage has ever been found. _x000a__x000a_David Thompson, from Eaglescliffe, near Stockton, is trying to locate the crash site so the families of the two aircrew can learn what happened to their loved ones. _x000a__x000a_He believes it is possible the aeroplane went off its course - it was headed towards Cape Wrath on the North coast of Scotland - and crashed into the sea. _x000a__x000a_However, he is hoping that if it did crash in the Teesdale area, there may be somebody who can recall the incident. _x000a__x000a_Mr Thompson said: &quot;I just find it inconceivable in this day and age that it could crash on mainland Britain and not be found. _x000a__x000a_&quot;However, the first report of the crash was in the Times almost a week later. _x000a__x000a_&quot;I'm just hoping there's a farmer or somebody who knows something about the crash. The families of the two men deserve to know what happened.&quot; _x000a__x000a_Mr Thompson is hoping to trace the relatives of Flying Officer John Nyffelar and Flight Lieutenant John Harris._x000a_(http://www.thisisthenortheast.co.uk/the_north_east/history/news/050106a.html) Flew into hill in cloud Mickle Fell Yorks. 5.1.50 (Air Britain Serials)_x000a__x000a_Mosquito VP199 was a B.Mk.35 with 109 Sqn, Coningsby. It went missing 5.1.50 while on a flight routing Coninsby-Cape Wrath-Dalcross-Dundee-Coningsby. It t/o 11:17 with ETR 15:17. Last radio report was &quot;off northern Scotland&quot;. On 6 January twenty-five a/c searched: Hemswell Lincolns, Kinloss Lancasters, Ansons and Oxfords and even a Martinet from Leuchars. There was also an air search the next day, concentrated in the &quot;extreme north&quot;. The air search was called off on 9 Jan but two MRTs were still searching in the Lake District on 9 Jan. The official search was abandoned on 11 Jan. The F.78 says the a/c was TOC 4.10.48, Cat (Missing) 6.1.50 and F/A-'M' 11.1.50. (http://www.rafcommands.com/cgi-bin/dcforum/dcboard.cgi?az=show_thread&amp;om=4636&amp;forum=DCForumID6) Fg Off John Frederick NYFFELAR_x000a_Flt Lt Kenneth John Alan HARRIS 05.01.50 109 San. VP199 Reputedly crashed on Mickle Fell, North Yorkshire. (Mosquito Crash Log)"/>
    <x v="2"/>
    <x v="2"/>
    <s v="Vanished without trace"/>
    <m/>
    <x v="2"/>
    <m/>
    <m/>
    <n v="1"/>
    <x v="104"/>
    <x v="1"/>
    <n v="0"/>
    <s v="Front-Line"/>
    <x v="18"/>
    <x v="7"/>
    <n v="2"/>
  </r>
  <r>
    <n v="751"/>
    <s v="NT476"/>
    <x v="25"/>
    <s v="141/85"/>
    <x v="0"/>
    <x v="2"/>
    <n v="10"/>
    <s v="January"/>
    <x v="13"/>
    <s v="10 January 1950"/>
    <x v="2"/>
    <s v="SS 10.1.50 (Air Britain Serials)"/>
    <x v="4"/>
    <x v="3"/>
    <m/>
    <m/>
    <x v="2"/>
    <m/>
    <m/>
    <n v="1"/>
    <x v="104"/>
    <x v="1"/>
    <n v="1"/>
    <s v="Front-Line"/>
    <x v="13"/>
    <x v="2"/>
    <n v="2"/>
  </r>
  <r>
    <n v="6104"/>
    <s v="PF625"/>
    <x v="35"/>
    <s v="237OCU"/>
    <x v="10"/>
    <x v="19"/>
    <n v="10"/>
    <s v="January"/>
    <x v="13"/>
    <s v="10 January 1950"/>
    <x v="2"/>
    <s v="SS 10.1.50 (Air Britain Serials)"/>
    <x v="4"/>
    <x v="3"/>
    <m/>
    <m/>
    <x v="2"/>
    <m/>
    <m/>
    <n v="1"/>
    <x v="104"/>
    <x v="1"/>
    <n v="0"/>
    <e v="#N/A"/>
    <x v="317"/>
    <x v="6"/>
    <n v="1"/>
  </r>
  <r>
    <n v="5260"/>
    <s v="PF667"/>
    <x v="35"/>
    <s v="FCCS/13"/>
    <x v="10"/>
    <x v="19"/>
    <n v="12"/>
    <s v="January"/>
    <x v="13"/>
    <s v="12 January 1950"/>
    <x v="2"/>
    <s v="SOC 12.1.50 (Air Britain Serials)"/>
    <x v="4"/>
    <x v="3"/>
    <m/>
    <m/>
    <x v="2"/>
    <m/>
    <m/>
    <n v="1"/>
    <x v="104"/>
    <x v="1"/>
    <n v="0"/>
    <s v="Front-Line"/>
    <x v="257"/>
    <x v="6"/>
    <n v="2"/>
  </r>
  <r>
    <n v="5443"/>
    <s v="PF624"/>
    <x v="35"/>
    <s v="Oulton/81"/>
    <x v="7"/>
    <x v="19"/>
    <n v="13"/>
    <s v="January"/>
    <x v="13"/>
    <s v="13 January 1950"/>
    <x v="0"/>
    <s v="As we were approaching the oil fields at Sibu the leader gave the order to close in, ie, a tighter formation, which was done. While we were passing at low level it was facinating to see the huge flames coming from the very high burn off stacks, but unfortunately, one of the Mosquito pilots also may have been intrigued, because as I was looking out to the rear, the aircraft on the port side of the leading Mosquito very gently eased up and sliced the complete tail off, they both immediately dived into the ground, it remains so vivid in my mind. I informed the pilot and then the R/T came alive, our leader asked one of the Mosquito's to stay and circle the crash site and report later, we had to continue on because having 11 aircraft circle the site would be useless. We could not reach anyone at Kuching; we were out of V. H. F. range at that point although I kept trying. Finally we made contact and later when we were approaching Kuching; they called us to inform that the occupants of the 2 Mosquito's did not survive. Sadly, we made our way back to Tengah. (http://members.aol.com/famjustin/Westonbio3.html) Collided with RG254 and dived into sea off Scria Brunei 13.1.50 (Air Britain Serials)"/>
    <x v="2"/>
    <x v="2"/>
    <s v="Collision"/>
    <m/>
    <x v="2"/>
    <m/>
    <m/>
    <n v="1"/>
    <x v="104"/>
    <x v="1"/>
    <n v="0"/>
    <s v="Front-Line"/>
    <x v="287"/>
    <x v="6"/>
    <n v="2"/>
  </r>
  <r>
    <n v="4676"/>
    <s v="RG254"/>
    <x v="35"/>
    <s v="684/81"/>
    <x v="7"/>
    <x v="19"/>
    <n v="13"/>
    <s v="January"/>
    <x v="13"/>
    <s v="13 January 1950"/>
    <x v="0"/>
    <s v="As we were approaching the oil fields at Sibu the leader gave the order to close in, ie, a tighter formation, which was done. While we were passing at low level it was facinating to see the huge flames coming from the very high burn off stacks, but unfortunately, one of the Mosquito pilots also may have been intrigued, because as I was looking out to the rear, the aircraft on the port side of the leading Mosquito very gently eased up and sliced the complete tail off, they both immediately dived into the ground, it remains so vivid in my mind. I informed the pilot and then the R/T came alive, our leader asked one of the Mosquito's to stay and circle the crash site and report later, we had to continue on because having 11 aircraft circle the site would be useless. We could not reach anyone at Kuching; we were out of V. H. F. range at that point although I kept trying. Finally we made contact and later when we were approaching Kuching; they called us to inform that the occupants of the 2 Mosquito's did not survive. Sadly, we made our way back to Tengah. (http://members.aol.com/famjustin/Westonbio3.html) Collided with PF674 and dived into sea off Scria Brunei 13.1.50 (Air Britain Serials)"/>
    <x v="2"/>
    <x v="2"/>
    <s v="Collision"/>
    <m/>
    <x v="2"/>
    <m/>
    <m/>
    <n v="1"/>
    <x v="104"/>
    <x v="1"/>
    <n v="0"/>
    <s v="Front-Line"/>
    <x v="287"/>
    <x v="0"/>
    <n v="2"/>
  </r>
  <r>
    <n v="2376"/>
    <s v="PZ393"/>
    <x v="12"/>
    <s v="613/69/204AFS"/>
    <x v="10"/>
    <x v="19"/>
    <n v="17"/>
    <s v="January"/>
    <x v="13"/>
    <s v="17 January 1950"/>
    <x v="0"/>
    <s v="Swung on landing and u/c collapsed Brize Norton 17.1.50 (Air Britain Serials)"/>
    <x v="2"/>
    <x v="2"/>
    <s v="Swung on landing"/>
    <m/>
    <x v="2"/>
    <m/>
    <m/>
    <n v="1"/>
    <x v="104"/>
    <x v="1"/>
    <n v="1"/>
    <s v="Support Unit"/>
    <x v="294"/>
    <x v="0"/>
    <n v="3"/>
  </r>
  <r>
    <n v="3436"/>
    <s v="TE855"/>
    <x v="12"/>
    <m/>
    <x v="10"/>
    <x v="19"/>
    <n v="17"/>
    <s v="January"/>
    <x v="13"/>
    <s v="17 January 1950"/>
    <x v="2"/>
    <s v="SS 17.1.50 (Air Britain Serials)"/>
    <x v="4"/>
    <x v="3"/>
    <m/>
    <m/>
    <x v="2"/>
    <m/>
    <m/>
    <n v="1"/>
    <x v="104"/>
    <x v="1"/>
    <n v="0"/>
    <e v="#N/A"/>
    <x v="17"/>
    <x v="3"/>
    <n v="1"/>
  </r>
  <r>
    <n v="817"/>
    <s v="RF680"/>
    <x v="12"/>
    <s v="256/204 AFS"/>
    <x v="10"/>
    <x v="19"/>
    <n v="19"/>
    <s v="January"/>
    <x v="13"/>
    <s v="19 January 1950"/>
    <x v="0"/>
    <s v="Swung on landing and u/c collapsed Brize Norton 19.1.50 DBR (Air Britain Serials)"/>
    <x v="2"/>
    <x v="2"/>
    <s v="Swung on landing"/>
    <m/>
    <x v="2"/>
    <m/>
    <m/>
    <n v="1"/>
    <x v="104"/>
    <x v="1"/>
    <n v="1"/>
    <s v="Support Unit"/>
    <x v="344"/>
    <x v="3"/>
    <n v="2"/>
  </r>
  <r>
    <n v="4059"/>
    <s v="RL210"/>
    <x v="39"/>
    <n v="29"/>
    <x v="0"/>
    <x v="2"/>
    <n v="1"/>
    <s v="February"/>
    <x v="13"/>
    <s v="1 February 1950"/>
    <x v="0"/>
    <s v="RO-Y Overshot landing at West Malling 1.2.50 DBR (Air Britain Serials)"/>
    <x v="2"/>
    <x v="2"/>
    <s v="Overshot"/>
    <m/>
    <x v="2"/>
    <m/>
    <m/>
    <n v="2"/>
    <x v="105"/>
    <x v="1"/>
    <n v="0"/>
    <s v="Front-Line"/>
    <x v="31"/>
    <x v="2"/>
    <n v="1"/>
  </r>
  <r>
    <n v="3240"/>
    <s v="RF878"/>
    <x v="12"/>
    <s v="NFDW/SDU/FCTTS"/>
    <x v="10"/>
    <x v="19"/>
    <n v="1"/>
    <s v="February"/>
    <x v="13"/>
    <s v="1 February 1950"/>
    <x v="2"/>
    <s v="SS 1.2.50 (Air Britain Serials)"/>
    <x v="4"/>
    <x v="3"/>
    <m/>
    <m/>
    <x v="2"/>
    <m/>
    <m/>
    <n v="2"/>
    <x v="105"/>
    <x v="1"/>
    <n v="1"/>
    <s v="Support Unit"/>
    <x v="359"/>
    <x v="3"/>
    <n v="3"/>
  </r>
  <r>
    <n v="361"/>
    <s v="VL726"/>
    <x v="12"/>
    <s v="2 Gp CS/107/139 Wg/4"/>
    <x v="0"/>
    <x v="16"/>
    <n v="6"/>
    <s v="February"/>
    <x v="13"/>
    <s v="6 February 1950"/>
    <x v="0"/>
    <s v="Dived into ground on range Fassberg 6.2.50 (Air Britain Serials)"/>
    <x v="2"/>
    <x v="2"/>
    <s v="Dived into ground"/>
    <m/>
    <x v="2"/>
    <m/>
    <m/>
    <n v="2"/>
    <x v="105"/>
    <x v="1"/>
    <n v="0"/>
    <s v="Front-Line"/>
    <x v="82"/>
    <x v="7"/>
    <n v="4"/>
  </r>
  <r>
    <n v="4761"/>
    <s v="RK960"/>
    <x v="39"/>
    <s v="228OCU"/>
    <x v="0"/>
    <x v="7"/>
    <n v="13"/>
    <s v="February"/>
    <x v="13"/>
    <s v="13 February 1950"/>
    <x v="0"/>
    <s v="U/c unlocked and collapsed on landing Leeming 13.2.50 (Air Britain Serials)"/>
    <x v="2"/>
    <x v="2"/>
    <s v="Undercarriage failed"/>
    <m/>
    <x v="2"/>
    <m/>
    <m/>
    <n v="2"/>
    <x v="105"/>
    <x v="1"/>
    <n v="0"/>
    <s v="Support Unit"/>
    <x v="298"/>
    <x v="2"/>
    <n v="1"/>
  </r>
  <r>
    <n v="2476"/>
    <s v="VT616"/>
    <x v="10"/>
    <s v="204AFS"/>
    <x v="10"/>
    <x v="19"/>
    <n v="16"/>
    <s v="February"/>
    <x v="13"/>
    <s v="16 February 1950"/>
    <x v="2"/>
    <s v="SOC 16.2.50 (Air Britain Serials) d/d 09/06/1948, w/o 08/11/1949 and transported to Brooklands for repairs, repairs cancelled and s.o.c. 16/02/1950 and scrapped  (http://www.ukserials.com/)"/>
    <x v="4"/>
    <x v="3"/>
    <m/>
    <m/>
    <x v="2"/>
    <m/>
    <m/>
    <n v="2"/>
    <x v="105"/>
    <x v="1"/>
    <n v="0"/>
    <s v="Support Unit"/>
    <x v="294"/>
    <x v="0"/>
    <n v="1"/>
  </r>
  <r>
    <n v="4801"/>
    <s v="A52-100"/>
    <x v="24"/>
    <n v="94"/>
    <x v="7"/>
    <x v="19"/>
    <n v="0"/>
    <s v="March"/>
    <x v="13"/>
    <s v="0 March 1950"/>
    <x v="2"/>
    <s v="Built as F.B.40. Delivered during June 1945. Final disposition: sold, March 1950. (Beaufort, Beaufighter and Mosquito in Australian Service, Stewart Wilson, 1990) Sold .50 (Air Britain Serials)"/>
    <x v="5"/>
    <x v="3"/>
    <m/>
    <m/>
    <x v="2"/>
    <m/>
    <m/>
    <n v="3"/>
    <x v="106"/>
    <x v="1"/>
    <n v="0"/>
    <s v="Front-Line"/>
    <x v="260"/>
    <x v="5"/>
    <n v="1"/>
  </r>
  <r>
    <n v="1752"/>
    <s v="A52-109"/>
    <x v="24"/>
    <n v="94"/>
    <x v="7"/>
    <x v="19"/>
    <n v="0"/>
    <s v="March"/>
    <x v="13"/>
    <s v="0 March 1950"/>
    <x v="2"/>
    <s v="Built as F.B.40. Delivered during July 1945. Final disposition: sold, March 1950. (Beaufort, Beaufighter and Mosquito in Australian Service, Stewart Wilson, 1990) Sold .50 (Air Britain Serials)"/>
    <x v="5"/>
    <x v="3"/>
    <m/>
    <m/>
    <x v="2"/>
    <m/>
    <m/>
    <n v="3"/>
    <x v="106"/>
    <x v="1"/>
    <n v="0"/>
    <s v="Front-Line"/>
    <x v="260"/>
    <x v="5"/>
    <n v="1"/>
  </r>
  <r>
    <n v="1528"/>
    <s v="A52-111"/>
    <x v="24"/>
    <s v="1APU"/>
    <x v="7"/>
    <x v="19"/>
    <n v="0"/>
    <s v="March"/>
    <x v="13"/>
    <s v="0 March 1950"/>
    <x v="2"/>
    <s v="Built as F.B.40. Delivered during July 1945. Final disposition: sold, March 1950. (Beaufort, Beaufighter and Mosquito in Australian Service, Stewart Wilson, 1990) Sold .50 (Air Britain Serials)"/>
    <x v="5"/>
    <x v="3"/>
    <m/>
    <m/>
    <x v="2"/>
    <m/>
    <m/>
    <n v="3"/>
    <x v="106"/>
    <x v="1"/>
    <n v="0"/>
    <s v="Support Unit"/>
    <x v="180"/>
    <x v="5"/>
    <n v="1"/>
  </r>
  <r>
    <n v="6666"/>
    <s v="A52-141"/>
    <x v="24"/>
    <s v="1APU"/>
    <x v="7"/>
    <x v="19"/>
    <n v="0"/>
    <s v="March"/>
    <x v="13"/>
    <s v="0 March 1950"/>
    <x v="2"/>
    <s v="Built as F.B.40. Delivered during September 1945. Final disposition: sold, March 1950. (Beaufort, Beaufighter and Mosquito in Australian Service, Stewart Wilson, 1990) Sold .50 (Air Britain Serials)"/>
    <x v="5"/>
    <x v="3"/>
    <m/>
    <m/>
    <x v="2"/>
    <m/>
    <m/>
    <n v="3"/>
    <x v="106"/>
    <x v="1"/>
    <n v="0"/>
    <s v="Support Unit"/>
    <x v="180"/>
    <x v="5"/>
    <n v="1"/>
  </r>
  <r>
    <n v="3468"/>
    <s v="A52-43"/>
    <x v="24"/>
    <m/>
    <x v="7"/>
    <x v="19"/>
    <n v="0"/>
    <s v="March"/>
    <x v="13"/>
    <s v="0 March 1950"/>
    <x v="2"/>
    <s v="Built as F.B.40. Delivered during November 1944. Final disposition: sold, March 1950. (Beaufort, Beaufighter and Mosquito in Australian Service, Stewart Wilson, 1990) Sold .50 (Air Britain Serials)"/>
    <x v="5"/>
    <x v="3"/>
    <m/>
    <m/>
    <x v="2"/>
    <m/>
    <m/>
    <n v="3"/>
    <x v="106"/>
    <x v="1"/>
    <n v="0"/>
    <e v="#N/A"/>
    <x v="17"/>
    <x v="5"/>
    <n v="1"/>
  </r>
  <r>
    <n v="3499"/>
    <s v="A52-89"/>
    <x v="24"/>
    <m/>
    <x v="7"/>
    <x v="19"/>
    <n v="0"/>
    <s v="March"/>
    <x v="13"/>
    <s v="0 March 1950"/>
    <x v="2"/>
    <s v="Built as F.B.40. Delivered during May 1945. Final disposition: sold, March 1950. (Beaufort, Beaufighter and Mosquito in Australian Service, Stewart Wilson, 1990) Sold .50 (Air Britain Serials) 06.1945 5 OTU crashed into sea off Cemetary Point, New South Wales."/>
    <x v="5"/>
    <x v="3"/>
    <m/>
    <m/>
    <x v="2"/>
    <m/>
    <m/>
    <n v="3"/>
    <x v="106"/>
    <x v="1"/>
    <n v="0"/>
    <e v="#N/A"/>
    <x v="17"/>
    <x v="5"/>
    <n v="1"/>
  </r>
  <r>
    <n v="6452"/>
    <s v="HR410"/>
    <x v="12"/>
    <m/>
    <x v="7"/>
    <x v="19"/>
    <n v="1"/>
    <s v="March"/>
    <x v="13"/>
    <d v="1950-03-01T00:00:00"/>
    <x v="2"/>
    <s v="To RAAF 6.11.46 as A52-516 1 Sqn Sold .50 (Air Britain Serials) Sold 03.50 (MIAS)"/>
    <x v="5"/>
    <x v="3"/>
    <m/>
    <m/>
    <x v="2"/>
    <m/>
    <m/>
    <n v="3"/>
    <x v="106"/>
    <x v="1"/>
    <n v="1"/>
    <e v="#N/A"/>
    <x v="17"/>
    <x v="3"/>
    <n v="1"/>
  </r>
  <r>
    <n v="5616"/>
    <s v="HR488"/>
    <x v="12"/>
    <m/>
    <x v="7"/>
    <x v="19"/>
    <n v="1"/>
    <s v="March"/>
    <x v="13"/>
    <d v="1950-03-01T00:00:00"/>
    <x v="2"/>
    <s v="To RAAF 13.11.44 as A52-521 1 Sqn Sold .50 (Air Britain Serials) Sold 03.50 (MIAS)"/>
    <x v="5"/>
    <x v="3"/>
    <m/>
    <m/>
    <x v="2"/>
    <m/>
    <m/>
    <n v="3"/>
    <x v="106"/>
    <x v="1"/>
    <n v="1"/>
    <e v="#N/A"/>
    <x v="17"/>
    <x v="3"/>
    <n v="1"/>
  </r>
  <r>
    <n v="2674"/>
    <s v="LR528"/>
    <x v="10"/>
    <s v="1655MTU/16OTU/Belgium"/>
    <x v="15"/>
    <x v="7"/>
    <n v="21"/>
    <s v="March"/>
    <x v="13"/>
    <s v="21 March 1950"/>
    <x v="2"/>
    <s v="To 6318M 10.5.47 To Belgian AF Saffraanberg as GI 7.47 Wfu 21.3.50 (Air Britain Serials)"/>
    <x v="4"/>
    <x v="3"/>
    <m/>
    <m/>
    <x v="2"/>
    <m/>
    <m/>
    <n v="3"/>
    <x v="106"/>
    <x v="1"/>
    <n v="1"/>
    <s v="Support Unit"/>
    <x v="140"/>
    <x v="2"/>
    <n v="3"/>
  </r>
  <r>
    <n v="6148"/>
    <s v="RG237"/>
    <x v="35"/>
    <n v="13"/>
    <x v="10"/>
    <x v="19"/>
    <n v="3"/>
    <s v="April"/>
    <x v="13"/>
    <s v="3 April 1950"/>
    <x v="0"/>
    <s v="Swung on take-off and u/c collapsed Asmara 3.4.50 (Air Britain Serials)"/>
    <x v="2"/>
    <x v="2"/>
    <s v="Swung on takeoff"/>
    <m/>
    <x v="2"/>
    <m/>
    <m/>
    <n v="4"/>
    <x v="107"/>
    <x v="1"/>
    <n v="0"/>
    <s v="Front-Line"/>
    <x v="257"/>
    <x v="0"/>
    <n v="1"/>
  </r>
  <r>
    <n v="4023"/>
    <s v="PF626"/>
    <x v="35"/>
    <n v="13"/>
    <x v="10"/>
    <x v="19"/>
    <n v="4"/>
    <s v="April"/>
    <x v="13"/>
    <s v="4 April 1950"/>
    <x v="0"/>
    <s v="Swung on take-off and u/c collapsed Asmara 4.4.50 (Air Britain Serials)"/>
    <x v="2"/>
    <x v="2"/>
    <s v="Swung on takeoff"/>
    <m/>
    <x v="2"/>
    <m/>
    <m/>
    <n v="4"/>
    <x v="107"/>
    <x v="1"/>
    <n v="0"/>
    <s v="Front-Line"/>
    <x v="257"/>
    <x v="6"/>
    <n v="1"/>
  </r>
  <r>
    <n v="573"/>
    <s v="RG245"/>
    <x v="35"/>
    <s v="540/58/540"/>
    <x v="10"/>
    <x v="19"/>
    <n v="5"/>
    <s v="April"/>
    <x v="13"/>
    <s v="5 April 1950"/>
    <x v="0"/>
    <s v="Swung on take-off and u/c collapsed Benson 5.4.50 (Air Britain Serials)"/>
    <x v="2"/>
    <x v="2"/>
    <s v="Swung on takeoff"/>
    <m/>
    <x v="2"/>
    <m/>
    <m/>
    <n v="4"/>
    <x v="107"/>
    <x v="1"/>
    <n v="0"/>
    <s v="Front-Line"/>
    <x v="16"/>
    <x v="0"/>
    <n v="3"/>
  </r>
  <r>
    <n v="2221"/>
    <s v="VA889"/>
    <x v="10"/>
    <s v="SF Tangmere/SF West Malling/CFS"/>
    <x v="10"/>
    <x v="19"/>
    <n v="12"/>
    <s v="April"/>
    <x v="13"/>
    <s v="12 April 1950"/>
    <x v="0"/>
    <s v="U/c collapsed on take-off Little Rissington 12.4.50 (Air Britain Serials)"/>
    <x v="2"/>
    <x v="2"/>
    <s v="Undercarriage failed"/>
    <m/>
    <x v="2"/>
    <m/>
    <m/>
    <n v="4"/>
    <x v="107"/>
    <x v="1"/>
    <n v="0"/>
    <s v="Support Unit"/>
    <x v="286"/>
    <x v="2"/>
    <n v="3"/>
  </r>
  <r>
    <n v="4893"/>
    <s v="NT594"/>
    <x v="25"/>
    <s v="157/228OCU"/>
    <x v="0"/>
    <x v="7"/>
    <n v="13"/>
    <s v="April"/>
    <x v="13"/>
    <s v="13 April 1950"/>
    <x v="0"/>
    <s v="U/c leg not locked down collapsed during single-engined landing Leeming 13.4.50 (Air Britain Serials)"/>
    <x v="2"/>
    <x v="2"/>
    <s v="Undercarriage failed"/>
    <m/>
    <x v="2"/>
    <m/>
    <m/>
    <n v="4"/>
    <x v="107"/>
    <x v="1"/>
    <n v="1"/>
    <s v="Support Unit"/>
    <x v="298"/>
    <x v="2"/>
    <n v="2"/>
  </r>
  <r>
    <n v="892"/>
    <s v="LR555"/>
    <x v="10"/>
    <s v="54OTU/608/605/204AFS"/>
    <x v="10"/>
    <x v="19"/>
    <n v="14"/>
    <s v="April"/>
    <x v="13"/>
    <s v="14 April 1950"/>
    <x v="0"/>
    <s v="Crashed on overshoot 1/2m NE of Brize Norton 14.4.50 (Air Britain Serials)"/>
    <x v="2"/>
    <x v="2"/>
    <s v="Overshot"/>
    <m/>
    <x v="2"/>
    <m/>
    <m/>
    <n v="4"/>
    <x v="107"/>
    <x v="1"/>
    <n v="1"/>
    <s v="Support Unit"/>
    <x v="294"/>
    <x v="2"/>
    <n v="4"/>
  </r>
  <r>
    <n v="7263"/>
    <s v="RS528"/>
    <x v="12"/>
    <s v="305/228OCU"/>
    <x v="0"/>
    <x v="7"/>
    <n v="20"/>
    <s v="April"/>
    <x v="13"/>
    <s v="20 April 1950"/>
    <x v="0"/>
    <s v="Stalled and dived into sea Druridge Bay Northumberland 20.4.50 (Air Britain Serials)"/>
    <x v="2"/>
    <x v="2"/>
    <s v="Stalled"/>
    <m/>
    <x v="2"/>
    <m/>
    <m/>
    <n v="4"/>
    <x v="107"/>
    <x v="1"/>
    <n v="1"/>
    <s v="Support Unit"/>
    <x v="298"/>
    <x v="0"/>
    <n v="2"/>
  </r>
  <r>
    <n v="3355"/>
    <s v="RF890"/>
    <x v="12"/>
    <s v="404/132OTU/204AFS"/>
    <x v="10"/>
    <x v="19"/>
    <n v="27"/>
    <s v="April"/>
    <x v="13"/>
    <s v="27 April 1950"/>
    <x v="0"/>
    <s v="Swung on landing and u/c collapsed Brize Norton 27.4.50 (Air Britain Serials)"/>
    <x v="2"/>
    <x v="2"/>
    <s v="Swung on landing"/>
    <m/>
    <x v="2"/>
    <m/>
    <m/>
    <n v="4"/>
    <x v="107"/>
    <x v="1"/>
    <n v="1"/>
    <s v="Support Unit"/>
    <x v="294"/>
    <x v="3"/>
    <n v="3"/>
  </r>
  <r>
    <n v="3765"/>
    <s v="RG288"/>
    <x v="35"/>
    <s v="237OCU"/>
    <x v="10"/>
    <x v="19"/>
    <n v="28"/>
    <s v="April"/>
    <x v="13"/>
    <s v="28 April 1950"/>
    <x v="0"/>
    <s v="Engine cut lost height on approach and undershot landing Waddington 28.4.50 (Air Britain Serials)"/>
    <x v="2"/>
    <x v="2"/>
    <s v="Engine failure"/>
    <m/>
    <x v="2"/>
    <m/>
    <m/>
    <n v="4"/>
    <x v="107"/>
    <x v="1"/>
    <n v="0"/>
    <s v="Support Unit"/>
    <x v="317"/>
    <x v="0"/>
    <n v="1"/>
  </r>
  <r>
    <n v="4426"/>
    <s v="PZ288"/>
    <x v="12"/>
    <s v="239/23"/>
    <x v="0"/>
    <x v="5"/>
    <n v="1"/>
    <s v="May"/>
    <x v="13"/>
    <s v="1 May 1950"/>
    <x v="2"/>
    <s v="SS 1.5.50 (Air Britain Serials)"/>
    <x v="4"/>
    <x v="3"/>
    <m/>
    <m/>
    <x v="2"/>
    <m/>
    <m/>
    <n v="5"/>
    <x v="108"/>
    <x v="1"/>
    <n v="1"/>
    <s v="Front-Line"/>
    <x v="6"/>
    <x v="0"/>
    <n v="2"/>
  </r>
  <r>
    <n v="3423"/>
    <s v="TA575"/>
    <x v="12"/>
    <s v="1FU"/>
    <x v="10"/>
    <x v="19"/>
    <n v="1"/>
    <s v="May"/>
    <x v="13"/>
    <s v="1 May 1950"/>
    <x v="2"/>
    <s v="SS 1.5.50 (Air Britain Serials)"/>
    <x v="4"/>
    <x v="3"/>
    <m/>
    <m/>
    <x v="2"/>
    <m/>
    <m/>
    <n v="5"/>
    <x v="108"/>
    <x v="1"/>
    <n v="0"/>
    <s v="Support Unit"/>
    <x v="123"/>
    <x v="0"/>
    <n v="1"/>
  </r>
  <r>
    <n v="4186"/>
    <s v="TA528"/>
    <x v="12"/>
    <s v="4/11"/>
    <x v="10"/>
    <x v="19"/>
    <n v="2"/>
    <s v="May"/>
    <x v="13"/>
    <s v="2 May 1950"/>
    <x v="2"/>
    <s v="To 6745M 2.5.50 (Air Britain Serials)"/>
    <x v="4"/>
    <x v="3"/>
    <m/>
    <m/>
    <x v="2"/>
    <m/>
    <m/>
    <n v="5"/>
    <x v="108"/>
    <x v="1"/>
    <n v="0"/>
    <s v="Front-Line"/>
    <x v="348"/>
    <x v="0"/>
    <n v="2"/>
  </r>
  <r>
    <n v="3501"/>
    <s v="TE764"/>
    <x v="12"/>
    <m/>
    <x v="10"/>
    <x v="19"/>
    <n v="2"/>
    <s v="May"/>
    <x v="13"/>
    <s v="2 May 1950"/>
    <x v="2"/>
    <s v="To 6742M 2.5.50 (Air Britain Serials)"/>
    <x v="4"/>
    <x v="3"/>
    <m/>
    <m/>
    <x v="2"/>
    <m/>
    <m/>
    <n v="5"/>
    <x v="108"/>
    <x v="1"/>
    <n v="0"/>
    <e v="#N/A"/>
    <x v="17"/>
    <x v="3"/>
    <n v="1"/>
  </r>
  <r>
    <n v="3190"/>
    <s v="RS669"/>
    <x v="12"/>
    <s v="204AFS"/>
    <x v="10"/>
    <x v="19"/>
    <n v="4"/>
    <s v="May"/>
    <x v="13"/>
    <s v="4 May 1950"/>
    <x v="0"/>
    <s v="Swung on landing and u/c collapsed Brize Norton 4.5.50 DBR (Air Britain Serials)"/>
    <x v="2"/>
    <x v="2"/>
    <s v="Swung on landing"/>
    <m/>
    <x v="2"/>
    <m/>
    <m/>
    <n v="5"/>
    <x v="108"/>
    <x v="1"/>
    <n v="0"/>
    <s v="Support Unit"/>
    <x v="294"/>
    <x v="7"/>
    <n v="1"/>
  </r>
  <r>
    <n v="5501"/>
    <s v="TH994"/>
    <x v="42"/>
    <s v="CBE/109"/>
    <x v="0"/>
    <x v="8"/>
    <n v="4"/>
    <s v="May"/>
    <x v="13"/>
    <s v="4 May 1950"/>
    <x v="0"/>
    <s v="Engine cut crashed in forced landing 6m NE of Beachy Head 4.5.50 (Air Britain Serials)"/>
    <x v="2"/>
    <x v="2"/>
    <s v="Engine failure"/>
    <m/>
    <x v="2"/>
    <m/>
    <m/>
    <n v="5"/>
    <x v="108"/>
    <x v="1"/>
    <n v="0"/>
    <s v="Front-Line"/>
    <x v="18"/>
    <x v="0"/>
    <n v="2"/>
  </r>
  <r>
    <n v="6145"/>
    <s v="RL257"/>
    <x v="39"/>
    <n v="23"/>
    <x v="0"/>
    <x v="2"/>
    <n v="20"/>
    <s v="May"/>
    <x v="13"/>
    <s v="20 May 1950"/>
    <x v="1"/>
    <s v="Flew into ground out of cloud at night 1m ENE of Sherburn-in-Elmet 20.5.50 (Air Britain Serials)"/>
    <x v="2"/>
    <x v="2"/>
    <s v="Terrain"/>
    <m/>
    <x v="2"/>
    <m/>
    <m/>
    <n v="5"/>
    <x v="108"/>
    <x v="1"/>
    <n v="0"/>
    <s v="Front-Line"/>
    <x v="6"/>
    <x v="2"/>
    <n v="1"/>
  </r>
  <r>
    <n v="941"/>
    <s v="HJ888"/>
    <x v="10"/>
    <s v="51OTU/60OTU/13OTU/ETPS"/>
    <x v="10"/>
    <x v="19"/>
    <n v="1"/>
    <s v="June"/>
    <x v="13"/>
    <s v="1 June 1950"/>
    <x v="2"/>
    <s v="To 6954M 1.6.50 (Air Britain Serials)"/>
    <x v="4"/>
    <x v="3"/>
    <m/>
    <m/>
    <x v="2"/>
    <m/>
    <m/>
    <n v="6"/>
    <x v="109"/>
    <x v="1"/>
    <n v="1"/>
    <s v="Support Unit"/>
    <x v="318"/>
    <x v="2"/>
    <n v="4"/>
  </r>
  <r>
    <n v="5449"/>
    <s v="PF653"/>
    <x v="35"/>
    <s v="1FU/81"/>
    <x v="10"/>
    <x v="19"/>
    <n v="1"/>
    <s v="June"/>
    <x v="13"/>
    <s v="1 June 1950"/>
    <x v="2"/>
    <s v="SOC 1.6.50 (Air Britain Serials)"/>
    <x v="4"/>
    <x v="3"/>
    <m/>
    <m/>
    <x v="2"/>
    <m/>
    <m/>
    <n v="6"/>
    <x v="109"/>
    <x v="1"/>
    <n v="0"/>
    <s v="Front-Line"/>
    <x v="287"/>
    <x v="6"/>
    <n v="2"/>
  </r>
  <r>
    <n v="5275"/>
    <s v="TE757"/>
    <x v="12"/>
    <s v="ME"/>
    <x v="17"/>
    <x v="19"/>
    <n v="2"/>
    <s v="June"/>
    <x v="13"/>
    <s v="2 June 1950"/>
    <x v="0"/>
    <s v="Delivery date also given as May 8 1947, coded YC-F. NZ2337 FB.VI Built at Standard Motors. Previously TE757 and delivered sometime between 27 May 1945 and 21 December 1945. Ferried from the United Kingdom by an RAF/RNZAF crew and BOC Ohakea on 09 May 1947. Ferried to Woodbourne for storage shortly after arrival. Destroyed by fire in No. 2 Hangar at Ohakea on 02 June 1950. An inspection lamp fell into an oil drip tray, starting a fire and the aircraft was unable to be pushed out of the hangar in time to save it. Written off books at Ohakea on 05 July 1950. To RNZAF 25.3.47 as NZ2337 Destroyed in hangar fire Ohakea 2.6.50 (Air Britain Serials)"/>
    <x v="2"/>
    <x v="2"/>
    <s v="Caught fire"/>
    <m/>
    <x v="2"/>
    <m/>
    <m/>
    <n v="6"/>
    <x v="109"/>
    <x v="1"/>
    <n v="0"/>
    <e v="#N/A"/>
    <x v="108"/>
    <x v="3"/>
    <n v="1"/>
  </r>
  <r>
    <n v="1264"/>
    <s v="LR308"/>
    <x v="12"/>
    <s v="301FTU/268/CGS/204AFS"/>
    <x v="10"/>
    <x v="19"/>
    <n v="5"/>
    <s v="June"/>
    <x v="13"/>
    <s v="5 June 1950"/>
    <x v="2"/>
    <s v="SOC 5.6.50 (Air Britain Serials)"/>
    <x v="4"/>
    <x v="3"/>
    <m/>
    <m/>
    <x v="2"/>
    <m/>
    <m/>
    <n v="6"/>
    <x v="109"/>
    <x v="1"/>
    <n v="1"/>
    <s v="Support Unit"/>
    <x v="294"/>
    <x v="0"/>
    <n v="4"/>
  </r>
  <r>
    <n v="1998"/>
    <s v="HR337"/>
    <x v="12"/>
    <s v="387/464/16/268"/>
    <x v="10"/>
    <x v="19"/>
    <n v="6"/>
    <s v="June"/>
    <x v="13"/>
    <s v="6 June 1950"/>
    <x v="2"/>
    <s v="SOC 6.6.50 (Air Britain Serials)"/>
    <x v="4"/>
    <x v="3"/>
    <m/>
    <m/>
    <x v="2"/>
    <m/>
    <m/>
    <n v="6"/>
    <x v="109"/>
    <x v="1"/>
    <n v="1"/>
    <s v="Front-Line"/>
    <x v="214"/>
    <x v="3"/>
    <n v="4"/>
  </r>
  <r>
    <n v="1608"/>
    <s v="LR379"/>
    <x v="12"/>
    <s v="605/FIDS"/>
    <x v="10"/>
    <x v="19"/>
    <n v="6"/>
    <s v="June"/>
    <x v="13"/>
    <s v="6 June 1950"/>
    <x v="2"/>
    <s v="SOC 6.6.50 (Air Britain Serials)"/>
    <x v="4"/>
    <x v="3"/>
    <m/>
    <m/>
    <x v="2"/>
    <m/>
    <m/>
    <n v="6"/>
    <x v="109"/>
    <x v="1"/>
    <n v="1"/>
    <s v="Front-Line"/>
    <x v="267"/>
    <x v="0"/>
    <n v="2"/>
  </r>
  <r>
    <n v="7308"/>
    <s v="PZ455"/>
    <x v="12"/>
    <s v="CFE/143/CFE"/>
    <x v="0"/>
    <x v="7"/>
    <n v="6"/>
    <s v="June"/>
    <x v="13"/>
    <s v="6 June 1950"/>
    <x v="2"/>
    <s v="SOC 6.6.50 (Air Britain Serials)"/>
    <x v="4"/>
    <x v="3"/>
    <m/>
    <m/>
    <x v="2"/>
    <m/>
    <m/>
    <n v="6"/>
    <x v="109"/>
    <x v="1"/>
    <n v="1"/>
    <s v="Support Unit"/>
    <x v="231"/>
    <x v="0"/>
    <n v="3"/>
  </r>
  <r>
    <n v="6793"/>
    <s v="RS502"/>
    <x v="12"/>
    <s v="540/58"/>
    <x v="10"/>
    <x v="19"/>
    <n v="6"/>
    <s v="June"/>
    <x v="13"/>
    <s v="6 June 1950"/>
    <x v="2"/>
    <s v="SOC 6.6.50 (Air Britain Serials)"/>
    <x v="4"/>
    <x v="3"/>
    <m/>
    <m/>
    <x v="2"/>
    <m/>
    <m/>
    <n v="6"/>
    <x v="109"/>
    <x v="1"/>
    <n v="1"/>
    <s v="Front-Line"/>
    <x v="265"/>
    <x v="0"/>
    <n v="2"/>
  </r>
  <r>
    <n v="3651"/>
    <s v="HP858"/>
    <x v="12"/>
    <n v="333"/>
    <x v="10"/>
    <x v="19"/>
    <n v="8"/>
    <s v="June"/>
    <x v="13"/>
    <s v="8 June 1950"/>
    <x v="2"/>
    <s v="SS 8.6.50 (Air Britain Serials)"/>
    <x v="4"/>
    <x v="3"/>
    <m/>
    <m/>
    <x v="2"/>
    <m/>
    <m/>
    <n v="6"/>
    <x v="109"/>
    <x v="1"/>
    <n v="1"/>
    <s v="Front-Line"/>
    <x v="28"/>
    <x v="3"/>
    <n v="1"/>
  </r>
  <r>
    <n v="6195"/>
    <s v="PZ167"/>
    <x v="12"/>
    <n v="141"/>
    <x v="0"/>
    <x v="2"/>
    <n v="8"/>
    <s v="June"/>
    <x v="13"/>
    <s v="8 June 1950"/>
    <x v="2"/>
    <s v="SS 8.6.50 (Air Britain Serials)"/>
    <x v="4"/>
    <x v="3"/>
    <m/>
    <m/>
    <x v="2"/>
    <m/>
    <m/>
    <n v="6"/>
    <x v="109"/>
    <x v="1"/>
    <n v="1"/>
    <s v="Front-Line"/>
    <x v="45"/>
    <x v="0"/>
    <n v="1"/>
  </r>
  <r>
    <n v="1594"/>
    <s v="PZ168"/>
    <x v="12"/>
    <s v="141/23"/>
    <x v="0"/>
    <x v="5"/>
    <n v="8"/>
    <s v="June"/>
    <x v="13"/>
    <s v="8 June 1950"/>
    <x v="2"/>
    <s v="SS 8.6.50 (Air Britain Serials)"/>
    <x v="4"/>
    <x v="3"/>
    <m/>
    <m/>
    <x v="2"/>
    <m/>
    <m/>
    <n v="6"/>
    <x v="109"/>
    <x v="1"/>
    <n v="1"/>
    <s v="Front-Line"/>
    <x v="6"/>
    <x v="0"/>
    <n v="2"/>
  </r>
  <r>
    <n v="2738"/>
    <s v="RK993"/>
    <x v="39"/>
    <s v="228OCU"/>
    <x v="0"/>
    <x v="7"/>
    <n v="15"/>
    <s v="June"/>
    <x v="13"/>
    <s v="15 June 1950"/>
    <x v="0"/>
    <s v="Swung on take-off and wing hit ground Leeming 15.6.50 DBF (Air Britain Serials)"/>
    <x v="2"/>
    <x v="2"/>
    <s v="Swung on takeoff"/>
    <m/>
    <x v="2"/>
    <m/>
    <m/>
    <n v="6"/>
    <x v="109"/>
    <x v="1"/>
    <n v="0"/>
    <s v="Support Unit"/>
    <x v="298"/>
    <x v="2"/>
    <n v="1"/>
  </r>
  <r>
    <n v="7359"/>
    <s v="HJ680"/>
    <x v="6"/>
    <s v="BOAC/RAF"/>
    <x v="10"/>
    <x v="19"/>
    <n v="15"/>
    <s v="June"/>
    <x v="13"/>
    <s v="15 June 1950"/>
    <x v="2"/>
    <s v="Construction number HJ680=98723 (to G-AGGC) (http://www.dehavilland.ukf.net/mosquito.htm) G-AGGC SS 15.6.50 [c/n 98723] (Air Britain Serials)"/>
    <x v="4"/>
    <x v="3"/>
    <m/>
    <m/>
    <x v="2"/>
    <m/>
    <m/>
    <n v="6"/>
    <x v="109"/>
    <x v="1"/>
    <n v="1"/>
    <e v="#N/A"/>
    <x v="216"/>
    <x v="0"/>
    <n v="2"/>
  </r>
  <r>
    <n v="1095"/>
    <s v="NT203"/>
    <x v="12"/>
    <s v="141/CGS/204AFS"/>
    <x v="10"/>
    <x v="19"/>
    <n v="16"/>
    <s v="June"/>
    <x v="13"/>
    <s v="16 June 1950"/>
    <x v="2"/>
    <s v="SS 16.6.50 (Air Britain Serials)"/>
    <x v="4"/>
    <x v="3"/>
    <m/>
    <m/>
    <x v="2"/>
    <m/>
    <m/>
    <n v="6"/>
    <x v="109"/>
    <x v="1"/>
    <n v="1"/>
    <s v="Support Unit"/>
    <x v="294"/>
    <x v="0"/>
    <n v="3"/>
  </r>
  <r>
    <n v="6649"/>
    <s v="TA501"/>
    <x v="12"/>
    <s v="AAEE"/>
    <x v="10"/>
    <x v="19"/>
    <n v="23"/>
    <s v="June"/>
    <x v="13"/>
    <s v="23 June 1950"/>
    <x v="2"/>
    <s v="SS 23.6.50 (Air Britain Serials) R.P. flight path trials, to A&amp;AEE"/>
    <x v="4"/>
    <x v="3"/>
    <m/>
    <m/>
    <x v="2"/>
    <m/>
    <m/>
    <n v="6"/>
    <x v="109"/>
    <x v="1"/>
    <n v="0"/>
    <s v="Support Unit"/>
    <x v="7"/>
    <x v="0"/>
    <n v="1"/>
  </r>
  <r>
    <n v="6955"/>
    <s v="PF543"/>
    <x v="20"/>
    <s v="RAE"/>
    <x v="10"/>
    <x v="19"/>
    <n v="30"/>
    <s v="June"/>
    <x v="13"/>
    <s v="30 June 1950"/>
    <x v="2"/>
    <s v="SOC 30.6.50 (Air Britain Serials)"/>
    <x v="4"/>
    <x v="3"/>
    <m/>
    <m/>
    <x v="2"/>
    <m/>
    <m/>
    <n v="6"/>
    <x v="109"/>
    <x v="1"/>
    <n v="0"/>
    <s v="Support Unit"/>
    <x v="61"/>
    <x v="6"/>
    <n v="1"/>
  </r>
  <r>
    <n v="7520"/>
    <s v="VP194"/>
    <x v="42"/>
    <s v="231OCU/139"/>
    <x v="0"/>
    <x v="8"/>
    <n v="3"/>
    <s v="July"/>
    <x v="13"/>
    <s v="3 July 1950"/>
    <x v="0"/>
    <s v="Undershot single-engined landing and hit ground 1m N of Hemswell 3.7.50 (Air Britain Serials) 03.07.50 139 Sqn. VP194 Crashed one mile north of Hemswell. (Mosquito Crash Log)"/>
    <x v="2"/>
    <x v="2"/>
    <s v="Undershot"/>
    <m/>
    <x v="2"/>
    <m/>
    <m/>
    <n v="7"/>
    <x v="110"/>
    <x v="1"/>
    <n v="0"/>
    <s v="Front-Line"/>
    <x v="15"/>
    <x v="7"/>
    <n v="2"/>
  </r>
  <r>
    <n v="4141"/>
    <s v="VT591"/>
    <x v="10"/>
    <s v="CFS"/>
    <x v="10"/>
    <x v="19"/>
    <n v="6"/>
    <s v="July"/>
    <x v="13"/>
    <s v="6 July 1950"/>
    <x v="2"/>
    <s v="SOC 6.7.50 (Air Britain Serials) d/d 13/10/1947, aw/Cn 30/09/1947, w/o 07/06/1950, s.o.c. 06/07/1950 as CAT 5(S)  (http://www.ukserials.com/)"/>
    <x v="4"/>
    <x v="3"/>
    <m/>
    <m/>
    <x v="2"/>
    <m/>
    <m/>
    <n v="7"/>
    <x v="110"/>
    <x v="1"/>
    <n v="0"/>
    <s v="Support Unit"/>
    <x v="286"/>
    <x v="0"/>
    <n v="1"/>
  </r>
  <r>
    <n v="1352"/>
    <s v="MM742"/>
    <x v="25"/>
    <s v="406/410"/>
    <x v="12"/>
    <x v="2"/>
    <n v="7"/>
    <s v="July"/>
    <x v="13"/>
    <s v="7 July 1950"/>
    <x v="2"/>
    <s v="To Armee de l'Air 7.7.50 (Air Britain Serials)"/>
    <x v="5"/>
    <x v="3"/>
    <m/>
    <m/>
    <x v="2"/>
    <m/>
    <m/>
    <n v="7"/>
    <x v="110"/>
    <x v="1"/>
    <n v="1"/>
    <s v="Front-Line"/>
    <x v="19"/>
    <x v="2"/>
    <n v="2"/>
  </r>
  <r>
    <n v="3565"/>
    <s v="VA891"/>
    <x v="10"/>
    <s v="CFS/204AFS"/>
    <x v="10"/>
    <x v="19"/>
    <n v="10"/>
    <s v="July"/>
    <x v="13"/>
    <s v="10 July 1950"/>
    <x v="0"/>
    <s v="Swung on landing and u/c collapsed Swinderby 10.7.50 (Air Britain Serials)"/>
    <x v="2"/>
    <x v="2"/>
    <s v="Swung on landing"/>
    <m/>
    <x v="2"/>
    <m/>
    <m/>
    <n v="7"/>
    <x v="110"/>
    <x v="1"/>
    <n v="0"/>
    <s v="Support Unit"/>
    <x v="294"/>
    <x v="2"/>
    <n v="2"/>
  </r>
  <r>
    <n v="3711"/>
    <s v="A52-200"/>
    <x v="24"/>
    <s v="Cv PR41/reserial A52-309"/>
    <x v="7"/>
    <x v="19"/>
    <n v="12"/>
    <s v="July"/>
    <x v="13"/>
    <s v="12 July 1950"/>
    <x v="0"/>
    <s v="Completed as Mk.41 A52-309. Delivered during September 1947. Final disposition: crashed at Amberley, Queensland, July 1950. (Beaufort, Beaufighter and Mosquito in Australian Service, Stewart Wilson, 1990) Crashed Amberley QLD 12.07.50 (Air Britain Serials)"/>
    <x v="2"/>
    <x v="2"/>
    <s v="Not Stated"/>
    <m/>
    <x v="2"/>
    <m/>
    <m/>
    <n v="7"/>
    <x v="110"/>
    <x v="1"/>
    <n v="0"/>
    <e v="#N/A"/>
    <x v="360"/>
    <x v="5"/>
    <n v="2"/>
  </r>
  <r>
    <n v="4380"/>
    <s v="PZ165"/>
    <x v="12"/>
    <s v="141/4"/>
    <x v="0"/>
    <x v="16"/>
    <n v="12"/>
    <s v="July"/>
    <x v="13"/>
    <s v="12 July 1950"/>
    <x v="2"/>
    <s v="SOC 12.7.50 (Air Britain Serials)"/>
    <x v="4"/>
    <x v="3"/>
    <m/>
    <m/>
    <x v="2"/>
    <m/>
    <m/>
    <n v="7"/>
    <x v="110"/>
    <x v="1"/>
    <n v="1"/>
    <s v="Front-Line"/>
    <x v="82"/>
    <x v="0"/>
    <n v="2"/>
  </r>
  <r>
    <n v="5065"/>
    <s v="RS679"/>
    <x v="12"/>
    <s v="11/4"/>
    <x v="0"/>
    <x v="16"/>
    <n v="12"/>
    <s v="July"/>
    <x v="13"/>
    <s v="12 July 1950"/>
    <x v="2"/>
    <s v="SOC 12.7.50 (Air Britain Serials)"/>
    <x v="4"/>
    <x v="3"/>
    <m/>
    <m/>
    <x v="2"/>
    <m/>
    <m/>
    <n v="7"/>
    <x v="110"/>
    <x v="1"/>
    <n v="0"/>
    <s v="Front-Line"/>
    <x v="82"/>
    <x v="7"/>
    <n v="2"/>
  </r>
  <r>
    <n v="3508"/>
    <s v="TE913"/>
    <x v="12"/>
    <m/>
    <x v="17"/>
    <x v="19"/>
    <n v="13"/>
    <s v="July"/>
    <x v="13"/>
    <s v="13 July 1950"/>
    <x v="0"/>
    <s v="Coded YC-A. NZ2325 FB.VI Built at Standard Motors. Previously TE913 and delivered sometime between 27 May 1945 and 21 December 1945. Ferried from the United Kingdom by an RAF/RNZAF crew and BOC Ohakea on 06 February 1947. Ferried to Woodbourne for storage shortly after arrival. Removed from storage and placed on strength of No.75 Squadron on 22 November 1947. Crashed at Ohakea on 13 July 1950. The aircraft landed heavily, burst a tyre and groundlooped. The fuselage broke behind the wing and the engine nacelles were badly damaged. The crew were uninjured but the aircraft was not repaired. Written off books at Ohakea on 29 September 1952 with a total of 469:20 airframe hours. To RNZAF 13.12.46 as NZ2325 Burst tyre landing ground looped broke fus Ohakea 13.7.50 (Air Britain Serials)"/>
    <x v="2"/>
    <x v="2"/>
    <s v="Tyre burst on landing"/>
    <m/>
    <x v="2"/>
    <m/>
    <m/>
    <n v="7"/>
    <x v="110"/>
    <x v="1"/>
    <n v="0"/>
    <e v="#N/A"/>
    <x v="17"/>
    <x v="3"/>
    <n v="1"/>
  </r>
  <r>
    <n v="5077"/>
    <s v="VL615"/>
    <x v="35"/>
    <n v="81"/>
    <x v="10"/>
    <x v="19"/>
    <n v="20"/>
    <s v="July"/>
    <x v="13"/>
    <s v="20 July 1950"/>
    <x v="2"/>
    <s v="SOC 20.7.50 (Air Britain Serials)"/>
    <x v="4"/>
    <x v="3"/>
    <m/>
    <m/>
    <x v="2"/>
    <m/>
    <m/>
    <n v="7"/>
    <x v="110"/>
    <x v="1"/>
    <n v="0"/>
    <s v="Front-Line"/>
    <x v="287"/>
    <x v="0"/>
    <n v="1"/>
  </r>
  <r>
    <n v="3511"/>
    <s v="TE766"/>
    <x v="12"/>
    <m/>
    <x v="17"/>
    <x v="19"/>
    <n v="22"/>
    <s v="July"/>
    <x v="13"/>
    <s v="22 July 1950"/>
    <x v="0"/>
    <s v="Delivery date also given as April 24 1947. NZ2335 FB.VI Built at Standard Motors. Previously TE766 and delivered sometime between 27 May 1945 and 21 December 1945. Ferried from the United Kingdom by an RAF/RNZAF crew and BOC Ohakea on 28 April 1947. Ferried to Woodbourne for storage shortly after arrival. Destroyed by fire at Ohakea and written off the books there on 22 July 1950. To RNZAF 29.3.47 as NZ2335 Dbf Ohakea 22.9.50 (Air Britain Serials)"/>
    <x v="2"/>
    <x v="2"/>
    <s v="Hangar fire"/>
    <m/>
    <x v="2"/>
    <m/>
    <m/>
    <n v="7"/>
    <x v="110"/>
    <x v="1"/>
    <n v="0"/>
    <e v="#N/A"/>
    <x v="17"/>
    <x v="3"/>
    <n v="1"/>
  </r>
  <r>
    <n v="126"/>
    <s v="HJ983"/>
    <x v="10"/>
    <s v="1FU/1655MTU/226/180/4/140/228OCU"/>
    <x v="0"/>
    <x v="7"/>
    <n v="31"/>
    <s v="July"/>
    <x v="13"/>
    <s v="31 July 1950"/>
    <x v="0"/>
    <s v="Swung on landing and u/c collapsed Acklington 31.7.50 (Air Britain Serials)"/>
    <x v="2"/>
    <x v="2"/>
    <s v="Swung on landing"/>
    <m/>
    <x v="2"/>
    <m/>
    <m/>
    <n v="7"/>
    <x v="110"/>
    <x v="1"/>
    <n v="1"/>
    <s v="Support Unit"/>
    <x v="298"/>
    <x v="2"/>
    <n v="7"/>
  </r>
  <r>
    <n v="3549"/>
    <s v="TE623"/>
    <x v="12"/>
    <m/>
    <x v="10"/>
    <x v="19"/>
    <n v="9"/>
    <s v="August"/>
    <x v="13"/>
    <s v="9 August 1950"/>
    <x v="2"/>
    <s v="To 6776M 9.8.50 (Air Britain Serials)"/>
    <x v="4"/>
    <x v="3"/>
    <m/>
    <m/>
    <x v="2"/>
    <m/>
    <m/>
    <n v="8"/>
    <x v="111"/>
    <x v="1"/>
    <n v="0"/>
    <e v="#N/A"/>
    <x v="17"/>
    <x v="3"/>
    <n v="1"/>
  </r>
  <r>
    <n v="2750"/>
    <s v="TE687"/>
    <x v="12"/>
    <m/>
    <x v="10"/>
    <x v="19"/>
    <n v="9"/>
    <s v="August"/>
    <x v="13"/>
    <s v="9 August 1950"/>
    <x v="2"/>
    <s v="To 6777M 9.8.50 (Air Britain Serials)"/>
    <x v="4"/>
    <x v="3"/>
    <m/>
    <m/>
    <x v="2"/>
    <m/>
    <m/>
    <n v="8"/>
    <x v="111"/>
    <x v="1"/>
    <n v="0"/>
    <e v="#N/A"/>
    <x v="17"/>
    <x v="3"/>
    <n v="1"/>
  </r>
  <r>
    <n v="3592"/>
    <s v="TE696"/>
    <x v="12"/>
    <m/>
    <x v="10"/>
    <x v="19"/>
    <n v="9"/>
    <s v="August"/>
    <x v="13"/>
    <s v="9 August 1950"/>
    <x v="2"/>
    <s v="To 6778M 9.8.50 (Air Britain Serials)"/>
    <x v="4"/>
    <x v="3"/>
    <m/>
    <m/>
    <x v="2"/>
    <m/>
    <m/>
    <n v="8"/>
    <x v="111"/>
    <x v="1"/>
    <n v="0"/>
    <e v="#N/A"/>
    <x v="17"/>
    <x v="3"/>
    <n v="1"/>
  </r>
  <r>
    <n v="4664"/>
    <s v="TE713"/>
    <x v="12"/>
    <m/>
    <x v="10"/>
    <x v="19"/>
    <n v="9"/>
    <s v="August"/>
    <x v="13"/>
    <s v="9 August 1950"/>
    <x v="2"/>
    <s v="To 6779M 9.8.50 (Air Britain Serials)"/>
    <x v="4"/>
    <x v="3"/>
    <m/>
    <m/>
    <x v="2"/>
    <m/>
    <m/>
    <n v="8"/>
    <x v="111"/>
    <x v="1"/>
    <n v="0"/>
    <e v="#N/A"/>
    <x v="17"/>
    <x v="3"/>
    <n v="1"/>
  </r>
  <r>
    <n v="945"/>
    <s v="TE745"/>
    <x v="12"/>
    <m/>
    <x v="10"/>
    <x v="19"/>
    <n v="9"/>
    <s v="August"/>
    <x v="13"/>
    <s v="9 August 1950"/>
    <x v="2"/>
    <s v="To 6780M 9.8.50 (Air Britain Serials)"/>
    <x v="4"/>
    <x v="3"/>
    <m/>
    <m/>
    <x v="2"/>
    <m/>
    <m/>
    <n v="8"/>
    <x v="111"/>
    <x v="1"/>
    <n v="0"/>
    <e v="#N/A"/>
    <x v="17"/>
    <x v="3"/>
    <n v="1"/>
  </r>
  <r>
    <n v="899"/>
    <s v="TE759"/>
    <x v="12"/>
    <m/>
    <x v="10"/>
    <x v="19"/>
    <n v="9"/>
    <s v="August"/>
    <x v="13"/>
    <s v="9 August 1950"/>
    <x v="2"/>
    <s v="To 6781M 9.8.50 (Air Britain Serials)"/>
    <x v="4"/>
    <x v="3"/>
    <m/>
    <m/>
    <x v="2"/>
    <m/>
    <m/>
    <n v="8"/>
    <x v="111"/>
    <x v="1"/>
    <n v="0"/>
    <e v="#N/A"/>
    <x v="17"/>
    <x v="3"/>
    <n v="1"/>
  </r>
  <r>
    <n v="6307"/>
    <s v="TE777"/>
    <x v="12"/>
    <m/>
    <x v="10"/>
    <x v="19"/>
    <n v="9"/>
    <s v="August"/>
    <x v="13"/>
    <s v="9 August 1950"/>
    <x v="2"/>
    <s v="To 6782M 9.8.50 (Air Britain Serials)"/>
    <x v="4"/>
    <x v="3"/>
    <m/>
    <m/>
    <x v="2"/>
    <m/>
    <m/>
    <n v="8"/>
    <x v="111"/>
    <x v="1"/>
    <n v="0"/>
    <e v="#N/A"/>
    <x v="17"/>
    <x v="3"/>
    <n v="1"/>
  </r>
  <r>
    <n v="7156"/>
    <s v="TE851"/>
    <x v="12"/>
    <s v="SF Pershore"/>
    <x v="10"/>
    <x v="19"/>
    <n v="9"/>
    <s v="August"/>
    <x v="13"/>
    <s v="9 August 1950"/>
    <x v="2"/>
    <s v="To 6783M 9.8.50 (Air Britain Serials)"/>
    <x v="4"/>
    <x v="3"/>
    <m/>
    <m/>
    <x v="2"/>
    <m/>
    <m/>
    <n v="8"/>
    <x v="111"/>
    <x v="1"/>
    <n v="0"/>
    <s v="Support Unit"/>
    <x v="361"/>
    <x v="3"/>
    <n v="1"/>
  </r>
  <r>
    <n v="5198"/>
    <s v="SZ974"/>
    <x v="12"/>
    <s v="54OTU/204AFS"/>
    <x v="10"/>
    <x v="19"/>
    <n v="10"/>
    <s v="August"/>
    <x v="13"/>
    <s v="10 August 1950"/>
    <x v="0"/>
    <s v="Swung on landing and u/c collapsed Wigsley 10.8.50 (Air Britain Serials)"/>
    <x v="2"/>
    <x v="2"/>
    <s v="Swung on landing"/>
    <m/>
    <x v="2"/>
    <m/>
    <m/>
    <n v="8"/>
    <x v="111"/>
    <x v="1"/>
    <n v="1"/>
    <s v="Support Unit"/>
    <x v="294"/>
    <x v="0"/>
    <n v="2"/>
  </r>
  <r>
    <n v="159"/>
    <s v="MM144"/>
    <x v="20"/>
    <s v="627/692/109/Cv TT39/RN 728"/>
    <x v="10"/>
    <x v="19"/>
    <n v="14"/>
    <s v="August"/>
    <x v="13"/>
    <s v="14 August 1950"/>
    <x v="2"/>
    <s v="SOC 14.8.50 (Air Britain Serials)"/>
    <x v="4"/>
    <x v="3"/>
    <m/>
    <m/>
    <x v="2"/>
    <m/>
    <m/>
    <n v="8"/>
    <x v="111"/>
    <x v="1"/>
    <n v="1"/>
    <s v="Front-Line"/>
    <x v="190"/>
    <x v="0"/>
    <n v="5"/>
  </r>
  <r>
    <n v="2125"/>
    <s v="RF648"/>
    <x v="12"/>
    <s v="AAEElETPS"/>
    <x v="10"/>
    <x v="19"/>
    <n v="16"/>
    <s v="August"/>
    <x v="13"/>
    <s v="16 August 1950"/>
    <x v="2"/>
    <s v="SS 16.8.50 (Air Britain Serials)"/>
    <x v="4"/>
    <x v="3"/>
    <m/>
    <m/>
    <x v="2"/>
    <m/>
    <m/>
    <n v="8"/>
    <x v="111"/>
    <x v="1"/>
    <n v="1"/>
    <s v="Support Unit"/>
    <x v="362"/>
    <x v="3"/>
    <n v="1"/>
  </r>
  <r>
    <n v="1389"/>
    <s v="TE753"/>
    <x v="12"/>
    <s v="1FU"/>
    <x v="10"/>
    <x v="19"/>
    <n v="16"/>
    <s v="August"/>
    <x v="13"/>
    <s v="16 August 1950"/>
    <x v="2"/>
    <s v="SS 16.8.50 (Air Britain Serials)"/>
    <x v="4"/>
    <x v="3"/>
    <m/>
    <m/>
    <x v="2"/>
    <m/>
    <m/>
    <n v="8"/>
    <x v="111"/>
    <x v="1"/>
    <n v="0"/>
    <s v="Support Unit"/>
    <x v="123"/>
    <x v="3"/>
    <n v="1"/>
  </r>
  <r>
    <n v="4961"/>
    <s v="NT362"/>
    <x v="25"/>
    <s v="239/Belgium"/>
    <x v="15"/>
    <x v="19"/>
    <n v="17"/>
    <s v="August"/>
    <x v="13"/>
    <s v="17 August 1950"/>
    <x v="0"/>
    <s v="A different source says 17 August 1950. To Belgian AF 9.9.48 as MB-14 Crashed Beauvechain 25.8.50 (Air Britain Serials)"/>
    <x v="2"/>
    <x v="2"/>
    <s v="Not Stated"/>
    <m/>
    <x v="2"/>
    <m/>
    <m/>
    <n v="8"/>
    <x v="111"/>
    <x v="1"/>
    <n v="1"/>
    <s v="Front-Line"/>
    <x v="63"/>
    <x v="2"/>
    <n v="2"/>
  </r>
  <r>
    <n v="4644"/>
    <s v="TE596"/>
    <x v="12"/>
    <s v="1FU"/>
    <x v="10"/>
    <x v="19"/>
    <n v="17"/>
    <s v="August"/>
    <x v="13"/>
    <s v="17 August 1950"/>
    <x v="2"/>
    <s v="SS 17.8.50 (Air Britain Serials)"/>
    <x v="4"/>
    <x v="3"/>
    <m/>
    <m/>
    <x v="2"/>
    <m/>
    <m/>
    <n v="8"/>
    <x v="111"/>
    <x v="1"/>
    <n v="0"/>
    <s v="Support Unit"/>
    <x v="123"/>
    <x v="3"/>
    <n v="1"/>
  </r>
  <r>
    <n v="2982"/>
    <s v="TE853"/>
    <x v="12"/>
    <s v="1FU"/>
    <x v="10"/>
    <x v="19"/>
    <n v="17"/>
    <s v="August"/>
    <x v="13"/>
    <s v="17 August 1950"/>
    <x v="2"/>
    <s v="SS 17.8.50 (Air Britain Serials)"/>
    <x v="4"/>
    <x v="3"/>
    <m/>
    <m/>
    <x v="2"/>
    <m/>
    <m/>
    <n v="8"/>
    <x v="111"/>
    <x v="1"/>
    <n v="0"/>
    <s v="Support Unit"/>
    <x v="123"/>
    <x v="3"/>
    <n v="1"/>
  </r>
  <r>
    <n v="1609"/>
    <s v="PZ175"/>
    <x v="12"/>
    <s v="141/23"/>
    <x v="0"/>
    <x v="5"/>
    <n v="18"/>
    <s v="August"/>
    <x v="13"/>
    <s v="18 August 1950"/>
    <x v="2"/>
    <s v="To GI airframe 18.8.50 (Air Britain Serials)"/>
    <x v="4"/>
    <x v="3"/>
    <m/>
    <m/>
    <x v="2"/>
    <m/>
    <m/>
    <n v="8"/>
    <x v="111"/>
    <x v="1"/>
    <n v="1"/>
    <s v="Front-Line"/>
    <x v="6"/>
    <x v="0"/>
    <n v="2"/>
  </r>
  <r>
    <n v="3500"/>
    <s v="PZ298"/>
    <x v="12"/>
    <s v="515/141"/>
    <x v="0"/>
    <x v="2"/>
    <n v="18"/>
    <s v="August"/>
    <x v="13"/>
    <s v="18 August 1950"/>
    <x v="2"/>
    <s v="SS 18.8.50 (Air Britain Serials)"/>
    <x v="4"/>
    <x v="3"/>
    <m/>
    <m/>
    <x v="2"/>
    <m/>
    <m/>
    <n v="8"/>
    <x v="111"/>
    <x v="1"/>
    <n v="1"/>
    <s v="Front-Line"/>
    <x v="45"/>
    <x v="0"/>
    <n v="2"/>
  </r>
  <r>
    <n v="7391"/>
    <s v="SZ979"/>
    <x v="12"/>
    <s v="464/CGS"/>
    <x v="10"/>
    <x v="19"/>
    <n v="18"/>
    <s v="August"/>
    <x v="13"/>
    <s v="18 August 1950"/>
    <x v="2"/>
    <s v="Served with 464 Sqn, under RAF control. (Brian Fillery's website) SS 18.8.50 (Air Britain Serials)"/>
    <x v="4"/>
    <x v="3"/>
    <m/>
    <m/>
    <x v="2"/>
    <m/>
    <m/>
    <n v="8"/>
    <x v="111"/>
    <x v="1"/>
    <n v="1"/>
    <s v="Support Unit"/>
    <x v="194"/>
    <x v="0"/>
    <n v="2"/>
  </r>
  <r>
    <n v="2490"/>
    <s v="TA588"/>
    <x v="12"/>
    <s v="CGS"/>
    <x v="10"/>
    <x v="19"/>
    <n v="18"/>
    <s v="August"/>
    <x v="13"/>
    <s v="18 August 1950"/>
    <x v="2"/>
    <s v="SS 18.8.50 (Air Britain Serials)"/>
    <x v="4"/>
    <x v="3"/>
    <m/>
    <m/>
    <x v="2"/>
    <m/>
    <m/>
    <n v="8"/>
    <x v="111"/>
    <x v="1"/>
    <n v="0"/>
    <s v="Support Unit"/>
    <x v="194"/>
    <x v="0"/>
    <n v="1"/>
  </r>
  <r>
    <n v="6449"/>
    <s v="A52-101"/>
    <x v="24"/>
    <m/>
    <x v="17"/>
    <x v="19"/>
    <n v="19"/>
    <s v="August"/>
    <x v="13"/>
    <s v="19 August 1950"/>
    <x v="0"/>
    <s v="To RNZAF on Dec. 18, 1946. NZ2320 FB.40 Built at Bankstown and previously A52-101 with RAAF. Suffered landing accident at Ohakea while being operated by the RAAF. The port undercarriage failed to retract on takeoff and collapsed when the aircraft landed. The aircraft was written off by the RAAF and BOC at Ohakea with RNZAF on 01 July 1947 at a cost of 50 pounds. The intention was to use the aircraft for spares and it was never flown by the RNZAF. Written off books at Ohakea on 19 August 1950 as reduced to spares and produce. Airframe hours at the time of the accident were 170:30. Built as F.B.40. Delivered during January 1900. Final disposition: sold to RNZAF, November 1947. (Beaufort, Beaufighter and Mosquito in Australian Service, Stewart Wilson, 1990) The DH98 Mosquito FB Mk.40 A52-101 SU-Z was an Australian-built aircraft that set a new trans-Tasman Aust-NZ record 18Dec46 - 8hrs 43min. It flew on from Whenuapai to Ohakea where it crashed on landing 20Dec46. With ever an eye for a bargain, Air Department bought it on the spot for £50. It became NZ2320 and was finally RTS at Ohakea 19Aug50. So that dates that particular cutting. (http://rnzaf.proboards43.com/index.cgi?action=display&amp;board=general&amp;thread=1151228075&amp;page=1) To RNZAF as NZ2320 Damaged landing Ohakea rtp 19.8.50 (Air Britain Serials)"/>
    <x v="2"/>
    <x v="2"/>
    <s v="Undercarriage failed"/>
    <m/>
    <x v="2"/>
    <m/>
    <m/>
    <n v="8"/>
    <x v="111"/>
    <x v="1"/>
    <n v="0"/>
    <e v="#N/A"/>
    <x v="17"/>
    <x v="5"/>
    <n v="1"/>
  </r>
  <r>
    <n v="7305"/>
    <s v="VL625"/>
    <x v="35"/>
    <s v="KCS/SF Leuchars/540"/>
    <x v="10"/>
    <x v="19"/>
    <n v="21"/>
    <s v="August"/>
    <x v="13"/>
    <s v="21 August 1950"/>
    <x v="0"/>
    <s v="That aircraft was lost on 21/8/1950 with 540 Squadron on Ground Control Approach practice when it bellylanded after a fire warning at Tangmere.The undercarriage failed after a swing developed on landing. Bellylanded after fire warning Tangmere 21.8.50 (Air Britain Serials)"/>
    <x v="2"/>
    <x v="2"/>
    <s v="Undercarriage failed"/>
    <m/>
    <x v="2"/>
    <m/>
    <m/>
    <n v="8"/>
    <x v="111"/>
    <x v="1"/>
    <n v="0"/>
    <s v="Front-Line"/>
    <x v="16"/>
    <x v="0"/>
    <n v="3"/>
  </r>
  <r>
    <n v="1210"/>
    <s v="RK953"/>
    <x v="25"/>
    <n v="151"/>
    <x v="0"/>
    <x v="2"/>
    <n v="21"/>
    <s v="August"/>
    <x v="13"/>
    <s v="21 August 1950"/>
    <x v="2"/>
    <s v="SS 21.8.50 (Air Britain Serials)"/>
    <x v="4"/>
    <x v="3"/>
    <m/>
    <m/>
    <x v="2"/>
    <m/>
    <m/>
    <n v="8"/>
    <x v="111"/>
    <x v="1"/>
    <n v="0"/>
    <s v="Front-Line"/>
    <x v="8"/>
    <x v="2"/>
    <n v="1"/>
  </r>
  <r>
    <n v="4962"/>
    <s v="SZ960"/>
    <x v="12"/>
    <s v="Defford"/>
    <x v="10"/>
    <x v="19"/>
    <n v="23"/>
    <s v="August"/>
    <x v="13"/>
    <s v="23 August 1950"/>
    <x v="2"/>
    <s v="SOC 23.8.50 (Air Britain Serials)"/>
    <x v="4"/>
    <x v="3"/>
    <m/>
    <m/>
    <x v="2"/>
    <m/>
    <m/>
    <n v="8"/>
    <x v="111"/>
    <x v="1"/>
    <n v="1"/>
    <s v="Support Unit"/>
    <x v="363"/>
    <x v="0"/>
    <n v="1"/>
  </r>
  <r>
    <n v="3173"/>
    <s v="TE618"/>
    <x v="12"/>
    <s v="1FU"/>
    <x v="10"/>
    <x v="19"/>
    <n v="24"/>
    <s v="August"/>
    <x v="13"/>
    <s v="24 August 1950"/>
    <x v="2"/>
    <s v="To 6784M 24.8.50 (Air Britain Serials)"/>
    <x v="4"/>
    <x v="3"/>
    <m/>
    <m/>
    <x v="2"/>
    <m/>
    <m/>
    <n v="8"/>
    <x v="111"/>
    <x v="1"/>
    <n v="0"/>
    <s v="Support Unit"/>
    <x v="123"/>
    <x v="3"/>
    <n v="1"/>
  </r>
  <r>
    <n v="4436"/>
    <s v="TE683"/>
    <x v="12"/>
    <m/>
    <x v="10"/>
    <x v="19"/>
    <n v="24"/>
    <s v="August"/>
    <x v="13"/>
    <s v="24 August 1950"/>
    <x v="2"/>
    <s v="To 6785M 24.8.50 (Air Britain Serials)"/>
    <x v="4"/>
    <x v="3"/>
    <m/>
    <m/>
    <x v="2"/>
    <m/>
    <m/>
    <n v="8"/>
    <x v="111"/>
    <x v="1"/>
    <n v="0"/>
    <e v="#N/A"/>
    <x v="17"/>
    <x v="3"/>
    <n v="1"/>
  </r>
  <r>
    <n v="4100"/>
    <s v="PF674"/>
    <x v="35"/>
    <n v="540"/>
    <x v="10"/>
    <x v="19"/>
    <n v="28"/>
    <s v="August"/>
    <x v="13"/>
    <s v="28 August 1950"/>
    <x v="0"/>
    <s v="Overshot landing in bad weather and u/c raised to stop Benson 28.8.50 (Air Britain Serials)"/>
    <x v="2"/>
    <x v="2"/>
    <s v="Weather"/>
    <m/>
    <x v="2"/>
    <m/>
    <m/>
    <n v="8"/>
    <x v="111"/>
    <x v="1"/>
    <n v="0"/>
    <s v="Front-Line"/>
    <x v="16"/>
    <x v="6"/>
    <n v="1"/>
  </r>
  <r>
    <n v="854"/>
    <s v="RG193"/>
    <x v="35"/>
    <s v="544/540/58/540/237OCU"/>
    <x v="10"/>
    <x v="19"/>
    <n v="29"/>
    <s v="August"/>
    <x v="13"/>
    <s v="29 August 1950"/>
    <x v="0"/>
    <s v="Swung on take-off and u/c collapsed Leuchars 29.8.50 (Air Britain Serials)"/>
    <x v="2"/>
    <x v="2"/>
    <s v="Swung on takeoff"/>
    <m/>
    <x v="2"/>
    <m/>
    <m/>
    <n v="8"/>
    <x v="111"/>
    <x v="1"/>
    <n v="0"/>
    <s v="Support Unit"/>
    <x v="317"/>
    <x v="0"/>
    <n v="5"/>
  </r>
  <r>
    <n v="5918"/>
    <s v="RL252"/>
    <x v="39"/>
    <n v="264"/>
    <x v="10"/>
    <x v="19"/>
    <n v="29"/>
    <s v="August"/>
    <x v="13"/>
    <s v="29 August 1950"/>
    <x v="0"/>
    <s v="Crashlanded when engine cut on approach Church Fenton 29.8.50 (Air Britain Serials)"/>
    <x v="2"/>
    <x v="2"/>
    <s v="Engine failure"/>
    <m/>
    <x v="2"/>
    <m/>
    <m/>
    <n v="8"/>
    <x v="111"/>
    <x v="1"/>
    <n v="0"/>
    <s v="Front-Line"/>
    <x v="10"/>
    <x v="2"/>
    <n v="1"/>
  </r>
  <r>
    <n v="6720"/>
    <s v="PF566"/>
    <x v="20"/>
    <s v="CBE"/>
    <x v="10"/>
    <x v="19"/>
    <n v="29"/>
    <s v="August"/>
    <x v="13"/>
    <s v="29 August 1950"/>
    <x v="2"/>
    <s v="SS 29.8.50 (Air Britain Serials)"/>
    <x v="4"/>
    <x v="3"/>
    <m/>
    <m/>
    <x v="2"/>
    <m/>
    <m/>
    <n v="8"/>
    <x v="111"/>
    <x v="1"/>
    <n v="0"/>
    <s v="Support Unit"/>
    <x v="228"/>
    <x v="6"/>
    <n v="1"/>
  </r>
  <r>
    <n v="5064"/>
    <s v="RF934"/>
    <x v="12"/>
    <m/>
    <x v="10"/>
    <x v="19"/>
    <n v="171"/>
    <s v="August"/>
    <x v="13"/>
    <s v="171 August 1950"/>
    <x v="2"/>
    <s v="SS 17.8.50 (Air Britain Serials)"/>
    <x v="4"/>
    <x v="3"/>
    <m/>
    <m/>
    <x v="2"/>
    <m/>
    <m/>
    <n v="8"/>
    <x v="111"/>
    <x v="1"/>
    <n v="1"/>
    <e v="#N/A"/>
    <x v="17"/>
    <x v="3"/>
    <n v="1"/>
  </r>
  <r>
    <n v="88"/>
    <s v="RG239"/>
    <x v="35"/>
    <s v="544/540/58/540/81"/>
    <x v="10"/>
    <x v="19"/>
    <n v="6"/>
    <s v="September"/>
    <x v="13"/>
    <s v="6 September 1950"/>
    <x v="2"/>
    <s v="SOC 6.9.50 (Air Britain Serials)"/>
    <x v="4"/>
    <x v="3"/>
    <m/>
    <m/>
    <x v="2"/>
    <m/>
    <m/>
    <n v="9"/>
    <x v="112"/>
    <x v="1"/>
    <n v="0"/>
    <s v="Front-Line"/>
    <x v="287"/>
    <x v="0"/>
    <n v="5"/>
  </r>
  <r>
    <n v="3498"/>
    <s v="VL617"/>
    <x v="35"/>
    <n v="13"/>
    <x v="3"/>
    <x v="0"/>
    <n v="7"/>
    <s v="September"/>
    <x v="13"/>
    <s v="7 September 1950"/>
    <x v="0"/>
    <s v="Ran out of fuel abandoned nr Samalut Egypt 7.9.50 (Air Britain Serials)"/>
    <x v="2"/>
    <x v="2"/>
    <s v="Ran out of fuel"/>
    <m/>
    <x v="2"/>
    <m/>
    <m/>
    <n v="9"/>
    <x v="112"/>
    <x v="1"/>
    <n v="0"/>
    <s v="Front-Line"/>
    <x v="257"/>
    <x v="0"/>
    <n v="1"/>
  </r>
  <r>
    <n v="7435"/>
    <s v="TE882"/>
    <x v="12"/>
    <s v="FE"/>
    <x v="3"/>
    <x v="16"/>
    <n v="11"/>
    <s v="September"/>
    <x v="13"/>
    <s v="11 September 1950"/>
    <x v="2"/>
    <s v="SOC 11.9.50 (Air Britain Serials)"/>
    <x v="4"/>
    <x v="3"/>
    <m/>
    <m/>
    <x v="2"/>
    <m/>
    <m/>
    <n v="9"/>
    <x v="112"/>
    <x v="1"/>
    <n v="0"/>
    <e v="#N/A"/>
    <x v="91"/>
    <x v="3"/>
    <n v="1"/>
  </r>
  <r>
    <n v="6348"/>
    <s v="MV548"/>
    <x v="25"/>
    <n v="85"/>
    <x v="12"/>
    <x v="19"/>
    <n v="13"/>
    <s v="September"/>
    <x v="13"/>
    <s v="13 September 1950"/>
    <x v="2"/>
    <s v="To Armee de l'Air 13.9.50 (Air Britain Serials)"/>
    <x v="5"/>
    <x v="3"/>
    <m/>
    <m/>
    <x v="2"/>
    <m/>
    <m/>
    <n v="9"/>
    <x v="112"/>
    <x v="1"/>
    <n v="1"/>
    <s v="Front-Line"/>
    <x v="13"/>
    <x v="2"/>
    <n v="1"/>
  </r>
  <r>
    <n v="3137"/>
    <s v="NT372"/>
    <x v="25"/>
    <n v="488"/>
    <x v="10"/>
    <x v="19"/>
    <n v="13"/>
    <s v="September"/>
    <x v="13"/>
    <s v="13 September 1950"/>
    <x v="2"/>
    <s v="I do have a picture of S/L John Anthony Sanderson Hall, DFC* a night-fighter ace of 488 Squadron in front of his Mosquito coded &quot;M&quot; Please, could someone help me to identify his serial number? I can see on the picture that his serial number´s machine ended with_____72. (Adrianon Baumgartner) To Armee de l'Air 13.9.50 (Air Britain Serials)"/>
    <x v="5"/>
    <x v="3"/>
    <m/>
    <m/>
    <x v="2"/>
    <m/>
    <m/>
    <n v="9"/>
    <x v="112"/>
    <x v="1"/>
    <n v="1"/>
    <s v="Front-Line"/>
    <x v="42"/>
    <x v="2"/>
    <n v="1"/>
  </r>
  <r>
    <n v="5682"/>
    <s v="RG290"/>
    <x v="35"/>
    <s v="237OCU"/>
    <x v="10"/>
    <x v="19"/>
    <n v="15"/>
    <s v="September"/>
    <x v="13"/>
    <s v="15 September 1950"/>
    <x v="0"/>
    <s v="Swung on landing and u/c collapsed Leuchars 15.9.50 to 6794M (Air Britain Serials)"/>
    <x v="2"/>
    <x v="2"/>
    <s v="Swung on landing"/>
    <m/>
    <x v="2"/>
    <m/>
    <m/>
    <n v="9"/>
    <x v="112"/>
    <x v="1"/>
    <n v="0"/>
    <s v="Support Unit"/>
    <x v="317"/>
    <x v="0"/>
    <n v="1"/>
  </r>
  <r>
    <n v="5947"/>
    <s v="TA654"/>
    <x v="42"/>
    <n v="98"/>
    <x v="10"/>
    <x v="19"/>
    <n v="18"/>
    <s v="September"/>
    <x v="13"/>
    <s v="18 September 1950"/>
    <x v="0"/>
    <s v="Crashed on landing Celle 18.9.50 (Air Britain Serials)"/>
    <x v="2"/>
    <x v="2"/>
    <s v="Crashed on landing"/>
    <m/>
    <x v="2"/>
    <m/>
    <m/>
    <n v="9"/>
    <x v="112"/>
    <x v="1"/>
    <n v="0"/>
    <s v="Front-Line"/>
    <x v="204"/>
    <x v="0"/>
    <n v="1"/>
  </r>
  <r>
    <n v="5075"/>
    <s v="TE765"/>
    <x v="12"/>
    <m/>
    <x v="17"/>
    <x v="19"/>
    <n v="18"/>
    <s v="September"/>
    <x v="13"/>
    <s v="18 September 1950"/>
    <x v="0"/>
    <s v="Delivery date also given as April 22 1947, coded YC-A. NZ2329 FB.VI Built at Standard Motors. Previously TE765 and delivered sometime between 27 May 1945 and 21 December 1945. Ferried from the United Kingdom by an RAF/RNZAF crew and BOC Ohakea on 03 April 1947. Ferried to Woodbourne for storage shortly after arrival. Removed from storage and placed on strength of No.75 Squadron by mid 1950. Crashed at Ohakea on 18 September 1950. The aircraft swung on takeoff and the undercarriage collapsed. Serious damage to the airframe led to the aircraft being written off the books at Ohakea on 18 October 1950. To RNZAF 22.3.47 as NZ2329 Swung on landing u/c collapsed Ohakea 18.9.50 (Air Britain Serials)"/>
    <x v="2"/>
    <x v="2"/>
    <s v="Swung on landing"/>
    <m/>
    <x v="2"/>
    <m/>
    <m/>
    <n v="9"/>
    <x v="112"/>
    <x v="1"/>
    <n v="0"/>
    <e v="#N/A"/>
    <x v="17"/>
    <x v="3"/>
    <n v="1"/>
  </r>
  <r>
    <n v="1183"/>
    <s v="PF454"/>
    <x v="20"/>
    <s v="128/105"/>
    <x v="0"/>
    <x v="8"/>
    <n v="18"/>
    <s v="September"/>
    <x v="13"/>
    <s v="18 September 1950"/>
    <x v="2"/>
    <s v="SOC 18.9.50 (Air Britain Serials)"/>
    <x v="4"/>
    <x v="3"/>
    <m/>
    <m/>
    <x v="2"/>
    <m/>
    <m/>
    <n v="9"/>
    <x v="112"/>
    <x v="1"/>
    <n v="0"/>
    <s v="Front-Line"/>
    <x v="4"/>
    <x v="6"/>
    <n v="2"/>
  </r>
  <r>
    <n v="2002"/>
    <s v="TE591"/>
    <x v="12"/>
    <s v="CGS/EAAS/CGS"/>
    <x v="10"/>
    <x v="19"/>
    <n v="21"/>
    <s v="September"/>
    <x v="13"/>
    <s v="21 September 1950"/>
    <x v="2"/>
    <s v="SOC 21.9.50 (Air Britain Serials)"/>
    <x v="4"/>
    <x v="3"/>
    <m/>
    <m/>
    <x v="2"/>
    <m/>
    <m/>
    <n v="9"/>
    <x v="112"/>
    <x v="1"/>
    <n v="0"/>
    <s v="Support Unit"/>
    <x v="194"/>
    <x v="3"/>
    <n v="3"/>
  </r>
  <r>
    <n v="3093"/>
    <s v="TK617"/>
    <x v="42"/>
    <n v="14"/>
    <x v="10"/>
    <x v="19"/>
    <n v="28"/>
    <s v="September"/>
    <x v="13"/>
    <s v="28 September 1950"/>
    <x v="0"/>
    <s v="U/c jammed belly-landed at Celle 28.9.50 (Air Britain Serials)"/>
    <x v="2"/>
    <x v="2"/>
    <s v="Undercarriage failed"/>
    <m/>
    <x v="2"/>
    <m/>
    <m/>
    <n v="9"/>
    <x v="112"/>
    <x v="1"/>
    <n v="0"/>
    <s v="Front-Line"/>
    <x v="215"/>
    <x v="0"/>
    <n v="1"/>
  </r>
  <r>
    <n v="4226"/>
    <s v="TA582"/>
    <x v="12"/>
    <s v="204AFS"/>
    <x v="10"/>
    <x v="19"/>
    <n v="5"/>
    <s v="October"/>
    <x v="13"/>
    <s v="5 October 1950"/>
    <x v="0"/>
    <s v="Lost power and forcelanded Kirton-in-Lindsey 5.10.50 to 6826M 5.2.51 (Air Britain Serials)"/>
    <x v="2"/>
    <x v="2"/>
    <s v="Engine failure"/>
    <m/>
    <x v="2"/>
    <m/>
    <m/>
    <n v="10"/>
    <x v="113"/>
    <x v="1"/>
    <n v="0"/>
    <s v="Support Unit"/>
    <x v="294"/>
    <x v="0"/>
    <n v="1"/>
  </r>
  <r>
    <n v="2252"/>
    <s v="PF658"/>
    <x v="35"/>
    <s v="58/237OCU"/>
    <x v="10"/>
    <x v="19"/>
    <n v="11"/>
    <s v="October"/>
    <x v="13"/>
    <s v="11 October 1950"/>
    <x v="0"/>
    <s v="Spun into ground after control lost Stelling Minnis Kent 11.10.50 cause not known (Air Britain Serials)"/>
    <x v="2"/>
    <x v="2"/>
    <s v="Unknown"/>
    <m/>
    <x v="2"/>
    <m/>
    <m/>
    <n v="10"/>
    <x v="113"/>
    <x v="1"/>
    <n v="0"/>
    <s v="Support Unit"/>
    <x v="317"/>
    <x v="6"/>
    <n v="2"/>
  </r>
  <r>
    <n v="5079"/>
    <s v="MM757"/>
    <x v="25"/>
    <s v="410/Belgium"/>
    <x v="15"/>
    <x v="2"/>
    <n v="14"/>
    <s v="October"/>
    <x v="13"/>
    <s v="14 October 1950"/>
    <x v="2"/>
    <s v="To Belgian AF 21.12.48 as MB-18. Written off 14.10.50 (Air Britain Serials)_x000a__x000a_MB-18 RAF-Serial: MM757 _x000a_Built at Leavesden under contract 1576/SAS/C.23(a) as Merlin NF30 (Merlin 72 engines) _x000a__x000a_260744: delivered RAF _x000a_180844-111044: RAF No 410 Sqn _x000a_000000: crash in Royal Air Force-service, was repaired _x000a_211248: Taken on Charge BAF _x000a_000048-141050: 10Sqn (ND-I) _x000a_141050: While doing an evening mission during exercise &quot;Emperor&quot; the aircraft collided with a RAF Wellingen near Birchinton (Kent) and crashed into the sea 5 miles North of Margate. The Wellington crashed in a swamp area between Birchington and Herne Bay. Both the Belgian crew of two and the RAF crew of five were killed in this accident. Kapt.vl.Christian Henrard+Sgt.nav.Joseph Tytgat. _x000a_251050: Struck of Charge_x000a_(http://belmilac.wetpaint.com/page/De+Havilland+DH.98+Mosquito+NF.30.)"/>
    <x v="2"/>
    <x v="2"/>
    <s v="Collision"/>
    <m/>
    <x v="2"/>
    <m/>
    <m/>
    <n v="10"/>
    <x v="113"/>
    <x v="1"/>
    <n v="1"/>
    <s v="Front-Line"/>
    <x v="19"/>
    <x v="2"/>
    <n v="2"/>
  </r>
  <r>
    <n v="7561"/>
    <s v="VP179"/>
    <x v="42"/>
    <s v="231OCU/139"/>
    <x v="0"/>
    <x v="8"/>
    <n v="17"/>
    <s v="October"/>
    <x v="13"/>
    <s v="17 October 1950"/>
    <x v="0"/>
    <s v="Crashed on single-engined landing Hemswell 17.10.50 DBR (Air Britain Serials)"/>
    <x v="2"/>
    <x v="2"/>
    <s v="Crashed on landing"/>
    <m/>
    <x v="2"/>
    <m/>
    <m/>
    <n v="10"/>
    <x v="113"/>
    <x v="1"/>
    <n v="0"/>
    <s v="Front-Line"/>
    <x v="15"/>
    <x v="7"/>
    <n v="2"/>
  </r>
  <r>
    <n v="4122"/>
    <s v="VT606"/>
    <x v="10"/>
    <s v="204AFS"/>
    <x v="10"/>
    <x v="19"/>
    <n v="17"/>
    <s v="October"/>
    <x v="13"/>
    <s v="17 October 1950"/>
    <x v="0"/>
    <s v="Swung on landing and u/c collapsed Swinderby 17.10.50 (Air Britain Serials) aw/cn 08/01/1948, d/d 06/02/1948, w/o 17/10/1950  (http://www.ukserials.com/) "/>
    <x v="2"/>
    <x v="2"/>
    <s v="Swung on landing"/>
    <m/>
    <x v="2"/>
    <m/>
    <m/>
    <n v="10"/>
    <x v="113"/>
    <x v="1"/>
    <n v="0"/>
    <s v="Support Unit"/>
    <x v="294"/>
    <x v="0"/>
    <n v="1"/>
  </r>
  <r>
    <n v="5297"/>
    <s v="PF660"/>
    <x v="35"/>
    <s v="FCCS/13"/>
    <x v="10"/>
    <x v="19"/>
    <n v="25"/>
    <s v="October"/>
    <x v="13"/>
    <s v="25 October 1950"/>
    <x v="2"/>
    <s v="SOC 25.10.50 (Air Britain Serials)"/>
    <x v="4"/>
    <x v="3"/>
    <m/>
    <m/>
    <x v="2"/>
    <m/>
    <m/>
    <n v="10"/>
    <x v="113"/>
    <x v="1"/>
    <n v="0"/>
    <s v="Front-Line"/>
    <x v="257"/>
    <x v="6"/>
    <n v="2"/>
  </r>
  <r>
    <n v="122"/>
    <s v="MM273"/>
    <x v="18"/>
    <s v="544/140/4/RN 728"/>
    <x v="10"/>
    <x v="19"/>
    <n v="31"/>
    <s v="October"/>
    <x v="13"/>
    <s v="31 October 1950"/>
    <x v="0"/>
    <s v="On 25 July (not 26) a 544 (not 540) squadron Mosquito PR XVI, one of eight sorties the squadron flew that day, MM273 was attacked by an Me262 which made some six firing passes. The Mosquito lost its attacker in 16,000 foot cloud over the Tyrol. It landed at Fermo in Italy. MM273 was lost when it crashed onto the sea off Malta in October 1950 (http://newsgroups.derkeiler.com/Archive/Rec/rec.aviation.military/2009-02/msg02345.html) MH - This bears checking against the ORB. Crashed into sea during single-engine landing Malta 31.10.50 (Air Britain Serials) MH - was this Schreiber's claim? Did he fly that day? And was it 544 Squadron, or 140? 544 Sqn ORB says: 25 Jul 44: F/L A.E. Wall, F/O A.S. Lobban (Nav) in a Mosquito PR.XVI (MM273), landed at Fermo at 20:25 after being chased for 20 mins by what is stated as a Me 262. (Andy Fletcher)  The ORB says MM273 was still flying with 544 Sqn in Jan 45. Looking at the entry for 25 Jul 44 it says that the Me 262 attacked six times but each time MM273 managed to avoid damage. Engagement lasted ~20 mins. (ditto)"/>
    <x v="2"/>
    <x v="2"/>
    <s v="Crashed on landing"/>
    <m/>
    <x v="2"/>
    <m/>
    <m/>
    <n v="10"/>
    <x v="113"/>
    <x v="1"/>
    <n v="1"/>
    <s v="Front-Line"/>
    <x v="190"/>
    <x v="0"/>
    <n v="4"/>
  </r>
  <r>
    <n v="3503"/>
    <s v="TA386"/>
    <x v="12"/>
    <s v="CRE"/>
    <x v="10"/>
    <x v="19"/>
    <n v="0"/>
    <s v="November"/>
    <x v="13"/>
    <s v="0 November 1950"/>
    <x v="0"/>
    <s v="Inspected by Israeli Airforce in France, November 1950 (Air Enthusiast Magazine, September / October 1999). Swung on take-off and wheel torn off Dijon 19.6.45 (Air Britain Serials)"/>
    <x v="2"/>
    <x v="2"/>
    <s v="Swung on takeoff"/>
    <m/>
    <x v="2"/>
    <m/>
    <m/>
    <n v="11"/>
    <x v="114"/>
    <x v="1"/>
    <n v="1"/>
    <s v="Support Unit"/>
    <x v="364"/>
    <x v="0"/>
    <n v="1"/>
  </r>
  <r>
    <n v="5432"/>
    <s v="HR202"/>
    <x v="12"/>
    <n v="305"/>
    <x v="12"/>
    <x v="19"/>
    <n v="0"/>
    <s v="November"/>
    <x v="13"/>
    <s v="0 November 1950"/>
    <x v="2"/>
    <s v="Inspected by Israeli Airforce in France, November 1950 (Air Enthusiast Magazine, September / October 1999). To Armee de l'Air 27.10.45 (Air Britain Serials)"/>
    <x v="5"/>
    <x v="3"/>
    <m/>
    <m/>
    <x v="2"/>
    <m/>
    <m/>
    <n v="11"/>
    <x v="114"/>
    <x v="1"/>
    <n v="1"/>
    <s v="Front-Line"/>
    <x v="60"/>
    <x v="3"/>
    <n v="1"/>
  </r>
  <r>
    <n v="7141"/>
    <s v="HR203"/>
    <x v="12"/>
    <n v="605"/>
    <x v="12"/>
    <x v="19"/>
    <n v="0"/>
    <s v="November"/>
    <x v="13"/>
    <s v="0 November 1950"/>
    <x v="2"/>
    <s v="Inspected by Israeli Airforce in France, November 1950 (Air Enthusiast Magazine, September / October 1999). Was UP-V on 605 Squadron (Ian Piper: http://www.605squadron.co.uk/Squadron_aircraft.htm) To Armee de l'Air 15.9.47 (Air Britain Serials)"/>
    <x v="5"/>
    <x v="3"/>
    <m/>
    <m/>
    <x v="2"/>
    <m/>
    <m/>
    <n v="11"/>
    <x v="114"/>
    <x v="1"/>
    <n v="1"/>
    <s v="Front-Line"/>
    <x v="22"/>
    <x v="3"/>
    <n v="1"/>
  </r>
  <r>
    <n v="5540"/>
    <s v="MM767"/>
    <x v="25"/>
    <n v="410"/>
    <x v="12"/>
    <x v="2"/>
    <n v="0"/>
    <s v="November"/>
    <x v="13"/>
    <s v="0 November 1950"/>
    <x v="2"/>
    <s v="Inspected by Israeli Airforce in France, November 1950 (Air Enthusiast Magazine, September / October 1999). To Armee de l'Air 26.2.48 (Air Britain Serials)"/>
    <x v="5"/>
    <x v="3"/>
    <m/>
    <m/>
    <x v="2"/>
    <m/>
    <m/>
    <n v="11"/>
    <x v="114"/>
    <x v="1"/>
    <n v="1"/>
    <s v="Front-Line"/>
    <x v="19"/>
    <x v="2"/>
    <n v="1"/>
  </r>
  <r>
    <n v="7554"/>
    <s v="MM816"/>
    <x v="25"/>
    <s v="488/51OTU"/>
    <x v="12"/>
    <x v="19"/>
    <n v="0"/>
    <s v="November"/>
    <x v="13"/>
    <s v="0 November 1950"/>
    <x v="2"/>
    <s v="Inspected by Israeli Airforce in France, November 1950 (Air Enthusiast Magazine, September / October 1999). To Armee de l'Air 26.6.47 (Air Britain Serials)"/>
    <x v="5"/>
    <x v="3"/>
    <m/>
    <m/>
    <x v="2"/>
    <m/>
    <m/>
    <n v="11"/>
    <x v="114"/>
    <x v="1"/>
    <n v="1"/>
    <s v="Support Unit"/>
    <x v="110"/>
    <x v="2"/>
    <n v="2"/>
  </r>
  <r>
    <n v="5414"/>
    <s v="MT460"/>
    <x v="25"/>
    <m/>
    <x v="12"/>
    <x v="19"/>
    <n v="0"/>
    <s v="November"/>
    <x v="13"/>
    <s v="0 November 1950"/>
    <x v="2"/>
    <s v="Inspected by Israeli Airforce in France, November 1950 (Air Enthusiast Magazine, September / October 1999). To Armee de l'Air 28.7.47 (Air Britain Serials)"/>
    <x v="5"/>
    <x v="3"/>
    <m/>
    <m/>
    <x v="2"/>
    <m/>
    <m/>
    <n v="11"/>
    <x v="114"/>
    <x v="1"/>
    <n v="1"/>
    <e v="#N/A"/>
    <x v="17"/>
    <x v="2"/>
    <n v="1"/>
  </r>
  <r>
    <n v="891"/>
    <s v="NS790"/>
    <x v="18"/>
    <n v="140"/>
    <x v="12"/>
    <x v="19"/>
    <n v="0"/>
    <s v="November"/>
    <x v="13"/>
    <s v="0 November 1950"/>
    <x v="2"/>
    <s v="Inspected by Israeli Airforce in France, November 1950 (Air Enthusiast Magazine, September / October 1999). To Armee de l'Air 23.9.46 (Air Britain Serials)"/>
    <x v="5"/>
    <x v="3"/>
    <m/>
    <m/>
    <x v="2"/>
    <m/>
    <m/>
    <n v="11"/>
    <x v="114"/>
    <x v="1"/>
    <n v="1"/>
    <s v="Front-Line"/>
    <x v="56"/>
    <x v="0"/>
    <n v="1"/>
  </r>
  <r>
    <n v="6191"/>
    <s v="NT281"/>
    <x v="25"/>
    <n v="410"/>
    <x v="12"/>
    <x v="2"/>
    <n v="0"/>
    <s v="November"/>
    <x v="13"/>
    <s v="0 November 1950"/>
    <x v="2"/>
    <s v="Inspected by Israeli Airforce in France, November 1950 (Air Enthusiast Magazine, September / October 1999). To Armee de l'Air 18.2.48 (Air Britain Serials)"/>
    <x v="5"/>
    <x v="3"/>
    <m/>
    <m/>
    <x v="2"/>
    <m/>
    <m/>
    <n v="11"/>
    <x v="114"/>
    <x v="1"/>
    <n v="1"/>
    <s v="Front-Line"/>
    <x v="19"/>
    <x v="2"/>
    <n v="1"/>
  </r>
  <r>
    <n v="5072"/>
    <s v="NT320"/>
    <x v="25"/>
    <n v="410"/>
    <x v="12"/>
    <x v="2"/>
    <n v="0"/>
    <s v="November"/>
    <x v="13"/>
    <s v="0 November 1950"/>
    <x v="2"/>
    <s v="Inspected by Israeli Airforce in France, November 1950 (Air Enthusiast Magazine, September / October 1999). To Armee de l'Air 20.10.47 (Air Britain Serials)"/>
    <x v="5"/>
    <x v="3"/>
    <m/>
    <m/>
    <x v="2"/>
    <m/>
    <m/>
    <n v="11"/>
    <x v="114"/>
    <x v="1"/>
    <n v="1"/>
    <s v="Front-Line"/>
    <x v="19"/>
    <x v="2"/>
    <n v="1"/>
  </r>
  <r>
    <n v="6956"/>
    <s v="NT358"/>
    <x v="25"/>
    <s v="RAE"/>
    <x v="12"/>
    <x v="19"/>
    <n v="0"/>
    <s v="November"/>
    <x v="13"/>
    <s v="0 November 1950"/>
    <x v="2"/>
    <s v="Inspected by Israeli Airforce in France, November 1950 (Air Enthusiast Magazine, September / October 1999). To Armee de l'Air 1.5.47 (Air Britain Serials)"/>
    <x v="5"/>
    <x v="3"/>
    <m/>
    <m/>
    <x v="2"/>
    <m/>
    <m/>
    <n v="11"/>
    <x v="114"/>
    <x v="1"/>
    <n v="1"/>
    <s v="Support Unit"/>
    <x v="61"/>
    <x v="2"/>
    <n v="1"/>
  </r>
  <r>
    <n v="1669"/>
    <s v="NT493"/>
    <x v="25"/>
    <s v="141/157"/>
    <x v="12"/>
    <x v="19"/>
    <n v="0"/>
    <s v="November"/>
    <x v="13"/>
    <s v="0 November 1950"/>
    <x v="2"/>
    <s v="Inspected by Israeli Airforce in France, November 1950 (Air Enthusiast Magazine, September / October 1999). To Armee de l'Air 22.3.48 (Air Britain Serials)"/>
    <x v="5"/>
    <x v="3"/>
    <m/>
    <m/>
    <x v="2"/>
    <m/>
    <m/>
    <n v="11"/>
    <x v="114"/>
    <x v="1"/>
    <n v="1"/>
    <s v="Front-Line"/>
    <x v="3"/>
    <x v="2"/>
    <n v="2"/>
  </r>
  <r>
    <n v="7109"/>
    <s v="NT496"/>
    <x v="25"/>
    <s v="141/239"/>
    <x v="12"/>
    <x v="19"/>
    <n v="0"/>
    <s v="November"/>
    <x v="13"/>
    <s v="0 November 1950"/>
    <x v="2"/>
    <s v="Inspected by Israeli Airforce in France, November 1950 (Air Enthusiast Magazine, September / October 1999). To Armee de l'Air 23.8.48 (Air Britain Serials)"/>
    <x v="5"/>
    <x v="3"/>
    <m/>
    <m/>
    <x v="2"/>
    <m/>
    <m/>
    <n v="11"/>
    <x v="114"/>
    <x v="1"/>
    <n v="1"/>
    <s v="Front-Line"/>
    <x v="63"/>
    <x v="2"/>
    <n v="2"/>
  </r>
  <r>
    <n v="2886"/>
    <s v="NT531"/>
    <x v="25"/>
    <s v="68/157"/>
    <x v="12"/>
    <x v="19"/>
    <n v="0"/>
    <s v="November"/>
    <x v="13"/>
    <s v="0 November 1950"/>
    <x v="2"/>
    <s v="Inspected by Israeli Airforce in France, November 1950 (Air Enthusiast Magazine, September / October 1999). To Armee de l'Air 21.5.48 (Air Britain Serials) 16.10.44 ?. NT531 Crashed soon after take-off from Ford aerodrome while on transfer flight from 1 ADF. (Mosquito Crash Log)"/>
    <x v="5"/>
    <x v="3"/>
    <m/>
    <m/>
    <x v="2"/>
    <m/>
    <m/>
    <n v="11"/>
    <x v="114"/>
    <x v="1"/>
    <n v="1"/>
    <s v="Front-Line"/>
    <x v="3"/>
    <x v="2"/>
    <n v="2"/>
  </r>
  <r>
    <n v="4973"/>
    <s v="NT533"/>
    <x v="25"/>
    <n v="239"/>
    <x v="12"/>
    <x v="19"/>
    <n v="0"/>
    <s v="November"/>
    <x v="13"/>
    <s v="0 November 1950"/>
    <x v="2"/>
    <s v="Inspected by Israeli Airforce in France, November 1950 (Air Enthusiast Magazine, September / October 1999). To Armee de l'Air 14.9.48 (Air Britain Serials)"/>
    <x v="5"/>
    <x v="3"/>
    <m/>
    <m/>
    <x v="2"/>
    <m/>
    <m/>
    <n v="11"/>
    <x v="114"/>
    <x v="1"/>
    <n v="1"/>
    <s v="Front-Line"/>
    <x v="63"/>
    <x v="2"/>
    <n v="1"/>
  </r>
  <r>
    <n v="5548"/>
    <s v="NT556"/>
    <x v="25"/>
    <m/>
    <x v="12"/>
    <x v="19"/>
    <n v="0"/>
    <s v="November"/>
    <x v="13"/>
    <s v="0 November 1950"/>
    <x v="2"/>
    <s v="Inspected by Israeli Airforce in France, November 1950 (Air Enthusiast Magazine, September / October 1999). To Armee de l'Air 1.5.47 (Air Britain Serials)"/>
    <x v="5"/>
    <x v="3"/>
    <m/>
    <m/>
    <x v="2"/>
    <m/>
    <m/>
    <n v="11"/>
    <x v="114"/>
    <x v="1"/>
    <n v="1"/>
    <e v="#N/A"/>
    <x v="17"/>
    <x v="2"/>
    <n v="1"/>
  </r>
  <r>
    <n v="6542"/>
    <s v="NT583"/>
    <x v="25"/>
    <n v="157"/>
    <x v="12"/>
    <x v="19"/>
    <n v="0"/>
    <s v="November"/>
    <x v="13"/>
    <s v="0 November 1950"/>
    <x v="2"/>
    <s v="Inspected by Israeli Airforce in France, November 1950 (Air Enthusiast Magazine, September / October 1999). To Armee de l'Air 31.3.48 (Air Britain Serials)"/>
    <x v="5"/>
    <x v="3"/>
    <m/>
    <m/>
    <x v="2"/>
    <m/>
    <m/>
    <n v="11"/>
    <x v="114"/>
    <x v="1"/>
    <n v="1"/>
    <s v="Front-Line"/>
    <x v="3"/>
    <x v="2"/>
    <n v="1"/>
  </r>
  <r>
    <n v="6544"/>
    <s v="NT584"/>
    <x v="25"/>
    <n v="157"/>
    <x v="12"/>
    <x v="19"/>
    <n v="0"/>
    <s v="November"/>
    <x v="13"/>
    <s v="0 November 1950"/>
    <x v="2"/>
    <s v="Inspected by Israeli Airforce in France, November 1950 (Air Enthusiast Magazine, September / October 1999). To Armee de l'Air 23.3.48 (Air Britain Serials)"/>
    <x v="5"/>
    <x v="3"/>
    <m/>
    <m/>
    <x v="2"/>
    <m/>
    <m/>
    <n v="11"/>
    <x v="114"/>
    <x v="1"/>
    <n v="1"/>
    <s v="Front-Line"/>
    <x v="3"/>
    <x v="2"/>
    <n v="1"/>
  </r>
  <r>
    <n v="5549"/>
    <s v="NT587"/>
    <x v="25"/>
    <m/>
    <x v="12"/>
    <x v="19"/>
    <n v="0"/>
    <s v="November"/>
    <x v="13"/>
    <s v="0 November 1950"/>
    <x v="2"/>
    <s v="Inspected by Israeli Airforce in France, November 1950 (Air Enthusiast Magazine, September / October 1999). To Armee de l'Air 1.5.47 (Air Britain Serials)"/>
    <x v="5"/>
    <x v="3"/>
    <m/>
    <m/>
    <x v="2"/>
    <m/>
    <m/>
    <n v="11"/>
    <x v="114"/>
    <x v="1"/>
    <n v="1"/>
    <e v="#N/A"/>
    <x v="17"/>
    <x v="2"/>
    <n v="1"/>
  </r>
  <r>
    <n v="1255"/>
    <s v="NT588"/>
    <x v="25"/>
    <s v="157/54OTU/157"/>
    <x v="12"/>
    <x v="19"/>
    <n v="0"/>
    <s v="November"/>
    <x v="13"/>
    <s v="0 November 1950"/>
    <x v="2"/>
    <s v="Inspected by Israeli Airforce in France, November 1950 (Air Enthusiast Magazine, September / October 1999). To Armee de l'Air 30.7.47 (Air Britain Serials)"/>
    <x v="5"/>
    <x v="3"/>
    <m/>
    <m/>
    <x v="2"/>
    <m/>
    <m/>
    <n v="11"/>
    <x v="114"/>
    <x v="1"/>
    <n v="1"/>
    <s v="Front-Line"/>
    <x v="3"/>
    <x v="2"/>
    <n v="3"/>
  </r>
  <r>
    <n v="6367"/>
    <s v="NT589"/>
    <x v="25"/>
    <n v="85"/>
    <x v="12"/>
    <x v="19"/>
    <n v="0"/>
    <s v="November"/>
    <x v="13"/>
    <s v="0 November 1950"/>
    <x v="2"/>
    <s v="Inspected by Israeli Airforce in France, November 1950 (Air Enthusiast Magazine, September / October 1999). To Armee de l'Air 20.12.48 (Air Britain Serials)"/>
    <x v="5"/>
    <x v="3"/>
    <m/>
    <m/>
    <x v="2"/>
    <m/>
    <m/>
    <n v="11"/>
    <x v="114"/>
    <x v="1"/>
    <n v="1"/>
    <s v="Front-Line"/>
    <x v="13"/>
    <x v="2"/>
    <n v="1"/>
  </r>
  <r>
    <n v="5048"/>
    <s v="NT602"/>
    <x v="25"/>
    <n v="456"/>
    <x v="12"/>
    <x v="19"/>
    <n v="0"/>
    <s v="November"/>
    <x v="13"/>
    <s v="0 November 1950"/>
    <x v="2"/>
    <s v="Inspected by Israeli Airforce in France, November 1950 (Air Enthusiast Magazine, September / October 1999). To Armee de l'Air 14.3.49 (Air Britain Serials)"/>
    <x v="5"/>
    <x v="3"/>
    <m/>
    <m/>
    <x v="2"/>
    <m/>
    <m/>
    <n v="11"/>
    <x v="114"/>
    <x v="1"/>
    <n v="1"/>
    <s v="Front-Line"/>
    <x v="20"/>
    <x v="2"/>
    <n v="1"/>
  </r>
  <r>
    <n v="539"/>
    <s v="PF564"/>
    <x v="20"/>
    <s v="Woodbridge/ATEU/BBU"/>
    <x v="10"/>
    <x v="19"/>
    <n v="0"/>
    <s v="November"/>
    <x v="13"/>
    <s v="0 November 1950"/>
    <x v="2"/>
    <s v="To 6997M 11.50 (Air Britain Serials)"/>
    <x v="4"/>
    <x v="3"/>
    <m/>
    <m/>
    <x v="2"/>
    <m/>
    <m/>
    <n v="11"/>
    <x v="114"/>
    <x v="1"/>
    <n v="0"/>
    <s v="Support Unit"/>
    <x v="328"/>
    <x v="6"/>
    <n v="3"/>
  </r>
  <r>
    <n v="1270"/>
    <s v="PZ224"/>
    <x v="12"/>
    <s v="1FU/151/54OTU"/>
    <x v="12"/>
    <x v="19"/>
    <n v="0"/>
    <s v="November"/>
    <x v="13"/>
    <s v="0 November 1950"/>
    <x v="2"/>
    <s v="Inspected by Israeli Airforce in France, November 1950 (Air Enthusiast Magazine, September / October 1999). To Armee de l'Air 3.7.47 (Air Britain Serials)"/>
    <x v="5"/>
    <x v="3"/>
    <m/>
    <m/>
    <x v="2"/>
    <m/>
    <m/>
    <n v="11"/>
    <x v="114"/>
    <x v="1"/>
    <n v="1"/>
    <s v="Support Unit"/>
    <x v="115"/>
    <x v="0"/>
    <n v="3"/>
  </r>
  <r>
    <n v="7289"/>
    <s v="PZ241"/>
    <x v="12"/>
    <s v="1692 Flt/107/464"/>
    <x v="12"/>
    <x v="19"/>
    <n v="0"/>
    <s v="November"/>
    <x v="13"/>
    <s v="0 November 1950"/>
    <x v="2"/>
    <s v="Inspected by Israeli Airforce in France, November 1950 (Air Enthusiast Magazine, September / October 1999). To Armee de l'Air 9.5.47 (Air Britain Serials)"/>
    <x v="5"/>
    <x v="3"/>
    <m/>
    <m/>
    <x v="2"/>
    <m/>
    <m/>
    <n v="11"/>
    <x v="114"/>
    <x v="1"/>
    <n v="1"/>
    <s v="Front-Line"/>
    <x v="46"/>
    <x v="0"/>
    <n v="3"/>
  </r>
  <r>
    <n v="6713"/>
    <s v="PZ347"/>
    <x v="12"/>
    <s v="515/141"/>
    <x v="12"/>
    <x v="19"/>
    <n v="0"/>
    <s v="November"/>
    <x v="13"/>
    <s v="0 November 1950"/>
    <x v="2"/>
    <s v="Inspected by Israeli Airforce in France, November 1950 (Air Enthusiast Magazine, September / October 1999). To Armee de l'Air 17.7.47 (Air Britain Serials)"/>
    <x v="5"/>
    <x v="3"/>
    <m/>
    <m/>
    <x v="2"/>
    <m/>
    <m/>
    <n v="11"/>
    <x v="114"/>
    <x v="1"/>
    <n v="1"/>
    <s v="Front-Line"/>
    <x v="45"/>
    <x v="0"/>
    <n v="2"/>
  </r>
  <r>
    <n v="1499"/>
    <s v="PZ352"/>
    <x v="12"/>
    <s v="239/141"/>
    <x v="12"/>
    <x v="19"/>
    <n v="0"/>
    <s v="November"/>
    <x v="13"/>
    <s v="0 November 1950"/>
    <x v="2"/>
    <s v="Inspected by Israeli Airforce in France, November 1950 (Air Enthusiast Magazine, September / October 1999). To Armee de l'Air 28.7.47 (Air Britain Serials)"/>
    <x v="5"/>
    <x v="3"/>
    <m/>
    <m/>
    <x v="2"/>
    <m/>
    <m/>
    <n v="11"/>
    <x v="114"/>
    <x v="1"/>
    <n v="1"/>
    <s v="Front-Line"/>
    <x v="45"/>
    <x v="0"/>
    <n v="2"/>
  </r>
  <r>
    <n v="5883"/>
    <s v="PZ356"/>
    <x v="12"/>
    <s v="239/23"/>
    <x v="12"/>
    <x v="16"/>
    <n v="0"/>
    <s v="November"/>
    <x v="13"/>
    <s v="0 November 1950"/>
    <x v="2"/>
    <s v="Inspected by Israeli Airforce in France, November 1950 (Air Enthusiast Magazine, September / October 1999). To Armee de l'Air 6.10.47 (Air Britain Serials)"/>
    <x v="5"/>
    <x v="3"/>
    <m/>
    <m/>
    <x v="2"/>
    <m/>
    <m/>
    <n v="11"/>
    <x v="114"/>
    <x v="1"/>
    <n v="1"/>
    <s v="Front-Line"/>
    <x v="6"/>
    <x v="0"/>
    <n v="2"/>
  </r>
  <r>
    <n v="3807"/>
    <s v="PZ387"/>
    <x v="12"/>
    <n v="143"/>
    <x v="12"/>
    <x v="19"/>
    <n v="0"/>
    <s v="November"/>
    <x v="13"/>
    <s v="0 November 1950"/>
    <x v="2"/>
    <s v="Inspected by Israeli Airforce in France, November 1950 (Air Enthusiast Magazine, September / October 1999). To Armee de l'Air 9.5.47 (Air Britain Serials)"/>
    <x v="5"/>
    <x v="3"/>
    <m/>
    <m/>
    <x v="2"/>
    <m/>
    <m/>
    <n v="11"/>
    <x v="114"/>
    <x v="1"/>
    <n v="1"/>
    <s v="Front-Line"/>
    <x v="131"/>
    <x v="0"/>
    <n v="1"/>
  </r>
  <r>
    <n v="7125"/>
    <s v="PZ404"/>
    <x v="12"/>
    <n v="605"/>
    <x v="10"/>
    <x v="5"/>
    <n v="0"/>
    <s v="November"/>
    <x v="13"/>
    <s v="0 November 1950"/>
    <x v="2"/>
    <s v="Inspected by Israeli Airforce in France, November 1950 (Air Enthusiast Magazine, September / October 1999). Hit by flak attacking enemy transport and crashlanded Volkel 23.4.45 (Air Britain Serials)"/>
    <x v="5"/>
    <x v="3"/>
    <m/>
    <m/>
    <x v="2"/>
    <m/>
    <m/>
    <n v="11"/>
    <x v="114"/>
    <x v="1"/>
    <n v="1"/>
    <s v="Front-Line"/>
    <x v="22"/>
    <x v="0"/>
    <n v="1"/>
  </r>
  <r>
    <n v="4344"/>
    <s v="PZ414"/>
    <x v="12"/>
    <s v="418/464"/>
    <x v="12"/>
    <x v="19"/>
    <n v="0"/>
    <s v="November"/>
    <x v="13"/>
    <s v="0 November 1950"/>
    <x v="2"/>
    <s v="Inspected by Israeli Airforce in France, November 1950 (Air Enthusiast Magazine, September / October 1999). To Armee de l'Air 27.6.47 (Air Britain Serials)"/>
    <x v="5"/>
    <x v="3"/>
    <m/>
    <m/>
    <x v="2"/>
    <m/>
    <m/>
    <n v="11"/>
    <x v="114"/>
    <x v="1"/>
    <n v="1"/>
    <s v="Front-Line"/>
    <x v="46"/>
    <x v="0"/>
    <n v="2"/>
  </r>
  <r>
    <n v="1699"/>
    <s v="RF859"/>
    <x v="12"/>
    <s v="404/132OTU"/>
    <x v="12"/>
    <x v="19"/>
    <n v="0"/>
    <s v="November"/>
    <x v="13"/>
    <s v="0 November 1950"/>
    <x v="2"/>
    <s v="Inspected by Israeli Airforce in France, November 1950 (Air Enthusiast Magazine, September / October 1999). To Armee de l'Air 25.11.47 (Air Britain Serials)"/>
    <x v="5"/>
    <x v="3"/>
    <m/>
    <m/>
    <x v="2"/>
    <m/>
    <m/>
    <n v="11"/>
    <x v="114"/>
    <x v="1"/>
    <n v="1"/>
    <s v="Support Unit"/>
    <x v="121"/>
    <x v="3"/>
    <n v="2"/>
  </r>
  <r>
    <n v="5862"/>
    <s v="RK934"/>
    <x v="25"/>
    <m/>
    <x v="12"/>
    <x v="19"/>
    <n v="0"/>
    <s v="November"/>
    <x v="13"/>
    <s v="0 November 1950"/>
    <x v="2"/>
    <s v="Inspected by Israeli Airforce in France, November 1950 (Air Enthusiast Magazine, September / October 1999). To Armee de l'Air 1.5.47 (Air Britain Serials)"/>
    <x v="5"/>
    <x v="3"/>
    <m/>
    <m/>
    <x v="2"/>
    <m/>
    <m/>
    <n v="11"/>
    <x v="114"/>
    <x v="1"/>
    <n v="0"/>
    <e v="#N/A"/>
    <x v="17"/>
    <x v="2"/>
    <n v="1"/>
  </r>
  <r>
    <n v="2673"/>
    <s v="RS506"/>
    <x v="12"/>
    <n v="235"/>
    <x v="12"/>
    <x v="19"/>
    <n v="0"/>
    <s v="November"/>
    <x v="13"/>
    <s v="0 November 1950"/>
    <x v="2"/>
    <s v="Inspected by Israeli Airforce in France, November 1950 (Air Enthusiast Magazine, September / October 1999). To Armee de l'Air 9.9.47 (Air Britain Serials)"/>
    <x v="5"/>
    <x v="3"/>
    <m/>
    <m/>
    <x v="2"/>
    <m/>
    <m/>
    <n v="11"/>
    <x v="114"/>
    <x v="1"/>
    <n v="1"/>
    <s v="Front-Line"/>
    <x v="97"/>
    <x v="0"/>
    <n v="1"/>
  </r>
  <r>
    <n v="6368"/>
    <s v="RS608"/>
    <x v="12"/>
    <n v="23"/>
    <x v="12"/>
    <x v="16"/>
    <n v="0"/>
    <s v="November"/>
    <x v="13"/>
    <s v="0 November 1950"/>
    <x v="2"/>
    <s v="Inspected by Israeli Airforce in France, November 1950 (Air Enthusiast Magazine, September / October 1999). To Armee de l'Air 1.10.47 (Air Britain Serials) Se NS992."/>
    <x v="5"/>
    <x v="3"/>
    <m/>
    <m/>
    <x v="2"/>
    <m/>
    <m/>
    <n v="11"/>
    <x v="114"/>
    <x v="1"/>
    <n v="1"/>
    <s v="Front-Line"/>
    <x v="6"/>
    <x v="0"/>
    <n v="1"/>
  </r>
  <r>
    <n v="2681"/>
    <s v="RS616"/>
    <x v="12"/>
    <n v="235"/>
    <x v="12"/>
    <x v="19"/>
    <n v="0"/>
    <s v="November"/>
    <x v="13"/>
    <s v="0 November 1950"/>
    <x v="2"/>
    <s v="Inspected by Israeli Airforce in France, November 1950 (Air Enthusiast Magazine, September / October 1999). To Armee de l'Air 3.11.47 (Air Britain Serials)"/>
    <x v="5"/>
    <x v="3"/>
    <m/>
    <m/>
    <x v="2"/>
    <m/>
    <m/>
    <n v="11"/>
    <x v="114"/>
    <x v="1"/>
    <n v="1"/>
    <s v="Front-Line"/>
    <x v="97"/>
    <x v="0"/>
    <n v="1"/>
  </r>
  <r>
    <n v="5884"/>
    <s v="TA556"/>
    <x v="12"/>
    <m/>
    <x v="12"/>
    <x v="19"/>
    <n v="0"/>
    <s v="November"/>
    <x v="13"/>
    <s v="0 November 1950"/>
    <x v="2"/>
    <s v="Inspected by Israeli Airforce in France, November 1950 (Air Enthusiast Magazine, September / October 1999). To Armee de l'Air 9.7.47 (Air Britain Serials)"/>
    <x v="5"/>
    <x v="3"/>
    <m/>
    <m/>
    <x v="2"/>
    <m/>
    <m/>
    <n v="11"/>
    <x v="114"/>
    <x v="1"/>
    <n v="0"/>
    <e v="#N/A"/>
    <x v="17"/>
    <x v="0"/>
    <n v="1"/>
  </r>
  <r>
    <n v="5891"/>
    <s v="TA584"/>
    <x v="12"/>
    <m/>
    <x v="12"/>
    <x v="19"/>
    <n v="0"/>
    <s v="November"/>
    <x v="13"/>
    <s v="0 November 1950"/>
    <x v="2"/>
    <s v="Inspected by Israeli Airforce in France, November 1950 (Air Enthusiast Magazine, September / October 1999). To Armee de l'Air 11.11.47 (Air Britain Serials)"/>
    <x v="5"/>
    <x v="3"/>
    <m/>
    <m/>
    <x v="2"/>
    <m/>
    <m/>
    <n v="11"/>
    <x v="114"/>
    <x v="1"/>
    <n v="0"/>
    <e v="#N/A"/>
    <x v="17"/>
    <x v="0"/>
    <n v="1"/>
  </r>
  <r>
    <n v="2256"/>
    <s v="HP885"/>
    <x v="12"/>
    <s v="301FTU/8OTU/132OTU"/>
    <x v="0"/>
    <x v="7"/>
    <n v="6"/>
    <s v="November"/>
    <x v="13"/>
    <s v="6 November 1950"/>
    <x v="2"/>
    <s v="SS 6.11.50 (Air Britain Serials)"/>
    <x v="4"/>
    <x v="3"/>
    <m/>
    <m/>
    <x v="2"/>
    <m/>
    <m/>
    <n v="11"/>
    <x v="114"/>
    <x v="1"/>
    <n v="1"/>
    <s v="Support Unit"/>
    <x v="121"/>
    <x v="3"/>
    <n v="3"/>
  </r>
  <r>
    <n v="3976"/>
    <s v="HR192"/>
    <x v="12"/>
    <s v="613/305/107"/>
    <x v="0"/>
    <x v="16"/>
    <n v="8"/>
    <s v="November"/>
    <x v="13"/>
    <s v="8 November 1950"/>
    <x v="2"/>
    <s v="SS 8.11.50 (Air Britain Serials)"/>
    <x v="4"/>
    <x v="3"/>
    <m/>
    <m/>
    <x v="2"/>
    <m/>
    <m/>
    <n v="11"/>
    <x v="114"/>
    <x v="1"/>
    <n v="1"/>
    <s v="Front-Line"/>
    <x v="57"/>
    <x v="3"/>
    <n v="3"/>
  </r>
  <r>
    <n v="5024"/>
    <s v="MV533"/>
    <x v="25"/>
    <s v="85/DH"/>
    <x v="10"/>
    <x v="19"/>
    <n v="8"/>
    <s v="November"/>
    <x v="13"/>
    <s v="8 November 1950"/>
    <x v="2"/>
    <s v="SS 8.11.50 (Air Britain Serials) 02.09.46 307 Sqn. MV533 Landed with damaged undercarriage at Horsham St. Faith. Wheel collapsed. (Mosquito Crash Log)"/>
    <x v="4"/>
    <x v="3"/>
    <m/>
    <m/>
    <x v="2"/>
    <m/>
    <m/>
    <n v="11"/>
    <x v="114"/>
    <x v="1"/>
    <n v="1"/>
    <s v="Support Unit"/>
    <x v="40"/>
    <x v="2"/>
    <n v="2"/>
  </r>
  <r>
    <n v="2859"/>
    <s v="NT540"/>
    <x v="25"/>
    <s v="TFU/RWE"/>
    <x v="10"/>
    <x v="19"/>
    <n v="8"/>
    <s v="November"/>
    <x v="13"/>
    <s v="8 November 1950"/>
    <x v="2"/>
    <s v="SS 8.11.50 (Air Britain Serials)"/>
    <x v="4"/>
    <x v="3"/>
    <m/>
    <m/>
    <x v="2"/>
    <m/>
    <m/>
    <n v="11"/>
    <x v="114"/>
    <x v="1"/>
    <n v="1"/>
    <s v="Support Unit"/>
    <x v="198"/>
    <x v="2"/>
    <n v="2"/>
  </r>
  <r>
    <n v="175"/>
    <s v="RF893"/>
    <x v="12"/>
    <s v="489/132OTU/6OTU"/>
    <x v="10"/>
    <x v="7"/>
    <n v="8"/>
    <s v="November"/>
    <x v="13"/>
    <s v="8 November 1950"/>
    <x v="2"/>
    <s v="SS 8.11.50 (Air Britain Serials)"/>
    <x v="4"/>
    <x v="3"/>
    <m/>
    <m/>
    <x v="2"/>
    <m/>
    <m/>
    <n v="11"/>
    <x v="114"/>
    <x v="1"/>
    <n v="1"/>
    <s v="Support Unit"/>
    <x v="254"/>
    <x v="3"/>
    <n v="3"/>
  </r>
  <r>
    <n v="6959"/>
    <s v="NT220"/>
    <x v="16"/>
    <s v="RAE"/>
    <x v="10"/>
    <x v="19"/>
    <n v="10"/>
    <s v="November"/>
    <x v="13"/>
    <s v="10 November 1950"/>
    <x v="2"/>
    <s v="FBXVIII SS 10.11.50 (Air Britain Serials)"/>
    <x v="4"/>
    <x v="3"/>
    <m/>
    <m/>
    <x v="2"/>
    <m/>
    <m/>
    <n v="11"/>
    <x v="114"/>
    <x v="1"/>
    <n v="1"/>
    <s v="Support Unit"/>
    <x v="61"/>
    <x v="0"/>
    <n v="1"/>
  </r>
  <r>
    <n v="3143"/>
    <s v="TE589"/>
    <x v="12"/>
    <s v="1FU"/>
    <x v="10"/>
    <x v="19"/>
    <n v="10"/>
    <s v="November"/>
    <x v="13"/>
    <s v="10 November 1950"/>
    <x v="2"/>
    <s v="SS 10.11.50 (Air Britain Serials)"/>
    <x v="4"/>
    <x v="3"/>
    <m/>
    <m/>
    <x v="2"/>
    <m/>
    <m/>
    <n v="11"/>
    <x v="114"/>
    <x v="1"/>
    <n v="0"/>
    <s v="Support Unit"/>
    <x v="123"/>
    <x v="3"/>
    <n v="1"/>
  </r>
  <r>
    <n v="2570"/>
    <s v="TE660"/>
    <x v="12"/>
    <s v="EFS"/>
    <x v="10"/>
    <x v="19"/>
    <n v="10"/>
    <s v="November"/>
    <x v="13"/>
    <s v="10 November 1950"/>
    <x v="2"/>
    <s v="SS 10.11.50 (Air Britain Serials)"/>
    <x v="4"/>
    <x v="3"/>
    <m/>
    <m/>
    <x v="2"/>
    <m/>
    <m/>
    <n v="11"/>
    <x v="114"/>
    <x v="1"/>
    <n v="0"/>
    <s v="Support Unit"/>
    <x v="283"/>
    <x v="3"/>
    <n v="1"/>
  </r>
  <r>
    <n v="4301"/>
    <s v="TE693"/>
    <x v="12"/>
    <s v="EFS/204AFS"/>
    <x v="10"/>
    <x v="19"/>
    <n v="10"/>
    <s v="November"/>
    <x v="13"/>
    <s v="10 November 1950"/>
    <x v="2"/>
    <s v="SS 10.11.50 (Air Britain Serials)"/>
    <x v="4"/>
    <x v="3"/>
    <m/>
    <m/>
    <x v="2"/>
    <m/>
    <m/>
    <n v="11"/>
    <x v="114"/>
    <x v="1"/>
    <n v="0"/>
    <s v="Support Unit"/>
    <x v="294"/>
    <x v="3"/>
    <n v="2"/>
  </r>
  <r>
    <n v="145"/>
    <s v="TA592"/>
    <x v="12"/>
    <s v="54OTU/228OCU"/>
    <x v="0"/>
    <x v="7"/>
    <n v="11"/>
    <s v="November"/>
    <x v="13"/>
    <s v="11 November 1950"/>
    <x v="2"/>
    <s v="To 6796M 21.11.50 (Air Britain Serials)"/>
    <x v="4"/>
    <x v="3"/>
    <m/>
    <m/>
    <x v="2"/>
    <m/>
    <m/>
    <n v="11"/>
    <x v="114"/>
    <x v="1"/>
    <n v="0"/>
    <s v="Support Unit"/>
    <x v="298"/>
    <x v="0"/>
    <n v="2"/>
  </r>
  <r>
    <n v="480"/>
    <s v="RF645"/>
    <x v="12"/>
    <s v="143/14/25APC/14/Lubeck"/>
    <x v="10"/>
    <x v="19"/>
    <n v="12"/>
    <s v="November"/>
    <x v="13"/>
    <s v="12 November 1950"/>
    <x v="2"/>
    <s v="SS 12.11.50 (Air Britain Serials)"/>
    <x v="4"/>
    <x v="3"/>
    <m/>
    <m/>
    <x v="2"/>
    <m/>
    <m/>
    <n v="11"/>
    <x v="114"/>
    <x v="1"/>
    <n v="1"/>
    <s v="Support Unit"/>
    <x v="365"/>
    <x v="3"/>
    <n v="5"/>
  </r>
  <r>
    <n v="598"/>
    <s v="NS977"/>
    <x v="12"/>
    <s v="613/13OTU/2FP"/>
    <x v="10"/>
    <x v="19"/>
    <n v="24"/>
    <s v="November"/>
    <x v="13"/>
    <s v="24 November 1950"/>
    <x v="0"/>
    <s v="Swung on take-off and u/c collapsed Cosford 24.11.50 (Air Britain Serials)"/>
    <x v="2"/>
    <x v="2"/>
    <s v="Swung on takeoff"/>
    <m/>
    <x v="2"/>
    <m/>
    <m/>
    <n v="11"/>
    <x v="114"/>
    <x v="1"/>
    <n v="1"/>
    <s v="Support Unit"/>
    <x v="330"/>
    <x v="0"/>
    <n v="3"/>
  </r>
  <r>
    <n v="1795"/>
    <s v="RK976"/>
    <x v="39"/>
    <n v="39"/>
    <x v="10"/>
    <x v="19"/>
    <n v="26"/>
    <s v="November"/>
    <x v="13"/>
    <s v="26 November 1950"/>
    <x v="2"/>
    <s v="SOC 28.11.50 (Air Britain Serials)"/>
    <x v="4"/>
    <x v="3"/>
    <m/>
    <m/>
    <x v="2"/>
    <m/>
    <m/>
    <n v="11"/>
    <x v="114"/>
    <x v="1"/>
    <n v="0"/>
    <s v="Front-Line"/>
    <x v="234"/>
    <x v="2"/>
    <n v="1"/>
  </r>
  <r>
    <n v="1603"/>
    <s v="PF600"/>
    <x v="20"/>
    <s v="BBU"/>
    <x v="10"/>
    <x v="19"/>
    <n v="9"/>
    <s v="December"/>
    <x v="13"/>
    <s v="9 December 1950"/>
    <x v="2"/>
    <s v="SOC 9.12.50 (Air Britain Serials)"/>
    <x v="4"/>
    <x v="3"/>
    <m/>
    <m/>
    <x v="2"/>
    <m/>
    <m/>
    <n v="12"/>
    <x v="115"/>
    <x v="1"/>
    <n v="0"/>
    <s v="Support Unit"/>
    <x v="328"/>
    <x v="6"/>
    <n v="1"/>
  </r>
  <r>
    <n v="33"/>
    <s v="NT181"/>
    <x v="12"/>
    <s v="BCDU/487/BSDU/4"/>
    <x v="0"/>
    <x v="16"/>
    <n v="14"/>
    <s v="December"/>
    <x v="13"/>
    <s v="14 December 1950"/>
    <x v="2"/>
    <s v="To 6810M 14.12.50 (Air Britain Serials) Monica IIIE trials, F.I.U. 01.07.44"/>
    <x v="4"/>
    <x v="3"/>
    <m/>
    <m/>
    <x v="2"/>
    <m/>
    <m/>
    <n v="12"/>
    <x v="115"/>
    <x v="1"/>
    <n v="1"/>
    <s v="Front-Line"/>
    <x v="82"/>
    <x v="0"/>
    <n v="4"/>
  </r>
  <r>
    <n v="3181"/>
    <s v="SZ984"/>
    <x v="12"/>
    <s v="605/4/107/11"/>
    <x v="10"/>
    <x v="19"/>
    <n v="14"/>
    <s v="December"/>
    <x v="13"/>
    <s v="14 December 1950"/>
    <x v="2"/>
    <s v="To 6809M 14.12.50 (Air Britain Serials)"/>
    <x v="4"/>
    <x v="3"/>
    <m/>
    <m/>
    <x v="2"/>
    <m/>
    <m/>
    <n v="12"/>
    <x v="115"/>
    <x v="1"/>
    <n v="1"/>
    <s v="Front-Line"/>
    <x v="348"/>
    <x v="0"/>
    <n v="4"/>
  </r>
  <r>
    <n v="5868"/>
    <s v="RG304"/>
    <x v="35"/>
    <n v="13"/>
    <x v="10"/>
    <x v="19"/>
    <n v="3"/>
    <s v="January"/>
    <x v="14"/>
    <s v="3 January 1951"/>
    <x v="2"/>
    <s v="SS 3.1.51 (Air Britain Serials)"/>
    <x v="4"/>
    <x v="3"/>
    <m/>
    <m/>
    <x v="2"/>
    <m/>
    <m/>
    <n v="1"/>
    <x v="116"/>
    <x v="1"/>
    <n v="0"/>
    <s v="Front-Line"/>
    <x v="257"/>
    <x v="0"/>
    <n v="1"/>
  </r>
  <r>
    <n v="528"/>
    <s v="RG243"/>
    <x v="35"/>
    <s v="CSE/237OCU"/>
    <x v="10"/>
    <x v="1"/>
    <n v="4"/>
    <s v="January"/>
    <x v="14"/>
    <s v="4 January 1951"/>
    <x v="0"/>
    <s v="Abandoned overshoot and crash-landed Benson 4.1.51 not repaired (Air Britain Serials)"/>
    <x v="2"/>
    <x v="2"/>
    <s v="Overshot"/>
    <m/>
    <x v="2"/>
    <m/>
    <m/>
    <n v="1"/>
    <x v="116"/>
    <x v="1"/>
    <n v="0"/>
    <s v="Support Unit"/>
    <x v="317"/>
    <x v="0"/>
    <n v="2"/>
  </r>
  <r>
    <n v="889"/>
    <s v="PZ188"/>
    <x v="12"/>
    <s v="515/11"/>
    <x v="10"/>
    <x v="19"/>
    <n v="9"/>
    <s v="January"/>
    <x v="14"/>
    <s v="9 January 1951"/>
    <x v="2"/>
    <s v="SS 9.1.51 (Air Britain Serials)"/>
    <x v="4"/>
    <x v="3"/>
    <m/>
    <m/>
    <x v="2"/>
    <m/>
    <m/>
    <n v="1"/>
    <x v="116"/>
    <x v="1"/>
    <n v="1"/>
    <s v="Front-Line"/>
    <x v="348"/>
    <x v="0"/>
    <n v="2"/>
  </r>
  <r>
    <n v="3209"/>
    <s v="RS632"/>
    <x v="12"/>
    <s v="235/11"/>
    <x v="10"/>
    <x v="19"/>
    <n v="9"/>
    <s v="January"/>
    <x v="14"/>
    <s v="9 January 1951"/>
    <x v="2"/>
    <s v="SS 9.1.51 (Air Britain Serials)"/>
    <x v="4"/>
    <x v="3"/>
    <m/>
    <m/>
    <x v="2"/>
    <m/>
    <m/>
    <n v="1"/>
    <x v="116"/>
    <x v="1"/>
    <n v="1"/>
    <s v="Front-Line"/>
    <x v="348"/>
    <x v="0"/>
    <n v="2"/>
  </r>
  <r>
    <n v="5916"/>
    <s v="RG309"/>
    <x v="35"/>
    <n v="13"/>
    <x v="10"/>
    <x v="19"/>
    <n v="11"/>
    <s v="January"/>
    <x v="14"/>
    <s v="11 January 1951"/>
    <x v="2"/>
    <s v="SOC 11.1.51 (Air Britain Serials)"/>
    <x v="4"/>
    <x v="3"/>
    <m/>
    <m/>
    <x v="2"/>
    <m/>
    <m/>
    <n v="1"/>
    <x v="116"/>
    <x v="1"/>
    <n v="0"/>
    <s v="Front-Line"/>
    <x v="257"/>
    <x v="0"/>
    <n v="1"/>
  </r>
  <r>
    <n v="3789"/>
    <s v="RG183"/>
    <x v="35"/>
    <s v="AAEE/58"/>
    <x v="10"/>
    <x v="19"/>
    <n v="15"/>
    <s v="January"/>
    <x v="14"/>
    <s v="15 January 1951"/>
    <x v="0"/>
    <s v="Undershot single-engined approach and hit trees Benson 15.1.51 (Air Britain Serials)"/>
    <x v="2"/>
    <x v="2"/>
    <s v="Undershot"/>
    <m/>
    <x v="2"/>
    <m/>
    <m/>
    <n v="1"/>
    <x v="116"/>
    <x v="1"/>
    <n v="0"/>
    <s v="Front-Line"/>
    <x v="265"/>
    <x v="0"/>
    <n v="2"/>
  </r>
  <r>
    <n v="3360"/>
    <s v="TE779"/>
    <x v="12"/>
    <s v="1FU"/>
    <x v="10"/>
    <x v="19"/>
    <n v="15"/>
    <s v="January"/>
    <x v="14"/>
    <s v="15 January 1951"/>
    <x v="2"/>
    <s v="SS 15.1.51 (Air Britain Serials)"/>
    <x v="4"/>
    <x v="3"/>
    <m/>
    <m/>
    <x v="2"/>
    <m/>
    <m/>
    <n v="1"/>
    <x v="116"/>
    <x v="1"/>
    <n v="0"/>
    <s v="Support Unit"/>
    <x v="123"/>
    <x v="3"/>
    <n v="1"/>
  </r>
  <r>
    <n v="4001"/>
    <s v="TE797"/>
    <x v="12"/>
    <s v="1FU"/>
    <x v="10"/>
    <x v="19"/>
    <n v="15"/>
    <s v="January"/>
    <x v="14"/>
    <s v="15 January 1951"/>
    <x v="2"/>
    <s v="SS 15.1.51 (Air Britain Serials)"/>
    <x v="4"/>
    <x v="3"/>
    <m/>
    <m/>
    <x v="2"/>
    <m/>
    <m/>
    <n v="1"/>
    <x v="116"/>
    <x v="1"/>
    <n v="0"/>
    <s v="Support Unit"/>
    <x v="123"/>
    <x v="3"/>
    <n v="1"/>
  </r>
  <r>
    <n v="2299"/>
    <s v="TE807"/>
    <x v="12"/>
    <s v="16FU/SF N.Creake"/>
    <x v="10"/>
    <x v="19"/>
    <n v="15"/>
    <s v="January"/>
    <x v="14"/>
    <s v="15 January 1951"/>
    <x v="2"/>
    <s v="SS 15.1.51 (Air Britain Serials)"/>
    <x v="4"/>
    <x v="3"/>
    <m/>
    <m/>
    <x v="2"/>
    <m/>
    <m/>
    <n v="1"/>
    <x v="116"/>
    <x v="1"/>
    <n v="0"/>
    <s v="Support Unit"/>
    <x v="366"/>
    <x v="3"/>
    <n v="2"/>
  </r>
  <r>
    <n v="3208"/>
    <s v="HR128"/>
    <x v="12"/>
    <s v="235/248/8OTU"/>
    <x v="10"/>
    <x v="7"/>
    <n v="17"/>
    <s v="January"/>
    <x v="14"/>
    <s v="17 January 1951"/>
    <x v="2"/>
    <s v="SS 17.1.51 (Air Britain Serials)"/>
    <x v="4"/>
    <x v="3"/>
    <m/>
    <m/>
    <x v="2"/>
    <m/>
    <m/>
    <n v="1"/>
    <x v="116"/>
    <x v="1"/>
    <n v="1"/>
    <s v="Support Unit"/>
    <x v="37"/>
    <x v="3"/>
    <n v="3"/>
  </r>
  <r>
    <n v="1346"/>
    <s v="NT205"/>
    <x v="12"/>
    <n v="617"/>
    <x v="10"/>
    <x v="19"/>
    <n v="17"/>
    <s v="January"/>
    <x v="14"/>
    <s v="17 January 1951"/>
    <x v="2"/>
    <s v="L on 617 (Squadron ORB) No matter how hard I scrutinize the photos of 'The Aristocrat', there simply is no sign of a serial number or letter. The only, vague, clues are the sixteen bombs painted below the cockpit. In Ward/Lee/Wachtel's history of 617, some of the early Mossie missions are not given serial nos due to vagueness in Squadron records. However, NT202 is listed as completing 10 missions, NT205 17. Certainly, NT205 appears to have been 617s hardest-working Mossie. And, thinking out loud here, 202 and 205 weren't taken on charge by 617 until 5/5/44, so it's unlikely they took part in the April operations.....I wonder - just wonder, mind ! - if NT205 'L' was 'The Aristocrat'.... (Martin Bull http://www.ww2f.com/battle-europe/27271-pics-617-squadrons-mystery-mosquitoes.html) SS 17.1.51 (Air Britain Serials)"/>
    <x v="4"/>
    <x v="3"/>
    <m/>
    <m/>
    <x v="2"/>
    <m/>
    <m/>
    <n v="1"/>
    <x v="116"/>
    <x v="1"/>
    <n v="1"/>
    <s v="Front-Line"/>
    <x v="105"/>
    <x v="0"/>
    <n v="1"/>
  </r>
  <r>
    <n v="5525"/>
    <s v="RF620"/>
    <x v="12"/>
    <n v="248"/>
    <x v="10"/>
    <x v="19"/>
    <n v="17"/>
    <s v="January"/>
    <x v="14"/>
    <s v="17 January 1951"/>
    <x v="2"/>
    <s v="SS 17.1.51 (Air Britain Serials)"/>
    <x v="4"/>
    <x v="3"/>
    <m/>
    <m/>
    <x v="2"/>
    <m/>
    <m/>
    <n v="1"/>
    <x v="116"/>
    <x v="1"/>
    <n v="1"/>
    <s v="Front-Line"/>
    <x v="52"/>
    <x v="3"/>
    <n v="1"/>
  </r>
  <r>
    <n v="757"/>
    <s v="RF644"/>
    <x v="12"/>
    <s v="AAEE/ETPS"/>
    <x v="10"/>
    <x v="19"/>
    <n v="17"/>
    <s v="January"/>
    <x v="14"/>
    <s v="17 January 1951"/>
    <x v="2"/>
    <s v="SS 17.1.51 (Air Britain Serials)"/>
    <x v="4"/>
    <x v="3"/>
    <m/>
    <m/>
    <x v="2"/>
    <m/>
    <m/>
    <n v="1"/>
    <x v="116"/>
    <x v="1"/>
    <n v="1"/>
    <s v="Support Unit"/>
    <x v="318"/>
    <x v="3"/>
    <n v="2"/>
  </r>
  <r>
    <n v="5431"/>
    <s v="RF760"/>
    <x v="12"/>
    <s v="TFU/AWDU"/>
    <x v="10"/>
    <x v="19"/>
    <n v="17"/>
    <s v="January"/>
    <x v="14"/>
    <s v="17 January 1951"/>
    <x v="2"/>
    <s v="SS 17.1.51 (Air Britain Serials)"/>
    <x v="4"/>
    <x v="3"/>
    <m/>
    <m/>
    <x v="2"/>
    <m/>
    <m/>
    <n v="1"/>
    <x v="116"/>
    <x v="1"/>
    <n v="1"/>
    <s v="Support Unit"/>
    <x v="367"/>
    <x v="3"/>
    <n v="2"/>
  </r>
  <r>
    <n v="5607"/>
    <s v="RF909"/>
    <x v="12"/>
    <m/>
    <x v="10"/>
    <x v="19"/>
    <n v="17"/>
    <s v="January"/>
    <x v="14"/>
    <s v="17 January 1951"/>
    <x v="2"/>
    <s v="SS 17.1.51 (Air Britain Serials)"/>
    <x v="4"/>
    <x v="3"/>
    <m/>
    <m/>
    <x v="2"/>
    <m/>
    <m/>
    <n v="1"/>
    <x v="116"/>
    <x v="1"/>
    <n v="1"/>
    <s v="Support Unit"/>
    <x v="17"/>
    <x v="3"/>
    <n v="1"/>
  </r>
  <r>
    <n v="5931"/>
    <s v="RF932"/>
    <x v="12"/>
    <n v="36"/>
    <x v="10"/>
    <x v="19"/>
    <n v="17"/>
    <s v="January"/>
    <x v="14"/>
    <s v="17 January 1951"/>
    <x v="2"/>
    <s v="SS 17.1.51 (Air Britain Serials)"/>
    <x v="4"/>
    <x v="3"/>
    <m/>
    <m/>
    <x v="2"/>
    <m/>
    <m/>
    <n v="1"/>
    <x v="116"/>
    <x v="1"/>
    <n v="1"/>
    <s v="Front-Line"/>
    <x v="285"/>
    <x v="3"/>
    <n v="1"/>
  </r>
  <r>
    <n v="5625"/>
    <s v="TE744"/>
    <x v="12"/>
    <m/>
    <x v="10"/>
    <x v="19"/>
    <n v="17"/>
    <s v="January"/>
    <x v="14"/>
    <s v="17 January 1951"/>
    <x v="2"/>
    <s v="SS 17.1.51 (Air Britain Serials)"/>
    <x v="4"/>
    <x v="3"/>
    <m/>
    <m/>
    <x v="2"/>
    <m/>
    <m/>
    <n v="1"/>
    <x v="116"/>
    <x v="1"/>
    <n v="0"/>
    <e v="#N/A"/>
    <x v="17"/>
    <x v="3"/>
    <n v="1"/>
  </r>
  <r>
    <n v="5630"/>
    <s v="TE747"/>
    <x v="12"/>
    <m/>
    <x v="10"/>
    <x v="19"/>
    <n v="17"/>
    <s v="January"/>
    <x v="14"/>
    <s v="17 January 1951"/>
    <x v="2"/>
    <s v="SS 17.1.51 (Air Britain Serials)"/>
    <x v="4"/>
    <x v="3"/>
    <m/>
    <m/>
    <x v="2"/>
    <m/>
    <m/>
    <n v="1"/>
    <x v="116"/>
    <x v="1"/>
    <n v="0"/>
    <e v="#N/A"/>
    <x v="17"/>
    <x v="3"/>
    <n v="1"/>
  </r>
  <r>
    <n v="5641"/>
    <s v="TE748"/>
    <x v="12"/>
    <m/>
    <x v="10"/>
    <x v="19"/>
    <n v="17"/>
    <s v="January"/>
    <x v="14"/>
    <s v="17 January 1951"/>
    <x v="2"/>
    <s v="SS 17.1.51 (Air Britain Serials)"/>
    <x v="4"/>
    <x v="3"/>
    <m/>
    <m/>
    <x v="2"/>
    <m/>
    <m/>
    <n v="1"/>
    <x v="116"/>
    <x v="1"/>
    <n v="0"/>
    <e v="#N/A"/>
    <x v="17"/>
    <x v="3"/>
    <n v="1"/>
  </r>
  <r>
    <n v="5991"/>
    <s v="TE749"/>
    <x v="12"/>
    <m/>
    <x v="10"/>
    <x v="19"/>
    <n v="17"/>
    <s v="January"/>
    <x v="14"/>
    <s v="17 January 1951"/>
    <x v="2"/>
    <s v="SS 17.1.51 (Air Britain Serials)"/>
    <x v="4"/>
    <x v="3"/>
    <m/>
    <m/>
    <x v="2"/>
    <m/>
    <m/>
    <n v="1"/>
    <x v="116"/>
    <x v="1"/>
    <n v="0"/>
    <e v="#N/A"/>
    <x v="17"/>
    <x v="3"/>
    <n v="1"/>
  </r>
  <r>
    <n v="6202"/>
    <s v="TE750"/>
    <x v="12"/>
    <m/>
    <x v="10"/>
    <x v="19"/>
    <n v="17"/>
    <s v="January"/>
    <x v="14"/>
    <s v="17 January 1951"/>
    <x v="2"/>
    <s v="SS 17.1.51 (Air Britain Serials)"/>
    <x v="4"/>
    <x v="3"/>
    <m/>
    <m/>
    <x v="2"/>
    <m/>
    <m/>
    <n v="1"/>
    <x v="116"/>
    <x v="1"/>
    <n v="0"/>
    <e v="#N/A"/>
    <x v="17"/>
    <x v="3"/>
    <n v="1"/>
  </r>
  <r>
    <n v="3132"/>
    <s v="TE754"/>
    <x v="12"/>
    <m/>
    <x v="10"/>
    <x v="19"/>
    <n v="17"/>
    <s v="January"/>
    <x v="14"/>
    <s v="17 January 1951"/>
    <x v="2"/>
    <s v="SS 17.1.51 (Air Britain Serials)"/>
    <x v="4"/>
    <x v="3"/>
    <m/>
    <m/>
    <x v="2"/>
    <m/>
    <m/>
    <n v="1"/>
    <x v="116"/>
    <x v="1"/>
    <n v="0"/>
    <e v="#N/A"/>
    <x v="17"/>
    <x v="3"/>
    <n v="1"/>
  </r>
  <r>
    <n v="4570"/>
    <s v="TE767"/>
    <x v="12"/>
    <m/>
    <x v="10"/>
    <x v="19"/>
    <n v="17"/>
    <s v="January"/>
    <x v="14"/>
    <s v="17 January 1951"/>
    <x v="2"/>
    <s v="SS 17.1.51 (Air Britain Serials)"/>
    <x v="4"/>
    <x v="3"/>
    <m/>
    <m/>
    <x v="2"/>
    <m/>
    <m/>
    <n v="1"/>
    <x v="116"/>
    <x v="1"/>
    <n v="0"/>
    <e v="#N/A"/>
    <x v="17"/>
    <x v="3"/>
    <n v="1"/>
  </r>
  <r>
    <n v="4606"/>
    <s v="TE769"/>
    <x v="12"/>
    <m/>
    <x v="10"/>
    <x v="19"/>
    <n v="17"/>
    <s v="January"/>
    <x v="14"/>
    <s v="17 January 1951"/>
    <x v="2"/>
    <s v="SS 17.1.51 (Air Britain Serials)"/>
    <x v="4"/>
    <x v="3"/>
    <m/>
    <m/>
    <x v="2"/>
    <m/>
    <m/>
    <n v="1"/>
    <x v="116"/>
    <x v="1"/>
    <n v="0"/>
    <e v="#N/A"/>
    <x v="17"/>
    <x v="3"/>
    <n v="1"/>
  </r>
  <r>
    <n v="4629"/>
    <s v="TE773"/>
    <x v="12"/>
    <m/>
    <x v="10"/>
    <x v="19"/>
    <n v="17"/>
    <s v="January"/>
    <x v="14"/>
    <s v="17 January 1951"/>
    <x v="2"/>
    <s v="SS 17.1.51 (Air Britain Serials)"/>
    <x v="4"/>
    <x v="3"/>
    <m/>
    <m/>
    <x v="2"/>
    <m/>
    <m/>
    <n v="1"/>
    <x v="116"/>
    <x v="1"/>
    <n v="0"/>
    <e v="#N/A"/>
    <x v="17"/>
    <x v="3"/>
    <n v="1"/>
  </r>
  <r>
    <n v="5957"/>
    <s v="TE774"/>
    <x v="12"/>
    <m/>
    <x v="10"/>
    <x v="19"/>
    <n v="17"/>
    <s v="January"/>
    <x v="14"/>
    <s v="17 January 1951"/>
    <x v="2"/>
    <s v="SS 17.1.51 (Air Britain Serials)"/>
    <x v="4"/>
    <x v="3"/>
    <m/>
    <m/>
    <x v="2"/>
    <m/>
    <m/>
    <n v="1"/>
    <x v="116"/>
    <x v="1"/>
    <n v="0"/>
    <e v="#N/A"/>
    <x v="17"/>
    <x v="3"/>
    <n v="1"/>
  </r>
  <r>
    <n v="5959"/>
    <s v="TE775"/>
    <x v="12"/>
    <m/>
    <x v="10"/>
    <x v="19"/>
    <n v="17"/>
    <s v="January"/>
    <x v="14"/>
    <s v="17 January 1951"/>
    <x v="2"/>
    <s v="SS 17.1.51 (Air Britain Serials)"/>
    <x v="4"/>
    <x v="3"/>
    <m/>
    <m/>
    <x v="2"/>
    <m/>
    <m/>
    <n v="1"/>
    <x v="116"/>
    <x v="1"/>
    <n v="0"/>
    <e v="#N/A"/>
    <x v="17"/>
    <x v="3"/>
    <n v="1"/>
  </r>
  <r>
    <n v="5979"/>
    <s v="TE776"/>
    <x v="12"/>
    <m/>
    <x v="10"/>
    <x v="19"/>
    <n v="17"/>
    <s v="January"/>
    <x v="14"/>
    <s v="17 January 1951"/>
    <x v="2"/>
    <s v="SS 17.1.51 (Air Britain Serials)"/>
    <x v="4"/>
    <x v="3"/>
    <m/>
    <m/>
    <x v="2"/>
    <m/>
    <m/>
    <n v="1"/>
    <x v="116"/>
    <x v="1"/>
    <n v="0"/>
    <e v="#N/A"/>
    <x v="17"/>
    <x v="3"/>
    <n v="1"/>
  </r>
  <r>
    <n v="5982"/>
    <s v="TE778"/>
    <x v="12"/>
    <m/>
    <x v="10"/>
    <x v="19"/>
    <n v="17"/>
    <s v="January"/>
    <x v="14"/>
    <s v="17 January 1951"/>
    <x v="2"/>
    <s v="SS 17.1.51 (Air Britain Serials)"/>
    <x v="4"/>
    <x v="3"/>
    <m/>
    <m/>
    <x v="2"/>
    <m/>
    <m/>
    <n v="1"/>
    <x v="116"/>
    <x v="1"/>
    <n v="0"/>
    <e v="#N/A"/>
    <x v="17"/>
    <x v="3"/>
    <n v="1"/>
  </r>
  <r>
    <n v="6214"/>
    <s v="TE780"/>
    <x v="12"/>
    <m/>
    <x v="10"/>
    <x v="19"/>
    <n v="17"/>
    <s v="January"/>
    <x v="14"/>
    <s v="17 January 1951"/>
    <x v="2"/>
    <s v="SS 17.1.51 (Air Britain Serials)"/>
    <x v="4"/>
    <x v="3"/>
    <m/>
    <m/>
    <x v="2"/>
    <m/>
    <m/>
    <n v="1"/>
    <x v="116"/>
    <x v="1"/>
    <n v="0"/>
    <e v="#N/A"/>
    <x v="17"/>
    <x v="3"/>
    <n v="1"/>
  </r>
  <r>
    <n v="6270"/>
    <s v="TE793"/>
    <x v="12"/>
    <m/>
    <x v="10"/>
    <x v="19"/>
    <n v="17"/>
    <s v="January"/>
    <x v="14"/>
    <s v="17 January 1951"/>
    <x v="2"/>
    <s v="SS 17.1.51 (Air Britain Serials)"/>
    <x v="4"/>
    <x v="3"/>
    <m/>
    <m/>
    <x v="2"/>
    <m/>
    <m/>
    <n v="1"/>
    <x v="116"/>
    <x v="1"/>
    <n v="0"/>
    <e v="#N/A"/>
    <x v="17"/>
    <x v="3"/>
    <n v="1"/>
  </r>
  <r>
    <n v="6219"/>
    <s v="TE795"/>
    <x v="12"/>
    <m/>
    <x v="10"/>
    <x v="19"/>
    <n v="17"/>
    <s v="January"/>
    <x v="14"/>
    <s v="17 January 1951"/>
    <x v="2"/>
    <s v="SS 17.1.51 (Air Britain Serials)"/>
    <x v="4"/>
    <x v="3"/>
    <m/>
    <m/>
    <x v="2"/>
    <m/>
    <m/>
    <n v="1"/>
    <x v="116"/>
    <x v="1"/>
    <n v="0"/>
    <e v="#N/A"/>
    <x v="17"/>
    <x v="3"/>
    <n v="1"/>
  </r>
  <r>
    <n v="4583"/>
    <s v="TE798"/>
    <x v="12"/>
    <m/>
    <x v="10"/>
    <x v="19"/>
    <n v="17"/>
    <s v="January"/>
    <x v="14"/>
    <s v="17 January 1951"/>
    <x v="2"/>
    <s v="SS 17.1.51 (Air Britain Serials)"/>
    <x v="4"/>
    <x v="3"/>
    <m/>
    <m/>
    <x v="2"/>
    <m/>
    <m/>
    <n v="1"/>
    <x v="116"/>
    <x v="1"/>
    <n v="0"/>
    <e v="#N/A"/>
    <x v="17"/>
    <x v="3"/>
    <n v="1"/>
  </r>
  <r>
    <n v="5086"/>
    <s v="TE800"/>
    <x v="12"/>
    <m/>
    <x v="10"/>
    <x v="19"/>
    <n v="17"/>
    <s v="January"/>
    <x v="14"/>
    <s v="17 January 1951"/>
    <x v="2"/>
    <s v="SS 17.1.51 (Air Britain Serials)"/>
    <x v="4"/>
    <x v="3"/>
    <m/>
    <m/>
    <x v="2"/>
    <m/>
    <m/>
    <n v="1"/>
    <x v="116"/>
    <x v="1"/>
    <n v="0"/>
    <e v="#N/A"/>
    <x v="17"/>
    <x v="3"/>
    <n v="1"/>
  </r>
  <r>
    <n v="5088"/>
    <s v="TE801"/>
    <x v="12"/>
    <m/>
    <x v="10"/>
    <x v="19"/>
    <n v="17"/>
    <s v="January"/>
    <x v="14"/>
    <s v="17 January 1951"/>
    <x v="2"/>
    <s v="SS 17.1.51 (Air Britain Serials)"/>
    <x v="4"/>
    <x v="3"/>
    <m/>
    <m/>
    <x v="2"/>
    <m/>
    <m/>
    <n v="1"/>
    <x v="116"/>
    <x v="1"/>
    <n v="0"/>
    <e v="#N/A"/>
    <x v="17"/>
    <x v="3"/>
    <n v="1"/>
  </r>
  <r>
    <n v="5585"/>
    <s v="TE805"/>
    <x v="12"/>
    <m/>
    <x v="10"/>
    <x v="19"/>
    <n v="17"/>
    <s v="January"/>
    <x v="14"/>
    <s v="17 January 1951"/>
    <x v="2"/>
    <s v="SS 17.1.51 (Air Britain Serials)"/>
    <x v="4"/>
    <x v="3"/>
    <m/>
    <m/>
    <x v="2"/>
    <m/>
    <m/>
    <n v="1"/>
    <x v="116"/>
    <x v="1"/>
    <n v="0"/>
    <e v="#N/A"/>
    <x v="17"/>
    <x v="3"/>
    <n v="1"/>
  </r>
  <r>
    <n v="5603"/>
    <s v="TE806"/>
    <x v="12"/>
    <m/>
    <x v="10"/>
    <x v="19"/>
    <n v="17"/>
    <s v="January"/>
    <x v="14"/>
    <s v="17 January 1951"/>
    <x v="2"/>
    <s v="SS 17.1.51 (Air Britain Serials)"/>
    <x v="4"/>
    <x v="3"/>
    <m/>
    <m/>
    <x v="2"/>
    <m/>
    <m/>
    <n v="1"/>
    <x v="116"/>
    <x v="1"/>
    <n v="0"/>
    <e v="#N/A"/>
    <x v="17"/>
    <x v="3"/>
    <n v="1"/>
  </r>
  <r>
    <n v="5628"/>
    <s v="TE810"/>
    <x v="12"/>
    <m/>
    <x v="10"/>
    <x v="19"/>
    <n v="17"/>
    <s v="January"/>
    <x v="14"/>
    <s v="17 January 1951"/>
    <x v="2"/>
    <s v="SS 17.1.51 (Air Britain Serials)"/>
    <x v="4"/>
    <x v="3"/>
    <m/>
    <m/>
    <x v="2"/>
    <m/>
    <m/>
    <n v="1"/>
    <x v="116"/>
    <x v="1"/>
    <n v="0"/>
    <e v="#N/A"/>
    <x v="17"/>
    <x v="3"/>
    <n v="1"/>
  </r>
  <r>
    <n v="5638"/>
    <s v="TE827"/>
    <x v="12"/>
    <m/>
    <x v="10"/>
    <x v="19"/>
    <n v="17"/>
    <s v="January"/>
    <x v="14"/>
    <s v="17 January 1951"/>
    <x v="2"/>
    <s v="SS 17.1.51 (Air Britain Serials)"/>
    <x v="4"/>
    <x v="3"/>
    <m/>
    <m/>
    <x v="2"/>
    <m/>
    <m/>
    <n v="1"/>
    <x v="116"/>
    <x v="1"/>
    <n v="0"/>
    <e v="#N/A"/>
    <x v="17"/>
    <x v="3"/>
    <n v="1"/>
  </r>
  <r>
    <n v="5980"/>
    <s v="TE850"/>
    <x v="12"/>
    <m/>
    <x v="10"/>
    <x v="19"/>
    <n v="17"/>
    <s v="January"/>
    <x v="14"/>
    <s v="17 January 1951"/>
    <x v="2"/>
    <s v="SS 17.1.51 (Air Britain Serials)"/>
    <x v="4"/>
    <x v="3"/>
    <m/>
    <m/>
    <x v="2"/>
    <m/>
    <m/>
    <n v="1"/>
    <x v="116"/>
    <x v="1"/>
    <n v="0"/>
    <e v="#N/A"/>
    <x v="17"/>
    <x v="3"/>
    <n v="1"/>
  </r>
  <r>
    <n v="7439"/>
    <s v="TE923"/>
    <x v="12"/>
    <s v="FE"/>
    <x v="3"/>
    <x v="16"/>
    <n v="17"/>
    <s v="January"/>
    <x v="14"/>
    <s v="17 January 1951"/>
    <x v="2"/>
    <s v="SS 17.1.51 (Air Britain Serials)"/>
    <x v="4"/>
    <x v="3"/>
    <m/>
    <m/>
    <x v="2"/>
    <m/>
    <m/>
    <n v="1"/>
    <x v="116"/>
    <x v="1"/>
    <n v="0"/>
    <e v="#N/A"/>
    <x v="91"/>
    <x v="3"/>
    <n v="1"/>
  </r>
  <r>
    <n v="1930"/>
    <s v="NS961"/>
    <x v="12"/>
    <s v="515/13OTU"/>
    <x v="0"/>
    <x v="7"/>
    <n v="18"/>
    <s v="January"/>
    <x v="14"/>
    <s v="18 January 1951"/>
    <x v="2"/>
    <s v="SS 18.1.51 (Air Britain Serials)"/>
    <x v="4"/>
    <x v="3"/>
    <m/>
    <m/>
    <x v="2"/>
    <m/>
    <m/>
    <n v="1"/>
    <x v="116"/>
    <x v="1"/>
    <n v="1"/>
    <s v="Support Unit"/>
    <x v="39"/>
    <x v="0"/>
    <n v="2"/>
  </r>
  <r>
    <n v="5985"/>
    <s v="TE617"/>
    <x v="12"/>
    <m/>
    <x v="10"/>
    <x v="19"/>
    <n v="18"/>
    <s v="January"/>
    <x v="14"/>
    <s v="18 January 1951"/>
    <x v="2"/>
    <s v="SS 18.1.51 (Air Britain Serials)"/>
    <x v="4"/>
    <x v="3"/>
    <m/>
    <m/>
    <x v="2"/>
    <m/>
    <m/>
    <n v="1"/>
    <x v="116"/>
    <x v="1"/>
    <n v="0"/>
    <e v="#N/A"/>
    <x v="17"/>
    <x v="3"/>
    <n v="1"/>
  </r>
  <r>
    <n v="5999"/>
    <s v="TE620"/>
    <x v="12"/>
    <m/>
    <x v="10"/>
    <x v="19"/>
    <n v="18"/>
    <s v="January"/>
    <x v="14"/>
    <s v="18 January 1951"/>
    <x v="2"/>
    <s v="SS 18.1.51 (Air Britain Serials)"/>
    <x v="4"/>
    <x v="3"/>
    <m/>
    <m/>
    <x v="2"/>
    <m/>
    <m/>
    <n v="1"/>
    <x v="116"/>
    <x v="1"/>
    <n v="0"/>
    <e v="#N/A"/>
    <x v="17"/>
    <x v="3"/>
    <n v="1"/>
  </r>
  <r>
    <n v="6003"/>
    <s v="TE622"/>
    <x v="12"/>
    <m/>
    <x v="10"/>
    <x v="19"/>
    <n v="18"/>
    <s v="January"/>
    <x v="14"/>
    <s v="18 January 1951"/>
    <x v="2"/>
    <s v="SS 18.1.51 (Air Britain Serials)"/>
    <x v="4"/>
    <x v="3"/>
    <m/>
    <m/>
    <x v="2"/>
    <m/>
    <m/>
    <n v="1"/>
    <x v="116"/>
    <x v="1"/>
    <n v="0"/>
    <e v="#N/A"/>
    <x v="17"/>
    <x v="3"/>
    <n v="1"/>
  </r>
  <r>
    <n v="6016"/>
    <s v="TE624"/>
    <x v="12"/>
    <m/>
    <x v="10"/>
    <x v="19"/>
    <n v="18"/>
    <s v="January"/>
    <x v="14"/>
    <s v="18 January 1951"/>
    <x v="2"/>
    <s v="SS 18.1.51 (Air Britain Serials)"/>
    <x v="4"/>
    <x v="3"/>
    <m/>
    <m/>
    <x v="2"/>
    <m/>
    <m/>
    <n v="1"/>
    <x v="116"/>
    <x v="1"/>
    <n v="0"/>
    <e v="#N/A"/>
    <x v="17"/>
    <x v="3"/>
    <n v="1"/>
  </r>
  <r>
    <n v="6269"/>
    <s v="TE625"/>
    <x v="12"/>
    <m/>
    <x v="10"/>
    <x v="19"/>
    <n v="18"/>
    <s v="January"/>
    <x v="14"/>
    <s v="18 January 1951"/>
    <x v="2"/>
    <s v="SS 18.1.51 (Air Britain Serials)"/>
    <x v="4"/>
    <x v="3"/>
    <m/>
    <m/>
    <x v="2"/>
    <m/>
    <m/>
    <n v="1"/>
    <x v="116"/>
    <x v="1"/>
    <n v="0"/>
    <e v="#N/A"/>
    <x v="17"/>
    <x v="3"/>
    <n v="1"/>
  </r>
  <r>
    <n v="6272"/>
    <s v="TE626"/>
    <x v="12"/>
    <m/>
    <x v="10"/>
    <x v="19"/>
    <n v="18"/>
    <s v="January"/>
    <x v="14"/>
    <s v="18 January 1951"/>
    <x v="2"/>
    <s v="SS 18.1.51 (Air Britain Serials)"/>
    <x v="4"/>
    <x v="3"/>
    <m/>
    <m/>
    <x v="2"/>
    <m/>
    <m/>
    <n v="1"/>
    <x v="116"/>
    <x v="1"/>
    <n v="0"/>
    <e v="#N/A"/>
    <x v="17"/>
    <x v="3"/>
    <n v="1"/>
  </r>
  <r>
    <n v="3666"/>
    <s v="TE627"/>
    <x v="12"/>
    <m/>
    <x v="10"/>
    <x v="19"/>
    <n v="18"/>
    <s v="January"/>
    <x v="14"/>
    <s v="18 January 1951"/>
    <x v="2"/>
    <s v="SS 18.1.51 (Air Britain Serials)"/>
    <x v="4"/>
    <x v="3"/>
    <m/>
    <m/>
    <x v="2"/>
    <m/>
    <m/>
    <n v="1"/>
    <x v="116"/>
    <x v="1"/>
    <n v="0"/>
    <e v="#N/A"/>
    <x v="17"/>
    <x v="3"/>
    <n v="1"/>
  </r>
  <r>
    <n v="5966"/>
    <s v="TE642"/>
    <x v="12"/>
    <m/>
    <x v="10"/>
    <x v="19"/>
    <n v="18"/>
    <s v="January"/>
    <x v="14"/>
    <s v="18 January 1951"/>
    <x v="2"/>
    <s v="SS 18.1.51 (Air Britain Serials)"/>
    <x v="4"/>
    <x v="3"/>
    <m/>
    <m/>
    <x v="2"/>
    <m/>
    <m/>
    <n v="1"/>
    <x v="116"/>
    <x v="1"/>
    <n v="0"/>
    <e v="#N/A"/>
    <x v="17"/>
    <x v="3"/>
    <n v="1"/>
  </r>
  <r>
    <n v="4636"/>
    <s v="TE645"/>
    <x v="12"/>
    <m/>
    <x v="10"/>
    <x v="19"/>
    <n v="18"/>
    <s v="January"/>
    <x v="14"/>
    <s v="18 January 1951"/>
    <x v="2"/>
    <s v="SS 18.1.51 (Air Britain Serials)"/>
    <x v="4"/>
    <x v="3"/>
    <m/>
    <m/>
    <x v="2"/>
    <m/>
    <m/>
    <n v="1"/>
    <x v="116"/>
    <x v="1"/>
    <n v="0"/>
    <e v="#N/A"/>
    <x v="17"/>
    <x v="3"/>
    <n v="1"/>
  </r>
  <r>
    <n v="5090"/>
    <s v="TE648"/>
    <x v="12"/>
    <m/>
    <x v="10"/>
    <x v="19"/>
    <n v="18"/>
    <s v="January"/>
    <x v="14"/>
    <s v="18 January 1951"/>
    <x v="2"/>
    <s v="SS 18.1.51 (Air Britain Serials)"/>
    <x v="4"/>
    <x v="3"/>
    <m/>
    <m/>
    <x v="2"/>
    <m/>
    <m/>
    <n v="1"/>
    <x v="116"/>
    <x v="1"/>
    <n v="0"/>
    <e v="#N/A"/>
    <x v="17"/>
    <x v="3"/>
    <n v="1"/>
  </r>
  <r>
    <n v="5591"/>
    <s v="TE651"/>
    <x v="12"/>
    <m/>
    <x v="10"/>
    <x v="19"/>
    <n v="18"/>
    <s v="January"/>
    <x v="14"/>
    <s v="18 January 1951"/>
    <x v="2"/>
    <s v="SS 18.1.51 (Air Britain Serials)"/>
    <x v="4"/>
    <x v="3"/>
    <m/>
    <m/>
    <x v="2"/>
    <m/>
    <m/>
    <n v="1"/>
    <x v="116"/>
    <x v="1"/>
    <n v="0"/>
    <e v="#N/A"/>
    <x v="17"/>
    <x v="3"/>
    <n v="1"/>
  </r>
  <r>
    <n v="5614"/>
    <s v="TE652"/>
    <x v="12"/>
    <m/>
    <x v="10"/>
    <x v="19"/>
    <n v="18"/>
    <s v="January"/>
    <x v="14"/>
    <s v="18 January 1951"/>
    <x v="2"/>
    <s v="SS 18.1.51 (Air Britain Serials)"/>
    <x v="4"/>
    <x v="3"/>
    <m/>
    <m/>
    <x v="2"/>
    <m/>
    <m/>
    <n v="1"/>
    <x v="116"/>
    <x v="1"/>
    <n v="0"/>
    <e v="#N/A"/>
    <x v="17"/>
    <x v="3"/>
    <n v="1"/>
  </r>
  <r>
    <n v="5624"/>
    <s v="TE653"/>
    <x v="12"/>
    <m/>
    <x v="10"/>
    <x v="19"/>
    <n v="18"/>
    <s v="January"/>
    <x v="14"/>
    <s v="18 January 1951"/>
    <x v="2"/>
    <s v="SS 18.1.51 (Air Britain Serials)"/>
    <x v="4"/>
    <x v="3"/>
    <m/>
    <m/>
    <x v="2"/>
    <m/>
    <m/>
    <n v="1"/>
    <x v="116"/>
    <x v="1"/>
    <n v="0"/>
    <e v="#N/A"/>
    <x v="17"/>
    <x v="3"/>
    <n v="1"/>
  </r>
  <r>
    <n v="5989"/>
    <s v="TE655"/>
    <x v="12"/>
    <m/>
    <x v="10"/>
    <x v="19"/>
    <n v="18"/>
    <s v="January"/>
    <x v="14"/>
    <s v="18 January 1951"/>
    <x v="2"/>
    <s v="SS 18.1.51 (Air Britain Serials)"/>
    <x v="4"/>
    <x v="3"/>
    <m/>
    <m/>
    <x v="2"/>
    <m/>
    <m/>
    <n v="1"/>
    <x v="116"/>
    <x v="1"/>
    <n v="0"/>
    <e v="#N/A"/>
    <x v="17"/>
    <x v="3"/>
    <n v="1"/>
  </r>
  <r>
    <n v="5993"/>
    <s v="TE664"/>
    <x v="12"/>
    <m/>
    <x v="10"/>
    <x v="19"/>
    <n v="18"/>
    <s v="January"/>
    <x v="14"/>
    <s v="18 January 1951"/>
    <x v="2"/>
    <s v="SS 18.1.51 (Air Britain Serials)"/>
    <x v="4"/>
    <x v="3"/>
    <m/>
    <m/>
    <x v="2"/>
    <m/>
    <m/>
    <n v="1"/>
    <x v="116"/>
    <x v="1"/>
    <n v="0"/>
    <e v="#N/A"/>
    <x v="17"/>
    <x v="3"/>
    <n v="1"/>
  </r>
  <r>
    <n v="6019"/>
    <s v="TE665"/>
    <x v="12"/>
    <m/>
    <x v="10"/>
    <x v="19"/>
    <n v="18"/>
    <s v="January"/>
    <x v="14"/>
    <s v="18 January 1951"/>
    <x v="2"/>
    <s v="SS 18.1.51 (Air Britain Serials)"/>
    <x v="4"/>
    <x v="3"/>
    <m/>
    <m/>
    <x v="2"/>
    <m/>
    <m/>
    <n v="1"/>
    <x v="116"/>
    <x v="1"/>
    <n v="0"/>
    <e v="#N/A"/>
    <x v="17"/>
    <x v="3"/>
    <n v="1"/>
  </r>
  <r>
    <n v="6024"/>
    <s v="TE685"/>
    <x v="12"/>
    <m/>
    <x v="10"/>
    <x v="19"/>
    <n v="18"/>
    <s v="January"/>
    <x v="14"/>
    <s v="18 January 1951"/>
    <x v="2"/>
    <s v="SS 18.1.51 (Air Britain Serials)"/>
    <x v="4"/>
    <x v="3"/>
    <m/>
    <m/>
    <x v="2"/>
    <m/>
    <m/>
    <n v="1"/>
    <x v="116"/>
    <x v="1"/>
    <n v="0"/>
    <e v="#N/A"/>
    <x v="17"/>
    <x v="3"/>
    <n v="1"/>
  </r>
  <r>
    <n v="6032"/>
    <s v="TE689"/>
    <x v="12"/>
    <m/>
    <x v="10"/>
    <x v="19"/>
    <n v="18"/>
    <s v="January"/>
    <x v="14"/>
    <s v="18 January 1951"/>
    <x v="2"/>
    <s v="SS 18.1.51 (Air Britain Serials)"/>
    <x v="4"/>
    <x v="3"/>
    <m/>
    <m/>
    <x v="2"/>
    <m/>
    <m/>
    <n v="1"/>
    <x v="116"/>
    <x v="1"/>
    <n v="0"/>
    <e v="#N/A"/>
    <x v="17"/>
    <x v="3"/>
    <n v="1"/>
  </r>
  <r>
    <n v="6188"/>
    <s v="TE694"/>
    <x v="12"/>
    <m/>
    <x v="10"/>
    <x v="19"/>
    <n v="18"/>
    <s v="January"/>
    <x v="14"/>
    <s v="18 January 1951"/>
    <x v="2"/>
    <s v="SS 18.1.51 (Air Britain Serials)"/>
    <x v="4"/>
    <x v="3"/>
    <m/>
    <m/>
    <x v="2"/>
    <m/>
    <m/>
    <n v="1"/>
    <x v="116"/>
    <x v="1"/>
    <n v="0"/>
    <e v="#N/A"/>
    <x v="17"/>
    <x v="3"/>
    <n v="1"/>
  </r>
  <r>
    <n v="5939"/>
    <s v="TE914"/>
    <x v="12"/>
    <m/>
    <x v="10"/>
    <x v="19"/>
    <n v="18"/>
    <s v="January"/>
    <x v="14"/>
    <s v="18 January 1951"/>
    <x v="2"/>
    <s v="SS 18.1.51 (Air Britain Serials)"/>
    <x v="4"/>
    <x v="3"/>
    <m/>
    <m/>
    <x v="2"/>
    <m/>
    <m/>
    <n v="1"/>
    <x v="116"/>
    <x v="1"/>
    <n v="0"/>
    <e v="#N/A"/>
    <x v="17"/>
    <x v="3"/>
    <n v="1"/>
  </r>
  <r>
    <n v="6008"/>
    <s v="TE915"/>
    <x v="12"/>
    <m/>
    <x v="10"/>
    <x v="19"/>
    <n v="18"/>
    <s v="January"/>
    <x v="14"/>
    <s v="18 January 1951"/>
    <x v="2"/>
    <s v="SS 18.1.51 (Air Britain Serials)"/>
    <x v="4"/>
    <x v="3"/>
    <m/>
    <m/>
    <x v="2"/>
    <m/>
    <m/>
    <n v="1"/>
    <x v="116"/>
    <x v="1"/>
    <n v="0"/>
    <e v="#N/A"/>
    <x v="17"/>
    <x v="3"/>
    <n v="1"/>
  </r>
  <r>
    <n v="5164"/>
    <s v="TE917"/>
    <x v="12"/>
    <m/>
    <x v="10"/>
    <x v="19"/>
    <n v="18"/>
    <s v="January"/>
    <x v="14"/>
    <s v="18 January 1951"/>
    <x v="2"/>
    <s v="SS 18.1.51 (Air Britain Serials)"/>
    <x v="4"/>
    <x v="3"/>
    <m/>
    <m/>
    <x v="2"/>
    <m/>
    <m/>
    <n v="1"/>
    <x v="116"/>
    <x v="1"/>
    <n v="0"/>
    <e v="#N/A"/>
    <x v="17"/>
    <x v="3"/>
    <n v="1"/>
  </r>
  <r>
    <n v="5095"/>
    <s v="TE922"/>
    <x v="12"/>
    <m/>
    <x v="10"/>
    <x v="19"/>
    <n v="18"/>
    <s v="January"/>
    <x v="14"/>
    <s v="18 January 1951"/>
    <x v="2"/>
    <s v="SS 18.1.51 (Air Britain Serials)"/>
    <x v="4"/>
    <x v="3"/>
    <m/>
    <m/>
    <x v="2"/>
    <m/>
    <m/>
    <n v="1"/>
    <x v="116"/>
    <x v="1"/>
    <n v="0"/>
    <e v="#N/A"/>
    <x v="17"/>
    <x v="3"/>
    <n v="1"/>
  </r>
  <r>
    <n v="5587"/>
    <s v="TE930"/>
    <x v="12"/>
    <m/>
    <x v="10"/>
    <x v="19"/>
    <n v="18"/>
    <s v="January"/>
    <x v="14"/>
    <s v="18 January 1951"/>
    <x v="2"/>
    <s v="SS 18.1.51 (Air Britain Serials)"/>
    <x v="4"/>
    <x v="3"/>
    <m/>
    <m/>
    <x v="2"/>
    <m/>
    <m/>
    <n v="1"/>
    <x v="116"/>
    <x v="1"/>
    <n v="0"/>
    <e v="#N/A"/>
    <x v="17"/>
    <x v="3"/>
    <n v="1"/>
  </r>
  <r>
    <n v="5590"/>
    <s v="TE932"/>
    <x v="12"/>
    <m/>
    <x v="10"/>
    <x v="19"/>
    <n v="18"/>
    <s v="January"/>
    <x v="14"/>
    <s v="18 January 1951"/>
    <x v="2"/>
    <s v="SS 18.1.51 (Air Britain Serials)"/>
    <x v="4"/>
    <x v="3"/>
    <m/>
    <m/>
    <x v="2"/>
    <m/>
    <m/>
    <n v="1"/>
    <x v="116"/>
    <x v="1"/>
    <n v="0"/>
    <e v="#N/A"/>
    <x v="17"/>
    <x v="3"/>
    <n v="1"/>
  </r>
  <r>
    <n v="5799"/>
    <s v="TA701"/>
    <x v="42"/>
    <n v="139"/>
    <x v="0"/>
    <x v="8"/>
    <n v="22"/>
    <s v="January"/>
    <x v="14"/>
    <s v="22 January 1951"/>
    <x v="0"/>
    <s v="Hit ground recovering from bombing dive Wainfleet Ranges Lincs. 22.1.51 (Air Britain Serials)"/>
    <x v="2"/>
    <x v="2"/>
    <s v="Low flying"/>
    <m/>
    <x v="2"/>
    <m/>
    <m/>
    <n v="1"/>
    <x v="116"/>
    <x v="1"/>
    <n v="0"/>
    <s v="Front-Line"/>
    <x v="15"/>
    <x v="0"/>
    <n v="1"/>
  </r>
  <r>
    <n v="2491"/>
    <s v="RS656"/>
    <x v="12"/>
    <s v="CGS"/>
    <x v="10"/>
    <x v="19"/>
    <n v="22"/>
    <s v="January"/>
    <x v="14"/>
    <s v="22 January 1951"/>
    <x v="2"/>
    <s v="SS 22.1.51 (Air Britain Serials)"/>
    <x v="4"/>
    <x v="3"/>
    <m/>
    <m/>
    <x v="2"/>
    <m/>
    <m/>
    <n v="1"/>
    <x v="116"/>
    <x v="1"/>
    <n v="0"/>
    <s v="Support Unit"/>
    <x v="194"/>
    <x v="7"/>
    <n v="1"/>
  </r>
  <r>
    <n v="5595"/>
    <s v="TA636"/>
    <x v="42"/>
    <m/>
    <x v="10"/>
    <x v="19"/>
    <n v="22"/>
    <s v="January"/>
    <x v="14"/>
    <s v="22 January 1951"/>
    <x v="2"/>
    <s v="SS 22.1.51 (Air Britain Serials)"/>
    <x v="4"/>
    <x v="3"/>
    <m/>
    <m/>
    <x v="2"/>
    <m/>
    <m/>
    <n v="1"/>
    <x v="116"/>
    <x v="1"/>
    <n v="0"/>
    <e v="#N/A"/>
    <x v="17"/>
    <x v="0"/>
    <n v="1"/>
  </r>
  <r>
    <n v="2815"/>
    <s v="RL156"/>
    <x v="39"/>
    <s v="CFE/228OCU"/>
    <x v="0"/>
    <x v="7"/>
    <n v="25"/>
    <s v="January"/>
    <x v="14"/>
    <s v="25 January 1951"/>
    <x v="0"/>
    <s v="Engine cut on take-off bellylanded Leeming 25.1.51 (Air Britain Serials)"/>
    <x v="2"/>
    <x v="2"/>
    <s v="Engine failure"/>
    <m/>
    <x v="2"/>
    <m/>
    <m/>
    <n v="1"/>
    <x v="116"/>
    <x v="1"/>
    <n v="0"/>
    <s v="Support Unit"/>
    <x v="298"/>
    <x v="2"/>
    <n v="2"/>
  </r>
  <r>
    <n v="5615"/>
    <s v="TE814"/>
    <x v="12"/>
    <m/>
    <x v="10"/>
    <x v="19"/>
    <n v="25"/>
    <s v="January"/>
    <x v="14"/>
    <s v="25 January 1951"/>
    <x v="2"/>
    <s v="SS 25.1.51 (Air Britain Serials)"/>
    <x v="4"/>
    <x v="3"/>
    <m/>
    <m/>
    <x v="2"/>
    <m/>
    <m/>
    <n v="1"/>
    <x v="116"/>
    <x v="1"/>
    <n v="0"/>
    <e v="#N/A"/>
    <x v="17"/>
    <x v="3"/>
    <n v="1"/>
  </r>
  <r>
    <n v="5620"/>
    <s v="TE815"/>
    <x v="12"/>
    <m/>
    <x v="10"/>
    <x v="19"/>
    <n v="25"/>
    <s v="January"/>
    <x v="14"/>
    <s v="25 January 1951"/>
    <x v="2"/>
    <s v="SS 25.1.51 (Air Britain Serials)"/>
    <x v="4"/>
    <x v="3"/>
    <m/>
    <m/>
    <x v="2"/>
    <m/>
    <m/>
    <n v="1"/>
    <x v="116"/>
    <x v="1"/>
    <n v="0"/>
    <e v="#N/A"/>
    <x v="17"/>
    <x v="3"/>
    <n v="1"/>
  </r>
  <r>
    <n v="5637"/>
    <s v="TE816"/>
    <x v="12"/>
    <m/>
    <x v="10"/>
    <x v="19"/>
    <n v="25"/>
    <s v="January"/>
    <x v="14"/>
    <s v="25 January 1951"/>
    <x v="2"/>
    <s v="SS 25.1.51 (Air Britain Serials)"/>
    <x v="4"/>
    <x v="3"/>
    <m/>
    <m/>
    <x v="2"/>
    <m/>
    <m/>
    <n v="1"/>
    <x v="116"/>
    <x v="1"/>
    <n v="0"/>
    <e v="#N/A"/>
    <x v="17"/>
    <x v="3"/>
    <n v="1"/>
  </r>
  <r>
    <n v="5926"/>
    <s v="TE818"/>
    <x v="12"/>
    <m/>
    <x v="10"/>
    <x v="19"/>
    <n v="25"/>
    <s v="January"/>
    <x v="14"/>
    <s v="25 January 1951"/>
    <x v="2"/>
    <s v="SS 25.1.51 (Air Britain Serials)"/>
    <x v="4"/>
    <x v="3"/>
    <m/>
    <m/>
    <x v="2"/>
    <m/>
    <m/>
    <n v="1"/>
    <x v="116"/>
    <x v="1"/>
    <n v="0"/>
    <e v="#N/A"/>
    <x v="17"/>
    <x v="3"/>
    <n v="1"/>
  </r>
  <r>
    <n v="5961"/>
    <s v="TE819"/>
    <x v="12"/>
    <m/>
    <x v="10"/>
    <x v="19"/>
    <n v="25"/>
    <s v="January"/>
    <x v="14"/>
    <s v="25 January 1951"/>
    <x v="2"/>
    <s v="SS 25.1.51 (Air Britain Serials)"/>
    <x v="4"/>
    <x v="3"/>
    <m/>
    <m/>
    <x v="2"/>
    <m/>
    <m/>
    <n v="1"/>
    <x v="116"/>
    <x v="1"/>
    <n v="0"/>
    <e v="#N/A"/>
    <x v="17"/>
    <x v="3"/>
    <n v="1"/>
  </r>
  <r>
    <n v="6001"/>
    <s v="TE824"/>
    <x v="12"/>
    <m/>
    <x v="10"/>
    <x v="19"/>
    <n v="25"/>
    <s v="January"/>
    <x v="14"/>
    <s v="25 January 1951"/>
    <x v="2"/>
    <s v="SS 25.1.51 (Air Britain Serials)"/>
    <x v="4"/>
    <x v="3"/>
    <m/>
    <m/>
    <x v="2"/>
    <m/>
    <m/>
    <n v="1"/>
    <x v="116"/>
    <x v="1"/>
    <n v="0"/>
    <e v="#N/A"/>
    <x v="17"/>
    <x v="3"/>
    <n v="1"/>
  </r>
  <r>
    <n v="1131"/>
    <s v="TE866"/>
    <x v="12"/>
    <s v="FE"/>
    <x v="3"/>
    <x v="16"/>
    <n v="25"/>
    <s v="January"/>
    <x v="14"/>
    <s v="25 January 1951"/>
    <x v="2"/>
    <s v="SS 25.1.51 (Air Britain Serials)"/>
    <x v="4"/>
    <x v="3"/>
    <m/>
    <m/>
    <x v="2"/>
    <m/>
    <m/>
    <n v="1"/>
    <x v="116"/>
    <x v="1"/>
    <n v="0"/>
    <e v="#N/A"/>
    <x v="91"/>
    <x v="3"/>
    <n v="1"/>
  </r>
  <r>
    <n v="2269"/>
    <s v="VP352"/>
    <x v="10"/>
    <s v="502/204AFS"/>
    <x v="10"/>
    <x v="19"/>
    <n v="26"/>
    <s v="January"/>
    <x v="14"/>
    <s v="26 January 1951"/>
    <x v="0"/>
    <s v="Swung on landing and u/c torn off Swinderby 26.1.51 (Air Britain Serials)"/>
    <x v="2"/>
    <x v="2"/>
    <s v="Swung on landing"/>
    <m/>
    <x v="2"/>
    <m/>
    <m/>
    <n v="1"/>
    <x v="116"/>
    <x v="1"/>
    <n v="0"/>
    <s v="Support Unit"/>
    <x v="294"/>
    <x v="0"/>
    <n v="2"/>
  </r>
  <r>
    <n v="1034"/>
    <s v="VP346"/>
    <x v="10"/>
    <s v="FPTF/1689 Flt"/>
    <x v="10"/>
    <x v="19"/>
    <n v="31"/>
    <s v="January"/>
    <x v="14"/>
    <s v="31 January 1951"/>
    <x v="0"/>
    <s v="Swung on landing and u/c collapsed Aston Down 31.1.51 (Air Britain Serials)"/>
    <x v="2"/>
    <x v="2"/>
    <s v="Swung on landing"/>
    <m/>
    <x v="2"/>
    <m/>
    <m/>
    <n v="1"/>
    <x v="116"/>
    <x v="1"/>
    <n v="0"/>
    <s v="Support Unit"/>
    <x v="352"/>
    <x v="0"/>
    <n v="2"/>
  </r>
  <r>
    <n v="4969"/>
    <s v="NT504"/>
    <x v="25"/>
    <s v="85/141"/>
    <x v="18"/>
    <x v="19"/>
    <n v="0"/>
    <s v="February"/>
    <x v="14"/>
    <s v="0 February 1951"/>
    <x v="2"/>
    <s v="Transferred to Israeli ownership in February 1951 (Air Enthusiast, September / October 1999) To Armee de l'Air 11.11.47 (Air Britain Serials)"/>
    <x v="5"/>
    <x v="3"/>
    <m/>
    <m/>
    <x v="2"/>
    <m/>
    <m/>
    <n v="2"/>
    <x v="117"/>
    <x v="1"/>
    <n v="1"/>
    <s v="Front-Line"/>
    <x v="45"/>
    <x v="2"/>
    <n v="2"/>
  </r>
  <r>
    <n v="6120"/>
    <s v="TH999"/>
    <x v="42"/>
    <n v="14"/>
    <x v="10"/>
    <x v="19"/>
    <n v="1"/>
    <s v="February"/>
    <x v="14"/>
    <s v="1 February 1951"/>
    <x v="0"/>
    <s v="Swung on take-off and u/c raised to stop Fassberg 1.2.51 (Air Britain Serials)"/>
    <x v="2"/>
    <x v="2"/>
    <s v="Swung on takeoff"/>
    <m/>
    <x v="2"/>
    <m/>
    <m/>
    <n v="2"/>
    <x v="117"/>
    <x v="1"/>
    <n v="0"/>
    <s v="Front-Line"/>
    <x v="215"/>
    <x v="0"/>
    <n v="1"/>
  </r>
  <r>
    <n v="686"/>
    <s v="MV524"/>
    <x v="25"/>
    <s v="85/25/85/502/15MU"/>
    <x v="10"/>
    <x v="6"/>
    <n v="5"/>
    <s v="February"/>
    <x v="14"/>
    <s v="5 February 1951"/>
    <x v="0"/>
    <s v="Engine cut on take-off bellylanded 'A S of Wroughton 5.2.51 (Air Britain Serials)"/>
    <x v="2"/>
    <x v="2"/>
    <s v="Engine failure"/>
    <m/>
    <x v="2"/>
    <m/>
    <m/>
    <n v="2"/>
    <x v="117"/>
    <x v="1"/>
    <n v="1"/>
    <s v="Support Unit"/>
    <x v="368"/>
    <x v="2"/>
    <n v="5"/>
  </r>
  <r>
    <n v="7577"/>
    <s v="RS699"/>
    <x v="42"/>
    <s v="231OCU/139"/>
    <x v="0"/>
    <x v="8"/>
    <n v="8"/>
    <s v="February"/>
    <x v="14"/>
    <s v="8 February 1951"/>
    <x v="0"/>
    <s v="Flew into ground on bombing run Wainfleet ranges 8.2.51 (Air Britain Serials)"/>
    <x v="2"/>
    <x v="2"/>
    <s v="Terrain"/>
    <m/>
    <x v="2"/>
    <m/>
    <m/>
    <n v="2"/>
    <x v="117"/>
    <x v="1"/>
    <n v="0"/>
    <s v="Front-Line"/>
    <x v="15"/>
    <x v="7"/>
    <n v="2"/>
  </r>
  <r>
    <n v="1238"/>
    <s v="VT583"/>
    <x v="10"/>
    <s v="RN"/>
    <x v="10"/>
    <x v="19"/>
    <n v="13"/>
    <s v="February"/>
    <x v="14"/>
    <s v="13 February 1951"/>
    <x v="0"/>
    <s v="Force landing after loss of power in stb engine 13.2.51 SOC (Air Britain Serials) d/d 02/07/1947, transferred 21/01/1949 to the Royal Navy, w/o 13/02/1951, crashed at Aber Mawr near Mathry, Wales after failing to gain sufficient speed on takeoff from St Davids airfield.  (http://www.ukserials.com/)"/>
    <x v="2"/>
    <x v="2"/>
    <s v="Engine failure"/>
    <m/>
    <x v="2"/>
    <m/>
    <m/>
    <n v="2"/>
    <x v="117"/>
    <x v="1"/>
    <n v="0"/>
    <e v="#N/A"/>
    <x v="64"/>
    <x v="0"/>
    <n v="1"/>
  </r>
  <r>
    <n v="2416"/>
    <s v="NS785"/>
    <x v="18"/>
    <s v="USAAF"/>
    <x v="18"/>
    <x v="19"/>
    <n v="21"/>
    <s v="February"/>
    <x v="14"/>
    <d v="1951-02-21T00:00:00"/>
    <x v="2"/>
    <s v="To Armee de l'Air 6.9.46 to Israel 21.2.51 as 2139"/>
    <x v="4"/>
    <x v="3"/>
    <m/>
    <m/>
    <x v="2"/>
    <m/>
    <m/>
    <m/>
    <x v="118"/>
    <x v="1"/>
    <n v="1"/>
    <e v="#N/A"/>
    <x v="33"/>
    <x v="0"/>
    <n v="1"/>
  </r>
  <r>
    <n v="189"/>
    <s v="RF906"/>
    <x v="12"/>
    <s v="8OTU/132OTU"/>
    <x v="18"/>
    <x v="19"/>
    <n v="21"/>
    <s v="February"/>
    <x v="14"/>
    <s v="21 February 1951"/>
    <x v="2"/>
    <s v="Inspected at Chateaudun Nov 50, to Israeli ownership at Chateaudun Feb 21 51, ferried to Israel 3 Jul 51. (Air Enthusiast, September-October 1999) To Armee de l'Air 15.12.47 to Israel 21.2.51 as 2111 (Air Britain Serials)"/>
    <x v="5"/>
    <x v="3"/>
    <m/>
    <m/>
    <x v="2"/>
    <m/>
    <m/>
    <n v="2"/>
    <x v="117"/>
    <x v="1"/>
    <n v="1"/>
    <s v="Support Unit"/>
    <x v="121"/>
    <x v="3"/>
    <n v="2"/>
  </r>
  <r>
    <n v="3450"/>
    <s v="RK981"/>
    <x v="39"/>
    <n v="141"/>
    <x v="0"/>
    <x v="2"/>
    <n v="5"/>
    <s v="March"/>
    <x v="14"/>
    <s v="5 March 1951"/>
    <x v="0"/>
    <s v="Lost height while overshooting Coltishall and crashlanded Little Hautbois Norfolk 5.3.51 (Air Britain Serials)"/>
    <x v="2"/>
    <x v="2"/>
    <s v="Overshot"/>
    <m/>
    <x v="2"/>
    <m/>
    <m/>
    <n v="3"/>
    <x v="119"/>
    <x v="1"/>
    <n v="0"/>
    <s v="Front-Line"/>
    <x v="45"/>
    <x v="2"/>
    <n v="1"/>
  </r>
  <r>
    <n v="2573"/>
    <s v="RR283"/>
    <x v="10"/>
    <s v="54OTU/204AFS/683"/>
    <x v="10"/>
    <x v="19"/>
    <n v="12"/>
    <s v="March"/>
    <x v="14"/>
    <s v="12 March 1951"/>
    <x v="0"/>
    <s v="Swung on landing and u/c collapsed Kabrit 12.3.51 DBR (Air Britain Serials)"/>
    <x v="2"/>
    <x v="2"/>
    <s v="Swung on landing"/>
    <m/>
    <x v="2"/>
    <m/>
    <m/>
    <n v="3"/>
    <x v="119"/>
    <x v="1"/>
    <n v="1"/>
    <s v="Front-Line"/>
    <x v="369"/>
    <x v="2"/>
    <n v="3"/>
  </r>
  <r>
    <n v="1613"/>
    <s v="RS707"/>
    <x v="42"/>
    <s v="ATDU"/>
    <x v="10"/>
    <x v="19"/>
    <n v="12"/>
    <s v="March"/>
    <x v="14"/>
    <s v="12 March 1951"/>
    <x v="0"/>
    <s v="U/c jammed bellylanded at Gosport 12.3.51 DBR (Air Britain Serials)"/>
    <x v="2"/>
    <x v="2"/>
    <s v="Undercarriage failed"/>
    <m/>
    <x v="2"/>
    <m/>
    <m/>
    <n v="3"/>
    <x v="119"/>
    <x v="1"/>
    <n v="0"/>
    <s v="Support Unit"/>
    <x v="252"/>
    <x v="7"/>
    <n v="1"/>
  </r>
  <r>
    <n v="5373"/>
    <s v="VL618"/>
    <x v="35"/>
    <s v="FCCS/13"/>
    <x v="10"/>
    <x v="19"/>
    <n v="13"/>
    <s v="March"/>
    <x v="14"/>
    <s v="13 March 1951"/>
    <x v="0"/>
    <s v="Lost power on approach to Kabrit and ditched in Great Bitter Lake 13.3.51 (Air Britain Serials) 07.09.50 13 Sqn. VL618 Reported missing. No further details known. (Mosquito Crash Log)"/>
    <x v="2"/>
    <x v="2"/>
    <s v="Engine failure"/>
    <m/>
    <x v="2"/>
    <m/>
    <m/>
    <n v="3"/>
    <x v="119"/>
    <x v="1"/>
    <n v="0"/>
    <s v="Front-Line"/>
    <x v="257"/>
    <x v="0"/>
    <n v="2"/>
  </r>
  <r>
    <n v="6386"/>
    <s v="RK991"/>
    <x v="39"/>
    <n v="85"/>
    <x v="0"/>
    <x v="2"/>
    <n v="20"/>
    <s v="March"/>
    <x v="14"/>
    <s v="20 March 1951"/>
    <x v="1"/>
    <s v="Spun into sea at night 48m E of Harwich Essex 20.3.51 (Air Britain Serials) The pilot from exposure and exhaustion and the navigator drowned. They were: Fg Off Ian John Duncan MACKENZIE and Flt Lt John Stewart CHRISTIE DFC (Colin Cummings, http://www.rafcommands.com/forum/showthread.php?17869-Mosquito-RK991-85-Sq-crashed-20-Mar-1951)"/>
    <x v="2"/>
    <x v="2"/>
    <s v="Spin"/>
    <m/>
    <x v="2"/>
    <m/>
    <m/>
    <n v="3"/>
    <x v="119"/>
    <x v="1"/>
    <n v="0"/>
    <s v="Front-Line"/>
    <x v="13"/>
    <x v="2"/>
    <n v="1"/>
  </r>
  <r>
    <n v="653"/>
    <s v="RV295"/>
    <x v="20"/>
    <s v="571/109/RN"/>
    <x v="10"/>
    <x v="19"/>
    <n v="21"/>
    <s v="March"/>
    <x v="14"/>
    <s v="21 March 1951"/>
    <x v="2"/>
    <s v="SOC 21.3.51 (Air Britain Serials)"/>
    <x v="4"/>
    <x v="3"/>
    <m/>
    <m/>
    <x v="2"/>
    <m/>
    <m/>
    <n v="3"/>
    <x v="119"/>
    <x v="1"/>
    <n v="1"/>
    <e v="#N/A"/>
    <x v="64"/>
    <x v="0"/>
    <n v="3"/>
  </r>
  <r>
    <n v="6023"/>
    <s v="TE820"/>
    <x v="12"/>
    <m/>
    <x v="10"/>
    <x v="19"/>
    <n v="25"/>
    <s v="March"/>
    <x v="14"/>
    <s v="25 March 1951"/>
    <x v="2"/>
    <s v="SS 25.3.51 (Air Britain Serials)"/>
    <x v="4"/>
    <x v="3"/>
    <m/>
    <m/>
    <x v="2"/>
    <m/>
    <m/>
    <n v="3"/>
    <x v="119"/>
    <x v="1"/>
    <n v="0"/>
    <e v="#N/A"/>
    <x v="17"/>
    <x v="3"/>
    <n v="1"/>
  </r>
  <r>
    <n v="258"/>
    <s v="NS933"/>
    <x v="12"/>
    <s v="515/141"/>
    <x v="0"/>
    <x v="2"/>
    <n v="11"/>
    <s v="April"/>
    <x v="14"/>
    <s v="11 April 1951"/>
    <x v="2"/>
    <s v="SS 11.4.51 (Air Britain Serials)"/>
    <x v="4"/>
    <x v="3"/>
    <m/>
    <m/>
    <x v="2"/>
    <m/>
    <m/>
    <n v="4"/>
    <x v="120"/>
    <x v="1"/>
    <n v="1"/>
    <s v="Front-Line"/>
    <x v="45"/>
    <x v="0"/>
    <n v="2"/>
  </r>
  <r>
    <n v="2426"/>
    <s v="NT188"/>
    <x v="12"/>
    <s v="107/54OTU/13OTU"/>
    <x v="0"/>
    <x v="7"/>
    <n v="16"/>
    <s v="April"/>
    <x v="14"/>
    <s v="16 April 1951"/>
    <x v="2"/>
    <s v="SS 16.4.51 (Air Britain Serials)"/>
    <x v="4"/>
    <x v="3"/>
    <m/>
    <m/>
    <x v="2"/>
    <m/>
    <m/>
    <n v="4"/>
    <x v="120"/>
    <x v="1"/>
    <n v="1"/>
    <s v="Support Unit"/>
    <x v="39"/>
    <x v="0"/>
    <n v="3"/>
  </r>
  <r>
    <n v="4079"/>
    <s v="PZ281"/>
    <x v="12"/>
    <s v="DH/Vickers"/>
    <x v="10"/>
    <x v="19"/>
    <n v="18"/>
    <s v="April"/>
    <x v="14"/>
    <s v="18 April 1951"/>
    <x v="2"/>
    <s v="To 6853M 18.4.51 (Air Britain Serials) Highball development."/>
    <x v="4"/>
    <x v="3"/>
    <m/>
    <m/>
    <x v="2"/>
    <m/>
    <m/>
    <n v="4"/>
    <x v="120"/>
    <x v="1"/>
    <n v="1"/>
    <s v="Support Unit"/>
    <x v="277"/>
    <x v="0"/>
    <n v="2"/>
  </r>
  <r>
    <n v="77"/>
    <s v="VA893"/>
    <x v="10"/>
    <s v="SF West Malling/29"/>
    <x v="0"/>
    <x v="7"/>
    <n v="21"/>
    <s v="April"/>
    <x v="14"/>
    <s v="21 April 1951"/>
    <x v="0"/>
    <s v="Undershot single-engined landing Tangmere 21.4.51 (Air Britain Serials)"/>
    <x v="2"/>
    <x v="2"/>
    <s v="Undershot"/>
    <m/>
    <x v="2"/>
    <m/>
    <m/>
    <n v="4"/>
    <x v="120"/>
    <x v="1"/>
    <n v="0"/>
    <s v="Front-Line"/>
    <x v="31"/>
    <x v="2"/>
    <n v="2"/>
  </r>
  <r>
    <n v="283"/>
    <s v="VT589"/>
    <x v="10"/>
    <s v="58/540"/>
    <x v="10"/>
    <x v="19"/>
    <n v="24"/>
    <s v="April"/>
    <x v="14"/>
    <s v="24 April 1951"/>
    <x v="0"/>
    <s v="Swung on landing and u/c collapsed 24.4.51 (Air Britain Serials) a/w c/n 22/08/1947, d/d 15/09/1947, w/o 24/04/1951 (http://www.ukserials.com/)"/>
    <x v="2"/>
    <x v="2"/>
    <s v="Swung on landing"/>
    <m/>
    <x v="2"/>
    <m/>
    <m/>
    <n v="4"/>
    <x v="120"/>
    <x v="1"/>
    <n v="0"/>
    <s v="Front-Line"/>
    <x v="16"/>
    <x v="0"/>
    <n v="2"/>
  </r>
  <r>
    <n v="69"/>
    <s v="TV967"/>
    <x v="10"/>
    <s v="9OTU/54OTU/CFS/204AFS"/>
    <x v="10"/>
    <x v="19"/>
    <n v="26"/>
    <s v="April"/>
    <x v="14"/>
    <s v="26 April 1951"/>
    <x v="0"/>
    <s v="Swung on landing and u/c collapsed Swinderby 26.4.51 (Air Britain Serials)"/>
    <x v="2"/>
    <x v="2"/>
    <s v="Swung on landing"/>
    <m/>
    <x v="2"/>
    <m/>
    <m/>
    <n v="4"/>
    <x v="120"/>
    <x v="1"/>
    <n v="0"/>
    <s v="Support Unit"/>
    <x v="294"/>
    <x v="2"/>
    <n v="4"/>
  </r>
  <r>
    <n v="788"/>
    <s v="RK984"/>
    <x v="39"/>
    <s v="228OCU"/>
    <x v="0"/>
    <x v="7"/>
    <n v="3"/>
    <s v="May"/>
    <x v="14"/>
    <s v="3 May 1951"/>
    <x v="0"/>
    <s v="Overshot landing and hit vehicle Leeming 3.5.51 (Air Britain Serials)"/>
    <x v="2"/>
    <x v="2"/>
    <s v="Overshot"/>
    <m/>
    <x v="2"/>
    <m/>
    <m/>
    <n v="5"/>
    <x v="121"/>
    <x v="1"/>
    <n v="0"/>
    <s v="Support Unit"/>
    <x v="298"/>
    <x v="2"/>
    <n v="1"/>
  </r>
  <r>
    <n v="6029"/>
    <s v="KA996"/>
    <x v="30"/>
    <m/>
    <x v="2"/>
    <x v="19"/>
    <n v="17"/>
    <s v="May"/>
    <x v="14"/>
    <s v="17 May 1951"/>
    <x v="0"/>
    <s v="The de Havilland Mosquito entries for the 1951 Mossie washed up on the shore must be N60648 former KA996 of the RCAF. It went missing over the Davis Straits after leaving Goose Bay, Labrador for BW1, en route to Israel. The story of this aircraft appeared in the American Aviation Historical Society journal Volume 44, No. 3, Fall 1999 on pages 230-231. _x000a__x000a_The six Mosquito aircraft in Canada have no association with NX60648 that went missing on the ferry flight over the Davis Straits. Its known history and mysterious disappearance is detailed in, “The Mystery Mosquito, “ American Aviation Historical Society journal, Vol. 44 No. 3, Fall 1999, p-230/231 _x000a__x000a_ In April 2014, while gleaning thorugh Search and Rescue records at AF HRA for an American seeking B-24 wreckage sites in Newfoundland and Quebec, I came across a file detailing NX60648 flotsam discovery. _x000a__x000a_“On 13 July 1951, Flight A, 6th Air Rescue Service, Goose Bay, Labrador, Canada received a telex from Prince Christian Airways that wreckage made from plywood with four pieces of tubing attached, washed ashore at 6000N-4312W Greenland. On 20 July, similar wreckage was found at 6013N-4312W. Both sections were delivered by surface vessel from Prince Christian to BW-1. On 26 July, a de Havilland aircraft representative identified the remnants as plywood-airframe sections and tubing from a Mosquito bomber. It is assumed the remains belong to NX60648 that departed Goose Bay 18 May 1951, the only missing Mosquito in the north Atlantic area. The wreckage was delivered to 6603d Air Base Wing intelligence, Goose Bay on 31 July 1951.” _x000a_(Norman Malayney at http://www.mossie.org/forum/read.php?1,5127)_x000a__x000a_&quot;According to Born In Battle&quot;, #19, 1981. inclement weather delayed Kurtz and his navigator several days at Goose Bay. The navigator was forced to leave to attend his wedding. Seymour Lerner from New York arrived to take his place. Finally, at 17:35 hours on the evening of Thursday 17 May both men took off for Narsavaq (also know as BW3) in Greenland estimating arrival at this stations at 21:05Z No word was heard of the aircraft since departure and USAF 6th Air Rescue Squadron was alerted at 01:30Z hours on 18 May. The squadron was responsible for all Air-Sea Rescues in this area and the unit was divided into flights which were dispersed at various reginal air bases. _x000a__x000a_Flight A at BW1 provided a SC-47 and one SB-17 Fortress for the Mission Commander at Goose Bay for use in the search. Harman AFB also supplied one SB-17. At 09:30Z hours Agentia NAS, Newfoundland notified Flight B by telephone that one B-17 and one PBY were to proceed to BW1 to participate in the Mosquito search. On Saturday 19 May, a request was received from Flight C for a Flight B aircraft to take part in the search. At 12:00Z hours the following day SB-17 No. 3701 piloted by Major R.B. Moore and Captain Richard T. Saxe departed Goose Bay. The aircraft remained at that station until 26 May 1951, searching daily with negative results. _x000a__x000a_Lloyds List published by Lloyds of London records N60648 as being lost in the Davis Straits between Canada and Greeland. _x000a__x000a_Norm Malayney RCAF (Air Britain Serials)"/>
    <x v="2"/>
    <x v="2"/>
    <s v="Unknown"/>
    <m/>
    <x v="2"/>
    <m/>
    <m/>
    <n v="5"/>
    <x v="121"/>
    <x v="1"/>
    <n v="0"/>
    <e v="#N/A"/>
    <x v="17"/>
    <x v="1"/>
    <n v="1"/>
  </r>
  <r>
    <n v="212"/>
    <s v="PF482"/>
    <x v="20"/>
    <s v="692/578/692/163/16OTU/Cv TT39/RN"/>
    <x v="10"/>
    <x v="19"/>
    <n v="24"/>
    <s v="May"/>
    <x v="14"/>
    <s v="24 May 1951"/>
    <x v="0"/>
    <s v="Wheels up landing Hal Far 24.5.51 (Air Britain Serials)"/>
    <x v="2"/>
    <x v="2"/>
    <s v="Forced landing"/>
    <m/>
    <x v="2"/>
    <m/>
    <m/>
    <n v="5"/>
    <x v="121"/>
    <x v="1"/>
    <n v="0"/>
    <e v="#N/A"/>
    <x v="64"/>
    <x v="6"/>
    <n v="7"/>
  </r>
  <r>
    <n v="602"/>
    <s v="NT298"/>
    <x v="25"/>
    <s v="456/54OTU/500/502/15MU"/>
    <x v="10"/>
    <x v="6"/>
    <n v="25"/>
    <s v="May"/>
    <x v="14"/>
    <s v="25 May 1951"/>
    <x v="0"/>
    <s v="Swung on take-off and u/c collapsed Sywell 24.5.51 (Air Britain Serials)"/>
    <x v="2"/>
    <x v="2"/>
    <s v="Swung on takeoff"/>
    <m/>
    <x v="2"/>
    <m/>
    <m/>
    <n v="5"/>
    <x v="121"/>
    <x v="1"/>
    <n v="1"/>
    <s v="Support Unit"/>
    <x v="368"/>
    <x v="2"/>
    <n v="5"/>
  </r>
  <r>
    <n v="1835"/>
    <s v="RL240"/>
    <x v="39"/>
    <n v="39"/>
    <x v="10"/>
    <x v="19"/>
    <n v="29"/>
    <s v="May"/>
    <x v="14"/>
    <s v="29 May 1951"/>
    <x v="0"/>
    <s v="Engine cut crashlanded nr Kabrit 29.5.51 (Air Britain Serials)"/>
    <x v="2"/>
    <x v="2"/>
    <s v="Engine failure"/>
    <m/>
    <x v="2"/>
    <m/>
    <m/>
    <n v="5"/>
    <x v="121"/>
    <x v="1"/>
    <n v="0"/>
    <s v="Front-Line"/>
    <x v="234"/>
    <x v="2"/>
    <n v="1"/>
  </r>
  <r>
    <n v="1150"/>
    <s v="RR305"/>
    <x v="10"/>
    <s v="231OCU/Coningsby/Hemswell"/>
    <x v="10"/>
    <x v="19"/>
    <n v="31"/>
    <s v="May"/>
    <x v="14"/>
    <s v="31 May 1951"/>
    <x v="0"/>
    <s v="Swung on landing Hemswell 31.5.51 DBR (Air Britain Serials)"/>
    <x v="2"/>
    <x v="2"/>
    <s v="Swung on landing"/>
    <m/>
    <x v="2"/>
    <m/>
    <m/>
    <n v="5"/>
    <x v="121"/>
    <x v="1"/>
    <n v="1"/>
    <s v="Support Unit"/>
    <x v="370"/>
    <x v="2"/>
    <n v="3"/>
  </r>
  <r>
    <n v="614"/>
    <s v="TV970"/>
    <x v="10"/>
    <s v="64/219/SF Wittering/SF Coltishall/23"/>
    <x v="0"/>
    <x v="7"/>
    <n v="31"/>
    <s v="May"/>
    <x v="14"/>
    <s v="31 May 1951"/>
    <x v="0"/>
    <s v="Swung on take-off and u/c collapsed Coltishall 31.5.51 (Air Britain Serials)"/>
    <x v="2"/>
    <x v="2"/>
    <s v="Swung on takeoff"/>
    <m/>
    <x v="2"/>
    <m/>
    <m/>
    <n v="5"/>
    <x v="121"/>
    <x v="1"/>
    <n v="0"/>
    <s v="Front-Line"/>
    <x v="6"/>
    <x v="2"/>
    <n v="5"/>
  </r>
  <r>
    <n v="6340"/>
    <s v="PF655"/>
    <x v="35"/>
    <n v="81"/>
    <x v="10"/>
    <x v="19"/>
    <n v="0"/>
    <s v="June"/>
    <x v="14"/>
    <s v="0 June 1951"/>
    <x v="2"/>
    <s v="SOC 1.6.51 (Air Britain Serials)"/>
    <x v="4"/>
    <x v="3"/>
    <m/>
    <m/>
    <x v="2"/>
    <m/>
    <m/>
    <n v="6"/>
    <x v="122"/>
    <x v="1"/>
    <n v="0"/>
    <s v="Front-Line"/>
    <x v="287"/>
    <x v="6"/>
    <n v="1"/>
  </r>
  <r>
    <n v="6065"/>
    <s v="VT625"/>
    <x v="10"/>
    <s v="139/58"/>
    <x v="10"/>
    <x v="19"/>
    <n v="7"/>
    <s v="June"/>
    <x v="14"/>
    <s v="7 June 1951"/>
    <x v="0"/>
    <s v="Rolled over and hit ground on approach Benson 7.6.51 (Air Britain Serials) 07.06.51 ?. VT625 Crashed on approach to Benson, killing two. (Mosquito Crash Log)"/>
    <x v="2"/>
    <x v="2"/>
    <s v="Stalled"/>
    <m/>
    <x v="2"/>
    <m/>
    <m/>
    <n v="6"/>
    <x v="122"/>
    <x v="1"/>
    <n v="0"/>
    <s v="Front-Line"/>
    <x v="265"/>
    <x v="0"/>
    <n v="2"/>
  </r>
  <r>
    <n v="1272"/>
    <s v="RS531"/>
    <x v="12"/>
    <s v="406/418"/>
    <x v="18"/>
    <x v="19"/>
    <n v="10"/>
    <s v="June"/>
    <x v="14"/>
    <s v="10 June 1951"/>
    <x v="2"/>
    <s v="Inspected at Rennes Nov 50, to Israeli ownership at Rennes Feb 20 51, f/f after reconditioning on Mar 31 51, ferried to Israel 10/11 Jun 51. (Air Enthusiast, September-October 1999) This a/c was hit by flak &amp; although the crew were both wounded, made it . The Mosquito was SoC , because of the severe damage. (Neil Hutchinson) Damaged 26.3.45 SOC (Air Britain Serials) _x000a_25.03.1945 Patrol 418 from Coxyde hit by AA fire, pilot assisted navigator and got back despite loss of blood and useless right arm. Aircraft SoC. Probably Coxyde airfield? (FCL). F/O A Nicol inj, F/O JH Wicken inj, Pilot awarded DFC. _x000a__x000a_This is a response to an archived thread (May, 2002) that I stumbled across today. Guest Hans Nauta was looking for the full names of some flight crew, one of which was F/O J H Wicken, navigator, squadron 418._x000a_The full name is John Henry Wicken (my father) and actually he was RAF, not RCAF. I think his squadron was a mix of RAF and RCAF. His pilot, whose name I can't remember, was in the RCAF._x000a__x000a_Dad doesn't talk much about his war experiences, but I believe they were flying a night mission bombing trains and were hit by anti-aircraft flak. Both Dad &amp; the pilot were injured, but they managed to get back to a base in Holland. I know he was awarded the DFC, but don't know the details._x000a__x000a_Dad's eyes were injured by the shrapnel so it was his last mission. He wound up losing the left eye. However, he is still alive and in pretty good shape for a man his age (82). He met my mother while training at a base near Hamilton, Ontario and she travelled to England to marry him in 1946. They returned to Canada in 1948 and he has lived in Blenheim, Ontario since 1965._x000a__x000a_If Mr. Nauta, or anyone else in this forum is interested in more details, you can contact me at pwicken2@sympatico.ca, and I'll see if Dad can answer your questions._x000a__x000a_Pat Wicken"/>
    <x v="5"/>
    <x v="3"/>
    <m/>
    <m/>
    <x v="2"/>
    <m/>
    <m/>
    <n v="6"/>
    <x v="122"/>
    <x v="1"/>
    <n v="1"/>
    <s v="Front-Line"/>
    <x v="30"/>
    <x v="0"/>
    <n v="2"/>
  </r>
  <r>
    <n v="4686"/>
    <s v="RS613"/>
    <x v="12"/>
    <n v="418"/>
    <x v="18"/>
    <x v="19"/>
    <n v="17"/>
    <s v="June"/>
    <x v="14"/>
    <s v="17 June 1951"/>
    <x v="0"/>
    <s v="Assigned to unit from No.417 ARF, 22 January 1945; first sortie on 28/29 January 1945; last recorded operation, 26/27 April 1945. Letter &quot;S&quot; from ORB dated 28/29 January 1945. Inspected at Rennes Nov 50, to Israeli ownership at Rennes Feb 20 51, ferried to Israel 17 Jun 51. (Air Enthusiast, September-October 1999) Swung to avoid another aircraft on landing and u/c collapsed Cambrai/Epinoy 11.9.45 (Air Britain Serials) Collided with HR184 on 22 February, 1945, losing the upper portion of its fin. Both aircraft landed safely, HR184 later being sold to Turkey. (Mosquito, The Illustrated History, Volume 2)"/>
    <x v="2"/>
    <x v="2"/>
    <s v="Crashed on landing"/>
    <m/>
    <x v="2"/>
    <m/>
    <m/>
    <n v="6"/>
    <x v="122"/>
    <x v="1"/>
    <n v="1"/>
    <s v="Front-Line"/>
    <x v="30"/>
    <x v="0"/>
    <n v="1"/>
  </r>
  <r>
    <n v="5063"/>
    <s v="TK635"/>
    <x v="42"/>
    <n v="139"/>
    <x v="0"/>
    <x v="8"/>
    <n v="27"/>
    <s v="June"/>
    <x v="14"/>
    <s v="27 June 1951"/>
    <x v="0"/>
    <s v="Caught fire and flew into ground Warren Farm Lincs 27.6.51 (Air Britain Serials) 27.06.51 ?. TK635 Crashed at Spitalgate. No further details. (Mosquito Crash Log)"/>
    <x v="2"/>
    <x v="2"/>
    <s v="Caught fire"/>
    <m/>
    <x v="2"/>
    <m/>
    <m/>
    <n v="6"/>
    <x v="122"/>
    <x v="1"/>
    <n v="0"/>
    <s v="Front-Line"/>
    <x v="15"/>
    <x v="0"/>
    <n v="1"/>
  </r>
  <r>
    <n v="815"/>
    <s v="PF630"/>
    <x v="35"/>
    <s v="1FU/0FU/1OFU"/>
    <x v="10"/>
    <x v="19"/>
    <n v="28"/>
    <s v="June"/>
    <x v="14"/>
    <s v="28 June 1951"/>
    <x v="0"/>
    <s v="Engine cut hit tree in forced landing 5m W of Witney Oxon 28.6.51 (Air Britain Serials)"/>
    <x v="2"/>
    <x v="2"/>
    <s v="Engine failure"/>
    <m/>
    <x v="2"/>
    <m/>
    <m/>
    <n v="6"/>
    <x v="122"/>
    <x v="1"/>
    <n v="0"/>
    <s v="Support Unit"/>
    <x v="371"/>
    <x v="6"/>
    <n v="3"/>
  </r>
  <r>
    <n v="826"/>
    <s v="RR317"/>
    <x v="10"/>
    <s v="13OTU/226OCU/CFS/1689 Flt/5MU"/>
    <x v="10"/>
    <x v="6"/>
    <n v="28"/>
    <s v="June"/>
    <x v="14"/>
    <s v="28 June 1951"/>
    <x v="0"/>
    <s v="Swung on landing and u/c collapsed Kemble 28.6.51 DBR (Air Britain Serials)"/>
    <x v="2"/>
    <x v="2"/>
    <s v="Swung on landing"/>
    <m/>
    <x v="2"/>
    <m/>
    <m/>
    <n v="6"/>
    <x v="122"/>
    <x v="1"/>
    <n v="1"/>
    <s v="Support Unit"/>
    <x v="247"/>
    <x v="2"/>
    <n v="5"/>
  </r>
  <r>
    <n v="1007"/>
    <s v="RF974"/>
    <x v="18"/>
    <s v="1409 Flt/128/192/RN"/>
    <x v="10"/>
    <x v="19"/>
    <n v="30"/>
    <s v="June"/>
    <x v="14"/>
    <s v="30 June 1951"/>
    <x v="2"/>
    <s v="SOC 30.6.51 (Air Britain Serials)"/>
    <x v="4"/>
    <x v="3"/>
    <m/>
    <m/>
    <x v="2"/>
    <m/>
    <m/>
    <n v="6"/>
    <x v="122"/>
    <x v="1"/>
    <n v="1"/>
    <e v="#N/A"/>
    <x v="64"/>
    <x v="0"/>
    <n v="4"/>
  </r>
  <r>
    <n v="7421"/>
    <s v="VA892"/>
    <x v="10"/>
    <s v="CFS/204AFS"/>
    <x v="10"/>
    <x v="19"/>
    <n v="3"/>
    <s v="July"/>
    <x v="14"/>
    <s v="3 July 1951"/>
    <x v="0"/>
    <s v="Crashed on approach Wigsley 3.7.51 (Air Britain Serials)"/>
    <x v="2"/>
    <x v="2"/>
    <s v="Crashed on landing"/>
    <m/>
    <x v="2"/>
    <m/>
    <m/>
    <n v="7"/>
    <x v="123"/>
    <x v="1"/>
    <n v="0"/>
    <s v="Support Unit"/>
    <x v="294"/>
    <x v="2"/>
    <n v="2"/>
  </r>
  <r>
    <n v="1823"/>
    <s v="VP344"/>
    <x v="10"/>
    <s v="8OTU/237OCU/1OFU"/>
    <x v="10"/>
    <x v="19"/>
    <n v="3"/>
    <s v="July"/>
    <x v="14"/>
    <s v="3 July 1951"/>
    <x v="0"/>
    <s v="Crashed on single-engined approach Abingdon 3.7.51 (Air Britain Serials)"/>
    <x v="2"/>
    <x v="2"/>
    <s v="Crashed on landing"/>
    <m/>
    <x v="2"/>
    <m/>
    <m/>
    <n v="7"/>
    <x v="123"/>
    <x v="1"/>
    <n v="0"/>
    <s v="Support Unit"/>
    <x v="371"/>
    <x v="0"/>
    <n v="3"/>
  </r>
  <r>
    <n v="2310"/>
    <s v="NT582"/>
    <x v="25"/>
    <s v="157/228OCU/29"/>
    <x v="0"/>
    <x v="2"/>
    <n v="5"/>
    <s v="July"/>
    <x v="14"/>
    <s v="5 July 1951"/>
    <x v="0"/>
    <s v="Dived into sea off Sussex coast on air firing practice 5.7.51 (Air Britain Serials)"/>
    <x v="2"/>
    <x v="2"/>
    <s v="Sea"/>
    <m/>
    <x v="2"/>
    <m/>
    <m/>
    <n v="7"/>
    <x v="123"/>
    <x v="1"/>
    <n v="1"/>
    <s v="Front-Line"/>
    <x v="31"/>
    <x v="2"/>
    <n v="3"/>
  </r>
  <r>
    <n v="2345"/>
    <s v="RL246"/>
    <x v="39"/>
    <s v="228OCU/141/228OCU"/>
    <x v="0"/>
    <x v="7"/>
    <n v="11"/>
    <s v="July"/>
    <x v="14"/>
    <s v="11 July 1951"/>
    <x v="0"/>
    <s v="Lost power on approach and bellylanded Leeming 11.7.51 (Air Britain Serials)"/>
    <x v="2"/>
    <x v="2"/>
    <s v="Engine failure"/>
    <m/>
    <x v="2"/>
    <m/>
    <m/>
    <n v="7"/>
    <x v="123"/>
    <x v="1"/>
    <n v="0"/>
    <s v="Support Unit"/>
    <x v="298"/>
    <x v="2"/>
    <n v="3"/>
  </r>
  <r>
    <n v="5757"/>
    <s v="RG246"/>
    <x v="35"/>
    <n v="13"/>
    <x v="10"/>
    <x v="19"/>
    <n v="17"/>
    <s v="July"/>
    <x v="14"/>
    <s v="17 July 1951"/>
    <x v="0"/>
    <s v="Flt Lt Nickoll 13 Sqdn died of burns his navigator survived. (http://www.mossie.org/forum/read.php?1,4097) Engine caught fire ditched on approach Bahrain 17.7.51 (Air Britain Serials)"/>
    <x v="2"/>
    <x v="2"/>
    <s v="Engine fire"/>
    <m/>
    <x v="2"/>
    <m/>
    <m/>
    <n v="7"/>
    <x v="123"/>
    <x v="1"/>
    <n v="0"/>
    <s v="Front-Line"/>
    <x v="257"/>
    <x v="0"/>
    <n v="1"/>
  </r>
  <r>
    <n v="6243"/>
    <s v="PF629"/>
    <x v="35"/>
    <s v="237OCU"/>
    <x v="10"/>
    <x v="19"/>
    <n v="24"/>
    <s v="July"/>
    <x v="14"/>
    <s v="24 July 1951"/>
    <x v="0"/>
    <s v="Both engines cut bellylanded 1/2m NW of Benson 24.7.51 (Air Britain Serials)"/>
    <x v="2"/>
    <x v="2"/>
    <s v="Engine failure"/>
    <m/>
    <x v="2"/>
    <m/>
    <m/>
    <n v="7"/>
    <x v="123"/>
    <x v="1"/>
    <n v="0"/>
    <s v="Support Unit"/>
    <x v="317"/>
    <x v="6"/>
    <n v="1"/>
  </r>
  <r>
    <n v="429"/>
    <s v="A52-202"/>
    <x v="24"/>
    <s v="Cv PR41/reserial A52-311/ARDU"/>
    <x v="7"/>
    <x v="19"/>
    <n v="3"/>
    <s v="August"/>
    <x v="14"/>
    <s v="3 August 1951"/>
    <x v="0"/>
    <s v="Completed as Mk.41 A52-311. Delivered during October 1947. Final disposition: converted to components after landing accident at Richmond, New South Wales, August 1951. (Beaufort, Beaufighter and Mosquito in Australian Service, Stewart Wilson, 1990) Swung on landing Richmond NSW 03.08.51 (Air Britain Serials)"/>
    <x v="2"/>
    <x v="2"/>
    <s v="Swung on landing"/>
    <m/>
    <x v="2"/>
    <m/>
    <m/>
    <n v="8"/>
    <x v="124"/>
    <x v="1"/>
    <n v="0"/>
    <s v="Support Unit"/>
    <x v="372"/>
    <x v="5"/>
    <n v="3"/>
  </r>
  <r>
    <n v="6402"/>
    <s v="PF677"/>
    <x v="35"/>
    <n v="81"/>
    <x v="10"/>
    <x v="19"/>
    <n v="7"/>
    <s v="August"/>
    <x v="14"/>
    <s v="7 August 1951"/>
    <x v="0"/>
    <s v="Swung on take-off Seletar 7.8.51 overstrained 7147M NTU and SOC (Air Britain Serials)"/>
    <x v="2"/>
    <x v="2"/>
    <s v="Swung on takeoff"/>
    <m/>
    <x v="2"/>
    <m/>
    <m/>
    <n v="8"/>
    <x v="124"/>
    <x v="1"/>
    <n v="0"/>
    <s v="Front-Line"/>
    <x v="287"/>
    <x v="6"/>
    <n v="1"/>
  </r>
  <r>
    <n v="5561"/>
    <s v="PF672"/>
    <x v="35"/>
    <n v="81"/>
    <x v="10"/>
    <x v="19"/>
    <n v="9"/>
    <s v="August"/>
    <x v="14"/>
    <s v="9 August 1951"/>
    <x v="0"/>
    <s v="been reliably informed that the crashed Mosquito aircraft, shown below, was at R.A.F. Labuan, and was the result of a collapsed undercarriage on landing due to the aircraft striking a 20ft high obstacle off the end of the runway. (believed monument in a Cemetery.) The Mosquito was almost certainly a PR 34. PF672, of 81 Sqn. Apparently there were no casualties. (http://www.britains-smallwars.com/malaya/glasser/glasser-malaya.html) U/c hit obstruction on approach and collapsed Labuan (MH - Selatar?) 9.8.51 (Air Britain Serials)"/>
    <x v="2"/>
    <x v="2"/>
    <s v="Hit obstacle"/>
    <m/>
    <x v="2"/>
    <m/>
    <m/>
    <n v="8"/>
    <x v="124"/>
    <x v="1"/>
    <n v="0"/>
    <s v="Front-Line"/>
    <x v="287"/>
    <x v="6"/>
    <n v="1"/>
  </r>
  <r>
    <n v="6260"/>
    <s v="TE921"/>
    <x v="12"/>
    <m/>
    <x v="10"/>
    <x v="19"/>
    <n v="17"/>
    <s v="August"/>
    <x v="14"/>
    <s v="17 August 1951"/>
    <x v="2"/>
    <s v="SS 17.8.51 (Air Britain Serials)"/>
    <x v="4"/>
    <x v="3"/>
    <m/>
    <m/>
    <x v="2"/>
    <m/>
    <m/>
    <n v="8"/>
    <x v="124"/>
    <x v="1"/>
    <n v="0"/>
    <e v="#N/A"/>
    <x v="17"/>
    <x v="3"/>
    <n v="1"/>
  </r>
  <r>
    <n v="5162"/>
    <s v="TE924"/>
    <x v="12"/>
    <m/>
    <x v="10"/>
    <x v="19"/>
    <n v="17"/>
    <s v="August"/>
    <x v="14"/>
    <s v="17 August 1951"/>
    <x v="2"/>
    <s v="SS 17.8.51 (Air Britain Serials)"/>
    <x v="4"/>
    <x v="3"/>
    <m/>
    <m/>
    <x v="2"/>
    <m/>
    <m/>
    <n v="8"/>
    <x v="124"/>
    <x v="1"/>
    <n v="0"/>
    <e v="#N/A"/>
    <x v="17"/>
    <x v="3"/>
    <n v="1"/>
  </r>
  <r>
    <n v="5579"/>
    <s v="TE926"/>
    <x v="12"/>
    <m/>
    <x v="10"/>
    <x v="19"/>
    <n v="17"/>
    <s v="August"/>
    <x v="14"/>
    <s v="17 August 1951"/>
    <x v="2"/>
    <s v="SS 17.8.51 (Air Britain Serials)"/>
    <x v="4"/>
    <x v="3"/>
    <m/>
    <m/>
    <x v="2"/>
    <m/>
    <m/>
    <n v="8"/>
    <x v="124"/>
    <x v="1"/>
    <n v="0"/>
    <e v="#N/A"/>
    <x v="17"/>
    <x v="3"/>
    <n v="1"/>
  </r>
  <r>
    <n v="193"/>
    <s v="LR520"/>
    <x v="10"/>
    <s v="8OTU/132OTU/Hooton Park/1689 Flt/CFS/204AFS"/>
    <x v="10"/>
    <x v="19"/>
    <n v="29"/>
    <s v="August"/>
    <x v="14"/>
    <s v="29 August 1951"/>
    <x v="0"/>
    <s v="Stalled on single-engined approach Wigsley 29.8.51 (Air Britain Serials)"/>
    <x v="2"/>
    <x v="2"/>
    <s v="Stalled"/>
    <m/>
    <x v="2"/>
    <m/>
    <m/>
    <n v="8"/>
    <x v="124"/>
    <x v="1"/>
    <n v="1"/>
    <s v="Support Unit"/>
    <x v="294"/>
    <x v="2"/>
    <n v="6"/>
  </r>
  <r>
    <n v="4871"/>
    <s v="RF595"/>
    <x v="12"/>
    <n v="248"/>
    <x v="17"/>
    <x v="19"/>
    <n v="0"/>
    <s v="September"/>
    <x v="14"/>
    <s v="0 September 1951"/>
    <x v="2"/>
    <s v="NZ2396 FB.VI Built at Standard Motors and delivered sometime between 16 December 1944 and 05 June 1945. Previously RF595. Ferried from the United Kingdom by an RAF/RNZAF crew and BOC Ohakea on 07 December 1948. Entered storage at Ohakea and converted to instructional airframe INST129 at Ohakea on 27 June 1949. Later reduced to spares and produce. . (http://www.adf-serials.com/nz-serials/) To RNZAF 16.8.48 as NZ2396 Inst.129 rts Ohakea 9.51 (Air Britain Serials)"/>
    <x v="4"/>
    <x v="3"/>
    <m/>
    <m/>
    <x v="2"/>
    <m/>
    <m/>
    <n v="9"/>
    <x v="125"/>
    <x v="1"/>
    <n v="1"/>
    <s v="Front-Line"/>
    <x v="52"/>
    <x v="3"/>
    <n v="1"/>
  </r>
  <r>
    <n v="807"/>
    <s v="TW115"/>
    <x v="10"/>
    <s v="504/204AFS"/>
    <x v="10"/>
    <x v="19"/>
    <n v="1"/>
    <s v="September"/>
    <x v="14"/>
    <s v="1 September 1951"/>
    <x v="0"/>
    <s v="Undershot landing at Swinderby 1.9.51 (Air Britain Serials)"/>
    <x v="2"/>
    <x v="2"/>
    <s v="Undershot"/>
    <m/>
    <x v="2"/>
    <m/>
    <m/>
    <n v="9"/>
    <x v="125"/>
    <x v="1"/>
    <n v="0"/>
    <s v="Support Unit"/>
    <x v="294"/>
    <x v="2"/>
    <n v="2"/>
  </r>
  <r>
    <n v="6164"/>
    <s v="RL185"/>
    <x v="39"/>
    <n v="219"/>
    <x v="1"/>
    <x v="2"/>
    <n v="4"/>
    <s v="September"/>
    <x v="14"/>
    <s v="4 September 1951"/>
    <x v="0"/>
    <s v="Wrong prop feathered on single-engined approach ditched Kabrit 4.9.51 (Air Britain Serials)"/>
    <x v="2"/>
    <x v="2"/>
    <s v="Pilot error"/>
    <m/>
    <x v="2"/>
    <m/>
    <m/>
    <n v="9"/>
    <x v="125"/>
    <x v="1"/>
    <n v="0"/>
    <s v="Front-Line"/>
    <x v="76"/>
    <x v="2"/>
    <n v="1"/>
  </r>
  <r>
    <n v="728"/>
    <s v="HX803"/>
    <x v="12"/>
    <s v="418/107/305/FCAPS/102FRS"/>
    <x v="10"/>
    <x v="19"/>
    <n v="16"/>
    <s v="September"/>
    <x v="14"/>
    <s v="16 September 1951"/>
    <x v="2"/>
    <s v="Taken on strength at 418 Sqn. from De Havilland, 17 July 1943; to No.43 Group, 3 May 1944; reappears in ORB, 15/16 April 1945; last recorded operation on 26/27 April 1945. Letter &quot;C&quot; on aircraft list of 2 September 1943; 1945 ORB entries have letter &quot;N&quot;. SS 16.9.51 (Air Britain Serials)"/>
    <x v="4"/>
    <x v="3"/>
    <m/>
    <m/>
    <x v="2"/>
    <m/>
    <m/>
    <n v="9"/>
    <x v="125"/>
    <x v="1"/>
    <n v="1"/>
    <s v="Support Unit"/>
    <x v="373"/>
    <x v="0"/>
    <n v="5"/>
  </r>
  <r>
    <n v="1160"/>
    <s v="RF875"/>
    <x v="12"/>
    <s v="NFDW/FIDS/CFE"/>
    <x v="0"/>
    <x v="7"/>
    <n v="21"/>
    <s v="September"/>
    <x v="14"/>
    <s v="21 September 1951"/>
    <x v="2"/>
    <s v="SS 21.9.51 (Air Britain Serials) 18.10.46 CFE. RF875 Belly-landed at West Raynham aerodrome. Crew unhurt. (Mosquito Crash Log)"/>
    <x v="4"/>
    <x v="3"/>
    <m/>
    <m/>
    <x v="2"/>
    <m/>
    <m/>
    <n v="9"/>
    <x v="125"/>
    <x v="1"/>
    <n v="1"/>
    <s v="Support Unit"/>
    <x v="231"/>
    <x v="3"/>
    <n v="3"/>
  </r>
  <r>
    <n v="5933"/>
    <s v="RG310"/>
    <x v="35"/>
    <n v="81"/>
    <x v="10"/>
    <x v="19"/>
    <n v="25"/>
    <s v="September"/>
    <x v="14"/>
    <s v="25 September 1951"/>
    <x v="0"/>
    <s v="Lost power and bellylanded on mudflats 3m SSE of Bemut Johore 25.9.51 (Air Britain Serials) 11.02.46 51 MU. RG31O Aircraft began a slow roll at 3,000 feet and dived into ground near Lichfield aerodrome, killing crew. (Mosquito Crash Log)"/>
    <x v="2"/>
    <x v="2"/>
    <s v="Engine failure"/>
    <m/>
    <x v="2"/>
    <m/>
    <m/>
    <n v="9"/>
    <x v="125"/>
    <x v="1"/>
    <n v="0"/>
    <s v="Front-Line"/>
    <x v="287"/>
    <x v="0"/>
    <n v="1"/>
  </r>
  <r>
    <n v="4159"/>
    <s v="RL229"/>
    <x v="39"/>
    <n v="39"/>
    <x v="10"/>
    <x v="19"/>
    <n v="25"/>
    <s v="September"/>
    <x v="14"/>
    <s v="25 September 1951"/>
    <x v="0"/>
    <s v="Squadron letter F Main spar hit by shell during ground attack practice 25.9.51 DBR (Air Britain Serials)"/>
    <x v="2"/>
    <x v="2"/>
    <s v="Debris"/>
    <m/>
    <x v="2"/>
    <m/>
    <m/>
    <n v="9"/>
    <x v="125"/>
    <x v="1"/>
    <n v="0"/>
    <s v="Front-Line"/>
    <x v="234"/>
    <x v="2"/>
    <n v="1"/>
  </r>
  <r>
    <n v="2806"/>
    <s v="NT505"/>
    <x v="25"/>
    <s v="TFU"/>
    <x v="10"/>
    <x v="19"/>
    <n v="25"/>
    <s v="September"/>
    <x v="14"/>
    <s v="25 September 1951"/>
    <x v="2"/>
    <s v="To 6893M 25.9.51 (Air Britain Serials)"/>
    <x v="4"/>
    <x v="3"/>
    <m/>
    <m/>
    <x v="2"/>
    <m/>
    <m/>
    <n v="9"/>
    <x v="125"/>
    <x v="1"/>
    <n v="1"/>
    <s v="Support Unit"/>
    <x v="49"/>
    <x v="2"/>
    <n v="1"/>
  </r>
  <r>
    <n v="1903"/>
    <s v="A52-203"/>
    <x v="24"/>
    <s v="87/Cv PR41/reserial A52-312/87"/>
    <x v="7"/>
    <x v="0"/>
    <n v="26"/>
    <s v="September"/>
    <x v="14"/>
    <s v="26 September 1951"/>
    <x v="0"/>
    <s v="Completed as Mk.41 A52-312. Delivered during July 1947. Final disposition: crashed at Charleville, Queensland, September 1951. (Beaufort, Beaufighter and Mosquito in Australian Service, Stewart Wilson, 1990) Crashed Charleville QLD 26.09.51 (Air Britain Serials) 87 Sqn."/>
    <x v="2"/>
    <x v="2"/>
    <s v="Not Stated"/>
    <m/>
    <x v="2"/>
    <m/>
    <m/>
    <n v="9"/>
    <x v="125"/>
    <x v="1"/>
    <n v="0"/>
    <s v="Front-Line"/>
    <x v="147"/>
    <x v="5"/>
    <n v="4"/>
  </r>
  <r>
    <n v="729"/>
    <s v="MT466"/>
    <x v="25"/>
    <s v="DH/25/29/228OCU/219"/>
    <x v="1"/>
    <x v="2"/>
    <n v="26"/>
    <s v="September"/>
    <x v="14"/>
    <s v="26 September 1951"/>
    <x v="2"/>
    <s v="SOC 26.9.51 (Air Britain Serials) For NF36 Program 10.44."/>
    <x v="4"/>
    <x v="3"/>
    <m/>
    <m/>
    <x v="2"/>
    <m/>
    <m/>
    <n v="9"/>
    <x v="125"/>
    <x v="1"/>
    <n v="1"/>
    <s v="Front-Line"/>
    <x v="76"/>
    <x v="2"/>
    <n v="5"/>
  </r>
  <r>
    <n v="5477"/>
    <s v="PF654"/>
    <x v="35"/>
    <s v="1FU/13"/>
    <x v="10"/>
    <x v="19"/>
    <n v="26"/>
    <s v="September"/>
    <x v="14"/>
    <s v="26 September 1951"/>
    <x v="2"/>
    <s v="SOC 26.9.51 (Air Britain Serials)"/>
    <x v="4"/>
    <x v="3"/>
    <m/>
    <m/>
    <x v="2"/>
    <m/>
    <m/>
    <n v="9"/>
    <x v="125"/>
    <x v="1"/>
    <n v="0"/>
    <s v="Front-Line"/>
    <x v="257"/>
    <x v="6"/>
    <n v="2"/>
  </r>
  <r>
    <n v="5078"/>
    <s v="RL233"/>
    <x v="39"/>
    <n v="39"/>
    <x v="10"/>
    <x v="19"/>
    <n v="26"/>
    <s v="September"/>
    <x v="14"/>
    <s v="26 September 1951"/>
    <x v="2"/>
    <s v="SOC 26.9.51 (Air Britain Serials)"/>
    <x v="4"/>
    <x v="3"/>
    <m/>
    <m/>
    <x v="2"/>
    <m/>
    <m/>
    <n v="9"/>
    <x v="125"/>
    <x v="1"/>
    <n v="0"/>
    <s v="Front-Line"/>
    <x v="234"/>
    <x v="2"/>
    <n v="1"/>
  </r>
  <r>
    <n v="6143"/>
    <s v="TV972"/>
    <x v="10"/>
    <n v="13"/>
    <x v="10"/>
    <x v="19"/>
    <n v="26"/>
    <s v="September"/>
    <x v="14"/>
    <s v="26 September 1951"/>
    <x v="2"/>
    <s v="SOC 26.9.51 (Air Britain Serials)"/>
    <x v="4"/>
    <x v="3"/>
    <m/>
    <m/>
    <x v="2"/>
    <m/>
    <m/>
    <n v="9"/>
    <x v="125"/>
    <x v="1"/>
    <n v="0"/>
    <s v="Front-Line"/>
    <x v="257"/>
    <x v="2"/>
    <n v="1"/>
  </r>
  <r>
    <n v="1801"/>
    <s v="TW114"/>
    <x v="10"/>
    <s v="54OTU/228OCU/500/13"/>
    <x v="10"/>
    <x v="19"/>
    <n v="26"/>
    <s v="September"/>
    <x v="14"/>
    <s v="26 September 1951"/>
    <x v="2"/>
    <s v="SOC 26.9.51 (Air Britain Serials)"/>
    <x v="4"/>
    <x v="3"/>
    <m/>
    <m/>
    <x v="2"/>
    <m/>
    <m/>
    <n v="9"/>
    <x v="125"/>
    <x v="1"/>
    <n v="0"/>
    <s v="Front-Line"/>
    <x v="257"/>
    <x v="2"/>
    <n v="4"/>
  </r>
  <r>
    <n v="3694"/>
    <s v="VL619"/>
    <x v="35"/>
    <n v="13"/>
    <x v="10"/>
    <x v="19"/>
    <n v="26"/>
    <s v="September"/>
    <x v="14"/>
    <s v="26 September 1951"/>
    <x v="2"/>
    <s v="SOC 26.9.51 (Air Britain Serials)"/>
    <x v="4"/>
    <x v="3"/>
    <m/>
    <m/>
    <x v="2"/>
    <m/>
    <m/>
    <n v="9"/>
    <x v="125"/>
    <x v="1"/>
    <n v="0"/>
    <s v="Front-Line"/>
    <x v="257"/>
    <x v="0"/>
    <n v="1"/>
  </r>
  <r>
    <n v="4438"/>
    <s v="NT317"/>
    <x v="25"/>
    <s v="68/Belgium"/>
    <x v="15"/>
    <x v="19"/>
    <n v="30"/>
    <s v="September"/>
    <x v="14"/>
    <s v="30 September 1951"/>
    <x v="0"/>
    <s v="Another source says 28 September 1951 To Belgian AF 26.8.48 as MB-13 Crashed Chaumont-Gistoux 30.9.51 (Air Britain Serials)"/>
    <x v="2"/>
    <x v="2"/>
    <s v="Not Stated"/>
    <m/>
    <x v="2"/>
    <m/>
    <m/>
    <n v="9"/>
    <x v="125"/>
    <x v="1"/>
    <n v="1"/>
    <s v="Front-Line"/>
    <x v="102"/>
    <x v="2"/>
    <n v="2"/>
  </r>
  <r>
    <n v="25"/>
    <s v="A52-67"/>
    <x v="24"/>
    <s v="5OTU/CCU/78 Wg"/>
    <x v="7"/>
    <x v="19"/>
    <n v="0"/>
    <s v="October"/>
    <x v="14"/>
    <s v="0 October 1951"/>
    <x v="2"/>
    <s v="Built as F.B.40. Delivered during March 1945. Final disposition: became instructional airframe, struck off charge, October 1951. (Beaufort, Beaufighter and Mosquito in Australian Service, Stewart Wilson, 1990) To Instr a/f Written off .51 (Air Britain Serials) No 5OTU RAAF, to CCU"/>
    <x v="4"/>
    <x v="3"/>
    <m/>
    <m/>
    <x v="2"/>
    <m/>
    <m/>
    <n v="10"/>
    <x v="126"/>
    <x v="1"/>
    <n v="0"/>
    <s v="Support Unit"/>
    <x v="374"/>
    <x v="5"/>
    <n v="3"/>
  </r>
  <r>
    <n v="54"/>
    <s v="HJ977"/>
    <x v="10"/>
    <s v="333/248/235/Turnberry/CCIS/504/609/204AFS"/>
    <x v="10"/>
    <x v="19"/>
    <n v="10"/>
    <s v="October"/>
    <x v="14"/>
    <s v="10 October 1951"/>
    <x v="0"/>
    <s v="Swung on landing and u/c collapsed Wigsley 10.10.51 (Air Britain Serials)"/>
    <x v="2"/>
    <x v="2"/>
    <s v="Swung on landing"/>
    <m/>
    <x v="2"/>
    <m/>
    <m/>
    <n v="10"/>
    <x v="126"/>
    <x v="1"/>
    <n v="1"/>
    <s v="Support Unit"/>
    <x v="294"/>
    <x v="2"/>
    <n v="8"/>
  </r>
  <r>
    <n v="7271"/>
    <s v="TH979"/>
    <x v="42"/>
    <s v="142/20MU"/>
    <x v="10"/>
    <x v="6"/>
    <n v="10"/>
    <s v="October"/>
    <x v="14"/>
    <s v="10 October 1951"/>
    <x v="0"/>
    <s v="Swung on take-off and u/c collapsed Aston Down 10.10.51 DBR (Air Britain Serials)"/>
    <x v="2"/>
    <x v="2"/>
    <s v="Swung on takeoff"/>
    <m/>
    <x v="2"/>
    <m/>
    <m/>
    <n v="10"/>
    <x v="126"/>
    <x v="1"/>
    <n v="0"/>
    <s v="Support Unit"/>
    <x v="375"/>
    <x v="0"/>
    <n v="2"/>
  </r>
  <r>
    <n v="4165"/>
    <s v="TE663"/>
    <x v="12"/>
    <s v="1FU/Belgium"/>
    <x v="15"/>
    <x v="19"/>
    <n v="11"/>
    <s v="October"/>
    <x v="14"/>
    <s v="11 October 1951"/>
    <x v="2"/>
    <s v="Sold to Faireys 11.10.51 Cv TT6 To Belgian AF as MC-2/B2-H Wfu 5.11.56 (Air Britain Serials)"/>
    <x v="5"/>
    <x v="3"/>
    <m/>
    <m/>
    <x v="2"/>
    <m/>
    <m/>
    <n v="10"/>
    <x v="126"/>
    <x v="1"/>
    <n v="0"/>
    <s v="Support Unit"/>
    <x v="123"/>
    <x v="3"/>
    <n v="2"/>
  </r>
  <r>
    <n v="5604"/>
    <s v="VT701"/>
    <x v="44"/>
    <m/>
    <x v="21"/>
    <x v="19"/>
    <n v="15"/>
    <s v="October"/>
    <x v="14"/>
    <s v="15 October 1951"/>
    <x v="2"/>
    <s v="To Yug AF 15.10.51 as 8009 (Air Britain Serials) |aw/cn 15/12/1949, d/d 15/12/1949, sold 15/10/1951 at Abingdon to Yugoslav AF as 8009   (http://www.ukserials.com/)"/>
    <x v="5"/>
    <x v="3"/>
    <m/>
    <m/>
    <x v="2"/>
    <m/>
    <m/>
    <n v="10"/>
    <x v="126"/>
    <x v="1"/>
    <n v="0"/>
    <e v="#N/A"/>
    <x v="17"/>
    <x v="9"/>
    <n v="1"/>
  </r>
  <r>
    <n v="2080"/>
    <s v="VT706"/>
    <x v="44"/>
    <s v="AAEE"/>
    <x v="21"/>
    <x v="19"/>
    <n v="15"/>
    <s v="October"/>
    <x v="14"/>
    <s v="15 October 1951"/>
    <x v="2"/>
    <s v="To Yug AF 15.10.51 as 8001 (Air Britain Serials) |aw/cn 31/08/1949, d/d 31/08/1949, sold 15/10/1951 at Abingdon to Yugoslav AF as 8001   (http://www.ukserials.com/)"/>
    <x v="5"/>
    <x v="3"/>
    <m/>
    <m/>
    <x v="2"/>
    <m/>
    <m/>
    <n v="10"/>
    <x v="126"/>
    <x v="1"/>
    <n v="0"/>
    <s v="Support Unit"/>
    <x v="7"/>
    <x v="9"/>
    <n v="1"/>
  </r>
  <r>
    <n v="5654"/>
    <s v="VX871"/>
    <x v="44"/>
    <m/>
    <x v="21"/>
    <x v="19"/>
    <n v="15"/>
    <s v="October"/>
    <x v="14"/>
    <s v="15 October 1951"/>
    <x v="2"/>
    <s v="To Yug AF 15.10.51 as 8006 (Air Britain Serials) |d/d 27/07/1950, d/d 15/10/1951 to Yugoslavian AF as 8006   (http://www.ukserials.com/)"/>
    <x v="5"/>
    <x v="3"/>
    <m/>
    <m/>
    <x v="2"/>
    <m/>
    <m/>
    <n v="10"/>
    <x v="126"/>
    <x v="1"/>
    <n v="0"/>
    <e v="#N/A"/>
    <x v="17"/>
    <x v="8"/>
    <n v="1"/>
  </r>
  <r>
    <n v="5983"/>
    <s v="VX892"/>
    <x v="44"/>
    <m/>
    <x v="21"/>
    <x v="19"/>
    <n v="15"/>
    <s v="October"/>
    <x v="14"/>
    <s v="15 October 1951"/>
    <x v="2"/>
    <s v="To Yug AF 15.10.51 as 8004 (Air Britain Serials) |d/d 16/08/1950, d/d 15/10/1951 to Yugoslavian AF as 8004   (http://www.ukserials.com/)"/>
    <x v="5"/>
    <x v="3"/>
    <m/>
    <m/>
    <x v="2"/>
    <m/>
    <m/>
    <n v="10"/>
    <x v="126"/>
    <x v="1"/>
    <n v="0"/>
    <e v="#N/A"/>
    <x v="17"/>
    <x v="8"/>
    <n v="1"/>
  </r>
  <r>
    <n v="5986"/>
    <s v="VX896"/>
    <x v="44"/>
    <m/>
    <x v="21"/>
    <x v="19"/>
    <n v="15"/>
    <s v="October"/>
    <x v="14"/>
    <s v="15 October 1951"/>
    <x v="2"/>
    <s v="To Yug AF 15.10.51 as 8002 (Air Britain Serials) |d/d 25/08/1950, d/d 15/10/1951 to Yugoslavian AF as 8002   (http://www.ukserials.com/)"/>
    <x v="5"/>
    <x v="3"/>
    <m/>
    <m/>
    <x v="2"/>
    <m/>
    <m/>
    <n v="10"/>
    <x v="126"/>
    <x v="1"/>
    <n v="0"/>
    <e v="#N/A"/>
    <x v="17"/>
    <x v="8"/>
    <n v="1"/>
  </r>
  <r>
    <n v="6044"/>
    <s v="VX902"/>
    <x v="44"/>
    <m/>
    <x v="21"/>
    <x v="19"/>
    <n v="15"/>
    <s v="October"/>
    <x v="14"/>
    <s v="15 October 1951"/>
    <x v="2"/>
    <s v="To Yug AF 15.10.51 as 8005 (Air Britain Serials) |d/d 09/10/1950, d/d 15/10/1951 to Yugoslavian AF as 8005   (http://www.ukserials.com/)"/>
    <x v="5"/>
    <x v="3"/>
    <m/>
    <m/>
    <x v="2"/>
    <m/>
    <m/>
    <n v="10"/>
    <x v="126"/>
    <x v="1"/>
    <n v="0"/>
    <e v="#N/A"/>
    <x v="17"/>
    <x v="8"/>
    <n v="1"/>
  </r>
  <r>
    <n v="6309"/>
    <s v="RL230"/>
    <x v="39"/>
    <n v="264"/>
    <x v="10"/>
    <x v="19"/>
    <n v="18"/>
    <s v="October"/>
    <x v="14"/>
    <s v="18 October 1951"/>
    <x v="0"/>
    <s v="On the 18th of October 1951 a Mosquito Mk.36 was carrying out a cine-gun attack on a dummy aircraft. Control was lost when it approached the target and encountered a severe slipstream. The aircraft went into a spiral dive and came down near Pickhill. Both crew were killed, they were: Pilot - F Lt Michael A F Woodley, aged 24. buried ? Nav - F/O Alan J P Hart RAF, buried Newton On Ouse. http://www.allenby.info/aircraft/planes/ryedale/pick.html Control lost in slipstream of target aircraft dived into ground nr Pickbill Yorks. 18.10.51 (Air Britain Serials)"/>
    <x v="2"/>
    <x v="2"/>
    <s v="Dived into ground"/>
    <m/>
    <x v="2"/>
    <m/>
    <m/>
    <n v="10"/>
    <x v="126"/>
    <x v="1"/>
    <n v="0"/>
    <s v="Front-Line"/>
    <x v="10"/>
    <x v="2"/>
    <n v="1"/>
  </r>
  <r>
    <n v="5582"/>
    <s v="TE614"/>
    <x v="12"/>
    <m/>
    <x v="15"/>
    <x v="19"/>
    <n v="18"/>
    <s v="October"/>
    <x v="14"/>
    <s v="18 October 1951"/>
    <x v="2"/>
    <s v="Sold to Faireys 5.10.51 To Belgian AF as MC-1/B2-G Wfu 18.10.56 (Air Britain Serials)"/>
    <x v="5"/>
    <x v="3"/>
    <m/>
    <m/>
    <x v="2"/>
    <m/>
    <m/>
    <n v="10"/>
    <x v="126"/>
    <x v="1"/>
    <n v="0"/>
    <e v="#N/A"/>
    <x v="17"/>
    <x v="3"/>
    <n v="1"/>
  </r>
  <r>
    <n v="3822"/>
    <s v="RL118"/>
    <x v="39"/>
    <n v="264"/>
    <x v="10"/>
    <x v="19"/>
    <n v="22"/>
    <s v="October"/>
    <x v="14"/>
    <s v="22 October 1951"/>
    <x v="0"/>
    <s v="Stalled on overshoot and wing hit ground Linton-on-Ouse 22.10.51 (Air Britain Serials)"/>
    <x v="2"/>
    <x v="2"/>
    <s v="Overshot"/>
    <m/>
    <x v="2"/>
    <m/>
    <m/>
    <n v="10"/>
    <x v="126"/>
    <x v="1"/>
    <n v="0"/>
    <s v="Front-Line"/>
    <x v="10"/>
    <x v="2"/>
    <n v="1"/>
  </r>
  <r>
    <n v="1250"/>
    <s v="RR318"/>
    <x v="10"/>
    <s v="RN"/>
    <x v="10"/>
    <x v="19"/>
    <n v="22"/>
    <s v="October"/>
    <x v="14"/>
    <s v="22 October 1951"/>
    <x v="0"/>
    <s v="Swung on takeoff Brawdy u/c collapsed 22.10.51 SOC (Air Britain Serials)"/>
    <x v="2"/>
    <x v="2"/>
    <s v="Swung on takeoff"/>
    <m/>
    <x v="2"/>
    <m/>
    <m/>
    <n v="10"/>
    <x v="126"/>
    <x v="1"/>
    <n v="1"/>
    <e v="#N/A"/>
    <x v="64"/>
    <x v="2"/>
    <n v="1"/>
  </r>
  <r>
    <n v="1977"/>
    <s v="RR301"/>
    <x v="10"/>
    <s v="1FU/Luneburg/Celle"/>
    <x v="21"/>
    <x v="19"/>
    <n v="25"/>
    <s v="October"/>
    <x v="14"/>
    <s v="25 October 1951"/>
    <x v="2"/>
    <s v="To Yug AF 25.10.51 as 8061 (Air Britain Serials)"/>
    <x v="5"/>
    <x v="3"/>
    <m/>
    <m/>
    <x v="2"/>
    <m/>
    <m/>
    <n v="10"/>
    <x v="126"/>
    <x v="1"/>
    <n v="1"/>
    <s v="Support Unit"/>
    <x v="376"/>
    <x v="2"/>
    <n v="3"/>
  </r>
  <r>
    <n v="5596"/>
    <s v="VX875"/>
    <x v="44"/>
    <m/>
    <x v="21"/>
    <x v="19"/>
    <n v="25"/>
    <s v="October"/>
    <x v="14"/>
    <s v="25 October 1951"/>
    <x v="2"/>
    <s v="To Yug AF 25.10.51 as 8007 (Air Britain Serials) |d/d 19/07/1950, d/d 25/10/1951 to Yugoslavian AF as 8007   (http://www.ukserials.com/)"/>
    <x v="5"/>
    <x v="3"/>
    <m/>
    <m/>
    <x v="2"/>
    <m/>
    <m/>
    <n v="10"/>
    <x v="126"/>
    <x v="1"/>
    <n v="0"/>
    <e v="#N/A"/>
    <x v="17"/>
    <x v="8"/>
    <n v="1"/>
  </r>
  <r>
    <n v="5165"/>
    <s v="VX876"/>
    <x v="44"/>
    <m/>
    <x v="21"/>
    <x v="19"/>
    <n v="25"/>
    <s v="October"/>
    <x v="14"/>
    <s v="25 October 1951"/>
    <x v="2"/>
    <s v="To Yug AF 25.10.51 as 8003 (Air Britain Serials) |d/d 21/07/1950, d/d 25/10/1951 to Yugoslavian AF as 8003   (http://www.ukserials.com/)"/>
    <x v="5"/>
    <x v="3"/>
    <m/>
    <m/>
    <x v="2"/>
    <m/>
    <m/>
    <n v="10"/>
    <x v="126"/>
    <x v="1"/>
    <n v="0"/>
    <e v="#N/A"/>
    <x v="17"/>
    <x v="8"/>
    <n v="1"/>
  </r>
  <r>
    <n v="4608"/>
    <s v="VX906"/>
    <x v="44"/>
    <m/>
    <x v="21"/>
    <x v="19"/>
    <n v="25"/>
    <s v="October"/>
    <x v="14"/>
    <s v="25 October 1951"/>
    <x v="2"/>
    <s v="To Yug AF 25.10.51 as 8011 (Air Britain Serials) |d/d 12/10/1950, d/d 25/10/1951 to Yugoslavian AF as 8011   (http://www.ukserials.com/)"/>
    <x v="5"/>
    <x v="3"/>
    <m/>
    <m/>
    <x v="2"/>
    <m/>
    <m/>
    <n v="10"/>
    <x v="126"/>
    <x v="1"/>
    <n v="0"/>
    <e v="#N/A"/>
    <x v="17"/>
    <x v="8"/>
    <n v="1"/>
  </r>
  <r>
    <n v="4617"/>
    <s v="VX912"/>
    <x v="44"/>
    <m/>
    <x v="21"/>
    <x v="19"/>
    <n v="25"/>
    <s v="October"/>
    <x v="14"/>
    <s v="25 October 1951"/>
    <x v="2"/>
    <s v="To Yug AF 25.10.51 as 8025 (Air Britain Serials) |d/d 19/10/1950, d/d 25/10/1951 to Yugoslavian AF as 8025"/>
    <x v="5"/>
    <x v="3"/>
    <m/>
    <m/>
    <x v="2"/>
    <m/>
    <m/>
    <n v="10"/>
    <x v="126"/>
    <x v="1"/>
    <n v="0"/>
    <e v="#N/A"/>
    <x v="17"/>
    <x v="8"/>
    <n v="1"/>
  </r>
  <r>
    <n v="5609"/>
    <s v="VX913"/>
    <x v="44"/>
    <m/>
    <x v="21"/>
    <x v="19"/>
    <n v="25"/>
    <s v="October"/>
    <x v="14"/>
    <s v="25 October 1951"/>
    <x v="2"/>
    <s v="To Yug AF 25.10.51 as 8026 (Air Britain Serials) |d/d 30/10/1950, d/d 25/10/1951 to Yugoslavian AF as 8026   (http://www.ukserials.com/)"/>
    <x v="5"/>
    <x v="3"/>
    <m/>
    <m/>
    <x v="2"/>
    <m/>
    <m/>
    <n v="10"/>
    <x v="126"/>
    <x v="1"/>
    <n v="0"/>
    <e v="#N/A"/>
    <x v="17"/>
    <x v="8"/>
    <n v="1"/>
  </r>
  <r>
    <n v="3347"/>
    <s v="VA923"/>
    <x v="10"/>
    <s v="616/204AFS"/>
    <x v="10"/>
    <x v="19"/>
    <n v="1"/>
    <s v="November"/>
    <x v="14"/>
    <s v="1 November 1951"/>
    <x v="0"/>
    <s v="Engine cut during single-engined approach 1 1/2m SE of Strubby 1.11.51 (Air Britain Serials) 01.11.51 204 AFS. VA923 Crashed one mile SE of Strubby. (Mosquito Crash Log)"/>
    <x v="2"/>
    <x v="2"/>
    <s v="Engine failure"/>
    <m/>
    <x v="2"/>
    <m/>
    <m/>
    <n v="11"/>
    <x v="127"/>
    <x v="1"/>
    <n v="0"/>
    <s v="Support Unit"/>
    <x v="294"/>
    <x v="2"/>
    <n v="2"/>
  </r>
  <r>
    <n v="4525"/>
    <s v="RF646"/>
    <x v="12"/>
    <s v="143/14"/>
    <x v="18"/>
    <x v="19"/>
    <n v="5"/>
    <s v="November"/>
    <x v="14"/>
    <s v="5 November 1951"/>
    <x v="2"/>
    <s v="Inspected at Chateaudun Nov 50, to Israeli ownership at Chateaudun Feb 21 51, ferried to Israel Nov 3-5 51. (Air Enthusiast, September-October 1999) To Armee de l'Air 14.8.47 to Israel 21.2.51 as 2128 (Air Britain Serials)"/>
    <x v="5"/>
    <x v="3"/>
    <m/>
    <m/>
    <x v="2"/>
    <m/>
    <m/>
    <n v="11"/>
    <x v="127"/>
    <x v="1"/>
    <n v="1"/>
    <s v="Front-Line"/>
    <x v="215"/>
    <x v="3"/>
    <n v="2"/>
  </r>
  <r>
    <n v="4172"/>
    <s v="TE771"/>
    <x v="12"/>
    <s v="1FU/Belgium"/>
    <x v="15"/>
    <x v="19"/>
    <n v="5"/>
    <s v="November"/>
    <x v="14"/>
    <s v="5 November 1951"/>
    <x v="2"/>
    <s v="Sold to Fairey 17.10.51 Cv TT6 To Belgian AF as MC-3 Wfu 5.11.56 (Air Britain Serials)"/>
    <x v="5"/>
    <x v="3"/>
    <m/>
    <m/>
    <x v="2"/>
    <m/>
    <m/>
    <n v="11"/>
    <x v="127"/>
    <x v="1"/>
    <n v="0"/>
    <s v="Support Unit"/>
    <x v="123"/>
    <x v="3"/>
    <n v="2"/>
  </r>
  <r>
    <n v="3152"/>
    <s v="VT651"/>
    <x v="44"/>
    <s v="AAEE/Mkrs"/>
    <x v="21"/>
    <x v="19"/>
    <n v="6"/>
    <s v="November"/>
    <x v="14"/>
    <s v="6 November 1951"/>
    <x v="2"/>
    <s v="To Yug AF 6.11.51 as 8021 (Air Britain Serials) |aw/cn 19/02/1948, d/d 19/02/1948, sold 06/11/1951 at Abingdon to Yugoslav AF as 8021   (http://www.ukserials.com/)"/>
    <x v="5"/>
    <x v="3"/>
    <m/>
    <m/>
    <x v="2"/>
    <m/>
    <m/>
    <n v="11"/>
    <x v="127"/>
    <x v="1"/>
    <n v="0"/>
    <s v="Support Unit"/>
    <x v="44"/>
    <x v="9"/>
    <n v="2"/>
  </r>
  <r>
    <n v="5639"/>
    <s v="VT683"/>
    <x v="44"/>
    <m/>
    <x v="21"/>
    <x v="19"/>
    <n v="6"/>
    <s v="November"/>
    <x v="14"/>
    <s v="6 November 1951"/>
    <x v="2"/>
    <s v="To Yug AF 6.11.51 as 8016 (Air Britain Serials) |aw/cn 26/10/1949, d/d 28/10/1949, sold 06/11/1951 at Abingdon to Yugoslav AF as 8016   (http://www.ukserials.com/)"/>
    <x v="5"/>
    <x v="3"/>
    <m/>
    <m/>
    <x v="2"/>
    <m/>
    <m/>
    <n v="11"/>
    <x v="127"/>
    <x v="1"/>
    <n v="0"/>
    <e v="#N/A"/>
    <x v="17"/>
    <x v="9"/>
    <n v="1"/>
  </r>
  <r>
    <n v="5981"/>
    <s v="VT691"/>
    <x v="44"/>
    <m/>
    <x v="21"/>
    <x v="19"/>
    <n v="6"/>
    <s v="November"/>
    <x v="14"/>
    <s v="6 November 1951"/>
    <x v="2"/>
    <s v="To Yug AF 6.11.51 as 8017 (Air Britain Serials) |aw/cn 26/10/1949, d/d 28/10/1949, sold 06/11/1951 at Abingdon to Yugoslav AF as 8017   (http://www.ukserials.com/)"/>
    <x v="5"/>
    <x v="3"/>
    <m/>
    <m/>
    <x v="2"/>
    <m/>
    <m/>
    <n v="11"/>
    <x v="127"/>
    <x v="1"/>
    <n v="0"/>
    <e v="#N/A"/>
    <x v="17"/>
    <x v="9"/>
    <n v="1"/>
  </r>
  <r>
    <n v="6154"/>
    <s v="VX862"/>
    <x v="44"/>
    <m/>
    <x v="21"/>
    <x v="19"/>
    <n v="6"/>
    <s v="November"/>
    <x v="14"/>
    <s v="6 November 1951"/>
    <x v="2"/>
    <s v="To Yug AF 6.11.51 as 8023 (Air Britain Serials) |d/d 27/02/1950, d/d 06/11/1951 to Yugoslavian AF as 8023   (http://www.ukserials.com/)"/>
    <x v="5"/>
    <x v="3"/>
    <m/>
    <m/>
    <x v="2"/>
    <m/>
    <m/>
    <n v="11"/>
    <x v="127"/>
    <x v="1"/>
    <n v="0"/>
    <e v="#N/A"/>
    <x v="17"/>
    <x v="8"/>
    <n v="1"/>
  </r>
  <r>
    <n v="4613"/>
    <s v="VX863"/>
    <x v="44"/>
    <m/>
    <x v="21"/>
    <x v="19"/>
    <n v="6"/>
    <s v="November"/>
    <x v="14"/>
    <s v="6 November 1951"/>
    <x v="2"/>
    <s v="To Yug AF 6.11.51 as 8043 (Air Britain Serials) |d/d 10/02/1950, d/d 06/11/1951 to Yugoslavian AF as 8043   (http://www.ukserials.com/)"/>
    <x v="5"/>
    <x v="3"/>
    <m/>
    <m/>
    <x v="2"/>
    <m/>
    <m/>
    <n v="11"/>
    <x v="127"/>
    <x v="1"/>
    <n v="0"/>
    <e v="#N/A"/>
    <x v="17"/>
    <x v="8"/>
    <n v="1"/>
  </r>
  <r>
    <n v="3931"/>
    <s v="VX904"/>
    <x v="44"/>
    <m/>
    <x v="21"/>
    <x v="19"/>
    <n v="6"/>
    <s v="November"/>
    <x v="14"/>
    <s v="6 November 1951"/>
    <x v="2"/>
    <s v="To Yug AF 6.11.51 as 8010 (Air Britain Serials) |d/d 07/11/1950, d/d 06/11/1951 to Yugoslavian AF as 8010   (http://www.ukserials.com/)"/>
    <x v="5"/>
    <x v="3"/>
    <m/>
    <m/>
    <x v="2"/>
    <m/>
    <m/>
    <n v="11"/>
    <x v="127"/>
    <x v="1"/>
    <n v="0"/>
    <e v="#N/A"/>
    <x v="17"/>
    <x v="8"/>
    <n v="1"/>
  </r>
  <r>
    <n v="4596"/>
    <s v="VX915"/>
    <x v="44"/>
    <m/>
    <x v="21"/>
    <x v="19"/>
    <n v="6"/>
    <s v="November"/>
    <x v="14"/>
    <s v="6 November 1951"/>
    <x v="2"/>
    <s v="To Yug AF 6.11.51 as 8012 (Air Britain Serials) |d/d 18/12/1950, d/d 06/11/1951 to Yugoslavian AF as 8012   (http://www.ukserials.com/)"/>
    <x v="5"/>
    <x v="3"/>
    <m/>
    <m/>
    <x v="2"/>
    <m/>
    <m/>
    <n v="11"/>
    <x v="127"/>
    <x v="1"/>
    <n v="0"/>
    <e v="#N/A"/>
    <x v="17"/>
    <x v="8"/>
    <n v="1"/>
  </r>
  <r>
    <n v="1790"/>
    <s v="A52-194"/>
    <x v="24"/>
    <s v="87/Cv PR41/reserial A52-303"/>
    <x v="7"/>
    <x v="19"/>
    <n v="9"/>
    <s v="November"/>
    <x v="14"/>
    <s v="9 November 1951"/>
    <x v="0"/>
    <s v="Completed as Mk.41 A52-303. Delivered during July 1947. Final disposition: crashed in the Northern Territory, November 1951. (Beaufort, Beaufighter and Mosquito in Australian Service, Stewart Wilson, 1990) Crashed 105m southeast of Daly Waters NT 09.11.51 (Air Britain Serials) 87Sqn RAAF, No 5OTU, Survey Sqn"/>
    <x v="2"/>
    <x v="2"/>
    <s v="Not Stated"/>
    <m/>
    <x v="2"/>
    <m/>
    <m/>
    <n v="11"/>
    <x v="127"/>
    <x v="1"/>
    <n v="0"/>
    <e v="#N/A"/>
    <x v="377"/>
    <x v="5"/>
    <n v="3"/>
  </r>
  <r>
    <n v="2450"/>
    <s v="RL184"/>
    <x v="39"/>
    <s v="264/23/228OCU"/>
    <x v="0"/>
    <x v="7"/>
    <n v="14"/>
    <s v="November"/>
    <x v="14"/>
    <s v="14 November 1951"/>
    <x v="1"/>
    <s v="Hit tree in circuit at night 2m E of Leeming 14.11.51 (Air Britain Serials)"/>
    <x v="2"/>
    <x v="2"/>
    <s v="Hit obstacle"/>
    <m/>
    <x v="2"/>
    <m/>
    <m/>
    <n v="11"/>
    <x v="127"/>
    <x v="1"/>
    <n v="0"/>
    <s v="Support Unit"/>
    <x v="298"/>
    <x v="2"/>
    <n v="3"/>
  </r>
  <r>
    <n v="2295"/>
    <s v="RS677"/>
    <x v="12"/>
    <s v="204AFS"/>
    <x v="10"/>
    <x v="19"/>
    <n v="16"/>
    <s v="November"/>
    <x v="14"/>
    <s v="16 November 1951"/>
    <x v="0"/>
    <s v="Yawed on approach and crash-landed 1m NE of Swinderby 16.11.51 (Air Britain Serials)"/>
    <x v="2"/>
    <x v="2"/>
    <s v="Crashed on landing"/>
    <m/>
    <x v="2"/>
    <m/>
    <m/>
    <n v="11"/>
    <x v="127"/>
    <x v="1"/>
    <n v="0"/>
    <s v="Support Unit"/>
    <x v="294"/>
    <x v="7"/>
    <n v="1"/>
  </r>
  <r>
    <n v="97"/>
    <s v="LR567"/>
    <x v="10"/>
    <s v="1665MTU/16OTU/204CTU/204AFS/1OFU"/>
    <x v="21"/>
    <x v="19"/>
    <n v="16"/>
    <s v="November"/>
    <x v="14"/>
    <s v="16 November 1951"/>
    <x v="2"/>
    <s v="To Yug AF 16.11.51 as 8062 (Air Britain Serials)"/>
    <x v="5"/>
    <x v="3"/>
    <m/>
    <m/>
    <x v="2"/>
    <m/>
    <m/>
    <n v="11"/>
    <x v="127"/>
    <x v="1"/>
    <n v="1"/>
    <s v="Support Unit"/>
    <x v="371"/>
    <x v="2"/>
    <n v="5"/>
  </r>
  <r>
    <n v="5606"/>
    <s v="VT663"/>
    <x v="44"/>
    <m/>
    <x v="21"/>
    <x v="19"/>
    <n v="16"/>
    <s v="November"/>
    <x v="14"/>
    <s v="16 November 1951"/>
    <x v="2"/>
    <s v="To Yug AF 16.11.51 as 8020 (Air Britain Serials) |d/d 10/11/1948, sold 16/11/1951 at Abingdon to Yugoslav AF as 8020   (http://www.ukserials.com/)"/>
    <x v="5"/>
    <x v="3"/>
    <m/>
    <m/>
    <x v="2"/>
    <m/>
    <m/>
    <n v="11"/>
    <x v="127"/>
    <x v="1"/>
    <n v="0"/>
    <e v="#N/A"/>
    <x v="17"/>
    <x v="9"/>
    <n v="1"/>
  </r>
  <r>
    <n v="5645"/>
    <s v="VT681"/>
    <x v="44"/>
    <m/>
    <x v="21"/>
    <x v="19"/>
    <n v="16"/>
    <s v="November"/>
    <x v="14"/>
    <s v="16 November 1951"/>
    <x v="2"/>
    <s v="To Yug AF 16.11.51 as 8015 (Air Britain Serials) |aw/cn 22/09/1949, d/d 26/09/1949, sold 16/11/1951 at Abingdon to Yugoslav AF as 8015   (http://www.ukserials.com/)"/>
    <x v="5"/>
    <x v="3"/>
    <m/>
    <m/>
    <x v="2"/>
    <m/>
    <m/>
    <n v="11"/>
    <x v="127"/>
    <x v="1"/>
    <n v="0"/>
    <e v="#N/A"/>
    <x v="17"/>
    <x v="9"/>
    <n v="1"/>
  </r>
  <r>
    <n v="4491"/>
    <s v="VT707"/>
    <x v="44"/>
    <s v="Mkrs"/>
    <x v="21"/>
    <x v="19"/>
    <n v="16"/>
    <s v="November"/>
    <x v="14"/>
    <s v="16 November 1951"/>
    <x v="2"/>
    <s v="To Yug AF 16.11.51 as 8018 (Air Britain Serials) |aw/cn 01/09/1949, d/d 06/09/1949, sold 16/11/1951 at Abingdon to Yugoslav AF as 8018  (http://www.ukserials.com/)"/>
    <x v="5"/>
    <x v="3"/>
    <m/>
    <m/>
    <x v="2"/>
    <m/>
    <m/>
    <n v="11"/>
    <x v="127"/>
    <x v="1"/>
    <n v="0"/>
    <s v="Support Unit"/>
    <x v="44"/>
    <x v="9"/>
    <n v="1"/>
  </r>
  <r>
    <n v="5951"/>
    <s v="VX864"/>
    <x v="44"/>
    <m/>
    <x v="21"/>
    <x v="19"/>
    <n v="16"/>
    <s v="November"/>
    <x v="14"/>
    <s v="16 November 1951"/>
    <x v="2"/>
    <s v="To Yug AF 16.11.51 as 8024 (Air Britain Serials) |d/d 28/02/1950, d/d 06/11/1951 to Yugoslavian AF as 8024   (http://www.ukserials.com/)"/>
    <x v="5"/>
    <x v="3"/>
    <m/>
    <m/>
    <x v="2"/>
    <m/>
    <m/>
    <n v="11"/>
    <x v="127"/>
    <x v="1"/>
    <n v="0"/>
    <e v="#N/A"/>
    <x v="17"/>
    <x v="8"/>
    <n v="1"/>
  </r>
  <r>
    <n v="5964"/>
    <s v="VX878"/>
    <x v="44"/>
    <m/>
    <x v="21"/>
    <x v="19"/>
    <n v="16"/>
    <s v="November"/>
    <x v="14"/>
    <s v="16 November 1951"/>
    <x v="2"/>
    <s v="To Yug AF 16.11.51 as 8044 (Air Britain Serials) |d/d 06/10/1950, d/d 16/11/1951 to Yugoslavian AF as 8046   (http://www.ukserials.com/)"/>
    <x v="5"/>
    <x v="3"/>
    <m/>
    <m/>
    <x v="2"/>
    <m/>
    <m/>
    <n v="11"/>
    <x v="127"/>
    <x v="1"/>
    <n v="0"/>
    <e v="#N/A"/>
    <x v="17"/>
    <x v="8"/>
    <n v="1"/>
  </r>
  <r>
    <n v="5965"/>
    <s v="VX898"/>
    <x v="44"/>
    <m/>
    <x v="21"/>
    <x v="19"/>
    <n v="16"/>
    <s v="November"/>
    <x v="14"/>
    <s v="16 November 1951"/>
    <x v="2"/>
    <s v="To Yug AF 16.11.51 as 8014 (Air Britain Serials) |d/d 29/09/1950, d/d 16/11/1951 to Yugoslavian AF as 8014   (http://www.ukserials.com/)"/>
    <x v="5"/>
    <x v="3"/>
    <m/>
    <m/>
    <x v="2"/>
    <m/>
    <m/>
    <n v="11"/>
    <x v="127"/>
    <x v="1"/>
    <n v="0"/>
    <e v="#N/A"/>
    <x v="17"/>
    <x v="8"/>
    <n v="1"/>
  </r>
  <r>
    <n v="7579"/>
    <s v="VT605"/>
    <x v="10"/>
    <s v="CFS/204AFS"/>
    <x v="10"/>
    <x v="19"/>
    <n v="17"/>
    <s v="November"/>
    <x v="14"/>
    <s v="17 November 1951"/>
    <x v="0"/>
    <s v="Swung on landing and u/c collapsed Waddington 17.11.51 (Air Britain Serials) aw/cn 23/12/1947, d/d 28/01/1948, w/o 17/11/1951  (http://www.ukserials.com/)"/>
    <x v="2"/>
    <x v="2"/>
    <s v="Swung on landing"/>
    <m/>
    <x v="2"/>
    <m/>
    <m/>
    <n v="11"/>
    <x v="127"/>
    <x v="1"/>
    <n v="0"/>
    <s v="Support Unit"/>
    <x v="294"/>
    <x v="0"/>
    <n v="2"/>
  </r>
  <r>
    <n v="42"/>
    <s v="LR571"/>
    <x v="10"/>
    <s v="1655MTU/16OTU/228OCU/204AFS"/>
    <x v="10"/>
    <x v="19"/>
    <n v="19"/>
    <s v="November"/>
    <x v="14"/>
    <s v="19 November 1951"/>
    <x v="0"/>
    <s v="Damaged in accident 19.11.51 to 6988M 10.6.52 (Air Britain Serials)"/>
    <x v="2"/>
    <x v="2"/>
    <s v="Not Stated"/>
    <m/>
    <x v="2"/>
    <m/>
    <m/>
    <n v="11"/>
    <x v="127"/>
    <x v="1"/>
    <n v="1"/>
    <s v="Support Unit"/>
    <x v="294"/>
    <x v="2"/>
    <n v="4"/>
  </r>
  <r>
    <n v="5974"/>
    <s v="RS660"/>
    <x v="12"/>
    <m/>
    <x v="10"/>
    <x v="19"/>
    <n v="19"/>
    <s v="November"/>
    <x v="14"/>
    <s v="19 November 1951"/>
    <x v="2"/>
    <s v="SS 19.11.51 (Air Britain Serials)"/>
    <x v="4"/>
    <x v="3"/>
    <m/>
    <m/>
    <x v="2"/>
    <m/>
    <m/>
    <n v="11"/>
    <x v="127"/>
    <x v="1"/>
    <n v="0"/>
    <e v="#N/A"/>
    <x v="17"/>
    <x v="7"/>
    <n v="1"/>
  </r>
  <r>
    <n v="1671"/>
    <s v="TA553"/>
    <x v="12"/>
    <s v="CFE/204AFS"/>
    <x v="10"/>
    <x v="19"/>
    <n v="22"/>
    <s v="November"/>
    <x v="14"/>
    <s v="22 November 1951"/>
    <x v="0"/>
    <s v="Swung on landing and u/c collapsed Wigsley 22.11.51 (Air Britain Serials)"/>
    <x v="2"/>
    <x v="2"/>
    <s v="Swung on landing"/>
    <m/>
    <x v="2"/>
    <m/>
    <m/>
    <n v="11"/>
    <x v="127"/>
    <x v="1"/>
    <n v="0"/>
    <s v="Support Unit"/>
    <x v="294"/>
    <x v="0"/>
    <n v="2"/>
  </r>
  <r>
    <n v="1024"/>
    <s v="NT449"/>
    <x v="25"/>
    <s v="125/609/29"/>
    <x v="0"/>
    <x v="2"/>
    <n v="26"/>
    <s v="November"/>
    <x v="14"/>
    <s v="26 November 1951"/>
    <x v="2"/>
    <s v="To 6934M 26.11.51 (Air Britain Serials)"/>
    <x v="4"/>
    <x v="3"/>
    <m/>
    <m/>
    <x v="2"/>
    <m/>
    <m/>
    <n v="11"/>
    <x v="127"/>
    <x v="1"/>
    <n v="1"/>
    <s v="Front-Line"/>
    <x v="31"/>
    <x v="2"/>
    <n v="3"/>
  </r>
  <r>
    <n v="6015"/>
    <s v="VT669"/>
    <x v="44"/>
    <m/>
    <x v="21"/>
    <x v="19"/>
    <n v="27"/>
    <s v="November"/>
    <x v="14"/>
    <s v="27 November 1951"/>
    <x v="2"/>
    <s v="To Yug AF 27.11.51 as 8013 (Air Britain Serials) |aw/cn 13/05/1949, d/d 13/05/1949, sold 27/11/1951 at Abingdon to Yugoslav AF as 8013   (http://www.ukserials.com/)"/>
    <x v="5"/>
    <x v="3"/>
    <m/>
    <m/>
    <x v="2"/>
    <m/>
    <m/>
    <n v="11"/>
    <x v="127"/>
    <x v="1"/>
    <n v="0"/>
    <e v="#N/A"/>
    <x v="17"/>
    <x v="9"/>
    <n v="1"/>
  </r>
  <r>
    <n v="6042"/>
    <s v="VT694"/>
    <x v="44"/>
    <m/>
    <x v="21"/>
    <x v="19"/>
    <n v="27"/>
    <s v="November"/>
    <x v="14"/>
    <s v="27 November 1951"/>
    <x v="2"/>
    <s v="To Yug AF 27.11.51 as 8029 (Air Britain Serials) |aw/cn 14/11/1949, d/d 16/11/1949, sold 27/11/1951 at Abingdon to Yugoslav AF as 8029   (http://www.ukserials.com/)"/>
    <x v="5"/>
    <x v="3"/>
    <m/>
    <m/>
    <x v="2"/>
    <m/>
    <m/>
    <n v="11"/>
    <x v="127"/>
    <x v="1"/>
    <n v="0"/>
    <e v="#N/A"/>
    <x v="17"/>
    <x v="9"/>
    <n v="1"/>
  </r>
  <r>
    <n v="5102"/>
    <s v="VT696"/>
    <x v="44"/>
    <m/>
    <x v="21"/>
    <x v="19"/>
    <n v="27"/>
    <s v="November"/>
    <x v="14"/>
    <s v="27 November 1951"/>
    <x v="2"/>
    <s v="To Yug AF 27.11.51 as 8030 (Air Britain Serials) |aw/cn 13/11/1949, d/d 14/12/1949, sold 27/11/1951 at Abingdon to Yugoslav AF as 8030   (http://www.ukserials.com/)"/>
    <x v="5"/>
    <x v="3"/>
    <m/>
    <m/>
    <x v="2"/>
    <m/>
    <m/>
    <n v="11"/>
    <x v="127"/>
    <x v="1"/>
    <n v="0"/>
    <e v="#N/A"/>
    <x v="17"/>
    <x v="9"/>
    <n v="1"/>
  </r>
  <r>
    <n v="6200"/>
    <s v="VX866"/>
    <x v="44"/>
    <m/>
    <x v="21"/>
    <x v="19"/>
    <n v="27"/>
    <s v="November"/>
    <x v="14"/>
    <s v="27 November 1951"/>
    <x v="2"/>
    <s v="To Yug AF 27.11.51 as 8031 (Air Britain Serials) |d/d 03/03/1950, d/d 27/11/1951 to Yugoslavian AF as 8031   (http://www.ukserials.com/)"/>
    <x v="5"/>
    <x v="3"/>
    <m/>
    <m/>
    <x v="2"/>
    <m/>
    <m/>
    <n v="11"/>
    <x v="127"/>
    <x v="1"/>
    <n v="0"/>
    <e v="#N/A"/>
    <x v="17"/>
    <x v="8"/>
    <n v="1"/>
  </r>
  <r>
    <n v="6203"/>
    <s v="VX879"/>
    <x v="44"/>
    <m/>
    <x v="21"/>
    <x v="19"/>
    <n v="27"/>
    <s v="November"/>
    <x v="14"/>
    <s v="27 November 1951"/>
    <x v="2"/>
    <s v="To Yug AF 27.11.51 as 8033 (Air Britain Serials) |d/d 26/09/1950, d/d 27/11/1951 to Yugoslavian AF as 8033   (http://www.ukserials.com/)"/>
    <x v="5"/>
    <x v="3"/>
    <m/>
    <m/>
    <x v="2"/>
    <m/>
    <m/>
    <n v="11"/>
    <x v="127"/>
    <x v="1"/>
    <n v="0"/>
    <e v="#N/A"/>
    <x v="17"/>
    <x v="8"/>
    <n v="1"/>
  </r>
  <r>
    <n v="4428"/>
    <s v="VX890"/>
    <x v="44"/>
    <m/>
    <x v="21"/>
    <x v="19"/>
    <n v="27"/>
    <s v="November"/>
    <x v="14"/>
    <s v="27 November 1951"/>
    <x v="2"/>
    <s v="To Yug AF 27.11.51 as 8034 (Air Britain Serials) |d/d 23/10/1950, d/d 27/11/1951 to Yugoslavian AF as 8034   (http://www.ukserials.com/)"/>
    <x v="5"/>
    <x v="3"/>
    <m/>
    <m/>
    <x v="2"/>
    <m/>
    <m/>
    <n v="11"/>
    <x v="127"/>
    <x v="1"/>
    <n v="0"/>
    <e v="#N/A"/>
    <x v="17"/>
    <x v="8"/>
    <n v="1"/>
  </r>
  <r>
    <n v="5635"/>
    <s v="VX903"/>
    <x v="44"/>
    <m/>
    <x v="21"/>
    <x v="19"/>
    <n v="27"/>
    <s v="November"/>
    <x v="14"/>
    <s v="27 November 1951"/>
    <x v="2"/>
    <s v="To Yug AF 27.11.51 as 8035 (Air Britain Serials) |d/d 26/10/1950, d/d 27/11/1951 to Yugoslavian AF as 8035   (http://www.ukserials.com/)"/>
    <x v="5"/>
    <x v="3"/>
    <m/>
    <m/>
    <x v="2"/>
    <m/>
    <m/>
    <n v="11"/>
    <x v="127"/>
    <x v="1"/>
    <n v="0"/>
    <e v="#N/A"/>
    <x v="17"/>
    <x v="8"/>
    <n v="1"/>
  </r>
  <r>
    <n v="5938"/>
    <s v="VX914"/>
    <x v="44"/>
    <m/>
    <x v="21"/>
    <x v="19"/>
    <n v="27"/>
    <s v="November"/>
    <x v="14"/>
    <s v="27 November 1951"/>
    <x v="2"/>
    <s v="To Yug AF 27.11.51 as 8037 (Air Britain Serials) |d/d 04/11/1950, d/d 27/11/1951 to Yugoslavian AF as 8037   (http://www.ukserials.com/)"/>
    <x v="5"/>
    <x v="3"/>
    <m/>
    <m/>
    <x v="2"/>
    <m/>
    <m/>
    <n v="11"/>
    <x v="127"/>
    <x v="1"/>
    <n v="0"/>
    <e v="#N/A"/>
    <x v="17"/>
    <x v="8"/>
    <n v="1"/>
  </r>
  <r>
    <n v="91"/>
    <s v="HJ970"/>
    <x v="10"/>
    <s v="60OTU/151/51OTU/13OTU/237OCU/231OCU/226OCU/233OCU"/>
    <x v="0"/>
    <x v="7"/>
    <n v="28"/>
    <s v="November"/>
    <x v="14"/>
    <s v="28 November 1951"/>
    <x v="0"/>
    <s v="DBR in accident 28.11.51 NFD (Air Britain Serials)"/>
    <x v="2"/>
    <x v="2"/>
    <s v="Not Stated"/>
    <m/>
    <x v="2"/>
    <m/>
    <m/>
    <n v="11"/>
    <x v="127"/>
    <x v="1"/>
    <n v="1"/>
    <s v="Support Unit"/>
    <x v="378"/>
    <x v="2"/>
    <n v="8"/>
  </r>
  <r>
    <n v="405"/>
    <s v="NT507"/>
    <x v="25"/>
    <s v="141/228OTU/29"/>
    <x v="0"/>
    <x v="2"/>
    <n v="30"/>
    <s v="November"/>
    <x v="14"/>
    <s v="30 November 1951"/>
    <x v="2"/>
    <s v="To 6916M 30.11.51 (Air Britain Serials)"/>
    <x v="4"/>
    <x v="3"/>
    <m/>
    <m/>
    <x v="2"/>
    <m/>
    <m/>
    <n v="11"/>
    <x v="127"/>
    <x v="1"/>
    <n v="1"/>
    <s v="Front-Line"/>
    <x v="31"/>
    <x v="2"/>
    <n v="3"/>
  </r>
  <r>
    <n v="4113"/>
    <s v="NT596"/>
    <x v="25"/>
    <n v="29"/>
    <x v="0"/>
    <x v="2"/>
    <n v="30"/>
    <s v="November"/>
    <x v="14"/>
    <s v="30 November 1951"/>
    <x v="2"/>
    <s v="To 6917M 30.11.51 (Air Britain Serials)"/>
    <x v="4"/>
    <x v="3"/>
    <m/>
    <m/>
    <x v="2"/>
    <m/>
    <m/>
    <n v="11"/>
    <x v="127"/>
    <x v="1"/>
    <n v="1"/>
    <s v="Front-Line"/>
    <x v="31"/>
    <x v="2"/>
    <n v="1"/>
  </r>
  <r>
    <n v="4124"/>
    <s v="NT616"/>
    <x v="25"/>
    <n v="29"/>
    <x v="0"/>
    <x v="2"/>
    <n v="30"/>
    <s v="November"/>
    <x v="14"/>
    <s v="30 November 1951"/>
    <x v="2"/>
    <s v="To 6918M 30.11.51 (Air Britain Serials)"/>
    <x v="4"/>
    <x v="3"/>
    <m/>
    <m/>
    <x v="2"/>
    <m/>
    <m/>
    <n v="11"/>
    <x v="127"/>
    <x v="1"/>
    <n v="1"/>
    <s v="Front-Line"/>
    <x v="31"/>
    <x v="2"/>
    <n v="1"/>
  </r>
  <r>
    <n v="4115"/>
    <s v="RK979"/>
    <x v="39"/>
    <s v="CFE/228OCU"/>
    <x v="0"/>
    <x v="7"/>
    <n v="1"/>
    <s v="December"/>
    <x v="14"/>
    <s v="1 December 1951"/>
    <x v="0"/>
    <s v="Engine cut on take-off crash-landed Leeming 1.12.51 DBR (Air Britain Serials)"/>
    <x v="2"/>
    <x v="2"/>
    <s v="Engine failure"/>
    <m/>
    <x v="2"/>
    <m/>
    <m/>
    <n v="12"/>
    <x v="128"/>
    <x v="1"/>
    <n v="0"/>
    <s v="Support Unit"/>
    <x v="298"/>
    <x v="2"/>
    <n v="2"/>
  </r>
  <r>
    <n v="4390"/>
    <s v="VT682"/>
    <x v="44"/>
    <m/>
    <x v="21"/>
    <x v="19"/>
    <n v="5"/>
    <s v="December"/>
    <x v="14"/>
    <s v="5 December 1951"/>
    <x v="2"/>
    <s v="To Yug AF 5.12.51 as 8019 (Air Britain Serials) |aw/cn 20/10/1949, d/d 27/10/1949, sold 05/12/1951 at Abingdon to Yugoslav AF as 8019   (http://www.ukserials.com/)"/>
    <x v="5"/>
    <x v="3"/>
    <m/>
    <m/>
    <x v="2"/>
    <m/>
    <m/>
    <n v="12"/>
    <x v="128"/>
    <x v="1"/>
    <n v="0"/>
    <e v="#N/A"/>
    <x v="17"/>
    <x v="9"/>
    <n v="1"/>
  </r>
  <r>
    <n v="3972"/>
    <s v="RS650"/>
    <x v="12"/>
    <m/>
    <x v="21"/>
    <x v="19"/>
    <n v="6"/>
    <s v="December"/>
    <x v="14"/>
    <s v="6 December 1951"/>
    <x v="2"/>
    <s v="To Yug AF 6.12.51 as 8064 (Air Britain Serials)"/>
    <x v="5"/>
    <x v="3"/>
    <m/>
    <m/>
    <x v="2"/>
    <m/>
    <m/>
    <n v="12"/>
    <x v="128"/>
    <x v="1"/>
    <n v="0"/>
    <e v="#N/A"/>
    <x v="17"/>
    <x v="7"/>
    <n v="1"/>
  </r>
  <r>
    <n v="4134"/>
    <s v="RS662"/>
    <x v="12"/>
    <m/>
    <x v="21"/>
    <x v="19"/>
    <n v="6"/>
    <s v="December"/>
    <x v="14"/>
    <s v="6 December 1951"/>
    <x v="2"/>
    <s v="To Yug AF 6.12.51 as 8063 (Air Britain Serials)"/>
    <x v="5"/>
    <x v="3"/>
    <m/>
    <m/>
    <x v="2"/>
    <m/>
    <m/>
    <n v="12"/>
    <x v="128"/>
    <x v="1"/>
    <n v="0"/>
    <e v="#N/A"/>
    <x v="17"/>
    <x v="7"/>
    <n v="1"/>
  </r>
  <r>
    <n v="4200"/>
    <s v="VT693"/>
    <x v="44"/>
    <m/>
    <x v="21"/>
    <x v="19"/>
    <n v="6"/>
    <s v="December"/>
    <x v="14"/>
    <s v="6 December 1951"/>
    <x v="2"/>
    <s v="To Yug AF 6.12.51 as 8041 (Air Britain Serials) |aw/cn 31/10/1949, d/d 01/11/1949, sold 06/12/1951 at Abingdon to Yugoslav AF as 8041   (http://www.ukserials.com/)"/>
    <x v="5"/>
    <x v="3"/>
    <m/>
    <m/>
    <x v="2"/>
    <m/>
    <m/>
    <n v="12"/>
    <x v="128"/>
    <x v="1"/>
    <n v="0"/>
    <e v="#N/A"/>
    <x v="17"/>
    <x v="9"/>
    <n v="1"/>
  </r>
  <r>
    <n v="4591"/>
    <s v="VT698"/>
    <x v="44"/>
    <m/>
    <x v="21"/>
    <x v="19"/>
    <n v="6"/>
    <s v="December"/>
    <x v="14"/>
    <s v="6 December 1951"/>
    <x v="2"/>
    <s v="To Yug AF 6.12.51 as 8042 (Air Britain Serials) |aw/cn 13/12/1949, d/d 13/12/1949, sold 06/12/1951 at Abingdon to Yugoslav AF as 8042   (http://www.ukserials.com/)"/>
    <x v="5"/>
    <x v="3"/>
    <m/>
    <m/>
    <x v="2"/>
    <m/>
    <m/>
    <n v="12"/>
    <x v="128"/>
    <x v="1"/>
    <n v="0"/>
    <e v="#N/A"/>
    <x v="17"/>
    <x v="9"/>
    <n v="1"/>
  </r>
  <r>
    <n v="4619"/>
    <s v="VT699"/>
    <x v="44"/>
    <m/>
    <x v="21"/>
    <x v="19"/>
    <n v="6"/>
    <s v="December"/>
    <x v="14"/>
    <s v="6 December 1951"/>
    <x v="2"/>
    <s v="To Yug AF 6.12.51 as 8013 (Air Britain Serials) |aw/cn 15/12/1949, d/d 04/01/1950, sold 06/12/1951 at Abingdon to Yugoslav AF as 8045   (http://www.ukserials.com/)"/>
    <x v="5"/>
    <x v="3"/>
    <m/>
    <m/>
    <x v="2"/>
    <m/>
    <m/>
    <n v="12"/>
    <x v="128"/>
    <x v="1"/>
    <n v="0"/>
    <e v="#N/A"/>
    <x v="17"/>
    <x v="9"/>
    <n v="1"/>
  </r>
  <r>
    <n v="5929"/>
    <s v="VX889"/>
    <x v="44"/>
    <m/>
    <x v="21"/>
    <x v="19"/>
    <n v="6"/>
    <s v="December"/>
    <x v="14"/>
    <s v="6 December 1951"/>
    <x v="2"/>
    <s v="To Yug AF 6.12.51 as 8051 (Air Britain Serials) |d/d 02/11/1950, d/d 06/12/1951 to Yugoslavian AF as 8051   (http://www.ukserials.com/)"/>
    <x v="5"/>
    <x v="3"/>
    <m/>
    <m/>
    <x v="2"/>
    <m/>
    <m/>
    <n v="12"/>
    <x v="128"/>
    <x v="1"/>
    <n v="0"/>
    <e v="#N/A"/>
    <x v="17"/>
    <x v="8"/>
    <n v="1"/>
  </r>
  <r>
    <n v="2101"/>
    <s v="VX916"/>
    <x v="44"/>
    <m/>
    <x v="21"/>
    <x v="19"/>
    <n v="6"/>
    <s v="December"/>
    <x v="14"/>
    <s v="6 December 1951"/>
    <x v="2"/>
    <s v="To Yug AF 6.12.51 as 8027 (Air Britain Serials) |d/d 22/12/1950, d/d 06/12/1951 to Yugoslavian AF as 8027   (http://www.ukserials.com/)"/>
    <x v="5"/>
    <x v="3"/>
    <m/>
    <m/>
    <x v="2"/>
    <m/>
    <m/>
    <n v="12"/>
    <x v="128"/>
    <x v="1"/>
    <n v="0"/>
    <e v="#N/A"/>
    <x v="17"/>
    <x v="8"/>
    <n v="1"/>
  </r>
  <r>
    <n v="2400"/>
    <s v="RL121"/>
    <x v="39"/>
    <s v="CFE/228OCU"/>
    <x v="0"/>
    <x v="7"/>
    <n v="10"/>
    <s v="December"/>
    <x v="14"/>
    <s v="10 December 1951"/>
    <x v="0"/>
    <s v="Hit by RL267 while awaiting take-off Leeming 10.12.51 (Air Britain Serials)"/>
    <x v="2"/>
    <x v="2"/>
    <s v="Collision"/>
    <m/>
    <x v="2"/>
    <m/>
    <m/>
    <n v="12"/>
    <x v="128"/>
    <x v="1"/>
    <n v="0"/>
    <s v="Support Unit"/>
    <x v="298"/>
    <x v="2"/>
    <n v="2"/>
  </r>
  <r>
    <n v="4280"/>
    <s v="RL267"/>
    <x v="39"/>
    <s v="CFE/228OCU"/>
    <x v="0"/>
    <x v="7"/>
    <n v="10"/>
    <s v="December"/>
    <x v="14"/>
    <s v="10 December 1951"/>
    <x v="1"/>
    <s v="Taxied into RL121 at night Leeming 10.12.51 DBR (Air Britain Serials)"/>
    <x v="2"/>
    <x v="2"/>
    <s v="Taxying accident"/>
    <m/>
    <x v="2"/>
    <m/>
    <m/>
    <n v="12"/>
    <x v="128"/>
    <x v="1"/>
    <n v="0"/>
    <s v="Support Unit"/>
    <x v="298"/>
    <x v="2"/>
    <n v="2"/>
  </r>
  <r>
    <n v="2952"/>
    <s v="TE657"/>
    <x v="12"/>
    <s v="204AFS"/>
    <x v="10"/>
    <x v="19"/>
    <n v="18"/>
    <s v="December"/>
    <x v="14"/>
    <s v="18 December 1951"/>
    <x v="0"/>
    <s v="Stalled on landing and swung off runway Wigsley 18.12.51 (Air Britain Serials)"/>
    <x v="2"/>
    <x v="2"/>
    <s v="Stalled"/>
    <m/>
    <x v="2"/>
    <m/>
    <m/>
    <n v="12"/>
    <x v="128"/>
    <x v="1"/>
    <n v="0"/>
    <s v="Support Unit"/>
    <x v="294"/>
    <x v="3"/>
    <n v="1"/>
  </r>
  <r>
    <n v="360"/>
    <s v="MM193"/>
    <x v="20"/>
    <s v="128/105/109/105/Cv TT39/RN"/>
    <x v="10"/>
    <x v="19"/>
    <n v="19"/>
    <s v="December"/>
    <x v="14"/>
    <s v="19 December 1951"/>
    <x v="2"/>
    <s v="SOC 19.12.51 (Air Britain Serials)"/>
    <x v="4"/>
    <x v="3"/>
    <m/>
    <m/>
    <x v="2"/>
    <m/>
    <m/>
    <n v="12"/>
    <x v="128"/>
    <x v="1"/>
    <n v="1"/>
    <e v="#N/A"/>
    <x v="64"/>
    <x v="0"/>
    <n v="6"/>
  </r>
  <r>
    <n v="4918"/>
    <s v="TA586"/>
    <x v="12"/>
    <m/>
    <x v="21"/>
    <x v="19"/>
    <n v="19"/>
    <s v="December"/>
    <x v="14"/>
    <s v="19 December 1951"/>
    <x v="2"/>
    <s v="To Yug AF 19.12.51 as 8074 (Air Britain Serials)"/>
    <x v="5"/>
    <x v="3"/>
    <m/>
    <m/>
    <x v="2"/>
    <m/>
    <m/>
    <n v="12"/>
    <x v="128"/>
    <x v="1"/>
    <n v="0"/>
    <e v="#N/A"/>
    <x v="17"/>
    <x v="0"/>
    <n v="1"/>
  </r>
  <r>
    <n v="6175"/>
    <s v="VT678"/>
    <x v="44"/>
    <m/>
    <x v="21"/>
    <x v="19"/>
    <n v="19"/>
    <s v="December"/>
    <x v="14"/>
    <s v="19 December 1951"/>
    <x v="2"/>
    <s v="To Yug AF 19.12.51 as 8038 (Air Britain Serials) |aw/cn 15/09/1949, d/d 16/09/1949, sold 19/12/1951 at Abingdon to Yugoslav AF as 8038   (http://www.ukserials.com/)"/>
    <x v="5"/>
    <x v="3"/>
    <m/>
    <m/>
    <x v="2"/>
    <m/>
    <m/>
    <n v="12"/>
    <x v="128"/>
    <x v="1"/>
    <n v="0"/>
    <e v="#N/A"/>
    <x v="17"/>
    <x v="9"/>
    <n v="1"/>
  </r>
  <r>
    <n v="6070"/>
    <s v="VT692"/>
    <x v="44"/>
    <m/>
    <x v="21"/>
    <x v="19"/>
    <n v="19"/>
    <s v="December"/>
    <x v="14"/>
    <s v="19 December 1951"/>
    <x v="2"/>
    <s v="To Yug AF 19.12.51 as 8040 (Air Britain Serials) |aw/cn 31/10/1949, d/d 01/11/1949, sold 19/12/1951 at Abingdon to Yugoslav AF as 8040   (http://www.ukserials.com/)"/>
    <x v="5"/>
    <x v="3"/>
    <m/>
    <m/>
    <x v="2"/>
    <m/>
    <m/>
    <n v="12"/>
    <x v="128"/>
    <x v="1"/>
    <n v="0"/>
    <e v="#N/A"/>
    <x v="17"/>
    <x v="9"/>
    <n v="1"/>
  </r>
  <r>
    <n v="6281"/>
    <s v="VT702"/>
    <x v="44"/>
    <m/>
    <x v="21"/>
    <x v="19"/>
    <n v="19"/>
    <s v="December"/>
    <x v="14"/>
    <s v="19 December 1951"/>
    <x v="2"/>
    <s v="To Yug AF 19.12.51 as 8046 (Air Britain Serials) |aw/cn 05/01/1950, d/d 10/01/1950, sold 19/12/1951 at Abingdon to Yugoslav AF as 8046   (http://www.ukserials.com/)"/>
    <x v="5"/>
    <x v="3"/>
    <m/>
    <m/>
    <x v="2"/>
    <m/>
    <m/>
    <n v="12"/>
    <x v="128"/>
    <x v="1"/>
    <n v="0"/>
    <e v="#N/A"/>
    <x v="17"/>
    <x v="9"/>
    <n v="1"/>
  </r>
  <r>
    <n v="6629"/>
    <s v="VX860"/>
    <x v="44"/>
    <m/>
    <x v="21"/>
    <x v="19"/>
    <n v="19"/>
    <s v="December"/>
    <x v="14"/>
    <s v="19 December 1951"/>
    <x v="2"/>
    <s v="To Yug AF 19.12.51 as 8047 (Air Britain Serials) |d/d 23/02/1950, d/d 19/12/1951 to Yugoslavian AF as 8047   (http://www.ukserials.com/)"/>
    <x v="5"/>
    <x v="3"/>
    <m/>
    <m/>
    <x v="2"/>
    <m/>
    <m/>
    <n v="12"/>
    <x v="128"/>
    <x v="1"/>
    <n v="0"/>
    <e v="#N/A"/>
    <x v="17"/>
    <x v="8"/>
    <n v="1"/>
  </r>
  <r>
    <n v="6043"/>
    <s v="VX873"/>
    <x v="44"/>
    <m/>
    <x v="21"/>
    <x v="19"/>
    <n v="19"/>
    <s v="December"/>
    <x v="14"/>
    <s v="19 December 1951"/>
    <x v="2"/>
    <s v="To Yug AF 19.12.51 as 8032 (Air Britain Serials) |d/d 28/09/1950, d/d 19/12/1951 to Yugoslavian AF as 8032   (http://www.ukserials.com/)"/>
    <x v="5"/>
    <x v="3"/>
    <m/>
    <m/>
    <x v="2"/>
    <m/>
    <m/>
    <n v="12"/>
    <x v="128"/>
    <x v="1"/>
    <n v="0"/>
    <e v="#N/A"/>
    <x v="17"/>
    <x v="8"/>
    <n v="1"/>
  </r>
  <r>
    <n v="6303"/>
    <s v="VX877"/>
    <x v="44"/>
    <m/>
    <x v="21"/>
    <x v="19"/>
    <n v="19"/>
    <s v="December"/>
    <x v="14"/>
    <s v="19 December 1951"/>
    <x v="2"/>
    <s v="To Yug AF 19.12.51 as 8049 (Air Britain Serials) |d/d 11/10/1950, d/d 19/12/1951 to Yugoslavian AF as 8049   (http://www.ukserials.com/)"/>
    <x v="5"/>
    <x v="3"/>
    <m/>
    <m/>
    <x v="2"/>
    <m/>
    <m/>
    <n v="12"/>
    <x v="128"/>
    <x v="1"/>
    <n v="0"/>
    <e v="#N/A"/>
    <x v="17"/>
    <x v="8"/>
    <n v="1"/>
  </r>
  <r>
    <n v="4951"/>
    <s v="RG299"/>
    <x v="35"/>
    <n v="81"/>
    <x v="10"/>
    <x v="19"/>
    <n v="21"/>
    <s v="December"/>
    <x v="14"/>
    <s v="21 December 1951"/>
    <x v="0"/>
    <s v="Flew into ground on approach in bad weather crashlanded Seletar 21.12.51 (Air Britain Serials)"/>
    <x v="2"/>
    <x v="2"/>
    <s v="Bad Visibility"/>
    <m/>
    <x v="2"/>
    <m/>
    <m/>
    <n v="12"/>
    <x v="128"/>
    <x v="1"/>
    <n v="0"/>
    <s v="Front-Line"/>
    <x v="287"/>
    <x v="0"/>
    <n v="1"/>
  </r>
  <r>
    <n v="6077"/>
    <s v="VX868"/>
    <x v="44"/>
    <m/>
    <x v="21"/>
    <x v="19"/>
    <n v="31"/>
    <s v="December"/>
    <x v="14"/>
    <s v="31 December 1951"/>
    <x v="2"/>
    <s v="To Yug AF 31.12.51 as 8048 (Air Britain Serials) |d/d 11/07/1950, d/d 31/12/1951 to Yugoslavian AF as 8048   (http://www.ukserials.com/)"/>
    <x v="5"/>
    <x v="3"/>
    <m/>
    <m/>
    <x v="2"/>
    <m/>
    <m/>
    <n v="12"/>
    <x v="128"/>
    <x v="1"/>
    <n v="0"/>
    <e v="#N/A"/>
    <x v="17"/>
    <x v="8"/>
    <n v="1"/>
  </r>
  <r>
    <n v="922"/>
    <s v="VX910"/>
    <x v="44"/>
    <m/>
    <x v="21"/>
    <x v="19"/>
    <n v="31"/>
    <s v="December"/>
    <x v="14"/>
    <s v="31 December 1951"/>
    <x v="2"/>
    <s v="To Yug AF 31.12.51 as 8036 (Air Britain Serials) |d/d 13/09/1950, d/d 31/12/1951 to Yugoslavian AF as 8036   (http://www.ukserials.com/)"/>
    <x v="5"/>
    <x v="3"/>
    <m/>
    <m/>
    <x v="2"/>
    <m/>
    <m/>
    <n v="12"/>
    <x v="128"/>
    <x v="1"/>
    <n v="0"/>
    <e v="#N/A"/>
    <x v="17"/>
    <x v="8"/>
    <n v="1"/>
  </r>
  <r>
    <n v="6262"/>
    <s v="PF621"/>
    <x v="35"/>
    <n v="81"/>
    <x v="10"/>
    <x v="19"/>
    <n v="4"/>
    <s v="January"/>
    <x v="15"/>
    <s v="4 January 1952"/>
    <x v="0"/>
    <s v="Engine cut on approach bellylanded at Butterworth 4.1.52 (Air Britain Serials)"/>
    <x v="2"/>
    <x v="2"/>
    <s v="Engine failure"/>
    <m/>
    <x v="2"/>
    <m/>
    <m/>
    <n v="1"/>
    <x v="129"/>
    <x v="1"/>
    <n v="0"/>
    <s v="Front-Line"/>
    <x v="287"/>
    <x v="6"/>
    <n v="1"/>
  </r>
  <r>
    <n v="192"/>
    <s v="HJ993"/>
    <x v="10"/>
    <s v="400/464/54OTU/162/16FU/228OCU"/>
    <x v="0"/>
    <x v="7"/>
    <n v="7"/>
    <s v="January"/>
    <x v="15"/>
    <s v="7 January 1952"/>
    <x v="0"/>
    <s v="Served with 464 Sqn, under RAF control as trainers. (Brian Fillery's website) Swung on take-off and u/c collapsed Leeming 7.1.52 (Air Britain Serials)"/>
    <x v="2"/>
    <x v="2"/>
    <s v="Swung on takeoff"/>
    <m/>
    <x v="2"/>
    <m/>
    <m/>
    <n v="1"/>
    <x v="129"/>
    <x v="1"/>
    <n v="1"/>
    <s v="Support Unit"/>
    <x v="298"/>
    <x v="2"/>
    <n v="6"/>
  </r>
  <r>
    <n v="640"/>
    <s v="HR250"/>
    <x v="12"/>
    <s v="151/29/CFE/1OFU"/>
    <x v="21"/>
    <x v="19"/>
    <n v="16"/>
    <s v="January"/>
    <x v="15"/>
    <s v="16 January 1952"/>
    <x v="2"/>
    <s v="Was DZ-P on 151 Squadron (photo &amp; caption in Mosquito Aces of World War II) To Yug AF 16.1.52 as 8032 (Air Britain Serials)"/>
    <x v="5"/>
    <x v="3"/>
    <m/>
    <m/>
    <x v="2"/>
    <m/>
    <m/>
    <n v="1"/>
    <x v="129"/>
    <x v="1"/>
    <n v="1"/>
    <s v="Support Unit"/>
    <x v="371"/>
    <x v="3"/>
    <n v="4"/>
  </r>
  <r>
    <n v="1337"/>
    <s v="LR524"/>
    <x v="10"/>
    <s v="BOAC/1FU/1OFU"/>
    <x v="21"/>
    <x v="19"/>
    <n v="16"/>
    <s v="January"/>
    <x v="15"/>
    <s v="16 January 1952"/>
    <x v="2"/>
    <s v="To Yug AF 16.1.52 as 8103 (Air Britain Serials)"/>
    <x v="5"/>
    <x v="3"/>
    <m/>
    <m/>
    <x v="2"/>
    <m/>
    <m/>
    <n v="1"/>
    <x v="129"/>
    <x v="1"/>
    <n v="1"/>
    <s v="Support Unit"/>
    <x v="371"/>
    <x v="2"/>
    <n v="3"/>
  </r>
  <r>
    <n v="3861"/>
    <s v="PZ472"/>
    <x v="12"/>
    <s v="1OFU"/>
    <x v="21"/>
    <x v="19"/>
    <n v="16"/>
    <s v="January"/>
    <x v="15"/>
    <s v="16 January 1952"/>
    <x v="2"/>
    <s v="To Yug AF 16.1.52 as 8066 (Air Britain Serials)"/>
    <x v="5"/>
    <x v="3"/>
    <m/>
    <m/>
    <x v="2"/>
    <m/>
    <m/>
    <n v="1"/>
    <x v="129"/>
    <x v="1"/>
    <n v="1"/>
    <s v="Support Unit"/>
    <x v="371"/>
    <x v="0"/>
    <n v="1"/>
  </r>
  <r>
    <n v="5163"/>
    <s v="TA602"/>
    <x v="12"/>
    <m/>
    <x v="21"/>
    <x v="19"/>
    <n v="16"/>
    <s v="January"/>
    <x v="15"/>
    <s v="16 January 1952"/>
    <x v="2"/>
    <s v="To Yug AF 16.1.52 as 8137 (Air Britain Serials)"/>
    <x v="5"/>
    <x v="3"/>
    <m/>
    <m/>
    <x v="2"/>
    <m/>
    <m/>
    <n v="1"/>
    <x v="129"/>
    <x v="1"/>
    <n v="0"/>
    <e v="#N/A"/>
    <x v="17"/>
    <x v="0"/>
    <n v="1"/>
  </r>
  <r>
    <n v="5098"/>
    <s v="VX897"/>
    <x v="44"/>
    <m/>
    <x v="21"/>
    <x v="19"/>
    <n v="16"/>
    <s v="January"/>
    <x v="15"/>
    <s v="16 January 1952"/>
    <x v="2"/>
    <s v="To Yug AF 16.1.52 as 8052 (Air Britain Serials) |d/d 17/11/1950, d/d 16/01/1952 to Yugoslavian AF as 8052   (http://www.ukserials.com/)"/>
    <x v="5"/>
    <x v="3"/>
    <m/>
    <m/>
    <x v="2"/>
    <m/>
    <m/>
    <n v="1"/>
    <x v="129"/>
    <x v="1"/>
    <n v="0"/>
    <e v="#N/A"/>
    <x v="17"/>
    <x v="8"/>
    <n v="1"/>
  </r>
  <r>
    <n v="5598"/>
    <s v="VX909"/>
    <x v="44"/>
    <m/>
    <x v="21"/>
    <x v="19"/>
    <n v="16"/>
    <s v="January"/>
    <x v="15"/>
    <s v="16 January 1952"/>
    <x v="2"/>
    <s v="To Yug AF 16.1.52 as 8054 (Air Britain Serials) |d/d 12/12/1950, d/d 16/01/1952 to Yugoslavian AF as 8054   (http://www.ukserials.com/)"/>
    <x v="5"/>
    <x v="3"/>
    <m/>
    <m/>
    <x v="2"/>
    <m/>
    <m/>
    <n v="1"/>
    <x v="129"/>
    <x v="1"/>
    <n v="0"/>
    <e v="#N/A"/>
    <x v="17"/>
    <x v="8"/>
    <n v="1"/>
  </r>
  <r>
    <n v="2278"/>
    <s v="PZ462"/>
    <x v="12"/>
    <s v="487/1OFU"/>
    <x v="21"/>
    <x v="19"/>
    <n v="29"/>
    <s v="January"/>
    <x v="15"/>
    <s v="29 January 1952"/>
    <x v="2"/>
    <s v="To Yug AF 29.1.52 as 8067 (Air Britain Serials)"/>
    <x v="5"/>
    <x v="3"/>
    <m/>
    <m/>
    <x v="2"/>
    <m/>
    <m/>
    <n v="1"/>
    <x v="129"/>
    <x v="1"/>
    <n v="1"/>
    <s v="Support Unit"/>
    <x v="371"/>
    <x v="0"/>
    <n v="2"/>
  </r>
  <r>
    <n v="5618"/>
    <s v="RS664"/>
    <x v="12"/>
    <m/>
    <x v="21"/>
    <x v="19"/>
    <n v="29"/>
    <s v="January"/>
    <x v="15"/>
    <s v="29 January 1952"/>
    <x v="2"/>
    <s v="To Yug AF 29.1.52 as 8070 (Air Britain Serials)"/>
    <x v="5"/>
    <x v="3"/>
    <m/>
    <m/>
    <x v="2"/>
    <m/>
    <m/>
    <n v="1"/>
    <x v="129"/>
    <x v="1"/>
    <n v="0"/>
    <e v="#N/A"/>
    <x v="17"/>
    <x v="7"/>
    <n v="1"/>
  </r>
  <r>
    <n v="2856"/>
    <s v="RS695"/>
    <x v="12"/>
    <n v="21"/>
    <x v="21"/>
    <x v="19"/>
    <n v="29"/>
    <s v="January"/>
    <x v="15"/>
    <s v="29 January 1952"/>
    <x v="2"/>
    <s v="To Yug AF 29.1.52 as 8071 (Air Britain Serials)"/>
    <x v="5"/>
    <x v="3"/>
    <m/>
    <m/>
    <x v="2"/>
    <m/>
    <m/>
    <n v="1"/>
    <x v="129"/>
    <x v="1"/>
    <n v="0"/>
    <s v="Front-Line"/>
    <x v="48"/>
    <x v="7"/>
    <n v="1"/>
  </r>
  <r>
    <n v="2116"/>
    <s v="TA504"/>
    <x v="12"/>
    <s v="228OCU"/>
    <x v="21"/>
    <x v="7"/>
    <n v="29"/>
    <s v="January"/>
    <x v="15"/>
    <s v="29 January 1952"/>
    <x v="2"/>
    <s v="To Yug AF 29.1.52 as 8077 (Air Britain Serials)"/>
    <x v="5"/>
    <x v="3"/>
    <m/>
    <m/>
    <x v="2"/>
    <m/>
    <m/>
    <n v="1"/>
    <x v="129"/>
    <x v="1"/>
    <n v="0"/>
    <s v="Support Unit"/>
    <x v="298"/>
    <x v="0"/>
    <n v="1"/>
  </r>
  <r>
    <n v="5644"/>
    <s v="VT673"/>
    <x v="44"/>
    <m/>
    <x v="21"/>
    <x v="19"/>
    <n v="29"/>
    <s v="January"/>
    <x v="15"/>
    <s v="29 January 1952"/>
    <x v="2"/>
    <s v="To Yug AF 29.1.52 as 8057 (Air Britain Serials) |d/d 16/06/1949, sold 29/01/1952 at Abingdon to Yugoslav AF as 8057   (http://www.ukserials.com/)"/>
    <x v="5"/>
    <x v="3"/>
    <m/>
    <m/>
    <x v="2"/>
    <m/>
    <m/>
    <n v="1"/>
    <x v="129"/>
    <x v="1"/>
    <n v="0"/>
    <e v="#N/A"/>
    <x v="17"/>
    <x v="9"/>
    <n v="1"/>
  </r>
  <r>
    <n v="5956"/>
    <s v="VX886"/>
    <x v="44"/>
    <m/>
    <x v="21"/>
    <x v="19"/>
    <n v="29"/>
    <s v="January"/>
    <x v="15"/>
    <s v="29 January 1952"/>
    <x v="2"/>
    <s v="To Yug AF 29.1.52 as 8050 (Air Britain Serials) |d/d 26/09/1950, d/d 29/01/1952 to Yugoslavian AF as 8050   (http://www.ukserials.com/)"/>
    <x v="5"/>
    <x v="3"/>
    <m/>
    <m/>
    <x v="2"/>
    <m/>
    <m/>
    <n v="1"/>
    <x v="129"/>
    <x v="1"/>
    <n v="0"/>
    <e v="#N/A"/>
    <x v="17"/>
    <x v="8"/>
    <n v="1"/>
  </r>
  <r>
    <n v="2834"/>
    <s v="TA590"/>
    <x v="12"/>
    <s v="201AFS"/>
    <x v="10"/>
    <x v="19"/>
    <n v="31"/>
    <s v="January"/>
    <x v="15"/>
    <s v="31 January 1952"/>
    <x v="0"/>
    <s v="Swung on take-off and u/c distorted Swinderby 31.1.52 to 6985M (Air Britain Serials)"/>
    <x v="2"/>
    <x v="2"/>
    <s v="Swung on takeoff"/>
    <m/>
    <x v="2"/>
    <m/>
    <m/>
    <n v="1"/>
    <x v="129"/>
    <x v="1"/>
    <n v="0"/>
    <s v="Support Unit"/>
    <x v="379"/>
    <x v="0"/>
    <n v="1"/>
  </r>
  <r>
    <n v="7538"/>
    <s v="TH985"/>
    <x v="42"/>
    <s v="142/Cv PR/58"/>
    <x v="10"/>
    <x v="19"/>
    <n v="4"/>
    <s v="February"/>
    <x v="15"/>
    <s v="4 February 1952"/>
    <x v="0"/>
    <s v="U/c collapsed on landing Benson 4.2.52 (Air Britain Serials)"/>
    <x v="2"/>
    <x v="2"/>
    <s v="Undercarriage failed"/>
    <m/>
    <x v="2"/>
    <m/>
    <m/>
    <n v="2"/>
    <x v="130"/>
    <x v="1"/>
    <n v="0"/>
    <s v="Front-Line"/>
    <x v="265"/>
    <x v="0"/>
    <n v="3"/>
  </r>
  <r>
    <n v="2200"/>
    <s v="RS530"/>
    <x v="12"/>
    <s v="107/305/204AFS"/>
    <x v="10"/>
    <x v="19"/>
    <n v="6"/>
    <s v="February"/>
    <x v="15"/>
    <s v="6 February 1952"/>
    <x v="0"/>
    <s v="Swung on landing and u/c collapsed Wigsley 6.2.52 (Air Britain Serials)"/>
    <x v="2"/>
    <x v="2"/>
    <s v="Swung on landing"/>
    <m/>
    <x v="2"/>
    <m/>
    <m/>
    <n v="2"/>
    <x v="130"/>
    <x v="1"/>
    <n v="1"/>
    <s v="Support Unit"/>
    <x v="294"/>
    <x v="0"/>
    <n v="3"/>
  </r>
  <r>
    <n v="2890"/>
    <s v="VR795"/>
    <x v="42"/>
    <s v="109/139"/>
    <x v="0"/>
    <x v="8"/>
    <n v="7"/>
    <s v="February"/>
    <x v="15"/>
    <s v="7 February 1952"/>
    <x v="0"/>
    <s v="Overshot landing and swung into road Hemswell 7.2.52 (Air Britain Serials)"/>
    <x v="2"/>
    <x v="2"/>
    <s v="Overshot"/>
    <m/>
    <x v="2"/>
    <m/>
    <m/>
    <n v="2"/>
    <x v="130"/>
    <x v="1"/>
    <n v="0"/>
    <s v="Front-Line"/>
    <x v="15"/>
    <x v="7"/>
    <n v="2"/>
  </r>
  <r>
    <n v="5960"/>
    <s v="VT675"/>
    <x v="44"/>
    <m/>
    <x v="0"/>
    <x v="19"/>
    <n v="7"/>
    <s v="February"/>
    <x v="15"/>
    <s v="7 February 1952"/>
    <x v="0"/>
    <s v="Swung on landing and u/c collapsed Hawarden 7.2.52 [intended for Yug AF as 8059] (Air Britain Serials) |aw/cn 01/07/1949, d/d 01/07/1949, w/o 06/02/1952 prior to delivery to the Yugoslav AF as 8059, remains to No.48 MU Hawarden 12/02/1952 and sold as scrap on 16/06/1952 to Henry Bath &amp; Son, Liverpool   (http://www.ukserials.com/)"/>
    <x v="2"/>
    <x v="2"/>
    <s v="Swung on landing"/>
    <m/>
    <x v="2"/>
    <m/>
    <m/>
    <n v="2"/>
    <x v="130"/>
    <x v="1"/>
    <n v="0"/>
    <e v="#N/A"/>
    <x v="17"/>
    <x v="9"/>
    <n v="1"/>
  </r>
  <r>
    <n v="5154"/>
    <s v="RF966"/>
    <x v="12"/>
    <s v="204AFS"/>
    <x v="10"/>
    <x v="19"/>
    <n v="8"/>
    <s v="February"/>
    <x v="15"/>
    <s v="8 February 1952"/>
    <x v="0"/>
    <s v="Pilot Officers G A Ironside and C G Wilkinson from 204 AFS. _x000a_Starboard engine failed and pilot could not obtain enough power from port engine, so they bailed out. I guess by their ranks they were inexperienced, 204 AFS was where pilots were taught how to fly the Mosquito. The Mossie needed careful handling on one engine, even experienced pilots could have problems. _x000a_Details from &quot;Last Take-Off&quot; by Colin Cummings. Both engines cut abandoned 1/2m SE of Sparkford Somerset 8.2.52 (Air Britain Serials)"/>
    <x v="2"/>
    <x v="2"/>
    <s v="Engine failure"/>
    <m/>
    <x v="2"/>
    <m/>
    <m/>
    <n v="2"/>
    <x v="130"/>
    <x v="1"/>
    <n v="1"/>
    <s v="Support Unit"/>
    <x v="294"/>
    <x v="3"/>
    <n v="1"/>
  </r>
  <r>
    <n v="579"/>
    <s v="RK988"/>
    <x v="39"/>
    <s v="DH/219"/>
    <x v="1"/>
    <x v="2"/>
    <n v="12"/>
    <s v="February"/>
    <x v="15"/>
    <s v="12 February 1952"/>
    <x v="0"/>
    <s v="Hit sea during practice interception off Port Said 12.2.52 (Air Britain Serials)"/>
    <x v="2"/>
    <x v="2"/>
    <s v="Sea"/>
    <m/>
    <x v="2"/>
    <m/>
    <m/>
    <n v="2"/>
    <x v="130"/>
    <x v="1"/>
    <n v="0"/>
    <s v="Front-Line"/>
    <x v="76"/>
    <x v="2"/>
    <n v="2"/>
  </r>
  <r>
    <n v="1753"/>
    <s v="RG285"/>
    <x v="35"/>
    <s v="TFU/8OTU/237OCU/13"/>
    <x v="10"/>
    <x v="19"/>
    <n v="14"/>
    <s v="February"/>
    <x v="15"/>
    <s v="14 February 1952"/>
    <x v="2"/>
    <s v="SOC 14.2.52 (Air Britain Serials)"/>
    <x v="4"/>
    <x v="3"/>
    <m/>
    <m/>
    <x v="2"/>
    <m/>
    <m/>
    <n v="2"/>
    <x v="130"/>
    <x v="1"/>
    <n v="0"/>
    <s v="Front-Line"/>
    <x v="257"/>
    <x v="0"/>
    <n v="4"/>
  </r>
  <r>
    <n v="4974"/>
    <s v="PZ254"/>
    <x v="12"/>
    <s v="1FU"/>
    <x v="17"/>
    <x v="19"/>
    <n v="18"/>
    <s v="February"/>
    <x v="15"/>
    <s v="18 February 1952"/>
    <x v="2"/>
    <s v="NZ2390 FB.VI Built at Hatfield and delivered sometime between 16 May 1944 and 19 June 1945. Previously PZ254. Ferried from the United Kingdom by an RAF/RNZAF crew and BOC Ohakea on 25 May 1948. Ferried to Taieri for storage shortly after arrival. Declared surplus by WARB in February 1952 and wings cut off before being sold by GSB tender number 4641 of 18 February 1952. . (http://www.adf-serials.com/nz-serials/) To RNZAF 23.10.47 as NZ2390 Sold 3.52 fuselage only (Air Britain Serials)"/>
    <x v="5"/>
    <x v="3"/>
    <m/>
    <m/>
    <x v="2"/>
    <m/>
    <m/>
    <n v="2"/>
    <x v="130"/>
    <x v="1"/>
    <n v="1"/>
    <s v="Support Unit"/>
    <x v="123"/>
    <x v="0"/>
    <n v="1"/>
  </r>
  <r>
    <n v="436"/>
    <s v="HJ972"/>
    <x v="10"/>
    <s v="1655MTU/16OTU/8OTU/504/608/204AFS"/>
    <x v="10"/>
    <x v="19"/>
    <n v="21"/>
    <s v="February"/>
    <x v="15"/>
    <s v="21 February 1952"/>
    <x v="0"/>
    <s v="Served with 464 Sqn, under RAF control 9/43 (Brian Fillery's website) Lost power and forcelanded 1 1/2m NNW of Royston Cambs. 21.2.52 DBR (Air Britain Serials)"/>
    <x v="2"/>
    <x v="2"/>
    <s v="Engine failure"/>
    <m/>
    <x v="2"/>
    <m/>
    <m/>
    <n v="2"/>
    <x v="130"/>
    <x v="1"/>
    <n v="1"/>
    <s v="Support Unit"/>
    <x v="294"/>
    <x v="2"/>
    <n v="6"/>
  </r>
  <r>
    <n v="7194"/>
    <s v="RR290"/>
    <x v="10"/>
    <s v="13OTU/605/CFS/45"/>
    <x v="3"/>
    <x v="16"/>
    <n v="21"/>
    <s v="February"/>
    <x v="15"/>
    <s v="21 February 1952"/>
    <x v="0"/>
    <s v="Lost wing and crashed 24m W of Tengah 21.2.52 (Air Britain Serials)"/>
    <x v="2"/>
    <x v="2"/>
    <s v="Broke up"/>
    <m/>
    <x v="2"/>
    <m/>
    <m/>
    <n v="2"/>
    <x v="130"/>
    <x v="1"/>
    <n v="1"/>
    <s v="Front-Line"/>
    <x v="86"/>
    <x v="2"/>
    <n v="4"/>
  </r>
  <r>
    <n v="2913"/>
    <s v="NS843"/>
    <x v="12"/>
    <s v="21/CGS/10FU"/>
    <x v="21"/>
    <x v="19"/>
    <n v="22"/>
    <s v="February"/>
    <x v="15"/>
    <s v="22 February 1952"/>
    <x v="2"/>
    <s v="To Yug AF 22.2.52 as 8082 (Air Britain Serials)"/>
    <x v="5"/>
    <x v="3"/>
    <m/>
    <m/>
    <x v="2"/>
    <m/>
    <m/>
    <n v="2"/>
    <x v="130"/>
    <x v="1"/>
    <n v="1"/>
    <s v="Support Unit"/>
    <x v="191"/>
    <x v="0"/>
    <n v="3"/>
  </r>
  <r>
    <n v="5340"/>
    <s v="RS617"/>
    <x v="12"/>
    <n v="464"/>
    <x v="21"/>
    <x v="19"/>
    <n v="22"/>
    <s v="February"/>
    <x v="15"/>
    <s v="22 February 1952"/>
    <x v="2"/>
    <s v="To Yug AF 22.2.52 as 8068 (Air Britain Serials)"/>
    <x v="5"/>
    <x v="3"/>
    <m/>
    <m/>
    <x v="2"/>
    <m/>
    <m/>
    <n v="2"/>
    <x v="130"/>
    <x v="1"/>
    <n v="1"/>
    <s v="Front-Line"/>
    <x v="46"/>
    <x v="0"/>
    <n v="1"/>
  </r>
  <r>
    <n v="5984"/>
    <s v="RS676"/>
    <x v="12"/>
    <m/>
    <x v="21"/>
    <x v="19"/>
    <n v="22"/>
    <s v="February"/>
    <x v="15"/>
    <s v="22 February 1952"/>
    <x v="2"/>
    <s v="To Yug AF 22.2.52 as 8069 (Air Britain Serials)"/>
    <x v="5"/>
    <x v="3"/>
    <m/>
    <m/>
    <x v="2"/>
    <m/>
    <m/>
    <n v="2"/>
    <x v="130"/>
    <x v="1"/>
    <n v="0"/>
    <e v="#N/A"/>
    <x v="17"/>
    <x v="7"/>
    <n v="1"/>
  </r>
  <r>
    <n v="5992"/>
    <s v="VT671"/>
    <x v="44"/>
    <m/>
    <x v="21"/>
    <x v="19"/>
    <n v="22"/>
    <s v="February"/>
    <x v="15"/>
    <s v="22 February 1952"/>
    <x v="2"/>
    <s v="To Yug AF 22.2.52 as 8055 (Air Britain Serials) |aw/cn 26/05/1949, d/d 27/05/1949, sold 22/02/1952 at Abingdon to Yugoslav AF as 8055   (http://www.ukserials.com/)"/>
    <x v="5"/>
    <x v="3"/>
    <m/>
    <m/>
    <x v="2"/>
    <m/>
    <m/>
    <n v="2"/>
    <x v="130"/>
    <x v="1"/>
    <n v="0"/>
    <e v="#N/A"/>
    <x v="17"/>
    <x v="9"/>
    <n v="1"/>
  </r>
  <r>
    <n v="6014"/>
    <s v="VT679"/>
    <x v="44"/>
    <m/>
    <x v="21"/>
    <x v="19"/>
    <n v="22"/>
    <s v="February"/>
    <x v="15"/>
    <s v="22 February 1952"/>
    <x v="2"/>
    <s v="To Yug AF 22.2.52 as 8039 (Air Britain Serials) |aw/cn 21/09/1949, d/d 21/09/1949, sold 22/02/1952 at Abingdon to Yugoslav AF as 8039   (http://www.ukserials.com/)"/>
    <x v="5"/>
    <x v="3"/>
    <m/>
    <m/>
    <x v="2"/>
    <m/>
    <m/>
    <n v="2"/>
    <x v="130"/>
    <x v="1"/>
    <n v="0"/>
    <e v="#N/A"/>
    <x v="17"/>
    <x v="9"/>
    <n v="1"/>
  </r>
  <r>
    <n v="6039"/>
    <s v="VT695"/>
    <x v="44"/>
    <m/>
    <x v="21"/>
    <x v="19"/>
    <n v="22"/>
    <s v="February"/>
    <x v="15"/>
    <s v="22 February 1952"/>
    <x v="2"/>
    <s v="To Yug AF 22.2.52 as 8060 (Air Britain Serials) |aw/cn 14/11/1949, d/d 16/11/1949, sold 22/02/1952 at Abingdon to Yugoslav AF as 8060   (http://www.ukserials.com/)"/>
    <x v="5"/>
    <x v="3"/>
    <m/>
    <m/>
    <x v="2"/>
    <m/>
    <m/>
    <n v="2"/>
    <x v="130"/>
    <x v="1"/>
    <n v="0"/>
    <e v="#N/A"/>
    <x v="17"/>
    <x v="9"/>
    <n v="1"/>
  </r>
  <r>
    <n v="5619"/>
    <s v="RF667"/>
    <x v="12"/>
    <m/>
    <x v="21"/>
    <x v="19"/>
    <n v="7"/>
    <s v="March"/>
    <x v="15"/>
    <s v="7 March 1952"/>
    <x v="2"/>
    <s v="To Yug AF 7.3.52 as 8085 (Air Britain Serials)"/>
    <x v="5"/>
    <x v="3"/>
    <m/>
    <m/>
    <x v="2"/>
    <m/>
    <m/>
    <n v="3"/>
    <x v="131"/>
    <x v="1"/>
    <n v="1"/>
    <e v="#N/A"/>
    <x v="17"/>
    <x v="3"/>
    <n v="1"/>
  </r>
  <r>
    <n v="2880"/>
    <s v="TA533"/>
    <x v="12"/>
    <s v="228OCU"/>
    <x v="21"/>
    <x v="19"/>
    <n v="7"/>
    <s v="March"/>
    <x v="15"/>
    <s v="7 March 1952"/>
    <x v="2"/>
    <s v="To Yug AF 7.3.52 as 8084 (Air Britain Serials)"/>
    <x v="5"/>
    <x v="3"/>
    <m/>
    <m/>
    <x v="2"/>
    <m/>
    <m/>
    <n v="3"/>
    <x v="131"/>
    <x v="1"/>
    <n v="0"/>
    <s v="Support Unit"/>
    <x v="298"/>
    <x v="0"/>
    <n v="1"/>
  </r>
  <r>
    <n v="6007"/>
    <s v="TA601"/>
    <x v="12"/>
    <m/>
    <x v="21"/>
    <x v="19"/>
    <n v="7"/>
    <s v="March"/>
    <x v="15"/>
    <s v="7 March 1952"/>
    <x v="2"/>
    <s v="To Yug AF 7.3.52 as 8078 (Air Britain Serials)"/>
    <x v="5"/>
    <x v="3"/>
    <m/>
    <m/>
    <x v="2"/>
    <m/>
    <m/>
    <n v="3"/>
    <x v="131"/>
    <x v="1"/>
    <n v="0"/>
    <e v="#N/A"/>
    <x v="17"/>
    <x v="0"/>
    <n v="1"/>
  </r>
  <r>
    <n v="5977"/>
    <s v="VT674"/>
    <x v="44"/>
    <m/>
    <x v="21"/>
    <x v="19"/>
    <n v="7"/>
    <s v="March"/>
    <x v="15"/>
    <s v="7 March 1952"/>
    <x v="2"/>
    <s v="To Yug AF 7.3.52 as 8058 (Air Britain Serials) |aw/cn 21/06/1949, d/d 21/06/1949, sold 07/03/1952 at Abingdon to Yugoslav AF as 8058   (http://www.ukserials.com/)"/>
    <x v="5"/>
    <x v="3"/>
    <m/>
    <m/>
    <x v="2"/>
    <m/>
    <m/>
    <n v="3"/>
    <x v="131"/>
    <x v="1"/>
    <n v="0"/>
    <e v="#N/A"/>
    <x v="17"/>
    <x v="9"/>
    <n v="1"/>
  </r>
  <r>
    <n v="2628"/>
    <s v="TW103"/>
    <x v="10"/>
    <s v="RN"/>
    <x v="10"/>
    <x v="19"/>
    <n v="8"/>
    <s v="March"/>
    <x v="15"/>
    <s v="8 March 1952"/>
    <x v="0"/>
    <s v="Lost control and crashed St.Davids 8.3.52 (Air Britain Serials)"/>
    <x v="2"/>
    <x v="2"/>
    <s v="Lost control in cloud"/>
    <m/>
    <x v="2"/>
    <m/>
    <m/>
    <n v="3"/>
    <x v="131"/>
    <x v="1"/>
    <n v="0"/>
    <e v="#N/A"/>
    <x v="64"/>
    <x v="2"/>
    <n v="1"/>
  </r>
  <r>
    <n v="2035"/>
    <s v="A52-37"/>
    <x v="24"/>
    <s v="5OTU/Cv T43/reserial A52-1067/CFS"/>
    <x v="7"/>
    <x v="19"/>
    <n v="11"/>
    <s v="March"/>
    <x v="15"/>
    <s v="11 March 1952"/>
    <x v="0"/>
    <s v="Built as F.B.40. Delivered during November 1944. Converted to Mk.43 A52-1067. Final disposition: crashed near East Sale, Victoria, March 1952. (Beaufort, Beaufighter and Mosquito in Australian Service, Stewart Wilson, 1990) Crashed 11 miles east of East Sale VIC 11.03.52 (Air Britain Serials)_x000a__x000a_TWO DIE IN MOSQUITO CRASH_x000a_JJELBOURNE, Tues.--A R.A.A.F. Mosquito this afternoon crashed ] ö into timbered country four miles south-east of Stratford, near ¡ öaie, killing both the pilot and co-pilot. ._x000a_Those killed were: FIt.rLt. William E. F. Wilson, of Elgin St., Sile, and Warrant Officer G. p. Wilson, of Melbourne._x000a_Eyewitnesses said the-, plane hit the ground, and . immediately exploded with a terrific roar on_x000a_bhe property of Mr. James Stewart. . ,_x000a_They said the plane appeared to get out pf control af ter pull- ing out of a dive at low level._x000a_It lost height rapidly. J_x000a_Farmers from nearby pro- perties who reached the scene found an area a quarter of a mile across razed toy fire. Burntr out wreckage from tile plane was found 400 yards from the &quot;point of impact. _x000a_(http://trove.nla.gov.au/ndp/del/article/27076287)"/>
    <x v="2"/>
    <x v="2"/>
    <s v="Lost control"/>
    <m/>
    <x v="2"/>
    <m/>
    <m/>
    <n v="3"/>
    <x v="131"/>
    <x v="1"/>
    <n v="0"/>
    <s v="Support Unit"/>
    <x v="286"/>
    <x v="5"/>
    <n v="4"/>
  </r>
  <r>
    <n v="1048"/>
    <s v="PF668"/>
    <x v="35"/>
    <s v="8OTU/58/540/81"/>
    <x v="10"/>
    <x v="19"/>
    <n v="18"/>
    <s v="March"/>
    <x v="15"/>
    <s v="18 March 1952"/>
    <x v="2"/>
    <s v="SOC 5.3.52 (Air Britain Serials)"/>
    <x v="4"/>
    <x v="3"/>
    <m/>
    <m/>
    <x v="2"/>
    <m/>
    <m/>
    <n v="3"/>
    <x v="131"/>
    <x v="1"/>
    <n v="0"/>
    <s v="Front-Line"/>
    <x v="287"/>
    <x v="6"/>
    <n v="4"/>
  </r>
  <r>
    <n v="4528"/>
    <s v="PZ446"/>
    <x v="12"/>
    <s v="143/14"/>
    <x v="17"/>
    <x v="19"/>
    <n v="18"/>
    <s v="March"/>
    <x v="15"/>
    <s v="18 March 1952"/>
    <x v="2"/>
    <s v="NZ2395 FB.VI Built at Hatfield and delivered sometime between 16 May 1944 and 19 June 1945. Served with No.143 Squadron and No.4 Squadron. Previously PZ446. Ferried from the United Kingdom by an RAF/RNZAF crew and BOC Ohakea on 04 November 1948. Ferried to Taieri for storage shortly after arrival. Declared surplus by WARB in February 1952 and wings cut off before being sold by GSB tender number 4641 of 18 February 1952. . (http://www.adf-serials.com/nz-serials/) To RNZAF 3.5.48 as NZ2395 Sold 3.52 fuselage only (Air Britain Serials)"/>
    <x v="5"/>
    <x v="3"/>
    <m/>
    <m/>
    <x v="2"/>
    <m/>
    <m/>
    <n v="3"/>
    <x v="131"/>
    <x v="1"/>
    <n v="1"/>
    <s v="Front-Line"/>
    <x v="215"/>
    <x v="0"/>
    <n v="2"/>
  </r>
  <r>
    <n v="1599"/>
    <s v="RF882"/>
    <x v="12"/>
    <s v="404/132OTU"/>
    <x v="17"/>
    <x v="7"/>
    <n v="18"/>
    <s v="March"/>
    <x v="15"/>
    <s v="18 March 1952"/>
    <x v="2"/>
    <s v="NZ2388 FB.VI Built at Standard Motors and delivered sometime between 16 December 1944 and 05 June 1945. Previously RF882. Ferried from the United Kingdom by an RAF/RNZAF crew and BOC Ohakea on 01 May 1948. Ferried to Taieri for storage shortly after arrival. Declared surplus by WARB in February 1952 and wings cut off before being sold by GSB tender number 4641 of 18 February 1952. . (http://www.adf-serials.com/nz-serials/) To RNZAF 27.1.48 as NZ2388 Sold 3.52 fuselage only (Air Britain Serials)"/>
    <x v="5"/>
    <x v="3"/>
    <m/>
    <m/>
    <x v="2"/>
    <m/>
    <m/>
    <n v="3"/>
    <x v="131"/>
    <x v="1"/>
    <n v="1"/>
    <s v="Support Unit"/>
    <x v="121"/>
    <x v="3"/>
    <n v="2"/>
  </r>
  <r>
    <n v="2098"/>
    <s v="RF910"/>
    <x v="12"/>
    <s v="8OTU/132OTU"/>
    <x v="17"/>
    <x v="7"/>
    <n v="18"/>
    <s v="March"/>
    <x v="15"/>
    <s v="18 March 1952"/>
    <x v="2"/>
    <s v="NZ2389 FB.VI Built at Standard Motors and delivered sometime between 16 December 1944 and 05 June 1945. Previously RF910. Ferried from the United Kingdom by an RAF/RNZAF crew and BOC Ohakea on 01 May 1948. Ferried to Taieri for storage shortly after arrival. Declared surplus by WARB in February 1952 and wings cut off before being sold by GSB tender number 4641 of 18 February 1952. . (http://www.adf-serials.com/nz-serials/) To RNZAF 27.1.48 as NZ2389 Sold 3.52 fuselage only (Air Britain Serials)"/>
    <x v="5"/>
    <x v="3"/>
    <m/>
    <m/>
    <x v="2"/>
    <m/>
    <m/>
    <n v="3"/>
    <x v="131"/>
    <x v="1"/>
    <n v="1"/>
    <s v="Support Unit"/>
    <x v="121"/>
    <x v="3"/>
    <n v="2"/>
  </r>
  <r>
    <n v="4363"/>
    <s v="TA383"/>
    <x v="12"/>
    <s v="605/4"/>
    <x v="17"/>
    <x v="16"/>
    <n v="18"/>
    <s v="March"/>
    <x v="15"/>
    <s v="18 March 1952"/>
    <x v="2"/>
    <s v="NZ2393 FB.VI Built at Hatfield and delivered sometime between 09 March 1945 and 10 April 1945. Previously TA383. Ferried from the United Kingdom by an RAF/RNZAF crew and BOC Ohakea on 10 August 1948. Ferried to Taieri for storage shortly after arrival. Declared surplus by WARB in February 1952 and wings cut off before being sold by GSB tender number 4641 of 18 February 1952. . (http://www.adf-serials.com/nz-serials/) Was UP-U on 605 Squadron (Ian Piper: http://www.605squadron.co.uk/Squadron_aircraft.htm) To RNZAF 8.7.48 as NZ2393 Sold 3.52 fuselage only (Air Britain Serials)"/>
    <x v="5"/>
    <x v="3"/>
    <m/>
    <m/>
    <x v="2"/>
    <m/>
    <m/>
    <n v="3"/>
    <x v="131"/>
    <x v="1"/>
    <n v="1"/>
    <s v="Front-Line"/>
    <x v="82"/>
    <x v="0"/>
    <n v="2"/>
  </r>
  <r>
    <n v="2036"/>
    <s v="TA485"/>
    <x v="12"/>
    <s v="489/132OTU"/>
    <x v="17"/>
    <x v="7"/>
    <n v="18"/>
    <s v="March"/>
    <x v="15"/>
    <s v="18 March 1952"/>
    <x v="2"/>
    <s v="NZ2392 FB.VI Built at Hatfield and delivered sometime between 12 April 1945 and 15 December 1945. Previously TA485. Ferried from the United Kingdom by an RAF/RNZAF crew and BOC Ohakea on 08 June 1948. Ferried to Taieri for storage shortly after arrival. Declared surplus by WARB in February 1952 and wings cut off before being sold by GSB tender number 4641 of 18 February 1952. . (http://www.adf-serials.com/nz-serials/) To RNZAF 30.4.48 as NZ2392 Sold 3.52 fuselage only (Air Britain Serials)"/>
    <x v="5"/>
    <x v="3"/>
    <m/>
    <m/>
    <x v="2"/>
    <m/>
    <m/>
    <n v="3"/>
    <x v="131"/>
    <x v="1"/>
    <n v="0"/>
    <s v="Support Unit"/>
    <x v="121"/>
    <x v="0"/>
    <n v="2"/>
  </r>
  <r>
    <n v="2013"/>
    <s v="RR288"/>
    <x v="10"/>
    <s v="16OTU/204CTU/204AFS/231OCU"/>
    <x v="0"/>
    <x v="7"/>
    <n v="20"/>
    <s v="March"/>
    <x v="15"/>
    <s v="20 March 1952"/>
    <x v="0"/>
    <s v="Swung on landing and u/c collapsed Bassingbourn 20.3.52 (Air Britain Serials)"/>
    <x v="2"/>
    <x v="2"/>
    <s v="Swung on landing"/>
    <m/>
    <x v="2"/>
    <m/>
    <m/>
    <n v="3"/>
    <x v="131"/>
    <x v="1"/>
    <n v="1"/>
    <s v="Support Unit"/>
    <x v="313"/>
    <x v="2"/>
    <n v="4"/>
  </r>
  <r>
    <n v="6347"/>
    <s v="TV971"/>
    <x v="10"/>
    <n v="39"/>
    <x v="10"/>
    <x v="19"/>
    <n v="20"/>
    <s v="March"/>
    <x v="15"/>
    <s v="20 March 1952"/>
    <x v="2"/>
    <s v="SOC 20.3.52 (Air Britain Serials)"/>
    <x v="4"/>
    <x v="3"/>
    <m/>
    <m/>
    <x v="2"/>
    <m/>
    <m/>
    <n v="3"/>
    <x v="131"/>
    <x v="1"/>
    <n v="0"/>
    <s v="Front-Line"/>
    <x v="234"/>
    <x v="2"/>
    <n v="1"/>
  </r>
  <r>
    <n v="5962"/>
    <s v="TE864"/>
    <x v="12"/>
    <m/>
    <x v="17"/>
    <x v="19"/>
    <n v="23"/>
    <s v="March"/>
    <x v="15"/>
    <s v="23 March 1952"/>
    <x v="0"/>
    <s v="Delivery date also given as April 16, 1947, coded YC-D. NZ2331 FB.VI Built at Standard Motors. Previously TE864 and delivered sometime between 27 May 1945 and 21 December 1945. Ferried from the United Kingdom by an RAF/RNZAF crew and BOC Ohakea on 17 April 1947. Ferried to Woodbourne for storage shortly after arrival. Removed from storage and placed on strength of No.75 Squadron by December 1951. Crashed 1 mile northeast of Woodbourne on 23 March 1952. The pilot made a low run over the airfield and then attempted a slow roll at a height of approximately 200 feet. The aircraft struck a tree and crashed into the ground. Flying Officer C. Walters and Sergeant J. Campbell both killed and the aircraft was written off the books at Ohakea. To RNZAF 22.3.47 as NZ2331 Hit tree 1m NE Woodbourne 23.3.52 (Air Britain Serials)"/>
    <x v="2"/>
    <x v="2"/>
    <s v="Low flying"/>
    <m/>
    <x v="2"/>
    <m/>
    <m/>
    <n v="3"/>
    <x v="131"/>
    <x v="1"/>
    <n v="0"/>
    <e v="#N/A"/>
    <x v="17"/>
    <x v="3"/>
    <n v="1"/>
  </r>
  <r>
    <n v="1564"/>
    <s v="PF576"/>
    <x v="20"/>
    <s v="Cv TT39/RN"/>
    <x v="10"/>
    <x v="19"/>
    <n v="26"/>
    <s v="March"/>
    <x v="15"/>
    <s v="26 March 1952"/>
    <x v="2"/>
    <s v="SOC 26.3.52 (Air Britain Serials)"/>
    <x v="4"/>
    <x v="3"/>
    <m/>
    <m/>
    <x v="2"/>
    <m/>
    <m/>
    <n v="3"/>
    <x v="131"/>
    <x v="1"/>
    <n v="0"/>
    <e v="#N/A"/>
    <x v="64"/>
    <x v="6"/>
    <n v="2"/>
  </r>
  <r>
    <n v="153"/>
    <s v="RR319"/>
    <x v="10"/>
    <s v="13OTU/226OCU/33"/>
    <x v="10"/>
    <x v="19"/>
    <n v="26"/>
    <s v="March"/>
    <x v="15"/>
    <s v="26 March 1952"/>
    <x v="2"/>
    <s v="SOC 26.3.52 (Air Britain Serials)"/>
    <x v="4"/>
    <x v="3"/>
    <m/>
    <m/>
    <x v="2"/>
    <m/>
    <m/>
    <n v="3"/>
    <x v="131"/>
    <x v="1"/>
    <n v="1"/>
    <s v="Front-Line"/>
    <x v="380"/>
    <x v="2"/>
    <n v="3"/>
  </r>
  <r>
    <n v="1827"/>
    <s v="VA925"/>
    <x v="10"/>
    <s v="21/1689 Flt/4FP"/>
    <x v="10"/>
    <x v="19"/>
    <n v="27"/>
    <s v="March"/>
    <x v="15"/>
    <s v="27 March 1952"/>
    <x v="0"/>
    <s v="Crashed on sandbank in Severn 1m W of Magor Denny Mon. 27.3.52 (Air Britain Serials) 27.03.52 1689 FIt. VA925 Crashed one mile west of Major Denny, Monmouthshalm. (Mosquito Crash Log)"/>
    <x v="2"/>
    <x v="2"/>
    <s v="Not Stated"/>
    <m/>
    <x v="2"/>
    <m/>
    <m/>
    <n v="3"/>
    <x v="131"/>
    <x v="1"/>
    <n v="0"/>
    <s v="Support Unit"/>
    <x v="126"/>
    <x v="2"/>
    <n v="3"/>
  </r>
  <r>
    <n v="5971"/>
    <s v="TA527"/>
    <x v="12"/>
    <m/>
    <x v="21"/>
    <x v="19"/>
    <n v="28"/>
    <s v="March"/>
    <x v="15"/>
    <s v="28 March 1952"/>
    <x v="2"/>
    <s v="To Yug AF 28.3.52 as 8080 (Air Britain Serials)"/>
    <x v="5"/>
    <x v="3"/>
    <m/>
    <m/>
    <x v="2"/>
    <m/>
    <m/>
    <n v="3"/>
    <x v="131"/>
    <x v="1"/>
    <n v="0"/>
    <e v="#N/A"/>
    <x v="17"/>
    <x v="0"/>
    <n v="1"/>
  </r>
  <r>
    <n v="2582"/>
    <s v="VT658"/>
    <x v="44"/>
    <s v="CFE"/>
    <x v="21"/>
    <x v="2"/>
    <n v="28"/>
    <s v="March"/>
    <x v="15"/>
    <s v="28 March 1952"/>
    <x v="2"/>
    <s v="To Yug AF 28.3.52 as 8022 (Air Britain Serials) |d/d 22/09/1948, sold 28/03/1952 at Abingdon to Yugoslav AF as 8022   (http://www.ukserials.com/)"/>
    <x v="5"/>
    <x v="3"/>
    <m/>
    <m/>
    <x v="2"/>
    <m/>
    <m/>
    <n v="3"/>
    <x v="131"/>
    <x v="1"/>
    <n v="0"/>
    <s v="Support Unit"/>
    <x v="231"/>
    <x v="9"/>
    <n v="1"/>
  </r>
  <r>
    <n v="5994"/>
    <s v="VX891"/>
    <x v="44"/>
    <m/>
    <x v="21"/>
    <x v="19"/>
    <n v="28"/>
    <s v="March"/>
    <x v="15"/>
    <s v="28 March 1952"/>
    <x v="2"/>
    <s v="To Yug AF 28.3.52 as 8008 (Air Britain Serials) |d/d 05/09/1950, d/d 28/03/1952 to Yugoslavian AF as 8008   (http://www.ukserials.com/)"/>
    <x v="5"/>
    <x v="3"/>
    <m/>
    <m/>
    <x v="2"/>
    <m/>
    <m/>
    <n v="3"/>
    <x v="131"/>
    <x v="1"/>
    <n v="0"/>
    <e v="#N/A"/>
    <x v="17"/>
    <x v="8"/>
    <n v="1"/>
  </r>
  <r>
    <n v="5995"/>
    <s v="VT672"/>
    <x v="44"/>
    <m/>
    <x v="21"/>
    <x v="19"/>
    <n v="29"/>
    <s v="March"/>
    <x v="15"/>
    <s v="29 March 1952"/>
    <x v="2"/>
    <s v="To Yug AF 29.3.52 as 8056 (Air Britain Serials) |aw/cn 07/06/1949, d/d 09/06/1949, sold 29/03/1952 at Abingdon to Yugoslav AF as 8056   (http://www.ukserials.com/)"/>
    <x v="5"/>
    <x v="3"/>
    <m/>
    <m/>
    <x v="2"/>
    <m/>
    <m/>
    <n v="3"/>
    <x v="131"/>
    <x v="1"/>
    <n v="0"/>
    <e v="#N/A"/>
    <x v="17"/>
    <x v="9"/>
    <n v="1"/>
  </r>
  <r>
    <n v="3356"/>
    <s v="VT676"/>
    <x v="44"/>
    <s v="TFU"/>
    <x v="10"/>
    <x v="19"/>
    <n v="31"/>
    <s v="March"/>
    <x v="15"/>
    <s v="31 March 1952"/>
    <x v="2"/>
    <s v="SOC 31.3.52 (Air Britain Serials) |aw/cn 05/08/1949, d/d 08/08/1949, w/o 01/10/1951, s.o.c 31/03/1952 and scrapped   (http://www.ukserials.com/)"/>
    <x v="4"/>
    <x v="3"/>
    <m/>
    <m/>
    <x v="2"/>
    <m/>
    <m/>
    <n v="3"/>
    <x v="131"/>
    <x v="1"/>
    <n v="0"/>
    <s v="Support Unit"/>
    <x v="49"/>
    <x v="9"/>
    <n v="1"/>
  </r>
  <r>
    <n v="3408"/>
    <s v="TA299"/>
    <x v="22"/>
    <s v="1653CU"/>
    <x v="0"/>
    <x v="7"/>
    <n v="0"/>
    <s v="April"/>
    <x v="15"/>
    <s v="0 April 1952"/>
    <x v="2"/>
    <s v="Sold to DH 21.2.49 G-ALGU A3-N? Scrapped Tarrant Rushton 4.52 (Air Britain Serials)"/>
    <x v="4"/>
    <x v="3"/>
    <m/>
    <m/>
    <x v="2"/>
    <m/>
    <m/>
    <n v="4"/>
    <x v="132"/>
    <x v="1"/>
    <n v="1"/>
    <s v="Support Unit"/>
    <x v="248"/>
    <x v="0"/>
    <n v="1"/>
  </r>
  <r>
    <n v="2505"/>
    <s v="TA343"/>
    <x v="22"/>
    <s v="1550CU/1653CU"/>
    <x v="0"/>
    <x v="7"/>
    <n v="0"/>
    <s v="April"/>
    <x v="15"/>
    <s v="0 April 1952"/>
    <x v="2"/>
    <s v="Sold to DH 21.2.49 G-ALGV/A3-H Scrapped Tarrant Rushton 4.52 (Air Britain Serials) G-ALGU, to Flight Refuelling 21.02.49"/>
    <x v="4"/>
    <x v="3"/>
    <m/>
    <m/>
    <x v="2"/>
    <m/>
    <m/>
    <n v="4"/>
    <x v="132"/>
    <x v="1"/>
    <n v="1"/>
    <s v="Support Unit"/>
    <x v="248"/>
    <x v="0"/>
    <n v="2"/>
  </r>
  <r>
    <n v="1667"/>
    <s v="NS997"/>
    <x v="12"/>
    <s v="169/10FU"/>
    <x v="21"/>
    <x v="19"/>
    <n v="3"/>
    <s v="April"/>
    <x v="15"/>
    <s v="3 April 1952"/>
    <x v="2"/>
    <s v="To Yug AF 3.4.52 as 8087 (Air Britain Serials)"/>
    <x v="5"/>
    <x v="3"/>
    <m/>
    <m/>
    <x v="2"/>
    <m/>
    <m/>
    <n v="4"/>
    <x v="132"/>
    <x v="1"/>
    <n v="1"/>
    <s v="Support Unit"/>
    <x v="191"/>
    <x v="0"/>
    <n v="2"/>
  </r>
  <r>
    <n v="3078"/>
    <s v="RF712"/>
    <x v="12"/>
    <s v="13OTU/1OFU"/>
    <x v="21"/>
    <x v="19"/>
    <n v="3"/>
    <s v="April"/>
    <x v="15"/>
    <s v="3 April 1952"/>
    <x v="2"/>
    <s v="To Yug AF 3.4.52 as 8079 (Air Britain Serials)"/>
    <x v="5"/>
    <x v="3"/>
    <m/>
    <m/>
    <x v="2"/>
    <m/>
    <m/>
    <n v="4"/>
    <x v="132"/>
    <x v="1"/>
    <n v="1"/>
    <s v="Support Unit"/>
    <x v="371"/>
    <x v="3"/>
    <n v="2"/>
  </r>
  <r>
    <n v="5631"/>
    <s v="RS601"/>
    <x v="12"/>
    <m/>
    <x v="21"/>
    <x v="19"/>
    <n v="3"/>
    <s v="April"/>
    <x v="15"/>
    <s v="3 April 1952"/>
    <x v="2"/>
    <s v="To Yug AF 3.4.52 as 8065 (Air Britain Serials)"/>
    <x v="5"/>
    <x v="3"/>
    <m/>
    <m/>
    <x v="2"/>
    <m/>
    <m/>
    <n v="4"/>
    <x v="132"/>
    <x v="1"/>
    <n v="1"/>
    <e v="#N/A"/>
    <x v="17"/>
    <x v="0"/>
    <n v="1"/>
  </r>
  <r>
    <n v="6237"/>
    <s v="RS667"/>
    <x v="12"/>
    <n v="4"/>
    <x v="21"/>
    <x v="16"/>
    <n v="3"/>
    <s v="April"/>
    <x v="15"/>
    <s v="3 April 1952"/>
    <x v="2"/>
    <s v="To Yug AF 3.4.52 as 8073 (Air Britain Serials) Hooked, to R.N. 08/47-03/49"/>
    <x v="5"/>
    <x v="3"/>
    <m/>
    <m/>
    <x v="2"/>
    <m/>
    <m/>
    <n v="4"/>
    <x v="132"/>
    <x v="1"/>
    <n v="0"/>
    <s v="Front-Line"/>
    <x v="82"/>
    <x v="7"/>
    <n v="1"/>
  </r>
  <r>
    <n v="2463"/>
    <s v="VT653"/>
    <x v="44"/>
    <s v="CFE/Hdlg Sqn"/>
    <x v="21"/>
    <x v="19"/>
    <n v="3"/>
    <s v="April"/>
    <x v="15"/>
    <s v="3 April 1952"/>
    <x v="2"/>
    <s v="To Yug AF 3.4.52 as 8028 (Air Britain Serials) |aw/cn 20/02/1948, d/d 09/03/1948, sold 03/04/1952 at Abingdon to Yugoslav AF as 8028   (http://www.ukserials.com/)"/>
    <x v="5"/>
    <x v="3"/>
    <m/>
    <m/>
    <x v="2"/>
    <m/>
    <m/>
    <n v="4"/>
    <x v="132"/>
    <x v="1"/>
    <n v="0"/>
    <s v="Support Unit"/>
    <x v="381"/>
    <x v="9"/>
    <n v="2"/>
  </r>
  <r>
    <n v="3507"/>
    <s v="VP183"/>
    <x v="42"/>
    <s v="Cv PR35/58"/>
    <x v="10"/>
    <x v="19"/>
    <n v="4"/>
    <s v="April"/>
    <x v="15"/>
    <s v="4 April 1952"/>
    <x v="0"/>
    <s v="Swung on take-off and u/c collapsed Benson 4.4.52 (Air Britain Serials)"/>
    <x v="2"/>
    <x v="2"/>
    <s v="Swung on takeoff"/>
    <m/>
    <x v="2"/>
    <m/>
    <m/>
    <n v="4"/>
    <x v="132"/>
    <x v="1"/>
    <n v="0"/>
    <s v="Front-Line"/>
    <x v="265"/>
    <x v="7"/>
    <n v="2"/>
  </r>
  <r>
    <n v="1134"/>
    <s v="MM412"/>
    <x v="12"/>
    <s v="464/487/13OTU/1OFU"/>
    <x v="10"/>
    <x v="19"/>
    <n v="7"/>
    <s v="April"/>
    <x v="15"/>
    <s v="7 April 1952"/>
    <x v="2"/>
    <s v="SB-F on 464 Squadron according to a photo in the Imperial War Museum collection. CH 12409 ROYAL AIR FORCE: 2ND TACTICAL AIR FORCE, 1943-1945. Armourers wheeling trolleys of 500-lb MC bombs to De Havilland Mosquito FB Mark VIs of No. 464 Squadron RAAF at Hunsdon, Hertfordshire. The further aircraft, MM412 'SB-F', survived the war to be sold to the Yugoslav Air Force in 1952. To Yug AF 7.4.52 as 8081 (Air Britain Serials)"/>
    <x v="5"/>
    <x v="3"/>
    <m/>
    <m/>
    <x v="2"/>
    <m/>
    <m/>
    <n v="4"/>
    <x v="132"/>
    <x v="1"/>
    <n v="1"/>
    <s v="Support Unit"/>
    <x v="371"/>
    <x v="0"/>
    <n v="4"/>
  </r>
  <r>
    <n v="4558"/>
    <s v="TA526"/>
    <x v="12"/>
    <s v="13OTU"/>
    <x v="21"/>
    <x v="19"/>
    <n v="7"/>
    <s v="April"/>
    <x v="15"/>
    <s v="7 April 1952"/>
    <x v="2"/>
    <s v="To Yug AF 7.4.52 as 8094 (Air Britain Serials)"/>
    <x v="5"/>
    <x v="3"/>
    <m/>
    <m/>
    <x v="2"/>
    <m/>
    <m/>
    <n v="4"/>
    <x v="132"/>
    <x v="1"/>
    <n v="0"/>
    <s v="Support Unit"/>
    <x v="39"/>
    <x v="0"/>
    <n v="1"/>
  </r>
  <r>
    <n v="6239"/>
    <s v="TA543"/>
    <x v="12"/>
    <s v="2APS"/>
    <x v="21"/>
    <x v="19"/>
    <n v="7"/>
    <s v="April"/>
    <x v="15"/>
    <s v="7 April 1952"/>
    <x v="2"/>
    <s v="To Yug AF 7.4.52 as 8120 (Air Britain Serials)"/>
    <x v="5"/>
    <x v="3"/>
    <m/>
    <m/>
    <x v="2"/>
    <m/>
    <m/>
    <n v="4"/>
    <x v="132"/>
    <x v="1"/>
    <n v="0"/>
    <s v="Support Unit"/>
    <x v="235"/>
    <x v="0"/>
    <n v="1"/>
  </r>
  <r>
    <n v="5656"/>
    <s v="TA599"/>
    <x v="12"/>
    <m/>
    <x v="21"/>
    <x v="19"/>
    <n v="7"/>
    <s v="April"/>
    <x v="15"/>
    <s v="7 April 1952"/>
    <x v="2"/>
    <s v="To Yug AF 7.4.52 as 8088 (Air Britain Serials)"/>
    <x v="5"/>
    <x v="3"/>
    <m/>
    <m/>
    <x v="2"/>
    <m/>
    <m/>
    <n v="4"/>
    <x v="132"/>
    <x v="1"/>
    <n v="0"/>
    <e v="#N/A"/>
    <x v="17"/>
    <x v="0"/>
    <n v="1"/>
  </r>
  <r>
    <n v="6342"/>
    <s v="RG235"/>
    <x v="35"/>
    <n v="81"/>
    <x v="10"/>
    <x v="19"/>
    <n v="15"/>
    <s v="April"/>
    <x v="15"/>
    <s v="15 April 1952"/>
    <x v="0"/>
    <s v="Lost brake pressure bellylanded at Seletar 15.4.52 (Air Britain Serials)"/>
    <x v="2"/>
    <x v="2"/>
    <s v="Brakes failed"/>
    <m/>
    <x v="2"/>
    <m/>
    <m/>
    <n v="4"/>
    <x v="132"/>
    <x v="1"/>
    <n v="0"/>
    <s v="Front-Line"/>
    <x v="287"/>
    <x v="0"/>
    <n v="1"/>
  </r>
  <r>
    <n v="93"/>
    <s v="NS896"/>
    <x v="12"/>
    <s v="464/10FU"/>
    <x v="21"/>
    <x v="19"/>
    <n v="21"/>
    <s v="April"/>
    <x v="15"/>
    <s v="21 April 1952"/>
    <x v="2"/>
    <s v="Served with 464 Sqn, under RAF control 5/44 to 18/4/44 Coded SB-D. Crash Landing Flak Damage Gravesend UK at 0100 25 April 1944. (Brian Fillery's website and 2nd TAF) To Yug AF 21.4.52 as 8083 (Air Britain Serials)"/>
    <x v="5"/>
    <x v="3"/>
    <m/>
    <m/>
    <x v="2"/>
    <m/>
    <m/>
    <n v="4"/>
    <x v="132"/>
    <x v="1"/>
    <n v="1"/>
    <s v="Support Unit"/>
    <x v="191"/>
    <x v="0"/>
    <n v="2"/>
  </r>
  <r>
    <n v="2598"/>
    <s v="PZ246"/>
    <x v="12"/>
    <s v="239/1692 Flt/11"/>
    <x v="21"/>
    <x v="19"/>
    <n v="21"/>
    <s v="April"/>
    <x v="15"/>
    <s v="21 April 1952"/>
    <x v="2"/>
    <s v="To Yug AF 21.4.52 as 8091 (Air Britain Serials)"/>
    <x v="5"/>
    <x v="3"/>
    <m/>
    <m/>
    <x v="2"/>
    <m/>
    <m/>
    <n v="4"/>
    <x v="132"/>
    <x v="1"/>
    <n v="1"/>
    <s v="Front-Line"/>
    <x v="348"/>
    <x v="0"/>
    <n v="3"/>
  </r>
  <r>
    <n v="7393"/>
    <s v="RS600"/>
    <x v="12"/>
    <s v="613/69/13OTU"/>
    <x v="21"/>
    <x v="19"/>
    <n v="21"/>
    <s v="April"/>
    <x v="15"/>
    <s v="21 April 1952"/>
    <x v="2"/>
    <s v="To Yug AF 21.4.52 as 8101 (Air Britain Serials)"/>
    <x v="5"/>
    <x v="3"/>
    <m/>
    <m/>
    <x v="2"/>
    <m/>
    <m/>
    <n v="4"/>
    <x v="132"/>
    <x v="1"/>
    <n v="1"/>
    <s v="Support Unit"/>
    <x v="39"/>
    <x v="0"/>
    <n v="3"/>
  </r>
  <r>
    <n v="3870"/>
    <s v="TA496"/>
    <x v="12"/>
    <n v="305"/>
    <x v="21"/>
    <x v="19"/>
    <n v="21"/>
    <s v="April"/>
    <x v="15"/>
    <s v="21 April 1952"/>
    <x v="2"/>
    <s v="To Yug AF 21.4.52 as 8092 (Air Britain Serials)"/>
    <x v="5"/>
    <x v="3"/>
    <m/>
    <m/>
    <x v="2"/>
    <m/>
    <m/>
    <n v="4"/>
    <x v="132"/>
    <x v="1"/>
    <n v="0"/>
    <s v="Front-Line"/>
    <x v="60"/>
    <x v="0"/>
    <n v="1"/>
  </r>
  <r>
    <n v="2786"/>
    <s v="TA552"/>
    <x v="12"/>
    <n v="305"/>
    <x v="21"/>
    <x v="19"/>
    <n v="21"/>
    <s v="April"/>
    <x v="15"/>
    <s v="21 April 1952"/>
    <x v="2"/>
    <s v="To Yug AF 21.4.52 as 8076 (Air Britain Serials)"/>
    <x v="5"/>
    <x v="3"/>
    <m/>
    <m/>
    <x v="2"/>
    <m/>
    <m/>
    <n v="4"/>
    <x v="132"/>
    <x v="1"/>
    <n v="0"/>
    <s v="Front-Line"/>
    <x v="60"/>
    <x v="0"/>
    <n v="1"/>
  </r>
  <r>
    <n v="5074"/>
    <s v="RK973"/>
    <x v="39"/>
    <n v="39"/>
    <x v="10"/>
    <x v="19"/>
    <n v="22"/>
    <s v="April"/>
    <x v="15"/>
    <s v="22 April 1952"/>
    <x v="0"/>
    <s v="Engine cut crashlanded in desert nr Khartoum 22.4.52 (Air Britain Serials)"/>
    <x v="2"/>
    <x v="2"/>
    <s v="Engine failure"/>
    <m/>
    <x v="2"/>
    <m/>
    <m/>
    <n v="4"/>
    <x v="132"/>
    <x v="1"/>
    <n v="0"/>
    <s v="Front-Line"/>
    <x v="234"/>
    <x v="2"/>
    <n v="1"/>
  </r>
  <r>
    <n v="1154"/>
    <s v="LR264"/>
    <x v="12"/>
    <s v="613/107/613/69"/>
    <x v="18"/>
    <x v="19"/>
    <n v="26"/>
    <s v="April"/>
    <x v="15"/>
    <s v="26 April 1952"/>
    <x v="0"/>
    <s v="Inspected at Chateaudun Nov 50, to Israeli ownership at Chateaudun Feb 21 51, ferried to Israel 20 Jun 51, w/o in landing accident Apr 28 52, Lt Moshe Ashel injured. (Air Enthusiast, September-October 1999) Sent for repair 18.10.45 NFT (Air Britain Serials)"/>
    <x v="2"/>
    <x v="2"/>
    <s v="Crashed on landing"/>
    <m/>
    <x v="2"/>
    <m/>
    <m/>
    <n v="4"/>
    <x v="132"/>
    <x v="1"/>
    <n v="1"/>
    <s v="Front-Line"/>
    <x v="1"/>
    <x v="0"/>
    <n v="4"/>
  </r>
  <r>
    <n v="2709"/>
    <s v="MT499"/>
    <x v="25"/>
    <s v="307/Belgium"/>
    <x v="15"/>
    <x v="19"/>
    <n v="28"/>
    <s v="April"/>
    <x v="15"/>
    <s v="28 April 1952"/>
    <x v="0"/>
    <s v="Another source says 28 August 1952 To Belgian AF 5.4.48 as MB-10 Crashed Beauvechain 28.4.52 (Air Britain Serials)"/>
    <x v="2"/>
    <x v="2"/>
    <s v="Not Stated"/>
    <m/>
    <x v="2"/>
    <m/>
    <m/>
    <n v="4"/>
    <x v="132"/>
    <x v="1"/>
    <n v="1"/>
    <s v="Front-Line"/>
    <x v="21"/>
    <x v="2"/>
    <n v="2"/>
  </r>
  <r>
    <n v="760"/>
    <s v="PF512"/>
    <x v="20"/>
    <s v="109/608/16OTU/RN 728"/>
    <x v="10"/>
    <x v="19"/>
    <n v="28"/>
    <s v="April"/>
    <x v="15"/>
    <s v="28 April 1952"/>
    <x v="0"/>
    <s v="Crashed into sea after takeoff Hal Far 28.4.52 (Air Britain Serials)"/>
    <x v="2"/>
    <x v="2"/>
    <s v="Crashed on takeoff"/>
    <m/>
    <x v="2"/>
    <m/>
    <m/>
    <n v="4"/>
    <x v="132"/>
    <x v="1"/>
    <n v="0"/>
    <s v="Front-Line"/>
    <x v="190"/>
    <x v="6"/>
    <n v="4"/>
  </r>
  <r>
    <n v="1245"/>
    <s v="TW101"/>
    <x v="10"/>
    <s v="ETPS"/>
    <x v="10"/>
    <x v="19"/>
    <n v="31"/>
    <s v="April"/>
    <x v="15"/>
    <s v="31 April 1952"/>
    <x v="2"/>
    <s v="To 6953M 1.4.52 (Air Britain Serials)"/>
    <x v="4"/>
    <x v="3"/>
    <m/>
    <m/>
    <x v="2"/>
    <m/>
    <m/>
    <n v="4"/>
    <x v="132"/>
    <x v="1"/>
    <n v="0"/>
    <s v="Support Unit"/>
    <x v="318"/>
    <x v="2"/>
    <n v="1"/>
  </r>
  <r>
    <n v="4482"/>
    <s v="PF659"/>
    <x v="35"/>
    <n v="81"/>
    <x v="10"/>
    <x v="19"/>
    <n v="5"/>
    <s v="May"/>
    <x v="15"/>
    <s v="5 May 1952"/>
    <x v="2"/>
    <s v="SOC 5.5.52 (Air Britain Serials)"/>
    <x v="4"/>
    <x v="3"/>
    <m/>
    <m/>
    <x v="2"/>
    <m/>
    <m/>
    <n v="5"/>
    <x v="133"/>
    <x v="1"/>
    <n v="0"/>
    <s v="Front-Line"/>
    <x v="287"/>
    <x v="6"/>
    <n v="1"/>
  </r>
  <r>
    <n v="3222"/>
    <s v="RS694"/>
    <x v="12"/>
    <s v="228OCU"/>
    <x v="21"/>
    <x v="19"/>
    <n v="5"/>
    <s v="May"/>
    <x v="15"/>
    <s v="5 May 1952"/>
    <x v="2"/>
    <s v="To Yug AF 5.5.52 as 8098 (Air Britain Serials)"/>
    <x v="5"/>
    <x v="3"/>
    <m/>
    <m/>
    <x v="2"/>
    <m/>
    <m/>
    <n v="5"/>
    <x v="133"/>
    <x v="1"/>
    <n v="0"/>
    <s v="Support Unit"/>
    <x v="298"/>
    <x v="7"/>
    <n v="1"/>
  </r>
  <r>
    <n v="2703"/>
    <s v="TA483"/>
    <x v="12"/>
    <s v="132OTU/6OTU"/>
    <x v="21"/>
    <x v="19"/>
    <n v="5"/>
    <s v="May"/>
    <x v="15"/>
    <s v="5 May 1952"/>
    <x v="2"/>
    <s v="To Yug AF 5.5.52 as 8075 (Air Britain Serials)"/>
    <x v="5"/>
    <x v="3"/>
    <m/>
    <m/>
    <x v="2"/>
    <m/>
    <m/>
    <n v="5"/>
    <x v="133"/>
    <x v="1"/>
    <n v="0"/>
    <s v="Support Unit"/>
    <x v="254"/>
    <x v="0"/>
    <n v="2"/>
  </r>
  <r>
    <n v="2117"/>
    <s v="TA534"/>
    <x v="12"/>
    <s v="305/228OCU"/>
    <x v="21"/>
    <x v="19"/>
    <n v="5"/>
    <s v="May"/>
    <x v="15"/>
    <s v="5 May 1952"/>
    <x v="2"/>
    <s v="To Yug AF 5.5.52 as 8090 (Air Britain Serials)"/>
    <x v="5"/>
    <x v="3"/>
    <m/>
    <m/>
    <x v="2"/>
    <m/>
    <m/>
    <n v="5"/>
    <x v="133"/>
    <x v="1"/>
    <n v="0"/>
    <s v="Support Unit"/>
    <x v="298"/>
    <x v="0"/>
    <n v="2"/>
  </r>
  <r>
    <n v="5990"/>
    <s v="TA545"/>
    <x v="12"/>
    <m/>
    <x v="21"/>
    <x v="19"/>
    <n v="5"/>
    <s v="May"/>
    <x v="15"/>
    <s v="5 May 1952"/>
    <x v="2"/>
    <s v="To Yug AF 5.5.52 as 8111 (Air Britain Serials)"/>
    <x v="5"/>
    <x v="3"/>
    <m/>
    <m/>
    <x v="2"/>
    <m/>
    <m/>
    <n v="5"/>
    <x v="133"/>
    <x v="1"/>
    <n v="0"/>
    <e v="#N/A"/>
    <x v="17"/>
    <x v="0"/>
    <n v="1"/>
  </r>
  <r>
    <n v="793"/>
    <s v="LR372"/>
    <x v="12"/>
    <s v="613/2GSU/54OTU/1OFU"/>
    <x v="21"/>
    <x v="19"/>
    <n v="7"/>
    <s v="May"/>
    <x v="15"/>
    <s v="7 May 1952"/>
    <x v="2"/>
    <s v="To Yug AF 7.5.52 as 8099 (Air Britain Serials)"/>
    <x v="5"/>
    <x v="3"/>
    <m/>
    <m/>
    <x v="2"/>
    <m/>
    <m/>
    <n v="5"/>
    <x v="133"/>
    <x v="1"/>
    <n v="1"/>
    <s v="Support Unit"/>
    <x v="371"/>
    <x v="0"/>
    <n v="4"/>
  </r>
  <r>
    <n v="4756"/>
    <s v="RL237"/>
    <x v="39"/>
    <n v="39"/>
    <x v="10"/>
    <x v="19"/>
    <n v="12"/>
    <s v="May"/>
    <x v="15"/>
    <s v="12 May 1952"/>
    <x v="0"/>
    <s v="Swung on landing and u/c collapsed Nicosia 12.5.52 (Air Britain Serials)"/>
    <x v="2"/>
    <x v="2"/>
    <s v="Swung on landing"/>
    <m/>
    <x v="2"/>
    <m/>
    <m/>
    <n v="5"/>
    <x v="133"/>
    <x v="1"/>
    <n v="0"/>
    <s v="Front-Line"/>
    <x v="234"/>
    <x v="2"/>
    <n v="1"/>
  </r>
  <r>
    <n v="1372"/>
    <s v="HR358"/>
    <x v="12"/>
    <s v="418/21/1OFU"/>
    <x v="21"/>
    <x v="19"/>
    <n v="15"/>
    <s v="May"/>
    <x v="15"/>
    <s v="15 May 1952"/>
    <x v="2"/>
    <s v="Taken on strength at 418 Sqn. from No.27 Movements Unit, 12 September 1944; last recorded operation on 24/25 April 1945. Shown in ORB of 3/4 January 1945 with letter &quot;E&quot;; from 14/15 January 1945 onwards it is &quot;K&quot;; listed on 24/25 April 1945 as &quot;C&quot;. To Yug AF 15.5.52 as 8097 (Air Britain Serials)"/>
    <x v="5"/>
    <x v="3"/>
    <m/>
    <m/>
    <x v="2"/>
    <m/>
    <m/>
    <n v="5"/>
    <x v="133"/>
    <x v="1"/>
    <n v="1"/>
    <s v="Support Unit"/>
    <x v="371"/>
    <x v="3"/>
    <n v="3"/>
  </r>
  <r>
    <n v="5613"/>
    <s v="RS665"/>
    <x v="12"/>
    <m/>
    <x v="21"/>
    <x v="19"/>
    <n v="15"/>
    <s v="May"/>
    <x v="15"/>
    <s v="15 May 1952"/>
    <x v="2"/>
    <s v="To Yug AF 15.5.52 as 8124 (Air Britain Serials)"/>
    <x v="5"/>
    <x v="3"/>
    <m/>
    <m/>
    <x v="2"/>
    <m/>
    <m/>
    <n v="5"/>
    <x v="133"/>
    <x v="1"/>
    <n v="0"/>
    <e v="#N/A"/>
    <x v="17"/>
    <x v="7"/>
    <n v="1"/>
  </r>
  <r>
    <n v="101"/>
    <s v="TA524"/>
    <x v="12"/>
    <s v="BAFO Comm Wg"/>
    <x v="21"/>
    <x v="19"/>
    <n v="15"/>
    <s v="May"/>
    <x v="15"/>
    <s v="15 May 1952"/>
    <x v="2"/>
    <s v="To Yug AF 15.5.52 as 8089 (Air Britain Serials)"/>
    <x v="5"/>
    <x v="3"/>
    <m/>
    <m/>
    <x v="2"/>
    <m/>
    <m/>
    <n v="5"/>
    <x v="133"/>
    <x v="1"/>
    <n v="0"/>
    <s v="Support Unit"/>
    <x v="382"/>
    <x v="0"/>
    <n v="1"/>
  </r>
  <r>
    <n v="910"/>
    <s v="RL211"/>
    <x v="39"/>
    <n v="39"/>
    <x v="10"/>
    <x v="19"/>
    <n v="30"/>
    <s v="May"/>
    <x v="15"/>
    <s v="30 May 1952"/>
    <x v="0"/>
    <s v="Both engines cut bellylanded at Myrtou Cyprus 20.5.52 (Air Britain Serials)"/>
    <x v="2"/>
    <x v="2"/>
    <s v="Engine failure"/>
    <m/>
    <x v="2"/>
    <m/>
    <m/>
    <n v="5"/>
    <x v="133"/>
    <x v="1"/>
    <n v="0"/>
    <s v="Front-Line"/>
    <x v="234"/>
    <x v="2"/>
    <n v="1"/>
  </r>
  <r>
    <n v="748"/>
    <s v="PF522"/>
    <x v="20"/>
    <s v="105/CBE/Cv TT39/RN"/>
    <x v="10"/>
    <x v="19"/>
    <n v="30"/>
    <s v="May"/>
    <x v="15"/>
    <s v="30 May 1952"/>
    <x v="2"/>
    <s v="SOC 30.5.52 (Air Britain Serials)"/>
    <x v="4"/>
    <x v="3"/>
    <m/>
    <m/>
    <x v="2"/>
    <m/>
    <m/>
    <n v="5"/>
    <x v="133"/>
    <x v="1"/>
    <n v="0"/>
    <e v="#N/A"/>
    <x v="64"/>
    <x v="6"/>
    <n v="4"/>
  </r>
  <r>
    <n v="2157"/>
    <s v="PF568"/>
    <x v="20"/>
    <s v="Cv TT39/RN"/>
    <x v="10"/>
    <x v="19"/>
    <n v="30"/>
    <s v="May"/>
    <x v="15"/>
    <s v="30 May 1952"/>
    <x v="2"/>
    <s v="SOC 30.5.52 (Air Britain Serials)"/>
    <x v="4"/>
    <x v="3"/>
    <m/>
    <m/>
    <x v="2"/>
    <m/>
    <m/>
    <n v="5"/>
    <x v="133"/>
    <x v="1"/>
    <n v="0"/>
    <e v="#N/A"/>
    <x v="64"/>
    <x v="6"/>
    <n v="2"/>
  </r>
  <r>
    <n v="5421"/>
    <s v="PF570"/>
    <x v="20"/>
    <s v="Cv TT39/RN"/>
    <x v="10"/>
    <x v="19"/>
    <n v="30"/>
    <s v="May"/>
    <x v="15"/>
    <s v="30 May 1952"/>
    <x v="2"/>
    <s v="SOC 30.5.52 (Air Britain Serials)"/>
    <x v="4"/>
    <x v="3"/>
    <m/>
    <m/>
    <x v="2"/>
    <m/>
    <m/>
    <n v="5"/>
    <x v="133"/>
    <x v="1"/>
    <n v="0"/>
    <e v="#N/A"/>
    <x v="64"/>
    <x v="6"/>
    <n v="2"/>
  </r>
  <r>
    <n v="7296"/>
    <s v="RG176"/>
    <x v="35"/>
    <s v="AAEE/Cv PR34A/540"/>
    <x v="10"/>
    <x v="19"/>
    <n v="6"/>
    <s v="June"/>
    <x v="15"/>
    <s v="6 June 1952"/>
    <x v="0"/>
    <s v="U/c collapsed on single-engined landing Benson 6.6.52 (Air Britain Serials)"/>
    <x v="2"/>
    <x v="2"/>
    <s v="Undercarriage failed"/>
    <m/>
    <x v="2"/>
    <m/>
    <m/>
    <n v="6"/>
    <x v="134"/>
    <x v="1"/>
    <n v="0"/>
    <s v="Front-Line"/>
    <x v="16"/>
    <x v="0"/>
    <n v="3"/>
  </r>
  <r>
    <n v="1495"/>
    <s v="VT612"/>
    <x v="10"/>
    <s v="85/231OCU"/>
    <x v="0"/>
    <x v="7"/>
    <n v="12"/>
    <s v="June"/>
    <x v="15"/>
    <s v="12 June 1952"/>
    <x v="0"/>
    <s v="Swung on landing and u/c collapsed Bassingbourn 12.6.52 (Air Britain Serials) aw/cn 25/03/1948, d/d 23/04/1948, w/o 12/06/1952  (http://www.ukserials.com/)"/>
    <x v="2"/>
    <x v="2"/>
    <s v="Swung on landing"/>
    <m/>
    <x v="2"/>
    <m/>
    <m/>
    <n v="6"/>
    <x v="134"/>
    <x v="1"/>
    <n v="0"/>
    <s v="Support Unit"/>
    <x v="313"/>
    <x v="0"/>
    <n v="2"/>
  </r>
  <r>
    <n v="7256"/>
    <s v="HX859"/>
    <x v="12"/>
    <s v="307/60OTU/13OTU/1OFU"/>
    <x v="21"/>
    <x v="19"/>
    <n v="13"/>
    <s v="June"/>
    <x v="15"/>
    <s v="13 June 1952"/>
    <x v="2"/>
    <s v="To Yug AF 13.6.52 as 8096 (Air Britain Serials)"/>
    <x v="5"/>
    <x v="3"/>
    <m/>
    <m/>
    <x v="2"/>
    <m/>
    <m/>
    <n v="6"/>
    <x v="134"/>
    <x v="1"/>
    <n v="1"/>
    <s v="Support Unit"/>
    <x v="371"/>
    <x v="0"/>
    <n v="4"/>
  </r>
  <r>
    <n v="2217"/>
    <s v="HX939"/>
    <x v="12"/>
    <s v="613/305/1OFU"/>
    <x v="21"/>
    <x v="19"/>
    <n v="13"/>
    <s v="June"/>
    <x v="15"/>
    <s v="13 June 1952"/>
    <x v="2"/>
    <s v="To Yug AF 13.6.52 as 8100 (Air Britain Serials)"/>
    <x v="5"/>
    <x v="3"/>
    <m/>
    <m/>
    <x v="2"/>
    <m/>
    <m/>
    <n v="6"/>
    <x v="134"/>
    <x v="1"/>
    <n v="1"/>
    <s v="Support Unit"/>
    <x v="371"/>
    <x v="0"/>
    <n v="3"/>
  </r>
  <r>
    <n v="2734"/>
    <s v="PZ453"/>
    <x v="12"/>
    <s v="605/1OFU"/>
    <x v="21"/>
    <x v="19"/>
    <n v="13"/>
    <s v="June"/>
    <x v="15"/>
    <s v="13 June 1952"/>
    <x v="2"/>
    <s v="To Yug AF 13.6.52 as 8108 (Air Britain Serials)"/>
    <x v="5"/>
    <x v="3"/>
    <m/>
    <m/>
    <x v="2"/>
    <m/>
    <m/>
    <n v="6"/>
    <x v="134"/>
    <x v="1"/>
    <n v="1"/>
    <s v="Support Unit"/>
    <x v="371"/>
    <x v="0"/>
    <n v="2"/>
  </r>
  <r>
    <n v="5950"/>
    <s v="RS696"/>
    <x v="12"/>
    <m/>
    <x v="21"/>
    <x v="19"/>
    <n v="13"/>
    <s v="June"/>
    <x v="15"/>
    <s v="13 June 1952"/>
    <x v="2"/>
    <s v="To Yug AF 13.6.52 as 8093 (Air Britain Serials)"/>
    <x v="5"/>
    <x v="3"/>
    <m/>
    <m/>
    <x v="2"/>
    <m/>
    <m/>
    <n v="6"/>
    <x v="134"/>
    <x v="1"/>
    <n v="0"/>
    <e v="#N/A"/>
    <x v="17"/>
    <x v="7"/>
    <n v="1"/>
  </r>
  <r>
    <n v="4136"/>
    <s v="TA550"/>
    <x v="12"/>
    <s v="13OTU/228OCU"/>
    <x v="21"/>
    <x v="19"/>
    <n v="13"/>
    <s v="June"/>
    <x v="15"/>
    <s v="13 June 1952"/>
    <x v="2"/>
    <s v="To Yug AF 13.6.52 as 8107 (Air Britain Serials)"/>
    <x v="5"/>
    <x v="3"/>
    <m/>
    <m/>
    <x v="2"/>
    <m/>
    <m/>
    <n v="6"/>
    <x v="134"/>
    <x v="1"/>
    <n v="0"/>
    <s v="Support Unit"/>
    <x v="298"/>
    <x v="0"/>
    <n v="2"/>
  </r>
  <r>
    <n v="6119"/>
    <s v="VT680"/>
    <x v="44"/>
    <m/>
    <x v="21"/>
    <x v="19"/>
    <n v="13"/>
    <s v="June"/>
    <x v="15"/>
    <s v="13 June 1952"/>
    <x v="2"/>
    <s v="To Yug AF 13.6.52 as 8059 (Air Britain Serials) |aw/cn 22/09/1949, d/d 23/09/1949, sold 13/06/1952 at Abingdon to Yugoslav AF as 8059   (http://www.ukserials.com/)"/>
    <x v="5"/>
    <x v="3"/>
    <m/>
    <m/>
    <x v="2"/>
    <m/>
    <m/>
    <n v="6"/>
    <x v="134"/>
    <x v="1"/>
    <n v="0"/>
    <e v="#N/A"/>
    <x v="17"/>
    <x v="9"/>
    <n v="1"/>
  </r>
  <r>
    <n v="1435"/>
    <s v="RS680"/>
    <x v="12"/>
    <s v="204AFS/231OCU"/>
    <x v="0"/>
    <x v="7"/>
    <n v="18"/>
    <s v="June"/>
    <x v="15"/>
    <s v="18 June 1952"/>
    <x v="0"/>
    <s v="Swung on landing and u/c collapsed Bassingbourn 18.6.52 not repaired (Air Britain Serials)"/>
    <x v="2"/>
    <x v="2"/>
    <s v="Swung on landing"/>
    <m/>
    <x v="2"/>
    <m/>
    <m/>
    <n v="6"/>
    <x v="134"/>
    <x v="1"/>
    <n v="0"/>
    <s v="Support Unit"/>
    <x v="313"/>
    <x v="7"/>
    <n v="2"/>
  </r>
  <r>
    <n v="3099"/>
    <s v="RL126"/>
    <x v="39"/>
    <s v="29/219"/>
    <x v="1"/>
    <x v="2"/>
    <n v="23"/>
    <s v="June"/>
    <x v="15"/>
    <s v="23 June 1952"/>
    <x v="0"/>
    <s v="Overshot landing and u/c collapsed Kabrit 23.6.52 (Air Britain Serials)"/>
    <x v="2"/>
    <x v="2"/>
    <s v="Overshot"/>
    <m/>
    <x v="2"/>
    <m/>
    <m/>
    <n v="6"/>
    <x v="134"/>
    <x v="1"/>
    <n v="0"/>
    <s v="Front-Line"/>
    <x v="76"/>
    <x v="2"/>
    <n v="2"/>
  </r>
  <r>
    <n v="857"/>
    <s v="HJ982"/>
    <x v="10"/>
    <s v="60OTU/13OTU/8OTU/ITF West Raynham/237OCU/231OCU"/>
    <x v="0"/>
    <x v="7"/>
    <n v="25"/>
    <s v="June"/>
    <x v="15"/>
    <s v="25 June 1952"/>
    <x v="0"/>
    <s v="U/c collapsed on landing Bassingbourn 25.6.52 (Air Britain Serials)"/>
    <x v="2"/>
    <x v="2"/>
    <s v="Undercarriage failed"/>
    <m/>
    <x v="2"/>
    <m/>
    <m/>
    <n v="6"/>
    <x v="134"/>
    <x v="1"/>
    <n v="1"/>
    <s v="Support Unit"/>
    <x v="313"/>
    <x v="2"/>
    <n v="6"/>
  </r>
  <r>
    <n v="2580"/>
    <s v="RL186"/>
    <x v="39"/>
    <s v="CFE/DH/22MU"/>
    <x v="10"/>
    <x v="6"/>
    <n v="3"/>
    <s v="July"/>
    <x v="15"/>
    <s v="3 July 1952"/>
    <x v="0"/>
    <s v="Engine ran away bellylanded at Anthorn 3.7.52 (Air Britain Serials)"/>
    <x v="2"/>
    <x v="2"/>
    <s v="Prop ran away"/>
    <m/>
    <x v="2"/>
    <m/>
    <m/>
    <n v="7"/>
    <x v="135"/>
    <x v="1"/>
    <n v="0"/>
    <s v="Support Unit"/>
    <x v="383"/>
    <x v="2"/>
    <n v="3"/>
  </r>
  <r>
    <n v="451"/>
    <s v="NS939"/>
    <x v="12"/>
    <s v="107/13OTU/54OTU/10FU"/>
    <x v="21"/>
    <x v="19"/>
    <n v="22"/>
    <s v="July"/>
    <x v="15"/>
    <s v="22 July 1952"/>
    <x v="2"/>
    <s v="To Yug AF 22.7.52 as 8086 (Air Britain Serials)"/>
    <x v="5"/>
    <x v="3"/>
    <m/>
    <m/>
    <x v="2"/>
    <m/>
    <m/>
    <n v="7"/>
    <x v="135"/>
    <x v="1"/>
    <n v="1"/>
    <s v="Support Unit"/>
    <x v="191"/>
    <x v="0"/>
    <n v="4"/>
  </r>
  <r>
    <n v="4189"/>
    <s v="NT174"/>
    <x v="12"/>
    <s v="21/10FU"/>
    <x v="21"/>
    <x v="19"/>
    <n v="22"/>
    <s v="July"/>
    <x v="15"/>
    <s v="22 July 1952"/>
    <x v="2"/>
    <s v="To Yug AF 22.7.52 as 8105 (Air Britain Serials)"/>
    <x v="5"/>
    <x v="3"/>
    <m/>
    <m/>
    <x v="2"/>
    <m/>
    <m/>
    <n v="7"/>
    <x v="135"/>
    <x v="1"/>
    <n v="1"/>
    <s v="Support Unit"/>
    <x v="191"/>
    <x v="0"/>
    <n v="2"/>
  </r>
  <r>
    <n v="5157"/>
    <s v="RS630"/>
    <x v="12"/>
    <s v="54OTU/13OTU"/>
    <x v="21"/>
    <x v="19"/>
    <n v="22"/>
    <s v="July"/>
    <x v="15"/>
    <s v="22 July 1952"/>
    <x v="2"/>
    <s v="To Yug AF 22.7.52 as 8106 (Air Britain Serials)"/>
    <x v="5"/>
    <x v="3"/>
    <m/>
    <m/>
    <x v="2"/>
    <m/>
    <m/>
    <n v="7"/>
    <x v="135"/>
    <x v="1"/>
    <n v="1"/>
    <s v="Support Unit"/>
    <x v="39"/>
    <x v="0"/>
    <n v="2"/>
  </r>
  <r>
    <n v="2997"/>
    <s v="TA484"/>
    <x v="12"/>
    <m/>
    <x v="21"/>
    <x v="19"/>
    <n v="22"/>
    <s v="July"/>
    <x v="15"/>
    <s v="22 July 1952"/>
    <x v="2"/>
    <s v="To Yug AF 22.7.52 as 8117 (Air Britain Serials)"/>
    <x v="5"/>
    <x v="3"/>
    <m/>
    <m/>
    <x v="2"/>
    <m/>
    <m/>
    <n v="7"/>
    <x v="135"/>
    <x v="1"/>
    <n v="0"/>
    <e v="#N/A"/>
    <x v="17"/>
    <x v="0"/>
    <n v="1"/>
  </r>
  <r>
    <n v="4706"/>
    <s v="TE714"/>
    <x v="12"/>
    <m/>
    <x v="21"/>
    <x v="19"/>
    <n v="22"/>
    <s v="July"/>
    <x v="15"/>
    <s v="22 July 1952"/>
    <x v="2"/>
    <s v="To Yug AF 22.7.52 as 8138 (Air Britain Serials)"/>
    <x v="5"/>
    <x v="3"/>
    <m/>
    <m/>
    <x v="2"/>
    <m/>
    <m/>
    <n v="7"/>
    <x v="135"/>
    <x v="1"/>
    <n v="0"/>
    <e v="#N/A"/>
    <x v="17"/>
    <x v="3"/>
    <n v="1"/>
  </r>
  <r>
    <n v="3106"/>
    <s v="TE716"/>
    <x v="12"/>
    <m/>
    <x v="21"/>
    <x v="19"/>
    <n v="22"/>
    <s v="July"/>
    <x v="15"/>
    <s v="22 July 1952"/>
    <x v="2"/>
    <s v="To Yug AF 22.7.52 as 8139 (Air Britain Serials)"/>
    <x v="5"/>
    <x v="3"/>
    <m/>
    <m/>
    <x v="2"/>
    <m/>
    <m/>
    <n v="7"/>
    <x v="135"/>
    <x v="1"/>
    <n v="0"/>
    <e v="#N/A"/>
    <x v="17"/>
    <x v="3"/>
    <n v="1"/>
  </r>
  <r>
    <n v="1073"/>
    <s v="TH983"/>
    <x v="42"/>
    <s v="142/139"/>
    <x v="0"/>
    <x v="8"/>
    <n v="7"/>
    <s v="August"/>
    <x v="15"/>
    <s v="7 August 1952"/>
    <x v="0"/>
    <s v="Overshot abandoned takeoff Wunstorf 7.8.52 (Air Britain Serials)"/>
    <x v="2"/>
    <x v="2"/>
    <s v="Overshot"/>
    <m/>
    <x v="2"/>
    <m/>
    <m/>
    <n v="8"/>
    <x v="136"/>
    <x v="1"/>
    <n v="0"/>
    <s v="Front-Line"/>
    <x v="15"/>
    <x v="0"/>
    <n v="2"/>
  </r>
  <r>
    <n v="4802"/>
    <s v="RL234"/>
    <x v="39"/>
    <n v="39"/>
    <x v="10"/>
    <x v="19"/>
    <n v="12"/>
    <s v="August"/>
    <x v="15"/>
    <s v="12 August 1952"/>
    <x v="0"/>
    <s v="Squadron letter J Overshot landing and u/c raised to stop Kabrit 12.8.52 (Air Britain Serials)"/>
    <x v="2"/>
    <x v="2"/>
    <s v="Overshot"/>
    <m/>
    <x v="2"/>
    <m/>
    <m/>
    <n v="8"/>
    <x v="136"/>
    <x v="1"/>
    <n v="0"/>
    <s v="Front-Line"/>
    <x v="234"/>
    <x v="2"/>
    <n v="1"/>
  </r>
  <r>
    <n v="1797"/>
    <s v="NT178"/>
    <x v="12"/>
    <s v="169/157/27OTU/1OFU"/>
    <x v="21"/>
    <x v="19"/>
    <n v="14"/>
    <s v="August"/>
    <x v="15"/>
    <s v="14 August 1952"/>
    <x v="2"/>
    <s v="To Yug AF 14.8.52 as 8113 (Air Britain Serials)"/>
    <x v="5"/>
    <x v="3"/>
    <m/>
    <m/>
    <x v="2"/>
    <m/>
    <m/>
    <n v="8"/>
    <x v="136"/>
    <x v="1"/>
    <n v="1"/>
    <s v="Support Unit"/>
    <x v="371"/>
    <x v="0"/>
    <n v="4"/>
  </r>
  <r>
    <n v="6624"/>
    <s v="RS659"/>
    <x v="12"/>
    <m/>
    <x v="21"/>
    <x v="19"/>
    <n v="14"/>
    <s v="August"/>
    <x v="15"/>
    <s v="14 August 1952"/>
    <x v="2"/>
    <s v="To Yug AF 14.8.52 as 8115 (Air Britain Serials)"/>
    <x v="5"/>
    <x v="3"/>
    <m/>
    <m/>
    <x v="2"/>
    <m/>
    <m/>
    <n v="8"/>
    <x v="136"/>
    <x v="1"/>
    <n v="0"/>
    <e v="#N/A"/>
    <x v="17"/>
    <x v="7"/>
    <n v="1"/>
  </r>
  <r>
    <n v="7569"/>
    <s v="RS674"/>
    <x v="12"/>
    <s v="54OTU"/>
    <x v="21"/>
    <x v="19"/>
    <n v="14"/>
    <s v="August"/>
    <x v="15"/>
    <s v="14 August 1952"/>
    <x v="2"/>
    <s v="To Yug AF 14.8.52 as 8123 (Air Britain Serials)"/>
    <x v="5"/>
    <x v="3"/>
    <m/>
    <m/>
    <x v="2"/>
    <m/>
    <m/>
    <n v="8"/>
    <x v="136"/>
    <x v="1"/>
    <n v="0"/>
    <s v="Support Unit"/>
    <x v="115"/>
    <x v="7"/>
    <n v="1"/>
  </r>
  <r>
    <n v="4364"/>
    <s v="TA595"/>
    <x v="12"/>
    <s v="CGS"/>
    <x v="21"/>
    <x v="19"/>
    <n v="14"/>
    <s v="August"/>
    <x v="15"/>
    <s v="14 August 1952"/>
    <x v="2"/>
    <s v="To Yug AF 14.8.52 as 8116 (Air Britain Serials)"/>
    <x v="5"/>
    <x v="3"/>
    <m/>
    <m/>
    <x v="2"/>
    <m/>
    <m/>
    <n v="8"/>
    <x v="136"/>
    <x v="1"/>
    <n v="0"/>
    <s v="Support Unit"/>
    <x v="194"/>
    <x v="0"/>
    <n v="1"/>
  </r>
  <r>
    <n v="2666"/>
    <s v="TA598"/>
    <x v="12"/>
    <s v="1FU/36"/>
    <x v="21"/>
    <x v="19"/>
    <n v="14"/>
    <s v="August"/>
    <x v="15"/>
    <s v="14 August 1952"/>
    <x v="2"/>
    <s v="To Yug AF 14.8.52 as 8118 (Air Britain Serials)"/>
    <x v="5"/>
    <x v="3"/>
    <m/>
    <m/>
    <x v="2"/>
    <m/>
    <m/>
    <n v="8"/>
    <x v="136"/>
    <x v="1"/>
    <n v="0"/>
    <s v="Front-Line"/>
    <x v="285"/>
    <x v="0"/>
    <n v="2"/>
  </r>
  <r>
    <n v="6625"/>
    <s v="TE709"/>
    <x v="12"/>
    <m/>
    <x v="21"/>
    <x v="19"/>
    <n v="14"/>
    <s v="August"/>
    <x v="15"/>
    <s v="14 August 1952"/>
    <x v="2"/>
    <s v="To Yug AF 14.8.52 as 8131 (Air Britain Serials)"/>
    <x v="5"/>
    <x v="3"/>
    <m/>
    <m/>
    <x v="2"/>
    <m/>
    <m/>
    <n v="8"/>
    <x v="136"/>
    <x v="1"/>
    <n v="0"/>
    <e v="#N/A"/>
    <x v="17"/>
    <x v="3"/>
    <n v="1"/>
  </r>
  <r>
    <n v="2144"/>
    <s v="TE886"/>
    <x v="12"/>
    <s v="FE"/>
    <x v="21"/>
    <x v="19"/>
    <n v="14"/>
    <s v="August"/>
    <x v="15"/>
    <s v="14 August 1952"/>
    <x v="2"/>
    <s v="To Yug AF 14.8.52 as 8122 (Air Britain Serials)"/>
    <x v="5"/>
    <x v="3"/>
    <m/>
    <m/>
    <x v="2"/>
    <m/>
    <m/>
    <n v="8"/>
    <x v="136"/>
    <x v="1"/>
    <n v="0"/>
    <e v="#N/A"/>
    <x v="91"/>
    <x v="3"/>
    <n v="1"/>
  </r>
  <r>
    <n v="81"/>
    <s v="RR270"/>
    <x v="10"/>
    <s v="1FU/ME/UK/FETS/80"/>
    <x v="10"/>
    <x v="19"/>
    <n v="2"/>
    <s v="September"/>
    <x v="15"/>
    <s v="2 September 1952"/>
    <x v="0"/>
    <s v="U/c retracted in error after landing Kai Tak 2.9.52 (Air Britain Serials)"/>
    <x v="2"/>
    <x v="2"/>
    <s v="Undercarriage failed"/>
    <m/>
    <x v="2"/>
    <m/>
    <m/>
    <n v="9"/>
    <x v="137"/>
    <x v="1"/>
    <n v="1"/>
    <s v="Front-Line"/>
    <x v="384"/>
    <x v="2"/>
    <n v="5"/>
  </r>
  <r>
    <n v="7261"/>
    <s v="RF610"/>
    <x v="12"/>
    <s v="248/APS Acklington/1OFU"/>
    <x v="21"/>
    <x v="19"/>
    <n v="4"/>
    <s v="September"/>
    <x v="15"/>
    <s v="4 September 1952"/>
    <x v="2"/>
    <s v="To Yug AF 4.9.52 as 8114 (Air Britain Serials)"/>
    <x v="5"/>
    <x v="3"/>
    <m/>
    <m/>
    <x v="2"/>
    <m/>
    <m/>
    <n v="9"/>
    <x v="137"/>
    <x v="1"/>
    <n v="1"/>
    <s v="Support Unit"/>
    <x v="371"/>
    <x v="3"/>
    <n v="3"/>
  </r>
  <r>
    <n v="5043"/>
    <s v="TA544"/>
    <x v="12"/>
    <s v="13OTU"/>
    <x v="21"/>
    <x v="19"/>
    <n v="4"/>
    <s v="September"/>
    <x v="15"/>
    <s v="4 September 1952"/>
    <x v="2"/>
    <s v="To Yug AF 4.9.52 as 8121 (Air Britain Serials)"/>
    <x v="5"/>
    <x v="3"/>
    <m/>
    <m/>
    <x v="2"/>
    <m/>
    <m/>
    <n v="9"/>
    <x v="137"/>
    <x v="1"/>
    <n v="0"/>
    <s v="Support Unit"/>
    <x v="39"/>
    <x v="0"/>
    <n v="1"/>
  </r>
  <r>
    <n v="6628"/>
    <s v="TE707"/>
    <x v="12"/>
    <m/>
    <x v="21"/>
    <x v="19"/>
    <n v="4"/>
    <s v="September"/>
    <x v="15"/>
    <s v="4 September 1952"/>
    <x v="2"/>
    <s v="To Yug AF 4.9.52 as 8125 (Air Britain Serials)"/>
    <x v="5"/>
    <x v="3"/>
    <m/>
    <m/>
    <x v="2"/>
    <m/>
    <m/>
    <n v="9"/>
    <x v="137"/>
    <x v="1"/>
    <n v="0"/>
    <e v="#N/A"/>
    <x v="17"/>
    <x v="3"/>
    <n v="1"/>
  </r>
  <r>
    <n v="1029"/>
    <s v="LR377"/>
    <x v="12"/>
    <s v="248/CGS/1OFU"/>
    <x v="21"/>
    <x v="19"/>
    <n v="25"/>
    <s v="September"/>
    <x v="15"/>
    <s v="25 September 1952"/>
    <x v="2"/>
    <s v="To Yug AF 25.9.52 as 8095 (Air Britain Serials)"/>
    <x v="5"/>
    <x v="3"/>
    <m/>
    <m/>
    <x v="2"/>
    <m/>
    <m/>
    <n v="9"/>
    <x v="137"/>
    <x v="1"/>
    <n v="1"/>
    <s v="Support Unit"/>
    <x v="371"/>
    <x v="0"/>
    <n v="3"/>
  </r>
  <r>
    <n v="1148"/>
    <s v="NS914"/>
    <x v="12"/>
    <s v="605/107/305/10FU"/>
    <x v="21"/>
    <x v="19"/>
    <n v="25"/>
    <s v="September"/>
    <x v="15"/>
    <s v="25 September 1952"/>
    <x v="2"/>
    <s v="Was UP-X on 605 Squadron (Ian Piper: http://www.605squadron.co.uk/Squadron_aircraft.htm) To Yug AF 25.9.52 as 8110 (Air Britain Serials)"/>
    <x v="5"/>
    <x v="3"/>
    <m/>
    <m/>
    <x v="2"/>
    <m/>
    <m/>
    <n v="9"/>
    <x v="137"/>
    <x v="1"/>
    <n v="1"/>
    <s v="Support Unit"/>
    <x v="191"/>
    <x v="0"/>
    <n v="4"/>
  </r>
  <r>
    <n v="348"/>
    <s v="RS522"/>
    <x v="12"/>
    <s v="107/54OTU/228OCU/1OFU"/>
    <x v="21"/>
    <x v="19"/>
    <n v="25"/>
    <s v="September"/>
    <x v="15"/>
    <s v="25 September 1952"/>
    <x v="2"/>
    <s v="To Yug AF 25.9.52 as 8126 (Air Britain Serials)"/>
    <x v="5"/>
    <x v="3"/>
    <m/>
    <m/>
    <x v="2"/>
    <m/>
    <m/>
    <n v="9"/>
    <x v="137"/>
    <x v="1"/>
    <n v="1"/>
    <s v="Support Unit"/>
    <x v="371"/>
    <x v="0"/>
    <n v="4"/>
  </r>
  <r>
    <n v="3379"/>
    <s v="TA377"/>
    <x v="12"/>
    <s v="613/107/69"/>
    <x v="21"/>
    <x v="19"/>
    <n v="25"/>
    <s v="September"/>
    <x v="15"/>
    <s v="25 September 1952"/>
    <x v="2"/>
    <s v="To Yug AF 25.9.52 as 8127 (Air Britain Serials)"/>
    <x v="5"/>
    <x v="3"/>
    <m/>
    <m/>
    <x v="2"/>
    <m/>
    <m/>
    <n v="9"/>
    <x v="137"/>
    <x v="1"/>
    <n v="1"/>
    <s v="Front-Line"/>
    <x v="1"/>
    <x v="0"/>
    <n v="3"/>
  </r>
  <r>
    <n v="3580"/>
    <s v="RL189"/>
    <x v="39"/>
    <s v="CSE/199"/>
    <x v="10"/>
    <x v="19"/>
    <n v="26"/>
    <s v="September"/>
    <x v="15"/>
    <s v="26 September 1952"/>
    <x v="0"/>
    <s v="Engine cut hit tree on take-off Hemswell 26.9.52 (Air Britain Serials)"/>
    <x v="2"/>
    <x v="2"/>
    <s v="Engine failure"/>
    <m/>
    <x v="2"/>
    <m/>
    <m/>
    <n v="9"/>
    <x v="137"/>
    <x v="1"/>
    <n v="0"/>
    <s v="Front-Line"/>
    <x v="385"/>
    <x v="2"/>
    <n v="2"/>
  </r>
  <r>
    <n v="2801"/>
    <s v="TA378"/>
    <x v="12"/>
    <n v="305"/>
    <x v="21"/>
    <x v="19"/>
    <n v="27"/>
    <s v="September"/>
    <x v="15"/>
    <d v="1952-09-27T00:00:00"/>
    <x v="2"/>
    <s v="Sold to Yugoslavia as 8127 (Ian Thirsk, Illustrated History)"/>
    <x v="5"/>
    <x v="3"/>
    <m/>
    <m/>
    <x v="2"/>
    <m/>
    <m/>
    <m/>
    <x v="138"/>
    <x v="1"/>
    <n v="1"/>
    <s v="Front-Line"/>
    <x v="60"/>
    <x v="0"/>
    <n v="1"/>
  </r>
  <r>
    <n v="3254"/>
    <s v="TA369"/>
    <x v="12"/>
    <s v="305/201AFS/231OCU"/>
    <x v="0"/>
    <x v="7"/>
    <n v="3"/>
    <s v="October"/>
    <x v="15"/>
    <s v="3 October 1952"/>
    <x v="0"/>
    <s v="Swung on landing and u/c collapsed Bassingbourn 3.10.52 (Air Britain Serials)"/>
    <x v="2"/>
    <x v="2"/>
    <s v="Swung on landing"/>
    <m/>
    <x v="2"/>
    <m/>
    <m/>
    <n v="10"/>
    <x v="139"/>
    <x v="1"/>
    <n v="1"/>
    <s v="Support Unit"/>
    <x v="313"/>
    <x v="0"/>
    <n v="3"/>
  </r>
  <r>
    <n v="2663"/>
    <s v="HR162"/>
    <x v="12"/>
    <s v="21/305/1OFU"/>
    <x v="21"/>
    <x v="19"/>
    <n v="30"/>
    <s v="October"/>
    <x v="15"/>
    <s v="30 October 1952"/>
    <x v="2"/>
    <s v="To Yug AF 30.10.52 as 8133 (Air Britain Serials)"/>
    <x v="5"/>
    <x v="3"/>
    <m/>
    <m/>
    <x v="2"/>
    <m/>
    <m/>
    <n v="10"/>
    <x v="139"/>
    <x v="1"/>
    <n v="1"/>
    <s v="Support Unit"/>
    <x v="371"/>
    <x v="3"/>
    <n v="3"/>
  </r>
  <r>
    <n v="217"/>
    <s v="HR208"/>
    <x v="12"/>
    <s v="169/141/1OFU"/>
    <x v="21"/>
    <x v="19"/>
    <n v="30"/>
    <s v="October"/>
    <x v="15"/>
    <s v="30 October 1952"/>
    <x v="2"/>
    <s v="To Yug AF 30.10.52 as 8130 (Air Britain Serials)"/>
    <x v="5"/>
    <x v="3"/>
    <m/>
    <m/>
    <x v="2"/>
    <m/>
    <m/>
    <n v="10"/>
    <x v="139"/>
    <x v="1"/>
    <n v="1"/>
    <s v="Support Unit"/>
    <x v="371"/>
    <x v="3"/>
    <n v="3"/>
  </r>
  <r>
    <n v="837"/>
    <s v="HX853"/>
    <x v="12"/>
    <s v="605/13OTU/1OFU"/>
    <x v="21"/>
    <x v="19"/>
    <n v="30"/>
    <s v="October"/>
    <x v="15"/>
    <s v="30 October 1952"/>
    <x v="2"/>
    <s v="To Yug AF 30.10.52 as 8104 (Air Britain Serials)"/>
    <x v="5"/>
    <x v="3"/>
    <m/>
    <m/>
    <x v="2"/>
    <m/>
    <m/>
    <n v="10"/>
    <x v="139"/>
    <x v="1"/>
    <n v="1"/>
    <s v="Support Unit"/>
    <x v="371"/>
    <x v="0"/>
    <n v="3"/>
  </r>
  <r>
    <n v="5112"/>
    <s v="PZ353"/>
    <x v="12"/>
    <s v="464/1OFU"/>
    <x v="21"/>
    <x v="19"/>
    <n v="30"/>
    <s v="October"/>
    <x v="15"/>
    <s v="30 October 1952"/>
    <x v="2"/>
    <s v="Served with 464 Sqn, under RAF control 11/44 Coded SB-G. Participated in Gestapo HQ Copenhagen Raid 21/3/45. (Brian Fillery's website) To Yug AF 30.10.52 as 8112 (Air Britain Serials)"/>
    <x v="5"/>
    <x v="3"/>
    <m/>
    <m/>
    <x v="2"/>
    <m/>
    <m/>
    <n v="10"/>
    <x v="139"/>
    <x v="1"/>
    <n v="1"/>
    <s v="Support Unit"/>
    <x v="371"/>
    <x v="0"/>
    <n v="2"/>
  </r>
  <r>
    <n v="4750"/>
    <s v="TA539"/>
    <x v="12"/>
    <n v="4"/>
    <x v="21"/>
    <x v="16"/>
    <n v="30"/>
    <s v="October"/>
    <x v="15"/>
    <s v="30 October 1952"/>
    <x v="2"/>
    <s v="To Yug AF 30.10.52 as 8132 (Air Britain Serials)"/>
    <x v="5"/>
    <x v="3"/>
    <m/>
    <m/>
    <x v="2"/>
    <m/>
    <m/>
    <n v="10"/>
    <x v="139"/>
    <x v="1"/>
    <n v="0"/>
    <s v="Front-Line"/>
    <x v="82"/>
    <x v="0"/>
    <n v="1"/>
  </r>
  <r>
    <n v="300"/>
    <s v="TA603"/>
    <x v="12"/>
    <s v="FGCS"/>
    <x v="21"/>
    <x v="19"/>
    <n v="30"/>
    <s v="October"/>
    <x v="15"/>
    <s v="30 October 1952"/>
    <x v="2"/>
    <s v="To Yug AF 30.10.52 as 8137 (Air Britain Serials)"/>
    <x v="5"/>
    <x v="3"/>
    <m/>
    <m/>
    <x v="2"/>
    <m/>
    <m/>
    <n v="10"/>
    <x v="139"/>
    <x v="1"/>
    <n v="0"/>
    <s v="Support Unit"/>
    <x v="386"/>
    <x v="0"/>
    <n v="1"/>
  </r>
  <r>
    <n v="2841"/>
    <s v="TV955"/>
    <x v="10"/>
    <n v="98"/>
    <x v="10"/>
    <x v="19"/>
    <n v="31"/>
    <s v="October"/>
    <x v="15"/>
    <s v="31 October 1952"/>
    <x v="2"/>
    <s v="SOC 21.10.52 (Air Britain Serials)"/>
    <x v="4"/>
    <x v="3"/>
    <m/>
    <m/>
    <x v="2"/>
    <m/>
    <m/>
    <n v="10"/>
    <x v="139"/>
    <x v="1"/>
    <n v="0"/>
    <s v="Front-Line"/>
    <x v="204"/>
    <x v="2"/>
    <n v="1"/>
  </r>
  <r>
    <n v="2733"/>
    <s v="RS668"/>
    <x v="12"/>
    <s v="2 Gp CF"/>
    <x v="21"/>
    <x v="19"/>
    <n v="0"/>
    <s v="November"/>
    <x v="15"/>
    <s v="0 November 1952"/>
    <x v="2"/>
    <s v="To Yug AF 11.52 as 8135 (Air Britain Serials)"/>
    <x v="5"/>
    <x v="3"/>
    <m/>
    <m/>
    <x v="2"/>
    <m/>
    <m/>
    <n v="11"/>
    <x v="140"/>
    <x v="1"/>
    <n v="0"/>
    <s v="Support Unit"/>
    <x v="193"/>
    <x v="7"/>
    <n v="1"/>
  </r>
  <r>
    <n v="518"/>
    <s v="A52-16"/>
    <x v="24"/>
    <s v="Cv T43/reserial A52-1051"/>
    <x v="17"/>
    <x v="19"/>
    <n v="3"/>
    <s v="November"/>
    <x v="15"/>
    <s v="3 November 1952"/>
    <x v="2"/>
    <s v="Modified at Bankstown, not clear how. NZ2307 T.43 Built at Bankstown as A52-16 and later converted to T.43 and re-serialled A52-1051 with RAAF. BOC at Ohakea with RNZAF on 25 June 1947 at a cost of 3000 pounds. Declared surplus on SR.3996 and sold by GSB tender number 4873 dated 03 November 1952. . (http://www.adf-serials.com/nz-serials/) Completed as Mk.43 A52-1051. Delivered during July 1946. Final disposition: to RNZAF, June 1947. (Beaufort, Beaufighter and Mosquito in Australian Service, Stewart Wilson, 1990) To RNZAF 13.6.47 as NZ2307 (Air Britain Serials)"/>
    <x v="5"/>
    <x v="3"/>
    <m/>
    <m/>
    <x v="2"/>
    <m/>
    <m/>
    <n v="11"/>
    <x v="140"/>
    <x v="1"/>
    <n v="0"/>
    <e v="#N/A"/>
    <x v="387"/>
    <x v="5"/>
    <n v="2"/>
  </r>
  <r>
    <n v="6630"/>
    <s v="HJ960"/>
    <x v="10"/>
    <m/>
    <x v="17"/>
    <x v="19"/>
    <n v="3"/>
    <s v="November"/>
    <x v="15"/>
    <s v="3 November 1952"/>
    <x v="2"/>
    <s v="Modified Bankstown, not clear how. NZ2303 T.III Built at Leavesden and delivered sometime between 14 May 1942 and 22 December 1943. Previously HJ960. Shipped to Australia in late 1943 and reassembled at Bankstown for the RAAF as A52-1005. With No.5 OTU when sold. BOC at Ohakea with RNZAF on 08 November 1946 at a cost of 3000 pounds and air tested on 13 December of that year. Served with No.75 Squadron until placed in storage at Woodbourne on 18 December 1949. Declared surplus on SR.3996 and sold by GSB tender number 4873 dated 03 November 1952. . (http://www.adf-serials.com/nz-serials/) To RAAF 30.7.43 as A52-1005 5OTU To RNZAF 8.11.46 as NZ2303 (Air Britain Serials)"/>
    <x v="5"/>
    <x v="3"/>
    <m/>
    <m/>
    <x v="2"/>
    <m/>
    <m/>
    <n v="11"/>
    <x v="140"/>
    <x v="1"/>
    <n v="1"/>
    <e v="#N/A"/>
    <x v="17"/>
    <x v="2"/>
    <n v="1"/>
  </r>
  <r>
    <n v="2261"/>
    <s v="PZ185"/>
    <x v="12"/>
    <s v="132OTU/8OTU/132OTU"/>
    <x v="17"/>
    <x v="7"/>
    <n v="3"/>
    <s v="November"/>
    <x v="15"/>
    <s v="3 November 1952"/>
    <x v="2"/>
    <s v="NZ2346 FB.VI Built at Hatfield and delivered sometime between 19 May 1944 and 19 June 1945. Previously PZ185. Ferried from the United Kingdom by an RAF/RNZAF crew and BOC Ohakea on 26 June 1947. Ferried to Woodbourne for storage shortly after arrival. Declared surplus on SR.3996 and sold by GSB tender number 4873 dated 03 November 1952. . (http://www.adf-serials.com/nz-serials/) To RNZAF 29.5.47 as NZ2346 (Air Britain Serials)"/>
    <x v="5"/>
    <x v="3"/>
    <m/>
    <m/>
    <x v="2"/>
    <m/>
    <m/>
    <n v="11"/>
    <x v="140"/>
    <x v="1"/>
    <n v="1"/>
    <s v="Support Unit"/>
    <x v="121"/>
    <x v="0"/>
    <n v="3"/>
  </r>
  <r>
    <n v="1513"/>
    <s v="PZ237"/>
    <x v="12"/>
    <s v="515/1692 Flt"/>
    <x v="17"/>
    <x v="19"/>
    <n v="3"/>
    <s v="November"/>
    <x v="15"/>
    <s v="3 November 1952"/>
    <x v="2"/>
    <s v="NZ2359 FB.VI Built at Hatfield and delivered sometime between 16 May 1944 and 19 June 1945. Previously PZ237. Ferried from the United Kingdom by an RAF/RNZAF crew and BOC Ohakea on 08 September 1947. Declared surplus on SR3996 and sold by GSB tender number 4873 dated 03 November 1952 . (http://www.adf-serials.com/nz-serials/) To RNZAF 12.8.47 as NZ2359 (Air Britain Serials)"/>
    <x v="5"/>
    <x v="3"/>
    <m/>
    <m/>
    <x v="2"/>
    <m/>
    <m/>
    <n v="11"/>
    <x v="140"/>
    <x v="1"/>
    <n v="1"/>
    <s v="Support Unit"/>
    <x v="93"/>
    <x v="0"/>
    <n v="2"/>
  </r>
  <r>
    <n v="3420"/>
    <s v="PZ297"/>
    <x v="12"/>
    <n v="21"/>
    <x v="17"/>
    <x v="19"/>
    <n v="3"/>
    <s v="November"/>
    <x v="15"/>
    <s v="3 November 1952"/>
    <x v="2"/>
    <s v="NZ2365 FB.VI Built at Hatfield and delivered sometime between 16 May 1944 and 19 June 1945. Previously PZ297. Ferried from the United Kingdom by an RAF/RNZAF crew and BOC Ohakea on 04 October 1947. Ferried to Woodbourne for storage shortly after arrival. Declared surplus on SR.3996 and sold by GSB tender number 4873 dated 03 November 1952. . (http://www.adf-serials.com/nz-serials/) To RNZAF 8.9.47 as NZ2365 (Air Britain Serials)"/>
    <x v="5"/>
    <x v="3"/>
    <m/>
    <m/>
    <x v="2"/>
    <m/>
    <m/>
    <n v="11"/>
    <x v="140"/>
    <x v="1"/>
    <n v="1"/>
    <s v="Front-Line"/>
    <x v="48"/>
    <x v="0"/>
    <n v="1"/>
  </r>
  <r>
    <n v="5239"/>
    <s v="PZ310"/>
    <x v="12"/>
    <s v="613/69"/>
    <x v="17"/>
    <x v="19"/>
    <n v="3"/>
    <s v="November"/>
    <x v="15"/>
    <s v="3 November 1952"/>
    <x v="2"/>
    <s v="NZ2362 FB.VI Built at Hatfield and delivered sometime between 16 May 1944 and 19 June 1945. Previously PZ310. Ferried from the United Kingdom by an RAF/RNZAF crew and BOC Ohakea on 15 September 1947. Ferried to Woodbourne for storage shortly after arrival. Declared surplus on SR.3996 and sold by GSB tender number 4873 dated 03 November 1952. . (http://www.adf-serials.com/nz-serials/) To RNZAF 20.8.47 as NZ2362 (Air Britain Serials)"/>
    <x v="5"/>
    <x v="3"/>
    <m/>
    <m/>
    <x v="2"/>
    <m/>
    <m/>
    <n v="11"/>
    <x v="140"/>
    <x v="1"/>
    <n v="1"/>
    <s v="Front-Line"/>
    <x v="1"/>
    <x v="0"/>
    <n v="2"/>
  </r>
  <r>
    <n v="6052"/>
    <s v="PZ313"/>
    <x v="12"/>
    <n v="23"/>
    <x v="17"/>
    <x v="16"/>
    <n v="3"/>
    <s v="November"/>
    <x v="15"/>
    <s v="3 November 1952"/>
    <x v="2"/>
    <s v="NZ2353 FB.VI Built at Hatfield and delivered sometime between 16 May 1944 and 19 June 1945. Previously PZ313. Ferried from the United Kingdom by an RAF/RNZAF crew and BOC Ohakea on 04 August 1947. Ferried to Woodbourne for storage shortly after arrival. Declared surplus on SR3996 and sold by GSB tender number 4873 dated 03 November 1952. . (http://www.adf-serials.com/nz-serials/) To RNZAF 17.7.47 as NZ2353 (Air Britain Serials)"/>
    <x v="5"/>
    <x v="3"/>
    <m/>
    <m/>
    <x v="2"/>
    <m/>
    <m/>
    <n v="11"/>
    <x v="140"/>
    <x v="1"/>
    <n v="1"/>
    <s v="Front-Line"/>
    <x v="6"/>
    <x v="0"/>
    <n v="1"/>
  </r>
  <r>
    <n v="713"/>
    <s v="PZ392"/>
    <x v="12"/>
    <s v="107/487/16/268/69"/>
    <x v="17"/>
    <x v="19"/>
    <n v="3"/>
    <s v="November"/>
    <x v="15"/>
    <s v="3 November 1952"/>
    <x v="2"/>
    <s v="NZ2380 FB.VI Built at Hatfield and delivered sometime between 16 May 1944 and 19 June 1945. Previously PZ392. Ferried from the United Kingdom by an RAF/RNZAF crew and BOC Ohakea on 13 March 1948. Ferried to Woodbourne for storage shortly after arrival. Declared surplus on SR.3996 and sold by GSB tender number 4873 dated 03 November 1952. http://www.adf-serials.com/nz-serials/ To RNZAF 22.1.48 as NZ2380 (Air Britain Serials)"/>
    <x v="5"/>
    <x v="3"/>
    <m/>
    <m/>
    <x v="2"/>
    <m/>
    <m/>
    <n v="11"/>
    <x v="140"/>
    <x v="1"/>
    <n v="1"/>
    <s v="Front-Line"/>
    <x v="1"/>
    <x v="0"/>
    <n v="5"/>
  </r>
  <r>
    <n v="970"/>
    <s v="PZ403"/>
    <x v="12"/>
    <s v="107/464"/>
    <x v="17"/>
    <x v="19"/>
    <n v="3"/>
    <s v="November"/>
    <x v="15"/>
    <s v="3 November 1952"/>
    <x v="2"/>
    <s v="NZ2347 FB.VI Built at Hatfield and delivered sometime between 16 May 1944 and 19 June 1945. Previously PZ403. Ferried from the United Kingdom by an RAF/RNZAF crew and BOC Ohakea on 26 June 1947. Ferried to Woodbourne for storage shortly after arrival. Declared surplus on SR.3996 and sold by GSB tender number 4873 dated 03 November 1952. . (http://www.adf-serials.com/nz-serials/) To RNZAF 8.5.47 as NZ2347 (Air Britain Serials)"/>
    <x v="5"/>
    <x v="3"/>
    <m/>
    <m/>
    <x v="2"/>
    <m/>
    <m/>
    <n v="11"/>
    <x v="140"/>
    <x v="1"/>
    <n v="1"/>
    <s v="Front-Line"/>
    <x v="46"/>
    <x v="0"/>
    <n v="2"/>
  </r>
  <r>
    <n v="2228"/>
    <s v="RF709"/>
    <x v="12"/>
    <n v="256"/>
    <x v="17"/>
    <x v="19"/>
    <n v="3"/>
    <s v="November"/>
    <x v="15"/>
    <s v="3 November 1952"/>
    <x v="2"/>
    <s v="NZ2367 FB.VI Built at Standard Motors and delivered sometime between 16 December 1944 and 05 June 1945. Previously RF709. Ferried from the United Kingdom by an RAF/RNZAF crew and BOC Ohakea on 20 October 1947. Ferried to Woodbourne for storage shortly after arrival. Declared surplus on SR.3996 and sold by GSB tender number 4873 dated 03 November 1952. . (http://www.adf-serials.com/nz-serials/) To RNZAF 17.9.47 as NZ2367 (Air Britain Serials)"/>
    <x v="5"/>
    <x v="3"/>
    <m/>
    <m/>
    <x v="2"/>
    <m/>
    <m/>
    <n v="11"/>
    <x v="140"/>
    <x v="1"/>
    <n v="1"/>
    <s v="Front-Line"/>
    <x v="32"/>
    <x v="3"/>
    <n v="1"/>
  </r>
  <r>
    <n v="5304"/>
    <s v="RF719"/>
    <x v="12"/>
    <s v="Med"/>
    <x v="17"/>
    <x v="19"/>
    <n v="3"/>
    <s v="November"/>
    <x v="15"/>
    <s v="3 November 1952"/>
    <x v="2"/>
    <s v="NZ2364 FB.VI Built at Standard Motors and delivered sometime between 16 December 1944 and 05 June 1945. Previously RF719. Ferried from the United Kingdom by an RAF/RNZAF crew and BOC Ohakea on 19 September. Ferried to Woodbourne for storage shortly after arrival. Declared surplus on SR.3996 and sold by GSB tender number 4873 dated 03 November 1952. . (http://www.adf-serials.com/nz-serials/) To RNZAF 8.9.47 as NZ2364 (Air Britain Serials)"/>
    <x v="5"/>
    <x v="3"/>
    <m/>
    <m/>
    <x v="2"/>
    <m/>
    <m/>
    <n v="11"/>
    <x v="140"/>
    <x v="1"/>
    <n v="1"/>
    <e v="#N/A"/>
    <x v="68"/>
    <x v="3"/>
    <n v="1"/>
  </r>
  <r>
    <n v="5308"/>
    <s v="RF837"/>
    <x v="12"/>
    <s v="Med"/>
    <x v="17"/>
    <x v="19"/>
    <n v="3"/>
    <s v="November"/>
    <x v="15"/>
    <s v="3 November 1952"/>
    <x v="2"/>
    <s v="NZ2354 FB.VI Built at Standard Motors and delivered sometime between 16 December 1944 and 05 June 1945. Previously RF837. Ferried from the United Kingdom by an RAF/RNZAF crew and BOC Ohakea on 04 August 1947. Ferried to Woodbourne for storage shortly after arrival. Declared surplus on SR3996 and sold by GSB tender number 4873 dated 03 November 1952. . (http://www.adf-serials.com/nz-serials/) To RNZAF 26.6.47 as NZ2354 (Air Britain Serials)"/>
    <x v="5"/>
    <x v="3"/>
    <m/>
    <m/>
    <x v="2"/>
    <m/>
    <m/>
    <n v="11"/>
    <x v="140"/>
    <x v="1"/>
    <n v="1"/>
    <e v="#N/A"/>
    <x v="68"/>
    <x v="3"/>
    <n v="1"/>
  </r>
  <r>
    <n v="5017"/>
    <s v="RF856"/>
    <x v="12"/>
    <s v="404/132OTU"/>
    <x v="17"/>
    <x v="7"/>
    <n v="3"/>
    <s v="November"/>
    <x v="15"/>
    <s v="3 November 1952"/>
    <x v="2"/>
    <s v="NZ2366 FB.VI Built at Standard Motors and delivered sometime between 16 December 1944 and 05 June 1945. Previously RF856. Ferried from the United Kingdom by an RAF/RNZAF crew and BOC Ohakea on 04 October 1947. Ferried to Woodbourne for storage shortly after arrival. Declared surplus on SR.3996 and sold by GSB tender number 4873 dated 03 November 1952. . (http://www.adf-serials.com/nz-serials/) To RNZAF 26.8.47 as NZ2366 (Air Britain Serials)"/>
    <x v="5"/>
    <x v="3"/>
    <m/>
    <m/>
    <x v="2"/>
    <m/>
    <m/>
    <n v="11"/>
    <x v="140"/>
    <x v="1"/>
    <n v="1"/>
    <s v="Support Unit"/>
    <x v="121"/>
    <x v="3"/>
    <n v="2"/>
  </r>
  <r>
    <n v="6631"/>
    <s v="RF885"/>
    <x v="12"/>
    <m/>
    <x v="17"/>
    <x v="19"/>
    <n v="3"/>
    <s v="November"/>
    <x v="15"/>
    <s v="3 November 1952"/>
    <x v="2"/>
    <s v="NZ2377 FB.VI Built at Standard Motors and delivered sometime between 16 December 1944 and 05 June 1945. Previously RF885. Ferried from the United Kingdom by an RAF/RNZAF crew and BOC Ohakea on 12 February 1948. Ferried to Woodbourne for storage shortly after arrival. Declared surplus on SR.3996 and sold by GSB tender number 4873 dated 03 November 1952. . (http://www.adf-serials.com/nz-serials/) To RNZAF 31.12.47 as NZ2377 (Air Britain Serials)"/>
    <x v="5"/>
    <x v="3"/>
    <m/>
    <m/>
    <x v="2"/>
    <m/>
    <m/>
    <n v="11"/>
    <x v="140"/>
    <x v="1"/>
    <n v="1"/>
    <e v="#N/A"/>
    <x v="17"/>
    <x v="3"/>
    <n v="1"/>
  </r>
  <r>
    <n v="1738"/>
    <s v="RF903"/>
    <x v="12"/>
    <s v="8OTU/132OTU"/>
    <x v="17"/>
    <x v="7"/>
    <n v="3"/>
    <s v="November"/>
    <x v="15"/>
    <s v="3 November 1952"/>
    <x v="2"/>
    <s v="NZ2378 FB.VI Built at Standard Motors and delivered sometime between 16 December 1944 and 05 June 1945. Previously RF903. Ferried from the United Kingdom by an RAF/RNZAF crew and BOC Ohakea on 12 February 1948. Ferried to Woodbourne for storage shortly after arrival. Declared surplus on SR.3996 and sold by GSB tender number 4873 dated 03 November 1952. . (http://www.adf-serials.com/nz-serials/) To RNZAF 12.11.47 as NZ2378 (Air Britain Serials)"/>
    <x v="5"/>
    <x v="3"/>
    <m/>
    <m/>
    <x v="2"/>
    <m/>
    <m/>
    <n v="11"/>
    <x v="140"/>
    <x v="1"/>
    <n v="1"/>
    <s v="Support Unit"/>
    <x v="121"/>
    <x v="3"/>
    <n v="2"/>
  </r>
  <r>
    <n v="5311"/>
    <s v="RF935"/>
    <x v="12"/>
    <s v="Med"/>
    <x v="17"/>
    <x v="19"/>
    <n v="3"/>
    <s v="November"/>
    <x v="15"/>
    <s v="3 November 1952"/>
    <x v="2"/>
    <s v="NZ2372 FB.VI Built at Standard Motors and delivered sometime between 16 December 1944 and 05 June 1945. Previously RF935. Ferried from the United Kingdom by an RAF/RNZAF crew and BOC Ohakea on 08 December 1947. Ferried to Woodbourne for storage shortly after arrival. Declared surplus on SR.3996 and sold by GSB tender number 4873 dated 03 November 1952. . (http://www.adf-serials.com/nz-serials/) To RNZAF 12.11.47 as NZ2372 (Air Britain Serials)"/>
    <x v="5"/>
    <x v="3"/>
    <m/>
    <m/>
    <x v="2"/>
    <m/>
    <m/>
    <n v="11"/>
    <x v="140"/>
    <x v="1"/>
    <n v="1"/>
    <e v="#N/A"/>
    <x v="68"/>
    <x v="3"/>
    <n v="1"/>
  </r>
  <r>
    <n v="2233"/>
    <s v="RS504"/>
    <x v="12"/>
    <s v="235/248/36"/>
    <x v="17"/>
    <x v="19"/>
    <n v="3"/>
    <s v="November"/>
    <x v="15"/>
    <s v="3 November 1952"/>
    <x v="2"/>
    <s v="NZ2363 FB.VI Built at Hatfield and delivered sometime between 13 October 1944 and 22 January 1945. Previously RS504. Ferried from the United Kingdom by an RAF/RNZAF crew and BOC Ohakea on 19 September 1947. Ferried to Woodbourne for storage shortly after arrival. Declared surplus on SR.3996 and sold by GSB tender number 4873 dated 03 November 1952. . (http://www.adf-serials.com/nz-serials/) To RNZAF 18.8.47 as NZ2363 (Air Britain Serials)"/>
    <x v="5"/>
    <x v="3"/>
    <m/>
    <m/>
    <x v="2"/>
    <m/>
    <m/>
    <n v="11"/>
    <x v="140"/>
    <x v="1"/>
    <n v="1"/>
    <s v="Front-Line"/>
    <x v="285"/>
    <x v="0"/>
    <n v="3"/>
  </r>
  <r>
    <n v="6633"/>
    <s v="TE912"/>
    <x v="12"/>
    <m/>
    <x v="17"/>
    <x v="19"/>
    <n v="3"/>
    <s v="November"/>
    <x v="15"/>
    <s v="3 November 1952"/>
    <x v="2"/>
    <s v="Entry also for delivery date of Jan. 23, 1947. NZ2321 FB.VI Built at Standard Motors. Previously TE912 and delivered sometime between 27 May 1945 and 21 December 1945. Ferried from the United Kingdom by an RAF/RNZAF crew and BOC Ohakea on 23 January 1947. Declared surplus on SR.3996 and sold by GSB tender number 4873 dated 03 November 1952. Fuselage was derelict at Lower Moutere in 1961. To RNZAF 13.12.46 as NZ2321 (Air Britain Serials)"/>
    <x v="5"/>
    <x v="3"/>
    <m/>
    <m/>
    <x v="2"/>
    <m/>
    <m/>
    <n v="11"/>
    <x v="140"/>
    <x v="1"/>
    <n v="0"/>
    <e v="#N/A"/>
    <x v="17"/>
    <x v="3"/>
    <n v="1"/>
  </r>
  <r>
    <n v="621"/>
    <s v="RG265"/>
    <x v="35"/>
    <s v="1 OADU/1FU/CSE/Cv PR34A/81"/>
    <x v="10"/>
    <x v="19"/>
    <n v="7"/>
    <s v="November"/>
    <x v="15"/>
    <s v="7 November 1952"/>
    <x v="0"/>
    <s v="Propeller feathered lost height and ditched on approach Seletar 7.11.52 (Air Britain Serials)"/>
    <x v="2"/>
    <x v="2"/>
    <s v="Prop feathered"/>
    <m/>
    <x v="2"/>
    <m/>
    <m/>
    <n v="11"/>
    <x v="140"/>
    <x v="1"/>
    <n v="0"/>
    <s v="Front-Line"/>
    <x v="287"/>
    <x v="0"/>
    <n v="5"/>
  </r>
  <r>
    <n v="2947"/>
    <s v="TA472"/>
    <x v="12"/>
    <s v="CFE/OFU"/>
    <x v="21"/>
    <x v="19"/>
    <n v="7"/>
    <s v="November"/>
    <x v="15"/>
    <s v="7 November 1952"/>
    <x v="2"/>
    <s v="To Yug AF 7.11.52 as 8136 (Air Britain Serials)"/>
    <x v="5"/>
    <x v="3"/>
    <m/>
    <m/>
    <x v="2"/>
    <m/>
    <m/>
    <n v="11"/>
    <x v="140"/>
    <x v="1"/>
    <n v="0"/>
    <s v="Support Unit"/>
    <x v="388"/>
    <x v="0"/>
    <n v="2"/>
  </r>
  <r>
    <n v="1637"/>
    <s v="TA488"/>
    <x v="12"/>
    <s v="ASWDU"/>
    <x v="21"/>
    <x v="19"/>
    <n v="7"/>
    <s v="November"/>
    <x v="15"/>
    <s v="7 November 1952"/>
    <x v="2"/>
    <s v="To Yug AF 7.11.52 as 8119 (Air Britain Serials) ASWDU camera tests."/>
    <x v="5"/>
    <x v="3"/>
    <m/>
    <m/>
    <x v="2"/>
    <m/>
    <m/>
    <n v="11"/>
    <x v="140"/>
    <x v="1"/>
    <n v="0"/>
    <s v="Support Unit"/>
    <x v="208"/>
    <x v="0"/>
    <n v="1"/>
  </r>
  <r>
    <n v="2868"/>
    <s v="TA576"/>
    <x v="12"/>
    <s v="13OTU/228OCU"/>
    <x v="21"/>
    <x v="19"/>
    <n v="7"/>
    <s v="November"/>
    <x v="15"/>
    <s v="7 November 1952"/>
    <x v="2"/>
    <s v="To Yug AF 7.11.52 as 8140 (Air Britain Serials)"/>
    <x v="5"/>
    <x v="3"/>
    <m/>
    <m/>
    <x v="2"/>
    <m/>
    <m/>
    <n v="11"/>
    <x v="140"/>
    <x v="1"/>
    <n v="0"/>
    <s v="Support Unit"/>
    <x v="298"/>
    <x v="0"/>
    <n v="2"/>
  </r>
  <r>
    <n v="3070"/>
    <s v="PF676"/>
    <x v="35"/>
    <s v="13/81"/>
    <x v="10"/>
    <x v="19"/>
    <n v="11"/>
    <s v="November"/>
    <x v="15"/>
    <s v="11 November 1952"/>
    <x v="2"/>
    <s v="SOC 11.11.52 (Air Britain Serials)"/>
    <x v="4"/>
    <x v="3"/>
    <m/>
    <m/>
    <x v="2"/>
    <m/>
    <m/>
    <n v="11"/>
    <x v="140"/>
    <x v="1"/>
    <n v="0"/>
    <s v="Front-Line"/>
    <x v="287"/>
    <x v="6"/>
    <n v="2"/>
  </r>
  <r>
    <n v="1808"/>
    <s v="VL616"/>
    <x v="35"/>
    <s v="13/81"/>
    <x v="10"/>
    <x v="19"/>
    <n v="11"/>
    <s v="November"/>
    <x v="15"/>
    <s v="11 November 1952"/>
    <x v="2"/>
    <s v="SOC 11.11.52 (Air Britain Serials)"/>
    <x v="4"/>
    <x v="3"/>
    <m/>
    <m/>
    <x v="2"/>
    <m/>
    <m/>
    <n v="11"/>
    <x v="140"/>
    <x v="1"/>
    <n v="0"/>
    <s v="Front-Line"/>
    <x v="287"/>
    <x v="0"/>
    <n v="2"/>
  </r>
  <r>
    <n v="851"/>
    <s v="RL195"/>
    <x v="39"/>
    <s v="264/219"/>
    <x v="1"/>
    <x v="2"/>
    <n v="15"/>
    <s v="November"/>
    <x v="15"/>
    <s v="15 November 1952"/>
    <x v="2"/>
    <s v="Was PS-A on 264 Squadron, according to a picture showing this aircraft belly-landed. SOC 15.11.52 (Air Britain Serials)"/>
    <x v="4"/>
    <x v="3"/>
    <m/>
    <m/>
    <x v="2"/>
    <m/>
    <m/>
    <n v="11"/>
    <x v="140"/>
    <x v="1"/>
    <n v="0"/>
    <s v="Front-Line"/>
    <x v="76"/>
    <x v="2"/>
    <n v="2"/>
  </r>
  <r>
    <n v="3763"/>
    <s v="TJ135"/>
    <x v="42"/>
    <s v="Cv TT/236OCU"/>
    <x v="10"/>
    <x v="19"/>
    <n v="16"/>
    <s v="November"/>
    <x v="15"/>
    <s v="16 November 1952"/>
    <x v="0"/>
    <s v="Swung on landing and u/c collapsed Kinloss 18.11.52 (Air Britain Serials)"/>
    <x v="2"/>
    <x v="2"/>
    <s v="Swung on landing"/>
    <m/>
    <x v="2"/>
    <m/>
    <m/>
    <n v="11"/>
    <x v="140"/>
    <x v="1"/>
    <n v="0"/>
    <s v="Support Unit"/>
    <x v="389"/>
    <x v="0"/>
    <n v="2"/>
  </r>
  <r>
    <n v="6074"/>
    <s v="PF633"/>
    <x v="35"/>
    <n v="13"/>
    <x v="10"/>
    <x v="19"/>
    <n v="25"/>
    <s v="November"/>
    <x v="15"/>
    <s v="25 November 1952"/>
    <x v="2"/>
    <s v="SS 25.11.52 (Air Britain Serials)"/>
    <x v="4"/>
    <x v="3"/>
    <m/>
    <m/>
    <x v="2"/>
    <m/>
    <m/>
    <n v="11"/>
    <x v="140"/>
    <x v="1"/>
    <n v="0"/>
    <s v="Front-Line"/>
    <x v="257"/>
    <x v="6"/>
    <n v="1"/>
  </r>
  <r>
    <n v="6423"/>
    <s v="RG298"/>
    <x v="35"/>
    <n v="13"/>
    <x v="10"/>
    <x v="19"/>
    <n v="25"/>
    <s v="November"/>
    <x v="15"/>
    <s v="25 November 1952"/>
    <x v="2"/>
    <s v="SS 25.11.52 (Air Britain Serials)"/>
    <x v="4"/>
    <x v="3"/>
    <m/>
    <m/>
    <x v="2"/>
    <m/>
    <m/>
    <n v="11"/>
    <x v="140"/>
    <x v="1"/>
    <n v="0"/>
    <s v="Front-Line"/>
    <x v="257"/>
    <x v="0"/>
    <n v="1"/>
  </r>
  <r>
    <n v="7471"/>
    <s v="PF560"/>
    <x v="20"/>
    <s v="Cv TT39/RN"/>
    <x v="10"/>
    <x v="19"/>
    <n v="27"/>
    <s v="November"/>
    <x v="15"/>
    <s v="27 November 1952"/>
    <x v="2"/>
    <s v="SOC 27.11.52 (Air Britain Serials)"/>
    <x v="4"/>
    <x v="3"/>
    <m/>
    <m/>
    <x v="2"/>
    <m/>
    <m/>
    <n v="11"/>
    <x v="140"/>
    <x v="1"/>
    <n v="0"/>
    <e v="#N/A"/>
    <x v="64"/>
    <x v="6"/>
    <n v="2"/>
  </r>
  <r>
    <n v="7499"/>
    <s v="PF606"/>
    <x v="20"/>
    <s v="Cv TT39/RN"/>
    <x v="10"/>
    <x v="19"/>
    <n v="27"/>
    <s v="November"/>
    <x v="15"/>
    <s v="27 November 1952"/>
    <x v="2"/>
    <s v="SOC Lossiemouth 27.11.52 (Air Britain Serials)"/>
    <x v="4"/>
    <x v="3"/>
    <m/>
    <m/>
    <x v="2"/>
    <m/>
    <m/>
    <n v="11"/>
    <x v="140"/>
    <x v="1"/>
    <n v="0"/>
    <e v="#N/A"/>
    <x v="64"/>
    <x v="6"/>
    <n v="2"/>
  </r>
  <r>
    <n v="366"/>
    <s v="PF609"/>
    <x v="20"/>
    <s v="16OTU/14/Cv TT39/RN"/>
    <x v="10"/>
    <x v="19"/>
    <n v="27"/>
    <s v="November"/>
    <x v="15"/>
    <s v="27 November 1952"/>
    <x v="2"/>
    <s v="SOC Lossiemouth 27.11.52 (Air Britain Serials)"/>
    <x v="4"/>
    <x v="3"/>
    <m/>
    <m/>
    <x v="2"/>
    <m/>
    <m/>
    <n v="11"/>
    <x v="140"/>
    <x v="1"/>
    <n v="0"/>
    <e v="#N/A"/>
    <x v="64"/>
    <x v="6"/>
    <n v="4"/>
  </r>
  <r>
    <n v="1999"/>
    <s v="HR180"/>
    <x v="12"/>
    <s v="141/23/Polebrook/OFU"/>
    <x v="21"/>
    <x v="19"/>
    <n v="0"/>
    <s v="December"/>
    <x v="15"/>
    <s v="0 December 1952"/>
    <x v="2"/>
    <s v="To Yug AF 12.52 (Air Britain Serials)"/>
    <x v="5"/>
    <x v="3"/>
    <m/>
    <m/>
    <x v="2"/>
    <m/>
    <m/>
    <n v="12"/>
    <x v="141"/>
    <x v="1"/>
    <n v="1"/>
    <s v="Support Unit"/>
    <x v="388"/>
    <x v="3"/>
    <n v="4"/>
  </r>
  <r>
    <n v="3080"/>
    <s v="RS513"/>
    <x v="12"/>
    <s v="23/OFU"/>
    <x v="21"/>
    <x v="19"/>
    <n v="0"/>
    <s v="December"/>
    <x v="15"/>
    <s v="0 December 1952"/>
    <x v="2"/>
    <s v="To Yug AF 12.52 as 8142 (Air Britain Serials)"/>
    <x v="5"/>
    <x v="3"/>
    <m/>
    <m/>
    <x v="2"/>
    <m/>
    <m/>
    <n v="12"/>
    <x v="141"/>
    <x v="1"/>
    <n v="1"/>
    <s v="Support Unit"/>
    <x v="388"/>
    <x v="0"/>
    <n v="2"/>
  </r>
  <r>
    <n v="6257"/>
    <s v="NT275"/>
    <x v="25"/>
    <s v="410/Belgium"/>
    <x v="15"/>
    <x v="2"/>
    <n v="5"/>
    <s v="December"/>
    <x v="15"/>
    <s v="5 December 1952"/>
    <x v="0"/>
    <s v="Landing without brakes. To Belgian AF 21.12.48 as MB-19 Coded ND-L, Crashed Beauvechain 5.12.52 (Air Britain Serials)"/>
    <x v="2"/>
    <x v="2"/>
    <s v="Not Stated"/>
    <m/>
    <x v="2"/>
    <m/>
    <m/>
    <n v="12"/>
    <x v="141"/>
    <x v="1"/>
    <n v="1"/>
    <s v="Front-Line"/>
    <x v="19"/>
    <x v="2"/>
    <n v="2"/>
  </r>
  <r>
    <n v="5484"/>
    <s v="NT368"/>
    <x v="25"/>
    <s v="68/Belgium"/>
    <x v="15"/>
    <x v="19"/>
    <n v="5"/>
    <s v="December"/>
    <x v="15"/>
    <s v="5 December 1952"/>
    <x v="0"/>
    <s v="WM-L on 68 Squadron (John Rawlings' book 'Fighter Squadrons of the RAF and their Aircraft' ) To Belgian AF 28.1.48 as MB-5 Crashed Beauvechain 5.12.52 (Air Britain Serials)_x000a__x000a_MB-5 RAF-Serial: NT368 _x000a_Built at Leavesden under contract 1576/SAS/C.23(a) (dated 0343) as Merlin NF30 (Merlin 76 engines) _x000a__x000a_110145: delivered RAF _x000a_010245-040545 RAF: No 68 Sqn (code WM-L) _x000a_030345: NT368/WM-L RAF No 68 Sqn, downed a Junkers Ju88 over the Channel _x000a_280148: Taken on Charge BAF _x000a_000048-000051: 10Sqn (uncoded) _x000a_000051-000052: 10Sqn (ND-D/ -P) _x000a_051252: crash Beauvechain, declared Cat.5_x000a__x000a_(http://belmilac.wetpaint.com/page/De+Havilland+DH.98+Mosquito+NF.30.)"/>
    <x v="2"/>
    <x v="2"/>
    <s v="Not Stated"/>
    <m/>
    <x v="2"/>
    <m/>
    <m/>
    <n v="12"/>
    <x v="141"/>
    <x v="1"/>
    <n v="1"/>
    <s v="Front-Line"/>
    <x v="102"/>
    <x v="2"/>
    <n v="2"/>
  </r>
  <r>
    <n v="1833"/>
    <s v="ML956"/>
    <x v="20"/>
    <s v="109/105/RN/Cv TT39"/>
    <x v="10"/>
    <x v="19"/>
    <n v="11"/>
    <s v="December"/>
    <x v="15"/>
    <s v="11 December 1952"/>
    <x v="2"/>
    <s v="SOC after 11.12.52 (Air Britain Serials)"/>
    <x v="4"/>
    <x v="3"/>
    <m/>
    <m/>
    <x v="2"/>
    <m/>
    <m/>
    <n v="12"/>
    <x v="141"/>
    <x v="1"/>
    <n v="1"/>
    <e v="#N/A"/>
    <x v="390"/>
    <x v="0"/>
    <n v="4"/>
  </r>
  <r>
    <n v="3419"/>
    <s v="ML980"/>
    <x v="20"/>
    <s v="109/Cv TT39/RN 771"/>
    <x v="10"/>
    <x v="19"/>
    <n v="11"/>
    <s v="December"/>
    <x v="15"/>
    <s v="11 December 1952"/>
    <x v="2"/>
    <s v="SOC Lossiemouth 11.12.52 (Air Britain Serials)"/>
    <x v="4"/>
    <x v="3"/>
    <m/>
    <m/>
    <x v="2"/>
    <m/>
    <m/>
    <n v="12"/>
    <x v="141"/>
    <x v="1"/>
    <n v="1"/>
    <s v="Front-Line"/>
    <x v="178"/>
    <x v="0"/>
    <n v="3"/>
  </r>
  <r>
    <n v="129"/>
    <s v="MM177"/>
    <x v="20"/>
    <s v="RAE/105/109/105/Cv TT39/RN"/>
    <x v="10"/>
    <x v="19"/>
    <n v="11"/>
    <s v="December"/>
    <x v="15"/>
    <s v="11 December 1952"/>
    <x v="2"/>
    <s v="Stored Stretton SOC Lossiemouth 11.12.52 (Air Britain Serials)"/>
    <x v="4"/>
    <x v="3"/>
    <m/>
    <m/>
    <x v="2"/>
    <m/>
    <m/>
    <n v="12"/>
    <x v="141"/>
    <x v="1"/>
    <n v="1"/>
    <e v="#N/A"/>
    <x v="64"/>
    <x v="0"/>
    <n v="6"/>
  </r>
  <r>
    <n v="182"/>
    <s v="PF439"/>
    <x v="20"/>
    <s v="128/109/105/CBE/Cv TT39/RN"/>
    <x v="10"/>
    <x v="19"/>
    <n v="11"/>
    <s v="December"/>
    <x v="15"/>
    <s v="11 December 1952"/>
    <x v="2"/>
    <s v="SOC 11.12.52 (Air Britain Serials)"/>
    <x v="4"/>
    <x v="3"/>
    <m/>
    <m/>
    <x v="2"/>
    <m/>
    <m/>
    <n v="12"/>
    <x v="141"/>
    <x v="1"/>
    <n v="0"/>
    <e v="#N/A"/>
    <x v="64"/>
    <x v="6"/>
    <n v="6"/>
  </r>
  <r>
    <n v="448"/>
    <s v="PF445"/>
    <x v="20"/>
    <s v="139/692/69/Cv TT39/RN"/>
    <x v="10"/>
    <x v="19"/>
    <n v="11"/>
    <s v="December"/>
    <x v="15"/>
    <s v="11 December 1952"/>
    <x v="2"/>
    <s v="SOC 11.12.52 (Air Britain Serials)"/>
    <x v="4"/>
    <x v="3"/>
    <m/>
    <m/>
    <x v="2"/>
    <m/>
    <m/>
    <n v="12"/>
    <x v="141"/>
    <x v="1"/>
    <n v="0"/>
    <e v="#N/A"/>
    <x v="64"/>
    <x v="6"/>
    <n v="5"/>
  </r>
  <r>
    <n v="944"/>
    <s v="PF483"/>
    <x v="20"/>
    <s v="128/608/16OTU/RN"/>
    <x v="10"/>
    <x v="19"/>
    <n v="11"/>
    <s v="December"/>
    <x v="15"/>
    <s v="11 December 1952"/>
    <x v="2"/>
    <s v="SOC 11.12.52 (Air Britain Serials)"/>
    <x v="4"/>
    <x v="3"/>
    <m/>
    <m/>
    <x v="2"/>
    <m/>
    <m/>
    <n v="12"/>
    <x v="141"/>
    <x v="1"/>
    <n v="0"/>
    <e v="#N/A"/>
    <x v="64"/>
    <x v="6"/>
    <n v="4"/>
  </r>
  <r>
    <n v="7537"/>
    <s v="PF599"/>
    <x v="20"/>
    <s v="Cv TT39/RN"/>
    <x v="10"/>
    <x v="19"/>
    <n v="11"/>
    <s v="December"/>
    <x v="15"/>
    <s v="11 December 1952"/>
    <x v="2"/>
    <s v="SOC Lossiemouth 11.12.52 (Air Britain Serials)"/>
    <x v="4"/>
    <x v="3"/>
    <m/>
    <m/>
    <x v="2"/>
    <m/>
    <m/>
    <n v="12"/>
    <x v="141"/>
    <x v="1"/>
    <n v="0"/>
    <e v="#N/A"/>
    <x v="64"/>
    <x v="6"/>
    <n v="2"/>
  </r>
  <r>
    <n v="4731"/>
    <s v="VL622"/>
    <x v="35"/>
    <n v="81"/>
    <x v="10"/>
    <x v="19"/>
    <n v="18"/>
    <s v="December"/>
    <x v="15"/>
    <s v="18 December 1952"/>
    <x v="2"/>
    <s v="SOC 18.12.52 (Air Britain Serials)"/>
    <x v="4"/>
    <x v="3"/>
    <m/>
    <m/>
    <x v="2"/>
    <m/>
    <m/>
    <n v="12"/>
    <x v="141"/>
    <x v="1"/>
    <n v="0"/>
    <s v="Front-Line"/>
    <x v="287"/>
    <x v="0"/>
    <n v="1"/>
  </r>
  <r>
    <n v="6315"/>
    <s v="A52-173"/>
    <x v="24"/>
    <m/>
    <x v="7"/>
    <x v="19"/>
    <n v="0"/>
    <s v="January"/>
    <x v="16"/>
    <s v="1953"/>
    <x v="2"/>
    <s v="Built as F.B.40. Delivered during March 1946. Final disposition: sold to R H Grant Trading Co, January 1953. (Beaufort, Beaufighter and Mosquito in Australian Service, Stewart Wilson, 1990) To instr a/f Sold .53 (Air Britain Serials)"/>
    <x v="4"/>
    <x v="3"/>
    <m/>
    <m/>
    <x v="2"/>
    <m/>
    <m/>
    <m/>
    <x v="142"/>
    <x v="1"/>
    <n v="0"/>
    <e v="#N/A"/>
    <x v="17"/>
    <x v="5"/>
    <n v="1"/>
  </r>
  <r>
    <n v="5925"/>
    <s v="A52-177"/>
    <x v="24"/>
    <m/>
    <x v="4"/>
    <x v="19"/>
    <n v="0"/>
    <s v="January"/>
    <x v="16"/>
    <s v="1953"/>
    <x v="2"/>
    <s v="Built as F.B.40. Delivered during March 1946. Final disposition: sold to R H Grant Trading Co, January 1953. (Beaufort, Beaufighter and Mosquito in Australian Service, Stewart Wilson, 1990) N4928V? To instr a/f Sold .53 (Air Britain Serials)  Eine der zahlreichen »Mossies«, die nach dem Krieg ihren Weg nach Kalifornien fanden: die FB.40 N4928V, eine Ex-RAAF-Maschine. Lewis Leach überführte sie 1953 von Australien in die Staaten (Foto: Wainwright)   (http://www.flugzeugclassic.de/fotostrecke.cfm?artikelid=1401&amp;imageid=2)"/>
    <x v="4"/>
    <x v="3"/>
    <m/>
    <m/>
    <x v="2"/>
    <m/>
    <m/>
    <m/>
    <x v="142"/>
    <x v="1"/>
    <n v="0"/>
    <e v="#N/A"/>
    <x v="17"/>
    <x v="5"/>
    <n v="1"/>
  </r>
  <r>
    <n v="3185"/>
    <s v="RR311"/>
    <x v="10"/>
    <s v="ME/Sylt/Fassberg/45"/>
    <x v="3"/>
    <x v="16"/>
    <n v="13"/>
    <s v="January"/>
    <x v="16"/>
    <s v="13 January 1953"/>
    <x v="0"/>
    <s v="Yawed on approach and hit bulldozer Tengah 13.1.53 (Air Britain Serials)"/>
    <x v="2"/>
    <x v="2"/>
    <s v="Hit obstacle"/>
    <m/>
    <x v="2"/>
    <m/>
    <m/>
    <n v="1"/>
    <x v="143"/>
    <x v="1"/>
    <n v="1"/>
    <s v="Front-Line"/>
    <x v="86"/>
    <x v="2"/>
    <n v="4"/>
  </r>
  <r>
    <n v="3800"/>
    <s v="VP201"/>
    <x v="42"/>
    <s v="230OCU/109"/>
    <x v="0"/>
    <x v="8"/>
    <n v="21"/>
    <s v="January"/>
    <x v="16"/>
    <s v="21 January 1953"/>
    <x v="2"/>
    <s v="SOC 21.1.53 (Air Britain Serials)"/>
    <x v="4"/>
    <x v="3"/>
    <m/>
    <m/>
    <x v="2"/>
    <m/>
    <m/>
    <n v="1"/>
    <x v="143"/>
    <x v="1"/>
    <n v="0"/>
    <s v="Front-Line"/>
    <x v="18"/>
    <x v="7"/>
    <n v="2"/>
  </r>
  <r>
    <n v="1463"/>
    <s v="VA882"/>
    <x v="10"/>
    <s v="500/FETS"/>
    <x v="10"/>
    <x v="19"/>
    <n v="22"/>
    <s v="January"/>
    <x v="16"/>
    <s v="22 January 1953"/>
    <x v="0"/>
    <s v="Swung during asymmetric landing and u/c collapsed Seletar 22.1.53 (Air Britain Serials)"/>
    <x v="2"/>
    <x v="2"/>
    <s v="Crashed on landing"/>
    <m/>
    <x v="2"/>
    <m/>
    <m/>
    <n v="1"/>
    <x v="143"/>
    <x v="1"/>
    <n v="0"/>
    <s v="Support Unit"/>
    <x v="391"/>
    <x v="2"/>
    <n v="2"/>
  </r>
  <r>
    <n v="6650"/>
    <s v="RS675"/>
    <x v="12"/>
    <s v="231OCU"/>
    <x v="0"/>
    <x v="7"/>
    <n v="28"/>
    <s v="January"/>
    <x v="16"/>
    <s v="28 January 1953"/>
    <x v="0"/>
    <s v="Swung on landing and u/c collapsed Upwood 28.1.53 (Air Britain Serials)"/>
    <x v="2"/>
    <x v="2"/>
    <s v="Swung on landing"/>
    <m/>
    <x v="2"/>
    <m/>
    <m/>
    <n v="1"/>
    <x v="143"/>
    <x v="1"/>
    <n v="0"/>
    <s v="Support Unit"/>
    <x v="313"/>
    <x v="7"/>
    <n v="1"/>
  </r>
  <r>
    <n v="4239"/>
    <s v="PZ199"/>
    <x v="12"/>
    <s v="418/21"/>
    <x v="18"/>
    <x v="19"/>
    <n v="29"/>
    <s v="January"/>
    <x v="16"/>
    <s v="29 January 1953"/>
    <x v="0"/>
    <s v="Taken on strength at 418 Sqn. from No.27 Movements Unit, 26 July 1944; to No.43 Group, 1 October 1944. TH-D, letter on list of aircraft dated 31 August 1944. Inspected at Rennes Nov 50, to Israeli ownership at Rennes Feb 20 51, ferried to Israel 17 Jun 51, w/o in landing accident Jan 29 53, Lt Era Shamueli. (Air Enthusiast, September-October 1999) U/c leg collapsed on landing Melsbroek 21.6.45 not repaired (Air Britain Serials)"/>
    <x v="2"/>
    <x v="2"/>
    <s v="Undercarriage failed"/>
    <m/>
    <x v="2"/>
    <m/>
    <m/>
    <n v="1"/>
    <x v="143"/>
    <x v="1"/>
    <n v="1"/>
    <s v="Front-Line"/>
    <x v="48"/>
    <x v="0"/>
    <n v="2"/>
  </r>
  <r>
    <n v="1427"/>
    <s v="VA927"/>
    <x v="10"/>
    <s v="204AFS/41/58"/>
    <x v="10"/>
    <x v="19"/>
    <n v="10"/>
    <s v="February"/>
    <x v="16"/>
    <s v="10 February 1953"/>
    <x v="0"/>
    <s v="Flew into rising ground in cloud on GCA calibration flight Ewelme Oxon 10.2.53 (Air Britain Serials) 10.02.53 58 Sqn. VA927 Crashed at Ewelme, Oxfordshire. (Mosquito Crash Log)"/>
    <x v="2"/>
    <x v="2"/>
    <s v="Terrain"/>
    <m/>
    <x v="2"/>
    <m/>
    <m/>
    <n v="2"/>
    <x v="144"/>
    <x v="1"/>
    <n v="0"/>
    <s v="Front-Line"/>
    <x v="265"/>
    <x v="2"/>
    <n v="3"/>
  </r>
  <r>
    <n v="2996"/>
    <s v="PF569"/>
    <x v="20"/>
    <s v="Cv TT39/RN"/>
    <x v="10"/>
    <x v="19"/>
    <n v="12"/>
    <s v="February"/>
    <x v="16"/>
    <s v="12 February 1953"/>
    <x v="2"/>
    <s v="SOC 12.2.53 (Air Britain Serials)"/>
    <x v="4"/>
    <x v="3"/>
    <m/>
    <m/>
    <x v="2"/>
    <m/>
    <m/>
    <n v="2"/>
    <x v="144"/>
    <x v="1"/>
    <n v="0"/>
    <e v="#N/A"/>
    <x v="64"/>
    <x v="6"/>
    <n v="2"/>
  </r>
  <r>
    <n v="457"/>
    <s v="RG189"/>
    <x v="35"/>
    <s v="544/540/58/540/237OCU/81"/>
    <x v="10"/>
    <x v="19"/>
    <n v="13"/>
    <s v="February"/>
    <x v="16"/>
    <s v="13 February 1953"/>
    <x v="0"/>
    <s v="Caught fire and dived into ground 2m SW of Don Muang 13.2.53 (Air Britain Serials)"/>
    <x v="2"/>
    <x v="2"/>
    <s v="Caught fire"/>
    <m/>
    <x v="2"/>
    <m/>
    <m/>
    <n v="2"/>
    <x v="144"/>
    <x v="1"/>
    <n v="0"/>
    <s v="Front-Line"/>
    <x v="287"/>
    <x v="0"/>
    <n v="6"/>
  </r>
  <r>
    <n v="1417"/>
    <s v="TW253"/>
    <x v="43"/>
    <s v="RN 739/Airwork"/>
    <x v="10"/>
    <x v="19"/>
    <n v="18"/>
    <s v="February"/>
    <x v="16"/>
    <s v="18 February 1953"/>
    <x v="0"/>
    <s v="Sea Mosquito TR33, Airwork FRU.Port engine failed during formation take-off at Hurn (http://daveg4otu.tripod.com/hancrash.html) Port engine failed during formation takeoff prop hit runway when a/c swung Hurn 18.2.53 (Air Britain Serials)"/>
    <x v="2"/>
    <x v="2"/>
    <s v="Engine failure"/>
    <m/>
    <x v="2"/>
    <m/>
    <m/>
    <n v="2"/>
    <x v="144"/>
    <x v="1"/>
    <n v="0"/>
    <s v="Support Unit"/>
    <x v="392"/>
    <x v="2"/>
    <n v="2"/>
  </r>
  <r>
    <n v="4026"/>
    <s v="PZ330"/>
    <x v="12"/>
    <n v="487"/>
    <x v="17"/>
    <x v="19"/>
    <n v="19"/>
    <s v="February"/>
    <x v="16"/>
    <s v="19 February 1953"/>
    <x v="2"/>
    <s v="NZ2350 FB.VI Built at Hatfield and delivered sometime between 16 May 1944 and 19 June 1945. Previously PZ330. Ferried from the United Kingdom by an RAF/RNZAF crew and BOC Ohakea on 28 July 1947. Ferried to Hobsonville on 04 August 1947 for conversion to instructional airframe. Became INST123 with TTS Hobsonville on 27 August 1947. Sold by GSB tender number 4932 dated 19 January 1953. . (http://www.adf-serials.com/nz-serials/) To RNZAF 24.6.47 as NZ2350 Inst.123 Sold 2.53 (Air Britain Serials)"/>
    <x v="5"/>
    <x v="3"/>
    <m/>
    <m/>
    <x v="2"/>
    <m/>
    <m/>
    <n v="2"/>
    <x v="144"/>
    <x v="1"/>
    <n v="1"/>
    <s v="Front-Line"/>
    <x v="47"/>
    <x v="0"/>
    <n v="1"/>
  </r>
  <r>
    <n v="3291"/>
    <s v="SZ994"/>
    <x v="12"/>
    <s v="487/16/268"/>
    <x v="17"/>
    <x v="19"/>
    <n v="19"/>
    <s v="February"/>
    <x v="16"/>
    <s v="19 February 1953"/>
    <x v="2"/>
    <s v="NZ2394 FB.VI Built at Hatfield and delivered sometime between 04 January 1945 and 23 March 1945. Previously SZ994. Ferried from the United Kingdom by an RAF/RNZAF crew and BOC Ohakea on 01 October 1948. Ferried to Taieri for storage shortly after arrival. Converted to instructional airframe INST140 with TTS Hobsonville on 19 November 1950. Sold by GSB tender number 4933 dated 19 January 1953. . (http://www.adf-serials.com/nz-serials/) To RNZAF 6.9.48 as NZ2394 Inst.140 Sold 2.53 (Air Britain Serials)"/>
    <x v="5"/>
    <x v="3"/>
    <m/>
    <m/>
    <x v="2"/>
    <m/>
    <m/>
    <n v="2"/>
    <x v="144"/>
    <x v="1"/>
    <n v="1"/>
    <s v="Front-Line"/>
    <x v="214"/>
    <x v="0"/>
    <n v="3"/>
  </r>
  <r>
    <n v="131"/>
    <s v="TA479"/>
    <x v="12"/>
    <s v="132OTU/6OTU"/>
    <x v="17"/>
    <x v="7"/>
    <n v="19"/>
    <s v="February"/>
    <x v="16"/>
    <s v="19 February 1953"/>
    <x v="2"/>
    <s v="NZ2351 FB.VI Built at Hatfield and delivered sometime between 12 April 1945 and 15 December 1945. Previously TA479. Ferried from the United Kingdom by an RAF/RNZAF crew and BOC Ohakea on 22 July 1947. Ferried to Hobsonville on 12 August 1947 Woodbourne for conversion to instructional airframe. Became INST124 with TTS Hobsonville on 27 August 1947 and was reduced to component parts for instructional use in 1950. Fuselage sold by GSB tender number 4934 dated 19 January 1953. . (http://www.adf-serials.com/nz-serials/) To RNZAF 25.6.47 as NZ2351 Inst.124 Sold 2.53 fuselage only (Air Britain Serials)"/>
    <x v="5"/>
    <x v="3"/>
    <m/>
    <m/>
    <x v="2"/>
    <m/>
    <m/>
    <n v="2"/>
    <x v="144"/>
    <x v="1"/>
    <n v="0"/>
    <s v="Support Unit"/>
    <x v="254"/>
    <x v="0"/>
    <n v="2"/>
  </r>
  <r>
    <n v="2408"/>
    <s v="PF680"/>
    <x v="35"/>
    <s v="Cv PR34A/540"/>
    <x v="10"/>
    <x v="19"/>
    <n v="25"/>
    <s v="February"/>
    <x v="16"/>
    <s v="25 February 1953"/>
    <x v="0"/>
    <s v="U/c jammed bellylanded at Benson 25.2.53 (Air Britain Serials)"/>
    <x v="2"/>
    <x v="2"/>
    <s v="Undercarriage failed"/>
    <m/>
    <x v="2"/>
    <m/>
    <m/>
    <n v="2"/>
    <x v="144"/>
    <x v="1"/>
    <n v="0"/>
    <s v="Front-Line"/>
    <x v="16"/>
    <x v="6"/>
    <n v="2"/>
  </r>
  <r>
    <n v="2049"/>
    <s v="VA888"/>
    <x v="10"/>
    <s v="608/81/FETS/45"/>
    <x v="3"/>
    <x v="16"/>
    <n v="13"/>
    <s v="March"/>
    <x v="16"/>
    <s v="13 March 1953"/>
    <x v="2"/>
    <s v="SOC 13.3.53 (Air Britain Serials)"/>
    <x v="4"/>
    <x v="3"/>
    <m/>
    <m/>
    <x v="2"/>
    <m/>
    <s v=" (photo - the LP appeared just above the flash on the fin)"/>
    <n v="3"/>
    <x v="145"/>
    <x v="1"/>
    <n v="0"/>
    <s v="Front-Line"/>
    <x v="86"/>
    <x v="2"/>
    <n v="4"/>
  </r>
  <r>
    <n v="413"/>
    <s v="TK615"/>
    <x v="42"/>
    <s v="AAEE/Cv PR"/>
    <x v="10"/>
    <x v="19"/>
    <n v="16"/>
    <s v="March"/>
    <x v="16"/>
    <s v="16 March 1953"/>
    <x v="0"/>
    <s v="Swung on landing and u/c collapsed Boscombe Down 16.3.53 (Air Britain Serials)"/>
    <x v="2"/>
    <x v="2"/>
    <s v="Swung on landing"/>
    <m/>
    <x v="2"/>
    <m/>
    <m/>
    <n v="3"/>
    <x v="145"/>
    <x v="1"/>
    <n v="0"/>
    <e v="#N/A"/>
    <x v="393"/>
    <x v="0"/>
    <n v="2"/>
  </r>
  <r>
    <n v="1601"/>
    <s v="TW109"/>
    <x v="10"/>
    <s v="54OTU/228OCU"/>
    <x v="21"/>
    <x v="19"/>
    <n v="26"/>
    <s v="March"/>
    <x v="16"/>
    <s v="26 March 1953"/>
    <x v="2"/>
    <s v="To Yug AF 26.3.53 as 8134 (Air Britain Serials)"/>
    <x v="5"/>
    <x v="3"/>
    <m/>
    <m/>
    <x v="2"/>
    <m/>
    <m/>
    <n v="3"/>
    <x v="145"/>
    <x v="1"/>
    <n v="0"/>
    <s v="Support Unit"/>
    <x v="298"/>
    <x v="2"/>
    <n v="2"/>
  </r>
  <r>
    <n v="2548"/>
    <s v="TW256"/>
    <x v="43"/>
    <s v="RN 703/771/Airwork"/>
    <x v="10"/>
    <x v="19"/>
    <n v="0"/>
    <s v="April"/>
    <x v="16"/>
    <s v="0 April 1953"/>
    <x v="0"/>
    <s v="Sea Mosquito TR33, Airwork FRU ,Engine failed on take-off at Hurn ; undercarriage collapsed (http://daveg4otu.tripod.com/hancrash.html) Engine failed on takeoff u/c collapsed Hurn 4.53 (Air Britain Serials)"/>
    <x v="2"/>
    <x v="2"/>
    <s v="Engine failure"/>
    <m/>
    <x v="2"/>
    <m/>
    <m/>
    <n v="4"/>
    <x v="146"/>
    <x v="1"/>
    <n v="0"/>
    <s v="Support Unit"/>
    <x v="392"/>
    <x v="2"/>
    <n v="3"/>
  </r>
  <r>
    <n v="7294"/>
    <s v="A52-195"/>
    <x v="24"/>
    <s v="87/Cv PR41/reserial A52-304"/>
    <x v="7"/>
    <x v="19"/>
    <n v="0"/>
    <s v="April"/>
    <x v="16"/>
    <s v="0 April 1953"/>
    <x v="2"/>
    <s v="Completed as Mk.41 A52-304. Delivered during July 1947. Final disposition: struck off charge, April 1953. (Beaufort, Beaufighter and Mosquito in Australian Service, Stewart Wilson, 1990) Offered for disposal .53 (Air Britain Serials) 87Sqn RAAF, No 5OTU, Survey Sqn."/>
    <x v="4"/>
    <x v="3"/>
    <m/>
    <m/>
    <x v="2"/>
    <m/>
    <m/>
    <n v="4"/>
    <x v="146"/>
    <x v="1"/>
    <n v="0"/>
    <e v="#N/A"/>
    <x v="394"/>
    <x v="5"/>
    <n v="3"/>
  </r>
  <r>
    <n v="50"/>
    <s v="LR527"/>
    <x v="10"/>
    <s v="1655MTU/16OTU/CBE/228OCU/1689 Flt/FTU"/>
    <x v="10"/>
    <x v="7"/>
    <n v="20"/>
    <s v="April"/>
    <x v="16"/>
    <s v="20 April 1953"/>
    <x v="0"/>
    <s v="Dived into ground on single-engined approach Benson 20.4.53 (Air Britain Serials)  According the book &quot;Last Take-Off&quot;, page 361, the aircraft crashed after control was lost after an asymmetric approach. The (obviously) only crew was F/S William Fowler Farquharson, who is reported as a casualty. F/S William Fowler FARQUHARSON (1373796) RAF(http://forum.12oclockhigh.net/showthread.php?t=39575)"/>
    <x v="2"/>
    <x v="2"/>
    <s v="Dived into ground"/>
    <m/>
    <x v="2"/>
    <m/>
    <m/>
    <n v="4"/>
    <x v="146"/>
    <x v="1"/>
    <n v="1"/>
    <s v="Support Unit"/>
    <x v="395"/>
    <x v="2"/>
    <n v="6"/>
  </r>
  <r>
    <n v="6515"/>
    <s v="HJ893"/>
    <x v="10"/>
    <m/>
    <x v="17"/>
    <x v="19"/>
    <n v="20"/>
    <s v="April"/>
    <x v="16"/>
    <s v="20 April 1953"/>
    <x v="2"/>
    <s v="Modified at Bankstown, not clear how. NZ2304 T.III Built at Leavesden and delivered sometime between 14 May 1942 and 22 December 1943. Previously HJ893. Delivered to RAAF in late 1943 as A52-1003 and with No.5 OTU when sold. BOC at Ohakea with RNZAF on 11 November 1946 at a cost of 3000 pounds and air tested on the 18th of that month. Probably in storage from 1947. Declared surplus on SR.4105 and sold by GSB tender number 4980/4981 dated 20 April 1953. . (http://www.adf-serials.com/nz-serials/) To RAAF 30.6.43 as A52-1003 5OTU To RNZAF 11.11.46 as NZ2304 Sold 5.53 (Air Britain Serials)"/>
    <x v="4"/>
    <x v="3"/>
    <m/>
    <m/>
    <x v="2"/>
    <m/>
    <m/>
    <n v="4"/>
    <x v="146"/>
    <x v="1"/>
    <n v="1"/>
    <e v="#N/A"/>
    <x v="17"/>
    <x v="2"/>
    <n v="1"/>
  </r>
  <r>
    <n v="6522"/>
    <s v="HJ968"/>
    <x v="10"/>
    <m/>
    <x v="17"/>
    <x v="19"/>
    <n v="20"/>
    <s v="April"/>
    <x v="16"/>
    <s v="20 April 1953"/>
    <x v="2"/>
    <s v="Modified at Bankstown, not clear how. NZ2302 T.III Built at Leavesden and delivered sometime between 14 May 1942 and 22 December 1943. Previously HJ968. Delivered to RAAF in late 1943 as A52-1006 and with No.5 OTU when sold. BOC at Ohakea with RNZAF on 08 November 1946 at a cost of 3000 pounds and air tested on the 18th of that month. Placed in storage from July 1947. Declared surplus on SR.4105 and sold by GSB tender number 4980/4981 dated 20 April 1953. . (http://www.adf-serials.com/nz-serials/) To RAAF 11.10.43 as A52-1006 5OTU To RNZAF 8.11.46 as NZ2302 Sold 5.53 (Air Britain Serials)"/>
    <x v="5"/>
    <x v="3"/>
    <m/>
    <m/>
    <x v="2"/>
    <m/>
    <m/>
    <n v="4"/>
    <x v="146"/>
    <x v="1"/>
    <n v="1"/>
    <e v="#N/A"/>
    <x v="17"/>
    <x v="2"/>
    <n v="1"/>
  </r>
  <r>
    <n v="1787"/>
    <s v="HR339"/>
    <x v="12"/>
    <s v="487/16/268"/>
    <x v="17"/>
    <x v="19"/>
    <n v="20"/>
    <s v="April"/>
    <x v="16"/>
    <s v="20 April 1953"/>
    <x v="2"/>
    <s v="Squadron letter J on 22 February, 1945, flown by F/L R J Dempsey and F/Sgt E J Paige according to the 487 Sqn ORB. HR339 was badly damaged by flak whilst strafing a train and had to fly all the way home on one engine, although crew unhurt. FB.VI HR339 Standard Motors NZ2382 Mar 24, 1948 GSB Tender No.4980 May 1953, , purchaser unknown, recovered Pigeon Bay, stored Ferrymead Aeronautical Society (Christchurch) . (www.kiwiaircraftimages.com/mossielisting.html) NZ2382 FB.VI Built at Standard Motors and delivered sometime between 16 June 1943 and 17 December 1944. Served with No.487 (NZ) Squadron and No.16 Squadron. Previously HR339. Ferried from the United Kingdom by an RAF/RNZAF crew and BOC Ohakea on 25 March 1948. Ferried to Taieri for storage shortly after arrival. Damaged at Wigram during the flight to Taieri when the aircraft sank into a hole on the airfield. Remained at Wigram until it was written off. Declared surplus on SR.4104 and sold by GSB tender number 4980/4981 dated 20 April 1953 to B. Goodwin, Christchurch. Recovered from a farm on Banks Peninsula and used in the restoration of NZ2328 at Ferrymead Museum. . (http://www.adf-serials.com/nz-serials/) To RNZAF 14.10.47 as NZ2382 Sold 5.53 stored Ferrymead Aero Soc Christchurch (Air Britain Serials)"/>
    <x v="8"/>
    <x v="3"/>
    <m/>
    <m/>
    <x v="2"/>
    <m/>
    <m/>
    <n v="4"/>
    <x v="146"/>
    <x v="1"/>
    <n v="1"/>
    <s v="Front-Line"/>
    <x v="214"/>
    <x v="3"/>
    <n v="3"/>
  </r>
  <r>
    <n v="3986"/>
    <s v="RF753"/>
    <x v="12"/>
    <n v="235"/>
    <x v="17"/>
    <x v="19"/>
    <n v="20"/>
    <s v="April"/>
    <x v="16"/>
    <s v="20 April 1953"/>
    <x v="2"/>
    <s v="NZ2379 FB.VI Built at Standard Motors and delivered sometime between 16 December 1944 and 05 June 1945. Previously RF753. Ferried from the United Kingdom by an RAF/RNZAF crew and BOC Ohakea on 13 March 1948. Ferried to Woodbourne for storage shortly after arrival. Declared surplus on SR.4106 and sold by GSB tender number 4980/4981 dated 20 April 1953. . (http://www.adf-serials.com/nz-serials/) To RNZAF 28.1.48 as NZ2379 (Air Britain Serials)"/>
    <x v="5"/>
    <x v="3"/>
    <m/>
    <m/>
    <x v="2"/>
    <m/>
    <m/>
    <n v="4"/>
    <x v="146"/>
    <x v="1"/>
    <n v="1"/>
    <s v="Front-Line"/>
    <x v="97"/>
    <x v="3"/>
    <n v="1"/>
  </r>
  <r>
    <n v="3430"/>
    <s v="RS599"/>
    <x v="12"/>
    <n v="21"/>
    <x v="17"/>
    <x v="19"/>
    <n v="20"/>
    <s v="April"/>
    <x v="16"/>
    <s v="20 April 1953"/>
    <x v="2"/>
    <s v="NZ2391 FB.VI Built at Hatfield and delivered sometime between 13 October 1944 and 22 January 1945. Previously RS599. Ferried from the United Kingdom by an RAF/RNZAF crew and BOC Ohakea on 25 May 1948. Ferried to Taieri for storage shortly after arrival. Declared surplus on SR.4105 and sold by GSB tender number 4980/4981 dated 20 April 1953. . (http://www.adf-serials.com/nz-serials/) BRABYN, Group Captain George Robert, AFC. _x000a_NZ1065 &amp; 70049; Born New Plymouth, 20 Nov 1916; RNZAF 14 Jun 1939 to (das) 31 Mar 1968; Pilot._x000a_Hon Aide-de-Camp to HE Governor-General 1 Apr 1949 to 31 Mar 1950._x000a_Flying Log Book - Green Endorsement (25 Aug 1947) Flight Lieutenant Brabyn was the pilot of Mosquito RS599 engaged on a delivery flight to New Zealand. After approximately one and threequarter hours flying after taking off from Malta for Nicosia, the oil pressure on his starboard motor began to fluctuate and almost immediately there was a grating noise and the revs increased to 4600. Flt Lt Brabyn throttled back and managed to feather the propeller at the second attempt, the cockpit meanwhile being filled with smoke and considerable vibration was being experienced. He set course for El Adem on one engine but in spite of carrying our normal single engined procedure and jettisoning his overload tanks gradually lost height from 8,500 ft. to 700 ft. which height he managed to maintain to the African coast where the hot air currents from the desert enabled him to climb to 1,500 ft. He was now in sight of El Adem and as his port engine temperatures were off the gauges he told the tower he was going straight in to land. He carried out a successful wheels down landing without any damage to the aircraft. Flt Lt Brabyn displayed great presence of mind and very good airmanship under very adverse conditions._x000a_Citation Air Force Cross (NY1949): During his service career this officer has at all times displayed great keenness, efficiency and general capability in all forms of flying. He has proved to be a first class instructor and has imparted a high standard of skill to his pupils during the 3,400 hours he has flown as an Instructor. Since the cessation of hostilities Squadron Leader Brabyn has carried out two delivery flights of Mosquito aircraft from the United Kingdom to New Zealand. On one of these occasions an engine failure necessitated a long flight with one engine, under most difficult conditions. Throughout his career this officer has set an example of efficiency, enthusiasm and devotion to duty and has proved an inspiration to all pilots serving with him. Squadron Leader Brabyn has now flown 4,160 hours of which 115 have been flown in the last 6 months. _x000a_Died Auckland, 31 Mar 1968._x000a_(Errol Martyn, http://www.rafcommands.com/forum/showthread.php?p=31566&amp;highlight=Mosquito#post31566) To RNZAF 22.2.47 as NZ2391 Sold 5.53 (Air Britain Serials)"/>
    <x v="5"/>
    <x v="3"/>
    <m/>
    <m/>
    <x v="2"/>
    <m/>
    <m/>
    <n v="4"/>
    <x v="146"/>
    <x v="1"/>
    <n v="1"/>
    <s v="Front-Line"/>
    <x v="48"/>
    <x v="0"/>
    <n v="1"/>
  </r>
  <r>
    <n v="6638"/>
    <s v="RS646"/>
    <x v="12"/>
    <m/>
    <x v="17"/>
    <x v="19"/>
    <n v="20"/>
    <s v="April"/>
    <x v="16"/>
    <s v="20 April 1953"/>
    <x v="2"/>
    <s v="NZ2375 FB.VI Built at Airspeed and delivered sometime between 08 April 1945 and 07 June 1945. Previously RS646. Ferried from the United Kingdom by an RAF/RNZAF crew and BOC Ohakea on 20 January 1948. Ferried to Woodbourne for storage shortly after arrival. Declared surplus on SR.4106 and sold by GSB tender number 4980/4981 dated 20 April 1953. . (http://www.adf-serials.com/nz-serials/) To RNZAF 25.11.47 as NZ2375 (Air Britain Serials)"/>
    <x v="5"/>
    <x v="3"/>
    <m/>
    <m/>
    <x v="2"/>
    <m/>
    <m/>
    <n v="4"/>
    <x v="146"/>
    <x v="1"/>
    <n v="0"/>
    <e v="#N/A"/>
    <x v="17"/>
    <x v="7"/>
    <n v="1"/>
  </r>
  <r>
    <n v="7572"/>
    <s v="TA373"/>
    <x v="12"/>
    <n v="305"/>
    <x v="17"/>
    <x v="19"/>
    <n v="20"/>
    <s v="April"/>
    <x v="16"/>
    <s v="20 April 1953"/>
    <x v="2"/>
    <s v="NZ2373 FB.VI Built at Hatfield. and delivered sometime between 09 March 1945 and 10 April 1945. Previously TA373. Ferried from the United Kingdom by an RAF/RNZAF crew and BOC Ohakea on 22 December 1947. Ferried to Woodbourne for storage shortly after arrival. Declared surplus on SR.4106 and sold by GSB tender number 4980/4981 dated 20 April 1953. . (http://www.adf-serials.com/nz-serials/) To RNZAF 14.11.47 as NZ2373 (Air Britain Serials)"/>
    <x v="5"/>
    <x v="3"/>
    <m/>
    <m/>
    <x v="2"/>
    <m/>
    <m/>
    <n v="4"/>
    <x v="146"/>
    <x v="1"/>
    <n v="1"/>
    <s v="Front-Line"/>
    <x v="60"/>
    <x v="0"/>
    <n v="1"/>
  </r>
  <r>
    <n v="6639"/>
    <s v="TA491"/>
    <x v="12"/>
    <m/>
    <x v="17"/>
    <x v="19"/>
    <n v="20"/>
    <s v="April"/>
    <x v="16"/>
    <s v="20 April 1953"/>
    <x v="2"/>
    <s v="NZ2370 FB.VI Built at Hatfield and delivered sometime between 12 April 1945 and 15 December 1945. Previously TA491. Ferried from the United Kingdom by an RAF/RNZAF crew and BOC Ohakea on 22 October 1947. Ferried to Woodbourne for storage shortly after arrival. Declared surplus on SR.4106 and sold by GSB tender number 4980/4981 dated 20 April 1953. . (http://www.adf-serials.com/nz-serials/) To RNZAF 24.9.47 as NZ2370 (Air Britain Serials)"/>
    <x v="5"/>
    <x v="3"/>
    <m/>
    <m/>
    <x v="2"/>
    <m/>
    <m/>
    <n v="4"/>
    <x v="146"/>
    <x v="1"/>
    <n v="0"/>
    <e v="#N/A"/>
    <x v="17"/>
    <x v="0"/>
    <n v="1"/>
  </r>
  <r>
    <n v="6640"/>
    <s v="TE751"/>
    <x v="12"/>
    <m/>
    <x v="17"/>
    <x v="19"/>
    <n v="20"/>
    <s v="April"/>
    <x v="16"/>
    <s v="20 April 1953"/>
    <x v="2"/>
    <s v="Coded YC-M. NZ2327 FB.VI Built at Standard Motors. Previously TE751 and delivered sometime between 27 May 1945 and 21 December 1945. Ferried from the United Kingdom by an RAF/RNZAF crew and BOC Ohakea on 28 March 1947. Ferried to Woodbourne for storage shortly after arrival. Removed from storage and placed on strength of No.75 Squadron by mid 1950. Declared surplus on SR.4106 and sold by GSB tender number 4980/4981 dated 20 April 1953. To RNZAF 28.2.47 as NZ2327 (Air Britain Serials)"/>
    <x v="5"/>
    <x v="3"/>
    <m/>
    <m/>
    <x v="2"/>
    <m/>
    <m/>
    <n v="4"/>
    <x v="146"/>
    <x v="1"/>
    <n v="0"/>
    <e v="#N/A"/>
    <x v="17"/>
    <x v="3"/>
    <n v="1"/>
  </r>
  <r>
    <n v="6641"/>
    <s v="TE752"/>
    <x v="12"/>
    <m/>
    <x v="17"/>
    <x v="19"/>
    <n v="20"/>
    <s v="April"/>
    <x v="16"/>
    <s v="20 April 1953"/>
    <x v="2"/>
    <s v="NZ2343 FB.VI Built at Standard Motors. Previously TE752 and delivered sometime between 27 May 1945 and 21 December 1945. Ferried from the United Kingdom by an RAF/RNZAF crew and BOC Ohakea on 28 May 1947. Ferried to Woodbourne for storage shortly after arrival. Declared surplus on SR.4106 and sold by GSB tender number 4980/4981 dated 20 April 1953. . (http://www.adf-serials.com/nz-serials/) To RNZAF 15.4.47 as NZ2343 (Air Britain Serials)"/>
    <x v="5"/>
    <x v="3"/>
    <m/>
    <m/>
    <x v="2"/>
    <m/>
    <m/>
    <n v="4"/>
    <x v="146"/>
    <x v="1"/>
    <n v="0"/>
    <e v="#N/A"/>
    <x v="17"/>
    <x v="3"/>
    <n v="1"/>
  </r>
  <r>
    <n v="6643"/>
    <s v="TE755"/>
    <x v="12"/>
    <m/>
    <x v="17"/>
    <x v="19"/>
    <n v="20"/>
    <s v="April"/>
    <x v="16"/>
    <s v="20 April 1953"/>
    <x v="2"/>
    <s v="Delivery date also given as April 22 1947. NZ2333 FB.VI Built at Standard Motors. Previously TE755 and delivered sometime between 27 May 1945 and 21 December 1945. Ferried from the United Kingdom by an RAF/RNZAF crew and BOC Ohakea on 23 April 1947. Ferried to Woodbourne for storage shortly after arrival. Declared surplus on SR.4105 and sold by GSB tender number 4980/4981 dated 20 April 1953. To RNZAF 18.12.46 as NZ2333 Sold 5.53 (Air Britain Serials)"/>
    <x v="5"/>
    <x v="3"/>
    <m/>
    <m/>
    <x v="2"/>
    <m/>
    <m/>
    <n v="4"/>
    <x v="146"/>
    <x v="1"/>
    <n v="0"/>
    <e v="#N/A"/>
    <x v="17"/>
    <x v="3"/>
    <n v="1"/>
  </r>
  <r>
    <n v="6443"/>
    <s v="TE830"/>
    <x v="12"/>
    <m/>
    <x v="17"/>
    <x v="19"/>
    <n v="20"/>
    <s v="April"/>
    <x v="16"/>
    <s v="20 April 1953"/>
    <x v="2"/>
    <s v="Delivery date also given as April 22, 1947, coded YC-L. NZ2334 FB.VI Built at Standard Motors. Previously TE830 and delivered sometime between 27 May 1945 and 21 December 1945. Ferried from the United Kingdom by an RAF/RNZAF crew and BOC Ohakea on 23 April 1947. Ferried to Woodbourne for storage shortly after arrival. Declared surplus on SR.4106 and sold by GSB tender number 4980/4981 dated 20 April 1953. To RNZAF 25.3.47 as NZ2334 Sold Aircraft Supply Ltd 5.53 (Air Britain Serials)"/>
    <x v="5"/>
    <x v="3"/>
    <m/>
    <m/>
    <x v="2"/>
    <m/>
    <m/>
    <n v="4"/>
    <x v="146"/>
    <x v="1"/>
    <n v="0"/>
    <e v="#N/A"/>
    <x v="17"/>
    <x v="3"/>
    <n v="1"/>
  </r>
  <r>
    <n v="6473"/>
    <s v="TE874"/>
    <x v="12"/>
    <m/>
    <x v="17"/>
    <x v="19"/>
    <n v="20"/>
    <s v="April"/>
    <x v="16"/>
    <s v="20 April 1953"/>
    <x v="2"/>
    <s v="NZ2341 FB.VI Built at Standard Motors. Previously TE874 and delivered sometime between 27 May 1945 and 21 December 1945. Ferried from the United Kingdom by an RAF/RNZAF crew and BOC Ohakea on 19 May 1947. Ferried to Woodbourne for storage shortly after arrival. Declared surplus on SR.4106 and sold by GSB tender number 4980/4981 dated 20 April 1953. To RNZAF 12.4.47 as NZ2341 (Air Britain Serials)"/>
    <x v="5"/>
    <x v="3"/>
    <m/>
    <m/>
    <x v="2"/>
    <m/>
    <m/>
    <n v="4"/>
    <x v="146"/>
    <x v="1"/>
    <n v="0"/>
    <e v="#N/A"/>
    <x v="17"/>
    <x v="3"/>
    <n v="1"/>
  </r>
  <r>
    <n v="6477"/>
    <s v="TE875"/>
    <x v="12"/>
    <m/>
    <x v="17"/>
    <x v="19"/>
    <n v="20"/>
    <s v="April"/>
    <x v="16"/>
    <s v="20 April 1953"/>
    <x v="2"/>
    <s v="NZ2356 FB.VI Built at Standard Motors and delivered sometime between 27 May 1945 and 21 December 1945. Previously TE875. Ferried from the United Kingdom by an RAF/RNZAF crew and BOC Ohakea on 21 August 1947. Ferried to Woodbourne for storage shortly after arrival. Declared surplus on SR4106 and sold by GSB tender number 4980/4981 dated 20 April 1953. . (http://www.adf-serials.com/nz-serials/) To RNZAF 22.7.47 as NZ2356 (Air Britain Serials)"/>
    <x v="5"/>
    <x v="3"/>
    <m/>
    <m/>
    <x v="2"/>
    <m/>
    <m/>
    <n v="4"/>
    <x v="146"/>
    <x v="1"/>
    <n v="0"/>
    <e v="#N/A"/>
    <x v="17"/>
    <x v="3"/>
    <n v="1"/>
  </r>
  <r>
    <n v="6460"/>
    <s v="TE876"/>
    <x v="12"/>
    <m/>
    <x v="17"/>
    <x v="19"/>
    <n v="20"/>
    <s v="April"/>
    <x v="16"/>
    <s v="20 April 1953"/>
    <x v="2"/>
    <s v="NZ2344 FB.VI Built at Standard Motors. Previously TE876 and delivered sometime between 27 May 1945 and 21 December 1945. Ferried from the United Kingdom by an RAF/RNZAF crew and BOC Ohakea on 28 May 1947. Ferried to Woodbourne for storage shortly after arrival. Declared surplus on SR.4106 and sold by GSB tender number 4980/4981 dated 20 April 1953. . (http://www.adf-serials.com/nz-serials/) To RNZAF 20.4.47 as NZ2344 Sold Aircraft Supply Ltd 5.53 (Air Britain Serials)"/>
    <x v="5"/>
    <x v="3"/>
    <m/>
    <m/>
    <x v="2"/>
    <m/>
    <m/>
    <n v="4"/>
    <x v="146"/>
    <x v="1"/>
    <n v="0"/>
    <e v="#N/A"/>
    <x v="17"/>
    <x v="3"/>
    <n v="1"/>
  </r>
  <r>
    <n v="6440"/>
    <s v="TE880"/>
    <x v="12"/>
    <m/>
    <x v="17"/>
    <x v="19"/>
    <n v="20"/>
    <s v="April"/>
    <x v="16"/>
    <s v="20 April 1953"/>
    <x v="2"/>
    <s v="NZ2349 FB.VI Built at Standard Motors and delivered sometime between 27 May 1945 and 21 December 1945. Previously TE880. Ferried from the United Kingdom by an RAF/RNZAF crew and BOC Ohakea on 28 July 1947. Ferried to Woodbourne for storage shortly after arrival. Removed from storage and placed on strength of No.75 Squadron on 20 April 1949. Declared surplus on SR.4105 and sold by GSB tender number 4980/4981 dated 20 April 1953. . (http://www.adf-serials.com/nz-serials/) To RNZAF 24.6.47 as NZ2349 Sold 5.53 (Air Britain Serials)"/>
    <x v="5"/>
    <x v="3"/>
    <m/>
    <m/>
    <x v="2"/>
    <m/>
    <m/>
    <n v="4"/>
    <x v="146"/>
    <x v="1"/>
    <n v="0"/>
    <e v="#N/A"/>
    <x v="17"/>
    <x v="3"/>
    <n v="1"/>
  </r>
  <r>
    <n v="5948"/>
    <s v="TE883"/>
    <x v="12"/>
    <m/>
    <x v="17"/>
    <x v="19"/>
    <n v="20"/>
    <s v="April"/>
    <x v="16"/>
    <s v="20 April 1953"/>
    <x v="2"/>
    <s v="NZ2348 FB.VI Built at Airspeed and delivered sometime between 08 April 1945 and 07 June 1946. Previously TE883. Ferried from the United Kingdom by an RAF/RNZAF crew and BOC Ohakea on 26 June 1947. Ferried to Woodbourne for storage shortly after arrival. Declared surplus on SR.4105 and sold by GSB tender number 4980/4981 dated 20 April 1953. . (http://www.adf-serials.com/nz-serials/) To RNZAF 22.5.57 as NZ2348 Sold 5.53 (Air Britain Serials)"/>
    <x v="5"/>
    <x v="3"/>
    <m/>
    <m/>
    <x v="2"/>
    <m/>
    <m/>
    <n v="4"/>
    <x v="146"/>
    <x v="1"/>
    <n v="0"/>
    <e v="#N/A"/>
    <x v="17"/>
    <x v="3"/>
    <n v="1"/>
  </r>
  <r>
    <n v="6481"/>
    <s v="TE888"/>
    <x v="12"/>
    <m/>
    <x v="17"/>
    <x v="19"/>
    <n v="20"/>
    <s v="April"/>
    <x v="16"/>
    <s v="20 April 1953"/>
    <x v="2"/>
    <s v="NZ2342 FB.VI Built at Standard Motors. Previously TE888 and delivered sometime between 27 May 1945 and 21 December 1945. Ferried from the United Kingdom by an RAF/RNZAF crew and BOC Ohakea on 19 May 1947. Ferried to Woodbourne for storage shortly after arrival. Declared surplus on SR.4106 and sold by GSB tender number 4980/4981 dated 20 April 1953. . (http://www.adf-serials.com/nz-serials/) To RNZAF 15.4.47 as NZ2342 (Air Britain Serials)"/>
    <x v="5"/>
    <x v="3"/>
    <m/>
    <m/>
    <x v="2"/>
    <m/>
    <m/>
    <n v="4"/>
    <x v="146"/>
    <x v="1"/>
    <n v="0"/>
    <e v="#N/A"/>
    <x v="17"/>
    <x v="3"/>
    <n v="1"/>
  </r>
  <r>
    <n v="6496"/>
    <s v="TE905"/>
    <x v="12"/>
    <m/>
    <x v="17"/>
    <x v="19"/>
    <n v="20"/>
    <s v="April"/>
    <x v="16"/>
    <s v="20 April 1953"/>
    <x v="2"/>
    <s v="Delivery date also given as April 16 1947. NZ2332 FB.VI Built at Standard Motors. Previously TE905 and delivered sometime between 27 May 1945 and 21 December 1945. Ferried from the United Kingdom by an RAF/RNZAF crew and BOC Ohakea on 17 April 1947. Ferried to Woodbourne for storage shortly after arrival. Declared surplus on SR.4105 and sold by GSB tender number 4980/4981 dated 20 April 1953. To RNZAF 18.12.46 as NZ2332 Sold 5.53 (Air Britain Serials)"/>
    <x v="5"/>
    <x v="3"/>
    <m/>
    <m/>
    <x v="2"/>
    <m/>
    <m/>
    <n v="4"/>
    <x v="146"/>
    <x v="1"/>
    <n v="0"/>
    <e v="#N/A"/>
    <x v="17"/>
    <x v="3"/>
    <n v="1"/>
  </r>
  <r>
    <n v="4660"/>
    <s v="TE911"/>
    <x v="12"/>
    <m/>
    <x v="17"/>
    <x v="19"/>
    <n v="20"/>
    <s v="April"/>
    <x v="16"/>
    <s v="20 April 1953"/>
    <x v="2"/>
    <s v="NZ2352 FB.VI Built at Standard Motors and delivered sometime between 27 May 1945 and 21 December 1945. Previously TE911. Ferried from the United Kingdom by an RAF/RNZAF crew and BOC Ohakea on 22 July 1947. Ferried to Woodbourne for storage shortly after arrival. Declared surplus on SR.4105 and sold by GSB tender number 4980/4981 dated 20 April 1953. . (http://www.adf-serials.com/nz-serials/) To RNZAF 26.6.47 as NZ2352 Sold 5.53 (Air Britain Serials)"/>
    <x v="5"/>
    <x v="3"/>
    <m/>
    <m/>
    <x v="2"/>
    <m/>
    <m/>
    <n v="4"/>
    <x v="146"/>
    <x v="1"/>
    <n v="0"/>
    <e v="#N/A"/>
    <x v="17"/>
    <x v="3"/>
    <n v="1"/>
  </r>
  <r>
    <n v="1629"/>
    <s v="VT592"/>
    <x v="10"/>
    <s v="19/204AFS"/>
    <x v="21"/>
    <x v="19"/>
    <n v="21"/>
    <s v="April"/>
    <x v="16"/>
    <s v="21 April 1953"/>
    <x v="2"/>
    <s v="To Yug AF 21.4.53 (Air Britain Serials) aw/cn 30/09/1947, d/d 24/10/1947, sold 21/04/1953 at Abingdon to the Yugoslav AF"/>
    <x v="5"/>
    <x v="3"/>
    <m/>
    <m/>
    <x v="2"/>
    <m/>
    <m/>
    <n v="4"/>
    <x v="146"/>
    <x v="1"/>
    <n v="0"/>
    <s v="Support Unit"/>
    <x v="294"/>
    <x v="0"/>
    <n v="2"/>
  </r>
  <r>
    <n v="3946"/>
    <s v="VT609"/>
    <x v="10"/>
    <s v="SF Linton/65/204AFS"/>
    <x v="21"/>
    <x v="19"/>
    <n v="21"/>
    <s v="April"/>
    <x v="16"/>
    <s v="21 April 1953"/>
    <x v="2"/>
    <s v="To Yug AF 21.4.53 (Air Britain Serials) d/d 17/02/1948, sold 21/04/1953 at Abingdon to the Yugoslav AF  (http://www.ukserials.com/)"/>
    <x v="5"/>
    <x v="3"/>
    <m/>
    <m/>
    <x v="2"/>
    <m/>
    <m/>
    <n v="4"/>
    <x v="146"/>
    <x v="1"/>
    <n v="0"/>
    <s v="Support Unit"/>
    <x v="294"/>
    <x v="0"/>
    <n v="3"/>
  </r>
  <r>
    <n v="644"/>
    <s v="A52-44"/>
    <x v="24"/>
    <s v="1APU/5OTU/Cv T43/reserial A52-1071/ARDU"/>
    <x v="7"/>
    <x v="19"/>
    <n v="22"/>
    <s v="April"/>
    <x v="16"/>
    <s v="22 April 1953"/>
    <x v="0"/>
    <s v="Built as F.B.40. Delivered during October 1944. Converted to Mk.43 A52-1071. Final disposition: forced landing, East Sale, Victoria, April 1953. (Beaufort, Beaufighter and Mosquito in Australian Service, Stewart Wilson, 1990) Wheels up forced landing nr East Sale VIC 22.04.53 (Air Britain Serials)"/>
    <x v="2"/>
    <x v="2"/>
    <s v="Forced landing"/>
    <m/>
    <x v="2"/>
    <m/>
    <m/>
    <n v="4"/>
    <x v="146"/>
    <x v="1"/>
    <n v="0"/>
    <s v="Support Unit"/>
    <x v="372"/>
    <x v="5"/>
    <n v="5"/>
  </r>
  <r>
    <n v="3588"/>
    <s v="PZ444"/>
    <x v="12"/>
    <n v="21"/>
    <x v="17"/>
    <x v="19"/>
    <n v="0"/>
    <s v="May"/>
    <x v="16"/>
    <s v="0 May 1953"/>
    <x v="2"/>
    <s v="FB.VI PZ444 DH (Hatfield) NZ2385 Apr 3, 1948 ZK-BCW (Sep 2, 1953) GSB Tender No.4980 May 1953, sold Aircraft Supplies Ltd, PN. . www.kiwiaircraftimages.com/mossielisting.html To RNZAF 27.1.48 as NZ2385 ZK-BCW scrapped Palmerston North (Air Britain Serials)"/>
    <x v="4"/>
    <x v="3"/>
    <m/>
    <m/>
    <x v="2"/>
    <m/>
    <m/>
    <n v="5"/>
    <x v="147"/>
    <x v="1"/>
    <n v="1"/>
    <s v="Front-Line"/>
    <x v="48"/>
    <x v="0"/>
    <n v="1"/>
  </r>
  <r>
    <n v="19"/>
    <s v="LR518"/>
    <x v="10"/>
    <s v="305/1482 Flt/305/1655CU/16MU/1655CU/616/204AFS"/>
    <x v="10"/>
    <x v="19"/>
    <n v="11"/>
    <s v="May"/>
    <x v="16"/>
    <s v="11 May 1953"/>
    <x v="2"/>
    <s v="SOC 11.5.53 (Air Britain Serials)"/>
    <x v="4"/>
    <x v="3"/>
    <m/>
    <m/>
    <x v="2"/>
    <m/>
    <m/>
    <n v="5"/>
    <x v="147"/>
    <x v="1"/>
    <n v="1"/>
    <s v="Support Unit"/>
    <x v="294"/>
    <x v="2"/>
    <n v="8"/>
  </r>
  <r>
    <n v="2231"/>
    <s v="PF605"/>
    <x v="20"/>
    <s v="Cv TT39/RN"/>
    <x v="10"/>
    <x v="19"/>
    <n v="22"/>
    <s v="May"/>
    <x v="16"/>
    <s v="22 May 1953"/>
    <x v="2"/>
    <s v="SOC 22.5.53 (Air Britain Serials)"/>
    <x v="4"/>
    <x v="3"/>
    <m/>
    <m/>
    <x v="2"/>
    <m/>
    <m/>
    <n v="5"/>
    <x v="147"/>
    <x v="1"/>
    <n v="0"/>
    <e v="#N/A"/>
    <x v="64"/>
    <x v="6"/>
    <n v="2"/>
  </r>
  <r>
    <n v="3464"/>
    <s v="RF904"/>
    <x v="12"/>
    <s v="RN"/>
    <x v="10"/>
    <x v="19"/>
    <n v="22"/>
    <s v="May"/>
    <x v="16"/>
    <s v="22 May 1953"/>
    <x v="2"/>
    <s v="SOC 22.5.53 (Air Britain Serials)"/>
    <x v="4"/>
    <x v="3"/>
    <m/>
    <m/>
    <x v="2"/>
    <m/>
    <m/>
    <n v="5"/>
    <x v="147"/>
    <x v="1"/>
    <n v="1"/>
    <e v="#N/A"/>
    <x v="64"/>
    <x v="3"/>
    <n v="1"/>
  </r>
  <r>
    <n v="4567"/>
    <s v="RG178"/>
    <x v="35"/>
    <s v="544/540/58/540/237OCU/APDU/58/Cv PR34A/81"/>
    <x v="10"/>
    <x v="19"/>
    <n v="25"/>
    <s v="May"/>
    <x v="16"/>
    <s v="25 May 1953"/>
    <x v="0"/>
    <s v="Swung on landing and u/c collapsed Seletar 25.5.53 (Air Britain Serials)"/>
    <x v="2"/>
    <x v="2"/>
    <s v="Swung on landing"/>
    <m/>
    <x v="2"/>
    <m/>
    <m/>
    <n v="5"/>
    <x v="147"/>
    <x v="1"/>
    <n v="0"/>
    <s v="Front-Line"/>
    <x v="287"/>
    <x v="0"/>
    <n v="9"/>
  </r>
  <r>
    <n v="339"/>
    <s v="RR312"/>
    <x v="10"/>
    <s v="BCIS/204AFS/FETS/33/45"/>
    <x v="3"/>
    <x v="16"/>
    <n v="27"/>
    <s v="May"/>
    <x v="16"/>
    <s v="27 May 1953"/>
    <x v="2"/>
    <s v="SOC 27.5.53 (Air Britain Serials)"/>
    <x v="4"/>
    <x v="3"/>
    <m/>
    <m/>
    <x v="2"/>
    <m/>
    <m/>
    <n v="5"/>
    <x v="147"/>
    <x v="1"/>
    <n v="1"/>
    <s v="Front-Line"/>
    <x v="86"/>
    <x v="2"/>
    <n v="5"/>
  </r>
  <r>
    <n v="2747"/>
    <s v="TW106"/>
    <x v="10"/>
    <s v="1FU/Arm Trg Flt Celle"/>
    <x v="10"/>
    <x v="19"/>
    <n v="28"/>
    <s v="May"/>
    <x v="16"/>
    <s v="28 May 1953"/>
    <x v="2"/>
    <s v="SOC 28.5.53 (Air Britain Serials)"/>
    <x v="4"/>
    <x v="3"/>
    <m/>
    <m/>
    <x v="2"/>
    <m/>
    <m/>
    <n v="5"/>
    <x v="147"/>
    <x v="1"/>
    <n v="0"/>
    <s v="Support Unit"/>
    <x v="396"/>
    <x v="2"/>
    <n v="2"/>
  </r>
  <r>
    <n v="6002"/>
    <s v="RS651"/>
    <x v="12"/>
    <m/>
    <x v="18"/>
    <x v="19"/>
    <n v="10"/>
    <s v="June"/>
    <x v="16"/>
    <s v="10 June 1953"/>
    <x v="0"/>
    <s v="Inspected at Chateaudun Nov 50, to Israeli ownership at Chateaudun Feb 21 51, ferried to Israel Dec 10 51, w/o Jun 10 53, Lt Erlich and Halperin. (Air Enthusiast, September-October 1999) One of a batch of 50 Mosquito VI delivered between April 1945 and June 1946 by Airspeed, Christchurch. No RAF service recorded prior to passing to Armeé de l'Air 9 Sep 1947. Source: RAF Aircraft PA100-RZ999/J Halley (Air Britain 1992) To Armee de l'Air 9.9.47 to Israel 21.2.51 as 2136 Written off 10.6.53 (Air Britain Serials)"/>
    <x v="2"/>
    <x v="2"/>
    <s v="Not Stated"/>
    <m/>
    <x v="2"/>
    <m/>
    <m/>
    <n v="6"/>
    <x v="148"/>
    <x v="1"/>
    <n v="0"/>
    <e v="#N/A"/>
    <x v="17"/>
    <x v="7"/>
    <n v="1"/>
  </r>
  <r>
    <n v="3891"/>
    <s v="RK935"/>
    <x v="25"/>
    <m/>
    <x v="15"/>
    <x v="19"/>
    <n v="11"/>
    <s v="June"/>
    <x v="16"/>
    <s v="11 June 1953"/>
    <x v="0"/>
    <s v="To Belgian AF 29.11.51 as MB-23 Written off on delivery flight 11.6.53 (Air Britain Serials)"/>
    <x v="2"/>
    <x v="2"/>
    <s v="Not Stated"/>
    <m/>
    <x v="2"/>
    <m/>
    <m/>
    <n v="6"/>
    <x v="148"/>
    <x v="1"/>
    <n v="0"/>
    <e v="#N/A"/>
    <x v="17"/>
    <x v="2"/>
    <n v="1"/>
  </r>
  <r>
    <n v="917"/>
    <s v="TW250"/>
    <x v="43"/>
    <s v="RN 811/790/771/751"/>
    <x v="10"/>
    <x v="19"/>
    <n v="15"/>
    <s v="June"/>
    <x v="16"/>
    <s v="15 June 1953"/>
    <x v="2"/>
    <s v="SOC 15.6.53 (Air Britain Serials)"/>
    <x v="4"/>
    <x v="3"/>
    <m/>
    <m/>
    <x v="2"/>
    <m/>
    <m/>
    <n v="6"/>
    <x v="148"/>
    <x v="1"/>
    <n v="0"/>
    <s v="Front-Line"/>
    <x v="397"/>
    <x v="2"/>
    <n v="4"/>
  </r>
  <r>
    <n v="239"/>
    <s v="LR581"/>
    <x v="10"/>
    <s v="143/132OTU/8OTU/132OTU/CCFIS/540/204AFS"/>
    <x v="10"/>
    <x v="19"/>
    <n v="28"/>
    <s v="June"/>
    <x v="16"/>
    <s v="28 June 1953"/>
    <x v="2"/>
    <s v="SOC 28.6.53 (Air Britain Serials)"/>
    <x v="4"/>
    <x v="3"/>
    <m/>
    <m/>
    <x v="2"/>
    <m/>
    <m/>
    <n v="6"/>
    <x v="148"/>
    <x v="1"/>
    <n v="1"/>
    <s v="Support Unit"/>
    <x v="294"/>
    <x v="2"/>
    <n v="7"/>
  </r>
  <r>
    <n v="382"/>
    <s v="TW113"/>
    <x v="10"/>
    <s v="19/SF Wittering/SF Coltishall/264/FETS"/>
    <x v="10"/>
    <x v="19"/>
    <n v="4"/>
    <s v="July"/>
    <x v="16"/>
    <s v="4 July 1953"/>
    <x v="0"/>
    <s v="Swung on landing and u/c collapsed Seletar 4.7.53 (Air Britain Serials)"/>
    <x v="2"/>
    <x v="2"/>
    <s v="Swung on landing"/>
    <m/>
    <x v="2"/>
    <m/>
    <m/>
    <n v="7"/>
    <x v="149"/>
    <x v="1"/>
    <n v="0"/>
    <s v="Support Unit"/>
    <x v="391"/>
    <x v="2"/>
    <n v="5"/>
  </r>
  <r>
    <n v="1701"/>
    <s v="MM368"/>
    <x v="18"/>
    <s v="USAAF/RN"/>
    <x v="10"/>
    <x v="19"/>
    <n v="23"/>
    <s v="July"/>
    <x v="16"/>
    <s v="23 July 1953"/>
    <x v="2"/>
    <s v="440807 PORTER, FORD D MOSQUITOO MM-368 WATTON, UK 802R (Thomas Ensminger) 441127 MOSQUITO MM-368 WATTON, UK 25 (Thomas Ensminger) 450420 MOSQUITO MM-368 WATTON, UK 25 (Thomas Ensminger) SS Culham 23.7.53 (Air Britain Serials)"/>
    <x v="4"/>
    <x v="3"/>
    <m/>
    <m/>
    <x v="2"/>
    <m/>
    <m/>
    <n v="7"/>
    <x v="149"/>
    <x v="1"/>
    <n v="1"/>
    <e v="#N/A"/>
    <x v="64"/>
    <x v="0"/>
    <n v="2"/>
  </r>
  <r>
    <n v="1703"/>
    <s v="NS804"/>
    <x v="18"/>
    <s v="USAAF/RN"/>
    <x v="10"/>
    <x v="19"/>
    <n v="23"/>
    <s v="July"/>
    <x v="16"/>
    <s v="23 July 1953"/>
    <x v="2"/>
    <s v="Sold 23.7.53 (Air Britain Serials)"/>
    <x v="5"/>
    <x v="3"/>
    <m/>
    <m/>
    <x v="2"/>
    <m/>
    <m/>
    <n v="7"/>
    <x v="149"/>
    <x v="1"/>
    <n v="1"/>
    <e v="#N/A"/>
    <x v="64"/>
    <x v="0"/>
    <n v="2"/>
  </r>
  <r>
    <n v="3477"/>
    <s v="TE719"/>
    <x v="12"/>
    <s v="RN"/>
    <x v="10"/>
    <x v="19"/>
    <n v="23"/>
    <s v="July"/>
    <x v="16"/>
    <s v="23 July 1953"/>
    <x v="2"/>
    <s v="Sold 23.7.53 (Air Britain Serials)"/>
    <x v="5"/>
    <x v="3"/>
    <m/>
    <m/>
    <x v="2"/>
    <m/>
    <m/>
    <n v="7"/>
    <x v="149"/>
    <x v="1"/>
    <n v="0"/>
    <e v="#N/A"/>
    <x v="64"/>
    <x v="3"/>
    <n v="1"/>
  </r>
  <r>
    <n v="3917"/>
    <s v="TW232"/>
    <x v="43"/>
    <s v="RN"/>
    <x v="10"/>
    <x v="19"/>
    <n v="23"/>
    <s v="July"/>
    <x v="16"/>
    <s v="23 July 1953"/>
    <x v="2"/>
    <s v="Sold 23.7.35 (Air Britain Serials) Fixed wings."/>
    <x v="5"/>
    <x v="3"/>
    <m/>
    <m/>
    <x v="2"/>
    <m/>
    <m/>
    <n v="7"/>
    <x v="149"/>
    <x v="1"/>
    <n v="0"/>
    <e v="#N/A"/>
    <x v="64"/>
    <x v="2"/>
    <n v="1"/>
  </r>
  <r>
    <n v="5113"/>
    <s v="TW238"/>
    <x v="43"/>
    <s v="RN"/>
    <x v="18"/>
    <x v="19"/>
    <n v="23"/>
    <s v="July"/>
    <x v="16"/>
    <s v="23 July 1953"/>
    <x v="2"/>
    <s v="Sold 23.7.53 [To Israel as 4X-3186?] (Air Britain Serials) Fixed Wings."/>
    <x v="5"/>
    <x v="3"/>
    <m/>
    <m/>
    <x v="2"/>
    <m/>
    <m/>
    <n v="7"/>
    <x v="149"/>
    <x v="1"/>
    <n v="0"/>
    <e v="#N/A"/>
    <x v="64"/>
    <x v="2"/>
    <n v="1"/>
  </r>
  <r>
    <n v="134"/>
    <s v="TW248"/>
    <x v="43"/>
    <s v="RN 778/790/Airwork"/>
    <x v="10"/>
    <x v="19"/>
    <n v="23"/>
    <s v="July"/>
    <x v="16"/>
    <s v="23 July 1953"/>
    <x v="2"/>
    <s v="Sold 23.7.53 (Air Britain Serials)"/>
    <x v="5"/>
    <x v="3"/>
    <m/>
    <m/>
    <x v="2"/>
    <m/>
    <m/>
    <n v="7"/>
    <x v="149"/>
    <x v="1"/>
    <n v="0"/>
    <s v="Support Unit"/>
    <x v="392"/>
    <x v="2"/>
    <n v="3"/>
  </r>
  <r>
    <n v="4019"/>
    <s v="TW286"/>
    <x v="43"/>
    <s v="RN 771"/>
    <x v="10"/>
    <x v="19"/>
    <n v="23"/>
    <s v="July"/>
    <x v="16"/>
    <s v="23 July 1953"/>
    <x v="2"/>
    <s v="Sold 23.7.53 (Air Britain Serials)"/>
    <x v="5"/>
    <x v="3"/>
    <m/>
    <m/>
    <x v="2"/>
    <m/>
    <m/>
    <n v="7"/>
    <x v="149"/>
    <x v="1"/>
    <n v="0"/>
    <s v="Front-Line"/>
    <x v="178"/>
    <x v="2"/>
    <n v="1"/>
  </r>
  <r>
    <n v="3167"/>
    <s v="TW291"/>
    <x v="43"/>
    <s v="RN 771/ECFS"/>
    <x v="10"/>
    <x v="19"/>
    <n v="23"/>
    <s v="July"/>
    <x v="16"/>
    <s v="23 July 1953"/>
    <x v="2"/>
    <s v="Sold 23.7.53 (Air Britain Serials)"/>
    <x v="5"/>
    <x v="3"/>
    <m/>
    <m/>
    <x v="2"/>
    <m/>
    <m/>
    <n v="7"/>
    <x v="149"/>
    <x v="1"/>
    <n v="0"/>
    <s v="Support Unit"/>
    <x v="75"/>
    <x v="2"/>
    <n v="2"/>
  </r>
  <r>
    <n v="7367"/>
    <s v="VT724"/>
    <x v="38"/>
    <s v="RN 703/RAE"/>
    <x v="10"/>
    <x v="19"/>
    <n v="23"/>
    <s v="July"/>
    <x v="16"/>
    <s v="23 July 1953"/>
    <x v="2"/>
    <s v="Sold 23.7.53 (Air Britain Serials) |d/d 08/03/1948 to the Royal Navy, sold as scrap 23/07/1953 at Stretton   (http://www.ukserials.com/)"/>
    <x v="5"/>
    <x v="3"/>
    <m/>
    <m/>
    <x v="2"/>
    <m/>
    <m/>
    <n v="7"/>
    <x v="149"/>
    <x v="1"/>
    <n v="0"/>
    <s v="Support Unit"/>
    <x v="61"/>
    <x v="8"/>
    <n v="2"/>
  </r>
  <r>
    <n v="6950"/>
    <s v="TV956"/>
    <x v="10"/>
    <s v="13OTU/33"/>
    <x v="10"/>
    <x v="19"/>
    <n v="25"/>
    <s v="July"/>
    <x v="16"/>
    <s v="25 July 1953"/>
    <x v="2"/>
    <s v="SOC 25.7.53 (Air Britain Serials)"/>
    <x v="4"/>
    <x v="3"/>
    <m/>
    <m/>
    <x v="2"/>
    <m/>
    <m/>
    <n v="7"/>
    <x v="149"/>
    <x v="1"/>
    <n v="0"/>
    <s v="Front-Line"/>
    <x v="380"/>
    <x v="2"/>
    <n v="2"/>
  </r>
  <r>
    <n v="221"/>
    <s v="HJ979"/>
    <x v="10"/>
    <s v="140/54OTU/13OTU/54OTU/CFS/204AFS/FTU"/>
    <x v="10"/>
    <x v="7"/>
    <n v="30"/>
    <s v="July"/>
    <x v="16"/>
    <s v="30 July 1953"/>
    <x v="0"/>
    <s v="Swung on landing and u/c collapsed Kemble 30.7.53 (Air Britain Serials)"/>
    <x v="2"/>
    <x v="2"/>
    <s v="Swung on landing"/>
    <m/>
    <x v="2"/>
    <m/>
    <m/>
    <n v="7"/>
    <x v="149"/>
    <x v="1"/>
    <n v="1"/>
    <s v="Support Unit"/>
    <x v="395"/>
    <x v="2"/>
    <n v="7"/>
  </r>
  <r>
    <n v="1852"/>
    <s v="TW227"/>
    <x v="43"/>
    <s v="RN/AAEE/DH Leavesden/Airwork FRU"/>
    <x v="10"/>
    <x v="19"/>
    <n v="0"/>
    <s v="August"/>
    <x v="16"/>
    <s v="0 August 1953"/>
    <x v="2"/>
    <s v="SOC 8.53 (Air Britain Serials) Fixed Wings."/>
    <x v="4"/>
    <x v="3"/>
    <m/>
    <m/>
    <x v="2"/>
    <m/>
    <m/>
    <n v="8"/>
    <x v="150"/>
    <x v="1"/>
    <n v="0"/>
    <s v="Support Unit"/>
    <x v="398"/>
    <x v="2"/>
    <n v="4"/>
  </r>
  <r>
    <n v="907"/>
    <s v="PZ183"/>
    <x v="12"/>
    <n v="23"/>
    <x v="18"/>
    <x v="16"/>
    <n v="6"/>
    <s v="August"/>
    <x v="16"/>
    <s v="6 August 1953"/>
    <x v="2"/>
    <s v="Inspected at Chateaudun Nov 50, to Israeli ownership at Chateaudun Feb 21 51, ferried to Israel Jun 27/28 51, disappeared in a flight over the Mediterranean Aug 6 53, Lt. Uriel Ashel and 2nd Lt Oded Shatil missing. (Air Enthusiast, September-October 1999) To Armee de l'Air 11.11.47 to Israel 21.2.51 as 2113 Written off 6.8.53 (Air Britain Serials)"/>
    <x v="4"/>
    <x v="3"/>
    <m/>
    <m/>
    <x v="2"/>
    <m/>
    <m/>
    <n v="8"/>
    <x v="150"/>
    <x v="1"/>
    <n v="1"/>
    <s v="Front-Line"/>
    <x v="6"/>
    <x v="0"/>
    <n v="1"/>
  </r>
  <r>
    <n v="3413"/>
    <s v="TE916"/>
    <x v="12"/>
    <s v="FE"/>
    <x v="18"/>
    <x v="19"/>
    <n v="7"/>
    <s v="August"/>
    <x v="16"/>
    <s v="7 August 1953"/>
    <x v="0"/>
    <s v="Inspected at Chateaudun Nov 50, to Israeli ownership at Chateaudun Feb 21 51, ferried to Israel Jun 27/28 51, converted in Israel to an interim recce aircraft, crashed into Mediterranean Aug 7 53, Lt. Eliezer Raizner and Lt. Yehuda Katz killed. (Air Enthusiast, September-October 1999) To Armee de l'Air 19.2.48 to Israel 21.2.51 as 2112 Written off 7.8.53 (Air Britain Serials)"/>
    <x v="2"/>
    <x v="2"/>
    <s v="Unknown"/>
    <m/>
    <x v="2"/>
    <m/>
    <m/>
    <n v="8"/>
    <x v="150"/>
    <x v="1"/>
    <n v="0"/>
    <e v="#N/A"/>
    <x v="91"/>
    <x v="3"/>
    <n v="1"/>
  </r>
  <r>
    <n v="5248"/>
    <s v="TV954"/>
    <x v="10"/>
    <s v="RN"/>
    <x v="10"/>
    <x v="19"/>
    <n v="11"/>
    <s v="August"/>
    <x v="16"/>
    <s v="11 August 1953"/>
    <x v="2"/>
    <s v="Scrapped 11.8.53 (Air Britain Serials)"/>
    <x v="4"/>
    <x v="3"/>
    <m/>
    <m/>
    <x v="2"/>
    <m/>
    <m/>
    <n v="8"/>
    <x v="150"/>
    <x v="1"/>
    <n v="0"/>
    <e v="#N/A"/>
    <x v="64"/>
    <x v="2"/>
    <n v="1"/>
  </r>
  <r>
    <n v="1661"/>
    <s v="TH997"/>
    <x v="42"/>
    <s v="Cv TT/2CAACU"/>
    <x v="10"/>
    <x v="19"/>
    <n v="12"/>
    <s v="August"/>
    <x v="16"/>
    <s v="12 August 1953"/>
    <x v="0"/>
    <s v="Engine cut on take-off bellylanded at Langham 12.8.53 (Air Britain Serials)"/>
    <x v="2"/>
    <x v="2"/>
    <s v="Engine failure"/>
    <m/>
    <x v="2"/>
    <m/>
    <m/>
    <n v="8"/>
    <x v="150"/>
    <x v="1"/>
    <n v="0"/>
    <s v="Support Unit"/>
    <x v="399"/>
    <x v="0"/>
    <n v="2"/>
  </r>
  <r>
    <n v="3980"/>
    <s v="TA689"/>
    <x v="42"/>
    <s v="38MU"/>
    <x v="10"/>
    <x v="6"/>
    <n v="14"/>
    <s v="August"/>
    <x v="16"/>
    <s v="14 August 1953"/>
    <x v="0"/>
    <s v="Swung on take-off and u/c collapsed Llandow 14.8.53 (Air Britain Serials)"/>
    <x v="2"/>
    <x v="2"/>
    <s v="Swung on takeoff"/>
    <m/>
    <x v="2"/>
    <m/>
    <m/>
    <n v="8"/>
    <x v="150"/>
    <x v="1"/>
    <n v="0"/>
    <s v="Support Unit"/>
    <x v="400"/>
    <x v="0"/>
    <n v="1"/>
  </r>
  <r>
    <n v="4109"/>
    <s v="TK650"/>
    <x v="42"/>
    <s v="Cv PR35/AAEE"/>
    <x v="10"/>
    <x v="19"/>
    <n v="25"/>
    <s v="August"/>
    <x v="16"/>
    <s v="25 August 1953"/>
    <x v="2"/>
    <s v="SS 25.8.53 (Air Britain Serials)"/>
    <x v="4"/>
    <x v="3"/>
    <m/>
    <m/>
    <x v="2"/>
    <m/>
    <m/>
    <n v="8"/>
    <x v="150"/>
    <x v="1"/>
    <n v="0"/>
    <s v="Support Unit"/>
    <x v="7"/>
    <x v="0"/>
    <n v="2"/>
  </r>
  <r>
    <n v="2068"/>
    <s v="PZ454"/>
    <x v="12"/>
    <s v="418/305/204AFS/231OCU"/>
    <x v="0"/>
    <x v="7"/>
    <n v="27"/>
    <s v="August"/>
    <x v="16"/>
    <s v="27 August 1953"/>
    <x v="2"/>
    <s v="First mentioned in 418 Sqn ORB, 3/4 January 1945; last recorded operation on 24/25 April 1945. ORB entry of 3/4 January 1945 gives letter &quot;Y&quot;. From 27/28 March onwards it is &quot;F&quot;. This seems to be due to return of NT153 (&quot;Y&quot;) to operations in March. SS 27.8.53 (Air Britain Serials)"/>
    <x v="4"/>
    <x v="3"/>
    <m/>
    <m/>
    <x v="2"/>
    <m/>
    <m/>
    <n v="8"/>
    <x v="150"/>
    <x v="1"/>
    <n v="1"/>
    <s v="Support Unit"/>
    <x v="313"/>
    <x v="0"/>
    <n v="4"/>
  </r>
  <r>
    <n v="1692"/>
    <s v="TW292"/>
    <x v="43"/>
    <s v="RN 771/Airwork"/>
    <x v="10"/>
    <x v="19"/>
    <n v="31"/>
    <s v="August"/>
    <x v="16"/>
    <s v="31 August 1953"/>
    <x v="2"/>
    <s v="Sold 31.8.53 (Air Britain Serials)"/>
    <x v="5"/>
    <x v="3"/>
    <m/>
    <m/>
    <x v="2"/>
    <m/>
    <m/>
    <n v="8"/>
    <x v="150"/>
    <x v="1"/>
    <n v="0"/>
    <s v="Support Unit"/>
    <x v="392"/>
    <x v="2"/>
    <n v="2"/>
  </r>
  <r>
    <n v="1241"/>
    <s v="VT725"/>
    <x v="38"/>
    <s v="RN 703"/>
    <x v="10"/>
    <x v="19"/>
    <n v="31"/>
    <s v="August"/>
    <x v="16"/>
    <s v="31 August 1953"/>
    <x v="2"/>
    <s v="Sold 31.8.53 (Air Britain Serials) |d/d 07/04/1948 to the Royal Navy, sold as scrap 31/08/1953 at Lossiemouth   (http://www.ukserials.com/)"/>
    <x v="5"/>
    <x v="3"/>
    <m/>
    <m/>
    <x v="2"/>
    <m/>
    <m/>
    <n v="8"/>
    <x v="150"/>
    <x v="1"/>
    <n v="0"/>
    <s v="Front-Line"/>
    <x v="226"/>
    <x v="8"/>
    <n v="1"/>
  </r>
  <r>
    <n v="1778"/>
    <s v="NT471"/>
    <x v="25"/>
    <s v="NFDU/CFE/608/TFU"/>
    <x v="10"/>
    <x v="19"/>
    <n v="1"/>
    <s v="September"/>
    <x v="16"/>
    <s v="1 September 1953"/>
    <x v="2"/>
    <s v="To 7100M 1.9.53 (Air Britain Serials)"/>
    <x v="4"/>
    <x v="3"/>
    <m/>
    <m/>
    <x v="2"/>
    <m/>
    <m/>
    <n v="9"/>
    <x v="151"/>
    <x v="1"/>
    <n v="1"/>
    <s v="Support Unit"/>
    <x v="49"/>
    <x v="2"/>
    <n v="4"/>
  </r>
  <r>
    <n v="1163"/>
    <s v="RG172"/>
    <x v="18"/>
    <s v="RN"/>
    <x v="10"/>
    <x v="19"/>
    <n v="3"/>
    <s v="September"/>
    <x v="16"/>
    <s v="3 September 1953"/>
    <x v="2"/>
    <s v="SOC 3.9.53 (Air Britain Serials) Hooked."/>
    <x v="4"/>
    <x v="3"/>
    <m/>
    <m/>
    <x v="2"/>
    <m/>
    <m/>
    <n v="9"/>
    <x v="151"/>
    <x v="1"/>
    <n v="1"/>
    <e v="#N/A"/>
    <x v="64"/>
    <x v="0"/>
    <n v="1"/>
  </r>
  <r>
    <n v="2632"/>
    <s v="TW257"/>
    <x v="43"/>
    <s v="RN 739/771/790"/>
    <x v="10"/>
    <x v="19"/>
    <n v="3"/>
    <s v="September"/>
    <x v="16"/>
    <s v="3 September 1953"/>
    <x v="2"/>
    <s v="Sold 3.9.53 (Air Britain Serials)"/>
    <x v="5"/>
    <x v="3"/>
    <m/>
    <m/>
    <x v="2"/>
    <m/>
    <m/>
    <n v="9"/>
    <x v="151"/>
    <x v="1"/>
    <n v="0"/>
    <s v="Front-Line"/>
    <x v="182"/>
    <x v="2"/>
    <n v="3"/>
  </r>
  <r>
    <n v="2143"/>
    <s v="RK959"/>
    <x v="39"/>
    <s v="29/25"/>
    <x v="0"/>
    <x v="2"/>
    <n v="4"/>
    <s v="September"/>
    <x v="16"/>
    <s v="4 September 1953"/>
    <x v="2"/>
    <s v="To 7029M 4.9.53 (Air Britain Serials)"/>
    <x v="4"/>
    <x v="3"/>
    <m/>
    <m/>
    <x v="2"/>
    <m/>
    <m/>
    <n v="9"/>
    <x v="151"/>
    <x v="1"/>
    <n v="0"/>
    <s v="Front-Line"/>
    <x v="14"/>
    <x v="2"/>
    <n v="2"/>
  </r>
  <r>
    <n v="3915"/>
    <s v="RS673"/>
    <x v="12"/>
    <m/>
    <x v="21"/>
    <x v="19"/>
    <n v="4"/>
    <s v="September"/>
    <x v="16"/>
    <s v="4 September 1953"/>
    <x v="2"/>
    <s v="To Yug AF 4.9.53 as 8129 (Air Britain Serials)"/>
    <x v="5"/>
    <x v="3"/>
    <m/>
    <m/>
    <x v="2"/>
    <m/>
    <m/>
    <n v="9"/>
    <x v="151"/>
    <x v="1"/>
    <n v="0"/>
    <e v="#N/A"/>
    <x v="17"/>
    <x v="7"/>
    <n v="1"/>
  </r>
  <r>
    <n v="204"/>
    <s v="PF449"/>
    <x v="20"/>
    <s v="128/14/Cv TT39/RN"/>
    <x v="10"/>
    <x v="19"/>
    <n v="11"/>
    <s v="September"/>
    <x v="16"/>
    <s v="11 September 1953"/>
    <x v="2"/>
    <s v="SOC 11.9.53 (Air Britain Serials)"/>
    <x v="4"/>
    <x v="3"/>
    <m/>
    <m/>
    <x v="2"/>
    <m/>
    <m/>
    <n v="9"/>
    <x v="151"/>
    <x v="1"/>
    <n v="0"/>
    <e v="#N/A"/>
    <x v="64"/>
    <x v="6"/>
    <n v="4"/>
  </r>
  <r>
    <n v="3223"/>
    <s v="PF452"/>
    <x v="20"/>
    <s v="109/Cv TT39/RN"/>
    <x v="10"/>
    <x v="19"/>
    <n v="11"/>
    <s v="September"/>
    <x v="16"/>
    <s v="11 September 1953"/>
    <x v="2"/>
    <s v="SOC 11.9.53 (Air Britain Serials)"/>
    <x v="4"/>
    <x v="3"/>
    <m/>
    <m/>
    <x v="2"/>
    <m/>
    <m/>
    <n v="9"/>
    <x v="151"/>
    <x v="1"/>
    <n v="0"/>
    <e v="#N/A"/>
    <x v="64"/>
    <x v="6"/>
    <n v="3"/>
  </r>
  <r>
    <n v="362"/>
    <s v="PF481"/>
    <x v="20"/>
    <s v="139/578/692/163/16OTU/RN"/>
    <x v="10"/>
    <x v="19"/>
    <n v="11"/>
    <s v="September"/>
    <x v="16"/>
    <s v="11 September 1953"/>
    <x v="2"/>
    <s v="SOC 11.9.53 (Air Britain Serials)"/>
    <x v="4"/>
    <x v="3"/>
    <m/>
    <m/>
    <x v="2"/>
    <m/>
    <m/>
    <n v="9"/>
    <x v="151"/>
    <x v="1"/>
    <n v="0"/>
    <e v="#N/A"/>
    <x v="64"/>
    <x v="6"/>
    <n v="6"/>
  </r>
  <r>
    <n v="527"/>
    <s v="PF616"/>
    <x v="20"/>
    <s v="98/14/Cv TT39/RN"/>
    <x v="10"/>
    <x v="19"/>
    <n v="11"/>
    <s v="September"/>
    <x v="16"/>
    <s v="11 September 1953"/>
    <x v="2"/>
    <s v="SOC 11.9.53 Scrapped 7.12.53 (Air Britain Serials)"/>
    <x v="4"/>
    <x v="3"/>
    <m/>
    <m/>
    <x v="2"/>
    <m/>
    <m/>
    <n v="9"/>
    <x v="151"/>
    <x v="1"/>
    <n v="0"/>
    <e v="#N/A"/>
    <x v="64"/>
    <x v="6"/>
    <n v="4"/>
  </r>
  <r>
    <n v="410"/>
    <s v="LR517"/>
    <x v="10"/>
    <s v="8OTU/132OTU/6OTU/CFE"/>
    <x v="0"/>
    <x v="7"/>
    <n v="16"/>
    <s v="September"/>
    <x v="16"/>
    <s v="16 September 1953"/>
    <x v="2"/>
    <s v="SS 16.9.53 (Air Britain Serials)"/>
    <x v="4"/>
    <x v="3"/>
    <m/>
    <m/>
    <x v="2"/>
    <m/>
    <m/>
    <n v="9"/>
    <x v="151"/>
    <x v="1"/>
    <n v="1"/>
    <s v="Support Unit"/>
    <x v="231"/>
    <x v="2"/>
    <n v="4"/>
  </r>
  <r>
    <n v="1711"/>
    <s v="MM342"/>
    <x v="18"/>
    <s v="USAAF/RN"/>
    <x v="10"/>
    <x v="19"/>
    <n v="30"/>
    <s v="September"/>
    <x v="16"/>
    <s v="30 September 1953"/>
    <x v="2"/>
    <s v="450120 POLOVICK, JOSEPH A MOSQUITO MM-342 WATTON, UK 25 (Thomas Ensminger) Scrapped Lossiemouth 30.9.53 (Air Britain Serials)"/>
    <x v="4"/>
    <x v="3"/>
    <m/>
    <m/>
    <x v="2"/>
    <m/>
    <m/>
    <n v="9"/>
    <x v="151"/>
    <x v="1"/>
    <n v="1"/>
    <e v="#N/A"/>
    <x v="64"/>
    <x v="0"/>
    <n v="2"/>
  </r>
  <r>
    <n v="206"/>
    <s v="RG198"/>
    <x v="35"/>
    <s v="544/540/58/540/237OCU/540/Cv PR34A/58"/>
    <x v="10"/>
    <x v="19"/>
    <n v="1"/>
    <s v="October"/>
    <x v="16"/>
    <s v="1 October 1953"/>
    <x v="2"/>
    <s v="SOC 1.10.53 (Air Britain Serials)"/>
    <x v="4"/>
    <x v="3"/>
    <m/>
    <m/>
    <x v="2"/>
    <m/>
    <m/>
    <n v="10"/>
    <x v="152"/>
    <x v="1"/>
    <n v="0"/>
    <s v="Front-Line"/>
    <x v="265"/>
    <x v="0"/>
    <n v="8"/>
  </r>
  <r>
    <n v="2690"/>
    <s v="A52-62"/>
    <x v="24"/>
    <s v="Cv PR41/reserial A52-324"/>
    <x v="7"/>
    <x v="19"/>
    <n v="3"/>
    <s v="October"/>
    <x v="16"/>
    <s v="3 October 1953"/>
    <x v="0"/>
    <s v="Completed as Mk.41 A52-324. Delivered during May 1948. Final disposition: sold to A J R Oates November 1952, registered VH-KLG, ditched off the Burma Coast, October 1953. (Beaufort, Beaufighter and Mosquito in Australian Service, Stewart Wilson, 1990) VH-KLG Ditched off South Burma Coast 03.10.53 (Air Britain Serials)"/>
    <x v="2"/>
    <x v="2"/>
    <s v="Ditched"/>
    <m/>
    <x v="2"/>
    <m/>
    <m/>
    <n v="10"/>
    <x v="152"/>
    <x v="1"/>
    <n v="0"/>
    <e v="#N/A"/>
    <x v="401"/>
    <x v="5"/>
    <n v="2"/>
  </r>
  <r>
    <n v="812"/>
    <s v="HJ862"/>
    <x v="10"/>
    <s v="25/60OTU/16OTU/Polebrook/23/OCU/204AFS/231OCU/33"/>
    <x v="10"/>
    <x v="19"/>
    <n v="6"/>
    <s v="October"/>
    <x v="16"/>
    <s v="6 October 1953"/>
    <x v="2"/>
    <s v="SOC 6.10.53 (Air Britain Serials)"/>
    <x v="4"/>
    <x v="3"/>
    <m/>
    <m/>
    <x v="2"/>
    <m/>
    <m/>
    <n v="10"/>
    <x v="152"/>
    <x v="1"/>
    <n v="1"/>
    <s v="Front-Line"/>
    <x v="380"/>
    <x v="2"/>
    <n v="9"/>
  </r>
  <r>
    <n v="1004"/>
    <s v="VP355"/>
    <x v="10"/>
    <s v="RN RDU"/>
    <x v="10"/>
    <x v="19"/>
    <n v="9"/>
    <s v="October"/>
    <x v="16"/>
    <s v="9 October 1953"/>
    <x v="0"/>
    <s v="Crashed on single engined overshoot Brawdy 9.10.53 (Air Britain Serials)"/>
    <x v="2"/>
    <x v="2"/>
    <s v="Overshot"/>
    <m/>
    <x v="2"/>
    <m/>
    <m/>
    <n v="10"/>
    <x v="152"/>
    <x v="1"/>
    <n v="0"/>
    <s v="Support Unit"/>
    <x v="343"/>
    <x v="0"/>
    <n v="1"/>
  </r>
  <r>
    <n v="2911"/>
    <s v="A52-210"/>
    <x v="24"/>
    <s v="Cv PR41/reserial A52-319"/>
    <x v="7"/>
    <x v="19"/>
    <n v="12"/>
    <s v="October"/>
    <x v="16"/>
    <s v="12 October 1953"/>
    <x v="2"/>
    <s v="Completed as Mk.41 A52-319. Delivered during February 1948. Final disposition: sold to Captain J Woods, March 1953, registered VH-WAD, to Australian War Memorial January 1979 for restoration by Hawker de Havilland, January 1900. (Beaufort, Beaufighter and Mosquito in Australian Service, Stewart Wilson, 1990) VH-WAD Struck off 12.10.53 Sold to Aust War Memorial named 'Quokka' (Air Britain Serials)"/>
    <x v="8"/>
    <x v="3"/>
    <m/>
    <m/>
    <x v="2"/>
    <m/>
    <m/>
    <n v="10"/>
    <x v="152"/>
    <x v="1"/>
    <n v="0"/>
    <e v="#N/A"/>
    <x v="402"/>
    <x v="5"/>
    <n v="2"/>
  </r>
  <r>
    <n v="5027"/>
    <s v="RL133"/>
    <x v="39"/>
    <n v="39"/>
    <x v="10"/>
    <x v="19"/>
    <n v="12"/>
    <s v="October"/>
    <x v="16"/>
    <s v="12 October 1953"/>
    <x v="2"/>
    <s v="To 7030M 12.10.53 (Air Britain Serials)"/>
    <x v="4"/>
    <x v="3"/>
    <m/>
    <m/>
    <x v="2"/>
    <m/>
    <m/>
    <n v="10"/>
    <x v="152"/>
    <x v="1"/>
    <n v="0"/>
    <s v="Front-Line"/>
    <x v="234"/>
    <x v="2"/>
    <n v="1"/>
  </r>
  <r>
    <n v="1676"/>
    <s v="LR303"/>
    <x v="12"/>
    <s v="613/305"/>
    <x v="18"/>
    <x v="19"/>
    <n v="26"/>
    <s v="October"/>
    <x v="16"/>
    <s v="26 October 1953"/>
    <x v="0"/>
    <s v="Inspected at Rennes Nov 50, to Israeli ownership at Rennes Feb 20 51, f/f after reconditioning on Mar 31 51, ferried to Israel 10/11 Jun 51, w/o in mid-air disintegration accident Oct 26 1953, Lt Ovadya Nachman baled out safely. (Air Enthusiast, September-October 1999) To Armee de l'Air 29.11.45 to Israel 20.2.51 as 2105 Written off 26.10.53 (Air Britain Serials)"/>
    <x v="2"/>
    <x v="2"/>
    <s v="Unknown"/>
    <m/>
    <x v="2"/>
    <m/>
    <m/>
    <n v="10"/>
    <x v="152"/>
    <x v="1"/>
    <n v="1"/>
    <s v="Front-Line"/>
    <x v="60"/>
    <x v="0"/>
    <n v="2"/>
  </r>
  <r>
    <n v="7437"/>
    <s v="NT450"/>
    <x v="25"/>
    <s v="125/264/504/Belgium"/>
    <x v="15"/>
    <x v="19"/>
    <n v="29"/>
    <s v="October"/>
    <x v="16"/>
    <s v="29 October 1953"/>
    <x v="2"/>
    <s v="To Belgian AF 10.12.48 Tongeren as GI SS 29.10.53 (Air Britain Serials)"/>
    <x v="4"/>
    <x v="3"/>
    <m/>
    <m/>
    <x v="2"/>
    <m/>
    <m/>
    <n v="10"/>
    <x v="152"/>
    <x v="1"/>
    <n v="1"/>
    <s v="Front-Line"/>
    <x v="316"/>
    <x v="2"/>
    <n v="4"/>
  </r>
  <r>
    <n v="2600"/>
    <s v="NT563"/>
    <x v="25"/>
    <s v="141/504/Belgium"/>
    <x v="15"/>
    <x v="19"/>
    <n v="29"/>
    <s v="October"/>
    <x v="16"/>
    <s v="29 October 1953"/>
    <x v="2"/>
    <s v="To Belgian AF 10.12.48 Tongeren as GI SS 29.10.53 (Air Britain Serials)"/>
    <x v="4"/>
    <x v="3"/>
    <m/>
    <m/>
    <x v="2"/>
    <m/>
    <m/>
    <n v="10"/>
    <x v="152"/>
    <x v="1"/>
    <n v="1"/>
    <s v="Front-Line"/>
    <x v="316"/>
    <x v="2"/>
    <n v="3"/>
  </r>
  <r>
    <n v="7640"/>
    <s v="RS717"/>
    <x v="42"/>
    <s v="Cv TT35/APS Sylt"/>
    <x v="10"/>
    <x v="19"/>
    <n v="31"/>
    <s v="October"/>
    <x v="16"/>
    <s v="31 October 1953"/>
    <x v="0"/>
    <s v="Missed runway in bad visibility and hit obstruction Schleswigland 31.10.53 to 7126M (Air Britain Serials) _x000a__x000a_Mosquito RS717 _x000a_This was a B35 model converted to a TT35 (target towing)_x000a__x000a_On October 31 1953 Mosquito RS717 missed the runway due to poor visibility and hit an 'obstruction' _x000a__x000a_(http://www.adenairways.com/Schleswig/Crash%20RS717.htm)"/>
    <x v="2"/>
    <x v="2"/>
    <s v="Bad Visibility"/>
    <m/>
    <x v="2"/>
    <m/>
    <m/>
    <n v="10"/>
    <x v="152"/>
    <x v="1"/>
    <n v="0"/>
    <s v="Support Unit"/>
    <x v="403"/>
    <x v="7"/>
    <n v="2"/>
  </r>
  <r>
    <n v="7525"/>
    <s v="TW255"/>
    <x v="43"/>
    <s v="RN 790/FRU"/>
    <x v="10"/>
    <x v="19"/>
    <n v="5"/>
    <s v="November"/>
    <x v="16"/>
    <s v="5 November 1953"/>
    <x v="2"/>
    <s v="Sold 5.11.53 (Air Britain Serials)"/>
    <x v="5"/>
    <x v="3"/>
    <m/>
    <m/>
    <x v="2"/>
    <m/>
    <m/>
    <n v="11"/>
    <x v="153"/>
    <x v="1"/>
    <n v="0"/>
    <s v="Support Unit"/>
    <x v="404"/>
    <x v="2"/>
    <n v="2"/>
  </r>
  <r>
    <n v="1720"/>
    <s v="NS775"/>
    <x v="18"/>
    <s v="USAAF/RN"/>
    <x v="10"/>
    <x v="19"/>
    <n v="18"/>
    <s v="November"/>
    <x v="16"/>
    <s v="18 November 1953"/>
    <x v="2"/>
    <s v="Sold 18.11.53 (Air Britain Serials)"/>
    <x v="5"/>
    <x v="3"/>
    <m/>
    <m/>
    <x v="2"/>
    <m/>
    <m/>
    <n v="11"/>
    <x v="153"/>
    <x v="1"/>
    <n v="1"/>
    <e v="#N/A"/>
    <x v="64"/>
    <x v="0"/>
    <n v="2"/>
  </r>
  <r>
    <n v="1166"/>
    <s v="RF730"/>
    <x v="12"/>
    <s v="RN"/>
    <x v="10"/>
    <x v="19"/>
    <n v="18"/>
    <s v="November"/>
    <x v="16"/>
    <s v="18 November 1953"/>
    <x v="2"/>
    <s v="Stored Stretton 29.8.50 SS 18.11.53 (Air Britain Serials)"/>
    <x v="4"/>
    <x v="3"/>
    <m/>
    <m/>
    <x v="2"/>
    <m/>
    <m/>
    <n v="11"/>
    <x v="153"/>
    <x v="1"/>
    <n v="1"/>
    <e v="#N/A"/>
    <x v="64"/>
    <x v="3"/>
    <n v="1"/>
  </r>
  <r>
    <n v="1178"/>
    <s v="TE705"/>
    <x v="12"/>
    <s v="RN"/>
    <x v="10"/>
    <x v="19"/>
    <n v="18"/>
    <s v="November"/>
    <x v="16"/>
    <s v="18 November 1953"/>
    <x v="2"/>
    <s v="Sold 18.11.53 (Air Britain Serials)"/>
    <x v="5"/>
    <x v="3"/>
    <m/>
    <m/>
    <x v="2"/>
    <m/>
    <m/>
    <n v="11"/>
    <x v="153"/>
    <x v="1"/>
    <n v="0"/>
    <e v="#N/A"/>
    <x v="64"/>
    <x v="3"/>
    <n v="1"/>
  </r>
  <r>
    <n v="1188"/>
    <s v="TE724"/>
    <x v="12"/>
    <s v="RN"/>
    <x v="10"/>
    <x v="19"/>
    <n v="18"/>
    <s v="November"/>
    <x v="16"/>
    <s v="18 November 1953"/>
    <x v="2"/>
    <s v="Sold 18.11.53 (Air Britain Serials)"/>
    <x v="5"/>
    <x v="3"/>
    <m/>
    <m/>
    <x v="2"/>
    <m/>
    <m/>
    <n v="11"/>
    <x v="153"/>
    <x v="1"/>
    <n v="0"/>
    <e v="#N/A"/>
    <x v="64"/>
    <x v="3"/>
    <n v="1"/>
  </r>
  <r>
    <n v="1174"/>
    <s v="TS444"/>
    <x v="43"/>
    <s v="RN"/>
    <x v="10"/>
    <x v="19"/>
    <n v="18"/>
    <s v="November"/>
    <x v="16"/>
    <s v="18 November 1953"/>
    <x v="2"/>
    <s v="SOC 18.11.53 (Air Britain Serials)"/>
    <x v="4"/>
    <x v="3"/>
    <m/>
    <m/>
    <x v="2"/>
    <m/>
    <m/>
    <n v="11"/>
    <x v="153"/>
    <x v="1"/>
    <n v="0"/>
    <e v="#N/A"/>
    <x v="64"/>
    <x v="2"/>
    <n v="1"/>
  </r>
  <r>
    <n v="7319"/>
    <s v="TW234"/>
    <x v="43"/>
    <s v="RN"/>
    <x v="10"/>
    <x v="19"/>
    <n v="18"/>
    <s v="November"/>
    <x v="16"/>
    <s v="18 November 1953"/>
    <x v="2"/>
    <s v="Sold 18.11.53 (Air Britain Serials) Fixed Wings."/>
    <x v="5"/>
    <x v="3"/>
    <m/>
    <m/>
    <x v="2"/>
    <m/>
    <m/>
    <n v="11"/>
    <x v="153"/>
    <x v="1"/>
    <n v="0"/>
    <e v="#N/A"/>
    <x v="64"/>
    <x v="2"/>
    <n v="1"/>
  </r>
  <r>
    <n v="575"/>
    <s v="TW240"/>
    <x v="43"/>
    <s v="RN/AAEE/TRE/AAEE/771"/>
    <x v="10"/>
    <x v="19"/>
    <n v="18"/>
    <s v="November"/>
    <x v="16"/>
    <s v="18 November 1953"/>
    <x v="2"/>
    <s v="Sold 18.11.53 (Air Britain Serials)"/>
    <x v="5"/>
    <x v="3"/>
    <m/>
    <m/>
    <x v="2"/>
    <m/>
    <m/>
    <n v="11"/>
    <x v="153"/>
    <x v="1"/>
    <n v="0"/>
    <s v="Front-Line"/>
    <x v="175"/>
    <x v="2"/>
    <n v="5"/>
  </r>
  <r>
    <n v="1172"/>
    <s v="TW251"/>
    <x v="43"/>
    <s v="RN 778/790/Airwork"/>
    <x v="10"/>
    <x v="19"/>
    <n v="18"/>
    <s v="November"/>
    <x v="16"/>
    <s v="18 November 1953"/>
    <x v="2"/>
    <s v="Sold 18.11.53 (Air Britain Serials)"/>
    <x v="5"/>
    <x v="3"/>
    <m/>
    <m/>
    <x v="2"/>
    <m/>
    <m/>
    <n v="11"/>
    <x v="153"/>
    <x v="1"/>
    <n v="0"/>
    <s v="Support Unit"/>
    <x v="392"/>
    <x v="2"/>
    <n v="3"/>
  </r>
  <r>
    <n v="1636"/>
    <s v="TW280"/>
    <x v="43"/>
    <s v="RN 739/771"/>
    <x v="10"/>
    <x v="19"/>
    <n v="18"/>
    <s v="November"/>
    <x v="16"/>
    <s v="18 November 1953"/>
    <x v="2"/>
    <s v="Sold 18.11.53 (Air Britain Serials)"/>
    <x v="5"/>
    <x v="3"/>
    <m/>
    <m/>
    <x v="2"/>
    <m/>
    <m/>
    <n v="11"/>
    <x v="153"/>
    <x v="1"/>
    <n v="0"/>
    <s v="Front-Line"/>
    <x v="175"/>
    <x v="2"/>
    <n v="2"/>
  </r>
  <r>
    <n v="1818"/>
    <s v="TW283"/>
    <x v="43"/>
    <s v="RN 771/ARS Ford/771/762"/>
    <x v="10"/>
    <x v="19"/>
    <n v="18"/>
    <s v="November"/>
    <x v="16"/>
    <s v="18 November 1953"/>
    <x v="2"/>
    <s v="Std Stretton 2.10.52 Sold 18.11.53 (Air Britain Serials)"/>
    <x v="5"/>
    <x v="3"/>
    <m/>
    <m/>
    <x v="2"/>
    <m/>
    <m/>
    <n v="11"/>
    <x v="153"/>
    <x v="1"/>
    <n v="0"/>
    <s v="Front-Line"/>
    <x v="405"/>
    <x v="2"/>
    <n v="4"/>
  </r>
  <r>
    <n v="2516"/>
    <s v="VT727"/>
    <x v="38"/>
    <s v="RN 703"/>
    <x v="10"/>
    <x v="19"/>
    <n v="18"/>
    <s v="November"/>
    <x v="16"/>
    <s v="18 November 1953"/>
    <x v="2"/>
    <s v="Sold 18.11.53 (Air Britain Serials) |d/d 16/06/1948 to the Royal Navy, sold as scrap 18/11/1953 at Stretton   (http://www.ukserials.com/)"/>
    <x v="5"/>
    <x v="3"/>
    <m/>
    <m/>
    <x v="2"/>
    <m/>
    <m/>
    <n v="11"/>
    <x v="153"/>
    <x v="1"/>
    <n v="0"/>
    <s v="Front-Line"/>
    <x v="226"/>
    <x v="8"/>
    <n v="1"/>
  </r>
  <r>
    <n v="2594"/>
    <s v="VT729"/>
    <x v="38"/>
    <s v="RN 703"/>
    <x v="10"/>
    <x v="19"/>
    <n v="18"/>
    <s v="November"/>
    <x v="16"/>
    <s v="18 November 1953"/>
    <x v="2"/>
    <s v="Sold 18.11.53 (Air Britain Serials)"/>
    <x v="5"/>
    <x v="3"/>
    <m/>
    <m/>
    <x v="2"/>
    <m/>
    <m/>
    <n v="11"/>
    <x v="153"/>
    <x v="1"/>
    <n v="0"/>
    <s v="Front-Line"/>
    <x v="226"/>
    <x v="8"/>
    <n v="1"/>
  </r>
  <r>
    <n v="3320"/>
    <s v="HJ781"/>
    <x v="6"/>
    <s v="605/60OTU/13OTU"/>
    <x v="0"/>
    <x v="7"/>
    <n v="19"/>
    <s v="November"/>
    <x v="16"/>
    <s v="19 November 1953"/>
    <x v="2"/>
    <s v="Sold 19.11.53 (Air Britain Serials) This may have been the aircraft (UP-S) of 605 Squadron which was hit by a cable weapon when flown by S/L Mack on 17/18 August, 1943. Mosquito lost 3 feet of the starboard wing but was able to return safely."/>
    <x v="5"/>
    <x v="3"/>
    <m/>
    <m/>
    <x v="2"/>
    <m/>
    <m/>
    <n v="11"/>
    <x v="153"/>
    <x v="1"/>
    <n v="1"/>
    <s v="Support Unit"/>
    <x v="39"/>
    <x v="0"/>
    <n v="3"/>
  </r>
  <r>
    <n v="7547"/>
    <s v="HR137"/>
    <x v="12"/>
    <s v="235/CGS"/>
    <x v="10"/>
    <x v="19"/>
    <n v="19"/>
    <s v="November"/>
    <x v="16"/>
    <s v="19 November 1953"/>
    <x v="2"/>
    <s v="SS 19.11.53 (Air Britain Serials)"/>
    <x v="4"/>
    <x v="3"/>
    <m/>
    <m/>
    <x v="2"/>
    <m/>
    <m/>
    <n v="11"/>
    <x v="153"/>
    <x v="1"/>
    <n v="1"/>
    <s v="Support Unit"/>
    <x v="194"/>
    <x v="3"/>
    <n v="2"/>
  </r>
  <r>
    <n v="4204"/>
    <s v="HX921"/>
    <x v="12"/>
    <s v="464/BAFO Comm Wg"/>
    <x v="10"/>
    <x v="19"/>
    <n v="19"/>
    <s v="November"/>
    <x v="16"/>
    <s v="19 November 1953"/>
    <x v="2"/>
    <s v="Served with 464 Sqn, under RAF control 9/43 to 5/2/44 Coded SB-Y, To RAF Maintenance unit and back 10/44 as SB-P. (Brian Fillery's website) Coded SB-H on 16 March 1944 when damaged by flak at Hengelo. SS 19.11.53 (Air Britain Serials)"/>
    <x v="4"/>
    <x v="3"/>
    <m/>
    <m/>
    <x v="2"/>
    <m/>
    <m/>
    <n v="11"/>
    <x v="153"/>
    <x v="1"/>
    <n v="1"/>
    <s v="Support Unit"/>
    <x v="382"/>
    <x v="0"/>
    <n v="2"/>
  </r>
  <r>
    <n v="2362"/>
    <s v="NS947"/>
    <x v="12"/>
    <s v="515/54OTU"/>
    <x v="10"/>
    <x v="7"/>
    <n v="19"/>
    <s v="November"/>
    <x v="16"/>
    <s v="19 November 1953"/>
    <x v="2"/>
    <s v="SS 19.11.53 (Air Britain Serials)"/>
    <x v="4"/>
    <x v="3"/>
    <m/>
    <m/>
    <x v="2"/>
    <m/>
    <m/>
    <n v="11"/>
    <x v="153"/>
    <x v="1"/>
    <n v="1"/>
    <s v="Support Unit"/>
    <x v="115"/>
    <x v="0"/>
    <n v="2"/>
  </r>
  <r>
    <n v="424"/>
    <s v="NS983"/>
    <x v="12"/>
    <s v="151/54OTU/29/FIDU/54OTU/13OTU"/>
    <x v="0"/>
    <x v="7"/>
    <n v="19"/>
    <s v="November"/>
    <x v="16"/>
    <s v="19 November 1953"/>
    <x v="2"/>
    <s v="SS 19.11.53 (Air Britain Serials)"/>
    <x v="4"/>
    <x v="3"/>
    <m/>
    <m/>
    <x v="2"/>
    <m/>
    <m/>
    <n v="11"/>
    <x v="153"/>
    <x v="1"/>
    <n v="1"/>
    <s v="Support Unit"/>
    <x v="39"/>
    <x v="0"/>
    <n v="6"/>
  </r>
  <r>
    <n v="618"/>
    <s v="PF662"/>
    <x v="35"/>
    <s v="58/540/Cv PR34A/81"/>
    <x v="10"/>
    <x v="19"/>
    <n v="19"/>
    <s v="November"/>
    <x v="16"/>
    <s v="19 November 1953"/>
    <x v="2"/>
    <s v="SOC 19.8.53 (Air Britain Serials)"/>
    <x v="4"/>
    <x v="3"/>
    <m/>
    <m/>
    <x v="2"/>
    <m/>
    <m/>
    <n v="11"/>
    <x v="153"/>
    <x v="1"/>
    <n v="0"/>
    <s v="Front-Line"/>
    <x v="287"/>
    <x v="6"/>
    <n v="4"/>
  </r>
  <r>
    <n v="1697"/>
    <s v="RS518"/>
    <x v="12"/>
    <s v="515/1692 Flt"/>
    <x v="10"/>
    <x v="7"/>
    <n v="19"/>
    <s v="November"/>
    <x v="16"/>
    <s v="19 November 1953"/>
    <x v="2"/>
    <s v="SS 19.11.53 (Air Britain Serials)"/>
    <x v="4"/>
    <x v="3"/>
    <m/>
    <m/>
    <x v="2"/>
    <m/>
    <m/>
    <n v="11"/>
    <x v="153"/>
    <x v="1"/>
    <n v="1"/>
    <s v="Support Unit"/>
    <x v="93"/>
    <x v="0"/>
    <n v="2"/>
  </r>
  <r>
    <n v="440"/>
    <s v="RS570"/>
    <x v="12"/>
    <s v="487/107/204AFS/231OCU"/>
    <x v="0"/>
    <x v="7"/>
    <n v="19"/>
    <s v="November"/>
    <x v="16"/>
    <s v="19 November 1953"/>
    <x v="2"/>
    <s v="SS 19.11.53 (Air Britain Serials)"/>
    <x v="4"/>
    <x v="3"/>
    <m/>
    <m/>
    <x v="2"/>
    <m/>
    <m/>
    <n v="11"/>
    <x v="153"/>
    <x v="1"/>
    <n v="1"/>
    <s v="Support Unit"/>
    <x v="313"/>
    <x v="0"/>
    <n v="4"/>
  </r>
  <r>
    <n v="647"/>
    <s v="RS625"/>
    <x v="12"/>
    <s v="143/248/143/14/204AFS"/>
    <x v="10"/>
    <x v="19"/>
    <n v="19"/>
    <s v="November"/>
    <x v="16"/>
    <s v="19 November 1953"/>
    <x v="2"/>
    <s v="AIRCRAFT OF THE ROYAL AIR FORCE, 1939-1945: DE HAVILLAND DH.98 MOSQUITO. Mosquito FB Mark VI, RS625 ‘NE-D’, of No. 143 Squadron RAF, on the ground at Banff, Aberdeenshire. (IWM Photo HU 2150) SS 19.11.53 (Air Britain Serials)"/>
    <x v="4"/>
    <x v="3"/>
    <m/>
    <m/>
    <x v="2"/>
    <m/>
    <m/>
    <n v="11"/>
    <x v="153"/>
    <x v="1"/>
    <n v="1"/>
    <s v="Support Unit"/>
    <x v="294"/>
    <x v="0"/>
    <n v="5"/>
  </r>
  <r>
    <n v="6652"/>
    <s v="TA583"/>
    <x v="12"/>
    <s v="231OCU"/>
    <x v="0"/>
    <x v="7"/>
    <n v="19"/>
    <s v="November"/>
    <x v="16"/>
    <s v="19 November 1953"/>
    <x v="2"/>
    <s v="SS 19.11.53 (Air Britain Serials)"/>
    <x v="4"/>
    <x v="3"/>
    <m/>
    <m/>
    <x v="2"/>
    <m/>
    <m/>
    <n v="11"/>
    <x v="153"/>
    <x v="1"/>
    <n v="0"/>
    <s v="Support Unit"/>
    <x v="313"/>
    <x v="0"/>
    <n v="1"/>
  </r>
  <r>
    <n v="7399"/>
    <s v="VT655"/>
    <x v="44"/>
    <s v="Mkrs/RAE"/>
    <x v="10"/>
    <x v="19"/>
    <n v="19"/>
    <s v="November"/>
    <x v="16"/>
    <s v="19 November 1953"/>
    <x v="2"/>
    <s v="SS 19.11.53 (Air Britain Serials) |d/d 07/05/1948, to No.19 MU St Athan 30/03/1953 for storage until declared non-effective on 07/05/1953 and sold as scrap on 19/11/1953 to Cox &amp; Danks   (http://www.ukserials.com/)"/>
    <x v="4"/>
    <x v="3"/>
    <m/>
    <m/>
    <x v="2"/>
    <m/>
    <m/>
    <n v="11"/>
    <x v="153"/>
    <x v="1"/>
    <n v="0"/>
    <s v="Support Unit"/>
    <x v="61"/>
    <x v="9"/>
    <n v="2"/>
  </r>
  <r>
    <n v="7283"/>
    <s v="VT657"/>
    <x v="44"/>
    <s v="Mkrs/TRE"/>
    <x v="10"/>
    <x v="19"/>
    <n v="19"/>
    <s v="November"/>
    <x v="16"/>
    <s v="19 November 1953"/>
    <x v="2"/>
    <s v="SS 19.11.53 (Air Britain Serials) |d/d 05/07/1948, to No.19 MU St Athan 01/09/1953 for storage until declared non-effective on 07/05/1953 and sold as scrap 19/11/1953 to Cox &amp; Danks   (http://www.ukserials.com/)"/>
    <x v="4"/>
    <x v="3"/>
    <m/>
    <m/>
    <x v="2"/>
    <m/>
    <m/>
    <n v="11"/>
    <x v="153"/>
    <x v="1"/>
    <n v="0"/>
    <s v="Support Unit"/>
    <x v="280"/>
    <x v="9"/>
    <n v="2"/>
  </r>
  <r>
    <n v="4492"/>
    <s v="VX888"/>
    <x v="44"/>
    <s v="Mkrs"/>
    <x v="10"/>
    <x v="19"/>
    <n v="19"/>
    <s v="November"/>
    <x v="16"/>
    <s v="19 November 1953"/>
    <x v="2"/>
    <s v="VX888 was an NF38 which belonged to the TRE then based at Defford. TRE had used Martlesham as a base during the war. The aerials would have been part of a trials fit, radar, radio or something like it. TRE also had an all gloss black NF38 (which I think was the last production example). Between 1940 and 1994, with a few name and base changes along the way, the unit operated around 800+ aircraft of various types on radar related trials. (http://forum.keypublishing.co.uk/showthread.php?t=87768, in response to another forum member having posted a photograph) SS 19.11.53 (Air Britain Serials) |d/d 26/06/1950, sold as scrap 19/11/1953 at No.19 MU St Athan   (http://www.ukserials.com/)"/>
    <x v="4"/>
    <x v="3"/>
    <m/>
    <m/>
    <x v="2"/>
    <m/>
    <m/>
    <n v="11"/>
    <x v="153"/>
    <x v="1"/>
    <n v="0"/>
    <s v="Support Unit"/>
    <x v="44"/>
    <x v="8"/>
    <n v="1"/>
  </r>
  <r>
    <n v="1253"/>
    <s v="RK954"/>
    <x v="25"/>
    <s v="TFU/CFE/RAE/DH"/>
    <x v="10"/>
    <x v="19"/>
    <n v="21"/>
    <s v="November"/>
    <x v="16"/>
    <s v="21 November 1953"/>
    <x v="2"/>
    <s v="SOC 21.11.53 (Air Britain Serials)"/>
    <x v="4"/>
    <x v="3"/>
    <m/>
    <m/>
    <x v="2"/>
    <m/>
    <m/>
    <n v="11"/>
    <x v="153"/>
    <x v="1"/>
    <n v="0"/>
    <s v="Support Unit"/>
    <x v="40"/>
    <x v="2"/>
    <n v="4"/>
  </r>
  <r>
    <n v="7430"/>
    <s v="VT582"/>
    <x v="10"/>
    <s v="RN"/>
    <x v="10"/>
    <x v="19"/>
    <n v="23"/>
    <s v="November"/>
    <x v="16"/>
    <s v="23 November 1953"/>
    <x v="0"/>
    <s v="Crashed 23.11.53 (Air Britain Serials)  d/d 15/06/1947, transferred 21/01/1949 to the Royal Navy, w/o 21/11/1953, aircraft broke in two in flight and crashed at St. Botolphs, near Milford Haven.  (http://www.ukserials.com/)"/>
    <x v="2"/>
    <x v="2"/>
    <s v="Broke up"/>
    <m/>
    <x v="2"/>
    <m/>
    <m/>
    <n v="11"/>
    <x v="153"/>
    <x v="1"/>
    <n v="0"/>
    <e v="#N/A"/>
    <x v="64"/>
    <x v="0"/>
    <n v="1"/>
  </r>
  <r>
    <n v="2596"/>
    <s v="RG175"/>
    <x v="18"/>
    <s v="RN"/>
    <x v="10"/>
    <x v="19"/>
    <n v="23"/>
    <s v="November"/>
    <x v="16"/>
    <s v="23 November 1953"/>
    <x v="2"/>
    <s v="Sold 23.11.53 (Air Britain Serials)"/>
    <x v="5"/>
    <x v="3"/>
    <m/>
    <m/>
    <x v="2"/>
    <m/>
    <m/>
    <n v="11"/>
    <x v="153"/>
    <x v="1"/>
    <n v="1"/>
    <e v="#N/A"/>
    <x v="64"/>
    <x v="0"/>
    <n v="1"/>
  </r>
  <r>
    <n v="3626"/>
    <s v="TW243"/>
    <x v="43"/>
    <s v="RN"/>
    <x v="10"/>
    <x v="19"/>
    <n v="23"/>
    <s v="November"/>
    <x v="16"/>
    <s v="23 November 1953"/>
    <x v="2"/>
    <s v="Sold 23.11.53 (Air Britain Serials)"/>
    <x v="5"/>
    <x v="3"/>
    <m/>
    <m/>
    <x v="2"/>
    <m/>
    <m/>
    <n v="11"/>
    <x v="153"/>
    <x v="1"/>
    <n v="0"/>
    <e v="#N/A"/>
    <x v="64"/>
    <x v="2"/>
    <n v="1"/>
  </r>
  <r>
    <n v="2218"/>
    <s v="MV539"/>
    <x v="25"/>
    <s v="307/609/616"/>
    <x v="10"/>
    <x v="19"/>
    <n v="24"/>
    <s v="November"/>
    <x v="16"/>
    <s v="24 November 1953"/>
    <x v="2"/>
    <s v="SS 24.11.53 (Air Britain Serials)"/>
    <x v="4"/>
    <x v="3"/>
    <m/>
    <m/>
    <x v="2"/>
    <m/>
    <m/>
    <n v="11"/>
    <x v="153"/>
    <x v="1"/>
    <n v="1"/>
    <s v="Front-Line"/>
    <x v="333"/>
    <x v="2"/>
    <n v="3"/>
  </r>
  <r>
    <n v="4152"/>
    <s v="NT273"/>
    <x v="25"/>
    <n v="68"/>
    <x v="10"/>
    <x v="19"/>
    <n v="24"/>
    <s v="November"/>
    <x v="16"/>
    <s v="24 November 1953"/>
    <x v="2"/>
    <s v="SS 24.11.53 (Air Britain Serials)"/>
    <x v="4"/>
    <x v="3"/>
    <m/>
    <m/>
    <x v="2"/>
    <m/>
    <m/>
    <n v="11"/>
    <x v="153"/>
    <x v="1"/>
    <n v="1"/>
    <s v="Front-Line"/>
    <x v="102"/>
    <x v="2"/>
    <n v="1"/>
  </r>
  <r>
    <n v="3260"/>
    <s v="NT283"/>
    <x v="25"/>
    <s v="406/609/616"/>
    <x v="10"/>
    <x v="19"/>
    <n v="24"/>
    <s v="November"/>
    <x v="16"/>
    <s v="24 November 1953"/>
    <x v="2"/>
    <s v="SS 24.11.53 (Air Britain Serials)"/>
    <x v="4"/>
    <x v="3"/>
    <m/>
    <m/>
    <x v="2"/>
    <m/>
    <m/>
    <n v="11"/>
    <x v="153"/>
    <x v="1"/>
    <n v="1"/>
    <s v="Front-Line"/>
    <x v="333"/>
    <x v="2"/>
    <n v="3"/>
  </r>
  <r>
    <n v="2981"/>
    <s v="NT497"/>
    <x v="25"/>
    <s v="219/141/23"/>
    <x v="0"/>
    <x v="2"/>
    <n v="24"/>
    <s v="November"/>
    <x v="16"/>
    <s v="24 November 1953"/>
    <x v="2"/>
    <s v="SS 24.11.53 (Air Britain Serials)"/>
    <x v="4"/>
    <x v="3"/>
    <m/>
    <m/>
    <x v="2"/>
    <m/>
    <m/>
    <n v="11"/>
    <x v="153"/>
    <x v="1"/>
    <n v="1"/>
    <s v="Front-Line"/>
    <x v="6"/>
    <x v="2"/>
    <n v="3"/>
  </r>
  <r>
    <n v="828"/>
    <s v="NT500"/>
    <x v="25"/>
    <s v="141/228OCU"/>
    <x v="0"/>
    <x v="7"/>
    <n v="24"/>
    <s v="November"/>
    <x v="16"/>
    <s v="24 November 1953"/>
    <x v="2"/>
    <s v="SS 24.11.53 (Air Britain Serials)"/>
    <x v="4"/>
    <x v="3"/>
    <m/>
    <m/>
    <x v="2"/>
    <m/>
    <m/>
    <n v="11"/>
    <x v="153"/>
    <x v="1"/>
    <n v="1"/>
    <s v="Support Unit"/>
    <x v="298"/>
    <x v="2"/>
    <n v="2"/>
  </r>
  <r>
    <n v="218"/>
    <s v="NT530"/>
    <x v="25"/>
    <s v="239/141/51OTU/54OTU/141/228OTU/29"/>
    <x v="0"/>
    <x v="2"/>
    <n v="24"/>
    <s v="November"/>
    <x v="16"/>
    <s v="24 November 1953"/>
    <x v="2"/>
    <s v="SS 24.11.53 (Air Britain Serials)"/>
    <x v="4"/>
    <x v="3"/>
    <m/>
    <m/>
    <x v="2"/>
    <m/>
    <m/>
    <n v="11"/>
    <x v="153"/>
    <x v="1"/>
    <n v="1"/>
    <s v="Front-Line"/>
    <x v="31"/>
    <x v="2"/>
    <n v="7"/>
  </r>
  <r>
    <n v="1470"/>
    <s v="NT609"/>
    <x v="25"/>
    <s v="608/228OCU/29"/>
    <x v="0"/>
    <x v="2"/>
    <n v="24"/>
    <s v="November"/>
    <x v="16"/>
    <s v="24 November 1953"/>
    <x v="2"/>
    <s v="SS 24.11.53 (Air Britain Serials)"/>
    <x v="4"/>
    <x v="3"/>
    <m/>
    <m/>
    <x v="2"/>
    <m/>
    <m/>
    <n v="11"/>
    <x v="153"/>
    <x v="1"/>
    <n v="1"/>
    <s v="Front-Line"/>
    <x v="31"/>
    <x v="2"/>
    <n v="3"/>
  </r>
  <r>
    <n v="5491"/>
    <s v="NT612"/>
    <x v="25"/>
    <s v="CFE/29"/>
    <x v="0"/>
    <x v="2"/>
    <n v="24"/>
    <s v="November"/>
    <x v="16"/>
    <s v="24 November 1953"/>
    <x v="2"/>
    <s v="SS 24.11.53 (Air Britain Serials)"/>
    <x v="4"/>
    <x v="3"/>
    <m/>
    <m/>
    <x v="2"/>
    <m/>
    <m/>
    <n v="11"/>
    <x v="153"/>
    <x v="1"/>
    <n v="1"/>
    <s v="Front-Line"/>
    <x v="31"/>
    <x v="2"/>
    <n v="2"/>
  </r>
  <r>
    <n v="2032"/>
    <s v="RG182"/>
    <x v="35"/>
    <s v="Mkrs/540/237OCU/231OCU"/>
    <x v="0"/>
    <x v="7"/>
    <n v="24"/>
    <s v="November"/>
    <x v="16"/>
    <s v="24 November 1953"/>
    <x v="2"/>
    <s v="SS 24.11.53 (Air Britain Serials)"/>
    <x v="4"/>
    <x v="3"/>
    <m/>
    <m/>
    <x v="2"/>
    <m/>
    <m/>
    <n v="11"/>
    <x v="153"/>
    <x v="1"/>
    <n v="0"/>
    <s v="Support Unit"/>
    <x v="313"/>
    <x v="0"/>
    <n v="4"/>
  </r>
  <r>
    <n v="616"/>
    <s v="MM361"/>
    <x v="18"/>
    <s v="4/AAEE/RN 770/772/771"/>
    <x v="10"/>
    <x v="19"/>
    <n v="25"/>
    <s v="November"/>
    <x v="16"/>
    <s v="25 November 1953"/>
    <x v="2"/>
    <s v="SS Lossiemouth 25.11.53 (Air Britain Serials)"/>
    <x v="4"/>
    <x v="3"/>
    <m/>
    <m/>
    <x v="2"/>
    <m/>
    <m/>
    <n v="11"/>
    <x v="153"/>
    <x v="1"/>
    <n v="1"/>
    <s v="Front-Line"/>
    <x v="175"/>
    <x v="0"/>
    <n v="5"/>
  </r>
  <r>
    <n v="1236"/>
    <s v="MM364"/>
    <x v="18"/>
    <s v="USAAF/RN 770/771"/>
    <x v="10"/>
    <x v="19"/>
    <n v="25"/>
    <s v="November"/>
    <x v="16"/>
    <s v="25 November 1953"/>
    <x v="2"/>
    <s v="440829 HACKMAN, CLAYTON P JR MOSQUITO MM-364 WATTON, UK 25 (Thomas Ensminger) 450114 VANDERLEEST, GEORGE M MOSQUITO MM-364 WATTON, UK 25 LANDING (Thomas Ensminger) SS Lossiemouth 25.11.53 (Air Britain Serials)"/>
    <x v="4"/>
    <x v="3"/>
    <m/>
    <m/>
    <x v="2"/>
    <m/>
    <m/>
    <n v="11"/>
    <x v="153"/>
    <x v="1"/>
    <n v="1"/>
    <s v="Front-Line"/>
    <x v="175"/>
    <x v="0"/>
    <n v="3"/>
  </r>
  <r>
    <n v="1318"/>
    <s v="NS505"/>
    <x v="18"/>
    <s v="8OTU/RN"/>
    <x v="10"/>
    <x v="19"/>
    <n v="25"/>
    <s v="November"/>
    <x v="16"/>
    <s v="25 November 1953"/>
    <x v="2"/>
    <s v="SOC Lossiemouth 25.11.53 (Air Britain Serials)"/>
    <x v="4"/>
    <x v="3"/>
    <m/>
    <m/>
    <x v="2"/>
    <m/>
    <m/>
    <n v="11"/>
    <x v="153"/>
    <x v="1"/>
    <n v="1"/>
    <e v="#N/A"/>
    <x v="64"/>
    <x v="0"/>
    <n v="2"/>
  </r>
  <r>
    <n v="2192"/>
    <s v="NS772"/>
    <x v="18"/>
    <s v="USAAF/RN"/>
    <x v="10"/>
    <x v="19"/>
    <n v="25"/>
    <s v="November"/>
    <x v="16"/>
    <s v="25 November 1953"/>
    <x v="2"/>
    <s v="Sold 25.11.53 (Air Britain Serials)"/>
    <x v="5"/>
    <x v="3"/>
    <m/>
    <m/>
    <x v="2"/>
    <m/>
    <m/>
    <n v="11"/>
    <x v="153"/>
    <x v="1"/>
    <n v="1"/>
    <e v="#N/A"/>
    <x v="64"/>
    <x v="0"/>
    <n v="2"/>
  </r>
  <r>
    <n v="3249"/>
    <s v="RF788"/>
    <x v="12"/>
    <s v="RN"/>
    <x v="10"/>
    <x v="19"/>
    <n v="25"/>
    <s v="November"/>
    <x v="16"/>
    <s v="25 November 1953"/>
    <x v="2"/>
    <s v="SS 25.11.53 (Air Britain Serials)"/>
    <x v="4"/>
    <x v="3"/>
    <m/>
    <m/>
    <x v="2"/>
    <m/>
    <m/>
    <n v="11"/>
    <x v="153"/>
    <x v="1"/>
    <n v="1"/>
    <e v="#N/A"/>
    <x v="64"/>
    <x v="3"/>
    <n v="1"/>
  </r>
  <r>
    <n v="3903"/>
    <s v="RF901"/>
    <x v="12"/>
    <s v="RN"/>
    <x v="10"/>
    <x v="19"/>
    <n v="25"/>
    <s v="November"/>
    <x v="16"/>
    <s v="25 November 1953"/>
    <x v="2"/>
    <s v="SOC 25.11.53 (Air Britain Serials)"/>
    <x v="4"/>
    <x v="3"/>
    <m/>
    <m/>
    <x v="2"/>
    <m/>
    <m/>
    <n v="11"/>
    <x v="153"/>
    <x v="1"/>
    <n v="1"/>
    <e v="#N/A"/>
    <x v="64"/>
    <x v="3"/>
    <n v="1"/>
  </r>
  <r>
    <n v="1722"/>
    <s v="RF986"/>
    <x v="18"/>
    <s v="USAAF/RN"/>
    <x v="10"/>
    <x v="19"/>
    <n v="25"/>
    <s v="November"/>
    <x v="16"/>
    <s v="25 November 1953"/>
    <x v="2"/>
    <s v="SOC 25.11.53 (Air Britain Serials)"/>
    <x v="4"/>
    <x v="3"/>
    <m/>
    <m/>
    <x v="2"/>
    <m/>
    <m/>
    <n v="11"/>
    <x v="153"/>
    <x v="1"/>
    <n v="1"/>
    <e v="#N/A"/>
    <x v="64"/>
    <x v="0"/>
    <n v="2"/>
  </r>
  <r>
    <n v="1606"/>
    <s v="RF999"/>
    <x v="18"/>
    <s v="USAAF/RN"/>
    <x v="10"/>
    <x v="19"/>
    <n v="25"/>
    <s v="November"/>
    <x v="16"/>
    <s v="25 November 1953"/>
    <x v="2"/>
    <s v="SOC 25.11.53 (Air Britain Serials)"/>
    <x v="4"/>
    <x v="3"/>
    <m/>
    <m/>
    <x v="2"/>
    <m/>
    <m/>
    <n v="11"/>
    <x v="153"/>
    <x v="1"/>
    <n v="1"/>
    <e v="#N/A"/>
    <x v="64"/>
    <x v="0"/>
    <n v="2"/>
  </r>
  <r>
    <n v="1196"/>
    <s v="TW247"/>
    <x v="43"/>
    <s v="RN 811/790/Airwork"/>
    <x v="10"/>
    <x v="19"/>
    <n v="25"/>
    <s v="November"/>
    <x v="16"/>
    <s v="25 November 1953"/>
    <x v="2"/>
    <s v="Sold 25.11.53 (Air Britain Serials)"/>
    <x v="5"/>
    <x v="3"/>
    <m/>
    <m/>
    <x v="2"/>
    <m/>
    <m/>
    <n v="11"/>
    <x v="153"/>
    <x v="1"/>
    <n v="0"/>
    <s v="Support Unit"/>
    <x v="392"/>
    <x v="2"/>
    <n v="3"/>
  </r>
  <r>
    <n v="1880"/>
    <s v="TW249"/>
    <x v="43"/>
    <s v="RN 811/762/Airwork"/>
    <x v="10"/>
    <x v="19"/>
    <n v="25"/>
    <s v="November"/>
    <x v="16"/>
    <s v="25 November 1953"/>
    <x v="2"/>
    <s v="Sold 25.11.53 (Air Britain Serials)"/>
    <x v="5"/>
    <x v="3"/>
    <m/>
    <m/>
    <x v="2"/>
    <m/>
    <m/>
    <n v="11"/>
    <x v="153"/>
    <x v="1"/>
    <n v="0"/>
    <s v="Support Unit"/>
    <x v="392"/>
    <x v="2"/>
    <n v="3"/>
  </r>
  <r>
    <n v="752"/>
    <s v="TW278"/>
    <x v="43"/>
    <s v="RN 703/790/FRU"/>
    <x v="10"/>
    <x v="19"/>
    <n v="25"/>
    <s v="November"/>
    <x v="16"/>
    <s v="25 November 1953"/>
    <x v="2"/>
    <s v="Sold 25.11.53 (Air Britain Serials)"/>
    <x v="5"/>
    <x v="3"/>
    <m/>
    <m/>
    <x v="2"/>
    <m/>
    <m/>
    <n v="11"/>
    <x v="153"/>
    <x v="1"/>
    <n v="0"/>
    <s v="Support Unit"/>
    <x v="404"/>
    <x v="2"/>
    <n v="3"/>
  </r>
  <r>
    <n v="3029"/>
    <s v="TW294"/>
    <x v="43"/>
    <s v="RN 739"/>
    <x v="10"/>
    <x v="19"/>
    <n v="25"/>
    <s v="November"/>
    <x v="16"/>
    <s v="25 November 1953"/>
    <x v="2"/>
    <s v="Sold 25.11.53 (Air Britain Serials)"/>
    <x v="5"/>
    <x v="3"/>
    <m/>
    <m/>
    <x v="2"/>
    <m/>
    <m/>
    <n v="11"/>
    <x v="153"/>
    <x v="1"/>
    <n v="0"/>
    <s v="Front-Line"/>
    <x v="406"/>
    <x v="2"/>
    <n v="1"/>
  </r>
  <r>
    <n v="2751"/>
    <s v="NT374"/>
    <x v="25"/>
    <s v="85/157"/>
    <x v="0"/>
    <x v="2"/>
    <n v="26"/>
    <s v="November"/>
    <x v="16"/>
    <s v="26 November 1953"/>
    <x v="2"/>
    <s v="SS 26.11.53 (Air Britain Serials)"/>
    <x v="4"/>
    <x v="3"/>
    <m/>
    <m/>
    <x v="2"/>
    <m/>
    <m/>
    <n v="11"/>
    <x v="153"/>
    <x v="1"/>
    <n v="1"/>
    <s v="Front-Line"/>
    <x v="3"/>
    <x v="2"/>
    <n v="2"/>
  </r>
  <r>
    <n v="393"/>
    <s v="PZ277"/>
    <x v="12"/>
    <s v="618/132OTU/8OTU/132OTU"/>
    <x v="17"/>
    <x v="7"/>
    <n v="26"/>
    <s v="November"/>
    <x v="16"/>
    <s v="26 November 1953"/>
    <x v="2"/>
    <s v="NZ2368 FB.VI Built at Hatfield and delivered sometime between 16 May 1944 and 19 June 1945. Previously PZ277. Ferried from the United Kingdom by an RAF/RNZAF crew and BOC Ohakea on 20 October 1947. Ferried to Woodbourne for storage shortly after arrival. Converted to instructional airframe INST159 with No.4 TTS, Woodbourne in August 1952 and written off as reduced to produce and spares on 26 November 1953. . (http://www.adf-serials.com/nz-serials/) To RNZAF 21.5.47 as NZ2368 Inst.159 rts Woodbourne 26.11.53 (Air Britain Serials)"/>
    <x v="4"/>
    <x v="3"/>
    <m/>
    <m/>
    <x v="2"/>
    <m/>
    <m/>
    <n v="11"/>
    <x v="153"/>
    <x v="1"/>
    <n v="1"/>
    <s v="Support Unit"/>
    <x v="121"/>
    <x v="0"/>
    <n v="4"/>
  </r>
  <r>
    <n v="3916"/>
    <s v="TE862"/>
    <x v="12"/>
    <m/>
    <x v="17"/>
    <x v="19"/>
    <n v="26"/>
    <s v="November"/>
    <x v="16"/>
    <s v="26 November 1953"/>
    <x v="2"/>
    <s v="Coded YC-J. NZ2323 FB.VI Built at Standard Motors. Previously TE862 and delivered sometime between 27 May 1945 and 21 December 1945. Ferried from the United Kingdom by an RAF/RNZAF crew and BOC Ohakea on 23 January 1947. Removed from storage and placed on strength of No.75 Squadron by December 1951. Converted to instructional airframe INST155 with TTS Woodbourne on 18 August 1952. Written off books as reduced to spares and produce on 26 November 1953. To RNZAF 13.12.46 as NZ2323 Inst.155 rts Woodbourne 9.53 (Air Britain Serials)"/>
    <x v="4"/>
    <x v="3"/>
    <m/>
    <m/>
    <x v="2"/>
    <m/>
    <m/>
    <n v="11"/>
    <x v="153"/>
    <x v="1"/>
    <n v="0"/>
    <e v="#N/A"/>
    <x v="17"/>
    <x v="3"/>
    <n v="1"/>
  </r>
  <r>
    <n v="6079"/>
    <s v="TE925"/>
    <x v="12"/>
    <m/>
    <x v="17"/>
    <x v="19"/>
    <n v="26"/>
    <s v="November"/>
    <x v="16"/>
    <s v="26 November 1953"/>
    <x v="2"/>
    <s v="Entry also for delivery date of Jan. 23, 1947. NZ2322 FB.VI Built at Standard Motors. Previously TE925 and delivered sometime between 27 May 1945 and 21 December 1945. Ferried from the United Kingdom by an RAF/RNZAF crew and BOC Ohakea on 23 January 1947. Converted to instructional airframe INST156 with TTS Woodbourne on 18 August 1952. Written off books as reduced to spares and produce on 26 November 1953. To RNZAF 13.12.46 as NZ2322 Inst.156 rts Woodbourne 9.53 (Air Britain Serials)"/>
    <x v="4"/>
    <x v="3"/>
    <m/>
    <m/>
    <x v="2"/>
    <m/>
    <m/>
    <n v="11"/>
    <x v="153"/>
    <x v="1"/>
    <n v="0"/>
    <e v="#N/A"/>
    <x v="17"/>
    <x v="3"/>
    <n v="1"/>
  </r>
  <r>
    <n v="3115"/>
    <s v="TE710"/>
    <x v="12"/>
    <s v="RN"/>
    <x v="10"/>
    <x v="19"/>
    <n v="28"/>
    <s v="November"/>
    <x v="16"/>
    <s v="28 November 1953"/>
    <x v="2"/>
    <s v="Sold 28.11.53 (Air Britain Serials)"/>
    <x v="5"/>
    <x v="3"/>
    <m/>
    <m/>
    <x v="2"/>
    <m/>
    <m/>
    <n v="11"/>
    <x v="153"/>
    <x v="1"/>
    <n v="0"/>
    <e v="#N/A"/>
    <x v="64"/>
    <x v="3"/>
    <n v="1"/>
  </r>
  <r>
    <n v="2851"/>
    <s v="TW289"/>
    <x v="43"/>
    <s v="RN 790"/>
    <x v="10"/>
    <x v="19"/>
    <n v="0"/>
    <s v="December"/>
    <x v="16"/>
    <s v="0 December 1953"/>
    <x v="2"/>
    <s v="GI Stretton to Yeovilton dump by 12.53 (Air Britain Serials)"/>
    <x v="4"/>
    <x v="3"/>
    <m/>
    <m/>
    <x v="2"/>
    <m/>
    <m/>
    <n v="12"/>
    <x v="154"/>
    <x v="1"/>
    <n v="0"/>
    <s v="Front-Line"/>
    <x v="336"/>
    <x v="2"/>
    <n v="1"/>
  </r>
  <r>
    <n v="67"/>
    <s v="PF385"/>
    <x v="20"/>
    <s v="GAL/Cv TT39/RN"/>
    <x v="10"/>
    <x v="19"/>
    <n v="7"/>
    <s v="December"/>
    <x v="16"/>
    <s v="7 December 1953"/>
    <x v="2"/>
    <s v="SS 7.12.53 (Air Britain Serials)"/>
    <x v="4"/>
    <x v="3"/>
    <m/>
    <m/>
    <x v="2"/>
    <m/>
    <m/>
    <n v="12"/>
    <x v="154"/>
    <x v="1"/>
    <n v="0"/>
    <e v="#N/A"/>
    <x v="64"/>
    <x v="6"/>
    <n v="3"/>
  </r>
  <r>
    <n v="4904"/>
    <s v="TV978"/>
    <x v="10"/>
    <m/>
    <x v="18"/>
    <x v="19"/>
    <n v="13"/>
    <s v="December"/>
    <x v="16"/>
    <s v="13 December 1953"/>
    <x v="0"/>
    <s v="Ferried to Israel Sep 5 51, Cat. 2A accident Dec 13 53, Captain Orli and Kamin. (Air Enthusiast, September-October 1999) To Armee de l'Air 16.8.46 to Israel 2.51 as 2125 Written off 13.12.53 (Air Britain Serials)"/>
    <x v="2"/>
    <x v="2"/>
    <s v="Not Stated"/>
    <m/>
    <x v="2"/>
    <m/>
    <m/>
    <n v="12"/>
    <x v="154"/>
    <x v="1"/>
    <n v="0"/>
    <e v="#N/A"/>
    <x v="17"/>
    <x v="2"/>
    <n v="1"/>
  </r>
  <r>
    <n v="6312"/>
    <s v="VX907"/>
    <x v="44"/>
    <m/>
    <x v="21"/>
    <x v="19"/>
    <n v="19"/>
    <s v="December"/>
    <x v="16"/>
    <s v="19 December 1953"/>
    <x v="2"/>
    <s v="To Yug AF 19.12.53 as 8053 (Air Britain Serials) |d/d 23/10/1950, d/d 19/12/1951 to Yugoslavian AF as 8053   (http://www.ukserials.com/)"/>
    <x v="5"/>
    <x v="3"/>
    <m/>
    <m/>
    <x v="2"/>
    <m/>
    <m/>
    <n v="12"/>
    <x v="154"/>
    <x v="1"/>
    <n v="0"/>
    <e v="#N/A"/>
    <x v="17"/>
    <x v="8"/>
    <n v="1"/>
  </r>
  <r>
    <n v="4009"/>
    <s v="RF931"/>
    <x v="12"/>
    <s v="204AFS"/>
    <x v="10"/>
    <x v="19"/>
    <n v="26"/>
    <s v="December"/>
    <x v="16"/>
    <s v="26 December 1953"/>
    <x v="2"/>
    <s v="SS 26.12.53 (Air Britain Serials)"/>
    <x v="4"/>
    <x v="3"/>
    <m/>
    <m/>
    <x v="2"/>
    <m/>
    <m/>
    <n v="12"/>
    <x v="154"/>
    <x v="1"/>
    <n v="1"/>
    <s v="Support Unit"/>
    <x v="294"/>
    <x v="3"/>
    <n v="1"/>
  </r>
  <r>
    <n v="1855"/>
    <s v="HX980"/>
    <x v="12"/>
    <s v="305/613/305/204AFS"/>
    <x v="10"/>
    <x v="19"/>
    <n v="29"/>
    <s v="December"/>
    <x v="16"/>
    <s v="29 December 1953"/>
    <x v="2"/>
    <s v="SS 29.12.53 (Air Britain Serials)"/>
    <x v="4"/>
    <x v="3"/>
    <m/>
    <m/>
    <x v="2"/>
    <m/>
    <m/>
    <n v="12"/>
    <x v="154"/>
    <x v="1"/>
    <n v="1"/>
    <s v="Support Unit"/>
    <x v="294"/>
    <x v="0"/>
    <n v="4"/>
  </r>
  <r>
    <n v="6100"/>
    <s v="PZ176"/>
    <x v="12"/>
    <n v="23"/>
    <x v="0"/>
    <x v="5"/>
    <n v="29"/>
    <s v="December"/>
    <x v="16"/>
    <s v="29 December 1953"/>
    <x v="2"/>
    <s v="SS 29.12.53 (Air Britain Serials)"/>
    <x v="4"/>
    <x v="3"/>
    <m/>
    <m/>
    <x v="2"/>
    <m/>
    <m/>
    <n v="12"/>
    <x v="154"/>
    <x v="1"/>
    <n v="1"/>
    <s v="Front-Line"/>
    <x v="6"/>
    <x v="0"/>
    <n v="1"/>
  </r>
  <r>
    <n v="3955"/>
    <s v="RS517"/>
    <x v="12"/>
    <n v="23"/>
    <x v="0"/>
    <x v="5"/>
    <n v="29"/>
    <s v="December"/>
    <x v="16"/>
    <s v="29 December 1953"/>
    <x v="2"/>
    <s v="SS 29.12.53 (Air Britain Serials)"/>
    <x v="4"/>
    <x v="3"/>
    <m/>
    <m/>
    <x v="2"/>
    <m/>
    <m/>
    <n v="12"/>
    <x v="154"/>
    <x v="1"/>
    <n v="1"/>
    <s v="Front-Line"/>
    <x v="6"/>
    <x v="0"/>
    <n v="1"/>
  </r>
  <r>
    <n v="4216"/>
    <s v="RS672"/>
    <x v="12"/>
    <s v="54OTU/228OCU"/>
    <x v="0"/>
    <x v="7"/>
    <n v="29"/>
    <s v="December"/>
    <x v="16"/>
    <s v="29 December 1953"/>
    <x v="2"/>
    <s v="SS 29.12.53 (Air Britain Serials)"/>
    <x v="4"/>
    <x v="3"/>
    <m/>
    <m/>
    <x v="2"/>
    <m/>
    <m/>
    <n v="12"/>
    <x v="154"/>
    <x v="1"/>
    <n v="0"/>
    <s v="Support Unit"/>
    <x v="298"/>
    <x v="7"/>
    <n v="2"/>
  </r>
  <r>
    <n v="3346"/>
    <s v="TA381"/>
    <x v="12"/>
    <s v="605/4/231OCU"/>
    <x v="0"/>
    <x v="7"/>
    <n v="29"/>
    <s v="December"/>
    <x v="16"/>
    <s v="29 December 1953"/>
    <x v="2"/>
    <s v="SS 29.12.53 (Air Britain Serials)"/>
    <x v="4"/>
    <x v="3"/>
    <m/>
    <m/>
    <x v="2"/>
    <m/>
    <m/>
    <n v="12"/>
    <x v="154"/>
    <x v="1"/>
    <n v="1"/>
    <s v="Support Unit"/>
    <x v="313"/>
    <x v="0"/>
    <n v="3"/>
  </r>
  <r>
    <n v="1343"/>
    <s v="TA551"/>
    <x v="12"/>
    <s v="305/231OCU"/>
    <x v="0"/>
    <x v="7"/>
    <n v="29"/>
    <s v="December"/>
    <x v="16"/>
    <s v="29 December 1953"/>
    <x v="2"/>
    <s v="SS 29.12.53 (Air Britain Serials)"/>
    <x v="4"/>
    <x v="3"/>
    <m/>
    <m/>
    <x v="2"/>
    <m/>
    <m/>
    <n v="12"/>
    <x v="154"/>
    <x v="1"/>
    <n v="0"/>
    <s v="Support Unit"/>
    <x v="313"/>
    <x v="0"/>
    <n v="2"/>
  </r>
  <r>
    <n v="6916"/>
    <s v="A52-55"/>
    <x v="24"/>
    <m/>
    <x v="7"/>
    <x v="19"/>
    <m/>
    <m/>
    <x v="16"/>
    <m/>
    <x v="2"/>
    <s v="To instr a/f sold .53 to RH Grant Trading Co"/>
    <x v="4"/>
    <x v="3"/>
    <m/>
    <m/>
    <x v="2"/>
    <m/>
    <m/>
    <m/>
    <x v="142"/>
    <x v="1"/>
    <n v="0"/>
    <e v="#N/A"/>
    <x v="17"/>
    <x v="5"/>
    <n v="1"/>
  </r>
  <r>
    <n v="6712"/>
    <s v="RF969"/>
    <x v="18"/>
    <m/>
    <x v="7"/>
    <x v="19"/>
    <n v="0"/>
    <s v="January"/>
    <x v="17"/>
    <s v="1954"/>
    <x v="2"/>
    <s v="To RAAF 25.2.45 as A52-615 1 APU Sold .54 and dismantled (Air Britain Serials)"/>
    <x v="4"/>
    <x v="3"/>
    <m/>
    <m/>
    <x v="2"/>
    <m/>
    <m/>
    <m/>
    <x v="155"/>
    <x v="1"/>
    <n v="1"/>
    <e v="#N/A"/>
    <x v="17"/>
    <x v="0"/>
    <n v="1"/>
  </r>
  <r>
    <n v="6717"/>
    <s v="RF975"/>
    <x v="18"/>
    <m/>
    <x v="7"/>
    <x v="19"/>
    <n v="0"/>
    <s v="January"/>
    <x v="17"/>
    <s v="1954"/>
    <x v="2"/>
    <s v="To RAAF 25.2.45 as A52-616 87 Sqn Sold .54 and dismantled (Air Britain Serials)"/>
    <x v="4"/>
    <x v="3"/>
    <m/>
    <m/>
    <x v="2"/>
    <m/>
    <m/>
    <m/>
    <x v="155"/>
    <x v="1"/>
    <n v="1"/>
    <e v="#N/A"/>
    <x v="17"/>
    <x v="0"/>
    <n v="1"/>
  </r>
  <r>
    <n v="5710"/>
    <s v="VP354"/>
    <x v="10"/>
    <s v="616/81"/>
    <x v="10"/>
    <x v="19"/>
    <n v="1"/>
    <s v="January"/>
    <x v="17"/>
    <s v="1 January 1954"/>
    <x v="0"/>
    <s v="Swung an landing and u/c collapsed Seletar 1 1.1.54 (Air Britain Serials)"/>
    <x v="2"/>
    <x v="2"/>
    <s v="Swung on landing"/>
    <m/>
    <x v="2"/>
    <m/>
    <m/>
    <n v="1"/>
    <x v="156"/>
    <x v="1"/>
    <n v="0"/>
    <s v="Front-Line"/>
    <x v="287"/>
    <x v="0"/>
    <n v="2"/>
  </r>
  <r>
    <n v="5521"/>
    <s v="MT500"/>
    <x v="25"/>
    <n v="151"/>
    <x v="0"/>
    <x v="2"/>
    <n v="19"/>
    <s v="January"/>
    <x v="17"/>
    <s v="19 January 1954"/>
    <x v="2"/>
    <s v="SS 19.1.54 (Air Britain Serials)"/>
    <x v="4"/>
    <x v="3"/>
    <m/>
    <m/>
    <x v="2"/>
    <m/>
    <m/>
    <n v="1"/>
    <x v="156"/>
    <x v="1"/>
    <n v="1"/>
    <s v="Front-Line"/>
    <x v="8"/>
    <x v="2"/>
    <n v="1"/>
  </r>
  <r>
    <n v="1392"/>
    <s v="NT441"/>
    <x v="25"/>
    <s v="141/CFE"/>
    <x v="0"/>
    <x v="7"/>
    <n v="19"/>
    <s v="January"/>
    <x v="17"/>
    <s v="19 January 1954"/>
    <x v="2"/>
    <s v="SS 19.1.54 (Air Britain Serials)"/>
    <x v="4"/>
    <x v="3"/>
    <m/>
    <m/>
    <x v="2"/>
    <m/>
    <m/>
    <n v="1"/>
    <x v="156"/>
    <x v="1"/>
    <n v="1"/>
    <s v="Support Unit"/>
    <x v="231"/>
    <x v="2"/>
    <n v="2"/>
  </r>
  <r>
    <n v="3594"/>
    <s v="NT595"/>
    <x v="25"/>
    <s v="502/29"/>
    <x v="0"/>
    <x v="2"/>
    <n v="19"/>
    <s v="January"/>
    <x v="17"/>
    <s v="19 January 1954"/>
    <x v="2"/>
    <s v="SS 19.1.54 (Air Britain Serials)"/>
    <x v="4"/>
    <x v="3"/>
    <m/>
    <m/>
    <x v="2"/>
    <m/>
    <m/>
    <n v="1"/>
    <x v="156"/>
    <x v="1"/>
    <n v="1"/>
    <s v="Front-Line"/>
    <x v="31"/>
    <x v="2"/>
    <n v="2"/>
  </r>
  <r>
    <n v="5952"/>
    <s v="NT601"/>
    <x v="25"/>
    <m/>
    <x v="10"/>
    <x v="19"/>
    <n v="19"/>
    <s v="January"/>
    <x v="17"/>
    <s v="19 January 1954"/>
    <x v="2"/>
    <s v="SS 19.1.54 (Air Britain Serials)"/>
    <x v="4"/>
    <x v="3"/>
    <m/>
    <m/>
    <x v="2"/>
    <m/>
    <m/>
    <n v="1"/>
    <x v="156"/>
    <x v="1"/>
    <n v="1"/>
    <e v="#N/A"/>
    <x v="17"/>
    <x v="2"/>
    <n v="1"/>
  </r>
  <r>
    <n v="5627"/>
    <s v="NT604"/>
    <x v="25"/>
    <m/>
    <x v="10"/>
    <x v="19"/>
    <n v="19"/>
    <s v="January"/>
    <x v="17"/>
    <s v="19 January 1954"/>
    <x v="2"/>
    <s v="SS 19.1.54 (Air Britain Serials)"/>
    <x v="4"/>
    <x v="3"/>
    <m/>
    <m/>
    <x v="2"/>
    <m/>
    <m/>
    <n v="1"/>
    <x v="156"/>
    <x v="1"/>
    <n v="1"/>
    <e v="#N/A"/>
    <x v="17"/>
    <x v="2"/>
    <n v="1"/>
  </r>
  <r>
    <n v="2585"/>
    <s v="NT614"/>
    <x v="25"/>
    <s v="CFE"/>
    <x v="0"/>
    <x v="7"/>
    <n v="19"/>
    <s v="January"/>
    <x v="17"/>
    <s v="19 January 1954"/>
    <x v="2"/>
    <s v="SS 19.1.54 (Air Britain Serials)"/>
    <x v="4"/>
    <x v="3"/>
    <m/>
    <m/>
    <x v="2"/>
    <m/>
    <m/>
    <n v="1"/>
    <x v="156"/>
    <x v="1"/>
    <n v="1"/>
    <s v="Support Unit"/>
    <x v="231"/>
    <x v="2"/>
    <n v="1"/>
  </r>
  <r>
    <n v="5651"/>
    <s v="RK941"/>
    <x v="25"/>
    <m/>
    <x v="10"/>
    <x v="19"/>
    <n v="19"/>
    <s v="January"/>
    <x v="17"/>
    <s v="19 January 1954"/>
    <x v="2"/>
    <s v="SS 19.1.54 (Air Britain Serials)"/>
    <x v="4"/>
    <x v="3"/>
    <m/>
    <m/>
    <x v="2"/>
    <m/>
    <m/>
    <n v="1"/>
    <x v="156"/>
    <x v="1"/>
    <n v="0"/>
    <e v="#N/A"/>
    <x v="17"/>
    <x v="2"/>
    <n v="1"/>
  </r>
  <r>
    <n v="5101"/>
    <s v="RK946"/>
    <x v="25"/>
    <m/>
    <x v="10"/>
    <x v="19"/>
    <n v="19"/>
    <s v="January"/>
    <x v="17"/>
    <s v="19 January 1954"/>
    <x v="2"/>
    <s v="SS 19.1.54 (Air Britain Serials)"/>
    <x v="4"/>
    <x v="3"/>
    <m/>
    <m/>
    <x v="2"/>
    <m/>
    <m/>
    <n v="1"/>
    <x v="156"/>
    <x v="1"/>
    <n v="0"/>
    <e v="#N/A"/>
    <x v="17"/>
    <x v="2"/>
    <n v="1"/>
  </r>
  <r>
    <n v="5955"/>
    <s v="RK948"/>
    <x v="25"/>
    <m/>
    <x v="10"/>
    <x v="19"/>
    <n v="19"/>
    <s v="January"/>
    <x v="17"/>
    <s v="19 January 1954"/>
    <x v="2"/>
    <s v="SS 19.1.54 (Air Britain Serials)"/>
    <x v="4"/>
    <x v="3"/>
    <m/>
    <m/>
    <x v="2"/>
    <m/>
    <m/>
    <n v="1"/>
    <x v="156"/>
    <x v="1"/>
    <n v="0"/>
    <e v="#N/A"/>
    <x v="17"/>
    <x v="2"/>
    <n v="1"/>
  </r>
  <r>
    <n v="5996"/>
    <s v="RK950"/>
    <x v="25"/>
    <m/>
    <x v="10"/>
    <x v="19"/>
    <n v="19"/>
    <s v="January"/>
    <x v="17"/>
    <s v="19 January 1954"/>
    <x v="2"/>
    <s v="SS 19.1.54 (Air Britain Serials)"/>
    <x v="4"/>
    <x v="3"/>
    <m/>
    <m/>
    <x v="2"/>
    <m/>
    <m/>
    <n v="1"/>
    <x v="156"/>
    <x v="1"/>
    <n v="0"/>
    <e v="#N/A"/>
    <x v="17"/>
    <x v="2"/>
    <n v="1"/>
  </r>
  <r>
    <n v="2563"/>
    <s v="RL120"/>
    <x v="39"/>
    <s v="29/25/228OCU"/>
    <x v="0"/>
    <x v="7"/>
    <n v="19"/>
    <s v="January"/>
    <x v="17"/>
    <s v="19 January 1954"/>
    <x v="2"/>
    <s v="SS 19.1.54 (Air Britain Serials)"/>
    <x v="4"/>
    <x v="3"/>
    <m/>
    <m/>
    <x v="2"/>
    <m/>
    <m/>
    <n v="1"/>
    <x v="156"/>
    <x v="1"/>
    <n v="0"/>
    <s v="Support Unit"/>
    <x v="298"/>
    <x v="2"/>
    <n v="3"/>
  </r>
  <r>
    <n v="7438"/>
    <s v="RL142"/>
    <x v="39"/>
    <s v="141/23/85"/>
    <x v="0"/>
    <x v="2"/>
    <n v="19"/>
    <s v="January"/>
    <x v="17"/>
    <s v="19 January 1954"/>
    <x v="2"/>
    <s v="SS 19.1.54 (Air Britain Serials)"/>
    <x v="4"/>
    <x v="3"/>
    <m/>
    <m/>
    <x v="2"/>
    <m/>
    <m/>
    <n v="1"/>
    <x v="156"/>
    <x v="1"/>
    <n v="0"/>
    <s v="Front-Line"/>
    <x v="13"/>
    <x v="2"/>
    <n v="3"/>
  </r>
  <r>
    <n v="372"/>
    <s v="RL145"/>
    <x v="39"/>
    <s v="264/23/141/23/228OCU"/>
    <x v="0"/>
    <x v="7"/>
    <n v="19"/>
    <s v="January"/>
    <x v="17"/>
    <s v="19 January 1954"/>
    <x v="2"/>
    <s v="SS 19.1.54 (Air Britain Serials)"/>
    <x v="4"/>
    <x v="3"/>
    <m/>
    <m/>
    <x v="2"/>
    <m/>
    <m/>
    <n v="1"/>
    <x v="156"/>
    <x v="1"/>
    <n v="0"/>
    <s v="Support Unit"/>
    <x v="298"/>
    <x v="2"/>
    <n v="5"/>
  </r>
  <r>
    <n v="6400"/>
    <s v="RL148"/>
    <x v="39"/>
    <n v="85"/>
    <x v="0"/>
    <x v="2"/>
    <n v="19"/>
    <s v="January"/>
    <x v="17"/>
    <s v="19 January 1954"/>
    <x v="2"/>
    <s v="SS 19.1.54 (Air Britain Serials)"/>
    <x v="4"/>
    <x v="3"/>
    <m/>
    <m/>
    <x v="2"/>
    <m/>
    <m/>
    <n v="1"/>
    <x v="156"/>
    <x v="1"/>
    <n v="0"/>
    <s v="Front-Line"/>
    <x v="13"/>
    <x v="2"/>
    <n v="1"/>
  </r>
  <r>
    <n v="7318"/>
    <s v="RL150"/>
    <x v="39"/>
    <s v="141/23/141"/>
    <x v="0"/>
    <x v="2"/>
    <n v="19"/>
    <s v="January"/>
    <x v="17"/>
    <s v="19 January 1954"/>
    <x v="2"/>
    <s v="(G-ALFL) SS 19.1.54 (Air Britain Serials)"/>
    <x v="4"/>
    <x v="3"/>
    <m/>
    <m/>
    <x v="2"/>
    <m/>
    <m/>
    <n v="1"/>
    <x v="156"/>
    <x v="1"/>
    <n v="0"/>
    <s v="Front-Line"/>
    <x v="45"/>
    <x v="2"/>
    <n v="3"/>
  </r>
  <r>
    <n v="4530"/>
    <s v="RL152"/>
    <x v="39"/>
    <s v="SF Coltishall/264"/>
    <x v="10"/>
    <x v="19"/>
    <n v="19"/>
    <s v="January"/>
    <x v="17"/>
    <s v="19 January 1954"/>
    <x v="2"/>
    <s v="SS 19.1.54 (Air Britain Serials)"/>
    <x v="4"/>
    <x v="3"/>
    <m/>
    <m/>
    <x v="2"/>
    <m/>
    <m/>
    <n v="1"/>
    <x v="156"/>
    <x v="1"/>
    <n v="0"/>
    <s v="Front-Line"/>
    <x v="10"/>
    <x v="2"/>
    <n v="2"/>
  </r>
  <r>
    <n v="2094"/>
    <s v="RL176"/>
    <x v="39"/>
    <n v="25"/>
    <x v="0"/>
    <x v="2"/>
    <n v="19"/>
    <s v="January"/>
    <x v="17"/>
    <s v="19 January 1954"/>
    <x v="2"/>
    <s v="SS 19.1.54 (Air Britain Serials)"/>
    <x v="4"/>
    <x v="3"/>
    <m/>
    <m/>
    <x v="2"/>
    <m/>
    <m/>
    <n v="1"/>
    <x v="156"/>
    <x v="1"/>
    <n v="0"/>
    <s v="Front-Line"/>
    <x v="14"/>
    <x v="2"/>
    <n v="1"/>
  </r>
  <r>
    <n v="4469"/>
    <s v="RL178"/>
    <x v="39"/>
    <s v="228OCU"/>
    <x v="0"/>
    <x v="7"/>
    <n v="19"/>
    <s v="January"/>
    <x v="17"/>
    <s v="19 January 1954"/>
    <x v="2"/>
    <s v="SS 19.1.54 (Air Britain Serials)"/>
    <x v="4"/>
    <x v="3"/>
    <m/>
    <m/>
    <x v="2"/>
    <m/>
    <m/>
    <n v="1"/>
    <x v="156"/>
    <x v="1"/>
    <n v="0"/>
    <s v="Support Unit"/>
    <x v="298"/>
    <x v="2"/>
    <n v="1"/>
  </r>
  <r>
    <n v="596"/>
    <s v="RL209"/>
    <x v="39"/>
    <s v="23/141/264/228OCU"/>
    <x v="0"/>
    <x v="7"/>
    <n v="19"/>
    <s v="January"/>
    <x v="17"/>
    <s v="19 January 1954"/>
    <x v="2"/>
    <s v="SS 19.1.54 (Air Britain Serials)"/>
    <x v="4"/>
    <x v="3"/>
    <m/>
    <m/>
    <x v="2"/>
    <m/>
    <m/>
    <n v="1"/>
    <x v="156"/>
    <x v="1"/>
    <n v="0"/>
    <s v="Support Unit"/>
    <x v="298"/>
    <x v="2"/>
    <n v="4"/>
  </r>
  <r>
    <n v="1512"/>
    <s v="RL214"/>
    <x v="39"/>
    <s v="25/228OCU"/>
    <x v="0"/>
    <x v="7"/>
    <n v="19"/>
    <s v="January"/>
    <x v="17"/>
    <s v="19 January 1954"/>
    <x v="2"/>
    <s v="SS 19.1.54 (Air Britain Serials)"/>
    <x v="4"/>
    <x v="3"/>
    <m/>
    <m/>
    <x v="2"/>
    <m/>
    <m/>
    <n v="1"/>
    <x v="156"/>
    <x v="1"/>
    <n v="0"/>
    <s v="Support Unit"/>
    <x v="298"/>
    <x v="2"/>
    <n v="2"/>
  </r>
  <r>
    <n v="3234"/>
    <s v="RL241"/>
    <x v="39"/>
    <n v="39"/>
    <x v="10"/>
    <x v="19"/>
    <n v="19"/>
    <s v="January"/>
    <x v="17"/>
    <s v="19 January 1954"/>
    <x v="2"/>
    <s v="SS 19.1.54 (Air Britain Serials)"/>
    <x v="4"/>
    <x v="3"/>
    <m/>
    <m/>
    <x v="2"/>
    <m/>
    <m/>
    <n v="1"/>
    <x v="156"/>
    <x v="1"/>
    <n v="0"/>
    <s v="Front-Line"/>
    <x v="234"/>
    <x v="2"/>
    <n v="1"/>
  </r>
  <r>
    <n v="2964"/>
    <s v="RL263"/>
    <x v="39"/>
    <s v="141/228OCU"/>
    <x v="0"/>
    <x v="7"/>
    <n v="19"/>
    <s v="January"/>
    <x v="17"/>
    <s v="19 January 1954"/>
    <x v="2"/>
    <s v="SS 19.1.54 (Air Britain Serials)"/>
    <x v="4"/>
    <x v="3"/>
    <m/>
    <m/>
    <x v="2"/>
    <m/>
    <m/>
    <n v="1"/>
    <x v="156"/>
    <x v="1"/>
    <n v="0"/>
    <s v="Support Unit"/>
    <x v="298"/>
    <x v="2"/>
    <n v="2"/>
  </r>
  <r>
    <n v="649"/>
    <s v="VT590"/>
    <x v="10"/>
    <s v="CFS/204AFS/33/45"/>
    <x v="3"/>
    <x v="16"/>
    <n v="22"/>
    <s v="January"/>
    <x v="17"/>
    <s v="22 January 1954"/>
    <x v="2"/>
    <s v="SOC 22.1.54 (Air Britain Serials) aw/cn 19/09/1947, d/d 06/10/1947, s.o.c. 22/01/1954 as CAT 5C and reduced to spares and produce with the Far East Air Force/45 Sqn.  (http://www.ukserials.com/)"/>
    <x v="4"/>
    <x v="3"/>
    <m/>
    <m/>
    <x v="2"/>
    <m/>
    <m/>
    <n v="1"/>
    <x v="156"/>
    <x v="1"/>
    <n v="0"/>
    <s v="Front-Line"/>
    <x v="86"/>
    <x v="0"/>
    <n v="4"/>
  </r>
  <r>
    <n v="1509"/>
    <s v="A52-138"/>
    <x v="24"/>
    <s v="2AS"/>
    <x v="7"/>
    <x v="19"/>
    <n v="0"/>
    <s v="February"/>
    <x v="17"/>
    <s v="0 February 1954"/>
    <x v="2"/>
    <s v="Built as F.B.40. Delivered during September 1945. Final disposition: sold, February 1954. (Beaufort, Beaufighter and Mosquito in Australian Service, Stewart Wilson, 1990) Sold .54 (Air Britain Serials)"/>
    <x v="4"/>
    <x v="3"/>
    <m/>
    <m/>
    <x v="2"/>
    <m/>
    <m/>
    <n v="2"/>
    <x v="157"/>
    <x v="1"/>
    <n v="0"/>
    <s v="Support Unit"/>
    <x v="407"/>
    <x v="5"/>
    <n v="1"/>
  </r>
  <r>
    <n v="6073"/>
    <s v="A52-154"/>
    <x v="24"/>
    <m/>
    <x v="7"/>
    <x v="19"/>
    <n v="0"/>
    <s v="February"/>
    <x v="17"/>
    <s v="0 February 1954"/>
    <x v="2"/>
    <s v="Built as F.B.40. Delivered during October 1945. Final disposition: sold, February 1954. (Beaufort, Beaufighter and Mosquito in Australian Service, Stewart Wilson, 1990) Sold .54 (Air Britain Serials)"/>
    <x v="4"/>
    <x v="3"/>
    <m/>
    <m/>
    <x v="2"/>
    <m/>
    <m/>
    <n v="2"/>
    <x v="157"/>
    <x v="1"/>
    <n v="0"/>
    <e v="#N/A"/>
    <x v="17"/>
    <x v="5"/>
    <n v="1"/>
  </r>
  <r>
    <n v="6179"/>
    <s v="A52-155"/>
    <x v="24"/>
    <m/>
    <x v="7"/>
    <x v="19"/>
    <n v="0"/>
    <s v="February"/>
    <x v="17"/>
    <s v="0 February 1954"/>
    <x v="2"/>
    <s v="Built as F.B.40. Delivered during November 1945. Final disposition: sold, February 1954. (Beaufort, Beaufighter and Mosquito in Australian Service, Stewart Wilson, 1990) Poss. Presentation Aircraft 'Kalgoorlie' Sold .54 (Air Britain Serials)"/>
    <x v="4"/>
    <x v="3"/>
    <m/>
    <m/>
    <x v="2"/>
    <m/>
    <m/>
    <n v="2"/>
    <x v="157"/>
    <x v="1"/>
    <n v="0"/>
    <e v="#N/A"/>
    <x v="17"/>
    <x v="5"/>
    <n v="1"/>
  </r>
  <r>
    <n v="6299"/>
    <s v="A52-156"/>
    <x v="24"/>
    <m/>
    <x v="7"/>
    <x v="19"/>
    <n v="0"/>
    <s v="February"/>
    <x v="17"/>
    <s v="0 February 1954"/>
    <x v="2"/>
    <s v="Built as F.B.40. Delivered during November 1945. Final disposition: sold, February 1954. (Beaufort, Beaufighter and Mosquito in Australian Service, Stewart Wilson, 1990) Presentation Aircraft 'Geraldton' Sold .54 (Air Britain Serials)"/>
    <x v="4"/>
    <x v="3"/>
    <m/>
    <m/>
    <x v="2"/>
    <m/>
    <m/>
    <n v="2"/>
    <x v="157"/>
    <x v="1"/>
    <n v="0"/>
    <e v="#N/A"/>
    <x v="17"/>
    <x v="5"/>
    <n v="1"/>
  </r>
  <r>
    <n v="5958"/>
    <s v="A52-157"/>
    <x v="24"/>
    <m/>
    <x v="7"/>
    <x v="19"/>
    <n v="0"/>
    <s v="February"/>
    <x v="17"/>
    <s v="0 February 1954"/>
    <x v="2"/>
    <s v="Built as F.B.40. Delivered during November 1945. Final disposition: sold, February 1954. (Beaufort, Beaufighter and Mosquito in Australian Service, Stewart Wilson, 1990) Presentation Aircraft 'Northam' Sold .54 (Air Britain Serials)"/>
    <x v="4"/>
    <x v="3"/>
    <m/>
    <m/>
    <x v="2"/>
    <m/>
    <m/>
    <n v="2"/>
    <x v="157"/>
    <x v="1"/>
    <n v="0"/>
    <e v="#N/A"/>
    <x v="17"/>
    <x v="5"/>
    <n v="1"/>
  </r>
  <r>
    <n v="5967"/>
    <s v="A52-158"/>
    <x v="24"/>
    <m/>
    <x v="7"/>
    <x v="19"/>
    <n v="0"/>
    <s v="February"/>
    <x v="17"/>
    <s v="0 February 1954"/>
    <x v="2"/>
    <s v="Built as F.B.40. Delivered during November 1945. Final disposition: sold, February 1954. (Beaufort, Beaufighter and Mosquito in Australian Service, Stewart Wilson, 1990) Presentation Aircraft 'Katanning' Sold .54 (Air Britain Serials)"/>
    <x v="4"/>
    <x v="3"/>
    <m/>
    <m/>
    <x v="2"/>
    <m/>
    <m/>
    <n v="2"/>
    <x v="157"/>
    <x v="1"/>
    <n v="0"/>
    <e v="#N/A"/>
    <x v="17"/>
    <x v="5"/>
    <n v="1"/>
  </r>
  <r>
    <n v="5653"/>
    <s v="A52-159"/>
    <x v="24"/>
    <m/>
    <x v="7"/>
    <x v="19"/>
    <n v="0"/>
    <s v="February"/>
    <x v="17"/>
    <s v="0 February 1954"/>
    <x v="2"/>
    <s v="Built as F.B.40. Delivered during November 1945. Final disposition: sold, February 1954. (Beaufort, Beaufighter and Mosquito in Australian Service, Stewart Wilson, 1990) Presentation Aircraft 'Mt. Barker' Sold .54 (Air Britain Serials)"/>
    <x v="4"/>
    <x v="3"/>
    <m/>
    <m/>
    <x v="2"/>
    <m/>
    <m/>
    <n v="2"/>
    <x v="157"/>
    <x v="1"/>
    <n v="0"/>
    <e v="#N/A"/>
    <x v="17"/>
    <x v="5"/>
    <n v="1"/>
  </r>
  <r>
    <n v="5104"/>
    <s v="A52-160"/>
    <x v="24"/>
    <m/>
    <x v="7"/>
    <x v="19"/>
    <n v="0"/>
    <s v="February"/>
    <x v="17"/>
    <s v="0 February 1954"/>
    <x v="2"/>
    <s v="Built as F.B.40. Delivered during November 1945. Final disposition: sold, February 1954. (Beaufort, Beaufighter and Mosquito in Australian Service, Stewart Wilson, 1990) Presentation Aircraft 'Fremantle' Sold .54 (Air Britain Serials)"/>
    <x v="4"/>
    <x v="3"/>
    <m/>
    <m/>
    <x v="2"/>
    <m/>
    <m/>
    <n v="2"/>
    <x v="157"/>
    <x v="1"/>
    <n v="0"/>
    <e v="#N/A"/>
    <x v="17"/>
    <x v="5"/>
    <n v="1"/>
  </r>
  <r>
    <n v="5147"/>
    <s v="A52-165"/>
    <x v="24"/>
    <m/>
    <x v="7"/>
    <x v="19"/>
    <n v="0"/>
    <s v="February"/>
    <x v="17"/>
    <s v="0 February 1954"/>
    <x v="2"/>
    <s v="Built as F.B.40. Delivered during December 1945. Final disposition: sold, February 1954. (Beaufort, Beaufighter and Mosquito in Australian Service, Stewart Wilson, 1990) Sold .54 (Air Britain Serials)"/>
    <x v="4"/>
    <x v="3"/>
    <m/>
    <m/>
    <x v="2"/>
    <m/>
    <m/>
    <n v="2"/>
    <x v="157"/>
    <x v="1"/>
    <n v="0"/>
    <e v="#N/A"/>
    <x v="17"/>
    <x v="5"/>
    <n v="1"/>
  </r>
  <r>
    <n v="5584"/>
    <s v="A52-167"/>
    <x v="24"/>
    <m/>
    <x v="7"/>
    <x v="19"/>
    <n v="0"/>
    <s v="February"/>
    <x v="17"/>
    <s v="0 February 1954"/>
    <x v="2"/>
    <s v="Built as F.B.40. Delivered during April 1946. Final disposition: sold, February 1954. (Beaufort, Beaufighter and Mosquito in Australian Service, Stewart Wilson, 1990) Sold .54 (Air Britain Serials)"/>
    <x v="4"/>
    <x v="3"/>
    <m/>
    <m/>
    <x v="2"/>
    <m/>
    <m/>
    <n v="2"/>
    <x v="157"/>
    <x v="1"/>
    <n v="0"/>
    <e v="#N/A"/>
    <x v="17"/>
    <x v="5"/>
    <n v="1"/>
  </r>
  <r>
    <n v="5611"/>
    <s v="A52-168"/>
    <x v="24"/>
    <m/>
    <x v="7"/>
    <x v="19"/>
    <n v="0"/>
    <s v="February"/>
    <x v="17"/>
    <s v="0 February 1954"/>
    <x v="2"/>
    <s v="Built as F.B.40. Delivered during January 1946. Final disposition: sold, February 1954. (Beaufort, Beaufighter and Mosquito in Australian Service, Stewart Wilson, 1990) Sold .54 (Air Britain Serials)"/>
    <x v="4"/>
    <x v="3"/>
    <m/>
    <m/>
    <x v="2"/>
    <m/>
    <m/>
    <n v="2"/>
    <x v="157"/>
    <x v="1"/>
    <n v="0"/>
    <e v="#N/A"/>
    <x v="17"/>
    <x v="5"/>
    <n v="1"/>
  </r>
  <r>
    <n v="5621"/>
    <s v="A52-170"/>
    <x v="24"/>
    <m/>
    <x v="7"/>
    <x v="19"/>
    <n v="0"/>
    <s v="February"/>
    <x v="17"/>
    <s v="0 February 1954"/>
    <x v="2"/>
    <s v="Built as F.B.40. Delivered during April 1946. Final disposition: sold, February 1954. (Beaufort, Beaufighter and Mosquito in Australian Service, Stewart Wilson, 1990) Sold .54 (Air Britain Serials)"/>
    <x v="4"/>
    <x v="3"/>
    <m/>
    <m/>
    <x v="2"/>
    <m/>
    <m/>
    <n v="2"/>
    <x v="157"/>
    <x v="1"/>
    <n v="0"/>
    <e v="#N/A"/>
    <x v="17"/>
    <x v="5"/>
    <n v="1"/>
  </r>
  <r>
    <n v="5632"/>
    <s v="RG130"/>
    <x v="18"/>
    <m/>
    <x v="7"/>
    <x v="19"/>
    <n v="0"/>
    <s v="February"/>
    <x v="17"/>
    <s v="0 February 1954"/>
    <x v="2"/>
    <s v="To RAAF 23.4.45 as A52-619 87 Sqn Sold .54 (Air Britain Serials)"/>
    <x v="5"/>
    <x v="3"/>
    <m/>
    <m/>
    <x v="2"/>
    <m/>
    <m/>
    <n v="2"/>
    <x v="157"/>
    <x v="1"/>
    <n v="1"/>
    <e v="#N/A"/>
    <x v="17"/>
    <x v="0"/>
    <n v="1"/>
  </r>
  <r>
    <n v="704"/>
    <s v="PF673"/>
    <x v="35"/>
    <s v="58/237OCU/Cv PR34A/81"/>
    <x v="10"/>
    <x v="19"/>
    <n v="10"/>
    <s v="February"/>
    <x v="17"/>
    <s v="10 February 1954"/>
    <x v="0"/>
    <s v="U/c jammed bellylanded at Seletar 10.2.54 (Air Britain Serials)"/>
    <x v="2"/>
    <x v="2"/>
    <s v="Undercarriage failed"/>
    <m/>
    <x v="2"/>
    <m/>
    <m/>
    <n v="2"/>
    <x v="157"/>
    <x v="1"/>
    <n v="0"/>
    <s v="Front-Line"/>
    <x v="287"/>
    <x v="6"/>
    <n v="4"/>
  </r>
  <r>
    <n v="4649"/>
    <s v="RG264"/>
    <x v="35"/>
    <n v="81"/>
    <x v="10"/>
    <x v="19"/>
    <n v="11"/>
    <s v="February"/>
    <x v="17"/>
    <s v="11 February 1954"/>
    <x v="2"/>
    <s v="SOC 11.2.54 (Air Britain Serials)"/>
    <x v="4"/>
    <x v="3"/>
    <m/>
    <m/>
    <x v="2"/>
    <m/>
    <m/>
    <n v="2"/>
    <x v="157"/>
    <x v="1"/>
    <n v="0"/>
    <s v="Front-Line"/>
    <x v="287"/>
    <x v="0"/>
    <n v="1"/>
  </r>
  <r>
    <n v="731"/>
    <s v="RR310"/>
    <x v="10"/>
    <s v="RN 762"/>
    <x v="10"/>
    <x v="19"/>
    <n v="15"/>
    <s v="February"/>
    <x v="17"/>
    <s v="15 February 1954"/>
    <x v="2"/>
    <s v="SOC 15.2.54 (Air Britain Serials)"/>
    <x v="4"/>
    <x v="3"/>
    <m/>
    <m/>
    <x v="2"/>
    <m/>
    <m/>
    <n v="2"/>
    <x v="157"/>
    <x v="1"/>
    <n v="1"/>
    <s v="Front-Line"/>
    <x v="181"/>
    <x v="2"/>
    <n v="1"/>
  </r>
  <r>
    <n v="2294"/>
    <s v="RG294"/>
    <x v="35"/>
    <s v="RN"/>
    <x v="10"/>
    <x v="19"/>
    <n v="6"/>
    <s v="March"/>
    <x v="17"/>
    <s v="6 March 1954"/>
    <x v="0"/>
    <s v="Swung on takeoff Hal Far 6.3.54 SOC (Air Britain Serials)"/>
    <x v="2"/>
    <x v="2"/>
    <s v="Swung on takeoff"/>
    <m/>
    <x v="2"/>
    <m/>
    <m/>
    <n v="3"/>
    <x v="158"/>
    <x v="1"/>
    <n v="0"/>
    <e v="#N/A"/>
    <x v="64"/>
    <x v="0"/>
    <n v="1"/>
  </r>
  <r>
    <n v="3170"/>
    <s v="TH992"/>
    <x v="42"/>
    <s v="Mkrs/Cv TT/APS Sylt"/>
    <x v="10"/>
    <x v="19"/>
    <n v="16"/>
    <s v="March"/>
    <x v="17"/>
    <s v="16 March 1954"/>
    <x v="0"/>
    <s v="Captain Ron &quot;Wimpy&quot; Healey _x000a_Location of story: Germany _x000a_Background to story: Royal Air Force _x000a_Article ID: A4391282 _x000a_Contributed on: 07 July 2005 _x000a_After the war finished I stayed with the RAF. First we were posted to Athens in case communist elements there caused any trouble during the Greek elections. I was later posted to Germany to the Island of Silt on the 10th of March 1953, running target towing missions for other fighter aircraft. We were flying Mosquitoes at the time. One day I took one on an air test and had to feather the propellers. I checked the starboard engine and it wouldn’t unfeather, so I was left with just one engine. I made it back and landed, and took the same aircraft out the next day. The same thing happened again, but this time as I was coming in to land there were workman working on the end of the runway. I had to overshoot the runway, but the aircraft wouldn’t climb on one engine so I was stuck at low level. I did a circuit of the airfield over another island, Amrum. This island had sand dunes with power cables running over the top, and I was flying too low and unable to climb. With no other choice I had to ditch the aircraft into the water just short of the beach, hoping that we’d make it to dry land. We’d been told when ditching the Mosquito to tuck your feet under the seat, because the control column had a nasty habit of cutting your legs off if you didn’t! That was on my mind as I ditched the aircraft, and luckily so, because sure enough the control column disappeared through the bottom of the plane, almost taking my legs with it! There was no time to be scared, you just had to use your skill and hope for the best. I had a corporal with me at the time, and when the water cleared from the windscreen we saw the front of the aircraft was on the beach and the rear was in the water, so we didn’t even have to swim! A rescue helicopter came and picked us up but the plane was a complete write off._x000a__x000a_(http://www.bbc.co.uk/ww2peopleswar/stories/82/a4391282.shtml) Prop would not unfeather ditched 4m SSE of Hornum 16.3.54 (Air Britain Serials)"/>
    <x v="2"/>
    <x v="2"/>
    <s v="Ditched"/>
    <m/>
    <x v="2"/>
    <m/>
    <m/>
    <n v="3"/>
    <x v="158"/>
    <x v="1"/>
    <n v="0"/>
    <s v="Support Unit"/>
    <x v="403"/>
    <x v="0"/>
    <n v="3"/>
  </r>
  <r>
    <n v="1991"/>
    <s v="RG257"/>
    <x v="35"/>
    <s v="RAE"/>
    <x v="10"/>
    <x v="19"/>
    <n v="18"/>
    <s v="March"/>
    <x v="17"/>
    <s v="18 March 1954"/>
    <x v="2"/>
    <s v="Sold 18.3.54 (Air Britain Serials)"/>
    <x v="5"/>
    <x v="3"/>
    <m/>
    <m/>
    <x v="2"/>
    <m/>
    <m/>
    <n v="3"/>
    <x v="158"/>
    <x v="1"/>
    <n v="0"/>
    <s v="Support Unit"/>
    <x v="61"/>
    <x v="0"/>
    <n v="1"/>
  </r>
  <r>
    <n v="1535"/>
    <s v="VT622"/>
    <x v="10"/>
    <s v="RN/Airwork"/>
    <x v="10"/>
    <x v="19"/>
    <n v="18"/>
    <s v="March"/>
    <x v="17"/>
    <s v="18 March 1954"/>
    <x v="2"/>
    <s v="SOC 18.3.54 Scrapped (Air Britain Serials) d/d 19/07/1948 to No.22 MU Silloth for storage, transferred 09/04/1949 to the Royal Navy, s.o.c. 18/03/1954 at Lossiemouth  (http://www.ukserials.com/)"/>
    <x v="4"/>
    <x v="3"/>
    <m/>
    <m/>
    <x v="2"/>
    <m/>
    <m/>
    <n v="3"/>
    <x v="158"/>
    <x v="1"/>
    <n v="0"/>
    <s v="Support Unit"/>
    <x v="392"/>
    <x v="0"/>
    <n v="2"/>
  </r>
  <r>
    <n v="7524"/>
    <s v="TW245"/>
    <x v="43"/>
    <s v="RN 790/FRU"/>
    <x v="18"/>
    <x v="19"/>
    <n v="24"/>
    <s v="March"/>
    <x v="17"/>
    <s v="24 March 1954"/>
    <x v="2"/>
    <s v="Offered to Israel in August 1954 by R A Short (Air Enthusiast, September / October 1999) Std Lossiemouth 24.3.54 Scrapped after 7.57? (Air Britain Serials)"/>
    <x v="4"/>
    <x v="3"/>
    <m/>
    <m/>
    <x v="2"/>
    <m/>
    <m/>
    <n v="3"/>
    <x v="158"/>
    <x v="1"/>
    <n v="0"/>
    <s v="Support Unit"/>
    <x v="404"/>
    <x v="2"/>
    <n v="2"/>
  </r>
  <r>
    <n v="4915"/>
    <s v="RR313"/>
    <x v="10"/>
    <s v="BCIS/Coningsby/109/231OCU/Coningsby/Luneburg/Celle/228OCU/FETS"/>
    <x v="10"/>
    <x v="19"/>
    <n v="29"/>
    <s v="March"/>
    <x v="17"/>
    <s v="29 March 1954"/>
    <x v="0"/>
    <s v="Swung on landing and u/c collapsed Seletar 29.3.54 (Air Britain Serials)"/>
    <x v="2"/>
    <x v="2"/>
    <s v="Swung on landing"/>
    <m/>
    <x v="2"/>
    <m/>
    <m/>
    <n v="3"/>
    <x v="158"/>
    <x v="1"/>
    <n v="1"/>
    <s v="Support Unit"/>
    <x v="391"/>
    <x v="2"/>
    <n v="9"/>
  </r>
  <r>
    <n v="6414"/>
    <s v="MT491"/>
    <x v="25"/>
    <s v="85/Belgium"/>
    <x v="15"/>
    <x v="19"/>
    <n v="9"/>
    <s v="April"/>
    <x v="17"/>
    <s v="9 April 1954"/>
    <x v="2"/>
    <s v="To Belgian AF 10.2.48 as MB-8 coded ND-H, Wfu Saffraanberg 12.53 SS 9.4.54 (Air Britain Serials)"/>
    <x v="4"/>
    <x v="3"/>
    <m/>
    <m/>
    <x v="2"/>
    <m/>
    <m/>
    <n v="4"/>
    <x v="159"/>
    <x v="1"/>
    <n v="1"/>
    <s v="Front-Line"/>
    <x v="13"/>
    <x v="2"/>
    <n v="2"/>
  </r>
  <r>
    <n v="7691"/>
    <s v="HR295"/>
    <x v="12"/>
    <s v="305/13OTU"/>
    <x v="0"/>
    <x v="7"/>
    <n v="22"/>
    <s v="April"/>
    <x v="17"/>
    <s v="22 April 1954"/>
    <x v="2"/>
    <s v="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 _x000a__x000a_MH - LR295 was also on 305; is this the SM-D referred to? SS 22.4.54 (Air Britain Serials)"/>
    <x v="4"/>
    <x v="3"/>
    <m/>
    <m/>
    <x v="2"/>
    <m/>
    <m/>
    <n v="4"/>
    <x v="159"/>
    <x v="1"/>
    <n v="1"/>
    <s v="Support Unit"/>
    <x v="39"/>
    <x v="3"/>
    <n v="2"/>
  </r>
  <r>
    <n v="1214"/>
    <s v="PZ307"/>
    <x v="12"/>
    <s v="21/204AFS/231OCU"/>
    <x v="0"/>
    <x v="7"/>
    <n v="22"/>
    <s v="April"/>
    <x v="17"/>
    <s v="22 April 1954"/>
    <x v="2"/>
    <s v="SOC 22.4.54 (Air Britain Serials)"/>
    <x v="4"/>
    <x v="3"/>
    <m/>
    <m/>
    <x v="2"/>
    <m/>
    <m/>
    <n v="4"/>
    <x v="159"/>
    <x v="1"/>
    <n v="1"/>
    <s v="Support Unit"/>
    <x v="313"/>
    <x v="0"/>
    <n v="3"/>
  </r>
  <r>
    <n v="1365"/>
    <s v="RK992"/>
    <x v="39"/>
    <s v="29/25/228OCU"/>
    <x v="0"/>
    <x v="7"/>
    <n v="22"/>
    <s v="April"/>
    <x v="17"/>
    <s v="22 April 1954"/>
    <x v="2"/>
    <s v="SS 22.4.54 (Air Britain Serials)"/>
    <x v="4"/>
    <x v="3"/>
    <m/>
    <m/>
    <x v="2"/>
    <m/>
    <m/>
    <n v="4"/>
    <x v="159"/>
    <x v="1"/>
    <n v="0"/>
    <s v="Support Unit"/>
    <x v="298"/>
    <x v="2"/>
    <n v="3"/>
  </r>
  <r>
    <n v="827"/>
    <s v="RL124"/>
    <x v="39"/>
    <s v="29/228OCU"/>
    <x v="0"/>
    <x v="7"/>
    <n v="22"/>
    <s v="April"/>
    <x v="17"/>
    <s v="22 April 1954"/>
    <x v="2"/>
    <s v="SS 22.4.54 (Air Britain Serials)"/>
    <x v="4"/>
    <x v="3"/>
    <m/>
    <m/>
    <x v="2"/>
    <m/>
    <m/>
    <n v="4"/>
    <x v="159"/>
    <x v="1"/>
    <n v="0"/>
    <s v="Support Unit"/>
    <x v="298"/>
    <x v="2"/>
    <n v="2"/>
  </r>
  <r>
    <n v="489"/>
    <s v="RL125"/>
    <x v="39"/>
    <s v="29/25/229OCU/V-A"/>
    <x v="10"/>
    <x v="19"/>
    <n v="22"/>
    <s v="April"/>
    <x v="17"/>
    <s v="22 April 1954"/>
    <x v="2"/>
    <s v="SS 22.4.54 (Air Britain Serials)"/>
    <x v="4"/>
    <x v="3"/>
    <m/>
    <m/>
    <x v="2"/>
    <m/>
    <m/>
    <n v="4"/>
    <x v="159"/>
    <x v="1"/>
    <n v="0"/>
    <e v="#N/A"/>
    <x v="408"/>
    <x v="2"/>
    <n v="4"/>
  </r>
  <r>
    <n v="3857"/>
    <s v="RL134"/>
    <x v="39"/>
    <n v="264"/>
    <x v="10"/>
    <x v="19"/>
    <n v="22"/>
    <s v="April"/>
    <x v="17"/>
    <s v="22 April 1954"/>
    <x v="2"/>
    <s v="SS 22.4.54 (Air Britain Serials)"/>
    <x v="4"/>
    <x v="3"/>
    <m/>
    <m/>
    <x v="2"/>
    <m/>
    <m/>
    <n v="4"/>
    <x v="159"/>
    <x v="1"/>
    <n v="0"/>
    <s v="Front-Line"/>
    <x v="10"/>
    <x v="2"/>
    <n v="1"/>
  </r>
  <r>
    <n v="2166"/>
    <s v="RL138"/>
    <x v="39"/>
    <s v="29/25"/>
    <x v="0"/>
    <x v="2"/>
    <n v="22"/>
    <s v="April"/>
    <x v="17"/>
    <s v="22 April 1954"/>
    <x v="2"/>
    <s v="SS 22.4.54 (Air Britain Serials)"/>
    <x v="4"/>
    <x v="3"/>
    <m/>
    <m/>
    <x v="2"/>
    <m/>
    <m/>
    <n v="4"/>
    <x v="159"/>
    <x v="1"/>
    <n v="0"/>
    <s v="Front-Line"/>
    <x v="14"/>
    <x v="2"/>
    <n v="2"/>
  </r>
  <r>
    <n v="2240"/>
    <s v="RL141"/>
    <x v="39"/>
    <s v="23/219"/>
    <x v="1"/>
    <x v="2"/>
    <n v="22"/>
    <s v="April"/>
    <x v="17"/>
    <s v="22 April 1954"/>
    <x v="2"/>
    <s v="SS 22.4.54 (Air Britain Serials)"/>
    <x v="4"/>
    <x v="3"/>
    <m/>
    <m/>
    <x v="2"/>
    <m/>
    <m/>
    <n v="4"/>
    <x v="159"/>
    <x v="1"/>
    <n v="0"/>
    <s v="Front-Line"/>
    <x v="76"/>
    <x v="2"/>
    <n v="2"/>
  </r>
  <r>
    <n v="2241"/>
    <s v="RL144"/>
    <x v="39"/>
    <s v="264/23/228OCU"/>
    <x v="0"/>
    <x v="7"/>
    <n v="22"/>
    <s v="April"/>
    <x v="17"/>
    <s v="22 April 1954"/>
    <x v="2"/>
    <s v="SS 22.4.54 (Air Britain Serials)"/>
    <x v="4"/>
    <x v="3"/>
    <m/>
    <m/>
    <x v="2"/>
    <m/>
    <m/>
    <n v="4"/>
    <x v="159"/>
    <x v="1"/>
    <n v="0"/>
    <s v="Support Unit"/>
    <x v="298"/>
    <x v="2"/>
    <n v="3"/>
  </r>
  <r>
    <n v="2581"/>
    <s v="RL157"/>
    <x v="39"/>
    <s v="CFE/141/228OCU"/>
    <x v="0"/>
    <x v="7"/>
    <n v="22"/>
    <s v="April"/>
    <x v="17"/>
    <s v="22 April 1954"/>
    <x v="2"/>
    <s v="SS 22.4.54 (Air Britain Serials)"/>
    <x v="4"/>
    <x v="3"/>
    <m/>
    <m/>
    <x v="2"/>
    <m/>
    <m/>
    <n v="4"/>
    <x v="159"/>
    <x v="1"/>
    <n v="0"/>
    <s v="Support Unit"/>
    <x v="298"/>
    <x v="2"/>
    <n v="3"/>
  </r>
  <r>
    <n v="2497"/>
    <s v="RL173"/>
    <x v="39"/>
    <s v="85/141/228OCU"/>
    <x v="0"/>
    <x v="7"/>
    <n v="22"/>
    <s v="April"/>
    <x v="17"/>
    <s v="22 April 1954"/>
    <x v="2"/>
    <s v="SS 22.4.54 (Air Britain Serials)"/>
    <x v="4"/>
    <x v="3"/>
    <m/>
    <m/>
    <x v="2"/>
    <m/>
    <m/>
    <n v="4"/>
    <x v="159"/>
    <x v="1"/>
    <n v="0"/>
    <s v="Support Unit"/>
    <x v="298"/>
    <x v="2"/>
    <n v="3"/>
  </r>
  <r>
    <n v="396"/>
    <s v="RL188"/>
    <x v="39"/>
    <s v="85/141/264/141/23/228OCU"/>
    <x v="0"/>
    <x v="7"/>
    <n v="22"/>
    <s v="April"/>
    <x v="17"/>
    <s v="22 April 1954"/>
    <x v="2"/>
    <s v="SS 22.4.54 (Air Britain Serials)"/>
    <x v="4"/>
    <x v="3"/>
    <m/>
    <m/>
    <x v="2"/>
    <m/>
    <m/>
    <n v="4"/>
    <x v="159"/>
    <x v="1"/>
    <n v="0"/>
    <s v="Support Unit"/>
    <x v="298"/>
    <x v="2"/>
    <n v="6"/>
  </r>
  <r>
    <n v="3180"/>
    <s v="RL191"/>
    <x v="39"/>
    <s v="TFU/85/Manby"/>
    <x v="10"/>
    <x v="19"/>
    <n v="22"/>
    <s v="April"/>
    <x v="17"/>
    <s v="22 April 1954"/>
    <x v="2"/>
    <s v="SS 22.4.54 (Air Britain Serials)"/>
    <x v="4"/>
    <x v="3"/>
    <m/>
    <m/>
    <x v="2"/>
    <m/>
    <m/>
    <n v="4"/>
    <x v="159"/>
    <x v="1"/>
    <n v="0"/>
    <s v="Support Unit"/>
    <x v="409"/>
    <x v="2"/>
    <n v="3"/>
  </r>
  <r>
    <n v="404"/>
    <s v="RL201"/>
    <x v="39"/>
    <s v="85/141/23/RIDS"/>
    <x v="10"/>
    <x v="19"/>
    <n v="22"/>
    <s v="April"/>
    <x v="17"/>
    <s v="22 April 1954"/>
    <x v="2"/>
    <s v="SS 22.4.54 (Air Britain Serials)"/>
    <x v="4"/>
    <x v="3"/>
    <m/>
    <m/>
    <x v="2"/>
    <m/>
    <m/>
    <n v="4"/>
    <x v="159"/>
    <x v="1"/>
    <n v="0"/>
    <s v="Support Unit"/>
    <x v="410"/>
    <x v="2"/>
    <n v="4"/>
  </r>
  <r>
    <n v="2551"/>
    <s v="RL206"/>
    <x v="39"/>
    <s v="23/RIDS"/>
    <x v="10"/>
    <x v="19"/>
    <n v="22"/>
    <s v="April"/>
    <x v="17"/>
    <s v="22 April 1954"/>
    <x v="2"/>
    <s v="SS 22.4.54 (Air Britain Serials)"/>
    <x v="4"/>
    <x v="3"/>
    <m/>
    <m/>
    <x v="2"/>
    <m/>
    <m/>
    <n v="4"/>
    <x v="159"/>
    <x v="1"/>
    <n v="0"/>
    <s v="Support Unit"/>
    <x v="410"/>
    <x v="2"/>
    <n v="2"/>
  </r>
  <r>
    <n v="5935"/>
    <s v="RL238"/>
    <x v="39"/>
    <m/>
    <x v="10"/>
    <x v="19"/>
    <n v="22"/>
    <s v="April"/>
    <x v="17"/>
    <s v="22 April 1954"/>
    <x v="2"/>
    <s v="SS 22.4.54 (Air Britain Serials)"/>
    <x v="4"/>
    <x v="3"/>
    <m/>
    <m/>
    <x v="2"/>
    <m/>
    <m/>
    <n v="4"/>
    <x v="159"/>
    <x v="1"/>
    <n v="0"/>
    <e v="#N/A"/>
    <x v="17"/>
    <x v="2"/>
    <n v="1"/>
  </r>
  <r>
    <n v="4024"/>
    <s v="RL242"/>
    <x v="39"/>
    <s v="264/23/25"/>
    <x v="0"/>
    <x v="2"/>
    <n v="22"/>
    <s v="April"/>
    <x v="17"/>
    <s v="22 April 1954"/>
    <x v="2"/>
    <s v="SS 22.4.54 (Air Britain Serials)"/>
    <x v="4"/>
    <x v="3"/>
    <m/>
    <m/>
    <x v="2"/>
    <m/>
    <m/>
    <n v="4"/>
    <x v="159"/>
    <x v="1"/>
    <n v="0"/>
    <s v="Front-Line"/>
    <x v="14"/>
    <x v="2"/>
    <n v="3"/>
  </r>
  <r>
    <n v="5907"/>
    <s v="RL264"/>
    <x v="39"/>
    <n v="23"/>
    <x v="0"/>
    <x v="2"/>
    <n v="22"/>
    <s v="April"/>
    <x v="17"/>
    <s v="22 April 1954"/>
    <x v="2"/>
    <s v="Was O on 23 Sqn post-war, according to an ebay picture. SS 22.4.54 (Air Britain Serials)"/>
    <x v="4"/>
    <x v="3"/>
    <m/>
    <m/>
    <x v="2"/>
    <m/>
    <m/>
    <n v="4"/>
    <x v="159"/>
    <x v="1"/>
    <n v="0"/>
    <s v="Front-Line"/>
    <x v="6"/>
    <x v="2"/>
    <n v="1"/>
  </r>
  <r>
    <n v="6050"/>
    <s v="RS595"/>
    <x v="12"/>
    <n v="23"/>
    <x v="0"/>
    <x v="5"/>
    <n v="22"/>
    <s v="April"/>
    <x v="17"/>
    <s v="22 April 1954"/>
    <x v="2"/>
    <s v="SS 22.4.54 (Air Britain Serials)"/>
    <x v="4"/>
    <x v="3"/>
    <m/>
    <m/>
    <x v="2"/>
    <m/>
    <m/>
    <n v="4"/>
    <x v="159"/>
    <x v="1"/>
    <n v="1"/>
    <s v="Front-Line"/>
    <x v="6"/>
    <x v="0"/>
    <n v="1"/>
  </r>
  <r>
    <n v="5016"/>
    <s v="RS641"/>
    <x v="12"/>
    <s v="RAE/204AFS"/>
    <x v="10"/>
    <x v="19"/>
    <n v="22"/>
    <s v="April"/>
    <x v="17"/>
    <s v="22 April 1954"/>
    <x v="2"/>
    <s v="SS 22.4.54 (Air Britain Serials)"/>
    <x v="4"/>
    <x v="3"/>
    <m/>
    <m/>
    <x v="2"/>
    <m/>
    <m/>
    <n v="4"/>
    <x v="159"/>
    <x v="1"/>
    <n v="0"/>
    <s v="Support Unit"/>
    <x v="294"/>
    <x v="7"/>
    <n v="2"/>
  </r>
  <r>
    <n v="1851"/>
    <s v="TA473"/>
    <x v="12"/>
    <s v="13OTU/54OTU/228OCU/204AFS"/>
    <x v="10"/>
    <x v="19"/>
    <n v="22"/>
    <s v="April"/>
    <x v="17"/>
    <s v="22 April 1954"/>
    <x v="2"/>
    <s v="SS 22.4.54 (Air Britain Serials)"/>
    <x v="4"/>
    <x v="3"/>
    <m/>
    <m/>
    <x v="2"/>
    <m/>
    <m/>
    <n v="4"/>
    <x v="159"/>
    <x v="1"/>
    <n v="0"/>
    <s v="Support Unit"/>
    <x v="294"/>
    <x v="0"/>
    <n v="4"/>
  </r>
  <r>
    <n v="5937"/>
    <s v="TA579"/>
    <x v="12"/>
    <m/>
    <x v="10"/>
    <x v="19"/>
    <n v="22"/>
    <s v="April"/>
    <x v="17"/>
    <s v="22 April 1954"/>
    <x v="2"/>
    <s v="SS 22.4.54 (Air Britain Serials)"/>
    <x v="4"/>
    <x v="3"/>
    <m/>
    <m/>
    <x v="2"/>
    <m/>
    <m/>
    <n v="4"/>
    <x v="159"/>
    <x v="1"/>
    <n v="0"/>
    <e v="#N/A"/>
    <x v="17"/>
    <x v="0"/>
    <n v="1"/>
  </r>
  <r>
    <n v="714"/>
    <s v="VT654"/>
    <x v="44"/>
    <s v="Mkrs/AAEE/RAE/AIEU"/>
    <x v="10"/>
    <x v="19"/>
    <n v="22"/>
    <s v="April"/>
    <x v="17"/>
    <s v="22 April 1954"/>
    <x v="2"/>
    <s v="SS 22.4.54 (Air Britain Serials) |d/d 07/05/1948, to No.22 MU silloth for storage until declared non-effective on 08/04/1953 and sold as scrap on 22/04/1954 to David Bond &amp; Co, Perth, Scotland   (http://www.ukserials.com/)"/>
    <x v="4"/>
    <x v="3"/>
    <m/>
    <m/>
    <x v="2"/>
    <m/>
    <m/>
    <n v="4"/>
    <x v="159"/>
    <x v="1"/>
    <n v="0"/>
    <s v="Support Unit"/>
    <x v="411"/>
    <x v="9"/>
    <n v="4"/>
  </r>
  <r>
    <n v="7614"/>
    <s v="VT659"/>
    <x v="44"/>
    <s v="Mkrs/TRE"/>
    <x v="10"/>
    <x v="19"/>
    <n v="22"/>
    <s v="April"/>
    <x v="17"/>
    <s v="22 April 1954"/>
    <x v="2"/>
    <s v="SS 22.4.54 (Air Britain Serials) |d/d 28/10/1948, to No.22 MU Silloth for storage until declared non-effective on 08/04/1953 aand sold as scrap on 22/04/1954   (http://www.ukserials.com/)"/>
    <x v="4"/>
    <x v="3"/>
    <m/>
    <m/>
    <x v="2"/>
    <m/>
    <m/>
    <n v="4"/>
    <x v="159"/>
    <x v="1"/>
    <n v="0"/>
    <s v="Support Unit"/>
    <x v="280"/>
    <x v="9"/>
    <n v="2"/>
  </r>
  <r>
    <n v="4501"/>
    <s v="VX861"/>
    <x v="44"/>
    <s v="Mkrs"/>
    <x v="10"/>
    <x v="19"/>
    <n v="22"/>
    <s v="April"/>
    <x v="17"/>
    <s v="22 April 1954"/>
    <x v="2"/>
    <s v="SS 22.4.54 (Air Britain Serials) |d/d 13/02/1950, sold as scrap 22/04/1954 at No.22 MU Silloth to David Bond &amp; Co, Perth, Scotland   (http://www.ukserials.com/)"/>
    <x v="4"/>
    <x v="3"/>
    <m/>
    <m/>
    <x v="2"/>
    <m/>
    <m/>
    <n v="4"/>
    <x v="159"/>
    <x v="1"/>
    <n v="0"/>
    <s v="Support Unit"/>
    <x v="44"/>
    <x v="8"/>
    <n v="1"/>
  </r>
  <r>
    <n v="4229"/>
    <s v="RK975"/>
    <x v="39"/>
    <s v="219/39"/>
    <x v="10"/>
    <x v="19"/>
    <n v="23"/>
    <s v="April"/>
    <x v="17"/>
    <s v="23 April 1954"/>
    <x v="2"/>
    <s v="SS 23.4.54 (Air Britain Serials)"/>
    <x v="4"/>
    <x v="3"/>
    <m/>
    <m/>
    <x v="2"/>
    <m/>
    <m/>
    <n v="4"/>
    <x v="159"/>
    <x v="1"/>
    <n v="0"/>
    <s v="Front-Line"/>
    <x v="234"/>
    <x v="2"/>
    <n v="2"/>
  </r>
  <r>
    <n v="35"/>
    <s v="RK983"/>
    <x v="39"/>
    <s v="85/141/219/39"/>
    <x v="10"/>
    <x v="19"/>
    <n v="23"/>
    <s v="April"/>
    <x v="17"/>
    <s v="23 April 1954"/>
    <x v="2"/>
    <s v="SS 23.4.54 (Air Britain Serials)"/>
    <x v="4"/>
    <x v="3"/>
    <m/>
    <m/>
    <x v="2"/>
    <m/>
    <m/>
    <n v="4"/>
    <x v="159"/>
    <x v="1"/>
    <n v="0"/>
    <s v="Front-Line"/>
    <x v="234"/>
    <x v="2"/>
    <n v="4"/>
  </r>
  <r>
    <n v="560"/>
    <s v="RL235"/>
    <x v="39"/>
    <s v="CFE/219/39"/>
    <x v="10"/>
    <x v="19"/>
    <n v="23"/>
    <s v="April"/>
    <x v="17"/>
    <s v="23 April 1954"/>
    <x v="2"/>
    <s v="SS 23.4.54 (Air Britain Serials)"/>
    <x v="4"/>
    <x v="3"/>
    <m/>
    <m/>
    <x v="2"/>
    <m/>
    <m/>
    <n v="4"/>
    <x v="159"/>
    <x v="1"/>
    <n v="0"/>
    <s v="Front-Line"/>
    <x v="234"/>
    <x v="2"/>
    <n v="3"/>
  </r>
  <r>
    <n v="1959"/>
    <s v="RL256"/>
    <x v="39"/>
    <s v="141/264"/>
    <x v="10"/>
    <x v="19"/>
    <n v="29"/>
    <s v="April"/>
    <x v="17"/>
    <s v="29 April 1954"/>
    <x v="2"/>
    <s v="SS 29.4.54 (Air Britain Serials)"/>
    <x v="4"/>
    <x v="3"/>
    <m/>
    <m/>
    <x v="2"/>
    <m/>
    <m/>
    <n v="4"/>
    <x v="159"/>
    <x v="1"/>
    <n v="0"/>
    <s v="Front-Line"/>
    <x v="10"/>
    <x v="2"/>
    <n v="2"/>
  </r>
  <r>
    <n v="4376"/>
    <s v="TA710"/>
    <x v="42"/>
    <s v="Cv PR"/>
    <x v="10"/>
    <x v="19"/>
    <n v="29"/>
    <s v="April"/>
    <x v="17"/>
    <s v="29 April 1954"/>
    <x v="2"/>
    <s v="Sold to Elstree Studios 29.4.54 (Air Britain Serials)"/>
    <x v="5"/>
    <x v="3"/>
    <m/>
    <m/>
    <x v="2"/>
    <m/>
    <m/>
    <n v="4"/>
    <x v="159"/>
    <x v="1"/>
    <n v="0"/>
    <e v="#N/A"/>
    <x v="393"/>
    <x v="0"/>
    <n v="1"/>
  </r>
  <r>
    <n v="3530"/>
    <s v="VR804"/>
    <x v="42"/>
    <s v="Cv PR35/11OFU"/>
    <x v="10"/>
    <x v="19"/>
    <n v="29"/>
    <s v="April"/>
    <x v="17"/>
    <s v="29 April 1954"/>
    <x v="2"/>
    <s v="Sold 29.4.54 (Air Britain Serials)"/>
    <x v="5"/>
    <x v="3"/>
    <m/>
    <m/>
    <x v="2"/>
    <m/>
    <m/>
    <n v="4"/>
    <x v="159"/>
    <x v="1"/>
    <n v="0"/>
    <s v="Support Unit"/>
    <x v="412"/>
    <x v="7"/>
    <n v="2"/>
  </r>
  <r>
    <n v="1913"/>
    <s v="NT364"/>
    <x v="25"/>
    <s v="239/157/CFE"/>
    <x v="0"/>
    <x v="7"/>
    <n v="30"/>
    <s v="April"/>
    <x v="17"/>
    <s v="30 April 1954"/>
    <x v="2"/>
    <s v="SS 30.4.54 (Air Britain Serials)"/>
    <x v="4"/>
    <x v="3"/>
    <m/>
    <m/>
    <x v="2"/>
    <m/>
    <m/>
    <n v="4"/>
    <x v="159"/>
    <x v="1"/>
    <n v="1"/>
    <s v="Support Unit"/>
    <x v="231"/>
    <x v="2"/>
    <n v="3"/>
  </r>
  <r>
    <n v="4158"/>
    <s v="NT472"/>
    <x v="25"/>
    <s v="141/CSE"/>
    <x v="10"/>
    <x v="19"/>
    <n v="30"/>
    <s v="April"/>
    <x v="17"/>
    <s v="30 April 1954"/>
    <x v="2"/>
    <s v="SS 30.4.54 (Air Britain Serials)"/>
    <x v="4"/>
    <x v="3"/>
    <m/>
    <m/>
    <x v="2"/>
    <m/>
    <m/>
    <n v="4"/>
    <x v="159"/>
    <x v="1"/>
    <n v="1"/>
    <s v="Support Unit"/>
    <x v="289"/>
    <x v="2"/>
    <n v="2"/>
  </r>
  <r>
    <n v="1139"/>
    <s v="NT611"/>
    <x v="25"/>
    <s v="CS(A)"/>
    <x v="10"/>
    <x v="19"/>
    <n v="30"/>
    <s v="April"/>
    <x v="17"/>
    <s v="30 April 1954"/>
    <x v="2"/>
    <s v="SS 30.4.54 (Air Britain Serials)"/>
    <x v="4"/>
    <x v="3"/>
    <m/>
    <m/>
    <x v="2"/>
    <m/>
    <m/>
    <n v="4"/>
    <x v="159"/>
    <x v="1"/>
    <n v="1"/>
    <s v="Support Unit"/>
    <x v="413"/>
    <x v="2"/>
    <n v="1"/>
  </r>
  <r>
    <n v="5222"/>
    <s v="RK937"/>
    <x v="25"/>
    <s v="502/29"/>
    <x v="0"/>
    <x v="2"/>
    <n v="30"/>
    <s v="April"/>
    <x v="17"/>
    <s v="30 April 1954"/>
    <x v="2"/>
    <s v="SS 30.4.54 (Air Britain Serials)"/>
    <x v="4"/>
    <x v="3"/>
    <m/>
    <m/>
    <x v="2"/>
    <m/>
    <m/>
    <n v="4"/>
    <x v="159"/>
    <x v="1"/>
    <n v="0"/>
    <s v="Front-Line"/>
    <x v="31"/>
    <x v="2"/>
    <n v="2"/>
  </r>
  <r>
    <n v="7266"/>
    <s v="RK939"/>
    <x v="25"/>
    <s v="CFE"/>
    <x v="0"/>
    <x v="7"/>
    <n v="30"/>
    <s v="April"/>
    <x v="17"/>
    <s v="30 April 1954"/>
    <x v="2"/>
    <s v="SS 30.4.54 (Air Britain Serials)"/>
    <x v="4"/>
    <x v="3"/>
    <m/>
    <m/>
    <x v="2"/>
    <m/>
    <m/>
    <n v="4"/>
    <x v="159"/>
    <x v="1"/>
    <n v="0"/>
    <s v="Support Unit"/>
    <x v="231"/>
    <x v="2"/>
    <n v="1"/>
  </r>
  <r>
    <n v="4286"/>
    <s v="RK940"/>
    <x v="25"/>
    <n v="29"/>
    <x v="0"/>
    <x v="2"/>
    <n v="30"/>
    <s v="April"/>
    <x v="17"/>
    <s v="30 April 1954"/>
    <x v="2"/>
    <s v="SS 30.4.54 (Air Britain Serials)"/>
    <x v="4"/>
    <x v="3"/>
    <m/>
    <m/>
    <x v="2"/>
    <m/>
    <m/>
    <n v="4"/>
    <x v="159"/>
    <x v="1"/>
    <n v="0"/>
    <s v="Front-Line"/>
    <x v="31"/>
    <x v="2"/>
    <n v="1"/>
  </r>
  <r>
    <n v="4296"/>
    <s v="RK942"/>
    <x v="25"/>
    <n v="29"/>
    <x v="0"/>
    <x v="2"/>
    <n v="30"/>
    <s v="April"/>
    <x v="17"/>
    <s v="30 April 1954"/>
    <x v="2"/>
    <s v="SS 30.4.54 (Air Britain Serials)"/>
    <x v="4"/>
    <x v="3"/>
    <m/>
    <m/>
    <x v="2"/>
    <m/>
    <m/>
    <n v="4"/>
    <x v="159"/>
    <x v="1"/>
    <n v="0"/>
    <s v="Front-Line"/>
    <x v="31"/>
    <x v="2"/>
    <n v="1"/>
  </r>
  <r>
    <n v="5944"/>
    <s v="RK944"/>
    <x v="25"/>
    <m/>
    <x v="10"/>
    <x v="19"/>
    <n v="30"/>
    <s v="April"/>
    <x v="17"/>
    <s v="30 April 1954"/>
    <x v="2"/>
    <s v="SOC 30.4.54 (Air Britain Serials)"/>
    <x v="4"/>
    <x v="3"/>
    <m/>
    <m/>
    <x v="2"/>
    <m/>
    <m/>
    <n v="4"/>
    <x v="159"/>
    <x v="1"/>
    <n v="0"/>
    <e v="#N/A"/>
    <x v="17"/>
    <x v="2"/>
    <n v="1"/>
  </r>
  <r>
    <n v="7270"/>
    <s v="RK949"/>
    <x v="25"/>
    <s v="CS(A)"/>
    <x v="10"/>
    <x v="19"/>
    <n v="30"/>
    <s v="April"/>
    <x v="17"/>
    <s v="30 April 1954"/>
    <x v="2"/>
    <s v="SS 30.4.54 (Air Britain Serials)"/>
    <x v="4"/>
    <x v="3"/>
    <m/>
    <m/>
    <x v="2"/>
    <m/>
    <m/>
    <n v="4"/>
    <x v="159"/>
    <x v="1"/>
    <n v="0"/>
    <s v="Support Unit"/>
    <x v="413"/>
    <x v="2"/>
    <n v="1"/>
  </r>
  <r>
    <n v="5988"/>
    <s v="RS666"/>
    <x v="12"/>
    <m/>
    <x v="10"/>
    <x v="19"/>
    <n v="30"/>
    <s v="April"/>
    <x v="17"/>
    <s v="30 April 1954"/>
    <x v="2"/>
    <s v="SS 30.4.54 (Air Britain Serials)"/>
    <x v="4"/>
    <x v="3"/>
    <m/>
    <m/>
    <x v="2"/>
    <m/>
    <m/>
    <n v="4"/>
    <x v="159"/>
    <x v="1"/>
    <n v="0"/>
    <e v="#N/A"/>
    <x v="17"/>
    <x v="7"/>
    <n v="1"/>
  </r>
  <r>
    <n v="852"/>
    <s v="SZ965"/>
    <x v="12"/>
    <s v="418/69/107/69"/>
    <x v="10"/>
    <x v="19"/>
    <n v="30"/>
    <s v="April"/>
    <x v="17"/>
    <s v="30 April 1954"/>
    <x v="2"/>
    <s v="First mentioned in 418 Sqn. ORB, 28 February 1945; last recorded operation on 26/27 April 1945. Letter &quot;T&quot; from 418 Sqn. ORB entry of 28 February 1945. SS 30.4.54 (Air Britain Serials)"/>
    <x v="4"/>
    <x v="3"/>
    <m/>
    <m/>
    <x v="2"/>
    <m/>
    <m/>
    <n v="4"/>
    <x v="159"/>
    <x v="1"/>
    <n v="1"/>
    <s v="Front-Line"/>
    <x v="1"/>
    <x v="0"/>
    <n v="4"/>
  </r>
  <r>
    <n v="275"/>
    <s v="RS566"/>
    <x v="12"/>
    <s v="515/141"/>
    <x v="18"/>
    <x v="19"/>
    <n v="4"/>
    <s v="May"/>
    <x v="17"/>
    <s v="4 May 1954"/>
    <x v="0"/>
    <s v="Inspected at Chateaudun Nov 50, to Israeli ownership at Chateaudun Feb 21 51, ferried to Israel Dec 19 51. ? Cat accident Jul 16 53, w/o in a crash landing at Sodom May 4 54, Captain Bavli and Lt Galon. (Air Enthusiast, September-October 1999) To Armee de l'Air 20.8.47 to Israel 21.2.51 as 2137 Written off 4.5.54 (Air Britain Serials)"/>
    <x v="2"/>
    <x v="2"/>
    <s v="Crashed on landing"/>
    <m/>
    <x v="2"/>
    <m/>
    <m/>
    <n v="5"/>
    <x v="160"/>
    <x v="1"/>
    <n v="1"/>
    <s v="Front-Line"/>
    <x v="45"/>
    <x v="0"/>
    <n v="2"/>
  </r>
  <r>
    <n v="2305"/>
    <s v="PF652"/>
    <x v="35"/>
    <s v="58/Cv PR34A/81"/>
    <x v="10"/>
    <x v="19"/>
    <n v="4"/>
    <s v="May"/>
    <x v="17"/>
    <s v="4 May 1954"/>
    <x v="2"/>
    <s v="SOC 4.5.54 (Air Britain Serials)"/>
    <x v="4"/>
    <x v="3"/>
    <m/>
    <m/>
    <x v="2"/>
    <m/>
    <m/>
    <n v="5"/>
    <x v="160"/>
    <x v="1"/>
    <n v="0"/>
    <s v="Front-Line"/>
    <x v="287"/>
    <x v="6"/>
    <n v="3"/>
  </r>
  <r>
    <n v="2664"/>
    <s v="RF848"/>
    <x v="12"/>
    <s v="404/489/1FU"/>
    <x v="18"/>
    <x v="19"/>
    <n v="11"/>
    <s v="May"/>
    <x v="17"/>
    <s v="11 May 1954"/>
    <x v="0"/>
    <s v="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Assigned to GC I/3 Corse. Deployed in Indochina from January 1947 to June 1947. Inspected at Chateaudun Nov 50, to Israeli ownership at Chateaudun Feb 21 51, ferried to Israel Jul 27 51, Cat. 3 damage in a belly-landing May 11 54, Captain Tavor. (Air Enthusiast, September-October 1999) To Armee de l'Air 27.6.46 to Israel 21.2.51 as 2120 Written off 11.5.54 (Air Britain Serials)"/>
    <x v="2"/>
    <x v="2"/>
    <s v="Crashed on landing"/>
    <m/>
    <x v="2"/>
    <m/>
    <m/>
    <n v="5"/>
    <x v="160"/>
    <x v="1"/>
    <n v="1"/>
    <s v="Support Unit"/>
    <x v="123"/>
    <x v="3"/>
    <n v="3"/>
  </r>
  <r>
    <n v="7719"/>
    <s v="RK980"/>
    <x v="39"/>
    <s v="29/25"/>
    <x v="0"/>
    <x v="2"/>
    <n v="20"/>
    <s v="May"/>
    <x v="17"/>
    <s v="20 May 1954"/>
    <x v="2"/>
    <s v="To 7124M 20.5.54 (Air Britain Serials)"/>
    <x v="4"/>
    <x v="3"/>
    <m/>
    <m/>
    <x v="2"/>
    <m/>
    <m/>
    <n v="5"/>
    <x v="160"/>
    <x v="1"/>
    <n v="0"/>
    <s v="Front-Line"/>
    <x v="14"/>
    <x v="2"/>
    <n v="2"/>
  </r>
  <r>
    <n v="1759"/>
    <s v="RK987"/>
    <x v="39"/>
    <s v="CFE/RAF/230OCU/CFE/131"/>
    <x v="10"/>
    <x v="19"/>
    <n v="20"/>
    <s v="May"/>
    <x v="17"/>
    <s v="20 May 1954"/>
    <x v="2"/>
    <s v="To 7122M 20.5.54 (Air Britain Serials)"/>
    <x v="4"/>
    <x v="3"/>
    <m/>
    <m/>
    <x v="2"/>
    <m/>
    <m/>
    <n v="5"/>
    <x v="160"/>
    <x v="1"/>
    <n v="0"/>
    <s v="Front-Line"/>
    <x v="414"/>
    <x v="2"/>
    <n v="5"/>
  </r>
  <r>
    <n v="6524"/>
    <s v="RK990"/>
    <x v="39"/>
    <n v="264"/>
    <x v="10"/>
    <x v="19"/>
    <n v="20"/>
    <s v="May"/>
    <x v="17"/>
    <s v="20 May 1954"/>
    <x v="2"/>
    <s v="To 7125M 20.5.54 (Air Britain Serials)"/>
    <x v="4"/>
    <x v="3"/>
    <m/>
    <m/>
    <x v="2"/>
    <m/>
    <m/>
    <n v="5"/>
    <x v="160"/>
    <x v="1"/>
    <n v="0"/>
    <s v="Front-Line"/>
    <x v="10"/>
    <x v="2"/>
    <n v="1"/>
  </r>
  <r>
    <n v="4932"/>
    <s v="RK997"/>
    <x v="39"/>
    <s v="141/264"/>
    <x v="10"/>
    <x v="19"/>
    <n v="20"/>
    <s v="May"/>
    <x v="17"/>
    <s v="20 May 1954"/>
    <x v="2"/>
    <s v="To 7123M 20.5.54 (Air Britain Serials)"/>
    <x v="4"/>
    <x v="3"/>
    <m/>
    <m/>
    <x v="2"/>
    <m/>
    <m/>
    <n v="5"/>
    <x v="160"/>
    <x v="1"/>
    <n v="0"/>
    <s v="Front-Line"/>
    <x v="10"/>
    <x v="2"/>
    <n v="2"/>
  </r>
  <r>
    <n v="6006"/>
    <s v="VT697"/>
    <x v="44"/>
    <m/>
    <x v="10"/>
    <x v="19"/>
    <n v="20"/>
    <s v="May"/>
    <x v="17"/>
    <s v="20 May 1954"/>
    <x v="2"/>
    <s v="To 7142M 20.5.54 (Air Britain Serials) |aw/cn 13/12/1949, d/d 14/12/1949 direct to No.27 MU Shawbury for storage until declared non-effective on 08/05/1953 and issued to No.119 ATC Sqn, Shrewsbury for ground instructional use as 7142M, since scrapped   (http://www.ukserials.com/)"/>
    <x v="4"/>
    <x v="3"/>
    <m/>
    <m/>
    <x v="2"/>
    <m/>
    <m/>
    <n v="5"/>
    <x v="160"/>
    <x v="1"/>
    <n v="0"/>
    <e v="#N/A"/>
    <x v="17"/>
    <x v="9"/>
    <n v="1"/>
  </r>
  <r>
    <n v="6810"/>
    <s v="PF622"/>
    <x v="35"/>
    <s v="81/13"/>
    <x v="10"/>
    <x v="19"/>
    <n v="27"/>
    <s v="May"/>
    <x v="17"/>
    <s v="27 May 1954"/>
    <x v="2"/>
    <s v="SS 27.5.54 (Air Britain Serials)"/>
    <x v="4"/>
    <x v="3"/>
    <m/>
    <m/>
    <x v="2"/>
    <m/>
    <m/>
    <n v="5"/>
    <x v="160"/>
    <x v="1"/>
    <n v="0"/>
    <s v="Front-Line"/>
    <x v="257"/>
    <x v="6"/>
    <n v="2"/>
  </r>
  <r>
    <n v="4447"/>
    <s v="PF675"/>
    <x v="35"/>
    <n v="13"/>
    <x v="10"/>
    <x v="19"/>
    <n v="27"/>
    <s v="May"/>
    <x v="17"/>
    <s v="27 May 1954"/>
    <x v="2"/>
    <s v="SS 27.5.54 (Air Britain Serials)"/>
    <x v="4"/>
    <x v="3"/>
    <m/>
    <m/>
    <x v="2"/>
    <m/>
    <m/>
    <n v="5"/>
    <x v="160"/>
    <x v="1"/>
    <n v="0"/>
    <s v="Front-Line"/>
    <x v="257"/>
    <x v="6"/>
    <n v="1"/>
  </r>
  <r>
    <n v="667"/>
    <s v="RG190"/>
    <x v="35"/>
    <s v="544/PRDU/540/OFU"/>
    <x v="10"/>
    <x v="19"/>
    <n v="27"/>
    <s v="May"/>
    <x v="17"/>
    <s v="27 May 1954"/>
    <x v="2"/>
    <s v="SS 27.5.54 (Air Britain Serials)"/>
    <x v="4"/>
    <x v="3"/>
    <m/>
    <m/>
    <x v="2"/>
    <m/>
    <m/>
    <n v="5"/>
    <x v="160"/>
    <x v="1"/>
    <n v="0"/>
    <s v="Support Unit"/>
    <x v="388"/>
    <x v="0"/>
    <n v="4"/>
  </r>
  <r>
    <n v="5066"/>
    <s v="RG266"/>
    <x v="35"/>
    <n v="13"/>
    <x v="10"/>
    <x v="19"/>
    <n v="27"/>
    <s v="May"/>
    <x v="17"/>
    <s v="27 May 1954"/>
    <x v="2"/>
    <s v="SS 27.5.54 (Air Britain Serials)"/>
    <x v="4"/>
    <x v="3"/>
    <m/>
    <m/>
    <x v="2"/>
    <m/>
    <m/>
    <n v="5"/>
    <x v="160"/>
    <x v="1"/>
    <n v="0"/>
    <s v="Front-Line"/>
    <x v="257"/>
    <x v="0"/>
    <n v="1"/>
  </r>
  <r>
    <n v="1712"/>
    <s v="RK994"/>
    <x v="39"/>
    <s v="219/39"/>
    <x v="10"/>
    <x v="19"/>
    <n v="27"/>
    <s v="May"/>
    <x v="17"/>
    <s v="27 May 1954"/>
    <x v="2"/>
    <s v="SS 27.5.54 (Air Britain Serials)"/>
    <x v="4"/>
    <x v="3"/>
    <m/>
    <m/>
    <x v="2"/>
    <m/>
    <m/>
    <n v="5"/>
    <x v="160"/>
    <x v="1"/>
    <n v="0"/>
    <s v="Front-Line"/>
    <x v="234"/>
    <x v="2"/>
    <n v="2"/>
  </r>
  <r>
    <n v="4522"/>
    <s v="TK597"/>
    <x v="42"/>
    <s v="Mkrs"/>
    <x v="10"/>
    <x v="19"/>
    <n v="27"/>
    <s v="May"/>
    <x v="17"/>
    <s v="27 May 1954"/>
    <x v="2"/>
    <s v="SS 27.5.54 (Air Britain Serials)"/>
    <x v="4"/>
    <x v="3"/>
    <m/>
    <m/>
    <x v="2"/>
    <m/>
    <m/>
    <n v="5"/>
    <x v="160"/>
    <x v="1"/>
    <n v="0"/>
    <s v="Support Unit"/>
    <x v="44"/>
    <x v="0"/>
    <n v="1"/>
  </r>
  <r>
    <n v="6010"/>
    <s v="A52-15"/>
    <x v="24"/>
    <m/>
    <x v="7"/>
    <x v="19"/>
    <n v="0"/>
    <s v="June"/>
    <x v="17"/>
    <s v="0 June 1954"/>
    <x v="2"/>
    <s v="Built as F.B.40. Delivered during May 1946. Final disposition: sold and dismantled by purchaser, June 1954. (Beaufort, Beaufighter and Mosquito in Australian Service, Stewart Wilson, 1990) Sold .54 and dismantled (Air Britain Serials)"/>
    <x v="4"/>
    <x v="3"/>
    <m/>
    <m/>
    <x v="2"/>
    <m/>
    <m/>
    <n v="6"/>
    <x v="161"/>
    <x v="1"/>
    <n v="0"/>
    <e v="#N/A"/>
    <x v="17"/>
    <x v="5"/>
    <n v="1"/>
  </r>
  <r>
    <n v="6011"/>
    <s v="A52-161"/>
    <x v="24"/>
    <m/>
    <x v="7"/>
    <x v="19"/>
    <n v="0"/>
    <s v="June"/>
    <x v="17"/>
    <s v="0 June 1954"/>
    <x v="2"/>
    <s v="Built as F.B.40. Delivered during December 1945. Final disposition: sold and dismantled by purchaser, June 1954. (Beaufort, Beaufighter and Mosquito in Australian Service, Stewart Wilson, 1990) Presentation Aircraft 'Bridgetown' Sold .54 (Air Britain Serials)"/>
    <x v="4"/>
    <x v="3"/>
    <m/>
    <m/>
    <x v="2"/>
    <m/>
    <m/>
    <n v="6"/>
    <x v="161"/>
    <x v="1"/>
    <n v="0"/>
    <e v="#N/A"/>
    <x v="17"/>
    <x v="5"/>
    <n v="1"/>
  </r>
  <r>
    <n v="6012"/>
    <s v="A52-164"/>
    <x v="24"/>
    <m/>
    <x v="7"/>
    <x v="19"/>
    <n v="0"/>
    <s v="June"/>
    <x v="17"/>
    <s v="0 June 1954"/>
    <x v="2"/>
    <s v="Built as F.B.40. Delivered during January 1946. Final disposition: dismantled by purchaser, June 1954. (Beaufort, Beaufighter and Mosquito in Australian Service, Stewart Wilson, 1990) Sold .54 and dismantled (Air Britain Serials)"/>
    <x v="4"/>
    <x v="3"/>
    <m/>
    <m/>
    <x v="2"/>
    <m/>
    <m/>
    <n v="6"/>
    <x v="161"/>
    <x v="1"/>
    <n v="0"/>
    <e v="#N/A"/>
    <x v="17"/>
    <x v="5"/>
    <n v="1"/>
  </r>
  <r>
    <n v="5580"/>
    <s v="A52-169"/>
    <x v="24"/>
    <m/>
    <x v="7"/>
    <x v="19"/>
    <n v="0"/>
    <s v="June"/>
    <x v="17"/>
    <s v="0 June 1954"/>
    <x v="2"/>
    <s v="Built as F.B.40. Delivered during January 1946. Final disposition: dismantled by purchaser, June 1954. (Beaufort, Beaufighter and Mosquito in Australian Service, Stewart Wilson, 1990) Sold .54 and dismantled (Air Britain Serials)"/>
    <x v="4"/>
    <x v="3"/>
    <m/>
    <m/>
    <x v="2"/>
    <m/>
    <m/>
    <n v="6"/>
    <x v="161"/>
    <x v="1"/>
    <n v="0"/>
    <e v="#N/A"/>
    <x v="17"/>
    <x v="5"/>
    <n v="1"/>
  </r>
  <r>
    <n v="5594"/>
    <s v="A52-171"/>
    <x v="24"/>
    <m/>
    <x v="7"/>
    <x v="19"/>
    <n v="0"/>
    <s v="June"/>
    <x v="17"/>
    <s v="0 June 1954"/>
    <x v="2"/>
    <s v="Built as F.B.40. Delivered during February 1946. Final disposition: dismantled by purchaser, June 1954. (Beaufort, Beaufighter and Mosquito in Australian Service, Stewart Wilson, 1990) Sold .54 and dismantled (Air Britain Serials)"/>
    <x v="4"/>
    <x v="3"/>
    <m/>
    <m/>
    <x v="2"/>
    <m/>
    <m/>
    <n v="6"/>
    <x v="161"/>
    <x v="1"/>
    <n v="0"/>
    <e v="#N/A"/>
    <x v="17"/>
    <x v="5"/>
    <n v="1"/>
  </r>
  <r>
    <n v="5636"/>
    <s v="A52-172"/>
    <x v="24"/>
    <m/>
    <x v="7"/>
    <x v="19"/>
    <n v="0"/>
    <s v="June"/>
    <x v="17"/>
    <s v="0 June 1954"/>
    <x v="2"/>
    <s v="Built as F.B.40. Delivered during February 1946. Final disposition: dismantled by purchaser, June 1954. (Beaufort, Beaufighter and Mosquito in Australian Service, Stewart Wilson, 1990) Sold .54 and dismantled (Air Britain Serials)"/>
    <x v="4"/>
    <x v="3"/>
    <m/>
    <m/>
    <x v="2"/>
    <m/>
    <m/>
    <n v="6"/>
    <x v="161"/>
    <x v="1"/>
    <n v="0"/>
    <e v="#N/A"/>
    <x v="17"/>
    <x v="5"/>
    <n v="1"/>
  </r>
  <r>
    <n v="6009"/>
    <s v="A52-174"/>
    <x v="24"/>
    <m/>
    <x v="7"/>
    <x v="19"/>
    <n v="0"/>
    <s v="June"/>
    <x v="17"/>
    <s v="0 June 1954"/>
    <x v="2"/>
    <s v="Built as F.B.40. Delivered during February 1946. Final disposition: dismantled by purchaser, June 1954. (Beaufort, Beaufighter and Mosquito in Australian Service, Stewart Wilson, 1990) Sold .54 and dismantled (Air Britain Serials)"/>
    <x v="4"/>
    <x v="3"/>
    <m/>
    <m/>
    <x v="2"/>
    <m/>
    <m/>
    <n v="6"/>
    <x v="161"/>
    <x v="1"/>
    <n v="0"/>
    <e v="#N/A"/>
    <x v="17"/>
    <x v="5"/>
    <n v="1"/>
  </r>
  <r>
    <n v="6162"/>
    <s v="A52-175"/>
    <x v="24"/>
    <m/>
    <x v="7"/>
    <x v="19"/>
    <n v="0"/>
    <s v="June"/>
    <x v="17"/>
    <s v="0 June 1954"/>
    <x v="2"/>
    <s v="Built as F.B.40. Delivered during March 1946. Final disposition: dismantled by purchaser, June 1954. (Beaufort, Beaufighter and Mosquito in Australian Service, Stewart Wilson, 1990) Sold .54 and dismantled (Air Britain Serials)"/>
    <x v="4"/>
    <x v="3"/>
    <m/>
    <m/>
    <x v="2"/>
    <m/>
    <m/>
    <n v="6"/>
    <x v="161"/>
    <x v="1"/>
    <n v="0"/>
    <e v="#N/A"/>
    <x v="17"/>
    <x v="5"/>
    <n v="1"/>
  </r>
  <r>
    <n v="5588"/>
    <s v="A52-179"/>
    <x v="24"/>
    <m/>
    <x v="7"/>
    <x v="19"/>
    <n v="0"/>
    <s v="June"/>
    <x v="17"/>
    <s v="0 June 1954"/>
    <x v="2"/>
    <s v="Built as F.B.40. Delivered during March 1946. Final disposition: dismantled by purchaser, June 1954. (Beaufort, Beaufighter and Mosquito in Australian Service, Stewart Wilson, 1990) To instr a/f Sold .53 (Air Britain Serials)"/>
    <x v="4"/>
    <x v="3"/>
    <m/>
    <m/>
    <x v="2"/>
    <m/>
    <m/>
    <n v="6"/>
    <x v="161"/>
    <x v="1"/>
    <n v="0"/>
    <e v="#N/A"/>
    <x v="17"/>
    <x v="5"/>
    <n v="1"/>
  </r>
  <r>
    <n v="6273"/>
    <s v="A52-181"/>
    <x v="24"/>
    <m/>
    <x v="7"/>
    <x v="19"/>
    <n v="0"/>
    <s v="June"/>
    <x v="17"/>
    <s v="0 June 1954"/>
    <x v="2"/>
    <s v="Built as F.B.40. Delivered during March 1946. Final disposition: dismantled by purchaser, June 1954. (Beaufort, Beaufighter and Mosquito in Australian Service, Stewart Wilson, 1990) Cv Instr a/f Sold .53 (Air Britain Serials)"/>
    <x v="4"/>
    <x v="3"/>
    <m/>
    <m/>
    <x v="2"/>
    <m/>
    <m/>
    <n v="6"/>
    <x v="161"/>
    <x v="1"/>
    <n v="0"/>
    <e v="#N/A"/>
    <x v="17"/>
    <x v="5"/>
    <n v="1"/>
  </r>
  <r>
    <n v="5655"/>
    <s v="A52-182"/>
    <x v="24"/>
    <m/>
    <x v="7"/>
    <x v="19"/>
    <n v="0"/>
    <s v="June"/>
    <x v="17"/>
    <s v="0 June 1954"/>
    <x v="2"/>
    <s v="Built as F.B.40. Delivered during March 1946. Final disposition: dismantled by purchaser, June 1954. (Beaufort, Beaufighter and Mosquito in Australian Service, Stewart Wilson, 1990) Sold .54 and dismantled (Air Britain Serials)"/>
    <x v="4"/>
    <x v="3"/>
    <m/>
    <m/>
    <x v="2"/>
    <m/>
    <m/>
    <n v="6"/>
    <x v="161"/>
    <x v="1"/>
    <n v="0"/>
    <e v="#N/A"/>
    <x v="17"/>
    <x v="5"/>
    <n v="1"/>
  </r>
  <r>
    <n v="5973"/>
    <s v="A52-183"/>
    <x v="24"/>
    <m/>
    <x v="7"/>
    <x v="19"/>
    <n v="0"/>
    <s v="June"/>
    <x v="17"/>
    <s v="0 June 1954"/>
    <x v="2"/>
    <s v="Built as F.B.40. Delivered during May 1946. Final disposition: dismantled by purchaser, June 1954. (Beaufort, Beaufighter and Mosquito in Australian Service, Stewart Wilson, 1990) Sold .54 and dismantled (Air Britain Serials)"/>
    <x v="4"/>
    <x v="3"/>
    <m/>
    <m/>
    <x v="2"/>
    <m/>
    <m/>
    <n v="6"/>
    <x v="161"/>
    <x v="1"/>
    <n v="0"/>
    <e v="#N/A"/>
    <x v="17"/>
    <x v="5"/>
    <n v="1"/>
  </r>
  <r>
    <n v="6442"/>
    <s v="A52-184"/>
    <x v="24"/>
    <m/>
    <x v="7"/>
    <x v="19"/>
    <n v="0"/>
    <s v="June"/>
    <x v="17"/>
    <s v="0 June 1954"/>
    <x v="2"/>
    <s v="Built as F.B.40. Delivered during April 1946. Final disposition: dismantled by purchaser, June 1954. (Beaufort, Beaufighter and Mosquito in Australian Service, Stewart Wilson, 1990) Sold .54 and dismantled (Air Britain Serials)"/>
    <x v="4"/>
    <x v="3"/>
    <m/>
    <m/>
    <x v="2"/>
    <m/>
    <m/>
    <n v="6"/>
    <x v="161"/>
    <x v="1"/>
    <n v="0"/>
    <e v="#N/A"/>
    <x v="17"/>
    <x v="5"/>
    <n v="1"/>
  </r>
  <r>
    <n v="4562"/>
    <s v="A52-185"/>
    <x v="24"/>
    <m/>
    <x v="7"/>
    <x v="19"/>
    <n v="0"/>
    <s v="June"/>
    <x v="17"/>
    <s v="0 June 1954"/>
    <x v="2"/>
    <s v="Built as F.B.40. Delivered during May 1946. Final disposition: dismantled by purchaser, June 1954. (Beaufort, Beaufighter and Mosquito in Australian Service, Stewart Wilson, 1990) Sold .54 and dismantled (Air Britain Serials)"/>
    <x v="4"/>
    <x v="3"/>
    <m/>
    <m/>
    <x v="2"/>
    <m/>
    <m/>
    <n v="6"/>
    <x v="161"/>
    <x v="1"/>
    <n v="0"/>
    <e v="#N/A"/>
    <x v="17"/>
    <x v="5"/>
    <n v="1"/>
  </r>
  <r>
    <n v="6026"/>
    <s v="A52-186"/>
    <x v="24"/>
    <m/>
    <x v="7"/>
    <x v="19"/>
    <n v="0"/>
    <s v="June"/>
    <x v="17"/>
    <s v="0 June 1954"/>
    <x v="2"/>
    <s v="Built as F.B.40. Delivered during May 1946. Final disposition: dismantled by purchaser, June 1954. (Beaufort, Beaufighter and Mosquito in Australian Service, Stewart Wilson, 1990) Sold .54 and dismantled (Air Britain Serials)"/>
    <x v="4"/>
    <x v="3"/>
    <m/>
    <m/>
    <x v="2"/>
    <m/>
    <m/>
    <n v="6"/>
    <x v="161"/>
    <x v="1"/>
    <n v="0"/>
    <e v="#N/A"/>
    <x v="17"/>
    <x v="5"/>
    <n v="1"/>
  </r>
  <r>
    <n v="5097"/>
    <s v="A52-187"/>
    <x v="24"/>
    <m/>
    <x v="7"/>
    <x v="19"/>
    <n v="0"/>
    <s v="June"/>
    <x v="17"/>
    <s v="0 June 1954"/>
    <x v="2"/>
    <s v="Built as F.B.40. Delivered during May 1946. Final disposition: dismantled by purchaser, June 1954. (Beaufort, Beaufighter and Mosquito in Australian Service, Stewart Wilson, 1990) Sold .54 and dismantled (Air Britain Serials)"/>
    <x v="4"/>
    <x v="3"/>
    <m/>
    <m/>
    <x v="2"/>
    <m/>
    <m/>
    <n v="6"/>
    <x v="161"/>
    <x v="1"/>
    <n v="0"/>
    <e v="#N/A"/>
    <x v="17"/>
    <x v="5"/>
    <n v="1"/>
  </r>
  <r>
    <n v="5953"/>
    <s v="A52-188"/>
    <x v="24"/>
    <m/>
    <x v="7"/>
    <x v="19"/>
    <n v="0"/>
    <s v="June"/>
    <x v="17"/>
    <s v="0 June 1954"/>
    <x v="2"/>
    <s v="Built as F.B.40. Delivered during June 1946. Final disposition: dismantled by purchaser, June 1954. (Beaufort, Beaufighter and Mosquito in Australian Service, Stewart Wilson, 1990) Sold .54 and dismantled (Air Britain Serials)"/>
    <x v="4"/>
    <x v="3"/>
    <m/>
    <m/>
    <x v="2"/>
    <m/>
    <m/>
    <n v="6"/>
    <x v="161"/>
    <x v="1"/>
    <n v="0"/>
    <e v="#N/A"/>
    <x v="17"/>
    <x v="5"/>
    <n v="1"/>
  </r>
  <r>
    <n v="6213"/>
    <s v="A52-189"/>
    <x v="24"/>
    <m/>
    <x v="7"/>
    <x v="19"/>
    <n v="0"/>
    <s v="June"/>
    <x v="17"/>
    <s v="0 June 1954"/>
    <x v="2"/>
    <s v="Built as F.B.40. Delivered during June 1946. Final disposition: dismantled by purchaser, June 1954. (Beaufort, Beaufighter and Mosquito in Australian Service, Stewart Wilson, 1990) Sold .54 and dismantled (Air Britain Serials)"/>
    <x v="4"/>
    <x v="3"/>
    <m/>
    <m/>
    <x v="2"/>
    <m/>
    <m/>
    <n v="6"/>
    <x v="161"/>
    <x v="1"/>
    <n v="0"/>
    <e v="#N/A"/>
    <x v="17"/>
    <x v="5"/>
    <n v="1"/>
  </r>
  <r>
    <n v="5100"/>
    <s v="A52-191"/>
    <x v="24"/>
    <m/>
    <x v="7"/>
    <x v="19"/>
    <n v="0"/>
    <s v="June"/>
    <x v="17"/>
    <s v="0 June 1954"/>
    <x v="2"/>
    <s v="Built as F.B.40. Delivered during June 1946. Final disposition: dismantled by purchaser, June 1954. (Beaufort, Beaufighter and Mosquito in Australian Service, Stewart Wilson, 1990) Sold .54 and dismantled (Air Britain Serials)"/>
    <x v="4"/>
    <x v="3"/>
    <m/>
    <m/>
    <x v="2"/>
    <m/>
    <m/>
    <n v="6"/>
    <x v="161"/>
    <x v="1"/>
    <n v="0"/>
    <e v="#N/A"/>
    <x v="17"/>
    <x v="5"/>
    <n v="1"/>
  </r>
  <r>
    <n v="1192"/>
    <s v="A52-204"/>
    <x v="24"/>
    <s v="87/Cv PR41/reserial A52-313/87"/>
    <x v="7"/>
    <x v="0"/>
    <n v="0"/>
    <s v="June"/>
    <x v="17"/>
    <s v="0 June 1954"/>
    <x v="2"/>
    <s v="Completed as Mk.41 A52-313. Delivered during September 1947. Final disposition: sold to World Wide Surveys, June 1954. (Beaufort, Beaufighter and Mosquito in Australian Service, Stewart Wilson, 1990) N1597V (Air Britain Serials)"/>
    <x v="5"/>
    <x v="3"/>
    <m/>
    <m/>
    <x v="2"/>
    <m/>
    <m/>
    <n v="6"/>
    <x v="161"/>
    <x v="1"/>
    <n v="0"/>
    <s v="Front-Line"/>
    <x v="147"/>
    <x v="5"/>
    <n v="4"/>
  </r>
  <r>
    <n v="3733"/>
    <s v="A52-21"/>
    <x v="24"/>
    <s v="Cv T43/reserial A52-1058"/>
    <x v="7"/>
    <x v="19"/>
    <n v="0"/>
    <s v="June"/>
    <x v="17"/>
    <s v="0 June 1954"/>
    <x v="2"/>
    <s v="Completed as Mk.43 A52-1058. Delivered during September 1946. Final disposition: dismantled by purchaser, June 1954. (Beaufort, Beaufighter and Mosquito in Australian Service, Stewart Wilson, 1990) Sold .54 and dismantled (Air Britain Serials)"/>
    <x v="4"/>
    <x v="3"/>
    <m/>
    <m/>
    <x v="2"/>
    <m/>
    <m/>
    <n v="6"/>
    <x v="161"/>
    <x v="1"/>
    <n v="0"/>
    <e v="#N/A"/>
    <x v="415"/>
    <x v="5"/>
    <n v="2"/>
  </r>
  <r>
    <n v="5581"/>
    <s v="A52-212"/>
    <x v="24"/>
    <m/>
    <x v="7"/>
    <x v="19"/>
    <n v="0"/>
    <s v="June"/>
    <x v="17"/>
    <s v="0 June 1954"/>
    <x v="2"/>
    <s v="Built as F.B.40. Delivered during July 1946. Final disposition: dismantled by purchaser, June 1954. (Beaufort, Beaufighter and Mosquito in Australian Service, Stewart Wilson, 1990) Sold .54 and dismantled (Air Britain Serials)"/>
    <x v="4"/>
    <x v="3"/>
    <m/>
    <m/>
    <x v="2"/>
    <m/>
    <m/>
    <n v="6"/>
    <x v="161"/>
    <x v="1"/>
    <n v="0"/>
    <e v="#N/A"/>
    <x v="17"/>
    <x v="5"/>
    <n v="1"/>
  </r>
  <r>
    <n v="7472"/>
    <s v="A52-22"/>
    <x v="24"/>
    <s v="Cv T43/reserial A52-1059"/>
    <x v="7"/>
    <x v="19"/>
    <n v="0"/>
    <s v="June"/>
    <x v="17"/>
    <s v="0 June 1954"/>
    <x v="2"/>
    <s v="Completed as Mk.43 A52-1059. Delivered during November 1946. Final disposition: dismantled by purchaser, June 1954. (Beaufort, Beaufighter and Mosquito in Australian Service, Stewart Wilson, 1990) Sold .54 and dismantled (Air Britain Serials)"/>
    <x v="4"/>
    <x v="3"/>
    <m/>
    <m/>
    <x v="2"/>
    <m/>
    <m/>
    <n v="6"/>
    <x v="161"/>
    <x v="1"/>
    <n v="0"/>
    <e v="#N/A"/>
    <x v="416"/>
    <x v="5"/>
    <n v="2"/>
  </r>
  <r>
    <n v="2092"/>
    <s v="A52-25"/>
    <x v="24"/>
    <s v="5OTU/Cv T43/reserial A52-1060"/>
    <x v="7"/>
    <x v="19"/>
    <n v="0"/>
    <s v="June"/>
    <x v="17"/>
    <s v="0 June 1954"/>
    <x v="2"/>
    <s v="Built as F.B.40. Delivered during December 1944. Converted to Mk.43 A52-1060. Final disposition: dismantled by purchaser, June 1954. (Beaufort, Beaufighter and Mosquito in Australian Service, Stewart Wilson, 1990) Sold .54 and dismantled (Air Britain Serials)"/>
    <x v="4"/>
    <x v="3"/>
    <m/>
    <m/>
    <x v="2"/>
    <m/>
    <m/>
    <n v="6"/>
    <x v="161"/>
    <x v="1"/>
    <n v="0"/>
    <e v="#N/A"/>
    <x v="417"/>
    <x v="5"/>
    <n v="3"/>
  </r>
  <r>
    <n v="2569"/>
    <s v="A52-27"/>
    <x v="24"/>
    <s v="Cv T43/reserial A52-1061"/>
    <x v="7"/>
    <x v="19"/>
    <n v="0"/>
    <s v="June"/>
    <x v="17"/>
    <s v="0 June 1954"/>
    <x v="2"/>
    <s v="Completed as Mk.43 A52-1061. Delivered during November 1946. Final disposition: dismantled by purchaser, June 1954. (Beaufort, Beaufighter and Mosquito in Australian Service, Stewart Wilson, 1990) Sold .54 and dismantled (Air Britain Serials)"/>
    <x v="4"/>
    <x v="3"/>
    <m/>
    <m/>
    <x v="2"/>
    <m/>
    <m/>
    <n v="6"/>
    <x v="161"/>
    <x v="1"/>
    <n v="0"/>
    <e v="#N/A"/>
    <x v="418"/>
    <x v="5"/>
    <n v="2"/>
  </r>
  <r>
    <n v="2460"/>
    <s v="A52-3"/>
    <x v="24"/>
    <s v="1APU/Cv T43/reserial A52-1050"/>
    <x v="7"/>
    <x v="19"/>
    <n v="0"/>
    <s v="June"/>
    <x v="17"/>
    <s v="0 June 1954"/>
    <x v="2"/>
    <s v="Built as F.B.40. Delivered during May 1944. Converted to Mk.43 A52-1050, April 1946. Final disposition: dismantled by purchaser, June 1954. (Beaufort, Beaufighter and Mosquito in Australian Service, Stewart Wilson, 1990) 01/05/44 2 AP. 05/05/44 1 APU. 08/11/44 De Havilland factory. This was one of 22 FB40s converted into T43 Trainers between 27/06/44 and 02/05/47. Renumbered to A52-1050 14/12/44 2 AP. 18/12/44 De Havilland factory. 19/07/44 3 AD Amberley Qld. 19/09/46 Stored Archerfield Qld. 16/07/53 Engines removed. 02/02/54 Sold. 15/06/54 Aircraft dismantled and removed by purchaser. Profile drawing in Baker p.31 lists colours of Foliage Green and Earth brown over Sky Blue. (http://www.adf-serials.com/2a52.shtml) Sold .54 and dismantled (Air Britain Serials)"/>
    <x v="4"/>
    <x v="3"/>
    <m/>
    <m/>
    <x v="2"/>
    <m/>
    <m/>
    <n v="6"/>
    <x v="161"/>
    <x v="1"/>
    <n v="0"/>
    <e v="#N/A"/>
    <x v="419"/>
    <x v="5"/>
    <n v="3"/>
  </r>
  <r>
    <n v="272"/>
    <s v="A52-31"/>
    <x v="24"/>
    <s v="5OTU/Cv T43/reserial A52-1064"/>
    <x v="7"/>
    <x v="19"/>
    <n v="0"/>
    <s v="June"/>
    <x v="17"/>
    <s v="0 June 1954"/>
    <x v="2"/>
    <s v="Built as F.B.40. Delivered during January 1945. Converted to Mk.43 A52-1064. Final disposition: dismantled by purchaser, June 1954. (Beaufort, Beaufighter and Mosquito in Australian Service, Stewart Wilson, 1990) Sold .54 and dismantled (Air Britain Serials)"/>
    <x v="4"/>
    <x v="3"/>
    <m/>
    <m/>
    <x v="2"/>
    <m/>
    <m/>
    <n v="6"/>
    <x v="161"/>
    <x v="1"/>
    <n v="0"/>
    <e v="#N/A"/>
    <x v="420"/>
    <x v="5"/>
    <n v="3"/>
  </r>
  <r>
    <n v="2501"/>
    <s v="A52-32"/>
    <x v="24"/>
    <s v="5OTU/Cv T43/reserial A52-1065"/>
    <x v="7"/>
    <x v="19"/>
    <n v="0"/>
    <s v="June"/>
    <x v="17"/>
    <s v="0 June 1954"/>
    <x v="2"/>
    <s v="Built as F.B.40. Delivered during November 1944. Converted to Mk.43 A52-1065. Final disposition: dismantled by purchaser, June 1954. (Beaufort, Beaufighter and Mosquito in Australian Service, Stewart Wilson, 1990) Sold .54 and dismantled (Air Britain Serials)"/>
    <x v="4"/>
    <x v="3"/>
    <m/>
    <m/>
    <x v="2"/>
    <m/>
    <m/>
    <n v="6"/>
    <x v="161"/>
    <x v="1"/>
    <n v="0"/>
    <e v="#N/A"/>
    <x v="421"/>
    <x v="5"/>
    <n v="3"/>
  </r>
  <r>
    <n v="972"/>
    <s v="A52-33"/>
    <x v="24"/>
    <s v="5OTU/Cv T43/reserial A52-1066"/>
    <x v="7"/>
    <x v="19"/>
    <n v="0"/>
    <s v="June"/>
    <x v="17"/>
    <s v="0 June 1954"/>
    <x v="2"/>
    <s v="Built as F.B.40. Delivered during January 1945. Converted to Mk.43 A52-1066. Final disposition: dismantled by purchaser, June 1954. (Beaufort, Beaufighter and Mosquito in Australian Service, Stewart Wilson, 1990) Sold .54 and dismantled (Air Britain Serials)"/>
    <x v="4"/>
    <x v="3"/>
    <m/>
    <m/>
    <x v="2"/>
    <m/>
    <m/>
    <n v="6"/>
    <x v="161"/>
    <x v="1"/>
    <n v="0"/>
    <e v="#N/A"/>
    <x v="422"/>
    <x v="5"/>
    <n v="3"/>
  </r>
  <r>
    <n v="3112"/>
    <s v="A52-38"/>
    <x v="24"/>
    <s v="Cv T43/reserial A52-1068"/>
    <x v="7"/>
    <x v="19"/>
    <n v="0"/>
    <s v="June"/>
    <x v="17"/>
    <s v="0 June 1954"/>
    <x v="2"/>
    <s v="Built as F.B.40. Delivered during January 1945. Converted to Mk.43 A52-1068. Final disposition: dismantled by purchaser, June 1954. (Beaufort, Beaufighter and Mosquito in Australian Service, Stewart Wilson, 1990) Sold .54 and dismantled (Air Britain Serials)"/>
    <x v="4"/>
    <x v="3"/>
    <m/>
    <m/>
    <x v="2"/>
    <m/>
    <m/>
    <n v="6"/>
    <x v="161"/>
    <x v="1"/>
    <n v="0"/>
    <e v="#N/A"/>
    <x v="423"/>
    <x v="5"/>
    <n v="2"/>
  </r>
  <r>
    <n v="1934"/>
    <s v="A52-39"/>
    <x v="24"/>
    <s v="5OTU/Cv T43/reserial A52-1069"/>
    <x v="7"/>
    <x v="19"/>
    <n v="0"/>
    <s v="June"/>
    <x v="17"/>
    <s v="0 June 1954"/>
    <x v="2"/>
    <s v="Built as F.B.40. Delivered during November 1944. Converted to Mk.43 A52-1069. Final disposition: dismantled by purchaser, June 1954. (Beaufort, Beaufighter and Mosquito in Australian Service, Stewart Wilson, 1990) Sold .54 and dismantled (Air Britain Serials)"/>
    <x v="4"/>
    <x v="3"/>
    <m/>
    <m/>
    <x v="2"/>
    <m/>
    <m/>
    <n v="6"/>
    <x v="161"/>
    <x v="1"/>
    <n v="0"/>
    <e v="#N/A"/>
    <x v="424"/>
    <x v="5"/>
    <n v="3"/>
  </r>
  <r>
    <n v="568"/>
    <s v="A52-42"/>
    <x v="24"/>
    <s v="Cv T43/reserial A52-1070"/>
    <x v="7"/>
    <x v="19"/>
    <n v="0"/>
    <s v="June"/>
    <x v="17"/>
    <s v="0 June 1954"/>
    <x v="2"/>
    <s v="Completed as Mk.43 A52-1070. Delivered during May 1947. Final disposition: dismantled by purchaser, June 1954. (Beaufort, Beaufighter and Mosquito in Australian Service, Stewart Wilson, 1990) Sold .54 and dismantled (Air Britain Serials)"/>
    <x v="4"/>
    <x v="3"/>
    <m/>
    <m/>
    <x v="2"/>
    <m/>
    <m/>
    <n v="6"/>
    <x v="161"/>
    <x v="1"/>
    <n v="0"/>
    <e v="#N/A"/>
    <x v="425"/>
    <x v="5"/>
    <n v="2"/>
  </r>
  <r>
    <n v="5946"/>
    <s v="A52-5"/>
    <x v="24"/>
    <m/>
    <x v="7"/>
    <x v="19"/>
    <n v="0"/>
    <s v="June"/>
    <x v="17"/>
    <s v="0 June 1954"/>
    <x v="2"/>
    <s v="Built as F.B.40. Delivered during May 1946. Final disposition: sold and dismantled by purchaser, June 1954. (Beaufort, Beaufighter and Mosquito in Australian Service, Stewart Wilson, 1990) Sold .54 and dismantled (Air Britain Serials)"/>
    <x v="4"/>
    <x v="3"/>
    <m/>
    <m/>
    <x v="2"/>
    <m/>
    <m/>
    <n v="6"/>
    <x v="161"/>
    <x v="1"/>
    <n v="0"/>
    <e v="#N/A"/>
    <x v="17"/>
    <x v="5"/>
    <n v="1"/>
  </r>
  <r>
    <n v="6094"/>
    <s v="A52-6"/>
    <x v="26"/>
    <n v="87"/>
    <x v="7"/>
    <x v="0"/>
    <n v="0"/>
    <s v="June"/>
    <x v="17"/>
    <s v="0 June 1954"/>
    <x v="2"/>
    <s v="Built as F.B.40. Delivered during August 1944. Final disposition: sold and dismantled by purchaser, June 1954. (Beaufort, Beaufighter and Mosquito in Australian Service, Stewart Wilson, 1990) Sold .54 and dismantled (Air Britain Serials)"/>
    <x v="4"/>
    <x v="3"/>
    <m/>
    <m/>
    <x v="2"/>
    <m/>
    <m/>
    <n v="6"/>
    <x v="161"/>
    <x v="1"/>
    <n v="0"/>
    <s v="Front-Line"/>
    <x v="147"/>
    <x v="5"/>
    <n v="1"/>
  </r>
  <r>
    <n v="1950"/>
    <s v="RG268"/>
    <x v="35"/>
    <s v="1FU/1OFU/Cv PR34A/81"/>
    <x v="10"/>
    <x v="19"/>
    <n v="10"/>
    <s v="June"/>
    <x v="17"/>
    <s v="10 June 1954"/>
    <x v="0"/>
    <s v="U/c jammed bellylanded at Labutin 10.6.54 (Air Britain Serials)"/>
    <x v="2"/>
    <x v="2"/>
    <s v="Undercarriage failed"/>
    <m/>
    <x v="2"/>
    <m/>
    <m/>
    <n v="6"/>
    <x v="161"/>
    <x v="1"/>
    <n v="0"/>
    <s v="Front-Line"/>
    <x v="287"/>
    <x v="0"/>
    <n v="4"/>
  </r>
  <r>
    <n v="619"/>
    <s v="RL174"/>
    <x v="39"/>
    <s v="29/25/29/85/228OCU"/>
    <x v="0"/>
    <x v="7"/>
    <n v="12"/>
    <s v="June"/>
    <x v="17"/>
    <s v="12 June 1954"/>
    <x v="2"/>
    <s v="SS 12.6.54 (Air Britain Serials)"/>
    <x v="4"/>
    <x v="3"/>
    <m/>
    <m/>
    <x v="2"/>
    <m/>
    <m/>
    <n v="6"/>
    <x v="161"/>
    <x v="1"/>
    <n v="0"/>
    <s v="Support Unit"/>
    <x v="298"/>
    <x v="2"/>
    <n v="5"/>
  </r>
  <r>
    <n v="1243"/>
    <s v="RF985"/>
    <x v="18"/>
    <s v="USAAF/RN"/>
    <x v="10"/>
    <x v="19"/>
    <n v="21"/>
    <s v="June"/>
    <x v="17"/>
    <s v="21 June 1954"/>
    <x v="2"/>
    <s v="SOC 21.6.54 (Air Britain Serials)"/>
    <x v="4"/>
    <x v="3"/>
    <m/>
    <m/>
    <x v="2"/>
    <m/>
    <m/>
    <n v="6"/>
    <x v="161"/>
    <x v="1"/>
    <n v="1"/>
    <e v="#N/A"/>
    <x v="64"/>
    <x v="0"/>
    <n v="2"/>
  </r>
  <r>
    <n v="4960"/>
    <s v="RK985"/>
    <x v="39"/>
    <n v="141"/>
    <x v="0"/>
    <x v="2"/>
    <n v="21"/>
    <s v="June"/>
    <x v="17"/>
    <s v="21 June 1954"/>
    <x v="2"/>
    <s v="SS 21.6.54 (Air Britain Serials)"/>
    <x v="4"/>
    <x v="3"/>
    <m/>
    <m/>
    <x v="2"/>
    <m/>
    <m/>
    <n v="6"/>
    <x v="161"/>
    <x v="1"/>
    <n v="0"/>
    <s v="Front-Line"/>
    <x v="45"/>
    <x v="2"/>
    <n v="1"/>
  </r>
  <r>
    <n v="1690"/>
    <s v="RL181"/>
    <x v="39"/>
    <s v="25/228OCU"/>
    <x v="0"/>
    <x v="7"/>
    <n v="21"/>
    <s v="June"/>
    <x v="17"/>
    <s v="21 June 1954"/>
    <x v="2"/>
    <s v="SS 21.6.54 (Air Britain Serials)"/>
    <x v="4"/>
    <x v="3"/>
    <m/>
    <m/>
    <x v="2"/>
    <m/>
    <m/>
    <n v="6"/>
    <x v="161"/>
    <x v="1"/>
    <n v="0"/>
    <s v="Support Unit"/>
    <x v="298"/>
    <x v="2"/>
    <n v="2"/>
  </r>
  <r>
    <n v="4138"/>
    <s v="TW236"/>
    <x v="43"/>
    <s v="RN"/>
    <x v="10"/>
    <x v="19"/>
    <n v="21"/>
    <s v="June"/>
    <x v="17"/>
    <s v="21 June 1954"/>
    <x v="2"/>
    <s v="Sold 21.6.54 (Air Britain Serials) Fixed Wings."/>
    <x v="5"/>
    <x v="3"/>
    <m/>
    <m/>
    <x v="2"/>
    <m/>
    <m/>
    <n v="6"/>
    <x v="161"/>
    <x v="1"/>
    <n v="0"/>
    <e v="#N/A"/>
    <x v="64"/>
    <x v="2"/>
    <n v="1"/>
  </r>
  <r>
    <n v="3334"/>
    <s v="RK996"/>
    <x v="39"/>
    <n v="39"/>
    <x v="10"/>
    <x v="19"/>
    <n v="24"/>
    <s v="June"/>
    <x v="17"/>
    <s v="24 June 1954"/>
    <x v="2"/>
    <s v="SS 24.6.54 (Air Britain Serials)"/>
    <x v="4"/>
    <x v="3"/>
    <m/>
    <m/>
    <x v="2"/>
    <m/>
    <m/>
    <n v="6"/>
    <x v="161"/>
    <x v="1"/>
    <n v="0"/>
    <s v="Front-Line"/>
    <x v="234"/>
    <x v="2"/>
    <n v="1"/>
  </r>
  <r>
    <n v="5378"/>
    <s v="RL154"/>
    <x v="39"/>
    <n v="264"/>
    <x v="10"/>
    <x v="19"/>
    <n v="24"/>
    <s v="June"/>
    <x v="17"/>
    <s v="24 June 1954"/>
    <x v="2"/>
    <s v="SS 24.6.54 (Air Britain Serials)"/>
    <x v="4"/>
    <x v="3"/>
    <m/>
    <m/>
    <x v="2"/>
    <m/>
    <m/>
    <n v="6"/>
    <x v="161"/>
    <x v="1"/>
    <n v="0"/>
    <s v="Front-Line"/>
    <x v="10"/>
    <x v="2"/>
    <n v="1"/>
  </r>
  <r>
    <n v="5483"/>
    <s v="RL180"/>
    <x v="39"/>
    <n v="39"/>
    <x v="10"/>
    <x v="19"/>
    <n v="24"/>
    <s v="June"/>
    <x v="17"/>
    <s v="24 June 1954"/>
    <x v="2"/>
    <s v="SS 24.6.54 (Air Britain Serials)"/>
    <x v="4"/>
    <x v="3"/>
    <m/>
    <m/>
    <x v="2"/>
    <m/>
    <m/>
    <n v="6"/>
    <x v="161"/>
    <x v="1"/>
    <n v="0"/>
    <s v="Front-Line"/>
    <x v="234"/>
    <x v="2"/>
    <n v="1"/>
  </r>
  <r>
    <n v="814"/>
    <s v="RL205"/>
    <x v="39"/>
    <s v="85/29/219"/>
    <x v="1"/>
    <x v="2"/>
    <n v="24"/>
    <s v="June"/>
    <x v="17"/>
    <s v="24 June 1954"/>
    <x v="2"/>
    <s v="SS 24.6.54 (Air Britain Serials)"/>
    <x v="4"/>
    <x v="3"/>
    <m/>
    <m/>
    <x v="2"/>
    <m/>
    <m/>
    <n v="6"/>
    <x v="161"/>
    <x v="1"/>
    <n v="0"/>
    <s v="Front-Line"/>
    <x v="76"/>
    <x v="2"/>
    <n v="3"/>
  </r>
  <r>
    <n v="49"/>
    <s v="RR274"/>
    <x v="10"/>
    <s v="51OTU/ETPS/228OCU/Sylt"/>
    <x v="10"/>
    <x v="19"/>
    <n v="24"/>
    <s v="June"/>
    <x v="17"/>
    <s v="24 June 1954"/>
    <x v="2"/>
    <s v="SOC 24.6.54 (Air Britain Serials)"/>
    <x v="4"/>
    <x v="3"/>
    <m/>
    <m/>
    <x v="2"/>
    <m/>
    <m/>
    <n v="6"/>
    <x v="161"/>
    <x v="1"/>
    <n v="1"/>
    <s v="Support Unit"/>
    <x v="426"/>
    <x v="2"/>
    <n v="4"/>
  </r>
  <r>
    <n v="3212"/>
    <s v="RL193"/>
    <x v="39"/>
    <s v="264/23/264"/>
    <x v="10"/>
    <x v="19"/>
    <n v="26"/>
    <s v="June"/>
    <x v="17"/>
    <s v="26 June 1954"/>
    <x v="2"/>
    <s v="SS 26.6.54 (Air Britain Serials)"/>
    <x v="4"/>
    <x v="3"/>
    <m/>
    <m/>
    <x v="2"/>
    <m/>
    <m/>
    <n v="6"/>
    <x v="161"/>
    <x v="1"/>
    <n v="0"/>
    <s v="Front-Line"/>
    <x v="10"/>
    <x v="2"/>
    <n v="3"/>
  </r>
  <r>
    <n v="3953"/>
    <s v="TA653"/>
    <x v="42"/>
    <s v="SIU"/>
    <x v="10"/>
    <x v="19"/>
    <n v="30"/>
    <s v="June"/>
    <x v="17"/>
    <s v="30 June 1954"/>
    <x v="2"/>
    <s v="SS 30.6.54 (Air Britain Serials)"/>
    <x v="4"/>
    <x v="3"/>
    <m/>
    <m/>
    <x v="2"/>
    <m/>
    <m/>
    <n v="6"/>
    <x v="161"/>
    <x v="1"/>
    <n v="0"/>
    <s v="Support Unit"/>
    <x v="427"/>
    <x v="0"/>
    <n v="1"/>
  </r>
  <r>
    <n v="5589"/>
    <s v="TA715"/>
    <x v="42"/>
    <m/>
    <x v="10"/>
    <x v="19"/>
    <n v="30"/>
    <s v="June"/>
    <x v="17"/>
    <s v="30 June 1954"/>
    <x v="2"/>
    <s v="SS 30.6.54 (Air Britain Serials)"/>
    <x v="4"/>
    <x v="3"/>
    <m/>
    <m/>
    <x v="2"/>
    <m/>
    <m/>
    <n v="6"/>
    <x v="161"/>
    <x v="1"/>
    <n v="0"/>
    <e v="#N/A"/>
    <x v="17"/>
    <x v="0"/>
    <n v="1"/>
  </r>
  <r>
    <n v="5657"/>
    <s v="TK622"/>
    <x v="42"/>
    <m/>
    <x v="10"/>
    <x v="19"/>
    <n v="30"/>
    <s v="June"/>
    <x v="17"/>
    <s v="30 June 1954"/>
    <x v="2"/>
    <s v="SS 30.6.54 (Air Britain Serials)"/>
    <x v="4"/>
    <x v="3"/>
    <m/>
    <m/>
    <x v="2"/>
    <m/>
    <m/>
    <n v="6"/>
    <x v="161"/>
    <x v="1"/>
    <n v="0"/>
    <e v="#N/A"/>
    <x v="17"/>
    <x v="0"/>
    <n v="1"/>
  </r>
  <r>
    <n v="6941"/>
    <s v="KA172"/>
    <x v="37"/>
    <m/>
    <x v="20"/>
    <x v="19"/>
    <n v="0"/>
    <s v="July"/>
    <x v="17"/>
    <s v="0 July 1954"/>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Pending disposal with No. 6 Repair Depot from 16 November 1950.  Sold to Babb Company (Canada) Ltd.  Re-sold to World Wide Airways, for sale to Dominican Air Force.  Received overall silver paint scheme in Dominica._x000a_ _x000a_ _x000a_ last date: 28 September 1951 - Struck off, to Crown Assets Disposal Corporation for sale_x000a_ _x000a_(http://www.ody.ca/~bwalker/RCAF_JX579_KA232.html)_x000a__x000a_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_x000a__x000a_Serial 2106, c/no.  n/a, Previous identity RCAF KA172, AMD 306, delivered 2.1952, fate wfu 7.1954 (http://www.aeroflight.co.uk/waf/americas/dominican_rep/DomRep-af-Mosquito.htm)"/>
    <x v="4"/>
    <x v="3"/>
    <m/>
    <m/>
    <x v="2"/>
    <m/>
    <m/>
    <m/>
    <x v="118"/>
    <x v="1"/>
    <n v="0"/>
    <e v="#N/A"/>
    <x v="17"/>
    <x v="1"/>
    <n v="1"/>
  </r>
  <r>
    <n v="6951"/>
    <s v="KA206"/>
    <x v="37"/>
    <m/>
    <x v="20"/>
    <x v="19"/>
    <n v="0"/>
    <s v="July"/>
    <x v="17"/>
    <s v="0 July 1954"/>
    <x v="2"/>
    <s v="RCAF (Air Britain Serials)_x000a__x000a_ first date: 19 August 1946 - Taken on strength by No. 1 Equipment Depot_x000a_ _x000a_ _x000a_ Received from Mutual Aid Board, from storage at Central Aircraft at Crumlin, Ontario.  To storage with No. 6 Repair Depot at Crumlin on 14 April 1947.  Pending disposal from 16 November 1950.  Sold to Babb Company (Canada) Ltd.  Re-sold to World Wide Airways, for sale to Dominican AF.  Received overall silver paint scheme in Dominica._x000a_ _x000a_ _x000a_ last date: 25 September 1951 - Struck off, to War Assets Corporation for sale_x000a_ _x000a_(http://www.ody.ca/~bwalker/RCAF_JX579_KA232.html)_x000a__x000a_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_x000a__x000a_Serial: 2107, c/no.: n/a, Prev. Identity: RCAF KA206, AMD 307, Delivered: 2.1952, Fate/Notes: wfu 7.1954. (http://www.aeroflight.co.uk/waf/americas/dominican_rep/DomRep-af-Mosquito.htm)"/>
    <x v="5"/>
    <x v="3"/>
    <m/>
    <m/>
    <x v="2"/>
    <m/>
    <m/>
    <m/>
    <x v="118"/>
    <x v="1"/>
    <n v="0"/>
    <e v="#N/A"/>
    <x v="17"/>
    <x v="1"/>
    <n v="1"/>
  </r>
  <r>
    <n v="6968"/>
    <s v="KA243"/>
    <x v="37"/>
    <m/>
    <x v="2"/>
    <x v="19"/>
    <n v="0"/>
    <s v="July"/>
    <x v="17"/>
    <s v="0 July 1954"/>
    <x v="2"/>
    <s v="RCAF (Air Britain Serials)_x000a__x000a_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_x000a__x000a_Serial: 2108, c/no.: n/a, Prev. Identity: RCAF KA243, Delivered: 2.1952, Fate/Notes: wfu 7.1954. (http://www.aeroflight.co.uk/waf/americas/dominican_rep/DomRep-af-Mosquito.htm)"/>
    <x v="4"/>
    <x v="3"/>
    <m/>
    <m/>
    <x v="2"/>
    <m/>
    <m/>
    <m/>
    <x v="162"/>
    <x v="1"/>
    <n v="0"/>
    <e v="#N/A"/>
    <x v="17"/>
    <x v="1"/>
    <n v="1"/>
  </r>
  <r>
    <n v="2431"/>
    <s v="VP349"/>
    <x v="10"/>
    <s v="502/204AFS/FETS"/>
    <x v="10"/>
    <x v="19"/>
    <n v="1"/>
    <s v="July"/>
    <x v="17"/>
    <s v="1 July 1954"/>
    <x v="0"/>
    <s v="Swung on landing and u/c collapsed Seletar 1.7.54 (Air Britain Serials)"/>
    <x v="2"/>
    <x v="2"/>
    <s v="Swung on landing"/>
    <m/>
    <x v="2"/>
    <m/>
    <m/>
    <n v="7"/>
    <x v="163"/>
    <x v="1"/>
    <n v="0"/>
    <s v="Support Unit"/>
    <x v="391"/>
    <x v="0"/>
    <n v="3"/>
  </r>
  <r>
    <n v="2054"/>
    <s v="RL130"/>
    <x v="39"/>
    <s v="29/39"/>
    <x v="10"/>
    <x v="19"/>
    <n v="1"/>
    <s v="July"/>
    <x v="17"/>
    <s v="1 July 1954"/>
    <x v="2"/>
    <s v="SOC 1.7.54 (Air Britain Serials)"/>
    <x v="4"/>
    <x v="3"/>
    <m/>
    <m/>
    <x v="2"/>
    <m/>
    <m/>
    <n v="7"/>
    <x v="163"/>
    <x v="1"/>
    <n v="0"/>
    <s v="Front-Line"/>
    <x v="234"/>
    <x v="2"/>
    <n v="2"/>
  </r>
  <r>
    <n v="174"/>
    <s v="VT593"/>
    <x v="10"/>
    <s v="609/64/1689 Flt/FTU"/>
    <x v="10"/>
    <x v="19"/>
    <n v="22"/>
    <s v="July"/>
    <x v="17"/>
    <s v="22 July 1954"/>
    <x v="0"/>
    <s v="Swung on landing and u/c collapsed Benson 22.7.54 (Air Britain Serials) aw/cn 20/10/1947, d/d 10/11/1947, w/o 22/07/1954 (http://www.ukserials.com/)"/>
    <x v="2"/>
    <x v="2"/>
    <s v="Swung on landing"/>
    <m/>
    <x v="2"/>
    <m/>
    <m/>
    <n v="7"/>
    <x v="163"/>
    <x v="1"/>
    <n v="0"/>
    <s v="Support Unit"/>
    <x v="395"/>
    <x v="0"/>
    <n v="4"/>
  </r>
  <r>
    <n v="3638"/>
    <s v="TE711"/>
    <x v="12"/>
    <s v="RN"/>
    <x v="10"/>
    <x v="19"/>
    <n v="0"/>
    <s v="August"/>
    <x v="17"/>
    <s v="0 August 1954"/>
    <x v="2"/>
    <s v="Offered to Israel in August 1954 by R A Short (Air Enthusiast, September / October 1999) Sold 25.3.53 (Air Britain Serials)"/>
    <x v="5"/>
    <x v="3"/>
    <m/>
    <m/>
    <x v="2"/>
    <m/>
    <m/>
    <n v="8"/>
    <x v="164"/>
    <x v="1"/>
    <n v="0"/>
    <e v="#N/A"/>
    <x v="64"/>
    <x v="3"/>
    <n v="1"/>
  </r>
  <r>
    <n v="3116"/>
    <s v="TE720"/>
    <x v="12"/>
    <s v="RN"/>
    <x v="10"/>
    <x v="19"/>
    <n v="0"/>
    <s v="August"/>
    <x v="17"/>
    <s v="0 August 1954"/>
    <x v="2"/>
    <s v="Offered to Israel in August 1954 by R A Short (Air Enthusiast, September / October 1999) Sold 25.11.53 (Air Britain Serials)"/>
    <x v="5"/>
    <x v="3"/>
    <m/>
    <m/>
    <x v="2"/>
    <m/>
    <m/>
    <n v="8"/>
    <x v="164"/>
    <x v="1"/>
    <n v="0"/>
    <e v="#N/A"/>
    <x v="64"/>
    <x v="3"/>
    <n v="1"/>
  </r>
  <r>
    <n v="4656"/>
    <s v="TE813"/>
    <x v="12"/>
    <s v="RN"/>
    <x v="10"/>
    <x v="19"/>
    <n v="0"/>
    <s v="August"/>
    <x v="17"/>
    <s v="0 August 1954"/>
    <x v="2"/>
    <s v="Offered to Israel in August 1954 by R A Short (Air Enthusiast, September / October 1999) Sold 25.11.52 (Air Britain Serials)"/>
    <x v="5"/>
    <x v="3"/>
    <m/>
    <m/>
    <x v="2"/>
    <m/>
    <m/>
    <n v="8"/>
    <x v="164"/>
    <x v="1"/>
    <n v="0"/>
    <e v="#N/A"/>
    <x v="64"/>
    <x v="3"/>
    <n v="1"/>
  </r>
  <r>
    <n v="2670"/>
    <s v="TE829"/>
    <x v="12"/>
    <s v="RN"/>
    <x v="10"/>
    <x v="19"/>
    <n v="0"/>
    <s v="August"/>
    <x v="17"/>
    <s v="0 August 1954"/>
    <x v="2"/>
    <s v="Offered to Israel in August 1954 by R A Short (Air Enthusiast, September / October 1999) Sold 25.11.53 (Air Britain Serials)"/>
    <x v="5"/>
    <x v="3"/>
    <m/>
    <m/>
    <x v="2"/>
    <m/>
    <m/>
    <n v="8"/>
    <x v="164"/>
    <x v="1"/>
    <n v="0"/>
    <e v="#N/A"/>
    <x v="64"/>
    <x v="3"/>
    <n v="1"/>
  </r>
  <r>
    <n v="1583"/>
    <s v="TE871"/>
    <x v="12"/>
    <s v="FE"/>
    <x v="12"/>
    <x v="19"/>
    <n v="0"/>
    <s v="August"/>
    <x v="17"/>
    <s v="0 August 1954"/>
    <x v="2"/>
    <s v="Inspected by Israeli Airforce in France, November 1950 (Air Enthusiast Magazine, September / October 1999). Same magazine says this aircraft was also offered to Israel by R A Short in August 1954 To Armee de l'Air 4.2.48 (Air Britain Serials)"/>
    <x v="5"/>
    <x v="3"/>
    <m/>
    <m/>
    <x v="2"/>
    <m/>
    <m/>
    <n v="8"/>
    <x v="164"/>
    <x v="1"/>
    <n v="0"/>
    <e v="#N/A"/>
    <x v="91"/>
    <x v="3"/>
    <n v="1"/>
  </r>
  <r>
    <n v="4242"/>
    <s v="TS449"/>
    <x v="43"/>
    <s v="RN"/>
    <x v="10"/>
    <x v="19"/>
    <n v="0"/>
    <s v="August"/>
    <x v="17"/>
    <s v="0 August 1954"/>
    <x v="2"/>
    <s v="Offered to Israel in August 1954 by R A Short (Air Enthusiast, September / October 1999) Sold 31.8.53 (Air Britain Serials)"/>
    <x v="5"/>
    <x v="3"/>
    <m/>
    <m/>
    <x v="2"/>
    <m/>
    <m/>
    <n v="8"/>
    <x v="164"/>
    <x v="1"/>
    <n v="0"/>
    <e v="#N/A"/>
    <x v="64"/>
    <x v="2"/>
    <n v="1"/>
  </r>
  <r>
    <n v="3002"/>
    <s v="TW228"/>
    <x v="43"/>
    <s v="RN"/>
    <x v="10"/>
    <x v="19"/>
    <n v="0"/>
    <s v="August"/>
    <x v="17"/>
    <s v="0 August 1954"/>
    <x v="2"/>
    <s v="Offered to Israel in August 1954 by R A Short (Air Enthusiast, September / October 1999) Sold 31.8.53 (Air Britain Serials) Fixed Wings."/>
    <x v="5"/>
    <x v="3"/>
    <m/>
    <m/>
    <x v="2"/>
    <m/>
    <m/>
    <n v="8"/>
    <x v="164"/>
    <x v="1"/>
    <n v="0"/>
    <e v="#N/A"/>
    <x v="64"/>
    <x v="2"/>
    <n v="1"/>
  </r>
  <r>
    <n v="609"/>
    <s v="TW239"/>
    <x v="43"/>
    <s v="RN 811/790/AAEE/790/FRU"/>
    <x v="10"/>
    <x v="19"/>
    <n v="0"/>
    <s v="August"/>
    <x v="17"/>
    <s v="0 August 1954"/>
    <x v="2"/>
    <s v="Offered to Israel in August 1954 by R A Short (Air Enthusiast, September / October 1999) Sold 31.8.53 (Air Britain Serials) Fixed Wings."/>
    <x v="5"/>
    <x v="3"/>
    <m/>
    <m/>
    <x v="2"/>
    <m/>
    <m/>
    <n v="8"/>
    <x v="164"/>
    <x v="1"/>
    <n v="0"/>
    <e v="#N/A"/>
    <x v="404"/>
    <x v="2"/>
    <n v="5"/>
  </r>
  <r>
    <n v="687"/>
    <s v="TW241"/>
    <x v="43"/>
    <s v="RN 778/TRE/RAE/703/771"/>
    <x v="10"/>
    <x v="19"/>
    <n v="0"/>
    <s v="August"/>
    <x v="17"/>
    <s v="0 August 1954"/>
    <x v="2"/>
    <s v="Offered to Israel in August 1954 by R A Short (Air Enthusiast, September / October 1999) Sold 31.8.53 (Air Britain Serials)"/>
    <x v="5"/>
    <x v="3"/>
    <m/>
    <m/>
    <x v="2"/>
    <m/>
    <m/>
    <n v="8"/>
    <x v="164"/>
    <x v="1"/>
    <n v="0"/>
    <s v="Front-Line"/>
    <x v="175"/>
    <x v="2"/>
    <n v="5"/>
  </r>
  <r>
    <n v="1755"/>
    <s v="TW242"/>
    <x v="43"/>
    <s v="RN"/>
    <x v="10"/>
    <x v="19"/>
    <n v="0"/>
    <s v="August"/>
    <x v="17"/>
    <s v="0 August 1954"/>
    <x v="2"/>
    <s v="Offered to Israel in August 1954 by R A Short (Air Enthusiast, September / October 1999) Sold 31.8.53 (Air Britain Serials)"/>
    <x v="5"/>
    <x v="3"/>
    <m/>
    <m/>
    <x v="2"/>
    <m/>
    <m/>
    <n v="8"/>
    <x v="164"/>
    <x v="1"/>
    <n v="0"/>
    <e v="#N/A"/>
    <x v="64"/>
    <x v="2"/>
    <n v="1"/>
  </r>
  <r>
    <n v="685"/>
    <s v="TW252"/>
    <x v="43"/>
    <s v="RN 811/790/Airwork"/>
    <x v="10"/>
    <x v="19"/>
    <n v="0"/>
    <s v="August"/>
    <x v="17"/>
    <s v="0 August 1954"/>
    <x v="2"/>
    <s v="Offered to Israel in August 1954 by R A Short (Air Enthusiast, September / October 1999) Sold 31.8.53 (Air Britain Serials)"/>
    <x v="5"/>
    <x v="3"/>
    <m/>
    <m/>
    <x v="2"/>
    <m/>
    <m/>
    <n v="8"/>
    <x v="164"/>
    <x v="1"/>
    <n v="0"/>
    <s v="Support Unit"/>
    <x v="392"/>
    <x v="2"/>
    <n v="3"/>
  </r>
  <r>
    <n v="3934"/>
    <s v="TW254"/>
    <x v="43"/>
    <s v="RN 811/790/Airwork"/>
    <x v="10"/>
    <x v="19"/>
    <n v="0"/>
    <s v="August"/>
    <x v="17"/>
    <s v="0 August 1954"/>
    <x v="2"/>
    <s v="Offered to Israel in August 1954 by R A Short (Air Enthusiast, September / October 1999) Sold 25.11.53 (Air Britain Serials)"/>
    <x v="5"/>
    <x v="3"/>
    <m/>
    <m/>
    <x v="2"/>
    <m/>
    <m/>
    <n v="8"/>
    <x v="164"/>
    <x v="1"/>
    <n v="0"/>
    <s v="Support Unit"/>
    <x v="392"/>
    <x v="2"/>
    <n v="3"/>
  </r>
  <r>
    <n v="721"/>
    <s v="TW279"/>
    <x v="43"/>
    <s v="RN 703/790/FRU"/>
    <x v="10"/>
    <x v="19"/>
    <n v="0"/>
    <s v="August"/>
    <x v="17"/>
    <s v="0 August 1954"/>
    <x v="2"/>
    <s v="Offered to Israel in August 1954 by R A Short (Air Enthusiast, September / October 1999) Sold 23.7.53 (Air Britain Serials)"/>
    <x v="5"/>
    <x v="3"/>
    <m/>
    <m/>
    <x v="2"/>
    <m/>
    <m/>
    <n v="8"/>
    <x v="164"/>
    <x v="1"/>
    <n v="0"/>
    <s v="Support Unit"/>
    <x v="404"/>
    <x v="2"/>
    <n v="3"/>
  </r>
  <r>
    <n v="2191"/>
    <s v="TW282"/>
    <x v="43"/>
    <s v="RN 762/790/FRU"/>
    <x v="10"/>
    <x v="19"/>
    <n v="0"/>
    <s v="August"/>
    <x v="17"/>
    <s v="0 August 1954"/>
    <x v="2"/>
    <s v="Offered to Israel in August 1954 by R A Short (Air Enthusiast, September / October 1999) Sold 31.8.53 (Air Britain Serials)"/>
    <x v="5"/>
    <x v="3"/>
    <m/>
    <m/>
    <x v="2"/>
    <m/>
    <m/>
    <n v="8"/>
    <x v="164"/>
    <x v="1"/>
    <n v="0"/>
    <s v="Support Unit"/>
    <x v="404"/>
    <x v="2"/>
    <n v="3"/>
  </r>
  <r>
    <n v="956"/>
    <s v="TW285"/>
    <x v="43"/>
    <s v="RN 778/RAE/771/703/790"/>
    <x v="10"/>
    <x v="19"/>
    <n v="0"/>
    <s v="August"/>
    <x v="17"/>
    <s v="0 August 1954"/>
    <x v="2"/>
    <s v="Offered to Israel in August 1954 by R A Short (Air Enthusiast, September / October 1999) Sold 31.8.53 (Air Britain Serials)"/>
    <x v="5"/>
    <x v="3"/>
    <m/>
    <m/>
    <x v="2"/>
    <m/>
    <m/>
    <n v="8"/>
    <x v="164"/>
    <x v="1"/>
    <n v="0"/>
    <s v="Front-Line"/>
    <x v="182"/>
    <x v="2"/>
    <n v="5"/>
  </r>
  <r>
    <n v="1359"/>
    <s v="TW287"/>
    <x v="43"/>
    <s v="RN 790/Airwork"/>
    <x v="10"/>
    <x v="19"/>
    <n v="0"/>
    <s v="August"/>
    <x v="17"/>
    <s v="0 August 1954"/>
    <x v="2"/>
    <s v="Offered to Israel in August 1954 by R A Short (Air Enthusiast, September / October 1999) Sold 31.8.53 (Air Britain Serials)"/>
    <x v="5"/>
    <x v="3"/>
    <m/>
    <m/>
    <x v="2"/>
    <m/>
    <m/>
    <n v="8"/>
    <x v="164"/>
    <x v="1"/>
    <n v="0"/>
    <s v="Support Unit"/>
    <x v="392"/>
    <x v="2"/>
    <n v="2"/>
  </r>
  <r>
    <n v="4539"/>
    <s v="RG248"/>
    <x v="35"/>
    <s v="Met Res Flt"/>
    <x v="10"/>
    <x v="19"/>
    <n v="18"/>
    <s v="August"/>
    <x v="17"/>
    <s v="18 August 1954"/>
    <x v="2"/>
    <s v="SOC 18.8.54 (Air Britain Serials)"/>
    <x v="4"/>
    <x v="3"/>
    <m/>
    <m/>
    <x v="2"/>
    <m/>
    <m/>
    <n v="8"/>
    <x v="164"/>
    <x v="1"/>
    <n v="0"/>
    <s v="Support Unit"/>
    <x v="428"/>
    <x v="0"/>
    <n v="1"/>
  </r>
  <r>
    <n v="4877"/>
    <s v="TE701"/>
    <x v="12"/>
    <s v="RN"/>
    <x v="10"/>
    <x v="19"/>
    <n v="18"/>
    <s v="August"/>
    <x v="17"/>
    <s v="18 August 1954"/>
    <x v="2"/>
    <s v="Offered to Israel in August 1954 by R A Short (Air Enthusiast, September / October 1999) Sold 18.11.53 (Air Britain Serials)"/>
    <x v="5"/>
    <x v="3"/>
    <m/>
    <m/>
    <x v="2"/>
    <m/>
    <m/>
    <n v="8"/>
    <x v="164"/>
    <x v="1"/>
    <n v="0"/>
    <e v="#N/A"/>
    <x v="64"/>
    <x v="3"/>
    <n v="1"/>
  </r>
  <r>
    <n v="770"/>
    <s v="TE708"/>
    <x v="12"/>
    <s v="RN"/>
    <x v="10"/>
    <x v="19"/>
    <n v="28"/>
    <s v="August"/>
    <x v="17"/>
    <s v="28 August 1954"/>
    <x v="2"/>
    <s v="Offered to Israel in August 1954 by R A Short (Air Enthusiast, September / October 1999) Sold 28.11.53 (Air Britain Serials)"/>
    <x v="5"/>
    <x v="3"/>
    <m/>
    <m/>
    <x v="2"/>
    <m/>
    <m/>
    <n v="8"/>
    <x v="164"/>
    <x v="1"/>
    <n v="0"/>
    <e v="#N/A"/>
    <x v="64"/>
    <x v="3"/>
    <n v="1"/>
  </r>
  <r>
    <n v="5586"/>
    <s v="RV348"/>
    <x v="42"/>
    <m/>
    <x v="10"/>
    <x v="19"/>
    <n v="31"/>
    <s v="August"/>
    <x v="17"/>
    <s v="31 August 1954"/>
    <x v="2"/>
    <s v="SS 31.8.54 (Air Britain Serials)"/>
    <x v="4"/>
    <x v="3"/>
    <m/>
    <m/>
    <x v="2"/>
    <m/>
    <m/>
    <n v="8"/>
    <x v="164"/>
    <x v="1"/>
    <n v="1"/>
    <e v="#N/A"/>
    <x v="17"/>
    <x v="0"/>
    <n v="1"/>
  </r>
  <r>
    <n v="6467"/>
    <s v="TA663"/>
    <x v="42"/>
    <s v="DH/BBU"/>
    <x v="10"/>
    <x v="19"/>
    <n v="31"/>
    <s v="August"/>
    <x v="17"/>
    <s v="31 August 1954"/>
    <x v="2"/>
    <s v="SS 31.8.54 (Air Britain Serials)"/>
    <x v="4"/>
    <x v="3"/>
    <m/>
    <m/>
    <x v="2"/>
    <m/>
    <m/>
    <n v="8"/>
    <x v="164"/>
    <x v="1"/>
    <n v="0"/>
    <s v="Support Unit"/>
    <x v="328"/>
    <x v="0"/>
    <n v="2"/>
  </r>
  <r>
    <n v="6097"/>
    <s v="TK627"/>
    <x v="42"/>
    <m/>
    <x v="10"/>
    <x v="19"/>
    <n v="31"/>
    <s v="August"/>
    <x v="17"/>
    <s v="31 August 1954"/>
    <x v="2"/>
    <s v="SS 31.8.54 (Air Britain Serials)"/>
    <x v="4"/>
    <x v="3"/>
    <m/>
    <m/>
    <x v="2"/>
    <m/>
    <m/>
    <n v="8"/>
    <x v="164"/>
    <x v="1"/>
    <n v="0"/>
    <e v="#N/A"/>
    <x v="17"/>
    <x v="0"/>
    <n v="1"/>
  </r>
  <r>
    <n v="1536"/>
    <s v="TK634"/>
    <x v="42"/>
    <s v="ML Engineering/AFEE"/>
    <x v="10"/>
    <x v="19"/>
    <n v="31"/>
    <s v="August"/>
    <x v="17"/>
    <s v="31 August 1954"/>
    <x v="2"/>
    <s v="SS 31.8.54 (Air Britain Serials)"/>
    <x v="4"/>
    <x v="3"/>
    <m/>
    <m/>
    <x v="2"/>
    <m/>
    <m/>
    <n v="8"/>
    <x v="164"/>
    <x v="1"/>
    <n v="0"/>
    <s v="Support Unit"/>
    <x v="429"/>
    <x v="0"/>
    <n v="2"/>
  </r>
  <r>
    <n v="2056"/>
    <s v="TW119"/>
    <x v="10"/>
    <s v="54OTU/SF West Malling/25/231OCU"/>
    <x v="0"/>
    <x v="7"/>
    <n v="31"/>
    <s v="August"/>
    <x v="17"/>
    <s v="31 August 1954"/>
    <x v="2"/>
    <s v="SOC 31.8.54 (Air Britain Serials)"/>
    <x v="4"/>
    <x v="3"/>
    <m/>
    <m/>
    <x v="2"/>
    <m/>
    <m/>
    <n v="8"/>
    <x v="164"/>
    <x v="1"/>
    <n v="0"/>
    <s v="Support Unit"/>
    <x v="313"/>
    <x v="2"/>
    <n v="4"/>
  </r>
  <r>
    <n v="965"/>
    <s v="VP196"/>
    <x v="42"/>
    <s v="139/231OCU/SF Coningsby/SF Hemswell"/>
    <x v="10"/>
    <x v="19"/>
    <n v="31"/>
    <s v="August"/>
    <x v="17"/>
    <s v="31 August 1954"/>
    <x v="2"/>
    <s v="SOC 31.8.54 (Air Britain Serials)"/>
    <x v="4"/>
    <x v="3"/>
    <m/>
    <m/>
    <x v="2"/>
    <m/>
    <m/>
    <n v="8"/>
    <x v="164"/>
    <x v="1"/>
    <n v="0"/>
    <s v="Support Unit"/>
    <x v="430"/>
    <x v="7"/>
    <n v="4"/>
  </r>
  <r>
    <n v="242"/>
    <s v="HJ973"/>
    <x v="10"/>
    <s v="DH/107/51OTU/13OTU/Leuchars/237OCU/231OCU"/>
    <x v="0"/>
    <x v="7"/>
    <n v="7"/>
    <s v="September"/>
    <x v="17"/>
    <s v="7 September 1954"/>
    <x v="2"/>
    <s v="SS 7.9.54 (Air Britain Serials)"/>
    <x v="4"/>
    <x v="3"/>
    <m/>
    <m/>
    <x v="2"/>
    <m/>
    <m/>
    <n v="9"/>
    <x v="165"/>
    <x v="1"/>
    <n v="1"/>
    <s v="Support Unit"/>
    <x v="313"/>
    <x v="2"/>
    <n v="7"/>
  </r>
  <r>
    <n v="4900"/>
    <s v="MM704"/>
    <x v="25"/>
    <n v="219"/>
    <x v="1"/>
    <x v="2"/>
    <n v="7"/>
    <s v="September"/>
    <x v="17"/>
    <s v="7 September 1954"/>
    <x v="2"/>
    <s v="SS 7.9.54 (Air Britain Serials)"/>
    <x v="4"/>
    <x v="3"/>
    <m/>
    <m/>
    <x v="2"/>
    <m/>
    <m/>
    <n v="9"/>
    <x v="165"/>
    <x v="1"/>
    <n v="1"/>
    <s v="Front-Line"/>
    <x v="76"/>
    <x v="2"/>
    <n v="1"/>
  </r>
  <r>
    <n v="6701"/>
    <s v="MT458"/>
    <x v="25"/>
    <n v="488"/>
    <x v="10"/>
    <x v="19"/>
    <n v="7"/>
    <s v="September"/>
    <x v="17"/>
    <s v="7 September 1954"/>
    <x v="2"/>
    <s v="Was MT458/G on 488 (http://www.cambridgeairforce.org.nz/Ron%20Watts%20Photos%202.htm) SS 7.9.54 (Air Britain Serials)"/>
    <x v="4"/>
    <x v="3"/>
    <m/>
    <m/>
    <x v="2"/>
    <m/>
    <m/>
    <n v="9"/>
    <x v="165"/>
    <x v="1"/>
    <n v="1"/>
    <s v="Front-Line"/>
    <x v="42"/>
    <x v="2"/>
    <n v="1"/>
  </r>
  <r>
    <n v="1008"/>
    <s v="MV556"/>
    <x v="25"/>
    <s v="85/BSDU/RWE/CSE"/>
    <x v="10"/>
    <x v="19"/>
    <n v="7"/>
    <s v="September"/>
    <x v="17"/>
    <s v="7 September 1954"/>
    <x v="2"/>
    <s v="SS 7.9.54 (Air Britain Serials)"/>
    <x v="4"/>
    <x v="3"/>
    <m/>
    <m/>
    <x v="2"/>
    <m/>
    <m/>
    <n v="9"/>
    <x v="165"/>
    <x v="1"/>
    <n v="1"/>
    <s v="Support Unit"/>
    <x v="289"/>
    <x v="2"/>
    <n v="4"/>
  </r>
  <r>
    <n v="4955"/>
    <s v="NT222"/>
    <x v="12"/>
    <s v="239/4"/>
    <x v="0"/>
    <x v="16"/>
    <n v="7"/>
    <s v="September"/>
    <x v="17"/>
    <s v="7 September 1954"/>
    <x v="2"/>
    <s v="SS 7.9.54 (Air Britain Serials)"/>
    <x v="4"/>
    <x v="3"/>
    <m/>
    <m/>
    <x v="2"/>
    <m/>
    <m/>
    <n v="9"/>
    <x v="165"/>
    <x v="1"/>
    <n v="1"/>
    <s v="Front-Line"/>
    <x v="82"/>
    <x v="0"/>
    <n v="2"/>
  </r>
  <r>
    <n v="1332"/>
    <s v="NT326"/>
    <x v="25"/>
    <s v="219/23"/>
    <x v="0"/>
    <x v="2"/>
    <n v="7"/>
    <s v="September"/>
    <x v="17"/>
    <s v="7 September 1954"/>
    <x v="2"/>
    <s v="SS 7.9.54 (Air Britain Serials)"/>
    <x v="4"/>
    <x v="3"/>
    <m/>
    <m/>
    <x v="2"/>
    <m/>
    <m/>
    <n v="9"/>
    <x v="165"/>
    <x v="1"/>
    <n v="1"/>
    <s v="Front-Line"/>
    <x v="6"/>
    <x v="2"/>
    <n v="2"/>
  </r>
  <r>
    <n v="1123"/>
    <s v="NT618"/>
    <x v="25"/>
    <s v="228OCU/29"/>
    <x v="0"/>
    <x v="2"/>
    <n v="7"/>
    <s v="September"/>
    <x v="17"/>
    <s v="7 September 1954"/>
    <x v="2"/>
    <s v="SS 7.9.54 (Air Britain Serials)"/>
    <x v="4"/>
    <x v="3"/>
    <m/>
    <m/>
    <x v="2"/>
    <m/>
    <m/>
    <n v="9"/>
    <x v="165"/>
    <x v="1"/>
    <n v="1"/>
    <s v="Front-Line"/>
    <x v="31"/>
    <x v="2"/>
    <n v="2"/>
  </r>
  <r>
    <n v="1943"/>
    <s v="PZ195"/>
    <x v="12"/>
    <s v="AEAF CF/487/11"/>
    <x v="10"/>
    <x v="19"/>
    <n v="7"/>
    <s v="September"/>
    <x v="17"/>
    <s v="7 September 1954"/>
    <x v="2"/>
    <s v="SS 7.9.54 (Air Britain Serials)"/>
    <x v="4"/>
    <x v="3"/>
    <m/>
    <m/>
    <x v="2"/>
    <m/>
    <m/>
    <n v="9"/>
    <x v="165"/>
    <x v="1"/>
    <n v="1"/>
    <s v="Front-Line"/>
    <x v="348"/>
    <x v="0"/>
    <n v="3"/>
  </r>
  <r>
    <n v="6261"/>
    <s v="RK929"/>
    <x v="25"/>
    <m/>
    <x v="10"/>
    <x v="19"/>
    <n v="7"/>
    <s v="September"/>
    <x v="17"/>
    <s v="7 September 1954"/>
    <x v="2"/>
    <s v="SS 7.9.54 (Air Britain Serials)"/>
    <x v="4"/>
    <x v="3"/>
    <m/>
    <m/>
    <x v="2"/>
    <m/>
    <m/>
    <n v="9"/>
    <x v="165"/>
    <x v="1"/>
    <n v="0"/>
    <e v="#N/A"/>
    <x v="17"/>
    <x v="2"/>
    <n v="1"/>
  </r>
  <r>
    <n v="4901"/>
    <s v="RK930"/>
    <x v="25"/>
    <m/>
    <x v="10"/>
    <x v="19"/>
    <n v="7"/>
    <s v="September"/>
    <x v="17"/>
    <s v="7 September 1954"/>
    <x v="2"/>
    <s v="SS 7.9.54 (Air Britain Serials)"/>
    <x v="4"/>
    <x v="3"/>
    <m/>
    <m/>
    <x v="2"/>
    <m/>
    <m/>
    <n v="9"/>
    <x v="165"/>
    <x v="1"/>
    <n v="0"/>
    <e v="#N/A"/>
    <x v="17"/>
    <x v="2"/>
    <n v="1"/>
  </r>
  <r>
    <n v="1353"/>
    <s v="RK936"/>
    <x v="25"/>
    <n v="616"/>
    <x v="10"/>
    <x v="19"/>
    <n v="7"/>
    <s v="September"/>
    <x v="17"/>
    <s v="7 September 1954"/>
    <x v="2"/>
    <s v="SS 7.9.54 (Air Britain Serials)"/>
    <x v="4"/>
    <x v="3"/>
    <m/>
    <m/>
    <x v="2"/>
    <m/>
    <m/>
    <n v="9"/>
    <x v="165"/>
    <x v="1"/>
    <n v="0"/>
    <s v="Front-Line"/>
    <x v="333"/>
    <x v="2"/>
    <n v="1"/>
  </r>
  <r>
    <n v="821"/>
    <s v="RK938"/>
    <x v="25"/>
    <m/>
    <x v="10"/>
    <x v="19"/>
    <n v="7"/>
    <s v="September"/>
    <x v="17"/>
    <s v="7 September 1954"/>
    <x v="2"/>
    <s v="SS 7.9.54 (Air Britain Serials)"/>
    <x v="4"/>
    <x v="3"/>
    <m/>
    <m/>
    <x v="2"/>
    <m/>
    <m/>
    <n v="9"/>
    <x v="165"/>
    <x v="1"/>
    <n v="0"/>
    <e v="#N/A"/>
    <x v="17"/>
    <x v="2"/>
    <n v="1"/>
  </r>
  <r>
    <n v="5545"/>
    <s v="RS557"/>
    <x v="12"/>
    <s v="605/4"/>
    <x v="0"/>
    <x v="16"/>
    <n v="7"/>
    <s v="September"/>
    <x v="17"/>
    <s v="7 September 1954"/>
    <x v="2"/>
    <s v="SS 7.9.54 (Air Britain Serials)"/>
    <x v="4"/>
    <x v="3"/>
    <m/>
    <m/>
    <x v="2"/>
    <m/>
    <m/>
    <n v="9"/>
    <x v="165"/>
    <x v="1"/>
    <n v="1"/>
    <s v="Front-Line"/>
    <x v="82"/>
    <x v="0"/>
    <n v="2"/>
  </r>
  <r>
    <n v="290"/>
    <s v="RS575"/>
    <x v="12"/>
    <s v="515/141/204AFS"/>
    <x v="10"/>
    <x v="19"/>
    <n v="7"/>
    <s v="September"/>
    <x v="17"/>
    <s v="7 September 1954"/>
    <x v="2"/>
    <s v="SS 7.9.54 (Air Britain Serials)"/>
    <x v="4"/>
    <x v="3"/>
    <m/>
    <m/>
    <x v="2"/>
    <m/>
    <m/>
    <n v="9"/>
    <x v="165"/>
    <x v="1"/>
    <n v="1"/>
    <s v="Support Unit"/>
    <x v="294"/>
    <x v="0"/>
    <n v="3"/>
  </r>
  <r>
    <n v="587"/>
    <s v="RS580"/>
    <x v="12"/>
    <s v="515/141"/>
    <x v="0"/>
    <x v="2"/>
    <n v="7"/>
    <s v="September"/>
    <x v="17"/>
    <s v="7 September 1954"/>
    <x v="2"/>
    <s v="SS 7.9.54 (Air Britain Serials)"/>
    <x v="4"/>
    <x v="3"/>
    <m/>
    <m/>
    <x v="2"/>
    <m/>
    <m/>
    <n v="9"/>
    <x v="165"/>
    <x v="1"/>
    <n v="1"/>
    <s v="Front-Line"/>
    <x v="45"/>
    <x v="0"/>
    <n v="2"/>
  </r>
  <r>
    <n v="5945"/>
    <s v="RS596"/>
    <x v="12"/>
    <n v="23"/>
    <x v="0"/>
    <x v="5"/>
    <n v="7"/>
    <s v="September"/>
    <x v="17"/>
    <s v="7 September 1954"/>
    <x v="2"/>
    <s v="SS 7.9.54 (Air Britain Serials)"/>
    <x v="4"/>
    <x v="3"/>
    <m/>
    <m/>
    <x v="2"/>
    <m/>
    <m/>
    <n v="9"/>
    <x v="165"/>
    <x v="1"/>
    <n v="1"/>
    <s v="Front-Line"/>
    <x v="6"/>
    <x v="0"/>
    <n v="1"/>
  </r>
  <r>
    <n v="1060"/>
    <s v="RS653"/>
    <x v="12"/>
    <s v="13OTU/54OTU"/>
    <x v="10"/>
    <x v="7"/>
    <n v="7"/>
    <s v="September"/>
    <x v="17"/>
    <s v="7 September 1954"/>
    <x v="2"/>
    <s v="SS 7.9.54 (Air Britain Serials)"/>
    <x v="4"/>
    <x v="3"/>
    <m/>
    <m/>
    <x v="2"/>
    <m/>
    <m/>
    <n v="9"/>
    <x v="165"/>
    <x v="1"/>
    <n v="0"/>
    <s v="Support Unit"/>
    <x v="115"/>
    <x v="7"/>
    <n v="2"/>
  </r>
  <r>
    <n v="829"/>
    <s v="RS658"/>
    <x v="12"/>
    <m/>
    <x v="10"/>
    <x v="19"/>
    <n v="7"/>
    <s v="September"/>
    <x v="17"/>
    <s v="7 September 1954"/>
    <x v="2"/>
    <s v="SS 7.9.54 (Air Britain Serials)"/>
    <x v="4"/>
    <x v="3"/>
    <m/>
    <m/>
    <x v="2"/>
    <m/>
    <m/>
    <n v="9"/>
    <x v="165"/>
    <x v="1"/>
    <n v="0"/>
    <e v="#N/A"/>
    <x v="17"/>
    <x v="7"/>
    <n v="1"/>
  </r>
  <r>
    <n v="830"/>
    <s v="RS661"/>
    <x v="12"/>
    <m/>
    <x v="10"/>
    <x v="19"/>
    <n v="7"/>
    <s v="September"/>
    <x v="17"/>
    <s v="7 September 1954"/>
    <x v="2"/>
    <s v="SS 7.9.54 (Air Britain Serials)"/>
    <x v="4"/>
    <x v="3"/>
    <m/>
    <m/>
    <x v="2"/>
    <m/>
    <m/>
    <n v="9"/>
    <x v="165"/>
    <x v="1"/>
    <n v="0"/>
    <e v="#N/A"/>
    <x v="17"/>
    <x v="7"/>
    <n v="1"/>
  </r>
  <r>
    <n v="832"/>
    <s v="RS663"/>
    <x v="12"/>
    <m/>
    <x v="10"/>
    <x v="19"/>
    <n v="7"/>
    <s v="September"/>
    <x v="17"/>
    <s v="7 September 1954"/>
    <x v="2"/>
    <s v="SS 7.9.54 (Air Britain Serials)"/>
    <x v="4"/>
    <x v="3"/>
    <m/>
    <m/>
    <x v="2"/>
    <m/>
    <m/>
    <n v="9"/>
    <x v="165"/>
    <x v="1"/>
    <n v="0"/>
    <e v="#N/A"/>
    <x v="17"/>
    <x v="7"/>
    <n v="1"/>
  </r>
  <r>
    <n v="1274"/>
    <s v="SZ962"/>
    <x v="12"/>
    <s v="418/69/14"/>
    <x v="10"/>
    <x v="19"/>
    <n v="7"/>
    <s v="September"/>
    <x v="17"/>
    <s v="7 September 1954"/>
    <x v="2"/>
    <s v="First mentioned in 418 Sqn ORB, 26/27 February 1945; last recorded operation on 26/27 April 1945. Letter in &quot;U&quot; in 418 ORB of 26/27 February 1945. SS 7.9.54 (Air Britain Serials)"/>
    <x v="4"/>
    <x v="3"/>
    <m/>
    <m/>
    <x v="2"/>
    <m/>
    <m/>
    <n v="9"/>
    <x v="165"/>
    <x v="1"/>
    <n v="1"/>
    <s v="Front-Line"/>
    <x v="215"/>
    <x v="0"/>
    <n v="3"/>
  </r>
  <r>
    <n v="5674"/>
    <s v="TA505"/>
    <x v="12"/>
    <s v="CGS"/>
    <x v="10"/>
    <x v="19"/>
    <n v="7"/>
    <s v="September"/>
    <x v="17"/>
    <s v="7 September 1954"/>
    <x v="2"/>
    <s v="SS 7.9.54 (Air Britain Serials)"/>
    <x v="4"/>
    <x v="3"/>
    <m/>
    <m/>
    <x v="2"/>
    <m/>
    <m/>
    <n v="9"/>
    <x v="165"/>
    <x v="1"/>
    <n v="0"/>
    <s v="Support Unit"/>
    <x v="194"/>
    <x v="0"/>
    <n v="1"/>
  </r>
  <r>
    <n v="7191"/>
    <s v="TA532"/>
    <x v="12"/>
    <s v="13OTU/16FU/4/CS(A)"/>
    <x v="10"/>
    <x v="19"/>
    <n v="7"/>
    <s v="September"/>
    <x v="17"/>
    <s v="7 September 1954"/>
    <x v="2"/>
    <s v="SS 7.9.54 (Air Britain Serials)"/>
    <x v="4"/>
    <x v="3"/>
    <m/>
    <m/>
    <x v="2"/>
    <m/>
    <m/>
    <n v="9"/>
    <x v="165"/>
    <x v="1"/>
    <n v="0"/>
    <s v="Support Unit"/>
    <x v="413"/>
    <x v="0"/>
    <n v="4"/>
  </r>
  <r>
    <n v="5536"/>
    <s v="TA541"/>
    <x v="12"/>
    <n v="11"/>
    <x v="10"/>
    <x v="19"/>
    <n v="7"/>
    <s v="September"/>
    <x v="17"/>
    <s v="7 September 1954"/>
    <x v="2"/>
    <s v="SS 7.9.54 (Air Britain Serials)"/>
    <x v="4"/>
    <x v="3"/>
    <m/>
    <m/>
    <x v="2"/>
    <m/>
    <m/>
    <n v="9"/>
    <x v="165"/>
    <x v="1"/>
    <n v="0"/>
    <s v="Front-Line"/>
    <x v="348"/>
    <x v="0"/>
    <n v="1"/>
  </r>
  <r>
    <n v="2517"/>
    <s v="VT656"/>
    <x v="44"/>
    <s v="CFE/Hdlg Sqn"/>
    <x v="10"/>
    <x v="19"/>
    <n v="7"/>
    <s v="September"/>
    <x v="17"/>
    <s v="7 September 1954"/>
    <x v="2"/>
    <s v="SS 7.9.54 (Air Britain Serials) |d/d 23/10/1948, to No.27 MU Shawbury for storage until declared non-effective on 28/05/1953 and sold as scrap on 07/09/1954   (http://www.ukserials.com/)"/>
    <x v="4"/>
    <x v="3"/>
    <m/>
    <m/>
    <x v="2"/>
    <m/>
    <m/>
    <n v="9"/>
    <x v="165"/>
    <x v="1"/>
    <n v="0"/>
    <s v="Support Unit"/>
    <x v="381"/>
    <x v="9"/>
    <n v="2"/>
  </r>
  <r>
    <n v="822"/>
    <s v="VT660"/>
    <x v="44"/>
    <m/>
    <x v="10"/>
    <x v="19"/>
    <n v="7"/>
    <s v="September"/>
    <x v="17"/>
    <s v="7 September 1954"/>
    <x v="2"/>
    <s v="SS 7.9.54 (Air Britain Serials) |d/d 13/05/1949, to No.27 MU Shawbury 25/08/1952 for storage until declared non-effective on 08/05/1953 and sold as scrap on 07/09/1954   (http://www.ukserials.com/)"/>
    <x v="4"/>
    <x v="3"/>
    <m/>
    <m/>
    <x v="2"/>
    <m/>
    <m/>
    <n v="9"/>
    <x v="165"/>
    <x v="1"/>
    <n v="0"/>
    <e v="#N/A"/>
    <x v="17"/>
    <x v="9"/>
    <n v="1"/>
  </r>
  <r>
    <n v="7222"/>
    <s v="VT662"/>
    <x v="44"/>
    <m/>
    <x v="10"/>
    <x v="19"/>
    <n v="7"/>
    <s v="September"/>
    <x v="17"/>
    <s v="7 September 1954"/>
    <x v="2"/>
    <s v="SS 7.9.54 (Air Britain Serials) |aw/cn 05/11/1948, d/d 10/11/1948 direct to No.27 MU Shawbury for storage until declared non-effective on 28/05/1953 and sold as scrap on 07/09/1954 to Henry Bath &amp; Son, Liverpool   (http://www.ukserials.com/)"/>
    <x v="4"/>
    <x v="3"/>
    <m/>
    <m/>
    <x v="2"/>
    <m/>
    <m/>
    <n v="9"/>
    <x v="165"/>
    <x v="1"/>
    <n v="0"/>
    <e v="#N/A"/>
    <x v="17"/>
    <x v="9"/>
    <n v="1"/>
  </r>
  <r>
    <n v="1345"/>
    <s v="VT664"/>
    <x v="44"/>
    <m/>
    <x v="10"/>
    <x v="19"/>
    <n v="7"/>
    <s v="September"/>
    <x v="17"/>
    <s v="7 September 1954"/>
    <x v="2"/>
    <s v="SS 7.9.54 (Air Britain Serials) |aw/cn 29/10/1948, d/d 19/11/1948 direct to No.27 MU Shawbury for storage until declared non-effective on 28/05/1953 and sold as scrap on 07/09/1954   (http://www.ukserials.com/)"/>
    <x v="4"/>
    <x v="3"/>
    <m/>
    <m/>
    <x v="2"/>
    <m/>
    <m/>
    <n v="9"/>
    <x v="165"/>
    <x v="1"/>
    <n v="0"/>
    <e v="#N/A"/>
    <x v="17"/>
    <x v="9"/>
    <n v="1"/>
  </r>
  <r>
    <n v="6487"/>
    <s v="VT665"/>
    <x v="44"/>
    <m/>
    <x v="10"/>
    <x v="19"/>
    <n v="7"/>
    <s v="September"/>
    <x v="17"/>
    <s v="7 September 1954"/>
    <x v="2"/>
    <s v="SS 7.9.54 (Air Britain Serials) |aw/cn 19/11/1948, d/d 19/11/1948 direct to No.27 MU Shawbury for storage until declared non-effective on 08/05/1953 and sold as scrap on 07/09/1954 to Henry Bath &amp; Son, Liverpool   (http://www.ukserials.com/)"/>
    <x v="4"/>
    <x v="3"/>
    <m/>
    <m/>
    <x v="2"/>
    <m/>
    <m/>
    <n v="9"/>
    <x v="165"/>
    <x v="1"/>
    <n v="0"/>
    <e v="#N/A"/>
    <x v="17"/>
    <x v="9"/>
    <n v="1"/>
  </r>
  <r>
    <n v="5869"/>
    <s v="VT666"/>
    <x v="44"/>
    <m/>
    <x v="10"/>
    <x v="19"/>
    <n v="7"/>
    <s v="September"/>
    <x v="17"/>
    <s v="7 September 1954"/>
    <x v="2"/>
    <s v="SS 7.9.54 (Air Britain Serials) |aw/cn 19/11/1948, d/d 19/11/1948 direct to No.27 MU Shawbury for storage until declared non-effective on 08/05/1953 and sold as scrap on 07/09/1954 to Henry Bath &amp; Son, Liverpool   (http://www.ukserials.com/)"/>
    <x v="4"/>
    <x v="3"/>
    <m/>
    <m/>
    <x v="2"/>
    <m/>
    <m/>
    <n v="9"/>
    <x v="165"/>
    <x v="1"/>
    <n v="0"/>
    <e v="#N/A"/>
    <x v="17"/>
    <x v="9"/>
    <n v="1"/>
  </r>
  <r>
    <n v="3018"/>
    <s v="VT667"/>
    <x v="44"/>
    <m/>
    <x v="10"/>
    <x v="19"/>
    <n v="7"/>
    <s v="September"/>
    <x v="17"/>
    <s v="7 September 1954"/>
    <x v="2"/>
    <s v="SS 7.9.54 (Air Britain Serials) |aw/cn 08/12/1948, d/d 08/12/1948 direct to No.27 MU Shawbury for storage until declared non-effective on 08/05/1953 and sold as scrap on 07/09/1954 to Henry Bath &amp; Son, Liverpool   (http://www.ukserials.com/)"/>
    <x v="4"/>
    <x v="3"/>
    <m/>
    <m/>
    <x v="2"/>
    <m/>
    <m/>
    <n v="9"/>
    <x v="165"/>
    <x v="1"/>
    <n v="0"/>
    <e v="#N/A"/>
    <x v="17"/>
    <x v="9"/>
    <n v="1"/>
  </r>
  <r>
    <n v="3061"/>
    <s v="VT668"/>
    <x v="44"/>
    <m/>
    <x v="10"/>
    <x v="19"/>
    <n v="7"/>
    <s v="September"/>
    <x v="17"/>
    <s v="7 September 1954"/>
    <x v="2"/>
    <s v="SS 7.9.54 (Air Britain Serials) |aw/cn 05/11/1948, d/d 10/11/1948 direct to No.27 MU Shawbury for storage until declared non-effective on 08/05/1953 and sold as scrap on 07/09/1954 to Henry Bath &amp; Son, Liverpool   (http://www.ukserials.com/)"/>
    <x v="4"/>
    <x v="3"/>
    <m/>
    <m/>
    <x v="2"/>
    <m/>
    <m/>
    <n v="9"/>
    <x v="165"/>
    <x v="1"/>
    <n v="0"/>
    <e v="#N/A"/>
    <x v="17"/>
    <x v="9"/>
    <n v="1"/>
  </r>
  <r>
    <n v="4521"/>
    <s v="VT670"/>
    <x v="44"/>
    <m/>
    <x v="10"/>
    <x v="19"/>
    <n v="7"/>
    <s v="September"/>
    <x v="17"/>
    <s v="7 September 1954"/>
    <x v="2"/>
    <s v="SS 7.9.54 (Air Britain Serials) |aw/cn 29/10/1948, d/d 08/12/1948 direct to No.27 MU Shawbury for storage until declared non-effective on 08/05/1953 and sold as scrap on 07/09/1954 to Henry Bath &amp; Son, Liverpool   (http://www.ukserials.com/)"/>
    <x v="4"/>
    <x v="3"/>
    <m/>
    <m/>
    <x v="2"/>
    <m/>
    <m/>
    <n v="9"/>
    <x v="165"/>
    <x v="1"/>
    <n v="0"/>
    <e v="#N/A"/>
    <x v="17"/>
    <x v="9"/>
    <n v="1"/>
  </r>
  <r>
    <n v="1006"/>
    <s v="VT677"/>
    <x v="44"/>
    <s v="TRE"/>
    <x v="10"/>
    <x v="19"/>
    <n v="7"/>
    <s v="September"/>
    <x v="17"/>
    <s v="7 September 1954"/>
    <x v="2"/>
    <s v="SS 7.9.54 (Air Britain Serials) |aw/cn 25/08/1949, d/d 31/08/1949, to No.27 MU Shawbury 24/04/1953 for storage until declared non-effective on 15/05/1953 and sold as scrap on 07/09/1954 to Henry Bath &amp;Son, Liverpool   (http://www.ukserials.com/)"/>
    <x v="4"/>
    <x v="3"/>
    <m/>
    <m/>
    <x v="2"/>
    <m/>
    <m/>
    <n v="9"/>
    <x v="165"/>
    <x v="1"/>
    <n v="0"/>
    <s v="Support Unit"/>
    <x v="280"/>
    <x v="9"/>
    <n v="1"/>
  </r>
  <r>
    <n v="5575"/>
    <s v="VT700"/>
    <x v="44"/>
    <m/>
    <x v="10"/>
    <x v="19"/>
    <n v="7"/>
    <s v="September"/>
    <x v="17"/>
    <s v="7 September 1954"/>
    <x v="2"/>
    <s v="SOC 7.9.54 (Air Britain Serials) |aw/cn 15/12/1949, d/d 21/12/1949 directly to No.27 MU Shawbury for storage until declared non-effective on 08/05/1953 and sold as scrap on 07/09/1954 to Henry Bath &amp; Son, Liverpool   (http://www.ukserials.com/)"/>
    <x v="4"/>
    <x v="3"/>
    <m/>
    <m/>
    <x v="2"/>
    <m/>
    <m/>
    <n v="9"/>
    <x v="165"/>
    <x v="1"/>
    <n v="0"/>
    <e v="#N/A"/>
    <x v="17"/>
    <x v="9"/>
    <n v="1"/>
  </r>
  <r>
    <n v="1129"/>
    <s v="VT703"/>
    <x v="44"/>
    <s v="TRE"/>
    <x v="10"/>
    <x v="19"/>
    <n v="7"/>
    <s v="September"/>
    <x v="17"/>
    <s v="7 September 1954"/>
    <x v="2"/>
    <s v="SS 7.9.54 (Air Britain Serials) |aw/cn 05/01/1950, d/d 06/01/1950, to No.27 MU Shawbury 24/04/1953 for storage until declared non-effective on 08/05/1953 and sold as scrap on 07/09/1954 to Henry Bath &amp; Son, Liverpool   (http://www.ukserials.com/)"/>
    <x v="4"/>
    <x v="3"/>
    <m/>
    <m/>
    <x v="2"/>
    <m/>
    <m/>
    <n v="9"/>
    <x v="165"/>
    <x v="1"/>
    <n v="0"/>
    <s v="Support Unit"/>
    <x v="280"/>
    <x v="9"/>
    <n v="1"/>
  </r>
  <r>
    <n v="6046"/>
    <s v="VT704"/>
    <x v="44"/>
    <m/>
    <x v="10"/>
    <x v="19"/>
    <n v="7"/>
    <s v="September"/>
    <x v="17"/>
    <s v="7 September 1954"/>
    <x v="2"/>
    <s v="SS 7.9.54 (Air Britain Serials) |aw/cn 09/01/1950, d/d 12/01/1950 directly to No.27 MU Shawbury for storage until declared non-effective on 08/05/1953 and sold as scrap on 07/09/1954 to Henry Bath &amp; Son, Liverpool   (http://www.ukserials.com/)"/>
    <x v="4"/>
    <x v="3"/>
    <m/>
    <m/>
    <x v="2"/>
    <m/>
    <m/>
    <n v="9"/>
    <x v="165"/>
    <x v="1"/>
    <n v="0"/>
    <e v="#N/A"/>
    <x v="17"/>
    <x v="9"/>
    <n v="1"/>
  </r>
  <r>
    <n v="6441"/>
    <s v="VT705"/>
    <x v="44"/>
    <m/>
    <x v="10"/>
    <x v="19"/>
    <n v="7"/>
    <s v="September"/>
    <x v="17"/>
    <s v="7 September 1954"/>
    <x v="2"/>
    <s v="SS 7.9.54 (Air Britain Serials) |aw/cn 20/10/1949, d/d 21/10/1949 directly to No.27 MU Shawbury for storage until declared non-effective on 08/05/1953 and sold as scrap on 07/09/1954 to Henry Bath &amp; Son, Liverpool   (http://www.ukserials.com/)"/>
    <x v="4"/>
    <x v="3"/>
    <m/>
    <m/>
    <x v="2"/>
    <m/>
    <m/>
    <n v="9"/>
    <x v="165"/>
    <x v="1"/>
    <n v="0"/>
    <e v="#N/A"/>
    <x v="17"/>
    <x v="9"/>
    <n v="1"/>
  </r>
  <r>
    <n v="6637"/>
    <s v="VX869"/>
    <x v="44"/>
    <m/>
    <x v="10"/>
    <x v="19"/>
    <n v="7"/>
    <s v="September"/>
    <x v="17"/>
    <s v="7 September 1954"/>
    <x v="2"/>
    <s v="SS 7.9.54 (Air Britain Serials) |d/d 16/10/1950, sold as scrap 07/09/1954 at No.27 MU Shawbury to Henry Bath &amp; Sons, Liverpool   (http://www.ukserials.com/)"/>
    <x v="4"/>
    <x v="3"/>
    <m/>
    <m/>
    <x v="2"/>
    <m/>
    <m/>
    <n v="9"/>
    <x v="165"/>
    <x v="1"/>
    <n v="0"/>
    <e v="#N/A"/>
    <x v="17"/>
    <x v="8"/>
    <n v="1"/>
  </r>
  <r>
    <n v="6451"/>
    <s v="VX870"/>
    <x v="44"/>
    <m/>
    <x v="10"/>
    <x v="19"/>
    <n v="7"/>
    <s v="September"/>
    <x v="17"/>
    <s v="7 September 1954"/>
    <x v="2"/>
    <s v="SS 7.9.54 (Air Britain Serials) |d/d 21/07/1950, sold as scrap 07/09/1954 at No.27 MU Shawbury to Henry Bath &amp; Sons, Liverpool   (http://www.ukserials.com/)"/>
    <x v="4"/>
    <x v="3"/>
    <m/>
    <m/>
    <x v="2"/>
    <m/>
    <m/>
    <n v="9"/>
    <x v="165"/>
    <x v="1"/>
    <n v="0"/>
    <e v="#N/A"/>
    <x v="17"/>
    <x v="8"/>
    <n v="1"/>
  </r>
  <r>
    <n v="5793"/>
    <s v="VX872"/>
    <x v="44"/>
    <m/>
    <x v="10"/>
    <x v="19"/>
    <n v="7"/>
    <s v="September"/>
    <x v="17"/>
    <s v="7 September 1954"/>
    <x v="2"/>
    <s v="SS 7.9.54 (Air Britain Serials) |d/d 17/08/1950, sold as scrap 07/09/1954 at No.27 MU Shawbury to Henry Bath &amp; Sons, Liverpool   (http://www.ukserials.com/)"/>
    <x v="4"/>
    <x v="3"/>
    <m/>
    <m/>
    <x v="2"/>
    <m/>
    <m/>
    <n v="9"/>
    <x v="165"/>
    <x v="1"/>
    <n v="0"/>
    <e v="#N/A"/>
    <x v="17"/>
    <x v="8"/>
    <n v="1"/>
  </r>
  <r>
    <n v="4180"/>
    <s v="VX874"/>
    <x v="44"/>
    <m/>
    <x v="10"/>
    <x v="19"/>
    <n v="7"/>
    <s v="September"/>
    <x v="17"/>
    <s v="7 September 1954"/>
    <x v="2"/>
    <s v="SS 7.9.54 (Air Britain Serials) |d/d 14/07/1950, sold as scrap 07/09/1954 at No.27 MU Shawbury to Henry Bath &amp; Sons, Liverpool   (http://www.ukserials.com/)"/>
    <x v="4"/>
    <x v="3"/>
    <m/>
    <m/>
    <x v="2"/>
    <m/>
    <m/>
    <n v="9"/>
    <x v="165"/>
    <x v="1"/>
    <n v="0"/>
    <e v="#N/A"/>
    <x v="17"/>
    <x v="8"/>
    <n v="1"/>
  </r>
  <r>
    <n v="6055"/>
    <s v="VX887"/>
    <x v="44"/>
    <m/>
    <x v="10"/>
    <x v="19"/>
    <n v="7"/>
    <s v="September"/>
    <x v="17"/>
    <s v="7 September 1954"/>
    <x v="2"/>
    <s v="SS 7.9.54 (Air Britain Serials) |d/d 02/11/1950, sold as scrap 07/09/1954 at No.27 MU Shawbury to Henry Bath &amp; Sons, Liverpool   (http://www.ukserials.com/)"/>
    <x v="4"/>
    <x v="3"/>
    <m/>
    <m/>
    <x v="2"/>
    <m/>
    <m/>
    <n v="9"/>
    <x v="165"/>
    <x v="1"/>
    <n v="0"/>
    <e v="#N/A"/>
    <x v="17"/>
    <x v="8"/>
    <n v="1"/>
  </r>
  <r>
    <n v="7188"/>
    <s v="VX893"/>
    <x v="44"/>
    <m/>
    <x v="10"/>
    <x v="19"/>
    <n v="7"/>
    <s v="September"/>
    <x v="17"/>
    <s v="7 September 1954"/>
    <x v="2"/>
    <s v="SS 7.9.54 (Air Britain Serials) |d/d 28/09/1950, sold as scrap 07/09/1954 at No.27 MU Shawbury to Henry Bath &amp; Sons, Liverpool   (http://www.ukserials.com/)"/>
    <x v="4"/>
    <x v="3"/>
    <m/>
    <m/>
    <x v="2"/>
    <m/>
    <m/>
    <n v="9"/>
    <x v="165"/>
    <x v="1"/>
    <n v="0"/>
    <e v="#N/A"/>
    <x v="17"/>
    <x v="8"/>
    <n v="1"/>
  </r>
  <r>
    <n v="7326"/>
    <s v="VX895"/>
    <x v="44"/>
    <m/>
    <x v="10"/>
    <x v="19"/>
    <n v="7"/>
    <s v="September"/>
    <x v="17"/>
    <s v="7 September 1954"/>
    <x v="2"/>
    <s v="SS 7.9.54 (Air Britain Serials) |d/d 21/09/1950, sold as scrap 07/09/1954 at No.27 MU Shawbury to Henry Bath &amp; Sons, Liverpool   (http://www.ukserials.com/)"/>
    <x v="4"/>
    <x v="3"/>
    <m/>
    <m/>
    <x v="2"/>
    <m/>
    <m/>
    <n v="9"/>
    <x v="165"/>
    <x v="1"/>
    <n v="0"/>
    <e v="#N/A"/>
    <x v="17"/>
    <x v="8"/>
    <n v="1"/>
  </r>
  <r>
    <n v="1200"/>
    <s v="VX900"/>
    <x v="44"/>
    <s v="CFE"/>
    <x v="0"/>
    <x v="7"/>
    <n v="7"/>
    <s v="September"/>
    <x v="17"/>
    <s v="7 September 1954"/>
    <x v="2"/>
    <s v="SS 7.9.54 (Air Britain Serials) |d/d 22/09/1950, sold as scrap 07/09/1954 at No.27 MU Shawbury to Henry Bath &amp; Sons, Liverpool   (http://www.ukserials.com/)"/>
    <x v="4"/>
    <x v="3"/>
    <m/>
    <m/>
    <x v="2"/>
    <m/>
    <m/>
    <n v="9"/>
    <x v="165"/>
    <x v="1"/>
    <n v="0"/>
    <s v="Support Unit"/>
    <x v="231"/>
    <x v="8"/>
    <n v="1"/>
  </r>
  <r>
    <n v="7476"/>
    <s v="VX901"/>
    <x v="44"/>
    <m/>
    <x v="10"/>
    <x v="19"/>
    <n v="7"/>
    <s v="September"/>
    <x v="17"/>
    <s v="7 September 1954"/>
    <x v="2"/>
    <s v="SS 7.9.54 (Air Britain Serials) |d/d 12/10/1950, sold as scrap 07/09/1954 at No.27 MU Shawbury to Henry Bath &amp; Sons, Liverpool   (http://www.ukserials.com/)"/>
    <x v="4"/>
    <x v="3"/>
    <m/>
    <m/>
    <x v="2"/>
    <m/>
    <m/>
    <n v="9"/>
    <x v="165"/>
    <x v="1"/>
    <n v="0"/>
    <e v="#N/A"/>
    <x v="17"/>
    <x v="8"/>
    <n v="1"/>
  </r>
  <r>
    <n v="7641"/>
    <s v="VX908"/>
    <x v="44"/>
    <m/>
    <x v="10"/>
    <x v="19"/>
    <n v="7"/>
    <s v="September"/>
    <x v="17"/>
    <s v="7 September 1954"/>
    <x v="2"/>
    <s v="SS 7.9.54 (Air Britain Serials) |d/d 12/12/1950, sold as scrap 07/09/1954 at No.27 MU Shawbury to Henry Bath &amp; Sons, Liverpool   (http://www.ukserials.com/)"/>
    <x v="4"/>
    <x v="3"/>
    <m/>
    <m/>
    <x v="2"/>
    <m/>
    <m/>
    <n v="9"/>
    <x v="165"/>
    <x v="1"/>
    <n v="0"/>
    <e v="#N/A"/>
    <x v="17"/>
    <x v="8"/>
    <n v="1"/>
  </r>
  <r>
    <n v="5770"/>
    <s v="VX911"/>
    <x v="44"/>
    <m/>
    <x v="10"/>
    <x v="19"/>
    <n v="7"/>
    <s v="September"/>
    <x v="17"/>
    <s v="7 September 1954"/>
    <x v="2"/>
    <s v="SS 7.9.54 (Air Britain Serials) |d/d 26/10/1950, sold as scrap 07/09/1954 at No.27 MU Shawbury to Henry Bath &amp; Sons, Liverpool   (http://www.ukserials.com/)"/>
    <x v="4"/>
    <x v="3"/>
    <m/>
    <m/>
    <x v="2"/>
    <m/>
    <m/>
    <n v="9"/>
    <x v="165"/>
    <x v="1"/>
    <n v="0"/>
    <e v="#N/A"/>
    <x v="17"/>
    <x v="8"/>
    <n v="1"/>
  </r>
  <r>
    <n v="3109"/>
    <s v="VT628"/>
    <x v="10"/>
    <s v="41/SF Church Fenton/45"/>
    <x v="3"/>
    <x v="16"/>
    <n v="9"/>
    <s v="September"/>
    <x v="17"/>
    <s v="9 September 1954"/>
    <x v="2"/>
    <s v="SOC 9.9.54 (Air Britain Serials) |d/d 15/09/1948, s.o.c 09/09/1954 as CAT 5(C) with the Far East Air Force/45 Sqn   (http://www.ukserials.com/)"/>
    <x v="4"/>
    <x v="3"/>
    <m/>
    <m/>
    <x v="2"/>
    <m/>
    <m/>
    <n v="9"/>
    <x v="165"/>
    <x v="1"/>
    <n v="0"/>
    <s v="Front-Line"/>
    <x v="86"/>
    <x v="0"/>
    <n v="3"/>
  </r>
  <r>
    <n v="745"/>
    <s v="RG262"/>
    <x v="35"/>
    <s v="540/237OCU/Cv PR34A/81"/>
    <x v="10"/>
    <x v="19"/>
    <n v="10"/>
    <s v="September"/>
    <x v="17"/>
    <s v="10 September 1954"/>
    <x v="0"/>
    <s v="Swung on landing and u/c collapsed Kuala Lumpur 10.9.54 (Air Britain Serials)"/>
    <x v="2"/>
    <x v="2"/>
    <s v="Swung on landing"/>
    <m/>
    <x v="2"/>
    <m/>
    <m/>
    <n v="9"/>
    <x v="165"/>
    <x v="1"/>
    <n v="0"/>
    <s v="Front-Line"/>
    <x v="287"/>
    <x v="0"/>
    <n v="4"/>
  </r>
  <r>
    <n v="1696"/>
    <s v="TK614"/>
    <x v="42"/>
    <s v="Cv TT/226OCU"/>
    <x v="10"/>
    <x v="19"/>
    <n v="16"/>
    <s v="September"/>
    <x v="17"/>
    <s v="16 September 1954"/>
    <x v="0"/>
    <s v="Swung on take-off and u/c collapsed Waterbeach 16.9.54 (Air Britain Serials)"/>
    <x v="2"/>
    <x v="2"/>
    <s v="Swung on takeoff"/>
    <m/>
    <x v="2"/>
    <m/>
    <m/>
    <n v="9"/>
    <x v="165"/>
    <x v="1"/>
    <n v="0"/>
    <s v="Support Unit"/>
    <x v="300"/>
    <x v="0"/>
    <n v="2"/>
  </r>
  <r>
    <n v="5942"/>
    <s v="TA645"/>
    <x v="42"/>
    <n v="139"/>
    <x v="0"/>
    <x v="8"/>
    <n v="21"/>
    <s v="September"/>
    <x v="17"/>
    <s v="21 September 1954"/>
    <x v="2"/>
    <s v="SOC 21.9.54 (Air Britain Serials)"/>
    <x v="4"/>
    <x v="3"/>
    <m/>
    <m/>
    <x v="2"/>
    <m/>
    <m/>
    <n v="9"/>
    <x v="165"/>
    <x v="1"/>
    <n v="0"/>
    <s v="Front-Line"/>
    <x v="15"/>
    <x v="0"/>
    <n v="1"/>
  </r>
  <r>
    <n v="3993"/>
    <s v="TA658"/>
    <x v="42"/>
    <s v="AAEE/98/14"/>
    <x v="10"/>
    <x v="19"/>
    <n v="21"/>
    <s v="September"/>
    <x v="17"/>
    <s v="21 September 1954"/>
    <x v="2"/>
    <s v="SS 21.9.54 (Air Britain Serials) 07.07.48 14 Sqn. TA658 Crashed on landing at Gosport aerodrome. (Mosquito Crash Log)"/>
    <x v="4"/>
    <x v="3"/>
    <m/>
    <m/>
    <x v="2"/>
    <m/>
    <m/>
    <n v="9"/>
    <x v="165"/>
    <x v="1"/>
    <n v="0"/>
    <s v="Front-Line"/>
    <x v="215"/>
    <x v="0"/>
    <n v="3"/>
  </r>
  <r>
    <n v="795"/>
    <s v="TA670"/>
    <x v="42"/>
    <m/>
    <x v="10"/>
    <x v="19"/>
    <n v="21"/>
    <s v="September"/>
    <x v="17"/>
    <s v="21 September 1954"/>
    <x v="2"/>
    <s v="SS 21.9.54 (Air Britain Serials)"/>
    <x v="4"/>
    <x v="3"/>
    <m/>
    <m/>
    <x v="2"/>
    <m/>
    <m/>
    <n v="9"/>
    <x v="165"/>
    <x v="1"/>
    <n v="0"/>
    <e v="#N/A"/>
    <x v="17"/>
    <x v="0"/>
    <n v="1"/>
  </r>
  <r>
    <n v="1870"/>
    <s v="TH986"/>
    <x v="42"/>
    <s v="142/139"/>
    <x v="0"/>
    <x v="8"/>
    <n v="21"/>
    <s v="September"/>
    <x v="17"/>
    <s v="21 September 1954"/>
    <x v="2"/>
    <s v="SS 21.9.54 (Air Britain Serials)"/>
    <x v="4"/>
    <x v="3"/>
    <m/>
    <m/>
    <x v="2"/>
    <m/>
    <m/>
    <n v="9"/>
    <x v="165"/>
    <x v="1"/>
    <n v="0"/>
    <s v="Front-Line"/>
    <x v="15"/>
    <x v="0"/>
    <n v="2"/>
  </r>
  <r>
    <n v="2550"/>
    <s v="TJ134"/>
    <x v="42"/>
    <s v="139/231OCU/SF Coningsby"/>
    <x v="10"/>
    <x v="19"/>
    <n v="21"/>
    <s v="September"/>
    <x v="17"/>
    <s v="21 September 1954"/>
    <x v="2"/>
    <s v="SS 21.9.54 (Air Britain Serials)"/>
    <x v="4"/>
    <x v="3"/>
    <m/>
    <m/>
    <x v="2"/>
    <m/>
    <m/>
    <n v="9"/>
    <x v="165"/>
    <x v="1"/>
    <n v="0"/>
    <s v="Support Unit"/>
    <x v="358"/>
    <x v="0"/>
    <n v="3"/>
  </r>
  <r>
    <n v="2306"/>
    <s v="TK618"/>
    <x v="42"/>
    <s v="109/139/109"/>
    <x v="0"/>
    <x v="8"/>
    <n v="21"/>
    <s v="September"/>
    <x v="17"/>
    <s v="21 September 1954"/>
    <x v="2"/>
    <s v="SS 21.9.54 (Air Britain Serials)"/>
    <x v="4"/>
    <x v="3"/>
    <m/>
    <m/>
    <x v="2"/>
    <m/>
    <m/>
    <n v="9"/>
    <x v="165"/>
    <x v="1"/>
    <n v="0"/>
    <s v="Front-Line"/>
    <x v="18"/>
    <x v="0"/>
    <n v="3"/>
  </r>
  <r>
    <n v="4860"/>
    <s v="TK630"/>
    <x v="42"/>
    <n v="139"/>
    <x v="0"/>
    <x v="8"/>
    <n v="21"/>
    <s v="September"/>
    <x v="17"/>
    <s v="21 September 1954"/>
    <x v="2"/>
    <s v="SS 21.9.54 (Air Britain Serials)"/>
    <x v="4"/>
    <x v="3"/>
    <m/>
    <m/>
    <x v="2"/>
    <m/>
    <m/>
    <n v="9"/>
    <x v="165"/>
    <x v="1"/>
    <n v="0"/>
    <s v="Front-Line"/>
    <x v="15"/>
    <x v="0"/>
    <n v="1"/>
  </r>
  <r>
    <n v="558"/>
    <s v="VP184"/>
    <x v="42"/>
    <s v="CBE/109/139"/>
    <x v="0"/>
    <x v="8"/>
    <n v="21"/>
    <s v="September"/>
    <x v="17"/>
    <s v="21 September 1954"/>
    <x v="2"/>
    <s v="SOC 21.9.54 (Air Britain Serials)"/>
    <x v="4"/>
    <x v="3"/>
    <m/>
    <m/>
    <x v="2"/>
    <m/>
    <m/>
    <n v="9"/>
    <x v="165"/>
    <x v="1"/>
    <n v="0"/>
    <s v="Front-Line"/>
    <x v="15"/>
    <x v="7"/>
    <n v="3"/>
  </r>
  <r>
    <n v="2242"/>
    <s v="VP187"/>
    <x v="42"/>
    <s v="231OCU/109"/>
    <x v="0"/>
    <x v="8"/>
    <n v="21"/>
    <s v="September"/>
    <x v="17"/>
    <s v="21 September 1954"/>
    <x v="2"/>
    <s v="SOC 21.9.54 (Air Britain Serials)"/>
    <x v="4"/>
    <x v="3"/>
    <m/>
    <m/>
    <x v="2"/>
    <m/>
    <m/>
    <n v="9"/>
    <x v="165"/>
    <x v="1"/>
    <n v="0"/>
    <s v="Front-Line"/>
    <x v="18"/>
    <x v="7"/>
    <n v="2"/>
  </r>
  <r>
    <n v="628"/>
    <s v="RL248"/>
    <x v="45"/>
    <s v="Mkrs/Cv NF38 prototype/DH/TFU"/>
    <x v="10"/>
    <x v="19"/>
    <n v="24"/>
    <s v="September"/>
    <x v="17"/>
    <s v="24 September 1954"/>
    <x v="2"/>
    <s v="SS 24.9.54 (Air Britain Serials)"/>
    <x v="4"/>
    <x v="3"/>
    <m/>
    <m/>
    <x v="2"/>
    <m/>
    <m/>
    <n v="9"/>
    <x v="165"/>
    <x v="1"/>
    <n v="0"/>
    <s v="Support Unit"/>
    <x v="49"/>
    <x v="2"/>
    <n v="4"/>
  </r>
  <r>
    <n v="1162"/>
    <s v="VT661"/>
    <x v="44"/>
    <m/>
    <x v="10"/>
    <x v="19"/>
    <n v="24"/>
    <s v="September"/>
    <x v="17"/>
    <s v="24 September 1954"/>
    <x v="2"/>
    <s v="SS 24.9.54 (Air Britain Serials) |d/d 04/11/1948 direct to No.27 MU Shawbury for storage until declared non-effective on 28/05/1953 and sold as scrap on 24/09/1954 to Henry Bath &amp; Son, Liverpool   (http://www.ukserials.com/)"/>
    <x v="4"/>
    <x v="3"/>
    <m/>
    <m/>
    <x v="2"/>
    <m/>
    <m/>
    <n v="9"/>
    <x v="165"/>
    <x v="1"/>
    <n v="0"/>
    <e v="#N/A"/>
    <x v="17"/>
    <x v="9"/>
    <n v="1"/>
  </r>
  <r>
    <n v="7178"/>
    <s v="VX894"/>
    <x v="44"/>
    <m/>
    <x v="10"/>
    <x v="19"/>
    <n v="24"/>
    <s v="September"/>
    <x v="17"/>
    <s v="24 September 1954"/>
    <x v="2"/>
    <s v="SS 24.9.54 (Air Britain Serials) |d/d 03/11/1950, sold as scrap 24/09/1954 at No.27 MU Shawbury to Henry Bath &amp; Sons, Liverpool   (http://www.ukserials.com/)"/>
    <x v="4"/>
    <x v="3"/>
    <m/>
    <m/>
    <x v="2"/>
    <m/>
    <m/>
    <n v="9"/>
    <x v="165"/>
    <x v="1"/>
    <n v="0"/>
    <e v="#N/A"/>
    <x v="17"/>
    <x v="8"/>
    <n v="1"/>
  </r>
  <r>
    <n v="132"/>
    <s v="VX899"/>
    <x v="44"/>
    <m/>
    <x v="10"/>
    <x v="19"/>
    <n v="24"/>
    <s v="September"/>
    <x v="17"/>
    <s v="24 September 1954"/>
    <x v="2"/>
    <s v="SS 24.9.54 (Air Britain Serials) |d/d 26/11/1950, sold as scrap 24/09/1954 at No.27 MU Shawbury to Henry Bath &amp; Sons, Liverpool   (http://www.ukserials.com/)"/>
    <x v="4"/>
    <x v="3"/>
    <m/>
    <m/>
    <x v="2"/>
    <m/>
    <m/>
    <n v="9"/>
    <x v="165"/>
    <x v="1"/>
    <n v="0"/>
    <e v="#N/A"/>
    <x v="17"/>
    <x v="8"/>
    <n v="1"/>
  </r>
  <r>
    <n v="427"/>
    <s v="HJ997"/>
    <x v="10"/>
    <s v="8OTU/132OTU/16OTU/231OCU/228OCU/226OCU"/>
    <x v="0"/>
    <x v="7"/>
    <n v="3"/>
    <s v="October"/>
    <x v="17"/>
    <s v="3 October 1954"/>
    <x v="2"/>
    <s v="SOC 3.10.54 (Air Britain Serials)"/>
    <x v="4"/>
    <x v="3"/>
    <m/>
    <m/>
    <x v="2"/>
    <m/>
    <m/>
    <n v="10"/>
    <x v="166"/>
    <x v="1"/>
    <n v="1"/>
    <s v="Support Unit"/>
    <x v="300"/>
    <x v="2"/>
    <n v="6"/>
  </r>
  <r>
    <n v="3011"/>
    <s v="NT256"/>
    <x v="25"/>
    <s v="68/608"/>
    <x v="10"/>
    <x v="19"/>
    <n v="4"/>
    <s v="October"/>
    <x v="17"/>
    <s v="4 October 1954"/>
    <x v="2"/>
    <s v="SS 4.10.54 (Air Britain Serials)"/>
    <x v="4"/>
    <x v="3"/>
    <m/>
    <m/>
    <x v="2"/>
    <m/>
    <m/>
    <n v="10"/>
    <x v="166"/>
    <x v="1"/>
    <n v="1"/>
    <s v="Front-Line"/>
    <x v="107"/>
    <x v="2"/>
    <n v="2"/>
  </r>
  <r>
    <n v="1122"/>
    <s v="NT282"/>
    <x v="25"/>
    <s v="96/456/54OTU/502"/>
    <x v="10"/>
    <x v="19"/>
    <n v="4"/>
    <s v="October"/>
    <x v="17"/>
    <s v="4 October 1954"/>
    <x v="2"/>
    <s v="Served with 456 Sqn as RX-T under RAF control 12/44 to 15/06/45 as Sqn disbanded. Back to RAF. (Brian Fillery's website) SS 4.10.54 (Air Britain Serials)"/>
    <x v="4"/>
    <x v="3"/>
    <m/>
    <m/>
    <x v="2"/>
    <m/>
    <m/>
    <n v="10"/>
    <x v="166"/>
    <x v="1"/>
    <n v="1"/>
    <s v="Front-Line"/>
    <x v="337"/>
    <x v="2"/>
    <n v="4"/>
  </r>
  <r>
    <n v="2527"/>
    <s v="NT455"/>
    <x v="25"/>
    <s v="BSDU/RWE/616"/>
    <x v="10"/>
    <x v="19"/>
    <n v="4"/>
    <s v="October"/>
    <x v="17"/>
    <s v="4 October 1954"/>
    <x v="2"/>
    <s v="SS 4.10.54 (Air Britain Serials)"/>
    <x v="4"/>
    <x v="3"/>
    <m/>
    <m/>
    <x v="2"/>
    <m/>
    <m/>
    <n v="10"/>
    <x v="166"/>
    <x v="1"/>
    <n v="1"/>
    <s v="Front-Line"/>
    <x v="333"/>
    <x v="2"/>
    <n v="3"/>
  </r>
  <r>
    <n v="3628"/>
    <s v="NT548"/>
    <x v="25"/>
    <s v="25/608"/>
    <x v="18"/>
    <x v="19"/>
    <n v="4"/>
    <s v="October"/>
    <x v="17"/>
    <s v="4 October 1954"/>
    <x v="2"/>
    <s v="Transferred to Israeli ownership in February 1951 (Air Enthusiast, September / October 1999) SS 4.10.54 (Air Britain Serials)"/>
    <x v="4"/>
    <x v="3"/>
    <m/>
    <m/>
    <x v="2"/>
    <m/>
    <m/>
    <n v="10"/>
    <x v="166"/>
    <x v="1"/>
    <n v="1"/>
    <s v="Front-Line"/>
    <x v="107"/>
    <x v="2"/>
    <n v="2"/>
  </r>
  <r>
    <n v="4201"/>
    <s v="NT615"/>
    <x v="25"/>
    <s v="609/616"/>
    <x v="10"/>
    <x v="19"/>
    <n v="4"/>
    <s v="October"/>
    <x v="17"/>
    <s v="4 October 1954"/>
    <x v="2"/>
    <s v="SS 4.10.54 (Air Britain Serials)"/>
    <x v="4"/>
    <x v="3"/>
    <m/>
    <m/>
    <x v="2"/>
    <m/>
    <m/>
    <n v="10"/>
    <x v="166"/>
    <x v="1"/>
    <n v="1"/>
    <s v="Front-Line"/>
    <x v="333"/>
    <x v="2"/>
    <n v="2"/>
  </r>
  <r>
    <n v="5166"/>
    <s v="HR147"/>
    <x v="12"/>
    <n v="418"/>
    <x v="10"/>
    <x v="19"/>
    <n v="14"/>
    <s v="October"/>
    <x v="17"/>
    <s v="14 October 1954"/>
    <x v="2"/>
    <s v="Taken on strength of No.418 Squadron, 9 May 1944. Date of departure uncertain. NOTE: This was &quot;Hairless Joe&quot; flown by S/L Russ Bannock during time he destroyed eight enemy aircraft and 19 V-1s; see photographs PL-31295, PL-33522. HJ-Z, letter on list of squadron aircraft dated 31 August 1944. SS 14.10.54 (Air Britain Serials)"/>
    <x v="4"/>
    <x v="3"/>
    <m/>
    <m/>
    <x v="2"/>
    <m/>
    <m/>
    <n v="10"/>
    <x v="166"/>
    <x v="1"/>
    <n v="1"/>
    <s v="Front-Line"/>
    <x v="30"/>
    <x v="3"/>
    <n v="1"/>
  </r>
  <r>
    <n v="5733"/>
    <s v="HR176"/>
    <x v="12"/>
    <s v="FIU/11"/>
    <x v="10"/>
    <x v="19"/>
    <n v="14"/>
    <s v="October"/>
    <x v="17"/>
    <s v="14 October 1954"/>
    <x v="2"/>
    <s v="Evidence links Mosquito VI HR176 with the coding CO:X. This aircraft served progressively with the FIU, 9 MU (April 1947-June 1949, 11 Sqduadron (June 1949-August 1950, then passed to 15 MU.&quot; FIU - Fighter Interception Unit. Sharp and Bowyer 'Mosquito' lists it with that unit 12/07/1944 to 15/04/1947. SS 14.10.54 (Air Britain Serials)"/>
    <x v="4"/>
    <x v="3"/>
    <m/>
    <m/>
    <x v="2"/>
    <m/>
    <m/>
    <n v="10"/>
    <x v="166"/>
    <x v="1"/>
    <n v="1"/>
    <s v="Front-Line"/>
    <x v="348"/>
    <x v="3"/>
    <n v="2"/>
  </r>
  <r>
    <n v="4273"/>
    <s v="HR181"/>
    <x v="12"/>
    <s v="417/107"/>
    <x v="0"/>
    <x v="16"/>
    <n v="14"/>
    <s v="October"/>
    <x v="17"/>
    <s v="14 October 1954"/>
    <x v="2"/>
    <s v="SS 14.10.54 (Air Britain Serials)"/>
    <x v="4"/>
    <x v="3"/>
    <m/>
    <m/>
    <x v="2"/>
    <m/>
    <m/>
    <n v="10"/>
    <x v="166"/>
    <x v="1"/>
    <n v="1"/>
    <s v="Front-Line"/>
    <x v="57"/>
    <x v="3"/>
    <n v="2"/>
  </r>
  <r>
    <n v="1688"/>
    <s v="HR182"/>
    <x v="12"/>
    <s v="487/21"/>
    <x v="0"/>
    <x v="16"/>
    <n v="14"/>
    <s v="October"/>
    <x v="17"/>
    <s v="14 October 1954"/>
    <x v="2"/>
    <s v="See HR362. SS 14.10.54 (Air Britain Serials)"/>
    <x v="4"/>
    <x v="3"/>
    <m/>
    <m/>
    <x v="2"/>
    <m/>
    <m/>
    <n v="10"/>
    <x v="166"/>
    <x v="1"/>
    <n v="1"/>
    <s v="Front-Line"/>
    <x v="48"/>
    <x v="3"/>
    <n v="2"/>
  </r>
  <r>
    <n v="626"/>
    <s v="HX963"/>
    <x v="12"/>
    <s v="464/487/CGS"/>
    <x v="10"/>
    <x v="19"/>
    <n v="14"/>
    <s v="October"/>
    <x v="17"/>
    <s v="14 October 1954"/>
    <x v="2"/>
    <s v="SS 14.10.54 (Air Britain Serials)"/>
    <x v="4"/>
    <x v="3"/>
    <m/>
    <m/>
    <x v="2"/>
    <m/>
    <m/>
    <n v="10"/>
    <x v="166"/>
    <x v="1"/>
    <n v="1"/>
    <s v="Support Unit"/>
    <x v="194"/>
    <x v="0"/>
    <n v="3"/>
  </r>
  <r>
    <n v="1184"/>
    <s v="NS994"/>
    <x v="12"/>
    <s v="464/605/464/107"/>
    <x v="0"/>
    <x v="16"/>
    <n v="14"/>
    <s v="October"/>
    <x v="17"/>
    <s v="14 October 1954"/>
    <x v="2"/>
    <s v="Served with 464 Sqn, under RAF control 5/44 Coded SB-F. (Brian Fillery's website) SS 14.10.54 (Air Britain Serials)"/>
    <x v="4"/>
    <x v="3"/>
    <m/>
    <m/>
    <x v="2"/>
    <m/>
    <m/>
    <n v="10"/>
    <x v="166"/>
    <x v="1"/>
    <n v="1"/>
    <s v="Front-Line"/>
    <x v="57"/>
    <x v="0"/>
    <n v="4"/>
  </r>
  <r>
    <n v="1305"/>
    <s v="NT118"/>
    <x v="12"/>
    <s v="169/219/157/141"/>
    <x v="0"/>
    <x v="2"/>
    <n v="14"/>
    <s v="October"/>
    <x v="17"/>
    <s v="14 October 1954"/>
    <x v="2"/>
    <s v="SS 14.10.54 (Air Britain Serials)   From the RAF Woodbridge ORB:  03.55 hrs, 20/7/1944 Mosquito NT118, VI-N of 169 Sqn, 100 Gp, Great Massingham Bomber Support, Bremen raid P/O P A J Dils Starboard engine going u/s. [nb Sqn ORB says port engine failed over Dortmund]. Called and vectored by Coltishall, then taken over by Woodbridge and made good landing. [Sqn ORB says landing time 04.55]. No reference to the 68 Sqn 'escort' but looks like this could be your one. (http://www.rafcommands.com/forum/showthread.php?14759-100-Group-Mosquito-19-07-1944)"/>
    <x v="4"/>
    <x v="3"/>
    <m/>
    <m/>
    <x v="2"/>
    <m/>
    <m/>
    <n v="10"/>
    <x v="166"/>
    <x v="1"/>
    <n v="1"/>
    <s v="Front-Line"/>
    <x v="45"/>
    <x v="0"/>
    <n v="4"/>
  </r>
  <r>
    <n v="7702"/>
    <s v="NT175"/>
    <x v="12"/>
    <s v="305/13OTU"/>
    <x v="0"/>
    <x v="7"/>
    <n v="14"/>
    <s v="October"/>
    <x v="17"/>
    <s v="14 October 1954"/>
    <x v="2"/>
    <s v="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 SS 14.10.54 (Air Britain Serials)"/>
    <x v="4"/>
    <x v="3"/>
    <m/>
    <m/>
    <x v="2"/>
    <m/>
    <m/>
    <n v="10"/>
    <x v="166"/>
    <x v="1"/>
    <n v="1"/>
    <s v="Support Unit"/>
    <x v="39"/>
    <x v="0"/>
    <n v="2"/>
  </r>
  <r>
    <n v="1648"/>
    <s v="RL151"/>
    <x v="39"/>
    <s v="39/219"/>
    <x v="1"/>
    <x v="2"/>
    <n v="14"/>
    <s v="October"/>
    <x v="17"/>
    <s v="14 October 1954"/>
    <x v="2"/>
    <s v="SS 14.10.54 (Air Britain Serials)"/>
    <x v="4"/>
    <x v="3"/>
    <m/>
    <m/>
    <x v="2"/>
    <m/>
    <m/>
    <n v="10"/>
    <x v="166"/>
    <x v="1"/>
    <n v="0"/>
    <s v="Front-Line"/>
    <x v="76"/>
    <x v="2"/>
    <n v="2"/>
  </r>
  <r>
    <n v="5622"/>
    <s v="RS510"/>
    <x v="12"/>
    <n v="23"/>
    <x v="0"/>
    <x v="5"/>
    <n v="14"/>
    <s v="October"/>
    <x v="17"/>
    <s v="14 October 1954"/>
    <x v="2"/>
    <s v="SS 14.10.54 (Air Britain Serials)"/>
    <x v="4"/>
    <x v="3"/>
    <m/>
    <m/>
    <x v="2"/>
    <m/>
    <m/>
    <n v="10"/>
    <x v="166"/>
    <x v="1"/>
    <n v="1"/>
    <s v="Front-Line"/>
    <x v="6"/>
    <x v="0"/>
    <n v="1"/>
  </r>
  <r>
    <n v="1233"/>
    <s v="RS519"/>
    <x v="12"/>
    <s v="2GSU/248"/>
    <x v="10"/>
    <x v="19"/>
    <n v="14"/>
    <s v="October"/>
    <x v="17"/>
    <s v="14 October 1954"/>
    <x v="2"/>
    <s v="SS 14.10.54 (Air Britain Serials)"/>
    <x v="4"/>
    <x v="3"/>
    <m/>
    <m/>
    <x v="2"/>
    <m/>
    <m/>
    <n v="10"/>
    <x v="166"/>
    <x v="1"/>
    <n v="1"/>
    <s v="Front-Line"/>
    <x v="52"/>
    <x v="0"/>
    <n v="2"/>
  </r>
  <r>
    <n v="3609"/>
    <s v="RS642"/>
    <x v="12"/>
    <n v="21"/>
    <x v="0"/>
    <x v="16"/>
    <n v="14"/>
    <s v="October"/>
    <x v="17"/>
    <s v="14 October 1954"/>
    <x v="2"/>
    <s v="SS 14.10.54 (Air Britain Serials)"/>
    <x v="4"/>
    <x v="3"/>
    <m/>
    <m/>
    <x v="2"/>
    <m/>
    <m/>
    <n v="10"/>
    <x v="166"/>
    <x v="1"/>
    <n v="0"/>
    <s v="Front-Line"/>
    <x v="48"/>
    <x v="7"/>
    <n v="1"/>
  </r>
  <r>
    <n v="4487"/>
    <s v="TA529"/>
    <x v="12"/>
    <s v="13OTU"/>
    <x v="0"/>
    <x v="7"/>
    <n v="14"/>
    <s v="October"/>
    <x v="17"/>
    <s v="14 October 1954"/>
    <x v="2"/>
    <s v="SS 14.10.54 (Air Britain Serials)"/>
    <x v="4"/>
    <x v="3"/>
    <m/>
    <m/>
    <x v="2"/>
    <m/>
    <m/>
    <n v="10"/>
    <x v="166"/>
    <x v="1"/>
    <n v="0"/>
    <s v="Support Unit"/>
    <x v="39"/>
    <x v="0"/>
    <n v="1"/>
  </r>
  <r>
    <n v="5042"/>
    <s v="TA537"/>
    <x v="12"/>
    <s v="13OTU"/>
    <x v="0"/>
    <x v="7"/>
    <n v="14"/>
    <s v="October"/>
    <x v="17"/>
    <s v="14 October 1954"/>
    <x v="2"/>
    <s v="SS 14.10.54 (Air Britain Serials)"/>
    <x v="4"/>
    <x v="3"/>
    <m/>
    <m/>
    <x v="2"/>
    <m/>
    <m/>
    <n v="10"/>
    <x v="166"/>
    <x v="1"/>
    <n v="0"/>
    <s v="Support Unit"/>
    <x v="39"/>
    <x v="0"/>
    <n v="1"/>
  </r>
  <r>
    <n v="5897"/>
    <s v="TA542"/>
    <x v="12"/>
    <s v="13OTU"/>
    <x v="0"/>
    <x v="7"/>
    <n v="14"/>
    <s v="October"/>
    <x v="17"/>
    <s v="14 October 1954"/>
    <x v="2"/>
    <s v="SS 14.10.54 (Air Britain Serials)"/>
    <x v="4"/>
    <x v="3"/>
    <m/>
    <m/>
    <x v="2"/>
    <m/>
    <m/>
    <n v="10"/>
    <x v="166"/>
    <x v="1"/>
    <n v="0"/>
    <s v="Support Unit"/>
    <x v="39"/>
    <x v="0"/>
    <n v="1"/>
  </r>
  <r>
    <n v="7244"/>
    <s v="TA655"/>
    <x v="42"/>
    <m/>
    <x v="10"/>
    <x v="19"/>
    <n v="14"/>
    <s v="October"/>
    <x v="17"/>
    <s v="14 October 1954"/>
    <x v="2"/>
    <s v="SS 14.10.54 (Air Britain Serials)"/>
    <x v="4"/>
    <x v="3"/>
    <m/>
    <m/>
    <x v="2"/>
    <m/>
    <m/>
    <n v="10"/>
    <x v="166"/>
    <x v="1"/>
    <n v="0"/>
    <e v="#N/A"/>
    <x v="17"/>
    <x v="0"/>
    <n v="1"/>
  </r>
  <r>
    <n v="3533"/>
    <s v="TE700"/>
    <x v="12"/>
    <m/>
    <x v="10"/>
    <x v="19"/>
    <n v="14"/>
    <s v="October"/>
    <x v="17"/>
    <s v="14 October 1954"/>
    <x v="2"/>
    <s v="SS 14.10.54 (Air Britain Serials)"/>
    <x v="4"/>
    <x v="3"/>
    <m/>
    <m/>
    <x v="2"/>
    <m/>
    <m/>
    <n v="10"/>
    <x v="166"/>
    <x v="1"/>
    <n v="0"/>
    <e v="#N/A"/>
    <x v="17"/>
    <x v="3"/>
    <n v="1"/>
  </r>
  <r>
    <n v="3534"/>
    <s v="TE703"/>
    <x v="12"/>
    <m/>
    <x v="10"/>
    <x v="19"/>
    <n v="14"/>
    <s v="October"/>
    <x v="17"/>
    <s v="14 October 1954"/>
    <x v="2"/>
    <s v="SS 14.10.54 (Air Britain Serials)"/>
    <x v="4"/>
    <x v="3"/>
    <m/>
    <m/>
    <x v="2"/>
    <m/>
    <m/>
    <n v="10"/>
    <x v="166"/>
    <x v="1"/>
    <n v="0"/>
    <e v="#N/A"/>
    <x v="17"/>
    <x v="3"/>
    <n v="1"/>
  </r>
  <r>
    <n v="3833"/>
    <s v="TE706"/>
    <x v="12"/>
    <m/>
    <x v="10"/>
    <x v="19"/>
    <n v="14"/>
    <s v="October"/>
    <x v="17"/>
    <s v="14 October 1954"/>
    <x v="2"/>
    <s v="SS 14.10.54 (Air Britain Serials)"/>
    <x v="4"/>
    <x v="3"/>
    <m/>
    <m/>
    <x v="2"/>
    <m/>
    <m/>
    <n v="10"/>
    <x v="166"/>
    <x v="1"/>
    <n v="0"/>
    <e v="#N/A"/>
    <x v="17"/>
    <x v="3"/>
    <n v="1"/>
  </r>
  <r>
    <n v="6370"/>
    <s v="TE712"/>
    <x v="12"/>
    <m/>
    <x v="10"/>
    <x v="19"/>
    <n v="14"/>
    <s v="October"/>
    <x v="17"/>
    <s v="14 October 1954"/>
    <x v="2"/>
    <s v="SS 14.10.54 (Air Britain Serials)"/>
    <x v="4"/>
    <x v="3"/>
    <m/>
    <m/>
    <x v="2"/>
    <m/>
    <m/>
    <n v="10"/>
    <x v="166"/>
    <x v="1"/>
    <n v="0"/>
    <e v="#N/A"/>
    <x v="17"/>
    <x v="3"/>
    <n v="1"/>
  </r>
  <r>
    <n v="1524"/>
    <s v="TE715"/>
    <x v="12"/>
    <m/>
    <x v="10"/>
    <x v="19"/>
    <n v="14"/>
    <s v="October"/>
    <x v="17"/>
    <s v="14 October 1954"/>
    <x v="2"/>
    <s v="SS 14.10.54 (Air Britain Serials)"/>
    <x v="4"/>
    <x v="3"/>
    <m/>
    <m/>
    <x v="2"/>
    <m/>
    <m/>
    <n v="10"/>
    <x v="166"/>
    <x v="1"/>
    <n v="0"/>
    <e v="#N/A"/>
    <x v="17"/>
    <x v="3"/>
    <n v="1"/>
  </r>
  <r>
    <n v="1785"/>
    <s v="TE718"/>
    <x v="12"/>
    <m/>
    <x v="10"/>
    <x v="19"/>
    <n v="14"/>
    <s v="October"/>
    <x v="17"/>
    <s v="14 October 1954"/>
    <x v="2"/>
    <s v="SS 14.10.54 (Air Britain Serials)"/>
    <x v="4"/>
    <x v="3"/>
    <m/>
    <m/>
    <x v="2"/>
    <m/>
    <m/>
    <n v="10"/>
    <x v="166"/>
    <x v="1"/>
    <n v="0"/>
    <e v="#N/A"/>
    <x v="17"/>
    <x v="3"/>
    <n v="1"/>
  </r>
  <r>
    <n v="1786"/>
    <s v="TE740"/>
    <x v="12"/>
    <m/>
    <x v="10"/>
    <x v="19"/>
    <n v="14"/>
    <s v="October"/>
    <x v="17"/>
    <s v="14 October 1954"/>
    <x v="2"/>
    <s v="SS 14.10.54 (Air Britain Serials)"/>
    <x v="4"/>
    <x v="3"/>
    <m/>
    <m/>
    <x v="2"/>
    <m/>
    <m/>
    <n v="10"/>
    <x v="166"/>
    <x v="1"/>
    <n v="0"/>
    <e v="#N/A"/>
    <x v="17"/>
    <x v="3"/>
    <n v="1"/>
  </r>
  <r>
    <n v="2817"/>
    <s v="TE742"/>
    <x v="12"/>
    <m/>
    <x v="10"/>
    <x v="19"/>
    <n v="14"/>
    <s v="October"/>
    <x v="17"/>
    <s v="14 October 1954"/>
    <x v="2"/>
    <s v="SS 14.10.54 (Air Britain Serials)"/>
    <x v="4"/>
    <x v="3"/>
    <m/>
    <m/>
    <x v="2"/>
    <m/>
    <m/>
    <n v="10"/>
    <x v="166"/>
    <x v="1"/>
    <n v="0"/>
    <e v="#N/A"/>
    <x v="17"/>
    <x v="3"/>
    <n v="1"/>
  </r>
  <r>
    <n v="294"/>
    <s v="NT232"/>
    <x v="12"/>
    <s v="151/54OTU"/>
    <x v="10"/>
    <x v="7"/>
    <n v="15"/>
    <s v="October"/>
    <x v="17"/>
    <s v="15 October 1954"/>
    <x v="2"/>
    <s v="SS 15.10.54 (Air Britain Serials)"/>
    <x v="4"/>
    <x v="3"/>
    <m/>
    <m/>
    <x v="2"/>
    <m/>
    <m/>
    <n v="10"/>
    <x v="166"/>
    <x v="1"/>
    <n v="1"/>
    <s v="Support Unit"/>
    <x v="115"/>
    <x v="0"/>
    <n v="2"/>
  </r>
  <r>
    <n v="1204"/>
    <s v="RG232"/>
    <x v="35"/>
    <s v="CSE/192"/>
    <x v="10"/>
    <x v="19"/>
    <n v="15"/>
    <s v="October"/>
    <x v="17"/>
    <s v="15 October 1954"/>
    <x v="2"/>
    <s v="SS 15.10.54 (Air Britain Serials)"/>
    <x v="4"/>
    <x v="3"/>
    <m/>
    <m/>
    <x v="2"/>
    <m/>
    <m/>
    <n v="10"/>
    <x v="166"/>
    <x v="1"/>
    <n v="0"/>
    <s v="Front-Line"/>
    <x v="43"/>
    <x v="0"/>
    <n v="2"/>
  </r>
  <r>
    <n v="4318"/>
    <s v="RK989"/>
    <x v="39"/>
    <n v="25"/>
    <x v="0"/>
    <x v="2"/>
    <n v="15"/>
    <s v="October"/>
    <x v="17"/>
    <s v="15 October 1954"/>
    <x v="2"/>
    <s v="SS 15.10.54 (Air Britain Serials)"/>
    <x v="4"/>
    <x v="3"/>
    <m/>
    <m/>
    <x v="2"/>
    <m/>
    <m/>
    <n v="10"/>
    <x v="166"/>
    <x v="1"/>
    <n v="0"/>
    <s v="Front-Line"/>
    <x v="14"/>
    <x v="2"/>
    <n v="1"/>
  </r>
  <r>
    <n v="2040"/>
    <s v="RL123"/>
    <x v="39"/>
    <s v="29/25/39"/>
    <x v="10"/>
    <x v="19"/>
    <n v="15"/>
    <s v="October"/>
    <x v="17"/>
    <s v="15 October 1954"/>
    <x v="2"/>
    <s v="SS 15.10.54 (Air Britain Serials)"/>
    <x v="4"/>
    <x v="3"/>
    <m/>
    <m/>
    <x v="2"/>
    <m/>
    <m/>
    <n v="10"/>
    <x v="166"/>
    <x v="1"/>
    <n v="0"/>
    <s v="Front-Line"/>
    <x v="234"/>
    <x v="2"/>
    <n v="3"/>
  </r>
  <r>
    <n v="802"/>
    <s v="RL187"/>
    <x v="39"/>
    <s v="264/Wattisham/228OCU"/>
    <x v="0"/>
    <x v="7"/>
    <n v="15"/>
    <s v="October"/>
    <x v="17"/>
    <s v="15 October 1954"/>
    <x v="2"/>
    <s v="SS 15.10.54 (Air Britain Serials)"/>
    <x v="4"/>
    <x v="3"/>
    <m/>
    <m/>
    <x v="2"/>
    <m/>
    <m/>
    <n v="10"/>
    <x v="166"/>
    <x v="1"/>
    <n v="0"/>
    <s v="Support Unit"/>
    <x v="298"/>
    <x v="2"/>
    <n v="3"/>
  </r>
  <r>
    <n v="4835"/>
    <s v="RL202"/>
    <x v="39"/>
    <s v="228OCU/39"/>
    <x v="10"/>
    <x v="19"/>
    <n v="15"/>
    <s v="October"/>
    <x v="17"/>
    <s v="15 October 1954"/>
    <x v="2"/>
    <s v="SS 15.10.54 (Air Britain Serials)"/>
    <x v="4"/>
    <x v="3"/>
    <m/>
    <m/>
    <x v="2"/>
    <m/>
    <m/>
    <n v="10"/>
    <x v="166"/>
    <x v="1"/>
    <n v="0"/>
    <s v="Front-Line"/>
    <x v="234"/>
    <x v="2"/>
    <n v="2"/>
  </r>
  <r>
    <n v="435"/>
    <s v="RL243"/>
    <x v="39"/>
    <s v="CFE/25/141/264/23/228OCU"/>
    <x v="0"/>
    <x v="7"/>
    <n v="15"/>
    <s v="October"/>
    <x v="17"/>
    <s v="15 October 1954"/>
    <x v="2"/>
    <s v="SS 15.10.54 (Air Britain Serials)"/>
    <x v="4"/>
    <x v="3"/>
    <m/>
    <m/>
    <x v="2"/>
    <m/>
    <m/>
    <n v="10"/>
    <x v="166"/>
    <x v="1"/>
    <n v="0"/>
    <s v="Support Unit"/>
    <x v="298"/>
    <x v="2"/>
    <n v="6"/>
  </r>
  <r>
    <n v="6316"/>
    <s v="RL253"/>
    <x v="39"/>
    <n v="141"/>
    <x v="0"/>
    <x v="2"/>
    <n v="15"/>
    <s v="October"/>
    <x v="17"/>
    <s v="15 October 1954"/>
    <x v="2"/>
    <s v="SS 15.10.54 (Air Britain Serials)"/>
    <x v="4"/>
    <x v="3"/>
    <m/>
    <m/>
    <x v="2"/>
    <m/>
    <m/>
    <n v="10"/>
    <x v="166"/>
    <x v="1"/>
    <n v="0"/>
    <s v="Front-Line"/>
    <x v="45"/>
    <x v="2"/>
    <n v="1"/>
  </r>
  <r>
    <n v="1646"/>
    <s v="RL261"/>
    <x v="39"/>
    <s v="29/23"/>
    <x v="0"/>
    <x v="2"/>
    <n v="15"/>
    <s v="October"/>
    <x v="17"/>
    <s v="15 October 1954"/>
    <x v="2"/>
    <s v="SS 15.10.54 (Air Britain Serials)"/>
    <x v="4"/>
    <x v="3"/>
    <m/>
    <m/>
    <x v="2"/>
    <m/>
    <m/>
    <n v="10"/>
    <x v="166"/>
    <x v="1"/>
    <n v="0"/>
    <s v="Front-Line"/>
    <x v="6"/>
    <x v="2"/>
    <n v="2"/>
  </r>
  <r>
    <n v="2081"/>
    <s v="RS721"/>
    <x v="42"/>
    <s v="ETPS"/>
    <x v="10"/>
    <x v="19"/>
    <n v="15"/>
    <s v="October"/>
    <x v="17"/>
    <s v="15 October 1954"/>
    <x v="2"/>
    <s v="SS 15.10.54 (Air Britain Serials)"/>
    <x v="4"/>
    <x v="3"/>
    <m/>
    <m/>
    <x v="2"/>
    <m/>
    <m/>
    <n v="10"/>
    <x v="166"/>
    <x v="1"/>
    <n v="0"/>
    <s v="Support Unit"/>
    <x v="318"/>
    <x v="7"/>
    <n v="1"/>
  </r>
  <r>
    <n v="3743"/>
    <s v="TH976"/>
    <x v="42"/>
    <n v="142"/>
    <x v="0"/>
    <x v="8"/>
    <n v="15"/>
    <s v="October"/>
    <x v="17"/>
    <s v="15 October 1954"/>
    <x v="2"/>
    <s v="SS 15.10.54 (Air Britain Serials)"/>
    <x v="4"/>
    <x v="3"/>
    <m/>
    <m/>
    <x v="2"/>
    <m/>
    <m/>
    <n v="10"/>
    <x v="166"/>
    <x v="1"/>
    <n v="0"/>
    <s v="Front-Line"/>
    <x v="125"/>
    <x v="0"/>
    <n v="1"/>
  </r>
  <r>
    <n v="3820"/>
    <s v="TH982"/>
    <x v="42"/>
    <n v="142"/>
    <x v="0"/>
    <x v="8"/>
    <n v="15"/>
    <s v="October"/>
    <x v="17"/>
    <s v="15 October 1954"/>
    <x v="2"/>
    <s v="SS 15.10.54 (Air Britain Serials)"/>
    <x v="4"/>
    <x v="3"/>
    <m/>
    <m/>
    <x v="2"/>
    <m/>
    <m/>
    <n v="10"/>
    <x v="166"/>
    <x v="1"/>
    <n v="0"/>
    <s v="Front-Line"/>
    <x v="125"/>
    <x v="0"/>
    <n v="1"/>
  </r>
  <r>
    <n v="838"/>
    <s v="TK624"/>
    <x v="42"/>
    <n v="139"/>
    <x v="0"/>
    <x v="8"/>
    <n v="15"/>
    <s v="October"/>
    <x v="17"/>
    <s v="15 October 1954"/>
    <x v="2"/>
    <s v="SS 15.10.54 6429M NTU (Air Britain Serials)"/>
    <x v="4"/>
    <x v="3"/>
    <m/>
    <m/>
    <x v="2"/>
    <m/>
    <m/>
    <n v="10"/>
    <x v="166"/>
    <x v="1"/>
    <n v="0"/>
    <s v="Front-Line"/>
    <x v="15"/>
    <x v="0"/>
    <n v="1"/>
  </r>
  <r>
    <n v="2465"/>
    <s v="VR792"/>
    <x v="42"/>
    <s v="109/231OCU/109/139"/>
    <x v="0"/>
    <x v="8"/>
    <n v="15"/>
    <s v="October"/>
    <x v="17"/>
    <s v="15 October 1954"/>
    <x v="2"/>
    <s v="SOC 15.10.54 (Air Britain Serials)"/>
    <x v="4"/>
    <x v="3"/>
    <m/>
    <m/>
    <x v="2"/>
    <m/>
    <m/>
    <n v="10"/>
    <x v="166"/>
    <x v="1"/>
    <n v="0"/>
    <s v="Front-Line"/>
    <x v="15"/>
    <x v="7"/>
    <n v="4"/>
  </r>
  <r>
    <n v="155"/>
    <s v="VP347"/>
    <x v="10"/>
    <s v="Pershore/SF Manston/540/FTU"/>
    <x v="10"/>
    <x v="19"/>
    <n v="26"/>
    <s v="October"/>
    <x v="17"/>
    <s v="26 October 1954"/>
    <x v="0"/>
    <s v="Engine cut forcelanded at Benson 26.10.54 DBR (Air Britain Serials)"/>
    <x v="2"/>
    <x v="2"/>
    <s v="Engine failure"/>
    <m/>
    <x v="2"/>
    <m/>
    <m/>
    <n v="10"/>
    <x v="166"/>
    <x v="1"/>
    <n v="0"/>
    <s v="Support Unit"/>
    <x v="395"/>
    <x v="0"/>
    <n v="4"/>
  </r>
  <r>
    <n v="7160"/>
    <s v="TE739"/>
    <x v="12"/>
    <m/>
    <x v="17"/>
    <x v="19"/>
    <n v="0"/>
    <s v="November"/>
    <x v="17"/>
    <s v="0 November 1954"/>
    <x v="2"/>
    <s v="Coded YC-B, GSB Tender No 5674. NZ2326 FB.VI Built at Standard Motors. Previously TE739 and delivered sometime between 27 May 1945 and 21 December 1945. Ferried from the United Kingdom by an RAF/RNZAF crew and BOC Ohakea on 28 March 1947. Ferried to Woodbourne for storage shortly after arrival. Converted to instructional airframe INST148 with TTS Hobsonville in March 1951Declared surplus at Hobsonville on SR139/54 and sold by GSB tender number 5674 dated 20 October 1954. To RNZAF 12.3.47 as NZ2326 Inst.148 Sold 11.54 (Air Britain Serials)"/>
    <x v="5"/>
    <x v="3"/>
    <m/>
    <m/>
    <x v="2"/>
    <m/>
    <m/>
    <n v="11"/>
    <x v="167"/>
    <x v="1"/>
    <n v="0"/>
    <e v="#N/A"/>
    <x v="17"/>
    <x v="3"/>
    <n v="1"/>
  </r>
  <r>
    <n v="1641"/>
    <s v="VR800"/>
    <x v="42"/>
    <m/>
    <x v="10"/>
    <x v="19"/>
    <n v="1"/>
    <s v="November"/>
    <x v="17"/>
    <s v="1 November 1954"/>
    <x v="2"/>
    <s v="Sold 1.11.54 (Air Britain Serials)"/>
    <x v="5"/>
    <x v="3"/>
    <m/>
    <m/>
    <x v="2"/>
    <m/>
    <m/>
    <n v="11"/>
    <x v="167"/>
    <x v="1"/>
    <n v="0"/>
    <e v="#N/A"/>
    <x v="17"/>
    <x v="7"/>
    <n v="1"/>
  </r>
  <r>
    <n v="3358"/>
    <s v="NS832"/>
    <x v="12"/>
    <s v="TFU"/>
    <x v="10"/>
    <x v="19"/>
    <n v="10"/>
    <s v="November"/>
    <x v="17"/>
    <s v="10 November 1954"/>
    <x v="2"/>
    <s v="SS 10.11.54 (Air Britain Serials)"/>
    <x v="4"/>
    <x v="3"/>
    <m/>
    <m/>
    <x v="2"/>
    <m/>
    <m/>
    <n v="11"/>
    <x v="167"/>
    <x v="1"/>
    <n v="1"/>
    <s v="Support Unit"/>
    <x v="49"/>
    <x v="0"/>
    <n v="1"/>
  </r>
  <r>
    <n v="7721"/>
    <s v="RS622"/>
    <x v="12"/>
    <s v="248/36"/>
    <x v="10"/>
    <x v="19"/>
    <n v="10"/>
    <s v="November"/>
    <x v="17"/>
    <s v="10 November 1954"/>
    <x v="2"/>
    <s v="SS 10.11.54 (Air Britain Serials)"/>
    <x v="4"/>
    <x v="3"/>
    <m/>
    <m/>
    <x v="2"/>
    <m/>
    <m/>
    <n v="11"/>
    <x v="167"/>
    <x v="1"/>
    <n v="1"/>
    <s v="Front-Line"/>
    <x v="285"/>
    <x v="0"/>
    <n v="2"/>
  </r>
  <r>
    <n v="1876"/>
    <s v="TE621"/>
    <x v="12"/>
    <n v="11"/>
    <x v="10"/>
    <x v="19"/>
    <n v="10"/>
    <s v="November"/>
    <x v="17"/>
    <s v="10 November 1954"/>
    <x v="2"/>
    <s v="SS 10.11.54 (Air Britain Serials)"/>
    <x v="4"/>
    <x v="3"/>
    <m/>
    <m/>
    <x v="2"/>
    <m/>
    <m/>
    <n v="11"/>
    <x v="167"/>
    <x v="1"/>
    <n v="0"/>
    <s v="Front-Line"/>
    <x v="348"/>
    <x v="3"/>
    <n v="1"/>
  </r>
  <r>
    <n v="2164"/>
    <s v="VL730"/>
    <x v="12"/>
    <s v="204AFS/SF Swinderby/204AFS/231OCU"/>
    <x v="0"/>
    <x v="7"/>
    <n v="10"/>
    <s v="November"/>
    <x v="17"/>
    <s v="10 November 1954"/>
    <x v="2"/>
    <s v="SS 10.11.54 (Air Britain Serials)"/>
    <x v="4"/>
    <x v="3"/>
    <m/>
    <m/>
    <x v="2"/>
    <m/>
    <m/>
    <n v="11"/>
    <x v="167"/>
    <x v="1"/>
    <n v="0"/>
    <s v="Support Unit"/>
    <x v="313"/>
    <x v="7"/>
    <n v="4"/>
  </r>
  <r>
    <n v="6645"/>
    <s v="VT585"/>
    <x v="10"/>
    <m/>
    <x v="18"/>
    <x v="19"/>
    <n v="26"/>
    <s v="November"/>
    <x v="17"/>
    <s v="26 November 1954"/>
    <x v="0"/>
    <s v="Inspected at Chateaudun Nov 50, to Israeli ownership at Chateaudun Feb 21 51, ferried to Israel Jul 24 51, w/o in a landing accident when Captain &quot;X&quot; instructed 2nd Lt Livneh Nov 26 54. (Air Enthusiast, September-October 1999) To Armee de l'Air 5.5.49 to Israel 21.2.51 as 2118 Written off 26.11.54 (Air Britain Serials) aw/cn 11/07/1947, d/d 27/07/1947 directly to No. 27 MU Shawbury for storage d/d 05/05/1949 to French AF (http://www.ukserials.com/)"/>
    <x v="2"/>
    <x v="2"/>
    <s v="Crashed on landing"/>
    <m/>
    <x v="2"/>
    <m/>
    <m/>
    <n v="11"/>
    <x v="167"/>
    <x v="1"/>
    <n v="0"/>
    <e v="#N/A"/>
    <x v="17"/>
    <x v="0"/>
    <n v="1"/>
  </r>
  <r>
    <n v="4480"/>
    <s v="RL251"/>
    <x v="39"/>
    <s v="228OCU"/>
    <x v="0"/>
    <x v="7"/>
    <n v="26"/>
    <s v="November"/>
    <x v="17"/>
    <s v="26 November 1954"/>
    <x v="2"/>
    <s v="SS 26.11.54 (Air Britain Serials)"/>
    <x v="4"/>
    <x v="3"/>
    <m/>
    <m/>
    <x v="2"/>
    <m/>
    <m/>
    <n v="11"/>
    <x v="167"/>
    <x v="1"/>
    <n v="0"/>
    <s v="Support Unit"/>
    <x v="298"/>
    <x v="2"/>
    <n v="1"/>
  </r>
  <r>
    <n v="3388"/>
    <s v="RS705"/>
    <x v="42"/>
    <s v="231OCU/109"/>
    <x v="0"/>
    <x v="8"/>
    <n v="26"/>
    <s v="November"/>
    <x v="17"/>
    <s v="26 November 1954"/>
    <x v="2"/>
    <s v="SS 26.11.54 (Air Britain Serials)"/>
    <x v="4"/>
    <x v="3"/>
    <m/>
    <m/>
    <x v="2"/>
    <m/>
    <m/>
    <n v="11"/>
    <x v="167"/>
    <x v="1"/>
    <n v="0"/>
    <s v="Front-Line"/>
    <x v="18"/>
    <x v="7"/>
    <n v="2"/>
  </r>
  <r>
    <n v="3612"/>
    <s v="RS723"/>
    <x v="42"/>
    <n v="109"/>
    <x v="0"/>
    <x v="8"/>
    <n v="26"/>
    <s v="November"/>
    <x v="17"/>
    <s v="26 November 1954"/>
    <x v="2"/>
    <s v="SS 26.11.54 (Air Britain Serials)"/>
    <x v="4"/>
    <x v="3"/>
    <m/>
    <m/>
    <x v="2"/>
    <m/>
    <m/>
    <n v="11"/>
    <x v="167"/>
    <x v="1"/>
    <n v="0"/>
    <s v="Front-Line"/>
    <x v="18"/>
    <x v="7"/>
    <n v="1"/>
  </r>
  <r>
    <n v="5081"/>
    <s v="TA646"/>
    <x v="42"/>
    <n v="98"/>
    <x v="10"/>
    <x v="19"/>
    <n v="26"/>
    <s v="November"/>
    <x v="17"/>
    <s v="26 November 1954"/>
    <x v="2"/>
    <s v="SS 26.11.54 (Air Britain Serials)"/>
    <x v="4"/>
    <x v="3"/>
    <m/>
    <m/>
    <x v="2"/>
    <m/>
    <m/>
    <n v="11"/>
    <x v="167"/>
    <x v="1"/>
    <n v="0"/>
    <s v="Front-Line"/>
    <x v="204"/>
    <x v="0"/>
    <n v="1"/>
  </r>
  <r>
    <n v="6646"/>
    <s v="TH993"/>
    <x v="42"/>
    <m/>
    <x v="10"/>
    <x v="19"/>
    <n v="26"/>
    <s v="November"/>
    <x v="17"/>
    <s v="26 November 1954"/>
    <x v="2"/>
    <s v="SS 26.11.54 (Air Britain Serials)"/>
    <x v="4"/>
    <x v="3"/>
    <m/>
    <m/>
    <x v="2"/>
    <m/>
    <m/>
    <n v="11"/>
    <x v="167"/>
    <x v="1"/>
    <n v="0"/>
    <e v="#N/A"/>
    <x v="17"/>
    <x v="0"/>
    <n v="1"/>
  </r>
  <r>
    <n v="6647"/>
    <s v="TJ128"/>
    <x v="42"/>
    <m/>
    <x v="10"/>
    <x v="19"/>
    <n v="26"/>
    <s v="November"/>
    <x v="17"/>
    <s v="26 November 1954"/>
    <x v="2"/>
    <s v="SS 26.11.54 (Air Britain Serials)"/>
    <x v="4"/>
    <x v="3"/>
    <m/>
    <m/>
    <x v="2"/>
    <m/>
    <m/>
    <n v="11"/>
    <x v="167"/>
    <x v="1"/>
    <n v="0"/>
    <e v="#N/A"/>
    <x v="17"/>
    <x v="0"/>
    <n v="1"/>
  </r>
  <r>
    <n v="6276"/>
    <s v="TJ133"/>
    <x v="42"/>
    <n v="98"/>
    <x v="10"/>
    <x v="19"/>
    <n v="26"/>
    <s v="November"/>
    <x v="17"/>
    <s v="26 November 1954"/>
    <x v="2"/>
    <s v="SS 26.11.54 (Air Britain Serials)"/>
    <x v="4"/>
    <x v="3"/>
    <m/>
    <m/>
    <x v="2"/>
    <m/>
    <m/>
    <n v="11"/>
    <x v="167"/>
    <x v="1"/>
    <n v="0"/>
    <s v="Front-Line"/>
    <x v="204"/>
    <x v="0"/>
    <n v="1"/>
  </r>
  <r>
    <n v="6648"/>
    <s v="VP188"/>
    <x v="42"/>
    <m/>
    <x v="10"/>
    <x v="19"/>
    <n v="26"/>
    <s v="November"/>
    <x v="17"/>
    <s v="26 November 1954"/>
    <x v="2"/>
    <s v="SOC 26.11.54 (Air Britain Serials)"/>
    <x v="4"/>
    <x v="3"/>
    <m/>
    <m/>
    <x v="2"/>
    <m/>
    <m/>
    <n v="11"/>
    <x v="167"/>
    <x v="1"/>
    <n v="0"/>
    <e v="#N/A"/>
    <x v="17"/>
    <x v="7"/>
    <n v="1"/>
  </r>
  <r>
    <n v="950"/>
    <s v="RF929"/>
    <x v="12"/>
    <s v="8OTU/132OTU"/>
    <x v="18"/>
    <x v="19"/>
    <n v="29"/>
    <s v="November"/>
    <x v="17"/>
    <s v="29 November 1954"/>
    <x v="0"/>
    <s v="Inspected at Chateaudun Nov 50, to Israeli ownership at Chateaudun Feb 21 51, ferried to Israel Aug 3 51, w/o in a landing accident Nov 29 54. Captain Ya'acov Shalmon injured and Captain Shlomo Hertzmann killed.(Air Enthusiast, September-October 1999) To Armee de l'Air 27.11.47 to Israel 21.2.51 as 2116 Written off 29.11.54 (Air Britain Serials)"/>
    <x v="2"/>
    <x v="2"/>
    <s v="Crashed on landing"/>
    <m/>
    <x v="2"/>
    <m/>
    <m/>
    <n v="11"/>
    <x v="167"/>
    <x v="1"/>
    <n v="1"/>
    <s v="Support Unit"/>
    <x v="121"/>
    <x v="3"/>
    <n v="2"/>
  </r>
  <r>
    <n v="5253"/>
    <s v="PF632"/>
    <x v="35"/>
    <s v="PRDU/13"/>
    <x v="10"/>
    <x v="19"/>
    <n v="29"/>
    <s v="November"/>
    <x v="17"/>
    <s v="29 November 1954"/>
    <x v="2"/>
    <s v="SS 29.11.54 (Air Britain Serials)"/>
    <x v="4"/>
    <x v="3"/>
    <m/>
    <m/>
    <x v="2"/>
    <m/>
    <m/>
    <n v="11"/>
    <x v="167"/>
    <x v="1"/>
    <n v="0"/>
    <s v="Front-Line"/>
    <x v="257"/>
    <x v="6"/>
    <n v="2"/>
  </r>
  <r>
    <n v="444"/>
    <s v="RK977"/>
    <x v="39"/>
    <s v="264/23/25/85/228OCU"/>
    <x v="0"/>
    <x v="7"/>
    <n v="29"/>
    <s v="November"/>
    <x v="17"/>
    <s v="29 November 1954"/>
    <x v="2"/>
    <s v="SS 29.11.54 (Air Britain Serials)"/>
    <x v="4"/>
    <x v="3"/>
    <m/>
    <m/>
    <x v="2"/>
    <m/>
    <m/>
    <n v="11"/>
    <x v="167"/>
    <x v="1"/>
    <n v="0"/>
    <s v="Support Unit"/>
    <x v="298"/>
    <x v="2"/>
    <n v="5"/>
  </r>
  <r>
    <n v="1898"/>
    <s v="RL136"/>
    <x v="39"/>
    <s v="29/25"/>
    <x v="0"/>
    <x v="2"/>
    <n v="29"/>
    <s v="November"/>
    <x v="17"/>
    <s v="29 November 1954"/>
    <x v="2"/>
    <s v="SS 29.11.54 (Air Britain Serials)"/>
    <x v="4"/>
    <x v="3"/>
    <m/>
    <m/>
    <x v="2"/>
    <m/>
    <m/>
    <n v="11"/>
    <x v="167"/>
    <x v="1"/>
    <n v="0"/>
    <s v="Front-Line"/>
    <x v="14"/>
    <x v="2"/>
    <n v="2"/>
  </r>
  <r>
    <n v="5769"/>
    <s v="RL139"/>
    <x v="39"/>
    <n v="141"/>
    <x v="0"/>
    <x v="2"/>
    <n v="29"/>
    <s v="November"/>
    <x v="17"/>
    <s v="29 November 1954"/>
    <x v="2"/>
    <s v="SS 29.11.54 (Air Britain Serials)"/>
    <x v="4"/>
    <x v="3"/>
    <m/>
    <m/>
    <x v="2"/>
    <m/>
    <m/>
    <n v="11"/>
    <x v="167"/>
    <x v="1"/>
    <n v="0"/>
    <s v="Front-Line"/>
    <x v="45"/>
    <x v="2"/>
    <n v="1"/>
  </r>
  <r>
    <n v="4650"/>
    <s v="RL149"/>
    <x v="39"/>
    <s v="228OCU"/>
    <x v="0"/>
    <x v="7"/>
    <n v="29"/>
    <s v="November"/>
    <x v="17"/>
    <s v="29 November 1954"/>
    <x v="2"/>
    <s v="SS 29.11.54 (Air Britain Serials)"/>
    <x v="4"/>
    <x v="3"/>
    <m/>
    <m/>
    <x v="2"/>
    <m/>
    <m/>
    <n v="11"/>
    <x v="167"/>
    <x v="1"/>
    <n v="0"/>
    <s v="Support Unit"/>
    <x v="298"/>
    <x v="2"/>
    <n v="1"/>
  </r>
  <r>
    <n v="345"/>
    <s v="RL179"/>
    <x v="39"/>
    <s v="29/25/85/228OCU"/>
    <x v="0"/>
    <x v="7"/>
    <n v="29"/>
    <s v="November"/>
    <x v="17"/>
    <s v="29 November 1954"/>
    <x v="2"/>
    <s v="SS 29.11.54 (Air Britain Serials)"/>
    <x v="4"/>
    <x v="3"/>
    <m/>
    <m/>
    <x v="2"/>
    <m/>
    <m/>
    <n v="11"/>
    <x v="167"/>
    <x v="1"/>
    <n v="0"/>
    <s v="Support Unit"/>
    <x v="298"/>
    <x v="2"/>
    <n v="4"/>
  </r>
  <r>
    <n v="7436"/>
    <s v="RL212"/>
    <x v="39"/>
    <s v="25/228OCU"/>
    <x v="0"/>
    <x v="7"/>
    <n v="29"/>
    <s v="November"/>
    <x v="17"/>
    <s v="29 November 1954"/>
    <x v="2"/>
    <s v="SS 29.11.54 (Air Britain Serials)"/>
    <x v="4"/>
    <x v="3"/>
    <m/>
    <m/>
    <x v="2"/>
    <m/>
    <m/>
    <n v="11"/>
    <x v="167"/>
    <x v="1"/>
    <n v="0"/>
    <s v="Support Unit"/>
    <x v="298"/>
    <x v="2"/>
    <n v="2"/>
  </r>
  <r>
    <n v="1287"/>
    <s v="RL255"/>
    <x v="39"/>
    <s v="29/85"/>
    <x v="0"/>
    <x v="2"/>
    <n v="29"/>
    <s v="November"/>
    <x v="17"/>
    <s v="29 November 1954"/>
    <x v="2"/>
    <s v="SS 29.11.54 (Air Britain Serials)"/>
    <x v="4"/>
    <x v="3"/>
    <m/>
    <m/>
    <x v="2"/>
    <m/>
    <m/>
    <n v="11"/>
    <x v="167"/>
    <x v="1"/>
    <n v="0"/>
    <s v="Front-Line"/>
    <x v="13"/>
    <x v="2"/>
    <n v="2"/>
  </r>
  <r>
    <n v="6651"/>
    <s v="RS703"/>
    <x v="42"/>
    <m/>
    <x v="10"/>
    <x v="19"/>
    <n v="29"/>
    <s v="November"/>
    <x v="17"/>
    <s v="29 November 1954"/>
    <x v="2"/>
    <s v="SS 29.11.54 (Air Britain Serials)"/>
    <x v="4"/>
    <x v="3"/>
    <m/>
    <m/>
    <x v="2"/>
    <m/>
    <m/>
    <n v="11"/>
    <x v="167"/>
    <x v="1"/>
    <n v="0"/>
    <e v="#N/A"/>
    <x v="17"/>
    <x v="7"/>
    <n v="1"/>
  </r>
  <r>
    <n v="2375"/>
    <s v="TA650"/>
    <x v="42"/>
    <s v="SIU/Cv PR/CPE/58"/>
    <x v="10"/>
    <x v="19"/>
    <n v="29"/>
    <s v="November"/>
    <x v="17"/>
    <s v="29 November 1954"/>
    <x v="2"/>
    <s v="SS 29.11.54 (Air Britain Serials)"/>
    <x v="4"/>
    <x v="3"/>
    <m/>
    <m/>
    <x v="2"/>
    <m/>
    <m/>
    <n v="11"/>
    <x v="167"/>
    <x v="1"/>
    <n v="0"/>
    <s v="Front-Line"/>
    <x v="265"/>
    <x v="0"/>
    <n v="4"/>
  </r>
  <r>
    <n v="3954"/>
    <s v="TA652"/>
    <x v="42"/>
    <s v="SIU"/>
    <x v="10"/>
    <x v="19"/>
    <n v="29"/>
    <s v="November"/>
    <x v="17"/>
    <s v="29 November 1954"/>
    <x v="2"/>
    <s v="SS 29.11.54 (Air Britain Serials)"/>
    <x v="4"/>
    <x v="3"/>
    <m/>
    <m/>
    <x v="2"/>
    <m/>
    <m/>
    <n v="11"/>
    <x v="167"/>
    <x v="1"/>
    <n v="0"/>
    <s v="Support Unit"/>
    <x v="427"/>
    <x v="0"/>
    <n v="1"/>
  </r>
  <r>
    <n v="3826"/>
    <s v="TH980"/>
    <x v="42"/>
    <n v="142"/>
    <x v="0"/>
    <x v="8"/>
    <n v="29"/>
    <s v="November"/>
    <x v="17"/>
    <s v="29 November 1954"/>
    <x v="2"/>
    <s v="SS 29.11.54 (Air Britain Serials)"/>
    <x v="4"/>
    <x v="3"/>
    <m/>
    <m/>
    <x v="2"/>
    <m/>
    <m/>
    <n v="11"/>
    <x v="167"/>
    <x v="1"/>
    <n v="0"/>
    <s v="Front-Line"/>
    <x v="125"/>
    <x v="0"/>
    <n v="1"/>
  </r>
  <r>
    <n v="4434"/>
    <s v="TH995"/>
    <x v="42"/>
    <n v="98"/>
    <x v="10"/>
    <x v="19"/>
    <n v="29"/>
    <s v="November"/>
    <x v="17"/>
    <s v="29 November 1954"/>
    <x v="2"/>
    <s v="SS 29.11.54 (Air Britain Serials)"/>
    <x v="4"/>
    <x v="3"/>
    <m/>
    <m/>
    <x v="2"/>
    <m/>
    <m/>
    <n v="11"/>
    <x v="167"/>
    <x v="1"/>
    <n v="0"/>
    <s v="Front-Line"/>
    <x v="204"/>
    <x v="0"/>
    <n v="1"/>
  </r>
  <r>
    <n v="6668"/>
    <s v="TJ137"/>
    <x v="42"/>
    <m/>
    <x v="10"/>
    <x v="19"/>
    <n v="29"/>
    <s v="November"/>
    <x v="17"/>
    <s v="29 November 1954"/>
    <x v="2"/>
    <s v="SS 29.11.54 (Air Britain Serials)"/>
    <x v="4"/>
    <x v="3"/>
    <m/>
    <m/>
    <x v="2"/>
    <m/>
    <m/>
    <n v="11"/>
    <x v="167"/>
    <x v="1"/>
    <n v="0"/>
    <e v="#N/A"/>
    <x v="17"/>
    <x v="0"/>
    <n v="1"/>
  </r>
  <r>
    <n v="6745"/>
    <s v="VP198"/>
    <x v="42"/>
    <s v="CBE"/>
    <x v="10"/>
    <x v="19"/>
    <n v="29"/>
    <s v="November"/>
    <x v="17"/>
    <s v="29 November 1954"/>
    <x v="2"/>
    <s v="SOC 29.11.54 (Air Britain Serials)"/>
    <x v="4"/>
    <x v="3"/>
    <m/>
    <m/>
    <x v="2"/>
    <m/>
    <m/>
    <n v="11"/>
    <x v="167"/>
    <x v="1"/>
    <n v="0"/>
    <s v="Support Unit"/>
    <x v="228"/>
    <x v="7"/>
    <n v="1"/>
  </r>
  <r>
    <n v="170"/>
    <s v="VR799"/>
    <x v="42"/>
    <s v="14/SF Bassingbourn"/>
    <x v="10"/>
    <x v="19"/>
    <n v="29"/>
    <s v="November"/>
    <x v="17"/>
    <s v="29 November 1954"/>
    <x v="2"/>
    <s v="SOC 29.11.54 (Air Britain Serials)"/>
    <x v="4"/>
    <x v="3"/>
    <m/>
    <m/>
    <x v="2"/>
    <m/>
    <m/>
    <n v="11"/>
    <x v="167"/>
    <x v="1"/>
    <n v="0"/>
    <s v="Support Unit"/>
    <x v="431"/>
    <x v="7"/>
    <n v="2"/>
  </r>
  <r>
    <n v="5144"/>
    <s v="RS700"/>
    <x v="42"/>
    <s v="Cv PR35/58"/>
    <x v="10"/>
    <x v="19"/>
    <n v="15"/>
    <s v="December"/>
    <x v="17"/>
    <s v="15 December 1954"/>
    <x v="2"/>
    <s v="Sold 15.12.54 CF-HMS stored Aerospace Mus Calgary ALTA (Air Britain Serials)"/>
    <x v="8"/>
    <x v="3"/>
    <m/>
    <m/>
    <x v="2"/>
    <m/>
    <m/>
    <n v="12"/>
    <x v="168"/>
    <x v="1"/>
    <n v="0"/>
    <s v="Front-Line"/>
    <x v="265"/>
    <x v="7"/>
    <n v="2"/>
  </r>
  <r>
    <n v="113"/>
    <s v="RS711"/>
    <x v="42"/>
    <s v="139/109"/>
    <x v="2"/>
    <x v="19"/>
    <n v="15"/>
    <s v="December"/>
    <x v="17"/>
    <s v="15 December 1954"/>
    <x v="2"/>
    <s v="Sold 15.12.54 CF-HMT Goose Bay 12.4.56 Rts (Air Britain Serials)"/>
    <x v="5"/>
    <x v="3"/>
    <m/>
    <m/>
    <x v="2"/>
    <m/>
    <m/>
    <n v="12"/>
    <x v="168"/>
    <x v="1"/>
    <n v="0"/>
    <s v="Front-Line"/>
    <x v="18"/>
    <x v="7"/>
    <n v="2"/>
  </r>
  <r>
    <n v="615"/>
    <s v="TA661"/>
    <x v="42"/>
    <s v="SIU/109"/>
    <x v="2"/>
    <x v="19"/>
    <n v="15"/>
    <s v="December"/>
    <x v="17"/>
    <s v="15 December 1954"/>
    <x v="2"/>
    <s v="Sold 15.12.54 CF-HMR Written off Petty LAke 10.7.56 remains recovered by Mosquito Bomber Group ONT .96 (Air Britain Serials)"/>
    <x v="8"/>
    <x v="3"/>
    <m/>
    <m/>
    <x v="2"/>
    <m/>
    <m/>
    <n v="12"/>
    <x v="168"/>
    <x v="1"/>
    <n v="0"/>
    <s v="Front-Line"/>
    <x v="18"/>
    <x v="0"/>
    <n v="2"/>
  </r>
  <r>
    <n v="6653"/>
    <s v="VP189"/>
    <x v="42"/>
    <s v="231OCU"/>
    <x v="0"/>
    <x v="7"/>
    <n v="15"/>
    <s v="December"/>
    <x v="17"/>
    <s v="15 December 1954"/>
    <x v="2"/>
    <s v="Sold 15.12.54 CF-HMQ VP-KOM CF-HMQ pres. City of Edmonton Avn Mus as 'HR147/TH-Z' (Air Britain Serials) 20.12.48 231 OCU. VP189 Crashed on landing at Coningsby. (Mosquito Crash Log)_x000a__x000a_History: _x000a_Spartan Air Services Ltd, Ottawa, Ontario, Dec. 9, 1954-1957._x000a_- Civil conversion, Burnaston, UK, 1954-1955._x000a_- Registered as CF-HMQ._x000a_- Delivered to Canada, arriving Ottawa, June 2, 1955._x000a_Spartan Air Services (Eastern) Ltd, Nov. 1957 - Registration VP-COM reserved but not taken up._x000a_- Delivered from Ottawa to Nairobi, Kenya, Nov. 1957._x000a_Spartan Air Servies Ltd, Ottawa, Ontario, 1957-1967._x000a_- Reregistered as CG-HMQ._x000a_- Returned to Canada via Prestwick, May 4, 1958._x000a_- Last flight, Grand Prarie to Uplands, Ontario, Oct. 7, 1963._x000a_http://www.warbirdregistry.org/mossi...sie-vp189.html_x000a__x000a_Canadian Aviaton Historical Society journal, Vol. 32 No. 4 Winter 1994, _x000a_The Spartan Air Services Mosquitoes_x000a__x000a_Info gleaned from Larry Milberry's 'Air Transport In Canada - Volume 1'_x000a__x000a_1957, Spartan acquires a Kenyan air charter co. - renames it Spartan Air Services (Eastern)... _x000a_November '57: Mosquito Mk.35 CF-HMQ ferried to Nairobi by John Nock joining fellow Spartan crew in Nairobi: Ralph Burton, Vince Kluke and Dennis Boyer (mechanic)_x000a_Early '58: Burton flies HMQ to UK for maintenance_x000a_May '58, Nock returns HMQ to Ottawa_x000a__x000a_I've only seen the one pic of HMQ in the book - and its a small BW taken in late '58 in Canada. Spartan's 'house' colours at the time were overall aluminum paint, with bright red (almost day-glo) spinners, fin/rudder/elevator/wing tips. The registration was carried in black on a white band (bordered in red) across the fin/rudder, along with a Canadian Red Ensign below that on the fin. Registration CF-HMQ carried top stbd wing and bottom of port in black outboard of the engines. Spartan Air Services Ltd. titling on fuselage in black. Spartan logo (stylized wing superimposed on triangle) carried port and stbd of nose ahead of windscreen - in line with observation windows._x000a__x000a__x000a_(http://forum.keypublishing.co.uk/showthread.php?t=76603)"/>
    <x v="8"/>
    <x v="3"/>
    <m/>
    <m/>
    <x v="2"/>
    <m/>
    <m/>
    <n v="12"/>
    <x v="168"/>
    <x v="1"/>
    <n v="0"/>
    <s v="Support Unit"/>
    <x v="313"/>
    <x v="7"/>
    <n v="1"/>
  </r>
  <r>
    <n v="6711"/>
    <s v="VR796"/>
    <x v="42"/>
    <m/>
    <x v="10"/>
    <x v="19"/>
    <n v="15"/>
    <s v="December"/>
    <x v="17"/>
    <s v="15 December 1954"/>
    <x v="2"/>
    <s v="Sold 15.12.54 CF-HML R.Jens Richmond BC (Air Britain Serials)"/>
    <x v="8"/>
    <x v="3"/>
    <m/>
    <m/>
    <x v="2"/>
    <m/>
    <m/>
    <n v="12"/>
    <x v="168"/>
    <x v="1"/>
    <n v="0"/>
    <e v="#N/A"/>
    <x v="17"/>
    <x v="7"/>
    <n v="1"/>
  </r>
  <r>
    <n v="6779"/>
    <s v="A52-178"/>
    <x v="24"/>
    <m/>
    <x v="7"/>
    <x v="19"/>
    <n v="0"/>
    <s v="January"/>
    <x v="18"/>
    <s v="1955"/>
    <x v="2"/>
    <s v="Built as F.B.40. Delivered during March 1946. Final disposition: sold, January 1955. (Beaufort, Beaufighter and Mosquito in Australian Service, Stewart Wilson, 1990) Sold .55 (Air Britain Serials)"/>
    <x v="4"/>
    <x v="3"/>
    <m/>
    <m/>
    <x v="2"/>
    <m/>
    <m/>
    <m/>
    <x v="169"/>
    <x v="1"/>
    <n v="0"/>
    <e v="#N/A"/>
    <x v="17"/>
    <x v="5"/>
    <n v="1"/>
  </r>
  <r>
    <n v="6780"/>
    <s v="A52-180"/>
    <x v="24"/>
    <m/>
    <x v="7"/>
    <x v="19"/>
    <n v="0"/>
    <s v="January"/>
    <x v="18"/>
    <s v="1955"/>
    <x v="2"/>
    <s v="Built as F.B.40. Delivered during March 1946. Final disposition: sold, January 1955. (Beaufort, Beaufighter and Mosquito in Australian Service, Stewart Wilson, 1990) Sold .55 (Air Britain Serials)"/>
    <x v="4"/>
    <x v="3"/>
    <m/>
    <m/>
    <x v="2"/>
    <m/>
    <m/>
    <m/>
    <x v="169"/>
    <x v="1"/>
    <n v="0"/>
    <e v="#N/A"/>
    <x v="17"/>
    <x v="5"/>
    <n v="1"/>
  </r>
  <r>
    <n v="4370"/>
    <s v="RK958"/>
    <x v="39"/>
    <s v="CSE/199"/>
    <x v="10"/>
    <x v="19"/>
    <n v="3"/>
    <s v="January"/>
    <x v="18"/>
    <s v="3 January 1955"/>
    <x v="2"/>
    <s v="SS 3.1.55 (Air Britain Serials)"/>
    <x v="4"/>
    <x v="3"/>
    <m/>
    <m/>
    <x v="2"/>
    <m/>
    <m/>
    <n v="1"/>
    <x v="170"/>
    <x v="1"/>
    <n v="0"/>
    <s v="Front-Line"/>
    <x v="385"/>
    <x v="2"/>
    <n v="2"/>
  </r>
  <r>
    <n v="4184"/>
    <s v="RL115"/>
    <x v="39"/>
    <s v="228OCU/39"/>
    <x v="10"/>
    <x v="19"/>
    <n v="3"/>
    <s v="January"/>
    <x v="18"/>
    <s v="3 January 1955"/>
    <x v="2"/>
    <s v="SS 3.1.55 (Air Britain Serials)"/>
    <x v="4"/>
    <x v="3"/>
    <m/>
    <m/>
    <x v="2"/>
    <m/>
    <m/>
    <n v="1"/>
    <x v="170"/>
    <x v="1"/>
    <n v="0"/>
    <s v="Front-Line"/>
    <x v="234"/>
    <x v="2"/>
    <n v="2"/>
  </r>
  <r>
    <n v="6041"/>
    <s v="RL135"/>
    <x v="39"/>
    <n v="23"/>
    <x v="0"/>
    <x v="2"/>
    <n v="3"/>
    <s v="January"/>
    <x v="18"/>
    <s v="3 January 1955"/>
    <x v="2"/>
    <s v="SS 3.1.55 (Air Britain Serials)"/>
    <x v="4"/>
    <x v="3"/>
    <m/>
    <m/>
    <x v="2"/>
    <m/>
    <m/>
    <n v="1"/>
    <x v="170"/>
    <x v="1"/>
    <n v="0"/>
    <s v="Front-Line"/>
    <x v="6"/>
    <x v="2"/>
    <n v="1"/>
  </r>
  <r>
    <n v="5150"/>
    <s v="RL140"/>
    <x v="39"/>
    <s v="CSE/199"/>
    <x v="10"/>
    <x v="19"/>
    <n v="3"/>
    <s v="January"/>
    <x v="18"/>
    <s v="3 January 1955"/>
    <x v="2"/>
    <s v="SS 3.1.55 (Air Britain Serials)"/>
    <x v="4"/>
    <x v="3"/>
    <m/>
    <m/>
    <x v="2"/>
    <m/>
    <m/>
    <n v="1"/>
    <x v="170"/>
    <x v="1"/>
    <n v="0"/>
    <s v="Front-Line"/>
    <x v="385"/>
    <x v="2"/>
    <n v="2"/>
  </r>
  <r>
    <n v="7427"/>
    <s v="RL158"/>
    <x v="39"/>
    <s v="85/228OCU"/>
    <x v="0"/>
    <x v="7"/>
    <n v="3"/>
    <s v="January"/>
    <x v="18"/>
    <s v="3 January 1955"/>
    <x v="2"/>
    <s v="SS 3.1.55 (Air Britain Serials)"/>
    <x v="4"/>
    <x v="3"/>
    <m/>
    <m/>
    <x v="2"/>
    <m/>
    <m/>
    <n v="1"/>
    <x v="170"/>
    <x v="1"/>
    <n v="0"/>
    <s v="Support Unit"/>
    <x v="298"/>
    <x v="2"/>
    <n v="2"/>
  </r>
  <r>
    <n v="4160"/>
    <s v="RL183"/>
    <x v="39"/>
    <n v="23"/>
    <x v="0"/>
    <x v="2"/>
    <n v="3"/>
    <s v="January"/>
    <x v="18"/>
    <s v="3 January 1955"/>
    <x v="2"/>
    <s v="SS 3.1.55 (Air Britain Serials)  501212   Mosquito 36  RL183 23/151 SQN   RAF Coltishall, ENG   MACB (Mid-Air Collision with bird) 2  McBeth, Harold W.  ENG   RAF Horsham St Faith "/>
    <x v="4"/>
    <x v="3"/>
    <m/>
    <m/>
    <x v="2"/>
    <m/>
    <m/>
    <n v="1"/>
    <x v="170"/>
    <x v="1"/>
    <n v="0"/>
    <s v="Front-Line"/>
    <x v="6"/>
    <x v="2"/>
    <n v="1"/>
  </r>
  <r>
    <n v="1899"/>
    <s v="RL199"/>
    <x v="39"/>
    <s v="85/141/SF Coltishall"/>
    <x v="10"/>
    <x v="19"/>
    <n v="3"/>
    <s v="January"/>
    <x v="18"/>
    <s v="3 January 1955"/>
    <x v="2"/>
    <s v="SS 3.1.55 (Air Britain Serials)"/>
    <x v="4"/>
    <x v="3"/>
    <m/>
    <m/>
    <x v="2"/>
    <m/>
    <m/>
    <n v="1"/>
    <x v="170"/>
    <x v="1"/>
    <n v="0"/>
    <s v="Support Unit"/>
    <x v="432"/>
    <x v="2"/>
    <n v="3"/>
  </r>
  <r>
    <n v="5822"/>
    <s v="RL208"/>
    <x v="39"/>
    <s v="228OCU"/>
    <x v="0"/>
    <x v="7"/>
    <n v="3"/>
    <s v="January"/>
    <x v="18"/>
    <s v="3 January 1955"/>
    <x v="2"/>
    <s v="SS 3.1.55 (Air Britain Serials)"/>
    <x v="4"/>
    <x v="3"/>
    <m/>
    <m/>
    <x v="2"/>
    <m/>
    <m/>
    <n v="1"/>
    <x v="170"/>
    <x v="1"/>
    <n v="0"/>
    <s v="Support Unit"/>
    <x v="298"/>
    <x v="2"/>
    <n v="1"/>
  </r>
  <r>
    <n v="6291"/>
    <s v="RL213"/>
    <x v="39"/>
    <n v="85"/>
    <x v="0"/>
    <x v="2"/>
    <n v="3"/>
    <s v="January"/>
    <x v="18"/>
    <s v="3 January 1955"/>
    <x v="2"/>
    <s v="From the book &quot;Mosquito&quot; Chaz Bowyer, the following letters were noted with the following numbers ; 85 Sqn : RK982 -B, RL213 - F SS 3.1.55 (Air Britain Serials)"/>
    <x v="4"/>
    <x v="3"/>
    <m/>
    <m/>
    <x v="2"/>
    <m/>
    <m/>
    <n v="1"/>
    <x v="170"/>
    <x v="1"/>
    <n v="0"/>
    <s v="Front-Line"/>
    <x v="13"/>
    <x v="2"/>
    <n v="1"/>
  </r>
  <r>
    <n v="5761"/>
    <s v="RL236"/>
    <x v="39"/>
    <n v="39"/>
    <x v="10"/>
    <x v="19"/>
    <n v="3"/>
    <s v="January"/>
    <x v="18"/>
    <s v="3 January 1955"/>
    <x v="2"/>
    <s v="SS 3.1.55 (Air Britain Serials)"/>
    <x v="4"/>
    <x v="3"/>
    <m/>
    <m/>
    <x v="2"/>
    <m/>
    <m/>
    <n v="1"/>
    <x v="170"/>
    <x v="1"/>
    <n v="0"/>
    <s v="Front-Line"/>
    <x v="234"/>
    <x v="2"/>
    <n v="1"/>
  </r>
  <r>
    <n v="7429"/>
    <s v="RL239"/>
    <x v="39"/>
    <s v="141/199"/>
    <x v="10"/>
    <x v="19"/>
    <n v="3"/>
    <s v="January"/>
    <x v="18"/>
    <s v="3 January 1955"/>
    <x v="2"/>
    <s v="Served with 141sqn. till June 1946, 199 sqn. Oct 1953 and was s.o.c. 3/1/55. (http://forum.keypublishing.co.uk/showthread.php?t=72467) RL239 was TW-D. There's a photo of this particular Mosquito in the book Mosquito Squadrons of the RAF by Chaz Bowyer. (Neil Hutchinson) SS 3.1.55 (Air Britain Serials)"/>
    <x v="4"/>
    <x v="3"/>
    <m/>
    <m/>
    <x v="2"/>
    <m/>
    <m/>
    <n v="1"/>
    <x v="170"/>
    <x v="1"/>
    <n v="0"/>
    <s v="Front-Line"/>
    <x v="385"/>
    <x v="2"/>
    <n v="2"/>
  </r>
  <r>
    <n v="1863"/>
    <s v="RL266"/>
    <x v="39"/>
    <s v="Mkrs/CSE"/>
    <x v="10"/>
    <x v="19"/>
    <n v="3"/>
    <s v="January"/>
    <x v="18"/>
    <s v="3 January 1955"/>
    <x v="2"/>
    <s v="SS 3.1.55 (Air Britain Serials)"/>
    <x v="4"/>
    <x v="3"/>
    <m/>
    <m/>
    <x v="2"/>
    <m/>
    <m/>
    <n v="1"/>
    <x v="170"/>
    <x v="1"/>
    <n v="0"/>
    <s v="Support Unit"/>
    <x v="289"/>
    <x v="2"/>
    <n v="2"/>
  </r>
  <r>
    <n v="2407"/>
    <s v="VL623"/>
    <x v="35"/>
    <s v="RAE"/>
    <x v="10"/>
    <x v="19"/>
    <n v="3"/>
    <s v="January"/>
    <x v="18"/>
    <s v="3 January 1955"/>
    <x v="2"/>
    <s v="SS 3.1.55 (Air Britain Serials) Equipped with H2S."/>
    <x v="4"/>
    <x v="3"/>
    <m/>
    <m/>
    <x v="2"/>
    <m/>
    <m/>
    <n v="1"/>
    <x v="170"/>
    <x v="1"/>
    <n v="0"/>
    <s v="Support Unit"/>
    <x v="61"/>
    <x v="0"/>
    <n v="1"/>
  </r>
  <r>
    <n v="2478"/>
    <s v="VT620"/>
    <x v="10"/>
    <s v="204AFS/FETS/80"/>
    <x v="10"/>
    <x v="19"/>
    <n v="20"/>
    <s v="January"/>
    <x v="18"/>
    <s v="20 January 1955"/>
    <x v="2"/>
    <s v="SOC 20.1.55 (Air Britain Serials) d/d 30/06/1948, s.o.c. 20/01/1955 as CAT 5© with the Far East Air Force/80 Sqn.  (http://www.ukserials.com/)"/>
    <x v="4"/>
    <x v="3"/>
    <m/>
    <m/>
    <x v="2"/>
    <m/>
    <m/>
    <n v="1"/>
    <x v="170"/>
    <x v="1"/>
    <n v="0"/>
    <s v="Front-Line"/>
    <x v="384"/>
    <x v="0"/>
    <n v="3"/>
  </r>
  <r>
    <n v="5763"/>
    <s v="RL113"/>
    <x v="39"/>
    <n v="39"/>
    <x v="10"/>
    <x v="19"/>
    <n v="21"/>
    <s v="January"/>
    <x v="18"/>
    <s v="21 January 1955"/>
    <x v="2"/>
    <s v="SS 21.1.55 (Air Britain Serials)"/>
    <x v="4"/>
    <x v="3"/>
    <m/>
    <m/>
    <x v="2"/>
    <m/>
    <m/>
    <n v="1"/>
    <x v="170"/>
    <x v="1"/>
    <n v="0"/>
    <s v="Front-Line"/>
    <x v="234"/>
    <x v="2"/>
    <n v="1"/>
  </r>
  <r>
    <n v="909"/>
    <s v="RL114"/>
    <x v="39"/>
    <s v="CFE/228OCU/85/228OCU"/>
    <x v="0"/>
    <x v="7"/>
    <n v="21"/>
    <s v="January"/>
    <x v="18"/>
    <s v="21 January 1955"/>
    <x v="2"/>
    <s v="SS 21.1.55 (Air Britain Serials)"/>
    <x v="4"/>
    <x v="3"/>
    <m/>
    <m/>
    <x v="2"/>
    <m/>
    <m/>
    <n v="1"/>
    <x v="170"/>
    <x v="1"/>
    <n v="0"/>
    <s v="Support Unit"/>
    <x v="298"/>
    <x v="2"/>
    <n v="4"/>
  </r>
  <r>
    <n v="1721"/>
    <s v="RL128"/>
    <x v="39"/>
    <s v="85/228OCU"/>
    <x v="0"/>
    <x v="7"/>
    <n v="21"/>
    <s v="January"/>
    <x v="18"/>
    <s v="21 January 1955"/>
    <x v="2"/>
    <s v="SS 21.1.55 (Air Britain Serials)"/>
    <x v="4"/>
    <x v="3"/>
    <m/>
    <m/>
    <x v="2"/>
    <m/>
    <m/>
    <n v="1"/>
    <x v="170"/>
    <x v="1"/>
    <n v="0"/>
    <s v="Support Unit"/>
    <x v="298"/>
    <x v="2"/>
    <n v="2"/>
  </r>
  <r>
    <n v="6718"/>
    <s v="RL132"/>
    <x v="39"/>
    <m/>
    <x v="10"/>
    <x v="19"/>
    <n v="21"/>
    <s v="January"/>
    <x v="18"/>
    <s v="21 January 1955"/>
    <x v="2"/>
    <s v="SS 21.1.55 (Air Britain Serials)"/>
    <x v="4"/>
    <x v="3"/>
    <m/>
    <m/>
    <x v="2"/>
    <m/>
    <m/>
    <n v="1"/>
    <x v="170"/>
    <x v="1"/>
    <n v="0"/>
    <e v="#N/A"/>
    <x v="17"/>
    <x v="2"/>
    <n v="1"/>
  </r>
  <r>
    <n v="18"/>
    <s v="RR308"/>
    <x v="10"/>
    <s v="489/132OTU/6OTU/CFS/204AFS/Swinderby/45/33"/>
    <x v="10"/>
    <x v="19"/>
    <n v="21"/>
    <s v="January"/>
    <x v="18"/>
    <s v="21 January 1955"/>
    <x v="2"/>
    <s v="SOC 21.1.55 (Air Britain Serials)"/>
    <x v="4"/>
    <x v="3"/>
    <m/>
    <m/>
    <x v="2"/>
    <m/>
    <m/>
    <n v="1"/>
    <x v="170"/>
    <x v="1"/>
    <n v="1"/>
    <s v="Front-Line"/>
    <x v="380"/>
    <x v="2"/>
    <n v="8"/>
  </r>
  <r>
    <n v="7502"/>
    <s v="TK619"/>
    <x v="42"/>
    <s v="CBE/139"/>
    <x v="0"/>
    <x v="8"/>
    <n v="22"/>
    <s v="January"/>
    <x v="18"/>
    <s v="22 January 1955"/>
    <x v="2"/>
    <s v="SS 22.1.55 (Air Britain Serials)"/>
    <x v="4"/>
    <x v="3"/>
    <m/>
    <m/>
    <x v="2"/>
    <m/>
    <m/>
    <n v="1"/>
    <x v="170"/>
    <x v="1"/>
    <n v="0"/>
    <s v="Front-Line"/>
    <x v="15"/>
    <x v="0"/>
    <n v="2"/>
  </r>
  <r>
    <n v="4527"/>
    <s v="VX865"/>
    <x v="44"/>
    <s v="Mkrs"/>
    <x v="10"/>
    <x v="19"/>
    <n v="26"/>
    <s v="January"/>
    <x v="18"/>
    <s v="26 January 1955"/>
    <x v="2"/>
    <s v="SS 26.1.55 (Air Britain Serials) |d/d 27/02/1950, sold as scrap 26/01/1955 at No.10 MU Hullavingdon to David Bond &amp; Co, Perth, Scotland   (http://www.ukserials.com/)"/>
    <x v="4"/>
    <x v="3"/>
    <m/>
    <m/>
    <x v="2"/>
    <m/>
    <m/>
    <n v="1"/>
    <x v="170"/>
    <x v="1"/>
    <n v="0"/>
    <s v="Support Unit"/>
    <x v="44"/>
    <x v="8"/>
    <n v="1"/>
  </r>
  <r>
    <n v="4536"/>
    <s v="VX867"/>
    <x v="44"/>
    <s v="Mkrs"/>
    <x v="10"/>
    <x v="19"/>
    <n v="26"/>
    <s v="January"/>
    <x v="18"/>
    <s v="26 January 1955"/>
    <x v="2"/>
    <s v="SS 26.1.55 (Air Britain Serials) |d/d 16/06/1950, sold as scrap 26/01/1955 at No.10 MU Hullavingdon to David Bond &amp; Co, Perth, Scotland   (http://www.ukserials.com/)"/>
    <x v="4"/>
    <x v="3"/>
    <m/>
    <m/>
    <x v="2"/>
    <m/>
    <m/>
    <n v="1"/>
    <x v="170"/>
    <x v="1"/>
    <n v="0"/>
    <s v="Support Unit"/>
    <x v="44"/>
    <x v="8"/>
    <n v="1"/>
  </r>
  <r>
    <n v="5827"/>
    <s v="RL258"/>
    <x v="39"/>
    <s v="228OCU"/>
    <x v="0"/>
    <x v="7"/>
    <n v="31"/>
    <s v="January"/>
    <x v="18"/>
    <s v="31 January 1955"/>
    <x v="2"/>
    <s v="SS 31.1.55 (Air Britain Serials)"/>
    <x v="4"/>
    <x v="3"/>
    <m/>
    <m/>
    <x v="2"/>
    <m/>
    <m/>
    <n v="1"/>
    <x v="170"/>
    <x v="1"/>
    <n v="0"/>
    <s v="Support Unit"/>
    <x v="298"/>
    <x v="2"/>
    <n v="1"/>
  </r>
  <r>
    <n v="4505"/>
    <s v="TA709"/>
    <x v="42"/>
    <s v="SIU/98"/>
    <x v="10"/>
    <x v="19"/>
    <n v="3"/>
    <s v="February"/>
    <x v="18"/>
    <s v="3 February 1955"/>
    <x v="2"/>
    <s v="SS 3.2.55 (Air Britain Serials)"/>
    <x v="4"/>
    <x v="3"/>
    <m/>
    <m/>
    <x v="2"/>
    <m/>
    <m/>
    <n v="2"/>
    <x v="171"/>
    <x v="1"/>
    <n v="0"/>
    <s v="Front-Line"/>
    <x v="204"/>
    <x v="0"/>
    <n v="2"/>
  </r>
  <r>
    <n v="890"/>
    <s v="PF669"/>
    <x v="35"/>
    <s v="58/237OCU/231OCU/Cv PR34A/81"/>
    <x v="10"/>
    <x v="19"/>
    <n v="12"/>
    <s v="February"/>
    <x v="18"/>
    <s v="12 February 1955"/>
    <x v="0"/>
    <s v="U/c retracted on landing Seletar 12.2.55 (Air Britain Serials)"/>
    <x v="2"/>
    <x v="2"/>
    <s v="Crashed on landing"/>
    <m/>
    <x v="2"/>
    <m/>
    <m/>
    <n v="2"/>
    <x v="171"/>
    <x v="1"/>
    <n v="0"/>
    <s v="Front-Line"/>
    <x v="287"/>
    <x v="6"/>
    <n v="5"/>
  </r>
  <r>
    <n v="2499"/>
    <s v="VA926"/>
    <x v="10"/>
    <s v="609/204AFS/HCEU"/>
    <x v="10"/>
    <x v="19"/>
    <n v="22"/>
    <s v="February"/>
    <x v="18"/>
    <s v="22 February 1955"/>
    <x v="2"/>
    <s v="SS 23.2.55 (Air Britain Serials)"/>
    <x v="4"/>
    <x v="3"/>
    <m/>
    <m/>
    <x v="2"/>
    <m/>
    <m/>
    <n v="2"/>
    <x v="171"/>
    <x v="1"/>
    <n v="0"/>
    <s v="Support Unit"/>
    <x v="433"/>
    <x v="2"/>
    <n v="3"/>
  </r>
  <r>
    <n v="334"/>
    <s v="RG205"/>
    <x v="35"/>
    <s v="544/540/Met Flt/RAE/58/Cv PR34A/81"/>
    <x v="10"/>
    <x v="19"/>
    <n v="28"/>
    <s v="February"/>
    <x v="18"/>
    <s v="28 February 1955"/>
    <x v="0"/>
    <s v="Undershot landing and u/c collapsed Butterworth 28.2.55 (Air Britain Serials)"/>
    <x v="2"/>
    <x v="2"/>
    <s v="Undershot"/>
    <m/>
    <x v="2"/>
    <m/>
    <m/>
    <n v="2"/>
    <x v="171"/>
    <x v="1"/>
    <n v="0"/>
    <s v="Front-Line"/>
    <x v="287"/>
    <x v="0"/>
    <n v="7"/>
  </r>
  <r>
    <n v="3277"/>
    <s v="RL194"/>
    <x v="39"/>
    <s v="264/23/264"/>
    <x v="10"/>
    <x v="19"/>
    <n v="2"/>
    <s v="March"/>
    <x v="18"/>
    <s v="2 March 1955"/>
    <x v="2"/>
    <s v="SS 2.3.55 (Air Britain Serials)"/>
    <x v="4"/>
    <x v="3"/>
    <m/>
    <m/>
    <x v="2"/>
    <m/>
    <m/>
    <n v="3"/>
    <x v="172"/>
    <x v="1"/>
    <n v="0"/>
    <s v="Front-Line"/>
    <x v="10"/>
    <x v="2"/>
    <n v="3"/>
  </r>
  <r>
    <n v="4507"/>
    <s v="TA700"/>
    <x v="42"/>
    <s v="SIU"/>
    <x v="10"/>
    <x v="19"/>
    <n v="2"/>
    <s v="March"/>
    <x v="18"/>
    <s v="2 March 1955"/>
    <x v="2"/>
    <s v="SS 2.3.55 (Air Britain Serials)"/>
    <x v="4"/>
    <x v="3"/>
    <m/>
    <m/>
    <x v="2"/>
    <m/>
    <m/>
    <n v="3"/>
    <x v="172"/>
    <x v="1"/>
    <n v="0"/>
    <s v="Support Unit"/>
    <x v="427"/>
    <x v="0"/>
    <n v="1"/>
  </r>
  <r>
    <n v="3905"/>
    <s v="VP185"/>
    <x v="42"/>
    <n v="139"/>
    <x v="0"/>
    <x v="8"/>
    <n v="2"/>
    <s v="March"/>
    <x v="18"/>
    <s v="2 March 1955"/>
    <x v="2"/>
    <s v="SOC 2.3.55 (Air Britain Serials)"/>
    <x v="4"/>
    <x v="3"/>
    <m/>
    <m/>
    <x v="2"/>
    <m/>
    <m/>
    <n v="3"/>
    <x v="172"/>
    <x v="1"/>
    <n v="0"/>
    <s v="Front-Line"/>
    <x v="15"/>
    <x v="7"/>
    <n v="1"/>
  </r>
  <r>
    <n v="1258"/>
    <s v="VP190"/>
    <x v="42"/>
    <s v="SF Hemswell/Cv TT35"/>
    <x v="10"/>
    <x v="19"/>
    <n v="2"/>
    <s v="March"/>
    <x v="18"/>
    <s v="2 March 1955"/>
    <x v="2"/>
    <s v="SOC 2.3.55 (Air Britain Serials)"/>
    <x v="4"/>
    <x v="3"/>
    <m/>
    <m/>
    <x v="2"/>
    <m/>
    <m/>
    <n v="3"/>
    <x v="172"/>
    <x v="1"/>
    <n v="0"/>
    <e v="#N/A"/>
    <x v="278"/>
    <x v="7"/>
    <n v="2"/>
  </r>
  <r>
    <n v="6719"/>
    <s v="VX905"/>
    <x v="44"/>
    <m/>
    <x v="10"/>
    <x v="19"/>
    <n v="2"/>
    <s v="March"/>
    <x v="18"/>
    <s v="2 March 1955"/>
    <x v="2"/>
    <s v="SS 2.3.55 (Air Britain Serials) |d/d 12/10/1950, sold as scrap 02/03/1955 at No.27 MU Shawbury to David Bond &amp; Co, Perth, Scotland   (http://www.ukserials.com/)"/>
    <x v="4"/>
    <x v="3"/>
    <m/>
    <m/>
    <x v="2"/>
    <m/>
    <m/>
    <n v="3"/>
    <x v="172"/>
    <x v="1"/>
    <n v="0"/>
    <e v="#N/A"/>
    <x v="17"/>
    <x v="8"/>
    <n v="1"/>
  </r>
  <r>
    <n v="229"/>
    <s v="RG177"/>
    <x v="35"/>
    <s v="DH/AAEE/R-R/AAEE/Rotol/Cv PR34A/81"/>
    <x v="10"/>
    <x v="19"/>
    <n v="17"/>
    <s v="March"/>
    <x v="18"/>
    <s v="17 March 1955"/>
    <x v="0"/>
    <s v="Swung on landing and under carriage raised to stop Seletar 17.3.55 (Air Britain Serials)"/>
    <x v="2"/>
    <x v="2"/>
    <s v="Swung on landing"/>
    <m/>
    <x v="2"/>
    <m/>
    <m/>
    <n v="3"/>
    <x v="172"/>
    <x v="1"/>
    <n v="0"/>
    <s v="Front-Line"/>
    <x v="287"/>
    <x v="0"/>
    <n v="7"/>
  </r>
  <r>
    <n v="4533"/>
    <s v="RF608"/>
    <x v="12"/>
    <s v="143/14"/>
    <x v="18"/>
    <x v="19"/>
    <n v="20"/>
    <s v="March"/>
    <x v="18"/>
    <s v="20 March 1955"/>
    <x v="2"/>
    <s v="Inspected at Chateaudun Nov 50, to Israeli ownership at Chateaudun Feb 21 51, ferried to Israel Nov 15 51. w/o in landing accident Mar 20 55. (Air Enthusiast, September-October 1999) May have been W/C Foxley-Norris' personal aircraft, based on photo and caption in A Separate Little War. To Armee de l'Air 7.11.47 to Israel 21.2.51 as 2131 Written off 20.3.55 (Air Britain Serials)"/>
    <x v="4"/>
    <x v="3"/>
    <m/>
    <m/>
    <x v="2"/>
    <m/>
    <m/>
    <n v="3"/>
    <x v="172"/>
    <x v="1"/>
    <n v="1"/>
    <s v="Front-Line"/>
    <x v="215"/>
    <x v="3"/>
    <n v="2"/>
  </r>
  <r>
    <n v="753"/>
    <s v="RK957"/>
    <x v="39"/>
    <s v="141/228OCU"/>
    <x v="0"/>
    <x v="7"/>
    <n v="21"/>
    <s v="March"/>
    <x v="18"/>
    <s v="21 March 1955"/>
    <x v="2"/>
    <s v="SS 21.3.55 (Air Britain Serials)"/>
    <x v="4"/>
    <x v="3"/>
    <m/>
    <m/>
    <x v="2"/>
    <m/>
    <m/>
    <n v="3"/>
    <x v="172"/>
    <x v="1"/>
    <n v="0"/>
    <s v="Support Unit"/>
    <x v="298"/>
    <x v="2"/>
    <n v="2"/>
  </r>
  <r>
    <n v="6146"/>
    <s v="RK998"/>
    <x v="39"/>
    <n v="23"/>
    <x v="0"/>
    <x v="2"/>
    <n v="21"/>
    <s v="March"/>
    <x v="18"/>
    <s v="21 March 1955"/>
    <x v="2"/>
    <s v="SS 21.3.55 (Air Britain Serials)"/>
    <x v="4"/>
    <x v="3"/>
    <m/>
    <m/>
    <x v="2"/>
    <m/>
    <m/>
    <n v="3"/>
    <x v="172"/>
    <x v="1"/>
    <n v="0"/>
    <s v="Front-Line"/>
    <x v="6"/>
    <x v="2"/>
    <n v="1"/>
  </r>
  <r>
    <n v="6721"/>
    <s v="RK999"/>
    <x v="39"/>
    <m/>
    <x v="10"/>
    <x v="19"/>
    <n v="21"/>
    <s v="March"/>
    <x v="18"/>
    <s v="21 March 1955"/>
    <x v="2"/>
    <s v="SS 21.3.55 (Air Britain Serials)"/>
    <x v="4"/>
    <x v="3"/>
    <m/>
    <m/>
    <x v="2"/>
    <m/>
    <m/>
    <n v="3"/>
    <x v="172"/>
    <x v="1"/>
    <n v="0"/>
    <e v="#N/A"/>
    <x v="17"/>
    <x v="2"/>
    <n v="1"/>
  </r>
  <r>
    <n v="6747"/>
    <s v="RL119"/>
    <x v="39"/>
    <m/>
    <x v="10"/>
    <x v="19"/>
    <n v="21"/>
    <s v="March"/>
    <x v="18"/>
    <s v="21 March 1955"/>
    <x v="2"/>
    <s v="SS 21.3.55 (Air Britain Serials)"/>
    <x v="4"/>
    <x v="3"/>
    <m/>
    <m/>
    <x v="2"/>
    <m/>
    <m/>
    <n v="3"/>
    <x v="172"/>
    <x v="1"/>
    <n v="0"/>
    <e v="#N/A"/>
    <x v="17"/>
    <x v="2"/>
    <n v="1"/>
  </r>
  <r>
    <n v="1871"/>
    <s v="RL153"/>
    <x v="39"/>
    <s v="85/29/SF West Malling/228OCU"/>
    <x v="0"/>
    <x v="7"/>
    <n v="21"/>
    <s v="March"/>
    <x v="18"/>
    <s v="21 March 1955"/>
    <x v="2"/>
    <s v="SS 21.3.55 (Air Britain Serials)"/>
    <x v="4"/>
    <x v="3"/>
    <m/>
    <m/>
    <x v="2"/>
    <m/>
    <m/>
    <n v="3"/>
    <x v="172"/>
    <x v="1"/>
    <n v="0"/>
    <s v="Support Unit"/>
    <x v="298"/>
    <x v="2"/>
    <n v="4"/>
  </r>
  <r>
    <n v="1506"/>
    <s v="RL175"/>
    <x v="39"/>
    <s v="29/85"/>
    <x v="0"/>
    <x v="2"/>
    <n v="21"/>
    <s v="March"/>
    <x v="18"/>
    <s v="21 March 1955"/>
    <x v="2"/>
    <s v="SS 21.3.55 (Air Britain Serials)"/>
    <x v="4"/>
    <x v="3"/>
    <m/>
    <m/>
    <x v="2"/>
    <m/>
    <m/>
    <n v="3"/>
    <x v="172"/>
    <x v="1"/>
    <n v="0"/>
    <s v="Front-Line"/>
    <x v="13"/>
    <x v="2"/>
    <n v="2"/>
  </r>
  <r>
    <n v="2255"/>
    <s v="RL200"/>
    <x v="39"/>
    <s v="85/228OCU"/>
    <x v="0"/>
    <x v="7"/>
    <n v="21"/>
    <s v="March"/>
    <x v="18"/>
    <s v="21 March 1955"/>
    <x v="2"/>
    <s v="SS 21.3.55 (Air Britain Serials)"/>
    <x v="4"/>
    <x v="3"/>
    <m/>
    <m/>
    <x v="2"/>
    <m/>
    <m/>
    <n v="3"/>
    <x v="172"/>
    <x v="1"/>
    <n v="0"/>
    <s v="Support Unit"/>
    <x v="298"/>
    <x v="2"/>
    <n v="2"/>
  </r>
  <r>
    <n v="1276"/>
    <s v="RL245"/>
    <x v="39"/>
    <s v="68/85"/>
    <x v="0"/>
    <x v="2"/>
    <n v="21"/>
    <s v="March"/>
    <x v="18"/>
    <s v="21 March 1955"/>
    <x v="2"/>
    <s v="SS 21.3.55 (Air Britain Serials)"/>
    <x v="4"/>
    <x v="3"/>
    <m/>
    <m/>
    <x v="2"/>
    <m/>
    <m/>
    <n v="3"/>
    <x v="172"/>
    <x v="1"/>
    <n v="0"/>
    <s v="Front-Line"/>
    <x v="13"/>
    <x v="2"/>
    <n v="2"/>
  </r>
  <r>
    <n v="4808"/>
    <s v="RL250"/>
    <x v="39"/>
    <n v="264"/>
    <x v="10"/>
    <x v="19"/>
    <n v="21"/>
    <s v="March"/>
    <x v="18"/>
    <s v="21 March 1955"/>
    <x v="2"/>
    <s v="SS 21.3.55 (Air Britain Serials)"/>
    <x v="4"/>
    <x v="3"/>
    <m/>
    <m/>
    <x v="2"/>
    <m/>
    <m/>
    <n v="3"/>
    <x v="172"/>
    <x v="1"/>
    <n v="0"/>
    <s v="Front-Line"/>
    <x v="10"/>
    <x v="2"/>
    <n v="1"/>
  </r>
  <r>
    <n v="3779"/>
    <s v="RL259"/>
    <x v="39"/>
    <n v="264"/>
    <x v="10"/>
    <x v="19"/>
    <n v="21"/>
    <s v="March"/>
    <x v="18"/>
    <s v="21 March 1955"/>
    <x v="2"/>
    <s v="SS 21.3.55 (Air Britain Serials)"/>
    <x v="4"/>
    <x v="3"/>
    <m/>
    <m/>
    <x v="2"/>
    <m/>
    <m/>
    <n v="3"/>
    <x v="172"/>
    <x v="1"/>
    <n v="0"/>
    <s v="Front-Line"/>
    <x v="10"/>
    <x v="2"/>
    <n v="1"/>
  </r>
  <r>
    <n v="6319"/>
    <s v="RL262"/>
    <x v="39"/>
    <n v="264"/>
    <x v="10"/>
    <x v="19"/>
    <n v="21"/>
    <s v="March"/>
    <x v="18"/>
    <s v="21 March 1955"/>
    <x v="2"/>
    <s v="SS 21.3.55 (Air Britain Serials)"/>
    <x v="4"/>
    <x v="3"/>
    <m/>
    <m/>
    <x v="2"/>
    <m/>
    <m/>
    <n v="3"/>
    <x v="172"/>
    <x v="1"/>
    <n v="0"/>
    <s v="Front-Line"/>
    <x v="10"/>
    <x v="2"/>
    <n v="1"/>
  </r>
  <r>
    <n v="6748"/>
    <s v="TA665"/>
    <x v="42"/>
    <m/>
    <x v="10"/>
    <x v="19"/>
    <n v="31"/>
    <s v="March"/>
    <x v="18"/>
    <s v="31 March 1955"/>
    <x v="2"/>
    <s v="SS 31.3.55 (Air Britain Serials)"/>
    <x v="4"/>
    <x v="3"/>
    <m/>
    <m/>
    <x v="2"/>
    <m/>
    <m/>
    <n v="3"/>
    <x v="172"/>
    <x v="1"/>
    <n v="0"/>
    <e v="#N/A"/>
    <x v="17"/>
    <x v="0"/>
    <n v="1"/>
  </r>
  <r>
    <n v="6749"/>
    <s v="TA690"/>
    <x v="42"/>
    <m/>
    <x v="10"/>
    <x v="19"/>
    <n v="31"/>
    <s v="March"/>
    <x v="18"/>
    <s v="31 March 1955"/>
    <x v="2"/>
    <s v="SS 31.3.55 (Air Britain Serials)"/>
    <x v="4"/>
    <x v="3"/>
    <m/>
    <m/>
    <x v="2"/>
    <m/>
    <m/>
    <n v="3"/>
    <x v="172"/>
    <x v="1"/>
    <n v="0"/>
    <e v="#N/A"/>
    <x v="17"/>
    <x v="0"/>
    <n v="1"/>
  </r>
  <r>
    <n v="6750"/>
    <s v="TK595"/>
    <x v="42"/>
    <m/>
    <x v="10"/>
    <x v="19"/>
    <n v="31"/>
    <s v="March"/>
    <x v="18"/>
    <s v="31 March 1955"/>
    <x v="2"/>
    <s v="SS 31.3.55 (Air Britain Serials)"/>
    <x v="4"/>
    <x v="3"/>
    <m/>
    <m/>
    <x v="2"/>
    <m/>
    <m/>
    <n v="3"/>
    <x v="172"/>
    <x v="1"/>
    <n v="0"/>
    <e v="#N/A"/>
    <x v="17"/>
    <x v="0"/>
    <n v="1"/>
  </r>
  <r>
    <n v="6751"/>
    <s v="TK631"/>
    <x v="42"/>
    <m/>
    <x v="10"/>
    <x v="19"/>
    <n v="31"/>
    <s v="March"/>
    <x v="18"/>
    <s v="31 March 1955"/>
    <x v="2"/>
    <s v="SS 31.3.55 (Air Britain Serials)"/>
    <x v="4"/>
    <x v="3"/>
    <m/>
    <m/>
    <x v="2"/>
    <m/>
    <m/>
    <n v="3"/>
    <x v="172"/>
    <x v="1"/>
    <n v="0"/>
    <e v="#N/A"/>
    <x v="17"/>
    <x v="0"/>
    <n v="1"/>
  </r>
  <r>
    <n v="1915"/>
    <s v="TA474"/>
    <x v="12"/>
    <s v="8OTU"/>
    <x v="18"/>
    <x v="19"/>
    <n v="5"/>
    <s v="May"/>
    <x v="18"/>
    <s v="5 May 1955"/>
    <x v="2"/>
    <s v="Inspected at Chateaudun Nov 50, to Israeli ownership at Chateaudun Feb 21 51, ferried to Israel 20 Jun 51, Cat 2 accident May 5 55. (Air Enthusiast, September-October 1999) To Armee de l'Air 11.12.47 to Israel 21.2.51 as 2108 Written off 5.5.55 (Air Britain Serials)"/>
    <x v="4"/>
    <x v="3"/>
    <m/>
    <m/>
    <x v="2"/>
    <m/>
    <m/>
    <n v="5"/>
    <x v="173"/>
    <x v="1"/>
    <n v="0"/>
    <s v="Support Unit"/>
    <x v="37"/>
    <x v="0"/>
    <n v="1"/>
  </r>
  <r>
    <n v="6752"/>
    <s v="VR801"/>
    <x v="42"/>
    <m/>
    <x v="10"/>
    <x v="19"/>
    <n v="13"/>
    <s v="June"/>
    <x v="18"/>
    <s v="13 June 1955"/>
    <x v="0"/>
    <s v="VR801 (XB-HOB) being sought by Jim Dearborn. Crashed on a movie set - see the Aeroplane April 2008. SOC 13.6.55 N9919F Crashed Calabasas CA (Air Britain Serials)"/>
    <x v="2"/>
    <x v="2"/>
    <s v="Not Stated"/>
    <m/>
    <x v="2"/>
    <m/>
    <m/>
    <n v="6"/>
    <x v="174"/>
    <x v="1"/>
    <n v="0"/>
    <e v="#N/A"/>
    <x v="17"/>
    <x v="7"/>
    <n v="1"/>
  </r>
  <r>
    <n v="2778"/>
    <s v="TE869"/>
    <x v="12"/>
    <s v="FE"/>
    <x v="17"/>
    <x v="19"/>
    <n v="30"/>
    <s v="June"/>
    <x v="18"/>
    <s v="30 June 1955"/>
    <x v="2"/>
    <s v="NZ2361 FB.VI Built at Standard Motors and delivered sometime between 27 May 1945 and 21 December 1946. Previously TE869. Ferried from the United Kingdom by an RAF/RNZAF crew and BOC Ohakea on 15 September 1947. Ferried to Woodbourne for storage shortly after arrival. Declared surplus on SR83/55 dated 30 June 1955 and sold by GSB tender number 6326 to ANSA Orchard Equipment Co, Nelson. Airframe hours 71:00. . (http://www.adf-serials.com/nz-serials/) To RNZAF 15.8.47 as NZ2361 Sold 11.56 Ansa Orchard Eq broken up (Air Britain Serials)"/>
    <x v="4"/>
    <x v="3"/>
    <m/>
    <m/>
    <x v="2"/>
    <m/>
    <m/>
    <n v="6"/>
    <x v="174"/>
    <x v="1"/>
    <n v="0"/>
    <e v="#N/A"/>
    <x v="91"/>
    <x v="3"/>
    <n v="1"/>
  </r>
  <r>
    <n v="6753"/>
    <s v="TE881"/>
    <x v="12"/>
    <m/>
    <x v="17"/>
    <x v="19"/>
    <n v="30"/>
    <s v="June"/>
    <x v="18"/>
    <s v="30 June 1955"/>
    <x v="2"/>
    <s v="NZ2345 FB.VI Built at Standard Motors. Previously TE881 and delivered sometime between 27 May 1945 and 21 December 1945. Ferried from the United Kingdom by an RAF/RNZAF crew and BOC Ohakea on 28 May 1947. Ferried to Woodbourne for storage shortly after arrival. Declared surplus on SR83/55 dated 30 June 1955 and sold by GSB tender number 6326 to ANSA Orchard Equipment Co, Nelson. Airframe hours 69:35. . (http://www.adf-serials.com/nz-serials/) To RNZAF 23.4.47 as NZ2345 (Air Britain Serials)"/>
    <x v="5"/>
    <x v="3"/>
    <m/>
    <m/>
    <x v="2"/>
    <m/>
    <m/>
    <n v="6"/>
    <x v="174"/>
    <x v="1"/>
    <n v="0"/>
    <e v="#N/A"/>
    <x v="17"/>
    <x v="3"/>
    <n v="1"/>
  </r>
  <r>
    <n v="6764"/>
    <s v="NS697"/>
    <x v="18"/>
    <m/>
    <x v="7"/>
    <x v="19"/>
    <n v="0"/>
    <s v="July"/>
    <x v="18"/>
    <s v="0 July 1955"/>
    <x v="2"/>
    <s v="07.1955 sold to Wilmore Aviation. unknown location (MIAS). , , to RAAF as A52-608 To RAAF 8.11.44 as A52-608 87 Sqn Sold Wilmor Aviation (Air Britain Serials)"/>
    <x v="4"/>
    <x v="3"/>
    <m/>
    <m/>
    <x v="2"/>
    <m/>
    <m/>
    <n v="7"/>
    <x v="175"/>
    <x v="1"/>
    <n v="1"/>
    <e v="#N/A"/>
    <x v="17"/>
    <x v="0"/>
    <n v="1"/>
  </r>
  <r>
    <n v="1763"/>
    <s v="TW237"/>
    <x v="43"/>
    <s v="RN"/>
    <x v="18"/>
    <x v="19"/>
    <n v="5"/>
    <s v="July"/>
    <x v="18"/>
    <s v="5 July 1955"/>
    <x v="2"/>
    <s v="Cat? Accident Jul 5 55, w/o Nov 13 55. (Air Enthusiast September-October 1999) To Israel [as 4X-3186?] (Air Britain Serials) Fixed Wings"/>
    <x v="2"/>
    <x v="3"/>
    <s v="Not Stated"/>
    <m/>
    <x v="2"/>
    <m/>
    <m/>
    <n v="7"/>
    <x v="175"/>
    <x v="1"/>
    <n v="0"/>
    <e v="#N/A"/>
    <x v="64"/>
    <x v="2"/>
    <n v="1"/>
  </r>
  <r>
    <n v="636"/>
    <s v="LR580"/>
    <x v="10"/>
    <s v="54OTU/58/FTU"/>
    <x v="10"/>
    <x v="7"/>
    <n v="12"/>
    <s v="July"/>
    <x v="18"/>
    <s v="12 July 1955"/>
    <x v="2"/>
    <s v="SOC 12.7.55 (Air Britain Serials)"/>
    <x v="4"/>
    <x v="3"/>
    <m/>
    <m/>
    <x v="2"/>
    <m/>
    <m/>
    <n v="7"/>
    <x v="175"/>
    <x v="1"/>
    <n v="1"/>
    <s v="Support Unit"/>
    <x v="395"/>
    <x v="2"/>
    <n v="3"/>
  </r>
  <r>
    <n v="3159"/>
    <s v="RF828"/>
    <x v="12"/>
    <s v="333/334"/>
    <x v="18"/>
    <x v="19"/>
    <n v="18"/>
    <s v="July"/>
    <x v="18"/>
    <s v="18 July 1955"/>
    <x v="0"/>
    <s v="Inspected at Chateaudun Nov 50, to Israeli ownership at Chateaudun Feb 21 51, ferried to Israel Nov 27 51. ? Cat accident (Hit HT cables) on Nov 23 53, w/o in a landing accident Jul 18 55, 2nd Lt &quot;X&quot; and 2nd Lt Melamed. (Air Enthusiast, September-October 1999) To Armee de l'Air 5.7.46 to Israel 21.2.51 as 2134 Written off 18.7.55 (Air Britain Serials)"/>
    <x v="2"/>
    <x v="2"/>
    <s v="Hit Cable"/>
    <m/>
    <x v="2"/>
    <m/>
    <m/>
    <n v="7"/>
    <x v="175"/>
    <x v="1"/>
    <n v="1"/>
    <s v="Front-Line"/>
    <x v="188"/>
    <x v="3"/>
    <n v="2"/>
  </r>
  <r>
    <n v="706"/>
    <s v="TV984"/>
    <x v="10"/>
    <s v="SF Leuchars/SF Hemswell/231OCU/FETS"/>
    <x v="10"/>
    <x v="19"/>
    <n v="19"/>
    <s v="July"/>
    <x v="18"/>
    <s v="19 July 1955"/>
    <x v="2"/>
    <s v="SOC 19.7.55 (Air Britain Serials)"/>
    <x v="4"/>
    <x v="3"/>
    <m/>
    <m/>
    <x v="2"/>
    <m/>
    <m/>
    <n v="7"/>
    <x v="175"/>
    <x v="1"/>
    <n v="0"/>
    <s v="Support Unit"/>
    <x v="391"/>
    <x v="2"/>
    <n v="4"/>
  </r>
  <r>
    <n v="6679"/>
    <s v="PF627"/>
    <x v="35"/>
    <s v="RN"/>
    <x v="10"/>
    <x v="19"/>
    <n v="8"/>
    <s v="August"/>
    <x v="18"/>
    <s v="8 August 1955"/>
    <x v="2"/>
    <s v="SS 8.8.55 (Air Britain Serials)"/>
    <x v="4"/>
    <x v="3"/>
    <m/>
    <m/>
    <x v="2"/>
    <m/>
    <m/>
    <n v="8"/>
    <x v="176"/>
    <x v="1"/>
    <n v="0"/>
    <e v="#N/A"/>
    <x v="64"/>
    <x v="6"/>
    <n v="1"/>
  </r>
  <r>
    <n v="6680"/>
    <s v="PF631"/>
    <x v="35"/>
    <s v="RN"/>
    <x v="10"/>
    <x v="19"/>
    <n v="8"/>
    <s v="August"/>
    <x v="18"/>
    <s v="8 August 1955"/>
    <x v="2"/>
    <s v="SS 8.8.55 (Air Britain Serials)"/>
    <x v="4"/>
    <x v="3"/>
    <m/>
    <m/>
    <x v="2"/>
    <m/>
    <m/>
    <n v="8"/>
    <x v="176"/>
    <x v="1"/>
    <n v="0"/>
    <e v="#N/A"/>
    <x v="64"/>
    <x v="6"/>
    <n v="1"/>
  </r>
  <r>
    <n v="6685"/>
    <s v="RG291"/>
    <x v="35"/>
    <s v="RN"/>
    <x v="10"/>
    <x v="19"/>
    <n v="8"/>
    <s v="August"/>
    <x v="18"/>
    <s v="8 August 1955"/>
    <x v="2"/>
    <s v="Sold 8.8.55 (Air Britain Serials)"/>
    <x v="5"/>
    <x v="3"/>
    <m/>
    <m/>
    <x v="2"/>
    <m/>
    <m/>
    <n v="8"/>
    <x v="176"/>
    <x v="1"/>
    <n v="0"/>
    <e v="#N/A"/>
    <x v="64"/>
    <x v="0"/>
    <n v="1"/>
  </r>
  <r>
    <n v="6681"/>
    <s v="RG297"/>
    <x v="35"/>
    <s v="RN"/>
    <x v="10"/>
    <x v="19"/>
    <n v="8"/>
    <s v="August"/>
    <x v="18"/>
    <s v="8 August 1955"/>
    <x v="2"/>
    <s v="SS 8.8.55 (Air Britain Serials)"/>
    <x v="4"/>
    <x v="3"/>
    <m/>
    <m/>
    <x v="2"/>
    <m/>
    <m/>
    <n v="8"/>
    <x v="176"/>
    <x v="1"/>
    <n v="0"/>
    <e v="#N/A"/>
    <x v="64"/>
    <x v="0"/>
    <n v="1"/>
  </r>
  <r>
    <n v="4248"/>
    <s v="RF896"/>
    <x v="12"/>
    <s v="8OTU/132OTU"/>
    <x v="18"/>
    <x v="19"/>
    <n v="9"/>
    <s v="August"/>
    <x v="18"/>
    <s v="9 August 1955"/>
    <x v="0"/>
    <s v="Inspected at Chateaudun Nov 50, to Israeli ownership at Chateaudun Feb 21 51, ferried to Israel Jun 24-25 51, w/o in a landing accident Aug 9 55. (Air Enthusiast, September-October 1999) To Armee de l'Air 8.12.47 to Israel 21.2.51 as 2114 Written off 9.8.55 (Air Britain Serials)"/>
    <x v="2"/>
    <x v="2"/>
    <s v="Crashed on landing"/>
    <m/>
    <x v="2"/>
    <m/>
    <m/>
    <n v="8"/>
    <x v="176"/>
    <x v="1"/>
    <n v="1"/>
    <s v="Support Unit"/>
    <x v="121"/>
    <x v="3"/>
    <n v="2"/>
  </r>
  <r>
    <n v="4724"/>
    <s v="TA696"/>
    <x v="42"/>
    <n v="98"/>
    <x v="10"/>
    <x v="19"/>
    <n v="9"/>
    <s v="August"/>
    <x v="18"/>
    <s v="9 August 1955"/>
    <x v="0"/>
    <s v="Sold 15.12.54 CF-HMO Lost nr Churchill Manitoba 9.8.55 (Air Britain Serials)"/>
    <x v="2"/>
    <x v="2"/>
    <s v="Not Stated"/>
    <m/>
    <x v="2"/>
    <m/>
    <m/>
    <n v="8"/>
    <x v="176"/>
    <x v="1"/>
    <n v="0"/>
    <s v="Front-Line"/>
    <x v="204"/>
    <x v="0"/>
    <n v="1"/>
  </r>
  <r>
    <n v="6696"/>
    <s v="TV964"/>
    <x v="10"/>
    <s v="RN"/>
    <x v="10"/>
    <x v="19"/>
    <n v="11"/>
    <s v="August"/>
    <x v="18"/>
    <s v="11 August 1955"/>
    <x v="2"/>
    <s v="Scrapped 11.8.55 (Air Britain Serials)"/>
    <x v="4"/>
    <x v="3"/>
    <m/>
    <m/>
    <x v="2"/>
    <m/>
    <m/>
    <n v="8"/>
    <x v="176"/>
    <x v="1"/>
    <n v="0"/>
    <e v="#N/A"/>
    <x v="64"/>
    <x v="2"/>
    <n v="1"/>
  </r>
  <r>
    <n v="6697"/>
    <s v="TW105"/>
    <x v="10"/>
    <s v="RN"/>
    <x v="10"/>
    <x v="19"/>
    <n v="11"/>
    <s v="August"/>
    <x v="18"/>
    <s v="11 August 1955"/>
    <x v="2"/>
    <s v="Sold 11.8.55 (Air Britain Serials)"/>
    <x v="5"/>
    <x v="3"/>
    <m/>
    <m/>
    <x v="2"/>
    <m/>
    <m/>
    <n v="8"/>
    <x v="176"/>
    <x v="1"/>
    <n v="0"/>
    <e v="#N/A"/>
    <x v="64"/>
    <x v="2"/>
    <n v="1"/>
  </r>
  <r>
    <n v="2847"/>
    <s v="VA879"/>
    <x v="10"/>
    <s v="RN 780/762"/>
    <x v="10"/>
    <x v="19"/>
    <n v="11"/>
    <s v="August"/>
    <x v="18"/>
    <s v="11 August 1955"/>
    <x v="2"/>
    <s v="Abbotsinch fire dump 11.8.55 (Air Britain Serials) To Abbotsinch Fire Dump 11/08/1955, remains still at White Waltham 06/1958http://www.ukserials.com/"/>
    <x v="4"/>
    <x v="3"/>
    <m/>
    <m/>
    <x v="2"/>
    <m/>
    <m/>
    <n v="8"/>
    <x v="176"/>
    <x v="1"/>
    <n v="0"/>
    <s v="Front-Line"/>
    <x v="405"/>
    <x v="2"/>
    <n v="2"/>
  </r>
  <r>
    <n v="996"/>
    <s v="VA880"/>
    <x v="10"/>
    <s v="RN 762"/>
    <x v="10"/>
    <x v="19"/>
    <n v="11"/>
    <s v="August"/>
    <x v="18"/>
    <s v="11 August 1955"/>
    <x v="2"/>
    <s v="Abbotsinch fire dump 11.8.55 (Air Britain Serials) To Abbotsinch Fire Dump 11/08/1955, dep. 1957 (http://www.ukserials.com/)"/>
    <x v="4"/>
    <x v="3"/>
    <m/>
    <m/>
    <x v="2"/>
    <m/>
    <m/>
    <n v="8"/>
    <x v="176"/>
    <x v="1"/>
    <n v="0"/>
    <s v="Front-Line"/>
    <x v="181"/>
    <x v="2"/>
    <n v="1"/>
  </r>
  <r>
    <n v="4051"/>
    <s v="VT607"/>
    <x v="10"/>
    <s v="RN 762/Airwork"/>
    <x v="10"/>
    <x v="19"/>
    <n v="11"/>
    <s v="August"/>
    <x v="18"/>
    <s v="11 August 1955"/>
    <x v="2"/>
    <s v="Abbotsinch fire dump 11.8.55 (Air Britain Serials) Diverted off contract, d/d 03/02/1948 to the Royal Navy, s.o.c. 11/0/08/1955 at Abbotsinch, then to the fire section,  perished 1957  (http://www.ukserials.com/)"/>
    <x v="4"/>
    <x v="3"/>
    <m/>
    <m/>
    <x v="2"/>
    <m/>
    <m/>
    <n v="8"/>
    <x v="176"/>
    <x v="1"/>
    <n v="0"/>
    <s v="Support Unit"/>
    <x v="392"/>
    <x v="0"/>
    <n v="2"/>
  </r>
  <r>
    <n v="1391"/>
    <s v="VT618"/>
    <x v="10"/>
    <s v="RN 762/Airwork"/>
    <x v="10"/>
    <x v="19"/>
    <n v="11"/>
    <s v="August"/>
    <x v="18"/>
    <s v="11 August 1955"/>
    <x v="2"/>
    <s v="Sold 11.8.55 (Air Britain Serials) d/d 18/06/1948, transferred 06/04/1949 to the Royal Navy, sold as scrap on 11/08/1955 at Lossiemouth  (http://www.ukserials.com/)"/>
    <x v="5"/>
    <x v="3"/>
    <m/>
    <m/>
    <x v="2"/>
    <m/>
    <m/>
    <n v="8"/>
    <x v="176"/>
    <x v="1"/>
    <n v="0"/>
    <s v="Support Unit"/>
    <x v="392"/>
    <x v="0"/>
    <n v="2"/>
  </r>
  <r>
    <n v="1321"/>
    <s v="VT619"/>
    <x v="10"/>
    <s v="RN 762/Airwork"/>
    <x v="10"/>
    <x v="19"/>
    <n v="11"/>
    <s v="August"/>
    <x v="18"/>
    <s v="11 August 1955"/>
    <x v="2"/>
    <s v="Abbotsinch fire dump 11.8.55 (Air Britain Serials) Diverted off contract, d/d 23/06/1948 to the Royal Navy, s.o.c. 11/08/1955 at Abbotsinch, remains to the fire section, since perished.  (http://www.ukserials.com/)"/>
    <x v="4"/>
    <x v="3"/>
    <m/>
    <m/>
    <x v="2"/>
    <m/>
    <m/>
    <n v="8"/>
    <x v="176"/>
    <x v="1"/>
    <n v="0"/>
    <s v="Support Unit"/>
    <x v="392"/>
    <x v="0"/>
    <n v="2"/>
  </r>
  <r>
    <n v="6699"/>
    <s v="VT624"/>
    <x v="10"/>
    <s v="RN"/>
    <x v="10"/>
    <x v="19"/>
    <n v="11"/>
    <s v="August"/>
    <x v="18"/>
    <s v="11 August 1955"/>
    <x v="2"/>
    <s v="Sold 11.8.55 (Air Britain Serials) d/d 20/08/1948 to No.27 MU Shawbury for storage, transferred 17/02/1949 to the Royal Navy, sold as scrap on 11/08/1955 at Lossiemouth  (http://www.ukserials.com/)"/>
    <x v="5"/>
    <x v="3"/>
    <m/>
    <m/>
    <x v="2"/>
    <m/>
    <m/>
    <n v="8"/>
    <x v="176"/>
    <x v="1"/>
    <n v="0"/>
    <e v="#N/A"/>
    <x v="64"/>
    <x v="0"/>
    <n v="1"/>
  </r>
  <r>
    <n v="6707"/>
    <s v="VT631"/>
    <x v="10"/>
    <s v="RN"/>
    <x v="10"/>
    <x v="19"/>
    <n v="11"/>
    <s v="August"/>
    <x v="18"/>
    <s v="11 August 1955"/>
    <x v="2"/>
    <s v="Sold 11.8.55 (Air Britain Serials) |diverted off contract, d/d 25/11/1948 to the Royal Navy, sold as scrap 11/08/1955 at Lossiemouth   (http://www.ukserials.com/)"/>
    <x v="5"/>
    <x v="3"/>
    <m/>
    <m/>
    <x v="2"/>
    <m/>
    <m/>
    <n v="8"/>
    <x v="176"/>
    <x v="1"/>
    <n v="0"/>
    <e v="#N/A"/>
    <x v="64"/>
    <x v="0"/>
    <n v="1"/>
  </r>
  <r>
    <n v="6709"/>
    <s v="PF666"/>
    <x v="35"/>
    <s v="RN"/>
    <x v="10"/>
    <x v="19"/>
    <n v="13"/>
    <s v="August"/>
    <x v="18"/>
    <s v="13 August 1955"/>
    <x v="2"/>
    <s v="Stored Stretton 10.6.53 SS 13.8.55 (Air Britain Serials)"/>
    <x v="4"/>
    <x v="3"/>
    <m/>
    <m/>
    <x v="2"/>
    <m/>
    <m/>
    <n v="8"/>
    <x v="176"/>
    <x v="1"/>
    <n v="0"/>
    <e v="#N/A"/>
    <x v="64"/>
    <x v="6"/>
    <n v="1"/>
  </r>
  <r>
    <n v="6765"/>
    <s v="RS714"/>
    <x v="42"/>
    <m/>
    <x v="10"/>
    <x v="19"/>
    <n v="18"/>
    <s v="August"/>
    <x v="18"/>
    <s v="18 August 1955"/>
    <x v="2"/>
    <s v="Sold 18.8.55 to CF-IME Broken up Hurn .60 (Air Britain Serials)"/>
    <x v="5"/>
    <x v="3"/>
    <m/>
    <m/>
    <x v="2"/>
    <m/>
    <m/>
    <n v="8"/>
    <x v="176"/>
    <x v="1"/>
    <n v="0"/>
    <e v="#N/A"/>
    <x v="17"/>
    <x v="7"/>
    <n v="1"/>
  </r>
  <r>
    <n v="6766"/>
    <s v="TK654"/>
    <x v="42"/>
    <m/>
    <x v="10"/>
    <x v="19"/>
    <n v="18"/>
    <s v="August"/>
    <x v="18"/>
    <s v="18 August 1955"/>
    <x v="2"/>
    <s v="Sold 18.8.55 CF-IMD Scrapped 9.59 (Air Britain Serials)"/>
    <x v="5"/>
    <x v="3"/>
    <m/>
    <m/>
    <x v="2"/>
    <m/>
    <m/>
    <n v="8"/>
    <x v="176"/>
    <x v="1"/>
    <n v="0"/>
    <e v="#N/A"/>
    <x v="17"/>
    <x v="0"/>
    <n v="1"/>
  </r>
  <r>
    <n v="6776"/>
    <s v="VP200"/>
    <x v="42"/>
    <m/>
    <x v="10"/>
    <x v="19"/>
    <n v="18"/>
    <s v="August"/>
    <x v="18"/>
    <s v="18 August 1955"/>
    <x v="2"/>
    <s v="Sold 18.8.55 CF-IMB Broken up Hurn .60 (Air Britain Serials)"/>
    <x v="5"/>
    <x v="3"/>
    <m/>
    <m/>
    <x v="2"/>
    <m/>
    <m/>
    <n v="8"/>
    <x v="176"/>
    <x v="1"/>
    <n v="0"/>
    <e v="#N/A"/>
    <x v="17"/>
    <x v="7"/>
    <n v="1"/>
  </r>
  <r>
    <n v="6777"/>
    <s v="VR797"/>
    <x v="42"/>
    <m/>
    <x v="10"/>
    <x v="19"/>
    <n v="18"/>
    <s v="August"/>
    <x v="18"/>
    <s v="18 August 1955"/>
    <x v="2"/>
    <s v="Sold 18.8.55 CF-IMC Broken up Hurn (Air Britain Serials)"/>
    <x v="5"/>
    <x v="3"/>
    <m/>
    <m/>
    <x v="2"/>
    <m/>
    <m/>
    <n v="8"/>
    <x v="176"/>
    <x v="1"/>
    <n v="0"/>
    <e v="#N/A"/>
    <x v="17"/>
    <x v="7"/>
    <n v="1"/>
  </r>
  <r>
    <n v="2462"/>
    <s v="RR282"/>
    <x v="10"/>
    <s v="54OTU/CFE/Tangmere/80"/>
    <x v="10"/>
    <x v="19"/>
    <n v="1"/>
    <s v="September"/>
    <x v="18"/>
    <s v="1 September 1955"/>
    <x v="2"/>
    <s v="SOC 1.9.55 (Air Britain Serials)"/>
    <x v="4"/>
    <x v="3"/>
    <m/>
    <m/>
    <x v="2"/>
    <m/>
    <m/>
    <n v="9"/>
    <x v="177"/>
    <x v="1"/>
    <n v="1"/>
    <s v="Front-Line"/>
    <x v="384"/>
    <x v="2"/>
    <n v="4"/>
  </r>
  <r>
    <n v="378"/>
    <s v="RR297"/>
    <x v="10"/>
    <s v="16OTU/504/204AFS/1OFU/FTU/FE"/>
    <x v="3"/>
    <x v="7"/>
    <n v="1"/>
    <s v="September"/>
    <x v="18"/>
    <s v="1 September 1955"/>
    <x v="2"/>
    <s v="SOC 1.9.55 (Air Britain Serials)"/>
    <x v="4"/>
    <x v="3"/>
    <m/>
    <m/>
    <x v="2"/>
    <m/>
    <m/>
    <n v="9"/>
    <x v="177"/>
    <x v="1"/>
    <n v="1"/>
    <s v="Support Unit"/>
    <x v="91"/>
    <x v="2"/>
    <n v="6"/>
  </r>
  <r>
    <n v="351"/>
    <s v="RR307"/>
    <x v="10"/>
    <s v="489/8OTU/58/141/226OCU/FE"/>
    <x v="3"/>
    <x v="7"/>
    <n v="1"/>
    <s v="September"/>
    <x v="18"/>
    <s v="1 September 1955"/>
    <x v="2"/>
    <s v="SOC 1.9.55 (Air Britain Serials)"/>
    <x v="4"/>
    <x v="3"/>
    <m/>
    <m/>
    <x v="2"/>
    <m/>
    <m/>
    <n v="9"/>
    <x v="177"/>
    <x v="1"/>
    <n v="1"/>
    <s v="Support Unit"/>
    <x v="91"/>
    <x v="2"/>
    <n v="6"/>
  </r>
  <r>
    <n v="74"/>
    <s v="RR314"/>
    <x v="10"/>
    <s v="BCIS/231OCU/204AFS/Bassingbourn/204AFS/231OCU/FETS"/>
    <x v="10"/>
    <x v="19"/>
    <n v="1"/>
    <s v="September"/>
    <x v="18"/>
    <s v="1 September 1955"/>
    <x v="2"/>
    <s v="SOC 1.9.55 (Air Britain Serials)"/>
    <x v="4"/>
    <x v="3"/>
    <m/>
    <m/>
    <x v="2"/>
    <m/>
    <m/>
    <n v="9"/>
    <x v="177"/>
    <x v="1"/>
    <n v="1"/>
    <s v="Support Unit"/>
    <x v="391"/>
    <x v="2"/>
    <n v="7"/>
  </r>
  <r>
    <n v="75"/>
    <s v="TV976"/>
    <x v="10"/>
    <s v="16OTU/204CTU/204AFS/CFE/1689 Flt/FETS"/>
    <x v="10"/>
    <x v="19"/>
    <n v="1"/>
    <s v="September"/>
    <x v="18"/>
    <s v="1 September 1955"/>
    <x v="2"/>
    <s v="SOC 1.9.55 (Air Britain Serials)"/>
    <x v="4"/>
    <x v="3"/>
    <m/>
    <m/>
    <x v="2"/>
    <m/>
    <m/>
    <n v="9"/>
    <x v="177"/>
    <x v="1"/>
    <n v="0"/>
    <s v="Support Unit"/>
    <x v="391"/>
    <x v="2"/>
    <n v="6"/>
  </r>
  <r>
    <n v="233"/>
    <s v="VP343"/>
    <x v="10"/>
    <s v="36/228OCU/231OCU/FETS"/>
    <x v="10"/>
    <x v="19"/>
    <n v="1"/>
    <s v="September"/>
    <x v="18"/>
    <s v="1 September 1955"/>
    <x v="2"/>
    <s v="SOC 1.9.55 (Air Britain Serials)"/>
    <x v="4"/>
    <x v="3"/>
    <m/>
    <m/>
    <x v="2"/>
    <m/>
    <m/>
    <n v="9"/>
    <x v="177"/>
    <x v="1"/>
    <n v="0"/>
    <s v="Support Unit"/>
    <x v="391"/>
    <x v="0"/>
    <n v="4"/>
  </r>
  <r>
    <n v="702"/>
    <s v="VT586"/>
    <x v="10"/>
    <s v="CFS/204AFS/231OCU/45"/>
    <x v="3"/>
    <x v="16"/>
    <n v="1"/>
    <s v="September"/>
    <x v="18"/>
    <s v="1 September 1955"/>
    <x v="2"/>
    <s v="SOC 1.9.55 (Air Britain Serials) aw/cn 11/07/1947, d/d 24/07/1947, s.o.c. 01/09/1955 as CAT 5C with the Far East Air Force, 45 Sqn.  (http://www.ukserials.com/)"/>
    <x v="4"/>
    <x v="3"/>
    <m/>
    <m/>
    <x v="2"/>
    <m/>
    <m/>
    <n v="9"/>
    <x v="177"/>
    <x v="1"/>
    <n v="0"/>
    <s v="Front-Line"/>
    <x v="86"/>
    <x v="0"/>
    <n v="4"/>
  </r>
  <r>
    <n v="6369"/>
    <s v="RS572"/>
    <x v="12"/>
    <n v="23"/>
    <x v="18"/>
    <x v="16"/>
    <n v="12"/>
    <s v="September"/>
    <x v="18"/>
    <s v="12 September 1955"/>
    <x v="0"/>
    <s v="Inspected at Chateaudun Nov 50, to Israeli ownership at Chateaudun Feb 21 51, w/o in a crash landing at Chalutsa Sep 12 55, Lt Michael Ben-Yoseph and 2nd Lt Yehuda Ben-Yehuda. (Air Enthusiast, September-October 1999) To Armee de l'Air 25.9.47 to Israel 21.2.51 as 2145 Written off 12.9.55 (Air Britain Serials)"/>
    <x v="2"/>
    <x v="2"/>
    <s v="Crashed on landing"/>
    <m/>
    <x v="2"/>
    <m/>
    <m/>
    <n v="9"/>
    <x v="177"/>
    <x v="1"/>
    <n v="1"/>
    <s v="Front-Line"/>
    <x v="6"/>
    <x v="0"/>
    <n v="1"/>
  </r>
  <r>
    <n v="13"/>
    <s v="RR303"/>
    <x v="10"/>
    <s v="13OTU/AAEE/13OTU/54OTU/CFS/204AFS/CSA/HCEU"/>
    <x v="10"/>
    <x v="19"/>
    <n v="12"/>
    <s v="September"/>
    <x v="18"/>
    <s v="12 September 1955"/>
    <x v="2"/>
    <s v="SOC 12.9.55 (Air Britain Serials)"/>
    <x v="4"/>
    <x v="3"/>
    <m/>
    <m/>
    <x v="2"/>
    <m/>
    <m/>
    <n v="9"/>
    <x v="177"/>
    <x v="1"/>
    <n v="1"/>
    <s v="Support Unit"/>
    <x v="433"/>
    <x v="2"/>
    <n v="8"/>
  </r>
  <r>
    <n v="2708"/>
    <s v="SZ982"/>
    <x v="12"/>
    <n v="305"/>
    <x v="18"/>
    <x v="19"/>
    <n v="18"/>
    <s v="September"/>
    <x v="18"/>
    <s v="18 September 1955"/>
    <x v="0"/>
    <s v="Inspected at Rennes Nov 50, to Israeli ownership at Rennes Feb 20 51, f/f after reconditioning on Mar 31 51, ferried to Israel 10/11 Jun 51, Cat 2a accident on 31 Jan 54, Cat 2 accident on Sep 15 55. (Air Enthusiast, September-October 1999) Swung on landing and u/c collapsed Varrelbusch 14.8.45 DBR (Air Britain Serials)"/>
    <x v="2"/>
    <x v="2"/>
    <s v="Swung on landing"/>
    <m/>
    <x v="2"/>
    <m/>
    <m/>
    <n v="9"/>
    <x v="177"/>
    <x v="1"/>
    <n v="1"/>
    <s v="Front-Line"/>
    <x v="60"/>
    <x v="0"/>
    <n v="1"/>
  </r>
  <r>
    <n v="152"/>
    <s v="TV958"/>
    <x v="10"/>
    <s v="13OTU/54OTU/204AFS/KEU"/>
    <x v="10"/>
    <x v="19"/>
    <n v="20"/>
    <s v="September"/>
    <x v="18"/>
    <s v="20 September 1955"/>
    <x v="2"/>
    <s v="SS 20.9.55 (Air Britain Serials)"/>
    <x v="4"/>
    <x v="3"/>
    <m/>
    <m/>
    <x v="2"/>
    <m/>
    <m/>
    <n v="9"/>
    <x v="177"/>
    <x v="1"/>
    <n v="0"/>
    <s v="Support Unit"/>
    <x v="434"/>
    <x v="2"/>
    <n v="4"/>
  </r>
  <r>
    <n v="2413"/>
    <s v="NT226"/>
    <x v="12"/>
    <s v="107/404/132OTU"/>
    <x v="18"/>
    <x v="19"/>
    <n v="21"/>
    <s v="September"/>
    <x v="18"/>
    <s v="21 September 1955"/>
    <x v="0"/>
    <s v="Inspected at Chateaudun Nov 50, to Israeli ownership at Chateaudun Feb 21 51, ferried to Israel Nov 3-5 51. Cat. 1 accident on 21 Sep 55, Captain Ash. (Air Enthusiast, September-October 1999) To Armee de l'Air 17.9.46 to Israel 21.2.51 as 2130 Written off 21.9.55 (Air Britain Serials)"/>
    <x v="2"/>
    <x v="2"/>
    <s v="Not Stated"/>
    <m/>
    <x v="2"/>
    <m/>
    <m/>
    <n v="9"/>
    <x v="177"/>
    <x v="1"/>
    <n v="1"/>
    <s v="Support Unit"/>
    <x v="121"/>
    <x v="0"/>
    <n v="3"/>
  </r>
  <r>
    <n v="2124"/>
    <s v="RR306"/>
    <x v="10"/>
    <s v="502/81"/>
    <x v="3"/>
    <x v="19"/>
    <n v="30"/>
    <s v="September"/>
    <x v="18"/>
    <s v="30 September 1955"/>
    <x v="0"/>
    <s v="Swung on take-off and u/c raised to stop Seletar 30.9.55 (Air Britain Serials)"/>
    <x v="2"/>
    <x v="2"/>
    <s v="Swung on takeoff"/>
    <m/>
    <x v="2"/>
    <m/>
    <m/>
    <n v="9"/>
    <x v="177"/>
    <x v="1"/>
    <n v="1"/>
    <s v="Front-Line"/>
    <x v="287"/>
    <x v="2"/>
    <n v="2"/>
  </r>
  <r>
    <n v="536"/>
    <s v="RG302"/>
    <x v="35"/>
    <s v="540/Cv PR34A/CSE/192/81"/>
    <x v="10"/>
    <x v="19"/>
    <n v="11"/>
    <s v="October"/>
    <x v="18"/>
    <s v="11 October 1955"/>
    <x v="2"/>
    <s v="SOC 11.10.55 (Air Britain Serials)"/>
    <x v="4"/>
    <x v="3"/>
    <m/>
    <m/>
    <x v="2"/>
    <m/>
    <m/>
    <n v="10"/>
    <x v="178"/>
    <x v="1"/>
    <n v="0"/>
    <s v="Front-Line"/>
    <x v="287"/>
    <x v="0"/>
    <n v="5"/>
  </r>
  <r>
    <n v="6778"/>
    <s v="RS652"/>
    <x v="12"/>
    <m/>
    <x v="18"/>
    <x v="19"/>
    <n v="11"/>
    <s v="October"/>
    <x v="18"/>
    <s v="11 October 1955"/>
    <x v="2"/>
    <s v="Inspected at Chateaudun Nov 50, to Israeli ownership at Chateaudun Feb 21 51, ferried to Israel 17 Jun 51. Cat 1 Accident 11 Oct 55 (Air Enthusiast, September-October 1999) To Armee de l'Air 11.8.47 to Israel 21.2.51 as 2109 Written off 11.10.55 (Air Britain Serials)"/>
    <x v="4"/>
    <x v="3"/>
    <m/>
    <m/>
    <x v="2"/>
    <m/>
    <m/>
    <n v="10"/>
    <x v="178"/>
    <x v="1"/>
    <n v="0"/>
    <e v="#N/A"/>
    <x v="17"/>
    <x v="7"/>
    <n v="1"/>
  </r>
  <r>
    <n v="6180"/>
    <s v="VL613"/>
    <x v="35"/>
    <s v="58/540/APDU/540/APDU/58/APDU/540/81"/>
    <x v="10"/>
    <x v="19"/>
    <n v="19"/>
    <s v="October"/>
    <x v="18"/>
    <s v="19 October 1955"/>
    <x v="2"/>
    <s v="SOC 19.10.55 (Air Britain Serials)"/>
    <x v="4"/>
    <x v="3"/>
    <m/>
    <m/>
    <x v="2"/>
    <m/>
    <m/>
    <n v="10"/>
    <x v="178"/>
    <x v="1"/>
    <n v="0"/>
    <s v="Front-Line"/>
    <x v="287"/>
    <x v="0"/>
    <n v="9"/>
  </r>
  <r>
    <n v="2153"/>
    <s v="PF656"/>
    <x v="35"/>
    <s v="Cv PR34A/540/81"/>
    <x v="10"/>
    <x v="19"/>
    <n v="20"/>
    <s v="October"/>
    <x v="18"/>
    <s v="20 October 1955"/>
    <x v="2"/>
    <s v="SOC 21.10.55 (Air Britain Serials)"/>
    <x v="4"/>
    <x v="3"/>
    <m/>
    <m/>
    <x v="2"/>
    <m/>
    <m/>
    <n v="10"/>
    <x v="178"/>
    <x v="1"/>
    <n v="0"/>
    <s v="Front-Line"/>
    <x v="287"/>
    <x v="6"/>
    <n v="3"/>
  </r>
  <r>
    <n v="3211"/>
    <s v="TV973"/>
    <x v="10"/>
    <s v="ECFS/204AFS/FE"/>
    <x v="3"/>
    <x v="7"/>
    <n v="8"/>
    <s v="November"/>
    <x v="18"/>
    <s v="8 November 1955"/>
    <x v="2"/>
    <s v="SOC 8.11.55 (Air Britain Serials)"/>
    <x v="4"/>
    <x v="3"/>
    <m/>
    <m/>
    <x v="2"/>
    <m/>
    <m/>
    <n v="11"/>
    <x v="179"/>
    <x v="1"/>
    <n v="0"/>
    <e v="#N/A"/>
    <x v="91"/>
    <x v="2"/>
    <n v="3"/>
  </r>
  <r>
    <n v="6787"/>
    <s v="TA713"/>
    <x v="42"/>
    <m/>
    <x v="22"/>
    <x v="19"/>
    <n v="22"/>
    <s v="January"/>
    <x v="19"/>
    <s v="22 January 1956"/>
    <x v="2"/>
    <s v="Sold 15.12.54 CF-HMN Written off Bogota Colombia 22.1.56 (Air Britain Serials)"/>
    <x v="4"/>
    <x v="3"/>
    <m/>
    <m/>
    <x v="2"/>
    <m/>
    <m/>
    <n v="1"/>
    <x v="180"/>
    <x v="1"/>
    <n v="0"/>
    <e v="#N/A"/>
    <x v="17"/>
    <x v="0"/>
    <n v="1"/>
  </r>
  <r>
    <n v="7486"/>
    <s v="TJ114"/>
    <x v="42"/>
    <s v="Cv TT/TTF Gib"/>
    <x v="10"/>
    <x v="19"/>
    <n v="6"/>
    <s v="February"/>
    <x v="19"/>
    <s v="6 February 1956"/>
    <x v="2"/>
    <s v="SOC 6.2.56 (Air Britain Serials)"/>
    <x v="4"/>
    <x v="3"/>
    <m/>
    <m/>
    <x v="2"/>
    <m/>
    <m/>
    <n v="2"/>
    <x v="181"/>
    <x v="1"/>
    <n v="0"/>
    <s v="Support Unit"/>
    <x v="435"/>
    <x v="0"/>
    <n v="2"/>
  </r>
  <r>
    <n v="2307"/>
    <s v="TK610"/>
    <x v="42"/>
    <s v="Cv TT/TTF Gib"/>
    <x v="10"/>
    <x v="19"/>
    <n v="6"/>
    <s v="February"/>
    <x v="19"/>
    <s v="6 February 1956"/>
    <x v="2"/>
    <s v="SOC 6.2.56 (Air Britain Serials)"/>
    <x v="4"/>
    <x v="3"/>
    <m/>
    <m/>
    <x v="2"/>
    <m/>
    <m/>
    <n v="2"/>
    <x v="181"/>
    <x v="1"/>
    <n v="0"/>
    <s v="Support Unit"/>
    <x v="435"/>
    <x v="0"/>
    <n v="2"/>
  </r>
  <r>
    <n v="6472"/>
    <s v="RG314"/>
    <x v="35"/>
    <s v="540/Cv PR34A/81"/>
    <x v="10"/>
    <x v="19"/>
    <n v="8"/>
    <s v="February"/>
    <x v="19"/>
    <s v="8 February 1956"/>
    <x v="2"/>
    <s v="SOC 8.2.56 (Air Britain Serials)"/>
    <x v="4"/>
    <x v="3"/>
    <m/>
    <m/>
    <x v="2"/>
    <m/>
    <m/>
    <n v="2"/>
    <x v="181"/>
    <x v="1"/>
    <n v="0"/>
    <s v="Front-Line"/>
    <x v="287"/>
    <x v="0"/>
    <n v="3"/>
  </r>
  <r>
    <n v="1780"/>
    <s v="VP351"/>
    <x v="10"/>
    <s v="608/19/29/APS Sylt"/>
    <x v="10"/>
    <x v="19"/>
    <n v="24"/>
    <s v="February"/>
    <x v="19"/>
    <s v="24 February 1956"/>
    <x v="2"/>
    <s v="SOC 24.2.56 (Air Britain Serials) _x000a__x000a_The DeHavilland Mosquito T.III was a training aircraft with dual controls and without armament. _x000a__x000a_This prang occurred on the airfield after a heavy snow fall, some time during the winter of 55/56, involving the station's Mosquito T.III (VP351), when its port undercarriage hit a bank of snow at the side of the runway and collapsed._x000a__x000a_&quot;I remember that we had difficulty getting it off the runway due to the snow and it being so cold that the hydraulic oil in the trackjacks was virtually unpumpable and it took a long time to raise it.&quot; _x000a__x000a_http://www.adenairways.com/Schleswig/Crash_VP351.htm"/>
    <x v="4"/>
    <x v="3"/>
    <m/>
    <m/>
    <x v="2"/>
    <m/>
    <m/>
    <n v="2"/>
    <x v="181"/>
    <x v="1"/>
    <n v="0"/>
    <s v="Support Unit"/>
    <x v="403"/>
    <x v="0"/>
    <n v="4"/>
  </r>
  <r>
    <n v="903"/>
    <s v="NS579"/>
    <x v="18"/>
    <n v="140"/>
    <x v="18"/>
    <x v="19"/>
    <n v="13"/>
    <s v="March"/>
    <x v="19"/>
    <s v="13 March 1956"/>
    <x v="0"/>
    <s v="Inspected at Chateaudun Nov 50, to Israeli ownership at Chateaudun Feb 21 51, ferried by Nock Nice-Rome-Brindisi-Athens-Tel-Nof May 16/17 52, Cat ? landing accident 23 53, Captain David Orli, Cat? belly-landing Oct 1 53, w/o in crash Mar 13 56, Lt Elisha Shamueli and Lt Amitai Lask killed. (Air Enthusiast, September-October 1999) To Armee de l'Air 12.7.46 to Israel 21.2.51 as 2150 Written off 13.3.56 (Air Britain Serials)"/>
    <x v="2"/>
    <x v="2"/>
    <s v="Crashed on landing"/>
    <m/>
    <x v="2"/>
    <m/>
    <m/>
    <n v="3"/>
    <x v="182"/>
    <x v="1"/>
    <n v="1"/>
    <s v="Front-Line"/>
    <x v="56"/>
    <x v="0"/>
    <n v="1"/>
  </r>
  <r>
    <n v="5031"/>
    <s v="NT437"/>
    <x v="25"/>
    <n v="239"/>
    <x v="18"/>
    <x v="19"/>
    <n v="6"/>
    <s v="May"/>
    <x v="19"/>
    <s v="6 May 1956"/>
    <x v="2"/>
    <s v="Ferried to Israel Oct 26 - Nov 1 51, stored at 22 Wing 1956, order issued May 6 1956 to dismante. (Air Enthusiast, September-October 1999) To Armee de l'Air 13.9.50 to Israel 2.51 as 2129 (Air Britain Serials)"/>
    <x v="5"/>
    <x v="3"/>
    <m/>
    <m/>
    <x v="2"/>
    <m/>
    <m/>
    <n v="5"/>
    <x v="183"/>
    <x v="1"/>
    <n v="1"/>
    <s v="Front-Line"/>
    <x v="63"/>
    <x v="2"/>
    <n v="1"/>
  </r>
  <r>
    <n v="6788"/>
    <s v="TA717"/>
    <x v="42"/>
    <m/>
    <x v="4"/>
    <x v="19"/>
    <n v="15"/>
    <s v="May"/>
    <x v="19"/>
    <s v="15 May 1956"/>
    <x v="2"/>
    <s v="The remains of TA717 were sold by Mike Meeker to Jim Merizan in California in the mid-1980s when the project to restore HML folded. Jim Merizan subsequently sold the remains to Jim Dearborn around the start of 1999. www.mossie.org SS 15.5.56 N9911F N6867C XB-TOX J.Merizan Yorba Linda CA (Air Britain Serials)"/>
    <x v="8"/>
    <x v="3"/>
    <m/>
    <m/>
    <x v="2"/>
    <m/>
    <m/>
    <n v="5"/>
    <x v="183"/>
    <x v="1"/>
    <n v="0"/>
    <e v="#N/A"/>
    <x v="17"/>
    <x v="0"/>
    <n v="1"/>
  </r>
  <r>
    <n v="4598"/>
    <s v="TE861"/>
    <x v="12"/>
    <s v="FE"/>
    <x v="17"/>
    <x v="19"/>
    <n v="28"/>
    <s v="May"/>
    <x v="19"/>
    <s v="28 May 1956"/>
    <x v="2"/>
    <s v="Coded YC-E. NZ2324 FB.VI Built at Standard Motors. Previously TE861 and delivered sometime between 27 May 1945 and 21 December 1945. Ferried from the United Kingdom by an RAF/RNZAF crew and BOC Ohakea on 23 January 1947. Ferried to Woodbourne for storage shortly after arrival. Converted to instructional airframe INST157 with TTS Woodbourne on 18 August 1952. Sold by GSB tender number 6326 dated 28 May 1956 to ANSA Orchard Equipment Co, Nelson. To RNZAF 12.12.46 as NZ2324 Inst.157 rts Woodbourne 9.53 (Air Britain Serials)"/>
    <x v="5"/>
    <x v="3"/>
    <m/>
    <m/>
    <x v="2"/>
    <m/>
    <m/>
    <n v="5"/>
    <x v="183"/>
    <x v="1"/>
    <n v="0"/>
    <e v="#N/A"/>
    <x v="91"/>
    <x v="3"/>
    <n v="1"/>
  </r>
  <r>
    <n v="6789"/>
    <s v="TE887"/>
    <x v="12"/>
    <m/>
    <x v="17"/>
    <x v="19"/>
    <n v="28"/>
    <s v="May"/>
    <x v="19"/>
    <s v="28 May 1956"/>
    <x v="2"/>
    <s v="GSB Tender No. 6326, delivery date given as May 8, 1947, coded YC-F. NZ2338 FB.VI Built at Standard Motors. Previously TE887 and delivered sometime between 27 May 1945 and 21 December 1945. Ferried from the United Kingdom by an RAF/RNZAF crew and BOC Ohakea on 09 May 1947. Ferried to Woodbourne for storage shortly after arrival. Removed from storage and placed on strength of No.75 Squadron by December 1951. Converted to instructional airframe INST158 with TTS Woodbourne on 18 August 1952. Written off books as reduced to spares and produce on 26 November 1953. Sold by GSB tender number 6326 dated 28 May 1956 to ANSA Orchard Equipment Co, Nelson. To RNZAF 11.4.47 as NZ2338 Inst.158 rts Woodbourne 9.53 (Air Britain Serials)"/>
    <x v="4"/>
    <x v="3"/>
    <m/>
    <m/>
    <x v="2"/>
    <m/>
    <m/>
    <n v="5"/>
    <x v="183"/>
    <x v="1"/>
    <n v="0"/>
    <e v="#N/A"/>
    <x v="17"/>
    <x v="3"/>
    <n v="1"/>
  </r>
  <r>
    <n v="6797"/>
    <s v="TE910"/>
    <x v="12"/>
    <m/>
    <x v="17"/>
    <x v="19"/>
    <n v="0"/>
    <s v="June"/>
    <x v="19"/>
    <s v="0 June 1956"/>
    <x v="2"/>
    <s v="Delivery date also given as April 24, 1947, coded YC-B. GSB tender No. 6326. NZ2336 FB.VI Built at Standard Motors. Previously TE910 and delivered to No.27 MU on 19 November 1945. Ferried from the United Kingdom by an RAF/RNZAF crew and BOC Ohakea on 28 April 1947. Ferried to Woodbourne for storage shortly after arrival. Removed from storage and placed on strength of No.75 Squadron. Placed in storage at Woodbourne on 22 April 1952. Declared surplus on SR83/55 dated 30 June 1955 and sold by GSB tender number 6326 to J. Smith, Moutere, Nelson. Airframe hours at time of disposal were 80:35. Although the aircraft was broken into parts for transport to Smith's farm it was later reassembled and is still stored on the property at Moutere. To RNZAF 12.12.46 as NZ2336 Sold 6.56 J.Smith Mapua stored (Air Britain Serials)"/>
    <x v="8"/>
    <x v="3"/>
    <m/>
    <m/>
    <x v="2"/>
    <m/>
    <m/>
    <n v="6"/>
    <x v="184"/>
    <x v="1"/>
    <n v="0"/>
    <e v="#N/A"/>
    <x v="17"/>
    <x v="3"/>
    <n v="1"/>
  </r>
  <r>
    <n v="6710"/>
    <s v="VT627"/>
    <x v="10"/>
    <s v="RN"/>
    <x v="10"/>
    <x v="19"/>
    <n v="20"/>
    <s v="June"/>
    <x v="19"/>
    <s v="20 June 1956"/>
    <x v="2"/>
    <s v="SOC 20.6.56 (Air Britain Serials) |diverted off contract, d/d 21/09/1948 to the Royal Navy, s.o.c 20/06/1965 at Lossiemouth, fuselage to Streeton for Ground instructional use, since scrapped   (http://www.ukserials.com/)"/>
    <x v="4"/>
    <x v="3"/>
    <m/>
    <m/>
    <x v="2"/>
    <m/>
    <m/>
    <n v="6"/>
    <x v="184"/>
    <x v="1"/>
    <n v="0"/>
    <e v="#N/A"/>
    <x v="64"/>
    <x v="0"/>
    <n v="1"/>
  </r>
  <r>
    <n v="430"/>
    <s v="RG201"/>
    <x v="35"/>
    <s v="544/540/58/Cv PR34A/58/540"/>
    <x v="10"/>
    <x v="19"/>
    <n v="10"/>
    <s v="July"/>
    <x v="19"/>
    <s v="10 July 1956"/>
    <x v="2"/>
    <s v="SS 10.7.56 (Air Britain Serials)"/>
    <x v="4"/>
    <x v="3"/>
    <m/>
    <m/>
    <x v="2"/>
    <m/>
    <m/>
    <n v="7"/>
    <x v="185"/>
    <x v="1"/>
    <n v="0"/>
    <s v="Front-Line"/>
    <x v="16"/>
    <x v="0"/>
    <n v="6"/>
  </r>
  <r>
    <n v="231"/>
    <s v="VP348"/>
    <x v="10"/>
    <s v="Pershore/SF Manston/CFS/13/219/39"/>
    <x v="10"/>
    <x v="19"/>
    <n v="10"/>
    <s v="July"/>
    <x v="19"/>
    <s v="10 July 1956"/>
    <x v="2"/>
    <s v="SOC 10.7.56 (Air Britain Serials)"/>
    <x v="4"/>
    <x v="3"/>
    <m/>
    <m/>
    <x v="2"/>
    <m/>
    <m/>
    <n v="7"/>
    <x v="185"/>
    <x v="1"/>
    <n v="0"/>
    <s v="Front-Line"/>
    <x v="234"/>
    <x v="0"/>
    <n v="6"/>
  </r>
  <r>
    <n v="2222"/>
    <s v="TH988"/>
    <x v="42"/>
    <s v="142/Mkrs"/>
    <x v="10"/>
    <x v="19"/>
    <n v="23"/>
    <s v="July"/>
    <x v="19"/>
    <s v="23 July 1956"/>
    <x v="2"/>
    <s v="SOC 23.7.56 (Air Britain Serials)"/>
    <x v="4"/>
    <x v="3"/>
    <m/>
    <m/>
    <x v="2"/>
    <m/>
    <m/>
    <n v="7"/>
    <x v="185"/>
    <x v="1"/>
    <n v="0"/>
    <s v="Support Unit"/>
    <x v="44"/>
    <x v="0"/>
    <n v="2"/>
  </r>
  <r>
    <n v="295"/>
    <s v="RG233"/>
    <x v="35"/>
    <s v="13/Cv PR34A"/>
    <x v="10"/>
    <x v="19"/>
    <n v="10"/>
    <s v="August"/>
    <x v="19"/>
    <s v="10 August 1956"/>
    <x v="2"/>
    <s v="AMMAN JACK PHOTOGRAM ENG INC (Corporation) SAN ANTONIO, TX 78200 US (Bexar County) (http://www.aircraftone.com/aircraft/models/dehavilland_mark_34a_2800702.asp) Sold 10.8.56 became N9870F [c/n 982827] (Air Britain Serials)"/>
    <x v="5"/>
    <x v="3"/>
    <m/>
    <m/>
    <x v="2"/>
    <m/>
    <m/>
    <n v="8"/>
    <x v="186"/>
    <x v="1"/>
    <n v="0"/>
    <e v="#N/A"/>
    <x v="284"/>
    <x v="0"/>
    <n v="2"/>
  </r>
  <r>
    <n v="62"/>
    <s v="PF678"/>
    <x v="35"/>
    <s v="Cv PR34A/540"/>
    <x v="10"/>
    <x v="19"/>
    <n v="28"/>
    <s v="August"/>
    <x v="19"/>
    <s v="28 August 1956"/>
    <x v="2"/>
    <s v="AMMAN JACK PHOTOGRAM ENG INC (Corporation) SAN ANTONIO, TX 78200 US (Bexar County) (http://www.aircraftone.com/aircraft/models/dehavilland_mark_34a_2800702.asp) Sold 28.8.56 N9910F (Air Britain Serials)"/>
    <x v="5"/>
    <x v="3"/>
    <m/>
    <m/>
    <x v="2"/>
    <m/>
    <m/>
    <n v="8"/>
    <x v="186"/>
    <x v="1"/>
    <n v="0"/>
    <s v="Front-Line"/>
    <x v="16"/>
    <x v="6"/>
    <n v="2"/>
  </r>
  <r>
    <n v="2956"/>
    <s v="VA878"/>
    <x v="10"/>
    <s v="RN 762"/>
    <x v="10"/>
    <x v="19"/>
    <n v="4"/>
    <s v="September"/>
    <x v="19"/>
    <s v="4 September 1956"/>
    <x v="2"/>
    <s v="Outer wings being used on HJ711 by Tony Agar. Engine failed on takeoff crashed thro boundary fence 4.9.56 pts preserved York (Air Britain Serials)"/>
    <x v="8"/>
    <x v="3"/>
    <m/>
    <m/>
    <x v="2"/>
    <m/>
    <m/>
    <n v="9"/>
    <x v="187"/>
    <x v="1"/>
    <n v="0"/>
    <s v="Front-Line"/>
    <x v="181"/>
    <x v="2"/>
    <n v="1"/>
  </r>
  <r>
    <n v="369"/>
    <s v="LR539"/>
    <x v="10"/>
    <s v="54OTU/51OTU/54OTU/13OTU/CFS/228OCU"/>
    <x v="0"/>
    <x v="7"/>
    <n v="25"/>
    <s v="September"/>
    <x v="19"/>
    <s v="25 September 1956"/>
    <x v="2"/>
    <s v="SS 25.9.56 (Air Britain Serials)"/>
    <x v="4"/>
    <x v="3"/>
    <m/>
    <m/>
    <x v="2"/>
    <m/>
    <m/>
    <n v="9"/>
    <x v="187"/>
    <x v="1"/>
    <n v="1"/>
    <s v="Support Unit"/>
    <x v="298"/>
    <x v="2"/>
    <n v="6"/>
  </r>
  <r>
    <n v="2110"/>
    <s v="LR554"/>
    <x v="10"/>
    <s v="12FIS/CCFIS/ECFS/EFS/139 Wg/SF Wahn/SF Celle/204AFS/231OCU"/>
    <x v="0"/>
    <x v="7"/>
    <n v="25"/>
    <s v="September"/>
    <x v="19"/>
    <s v="25 September 1956"/>
    <x v="2"/>
    <s v="SS 25.9.56 (Air Britain Serials)"/>
    <x v="4"/>
    <x v="3"/>
    <m/>
    <m/>
    <x v="2"/>
    <m/>
    <m/>
    <n v="9"/>
    <x v="187"/>
    <x v="1"/>
    <n v="1"/>
    <s v="Support Unit"/>
    <x v="313"/>
    <x v="2"/>
    <n v="9"/>
  </r>
  <r>
    <n v="4776"/>
    <s v="TJ140"/>
    <x v="42"/>
    <s v="Cv TT"/>
    <x v="10"/>
    <x v="19"/>
    <n v="25"/>
    <s v="September"/>
    <x v="19"/>
    <s v="25 September 1956"/>
    <x v="2"/>
    <s v="SOC 25.9.56 (Air Britain Serials)"/>
    <x v="4"/>
    <x v="3"/>
    <m/>
    <m/>
    <x v="2"/>
    <m/>
    <m/>
    <n v="9"/>
    <x v="187"/>
    <x v="1"/>
    <n v="0"/>
    <e v="#N/A"/>
    <x v="436"/>
    <x v="0"/>
    <n v="1"/>
  </r>
  <r>
    <n v="991"/>
    <s v="TW112"/>
    <x v="10"/>
    <s v="13OTU/204AFS"/>
    <x v="10"/>
    <x v="19"/>
    <n v="25"/>
    <s v="September"/>
    <x v="19"/>
    <s v="25 September 1956"/>
    <x v="2"/>
    <s v="SS 25.9.56 (Air Britain Serials)"/>
    <x v="4"/>
    <x v="3"/>
    <m/>
    <m/>
    <x v="2"/>
    <m/>
    <m/>
    <n v="9"/>
    <x v="187"/>
    <x v="1"/>
    <n v="0"/>
    <s v="Support Unit"/>
    <x v="294"/>
    <x v="2"/>
    <n v="2"/>
  </r>
  <r>
    <n v="7590"/>
    <s v="TJ119"/>
    <x v="42"/>
    <s v="Cv TT/5CAACU"/>
    <x v="10"/>
    <x v="19"/>
    <n v="56"/>
    <s v="September"/>
    <x v="19"/>
    <s v="56 September 1956"/>
    <x v="2"/>
    <s v="SOC 10.9.56 (Air Britain Serials)"/>
    <x v="4"/>
    <x v="3"/>
    <m/>
    <m/>
    <x v="2"/>
    <m/>
    <m/>
    <n v="9"/>
    <x v="187"/>
    <x v="1"/>
    <n v="0"/>
    <s v="Support Unit"/>
    <x v="437"/>
    <x v="0"/>
    <n v="2"/>
  </r>
  <r>
    <n v="6090"/>
    <s v="MM768"/>
    <x v="25"/>
    <s v="410/Belgium"/>
    <x v="15"/>
    <x v="2"/>
    <n v="17"/>
    <s v="October"/>
    <x v="19"/>
    <s v="17 October 1956"/>
    <x v="2"/>
    <s v="To Belgian AF 21.11.47 as MB-2 SS 17.10.56 (Air Britain Serials)_x000a__x000a_MB-2 RAF-Serial: MM768 _x000a_Built at Leavesden under contract 1576/SAS/C.23(a) (dated 0343) as Merlin NF30 (Merlin 72 engines) _x000a__x000a_010844: delivered RAF _x000a_140844-061144: RAF No 410 Sqn _x000a_211147: Taken on Charge BAF _x000a_000047-000051: 10Sqn (ND-H) _x000a_000051-000000: 11Sqn (KT-Q) _x000a_000556: Struck of Charge _x000a_171056: Sold for scrap at Beauvechain_x000a__x000a_(http://belmilac.wetpaint.com/page/De+Havilland+DH.98+Mosquito+NF.30.)"/>
    <x v="5"/>
    <x v="3"/>
    <m/>
    <m/>
    <x v="2"/>
    <m/>
    <m/>
    <n v="10"/>
    <x v="188"/>
    <x v="1"/>
    <n v="1"/>
    <s v="Front-Line"/>
    <x v="19"/>
    <x v="2"/>
    <n v="2"/>
  </r>
  <r>
    <n v="4697"/>
    <s v="NT300"/>
    <x v="25"/>
    <s v="456/Belgium"/>
    <x v="15"/>
    <x v="19"/>
    <n v="17"/>
    <s v="October"/>
    <x v="19"/>
    <s v="17 October 1956"/>
    <x v="2"/>
    <s v="To Belgian AF 23.1.48 as MB-4 SS 17.10.56 (Air Britain Serials)_x000a__x000a_MB-4 RAF-Serial: NT300 _x000a_Built at Leavesden under contract 1576/SAS/C.23(a) (dated 0343) as Merlin NF30 (Merlin 76 engines) _x000a__x000a_211144: delivered RAF _x000a_281244-260645: RAF No 456 Sqn _x000a_230148: Taken on Charge BAF _x000a_000048-000051: 10Sqn (ND-C) _x000a_000051-000000: 11Sqn (KT-T) _x000a_000556: Struck of Charge _x000a_171056: Sold for scrap at Beauvechain_x000a__x000a_(http://belmilac.wetpaint.com/page/De+Havilland+DH.98+Mosquito+NF.30.)"/>
    <x v="4"/>
    <x v="3"/>
    <m/>
    <m/>
    <x v="2"/>
    <m/>
    <m/>
    <n v="10"/>
    <x v="188"/>
    <x v="1"/>
    <n v="1"/>
    <s v="Front-Line"/>
    <x v="20"/>
    <x v="2"/>
    <n v="2"/>
  </r>
  <r>
    <n v="6582"/>
    <s v="NT332"/>
    <x v="25"/>
    <s v="456/Belgium"/>
    <x v="15"/>
    <x v="19"/>
    <n v="17"/>
    <s v="October"/>
    <x v="19"/>
    <s v="17 October 1956"/>
    <x v="2"/>
    <s v="To Belgian AF 12.1.49 as MB-22 SS 17.10.56 (Air Britain Serials)"/>
    <x v="4"/>
    <x v="3"/>
    <m/>
    <m/>
    <x v="2"/>
    <m/>
    <m/>
    <n v="10"/>
    <x v="188"/>
    <x v="1"/>
    <n v="1"/>
    <s v="Front-Line"/>
    <x v="20"/>
    <x v="2"/>
    <n v="2"/>
  </r>
  <r>
    <n v="5412"/>
    <s v="NT375"/>
    <x v="25"/>
    <s v="68/Belgium"/>
    <x v="15"/>
    <x v="19"/>
    <n v="17"/>
    <s v="October"/>
    <x v="19"/>
    <s v="17 October 1956"/>
    <x v="2"/>
    <s v="To Belgian AF 9.9.48 as MB-15 SS 17.10.56 (Air Britain Serials)"/>
    <x v="4"/>
    <x v="3"/>
    <m/>
    <m/>
    <x v="2"/>
    <m/>
    <m/>
    <n v="10"/>
    <x v="188"/>
    <x v="1"/>
    <n v="1"/>
    <s v="Front-Line"/>
    <x v="102"/>
    <x v="2"/>
    <n v="2"/>
  </r>
  <r>
    <n v="3716"/>
    <s v="NT377"/>
    <x v="25"/>
    <s v="410/Belgium"/>
    <x v="15"/>
    <x v="2"/>
    <n v="17"/>
    <s v="October"/>
    <x v="19"/>
    <s v="17 October 1956"/>
    <x v="2"/>
    <s v="To Belgian AF 29.6.48 as MB-11 SS 17.10.56 (Air Britain Serials)"/>
    <x v="4"/>
    <x v="3"/>
    <m/>
    <m/>
    <x v="2"/>
    <m/>
    <m/>
    <n v="10"/>
    <x v="188"/>
    <x v="1"/>
    <n v="1"/>
    <s v="Front-Line"/>
    <x v="19"/>
    <x v="2"/>
    <n v="2"/>
  </r>
  <r>
    <n v="3920"/>
    <s v="NT384"/>
    <x v="25"/>
    <s v="68/Belgium"/>
    <x v="15"/>
    <x v="19"/>
    <n v="17"/>
    <s v="October"/>
    <x v="19"/>
    <s v="17 October 1956"/>
    <x v="2"/>
    <s v="To Belgian AF 29.6.48 as MB-12 SS 17.10.56 (Air Britain Serials)"/>
    <x v="4"/>
    <x v="3"/>
    <m/>
    <m/>
    <x v="2"/>
    <m/>
    <m/>
    <n v="10"/>
    <x v="188"/>
    <x v="1"/>
    <n v="1"/>
    <s v="Front-Line"/>
    <x v="102"/>
    <x v="2"/>
    <n v="2"/>
  </r>
  <r>
    <n v="3114"/>
    <s v="NT387"/>
    <x v="25"/>
    <s v="456/Belgium"/>
    <x v="15"/>
    <x v="19"/>
    <n v="17"/>
    <s v="October"/>
    <x v="19"/>
    <s v="17 October 1956"/>
    <x v="2"/>
    <s v="Served with 456 Sqn as RX-D? under RAF control 12/44 to 15/06/45 as Sqn disbanded. Back to RAF. (Brian Fillery's website) To Belgian AF 16.9.48 as MB-16 SS 17.10.56 (Air Britain Serials)"/>
    <x v="4"/>
    <x v="3"/>
    <m/>
    <m/>
    <x v="2"/>
    <m/>
    <m/>
    <n v="10"/>
    <x v="188"/>
    <x v="1"/>
    <n v="1"/>
    <s v="Front-Line"/>
    <x v="20"/>
    <x v="2"/>
    <n v="2"/>
  </r>
  <r>
    <n v="4890"/>
    <s v="NT446"/>
    <x v="25"/>
    <s v="68/Belgium"/>
    <x v="15"/>
    <x v="19"/>
    <n v="17"/>
    <s v="October"/>
    <x v="19"/>
    <s v="17 October 1956"/>
    <x v="2"/>
    <s v="To Belgian AF 13.11.47 as MB-1 SS 17.10.56 (Air Britain Serials)_x000a__x000a_MB-1 RAF-Serial: NT446 _x000a_Built at Leavesden under contract 1576/SAS/C.23(a) (dated 0343) as Merlin NF30 (Merlin 76 engines)_x000a__x000a_040245: delivered RAF _x000a_270245-040445: RAF No 68 Sqn _x000a_131147: Taken on Charge BAF _x000a_000047-000051: 10Sqn (ND-B) _x000a_000051-000000: 11Sqn (KT-V) _x000a_000556: Struck of Charge _x000a_171056: Sold for scrap at Beauvechain_x000a__x000a_(http://belmilac.wetpaint.com/page/De+Havilland+DH.98+Mosquito+NF.30.)"/>
    <x v="4"/>
    <x v="3"/>
    <m/>
    <m/>
    <x v="2"/>
    <m/>
    <m/>
    <n v="10"/>
    <x v="188"/>
    <x v="1"/>
    <n v="1"/>
    <s v="Front-Line"/>
    <x v="102"/>
    <x v="2"/>
    <n v="2"/>
  </r>
  <r>
    <n v="4850"/>
    <s v="NT501"/>
    <x v="25"/>
    <s v="219/Belgium"/>
    <x v="15"/>
    <x v="19"/>
    <n v="17"/>
    <s v="October"/>
    <x v="19"/>
    <s v="17 October 1956"/>
    <x v="2"/>
    <s v="To Belgian AF 21.12.48 as MB-17 SS 17.10.56 (Air Britain Serials)"/>
    <x v="5"/>
    <x v="3"/>
    <m/>
    <m/>
    <x v="2"/>
    <m/>
    <m/>
    <n v="10"/>
    <x v="188"/>
    <x v="1"/>
    <n v="1"/>
    <s v="Front-Line"/>
    <x v="76"/>
    <x v="2"/>
    <n v="2"/>
  </r>
  <r>
    <n v="194"/>
    <s v="RG300"/>
    <x v="35"/>
    <s v="PRDU/58/540/Cv PR34A/237OCU/231OCU"/>
    <x v="0"/>
    <x v="7"/>
    <n v="22"/>
    <s v="October"/>
    <x v="19"/>
    <s v="22 October 1956"/>
    <x v="2"/>
    <s v="Sold by Jim merizan to Jim Dearborn around the start of 1999. De Havilland FB Mk 34 RG300 was another one of Jack Amman's aircraft and like PF670 it went through the same ownership changes this might explain why there seemed to be a lot of Mossie parts laying around in the early 80s. Both of these aircraft were paint Robin Egg Blue with White Stripes. (http://warbirdinformationexchange.org/phpBB2/viewtopic.php?t=18874&amp;postdays=0&amp;postorder=asc&amp;highlight=col+rohr&amp;start=15&amp;sid=fe3b5bfbffca46ca2205a2fb8fa440bd) See also RG300 and RS709. Sold 22.10.56 to N9871F Confederate AF [c/n 983157] (Air Britain Serials)"/>
    <x v="8"/>
    <x v="3"/>
    <m/>
    <m/>
    <x v="2"/>
    <m/>
    <m/>
    <n v="10"/>
    <x v="188"/>
    <x v="1"/>
    <n v="0"/>
    <s v="Support Unit"/>
    <x v="313"/>
    <x v="0"/>
    <n v="6"/>
  </r>
  <r>
    <n v="6031"/>
    <s v="HK124"/>
    <x v="2"/>
    <n v="256"/>
    <x v="10"/>
    <x v="19"/>
    <n v="27"/>
    <s v="October"/>
    <x v="19"/>
    <s v="27 October 1956"/>
    <x v="2"/>
    <s v="SOC 27.10.56 (Air Britain Serials)"/>
    <x v="4"/>
    <x v="3"/>
    <m/>
    <m/>
    <x v="2"/>
    <m/>
    <m/>
    <n v="10"/>
    <x v="188"/>
    <x v="1"/>
    <n v="1"/>
    <s v="Front-Line"/>
    <x v="32"/>
    <x v="2"/>
    <n v="1"/>
  </r>
  <r>
    <n v="225"/>
    <s v="HJ971"/>
    <x v="10"/>
    <s v="1655MTU/Polebrook/Pershore/Manston/204AFS/231OCU/HCEU"/>
    <x v="10"/>
    <x v="19"/>
    <n v="31"/>
    <s v="October"/>
    <x v="19"/>
    <s v="31 October 1956"/>
    <x v="2"/>
    <s v="SS 31.10.56 (Air Britain Serials)"/>
    <x v="4"/>
    <x v="3"/>
    <m/>
    <m/>
    <x v="2"/>
    <m/>
    <m/>
    <n v="10"/>
    <x v="188"/>
    <x v="1"/>
    <n v="1"/>
    <s v="Support Unit"/>
    <x v="433"/>
    <x v="2"/>
    <n v="7"/>
  </r>
  <r>
    <n v="3091"/>
    <s v="VT621"/>
    <x v="10"/>
    <s v="204AFS/1OFU"/>
    <x v="10"/>
    <x v="19"/>
    <n v="31"/>
    <s v="October"/>
    <x v="19"/>
    <s v="31 October 1956"/>
    <x v="2"/>
    <s v="SOC 31.10.56 (Air Britain Serials) d/d 08/07/1948, to No.48 MU Hawarden 15/02/1954 for storage until declared non-effective on 22/02/1956 and sold as scrap on 31/10/1956 at No.48 MU Hawarden to International Alloys Ltd, Aylesbury."/>
    <x v="4"/>
    <x v="3"/>
    <m/>
    <m/>
    <x v="2"/>
    <m/>
    <m/>
    <n v="10"/>
    <x v="188"/>
    <x v="1"/>
    <n v="0"/>
    <s v="Support Unit"/>
    <x v="371"/>
    <x v="0"/>
    <n v="2"/>
  </r>
  <r>
    <n v="56"/>
    <s v="A52-17"/>
    <x v="24"/>
    <s v="Cv T43/reserial A52-1052"/>
    <x v="17"/>
    <x v="19"/>
    <n v="0"/>
    <s v="November"/>
    <x v="19"/>
    <s v="0 November 1956"/>
    <x v="2"/>
    <s v="Modified at Bankstown, not clear how. Coded YC-Y, sold under GSB tender No. 6326. NZ2306 T.43 Built at Bankstown as A52-17 and later converted to T.43 and re-serialled A52-1052 with RAAF. BOC at Ohakea with RNZAF on 08 April 1947 at a cost of 3000 pounds. Declared surplus on SR83/55 dated 30 June 1955 and sold by GSB tender number 6326 to ANSA Orchard Equipment Co, Nelson. Airframe hours 242:30. Fuselage was derelict at Lower Moutere in 1961. . (http://www.adf-serials.com/nz-serials/) Completed as Mk.43 A52-1052. Delivered during July 1946. Final disposition: to RNZAF, April 1947. (Beaufort, Beaufighter and Mosquito in Australian Service, Stewart Wilson, 1990) To RNZAF 8.4.47 as NZ2306 Sold 11.56 Ansa Orchard Eq broken up (Air Britain Serials)"/>
    <x v="4"/>
    <x v="3"/>
    <m/>
    <m/>
    <x v="2"/>
    <m/>
    <m/>
    <n v="11"/>
    <x v="189"/>
    <x v="1"/>
    <n v="0"/>
    <e v="#N/A"/>
    <x v="438"/>
    <x v="5"/>
    <n v="2"/>
  </r>
  <r>
    <n v="1467"/>
    <s v="A52-20"/>
    <x v="24"/>
    <s v="Cv T43/reserial A52-1054"/>
    <x v="17"/>
    <x v="19"/>
    <n v="0"/>
    <s v="November"/>
    <x v="19"/>
    <s v="0 November 1956"/>
    <x v="2"/>
    <s v="Modified at Bankstown, not clear how. Coded YC-Z, sold under GSB tender No. 6326. NZ2308 T.43 Built at Bankstown as A52-20 and later converted to T.43 and re-serialled A52-1054 with RAAF. BOC at Ohakea with RNZAF on 25 June 1947 at a cost of 3000 pounds. Declared surplus on SR83/55 dated 30 June 1955 and sold by GSB tender number 6326 to ANSA Orchard Equipment Co, Nelson. Airframe hours 479:35. Completed as Mk.43 A52-1054. Delivered during August 1946. Final disposition: to RNZAF, June 1947. (Beaufort, Beaufighter and Mosquito in Australian Service, Stewart Wilson, 1990) Undergoing a radical rebuild by Glyn Powell using new fuselage halves incorporating metal parts from the original NZ2308. An article (on the NZFPM site courtesy of NZ Wings) is located here. To RNZAF 13.6.47 as NZ2308 Sold 11.56 Ansa Orchard Eq broken up Pts for rebuild G.Powell Auckland (Air Britain Serials)"/>
    <x v="8"/>
    <x v="3"/>
    <m/>
    <m/>
    <x v="2"/>
    <m/>
    <m/>
    <n v="11"/>
    <x v="189"/>
    <x v="1"/>
    <n v="0"/>
    <e v="#N/A"/>
    <x v="439"/>
    <x v="5"/>
    <n v="2"/>
  </r>
  <r>
    <n v="4831"/>
    <s v="RF908"/>
    <x v="12"/>
    <n v="540"/>
    <x v="17"/>
    <x v="19"/>
    <n v="0"/>
    <s v="November"/>
    <x v="19"/>
    <s v="0 November 1956"/>
    <x v="2"/>
    <s v="NZ2369 FB.VI Built at Standard Motors and delivered sometime between 16 December 1944 and 05 June 1945. Previously RF908. Ferried from the United Kingdom by an RAF/RNZAF crew and BOC Ohakea on 22 October 1947. Ferried to Woodbourne for storage shortly after arrival. Declared surplus on SR83/55 dated 30 June 1955 and sold by GSB tender number 6326 to ANSA Orchard Equipment Co, Nelson. Airframe hours 78:35. Aircraft was still derelict near Blenheim in 1961 with the outer wings missing. . (http://www.adf-serials.com/nz-serials/) To RNZAF 25.9.47 as NZ2369 Sold 11.56 Ansa Orchard Eq broken up (Air Britain Serials)"/>
    <x v="4"/>
    <x v="3"/>
    <m/>
    <m/>
    <x v="2"/>
    <m/>
    <m/>
    <n v="11"/>
    <x v="189"/>
    <x v="1"/>
    <n v="1"/>
    <s v="Front-Line"/>
    <x v="16"/>
    <x v="3"/>
    <n v="1"/>
  </r>
  <r>
    <n v="6826"/>
    <s v="RS670"/>
    <x v="12"/>
    <m/>
    <x v="17"/>
    <x v="19"/>
    <n v="0"/>
    <s v="November"/>
    <x v="19"/>
    <s v="0 November 1956"/>
    <x v="2"/>
    <s v="NZ2357 FB.VI Built at Airspeed and delivered sometime between 08 April 1945 and 07 June 1946. Previously RS670. Ferried from the United Kingdom by an RAF/RNZAF crew and BOC Ohakea on 30 August 1947. Declared surplus on SR83/55 dated 30 June 1955 and sold by GSB tender number 6326 to ANSA Orchard Equipment Co, Nelson. Airframe hours 65:10. . (http://www.adf-serials.com/nz-serials/) To RNZAF 25.7.47 as NZ2357 Sold 11.56 Ansa Orchard Eq broken up (Air Britain Serials)"/>
    <x v="4"/>
    <x v="3"/>
    <m/>
    <m/>
    <x v="2"/>
    <m/>
    <m/>
    <n v="11"/>
    <x v="189"/>
    <x v="1"/>
    <n v="0"/>
    <e v="#N/A"/>
    <x v="17"/>
    <x v="7"/>
    <n v="1"/>
  </r>
  <r>
    <n v="6832"/>
    <s v="RS693"/>
    <x v="12"/>
    <m/>
    <x v="17"/>
    <x v="19"/>
    <n v="0"/>
    <s v="November"/>
    <x v="19"/>
    <s v="0 November 1956"/>
    <x v="2"/>
    <s v="NZ2358 FB.VI Built at Airspeed and delivered sometime between 08 April 1945 and 07 June 1946. Previously RS693. Ferried from the United Kingdom by an RAF/RNZAF crew and BOC Ohakea on 30 August 1947. Declared surplus on SR83/55 dated 30 June 1955 and sold by GSB tender number 6326 to ANSA Orchard Equipment Co, Nelson. Airframe hours 68:20. . (http://www.adf-serials.com/nz-serials/) To RNZAF 12.7.47 as NZ2358 Sold 11.56 Ansa Orchard Eq broken up (Air Britain Serials)"/>
    <x v="4"/>
    <x v="3"/>
    <m/>
    <m/>
    <x v="2"/>
    <m/>
    <m/>
    <n v="11"/>
    <x v="189"/>
    <x v="1"/>
    <n v="0"/>
    <e v="#N/A"/>
    <x v="17"/>
    <x v="7"/>
    <n v="1"/>
  </r>
  <r>
    <n v="6841"/>
    <s v="TA385"/>
    <x v="12"/>
    <m/>
    <x v="17"/>
    <x v="19"/>
    <n v="0"/>
    <s v="November"/>
    <x v="19"/>
    <s v="0 November 1956"/>
    <x v="2"/>
    <s v="NZ2376 FB.VI Built at Hatfield and delivered sometime between 09 March 1945 and 10 April 1945. Previously TA385. Ferried from the United Kingdom by an RAF/RNZAF crew and BOC Ohakea on 20 January 1948. Ferried to Woodbourne for storage shortly after arrival. Declared surplus on SR83/55 and sold by GSB tender number 6326 to ANSA Orchard Equipment Co, Nelson. Airframe hours 81:25. . (http://www.adf-serials.com/nz-serials/) To RNZAF 12.12.47 as NZ2376 Sold 11.56 Ansa Orchard Eq broken up (Air Britain Serials)"/>
    <x v="4"/>
    <x v="3"/>
    <m/>
    <m/>
    <x v="2"/>
    <m/>
    <m/>
    <n v="11"/>
    <x v="189"/>
    <x v="1"/>
    <n v="1"/>
    <e v="#N/A"/>
    <x v="17"/>
    <x v="0"/>
    <n v="1"/>
  </r>
  <r>
    <n v="6842"/>
    <s v="TA577"/>
    <x v="12"/>
    <m/>
    <x v="17"/>
    <x v="19"/>
    <n v="0"/>
    <s v="November"/>
    <x v="19"/>
    <s v="0 November 1956"/>
    <x v="2"/>
    <s v="NZ2371 FB.VI Built at Hatfield and delivered sometime between 12 April 1945 and 15 December 1945. Previously TA577. Ferried from the United Kingdom by an RAF/RNZAF crew and BOC Ohakea on 08 December 1947. Ferried to Woodbourne for storage shortly after arrival. Declared surplus on SR83/55 dated 30 June 1955 and sold by GSB tender number 6326 to ANSA Orchard Equipment Co, Nelson. Airframe hours 69:05. . (http://www.adf-serials.com/nz-serials/) To RNZAF 11.11.47 as NZ2371 Sold 11.56 Ansa Orchard Eq broken up (Air Britain Serials)"/>
    <x v="4"/>
    <x v="3"/>
    <m/>
    <m/>
    <x v="2"/>
    <m/>
    <m/>
    <n v="11"/>
    <x v="189"/>
    <x v="1"/>
    <n v="0"/>
    <e v="#N/A"/>
    <x v="17"/>
    <x v="0"/>
    <n v="1"/>
  </r>
  <r>
    <n v="6843"/>
    <s v="TA578"/>
    <x v="12"/>
    <m/>
    <x v="17"/>
    <x v="19"/>
    <n v="0"/>
    <s v="November"/>
    <x v="19"/>
    <s v="0 November 1956"/>
    <x v="2"/>
    <s v="NZ2360 FB.VI Built at Hatfield and delivered sometime between 12 April 1945 and 15 December 1946. Previously TA578. Ferried from the United Kingdom by an RAF/RNZAF crew and BOC Ohakea on 08 September 1947. Ferried to Woodbourne for storage shortly after arrival. Declared surplus on SR83/55 dated 30 June 1955 and sold by GSB tender number 6326 to ANSA Orchard Equipment Co, Nelson. Airframe hours 69:10. Fuselage was derelict at Lower Moutere in 1961. . (http://www.adf-serials.com/nz-serials/) To RNZAF 25.7.47 as NZ2360 Sold 11.56 Ansa Orchard Eq broken up (Air Britain Serials)"/>
    <x v="4"/>
    <x v="3"/>
    <m/>
    <m/>
    <x v="2"/>
    <m/>
    <m/>
    <n v="11"/>
    <x v="189"/>
    <x v="1"/>
    <n v="0"/>
    <e v="#N/A"/>
    <x v="17"/>
    <x v="0"/>
    <n v="1"/>
  </r>
  <r>
    <n v="6844"/>
    <s v="TE856"/>
    <x v="12"/>
    <m/>
    <x v="17"/>
    <x v="19"/>
    <n v="0"/>
    <s v="November"/>
    <x v="19"/>
    <s v="0 November 1956"/>
    <x v="2"/>
    <s v="NZ2374 FB.VI Built at Standard Motors and delivered sometime between 27 May 1945 and 21 December 1945. Previously TE856. Ferried from the United Kingdom by an RAF/RNZAF crew and BOC Ohakea on 22 December 1947. Ferried to Woodbourne for storage shortly after arrival. Declared surplus on SR83/55 dated 30 June 1955 and sold by GSB tender number 6326 to ANSA Orchard Equipment Co, Nelson. Airframe hours 74:25. . (http://www.adf-serials.com/nz-serials/) To RNZAF 21.3.47 as NZ2374 Sold 11.56 Ansa Orchard Eq broken up (Air Britain Serials)"/>
    <x v="4"/>
    <x v="3"/>
    <m/>
    <m/>
    <x v="2"/>
    <m/>
    <m/>
    <n v="11"/>
    <x v="189"/>
    <x v="1"/>
    <n v="0"/>
    <e v="#N/A"/>
    <x v="17"/>
    <x v="3"/>
    <n v="1"/>
  </r>
  <r>
    <n v="6846"/>
    <s v="TE878"/>
    <x v="12"/>
    <m/>
    <x v="17"/>
    <x v="19"/>
    <n v="0"/>
    <s v="November"/>
    <x v="19"/>
    <s v="0 November 1956"/>
    <x v="2"/>
    <s v="NZ2340 FB.VI Built at Standard Motors. Previously TE878 and delivered sometime between 27 May 1945 and 21 December 1945. Ferried from the United Kingdom by an RAF/RNZAF crew and BOC Ohakea on 09 May 1947. Ferried to Woodbourne for storage shortly after arrival. Declared surplus on SR83/55 dated 30 June 1955 and sold by GSB tender number 6326 to ANSA Orchard Equipment Co, Nelson. Airframe hours 68:15. To RNZAF 17.4.47 as NZ2340 Sold Ansa Orchard Eq 11.56 broken up (Air Britain Serials)"/>
    <x v="4"/>
    <x v="3"/>
    <m/>
    <m/>
    <x v="2"/>
    <m/>
    <m/>
    <n v="11"/>
    <x v="189"/>
    <x v="1"/>
    <n v="0"/>
    <e v="#N/A"/>
    <x v="17"/>
    <x v="3"/>
    <n v="1"/>
  </r>
  <r>
    <n v="6847"/>
    <s v="TE885"/>
    <x v="12"/>
    <m/>
    <x v="17"/>
    <x v="19"/>
    <n v="0"/>
    <s v="November"/>
    <x v="19"/>
    <s v="0 November 1956"/>
    <x v="2"/>
    <s v="NZ2339 FB.VI Built at Standard Motors. Previously TE885 and delivered sometime between 27 May 1945 and 21 December 1945. Ferried from the United Kingdom by an RAF/RNZAF crew and BOC Ohakea on 09 May 1947. Ferried to Woodbourne for storage shortly after arrival. Declared surplus on SR83/55 dated 30 June 1955 and sold by GSB tender number 6326 to ANSA Orchard Equipment Co, Nelson. Airframe hours 64:10. To RNZAF 12.4.47 as NZ2339 Sold Ansa Orchard Eq 11.56 broken up (Air Britain Serials)"/>
    <x v="4"/>
    <x v="3"/>
    <m/>
    <m/>
    <x v="2"/>
    <m/>
    <m/>
    <n v="11"/>
    <x v="189"/>
    <x v="1"/>
    <n v="0"/>
    <e v="#N/A"/>
    <x v="17"/>
    <x v="3"/>
    <n v="1"/>
  </r>
  <r>
    <n v="1209"/>
    <s v="TA669"/>
    <x v="42"/>
    <s v="Cv TT/APS Sylt"/>
    <x v="10"/>
    <x v="19"/>
    <n v="20"/>
    <s v="November"/>
    <x v="19"/>
    <s v="20 November 1956"/>
    <x v="0"/>
    <s v="Piloted by F/O Jones (Crash Log) U/c jammed up crashlanded Schleswigland 20.11.56 (Air Britain Serials) _x000a_It was 20th Nov 1956 at 1300hrs when this DeHavilland Mosquito B35 converted to TT35 specification and registered TA669 crashed at RAF Schleswigland. _x000a__x000a_9.30am that morning Roly Pickering had scrounged a 'flip' * with F/O Frank Jones. This is the same lucky F/O Jones who only weeks earlier had narrowly escaped death or injury in a serious car crash near Schleswig._x000a__x000a_Following is Roland's personal account of the plane crash written January 28th 1958:_x000a__x000a_A Narrow Escape_x000a__x000a_It was November 20th 1956 when I had my narrowest escape. About 0930 hours I went for a 'flip' in a Mosquito aircraft from my station in North Germany. The pilot's name was Frank Jones and he seemed a very nice chap. He asked me if there was anywhere special I would like to go. I selected Eckenförde and after five minutes we were heading down the coast for Travemünde. Arriving there in about 15 or 20 minutes we soon spotted the famous casino._x000a__x000a_On the way back Frank had to do an asymmetric check (cutting one engine). Nearing home Frank tried to un-feather the engine but was unsuccessful so he decided to do a one-engined landing._x000a__x000a_Dropping his undercarriage we came in for the final approach, but when we were were 800' high our undercarriage was not locked down so he told the Control Officer over the intercom that he was overshooting. Selecting undercarriage and flaps &quot;UP&quot; and opening the throttle we did a left bank. The next moment Frank says, &quot;My God, the wingtip's touching&quot;, and the next instant seemed to be like a kaleidoscope._x000a__x000a_As I was coming to I found I was lying on the ground with blankets all round me, and the blurred faces of the firemen who had come to our rescue, leaning over me._x000a__x000a_There was very little left of the aircraft but luckily Frank and I escaped with bruises and scratches. We were taken to the German hospital for X-Rays and treated for shock but we were able to leave after 5 days._x000a__x000a_But it wasn't bad news for everyone. The model aircraft club benefited from the balsawood salvaged from the wreckage of TA669._x000a__x000a_ I have a souvenir from the Mosquito TA669 crash; the funnel/cup that formed the business end of the urinal; this was attached to a rubber tube that led to a small tank in the bowels of the aircraft. When the smell became overpowering, a mechanic would be detailed to empty it. Robin Burton_x000a_ _x000a_(http://www.adenairways.com/Schleswig/Crash%20TA669.htm)"/>
    <x v="2"/>
    <x v="2"/>
    <s v="Crashed on landing"/>
    <m/>
    <x v="2"/>
    <m/>
    <m/>
    <n v="11"/>
    <x v="189"/>
    <x v="1"/>
    <n v="0"/>
    <s v="Support Unit"/>
    <x v="403"/>
    <x v="0"/>
    <n v="2"/>
  </r>
  <r>
    <n v="2443"/>
    <s v="NS742"/>
    <x v="18"/>
    <s v="USAAF/RN"/>
    <x v="18"/>
    <x v="19"/>
    <n v="22"/>
    <s v="November"/>
    <x v="19"/>
    <s v="22 November 1956"/>
    <x v="2"/>
    <s v="4X-FDG/90, Serial number 2190 and ferry registration 4X-FDG allocated Aug. 31 '56, test flight by Hugo Marom Oct. 6 '56, ferried to Israel as 4X-FDG, w/o in a landing accident Nov. 22 '56. Captain Ze'ev Tavor and Lt. Rafael Sivron. (Air Enthusiast September-October 1999) To RN 14.5.47 G-AOCJ Israel as 4X-FDG/-91 (Air Britain Serials)"/>
    <x v="5"/>
    <x v="3"/>
    <m/>
    <m/>
    <x v="2"/>
    <m/>
    <m/>
    <n v="11"/>
    <x v="189"/>
    <x v="1"/>
    <n v="1"/>
    <e v="#N/A"/>
    <x v="64"/>
    <x v="0"/>
    <n v="2"/>
  </r>
  <r>
    <n v="3554"/>
    <s v="RV350"/>
    <x v="42"/>
    <s v="Cv TT35"/>
    <x v="10"/>
    <x v="19"/>
    <n v="18"/>
    <s v="December"/>
    <x v="19"/>
    <s v="18 December 1956"/>
    <x v="2"/>
    <s v="SS 18.12.56 (Air Britain Serials)"/>
    <x v="4"/>
    <x v="3"/>
    <m/>
    <m/>
    <x v="2"/>
    <m/>
    <m/>
    <n v="12"/>
    <x v="190"/>
    <x v="1"/>
    <n v="1"/>
    <e v="#N/A"/>
    <x v="278"/>
    <x v="0"/>
    <n v="1"/>
  </r>
  <r>
    <n v="4937"/>
    <s v="TA660"/>
    <x v="42"/>
    <s v="Cv TT/APS Sylt"/>
    <x v="10"/>
    <x v="19"/>
    <n v="18"/>
    <s v="December"/>
    <x v="19"/>
    <s v="18 December 1956"/>
    <x v="2"/>
    <s v="SS 18.12.56 (Air Britain Serials)"/>
    <x v="4"/>
    <x v="3"/>
    <m/>
    <m/>
    <x v="2"/>
    <m/>
    <m/>
    <n v="12"/>
    <x v="190"/>
    <x v="1"/>
    <n v="0"/>
    <s v="Support Unit"/>
    <x v="403"/>
    <x v="0"/>
    <n v="2"/>
  </r>
  <r>
    <n v="7730"/>
    <s v="TA692"/>
    <x v="42"/>
    <s v="Cv TT"/>
    <x v="10"/>
    <x v="19"/>
    <n v="18"/>
    <s v="December"/>
    <x v="19"/>
    <s v="18 December 1956"/>
    <x v="2"/>
    <s v="SS 18.12.56 (Air Britain Serials)"/>
    <x v="4"/>
    <x v="3"/>
    <m/>
    <m/>
    <x v="2"/>
    <m/>
    <m/>
    <n v="12"/>
    <x v="190"/>
    <x v="1"/>
    <n v="0"/>
    <e v="#N/A"/>
    <x v="436"/>
    <x v="0"/>
    <n v="1"/>
  </r>
  <r>
    <n v="2583"/>
    <s v="TA697"/>
    <x v="42"/>
    <s v="Cv TT/APS Sylt"/>
    <x v="10"/>
    <x v="19"/>
    <n v="18"/>
    <s v="December"/>
    <x v="19"/>
    <s v="18 December 1956"/>
    <x v="2"/>
    <s v="SS 18.12.56 (Air Britain Serials)"/>
    <x v="4"/>
    <x v="3"/>
    <m/>
    <m/>
    <x v="2"/>
    <m/>
    <m/>
    <n v="12"/>
    <x v="190"/>
    <x v="1"/>
    <n v="0"/>
    <s v="Support Unit"/>
    <x v="403"/>
    <x v="0"/>
    <n v="2"/>
  </r>
  <r>
    <n v="3340"/>
    <s v="TA708"/>
    <x v="42"/>
    <s v="SIU/CSE/527"/>
    <x v="10"/>
    <x v="19"/>
    <n v="18"/>
    <s v="December"/>
    <x v="19"/>
    <s v="18 December 1956"/>
    <x v="2"/>
    <s v="SS 18.12.56 (Air Britain Serials)"/>
    <x v="4"/>
    <x v="3"/>
    <m/>
    <m/>
    <x v="2"/>
    <m/>
    <m/>
    <n v="12"/>
    <x v="190"/>
    <x v="1"/>
    <n v="0"/>
    <s v="Front-Line"/>
    <x v="440"/>
    <x v="0"/>
    <n v="3"/>
  </r>
  <r>
    <n v="4174"/>
    <s v="TJ156"/>
    <x v="42"/>
    <s v="Cv TT"/>
    <x v="10"/>
    <x v="19"/>
    <n v="18"/>
    <s v="December"/>
    <x v="19"/>
    <s v="18 December 1956"/>
    <x v="2"/>
    <s v="SS 18.12.56 (Air Britain Serials)"/>
    <x v="4"/>
    <x v="3"/>
    <m/>
    <m/>
    <x v="2"/>
    <m/>
    <m/>
    <n v="12"/>
    <x v="190"/>
    <x v="1"/>
    <n v="0"/>
    <e v="#N/A"/>
    <x v="436"/>
    <x v="0"/>
    <n v="1"/>
  </r>
  <r>
    <n v="277"/>
    <s v="VP180"/>
    <x v="42"/>
    <s v="14/CSE/527"/>
    <x v="10"/>
    <x v="19"/>
    <n v="18"/>
    <s v="December"/>
    <x v="19"/>
    <s v="18 December 1956"/>
    <x v="2"/>
    <s v="SOC 18.12.56 (Air Britain Serials)"/>
    <x v="4"/>
    <x v="3"/>
    <m/>
    <m/>
    <x v="2"/>
    <m/>
    <m/>
    <n v="12"/>
    <x v="190"/>
    <x v="1"/>
    <n v="0"/>
    <s v="Front-Line"/>
    <x v="440"/>
    <x v="7"/>
    <n v="3"/>
  </r>
  <r>
    <n v="6772"/>
    <s v="RG174"/>
    <x v="18"/>
    <s v="RN"/>
    <x v="18"/>
    <x v="19"/>
    <n v="0"/>
    <s v="January"/>
    <x v="20"/>
    <s v="1957"/>
    <x v="2"/>
    <s v="Sold G-AOCM Israel as 4X-FDF/-90  4X-FDG/90 1957 PR.16, RG174, registered in UK 5.56 as G-AOCM to R. A. Short, Thruxton; to Hurn for overhaul 8.56; to Israel Air Force 1957 as 4X-FDG(sic)/90 (http://forum.keypublishing.co.uk/showthread.php?t=36444&amp;page=26)"/>
    <x v="5"/>
    <x v="3"/>
    <m/>
    <m/>
    <x v="2"/>
    <m/>
    <m/>
    <m/>
    <x v="191"/>
    <x v="1"/>
    <n v="1"/>
    <e v="#N/A"/>
    <x v="64"/>
    <x v="0"/>
    <n v="1"/>
  </r>
  <r>
    <n v="884"/>
    <s v="TA614"/>
    <x v="18"/>
    <s v="Benson/USAAF Watton/RN"/>
    <x v="18"/>
    <x v="19"/>
    <n v="0"/>
    <s v="January"/>
    <x v="20"/>
    <s v="1957"/>
    <x v="2"/>
    <s v="G-AOCN Israel as 4X-FDL/-92    4X-FDL/92 1957 PR.16, TA614, registered in UK 5.56 as G-AOCN to R. A. Short, Thruxton; to Hurn for overhaul 8.56; to Israel Air Force 1957 as 4X-FDL/92 (http://forum.keypublishing.co.uk/showthread.php?t=36444&amp;page=26)"/>
    <x v="6"/>
    <x v="3"/>
    <m/>
    <m/>
    <x v="2"/>
    <m/>
    <m/>
    <m/>
    <x v="191"/>
    <x v="1"/>
    <n v="0"/>
    <e v="#N/A"/>
    <x v="64"/>
    <x v="0"/>
    <n v="3"/>
  </r>
  <r>
    <n v="3264"/>
    <s v="TW246"/>
    <x v="43"/>
    <s v="RN 778/TREFU/Airwork"/>
    <x v="10"/>
    <x v="19"/>
    <n v="0"/>
    <s v="January"/>
    <x v="21"/>
    <s v="1957"/>
    <x v="2"/>
    <s v="Offered to Israel in August 1954 by R A Short (Air Enthusiast, September / October 1999) Sold 25.11.53 G-AOCO Scrapped Lossiemouth .57 (Air Britain Serials)"/>
    <x v="5"/>
    <x v="3"/>
    <m/>
    <m/>
    <x v="2"/>
    <m/>
    <m/>
    <m/>
    <x v="191"/>
    <x v="1"/>
    <n v="0"/>
    <s v="Support Unit"/>
    <x v="392"/>
    <x v="2"/>
    <n v="3"/>
  </r>
  <r>
    <n v="2145"/>
    <s v="NS811"/>
    <x v="18"/>
    <s v="USAAF"/>
    <x v="18"/>
    <x v="19"/>
    <n v="13"/>
    <s v="January"/>
    <x v="21"/>
    <s v="13 January 1957"/>
    <x v="0"/>
    <s v="Registered to VIP Association Ltd as G-AIRT 23 October 1946, sold to &quot;H L White&quot; in May 48, ferried to Israel by John Harvey in Jul-48, to D-160, damaged in taxying accident at Ramat-David Sep 21 48, Leonard Fitchette, to 2101 Nov 14 48, returned to fly in Mar 49, w/o in landing accident at Tel Nof Jan 13 57, Captain Zvi Lavon and Lt Rafael Sivron. (Air Enthusiast, September-October 1999) G-AIRU smuggled to Israel 5.7.48 as D-160 Written off 13.1.57 (Air Britain Serials)"/>
    <x v="2"/>
    <x v="2"/>
    <s v="Collision"/>
    <m/>
    <x v="2"/>
    <m/>
    <m/>
    <n v="1"/>
    <x v="192"/>
    <x v="1"/>
    <n v="1"/>
    <e v="#N/A"/>
    <x v="33"/>
    <x v="0"/>
    <n v="1"/>
  </r>
  <r>
    <n v="121"/>
    <s v="RG181"/>
    <x v="35"/>
    <s v="Mkrs/PRDU/APDU/540/Cv PR34A/237OCU/231OCU"/>
    <x v="0"/>
    <x v="7"/>
    <n v="14"/>
    <s v="January"/>
    <x v="21"/>
    <s v="14 January 1957"/>
    <x v="2"/>
    <s v="SS 14.1.57 (Air Britain Serials)"/>
    <x v="4"/>
    <x v="3"/>
    <m/>
    <m/>
    <x v="2"/>
    <m/>
    <m/>
    <n v="1"/>
    <x v="192"/>
    <x v="1"/>
    <n v="0"/>
    <s v="Support Unit"/>
    <x v="313"/>
    <x v="0"/>
    <n v="7"/>
  </r>
  <r>
    <n v="120"/>
    <s v="RG229"/>
    <x v="35"/>
    <s v="SIU/8OTU/540/Cv PR34A/237OCU/231OCU/230OCU"/>
    <x v="10"/>
    <x v="19"/>
    <n v="14"/>
    <s v="January"/>
    <x v="21"/>
    <s v="14 January 1957"/>
    <x v="2"/>
    <s v="SS 14.1.57 (Air Britain Serials)"/>
    <x v="4"/>
    <x v="3"/>
    <m/>
    <m/>
    <x v="2"/>
    <m/>
    <m/>
    <n v="1"/>
    <x v="192"/>
    <x v="1"/>
    <n v="0"/>
    <s v="Support Unit"/>
    <x v="345"/>
    <x v="0"/>
    <n v="7"/>
  </r>
  <r>
    <n v="2893"/>
    <s v="RG252"/>
    <x v="35"/>
    <s v="Cv PR34A/540/58"/>
    <x v="10"/>
    <x v="19"/>
    <n v="14"/>
    <s v="January"/>
    <x v="21"/>
    <s v="14 January 1957"/>
    <x v="2"/>
    <s v="SS 14.1.57 (Air Britain Serials)"/>
    <x v="4"/>
    <x v="3"/>
    <m/>
    <m/>
    <x v="2"/>
    <m/>
    <m/>
    <n v="1"/>
    <x v="192"/>
    <x v="1"/>
    <n v="0"/>
    <s v="Front-Line"/>
    <x v="265"/>
    <x v="0"/>
    <n v="3"/>
  </r>
  <r>
    <n v="1559"/>
    <s v="TJ122"/>
    <x v="42"/>
    <s v="Cv TT/APS Sylt"/>
    <x v="10"/>
    <x v="19"/>
    <n v="14"/>
    <s v="January"/>
    <x v="21"/>
    <s v="14 January 1957"/>
    <x v="2"/>
    <s v="SS 14.1.57 (Air Britain Serials)"/>
    <x v="4"/>
    <x v="3"/>
    <m/>
    <m/>
    <x v="2"/>
    <m/>
    <m/>
    <n v="1"/>
    <x v="192"/>
    <x v="1"/>
    <n v="0"/>
    <s v="Support Unit"/>
    <x v="403"/>
    <x v="0"/>
    <n v="2"/>
  </r>
  <r>
    <n v="3778"/>
    <s v="TJ124"/>
    <x v="42"/>
    <s v="Cv PR/58"/>
    <x v="10"/>
    <x v="19"/>
    <n v="14"/>
    <s v="January"/>
    <x v="21"/>
    <s v="14 January 1957"/>
    <x v="2"/>
    <s v="SS 14.1.57 (Air Britain Serials)"/>
    <x v="4"/>
    <x v="3"/>
    <m/>
    <m/>
    <x v="2"/>
    <m/>
    <m/>
    <n v="1"/>
    <x v="192"/>
    <x v="1"/>
    <n v="0"/>
    <s v="Front-Line"/>
    <x v="265"/>
    <x v="0"/>
    <n v="2"/>
  </r>
  <r>
    <n v="4060"/>
    <s v="TJ144"/>
    <x v="42"/>
    <s v="98/Cv TT"/>
    <x v="10"/>
    <x v="19"/>
    <n v="14"/>
    <s v="January"/>
    <x v="21"/>
    <s v="14 January 1957"/>
    <x v="2"/>
    <s v="SS 14.1.57 (Air Britain Serials)"/>
    <x v="4"/>
    <x v="3"/>
    <m/>
    <m/>
    <x v="2"/>
    <m/>
    <m/>
    <n v="1"/>
    <x v="192"/>
    <x v="1"/>
    <n v="0"/>
    <e v="#N/A"/>
    <x v="436"/>
    <x v="0"/>
    <n v="2"/>
  </r>
  <r>
    <n v="1719"/>
    <s v="TJ147"/>
    <x v="42"/>
    <s v="Cv TT/APS Sylt"/>
    <x v="10"/>
    <x v="19"/>
    <n v="14"/>
    <s v="January"/>
    <x v="21"/>
    <s v="14 January 1957"/>
    <x v="2"/>
    <s v="SS 14.1.57 (Air Britain Serials)"/>
    <x v="4"/>
    <x v="3"/>
    <m/>
    <m/>
    <x v="2"/>
    <m/>
    <m/>
    <n v="1"/>
    <x v="192"/>
    <x v="1"/>
    <n v="0"/>
    <s v="Support Unit"/>
    <x v="403"/>
    <x v="0"/>
    <n v="2"/>
  </r>
  <r>
    <n v="117"/>
    <s v="VP192"/>
    <x v="42"/>
    <s v="139/109"/>
    <x v="0"/>
    <x v="8"/>
    <n v="14"/>
    <s v="January"/>
    <x v="21"/>
    <s v="14 January 1957"/>
    <x v="2"/>
    <s v="SOC 14.1.57 (Air Britain Serials)"/>
    <x v="4"/>
    <x v="3"/>
    <m/>
    <m/>
    <x v="2"/>
    <m/>
    <m/>
    <n v="1"/>
    <x v="192"/>
    <x v="1"/>
    <n v="0"/>
    <s v="Front-Line"/>
    <x v="18"/>
    <x v="7"/>
    <n v="2"/>
  </r>
  <r>
    <n v="1226"/>
    <s v="VR803"/>
    <x v="42"/>
    <s v="Cv PR35/SF Benson"/>
    <x v="10"/>
    <x v="19"/>
    <n v="14"/>
    <s v="January"/>
    <x v="21"/>
    <s v="14 January 1957"/>
    <x v="2"/>
    <s v="SOC 14.1.57 (Air Britain Serials)"/>
    <x v="4"/>
    <x v="3"/>
    <m/>
    <m/>
    <x v="2"/>
    <m/>
    <m/>
    <n v="1"/>
    <x v="192"/>
    <x v="1"/>
    <n v="0"/>
    <s v="Support Unit"/>
    <x v="441"/>
    <x v="7"/>
    <n v="2"/>
  </r>
  <r>
    <n v="1834"/>
    <s v="VP197"/>
    <x v="42"/>
    <s v="230OCU/109/SF Hemswell/Cv TT35"/>
    <x v="10"/>
    <x v="19"/>
    <n v="16"/>
    <s v="January"/>
    <x v="21"/>
    <s v="16 January 1957"/>
    <x v="2"/>
    <s v="SOC 16.1.57 (Air Britain Serials)"/>
    <x v="4"/>
    <x v="3"/>
    <m/>
    <m/>
    <x v="2"/>
    <m/>
    <m/>
    <n v="1"/>
    <x v="192"/>
    <x v="1"/>
    <n v="0"/>
    <e v="#N/A"/>
    <x v="278"/>
    <x v="7"/>
    <n v="4"/>
  </r>
  <r>
    <n v="1857"/>
    <s v="RG194"/>
    <x v="35"/>
    <s v="Cv PR34A/540"/>
    <x v="10"/>
    <x v="19"/>
    <n v="25"/>
    <s v="January"/>
    <x v="21"/>
    <s v="25 January 1957"/>
    <x v="2"/>
    <s v="SS 25.1.57 (Air Britain Serials)"/>
    <x v="4"/>
    <x v="3"/>
    <m/>
    <m/>
    <x v="2"/>
    <m/>
    <m/>
    <n v="1"/>
    <x v="192"/>
    <x v="1"/>
    <n v="0"/>
    <s v="Front-Line"/>
    <x v="16"/>
    <x v="0"/>
    <n v="2"/>
  </r>
  <r>
    <n v="1962"/>
    <s v="RS704"/>
    <x v="42"/>
    <s v="14/Cv TT35"/>
    <x v="10"/>
    <x v="19"/>
    <n v="25"/>
    <s v="January"/>
    <x v="21"/>
    <s v="25 January 1957"/>
    <x v="2"/>
    <s v="SS 25.1.57 (Air Britain Serials)"/>
    <x v="4"/>
    <x v="3"/>
    <m/>
    <m/>
    <x v="2"/>
    <m/>
    <m/>
    <n v="1"/>
    <x v="192"/>
    <x v="1"/>
    <n v="0"/>
    <e v="#N/A"/>
    <x v="278"/>
    <x v="7"/>
    <n v="2"/>
  </r>
  <r>
    <n v="2211"/>
    <s v="RS706"/>
    <x v="42"/>
    <s v="14/237OCU/Cv TT35"/>
    <x v="10"/>
    <x v="19"/>
    <n v="25"/>
    <s v="January"/>
    <x v="21"/>
    <s v="25 January 1957"/>
    <x v="2"/>
    <s v="SS 25.1.57 (Air Britain Serials)"/>
    <x v="4"/>
    <x v="3"/>
    <m/>
    <m/>
    <x v="2"/>
    <m/>
    <m/>
    <n v="1"/>
    <x v="192"/>
    <x v="1"/>
    <n v="0"/>
    <e v="#N/A"/>
    <x v="278"/>
    <x v="7"/>
    <n v="3"/>
  </r>
  <r>
    <n v="4941"/>
    <s v="TA638"/>
    <x v="42"/>
    <s v="AAEE/Cv TT"/>
    <x v="10"/>
    <x v="19"/>
    <n v="25"/>
    <s v="January"/>
    <x v="21"/>
    <s v="25 January 1957"/>
    <x v="2"/>
    <s v="SS 25.1.57 (Air Britain Serials)"/>
    <x v="4"/>
    <x v="3"/>
    <m/>
    <m/>
    <x v="2"/>
    <m/>
    <m/>
    <n v="1"/>
    <x v="192"/>
    <x v="1"/>
    <n v="0"/>
    <e v="#N/A"/>
    <x v="436"/>
    <x v="0"/>
    <n v="2"/>
  </r>
  <r>
    <n v="1498"/>
    <s v="TA656"/>
    <x v="42"/>
    <s v="EANS/Cv TT"/>
    <x v="10"/>
    <x v="19"/>
    <n v="25"/>
    <s v="January"/>
    <x v="21"/>
    <s v="25 January 1957"/>
    <x v="2"/>
    <s v="SS 25.1.57 (Air Britain Serials)"/>
    <x v="4"/>
    <x v="3"/>
    <m/>
    <m/>
    <x v="2"/>
    <m/>
    <m/>
    <n v="1"/>
    <x v="192"/>
    <x v="1"/>
    <n v="0"/>
    <e v="#N/A"/>
    <x v="436"/>
    <x v="0"/>
    <n v="2"/>
  </r>
  <r>
    <n v="1227"/>
    <s v="TA695"/>
    <x v="42"/>
    <s v="14/Cv TT"/>
    <x v="10"/>
    <x v="19"/>
    <n v="25"/>
    <s v="January"/>
    <x v="21"/>
    <s v="25 January 1957"/>
    <x v="2"/>
    <s v="SS 25.1.57 (Air Britain Serials)"/>
    <x v="4"/>
    <x v="3"/>
    <m/>
    <m/>
    <x v="2"/>
    <m/>
    <m/>
    <n v="1"/>
    <x v="192"/>
    <x v="1"/>
    <n v="0"/>
    <e v="#N/A"/>
    <x v="436"/>
    <x v="0"/>
    <n v="2"/>
  </r>
  <r>
    <n v="4396"/>
    <s v="TA705"/>
    <x v="42"/>
    <s v="Cv TT"/>
    <x v="10"/>
    <x v="19"/>
    <n v="25"/>
    <s v="January"/>
    <x v="21"/>
    <s v="25 January 1957"/>
    <x v="2"/>
    <s v="SS 25.1.57 (Air Britain Serials)"/>
    <x v="4"/>
    <x v="3"/>
    <m/>
    <m/>
    <x v="2"/>
    <m/>
    <m/>
    <n v="1"/>
    <x v="192"/>
    <x v="1"/>
    <n v="0"/>
    <e v="#N/A"/>
    <x v="436"/>
    <x v="0"/>
    <n v="1"/>
  </r>
  <r>
    <n v="3253"/>
    <s v="TJ145"/>
    <x v="42"/>
    <s v="Cv PR"/>
    <x v="10"/>
    <x v="19"/>
    <n v="25"/>
    <s v="January"/>
    <x v="21"/>
    <s v="25 January 1957"/>
    <x v="2"/>
    <s v="SS 25.1.57 (Air Britain Serials)"/>
    <x v="4"/>
    <x v="3"/>
    <m/>
    <m/>
    <x v="2"/>
    <m/>
    <m/>
    <n v="1"/>
    <x v="192"/>
    <x v="1"/>
    <n v="0"/>
    <e v="#N/A"/>
    <x v="393"/>
    <x v="0"/>
    <n v="1"/>
  </r>
  <r>
    <n v="7300"/>
    <s v="TJ150"/>
    <x v="42"/>
    <s v="Cv TT/Mkrs"/>
    <x v="10"/>
    <x v="19"/>
    <n v="25"/>
    <s v="January"/>
    <x v="21"/>
    <s v="25 January 1957"/>
    <x v="2"/>
    <s v="SS 25.1.57 (Air Britain Serials)"/>
    <x v="4"/>
    <x v="3"/>
    <m/>
    <m/>
    <x v="2"/>
    <m/>
    <m/>
    <n v="1"/>
    <x v="192"/>
    <x v="1"/>
    <n v="0"/>
    <s v="Support Unit"/>
    <x v="44"/>
    <x v="0"/>
    <n v="2"/>
  </r>
  <r>
    <n v="2949"/>
    <s v="TK596"/>
    <x v="42"/>
    <s v="Cv TT/226OCU"/>
    <x v="10"/>
    <x v="19"/>
    <n v="25"/>
    <s v="January"/>
    <x v="21"/>
    <s v="25 January 1957"/>
    <x v="2"/>
    <s v="SS 25.1.57 (Air Britain Serials)"/>
    <x v="4"/>
    <x v="3"/>
    <m/>
    <m/>
    <x v="2"/>
    <m/>
    <m/>
    <n v="1"/>
    <x v="192"/>
    <x v="1"/>
    <n v="0"/>
    <s v="Support Unit"/>
    <x v="300"/>
    <x v="0"/>
    <n v="2"/>
  </r>
  <r>
    <n v="3"/>
    <s v="TK600"/>
    <x v="42"/>
    <s v="Cv TT"/>
    <x v="10"/>
    <x v="19"/>
    <n v="25"/>
    <s v="January"/>
    <x v="21"/>
    <s v="25 January 1957"/>
    <x v="2"/>
    <s v="SS 25.1.57 (Air Britain Serials)"/>
    <x v="4"/>
    <x v="3"/>
    <m/>
    <m/>
    <x v="2"/>
    <m/>
    <m/>
    <n v="1"/>
    <x v="192"/>
    <x v="1"/>
    <n v="0"/>
    <e v="#N/A"/>
    <x v="436"/>
    <x v="0"/>
    <n v="1"/>
  </r>
  <r>
    <n v="3318"/>
    <s v="TK613"/>
    <x v="42"/>
    <s v="Cv TT"/>
    <x v="10"/>
    <x v="19"/>
    <n v="25"/>
    <s v="January"/>
    <x v="21"/>
    <s v="25 January 1957"/>
    <x v="2"/>
    <s v="SS 25.1.57 (Air Britain Serials)"/>
    <x v="4"/>
    <x v="3"/>
    <m/>
    <m/>
    <x v="2"/>
    <m/>
    <m/>
    <n v="1"/>
    <x v="192"/>
    <x v="1"/>
    <n v="0"/>
    <e v="#N/A"/>
    <x v="436"/>
    <x v="0"/>
    <n v="1"/>
  </r>
  <r>
    <n v="555"/>
    <s v="VR802"/>
    <x v="42"/>
    <s v="14/Cv TT35"/>
    <x v="10"/>
    <x v="19"/>
    <n v="25"/>
    <s v="January"/>
    <x v="21"/>
    <s v="25 January 1957"/>
    <x v="2"/>
    <s v="SOC 25.1.57 (Air Britain Serials)"/>
    <x v="4"/>
    <x v="3"/>
    <m/>
    <m/>
    <x v="2"/>
    <m/>
    <m/>
    <n v="1"/>
    <x v="192"/>
    <x v="1"/>
    <n v="0"/>
    <e v="#N/A"/>
    <x v="278"/>
    <x v="7"/>
    <n v="2"/>
  </r>
  <r>
    <n v="5382"/>
    <s v="VR805"/>
    <x v="42"/>
    <s v="Cv PR35"/>
    <x v="10"/>
    <x v="19"/>
    <n v="25"/>
    <s v="January"/>
    <x v="21"/>
    <s v="25 January 1957"/>
    <x v="2"/>
    <s v="SOC 25.1.57 (Air Britain Serials)"/>
    <x v="4"/>
    <x v="3"/>
    <m/>
    <m/>
    <x v="2"/>
    <m/>
    <m/>
    <n v="1"/>
    <x v="192"/>
    <x v="1"/>
    <n v="0"/>
    <e v="#N/A"/>
    <x v="442"/>
    <x v="7"/>
    <n v="1"/>
  </r>
  <r>
    <n v="6545"/>
    <s v="NT600"/>
    <x v="25"/>
    <n v="157"/>
    <x v="18"/>
    <x v="19"/>
    <n v="29"/>
    <s v="January"/>
    <x v="21"/>
    <s v="29 January 1957"/>
    <x v="2"/>
    <s v="Ferried to Israel Oct 26 - Nov 1 51, AN/APS prototype installation in 1953, stored at 22 Wing 1956, order issued May 6 56 to equip with cameras, w/o request issued Jan 29 57. (Air Enthusiast, September-October 1999) To Armee de l'Air 20.8.47 to Israel 1.11.51 as 2127 Written off 29.1.57 (Air Britain Serials)"/>
    <x v="4"/>
    <x v="3"/>
    <m/>
    <m/>
    <x v="2"/>
    <m/>
    <m/>
    <n v="1"/>
    <x v="192"/>
    <x v="1"/>
    <n v="1"/>
    <s v="Front-Line"/>
    <x v="3"/>
    <x v="2"/>
    <n v="1"/>
  </r>
  <r>
    <n v="4584"/>
    <s v="RG195"/>
    <x v="35"/>
    <s v="544/540/58/540/237OCU/540/Cv PR34A/58/540"/>
    <x v="10"/>
    <x v="19"/>
    <n v="14"/>
    <s v="February"/>
    <x v="21"/>
    <s v="14 February 1957"/>
    <x v="2"/>
    <s v="SS 14.2.57 (Air Britain Serials)"/>
    <x v="4"/>
    <x v="3"/>
    <m/>
    <m/>
    <x v="2"/>
    <m/>
    <m/>
    <n v="2"/>
    <x v="193"/>
    <x v="1"/>
    <n v="0"/>
    <s v="Front-Line"/>
    <x v="16"/>
    <x v="0"/>
    <n v="9"/>
  </r>
  <r>
    <n v="2694"/>
    <s v="TJ131"/>
    <x v="42"/>
    <s v="Cv TT/APS Sylt"/>
    <x v="10"/>
    <x v="19"/>
    <n v="14"/>
    <s v="February"/>
    <x v="21"/>
    <s v="14 February 1957"/>
    <x v="2"/>
    <s v="SS 14.2.57 (Air Britain Serials)"/>
    <x v="4"/>
    <x v="3"/>
    <m/>
    <m/>
    <x v="2"/>
    <m/>
    <m/>
    <n v="2"/>
    <x v="193"/>
    <x v="1"/>
    <n v="0"/>
    <s v="Support Unit"/>
    <x v="403"/>
    <x v="0"/>
    <n v="2"/>
  </r>
  <r>
    <n v="1772"/>
    <s v="RG259"/>
    <x v="35"/>
    <s v="RAE/Cv PR34A/540/58"/>
    <x v="10"/>
    <x v="19"/>
    <n v="15"/>
    <s v="February"/>
    <x v="21"/>
    <s v="15 February 1957"/>
    <x v="2"/>
    <s v="SS 15.2.57 (Air Britain Serials)"/>
    <x v="4"/>
    <x v="3"/>
    <m/>
    <m/>
    <x v="2"/>
    <m/>
    <m/>
    <n v="2"/>
    <x v="193"/>
    <x v="1"/>
    <n v="0"/>
    <s v="Front-Line"/>
    <x v="265"/>
    <x v="0"/>
    <n v="4"/>
  </r>
  <r>
    <n v="3196"/>
    <s v="RS708"/>
    <x v="42"/>
    <s v="14/Cv TT35"/>
    <x v="10"/>
    <x v="19"/>
    <n v="15"/>
    <s v="February"/>
    <x v="21"/>
    <s v="15 February 1957"/>
    <x v="2"/>
    <s v="SS 15.2.57 (Air Britain Serials)"/>
    <x v="4"/>
    <x v="3"/>
    <m/>
    <m/>
    <x v="2"/>
    <m/>
    <m/>
    <n v="2"/>
    <x v="193"/>
    <x v="1"/>
    <n v="0"/>
    <e v="#N/A"/>
    <x v="278"/>
    <x v="7"/>
    <n v="2"/>
  </r>
  <r>
    <n v="6855"/>
    <s v="TA644"/>
    <x v="42"/>
    <m/>
    <x v="10"/>
    <x v="19"/>
    <n v="15"/>
    <s v="February"/>
    <x v="21"/>
    <s v="15 February 1957"/>
    <x v="2"/>
    <s v="SS 15.2.57 (Air Britain Serials)"/>
    <x v="4"/>
    <x v="3"/>
    <m/>
    <m/>
    <x v="2"/>
    <m/>
    <m/>
    <n v="2"/>
    <x v="193"/>
    <x v="1"/>
    <n v="0"/>
    <e v="#N/A"/>
    <x v="17"/>
    <x v="0"/>
    <n v="1"/>
  </r>
  <r>
    <n v="1327"/>
    <s v="TA667"/>
    <x v="42"/>
    <s v="Luneburg/Celle/Cv TT"/>
    <x v="10"/>
    <x v="19"/>
    <n v="15"/>
    <s v="February"/>
    <x v="21"/>
    <s v="15 February 1957"/>
    <x v="2"/>
    <s v="SS 15.2.57 (Air Britain Serials)"/>
    <x v="4"/>
    <x v="3"/>
    <m/>
    <m/>
    <x v="2"/>
    <m/>
    <m/>
    <n v="2"/>
    <x v="193"/>
    <x v="1"/>
    <n v="0"/>
    <e v="#N/A"/>
    <x v="436"/>
    <x v="0"/>
    <n v="3"/>
  </r>
  <r>
    <n v="4305"/>
    <s v="TA691"/>
    <x v="42"/>
    <s v="Cv TT"/>
    <x v="10"/>
    <x v="19"/>
    <n v="15"/>
    <s v="February"/>
    <x v="21"/>
    <s v="15 February 1957"/>
    <x v="2"/>
    <s v="SS 15.2.57 (Air Britain Serials)"/>
    <x v="4"/>
    <x v="3"/>
    <m/>
    <m/>
    <x v="2"/>
    <m/>
    <m/>
    <n v="2"/>
    <x v="193"/>
    <x v="1"/>
    <n v="0"/>
    <e v="#N/A"/>
    <x v="436"/>
    <x v="0"/>
    <n v="1"/>
  </r>
  <r>
    <n v="657"/>
    <s v="TJ154"/>
    <x v="42"/>
    <s v="Cv TT/APS Sylt"/>
    <x v="10"/>
    <x v="19"/>
    <n v="15"/>
    <s v="February"/>
    <x v="21"/>
    <s v="15 February 1957"/>
    <x v="2"/>
    <s v="SS 15.2.57 (Air Britain Serials)"/>
    <x v="4"/>
    <x v="3"/>
    <m/>
    <m/>
    <x v="2"/>
    <m/>
    <m/>
    <n v="2"/>
    <x v="193"/>
    <x v="1"/>
    <n v="0"/>
    <s v="Support Unit"/>
    <x v="403"/>
    <x v="0"/>
    <n v="2"/>
  </r>
  <r>
    <n v="3331"/>
    <s v="TJ158"/>
    <x v="42"/>
    <s v="Cv TT"/>
    <x v="10"/>
    <x v="19"/>
    <n v="15"/>
    <s v="February"/>
    <x v="21"/>
    <s v="15 February 1957"/>
    <x v="2"/>
    <s v="SS 15.2.57 (Air Britain Serials)"/>
    <x v="4"/>
    <x v="3"/>
    <m/>
    <m/>
    <x v="2"/>
    <m/>
    <m/>
    <n v="2"/>
    <x v="193"/>
    <x v="1"/>
    <n v="0"/>
    <e v="#N/A"/>
    <x v="436"/>
    <x v="0"/>
    <n v="1"/>
  </r>
  <r>
    <n v="4895"/>
    <s v="TK616"/>
    <x v="42"/>
    <s v="Cv TT"/>
    <x v="10"/>
    <x v="19"/>
    <n v="15"/>
    <s v="February"/>
    <x v="21"/>
    <s v="15 February 1957"/>
    <x v="2"/>
    <s v="SS 15.2.57 (Air Britain Serials)"/>
    <x v="4"/>
    <x v="3"/>
    <m/>
    <m/>
    <x v="2"/>
    <m/>
    <m/>
    <n v="2"/>
    <x v="193"/>
    <x v="1"/>
    <n v="0"/>
    <e v="#N/A"/>
    <x v="436"/>
    <x v="0"/>
    <n v="1"/>
  </r>
  <r>
    <n v="7366"/>
    <s v="TK621"/>
    <x v="42"/>
    <s v="SIU/RAE"/>
    <x v="10"/>
    <x v="19"/>
    <n v="15"/>
    <s v="February"/>
    <x v="21"/>
    <s v="15 February 1957"/>
    <x v="2"/>
    <s v="SS 15.2.57 (Air Britain Serials)"/>
    <x v="4"/>
    <x v="3"/>
    <m/>
    <m/>
    <x v="2"/>
    <m/>
    <m/>
    <n v="2"/>
    <x v="193"/>
    <x v="1"/>
    <n v="0"/>
    <s v="Support Unit"/>
    <x v="61"/>
    <x v="0"/>
    <n v="2"/>
  </r>
  <r>
    <n v="2248"/>
    <s v="TK629"/>
    <x v="42"/>
    <s v="14/CSE/527"/>
    <x v="10"/>
    <x v="19"/>
    <n v="15"/>
    <s v="February"/>
    <x v="21"/>
    <s v="15 February 1957"/>
    <x v="2"/>
    <s v="SS 15.2.57 (Air Britain Serials)"/>
    <x v="4"/>
    <x v="3"/>
    <m/>
    <m/>
    <x v="2"/>
    <m/>
    <m/>
    <n v="2"/>
    <x v="193"/>
    <x v="1"/>
    <n v="0"/>
    <s v="Front-Line"/>
    <x v="440"/>
    <x v="0"/>
    <n v="3"/>
  </r>
  <r>
    <n v="4878"/>
    <s v="VL621"/>
    <x v="35"/>
    <s v="Met Res Flt"/>
    <x v="10"/>
    <x v="19"/>
    <n v="15"/>
    <s v="February"/>
    <x v="21"/>
    <s v="15 February 1957"/>
    <x v="2"/>
    <s v="SS 15.2.57 (Air Britain Serials) Met Res Flt 01.02.52-29.05.55, with H2S"/>
    <x v="4"/>
    <x v="3"/>
    <m/>
    <m/>
    <x v="2"/>
    <m/>
    <m/>
    <n v="2"/>
    <x v="193"/>
    <x v="1"/>
    <n v="0"/>
    <s v="Support Unit"/>
    <x v="428"/>
    <x v="0"/>
    <n v="1"/>
  </r>
  <r>
    <n v="6706"/>
    <s v="TH991"/>
    <x v="42"/>
    <s v="Cv TT"/>
    <x v="10"/>
    <x v="19"/>
    <n v="16"/>
    <s v="February"/>
    <x v="21"/>
    <s v="16 February 1957"/>
    <x v="2"/>
    <s v="SS 16.2.57 (Air Britain Serials)"/>
    <x v="4"/>
    <x v="3"/>
    <m/>
    <m/>
    <x v="2"/>
    <m/>
    <m/>
    <n v="2"/>
    <x v="193"/>
    <x v="1"/>
    <n v="0"/>
    <e v="#N/A"/>
    <x v="436"/>
    <x v="0"/>
    <n v="1"/>
  </r>
  <r>
    <n v="3735"/>
    <s v="TK605"/>
    <x v="42"/>
    <s v="Cv TT/2CAACU"/>
    <x v="10"/>
    <x v="19"/>
    <n v="18"/>
    <s v="February"/>
    <x v="21"/>
    <s v="18 February 1957"/>
    <x v="0"/>
    <s v="Swung on landing and u/c collapsed Langham 18.2.57 (Air Britain Serials)"/>
    <x v="2"/>
    <x v="2"/>
    <s v="Swung on landing"/>
    <m/>
    <x v="2"/>
    <m/>
    <m/>
    <n v="2"/>
    <x v="193"/>
    <x v="1"/>
    <n v="0"/>
    <s v="Support Unit"/>
    <x v="399"/>
    <x v="0"/>
    <n v="2"/>
  </r>
  <r>
    <n v="707"/>
    <s v="RS713"/>
    <x v="42"/>
    <s v="Mkrs/Cv TT35/APS Sylt"/>
    <x v="10"/>
    <x v="19"/>
    <n v="22"/>
    <s v="February"/>
    <x v="21"/>
    <s v="22 February 1957"/>
    <x v="2"/>
    <s v="6264M NTU SS 22.2.57 (Air Britain Serials)"/>
    <x v="4"/>
    <x v="3"/>
    <m/>
    <m/>
    <x v="2"/>
    <m/>
    <m/>
    <n v="2"/>
    <x v="193"/>
    <x v="1"/>
    <n v="0"/>
    <s v="Support Unit"/>
    <x v="403"/>
    <x v="7"/>
    <n v="3"/>
  </r>
  <r>
    <n v="2993"/>
    <s v="RV366"/>
    <x v="42"/>
    <s v="Cv TT35/226OCU"/>
    <x v="0"/>
    <x v="7"/>
    <n v="22"/>
    <s v="February"/>
    <x v="21"/>
    <s v="22 February 1957"/>
    <x v="2"/>
    <s v="SS 22.2.57 (Air Britain Serials)"/>
    <x v="4"/>
    <x v="3"/>
    <m/>
    <m/>
    <x v="2"/>
    <m/>
    <m/>
    <n v="2"/>
    <x v="193"/>
    <x v="1"/>
    <n v="1"/>
    <s v="Support Unit"/>
    <x v="300"/>
    <x v="0"/>
    <n v="2"/>
  </r>
  <r>
    <n v="4225"/>
    <s v="TA640"/>
    <x v="42"/>
    <s v="Mkrs/139"/>
    <x v="0"/>
    <x v="8"/>
    <n v="22"/>
    <s v="February"/>
    <x v="21"/>
    <s v="22 February 1957"/>
    <x v="2"/>
    <s v="SS 22.2.57 (Air Britain Serials)"/>
    <x v="4"/>
    <x v="3"/>
    <m/>
    <m/>
    <x v="2"/>
    <m/>
    <m/>
    <n v="2"/>
    <x v="193"/>
    <x v="1"/>
    <n v="0"/>
    <s v="Front-Line"/>
    <x v="15"/>
    <x v="0"/>
    <n v="2"/>
  </r>
  <r>
    <n v="6838"/>
    <s v="TA643"/>
    <x v="42"/>
    <s v="Cv TT"/>
    <x v="10"/>
    <x v="19"/>
    <n v="22"/>
    <s v="February"/>
    <x v="21"/>
    <s v="22 February 1957"/>
    <x v="2"/>
    <s v="SS 22.2.57 (Air Britain Serials)"/>
    <x v="4"/>
    <x v="3"/>
    <m/>
    <m/>
    <x v="2"/>
    <m/>
    <m/>
    <n v="2"/>
    <x v="193"/>
    <x v="1"/>
    <n v="0"/>
    <e v="#N/A"/>
    <x v="436"/>
    <x v="0"/>
    <n v="1"/>
  </r>
  <r>
    <n v="3635"/>
    <s v="TA648"/>
    <x v="42"/>
    <n v="109"/>
    <x v="0"/>
    <x v="8"/>
    <n v="22"/>
    <s v="February"/>
    <x v="21"/>
    <s v="22 February 1957"/>
    <x v="2"/>
    <s v="SS 22.2.57 (Air Britain Serials)"/>
    <x v="4"/>
    <x v="3"/>
    <m/>
    <m/>
    <x v="2"/>
    <m/>
    <m/>
    <n v="2"/>
    <x v="193"/>
    <x v="1"/>
    <n v="0"/>
    <s v="Front-Line"/>
    <x v="18"/>
    <x v="0"/>
    <n v="1"/>
  </r>
  <r>
    <n v="6852"/>
    <s v="TA668"/>
    <x v="42"/>
    <s v="Cv TT"/>
    <x v="10"/>
    <x v="19"/>
    <n v="22"/>
    <s v="February"/>
    <x v="21"/>
    <s v="22 February 1957"/>
    <x v="2"/>
    <s v="SS 22.2.57 (Air Britain Serials)"/>
    <x v="4"/>
    <x v="3"/>
    <m/>
    <m/>
    <x v="2"/>
    <m/>
    <m/>
    <n v="2"/>
    <x v="193"/>
    <x v="1"/>
    <n v="0"/>
    <e v="#N/A"/>
    <x v="436"/>
    <x v="0"/>
    <n v="1"/>
  </r>
  <r>
    <n v="1488"/>
    <s v="TA687"/>
    <x v="42"/>
    <s v="Cv TT/APS Sylt"/>
    <x v="10"/>
    <x v="19"/>
    <n v="22"/>
    <s v="February"/>
    <x v="21"/>
    <s v="22 February 1957"/>
    <x v="2"/>
    <s v="SS 22.2.57 (Air Britain Serials)"/>
    <x v="4"/>
    <x v="3"/>
    <m/>
    <m/>
    <x v="2"/>
    <m/>
    <m/>
    <n v="2"/>
    <x v="193"/>
    <x v="1"/>
    <n v="0"/>
    <s v="Support Unit"/>
    <x v="403"/>
    <x v="0"/>
    <n v="2"/>
  </r>
  <r>
    <n v="3226"/>
    <s v="TA704"/>
    <x v="42"/>
    <s v="ECFS/Cv TT/APS Sylt"/>
    <x v="10"/>
    <x v="19"/>
    <n v="22"/>
    <s v="February"/>
    <x v="21"/>
    <s v="22 February 1957"/>
    <x v="2"/>
    <s v="SS 22.2.57 (Air Britain Serials)"/>
    <x v="4"/>
    <x v="3"/>
    <m/>
    <m/>
    <x v="2"/>
    <m/>
    <m/>
    <n v="2"/>
    <x v="193"/>
    <x v="1"/>
    <n v="0"/>
    <s v="Support Unit"/>
    <x v="403"/>
    <x v="0"/>
    <n v="3"/>
  </r>
  <r>
    <n v="6900"/>
    <s v="TH978"/>
    <x v="42"/>
    <s v="Cv TT"/>
    <x v="10"/>
    <x v="19"/>
    <n v="22"/>
    <s v="February"/>
    <x v="21"/>
    <s v="22 February 1957"/>
    <x v="2"/>
    <s v="SS 22.2.57 (Air Britain Serials)"/>
    <x v="4"/>
    <x v="3"/>
    <m/>
    <m/>
    <x v="2"/>
    <m/>
    <m/>
    <n v="2"/>
    <x v="193"/>
    <x v="1"/>
    <n v="0"/>
    <e v="#N/A"/>
    <x v="436"/>
    <x v="0"/>
    <n v="1"/>
  </r>
  <r>
    <n v="3586"/>
    <s v="TJ126"/>
    <x v="42"/>
    <s v="Cv TT/226OCU"/>
    <x v="10"/>
    <x v="19"/>
    <n v="22"/>
    <s v="February"/>
    <x v="21"/>
    <s v="22 February 1957"/>
    <x v="2"/>
    <s v="SS 22.2.57 (Air Britain Serials)"/>
    <x v="4"/>
    <x v="3"/>
    <m/>
    <m/>
    <x v="2"/>
    <m/>
    <m/>
    <n v="2"/>
    <x v="193"/>
    <x v="1"/>
    <n v="0"/>
    <s v="Support Unit"/>
    <x v="300"/>
    <x v="0"/>
    <n v="2"/>
  </r>
  <r>
    <n v="6917"/>
    <s v="TK598"/>
    <x v="42"/>
    <s v="Cv TT"/>
    <x v="10"/>
    <x v="19"/>
    <n v="22"/>
    <s v="February"/>
    <x v="21"/>
    <s v="22 February 1957"/>
    <x v="2"/>
    <s v="SS 22.2.57 (Air Britain Serials)"/>
    <x v="4"/>
    <x v="3"/>
    <m/>
    <m/>
    <x v="2"/>
    <m/>
    <m/>
    <n v="2"/>
    <x v="193"/>
    <x v="1"/>
    <n v="0"/>
    <e v="#N/A"/>
    <x v="436"/>
    <x v="0"/>
    <n v="1"/>
  </r>
  <r>
    <n v="5792"/>
    <s v="TK620"/>
    <x v="42"/>
    <n v="139"/>
    <x v="0"/>
    <x v="8"/>
    <n v="22"/>
    <s v="February"/>
    <x v="21"/>
    <s v="22 February 1957"/>
    <x v="2"/>
    <s v="SS 22.2.57 (Air Britain Serials)"/>
    <x v="4"/>
    <x v="3"/>
    <m/>
    <m/>
    <x v="2"/>
    <m/>
    <m/>
    <n v="2"/>
    <x v="193"/>
    <x v="1"/>
    <n v="0"/>
    <s v="Front-Line"/>
    <x v="15"/>
    <x v="0"/>
    <n v="1"/>
  </r>
  <r>
    <n v="6857"/>
    <s v="TK626"/>
    <x v="42"/>
    <m/>
    <x v="10"/>
    <x v="19"/>
    <n v="22"/>
    <s v="February"/>
    <x v="21"/>
    <s v="22 February 1957"/>
    <x v="2"/>
    <s v="SS 22.2.57 (Air Britain Serials)"/>
    <x v="4"/>
    <x v="3"/>
    <m/>
    <m/>
    <x v="2"/>
    <m/>
    <m/>
    <n v="2"/>
    <x v="193"/>
    <x v="1"/>
    <n v="0"/>
    <e v="#N/A"/>
    <x v="17"/>
    <x v="0"/>
    <n v="1"/>
  </r>
  <r>
    <n v="4004"/>
    <s v="RV364"/>
    <x v="42"/>
    <s v="14/Cv TT35"/>
    <x v="10"/>
    <x v="19"/>
    <n v="25"/>
    <s v="February"/>
    <x v="21"/>
    <s v="25 February 1957"/>
    <x v="2"/>
    <s v="SS 25.2.57 (Air Britain Serials)"/>
    <x v="4"/>
    <x v="3"/>
    <m/>
    <m/>
    <x v="2"/>
    <m/>
    <m/>
    <n v="2"/>
    <x v="193"/>
    <x v="1"/>
    <n v="1"/>
    <e v="#N/A"/>
    <x v="278"/>
    <x v="0"/>
    <n v="2"/>
  </r>
  <r>
    <n v="2789"/>
    <s v="TA618"/>
    <x v="42"/>
    <s v="Cv TT/Aldergrove"/>
    <x v="10"/>
    <x v="19"/>
    <n v="25"/>
    <s v="February"/>
    <x v="21"/>
    <s v="25 February 1957"/>
    <x v="2"/>
    <s v="SS 25.2.57 (Air Britain Serials)"/>
    <x v="4"/>
    <x v="3"/>
    <m/>
    <m/>
    <x v="2"/>
    <m/>
    <m/>
    <n v="2"/>
    <x v="193"/>
    <x v="1"/>
    <n v="0"/>
    <s v="Support Unit"/>
    <x v="443"/>
    <x v="0"/>
    <n v="2"/>
  </r>
  <r>
    <n v="7262"/>
    <s v="TA657"/>
    <x v="42"/>
    <s v="Cv TT"/>
    <x v="10"/>
    <x v="19"/>
    <n v="25"/>
    <s v="February"/>
    <x v="21"/>
    <s v="25 February 1957"/>
    <x v="2"/>
    <s v="SS 25.2.57 (Air Britain Serials)"/>
    <x v="4"/>
    <x v="3"/>
    <m/>
    <m/>
    <x v="2"/>
    <m/>
    <m/>
    <n v="2"/>
    <x v="193"/>
    <x v="1"/>
    <n v="0"/>
    <e v="#N/A"/>
    <x v="436"/>
    <x v="0"/>
    <n v="1"/>
  </r>
  <r>
    <n v="1925"/>
    <s v="TA721"/>
    <x v="42"/>
    <s v="Cv TT/Kinloss"/>
    <x v="10"/>
    <x v="19"/>
    <n v="25"/>
    <s v="February"/>
    <x v="21"/>
    <s v="25 February 1957"/>
    <x v="2"/>
    <s v="SS 25.2.57 (Air Britain Serials)"/>
    <x v="4"/>
    <x v="3"/>
    <m/>
    <m/>
    <x v="2"/>
    <m/>
    <m/>
    <n v="2"/>
    <x v="193"/>
    <x v="1"/>
    <n v="0"/>
    <s v="Support Unit"/>
    <x v="444"/>
    <x v="0"/>
    <n v="2"/>
  </r>
  <r>
    <n v="2593"/>
    <s v="TJ148"/>
    <x v="42"/>
    <s v="Cv TT/APS Sylt"/>
    <x v="10"/>
    <x v="19"/>
    <n v="25"/>
    <s v="February"/>
    <x v="21"/>
    <s v="25 February 1957"/>
    <x v="2"/>
    <s v="SS 25.2.57 (Air Britain Serials)"/>
    <x v="4"/>
    <x v="3"/>
    <m/>
    <m/>
    <x v="2"/>
    <m/>
    <m/>
    <n v="2"/>
    <x v="193"/>
    <x v="1"/>
    <n v="0"/>
    <s v="Support Unit"/>
    <x v="403"/>
    <x v="0"/>
    <n v="2"/>
  </r>
  <r>
    <n v="7545"/>
    <s v="TJ151"/>
    <x v="42"/>
    <s v="Cv TT/TTF St.Eval"/>
    <x v="10"/>
    <x v="19"/>
    <n v="25"/>
    <s v="February"/>
    <x v="21"/>
    <s v="25 February 1957"/>
    <x v="2"/>
    <s v="SS 25.2.57 (Air Britain Serials)"/>
    <x v="4"/>
    <x v="3"/>
    <m/>
    <m/>
    <x v="2"/>
    <m/>
    <m/>
    <n v="2"/>
    <x v="193"/>
    <x v="1"/>
    <n v="0"/>
    <s v="Support Unit"/>
    <x v="445"/>
    <x v="0"/>
    <n v="2"/>
  </r>
  <r>
    <n v="3459"/>
    <s v="TK653"/>
    <x v="42"/>
    <s v="Cv TT/Aldergrove"/>
    <x v="10"/>
    <x v="19"/>
    <n v="25"/>
    <s v="February"/>
    <x v="21"/>
    <s v="25 February 1957"/>
    <x v="2"/>
    <s v="SS 25.2.57 (Air Britain Serials)"/>
    <x v="4"/>
    <x v="3"/>
    <m/>
    <m/>
    <x v="2"/>
    <m/>
    <m/>
    <n v="2"/>
    <x v="193"/>
    <x v="1"/>
    <n v="0"/>
    <s v="Support Unit"/>
    <x v="443"/>
    <x v="0"/>
    <n v="2"/>
  </r>
  <r>
    <n v="2276"/>
    <s v="VR793"/>
    <x v="42"/>
    <s v="14/Cv TT35"/>
    <x v="10"/>
    <x v="19"/>
    <n v="25"/>
    <s v="February"/>
    <x v="21"/>
    <s v="25 February 1957"/>
    <x v="2"/>
    <s v="SOC 22.2.57 (Air Britain Serials)"/>
    <x v="4"/>
    <x v="3"/>
    <m/>
    <m/>
    <x v="2"/>
    <m/>
    <m/>
    <n v="2"/>
    <x v="193"/>
    <x v="1"/>
    <n v="0"/>
    <e v="#N/A"/>
    <x v="278"/>
    <x v="7"/>
    <n v="2"/>
  </r>
  <r>
    <n v="7282"/>
    <s v="TA635"/>
    <x v="42"/>
    <s v="Cv TT"/>
    <x v="10"/>
    <x v="19"/>
    <n v="52"/>
    <s v="February"/>
    <x v="21"/>
    <s v="52 February 1957"/>
    <x v="2"/>
    <s v="SS 25.2.57 (Air Britain Serials)"/>
    <x v="4"/>
    <x v="3"/>
    <m/>
    <m/>
    <x v="2"/>
    <m/>
    <m/>
    <n v="2"/>
    <x v="193"/>
    <x v="1"/>
    <n v="0"/>
    <e v="#N/A"/>
    <x v="436"/>
    <x v="0"/>
    <n v="1"/>
  </r>
  <r>
    <n v="2156"/>
    <s v="TA649"/>
    <x v="42"/>
    <s v="SIU/Cv TT"/>
    <x v="10"/>
    <x v="19"/>
    <n v="52"/>
    <s v="February"/>
    <x v="21"/>
    <s v="52 February 1957"/>
    <x v="2"/>
    <s v="SS 25.2.57 (Air Britain Serials)"/>
    <x v="4"/>
    <x v="3"/>
    <m/>
    <m/>
    <x v="2"/>
    <m/>
    <m/>
    <n v="2"/>
    <x v="193"/>
    <x v="1"/>
    <n v="0"/>
    <e v="#N/A"/>
    <x v="436"/>
    <x v="0"/>
    <n v="2"/>
  </r>
  <r>
    <n v="4164"/>
    <s v="RV367"/>
    <x v="42"/>
    <s v="Cv TT35/2CAACU"/>
    <x v="10"/>
    <x v="19"/>
    <n v="13"/>
    <s v="March"/>
    <x v="21"/>
    <s v="13 March 1957"/>
    <x v="0"/>
    <s v="Swung on landing and u/c collapsed Langham 13.3.57 (Air Britain Serials)"/>
    <x v="2"/>
    <x v="2"/>
    <s v="Swung on landing"/>
    <m/>
    <x v="2"/>
    <m/>
    <m/>
    <n v="3"/>
    <x v="194"/>
    <x v="1"/>
    <n v="1"/>
    <s v="Support Unit"/>
    <x v="399"/>
    <x v="0"/>
    <n v="2"/>
  </r>
  <r>
    <n v="337"/>
    <s v="RG231"/>
    <x v="35"/>
    <s v="DH/AAEE/TFU/BEA/Cv PR34A/540/58"/>
    <x v="10"/>
    <x v="19"/>
    <n v="27"/>
    <s v="March"/>
    <x v="21"/>
    <s v="27 March 1957"/>
    <x v="2"/>
    <s v="G-AJZE/RAF as RG231 SS 27.3.57 (Air Britain Serials)"/>
    <x v="4"/>
    <x v="3"/>
    <m/>
    <m/>
    <x v="2"/>
    <m/>
    <m/>
    <n v="3"/>
    <x v="194"/>
    <x v="1"/>
    <n v="0"/>
    <s v="Front-Line"/>
    <x v="265"/>
    <x v="0"/>
    <n v="7"/>
  </r>
  <r>
    <n v="3069"/>
    <s v="RG240"/>
    <x v="35"/>
    <s v="Cv PR34A/540"/>
    <x v="10"/>
    <x v="19"/>
    <n v="27"/>
    <s v="March"/>
    <x v="21"/>
    <s v="27 March 1957"/>
    <x v="2"/>
    <s v="SOC 27.3.57 (Air Britain Serials)"/>
    <x v="4"/>
    <x v="3"/>
    <m/>
    <m/>
    <x v="2"/>
    <m/>
    <m/>
    <n v="3"/>
    <x v="194"/>
    <x v="1"/>
    <n v="0"/>
    <s v="Front-Line"/>
    <x v="16"/>
    <x v="0"/>
    <n v="2"/>
  </r>
  <r>
    <n v="1923"/>
    <s v="TA662"/>
    <x v="42"/>
    <s v="Cv TT/Kinloss"/>
    <x v="10"/>
    <x v="19"/>
    <n v="27"/>
    <s v="March"/>
    <x v="21"/>
    <s v="27 March 1957"/>
    <x v="2"/>
    <s v="SS 27.3.57 (Air Britain Serials)"/>
    <x v="4"/>
    <x v="3"/>
    <m/>
    <m/>
    <x v="2"/>
    <m/>
    <m/>
    <n v="3"/>
    <x v="194"/>
    <x v="1"/>
    <n v="0"/>
    <s v="Support Unit"/>
    <x v="444"/>
    <x v="0"/>
    <n v="2"/>
  </r>
  <r>
    <n v="556"/>
    <s v="TA706"/>
    <x v="42"/>
    <s v="SIU/14/Cv TT"/>
    <x v="10"/>
    <x v="19"/>
    <n v="27"/>
    <s v="March"/>
    <x v="21"/>
    <s v="27 March 1957"/>
    <x v="2"/>
    <s v="SS 27.3.57 (Air Britain Serials)"/>
    <x v="4"/>
    <x v="3"/>
    <m/>
    <m/>
    <x v="2"/>
    <m/>
    <m/>
    <n v="3"/>
    <x v="194"/>
    <x v="1"/>
    <n v="0"/>
    <e v="#N/A"/>
    <x v="436"/>
    <x v="0"/>
    <n v="3"/>
  </r>
  <r>
    <n v="92"/>
    <s v="TJ146"/>
    <x v="42"/>
    <s v="23/98"/>
    <x v="10"/>
    <x v="19"/>
    <n v="27"/>
    <s v="March"/>
    <x v="21"/>
    <s v="27 March 1957"/>
    <x v="2"/>
    <s v="SS 27.3.57 (Air Britain Serials)"/>
    <x v="4"/>
    <x v="3"/>
    <m/>
    <m/>
    <x v="2"/>
    <m/>
    <m/>
    <n v="3"/>
    <x v="194"/>
    <x v="1"/>
    <n v="0"/>
    <s v="Front-Line"/>
    <x v="204"/>
    <x v="0"/>
    <n v="2"/>
  </r>
  <r>
    <n v="375"/>
    <s v="VA875"/>
    <x v="10"/>
    <s v="54OTU/SF Linton/64/204AFS/KEU/HCCS"/>
    <x v="10"/>
    <x v="19"/>
    <n v="10"/>
    <s v="April"/>
    <x v="21"/>
    <s v="10 April 1957"/>
    <x v="2"/>
    <s v="SOC 10.4.57 (Air Britain Serials)"/>
    <x v="4"/>
    <x v="3"/>
    <m/>
    <m/>
    <x v="2"/>
    <m/>
    <m/>
    <n v="4"/>
    <x v="195"/>
    <x v="1"/>
    <n v="0"/>
    <s v="Support Unit"/>
    <x v="446"/>
    <x v="2"/>
    <n v="6"/>
  </r>
  <r>
    <n v="7567"/>
    <s v="PF679"/>
    <x v="35"/>
    <s v="540/Cv PR34A/58"/>
    <x v="10"/>
    <x v="19"/>
    <n v="15"/>
    <s v="April"/>
    <x v="21"/>
    <s v="15 April 1957"/>
    <x v="2"/>
    <s v="SS 15.4.57 (Air Britain Serials)"/>
    <x v="4"/>
    <x v="3"/>
    <m/>
    <m/>
    <x v="2"/>
    <m/>
    <m/>
    <n v="4"/>
    <x v="195"/>
    <x v="1"/>
    <n v="0"/>
    <s v="Front-Line"/>
    <x v="265"/>
    <x v="6"/>
    <n v="3"/>
  </r>
  <r>
    <n v="1249"/>
    <s v="RG207"/>
    <x v="35"/>
    <s v="544/540/Cv PR34A/58"/>
    <x v="10"/>
    <x v="19"/>
    <n v="15"/>
    <s v="April"/>
    <x v="21"/>
    <s v="15 April 1957"/>
    <x v="2"/>
    <s v="SS 15.4.57 (Air Britain Serials)"/>
    <x v="4"/>
    <x v="3"/>
    <m/>
    <m/>
    <x v="2"/>
    <m/>
    <m/>
    <n v="4"/>
    <x v="195"/>
    <x v="1"/>
    <n v="0"/>
    <s v="Front-Line"/>
    <x v="265"/>
    <x v="0"/>
    <n v="4"/>
  </r>
  <r>
    <n v="1858"/>
    <s v="RG236"/>
    <x v="35"/>
    <s v="540/237OCU/Cv PR34A/231OCU"/>
    <x v="0"/>
    <x v="7"/>
    <n v="15"/>
    <s v="April"/>
    <x v="21"/>
    <s v="15 April 1957"/>
    <x v="2"/>
    <s v="SS 15.4.57 (Air Britain Serials)"/>
    <x v="4"/>
    <x v="3"/>
    <m/>
    <m/>
    <x v="2"/>
    <m/>
    <m/>
    <n v="4"/>
    <x v="195"/>
    <x v="1"/>
    <n v="0"/>
    <s v="Support Unit"/>
    <x v="313"/>
    <x v="0"/>
    <n v="4"/>
  </r>
  <r>
    <n v="7724"/>
    <s v="TA659"/>
    <x v="42"/>
    <s v="Cv TT"/>
    <x v="10"/>
    <x v="19"/>
    <n v="15"/>
    <s v="April"/>
    <x v="21"/>
    <s v="15 April 1957"/>
    <x v="2"/>
    <s v="SS 15.4.57 (Air Britain Serials)"/>
    <x v="4"/>
    <x v="3"/>
    <m/>
    <m/>
    <x v="2"/>
    <m/>
    <m/>
    <n v="4"/>
    <x v="195"/>
    <x v="1"/>
    <n v="0"/>
    <e v="#N/A"/>
    <x v="436"/>
    <x v="0"/>
    <n v="1"/>
  </r>
  <r>
    <n v="2730"/>
    <s v="TA712"/>
    <x v="42"/>
    <s v="Cv TT"/>
    <x v="10"/>
    <x v="19"/>
    <n v="15"/>
    <s v="April"/>
    <x v="21"/>
    <s v="15 April 1957"/>
    <x v="2"/>
    <s v="SS 15.4.57 (Air Britain Serials)"/>
    <x v="4"/>
    <x v="3"/>
    <m/>
    <m/>
    <x v="2"/>
    <m/>
    <m/>
    <n v="4"/>
    <x v="195"/>
    <x v="1"/>
    <n v="0"/>
    <e v="#N/A"/>
    <x v="436"/>
    <x v="0"/>
    <n v="1"/>
  </r>
  <r>
    <n v="3759"/>
    <s v="TJ116"/>
    <x v="42"/>
    <s v="Cv TT"/>
    <x v="10"/>
    <x v="19"/>
    <n v="15"/>
    <s v="April"/>
    <x v="21"/>
    <s v="15 April 1957"/>
    <x v="2"/>
    <s v="SS 15.4.57 (Air Britain Serials)"/>
    <x v="4"/>
    <x v="3"/>
    <m/>
    <m/>
    <x v="2"/>
    <m/>
    <m/>
    <n v="4"/>
    <x v="195"/>
    <x v="1"/>
    <n v="0"/>
    <e v="#N/A"/>
    <x v="436"/>
    <x v="0"/>
    <n v="1"/>
  </r>
  <r>
    <n v="4588"/>
    <s v="TJ129"/>
    <x v="42"/>
    <s v="Cv TT"/>
    <x v="10"/>
    <x v="19"/>
    <n v="15"/>
    <s v="April"/>
    <x v="21"/>
    <s v="15 April 1957"/>
    <x v="2"/>
    <s v="SS 15.4.57 (Air Britain Serials)"/>
    <x v="4"/>
    <x v="3"/>
    <m/>
    <m/>
    <x v="2"/>
    <m/>
    <m/>
    <n v="4"/>
    <x v="195"/>
    <x v="1"/>
    <n v="0"/>
    <e v="#N/A"/>
    <x v="436"/>
    <x v="0"/>
    <n v="1"/>
  </r>
  <r>
    <n v="5083"/>
    <s v="TJ130"/>
    <x v="42"/>
    <s v="Cv TT"/>
    <x v="10"/>
    <x v="19"/>
    <n v="15"/>
    <s v="April"/>
    <x v="21"/>
    <s v="15 April 1957"/>
    <x v="2"/>
    <s v="SS 15.4.57 (Air Britain Serials)"/>
    <x v="4"/>
    <x v="3"/>
    <m/>
    <m/>
    <x v="2"/>
    <m/>
    <m/>
    <n v="4"/>
    <x v="195"/>
    <x v="1"/>
    <n v="0"/>
    <e v="#N/A"/>
    <x v="436"/>
    <x v="0"/>
    <n v="1"/>
  </r>
  <r>
    <n v="4187"/>
    <s v="TJ139"/>
    <x v="42"/>
    <s v="Cv TT"/>
    <x v="10"/>
    <x v="19"/>
    <n v="15"/>
    <s v="April"/>
    <x v="21"/>
    <s v="15 April 1957"/>
    <x v="2"/>
    <s v="SS 15.4.57 (Air Britain Serials)"/>
    <x v="4"/>
    <x v="3"/>
    <m/>
    <m/>
    <x v="2"/>
    <m/>
    <m/>
    <n v="4"/>
    <x v="195"/>
    <x v="1"/>
    <n v="0"/>
    <e v="#N/A"/>
    <x v="436"/>
    <x v="0"/>
    <n v="1"/>
  </r>
  <r>
    <n v="3576"/>
    <s v="TK612"/>
    <x v="42"/>
    <s v="Cv TT"/>
    <x v="10"/>
    <x v="19"/>
    <n v="15"/>
    <s v="April"/>
    <x v="21"/>
    <s v="15 April 1957"/>
    <x v="2"/>
    <s v="SS 15.4.57 (Air Britain Serials)"/>
    <x v="4"/>
    <x v="3"/>
    <m/>
    <m/>
    <x v="2"/>
    <m/>
    <m/>
    <n v="4"/>
    <x v="195"/>
    <x v="1"/>
    <n v="0"/>
    <e v="#N/A"/>
    <x v="436"/>
    <x v="0"/>
    <n v="1"/>
  </r>
  <r>
    <n v="3848"/>
    <s v="TK651"/>
    <x v="42"/>
    <s v="Cv TT"/>
    <x v="10"/>
    <x v="19"/>
    <n v="15"/>
    <s v="April"/>
    <x v="21"/>
    <s v="15 April 1957"/>
    <x v="2"/>
    <s v="SS 15.4.57 (Air Britain Serials)"/>
    <x v="4"/>
    <x v="3"/>
    <m/>
    <m/>
    <x v="2"/>
    <m/>
    <m/>
    <n v="4"/>
    <x v="195"/>
    <x v="1"/>
    <n v="0"/>
    <e v="#N/A"/>
    <x v="436"/>
    <x v="0"/>
    <n v="1"/>
  </r>
  <r>
    <n v="1491"/>
    <s v="RS720"/>
    <x v="42"/>
    <s v="WPS/Cv TT35"/>
    <x v="10"/>
    <x v="19"/>
    <n v="16"/>
    <s v="April"/>
    <x v="21"/>
    <s v="16 April 1957"/>
    <x v="2"/>
    <s v="SS 16.4.57 (Air Britain Serials)"/>
    <x v="4"/>
    <x v="3"/>
    <m/>
    <m/>
    <x v="2"/>
    <m/>
    <m/>
    <n v="4"/>
    <x v="195"/>
    <x v="1"/>
    <n v="0"/>
    <e v="#N/A"/>
    <x v="278"/>
    <x v="7"/>
    <n v="2"/>
  </r>
  <r>
    <n v="7557"/>
    <s v="VP178"/>
    <x v="42"/>
    <s v="14/Cv TT35"/>
    <x v="10"/>
    <x v="19"/>
    <n v="16"/>
    <s v="April"/>
    <x v="21"/>
    <s v="16 April 1957"/>
    <x v="2"/>
    <s v="SOC 16.4.57 (Air Britain Serials)"/>
    <x v="4"/>
    <x v="3"/>
    <m/>
    <m/>
    <x v="2"/>
    <m/>
    <m/>
    <n v="4"/>
    <x v="195"/>
    <x v="1"/>
    <n v="0"/>
    <e v="#N/A"/>
    <x v="278"/>
    <x v="7"/>
    <n v="2"/>
  </r>
  <r>
    <n v="7576"/>
    <s v="VP181"/>
    <x v="42"/>
    <s v="98/Cv TT35"/>
    <x v="10"/>
    <x v="19"/>
    <n v="16"/>
    <s v="April"/>
    <x v="21"/>
    <s v="16 April 1957"/>
    <x v="2"/>
    <s v="SOC 16.4.57 (Air Britain Serials)"/>
    <x v="4"/>
    <x v="3"/>
    <m/>
    <m/>
    <x v="2"/>
    <m/>
    <m/>
    <n v="4"/>
    <x v="195"/>
    <x v="1"/>
    <n v="0"/>
    <e v="#N/A"/>
    <x v="278"/>
    <x v="7"/>
    <n v="2"/>
  </r>
  <r>
    <n v="1556"/>
    <s v="RF900"/>
    <x v="12"/>
    <s v="8OTU/132OTU"/>
    <x v="18"/>
    <x v="19"/>
    <n v="17"/>
    <s v="April"/>
    <x v="21"/>
    <s v="17 April 1957"/>
    <x v="2"/>
    <s v="Inspected at Chateaudun Nov 50, to Israeli ownership at Chateaudun Feb 21 51, ferried to Israel Aug 3 51, Cat. 2 accident Aug 17 55, delivered to Bedek by Captain Shimon Ash Nove 28 56, order issued to Bedek Apr 29 57 to return to serviceable status. (Air Enthusiast, September-October 1999) To Armee de l'Air 23.2.48 to Israel 21.2.51 as 2117 (Air Britain Serials)"/>
    <x v="6"/>
    <x v="3"/>
    <m/>
    <m/>
    <x v="2"/>
    <m/>
    <m/>
    <n v="4"/>
    <x v="195"/>
    <x v="1"/>
    <n v="1"/>
    <s v="Support Unit"/>
    <x v="121"/>
    <x v="3"/>
    <n v="2"/>
  </r>
  <r>
    <n v="1340"/>
    <s v="TA702"/>
    <x v="42"/>
    <s v="Cv TT/228OTU"/>
    <x v="10"/>
    <x v="7"/>
    <n v="25"/>
    <s v="April"/>
    <x v="21"/>
    <s v="25 April 1957"/>
    <x v="2"/>
    <s v="SS 25.4.57 (Air Britain Serials)"/>
    <x v="4"/>
    <x v="3"/>
    <m/>
    <m/>
    <x v="2"/>
    <m/>
    <m/>
    <n v="4"/>
    <x v="195"/>
    <x v="1"/>
    <n v="0"/>
    <s v="Support Unit"/>
    <x v="299"/>
    <x v="0"/>
    <n v="2"/>
  </r>
  <r>
    <n v="3368"/>
    <s v="TH990"/>
    <x v="42"/>
    <s v="Cv TT/228OCU"/>
    <x v="0"/>
    <x v="7"/>
    <n v="25"/>
    <s v="April"/>
    <x v="21"/>
    <s v="25 April 1957"/>
    <x v="2"/>
    <s v="SS 25.4.57 (Air Britain Serials)"/>
    <x v="4"/>
    <x v="3"/>
    <m/>
    <m/>
    <x v="2"/>
    <m/>
    <m/>
    <n v="4"/>
    <x v="195"/>
    <x v="1"/>
    <n v="0"/>
    <s v="Support Unit"/>
    <x v="298"/>
    <x v="0"/>
    <n v="2"/>
  </r>
  <r>
    <n v="2154"/>
    <s v="PZ200"/>
    <x v="12"/>
    <s v="151/68/25/54OTU"/>
    <x v="17"/>
    <x v="7"/>
    <n v="0"/>
    <s v="May"/>
    <x v="21"/>
    <s v="0 May 1957"/>
    <x v="2"/>
    <s v="FB.VI PZ200 DH (Hatfield) NZ2387 Apr 9, 1948 ZK-BCY (Sep 2, 1953) GSB Tender No.4980 May 1953, sold Aircraft Supplies Ltd, PN. . www.kiwiaircraftimages.com/mossielisting.html NZ2387 FB.VI Built at Hatfield and delivered sometime between 16 May 1944 and 19 June 1945. Previously PZ200. Ferried from the United Kingdom by an RAF/RNZAF crew and BOC Ohakea on 09 April 1948. Ferried to Taieri for storage shortly after arrival. Declared surplus on SR.4103 dated 17 July 1953 and sold to Aircraft Supplies Ltd, Palmerston North. Entered the New Zealand Civil Aircraft Register as ZK-BCY on 02 September 1953. Cancelled from register in May 1957 and scrapped at Palmerston North. Some remnants remained in the area until the late 1970s. . (http://www.adf-serials.com/nz-serials/) To RNZAF 27.1.48 as NZ2387 ZK-BCY scrapped Palmerston North (Air Britain Serials)"/>
    <x v="4"/>
    <x v="3"/>
    <m/>
    <m/>
    <x v="2"/>
    <m/>
    <m/>
    <n v="5"/>
    <x v="196"/>
    <x v="1"/>
    <n v="1"/>
    <s v="Support Unit"/>
    <x v="115"/>
    <x v="0"/>
    <n v="4"/>
  </r>
  <r>
    <n v="228"/>
    <s v="PZ413"/>
    <x v="12"/>
    <s v="143/248/143/248/489/132OTU"/>
    <x v="17"/>
    <x v="7"/>
    <n v="0"/>
    <s v="May"/>
    <x v="21"/>
    <s v="0 May 1957"/>
    <x v="2"/>
    <s v="FB.VI PZ413 DH (Hatfield) NZ2381 Mar 24, 1948 ZK-BCT (Sep 2, 1953) GSB Tender No.4980 May 1953, sold Aircraft Supplies Ltd, PN. . www.kiwiaircraftimages.com/mossielisting.html NZ2381 FB.VI Built at Hatfield and delivered sometime between 16 May 1944 and 19 June 1945. Previously PZ413. Ferried from the United Kingdom by an RAF/RNZAF crew and BOC Ohakea on 25 March 1948. Ferried to Taieri for storage shortly after arrival. Declared surplus on SR.4103 dated 17 July 1953 and sold to Aircraft Supplies Ltd, Palmerston North. Entered the New Zealand Civil Aircraft Register as ZK-BCT on 02 September 1953. Cancelled from register in May 1957 and scrapped at Palmerston North. Some remnants remained in the area until the late 1970s. . (http://www.adf-serials.com/nz-serials/) To RNZAF 23.1.48 as NZ2381 ZK-BCT N4935V? scrapped Palmerston North. FB.VI PZ413 DH (Hatfield) NZ2381 Mar 24, 1948 ZK-BCT (Sep 2, 1953) GSB Tender No.4980 May 1953, sold Aircraft Supplies Ltd, PN. (Air Britain Serials)"/>
    <x v="4"/>
    <x v="3"/>
    <m/>
    <m/>
    <x v="2"/>
    <m/>
    <m/>
    <n v="5"/>
    <x v="196"/>
    <x v="1"/>
    <n v="1"/>
    <s v="Support Unit"/>
    <x v="121"/>
    <x v="0"/>
    <n v="6"/>
  </r>
  <r>
    <n v="4103"/>
    <s v="RF597"/>
    <x v="12"/>
    <n v="235"/>
    <x v="17"/>
    <x v="19"/>
    <n v="0"/>
    <s v="May"/>
    <x v="21"/>
    <s v="0 May 1957"/>
    <x v="2"/>
    <s v="FB.VI RF597 Standard Motors NZ2383 Mar 24, 1948 ZK-BCU (Sep 2, 1953) GSB Tender No.4980 May 1953, sold Aircraft Supplies Ltd, PN. components stored RNZAF . www.kiwiaircraftimages.com/mossielisting.html NZ2383 FB.VI Built at Standard Motors and delivered sometime between 16 December 1944 and 05 June 1945. Previously RF597. Ferried from the United Kingdom by an RAF/RNZAF crew and BOC Ohakea on 25 March 1948. Ferried to Taieri for storage shortly after arrival. Declared surplus on SR.4103 dated 17 July 1953 and sold to Aircraft Supplies Ltd, Palmerston North. Entered the New Zealand Civil Aircraft Register as ZK-BCU on 02 September 1953. Cancelled from register in May 1957 and scrapped at Palmerston North. Some remnants remained in the area until the late 1970s. . (http://www.adf-serials.com/nz-serials/) To RNZAF 27.1.48 as NZ2383 ZK-BCU scrapped Palmerston North pts held by RNZAF Mus (Air Britain Serials)"/>
    <x v="8"/>
    <x v="3"/>
    <m/>
    <m/>
    <x v="2"/>
    <m/>
    <m/>
    <n v="5"/>
    <x v="196"/>
    <x v="1"/>
    <n v="1"/>
    <s v="Front-Line"/>
    <x v="97"/>
    <x v="3"/>
    <n v="1"/>
  </r>
  <r>
    <n v="1165"/>
    <s v="RF849"/>
    <x v="12"/>
    <s v="404/489/132OTU"/>
    <x v="17"/>
    <x v="7"/>
    <n v="0"/>
    <s v="May"/>
    <x v="21"/>
    <s v="0 May 1957"/>
    <x v="2"/>
    <s v="FB.VI RF849 Standard Motors NZ2386 Apr 9, 1948 ZK-BCX (Sep 2, 1953) GSB Tender No.4980 May 1953, sold Aircraft Supplies Ltd, PN. . www.kiwiaircraftimages.com/mossielisting.html NZ2386 FB.VI Built at Standard Motors and delivered sometime between 16 December 1944 and 05 June 1945. Previously RF849. Ferried from the United Kingdom by an RAF/RNZAF crew and BOC Ohakea on 09 April 1948. Ferried to Taieri for storage shortly after arrival. Declared surplus on SR.4103 dated 17 July 1953 and sold to Aircraft Supplies Ltd, Palmerston North. Entered the New Zealand Civil Aircraft Register as ZK-BCX on 02 September 1953. Cancelled from register in May 1957 and scrapped at Palmerston North. Some remnants remained in the area until the late 1970s. . (http://www.adf-serials.com/nz-serials/) To RNZAF 27.1.48 as NZ2386 ZK-BCX Scrapped Palmerston North (Air Britain Serials)"/>
    <x v="4"/>
    <x v="3"/>
    <m/>
    <m/>
    <x v="2"/>
    <m/>
    <m/>
    <n v="5"/>
    <x v="196"/>
    <x v="1"/>
    <n v="1"/>
    <s v="Support Unit"/>
    <x v="121"/>
    <x v="3"/>
    <n v="3"/>
  </r>
  <r>
    <n v="123"/>
    <s v="RG202"/>
    <x v="35"/>
    <s v="544/540/58/540/237OCU/Cv PR34A/231OCU"/>
    <x v="0"/>
    <x v="7"/>
    <n v="27"/>
    <s v="May"/>
    <x v="21"/>
    <s v="27 May 1957"/>
    <x v="2"/>
    <s v="SS 27.5.57 (Air Britain Serials)"/>
    <x v="4"/>
    <x v="3"/>
    <m/>
    <m/>
    <x v="2"/>
    <m/>
    <m/>
    <n v="5"/>
    <x v="196"/>
    <x v="1"/>
    <n v="0"/>
    <s v="Support Unit"/>
    <x v="313"/>
    <x v="0"/>
    <n v="7"/>
  </r>
  <r>
    <n v="5410"/>
    <s v="RG242"/>
    <x v="35"/>
    <n v="13"/>
    <x v="10"/>
    <x v="19"/>
    <n v="27"/>
    <s v="May"/>
    <x v="21"/>
    <s v="27 May 1957"/>
    <x v="2"/>
    <s v="SS 27 534 (Air Britain Serials)"/>
    <x v="4"/>
    <x v="3"/>
    <m/>
    <m/>
    <x v="2"/>
    <m/>
    <m/>
    <n v="5"/>
    <x v="196"/>
    <x v="1"/>
    <n v="0"/>
    <s v="Front-Line"/>
    <x v="257"/>
    <x v="0"/>
    <n v="1"/>
  </r>
  <r>
    <n v="1132"/>
    <s v="TH981"/>
    <x v="42"/>
    <s v="142/Cv TT/2CAACU/5CAACU"/>
    <x v="10"/>
    <x v="19"/>
    <n v="23"/>
    <s v="July"/>
    <x v="21"/>
    <s v="23 July 1957"/>
    <x v="2"/>
    <s v="SOC 23.7.57 (Air Britain Serials)"/>
    <x v="4"/>
    <x v="3"/>
    <m/>
    <m/>
    <x v="2"/>
    <m/>
    <m/>
    <n v="7"/>
    <x v="197"/>
    <x v="1"/>
    <n v="0"/>
    <s v="Support Unit"/>
    <x v="437"/>
    <x v="0"/>
    <n v="4"/>
  </r>
  <r>
    <n v="603"/>
    <s v="LR534"/>
    <x v="10"/>
    <s v="USAAF/464/204AFS/231OCU/MU"/>
    <x v="10"/>
    <x v="6"/>
    <n v="6"/>
    <s v="August"/>
    <x v="21"/>
    <s v="6 August 1957"/>
    <x v="2"/>
    <s v="440427 MOSQUITO LE-534 BURY ST EDMUNDS, UK 802R (Thomas Ensminger) SS 6.8.57 (Air Britain Serials)"/>
    <x v="4"/>
    <x v="3"/>
    <m/>
    <m/>
    <x v="2"/>
    <m/>
    <m/>
    <n v="8"/>
    <x v="198"/>
    <x v="1"/>
    <n v="1"/>
    <s v="Support Unit"/>
    <x v="447"/>
    <x v="2"/>
    <n v="5"/>
  </r>
  <r>
    <n v="673"/>
    <s v="RR316"/>
    <x v="10"/>
    <s v="13OTU/204CTU/204AFS/Bassingbourn/204AFS/231OCU"/>
    <x v="0"/>
    <x v="7"/>
    <n v="6"/>
    <s v="August"/>
    <x v="21"/>
    <s v="6 August 1957"/>
    <x v="2"/>
    <s v="SS 6.8.57 (Air Britain Serials)"/>
    <x v="4"/>
    <x v="3"/>
    <m/>
    <m/>
    <x v="2"/>
    <m/>
    <m/>
    <n v="8"/>
    <x v="198"/>
    <x v="1"/>
    <n v="1"/>
    <s v="Support Unit"/>
    <x v="313"/>
    <x v="2"/>
    <n v="6"/>
  </r>
  <r>
    <n v="1161"/>
    <s v="TV974"/>
    <x v="10"/>
    <s v="39/I Avn Med"/>
    <x v="1"/>
    <x v="7"/>
    <n v="6"/>
    <s v="August"/>
    <x v="21"/>
    <s v="6 August 1957"/>
    <x v="2"/>
    <s v="SS 6.8.57 (Air Britain Serials)"/>
    <x v="4"/>
    <x v="3"/>
    <m/>
    <m/>
    <x v="2"/>
    <m/>
    <m/>
    <n v="8"/>
    <x v="198"/>
    <x v="1"/>
    <n v="0"/>
    <s v="Support Unit"/>
    <x v="448"/>
    <x v="2"/>
    <n v="2"/>
  </r>
  <r>
    <n v="2437"/>
    <s v="VA924"/>
    <x v="10"/>
    <s v="CFS/204AFS/231OCU"/>
    <x v="0"/>
    <x v="7"/>
    <n v="6"/>
    <s v="August"/>
    <x v="21"/>
    <s v="6 August 1957"/>
    <x v="2"/>
    <s v="SS 6.8.57 (Air Britain Serials)"/>
    <x v="4"/>
    <x v="3"/>
    <m/>
    <m/>
    <x v="2"/>
    <m/>
    <m/>
    <n v="8"/>
    <x v="198"/>
    <x v="1"/>
    <n v="0"/>
    <s v="Support Unit"/>
    <x v="313"/>
    <x v="2"/>
    <n v="3"/>
  </r>
  <r>
    <n v="1921"/>
    <s v="VT588"/>
    <x v="10"/>
    <s v="608/CFS/229OCU"/>
    <x v="10"/>
    <x v="19"/>
    <n v="6"/>
    <s v="August"/>
    <x v="21"/>
    <s v="6 August 1957"/>
    <x v="2"/>
    <s v="SOC 6.8.57 (Air Britain Serials) To No. 15 MU Wroughton 02/08/1956 for storage until declared non-effective on 17/12/1956 and sold as scrap on 06/08/1957 to Lowton Metals Ltd, Ashton-in-Makefield.  (http://www.ukserials.com/)"/>
    <x v="4"/>
    <x v="3"/>
    <m/>
    <m/>
    <x v="2"/>
    <m/>
    <m/>
    <n v="8"/>
    <x v="198"/>
    <x v="1"/>
    <n v="0"/>
    <s v="Support Unit"/>
    <x v="449"/>
    <x v="0"/>
    <n v="3"/>
  </r>
  <r>
    <n v="205"/>
    <s v="A52-197"/>
    <x v="24"/>
    <s v="87/Cv PR41/reserial A52-306/87"/>
    <x v="7"/>
    <x v="0"/>
    <n v="20"/>
    <s v="August"/>
    <x v="21"/>
    <s v="20 August 1957"/>
    <x v="2"/>
    <s v="Completed as Mk.41 A52-306. Delivered during August 1947. Final disposition: sold to World Wide Surveys, May 1954. (Beaufort, Beaufighter and Mosquito in Australian Service, Stewart Wilson, 1990) N1596V/VH-WWS Struck off 20.08.57 (Air Britain Serials)"/>
    <x v="4"/>
    <x v="3"/>
    <m/>
    <m/>
    <x v="2"/>
    <m/>
    <m/>
    <n v="8"/>
    <x v="198"/>
    <x v="1"/>
    <n v="0"/>
    <s v="Front-Line"/>
    <x v="147"/>
    <x v="5"/>
    <n v="4"/>
  </r>
  <r>
    <n v="6858"/>
    <s v="TK652"/>
    <x v="42"/>
    <m/>
    <x v="10"/>
    <x v="19"/>
    <n v="23"/>
    <s v="August"/>
    <x v="21"/>
    <s v="23 August 1957"/>
    <x v="2"/>
    <s v="SS 10.6.55 EC-WKH EC-AKH Written off 23.8.57 (Air Britain Serials)"/>
    <x v="4"/>
    <x v="3"/>
    <m/>
    <m/>
    <x v="2"/>
    <m/>
    <m/>
    <n v="8"/>
    <x v="198"/>
    <x v="1"/>
    <n v="0"/>
    <e v="#N/A"/>
    <x v="17"/>
    <x v="0"/>
    <n v="1"/>
  </r>
  <r>
    <n v="2538"/>
    <s v="VT617"/>
    <x v="10"/>
    <s v="204AFS/231OCU"/>
    <x v="0"/>
    <x v="7"/>
    <n v="26"/>
    <s v="August"/>
    <x v="21"/>
    <s v="26 August 1957"/>
    <x v="2"/>
    <s v="SOC 26.8.57 (Air Britain Serials) d/d 09/06/1948, to No.27 MU Shawbury 12/05/1953 for storage until declared non-effective on 24/10/1956 and sold as scrap on 26/08/1957 at No.27 MU Shawbury to Henry Bath &amp; Son, Liverpool.  (http://www.ukserials.com/)"/>
    <x v="4"/>
    <x v="3"/>
    <m/>
    <m/>
    <x v="2"/>
    <m/>
    <m/>
    <n v="8"/>
    <x v="198"/>
    <x v="1"/>
    <n v="0"/>
    <s v="Support Unit"/>
    <x v="313"/>
    <x v="0"/>
    <n v="2"/>
  </r>
  <r>
    <n v="2025"/>
    <s v="HJ994"/>
    <x v="10"/>
    <s v="4/13OTU/228OCU"/>
    <x v="0"/>
    <x v="7"/>
    <n v="30"/>
    <s v="August"/>
    <x v="21"/>
    <s v="30 August 1957"/>
    <x v="2"/>
    <s v="SS 30.8.57 (Air Britain Serials)"/>
    <x v="4"/>
    <x v="3"/>
    <m/>
    <m/>
    <x v="2"/>
    <m/>
    <m/>
    <n v="8"/>
    <x v="198"/>
    <x v="1"/>
    <n v="1"/>
    <s v="Support Unit"/>
    <x v="298"/>
    <x v="2"/>
    <n v="3"/>
  </r>
  <r>
    <n v="7587"/>
    <s v="RS716"/>
    <x v="42"/>
    <s v="98/Cv TT35"/>
    <x v="10"/>
    <x v="19"/>
    <n v="30"/>
    <s v="August"/>
    <x v="21"/>
    <s v="30 August 1957"/>
    <x v="2"/>
    <s v="SS 30.8.57 (Air Britain Serials)"/>
    <x v="4"/>
    <x v="3"/>
    <m/>
    <m/>
    <x v="2"/>
    <m/>
    <m/>
    <n v="8"/>
    <x v="198"/>
    <x v="1"/>
    <n v="0"/>
    <e v="#N/A"/>
    <x v="278"/>
    <x v="7"/>
    <n v="2"/>
  </r>
  <r>
    <n v="2201"/>
    <s v="RV365"/>
    <x v="42"/>
    <s v="Cv TT35/226OCU/233OCU"/>
    <x v="0"/>
    <x v="7"/>
    <n v="30"/>
    <s v="August"/>
    <x v="21"/>
    <s v="30 August 1957"/>
    <x v="2"/>
    <s v="SS 30.8.57 (Air Britain Serials)"/>
    <x v="4"/>
    <x v="3"/>
    <m/>
    <m/>
    <x v="2"/>
    <m/>
    <m/>
    <n v="8"/>
    <x v="198"/>
    <x v="1"/>
    <n v="1"/>
    <s v="Support Unit"/>
    <x v="378"/>
    <x v="0"/>
    <n v="3"/>
  </r>
  <r>
    <n v="641"/>
    <s v="TA651"/>
    <x v="42"/>
    <s v="SIU/Cv TT/226OCU/233OCU/3-4CAACU"/>
    <x v="10"/>
    <x v="19"/>
    <n v="30"/>
    <s v="August"/>
    <x v="21"/>
    <s v="30 August 1957"/>
    <x v="2"/>
    <s v="SS 30.8.57 (Air Britain Serials)"/>
    <x v="4"/>
    <x v="3"/>
    <m/>
    <m/>
    <x v="2"/>
    <m/>
    <m/>
    <n v="8"/>
    <x v="198"/>
    <x v="1"/>
    <n v="0"/>
    <s v="Support Unit"/>
    <x v="450"/>
    <x v="0"/>
    <n v="5"/>
  </r>
  <r>
    <n v="5137"/>
    <s v="TA685"/>
    <x v="42"/>
    <s v="Cv TT/233OCU"/>
    <x v="10"/>
    <x v="19"/>
    <n v="30"/>
    <s v="August"/>
    <x v="21"/>
    <s v="30 August 1957"/>
    <x v="2"/>
    <s v="SS 30.8.57 (Air Britain Serials)"/>
    <x v="4"/>
    <x v="3"/>
    <m/>
    <m/>
    <x v="2"/>
    <m/>
    <m/>
    <n v="8"/>
    <x v="198"/>
    <x v="1"/>
    <n v="0"/>
    <s v="Support Unit"/>
    <x v="378"/>
    <x v="0"/>
    <n v="2"/>
  </r>
  <r>
    <n v="2267"/>
    <s v="TA711"/>
    <x v="42"/>
    <s v="Cv TT/226OCU/233OCU"/>
    <x v="10"/>
    <x v="19"/>
    <n v="30"/>
    <s v="August"/>
    <x v="21"/>
    <s v="30 August 1957"/>
    <x v="2"/>
    <s v="SS 30.8.57 (Air Britain Serials)"/>
    <x v="4"/>
    <x v="3"/>
    <m/>
    <m/>
    <x v="2"/>
    <m/>
    <m/>
    <n v="8"/>
    <x v="198"/>
    <x v="1"/>
    <n v="0"/>
    <s v="Support Unit"/>
    <x v="378"/>
    <x v="0"/>
    <n v="3"/>
  </r>
  <r>
    <n v="7432"/>
    <s v="TJ121"/>
    <x v="42"/>
    <s v="Cv TT/238OCU"/>
    <x v="10"/>
    <x v="19"/>
    <n v="30"/>
    <s v="August"/>
    <x v="21"/>
    <s v="30 August 1957"/>
    <x v="2"/>
    <s v="SS 30.8.57 (Air Britain Serials)"/>
    <x v="4"/>
    <x v="3"/>
    <m/>
    <m/>
    <x v="2"/>
    <m/>
    <m/>
    <n v="8"/>
    <x v="198"/>
    <x v="1"/>
    <n v="0"/>
    <s v="Support Unit"/>
    <x v="451"/>
    <x v="0"/>
    <n v="2"/>
  </r>
  <r>
    <n v="207"/>
    <s v="TJ125"/>
    <x v="42"/>
    <s v="Cv TT/226OCU/233OCU/2CAACU"/>
    <x v="10"/>
    <x v="19"/>
    <n v="30"/>
    <s v="August"/>
    <x v="21"/>
    <s v="30 August 1957"/>
    <x v="2"/>
    <s v="SS 30.8.57 (Air Britain Serials)"/>
    <x v="4"/>
    <x v="3"/>
    <m/>
    <m/>
    <x v="2"/>
    <m/>
    <m/>
    <n v="8"/>
    <x v="198"/>
    <x v="1"/>
    <n v="0"/>
    <s v="Support Unit"/>
    <x v="399"/>
    <x v="0"/>
    <n v="4"/>
  </r>
  <r>
    <n v="2268"/>
    <s v="TJ149"/>
    <x v="42"/>
    <s v="Cv TT/226OCU/233OCU"/>
    <x v="10"/>
    <x v="19"/>
    <n v="30"/>
    <s v="August"/>
    <x v="21"/>
    <s v="30 August 1957"/>
    <x v="2"/>
    <s v="SS 30.8.57 (Air Britain Serials)"/>
    <x v="4"/>
    <x v="3"/>
    <m/>
    <m/>
    <x v="2"/>
    <m/>
    <m/>
    <n v="8"/>
    <x v="198"/>
    <x v="1"/>
    <n v="0"/>
    <s v="Support Unit"/>
    <x v="378"/>
    <x v="0"/>
    <n v="3"/>
  </r>
  <r>
    <n v="2526"/>
    <s v="TJ157"/>
    <x v="42"/>
    <s v="Cv TT/229OCU"/>
    <x v="10"/>
    <x v="19"/>
    <n v="30"/>
    <s v="August"/>
    <x v="21"/>
    <s v="30 August 1957"/>
    <x v="2"/>
    <s v="SS 30.8.57 (Air Britain Serials)"/>
    <x v="4"/>
    <x v="3"/>
    <m/>
    <m/>
    <x v="2"/>
    <m/>
    <m/>
    <n v="8"/>
    <x v="198"/>
    <x v="1"/>
    <n v="0"/>
    <s v="Support Unit"/>
    <x v="449"/>
    <x v="0"/>
    <n v="2"/>
  </r>
  <r>
    <n v="1862"/>
    <s v="TK611"/>
    <x v="42"/>
    <s v="Cv TT/229OCU/1CAACU/229OCU"/>
    <x v="10"/>
    <x v="19"/>
    <n v="30"/>
    <s v="August"/>
    <x v="21"/>
    <s v="30 August 1957"/>
    <x v="2"/>
    <s v="SS 30.8.57 (Air Britain Serials)"/>
    <x v="4"/>
    <x v="3"/>
    <m/>
    <m/>
    <x v="2"/>
    <m/>
    <m/>
    <n v="8"/>
    <x v="198"/>
    <x v="1"/>
    <n v="0"/>
    <s v="Support Unit"/>
    <x v="449"/>
    <x v="0"/>
    <n v="4"/>
  </r>
  <r>
    <n v="692"/>
    <s v="TV981"/>
    <x v="10"/>
    <s v="204AFS/1689 Flt/FTU"/>
    <x v="10"/>
    <x v="19"/>
    <n v="30"/>
    <s v="August"/>
    <x v="21"/>
    <s v="30 August 1957"/>
    <x v="2"/>
    <s v="SS 26.8.57 (Air Britain Serials)"/>
    <x v="4"/>
    <x v="3"/>
    <m/>
    <m/>
    <x v="2"/>
    <m/>
    <m/>
    <n v="8"/>
    <x v="198"/>
    <x v="1"/>
    <n v="0"/>
    <s v="Support Unit"/>
    <x v="395"/>
    <x v="2"/>
    <n v="3"/>
  </r>
  <r>
    <n v="2374"/>
    <s v="TK648"/>
    <x v="42"/>
    <s v="230OCU/139"/>
    <x v="2"/>
    <x v="19"/>
    <n v="10"/>
    <s v="September"/>
    <x v="21"/>
    <s v="10 September 1957"/>
    <x v="2"/>
    <s v="Sold 15.12.54 CF-HMP Written off nr Neepawa Manitoba 10.9.57 (Air Britain Serials)"/>
    <x v="4"/>
    <x v="3"/>
    <m/>
    <m/>
    <x v="2"/>
    <m/>
    <m/>
    <n v="9"/>
    <x v="199"/>
    <x v="1"/>
    <n v="0"/>
    <s v="Front-Line"/>
    <x v="15"/>
    <x v="0"/>
    <n v="2"/>
  </r>
  <r>
    <n v="939"/>
    <s v="TA686"/>
    <x v="42"/>
    <s v="Cv TT/APS Sylt/SF Schleswigland/APS Sylt"/>
    <x v="10"/>
    <x v="19"/>
    <n v="17"/>
    <s v="October"/>
    <x v="21"/>
    <s v="17 October 1957"/>
    <x v="0"/>
    <s v="Lost power on take-off and crashed in wood Schleswigland 17.10.57 (Air Britain Serials) _x000a__x000a_Mon, 23/11/2009 - 5:20pm | Frank Brooks _x000a__x000a_I was stationed at RAF Schleswigland 1956-8 as a Target Towing Operator on the Mosquito. I vividly remember the crash of TA 686 in which F/O Masterson was tragically killed. I flew in this aircraft the previous day towing over the Todendorf firing range. On the 17th. October 1957 at lunchtime 21 year old F/O Masterson was completing the end of a conversion to the Mosquito after flying Vampire Jets and had been airborne for just under 1hr. and returned to base to carry out some ' touch and go's' and on the 3rd one he made a normal approach the wheels touched the runway, he opened the throttle climbed to about 100ft. the engine 'spluttered' and he crashed into a pine forest at the end of the runway cutting a swathe into the trees of some 200ft, before bursting into flames. He was buried at the British Military Cemetary in Hamburg, I was on the Guard of Honour for this. It turned out that F/o Masterson had forgotten to change over the fuel cock, this should have been done after 1hr. flying. Because of the difficulty for the pilot reaching this lever which was behind him, and as we sat on his right hand side some 12-18 inches back we were given the task of changing the tanks under the pilots instruction and also to remind him after 1hr. flying. Unfotunately F/o Masterson was flying solo._x000a__x000a_ _x000a__x000a_Frank Brooks Ex. Target Towing Operator _x000a_(http://www.adenhistory.com/mosquito-crash-ta-686)"/>
    <x v="2"/>
    <x v="2"/>
    <s v="Engine failure"/>
    <m/>
    <x v="2"/>
    <m/>
    <m/>
    <n v="10"/>
    <x v="200"/>
    <x v="1"/>
    <n v="0"/>
    <s v="Support Unit"/>
    <x v="403"/>
    <x v="0"/>
    <n v="4"/>
  </r>
  <r>
    <n v="401"/>
    <s v="TK604"/>
    <x v="42"/>
    <s v="Cv TT/Hdlg Sqn/1CAACU/Thum Flt"/>
    <x v="10"/>
    <x v="19"/>
    <n v="29"/>
    <s v="October"/>
    <x v="21"/>
    <s v="29 October 1957"/>
    <x v="0"/>
    <s v="U/c jammed belly-landed at Woodvale 29.10.57 (Air Britain Serials)"/>
    <x v="2"/>
    <x v="2"/>
    <s v="Crashed on landing"/>
    <m/>
    <x v="2"/>
    <m/>
    <m/>
    <n v="10"/>
    <x v="200"/>
    <x v="1"/>
    <n v="0"/>
    <s v="Support Unit"/>
    <x v="452"/>
    <x v="0"/>
    <n v="4"/>
  </r>
  <r>
    <n v="6872"/>
    <s v="TJ142"/>
    <x v="42"/>
    <m/>
    <x v="2"/>
    <x v="8"/>
    <n v="20"/>
    <s v="November"/>
    <x v="21"/>
    <s v="20 November 1957"/>
    <x v="2"/>
    <s v="SS 18.8.55 To CF-IMA Kidlington 7.8.55 Broken up Hurn 20.11.57 wings to Uplands Canada for spares (Air Britain Serials)"/>
    <x v="4"/>
    <x v="3"/>
    <m/>
    <m/>
    <x v="2"/>
    <m/>
    <m/>
    <n v="11"/>
    <x v="201"/>
    <x v="1"/>
    <n v="0"/>
    <s v="Front-Line"/>
    <x v="17"/>
    <x v="0"/>
    <n v="1"/>
  </r>
  <r>
    <n v="226"/>
    <s v="TJ127"/>
    <x v="42"/>
    <s v="Cv TT/APS Sylt"/>
    <x v="10"/>
    <x v="19"/>
    <n v="5"/>
    <s v="December"/>
    <x v="21"/>
    <s v="5 December 1957"/>
    <x v="2"/>
    <s v="SS 5.12.57 (Air Britain Serials)"/>
    <x v="4"/>
    <x v="3"/>
    <m/>
    <m/>
    <x v="2"/>
    <m/>
    <m/>
    <n v="12"/>
    <x v="202"/>
    <x v="1"/>
    <n v="0"/>
    <s v="Support Unit"/>
    <x v="403"/>
    <x v="0"/>
    <n v="2"/>
  </r>
  <r>
    <n v="850"/>
    <s v="TJ136"/>
    <x v="42"/>
    <s v="Cv TT/APS Sylt"/>
    <x v="10"/>
    <x v="19"/>
    <n v="5"/>
    <s v="December"/>
    <x v="21"/>
    <s v="5 December 1957"/>
    <x v="2"/>
    <s v="SS 5.12.57 (Air Britain Serials)"/>
    <x v="4"/>
    <x v="3"/>
    <m/>
    <m/>
    <x v="2"/>
    <m/>
    <m/>
    <n v="12"/>
    <x v="202"/>
    <x v="1"/>
    <n v="0"/>
    <s v="Support Unit"/>
    <x v="403"/>
    <x v="0"/>
    <n v="2"/>
  </r>
  <r>
    <n v="2717"/>
    <s v="TK591"/>
    <x v="42"/>
    <s v="Cv TT/APS Sylt"/>
    <x v="10"/>
    <x v="19"/>
    <n v="5"/>
    <s v="December"/>
    <x v="21"/>
    <s v="5 December 1957"/>
    <x v="2"/>
    <s v="SS 5.12.57 (Air Britain Serials)"/>
    <x v="4"/>
    <x v="3"/>
    <m/>
    <m/>
    <x v="2"/>
    <m/>
    <m/>
    <n v="12"/>
    <x v="202"/>
    <x v="1"/>
    <n v="0"/>
    <s v="Support Unit"/>
    <x v="403"/>
    <x v="0"/>
    <n v="2"/>
  </r>
  <r>
    <n v="7479"/>
    <s v="TK592"/>
    <x v="42"/>
    <s v="Cv TT/APS Sylt"/>
    <x v="10"/>
    <x v="19"/>
    <n v="5"/>
    <s v="December"/>
    <x v="21"/>
    <s v="5 December 1957"/>
    <x v="2"/>
    <s v="SS 5.12.57 (Air Britain Serials)"/>
    <x v="4"/>
    <x v="3"/>
    <m/>
    <m/>
    <x v="2"/>
    <m/>
    <m/>
    <n v="12"/>
    <x v="202"/>
    <x v="1"/>
    <n v="0"/>
    <s v="Support Unit"/>
    <x v="403"/>
    <x v="0"/>
    <n v="2"/>
  </r>
  <r>
    <n v="2722"/>
    <s v="TA666"/>
    <x v="42"/>
    <s v="Cv TT/3-4CAACU"/>
    <x v="10"/>
    <x v="19"/>
    <n v="12"/>
    <s v="December"/>
    <x v="21"/>
    <s v="12 December 1957"/>
    <x v="2"/>
    <s v="SS 12.12.57 (Air Britain Serials)"/>
    <x v="4"/>
    <x v="3"/>
    <m/>
    <m/>
    <x v="2"/>
    <m/>
    <m/>
    <n v="12"/>
    <x v="202"/>
    <x v="1"/>
    <n v="0"/>
    <s v="Support Unit"/>
    <x v="450"/>
    <x v="0"/>
    <n v="2"/>
  </r>
  <r>
    <n v="4388"/>
    <s v="TA698"/>
    <x v="42"/>
    <s v="Cv TT/228OCU"/>
    <x v="0"/>
    <x v="7"/>
    <n v="12"/>
    <s v="December"/>
    <x v="21"/>
    <s v="12 December 1957"/>
    <x v="2"/>
    <s v="SS 12.12.57 (Air Britain Serials)"/>
    <x v="4"/>
    <x v="3"/>
    <m/>
    <m/>
    <x v="2"/>
    <m/>
    <m/>
    <n v="12"/>
    <x v="202"/>
    <x v="1"/>
    <n v="0"/>
    <s v="Support Unit"/>
    <x v="298"/>
    <x v="0"/>
    <n v="2"/>
  </r>
  <r>
    <n v="7512"/>
    <s v="TA723"/>
    <x v="42"/>
    <s v="Cv TT/228OCU"/>
    <x v="0"/>
    <x v="7"/>
    <n v="12"/>
    <s v="December"/>
    <x v="21"/>
    <s v="12 December 1957"/>
    <x v="2"/>
    <s v="SS 12.12.57 (Air Britain Serials)"/>
    <x v="4"/>
    <x v="3"/>
    <m/>
    <m/>
    <x v="2"/>
    <m/>
    <m/>
    <n v="12"/>
    <x v="202"/>
    <x v="1"/>
    <n v="0"/>
    <s v="Support Unit"/>
    <x v="298"/>
    <x v="0"/>
    <n v="2"/>
  </r>
  <r>
    <n v="7445"/>
    <s v="TJ115"/>
    <x v="42"/>
    <s v="Cv TT/3-4CAACU"/>
    <x v="10"/>
    <x v="19"/>
    <n v="12"/>
    <s v="December"/>
    <x v="21"/>
    <s v="12 December 1957"/>
    <x v="2"/>
    <s v="SS 12.12.57 (Air Britain Serials)"/>
    <x v="4"/>
    <x v="3"/>
    <m/>
    <m/>
    <x v="2"/>
    <m/>
    <m/>
    <n v="12"/>
    <x v="202"/>
    <x v="1"/>
    <n v="0"/>
    <s v="Support Unit"/>
    <x v="450"/>
    <x v="0"/>
    <n v="2"/>
  </r>
  <r>
    <n v="4209"/>
    <s v="TJ155"/>
    <x v="42"/>
    <s v="Cv TT/228OCU"/>
    <x v="0"/>
    <x v="7"/>
    <n v="12"/>
    <s v="December"/>
    <x v="21"/>
    <s v="12 December 1957"/>
    <x v="2"/>
    <s v="SS 12.12.57 (Air Britain Serials)"/>
    <x v="4"/>
    <x v="3"/>
    <m/>
    <m/>
    <x v="2"/>
    <m/>
    <m/>
    <n v="12"/>
    <x v="202"/>
    <x v="1"/>
    <n v="0"/>
    <s v="Support Unit"/>
    <x v="298"/>
    <x v="0"/>
    <n v="2"/>
  </r>
  <r>
    <n v="1970"/>
    <s v="A52-11"/>
    <x v="24"/>
    <s v="87/Cv T43/reserial A52-1057/87"/>
    <x v="7"/>
    <x v="0"/>
    <n v="0"/>
    <s v="January"/>
    <x v="22"/>
    <n v="1958"/>
    <x v="2"/>
    <s v="Sold .58 to RH Grant Trading Co"/>
    <x v="4"/>
    <x v="3"/>
    <m/>
    <m/>
    <x v="2"/>
    <m/>
    <m/>
    <m/>
    <x v="203"/>
    <x v="1"/>
    <n v="0"/>
    <s v="Front-Line"/>
    <x v="147"/>
    <x v="5"/>
    <n v="4"/>
  </r>
  <r>
    <n v="65"/>
    <s v="A52-192"/>
    <x v="24"/>
    <s v="87/5OTU/Cv PR41/reserial A52-301/87"/>
    <x v="7"/>
    <x v="0"/>
    <n v="0"/>
    <s v="January"/>
    <x v="22"/>
    <n v="1958"/>
    <x v="2"/>
    <s v="Sold .58 to RH Grant Trading Co"/>
    <x v="4"/>
    <x v="3"/>
    <m/>
    <m/>
    <x v="2"/>
    <m/>
    <m/>
    <m/>
    <x v="203"/>
    <x v="1"/>
    <n v="0"/>
    <s v="Front-Line"/>
    <x v="147"/>
    <x v="5"/>
    <n v="5"/>
  </r>
  <r>
    <n v="350"/>
    <s v="A52-193"/>
    <x v="24"/>
    <s v="87/Cv PR41/reserial A52-302/87"/>
    <x v="7"/>
    <x v="0"/>
    <n v="0"/>
    <s v="January"/>
    <x v="22"/>
    <n v="1958"/>
    <x v="2"/>
    <s v="Sold .58 to RH Grant Trading Co"/>
    <x v="4"/>
    <x v="3"/>
    <m/>
    <m/>
    <x v="2"/>
    <m/>
    <m/>
    <m/>
    <x v="203"/>
    <x v="1"/>
    <n v="0"/>
    <s v="Front-Line"/>
    <x v="147"/>
    <x v="5"/>
    <n v="4"/>
  </r>
  <r>
    <n v="1793"/>
    <s v="A52-196"/>
    <x v="24"/>
    <s v="87/Cv PR41/reserial A52-305/87"/>
    <x v="7"/>
    <x v="0"/>
    <n v="0"/>
    <s v="January"/>
    <x v="22"/>
    <n v="1958"/>
    <x v="2"/>
    <s v="Sold .58 to RH Grant Trading Co"/>
    <x v="4"/>
    <x v="3"/>
    <m/>
    <m/>
    <x v="2"/>
    <m/>
    <m/>
    <m/>
    <x v="203"/>
    <x v="1"/>
    <n v="0"/>
    <s v="Front-Line"/>
    <x v="147"/>
    <x v="5"/>
    <n v="4"/>
  </r>
  <r>
    <n v="1000"/>
    <s v="A52-198"/>
    <x v="24"/>
    <s v="87/5OTU/Cv PR41/reserial A52-307/87"/>
    <x v="7"/>
    <x v="0"/>
    <n v="0"/>
    <s v="January"/>
    <x v="22"/>
    <n v="1958"/>
    <x v="2"/>
    <s v="Sold .58 to RH Grant Trading Co"/>
    <x v="4"/>
    <x v="3"/>
    <m/>
    <m/>
    <x v="2"/>
    <m/>
    <m/>
    <m/>
    <x v="203"/>
    <x v="1"/>
    <n v="0"/>
    <s v="Front-Line"/>
    <x v="147"/>
    <x v="5"/>
    <n v="5"/>
  </r>
  <r>
    <n v="1758"/>
    <s v="A52-199"/>
    <x v="24"/>
    <s v="87/Cv PR41/reserial A52-308/87"/>
    <x v="7"/>
    <x v="0"/>
    <n v="0"/>
    <s v="January"/>
    <x v="22"/>
    <n v="1958"/>
    <x v="2"/>
    <s v="Sold .58 to RH Grant Trading Co"/>
    <x v="4"/>
    <x v="3"/>
    <m/>
    <m/>
    <x v="2"/>
    <m/>
    <m/>
    <m/>
    <x v="203"/>
    <x v="1"/>
    <n v="0"/>
    <s v="Front-Line"/>
    <x v="147"/>
    <x v="5"/>
    <n v="4"/>
  </r>
  <r>
    <n v="1316"/>
    <s v="A52-201"/>
    <x v="24"/>
    <s v="87/Cv PR41/reserial A52-310/87"/>
    <x v="7"/>
    <x v="0"/>
    <n v="0"/>
    <s v="January"/>
    <x v="22"/>
    <n v="1958"/>
    <x v="2"/>
    <s v="Sold .58 to RH Grant Trading Co"/>
    <x v="4"/>
    <x v="3"/>
    <m/>
    <m/>
    <x v="2"/>
    <m/>
    <m/>
    <m/>
    <x v="203"/>
    <x v="1"/>
    <n v="0"/>
    <s v="Front-Line"/>
    <x v="147"/>
    <x v="5"/>
    <n v="4"/>
  </r>
  <r>
    <n v="482"/>
    <s v="A52-206"/>
    <x v="24"/>
    <s v="Cv PR41/reserial A52-315"/>
    <x v="7"/>
    <x v="19"/>
    <n v="0"/>
    <s v="January"/>
    <x v="22"/>
    <n v="1958"/>
    <x v="2"/>
    <s v="Sold .58 to Wilmor Aviation"/>
    <x v="4"/>
    <x v="3"/>
    <m/>
    <m/>
    <x v="2"/>
    <m/>
    <m/>
    <m/>
    <x v="203"/>
    <x v="1"/>
    <n v="0"/>
    <e v="#N/A"/>
    <x v="453"/>
    <x v="5"/>
    <n v="2"/>
  </r>
  <r>
    <n v="2884"/>
    <s v="A52-207"/>
    <x v="24"/>
    <s v="Cv PR41/reserial A52-316"/>
    <x v="7"/>
    <x v="19"/>
    <n v="0"/>
    <s v="January"/>
    <x v="22"/>
    <n v="1958"/>
    <x v="2"/>
    <s v="Sold .58 to Wilmor Aviation"/>
    <x v="4"/>
    <x v="3"/>
    <m/>
    <m/>
    <x v="2"/>
    <m/>
    <m/>
    <m/>
    <x v="203"/>
    <x v="1"/>
    <n v="0"/>
    <e v="#N/A"/>
    <x v="454"/>
    <x v="5"/>
    <n v="2"/>
  </r>
  <r>
    <n v="2887"/>
    <s v="A52-208"/>
    <x v="24"/>
    <s v="Cv PR41/reserial A52-317"/>
    <x v="7"/>
    <x v="19"/>
    <n v="0"/>
    <s v="January"/>
    <x v="22"/>
    <n v="1958"/>
    <x v="2"/>
    <s v="Sold .58 to Wilmor Aviation"/>
    <x v="4"/>
    <x v="3"/>
    <m/>
    <m/>
    <x v="2"/>
    <m/>
    <m/>
    <m/>
    <x v="203"/>
    <x v="1"/>
    <n v="0"/>
    <e v="#N/A"/>
    <x v="455"/>
    <x v="5"/>
    <n v="2"/>
  </r>
  <r>
    <n v="2788"/>
    <s v="A52-209"/>
    <x v="24"/>
    <s v="Cv PR41/reserial A52-318"/>
    <x v="7"/>
    <x v="19"/>
    <n v="0"/>
    <s v="January"/>
    <x v="22"/>
    <n v="1958"/>
    <x v="2"/>
    <s v="Sold .58 to Wilmor Aviation"/>
    <x v="4"/>
    <x v="3"/>
    <m/>
    <m/>
    <x v="2"/>
    <m/>
    <m/>
    <m/>
    <x v="203"/>
    <x v="1"/>
    <n v="0"/>
    <e v="#N/A"/>
    <x v="456"/>
    <x v="5"/>
    <n v="2"/>
  </r>
  <r>
    <n v="2194"/>
    <s v="A52-211"/>
    <x v="24"/>
    <s v="Cv PR41/reserial A52-320"/>
    <x v="7"/>
    <x v="19"/>
    <n v="0"/>
    <s v="January"/>
    <x v="22"/>
    <n v="1958"/>
    <x v="2"/>
    <s v="Sold .59 to Wilmor Aviation"/>
    <x v="4"/>
    <x v="3"/>
    <m/>
    <m/>
    <x v="2"/>
    <m/>
    <m/>
    <m/>
    <x v="203"/>
    <x v="1"/>
    <n v="0"/>
    <e v="#N/A"/>
    <x v="457"/>
    <x v="5"/>
    <n v="2"/>
  </r>
  <r>
    <n v="2500"/>
    <s v="A52-28"/>
    <x v="24"/>
    <s v="87/Cv T43/reserial A52-1062/8"/>
    <x v="7"/>
    <x v="16"/>
    <n v="0"/>
    <s v="January"/>
    <x v="22"/>
    <n v="1958"/>
    <x v="2"/>
    <s v="Sold .58 to RH Grant Trading Co. Under Rebuild in SA as A52-28"/>
    <x v="4"/>
    <x v="3"/>
    <m/>
    <m/>
    <x v="2"/>
    <m/>
    <m/>
    <m/>
    <x v="203"/>
    <x v="1"/>
    <n v="0"/>
    <e v="#N/A"/>
    <x v="311"/>
    <x v="5"/>
    <n v="4"/>
  </r>
  <r>
    <n v="48"/>
    <s v="A52-41"/>
    <x v="24"/>
    <s v="Cv PR41/reserial A52-321"/>
    <x v="7"/>
    <x v="19"/>
    <n v="0"/>
    <s v="January"/>
    <x v="22"/>
    <n v="1958"/>
    <x v="2"/>
    <s v="Sold .58 to Wilmor Aviation"/>
    <x v="4"/>
    <x v="3"/>
    <m/>
    <m/>
    <x v="2"/>
    <m/>
    <m/>
    <m/>
    <x v="203"/>
    <x v="1"/>
    <n v="0"/>
    <e v="#N/A"/>
    <x v="458"/>
    <x v="5"/>
    <n v="2"/>
  </r>
  <r>
    <n v="2712"/>
    <s v="A52-45"/>
    <x v="24"/>
    <s v="Cv PR41/reserial A52-322"/>
    <x v="7"/>
    <x v="19"/>
    <n v="0"/>
    <s v="January"/>
    <x v="22"/>
    <n v="1958"/>
    <x v="2"/>
    <s v="Sold .58 to Wilmor Aviation"/>
    <x v="4"/>
    <x v="3"/>
    <m/>
    <m/>
    <x v="2"/>
    <m/>
    <m/>
    <m/>
    <x v="203"/>
    <x v="1"/>
    <n v="0"/>
    <e v="#N/A"/>
    <x v="459"/>
    <x v="5"/>
    <n v="2"/>
  </r>
  <r>
    <n v="532"/>
    <s v="A52-49"/>
    <x v="24"/>
    <s v="5OTU/Cv PR41/reserial A52-323"/>
    <x v="7"/>
    <x v="19"/>
    <n v="0"/>
    <s v="January"/>
    <x v="22"/>
    <n v="1958"/>
    <x v="2"/>
    <s v="Sold .58 to Wilmor Aviation"/>
    <x v="4"/>
    <x v="3"/>
    <m/>
    <m/>
    <x v="2"/>
    <m/>
    <m/>
    <m/>
    <x v="203"/>
    <x v="1"/>
    <n v="0"/>
    <e v="#N/A"/>
    <x v="460"/>
    <x v="5"/>
    <n v="3"/>
  </r>
  <r>
    <n v="267"/>
    <s v="A52-64"/>
    <x v="24"/>
    <s v="Cv PR41/reserial A52-325/87"/>
    <x v="7"/>
    <x v="0"/>
    <n v="0"/>
    <s v="January"/>
    <x v="22"/>
    <n v="1958"/>
    <x v="2"/>
    <s v="Sold .58 to RH Grant Trading Co"/>
    <x v="4"/>
    <x v="3"/>
    <m/>
    <m/>
    <x v="2"/>
    <m/>
    <m/>
    <m/>
    <x v="203"/>
    <x v="1"/>
    <n v="0"/>
    <s v="Front-Line"/>
    <x v="147"/>
    <x v="5"/>
    <n v="3"/>
  </r>
  <r>
    <n v="403"/>
    <s v="A52-8"/>
    <x v="24"/>
    <s v="87/Cv T43/reserial A52-1056/CFS/ARDU/87"/>
    <x v="7"/>
    <x v="0"/>
    <n v="0"/>
    <s v="January"/>
    <x v="22"/>
    <n v="1958"/>
    <x v="2"/>
    <s v="Sold .58 to RH Grant Trading Co"/>
    <x v="4"/>
    <x v="3"/>
    <m/>
    <m/>
    <x v="2"/>
    <m/>
    <m/>
    <m/>
    <x v="203"/>
    <x v="1"/>
    <n v="0"/>
    <s v="Front-Line"/>
    <x v="147"/>
    <x v="5"/>
    <n v="6"/>
  </r>
  <r>
    <n v="7197"/>
    <s v="A52-83"/>
    <x v="24"/>
    <s v="87/Cv PR41/reserial A52-326/87"/>
    <x v="7"/>
    <x v="0"/>
    <n v="0"/>
    <s v="January"/>
    <x v="22"/>
    <n v="1958"/>
    <x v="2"/>
    <s v="Sold .58 to RH Grant Trading Co"/>
    <x v="4"/>
    <x v="3"/>
    <m/>
    <m/>
    <x v="2"/>
    <m/>
    <m/>
    <m/>
    <x v="203"/>
    <x v="1"/>
    <n v="0"/>
    <s v="Front-Line"/>
    <x v="147"/>
    <x v="5"/>
    <n v="4"/>
  </r>
  <r>
    <n v="325"/>
    <s v="A52-90"/>
    <x v="24"/>
    <s v="1APU/ARDU/Cv PR41/reserial A52-300/1APU/ARDU"/>
    <x v="7"/>
    <x v="19"/>
    <n v="0"/>
    <s v="January"/>
    <x v="22"/>
    <n v="1958"/>
    <x v="2"/>
    <s v="Sold .58 to RH Grant Trading Co"/>
    <x v="4"/>
    <x v="3"/>
    <m/>
    <m/>
    <x v="2"/>
    <m/>
    <m/>
    <m/>
    <x v="203"/>
    <x v="1"/>
    <n v="0"/>
    <s v="Support Unit"/>
    <x v="372"/>
    <x v="5"/>
    <n v="6"/>
  </r>
  <r>
    <n v="3550"/>
    <s v="NS660"/>
    <x v="18"/>
    <s v="Benson"/>
    <x v="7"/>
    <x v="19"/>
    <n v="0"/>
    <s v="January"/>
    <x v="23"/>
    <s v="1958"/>
    <x v="2"/>
    <s v="To RAAF 12.10.44 as A52-602 87 Sqn Sold to Wilmor Aviation .58"/>
    <x v="4"/>
    <x v="3"/>
    <m/>
    <m/>
    <x v="2"/>
    <m/>
    <m/>
    <m/>
    <x v="203"/>
    <x v="1"/>
    <n v="1"/>
    <s v="Support Unit"/>
    <x v="272"/>
    <x v="0"/>
    <n v="1"/>
  </r>
  <r>
    <n v="2367"/>
    <s v="NS727"/>
    <x v="18"/>
    <s v="1409 Flt"/>
    <x v="7"/>
    <x v="19"/>
    <n v="0"/>
    <s v="January"/>
    <x v="23"/>
    <s v="1958"/>
    <x v="2"/>
    <s v="To RAAF 27.12.44 as A52-610 87 Sqn Sold 1958 to Wilmor Aviation"/>
    <x v="4"/>
    <x v="3"/>
    <m/>
    <m/>
    <x v="2"/>
    <m/>
    <m/>
    <m/>
    <x v="203"/>
    <x v="1"/>
    <n v="1"/>
    <s v="Front-Line"/>
    <x v="25"/>
    <x v="0"/>
    <n v="1"/>
  </r>
  <r>
    <n v="6723"/>
    <s v="PF628"/>
    <x v="35"/>
    <s v="RN"/>
    <x v="10"/>
    <x v="19"/>
    <n v="0"/>
    <s v="January"/>
    <x v="22"/>
    <n v="1958"/>
    <x v="2"/>
    <s v="SS 13.1.58"/>
    <x v="4"/>
    <x v="3"/>
    <m/>
    <m/>
    <x v="2"/>
    <m/>
    <m/>
    <m/>
    <x v="203"/>
    <x v="1"/>
    <n v="0"/>
    <e v="#N/A"/>
    <x v="64"/>
    <x v="6"/>
    <n v="1"/>
  </r>
  <r>
    <n v="6743"/>
    <s v="PF664"/>
    <x v="35"/>
    <s v="RN"/>
    <x v="10"/>
    <x v="19"/>
    <n v="0"/>
    <s v="January"/>
    <x v="22"/>
    <n v="1958"/>
    <x v="2"/>
    <s v="Stored Losiemouth 15.1.54 SS 13.1.58"/>
    <x v="4"/>
    <x v="3"/>
    <m/>
    <m/>
    <x v="2"/>
    <m/>
    <m/>
    <m/>
    <x v="203"/>
    <x v="1"/>
    <n v="0"/>
    <e v="#N/A"/>
    <x v="64"/>
    <x v="6"/>
    <n v="1"/>
  </r>
  <r>
    <n v="6919"/>
    <s v="RG120"/>
    <x v="18"/>
    <m/>
    <x v="7"/>
    <x v="19"/>
    <n v="0"/>
    <s v="January"/>
    <x v="23"/>
    <s v="1958"/>
    <x v="2"/>
    <s v="To RAAF 23.4.45 as A52-617 Sold Wilmor Aviation .58"/>
    <x v="5"/>
    <x v="3"/>
    <m/>
    <m/>
    <x v="2"/>
    <m/>
    <m/>
    <m/>
    <x v="203"/>
    <x v="1"/>
    <n v="1"/>
    <e v="#N/A"/>
    <x v="17"/>
    <x v="0"/>
    <n v="1"/>
  </r>
  <r>
    <n v="6716"/>
    <s v="RG296"/>
    <x v="35"/>
    <s v="RN"/>
    <x v="10"/>
    <x v="19"/>
    <n v="0"/>
    <s v="January"/>
    <x v="22"/>
    <n v="1958"/>
    <x v="2"/>
    <s v="SS 11.1.58"/>
    <x v="4"/>
    <x v="3"/>
    <m/>
    <m/>
    <x v="2"/>
    <m/>
    <m/>
    <m/>
    <x v="203"/>
    <x v="1"/>
    <n v="0"/>
    <e v="#N/A"/>
    <x v="64"/>
    <x v="0"/>
    <n v="1"/>
  </r>
  <r>
    <n v="5139"/>
    <s v="TH977"/>
    <x v="42"/>
    <s v="Cv TT/228OCU"/>
    <x v="0"/>
    <x v="19"/>
    <n v="0"/>
    <s v="January"/>
    <x v="22"/>
    <n v="1958"/>
    <x v="2"/>
    <s v="SS 28.3.58"/>
    <x v="4"/>
    <x v="3"/>
    <m/>
    <m/>
    <x v="2"/>
    <m/>
    <m/>
    <m/>
    <x v="203"/>
    <x v="1"/>
    <n v="0"/>
    <s v="Support Unit"/>
    <x v="298"/>
    <x v="0"/>
    <n v="2"/>
  </r>
  <r>
    <n v="5293"/>
    <s v="TJ117"/>
    <x v="42"/>
    <s v="Cv TT/228OCU"/>
    <x v="0"/>
    <x v="19"/>
    <n v="0"/>
    <s v="January"/>
    <x v="22"/>
    <n v="1958"/>
    <x v="2"/>
    <s v="SS 28.3.58"/>
    <x v="4"/>
    <x v="3"/>
    <m/>
    <m/>
    <x v="2"/>
    <m/>
    <m/>
    <m/>
    <x v="203"/>
    <x v="1"/>
    <n v="0"/>
    <s v="Support Unit"/>
    <x v="298"/>
    <x v="0"/>
    <n v="2"/>
  </r>
  <r>
    <n v="7443"/>
    <s v="TK599"/>
    <x v="42"/>
    <s v="Cv TT/APS Sylt"/>
    <x v="10"/>
    <x v="19"/>
    <n v="0"/>
    <s v="January"/>
    <x v="22"/>
    <n v="1958"/>
    <x v="2"/>
    <s v="Lost height after prop feathered and bellylanded in field 6m NW of Hohenwestedt West Germany 11.2.58"/>
    <x v="2"/>
    <x v="2"/>
    <s v="Engine failure"/>
    <m/>
    <x v="2"/>
    <m/>
    <m/>
    <m/>
    <x v="203"/>
    <x v="1"/>
    <n v="0"/>
    <s v="Support Unit"/>
    <x v="403"/>
    <x v="0"/>
    <n v="2"/>
  </r>
  <r>
    <n v="1406"/>
    <s v="VT629"/>
    <x v="10"/>
    <s v="RN 762/Airwork"/>
    <x v="10"/>
    <x v="19"/>
    <n v="0"/>
    <s v="January"/>
    <x v="22"/>
    <n v="1958"/>
    <x v="2"/>
    <s v="SS 22.8.58 |diverted off contract, d/d 12/10/1948 to the Royal Navy, sold as scrap 22/05/1958 at Lossiemouth    (http://www.ukserials.com/)"/>
    <x v="4"/>
    <x v="3"/>
    <m/>
    <m/>
    <x v="2"/>
    <m/>
    <m/>
    <m/>
    <x v="203"/>
    <x v="1"/>
    <n v="0"/>
    <s v="Support Unit"/>
    <x v="392"/>
    <x v="0"/>
    <n v="2"/>
  </r>
  <r>
    <n v="6735"/>
    <s v="PF663"/>
    <x v="35"/>
    <s v="RN"/>
    <x v="10"/>
    <x v="19"/>
    <n v="13"/>
    <s v="January"/>
    <x v="22"/>
    <d v="1958-01-13T00:00:00"/>
    <x v="2"/>
    <s v="Stored Lossiemouth 3.11.54 SS 13.1.58"/>
    <x v="4"/>
    <x v="3"/>
    <m/>
    <m/>
    <x v="2"/>
    <m/>
    <m/>
    <m/>
    <x v="203"/>
    <x v="1"/>
    <n v="0"/>
    <e v="#N/A"/>
    <x v="64"/>
    <x v="6"/>
    <n v="1"/>
  </r>
  <r>
    <n v="245"/>
    <s v="TV983"/>
    <x v="10"/>
    <s v="500/CFS/13/39/FTU/APS Sylt"/>
    <x v="10"/>
    <x v="19"/>
    <n v="15"/>
    <s v="May"/>
    <x v="22"/>
    <d v="1958-05-15T00:00:00"/>
    <x v="2"/>
    <s v="SS 15.8.58"/>
    <x v="4"/>
    <x v="3"/>
    <m/>
    <m/>
    <x v="2"/>
    <m/>
    <m/>
    <n v="5"/>
    <x v="204"/>
    <x v="1"/>
    <n v="0"/>
    <s v="Support Unit"/>
    <x v="403"/>
    <x v="2"/>
    <n v="6"/>
  </r>
  <r>
    <n v="7627"/>
    <s v="RR302"/>
    <x v="10"/>
    <s v="51OTU/RN"/>
    <x v="10"/>
    <x v="19"/>
    <n v="22"/>
    <s v="May"/>
    <x v="22"/>
    <d v="1958-05-22T00:00:00"/>
    <x v="2"/>
    <s v="SS 22.5.58"/>
    <x v="4"/>
    <x v="3"/>
    <m/>
    <m/>
    <x v="2"/>
    <m/>
    <m/>
    <n v="5"/>
    <x v="204"/>
    <x v="1"/>
    <n v="1"/>
    <e v="#N/A"/>
    <x v="64"/>
    <x v="2"/>
    <n v="2"/>
  </r>
  <r>
    <n v="6759"/>
    <s v="VT626"/>
    <x v="10"/>
    <s v="RN"/>
    <x v="10"/>
    <x v="19"/>
    <n v="22"/>
    <s v="May"/>
    <x v="22"/>
    <d v="1958-05-22T00:00:00"/>
    <x v="2"/>
    <s v="SS 22.5.58 |d/d 08/09/1948 to No.27 MU Shawbury for storage, transferred 21/02/1949 to the Royal Navy, sold as scrap on 22/05/1958 at Lossiemouth   (http://www.ukserials.com/)"/>
    <x v="4"/>
    <x v="3"/>
    <m/>
    <m/>
    <x v="2"/>
    <m/>
    <m/>
    <n v="5"/>
    <x v="204"/>
    <x v="1"/>
    <n v="0"/>
    <e v="#N/A"/>
    <x v="64"/>
    <x v="0"/>
    <n v="1"/>
  </r>
  <r>
    <n v="223"/>
    <s v="RS719"/>
    <x v="42"/>
    <s v="ETPS/Cv TR35/TRE/AAEE/3CAACU/Thum Flt Woodvale/5CAACU"/>
    <x v="10"/>
    <x v="19"/>
    <n v="31"/>
    <s v="May"/>
    <x v="22"/>
    <d v="1958-05-31T00:00:00"/>
    <x v="2"/>
    <s v="SOC 31.5.58"/>
    <x v="4"/>
    <x v="3"/>
    <m/>
    <m/>
    <x v="2"/>
    <m/>
    <m/>
    <n v="5"/>
    <x v="204"/>
    <x v="1"/>
    <n v="0"/>
    <s v="Support Unit"/>
    <x v="437"/>
    <x v="7"/>
    <n v="7"/>
  </r>
  <r>
    <n v="7385"/>
    <s v="TA694"/>
    <x v="42"/>
    <s v="14/Cv TT/229OCU/1CAACU"/>
    <x v="10"/>
    <x v="19"/>
    <n v="31"/>
    <s v="May"/>
    <x v="22"/>
    <d v="1958-05-31T00:00:00"/>
    <x v="2"/>
    <s v="SS 31.1.58"/>
    <x v="4"/>
    <x v="3"/>
    <m/>
    <m/>
    <x v="2"/>
    <m/>
    <m/>
    <n v="5"/>
    <x v="204"/>
    <x v="1"/>
    <n v="0"/>
    <s v="Support Unit"/>
    <x v="461"/>
    <x v="0"/>
    <n v="4"/>
  </r>
  <r>
    <n v="7388"/>
    <s v="TA718"/>
    <x v="42"/>
    <s v="Cv TT/226OCU/229OCU/1CAACU"/>
    <x v="10"/>
    <x v="19"/>
    <n v="31"/>
    <s v="May"/>
    <x v="22"/>
    <d v="1958-05-31T00:00:00"/>
    <x v="2"/>
    <s v="SS 31.1.58"/>
    <x v="4"/>
    <x v="3"/>
    <m/>
    <m/>
    <x v="2"/>
    <m/>
    <m/>
    <n v="5"/>
    <x v="204"/>
    <x v="1"/>
    <n v="0"/>
    <s v="Support Unit"/>
    <x v="461"/>
    <x v="0"/>
    <n v="4"/>
  </r>
  <r>
    <n v="291"/>
    <s v="TJ113"/>
    <x v="42"/>
    <s v="Cv TT/APS Sylt"/>
    <x v="10"/>
    <x v="19"/>
    <n v="4"/>
    <s v="November"/>
    <x v="22"/>
    <d v="1958-11-04T00:00:00"/>
    <x v="2"/>
    <s v="SS 4.11.58"/>
    <x v="4"/>
    <x v="3"/>
    <m/>
    <m/>
    <x v="2"/>
    <m/>
    <m/>
    <m/>
    <x v="203"/>
    <x v="1"/>
    <n v="0"/>
    <s v="Support Unit"/>
    <x v="403"/>
    <x v="0"/>
    <n v="2"/>
  </r>
  <r>
    <n v="373"/>
    <s v="TA722"/>
    <x v="42"/>
    <s v="Cv TT/4CAACU/3CAACU/Thum Flt Woodvale/5CAACU"/>
    <x v="10"/>
    <x v="19"/>
    <n v="0"/>
    <s v="January"/>
    <x v="24"/>
    <n v="1959"/>
    <x v="2"/>
    <s v="To 7608M (http://www.ukserials.com/)"/>
    <x v="4"/>
    <x v="3"/>
    <m/>
    <m/>
    <x v="2"/>
    <m/>
    <m/>
    <m/>
    <x v="205"/>
    <x v="1"/>
    <n v="0"/>
    <s v="Support Unit"/>
    <x v="437"/>
    <x v="0"/>
    <n v="5"/>
  </r>
  <r>
    <n v="1384"/>
    <s v="TJ138"/>
    <x v="42"/>
    <s v="98/Cv TT/5CAACU"/>
    <x v="10"/>
    <x v="19"/>
    <n v="0"/>
    <s v="January"/>
    <x v="24"/>
    <n v="1959"/>
    <x v="2"/>
    <s v="To 7607M (http://www.ukserials.com/)  Built 45 as B.35 - 27 MU Shawbury 28/08/45 - 98 Sqn Celle 31/10/50 &quot;VO-L&quot; - 38 MU Llandow 20/02/51 - Brooklands Avn Sywell 15/07/53 and converted to TT.35 - 22 MU Silloth 18/01/54 - 5 CAACU Llanbedr 08/03/54 &quot;Z&quot; - 27 MU Shawbury 09/06/59 - allocated 7607M 08/07/59 - 71 MU Bicester 29/07/59 - RAF Thorney Island 26/05/60 - RAF Hullavington by 65 &quot;VO-L&quot; - RAFMRC Colerne 01/67 - RAF Finningley 17/10/75 - RAF Swinderby 02/77 - St.Athan Museum 11/86 repainted 91 &quot;VO-L&quot; - RAFM Hendon 07/02/92 - current (http://swag-trip-logs.blogspot.com.au/2011/11/uk-raf-stathan-collection-1960-1989.html)"/>
    <x v="8"/>
    <x v="3"/>
    <m/>
    <m/>
    <x v="2"/>
    <m/>
    <m/>
    <m/>
    <x v="205"/>
    <x v="1"/>
    <n v="0"/>
    <s v="Support Unit"/>
    <x v="437"/>
    <x v="0"/>
    <n v="3"/>
  </r>
  <r>
    <n v="137"/>
    <s v="TA720"/>
    <x v="42"/>
    <s v="Cv TT/3CAACU"/>
    <x v="10"/>
    <x v="19"/>
    <n v="6"/>
    <s v="February"/>
    <x v="24"/>
    <d v="1959-02-06T00:00:00"/>
    <x v="2"/>
    <s v="SOC 6.2.59"/>
    <x v="4"/>
    <x v="3"/>
    <m/>
    <m/>
    <x v="2"/>
    <m/>
    <m/>
    <n v="6"/>
    <x v="206"/>
    <x v="1"/>
    <n v="0"/>
    <s v="Support Unit"/>
    <x v="462"/>
    <x v="0"/>
    <n v="2"/>
  </r>
  <r>
    <n v="6945"/>
    <s v="KA202"/>
    <x v="37"/>
    <m/>
    <x v="2"/>
    <x v="19"/>
    <n v="26"/>
    <s v="February"/>
    <x v="24"/>
    <d v="1959-02-26T00:00:00"/>
    <x v="2"/>
    <s v="RCAF CF-GKK (Air Britain Serials)_x000a__x000a_first date: 19 August 1946 - Taken on strength by No. 1 Equipment Depot_x000a_ _x000a_ _x000a_ Received from Mutual Aid Board, from storage at Central Aircraft at Crumlin, Ontario.  To storage with No. 6 Repair Depot at Crumlin on 14 April 1947.  Pending disposal with No. 6 Repair Depot from 16 November 1950.  Had 13:20 logged time when struck off.  Later to civil register as CF-GKK.  This registration was issued on 31 January 1951 to Kenting Aviation of Toronto.  Bill of sales dated 9 March 1951.  Ferry permit issued on 3 April 1951 for this aircraft and KA244/CF-GKL to be flown from Crumlin to Oshawa, Ontario.  Company number listed here is taken from Canadian civil register records, not confirmed by other sources.  Noted September 1951 as converted to Mk. 26.  Logged time of 148:30 reported on 19 June 1952.  Logged time of 240:40 reported on 6 April 1953.  To Spartan Air Services of Ottawa on 17 February 1955, converted to dual control trainer.  Reported as withdrawn from use and being used for spares, 26 February 1959._x000a_ _x000a_ _x000a_ last date: 17 April 1951 - Struck off, to Crown Assets Disposal Corporation for sale_x000a_ _x000a_(http://www.ody.ca/~bwalker/RCAF_JX579_KA232.html)_x000a__x000a_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
    <x v="4"/>
    <x v="3"/>
    <m/>
    <m/>
    <x v="2"/>
    <m/>
    <m/>
    <n v="2"/>
    <x v="207"/>
    <x v="1"/>
    <n v="0"/>
    <e v="#N/A"/>
    <x v="17"/>
    <x v="1"/>
    <n v="1"/>
  </r>
  <r>
    <n v="1966"/>
    <s v="TJ123"/>
    <x v="42"/>
    <s v="Cv TT"/>
    <x v="10"/>
    <x v="19"/>
    <n v="5"/>
    <s v="May"/>
    <x v="24"/>
    <d v="1959-05-05T00:00:00"/>
    <x v="2"/>
    <s v="SS 5.5.59"/>
    <x v="4"/>
    <x v="3"/>
    <m/>
    <m/>
    <x v="2"/>
    <m/>
    <m/>
    <n v="6"/>
    <x v="206"/>
    <x v="1"/>
    <n v="0"/>
    <e v="#N/A"/>
    <x v="436"/>
    <x v="0"/>
    <n v="1"/>
  </r>
  <r>
    <n v="3225"/>
    <s v="TJ132"/>
    <x v="42"/>
    <s v="Cv TT"/>
    <x v="10"/>
    <x v="19"/>
    <n v="5"/>
    <s v="May"/>
    <x v="24"/>
    <d v="1959-05-05T00:00:00"/>
    <x v="2"/>
    <s v="SS 5.5.59"/>
    <x v="4"/>
    <x v="3"/>
    <m/>
    <m/>
    <x v="2"/>
    <m/>
    <m/>
    <n v="6"/>
    <x v="206"/>
    <x v="1"/>
    <n v="0"/>
    <e v="#N/A"/>
    <x v="436"/>
    <x v="0"/>
    <n v="1"/>
  </r>
  <r>
    <n v="7383"/>
    <s v="TJ120"/>
    <x v="42"/>
    <s v="98/Cv TT/229OCU/1CAACU"/>
    <x v="10"/>
    <x v="19"/>
    <n v="2"/>
    <s v="June"/>
    <x v="24"/>
    <d v="1959-06-02T00:00:00"/>
    <x v="2"/>
    <s v="SS 2.6.59"/>
    <x v="4"/>
    <x v="3"/>
    <m/>
    <m/>
    <x v="2"/>
    <m/>
    <m/>
    <n v="6"/>
    <x v="206"/>
    <x v="1"/>
    <n v="0"/>
    <s v="Support Unit"/>
    <x v="461"/>
    <x v="0"/>
    <n v="4"/>
  </r>
  <r>
    <n v="7401"/>
    <s v="TK593"/>
    <x v="42"/>
    <s v="Cv TT/226OCU/223OCU/1CAACU"/>
    <x v="10"/>
    <x v="19"/>
    <n v="2"/>
    <s v="June"/>
    <x v="24"/>
    <d v="1959-06-02T00:00:00"/>
    <x v="2"/>
    <s v="SS 2.6.59"/>
    <x v="4"/>
    <x v="3"/>
    <m/>
    <m/>
    <x v="2"/>
    <m/>
    <m/>
    <n v="6"/>
    <x v="206"/>
    <x v="1"/>
    <n v="0"/>
    <s v="Support Unit"/>
    <x v="461"/>
    <x v="0"/>
    <n v="4"/>
  </r>
  <r>
    <n v="1450"/>
    <s v="TV977"/>
    <x v="10"/>
    <s v="13/219/1CAACU"/>
    <x v="10"/>
    <x v="19"/>
    <n v="2"/>
    <s v="June"/>
    <x v="24"/>
    <d v="1959-06-02T00:00:00"/>
    <x v="2"/>
    <s v="SS 2.6.59"/>
    <x v="4"/>
    <x v="3"/>
    <m/>
    <m/>
    <x v="2"/>
    <m/>
    <m/>
    <n v="6"/>
    <x v="206"/>
    <x v="1"/>
    <n v="0"/>
    <s v="Support Unit"/>
    <x v="461"/>
    <x v="2"/>
    <n v="3"/>
  </r>
  <r>
    <n v="1799"/>
    <s v="VA928"/>
    <x v="10"/>
    <s v="231OCU/109/139/199"/>
    <x v="10"/>
    <x v="19"/>
    <n v="2"/>
    <s v="June"/>
    <x v="24"/>
    <d v="1959-06-02T00:00:00"/>
    <x v="2"/>
    <s v="SS 2.6.59"/>
    <x v="4"/>
    <x v="3"/>
    <m/>
    <m/>
    <x v="2"/>
    <m/>
    <m/>
    <n v="6"/>
    <x v="206"/>
    <x v="1"/>
    <n v="0"/>
    <s v="Front-Line"/>
    <x v="385"/>
    <x v="2"/>
    <n v="4"/>
  </r>
  <r>
    <n v="377"/>
    <s v="VT613"/>
    <x v="10"/>
    <s v="204AFS/CFS/SF Tangmere/SF Bassingbourn/APS Sylt"/>
    <x v="10"/>
    <x v="19"/>
    <n v="2"/>
    <s v="June"/>
    <x v="24"/>
    <d v="1959-06-02T00:00:00"/>
    <x v="2"/>
    <s v="SOC 2.6.59 aw/cn 31/03/1948, to No.22 MU Sillot 03/05/1957 for storage until declared non-effective on 03/11/1958 and sold as scrap on 02/06/1959 at No.22 MU Silloth to David Bond &amp; Co, Perth, Scotland  (http://www.ukserials.com/)"/>
    <x v="4"/>
    <x v="3"/>
    <m/>
    <m/>
    <x v="2"/>
    <m/>
    <m/>
    <n v="6"/>
    <x v="206"/>
    <x v="1"/>
    <n v="0"/>
    <s v="Support Unit"/>
    <x v="403"/>
    <x v="0"/>
    <n v="5"/>
  </r>
  <r>
    <n v="4011"/>
    <s v="RS722"/>
    <x v="42"/>
    <s v="Cv TT35"/>
    <x v="10"/>
    <x v="19"/>
    <n v="9"/>
    <s v="June"/>
    <x v="24"/>
    <d v="1959-06-09T00:00:00"/>
    <x v="2"/>
    <s v="SS 9.6.59"/>
    <x v="4"/>
    <x v="3"/>
    <m/>
    <m/>
    <x v="2"/>
    <m/>
    <m/>
    <n v="6"/>
    <x v="206"/>
    <x v="1"/>
    <n v="0"/>
    <e v="#N/A"/>
    <x v="278"/>
    <x v="7"/>
    <n v="1"/>
  </r>
  <r>
    <n v="4335"/>
    <s v="RV349"/>
    <x v="42"/>
    <s v="Cv TT35"/>
    <x v="10"/>
    <x v="19"/>
    <n v="9"/>
    <s v="June"/>
    <x v="24"/>
    <d v="1959-06-09T00:00:00"/>
    <x v="2"/>
    <s v="SS 9.6.59"/>
    <x v="4"/>
    <x v="3"/>
    <m/>
    <m/>
    <x v="2"/>
    <m/>
    <m/>
    <n v="6"/>
    <x v="206"/>
    <x v="1"/>
    <n v="1"/>
    <e v="#N/A"/>
    <x v="278"/>
    <x v="0"/>
    <n v="1"/>
  </r>
  <r>
    <n v="1955"/>
    <s v="TA637"/>
    <x v="42"/>
    <s v="Cv TT/APS Sylt/SF Schleswigland"/>
    <x v="10"/>
    <x v="19"/>
    <n v="9"/>
    <s v="June"/>
    <x v="24"/>
    <d v="1959-06-09T00:00:00"/>
    <x v="2"/>
    <s v="SS 9.6.59"/>
    <x v="4"/>
    <x v="3"/>
    <m/>
    <m/>
    <x v="2"/>
    <m/>
    <m/>
    <n v="6"/>
    <x v="206"/>
    <x v="1"/>
    <n v="0"/>
    <s v="Support Unit"/>
    <x v="463"/>
    <x v="0"/>
    <n v="3"/>
  </r>
  <r>
    <n v="2170"/>
    <s v="TA664"/>
    <x v="42"/>
    <s v="Cv TT/5CAACU"/>
    <x v="10"/>
    <x v="19"/>
    <n v="9"/>
    <s v="June"/>
    <x v="24"/>
    <d v="1959-06-09T00:00:00"/>
    <x v="2"/>
    <s v="SS 9.6.59"/>
    <x v="4"/>
    <x v="3"/>
    <m/>
    <m/>
    <x v="2"/>
    <m/>
    <m/>
    <n v="6"/>
    <x v="206"/>
    <x v="1"/>
    <n v="0"/>
    <s v="Support Unit"/>
    <x v="437"/>
    <x v="0"/>
    <n v="2"/>
  </r>
  <r>
    <n v="1540"/>
    <s v="TA688"/>
    <x v="42"/>
    <s v="Cv TT"/>
    <x v="10"/>
    <x v="19"/>
    <n v="9"/>
    <s v="June"/>
    <x v="24"/>
    <d v="1959-06-09T00:00:00"/>
    <x v="2"/>
    <s v="SS 9.6.59"/>
    <x v="4"/>
    <x v="3"/>
    <m/>
    <m/>
    <x v="2"/>
    <m/>
    <m/>
    <n v="6"/>
    <x v="206"/>
    <x v="1"/>
    <n v="0"/>
    <e v="#N/A"/>
    <x v="436"/>
    <x v="0"/>
    <n v="1"/>
  </r>
  <r>
    <n v="1783"/>
    <s v="TA699"/>
    <x v="42"/>
    <s v="Cv TT/2CAACU/APS Sylt/SF Schleswigland"/>
    <x v="10"/>
    <x v="19"/>
    <n v="9"/>
    <s v="June"/>
    <x v="24"/>
    <d v="1959-06-09T00:00:00"/>
    <x v="2"/>
    <s v="SS 9.6.59"/>
    <x v="4"/>
    <x v="3"/>
    <m/>
    <m/>
    <x v="2"/>
    <m/>
    <m/>
    <n v="6"/>
    <x v="206"/>
    <x v="1"/>
    <n v="0"/>
    <s v="Support Unit"/>
    <x v="463"/>
    <x v="0"/>
    <n v="4"/>
  </r>
  <r>
    <n v="961"/>
    <s v="TH987"/>
    <x v="42"/>
    <s v="Cv TT/4CAACU/3-4CAACU/5CAACU"/>
    <x v="10"/>
    <x v="19"/>
    <n v="9"/>
    <s v="June"/>
    <x v="24"/>
    <d v="1959-06-09T00:00:00"/>
    <x v="2"/>
    <s v="SS 9.6.59"/>
    <x v="4"/>
    <x v="3"/>
    <m/>
    <m/>
    <x v="2"/>
    <m/>
    <m/>
    <n v="6"/>
    <x v="206"/>
    <x v="1"/>
    <n v="0"/>
    <s v="Support Unit"/>
    <x v="437"/>
    <x v="0"/>
    <n v="4"/>
  </r>
  <r>
    <n v="5350"/>
    <s v="TH989"/>
    <x v="42"/>
    <s v="Cv TT"/>
    <x v="10"/>
    <x v="19"/>
    <n v="9"/>
    <s v="June"/>
    <x v="24"/>
    <d v="1959-06-09T00:00:00"/>
    <x v="2"/>
    <s v="SS 9.6.59"/>
    <x v="4"/>
    <x v="3"/>
    <m/>
    <m/>
    <x v="2"/>
    <m/>
    <m/>
    <n v="6"/>
    <x v="206"/>
    <x v="1"/>
    <n v="0"/>
    <e v="#N/A"/>
    <x v="436"/>
    <x v="0"/>
    <n v="1"/>
  </r>
  <r>
    <n v="1442"/>
    <s v="TH996"/>
    <x v="42"/>
    <s v="5CAACU"/>
    <x v="10"/>
    <x v="19"/>
    <n v="9"/>
    <s v="June"/>
    <x v="24"/>
    <d v="1959-06-09T00:00:00"/>
    <x v="2"/>
    <s v="SS 9.6.59"/>
    <x v="4"/>
    <x v="3"/>
    <m/>
    <m/>
    <x v="2"/>
    <m/>
    <m/>
    <n v="6"/>
    <x v="206"/>
    <x v="1"/>
    <n v="0"/>
    <s v="Support Unit"/>
    <x v="437"/>
    <x v="0"/>
    <n v="1"/>
  </r>
  <r>
    <n v="3847"/>
    <s v="TJ153"/>
    <x v="42"/>
    <s v="Cv TT"/>
    <x v="10"/>
    <x v="19"/>
    <n v="9"/>
    <s v="June"/>
    <x v="24"/>
    <d v="1959-06-09T00:00:00"/>
    <x v="2"/>
    <s v="SS 9.6.59"/>
    <x v="4"/>
    <x v="3"/>
    <m/>
    <m/>
    <x v="2"/>
    <m/>
    <m/>
    <n v="6"/>
    <x v="206"/>
    <x v="1"/>
    <n v="0"/>
    <e v="#N/A"/>
    <x v="436"/>
    <x v="0"/>
    <n v="1"/>
  </r>
  <r>
    <n v="5834"/>
    <s v="TK603"/>
    <x v="42"/>
    <s v="Cv TT"/>
    <x v="10"/>
    <x v="19"/>
    <n v="9"/>
    <s v="June"/>
    <x v="24"/>
    <d v="1959-06-09T00:00:00"/>
    <x v="2"/>
    <s v="SS 9.6.59"/>
    <x v="4"/>
    <x v="3"/>
    <m/>
    <m/>
    <x v="2"/>
    <m/>
    <m/>
    <n v="6"/>
    <x v="206"/>
    <x v="1"/>
    <n v="0"/>
    <e v="#N/A"/>
    <x v="436"/>
    <x v="0"/>
    <n v="1"/>
  </r>
  <r>
    <n v="979"/>
    <s v="TK607"/>
    <x v="42"/>
    <s v="Cv TT/2CAACU/5CAACU/APS Sylt"/>
    <x v="10"/>
    <x v="19"/>
    <n v="9"/>
    <s v="June"/>
    <x v="24"/>
    <d v="1959-06-09T00:00:00"/>
    <x v="2"/>
    <s v="SS 9.6.59"/>
    <x v="4"/>
    <x v="3"/>
    <m/>
    <m/>
    <x v="2"/>
    <m/>
    <m/>
    <n v="6"/>
    <x v="206"/>
    <x v="1"/>
    <n v="0"/>
    <s v="Support Unit"/>
    <x v="403"/>
    <x v="0"/>
    <n v="4"/>
  </r>
  <r>
    <n v="1868"/>
    <s v="TK608"/>
    <x v="42"/>
    <s v="Cv TT/236OCU/APS Sylt"/>
    <x v="10"/>
    <x v="19"/>
    <n v="9"/>
    <s v="June"/>
    <x v="24"/>
    <d v="1959-06-09T00:00:00"/>
    <x v="2"/>
    <s v="SS 9.6.59"/>
    <x v="4"/>
    <x v="3"/>
    <m/>
    <m/>
    <x v="2"/>
    <m/>
    <m/>
    <n v="6"/>
    <x v="206"/>
    <x v="1"/>
    <n v="0"/>
    <s v="Support Unit"/>
    <x v="403"/>
    <x v="0"/>
    <n v="3"/>
  </r>
  <r>
    <n v="2086"/>
    <s v="TK609"/>
    <x v="42"/>
    <s v="Cv TT/4CAACU/2 TAF CS"/>
    <x v="10"/>
    <x v="19"/>
    <n v="9"/>
    <s v="June"/>
    <x v="24"/>
    <d v="1959-06-09T00:00:00"/>
    <x v="2"/>
    <s v="SS 9.6.59"/>
    <x v="4"/>
    <x v="3"/>
    <m/>
    <m/>
    <x v="2"/>
    <m/>
    <m/>
    <n v="6"/>
    <x v="206"/>
    <x v="1"/>
    <n v="0"/>
    <s v="Support Unit"/>
    <x v="464"/>
    <x v="0"/>
    <n v="3"/>
  </r>
  <r>
    <n v="105"/>
    <s v="TA633"/>
    <x v="42"/>
    <s v="Cv TT/Ballykelly/Aldergrove/2CAACU"/>
    <x v="10"/>
    <x v="19"/>
    <n v="14"/>
    <s v="July"/>
    <x v="24"/>
    <d v="1959-07-14T00:00:00"/>
    <x v="2"/>
    <s v="SS 14.7.59"/>
    <x v="4"/>
    <x v="3"/>
    <m/>
    <m/>
    <x v="2"/>
    <m/>
    <m/>
    <n v="7"/>
    <x v="208"/>
    <x v="1"/>
    <n v="0"/>
    <s v="Support Unit"/>
    <x v="399"/>
    <x v="0"/>
    <n v="4"/>
  </r>
  <r>
    <n v="665"/>
    <s v="TA647"/>
    <x v="42"/>
    <s v="Cv TT/4CAACU/1CAACU/2CAACU"/>
    <x v="10"/>
    <x v="19"/>
    <n v="14"/>
    <s v="July"/>
    <x v="24"/>
    <d v="1959-07-14T00:00:00"/>
    <x v="2"/>
    <s v="SS 14.7.59"/>
    <x v="4"/>
    <x v="3"/>
    <m/>
    <m/>
    <x v="2"/>
    <m/>
    <m/>
    <n v="7"/>
    <x v="208"/>
    <x v="1"/>
    <n v="0"/>
    <s v="Support Unit"/>
    <x v="399"/>
    <x v="0"/>
    <n v="4"/>
  </r>
  <r>
    <n v="718"/>
    <s v="TA703"/>
    <x v="42"/>
    <s v="General Acft/Cv TT/2CAACU"/>
    <x v="10"/>
    <x v="19"/>
    <n v="14"/>
    <s v="July"/>
    <x v="24"/>
    <d v="1959-07-14T00:00:00"/>
    <x v="2"/>
    <s v="SS 14.7.59"/>
    <x v="4"/>
    <x v="3"/>
    <m/>
    <m/>
    <x v="2"/>
    <m/>
    <m/>
    <n v="7"/>
    <x v="208"/>
    <x v="1"/>
    <n v="0"/>
    <s v="Support Unit"/>
    <x v="399"/>
    <x v="0"/>
    <n v="3"/>
  </r>
  <r>
    <n v="3494"/>
    <s v="TK606"/>
    <x v="42"/>
    <s v="Cv TT/2CAACU"/>
    <x v="10"/>
    <x v="19"/>
    <n v="14"/>
    <s v="July"/>
    <x v="24"/>
    <d v="1959-07-14T00:00:00"/>
    <x v="2"/>
    <s v="SS 14.7.59"/>
    <x v="4"/>
    <x v="3"/>
    <m/>
    <m/>
    <x v="2"/>
    <m/>
    <m/>
    <n v="7"/>
    <x v="208"/>
    <x v="1"/>
    <n v="0"/>
    <s v="Support Unit"/>
    <x v="399"/>
    <x v="0"/>
    <n v="2"/>
  </r>
  <r>
    <n v="144"/>
    <s v="VA883"/>
    <x v="10"/>
    <s v="609/SF Celle/231OCU/HCEU/FTU"/>
    <x v="10"/>
    <x v="19"/>
    <n v="14"/>
    <s v="July"/>
    <x v="24"/>
    <d v="1959-07-14T00:00:00"/>
    <x v="2"/>
    <s v="SS 14.7.59 sold as scrap 14/07/1959 at No.27 MU Shawbury(http://www.ukserials.com/)"/>
    <x v="4"/>
    <x v="3"/>
    <m/>
    <m/>
    <x v="2"/>
    <m/>
    <m/>
    <n v="7"/>
    <x v="208"/>
    <x v="1"/>
    <n v="0"/>
    <s v="Support Unit"/>
    <x v="395"/>
    <x v="2"/>
    <n v="5"/>
  </r>
  <r>
    <n v="1137"/>
    <s v="TA641"/>
    <x v="42"/>
    <s v="Cv TT/4CAACU/Thum Flt Woodvale/5CAACU"/>
    <x v="10"/>
    <x v="19"/>
    <n v="16"/>
    <s v="December"/>
    <x v="24"/>
    <d v="1959-12-16T00:00:00"/>
    <x v="2"/>
    <s v="SS 16.12.59"/>
    <x v="4"/>
    <x v="3"/>
    <m/>
    <m/>
    <x v="2"/>
    <m/>
    <m/>
    <n v="12"/>
    <x v="209"/>
    <x v="1"/>
    <n v="0"/>
    <s v="Support Unit"/>
    <x v="437"/>
    <x v="0"/>
    <n v="4"/>
  </r>
  <r>
    <n v="1190"/>
    <s v="VR806"/>
    <x v="42"/>
    <s v="14/Cv TT35/5CAACU"/>
    <x v="10"/>
    <x v="19"/>
    <n v="16"/>
    <s v="December"/>
    <x v="24"/>
    <d v="1959-12-16T00:00:00"/>
    <x v="2"/>
    <s v="SOC 16.12.59"/>
    <x v="4"/>
    <x v="3"/>
    <m/>
    <m/>
    <x v="2"/>
    <m/>
    <m/>
    <n v="12"/>
    <x v="209"/>
    <x v="1"/>
    <n v="0"/>
    <s v="Support Unit"/>
    <x v="437"/>
    <x v="7"/>
    <n v="3"/>
  </r>
  <r>
    <n v="2810"/>
    <s v="A52-10"/>
    <x v="24"/>
    <s v="Cv T43/reserial A52-1055"/>
    <x v="7"/>
    <x v="19"/>
    <n v="0"/>
    <s v="January"/>
    <x v="25"/>
    <n v="1960"/>
    <x v="2"/>
    <s v="To instr a/f then to Queensland Uni 1960"/>
    <x v="4"/>
    <x v="3"/>
    <m/>
    <m/>
    <x v="2"/>
    <m/>
    <m/>
    <m/>
    <x v="210"/>
    <x v="1"/>
    <n v="0"/>
    <e v="#N/A"/>
    <x v="465"/>
    <x v="5"/>
    <n v="2"/>
  </r>
  <r>
    <n v="6920"/>
    <s v="TK655"/>
    <x v="42"/>
    <m/>
    <x v="10"/>
    <x v="19"/>
    <n v="0"/>
    <s v="January"/>
    <x v="26"/>
    <s v="1960"/>
    <x v="2"/>
    <s v="SS 14.8.56 G-AOSS Scrapped Burnaston .60"/>
    <x v="4"/>
    <x v="3"/>
    <m/>
    <m/>
    <x v="2"/>
    <m/>
    <m/>
    <m/>
    <x v="210"/>
    <x v="1"/>
    <n v="0"/>
    <e v="#N/A"/>
    <x v="17"/>
    <x v="0"/>
    <n v="1"/>
  </r>
  <r>
    <n v="6880"/>
    <s v="TK623"/>
    <x v="42"/>
    <m/>
    <x v="10"/>
    <x v="19"/>
    <n v="27"/>
    <s v="March"/>
    <x v="25"/>
    <d v="1960-03-27T00:00:00"/>
    <x v="2"/>
    <s v="Sold 15.12.54 CF-HMM Written off Cuidad Trujillo Dominican Rep. 27.3.60"/>
    <x v="4"/>
    <x v="3"/>
    <m/>
    <m/>
    <x v="2"/>
    <m/>
    <m/>
    <n v="3"/>
    <x v="211"/>
    <x v="1"/>
    <n v="0"/>
    <e v="#N/A"/>
    <x v="17"/>
    <x v="0"/>
    <n v="1"/>
  </r>
  <r>
    <n v="949"/>
    <s v="NS639"/>
    <x v="18"/>
    <s v="544/ME/RN"/>
    <x v="10"/>
    <x v="19"/>
    <n v="0"/>
    <s v="October"/>
    <x v="25"/>
    <s v="October 1960"/>
    <x v="2"/>
    <s v="To RN 25.4.47 (G-AOCI) Burnt Thruxton 10.60 (Air Britain Serials)"/>
    <x v="4"/>
    <x v="3"/>
    <m/>
    <m/>
    <x v="2"/>
    <m/>
    <m/>
    <n v="10"/>
    <x v="212"/>
    <x v="1"/>
    <n v="1"/>
    <e v="#N/A"/>
    <x v="64"/>
    <x v="0"/>
    <n v="3"/>
  </r>
  <r>
    <n v="6760"/>
    <s v="RG173"/>
    <x v="18"/>
    <s v="RN"/>
    <x v="10"/>
    <x v="19"/>
    <n v="0"/>
    <s v="October"/>
    <x v="25"/>
    <s v="October, 1960"/>
    <x v="2"/>
    <s v="Sold (G-AOCL) Burnt Thruxton 10.60"/>
    <x v="5"/>
    <x v="3"/>
    <m/>
    <m/>
    <x v="2"/>
    <m/>
    <m/>
    <n v="10"/>
    <x v="212"/>
    <x v="1"/>
    <n v="1"/>
    <e v="#N/A"/>
    <x v="64"/>
    <x v="0"/>
    <n v="1"/>
  </r>
  <r>
    <n v="777"/>
    <s v="RS715"/>
    <x v="42"/>
    <s v="Cv TT35/4CAACU/APS Sylt/3CAACU"/>
    <x v="10"/>
    <x v="19"/>
    <n v="18"/>
    <s v="September"/>
    <x v="27"/>
    <d v="1961-09-18T00:00:00"/>
    <x v="2"/>
    <s v="SOC 18.9.61 pts preserved York"/>
    <x v="8"/>
    <x v="3"/>
    <m/>
    <m/>
    <x v="2"/>
    <m/>
    <m/>
    <n v="9"/>
    <x v="213"/>
    <x v="1"/>
    <n v="0"/>
    <s v="Support Unit"/>
    <x v="462"/>
    <x v="7"/>
    <n v="4"/>
  </r>
  <r>
    <n v="3198"/>
    <s v="TJ118"/>
    <x v="42"/>
    <s v="Cv TT/3CAACU/5CAACU"/>
    <x v="10"/>
    <x v="19"/>
    <n v="18"/>
    <s v="September"/>
    <x v="27"/>
    <d v="1961-09-18T00:00:00"/>
    <x v="2"/>
    <s v="SOC 18.9.61 Mosquito Museum London"/>
    <x v="8"/>
    <x v="3"/>
    <m/>
    <m/>
    <x v="2"/>
    <m/>
    <m/>
    <n v="9"/>
    <x v="213"/>
    <x v="1"/>
    <n v="0"/>
    <s v="Support Unit"/>
    <x v="437"/>
    <x v="0"/>
    <n v="3"/>
  </r>
  <r>
    <n v="146"/>
    <s v="RS718"/>
    <x v="42"/>
    <s v="BTU/Cv TR35/1CAACU/TTF Schleswigland/3-4CAACU"/>
    <x v="10"/>
    <x v="19"/>
    <n v="19"/>
    <s v="June"/>
    <x v="28"/>
    <d v="1962-06-19T00:00:00"/>
    <x v="2"/>
    <s v="SOC 19.6.62"/>
    <x v="4"/>
    <x v="3"/>
    <m/>
    <m/>
    <x v="2"/>
    <m/>
    <m/>
    <n v="6"/>
    <x v="214"/>
    <x v="1"/>
    <n v="0"/>
    <s v="Support Unit"/>
    <x v="450"/>
    <x v="7"/>
    <n v="5"/>
  </r>
  <r>
    <n v="2028"/>
    <s v="VP191"/>
    <x v="42"/>
    <s v="14/Cv TT35/CAACU"/>
    <x v="10"/>
    <x v="1"/>
    <n v="17"/>
    <s v="July"/>
    <x v="28"/>
    <d v="1962-07-17T00:00:00"/>
    <x v="2"/>
    <s v="Abandoned take-off and overshot into hedge Weston-super-Mare 17.7.62"/>
    <x v="2"/>
    <x v="2"/>
    <s v="Crashed on takeoff"/>
    <m/>
    <x v="2"/>
    <m/>
    <m/>
    <n v="7"/>
    <x v="215"/>
    <x v="1"/>
    <n v="0"/>
    <s v="Support Unit"/>
    <x v="466"/>
    <x v="7"/>
    <n v="3"/>
  </r>
  <r>
    <n v="1879"/>
    <s v="TW117"/>
    <x v="10"/>
    <s v="2APS/SF Linton/204AFS/3CAACU"/>
    <x v="10"/>
    <x v="19"/>
    <n v="0"/>
    <s v="January"/>
    <x v="29"/>
    <n v="1963"/>
    <x v="2"/>
    <s v="To 7805M(http://www.ukserials.com/)"/>
    <x v="8"/>
    <x v="3"/>
    <m/>
    <m/>
    <x v="2"/>
    <m/>
    <m/>
    <m/>
    <x v="216"/>
    <x v="1"/>
    <n v="0"/>
    <s v="Support Unit"/>
    <x v="462"/>
    <x v="2"/>
    <n v="4"/>
  </r>
  <r>
    <n v="1891"/>
    <s v="TA639"/>
    <x v="42"/>
    <s v="Cv TT/Ballykelly/Aldergrove/3CAACU"/>
    <x v="10"/>
    <x v="19"/>
    <n v="31"/>
    <s v="May"/>
    <x v="29"/>
    <d v="1963-05-31T00:00:00"/>
    <x v="2"/>
    <s v="To 7806M 31.5.63 preserved RAF Museum Cosford"/>
    <x v="8"/>
    <x v="3"/>
    <m/>
    <m/>
    <x v="2"/>
    <m/>
    <m/>
    <n v="5"/>
    <x v="217"/>
    <x v="1"/>
    <n v="0"/>
    <s v="Support Unit"/>
    <x v="462"/>
    <x v="0"/>
    <n v="4"/>
  </r>
  <r>
    <n v="397"/>
    <s v="TA642"/>
    <x v="42"/>
    <s v="Cv TT/3CAACU/1CAACU"/>
    <x v="10"/>
    <x v="19"/>
    <n v="31"/>
    <s v="May"/>
    <x v="29"/>
    <d v="1963-05-31T00:00:00"/>
    <x v="2"/>
    <s v="SOC 31.5.63 Scrapped"/>
    <x v="4"/>
    <x v="3"/>
    <m/>
    <m/>
    <x v="2"/>
    <m/>
    <m/>
    <n v="5"/>
    <x v="217"/>
    <x v="1"/>
    <n v="0"/>
    <s v="Support Unit"/>
    <x v="461"/>
    <x v="0"/>
    <n v="3"/>
  </r>
  <r>
    <n v="4228"/>
    <s v="TA724"/>
    <x v="42"/>
    <s v="Cv TT/3CAACU"/>
    <x v="10"/>
    <x v="19"/>
    <n v="31"/>
    <s v="May"/>
    <x v="29"/>
    <d v="1963-05-31T00:00:00"/>
    <x v="2"/>
    <s v="SOC 31.5.63 used in 633 Sqn film"/>
    <x v="4"/>
    <x v="3"/>
    <m/>
    <m/>
    <x v="2"/>
    <m/>
    <m/>
    <n v="5"/>
    <x v="217"/>
    <x v="1"/>
    <n v="0"/>
    <s v="Support Unit"/>
    <x v="462"/>
    <x v="0"/>
    <n v="2"/>
  </r>
  <r>
    <n v="4133"/>
    <s v="TH998"/>
    <x v="42"/>
    <s v="Cv TT/3CAACU"/>
    <x v="10"/>
    <x v="19"/>
    <n v="17"/>
    <s v="August"/>
    <x v="29"/>
    <d v="1963-08-17T00:00:00"/>
    <x v="2"/>
    <s v="To Smithsonian 17.8.63"/>
    <x v="8"/>
    <x v="3"/>
    <m/>
    <m/>
    <x v="2"/>
    <m/>
    <m/>
    <n v="8"/>
    <x v="218"/>
    <x v="1"/>
    <n v="0"/>
    <s v="Support Unit"/>
    <x v="462"/>
    <x v="0"/>
    <n v="2"/>
  </r>
  <r>
    <n v="1153"/>
    <s v="TA634"/>
    <x v="42"/>
    <s v="Cv TT/4CAACU/APS Sylt/3CAACU"/>
    <x v="10"/>
    <x v="19"/>
    <n v="6"/>
    <s v="November"/>
    <x v="29"/>
    <d v="1963-11-06T00:00:00"/>
    <x v="2"/>
    <s v="Sold 6.11.63 G-AWJV Mosquito Museum London"/>
    <x v="8"/>
    <x v="3"/>
    <m/>
    <m/>
    <x v="2"/>
    <m/>
    <m/>
    <n v="11"/>
    <x v="219"/>
    <x v="1"/>
    <n v="0"/>
    <s v="Support Unit"/>
    <x v="462"/>
    <x v="0"/>
    <n v="4"/>
  </r>
  <r>
    <n v="876"/>
    <s v="A52-9"/>
    <x v="26"/>
    <s v="1APU/87"/>
    <x v="7"/>
    <x v="0"/>
    <n v="0"/>
    <s v="January"/>
    <x v="30"/>
    <s v="1964"/>
    <x v="2"/>
    <s v="Rtp .64"/>
    <x v="4"/>
    <x v="3"/>
    <m/>
    <m/>
    <x v="2"/>
    <m/>
    <m/>
    <m/>
    <x v="220"/>
    <x v="1"/>
    <n v="0"/>
    <s v="Front-Line"/>
    <x v="147"/>
    <x v="5"/>
    <n v="2"/>
  </r>
  <r>
    <n v="6853"/>
    <s v="VR794"/>
    <x v="42"/>
    <s v="BTU"/>
    <x v="10"/>
    <x v="19"/>
    <n v="22"/>
    <s v="November"/>
    <x v="31"/>
    <d v="1964-11-22T00:00:00"/>
    <x v="2"/>
    <s v="Sold 15.12.54 CF-HMK LV-HHN Written off Rio Cuatro Cordoba Province 22.11.64"/>
    <x v="4"/>
    <x v="3"/>
    <m/>
    <m/>
    <x v="2"/>
    <m/>
    <m/>
    <m/>
    <x v="220"/>
    <x v="1"/>
    <n v="0"/>
    <s v="Support Unit"/>
    <x v="331"/>
    <x v="7"/>
    <n v="1"/>
  </r>
  <r>
    <n v="811"/>
    <s v="A52-205"/>
    <x v="24"/>
    <s v="Cv PR41/reserial A52-314"/>
    <x v="7"/>
    <x v="19"/>
    <n v="0"/>
    <s v="January"/>
    <x v="32"/>
    <s v="1966"/>
    <x v="2"/>
    <s v="To Instr a/f Still extant .66"/>
    <x v="4"/>
    <x v="3"/>
    <m/>
    <m/>
    <x v="2"/>
    <m/>
    <m/>
    <m/>
    <x v="221"/>
    <x v="1"/>
    <n v="0"/>
    <e v="#N/A"/>
    <x v="467"/>
    <x v="5"/>
    <n v="2"/>
  </r>
  <r>
    <n v="55"/>
    <s v="RR299"/>
    <x v="10"/>
    <s v="51OTU/1FU/ME/204AFS/FTU/HCEU/FCCS/3-4CAACU"/>
    <x v="10"/>
    <x v="19"/>
    <n v="21"/>
    <s v="July"/>
    <x v="33"/>
    <d v="1996-07-21T00:00:00"/>
    <x v="2"/>
    <s v="G-ASKH Crashed during air show Barton 21.7.96"/>
    <x v="2"/>
    <x v="2"/>
    <s v="Engine failure"/>
    <m/>
    <x v="2"/>
    <m/>
    <m/>
    <n v="7"/>
    <x v="222"/>
    <x v="1"/>
    <n v="1"/>
    <s v="Support Unit"/>
    <x v="450"/>
    <x v="2"/>
    <n v="8"/>
  </r>
  <r>
    <n v="108"/>
    <s v="TV959"/>
    <x v="10"/>
    <s v="13OTU/54OTU/228OCU/204AFS/HCEU/FCCS/1CAACU"/>
    <x v="10"/>
    <x v="19"/>
    <n v="0"/>
    <s v="January"/>
    <x v="34"/>
    <s v="2004"/>
    <x v="2"/>
    <s v="SOC 31.5.63 Imperial War Museum, sold to Paul G. Allen's museum in Seattle in 2004"/>
    <x v="8"/>
    <x v="3"/>
    <m/>
    <m/>
    <x v="2"/>
    <m/>
    <m/>
    <m/>
    <x v="223"/>
    <x v="1"/>
    <n v="0"/>
    <s v="Support Unit"/>
    <x v="461"/>
    <x v="2"/>
    <n v="7"/>
  </r>
  <r>
    <n v="6876"/>
    <s v="RK952"/>
    <x v="25"/>
    <m/>
    <x v="15"/>
    <x v="19"/>
    <n v="0"/>
    <s v="January"/>
    <x v="35"/>
    <s v="2006"/>
    <x v="2"/>
    <s v="De Havilland DH98 Mosquito NF30 RK952 MB24, ND-N_x000a__x000a_- Picture by André Hiernaux_x000a__x000a_Wiki DH.98 Mosquito_x000a__x000a__x000a_ 111 _x000a__x000a_- Belmilac : Belgian Mosquitoes_x000a__x000a_Built at Leavesden under contract 1576/SAS/C.23(a) as Merlin NF30 (Merlin 76 engines)_x000a__x000a_220545: First flight _x000a__x000a_250545: Delivered RAF and transferred to 218 MU at Colerne where the radar and electronics were fitted, was never used operationally _x000a__x000a_110745: Stored at 10 MU Hullavington _x000a__x000a_311051: Sold to Belgian Air Force _x000a__x000a_040953: Taken on Charge after a complete overhaul at Fairey Aviation, Ringway (Manchester) _x000a__x000a_000053-000055: 10Sqn (ND-N) _x000a__x000a_180855: Last Mosquito-flight (crew Capt.Jos Wijnen + Henri Boels) _x000a__x000a_171056: Struck of Charge at Beauvechain (Lot N°13) _x000a__x000a_170357: Transferred to Royal Army Museum, Brussels _x000a__x000a_000068: Repainted at Koksijde and displayed for the occasion of the 50th Anniversay of the Belgian Military Aviation. _x000a__x000a_000068-000079: Displayed in the Royal Army Museum, Brussels _x000a__x000a_000079: Restauration is started by a team of volunteers, one of the engines is overhauled _x000a__x000a_000084: After the repaint the restauration is stopped, a large number of parts is not refitted. _x000a__x000a_000097: A new restauration is started, main task is to fit all the missing parts, including the radar which was missing when the aircraft arrived in the museum. _x000a__x000a_000006: Preserved Brussels Air Museum_x000a__x000a_(http://www.bamf.be/?Aircraft_of_the_Museum) To Belgian AF 23.10.51 as MB-24 SOC 17.10.56 Brussels Museum [c/n 984597] (Air Britain Serials)"/>
    <x v="8"/>
    <x v="3"/>
    <m/>
    <m/>
    <x v="2"/>
    <m/>
    <m/>
    <m/>
    <x v="224"/>
    <x v="1"/>
    <n v="0"/>
    <e v="#N/A"/>
    <x v="17"/>
    <x v="2"/>
    <n v="1"/>
  </r>
  <r>
    <n v="5094"/>
    <s v="KA114"/>
    <x v="31"/>
    <m/>
    <x v="2"/>
    <x v="19"/>
    <m/>
    <m/>
    <x v="36"/>
    <m/>
    <x v="2"/>
    <s v="RCAF Canadian Museum of Flight BC  First date: 22 February 1945 - Taken on strength by Eastern Air Command Delivered to storage with Eastern Air Command.  Issued from storage on 15 March 1945, for use by No. 7 Operational Training Unit at Debert, NS.  To storage again on 20 April 1945.  To storage with No. 2 Air Command on 23 May 1945.  By 27 November 1945 stored at No. 103 Reserve Equipment Maintenance Satellite at Vulcan, Alberta.  Pending disposal from 26 July 1947.  Sold to a farmer in nearby Milo, Alberta in 1948.  Many parts stripped over the years.  Hulk acquire by the Canadian Museum of Flight in Langley, BC in 1979.  Still stored, unrestored, in 2002. last date: 13 April 1948 - Struck off, to War Assets Corporation for disposal (http://www.ody.ca/~bwalker/RCAF_JX579_KA232.html) Under restoration to flying condition at AvSpecs in NZ for Jerry Yagen, many parts built by Glyn Powell. Returned to the air in 2013."/>
    <x v="8"/>
    <x v="3"/>
    <m/>
    <m/>
    <x v="2"/>
    <m/>
    <m/>
    <m/>
    <x v="225"/>
    <x v="1"/>
    <n v="0"/>
    <e v="#N/A"/>
    <x v="17"/>
    <x v="1"/>
    <n v="1"/>
  </r>
  <r>
    <n v="2459"/>
    <s v="A52-19"/>
    <x v="24"/>
    <s v="Cv T43/reserial A52-1053"/>
    <x v="17"/>
    <x v="19"/>
    <m/>
    <m/>
    <x v="37"/>
    <m/>
    <x v="2"/>
    <s v="To RNZAF 2.4.47 as NZ2305 Sold for £50 5.53 Under restoration MoTaT Auckland"/>
    <x v="8"/>
    <x v="3"/>
    <m/>
    <m/>
    <x v="2"/>
    <m/>
    <m/>
    <m/>
    <x v="162"/>
    <x v="1"/>
    <n v="0"/>
    <e v="#N/A"/>
    <x v="468"/>
    <x v="5"/>
    <n v="2"/>
  </r>
  <r>
    <n v="98"/>
    <s v="DD715"/>
    <x v="46"/>
    <s v="Cv XII/Mkrs/TFU/85/FIU/406"/>
    <x v="10"/>
    <x v="19"/>
    <m/>
    <m/>
    <x v="37"/>
    <m/>
    <x v="2"/>
    <s v="To 4960M"/>
    <x v="4"/>
    <x v="3"/>
    <m/>
    <m/>
    <x v="2"/>
    <m/>
    <m/>
    <m/>
    <x v="162"/>
    <x v="1"/>
    <n v="1"/>
    <s v="Front-Line"/>
    <x v="94"/>
    <x v="0"/>
    <n v="6"/>
  </r>
  <r>
    <n v="3748"/>
    <s v="DD716"/>
    <x v="2"/>
    <s v="157/8OTU"/>
    <x v="10"/>
    <x v="7"/>
    <m/>
    <m/>
    <x v="37"/>
    <m/>
    <x v="2"/>
    <m/>
    <x v="6"/>
    <x v="3"/>
    <m/>
    <m/>
    <x v="2"/>
    <m/>
    <m/>
    <m/>
    <x v="162"/>
    <x v="1"/>
    <n v="1"/>
    <s v="Support Unit"/>
    <x v="37"/>
    <x v="0"/>
    <n v="2"/>
  </r>
  <r>
    <n v="271"/>
    <s v="HJ671"/>
    <x v="6"/>
    <s v="192/Defford/301FTU/23/162/46"/>
    <x v="10"/>
    <x v="19"/>
    <m/>
    <m/>
    <x v="37"/>
    <m/>
    <x v="2"/>
    <s v="NFT (Air Britain Serials) Known to have been on 23 Sqn during 1943 (Squadron ORB). Known to have been on 162 Sqn in the Med in January 1944 (Mosquito Squadrons of the RAF)."/>
    <x v="6"/>
    <x v="3"/>
    <m/>
    <m/>
    <x v="2"/>
    <m/>
    <m/>
    <m/>
    <x v="162"/>
    <x v="1"/>
    <n v="1"/>
    <s v="Front-Line"/>
    <x v="469"/>
    <x v="0"/>
    <n v="6"/>
  </r>
  <r>
    <n v="7546"/>
    <s v="HJ704"/>
    <x v="2"/>
    <s v="60OTU/141"/>
    <x v="0"/>
    <x v="2"/>
    <m/>
    <m/>
    <x v="37"/>
    <m/>
    <x v="2"/>
    <s v="NFT"/>
    <x v="6"/>
    <x v="3"/>
    <m/>
    <m/>
    <x v="2"/>
    <m/>
    <m/>
    <m/>
    <x v="162"/>
    <x v="1"/>
    <n v="1"/>
    <s v="Front-Line"/>
    <x v="45"/>
    <x v="0"/>
    <n v="2"/>
  </r>
  <r>
    <n v="2520"/>
    <s v="HJ743"/>
    <x v="6"/>
    <s v="418/25/487/21"/>
    <x v="0"/>
    <x v="16"/>
    <m/>
    <m/>
    <x v="37"/>
    <m/>
    <x v="2"/>
    <s v="NFT"/>
    <x v="6"/>
    <x v="3"/>
    <m/>
    <m/>
    <x v="2"/>
    <m/>
    <m/>
    <m/>
    <x v="162"/>
    <x v="1"/>
    <n v="1"/>
    <s v="Front-Line"/>
    <x v="48"/>
    <x v="0"/>
    <n v="4"/>
  </r>
  <r>
    <n v="7269"/>
    <s v="HJ828"/>
    <x v="6"/>
    <s v="248/51OTU"/>
    <x v="10"/>
    <x v="7"/>
    <m/>
    <m/>
    <x v="37"/>
    <m/>
    <x v="2"/>
    <s v="To 6325M"/>
    <x v="4"/>
    <x v="3"/>
    <m/>
    <m/>
    <x v="2"/>
    <m/>
    <m/>
    <m/>
    <x v="162"/>
    <x v="1"/>
    <n v="1"/>
    <s v="Support Unit"/>
    <x v="110"/>
    <x v="0"/>
    <n v="2"/>
  </r>
  <r>
    <n v="114"/>
    <s v="HJ898"/>
    <x v="10"/>
    <s v="8OTU/BOAC/16OTU/304CTU/204AFS/ETPS/RAE"/>
    <x v="10"/>
    <x v="19"/>
    <m/>
    <m/>
    <x v="37"/>
    <m/>
    <x v="2"/>
    <s v="Retained at RAE"/>
    <x v="6"/>
    <x v="3"/>
    <m/>
    <m/>
    <x v="2"/>
    <m/>
    <m/>
    <m/>
    <x v="162"/>
    <x v="1"/>
    <n v="1"/>
    <s v="Support Unit"/>
    <x v="61"/>
    <x v="2"/>
    <n v="7"/>
  </r>
  <r>
    <n v="7203"/>
    <s v="HK416"/>
    <x v="17"/>
    <s v="29/51OTU"/>
    <x v="10"/>
    <x v="7"/>
    <m/>
    <m/>
    <x v="37"/>
    <m/>
    <x v="2"/>
    <s v="To 4857M"/>
    <x v="4"/>
    <x v="3"/>
    <m/>
    <m/>
    <x v="2"/>
    <m/>
    <m/>
    <m/>
    <x v="162"/>
    <x v="1"/>
    <n v="1"/>
    <s v="Support Unit"/>
    <x v="110"/>
    <x v="2"/>
    <n v="2"/>
  </r>
  <r>
    <n v="4171"/>
    <s v="HP975"/>
    <x v="12"/>
    <s v="1FU/Med"/>
    <x v="1"/>
    <x v="16"/>
    <m/>
    <m/>
    <x v="37"/>
    <m/>
    <x v="2"/>
    <s v="MH - had thought this might be 17 August 1943, Farrelly and Sabine or Gladman and Moody on 25 June 1943, however no HP series aircraft were on 23 Squadron. Most of the sister aircraft went to India, with some to the Coastal Strike Wing."/>
    <x v="6"/>
    <x v="3"/>
    <m/>
    <m/>
    <x v="2"/>
    <m/>
    <m/>
    <m/>
    <x v="162"/>
    <x v="1"/>
    <n v="1"/>
    <e v="#N/A"/>
    <x v="68"/>
    <x v="3"/>
    <n v="2"/>
  </r>
  <r>
    <n v="1638"/>
    <s v="HR344"/>
    <x v="12"/>
    <s v="Airspeed"/>
    <x v="10"/>
    <x v="19"/>
    <m/>
    <m/>
    <x v="37"/>
    <m/>
    <x v="2"/>
    <s v="Not delivered to RAF"/>
    <x v="7"/>
    <x v="3"/>
    <m/>
    <m/>
    <x v="2"/>
    <m/>
    <m/>
    <m/>
    <x v="162"/>
    <x v="1"/>
    <n v="1"/>
    <s v="Support Unit"/>
    <x v="470"/>
    <x v="3"/>
    <n v="1"/>
  </r>
  <r>
    <n v="6931"/>
    <s v="HR507"/>
    <x v="12"/>
    <m/>
    <x v="7"/>
    <x v="19"/>
    <m/>
    <m/>
    <x v="37"/>
    <m/>
    <x v="2"/>
    <s v="To RAAF but not used"/>
    <x v="5"/>
    <x v="3"/>
    <m/>
    <m/>
    <x v="2"/>
    <m/>
    <m/>
    <m/>
    <x v="162"/>
    <x v="1"/>
    <n v="1"/>
    <e v="#N/A"/>
    <x v="17"/>
    <x v="3"/>
    <n v="1"/>
  </r>
  <r>
    <n v="6933"/>
    <s v="KA100"/>
    <x v="40"/>
    <m/>
    <x v="2"/>
    <x v="19"/>
    <m/>
    <m/>
    <x v="37"/>
    <m/>
    <x v="2"/>
    <s v="RCAF (Air Britain Serials)"/>
    <x v="5"/>
    <x v="3"/>
    <m/>
    <m/>
    <x v="2"/>
    <m/>
    <m/>
    <m/>
    <x v="162"/>
    <x v="1"/>
    <n v="0"/>
    <e v="#N/A"/>
    <x v="17"/>
    <x v="1"/>
    <n v="1"/>
  </r>
  <r>
    <n v="6935"/>
    <s v="KA102"/>
    <x v="40"/>
    <m/>
    <x v="2"/>
    <x v="19"/>
    <m/>
    <m/>
    <x v="37"/>
    <m/>
    <x v="2"/>
    <s v="RCAF (Air Britain Serials) This one was likely converted to the single FB.24 completed, which was given the serial KA928. It does not appear to have flown, and the latter serial number does not appear as an official Mosquito serial number in most sources."/>
    <x v="5"/>
    <x v="3"/>
    <m/>
    <m/>
    <x v="2"/>
    <m/>
    <m/>
    <m/>
    <x v="162"/>
    <x v="1"/>
    <n v="0"/>
    <e v="#N/A"/>
    <x v="17"/>
    <x v="1"/>
    <n v="1"/>
  </r>
  <r>
    <n v="6937"/>
    <s v="KA106"/>
    <x v="31"/>
    <m/>
    <x v="2"/>
    <x v="19"/>
    <m/>
    <m/>
    <x v="37"/>
    <m/>
    <x v="2"/>
    <s v="RCAF (Air Britain Serials)"/>
    <x v="5"/>
    <x v="3"/>
    <m/>
    <m/>
    <x v="2"/>
    <m/>
    <m/>
    <m/>
    <x v="162"/>
    <x v="1"/>
    <n v="0"/>
    <e v="#N/A"/>
    <x v="17"/>
    <x v="1"/>
    <n v="1"/>
  </r>
  <r>
    <n v="6938"/>
    <s v="KA123"/>
    <x v="31"/>
    <m/>
    <x v="2"/>
    <x v="19"/>
    <m/>
    <m/>
    <x v="37"/>
    <m/>
    <x v="2"/>
    <s v="RCAF (Air Britain Serials)  First date: 26 February 1945 - Taken on strength by Eastern Air Command Delivered to stored reserve.  To storage with Western Air Command on 24 April 1945, issued from storage on 21 June 1945.  Used by No. 133 (F) Squadron at RCAF Station Patricia Bay, BC, in 1945 to chase Japanese fire balloons.  Coded &quot;M&quot;.  To storage on 25 September 1945, noted as serviceable at the time.  By 25 April 1946 on the books of No. 10 Repair Depot, stored at RCAF Station Patricia Bay, BC.  Issued to No. 1 Air Command on 2 July 1946.  Re-classified as Instructional Airframe A514 on the same date.  Also noted as 514B.  Pending disposal from 23 March 1947, stored at RCAF Station Mountain View, Ontario.  Final fate unknown. last date: ? - ? (http://www.ody.ca/~bwalker/RCAF_JX579_KA232.html)"/>
    <x v="6"/>
    <x v="3"/>
    <m/>
    <m/>
    <x v="2"/>
    <m/>
    <m/>
    <m/>
    <x v="162"/>
    <x v="1"/>
    <n v="0"/>
    <e v="#N/A"/>
    <x v="17"/>
    <x v="1"/>
    <n v="1"/>
  </r>
  <r>
    <n v="6944"/>
    <s v="KA176"/>
    <x v="31"/>
    <m/>
    <x v="2"/>
    <x v="19"/>
    <m/>
    <m/>
    <x v="37"/>
    <m/>
    <x v="2"/>
    <s v="RCAF (Air Britain Serials)"/>
    <x v="5"/>
    <x v="3"/>
    <m/>
    <m/>
    <x v="2"/>
    <m/>
    <m/>
    <m/>
    <x v="162"/>
    <x v="1"/>
    <n v="0"/>
    <e v="#N/A"/>
    <x v="17"/>
    <x v="1"/>
    <n v="1"/>
  </r>
  <r>
    <n v="6964"/>
    <s v="KA233"/>
    <x v="37"/>
    <m/>
    <x v="14"/>
    <x v="19"/>
    <m/>
    <m/>
    <x v="37"/>
    <m/>
    <x v="2"/>
    <s v="RCAF To China as 045"/>
    <x v="5"/>
    <x v="3"/>
    <m/>
    <m/>
    <x v="2"/>
    <m/>
    <m/>
    <m/>
    <x v="162"/>
    <x v="1"/>
    <n v="0"/>
    <e v="#N/A"/>
    <x v="17"/>
    <x v="1"/>
    <n v="1"/>
  </r>
  <r>
    <n v="6965"/>
    <s v="KA234"/>
    <x v="37"/>
    <m/>
    <x v="2"/>
    <x v="19"/>
    <m/>
    <m/>
    <x v="37"/>
    <m/>
    <x v="2"/>
    <s v="RCAF (Air Britain Serials)"/>
    <x v="5"/>
    <x v="3"/>
    <m/>
    <m/>
    <x v="2"/>
    <m/>
    <m/>
    <m/>
    <x v="162"/>
    <x v="1"/>
    <n v="0"/>
    <e v="#N/A"/>
    <x v="17"/>
    <x v="1"/>
    <n v="1"/>
  </r>
  <r>
    <n v="6966"/>
    <s v="KA235"/>
    <x v="31"/>
    <m/>
    <x v="14"/>
    <x v="19"/>
    <m/>
    <m/>
    <x v="37"/>
    <m/>
    <x v="2"/>
    <s v="RCAF To China as 093"/>
    <x v="5"/>
    <x v="3"/>
    <m/>
    <m/>
    <x v="2"/>
    <m/>
    <m/>
    <m/>
    <x v="162"/>
    <x v="1"/>
    <n v="0"/>
    <e v="#N/A"/>
    <x v="17"/>
    <x v="1"/>
    <n v="1"/>
  </r>
  <r>
    <n v="6967"/>
    <s v="KA242"/>
    <x v="37"/>
    <m/>
    <x v="14"/>
    <x v="19"/>
    <m/>
    <m/>
    <x v="37"/>
    <m/>
    <x v="2"/>
    <s v="RCAF To China as 136"/>
    <x v="5"/>
    <x v="3"/>
    <m/>
    <m/>
    <x v="2"/>
    <m/>
    <m/>
    <m/>
    <x v="162"/>
    <x v="1"/>
    <n v="0"/>
    <e v="#N/A"/>
    <x v="17"/>
    <x v="1"/>
    <n v="1"/>
  </r>
  <r>
    <n v="6969"/>
    <s v="KA244"/>
    <x v="31"/>
    <m/>
    <x v="2"/>
    <x v="19"/>
    <m/>
    <m/>
    <x v="37"/>
    <m/>
    <x v="2"/>
    <s v="RCAF CF-GKL"/>
    <x v="5"/>
    <x v="3"/>
    <m/>
    <m/>
    <x v="2"/>
    <m/>
    <m/>
    <m/>
    <x v="162"/>
    <x v="1"/>
    <n v="0"/>
    <e v="#N/A"/>
    <x v="17"/>
    <x v="1"/>
    <n v="1"/>
  </r>
  <r>
    <n v="6970"/>
    <s v="KA252"/>
    <x v="31"/>
    <m/>
    <x v="14"/>
    <x v="19"/>
    <m/>
    <m/>
    <x v="37"/>
    <m/>
    <x v="2"/>
    <s v="RCAF To China as 066"/>
    <x v="5"/>
    <x v="3"/>
    <m/>
    <m/>
    <x v="2"/>
    <m/>
    <m/>
    <m/>
    <x v="162"/>
    <x v="1"/>
    <n v="0"/>
    <e v="#N/A"/>
    <x v="17"/>
    <x v="1"/>
    <n v="1"/>
  </r>
  <r>
    <n v="6971"/>
    <s v="KA281"/>
    <x v="37"/>
    <m/>
    <x v="2"/>
    <x v="19"/>
    <m/>
    <m/>
    <x v="37"/>
    <m/>
    <x v="2"/>
    <s v="RCAF (Air Britain Serials)"/>
    <x v="5"/>
    <x v="3"/>
    <m/>
    <m/>
    <x v="2"/>
    <m/>
    <m/>
    <m/>
    <x v="162"/>
    <x v="1"/>
    <n v="0"/>
    <e v="#N/A"/>
    <x v="17"/>
    <x v="1"/>
    <n v="1"/>
  </r>
  <r>
    <n v="6972"/>
    <s v="KA288"/>
    <x v="31"/>
    <m/>
    <x v="14"/>
    <x v="19"/>
    <m/>
    <m/>
    <x v="37"/>
    <m/>
    <x v="2"/>
    <s v="RCAF To China as 178"/>
    <x v="5"/>
    <x v="3"/>
    <m/>
    <m/>
    <x v="2"/>
    <m/>
    <m/>
    <m/>
    <x v="162"/>
    <x v="1"/>
    <n v="0"/>
    <e v="#N/A"/>
    <x v="17"/>
    <x v="1"/>
    <n v="1"/>
  </r>
  <r>
    <n v="6973"/>
    <s v="KA297"/>
    <x v="37"/>
    <m/>
    <x v="14"/>
    <x v="19"/>
    <m/>
    <m/>
    <x v="37"/>
    <m/>
    <x v="2"/>
    <s v="RCAF To China as 104"/>
    <x v="5"/>
    <x v="3"/>
    <m/>
    <m/>
    <x v="2"/>
    <m/>
    <m/>
    <m/>
    <x v="162"/>
    <x v="1"/>
    <n v="0"/>
    <e v="#N/A"/>
    <x v="17"/>
    <x v="1"/>
    <n v="1"/>
  </r>
  <r>
    <n v="6974"/>
    <s v="KA298"/>
    <x v="37"/>
    <m/>
    <x v="2"/>
    <x v="19"/>
    <m/>
    <m/>
    <x v="37"/>
    <m/>
    <x v="2"/>
    <s v="RCAF (Air Britain Serials)"/>
    <x v="5"/>
    <x v="3"/>
    <m/>
    <m/>
    <x v="2"/>
    <m/>
    <m/>
    <m/>
    <x v="162"/>
    <x v="1"/>
    <n v="0"/>
    <e v="#N/A"/>
    <x v="17"/>
    <x v="1"/>
    <n v="1"/>
  </r>
  <r>
    <n v="6975"/>
    <s v="KA299"/>
    <x v="37"/>
    <m/>
    <x v="2"/>
    <x v="19"/>
    <m/>
    <m/>
    <x v="37"/>
    <m/>
    <x v="2"/>
    <s v="RCAF (Air Britain Serials)"/>
    <x v="5"/>
    <x v="3"/>
    <m/>
    <m/>
    <x v="2"/>
    <m/>
    <m/>
    <m/>
    <x v="162"/>
    <x v="1"/>
    <n v="0"/>
    <e v="#N/A"/>
    <x v="17"/>
    <x v="1"/>
    <n v="1"/>
  </r>
  <r>
    <n v="6976"/>
    <s v="KA300"/>
    <x v="37"/>
    <m/>
    <x v="2"/>
    <x v="19"/>
    <m/>
    <m/>
    <x v="37"/>
    <m/>
    <x v="2"/>
    <s v="RCAF (Air Britain Serials)"/>
    <x v="5"/>
    <x v="3"/>
    <m/>
    <m/>
    <x v="2"/>
    <m/>
    <m/>
    <m/>
    <x v="162"/>
    <x v="1"/>
    <n v="0"/>
    <e v="#N/A"/>
    <x v="17"/>
    <x v="1"/>
    <n v="1"/>
  </r>
  <r>
    <n v="6977"/>
    <s v="KA302"/>
    <x v="31"/>
    <m/>
    <x v="2"/>
    <x v="19"/>
    <m/>
    <m/>
    <x v="37"/>
    <m/>
    <x v="2"/>
    <s v="RCAF (Air Britain Serials)"/>
    <x v="5"/>
    <x v="3"/>
    <m/>
    <m/>
    <x v="2"/>
    <m/>
    <m/>
    <m/>
    <x v="162"/>
    <x v="1"/>
    <n v="0"/>
    <e v="#N/A"/>
    <x v="17"/>
    <x v="1"/>
    <n v="1"/>
  </r>
  <r>
    <n v="6978"/>
    <s v="KA303"/>
    <x v="31"/>
    <m/>
    <x v="2"/>
    <x v="19"/>
    <m/>
    <m/>
    <x v="37"/>
    <m/>
    <x v="2"/>
    <s v="RCAF (Air Britain Serials)"/>
    <x v="5"/>
    <x v="3"/>
    <m/>
    <m/>
    <x v="2"/>
    <m/>
    <m/>
    <m/>
    <x v="162"/>
    <x v="1"/>
    <n v="0"/>
    <e v="#N/A"/>
    <x v="17"/>
    <x v="1"/>
    <n v="1"/>
  </r>
  <r>
    <n v="6979"/>
    <s v="KA311"/>
    <x v="31"/>
    <m/>
    <x v="14"/>
    <x v="19"/>
    <m/>
    <m/>
    <x v="37"/>
    <m/>
    <x v="2"/>
    <s v="RCAF To China as 094"/>
    <x v="5"/>
    <x v="3"/>
    <m/>
    <m/>
    <x v="2"/>
    <m/>
    <m/>
    <m/>
    <x v="162"/>
    <x v="1"/>
    <n v="0"/>
    <e v="#N/A"/>
    <x v="17"/>
    <x v="1"/>
    <n v="1"/>
  </r>
  <r>
    <n v="6980"/>
    <s v="KA313"/>
    <x v="37"/>
    <m/>
    <x v="14"/>
    <x v="19"/>
    <m/>
    <m/>
    <x v="37"/>
    <m/>
    <x v="2"/>
    <s v="RCAF To China as 121"/>
    <x v="5"/>
    <x v="3"/>
    <m/>
    <m/>
    <x v="2"/>
    <m/>
    <m/>
    <m/>
    <x v="162"/>
    <x v="1"/>
    <n v="0"/>
    <e v="#N/A"/>
    <x v="17"/>
    <x v="1"/>
    <n v="1"/>
  </r>
  <r>
    <n v="6981"/>
    <s v="KA314"/>
    <x v="37"/>
    <m/>
    <x v="2"/>
    <x v="19"/>
    <m/>
    <m/>
    <x v="37"/>
    <m/>
    <x v="2"/>
    <s v="RCAF (Air Britain Serials)"/>
    <x v="5"/>
    <x v="3"/>
    <m/>
    <m/>
    <x v="2"/>
    <m/>
    <m/>
    <m/>
    <x v="162"/>
    <x v="1"/>
    <n v="0"/>
    <e v="#N/A"/>
    <x v="17"/>
    <x v="1"/>
    <n v="1"/>
  </r>
  <r>
    <n v="6982"/>
    <s v="KA328"/>
    <x v="31"/>
    <m/>
    <x v="2"/>
    <x v="19"/>
    <m/>
    <m/>
    <x v="37"/>
    <m/>
    <x v="2"/>
    <s v="RCAF (Air Britain Serials)"/>
    <x v="5"/>
    <x v="3"/>
    <m/>
    <m/>
    <x v="2"/>
    <m/>
    <m/>
    <m/>
    <x v="162"/>
    <x v="1"/>
    <n v="0"/>
    <e v="#N/A"/>
    <x v="17"/>
    <x v="1"/>
    <n v="1"/>
  </r>
  <r>
    <n v="6983"/>
    <s v="KA332"/>
    <x v="31"/>
    <m/>
    <x v="14"/>
    <x v="19"/>
    <m/>
    <m/>
    <x v="37"/>
    <m/>
    <x v="2"/>
    <s v="RCAF To China as 098"/>
    <x v="5"/>
    <x v="3"/>
    <m/>
    <m/>
    <x v="2"/>
    <m/>
    <m/>
    <m/>
    <x v="162"/>
    <x v="1"/>
    <n v="0"/>
    <e v="#N/A"/>
    <x v="17"/>
    <x v="1"/>
    <n v="1"/>
  </r>
  <r>
    <n v="6984"/>
    <s v="KA336"/>
    <x v="31"/>
    <m/>
    <x v="14"/>
    <x v="19"/>
    <m/>
    <m/>
    <x v="37"/>
    <m/>
    <x v="2"/>
    <s v="RCAF To China as 172"/>
    <x v="5"/>
    <x v="3"/>
    <m/>
    <m/>
    <x v="2"/>
    <m/>
    <m/>
    <m/>
    <x v="162"/>
    <x v="1"/>
    <n v="0"/>
    <e v="#N/A"/>
    <x v="17"/>
    <x v="1"/>
    <n v="1"/>
  </r>
  <r>
    <n v="6985"/>
    <s v="KA340"/>
    <x v="31"/>
    <m/>
    <x v="14"/>
    <x v="19"/>
    <m/>
    <m/>
    <x v="37"/>
    <m/>
    <x v="2"/>
    <s v="RCAF To China as 170"/>
    <x v="5"/>
    <x v="3"/>
    <m/>
    <m/>
    <x v="2"/>
    <m/>
    <m/>
    <m/>
    <x v="162"/>
    <x v="1"/>
    <n v="0"/>
    <e v="#N/A"/>
    <x v="17"/>
    <x v="1"/>
    <n v="1"/>
  </r>
  <r>
    <n v="6986"/>
    <s v="KA347"/>
    <x v="31"/>
    <m/>
    <x v="14"/>
    <x v="19"/>
    <m/>
    <m/>
    <x v="37"/>
    <m/>
    <x v="2"/>
    <s v="RCAF To China as 171"/>
    <x v="5"/>
    <x v="3"/>
    <m/>
    <m/>
    <x v="2"/>
    <m/>
    <m/>
    <m/>
    <x v="162"/>
    <x v="1"/>
    <n v="0"/>
    <e v="#N/A"/>
    <x v="17"/>
    <x v="1"/>
    <n v="1"/>
  </r>
  <r>
    <n v="6987"/>
    <s v="KA348"/>
    <x v="31"/>
    <m/>
    <x v="2"/>
    <x v="19"/>
    <m/>
    <m/>
    <x v="37"/>
    <m/>
    <x v="2"/>
    <s v="RCAF (Air Britain Serials)"/>
    <x v="5"/>
    <x v="3"/>
    <m/>
    <m/>
    <x v="2"/>
    <m/>
    <m/>
    <m/>
    <x v="162"/>
    <x v="1"/>
    <n v="0"/>
    <e v="#N/A"/>
    <x v="17"/>
    <x v="1"/>
    <n v="1"/>
  </r>
  <r>
    <n v="6988"/>
    <s v="KA350"/>
    <x v="31"/>
    <m/>
    <x v="2"/>
    <x v="19"/>
    <m/>
    <m/>
    <x v="37"/>
    <m/>
    <x v="2"/>
    <s v="RCAF (Air Britain Serials)"/>
    <x v="5"/>
    <x v="3"/>
    <m/>
    <m/>
    <x v="2"/>
    <m/>
    <m/>
    <m/>
    <x v="162"/>
    <x v="1"/>
    <n v="0"/>
    <e v="#N/A"/>
    <x v="17"/>
    <x v="1"/>
    <n v="1"/>
  </r>
  <r>
    <n v="6989"/>
    <s v="KA352"/>
    <x v="31"/>
    <m/>
    <x v="14"/>
    <x v="19"/>
    <m/>
    <m/>
    <x v="37"/>
    <m/>
    <x v="2"/>
    <s v="RCAF To China as 143"/>
    <x v="5"/>
    <x v="3"/>
    <m/>
    <m/>
    <x v="2"/>
    <m/>
    <m/>
    <m/>
    <x v="162"/>
    <x v="1"/>
    <n v="0"/>
    <e v="#N/A"/>
    <x v="17"/>
    <x v="1"/>
    <n v="1"/>
  </r>
  <r>
    <n v="6990"/>
    <s v="KA371"/>
    <x v="31"/>
    <m/>
    <x v="14"/>
    <x v="19"/>
    <m/>
    <m/>
    <x v="37"/>
    <m/>
    <x v="2"/>
    <s v="RCAF To China as 133"/>
    <x v="5"/>
    <x v="3"/>
    <m/>
    <m/>
    <x v="2"/>
    <m/>
    <m/>
    <m/>
    <x v="162"/>
    <x v="1"/>
    <n v="0"/>
    <e v="#N/A"/>
    <x v="17"/>
    <x v="1"/>
    <n v="1"/>
  </r>
  <r>
    <n v="6991"/>
    <s v="KA372"/>
    <x v="31"/>
    <m/>
    <x v="14"/>
    <x v="19"/>
    <m/>
    <m/>
    <x v="37"/>
    <m/>
    <x v="2"/>
    <s v="RCAF To China as 111"/>
    <x v="5"/>
    <x v="3"/>
    <m/>
    <m/>
    <x v="2"/>
    <m/>
    <m/>
    <m/>
    <x v="162"/>
    <x v="1"/>
    <n v="0"/>
    <e v="#N/A"/>
    <x v="17"/>
    <x v="1"/>
    <n v="1"/>
  </r>
  <r>
    <n v="6992"/>
    <s v="KA375"/>
    <x v="31"/>
    <m/>
    <x v="2"/>
    <x v="19"/>
    <m/>
    <m/>
    <x v="37"/>
    <m/>
    <x v="2"/>
    <s v="RCAF (Air Britain Serials)"/>
    <x v="5"/>
    <x v="3"/>
    <m/>
    <m/>
    <x v="2"/>
    <m/>
    <m/>
    <m/>
    <x v="162"/>
    <x v="1"/>
    <n v="0"/>
    <e v="#N/A"/>
    <x v="17"/>
    <x v="1"/>
    <n v="1"/>
  </r>
  <r>
    <n v="6993"/>
    <s v="KA376"/>
    <x v="31"/>
    <m/>
    <x v="14"/>
    <x v="19"/>
    <m/>
    <m/>
    <x v="37"/>
    <m/>
    <x v="2"/>
    <s v="RCAF To China as 139"/>
    <x v="5"/>
    <x v="3"/>
    <m/>
    <m/>
    <x v="2"/>
    <m/>
    <m/>
    <m/>
    <x v="162"/>
    <x v="1"/>
    <n v="0"/>
    <e v="#N/A"/>
    <x v="17"/>
    <x v="1"/>
    <n v="1"/>
  </r>
  <r>
    <n v="6994"/>
    <s v="KA379"/>
    <x v="31"/>
    <m/>
    <x v="14"/>
    <x v="19"/>
    <m/>
    <m/>
    <x v="37"/>
    <m/>
    <x v="2"/>
    <s v="RCAF To China as 175"/>
    <x v="5"/>
    <x v="3"/>
    <m/>
    <m/>
    <x v="2"/>
    <m/>
    <m/>
    <m/>
    <x v="162"/>
    <x v="1"/>
    <n v="0"/>
    <e v="#N/A"/>
    <x v="17"/>
    <x v="1"/>
    <n v="1"/>
  </r>
  <r>
    <n v="6995"/>
    <s v="KA380"/>
    <x v="31"/>
    <m/>
    <x v="2"/>
    <x v="19"/>
    <m/>
    <m/>
    <x v="37"/>
    <m/>
    <x v="2"/>
    <s v="RCAF (Air Britain Serials)"/>
    <x v="5"/>
    <x v="3"/>
    <m/>
    <m/>
    <x v="2"/>
    <m/>
    <m/>
    <m/>
    <x v="162"/>
    <x v="1"/>
    <n v="0"/>
    <e v="#N/A"/>
    <x v="17"/>
    <x v="1"/>
    <n v="1"/>
  </r>
  <r>
    <n v="6996"/>
    <s v="KA381"/>
    <x v="31"/>
    <m/>
    <x v="14"/>
    <x v="19"/>
    <m/>
    <m/>
    <x v="37"/>
    <m/>
    <x v="2"/>
    <s v="RCAF To China as 122"/>
    <x v="5"/>
    <x v="3"/>
    <m/>
    <m/>
    <x v="2"/>
    <m/>
    <m/>
    <m/>
    <x v="162"/>
    <x v="1"/>
    <n v="0"/>
    <e v="#N/A"/>
    <x v="17"/>
    <x v="1"/>
    <n v="1"/>
  </r>
  <r>
    <n v="6997"/>
    <s v="KA382"/>
    <x v="31"/>
    <m/>
    <x v="14"/>
    <x v="19"/>
    <m/>
    <m/>
    <x v="37"/>
    <m/>
    <x v="2"/>
    <s v="RCAF To China as 148"/>
    <x v="5"/>
    <x v="3"/>
    <m/>
    <m/>
    <x v="2"/>
    <m/>
    <m/>
    <m/>
    <x v="162"/>
    <x v="1"/>
    <n v="0"/>
    <e v="#N/A"/>
    <x v="17"/>
    <x v="1"/>
    <n v="1"/>
  </r>
  <r>
    <n v="6998"/>
    <s v="KA383"/>
    <x v="31"/>
    <m/>
    <x v="2"/>
    <x v="19"/>
    <m/>
    <m/>
    <x v="37"/>
    <m/>
    <x v="2"/>
    <s v="RCAF (Air Britain Serials)"/>
    <x v="5"/>
    <x v="3"/>
    <m/>
    <m/>
    <x v="2"/>
    <m/>
    <m/>
    <m/>
    <x v="162"/>
    <x v="1"/>
    <n v="0"/>
    <e v="#N/A"/>
    <x v="17"/>
    <x v="1"/>
    <n v="1"/>
  </r>
  <r>
    <n v="6999"/>
    <s v="KA384"/>
    <x v="31"/>
    <m/>
    <x v="14"/>
    <x v="19"/>
    <m/>
    <m/>
    <x v="37"/>
    <m/>
    <x v="2"/>
    <s v="RCAF To China as 124"/>
    <x v="5"/>
    <x v="3"/>
    <m/>
    <m/>
    <x v="2"/>
    <m/>
    <m/>
    <m/>
    <x v="162"/>
    <x v="1"/>
    <n v="0"/>
    <e v="#N/A"/>
    <x v="17"/>
    <x v="1"/>
    <n v="1"/>
  </r>
  <r>
    <n v="7000"/>
    <s v="KA385"/>
    <x v="31"/>
    <m/>
    <x v="14"/>
    <x v="19"/>
    <m/>
    <m/>
    <x v="37"/>
    <m/>
    <x v="2"/>
    <s v="RCAF To China as 173"/>
    <x v="5"/>
    <x v="3"/>
    <m/>
    <m/>
    <x v="2"/>
    <m/>
    <m/>
    <m/>
    <x v="162"/>
    <x v="1"/>
    <n v="0"/>
    <e v="#N/A"/>
    <x v="17"/>
    <x v="1"/>
    <n v="1"/>
  </r>
  <r>
    <n v="7001"/>
    <s v="KA386"/>
    <x v="31"/>
    <m/>
    <x v="14"/>
    <x v="19"/>
    <m/>
    <m/>
    <x v="37"/>
    <m/>
    <x v="2"/>
    <s v="RCAF To China as 142"/>
    <x v="5"/>
    <x v="3"/>
    <m/>
    <m/>
    <x v="2"/>
    <m/>
    <m/>
    <m/>
    <x v="162"/>
    <x v="1"/>
    <n v="0"/>
    <e v="#N/A"/>
    <x v="17"/>
    <x v="1"/>
    <n v="1"/>
  </r>
  <r>
    <n v="7002"/>
    <s v="KA387"/>
    <x v="31"/>
    <m/>
    <x v="2"/>
    <x v="19"/>
    <m/>
    <m/>
    <x v="37"/>
    <m/>
    <x v="2"/>
    <s v="RCAF (Air Britain Serials)"/>
    <x v="5"/>
    <x v="3"/>
    <m/>
    <m/>
    <x v="2"/>
    <m/>
    <m/>
    <m/>
    <x v="162"/>
    <x v="1"/>
    <n v="0"/>
    <e v="#N/A"/>
    <x v="17"/>
    <x v="1"/>
    <n v="1"/>
  </r>
  <r>
    <n v="7003"/>
    <s v="KA388"/>
    <x v="31"/>
    <m/>
    <x v="14"/>
    <x v="19"/>
    <m/>
    <m/>
    <x v="37"/>
    <m/>
    <x v="2"/>
    <s v="RCAF To China as 099"/>
    <x v="5"/>
    <x v="3"/>
    <m/>
    <m/>
    <x v="2"/>
    <m/>
    <m/>
    <m/>
    <x v="162"/>
    <x v="1"/>
    <n v="0"/>
    <e v="#N/A"/>
    <x v="17"/>
    <x v="1"/>
    <n v="1"/>
  </r>
  <r>
    <n v="7004"/>
    <s v="KA390"/>
    <x v="31"/>
    <m/>
    <x v="14"/>
    <x v="19"/>
    <m/>
    <m/>
    <x v="37"/>
    <m/>
    <x v="2"/>
    <s v="RCAF To China as 168"/>
    <x v="5"/>
    <x v="3"/>
    <m/>
    <m/>
    <x v="2"/>
    <m/>
    <m/>
    <m/>
    <x v="162"/>
    <x v="1"/>
    <n v="0"/>
    <e v="#N/A"/>
    <x v="17"/>
    <x v="1"/>
    <n v="1"/>
  </r>
  <r>
    <n v="7005"/>
    <s v="KA391"/>
    <x v="31"/>
    <m/>
    <x v="14"/>
    <x v="19"/>
    <m/>
    <m/>
    <x v="37"/>
    <m/>
    <x v="2"/>
    <s v="RCAF To China as 157"/>
    <x v="5"/>
    <x v="3"/>
    <m/>
    <m/>
    <x v="2"/>
    <m/>
    <m/>
    <m/>
    <x v="162"/>
    <x v="1"/>
    <n v="0"/>
    <e v="#N/A"/>
    <x v="17"/>
    <x v="1"/>
    <n v="1"/>
  </r>
  <r>
    <n v="7006"/>
    <s v="KA392"/>
    <x v="31"/>
    <m/>
    <x v="2"/>
    <x v="19"/>
    <m/>
    <m/>
    <x v="37"/>
    <m/>
    <x v="2"/>
    <s v="RCAF (Air Britain Serials)"/>
    <x v="5"/>
    <x v="3"/>
    <m/>
    <m/>
    <x v="2"/>
    <m/>
    <m/>
    <m/>
    <x v="162"/>
    <x v="1"/>
    <n v="0"/>
    <e v="#N/A"/>
    <x v="17"/>
    <x v="1"/>
    <n v="1"/>
  </r>
  <r>
    <n v="7007"/>
    <s v="KA393"/>
    <x v="31"/>
    <m/>
    <x v="2"/>
    <x v="19"/>
    <m/>
    <m/>
    <x v="37"/>
    <m/>
    <x v="2"/>
    <s v="RCAF (Air Britain Serials)"/>
    <x v="5"/>
    <x v="3"/>
    <m/>
    <m/>
    <x v="2"/>
    <m/>
    <m/>
    <m/>
    <x v="162"/>
    <x v="1"/>
    <n v="0"/>
    <e v="#N/A"/>
    <x v="17"/>
    <x v="1"/>
    <n v="1"/>
  </r>
  <r>
    <n v="7008"/>
    <s v="KA394"/>
    <x v="31"/>
    <m/>
    <x v="14"/>
    <x v="19"/>
    <m/>
    <m/>
    <x v="37"/>
    <m/>
    <x v="2"/>
    <s v="RCAF To China as 051"/>
    <x v="5"/>
    <x v="3"/>
    <m/>
    <m/>
    <x v="2"/>
    <m/>
    <m/>
    <m/>
    <x v="162"/>
    <x v="1"/>
    <n v="0"/>
    <e v="#N/A"/>
    <x v="17"/>
    <x v="1"/>
    <n v="1"/>
  </r>
  <r>
    <n v="7009"/>
    <s v="KA395"/>
    <x v="31"/>
    <m/>
    <x v="2"/>
    <x v="19"/>
    <m/>
    <m/>
    <x v="37"/>
    <m/>
    <x v="2"/>
    <s v="RCAF (Air Britain Serials)"/>
    <x v="5"/>
    <x v="3"/>
    <m/>
    <m/>
    <x v="2"/>
    <m/>
    <m/>
    <m/>
    <x v="162"/>
    <x v="1"/>
    <n v="0"/>
    <e v="#N/A"/>
    <x v="17"/>
    <x v="1"/>
    <n v="1"/>
  </r>
  <r>
    <n v="7010"/>
    <s v="KA396"/>
    <x v="31"/>
    <m/>
    <x v="2"/>
    <x v="19"/>
    <m/>
    <m/>
    <x v="37"/>
    <m/>
    <x v="2"/>
    <s v="RCAF (Air Britain Serials)"/>
    <x v="5"/>
    <x v="3"/>
    <m/>
    <m/>
    <x v="2"/>
    <m/>
    <m/>
    <m/>
    <x v="162"/>
    <x v="1"/>
    <n v="0"/>
    <e v="#N/A"/>
    <x v="17"/>
    <x v="1"/>
    <n v="1"/>
  </r>
  <r>
    <n v="7011"/>
    <s v="KA397"/>
    <x v="31"/>
    <m/>
    <x v="14"/>
    <x v="19"/>
    <m/>
    <m/>
    <x v="37"/>
    <m/>
    <x v="2"/>
    <s v="RCAF To China as 174"/>
    <x v="5"/>
    <x v="3"/>
    <m/>
    <m/>
    <x v="2"/>
    <m/>
    <m/>
    <m/>
    <x v="162"/>
    <x v="1"/>
    <n v="0"/>
    <e v="#N/A"/>
    <x v="17"/>
    <x v="1"/>
    <n v="1"/>
  </r>
  <r>
    <n v="7012"/>
    <s v="KA398"/>
    <x v="31"/>
    <m/>
    <x v="2"/>
    <x v="19"/>
    <m/>
    <m/>
    <x v="37"/>
    <m/>
    <x v="2"/>
    <s v="RCAF (Air Britain Serials)"/>
    <x v="5"/>
    <x v="3"/>
    <m/>
    <m/>
    <x v="2"/>
    <m/>
    <m/>
    <m/>
    <x v="162"/>
    <x v="1"/>
    <n v="0"/>
    <e v="#N/A"/>
    <x v="17"/>
    <x v="1"/>
    <n v="1"/>
  </r>
  <r>
    <n v="7013"/>
    <s v="KA399"/>
    <x v="31"/>
    <m/>
    <x v="14"/>
    <x v="19"/>
    <m/>
    <m/>
    <x v="37"/>
    <m/>
    <x v="2"/>
    <s v="RCAF To China as 150"/>
    <x v="5"/>
    <x v="3"/>
    <m/>
    <m/>
    <x v="2"/>
    <m/>
    <m/>
    <m/>
    <x v="162"/>
    <x v="1"/>
    <n v="0"/>
    <e v="#N/A"/>
    <x v="17"/>
    <x v="1"/>
    <n v="1"/>
  </r>
  <r>
    <n v="7014"/>
    <s v="KA400"/>
    <x v="31"/>
    <m/>
    <x v="14"/>
    <x v="19"/>
    <m/>
    <m/>
    <x v="37"/>
    <m/>
    <x v="2"/>
    <s v="RCAF To China as 127"/>
    <x v="5"/>
    <x v="3"/>
    <m/>
    <m/>
    <x v="2"/>
    <m/>
    <m/>
    <m/>
    <x v="162"/>
    <x v="1"/>
    <n v="0"/>
    <e v="#N/A"/>
    <x v="17"/>
    <x v="1"/>
    <n v="1"/>
  </r>
  <r>
    <n v="7015"/>
    <s v="KA401"/>
    <x v="31"/>
    <m/>
    <x v="14"/>
    <x v="19"/>
    <m/>
    <m/>
    <x v="37"/>
    <m/>
    <x v="2"/>
    <s v="RCAF To China as 077"/>
    <x v="5"/>
    <x v="3"/>
    <m/>
    <m/>
    <x v="2"/>
    <m/>
    <m/>
    <m/>
    <x v="162"/>
    <x v="1"/>
    <n v="0"/>
    <e v="#N/A"/>
    <x v="17"/>
    <x v="1"/>
    <n v="1"/>
  </r>
  <r>
    <n v="7016"/>
    <s v="KA402"/>
    <x v="31"/>
    <m/>
    <x v="2"/>
    <x v="19"/>
    <m/>
    <m/>
    <x v="37"/>
    <m/>
    <x v="2"/>
    <s v="RCAF (Air Britain Serials)"/>
    <x v="5"/>
    <x v="3"/>
    <m/>
    <m/>
    <x v="2"/>
    <m/>
    <m/>
    <m/>
    <x v="162"/>
    <x v="1"/>
    <n v="0"/>
    <e v="#N/A"/>
    <x v="17"/>
    <x v="1"/>
    <n v="1"/>
  </r>
  <r>
    <n v="7017"/>
    <s v="KA403"/>
    <x v="31"/>
    <m/>
    <x v="14"/>
    <x v="19"/>
    <m/>
    <m/>
    <x v="37"/>
    <m/>
    <x v="2"/>
    <s v="RCAF To China as 072"/>
    <x v="5"/>
    <x v="3"/>
    <m/>
    <m/>
    <x v="2"/>
    <m/>
    <m/>
    <m/>
    <x v="162"/>
    <x v="1"/>
    <n v="0"/>
    <e v="#N/A"/>
    <x v="17"/>
    <x v="1"/>
    <n v="1"/>
  </r>
  <r>
    <n v="1521"/>
    <s v="KA404"/>
    <x v="31"/>
    <s v="1FU/Med"/>
    <x v="1"/>
    <x v="19"/>
    <m/>
    <m/>
    <x v="37"/>
    <m/>
    <x v="2"/>
    <m/>
    <x v="6"/>
    <x v="3"/>
    <m/>
    <m/>
    <x v="2"/>
    <m/>
    <m/>
    <m/>
    <x v="162"/>
    <x v="1"/>
    <n v="0"/>
    <e v="#N/A"/>
    <x v="68"/>
    <x v="1"/>
    <n v="2"/>
  </r>
  <r>
    <n v="7018"/>
    <s v="KA405"/>
    <x v="31"/>
    <m/>
    <x v="2"/>
    <x v="19"/>
    <m/>
    <m/>
    <x v="37"/>
    <m/>
    <x v="2"/>
    <s v="RCAF (Air Britain Serials)"/>
    <x v="5"/>
    <x v="3"/>
    <m/>
    <m/>
    <x v="2"/>
    <m/>
    <m/>
    <m/>
    <x v="162"/>
    <x v="1"/>
    <n v="0"/>
    <e v="#N/A"/>
    <x v="17"/>
    <x v="1"/>
    <n v="1"/>
  </r>
  <r>
    <n v="7019"/>
    <s v="KA406"/>
    <x v="31"/>
    <m/>
    <x v="2"/>
    <x v="19"/>
    <m/>
    <m/>
    <x v="37"/>
    <m/>
    <x v="2"/>
    <s v="RCAF (Air Britain Serials) 1,000th Mosquito built in Canada. (http://www.hyperscale.com/2012/reviews/decals/iliad48023reviewbf_1.htm) A photo in Joe Holliday's &quot;Mosquito!&quot; shows this aircraft (or KA408?) as the 1,000th aircraft produced by dH Canada, test-flown, according to the text, on June 8 1945."/>
    <x v="5"/>
    <x v="3"/>
    <m/>
    <m/>
    <x v="2"/>
    <m/>
    <m/>
    <m/>
    <x v="162"/>
    <x v="1"/>
    <n v="0"/>
    <e v="#N/A"/>
    <x v="17"/>
    <x v="1"/>
    <n v="1"/>
  </r>
  <r>
    <n v="7020"/>
    <s v="KA408"/>
    <x v="31"/>
    <m/>
    <x v="14"/>
    <x v="19"/>
    <m/>
    <m/>
    <x v="37"/>
    <m/>
    <x v="2"/>
    <s v="RCAF To China as 053"/>
    <x v="5"/>
    <x v="3"/>
    <m/>
    <m/>
    <x v="2"/>
    <m/>
    <m/>
    <m/>
    <x v="162"/>
    <x v="1"/>
    <n v="0"/>
    <e v="#N/A"/>
    <x v="17"/>
    <x v="1"/>
    <n v="1"/>
  </r>
  <r>
    <n v="7021"/>
    <s v="KA409"/>
    <x v="31"/>
    <m/>
    <x v="14"/>
    <x v="19"/>
    <m/>
    <m/>
    <x v="37"/>
    <m/>
    <x v="2"/>
    <s v="RCAF To China as 056"/>
    <x v="5"/>
    <x v="3"/>
    <m/>
    <m/>
    <x v="2"/>
    <m/>
    <m/>
    <m/>
    <x v="162"/>
    <x v="1"/>
    <n v="0"/>
    <e v="#N/A"/>
    <x v="17"/>
    <x v="1"/>
    <n v="1"/>
  </r>
  <r>
    <n v="7022"/>
    <s v="KA410"/>
    <x v="31"/>
    <m/>
    <x v="14"/>
    <x v="19"/>
    <m/>
    <m/>
    <x v="37"/>
    <m/>
    <x v="2"/>
    <s v="RCAF To China as 167"/>
    <x v="5"/>
    <x v="3"/>
    <m/>
    <m/>
    <x v="2"/>
    <m/>
    <m/>
    <m/>
    <x v="162"/>
    <x v="1"/>
    <n v="0"/>
    <e v="#N/A"/>
    <x v="17"/>
    <x v="1"/>
    <n v="1"/>
  </r>
  <r>
    <n v="7023"/>
    <s v="KA411"/>
    <x v="31"/>
    <m/>
    <x v="14"/>
    <x v="19"/>
    <m/>
    <m/>
    <x v="37"/>
    <m/>
    <x v="2"/>
    <s v="RCAF To China as 112"/>
    <x v="5"/>
    <x v="3"/>
    <m/>
    <m/>
    <x v="2"/>
    <m/>
    <m/>
    <m/>
    <x v="162"/>
    <x v="1"/>
    <n v="0"/>
    <e v="#N/A"/>
    <x v="17"/>
    <x v="1"/>
    <n v="1"/>
  </r>
  <r>
    <n v="7024"/>
    <s v="KA415"/>
    <x v="31"/>
    <m/>
    <x v="14"/>
    <x v="19"/>
    <m/>
    <m/>
    <x v="37"/>
    <m/>
    <x v="2"/>
    <s v="RCAF To China as 120"/>
    <x v="5"/>
    <x v="3"/>
    <m/>
    <m/>
    <x v="2"/>
    <m/>
    <m/>
    <m/>
    <x v="162"/>
    <x v="1"/>
    <n v="0"/>
    <e v="#N/A"/>
    <x v="17"/>
    <x v="1"/>
    <n v="1"/>
  </r>
  <r>
    <n v="7025"/>
    <s v="KA418"/>
    <x v="31"/>
    <m/>
    <x v="2"/>
    <x v="19"/>
    <m/>
    <m/>
    <x v="37"/>
    <m/>
    <x v="2"/>
    <s v="RCAF (Air Britain Serials)"/>
    <x v="5"/>
    <x v="3"/>
    <m/>
    <m/>
    <x v="2"/>
    <m/>
    <m/>
    <m/>
    <x v="162"/>
    <x v="1"/>
    <n v="0"/>
    <e v="#N/A"/>
    <x v="17"/>
    <x v="1"/>
    <n v="1"/>
  </r>
  <r>
    <n v="7026"/>
    <s v="KA419"/>
    <x v="31"/>
    <m/>
    <x v="14"/>
    <x v="19"/>
    <m/>
    <m/>
    <x v="37"/>
    <m/>
    <x v="2"/>
    <s v="RCAF To China as 169"/>
    <x v="5"/>
    <x v="3"/>
    <m/>
    <m/>
    <x v="2"/>
    <m/>
    <m/>
    <m/>
    <x v="162"/>
    <x v="1"/>
    <n v="0"/>
    <e v="#N/A"/>
    <x v="17"/>
    <x v="1"/>
    <n v="1"/>
  </r>
  <r>
    <n v="7027"/>
    <s v="KA420"/>
    <x v="31"/>
    <m/>
    <x v="14"/>
    <x v="19"/>
    <m/>
    <m/>
    <x v="37"/>
    <m/>
    <x v="2"/>
    <s v="RCAF To China as 092"/>
    <x v="5"/>
    <x v="3"/>
    <m/>
    <m/>
    <x v="2"/>
    <m/>
    <m/>
    <m/>
    <x v="162"/>
    <x v="1"/>
    <n v="0"/>
    <e v="#N/A"/>
    <x v="17"/>
    <x v="1"/>
    <n v="1"/>
  </r>
  <r>
    <n v="7028"/>
    <s v="KA421"/>
    <x v="31"/>
    <m/>
    <x v="14"/>
    <x v="19"/>
    <m/>
    <m/>
    <x v="37"/>
    <m/>
    <x v="2"/>
    <s v="RCAF To China as 069"/>
    <x v="5"/>
    <x v="3"/>
    <m/>
    <m/>
    <x v="2"/>
    <m/>
    <m/>
    <m/>
    <x v="162"/>
    <x v="1"/>
    <n v="0"/>
    <e v="#N/A"/>
    <x v="17"/>
    <x v="1"/>
    <n v="1"/>
  </r>
  <r>
    <n v="7029"/>
    <s v="KA422"/>
    <x v="31"/>
    <m/>
    <x v="14"/>
    <x v="19"/>
    <m/>
    <m/>
    <x v="37"/>
    <m/>
    <x v="2"/>
    <s v="RCAF To China as 109"/>
    <x v="5"/>
    <x v="3"/>
    <m/>
    <m/>
    <x v="2"/>
    <m/>
    <m/>
    <m/>
    <x v="162"/>
    <x v="1"/>
    <n v="0"/>
    <e v="#N/A"/>
    <x v="17"/>
    <x v="1"/>
    <n v="1"/>
  </r>
  <r>
    <n v="7030"/>
    <s v="KA423"/>
    <x v="31"/>
    <m/>
    <x v="14"/>
    <x v="19"/>
    <m/>
    <m/>
    <x v="37"/>
    <m/>
    <x v="2"/>
    <s v="RCAF To China as 061"/>
    <x v="5"/>
    <x v="3"/>
    <m/>
    <m/>
    <x v="2"/>
    <m/>
    <m/>
    <m/>
    <x v="162"/>
    <x v="1"/>
    <n v="0"/>
    <e v="#N/A"/>
    <x v="17"/>
    <x v="1"/>
    <n v="1"/>
  </r>
  <r>
    <n v="7031"/>
    <s v="KA424"/>
    <x v="31"/>
    <m/>
    <x v="14"/>
    <x v="19"/>
    <m/>
    <m/>
    <x v="37"/>
    <m/>
    <x v="2"/>
    <s v="RCAF To China as 161"/>
    <x v="5"/>
    <x v="3"/>
    <m/>
    <m/>
    <x v="2"/>
    <m/>
    <m/>
    <m/>
    <x v="162"/>
    <x v="1"/>
    <n v="0"/>
    <e v="#N/A"/>
    <x v="17"/>
    <x v="1"/>
    <n v="1"/>
  </r>
  <r>
    <n v="7032"/>
    <s v="KA425"/>
    <x v="31"/>
    <m/>
    <x v="14"/>
    <x v="19"/>
    <m/>
    <m/>
    <x v="37"/>
    <m/>
    <x v="2"/>
    <s v="RCAF To China as 116"/>
    <x v="5"/>
    <x v="3"/>
    <m/>
    <m/>
    <x v="2"/>
    <m/>
    <m/>
    <m/>
    <x v="162"/>
    <x v="1"/>
    <n v="0"/>
    <e v="#N/A"/>
    <x v="17"/>
    <x v="1"/>
    <n v="1"/>
  </r>
  <r>
    <n v="7033"/>
    <s v="KA426"/>
    <x v="31"/>
    <m/>
    <x v="2"/>
    <x v="19"/>
    <m/>
    <m/>
    <x v="37"/>
    <m/>
    <x v="2"/>
    <s v="RCAF (Air Britain Serials)"/>
    <x v="5"/>
    <x v="3"/>
    <m/>
    <m/>
    <x v="2"/>
    <m/>
    <m/>
    <m/>
    <x v="162"/>
    <x v="1"/>
    <n v="0"/>
    <e v="#N/A"/>
    <x v="17"/>
    <x v="1"/>
    <n v="1"/>
  </r>
  <r>
    <n v="7034"/>
    <s v="KA427"/>
    <x v="31"/>
    <m/>
    <x v="14"/>
    <x v="19"/>
    <m/>
    <m/>
    <x v="37"/>
    <m/>
    <x v="2"/>
    <s v="RCAF To China as 100"/>
    <x v="5"/>
    <x v="3"/>
    <m/>
    <m/>
    <x v="2"/>
    <m/>
    <m/>
    <m/>
    <x v="162"/>
    <x v="1"/>
    <n v="0"/>
    <e v="#N/A"/>
    <x v="17"/>
    <x v="1"/>
    <n v="1"/>
  </r>
  <r>
    <n v="7035"/>
    <s v="KA428"/>
    <x v="31"/>
    <m/>
    <x v="14"/>
    <x v="19"/>
    <m/>
    <m/>
    <x v="37"/>
    <m/>
    <x v="2"/>
    <s v="RCAF To China as 095"/>
    <x v="5"/>
    <x v="3"/>
    <m/>
    <m/>
    <x v="2"/>
    <m/>
    <m/>
    <m/>
    <x v="162"/>
    <x v="1"/>
    <n v="0"/>
    <e v="#N/A"/>
    <x v="17"/>
    <x v="1"/>
    <n v="1"/>
  </r>
  <r>
    <n v="7036"/>
    <s v="KA429"/>
    <x v="31"/>
    <m/>
    <x v="14"/>
    <x v="19"/>
    <m/>
    <m/>
    <x v="37"/>
    <m/>
    <x v="2"/>
    <s v="RCAF To China as 113"/>
    <x v="5"/>
    <x v="3"/>
    <m/>
    <m/>
    <x v="2"/>
    <m/>
    <m/>
    <m/>
    <x v="162"/>
    <x v="1"/>
    <n v="0"/>
    <e v="#N/A"/>
    <x v="17"/>
    <x v="1"/>
    <n v="1"/>
  </r>
  <r>
    <n v="7037"/>
    <s v="KA430"/>
    <x v="31"/>
    <m/>
    <x v="14"/>
    <x v="19"/>
    <m/>
    <m/>
    <x v="37"/>
    <m/>
    <x v="2"/>
    <s v="RCAF To China as 164"/>
    <x v="5"/>
    <x v="3"/>
    <m/>
    <m/>
    <x v="2"/>
    <m/>
    <m/>
    <m/>
    <x v="162"/>
    <x v="1"/>
    <n v="0"/>
    <e v="#N/A"/>
    <x v="17"/>
    <x v="1"/>
    <n v="1"/>
  </r>
  <r>
    <n v="7038"/>
    <s v="KA431"/>
    <x v="31"/>
    <m/>
    <x v="2"/>
    <x v="19"/>
    <m/>
    <m/>
    <x v="37"/>
    <m/>
    <x v="2"/>
    <s v="RCAF (Air Britain Serials)"/>
    <x v="5"/>
    <x v="3"/>
    <m/>
    <m/>
    <x v="2"/>
    <m/>
    <m/>
    <m/>
    <x v="162"/>
    <x v="1"/>
    <n v="0"/>
    <e v="#N/A"/>
    <x v="17"/>
    <x v="1"/>
    <n v="1"/>
  </r>
  <r>
    <n v="7039"/>
    <s v="KA432"/>
    <x v="31"/>
    <m/>
    <x v="2"/>
    <x v="19"/>
    <m/>
    <m/>
    <x v="37"/>
    <m/>
    <x v="2"/>
    <s v="RCAF (Air Britain Serials)"/>
    <x v="5"/>
    <x v="3"/>
    <m/>
    <m/>
    <x v="2"/>
    <m/>
    <m/>
    <m/>
    <x v="162"/>
    <x v="1"/>
    <n v="0"/>
    <e v="#N/A"/>
    <x v="17"/>
    <x v="1"/>
    <n v="1"/>
  </r>
  <r>
    <n v="7040"/>
    <s v="KA433"/>
    <x v="31"/>
    <m/>
    <x v="14"/>
    <x v="19"/>
    <m/>
    <m/>
    <x v="37"/>
    <m/>
    <x v="2"/>
    <s v="RCAF To China as 153"/>
    <x v="5"/>
    <x v="3"/>
    <m/>
    <m/>
    <x v="2"/>
    <m/>
    <m/>
    <m/>
    <x v="162"/>
    <x v="1"/>
    <n v="0"/>
    <e v="#N/A"/>
    <x v="17"/>
    <x v="1"/>
    <n v="1"/>
  </r>
  <r>
    <n v="7041"/>
    <s v="KA434"/>
    <x v="31"/>
    <m/>
    <x v="2"/>
    <x v="19"/>
    <m/>
    <m/>
    <x v="37"/>
    <m/>
    <x v="2"/>
    <s v="RCAF (Air Britain Serials)"/>
    <x v="5"/>
    <x v="3"/>
    <m/>
    <m/>
    <x v="2"/>
    <m/>
    <m/>
    <m/>
    <x v="162"/>
    <x v="1"/>
    <n v="0"/>
    <e v="#N/A"/>
    <x v="17"/>
    <x v="1"/>
    <n v="1"/>
  </r>
  <r>
    <n v="7042"/>
    <s v="KA435"/>
    <x v="31"/>
    <m/>
    <x v="14"/>
    <x v="19"/>
    <m/>
    <m/>
    <x v="37"/>
    <m/>
    <x v="2"/>
    <s v="RCAF To China as 065"/>
    <x v="5"/>
    <x v="3"/>
    <m/>
    <m/>
    <x v="2"/>
    <m/>
    <m/>
    <m/>
    <x v="162"/>
    <x v="1"/>
    <n v="0"/>
    <e v="#N/A"/>
    <x v="17"/>
    <x v="1"/>
    <n v="1"/>
  </r>
  <r>
    <n v="7043"/>
    <s v="KA436"/>
    <x v="31"/>
    <m/>
    <x v="14"/>
    <x v="19"/>
    <m/>
    <m/>
    <x v="37"/>
    <m/>
    <x v="2"/>
    <s v="RCAF To China as 074"/>
    <x v="5"/>
    <x v="3"/>
    <m/>
    <m/>
    <x v="2"/>
    <m/>
    <m/>
    <m/>
    <x v="162"/>
    <x v="1"/>
    <n v="0"/>
    <e v="#N/A"/>
    <x v="17"/>
    <x v="1"/>
    <n v="1"/>
  </r>
  <r>
    <n v="7044"/>
    <s v="KA437"/>
    <x v="31"/>
    <m/>
    <x v="14"/>
    <x v="19"/>
    <m/>
    <m/>
    <x v="37"/>
    <m/>
    <x v="2"/>
    <s v="RCAF To China as 071"/>
    <x v="5"/>
    <x v="3"/>
    <m/>
    <m/>
    <x v="2"/>
    <m/>
    <m/>
    <m/>
    <x v="162"/>
    <x v="1"/>
    <n v="0"/>
    <e v="#N/A"/>
    <x v="17"/>
    <x v="1"/>
    <n v="1"/>
  </r>
  <r>
    <n v="7045"/>
    <s v="KA438"/>
    <x v="31"/>
    <m/>
    <x v="2"/>
    <x v="19"/>
    <m/>
    <m/>
    <x v="37"/>
    <m/>
    <x v="2"/>
    <s v="RCAF (Air Britain Serials)"/>
    <x v="5"/>
    <x v="3"/>
    <m/>
    <m/>
    <x v="2"/>
    <m/>
    <m/>
    <m/>
    <x v="162"/>
    <x v="1"/>
    <n v="0"/>
    <e v="#N/A"/>
    <x v="17"/>
    <x v="1"/>
    <n v="1"/>
  </r>
  <r>
    <n v="7046"/>
    <s v="KA439"/>
    <x v="31"/>
    <m/>
    <x v="14"/>
    <x v="19"/>
    <m/>
    <m/>
    <x v="37"/>
    <m/>
    <x v="2"/>
    <s v="RCAF To China as 102"/>
    <x v="5"/>
    <x v="3"/>
    <m/>
    <m/>
    <x v="2"/>
    <m/>
    <m/>
    <m/>
    <x v="162"/>
    <x v="1"/>
    <n v="0"/>
    <e v="#N/A"/>
    <x v="17"/>
    <x v="1"/>
    <n v="1"/>
  </r>
  <r>
    <n v="7047"/>
    <s v="KA440"/>
    <x v="31"/>
    <m/>
    <x v="14"/>
    <x v="19"/>
    <m/>
    <m/>
    <x v="37"/>
    <m/>
    <x v="2"/>
    <s v="RCAF To China as 158"/>
    <x v="5"/>
    <x v="3"/>
    <m/>
    <m/>
    <x v="2"/>
    <m/>
    <m/>
    <m/>
    <x v="162"/>
    <x v="1"/>
    <n v="0"/>
    <e v="#N/A"/>
    <x v="17"/>
    <x v="1"/>
    <n v="1"/>
  </r>
  <r>
    <n v="7048"/>
    <s v="KA441"/>
    <x v="31"/>
    <m/>
    <x v="14"/>
    <x v="19"/>
    <m/>
    <m/>
    <x v="37"/>
    <m/>
    <x v="2"/>
    <s v="RCAF To China as 079"/>
    <x v="5"/>
    <x v="3"/>
    <m/>
    <m/>
    <x v="2"/>
    <m/>
    <m/>
    <m/>
    <x v="162"/>
    <x v="1"/>
    <n v="0"/>
    <e v="#N/A"/>
    <x v="17"/>
    <x v="1"/>
    <n v="1"/>
  </r>
  <r>
    <n v="7049"/>
    <s v="KA442"/>
    <x v="31"/>
    <m/>
    <x v="2"/>
    <x v="19"/>
    <m/>
    <m/>
    <x v="37"/>
    <m/>
    <x v="2"/>
    <s v="RCAF (Air Britain Serials)"/>
    <x v="5"/>
    <x v="3"/>
    <m/>
    <m/>
    <x v="2"/>
    <m/>
    <m/>
    <m/>
    <x v="162"/>
    <x v="1"/>
    <n v="0"/>
    <e v="#N/A"/>
    <x v="17"/>
    <x v="1"/>
    <n v="1"/>
  </r>
  <r>
    <n v="7050"/>
    <s v="KA443"/>
    <x v="31"/>
    <m/>
    <x v="2"/>
    <x v="19"/>
    <m/>
    <m/>
    <x v="37"/>
    <m/>
    <x v="2"/>
    <s v="RCAF (Air Britain Serials)"/>
    <x v="5"/>
    <x v="3"/>
    <m/>
    <m/>
    <x v="2"/>
    <m/>
    <m/>
    <m/>
    <x v="162"/>
    <x v="1"/>
    <n v="0"/>
    <e v="#N/A"/>
    <x v="17"/>
    <x v="1"/>
    <n v="1"/>
  </r>
  <r>
    <n v="7051"/>
    <s v="KA444"/>
    <x v="31"/>
    <m/>
    <x v="14"/>
    <x v="19"/>
    <m/>
    <m/>
    <x v="37"/>
    <m/>
    <x v="2"/>
    <s v="RCAF To China as 110"/>
    <x v="5"/>
    <x v="3"/>
    <m/>
    <m/>
    <x v="2"/>
    <m/>
    <m/>
    <m/>
    <x v="162"/>
    <x v="1"/>
    <n v="0"/>
    <e v="#N/A"/>
    <x v="17"/>
    <x v="1"/>
    <n v="1"/>
  </r>
  <r>
    <n v="7052"/>
    <s v="KA445"/>
    <x v="31"/>
    <m/>
    <x v="2"/>
    <x v="19"/>
    <m/>
    <m/>
    <x v="37"/>
    <m/>
    <x v="2"/>
    <s v="RCAF (Air Britain Serials)"/>
    <x v="5"/>
    <x v="3"/>
    <m/>
    <m/>
    <x v="2"/>
    <m/>
    <m/>
    <m/>
    <x v="162"/>
    <x v="1"/>
    <n v="0"/>
    <e v="#N/A"/>
    <x v="17"/>
    <x v="1"/>
    <n v="1"/>
  </r>
  <r>
    <n v="7053"/>
    <s v="KA446"/>
    <x v="31"/>
    <m/>
    <x v="2"/>
    <x v="19"/>
    <m/>
    <m/>
    <x v="37"/>
    <m/>
    <x v="2"/>
    <s v="RCAF (Air Britain Serials)"/>
    <x v="5"/>
    <x v="3"/>
    <m/>
    <m/>
    <x v="2"/>
    <m/>
    <m/>
    <m/>
    <x v="162"/>
    <x v="1"/>
    <n v="0"/>
    <e v="#N/A"/>
    <x v="17"/>
    <x v="1"/>
    <n v="1"/>
  </r>
  <r>
    <n v="7054"/>
    <s v="KA447"/>
    <x v="31"/>
    <m/>
    <x v="2"/>
    <x v="19"/>
    <m/>
    <m/>
    <x v="37"/>
    <m/>
    <x v="2"/>
    <s v="RCAF (Air Britain Serials)"/>
    <x v="5"/>
    <x v="3"/>
    <m/>
    <m/>
    <x v="2"/>
    <m/>
    <m/>
    <m/>
    <x v="162"/>
    <x v="1"/>
    <n v="0"/>
    <e v="#N/A"/>
    <x v="17"/>
    <x v="1"/>
    <n v="1"/>
  </r>
  <r>
    <n v="7055"/>
    <s v="KA448"/>
    <x v="31"/>
    <m/>
    <x v="2"/>
    <x v="19"/>
    <m/>
    <m/>
    <x v="37"/>
    <m/>
    <x v="2"/>
    <s v="RCAF (Air Britain Serials)"/>
    <x v="5"/>
    <x v="3"/>
    <m/>
    <m/>
    <x v="2"/>
    <m/>
    <m/>
    <m/>
    <x v="162"/>
    <x v="1"/>
    <n v="0"/>
    <e v="#N/A"/>
    <x v="17"/>
    <x v="1"/>
    <n v="1"/>
  </r>
  <r>
    <n v="7056"/>
    <s v="KA449"/>
    <x v="31"/>
    <m/>
    <x v="2"/>
    <x v="19"/>
    <m/>
    <m/>
    <x v="37"/>
    <m/>
    <x v="2"/>
    <s v="RCAF (Air Britain Serials)"/>
    <x v="5"/>
    <x v="3"/>
    <m/>
    <m/>
    <x v="2"/>
    <m/>
    <m/>
    <m/>
    <x v="162"/>
    <x v="1"/>
    <n v="0"/>
    <e v="#N/A"/>
    <x v="17"/>
    <x v="1"/>
    <n v="1"/>
  </r>
  <r>
    <n v="7057"/>
    <s v="KA450"/>
    <x v="31"/>
    <m/>
    <x v="14"/>
    <x v="19"/>
    <m/>
    <m/>
    <x v="37"/>
    <m/>
    <x v="2"/>
    <s v="RCAF To China as 080"/>
    <x v="5"/>
    <x v="3"/>
    <m/>
    <m/>
    <x v="2"/>
    <m/>
    <m/>
    <m/>
    <x v="162"/>
    <x v="1"/>
    <n v="0"/>
    <e v="#N/A"/>
    <x v="17"/>
    <x v="1"/>
    <n v="1"/>
  </r>
  <r>
    <n v="7058"/>
    <s v="KA451"/>
    <x v="31"/>
    <m/>
    <x v="14"/>
    <x v="19"/>
    <m/>
    <m/>
    <x v="37"/>
    <m/>
    <x v="2"/>
    <s v="RCAF To China as 081"/>
    <x v="5"/>
    <x v="3"/>
    <m/>
    <m/>
    <x v="2"/>
    <m/>
    <m/>
    <m/>
    <x v="162"/>
    <x v="1"/>
    <n v="0"/>
    <e v="#N/A"/>
    <x v="17"/>
    <x v="1"/>
    <n v="1"/>
  </r>
  <r>
    <n v="7059"/>
    <s v="KA452"/>
    <x v="31"/>
    <m/>
    <x v="14"/>
    <x v="19"/>
    <m/>
    <m/>
    <x v="37"/>
    <m/>
    <x v="2"/>
    <s v="RCAF To China"/>
    <x v="5"/>
    <x v="3"/>
    <m/>
    <m/>
    <x v="2"/>
    <m/>
    <m/>
    <m/>
    <x v="162"/>
    <x v="1"/>
    <n v="0"/>
    <e v="#N/A"/>
    <x v="17"/>
    <x v="1"/>
    <n v="1"/>
  </r>
  <r>
    <n v="7060"/>
    <s v="KA453"/>
    <x v="31"/>
    <m/>
    <x v="14"/>
    <x v="19"/>
    <m/>
    <m/>
    <x v="37"/>
    <m/>
    <x v="2"/>
    <s v="RCAF To China as 078"/>
    <x v="5"/>
    <x v="3"/>
    <m/>
    <m/>
    <x v="2"/>
    <m/>
    <m/>
    <m/>
    <x v="162"/>
    <x v="1"/>
    <n v="0"/>
    <e v="#N/A"/>
    <x v="17"/>
    <x v="1"/>
    <n v="1"/>
  </r>
  <r>
    <n v="7061"/>
    <s v="KA454"/>
    <x v="31"/>
    <m/>
    <x v="14"/>
    <x v="19"/>
    <m/>
    <m/>
    <x v="37"/>
    <m/>
    <x v="2"/>
    <s v="RCAF To China as 117"/>
    <x v="5"/>
    <x v="3"/>
    <m/>
    <m/>
    <x v="2"/>
    <m/>
    <m/>
    <m/>
    <x v="162"/>
    <x v="1"/>
    <n v="0"/>
    <e v="#N/A"/>
    <x v="17"/>
    <x v="1"/>
    <n v="1"/>
  </r>
  <r>
    <n v="7062"/>
    <s v="KA455"/>
    <x v="31"/>
    <m/>
    <x v="14"/>
    <x v="19"/>
    <m/>
    <m/>
    <x v="37"/>
    <m/>
    <x v="2"/>
    <s v="RCAF To China"/>
    <x v="5"/>
    <x v="3"/>
    <m/>
    <m/>
    <x v="2"/>
    <m/>
    <m/>
    <m/>
    <x v="162"/>
    <x v="1"/>
    <n v="0"/>
    <e v="#N/A"/>
    <x v="17"/>
    <x v="1"/>
    <n v="1"/>
  </r>
  <r>
    <n v="7063"/>
    <s v="KA456"/>
    <x v="31"/>
    <m/>
    <x v="14"/>
    <x v="19"/>
    <m/>
    <m/>
    <x v="37"/>
    <m/>
    <x v="2"/>
    <s v="RCAF To China as 057"/>
    <x v="5"/>
    <x v="3"/>
    <m/>
    <m/>
    <x v="2"/>
    <m/>
    <m/>
    <m/>
    <x v="162"/>
    <x v="1"/>
    <n v="0"/>
    <e v="#N/A"/>
    <x v="17"/>
    <x v="1"/>
    <n v="1"/>
  </r>
  <r>
    <n v="7064"/>
    <s v="KA457"/>
    <x v="31"/>
    <m/>
    <x v="14"/>
    <x v="19"/>
    <m/>
    <m/>
    <x v="37"/>
    <m/>
    <x v="2"/>
    <s v="RCAF To China as 073"/>
    <x v="5"/>
    <x v="3"/>
    <m/>
    <m/>
    <x v="2"/>
    <m/>
    <m/>
    <m/>
    <x v="162"/>
    <x v="1"/>
    <n v="0"/>
    <e v="#N/A"/>
    <x v="17"/>
    <x v="1"/>
    <n v="1"/>
  </r>
  <r>
    <n v="7065"/>
    <s v="KA458"/>
    <x v="31"/>
    <m/>
    <x v="14"/>
    <x v="19"/>
    <m/>
    <m/>
    <x v="37"/>
    <m/>
    <x v="2"/>
    <s v="RCAF To China as 088"/>
    <x v="5"/>
    <x v="3"/>
    <m/>
    <m/>
    <x v="2"/>
    <m/>
    <m/>
    <m/>
    <x v="162"/>
    <x v="1"/>
    <n v="0"/>
    <e v="#N/A"/>
    <x v="17"/>
    <x v="1"/>
    <n v="1"/>
  </r>
  <r>
    <n v="7066"/>
    <s v="KA459"/>
    <x v="31"/>
    <m/>
    <x v="14"/>
    <x v="19"/>
    <m/>
    <m/>
    <x v="37"/>
    <m/>
    <x v="2"/>
    <s v="RCAF To China"/>
    <x v="5"/>
    <x v="3"/>
    <m/>
    <m/>
    <x v="2"/>
    <m/>
    <m/>
    <m/>
    <x v="162"/>
    <x v="1"/>
    <n v="0"/>
    <e v="#N/A"/>
    <x v="17"/>
    <x v="1"/>
    <n v="1"/>
  </r>
  <r>
    <n v="7067"/>
    <s v="KA460"/>
    <x v="31"/>
    <m/>
    <x v="14"/>
    <x v="19"/>
    <m/>
    <m/>
    <x v="37"/>
    <m/>
    <x v="2"/>
    <s v="RCAF To China as 101"/>
    <x v="5"/>
    <x v="3"/>
    <m/>
    <m/>
    <x v="2"/>
    <m/>
    <m/>
    <m/>
    <x v="162"/>
    <x v="1"/>
    <n v="0"/>
    <e v="#N/A"/>
    <x v="17"/>
    <x v="1"/>
    <n v="1"/>
  </r>
  <r>
    <n v="7068"/>
    <s v="KA461"/>
    <x v="31"/>
    <m/>
    <x v="14"/>
    <x v="19"/>
    <m/>
    <m/>
    <x v="37"/>
    <m/>
    <x v="2"/>
    <s v="RCAF To China as 147"/>
    <x v="5"/>
    <x v="3"/>
    <m/>
    <m/>
    <x v="2"/>
    <m/>
    <m/>
    <m/>
    <x v="162"/>
    <x v="1"/>
    <n v="0"/>
    <e v="#N/A"/>
    <x v="17"/>
    <x v="1"/>
    <n v="1"/>
  </r>
  <r>
    <n v="7069"/>
    <s v="KA462"/>
    <x v="31"/>
    <m/>
    <x v="14"/>
    <x v="19"/>
    <m/>
    <m/>
    <x v="37"/>
    <m/>
    <x v="2"/>
    <s v="RCAF To China as 064"/>
    <x v="5"/>
    <x v="3"/>
    <m/>
    <m/>
    <x v="2"/>
    <m/>
    <m/>
    <m/>
    <x v="162"/>
    <x v="1"/>
    <n v="0"/>
    <e v="#N/A"/>
    <x v="17"/>
    <x v="1"/>
    <n v="1"/>
  </r>
  <r>
    <n v="7070"/>
    <s v="KA463"/>
    <x v="31"/>
    <m/>
    <x v="14"/>
    <x v="19"/>
    <m/>
    <m/>
    <x v="37"/>
    <m/>
    <x v="2"/>
    <s v="RCAF To China as 068"/>
    <x v="5"/>
    <x v="3"/>
    <m/>
    <m/>
    <x v="2"/>
    <m/>
    <m/>
    <m/>
    <x v="162"/>
    <x v="1"/>
    <n v="0"/>
    <e v="#N/A"/>
    <x v="17"/>
    <x v="1"/>
    <n v="1"/>
  </r>
  <r>
    <n v="7071"/>
    <s v="KA464"/>
    <x v="31"/>
    <m/>
    <x v="14"/>
    <x v="19"/>
    <m/>
    <m/>
    <x v="37"/>
    <m/>
    <x v="2"/>
    <s v="RCAF To China as 162"/>
    <x v="5"/>
    <x v="3"/>
    <m/>
    <m/>
    <x v="2"/>
    <m/>
    <m/>
    <m/>
    <x v="162"/>
    <x v="1"/>
    <n v="0"/>
    <e v="#N/A"/>
    <x v="17"/>
    <x v="1"/>
    <n v="1"/>
  </r>
  <r>
    <n v="7072"/>
    <s v="KA465"/>
    <x v="31"/>
    <m/>
    <x v="14"/>
    <x v="19"/>
    <m/>
    <m/>
    <x v="37"/>
    <m/>
    <x v="2"/>
    <s v="RCAF To China"/>
    <x v="5"/>
    <x v="3"/>
    <m/>
    <m/>
    <x v="2"/>
    <m/>
    <m/>
    <m/>
    <x v="162"/>
    <x v="1"/>
    <n v="0"/>
    <e v="#N/A"/>
    <x v="17"/>
    <x v="1"/>
    <n v="1"/>
  </r>
  <r>
    <n v="7073"/>
    <s v="KA466"/>
    <x v="31"/>
    <m/>
    <x v="14"/>
    <x v="19"/>
    <m/>
    <m/>
    <x v="37"/>
    <m/>
    <x v="2"/>
    <s v="RCAF To China as 067"/>
    <x v="5"/>
    <x v="3"/>
    <m/>
    <m/>
    <x v="2"/>
    <m/>
    <m/>
    <m/>
    <x v="162"/>
    <x v="1"/>
    <n v="0"/>
    <e v="#N/A"/>
    <x v="17"/>
    <x v="1"/>
    <n v="1"/>
  </r>
  <r>
    <n v="7074"/>
    <s v="KA467"/>
    <x v="31"/>
    <m/>
    <x v="14"/>
    <x v="19"/>
    <m/>
    <m/>
    <x v="37"/>
    <m/>
    <x v="2"/>
    <s v="RCAF To China as 070"/>
    <x v="5"/>
    <x v="3"/>
    <m/>
    <m/>
    <x v="2"/>
    <m/>
    <m/>
    <m/>
    <x v="162"/>
    <x v="1"/>
    <n v="0"/>
    <e v="#N/A"/>
    <x v="17"/>
    <x v="1"/>
    <n v="1"/>
  </r>
  <r>
    <n v="7075"/>
    <s v="KA468"/>
    <x v="31"/>
    <m/>
    <x v="14"/>
    <x v="19"/>
    <m/>
    <m/>
    <x v="37"/>
    <m/>
    <x v="2"/>
    <s v="RCAF To China as 082"/>
    <x v="5"/>
    <x v="3"/>
    <m/>
    <m/>
    <x v="2"/>
    <m/>
    <m/>
    <m/>
    <x v="162"/>
    <x v="1"/>
    <n v="0"/>
    <e v="#N/A"/>
    <x v="17"/>
    <x v="1"/>
    <n v="1"/>
  </r>
  <r>
    <n v="7076"/>
    <s v="KA469"/>
    <x v="31"/>
    <m/>
    <x v="14"/>
    <x v="19"/>
    <m/>
    <m/>
    <x v="37"/>
    <m/>
    <x v="2"/>
    <s v="RCAF To China as 046"/>
    <x v="5"/>
    <x v="3"/>
    <m/>
    <m/>
    <x v="2"/>
    <m/>
    <m/>
    <m/>
    <x v="162"/>
    <x v="1"/>
    <n v="0"/>
    <e v="#N/A"/>
    <x v="17"/>
    <x v="1"/>
    <n v="1"/>
  </r>
  <r>
    <n v="7077"/>
    <s v="KA470"/>
    <x v="31"/>
    <m/>
    <x v="14"/>
    <x v="19"/>
    <m/>
    <m/>
    <x v="37"/>
    <m/>
    <x v="2"/>
    <s v="RCAF To China as 048"/>
    <x v="5"/>
    <x v="3"/>
    <m/>
    <m/>
    <x v="2"/>
    <m/>
    <m/>
    <m/>
    <x v="162"/>
    <x v="1"/>
    <n v="0"/>
    <e v="#N/A"/>
    <x v="17"/>
    <x v="1"/>
    <n v="1"/>
  </r>
  <r>
    <n v="7078"/>
    <s v="KA471"/>
    <x v="31"/>
    <m/>
    <x v="14"/>
    <x v="19"/>
    <m/>
    <m/>
    <x v="37"/>
    <m/>
    <x v="2"/>
    <s v="RCAF To China as 049"/>
    <x v="5"/>
    <x v="3"/>
    <m/>
    <m/>
    <x v="2"/>
    <m/>
    <m/>
    <m/>
    <x v="162"/>
    <x v="1"/>
    <n v="0"/>
    <e v="#N/A"/>
    <x v="17"/>
    <x v="1"/>
    <n v="1"/>
  </r>
  <r>
    <n v="7079"/>
    <s v="KA472"/>
    <x v="31"/>
    <m/>
    <x v="14"/>
    <x v="19"/>
    <m/>
    <m/>
    <x v="37"/>
    <m/>
    <x v="2"/>
    <s v="RCAF To China as 140"/>
    <x v="5"/>
    <x v="3"/>
    <m/>
    <m/>
    <x v="2"/>
    <m/>
    <m/>
    <m/>
    <x v="162"/>
    <x v="1"/>
    <n v="0"/>
    <e v="#N/A"/>
    <x v="17"/>
    <x v="1"/>
    <n v="1"/>
  </r>
  <r>
    <n v="7080"/>
    <s v="KA473"/>
    <x v="31"/>
    <m/>
    <x v="14"/>
    <x v="19"/>
    <m/>
    <m/>
    <x v="37"/>
    <m/>
    <x v="2"/>
    <s v="RCAF To China"/>
    <x v="5"/>
    <x v="3"/>
    <m/>
    <m/>
    <x v="2"/>
    <m/>
    <m/>
    <m/>
    <x v="162"/>
    <x v="1"/>
    <n v="0"/>
    <e v="#N/A"/>
    <x v="17"/>
    <x v="1"/>
    <n v="1"/>
  </r>
  <r>
    <n v="7081"/>
    <s v="KA474"/>
    <x v="31"/>
    <m/>
    <x v="14"/>
    <x v="19"/>
    <m/>
    <m/>
    <x v="37"/>
    <m/>
    <x v="2"/>
    <s v="RCAF To China as 059"/>
    <x v="5"/>
    <x v="3"/>
    <m/>
    <m/>
    <x v="2"/>
    <m/>
    <m/>
    <m/>
    <x v="162"/>
    <x v="1"/>
    <n v="0"/>
    <e v="#N/A"/>
    <x v="17"/>
    <x v="1"/>
    <n v="1"/>
  </r>
  <r>
    <n v="7082"/>
    <s v="KA475"/>
    <x v="31"/>
    <m/>
    <x v="14"/>
    <x v="19"/>
    <m/>
    <m/>
    <x v="37"/>
    <m/>
    <x v="2"/>
    <s v="RCAF To China"/>
    <x v="5"/>
    <x v="3"/>
    <m/>
    <m/>
    <x v="2"/>
    <m/>
    <m/>
    <m/>
    <x v="162"/>
    <x v="1"/>
    <n v="0"/>
    <e v="#N/A"/>
    <x v="17"/>
    <x v="1"/>
    <n v="1"/>
  </r>
  <r>
    <n v="7083"/>
    <s v="KA476"/>
    <x v="31"/>
    <m/>
    <x v="14"/>
    <x v="19"/>
    <m/>
    <m/>
    <x v="37"/>
    <m/>
    <x v="2"/>
    <s v="RCAF To China"/>
    <x v="5"/>
    <x v="3"/>
    <m/>
    <m/>
    <x v="2"/>
    <m/>
    <m/>
    <m/>
    <x v="162"/>
    <x v="1"/>
    <n v="0"/>
    <e v="#N/A"/>
    <x v="17"/>
    <x v="1"/>
    <n v="1"/>
  </r>
  <r>
    <n v="7084"/>
    <s v="KA477"/>
    <x v="31"/>
    <m/>
    <x v="14"/>
    <x v="19"/>
    <m/>
    <m/>
    <x v="37"/>
    <m/>
    <x v="2"/>
    <s v="RCAF To China as 084"/>
    <x v="5"/>
    <x v="3"/>
    <m/>
    <m/>
    <x v="2"/>
    <m/>
    <m/>
    <m/>
    <x v="162"/>
    <x v="1"/>
    <n v="0"/>
    <e v="#N/A"/>
    <x v="17"/>
    <x v="1"/>
    <n v="1"/>
  </r>
  <r>
    <n v="7085"/>
    <s v="KA478"/>
    <x v="31"/>
    <m/>
    <x v="14"/>
    <x v="19"/>
    <m/>
    <m/>
    <x v="37"/>
    <m/>
    <x v="2"/>
    <s v="RCAF To China as 160"/>
    <x v="5"/>
    <x v="3"/>
    <m/>
    <m/>
    <x v="2"/>
    <m/>
    <m/>
    <m/>
    <x v="162"/>
    <x v="1"/>
    <n v="0"/>
    <e v="#N/A"/>
    <x v="17"/>
    <x v="1"/>
    <n v="1"/>
  </r>
  <r>
    <n v="7086"/>
    <s v="KA479"/>
    <x v="31"/>
    <m/>
    <x v="14"/>
    <x v="19"/>
    <m/>
    <m/>
    <x v="37"/>
    <m/>
    <x v="2"/>
    <s v="RCAF To China"/>
    <x v="5"/>
    <x v="3"/>
    <m/>
    <m/>
    <x v="2"/>
    <m/>
    <m/>
    <m/>
    <x v="162"/>
    <x v="1"/>
    <n v="0"/>
    <e v="#N/A"/>
    <x v="17"/>
    <x v="1"/>
    <n v="1"/>
  </r>
  <r>
    <n v="7087"/>
    <s v="KA480"/>
    <x v="31"/>
    <m/>
    <x v="14"/>
    <x v="19"/>
    <m/>
    <m/>
    <x v="37"/>
    <m/>
    <x v="2"/>
    <s v="RCAF To China"/>
    <x v="5"/>
    <x v="3"/>
    <m/>
    <m/>
    <x v="2"/>
    <m/>
    <m/>
    <m/>
    <x v="162"/>
    <x v="1"/>
    <n v="0"/>
    <e v="#N/A"/>
    <x v="17"/>
    <x v="1"/>
    <n v="1"/>
  </r>
  <r>
    <n v="7088"/>
    <s v="KA481"/>
    <x v="31"/>
    <m/>
    <x v="14"/>
    <x v="19"/>
    <m/>
    <m/>
    <x v="37"/>
    <m/>
    <x v="2"/>
    <s v="RCAF To China as 076"/>
    <x v="5"/>
    <x v="3"/>
    <m/>
    <m/>
    <x v="2"/>
    <m/>
    <m/>
    <m/>
    <x v="162"/>
    <x v="1"/>
    <n v="0"/>
    <e v="#N/A"/>
    <x v="17"/>
    <x v="1"/>
    <n v="1"/>
  </r>
  <r>
    <n v="7089"/>
    <s v="KA482"/>
    <x v="31"/>
    <m/>
    <x v="14"/>
    <x v="19"/>
    <m/>
    <m/>
    <x v="37"/>
    <m/>
    <x v="2"/>
    <s v="RCAF To China"/>
    <x v="5"/>
    <x v="3"/>
    <m/>
    <m/>
    <x v="2"/>
    <m/>
    <m/>
    <m/>
    <x v="162"/>
    <x v="1"/>
    <n v="0"/>
    <e v="#N/A"/>
    <x v="17"/>
    <x v="1"/>
    <n v="1"/>
  </r>
  <r>
    <n v="7090"/>
    <s v="KA483"/>
    <x v="31"/>
    <m/>
    <x v="14"/>
    <x v="19"/>
    <m/>
    <m/>
    <x v="37"/>
    <m/>
    <x v="2"/>
    <s v="RCAF To China as 130"/>
    <x v="5"/>
    <x v="3"/>
    <m/>
    <m/>
    <x v="2"/>
    <m/>
    <m/>
    <m/>
    <x v="162"/>
    <x v="1"/>
    <n v="0"/>
    <e v="#N/A"/>
    <x v="17"/>
    <x v="1"/>
    <n v="1"/>
  </r>
  <r>
    <n v="7091"/>
    <s v="KA484"/>
    <x v="31"/>
    <m/>
    <x v="14"/>
    <x v="19"/>
    <m/>
    <m/>
    <x v="37"/>
    <m/>
    <x v="2"/>
    <s v="RCAF To China"/>
    <x v="5"/>
    <x v="3"/>
    <m/>
    <m/>
    <x v="2"/>
    <m/>
    <m/>
    <m/>
    <x v="162"/>
    <x v="1"/>
    <n v="0"/>
    <e v="#N/A"/>
    <x v="17"/>
    <x v="1"/>
    <n v="1"/>
  </r>
  <r>
    <n v="7092"/>
    <s v="KA485"/>
    <x v="31"/>
    <m/>
    <x v="14"/>
    <x v="19"/>
    <m/>
    <m/>
    <x v="37"/>
    <m/>
    <x v="2"/>
    <s v="RCAF To China as 144"/>
    <x v="5"/>
    <x v="3"/>
    <m/>
    <m/>
    <x v="2"/>
    <m/>
    <m/>
    <m/>
    <x v="162"/>
    <x v="1"/>
    <n v="0"/>
    <e v="#N/A"/>
    <x v="17"/>
    <x v="1"/>
    <n v="1"/>
  </r>
  <r>
    <n v="7093"/>
    <s v="KA486"/>
    <x v="31"/>
    <m/>
    <x v="14"/>
    <x v="19"/>
    <m/>
    <m/>
    <x v="37"/>
    <m/>
    <x v="2"/>
    <s v="RCAF To China as 132"/>
    <x v="5"/>
    <x v="3"/>
    <m/>
    <m/>
    <x v="2"/>
    <m/>
    <m/>
    <m/>
    <x v="162"/>
    <x v="1"/>
    <n v="0"/>
    <e v="#N/A"/>
    <x v="17"/>
    <x v="1"/>
    <n v="1"/>
  </r>
  <r>
    <n v="7094"/>
    <s v="KA488"/>
    <x v="31"/>
    <m/>
    <x v="14"/>
    <x v="19"/>
    <m/>
    <m/>
    <x v="37"/>
    <m/>
    <x v="2"/>
    <s v="RCAF To China as 054"/>
    <x v="5"/>
    <x v="3"/>
    <m/>
    <m/>
    <x v="2"/>
    <m/>
    <m/>
    <m/>
    <x v="162"/>
    <x v="1"/>
    <n v="0"/>
    <e v="#N/A"/>
    <x v="17"/>
    <x v="1"/>
    <n v="1"/>
  </r>
  <r>
    <n v="7095"/>
    <s v="KA489"/>
    <x v="31"/>
    <m/>
    <x v="14"/>
    <x v="19"/>
    <m/>
    <m/>
    <x v="37"/>
    <m/>
    <x v="2"/>
    <s v="RCAF To China"/>
    <x v="5"/>
    <x v="3"/>
    <m/>
    <m/>
    <x v="2"/>
    <m/>
    <m/>
    <m/>
    <x v="162"/>
    <x v="1"/>
    <n v="0"/>
    <e v="#N/A"/>
    <x v="17"/>
    <x v="1"/>
    <n v="1"/>
  </r>
  <r>
    <n v="7096"/>
    <s v="KA490"/>
    <x v="31"/>
    <m/>
    <x v="14"/>
    <x v="19"/>
    <m/>
    <m/>
    <x v="37"/>
    <m/>
    <x v="2"/>
    <s v="RCAF To China"/>
    <x v="5"/>
    <x v="3"/>
    <m/>
    <m/>
    <x v="2"/>
    <m/>
    <m/>
    <m/>
    <x v="162"/>
    <x v="1"/>
    <n v="0"/>
    <e v="#N/A"/>
    <x v="17"/>
    <x v="1"/>
    <n v="1"/>
  </r>
  <r>
    <n v="7097"/>
    <s v="KA491"/>
    <x v="31"/>
    <m/>
    <x v="14"/>
    <x v="19"/>
    <m/>
    <m/>
    <x v="37"/>
    <m/>
    <x v="2"/>
    <s v="RCAF To China"/>
    <x v="5"/>
    <x v="3"/>
    <m/>
    <m/>
    <x v="2"/>
    <m/>
    <m/>
    <m/>
    <x v="162"/>
    <x v="1"/>
    <n v="0"/>
    <e v="#N/A"/>
    <x v="17"/>
    <x v="1"/>
    <n v="1"/>
  </r>
  <r>
    <n v="7098"/>
    <s v="KA492"/>
    <x v="31"/>
    <m/>
    <x v="14"/>
    <x v="19"/>
    <m/>
    <m/>
    <x v="37"/>
    <m/>
    <x v="2"/>
    <s v="RCAF To China"/>
    <x v="5"/>
    <x v="3"/>
    <m/>
    <m/>
    <x v="2"/>
    <m/>
    <m/>
    <m/>
    <x v="162"/>
    <x v="1"/>
    <n v="0"/>
    <e v="#N/A"/>
    <x v="17"/>
    <x v="1"/>
    <n v="1"/>
  </r>
  <r>
    <n v="7099"/>
    <s v="KA493"/>
    <x v="31"/>
    <m/>
    <x v="14"/>
    <x v="19"/>
    <m/>
    <m/>
    <x v="37"/>
    <m/>
    <x v="2"/>
    <s v="RCAF To China"/>
    <x v="5"/>
    <x v="3"/>
    <m/>
    <m/>
    <x v="2"/>
    <m/>
    <m/>
    <m/>
    <x v="162"/>
    <x v="1"/>
    <n v="0"/>
    <e v="#N/A"/>
    <x v="17"/>
    <x v="1"/>
    <n v="1"/>
  </r>
  <r>
    <n v="7100"/>
    <s v="KA494"/>
    <x v="31"/>
    <m/>
    <x v="14"/>
    <x v="19"/>
    <m/>
    <m/>
    <x v="37"/>
    <m/>
    <x v="2"/>
    <s v="RCAF To China"/>
    <x v="5"/>
    <x v="3"/>
    <m/>
    <m/>
    <x v="2"/>
    <m/>
    <m/>
    <m/>
    <x v="162"/>
    <x v="1"/>
    <n v="0"/>
    <e v="#N/A"/>
    <x v="17"/>
    <x v="1"/>
    <n v="1"/>
  </r>
  <r>
    <n v="7101"/>
    <s v="KA495"/>
    <x v="31"/>
    <m/>
    <x v="14"/>
    <x v="19"/>
    <m/>
    <m/>
    <x v="37"/>
    <m/>
    <x v="2"/>
    <s v="RCAF To China as 155"/>
    <x v="5"/>
    <x v="3"/>
    <m/>
    <m/>
    <x v="2"/>
    <m/>
    <m/>
    <m/>
    <x v="162"/>
    <x v="1"/>
    <n v="0"/>
    <e v="#N/A"/>
    <x v="17"/>
    <x v="1"/>
    <n v="1"/>
  </r>
  <r>
    <n v="7102"/>
    <s v="KA496"/>
    <x v="31"/>
    <m/>
    <x v="14"/>
    <x v="19"/>
    <m/>
    <m/>
    <x v="37"/>
    <m/>
    <x v="2"/>
    <s v="RCAF To China"/>
    <x v="5"/>
    <x v="3"/>
    <m/>
    <m/>
    <x v="2"/>
    <m/>
    <m/>
    <m/>
    <x v="162"/>
    <x v="1"/>
    <n v="0"/>
    <e v="#N/A"/>
    <x v="17"/>
    <x v="1"/>
    <n v="1"/>
  </r>
  <r>
    <n v="7103"/>
    <s v="KA497"/>
    <x v="31"/>
    <m/>
    <x v="14"/>
    <x v="19"/>
    <m/>
    <m/>
    <x v="37"/>
    <m/>
    <x v="2"/>
    <s v="RCAF To China as 146"/>
    <x v="5"/>
    <x v="3"/>
    <m/>
    <m/>
    <x v="2"/>
    <m/>
    <m/>
    <m/>
    <x v="162"/>
    <x v="1"/>
    <n v="0"/>
    <e v="#N/A"/>
    <x v="17"/>
    <x v="1"/>
    <n v="1"/>
  </r>
  <r>
    <n v="7104"/>
    <s v="KA498"/>
    <x v="31"/>
    <m/>
    <x v="14"/>
    <x v="19"/>
    <m/>
    <m/>
    <x v="37"/>
    <m/>
    <x v="2"/>
    <s v="RCAF To China as 058"/>
    <x v="5"/>
    <x v="3"/>
    <m/>
    <m/>
    <x v="2"/>
    <m/>
    <m/>
    <m/>
    <x v="162"/>
    <x v="1"/>
    <n v="0"/>
    <e v="#N/A"/>
    <x v="17"/>
    <x v="1"/>
    <n v="1"/>
  </r>
  <r>
    <n v="7105"/>
    <s v="KA499"/>
    <x v="31"/>
    <m/>
    <x v="14"/>
    <x v="19"/>
    <m/>
    <m/>
    <x v="37"/>
    <m/>
    <x v="2"/>
    <s v="RCAF To China as 060"/>
    <x v="5"/>
    <x v="3"/>
    <m/>
    <m/>
    <x v="2"/>
    <m/>
    <m/>
    <m/>
    <x v="162"/>
    <x v="1"/>
    <n v="0"/>
    <e v="#N/A"/>
    <x v="17"/>
    <x v="1"/>
    <n v="1"/>
  </r>
  <r>
    <n v="7114"/>
    <s v="KA500"/>
    <x v="31"/>
    <m/>
    <x v="14"/>
    <x v="19"/>
    <m/>
    <m/>
    <x v="37"/>
    <m/>
    <x v="2"/>
    <s v="RCAF To China"/>
    <x v="5"/>
    <x v="3"/>
    <m/>
    <m/>
    <x v="2"/>
    <m/>
    <m/>
    <m/>
    <x v="162"/>
    <x v="1"/>
    <n v="0"/>
    <e v="#N/A"/>
    <x v="17"/>
    <x v="1"/>
    <n v="1"/>
  </r>
  <r>
    <n v="7120"/>
    <s v="KA501"/>
    <x v="31"/>
    <m/>
    <x v="14"/>
    <x v="19"/>
    <m/>
    <m/>
    <x v="37"/>
    <m/>
    <x v="2"/>
    <s v="RCAF To China as 138"/>
    <x v="5"/>
    <x v="3"/>
    <m/>
    <m/>
    <x v="2"/>
    <m/>
    <m/>
    <m/>
    <x v="162"/>
    <x v="1"/>
    <n v="0"/>
    <e v="#N/A"/>
    <x v="17"/>
    <x v="1"/>
    <n v="1"/>
  </r>
  <r>
    <n v="7162"/>
    <s v="KA502"/>
    <x v="31"/>
    <m/>
    <x v="14"/>
    <x v="19"/>
    <m/>
    <m/>
    <x v="37"/>
    <m/>
    <x v="2"/>
    <s v="RCAF To China"/>
    <x v="5"/>
    <x v="3"/>
    <m/>
    <m/>
    <x v="2"/>
    <m/>
    <m/>
    <m/>
    <x v="162"/>
    <x v="1"/>
    <n v="0"/>
    <e v="#N/A"/>
    <x v="17"/>
    <x v="1"/>
    <n v="1"/>
  </r>
  <r>
    <n v="7163"/>
    <s v="KA503"/>
    <x v="31"/>
    <m/>
    <x v="14"/>
    <x v="19"/>
    <m/>
    <m/>
    <x v="37"/>
    <m/>
    <x v="2"/>
    <s v="RCAF To China"/>
    <x v="5"/>
    <x v="3"/>
    <m/>
    <m/>
    <x v="2"/>
    <m/>
    <m/>
    <m/>
    <x v="162"/>
    <x v="1"/>
    <n v="0"/>
    <e v="#N/A"/>
    <x v="17"/>
    <x v="1"/>
    <n v="1"/>
  </r>
  <r>
    <n v="7164"/>
    <s v="KA504"/>
    <x v="31"/>
    <m/>
    <x v="14"/>
    <x v="19"/>
    <m/>
    <m/>
    <x v="37"/>
    <m/>
    <x v="2"/>
    <s v="RCAF To China as 086"/>
    <x v="5"/>
    <x v="3"/>
    <m/>
    <m/>
    <x v="2"/>
    <m/>
    <m/>
    <m/>
    <x v="162"/>
    <x v="1"/>
    <n v="0"/>
    <e v="#N/A"/>
    <x v="17"/>
    <x v="1"/>
    <n v="1"/>
  </r>
  <r>
    <n v="7165"/>
    <s v="KA505"/>
    <x v="31"/>
    <m/>
    <x v="14"/>
    <x v="19"/>
    <m/>
    <m/>
    <x v="37"/>
    <m/>
    <x v="2"/>
    <s v="RCAF To China as 141"/>
    <x v="5"/>
    <x v="3"/>
    <m/>
    <m/>
    <x v="2"/>
    <m/>
    <m/>
    <m/>
    <x v="162"/>
    <x v="1"/>
    <n v="0"/>
    <e v="#N/A"/>
    <x v="17"/>
    <x v="1"/>
    <n v="1"/>
  </r>
  <r>
    <n v="7166"/>
    <s v="KA506"/>
    <x v="31"/>
    <m/>
    <x v="14"/>
    <x v="19"/>
    <m/>
    <m/>
    <x v="37"/>
    <m/>
    <x v="2"/>
    <s v="RCAF To China as 165"/>
    <x v="5"/>
    <x v="3"/>
    <m/>
    <m/>
    <x v="2"/>
    <m/>
    <m/>
    <m/>
    <x v="162"/>
    <x v="1"/>
    <n v="0"/>
    <e v="#N/A"/>
    <x v="17"/>
    <x v="1"/>
    <n v="1"/>
  </r>
  <r>
    <n v="7168"/>
    <s v="KA507"/>
    <x v="31"/>
    <m/>
    <x v="14"/>
    <x v="19"/>
    <m/>
    <m/>
    <x v="37"/>
    <m/>
    <x v="2"/>
    <s v="RCAF To China as 152"/>
    <x v="5"/>
    <x v="3"/>
    <m/>
    <m/>
    <x v="2"/>
    <m/>
    <m/>
    <m/>
    <x v="162"/>
    <x v="1"/>
    <n v="0"/>
    <e v="#N/A"/>
    <x v="17"/>
    <x v="1"/>
    <n v="1"/>
  </r>
  <r>
    <n v="7169"/>
    <s v="KA508"/>
    <x v="31"/>
    <m/>
    <x v="14"/>
    <x v="19"/>
    <m/>
    <m/>
    <x v="37"/>
    <m/>
    <x v="2"/>
    <s v="RCAF To China"/>
    <x v="5"/>
    <x v="3"/>
    <m/>
    <m/>
    <x v="2"/>
    <m/>
    <m/>
    <m/>
    <x v="162"/>
    <x v="1"/>
    <n v="0"/>
    <e v="#N/A"/>
    <x v="17"/>
    <x v="1"/>
    <n v="1"/>
  </r>
  <r>
    <n v="7170"/>
    <s v="KA509"/>
    <x v="31"/>
    <m/>
    <x v="14"/>
    <x v="19"/>
    <m/>
    <m/>
    <x v="37"/>
    <m/>
    <x v="2"/>
    <s v="RCAF To China"/>
    <x v="5"/>
    <x v="3"/>
    <m/>
    <m/>
    <x v="2"/>
    <m/>
    <m/>
    <m/>
    <x v="162"/>
    <x v="1"/>
    <n v="0"/>
    <e v="#N/A"/>
    <x v="17"/>
    <x v="1"/>
    <n v="1"/>
  </r>
  <r>
    <n v="7171"/>
    <s v="KA510"/>
    <x v="31"/>
    <m/>
    <x v="14"/>
    <x v="19"/>
    <m/>
    <m/>
    <x v="37"/>
    <m/>
    <x v="2"/>
    <s v="RCAF To China"/>
    <x v="5"/>
    <x v="3"/>
    <m/>
    <m/>
    <x v="2"/>
    <m/>
    <m/>
    <m/>
    <x v="162"/>
    <x v="1"/>
    <n v="0"/>
    <e v="#N/A"/>
    <x v="17"/>
    <x v="1"/>
    <n v="1"/>
  </r>
  <r>
    <n v="7172"/>
    <s v="KA511"/>
    <x v="31"/>
    <m/>
    <x v="14"/>
    <x v="19"/>
    <m/>
    <m/>
    <x v="37"/>
    <m/>
    <x v="2"/>
    <s v="RCAF To China"/>
    <x v="5"/>
    <x v="3"/>
    <m/>
    <m/>
    <x v="2"/>
    <m/>
    <m/>
    <m/>
    <x v="162"/>
    <x v="1"/>
    <n v="0"/>
    <e v="#N/A"/>
    <x v="17"/>
    <x v="1"/>
    <n v="1"/>
  </r>
  <r>
    <n v="7173"/>
    <s v="KA512"/>
    <x v="31"/>
    <m/>
    <x v="14"/>
    <x v="19"/>
    <m/>
    <m/>
    <x v="37"/>
    <m/>
    <x v="2"/>
    <s v="RCAF To China as 083"/>
    <x v="5"/>
    <x v="3"/>
    <m/>
    <m/>
    <x v="2"/>
    <m/>
    <m/>
    <m/>
    <x v="162"/>
    <x v="1"/>
    <n v="0"/>
    <e v="#N/A"/>
    <x v="17"/>
    <x v="1"/>
    <n v="1"/>
  </r>
  <r>
    <n v="7175"/>
    <s v="KA513"/>
    <x v="31"/>
    <m/>
    <x v="14"/>
    <x v="19"/>
    <m/>
    <m/>
    <x v="37"/>
    <m/>
    <x v="2"/>
    <s v="RCAF To China"/>
    <x v="5"/>
    <x v="3"/>
    <m/>
    <m/>
    <x v="2"/>
    <m/>
    <m/>
    <m/>
    <x v="162"/>
    <x v="1"/>
    <n v="0"/>
    <e v="#N/A"/>
    <x v="17"/>
    <x v="1"/>
    <n v="1"/>
  </r>
  <r>
    <n v="7176"/>
    <s v="KA514"/>
    <x v="31"/>
    <m/>
    <x v="14"/>
    <x v="19"/>
    <m/>
    <m/>
    <x v="37"/>
    <m/>
    <x v="2"/>
    <s v="RCAF To China"/>
    <x v="5"/>
    <x v="3"/>
    <m/>
    <m/>
    <x v="2"/>
    <m/>
    <m/>
    <m/>
    <x v="162"/>
    <x v="1"/>
    <n v="0"/>
    <e v="#N/A"/>
    <x v="17"/>
    <x v="1"/>
    <n v="1"/>
  </r>
  <r>
    <n v="7177"/>
    <s v="KA515"/>
    <x v="31"/>
    <m/>
    <x v="14"/>
    <x v="19"/>
    <m/>
    <m/>
    <x v="37"/>
    <m/>
    <x v="2"/>
    <s v="RCAF To China as 052"/>
    <x v="5"/>
    <x v="3"/>
    <m/>
    <m/>
    <x v="2"/>
    <m/>
    <m/>
    <m/>
    <x v="162"/>
    <x v="1"/>
    <n v="0"/>
    <e v="#N/A"/>
    <x v="17"/>
    <x v="1"/>
    <n v="1"/>
  </r>
  <r>
    <n v="7179"/>
    <s v="KA516"/>
    <x v="31"/>
    <m/>
    <x v="14"/>
    <x v="19"/>
    <m/>
    <m/>
    <x v="37"/>
    <m/>
    <x v="2"/>
    <s v="RCAF To China as 050"/>
    <x v="5"/>
    <x v="3"/>
    <m/>
    <m/>
    <x v="2"/>
    <m/>
    <m/>
    <m/>
    <x v="162"/>
    <x v="1"/>
    <n v="0"/>
    <e v="#N/A"/>
    <x v="17"/>
    <x v="1"/>
    <n v="1"/>
  </r>
  <r>
    <n v="7181"/>
    <s v="KA517"/>
    <x v="31"/>
    <m/>
    <x v="14"/>
    <x v="19"/>
    <m/>
    <m/>
    <x v="37"/>
    <m/>
    <x v="2"/>
    <s v="RCAF To China as 118"/>
    <x v="5"/>
    <x v="3"/>
    <m/>
    <m/>
    <x v="2"/>
    <m/>
    <m/>
    <m/>
    <x v="162"/>
    <x v="1"/>
    <n v="0"/>
    <e v="#N/A"/>
    <x v="17"/>
    <x v="1"/>
    <n v="1"/>
  </r>
  <r>
    <n v="7182"/>
    <s v="KA518"/>
    <x v="31"/>
    <m/>
    <x v="14"/>
    <x v="19"/>
    <m/>
    <m/>
    <x v="37"/>
    <m/>
    <x v="2"/>
    <s v="RCAF To China as 115"/>
    <x v="5"/>
    <x v="3"/>
    <m/>
    <m/>
    <x v="2"/>
    <m/>
    <m/>
    <m/>
    <x v="162"/>
    <x v="1"/>
    <n v="0"/>
    <e v="#N/A"/>
    <x v="17"/>
    <x v="1"/>
    <n v="1"/>
  </r>
  <r>
    <n v="7183"/>
    <s v="KA519"/>
    <x v="31"/>
    <m/>
    <x v="14"/>
    <x v="19"/>
    <m/>
    <m/>
    <x v="37"/>
    <m/>
    <x v="2"/>
    <s v="RCAF To China"/>
    <x v="5"/>
    <x v="3"/>
    <m/>
    <m/>
    <x v="2"/>
    <m/>
    <m/>
    <m/>
    <x v="162"/>
    <x v="1"/>
    <n v="0"/>
    <e v="#N/A"/>
    <x v="17"/>
    <x v="1"/>
    <n v="1"/>
  </r>
  <r>
    <n v="7184"/>
    <s v="KA520"/>
    <x v="31"/>
    <m/>
    <x v="14"/>
    <x v="19"/>
    <m/>
    <m/>
    <x v="37"/>
    <m/>
    <x v="2"/>
    <s v="RCAF To China"/>
    <x v="5"/>
    <x v="3"/>
    <m/>
    <m/>
    <x v="2"/>
    <m/>
    <m/>
    <m/>
    <x v="162"/>
    <x v="1"/>
    <n v="0"/>
    <e v="#N/A"/>
    <x v="17"/>
    <x v="1"/>
    <n v="1"/>
  </r>
  <r>
    <n v="7185"/>
    <s v="KA521"/>
    <x v="31"/>
    <m/>
    <x v="14"/>
    <x v="19"/>
    <m/>
    <m/>
    <x v="37"/>
    <m/>
    <x v="2"/>
    <s v="RCAF To China as 137"/>
    <x v="5"/>
    <x v="3"/>
    <m/>
    <m/>
    <x v="2"/>
    <m/>
    <m/>
    <m/>
    <x v="162"/>
    <x v="1"/>
    <n v="0"/>
    <e v="#N/A"/>
    <x v="17"/>
    <x v="1"/>
    <n v="1"/>
  </r>
  <r>
    <n v="7190"/>
    <s v="KA522"/>
    <x v="31"/>
    <m/>
    <x v="14"/>
    <x v="19"/>
    <m/>
    <m/>
    <x v="37"/>
    <m/>
    <x v="2"/>
    <s v="RCAF To China as 091"/>
    <x v="5"/>
    <x v="3"/>
    <m/>
    <m/>
    <x v="2"/>
    <m/>
    <m/>
    <m/>
    <x v="162"/>
    <x v="1"/>
    <n v="0"/>
    <e v="#N/A"/>
    <x v="17"/>
    <x v="1"/>
    <n v="1"/>
  </r>
  <r>
    <n v="7192"/>
    <s v="KA523"/>
    <x v="31"/>
    <m/>
    <x v="14"/>
    <x v="19"/>
    <m/>
    <m/>
    <x v="37"/>
    <m/>
    <x v="2"/>
    <s v="RCAF To China as 135"/>
    <x v="5"/>
    <x v="3"/>
    <m/>
    <m/>
    <x v="2"/>
    <m/>
    <m/>
    <m/>
    <x v="162"/>
    <x v="1"/>
    <n v="0"/>
    <e v="#N/A"/>
    <x v="17"/>
    <x v="1"/>
    <n v="1"/>
  </r>
  <r>
    <n v="7199"/>
    <s v="KA524"/>
    <x v="31"/>
    <m/>
    <x v="14"/>
    <x v="19"/>
    <m/>
    <m/>
    <x v="37"/>
    <m/>
    <x v="2"/>
    <s v="RCAF To China"/>
    <x v="5"/>
    <x v="3"/>
    <m/>
    <m/>
    <x v="2"/>
    <m/>
    <m/>
    <m/>
    <x v="162"/>
    <x v="1"/>
    <n v="0"/>
    <e v="#N/A"/>
    <x v="17"/>
    <x v="1"/>
    <n v="1"/>
  </r>
  <r>
    <n v="7205"/>
    <s v="KA525"/>
    <x v="31"/>
    <m/>
    <x v="14"/>
    <x v="19"/>
    <m/>
    <m/>
    <x v="37"/>
    <m/>
    <x v="2"/>
    <s v="RCAF To China"/>
    <x v="5"/>
    <x v="3"/>
    <m/>
    <m/>
    <x v="2"/>
    <m/>
    <m/>
    <m/>
    <x v="162"/>
    <x v="1"/>
    <n v="0"/>
    <e v="#N/A"/>
    <x v="17"/>
    <x v="1"/>
    <n v="1"/>
  </r>
  <r>
    <n v="7206"/>
    <s v="KA526"/>
    <x v="31"/>
    <m/>
    <x v="14"/>
    <x v="19"/>
    <m/>
    <m/>
    <x v="37"/>
    <m/>
    <x v="2"/>
    <s v="RCAF To China as 062"/>
    <x v="5"/>
    <x v="3"/>
    <m/>
    <m/>
    <x v="2"/>
    <m/>
    <m/>
    <m/>
    <x v="162"/>
    <x v="1"/>
    <n v="0"/>
    <e v="#N/A"/>
    <x v="17"/>
    <x v="1"/>
    <n v="1"/>
  </r>
  <r>
    <n v="7207"/>
    <s v="KA527"/>
    <x v="31"/>
    <m/>
    <x v="14"/>
    <x v="19"/>
    <m/>
    <m/>
    <x v="37"/>
    <m/>
    <x v="2"/>
    <s v="RCAF To China"/>
    <x v="5"/>
    <x v="3"/>
    <m/>
    <m/>
    <x v="2"/>
    <m/>
    <m/>
    <m/>
    <x v="162"/>
    <x v="1"/>
    <n v="0"/>
    <e v="#N/A"/>
    <x v="17"/>
    <x v="1"/>
    <n v="1"/>
  </r>
  <r>
    <n v="7208"/>
    <s v="KA528"/>
    <x v="31"/>
    <m/>
    <x v="14"/>
    <x v="19"/>
    <m/>
    <m/>
    <x v="37"/>
    <m/>
    <x v="2"/>
    <s v="RCAF To China as 129"/>
    <x v="5"/>
    <x v="3"/>
    <m/>
    <m/>
    <x v="2"/>
    <m/>
    <m/>
    <m/>
    <x v="162"/>
    <x v="1"/>
    <n v="0"/>
    <e v="#N/A"/>
    <x v="17"/>
    <x v="1"/>
    <n v="1"/>
  </r>
  <r>
    <n v="7209"/>
    <s v="KA529"/>
    <x v="31"/>
    <m/>
    <x v="14"/>
    <x v="19"/>
    <m/>
    <m/>
    <x v="37"/>
    <m/>
    <x v="2"/>
    <s v="RCAF To China"/>
    <x v="5"/>
    <x v="3"/>
    <m/>
    <m/>
    <x v="2"/>
    <m/>
    <m/>
    <m/>
    <x v="162"/>
    <x v="1"/>
    <n v="0"/>
    <e v="#N/A"/>
    <x v="17"/>
    <x v="1"/>
    <n v="1"/>
  </r>
  <r>
    <n v="7213"/>
    <s v="KA530"/>
    <x v="31"/>
    <m/>
    <x v="14"/>
    <x v="19"/>
    <m/>
    <m/>
    <x v="37"/>
    <m/>
    <x v="2"/>
    <s v="RCAF To China as 156"/>
    <x v="5"/>
    <x v="3"/>
    <m/>
    <m/>
    <x v="2"/>
    <m/>
    <m/>
    <m/>
    <x v="162"/>
    <x v="1"/>
    <n v="0"/>
    <e v="#N/A"/>
    <x v="17"/>
    <x v="1"/>
    <n v="1"/>
  </r>
  <r>
    <n v="7214"/>
    <s v="KA531"/>
    <x v="31"/>
    <m/>
    <x v="14"/>
    <x v="19"/>
    <m/>
    <m/>
    <x v="37"/>
    <m/>
    <x v="2"/>
    <s v="RCAF To China"/>
    <x v="5"/>
    <x v="3"/>
    <m/>
    <m/>
    <x v="2"/>
    <m/>
    <m/>
    <m/>
    <x v="162"/>
    <x v="1"/>
    <n v="0"/>
    <e v="#N/A"/>
    <x v="17"/>
    <x v="1"/>
    <n v="1"/>
  </r>
  <r>
    <n v="7215"/>
    <s v="KA532"/>
    <x v="31"/>
    <m/>
    <x v="14"/>
    <x v="19"/>
    <m/>
    <m/>
    <x v="37"/>
    <m/>
    <x v="2"/>
    <s v="RCAF To China"/>
    <x v="5"/>
    <x v="3"/>
    <m/>
    <m/>
    <x v="2"/>
    <m/>
    <m/>
    <m/>
    <x v="162"/>
    <x v="1"/>
    <n v="0"/>
    <e v="#N/A"/>
    <x v="17"/>
    <x v="1"/>
    <n v="1"/>
  </r>
  <r>
    <n v="7217"/>
    <s v="KA533"/>
    <x v="31"/>
    <m/>
    <x v="14"/>
    <x v="19"/>
    <m/>
    <m/>
    <x v="37"/>
    <m/>
    <x v="2"/>
    <s v="RCAF To China"/>
    <x v="5"/>
    <x v="3"/>
    <m/>
    <m/>
    <x v="2"/>
    <m/>
    <m/>
    <m/>
    <x v="162"/>
    <x v="1"/>
    <n v="0"/>
    <e v="#N/A"/>
    <x v="17"/>
    <x v="1"/>
    <n v="1"/>
  </r>
  <r>
    <n v="7219"/>
    <s v="KA534"/>
    <x v="31"/>
    <m/>
    <x v="14"/>
    <x v="19"/>
    <m/>
    <m/>
    <x v="37"/>
    <m/>
    <x v="2"/>
    <s v="RCAF To China as 105"/>
    <x v="5"/>
    <x v="3"/>
    <m/>
    <m/>
    <x v="2"/>
    <m/>
    <m/>
    <m/>
    <x v="162"/>
    <x v="1"/>
    <n v="0"/>
    <e v="#N/A"/>
    <x v="17"/>
    <x v="1"/>
    <n v="1"/>
  </r>
  <r>
    <n v="7220"/>
    <s v="KA535"/>
    <x v="31"/>
    <m/>
    <x v="14"/>
    <x v="19"/>
    <m/>
    <m/>
    <x v="37"/>
    <m/>
    <x v="2"/>
    <s v="RCAF To China"/>
    <x v="5"/>
    <x v="3"/>
    <m/>
    <m/>
    <x v="2"/>
    <m/>
    <m/>
    <m/>
    <x v="162"/>
    <x v="1"/>
    <n v="0"/>
    <e v="#N/A"/>
    <x v="17"/>
    <x v="1"/>
    <n v="1"/>
  </r>
  <r>
    <n v="7221"/>
    <s v="KA536"/>
    <x v="31"/>
    <m/>
    <x v="14"/>
    <x v="19"/>
    <m/>
    <m/>
    <x v="37"/>
    <m/>
    <x v="2"/>
    <s v="RCAF To China as 055"/>
    <x v="5"/>
    <x v="3"/>
    <m/>
    <m/>
    <x v="2"/>
    <m/>
    <m/>
    <m/>
    <x v="162"/>
    <x v="1"/>
    <n v="0"/>
    <e v="#N/A"/>
    <x v="17"/>
    <x v="1"/>
    <n v="1"/>
  </r>
  <r>
    <n v="7223"/>
    <s v="KA537"/>
    <x v="31"/>
    <m/>
    <x v="14"/>
    <x v="19"/>
    <m/>
    <m/>
    <x v="37"/>
    <m/>
    <x v="2"/>
    <s v="RCAF To China as 119"/>
    <x v="5"/>
    <x v="3"/>
    <m/>
    <m/>
    <x v="2"/>
    <m/>
    <m/>
    <m/>
    <x v="162"/>
    <x v="1"/>
    <n v="0"/>
    <e v="#N/A"/>
    <x v="17"/>
    <x v="1"/>
    <n v="1"/>
  </r>
  <r>
    <n v="7225"/>
    <s v="KA538"/>
    <x v="31"/>
    <m/>
    <x v="14"/>
    <x v="19"/>
    <m/>
    <m/>
    <x v="37"/>
    <m/>
    <x v="2"/>
    <s v="RCAF To China as 090"/>
    <x v="5"/>
    <x v="3"/>
    <m/>
    <m/>
    <x v="2"/>
    <m/>
    <m/>
    <m/>
    <x v="162"/>
    <x v="1"/>
    <n v="0"/>
    <e v="#N/A"/>
    <x v="17"/>
    <x v="1"/>
    <n v="1"/>
  </r>
  <r>
    <n v="7230"/>
    <s v="KA539"/>
    <x v="31"/>
    <m/>
    <x v="14"/>
    <x v="19"/>
    <m/>
    <m/>
    <x v="37"/>
    <m/>
    <x v="2"/>
    <s v="RCAF To China as 126"/>
    <x v="5"/>
    <x v="3"/>
    <m/>
    <m/>
    <x v="2"/>
    <m/>
    <m/>
    <m/>
    <x v="162"/>
    <x v="1"/>
    <n v="0"/>
    <e v="#N/A"/>
    <x v="17"/>
    <x v="1"/>
    <n v="1"/>
  </r>
  <r>
    <n v="7233"/>
    <s v="KA540"/>
    <x v="31"/>
    <m/>
    <x v="14"/>
    <x v="19"/>
    <m/>
    <m/>
    <x v="37"/>
    <m/>
    <x v="2"/>
    <s v="RCAF To China as 047"/>
    <x v="5"/>
    <x v="3"/>
    <m/>
    <m/>
    <x v="2"/>
    <m/>
    <m/>
    <m/>
    <x v="162"/>
    <x v="1"/>
    <n v="0"/>
    <e v="#N/A"/>
    <x v="17"/>
    <x v="1"/>
    <n v="1"/>
  </r>
  <r>
    <n v="7237"/>
    <s v="KA873"/>
    <x v="33"/>
    <m/>
    <x v="2"/>
    <x v="19"/>
    <m/>
    <m/>
    <x v="37"/>
    <m/>
    <x v="2"/>
    <s v="RCAF (Air Britain Serials)"/>
    <x v="5"/>
    <x v="3"/>
    <m/>
    <m/>
    <x v="2"/>
    <m/>
    <m/>
    <m/>
    <x v="162"/>
    <x v="1"/>
    <n v="0"/>
    <e v="#N/A"/>
    <x v="17"/>
    <x v="1"/>
    <n v="1"/>
  </r>
  <r>
    <n v="7243"/>
    <s v="KA874"/>
    <x v="33"/>
    <m/>
    <x v="2"/>
    <x v="19"/>
    <m/>
    <m/>
    <x v="37"/>
    <m/>
    <x v="2"/>
    <s v="RCAF (Air Britain Serials)"/>
    <x v="5"/>
    <x v="3"/>
    <m/>
    <m/>
    <x v="2"/>
    <m/>
    <m/>
    <m/>
    <x v="162"/>
    <x v="1"/>
    <n v="0"/>
    <e v="#N/A"/>
    <x v="17"/>
    <x v="1"/>
    <n v="1"/>
  </r>
  <r>
    <n v="7245"/>
    <s v="KA875"/>
    <x v="33"/>
    <m/>
    <x v="2"/>
    <x v="19"/>
    <m/>
    <m/>
    <x v="37"/>
    <m/>
    <x v="2"/>
    <s v="RCAF (Air Britain Serials)"/>
    <x v="5"/>
    <x v="3"/>
    <m/>
    <m/>
    <x v="2"/>
    <m/>
    <m/>
    <m/>
    <x v="162"/>
    <x v="1"/>
    <n v="0"/>
    <e v="#N/A"/>
    <x v="17"/>
    <x v="1"/>
    <n v="1"/>
  </r>
  <r>
    <n v="7246"/>
    <s v="KA876"/>
    <x v="33"/>
    <m/>
    <x v="2"/>
    <x v="19"/>
    <m/>
    <m/>
    <x v="37"/>
    <m/>
    <x v="2"/>
    <s v="RCAF (Air Britain Serials)"/>
    <x v="5"/>
    <x v="3"/>
    <m/>
    <m/>
    <x v="2"/>
    <m/>
    <m/>
    <m/>
    <x v="162"/>
    <x v="1"/>
    <n v="0"/>
    <e v="#N/A"/>
    <x v="17"/>
    <x v="1"/>
    <n v="1"/>
  </r>
  <r>
    <n v="7249"/>
    <s v="KA877"/>
    <x v="47"/>
    <m/>
    <x v="2"/>
    <x v="19"/>
    <m/>
    <m/>
    <x v="37"/>
    <m/>
    <x v="2"/>
    <s v="RCAF (Air Britain Serials)"/>
    <x v="5"/>
    <x v="3"/>
    <m/>
    <m/>
    <x v="2"/>
    <m/>
    <m/>
    <m/>
    <x v="162"/>
    <x v="1"/>
    <n v="0"/>
    <e v="#N/A"/>
    <x v="17"/>
    <x v="1"/>
    <n v="1"/>
  </r>
  <r>
    <n v="7250"/>
    <s v="KA878"/>
    <x v="47"/>
    <m/>
    <x v="2"/>
    <x v="19"/>
    <m/>
    <m/>
    <x v="37"/>
    <m/>
    <x v="2"/>
    <s v="RCAF (Air Britain Serials)"/>
    <x v="5"/>
    <x v="3"/>
    <m/>
    <m/>
    <x v="2"/>
    <m/>
    <m/>
    <m/>
    <x v="162"/>
    <x v="1"/>
    <n v="0"/>
    <e v="#N/A"/>
    <x v="17"/>
    <x v="1"/>
    <n v="1"/>
  </r>
  <r>
    <n v="7252"/>
    <s v="KA879"/>
    <x v="47"/>
    <m/>
    <x v="2"/>
    <x v="19"/>
    <m/>
    <m/>
    <x v="37"/>
    <m/>
    <x v="2"/>
    <s v="RCAF (Air Britain Serials)"/>
    <x v="5"/>
    <x v="3"/>
    <m/>
    <m/>
    <x v="2"/>
    <m/>
    <m/>
    <m/>
    <x v="162"/>
    <x v="1"/>
    <n v="0"/>
    <e v="#N/A"/>
    <x v="17"/>
    <x v="1"/>
    <n v="1"/>
  </r>
  <r>
    <n v="7253"/>
    <s v="KA880"/>
    <x v="47"/>
    <m/>
    <x v="2"/>
    <x v="19"/>
    <m/>
    <m/>
    <x v="37"/>
    <m/>
    <x v="2"/>
    <s v="RCAF (Air Britain Serials)"/>
    <x v="5"/>
    <x v="3"/>
    <m/>
    <m/>
    <x v="2"/>
    <m/>
    <m/>
    <m/>
    <x v="162"/>
    <x v="1"/>
    <n v="0"/>
    <e v="#N/A"/>
    <x v="17"/>
    <x v="1"/>
    <n v="1"/>
  </r>
  <r>
    <n v="7254"/>
    <s v="KA881"/>
    <x v="47"/>
    <m/>
    <x v="2"/>
    <x v="19"/>
    <m/>
    <m/>
    <x v="37"/>
    <m/>
    <x v="2"/>
    <s v="RCAF (Air Britain Serials)"/>
    <x v="5"/>
    <x v="3"/>
    <m/>
    <m/>
    <x v="2"/>
    <m/>
    <m/>
    <m/>
    <x v="162"/>
    <x v="1"/>
    <n v="0"/>
    <e v="#N/A"/>
    <x v="17"/>
    <x v="1"/>
    <n v="1"/>
  </r>
  <r>
    <n v="7255"/>
    <s v="KA882"/>
    <x v="47"/>
    <m/>
    <x v="2"/>
    <x v="19"/>
    <m/>
    <m/>
    <x v="37"/>
    <m/>
    <x v="2"/>
    <s v="RCAF (Air Britain Serials)"/>
    <x v="5"/>
    <x v="3"/>
    <m/>
    <m/>
    <x v="2"/>
    <m/>
    <m/>
    <m/>
    <x v="162"/>
    <x v="1"/>
    <n v="0"/>
    <e v="#N/A"/>
    <x v="17"/>
    <x v="1"/>
    <n v="1"/>
  </r>
  <r>
    <n v="7257"/>
    <s v="KA883"/>
    <x v="47"/>
    <m/>
    <x v="2"/>
    <x v="19"/>
    <m/>
    <m/>
    <x v="37"/>
    <m/>
    <x v="2"/>
    <s v="RCAF (Air Britain Serials)"/>
    <x v="5"/>
    <x v="3"/>
    <m/>
    <m/>
    <x v="2"/>
    <m/>
    <m/>
    <m/>
    <x v="162"/>
    <x v="1"/>
    <n v="0"/>
    <e v="#N/A"/>
    <x v="17"/>
    <x v="1"/>
    <n v="1"/>
  </r>
  <r>
    <n v="7259"/>
    <s v="KA884"/>
    <x v="47"/>
    <m/>
    <x v="2"/>
    <x v="19"/>
    <m/>
    <m/>
    <x v="37"/>
    <m/>
    <x v="2"/>
    <s v="RCAF (Air Britain Serials)"/>
    <x v="5"/>
    <x v="3"/>
    <m/>
    <m/>
    <x v="2"/>
    <m/>
    <m/>
    <m/>
    <x v="162"/>
    <x v="1"/>
    <n v="0"/>
    <e v="#N/A"/>
    <x v="17"/>
    <x v="1"/>
    <n v="1"/>
  </r>
  <r>
    <n v="7265"/>
    <s v="KA885"/>
    <x v="47"/>
    <m/>
    <x v="2"/>
    <x v="19"/>
    <m/>
    <m/>
    <x v="37"/>
    <m/>
    <x v="2"/>
    <s v="RCAF (Air Britain Serials)"/>
    <x v="5"/>
    <x v="3"/>
    <m/>
    <m/>
    <x v="2"/>
    <m/>
    <m/>
    <m/>
    <x v="162"/>
    <x v="1"/>
    <n v="0"/>
    <e v="#N/A"/>
    <x v="17"/>
    <x v="1"/>
    <n v="1"/>
  </r>
  <r>
    <n v="7268"/>
    <s v="KA886"/>
    <x v="47"/>
    <m/>
    <x v="2"/>
    <x v="19"/>
    <m/>
    <m/>
    <x v="37"/>
    <m/>
    <x v="2"/>
    <s v="RCAF (Air Britain Serials)"/>
    <x v="5"/>
    <x v="3"/>
    <m/>
    <m/>
    <x v="2"/>
    <m/>
    <m/>
    <m/>
    <x v="162"/>
    <x v="1"/>
    <n v="0"/>
    <e v="#N/A"/>
    <x v="17"/>
    <x v="1"/>
    <n v="1"/>
  </r>
  <r>
    <n v="7321"/>
    <s v="KA887"/>
    <x v="47"/>
    <m/>
    <x v="2"/>
    <x v="19"/>
    <m/>
    <m/>
    <x v="37"/>
    <m/>
    <x v="2"/>
    <s v="RCAF (Air Britain Serials)"/>
    <x v="5"/>
    <x v="3"/>
    <m/>
    <m/>
    <x v="2"/>
    <m/>
    <m/>
    <m/>
    <x v="162"/>
    <x v="1"/>
    <n v="0"/>
    <e v="#N/A"/>
    <x v="17"/>
    <x v="1"/>
    <n v="1"/>
  </r>
  <r>
    <n v="7322"/>
    <s v="KA888"/>
    <x v="47"/>
    <m/>
    <x v="2"/>
    <x v="19"/>
    <m/>
    <m/>
    <x v="37"/>
    <m/>
    <x v="2"/>
    <s v="RCAF (Air Britain Serials)"/>
    <x v="5"/>
    <x v="3"/>
    <m/>
    <m/>
    <x v="2"/>
    <m/>
    <m/>
    <m/>
    <x v="162"/>
    <x v="1"/>
    <n v="0"/>
    <e v="#N/A"/>
    <x v="17"/>
    <x v="1"/>
    <n v="1"/>
  </r>
  <r>
    <n v="7323"/>
    <s v="KA889"/>
    <x v="47"/>
    <m/>
    <x v="2"/>
    <x v="19"/>
    <m/>
    <m/>
    <x v="37"/>
    <m/>
    <x v="2"/>
    <s v="RCAF (Air Britain Serials)"/>
    <x v="5"/>
    <x v="3"/>
    <m/>
    <m/>
    <x v="2"/>
    <m/>
    <m/>
    <m/>
    <x v="162"/>
    <x v="1"/>
    <n v="0"/>
    <e v="#N/A"/>
    <x v="17"/>
    <x v="1"/>
    <n v="1"/>
  </r>
  <r>
    <n v="2398"/>
    <s v="KA890"/>
    <x v="47"/>
    <s v="313FTU"/>
    <x v="2"/>
    <x v="19"/>
    <m/>
    <m/>
    <x v="37"/>
    <m/>
    <x v="2"/>
    <s v="RCAF (Air Britain Serials)"/>
    <x v="5"/>
    <x v="3"/>
    <m/>
    <m/>
    <x v="2"/>
    <m/>
    <m/>
    <m/>
    <x v="162"/>
    <x v="1"/>
    <n v="0"/>
    <s v="Support Unit"/>
    <x v="185"/>
    <x v="1"/>
    <n v="1"/>
  </r>
  <r>
    <n v="2940"/>
    <s v="KA891"/>
    <x v="47"/>
    <s v="313FTU"/>
    <x v="2"/>
    <x v="19"/>
    <m/>
    <m/>
    <x v="37"/>
    <m/>
    <x v="2"/>
    <s v="RCAF (Air Britain Serials)"/>
    <x v="5"/>
    <x v="3"/>
    <m/>
    <m/>
    <x v="2"/>
    <m/>
    <m/>
    <m/>
    <x v="162"/>
    <x v="1"/>
    <n v="0"/>
    <s v="Support Unit"/>
    <x v="185"/>
    <x v="1"/>
    <n v="1"/>
  </r>
  <r>
    <n v="4054"/>
    <s v="KA892"/>
    <x v="47"/>
    <s v="313FTU"/>
    <x v="2"/>
    <x v="19"/>
    <m/>
    <m/>
    <x v="37"/>
    <m/>
    <x v="2"/>
    <s v="RCAF (Air Britain Serials)"/>
    <x v="5"/>
    <x v="3"/>
    <m/>
    <m/>
    <x v="2"/>
    <m/>
    <m/>
    <m/>
    <x v="162"/>
    <x v="1"/>
    <n v="0"/>
    <s v="Support Unit"/>
    <x v="185"/>
    <x v="1"/>
    <n v="1"/>
  </r>
  <r>
    <n v="1747"/>
    <s v="KA893"/>
    <x v="47"/>
    <s v="313FTU"/>
    <x v="2"/>
    <x v="19"/>
    <m/>
    <m/>
    <x v="37"/>
    <m/>
    <x v="2"/>
    <s v="RCAF (Air Britain Serials)"/>
    <x v="5"/>
    <x v="3"/>
    <m/>
    <m/>
    <x v="2"/>
    <m/>
    <m/>
    <m/>
    <x v="162"/>
    <x v="1"/>
    <n v="0"/>
    <s v="Support Unit"/>
    <x v="185"/>
    <x v="1"/>
    <n v="1"/>
  </r>
  <r>
    <n v="6622"/>
    <s v="KA894"/>
    <x v="47"/>
    <s v="313FTU"/>
    <x v="2"/>
    <x v="19"/>
    <m/>
    <m/>
    <x v="37"/>
    <m/>
    <x v="2"/>
    <s v="RCAF (Air Britain Serials)"/>
    <x v="5"/>
    <x v="3"/>
    <m/>
    <m/>
    <x v="2"/>
    <m/>
    <m/>
    <m/>
    <x v="162"/>
    <x v="1"/>
    <n v="0"/>
    <s v="Support Unit"/>
    <x v="185"/>
    <x v="1"/>
    <n v="1"/>
  </r>
  <r>
    <n v="4295"/>
    <s v="KA895"/>
    <x v="47"/>
    <s v="313FTU"/>
    <x v="2"/>
    <x v="19"/>
    <m/>
    <m/>
    <x v="37"/>
    <m/>
    <x v="2"/>
    <s v="RCAF (Air Britain Serials)"/>
    <x v="5"/>
    <x v="3"/>
    <m/>
    <m/>
    <x v="2"/>
    <m/>
    <m/>
    <m/>
    <x v="162"/>
    <x v="1"/>
    <n v="0"/>
    <s v="Support Unit"/>
    <x v="185"/>
    <x v="1"/>
    <n v="1"/>
  </r>
  <r>
    <n v="7325"/>
    <s v="KA936"/>
    <x v="30"/>
    <m/>
    <x v="2"/>
    <x v="19"/>
    <m/>
    <m/>
    <x v="37"/>
    <m/>
    <x v="2"/>
    <s v="RCAF (Air Britain Serials)"/>
    <x v="5"/>
    <x v="3"/>
    <m/>
    <m/>
    <x v="2"/>
    <m/>
    <m/>
    <m/>
    <x v="162"/>
    <x v="1"/>
    <n v="0"/>
    <e v="#N/A"/>
    <x v="17"/>
    <x v="1"/>
    <n v="1"/>
  </r>
  <r>
    <n v="7327"/>
    <s v="KA942"/>
    <x v="30"/>
    <m/>
    <x v="2"/>
    <x v="19"/>
    <m/>
    <m/>
    <x v="37"/>
    <m/>
    <x v="2"/>
    <s v="RCAF (Air Britain Serials)"/>
    <x v="5"/>
    <x v="3"/>
    <m/>
    <m/>
    <x v="2"/>
    <m/>
    <m/>
    <m/>
    <x v="162"/>
    <x v="1"/>
    <n v="0"/>
    <e v="#N/A"/>
    <x v="17"/>
    <x v="1"/>
    <n v="1"/>
  </r>
  <r>
    <n v="6930"/>
    <s v="KA982"/>
    <x v="30"/>
    <m/>
    <x v="2"/>
    <x v="19"/>
    <m/>
    <m/>
    <x v="37"/>
    <m/>
    <x v="2"/>
    <s v="RCAF (Air Britain Serials)"/>
    <x v="5"/>
    <x v="3"/>
    <m/>
    <m/>
    <x v="2"/>
    <m/>
    <m/>
    <m/>
    <x v="162"/>
    <x v="1"/>
    <n v="0"/>
    <e v="#N/A"/>
    <x v="17"/>
    <x v="1"/>
    <n v="1"/>
  </r>
  <r>
    <n v="7328"/>
    <s v="KA984"/>
    <x v="30"/>
    <m/>
    <x v="2"/>
    <x v="19"/>
    <m/>
    <m/>
    <x v="37"/>
    <m/>
    <x v="2"/>
    <s v="RCAF NX66313 N66313 Bendix racer"/>
    <x v="5"/>
    <x v="3"/>
    <m/>
    <m/>
    <x v="2"/>
    <m/>
    <m/>
    <m/>
    <x v="162"/>
    <x v="1"/>
    <n v="0"/>
    <e v="#N/A"/>
    <x v="17"/>
    <x v="1"/>
    <n v="1"/>
  </r>
  <r>
    <n v="7329"/>
    <s v="KA985"/>
    <x v="30"/>
    <m/>
    <x v="2"/>
    <x v="19"/>
    <m/>
    <m/>
    <x v="37"/>
    <m/>
    <x v="2"/>
    <s v="RCAF (Air Britain Serials)"/>
    <x v="5"/>
    <x v="3"/>
    <m/>
    <m/>
    <x v="2"/>
    <m/>
    <m/>
    <m/>
    <x v="162"/>
    <x v="1"/>
    <n v="0"/>
    <e v="#N/A"/>
    <x v="17"/>
    <x v="1"/>
    <n v="1"/>
  </r>
  <r>
    <n v="7330"/>
    <s v="KA986"/>
    <x v="30"/>
    <m/>
    <x v="2"/>
    <x v="19"/>
    <n v="5"/>
    <s v="August"/>
    <x v="9"/>
    <d v="1946-08-05T00:00:00"/>
    <x v="2"/>
    <s v="RCAF (Air Britain Serials) Instructional Airframe A528 de Havilland Mosquito B.25 first date: 5 August 1946 - Classified as an Instructional Airframe Had been RCAF KA986 (which see). (http://rwrwalker.ca/Inst_5.htm)"/>
    <x v="4"/>
    <x v="3"/>
    <m/>
    <m/>
    <x v="2"/>
    <m/>
    <m/>
    <m/>
    <x v="226"/>
    <x v="1"/>
    <n v="0"/>
    <e v="#N/A"/>
    <x v="17"/>
    <x v="1"/>
    <n v="1"/>
  </r>
  <r>
    <n v="7331"/>
    <s v="KA987"/>
    <x v="30"/>
    <m/>
    <x v="2"/>
    <x v="19"/>
    <m/>
    <m/>
    <x v="37"/>
    <m/>
    <x v="2"/>
    <s v="RCAF (Air Britain Serials)"/>
    <x v="5"/>
    <x v="3"/>
    <m/>
    <m/>
    <x v="2"/>
    <m/>
    <m/>
    <m/>
    <x v="162"/>
    <x v="1"/>
    <n v="0"/>
    <e v="#N/A"/>
    <x v="17"/>
    <x v="1"/>
    <n v="1"/>
  </r>
  <r>
    <n v="7333"/>
    <s v="KA988"/>
    <x v="30"/>
    <m/>
    <x v="2"/>
    <x v="19"/>
    <m/>
    <m/>
    <x v="37"/>
    <m/>
    <x v="2"/>
    <s v="RCAF (Air Britain Serials)"/>
    <x v="5"/>
    <x v="3"/>
    <m/>
    <m/>
    <x v="2"/>
    <m/>
    <m/>
    <m/>
    <x v="162"/>
    <x v="1"/>
    <n v="0"/>
    <e v="#N/A"/>
    <x v="17"/>
    <x v="1"/>
    <n v="1"/>
  </r>
  <r>
    <n v="7334"/>
    <s v="KA990"/>
    <x v="30"/>
    <m/>
    <x v="2"/>
    <x v="19"/>
    <m/>
    <m/>
    <x v="37"/>
    <m/>
    <x v="2"/>
    <s v="RCAF (Air Britain Serials)"/>
    <x v="5"/>
    <x v="3"/>
    <m/>
    <m/>
    <x v="2"/>
    <m/>
    <m/>
    <m/>
    <x v="162"/>
    <x v="1"/>
    <n v="0"/>
    <e v="#N/A"/>
    <x v="17"/>
    <x v="1"/>
    <n v="1"/>
  </r>
  <r>
    <n v="7335"/>
    <s v="KA991"/>
    <x v="30"/>
    <m/>
    <x v="2"/>
    <x v="19"/>
    <n v="16"/>
    <s v="July"/>
    <x v="9"/>
    <d v="1946-07-16T00:00:00"/>
    <x v="2"/>
    <s v="RCAF (Air Britain Serials) Instructional Airframe A518 de Havilland Mosquito B.25 first date: 16 July 1946 - Classified as an Instructional Airframe Had been RCAF KA991 (which see). (http://rwrwalker.ca/Inst_5.htm)"/>
    <x v="4"/>
    <x v="3"/>
    <m/>
    <m/>
    <x v="2"/>
    <m/>
    <m/>
    <m/>
    <x v="227"/>
    <x v="1"/>
    <n v="0"/>
    <e v="#N/A"/>
    <x v="17"/>
    <x v="1"/>
    <n v="1"/>
  </r>
  <r>
    <n v="7336"/>
    <s v="KA992"/>
    <x v="30"/>
    <m/>
    <x v="2"/>
    <x v="19"/>
    <n v="16"/>
    <s v="July"/>
    <x v="9"/>
    <d v="1946-07-16T00:00:00"/>
    <x v="2"/>
    <s v="RCAF (Air Britain Serials) Instructional Airframe A524 de Havilland Mosquito B.25 first date: 16 July 1946 - Classified as an Instructional Airframe Had been RCAF KA992 (which see). (http://rwrwalker.ca/Inst_5.htm)"/>
    <x v="4"/>
    <x v="3"/>
    <m/>
    <m/>
    <x v="2"/>
    <m/>
    <m/>
    <m/>
    <x v="227"/>
    <x v="1"/>
    <n v="0"/>
    <e v="#N/A"/>
    <x v="17"/>
    <x v="1"/>
    <n v="1"/>
  </r>
  <r>
    <n v="7337"/>
    <s v="KA993"/>
    <x v="30"/>
    <m/>
    <x v="2"/>
    <x v="19"/>
    <n v="16"/>
    <s v="July"/>
    <x v="9"/>
    <d v="1946-07-16T00:00:00"/>
    <x v="2"/>
    <s v="RCAF (Air Britain Serials) Instructional Airframe A523 de Havilland Mosquito B.25 first date: 16 July 1946 - Classified as an Instructional Airframe Had been RCAF KA993 (which see). (http://rwrwalker.ca/Inst_5.htm)"/>
    <x v="4"/>
    <x v="3"/>
    <m/>
    <m/>
    <x v="2"/>
    <m/>
    <m/>
    <m/>
    <x v="227"/>
    <x v="1"/>
    <n v="0"/>
    <e v="#N/A"/>
    <x v="17"/>
    <x v="1"/>
    <n v="1"/>
  </r>
  <r>
    <n v="7338"/>
    <s v="KA994"/>
    <x v="30"/>
    <m/>
    <x v="2"/>
    <x v="19"/>
    <n v="16"/>
    <s v="July"/>
    <x v="9"/>
    <d v="1946-07-16T00:00:00"/>
    <x v="2"/>
    <s v="RCAF (Air Britain Serials) Instructional Airframe A519 de Havilland Mosquito B.25 first date: 16 July 1946 - Classified as an Instructional Airframe Had been RCAF KA994 (which see). (http://rwrwalker.ca/Inst_5.htm)"/>
    <x v="4"/>
    <x v="3"/>
    <m/>
    <m/>
    <x v="2"/>
    <m/>
    <m/>
    <m/>
    <x v="227"/>
    <x v="1"/>
    <n v="0"/>
    <e v="#N/A"/>
    <x v="17"/>
    <x v="1"/>
    <n v="1"/>
  </r>
  <r>
    <n v="7352"/>
    <s v="KA995"/>
    <x v="30"/>
    <m/>
    <x v="2"/>
    <x v="19"/>
    <n v="16"/>
    <s v="July"/>
    <x v="9"/>
    <d v="1946-07-16T00:00:00"/>
    <x v="2"/>
    <s v="RCAF (Air Britain Serials) Instructional Airframe A520 de Havilland Mosquito B.25 first date: 16 July 1946 - Classified as an Instructional Airframe Had been RCAF KA995 (which see). (http://rwrwalker.ca/Inst_5.htm)"/>
    <x v="4"/>
    <x v="3"/>
    <m/>
    <m/>
    <x v="2"/>
    <m/>
    <m/>
    <m/>
    <x v="227"/>
    <x v="1"/>
    <n v="0"/>
    <e v="#N/A"/>
    <x v="17"/>
    <x v="1"/>
    <n v="1"/>
  </r>
  <r>
    <n v="7353"/>
    <s v="KA997"/>
    <x v="30"/>
    <m/>
    <x v="2"/>
    <x v="19"/>
    <m/>
    <m/>
    <x v="37"/>
    <m/>
    <x v="2"/>
    <s v="RCAF N1203V"/>
    <x v="5"/>
    <x v="3"/>
    <m/>
    <m/>
    <x v="2"/>
    <m/>
    <m/>
    <m/>
    <x v="162"/>
    <x v="1"/>
    <n v="0"/>
    <e v="#N/A"/>
    <x v="17"/>
    <x v="1"/>
    <n v="1"/>
  </r>
  <r>
    <n v="7354"/>
    <s v="KA998"/>
    <x v="30"/>
    <m/>
    <x v="2"/>
    <x v="19"/>
    <n v="2"/>
    <s v="July"/>
    <x v="9"/>
    <d v="1946-07-02T00:00:00"/>
    <x v="2"/>
    <s v="RCAF (Air Britain Serials) Instructional Airframe A513 de Havilland Mosquito FB.26 first date: 2 July 1946 - Classified as an Instructional Airframe Had been RCAF KA998 (which see). (http://rwrwalker.ca/Inst_5.htm)"/>
    <x v="4"/>
    <x v="3"/>
    <m/>
    <m/>
    <x v="2"/>
    <m/>
    <m/>
    <m/>
    <x v="227"/>
    <x v="1"/>
    <n v="0"/>
    <e v="#N/A"/>
    <x v="17"/>
    <x v="1"/>
    <n v="1"/>
  </r>
  <r>
    <n v="7357"/>
    <s v="KA999"/>
    <x v="30"/>
    <m/>
    <x v="2"/>
    <x v="19"/>
    <m/>
    <m/>
    <x v="37"/>
    <m/>
    <x v="2"/>
    <s v="RCAF (Air Britain Serials)"/>
    <x v="5"/>
    <x v="3"/>
    <m/>
    <m/>
    <x v="2"/>
    <m/>
    <m/>
    <m/>
    <x v="162"/>
    <x v="1"/>
    <n v="0"/>
    <e v="#N/A"/>
    <x v="17"/>
    <x v="1"/>
    <n v="1"/>
  </r>
  <r>
    <n v="3213"/>
    <s v="KB100"/>
    <x v="13"/>
    <s v="RAE/Upwood/16OTU"/>
    <x v="0"/>
    <x v="7"/>
    <m/>
    <m/>
    <x v="37"/>
    <m/>
    <x v="2"/>
    <s v="To 5014M"/>
    <x v="4"/>
    <x v="3"/>
    <m/>
    <m/>
    <x v="2"/>
    <m/>
    <m/>
    <m/>
    <x v="162"/>
    <x v="1"/>
    <n v="1"/>
    <s v="Support Unit"/>
    <x v="140"/>
    <x v="1"/>
    <n v="3"/>
  </r>
  <r>
    <n v="7360"/>
    <s v="KB101"/>
    <x v="13"/>
    <m/>
    <x v="2"/>
    <x v="19"/>
    <m/>
    <m/>
    <x v="37"/>
    <m/>
    <x v="2"/>
    <s v="RCAF (Air Britain Serials)"/>
    <x v="5"/>
    <x v="3"/>
    <m/>
    <m/>
    <x v="2"/>
    <m/>
    <m/>
    <m/>
    <x v="162"/>
    <x v="1"/>
    <n v="1"/>
    <e v="#N/A"/>
    <x v="17"/>
    <x v="1"/>
    <n v="1"/>
  </r>
  <r>
    <n v="7361"/>
    <s v="KB103"/>
    <x v="13"/>
    <m/>
    <x v="2"/>
    <x v="19"/>
    <m/>
    <m/>
    <x v="37"/>
    <m/>
    <x v="2"/>
    <s v="RCAF (Air Britain Serials)"/>
    <x v="5"/>
    <x v="3"/>
    <m/>
    <m/>
    <x v="2"/>
    <m/>
    <m/>
    <m/>
    <x v="162"/>
    <x v="1"/>
    <n v="1"/>
    <e v="#N/A"/>
    <x v="17"/>
    <x v="1"/>
    <n v="1"/>
  </r>
  <r>
    <n v="7362"/>
    <s v="KB104"/>
    <x v="13"/>
    <m/>
    <x v="2"/>
    <x v="19"/>
    <m/>
    <m/>
    <x v="37"/>
    <m/>
    <x v="2"/>
    <s v="RCAF (Air Britain Serials)"/>
    <x v="5"/>
    <x v="3"/>
    <m/>
    <m/>
    <x v="2"/>
    <m/>
    <m/>
    <m/>
    <x v="162"/>
    <x v="1"/>
    <n v="1"/>
    <e v="#N/A"/>
    <x v="17"/>
    <x v="1"/>
    <n v="1"/>
  </r>
  <r>
    <n v="7364"/>
    <s v="KB105"/>
    <x v="13"/>
    <m/>
    <x v="2"/>
    <x v="19"/>
    <m/>
    <m/>
    <x v="37"/>
    <m/>
    <x v="2"/>
    <s v="RCAF (Air Britain Serials)"/>
    <x v="5"/>
    <x v="3"/>
    <m/>
    <m/>
    <x v="2"/>
    <m/>
    <m/>
    <m/>
    <x v="162"/>
    <x v="1"/>
    <n v="1"/>
    <e v="#N/A"/>
    <x v="17"/>
    <x v="1"/>
    <n v="1"/>
  </r>
  <r>
    <n v="7365"/>
    <s v="KB106"/>
    <x v="13"/>
    <m/>
    <x v="2"/>
    <x v="19"/>
    <m/>
    <m/>
    <x v="37"/>
    <m/>
    <x v="2"/>
    <s v="RCAF (Air Britain Serials)"/>
    <x v="5"/>
    <x v="3"/>
    <m/>
    <m/>
    <x v="2"/>
    <m/>
    <m/>
    <m/>
    <x v="162"/>
    <x v="1"/>
    <n v="1"/>
    <e v="#N/A"/>
    <x v="17"/>
    <x v="1"/>
    <n v="1"/>
  </r>
  <r>
    <n v="7369"/>
    <s v="KB107"/>
    <x v="13"/>
    <m/>
    <x v="2"/>
    <x v="19"/>
    <m/>
    <m/>
    <x v="37"/>
    <m/>
    <x v="2"/>
    <s v="RCAF (Air Britain Serials)"/>
    <x v="5"/>
    <x v="3"/>
    <m/>
    <m/>
    <x v="2"/>
    <m/>
    <m/>
    <m/>
    <x v="162"/>
    <x v="1"/>
    <n v="1"/>
    <e v="#N/A"/>
    <x v="17"/>
    <x v="1"/>
    <n v="1"/>
  </r>
  <r>
    <n v="6923"/>
    <s v="KB110"/>
    <x v="13"/>
    <m/>
    <x v="2"/>
    <x v="19"/>
    <m/>
    <m/>
    <x v="37"/>
    <m/>
    <x v="2"/>
    <s v="RCAF Accident"/>
    <x v="2"/>
    <x v="2"/>
    <s v="Not Stated"/>
    <m/>
    <x v="2"/>
    <m/>
    <m/>
    <m/>
    <x v="162"/>
    <x v="1"/>
    <n v="1"/>
    <s v="Support Unit"/>
    <x v="17"/>
    <x v="1"/>
    <n v="1"/>
  </r>
  <r>
    <n v="7371"/>
    <s v="KB112"/>
    <x v="13"/>
    <m/>
    <x v="2"/>
    <x v="19"/>
    <n v="16"/>
    <s v="October"/>
    <x v="9"/>
    <d v="1946-10-16T00:00:00"/>
    <x v="2"/>
    <s v="RCAF (Air Britain Serials) Instructional Airframe A540 de Havilland Mosquito B.XX first date: 16 October 1946 - Classified as an Instructional Airframe Had been RCAF KB112 (which see). (http://rwrwalker.ca/Inst_5.htm)"/>
    <x v="4"/>
    <x v="3"/>
    <m/>
    <m/>
    <x v="2"/>
    <m/>
    <m/>
    <m/>
    <x v="228"/>
    <x v="1"/>
    <n v="1"/>
    <e v="#N/A"/>
    <x v="17"/>
    <x v="1"/>
    <n v="1"/>
  </r>
  <r>
    <n v="7372"/>
    <s v="KB114"/>
    <x v="13"/>
    <m/>
    <x v="2"/>
    <x v="19"/>
    <m/>
    <m/>
    <x v="37"/>
    <m/>
    <x v="2"/>
    <s v="RCAF (Air Britain Serials)"/>
    <x v="5"/>
    <x v="3"/>
    <m/>
    <m/>
    <x v="2"/>
    <m/>
    <m/>
    <m/>
    <x v="162"/>
    <x v="1"/>
    <n v="1"/>
    <e v="#N/A"/>
    <x v="17"/>
    <x v="1"/>
    <n v="1"/>
  </r>
  <r>
    <n v="7373"/>
    <s v="KB121"/>
    <x v="13"/>
    <m/>
    <x v="2"/>
    <x v="19"/>
    <m/>
    <m/>
    <x v="37"/>
    <m/>
    <x v="2"/>
    <s v="RCAF (Air Britain Serials)"/>
    <x v="5"/>
    <x v="3"/>
    <m/>
    <m/>
    <x v="2"/>
    <m/>
    <m/>
    <m/>
    <x v="162"/>
    <x v="1"/>
    <n v="1"/>
    <e v="#N/A"/>
    <x v="17"/>
    <x v="1"/>
    <n v="1"/>
  </r>
  <r>
    <n v="7377"/>
    <s v="KB127"/>
    <x v="13"/>
    <m/>
    <x v="2"/>
    <x v="19"/>
    <m/>
    <m/>
    <x v="37"/>
    <m/>
    <x v="2"/>
    <s v="RCAF (Air Britain Serials)"/>
    <x v="5"/>
    <x v="3"/>
    <m/>
    <m/>
    <x v="2"/>
    <m/>
    <m/>
    <m/>
    <x v="162"/>
    <x v="1"/>
    <n v="1"/>
    <e v="#N/A"/>
    <x v="17"/>
    <x v="1"/>
    <n v="1"/>
  </r>
  <r>
    <n v="7378"/>
    <s v="KB128"/>
    <x v="13"/>
    <m/>
    <x v="2"/>
    <x v="19"/>
    <m/>
    <m/>
    <x v="37"/>
    <m/>
    <x v="2"/>
    <s v="RCAF (Air Britain Serials)"/>
    <x v="5"/>
    <x v="3"/>
    <m/>
    <m/>
    <x v="2"/>
    <m/>
    <m/>
    <m/>
    <x v="162"/>
    <x v="1"/>
    <n v="1"/>
    <e v="#N/A"/>
    <x v="17"/>
    <x v="1"/>
    <n v="1"/>
  </r>
  <r>
    <n v="7379"/>
    <s v="KB129"/>
    <x v="13"/>
    <m/>
    <x v="2"/>
    <x v="19"/>
    <m/>
    <m/>
    <x v="37"/>
    <m/>
    <x v="2"/>
    <s v="RCAF (Air Britain Serials)"/>
    <x v="5"/>
    <x v="3"/>
    <m/>
    <m/>
    <x v="2"/>
    <m/>
    <m/>
    <m/>
    <x v="162"/>
    <x v="1"/>
    <n v="1"/>
    <e v="#N/A"/>
    <x v="17"/>
    <x v="1"/>
    <n v="1"/>
  </r>
  <r>
    <n v="7380"/>
    <s v="KB135"/>
    <x v="13"/>
    <m/>
    <x v="2"/>
    <x v="19"/>
    <m/>
    <m/>
    <x v="37"/>
    <m/>
    <x v="2"/>
    <s v="RCAF (Air Britain Serials)"/>
    <x v="5"/>
    <x v="3"/>
    <m/>
    <m/>
    <x v="2"/>
    <m/>
    <m/>
    <m/>
    <x v="162"/>
    <x v="1"/>
    <n v="1"/>
    <e v="#N/A"/>
    <x v="17"/>
    <x v="1"/>
    <n v="1"/>
  </r>
  <r>
    <n v="7381"/>
    <s v="KB136"/>
    <x v="13"/>
    <m/>
    <x v="2"/>
    <x v="19"/>
    <m/>
    <m/>
    <x v="37"/>
    <m/>
    <x v="2"/>
    <s v="RCAF (Air Britain Serials)"/>
    <x v="5"/>
    <x v="3"/>
    <m/>
    <m/>
    <x v="2"/>
    <m/>
    <m/>
    <m/>
    <x v="162"/>
    <x v="1"/>
    <n v="1"/>
    <e v="#N/A"/>
    <x v="17"/>
    <x v="1"/>
    <n v="1"/>
  </r>
  <r>
    <n v="7382"/>
    <s v="KB137"/>
    <x v="13"/>
    <m/>
    <x v="2"/>
    <x v="19"/>
    <m/>
    <m/>
    <x v="37"/>
    <m/>
    <x v="2"/>
    <s v="RCAF (Air Britain Serials)"/>
    <x v="5"/>
    <x v="3"/>
    <m/>
    <m/>
    <x v="2"/>
    <m/>
    <m/>
    <m/>
    <x v="162"/>
    <x v="1"/>
    <n v="1"/>
    <e v="#N/A"/>
    <x v="17"/>
    <x v="1"/>
    <n v="1"/>
  </r>
  <r>
    <n v="7384"/>
    <s v="KB142"/>
    <x v="13"/>
    <m/>
    <x v="2"/>
    <x v="19"/>
    <m/>
    <m/>
    <x v="37"/>
    <m/>
    <x v="2"/>
    <s v="RCAF (Air Britain Serials)"/>
    <x v="5"/>
    <x v="3"/>
    <m/>
    <m/>
    <x v="2"/>
    <m/>
    <m/>
    <m/>
    <x v="162"/>
    <x v="1"/>
    <n v="1"/>
    <e v="#N/A"/>
    <x v="17"/>
    <x v="1"/>
    <n v="1"/>
  </r>
  <r>
    <n v="7386"/>
    <s v="KB143"/>
    <x v="13"/>
    <m/>
    <x v="2"/>
    <x v="19"/>
    <m/>
    <m/>
    <x v="37"/>
    <m/>
    <x v="2"/>
    <s v="RCAF (Air Britain Serials)"/>
    <x v="5"/>
    <x v="3"/>
    <m/>
    <m/>
    <x v="2"/>
    <m/>
    <m/>
    <m/>
    <x v="162"/>
    <x v="1"/>
    <n v="1"/>
    <e v="#N/A"/>
    <x v="17"/>
    <x v="1"/>
    <n v="1"/>
  </r>
  <r>
    <n v="7387"/>
    <s v="KB145"/>
    <x v="13"/>
    <m/>
    <x v="2"/>
    <x v="19"/>
    <n v="8"/>
    <s v="October"/>
    <x v="9"/>
    <d v="1946-10-08T00:00:00"/>
    <x v="2"/>
    <s v="RCAF (Air Britain Serials) Instructional Airframe A531 de Havilland Mosquito B.XX first date: 8 October 1946 - Classified as an Instructional Airframe Had been RCAF KB145 (which see). (http://rwrwalker.ca/Inst_5.htm)"/>
    <x v="4"/>
    <x v="3"/>
    <m/>
    <m/>
    <x v="2"/>
    <m/>
    <m/>
    <m/>
    <x v="228"/>
    <x v="1"/>
    <n v="1"/>
    <e v="#N/A"/>
    <x v="17"/>
    <x v="1"/>
    <n v="1"/>
  </r>
  <r>
    <n v="2939"/>
    <s v="KB147"/>
    <x v="13"/>
    <s v="USAAF"/>
    <x v="4"/>
    <x v="19"/>
    <m/>
    <m/>
    <x v="37"/>
    <m/>
    <x v="2"/>
    <s v="to USAAF as 43-34941 (Air Britain Serials)"/>
    <x v="5"/>
    <x v="3"/>
    <m/>
    <m/>
    <x v="2"/>
    <m/>
    <m/>
    <m/>
    <x v="162"/>
    <x v="1"/>
    <n v="1"/>
    <e v="#N/A"/>
    <x v="33"/>
    <x v="1"/>
    <n v="1"/>
  </r>
  <r>
    <n v="3058"/>
    <s v="KB155"/>
    <x v="13"/>
    <s v="USAAF"/>
    <x v="4"/>
    <x v="19"/>
    <m/>
    <m/>
    <x v="37"/>
    <m/>
    <x v="2"/>
    <s v="to USAAF as 43-34949 (Air Britain Serials) With 802nd Reconnaissance Group (P) http://wp.scn.ru/en/ww2/b/77/3/0"/>
    <x v="5"/>
    <x v="3"/>
    <m/>
    <m/>
    <x v="2"/>
    <m/>
    <m/>
    <m/>
    <x v="162"/>
    <x v="1"/>
    <n v="1"/>
    <e v="#N/A"/>
    <x v="33"/>
    <x v="1"/>
    <n v="1"/>
  </r>
  <r>
    <n v="7389"/>
    <s v="KB165"/>
    <x v="13"/>
    <m/>
    <x v="2"/>
    <x v="19"/>
    <m/>
    <m/>
    <x v="37"/>
    <m/>
    <x v="2"/>
    <s v="RCAF (Air Britain Serials)"/>
    <x v="5"/>
    <x v="3"/>
    <m/>
    <m/>
    <x v="2"/>
    <m/>
    <m/>
    <m/>
    <x v="162"/>
    <x v="1"/>
    <n v="1"/>
    <e v="#N/A"/>
    <x v="17"/>
    <x v="1"/>
    <n v="1"/>
  </r>
  <r>
    <n v="6927"/>
    <s v="KB166"/>
    <x v="13"/>
    <m/>
    <x v="10"/>
    <x v="19"/>
    <m/>
    <m/>
    <x v="37"/>
    <m/>
    <x v="2"/>
    <s v="SOC"/>
    <x v="4"/>
    <x v="3"/>
    <m/>
    <m/>
    <x v="2"/>
    <m/>
    <m/>
    <m/>
    <x v="162"/>
    <x v="1"/>
    <n v="1"/>
    <e v="#N/A"/>
    <x v="17"/>
    <x v="1"/>
    <n v="1"/>
  </r>
  <r>
    <n v="7390"/>
    <s v="KB167"/>
    <x v="13"/>
    <m/>
    <x v="2"/>
    <x v="19"/>
    <m/>
    <m/>
    <x v="37"/>
    <m/>
    <x v="2"/>
    <s v="RCAF (Air Britain Serials)"/>
    <x v="5"/>
    <x v="3"/>
    <m/>
    <m/>
    <x v="2"/>
    <m/>
    <m/>
    <m/>
    <x v="162"/>
    <x v="1"/>
    <n v="1"/>
    <e v="#N/A"/>
    <x v="17"/>
    <x v="1"/>
    <n v="1"/>
  </r>
  <r>
    <n v="7392"/>
    <s v="KB168"/>
    <x v="13"/>
    <m/>
    <x v="2"/>
    <x v="19"/>
    <n v="5"/>
    <s v="November"/>
    <x v="9"/>
    <d v="1946-11-05T00:00:00"/>
    <x v="2"/>
    <s v="RCAF (Air Britain Serials) Instructional Airframe A543 de Havilland Mosquito B.XX first date: 5 November 1946 - Classified as an Instructional Airframe Had been RCAF KB168 (which see). (http://rwrwalker.ca/Inst_5.htm)"/>
    <x v="4"/>
    <x v="3"/>
    <m/>
    <m/>
    <x v="2"/>
    <m/>
    <m/>
    <m/>
    <x v="229"/>
    <x v="1"/>
    <n v="1"/>
    <e v="#N/A"/>
    <x v="17"/>
    <x v="1"/>
    <n v="1"/>
  </r>
  <r>
    <n v="3522"/>
    <s v="KB171"/>
    <x v="13"/>
    <s v="USAAF"/>
    <x v="4"/>
    <x v="19"/>
    <m/>
    <m/>
    <x v="37"/>
    <m/>
    <x v="2"/>
    <s v="to USAAF as 43-34947 (Air Britain Serials)"/>
    <x v="5"/>
    <x v="3"/>
    <m/>
    <m/>
    <x v="2"/>
    <m/>
    <m/>
    <m/>
    <x v="162"/>
    <x v="1"/>
    <n v="1"/>
    <e v="#N/A"/>
    <x v="33"/>
    <x v="1"/>
    <n v="1"/>
  </r>
  <r>
    <n v="7394"/>
    <s v="KB172"/>
    <x v="13"/>
    <m/>
    <x v="2"/>
    <x v="19"/>
    <m/>
    <m/>
    <x v="37"/>
    <m/>
    <x v="2"/>
    <s v="RCAF (Air Britain Serials)"/>
    <x v="5"/>
    <x v="3"/>
    <m/>
    <m/>
    <x v="2"/>
    <m/>
    <m/>
    <m/>
    <x v="162"/>
    <x v="1"/>
    <n v="1"/>
    <e v="#N/A"/>
    <x v="17"/>
    <x v="1"/>
    <n v="1"/>
  </r>
  <r>
    <n v="7395"/>
    <s v="KB174"/>
    <x v="13"/>
    <m/>
    <x v="2"/>
    <x v="19"/>
    <m/>
    <m/>
    <x v="37"/>
    <m/>
    <x v="2"/>
    <s v="RCAF (Air Britain Serials)"/>
    <x v="5"/>
    <x v="3"/>
    <m/>
    <m/>
    <x v="2"/>
    <m/>
    <m/>
    <m/>
    <x v="162"/>
    <x v="1"/>
    <n v="1"/>
    <e v="#N/A"/>
    <x v="17"/>
    <x v="1"/>
    <n v="1"/>
  </r>
  <r>
    <n v="7396"/>
    <s v="KB175"/>
    <x v="13"/>
    <m/>
    <x v="2"/>
    <x v="19"/>
    <m/>
    <m/>
    <x v="37"/>
    <m/>
    <x v="2"/>
    <s v="RCAF (Air Britain Serials)"/>
    <x v="5"/>
    <x v="3"/>
    <m/>
    <m/>
    <x v="2"/>
    <m/>
    <m/>
    <m/>
    <x v="162"/>
    <x v="1"/>
    <n v="1"/>
    <e v="#N/A"/>
    <x v="17"/>
    <x v="1"/>
    <n v="1"/>
  </r>
  <r>
    <n v="7397"/>
    <s v="KB176"/>
    <x v="13"/>
    <m/>
    <x v="2"/>
    <x v="19"/>
    <m/>
    <m/>
    <x v="37"/>
    <m/>
    <x v="2"/>
    <s v="RCAF (Air Britain Serials)"/>
    <x v="5"/>
    <x v="3"/>
    <m/>
    <m/>
    <x v="2"/>
    <m/>
    <m/>
    <m/>
    <x v="162"/>
    <x v="1"/>
    <n v="1"/>
    <e v="#N/A"/>
    <x v="17"/>
    <x v="1"/>
    <n v="1"/>
  </r>
  <r>
    <n v="7400"/>
    <s v="KB177"/>
    <x v="13"/>
    <m/>
    <x v="2"/>
    <x v="19"/>
    <m/>
    <m/>
    <x v="37"/>
    <m/>
    <x v="2"/>
    <s v="RCAF (Air Britain Serials)"/>
    <x v="5"/>
    <x v="3"/>
    <m/>
    <m/>
    <x v="2"/>
    <m/>
    <m/>
    <m/>
    <x v="162"/>
    <x v="1"/>
    <n v="1"/>
    <e v="#N/A"/>
    <x v="17"/>
    <x v="1"/>
    <n v="1"/>
  </r>
  <r>
    <n v="7402"/>
    <s v="KB179"/>
    <x v="13"/>
    <m/>
    <x v="2"/>
    <x v="19"/>
    <m/>
    <m/>
    <x v="37"/>
    <m/>
    <x v="2"/>
    <s v="RCAF (Air Britain Serials)"/>
    <x v="5"/>
    <x v="3"/>
    <m/>
    <m/>
    <x v="2"/>
    <m/>
    <m/>
    <m/>
    <x v="162"/>
    <x v="1"/>
    <n v="1"/>
    <e v="#N/A"/>
    <x v="17"/>
    <x v="1"/>
    <n v="1"/>
  </r>
  <r>
    <n v="4319"/>
    <s v="KB181"/>
    <x v="13"/>
    <s v="USAAF"/>
    <x v="4"/>
    <x v="19"/>
    <m/>
    <m/>
    <x v="37"/>
    <m/>
    <x v="2"/>
    <s v="to USAAF as 43-34955 (Air Britain Serials)"/>
    <x v="5"/>
    <x v="3"/>
    <m/>
    <m/>
    <x v="2"/>
    <m/>
    <m/>
    <m/>
    <x v="162"/>
    <x v="1"/>
    <n v="1"/>
    <e v="#N/A"/>
    <x v="33"/>
    <x v="1"/>
    <n v="1"/>
  </r>
  <r>
    <n v="7403"/>
    <s v="KB190"/>
    <x v="13"/>
    <m/>
    <x v="2"/>
    <x v="19"/>
    <m/>
    <m/>
    <x v="37"/>
    <m/>
    <x v="2"/>
    <s v="RCAF (Air Britain Serials)"/>
    <x v="5"/>
    <x v="3"/>
    <m/>
    <m/>
    <x v="2"/>
    <m/>
    <m/>
    <m/>
    <x v="162"/>
    <x v="1"/>
    <n v="1"/>
    <e v="#N/A"/>
    <x v="17"/>
    <x v="1"/>
    <n v="1"/>
  </r>
  <r>
    <n v="7405"/>
    <s v="KB243"/>
    <x v="13"/>
    <m/>
    <x v="2"/>
    <x v="19"/>
    <m/>
    <m/>
    <x v="37"/>
    <m/>
    <x v="2"/>
    <s v="RCAF (Air Britain Serials)"/>
    <x v="5"/>
    <x v="3"/>
    <m/>
    <m/>
    <x v="2"/>
    <m/>
    <m/>
    <m/>
    <x v="162"/>
    <x v="1"/>
    <n v="1"/>
    <e v="#N/A"/>
    <x v="17"/>
    <x v="1"/>
    <n v="1"/>
  </r>
  <r>
    <n v="7408"/>
    <s v="KB244"/>
    <x v="13"/>
    <m/>
    <x v="2"/>
    <x v="19"/>
    <m/>
    <m/>
    <x v="37"/>
    <m/>
    <x v="2"/>
    <s v="RCAF (Air Britain Serials)"/>
    <x v="5"/>
    <x v="3"/>
    <m/>
    <m/>
    <x v="2"/>
    <m/>
    <m/>
    <m/>
    <x v="162"/>
    <x v="1"/>
    <n v="1"/>
    <e v="#N/A"/>
    <x v="17"/>
    <x v="1"/>
    <n v="1"/>
  </r>
  <r>
    <n v="7409"/>
    <s v="KB245"/>
    <x v="13"/>
    <m/>
    <x v="2"/>
    <x v="19"/>
    <m/>
    <m/>
    <x v="37"/>
    <m/>
    <x v="2"/>
    <s v="RCAF (Air Britain Serials)"/>
    <x v="5"/>
    <x v="3"/>
    <m/>
    <m/>
    <x v="2"/>
    <m/>
    <m/>
    <m/>
    <x v="162"/>
    <x v="1"/>
    <n v="1"/>
    <e v="#N/A"/>
    <x v="17"/>
    <x v="1"/>
    <n v="1"/>
  </r>
  <r>
    <n v="7411"/>
    <s v="KB247"/>
    <x v="13"/>
    <m/>
    <x v="2"/>
    <x v="19"/>
    <m/>
    <m/>
    <x v="37"/>
    <m/>
    <x v="2"/>
    <s v="RCAF (Air Britain Serials)"/>
    <x v="5"/>
    <x v="3"/>
    <m/>
    <m/>
    <x v="2"/>
    <m/>
    <m/>
    <m/>
    <x v="162"/>
    <x v="1"/>
    <n v="1"/>
    <e v="#N/A"/>
    <x v="17"/>
    <x v="1"/>
    <n v="1"/>
  </r>
  <r>
    <n v="7412"/>
    <s v="KB249"/>
    <x v="13"/>
    <m/>
    <x v="2"/>
    <x v="19"/>
    <m/>
    <m/>
    <x v="37"/>
    <m/>
    <x v="2"/>
    <s v="RCAF (Air Britain Serials)"/>
    <x v="5"/>
    <x v="3"/>
    <m/>
    <m/>
    <x v="2"/>
    <m/>
    <m/>
    <m/>
    <x v="162"/>
    <x v="1"/>
    <n v="1"/>
    <e v="#N/A"/>
    <x v="17"/>
    <x v="1"/>
    <n v="1"/>
  </r>
  <r>
    <n v="7413"/>
    <s v="KB250"/>
    <x v="13"/>
    <m/>
    <x v="2"/>
    <x v="19"/>
    <m/>
    <m/>
    <x v="37"/>
    <m/>
    <x v="2"/>
    <s v="RCAF (Air Britain Serials)"/>
    <x v="5"/>
    <x v="3"/>
    <m/>
    <m/>
    <x v="2"/>
    <m/>
    <m/>
    <m/>
    <x v="162"/>
    <x v="1"/>
    <n v="1"/>
    <e v="#N/A"/>
    <x v="17"/>
    <x v="1"/>
    <n v="1"/>
  </r>
  <r>
    <n v="7415"/>
    <s v="KB251"/>
    <x v="13"/>
    <m/>
    <x v="2"/>
    <x v="19"/>
    <m/>
    <m/>
    <x v="37"/>
    <m/>
    <x v="2"/>
    <s v="RCAF (Air Britain Serials)"/>
    <x v="5"/>
    <x v="3"/>
    <m/>
    <m/>
    <x v="2"/>
    <m/>
    <m/>
    <m/>
    <x v="162"/>
    <x v="1"/>
    <n v="1"/>
    <e v="#N/A"/>
    <x v="17"/>
    <x v="1"/>
    <n v="1"/>
  </r>
  <r>
    <n v="7419"/>
    <s v="KB252"/>
    <x v="13"/>
    <m/>
    <x v="2"/>
    <x v="19"/>
    <m/>
    <m/>
    <x v="37"/>
    <m/>
    <x v="2"/>
    <s v="RCAF (Air Britain Serials)"/>
    <x v="5"/>
    <x v="3"/>
    <m/>
    <m/>
    <x v="2"/>
    <m/>
    <m/>
    <m/>
    <x v="162"/>
    <x v="1"/>
    <n v="1"/>
    <e v="#N/A"/>
    <x v="17"/>
    <x v="1"/>
    <n v="1"/>
  </r>
  <r>
    <n v="7420"/>
    <s v="KB253"/>
    <x v="13"/>
    <m/>
    <x v="2"/>
    <x v="19"/>
    <n v="1"/>
    <s v="May"/>
    <x v="7"/>
    <d v="1945-05-01T00:00:00"/>
    <x v="2"/>
    <s v="RCAF (Air Britain Serials) Instructional Airframe A444 de Havilland Mosquito B.XX  First date: 1 May 1945 - Classified as an instructional airframe. Had been RCAF KB253 (which see). (http://rwrwalker.ca/Inst_4.htm)"/>
    <x v="4"/>
    <x v="3"/>
    <m/>
    <m/>
    <x v="2"/>
    <m/>
    <m/>
    <m/>
    <x v="44"/>
    <x v="1"/>
    <n v="1"/>
    <e v="#N/A"/>
    <x v="17"/>
    <x v="1"/>
    <n v="1"/>
  </r>
  <r>
    <n v="7449"/>
    <s v="KB255"/>
    <x v="13"/>
    <m/>
    <x v="2"/>
    <x v="19"/>
    <m/>
    <m/>
    <x v="37"/>
    <m/>
    <x v="2"/>
    <s v="RCAF (Air Britain Serials)"/>
    <x v="5"/>
    <x v="3"/>
    <m/>
    <m/>
    <x v="2"/>
    <m/>
    <m/>
    <m/>
    <x v="162"/>
    <x v="1"/>
    <n v="1"/>
    <e v="#N/A"/>
    <x v="17"/>
    <x v="1"/>
    <n v="1"/>
  </r>
  <r>
    <n v="7450"/>
    <s v="KB256"/>
    <x v="13"/>
    <m/>
    <x v="2"/>
    <x v="19"/>
    <m/>
    <m/>
    <x v="37"/>
    <m/>
    <x v="2"/>
    <s v="RCAF (Air Britain Serials)"/>
    <x v="5"/>
    <x v="3"/>
    <m/>
    <m/>
    <x v="2"/>
    <m/>
    <m/>
    <m/>
    <x v="162"/>
    <x v="1"/>
    <n v="1"/>
    <e v="#N/A"/>
    <x v="17"/>
    <x v="1"/>
    <n v="1"/>
  </r>
  <r>
    <n v="7451"/>
    <s v="KB257"/>
    <x v="13"/>
    <m/>
    <x v="2"/>
    <x v="19"/>
    <m/>
    <m/>
    <x v="37"/>
    <m/>
    <x v="2"/>
    <s v="RCAF (Air Britain Serials)"/>
    <x v="5"/>
    <x v="3"/>
    <m/>
    <m/>
    <x v="2"/>
    <m/>
    <m/>
    <m/>
    <x v="162"/>
    <x v="1"/>
    <n v="1"/>
    <e v="#N/A"/>
    <x v="17"/>
    <x v="1"/>
    <n v="1"/>
  </r>
  <r>
    <n v="7452"/>
    <s v="KB258"/>
    <x v="13"/>
    <m/>
    <x v="2"/>
    <x v="19"/>
    <m/>
    <m/>
    <x v="37"/>
    <m/>
    <x v="2"/>
    <s v="RCAF (Air Britain Serials)"/>
    <x v="5"/>
    <x v="3"/>
    <m/>
    <m/>
    <x v="2"/>
    <m/>
    <m/>
    <m/>
    <x v="162"/>
    <x v="1"/>
    <n v="1"/>
    <e v="#N/A"/>
    <x v="17"/>
    <x v="1"/>
    <n v="1"/>
  </r>
  <r>
    <n v="7453"/>
    <s v="KB259"/>
    <x v="13"/>
    <m/>
    <x v="2"/>
    <x v="19"/>
    <m/>
    <m/>
    <x v="37"/>
    <m/>
    <x v="2"/>
    <s v="RCAF (Air Britain Serials)"/>
    <x v="5"/>
    <x v="3"/>
    <m/>
    <m/>
    <x v="2"/>
    <m/>
    <m/>
    <m/>
    <x v="162"/>
    <x v="1"/>
    <n v="1"/>
    <e v="#N/A"/>
    <x v="17"/>
    <x v="1"/>
    <n v="1"/>
  </r>
  <r>
    <n v="7455"/>
    <s v="KB260"/>
    <x v="13"/>
    <m/>
    <x v="2"/>
    <x v="19"/>
    <m/>
    <m/>
    <x v="37"/>
    <m/>
    <x v="2"/>
    <s v="RCAF (Air Britain Serials)"/>
    <x v="5"/>
    <x v="3"/>
    <m/>
    <m/>
    <x v="2"/>
    <m/>
    <m/>
    <m/>
    <x v="162"/>
    <x v="1"/>
    <n v="1"/>
    <e v="#N/A"/>
    <x v="17"/>
    <x v="1"/>
    <n v="1"/>
  </r>
  <r>
    <n v="7458"/>
    <s v="KB274"/>
    <x v="13"/>
    <m/>
    <x v="2"/>
    <x v="19"/>
    <m/>
    <m/>
    <x v="37"/>
    <m/>
    <x v="2"/>
    <s v="RCAF (Air Britain Serials)"/>
    <x v="5"/>
    <x v="3"/>
    <m/>
    <m/>
    <x v="2"/>
    <m/>
    <m/>
    <m/>
    <x v="162"/>
    <x v="1"/>
    <n v="1"/>
    <e v="#N/A"/>
    <x v="17"/>
    <x v="1"/>
    <n v="1"/>
  </r>
  <r>
    <n v="7490"/>
    <s v="KB275"/>
    <x v="13"/>
    <m/>
    <x v="2"/>
    <x v="19"/>
    <m/>
    <m/>
    <x v="37"/>
    <m/>
    <x v="2"/>
    <s v="RCAF (Air Britain Serials)  Instructional Airframe A419 de Havilland de Havilland Canada Mosquito B VIII First date: 5 July 1943 - Classified as an Instructional Airframe Had been RCAF KB275 (which see). (http://rwrwalker.ca/Inst_4.htm)"/>
    <x v="4"/>
    <x v="3"/>
    <m/>
    <m/>
    <x v="2"/>
    <m/>
    <m/>
    <m/>
    <x v="20"/>
    <x v="1"/>
    <n v="1"/>
    <e v="#N/A"/>
    <x v="17"/>
    <x v="1"/>
    <n v="1"/>
  </r>
  <r>
    <n v="7496"/>
    <s v="KB276"/>
    <x v="13"/>
    <m/>
    <x v="2"/>
    <x v="19"/>
    <m/>
    <m/>
    <x v="37"/>
    <m/>
    <x v="2"/>
    <s v="RCAF (Air Britain Serials)"/>
    <x v="5"/>
    <x v="3"/>
    <m/>
    <m/>
    <x v="2"/>
    <m/>
    <m/>
    <m/>
    <x v="162"/>
    <x v="1"/>
    <n v="1"/>
    <e v="#N/A"/>
    <x v="17"/>
    <x v="1"/>
    <n v="1"/>
  </r>
  <r>
    <n v="7498"/>
    <s v="KB279"/>
    <x v="13"/>
    <m/>
    <x v="2"/>
    <x v="19"/>
    <m/>
    <m/>
    <x v="37"/>
    <m/>
    <x v="2"/>
    <s v="RCAF (Air Britain Serials)"/>
    <x v="5"/>
    <x v="3"/>
    <m/>
    <m/>
    <x v="2"/>
    <m/>
    <m/>
    <m/>
    <x v="162"/>
    <x v="1"/>
    <n v="1"/>
    <e v="#N/A"/>
    <x v="17"/>
    <x v="1"/>
    <n v="1"/>
  </r>
  <r>
    <n v="7506"/>
    <s v="KB282"/>
    <x v="13"/>
    <m/>
    <x v="2"/>
    <x v="19"/>
    <m/>
    <m/>
    <x v="37"/>
    <m/>
    <x v="2"/>
    <s v="RCAF (Air Britain Serials)"/>
    <x v="5"/>
    <x v="3"/>
    <m/>
    <m/>
    <x v="2"/>
    <m/>
    <m/>
    <m/>
    <x v="162"/>
    <x v="1"/>
    <n v="1"/>
    <e v="#N/A"/>
    <x v="17"/>
    <x v="1"/>
    <n v="1"/>
  </r>
  <r>
    <n v="7556"/>
    <s v="KB283"/>
    <x v="13"/>
    <m/>
    <x v="2"/>
    <x v="19"/>
    <m/>
    <m/>
    <x v="37"/>
    <m/>
    <x v="2"/>
    <s v="RCAF (Air Britain Serials)"/>
    <x v="5"/>
    <x v="3"/>
    <m/>
    <m/>
    <x v="2"/>
    <m/>
    <m/>
    <m/>
    <x v="162"/>
    <x v="1"/>
    <n v="1"/>
    <e v="#N/A"/>
    <x v="17"/>
    <x v="1"/>
    <n v="1"/>
  </r>
  <r>
    <n v="7558"/>
    <s v="KB284"/>
    <x v="13"/>
    <m/>
    <x v="2"/>
    <x v="19"/>
    <m/>
    <m/>
    <x v="37"/>
    <m/>
    <x v="2"/>
    <s v="RCAF (Air Britain Serials)"/>
    <x v="5"/>
    <x v="3"/>
    <m/>
    <m/>
    <x v="2"/>
    <m/>
    <m/>
    <m/>
    <x v="162"/>
    <x v="1"/>
    <n v="1"/>
    <e v="#N/A"/>
    <x v="17"/>
    <x v="1"/>
    <n v="1"/>
  </r>
  <r>
    <n v="7663"/>
    <s v="KB286"/>
    <x v="13"/>
    <m/>
    <x v="2"/>
    <x v="19"/>
    <m/>
    <m/>
    <x v="37"/>
    <m/>
    <x v="2"/>
    <s v="RCAF (Air Britain Serials)"/>
    <x v="5"/>
    <x v="3"/>
    <m/>
    <m/>
    <x v="2"/>
    <m/>
    <m/>
    <m/>
    <x v="162"/>
    <x v="1"/>
    <n v="1"/>
    <e v="#N/A"/>
    <x v="17"/>
    <x v="1"/>
    <n v="1"/>
  </r>
  <r>
    <n v="7665"/>
    <s v="KB287"/>
    <x v="13"/>
    <m/>
    <x v="2"/>
    <x v="19"/>
    <m/>
    <m/>
    <x v="37"/>
    <m/>
    <x v="2"/>
    <s v="RCAF (Air Britain Serials)"/>
    <x v="5"/>
    <x v="3"/>
    <m/>
    <m/>
    <x v="2"/>
    <m/>
    <m/>
    <m/>
    <x v="162"/>
    <x v="1"/>
    <n v="1"/>
    <e v="#N/A"/>
    <x v="17"/>
    <x v="1"/>
    <n v="1"/>
  </r>
  <r>
    <n v="7674"/>
    <s v="KB291"/>
    <x v="13"/>
    <m/>
    <x v="2"/>
    <x v="19"/>
    <m/>
    <m/>
    <x v="37"/>
    <m/>
    <x v="2"/>
    <s v="RCAF (Air Britain Serials)"/>
    <x v="5"/>
    <x v="3"/>
    <m/>
    <m/>
    <x v="2"/>
    <m/>
    <m/>
    <m/>
    <x v="162"/>
    <x v="1"/>
    <n v="1"/>
    <e v="#N/A"/>
    <x v="17"/>
    <x v="1"/>
    <n v="1"/>
  </r>
  <r>
    <n v="7675"/>
    <s v="KB293"/>
    <x v="13"/>
    <m/>
    <x v="2"/>
    <x v="19"/>
    <m/>
    <m/>
    <x v="37"/>
    <m/>
    <x v="2"/>
    <s v="RCAF (Air Britain Serials)"/>
    <x v="5"/>
    <x v="3"/>
    <m/>
    <m/>
    <x v="2"/>
    <m/>
    <m/>
    <m/>
    <x v="162"/>
    <x v="1"/>
    <n v="1"/>
    <e v="#N/A"/>
    <x v="17"/>
    <x v="1"/>
    <n v="1"/>
  </r>
  <r>
    <n v="7676"/>
    <s v="KB294"/>
    <x v="13"/>
    <m/>
    <x v="2"/>
    <x v="19"/>
    <m/>
    <m/>
    <x v="37"/>
    <m/>
    <x v="2"/>
    <s v="RCAF (Air Britain Serials)"/>
    <x v="5"/>
    <x v="3"/>
    <m/>
    <m/>
    <x v="2"/>
    <m/>
    <m/>
    <m/>
    <x v="162"/>
    <x v="1"/>
    <n v="1"/>
    <e v="#N/A"/>
    <x v="17"/>
    <x v="1"/>
    <n v="1"/>
  </r>
  <r>
    <n v="7720"/>
    <s v="KB295"/>
    <x v="13"/>
    <m/>
    <x v="2"/>
    <x v="19"/>
    <m/>
    <m/>
    <x v="37"/>
    <m/>
    <x v="2"/>
    <s v="RCAF (Air Britain Serials)"/>
    <x v="5"/>
    <x v="3"/>
    <m/>
    <m/>
    <x v="2"/>
    <m/>
    <m/>
    <m/>
    <x v="162"/>
    <x v="1"/>
    <n v="1"/>
    <e v="#N/A"/>
    <x v="17"/>
    <x v="1"/>
    <n v="1"/>
  </r>
  <r>
    <n v="2100"/>
    <s v="KB299"/>
    <x v="13"/>
    <m/>
    <x v="2"/>
    <x v="19"/>
    <m/>
    <m/>
    <x v="37"/>
    <m/>
    <x v="2"/>
    <s v="RCAF (Air Britain Serials)"/>
    <x v="5"/>
    <x v="3"/>
    <m/>
    <m/>
    <x v="2"/>
    <m/>
    <m/>
    <m/>
    <x v="162"/>
    <x v="1"/>
    <n v="1"/>
    <e v="#N/A"/>
    <x v="17"/>
    <x v="1"/>
    <n v="1"/>
  </r>
  <r>
    <n v="2103"/>
    <s v="KB300"/>
    <x v="8"/>
    <m/>
    <x v="2"/>
    <x v="19"/>
    <m/>
    <m/>
    <x v="37"/>
    <m/>
    <x v="2"/>
    <s v="RCAF (Air Britain Serials)"/>
    <x v="5"/>
    <x v="3"/>
    <m/>
    <m/>
    <x v="2"/>
    <m/>
    <m/>
    <m/>
    <x v="162"/>
    <x v="1"/>
    <n v="1"/>
    <e v="#N/A"/>
    <x v="17"/>
    <x v="1"/>
    <n v="1"/>
  </r>
  <r>
    <n v="2528"/>
    <s v="KB301"/>
    <x v="8"/>
    <m/>
    <x v="2"/>
    <x v="19"/>
    <m/>
    <m/>
    <x v="37"/>
    <m/>
    <x v="2"/>
    <s v="RCAF (Air Britain Serials)"/>
    <x v="5"/>
    <x v="3"/>
    <m/>
    <m/>
    <x v="2"/>
    <m/>
    <m/>
    <m/>
    <x v="162"/>
    <x v="1"/>
    <n v="1"/>
    <e v="#N/A"/>
    <x v="17"/>
    <x v="1"/>
    <n v="1"/>
  </r>
  <r>
    <n v="3092"/>
    <s v="KB302"/>
    <x v="8"/>
    <m/>
    <x v="2"/>
    <x v="19"/>
    <m/>
    <m/>
    <x v="37"/>
    <m/>
    <x v="2"/>
    <s v="RCAF (Air Britain Serials)"/>
    <x v="5"/>
    <x v="3"/>
    <m/>
    <m/>
    <x v="2"/>
    <m/>
    <m/>
    <m/>
    <x v="162"/>
    <x v="1"/>
    <n v="1"/>
    <e v="#N/A"/>
    <x v="17"/>
    <x v="1"/>
    <n v="1"/>
  </r>
  <r>
    <n v="4401"/>
    <s v="KB303"/>
    <x v="8"/>
    <m/>
    <x v="2"/>
    <x v="19"/>
    <m/>
    <m/>
    <x v="37"/>
    <m/>
    <x v="2"/>
    <s v="RCAF (Air Britain Serials)"/>
    <x v="5"/>
    <x v="3"/>
    <m/>
    <m/>
    <x v="2"/>
    <m/>
    <m/>
    <m/>
    <x v="162"/>
    <x v="1"/>
    <n v="1"/>
    <e v="#N/A"/>
    <x v="17"/>
    <x v="1"/>
    <n v="1"/>
  </r>
  <r>
    <n v="4433"/>
    <s v="KB304"/>
    <x v="8"/>
    <m/>
    <x v="2"/>
    <x v="19"/>
    <m/>
    <m/>
    <x v="37"/>
    <m/>
    <x v="2"/>
    <s v="RCAF (Air Britain Serials)"/>
    <x v="5"/>
    <x v="3"/>
    <m/>
    <m/>
    <x v="2"/>
    <m/>
    <m/>
    <m/>
    <x v="162"/>
    <x v="1"/>
    <n v="1"/>
    <e v="#N/A"/>
    <x v="17"/>
    <x v="1"/>
    <n v="1"/>
  </r>
  <r>
    <n v="4563"/>
    <s v="KB308"/>
    <x v="8"/>
    <m/>
    <x v="2"/>
    <x v="19"/>
    <m/>
    <m/>
    <x v="37"/>
    <m/>
    <x v="2"/>
    <s v="RCAF (Air Britain Serials)"/>
    <x v="5"/>
    <x v="3"/>
    <m/>
    <m/>
    <x v="2"/>
    <m/>
    <m/>
    <m/>
    <x v="162"/>
    <x v="1"/>
    <n v="1"/>
    <e v="#N/A"/>
    <x v="17"/>
    <x v="1"/>
    <n v="1"/>
  </r>
  <r>
    <n v="133"/>
    <s v="KB309"/>
    <x v="8"/>
    <m/>
    <x v="2"/>
    <x v="19"/>
    <n v="25"/>
    <s v="June"/>
    <x v="2"/>
    <d v="1943-06-25T00:00:00"/>
    <x v="2"/>
    <s v="RCAF (Air Britain Serials)  Instructional Airframe A323 de Havilland de Havilland Canada Mosquito B VIII First date: 25 June 1943 - Classified as an Instructional Airframe Had been RCAF KB309 (which see). (http://rwrwalker.ca/Inst_3.htm)"/>
    <x v="4"/>
    <x v="3"/>
    <m/>
    <m/>
    <x v="2"/>
    <m/>
    <m/>
    <m/>
    <x v="19"/>
    <x v="1"/>
    <n v="1"/>
    <e v="#N/A"/>
    <x v="17"/>
    <x v="1"/>
    <n v="1"/>
  </r>
  <r>
    <n v="680"/>
    <s v="KB311"/>
    <x v="8"/>
    <m/>
    <x v="2"/>
    <x v="19"/>
    <m/>
    <m/>
    <x v="37"/>
    <m/>
    <x v="2"/>
    <s v="RCAF (Air Britain Serials)"/>
    <x v="5"/>
    <x v="3"/>
    <m/>
    <m/>
    <x v="2"/>
    <m/>
    <m/>
    <m/>
    <x v="162"/>
    <x v="1"/>
    <n v="1"/>
    <e v="#N/A"/>
    <x v="17"/>
    <x v="1"/>
    <n v="1"/>
  </r>
  <r>
    <n v="3421"/>
    <s v="KB312"/>
    <x v="8"/>
    <s v="USAAF"/>
    <x v="4"/>
    <x v="19"/>
    <m/>
    <m/>
    <x v="37"/>
    <m/>
    <x v="2"/>
    <s v="to USAAF as 43-34924 (Air Britain Serials) Photo from starboard side shows ~924 to have been &quot;Faintin' Floozie III&quot;, Col. Polifka's aircraft."/>
    <x v="5"/>
    <x v="3"/>
    <m/>
    <m/>
    <x v="2"/>
    <m/>
    <m/>
    <m/>
    <x v="162"/>
    <x v="1"/>
    <n v="1"/>
    <e v="#N/A"/>
    <x v="33"/>
    <x v="1"/>
    <n v="1"/>
  </r>
  <r>
    <n v="697"/>
    <s v="KB314"/>
    <x v="8"/>
    <m/>
    <x v="2"/>
    <x v="19"/>
    <m/>
    <m/>
    <x v="37"/>
    <m/>
    <x v="2"/>
    <s v="RCAF (Air Britain Serials)"/>
    <x v="5"/>
    <x v="3"/>
    <m/>
    <m/>
    <x v="2"/>
    <m/>
    <m/>
    <m/>
    <x v="162"/>
    <x v="1"/>
    <n v="1"/>
    <e v="#N/A"/>
    <x v="17"/>
    <x v="1"/>
    <n v="1"/>
  </r>
  <r>
    <n v="6736"/>
    <s v="KB317"/>
    <x v="8"/>
    <s v="USAAF"/>
    <x v="4"/>
    <x v="19"/>
    <m/>
    <m/>
    <x v="37"/>
    <m/>
    <x v="2"/>
    <s v="to USAAF as 43-34928 (Air Britain Serials)         de Havilland-Canada F-8 Mosquito  * Retired * Used by the Langley Memorial Aeronautical Laboratory. Delivered 8.1944 wfu 1.1945 (http://www.aeroflight.co.uk/waf/usa/NASA/NASA-DHC-F8.htm)"/>
    <x v="4"/>
    <x v="3"/>
    <m/>
    <m/>
    <x v="2"/>
    <m/>
    <m/>
    <m/>
    <x v="162"/>
    <x v="1"/>
    <n v="1"/>
    <e v="#N/A"/>
    <x v="33"/>
    <x v="1"/>
    <n v="1"/>
  </r>
  <r>
    <n v="736"/>
    <s v="KB318"/>
    <x v="8"/>
    <m/>
    <x v="2"/>
    <x v="19"/>
    <m/>
    <m/>
    <x v="37"/>
    <m/>
    <x v="2"/>
    <s v="RCAF (Air Britain Serials)"/>
    <x v="5"/>
    <x v="3"/>
    <m/>
    <m/>
    <x v="2"/>
    <m/>
    <m/>
    <m/>
    <x v="162"/>
    <x v="1"/>
    <n v="1"/>
    <e v="#N/A"/>
    <x v="17"/>
    <x v="1"/>
    <n v="1"/>
  </r>
  <r>
    <n v="848"/>
    <s v="KB319"/>
    <x v="8"/>
    <m/>
    <x v="2"/>
    <x v="19"/>
    <m/>
    <m/>
    <x v="37"/>
    <m/>
    <x v="2"/>
    <s v="RCAF (Air Britain Serials)"/>
    <x v="5"/>
    <x v="3"/>
    <m/>
    <m/>
    <x v="2"/>
    <m/>
    <m/>
    <m/>
    <x v="162"/>
    <x v="1"/>
    <n v="1"/>
    <e v="#N/A"/>
    <x v="17"/>
    <x v="1"/>
    <n v="1"/>
  </r>
  <r>
    <n v="1339"/>
    <s v="KB322"/>
    <x v="8"/>
    <m/>
    <x v="2"/>
    <x v="19"/>
    <m/>
    <m/>
    <x v="37"/>
    <m/>
    <x v="2"/>
    <s v="RCAF (Air Britain Serials)"/>
    <x v="5"/>
    <x v="3"/>
    <m/>
    <m/>
    <x v="2"/>
    <m/>
    <m/>
    <m/>
    <x v="162"/>
    <x v="1"/>
    <n v="1"/>
    <e v="#N/A"/>
    <x v="17"/>
    <x v="1"/>
    <n v="1"/>
  </r>
  <r>
    <n v="6947"/>
    <s v="KB324"/>
    <x v="8"/>
    <m/>
    <x v="2"/>
    <x v="19"/>
    <m/>
    <m/>
    <x v="37"/>
    <m/>
    <x v="2"/>
    <s v="RCAF (Air Britain Serials)"/>
    <x v="5"/>
    <x v="3"/>
    <m/>
    <m/>
    <x v="2"/>
    <m/>
    <m/>
    <m/>
    <x v="162"/>
    <x v="1"/>
    <n v="1"/>
    <e v="#N/A"/>
    <x v="17"/>
    <x v="1"/>
    <n v="1"/>
  </r>
  <r>
    <n v="1944"/>
    <s v="KB325"/>
    <x v="13"/>
    <m/>
    <x v="2"/>
    <x v="19"/>
    <m/>
    <m/>
    <x v="37"/>
    <m/>
    <x v="2"/>
    <s v="RCAF (Air Britain Serials)"/>
    <x v="5"/>
    <x v="3"/>
    <m/>
    <m/>
    <x v="2"/>
    <m/>
    <m/>
    <m/>
    <x v="162"/>
    <x v="1"/>
    <n v="1"/>
    <e v="#N/A"/>
    <x v="17"/>
    <x v="1"/>
    <n v="1"/>
  </r>
  <r>
    <n v="2900"/>
    <s v="KB327"/>
    <x v="13"/>
    <m/>
    <x v="2"/>
    <x v="19"/>
    <m/>
    <m/>
    <x v="37"/>
    <m/>
    <x v="2"/>
    <s v="RCAF (Air Britain Serials)"/>
    <x v="5"/>
    <x v="3"/>
    <m/>
    <m/>
    <x v="2"/>
    <m/>
    <m/>
    <m/>
    <x v="162"/>
    <x v="1"/>
    <n v="1"/>
    <e v="#N/A"/>
    <x v="17"/>
    <x v="1"/>
    <n v="1"/>
  </r>
  <r>
    <n v="2969"/>
    <s v="KB330"/>
    <x v="13"/>
    <m/>
    <x v="2"/>
    <x v="19"/>
    <m/>
    <m/>
    <x v="37"/>
    <m/>
    <x v="2"/>
    <s v="RCAF (Air Britain Serials)"/>
    <x v="5"/>
    <x v="3"/>
    <m/>
    <m/>
    <x v="2"/>
    <m/>
    <m/>
    <m/>
    <x v="162"/>
    <x v="1"/>
    <n v="1"/>
    <e v="#N/A"/>
    <x v="17"/>
    <x v="1"/>
    <n v="1"/>
  </r>
  <r>
    <n v="2990"/>
    <s v="KB331"/>
    <x v="13"/>
    <m/>
    <x v="2"/>
    <x v="19"/>
    <m/>
    <m/>
    <x v="37"/>
    <m/>
    <x v="2"/>
    <s v="RCAF (Air Britain Serials)"/>
    <x v="5"/>
    <x v="3"/>
    <m/>
    <m/>
    <x v="2"/>
    <m/>
    <m/>
    <m/>
    <x v="162"/>
    <x v="1"/>
    <n v="1"/>
    <e v="#N/A"/>
    <x v="17"/>
    <x v="1"/>
    <n v="1"/>
  </r>
  <r>
    <n v="2992"/>
    <s v="KB333"/>
    <x v="13"/>
    <m/>
    <x v="2"/>
    <x v="19"/>
    <m/>
    <m/>
    <x v="37"/>
    <m/>
    <x v="2"/>
    <s v="RCAF (Air Britain Serials)"/>
    <x v="5"/>
    <x v="3"/>
    <m/>
    <m/>
    <x v="2"/>
    <m/>
    <m/>
    <m/>
    <x v="162"/>
    <x v="1"/>
    <n v="1"/>
    <e v="#N/A"/>
    <x v="17"/>
    <x v="1"/>
    <n v="1"/>
  </r>
  <r>
    <n v="3028"/>
    <s v="KB334"/>
    <x v="13"/>
    <m/>
    <x v="2"/>
    <x v="19"/>
    <m/>
    <m/>
    <x v="37"/>
    <m/>
    <x v="2"/>
    <s v="RCAF (Air Britain Serials)"/>
    <x v="5"/>
    <x v="3"/>
    <m/>
    <m/>
    <x v="2"/>
    <m/>
    <m/>
    <m/>
    <x v="162"/>
    <x v="1"/>
    <n v="1"/>
    <e v="#N/A"/>
    <x v="17"/>
    <x v="1"/>
    <n v="1"/>
  </r>
  <r>
    <n v="3372"/>
    <s v="KB335"/>
    <x v="13"/>
    <m/>
    <x v="2"/>
    <x v="19"/>
    <m/>
    <m/>
    <x v="37"/>
    <m/>
    <x v="2"/>
    <s v="RCAF (Air Britain Serials)"/>
    <x v="5"/>
    <x v="3"/>
    <m/>
    <m/>
    <x v="2"/>
    <m/>
    <m/>
    <m/>
    <x v="162"/>
    <x v="1"/>
    <n v="1"/>
    <e v="#N/A"/>
    <x v="17"/>
    <x v="1"/>
    <n v="1"/>
  </r>
  <r>
    <n v="5652"/>
    <s v="KB336"/>
    <x v="13"/>
    <m/>
    <x v="2"/>
    <x v="19"/>
    <m/>
    <m/>
    <x v="37"/>
    <m/>
    <x v="2"/>
    <s v="RCAF Canadian Natl Aero Collection Rockliffe ONT Instructional Airframe A535 de Havilland Mosquito B.XX first date: 8 October 1946 - Classified as an Instructional Airframe Had been RCAF KB336 (which see). (http://rwrwalker.ca/Inst_5.htm)"/>
    <x v="8"/>
    <x v="3"/>
    <m/>
    <m/>
    <x v="2"/>
    <m/>
    <m/>
    <m/>
    <x v="162"/>
    <x v="1"/>
    <n v="1"/>
    <e v="#N/A"/>
    <x v="17"/>
    <x v="1"/>
    <n v="1"/>
  </r>
  <r>
    <n v="3384"/>
    <s v="KB337"/>
    <x v="13"/>
    <m/>
    <x v="2"/>
    <x v="19"/>
    <m/>
    <m/>
    <x v="37"/>
    <m/>
    <x v="2"/>
    <s v="RCAF (Air Britain Serials)"/>
    <x v="5"/>
    <x v="3"/>
    <m/>
    <m/>
    <x v="2"/>
    <m/>
    <m/>
    <m/>
    <x v="162"/>
    <x v="1"/>
    <n v="1"/>
    <e v="#N/A"/>
    <x v="17"/>
    <x v="1"/>
    <n v="1"/>
  </r>
  <r>
    <n v="4352"/>
    <s v="KB341"/>
    <x v="13"/>
    <m/>
    <x v="2"/>
    <x v="19"/>
    <m/>
    <m/>
    <x v="37"/>
    <m/>
    <x v="2"/>
    <s v="RCAF (Air Britain Serials)"/>
    <x v="5"/>
    <x v="3"/>
    <m/>
    <m/>
    <x v="2"/>
    <m/>
    <m/>
    <m/>
    <x v="162"/>
    <x v="1"/>
    <n v="1"/>
    <e v="#N/A"/>
    <x v="17"/>
    <x v="1"/>
    <n v="1"/>
  </r>
  <r>
    <n v="4414"/>
    <s v="KB342"/>
    <x v="13"/>
    <m/>
    <x v="2"/>
    <x v="19"/>
    <m/>
    <m/>
    <x v="37"/>
    <m/>
    <x v="2"/>
    <s v="RCAF (Air Britain Serials)"/>
    <x v="5"/>
    <x v="3"/>
    <m/>
    <m/>
    <x v="2"/>
    <m/>
    <m/>
    <m/>
    <x v="162"/>
    <x v="1"/>
    <n v="1"/>
    <e v="#N/A"/>
    <x v="17"/>
    <x v="1"/>
    <n v="1"/>
  </r>
  <r>
    <n v="4420"/>
    <s v="KB371"/>
    <x v="28"/>
    <m/>
    <x v="2"/>
    <x v="19"/>
    <m/>
    <m/>
    <x v="37"/>
    <m/>
    <x v="2"/>
    <s v="RCAF (Air Britain Serials)"/>
    <x v="5"/>
    <x v="3"/>
    <m/>
    <m/>
    <x v="2"/>
    <m/>
    <m/>
    <m/>
    <x v="162"/>
    <x v="1"/>
    <n v="1"/>
    <e v="#N/A"/>
    <x v="17"/>
    <x v="1"/>
    <n v="1"/>
  </r>
  <r>
    <n v="4615"/>
    <s v="KB372"/>
    <x v="28"/>
    <m/>
    <x v="2"/>
    <x v="19"/>
    <m/>
    <m/>
    <x v="37"/>
    <m/>
    <x v="2"/>
    <s v="RCAF (Air Britain Serials)"/>
    <x v="5"/>
    <x v="3"/>
    <m/>
    <m/>
    <x v="2"/>
    <m/>
    <m/>
    <m/>
    <x v="162"/>
    <x v="1"/>
    <n v="1"/>
    <e v="#N/A"/>
    <x v="17"/>
    <x v="1"/>
    <n v="1"/>
  </r>
  <r>
    <n v="5407"/>
    <s v="KB373"/>
    <x v="28"/>
    <m/>
    <x v="2"/>
    <x v="19"/>
    <m/>
    <m/>
    <x v="37"/>
    <m/>
    <x v="2"/>
    <s v="RCAF (Air Britain Serials)"/>
    <x v="5"/>
    <x v="3"/>
    <m/>
    <m/>
    <x v="2"/>
    <m/>
    <m/>
    <m/>
    <x v="162"/>
    <x v="1"/>
    <n v="1"/>
    <e v="#N/A"/>
    <x v="17"/>
    <x v="1"/>
    <n v="1"/>
  </r>
  <r>
    <n v="6047"/>
    <s v="KB374"/>
    <x v="28"/>
    <m/>
    <x v="2"/>
    <x v="19"/>
    <m/>
    <m/>
    <x v="37"/>
    <m/>
    <x v="2"/>
    <s v="RCAF (Air Britain Serials)"/>
    <x v="5"/>
    <x v="3"/>
    <m/>
    <m/>
    <x v="2"/>
    <m/>
    <m/>
    <m/>
    <x v="162"/>
    <x v="1"/>
    <n v="1"/>
    <e v="#N/A"/>
    <x v="17"/>
    <x v="1"/>
    <n v="1"/>
  </r>
  <r>
    <n v="6103"/>
    <s v="KB375"/>
    <x v="28"/>
    <m/>
    <x v="2"/>
    <x v="19"/>
    <n v="16"/>
    <s v="July"/>
    <x v="9"/>
    <d v="1946-07-16T00:00:00"/>
    <x v="2"/>
    <s v="RCAF (Air Britain Serials) Instructional Airframe A521 de Havilland Mosquito B.25 first date: 16 July 1946 - Classified as an Instructional Airframe Had been RCAF KB375 (which see). (http://rwrwalker.ca/Inst_5.htm)"/>
    <x v="4"/>
    <x v="3"/>
    <m/>
    <m/>
    <x v="2"/>
    <m/>
    <m/>
    <m/>
    <x v="227"/>
    <x v="1"/>
    <n v="1"/>
    <e v="#N/A"/>
    <x v="17"/>
    <x v="1"/>
    <n v="1"/>
  </r>
  <r>
    <n v="6108"/>
    <s v="KB377"/>
    <x v="28"/>
    <m/>
    <x v="2"/>
    <x v="19"/>
    <m/>
    <m/>
    <x v="37"/>
    <m/>
    <x v="2"/>
    <s v="RCAF CF-FZG N37878 Las Vegas NV"/>
    <x v="5"/>
    <x v="3"/>
    <m/>
    <m/>
    <x v="2"/>
    <m/>
    <m/>
    <m/>
    <x v="162"/>
    <x v="1"/>
    <n v="1"/>
    <e v="#N/A"/>
    <x v="17"/>
    <x v="1"/>
    <n v="1"/>
  </r>
  <r>
    <n v="6300"/>
    <s v="KB380"/>
    <x v="28"/>
    <m/>
    <x v="2"/>
    <x v="19"/>
    <n v="16"/>
    <s v="July"/>
    <x v="9"/>
    <d v="1946-07-16T00:00:00"/>
    <x v="2"/>
    <s v="RCAF (Air Britain Serials) Instructional Airframe A522 de Havilland Mosquito B.25 first date: 16 July 1946 - Classified as an Instructional Airframe Had been RCAF KB380 (which see). (http://rwrwalker.ca/Inst_5.htm)"/>
    <x v="4"/>
    <x v="3"/>
    <m/>
    <m/>
    <x v="2"/>
    <m/>
    <m/>
    <m/>
    <x v="227"/>
    <x v="1"/>
    <n v="1"/>
    <e v="#N/A"/>
    <x v="17"/>
    <x v="1"/>
    <n v="1"/>
  </r>
  <r>
    <n v="6925"/>
    <s v="KB398"/>
    <x v="28"/>
    <m/>
    <x v="5"/>
    <x v="19"/>
    <m/>
    <m/>
    <x v="37"/>
    <m/>
    <x v="2"/>
    <s v="Lost in transit"/>
    <x v="2"/>
    <x v="2"/>
    <s v="Vanished without trace"/>
    <m/>
    <x v="2"/>
    <m/>
    <m/>
    <m/>
    <x v="162"/>
    <x v="1"/>
    <n v="1"/>
    <e v="#N/A"/>
    <x v="17"/>
    <x v="1"/>
    <n v="1"/>
  </r>
  <r>
    <n v="6374"/>
    <s v="KB412"/>
    <x v="28"/>
    <m/>
    <x v="2"/>
    <x v="19"/>
    <n v="10"/>
    <s v="April"/>
    <x v="10"/>
    <d v="1947-04-10T00:00:00"/>
    <x v="2"/>
    <s v="RCAF (Air Britain Serials) Instructional Airframe A555 de Havilland Mosquito B.25 first date: 10 April 1947 - Classified as an Instructional Airframe Had been RCAF KB412 (which see). (http://rwrwalker.ca/Inst_5.htm)"/>
    <x v="4"/>
    <x v="3"/>
    <m/>
    <m/>
    <x v="2"/>
    <m/>
    <m/>
    <m/>
    <x v="230"/>
    <x v="1"/>
    <n v="1"/>
    <e v="#N/A"/>
    <x v="17"/>
    <x v="1"/>
    <n v="1"/>
  </r>
  <r>
    <n v="6375"/>
    <s v="KB418"/>
    <x v="28"/>
    <m/>
    <x v="2"/>
    <x v="19"/>
    <n v="11"/>
    <s v="June"/>
    <x v="9"/>
    <d v="1946-06-11T00:00:00"/>
    <x v="2"/>
    <s v="RCAF (Air Britain Serials) Instructional Airframe A506 de Havilland Mosquito B.25 first date: 11 June 1946 - Classified as an Instructional Airframe Had been RCAF KB418 (which see). (http://rwrwalker.ca/Inst_5.htm)"/>
    <x v="4"/>
    <x v="3"/>
    <m/>
    <m/>
    <x v="2"/>
    <m/>
    <m/>
    <m/>
    <x v="231"/>
    <x v="1"/>
    <n v="1"/>
    <e v="#N/A"/>
    <x v="17"/>
    <x v="1"/>
    <n v="1"/>
  </r>
  <r>
    <n v="6376"/>
    <s v="KB420"/>
    <x v="28"/>
    <m/>
    <x v="2"/>
    <x v="19"/>
    <m/>
    <m/>
    <x v="37"/>
    <m/>
    <x v="2"/>
    <s v="RCAF (Air Britain Serials)"/>
    <x v="5"/>
    <x v="3"/>
    <m/>
    <m/>
    <x v="2"/>
    <m/>
    <m/>
    <m/>
    <x v="162"/>
    <x v="1"/>
    <n v="1"/>
    <e v="#N/A"/>
    <x v="17"/>
    <x v="1"/>
    <n v="1"/>
  </r>
  <r>
    <n v="6377"/>
    <s v="KB428"/>
    <x v="28"/>
    <m/>
    <x v="2"/>
    <x v="19"/>
    <n v="9"/>
    <s v="July"/>
    <x v="9"/>
    <d v="1946-07-09T00:00:00"/>
    <x v="2"/>
    <s v="RCAF (Air Britain Serials) Instructional Airframe A516 de Havilland Mosquito B.25 first date: 9 July 1946 - Classified as an Instructional Airframe Had been RCAF KB428 (which see). (http://rwrwalker.ca/Inst_5.htm)"/>
    <x v="4"/>
    <x v="3"/>
    <m/>
    <m/>
    <x v="2"/>
    <m/>
    <m/>
    <m/>
    <x v="227"/>
    <x v="1"/>
    <n v="1"/>
    <e v="#N/A"/>
    <x v="17"/>
    <x v="1"/>
    <n v="1"/>
  </r>
  <r>
    <n v="6378"/>
    <s v="KB478"/>
    <x v="28"/>
    <m/>
    <x v="2"/>
    <x v="19"/>
    <m/>
    <m/>
    <x v="37"/>
    <m/>
    <x v="2"/>
    <s v="RCAF (Air Britain Serials)"/>
    <x v="5"/>
    <x v="3"/>
    <m/>
    <m/>
    <x v="2"/>
    <m/>
    <m/>
    <m/>
    <x v="162"/>
    <x v="1"/>
    <n v="1"/>
    <e v="#N/A"/>
    <x v="17"/>
    <x v="1"/>
    <n v="1"/>
  </r>
  <r>
    <n v="6379"/>
    <s v="KB480"/>
    <x v="28"/>
    <m/>
    <x v="2"/>
    <x v="19"/>
    <m/>
    <m/>
    <x v="37"/>
    <m/>
    <x v="2"/>
    <s v="RCAF (Air Britain Serials)"/>
    <x v="5"/>
    <x v="3"/>
    <m/>
    <m/>
    <x v="2"/>
    <m/>
    <m/>
    <m/>
    <x v="162"/>
    <x v="1"/>
    <n v="1"/>
    <e v="#N/A"/>
    <x v="17"/>
    <x v="1"/>
    <n v="1"/>
  </r>
  <r>
    <n v="6380"/>
    <s v="KB585"/>
    <x v="28"/>
    <m/>
    <x v="2"/>
    <x v="19"/>
    <m/>
    <m/>
    <x v="37"/>
    <m/>
    <x v="2"/>
    <s v="RCAF (Air Britain Serials)"/>
    <x v="5"/>
    <x v="3"/>
    <m/>
    <m/>
    <x v="2"/>
    <m/>
    <m/>
    <m/>
    <x v="162"/>
    <x v="1"/>
    <n v="1"/>
    <e v="#N/A"/>
    <x v="17"/>
    <x v="1"/>
    <n v="1"/>
  </r>
  <r>
    <n v="6381"/>
    <s v="KB587"/>
    <x v="28"/>
    <m/>
    <x v="2"/>
    <x v="19"/>
    <m/>
    <m/>
    <x v="37"/>
    <m/>
    <x v="2"/>
    <s v="RCAF (Air Britain Serials)"/>
    <x v="5"/>
    <x v="3"/>
    <m/>
    <m/>
    <x v="2"/>
    <m/>
    <m/>
    <m/>
    <x v="162"/>
    <x v="1"/>
    <n v="1"/>
    <e v="#N/A"/>
    <x v="17"/>
    <x v="1"/>
    <n v="1"/>
  </r>
  <r>
    <n v="24"/>
    <s v="KB596"/>
    <x v="28"/>
    <m/>
    <x v="2"/>
    <x v="19"/>
    <m/>
    <m/>
    <x v="37"/>
    <m/>
    <x v="2"/>
    <s v="RCAF (Air Britain Serials)"/>
    <x v="5"/>
    <x v="3"/>
    <m/>
    <m/>
    <x v="2"/>
    <m/>
    <m/>
    <m/>
    <x v="162"/>
    <x v="1"/>
    <n v="1"/>
    <e v="#N/A"/>
    <x v="17"/>
    <x v="1"/>
    <n v="1"/>
  </r>
  <r>
    <n v="6659"/>
    <s v="KB597"/>
    <x v="28"/>
    <m/>
    <x v="2"/>
    <x v="19"/>
    <m/>
    <m/>
    <x v="37"/>
    <m/>
    <x v="2"/>
    <s v="RCAF (Air Britain Serials)"/>
    <x v="5"/>
    <x v="3"/>
    <m/>
    <m/>
    <x v="2"/>
    <m/>
    <m/>
    <m/>
    <x v="162"/>
    <x v="1"/>
    <n v="1"/>
    <e v="#N/A"/>
    <x v="17"/>
    <x v="1"/>
    <n v="1"/>
  </r>
  <r>
    <n v="7414"/>
    <s v="KB598"/>
    <x v="28"/>
    <m/>
    <x v="2"/>
    <x v="19"/>
    <m/>
    <m/>
    <x v="37"/>
    <m/>
    <x v="2"/>
    <s v="RCAF (Air Britain Serials)"/>
    <x v="5"/>
    <x v="3"/>
    <m/>
    <m/>
    <x v="2"/>
    <m/>
    <m/>
    <m/>
    <x v="162"/>
    <x v="1"/>
    <n v="1"/>
    <e v="#N/A"/>
    <x v="17"/>
    <x v="1"/>
    <n v="1"/>
  </r>
  <r>
    <n v="2989"/>
    <s v="KB642"/>
    <x v="28"/>
    <m/>
    <x v="2"/>
    <x v="19"/>
    <m/>
    <m/>
    <x v="37"/>
    <m/>
    <x v="2"/>
    <s v="RCAF (Air Britain Serials)"/>
    <x v="5"/>
    <x v="3"/>
    <m/>
    <m/>
    <x v="2"/>
    <m/>
    <m/>
    <m/>
    <x v="162"/>
    <x v="1"/>
    <n v="0"/>
    <e v="#N/A"/>
    <x v="17"/>
    <x v="1"/>
    <n v="1"/>
  </r>
  <r>
    <n v="186"/>
    <s v="LR336"/>
    <x v="12"/>
    <s v="613/RAE/RN 778"/>
    <x v="10"/>
    <x v="19"/>
    <m/>
    <m/>
    <x v="37"/>
    <m/>
    <x v="2"/>
    <m/>
    <x v="6"/>
    <x v="3"/>
    <m/>
    <m/>
    <x v="2"/>
    <m/>
    <m/>
    <m/>
    <x v="162"/>
    <x v="1"/>
    <n v="1"/>
    <s v="Front-Line"/>
    <x v="174"/>
    <x v="0"/>
    <n v="3"/>
  </r>
  <r>
    <n v="3922"/>
    <s v="LR533"/>
    <x v="10"/>
    <m/>
    <x v="2"/>
    <x v="19"/>
    <m/>
    <m/>
    <x v="37"/>
    <m/>
    <x v="2"/>
    <s v="to RCAF A photo shows what is apparently a trainer with an LR code in Sudbury, Ontario, 1944, with a Sky fuselage band and the letter N ahead of the roundel."/>
    <x v="5"/>
    <x v="3"/>
    <m/>
    <m/>
    <x v="2"/>
    <m/>
    <m/>
    <m/>
    <x v="162"/>
    <x v="1"/>
    <n v="1"/>
    <e v="#N/A"/>
    <x v="17"/>
    <x v="2"/>
    <n v="1"/>
  </r>
  <r>
    <n v="5091"/>
    <s v="LR536"/>
    <x v="10"/>
    <m/>
    <x v="2"/>
    <x v="19"/>
    <m/>
    <m/>
    <x v="37"/>
    <m/>
    <x v="2"/>
    <s v="to RCAF A photo shows what is apparently a trainer with an LR code in Sudbury, Ontario, 1944, with a Sky fuselage band and the letter N ahead of the roundel."/>
    <x v="5"/>
    <x v="3"/>
    <m/>
    <m/>
    <x v="2"/>
    <m/>
    <m/>
    <m/>
    <x v="162"/>
    <x v="1"/>
    <n v="1"/>
    <e v="#N/A"/>
    <x v="17"/>
    <x v="2"/>
    <n v="1"/>
  </r>
  <r>
    <n v="2249"/>
    <s v="MM472"/>
    <x v="17"/>
    <s v="301FTU/ME"/>
    <x v="1"/>
    <x v="2"/>
    <m/>
    <m/>
    <x v="37"/>
    <m/>
    <x v="2"/>
    <s v="To USAAF"/>
    <x v="5"/>
    <x v="3"/>
    <m/>
    <m/>
    <x v="2"/>
    <m/>
    <m/>
    <m/>
    <x v="162"/>
    <x v="1"/>
    <n v="1"/>
    <e v="#N/A"/>
    <x v="108"/>
    <x v="2"/>
    <n v="2"/>
  </r>
  <r>
    <n v="6929"/>
    <s v="MT480"/>
    <x v="25"/>
    <m/>
    <x v="10"/>
    <x v="19"/>
    <m/>
    <m/>
    <x v="37"/>
    <m/>
    <x v="2"/>
    <s v="Not delivered"/>
    <x v="7"/>
    <x v="3"/>
    <m/>
    <m/>
    <x v="2"/>
    <m/>
    <m/>
    <m/>
    <x v="162"/>
    <x v="1"/>
    <n v="1"/>
    <e v="#N/A"/>
    <x v="17"/>
    <x v="2"/>
    <n v="1"/>
  </r>
  <r>
    <n v="3088"/>
    <s v="NS508"/>
    <x v="18"/>
    <s v="USAAF"/>
    <x v="10"/>
    <x v="19"/>
    <m/>
    <m/>
    <x v="37"/>
    <m/>
    <x v="2"/>
    <m/>
    <x v="6"/>
    <x v="3"/>
    <m/>
    <m/>
    <x v="2"/>
    <m/>
    <m/>
    <m/>
    <x v="162"/>
    <x v="1"/>
    <n v="1"/>
    <e v="#N/A"/>
    <x v="33"/>
    <x v="0"/>
    <n v="1"/>
  </r>
  <r>
    <n v="7737"/>
    <s v="NS589"/>
    <x v="29"/>
    <n v="540"/>
    <x v="10"/>
    <x v="19"/>
    <m/>
    <m/>
    <x v="37"/>
    <m/>
    <x v="2"/>
    <s v="PR.32 prototype for trials"/>
    <x v="6"/>
    <x v="3"/>
    <m/>
    <m/>
    <x v="2"/>
    <m/>
    <m/>
    <m/>
    <x v="162"/>
    <x v="1"/>
    <n v="1"/>
    <s v="Front-Line"/>
    <x v="16"/>
    <x v="0"/>
    <n v="1"/>
  </r>
  <r>
    <n v="6106"/>
    <s v="NS631"/>
    <x v="18"/>
    <m/>
    <x v="7"/>
    <x v="19"/>
    <m/>
    <m/>
    <x v="37"/>
    <m/>
    <x v="2"/>
    <s v="To RAAF 3.10.44 as A52-600 87 Sqn Inst a/f VH-JUX RAAF Museum Pt Cook VIC Under static restoration"/>
    <x v="8"/>
    <x v="3"/>
    <m/>
    <m/>
    <x v="2"/>
    <m/>
    <m/>
    <m/>
    <x v="162"/>
    <x v="1"/>
    <n v="1"/>
    <e v="#N/A"/>
    <x v="17"/>
    <x v="0"/>
    <n v="1"/>
  </r>
  <r>
    <n v="3658"/>
    <s v="NS632"/>
    <x v="18"/>
    <s v="USAAF"/>
    <x v="10"/>
    <x v="19"/>
    <m/>
    <m/>
    <x v="37"/>
    <m/>
    <x v="2"/>
    <m/>
    <x v="6"/>
    <x v="3"/>
    <m/>
    <m/>
    <x v="2"/>
    <m/>
    <m/>
    <m/>
    <x v="162"/>
    <x v="1"/>
    <n v="1"/>
    <e v="#N/A"/>
    <x v="33"/>
    <x v="0"/>
    <n v="1"/>
  </r>
  <r>
    <n v="2692"/>
    <s v="NS634"/>
    <x v="18"/>
    <s v="USAAF"/>
    <x v="10"/>
    <x v="19"/>
    <m/>
    <m/>
    <x v="37"/>
    <m/>
    <x v="2"/>
    <m/>
    <x v="6"/>
    <x v="3"/>
    <m/>
    <m/>
    <x v="2"/>
    <m/>
    <m/>
    <m/>
    <x v="162"/>
    <x v="1"/>
    <n v="1"/>
    <e v="#N/A"/>
    <x v="33"/>
    <x v="0"/>
    <n v="1"/>
  </r>
  <r>
    <n v="1951"/>
    <s v="NS682"/>
    <x v="18"/>
    <s v="544/8OTU/TFU"/>
    <x v="10"/>
    <x v="19"/>
    <m/>
    <m/>
    <x v="37"/>
    <m/>
    <x v="2"/>
    <s v="Retained by TFU"/>
    <x v="6"/>
    <x v="3"/>
    <m/>
    <m/>
    <x v="2"/>
    <m/>
    <m/>
    <m/>
    <x v="162"/>
    <x v="1"/>
    <n v="1"/>
    <s v="Support Unit"/>
    <x v="49"/>
    <x v="0"/>
    <n v="3"/>
  </r>
  <r>
    <n v="2866"/>
    <s v="NS758"/>
    <x v="18"/>
    <s v="USAAF/RN"/>
    <x v="10"/>
    <x v="19"/>
    <m/>
    <m/>
    <x v="37"/>
    <m/>
    <x v="2"/>
    <s v="To RN Suffered an accident on 28-5-45 whilst on USAAF service (http://media.iwm.org.uk/iwm/mediaLib/rfc/FRE_000587.jpg)"/>
    <x v="5"/>
    <x v="3"/>
    <m/>
    <m/>
    <x v="2"/>
    <m/>
    <m/>
    <m/>
    <x v="162"/>
    <x v="1"/>
    <n v="1"/>
    <e v="#N/A"/>
    <x v="64"/>
    <x v="0"/>
    <n v="2"/>
  </r>
  <r>
    <n v="274"/>
    <s v="NT223"/>
    <x v="12"/>
    <s v="Mkrs/334"/>
    <x v="10"/>
    <x v="19"/>
    <m/>
    <m/>
    <x v="37"/>
    <m/>
    <x v="2"/>
    <s v="Pres. taken to Norway"/>
    <x v="6"/>
    <x v="3"/>
    <m/>
    <m/>
    <x v="2"/>
    <m/>
    <m/>
    <m/>
    <x v="162"/>
    <x v="1"/>
    <n v="1"/>
    <s v="Front-Line"/>
    <x v="188"/>
    <x v="0"/>
    <n v="2"/>
  </r>
  <r>
    <n v="1914"/>
    <s v="NT235"/>
    <x v="12"/>
    <s v="141/23/OFU"/>
    <x v="10"/>
    <x v="19"/>
    <m/>
    <m/>
    <x v="37"/>
    <m/>
    <x v="2"/>
    <m/>
    <x v="6"/>
    <x v="3"/>
    <m/>
    <m/>
    <x v="2"/>
    <m/>
    <m/>
    <m/>
    <x v="162"/>
    <x v="1"/>
    <n v="1"/>
    <s v="Support Unit"/>
    <x v="388"/>
    <x v="0"/>
    <n v="3"/>
  </r>
  <r>
    <n v="1796"/>
    <s v="NT430"/>
    <x v="25"/>
    <s v="29/500"/>
    <x v="10"/>
    <x v="19"/>
    <m/>
    <m/>
    <x v="37"/>
    <m/>
    <x v="2"/>
    <s v="SOC"/>
    <x v="4"/>
    <x v="3"/>
    <m/>
    <m/>
    <x v="2"/>
    <m/>
    <m/>
    <m/>
    <x v="162"/>
    <x v="1"/>
    <n v="1"/>
    <s v="Front-Line"/>
    <x v="325"/>
    <x v="2"/>
    <n v="2"/>
  </r>
  <r>
    <n v="6928"/>
    <s v="NT431"/>
    <x v="25"/>
    <m/>
    <x v="10"/>
    <x v="19"/>
    <m/>
    <m/>
    <x v="37"/>
    <m/>
    <x v="2"/>
    <s v="To 6447M"/>
    <x v="4"/>
    <x v="3"/>
    <m/>
    <m/>
    <x v="2"/>
    <m/>
    <m/>
    <m/>
    <x v="162"/>
    <x v="1"/>
    <n v="1"/>
    <e v="#N/A"/>
    <x v="17"/>
    <x v="2"/>
    <n v="1"/>
  </r>
  <r>
    <n v="794"/>
    <s v="PF558"/>
    <x v="20"/>
    <s v="14/98/14/RN"/>
    <x v="10"/>
    <x v="19"/>
    <m/>
    <m/>
    <x v="37"/>
    <m/>
    <x v="2"/>
    <s v="Used for spares Fleetlands"/>
    <x v="4"/>
    <x v="3"/>
    <m/>
    <m/>
    <x v="2"/>
    <m/>
    <m/>
    <m/>
    <x v="162"/>
    <x v="1"/>
    <n v="0"/>
    <e v="#N/A"/>
    <x v="64"/>
    <x v="6"/>
    <n v="4"/>
  </r>
  <r>
    <n v="1942"/>
    <s v="PF670"/>
    <x v="35"/>
    <s v="Cv PR34A"/>
    <x v="4"/>
    <x v="19"/>
    <m/>
    <m/>
    <x v="37"/>
    <m/>
    <x v="2"/>
    <s v="N9868F pts at Confederate AF TX [quotes c/n 42]"/>
    <x v="8"/>
    <x v="3"/>
    <m/>
    <m/>
    <x v="2"/>
    <m/>
    <m/>
    <m/>
    <x v="162"/>
    <x v="1"/>
    <n v="0"/>
    <e v="#N/A"/>
    <x v="284"/>
    <x v="6"/>
    <n v="1"/>
  </r>
  <r>
    <n v="3541"/>
    <s v="PZ474"/>
    <x v="12"/>
    <s v="8ARU/132OTU"/>
    <x v="0"/>
    <x v="7"/>
    <m/>
    <m/>
    <x v="37"/>
    <m/>
    <x v="2"/>
    <s v="To RNZAF 23.1.48 as NZ2384 ZK-BCV N9909F Flygvapenmuseum Sweden"/>
    <x v="8"/>
    <x v="3"/>
    <m/>
    <m/>
    <x v="2"/>
    <m/>
    <m/>
    <m/>
    <x v="162"/>
    <x v="1"/>
    <n v="1"/>
    <s v="Support Unit"/>
    <x v="121"/>
    <x v="0"/>
    <n v="2"/>
  </r>
  <r>
    <n v="3048"/>
    <s v="RF787"/>
    <x v="12"/>
    <s v="333/334"/>
    <x v="10"/>
    <x v="19"/>
    <m/>
    <m/>
    <x v="37"/>
    <m/>
    <x v="2"/>
    <s v="Taken to Norway?"/>
    <x v="6"/>
    <x v="3"/>
    <m/>
    <m/>
    <x v="2"/>
    <m/>
    <m/>
    <m/>
    <x v="162"/>
    <x v="1"/>
    <n v="1"/>
    <s v="Front-Line"/>
    <x v="188"/>
    <x v="3"/>
    <n v="2"/>
  </r>
  <r>
    <n v="7345"/>
    <s v="RF873"/>
    <x v="12"/>
    <s v="404/333/334"/>
    <x v="10"/>
    <x v="19"/>
    <m/>
    <m/>
    <x v="37"/>
    <m/>
    <x v="2"/>
    <s v="To R.Nor AF"/>
    <x v="5"/>
    <x v="3"/>
    <m/>
    <m/>
    <x v="2"/>
    <m/>
    <m/>
    <m/>
    <x v="162"/>
    <x v="1"/>
    <n v="1"/>
    <s v="Front-Line"/>
    <x v="188"/>
    <x v="3"/>
    <n v="3"/>
  </r>
  <r>
    <n v="208"/>
    <s v="RF886"/>
    <x v="12"/>
    <s v="333/334"/>
    <x v="10"/>
    <x v="19"/>
    <m/>
    <m/>
    <x v="37"/>
    <m/>
    <x v="2"/>
    <s v="NFT"/>
    <x v="6"/>
    <x v="3"/>
    <m/>
    <m/>
    <x v="2"/>
    <m/>
    <m/>
    <m/>
    <x v="162"/>
    <x v="1"/>
    <n v="1"/>
    <s v="Front-Line"/>
    <x v="188"/>
    <x v="3"/>
    <n v="2"/>
  </r>
  <r>
    <n v="2888"/>
    <s v="RF892"/>
    <x v="12"/>
    <s v="RAE"/>
    <x v="0"/>
    <x v="1"/>
    <m/>
    <m/>
    <x v="37"/>
    <m/>
    <x v="2"/>
    <s v="Retained by MoS"/>
    <x v="6"/>
    <x v="3"/>
    <m/>
    <m/>
    <x v="2"/>
    <m/>
    <m/>
    <m/>
    <x v="162"/>
    <x v="1"/>
    <n v="1"/>
    <s v="Support Unit"/>
    <x v="61"/>
    <x v="3"/>
    <n v="1"/>
  </r>
  <r>
    <n v="7570"/>
    <s v="RF905"/>
    <x v="12"/>
    <s v="333/334"/>
    <x v="10"/>
    <x v="19"/>
    <m/>
    <m/>
    <x v="37"/>
    <m/>
    <x v="2"/>
    <s v="To R.Nor AF"/>
    <x v="5"/>
    <x v="3"/>
    <m/>
    <m/>
    <x v="2"/>
    <m/>
    <m/>
    <m/>
    <x v="162"/>
    <x v="1"/>
    <n v="1"/>
    <s v="Front-Line"/>
    <x v="188"/>
    <x v="3"/>
    <n v="2"/>
  </r>
  <r>
    <n v="1101"/>
    <s v="RG238"/>
    <x v="35"/>
    <s v="BEA/Cv PR34A/340/81"/>
    <x v="10"/>
    <x v="19"/>
    <m/>
    <m/>
    <x v="37"/>
    <m/>
    <x v="2"/>
    <s v="G-AJZF/RAF as RG238"/>
    <x v="6"/>
    <x v="3"/>
    <m/>
    <m/>
    <x v="2"/>
    <m/>
    <m/>
    <m/>
    <x v="162"/>
    <x v="1"/>
    <n v="0"/>
    <s v="Front-Line"/>
    <x v="287"/>
    <x v="0"/>
    <n v="4"/>
  </r>
  <r>
    <n v="2159"/>
    <s v="RS709"/>
    <x v="42"/>
    <s v="Cv TT35/236OCU/3-4CAACU"/>
    <x v="10"/>
    <x v="19"/>
    <m/>
    <m/>
    <x v="37"/>
    <m/>
    <x v="2"/>
    <s v="G-ASKA N9797 N98DH G-MOSI"/>
    <x v="8"/>
    <x v="3"/>
    <m/>
    <m/>
    <x v="2"/>
    <m/>
    <m/>
    <m/>
    <x v="162"/>
    <x v="1"/>
    <n v="0"/>
    <s v="Support Unit"/>
    <x v="450"/>
    <x v="7"/>
    <n v="3"/>
  </r>
  <r>
    <n v="425"/>
    <s v="RS712"/>
    <x v="42"/>
    <s v="13OTU/Cv TT35/1CAACU/TTF Schleswigland/3-4CAACU"/>
    <x v="10"/>
    <x v="19"/>
    <m/>
    <m/>
    <x v="37"/>
    <m/>
    <x v="2"/>
    <s v="G-ASKB N35MK Weeks Air Museum FL"/>
    <x v="8"/>
    <x v="3"/>
    <m/>
    <m/>
    <x v="2"/>
    <m/>
    <m/>
    <m/>
    <x v="162"/>
    <x v="1"/>
    <n v="0"/>
    <s v="Support Unit"/>
    <x v="450"/>
    <x v="7"/>
    <n v="5"/>
  </r>
  <r>
    <n v="2586"/>
    <s v="TA719"/>
    <x v="42"/>
    <s v="Cv TT/4CAACU/3CAACU"/>
    <x v="10"/>
    <x v="19"/>
    <m/>
    <m/>
    <x v="37"/>
    <m/>
    <x v="2"/>
    <s v="G-ASKC Imperial War Mus Duxford"/>
    <x v="8"/>
    <x v="3"/>
    <m/>
    <m/>
    <x v="2"/>
    <m/>
    <m/>
    <m/>
    <x v="162"/>
    <x v="1"/>
    <n v="0"/>
    <s v="Support Unit"/>
    <x v="462"/>
    <x v="0"/>
    <n v="3"/>
  </r>
  <r>
    <n v="6762"/>
    <s v="TE723"/>
    <x v="12"/>
    <s v="RN"/>
    <x v="0"/>
    <x v="18"/>
    <m/>
    <m/>
    <x v="37"/>
    <m/>
    <x v="2"/>
    <s v="Swung on landing Ford NFT"/>
    <x v="2"/>
    <x v="2"/>
    <s v="Swung on takeoff"/>
    <m/>
    <x v="2"/>
    <m/>
    <m/>
    <m/>
    <x v="162"/>
    <x v="1"/>
    <n v="0"/>
    <e v="#N/A"/>
    <x v="64"/>
    <x v="3"/>
    <n v="1"/>
  </r>
  <r>
    <n v="6922"/>
    <s v="TE758"/>
    <x v="12"/>
    <m/>
    <x v="17"/>
    <x v="19"/>
    <m/>
    <m/>
    <x v="37"/>
    <m/>
    <x v="2"/>
    <s v="To RNZAF 28.2.47 as NZ2328 Sold 5.53 Preserved Ferrymead Aero Soc Christchurch"/>
    <x v="8"/>
    <x v="3"/>
    <m/>
    <m/>
    <x v="2"/>
    <m/>
    <m/>
    <m/>
    <x v="162"/>
    <x v="1"/>
    <n v="0"/>
    <e v="#N/A"/>
    <x v="17"/>
    <x v="3"/>
    <n v="1"/>
  </r>
  <r>
    <n v="6064"/>
    <s v="TE863"/>
    <x v="12"/>
    <s v="ECFS"/>
    <x v="17"/>
    <x v="19"/>
    <m/>
    <m/>
    <x v="37"/>
    <m/>
    <x v="2"/>
    <s v="To RNZAF 22.7.47 as NZ2355 Sold 5.53 stored RNZAF Wigram"/>
    <x v="8"/>
    <x v="3"/>
    <m/>
    <m/>
    <x v="2"/>
    <m/>
    <m/>
    <m/>
    <x v="162"/>
    <x v="1"/>
    <n v="0"/>
    <s v="Support Unit"/>
    <x v="75"/>
    <x v="3"/>
    <n v="1"/>
  </r>
  <r>
    <n v="3688"/>
    <s v="TK656"/>
    <x v="42"/>
    <s v="14/Cv PR/58"/>
    <x v="10"/>
    <x v="19"/>
    <m/>
    <m/>
    <x v="37"/>
    <m/>
    <x v="2"/>
    <m/>
    <x v="6"/>
    <x v="3"/>
    <m/>
    <m/>
    <x v="2"/>
    <m/>
    <m/>
    <m/>
    <x v="162"/>
    <x v="1"/>
    <n v="0"/>
    <s v="Front-Line"/>
    <x v="265"/>
    <x v="0"/>
    <n v="3"/>
  </r>
  <r>
    <n v="6801"/>
    <s v="TW230"/>
    <x v="43"/>
    <s v="RN"/>
    <x v="0"/>
    <x v="18"/>
    <m/>
    <m/>
    <x v="37"/>
    <m/>
    <x v="2"/>
    <m/>
    <x v="6"/>
    <x v="3"/>
    <m/>
    <m/>
    <x v="2"/>
    <m/>
    <m/>
    <m/>
    <x v="162"/>
    <x v="1"/>
    <n v="0"/>
    <e v="#N/A"/>
    <x v="64"/>
    <x v="2"/>
    <n v="1"/>
  </r>
  <r>
    <n v="6854"/>
    <s v="TW233"/>
    <x v="43"/>
    <s v="RN"/>
    <x v="18"/>
    <x v="19"/>
    <m/>
    <m/>
    <x v="37"/>
    <m/>
    <x v="2"/>
    <s v="To Israeli AF wings to Mosquito Museum London"/>
    <x v="8"/>
    <x v="3"/>
    <m/>
    <m/>
    <x v="2"/>
    <m/>
    <m/>
    <m/>
    <x v="162"/>
    <x v="1"/>
    <n v="0"/>
    <e v="#N/A"/>
    <x v="64"/>
    <x v="2"/>
    <n v="1"/>
  </r>
  <r>
    <n v="6803"/>
    <s v="TW235"/>
    <x v="43"/>
    <s v="RN"/>
    <x v="0"/>
    <x v="18"/>
    <m/>
    <m/>
    <x v="37"/>
    <m/>
    <x v="2"/>
    <s v="NFT"/>
    <x v="6"/>
    <x v="3"/>
    <m/>
    <m/>
    <x v="2"/>
    <m/>
    <m/>
    <m/>
    <x v="162"/>
    <x v="1"/>
    <n v="0"/>
    <e v="#N/A"/>
    <x v="64"/>
    <x v="2"/>
    <n v="1"/>
  </r>
  <r>
    <n v="6804"/>
    <s v="VT730"/>
    <x v="38"/>
    <s v="RN"/>
    <x v="0"/>
    <x v="18"/>
    <m/>
    <m/>
    <x v="37"/>
    <m/>
    <x v="2"/>
    <m/>
    <x v="6"/>
    <x v="3"/>
    <m/>
    <m/>
    <x v="2"/>
    <m/>
    <m/>
    <m/>
    <x v="162"/>
    <x v="1"/>
    <n v="0"/>
    <e v="#N/A"/>
    <x v="64"/>
    <x v="8"/>
    <n v="1"/>
  </r>
  <r>
    <n v="6807"/>
    <s v="VT731"/>
    <x v="38"/>
    <s v="RN"/>
    <x v="0"/>
    <x v="18"/>
    <m/>
    <m/>
    <x v="37"/>
    <m/>
    <x v="2"/>
    <m/>
    <x v="6"/>
    <x v="3"/>
    <m/>
    <m/>
    <x v="2"/>
    <m/>
    <m/>
    <m/>
    <x v="162"/>
    <x v="1"/>
    <n v="0"/>
    <e v="#N/A"/>
    <x v="64"/>
    <x v="8"/>
    <n v="1"/>
  </r>
  <r>
    <n v="6809"/>
    <s v="VT732"/>
    <x v="38"/>
    <s v="RN"/>
    <x v="0"/>
    <x v="18"/>
    <m/>
    <m/>
    <x v="37"/>
    <m/>
    <x v="2"/>
    <m/>
    <x v="6"/>
    <x v="3"/>
    <m/>
    <m/>
    <x v="2"/>
    <m/>
    <m/>
    <m/>
    <x v="162"/>
    <x v="1"/>
    <n v="0"/>
    <e v="#N/A"/>
    <x v="64"/>
    <x v="8"/>
    <n v="1"/>
  </r>
  <r>
    <n v="6811"/>
    <s v="VT733"/>
    <x v="38"/>
    <s v="RN"/>
    <x v="0"/>
    <x v="18"/>
    <m/>
    <m/>
    <x v="37"/>
    <m/>
    <x v="2"/>
    <m/>
    <x v="6"/>
    <x v="3"/>
    <m/>
    <m/>
    <x v="2"/>
    <m/>
    <m/>
    <m/>
    <x v="162"/>
    <x v="1"/>
    <n v="0"/>
    <e v="#N/A"/>
    <x v="64"/>
    <x v="8"/>
    <n v="1"/>
  </r>
  <r>
    <n v="6822"/>
    <s v="VT734"/>
    <x v="38"/>
    <s v="RN"/>
    <x v="0"/>
    <x v="18"/>
    <m/>
    <m/>
    <x v="37"/>
    <m/>
    <x v="2"/>
    <m/>
    <x v="6"/>
    <x v="3"/>
    <m/>
    <m/>
    <x v="2"/>
    <m/>
    <m/>
    <m/>
    <x v="162"/>
    <x v="1"/>
    <n v="0"/>
    <e v="#N/A"/>
    <x v="64"/>
    <x v="8"/>
    <n v="1"/>
  </r>
  <r>
    <n v="6829"/>
    <s v="VT735"/>
    <x v="38"/>
    <s v="RN"/>
    <x v="0"/>
    <x v="18"/>
    <m/>
    <m/>
    <x v="37"/>
    <m/>
    <x v="2"/>
    <m/>
    <x v="6"/>
    <x v="3"/>
    <m/>
    <m/>
    <x v="2"/>
    <m/>
    <m/>
    <m/>
    <x v="162"/>
    <x v="1"/>
    <n v="0"/>
    <e v="#N/A"/>
    <x v="64"/>
    <x v="8"/>
    <n v="1"/>
  </r>
  <r>
    <n v="6831"/>
    <s v="VT736"/>
    <x v="38"/>
    <s v="RN"/>
    <x v="0"/>
    <x v="18"/>
    <m/>
    <m/>
    <x v="37"/>
    <m/>
    <x v="2"/>
    <m/>
    <x v="6"/>
    <x v="3"/>
    <m/>
    <m/>
    <x v="2"/>
    <m/>
    <m/>
    <m/>
    <x v="162"/>
    <x v="1"/>
    <n v="0"/>
    <e v="#N/A"/>
    <x v="64"/>
    <x v="8"/>
    <n v="1"/>
  </r>
  <r>
    <n v="6848"/>
    <s v="VT737"/>
    <x v="38"/>
    <s v="RN"/>
    <x v="0"/>
    <x v="18"/>
    <m/>
    <m/>
    <x v="37"/>
    <m/>
    <x v="2"/>
    <m/>
    <x v="6"/>
    <x v="3"/>
    <m/>
    <m/>
    <x v="2"/>
    <m/>
    <m/>
    <m/>
    <x v="162"/>
    <x v="1"/>
    <n v="0"/>
    <e v="#N/A"/>
    <x v="64"/>
    <x v="8"/>
    <n v="1"/>
  </r>
  <r>
    <n v="727"/>
    <s v="W4073"/>
    <x v="48"/>
    <s v="Cv III/AAEE/157/464/21"/>
    <x v="0"/>
    <x v="7"/>
    <m/>
    <m/>
    <x v="37"/>
    <m/>
    <x v="2"/>
    <m/>
    <x v="6"/>
    <x v="3"/>
    <m/>
    <m/>
    <x v="2"/>
    <m/>
    <m/>
    <m/>
    <x v="162"/>
    <x v="1"/>
    <n v="1"/>
    <s v="Front-Line"/>
    <x v="48"/>
    <x v="0"/>
    <n v="5"/>
  </r>
</pivotCacheRecords>
</file>

<file path=xl/pivotCache/pivotCacheRecords2.xml><?xml version="1.0" encoding="utf-8"?>
<pivotCacheRecords xmlns="http://schemas.openxmlformats.org/spreadsheetml/2006/main" xmlns:r="http://schemas.openxmlformats.org/officeDocument/2006/relationships" count="7777">
  <r>
    <n v="3441"/>
    <s v="W4055"/>
    <x v="0"/>
    <s v="1PRU"/>
    <x v="0"/>
    <x v="0"/>
    <n v="4"/>
    <s v="December"/>
    <x v="0"/>
    <s v="4 December 1941"/>
    <x v="0"/>
    <s v="Believed to have been damaged by flak, with the pilot putting down on the water to avoid the aircraft falling into enemy hands. S/L Alastair &quot;Ice&quot; Taylor, DFC** and Sgt. Sidney E. Horsfall KIA. Taylor had been the first reconnaissance pilot to complete 100 sorties (Osprey 13) Claim by JG 77 - 4 December 1941 Uffz. Rudolf Fenten 1 JG 77 Mosquito Drontheim - 1st 28 yes LY-U (Neil Hutchinson) On 4 December, Taylor, who by now was the first PR pilot to fly over 100 sorties, was lost, along with his navigator, Sgt Sidney Edward Horsfall, when W4055 faield to return from a sortie to cover Trondheim and Bergen. It is thought they were badly shot up by new German high-level anti-aircraft guns, and then shot down by Uffz Rudolf Fenten of 1./JG 77 as his first victory at 15:20 hrs near Stavanger at map reference Lg 49 433, 35 km west of Feistein. Both crew are commemorated on Runnymede Memorial. After 88 sorties, this was the first loss of a PR Mosquito. (Coastal Command Losses) 04/12 1 PRU W 4055 PR 1: T/o Wick. FTR from PR sortie over Trondheim &amp; Bergen. LY-N Mosquito believed to have been hit by high level flak. Aircraft crashed into sea. S/L A L Taylor DFC &amp; bar &amp; Sgt. S E Horsfall killed (Mosquito Crash Log - ?) Missing from PR mission to Trondheim 4.12.41 (Air Britain Serials) Aircraft christened &quot;Benedictine&quot;. (https://books.google.com.au/books?id=Gx85T-eYPdQC&amp;pg=PA8&amp;lpg=PA8&amp;dq=w4055+mosquito&amp;source=bl&amp;ots=Y1N_ONfv1y&amp;sig=lMhpHDtfuOaX1FvhloWe3D5ayqQ&amp;hl=en&amp;sa=X&amp;ei=Q3UOVcmYGOXFmQW384KIDg&amp;ved=0CB4Q6AEwAA)"/>
    <x v="0"/>
    <x v="0"/>
    <x v="0"/>
    <x v="0"/>
    <x v="0"/>
    <x v="0"/>
    <m/>
    <n v="12"/>
    <x v="0"/>
    <x v="0"/>
    <n v="1"/>
    <x v="0"/>
    <x v="0"/>
    <x v="0"/>
  </r>
  <r>
    <n v="1481"/>
    <s v="W4062"/>
    <x v="1"/>
    <s v="1PRU/69"/>
    <x v="1"/>
    <x v="0"/>
    <n v="13"/>
    <s v="January"/>
    <x v="1"/>
    <s v="13 January 1942"/>
    <x v="0"/>
    <s v="Long Range Trop. Flown by F/O Kelly (Osprey 13) Pantelleria is a small rocky island, measuring 8.5 miles by 5.5 miles. It lies in the channel between Tunisia and Sicily about 140 miles NW of Malta. (http://www.combinedops.com/pantellaria.htm) The Mosquito PR I W4062 was sent from United Kingdom to Egypt via Malta for trials in the Mediterranean. But he was shot up over Pantelleria and with one engine out, the pilot, Plt Off Phil Kelley or Flg Off Kelly (source disagree), force-landed at Luqa. The aircraft hit a patch of soft ground and suffered further damage, enough to be written off. The navigator broke his thigh in the crash, and was removed to hospital. Another Mosquito arrived in Malta 4 days later, also to be flown to Egypt, but it was &quot;borrowed&quot; by the Malta air commander and remained there. (Opsrey Combat Aircraft 13. Mosquito photo-reconnaissance units of World War ) Damaged by flak Pantellaria engine cut stalled on approach and wing hit ground Luqa 13.1.42 (Air Britain Serials)"/>
    <x v="1"/>
    <x v="1"/>
    <x v="1"/>
    <x v="1"/>
    <x v="1"/>
    <x v="1"/>
    <m/>
    <n v="1"/>
    <x v="1"/>
    <x v="0"/>
    <n v="1"/>
    <x v="0"/>
    <x v="1"/>
    <x v="0"/>
  </r>
  <r>
    <n v="5034"/>
    <s v="DD621"/>
    <x v="2"/>
    <s v="1FPP"/>
    <x v="0"/>
    <x v="1"/>
    <n v="29"/>
    <s v="March"/>
    <x v="1"/>
    <s v="29 March 1942"/>
    <x v="0"/>
    <s v="Apparently at least one fatality, according to contemporary pictures. Engine cut crashlanded at Hatfield 29.3.42 DBF (Air Britain Serials)"/>
    <x v="2"/>
    <x v="2"/>
    <x v="2"/>
    <x v="1"/>
    <x v="2"/>
    <x v="1"/>
    <m/>
    <n v="3"/>
    <x v="2"/>
    <x v="0"/>
    <n v="1"/>
    <x v="1"/>
    <x v="2"/>
    <x v="0"/>
  </r>
  <r>
    <n v="1490"/>
    <s v="W4063"/>
    <x v="1"/>
    <s v="1PRU/69"/>
    <x v="1"/>
    <x v="0"/>
    <n v="31"/>
    <s v="March"/>
    <x v="1"/>
    <s v="31 March 1942"/>
    <x v="0"/>
    <s v="Long Range Trop. P/O Kelly, Sgt Pike were on a mission to Sicily, and nursed their damaged aircraft as far as Hal Far, where they crash landed. They were OK but the aircraft burned out. (Osprey 13) 69 Sqn Mosquito PR I W4063 took off from Malta for a sortie to Tripoli or Sicily (source disagree), but was recalled soon after take-off due to the presence of fighters in the area. As he came in to land, two Bf109s attacked and the damaged aircraft crash-landed; neither the pilot, Plt Off Phil Kelley or Kelly (again, source disagree), nor the navigator, Sgt Pike, were injured but the Mosquito was burnt out. It was claimed as a Hampden by the Ofw Rudolf Ehrenberger of 6./JG 53, who claimed it as his 20th victory at 10:28 hrs. (Opsrey Combat Aircraft 13. Mosquito photo-reconnaissance units of World War) Damaged by Bf109s and crashlanded at Luqa 31.3.42 (Air Britain Serials) The aircraft had been repaired after suffering damage at Luqa in an attack on 17 March by Ju 88s."/>
    <x v="0"/>
    <x v="0"/>
    <x v="3"/>
    <x v="2"/>
    <x v="0"/>
    <x v="2"/>
    <m/>
    <n v="3"/>
    <x v="2"/>
    <x v="0"/>
    <n v="1"/>
    <x v="0"/>
    <x v="1"/>
    <x v="0"/>
  </r>
  <r>
    <n v="3573"/>
    <s v="W4056"/>
    <x v="0"/>
    <s v="1PRU"/>
    <x v="0"/>
    <x v="0"/>
    <n v="2"/>
    <s v="April"/>
    <x v="1"/>
    <s v="2 April 1942"/>
    <x v="0"/>
    <s v="Herbert Huppertz 9./JG 5 - http://www.luftwaffe.cz/huppertz.html . Possilby as follows: &quot;It crashed in Lake Hammervannet near Trondheim,the date was 10th April -42.The pilot was F/O G.C. Gimson,killed when his 'chute failed to open.&quot; (Stein Meum) - (MH - Stein's info. doesn't check out at the CWGC, Osprey 13 says the crew were taken prisoner) http://www.rafandluftwaffe.info/luftwaffe1.html says that Bf 109 F-4 WNr. 0007 207 Gelbe 2 of Jagdstaffel 8./III./JG 5 was lost to an allied aircraft on this day when it crashed at near Ørlandet, 50km N of Orkanger, killing Gfr. Adolf Pürzl. MH - possibly Squadron Leader Iain Hutchinson: Hutchinson's flying days were not over and he went on to fly unarmed Spitfire reconnaissance missions before being shot down by Me109s over Norway on a long-range mission in a specially adapted Mosquito fighter-bomber. He landed despite the tail being shot off and his navigator calmly fired a Verey pistol into a pool of petrol, blowing up the plane. Eventually they were met by a Luftwaffe officer who said in perfect English: &quot;We've been waiting for you for a while. &quot;I'm afraid our coffee's cold, but have some schnapps instead.&quot; Hutchinson spent the rest of the war in Stalag Luft 3 the prisoner of war camp of Wooden Horse and Great Escape fame. (http://www.thisisdorset.net/mostpopular.var.1380476.mostviewed.battle_of_britain_squadron_leader_dies_aged_88.php) Hutcheson P/O (POW) &gt;Allen P/O (POW) &gt;The a/c was forced down by Bf 109E of I./JG 5 (Kurt Dombacher) and fore landed according to my information at Beian/Grande, near the airfield. On this date, at 18.20, a twin engined british plane (Blenheim according to german reports) made an emergency landing near the airstrip on Örlandet airport after being chased by two german fighters. One of those fighters was hit by parts from the british plane, the pilot baled out, but drowned. Before the Mosquito have to emergency land, they shoot down one Bf 109 F4 werk.no.7207 Yellow 2 from 8./JG5 Pilot Adolf Pürzl was kill.The Bf 109 chased in PQ 9444/06ost. (http://f16.parsimony.net/forum28300/messages/3585.htm) &quot;B.K.&quot; ALLEN and &quot;HUTCHINSON&quot; is correct for Camp L3 this could have been: F/Lt I. Hutchinson - 102960 - L3-163, and F/Lt B.K. Allen - 119514 - L3-136 (Henk Welting) Missing from PR mission to Trondheim 2.4.42 (Air Britain Serials)"/>
    <x v="0"/>
    <x v="0"/>
    <x v="4"/>
    <x v="3"/>
    <x v="0"/>
    <x v="3"/>
    <m/>
    <n v="4"/>
    <x v="3"/>
    <x v="0"/>
    <n v="1"/>
    <x v="0"/>
    <x v="0"/>
    <x v="0"/>
  </r>
  <r>
    <n v="2183"/>
    <s v="DD601"/>
    <x v="2"/>
    <n v="157"/>
    <x v="0"/>
    <x v="2"/>
    <n v="19"/>
    <s v="May"/>
    <x v="1"/>
    <s v="19 May 1942"/>
    <x v="0"/>
    <s v="Crashed on approach Castle Camps 19.5.42 (Air Britain Serials) 19.05.42 157 Sqn. DD601 Crashed half-a-mile from Castle Camps aerodrome, undershot on a single-engine approach. (Mosquito Crash Log)"/>
    <x v="2"/>
    <x v="3"/>
    <x v="5"/>
    <x v="1"/>
    <x v="2"/>
    <x v="1"/>
    <m/>
    <n v="5"/>
    <x v="4"/>
    <x v="0"/>
    <n v="1"/>
    <x v="0"/>
    <x v="3"/>
    <x v="0"/>
  </r>
  <r>
    <n v="3761"/>
    <s v="DD604"/>
    <x v="2"/>
    <n v="157"/>
    <x v="0"/>
    <x v="2"/>
    <n v="26"/>
    <s v="May"/>
    <x v="1"/>
    <s v="26 May 1942"/>
    <x v="0"/>
    <s v="Hit bus on landing Castle Camps 26.5.42 (Air Britain Serials) 26.05.42 157 Sqn. DD604 Crashed Castle Camps aerodrome, overshot swung violently undercarriage collapsed. (Mosquito Crash Log) Only the name of the pilot is mentioned in the ORB: P/O Whitlock. (Hans Nauta at http://www.rafcommands.com/forum/showthread.php?17986-157-Sqdn-Mosquito-DD604-accident-May-26-1942) P/O Brian Mark Whitlock (112320) RAFVR (same thread)."/>
    <x v="2"/>
    <x v="3"/>
    <x v="6"/>
    <x v="1"/>
    <x v="2"/>
    <x v="1"/>
    <m/>
    <n v="5"/>
    <x v="4"/>
    <x v="0"/>
    <n v="1"/>
    <x v="0"/>
    <x v="3"/>
    <x v="0"/>
  </r>
  <r>
    <n v="4820"/>
    <s v="DD640"/>
    <x v="2"/>
    <n v="157"/>
    <x v="0"/>
    <x v="2"/>
    <n v="29"/>
    <s v="May"/>
    <x v="1"/>
    <s v="29 May 1942"/>
    <x v="0"/>
    <s v="Ditched after engine fire off Southwold Suffolk 29.5.42 (Air Britain Serials) 29.05.42 157 Sqn. DD640 Crashed into the sea 500 yards from coast, Southwold, Suffolk. Starboard engine caught fire, aircraft ditched OK but broke in two. Cause was fractured oil feed pipe to airscrew which resulted in loss of engine oil. Two injured. (Mosquito Crash Log) &quot;Crew unharmed&quot; is not quite correct; Sgt Lewis Heath the pilot was knocked unconscious in the crash and the navigator Sgt Robert McIlvenny although also sustaining head injuries in the crash, (the tail broke off on impact), was able to haul the pilot out through the top cockpit hatch. The Mosquito was found to float well and the two men were rescued by a local fisherman, Mr J A 'Cornish' Goldsmith, who put out in his fishing boat in &quot;tremendous seas&quot;. This was the first recorded successful ditching of a Mosquito aircraft and an extensive search for the tail and other wreckage ensued. McIlvenny remained in touch with the Goldsmith family for many years after the war. Pilot 591562 Sgt Lewis Edward HEATH (52614),  R/O 656 468 Sgt Robert James McILVENNY. Purpose of flight was air-firing exercise over the sea. The Air Ministry sent Mr Goldsmith some money for his heroic rescue efforts. He subsequently gave half to his boat crewman and his own to the Southwold Hospital, where the two crewmen were being treated. (&quot;BC1&quot; at http://www.rafcommands.com/forum/showthread.php?17987-157-SQDN-Mosquito-DD640-accident-May-29-1942)"/>
    <x v="2"/>
    <x v="3"/>
    <x v="7"/>
    <x v="1"/>
    <x v="2"/>
    <x v="1"/>
    <m/>
    <n v="5"/>
    <x v="4"/>
    <x v="0"/>
    <n v="1"/>
    <x v="0"/>
    <x v="3"/>
    <x v="0"/>
  </r>
  <r>
    <n v="5029"/>
    <s v="W4064"/>
    <x v="3"/>
    <n v="105"/>
    <x v="0"/>
    <x v="3"/>
    <n v="31"/>
    <s v="May"/>
    <x v="1"/>
    <s v="31 May 1942"/>
    <x v="0"/>
    <s v="31.05.1942 0530 to Köln from Horsham St. Faith crashed on emergency landing attempt. at Bazel, on W bank of Schelde, 10km from Antwerpen (BCL). P/O WD Kennard +, P/O ER Johnson +, buried in Schoonselhof Cem, first BC loss 31/05 105 W 4064 B IV:T/o Horsham St Faith. FTR from Koln. A/c hit by flak &amp; GB-C attempted to force land on the Belgian Bank of the Scheldt Esturary. P/O W D Kennard &amp; P/O E E Johnson killed. Aircrew buried in the Schoonselhof Cemetery (Mosquito Crash Log - ?) Hit by flak Cologne and crashlanded Bazel Neth. 31.5.42 (Air Britain Serials)"/>
    <x v="0"/>
    <x v="1"/>
    <x v="1"/>
    <x v="1"/>
    <x v="1"/>
    <x v="1"/>
    <m/>
    <n v="5"/>
    <x v="4"/>
    <x v="0"/>
    <n v="1"/>
    <x v="0"/>
    <x v="4"/>
    <x v="0"/>
  </r>
  <r>
    <n v="4673"/>
    <s v="W4068"/>
    <x v="3"/>
    <n v="105"/>
    <x v="0"/>
    <x v="3"/>
    <n v="1"/>
    <s v="June"/>
    <x v="1"/>
    <s v="1 June 1942"/>
    <x v="0"/>
    <s v="01.06.1942 1930 105 to Köln from Horsham St. Faith. Lost without trace (BCL). F/O LL Pearman pow, P/O RL Scott pow, GB-B (Lostbombers) Missing (Cologne) 1.6.42 (Air Britain Serials)_x000a_The June 1 loss was W4068, F/O Pearman &amp; P/O Scott, taking off at 19:30 for &quot;H.L. bombing and photography of Cologne.&quot; Both survived and were POWs. Imperial War Museum has interview with Pearman._x000a_Object description_x000a_British officer served as pilot with 105 Sqdn, RAF in GB, 1941-1942; POW in Stalag Luft III, Sagan, Schubin and Stalag III, Luckenwalde POW camps in Germany, 1942-1945_x000a_Content description_x000a_REEL 1 Aspects of period as sergeant of the Royal Air Force Volunteer Reserve in GB, 1937-1939: background to joining Royal Air Force Volunteer Reserve, 5/1937; membership of Peace Pledge Union. Aspect of period as instructor with RAF, 1939-1941: initial wartime training; problems of instructing on Handley Page Hampden at RAF Upper Heyford. Aspects of operations as pilot with 105 Sqdn, RAF in GB, 1941-1942: joining unit flying first De Havilland Mosquitoes, 4/1941; characteristics of De Havilland Mosquito; shooting down of his aircraft on photo-reconnaissance/bombing flight over Cologne after Thousand Bomber Raid, 30/5/1942; bailing out, parachute descent and capture. REEL 2 Continues: Aspects of capture by Germans, 5/1942: treatment by Hitler Youth and policeman; story of how his navigator was nearly lynched by civilians in Munchen Gladbach; initial interrogation; treatment at Dulag Luft Interrogation Camp. Recollections of period as POW at Stalag Luft III, Sagan, 6/1942-9/1942: arrival at camp with Group Captain Massey, 6/1942; rations; health; accommodation in huts; clothing; latrines; administration of camp under 'Wings' Day; roll call; opinion of Douglas Bader's behaviour; description of Douglas Bader's deportation from camp to Colditz. Recollections of period as POW in Schubin Camp, 1942-1943: removal to camp, 9/1942; character of camp and involvement on escape tunnels; death of 'Pissy' Edwards on wire; description of digging of tunnel, its discovery and escape of two escapers whilst tunnel was being destroyed; reasons for taking less interest in tunnelling. REEL 3 Continues: interest in painting, plays and study; reasons for higher suicide rate amongst younger POWs; cultivating relationships with guards; attitude to period in the Cooler; the camp radio 'Jimmy Higgins'; effect on morale of Russian victories. Recollections of period as POW in Stalag Luft III, 1943-1944: return to camp; importance of RAF POWs to Germans; effects of the shooting of Great Escapers, 3/1944; slight role in Wooden Horse escape; opinion of the film 'The Great Escape'; march from Sagan to Luckenwalde, 1/1945- 2/1945. REEL 4 Continues: Aspects of period as POW in Luckenwalde POW camp, 1945: accommodation in camp; rations; disappearance of camp guards. Recollections of liberation by Russian troops at Luckenwalde, 1945: arrival of Russian troops; opinion of Russian troops; behaviour of Russian troops; story of how US trucks turned up and how POWs were ordered off under Yalta Agreement; repatriation by Russians; degree of knowledge of Yalta Agreement; readjustment to civilian life; question of effects of imprisonment; attitude to repatriation of Russian personnel at the end of Second World War; reaction to outcome of Aldington/Tolstoy court case_x000a_(http://www.rafcommands.com/forum/showthread.php?12897-Mosquito-105-RAF-Sqn-found-!)"/>
    <x v="3"/>
    <x v="4"/>
    <x v="1"/>
    <x v="1"/>
    <x v="3"/>
    <x v="1"/>
    <m/>
    <n v="6"/>
    <x v="5"/>
    <x v="0"/>
    <n v="1"/>
    <x v="0"/>
    <x v="4"/>
    <x v="0"/>
  </r>
  <r>
    <n v="3458"/>
    <s v="DD603"/>
    <x v="2"/>
    <n v="157"/>
    <x v="0"/>
    <x v="2"/>
    <n v="10"/>
    <s v="June"/>
    <x v="1"/>
    <s v="10 June 1942"/>
    <x v="0"/>
    <s v="Crashed at Stanstead Mountfichet, near Bishops Stortford, Herts. Aircraft broke up after turning away in a shallow dive through cloud. Broke up in air and crashed Stansted Mountfitchet Essex 10.6.42 (Air Britain Serials) 10.06.42 157 Sqn. DD603 Crashed at Stansted Mountfitchet, near Bishops Stortford, Herts. Aircraft broke up after turning away in a shallow dive through cloud. (Mosquito Crash Log)"/>
    <x v="2"/>
    <x v="3"/>
    <x v="8"/>
    <x v="1"/>
    <x v="2"/>
    <x v="1"/>
    <m/>
    <n v="6"/>
    <x v="5"/>
    <x v="0"/>
    <n v="1"/>
    <x v="0"/>
    <x v="3"/>
    <x v="0"/>
  </r>
  <r>
    <n v="4572"/>
    <s v="DK294"/>
    <x v="4"/>
    <n v="105"/>
    <x v="0"/>
    <x v="3"/>
    <n v="2"/>
    <s v="July"/>
    <x v="1"/>
    <s v="2 July 1942"/>
    <x v="0"/>
    <s v="02.07.42 Fw. Heinrich Nöcker: 3 3./JG 1 Mosquito westl. Helgoland 13.54 Reference: JG 1 Lists f. 630. 02.07.1942 1145 105 to Flensburg from Horsham St. Faith shot down by Fw190 and crashed. into sea, without trace (BCL). W/C AR Oakeshott DFC +, F/O FVE Treherne +, no known graves 02.07.42 Uffz. Almenröder aka. Nocker 3./JG 1 Mosquito  7587: 28 km. S.W. Helgoland: 5 m. 13.54 Film C. 2031/II Anerk: Nr. 56 Missing (Flensburg) 2.7.42 (Air Britain Serials)"/>
    <x v="0"/>
    <x v="5"/>
    <x v="9"/>
    <x v="4"/>
    <x v="0"/>
    <x v="4"/>
    <m/>
    <n v="7"/>
    <x v="6"/>
    <x v="0"/>
    <n v="1"/>
    <x v="0"/>
    <x v="4"/>
    <x v="0"/>
  </r>
  <r>
    <n v="5814"/>
    <s v="DK298"/>
    <x v="4"/>
    <n v="105"/>
    <x v="0"/>
    <x v="3"/>
    <n v="2"/>
    <s v="July"/>
    <x v="1"/>
    <s v="2 July 1942"/>
    <x v="0"/>
    <s v="Damaged by flak according to RAF website. 02.07.1942 1149 105 to Flensburg from Horsham St. Faith crashed. at Sönnebüll, 2km ENE Bredstedt (BCL). G/C JC MacDonald pow, F/L AE Skelton pow, GB-H (Lost Bombers) Missing (Flensburg) 2.7.42 (Air Britain Serials) This aircraft is described as having burnt out completely by Milch, quoted in David Irving's biography, noting that it had  been flown by a high-ranking officer."/>
    <x v="0"/>
    <x v="1"/>
    <x v="1"/>
    <x v="1"/>
    <x v="1"/>
    <x v="1"/>
    <m/>
    <n v="7"/>
    <x v="6"/>
    <x v="0"/>
    <n v="1"/>
    <x v="0"/>
    <x v="4"/>
    <x v="0"/>
  </r>
  <r>
    <n v="5820"/>
    <s v="DK299"/>
    <x v="4"/>
    <n v="105"/>
    <x v="0"/>
    <x v="3"/>
    <n v="11"/>
    <s v="July"/>
    <x v="1"/>
    <s v="11 July 1942"/>
    <x v="0"/>
    <s v="F/Lt George Pryce Hughes RCAF and Gabe in Mosquito GB-S, abandoned Flensburg attack due to weather and losing main formation, bombed railway targets instead. When reaching the area just south of Skaerbaek they spottet a train going north and decided to bomb it. One of the bombs hit the locomotive. The two men onboard were thrown out, one being killed immediately, the other died two days later at the hospital from his burns. The forward part of the train was derailed. The passengers and rail staff escaped unhurt. Hughes and Gabe continued to the north but a German Messerschmitt 109 now was on their tail. The 109 attacked and shot down the Mosquito. Apparantly they tried to land on the fields just north of the little village Rejsby. Their speed was far too high and they raced along the fields, crossed a little river where they crashed into the bank. What was left of the aircraft is completely destroyed. The plane crashed at 19:09. People living nearby soon arrived shortly on the scene. One of the two airmen was dead, the other one unconscius and severely wounded. He died on the way to hospital. Nothing was found on the two airmen that could identify them, and they were buried as unknown at the Gravlunden Cemetary, north of Esbjerg on 16 July 1942. Not until later would the names of the two airmen be known. _x000a__x000a_The German fighter was a Messerschmitt 109 G-1 from 2 Staffel, Jagdgeschwader 1 in Husum. The pilot was Unteroffizier Herbert Biermann. It was his third airial victory. Herbert Biermann died in 1994. http://home4.inet.tele.dk/p-lund/bombercommandintroeng.html_x000a__x000a_11.07.42 Uffz. Herbert Biermann: 3 2./JG 1 Mosquito  Flensburg 19.09 Reference: JG 1 Lists f. 630_x000a__x000a_The aircraft belonged to RAF 105 Sqn. Bomber Command and was coded GB-S._x000a_T/O 17:31 Horsham. OP: Flensburg._x000a__x000a__x000a_With two more Mosquitos DK299 crewed by Pilot F/Lt George P. Hughes MID and Observer F/O Thomas A. Gabe were to form second wave in a attack on the U-boat pens in Flensburg. _x000a_First wave completed their attack while second wave suffered from poor weather, and GB-P turned back. _x000a_A Mosquito piloted by F/Sgt Rowland was the target for flak over Sylt, and when he approached Emmebül, he hit a chimney. A propeller blade had been bent and he had to slow down. _x000a_Hughes and Rowland believed that they were over Germany and chose to attack a secondary target. They choose Tønder rail way station in Denmark. _x000a_After the attack Rowland returned to England on one engine. _x000a_DK299 followed the railroad to the north and south of Skærbæk it attacked a train. The bombs hit the locomotive and killed the driver while the stoker died from burns two days later. _x000a_Meanwhile a German Bf 109G-1 fighter piloted by Unteroffizier Herbert Biermann of 2./JG 1 had closed in behind the Mosquito and opened fire. _x000a_Apparently he dammaged it badly enough to make Hughes try to crash land the aircraft south of Rejsby å (River) at 19:09. _x000a_The Mosquito skidded across the fields at high speed, crossed the river and hit the opposite bank, and broke up. _x000a__x000a__x000a_ (Peter Lund)_x000a__x000a_Pilot F/Lt George P. Hughes_x000a__x000a__x000a_When local people arrived and pulled the flyers from the wreck one was dead while the other one was still breathing. The police was called for and Constable Lassen arrived in a ambulance to take the surviving flyer to the hospital in Ribe. _x000a_The flyer was however dead on arrival. Hughes and Gabe were both laid to rest in Fovrfelt cemetery in Esbjerg on 16/7-1942._x000a__x000a__x000a__x000a_Sources : CWGC. BE. LBUK. AS 65-72. RL 19/454+472. Peter Lund, Skærbæk _x000a_(http://www.flensted.eu.com/194234.shtml) Missing (Flensburg) 11.7.42 (Air Britain Serials)"/>
    <x v="0"/>
    <x v="0"/>
    <x v="10"/>
    <x v="4"/>
    <x v="0"/>
    <x v="5"/>
    <m/>
    <n v="7"/>
    <x v="6"/>
    <x v="0"/>
    <n v="1"/>
    <x v="0"/>
    <x v="4"/>
    <x v="0"/>
  </r>
  <r>
    <n v="3605"/>
    <s v="W4089"/>
    <x v="2"/>
    <s v="1PRU"/>
    <x v="0"/>
    <x v="0"/>
    <n v="12"/>
    <s v="July"/>
    <x v="1"/>
    <s v="12 July 1942"/>
    <x v="0"/>
    <s v="12.07.42 Ofw. Erwin Leibold: 11► 3./JG 26 Mosquito  Licques (Pas-de-Calais) 14.35 Film C. 2036/II Nr.104207/43 Missing from PR mission to Strasbourg and Ingolstadt 12.7.42 (Air Britain Serials)         _x000a__x000a_Name: RICKETTS, VICTOR ANTHONY _x000a_Initials: V A _x000a_Nationality: United Kingdom _x000a_Rank: Flight Lieutenant (Pilot) _x000a_Regiment/Service: Royal Air Force Volunteer Reserve _x000a_Unit Text: 1 Photographic Reconnaissance Unit. _x000a_Age: 29 _x000a_Date of Death: 12/07/1942 _x000a_Service No: 77341 _x000a_Awards: D F C _x000a_Additional information: Son of William Ellacott Ricketts and Annie Ricketts; husband of Dorothy Ricketts (nee Perkins), of Streatham, London, England. _x000a_Casualty Type: Commonwealth War Dead _x000a_Grave/Memorial Reference: 3. D. 6. _x000a_Cemetery: CALAIS CANADIAN WAR CEMETERY, LEUBRINGHEN _x000a__x000a__x000a_Name: LUKHMANOFF, GEORGE BORIS _x000a_Initials: G B _x000a_Nationality: United Kingdom _x000a_Rank: Pilot Officer (W.Op./Obs.) _x000a_Regiment/Service: Royal Air Force Volunteer Reserve _x000a_Unit Text: 1 Photographic Reconnaissance Unit. _x000a_Age: 24 _x000a_Date of Death: 12/07/1942 _x000a_Service No: 127470 _x000a_Awards: D F M _x000a_Additional information: Son of Boris and Valentina Lukhmanoff, of San Francisco, California, U.S.A. _x000a_Casualty Type: Commonwealth War Dead _x000a_Grave/Memorial Reference: 3. D. 11. _x000a_Cemetery: CALAIS CANADIAN WAR CEMETERY, LEUBRINGHEN _x000a__x000a__x000a_"/>
    <x v="0"/>
    <x v="5"/>
    <x v="11"/>
    <x v="5"/>
    <x v="0"/>
    <x v="6"/>
    <m/>
    <n v="7"/>
    <x v="6"/>
    <x v="0"/>
    <n v="1"/>
    <x v="0"/>
    <x v="0"/>
    <x v="0"/>
  </r>
  <r>
    <n v="5830"/>
    <s v="W4069"/>
    <x v="3"/>
    <n v="105"/>
    <x v="0"/>
    <x v="3"/>
    <n v="16"/>
    <s v="July"/>
    <x v="1"/>
    <s v="16 July 1942"/>
    <x v="0"/>
    <s v="16.07.1942 1535 105 to Wilhelmshaven from Horsham St. Faith crashed. near Jever (BCL). F/L P Addinsell pow, F/L JWG Paget pow, During the afternoon, No. 2 Group sent 4 Mosquitoes from No. 105 Squadron against three targets. Two aircraft (P/O Ralston and P/O Clayton in Mosquito DK302 and F/Sgt. Monaghan and Sgt. Dean in Mosquito W4065) were sent to attack Ijmuiden Iron and Steel Works. The weather over Ijmuiden was poor with 10/10 cloud cover and with clouds at 300 feet in altitude. Both Mosquitoes attacked from a low altitude - around 50 feet - that is, with an approach under the clouds, where the visibility was 2 - 3 kilometres. There was minimal time to make observations from that altitude. The bombs from the first plane were seen falling in the direction of a building in the northern part of the works (cooking plant) and a powerful flash was seen shortly afterwards. The following aircraft dropped its bombs on the works as well, and during their flight, the crew observed black smoke coming from the target area._x000a_P/O Costello-Bowen and W/O Broom in Mosquito W4066, which had been sent to attack the shipyard in Vegesack, were not capable of identifying the target due to the bad weather. The crew attempted to attack an alternative target, an electrical power station, but this was not possible because of problems with the bomb release mechanism. After turning back and setting their course towards Horsham St. Faith, they managed to drop their bombs off Weser._x000a_F/Lt. Addinsell and F/Lt. Paget, in Mosquito W4069, were assigned to attack the shipyard installations in Wilhelmshaven. The weather was just as bad here as it had been in the other places, but Addinsell found the target area and dropped the bombs. German sources report that two of the bombs hit the shipyard area and injured three people. The anti-aircraft artillery in Wilhelmshafen was feared during the entire war, and the light anti-aircraft artillery managed to hit the Mosquito. It crashed. Addinsell and Paget survived being shot down and were taken prisoner. (http://forum.12oclockhigh.net/showthread.php?p=79607) Missing (Wilhelmshaven) 16.7.42 (Air Britain Serials)"/>
    <x v="0"/>
    <x v="1"/>
    <x v="1"/>
    <x v="1"/>
    <x v="1"/>
    <x v="1"/>
    <m/>
    <n v="7"/>
    <x v="6"/>
    <x v="0"/>
    <n v="1"/>
    <x v="0"/>
    <x v="4"/>
    <x v="0"/>
  </r>
  <r>
    <n v="2960"/>
    <s v="DK289"/>
    <x v="4"/>
    <s v="1401 Flt"/>
    <x v="0"/>
    <x v="4"/>
    <n v="26"/>
    <s v="July"/>
    <x v="1"/>
    <d v="1942-07-26T00:00:00"/>
    <x v="0"/>
    <s v="Mosquito IV DK289 Op: Pampas Flight, RAF Bircham Newton, 18:55 hrs, F/O L J De-Jace and Sgt G A Prag. Crashed into the North Sea off Lista, Norway. F/O De-Jace, Chevalier de l'Ordre de Leopold II and Croix de Guerre avec Palme was washed ashore on the 7th July 1942 and initially buried in grave 15.1 of the Arendal Hogedal Cemetery, Norway. His reburial was on the 12th of May 1960 and he now rests in Robertmont Communal Cemetery, Liege, Belgium. Sgt Prag is commemorated on the Runnymede Memorial to the Missing. &quot;Target for Tonight&quot; by Denis Braithwaite, who was on 521 Squadron at the time, says the interception was over Hannover, but that Prag's body washed ashore in Norway. PRAG, GEORGE ANTHONY RAFVR from CWGC website. Ltn Dieter Gerhardt, 2./JG 1, claimed a Mosquito at 20.32 in an unspecified location. (Prien / Bock) MH - unit should be 521 Sqn., which was disbanded into 1401 flight and 1409 flight on 31/03/1943. Gerhardt made his claim over the North Sea (post on Luftwaffe Experten Message Board) Missing on met flight 26.7.42 (Air Britain Serials) 26.07.42 1401 FIt. DK289 Missing. Details not known. (Mosquito Crash Log)"/>
    <x v="0"/>
    <x v="0"/>
    <x v="10"/>
    <x v="4"/>
    <x v="0"/>
    <x v="7"/>
    <m/>
    <n v="7"/>
    <x v="6"/>
    <x v="0"/>
    <n v="1"/>
    <x v="0"/>
    <x v="5"/>
    <x v="0"/>
  </r>
  <r>
    <n v="638"/>
    <s v="W4067"/>
    <x v="3"/>
    <s v="RAE/Mkrs/AAEE/1PRU"/>
    <x v="0"/>
    <x v="0"/>
    <n v="27"/>
    <s v="July"/>
    <x v="1"/>
    <s v="27 July 1942"/>
    <x v="0"/>
    <s v="Shot down by German Naval Flak and crashed into North Sea off the island of Walcheren. Flown by F/Sgt George Thomas THORNTON, 994179, commemorated on Panel 76 of the Runnymede Memorial. (Henk Welting) Also 27-07-42 Uffz. J.Gruber 1 ? I./JG5 1. Mosquito ? area Kristiansand Missing from PR mission to Bergen and Stavanger 27.7.42 (Air Britain Serials)"/>
    <x v="0"/>
    <x v="0"/>
    <x v="12"/>
    <x v="3"/>
    <x v="0"/>
    <x v="8"/>
    <m/>
    <n v="7"/>
    <x v="6"/>
    <x v="0"/>
    <n v="1"/>
    <x v="0"/>
    <x v="0"/>
    <x v="0"/>
  </r>
  <r>
    <n v="1369"/>
    <s v="DK295"/>
    <x v="4"/>
    <n v="105"/>
    <x v="0"/>
    <x v="3"/>
    <n v="28"/>
    <s v="July"/>
    <x v="1"/>
    <s v="28 July 1942"/>
    <x v="0"/>
    <s v="Am 28 Juli 1942 um 19.42 wurde Mosquito DK 295, 105 Sqn, Pilot F.W. Weekes RAAF, P/O F.A. Hurley (Chorley) von der Flak abgeschossen. Die Maschine kam herunter im Altwettener Wald. (Hub Groenewald, Luftwaffe Bullet Board) Der Altwettener Wald liegt ostnordöstlich von Kevelaer, genauer zwischen Wetten und Winnekendonk. (Eric Z, Luftwaffe Bullet Board) Weekes, Frank Watson (CWGC) Claim in Tony Woods as follows: 28.07.42 Uffz. Karl Bugaj 11./JG 1 Mosquito  6238/ 05 Ost: 5.800 m. North Sea 19.50 Film C. 2031/II Anerk: Nr.9 MH - North Sea reference is very strange, since 6238/05 Ost is directly west of Kevelaer Missing (Essen) 28.7.42 (Air Britain Serials)  Delivered 11Apr42 and first flown operationally by 105 Sqdn 2Jul42. Airborne 1740 28Jul42 from Horsham St.Faith. Cause of loss and crash-site not established. Both are buried in the Reichdswald Forest War Cemetery. F/O F.W.Weekes RAAF KIA P/O F.A.Hurley KIA (Chorley via Lost Bombers)"/>
    <x v="0"/>
    <x v="0"/>
    <x v="13"/>
    <x v="6"/>
    <x v="0"/>
    <x v="9"/>
    <m/>
    <n v="7"/>
    <x v="6"/>
    <x v="0"/>
    <n v="1"/>
    <x v="0"/>
    <x v="4"/>
    <x v="0"/>
  </r>
  <r>
    <n v="5040"/>
    <s v="DD677"/>
    <x v="5"/>
    <n v="23"/>
    <x v="0"/>
    <x v="5"/>
    <n v="28"/>
    <s v="July"/>
    <x v="1"/>
    <s v="28/29 July 1942"/>
    <x v="1"/>
    <s v="Night Intruder, tasked to Eindhoven, took off 23.45 28 July 1942. F/Sgt. K.J.O. Hawkins: KIA, Sgt. E.C. Gregory: KIA 29.07.42 Oblt. Reinhold Knacke 1./NJG 1 Mosquito  5243: 8.000 m. 01.10 Film C. 2031/II Anerk: Nr.53 Seems far too high for a Mossie - is this a mis-transcription of 800m? Hawkins and Gregory are buried in Uden, very close to Haps, which is at 5243 on the Luftwaffe grid system in use at the time. Mosquito DD677 intruding airfield Volkel was intercepted and shot down by Oblt Reinhold Knacke of I./NJG1 and crashed at &quot;De Borkten&quot; near Haps, 01.10 hrs (29th). Gregory's parachute failed to open). (Henk Welting) The authorities being unaware of this &quot;Novelty&quot; Aircraft. Were unaware that the Mosquito only carried a crew of two and continued searching for the rest of the crew (http://forums.ubi.com/eve/forums/a/tpc/f/23110283/m/3361026456/p/135) Missing 29.7.42 (Air Britain Serials)"/>
    <x v="0"/>
    <x v="6"/>
    <x v="14"/>
    <x v="7"/>
    <x v="0"/>
    <x v="10"/>
    <m/>
    <n v="7"/>
    <x v="6"/>
    <x v="0"/>
    <n v="1"/>
    <x v="0"/>
    <x v="6"/>
    <x v="0"/>
  </r>
  <r>
    <n v="3017"/>
    <s v="HJ662"/>
    <x v="6"/>
    <s v="AAEE"/>
    <x v="0"/>
    <x v="1"/>
    <n v="30"/>
    <s v="July"/>
    <x v="1"/>
    <s v="30 July 1942"/>
    <x v="0"/>
    <s v="30.07.1942 WO. (Mosq) began as DZ434, FB IV prototype, to AAEE. Boscombe Down, engine failed on takeoff, struck Beaufighters R2311 and R2057, damaging both. One injured (Mosquito Crash Log). 30/7/42 MOSQUITO 662G F/Lt Jarvis Full load at that time was Tests_x000a_2xl000 lb bombs under wings Throttle problems (no Locking device) starboard throttle slipped back to Zero and we swung into a pair of Beau fighters parked near runway consequently our Mossie was a Write Off and the Beaus were very damaged. Jarvis and myself o.k.Locks were of course fitted to consequent models. (http://www.bbc.co.uk/ww2peopleswar/stories/77/a8491377.shtml) It was possible for an aircraft to be re-serialed if it was damaged, but not beyond repair, and was re-built using parts from another aircraft or new parts on the production line. _x000a__x000a_If the later was the case the serial would be unaffected unless the aircraft was so severely damaged that the rebuild effectively made it a new aircraft. _x000a__x000a_In the case of the former the serial could be affected in much the same way. If more than 50% was replaced then the aircraft could adopt the serial of the donor airframe._x000a__x000a_Though in the case of this aircraft it was substantially rebuilt to make it into the prototype Mosquito Mk.VI, so it could be likened to the Nimrod rebuilding going on now, they are taking in aircraft with XV### serials and they are coming back out with ZJ5## serials. (http://www.rafcommands.com/forum/showthread.php?p=8501&amp;highlight=Mosquito#post8501) Prototype Mk.VI Engine cut on take-off hit Beaufighters R2311 and R2057 Boscombe Down 30.7.42 (Air Britain Serials)"/>
    <x v="2"/>
    <x v="2"/>
    <x v="2"/>
    <x v="1"/>
    <x v="2"/>
    <x v="1"/>
    <m/>
    <n v="7"/>
    <x v="6"/>
    <x v="0"/>
    <n v="1"/>
    <x v="1"/>
    <x v="7"/>
    <x v="0"/>
  </r>
  <r>
    <n v="4223"/>
    <s v="DK308"/>
    <x v="4"/>
    <n v="105"/>
    <x v="0"/>
    <x v="3"/>
    <n v="1"/>
    <s v="August"/>
    <x v="1"/>
    <s v="1 August 1942"/>
    <x v="0"/>
    <s v="Die Maschine vom Typ Mosquito IV, Code GB-J der 105. Sqdn. startete am 01.08.1942, gegen 11:39 Uhr vom Flugfeld Horsham St. Faiths mit Ziel Bremen. Nähe Cloppenburg wurde die Maschine beschossen und beschädigt, woraufhin der Co-Pilot F/O L.G. Collins mit dem Fallschirm absprang. Er geriet in Kriegsgefangenschaft. Der Pilot P/O P.W. Kerry flog die Maschine offensichtlich weiter in Richtung England, stürzte jedoch in der Nähe der Insel Langeoog ab. Hierbei kam er offensichtlich ums Leben. Sein Grab befindet sich auf dem Sage War Cementry. Offensichtlich war(en) ein oder mehrere deutsche Jagdflugzeuge an diesem Zwischenfall / Beschuss/ Beschädigung beteiligt. (http://www.crashplace.de/) Cloppenburg is SW Bremen (MH). 1 August 1942 Uffz. Karl Bugaj 11 JG 1 Mosquito N. Langeoog 13.18, also 1 August 1942 Fw. Günther Allmenröder 3 JG 1 Mosquito N. Langeoog 13.16 Missing (Bremen) 1.8.42 (Air Britain Serials)"/>
    <x v="0"/>
    <x v="0"/>
    <x v="15"/>
    <x v="4"/>
    <x v="0"/>
    <x v="11"/>
    <m/>
    <n v="8"/>
    <x v="7"/>
    <x v="0"/>
    <n v="1"/>
    <x v="0"/>
    <x v="4"/>
    <x v="0"/>
  </r>
  <r>
    <n v="3365"/>
    <s v="DK312"/>
    <x v="4"/>
    <n v="105"/>
    <x v="0"/>
    <x v="3"/>
    <n v="1"/>
    <s v="August"/>
    <x v="1"/>
    <s v="1 August 1942"/>
    <x v="0"/>
    <s v="01.08.1942 1133 105 to Frankfurt from Horsham St. Faith crashed on single engine approach on return. at Horsham St. Faith airfield 1448 (BCL). Sgt Wilkinson inj, Sgt Bastow ok, MH should this be DZ312? Crashed on overshoot Horsham St.Faith 1.8.42 (Air Britain Serials) 01.08.42 105 Sqn. DK312 Crashed at Horsham St.Faith after overshooting on s/engined landing. (Mosquito Crash Log)"/>
    <x v="2"/>
    <x v="7"/>
    <x v="2"/>
    <x v="1"/>
    <x v="2"/>
    <x v="1"/>
    <m/>
    <n v="8"/>
    <x v="7"/>
    <x v="0"/>
    <n v="1"/>
    <x v="0"/>
    <x v="4"/>
    <x v="0"/>
  </r>
  <r>
    <n v="6546"/>
    <s v="DD623"/>
    <x v="2"/>
    <n v="151"/>
    <x v="0"/>
    <x v="2"/>
    <n v="9"/>
    <s v="August"/>
    <x v="1"/>
    <s v="9/10 August, 1942"/>
    <x v="1"/>
    <s v="P/O J.A. Wain: KIA, Sgt. I.G. Grieve: KIA, off Norfolk. Took off 23.24, 9 August. 09.08.1942 Interception 151 Squadron from Predannack crashed into sea, possibly during combat. over Norfolk coast evening (FCL). P/O JA Wain +, Sgt IG Grieve +, Grieves body found near wreckage Crashed in sea during night interception 10.8.42 (Air Britain Serials)"/>
    <x v="0"/>
    <x v="8"/>
    <x v="1"/>
    <x v="1"/>
    <x v="4"/>
    <x v="1"/>
    <m/>
    <n v="8"/>
    <x v="7"/>
    <x v="0"/>
    <n v="1"/>
    <x v="0"/>
    <x v="8"/>
    <x v="0"/>
  </r>
  <r>
    <n v="4234"/>
    <s v="DK309"/>
    <x v="4"/>
    <n v="105"/>
    <x v="0"/>
    <x v="3"/>
    <n v="15"/>
    <s v="August"/>
    <x v="1"/>
    <s v="15 August 1942"/>
    <x v="0"/>
    <s v="15.08.1942 1221 105 to Mainz from Horsham St. Faith shot down, maybe Uffz Kolschek 4./JG1. in vicinity of Gent-Mariakerke (Oost-Vlanderen) (BCL). F/O GW Downe RAAF +, P/O AW Groves DFM +, both rest in Gent City Cem 15.08.42 Uffz. Max Kolschek: 1 ► 6./JG 1 Mosquito  5 km. N.W. Ghent 14.20 Reference: JG 1 Lists f. 630 Missing (Mainz) 15.8.42 (Air Britain Serials)"/>
    <x v="0"/>
    <x v="5"/>
    <x v="16"/>
    <x v="4"/>
    <x v="0"/>
    <x v="12"/>
    <m/>
    <n v="8"/>
    <x v="7"/>
    <x v="0"/>
    <n v="1"/>
    <x v="0"/>
    <x v="4"/>
    <x v="0"/>
  </r>
  <r>
    <n v="1920"/>
    <s v="W4065"/>
    <x v="3"/>
    <s v="AFDU/105"/>
    <x v="0"/>
    <x v="3"/>
    <n v="19"/>
    <s v="August"/>
    <x v="1"/>
    <s v="19 August 1942"/>
    <x v="0"/>
    <s v="2 Group 105 Sqn. Mosquito IV: GB-N W4065: Cat.Em Flak 19.08.42 W to Bremen P/O C.D. Kelly RAAF: KIA, P/O F.J. Harniman: P/W (MH - PoW?) . 19.08.1942 1302 105 to Bremen from Horsham St. Faith . Lost without trace (BCL). P/O CD Kelly RAAF +, P/O FJ Harniman pow, Kelly buried in Becklingen War Cemetery. BUT 19.08.42 Ltn. Gerd Steiger 2./JG 1 Mosquito  10 km. N.E. Scharmbeck: 8.800 m. 15.48 Film C. 2031/II Anerk: Nr.45 possibly also 19.08.42 n.n. (6 abschuss) 2./JG 1 Mosquito  Bremerhaven 16.15 Reference: JG 1 Lists f. 630 However, there is also &quot;/JG1 Lt. Gerhard Sommer 1 19.08.42 15.48 Wesermünde Mosquito 105 RAF W4065&quot; I've seen two claims for Mosquitos on 19 August - the other at 16:15 near Bremerhaven, however the latter doesn't seem to fit as the W4065 crew are buried at Becklingen, closer to Scharmbeck. There is a German report of a Mosquito lost at 1615 (http://www.footnote.com/image/38599937/mosquitoes%7CMosquito/) Missing (Bremen) 19.8.42 (Air Britain Serials)"/>
    <x v="0"/>
    <x v="0"/>
    <x v="10"/>
    <x v="4"/>
    <x v="0"/>
    <x v="13"/>
    <m/>
    <n v="8"/>
    <x v="7"/>
    <x v="0"/>
    <n v="1"/>
    <x v="0"/>
    <x v="4"/>
    <x v="0"/>
  </r>
  <r>
    <n v="3620"/>
    <s v="DK310"/>
    <x v="4"/>
    <s v="1PRU"/>
    <x v="0"/>
    <x v="0"/>
    <n v="24"/>
    <s v="August"/>
    <x v="1"/>
    <d v="1942-08-24T00:00:00"/>
    <x v="0"/>
    <s v="Another source says LY-G, returned 3 July 1944. Martin Bowman says this was 24 August 1942, as does http://www.airpic.ch/airpic108f/index.php?option=com_content&amp;task=view&amp;id=620&amp;Itemid=30 LY-G, 1 PRU (http://yourarchives.nationalarchives.gov.uk/index.php?title=RAF_aircraft_which_crashed_in_Switzerland%2C_WWII) Ende 1942 kam es zur ersten von zahlreichen Austauschaktionen zwischen internierten Fliegern der kriegsführenden Nationen. Scharf, Villing und der am 21. September 1942 irrtümlich in Emmen gelandete italienische Pilot Alfredo Porta sollten gegen eine britische Mosquito-Besatzung ausgetauscht werden. Die beiden Briten, Pilot G. R. Woll und Navigator J. Fielden, hatten wegen Motorenüberhitzung am 24. August 1942 in Bern-Belp eine Notlandung vornehmen müssen. _x000a__x000a_Die Engländer wurden in einem verschlossenen Eisenbahnwagen durch das besetzte Frankreich nach Spanien gebracht. Nachdem die britische Botschaft die Ankunft der beiden Flieger bestätigt hatte, konnten die beiden Deutschen und Porta am 21. Dezember 1942 die Schweiz verlassen._x000a__x000a_Das Ende _x000a_Woll und Fielden erreichten später England. Flight Lieutenant Woll flog am 4. Februar 1943 nach Kanada und wurde Test-Pilot der Mosquito-Werke, mußte eine Mossie mit dem Fallschirm verlassen und lebt heute als Bauer in Kanada._x000a_(http://www.sepsy.de/lf-me109-f4z.htm) Forcelanded in Switzerland 24.9.42 and sold to Swiss Air Force as B-5 HB-IMO (Air Britain Serials)_x000a__x000a_Notlandung nach technischer Panne_x000a__x000a_ _x000a_Die Maschine mit dem Staffelkennzeichen LY-G musste auf dem Rückflug von einem Aufklärungseinsatz in Bern-Belpmoos notlanden. Am 03.07.1944 von den Briten gekauft wurde sie am 01.07.1951 verschrottet. _x000a__x000a__x000a__x000a_ _x000a_Mosquito DK310 kurz nach seiner Landung in Belpmoos. (57)_x000a_ _x000a__x000a__x000a__x000a_ _x000a_Aus der DK310 wurde schliesslich die E-42, hier Ende 1944. (58)_x000a_ _x000a__x000a__x000a_ _x000a_Am 24. August 1942 landete auf dem Berner Belpmoos eine der ersten Mosquito P.R.Mk.IV. Der zweiplätzige Aufklärer, der die Werknummer DK310 und das Staffelkennzeichen G-LY trug, befand sich auf dem Rückflug von einem Aufklärungseinsatz über Italien, als sich ein Schlauchband des rechten Kühlers löste. Der dadurch bewirkte Kühlmittelverlust führte zu einer Überhitzung des Merlin-Motors, was die Besatzung bewog, in Bern eine Notlandung auszuführen._x000a__x000a_Nach langwierigen Verhandlungen mit der britischen Regierung wurde die Mosquito schliesslich am 1. August 1943 zur Erprobung in der Schweiz freigegeben. Die Kriegstechnische Abteilung (KTA) teilte dem Flugzeug das Kennzeichen E-42 zu, doch wurde dieses nicht aufgemalt. Im September überflog ein KTA-Testpilot die mit Schweizerkreuzen am Seitenleitwerk und an den Flügeln versehene E-42 nach Dübendorf und anschliessend nach Emmen. Im Verlauf des folgenden Jahres führten die KTA-Piloten mit der E-42 23 Probeflüge aus. Am 3. Juli 1944 konnte die KTA die Mosquito schliesslich von der britischen Regierung kaufen._x000a__x000a_Inzwischen interessierte sich auch die Swissair für den schnellen Aufklärer, der für die Verwendung als Nachtpostflugzeug geeignet erschien. Am 13. Oktober 1944 überflog KTA-Pilot Hptm. Läderach in Begleitung von Swissair-Flugkapitän H. Ernst die E-42 von Emmen nach Dübendorf, wo das Flugzeug für die Postbeförderung umgebaut wurde. Am 19. Januar 1945 teilte das Luftamt der von der Swissair gemieteten Mosquito die Immatrikulation HB-IMO zu. Am 20. März wies Hptm. Läderach die Swissair-Kapitäne F. Zimmermann, E. Nyffenegger, H. Ernst, A. von Tscharner, R. Fretz und O. Heitmanek auf das neue Flugzeug ein. Das Nachtpostprojekt wurde jedoch von der Swissair kurz vor Kriegsende fallengelassen. Mit einer Gesamt-Flugstundenzahl von 17,52 h ging die HB-IMO am 7. August 1945 an die KTA zurück. Gleichzeitig verfügte das Luftamt die Löschung der zivilen Immatrikulation._x000a__x000a_Die Fliegertruppe teilte der Mosquito das neue Kennzeichen B-4 zu, doch erfolgten 1945 keine weiteren Flüge mehr. Im folgenden Jahr wurde die B-4 häufiger verwendet, verzeichnet doch der Jahresabschluss 1946 eine Gesamtstundenzahl von 39,33 h. Am 27.Juni wurde der rechte Motor (Nr.60405) zur Revision ausgebaut und am 10. Juli durch einen neuen Motor (Nr. 105435) ersetzt. Am 21.August musste auch der linke Motor (Nr. 60381) nach einem Leck am rechten Zylinderblock ausgebaut werden. Da dieser Motor nicht mehr ersetzt wurde, muss der letzte Flug der B-4 im August 1946 durchgeführt worden sein. Der rechte Motor der stillgelegten Mosquito wurde schliesslich am 15.März 1949 aus der B-4 ausgebaut und anschliessend in die B-5 montiert. Am 1. Juli 1951 erfolgte die definitive Ausmusterung der B-4, die anschliessend verschrottet wurde. Die Besatzung der DK310, der kanadische Pilot Flight Lieutenant G. R. Wooll und der englische Navigator J. Fielden konnten die Schweiz wieder verlassen. Sie wurden gegen die deutsche Bf-109-Besatzung Villing und Scharf, sowie den Italiener Porta ausgetauscht._x000a__x000a_(http://www.warbird.ch/contento/Berichte/Landungen/BE/NotlandungnachtechnischerPanne/tabid/575/language/de-CH/Default.aspx)_x000a__x000a_&gt;RAF mission report, sortie (C/269)._x000a_F/L G.R. Wooll (pilot and 'L' Flt Cdr); F/S J. Fielden (nav)._x000a_Take off from Benson: ~09:25_x000a_Objective: Venice, Trieste, Pola &amp; Fiume; _x000a__x000a_Aircrew Report (after return from internment): When estimated position 60 mls from Venice starboard engine developed a glycol leak and we were forced to feather airscrew (23.5K, 12:00). Set course base. To maintain height over the Alps we had to flog the port engine at 2800 revs and +9 boost. Over estimated position Zurich we were sinking into cloud tops at 15K and good engine giving trouble with radiator temps and oil pressure. We decided we wouldn't make England so at 12:30 we S/C for unoccupied France or Spain. At 12:45 we had to feather port engine. We glided down through 10/10 cloud, estimated to be over Switzerland. We destroyed the IFF, logs &amp; W/T data. Crashlanded in a large field and tried to destroy aircraft but charges failed. Captured by Swiss Army. After a period of 4 months internment we were returned.&lt;_x000a__x000a_DK 310 had landed at Berne / Belp airfield to be interned in Switzerland. _x000a__x000a_After repairs and provisional painting of Swiss national markings it was later flown to KTA Emmen for inspection and analysis. It also seems to have been partly repainted there, showing a much lighter undersurface colour on available b/w pictures._x000a_It had an interesting fate in Switzerland after having been bought from the British in July 1944 and was only struck off charge in July 1951._x000a__x000a_(http://www.britmodeller.com/forums/index.php?/topic/38061-dh-98-mosquito-pr-iv-tamiya-172/page-2)"/>
    <x v="0"/>
    <x v="9"/>
    <x v="1"/>
    <x v="1"/>
    <x v="4"/>
    <x v="1"/>
    <m/>
    <n v="8"/>
    <x v="7"/>
    <x v="0"/>
    <n v="1"/>
    <x v="0"/>
    <x v="0"/>
    <x v="0"/>
  </r>
  <r>
    <n v="4325"/>
    <s v="DK297"/>
    <x v="4"/>
    <n v="105"/>
    <x v="0"/>
    <x v="3"/>
    <n v="25"/>
    <s v="August"/>
    <x v="1"/>
    <s v="25 August 1942"/>
    <x v="0"/>
    <s v="25.08.1942 1908 attack switching station 105 to Brauweiler from Horsham St. Faith . Lost without trace (BCL). F/L EA Costello-Bowen evd, W/O TJ Brown evd, My 90 year old friend (Sqn.Ldr.Tommy Broom, DFC**) wishes to greet you, for he and your father (V.G.Robson (George)) served together at Horsham St.Faith in August 1942. Towards the end of the month (25th) three Mosquitoes were detailed to attack power stations near Cologne. They were crewed by Roy Ralston and Sydney Clayton, George Parry and your father, and Costello-Bowen and Tommy. Tommy's Mosquito crashed after flying too low over the coast and hitting an electricity pylon at 250 mph. Both survived and reached Gibraltar safely a month later, after evading the Germans in Belgium and France and then crossing the Pyrenees - all thanks to some heroic Belgian, French and Basque Men and women. When this was happening, your father and George Parry were busy over Oslo bombing the Gestapo HQ there. Missing (Brauweller) 25.8.42 (Air Britain Serials)         The pilot Sgt Costello-Bowen went on to fly Mosquitos and flew many successful raids over enemy occupied Europe. However, on 25th August 1942 he took off in Mosquito DK297 `0` for ops to bomb a switching station at Brauweiler but hit high tensionpower cables while low flying, the Mosquito crashed through pine trees but despite this both. He and his Navigator W/O Tommy Broom survived, though Costello-Bowen was badly injured. Broom was unconcious but when he came around, he managed to help the injured pilot to the Belgian resistance and both crew made it back home via France &amp; Spain. For his courage and devotion to duty, Costello-Bowen, now a Flight Lieut, was awarded the AFC. (http://www.luftwaffe-bullet-board.com/viewtopic.php?p=77668&amp;highlight=mosquito#77668)_x000a__x000a_We took off from Horsham St Faith at 7.30 p.m. and went in formation to the Dutch Island at the mouth of the Scheldt where we split up and proceeded individually. Not long after crossing the coast and the islands, we were very low and brushed the tops of the trees. _x000a__x000a_A few minutes later after crossing another small wood, an electricity pylon suddenly loomed in front of us. We pulled up but the starboard engine struck the pylon at its top. Immediately the engine and the propeller stopped. The action of hitting the pylon jammed the controls. _x000a__x000a_We were eighty feet up and there was nothing we could do. We were doing about 250 mph and just had to wait until we hit the ground. I said to Costello-Bowen, ‘Well this is it’._x000a__x000a_It’s a funny thing, but neither of us was worried and we were very calm, although death stared us in the face. We lost height steadily and crossed a couple of fields. Then the pinewoods loomed up in front. We were bound to crash into them – this was about half a minute after hitting the pylon. _x000a__x000a_Just before we hit I instinctively released my safety harness; why I don’t know. Then we hit and everything went black; no physical pain, just darkness and I felt myself rolling over and over like a ball. I must have been unconscious for a time. [They had crashed in Paaltjesdreef Wood at Westmalle in the Belgian hamlet of Blauwhoeve]._x000a__x000a_When I awoke I was covered in branches and bits of aeroplane and there was a strong smell of petrol. I was amazed I had no injuries; not even a scratch. I must have been flung out of the top of the cockpit as I was right in the front with the nose of the aircraft. It was amazing that the aircraft did not catch fire or the bombs explode. The nose of the aircraft must have passed between two trees. How lucky can you be? _x000a__x000a_My next thought was Costello-Bowen. Although it was nearly dark, I found him in some wreckage about twenty yards away. He was unconscious and looked in poor shape. The rudder pedals had torn off both his shoes. After talking and patting his face for a few moments, he finally awoke. I lifted him up and half carried him about 400 yards away, where we both sat down. He gradually recovered and we were soon talking. We both felt very despondent at the thought of being made prisoners of war._x000a__x000a_See Martin Bowman: The Men Who Flew the Mosquito which has the remarkable story of how they made it back to Gibraltar on 21st September 1942, after crossing crossing France and Spain with one of the ‘escape lines’ run by the French Resistance._x000a__x000a_(http://ww2today.com/25th-august-1942-perils-of-low-level-mosquito-bombing)"/>
    <x v="0"/>
    <x v="8"/>
    <x v="1"/>
    <x v="1"/>
    <x v="4"/>
    <x v="1"/>
    <m/>
    <n v="8"/>
    <x v="7"/>
    <x v="0"/>
    <n v="1"/>
    <x v="0"/>
    <x v="4"/>
    <x v="0"/>
  </r>
  <r>
    <n v="5402"/>
    <s v="DD688"/>
    <x v="5"/>
    <n v="23"/>
    <x v="0"/>
    <x v="5"/>
    <n v="26"/>
    <s v="August"/>
    <x v="1"/>
    <s v="26/27 August 1942"/>
    <x v="1"/>
    <s v="Manston aerodrome, Kent. Overshot on landing and hit gun pit, two injured. Overshot landing at Manston 26.8.42 (Air Britain Serials) 26.08.42 23 Sqn. DD688 Manston aerodrome, Kent. Overshot on landing and struck gun pit.Two injured. (Mosquito Crash Log) F/L Kaluza and Sgt. Roberts (Squadron ORB)"/>
    <x v="2"/>
    <x v="3"/>
    <x v="6"/>
    <x v="1"/>
    <x v="2"/>
    <x v="1"/>
    <m/>
    <n v="8"/>
    <x v="7"/>
    <x v="0"/>
    <n v="1"/>
    <x v="0"/>
    <x v="6"/>
    <x v="0"/>
  </r>
  <r>
    <n v="4437"/>
    <s v="W4070"/>
    <x v="3"/>
    <n v="105"/>
    <x v="0"/>
    <x v="3"/>
    <n v="27"/>
    <s v="August"/>
    <x v="1"/>
    <s v="27 August 1942"/>
    <x v="0"/>
    <s v="27.08.1942 1817 105 to Vegesack from Horsham St. Faith believed ditched at 5430N 0600E. Lost without trace, eventual 5430N 0600E (BCL). S/L RN Collins DFC +, P/O W May +, May found off Medemblik, Holland. After indentification committed to sea grave Hit sea and sank on return from Vegesack 5430N:0600E 27.8.42 (Air Britain Serials)"/>
    <x v="0"/>
    <x v="8"/>
    <x v="1"/>
    <x v="1"/>
    <x v="4"/>
    <x v="1"/>
    <m/>
    <n v="8"/>
    <x v="7"/>
    <x v="0"/>
    <n v="1"/>
    <x v="0"/>
    <x v="4"/>
    <x v="0"/>
  </r>
  <r>
    <n v="4448"/>
    <s v="DK303"/>
    <x v="4"/>
    <n v="105"/>
    <x v="0"/>
    <x v="3"/>
    <n v="29"/>
    <s v="August"/>
    <x v="1"/>
    <s v="29 August 1942"/>
    <x v="0"/>
    <s v="29.08.1942 1632 attack a power station 105 to Pont à Vendin from Horsham St. Faith shot down by FW190, crashed. into channel some 9miles off Dengeness, Kent (BCL). Sgt Atkinson +, Sgt Pomeroy inj, Pomeroy picked up by air-sea reacue launch, Atkinson no known grave 29.08.42 Ofw. Wilhelm Philipp: 22 ► 4./JG 26 Mosquito  15-20 km. S.E. Hastings: tiefflug 12.53 Film C. 2031/II Anerk: Nr. - Ditched 9m off Dungeness Kent 29.8.42 (Air Britain Serials) One of a pair of Mosquitos intercepted over the Somme estuary, the other crash-landed at Lympne. (JG 26 War Diary) BCL 1942 page 200._x000a_Sgt. Pomeroy inj_x000a_T/o 1632 Horsham, St. Faith to attack a power station.(Op: Pont á Vendin)._x000a_Shot down by Fw190's and crashed in the Channel some 9 miles off Dungeness, Kent._x000a_Sgt Pomeroy was picked up by an ASR Launch. A second Mosquito was badly shot about but managed to crash land at Lympe._x000a_From S.R. Scott's &quot;Mosquito Thunder&quot; Sgt Pomeroy lost a leg as a result of his injuries. DK303 was a/c &quot;V&quot;. W/C Edwards and obs P/O Robin Thomas ( P/O Cairns was away on leave) were in DK323 &quot;N&quot;, pages 35/7. (http://forum.12oclockhigh.net/showthread.php?p=182192&amp;highlight=Mosquito#post182192)"/>
    <x v="0"/>
    <x v="5"/>
    <x v="17"/>
    <x v="5"/>
    <x v="0"/>
    <x v="14"/>
    <m/>
    <n v="8"/>
    <x v="7"/>
    <x v="0"/>
    <n v="1"/>
    <x v="0"/>
    <x v="4"/>
    <x v="0"/>
  </r>
  <r>
    <n v="2802"/>
    <s v="DD627"/>
    <x v="2"/>
    <n v="157"/>
    <x v="0"/>
    <x v="2"/>
    <n v="2"/>
    <s v="September"/>
    <x v="1"/>
    <s v="2 September 1942"/>
    <x v="0"/>
    <s v="Radwinter Essex, crashed soon after takeoff, two killed (Crash Log) Crashed after take-off Radwinter Essex 2.9.42 (Air Britain Serials) 02.09.42 157 Sqn. DD627 Radwinter, Essex. Crashed soon after take off. Two killed. (Mosquito Crash Log)"/>
    <x v="2"/>
    <x v="3"/>
    <x v="18"/>
    <x v="1"/>
    <x v="2"/>
    <x v="1"/>
    <m/>
    <n v="9"/>
    <x v="8"/>
    <x v="0"/>
    <n v="1"/>
    <x v="0"/>
    <x v="3"/>
    <x v="0"/>
  </r>
  <r>
    <n v="5490"/>
    <s v="DD679"/>
    <x v="5"/>
    <n v="23"/>
    <x v="0"/>
    <x v="5"/>
    <n v="3"/>
    <s v="September"/>
    <x v="1"/>
    <s v="3 September 1942"/>
    <x v="0"/>
    <s v="F/O Gordon Leonard Shemilt OK, possibly F/L Ernie Pullen, also OK. (http://www.rafcommands.com/forum/showthread.php?t=5753) Crashed on take-off Manston 3.9.42 (Air Britain Serials) 03.09.42 23 Sqn. DD679 Manston aerodrome. Taking off, collided with perimeter fence. (Mosquito Crash Log) ORB says local flying."/>
    <x v="2"/>
    <x v="2"/>
    <x v="19"/>
    <x v="1"/>
    <x v="2"/>
    <x v="1"/>
    <m/>
    <n v="9"/>
    <x v="8"/>
    <x v="0"/>
    <n v="1"/>
    <x v="0"/>
    <x v="6"/>
    <x v="0"/>
  </r>
  <r>
    <n v="5779"/>
    <s v="DK322"/>
    <x v="4"/>
    <n v="105"/>
    <x v="0"/>
    <x v="3"/>
    <n v="6"/>
    <s v="September"/>
    <x v="1"/>
    <s v="6 September 1942"/>
    <x v="0"/>
    <s v="06.09.1942 1502 105 to Frankfurt from Horsham St. Faith believed shot down by Fw Roden 12./JG1, crashed. near Tourinnes-la-Grosse (Brabant), 11km SSE Leuven 1830 (BCL). Sgt KC Pickett pow, Sgt HE Evans +, Evans buried in Heverlee War Cem 06.09.42 Fw. Roden: 1 ► 12./JG 1 Mosquito  41/2/8 F7: 9.000 m. 18.30 -Film C 2035/II Anerk: Nr. 1 Missing (Frankfurt) 6.9.42 (Air Britain Serials)"/>
    <x v="0"/>
    <x v="5"/>
    <x v="20"/>
    <x v="4"/>
    <x v="0"/>
    <x v="15"/>
    <m/>
    <n v="9"/>
    <x v="8"/>
    <x v="0"/>
    <n v="1"/>
    <x v="0"/>
    <x v="4"/>
    <x v="0"/>
  </r>
  <r>
    <n v="5786"/>
    <s v="DD686"/>
    <x v="5"/>
    <n v="23"/>
    <x v="0"/>
    <x v="5"/>
    <n v="7"/>
    <s v="September"/>
    <x v="1"/>
    <s v="7/8 September 1942"/>
    <x v="1"/>
    <s v="Crashed on take-off Manston 7.9.42 (Air Britain Serials) 07.09.42 23 Sqn. DD686 Manston aerodrome. Bounced on take off, aircraft sank into ground, undercarriage torn off. Crew OK. (Mosquito Crash Log) Sgt.T.  Paterson (Squadron, Sgt. E.R. Collier ORB)"/>
    <x v="2"/>
    <x v="3"/>
    <x v="21"/>
    <x v="1"/>
    <x v="2"/>
    <x v="1"/>
    <m/>
    <n v="9"/>
    <x v="8"/>
    <x v="0"/>
    <n v="1"/>
    <x v="0"/>
    <x v="6"/>
    <x v="0"/>
  </r>
  <r>
    <n v="7708"/>
    <s v="DK329"/>
    <x v="4"/>
    <n v="521"/>
    <x v="0"/>
    <x v="4"/>
    <n v="8"/>
    <s v="September"/>
    <x v="1"/>
    <s v="8 September 1942"/>
    <x v="0"/>
    <s v="08.09.42 Ltn. Strohal 12./JG 1 Mosquito  622 8D3: 9.200 m. 19.03 -Film C. 2035/II Anerk: Nr. 2* 12./JG 1 Missing on met flight 8.9.42 (Air Britain Serials) _x000a__x000a_Name: FARRELL, IVOR _x000a_Initials: I _x000a_Nationality: United Kingdom _x000a_Rank: Flight Sergeant (Pilot) _x000a_Regiment/Service: Royal Air Force Volunteer Reserve _x000a_Unit Text: 521 Sqdn. _x000a_Age: 20 _x000a_Date of Death: 08/09/1942 _x000a_Service No: 1169028 _x000a_Additional information: Son of Walter H. and Mary I. Farrell, of Northfield, Birmingham. _x000a_Casualty Type: Commonwealth War Dead _x000a_Grave/Memorial Reference: 21. B. 5. _x000a_Cemetery: REICHSWALD FOREST WAR CEMETERY _x000a__x000a_Name: VINCE, LEONARD DANIEL _x000a_Initials: L D _x000a_Nationality: United Kingdom _x000a_Rank: Sergeant (W.Op./Air Gnr.) _x000a_Regiment/Service: Royal Air Force Volunteer Reserve _x000a_Unit Text: 521 Sqdn. _x000a_Age: 20 _x000a_Date of Death: 08/09/1942 _x000a_Service No: 1251668 _x000a_Additional information: Son of Daniel James Vince and Alice Amy Vince, of Camberwell, London. _x000a_Casualty Type: Commonwealth War Dead _x000a_Grave/Memorial Reference: 21. B. 6. _x000a_Cemetery: REICHSWALD FOREST WAR CEMETERY _x000a__x000a_(CWGC)"/>
    <x v="0"/>
    <x v="5"/>
    <x v="20"/>
    <x v="4"/>
    <x v="0"/>
    <x v="16"/>
    <m/>
    <n v="9"/>
    <x v="8"/>
    <x v="0"/>
    <n v="1"/>
    <x v="0"/>
    <x v="9"/>
    <x v="0"/>
  </r>
  <r>
    <n v="5790"/>
    <s v="DD683"/>
    <x v="5"/>
    <n v="23"/>
    <x v="0"/>
    <x v="5"/>
    <n v="8"/>
    <s v="September"/>
    <x v="1"/>
    <s v="8/9 September, 1942"/>
    <x v="1"/>
    <s v="YP-O. Tasked to Soesterberg, took off 23.44, 8 September 1942. F/O I.N. Stein: KIA, Sgt. H.G. Challiscombe: KIA (Tony Woods) 09.09.1942 Night intruder 23 to Soesterberg from Manston . Lost without trace (FCL). F/O IN Stein +, Sgt HG Challicombe +, no known graves  DD683, 'O'. Night intruder to Soesterberg. F/O I N Stein and Sgt H G Challicombe, both killed. Dived into sea 15m SE of Bradwell Bay 9.9.42 (Air Britain Serials) 09.09.42 23 Sqn. DD683 Crashed fifteen miles S.E. of Bradwell Bay, aircraft dived into sea. Cause not known. One killed, one injured. (Mosquito Crash Log) Challicombe's body reported washed ashore at Felixstowe (Squadron ORB). Karel Kuttelwascher had previously flown this aircraft"/>
    <x v="0"/>
    <x v="10"/>
    <x v="1"/>
    <x v="1"/>
    <x v="4"/>
    <x v="1"/>
    <m/>
    <n v="9"/>
    <x v="8"/>
    <x v="0"/>
    <n v="1"/>
    <x v="0"/>
    <x v="6"/>
    <x v="0"/>
  </r>
  <r>
    <n v="5787"/>
    <s v="DD684"/>
    <x v="5"/>
    <n v="23"/>
    <x v="0"/>
    <x v="5"/>
    <n v="8"/>
    <s v="September"/>
    <x v="1"/>
    <s v="8/9 September, 1942"/>
    <x v="1"/>
    <s v="YP-U. Tasked to Eindhoven, took off 23.58 8 September 1942. Sgt. A.M.F. Cook: KIA, Sgt. G.R. Wright RCAF: KIA (Tony Woods) 09.09.1942 Night intruder 23 over Holland from Manston . Lost without trace (FCL). Sgt GR Wright RCAF +, Sgt AMF Cook +, no known graves From Norman Franks' FCL 42/43: 8-9/9/1942 23 Sqn Mosquito II, DD684, 'U'. Night intruder over Holland. Sgt G R Wright RCAF and Sgt A M F Cook, both killed. Missing 9.9.42 (Air Britain Serials)"/>
    <x v="3"/>
    <x v="4"/>
    <x v="1"/>
    <x v="1"/>
    <x v="3"/>
    <x v="1"/>
    <m/>
    <n v="9"/>
    <x v="8"/>
    <x v="0"/>
    <n v="1"/>
    <x v="0"/>
    <x v="6"/>
    <x v="0"/>
  </r>
  <r>
    <n v="5880"/>
    <s v="DD689"/>
    <x v="5"/>
    <n v="23"/>
    <x v="0"/>
    <x v="5"/>
    <n v="8"/>
    <s v="September"/>
    <x v="1"/>
    <s v="8/9 September, 1942"/>
    <x v="1"/>
    <s v="YP-S. Tasked to Eindhoven. Took off 23.46, 8 September 1942. Ditched North Sea, F/Lt. N.A. Buchanan: KIA, F/O V.G. Brevis: ASR. 09.09.1942 Night intruder 23 to Eindhoven area from Manston ditched. Lost without trace 0200 (FCL). F/L NA Buchanan +, F/O VG Brewis ok, Buchanan died of exposure, no known grave (ORB says died of exposure), Brewis rescued (Markus) DD689, 'S'. Night intruder, Eindhoven area. Ditched 02.00. Pilot died of exposure but Navigator survived and was rescued. F/L N A Buchanan + F/O V G Brewis safe Missing 9.9.42 (Air Britain Serials) Brewis reported patrol had been uneventful."/>
    <x v="0"/>
    <x v="11"/>
    <x v="1"/>
    <x v="1"/>
    <x v="4"/>
    <x v="1"/>
    <m/>
    <n v="9"/>
    <x v="8"/>
    <x v="0"/>
    <n v="1"/>
    <x v="0"/>
    <x v="6"/>
    <x v="0"/>
  </r>
  <r>
    <n v="5782"/>
    <s v="DK326"/>
    <x v="4"/>
    <n v="105"/>
    <x v="0"/>
    <x v="3"/>
    <n v="19"/>
    <s v="September"/>
    <x v="1"/>
    <s v="19 September 1942"/>
    <x v="0"/>
    <s v="Anton-Rudolf Piffer 11./JG 1. 19.09.1942 1243 105 to Berlin from Horsham St. Faith crashed. S of Ankum, 17km NNW Bramsche (BCL). S/L NHE Messervy DFC +, P/O F Holland +, initial buried in Ev. Cem at Quakenbrück, now Rheinberg War Cem 19.09.42 Fw. Rudolf Piffer: 1► 11./JG 1 Mosquito  7349D9: 6.000 m. (Osnabrück) 14.41 Film C. 2035/II Anerk: Nr.1 GB-M, attacked with two other Mosquitos when climbing from 21,000 to 26,000 feet by an Fw 190 (sic) after formation emerged from cloud. (Mosquito Thunder) Missing (Berlin) 19.9.42 (Air Britain Serials)"/>
    <x v="0"/>
    <x v="5"/>
    <x v="15"/>
    <x v="4"/>
    <x v="0"/>
    <x v="17"/>
    <m/>
    <n v="9"/>
    <x v="8"/>
    <x v="0"/>
    <n v="1"/>
    <x v="0"/>
    <x v="4"/>
    <x v="0"/>
  </r>
  <r>
    <n v="5881"/>
    <s v="DD671"/>
    <x v="5"/>
    <n v="23"/>
    <x v="0"/>
    <x v="5"/>
    <n v="23"/>
    <s v="September"/>
    <x v="1"/>
    <s v="23 September 1942"/>
    <x v="0"/>
    <s v="Sgt Deakyne (RCAF /USA) crashed while local flying, DD671. Crashed on overshoot Bradwell Bay 23.9.42 (Air Britain Serials) 23.09.42 23 Sqn. D0671 Crashed Bradwell Bay, overshot on one engine, crashed into field.  ORB says local flying, Deakyne badly hurt."/>
    <x v="2"/>
    <x v="2"/>
    <x v="6"/>
    <x v="1"/>
    <x v="2"/>
    <x v="1"/>
    <m/>
    <n v="9"/>
    <x v="8"/>
    <x v="0"/>
    <n v="1"/>
    <x v="0"/>
    <x v="6"/>
    <x v="0"/>
  </r>
  <r>
    <n v="6547"/>
    <s v="W4095"/>
    <x v="2"/>
    <n v="151"/>
    <x v="0"/>
    <x v="2"/>
    <n v="24"/>
    <s v="September"/>
    <x v="1"/>
    <s v="24 September 1942"/>
    <x v="0"/>
    <s v="Crashed two miles east of Polebrook. (Mosquito Crash Log) Broke up in dive on air test 2m E of Polebrook 24.9.42 (Air Britain Serials)"/>
    <x v="2"/>
    <x v="2"/>
    <x v="8"/>
    <x v="1"/>
    <x v="2"/>
    <x v="1"/>
    <m/>
    <n v="9"/>
    <x v="8"/>
    <x v="0"/>
    <n v="1"/>
    <x v="0"/>
    <x v="8"/>
    <x v="0"/>
  </r>
  <r>
    <n v="5783"/>
    <s v="DK325"/>
    <x v="4"/>
    <n v="105"/>
    <x v="0"/>
    <x v="3"/>
    <n v="25"/>
    <s v="September"/>
    <x v="1"/>
    <s v="25 September 1942"/>
    <x v="0"/>
    <s v="Claims 25-09-42 Uffz. R.Fenten I./JG5 2. and Uffz. E.Klein ? I./JG5 BCL says Fw 190. 25.09.1942 1413 attack Gestapo HQ building 105 to Oslo from Leuchars shot down by Fw 190. over Oslofjord (BCL). F/S GK Carter +, Sgt WS Young +, buried in Oslo Western Civil Cem Shot down by Bf109 over OslofJord 26.9.42 (Air Britain Serials)"/>
    <x v="0"/>
    <x v="5"/>
    <x v="22"/>
    <x v="3"/>
    <x v="0"/>
    <x v="0"/>
    <m/>
    <n v="9"/>
    <x v="8"/>
    <x v="0"/>
    <n v="1"/>
    <x v="0"/>
    <x v="4"/>
    <x v="0"/>
  </r>
  <r>
    <n v="2824"/>
    <s v="W4083"/>
    <x v="7"/>
    <n v="264"/>
    <x v="0"/>
    <x v="2"/>
    <n v="29"/>
    <s v="September"/>
    <x v="1"/>
    <s v="29 September 1942"/>
    <x v="0"/>
    <s v="Engine cut on overshoot flew into ground on approach 1m S of Colerne 29.9.42 (Air Britain Serials) 29.09.42 264 Sqn. W4083 Crashed one mile due north of Colerne. Engine failure on overshoot. Two injured. (Mosquito Crash Log)"/>
    <x v="2"/>
    <x v="3"/>
    <x v="2"/>
    <x v="1"/>
    <x v="2"/>
    <x v="1"/>
    <m/>
    <n v="9"/>
    <x v="8"/>
    <x v="0"/>
    <n v="1"/>
    <x v="0"/>
    <x v="10"/>
    <x v="0"/>
  </r>
  <r>
    <n v="2840"/>
    <s v="DD639"/>
    <x v="2"/>
    <n v="264"/>
    <x v="0"/>
    <x v="2"/>
    <n v="2"/>
    <s v="October"/>
    <x v="1"/>
    <s v="2 October 1942"/>
    <x v="0"/>
    <s v="Squadron Leader Phillip Trevor Parsons. He was killed on the 02.10.42. serving with 264 squadron at Colerne, possibly in mosquito dd639. (Tom Stone on RAF Commands Forum) DD639 and the other crew member I have is Harding PA. (Dave W on same forum.) Flew into hangar Colerne 2.10.43 (Air Britain Serials) 02.10.42 264 Sqn. DD639 Colerne aerodrome. Swung on approach, stalled, attempted to climb over hangar and crashed. Two killed. (Mosquito Crash Log)"/>
    <x v="2"/>
    <x v="3"/>
    <x v="23"/>
    <x v="1"/>
    <x v="2"/>
    <x v="1"/>
    <m/>
    <n v="10"/>
    <x v="9"/>
    <x v="0"/>
    <n v="1"/>
    <x v="0"/>
    <x v="10"/>
    <x v="0"/>
  </r>
  <r>
    <n v="5784"/>
    <s v="DK339"/>
    <x v="4"/>
    <n v="105"/>
    <x v="0"/>
    <x v="3"/>
    <n v="9"/>
    <s v="October"/>
    <x v="1"/>
    <s v="9 October 1942"/>
    <x v="0"/>
    <s v="On October 10 1942 Mosquito Mk IV DK 339 from No 105 Sqd was shot down near the town of Sint-Truiden ( St-Trond in French ) by Fw Fritz Timm from 12/JG1 during an ops to Duisburg. Both crewmembers were killed , pilot W/O Bools Charles RK MID and navigator Sgt George WR Jackson. (internet) 09.10.1942 0525 105 to Duisburg from Marham shot down by Fw Fritz Timm 12./JG1. Lost without trace (BCL). W/O CRK Bools MiD +, Sgt GW Jackson +, both buried in Heverlee War Cem Belgium 09.10.42 Fw. Fritz Timm: 1► 12./JG 1 Mosquito  - 08.05 Film C. 2035/II Anerk: Nr.3 Missing (Duisburg) 9.10.42 (Air Britain Serials)"/>
    <x v="0"/>
    <x v="5"/>
    <x v="20"/>
    <x v="4"/>
    <x v="0"/>
    <x v="18"/>
    <m/>
    <n v="10"/>
    <x v="9"/>
    <x v="0"/>
    <n v="1"/>
    <x v="0"/>
    <x v="4"/>
    <x v="0"/>
  </r>
  <r>
    <n v="5785"/>
    <s v="DK317"/>
    <x v="4"/>
    <n v="105"/>
    <x v="0"/>
    <x v="3"/>
    <n v="11"/>
    <s v="October"/>
    <x v="1"/>
    <s v="11 October 1942"/>
    <x v="0"/>
    <s v="11.10.1942 1640 105 to Hannover from Marham . Lost without trace (BCL). S/L JGL Knowles +, P/O CDA Gartside +, no known graves, see also DZ/DK340 and DZ341 11.10.42 Uffz. Max Kolschek: 2 4./JG 1 Mosquito  westl. Hoek-van-Holland 19.05 Reference: JG 1 List f. 631 First flown operationally by 105 Sqdn 12Aug42 (Wiesbaden) DK317 was one of three 105 Sqdn Mosquitoes lost on this operation. See: DZ340; DZ341. Airborne 1640 11Oct42 from Marham, borrowed by 139 Sqdn. Lost without trace. Both airmen are commemorated on the Runnymede Memorial S/L J.G.L.Knowles KIA P/O C.D.A.Gartside KIA (Lost Bombers) Missing (Hannover) 11.10.42 (Air Britain Serials)"/>
    <x v="0"/>
    <x v="5"/>
    <x v="24"/>
    <x v="4"/>
    <x v="0"/>
    <x v="12"/>
    <m/>
    <n v="10"/>
    <x v="9"/>
    <x v="0"/>
    <n v="1"/>
    <x v="0"/>
    <x v="4"/>
    <x v="0"/>
  </r>
  <r>
    <n v="5802"/>
    <s v="DZ340"/>
    <x v="4"/>
    <n v="105"/>
    <x v="0"/>
    <x v="3"/>
    <n v="11"/>
    <s v="October"/>
    <x v="1"/>
    <s v="11 October 1942"/>
    <x v="0"/>
    <s v="11.10.1942 1641 105 to Hannover from Marham hit by FLAK near Leeuwarden, crash landed on return. at Marham airfield (BCL). P/O PWT Rowland ok, P/O RL Reily ok, see also DZ341 and DK317, this plane named DK340 in BCL Hit by flak Leeuwarden and crashlanded at Marham 11.10.42 (Air Britain Serials)"/>
    <x v="1"/>
    <x v="1"/>
    <x v="1"/>
    <x v="1"/>
    <x v="1"/>
    <x v="1"/>
    <m/>
    <n v="10"/>
    <x v="9"/>
    <x v="0"/>
    <n v="1"/>
    <x v="0"/>
    <x v="4"/>
    <x v="0"/>
  </r>
  <r>
    <n v="5789"/>
    <s v="DZ341"/>
    <x v="4"/>
    <n v="105"/>
    <x v="0"/>
    <x v="3"/>
    <n v="11"/>
    <s v="October"/>
    <x v="1"/>
    <s v="11 October 1942"/>
    <x v="0"/>
    <s v="11.10.1942 1641 105 to Hannover from Marham shot down by Uffz Kirchner 5./JG1 and crashed. at Oudenrijn, 1km WSW Utrecht (BCL). F/L J Lang pow, P/O RP Thomas pow, see also DK/DZ340 and DK317 11.10.42 Uffz. Günther Kirchner: 3 5./JG 1 Mosquito  2 km. westl. Utrecht 18.32 Reference: JG 1 List f. 631 Shot down from 28,000 feet (The Mossie 29) Missing (Hannover) 11.10.42 (Air Britain Serials)"/>
    <x v="0"/>
    <x v="5"/>
    <x v="25"/>
    <x v="4"/>
    <x v="0"/>
    <x v="19"/>
    <m/>
    <n v="10"/>
    <x v="9"/>
    <x v="0"/>
    <n v="1"/>
    <x v="0"/>
    <x v="4"/>
    <x v="0"/>
  </r>
  <r>
    <n v="6682"/>
    <s v="DD784"/>
    <x v="2"/>
    <s v="19MU"/>
    <x v="0"/>
    <x v="6"/>
    <n v="15"/>
    <s v="October"/>
    <x v="1"/>
    <s v="15 October 1942"/>
    <x v="0"/>
    <s v="Mosquito II - DD784 - 19 MU - broke up in air Pen-y-Coedcae, near Pontypridd, Glamorganshire (already as a casualty on this a/c: F/Lt [Pilot] C.M.B. SYMONS - 41628 [from Canada]). J.W. Allison...Bridgend, Mid Glamorgan.(http://www.rafcommands.com/forum/showthread.php?p=39556&amp;highlight=Mosquito#post39556) Lost tail recovering from dive Pen-y-Coedcae Glam. 15.10.42 (Air Britain Serials) 15.10.42 19 MU. DD784 Aircraft climbed, pilot put the aircraft into a high speed dive, tail unit broke away on recovery. Crashed at Pen-y-Coedcae, near Pontypridd. (Mosquito Crash Log)"/>
    <x v="2"/>
    <x v="2"/>
    <x v="8"/>
    <x v="1"/>
    <x v="2"/>
    <x v="1"/>
    <m/>
    <n v="10"/>
    <x v="9"/>
    <x v="0"/>
    <n v="1"/>
    <x v="1"/>
    <x v="11"/>
    <x v="0"/>
  </r>
  <r>
    <n v="5028"/>
    <s v="W4058"/>
    <x v="0"/>
    <s v="1PRU/1PRU"/>
    <x v="0"/>
    <x v="0"/>
    <n v="17"/>
    <s v="October"/>
    <x v="1"/>
    <s v="17 October 1942"/>
    <x v="0"/>
    <s v="Does anybody know anything about a crashed allied supply aircraft in the area of UNDRUMSDAL, VESTFOLD. The crash should have taken place in the autumn of 1941 or 1942. &quot;Acording to newly received information this took place at mid-day 17/10 1942. The aircraft exploded mid-air.&quot; (http://f16.parsimony.net/forum28300/messages/9808.htm) Mosquito - 1PRU - Photorecce Trondheim. F/Lt D. Higson and P/O J.D. Hayes are buried in Oslo (Vestre Gravlund). Regards from Holland, Henk. (http://f16.parsimony.net/forum28300/messages/9813.htm) Missing from PR mission to Oslo 17.10.42 (Air Britain Serials)"/>
    <x v="3"/>
    <x v="4"/>
    <x v="1"/>
    <x v="1"/>
    <x v="3"/>
    <x v="1"/>
    <m/>
    <n v="10"/>
    <x v="9"/>
    <x v="0"/>
    <n v="1"/>
    <x v="0"/>
    <x v="0"/>
    <x v="0"/>
  </r>
  <r>
    <n v="5804"/>
    <s v="DZ313"/>
    <x v="4"/>
    <n v="105"/>
    <x v="0"/>
    <x v="3"/>
    <n v="20"/>
    <s v="October"/>
    <x v="1"/>
    <s v="20 October 1942"/>
    <x v="0"/>
    <s v="20.10.1942 1200 105 to Hannover from Marham . Lost without trace (BCL). F/S LW Deeth +, W/O FEM Hicks +, both buried at Sage War Cem AIRCRAFT OF THE ROYAL AIR FORCE 1939-1945: DE HAVILLAND DH.98 MOSQUITO. Mosquito B Mark IV Series 2, DZ313, in flight shortly before delivery to No. 105 Squadron RAF at Horsham St Faith, Norfolk, as ‘GB-E’. (Imperial War Museum Photo E(MOS) 884 ) Lost on its first operation. Airborne 1200 20Oct42 from Marham on a cloud-cover attack on Hannover. Cause of loss and crash-site not established. Both airmen are buried in the Sage War Cemetery. F/S L.W.Deeth KIA W/O F.E.M.Hicks KIA (Lost Bombers) Missing (Hannover) 20.10.42 (Air Britain Serials)"/>
    <x v="3"/>
    <x v="4"/>
    <x v="1"/>
    <x v="1"/>
    <x v="3"/>
    <x v="1"/>
    <m/>
    <n v="10"/>
    <x v="9"/>
    <x v="0"/>
    <n v="1"/>
    <x v="0"/>
    <x v="4"/>
    <x v="0"/>
  </r>
  <r>
    <n v="5808"/>
    <s v="DZ343"/>
    <x v="4"/>
    <n v="105"/>
    <x v="0"/>
    <x v="3"/>
    <n v="23"/>
    <s v="October"/>
    <x v="1"/>
    <s v="23 October 1942"/>
    <x v="0"/>
    <s v="23.10.1942 1253 105 to Hengelo from Marham believed shot down by light FLAK, , eyewitness saw plane in flames and explosion on impact. near Raard, 3km WSW Dokkum 1502 (BCL). S/L JC Simpson MiD +, F/L CB Walter +, both buried in Westdongeradeel (Raard) Protestant Cem Missing (Rengelo) 23.10.42 (Air Britain Serials)"/>
    <x v="0"/>
    <x v="1"/>
    <x v="1"/>
    <x v="1"/>
    <x v="1"/>
    <x v="1"/>
    <m/>
    <n v="10"/>
    <x v="9"/>
    <x v="0"/>
    <n v="1"/>
    <x v="0"/>
    <x v="4"/>
    <x v="0"/>
  </r>
  <r>
    <n v="5809"/>
    <s v="DK316"/>
    <x v="4"/>
    <n v="105"/>
    <x v="0"/>
    <x v="3"/>
    <n v="30"/>
    <s v="October"/>
    <x v="1"/>
    <s v="30 October 1942"/>
    <x v="0"/>
    <s v="30.10.1942 1148 105 to Lingen-Ems from Marham shot down by Flak and crashed. into California weg, Den Helder 1420 (BCL). Sgt EL Simon +, Sgt TW Balmforth +, both buried in Bergen op Zoom War Cem Missing (Lingen) 30.10.42 (Air Britain Serials)"/>
    <x v="0"/>
    <x v="1"/>
    <x v="1"/>
    <x v="1"/>
    <x v="1"/>
    <x v="1"/>
    <m/>
    <n v="10"/>
    <x v="9"/>
    <x v="0"/>
    <n v="1"/>
    <x v="0"/>
    <x v="4"/>
    <x v="0"/>
  </r>
  <r>
    <n v="7309"/>
    <s v="DZ346"/>
    <x v="4"/>
    <s v="1655MTU"/>
    <x v="0"/>
    <x v="7"/>
    <n v="31"/>
    <s v="October"/>
    <x v="1"/>
    <s v="31 October 1942"/>
    <x v="0"/>
    <s v="Aircraft crashed in bad visibility half a mile south of Norton Church, Suffolk. Mosquito DZ346 of 1655 MCU; hit tree and crashed in bad weather conditions ½ mile S of Norton Church, 6 miles from Bury St.Edmunds, about 1155h. F/O 120123 David Hulme HORNBY, (Observer) reported to have crashed near Norton, Bury St Edmunds Suffolk on 31-10-42. Parents lived in Wanstead North London, buried in City of London Cemetery. Killed in same accident was Sgt (Pilot) William L. RHYS - 1380898. (Henk Welting http://www.rafcommands.com/forum/showthread.php?t=6817) Crashed in bad visibility Norton Church Suffolk 31.10.42 (Air Britain Serials) 31.10.42 1655 MTU. DZ346 Aircraft crashed in bad visibility half a mile south of Noiton Church, Suffolk. (Mosquito Crash Log)"/>
    <x v="2"/>
    <x v="2"/>
    <x v="26"/>
    <x v="1"/>
    <x v="2"/>
    <x v="1"/>
    <m/>
    <n v="10"/>
    <x v="9"/>
    <x v="0"/>
    <n v="1"/>
    <x v="1"/>
    <x v="12"/>
    <x v="0"/>
  </r>
  <r>
    <n v="5810"/>
    <s v="DK328"/>
    <x v="4"/>
    <n v="105"/>
    <x v="0"/>
    <x v="3"/>
    <n v="7"/>
    <s v="November"/>
    <x v="1"/>
    <s v="7 November 1942"/>
    <x v="0"/>
    <s v="07.11.1942 1256 attack 5000ton merchant ship &quot;Elsa Essberger&quot;105 to Anti Shipping from Marham no info. off the entrance of Gironde (BCL). F/L AN Bristow pow, F/L BW Marshall pow, Elsa Essberger along with U 373 was attacked by Liberator AM924 D/120 on 11 January 1942. Following this attack it was learned from intelligence sources that the Elsa Essberger had arrived at El Ferrol in a damaged condition at mid-day on 12 January and was making every effort to discharge her cargo into small ships for transit to France (via Bayonne). She remained there for a little less that two months eventually breaking out during the night of 8 March. From then onwards she disappeared and was not seen again until 5 April, when from a PRU photograph of Bordeaux, she was identified lying alondside the Customs House Quay. By October 1942 she was being loaded with cargo of machine tools destined for Japan, and as Elsa Essberger was setting sail on 7 November, a heavy attack was made on Bordeaux by aircraft of Bomber and Coastal Commands..The ship was hit by bombs and cannon fire, being damaged to such an extent that she could not continue her journey. She was finally scuttled in the Gironde estuary in August 1944 as Allied troops approached Bordeaux. (Peter Clare on the 12 O'Clock High! board - original question was: &quot;On 7th November 1942 six Mossies of 105. Sqn flew their first anti-shipping mission against two ships anchored at River Gironde: 'Sperrbracher' and 5000-toner 'Elsa Esseberger'. Both ships were reported to have been hit but did they actually sink?&quot;) Missing from attack on shipping in Gironde 8.11.42 (Air Britain Serials)"/>
    <x v="0"/>
    <x v="1"/>
    <x v="1"/>
    <x v="1"/>
    <x v="1"/>
    <x v="1"/>
    <m/>
    <n v="11"/>
    <x v="10"/>
    <x v="0"/>
    <n v="1"/>
    <x v="0"/>
    <x v="4"/>
    <x v="0"/>
  </r>
  <r>
    <n v="5811"/>
    <s v="DK301"/>
    <x v="4"/>
    <n v="105"/>
    <x v="0"/>
    <x v="3"/>
    <n v="8"/>
    <s v="November"/>
    <x v="1"/>
    <s v="8 November 1942"/>
    <x v="0"/>
    <s v="08.11.1942 Training 105 from Marham crash landed after undercarriage failed. at Abbey Farm, near Marham airfield (BCL). Crashed in forced landing near Marham 8.11.42 (Air Britain Serials) 08.11.42 105 Sqn. DK3O1 Crashed at Abbey Farm, Marham, Norfolk. Belly landed in field, under carriage would not come down. (Mosquito Crash Log)"/>
    <x v="2"/>
    <x v="2"/>
    <x v="27"/>
    <x v="1"/>
    <x v="2"/>
    <x v="1"/>
    <m/>
    <n v="11"/>
    <x v="10"/>
    <x v="0"/>
    <n v="1"/>
    <x v="0"/>
    <x v="4"/>
    <x v="0"/>
  </r>
  <r>
    <n v="5813"/>
    <s v="DZ320"/>
    <x v="4"/>
    <n v="105"/>
    <x v="0"/>
    <x v="3"/>
    <n v="13"/>
    <s v="November"/>
    <x v="1"/>
    <s v="13 November 1942"/>
    <x v="0"/>
    <s v="13.11.1942 1208 attack the &quot;Neumark&quot;105 to Vlissingen from Marham hit by FLAK and crashed. near Oostkapelle (Zeeland) (BCL). F/O CA Graham RAAF +, F/O RFL Anderson RCAF +, both lie in Vlissingen Northern Cem See details at http://www.wingstovictory.nl/database/database_detail.php?wtv_id=199 Missing from attack on ships off Vlissingen 13.11.42 (Air Britain Serials)"/>
    <x v="0"/>
    <x v="1"/>
    <x v="1"/>
    <x v="1"/>
    <x v="1"/>
    <x v="1"/>
    <m/>
    <n v="11"/>
    <x v="10"/>
    <x v="0"/>
    <n v="1"/>
    <x v="0"/>
    <x v="4"/>
    <x v="0"/>
  </r>
  <r>
    <n v="3410"/>
    <s v="DZ361"/>
    <x v="4"/>
    <s v="1655MTU/105"/>
    <x v="0"/>
    <x v="3"/>
    <n v="13"/>
    <s v="November"/>
    <x v="1"/>
    <s v="13 November 1942"/>
    <x v="0"/>
    <s v="13.11.1942 1208 attack the &quot;Neumark&quot;105 to Vlissingen from Marham hit by FLAK and crashed. near Ritthem (Zeeland) 1245 (BCL). F/S N Booth +, Sgt FA Turner +, both lie in Vlissingen Northern Cem &quot;Serial Range DZ340 - DZ388. 48 Mosquito B.Mk1Z Series 11. Powered by Merlin 21/23 engines. Part of the batch of 250 (except for four conv.to PR.MkV111 and four conv. to NFXV) delivered by De Havilland (Hatfield). Lost on its first operational sortie. DZ361 was one of two 105 Sqdn Mosquitos lost on this operation. See: DZ320. Airborne 1208 13Nov42 from Marham to attack the 'Neumark'. Shot down by Flak and crashed 1245 near Ritthem (Zeeland), 3 km E of Vlissingen, where the crew are buried in the Northern Cemetery, alongside their Squadron comrades from DZ320. F/S N.Booth KIA Sgt F.A.Turner KIA &quot; (Chorley via Lost Bombers) See details at http://www.wingstovictory.nl/database/database_detail.php?wtv_id=198 Missing 13.11.42 (Air Britain Serials)"/>
    <x v="0"/>
    <x v="1"/>
    <x v="1"/>
    <x v="1"/>
    <x v="1"/>
    <x v="1"/>
    <m/>
    <n v="11"/>
    <x v="10"/>
    <x v="0"/>
    <n v="1"/>
    <x v="0"/>
    <x v="4"/>
    <x v="0"/>
  </r>
  <r>
    <n v="5894"/>
    <s v="DD797"/>
    <x v="2"/>
    <n v="23"/>
    <x v="1"/>
    <x v="5"/>
    <n v="26"/>
    <s v="November"/>
    <x v="1"/>
    <s v="26 November 1942"/>
    <x v="0"/>
    <s v="Crashed after take-off West Mersea Essex 26.11.42 (Air Britain Serials) 26.11.42 23 Sqn. DD797 Crashed at West Mersea Island, Essex. Faulty instrument flying. (Mosquito Crash Log) CRIDGE,  GM,  1317574 (Geoff's Database of CWGC casualties) Sgt. Hutt (ORB) Duncan Stuart Hutt RCAF (http://no23squadron.wordpress.com/page/3/)"/>
    <x v="2"/>
    <x v="3"/>
    <x v="28"/>
    <x v="1"/>
    <x v="2"/>
    <x v="1"/>
    <m/>
    <n v="11"/>
    <x v="10"/>
    <x v="0"/>
    <n v="1"/>
    <x v="0"/>
    <x v="6"/>
    <x v="0"/>
  </r>
  <r>
    <n v="6186"/>
    <s v="DD741"/>
    <x v="2"/>
    <n v="85"/>
    <x v="0"/>
    <x v="2"/>
    <n v="28"/>
    <s v="November"/>
    <x v="1"/>
    <s v="28 November 1942"/>
    <x v="0"/>
    <s v="AC1 R.E. Howse would seem a likely candidate as other casualties at Hunsdon have also been registered at Bishop's Stortford. (http://www.rafcommands.com/forum/showthread.php?p=33861&amp;highlight=Mosquito#post33861) Crashed on take-off Hunsdon 28.11.42 (Air Britain Serials) 28.11.42 85 Sqn. 0D741 Hunsdon aerodrome. Crash landed straight ahead after engine failure on take off. One killed. (Mosquito Crash Log)"/>
    <x v="2"/>
    <x v="3"/>
    <x v="2"/>
    <x v="1"/>
    <x v="2"/>
    <x v="1"/>
    <m/>
    <n v="11"/>
    <x v="10"/>
    <x v="0"/>
    <n v="1"/>
    <x v="0"/>
    <x v="13"/>
    <x v="0"/>
  </r>
  <r>
    <n v="5815"/>
    <s v="DZ369"/>
    <x v="4"/>
    <n v="105"/>
    <x v="0"/>
    <x v="3"/>
    <n v="28"/>
    <s v="November"/>
    <x v="1"/>
    <s v="28 November 1942"/>
    <x v="0"/>
    <s v="28.11.1942 Training 105 from Marham crashed on single engine approach . at Molesworth airfield, Nottinghamshire (BCL). W/O TR Wiliams inj, Sgt JW Egan +, no further info. Overshot landing at Molesworth 28.11.42 (Air Britain Serials) 28.11.42 105 Sqn. DZ369 Molesworth. Overshot landing on one engine. One killed, one injured. (Mosquito Crash Log)"/>
    <x v="2"/>
    <x v="2"/>
    <x v="6"/>
    <x v="1"/>
    <x v="2"/>
    <x v="1"/>
    <m/>
    <n v="11"/>
    <x v="10"/>
    <x v="0"/>
    <n v="1"/>
    <x v="0"/>
    <x v="4"/>
    <x v="0"/>
  </r>
  <r>
    <n v="5896"/>
    <s v="DD712"/>
    <x v="5"/>
    <n v="23"/>
    <x v="0"/>
    <x v="5"/>
    <n v="28"/>
    <s v="November"/>
    <x v="1"/>
    <s v="28/29 November 1942"/>
    <x v="1"/>
    <s v="Night 28-29. November 1942_x000a_RAF 11 Group: Night-Intruder_x000a__x000a_RAF 11 Gp. 418 Sqn. 1 Mosquito II 20.30- Intruder 0 - 0 - 0 n/a 1 Cat.Em Lost Tasked to Cognac Area_x000a__x000a_Cat.Em 28.11.42 F/Lt. R.H. Williamson: KIA 11 Group 418 Sqn. Mosquito II: DD712 TH-R Intruder to Cognac_x000a_Cat.Em 28.11.42 P/O N.A. Lavers: KIA 11 Group 418 Sqn. Mosquito II: DD712 TH-R Intruder to Cognac_x000a__x000a__x000a_418 crew on a 23 squadron aircraft? (above from Tony Wood's site, transcribed from original Claims &amp; Losses summary)_x000a__x000a_29.11.1942 Intruder Sortie 23 to Cognac region from Bradwell Bay . Cognac region, without trace (FCL). F/L RH Williamson +, P/O NA Lavers +, both crew buried in Crouin Cem, Cognac_x000a__x000a_A photo in Mosquito Aces of World War 2 shows this aircraft as YP-R on 23 Squadron, in all-over black colour scheme. CWGC lists Lavers as having been on 23 Squadron, not 418. Missing 29.11.42 (Air Britain Serials)"/>
    <x v="3"/>
    <x v="4"/>
    <x v="1"/>
    <x v="1"/>
    <x v="3"/>
    <x v="1"/>
    <m/>
    <n v="11"/>
    <x v="10"/>
    <x v="0"/>
    <n v="1"/>
    <x v="0"/>
    <x v="6"/>
    <x v="0"/>
  </r>
  <r>
    <n v="4413"/>
    <s v="DD782"/>
    <x v="2"/>
    <n v="25"/>
    <x v="0"/>
    <x v="2"/>
    <n v="30"/>
    <s v="November"/>
    <x v="1"/>
    <s v="30 November 1942"/>
    <x v="0"/>
    <s v="Crashed on approach Church Fenton 30.11.42 (Air Britain Serials) 30.11.42 25 Sqn. DD782 Crashed one mile west of Church Fenton. Stalled on final approach. Crew OK. (Mosquito Crash Log)"/>
    <x v="2"/>
    <x v="3"/>
    <x v="29"/>
    <x v="1"/>
    <x v="2"/>
    <x v="1"/>
    <m/>
    <n v="11"/>
    <x v="10"/>
    <x v="0"/>
    <n v="1"/>
    <x v="0"/>
    <x v="14"/>
    <x v="0"/>
  </r>
  <r>
    <n v="1176"/>
    <s v="DZ371"/>
    <x v="4"/>
    <s v="105/139"/>
    <x v="0"/>
    <x v="3"/>
    <n v="6"/>
    <s v="December"/>
    <x v="1"/>
    <s v="6 December 1942"/>
    <x v="0"/>
    <s v="06.12.1942 1121 139 to Eindhoven from Marham hit by FLAK and crashed on home leg. off Den Helder into North Sea (BCL). F/O JE O´Grady RCAF +, Sgt GW Lewis +, no known graves Hit by flak and crashed in sea returning from Eindhoven 6.12.42 (Air Britain Serials)"/>
    <x v="0"/>
    <x v="1"/>
    <x v="1"/>
    <x v="1"/>
    <x v="1"/>
    <x v="1"/>
    <m/>
    <n v="12"/>
    <x v="11"/>
    <x v="0"/>
    <n v="1"/>
    <x v="0"/>
    <x v="15"/>
    <x v="0"/>
  </r>
  <r>
    <n v="5816"/>
    <s v="DZ314"/>
    <x v="4"/>
    <n v="105"/>
    <x v="0"/>
    <x v="3"/>
    <n v="8"/>
    <s v="December"/>
    <x v="1"/>
    <d v="1942-12-08T00:00:00"/>
    <x v="0"/>
    <s v="08.12.1942 1158 105 to Den Helder from Marham . Lost without trace (BCL). F/O SPL Johnson pow, Sgt EC Draper pow, Missing (Den Helder) 9.1.43 (Air Britain Serials)    Waddenzee (8km NO Den Helder) http://docs.google.com/viewer?a=v&amp;q=cache:c6lSLEcwr9AJ:www.defensie.nl/_system/handlers/generaldownloadHandler.ashx%3Ffilename%3D/media/Inventaris%2520Delachaux_tcm46-170845.pdf+42-30606+423rd+bomb+squadron&amp;hl=en&amp;gl=ca&amp;pid=bl&amp;srcid=ADGEESgujm028axC-3_Jk7yYv8SPbkFzhs8hbl9AkI4tFiSoCOuoy7cIKti34EPzxrXGQnNaOBMjZTGfIVKcdPfKM3Bz-QYymLWXrjMmdE149z1VEl0OUtLO1UeikQJSDOIs6YZ-Af78&amp;sig=AHIEtbTQMYCrVYd0uajRx4TQDoXwRmj6rw_x000a_Shot down by Marine flak (http://airwar.texlaweb.nl/)"/>
    <x v="0"/>
    <x v="1"/>
    <x v="1"/>
    <x v="1"/>
    <x v="1"/>
    <x v="1"/>
    <m/>
    <n v="12"/>
    <x v="11"/>
    <x v="0"/>
    <n v="1"/>
    <x v="0"/>
    <x v="4"/>
    <x v="0"/>
  </r>
  <r>
    <n v="7599"/>
    <s v="DZ358"/>
    <x v="4"/>
    <n v="540"/>
    <x v="0"/>
    <x v="0"/>
    <n v="8"/>
    <s v="December"/>
    <x v="1"/>
    <s v="8 December 1942"/>
    <x v="0"/>
    <s v="A mission in December 1942 went wrong when first one engine failed over Austria and then the other started to show signs of failure over Belgium. Stan Hope navigator. (http://www.war-experience.org/collections/air/alliedbrit/hope/) Took off RAF Benson. Ran out of fuel and was abandoned on the return from Vienna at 17:34 hrs. 08Dec42 (sortie C/669). P/O Mckay and F/S Hope took of from Benson in Mosquito DZ358 to make a photo recon of Vienna, Graz and Linz area but failed to return. No news has yet been received of them or the aircraft. This loss will be greatly felt by the Sqn as this young New Zealander pilot was so full of enthusiasm for his work and there was literally no holding him back and he quickly earned himself the title of &quot;Presser-on McKay&quot;. Source: Diary of Senior Photographic Interpretor 1 PRU. (Ross McNeil) P/O F.W. McKAY - NZ411424 - L3/85, F/Sgt L.B.H. HOPE - NZ40940 - 357/24510 (Henk Welting) PR.IV DZ358 was returning from a photo-reconnaissance flight to Salzburg when the starboard engine overheated (due to a coolant leak) and had to be shut down. The aircraft flew on one engine as far as Belgium where the navigator (W/O S.F. Hope) bailed out near Halle, SW of Brussels. The pilot (Fg Off McKay - a New Zealander) abandoned the aircraft shortly afterwards, DZ358 probably crashing somewhere between Halle and Ninove. W/O Hope managed to reach Enghien where he caught a train to Brussels before being captured at the Spanish Frontier a month later. (Ian Thirsk) Ran out of fuel and abandoned returning from Vienna 8.12.42 not located (Air Britain Serials)"/>
    <x v="0"/>
    <x v="12"/>
    <x v="2"/>
    <x v="1"/>
    <x v="4"/>
    <x v="1"/>
    <m/>
    <n v="12"/>
    <x v="11"/>
    <x v="0"/>
    <n v="1"/>
    <x v="0"/>
    <x v="16"/>
    <x v="0"/>
  </r>
  <r>
    <n v="1479"/>
    <s v="DZ384"/>
    <x v="4"/>
    <n v="139"/>
    <x v="0"/>
    <x v="3"/>
    <n v="12"/>
    <s v="December"/>
    <x v="1"/>
    <s v="12 December 1942"/>
    <x v="0"/>
    <s v="12.12.1942 Training 139 at 16000ft structural failure occured, crashed into lane near Manor Farm at Kimberley, 11 miles WSW Norwich 1550 (BCL). F/S FA Budden inj, F/O DM Barnes +. Crashed in forced landing Cubbitt's Farm Norfolk 12.12.42 (Air Britain Serials) 12.12.42 139 Sqn. DZ384 Cubitts Farm, Norfolk. Aircraft at 16,000 feet when pilot heard sounds of wood snapping under strain, due to collapse of the tailplane. (Mosquito Crash Log)"/>
    <x v="2"/>
    <x v="2"/>
    <x v="8"/>
    <x v="1"/>
    <x v="2"/>
    <x v="1"/>
    <m/>
    <n v="12"/>
    <x v="11"/>
    <x v="0"/>
    <n v="1"/>
    <x v="0"/>
    <x v="15"/>
    <x v="0"/>
  </r>
  <r>
    <n v="5562"/>
    <s v="W4099"/>
    <x v="2"/>
    <n v="157"/>
    <x v="0"/>
    <x v="2"/>
    <n v="12"/>
    <s v="December"/>
    <x v="1"/>
    <s v="12 December 1942"/>
    <x v="0"/>
    <s v="157 Sqd. Mosquito W 4099, crashed 12th Dec. 1942 the pilot was S/L Ashfield. (Neil Hutchinson) Pilot's christian name was Glyn. Navigator appears to be F/O Douglas David Beale (124916) buried at Tottenham &amp; Wood Green Cemetery (John Larder)  Hit tree on low flying exercise Radwinter Essex 12.12.42 (Air Britain Serials) 12.12.42 157 Sqn. W4099 Radwinter, Hempstead pumping station. Struck tree when making low flying run. Two killed. (Mosquito Crash Log)"/>
    <x v="2"/>
    <x v="3"/>
    <x v="30"/>
    <x v="1"/>
    <x v="2"/>
    <x v="1"/>
    <m/>
    <n v="12"/>
    <x v="11"/>
    <x v="0"/>
    <n v="1"/>
    <x v="0"/>
    <x v="3"/>
    <x v="0"/>
  </r>
  <r>
    <n v="6548"/>
    <s v="DD624"/>
    <x v="2"/>
    <n v="151"/>
    <x v="0"/>
    <x v="2"/>
    <n v="17"/>
    <s v="December"/>
    <x v="1"/>
    <s v="17 December 1942"/>
    <x v="0"/>
    <s v="Crashed on landing Wittering 17.12.42 (Air Britain Serials) 17.12.42 151 Sqn. DD624 Wittering aerodrome. Heavy landing which tore off both undercarriage legs. Crew OK. (Mosquito Crash Log)"/>
    <x v="2"/>
    <x v="3"/>
    <x v="31"/>
    <x v="1"/>
    <x v="2"/>
    <x v="1"/>
    <m/>
    <n v="12"/>
    <x v="11"/>
    <x v="0"/>
    <n v="1"/>
    <x v="0"/>
    <x v="8"/>
    <x v="0"/>
  </r>
  <r>
    <n v="1515"/>
    <s v="DZ387"/>
    <x v="4"/>
    <n v="139"/>
    <x v="0"/>
    <x v="3"/>
    <n v="20"/>
    <s v="December"/>
    <x v="1"/>
    <s v="20 December 1942"/>
    <x v="0"/>
    <s v="20.12.1942 0852 139 to Rheine from Marham crashed. near Lingen-Ems, without trace (BCL). S/L JE Houlston DFC, AFC +, P/O JL Armitage DFC +, initially buried at Lingen-Ems, now Reichswald War Cem There is a claim for a Mosquito shot down into the sea NW of Heligoland by the 8th Flak Division on this date, however the location is too far away from Lingen for the two to be linked. Missing (Rheine) 20 12.42 (Air Britain Serials)"/>
    <x v="3"/>
    <x v="4"/>
    <x v="1"/>
    <x v="1"/>
    <x v="3"/>
    <x v="1"/>
    <m/>
    <n v="12"/>
    <x v="11"/>
    <x v="0"/>
    <n v="1"/>
    <x v="0"/>
    <x v="15"/>
    <x v="0"/>
  </r>
  <r>
    <n v="5818"/>
    <s v="DZ360"/>
    <x v="4"/>
    <n v="105"/>
    <x v="0"/>
    <x v="3"/>
    <n v="22"/>
    <s v="December"/>
    <x v="1"/>
    <s v="22 December 1942"/>
    <x v="0"/>
    <s v="22.12.1942 1552 105 to Termonde from Marham last seen flying through light FLAK, crashed. at Axel (Zeeland), 10km SSE Terneuzen 1630 (BCL). F/S JE Cloutier RCAF +, Sgt AC Foxley +, both buried at Vlissingen Northern Cem 22.12.42 Flak: 2. lei.Abt. 847 I-III. Zug 2./847 Mosquito £ E. Axel: 50 m. (Zeeland) 16.47 Film C. 2027/I Anerk: Nr. - First operational sortie 13Nov42. Airborne 1552 22Dec42 from Marham. Last seen flying through a hail of light Flak. Crashed 1630 at Axel (Zeeland) 10 km SSE of Terneuzen, Holland. Both are buried in Vlissingen Northern Cemetery. F/S J.E.Cloutier RCAF KIA Sgt A.C.Foxley KIA There is a report that this aircraft was shot down by Flak near Dunkirk. 'Mosquito Thunder' S.R.Scott. Considering the burial site this appears unlikely. &quot; (Chorley via Lost Bombers) See details at http://www.wingstovictory.nl/database/database_detail.php?wtv_id=217 Missing (Termonde) 22.12.42 (Air Britain Serials)"/>
    <x v="0"/>
    <x v="1"/>
    <x v="1"/>
    <x v="1"/>
    <x v="1"/>
    <x v="1"/>
    <m/>
    <n v="12"/>
    <x v="11"/>
    <x v="0"/>
    <n v="1"/>
    <x v="0"/>
    <x v="4"/>
    <x v="0"/>
  </r>
  <r>
    <n v="5142"/>
    <s v="W4093"/>
    <x v="2"/>
    <n v="157"/>
    <x v="0"/>
    <x v="2"/>
    <n v="23"/>
    <s v="December"/>
    <x v="1"/>
    <s v="23 December 1942"/>
    <x v="0"/>
    <s v="Engine cut on air test crashlanded in field Hampstead nr Castle Combe 23.12.42 (Air Britain Serials) 23.12.42 157 Sqn. W4096 (sic) Castle Camps. Force landed in field. Engine failure in circuit. Two injured. (Mosquito Crash Log) The ORB litteraly mentions: &quot;F/O Menkes (pilot) and P/O Hull (N/R) crash landed in a field near the aerodrome after one of their engines had cut. Both were seriously injured but are now making good progress. The aircraft was a total wreck.&quot; (Hans Nauta at http://www.rafcommands.com/forum/showthread.php?17988-157-Sqdn-Mosquito-W4093-accident-December-23-1942)  Hampstead, Castle Combe? Although this is the location quoted in ABS and elsewhere, The Mosquito Crash Log puts it 'in a field near Castle Camps, crashed in circuit.' I have a note of the exact place as being Helions Farm, Helions Bumpstead, Essex, which is a short way to the east of Castle Camps. Note the similarity between the words 'Hampstead' and 'Bumpstead', and 'Castle Combe' and 'Castle Camps'. I think we may take it that the correct location is near Castle Camps then, 157 Squadron's base at the time. (Dave Walker, same thread)"/>
    <x v="2"/>
    <x v="2"/>
    <x v="2"/>
    <x v="1"/>
    <x v="2"/>
    <x v="1"/>
    <m/>
    <n v="12"/>
    <x v="11"/>
    <x v="0"/>
    <n v="1"/>
    <x v="0"/>
    <x v="3"/>
    <x v="0"/>
  </r>
  <r>
    <n v="843"/>
    <s v="DD691"/>
    <x v="5"/>
    <n v="23"/>
    <x v="1"/>
    <x v="5"/>
    <n v="27"/>
    <s v="December"/>
    <x v="1"/>
    <s v="27 December 1942"/>
    <x v="0"/>
    <s v="Was YP-O on 23, lost an engine 80 miles from Malta when inbound from Gibraltar. Made single-engined landing but undercarriage failed to lock down. F/L Orchekowski OK, aircraft reduced to spares. By the end of the month [december 1942] sixteen of the original eighteen aircraft had arrived [on Malta], although one, YP-O, was 'reduced to spares'. Its infortunate pilot, Flight Lieutenant Orzechowski, had lost an engine some eighty miles from the Island and had the unenviable task of landing, on one engine, in the dark, for the first time on a strange airfield, with a flare-path that left a lot to be desired. The undercarriage did not lock down, with dire consequences.&quot; (The Red Eagles) Crashlanded at Luqa 27.12.42 DBR (Air Britain Serials)"/>
    <x v="2"/>
    <x v="3"/>
    <x v="27"/>
    <x v="1"/>
    <x v="2"/>
    <x v="1"/>
    <m/>
    <n v="12"/>
    <x v="11"/>
    <x v="0"/>
    <n v="1"/>
    <x v="0"/>
    <x v="6"/>
    <x v="0"/>
  </r>
  <r>
    <n v="4780"/>
    <s v="KB305"/>
    <x v="8"/>
    <m/>
    <x v="2"/>
    <x v="7"/>
    <n v="0"/>
    <s v="January"/>
    <x v="2"/>
    <s v="  1943"/>
    <x v="0"/>
    <s v="RCAF Accident Rockcliffe Ont .43"/>
    <x v="2"/>
    <x v="2"/>
    <x v="32"/>
    <x v="1"/>
    <x v="2"/>
    <x v="1"/>
    <m/>
    <m/>
    <x v="12"/>
    <x v="1"/>
    <n v="1"/>
    <x v="1"/>
    <x v="17"/>
    <x v="1"/>
  </r>
  <r>
    <n v="4772"/>
    <s v="KB307"/>
    <x v="8"/>
    <m/>
    <x v="2"/>
    <x v="7"/>
    <n v="0"/>
    <s v="January"/>
    <x v="2"/>
    <s v="  1943"/>
    <x v="0"/>
    <s v="RCAF Accident Greenwood NS .43"/>
    <x v="2"/>
    <x v="2"/>
    <x v="32"/>
    <x v="1"/>
    <x v="2"/>
    <x v="1"/>
    <m/>
    <m/>
    <x v="12"/>
    <x v="1"/>
    <n v="1"/>
    <x v="1"/>
    <x v="17"/>
    <x v="1"/>
  </r>
  <r>
    <n v="4778"/>
    <s v="KB310"/>
    <x v="8"/>
    <m/>
    <x v="2"/>
    <x v="7"/>
    <n v="19"/>
    <s v="October"/>
    <x v="2"/>
    <d v="1943-10-19T00:00:00"/>
    <x v="0"/>
    <s v="RCAF Accident Greenwood NS .43 (Air Britain Serials) Instructional Airframe A328 de Havilland Canada Mosquito B VIII First date: 19 October 1943 - Classified as an Instructional Airframe Had been RCAF KB310 (which see). (http://rwrwalker.ca/Inst_3.htm)"/>
    <x v="2"/>
    <x v="2"/>
    <x v="32"/>
    <x v="1"/>
    <x v="2"/>
    <x v="1"/>
    <m/>
    <m/>
    <x v="13"/>
    <x v="1"/>
    <n v="1"/>
    <x v="1"/>
    <x v="17"/>
    <x v="1"/>
  </r>
  <r>
    <n v="4782"/>
    <s v="KB323"/>
    <x v="8"/>
    <m/>
    <x v="2"/>
    <x v="7"/>
    <n v="0"/>
    <s v="January"/>
    <x v="2"/>
    <s v="  1943"/>
    <x v="0"/>
    <s v="RCAF Accident Greenwood NS .43"/>
    <x v="2"/>
    <x v="2"/>
    <x v="32"/>
    <x v="1"/>
    <x v="2"/>
    <x v="1"/>
    <m/>
    <m/>
    <x v="12"/>
    <x v="1"/>
    <n v="1"/>
    <x v="1"/>
    <x v="17"/>
    <x v="1"/>
  </r>
  <r>
    <n v="896"/>
    <s v="DZ237"/>
    <x v="2"/>
    <n v="23"/>
    <x v="1"/>
    <x v="5"/>
    <n v="8"/>
    <s v="January"/>
    <x v="2"/>
    <s v="8/9 January 1943"/>
    <x v="1"/>
    <s v="8/9 January 1943 - Sergeant P.D. Olley and Sergeant E.S. Moss killed after crashing on takeoff. (Men Who Flew The Mosquito, CWGC). Crashed at Kir Uppu Malta 9.1.43 (Air Britain Serials) ORB says this was DZ236, YP-F."/>
    <x v="2"/>
    <x v="3"/>
    <x v="33"/>
    <x v="1"/>
    <x v="2"/>
    <x v="1"/>
    <m/>
    <n v="1"/>
    <x v="14"/>
    <x v="0"/>
    <n v="1"/>
    <x v="0"/>
    <x v="6"/>
    <x v="0"/>
  </r>
  <r>
    <n v="5821"/>
    <s v="DZ315"/>
    <x v="4"/>
    <n v="105"/>
    <x v="0"/>
    <x v="3"/>
    <n v="9"/>
    <s v="January"/>
    <x v="2"/>
    <s v="9 January 1943"/>
    <x v="0"/>
    <s v="09.01.1943 1615 105 to Rouen from Marham Hit by FLAK and exploded. Rouen near target area 1731 (BCL). W/O A.R.Noseda DFC RAAF +, Sgt Urquhart +, Rest in St.Sever Cem extension Rouen Missing (Rouen) 9.1.43 (Air Britain Serials)"/>
    <x v="0"/>
    <x v="1"/>
    <x v="1"/>
    <x v="1"/>
    <x v="1"/>
    <x v="1"/>
    <m/>
    <n v="1"/>
    <x v="14"/>
    <x v="0"/>
    <n v="1"/>
    <x v="0"/>
    <x v="4"/>
    <x v="0"/>
  </r>
  <r>
    <n v="2865"/>
    <s v="DK332"/>
    <x v="4"/>
    <n v="109"/>
    <x v="0"/>
    <x v="8"/>
    <n v="13"/>
    <s v="January"/>
    <x v="2"/>
    <s v="13/14 January 1943"/>
    <x v="1"/>
    <s v="13.01.1943 1745 109 to Essen from Wyton crashed on return to base. Wyton 2125 (BCL). F/L E.Cambell ok, F/L J.E.Turnbull ok, PFF OBOE &quot;Serial Range DK308 - DK332. 25 Mosquito B.Mk1V Series 11. Powered by Merlin 21/23 engines. 11Apr42 and 13Sep42. Part of a batch of 50 ordered 21Apr41 and delivered by De Havilland 11Apr42 and 13sep42. When lost this Mosquito had a total of 70.20 hrs. Airborne 1745 13Jan43 from wyton. Crashed 2125 on return to base, thus becoming the first PFF Oboe Mosquito to be written off in any circumstances. No injuries. F/L E.Campbell F/L J.E.Turnbull &quot; (Chorley via Lost Bombers) Overshot landing at Wyton 13.1.43 (Air Britain Serials) 13.01.43 109 Sqn. DK332 Wyton aerodrome. Overshot on landing. (Mosquito Crash Log)"/>
    <x v="2"/>
    <x v="7"/>
    <x v="6"/>
    <x v="1"/>
    <x v="2"/>
    <x v="1"/>
    <m/>
    <n v="1"/>
    <x v="14"/>
    <x v="0"/>
    <n v="1"/>
    <x v="0"/>
    <x v="18"/>
    <x v="0"/>
  </r>
  <r>
    <n v="3453"/>
    <s v="DD731"/>
    <x v="2"/>
    <n v="85"/>
    <x v="0"/>
    <x v="2"/>
    <n v="20"/>
    <s v="January"/>
    <x v="2"/>
    <s v="20 January 1943"/>
    <x v="0"/>
    <s v="Flying Officer Edward A. MOULD - 85 Sqn d.20/1/43, PO William Fisher (Nav/W/Op ), http://www.cwgc.org/search/casualty_details.aspx?casualty=2838176, and http://www.dehavilland.ukf.net/_DH98%20prodn%20list.txt, iis Mosquito NFII DD731 that aircraft. Crashed on Dengle Flats Essex 20.1.43 (Air Britain Serials) 20.01.43 85 Sqn. DD731 Crashed at Dengie Flats near Bradwell, Essex. Aircraft out of control at low altitude over water. (Mosquito Crash Log)"/>
    <x v="2"/>
    <x v="3"/>
    <x v="32"/>
    <x v="1"/>
    <x v="2"/>
    <x v="1"/>
    <m/>
    <n v="1"/>
    <x v="14"/>
    <x v="0"/>
    <n v="1"/>
    <x v="0"/>
    <x v="13"/>
    <x v="0"/>
  </r>
  <r>
    <n v="3837"/>
    <s v="DD777"/>
    <x v="2"/>
    <n v="157"/>
    <x v="0"/>
    <x v="2"/>
    <n v="20"/>
    <s v="January"/>
    <x v="2"/>
    <s v="20/21 January 1943"/>
    <x v="1"/>
    <s v="RAF 11 Gp. 157 Sqn. 1 Mosquito NF.II 22.25- Interception 0 - 0 - 0 - 1 Cat.Em Lost 30sm. E. Clacton_x000a__x000a_Cat.Em 20.01.43 P/O K.W. Paul RAAF = 11 Group 157 Sqn. Mosquito II: DD777 down 30sm. E. Clacton_x000a_Cat.Em 20.01.43 P/O C.P.F. Cronin = 11 Group 157 Sqn. Mosquito II: DD777 down 30sm. E. Clacton_x000a_(above from Tony Woods, transcribed from original claims &amp; losses report)_x000a_20.01.1943 Interception Patrol 157 to off Clacton from Castle Camps crashed into sea while pursuing enemy aircraft. Lost without trace (FCL). P/O KW Paul RAAF +, P/O CPF Cronin +, no further info Crashed in sea while chasing enemy aircraft 30m off Clacton Essex 20.1.43 (Air Britain Serials)_x000a__x000a_411817 Flying Officer PAUL, Keith Walter  _x000a_ _x000a_ _x000a_Source: _x000a_NAA: A705, 166/32/15 _x000a_ _x000a_Aircraft Type:  Mosquito _x000a_Serial number:  DD 777 _x000a_Radio call sign:   _x000a_Unit:  157 Sqn RAF _x000a_ _x000a_Summary: _x000a_Mosquito DD 777 of 157 Sqn RAF took off at 2000 hours on 20 January 1943 for an _x000a_operational patrol. The aircraft was handed over to the Sector Controller at Trimley, who _x000a_issued several vectors which brought DD 777 to within one and a half miles astern of an _x000a_enemy aircraft at 12000 feet, approx 30 miles east of Clacton.  _x000a_ _x000a_At approx 2225 hours the pilot of DD 777 reported “out of control”, but the aircraft failed _x000a_to respond to the Controller to repeat the message. All subsequent efforts to communicate _x000a_with the aircraft failed. _x000a_ _x000a_A night search was undertaken by 117 Sqn aircraft as well as air sea rescue boats as well _x000a_as at first light next morning. No trace was found of the missing aircraft or crew. _x000a_ _x000a_Crew: _x000a_RAAF 411817 FO Paul, K W (Pilot) _x000a_PO Cronin, C P F (Navigator/WT) _x000a_ _x000a_In 1949 it was recorded that the crew had lost their lives at sea._x000a__x000a_(MISSING WITH NO KNOWN GRAVE _x000a_ _x000a_    BY ALAN STORR)"/>
    <x v="0"/>
    <x v="8"/>
    <x v="1"/>
    <x v="1"/>
    <x v="4"/>
    <x v="1"/>
    <m/>
    <n v="1"/>
    <x v="14"/>
    <x v="0"/>
    <n v="1"/>
    <x v="0"/>
    <x v="3"/>
    <x v="0"/>
  </r>
  <r>
    <n v="4996"/>
    <s v="DZ228"/>
    <x v="2"/>
    <n v="23"/>
    <x v="1"/>
    <x v="5"/>
    <n v="20"/>
    <s v="January"/>
    <x v="2"/>
    <s v="20/21 January 1943"/>
    <x v="1"/>
    <s v="F/S Paterson and Sgt. Whitehead crashed into the sea 70 miles from Malta - both were picked up and made POWs. (Men Who Flew the Mosquito) Was YP-D on 23 Squadron according to a picture. &quot;Fighters Over Tunisia&quot; says the aircraft was presumed to have fallen foul of flak. Missing off Malta 21.1.43 (Air Britain Serials)"/>
    <x v="0"/>
    <x v="8"/>
    <x v="1"/>
    <x v="1"/>
    <x v="4"/>
    <x v="1"/>
    <m/>
    <n v="1"/>
    <x v="14"/>
    <x v="0"/>
    <n v="1"/>
    <x v="0"/>
    <x v="6"/>
    <x v="0"/>
  </r>
  <r>
    <n v="4451"/>
    <s v="DZ258"/>
    <x v="2"/>
    <n v="25"/>
    <x v="0"/>
    <x v="2"/>
    <n v="21"/>
    <s v="January"/>
    <x v="2"/>
    <s v="21 January 1943"/>
    <x v="0"/>
    <s v="Undershot landing at Church Fenton 21.1.43 (Air Britain Serials) 21.01 .43 25 Sqn. DZ258 Crashed at Ryther near Church Fenton. Aircraft undershot on landing. Two injured. (Mosquito Crash Log)"/>
    <x v="2"/>
    <x v="3"/>
    <x v="5"/>
    <x v="1"/>
    <x v="2"/>
    <x v="1"/>
    <m/>
    <n v="1"/>
    <x v="14"/>
    <x v="0"/>
    <n v="1"/>
    <x v="0"/>
    <x v="14"/>
    <x v="0"/>
  </r>
  <r>
    <n v="2864"/>
    <s v="DD662"/>
    <x v="2"/>
    <n v="264"/>
    <x v="0"/>
    <x v="2"/>
    <n v="22"/>
    <s v="January"/>
    <x v="2"/>
    <s v="22 January 1943"/>
    <x v="0"/>
    <s v="William Lawrence King. f/lt. 77359, killed on the 22.01.43. when he crashed in Mosquito DD662. (Tom Stone) 22.1.42 (sic) Mosquito from 264 Sqr crashed 1nm NW of the airfield (http://www.pprune.org/forums/archive/index.php/t-48609.html) Undershot landing at Colerne 22.1.43 (Air Britain Serials) 22.01.43 264 Sqn. DD662 One mile north west of Colerne, Wiltshire. Aircraft undershot while attempting single engine landing. (Mosquito Crash Log) _x000a__x000a_22-1-1943_x000a_No.264 Sqn._x000a_Mosquito NF.II DD662_x000a__x000a_Crashed 1m NW of Colerne, Wiltshire. Aircraft undershot while attempting single engine landing._x000a__x000a_77359 F/Lt (Pilot) William Lawrence KING RAFVR +_x000a_6343 P/O (Nav./W) Hugh Bernard BELL RAFVR +_x000a__x000a_See: De Havilland Mosquito Crash Log(2nd rev. ed.)/Smith p.7._x000a__x000a_(http://www.rafcommands.com/forum/showthread.php?9752-264-Squadron-Mosquito-Crash-22nd-Jan-1942)"/>
    <x v="2"/>
    <x v="3"/>
    <x v="5"/>
    <x v="1"/>
    <x v="2"/>
    <x v="1"/>
    <m/>
    <n v="1"/>
    <x v="14"/>
    <x v="0"/>
    <n v="1"/>
    <x v="0"/>
    <x v="10"/>
    <x v="0"/>
  </r>
  <r>
    <n v="5823"/>
    <s v="DZ311"/>
    <x v="4"/>
    <n v="105"/>
    <x v="0"/>
    <x v="3"/>
    <n v="23"/>
    <s v="January"/>
    <x v="2"/>
    <s v="23 January 1943"/>
    <x v="0"/>
    <s v="23.01.1943 1212 Rail targets between Oldenburg and Osnabrück 105 to Oldenburg from Marham Lost without trace, last heard 5308N, 0526E. Between Oldenburg + Osnabrück Last heard 1322 (BCL). P/O L.J.Skinner +, Sgt F.H.Saunders +, Missing from attack on Oldenburg to Osnabruck railway 23.1.43 (Air Britain Serials)"/>
    <x v="3"/>
    <x v="4"/>
    <x v="1"/>
    <x v="1"/>
    <x v="3"/>
    <x v="1"/>
    <m/>
    <n v="1"/>
    <x v="14"/>
    <x v="0"/>
    <n v="1"/>
    <x v="0"/>
    <x v="4"/>
    <x v="0"/>
  </r>
  <r>
    <n v="3241"/>
    <s v="HJ919"/>
    <x v="2"/>
    <s v="410/25/410"/>
    <x v="0"/>
    <x v="2"/>
    <n v="23"/>
    <s v="January"/>
    <x v="2"/>
    <s v="23 January 1943"/>
    <x v="0"/>
    <s v="A crew was lost on 23 January when Sgt. G.G. Mills and Sgt. M. Lupton (RAF) crashed into the sea while on a training flight. (http://www.rcaf.com/410squadron/410eng1.htm) Stalled while low flying and crashed in sea off Sea Houses Northumberland 23.1.43 (Air Britain Serials) 23.01.43 410 Sqn. HJ919 Crashed one mile out to sea off the Coast Guard Station Seahouses, Northumberland. (Mosquito Crash Log)  _x000a__x000a_23.01.43_x000a_D.H. 98 Mosquito NFII HJ919 410 Sqn Acklington_x000a_S/Ldr B G Miller – pilot (K) _x000a_Sgt E Collis – navigator (K)_x000a_Aircraft was on a low-level map reading sortie when it flew into the sea 1 mile off the Coast Guard Station, Seahouses, Northumberland_x000a__x000a_Wreckage located 2 miles south east of Seahouses by ASR Defiant of No.281 Sqn._x000a__x000a_AIR27/1614_x000a_Sgt L Fisher (Sgt Scharf, Air Gunner) were called out to search for a Mosquito from No.410 Sqn Acklington which had crashed into the sea. They located pieces of wreckage 2 miles SE of Seahouses but there were no survivors._x000a__x000a_From diary of Brass Hat (harbour clearance) diver Ken Lucas_x000a__x000a_26th January_x000a_Left for Seahouses for Mosquito. Stayed at Alnwick for the night._x000a__x000a_27th January_x000a_Arrived Seahouses. Dived for plane. Abandoned. Could not be found._x000a__x000a_(http://www.rafcommands.com/forum/showthread.php?13405-One-for-Ross-RNLI-Report)"/>
    <x v="2"/>
    <x v="2"/>
    <x v="34"/>
    <x v="1"/>
    <x v="2"/>
    <x v="1"/>
    <m/>
    <n v="1"/>
    <x v="14"/>
    <x v="0"/>
    <n v="1"/>
    <x v="0"/>
    <x v="19"/>
    <x v="2"/>
  </r>
  <r>
    <n v="3866"/>
    <s v="DZ658"/>
    <x v="2"/>
    <n v="456"/>
    <x v="0"/>
    <x v="2"/>
    <n v="25"/>
    <s v="January"/>
    <x v="2"/>
    <s v="25 January 1943"/>
    <x v="0"/>
    <s v="Crashed on approach Valley 25.1.43 (Air Britain Serials) 25.01.43 456 Sqn. DZ658 Undershot badly, hit ground while on approach to Valley, Anglesey. (Mosquito Crash Log)"/>
    <x v="2"/>
    <x v="3"/>
    <x v="5"/>
    <x v="1"/>
    <x v="2"/>
    <x v="1"/>
    <m/>
    <n v="1"/>
    <x v="14"/>
    <x v="0"/>
    <n v="1"/>
    <x v="0"/>
    <x v="20"/>
    <x v="0"/>
  </r>
  <r>
    <n v="3663"/>
    <s v="DD791"/>
    <x v="2"/>
    <n v="307"/>
    <x v="0"/>
    <x v="2"/>
    <n v="26"/>
    <s v="January"/>
    <x v="2"/>
    <s v="26 January 1943"/>
    <x v="0"/>
    <s v="Undershot landing at Exeter 26.1.43 (Air Britain Serials) 26.01.43 307 Sqn. DZ600 (sic) Exeter airfield, undershot on landing. Two injured. (Mosquito Crash Log)"/>
    <x v="2"/>
    <x v="3"/>
    <x v="5"/>
    <x v="1"/>
    <x v="2"/>
    <x v="1"/>
    <m/>
    <n v="1"/>
    <x v="14"/>
    <x v="0"/>
    <n v="1"/>
    <x v="0"/>
    <x v="21"/>
    <x v="0"/>
  </r>
  <r>
    <n v="5556"/>
    <s v="DZ246"/>
    <x v="2"/>
    <n v="410"/>
    <x v="0"/>
    <x v="2"/>
    <n v="26"/>
    <s v="January"/>
    <x v="2"/>
    <s v="26 January 1943"/>
    <x v="0"/>
    <s v="There was another less serious accident some days later when a Mosquito overshot when landing, scraped by the control tower and crashed into a dispersal hut. The aircraft was wrecked but the only injury was cuts and bruises received by a startled occupant of the hut. (http://www.rcaf.com/410squadron/410eng1.htm) Overshot landing at Acklington and hit bowser 26.1.43 (Air Britain Serials) 26.01.43 410 Sqn. DZ246 Acklington aerodrome. Overshot landing and hit petrol bowser, also a hut. No injuries. (Mosquito Crash Log)"/>
    <x v="2"/>
    <x v="3"/>
    <x v="6"/>
    <x v="1"/>
    <x v="2"/>
    <x v="1"/>
    <m/>
    <n v="1"/>
    <x v="14"/>
    <x v="0"/>
    <n v="1"/>
    <x v="0"/>
    <x v="19"/>
    <x v="0"/>
  </r>
  <r>
    <n v="5824"/>
    <s v="DK336"/>
    <x v="4"/>
    <n v="105"/>
    <x v="0"/>
    <x v="3"/>
    <n v="27"/>
    <s v="January"/>
    <x v="2"/>
    <s v="27 January 1943"/>
    <x v="0"/>
    <s v="27.01.1943 1427 attack Burmester Wain Diesel plant 105 to Copenhagen from Marham on return engine failure. near Shipdham, 4miles SSW East Dereham, Norfolk 1950 (BCL). Sgt R.Clare +, F/O Doyle + , Crashed near Shipdham returning from Cologne 27.1.43 (Air Britain Serials) 27.01.43 105 Sqn. DK336 East Dereham, Norfolk. Aircraft hit balloon cable and tree after starboard engine failed. (Mosquito Crash Log)"/>
    <x v="2"/>
    <x v="7"/>
    <x v="2"/>
    <x v="1"/>
    <x v="2"/>
    <x v="1"/>
    <m/>
    <n v="1"/>
    <x v="14"/>
    <x v="0"/>
    <n v="1"/>
    <x v="0"/>
    <x v="4"/>
    <x v="0"/>
  </r>
  <r>
    <n v="5828"/>
    <s v="DZ407"/>
    <x v="4"/>
    <n v="105"/>
    <x v="0"/>
    <x v="3"/>
    <n v="27"/>
    <s v="January"/>
    <x v="2"/>
    <s v="27 January 1943"/>
    <x v="0"/>
    <s v="27.01.1943 1426 attack Burmeister Wain Diesel plant 105 to Copenhagen from Marham flew into high tension cable. near Tveje-Merlose, SW suburbs Holbaek 1713 (BCL). Sgt J.G.Dawson + , Sgt R.H.Cox + , rest in Tvele-Melrose churchyard _x000a_ The aircraft belonged to RAF 105 Sqn. Bomber Command and was coded GB-R. T/O 14:26 Marham. OP: Burmaister &amp; Wain, Copenhagen. When heading towards west after the attack DZ407 piloted by Sgt James George Dawson and Navigator Sgt Ronald H. Cox flew low to avoid the German flak. When passing over Tvede-Merløse DZ407 hit a tree which tore part of the wing of. The aircraft continued across the village pond where it hit some electrical wires which started a fire which again caused the aircraft to explode at 17:13 hours killing both crew members. The wreckage was spread over 500 x 400 metres. The flyers were laid to rest in Tvede-Merløse cemetery on 30/1-1943. _x000a_A German field priest officiated at the graveside ceremony. A speech was held by the German Fliegerhorstkommandant of Værløse Major Sonntag, and a German guard of honour fired a salute. Sources: RL 19/455, AS 9-83, Tvede-Merløse church office, LBUK, BCL. First operational sortie 29Dec42. DZ407 was one of two 105 Sqdn Mosquitoes lost on this operation. See: DK336. Airborne 1426 27Jan43 from Marham to attack the Burmeister Wain diesel plant. Flew into High Tension cables and crashed 1713 near Tveje-Merlose in the SW suburbs of Holbaek, Denmark, where both are buried in the local churchyard. Sgt J.G.Dawson KIA Sgt R.H.Cox KIA &quot; (Chorley via Lost Bombers) Missing (Copenhagen) 27.1.43 (Air Britain Serials)"/>
    <x v="0"/>
    <x v="8"/>
    <x v="1"/>
    <x v="1"/>
    <x v="4"/>
    <x v="1"/>
    <m/>
    <n v="1"/>
    <x v="14"/>
    <x v="0"/>
    <n v="1"/>
    <x v="0"/>
    <x v="4"/>
    <x v="0"/>
  </r>
  <r>
    <n v="5829"/>
    <s v="DZ367"/>
    <x v="4"/>
    <n v="105"/>
    <x v="0"/>
    <x v="3"/>
    <n v="30"/>
    <s v="January"/>
    <x v="2"/>
    <s v="30 January 1943"/>
    <x v="0"/>
    <s v="30.01.1943 1325 105 to Berlin from Marham hit by FLAK. at Altengrabow (BCL). S/L DFW Darling +, F/O Wright +, rest in Altengrabow, details in 139Sqn ORB Pilot: S/Ldr. Donald Frederick William Darling D.F.C. 40368 R.A.F. Age; 24, Killed_x000a__x000a_Nav: F/O. William Wright 116695 R.A.F.V.R. Age; 34, Killed_x000a__x000a_REASON FOR LOSS:_x000a__x000a_Took off at 13.25 hrs from Marham, Norfolk for a very dramatic and daring raid into Berlin to interrupt large rallies addressed by Nazi leaders in Berlin on this day. The raid was in two formations with 3 Mosquito's on each. The first 3 reached Berlin and bombed at mid morning - the exact time that Goering was due to speak. The speech was delayed for an hour - these 3 Mosquitos returned all safe. In the afternoon the next formation of 3 arrived at the time that Goebbels was due to speak and all again bombed at the correct time. German defences however had been alerted and DZ367 was shot down by the defensive flak and both crew members were killed. The other 2 returned safe._x000a_(http://www.aircrewremembrancesociety.com/raf1943/darling.html) Missing (Berlin) 30.1.43 (Air Britain Serials)_x000a__x000a_DZ367 was delivered to 105 Sqdn 6Nov42. Had a total of 62.50 hours when lost. DZ367 was the first Mosquito to be lost on a raid on Berlin. Airborne 1325 30Jan43 from Marham. Shot down by Flak, crashing at Altengrabow where both airmen were buried 4feb43. Their graves are now located in the berlin 1939-45 War Cemetery. Details of this operation have been entered in 139 Sqdn's ORB, but the CWGC entires for the crew show both as belonging to 105 Sqdn. S/L D.F.W.Darling DFC KIA F/O W.Wright KIA &quot; (Chorley via Lost Bombers)"/>
    <x v="0"/>
    <x v="1"/>
    <x v="1"/>
    <x v="1"/>
    <x v="1"/>
    <x v="1"/>
    <m/>
    <n v="1"/>
    <x v="14"/>
    <x v="0"/>
    <n v="1"/>
    <x v="0"/>
    <x v="4"/>
    <x v="0"/>
  </r>
  <r>
    <n v="3394"/>
    <s v="DD665"/>
    <x v="2"/>
    <n v="264"/>
    <x v="0"/>
    <x v="2"/>
    <n v="2"/>
    <s v="February"/>
    <x v="2"/>
    <s v="2 February 1943"/>
    <x v="0"/>
    <s v="Collided with DD785 and crashed Bishops Waltham Hants. 2.2.43 (Air Britain Serials) 02.02.43 264 Sqn. DD665 Mid air collision. Faulty Al in DD665. D0665 crashed at Bishops DD785 Waltham, Hampshire, DD785 crashed at Chasebarn. (Mosquito Crash Log) Probably Plt Off FULLER, SYDNEY BEN DFM (49572) RAF; age: 28 (Henk Welting - http://www.rafcommands.com/forum/showthread.php?12018-February-1943-1"/>
    <x v="2"/>
    <x v="3"/>
    <x v="19"/>
    <x v="1"/>
    <x v="2"/>
    <x v="1"/>
    <m/>
    <n v="2"/>
    <x v="15"/>
    <x v="0"/>
    <n v="1"/>
    <x v="0"/>
    <x v="10"/>
    <x v="0"/>
  </r>
  <r>
    <n v="3402"/>
    <s v="DD785"/>
    <x v="2"/>
    <n v="264"/>
    <x v="0"/>
    <x v="2"/>
    <n v="2"/>
    <s v="February"/>
    <x v="2"/>
    <s v="2 February 1943"/>
    <x v="0"/>
    <s v="Collided with DD665 and crashed Chasebarn Herts. 2.2.43 (Air Britain Serials) The pilot of DD785 &quot;abandoned&quot; his aircraft; crashed Chase Farm, Martin, Fordingbridge, Hants., and may have survived. (Henk Welting - http://www.rafcommands.com/forum/showthread.php?12018-February-1943-1)"/>
    <x v="2"/>
    <x v="3"/>
    <x v="19"/>
    <x v="1"/>
    <x v="2"/>
    <x v="1"/>
    <m/>
    <n v="2"/>
    <x v="15"/>
    <x v="0"/>
    <n v="1"/>
    <x v="0"/>
    <x v="10"/>
    <x v="0"/>
  </r>
  <r>
    <n v="4925"/>
    <s v="HJ918"/>
    <x v="2"/>
    <n v="25"/>
    <x v="0"/>
    <x v="2"/>
    <n v="5"/>
    <s v="February"/>
    <x v="2"/>
    <s v="5 February 1943"/>
    <x v="0"/>
    <s v="Broke up and crashed 2m E of Church Fenton 5.2.43 (Air Britain Serials) 05.02.43 25 Sqn. HJ918 (sic) Crashed two miles east of Church Fenton. Aircraft seen to dive out of cloud without a tail. Broke up in mid air possibly due to abnormal loading whilst in cloud. (Mosquito Crash Log)  Trying to establish whether 90157 Sqdn/Ldr William Fleming Carnaby was the pilot of 25 Squadron Mosquito HJ918 which broke up and crashed near Chruch Fenton on 5th February 1943. Francis Mason's 25 Sqn history 'Hawks Rising' confirms HJ918 and Carnaby as pilot - Fg Off James Hector Lennox Kemp also killed. (http://www.rafcommands.com/forum/showthread.php?10219-Sqdn-Ldr-William-Carnaby-25-Squadron)"/>
    <x v="2"/>
    <x v="3"/>
    <x v="35"/>
    <x v="1"/>
    <x v="2"/>
    <x v="1"/>
    <m/>
    <n v="2"/>
    <x v="15"/>
    <x v="0"/>
    <n v="1"/>
    <x v="0"/>
    <x v="14"/>
    <x v="2"/>
  </r>
  <r>
    <n v="5853"/>
    <s v="DD794"/>
    <x v="2"/>
    <n v="23"/>
    <x v="1"/>
    <x v="5"/>
    <n v="12"/>
    <s v="February"/>
    <x v="2"/>
    <s v="12 February 1943"/>
    <x v="0"/>
    <s v="F/S D.I. Clunes and Navigator both missing. Took off from Malta at 2150 for an intruder over western Sicily, navigator Sgt R.C. Marston (&quot;Fighters Over Tunisia&quot;. Missing on patrol from Malta 12.2.43 (Air Britain Serials) Crew initials from CWGC. 23 Squadron ORB states that the next day an Italian broadcast was heard indicating a British fighter had been shot down by Italian flak at Castel Vetrano and it is assumed DD794 was meant."/>
    <x v="0"/>
    <x v="1"/>
    <x v="1"/>
    <x v="1"/>
    <x v="1"/>
    <x v="1"/>
    <m/>
    <n v="2"/>
    <x v="15"/>
    <x v="0"/>
    <n v="1"/>
    <x v="0"/>
    <x v="6"/>
    <x v="0"/>
  </r>
  <r>
    <n v="4775"/>
    <s v="HJ664"/>
    <x v="6"/>
    <m/>
    <x v="0"/>
    <x v="1"/>
    <n v="14"/>
    <s v="February"/>
    <x v="2"/>
    <s v="14 February 1943"/>
    <x v="0"/>
    <s v="Crashed on test before delivery 14.2.43 (Air Britain Serials)"/>
    <x v="2"/>
    <x v="2"/>
    <x v="32"/>
    <x v="1"/>
    <x v="2"/>
    <x v="1"/>
    <m/>
    <n v="2"/>
    <x v="15"/>
    <x v="0"/>
    <n v="1"/>
    <x v="1"/>
    <x v="17"/>
    <x v="0"/>
  </r>
  <r>
    <n v="5882"/>
    <s v="DD792"/>
    <x v="2"/>
    <n v="23"/>
    <x v="1"/>
    <x v="5"/>
    <n v="15"/>
    <s v="February"/>
    <x v="2"/>
    <s v="15/16 February 1943"/>
    <x v="1"/>
    <s v="F/O Cave-Browne E H and W/O Frederick Westcott (524645) aged 33, buried in Catania War Cemetery with Cave-Brown. Shot down over Trapani when providing cover for other Mosquitos (Men Who Flew The Mosquito) 15/16 February, took off 0138 (Fighters Over Tunisia) Missing on patrol from Malta 16.2.43 (Air Britain Serials) Italian radio reported the next day that an allied aircraft had been shot down over Trapani, and it was assumed it was this Mosquito. (23 Squadron ORB). MH - not known if Mosquito was shot down by flak or aircraft, the former seems the more likely."/>
    <x v="3"/>
    <x v="4"/>
    <x v="1"/>
    <x v="1"/>
    <x v="3"/>
    <x v="1"/>
    <m/>
    <n v="2"/>
    <x v="15"/>
    <x v="0"/>
    <n v="1"/>
    <x v="0"/>
    <x v="6"/>
    <x v="0"/>
  </r>
  <r>
    <n v="5898"/>
    <s v="DZ420"/>
    <x v="4"/>
    <s v="105/139"/>
    <x v="0"/>
    <x v="3"/>
    <n v="18"/>
    <s v="February"/>
    <x v="2"/>
    <s v="18 February 1943"/>
    <x v="0"/>
    <s v="18.02.1943 1630 139 to Tours from Marham . at Vengeons (Manche), 4km NNE Sourdeval (BCL). F/S FA Budden +, Sgt F Morris +, rest in Vengeons churchyard Missing (Tours) 18.2.43 (Air Britain Serials) Airborne 1630 18Feb43 from Marham. Cause of loss not established. Crashed at Vengeons (Manche) 4 km NNE of Sourdeval, France. Both are buried in Vengeons Churchyard. F/S F.A.Budden KIA Sgt F.Morris KIA &quot; (Chorley via Lost Bombers)"/>
    <x v="3"/>
    <x v="4"/>
    <x v="1"/>
    <x v="1"/>
    <x v="3"/>
    <x v="1"/>
    <m/>
    <n v="2"/>
    <x v="15"/>
    <x v="0"/>
    <n v="1"/>
    <x v="0"/>
    <x v="15"/>
    <x v="0"/>
  </r>
  <r>
    <n v="5833"/>
    <s v="DZ474"/>
    <x v="4"/>
    <n v="105"/>
    <x v="0"/>
    <x v="3"/>
    <n v="19"/>
    <s v="February"/>
    <x v="2"/>
    <s v="19 February 1943"/>
    <x v="0"/>
    <s v="19.021943 Training 105 Overshot and crashed. near Debden airfield, Essex (BCL). F/L Frenel inj, Sgt GP Lister inj, February 18, 1943 - A lost RAF Mosquito with no radio and one engine feathered attempted to land at Debden. As it was about to touch down, the pilot gunned his left engine and swerved off the runway, crashing into the 334th's dispersal hut after going through two P-47s. The two crew members were OK. The four 500 pound bombs that were aboard were not found until the next day in the totally disintegrated Mosquito. P-47 41-6002 was repairable but 41-6247 went to the salvage heap. Crashed on overshoot Debden 19.2.43 (Air Britain Serials) 18-19.2.43 105 Sqn. DZ474 Debden aerodrome. Struck obstruction during overshoot. 2 injured. (Mosquito Crash Log)"/>
    <x v="2"/>
    <x v="2"/>
    <x v="2"/>
    <x v="1"/>
    <x v="2"/>
    <x v="1"/>
    <m/>
    <n v="2"/>
    <x v="15"/>
    <x v="0"/>
    <n v="1"/>
    <x v="0"/>
    <x v="4"/>
    <x v="0"/>
  </r>
  <r>
    <n v="5850"/>
    <s v="DZ378"/>
    <x v="4"/>
    <n v="105"/>
    <x v="0"/>
    <x v="3"/>
    <n v="20"/>
    <s v="February"/>
    <x v="2"/>
    <s v="20 February 1943"/>
    <x v="0"/>
    <s v="105/DZ378 105 Sqn Mosquito IV DZ378 Op: Delmenhorst S/L R W Reynolds, F/O E B Sismore. Cr. landed base; repairs discontinued. To 13 OTU as 3509M. (http://www.rafinfo.org.uk/BCWW2Losses/1942.htm) Damaged 20.2.43 to 3509M (Air Britain Serials)"/>
    <x v="4"/>
    <x v="3"/>
    <x v="1"/>
    <x v="1"/>
    <x v="2"/>
    <x v="1"/>
    <m/>
    <n v="2"/>
    <x v="15"/>
    <x v="0"/>
    <n v="1"/>
    <x v="0"/>
    <x v="4"/>
    <x v="0"/>
  </r>
  <r>
    <n v="7616"/>
    <s v="DZ466"/>
    <x v="4"/>
    <n v="540"/>
    <x v="0"/>
    <x v="0"/>
    <n v="20"/>
    <s v="February"/>
    <x v="2"/>
    <s v="20 February 1943"/>
    <x v="0"/>
    <s v="Payne W J 540 DZ466 101512 RAF 20/02/43 (Ross McNeil's Air Force PoW files at rafcommands, http://www.rafcommands.com/Air%20Force%20PoWs/RAF%20POWs%20Query%20P_1.html) 20Feb43 F/O Payne and Sgt Kent 540 Sqn (Mosquito DZ466) took off from Benson to make a photographic reconnaissance of Vienna and Linz area but failed to return. (Andy Fletcher on 12 O'Clock High! Forum - Andy has a copy of the 540 Squadron ORB) MH - A Mosquito with a *466 serial number was photographed on a French beach (St. Brieux) by German soldiers. The props were bent, indicating a belly-landing, however the aircraft had been jacked up on its wheels. F/O W.L. Payne (101512) joined 1 PRU 20Jul42 (as a P/O) and went on to fly with 540 Sqn. If Payne intended to defect, I'm sure his Nav F/S A.J. Kent may have had something to say about it. The ORB states that DZ466 was tracked by RDF whilst returning. Plot was then lost and ~20 mins later a faint SOS was received by base (Benson) D/F station. Payne's first sortie was on 19Sep42 and he then flew continuously until he became a POW. Not to be confused with W/O W.J. Payne (754956) who was with 1 PRU at the same time (KIA 13Jan43 with 541 Sqn). [My grandfather was a PRU Spitfire pilot and he's been trying to dig up some information on old colleagues he remembers from the war. There is one story he's been telling recently of a Mosquito pilot, called 'Pissy' Payne. According to my grandfather, Payne landed his Mosquito at a French airfield and handed it over to the Germans. Payne also gave the Germans detailed information of my grandfathers squadron. My grandfather was wondering what may have happened to this character and I've been trawling the internet trying to find out. Apparently Payne was from the West Indies and was known as 'Pissy' due to his fondness for a drink.] (http://forum.12oclockhigh.net/showthread.php?t=16389) Missing from PR sorties to Paris area 20.2.43 (Air Britain Serials) Came down at Plage des Rosaires, Plérin (http://www.absa39-45.com/Pertes%20Bretagne/Cotes%20Armor/pertes_raf_cotes_armor.html)"/>
    <x v="3"/>
    <x v="4"/>
    <x v="1"/>
    <x v="1"/>
    <x v="3"/>
    <x v="1"/>
    <m/>
    <n v="2"/>
    <x v="15"/>
    <x v="0"/>
    <n v="1"/>
    <x v="0"/>
    <x v="16"/>
    <x v="0"/>
  </r>
  <r>
    <n v="3377"/>
    <s v="W4060"/>
    <x v="9"/>
    <s v="AAEE/1PRU/540"/>
    <x v="0"/>
    <x v="0"/>
    <n v="20"/>
    <s v="February"/>
    <x v="2"/>
    <s v="20 February 1943"/>
    <x v="0"/>
    <s v="W/O II David O'Neill RCAF who is buried in Bergen (Mollendal) Church Cemetery. (Geoff Crump, Cheshire Regiment Museum) This Mosquito crashed down 6-8 km from Bergen. The german documents give these details: LXX.Armeekorps: Abschuss eines engl. Aufklarer Typ Mosquito SW Loddefjord (etwa 8 km SW Bergen) durch flak. 2 Mann besatzung tot. War Diary Marineoberkommando Norwegen: 1135 Uhr 1 Mosquito 15 km sudlich Bergen kurs nord und zuruck auf sudkurs, sturzt 6 km sudl. Bergen ab. Kein beschuss durch Mar. Flakeinheiten.W.B.N. Meldet dazu: Verm. durch flak abgeschossen. 2 mannbesatzung tot. Long-range version (Markus) This 540. Sqdn. PRU Mosquito, piloted by W/O David O`Neil, R 92679 RCAF with Navigator Sgt. A.D. Lockyer, 629806 RAF was shot down 20.02.43 by AA guns in the emplacemets of Leuchtgruppe Knappen while passing over the Grimstadfjord.(Heavy ships anchorage) The Mosquito crashed on land at Loddefjord, a suburb to Bergen. Today there is a large shoppingcenter called &quot;Vestkanten&quot; at this place. The two crew members were both killed in the crash, and buried at Møllendal Cemetery. Some few parts of this Mosquito are exhibited in the &quot;Bunkermuseum&quot; at Laksvaag. (http://f16.parsimony.net/forum28300/messages/8520.htm) Missing from PR mission to Bergen 20.2.43 (Air Britain Serials)"/>
    <x v="0"/>
    <x v="1"/>
    <x v="1"/>
    <x v="1"/>
    <x v="1"/>
    <x v="1"/>
    <m/>
    <n v="2"/>
    <x v="15"/>
    <x v="0"/>
    <n v="1"/>
    <x v="0"/>
    <x v="16"/>
    <x v="0"/>
  </r>
  <r>
    <n v="5889"/>
    <s v="DD793"/>
    <x v="2"/>
    <n v="23"/>
    <x v="1"/>
    <x v="5"/>
    <n v="21"/>
    <s v="February"/>
    <x v="2"/>
    <s v="21 February 1943"/>
    <x v="0"/>
    <s v="F/Lt. Neyder and F/O Cornes S J were in DD793. Aircraft disappeared without trace but only Cornes in commemorated on the Malta Memorial as Marceli Neyder was Polish. DD793 - Patrol Maratimo-Pantellaria. F/Lt Marceli NEYDER - P.0306 - PAF - commemorated on the Polish Memorial Northolt. Cooperating with anti-shipping aircraft (Fighters Over Tunisia). Missing on patrol from Malta 21.2.43 (Air Britain Serials) Took off 03:35 - dawn patrol?"/>
    <x v="3"/>
    <x v="4"/>
    <x v="1"/>
    <x v="1"/>
    <x v="3"/>
    <x v="1"/>
    <m/>
    <n v="2"/>
    <x v="15"/>
    <x v="0"/>
    <n v="1"/>
    <x v="0"/>
    <x v="6"/>
    <x v="0"/>
  </r>
  <r>
    <n v="5886"/>
    <s v="DZ232"/>
    <x v="2"/>
    <n v="23"/>
    <x v="1"/>
    <x v="5"/>
    <n v="21"/>
    <s v="February"/>
    <x v="2"/>
    <s v="21/22 February 1943"/>
    <x v="1"/>
    <s v="Overshot landing at Luqa 21.2.43 (Air Britain Serials) F/L Barkel F/O Cave both OK."/>
    <x v="2"/>
    <x v="3"/>
    <x v="6"/>
    <x v="1"/>
    <x v="2"/>
    <x v="1"/>
    <m/>
    <n v="2"/>
    <x v="15"/>
    <x v="0"/>
    <n v="1"/>
    <x v="0"/>
    <x v="6"/>
    <x v="0"/>
  </r>
  <r>
    <n v="7769"/>
    <s v="DZ475"/>
    <x v="4"/>
    <n v="521"/>
    <x v="0"/>
    <x v="4"/>
    <n v="25"/>
    <s v="February"/>
    <x v="2"/>
    <s v="25 February 1943"/>
    <x v="0"/>
    <s v="Missing from met flight to Rouen 25.2.43 (Air Britain Serials) 25.02.43 521 Sqn. DZ475 Missing. Presumed enemy action. (Mosquito Crash Log)_x000a__x000a_Name: ORR, NATHANIEL PERCY _x000a_Initials: N P _x000a_Nationality: United Kingdom _x000a_Rank: Pilot Officer _x000a_Regiment/Service: Royal Air Force Volunteer Reserve _x000a_Unit Text: 521 Sqdn. _x000a_Date of Death: 25/02/1943 _x000a_Service No: 139946 _x000a_Casualty Type: Commonwealth War Dead _x000a_Grave/Memorial Reference: Panel 132. _x000a_Memorial: RUNNYMEDE MEMORIAL _x000a__x000a_ame: PRICE, NORMAN GEORGE _x000a_Initials: N G _x000a_Nationality: United Kingdom _x000a_Rank: Flying Officer _x000a_Regiment/Service: Royal Air Force Volunteer Reserve _x000a_Unit Text: 521 Sqdn. _x000a_Age: 20 _x000a_Date of Death: 25/02/1943 _x000a_Service No: 128369 _x000a_Additional information: Son of George Herbert and Lilian Maud Price, of Weston-super-Mare, Somerset. _x000a_Casualty Type: Commonwealth War Dead _x000a_Grave/Memorial Reference: Panel 129. _x000a_Memorial: RUNNYMEDE MEMORIAL _x000a__x000a_(CWGC)"/>
    <x v="3"/>
    <x v="4"/>
    <x v="1"/>
    <x v="1"/>
    <x v="3"/>
    <x v="1"/>
    <m/>
    <n v="2"/>
    <x v="15"/>
    <x v="0"/>
    <n v="1"/>
    <x v="0"/>
    <x v="9"/>
    <x v="0"/>
  </r>
  <r>
    <n v="5856"/>
    <s v="DZ365"/>
    <x v="4"/>
    <n v="105"/>
    <x v="0"/>
    <x v="3"/>
    <n v="26"/>
    <s v="February"/>
    <x v="2"/>
    <s v="26 February 1943"/>
    <x v="0"/>
    <s v="26.02.1943 1646 Attack naval stores depots 105 to Rennes from Marham collided with DZ413. in target area 1844 (BCL). W/C GP Longfield +, F/L RF Millns +, rest in Rennes Eastern Communal Cem, common sortie with DZ413, DZ481 Collided with DZ413 during attack Rennes 17.2.43 (Air Britain Serials) Airborne 1646 26Feb43 to attack a naval stores depot. Collided in the air with another Squadron Mosquito (DZ413) and crashed at 1844 in the target area. Both officers are buried in Rennes Eastern Communal Cemetery alongside their Sqdn comrade from DZ413. W/C Longfield's father was the Revd Thomas William Longfield BA of High Halstow Rectory, Rochester, Kent. W/C G.P.Longfield KIA F/L R.F.Millns KIA &quot; (Chorley via Lost Bombers) 26.02.43 105 Sqn. DZ365 Crashed ? after collision. DZ413 (Mosquito Crash Log)  All aircraft took off at at 1645 hours. Seven aircraft successfully bombed target from heights varying from 50 to 800 feet. Clouds of smoke and debris seen in target area, which was severly damaged. One aircraft unable to bomb on first run up, circled and bombed from 800'. Smoke seen from distance of 20 miles, visibility being very good. One aircraft abondoned task over target, owing to leading aircraft's bombs exploding just as aircraft was in run up to target. W/Cdr. Longfield led the formation, and owing to a navigational error, turned sharply, causing a collision with the second aircraft, piloted by F/O. Kimmel. The W/Cdr's aircraft was seen to crash out of control, and F/O. Kimmel's aircraft was seen to be losing height with a glycol leak, apparently under control.  (http://www.rafcommands.com/forum/showthread.php?10356-105-Squadron-ORB-26-2-1943-(Mosquito-s-DZ413-amp-DZ365)&amp;p=60364&amp;highlight=Mosquito#post60364)  Crashed at Launais - Cne de Moigné (1 km SE) (http://francecrashes39-45.net/rech_avion.php?PHPSESSID=8e7dca1c278bcbca99924b5e41bf83b8)"/>
    <x v="0"/>
    <x v="13"/>
    <x v="1"/>
    <x v="1"/>
    <x v="4"/>
    <x v="1"/>
    <m/>
    <n v="2"/>
    <x v="15"/>
    <x v="0"/>
    <n v="1"/>
    <x v="0"/>
    <x v="4"/>
    <x v="0"/>
  </r>
  <r>
    <n v="5914"/>
    <s v="DZ413"/>
    <x v="4"/>
    <n v="105"/>
    <x v="0"/>
    <x v="3"/>
    <n v="26"/>
    <s v="February"/>
    <x v="2"/>
    <s v="26 February 1943"/>
    <x v="0"/>
    <s v="26.02.1943 1646 attack naval stores depots105 to Rennes from Marham collided with DZ365. in target area 1844 (BCL). F/O SG Kimmel RCAF +, F/O HN Kirkland +, Kimmel rests in Bretteville-sur-Laize, Kirkland in Rennes Eastern Communal Cem, common sortie with DZ365, DZ481 Collided with DZ365 during attack Rennes 26.2.43 (Air Britain Serials) Airborne 1650 26feb43 from Marham to attack a naval stores depot. Collided in the air with another Squadron Mosquito (DZ365), crashing 1844 in the target area. F/O Kimmel now rests in Brettevillle-sur-Laize Canadian War Cemetery; his Navigator is buried in Rennes Eastern Communal Cemetery alongside his Squadron comrades from DZ365. F/O S.G.Kimmel RCAF KIA f/O H.N.Kirkland RCAF KIA &quot; (Chorley via Lost Bombers)       All aircraft took off at at 1645 hours. Seven aircraft successfully bombed target from heights varying from 50 to 800 feet. Clouds of smoke and debris seen in target area, which was severly damaged. One aircraft unable to bomb on first run up, circled and bombed from 800'. Smoke seen from distance of 20 miles, visibility being very good. One aircraft abondoned task over target, owing to leading aircraft's bombs exploding just as aircraft was in run up to target. W/Cdr. Longfield led the formation, and owing to a navigational error, turned sharply, causing a collision with the second aircraft, piloted by F/O. Kimmel. The W/Cdr's aircraft was seen to crash out of control, and F/O. Kimmel's aircraft was seen to be losing height with a glycol leak, apparently under control.  (http://www.rafcommands.com/forum/showthread.php?10356-105-Squadron-ORB-26-2-1943-(Mosquito-s-DZ413-amp-DZ365)&amp;p=60364&amp;highlight=Mosquito#post60364)   Crashed at Moigne - La Jouaudiere - Les Champs Ferrees (http://francecrashes39-45.net/rech_avion.php?PHPSESSID=8e7dca1c278bcbca99924b5e41bf83b8)"/>
    <x v="0"/>
    <x v="13"/>
    <x v="1"/>
    <x v="1"/>
    <x v="4"/>
    <x v="1"/>
    <m/>
    <n v="2"/>
    <x v="15"/>
    <x v="0"/>
    <n v="1"/>
    <x v="0"/>
    <x v="4"/>
    <x v="0"/>
  </r>
  <r>
    <n v="1577"/>
    <s v="DZ481"/>
    <x v="4"/>
    <n v="139"/>
    <x v="0"/>
    <x v="3"/>
    <n v="26"/>
    <s v="February"/>
    <x v="2"/>
    <s v="26 February 1943"/>
    <x v="0"/>
    <s v="On 26th February 1943 Mosquito IV (DZ481 XD-L)up from Markham was lost on a mission to the Normandie area, probably with a naval depot as target. Onboard were the Norwegians Ltn. Tycho Castberg Moe with Fnr. Ottar Smedstad as nav. Probably the last time the plane was observed was 60mls away from Rennes, probably after the attack, and then I know nothing more. It is however reason to belive that it crashed either in the Normandie area or the Channel. _x000a_Is there anybody that can share some light with me of what happen to thees brave fellow Norwegians. In what way and where were this Mosquito brought down? Greetings from Norway Knut Larsson www.rafandluftwaffe.info _x000a_Stein Meum (Guest) (142 posts) _x000a_ 13-Sep-04, 08:59 AM (GMT) _x000a_1. &quot;RE: Mosquito 139 SQN with Norwegians&quot; _x000a_The correct name should be Smedsaas._x000a_I've helped his brother Kjell with some research on the matter.I've gone through several files on missing airmen compiled postwar among other things,and so far nothing new has surfaced.There are no reports on any crashed Mosquito in the area north of Rennes on this date._x000a_However,there are several graves of unknown Allied airmen scattered around the area but French research has so far not found anything about these two Norwegians.It is presumed with a fair degree of probability that the plane was damaged in some way and ditched/crashed in the Channel._x000a_This crew was on it's first operational sortie,btw._x000a_Stein _x000a__x000a_26.02.1943 1650 139 to Rennes from Marham . Lost without trace (BCL). Lt TDC Moe RNAF +, 2Lt O Smedsaas RNAF +, common sortie with DZ 365, DZ413_x000a__x000a_The alone information that I have been able obtain, is a claim of the battery of flak Abt 153, at 1843 hrs, that was parked in the region of Cherbourg. (Daniel Dahot) Missing (Rennes) 26.2.43 (Air Britain Serials)"/>
    <x v="0"/>
    <x v="8"/>
    <x v="1"/>
    <x v="1"/>
    <x v="4"/>
    <x v="1"/>
    <m/>
    <n v="2"/>
    <x v="15"/>
    <x v="0"/>
    <n v="1"/>
    <x v="0"/>
    <x v="15"/>
    <x v="0"/>
  </r>
  <r>
    <n v="3256"/>
    <s v="DZ472"/>
    <x v="4"/>
    <n v="105"/>
    <x v="0"/>
    <x v="3"/>
    <n v="27"/>
    <s v="February"/>
    <x v="2"/>
    <s v="27 February 1943"/>
    <x v="0"/>
    <s v="27.02.1943 Training 105 crashed due to structural failure on wing root. near Brick Kiln Wood, Beachamwell, 1mile SE Marham airfield 1525 (BCL). F/O GW McCormick +, W/C JW Deacon +, McCormick buried in Marham Cem Lost wing and crashed 2m SE of Marham 27.2.43 (Air Britain Serials) 27 .02.43 105 Sqn DZ472 Crashed two miles S.E. of Marham. Wing fairing broke up. Two killed. (Mosquito Crash Log)"/>
    <x v="2"/>
    <x v="2"/>
    <x v="8"/>
    <x v="1"/>
    <x v="2"/>
    <x v="1"/>
    <m/>
    <n v="2"/>
    <x v="15"/>
    <x v="0"/>
    <n v="1"/>
    <x v="0"/>
    <x v="4"/>
    <x v="0"/>
  </r>
  <r>
    <n v="7433"/>
    <s v="DZ347"/>
    <x v="4"/>
    <s v="1655MTU"/>
    <x v="0"/>
    <x v="7"/>
    <n v="28"/>
    <s v="February"/>
    <x v="2"/>
    <s v="28 February 1943"/>
    <x v="0"/>
    <s v="Crashed on landing Marham 28.2.43 (Air Britain Serials) 28.02.43 1 655MTU DZ347 Stalled and crashed at Marham with a wheels down landing. One injured. (Mosquito Crash Log)"/>
    <x v="2"/>
    <x v="2"/>
    <x v="29"/>
    <x v="1"/>
    <x v="2"/>
    <x v="1"/>
    <m/>
    <n v="2"/>
    <x v="15"/>
    <x v="0"/>
    <n v="1"/>
    <x v="1"/>
    <x v="12"/>
    <x v="0"/>
  </r>
  <r>
    <n v="5688"/>
    <s v="DZ372"/>
    <x v="4"/>
    <n v="105"/>
    <x v="0"/>
    <x v="3"/>
    <n v="2"/>
    <s v="March"/>
    <x v="2"/>
    <s v="2 March 1943"/>
    <x v="0"/>
    <s v="02.03.1943 Training 105 crashed while landing at Marham airfield. 1945 (BCL). F/O RB Smith RAAF ok, , Crashed on landing Marham 2.3.43 (Air Britain Serials) 02 .03 .43 (sic) 105 Sqn. DZ372 Crashed at Marham after heavy landing in which undercarriage was wrecked. No injuries to crew. (Mosquito Crash Log)"/>
    <x v="2"/>
    <x v="2"/>
    <x v="31"/>
    <x v="1"/>
    <x v="2"/>
    <x v="1"/>
    <m/>
    <n v="3"/>
    <x v="16"/>
    <x v="0"/>
    <n v="1"/>
    <x v="0"/>
    <x v="4"/>
    <x v="0"/>
  </r>
  <r>
    <n v="1173"/>
    <s v="DD800"/>
    <x v="2"/>
    <s v="301FTU/1 OADU/23"/>
    <x v="1"/>
    <x v="5"/>
    <n v="2"/>
    <s v="March"/>
    <x v="2"/>
    <s v="2/3 March 1943"/>
    <x v="1"/>
    <s v="The pilot was F/Sgt R.E. Wakeford, he survived the ditching and became a PoW. The ditching was caused to double engine failure. Missing on a patrol from Malta. Sgt Kenneth E. WINSOR - 1163062 - commemorated on Panel 9 Column 2 of the Malta Memorial. Took off 1815 to attack targets in the Sfax and Sousse areas. (Fighters Over Tunisia) Missing on patrol from Malta 2.3.43 (Air Britain Serials)"/>
    <x v="0"/>
    <x v="11"/>
    <x v="1"/>
    <x v="1"/>
    <x v="4"/>
    <x v="1"/>
    <m/>
    <n v="3"/>
    <x v="16"/>
    <x v="0"/>
    <n v="1"/>
    <x v="0"/>
    <x v="6"/>
    <x v="0"/>
  </r>
  <r>
    <n v="1065"/>
    <s v="DK315"/>
    <x v="4"/>
    <s v="1PRU/540"/>
    <x v="0"/>
    <x v="0"/>
    <n v="3"/>
    <s v="March"/>
    <x v="2"/>
    <d v="1943-03-03T00:00:00"/>
    <x v="0"/>
    <s v="DK315 Transit to Gibraltar. F/O Hardman and Sgt Cruikshank were missing on flight returning to the UK from Gibraltar on 03 Mar 43, they took off at 10:35 and nothing further was seen ot heard of them.3/3/1943 crew was Sgt Cruikshank Bernard Herbert (MIA)637524 &amp; F/O Hardman Donald Francis Ignatus RNZAF (http://forum.12oclockhigh.net/showthread.php?t=20935) Missing 6.3.43 (Air Britain Serials)"/>
    <x v="3"/>
    <x v="4"/>
    <x v="1"/>
    <x v="1"/>
    <x v="3"/>
    <x v="1"/>
    <m/>
    <n v="3"/>
    <x v="16"/>
    <x v="0"/>
    <n v="1"/>
    <x v="0"/>
    <x v="16"/>
    <x v="0"/>
  </r>
  <r>
    <n v="1598"/>
    <s v="DZ463"/>
    <x v="4"/>
    <n v="139"/>
    <x v="0"/>
    <x v="3"/>
    <n v="3"/>
    <s v="March"/>
    <x v="2"/>
    <s v="3 March 1943"/>
    <x v="0"/>
    <s v="03.03.1943 1200 bomb molybdenium mine 139 to Knaben from Marham homebound, intercepted by FW190s. Off norwegian coast (BCL). F/O AN Bulpitt +, Sgt KA Amond +, only Bulpitt rest in seaport town of Egersund. Airborne 1200 3Mar43 from Marham to bomb a molybdenum mine. Homebound, intercepted by Fw190s and shot down off the Norwegian coast. F/O Bulpitt is buried in the seaport town of Egersund; Sgt Amond has no known grave and is commemorated on the Runnymede Memeorial. F/O A.N.Bulpitt KIA Sgt F.A.Amond KIA &quot; (Lost Bombers) Missing (Knaben) 3.3.43 (Air Britain Serials) Luftwaffe claim may have been Uffz. Schmid: 1 7./JG 1 Blenheim*  6958i See: 50 m. 14.42 Film C. 2031/II Anerk: Nr.12 (MH - Position given is SW of Knaben, assuming this was 05 Ost. Makes a very likely match."/>
    <x v="0"/>
    <x v="5"/>
    <x v="36"/>
    <x v="4"/>
    <x v="0"/>
    <x v="20"/>
    <m/>
    <n v="3"/>
    <x v="16"/>
    <x v="0"/>
    <n v="1"/>
    <x v="0"/>
    <x v="15"/>
    <x v="0"/>
  </r>
  <r>
    <n v="5885"/>
    <s v="DZ362"/>
    <x v="4"/>
    <n v="521"/>
    <x v="0"/>
    <x v="4"/>
    <n v="5"/>
    <s v="March"/>
    <x v="2"/>
    <s v="5 March 1943"/>
    <x v="0"/>
    <s v="05.03.43 Fw. Georg Hutter: 8 5./JG 1 Mosquito  50 km. E. Lowestoft 14.20 Reference: JG 1 Lists f. 632. Mosquito on meteorological mission was shot down (pres. Uffz Hütter of 5./JG1) and came down in the North Sea 14:20h approx 30 kms (20 miles) off Great Yarmouth. A/c was abandoned and F/Sgt Roy BARTOLOTTI - 1253008 - missing (RP135). Who was the other crewmember? P/O G H Hatton - Took off for a Pampa flight to Aachen and Osnabruck but on reaching Aachen the starboard engine overheated limiting the maximum height to 24,000 feet. Damaged by Fw190s and abandoned on fire 30 miles off Great Yarmouth, Norfolk. F/Sgt Bartolotti baled out first followed by the pilot and two hours later P/O Hatton was picked up by RML 25. According to &quot;Target for Tonight&quot;, Hatton attempted to ram the attacking 190s after his Mosquito had been set ablaze. Fly Off George H T Hatton flew a number of different types while with 521 Squadron. During the first half of March 1943 Hatton flew Gladiators on the 4th (N2307), 7th (N5897) and 15th (N5897). On the 5th he was shot down while flying Mosquito DZ362/T by two Fw190?s 20 miles off Lowestoft. As can be seen he was back in the air two days later. (Fly Off George H T Hatton flew a number of different types while with 521 Squadron. During the first half of March 1943 Hatton flew Gladiators on the 4th (N2307), 7th (N5897) and 15th (N5897). On the 5th he was shot down while flying Mosquito DZ362/T by two Fw190?s 20 miles off Lowestoft. As can be seen he was back in the air two days later.) Engine lost power damaged by Fw190s and abandoned 30m off Great Yarmouth Norfolk 5.3.43 (Air Britain Serials) 05.03.43 521 Sqn. DZ362 Crashed into sea after enemy action, aircraft was abandoned by crew. (Mosquito Crash Log)"/>
    <x v="0"/>
    <x v="5"/>
    <x v="25"/>
    <x v="4"/>
    <x v="0"/>
    <x v="21"/>
    <m/>
    <n v="3"/>
    <x v="16"/>
    <x v="0"/>
    <n v="1"/>
    <x v="0"/>
    <x v="9"/>
    <x v="0"/>
  </r>
  <r>
    <n v="5691"/>
    <s v="DZ460"/>
    <x v="4"/>
    <n v="105"/>
    <x v="0"/>
    <x v="3"/>
    <n v="8"/>
    <s v="March"/>
    <x v="2"/>
    <s v="8 March 1943"/>
    <x v="0"/>
    <s v="08.03.1943 1701 105 to Lingen from Marham damaged by FLAK and crashed. Linderflier (Overijssel) at Den Ham 1835 (BCL). Sgt WW Austin pow, F/O PH Thomas pow, Lindervlier? Missing (Lingen) 8.3.43 (Air Britain Serials)"/>
    <x v="0"/>
    <x v="1"/>
    <x v="1"/>
    <x v="1"/>
    <x v="1"/>
    <x v="1"/>
    <m/>
    <n v="3"/>
    <x v="16"/>
    <x v="0"/>
    <n v="1"/>
    <x v="0"/>
    <x v="4"/>
    <x v="0"/>
  </r>
  <r>
    <n v="1614"/>
    <s v="DZ469"/>
    <x v="4"/>
    <n v="139"/>
    <x v="0"/>
    <x v="3"/>
    <n v="9"/>
    <s v="March"/>
    <x v="2"/>
    <s v="9 March 1943"/>
    <x v="0"/>
    <s v="09.03.1943 1720 attack Renault factory 139 to LeMans from Marham . Lost without trace (BCL). S/L RB Bagguley DFC +, F/L CK Hayden DFC +, 09.03.43 Ltn. Karl von Lieres u. Wilkau: 28 3./JG 27 Mosquito  10-3-3: tiefflug [45 km. N. Bayeux] 19.26 Film C. 2031/II Anerk: Nr.245 Coded XD-J (RAF Commands Forum) Missing (Le Mans) 10.3.43 (Air Britain Serials)"/>
    <x v="0"/>
    <x v="0"/>
    <x v="37"/>
    <x v="8"/>
    <x v="0"/>
    <x v="22"/>
    <m/>
    <n v="3"/>
    <x v="16"/>
    <x v="0"/>
    <n v="1"/>
    <x v="0"/>
    <x v="15"/>
    <x v="0"/>
  </r>
  <r>
    <n v="7440"/>
    <s v="DZ691"/>
    <x v="2"/>
    <n v="605"/>
    <x v="0"/>
    <x v="5"/>
    <n v="10"/>
    <s v="March"/>
    <x v="2"/>
    <s v="10/11 March 1943"/>
    <x v="1"/>
    <s v="F/Lt M.G. Olley AFC was killed in Mosquito II DZ691 whilst on an intruder mission to Tours during the evening of 10 March 1943. His navigator W/O H. Vipond was also killed. Crashed in France and crew buried Le Mans West Cemetery. F/Lt Michael George OLLEY, AFC, 73008 and W/O Harry VIPOND, 566487. Took off 19.20 to Chateaudun-Tours. (RAF Commands Forum) 10.03.1943 Intruder Sortie 605 to Tours from Castle Camp . Lost without trace evening (FCL). F/L MG Olley AFC +, W/O H Vipond +, no further info Missing (Tours) 10.3.43 (Air Britain Serials)"/>
    <x v="3"/>
    <x v="4"/>
    <x v="1"/>
    <x v="1"/>
    <x v="3"/>
    <x v="1"/>
    <m/>
    <n v="3"/>
    <x v="16"/>
    <x v="0"/>
    <n v="1"/>
    <x v="0"/>
    <x v="22"/>
    <x v="0"/>
  </r>
  <r>
    <n v="3414"/>
    <s v="DD661"/>
    <x v="2"/>
    <n v="264"/>
    <x v="0"/>
    <x v="2"/>
    <n v="11"/>
    <s v="March"/>
    <x v="2"/>
    <s v="11/12 March 1943"/>
    <x v="1"/>
    <s v="Took off 21.06, 11 March 1943. Tasked to Rennes. F/O A.W.J. PIERS - Pilot - 115435 - Runnymede Panel (RP) 128. F/Sgt T.B. HILL - Nav. - 655059 - RP137 (RAF Commands Forum) 11.03.1943 Ranger Sortie 264 to Rennes from Colerne or Trebelzue or Bradwell . Lost without trace pm (FCL). F/O AWJ Piers +, F/S TB Hill +, no further info, see also DD721. Daniel Dahiot believes this crew may be the two unknown airmen (one Canadian, one nationality unknown) buried in the Dinard cemetery (RAF Commands Forum). Night intruder mission to Rennes. Crew: F/O(115435)Arthur William Jarvis Piers(Pilot)RAFVR - killed F/Sgt(655059)Thomas Bryan Hill(Obs)RAFVR - killed (http://aviation-safety.net/wikibase/wiki.php?id=15766) Missing from night intruder mission to Rennes 11.3.43 (Air Britain Serials)  11/12 Mar 43 Target Rennes area/Aircraft not yet returned (ORB) From Colerne, 11th....F/O. A.W.J.PIERS &amp; F/S.T.B.HILL (N/R) and F/O.A.H.STANLEY &amp; P/O.C.R.LAWRENCE (N/R) took off at approx 21.15 on night ranger in the Rennes area and failed to return. (http://www.rafcommands.com/forum/showthread.php?t=1895)"/>
    <x v="3"/>
    <x v="4"/>
    <x v="1"/>
    <x v="1"/>
    <x v="3"/>
    <x v="1"/>
    <m/>
    <n v="3"/>
    <x v="16"/>
    <x v="0"/>
    <n v="1"/>
    <x v="0"/>
    <x v="10"/>
    <x v="0"/>
  </r>
  <r>
    <n v="3438"/>
    <s v="DD721"/>
    <x v="2"/>
    <n v="264"/>
    <x v="0"/>
    <x v="2"/>
    <n v="11"/>
    <s v="March"/>
    <x v="2"/>
    <s v="11/12 March 1943"/>
    <x v="1"/>
    <s v="Took off 21.35, 11 March 1943. Tasked to Rennes. F/O C.R. LAWRENCE - Pilot - 133007 - Dinard (English Cem.) France. F/O A.H.S. STANLEY - Nav. - 119218 - RP129. (RAF Commands Forum) 11.03.1943 Ranger Sortie 264 to Rennes from Colerne or Trebelzue or Bradwell . Lost without trace evening (FCL). F/O AH Stanley +, P/O CR Lawrence +, both buried at Dinard Ille et Vilain Communal Cem, sortie with DD661. CWGC website says Stanley, of Chippenham, Wiltshire, is remembered on the Runnymede Memorial. Lawrence rests in Dinard according to CWGC. Missing from night intruder mission to Rennes 12.3.43 (Air Britain Serials) 11/12 Mar 43 Target Rennes area/Aircraft not yet returned (ORB) From Colerne, 11th....F/O. A.W.J.PIERS &amp; F/S.T.B.HILL (N/R) and F/O.A.H.STANLEY &amp; P/O.C.R.LAWRENCE (N/R) took off at approx 21.15 on night ranger in the Rennes area and failed to return. (http://www.rafcommands.com/forum/showthread.php?t=1895)"/>
    <x v="3"/>
    <x v="4"/>
    <x v="1"/>
    <x v="1"/>
    <x v="3"/>
    <x v="1"/>
    <m/>
    <n v="3"/>
    <x v="16"/>
    <x v="0"/>
    <n v="1"/>
    <x v="0"/>
    <x v="10"/>
    <x v="0"/>
  </r>
  <r>
    <n v="1036"/>
    <s v="DZ373"/>
    <x v="4"/>
    <s v="105/139"/>
    <x v="0"/>
    <x v="3"/>
    <n v="12"/>
    <s v="March"/>
    <x v="2"/>
    <s v="12 March 1943"/>
    <x v="0"/>
    <s v="12.03.1943 1710 139 to Liege from Marham homebound, hit by FLAK, crashed. into Osterschelde off Woensdrecht, 8kmSSE Bergen op Zoom 1914 (BCL). Sgt R McM Pace +, P/O G Cook +, 12 March 1943. Delivered by De Havilland (Hatfield) to No.105 Sqdn with whom it flew no operations.. Airborne 1710 12Mar43 from Marham. Homebound, shot down by Flak, crashing 1914 in the Oosterschelde off Woensdrecht (Noord Brabant), 8 km SSE of Bergen op Zoom, Holland. Both are commemorated on the Runnymede Memorial. Sgt R.McM Pace KIA P/O G.Cook KIA See details at http://www.wingstovictory.nl/database/database_detail.php?wtv_id=229 Missing (Liege) 13.3.43 (Air Britain Serials)"/>
    <x v="0"/>
    <x v="1"/>
    <x v="1"/>
    <x v="1"/>
    <x v="1"/>
    <x v="1"/>
    <m/>
    <n v="3"/>
    <x v="16"/>
    <x v="0"/>
    <n v="1"/>
    <x v="0"/>
    <x v="15"/>
    <x v="0"/>
  </r>
  <r>
    <n v="4695"/>
    <s v="DK287"/>
    <x v="4"/>
    <m/>
    <x v="2"/>
    <x v="9"/>
    <n v="14"/>
    <s v="March"/>
    <x v="2"/>
    <d v="1943-03-14T00:00:00"/>
    <x v="0"/>
    <s v="To Canada 11.9.42 (Air Britain Serials) CONTAINS REPORT OF ACCIDENT SOUTHWEST OF DAYTON OH, INVOLVING MOSQUITO AIRCRAFT, SERIAL NUMBER DK-287, PILOTED BY LT COL OSMOND J. RITLAND.  9/14/1943 http://airforcehistoryindex.org/search.php?q=MOSQUITO&amp;o=50 To Canada by ship 11 September 1941 as pattern for DHC production.  Crashed in Ohio while being flown by USAAF crew on 14 September 1943.  Never on RCAF books (http://www.ody.ca/~bwalker/RAF_owned_DK100.html) HOWEVER: 430314   DH Mosquito  DK-287     Wright Field, OH    KCRF  5  Ritland, Osmond J  USA OH  2 Mi SW Dayton, OH  , date is March 14, picture of the wreck can be seen at 430314   DH Mosquito  DK-287     Wright Field, OH    KCRF (Killed in crash due to onboard fire) 5  Ritland, Osmond J  USA OH  2 Mi SW Dayton, OH  "/>
    <x v="2"/>
    <x v="2"/>
    <x v="38"/>
    <x v="1"/>
    <x v="2"/>
    <x v="1"/>
    <m/>
    <n v="3"/>
    <x v="16"/>
    <x v="0"/>
    <n v="1"/>
    <x v="1"/>
    <x v="17"/>
    <x v="0"/>
  </r>
  <r>
    <n v="7159"/>
    <s v="DD634"/>
    <x v="2"/>
    <s v="264/307"/>
    <x v="0"/>
    <x v="2"/>
    <n v="15"/>
    <s v="March"/>
    <x v="2"/>
    <s v="15 March 1943"/>
    <x v="0"/>
    <s v="Hit Spitfire AR501 on landing Exeter 15.3.43 (Air Britain Serials) 15.03.43 307 Sqn. DD364 Crashed at Exeter aerodrome after suffering engine failure and collided with parked Spitfire AR5O1, which was damaged. (Mosquito Crash Log)"/>
    <x v="2"/>
    <x v="3"/>
    <x v="2"/>
    <x v="1"/>
    <x v="2"/>
    <x v="1"/>
    <m/>
    <n v="3"/>
    <x v="16"/>
    <x v="0"/>
    <n v="1"/>
    <x v="0"/>
    <x v="21"/>
    <x v="0"/>
  </r>
  <r>
    <n v="1633"/>
    <s v="DZ497"/>
    <x v="4"/>
    <n v="139"/>
    <x v="0"/>
    <x v="3"/>
    <n v="16"/>
    <s v="March"/>
    <x v="2"/>
    <s v="16 March 1943"/>
    <x v="0"/>
    <s v="16.03.1943 1650 139 to Paderborn from Marham hit by Kriegsmarine FLAK, crashed. on Texel, near Den Hoorn 1925 (BCL). P/O PJD McGeehan DFM RNZAF +, F/O RC Morris DFC +, rest in Den Burg Cem XD-Q, part of wing recovered from Texel in 1983 Wing now on display at The museum of the Aircraft Recovery Group at Fort Veldhuis in Heemskerk. www.arg1940-1945.nl Airborne 1650 16Mar43 from Marham. Hit by Kriegsmarine Flak and crashed on Texel, near den Hoorn. Both are buried in Den Burg Cemetery. details of P/O McGeehan's DFM had been Gazetted 16Feb43. P/O P.J.D.McGeehan DFM RNZAF KIA F/O R.C.Morris DFC KIA (Lost Bombers) Missing (Paderborn) 16.3.43 (Air Britain Serials)"/>
    <x v="0"/>
    <x v="1"/>
    <x v="1"/>
    <x v="1"/>
    <x v="1"/>
    <x v="1"/>
    <m/>
    <n v="3"/>
    <x v="16"/>
    <x v="0"/>
    <n v="1"/>
    <x v="0"/>
    <x v="15"/>
    <x v="0"/>
  </r>
  <r>
    <n v="7620"/>
    <s v="DZ364"/>
    <x v="4"/>
    <n v="540"/>
    <x v="0"/>
    <x v="0"/>
    <n v="18"/>
    <s v="March"/>
    <x v="2"/>
    <s v="18 March 1943"/>
    <x v="0"/>
    <s v="F/Sgt M M V Custance, 1387822, Sgt R E Smart, 1092622, both PoW Custance's PoW report should be in WO344/81 (Curwen -&gt;Czura), and Smart's in WO344/291/2 (SMALL -&gt;SMIT) Can anyone confirm that this is the same MMV (Michael Magnus Vere) Custance who went on to hold many junior ministerial posts in the Ministries of Aviation, Transport, and Health? (Ross McNeill, http://www.rafcommands.com/forum/showthread.php?t=7192) The Germans noted an unidentified loss on 18 March 1943 at Suedmoslesfehn near Bremen (http://www.footnote.com/image/38633673/Mosquito/#38633575) MH - That would appear well north of expected track, there was a USAAF raid to Bremen on this date: VIII Bomber Command # 45: 1st &amp; 2nd Bomb-Wings Bremer Vulcan Schiffbau u. Maschinenfabrik: VEGESACK, 2 lost (Tony Woods) Missing from PR sortie to Brux 18.3.43 (Air Britain Serials)"/>
    <x v="3"/>
    <x v="4"/>
    <x v="1"/>
    <x v="1"/>
    <x v="3"/>
    <x v="1"/>
    <m/>
    <n v="3"/>
    <x v="16"/>
    <x v="0"/>
    <n v="1"/>
    <x v="0"/>
    <x v="16"/>
    <x v="0"/>
  </r>
  <r>
    <n v="4657"/>
    <s v="HJ930"/>
    <x v="2"/>
    <n v="410"/>
    <x v="0"/>
    <x v="2"/>
    <n v="18"/>
    <s v="March"/>
    <x v="2"/>
    <s v="18/19 March 1943"/>
    <x v="1"/>
    <s v="A Mosquito, returning from a patrol that night, crashed near base and F/S B.M. Haight and Sgt. O.S. Milburn (RAF) died in the wreck. Haight, it will be recalled, had scored the Squadron's first kill in January of that year. (http://www.rcaf.com/410squadron/410eng1-3.htm) Dived into ground NE of Coleby Grange 19.3.43 presumed pilot dazzled by searchlight (Air Britain Serials) 18.03.43 410 Sqn. HJ930 Crashed three-quarters of a mile N.W. of Coleby Grange, Lincs., when flying straight and level, banked sharply to port, turned through 180 degrees and struck ground. (Mosquito Crash Log)"/>
    <x v="2"/>
    <x v="7"/>
    <x v="39"/>
    <x v="1"/>
    <x v="2"/>
    <x v="1"/>
    <m/>
    <n v="3"/>
    <x v="16"/>
    <x v="0"/>
    <n v="1"/>
    <x v="0"/>
    <x v="19"/>
    <x v="2"/>
  </r>
  <r>
    <n v="3496"/>
    <s v="DZ427"/>
    <x v="4"/>
    <n v="109"/>
    <x v="0"/>
    <x v="8"/>
    <n v="19"/>
    <s v="March"/>
    <x v="2"/>
    <s v="19 March 1943"/>
    <x v="0"/>
    <s v="19.03.1943 Training 109 crashed due to structural failure. at Baston Fen between Deeping and Spalding (). , , Took off from unknown airfield. Mosquito IV. Training flight. Flight Lieutenant C. R. Henry was also killed, but is not recorded in the Memorial book. OLDE William James _x000a_ Pilot Officer 134657. Nav. 109 Sqdn., Royal Air Force Volunteer Reserve. Died Friday 19 March 1943. Age 25. Son of William Symons Moyse Olde and Violet Blanche Searle Olde, of Boscastle. Buried: FORRABURY (ST. SYMPHORIAN) CHURCHYARD, Cornwall, United Kingdom. (http://www.roll-of-honour.com/Bedfordshire/LIttleStaughton109Squadron.html) Broke up in air Boston Lincs. 19.3.43 (Air Britain Serials) 19.03.43 109 Sqn. DZ427 Crashed Boston Fens after mid-air break-up. Two killed. (Mosquito Crash Log)"/>
    <x v="2"/>
    <x v="2"/>
    <x v="8"/>
    <x v="1"/>
    <x v="2"/>
    <x v="1"/>
    <m/>
    <n v="3"/>
    <x v="16"/>
    <x v="0"/>
    <n v="1"/>
    <x v="0"/>
    <x v="18"/>
    <x v="0"/>
  </r>
  <r>
    <n v="1635"/>
    <s v="DZ496"/>
    <x v="4"/>
    <n v="139"/>
    <x v="0"/>
    <x v="3"/>
    <n v="20"/>
    <s v="March"/>
    <x v="2"/>
    <s v="20 March 1943"/>
    <x v="0"/>
    <s v="20.03.1943 1750 139 to Malines from Marham hit by FLAK. Foxburrow Wood/Brightwell, Martlesham Heath airfield, Suffolk 1925 (BCL). F/L MM Wayman DFC +, F/O GS Clear DFC +, Airborne 1750 20Mar43 from Marham. Hit by Flak and later crashed 1925 at Foxburrow Wood near Brightwell, while attempting to go around again after making a missed approach on one engine at RAF Martlesham Heath. F/L M.M.Wayman DFC KIA F/O G.S.Clear DFC KIA (Lost Bombers) Crashed on overshoot Martlesham Heath 21.3.43 (Air Britain Serials) 19.03.43 139 Sqn. DZ496 Returning with flak damage, the aircraft crashed at Martlesham Heath on overshoot. Two killed. (Mosquito Crash Log)_x000a__x000a_Michael Myers Wayman, DFC, Flt Lt, 139 Squadron died 20th March 1943 Lost Bombers - World War II Lost Bombers_x000a_Service Number 89359 Sunderland (Ryhope Road) Cemetery Ward 7. Section B.B. Grave 1716 Details_x000a__x000a_Airborne 1750 20Mar43 from Marham. Hit by Flak and later crashed 1925 at Foxburrow Wood near Brightwell, while attempting to go around again after making a missed approach on one engine at RAF Martlesham Heath. F/L M.M.Wayman DFC KIA F/O G.S.Clear DFC KIA_x000a__x000a_From: Fallencomrades_x000a_At 17:50 on 20 March 1943, a Mosquito Mark IV (DZ496 XD-) piloted by Flight Lieutenant Wayman took off from RAF Marham as part of a 12-strong Mosquito raid on the Louvain and Malines Railway yards. However, only the Louvain yards were actually reached: immediately east of Brussels._x000a__x000a_From: Leverstock Green War Memorial_x000a_Flight Lieutenant Wayman/Flying Officer Clear's Mosquito was hit by flak which disabled one of the two engines. Later that evening, at 19:25, this Mosquito attempted a landing at RAF Martlesham Heath airfield, Suffolk, but Flight Lieutenant Wayman's first attempt at landing the now one-engine Mosquito was unsuccessful. While preparing for a second attempt, the Mosquito crashed at Foxburrow Wood near Brightwell._x000a_Both Flight Lieutenant Wayman and Flying Officer Clear died later that night, 20 March 1943, at East Suffolk Hospital. Flying Officer Clear was aged 31 years' old._x000a__x000a_His wife's daughter posted a note at Re: Myers WAYMAN; Sunderland, England - Wayman - Family History &amp; Genealogy Message Board - Ancestry.com and about press clippings about him at Re: Myers WAYMAN; Sunderland, England - Wayman - Family History &amp; Genealogy Message Board - Ancestry.com_x000a__x000a_His father, Myers Wayman was Mayor of Sunderland during WW2. _x000a_(http://www.ww2f.com/information-requests/51833-raf-casualties-help-needed.html)"/>
    <x v="2"/>
    <x v="7"/>
    <x v="6"/>
    <x v="1"/>
    <x v="2"/>
    <x v="1"/>
    <m/>
    <n v="3"/>
    <x v="16"/>
    <x v="0"/>
    <n v="1"/>
    <x v="0"/>
    <x v="15"/>
    <x v="0"/>
  </r>
  <r>
    <n v="4033"/>
    <s v="DZ261"/>
    <x v="2"/>
    <n v="307"/>
    <x v="0"/>
    <x v="2"/>
    <n v="21"/>
    <s v="March"/>
    <x v="2"/>
    <s v="21/22 March 1943"/>
    <x v="1"/>
    <s v="23-Mar-43. Mosquito II DZ261. EW-C. W/Cdr J. Michałowski KAS / F/Lt S. Szkop KAS. Night training flight.  experienced as he was, Michalowski made an error on his emergency approach. (http://www.geocities.com/Mohikanie/307/307Story.html) Crashed on approach Exeter 21.3.43 (Air Britain Serials) 21.03.43 307 Sqn. DZ261 Crashed on approach to Exeter aerodrome on one engine. Two killed. (Mosquito Crash Log) (MH - Mosquito Crash Log says 21 March) "/>
    <x v="2"/>
    <x v="2"/>
    <x v="40"/>
    <x v="1"/>
    <x v="2"/>
    <x v="1"/>
    <m/>
    <n v="3"/>
    <x v="16"/>
    <x v="0"/>
    <n v="1"/>
    <x v="0"/>
    <x v="21"/>
    <x v="0"/>
  </r>
  <r>
    <n v="5903"/>
    <s v="DD750"/>
    <x v="2"/>
    <n v="25"/>
    <x v="0"/>
    <x v="2"/>
    <n v="22"/>
    <s v="March"/>
    <x v="2"/>
    <s v="22 March 1943"/>
    <x v="0"/>
    <s v="Crew: Sgt. John Hudson Staples (656008) and Sgt. Ralph Ernest Andrews (1576326)_x000a_Crash site: White Craig, Silsden_x000a__x000a_Source says aicraft was reported missing 2/3/1943. Since CWGC has date of death as 22/3/1943 presume this is a typo._x000a__x000a_Source: Hawks Rising - The Story of 25 Squadron Francis K. Mason (John Larder on RAF Commands Forum)_x000a__x000a_There seems much confusion with the date and location of this aircraft, For example `RAF Aircraft DA100 - DZ999` Air Britain gives 22.3.43. Whereas `High Ground Wrecks` &amp; `Mosquito Crash Log give 2/3/43. Imagine my surprise when I visited the crash site in 1995 and found a small metal plate cemented in a drystone wall that read `RAF Mosquito NF Crashed - Crew Dead- 25.3.45` _x000a__x000a_Also, the location given in some sources as Wingate Nick, whilst others say White Crag, or Silsden, Nr Keighley,Yorks. My answer to this is that both locations are right, for they are within several hundred yards of each other and the Mosquito came down on the edge of White Crag plantation between the two._x000a__x000a_The date as John &amp; Dave say seems to be correct 22.3.43, I did have a form 1180 for this somewhere but can`t seem to find it. I have no idea where 1945 on the metal plate came from, but they must be confusing it with another aircraft? 2.3.43 in Dave Smith`s books is obvously a typo._x000a__x000a_The aircraft was holding for approach to Church Fenton but sector placed it over high ground and while under power it flew into the hill about 365m. I only found one small fragment of alloy on the edge of the plantation so aircraft must be beneath the trees. I have photo`s of the general area and of the plate in the wall if anyone wants them just drop me an email. (&quot;Highgroundsman&quot; on RAF Commands Forum)_x000a__x000a_With regard to the site of the crash, Dave, I have also visited it on a number of occasions, I only live about 6 miles away hence the interest. I am reliably told by the locals that it did infact hit the ground in the 'nick' of Whingate Nick and rolled over forwards bursting into flames on the heather moorland behind. I do not know whether I am correct but there are some score marks down the rocks of the 'nick' in line with the flight path of the a/c, score marks that do look too articial to be natural._x000a__x000a_Most of the a/c, as one would expect of a Mossie on fire, was burnt away but one local farmer did find many of the rubber oval bumpers from the u/c legs one he used as a door stop until his wife gave it to a friend of mine. I do believe he passed it on to Tony Agar at Elvington for his Mossie. Another very ingenious farmer also used a piece of aileron to help rebuild a wall lower down the hill this was still there the last time I went up there about two years ago. (Peter Baxter on RAF Commands) Flew into hill at night nr Keighley Yorks. 22.3.43 (Air Britain Serials) 02.03.43 25 Sqn. DD750 Crashed at White Craig, Silsden, near Keighley. Sector Control placed aircraft over high ground to wait its turn to land but did not ascertain height of aircraft, which flew into hill at high speed. Two killed. (Mosquito Crash Log)"/>
    <x v="2"/>
    <x v="3"/>
    <x v="41"/>
    <x v="1"/>
    <x v="2"/>
    <x v="1"/>
    <m/>
    <n v="3"/>
    <x v="16"/>
    <x v="0"/>
    <n v="1"/>
    <x v="0"/>
    <x v="14"/>
    <x v="0"/>
  </r>
  <r>
    <n v="6549"/>
    <s v="DZ257"/>
    <x v="2"/>
    <n v="151"/>
    <x v="0"/>
    <x v="2"/>
    <n v="22"/>
    <s v="March"/>
    <x v="2"/>
    <s v="22/23 March 1943"/>
    <x v="1"/>
    <s v="Another source, transcribed from RAF daily reports, says DD257 (sic) was tasked to Holland, hit by Flak, and was Cat. E, crashing at Wittering. F/O A.M. Paten and F/O T.E.G. Hanson. F/O Paton &amp; P/O Hanson. This crew crashed on landing on their return to Wittering and were both killed. From the remains of their flight log, it seemed as though they had been through some flak and on approaching base they called for a priority landing as the aircraft had little aileron control. They made one circuit without a landing approach, and on the second circuit went in from about 200 ft. (www.151squadron.org.uk) 22/23 March 1943, 21.07-00.30 Ranger to Holland, hit by flak, crashed at Wittering. (http://bb.1asphost.com/lesbutler/tony/tonywood.htm) Message posted by DaveW on 30/9/05._x000a_In regard to Crashed Mosquito._x000a_Navigator Hanson buried at Warwick but I cant trace the pilot Paten A.M. Any Ideas?_x000a_Regards DaveW._x000a_Flying Officer Paton. Archibald McMeekin Paton, Royal Australian Airforce Service No 400734 was a Pilot with 151 Squadron, Wittering._x000a_He and Ted Hanson were great mates and he is buried next to him in the Warwick Cemetary. Mac, as he was known, was my fathers brother. He was born and lived at Bullhead, near Tallangatta in NE Victoria, Australia. He enlisted in October 1941._x000a__x000a_I hope this information is helpful. K.obrien Missing on night flying test from Wittering 24.3.43 (Air Britain Serials)"/>
    <x v="0"/>
    <x v="1"/>
    <x v="1"/>
    <x v="1"/>
    <x v="1"/>
    <x v="1"/>
    <m/>
    <n v="3"/>
    <x v="16"/>
    <x v="0"/>
    <n v="1"/>
    <x v="0"/>
    <x v="8"/>
    <x v="0"/>
  </r>
  <r>
    <n v="3785"/>
    <s v="DZ248"/>
    <x v="2"/>
    <n v="157"/>
    <x v="0"/>
    <x v="2"/>
    <n v="23"/>
    <s v="March"/>
    <x v="2"/>
    <s v="23/24 March 1943"/>
    <x v="1"/>
    <s v="23.03.1943 Defensive Patrol 157 to Bradfield from Bradwell Bay after patrol made practise interception and crashed. near Manningtree, Essex (FCL). S/L VMHH Clive +, P/O A Eastwood +, no further info (MH - Mosquito Crash Log says 24 March, CWGC says 23rd) 23/24 March 1943 - may have been shot down by the crew of a Stirling (Brian Bines on 12 O'Clock High) The Mosquito was flown by a Viscount, who had been vectored onto the unknown Stirling on a Bullseye and was fired on and crashed, AA also opened up. According to the elderly man the wreckage had signs of .303 damage. I understand some research at the PRO did not come up with much which included the 157 Sqd, record book. It was thought the Stirling was flown by a new crew returning from a leaflet raid to the Lille area . I have been doing a little digging and have come up with the following. The pilot listed as Sqn Ldr VMHH Clive was in fact Viscount Clive, a descendent of Clive of India! His actual name was Mervyn Horatio Herbert (Herbert being the family name), the Viscount Clive (Service No: 86326). He was 38 at the time of his death - getting on a bit for an operational pilot. (http://forum.12oclockhigh.net/showthread.php?t=7857) _x000a_Name: HERBERT, MERVYN HORATIO _x000a_Initials: M H _x000a_Nationality: United Kingdom _x000a_Rank: Squadron Leader _x000a_Regiment/Service: Royal Air Force Volunteer Reserve _x000a_Unit Text: 157 Sqdn. _x000a_Age: 38 _x000a_Date of Death: 23/03/1943 _x000a_Service No: 86326 _x000a_Additional information: Viscount Clive, 17th Baron D'arcy de Knayth. Son of George Charles Herbert, 4th Earl of Powis and of The Countess of Powis, 16th Baroness D'arcy de Knayth, Powis Castle Welshpool, husband of Viscountess Clive (nee Cuthbert), of Powis Castle, Welshpool. Barrister. _x000a_Casualty Type: Commonwealth War Dead _x000a_Grave/Memorial Reference: South side of church. _x000a_Cemetery: WELSHPOOL (CHRIST CHURCH) CHURCHYARD _x000a_Name: CLIVE, Viscount _x000a_Initials: M H H _x000a_Nationality: United Kingdom _x000a_Rank: Squadron Leader _x000a_Regiment/Service: ALIAS _x000a_Date of Death: 23/03/1943 _x000a_Service No: 86326 _x000a_Additional information: See HERBERT, the true family name. _x000a_Casualty Type: Commonwealth War Dead _x000a_Cemetery: WELSHPOOL (CHRIST CHURCH) CHURCHYARD_x000a_(Dennis Burke)_x000a__x000a_Only thing I can add is his London Gazette notice of Commishion to rank of P/O. _x000a_Gazette Issue 35940 published on the 12 March 1943. Page 4 of 10 _x000a__x000a_ROYAL AIR FORCE VOLUNTEER RESERVE._x000a_GENERAL DUTIES BRANCH._x000a_To be Pit. Offs. on prob. (emergency) : —_x000a_Wt. Offs._x000a_992773 Albert EASTWOOD (139391). 19th Jan. 1943- _x000a__x000a_I'm certain he only appears this once in it as he was killed shortly after his commisioning. I think someone has said on hear before that they might have been back dated a llittle provide some extra back pay for the airman. _x000a_(Dennis Burke) Dived into ground Bradfield Essex 24.3.43 (Air Britain Serials) 24.03.43 157 Sqn. DZ248 Struck ground vertically at Bradfield, killing two. (Mosquito Crash Log)_x000a__x000a_No.11 Group Operations Record Book. AIR25/194 reports; One Mosquito of 157 Sqdn. on patrol under Trimley Heath was transferred to Bullseye and after obtaining contact of friendly a/c took violent evasive action, crashing into the ground at Bradfield near Colchester. Pilot(Viscount Clive) and Nav/Rad. were both killed. No.11 Group Accidents Reported. Air 24/576 gives a slightly different version. viz. Aircraft held by serachlight; banked to starboard and dived to earth. Records for Trimley Heath are missing for that period. I followed this up with tracing all friendly aircraft flying that night. Air Staff Operations Summary No.854. AIR22/128. Bomber Command had 17 aircraft dropping propaganda leaflets on Lille and 4 on Orleans. 16 OTU 92 Group sent 4 Wellingtons to Orleans from Upper Heyford,(AIR27/656) 27 OTU, 28OTU and 30 OTU 93 Group sent 12 Wellingtons and 4 Whitleys from RAF Harwell(Lichfield), RAF Hixon(Sleighford) and RAF Wymeswold(Castle Donnington)AIR 29/671; AIR29/672 and AIR29/670. _x000a_4 Whileys were sent from RAF Whitchurch. AIR29/687. Bearing in mind take-off times IF Viscount Clive HAD BEEN in a 'Bullseye' in would have been with returning aircraft. Interceptions/Tactics Report No.63/43. for night of 23/24 March 1943 - AIR24/257- under '93 Group' has the following; BETHUNE. 15m./ SW. 2105 hrs. 10,000 ft. Believed FW.190 with cockpit light, seen 1,000 yards. starboard quarter slightly below. E/A closed to 800 yards. Wellington dived to starboard and climbed to port and E/A passed below. R/G fired short burst at 600 yards. E/A seen again 40 secs later port starboard below at 800 yards appearing to be coming into attach. A/C made diving turn to port and E/A lost to sight.&quot;_x000a_(http://forum.12oclockhigh.net/showthread.php?t=7857)"/>
    <x v="0"/>
    <x v="14"/>
    <x v="42"/>
    <x v="1"/>
    <x v="4"/>
    <x v="1"/>
    <m/>
    <n v="3"/>
    <x v="16"/>
    <x v="0"/>
    <n v="1"/>
    <x v="0"/>
    <x v="3"/>
    <x v="0"/>
  </r>
  <r>
    <n v="4654"/>
    <s v="DK318"/>
    <x v="4"/>
    <n v="109"/>
    <x v="0"/>
    <x v="8"/>
    <n v="26"/>
    <s v="March"/>
    <x v="2"/>
    <s v="26/27 March 1943"/>
    <x v="1"/>
    <s v="26.03.1943 1930 109 to Duisburg from Wyton last heard calling for help believed in region of North Foreland. Lost without trace 2230 (BCL). F/L LJ Ackland DFC +, WO1 FS Strouts DFC RAAF +, Took off from Wyton. Mosquito IV. _x000a__x000a_ACKLAND, DFC _x000a_ Leslie James _x000a_ Flight Lieutenant 114192. 109 Sqdn., Royal Air Force Volunteer Reserve. Died Friday 26 March 1943. Age 23. Son of Philip and Mabel Annie Ackland, of Barnstaple, Devon; husband of Joyce Elisebeth Ackland, of Barnstaple. Commemorated: RUNNYMEDE MEMORIAL, Surrey, United Kingdom Panel 119. _x000a_ _x000a_STROUTS, DFC _x000a_ Frederick Stanley _x000a_ Pilot Officer J/17228. 109 Sqdn., Royal Canadian Air Force. Died Friday 26 March 1943. Commemorated: RUNNYMEDE MEMORIAL, Surrey, United Kingdom. Panel 178._x000a_ _x000a_(http://www.roll-of-honour.com/Bedfordshire/LIttleStaughton109Squadron.html)_x000a__x000a_26/27 March 1943 (Bomber Boys)_x000a__x000a_DK318 was the first Oboe-equipped Mosquito to be lost. Total of 153.25hours when lost. Airborne 1930 26Mar43 from Wyton. Last heard calling for help at 2230, believed in the region of the North Foreland. Both are commemorated on the Runnymede Memorial. F/L L.J.Ackland DFC KIA WO1 F.S.Strouts DFC RCAF KIA (Lost Bombers)_x000a__x000a_109 Sq Mosquito IV DK318 HS-B F/L L J Ackland DFC died WO1 F S Strouts DFC RCAF died (http://www.rafwyton.co.uk/wytonlosses1943.html)_x000a_ Missing presumed ditched returning from Duisburg 26.3.43 (Air Britain Serials)_x000a__x000a_Heard to say was ditching in North Sea (Bomber Command War Diaries)"/>
    <x v="0"/>
    <x v="11"/>
    <x v="1"/>
    <x v="1"/>
    <x v="4"/>
    <x v="1"/>
    <m/>
    <n v="3"/>
    <x v="16"/>
    <x v="0"/>
    <n v="1"/>
    <x v="0"/>
    <x v="18"/>
    <x v="0"/>
  </r>
  <r>
    <n v="4977"/>
    <s v="DZ699"/>
    <x v="2"/>
    <s v="301FTU/1 OADU"/>
    <x v="0"/>
    <x v="10"/>
    <n v="27"/>
    <s v="March"/>
    <x v="2"/>
    <s v="27 March 1943"/>
    <x v="0"/>
    <s v="Missing on ferry flight Portreath-Gibraltar 27.3.43 (Air Britain Serials) Crew were W/O McNearney and Sgt. Pantridge (23 Squadron ORB)"/>
    <x v="2"/>
    <x v="2"/>
    <x v="43"/>
    <x v="1"/>
    <x v="2"/>
    <x v="1"/>
    <m/>
    <n v="3"/>
    <x v="16"/>
    <x v="0"/>
    <n v="1"/>
    <x v="1"/>
    <x v="23"/>
    <x v="0"/>
  </r>
  <r>
    <n v="4794"/>
    <s v="HJ866"/>
    <x v="10"/>
    <m/>
    <x v="2"/>
    <x v="9"/>
    <n v="27"/>
    <s v="March"/>
    <x v="2"/>
    <s v="27 March 1943"/>
    <x v="0"/>
    <s v="To RCAF 27.3.43 (Air Britain Serials)"/>
    <x v="5"/>
    <x v="3"/>
    <x v="1"/>
    <x v="1"/>
    <x v="2"/>
    <x v="1"/>
    <m/>
    <n v="3"/>
    <x v="16"/>
    <x v="0"/>
    <n v="1"/>
    <x v="1"/>
    <x v="17"/>
    <x v="2"/>
  </r>
  <r>
    <n v="4825"/>
    <s v="HJ869"/>
    <x v="10"/>
    <m/>
    <x v="2"/>
    <x v="9"/>
    <n v="27"/>
    <s v="March"/>
    <x v="2"/>
    <s v="27 March 1943"/>
    <x v="0"/>
    <s v="To RCAF 27.3.43 (Air Britain Serials)"/>
    <x v="5"/>
    <x v="3"/>
    <x v="1"/>
    <x v="1"/>
    <x v="2"/>
    <x v="1"/>
    <m/>
    <n v="3"/>
    <x v="16"/>
    <x v="0"/>
    <n v="1"/>
    <x v="1"/>
    <x v="17"/>
    <x v="2"/>
  </r>
  <r>
    <n v="5693"/>
    <s v="DZ416"/>
    <x v="4"/>
    <n v="105"/>
    <x v="0"/>
    <x v="3"/>
    <n v="28"/>
    <s v="March"/>
    <x v="2"/>
    <s v="28 March 1943"/>
    <x v="0"/>
    <s v="28.03.1943 1753 to bomb John Cockerill Steelworks 105 to Liege from Marham last seen 1840. Lost without trace (BCL). F/O JG Bruce DFM +, F/O RL Reilly +, rest in Lille Southern Cem 28.03.43 Ofw. Adolf Glunz: 30 4./JG 26 Mosquito  S. Lille: 10 m. 18.42 Film C. 2031/II Anerk: Nr.158 First operational sortie 13Jan43. DZ416 was one of two 105 sqdn Mosquitos lost on this operation. See: DZ522. Airborne 1752 28Mar43 from Marham to bomb the John Cockerill Steel works. Last seen at 1840. Cause of loss and crash-site not established. Both airmen are buried in Lille Southern Cemetery alongside their Squadron comrades from DZ522. F/O Bruce had won his DFM, Gazetted 30Jan42, while flying Blenheims with the Squadron. F/O J.G.Bruce DFM KIA F/O R.L.Reily KIA 'Mosquito Thunder' (S.R.Scott) reports this aircraft was shot down by a fighter (Chorley via Lost Bombers) Missing (Liage) 28.3.43 (Air Britain Serials) A Rotte returning from an evening reconnaissance of the English coast spotted six Mosquitos at low level. Glunz's Schwarm scrambled and were able to intercept the Mosquitos. (JG 26 War Diaries)"/>
    <x v="0"/>
    <x v="5"/>
    <x v="17"/>
    <x v="5"/>
    <x v="0"/>
    <x v="23"/>
    <m/>
    <n v="3"/>
    <x v="16"/>
    <x v="0"/>
    <n v="1"/>
    <x v="0"/>
    <x v="4"/>
    <x v="0"/>
  </r>
  <r>
    <n v="5695"/>
    <s v="DZ522"/>
    <x v="4"/>
    <n v="105"/>
    <x v="0"/>
    <x v="3"/>
    <n v="28"/>
    <s v="March"/>
    <x v="2"/>
    <s v="28 March 1943"/>
    <x v="0"/>
    <s v="28.03.1943 1752 to bomb John Cockerill Steelworks 105 to Liege from Marham last seen 1840. Lost without trace 1840 (BCL). Sgt GK Leighton +, Sgt TN Chadwick +, rest in Lille Southern Cem 28.03.43 Ofw. Adolf Glunz: 29 4./JG 26 Mosquito  S. Lille: 10 m. 18.41 Film C. 2031/II Anerk: Nr.157 Missing (Liage) 28.3.43 (Air Britain Serials) A Rotte returning from an evening reconnaissance of the English coast spotted six Mosquitos at low level. Glunz's Schwarm scrambled and were able to intercept the Mosquitos. (JG 26 War Diaries)"/>
    <x v="0"/>
    <x v="5"/>
    <x v="17"/>
    <x v="5"/>
    <x v="0"/>
    <x v="23"/>
    <m/>
    <n v="3"/>
    <x v="16"/>
    <x v="0"/>
    <n v="1"/>
    <x v="0"/>
    <x v="4"/>
    <x v="0"/>
  </r>
  <r>
    <n v="262"/>
    <s v="W4054"/>
    <x v="0"/>
    <s v="Mkrs/AAEE/1PRU/540"/>
    <x v="0"/>
    <x v="0"/>
    <n v="28"/>
    <s v="March"/>
    <x v="2"/>
    <s v="28 March 1943"/>
    <x v="0"/>
    <s v="The Mosquito was on a PRU mission when it was shot down at Skatval. Flight Lieutenant Norman Denys Sinclair, parachuted and became POW. The navigator: Flying Offiser Wilfred Nelson(31) from Heaton Chapel, Stockport, Cheshire, went down with the aircraft. He is buried at Stavne Cemetery in Trondheim. The Mosquito was shot down at 13.20 by Ofw. Theo Stebner from 10./JG5 He took off from Lade airfield and attacked the Mosquito twice. First over the fjord, second time over Skatval.The aircraft crashed and burned on a field. There is probably nothing left at the site today. (http://home.no.net/kjellsor/oppauran.html) 28.03.43 Ofw. Stebner 10./JG 5 Mosquito  5 km. N.W. Trondheim-Vaernes: 7.500 m. 13.20 Film C. 2031/II Anerk: Nr. - 7th July and F/O Bayley in Mosquito PR I, W4054 (photographed Tirpitz - 07Jul42 (Mosquito) - F/O K. Bayley &amp; P/O Little (Obs.) photographed Tirpitz, Admiral Scheer &amp; Admiral Hipper_x000a_\http://forum.12oclockhigh.net/showthread.php?t=10043) Missing from PR mission to Trondheim 28.3.43 (Air Britain Serials)"/>
    <x v="0"/>
    <x v="0"/>
    <x v="44"/>
    <x v="3"/>
    <x v="0"/>
    <x v="24"/>
    <m/>
    <n v="3"/>
    <x v="16"/>
    <x v="0"/>
    <n v="1"/>
    <x v="0"/>
    <x v="16"/>
    <x v="0"/>
  </r>
  <r>
    <n v="5902"/>
    <s v="DZ234"/>
    <x v="2"/>
    <n v="23"/>
    <x v="1"/>
    <x v="5"/>
    <n v="1"/>
    <s v="April"/>
    <x v="2"/>
    <s v="1 April 1943"/>
    <x v="0"/>
    <s v="Set off at 1900 on 1/2 April 1943 for a sortie over eastern Sicily, FTR, F/O S. Cornforth and F/O M. Davies. (Fighters Over Tunisia) Missing off Malta 1.4.43 (Air Britain Serials)"/>
    <x v="3"/>
    <x v="4"/>
    <x v="1"/>
    <x v="1"/>
    <x v="3"/>
    <x v="1"/>
    <m/>
    <n v="4"/>
    <x v="17"/>
    <x v="0"/>
    <n v="1"/>
    <x v="0"/>
    <x v="6"/>
    <x v="0"/>
  </r>
  <r>
    <n v="1965"/>
    <s v="DD742"/>
    <x v="2"/>
    <s v="85/TFU/85"/>
    <x v="0"/>
    <x v="5"/>
    <n v="2"/>
    <s v="April"/>
    <x v="2"/>
    <s v="2 April 1943"/>
    <x v="0"/>
    <s v="02.04.1943 Ranger Sortie 85 from Hunsdon on return, possibly damaged, shot down by british AA fire. near Hove am (FCL). S/L KR Sutton DFC inj, F/O SR Streeter +, no further info, this aircraft listed twice in FCL MH - should this be DZ742? http://bb.1asphost.com/lesbutler/tony/tonywood.htm says patrol was 10.30 to 13.50, and that both crew were KIFA, however Sutton's details are apparently not on the CWGC site for 1943. Shot down by own AA Hove Sussex 2.4.43 (Air Britain Serials) 02.04.43 85 Sqn. DD742 Crashed Hove, Sussex after being shot down by A.A. (Mosquito Crash Log)"/>
    <x v="0"/>
    <x v="14"/>
    <x v="45"/>
    <x v="1"/>
    <x v="4"/>
    <x v="1"/>
    <m/>
    <n v="4"/>
    <x v="17"/>
    <x v="0"/>
    <n v="1"/>
    <x v="0"/>
    <x v="13"/>
    <x v="0"/>
  </r>
  <r>
    <n v="1643"/>
    <s v="DZ380"/>
    <x v="4"/>
    <n v="139"/>
    <x v="0"/>
    <x v="3"/>
    <n v="3"/>
    <s v="April"/>
    <x v="2"/>
    <s v="3 April 1943"/>
    <x v="0"/>
    <s v="03.04.1943 1815 139 to Aulnoye from Marham shot down by 2 FW190. Lost without trace (BCL). F/O WO Peacock +, Sgt RC Saunders +, rest in Maubeuge Centre Cem Claim in Tony Woods' list: 03.04.43 Ofw. Willi Mackenstedt 6./JG 26 Mosquito  10 km. W. Maubeuge: tiefflug 20.30 Film C. 2027/I Anerk: Nr.123 Coded X, time up 18.15. (http://bb.1asphost.com/lesbutler/tony/tonywood.htm) Airborne 1815 3Apr43 from marham. Shot down by two Fw190s. Crash- site not established. Both are reported to have been buried 5Ap43 in Maubeuge Centre Cemetery, France. F/O E.O.Peacock KIA Sgt R.C.Saunders KIA &quot; (Lost Bombers) Missing (Aulnoye) 3.4.43 (Air Britain Serials) Intercepted by a standing patrol of the 6th Staffel, JG 26 (JG 26 War Diary)"/>
    <x v="0"/>
    <x v="5"/>
    <x v="46"/>
    <x v="5"/>
    <x v="0"/>
    <x v="25"/>
    <m/>
    <n v="4"/>
    <x v="17"/>
    <x v="0"/>
    <n v="1"/>
    <x v="0"/>
    <x v="15"/>
    <x v="0"/>
  </r>
  <r>
    <n v="7621"/>
    <s v="DZ487"/>
    <x v="4"/>
    <n v="540"/>
    <x v="0"/>
    <x v="0"/>
    <n v="3"/>
    <s v="April"/>
    <x v="2"/>
    <s v="3 April 1943"/>
    <x v="0"/>
    <s v="Einen der ersten Abschüsse des neuen Geschwaders konnte Uffz. Klein von der I. am 3. April um 17.47 in der nähe von Lister erzielen. Hierbei schoß er eine De Havilland Mosquito ab. http://www.jg11.de/html/teil1_jg11.html Claim also in Tony Woods list for Uffz. Klein of 10./JG 1: 03.04.43 Uffz. Klein: 1 10./JG 1 Mosquito  05 Ost 78/2/7: 6.000 m. [35 km. S.W. Lister] 17.47 Film C. 2027/I Anerk: Nr.40 DZ487 was P/O Mair John Drysdale DFC (MIA)138437 &amp; P/O George Daniel Ernest (KIA)121564 (http://forum.12oclockhigh.net/showthread.php?t=20935) Missing from PR sortie to Oslo 4.4.43 (Air Britain Serials)"/>
    <x v="0"/>
    <x v="5"/>
    <x v="13"/>
    <x v="6"/>
    <x v="0"/>
    <x v="26"/>
    <m/>
    <n v="4"/>
    <x v="17"/>
    <x v="0"/>
    <n v="1"/>
    <x v="0"/>
    <x v="16"/>
    <x v="0"/>
  </r>
  <r>
    <n v="1519"/>
    <s v="DZ233"/>
    <x v="2"/>
    <n v="23"/>
    <x v="1"/>
    <x v="5"/>
    <n v="3"/>
    <s v="April"/>
    <x v="2"/>
    <s v="3/4 April 1943"/>
    <x v="1"/>
    <s v="3/4 April 1943. Set off at 2055 for an intruder sortie over Sicily, Sgt.R. Heslop and P/O J.A. Thompson FTR. It is possible they first shot down a Ju 88 of II/KG 30, as this unit reported that one of its aircraft had been shot down by a night fighter over Gela, Sicily, and ditched. (Fighters Over Tunisia) Missing off Malta 3.4.43 (Air Britain Serials)"/>
    <x v="3"/>
    <x v="4"/>
    <x v="1"/>
    <x v="1"/>
    <x v="3"/>
    <x v="1"/>
    <m/>
    <n v="4"/>
    <x v="17"/>
    <x v="0"/>
    <n v="1"/>
    <x v="0"/>
    <x v="6"/>
    <x v="0"/>
  </r>
  <r>
    <n v="7332"/>
    <s v="DZ486"/>
    <x v="4"/>
    <s v="139/618"/>
    <x v="0"/>
    <x v="11"/>
    <n v="5"/>
    <s v="April"/>
    <x v="2"/>
    <s v="5 April 1943"/>
    <x v="0"/>
    <s v="See http://www.raf.mod.uk/downloads/documents/airpoweraut02.pdf . Donald L. Pavey Flying Officer Pilot, Killed. Bernard Walter Stimson Sergeant Navigator / Air Bomber Killed. The aircraft is reported to have flown over Durness and Balnakeil before turning south and flying down the glen towards Cranstackie, however the distribution of wreckage at the site suggests that the aircraft flew over Loch Eriboll before clipping the ridge to the north of the summit and disintegrating down the north western face of the mountain. (http://www.peakdistrictaircrashes.co.uk/) Photos at http://mysite.orange.co.uk/aircraftwreckage/mosquito.htm Flew into hill 10m SW of Durness Caithness 5.4.43 (Air Britain Serials) 05.04.43 618 Sqn. DZ486 Crashed ten miles S.W. of Durness, Courdon Lodge, Caithness as pilot failed to climb to safe height as he neared coast and disregarded QDM. Aircraft was seen by shepherd to fly into hill and burn. (Mosquito Crash Log)"/>
    <x v="2"/>
    <x v="2"/>
    <x v="41"/>
    <x v="1"/>
    <x v="2"/>
    <x v="1"/>
    <m/>
    <n v="4"/>
    <x v="17"/>
    <x v="0"/>
    <n v="1"/>
    <x v="1"/>
    <x v="24"/>
    <x v="0"/>
  </r>
  <r>
    <n v="3950"/>
    <s v="DD674"/>
    <x v="5"/>
    <s v="23/410"/>
    <x v="0"/>
    <x v="5"/>
    <n v="6"/>
    <s v="April"/>
    <x v="2"/>
    <s v="6 April 1943"/>
    <x v="0"/>
    <s v="06.04.1943 Ranger Sortie 410 to NW Germany from Coleby Grange hit by FLAK, crashed. Lost without trace pm (FCL). F/L CD McClosky RCAF pow, P/O JG Sullivan RCAF pow, no further info. Took off 15.55 (http://bb.1asphost.com/lesbutler/tony/tonywood.htm) The next few day rangers were less fortunate and indicated the great danger attending these daylight penetrations into enemy territory. On 6 April, F/L C.D. McCloskey and P/O J.G. Sullivan did not return from a sortie. The German radio announced that a British aircraft had been shot down over north-west Germany and it was later learned that the two men were prisoners of war. Mac McCloskey, one of the original members of No.410, had just that day been informed of his promotion to Flight Lieutenant as deputy commander of &quot;A&quot; Flight. (http://www.rcaf.com/410squadron/410eng1-3.htm) Came down at 1727 in the vicinity of Kleinringe, Leer county, 15km N of Nordhorn. (http://www.footnote.com/image/38633673/mosquitoes%7CMosquito/) Missing from day intruder mission 6.4.43 (Air Britain Serials)"/>
    <x v="0"/>
    <x v="1"/>
    <x v="1"/>
    <x v="1"/>
    <x v="1"/>
    <x v="1"/>
    <m/>
    <n v="4"/>
    <x v="17"/>
    <x v="0"/>
    <n v="1"/>
    <x v="0"/>
    <x v="19"/>
    <x v="0"/>
  </r>
  <r>
    <n v="4642"/>
    <s v="DD747"/>
    <x v="2"/>
    <n v="25"/>
    <x v="0"/>
    <x v="2"/>
    <n v="8"/>
    <s v="April"/>
    <x v="2"/>
    <s v="8 April 1943"/>
    <x v="0"/>
    <s v="Broke up in air and crashed Airmyn Yorks. 8.4.43 (Air Britain Serials) 08.04.43 25 Sqn. DD747 Crashed at West Park, Airmyn, Yorks after breaking up in flight. 2 killed. (Mosquito Crash Log)"/>
    <x v="2"/>
    <x v="3"/>
    <x v="8"/>
    <x v="1"/>
    <x v="2"/>
    <x v="1"/>
    <m/>
    <n v="4"/>
    <x v="17"/>
    <x v="0"/>
    <n v="1"/>
    <x v="0"/>
    <x v="14"/>
    <x v="0"/>
  </r>
  <r>
    <n v="5601"/>
    <s v="DZ430"/>
    <x v="4"/>
    <n v="109"/>
    <x v="0"/>
    <x v="8"/>
    <n v="8"/>
    <s v="April"/>
    <x v="2"/>
    <s v="8 April 1943"/>
    <x v="0"/>
    <s v="08.04.1943 2202 109 to Duisburg from Wyton crashed immediately after T/O. Hartford, Huntingdonshire (BCL). F/O J Walker +, F/O CD McKenna +, _x000a_Took off from Wyton. Mosquito IV. _x000a_ _x000a_McKENNA _x000a_ Charles Daniel _x000a_ Flying Officer J/6665. 109 (R.A.F.) Sqdn, Royal Canadian Air Force. Died Thursday 8 April 1943. Age 24. Son of Charles E. McKenna and Sarah McKenna, of New Toronto, Ontario, Canada. Buried: ALTRINCHAM BOWDON AND HALE (ALTRINCHAM) CEMETERY, Cheshire, United Kingdom. Ref. Sec. X. Grave 429B. _x000a_ _x000a_WALKER _x000a_ John _x000a_ Flying Officer 117425. 109 Sqdn., Royal Air Force Volunteer Reserve. Died Thursday 8 April 1943. Age 20. Son of Harold and Mabel Walker, of Hull. Buried: HULL NORTHERN CEMETERY, Yorkshire, United Kingdom. Ref. 264. Grave 50. _x000a_ _x000a_(http://www.roll-of-honour.com/Bedfordshire/LIttleStaughton109Squadron.html) Crashed on take-off from Wyton Hartford Cambs. 8.4.43 (Air Britain Serials) 08.04.43 109 Sqn. DZ430 Crashed at Hartford shortly after take-off, killing two. (Mosquito Crash Log)"/>
    <x v="2"/>
    <x v="7"/>
    <x v="18"/>
    <x v="1"/>
    <x v="2"/>
    <x v="1"/>
    <m/>
    <n v="4"/>
    <x v="17"/>
    <x v="0"/>
    <n v="1"/>
    <x v="0"/>
    <x v="18"/>
    <x v="0"/>
  </r>
  <r>
    <n v="4665"/>
    <s v="DZ743"/>
    <x v="2"/>
    <n v="410"/>
    <x v="0"/>
    <x v="5"/>
    <n v="10"/>
    <s v="April"/>
    <x v="2"/>
    <s v="10 April 1943"/>
    <x v="0"/>
    <s v="It was a few days later, on talking to the soldiers again, that I heard what had happened. The plane had spotted the train and had warned the train crew by flying very low over the train. It then flew low over us in Sneek and turned back. By now the train crew had stopped the train (luckily a freight train) and had taken cover. The plane shot up the locomotive, and then turned to have another go when the pilot flew into the trees, causing the plane to crash. Both crewmen were killed. (Internet posting) 10.04.1943 Dawn Ranger Sortie 410 RCAF to over Holland from Coleby Grange hit a tree during attack on train at Ijlist railway station (FCL). F/O JE Leach RCAF +, F/O RM Bull RCAF +, no further info Took off 08.58 (http://bb.1asphost.com/lesbutler/tony/tonywood.htm) Missing from day intruder 10.4.43 (Air Britain Serials)"/>
    <x v="0"/>
    <x v="8"/>
    <x v="1"/>
    <x v="1"/>
    <x v="4"/>
    <x v="1"/>
    <m/>
    <n v="4"/>
    <x v="17"/>
    <x v="0"/>
    <n v="1"/>
    <x v="0"/>
    <x v="19"/>
    <x v="0"/>
  </r>
  <r>
    <n v="1645"/>
    <s v="DZ470"/>
    <x v="4"/>
    <n v="139"/>
    <x v="0"/>
    <x v="3"/>
    <n v="11"/>
    <s v="April"/>
    <x v="2"/>
    <s v="11 April 1943"/>
    <x v="0"/>
    <s v="11.04.1943 1945 attack engine sheds 139 to Mechelen from Marham believed hit by light FLAK, break away from formation, victim to FW190 of 3./JG26. Destelbergen (Oost Vlaanderen), 5km E Gent (BCL). F/O JH Brown RCAF +, F/O G Pounder +, rest in Gent 11.04.43 Hptm. Paul Steindl 9./JG 26 Mosquito  N.W. Ghent: tiefflug 20.36 Film C. 2027/I Anerk: Nr.82 Shot down by Fw190s nr Malines 11.4.43 (Air Britain Serials) Aircraft had been damaged and slowed by flak enough for it to be caught by 190s. (JG 26 War Diary)"/>
    <x v="0"/>
    <x v="5"/>
    <x v="47"/>
    <x v="5"/>
    <x v="0"/>
    <x v="27"/>
    <m/>
    <n v="4"/>
    <x v="17"/>
    <x v="0"/>
    <n v="1"/>
    <x v="0"/>
    <x v="15"/>
    <x v="0"/>
  </r>
  <r>
    <n v="5696"/>
    <s v="DZ536"/>
    <x v="4"/>
    <n v="105"/>
    <x v="0"/>
    <x v="3"/>
    <n v="11"/>
    <s v="April"/>
    <x v="2"/>
    <s v="11 April 1943"/>
    <x v="0"/>
    <s v="11.04.1943 1910 105 to Hengelo from Marham outbound, fight with 6 FW190, Uffz Wiegand 2./JG1 credited, crashed out of control. Metelerkamps Bauernhof 4, Bentheim (BCL). F/O D Polglase RNZAF +, Sgt LC Lampen +, initial buried at Lingen, Ems 11.04.43 Uffz. Werner Wiegand: 1 2./JG 1 Mosquito  2 km. S.E. Bad Bentheim: tiefflug 20.38 Film C. 2027/I Anerk: Nr.54 Flew its first operational sortie 28Mar43. Airborne 1910 11Apr43 from Marham. Outbound, shot down in a running battle with six Fw190s, though Uffz Wiegand of 2./NJG1 is credited with the victory. Out of control, the Mosquito crashed at Metelerkamps Bauernhof 4, at Bentheim. Both airmen were originally buried 14Apr43 at Lingen (Ems). Their graves are now located in the Reichswald Forest War Cemetery. F/O D.Polglase RNZAF KIA Sgt L.C.Lampen KIA (Lost Bombers) Missing (Hengelo) 11.4.43 (Air Britain Serials)"/>
    <x v="0"/>
    <x v="5"/>
    <x v="10"/>
    <x v="4"/>
    <x v="0"/>
    <x v="28"/>
    <m/>
    <n v="4"/>
    <x v="17"/>
    <x v="0"/>
    <n v="1"/>
    <x v="0"/>
    <x v="4"/>
    <x v="0"/>
  </r>
  <r>
    <n v="379"/>
    <s v="DZ703"/>
    <x v="2"/>
    <s v="301FTU/1 OADU/Malta/23"/>
    <x v="1"/>
    <x v="5"/>
    <n v="11"/>
    <s v="April"/>
    <x v="2"/>
    <s v="11 April 1943"/>
    <x v="0"/>
    <s v="23 Squadron, took off 2219, F/L M.H. Phillips and P/O M.A. McCoy FTR from eastern Sicily (Fighters Over Tunisia) Missing 11.4.43 (Air Britain Serials) F/O Lacombe A. McCOY - 130839 (from Dominica), and F/Lt Michael A. PHILLIPS - 84294,, CRO lists both these men as being on 51 OTU. Perhaps they ferried this aircraft to the Mediterranean. (http://www.rafcommands.com/forum/showthread.php?p=47672&amp;highlight=Mosquito#post47672)"/>
    <x v="3"/>
    <x v="4"/>
    <x v="1"/>
    <x v="1"/>
    <x v="3"/>
    <x v="1"/>
    <m/>
    <n v="4"/>
    <x v="17"/>
    <x v="0"/>
    <n v="1"/>
    <x v="0"/>
    <x v="6"/>
    <x v="0"/>
  </r>
  <r>
    <n v="3447"/>
    <s v="DD727"/>
    <x v="2"/>
    <n v="264"/>
    <x v="0"/>
    <x v="2"/>
    <n v="12"/>
    <s v="April"/>
    <x v="2"/>
    <s v="12 April 1943"/>
    <x v="0"/>
    <s v="Engine failed 2 statute miles north of Shepton Mallet after taking off at 08.20 for a Ranger patrol, P/O A.I. Barge and P/O A.J. Matthews both killed (http://bb.1asphost.com/lesbutler/tony/tonywood.htm) Flew into hill 1m S of Oakhill Somerset 12.4.43 (Air Britain Serials) 12.04.43 264 Sqn. DD727 Flew into high ground one mile south of Oakhill Church, Shepton Mallett, Somerset. (Mosquito Crash Log)"/>
    <x v="2"/>
    <x v="7"/>
    <x v="2"/>
    <x v="1"/>
    <x v="2"/>
    <x v="1"/>
    <m/>
    <n v="4"/>
    <x v="17"/>
    <x v="0"/>
    <n v="1"/>
    <x v="0"/>
    <x v="10"/>
    <x v="0"/>
  </r>
  <r>
    <n v="1882"/>
    <s v="DZ709"/>
    <x v="2"/>
    <s v="301FTU/1 OADU/Malta/23"/>
    <x v="1"/>
    <x v="5"/>
    <n v="13"/>
    <s v="April"/>
    <x v="2"/>
    <s v="13 April 1943"/>
    <x v="0"/>
    <s v="F/O John Dillon BISHOP 47904 Navigator KIA 13 April 1943 Buried Syracuse, Sicily. Bishop was lost with 23 Squadron flying from Malta. Mosquito DZ709 took off from Luqa, Malta at 0215hrs and failed to return. Pilot was F/O R.V Cartwright. Missing 13.4.43 (Air Britain Serials)"/>
    <x v="3"/>
    <x v="4"/>
    <x v="1"/>
    <x v="1"/>
    <x v="3"/>
    <x v="1"/>
    <m/>
    <n v="4"/>
    <x v="17"/>
    <x v="0"/>
    <n v="1"/>
    <x v="0"/>
    <x v="6"/>
    <x v="0"/>
  </r>
  <r>
    <n v="3362"/>
    <s v="DZ406"/>
    <x v="4"/>
    <s v="521/1401 Flt/1409 Flt"/>
    <x v="0"/>
    <x v="4"/>
    <n v="16"/>
    <s v="April"/>
    <x v="2"/>
    <s v="16 April 1943"/>
    <x v="0"/>
    <s v="16.04.1943 Special Task 1409 Flt from Oakington . Lost without trace (BCL). P/O G Griffiths +, Sgt R Brown +, rest in Schoonselhof Cem, Antwerpen Claim in Tony Woods' lists: 16.04.43 Fw. Georg Hutter: 9 5./JG 1 Mosquito  3 km. E. Oostmalle 12.30 Reference: JG 1 Lists f. 633 Mosquito FB IV DZ406 1409 Flt. Lost on met flight 16.4.43. P/O George Griffiths, RAFVR 140916 Sgt Roland Brown, RAFVR 1059977 Both buried Schoonselhof Cemetery, Belgium (Finn Buch on RAF Commands Forum) Coded W. Took off Oakington 11:25 hrs for long-range meteorological reconnaissance to Stuttgart. (http://harringtonmuseum.org.uk/Aircraft%20lost%20on%20Allied%20Forces%20Special%20Duty%20Operations.pdf) Vlimmeren ESE of Oostmalle about 12.30 hrs. Was the a/c coded NO-W of NO-K Peter Rackliff, author of &quot;Even the birds were walking&quot; (the story of wartime met reconnaissance) has sent the following details about this incident - they were received after the book was published so have never appeared in print. Peter's email reads:_x000a__x000a_&quot;I obtained details about the loss of the 1409 Met Flight Mosquito from a Belgian researcher in July 2001; too late for ETBWW. However, there had been a brief reference in George Hatton’s Log Book, ‘ P/O Griffiths and Sgt Brown missing, 16/4/43.’_x000a__x000a_Our investigators in Belgium were able to tell us that Mosquito ‘K’ – DZ406, was bounced by a flight from 6./JG1 (FW190s) over northern Belgium and shot down by Fw Georg Hutter. The aircraft crashed at Vlimmeren village, and hit a house which was burnt out. They also quote an entry in the Vlimmeren Community archive which reads – _x000a__x000a_‘In April 1943 a burning aeroplane fell close to a house that burned to the ground. The identity of that aircraft is unknown.’ There was some confusion over the identity of the crew; the bodies were brought to Schoonselhof cemetery and the clerk made a new page in the Register, headed ‘Americans,’ before entering the names of Griffiths and Brown. This was on 21st April.'_x000a__x000a_George Griffiths was evidently a veteran Warrant Officer pilot who was with 1401 in the early days of the PAMPA sorties, before receiving his commission. He stayed with them, and went to Oakington when the Mosquitos were taken over by BC (PFF) and renumbered 1409 Met Flight.&quot;_x000a__x000a_1. To answer the question about the aircraft code, it was NO-K._x000a__x000a_2. George Hatton was another 1409 Met Flight pilot and, eventually, the unit's CO; he survived the war having flown 60 PAMPA sorties._x000a__x000a_3. To add a little more about George Griffiths (140916); he was probably joined 1401 Met Flight in 1941 (the first PAMPA sortie was in November that year), so he was an experienced Met Flight pilot. His commission was dated 13 Jan 1943._x000a_(http://www.rafcommands.com/forum/showthread.php?t=8125) Missing on met flight 16.4.43 (Air Britain Serials)"/>
    <x v="0"/>
    <x v="5"/>
    <x v="25"/>
    <x v="4"/>
    <x v="0"/>
    <x v="21"/>
    <m/>
    <n v="4"/>
    <x v="17"/>
    <x v="0"/>
    <n v="1"/>
    <x v="0"/>
    <x v="25"/>
    <x v="0"/>
  </r>
  <r>
    <n v="4687"/>
    <s v="DZ694"/>
    <x v="2"/>
    <n v="410"/>
    <x v="0"/>
    <x v="5"/>
    <n v="19"/>
    <s v="April"/>
    <x v="2"/>
    <s v="19/20 April 1943"/>
    <x v="1"/>
    <s v="Helmut Lent claimed a mosquito in the night of 20 April 1943, on position 531 1E1 at 100 meters (!) at 03.38. Lent's victim (410 Sqdn) crashed into the Ijsselmeer very near Den Oever. (German Night Fighter War Forum) 20.04.1943 Night Ranger 410 RCAF over Holland from Coleby Grange . Lost without trace (FCL). F/S WJ Reddie RCAF +, Sgt K Evans RAF , no further info 19/20 April 1943, took off 01.00. (http://bb.1asphost.com/lesbutler/tony/tonywood.htm , which says this Mosquito was lost to flak) Missing from night Intruder mission 20.4.43 (Air Britain Serials)   20.04.43 Maj. Helmut Lent Stab IV./NJG 1 Mosquito  531 1E1: 100 m. 03.38 Film C. 2027/I Anerk: Nr.116 (Tony Woods' Lists)"/>
    <x v="0"/>
    <x v="6"/>
    <x v="48"/>
    <x v="7"/>
    <x v="0"/>
    <x v="29"/>
    <m/>
    <n v="4"/>
    <x v="17"/>
    <x v="0"/>
    <n v="1"/>
    <x v="0"/>
    <x v="19"/>
    <x v="0"/>
  </r>
  <r>
    <n v="6550"/>
    <s v="DZ755"/>
    <x v="2"/>
    <n v="151"/>
    <x v="0"/>
    <x v="5"/>
    <n v="19"/>
    <s v="April"/>
    <x v="2"/>
    <s v="19/20 April 1943"/>
    <x v="1"/>
    <s v="Another 151 Squadron Mosquito saw aircraft engaged by flak - no fighter claim. (www.151squadron.org.uk) 20.04.1943 Night Ranger 151 from Wittering . Lost without trace (FCL). F/O DA Sparrow +, P/O VG Brown +, both rest in Onstwedde Cem Holland, no further info (&quot;Moskitopanik&quot; says crew were F/S W.J. Reddie and Sgt. Evans, however this appears to be incorrect, see DZ694) 19/20 April 1943, took off 00.40 (http://bb.1asphost.com/lesbutler/tony/tonywood.htm) In the night of 20 April 1943 F/O Brown and F/O Sparrow took off from their base at Wittering in Northamptonshire, on a 'Night Ranger' mission, basically a 'roving' mission in an allocated area. Their allocated area this night was South to Southwest of Bremen towards the Dutch Border. The Mosquito's on this mission reported that they attacked 8 trains. They damaged one and observed hits on several others. During the engagement, F/O Sparrow's Mosquito was caught in a cone of searchlights and shot down by flak. The plane crashed near Onstwedde in the province of Groningen. Both F/O Brown and F/O Sparrow were killed. Both were 21 years old. (http://www.basher82.nl/Data/Onstweddegeneral/brown.htm) Time 0213, Smeerling Missing from night Intruder 20.4.43 (Air Britain Serials)"/>
    <x v="0"/>
    <x v="1"/>
    <x v="1"/>
    <x v="1"/>
    <x v="1"/>
    <x v="1"/>
    <m/>
    <n v="4"/>
    <x v="17"/>
    <x v="0"/>
    <n v="1"/>
    <x v="0"/>
    <x v="8"/>
    <x v="0"/>
  </r>
  <r>
    <n v="1651"/>
    <s v="DZ386"/>
    <x v="4"/>
    <n v="139"/>
    <x v="0"/>
    <x v="8"/>
    <n v="20"/>
    <s v="April"/>
    <x v="2"/>
    <s v="20/21 April 1943"/>
    <x v="1"/>
    <s v="21.04.1943 2225 139 to Berlin from Marham shot down by nightfighter Olt Lothar Linke IV/NJG1. into Ijsselmeer 0210 (BCL). W/C WP Shand DFC +, P/O CD Handley DFM +, rest in Wonseradeel (Makkum) protestant churchyard. Airborne 2225 20Apr43 from Marham. Shot down by a night fighter (Oblt Lothar Linke, 1V./NJG1) and crashed 0210 into the IJselmeer. Both are buried in wonseradeel (Makkum) Protestant Churchyard. Their awards, Gazetted 15Mar43, had been gained in the february raid on the locomotive sheds at Tours. This was the first time that Mosquitoes had been used on a high level nuisance raid on the German capital, the sorties being flown in support of Main Force operations on Rostock and Stettin. W/C W.P.Shand DFC KIA P/O C.D.Handley DFM KIA (Lost Bombers) Missing (Berlin) 20.4.43 (Air Britain Serials) 21.04.43 Oblt. Lothar Linke 12./NJG 1 Mosquito  531 7F1: 6.000 m. 02.07 Film C. 2027/I Anerk: Nr.138 (Tony Woods' Lists)"/>
    <x v="0"/>
    <x v="6"/>
    <x v="49"/>
    <x v="7"/>
    <x v="0"/>
    <x v="30"/>
    <m/>
    <n v="4"/>
    <x v="17"/>
    <x v="0"/>
    <n v="1"/>
    <x v="0"/>
    <x v="15"/>
    <x v="0"/>
  </r>
  <r>
    <n v="6285"/>
    <s v="DD681"/>
    <x v="5"/>
    <n v="23"/>
    <x v="1"/>
    <x v="5"/>
    <n v="24"/>
    <s v="April"/>
    <x v="2"/>
    <s v="24 April 1943"/>
    <x v="0"/>
    <s v="Swung on landing and u/c collapsed Luqa 24.4.43 (Air Britain Serials) Probably Sgt Collins and Sgt Haley - Collins was taken off flying duties and returned to the UK shortly thereafter. The operations entries for this night do not mention the crash, however DD681 was Collins' usual aircraft."/>
    <x v="2"/>
    <x v="2"/>
    <x v="23"/>
    <x v="1"/>
    <x v="2"/>
    <x v="1"/>
    <m/>
    <n v="4"/>
    <x v="17"/>
    <x v="0"/>
    <n v="1"/>
    <x v="0"/>
    <x v="6"/>
    <x v="0"/>
  </r>
  <r>
    <n v="7511"/>
    <s v="DZ723"/>
    <x v="2"/>
    <n v="605"/>
    <x v="0"/>
    <x v="5"/>
    <n v="23"/>
    <s v="April"/>
    <x v="2"/>
    <s v="23/24 April 1943"/>
    <x v="1"/>
    <s v="Took off 23.42 on April 23 1943, crashed near Lewes due to unknown causes. S/Ldr. Bocock and Sgt. Brown both KIFA. (http://bb.1asphost.com/lesbutler/tony/tonywood.htm) Shortly after midnight, this aircraft crashed outside the town at Falmer, on Housedean Farm by Lewes Road and burnt out. So badly burned and smashed was the wreckage that the Police were unable to identify either of the two occupants, only a burnt cheque book stub providing any clues. Eventually it was established that the two occupants were Sqn. Ldr. Ian Bocock and Sgt. Robert Brown of 605 Squadron. (http://web.archive.org/web/20040309225316/www.hurricane.fsbusiness.co.uk/brightoncountyborough.htm) Dived into ground nr Lewes Sussex 24.4.43 (Air Britain Serials) 23.04.43 605 Sqn. DZ723 Dived into ground at Housedean Farm, between Falmer and Lewes, cause obscure. (Mosquito Crash Log)"/>
    <x v="2"/>
    <x v="3"/>
    <x v="50"/>
    <x v="1"/>
    <x v="2"/>
    <x v="1"/>
    <m/>
    <n v="4"/>
    <x v="17"/>
    <x v="0"/>
    <n v="1"/>
    <x v="0"/>
    <x v="22"/>
    <x v="0"/>
  </r>
  <r>
    <n v="2477"/>
    <s v="DZ710"/>
    <x v="2"/>
    <s v="301FTU/1 OADU/Malta/23"/>
    <x v="1"/>
    <x v="5"/>
    <n v="26"/>
    <s v="April"/>
    <x v="2"/>
    <s v="26/27 April 1943"/>
    <x v="1"/>
    <s v="26/27 April 1943 (ORB), took off at 0007,  Another 23 Squadron Mosquito, flown by W/O Jones, saw an aircraft crash at Sciacca - may have been the 23 Squadron machine (Fighters Over Tunisia) Missing 26.4.43 (Air Britain Serials) gt. E.D. White and Sgt. C. Maurice, FTR from western Sicily.  See DZ693"/>
    <x v="3"/>
    <x v="4"/>
    <x v="1"/>
    <x v="1"/>
    <x v="3"/>
    <x v="1"/>
    <m/>
    <n v="4"/>
    <x v="17"/>
    <x v="0"/>
    <n v="1"/>
    <x v="0"/>
    <x v="6"/>
    <x v="0"/>
  </r>
  <r>
    <n v="2078"/>
    <s v="DZ693"/>
    <x v="2"/>
    <s v="301FTU/1 OADU/Malta/23"/>
    <x v="1"/>
    <x v="5"/>
    <n v="27"/>
    <s v="April"/>
    <x v="2"/>
    <s v="27/28 April 1943"/>
    <x v="1"/>
    <s v="HOPKINS, Fg Off William Henry, NZ413851, RNZAF - Mosquito Pilot 23 Sqn, RAF - 28 Apr 1943 (Age 26); Malta Memorial. P/O W. H. Hopkins and W/O R.C. Sherrington FTR from western Sicily. (ORB) Missing 28.4.43 (Air Britain Serials)_x000a__x000a_However, &quot;Fighters Over Tunisia&quot; says Hopkins was lost on the 26th."/>
    <x v="3"/>
    <x v="4"/>
    <x v="1"/>
    <x v="1"/>
    <x v="3"/>
    <x v="1"/>
    <m/>
    <n v="4"/>
    <x v="17"/>
    <x v="0"/>
    <n v="1"/>
    <x v="0"/>
    <x v="6"/>
    <x v="0"/>
  </r>
  <r>
    <n v="4830"/>
    <s v="HJ876"/>
    <x v="10"/>
    <m/>
    <x v="2"/>
    <x v="9"/>
    <n v="30"/>
    <s v="April"/>
    <x v="2"/>
    <s v="30 April 1943"/>
    <x v="0"/>
    <s v="To RCAF 30.4.43 (Air Britain Serials)"/>
    <x v="5"/>
    <x v="3"/>
    <x v="1"/>
    <x v="1"/>
    <x v="2"/>
    <x v="1"/>
    <m/>
    <n v="4"/>
    <x v="17"/>
    <x v="0"/>
    <n v="1"/>
    <x v="1"/>
    <x v="17"/>
    <x v="2"/>
  </r>
  <r>
    <n v="5697"/>
    <s v="DK338"/>
    <x v="4"/>
    <n v="105"/>
    <x v="0"/>
    <x v="3"/>
    <n v="1"/>
    <s v="May"/>
    <x v="2"/>
    <s v="1 May 1943"/>
    <x v="0"/>
    <s v="01.05.1943 1407 105 to Eindhoven from Marham crashed after T/O. 1mile W of airfield 1413 (BCL). F/O OW Thompson DFM RNZAF +, F/O WJ Horne DFC +, pilot first name Onslow (Night After Night - New Zealanders in Bomber Command) AIRCRAFT OF THE ROYAL AIR FORCE 1939-1945: DE HAVILLAND DH 98 MOSQUITO. Mosquito B Mark IV Series 2, DK338, in flight after completion, banking away from the camera to show the camera ports in the forward section. DK338 served with No. 105 Squadron RAF as 'GB-O', and took part in the successful low-level raid on the Phillips radio factory at Eindhoven, Holland, (Operation OYSTER) on 6 December 1942, led by the Squadron Commander, Wing Commander H.I.Edwards VC. (IWM Photo CH 7778) Crashed on approach Marham 1.5.43 (Air Britain Serials) 01.05.43 105 Sqn. DK338 Stalled and crashed after engine failure one mile west of Marham after engine failure returning from an operation over Eindhoven. (Mosquito Crash Log)"/>
    <x v="2"/>
    <x v="7"/>
    <x v="2"/>
    <x v="1"/>
    <x v="2"/>
    <x v="1"/>
    <m/>
    <n v="5"/>
    <x v="18"/>
    <x v="0"/>
    <n v="1"/>
    <x v="0"/>
    <x v="4"/>
    <x v="0"/>
  </r>
  <r>
    <n v="7624"/>
    <s v="DZ532"/>
    <x v="4"/>
    <n v="540"/>
    <x v="0"/>
    <x v="0"/>
    <n v="3"/>
    <s v="May"/>
    <x v="2"/>
    <s v="3 May 1943"/>
    <x v="0"/>
    <s v="The 540 Sqn Mosquito lost on 03May43 was DZ532, a PR.IV. Time up 10:30 from Benson (http://www.luftwaffe-experten.org/forums/index.php?showtopic=6617&amp;hl=) The pilot was W/O Thomas J. Moss (521717) Navigator SUTTON, GEORGE NEVIL, 125815 Both on Runnymede (Andy Fletcher: http://www.rafcommands.com/forum/showthread.php?t=3112&amp;page=2) (MH - Remebered on Runnymede) Initially thought the claim below was responsible, however an 85 Squadron Mossie (DD714) was attacked low over the channel this day and crash-landed at Ford, makes a good deal more sense than a P.R. Mossie going high to Breslau. Therefore have kept the LW claim for reference purposes, don't believe however it is for the PR Mossie. 03.05.43 Ltn. Günther Bloemertz: 1 4./JG 26 Mosquito  80 km. N.N.W. Fécamp: tiefflug 13.45 Film C. 2031/II VNE: ASM (MH - only claim for a Mosquito this day, Breslau now appears to be Wroclaw, approx 150 km S of Poznan.) Crashed 1238, Noordzee (6km W Kijkduin) (http://www.nimh.nl/nl/images/1943%20sec_tcm5-7284.pdf) Bloemertz flew in 4/JG 26 and claimed a single, unconfirmed victory (a Mosquito on 3 May 43) before suffering severe burns on 24 June. He was subsequently grounded, serving as the II Gruppe adjutant for the rest of the war. The book is a historical novel and Bloemertz himself never (to my knowledge) claimed that he was the protagonist. The genre was very common in Germany in the 1950s, when he wrote the book. Novels were publishable at that time, whereas the memoirs of low-ranking Wehrmacht veterans were not. His German publisher did not publicize the book as a memoir; his British publisher, of course, did just that, and continues to do so -- I don't think there is any indication on the cover or jacket that this is a novel. When I met Bloemertz in the late 1980s he professed to be totally embarrassed by what the English had done with his book. It was a good marketing tool in the English-speaking world, of course, and (possibly) made him some money (depending on the contract with his German publisher), but I have no reason to doubt his word. Authors lose all control of their books once they are published. Guenther Bloemertz died in the mid-1990s. (http://www.luftwaffe-experten.org/forums/index.php?showtopic=7319&amp;view=&amp;hl=Mosquito&amp;fromsearch=1) Missing from PR sortie to Breslau 3.5.43 (Air Britain Serials)"/>
    <x v="3"/>
    <x v="4"/>
    <x v="1"/>
    <x v="1"/>
    <x v="3"/>
    <x v="1"/>
    <m/>
    <n v="5"/>
    <x v="18"/>
    <x v="0"/>
    <n v="1"/>
    <x v="0"/>
    <x v="16"/>
    <x v="0"/>
  </r>
  <r>
    <n v="1092"/>
    <s v="DZ695"/>
    <x v="2"/>
    <s v="301FTU/1 OADU/27"/>
    <x v="3"/>
    <x v="0"/>
    <n v="3"/>
    <s v="May"/>
    <x v="2"/>
    <s v="3 May 1943"/>
    <x v="0"/>
    <s v="Engine cut overshot landing at Agartala 3.5.43 (Air Britain Serials)"/>
    <x v="2"/>
    <x v="3"/>
    <x v="2"/>
    <x v="1"/>
    <x v="2"/>
    <x v="1"/>
    <m/>
    <n v="5"/>
    <x v="18"/>
    <x v="0"/>
    <n v="1"/>
    <x v="0"/>
    <x v="26"/>
    <x v="0"/>
  </r>
  <r>
    <n v="3130"/>
    <s v="W4080"/>
    <x v="2"/>
    <s v="157/264"/>
    <x v="0"/>
    <x v="12"/>
    <n v="5"/>
    <s v="May"/>
    <x v="2"/>
    <s v="5 May 1943"/>
    <x v="0"/>
    <s v="05/05/1943 de Havilland Mosquito Mark II W4080 PS-? Of 264 Squadron suffered starboard engine failure on take off and the crashed on the aerodrome at RAF Predannack. (http://www.rafdavidstowmoor.org/pages/crash_log/crashlog43.htm) Engine cut on air test overshot forced landing and hit bank Predannack 5.5.43 (Air Britain Serials) 05.05.43 264 Sqn. W4080 Crashed at Predannack aerodrome with starboard engine failure. (Mosquito Crash Log) According to the ORB: F/Lt K. B. McGlashan and W/O B. Cannon (N/R) in W4080 overshot while landing on one engine at 14.45 hrs. Pilot suffered from concussion and cuts; N/R unhurt. (http://www.rafcommands.com/forum/showthread.php?18027-264-Sqdn-Mosquito-W4080-accident-May-5-1943)"/>
    <x v="2"/>
    <x v="2"/>
    <x v="2"/>
    <x v="1"/>
    <x v="2"/>
    <x v="1"/>
    <m/>
    <n v="5"/>
    <x v="18"/>
    <x v="0"/>
    <n v="1"/>
    <x v="0"/>
    <x v="10"/>
    <x v="0"/>
  </r>
  <r>
    <n v="6551"/>
    <s v="HJ931"/>
    <x v="2"/>
    <n v="151"/>
    <x v="0"/>
    <x v="2"/>
    <n v="7"/>
    <s v="May"/>
    <x v="2"/>
    <s v="7 May 1943"/>
    <x v="0"/>
    <s v="Swung on landing and hit ditch Bradwell Bay 7.5.43 (Air Britain Serials) 07.05.43 151 Sqn. HJ931 Aircraft swung on landing and hit ditch at Bradwell Bay. Crew safe. (Mosquito Crash Log)"/>
    <x v="2"/>
    <x v="3"/>
    <x v="23"/>
    <x v="1"/>
    <x v="2"/>
    <x v="1"/>
    <m/>
    <n v="5"/>
    <x v="18"/>
    <x v="0"/>
    <n v="1"/>
    <x v="0"/>
    <x v="8"/>
    <x v="2"/>
  </r>
  <r>
    <n v="7196"/>
    <s v="DZ316"/>
    <x v="4"/>
    <s v="521/1401 Flt/1409 Flt"/>
    <x v="0"/>
    <x v="4"/>
    <n v="9"/>
    <s v="May"/>
    <x v="2"/>
    <s v="9 May 1943"/>
    <x v="0"/>
    <s v="15km SE Den Helder / Mosquito IV (DZ316) of 1409 Met Flt, RAF flown by P/O WC Woodruff, crash-landed, 2 POW - http://www.luftwaffe.cz/olejnik.html Robert Olejnik. Claim in Tony Woods' lists: 09.05.43 Hptm. Robert Olejnik: 38 4./JG 1 Mosquito  15 km. S.E. Den Helder: 20.13 Reference: JG 1 Lists f. 633 Bomber Command Losses Volume 8 HCU 1939-47 W.R. Chorley_x000a__x000a_9/5/1943 1409 Flt Mosquito IV DZ316-M Op- Pampa_x000a__x000a_F/L P.F HALL P.O.W_x000a_F/L W.C WOODRUFF P.O.W_x000a__x000a_T/O 1845 Oakington for a long range sortie to Malines and Aalmar. At approximately 2030, a radio direction finding plot picked up returns that indicated the presence of enemy aircraft patrolling along the intended route of the Mosquito. Subsquently, it is believed the light-bomber was shot down as it flew at 25,000ft south of Den Helder, by FW190s (ubit records, while agreeing on Holland, place the interception in the Eindhoven area)_x000a__x000a_The Mosquito was indeed claimed by Hptm Robert Oljenik, 4./JG1 and operated from Woensdrecht. The crew bailed out and the Mosquito crashed at 20.13 hrs on the road Schelpenbolweg in the polder Wieringermeer. I've full details about this crash as it happened in my area of research. I can provide local reports and the Liberation Questionnaires of both crewmembers. (Hans Nauta) Shot down by Fw190 nr Den Helder 9.5.43 (Air Britain Serials)"/>
    <x v="0"/>
    <x v="5"/>
    <x v="24"/>
    <x v="4"/>
    <x v="0"/>
    <x v="31"/>
    <m/>
    <n v="5"/>
    <x v="18"/>
    <x v="0"/>
    <n v="1"/>
    <x v="0"/>
    <x v="25"/>
    <x v="0"/>
  </r>
  <r>
    <n v="2319"/>
    <s v="HJ936"/>
    <x v="2"/>
    <n v="410"/>
    <x v="0"/>
    <x v="2"/>
    <n v="11"/>
    <s v="May"/>
    <x v="2"/>
    <s v="11 May 1943"/>
    <x v="0"/>
    <s v="U/c collapsed on landing Coleby Grange 11.5.43 (Air Britain Serials) 11.05.43 410 Sqn. HJ936 Undercarriage collapsed and wrecked at Coleby Grange. No injuries. (Mosquito Crash Log)"/>
    <x v="2"/>
    <x v="3"/>
    <x v="27"/>
    <x v="1"/>
    <x v="2"/>
    <x v="1"/>
    <m/>
    <n v="5"/>
    <x v="18"/>
    <x v="0"/>
    <n v="1"/>
    <x v="0"/>
    <x v="19"/>
    <x v="2"/>
  </r>
  <r>
    <n v="1058"/>
    <s v="DK302"/>
    <x v="4"/>
    <s v="105/139"/>
    <x v="0"/>
    <x v="8"/>
    <n v="13"/>
    <s v="May"/>
    <x v="2"/>
    <s v="13/14 May 1943"/>
    <x v="1"/>
    <s v="12 Mosquitos to Berlin, 8 aircraft minelaying in the Frisians, 12 OTU flights. 1 Mosquito on the Berlin raid was lost. Claims for a Mosquito damaged by Feldwebel Eberhard Brandt, who caught sight of a fast-moving  aircraft over Finsterwalde while flying Bf 109 G-6 &quot;Yellow 2&quot; of Hajo Hermanns Nachtjagd Versuchskommando at 01:12 on the 14th, at an altitude of 7,000m. Brandt followed the aircraft as it headed towards the southeastern part of Berlin and at 01:30 opened fire on a small twin-engine machine that was weaving in a northerly direction at a height of 6,500m. &quot;I saw three strikes on the wings of the Englishman. I fired the cowl machine guns and a stream of tracers converged in the darkness in front of me, where I thought the British plane would be. Again I saw a strike much further off, then everything was swallowed up by the night. Five seconds later I flew through condensation trails curving up and off to the left. I'm convinced this was the aircraft I was chasing. At the time I thought it was a de Havilland Mosquito.&quot; Brandt's combat report claimed an enemy twin-engine aircraft damaged. However, the OKL also recorded three claims for Mosquitos by two flak units near Luebeck. Two, made at 00:41 were judged uncertain, and the third, at 02:00, was left pending. (Lorant, JG 300 Wilde Sau) As the Mosquito's wreckage was never found, and as the crew is remembered on Runnymede, the memorial to the missing, MH feels the flak claim is the more likely, especially as the German reporting service was still functioning well at this point in the war._x000a__x000a_Name: EADES, ALAN HOWARD _x000a_Initials: A H _x000a_Nationality: United Kingdom _x000a_Rank: Pilot Officer _x000a_Regiment/Service: Royal Air Force Volunteer Reserve _x000a_Unit Text: 139 (Jamaica) Sqdn. _x000a_Age: 22 _x000a_Date of Death: 13/05/1943 _x000a_Service No: 136523 _x000a_Additional information: Son of William Howard Eades and A. Gertrude Eades, of Bromsgrove, Worcestershire. _x000a_Casualty Type: Commonwealth War Dead _x000a_Grave/Memorial Reference: Panel 131. _x000a_Memorial: RUNNYMEDE MEMORIAL _x000a__x000a_Name: WILKINSON, STANLEY _x000a_Initials: S _x000a_Nationality: United Kingdom _x000a_Rank: Flying Officer _x000a_Regiment/Service: Royal Air Force Volunteer Reserve _x000a_Unit Text: 139 (Jamaica) Sqdn. _x000a_Age: 25 _x000a_Date of Death: 13/05/1943 _x000a_Service No: 109372 _x000a_Additional information: Son of Norman and Jane Helen Wilkinson; husband of Doreen Wilkinson, of Winnington, Cheshire. _x000a_Casualty Type: Commonwealth War Dead _x000a_Grave/Memorial Reference: Panel 130. _x000a_Memorial: RUNNYMEDE MEMORIAL _x000a_ Missing (Berlin) 13.5.43 (Air Britain Serials)"/>
    <x v="0"/>
    <x v="1"/>
    <x v="1"/>
    <x v="1"/>
    <x v="1"/>
    <x v="1"/>
    <m/>
    <n v="5"/>
    <x v="18"/>
    <x v="0"/>
    <n v="1"/>
    <x v="0"/>
    <x v="15"/>
    <x v="0"/>
  </r>
  <r>
    <n v="7628"/>
    <s v="DZ523"/>
    <x v="4"/>
    <n v="540"/>
    <x v="0"/>
    <x v="0"/>
    <n v="14"/>
    <s v="May"/>
    <x v="2"/>
    <d v="1943-05-14T00:00:00"/>
    <x v="0"/>
    <s v="14.05.43 Ofw. Stechmann (sometimes listed incorrectly as Stechmaier) 1./JG 107 Mosquito  Longuyon: 8.000 m. 13.28 Film C. 2031/II Anerk: Nr. - Missing from PR sortie to Plzen 15.5.43 (Air Britain Serials)  Took off 11:00 (Andy Fletcher: http://forum.12oclockhigh.net/showthread.php?t=22329)_x000a__x000a_SHEPHERD, REGINALD BERNARD _x000a_Initials: R B _x000a_Nationality: United Kingdom _x000a_Rank: Flight Sergeant (Pilot) _x000a_Regiment/Service: Royal Air Force Volunteer Reserve _x000a_Unit Text: 540 Sqdn. _x000a_Age: 23 _x000a_Date of Death: 14/05/1943 _x000a_Service No: 656280 _x000a_Additional information: Son of Henry Arthur and Alma Edith Shepherd, of Herne Bay, Kent. _x000a_Casualty Type: Commonwealth War Dead _x000a_Cemetery: LONGUYON CHURCHYARD _x000a__x000a_Name: SHEPHERD, REGINALD BERNARD _x000a_Initials: R B _x000a_Nationality: United Kingdom _x000a_Rank: Flight Sergeant (Pilot) _x000a_Regiment/Service: Royal Air Force Volunteer Reserve _x000a_Unit Text: 540 Sqdn. _x000a_Age: 23 _x000a_Date of Death: 14/05/1943 _x000a_Service No: 656280 _x000a_Additional information: Son of Henry Arthur and Alma Edith Shepherd, of Herne Bay, Kent. _x000a_Casualty Type: Commonwealth War Dead _x000a_Cemetery: LONGUYON CHURCHYARD _x000a__x000a_(CWGC)"/>
    <x v="0"/>
    <x v="15"/>
    <x v="51"/>
    <x v="9"/>
    <x v="0"/>
    <x v="32"/>
    <m/>
    <n v="5"/>
    <x v="18"/>
    <x v="0"/>
    <n v="1"/>
    <x v="0"/>
    <x v="16"/>
    <x v="0"/>
  </r>
  <r>
    <n v="136"/>
    <s v="DZ494"/>
    <x v="4"/>
    <s v="Benson/544"/>
    <x v="0"/>
    <x v="0"/>
    <n v="15"/>
    <s v="May"/>
    <x v="2"/>
    <s v="15/16 May 1943"/>
    <x v="1"/>
    <s v="While perusing through the ORB of No. 544 Squadron in order to find some details about the loss of F/L John Harrington LODER, DFC, who is buried in Boulogne Eastern Cemetery, I found that he was lost during a night PR sortie (D568), having taken off at 22.25 on 15th May 1943 from Benson to operate over Northern France. Can someone elaborate a little about it ? I can see from the form 541 that he and his navigator carried out similar ops in the previous nights, taking off at 22.20, landing at 23.55 on 13th May 1943, 22.20 to 23.45 on 14th May. All were successful and were flown over northern France. Mosquito B IV DZ494 (relevant Air-Britain volume give units at PRU/540 but not 544 Squadron... Navigator was F/Sgt Trevor Jones HUGHES, commemorated on Runnymede Memorial. They flew that Mosquito four times in May 1943 (on the form 541 page coveing this part of the month). No individual letter quoted. That would point towards a crash in the Channel, LODER's body being washed ashore on a French Beach near Boulogne-sur-Mer.(Joss Leclerq on RAF Commands Forum - http://www.rafcommands.com/forum/showthread.php?t=781) Cannot be the following claim (since time and date are both wrong) 14.05.43 Ofw. Stechmaier 1./JG 107 Mosquito  Longuyon: 8.000 m. 13.28 Film C. 2031/II Anerk: Nr. - Missing on PR sortie over Northern France 15.5.43 (Air Britain Serials)"/>
    <x v="3"/>
    <x v="4"/>
    <x v="1"/>
    <x v="1"/>
    <x v="3"/>
    <x v="1"/>
    <m/>
    <n v="5"/>
    <x v="18"/>
    <x v="0"/>
    <n v="1"/>
    <x v="0"/>
    <x v="27"/>
    <x v="0"/>
  </r>
  <r>
    <n v="3901"/>
    <s v="DZ493"/>
    <x v="4"/>
    <n v="618"/>
    <x v="0"/>
    <x v="11"/>
    <n v="17"/>
    <s v="May"/>
    <x v="2"/>
    <s v="17 May 1943"/>
    <x v="0"/>
    <s v="Swung on takeoff Weybridge 17.5.43 DBF (Air Britain Serials) 17.05.43 618 Sqn. DZ493 Swung on take-off and hit obstruction at Brooklands aerodrome Aircraft burned and four were injured. (Mosquito Crash Log)"/>
    <x v="2"/>
    <x v="2"/>
    <x v="33"/>
    <x v="1"/>
    <x v="2"/>
    <x v="1"/>
    <m/>
    <n v="5"/>
    <x v="18"/>
    <x v="0"/>
    <n v="1"/>
    <x v="1"/>
    <x v="24"/>
    <x v="0"/>
  </r>
  <r>
    <n v="5149"/>
    <s v="DD713"/>
    <x v="5"/>
    <s v="23/410"/>
    <x v="0"/>
    <x v="5"/>
    <n v="17"/>
    <s v="May"/>
    <x v="2"/>
    <s v="17/18 May 1943"/>
    <x v="1"/>
    <s v="18.05.1943 Night Ranger 410 RCAF to Bremen from Coleby Grange . Lost without trace (FCL). F/O HO Bouchard RCAF +, Sgt WS Fyfe RAF +, both rest in Limmer British Cem, Hannover 17/18 May 1943, took off 00.36, tasked to Bremen. &quot;Butch&quot; Bouchard and Fyfe, a very good team who on their sortie to the Dummer Sea area on the 15th had made a spectacular haul of five locomotives, eleven freight ears, a vehicle and a light, did not return from another ranger to the Hanover-Bremen area three nights later. (http://www.rcaf.com/410squadron/410eng1.htm) Bouchard, Harry Oscar F/O (P) J10298. From Toronto, Ontario. Killed in Action 18 May 1943, age 24. 410 Cougar Squadron. Mosquito aircraft DD713 missing from a ranger operation over Deipholtz, Germany. The RAF navigator P/O W. S. Fyfe was also killed. Flying Officer pilot Bouchard is buried in the Limmer British Cemetery at Hanover, Germany. (Norman Malayney) Target was the German airfield Diepholz. DD713 attacked a train with Wehrmacht (German Army) soldiers on leave and hit a telegraph pole. A wing broke off and the Mosquito crashed between Wehrendorf and Bohmte and burnt. Bodies of the crew were almost charred and couldn't be identified at that time. The remains were brought to the airfield Diepholz and initially buried as 'unknown' in the Diepholz PoW-Cemetery. (Henk Welting) Missing from night intruder mission to Bremen 17.5.43 (Air Britain Serials)"/>
    <x v="0"/>
    <x v="8"/>
    <x v="1"/>
    <x v="1"/>
    <x v="4"/>
    <x v="1"/>
    <m/>
    <n v="5"/>
    <x v="18"/>
    <x v="0"/>
    <n v="1"/>
    <x v="0"/>
    <x v="19"/>
    <x v="0"/>
  </r>
  <r>
    <n v="6552"/>
    <s v="DZ712"/>
    <x v="2"/>
    <n v="151"/>
    <x v="0"/>
    <x v="5"/>
    <n v="17"/>
    <s v="May"/>
    <x v="2"/>
    <s v="17/18 May 1943"/>
    <x v="1"/>
    <s v="Crew buried Dinard English Cemetery, Ille-et-Villaine, France. W/Cdr D.V. IVINS - 22086 (date of death in register 18-5-43) W/O W.P. DALY - 931401 (date of death in register 17-5-43). (RAF Commands Forum) 17.05.1943 Evening Ranger 151 to Laval from Colerne . Lost without trace (FCL). W/C DV Ivins +, F/S WP Daly +, both buried at Dinard Cem W/Cdr Ivins with F/Sgt Daly set out on a night Ranger, but failed to return. W/Cdr Ivins had only been with the Squadron for a few weeks but he had been very keen to get the Squadron's role on offensive operations firmly established, this role having been initiated by his predecessor W/Cdr Smith. (www.151squadron.org.uk) Ranger to Laval, time up 22.45 (http://bb.1asphost.com/lesbutler/tony/tonywood.htm)_x000a__x000a_Témoignages sur la chute du Mosquito II DZ712, au bois de la Haie en Tramin dans la nuit du 17 au 18 mai 1943. _x000a_Témoignages récoltés par M. David Ivins, fils en 1994. _x000a__x000a_ _x000a__x000a_M. Raymond P, le &quot;Clos Baron&quot; en Tramin, alors âgé de 13-14 ans à l'époque : Y venaient mitrailler toutes les nuits les trains qui passaient._x000a__x000a_Y faisaient du rase-mottes et les Allemands sont venus s'installer avec des batteries. Le soir qui sont venus, ils ont tiré dessus et puis y en a un qui est tombé. L'avion a rasé la maison de la ferme, il a arraché deux ou trois arbres, puis il est tombé dans un champ de trèfle et puis il a explosé, tout a grillé. Tout le trèfle a grillé et puis eux étaient calcinés. Le lendemain matin, je suis allé voir. Et dans l'après-midi, ils sont venus les emmener. Ils ont amené deux cercueils. Un cercueil était porté par des Français et l'autre par des Allemands et ils les ont emmenés sur la côte. (Dinard)._x000a__x000a_M. David Ivins : Il est mort immédiatement ?_x000a__x000a_M. Raymond P : Oui, oui, oui, ils étaient calcinés, ils étaient brûlés. Ils n'ont pas eu le temps de souffrir. Les Allemands ont même posé le cercueil parce qu'il y avait un ruisseau, pour passer ils l'ont posé dessus. Mais le Français qui était là qui dirigeait ça leur a dit : &quot;Vous allez le laver, le nettoyer tout de suite, parce que moi je vais pas l'emmener comme ça&quot;. Ils ont quand même rendu les honneurs, les Allemands. Ils ont tiré en l'air pour rendre les honneurs._x000a__x000a_ _x000a__x000a_M. David Ivins : A quelle dans la nuit ?_x000a__x000a_M. Raymond P : Peut être 11h, minuit. C'était dans ces heures là que le train passait._x000a__x000a_Il était déjà enflammé quand il est passé au dessus de cette maison, il perdait déjà de l'altitude. Les Allemands étaient là, de travers. Et le jour, pour ne pas se faire voir, ils allaient derrière les arbres se cacher. Et là ils avaient branché le téléphone pour savoir si des avions étaient annoncés._x000a__x000a_Je crois qu'il y a eu des Allemands de blessé, parce qu'il parait que les ambulances sont arrivées et qu'il y en avait qui hurlaient par là, des Allemands. Y a dû y en avoir de blessé ou de tué. (Rien dans les registres du cimetière de Dinard ou de Huisnes sur Mer pour des tués.) _x000a__x000a_Tout était brûlé. Et eux, ils étaient cramés aussi. Il ne restait presque plus de jambes. Quand ils l'ont mis dans le cercueil, ils ont mis un produit dessus. Et puis là, ils ont rendu les honneurs, ils ont tiré en l'air. Ils étaient bien une vingtaine, 20 ou 25 ou 30. Ils avaient beaucoup de batteries d'installées. Un coup c'était içi, un coup c'était là, mais souvent c'était là. Les Allemands leur avaient dit : &quot;Ce soir, vous allez partir de votre maison parce que ce soir il va se passer quelque chose&quot;. _x000a__x000a_M. Jean B, témoin du crash : Ça c'est passé vers 11h30. Il faisait pas bon alentour parce que ça pétait. On avait des Allemands partout dans les champs là. Le terrain n'était pas comme il est au jour actuel. Ils avaient fait de petites tranchées pour se camoufler. Ça y allait. Les bêtes dans l'écurie beuglaient. Ils tiraient sur l'avion. Il était venu mitrailler le train. Ils venaient souvent mitrailler ici parce que c'était dégagé, y avait pas d'arbres. Heureusement, l'avion n'a pas attrapé le bout de la maison. On aurait été tous morts là-dedans. On n'osait pas sortir tellement que l'avion, les obus, des cartouches, tout. Incroyable comment ça pétait. On aurait dit que ça tirait tout le temps._x000a__x000a_M. Raymond P : Il y a dû avoir des Allemands de blessé aussi._x000a__x000a_M. Jean B : Oui , oui, oui, ils se sont fait secouer. Sûrement qu'ils avaient attrapé. C'était pas marrant. Quand on a été voir l'avion où c'est qu'il avait attrapé tous les arbres. Il avait attrapé cinq chênes, mais en haut. Il avait abattu cinq ou six pommiers, déracinés. Tout était grillé tout autour. Ils sont restés une quinzaine de jours. Tant que l'avion n'aurait pas été tout déblayé. On ne trouve plus rien maintenant. Au début qu'on labourait, on trouvait toujours quelque chose. C'était enfoui dans la terre, des cartouches ou des débris de l'avion. L'avion était totalement déchiqueté. Ils n'ont pas souffert. Ceux qui étaient là à garder l'avion c'étaient des anciens. Y avait trois gars à garder, c'étaient des vieux. Ils venaient chez nous faire un tour. Ils nous faisaient comprendre : &quot;On ne devrait plus être là&quot;._x000a_(http://www.absa39-45.asso.fr/Pertes%20Bretagne/Cotes%20Armor/17%20mai%2043/151sqdn.htm) Missing from night intruder mission 18.5.43 (Air Britain Serials)"/>
    <x v="0"/>
    <x v="1"/>
    <x v="1"/>
    <x v="1"/>
    <x v="1"/>
    <x v="1"/>
    <m/>
    <n v="5"/>
    <x v="18"/>
    <x v="0"/>
    <n v="1"/>
    <x v="0"/>
    <x v="8"/>
    <x v="0"/>
  </r>
  <r>
    <n v="4071"/>
    <s v="DZ288"/>
    <x v="2"/>
    <n v="307"/>
    <x v="0"/>
    <x v="5"/>
    <n v="18"/>
    <s v="May"/>
    <x v="2"/>
    <s v="18/19 May 1943"/>
    <x v="1"/>
    <s v="18.05.1943 Evening Ranger 307 to Nantes from Fairwood Common . Lost without trace (FCL). F/O A Dziegielewski +, F/O A Wegiel +, No further info 19-May-43. Mosquito II DZ288. F/O A. Dzięgielewski KIA / F/O A. Węgiel KIA. Evening Ranger: failed to return. Probably shot down over the Bay of Biscay. Took off 22.45 (http://bb.1asphost.com/lesbutler/tony/tonywood.htm). Weather fine but hazy. Visibility 6.10 miles. Flying training continued by day and two convoys patrols were flown. Seven patrols were flown at night including two Ranger operations, details of which are as follows :- RANGER OPERATION. S/Ldr. Szablowski, (Pilot) and Sgt. Gajewski (Nav/R) set course from PREDANNAK 22.35 hrs skirting wide of Brest Peninsular made landfall at 00.43 at LIAIGUILLE Point S. of Mouth of LOIRE. Turned N. picked up railway NANTES and followed it to ANCENIS where train attacked in station. Nil results observed. Turned W. via ANGERS where lights seen on aerodrome. Second locomotive attacked near TIERCE. Strikes observed, claimed damaged. Left French Coast OUISTREHAM at 01.57 hrs. Landfall at Portland02.34 – Weather overland clear except for 10/10 cloud base 100 feet between 47˚ and 48˚ N. F.O. Dziegielewski (Pilot) and F.O. Wegeil (Nav/R) went on ranger operations same course as S/Ldr. Szablowski. They have not yet returned. It is regretted that no further reports have been received about F.O. Dziegielewski and F.O. Wegiel and they must be presumed as missing. (http://orb.polishaf.pl/307sqn/1943/1943-05-no-307-squadron-f540) Missing from intruder over Brittany 19.5.43 (Air Britain Serials)_x000a__x000a_Shot down on Ranger patrol during the diversionary raid whilst the Moehne and Eder dams were being attacked by 617 Squadron. After shooting up several locomotives, searchlights and two control boats at the end of seaplane flare paths one of which sunk._x000a_Hit by A/A fire both were killed._x000a_(http://www.aircrewremembered.com/raf1943/dziegielewski.html)"/>
    <x v="0"/>
    <x v="1"/>
    <x v="1"/>
    <x v="1"/>
    <x v="1"/>
    <x v="1"/>
    <m/>
    <n v="5"/>
    <x v="18"/>
    <x v="0"/>
    <n v="1"/>
    <x v="0"/>
    <x v="21"/>
    <x v="0"/>
  </r>
  <r>
    <n v="485"/>
    <s v="DZ683"/>
    <x v="2"/>
    <n v="410"/>
    <x v="0"/>
    <x v="5"/>
    <n v="18"/>
    <s v="May"/>
    <x v="2"/>
    <s v="18/19 May 1943"/>
    <x v="1"/>
    <s v="18.05.1943 Night Ranger 410 RCAF to Bremen from Coleby Grange crash landed due to FLAK damage on return, SOC. at West Malling airfield (FCL). P/O CF Green RCAF inj, Sgt EG White RCAF ok, to M.A.C. 17/18 May 1943, 00.05-02.00, hit by flak, crashed at West Malling. 17.5.43 2400 Mosquito II DZ683_x000a_P/O Green Ranger 2.00_x000a_W. MALLING-BEACHY HD-VEULETIE-R.SEINE-nr. MANTES-ECROSNES A/F Concentrated light flak-aircraft hit. Steered N-hit R.SEINE at CAUDEBEC, came out at VEULETTE. Landfall at LITTLEHAMPTON. Crashed on landing at W. MALLING A/F, Port tyre hit by flak. Compass had error of 40 °. Port main tanks lost all contents._x000a__x000a_The second Night Ranger ended in disaster. There had been German activity over England and therefore when we flew into France and saw a brightly lit airfield we kept it to port, realising that to fly over it would be inviting trouble. However, what we did not know was that near the airfield was a heavily defended area (I believe it was an operations centre). As we went over this at a very low level we were caught by searchlights and a lot of light flak came up. Bud threw the aircraft violently to port and I can remember seeing a searchlight shining at us through the trees, so we must have gone down very near to the ground. _x000a__x000a_In the book &quot;The Mosquito Log&quot; (1) Bud is quoted as saying that when the tracer came up, &quot;My navigator said: isn't that pretty!&quot; I did and it was! _x000a__x000a_The aircraft had been hit, but fortunately was still controllable. I gave Bud the course to head directly home, but soon realised by looking at the North star that we must be well off our track. However, I recognised where we were when we reached the French coast; this was Le Havre, a long distance from where I had expected to start the Channel crossing. We headed across the sea, making what seemed to be a suitable allowance for the trouble we were obviously having with the compass. _x000a__x000a_Again I was lucky, because landfall was at Littlehampton, which I recognised by the river mouth. We could have landed at Tangmere, but decided to press on to West Malling. From the amount of activity we judged that an air raid was in progress on London, which was confirmed when we arrived at West Malling and asked for permission to land. Bud said that we could not wait in the circuit as we were in trouble for by this time our petrol supply had become very low, which we presumed was because a petrol tank had been holed. _x000a__x000a_We made our approach, the runway lights being switched on at the last minute. As soon as we touched down there was a tremendous shuddering and a great deal of noise. The aircraft eventually came to rest and I jettisoned the roof exit in order to get out. Bud and I had finished up in an aircraft consisting only of a cockpit, the tail having been left behind on the runway with most of the wings. _x000a__x000a_A fire engine had reached us and I immediately got on it and told the driver to take me back to the Watch Office, an ambulance crew remaining to deal with Bud. I burst into the Watch Office, gasping for breath, and said &quot;We've crashed on your runway'', to which the response was, &quot;Are you blocking the other runway as well?&quot; Politely I said I did not know. _x000a__x000a_Bud was put in hospital for the night, but I had to seek out a bed which I found in a Nissen hut where some pilots from No. 1 Squadron were sleeping prior to a morning attack. When I got up I went to look at our unfortunate aircraft. As I was doing so Wing Commander Cunningham (&quot;Cat's eyes&quot;), the commander of 85 Squadron stationed at West Malling, came up, looked at the wreckage and said, &quot;We're they killed?'' Falteringly I replied, &quot;No.'' Subsequently it was confirmed a shell had exploded in or near the port engine nacelle bursting the tyre, there were numerous holes under the cockpit, a piece of shrapnel was lodged near the compass and the port tank was hit. _x000a__x000a_(http://www.nightfighternavigator.com/chapters/rangers.php) Damaged by flak and crashlanded West Malling 18.5.43 (Air Britain Serials)"/>
    <x v="1"/>
    <x v="1"/>
    <x v="1"/>
    <x v="1"/>
    <x v="1"/>
    <x v="1"/>
    <m/>
    <n v="5"/>
    <x v="18"/>
    <x v="0"/>
    <n v="1"/>
    <x v="0"/>
    <x v="19"/>
    <x v="0"/>
  </r>
  <r>
    <n v="7647"/>
    <s v="DZ368"/>
    <x v="4"/>
    <n v="540"/>
    <x v="0"/>
    <x v="0"/>
    <n v="20"/>
    <s v="May"/>
    <x v="2"/>
    <s v="20 May 1943"/>
    <x v="0"/>
    <s v="May have been G.V. Miscampbell, who was killed in May 1943 while testing the single-engine flying characteristics of a Mosquito aircraft intended for photographic duties. (http://www.legionmagazine.com/features/canadianmilitaryhistory/05-09.asp) Crashed in forced landing 4m SW of Newbury Berks. 20.5.43 (Air Britain Serials) 20.05.43 540 Sqn. DZ368 Port engine failed in flight and aircraft crashed 4 miles S.W. of Newbury. (Mosquito Crash Log)_x000a__x000a_Name: ARKLE, JAMES (JIMMY) _x000a_Initials: J _x000a_Nationality: United Kingdom _x000a_Rank: Sergeant (Nav./W.Op.) _x000a_Regiment/Service: Royal Air Force Volunteer Reserve _x000a_Unit Text: 540 Sqdn. _x000a_Age: 21 _x000a_Date of Death: 20/05/1943 _x000a_Service No: 1109187 _x000a_Additional information: Son of James Haddon Arkle, and Edith Mitham Arkle, of Ripon. _x000a_Casualty Type: Commonwealth War Dead _x000a_Grave/Memorial Reference: Sec. H. Grave 376. _x000a_Cemetery: RIPON CEMETERY _x000a__x000a_Name: CAMPBELL, ARCHIBALD _x000a_Initials: A _x000a_Nationality: United Kingdom _x000a_Rank: Flight Sergeant (Pilot) _x000a_Regiment/Service: Royal Air Force Volunteer Reserve _x000a_Unit Text: 540 Sqdn. _x000a_Age: 29 _x000a_Date of Death: 20/05/1943 _x000a_Service No: 1371720 _x000a_Additional information: Son of Archibald and Isabella Campbell, of Perth. _x000a_Casualty Type: Commonwealth War Dead _x000a_Grave/Memorial Reference: Sec. F. Jeanfield Div. Grave 274. _x000a_Cemetery: PERTH (WELLSHILL) CEMETERY _x000a__x000a_(CWGC)"/>
    <x v="2"/>
    <x v="2"/>
    <x v="2"/>
    <x v="1"/>
    <x v="2"/>
    <x v="1"/>
    <m/>
    <n v="5"/>
    <x v="18"/>
    <x v="0"/>
    <n v="1"/>
    <x v="0"/>
    <x v="16"/>
    <x v="0"/>
  </r>
  <r>
    <n v="2383"/>
    <s v="HJ661"/>
    <x v="2"/>
    <n v="605"/>
    <x v="0"/>
    <x v="5"/>
    <n v="20"/>
    <s v="May"/>
    <x v="2"/>
    <s v="20/21 May 1943"/>
    <x v="1"/>
    <s v="Crew buried Grandcourt War Cemetery, Seine-Maritime, France. Sgt C.C. ADAMS - 1233714 and Sgt E. WRIGHT - 1510735. (&quot;dg&quot; in response to Henk). 20.05.1943 Evening Intruder 605 to Evreux from Castle Camps . Lost without trace (FCL). Sgt CC Adams +, Sgt E Wright +, no further info Missing (Evreux) 21.5.43 (Air Britain Serials)"/>
    <x v="3"/>
    <x v="4"/>
    <x v="1"/>
    <x v="1"/>
    <x v="3"/>
    <x v="1"/>
    <m/>
    <n v="5"/>
    <x v="18"/>
    <x v="0"/>
    <n v="1"/>
    <x v="0"/>
    <x v="22"/>
    <x v="0"/>
  </r>
  <r>
    <n v="1057"/>
    <s v="DD729"/>
    <x v="2"/>
    <s v="85/307"/>
    <x v="0"/>
    <x v="5"/>
    <n v="21"/>
    <s v="May"/>
    <x v="2"/>
    <s v="21 May 1943"/>
    <x v="0"/>
    <s v="21-May-43. Mosquito II DD729. F/Sgt Wojczyński / Sgt Słuszewicz. Defensive patrol: ditched in the sea south of Caldy Island - crew rescued by trawler. 21.05.1943 Defensive Patrol 307 to S Caldy Island from Predannack ditched into sea on low flying . Lost without trace (FCL). F/S Wojczynski ok, Sgt Slusziewicz ok, rescued by trawler F/Sgt. Wojczynski, Pilot and Sgt. Slusarkiewicz, Nav/Radio having completed night convoy patrol decided to fly low on way to base as practice for Intruder work. At about 40ft above water the port engine cut out suddenly (probably through touching water) the aircraft turned sharply about 150˚ to port and before regaining control the port engine nacelles bounced on the water. Shortly after the starboard engine cut out and the pilot ditched th aircraft. They succeeded in inflating one dinghy and hung on to it for about an hour. They were the picked up by a trawler from Tenby and taken to Coastal Command Station at CARWE CHERITON suffering from slight shock. They returned to the Squadron the following day. The aircraft sank after 10 minutes which gave valuable time. (http://orb.polishaf.pl/307sqn/1943/1943-05-no-307-squadron-f540) Ditched 12m off Bardsey island Caernarvon 21.5.43 (Air Britain Serials) 21.05.43 307 Sqn. D0729 Ditched in sea twelve miles off Bardsey island, Caernarfon Bay after engine failure. (Mosquito Crash Log)"/>
    <x v="0"/>
    <x v="11"/>
    <x v="1"/>
    <x v="1"/>
    <x v="4"/>
    <x v="1"/>
    <m/>
    <n v="5"/>
    <x v="18"/>
    <x v="0"/>
    <n v="1"/>
    <x v="0"/>
    <x v="21"/>
    <x v="0"/>
  </r>
  <r>
    <n v="1700"/>
    <s v="DZ464"/>
    <x v="4"/>
    <n v="139"/>
    <x v="0"/>
    <x v="3"/>
    <n v="21"/>
    <s v="May"/>
    <x v="2"/>
    <s v="21 May 1943"/>
    <x v="0"/>
    <s v="21.05.1943 1945 attack a rail target 139 to Orleans from Marham . Lost without trace (BCL). S/L VRG Harcourt DFC +, W/O J Friendly +, rest in Dieppe, Canadian War Cem Shot down by flak on French coast returning from Orleans 21.5.43 (Air Britain Serials)"/>
    <x v="0"/>
    <x v="1"/>
    <x v="1"/>
    <x v="1"/>
    <x v="1"/>
    <x v="1"/>
    <m/>
    <n v="5"/>
    <x v="18"/>
    <x v="0"/>
    <n v="1"/>
    <x v="0"/>
    <x v="15"/>
    <x v="0"/>
  </r>
  <r>
    <n v="2281"/>
    <s v="DZ752"/>
    <x v="2"/>
    <s v="235/333"/>
    <x v="0"/>
    <x v="12"/>
    <n v="23"/>
    <s v="May"/>
    <x v="2"/>
    <s v="23 May 1943"/>
    <x v="0"/>
    <s v="Aircraft E of 333, Fnr. Tryggve Bjørn Schieldsøe (+) &amp; Ltn. Trygve Loss Øverlie (+) BRITAIN Crew had done some radio test near Leuchars. http://www.luftwaffe.no/Table2.htm The Mosquito aircraft took off from airfield Leuchars to do a radio test which should have taken about 30 minutes. After the test and during the first landing attempt the aircraft went in too high and then aborted and turned around for a second attempt. It went in correctly this time but at 170 meters altitude in a bank to port, fell on the back and then dived into the ground. (http://www.rafandluftwaffe.info/lists/raf1b.htm) Crashed on approach Leuchars 23.5.43 (Air Britain Serials) 23.05.43 333 Sqn. DZ752 Stalled on approach to Leuchars aerodrome, killing two. (Mosquito Crash Log)"/>
    <x v="2"/>
    <x v="2"/>
    <x v="52"/>
    <x v="1"/>
    <x v="2"/>
    <x v="1"/>
    <m/>
    <n v="5"/>
    <x v="18"/>
    <x v="0"/>
    <n v="1"/>
    <x v="0"/>
    <x v="28"/>
    <x v="0"/>
  </r>
  <r>
    <n v="3457"/>
    <s v="HJ915"/>
    <x v="2"/>
    <n v="264"/>
    <x v="0"/>
    <x v="5"/>
    <n v="24"/>
    <s v="May"/>
    <x v="2"/>
    <s v="24 May 1943"/>
    <x v="0"/>
    <s v="24.05.1943 Day Ranger 264 to Dax area, Brittany from Predannack . Lost without trace afternoon (FCL). F/L LJ Porter +, F/O RW Huntley pow, no further info. Took off at 14.50 for a Ranger to Dax. Cat.Em Flak, F/Lt. L.J. Porter KIA , F/O R.W. Huntley: P/W Missing from day ranger over Brittany 24.5.43 (Air Britain Serials)  After the war Ray Huntley visited Jack’s family to tell them of the bravery of their son and the circumstances surrounding his death. He told them after Jack had successfully ditched the plane into the sea Jack had tied him onto the wing of the plane as he was too weak to float on his own. Jack unfortunately was unable to cling on to the wreckage himself and was drowned. His body was never recovered. (http://www.aircrewremembered.com/raf1943/5/porterleonard.html)"/>
    <x v="0"/>
    <x v="1"/>
    <x v="1"/>
    <x v="1"/>
    <x v="1"/>
    <x v="1"/>
    <m/>
    <n v="5"/>
    <x v="18"/>
    <x v="0"/>
    <n v="1"/>
    <x v="0"/>
    <x v="10"/>
    <x v="2"/>
  </r>
  <r>
    <n v="2999"/>
    <s v="DZ719"/>
    <x v="2"/>
    <n v="605"/>
    <x v="0"/>
    <x v="5"/>
    <n v="25"/>
    <s v="May"/>
    <x v="2"/>
    <s v="25/26 May 1943"/>
    <x v="1"/>
    <s v="26.05.1943 Night Intruder 605 to Gilze Rijen airfield from Castle Camps. Lost without trace (FCL). Sgt EGM Smith +, Sgt A Chilton +, no further info Took off at 00.35 on an Intruder to Gilze-Rijn. Sgt. E.G.M.Smith. Sgt. A. Chilton: KIA (http://bb.1asphost.com/lesbutler/tony/tonywood.htm) Lost 0228 into the Noordzee, 15km NW Goeree (http://www.nimh.nl/nl/images/1943%20sec_tcm5-7284.pdf) Missing (Gilze-Rijen) 26.5.43 (Air Britain Serials)"/>
    <x v="3"/>
    <x v="4"/>
    <x v="1"/>
    <x v="1"/>
    <x v="3"/>
    <x v="1"/>
    <m/>
    <n v="5"/>
    <x v="18"/>
    <x v="0"/>
    <n v="1"/>
    <x v="0"/>
    <x v="22"/>
    <x v="0"/>
  </r>
  <r>
    <n v="6585"/>
    <s v="DZ381"/>
    <x v="4"/>
    <n v="139"/>
    <x v="0"/>
    <x v="3"/>
    <n v="27"/>
    <s v="May"/>
    <x v="2"/>
    <d v="1943-05-27T00:00:00"/>
    <x v="0"/>
    <s v="27/05/43; 139 Sqd., DZ 381 (XD-W) Mosquito B IV: Mosquito FTR attack on the Zeiss Optical Instrument Works at Jena , in the heart of Germany. While flying close to Diemelsee the flak became very intense &amp; DZ 381 collided with DZ 602. F/L Harold Ranson Sutton DFC &amp; P/O John Ernest Morris were both killed. Both airmen are buried in the Hannover War Cemetery. 27.05.1943 1915 attack Schott glass works 139 to Jena from Marham collided avoideing light FLAK with DZ605. near Rhenegge, 2km WSW Adorf (BCL). F/L HR Sutton DFC RCAF +, P/O JE Morris +, initial buried at Rhenegge, now Hannover. DZ381 was one of three 139 sqdn Mosquitoes lost on this operation. See: DZ602; DZ605. These were the last casualties whilst part of 2 Group. Retaines as a Bomber Squadron they were transferred to 8 Group and PFF duties. Airborne 1915 27May43 from marham to attack the Schott Glass works. Collided with another Sqdn Mosquito (DZ602) while avoiding light Flak. crashing ner Rhenegge, 2 km WSW of Adorf. Both were originally buried at Rhenegge 31May43. Their graves are now located in Hannover War Cemetery. F/L H.R.Sutton DFC RCAF KIA P/O J.E.Morris KIA (Lost Bombers) XD-R (Lost Bombers) Collided with DZ602 avoiding flak nr Kassel 27.5.43 (Air Britain Serials)"/>
    <x v="0"/>
    <x v="13"/>
    <x v="1"/>
    <x v="1"/>
    <x v="4"/>
    <x v="1"/>
    <m/>
    <n v="5"/>
    <x v="18"/>
    <x v="0"/>
    <n v="1"/>
    <x v="0"/>
    <x v="15"/>
    <x v="0"/>
  </r>
  <r>
    <n v="5698"/>
    <s v="DZ467"/>
    <x v="4"/>
    <n v="105"/>
    <x v="0"/>
    <x v="3"/>
    <n v="27"/>
    <s v="May"/>
    <x v="2"/>
    <d v="1943-05-27T00:00:00"/>
    <x v="0"/>
    <s v="27.05.1943 1920 bomb Zeiss Optical works 105 to Jena from Marham crashed . near Diepholz (BCL). P/O R Massie +, Sgt GP Lister +, initial buried at Diepholz. Crashed near Lemförde at 22:14. (http://www.luftwaffe-bullet-board.com/viewtopic.php?t=8753&amp;highlight=) Die Maschine hob um 19:20 Uhr in Marham ab, Ziel waren die Optischen Werke von Zeiss in Jena Abschuss durch Flakgruppe Ostfriesland und Flakbrigade XV. Die Maschine stürzte gegen 22:20 Uhr, aus nordöstlicher Richtung kommend, in den Garten eines Hauses. Die Getöteten wurden am 30.05.1943 in Diepholz erstbestattet und ruhen heute auf dem englischen Soldatenfriedhof in Hannover, im Gemeinschaftsgrab 6.K.16.-17. (http://home.arcor.de/fliegerschicksale/homepage/absturzorte/l/lemfoerde/270543le.htm) Missing (Jena) 27.5.43 (Air Britain Serials)"/>
    <x v="0"/>
    <x v="1"/>
    <x v="1"/>
    <x v="1"/>
    <x v="1"/>
    <x v="1"/>
    <m/>
    <n v="5"/>
    <x v="18"/>
    <x v="0"/>
    <n v="1"/>
    <x v="0"/>
    <x v="4"/>
    <x v="0"/>
  </r>
  <r>
    <n v="5310"/>
    <s v="DZ483"/>
    <x v="4"/>
    <s v="192/105"/>
    <x v="0"/>
    <x v="3"/>
    <n v="27"/>
    <s v="May"/>
    <x v="2"/>
    <s v="27 May 1943"/>
    <x v="0"/>
    <s v="27.05.1943 1920 bomb Zeiss Optical works 105 to Jena from Marham crashed on return to base. Lost without trace (BCL). F/O AJ Rea DFM +, F/O KS Bush +, Armourers prepare to load 500-lb MC bombs into De Havilland Mosquito B Mark IV, DZ483 'GB-R', of No. 105 Squadron RAF at Marham, Norfolk, in preparation for a night raid on Berlin, Germany by aircraft of No. 2 Group. Two weeks later, DZ483 crashed at Marham while attempting to land on one engine, on returning from the low-level raid on Jena. Its crew, Flying Officer A J Rae and Flying Officer K S Bush, were both killed. (Imperial War Museum photo CH 18009 ) Crashed on landing Marham 27.5.43 (Air Britain Serials) Airborne 1920 27May43 from Marham to bomb the Zeiss Optical Works. Crashed on return to base. F/O Rea had previously flown Hampdens with 408 Sqdn, details of his DFM being published 26May42. F/O A.J.Rea DFM KIA F/O K.S.Bush KIA (Chorley via Lost Bombers) 27.05.43 105 Sqn. DZ483 Crashed while landing at Marham aerodrome on one engine returning from operations, killing two. Aircraft was coded 'R'. (Mosquito Crash Log)"/>
    <x v="2"/>
    <x v="7"/>
    <x v="2"/>
    <x v="1"/>
    <x v="2"/>
    <x v="1"/>
    <m/>
    <n v="5"/>
    <x v="18"/>
    <x v="0"/>
    <n v="1"/>
    <x v="0"/>
    <x v="4"/>
    <x v="0"/>
  </r>
  <r>
    <n v="912"/>
    <s v="DZ602"/>
    <x v="4"/>
    <n v="139"/>
    <x v="0"/>
    <x v="3"/>
    <n v="27"/>
    <s v="May"/>
    <x v="2"/>
    <d v="1943-05-27T00:00:00"/>
    <x v="0"/>
    <s v="27/05/43; 139 Sqd., DZ 602 (XD-R) Mosquito B IV: See above DZ381. F/O Fredrick Openshaw &amp; Sgt Alfred Newman Stonestreet were both killed. Both airmen are buried in the Hannover War Cemetery. 27.05.1943 1915 attack Schott glass works 139 to Jena from Marham collided with DZ381. Lost without trace (BCL). F/O F Openshaw +, Sgt AN Stonestreet +, rest in Hannover War Cem Collided with DZ381 avoiding flak nr Kassel 27.5.43 (Air Britain Serials)"/>
    <x v="0"/>
    <x v="13"/>
    <x v="1"/>
    <x v="1"/>
    <x v="4"/>
    <x v="1"/>
    <m/>
    <n v="5"/>
    <x v="18"/>
    <x v="0"/>
    <n v="1"/>
    <x v="0"/>
    <x v="15"/>
    <x v="0"/>
  </r>
  <r>
    <n v="4863"/>
    <s v="DZ605"/>
    <x v="4"/>
    <n v="139"/>
    <x v="0"/>
    <x v="3"/>
    <n v="27"/>
    <s v="May"/>
    <x v="2"/>
    <d v="1943-05-27T00:00:00"/>
    <x v="0"/>
    <s v="27.05.1943 1915 attack Schott glass works 139 to Jena from Marham on return collided with high tension cable. Wroxham railway station, ready to land at Coltishall, Norfolk 2357 (BCL). F/L WSD Sutherland +, F/O GE Dean +, Lost Bombers says XD-R, however was that DZ602? Hit HT cable in circuit Coltishall 28.5.43 (Air Britain Serials) 27.05.43- 139 Sqn. DZ605 Aircraft crashed at Wroxham, Norfolk, when it hit HT cable while landing at Coltishall, killing two. Aircraft was coded 'D'. (Mosquito Crash Log)"/>
    <x v="2"/>
    <x v="7"/>
    <x v="53"/>
    <x v="1"/>
    <x v="2"/>
    <x v="1"/>
    <m/>
    <n v="5"/>
    <x v="18"/>
    <x v="0"/>
    <n v="1"/>
    <x v="0"/>
    <x v="15"/>
    <x v="0"/>
  </r>
  <r>
    <n v="5800"/>
    <s v="DZ432"/>
    <x v="4"/>
    <n v="109"/>
    <x v="0"/>
    <x v="8"/>
    <n v="27"/>
    <s v="May"/>
    <x v="2"/>
    <s v="27/28 May 1943"/>
    <x v="1"/>
    <s v="Heinz Struning 28.5.1943 http://www.luftwaffe.cz/struning.html 2./NJG 1. (&quot;Corin&quot;) At this moment me and several team-members of the dutch foundation Crash Research in Aviation Society Holland (CRASH) are investigating the crash you mentioned. The reason why is that one of us, after a year searching, found one the propellors of the Mosquito. Whith the help of a former Dutch Air Force officer, we found out that the pilot of the Mosquito DZ432/HS-N, mr. C.K. Chrysler, is still alive. At this moment contact with Mr. C.K. Chrysler is being made. This is in a nutshell our investigation of last year. 28.05.1943 109 to Essen from Wyton shot down by night fighter. Bleskensgraaf en Hofwegen, 10km NE Dordrecht 0154 (BCL). F/S CK Chrysler RCAF pow, Sgt RH Logan RCAF +, Logan buried in Rotterdam Crooswijg General Cem, OBOE equipped Claim in Tony Woods' lists: 28.05.43 Ltn. Heinz Strüning 2./NJG 1 Mosquito  4225: 5.400 m. 01.54 Film C. 2031/II Anerk: Nr.131 _x000a_Took off from Wyton. Mosquito IV. Flight Sergeant C.K. Chrysler Royal Canadian Air Force was taken prisoner. _x000a_ _x000a_LOGAN _x000a_ Ray Hutchings _x000a_ Pilot Officer J/17599. Nav. 109 (R.A.F.) Sqdn, Royal Canadian Air Force. Died Friday 28 May 1943. Buried: ROTTERDAM (CROOSWIJK) GENERAL CEMETERY, Zuid-Holland, Netherlands. Ref. Plot LL. Row 1. Grave 40. _x000a_ _x000a_(http://www.roll-of-honour.com/Bedfordshire/LIttleStaughton109Squadron.html)_x000a__x000a_It would be the 13th and last flight of Chrysler and Logan. When all 4 target indicators were dropped, Chrysler set course to their home base in Wyton. They would not reach it. Through the air above the Waddenzee they flew into Germany on 30.000 feet on a North-South course. After dropping their four flares, target indicators for the bombers behind them, they were hit by FLAK above the target area, that caused a defect in one of the engines. Pilot C.K. Chrysler tried to put the propeller in feather position while he was descending to a height of 18.000 feet to fly back to England on one engine. While descending the plane was unexpectedly shot from the below by a nightfighter, a Me 110 Zerstörer that intercepted the plane. The Mosquito crashed on May 28, 1943 at 01.54 o'clock at about 10 kilometers north east of the town of Dordrecht near Bleskensgraaf and Hofwegen (Southern Holland). This nightfighter was coming from the air base Deelen and was fllown by Hauptmann Heinz Strüning (2de Gruppe Nachtjagdgeschwader 1). _x000a__x000a_In consequence of this attack the fuel tank caught fire, causing the larger part of the plane to burn in a short while. The plane spinned down. C.K. Chrysler ordered R.H. Logan to leave the plane._x000a__x000a_Then Chrysler saw that Logan bent forward to buckle up his parachute. At that moment the plane exploded. Chrysler was blown out of the plane with his seat. He got hurt in the face, because of the fact that his oxygen mask was torn from his face. He also got hit by pieces of the wreckage of his plane. He also lost one of his flying boots that was later found and was kept for years after the war. It is a shame the boot was untraceable when Chrysler visited Holland in May 2005. After Chrysler released himself from his seat and was coming down on his parachute in the pitch dark night, he felt his eyes were filled with blood. After he wiped the blood from his face with one hand, he tested his eye sight by covering one eye at a time with his hand. His reference point was the difference in light between the ground and the horizon. It turned out both his eyes were fine. Then he tried to find out the distance to the ground so he could break his fall when landing. Because of the darkness he wasn't able to do so, as a result of which the landing came as a surprise. He sprained his ankle._x000a__x000a_(http://www.roll-of-honour.com/Bedfordshire/LittleStaughtonChryslerLogan.html) Missing (Essen) 27.5.43 (Air Britain Serials)"/>
    <x v="0"/>
    <x v="6"/>
    <x v="54"/>
    <x v="7"/>
    <x v="0"/>
    <x v="33"/>
    <m/>
    <n v="5"/>
    <x v="18"/>
    <x v="0"/>
    <n v="1"/>
    <x v="0"/>
    <x v="18"/>
    <x v="0"/>
  </r>
  <r>
    <n v="4705"/>
    <s v="DZ758"/>
    <x v="2"/>
    <n v="307"/>
    <x v="0"/>
    <x v="5"/>
    <n v="27"/>
    <s v="May"/>
    <x v="2"/>
    <s v="27/28 May 1943"/>
    <x v="1"/>
    <s v="27/28-May-43. Mosquito II DZ758. F/O J. Fusiński KIA / F/O S. Tabaczyński KIA. Night Intruder: to Vechta (Germany). Shot down by fighter near Lahn, Soegeln. (MH - no claim, Soegeln is now part of Bramsche, near Osnabrueck) Took off 00.42 (http://bb.1asphost.com/lesbutler/tony/tonywood.htm) Claim exists as follows: 28 May 1943 Ltn. Heinz Strüning 2 NJG 1 Mosquito 4225: 5400m [15km SE Gouda] 1.54, however Gouda is nowhere near Soegeln. Strüning's claim is DZ432. Weather cloudy to fair. Visibility 8-10 miles. Flying training continued by day. Two day convoy patrols were flown. Four night patrols were flown, two of which were Intruder Patrols. F.O. Grzanka, Pilot and F/Lt. Sponarowicz, NAV/R. over OVERFLAKKE and F.O. Fusinski, pilot, and F.O. Tabaczynski to VETCHTA near BREMEN. We regret to record that nothing has been heard of this latter aircraft since take off. (http://orb.polishaf.pl/307sqn/1943/1943-05-no-307-squadron-f540) Missing from night intruder mission to Vechta 27.5.43 (Air Britain Serials) MH Soeglen is 35 km SW of Vechta, however 235km E of Gouda."/>
    <x v="0"/>
    <x v="16"/>
    <x v="1"/>
    <x v="1"/>
    <x v="0"/>
    <x v="34"/>
    <m/>
    <n v="5"/>
    <x v="18"/>
    <x v="0"/>
    <n v="1"/>
    <x v="0"/>
    <x v="21"/>
    <x v="0"/>
  </r>
  <r>
    <n v="6553"/>
    <s v="DD660"/>
    <x v="2"/>
    <n v="151"/>
    <x v="0"/>
    <x v="2"/>
    <n v="28"/>
    <s v="May"/>
    <x v="2"/>
    <s v="28 May 1943"/>
    <x v="0"/>
    <s v="Crashed on landing Colerne 28.5.43 (Air Britain Serials) 28.05.43 151 Sqn. DD660 Pilot landed with one undercarriage collapsed and on one engine at Colerne aerodrome. (Mosquito Crash Log)"/>
    <x v="2"/>
    <x v="3"/>
    <x v="40"/>
    <x v="1"/>
    <x v="2"/>
    <x v="1"/>
    <m/>
    <n v="5"/>
    <x v="18"/>
    <x v="0"/>
    <n v="1"/>
    <x v="0"/>
    <x v="8"/>
    <x v="0"/>
  </r>
  <r>
    <n v="5547"/>
    <s v="DZ264"/>
    <x v="2"/>
    <n v="25"/>
    <x v="0"/>
    <x v="2"/>
    <n v="28"/>
    <s v="May"/>
    <x v="2"/>
    <s v="28 May 1943"/>
    <x v="0"/>
    <s v="Crashed on approach Church Fenton 28.5.43 (Air Britain Serials) 28.05.43 25 Sqn. DZ264 Stalled on single-engined approach to Church Fenton, killing one. (Mosquito Crash Log)"/>
    <x v="2"/>
    <x v="3"/>
    <x v="29"/>
    <x v="1"/>
    <x v="2"/>
    <x v="1"/>
    <m/>
    <n v="5"/>
    <x v="18"/>
    <x v="0"/>
    <n v="1"/>
    <x v="0"/>
    <x v="14"/>
    <x v="0"/>
  </r>
  <r>
    <n v="5531"/>
    <s v="HJ701"/>
    <x v="2"/>
    <n v="456"/>
    <x v="0"/>
    <x v="2"/>
    <n v="30"/>
    <s v="May"/>
    <x v="2"/>
    <s v="30 May 1943"/>
    <x v="0"/>
    <s v="Served with 456 Sqn 01/43 to 30/05/43, under RAF control. Crashed with engine out Devon UK. (Brian Fillery's website) Engine cut bellylanded 1 1/2m NW of Morchard Bishop Devon 30.5.43 (Air Britain Serials) 30.05.43 456 Sqn. HJ7O1 Force landed wheels-up in a field one and a half miles N.W.of Morchard Bishop, Devon. (Mosquito Crash Log) M.H. Dwyer (Group Captain?) injured (RAAF history)."/>
    <x v="2"/>
    <x v="3"/>
    <x v="2"/>
    <x v="1"/>
    <x v="2"/>
    <x v="1"/>
    <m/>
    <n v="5"/>
    <x v="18"/>
    <x v="0"/>
    <n v="1"/>
    <x v="0"/>
    <x v="20"/>
    <x v="0"/>
  </r>
  <r>
    <n v="6554"/>
    <s v="DZ245"/>
    <x v="2"/>
    <n v="151"/>
    <x v="0"/>
    <x v="12"/>
    <n v="31"/>
    <s v="May"/>
    <x v="2"/>
    <s v="31 May 1943"/>
    <x v="0"/>
    <s v="P/O Bushen with Sgt Ferguson were carrying out a routine daylight calibration exercise for the ground defences when their aircraft got severely iced up when flying in the vicinity of towering cumulus cloud. Due to the severe conditions the Mosquito became uncontrollable as a result of which, It went into a spin and disintegrated. Sgt Ferguson was thrown out of the aircraft, but not having his parachute attached, he was killed on impact with the ground. (Navigators had a chest parachute which was only attached in an emergency). P/O Bushen was more fortunate. Being dazed when the aircraft disintegrated, but fortunate in having his parachute attached, he was lucky to regain consciousness just as he broke cloud, pulled his rip-cord, and just had sufficient height for his parachute to open and for him to land safely. He was worthy of his membership of the &quot;Caterpillar Club&quot; after this episode. Following this escape, P/O Bushen was the guest of the De Havilland Company for a couple of days whilst the Company carried out their own investigations into stresses and strains of the main aircraft structural members. (www.151squadron.org.uk) May have been F/L Hal Bushen 124454 (Andy Ingham on RAF Commands Forum) 31/05/1943 de Havilland Mosquito Mark II DZ245 DZ-? Of 151 Squadron crashed at Brentworth? Cornwall due to loss of control after instrument failure, the crew of two managed to bail out (http://www.rafdavidstowmoor.org/pages/crash_log/crashlog43.htm) Abandoned after Instrument failure Brentworth Cornwall 31.5.43 (Air Britain Serials) 31.05.43 151 Sqn. DZ245 Crashed at Brentworth, Cornwall due to loss of control after instrument failure, crew baled out. (Mosquito Crash Log)"/>
    <x v="2"/>
    <x v="2"/>
    <x v="55"/>
    <x v="1"/>
    <x v="2"/>
    <x v="1"/>
    <m/>
    <n v="5"/>
    <x v="18"/>
    <x v="0"/>
    <n v="1"/>
    <x v="0"/>
    <x v="8"/>
    <x v="0"/>
  </r>
  <r>
    <n v="1113"/>
    <s v="HJ881"/>
    <x v="10"/>
    <s v="157/51OTU/60OTU"/>
    <x v="0"/>
    <x v="7"/>
    <n v="31"/>
    <s v="May"/>
    <x v="2"/>
    <s v="31 May 1943"/>
    <x v="0"/>
    <s v="31/05/43 61 OTU Spitfire X4930. Outskirts of Shrewsbury. Collision with Mosquito HJ881 of No. 60 OTU. Both a/c crashed. (Malcolm Wilson on www.mossie.org, from the Supermarine Spitfire Crash Log) Mosquito Mk. T.III serial nr HJ881 collided with Spitfire X4930 of 61 OTU during a conversion training and crashed 12.00h (noon) N of Shrewsbury. Killed on the Mosquito: W/O (Pilot/Instructor) W.A. Clouder - AFM and F/Lt (Pilot) G.W. Mason - RCAF - J/4105. Killed on the Spitfire: F/Sgt J.F.C. McPherson - RAAF - 413013. (Henk Welting) DBR in accident 31.5.43 (Air Britain Serials)"/>
    <x v="2"/>
    <x v="2"/>
    <x v="19"/>
    <x v="1"/>
    <x v="2"/>
    <x v="1"/>
    <m/>
    <n v="5"/>
    <x v="18"/>
    <x v="0"/>
    <n v="1"/>
    <x v="1"/>
    <x v="29"/>
    <x v="2"/>
  </r>
  <r>
    <n v="3881"/>
    <s v="DD612"/>
    <x v="2"/>
    <n v="157"/>
    <x v="0"/>
    <x v="2"/>
    <n v="0"/>
    <s v="June"/>
    <x v="2"/>
    <s v="June 1943"/>
    <x v="0"/>
    <s v="To 3802M 6.43 (Air Britain Serials)"/>
    <x v="4"/>
    <x v="3"/>
    <x v="1"/>
    <x v="1"/>
    <x v="2"/>
    <x v="1"/>
    <m/>
    <n v="6"/>
    <x v="19"/>
    <x v="0"/>
    <n v="1"/>
    <x v="0"/>
    <x v="3"/>
    <x v="0"/>
  </r>
  <r>
    <n v="4866"/>
    <s v="HJ883"/>
    <x v="10"/>
    <m/>
    <x v="2"/>
    <x v="9"/>
    <n v="1"/>
    <s v="June"/>
    <x v="2"/>
    <s v="1 June 1943"/>
    <x v="0"/>
    <s v="To RCAF 1.6.43 (Air Britain Serials)"/>
    <x v="5"/>
    <x v="3"/>
    <x v="1"/>
    <x v="1"/>
    <x v="2"/>
    <x v="1"/>
    <m/>
    <n v="6"/>
    <x v="19"/>
    <x v="0"/>
    <n v="1"/>
    <x v="1"/>
    <x v="17"/>
    <x v="2"/>
  </r>
  <r>
    <n v="6252"/>
    <s v="DZ308"/>
    <x v="2"/>
    <n v="456"/>
    <x v="0"/>
    <x v="5"/>
    <n v="2"/>
    <s v="June"/>
    <x v="2"/>
    <d v="1943-06-02T00:00:00"/>
    <x v="0"/>
    <s v="02.06.1943 Ranger Sortie 456 to Coutances from Middle Wallop . Lost without trace (FCL). W/O VP Ratcliffe RAAF +, F/S RC Lowther RAAF +, no further info Claim from Tony Woods' lists: 02.06.43 Fw. Garve 4.[F]/123 Mosquito  30/4/9: 300 m. 14.55 Film C. 2027/I Anerk: ASM. Took off 13.21 (http://bb.1asphost.com/lesbutler/tony/tonywood.htm) Missing on day intruder mission over France 2.6.43 (Air Britain Serials) German position appears to be near Guernsey"/>
    <x v="0"/>
    <x v="0"/>
    <x v="56"/>
    <x v="10"/>
    <x v="0"/>
    <x v="35"/>
    <m/>
    <n v="6"/>
    <x v="19"/>
    <x v="0"/>
    <n v="1"/>
    <x v="0"/>
    <x v="20"/>
    <x v="0"/>
  </r>
  <r>
    <n v="1926"/>
    <s v="DZ702"/>
    <x v="2"/>
    <s v="301FTU/1 OADU/23"/>
    <x v="1"/>
    <x v="5"/>
    <n v="4"/>
    <s v="June"/>
    <x v="2"/>
    <s v="4/5 June 1943"/>
    <x v="1"/>
    <s v="4/5 June 1943 F/L W.E. Tym and Sgt G. Haley killed when crashed at Luqa returning from Taranto (Men Who Flew The Mosquito) Engine cut on approach Luqa 5.6.43 (Air Britain Serials)"/>
    <x v="2"/>
    <x v="7"/>
    <x v="2"/>
    <x v="1"/>
    <x v="2"/>
    <x v="1"/>
    <m/>
    <n v="6"/>
    <x v="19"/>
    <x v="0"/>
    <n v="1"/>
    <x v="0"/>
    <x v="6"/>
    <x v="0"/>
  </r>
  <r>
    <n v="308"/>
    <s v="HJ677"/>
    <x v="6"/>
    <s v="301FTU/23"/>
    <x v="1"/>
    <x v="5"/>
    <n v="10"/>
    <s v="June"/>
    <x v="2"/>
    <s v="10 June 1943"/>
    <x v="0"/>
    <s v="MH believes Air Britain may be in error when it says &quot;Engine cut swung on landing and hit obstruction Luqa 10.6.43&quot; (Air Britain Serials). There is no matching entry in the ORB, however one crew (S/L Brown and ) were hit by flak, returned on one engine, overshot and wrote off their aircraft on this date. The ORB gives this latter aircraft as HJ674, however despite the &quot;written off&quot; entry, HJ674 continues to appear. MH believes this therefore may have been HJ677."/>
    <x v="1"/>
    <x v="1"/>
    <x v="1"/>
    <x v="1"/>
    <x v="1"/>
    <x v="1"/>
    <m/>
    <n v="6"/>
    <x v="19"/>
    <x v="0"/>
    <n v="1"/>
    <x v="0"/>
    <x v="6"/>
    <x v="0"/>
  </r>
  <r>
    <n v="3119"/>
    <s v="HJ733"/>
    <x v="6"/>
    <n v="418"/>
    <x v="0"/>
    <x v="5"/>
    <n v="12"/>
    <s v="June"/>
    <x v="2"/>
    <s v="12 June 1943"/>
    <x v="0"/>
    <s v="Transferred from No.19 Movements Unit, 30 May 1943; written off (crashed and damaged beyond repair), 12 June 1943. Aircraft letter TH-A in ORB entry of 12 June 1943. The squadron's first casualties in more than nine weeks were sustained on 12 June, as Mosquito A-Able crashed during a non-operational take-off. Aboard were the squadron commander, W/C J. H. Little, DFC, and his navigator, FS Douglas H. Styles, DFM. Both were instantly killed. In his period of command lasting exactly six months W/C Little had, through his ability in the intruder field and through his kindliness, thoughtfulness, and warm personality, earned the respect and affection of all those serving under him, from flight commander to humblest &quot;erk&quot;. His loss was a particularly heavy blow and came at a time when the squadron was just beginning to hit its stride. With the death of FS Styles the unit lost its most operationally-experienced navigator, his forays over enemy territory having exceeded the century mark. (INTRUDER, The history of No. 418 Squadron. BY SQUADRON LEADER A. P. HEATHCOTE Air Historical Branch) Engine cut on take-off hit tree Ford 12.6.43 DBF (Air Britain Serials) 12.06.43 418 Sqn. HJ733 Crashed and burned near Ford aerodrome, killing two. (Mosquito Crash Log)"/>
    <x v="2"/>
    <x v="2"/>
    <x v="2"/>
    <x v="1"/>
    <x v="2"/>
    <x v="1"/>
    <m/>
    <n v="6"/>
    <x v="19"/>
    <x v="0"/>
    <n v="1"/>
    <x v="0"/>
    <x v="30"/>
    <x v="0"/>
  </r>
  <r>
    <n v="7655"/>
    <s v="DZ438"/>
    <x v="4"/>
    <n v="540"/>
    <x v="0"/>
    <x v="0"/>
    <n v="13"/>
    <s v="June"/>
    <x v="2"/>
    <s v="13 June 1943"/>
    <x v="0"/>
    <s v="DZ438 Corunna, Spain area Took off Benson at 11:30 on 13/06/43, Sgt A G Wright, Sgt G C Lane. Missing from photo mission to the Corunna area. Both men are commemorated on the Runnymede Memorial. 540 Sqn flew 3 sorties to the Spain (El Ferrol and La Corunna) on the 13 Jun 43. I don't know whether they were looking for anything specific or were doing routine recce of the Spanish ports. I'd guess at the former if 3 sorties were dispatched. (Ross McNeill and Andy Fletcher on the RAF Commands Forum) (http://www.rafcommands.com/forum/showthread.php?t=7102) Arthur G. Wright.Sergeant with 540 Squadron Royal Air Force Volunteer Reserve. Died on Sunday 13th June 1943, aged 21. Reported missing in 1943 following flights over Germany. It is understood, unofficially, that he was flying a Mosquito, the world's fasters bomber, on a photographic reconnaisance following a heavy raid by the R.A.F. on a big industrial centre. Arthur Wright had done his flying training at Swift Current in Canada.He is the eldest son of Arthur William and Kate Mary Wright of Shoeburyness and joined the Bata Comapny in 1938, leaving for the R.A.F. in July 1941. (http://www.batamemories.org.uk/williamson.html) Lost 13.6.43 NFD (Air Britain Serials)"/>
    <x v="3"/>
    <x v="4"/>
    <x v="1"/>
    <x v="1"/>
    <x v="3"/>
    <x v="1"/>
    <m/>
    <n v="6"/>
    <x v="19"/>
    <x v="0"/>
    <n v="1"/>
    <x v="0"/>
    <x v="16"/>
    <x v="0"/>
  </r>
  <r>
    <n v="5471"/>
    <s v="DZ685"/>
    <x v="2"/>
    <n v="25"/>
    <x v="0"/>
    <x v="5"/>
    <n v="13"/>
    <s v="June"/>
    <x v="2"/>
    <s v="13 June 1943"/>
    <x v="0"/>
    <s v="13.06.1943 Instep Patrol 25 to SW Brest from Church Fenton combat with FW190 of JG2. Lost without trace pm (FCL). F/O JE Wootton +, P/O JM Dymock +, no further info, see also DZ688, DZ753 Took off 12.59 (http://bb.1asphost.com/lesbutler/tony/tonywood.htm) Claims in Tony Woods' Lists: 13.06.43 Ofw. Friedrich May 8./JG 2 Mosquito  5052 / 15 West: tiefflug 14.26 Film C. 2027/I Anerk: Nr.185_x000a_13.06.43 Ofw. Friedrich May 8./JG 2 Mosquito  5052 / 15 West: tiefflug 14.37 Film C. 2027/I Anerk: Nr.186_x000a_13.06.43 Fw. Alois Schnoll 8./JG 2 Mosquito  5052 / 15 West: tiefflug 14.38 Film C. 2027/I Anerk: Nr.187 Missing from patrol over Bay of Biscay 13.6.43 (Air Britain Serials)"/>
    <x v="0"/>
    <x v="5"/>
    <x v="57"/>
    <x v="11"/>
    <x v="0"/>
    <x v="36"/>
    <m/>
    <n v="6"/>
    <x v="19"/>
    <x v="0"/>
    <n v="1"/>
    <x v="0"/>
    <x v="14"/>
    <x v="0"/>
  </r>
  <r>
    <n v="5487"/>
    <s v="DZ688"/>
    <x v="2"/>
    <n v="25"/>
    <x v="0"/>
    <x v="5"/>
    <n v="13"/>
    <s v="June"/>
    <x v="2"/>
    <s v="13 June 1943"/>
    <x v="0"/>
    <s v="13.06.1943 Instep Patrol 25 to SW Brest from Church Fenton combat with FW190 of JG2. Lost without trace pm (FCL). F/O J Cheney +, F/O JK Mycock +, no further info, see also DZ685,DZ753 Took off 12.59 (http://bb.1asphost.com/lesbutler/tony/tonywood.htm) Claims in Tony Woods' Lists: 13.06.43 Ofw. Friedrich May 8./JG 2 Mosquito  5052 / 15 West: tiefflug 14.26 Film C. 2027/I Anerk: Nr.185_x000a_13.06.43 Ofw. Friedrich May 8./JG 2 Mosquito  5052 / 15 West: tiefflug 14.37 Film C. 2027/I Anerk: Nr.186_x000a_13.06.43 Fw. Alois Schnoll 8./JG 2 Mosquito  5052 / 15 West: tiefflug 14.38 Film C. 2027/I Anerk: Nr.187 Missing from patrol over Bay of Biscay 13.6.43 (Air Britain Serials)"/>
    <x v="0"/>
    <x v="5"/>
    <x v="57"/>
    <x v="11"/>
    <x v="0"/>
    <x v="37"/>
    <m/>
    <n v="6"/>
    <x v="19"/>
    <x v="0"/>
    <n v="1"/>
    <x v="0"/>
    <x v="14"/>
    <x v="0"/>
  </r>
  <r>
    <n v="1529"/>
    <s v="DZ753"/>
    <x v="2"/>
    <n v="410"/>
    <x v="0"/>
    <x v="5"/>
    <n v="13"/>
    <s v="June"/>
    <x v="2"/>
    <s v="13 June 1943"/>
    <x v="0"/>
    <s v="13.06.1943 Instep Patrol 410 RCAF to SW Brest from Coleby Grange combat with FW190 of JG2. Lost without trace pm (FCL). F/O RB Harris +, Sgt EH Skeel +, no further info, see also DZ688,DZ685 ook off 12.59 (http://bb.1asphost.com/lesbutler/tony/tonywood.htm) Claims in Tony Woods' Lists: 13.06.43 Ofw. Friedrich May 8./JG 2 Mosquito  5052 / 15 West: tiefflug 14.26 Film C. 2027/I Anerk: Nr.185_x000a_13.06.43 Ofw. Friedrich May 8./JG 2 Mosquito  5052 / 15 West: tiefflug 14.37 Film C. 2027/I Anerk: Nr.186_x000a_13.06.43 Fw. Alois Schnoll 8./JG 2 Mosquito  5052 / 15 West: tiefflug 14.38 Film C. 2027/I Anerk: Nr.187 Missing pres. shot down by Fw190 off Brittany 13.6.43 (Air Britain Serials)"/>
    <x v="0"/>
    <x v="5"/>
    <x v="57"/>
    <x v="11"/>
    <x v="0"/>
    <x v="36"/>
    <m/>
    <n v="6"/>
    <x v="19"/>
    <x v="0"/>
    <n v="1"/>
    <x v="0"/>
    <x v="19"/>
    <x v="0"/>
  </r>
  <r>
    <n v="3469"/>
    <s v="DD643"/>
    <x v="2"/>
    <n v="264"/>
    <x v="0"/>
    <x v="5"/>
    <n v="14"/>
    <s v="June"/>
    <x v="2"/>
    <s v="14 June 1943"/>
    <x v="0"/>
    <s v="14.06.1943 Instep Patrol 264 from Predannack crashed into sea after stalling in climb. Lost without trace pm (FCL). W/O PD Hendra +, Sgt KP O´Dowd +, no further info. Took off 14.28 (http://bb.1asphost.com/lesbutler/tony/tonywood.htm) Stalled and spun into sea on patrol 14.6.43 (Air Britain Serials)"/>
    <x v="2"/>
    <x v="7"/>
    <x v="29"/>
    <x v="1"/>
    <x v="2"/>
    <x v="1"/>
    <m/>
    <n v="6"/>
    <x v="19"/>
    <x v="0"/>
    <n v="1"/>
    <x v="0"/>
    <x v="10"/>
    <x v="0"/>
  </r>
  <r>
    <n v="606"/>
    <s v="LR501"/>
    <x v="11"/>
    <s v="109/1409 Flt"/>
    <x v="0"/>
    <x v="4"/>
    <n v="14"/>
    <s v="June"/>
    <x v="2"/>
    <s v="14 June 1943"/>
    <x v="0"/>
    <s v="14.06.1943 Special Task1409Flt from Oakington shot down from 28000ft by FW190. in vicinity of Mayenne (BCL). F/S D Durrant pow, P/O R Taylor evd, Claim in Tony Woods' lists: 14.06.43 Ltn. Joachim Bialucha 2./JG 2 Mosquito  Omméel: 7.500 m. [W. Gacé-Orne] 12.55 Film C. 2027/I Anerk: Nr. - Account in &quot;Target for Tonight&quot; Took off Oakington for a long-range PAMPA meteorological sortie to Mayenne and thence to St Quentin NNE of Paris. Reported to have been intercepted at 28,000 feet over or near Mayenne by Fw 190s and shot down. AIR14/1442 Missing on met sortie 14.6.43 (Air Britain Serials)"/>
    <x v="0"/>
    <x v="5"/>
    <x v="58"/>
    <x v="11"/>
    <x v="0"/>
    <x v="38"/>
    <m/>
    <n v="6"/>
    <x v="19"/>
    <x v="0"/>
    <n v="1"/>
    <x v="0"/>
    <x v="25"/>
    <x v="0"/>
  </r>
  <r>
    <n v="5068"/>
    <s v="HK169"/>
    <x v="2"/>
    <n v="29"/>
    <x v="0"/>
    <x v="2"/>
    <n v="20"/>
    <s v="June"/>
    <x v="2"/>
    <s v="20/21 June 1943"/>
    <x v="1"/>
    <s v="21.06.1943 Evening Patrol 29 to Bradwell Bay from Bradwell Bay crashed into sea. off Brightlingsea 0140 (FCL). P/O JH Petrie +, Sgt JCE Clarke +, no further info, cv at Marshalls(Cambridge), delivered as NF 10.02.43-14.07.43. Took off at 23.02 (http://bb.1asphost.com/lesbutler/tony/tonywood.htm) Crashed in sea off Brightlingsea Essex 21.6.43 apparently on approach to Bradwell Bay (Air Britain Serials) 21.06.43 29 Sqn. HK169 Crashed into the sea off Brightlingsea, Essex, cause unknown. (Mosquito Crash Log)"/>
    <x v="2"/>
    <x v="7"/>
    <x v="32"/>
    <x v="1"/>
    <x v="2"/>
    <x v="1"/>
    <m/>
    <n v="6"/>
    <x v="19"/>
    <x v="0"/>
    <n v="1"/>
    <x v="0"/>
    <x v="31"/>
    <x v="2"/>
  </r>
  <r>
    <n v="6295"/>
    <s v="DZ230"/>
    <x v="2"/>
    <n v="23"/>
    <x v="1"/>
    <x v="5"/>
    <n v="22"/>
    <s v="June"/>
    <x v="2"/>
    <s v="22 June 1943"/>
    <x v="0"/>
    <s v="This aircraft was YP-A on 23 Squadron at Malta. AIRCRAFT OF THE ROYAL AIR FORCE 1939-1945: DE HAVILLAND DH 98 MOSQUITO._x000a_Mosquito Mark II, DZ230 ‘YP-A’, piloted by Wing Commander P G Wykeham-Barnes, Commanding Officer of No. 23 Squadron RAF, based at Luqa, flying past Filfla Island south-west of Malta. (Imperial War Museum Photo CM 4766 ) First 23 Sqn. aircraft to see action in Malta, 27 December 1942 (Mosquito Fighter Squadrons in Focus) Overshot landing at Luqa 22 6.43 (Air Britain Serials)"/>
    <x v="2"/>
    <x v="3"/>
    <x v="6"/>
    <x v="1"/>
    <x v="2"/>
    <x v="1"/>
    <m/>
    <n v="6"/>
    <x v="19"/>
    <x v="0"/>
    <n v="1"/>
    <x v="0"/>
    <x v="6"/>
    <x v="0"/>
  </r>
  <r>
    <n v="6497"/>
    <s v="DZ740"/>
    <x v="2"/>
    <n v="157"/>
    <x v="0"/>
    <x v="5"/>
    <n v="23"/>
    <s v="June"/>
    <x v="2"/>
    <s v="23 June 1943"/>
    <x v="0"/>
    <s v="P/O D.J. Humphries and P/O H.J. Lumb were lost over the Bay Of Biscay. Apparently, on returning from a patrol sortie, P/O Humphries mis-judged his position in coming into formation with S/Ldr Bodien, as a result of which, there was a collision. In the airborne tangle, a rubber dinghy became released from the fuselage of one of the aircraft, and wrapped itself around the rudder of S/Ldr Bodien's aircraft. P/O Humphries and P/C Lumb crashed into the sea and did not survive. S/Ldr Bodien and F/0 Sampson returned safely to base. At the time it was felt that fatigue was responsible for the mis-judgement, as this type of sortie, which involved total low level flying for long periods, was extremely tiring. (www.151squadron.org.uk) S/L Bodien's aircraft likely DZ707 (MH). 23/06/1943 de Havilland Mosquito Mark II DZ740 RS-? Of 157 Squadron collided with DZ707 DZ-? Of 151 Squadron near RAF Predannack. The crew of DZ740 was killed but DZ707 managed to return to base. (http://www.rafdavidstowmoor.org/pages/crash_log/crashlog43.htm) Collided with DD707 nr Predannack 23.6.43 (Air Britain Serials) 23.06.43 157 Sqn. DZ740 The crew of two were killed when in collision with DD707 of 151 Sqn near Predannack. DD707 managed to return to base. (Mosquito Crash Log)"/>
    <x v="2"/>
    <x v="7"/>
    <x v="19"/>
    <x v="1"/>
    <x v="2"/>
    <x v="1"/>
    <m/>
    <n v="6"/>
    <x v="19"/>
    <x v="0"/>
    <n v="1"/>
    <x v="0"/>
    <x v="3"/>
    <x v="0"/>
  </r>
  <r>
    <n v="975"/>
    <s v="DZ754"/>
    <x v="2"/>
    <s v="235/333"/>
    <x v="0"/>
    <x v="12"/>
    <n v="23"/>
    <s v="June"/>
    <x v="2"/>
    <s v="23 June 1943"/>
    <x v="0"/>
    <s v="Ltn. Anthon Christopher Hagerup (+) &amp; Kvm. Just Wiede Meinicke Finne (+) NORWAY Aircraft started, together with another Mosquito plane on a reece of the Norwegian coast from Leuchars to lighthouse Holmengrå near Bergen and northwards. 3 ships were after a while sighted. Both planes attacked the leading ship but encountred accurate 20mm flak defence. Aircraft then hit passing over and rolled over three times before crashing on land and bursting into flames, probably on a small island, near lighthouse Yttøyane, 20km W of Florø. Aircraft F of 333 Sqn. (http://www.luftwaffe.no/Table2.htm) Coded F, patrol was up at 10.00, down at 14.00 (333 Squadron ORB). Shot down by flak attacking ships off Ytteroen 23.6.43 (Air Britain Serials)"/>
    <x v="0"/>
    <x v="1"/>
    <x v="1"/>
    <x v="1"/>
    <x v="1"/>
    <x v="1"/>
    <m/>
    <n v="6"/>
    <x v="19"/>
    <x v="0"/>
    <n v="1"/>
    <x v="0"/>
    <x v="28"/>
    <x v="0"/>
  </r>
  <r>
    <n v="346"/>
    <s v="HJ726"/>
    <x v="6"/>
    <s v="301FTU/23"/>
    <x v="1"/>
    <x v="5"/>
    <n v="23"/>
    <s v="June"/>
    <x v="2"/>
    <s v="23/24 June 1943"/>
    <x v="1"/>
    <s v="Missing 21.7.43 (Air Britain Serials) AB lists three Mosquitos (HJ727, HJ736 and HJ726 as missing around 21-23 July, however, only 2 were lost. Furthermore, AB has no entry for a Mosquito lost on 23 Squadron of 24 June. After a process of elimination, MH believes HJ726 was actually lost in June (not HJ766, which is what the ORB says was Gladman and Moody's aircraft). The 23 Sqn ORB is especially unreliable around this time. F/O Peter J. GLADMAN - 131761 - buried Catania War Cem., Sicily, and F/Lt Gerald C.R. MOODY - 78846 - commemorated Panel 1 Column 6 of the Malta Air Forces Memorial. According to 23sqdn ORB, Moody and Gladman took off 02.25am, 26/06/43 in Mosquito HJ766, and failed to return from ops to Mazara, West Sicily. Air Britain claims HJ766 aircraft lost Sept 9th 43 in totally different circumstances .  (http://www.rafcommands.com/forum/showthread.php?9298-430625-Unaccounted-airmen-25-6-1943)        _x000a__x000a_My grand uncle was F/Lt GCR Moody, and I can confirm that the June date is correct for the loss of HJ766. I have also seen before HJ766 being listed as lost on 9th Sep 43. Somewhere at home, and I looked over the weeked but unsucessfully, I have the official letter to my great grandparents notifying them that their son was missing in action and I'm sure this date is before Septmeber. My father has always refered to his uncle losing his life in June 1943._x000a__x000a_I put down this erroneous date as a date of possible official confirmation. The mission was overnight to Sicily as I had been told. Whatever the mission was it was deemed succesful as later photo reconnaisance showed. The mission was only a matter of about 2 weeks before the invasion of Sicily and yet the navigator was buried in Catania. I remember being told that the navigator was found washed up on Siciliy, so perhaps the body was found some weeks later after the invasion._x000a__x000a_From the story that I was told there were other planes on the mission and they returned but there was a report of an electrical storm. It looks like the navigator bailed out but my grand uncle went down with the plane._x000a__x000a_These details I haven't been able to co-oberate and therefore my interest in seeing the ORB to see if it fitted with the tale I was told. It may be that my grand father knew more than usual as he was also in the RAFVR, though based at Coningsby, I think._x000a__x000a_My grand uncle learnt to fly privately in the mid-30s at the De Haviland School in Hatfield. I have a photograph of him by a Tiger Moth of the school, a plane that amazingly is still flying at the Tiger club in Kent, G-ACDC, I believe is the oldest Tiger Moth still flying in the UK. Also in the background is a Dragon Rapide G-ACPP in RAS colours. This RAS plane (City of Bristol) still survives too being restored in a Canadian museum. Amazing that both planes in the picture have survived for almost 80 years, though Hatfield Aerodrome sadly hasn't._x000a__x000a_Being a trained pilot he was valuable to the pre and early war effort and was employed at White Waltham near Maidenhead to train incoming pilots. He wanted active service but it was a while before he was granted that. I have another photo of him astride the engine of a Hurricane with his crew standing in front and on the wing (which makes it a later model certainly) though I don't know for which squadron this would be._x000a__x000a_So my grand uncle started and ended his flying life in De Haviland, from a DH82A to DH98 but I haven't got a lot of detail in between._x000a__x000a_(http://www.rafcommands.com/forum/showthread.php?9298-430625-Unaccounted-airmen-25-6-1943/page2)"/>
    <x v="3"/>
    <x v="4"/>
    <x v="1"/>
    <x v="1"/>
    <x v="3"/>
    <x v="1"/>
    <m/>
    <n v="7"/>
    <x v="19"/>
    <x v="0"/>
    <n v="1"/>
    <x v="0"/>
    <x v="6"/>
    <x v="0"/>
  </r>
  <r>
    <n v="5020"/>
    <s v="HJ735"/>
    <x v="6"/>
    <s v="301FTU/1 OADU"/>
    <x v="3"/>
    <x v="10"/>
    <n v="25"/>
    <s v="June"/>
    <x v="2"/>
    <s v="25 June 1943"/>
    <x v="0"/>
    <s v="Engine cut crashed in forced landing approx 100m SSW of Riyad 25.6.43 (Air Britain Serials) MH - Is this actually a 23 Squadron aircraft which FTR from Mazara on the night of the 25th, F/L Moody and P/O Gladman KIA. MH - No, see entries for HX802 and HJ766."/>
    <x v="2"/>
    <x v="2"/>
    <x v="2"/>
    <x v="1"/>
    <x v="2"/>
    <x v="1"/>
    <m/>
    <n v="6"/>
    <x v="19"/>
    <x v="0"/>
    <n v="1"/>
    <x v="1"/>
    <x v="23"/>
    <x v="0"/>
  </r>
  <r>
    <n v="3803"/>
    <s v="DD644"/>
    <x v="2"/>
    <s v="264/307"/>
    <x v="0"/>
    <x v="5"/>
    <n v="27"/>
    <s v="June"/>
    <x v="2"/>
    <s v="27 June 1943"/>
    <x v="0"/>
    <s v="27-Jun-43. Mosquito II DD644. F/Lt R. Grzanka KAS / F/Sgt W. Oyrzanowski KAS. Crashed near Pennard, Swansea during test flight (engines) after major repair. After S/Ldr Bader, Grzanka was the second Allied pilot to fly with leg prosthesis.  _x000a__x000a_F/O Roman Grzanka had one artifical leg, but as his r/o F/O Henryk Łepkowski was a little bit deaf, their loud talks at readiness caused anger among other pilots trying to get a nap. In the effect he got another r/o, Juliusz Baykowski, a veteran of 1920 war with Bolsheviks, who had a better hearing and also an artifical leg. Since that time crew Horlick 53 had a full pair of legs. Since then Grzanka had a couple of other operators and saly was killed on 27 June 1943 when testing a freshly overhauled Mosquito DD644. The aircraft flew into a hill and Grzanka was killed instantly, while F/S Wacław Oyrzanowski, groundcrew chief A Flight died in hospital. (Franek Grabowski) _x000a__x000a_ Weather fine. Training continued and four patrols totalling 8 hours were flown at night. We regret to record a fatal accident. F.Lt. Grzanka was making an engine test with F/Sgt. Oyrzanowski, Chief Mech E “C” Flight as passenger. They were testing an aircraft after a major overhaul. The aircraft was flying low and crashed a mile south of the airfield for caused at present unknown. F.Lt Grzanka was killed and F/Sgt. Oyrzanowski died next day in hospital. (http://orb.polishaf.pl/307sqn/1943-8/1943-06-no-307-squadron-f540) Crashed on air test Penarth Glam. 27.6.43 (Air Britain Serials) 27.06.43 307 Sqn. DD644 Crashed at Penarth, near Swansea. NFD. Two killed. (Mosquito Crash Log)"/>
    <x v="2"/>
    <x v="2"/>
    <x v="50"/>
    <x v="1"/>
    <x v="2"/>
    <x v="1"/>
    <m/>
    <n v="6"/>
    <x v="19"/>
    <x v="0"/>
    <n v="1"/>
    <x v="0"/>
    <x v="21"/>
    <x v="0"/>
  </r>
  <r>
    <n v="4699"/>
    <s v="HK135"/>
    <x v="2"/>
    <n v="256"/>
    <x v="0"/>
    <x v="2"/>
    <n v="29"/>
    <s v="June"/>
    <x v="2"/>
    <s v="29/30 June 1943"/>
    <x v="1"/>
    <s v="Took off at 00.40 for an interception, possibly hit sea off Shoreham. Aircraft JT - P, F/Sgt. M. Neill and Sgt. W.J. Preece: both KIA. (http://bb.1asphost.com/lesbutler/tony/tonywood.htm) Interception Patrol S of Shoreham, hit water surface chasing enemy aircraft. F/Sgt M. Neill - 1132280 + Sgt W.J. Preece - 1576840 + Fighter Command Losses - Vol.2 - page 106 (no serial) (via Henk) F/S Maurice Neill KIA, Sgt William Jabez Preece KIA Missing 30.6.43 (Air Britain Serials)"/>
    <x v="0"/>
    <x v="8"/>
    <x v="1"/>
    <x v="1"/>
    <x v="4"/>
    <x v="1"/>
    <m/>
    <n v="6"/>
    <x v="19"/>
    <x v="0"/>
    <n v="1"/>
    <x v="0"/>
    <x v="32"/>
    <x v="2"/>
  </r>
  <r>
    <n v="147"/>
    <s v="DZ657"/>
    <x v="2"/>
    <s v="605/60OTU"/>
    <x v="0"/>
    <x v="7"/>
    <n v="0"/>
    <s v="July"/>
    <x v="2"/>
    <s v="July 1943"/>
    <x v="0"/>
    <s v="UP-F on 605 Sqn NFT 7.43 (Air Britain Serials)"/>
    <x v="6"/>
    <x v="3"/>
    <x v="1"/>
    <x v="1"/>
    <x v="2"/>
    <x v="1"/>
    <m/>
    <n v="7"/>
    <x v="20"/>
    <x v="0"/>
    <n v="1"/>
    <x v="1"/>
    <x v="29"/>
    <x v="0"/>
  </r>
  <r>
    <n v="1045"/>
    <s v="KB316"/>
    <x v="8"/>
    <s v="USAAF"/>
    <x v="4"/>
    <x v="8"/>
    <n v="1"/>
    <s v="July"/>
    <x v="2"/>
    <d v="1943-07-01T00:00:00"/>
    <x v="0"/>
    <s v="to USAAF as 43-34927 (Air Britain Serials)   430701 MOYERS, BRIAN K F-8 43-34927 PETERSON FIELD, CO  (http://www.accident-report.com/world/namerica/slist/peterson.html)   430701   F-8  43-34927   350 Sub Depot  Peterson AAF, CO    TOA  4  Moyers, Brian K  USA  CO  Colorado Springs, CO  TOA Take Off Accident TOA generally means that the a/c did not leave the ground. (http://www.aviationarchaeology.com/src/dbasn.asp?SN=43-34927&amp;Submit4=Go)"/>
    <x v="2"/>
    <x v="2"/>
    <x v="18"/>
    <x v="1"/>
    <x v="2"/>
    <x v="1"/>
    <m/>
    <n v="7"/>
    <x v="20"/>
    <x v="1"/>
    <n v="1"/>
    <x v="1"/>
    <x v="33"/>
    <x v="1"/>
  </r>
  <r>
    <n v="593"/>
    <s v="DD743"/>
    <x v="2"/>
    <s v="1FTU/301FTU/OADU/23/60 SAAF"/>
    <x v="1"/>
    <x v="0"/>
    <n v="5"/>
    <s v="July"/>
    <x v="2"/>
    <d v="1943-07-05T00:00:00"/>
    <x v="0"/>
    <s v="The 60 SAAF ORB says one Mosquito Photo Survey Flight Mosquito F.II was lost, the other declared unserviceable, on 5 July 1943. DD743 and DD744 were the aircraft in question. However, the same document says DD744 had completed its engine change and was flying again on 25 July 1943, so it must have been DD743 which was lost.: _x000a__x000a_VAN DIJL _x000a_Initials: J _x000a_Nationality: South African _x000a_Rank: Lieutenant _x000a_Regiment/Service: South African Air Force _x000a_Unit Text: 60 Sqdn. _x000a_Date of Death: 05/07/1943 _x000a_Service No: 206182V _x000a_Casualty Type: Commonwealth War Dead _x000a_Grave/Memorial Reference: Column 278. _x000a_Memorial: ALAMEIN MEMORIAL _x000a__x000a__x000a_Claim which matches is: 05.07.43   Fw. Vogel: 1   1./JG 77   Mosquito    -   -   Reference: JG 77 Lists f. 2429"/>
    <x v="0"/>
    <x v="0"/>
    <x v="0"/>
    <x v="0"/>
    <x v="0"/>
    <x v="39"/>
    <m/>
    <n v="7"/>
    <x v="20"/>
    <x v="0"/>
    <n v="1"/>
    <x v="0"/>
    <x v="34"/>
    <x v="0"/>
  </r>
  <r>
    <n v="7275"/>
    <s v="HJ672"/>
    <x v="6"/>
    <s v="682/60 SAAF"/>
    <x v="1"/>
    <x v="0"/>
    <n v="5"/>
    <s v="July"/>
    <x v="2"/>
    <d v="1943-07-05T00:00:00"/>
    <x v="0"/>
    <s v=" U/c collapsed on landing Luqa 13.7.43 (Air Britain Serials) , MH believes the latter explanation is confused with HJ673. MH - 60 SAAF Squadron ORB refers to one, not two FB Vis being damaged in this way on the day in question. Should this be the VI pranged by the American 12 PRS at Ariana (?) on 29 June 1943? May also have been the FB.VI which swung on takeoff on 6 August at Malta, having had to land there due to a glycol leak, the undercarriage collapsing as a result of the swing."/>
    <x v="2"/>
    <x v="2"/>
    <x v="27"/>
    <x v="1"/>
    <x v="2"/>
    <x v="1"/>
    <m/>
    <n v="7"/>
    <x v="20"/>
    <x v="0"/>
    <n v="1"/>
    <x v="0"/>
    <x v="34"/>
    <x v="0"/>
  </r>
  <r>
    <n v="3016"/>
    <s v="DZ716"/>
    <x v="2"/>
    <n v="605"/>
    <x v="0"/>
    <x v="5"/>
    <n v="7"/>
    <s v="July"/>
    <x v="2"/>
    <s v="7 July 1943"/>
    <x v="0"/>
    <s v="Was UP-L on 605 Squadron (Ian Piper: http://www.605squadron.co.uk/Squadron_aircraft.htm) Crashed on landing Castle Camps 7.7.43 (Air Britain Serials) 07.07.43 605 Sqn. DZ716 Stalled and crashed at Castle Camps, no injuries. (Mosquito Crash Log)"/>
    <x v="2"/>
    <x v="3"/>
    <x v="29"/>
    <x v="1"/>
    <x v="2"/>
    <x v="1"/>
    <m/>
    <n v="7"/>
    <x v="20"/>
    <x v="0"/>
    <n v="1"/>
    <x v="0"/>
    <x v="22"/>
    <x v="0"/>
  </r>
  <r>
    <n v="3084"/>
    <s v="HJ678"/>
    <x v="6"/>
    <s v="301FTU/Malta/23"/>
    <x v="1"/>
    <x v="5"/>
    <n v="7"/>
    <s v="July"/>
    <x v="2"/>
    <s v="7/8 July 1943"/>
    <x v="1"/>
    <s v="23 Squadron, FTR from an Intruder sortie, Day and Salkfeld, as below Following casualties listed:_x000a_DAY, BERNARD JOHN _x000a_Initials: B J _x000a_Nationality: United Kingdom _x000a_Rank: Flight Sergeant _x000a_Regiment/Service: Royal Air Force Volunteer Reserve _x000a_Unit Text: 23 Sqdn. _x000a_Age: 21 _x000a_Date of Death: 08/07/1943 _x000a_Service No: 1219442 _x000a_Additional information: Son of Mr. and Mrs. J. C. Day, of Leicester. _x000a_Casualty Type: Commonwealth War Dead _x000a_Grave/Memorial Reference: Panel 7, Column 1. _x000a_Memorial: MALTA MEMORIAL _x000a__x000a__x000a_SALKELD, SIDNEY WILSON _x000a_Initials: S W _x000a_Nationality: United Kingdom _x000a_Rank: Sergeant _x000a_Regiment/Service: Royal Air Force Volunteer Reserve _x000a_Unit Text: 23 Sqdn. _x000a_Age: 20 _x000a_Date of Death: 08/07/1943 _x000a_Service No: 1480152 _x000a_Additional information: Son of Sidney and Jane Ann Salkeld, of Newcastle-on-Tyne. _x000a_Casualty Type: Commonwealth War Dead _x000a_Grave/Memorial Reference: Panel 9, Column 1. _x000a_Memorial: MALTA MEMORIAL Missing 8.7.43 (Air Britain Serials)"/>
    <x v="3"/>
    <x v="4"/>
    <x v="1"/>
    <x v="1"/>
    <x v="3"/>
    <x v="1"/>
    <m/>
    <n v="7"/>
    <x v="20"/>
    <x v="0"/>
    <n v="1"/>
    <x v="0"/>
    <x v="6"/>
    <x v="0"/>
  </r>
  <r>
    <n v="6499"/>
    <s v="HK172"/>
    <x v="2"/>
    <n v="85"/>
    <x v="0"/>
    <x v="2"/>
    <n v="9"/>
    <s v="July"/>
    <x v="2"/>
    <s v="9 July 1943"/>
    <x v="0"/>
    <s v="MH - Possible this was the aircraft flown by F/L J.P.M. Lintott and Sgt. G.G. Gilling-Lax, which collided with a Do 217 and crashed near Detling, killing the crew. Commonwealth War Graves Commission website confirms crew as having been lost on July 9. Broke up in air over Boxley nr Maidstone Kent 9.7.43 (Air Britain Serials) 09.07.43 85 Sqn. HK172 Crashed at Boxley Maidstone due to overstressing leading to structural failure and loss of control. (Mosquito Crash Log)"/>
    <x v="2"/>
    <x v="3"/>
    <x v="8"/>
    <x v="1"/>
    <x v="2"/>
    <x v="1"/>
    <m/>
    <n v="7"/>
    <x v="20"/>
    <x v="0"/>
    <n v="1"/>
    <x v="0"/>
    <x v="13"/>
    <x v="2"/>
  </r>
  <r>
    <n v="139"/>
    <s v="HJ740"/>
    <x v="6"/>
    <s v="Med/23"/>
    <x v="1"/>
    <x v="5"/>
    <n v="10"/>
    <s v="July"/>
    <x v="2"/>
    <s v="10 July 1943"/>
    <x v="0"/>
    <s v="Likely been flown by F/L Arthur John Hodgkinson, DFC, who was lost on 10 July over Sicily with 23 Squadron. Researching this 23 sqn mosquito pilot who crashed near ostia, italy on 10 July1943 and is buried in joint grave with his nav, Sgt V B Crapper in the beachhead cemetery Anzio. He had dso dfc &amp; bar. was based then at hal far, malta. RAF Museum has provided me with some answers so please dont ask them again! Arthur was a Halton Apprentice 1932-34 later volunteered for pilot training. Had a pretty good record as a fighter pilot - 12 kills, 1 prob and 5 damaged. Has anyone produced a. list of 23 sqn B of B pilots? or b. list of honours &amp; awards WW2? or c. list of casualties WW2? Incidentally, Arthur's aircraft on 10 July 1943 was Mosquito Mk.VI YP-H (HJ640) [sic] (http://www.23-squadron.co.uk/forum/viewtopic.php?t=69) Missing 10.7.43 (Air Britain Serials)"/>
    <x v="3"/>
    <x v="4"/>
    <x v="1"/>
    <x v="1"/>
    <x v="3"/>
    <x v="1"/>
    <m/>
    <n v="7"/>
    <x v="20"/>
    <x v="0"/>
    <n v="1"/>
    <x v="0"/>
    <x v="6"/>
    <x v="0"/>
  </r>
  <r>
    <n v="7656"/>
    <s v="DZ419"/>
    <x v="4"/>
    <n v="540"/>
    <x v="0"/>
    <x v="0"/>
    <n v="11"/>
    <s v="July"/>
    <x v="2"/>
    <s v="11 July 1943"/>
    <x v="0"/>
    <s v="Crashed in sea off Arbroath Angus 11.7.43 (Air Britain Serials) 11.07.43 540 Sqn. DZ419 Aircraft hit water or rocks, turned upside down and sank near the coast of Arbroath. (Mosquito Crash Log)"/>
    <x v="2"/>
    <x v="3"/>
    <x v="59"/>
    <x v="1"/>
    <x v="2"/>
    <x v="1"/>
    <m/>
    <n v="7"/>
    <x v="20"/>
    <x v="0"/>
    <n v="1"/>
    <x v="0"/>
    <x v="16"/>
    <x v="0"/>
  </r>
  <r>
    <n v="7658"/>
    <s v="DZ517"/>
    <x v="4"/>
    <n v="540"/>
    <x v="0"/>
    <x v="0"/>
    <n v="11"/>
    <s v="July"/>
    <x v="2"/>
    <s v="11 July 1943"/>
    <x v="0"/>
    <s v="Crashed in bad visibility 2m S of Montrose 11.7.43 (Air Britain Serials) 11.07.43 540 Sqn. DZ517 Crashed into a field two miles south of Montrose due to low cloud and poor visibility. (Mosquito Crash Log)"/>
    <x v="2"/>
    <x v="3"/>
    <x v="26"/>
    <x v="1"/>
    <x v="2"/>
    <x v="1"/>
    <m/>
    <n v="7"/>
    <x v="20"/>
    <x v="0"/>
    <n v="1"/>
    <x v="0"/>
    <x v="16"/>
    <x v="0"/>
  </r>
  <r>
    <n v="1474"/>
    <s v="HJ673"/>
    <x v="6"/>
    <s v="60 SAAF"/>
    <x v="1"/>
    <x v="0"/>
    <n v="13"/>
    <s v="July"/>
    <x v="2"/>
    <s v="13 July 1943"/>
    <x v="0"/>
    <s v="U/c collapsed on landing Luqa 13.7.43 (Air Britain Serials) MH - 60 SAAF Squadron ORB refers to one, not two FB Vis being damaged in this way on the day in question. See HJ672. The ORB states HJ673 was crash-landed at Malta on 13 July 1943 by Lt Parmentier who along with his passenger was OK, but the aircraft would require considerable repairs"/>
    <x v="2"/>
    <x v="2"/>
    <x v="27"/>
    <x v="1"/>
    <x v="2"/>
    <x v="1"/>
    <m/>
    <n v="7"/>
    <x v="20"/>
    <x v="0"/>
    <n v="1"/>
    <x v="0"/>
    <x v="34"/>
    <x v="0"/>
  </r>
  <r>
    <n v="7703"/>
    <s v="HJ755"/>
    <x v="6"/>
    <s v="301FTU/1 OADU"/>
    <x v="0"/>
    <x v="10"/>
    <n v="13"/>
    <s v="July"/>
    <x v="2"/>
    <s v="13 July 1943"/>
    <x v="0"/>
    <s v="Engine cut crashed 2m E of Calne Wilts. 13.7.43 (Air Britain Serials) 13.07.43 1 OADU. HJ755 Crashed two miles east of Caine, Wiltshire. NFD. Two killed. (Mosquito Crash Log)  Crew likely F/O (Pilot) Emrys THOMAS - 110613 and F/O (Nav) George B. KING - 131766 (http://www.rafcommands.com/forum/showthread.php?9853-430713-Unaccounted-airmen-13-7-1943&amp;highlight=Mosquito) The site you quote is wrong ascribing HJ755 to No.25 Sqn. http://www.rafcommands.com/forum/showthread.php?9853-430713-Unaccounted-airmen-13-7-1943/page2&amp;highlight=Mosquito"/>
    <x v="2"/>
    <x v="3"/>
    <x v="2"/>
    <x v="1"/>
    <x v="2"/>
    <x v="1"/>
    <m/>
    <n v="7"/>
    <x v="20"/>
    <x v="0"/>
    <n v="1"/>
    <x v="1"/>
    <x v="23"/>
    <x v="0"/>
  </r>
  <r>
    <n v="3928"/>
    <s v="HJ921"/>
    <x v="2"/>
    <n v="25"/>
    <x v="0"/>
    <x v="2"/>
    <n v="13"/>
    <s v="July"/>
    <x v="2"/>
    <s v="13 July 1943"/>
    <x v="0"/>
    <s v="I've just been searching http://www.britishwargraves.org.uk/ and the only person killed from 25 Squadron on that date was Pilot Officer (Pilot) Jack Grundy 144280 (http://www.rafcommands.com/dcforum/DCForumID6/13140.html) Spun into ground Weardale Road Nottingham 13.7.43 (Air Britain Serials) 13.07.43 25 Sqn. HJ921 Stalled and spun off a steep turn at Weardale Road, Nottingham. (Mosquito Crash Log)_x000a__x000a_The aircraft crashed into gardens in Basford, Nottingham.  Several witnesses reported the aircraft to be flying around the area, performing aerobatics. The aircraft stalled while in a steep, climbing turn, and crashed.  _x000a_(It is believed that the pilot was trying to make his presence known to someone on the ground; a common practice at the time, which sometimes ended in tragedy.)_x000a__x000a__x000a_Sadly, both crewmembers were killed._x000a__x000a_The crew were:_x000a__x000a__x000a_144280          Pilot Officer                      J  GRUNDY               RAFVR             Pilot                 Aged  20_x000a__x000a_1375542     Flight Sergeant                   R T STEED               RAFVR         Passenger           Aged  28_x000a_ _x000a__x000a__x000a_Flight Sergeant Steed was a pilot from 288 Squadron, and was an old friend of P/O Grundy's._x000a__x000a__x000a_Pilot Officer Jack Grundy is buried at Nottingham (Wilford Hill) Cemetery._x000a_Flight Sergeant  Roy Thomas Steed is buried at Totteridge (St Andrew) Churchyard._x000a__x000a__x000a__x000a_Thanks to Alan Clark for the information relating to Flight Sergeant Steed._x000a_(http://macr.moonfruit.com/#/mosquito-hj921/4524476275)"/>
    <x v="2"/>
    <x v="2"/>
    <x v="34"/>
    <x v="1"/>
    <x v="2"/>
    <x v="1"/>
    <m/>
    <n v="7"/>
    <x v="20"/>
    <x v="0"/>
    <n v="1"/>
    <x v="0"/>
    <x v="14"/>
    <x v="2"/>
  </r>
  <r>
    <n v="309"/>
    <s v="HJ724"/>
    <x v="6"/>
    <s v="301FTU/23"/>
    <x v="1"/>
    <x v="5"/>
    <n v="14"/>
    <s v="July"/>
    <x v="2"/>
    <s v="14 July 1943"/>
    <x v="0"/>
    <s v="Undershot landing and hit pole Luqa 14.7.43 (Air Britain Serials). MH believes Salusbury-Hughes was on HJ728, YP-X, which appears in two photos at the Australian War Memorial website having crashed in July 1943. YP-X was Salusbury-Hughes' regular aircraft in a previous tour on 23 Squadron, and the ORB says he undershot a landing on 14 July 1943. However, F/S Hinchliffe is also noted as having crash-landed on return from ops, bending but not breaking his aircraft, which the ORB lists as HJ717, YP-U. This aircraft appears in the ORB again on ops for the 16th - could bent props really be replaced and the aircraft fully prepared again in this time? Either way, it appears not to have been Salusbury-Hughes on HJ724."/>
    <x v="2"/>
    <x v="3"/>
    <x v="60"/>
    <x v="1"/>
    <x v="2"/>
    <x v="1"/>
    <m/>
    <n v="7"/>
    <x v="20"/>
    <x v="0"/>
    <n v="1"/>
    <x v="0"/>
    <x v="6"/>
    <x v="0"/>
  </r>
  <r>
    <n v="6480"/>
    <s v="W4094"/>
    <x v="2"/>
    <n v="157"/>
    <x v="0"/>
    <x v="2"/>
    <n v="14"/>
    <s v="July"/>
    <x v="2"/>
    <s v="14 July 1943"/>
    <x v="0"/>
    <s v="To 3872M 14.7.43 (Air Britain Serials)"/>
    <x v="4"/>
    <x v="3"/>
    <x v="1"/>
    <x v="1"/>
    <x v="2"/>
    <x v="1"/>
    <m/>
    <n v="7"/>
    <x v="20"/>
    <x v="0"/>
    <n v="1"/>
    <x v="0"/>
    <x v="3"/>
    <x v="0"/>
  </r>
  <r>
    <n v="6221"/>
    <s v="DZ515"/>
    <x v="4"/>
    <n v="139"/>
    <x v="0"/>
    <x v="8"/>
    <n v="14"/>
    <s v="July"/>
    <x v="2"/>
    <s v="14/15 July 1943"/>
    <x v="1"/>
    <s v="15.07.1943 2320 139 to Berlin from Wyton . Lost without trace (BCL). F/O R Clarke +, F/S EJ Thorne +, DZ515 was the first loss sustained by 139 Sqdn since transferring to 8 Group PFF duties. Airborne 2320 14Jul43 from Wyton. Lost without trace. Both are commemorated on the Runnymede Memorial. F/O R.Clarke KIA F/S E.J.Thorne KIA (Lost Bombers) 14/15 July 1943 DZ515 was the first loss sustained by 139 Sqdn since transferring to 8 Group PFF duties. Airborne 2320 14Jul43 from Wyton. Lost without trace. Both are commemorated on the Runnymede Memorial. F/O R.Clarke KIA F/S E.J.Thorne KIA (Lost Bombers) Abandoned over North Sea returning from Berlin 15.7.43 (Air Britain Serials)"/>
    <x v="0"/>
    <x v="12"/>
    <x v="1"/>
    <x v="1"/>
    <x v="4"/>
    <x v="1"/>
    <m/>
    <n v="7"/>
    <x v="20"/>
    <x v="0"/>
    <n v="1"/>
    <x v="0"/>
    <x v="15"/>
    <x v="0"/>
  </r>
  <r>
    <n v="7659"/>
    <s v="DZ431"/>
    <x v="4"/>
    <n v="540"/>
    <x v="0"/>
    <x v="0"/>
    <n v="16"/>
    <s v="July"/>
    <x v="2"/>
    <s v="16 July 1943"/>
    <x v="0"/>
    <s v="DZ431 Transformer station in Italy. On 16Jul43 F/O Mann and P/O Liquorish (Observer) took off from Benson in Mosquito DZ431 to make a photographic reconnaissance of Turin and area S.E. of Alessandria, but failed to return. (&quot;von Shagmeister&quot; on RAF Commands Forum) F/O G.E.Mann - 540 Squadron - The CWGC give Date of Death 16/07/1943;Service No 125981; Milan War Cemetery. (Aubrey on same) Mosquito DZ431 (F.541 states DK431), take off 11:00 and a/c failed to return. No details of objective mentioned Took off 11:00 (http://www.rafcommands.com/forum/showthread.php?t=4286) (MH - correct spelling Licquorish?) Missing 16.7.43 (Air Britain Serials)"/>
    <x v="3"/>
    <x v="4"/>
    <x v="1"/>
    <x v="1"/>
    <x v="3"/>
    <x v="1"/>
    <m/>
    <n v="7"/>
    <x v="20"/>
    <x v="0"/>
    <n v="1"/>
    <x v="0"/>
    <x v="16"/>
    <x v="0"/>
  </r>
  <r>
    <n v="863"/>
    <s v="LR502"/>
    <x v="11"/>
    <s v="109/1409 Flt"/>
    <x v="0"/>
    <x v="4"/>
    <n v="17"/>
    <s v="July"/>
    <x v="2"/>
    <s v="17 July 1943"/>
    <x v="0"/>
    <s v="17.07.1943 Special Task1409 Flt from Oakington . Lost without trace (BCL). S/L The Hon PI Cuncliffe-Lister pow, P/O AP Kernon pow, Ldr Philip Ingram Cunliffe-Lister, DSO. He served in 1409 (Met) Flight of which he became CO in June 1943. On 18th July 1943 he made a forced landing in Germany after his Mosquito ran out of fuel following a navigational error. He and his navigator, P/O Pat Kernon evaded capture for 4 days but were rounded up and sent to Dulag Luft and thence to Stalag Luft 3 at Sagan where he remained until the end of the war. He died in 1956 when Michael was 7 years old. (http://prisonerofwar.freeservers.com/winter_2001.htm) Account in &quot;Target for Tonight&quot; Took off Oakington 0105 hours for a long-range PAMPA meteorological sortie to Osanbrueck. At around 0350 hrs very feint signals were picked up requesting a bearing. Despite heavy static on the channel a signal was transmitted and duly acknowledged, however nothing more was heard until the Red Cross announced the crew were prisoners. (http://harringtonmuseum.org.uk/Aircraft%20lost%20on%20Allied%20Forces%20Special%20Duty%20Operations.pdf) 91004 Squadron Leader The Honourable P.I. Cunliffe-Lister , who along with 135287 Pilot Officer A. P. Kernon took off from RAF Oakington on 17.07.1943 in their Mosquito IX serial LR502 from 1409 Flt on a special mission and due to enemy action were both taken Prisoner of war and interned in Stalag Luft L3 Sagan. _x000a_Prior to his time in Sagan, he was based at Bircham Newton with 521 Squadron, and before that, NO.8(C) O.T.U, Fraserburgh. (http://www.worldwar2exraf.co.uk/Aircrew%20Notice%20Board/aircrew%20notice%20board%2043.htm)_x000a__x000a_Came down at Veghel (http://www.nimh.nl/nl/images/1943%20sec_tcm5-7284.pdf) Missing on met sortie 5.7.43 (Air Britain Serials)"/>
    <x v="0"/>
    <x v="12"/>
    <x v="61"/>
    <x v="1"/>
    <x v="4"/>
    <x v="1"/>
    <m/>
    <n v="7"/>
    <x v="20"/>
    <x v="0"/>
    <n v="1"/>
    <x v="0"/>
    <x v="25"/>
    <x v="0"/>
  </r>
  <r>
    <n v="3308"/>
    <s v="DZ495"/>
    <x v="4"/>
    <s v="1655MTU/13OTU/1655MTU"/>
    <x v="0"/>
    <x v="7"/>
    <n v="18"/>
    <s v="July"/>
    <x v="2"/>
    <s v="18 July 1943"/>
    <x v="0"/>
    <s v="For 1655 MTU (Mosquito Training Unit), based at RAF Marham in north-west Norfolk, Sunday 18th July 1943 was another busy flying day in its pressured wartime schedule of training highly skilled crews for the RAF’s low level attack and pathfinder units. Although cloudy with moderate north easterly winds, visibility that day is recorded as having been &quot;excellent&quot; and advantage was taken to carry out single and dual flying on the unit’s Airspeed Oxford and de Havilland Mosquito aircraft. _x000a__x000a_ At around 3.00pm Mosquito DZ459 (MH - SIC, HAVE NUMBERS BEEN REVERSED BY THIS PERSON OR BY THE ORB? YES THEY HAVE, CONFIRMED BY ANDY FLETCHER HERE - http://www.rafcommands.com/forum/showthread.php?t=2894) was 75 miles SW of the base. It was flying low along the valley of the River Ouse towards Harrold and must have just passed Turvey when, opposite Carlton Church, and at a height of roughly 45 feet, it struck the high tension electricity cables spanning the river. It crashed to ground in the riverside meadow 400 yds further on at the rivers bend and completely disintegrated, killing the crew of two instantly. The squadron’s Operational Record Book, now held at the Public Records Office at Kew, has the following heartfelt entry :_x000a__x000a_18/07/1943 &quot;N1014 Captain O.B. STENE and N1147 Lieutenant K. LÖCHEN killed in a flying accident near RAF Cranfield. These Norwegian Officers had been with the unit since the middle of May and had nearly completed their training. They were both above average in every way and will be a great loss to the Norwegian Air Force and the RAF.&quot;_x000a__x000a_Jim Northern of Harrold Lodge Farm, over whose family fields the high tension line runs, recalls that the middle two wires were removed by the aircraft, with the top and bottom lines left intact. Tragically they had fallen foul of the same line of pylons that brought down Fairey Battle K9328 near Northey Farm by Carlton (St Margaret’s) School one mile to the east in August 1939._x000a__x000a_O.B. Stene was buried at Vestre Aker Churchyard on 5th October,1945,while K. Løchen was buried at Ullern Churchyard on the 18th October,1945. (Stein Meum)_x000a__x000a_18.07.1943 1655 MTU to from hit HT cables near Cranfield, Bedfordshire. (). Capt Olav B. STENE +, F/Lt Kjell LØCHEN +, O.B. Stene was buried at Vestre Aker Churchyard on 5th October,1945,while K. Løchen was buried at Ullern Churchyard on the 18th October,1945._x000a__x000a_Kapt. Olav Bakke Stene with Ltn. Kjell Lochen. (http://www.luftwaffe.no/Table2.htm) Hit HT cables low flying nr Cranfield 18.7.43 (Air Britain Serials)"/>
    <x v="2"/>
    <x v="2"/>
    <x v="53"/>
    <x v="1"/>
    <x v="2"/>
    <x v="1"/>
    <m/>
    <n v="7"/>
    <x v="20"/>
    <x v="0"/>
    <n v="1"/>
    <x v="1"/>
    <x v="12"/>
    <x v="0"/>
  </r>
  <r>
    <n v="1518"/>
    <s v="DZ742"/>
    <x v="2"/>
    <n v="410"/>
    <x v="0"/>
    <x v="5"/>
    <n v="18"/>
    <s v="July"/>
    <x v="2"/>
    <s v="18 July 1943"/>
    <x v="0"/>
    <s v="MH - should this be DD742? Crew was P/O L.A. Wood and F/O D.J. Slaughter according to &quot;Moskitopanik&quot;. Fighter Command War Diaries says this aircraft was on a Ranger to Cambrai. CWGC site confirms loss of crew, both buried in Dieppe. The next ranger sortie on the 18th resulted in the loss of P/O L.A. Wood and F/O D.J. Slaughter (RAF), who did not return from France after leaving Ford, their advanced base. crew had joined No. 410 early in March. (http://www.rcaf.com/410squadron/410eng1-3.htm) Missing from night intruder 18.7.43 (Air Britain Serials)"/>
    <x v="3"/>
    <x v="4"/>
    <x v="1"/>
    <x v="1"/>
    <x v="3"/>
    <x v="1"/>
    <m/>
    <n v="7"/>
    <x v="20"/>
    <x v="0"/>
    <n v="1"/>
    <x v="0"/>
    <x v="19"/>
    <x v="0"/>
  </r>
  <r>
    <n v="2591"/>
    <s v="HJ727"/>
    <x v="6"/>
    <s v="301FTU/Med/23"/>
    <x v="1"/>
    <x v="5"/>
    <n v="20"/>
    <s v="July"/>
    <x v="2"/>
    <s v="20/21 July 1943"/>
    <x v="1"/>
    <s v="Missing 20.7.43 NFD (Air Britain Serials) S/L K.H. Salusbury-Hughes, Sgt Clark,  FTR from Rome 20/21 July 1943. (Squadron ORB)."/>
    <x v="3"/>
    <x v="4"/>
    <x v="1"/>
    <x v="1"/>
    <x v="3"/>
    <x v="1"/>
    <m/>
    <n v="7"/>
    <x v="20"/>
    <x v="0"/>
    <n v="1"/>
    <x v="0"/>
    <x v="6"/>
    <x v="0"/>
  </r>
  <r>
    <n v="5735"/>
    <s v="HJ892"/>
    <x v="10"/>
    <s v="60OTU"/>
    <x v="0"/>
    <x v="7"/>
    <n v="21"/>
    <s v="July"/>
    <x v="2"/>
    <s v="21 July 1943"/>
    <x v="0"/>
    <s v="Dived into ground after loss of control at low altitude Cleobury Mortimer Salop. 21.7.43 (Air Britain Serials) 21.07.43 60 OTU. HJ892 Aircraft went out of control and crashed into the ground at Cathurton Farm, Cleobury Mortimer, Shropshire. (Mosquito Crash Log)   dived into ground Catherton Farm, Cleobury Mortimer, Shropshire (already as a casualty on this a/c: F/O [Pilot] C.N. WILCOX - RCAF J/9496 [from USA] - Pilot sole occupant (http://www.rafcommands.com/forum/showthread.php?10554-430721-Unaccounted-airmen-21-7-1943&amp;p=61480&amp;highlight=Mosquito#post61480)"/>
    <x v="2"/>
    <x v="2"/>
    <x v="62"/>
    <x v="1"/>
    <x v="2"/>
    <x v="1"/>
    <m/>
    <n v="7"/>
    <x v="20"/>
    <x v="0"/>
    <n v="1"/>
    <x v="1"/>
    <x v="29"/>
    <x v="2"/>
  </r>
  <r>
    <n v="445"/>
    <s v="HJ736"/>
    <x v="6"/>
    <s v="301FTU/23"/>
    <x v="1"/>
    <x v="5"/>
    <n v="21"/>
    <s v="July"/>
    <x v="2"/>
    <s v="21/22 July 1943"/>
    <x v="1"/>
    <s v="21/22 July 1943, FTR from Rome, crew as below (ORB) F/L Arthur Charles Sydney INNES + F/O John Maden LORD + Both buried Rome War Cemetery (Joint Grave I. B. 11.). (http://www.rafcommands.com/forum/showthread.php?t=5072) Missing 23.7.43 NFD (Air Britain Serials) MH believes &quot;23.7.43&quot; is &quot;finger trouble&quot; for 23.6.43&quot; - this would tie up neatly with the loss of the Moody/Gladman crew on 23. As received by MH, the AB file has three losses around 20-23 July (one too many) and none around 23 June (one too few). See also entry for HJ736."/>
    <x v="3"/>
    <x v="4"/>
    <x v="1"/>
    <x v="1"/>
    <x v="3"/>
    <x v="1"/>
    <m/>
    <n v="7"/>
    <x v="20"/>
    <x v="0"/>
    <n v="1"/>
    <x v="0"/>
    <x v="6"/>
    <x v="0"/>
  </r>
  <r>
    <n v="3739"/>
    <s v="HK112"/>
    <x v="2"/>
    <n v="256"/>
    <x v="1"/>
    <x v="2"/>
    <n v="23"/>
    <s v="July"/>
    <x v="2"/>
    <s v="23 July 1943"/>
    <x v="1"/>
    <s v="Missing 23.7.43 (Air Britain Serials)"/>
    <x v="3"/>
    <x v="4"/>
    <x v="1"/>
    <x v="1"/>
    <x v="3"/>
    <x v="1"/>
    <m/>
    <n v="7"/>
    <x v="20"/>
    <x v="0"/>
    <n v="1"/>
    <x v="0"/>
    <x v="32"/>
    <x v="2"/>
  </r>
  <r>
    <n v="2835"/>
    <s v="HJ787"/>
    <x v="6"/>
    <s v="301FTU"/>
    <x v="0"/>
    <x v="10"/>
    <n v="24"/>
    <s v="July"/>
    <x v="2"/>
    <s v="24 July 1943"/>
    <x v="0"/>
    <s v="A Mosquito aircraft from RAF Lyneham that crashed near Condover, Shropshire on 27th July 1943 killing the Pilot F/O T. G. Eyre and the navigator, whos name i do not know? (post on RAF Commands Forum) MH - date does not match, but 301 FTU was at Lyneham at the time, no other crashes seem to match. Henk Welting (Guest) (1398 posts) 08-Jan-05, 11:32 AM (GMT) 3. &quot;RE: Mosquito crash 1943&quot; I have for HJ787: F/Sgt (Pilot) John A. DAVIS - 1384191 and Sgt (Obs) Richard A. GOODALL - 1322155, both buried Brookwood. A/c crashed Pentrenant Hall near Church Stoke. F/O Thomas G. EYRE - 122484, buried Grappenhall (St.Wilfrid) Churchyard, Cheshire is also in my files, unfortunately unaccounted for. HJ787 flown by F/O T G Eyre and Sgt R A Goodall. At the time the Mosquito was attached to 301 Ferry Training Unit. The pilot baled out but his parachute wrapped around the tail and HJ787 crashed at Pentrenant, near Church Stoke, Montgomeryshire. F/O Eyre is buried in Grappenhall St Wilfrid church, Cheshire and Sgt Goodall at Brookwood, Surrey. (Mike Packham on www.mossie.org)_x000a__x000a_I was reading through the ORB for 11 PAFU at RAF Condover and there is a mention that a mosquito from RAF Lyneham crashed near the base (Condover) on 24th July 1943 and the pilot F/O T G Eyre was killed along with the navigator, who was too badly burned to identify. _x000a__x000a_I had a couple of replies, one stating that a mosquito HJ787 of 301 FTU Lyneham crashed near Church Stoke (which is a long way from Condover) killing the Pilot F/Sgt John A Davis (1384191) and the navigator Sgt Richard A Goodall (1322155). _x000a__x000a_Now i was just reading through the ORB for No 60 OTU, who flew mosquitos out of RAF High Ercall, Shropshire and a couple of photos caught my eye. They were of trainee pilots and navigators in early 1943. The men were all named and marked for those that were killed. There was both a F/O T G Eyre and a Sgt R A Goodall and it said that they flew together and later left for RAF Lyneham. Next to F/O Eyre in hand writing it had the word killed, Lyneham, 23 Squadron. It simply had killed next to Goodall._x000a__x000a_Now id like to know if it was actually Eyre and Goodall that died in the crash and if it crashed at Church Stoke or closer to RAF Condover. Also why it has 23 squadron next to Eyre's name if he crashed in a 301 FTU plane?? (http://www.rafcommands.com/cgi-bin/dcforum/dcboard.cgi?az=show_thread&amp;om=6045&amp;forum=DCForumID6&amp;archive=yes) Engine caught fire abandoned and parachute caught in tail crashed nr Church Stoke Montgomery 24.7.43 (Air Britain Serials) 24.07.43 301 FTU. HJ787 Crashed at Pentrenant near Church Stoke. (Mosquito Crash Log)"/>
    <x v="2"/>
    <x v="2"/>
    <x v="38"/>
    <x v="1"/>
    <x v="2"/>
    <x v="1"/>
    <m/>
    <n v="7"/>
    <x v="20"/>
    <x v="0"/>
    <n v="1"/>
    <x v="1"/>
    <x v="35"/>
    <x v="0"/>
  </r>
  <r>
    <n v="2571"/>
    <s v="DZ318"/>
    <x v="4"/>
    <s v="109/105/1655MTU"/>
    <x v="0"/>
    <x v="7"/>
    <n v="25"/>
    <s v="July"/>
    <x v="2"/>
    <s v="25 July 1943"/>
    <x v="0"/>
    <s v="25.07.1943 Training 105 from Marham crashed while approaching airfield. Marham (BCL). P/O C Prentice RNZAF inj, P/O JL Warner inj, Crashed on approach Marham 25.7.43 (Air Britain Serials) 25.07.43 1655 MTU. DZ318 Crashed on approach to Marham, injuring two. (Mosquito Crash Log)"/>
    <x v="2"/>
    <x v="2"/>
    <x v="40"/>
    <x v="1"/>
    <x v="2"/>
    <x v="1"/>
    <m/>
    <n v="7"/>
    <x v="20"/>
    <x v="0"/>
    <n v="1"/>
    <x v="1"/>
    <x v="12"/>
    <x v="0"/>
  </r>
  <r>
    <n v="4517"/>
    <s v="HJ822"/>
    <x v="6"/>
    <n v="418"/>
    <x v="0"/>
    <x v="5"/>
    <n v="25"/>
    <s v="July"/>
    <x v="2"/>
    <s v="25/26 July 1943"/>
    <x v="1"/>
    <s v="25.07.1943 Intruder Sortie 418 to Twente from Ford . Lost without trace pm (FCL). F/S H Hay RCAF +, F/O JL Seymour RCAF +, both buried in Haarlemmer Meer Minicipal Cem, Amsterdam Taken on strength from De Havilland, 9 July 1943; missing from operations, 25/26 July 1943. (Hugh Halliday) Took off 22.54 (http://bb.1asphost.com/lesbutler/tony/tonywood.htm) 23.55 Lijnden (Hoofdweg 152) (http://www.nimh.nl/nl/images/1943%20sec_tcm5-7284.pdf) Missing (Twente) 26.7.43 (Air Britain Serials)_x000a__x000a_Hello, I have found it very interesting to read all your contributions to this thread._x000a_I have recently been looking at the relevant locations relating to the final mission of John L Seymour and Hugh Hay using Google maps and street view – Ford, Schiphol, Hoofdweg,Haarlemmermeer and Twente. I realised that the crash occurred the short distance of approx 1 mile from the hiding place of Anne Frank – famous diarist._x000a_http://www.annefrank.org/ _x000a_On looking at her entry on the 26th July it gives a very clear and moving account of the preceding hours air activity from breakfast 25th July ‘43 until the early hours of 26th July ‘43 . There is particular reference to midnight – the time at which the plane crashed....._x000a_‘I can assure you that when I went to bed at nine, my legs were still shaking. At the stroke of midnight I woke up again: more planes! Dussel was undressing, but I took no notice and leapt up, wide awake, at the sound of the first shot’. _x000a_http://www.penguin.co.uk/static/cs/uk/0/minisites/happybirthdaypenguin/html/18.html_x000a_I saw on Google street view that there is a churchlike building close to where she was hiding and so may have heard it chime midnight. The plane came down very close to midnight. _x000a_Could anyone tell me how was the time of crash determined – was it local accounts, loss of radio contact or some by other means?_x000a_My mother, Mary, was John Seymour’s wife and widow_x000a__x000a_Eight Mosquitos Vi of 418 RCAF Squadron left Ford at 2245 and 0011 hours to patrol DEELEN, VENLO, GILZE-RIJEN and TWENTE. The A/C detailed to patrol TWENTE, F/S Hays, pilot and P/O Seymour, navigator (RAF) did not return, nothing being heard after the sortie left at 2250 hours. Another turned back mid-Channel. Of the remainder, two a/c, F/L M.W. Beveridge, RCAF, pilot, Sgt. Bays, navigator, and F/O J.R.F. Johnson, RCAF, F/O N.J Gibbons, RCAF, navigator, bombed GILZE-RIJEN aerodrome with 4x500 lb., bombs and 2x500 plus 2x250 lb., bombs respectively, no results being seen save that runways appear to be hit. Another a/c, S/L G.C. Moran, RCAF, pilot and Sgt. Rogers, navigator, bombed the aerodrome at TWENTE, 4x500 lb., bombs being seen to burst in the dispersal area. DEELEN aerodrome was bombed by two other a/c but no definite results seen. The remaining Mosquito bombed without definitely observed results._x000a__x000a_(http://forum.12oclockhigh.net/showthread.php?t=23236)"/>
    <x v="3"/>
    <x v="4"/>
    <x v="1"/>
    <x v="1"/>
    <x v="3"/>
    <x v="1"/>
    <m/>
    <n v="7"/>
    <x v="20"/>
    <x v="0"/>
    <n v="1"/>
    <x v="0"/>
    <x v="30"/>
    <x v="0"/>
  </r>
  <r>
    <n v="5702"/>
    <s v="DZ595"/>
    <x v="4"/>
    <n v="105"/>
    <x v="0"/>
    <x v="8"/>
    <n v="26"/>
    <s v="July"/>
    <x v="2"/>
    <s v="26 July 1943"/>
    <x v="0"/>
    <s v="26.07.1943 Training 105 from Marham engine failure, crashed landed wheels up. Fincham, 5miles NE Downham Market, Norfolk 1432 (BCL). F/O WEG Humphrey ok, , Date confirmed by Mosquito crash log U/c retracted on ground Foulsham 26.8.43 (Air Britain Serials) 26.07.43 105 Sqn. DZ595 Undercarriage retracted on the ground at Foulsham. No injuries. (Mosquito Crash Log)"/>
    <x v="2"/>
    <x v="2"/>
    <x v="2"/>
    <x v="1"/>
    <x v="2"/>
    <x v="1"/>
    <m/>
    <n v="7"/>
    <x v="20"/>
    <x v="0"/>
    <n v="1"/>
    <x v="0"/>
    <x v="4"/>
    <x v="0"/>
  </r>
  <r>
    <n v="3073"/>
    <s v="HJ786"/>
    <x v="6"/>
    <n v="605"/>
    <x v="0"/>
    <x v="5"/>
    <n v="26"/>
    <s v="July"/>
    <x v="2"/>
    <s v="26/27 July 1943"/>
    <x v="1"/>
    <s v="27.07.1943 Night Intruder 605 to Soesterberg from Castle Camps . Lost without trace (FCL). F/O WR Urquhart +, F/O AGM Watson +, no further info. Coded UP-B according to http://bb.1asphost.com/lesbutler/tony/tonywood.htm . 0212 Ijselmeer SO Marken hhttp://www.tempsford-squadrons.info/Markson%20notes.htm Meurer (not on He 219)? Missing (Soesterberg) 27.7.43 (Air Britain Serials) 605 Sqn ORB confirms 26/27, not 27/28 as (apparently) per Meurer's claim. CWGC says Uruhart buried in Amsterdam New Eastern Cemetery, Meurer claim at http://www.lexikon-der-wehrmacht.de/Personenregister/M/MeurerM.htm and http://www.luftwaffe.cz/meurer.html  MH - Gebhard Aders' list of Luftwaffe night fighter claims specifies that Aders has only included claims for which documentary evidence exists. As there is no record of a crash in the Dutch loss lists, nor of Mosquito casualties this night, nor of Meurer's claim in the records documented by Tony Wood, MH has discounted Meurer's claim."/>
    <x v="3"/>
    <x v="4"/>
    <x v="1"/>
    <x v="1"/>
    <x v="3"/>
    <x v="1"/>
    <m/>
    <n v="7"/>
    <x v="20"/>
    <x v="0"/>
    <n v="1"/>
    <x v="0"/>
    <x v="22"/>
    <x v="0"/>
  </r>
  <r>
    <n v="4747"/>
    <s v="HK133"/>
    <x v="2"/>
    <n v="256"/>
    <x v="1"/>
    <x v="5"/>
    <n v="26"/>
    <s v="July"/>
    <x v="2"/>
    <s v="26 July 1943"/>
    <x v="1"/>
    <s v="&quot;Mosquito&quot; says F/S Jenkins FTR after destroying a bomber and damaging another. Missing on night patrol from Malta 26.7.43 (Air Britain Serials)"/>
    <x v="3"/>
    <x v="4"/>
    <x v="1"/>
    <x v="1"/>
    <x v="3"/>
    <x v="1"/>
    <m/>
    <n v="7"/>
    <x v="20"/>
    <x v="0"/>
    <n v="1"/>
    <x v="0"/>
    <x v="32"/>
    <x v="2"/>
  </r>
  <r>
    <n v="785"/>
    <s v="DZ382"/>
    <x v="4"/>
    <s v="540/1 OADU/ME/60 SAAF"/>
    <x v="1"/>
    <x v="0"/>
    <n v="27"/>
    <s v="July"/>
    <x v="2"/>
    <d v="1943-07-27T00:00:00"/>
    <x v="0"/>
    <s v="NFT 5.43 (Air Britain Serials) MH - Was this the aircraft lost on 5 July 1943? Was it the aircraft lost on 27 July 1943? MH, more likely to have been the latter, as the 27 July loss was on the photo recce unit, not the photo survey unit, which used FIIs. The missing crew were Lieutenant Parmentier and Lieutenant Jacques-Houssa, both Belgian, on their first operational sortie. The ORB for the recce flight (B Flight) makes consistent reference to it only having one servicable B.IV, the only aircraft suitable for ops due to its range and layout. Lieutenant Parmentier and Lieutenant Jacques-Houssa, both Belgian and on their first sortie, took off at 08.20 from Ariana (Tunisia) for a photo recce of airfields in northern Italy. After Tunis control was asked to call for Tailsem 155 (sic), the call sign at 1400, they phoned at 1430 to say the pilot had radioed he was coming in. Ten minutes later they called Flight to say the aircraft's course had been plotted and it should be over base in 15 minutes time. Despite calls by all stations at 15.15, there was no reply. (60 Squadron B Flight ORB)"/>
    <x v="3"/>
    <x v="4"/>
    <x v="1"/>
    <x v="1"/>
    <x v="3"/>
    <x v="1"/>
    <m/>
    <n v="7"/>
    <x v="20"/>
    <x v="0"/>
    <n v="1"/>
    <x v="0"/>
    <x v="34"/>
    <x v="0"/>
  </r>
  <r>
    <n v="7446"/>
    <s v="DZ458"/>
    <x v="4"/>
    <s v="105/139"/>
    <x v="0"/>
    <x v="8"/>
    <n v="27"/>
    <s v="July"/>
    <x v="2"/>
    <s v="27/28 July 1943"/>
    <x v="1"/>
    <s v="28.07.1943 2305 139 to Duisburg from Wyton . Lost without trace (BCL). F/O ESA Sniders pow, S/L KG Price pow, Came down at 0120, Veghel, (Gasthuisstraat) (http://www.nimh.nl/nl/images/1943%20sec_tcm5-7284.pdf) ISBN: 9780850526936_x000a_ _x000a_Flying In, Walking Out: Aviator &amp; Escape_x000a_by Edward Sniders _x000a__x000a_About this title: Edward Sniders had many close calls as an RAF Mosquito pilot in World War II. His luck eventually ran out, but he managed to survive the crash of his plane and was taken prisoner by the Germans. As a POW he became one of the RAF's great escape artists, eluding his captors on numerous occasions. &quot;Tatastrophic mechanical failure&quot; over Holland, according to a book reviewer._x000a_(http://www.alibris.co.uk/booksearch?qsort=p&amp;page=1&amp;matches=3&amp;browse=1&amp;isbn=9780850526936&amp;full=1) Missing (Duisburg) 28.7.43 (Air Britain Serials)"/>
    <x v="0"/>
    <x v="8"/>
    <x v="1"/>
    <x v="1"/>
    <x v="4"/>
    <x v="1"/>
    <m/>
    <n v="7"/>
    <x v="20"/>
    <x v="0"/>
    <n v="1"/>
    <x v="0"/>
    <x v="15"/>
    <x v="0"/>
  </r>
  <r>
    <n v="176"/>
    <s v="HJ643"/>
    <x v="2"/>
    <s v="605/60OTU"/>
    <x v="0"/>
    <x v="7"/>
    <n v="28"/>
    <s v="July"/>
    <x v="2"/>
    <s v="28 July 1943"/>
    <x v="0"/>
    <s v="RAF, Pilot Hodges. Killed, Mid Air Collision at Shrewsbury Salop. Category 5 damage. 430728 HODGES (US Personnel) (http://www.aviationarchaeology.com) 430728 HODGES, MOSQUITO HJ-634 ATCHAM, UK RAF MID-AIR COLLISION (Thomas Ensminger) Collided with Spitfire AA924 nr Atcham 28.7.43 (Air Britain Serials) 28.07.43 60 0TU.. HJ643 Crashed half-a-mile S.E. of Atcham, Salop, after collision with Spitfire VB AA924 from AAF Station 342. (Mosquito Crash Log)"/>
    <x v="2"/>
    <x v="2"/>
    <x v="19"/>
    <x v="1"/>
    <x v="2"/>
    <x v="1"/>
    <m/>
    <n v="7"/>
    <x v="20"/>
    <x v="0"/>
    <n v="1"/>
    <x v="1"/>
    <x v="29"/>
    <x v="0"/>
  </r>
  <r>
    <n v="873"/>
    <s v="DZ600"/>
    <x v="4"/>
    <s v="540/544"/>
    <x v="0"/>
    <x v="0"/>
    <n v="28"/>
    <s v="July"/>
    <x v="2"/>
    <s v="28/29 July 1943"/>
    <x v="1"/>
    <s v="Shot down by HK109 at Ipsden, Oxon, killing two. Shot down by another Mosquito nr Benson and crashed at Ipsden 28.7.43 (Air Britain Serials) What happened the Germans got very canny about us going over in daytime, especially marshalling yards were they were doing their railway, very good at railways the Germans. So they did it at night. What about if we did some night photography, couldn't do it in a Spitfire so Mosquito went over with a big flash, dropped the flash took photographs. Marvellous. This fellow, two sergeant pilots and navigator, they did the job and came back, there was a raid on London, a German raid, so they saw this going on so they flew around London, our aerodrome was north west of London and the Germans quite often would put in what they called an intruder. They'd go on with a raid and do a small raid and one or two intruders would go and fly around shooting things up, being nasty. Of course our night fighters would take off and try and intercept them. Our Mosquitos going around London, of course the radar hit him, this plane's coming around, bandit no IFF you see, coming around and then got a Mosquito Night Fighter on to him and he's following him and the chap in the Night Fighter says to control, &quot;This chap's a Mosquito I know it's a Mosquito&quot; and they said, our drome put on the landing lights and he was just about to come in to land and they said, &quot;I can't take the chance, shoot him down.&quot; If he'd been an intruder he could have bombed our aerodrome and that would have been great business, put us out of action for a week. So they shot him down._x000a__x000a_Q: Was he killed?_x000a__x000a_A: Both of them were. Yeah. Both burnt to death. That was, they just couldn't take the chance. No IFF._x000a_(http://www.australiansatwarfilmarchive.gov.au/aawfa/interviews/248.aspx?keywords=Mosquito) _x000a__x000a_28.07.43- 544Sqn. DZ600 Shot down by Mosquito night-fighter HKlO9at lpsdenOxon.2 killed. (Mosquito Crash Log)_x000a__x000a_Name: REYNOLDS, ARTHUR LUMLEY _x000a_Initials: A L _x000a_Nationality: United Kingdom _x000a_Rank: Flight Sergeant (Nav.) _x000a_Regiment/Service: Royal Air Force Volunteer Reserve _x000a_Unit Text: 544 Sqdn. (MH - Should be 540 Squadron)_x000a_Age: 29 _x000a_Date of Death: 29/07/1943 _x000a_Service No: 1112033 _x000a_Additional information: Son of Harold and Mary Eleanor Reynolds, of Manningham, Bradford; husband of Mollie Reynolds, of Manningham. _x000a_Casualty Type: Commonwealth War Dead _x000a_Grave/Memorial Reference: Sec. A. Grave 107. _x000a_Cemetery: CALVERLEY (ST. WILFRID) CHURCHYARD _x000a__x000a_Name: WATSON, RUSSELL_x000a_Initials: R_x000a_Nationality: United Kingdom_x000a_Rank: Flight Sergeant (Pilot)_x000a_Regiment/Service: Royal Air Force_x000a_Unit Text: 540 Sqdn._x000a_Age: 27_x000a_Date of Death: 29/07/1943_x000a_Service No: 530636_x000a_Additional information: Son of Trevor and Harriet Elizabeth Watson; husband of Nellie Kathleen Watson, of Bedford._x000a_Casualty Type: Commonwealth War dead_x000a_Grave/Memorial Reference: Sec. J. Grave 864._x000a_Cemetery: BEDFORD CEMETERY, Beds._x000a__x000a_Reynolds and Watson, both mentioned as, 'KILLED IN ACTION', in same Casualty List ; Flight, October 7, 1943. pp.406-7. Cas. Comm. No.289._x000a__x000a_(CWGC) _x000a__x000a_The pilot was indeed F/S Russell WATSON 544 Sqn (not 540 Sqn as stated on the CWGC site). The RAF Benson ORB states it was shotdown down about 6 miles from Benson when the aircraft was returning home in the early hours of 29th July and both squadron and station ORBs state DZ600 was bought down by a friendly night fighter (Andy Fletcher)_x000a__x000a_ (http://www.rafcommands.com/forum/showthread.php?12132-Night-Fighter-Claims-29-Jul-43)"/>
    <x v="0"/>
    <x v="14"/>
    <x v="63"/>
    <x v="1"/>
    <x v="4"/>
    <x v="1"/>
    <m/>
    <n v="7"/>
    <x v="20"/>
    <x v="0"/>
    <n v="1"/>
    <x v="0"/>
    <x v="27"/>
    <x v="0"/>
  </r>
  <r>
    <n v="7668"/>
    <s v="DZ553"/>
    <x v="4"/>
    <n v="540"/>
    <x v="1"/>
    <x v="0"/>
    <n v="29"/>
    <s v="July"/>
    <x v="2"/>
    <s v="29 July 1943"/>
    <x v="0"/>
    <s v="Claims in Tony Woods for 2 Aufklaerer on the 28th… 28.07.43 Oblt. Köhler: w.b. 2./JG 77 Auflkärer  - - Reference: JG 77 Lists f. 2430_x000a_28.07.43 Fw. Horst Schlick: 23 1./JG 77 Auflkärer  - - Reference: JG 77 Lists f. 2430 Missing on PR sortie from Malta 29.7.43 (Air Britain Serials) _x000a__x000a_However, there is this:_x000a__x000a_Name: WATSON, RUSSELL _x000a_Initials: R _x000a_Nationality: United Kingdom _x000a_Rank: Flight Sergeant (Pilot) _x000a_Regiment/Service: Royal Air Force _x000a_Unit Text: 540 Sqdn. _x000a_Age: 27 _x000a_Date of Death: 29/07/1943 _x000a_Service No: 530636 _x000a_Additional information: Son of Trevor and Harriet Elizabeth Watson; husband of Nellie Kathleen Watson, of Bedford. _x000a_Casualty Type: Commonwealth War Dead _x000a_Grave/Memorial Reference: Sec. J. Grave 864. _x000a_Cemetery: BEDFORD CEMETERY, Beds. _x000a__x000a_(CWGC)_x000a__x000a_MJF Bowyer in &quot;Mosquito&quot; has DZ553 as a PRIV operated from June 1943 by 60 Sqn SAAF. First op on 11th July over Venice, Pola and Trieste from Ariana. Shot down with 60 Sqn on its 7th sortie."/>
    <x v="3"/>
    <x v="4"/>
    <x v="1"/>
    <x v="1"/>
    <x v="3"/>
    <x v="1"/>
    <m/>
    <n v="7"/>
    <x v="20"/>
    <x v="0"/>
    <n v="1"/>
    <x v="0"/>
    <x v="16"/>
    <x v="0"/>
  </r>
  <r>
    <n v="4540"/>
    <s v="HX810"/>
    <x v="12"/>
    <n v="418"/>
    <x v="0"/>
    <x v="5"/>
    <n v="29"/>
    <s v="July"/>
    <x v="2"/>
    <s v="29 July 1943"/>
    <x v="0"/>
    <s v="Taken on strength from De Havilland, 18 July 1943; to No.43 Group, 29 July 1943. Swung on take-off and u/c collapsed Ford 29.7.43 (Air Britain Serials) 29.07.43 418 Sqn. HX81O Swung on take-off, suffering undercarriage collapse at Ford aerodrome. (Mosquito Crash Log)"/>
    <x v="2"/>
    <x v="3"/>
    <x v="33"/>
    <x v="1"/>
    <x v="2"/>
    <x v="1"/>
    <m/>
    <n v="7"/>
    <x v="20"/>
    <x v="0"/>
    <n v="1"/>
    <x v="0"/>
    <x v="30"/>
    <x v="0"/>
  </r>
  <r>
    <n v="6183"/>
    <s v="DD748"/>
    <x v="2"/>
    <n v="25"/>
    <x v="0"/>
    <x v="5"/>
    <n v="29"/>
    <s v="July"/>
    <x v="2"/>
    <s v="29/30 July 1943"/>
    <x v="1"/>
    <s v="29.07.1943 Intruder Sortie 25 from Church Fenton crashed into sea. off Hornsea pm (FCL). F/L ERF Cooke +, F/S FM Ellacott +, no further info Shortly after take off and only a few miles out to sea Pilot F/Lt Edred R.F. Cooke called base to report that he would return due to engine problems. After that nothing was heard. The aircraft crashed into the North Sea 15 miles east of Hornsea. Pilot F/Lt Edred R.F. Cooke has no known grave and is commemorated on the Runnymede Memorial while the body of Observer F/Sgt Frederick H. Ellacott was found washed ashore near Lakolk seaside hotel on 17/8 and was laid to rest in Kirkeby cemetery, presumably on 19/8-1943. Sources: AIR 27/306+16/889, UA, KK, CWGL. (http://www.flensted.eu.com/19430076.shtml) Crashed in sea 10m E of Flamborough Head Yorks. 30.7.43 (Air Britain Serials) 29.07.43- 25 Sqn. DD748 Crashed in sea ten miles off Flamborough Head, two missing. (Mosquito Crash Log)"/>
    <x v="2"/>
    <x v="7"/>
    <x v="59"/>
    <x v="1"/>
    <x v="2"/>
    <x v="1"/>
    <m/>
    <n v="7"/>
    <x v="20"/>
    <x v="0"/>
    <n v="1"/>
    <x v="0"/>
    <x v="14"/>
    <x v="0"/>
  </r>
  <r>
    <n v="3398"/>
    <s v="DZ705"/>
    <x v="2"/>
    <n v="333"/>
    <x v="0"/>
    <x v="12"/>
    <n v="30"/>
    <s v="July"/>
    <x v="2"/>
    <s v="30 July 1943"/>
    <x v="1"/>
    <s v="Fnr. Alf Sundt Jacobsen (+) &amp; Kvm. Christian Bernhard Aagaard (+) Cra/s 8km E Montrose, Angus, Scotland Aircraft started for a navex but suddenly crashed into water. Low mist in the area. Aircraft E of 333 Sqn. Cat E 22:23 - 01:08 VI Leuchars Weather? http://www.luftwaffe.no/Table2.htm The Mosquito aircraft was on a night training navigation sortie and afterwards the Mosquito circled over airfield Leuchars. At 00:49 the Norwegian Mosquito disappeared in northern directions, probably to avoid disturbing a BOAC plane under landing. Shortly after 18 Group RAF Coastal Command informed that the Mosquiti had crashed in low cloud cover into the sea off Montrose. (http://www.rafandluftwaffe.info/lists/raf1b.htm) ORB gives this aricraft as H when lost, or is this correct, was it actually E? H appears again on 3rd August - another aircraft? Crashed in sea 3m E of Montrose 30.7.43 (Air Britain Serials) 30.07.43 333Sqn. DZ705 Crashed into sea three miles east of Montrose, killing two. (Mosquito Crash Log)"/>
    <x v="2"/>
    <x v="2"/>
    <x v="59"/>
    <x v="1"/>
    <x v="2"/>
    <x v="1"/>
    <m/>
    <n v="7"/>
    <x v="20"/>
    <x v="0"/>
    <n v="1"/>
    <x v="0"/>
    <x v="28"/>
    <x v="0"/>
  </r>
  <r>
    <n v="5508"/>
    <s v="HX808"/>
    <x v="12"/>
    <n v="418"/>
    <x v="0"/>
    <x v="5"/>
    <n v="30"/>
    <s v="July"/>
    <x v="2"/>
    <s v="30/31 July 1943"/>
    <x v="1"/>
    <s v="Taken on strength from De Havilland, 18 July 1943; missing from operations, 30 July 1943 (F/O A.A. Shepherd killed). Claim in Tony Woods' lists: 31.07.43 Besatzung [crew] 11./KG 53 Mosquito  N.W. Fl.Pl. Orléans/Bricy: 50-100 m. 02.40 Film C. 2027/I Anerk: Nr. - (MH - only claim for a Mosquito this night, altitude is correct for an Intruder aircraft) MH Shepherd buried in Clichy Northern Cemetery. http://bb.1asphost.com/lesbutler/tony/tonywood.htm says this aircraft was on an Intruder to Orléans, having taken off at 01.00-, so this seems to fit. Same source says Navigator was P/O N. Cole RAAF. Missing 31.7.45 (Air Britain Serials)   COLE, Norman - (Flying Officer); Service Number - 413964; File type - Casualty - Repatriation; Aircraft - Mosquito HX808; Place - France - Date - 31 July 1943 (www.naa.gov.au  file not yet digitised)"/>
    <x v="0"/>
    <x v="17"/>
    <x v="64"/>
    <x v="12"/>
    <x v="0"/>
    <x v="40"/>
    <m/>
    <n v="7"/>
    <x v="20"/>
    <x v="0"/>
    <n v="1"/>
    <x v="0"/>
    <x v="30"/>
    <x v="0"/>
  </r>
  <r>
    <n v="53"/>
    <s v="HJ789"/>
    <x v="6"/>
    <s v="301FTU/ME/23"/>
    <x v="1"/>
    <x v="5"/>
    <n v="1"/>
    <s v="August"/>
    <x v="2"/>
    <s v="1/2 August 1943"/>
    <x v="1"/>
    <s v="Missing 1.8.43 (Air Britain Serials) 1 August, F/L E.G.L Menkes and Sergeant J.D.R. Ashley, FTR Vito Valentia.(Initials from CWGC, which gives date as 2 August) Sgt Ashley J D and Flt Lt Menkes E G L, both killed. Crashed into sea between Sicily and Lipari island (Italy). MENKES was RAF (from Belgium) (Henk) "/>
    <x v="3"/>
    <x v="4"/>
    <x v="1"/>
    <x v="1"/>
    <x v="3"/>
    <x v="1"/>
    <m/>
    <n v="8"/>
    <x v="21"/>
    <x v="0"/>
    <n v="1"/>
    <x v="0"/>
    <x v="6"/>
    <x v="0"/>
  </r>
  <r>
    <n v="6258"/>
    <s v="HJ700"/>
    <x v="2"/>
    <n v="307"/>
    <x v="0"/>
    <x v="5"/>
    <n v="2"/>
    <s v="August"/>
    <x v="2"/>
    <s v="2 August 1943"/>
    <x v="0"/>
    <s v="02.08.1943 Instep Patrol 307 to Channel Islands from Fairwood Common . Lost without trace pm (FCL). F/L JZ Bienkowski +, F/O C Borzemski pow, Bienkowski buried at Cherbourg Cem 2-Aug-43. Mosquito II HJ700. F/Lt Jan Bieńkowski KIA / F/Lt Czeslaw Borzemski POW. Instep: due to engine malfunction force-landed near Omoville, La Rouge (France). Two other Mosquitos on same sortie, patrol time 18.00-22.30 (http://bb.1asphost.com/lesbutler/tony/tonywood.htm, which gives cause as flak). Missing from patrol over Bay of Biscay 2.8.43 (Air Britain Serials)"/>
    <x v="0"/>
    <x v="18"/>
    <x v="1"/>
    <x v="1"/>
    <x v="4"/>
    <x v="1"/>
    <m/>
    <n v="8"/>
    <x v="21"/>
    <x v="0"/>
    <n v="1"/>
    <x v="0"/>
    <x v="21"/>
    <x v="0"/>
  </r>
  <r>
    <n v="3118"/>
    <s v="HJ782"/>
    <x v="6"/>
    <n v="605"/>
    <x v="0"/>
    <x v="5"/>
    <n v="2"/>
    <s v="August"/>
    <x v="2"/>
    <s v="2/3 August 1943"/>
    <x v="1"/>
    <s v="FTR from operational training sortie to Evreux. (Squadron ORB). Fighter Command War Diaries says this aircraft FTR. Crew were F/O Albert Victor Aylott (pilot), and F/O Percival James Samuel Evans, both remembered on the Runnymede memorial - as per Commonwealth War Graves Commission site (email from Dutch researcher to Erich Brown). 2/3 August 1943 (http://bb.1asphost.com/lesbutler/tony/tonywood.htm, which says HJ782 was on an Intruder to N.W. Germany, took off 23.42)) Do 217N-1 in August of 1943 with 4./NJG 3. It is reported on the night of 3 August 43 Hans Baer shot down 1 Mosquito West of Westerland a 605th squadron Mossie. (Erich Brown) MH - As HJ782 is specified in the ORB as having been on an &quot;operational training sortie&quot; to Evreux (new crew, this was their second sortie), MH is convinced the Do 217 claim cannot have been for this aircraft. However, 605 Squadron aircraft were active in the area on the night in question, two Mosquitos bombing the airfield at Sylt at 0059. and 01.00. The second aircraft to bomb saw an explosion on the flarepath. The first aircraft, after having left the target at 01.02 hours, noticed red flashes either side of track and behind from the sea from 01.19 to 01.25 - possibly firing from a Do 217 night-fighter which claimed a Mosquito shot down on this night, west of Westerland.       DBR in accident 2.8.43 (Air Britain Serials)"/>
    <x v="3"/>
    <x v="4"/>
    <x v="1"/>
    <x v="1"/>
    <x v="3"/>
    <x v="1"/>
    <m/>
    <n v="8"/>
    <x v="21"/>
    <x v="0"/>
    <n v="1"/>
    <x v="0"/>
    <x v="22"/>
    <x v="0"/>
  </r>
  <r>
    <n v="3304"/>
    <s v="HJ820"/>
    <x v="6"/>
    <s v="85/157"/>
    <x v="0"/>
    <x v="5"/>
    <n v="2"/>
    <s v="August"/>
    <x v="2"/>
    <s v="2/3 August 1943"/>
    <x v="1"/>
    <s v="03.08.1943 Intruder Sortie 157 to Limburg from Hunsdon . Lost without trace night (FCL). F/O JOP Tanner +, Sgt RL Jones +, both buried at Limmer Cem Hannover. 2/3 August 1943 (http://bb.1asphost.com/lesbutler/tony/tonywood.htm, which says sortie was an Intruder to Lüneburg, took off 00.04) Sgt Ronald Leslie Jones - 1282497 - Died 3/8/43 - 157 Sqd - Hanover War Cemetery F/O John O P Tanner the Mosquito was shot down by flak (15. Flakbrigade) and crashed 01.59 at Marienwerder, 300m east of Havelse. Both crew were first buried in Wunstorf Cemetery. (http://www.rafcommands.com/forum/showthread.php?t=4109) Missing from night intruder to Limburg 3.8.43 (Air Britain Serials)"/>
    <x v="0"/>
    <x v="1"/>
    <x v="1"/>
    <x v="1"/>
    <x v="1"/>
    <x v="1"/>
    <m/>
    <n v="8"/>
    <x v="21"/>
    <x v="0"/>
    <n v="1"/>
    <x v="0"/>
    <x v="3"/>
    <x v="0"/>
  </r>
  <r>
    <n v="2837"/>
    <s v="KB164"/>
    <x v="13"/>
    <m/>
    <x v="2"/>
    <x v="9"/>
    <n v="5"/>
    <s v="August"/>
    <x v="2"/>
    <d v="1943-08-05T00:00:00"/>
    <x v="0"/>
    <s v="August 5, 1943, ground-looped and burned in Downview (http://www.virtualmuseum.ca/pm.php?id=record_detail&amp;fl=0&amp;lg=English&amp;ex=00000192&amp;rd=94090&amp;hs=0) RCAF Accident deHavilland Field .43 (Air Britain Serials)"/>
    <x v="2"/>
    <x v="2"/>
    <x v="33"/>
    <x v="1"/>
    <x v="2"/>
    <x v="1"/>
    <m/>
    <n v="8"/>
    <x v="21"/>
    <x v="0"/>
    <n v="1"/>
    <x v="1"/>
    <x v="17"/>
    <x v="1"/>
  </r>
  <r>
    <n v="3661"/>
    <s v="HJ958"/>
    <x v="10"/>
    <m/>
    <x v="2"/>
    <x v="9"/>
    <n v="7"/>
    <s v="August"/>
    <x v="2"/>
    <s v="7 August 1943"/>
    <x v="0"/>
    <s v="To RCAF 7.8.43 (Air Britain Serials)"/>
    <x v="5"/>
    <x v="3"/>
    <x v="1"/>
    <x v="1"/>
    <x v="2"/>
    <x v="1"/>
    <m/>
    <n v="8"/>
    <x v="21"/>
    <x v="0"/>
    <n v="1"/>
    <x v="1"/>
    <x v="17"/>
    <x v="2"/>
  </r>
  <r>
    <n v="3544"/>
    <s v="HJ959"/>
    <x v="10"/>
    <m/>
    <x v="2"/>
    <x v="9"/>
    <n v="7"/>
    <s v="August"/>
    <x v="2"/>
    <s v="7 August 1943"/>
    <x v="0"/>
    <s v="To RCAF 7.8.43 Accident Debert NS .44 (Air Britain Serials)"/>
    <x v="2"/>
    <x v="2"/>
    <x v="32"/>
    <x v="1"/>
    <x v="2"/>
    <x v="1"/>
    <m/>
    <n v="8"/>
    <x v="21"/>
    <x v="0"/>
    <n v="1"/>
    <x v="1"/>
    <x v="17"/>
    <x v="2"/>
  </r>
  <r>
    <n v="2753"/>
    <s v="DD690"/>
    <x v="5"/>
    <s v="23/333"/>
    <x v="0"/>
    <x v="12"/>
    <n v="8"/>
    <s v="August"/>
    <x v="2"/>
    <s v="8 August 1943"/>
    <x v="0"/>
    <s v="Kpt.Ltn. Håkon Offerdal (+) &amp; Kvm. Andreas Paulsen (+) Aircraft collided with Anson plane (N5105) during approach to airfield Leuchars. Aircraft F of 333 Sqn. (http://www.luftwaffe.no/Table2.htm) The Mosquito aircraft was on the landing approach to airfield Leuchars but then got a red light from the tower due to a Anson plane was cleared to land before them. This they probably was not aware as they ignored the signal. The faster Mosquito very soon catched the slower Anson and its undercarriage hit the fuselage of the Anson. Then both plane plunged fatal down. (http://www.rafandluftwaffe.info/lists/raf1b.htm) Collided with NS105 on approach Leuchars 8.8.43 (Air Britain Serials) 28.08.42 23 Sqn. DD690 Moreton Valence aerodrome. Aircraft had engine failure, overshot whilst landing at small aerodrome, went through boundary fence. (Mosquito Crash Log)"/>
    <x v="2"/>
    <x v="3"/>
    <x v="2"/>
    <x v="1"/>
    <x v="2"/>
    <x v="1"/>
    <m/>
    <n v="8"/>
    <x v="21"/>
    <x v="0"/>
    <n v="1"/>
    <x v="0"/>
    <x v="28"/>
    <x v="0"/>
  </r>
  <r>
    <n v="1946"/>
    <s v="HK196"/>
    <x v="2"/>
    <s v="DH/AAEE"/>
    <x v="0"/>
    <x v="1"/>
    <n v="8"/>
    <s v="August"/>
    <x v="2"/>
    <s v="8 August 1943"/>
    <x v="0"/>
    <s v="Engine cut during overspeeding trials bellylanded 1/2m E of Boscombe Down 8.8.43 (Air Britain Serials) 08.08.43 A&amp;AEE.. DK196 Force landed in a field near Boscombe Down after engine failure. (Mosquito Crash Log)"/>
    <x v="2"/>
    <x v="2"/>
    <x v="2"/>
    <x v="1"/>
    <x v="2"/>
    <x v="1"/>
    <m/>
    <n v="8"/>
    <x v="21"/>
    <x v="0"/>
    <n v="1"/>
    <x v="1"/>
    <x v="7"/>
    <x v="2"/>
  </r>
  <r>
    <n v="1338"/>
    <s v="DD614"/>
    <x v="2"/>
    <s v="151/456/140"/>
    <x v="0"/>
    <x v="2"/>
    <n v="9"/>
    <s v="August"/>
    <x v="2"/>
    <s v="9 August 1943"/>
    <x v="0"/>
    <s v="Crashed in forced landing Crewley Cross Sussex 9.8.43 (Air Britain Serials) 09.08.43 456 Sqn. DD614 Crash landed after engine failure in a field near Crewley Cross. 1 injured. (Mosquito Crash Log) Re: Mosquito NF.II DD614. This aircraft had been loaned (from No.456 Sqn RAAF) to No.140 Sqn on 1-8-1943. It is reported to have crash-landed at Eversley Cross, seriously injuring the pilot. The pilot is only named as Gilbert in one ref, and in all likelihood was; 146879 P/O Leslie James GILBERT, who is listed as Wounded or Injured on Active Service in The Times, October 23, 1943. Also mentioned is one F/Sgt G.P. JUPP, not sure if he was involved. Given that No.140 Sqn was stationed at Hartford Bridge, a crash-landing at Eversley Cross is not unreasonable.  140 Sqn ORB states: F.540 09 Aug 43 P/O L.J. Gilbert crashed in a Mosquito aircraft - no serial is given and this was not an operational flight. No corresponding F.541 entry (http://www.rafcommands.com/forum/showthread.php?11546-430809-Unaccounted-airmen-9-8-1943) "/>
    <x v="2"/>
    <x v="3"/>
    <x v="2"/>
    <x v="1"/>
    <x v="2"/>
    <x v="1"/>
    <m/>
    <n v="8"/>
    <x v="21"/>
    <x v="0"/>
    <n v="1"/>
    <x v="0"/>
    <x v="20"/>
    <x v="0"/>
  </r>
  <r>
    <n v="2202"/>
    <s v="DZ721"/>
    <x v="2"/>
    <s v="605/60OTU"/>
    <x v="0"/>
    <x v="7"/>
    <n v="11"/>
    <s v="August"/>
    <x v="2"/>
    <s v="11 August 1943"/>
    <x v="0"/>
    <s v="Crashed on landing High Ercall 11.8.43 (Air Britain Serials) 11.08.43 60 OTU. DZ721 Undercarriage collapsed after a heavy landing at High Ercall. No injuries. (Mosquito Crash Log)"/>
    <x v="2"/>
    <x v="2"/>
    <x v="31"/>
    <x v="1"/>
    <x v="2"/>
    <x v="1"/>
    <m/>
    <n v="8"/>
    <x v="21"/>
    <x v="0"/>
    <n v="1"/>
    <x v="1"/>
    <x v="29"/>
    <x v="0"/>
  </r>
  <r>
    <n v="4411"/>
    <s v="HJ962"/>
    <x v="10"/>
    <s v="1655MTU"/>
    <x v="0"/>
    <x v="7"/>
    <n v="11"/>
    <s v="August"/>
    <x v="2"/>
    <s v="11 August 1943"/>
    <x v="0"/>
    <s v="(Ivor Broom) It was whilst serving at 1655 MTU, that he suffered his first major crash. He was instructing Flight Lieutenant B A MacDonald RCAF in Mosquito III, HJ962, when the port engine failed on final approach, he immediately took control from his student and attempted a 'belly' landing alongside the runway. However, his pupil, in an attempt to regain the runway pushed the good throttle forward inducing a roll and stall. The pupil was killed and Ivor sustained a broken back having to be encased in plaster but was able to return to his unit within eight weeks to undertake ground duties. It would be a further eight weeks before he was passed fit to fly again. It was whilst on ground instructional duties that he met up with his namesake, 'Tommy' Broom, the CGI. (http://www.rafweb.org/Biographies/Broom_IG.htm) Engine cut stalled and crashed on approach Marham 11.8.43 (Air Britain Serials) 11.08.43 1655MTU. HJ962 Stalled on single engined approach half a mile east of Marham, killing one and injuring another crew member. (Mosquito Crash Log)"/>
    <x v="2"/>
    <x v="2"/>
    <x v="2"/>
    <x v="1"/>
    <x v="2"/>
    <x v="1"/>
    <m/>
    <n v="8"/>
    <x v="21"/>
    <x v="0"/>
    <n v="1"/>
    <x v="1"/>
    <x v="12"/>
    <x v="2"/>
  </r>
  <r>
    <n v="2076"/>
    <s v="DD637"/>
    <x v="2"/>
    <s v="264/25"/>
    <x v="0"/>
    <x v="2"/>
    <n v="12"/>
    <s v="August"/>
    <x v="2"/>
    <s v="12 August 1943"/>
    <x v="0"/>
    <s v="Dived into ground Sigglesthorne Yorks. 12.8.43 (Air Britain Serials) 12.08.43 25 Sqn. DD637 Dived into ground at Pasture House Farm, Sigglesthorne, Yorks., due to loss of control. (Mosquito Crash Log)"/>
    <x v="2"/>
    <x v="3"/>
    <x v="52"/>
    <x v="1"/>
    <x v="2"/>
    <x v="1"/>
    <m/>
    <n v="8"/>
    <x v="21"/>
    <x v="0"/>
    <n v="1"/>
    <x v="0"/>
    <x v="14"/>
    <x v="0"/>
  </r>
  <r>
    <n v="3567"/>
    <s v="DZ607"/>
    <x v="4"/>
    <n v="139"/>
    <x v="0"/>
    <x v="8"/>
    <n v="12"/>
    <s v="August"/>
    <x v="2"/>
    <s v="12/13 August 1943"/>
    <x v="1"/>
    <s v="12.08.1943 2150 139 to Berlin from Wyton . Lost without trace (BCL). F/S HM Valentine +, F/O KW Rawlins +, Ditched off Norfolk coast returning from Berlin 13.8.43 (Air Britain Serials) 10.06.44 169 Sqn. DZ607 Pilot lost control while on instruments in cloud over Gayton, Norfolk. Navigator baled out but pilot was killed. (Mosquito Crash Log) Trinidad Guardian 21 August 1943: FO Kenwick Rawlins and PO Theophilus dos Santos reported missing. FO Rawlins, a former Civil Servant employed at the Public Works Dept., Siparia, was missing as a result of air operations 12/13 August. The cable was received here by his sister, Mrs Maude Todd, the Registrar of Births &amp; Deaths at Princes Town. He joined up in Nov 1941 and promoted and awarded his wings in Nov 1942. He celebrated his 27th birthday on August 4th. His mother, Mrs Mary Rawlins, living at Princes Town, was reported to be too ill to be told the news that he is missing. 12-13 August 1943. 139 Squadron Mosquito IV DZ607 Op. Berlin.Took off 2057 hrs Wyton. Lost without trace. Crew: FS H M Valentine (Pilot) KIA &amp; FO K W Rawlins (Nav)KIA . [VALENTINE, HERBERT MALCOLM Initials: H M Nationality: United Kingdom Rank: Flight Sergeant Regiment/Service: Royal Air Force Volunteer Reserve Unit Text: 139 Sqdn. Age: 27 Date of Death: 13/08/1943 Service No: 656860 Additional information: Son of William Henry and Florence Valentine; husband of Elsie Valentine, of Broadstairs, Kent. Casualty Type: Commonwealth War Dead Grave/Memorial Reference: Panel 139. Memorial: RUNNYMEDE MEMORIAL] Trinidad Guardian 4 December 1941. (http://caribbeanrollofhonour-ww1-ww2.yolasite.com/air-forces-ww2.php)"/>
    <x v="0"/>
    <x v="11"/>
    <x v="1"/>
    <x v="1"/>
    <x v="4"/>
    <x v="1"/>
    <m/>
    <n v="8"/>
    <x v="21"/>
    <x v="0"/>
    <n v="1"/>
    <x v="0"/>
    <x v="15"/>
    <x v="0"/>
  </r>
  <r>
    <n v="3481"/>
    <s v="DD630"/>
    <x v="2"/>
    <s v="264/60OTU"/>
    <x v="0"/>
    <x v="7"/>
    <n v="13"/>
    <s v="August"/>
    <x v="2"/>
    <s v="13 August 1943"/>
    <x v="0"/>
    <s v="Daphne Joan Stokes + P/O Peter William Stokes DFC_x000a__x000a_Both died on Friday August 13th 1943 (not a good day!)_x000a__x000a_Trouble is she was a civilian, but died when a Mosquito, piloted by her husband crashed!_x000a__x000a_How common was it for a civilian to be present during a flight?_x000a__x000a_I will be researching this deeper_x000a__x000a_Neil _x000a__x000a__x000a_It would appear that Flying Officer Stokes was an Instructor at No 60? OTU operating out of High Ercall which was dedicated to the training of pilots for Mosquito night intruder operations._x000a__x000a_If you look at his DFC decoration.At first I thought he was a Bomber Command &quot;tour expired&quot; pilot screened off B.C air operations but it transpires that he was a veteran &quot;tour expired&quot;with air operational experience with the Middle East Air Force in Italy and North Africa._x000a__x000a_As an Instructor (and these tour expired aircrews were usually at a minimum rank of Flight Lieutenant and were screened from further operations over enemy territory and directed into OTUs as Instructors.) they were able to engage in activities which at times escaped official supervision. _x000a__x000a_When war was declared all UK RAF airfields evacutated their married quarters of civil dependants in order to use the accomodation for military use and for general safety. Some RAF personnel where they could afford it, found lodgings for their wives close to the airfield where they were serving. I would think that High Ercall being a post 1939 laid down airfield would not have had married quarters but nevertheless Flying Officer Peter William Stokes probably found lodgings for his wife in the Wellington area close to his posting.Being an Instructor, he was able to give his wife an insight into his life as a Mosquito pilot and a flight on 13 August 1943 was to end in tragedy._x000a__x000a_Intrigued by the account of the loss of the aircraft, I have been unable to trace the incident. Somewhere there will be an official account of the loss of the aircraft from the unit's ORB.There would have been an enquiry into the loss of the aircraft and its circumstances._x000a__x000a_To my surprise I have found an account of the incident in the &quot;Spire Tower&quot; publication of Surbiton, Surrey, dated November 2007 written by Peter Stokes who was a few months old at the time of his parents death.He was brought up by his maternal grandmother in Hove, who forever mourned the loss of her beautiful teenage daughter._x000a__x000a_As a young person,Peter was not made aware of the circumstances of his parents death.His fathers RAF personal file ended with &quot;Killed on Active Service&quot; 13 August 1943._x000a__x000a_A very moving account._x000a__x000a_Per Ardua ad Astra_x000a__x000a_He certainly was an experienced pilot. His DFC citation (6 April 1943):_x000a__x000a_Flying Officer Peter William STOKES (46735), No. 23 Squadron. _x000a_Flying Officer Stokes has completed 47 sorties, involving attacks on airfields, marshalling yards and factories. On 1 occasion in November, 1942, he attacked a factory at St. Dizier, starting fires. More recently, he has undertaken intruder sorties . over Sicily and Italy. One night in March, 1943, he made 2 sorties on the Tripoli-Gabes road. In the face of heavy anti-aircraft fire he pressed home his attacks, destroying many vehicles, starting many fires and causing much confusion on the road, thus enabling following aircraft to bomb with destructive effect. Two nights later, over the airfield at Castel Vetrano, Flying Officer Stokes_x000a_destroyed an enemy aircraft. This officer has displayed courage and determination worthy of high praise._x000a_(http://ww2chat.com/forums/general-topics/2508-raf-pilot-killed-accident-his-wife.html) Crashed during aerobatics High Ercall 13.8.43 (Air Britain Serials) 13.08.43 60 OTU. DD630 Crashed out of control at High Ercall after unauthorised aerobatics: (Mosquito Crash Log)"/>
    <x v="2"/>
    <x v="2"/>
    <x v="34"/>
    <x v="1"/>
    <x v="2"/>
    <x v="1"/>
    <m/>
    <n v="8"/>
    <x v="21"/>
    <x v="0"/>
    <n v="1"/>
    <x v="1"/>
    <x v="29"/>
    <x v="0"/>
  </r>
  <r>
    <n v="4898"/>
    <s v="HJ929"/>
    <x v="2"/>
    <n v="410"/>
    <x v="0"/>
    <x v="5"/>
    <n v="16"/>
    <s v="August"/>
    <x v="2"/>
    <s v="16 August 1943"/>
    <x v="0"/>
    <s v="&quot;Moskitopanik&quot; says crew was P/O E.J. Fisher and Sgt. D. Ridgway, who failed to return from Melun, however MH feels this is incorrect, as the crew were likely lost on 16 September in HJ827. Abandoned after tail flutter and spun into ground Dethick nr Matlock Derbyshire 16.8.43 (Air Britain Serials) 16.08.43 410 Sqn. HJ929 Aircraft spun in at Baulk Wood, Dethick, near Matlock, Derbyshire. (Mosquito Crash Log)"/>
    <x v="2"/>
    <x v="3"/>
    <x v="65"/>
    <x v="1"/>
    <x v="2"/>
    <x v="1"/>
    <m/>
    <n v="8"/>
    <x v="21"/>
    <x v="0"/>
    <n v="1"/>
    <x v="0"/>
    <x v="19"/>
    <x v="2"/>
  </r>
  <r>
    <n v="2953"/>
    <s v="HJ738"/>
    <x v="6"/>
    <s v="301FTU/23"/>
    <x v="0"/>
    <x v="5"/>
    <n v="16"/>
    <s v="August"/>
    <x v="2"/>
    <d v="1943-08-16T00:00:00"/>
    <x v="2"/>
    <s v="SOC 20.8.46 (Air Britain Serials) After a long process of elimination, MH believes the AB entry is in error. The 23 Squadron ORB is especially unreliable in summer 1943, in this case it attributes sorties to HX820 which HX820 could not have made (it appears far too early, is lost in a crash, then later re-appears around the same time as other aircraft with similar serial numbers.) HJ738 appears to MH to be the only aircraft which could have been mistakenly entered as HX820, given the dates involved and the sorties made later by other aircraft. MH believes HJ738 was lost in a crash on this date - crashed and burnt out at Cassibile, Sgt Farelly and F/S Sabine both killed."/>
    <x v="2"/>
    <x v="7"/>
    <x v="40"/>
    <x v="1"/>
    <x v="2"/>
    <x v="1"/>
    <m/>
    <n v="8"/>
    <x v="22"/>
    <x v="1"/>
    <n v="1"/>
    <x v="0"/>
    <x v="6"/>
    <x v="0"/>
  </r>
  <r>
    <n v="202"/>
    <s v="DD744"/>
    <x v="2"/>
    <s v="1FTU/301FTU/OADU/60 SAAF"/>
    <x v="1"/>
    <x v="0"/>
    <n v="17"/>
    <s v="August"/>
    <x v="2"/>
    <d v="1943-08-17T00:00:00"/>
    <x v="0"/>
    <s v="The 60 SAAF ORB states that DD744 was flying on 25 July 1943, after its engine change had been completed. Therefore it was DD743 which was lost on the survey flight on 5 July, the same day DD744 was declared unserviceable. Wiped off landing gear in a landing accident, 17 August 1943 (Ian Thirsk, Mosquito an Illustrated History)   All-silver F Mark II, DD744, on the ground at Hatfield. Modified in the Middle East as a reconnaissance aircraft in 1943, it served with No.60 Squadron, South African Air Force. (http://www.iwm.org.uk/collections/item/object/205059712)"/>
    <x v="2"/>
    <x v="3"/>
    <x v="23"/>
    <x v="1"/>
    <x v="2"/>
    <x v="1"/>
    <m/>
    <n v="8"/>
    <x v="21"/>
    <x v="0"/>
    <n v="1"/>
    <x v="0"/>
    <x v="34"/>
    <x v="0"/>
  </r>
  <r>
    <n v="6912"/>
    <s v="HJ720"/>
    <x v="6"/>
    <s v="BOAC"/>
    <x v="0"/>
    <x v="13"/>
    <n v="17"/>
    <s v="August"/>
    <x v="2"/>
    <s v="17 August 1943"/>
    <x v="0"/>
    <s v="17.08.1943 CourierBOAC from Leuchars crashed on return from Stockholm, exploded. Glen Esk, Hill called Drumhilt, Map44 NO351,806 (Internet). , , to BOAC G-AGGF www.dalshian.freeserve.co.uk/site5.htm, tombuchan@talk21.com However several facts are known, namely that the repeater compass had been &quot;snagged&quot; due to significant bearing errors, on the flight before the crash. Also the aircraft radioed that they were turning back , some 40 minutes into their trip across to Sweden on the &quot;Ball Bearing run&quot;. The reason for turning back was never transmitted. The Captain was BOAC's most senior and experienced pilot on the Mosquito up at Leuchars and was ex-RAF. Both engines seemed to be running under power when it struck high ground although the starboard prop unit showed 2 of the 3 blades were in the feather position, possibly indicating that the prop had been feathered, prior to impact. The Mosquito fleet at Leuchars was reported to have had problems with the fuel systems with a number of aircraft having turned back due to engine failure. (David Hardie on www.mossie.org)_x000a__x000a_Last June and July Norman Malaney posted several articles on the Mosquito Page forum at www.mossie.org about BOAC Mosquito operations. One article covered losses, info obtained from PRO sources. For G-AGGF (ex HJ720) it states:_x000a_On 17 August 1943, G-AGGF took off at 2016 hours GMT from Leuchars for Sweden. En route the crew experienced difficulty, appearing to have become lost and requested Control for numerous QLM's (bearing and distance information). It crashed 2130 hours at Glenshee, Glenesk near Inveremask Lodge killing Capt. C. A. Wilkins and R/O N. H. Beaumont. The Mosquito carried 608 kg of mail lost in the crash._x000a_The Court of Inquiry speculated the aircraft suffered a major instrument or compass systems failure, hence the many requests for directions. The aircraft was always 40 degrees off course. The report criticized Air Traffic Control at several airfields for failing to recognize an emergency situation and not answering the air crew's pleas for directional information. (RobertR on RAF Commands Forum)_x000a__x000a_The actual location of this crash is a hill called Drumhilt, Glen Shee, remains of the aircraft are still present at the crash site. (Jim Corbett on RAF Commands Forum) Photos at http://mysite.orange.co.uk/aircraftwreckage/mosquito.htm G-AGGF Crashed at Glenlee Invermark Angus 17.8.43 [c/n 98742] (Air Britain Serials)_x000a__x000a_Construction number 98742 (http://www.airport-data.com/manuf/De_Havilland:24.html)"/>
    <x v="2"/>
    <x v="2"/>
    <x v="41"/>
    <x v="1"/>
    <x v="2"/>
    <x v="1"/>
    <m/>
    <n v="8"/>
    <x v="21"/>
    <x v="0"/>
    <n v="1"/>
    <x v="1"/>
    <x v="36"/>
    <x v="0"/>
  </r>
  <r>
    <n v="4261"/>
    <s v="HJ895"/>
    <x v="10"/>
    <s v="8OTU"/>
    <x v="0"/>
    <x v="7"/>
    <n v="17"/>
    <s v="August"/>
    <x v="2"/>
    <s v="17 August 1943"/>
    <x v="0"/>
    <s v="On board of Mosquito HJ895 was F/O Kenneth George MID service no 47664 (injured), also F/Sgt George E.R. HORNSEY - 1256894 of 544 Sqdn. He was injured as well but died one day later. (buried UK.3468). (Henk) Engine cut stalled in circuit Dyce 17.8.43 (Air Britain Serials) 17.08.43. 8 OTU. HJ895 Attempting a single engine landing at Dyce village, Aberdeenshire, the aircraft went round again stalled and crashed, killing one, injuring one. (Mosquito Crash Log)"/>
    <x v="2"/>
    <x v="2"/>
    <x v="2"/>
    <x v="1"/>
    <x v="2"/>
    <x v="1"/>
    <m/>
    <n v="8"/>
    <x v="21"/>
    <x v="0"/>
    <n v="1"/>
    <x v="1"/>
    <x v="37"/>
    <x v="2"/>
  </r>
  <r>
    <n v="4811"/>
    <s v="HX826"/>
    <x v="12"/>
    <n v="25"/>
    <x v="0"/>
    <x v="5"/>
    <n v="17"/>
    <s v="August"/>
    <x v="2"/>
    <s v="17/18 August 1943"/>
    <x v="0"/>
    <s v="25 Squadron Intruder Sortie, supporting Peenemünde raid - to Westerland from Acklington came down in sea after bombing Sylt, blinded by searchlights. Lost without trace (FCL). S/L FN Brinsden pow, F/O PG Fane-Sewell pow, took of 20.55 (http://bb.1asphost.com/lesbutler/tony/tonywood.htm)_x000a__x000a_Squadron Leader Brinsden1 was prominent on operations in support of the British bombers with No. 25 Mosquito Squadron. He had fought over France and in the Battle of Britain and was one of the original flight commanders in No. 485 New Zealand Spitfire Squadron. On the night of 17 August Brinsden was captain of one of the Mosquitos which flew in support of Bomber Command's attack on the German experimental station at Peene- munde. After patrolling in the vicinity of Sylt he decided to bomb the airfield there._x000a__x000a_We determined to fly out to sea, at about 2000 feet, as though flying home, then descend gradually, still heading westwards until at sea level, about face and fly back to Sylt, hoping by these means to outwit the radar screen and carry out a surprise attack._x000a__x000a_All went well. As we approached Sylt pinpointing was easy for the town was silhouetted against a clear sky and the full moon made the scene as light as day. Over the town then at roof height, a slight turn to port towards the aero- drome hangers [sic] shining in the moonlight at about half a mile away, range shortening, coming up to optimum – stand by – bombs gone. Now a vicious turn to starboard to pass between the hangers – and blindness. A searchlight shining right into the cockpit from the nearest hanger roof. No forward vision; no cockpit instruments; nothing to help us orientate ourselves, and too low to evade vigorously. Then tangerine tracer shells passing too close to be safe. Now something had to be done. Violent evasion – and at sea level – while still heading generally eastwards was the only course open. At last the searchlights were lost and the tracer stopped but before vision had fully returned a violent acceleration, a dreadful shuddering, broken air screws screaming. We had touched the water – and bounced._x000a__x000a_Warning my navigator to prepare for a ditching I meanwhile scanned the cockpit. Rev. counter needles were against the stops but other instruments seemed normal. Would it fly us home? Too soon it became evident that it would not and pre-ditching action was taken._x000a__x000a_The ditching was normal and I had some seconds in which to gather vital papers before the aircraft sank. Then swam towards the dinghy and joined my navigator who by this time was sitting in it. A quick survey of our position showed us to be between Sylt and the mainland and south of the railway embankment joining the two. Fortunately neither of us was seriously injured._x000a__x000a_Little could be done to manoeuvre the dinghy. The type we had was a beast of burden, not of navigation, and although we rigged our seat type dinghy sails and endeavoured to sail out of the bay and westward under a favourable off-shore breeze, dawn brought an inshore one and a change of tide, and back we went into the bay._x000a__x000a_Finally at the mercy of another inshore breeze we were blown ashore at mid-day on the 18th into an encircling ring of troops, who were impatiently waiting our arrival, having watched us drifting up and down the bay for the last six hours!_x000a__x000a__x000a_1 Wing Commander F. N. Brinsden; born Takapuna, 27 Mar 1919; joined RAF 1937_x000a_transferred RNZAF Jan 1944; p.w. 18 Aug 1943; retransferred RAF 1947._x000a__x000a_http://www.nzetc.org/tm/scholarly/tei-WH2-2RAF-c8.html Lost 18.5.43 NFD (Air Britain Serials)_x000a__x000a_17/18 August 1943 (FCWD v4)"/>
    <x v="0"/>
    <x v="19"/>
    <x v="1"/>
    <x v="1"/>
    <x v="1"/>
    <x v="1"/>
    <m/>
    <n v="8"/>
    <x v="21"/>
    <x v="0"/>
    <n v="1"/>
    <x v="0"/>
    <x v="14"/>
    <x v="0"/>
  </r>
  <r>
    <n v="7167"/>
    <s v="DZ379"/>
    <x v="4"/>
    <s v="105/139"/>
    <x v="0"/>
    <x v="8"/>
    <n v="17"/>
    <s v="August"/>
    <x v="2"/>
    <s v="17/18 August 1943"/>
    <x v="1"/>
    <s v="17.08.1943 2052 occupy Luftwaffe to cover Peenemünde raid 139 Sqn to Berlin from Wyton shot down by night fighter, crashed. near Berge, 5km WNW Nauen (BCL). F/O AS Cooke +, Sgt DAH Dixon +, Cooke reported buried in Döberitz. 18.08.43 Uffz. Edmund Rajzner 4./JG 300 Mosquito  W. Berlin: 5.500 m. 00.17 Film C. 2031/II Anerk: Nr. - Nav was Sgt David A.H. DIXON - 1340494, whose name is commemorated on Panel 147 of the Runnymede Memorial.COOKE reported initially buried in the temp. mil. cem. at Dalgow-Döberitz near Berlin; don't know whether he was exhumed and reinterred in the Berlin War Cem., but now rests in Wichita Falls, USA.(Henk Welting, http://www.rafcommands.com/forum/showthread.php?t=7839) Missing (Berlin) 18.8.43 (Air Britain Serials)"/>
    <x v="0"/>
    <x v="5"/>
    <x v="66"/>
    <x v="13"/>
    <x v="0"/>
    <x v="41"/>
    <m/>
    <n v="8"/>
    <x v="21"/>
    <x v="0"/>
    <n v="1"/>
    <x v="0"/>
    <x v="15"/>
    <x v="0"/>
  </r>
  <r>
    <n v="3140"/>
    <s v="DZ465"/>
    <x v="4"/>
    <s v="139/618/Marham"/>
    <x v="0"/>
    <x v="8"/>
    <n v="17"/>
    <s v="August"/>
    <x v="2"/>
    <s v="17/18 August 1943"/>
    <x v="1"/>
    <s v="17.08.1943 2049 occupy Luftwaffe to cover Peenemünde raid 139 to Berlin from Wyton crash land on return. Swanton Morley airfield, Norfolk (BCL). F/L RAV Crampton inj, F/O PLU Cross inj, _x000a__x000a_Cross recalled his worst experience - nearly dying in a crash-landing after enemy flak destroyed one of his plane's two engines._x000a__x000a_&quot;We flew home over the whole of Germany on one engine at just 7,000 feet at a reduced speed. It was very dangerous because of fighters. At one stage my pilot told me we might have to bail out. He said 'Put on your parachute.' I didn't like the idea and we stuck with the plane. We couldn't make it back to our RAF base at Witton. I had to work out a course to the nearest other RAF base, Swanton Morley, also in East Anglia._x000a__x000a_&quot;When we eventually came in to land, the RAF base wasn't expecting us and we couldn't tell them because we had to maintain radio silence otherwise the Germans would have pinpointed us. There was no flare path on the runway. Instead of circling, we went straight in. We overshot and landed halfway along the runway. We went over the end of the runway and through a hedge._x000a__x000a_&quot;We plunged down into a disused quarry. My pilot said 'Ulric this is it.'_x000a__x000a_I said 'Yes Jack.' We thought we were going to die. We were both rather cool about it. Fortunately, the landing speed of the Mosquito was not fast, especially with just one engine. We both hit our heads very badly. But we survived.&quot;_x000a__x000a_http://www.search.co.tt/trinidad/ulriccross/biography.html SOC 18.8.43 NFD (Air Britain Serials)"/>
    <x v="1"/>
    <x v="1"/>
    <x v="1"/>
    <x v="1"/>
    <x v="1"/>
    <x v="1"/>
    <m/>
    <n v="8"/>
    <x v="21"/>
    <x v="0"/>
    <n v="1"/>
    <x v="0"/>
    <x v="38"/>
    <x v="0"/>
  </r>
  <r>
    <n v="6147"/>
    <s v="HJ825"/>
    <x v="6"/>
    <n v="410"/>
    <x v="0"/>
    <x v="5"/>
    <n v="18"/>
    <s v="August"/>
    <x v="2"/>
    <s v="18/19 August 1943"/>
    <x v="1"/>
    <s v="19.08.1943 Night Ranger 410 to Papenburg NL from Coleby Grange . Lost without trace (FCL). F/O GB MacLean RCAF +, F/O H Plant RAF +, both buried at Reichswald Forrest British Mil Cem. 18/19 August 1943 FCWD v4 F/Os G.B. MacLean and H. Plant (RAF) were lost on a ranger over Germany the second night. A relatively new crew, they had joined No. 410 from O.T.U. on 25 May, and had become well-liked and able. (http://www.rcaf.com/410squadron/410eng1-3.htm) Missing from night intruder to Papenburg 19.8.43 (Air Britain Serials)"/>
    <x v="3"/>
    <x v="4"/>
    <x v="1"/>
    <x v="1"/>
    <x v="3"/>
    <x v="1"/>
    <m/>
    <n v="8"/>
    <x v="21"/>
    <x v="0"/>
    <n v="1"/>
    <x v="0"/>
    <x v="19"/>
    <x v="0"/>
  </r>
  <r>
    <n v="2688"/>
    <s v="DZ348"/>
    <x v="4"/>
    <s v="1655MTU/105/139"/>
    <x v="0"/>
    <x v="8"/>
    <n v="19"/>
    <s v="August"/>
    <x v="2"/>
    <s v="19/20 August 1943"/>
    <x v="1"/>
    <s v="19.08.1943 2106 139 to Berlin from Wyton crashed. near Düsseldorf (BCL). Sgt FJ Ross RAAF +, Sgt CCO Hellyer RAAF +, initial buried at Nordfriedhof Düsseldorf. 19/20 August 1943, DZ348 was initially issued to No.105 Sqdn, as GB-K and flew its first operation with 105 Sqdn 23Oct42 Airborne 2106 19Aug43 from Wyton. Cause of loss not established. Crashed near D_sseldorf, where both were buried in the Nordfriedhof. Their graves are now located in the Reichswald Forest War Cemetery. Sgt F.J.Ross RAAF KIA Sgt C.C.O.Hellyer RAAF KIA (Lost Bombers) Missing (Berlin) 29.8.43 (Air Britain Serials) A Luftwaffe single-engine night fighter made a claim as follows: Fw Werner Hakenjos JG300, (http://www.rafinfo.org.uk/BCWW2Losses/1943.htm). However, Lorant's &quot;Jagdgeschwader 300 Wilde Sau&quot; says this claim was made at 00:25 over Berlin, the pilot claiming to have seen a wing break away. This is not consistent with the crash site in Duesseldorf, as Lorant notes. Another source says this claim was made on 17/18 August according to Lorant."/>
    <x v="3"/>
    <x v="4"/>
    <x v="1"/>
    <x v="1"/>
    <x v="3"/>
    <x v="1"/>
    <m/>
    <n v="8"/>
    <x v="21"/>
    <x v="0"/>
    <n v="1"/>
    <x v="0"/>
    <x v="15"/>
    <x v="0"/>
  </r>
  <r>
    <n v="1592"/>
    <s v="DZ714"/>
    <x v="2"/>
    <s v="605/60OTU"/>
    <x v="0"/>
    <x v="7"/>
    <n v="20"/>
    <s v="August"/>
    <x v="2"/>
    <s v="20 August 1943"/>
    <x v="0"/>
    <s v="ALSO - Damaged on March 25 1943 by flak during sortie to Deelen, crew wounded: RAF 11 (Fighter) Gp. Operation Intruder 605 Sqn. 1 Mosquito II DZ714 took off 01.19 landed 04.06 25.03.43 Tasked: Deelen. Cat.B Flak S/Ldr. I.M.T. de Bocock: WIA, Sgt. R. Brown: WIA (Tony Woods) 24.03.1943 Night Intruder 605 to Deelen from Castle Camps hit by FLAK, Cat B damaged , written off 20.08.1943 with 60 OTU. High Ercall airfield (FCL). S/L IMT deK de Bocock inj, Sgt R Brown inj, lost location from Mosquito/Sharp unit listing (Markus) Overshot landing at Valley and crashed in sea 20.8.43 (Air Britain Serials) 21.08.43 60 0TU. DZ714 Attempting emergency landing at Valley aerodrome with engine failure, the aircraft landed at 1 70 knots indicated, overshot runway and sandbanks and crashed into the sea. Crew safe, radio call sign Sweetlump 28. (Mosquito Crash Log)"/>
    <x v="2"/>
    <x v="2"/>
    <x v="2"/>
    <x v="1"/>
    <x v="2"/>
    <x v="1"/>
    <m/>
    <n v="8"/>
    <x v="21"/>
    <x v="0"/>
    <n v="1"/>
    <x v="1"/>
    <x v="29"/>
    <x v="0"/>
  </r>
  <r>
    <n v="2619"/>
    <s v="HJ655"/>
    <x v="2"/>
    <s v="151/264/307"/>
    <x v="0"/>
    <x v="5"/>
    <n v="22"/>
    <s v="August"/>
    <x v="2"/>
    <s v="22 August 1943"/>
    <x v="0"/>
    <s v="22 August 1943 Oblt. Wurm claimed a Mosquito at 10:11, about 120 km west of Brest (Pl.Qu. 14 West N/8926), a rare victory over that particular Allied aircraft type. His victim may have been HJ655 of 307 Sqdn. 22-Aug-43. Mosquito II HJ655. F/Sgt T. Eckert KIA / F/O K. Małuszek KIA. ASR: failed to return after tail shot off by FW190 near Land's End over the channel. (History of ZG1 ?) 22.08.1943 ASR Sortie 307 to SW Lands End from Predannack tail shot off during attack by FW190. Lost without trace am (FCL). F/S T Eckhert +, F/O K Maluszek +, no further info (Markus) Claim in Tony Woods' lists: 22.08.43 Oblt. Heinz Wurm 10./ZG 1 Mosquito  14 West N/8926: at 100 m. 10.11 Film C. 2031/II Anerk: Nr.16 (MH - 120 km w of Brest in another Woods source) RAF 10 Group IB: 22nd August 1943. Enemy reconnaissance patrols prompted Group to launch two Instep patrols by 307 Sqn. Four Mosquitos of 307 Sqn. were dispatched to locate a ditched Coastal Command aircraft, and encountered 4 FW 190s at 49º 13' North 07º 20' West at 09.21 hours. One Mosquito failed to return. (http://bb.1asphost.com/lesbutler/tony/tonywood.htm) 21/06/1943 151 Sqdn Mosquito V HJ655 Predannack U-462 damaged Aircraft W also attacked. (http://www.hrmtech.com/SIG/uboats.asp) Two Instep patrols were flown totalling 24.55 hours. One A.S.R. patrol was flown, S.Ldr. Lewandowski leading with P.O. Pelka, F.Sgt. Wojczynski and F/Sgt. Eckert._x000a_At 49.94 N O6.50 W while flying at 100 ft, our aircraft spotted 4 F.W. 190s.flying in pairs, heading N.N.E. slightly above them. Our aircraft turned on to a vector of 320 degrees, but a moment later the F.W’s turned on to them and attacked from astern, opening fire at S.Ldr. Lewandowski from 500 yards. He was then on port sid of formation, he took successful evasive action which brought F/Sgt. Eckert into the outside position. The same e/a jettisoned its L.R. tank and dived on F/Sgt. Eckert and fired two bursts from 300 to 50 yards range. His tail disintegrated and his aircraft caught fire and crashed into the sea. Our aircraft were shadowed by 2 e/a for three minutes. The other e/a circled smoke patch in sea. Time for 3 surviving aircraft totalled 4 hrs 35 mins. (http://orb.polishaf.pl/307sqn/1943-8/1943-08-no-307-squadron-f540) Shot down by Fw190 over Bay of Biscay 22.8.43 (Air Britain Serials)"/>
    <x v="0"/>
    <x v="5"/>
    <x v="67"/>
    <x v="14"/>
    <x v="0"/>
    <x v="42"/>
    <m/>
    <n v="8"/>
    <x v="21"/>
    <x v="0"/>
    <n v="1"/>
    <x v="0"/>
    <x v="21"/>
    <x v="0"/>
  </r>
  <r>
    <n v="3975"/>
    <s v="HJ734"/>
    <x v="6"/>
    <s v="13OTU"/>
    <x v="0"/>
    <x v="7"/>
    <n v="23"/>
    <s v="August"/>
    <x v="2"/>
    <d v="1943-08-23T00:00:00"/>
    <x v="0"/>
    <s v="Incorrectly listed as either HX849 or HX850, which collided as follows: The mid air collision occurred between HJ734 and HX897 at 16.15 hrs 23/8/43. HJ734 was on a level flight speed test, flown by John de Havilland with de H observer John Scrope (Technical Assistant Aerodynamicist). HJ734 collided in mid air with HX897 2 miles south west of Hatfield and crashed at Hollybush in the grounds of Hill End Hospital, killing the crew. HX897 was being flown by George Gibbins and Godfrey Carter and collided with HJ734 over Jersey Farm, St Albans, crashing south of Colney Heath Lane in the grounds of Hill End Hospital, killing the crew. HX897 was operating an hydraulic pressure test prior to delivery. HJ734 was heading into sun and appeared to turn sharply to port that unfortunately led to the collision. (Mike Packham on www.mossie.org forum, from the original accident report) I remember looking up and seeing a Mosquito coming towards us from the west. We then spotted another one coming from the opposite direction. They appeared to be at the same height and they were travelling very fast. Someone cried &quot;My God, they're going to crash!&quot; and a split second later they did - pretty well head on. The sound of the impact made a sharp crack. The aircraft disintegrated into a myriad of small pieces, most of which floated down uncannily slowly as the aircraft were made of wood. Four dead, including a son of Sir Geoffrey de Havilland. (BBC Wartime Memories site.) Record missing NFD (Air Britain Serials)"/>
    <x v="2"/>
    <x v="2"/>
    <x v="19"/>
    <x v="1"/>
    <x v="2"/>
    <x v="1"/>
    <m/>
    <n v="8"/>
    <x v="21"/>
    <x v="0"/>
    <n v="1"/>
    <x v="1"/>
    <x v="39"/>
    <x v="0"/>
  </r>
  <r>
    <n v="6153"/>
    <s v="HX849"/>
    <x v="12"/>
    <s v="DH"/>
    <x v="0"/>
    <x v="1"/>
    <n v="23"/>
    <s v="August"/>
    <x v="2"/>
    <d v="1943-08-23T00:00:00"/>
    <x v="0"/>
    <s v="Not delivered OR Collided on air test 3m ESE of St.Alban's 23.8.43"/>
    <x v="7"/>
    <x v="3"/>
    <x v="1"/>
    <x v="1"/>
    <x v="2"/>
    <x v="1"/>
    <m/>
    <n v="8"/>
    <x v="21"/>
    <x v="1"/>
    <n v="1"/>
    <x v="1"/>
    <x v="40"/>
    <x v="0"/>
  </r>
  <r>
    <n v="2337"/>
    <s v="HX850"/>
    <x v="12"/>
    <s v="DH"/>
    <x v="0"/>
    <x v="1"/>
    <n v="23"/>
    <s v="August"/>
    <x v="2"/>
    <d v="1943-08-23T00:00:00"/>
    <x v="0"/>
    <s v="Not delivered OR Collided on air test 3m ESE of St.Alban's 23.8.43"/>
    <x v="7"/>
    <x v="3"/>
    <x v="1"/>
    <x v="1"/>
    <x v="2"/>
    <x v="1"/>
    <m/>
    <n v="8"/>
    <x v="21"/>
    <x v="1"/>
    <n v="1"/>
    <x v="1"/>
    <x v="40"/>
    <x v="0"/>
  </r>
  <r>
    <n v="3667"/>
    <s v="HX897"/>
    <x v="12"/>
    <m/>
    <x v="0"/>
    <x v="14"/>
    <n v="23"/>
    <s v="August"/>
    <x v="2"/>
    <d v="1943-08-23T00:00:00"/>
    <x v="0"/>
    <s v="Incorrectly listed as either HX849 or HX850, which collided as follows: The mid air collision occurred between HJ734 and HX897 at 16.15 hrs 23/8/43. HJ734 was on a level flight speed test, flown by John de Havilland with de H observer John Scrope (Technical Assistant Aerodynamicist). HJ734 collided in mid air with HX897 2 miles south west of Hatfield and crashed at Hollybush in the grounds of Hill End Hospital, killing the crew. HX897 was being flown by George Gibbins and Godfrey Carter and collided with HJ734 over Jersey Farm, St Albans, crashing south of Colney Heath Lane in the grounds of Hill End Hospital, killing the crew. HX897 was operating an hydraulic pressure test prior to delivery. HJ734 was heading into sun and appeared to turn sharply to port that unfortunately led to the collision. (Mike Packham on www.mossie.org forum, from the original accident report) I remember looking up and seeing a Mosquito coming towards us from the west. We then spotted another one coming from the opposite direction. They appeared to be at the same height and they were travelling very fast. Someone cried &quot;My God, they're going to crash!&quot; and a split second later they did - pretty well head on. The sound of the impact made a sharp crack. The aircraft disintegrated into a myriad of small pieces, most of which floated down uncannily slowly as the aircraft were made of wood. Four dead, including a son of Sir Geoffrey de Havilland. (BBC Wartime Memories site.) Not delivered (Air Britain Serials)"/>
    <x v="2"/>
    <x v="2"/>
    <x v="19"/>
    <x v="1"/>
    <x v="2"/>
    <x v="1"/>
    <m/>
    <n v="8"/>
    <x v="21"/>
    <x v="0"/>
    <n v="1"/>
    <x v="1"/>
    <x v="17"/>
    <x v="0"/>
  </r>
  <r>
    <n v="4752"/>
    <s v="HJ773"/>
    <x v="6"/>
    <n v="418"/>
    <x v="0"/>
    <x v="5"/>
    <n v="23"/>
    <s v="August"/>
    <x v="2"/>
    <s v="23/24 August 1943"/>
    <x v="1"/>
    <s v="Taken on strength at 418 Sqn. from No.19 Movements Unit, 16 June 1943; Missing on operations, 24 August 1943. 24.08.1943 Intruder Sortie 418 to Orleans area from Ford . Lost without trace night (FCL). S/L GC Matheson RAF +, Sgt LW Bush RAF +, no further info. 23/24 August 1943 FCWDv4. Took off 00.28 (http://bb.1asphost.com/lesbutler/tony/tonywood.htm) Missing from night intruder to Orleans 24.8.43 (Air Britain Serials)"/>
    <x v="3"/>
    <x v="4"/>
    <x v="1"/>
    <x v="1"/>
    <x v="3"/>
    <x v="1"/>
    <m/>
    <n v="8"/>
    <x v="21"/>
    <x v="0"/>
    <n v="1"/>
    <x v="0"/>
    <x v="30"/>
    <x v="0"/>
  </r>
  <r>
    <n v="6256"/>
    <s v="DZ305"/>
    <x v="2"/>
    <n v="410"/>
    <x v="0"/>
    <x v="2"/>
    <n v="27"/>
    <s v="August"/>
    <x v="2"/>
    <s v="27 August 1943"/>
    <x v="0"/>
    <s v="Sgts. W.T. Cheropita and N.M. Dalton, who had been posted to No. 410 from O.T.U. on 17 August, met their death ten days later on a practice flight. (http://www.rcaf.com/410squadron/410eng1-3.htm) Crashed in The Wash 6m N of Sutton Bridge 27.8.43 (Air Britain Serials) 27.08.43 410 Sqn. DZ305 Crashed six miles north of Sutton Bridge, two missing. NFD. (Mosquito Crash Log)"/>
    <x v="2"/>
    <x v="2"/>
    <x v="32"/>
    <x v="1"/>
    <x v="2"/>
    <x v="1"/>
    <m/>
    <n v="8"/>
    <x v="21"/>
    <x v="0"/>
    <n v="1"/>
    <x v="0"/>
    <x v="19"/>
    <x v="0"/>
  </r>
  <r>
    <n v="6884"/>
    <s v="HJ871"/>
    <x v="10"/>
    <s v="36 OTU"/>
    <x v="2"/>
    <x v="7"/>
    <n v="27"/>
    <s v="August"/>
    <x v="3"/>
    <d v="1943-08-27T00:00:00"/>
    <x v="0"/>
    <s v="F/O J.C.W. Bruce (Pilot Instructor) and F/O D.G. Harris (Pupil Pilot) were killed when Mosquito HJ871 crashed at approx. 1715 hours, quarter of a mile S.E. of Annapolis Royal, NS. The cause is suspected engine failure. BRUCE, John Charles William, DFC  RAFVR  GB113844  Flying Officer, HARRIS, Dallas George  RCAF  J/20722  Flying Officer (http://www.rootsweb.ancestry.com/~nbpennfi/penn8b1RollOfHonour_No36OTU_TrainingCasualties.htm) To RCAF 31.3.43 Accident Allans Creek NS .43 (Air Britain Serials)"/>
    <x v="2"/>
    <x v="2"/>
    <x v="2"/>
    <x v="1"/>
    <x v="2"/>
    <x v="1"/>
    <m/>
    <m/>
    <x v="21"/>
    <x v="1"/>
    <n v="1"/>
    <x v="1"/>
    <x v="41"/>
    <x v="2"/>
  </r>
  <r>
    <n v="4682"/>
    <s v="DZ545"/>
    <x v="4"/>
    <n v="618"/>
    <x v="0"/>
    <x v="11"/>
    <n v="28"/>
    <s v="August"/>
    <x v="2"/>
    <s v="28 August 1943"/>
    <x v="0"/>
    <s v="Crashed while low flying Peterhead 28.8.43 (Air Britain Serials) 28.08.43 618 Sqn. DZ545 Struck weather vane after breakaway during an unauthorised low flying attack at Peterhead aerodrome, two injured. (Mosquito Crash Log)"/>
    <x v="2"/>
    <x v="2"/>
    <x v="34"/>
    <x v="1"/>
    <x v="2"/>
    <x v="1"/>
    <m/>
    <n v="8"/>
    <x v="21"/>
    <x v="0"/>
    <n v="1"/>
    <x v="1"/>
    <x v="24"/>
    <x v="0"/>
  </r>
  <r>
    <n v="1715"/>
    <s v="DZ745"/>
    <x v="2"/>
    <s v="235/333"/>
    <x v="0"/>
    <x v="12"/>
    <n v="28"/>
    <s v="August"/>
    <x v="2"/>
    <s v="28 August 1943"/>
    <x v="0"/>
    <s v="DZ 745 333 Sqn, aircraft J. Ltn. Hans Olai Holdø (+) &amp; Kvm. Jan Erling Heide (+) FTR 13:14 - 16:12 Cra/ area unknown, off the Norwegian coast. German pilot was Fw. Paul Schalk (1) from IV./JG 5, who claimed 1 Mosquito at 16:12 off Norway, Pl.Qu.06-Ost-4275. (http://www.luftwaffe.no/Table2.htm) 28.08.43 Fw. Schalk 12./JG 5 Mosquito  06 Ost / 4275: 500-20 m. [off Norway] 16.12 Film C. 2031/II Anerk: Nr. - Aircraft was J on 333 Squadron (ORB) Admiral der norwegische Westkuste: &gt;&gt;&gt;1600-1630 Vier Mosquitos fliegen einzeln in das Scharengebiet Mordlich Bergen ein. Ein Flugzeug wird westlich Utvaer von eigenen Jager abgeschossen. &gt;&gt;&gt;Marineoberkommando Norwegen: &gt;&gt;&gt;1612 Uhr 1 Mosquito 30 km W Herdla abgeschossen. (http://f16.parsimony.net/forum28300/messages/7083.htm) Cra/s between Herdla and Stadt, Sout-Norway. The Mosquito aircraft was on a recce mission along the Norwegian coast. When the weather worsened at base it was called up by the radio but without result. Later they was informed via the Red Cross that the Mosquito had been shot and both crewmen were killed. This proved to correct as Jagdgruppe IV./JG 5 was allowed a &quot;Abschuss&quot; this day by Fw. Schalk. (http://www.rafandluftwaffe.info/lists/raf1b.htm) Missing from shipping reconnaissance off Norway 28.8.43 (Air Britain Serials)"/>
    <x v="0"/>
    <x v="5"/>
    <x v="68"/>
    <x v="3"/>
    <x v="0"/>
    <x v="43"/>
    <m/>
    <n v="8"/>
    <x v="21"/>
    <x v="0"/>
    <n v="1"/>
    <x v="0"/>
    <x v="28"/>
    <x v="0"/>
  </r>
  <r>
    <n v="529"/>
    <s v="DZ374"/>
    <x v="4"/>
    <s v="1655MTU/105/1655MTU/105/139"/>
    <x v="0"/>
    <x v="8"/>
    <n v="29"/>
    <s v="August"/>
    <x v="2"/>
    <s v="29/30 August 1943"/>
    <x v="1"/>
    <s v="30.08.1943 0229 139 to Duisburg from Wyton . Lost without trace (BCL). W/O JF Little +, F/S JA Rodd +, Missing (Duisburg) 30.8.43 (Air Britain Serials)"/>
    <x v="3"/>
    <x v="4"/>
    <x v="1"/>
    <x v="1"/>
    <x v="3"/>
    <x v="1"/>
    <m/>
    <n v="8"/>
    <x v="21"/>
    <x v="0"/>
    <n v="1"/>
    <x v="0"/>
    <x v="15"/>
    <x v="0"/>
  </r>
  <r>
    <n v="3751"/>
    <s v="DZ425"/>
    <x v="4"/>
    <n v="109"/>
    <x v="0"/>
    <x v="8"/>
    <n v="30"/>
    <s v="August"/>
    <x v="2"/>
    <s v="30 August 1943"/>
    <x v="0"/>
    <s v="31.08.1943 2338 109 to Duisburg from Marham crashed. Little Fraiars, Thornes, 1mile WNW Swaffham, Norfolk 0025 (BCL). P/O AA Dray inj, F/S KL Pring inj, Crashed after take-off from Marham Swaffham Norfolk 30.8.43 (Air Britain Serials) 31.08.43 109 Sqn. DZ425 Crashed on take-off at Swaffham, Lincs, injuring two. (Mosquito Crash Log)"/>
    <x v="2"/>
    <x v="3"/>
    <x v="18"/>
    <x v="1"/>
    <x v="2"/>
    <x v="1"/>
    <m/>
    <n v="8"/>
    <x v="21"/>
    <x v="0"/>
    <n v="1"/>
    <x v="0"/>
    <x v="18"/>
    <x v="0"/>
  </r>
  <r>
    <n v="4302"/>
    <s v="DZ739"/>
    <x v="2"/>
    <s v="85/157"/>
    <x v="0"/>
    <x v="2"/>
    <n v="31"/>
    <s v="August"/>
    <x v="2"/>
    <s v="31 August 1943"/>
    <x v="0"/>
    <s v="JOBLING, BERNARD WALTER _x000a_Initials: B W _x000a_Nationality: United Kingdom _x000a_Rank: Pilot Officer (Pilot) _x000a_Regiment/Service: Royal Air Force Volunteer Reserve _x000a_Unit Text: 157 Sqdn. _x000a_Age: 27 _x000a_Date of Death: 31/08/1943 _x000a_Service No: 156127 _x000a_Additional information: Son of Walter and Alice Jobling, of Hull; husband of Eileen Bernadette Jobling, of Kilkenny, Irish Republic. _x000a_Casualty Type: Commonwealth War Dead _x000a_Grave/Memorial Reference: Compt. 284. Grave 59. _x000a_Cemetery: HULL NORTHERN CEMETERY _x000a__x000a__x000a_Name: WESTON, FREDERICK THOMAS _x000a_Initials: F T _x000a_Nationality: United Kingdom _x000a_Rank: Pilot Officer (Nav./W.Op.) _x000a_Regiment/Service: Royal Air Force Volunteer Reserve _x000a_Unit Text: 157 Sqdn. _x000a_Age: 34 _x000a_Date of Death: 31/08/1943 _x000a_Service No: 155995 _x000a_Additional information: Son of Mr. and Mrs. Thomas John Weston; husband of Dilys Maud Weston, of Bryncethin. B.A. _x000a_Casualty Type: Commonwealth War Dead _x000a_Cemetery: ST. BRIDE'S MINOR (OR LLANSANTFFRAID) (ST. BRIDGET) CHURCHYARD Stalled at low altitude Stanstead Abbot Essex 31.8.43 (Air Britain Serials) 31.08.43 157 Sqn. DZ739 Stalled and crashed after a climbing turn at Stanstead Abbott. (Mosquito Crash Log)"/>
    <x v="2"/>
    <x v="7"/>
    <x v="41"/>
    <x v="1"/>
    <x v="2"/>
    <x v="1"/>
    <m/>
    <n v="8"/>
    <x v="21"/>
    <x v="0"/>
    <n v="1"/>
    <x v="0"/>
    <x v="3"/>
    <x v="0"/>
  </r>
  <r>
    <n v="7589"/>
    <s v="HK182"/>
    <x v="2"/>
    <n v="488"/>
    <x v="0"/>
    <x v="2"/>
    <n v="31"/>
    <s v="August"/>
    <x v="2"/>
    <s v="31 August 1943"/>
    <x v="0"/>
    <s v="RAWLINGS, Plt Off Leslie McDonald, NZ413474, RNZAF - Mosquito Pilot 488 Sqn, RNZAF - 31 Aug 1943 (Age 20); England. Stalled off turn and dived into ground 3m SSE of East Fortune 31.8.43 (Air Britain Serials)"/>
    <x v="2"/>
    <x v="3"/>
    <x v="29"/>
    <x v="1"/>
    <x v="2"/>
    <x v="1"/>
    <m/>
    <n v="8"/>
    <x v="21"/>
    <x v="0"/>
    <n v="1"/>
    <x v="0"/>
    <x v="42"/>
    <x v="2"/>
  </r>
  <r>
    <n v="6555"/>
    <s v="HX829"/>
    <x v="12"/>
    <n v="151"/>
    <x v="0"/>
    <x v="2"/>
    <n v="31"/>
    <s v="August"/>
    <x v="2"/>
    <s v="31 August 1943"/>
    <x v="0"/>
    <s v="F/Sgt Lavelle, flying with Corporal Friend on an air test, found lack of control with the elevators of the aircraft under test. They were flying over the sea and because of lack of control, they were compelled to abandon the aircraft. Corporal Friend bailed out and his parachute opened, but regretfully he was missing. F/Sgt Lavelle bailed out successfully from a height of about 1000 ft and was picked up after about an hour in his dinghy. (www.151squadron.org.uk) Abandoned after elevator jammed and crashed in sea off Dorset coast 31.8.43 (Air Britain Serials) 31.08.43 151 Sqn. HX829 Crashed into sea off Dorset coast, passenger baled out, one missing. (Mosquito Crash Log)"/>
    <x v="2"/>
    <x v="2"/>
    <x v="65"/>
    <x v="1"/>
    <x v="2"/>
    <x v="1"/>
    <m/>
    <n v="8"/>
    <x v="21"/>
    <x v="0"/>
    <n v="1"/>
    <x v="0"/>
    <x v="8"/>
    <x v="0"/>
  </r>
  <r>
    <n v="6482"/>
    <s v="W4098"/>
    <x v="2"/>
    <n v="157"/>
    <x v="0"/>
    <x v="2"/>
    <n v="31"/>
    <s v="August"/>
    <x v="2"/>
    <s v="31 August 1943"/>
    <x v="0"/>
    <s v="To 4107M 31.8.43 (Air Britain Serials)"/>
    <x v="4"/>
    <x v="3"/>
    <x v="1"/>
    <x v="1"/>
    <x v="2"/>
    <x v="1"/>
    <m/>
    <n v="8"/>
    <x v="21"/>
    <x v="0"/>
    <n v="1"/>
    <x v="0"/>
    <x v="3"/>
    <x v="0"/>
  </r>
  <r>
    <n v="7241"/>
    <s v="DK337"/>
    <x v="4"/>
    <s v="105/139"/>
    <x v="0"/>
    <x v="8"/>
    <n v="31"/>
    <s v="August"/>
    <x v="2"/>
    <s v="31 August / 1 September 1943"/>
    <x v="1"/>
    <s v="31.08.1943 2347 139 to Düsseldorf from Wyton . Lost without trace (BCL). P/O IA Isfeld RCAF +, Sgt JCB Strang +, both rest in Reichswald War Cem Missing (Duisburg) 31.8.43 (Air Britain Serials)"/>
    <x v="3"/>
    <x v="4"/>
    <x v="1"/>
    <x v="1"/>
    <x v="3"/>
    <x v="1"/>
    <m/>
    <n v="8"/>
    <x v="21"/>
    <x v="0"/>
    <n v="1"/>
    <x v="0"/>
    <x v="15"/>
    <x v="0"/>
  </r>
  <r>
    <n v="3473"/>
    <s v="HX834"/>
    <x v="12"/>
    <n v="264"/>
    <x v="0"/>
    <x v="5"/>
    <n v="31"/>
    <s v="August"/>
    <x v="2"/>
    <s v="31 August / 1 September 1943"/>
    <x v="1"/>
    <s v="01.09.1943 Flower Sortie, 264, bombing St.Trond (Sint Truiden) airfield from Predannack . Lost without trace (FCL). W/O M Woolcott +, F/S GWA Lambert +, both buried in Bergen-op-Zoom Cem 31 August / 1 September 1943 FCWDv4 Came down at 0335, Woensdrecht (vlgv) (http://www.nimh.nl/nl/images/1943%20sec_tcm5-7284.pdf) Missing from night intruder mission 1.9.43 (Air Britain Serials)"/>
    <x v="3"/>
    <x v="4"/>
    <x v="1"/>
    <x v="1"/>
    <x v="3"/>
    <x v="1"/>
    <m/>
    <n v="8"/>
    <x v="21"/>
    <x v="0"/>
    <n v="1"/>
    <x v="0"/>
    <x v="10"/>
    <x v="0"/>
  </r>
  <r>
    <n v="4404"/>
    <s v="HK161"/>
    <x v="2"/>
    <s v="256/29"/>
    <x v="0"/>
    <x v="2"/>
    <n v="3"/>
    <s v="September"/>
    <x v="2"/>
    <s v="3/4 September 1943"/>
    <x v="1"/>
    <s v="F/L E D A Shepherd, F/Sgt W J H Menlove (Ross McNeill) 03.09.1943 Defensive Patrol 29 Sqn over Channel from Bradwell Bay . Lost without trace, probably Channel night (FCL). F/L EDA Shepherd +, F/S WJH Menlove +, no further info, cv at Marshalls(Cambridge), delivered as NF 10.02.43-14.07.43 3/4 September 1943 FCWDv4 ??? Maybe 04.09.43 Ltn. Baack 14./KG 2 2-mot. Flzg.  südl. Lincoln: 200 m. [North England] 03.51 Film C. 2031/II Anerk: Nr.- ??? (Note the distance between Lincoln and Bradwell Bay) Took off 02.30 on 3/4 September (http://bb.1asphost.com/lesbutler/tony/tonywood.htm) Missing on patrol 4.9.43 (Air Britain Serials)"/>
    <x v="3"/>
    <x v="4"/>
    <x v="1"/>
    <x v="1"/>
    <x v="3"/>
    <x v="1"/>
    <m/>
    <n v="9"/>
    <x v="23"/>
    <x v="0"/>
    <n v="1"/>
    <x v="0"/>
    <x v="31"/>
    <x v="2"/>
  </r>
  <r>
    <n v="3338"/>
    <s v="HK126"/>
    <x v="2"/>
    <n v="29"/>
    <x v="0"/>
    <x v="2"/>
    <n v="4"/>
    <s v="September"/>
    <x v="2"/>
    <s v="4/5 September 1943"/>
    <x v="1"/>
    <s v="F/O J. Coulthard, 133021, Runnymede Panel 123 and P/O R.M.C. Frencham, 146296, Panel 131 (Henk &amp; Ross McNeill) 05.091943 Interception 29 Sqn S Beachy Head from Ford . Lost without trace night (FCL). F/O J Coulthard +, P/O RMC Frencham +, no further info, cv at Marshalls(Cambridge), delivered as NF 10.02.43-14.07.43 4/5 September 1943 FCWDv4. Took off 01.30 (http://bb.1asphost.com/lesbutler/tony/tonywood.htm) Missing on patrol 4.9.43 (Air Britain Serials)"/>
    <x v="3"/>
    <x v="4"/>
    <x v="1"/>
    <x v="1"/>
    <x v="3"/>
    <x v="1"/>
    <m/>
    <n v="9"/>
    <x v="23"/>
    <x v="0"/>
    <n v="1"/>
    <x v="0"/>
    <x v="31"/>
    <x v="2"/>
  </r>
  <r>
    <n v="646"/>
    <s v="HJ716"/>
    <x v="6"/>
    <s v="301FTU/23"/>
    <x v="1"/>
    <x v="5"/>
    <n v="5"/>
    <s v="September"/>
    <x v="2"/>
    <s v="5 September 1943"/>
    <x v="0"/>
    <s v="The Red Eagles says this was F/O J A le Rosignol and Sergeant L. Green. CWGC says Ashley and Menkes were lost on 2 August, as do other sources. Squadron ORB says the crew of Rosignol and Green crashed when returning from Naples on one engine."/>
    <x v="2"/>
    <x v="3"/>
    <x v="2"/>
    <x v="1"/>
    <x v="2"/>
    <x v="1"/>
    <m/>
    <n v="9"/>
    <x v="23"/>
    <x v="0"/>
    <n v="1"/>
    <x v="0"/>
    <x v="6"/>
    <x v="0"/>
  </r>
  <r>
    <n v="3523"/>
    <s v="HJ778"/>
    <x v="6"/>
    <n v="605"/>
    <x v="0"/>
    <x v="5"/>
    <n v="6"/>
    <s v="September"/>
    <x v="2"/>
    <s v="6 September 1943"/>
    <x v="0"/>
    <s v="UP-A on 605 Squadron (Ian Piper: http://www.605squadron.co.uk/Squadron_aircraft.htm) Damaged by bomb in air raid and caught fire Castle Camps 6.9.43 (Air Britain Serials)"/>
    <x v="0"/>
    <x v="20"/>
    <x v="1"/>
    <x v="1"/>
    <x v="5"/>
    <x v="1"/>
    <m/>
    <n v="9"/>
    <x v="23"/>
    <x v="0"/>
    <n v="1"/>
    <x v="0"/>
    <x v="22"/>
    <x v="0"/>
  </r>
  <r>
    <n v="4064"/>
    <s v="HJ812"/>
    <x v="6"/>
    <s v="301FTU"/>
    <x v="3"/>
    <x v="10"/>
    <n v="6"/>
    <s v="September"/>
    <x v="2"/>
    <s v="6 September 1943"/>
    <x v="0"/>
    <s v="Flew into sea after take-off Bahrain 6.9.43 (Air Britain Serials) Possibly Sgt (Nav/Bombaimer) Harry RANDALL - 1439777, and F/Sgt (Pilot) Sidney A. SIMS - 1336691, buried in the Basra War Cem., Iraq (Was Bahrain substituted for Basra?) (http://www.rafcommands.com/forum/showthread.php?12662-430906-Unaccounted-airmen-6-9-1943)"/>
    <x v="2"/>
    <x v="2"/>
    <x v="18"/>
    <x v="1"/>
    <x v="2"/>
    <x v="1"/>
    <m/>
    <n v="9"/>
    <x v="23"/>
    <x v="0"/>
    <n v="1"/>
    <x v="1"/>
    <x v="35"/>
    <x v="0"/>
  </r>
  <r>
    <n v="344"/>
    <s v="DD685"/>
    <x v="5"/>
    <s v="23/51OTU/60OTU"/>
    <x v="0"/>
    <x v="7"/>
    <n v="7"/>
    <s v="September"/>
    <x v="2"/>
    <s v="7 September 1943"/>
    <x v="0"/>
    <s v="Crashed nr Hales Staffs. 7.9.43 NFD (Air Britain Serials) 07.09.43 60 OTU. DD685 Crashed due to unknown causes at Blore Farm, Hales, Staffordshire. (Mosquito Crash Log)"/>
    <x v="2"/>
    <x v="2"/>
    <x v="50"/>
    <x v="1"/>
    <x v="2"/>
    <x v="1"/>
    <m/>
    <n v="9"/>
    <x v="23"/>
    <x v="0"/>
    <n v="1"/>
    <x v="1"/>
    <x v="29"/>
    <x v="0"/>
  </r>
  <r>
    <n v="3670"/>
    <s v="HJ965"/>
    <x v="10"/>
    <m/>
    <x v="2"/>
    <x v="9"/>
    <n v="8"/>
    <s v="September"/>
    <x v="2"/>
    <s v="8 September 1943"/>
    <x v="0"/>
    <s v="To RCAF 8.9.43 (Air Britain Serials)"/>
    <x v="5"/>
    <x v="3"/>
    <x v="1"/>
    <x v="1"/>
    <x v="2"/>
    <x v="1"/>
    <m/>
    <n v="9"/>
    <x v="23"/>
    <x v="0"/>
    <n v="1"/>
    <x v="1"/>
    <x v="17"/>
    <x v="2"/>
  </r>
  <r>
    <n v="3680"/>
    <s v="HJ966"/>
    <x v="10"/>
    <m/>
    <x v="2"/>
    <x v="9"/>
    <n v="8"/>
    <s v="September"/>
    <x v="2"/>
    <s v="8 September 1943"/>
    <x v="0"/>
    <s v="To RCAF 8.9.43 (Air Britain Serials)"/>
    <x v="5"/>
    <x v="3"/>
    <x v="1"/>
    <x v="1"/>
    <x v="2"/>
    <x v="1"/>
    <m/>
    <n v="9"/>
    <x v="23"/>
    <x v="0"/>
    <n v="1"/>
    <x v="1"/>
    <x v="17"/>
    <x v="2"/>
  </r>
  <r>
    <n v="411"/>
    <s v="DK323"/>
    <x v="4"/>
    <s v="105/1655MTU/13OTU/1655MTU"/>
    <x v="0"/>
    <x v="7"/>
    <n v="8"/>
    <s v="September"/>
    <x v="2"/>
    <s v="8 September 1943"/>
    <x v="1"/>
    <s v="1655 MTU 5/11/1943 Training DK285 Mosquito IV T/o 2205 Marham for a night cross country. Lost without trace. F/O P T LHallett DFC 26 400276 RUNNYMEDE MEMORIAL 1799163, F/O A W FQuick 33 401567 RUNNYMEDE MEMORIAL 2939807 (http://www.156squadron.com/display_newpff_roll.asp?ID=1655%20MTU) Crashed on take-off Marham 8.9.43 (Air Britain Serials) 08.09.43 1655MTU. DK323 Swung on take-off and suffered undercarriage collapse at Marham aerodrome, no injuries. (Mosquito Crash Log)_x000a__x000a_Sources: _x000a_NAA: A705, 166/17/362 _x000a_AWM65, 2466 _x000a_ _x000a_Aircraft Type:  Mosquito _x000a_Serial number:  DK 285 _x000a_Radio call sign:   _x000a_Unit:  1655 Mosquito Trg RAF _x000a_ _x000a_Summary: _x000a_Mosquito DK 285 of 1655 Mosquito Training Unit, RAF, took off at 2205 hours on 5 _x000a_November 1943 on a cross country night flying exercise. The crew were briefed to fly at _x000a_25,000 feet the target being the Isle of Man. The aircraft was due back at 0100 hours, but _x000a_did not return to base. _x000a_ _x000a_An aircraft was seen to dive into the sea about one mile out between Port Greenock and _x000a_Derby Head, Isle of Man, and it was considered that this may have been DK 285. _x000a_Surface craft searched during the night, and air sea rescue aircraft took off shortly after _x000a_daylight and thoroughly searched the area during the day with nil results.  _x000a_ _x000a_Crew: _x000a_RAAF 400276 FO Hallett, P T L  DFC (Pilot) _x000a_RAAF 410567 FO Quick, A W F (Navigator) _x000a_ _x000a_In 1949 it was recorded that the crew were lost at sea. _x000a_ _x000a_Citation: _x000a_DFC: PO Hallet of 460 Sqn has displayed a fine fighting spirit and determination to _x000a_complete his allotted task. Since joining this Squadron in March 1942, he has carried out _x000a_attacks on many important targets including Emden, Essen, Hamburg, Rostock and _x000a_Warnemunde_x000a__x000a_MISSING WITH NO KNOWN GRAVE _x000a_ _x000a_    BY ALAN STORR"/>
    <x v="2"/>
    <x v="2"/>
    <x v="33"/>
    <x v="1"/>
    <x v="2"/>
    <x v="1"/>
    <m/>
    <n v="9"/>
    <x v="23"/>
    <x v="0"/>
    <n v="1"/>
    <x v="1"/>
    <x v="12"/>
    <x v="0"/>
  </r>
  <r>
    <n v="4947"/>
    <s v="HX805"/>
    <x v="12"/>
    <s v="301FTU"/>
    <x v="0"/>
    <x v="10"/>
    <n v="9"/>
    <s v="September"/>
    <x v="2"/>
    <s v="9 September 1943"/>
    <x v="0"/>
    <s v="9 September 1943. Mosquito HX805 from Lyneham was burnt out at Vines Farm, Grittenham 11.30hrs. One crew member bailed out, the other was killed. Who was he and what was his unit?_x000a__x000a_9-9-1943_x000a_301 Ferry Training Unit_x000a_Mosquito FB.VI HX805_x000a__x000a_Aircraft broke up and crashed at Gallow Hill, Brinkworth, Swindon, Wilts. (One Killed, one injured)_x000a__x000a_AUS413377 F/Sgt Leonard Burtham HABERECHT RAAF +_x000a_550725 F/Sgt A H DUTTON* Injured_x000a_(http://www.rafcommands.com/forum/showthread.php?t=5781)_x000a__x000a_Description Personal and service-related records of 41377 Flight Sergeant Leonard B. Haberecht: RAAF logbook maintained by Haberecht during 1941-43; personal diary, covering 23 August 1942 to 8 September 1943; letter by the station's commanding officer to Haberecht's wife, dated 18 September 1943, expressing sympathy and informing her of his military funeral at Bath, England, after his death in a training accident on 9 September 1943, while flying a Mosquito Mark VI; a personal letter, dated 26 September 1943, to Haberecht's wife from another officer at RAF Station Lyneham, Wiltshire, after the accident; personal letter to Haberecht's wife, dated 15 Septenber 1843, by Flight Sergeant A.H. Dutton, also in the aircraft, explaining the circumstances of the accident and his own survival through Haberecht's assistance; certificate recording the service medals awarded to Haberecht: Defence Medal, War Medal 1939-45 and Australian Service Medal 1939-45, issued by Department of the Air (Australian Government). _x000a_(http://cas.awm.gov.au/item/PR00997) Broke up in air Brinkworth Wilts. 9.9.43 (Air Britain Serials) 09.09.43 301 Sqn. HX805 Aircraft broke up and crashed at Gallow Hill, Brinkworth, Swindon, Wilts, killing one, injuring one. (Mosquito Crash Log)_x000a__x000a_RAAF 413377 Flt Sgt L B Haberecht, (Pilot) †_x000a_RAF  Flt Sgt Alfred Dutton (Staff Wireless / Air Gunner)_x000a__x000a_Flt Sgt Haberecht is buried in the Bath (Haycombe) Cemetery, UK._x000a__x000a_In a later statement the Staff WAG said : “I was detailed to carry out a wireless test on_x000a_Mosquito HX805. At approx 1017 hours on 9th Sept 1943, I entered the aircraft with the_x000a_pilot Flt Sgt Haberecht, who started the engines up and without warming them up, taxied_x000a_to the end of the runway, and took straight off at approx 1030. We climbed to 5,000 feet_x000a_and dived downward over the WAAF site at Compton Bassett, clearing the site by about_x000a_150 feet. We then climbed to 8,000 feet and dived once more over the site clearing it by_x000a_about 2/300 feet. We then climbed to 20,000 feet, and cruised around while I tested the_x000a_wireless. At about 1055, the Pilot decided to return to base, and I then reeled in my_x000a_trailing aerial. The Pilot then instructed me to secure my safety harness as he was going_x000a_to loop the aircraft. We commenced a shallow dive, IAS 160mph. At 15,000 feet I was_x000a_secured, and the Pilot put the aircraft in a 10 degree dive which we maintained for 20_x000a_seconds., and the Pilot commenced easing the stick back gently, when the starboard wing_x000a_shuddered violently. The Pilot released his safety harness and jettisoned the door. The_x000a_aircraft commenced a flat spin and shuddered. The aircraft then went into a vertical spin._x000a_The Pilot picked up my chute pack and pushed it against my chest while I attempted to_x000a_clip it on. He told me to hurry. At about 2,000 feet having secured one side of my pack_x000a_the Pilot pushed me out of the door backwards.“_x000a_An Inquiry into the accident concluded : “The aircraft spun in from 15,000 feet out of_x000a_control and breaking up during descent to burst into flames on impact. The Pilot was on_x000a_duty at the time and in no way to blame for the crash. He deserves commendation for_x000a_remaining with the aircraft to help his wireless operator to get out of the aircraft at the_x000a_cost of his own life.”_x000a_(http://ww2talk.com/forums/topic/18267-in-memoriam-those-air-force-pilotscrews-who-died-on-this-day-in-ww2/)"/>
    <x v="2"/>
    <x v="2"/>
    <x v="8"/>
    <x v="1"/>
    <x v="2"/>
    <x v="1"/>
    <m/>
    <n v="9"/>
    <x v="23"/>
    <x v="0"/>
    <n v="1"/>
    <x v="1"/>
    <x v="35"/>
    <x v="0"/>
  </r>
  <r>
    <n v="2303"/>
    <s v="HJ766"/>
    <x v="12"/>
    <s v="301FTU/Malta/23"/>
    <x v="1"/>
    <x v="5"/>
    <n v="9"/>
    <s v="September"/>
    <x v="2"/>
    <s v="9/10 September 1943"/>
    <x v="1"/>
    <s v="Missing 9.9.43 (Air Britain Serials) F/O C.J. Barber and F/O P. A.Stevens KIA (The Red Eagles and CWGC)   http://www.rafcommands.com/forum/showthread.php?t=9298&amp;highlight=Mosquito)           132589 F/O Clive Jarvis BARBER RAFVR + Malta Memorial, 135276 F/O Philip Arthur STEVENS RAFVR + Malta Memoria, Failed to return from ops to Viterbo, Grossetto. Took off 00.15hrs, 10/09/43, Mosquito HX802.(same)  MH - Squadron ORB says HX802 was lost on 2 November 1943, F/O H. White and F/S G.B. Taylor FTR from a strafe of the Rome - Florence area MH - Gladman and Moody definitely lost on 25 June, however 25 June is too early for HJ766 to have been on squadron. MH feels 9.9.43 is the correct date for the loss of HJ766, Gladman and Moody lost on another aircraft. The 23 Squadron ORB is particularly unreliable around this period (it appears to have been filled out long after the fact, and many 23 Squadron serials are very similar). "/>
    <x v="3"/>
    <x v="4"/>
    <x v="1"/>
    <x v="1"/>
    <x v="3"/>
    <x v="1"/>
    <m/>
    <n v="11"/>
    <x v="19"/>
    <x v="0"/>
    <n v="1"/>
    <x v="0"/>
    <x v="6"/>
    <x v="0"/>
  </r>
  <r>
    <n v="4449"/>
    <s v="DZ375"/>
    <x v="4"/>
    <s v="1474 Flt/192"/>
    <x v="0"/>
    <x v="15"/>
    <n v="11"/>
    <s v="September"/>
    <x v="2"/>
    <s v="11 September 1943"/>
    <x v="0"/>
    <s v="11.09.43 Staffelabschuss V./KG 40 Mosquito  380 km. W. Brest - Reference: CG MSS f. 216 11.08.1943 1635 Special Signal Duties over Bay of Biscay 192 to from Predannack . Lost without trace (BCL). F/O EWH Salter RNZAF +, W/O RC Besant DFM +, Coded DT-L (http://harringtonmuseum.org.uk/Aircraft%20lost%20on%20Allied%20Forces%20Special%20Duty%20Operations.pdf) Missing on SD flight over Bay of Biscay 11.9.43 (Air Britain Serials)"/>
    <x v="0"/>
    <x v="21"/>
    <x v="69"/>
    <x v="15"/>
    <x v="0"/>
    <x v="40"/>
    <m/>
    <n v="9"/>
    <x v="23"/>
    <x v="0"/>
    <n v="1"/>
    <x v="0"/>
    <x v="43"/>
    <x v="0"/>
  </r>
  <r>
    <n v="4002"/>
    <s v="KB306"/>
    <x v="8"/>
    <s v="USAAF"/>
    <x v="4"/>
    <x v="8"/>
    <n v="14"/>
    <s v="September"/>
    <x v="2"/>
    <d v="1943-09-14T00:00:00"/>
    <x v="0"/>
    <s v="MH - Clearly was on USAAF service, using original serial number._x000a__x000a_CONTAINS REPORT OF ACCIDENT AT WRIGHT FIELD OH, INVOLVING MOSQUITO AIRCRAFT, SERIAL NUMBER KB-306, PILOTED BY CAPT GUSTAV E. LUNDQUIST, WHICH STRUCK  PARKED P-38G AIRCRAFT, SERIAL NUMBER 42-12630, AND PT-23 ARICRAFT, SERIAL NUMBER 41-15172., file 141699 http://airforcehistoryindex.org/search.php?q=MOSQUITO&amp;o=50        430914   Mosquito  KB-306 Flight   Test  Wright Field, OH    FGC  3  Lundquist, Gustav E  USA  OH  Wright Field, OH "/>
    <x v="5"/>
    <x v="3"/>
    <x v="1"/>
    <x v="1"/>
    <x v="2"/>
    <x v="1"/>
    <m/>
    <n v="9"/>
    <x v="23"/>
    <x v="1"/>
    <n v="1"/>
    <x v="1"/>
    <x v="33"/>
    <x v="1"/>
  </r>
  <r>
    <n v="3888"/>
    <s v="DZ598"/>
    <x v="4"/>
    <n v="139"/>
    <x v="0"/>
    <x v="8"/>
    <n v="14"/>
    <s v="September"/>
    <x v="2"/>
    <s v="14/15 September 1943"/>
    <x v="1"/>
    <s v="14.09.1943 1936 139 to Berlin from Wyton . Lost without trace (BCL). F/L MW Colledge +, F/O GL Marshall +, In &quot;Target for Tonight&quot; Denis Braithwaite recounts that the weather was foul that night, and that four of the eight 139 Sqn aircraft attacking Berlin turned back. Airborne 1936 14Sep43 from Wyton. One of eight Mosquitoes despatched on this operation. Lost without trace. Both are commemorated on the Runnymede Memorial. F/L M.W.Colledge KIA F/O G.L.Marshall KIA (Lost Bombers) _x000a__x000a_However, author Len Cairns has discovered that there is a good chance that an errant Mosquito was involved. Most people have discounted this theory since the six Mosquitoes seconded to the mission from 418 and 605 Squadrons all returned safely. However another Mosquito on a completely different operation to attack Berlin did not come back. And it may be this one that collided with David’s Lancaster._x000a__x000a_The first piece of evidence is in the Operations Record Book for 278 Squadron, the Coastal Command squadron which was responsible for air sea rescue on the Norfolk coastal area. Its account is quite different from that recorded by 617 Squadron: _x000a__x000a_A/C ANSON No EG496_x000a_CREW_x000a_F/O SIMS, W F_x000a_F/Sgt HAMMOND, A_x000a_F/O DUNHILL, A_x000a_F/O RICHARDSON, K_x000a_W/O FRASER, R D_x000a_DUTY: Search position H.0374 for Lancaster and Mosquito reported to have COLLIDED._x000a_TIME OF SEARCH: 06.38 – 07.56 hours._x000a_Aircraft searched this position and found an oil patch approximately one mile long and 200 yards wide in which were small pieces of wreckage. Nothing further was seen and a ‘FIX’ was transmitted to operations after which A/C returned to base._x000a_(National Archives: AIR 27/1605)_x000a__x000a_Later that day a report had reached London. Every afternoon a group of senior ofﬁcers would convene in a meeting room at the Air Ministry to discuss technical and administrative matters concerning Bomber Command. It was called the Air Ofﬁcers Administration Conference (usually abbreviated in the ﬁles as the AOAs Conference). They would note details of the numbers of squadrons available, the ferrying of aircraft to and from different stations and the mechanical and other problems that had occurred. But they also looked at the numbers of operations ﬂown, the losses incurred and, particularly, since they were interested in ironing out any repeated mechanical failures, which might be the cause of crashes. That very day, probably within 15 hours of the incident occurring, they noted that there had indeed been a crash the night before. The minutes of the conference state, quite baldly:_x000a__x000a_Crashed:_x000a_1 Lancaster of 617 Squadron and 1 Mosquito of 139 Squadron are believed to have collided N.E. of Cromer. No survivors yet reported. (National Archives: AIR 24/259) _x000a_According to the records, one Mosquito of 139 Squadron, DZ598, had been recorded as ‘did not return’, as nothing had been heard from it after it took off from Wyton in Cambridgeshire at 1936 hours on 14 September. The pilot was Flt Lt M W Colledge and the navigator Flg Off G L Marshall._x000a__x000a_Unfortunately this is where the trail goes cold because the 139 Squadron records are not very informative. The RAF Wyton ORB gives a little more detail about the raid:_x000a__x000a_This trip was made unusually difﬁcult by heavy cumulonimbus, which caused several crews to return early and made the operation longer and more arduous for those who pressed on to the target. _x000a_F/L Colledge did not return; nothing was heard of him after take-off. (National Archives: AIR 27/960) _x000a_There is no further information about what happened to Flt Lt Colledge’s Mosquito. As nothing had been heard from him after take-off, and no wreckage was ever found, it has always been assumed that he was lost over the sea on the outward trip. However, it is possible that his radio failed, but he decided to press on to Berlin regardless. And, on the way home, his aircraft collided with David’s. _x000a__x000a_It’s certainly plausible. If Colledge had gone onto Berlin, he would have been coming back across the North Sea between 0030 and 0100, and his route from the northern end of Texel Island off the Dutch coast to landfall at Cromer would have intersected with the 617 Squadron Lancasters’ route, which was due to take them from Coningsby to landfall on the Dutch coast just north of Petten. Plotted out on a map, the intersection point is very close to where we know the accident occurred._x000a__x000a_We will never know for certain what caused David Maltby's final crash. But many people would agree with his uncle, Aubrey Hatfeild, who had himself been an RFC pilot in the First World War. David was too experienced a pilot to make a mistake while turning an aircraft around, even one laden down by a new six ton bomb. Aubrey told other family members during the war that a Mosquito 'which shouldn't have been there' was involved in the crash. And there is some evidence in the official files which backs him up. _x000a__x000a_© Charles Foster 2008. _x000a_Many thanks to Len Cairns for help on this article. _x000a_http://www.breakingthedams.com/lastflight.html Missing (Berlin) 15.9.43 (Air Britain Serials)"/>
    <x v="0"/>
    <x v="13"/>
    <x v="1"/>
    <x v="1"/>
    <x v="4"/>
    <x v="1"/>
    <m/>
    <n v="9"/>
    <x v="23"/>
    <x v="0"/>
    <n v="1"/>
    <x v="0"/>
    <x v="15"/>
    <x v="0"/>
  </r>
  <r>
    <n v="5927"/>
    <s v="HK123"/>
    <x v="2"/>
    <n v="85"/>
    <x v="0"/>
    <x v="2"/>
    <n v="15"/>
    <s v="September"/>
    <x v="2"/>
    <d v="1943-09-15T00:00:00"/>
    <x v="0"/>
    <s v="5.09.1943 Interception 85 from West Malling hit by return fire of Ju88 KG6, crew baled out. near Tenterden, Kent pm (FCL). F/O ER Hedgecoe ok, Sgt JR Whitham ok, cv at Marshalls(Cambridge), delivered as NF 10.02.43-14.07.43 Apparently damaged by return fire from Ju88 and abandoned Tenterden Kent 15.9.43 (Air Britain Serials) 15.09.43 85 Sqn. HK123 Whilst firing at a Ju 88 the pilot heard a noise similar to that of perspex blowing in, they were in fact hit by return fire from the Ju 88. Unable to make base, the crew baled out and the aircraft crashed at Tenterden, Kent. The Ju(Mosquito Crash Log)"/>
    <x v="0"/>
    <x v="21"/>
    <x v="70"/>
    <x v="16"/>
    <x v="0"/>
    <x v="40"/>
    <m/>
    <n v="9"/>
    <x v="23"/>
    <x v="0"/>
    <n v="1"/>
    <x v="0"/>
    <x v="13"/>
    <x v="2"/>
  </r>
  <r>
    <n v="7604"/>
    <s v="HK203"/>
    <x v="2"/>
    <n v="488"/>
    <x v="0"/>
    <x v="2"/>
    <n v="15"/>
    <s v="September"/>
    <x v="2"/>
    <s v="15/16 September 1943"/>
    <x v="1"/>
    <s v="Jimmy Rawnsley describes the incident, as a collision, He 111 and Mosquito crashed together. GUNN, Flt Lt James Athol, NZ402866, RNZAF - Mosquito Pilot 488 Sqn, RNZAF - 15 Sep 1943 (Age 23); England. 15.09.1943 Interception Patrol 488 RNZAF from Bradwell Bay crashed by return fire from He111. probably off Foreness, no trace pm (FCL). F/L JA Gunn RAAF +, F/O J Affleck RAF +, bodies washed ashore later, no known graves, cv at Marshalls(Cambridge), delivered as NF 10.02.43-14.07.43. Mosquito, by Sharp &amp; Bowyer, states the loss on an He 111 was most unlikely - may have been a Do 217. Lewis Brandon also briefly describes the incident in his memoirs, &quot;Night Flyer&quot;. Shot down by return fire from He111 15.9.43 (Air Britain Serials) 15.09.43 488 Sqn. HK203 Missing with two crew members after shooting down an He.111 north of Bradwell Bay. (Mosquito Crash Log)  Sadly 15/ix/43 saw the first casualties of Broody’s tour. Jimmy Gunn and Jock Affleck were killed during an exchange of fire with a Heinkel bomber. Leslie Hunt recalls in his history of 488 Squadron “Defence until Dawn” that Gunn and Affleck’s hunt for the enemy aircraft was being monitored on the radio in dispersal. There was enthusiasm all round as Gunn first engaged the target. The Heinkel’s loss was witnessed by airmen at a coastal Radar station, and the news passed back to 488′s dispersal to great excitement. Sadly, nothing further was heard from Gunn, and it soon became aparent that they would not return. (http://broodyswar.wordpress.com/2013/09/)"/>
    <x v="0"/>
    <x v="13"/>
    <x v="1"/>
    <x v="1"/>
    <x v="4"/>
    <x v="1"/>
    <m/>
    <n v="9"/>
    <x v="23"/>
    <x v="0"/>
    <n v="1"/>
    <x v="0"/>
    <x v="42"/>
    <x v="2"/>
  </r>
  <r>
    <n v="110"/>
    <s v="DD678"/>
    <x v="5"/>
    <s v="23/51OTU/60OTU"/>
    <x v="0"/>
    <x v="7"/>
    <n v="16"/>
    <s v="September"/>
    <x v="2"/>
    <s v="16 September 1943"/>
    <x v="0"/>
    <s v="WILMOT, Peter Royce - (Flying Officer); Service Number - 421593; File type - Casualty - Repatriation; Aircraft - Mosquito II DD678; Plaqce - Shawbury, Shropshire, United Kingdom; Date - 16 September 1943 Barcode 1082597 (NAA) Dived into ground nr Shawbury 16.9.43 (Air Britain Serials) 16.09.43 60 OTU. DD678 Crashed and burnt out after stalling on a steep turn at Stone House Farm, near Shawbury, Salop. (Mosquito Crash Log)   31-08-43 P/O P R Wilot RAAF (P) arrived from No.12 A.F.U. for training but was not crewed up..  16-09-43   A fatal accident occured near Shawbury, involving Mosquito DD678 (Pilot F/O P R Wilmot RAAF). F/O Wilmot had been engaged in local formation flying with another aircraft after which he made a few steep turns, resulting finally in a vertical dive.  (60 OTU ORB quoted at http://www.rafcommands.com/forum/showthread.php?11200-Pilot-Navigator-photo-paydirt"/>
    <x v="2"/>
    <x v="2"/>
    <x v="29"/>
    <x v="1"/>
    <x v="2"/>
    <x v="1"/>
    <m/>
    <n v="9"/>
    <x v="23"/>
    <x v="0"/>
    <n v="1"/>
    <x v="1"/>
    <x v="29"/>
    <x v="0"/>
  </r>
  <r>
    <n v="5261"/>
    <s v="HJ717"/>
    <x v="6"/>
    <s v="301FTU/23"/>
    <x v="1"/>
    <x v="5"/>
    <n v="16"/>
    <s v="September"/>
    <x v="2"/>
    <d v="1943-09-16T00:00:00"/>
    <x v="0"/>
    <s v="Crashed at Lecce 16 September 1943, crew OK (ORB). Missing 18.9.43 NFD (Air Britain Serials) Possibly crash-landed near Lecce, Sergeant Shattock and Coley both OK after engine failure. (The Red Eagles)"/>
    <x v="0"/>
    <x v="8"/>
    <x v="1"/>
    <x v="1"/>
    <x v="4"/>
    <x v="1"/>
    <m/>
    <n v="9"/>
    <x v="23"/>
    <x v="0"/>
    <n v="1"/>
    <x v="0"/>
    <x v="6"/>
    <x v="0"/>
  </r>
  <r>
    <n v="3828"/>
    <s v="HJ827"/>
    <x v="6"/>
    <n v="410"/>
    <x v="0"/>
    <x v="5"/>
    <n v="16"/>
    <s v="September"/>
    <x v="2"/>
    <s v="16/17 September 1943"/>
    <x v="1"/>
    <s v="16.09.1943 Intruder Sortie 410 Sqn to Melun F from Coleby Grange . Lost without trace (FCL). F/O JE Fisher RCAF +, Sgt D Ridgway RCAF +, both buried at Pont-Audemer Cem 16/17 September 1943 FCWDv4. Took off 20.48 (http://bb.1asphost.com/lesbutler/tony/tonywood.htm) One crew was lost, P/O J.E. Fisher and Sgt. D. Ridgeway(***) (RAF), who failed to return from a sortie to the Melun area on the night of the 16th, when the last Mosquito VI sorties were made.(10) These aircraft were then transferred 11 and both ranger and flower operations ceased. In their place the Squadron prepared to undertake &quot;Mahmoud&quot; sorties, or offensive patrols over specific points in search for enemy aircraft. For this purpose two specially equipped Mosquito IIs were to be kept at readiness each night._x000a__x000a_(***) Webmaster's Notes: Could not find any reference to this aviator on the Commonwealth War Graves Commission MH - CORRECT SPELLING IS RIDGWAY._x000a__x000a_(10) Two crews from another squadron on their return from France that night reported seeing an aircraft shot down in flames by flak and cannon fire near Beaumone le Roger. The location and time agreed with the flight plan of the missing Cougar aircraft. (http://www.rcaf.com/410squadron/410eng1-3.htm) Missing from night intruder to Melun 17.9.43 (Air Britain Serials)"/>
    <x v="0"/>
    <x v="1"/>
    <x v="1"/>
    <x v="1"/>
    <x v="1"/>
    <x v="1"/>
    <m/>
    <n v="9"/>
    <x v="23"/>
    <x v="0"/>
    <n v="1"/>
    <x v="0"/>
    <x v="19"/>
    <x v="0"/>
  </r>
  <r>
    <n v="4704"/>
    <s v="KB178"/>
    <x v="13"/>
    <s v="36 OTU"/>
    <x v="2"/>
    <x v="7"/>
    <n v="17"/>
    <s v="September"/>
    <x v="2"/>
    <d v="1943-09-17T00:00:00"/>
    <x v="0"/>
    <s v="F/O A.J. Rutherford (Pilot) and P/O T.A. Pittock (Observer) were killed when Mosquito KB178 crashed at approx. 1145 hours, 3.5 miles S.E. Hampden. Bridgetown, NS. PITTOCK, Trevor Alfred  RAF  GB153254  Pilot Officer, RUTHERFORD, Allan James  RAAF  AUS413900  Flying Officer. (http://www.rootsweb.ancestry.com/~nbpennfi/penn8b1RollOfHonour_No36OTU_TrainingCasualties.htm)RCAF Accident Hampdon NS .43 (Air Britain Serials)"/>
    <x v="2"/>
    <x v="2"/>
    <x v="32"/>
    <x v="1"/>
    <x v="2"/>
    <x v="1"/>
    <m/>
    <m/>
    <x v="23"/>
    <x v="1"/>
    <n v="1"/>
    <x v="1"/>
    <x v="41"/>
    <x v="1"/>
  </r>
  <r>
    <n v="3919"/>
    <s v="DZ428"/>
    <x v="4"/>
    <n v="139"/>
    <x v="0"/>
    <x v="8"/>
    <n v="17"/>
    <s v="September"/>
    <x v="2"/>
    <s v="17/18 September 1943"/>
    <x v="1"/>
    <s v="17.09.1943 2022 139 to Berlin from Wyton returned to base, damaged beyond repair. Wyton 0039 (BCL). P/O BRJ Hay ok, F/S BC Kemp ok, &quot;Target for Tonight&quot; by Denys Braithwaite says this was S-Sugar, with Joe Patient and Sgt. Gilroy as crew. Good account of return to base. Hit by flak at 27,000 feet but continued on and bombed, further hit by flak. On descending attacked by two fighters, given as Fw 190s, shook these off by diving to 200 feet. Belly-landed at Manston, then struck by a Typhoon, which cut the Mosquito in half (Mosquito) Lost 17.9.43 NFD (Air Britain Serials)"/>
    <x v="1"/>
    <x v="5"/>
    <x v="1"/>
    <x v="1"/>
    <x v="0"/>
    <x v="1"/>
    <m/>
    <n v="9"/>
    <x v="23"/>
    <x v="0"/>
    <n v="1"/>
    <x v="0"/>
    <x v="15"/>
    <x v="0"/>
  </r>
  <r>
    <n v="3529"/>
    <s v="HJ790"/>
    <x v="6"/>
    <n v="605"/>
    <x v="0"/>
    <x v="5"/>
    <n v="22"/>
    <s v="September"/>
    <x v="2"/>
    <s v="22/23 September 1943"/>
    <x v="1"/>
    <s v="23.9.1943 Intruder Sortie 605 to Ardorf from Castle Camps . Lost without trace night (FCL). F/O KH Dacre DFC +, Sgt SR Didsbury DFM +, no further info 22.09.43 Ofw. Fleischmann 7./JG 301 Mosquito  Oldenburg: 200 m. 24.00 Film C. 2031/II Anerk: Nr.1 - Appears to have taken off on the 23rd according to Markus, however http://bb.1asphost.com/lesbutler/tony/tonywood.htm gives this as 22/23 September. Another source has this on 605 Squadron as UP-R. F/O Kenneth Fraser Dacre (pilot), 126951, DFC (LG #36207, Oct 8, 1943/S5 of Oct 12, pg 4501), KIA, September 23, 1943, Mosquito VI HJ790 'R'. (Frank Olynyk on 12 O'Clock High Board) Took off 21.00 (http://bb.1asphost.com/lesbutler/tony/tonywood.htm) Oldenburg is a good deal southeast of Ardorf. Also time seems too late in the evening for the Mossie still to have been hanging around. However, Dacre and Didsbury are buried in Sage - &quot;Sage is a village 24 kilometres south of Oldenburg&quot; according to the CWGC. Also note a JG 300 loss on the same date in the same area - 1943.09.22 Oldenburg Fleischmann Fw. Leodega Me 109G-6 20382, III. (III.) JG 300 (11), WIA on 22.9.43 in Luftkampf, Oldenburg 100% Prien &amp; Rodeike, JG 1 &amp; 11, p.619 txt. Missing (Ardorf) 23.9.43 (Air Britain Serials)"/>
    <x v="0"/>
    <x v="0"/>
    <x v="71"/>
    <x v="17"/>
    <x v="0"/>
    <x v="44"/>
    <m/>
    <n v="9"/>
    <x v="23"/>
    <x v="0"/>
    <n v="1"/>
    <x v="0"/>
    <x v="22"/>
    <x v="0"/>
  </r>
  <r>
    <n v="4777"/>
    <s v="HX818"/>
    <x v="12"/>
    <n v="418"/>
    <x v="0"/>
    <x v="5"/>
    <n v="22"/>
    <s v="September"/>
    <x v="2"/>
    <s v="22/23 September 1943"/>
    <x v="1"/>
    <s v="23.09.1943 Intruder Sortie 418 to Hopsten airfield from Ford hit enemy aircraft debris, on return to UK wing caught fire, crew baled out, only pilot rescued. over sea, no trace night (FCL). S/L CC Moran ok, F/S GV Rogers +, Rogers no known grave Taken on strength from De Havilland, 23 July 1943. Lost at sea, 22 September 1943. TH-P, letter on list dated 2 September 1943. (Hugh Halliday) Damaged by night fighter Hannover engine caught fire abandoned 20m E of Manston 23.9.43 (Air Britain Serials) Charlie Moran blew up a kite as it circled an airfield. So close was he to his victim that the explosion seriously damaged the Mosquito and threw it out of control. Righting his machine with difficulty, Moran limped homewards to within 25 miles of the English Coast where the Mossie caught fire and he and his observer, FS G. V. Rogers, were forced to bale out. Three hours later Moran was picked up by A/S/R launches, but an intensive search found no trace of Rogers. On his return Moran reported: On trying to jettison the door the bottom hinge stuck and Rogers had considerable difficulty in getting it clearthe aircraft was then flying on one engine and very difficult to control. He finally kicked the door free and baled out head first at about 3,000 ft. He appeared to leave the aircraft quite freely. After giving a further transmission for a fix I endeavoured to get out of my seat, but some part of my harness got caught and while I was trying to free myself the aircraft got out of control and lost height to about 1,000 ft. I got back into my seat, pulled the stick back and the aircraft rocketed up with the port wing well down. I then got clear and, keeping my right hand on the stick as long as possible, I turned on my stomach and left the aircraft without difficulty feet first. The parachute opened without any trouble and after stopping a bit of sway I made a good landing on the sea. I did not release my harness until I had made sure I had a good grip on the dinghy lanyard. Before climbing into the dinghy I only half filled it and let it inflate fully round me while I was seated inside. I then collapsed, and when I came to I found that the parachute was pulling one end of the dinghy down. I released the lanyard and threw the floating torch into the sea. It lighted satisfactorily and remained on until I was finally rescued. (The RCAF Overseas - The Fifth Year)"/>
    <x v="0"/>
    <x v="22"/>
    <x v="1"/>
    <x v="1"/>
    <x v="4"/>
    <x v="1"/>
    <m/>
    <n v="9"/>
    <x v="23"/>
    <x v="0"/>
    <n v="1"/>
    <x v="0"/>
    <x v="30"/>
    <x v="0"/>
  </r>
  <r>
    <n v="7670"/>
    <s v="LR405"/>
    <x v="14"/>
    <n v="540"/>
    <x v="0"/>
    <x v="0"/>
    <n v="24"/>
    <s v="September"/>
    <x v="2"/>
    <s v="24 September 1943"/>
    <x v="0"/>
    <s v="24.09.43 Uffz. Rudolf Rauhaus: 4 5./JG 1 Mosquito  05 Ost S/FN-7: 9.700 m. [E. Zwolle] 18.12 Film C. 2031/II Anerk: Nr. - Wreck recovered from Genemuiden in 1993. Genemuiden (Kamperzeedijk) (http://www.nimh.nl/nl/images/1943%20sec_tcm5-7284.pdf) Missing 24.9.43 (Air Britain Serials) _x000a__x000a_Name: PEEK, ERNEST PERCY HENRY _x000a_Initials: E P H _x000a_Nationality: United Kingdom _x000a_Rank: Flight Sergeant (Pilot) _x000a_Regiment/Service: Royal Air Force Volunteer Reserve _x000a_Unit Text: 540 Sqdn. _x000a_Age: 23 _x000a_Date of Death: 24/09/1943 _x000a_Service No: 1375401 _x000a_Additional information: Son of Percy Thomas Peek and Bertha E. Peek, of Walthamstow, Essex. _x000a_Casualty Type: Commonwealth War Dead _x000a_Grave/Memorial Reference: Plot A. Row 1. Grave 3. _x000a_Cemetery: ZWOLLERKERSPEL (VOORST) GENERAL CEMETERY _x000a__x000a_Name: WILLIAMS, JAMES HENRY _x000a_Initials: J H _x000a_Nationality: United Kingdom _x000a_Rank: Pilot Officer (Nav.) _x000a_Regiment/Service: Royal Air Force Volunteer Reserve _x000a_Unit Text: 540 Sqdn. _x000a_Age: 23 _x000a_Date of Death: 24/09/1943 _x000a_Service No: 148816 _x000a_Additional information: Son of James Henry and Irene Amanda Williams; husband of Constance Ruth Williams, of Stourbridge, Worcestershire. _x000a_Casualty Type: Commonwealth War Dead _x000a_Grave/Memorial Reference: Plot A. Row 1. Grave 4. _x000a_Cemetery: ZWOLLERKERSPEL (VOORST) GENERAL CEMETERY _x000a__x000a_(CWGC)"/>
    <x v="0"/>
    <x v="5"/>
    <x v="25"/>
    <x v="4"/>
    <x v="0"/>
    <x v="45"/>
    <m/>
    <n v="9"/>
    <x v="23"/>
    <x v="0"/>
    <n v="1"/>
    <x v="0"/>
    <x v="16"/>
    <x v="0"/>
  </r>
  <r>
    <n v="2509"/>
    <s v="HJ658"/>
    <x v="2"/>
    <s v="307/264/307"/>
    <x v="0"/>
    <x v="5"/>
    <n v="25"/>
    <s v="September"/>
    <x v="2"/>
    <s v="25 September 1943"/>
    <x v="0"/>
    <s v="25.09.1943 Instep Patrol 307 to Bay of Biscay from Predannack hit by return fire from Ju88. Lost without trace (FCL). F/S LJ Loundes +, F/S I Cotton +, no further info 25-Sep-43. Mosquito VI HJ658. F/Sgt L. Loundes KIA / F/Sgt I. Cotton KIA. Instep: hit by return fire from Ju88, failed to return. 25-Sep-43. Mosquito VI HJ658. F/Sgt L. Loundes KIA / F/Sgt I. Cotton KIA. Instep: hit by return fire from Ju88, failed to return. Tony Woods' lists: 25.09.43 Uffz. Reuter 15./KG 40 Mosquito  14 West N/6639: 1.000 m. 17.46 Film C. 2031/II Anerk: Nr. -, 25.09.43 Ofw. Kurt Gaebler 15./KG 40 Mosquito  - - Reference: CG MSS f. 217 Flight Sergeant Ivor Cotton, R.A.F.V.R., 307 (Polish) Squadron, who was lost on 25th September 1943 over the Bay of Biscay with F/Sgt. L.J. Lowndes in an encounter between their Mosquito and a number of Ju88s? It appears that he may have been a fairly recent arrival at 307. (Chris M on RAF Commands Forum) 26.9.43 (Air Britain Serials)"/>
    <x v="0"/>
    <x v="21"/>
    <x v="72"/>
    <x v="15"/>
    <x v="0"/>
    <x v="46"/>
    <m/>
    <n v="9"/>
    <x v="23"/>
    <x v="0"/>
    <n v="1"/>
    <x v="0"/>
    <x v="21"/>
    <x v="0"/>
  </r>
  <r>
    <n v="517"/>
    <s v="LR439"/>
    <x v="14"/>
    <s v="ME/60 SAAF"/>
    <x v="1"/>
    <x v="0"/>
    <n v="25"/>
    <s v="September"/>
    <x v="2"/>
    <d v="1943-09-25T00:00:00"/>
    <x v="0"/>
    <s v="I am searching information about a Mosquito PR of 60 SAAF Sqdn crashed in North Italy on 25 September 1943, maybe due to mechanical failure. According to the witness, the pilot Captain David J Maree, Service No. 21417V, died in the crash another airman parachuted safely. After the war the remains of the pilot were buried in the Bologna war cemetery. Does anyone have any details about the aircraft and crew? (Carlo) Mosquito IX, LR439 The crew were; 21417V. Capt David Jacobus Maree, DFC, SAAF. Pilot +, 205877V. Lt I.H. Lawrie, SAAF. Nav +, This is what little I have, taken from 60 SAAF ORB. Took off Ariana, Tunisia. On a Reconnaissance to assess bomb damage on Bolzano and Bologna. Missing. The crew are buried in Bologna War Cemetery, Italy. (Pel Temple) (http://www.rafcommands.com/forum/showthread.php?t=896) SOC 1.10.43 as lost on operations (Air Britain Serials)"/>
    <x v="3"/>
    <x v="4"/>
    <x v="1"/>
    <x v="1"/>
    <x v="3"/>
    <x v="1"/>
    <m/>
    <n v="9"/>
    <x v="23"/>
    <x v="0"/>
    <n v="1"/>
    <x v="0"/>
    <x v="34"/>
    <x v="0"/>
  </r>
  <r>
    <n v="1649"/>
    <s v="W4057"/>
    <x v="15"/>
    <s v="AAEE/Mkrs"/>
    <x v="0"/>
    <x v="14"/>
    <n v="26"/>
    <s v="September"/>
    <x v="2"/>
    <s v="26 September 1943"/>
    <x v="0"/>
    <s v="SOC 26.9.43 (Air Britain Serials)"/>
    <x v="4"/>
    <x v="3"/>
    <x v="1"/>
    <x v="1"/>
    <x v="2"/>
    <x v="1"/>
    <m/>
    <n v="9"/>
    <x v="23"/>
    <x v="0"/>
    <n v="1"/>
    <x v="1"/>
    <x v="44"/>
    <x v="0"/>
  </r>
  <r>
    <n v="3490"/>
    <s v="HX852"/>
    <x v="12"/>
    <n v="264"/>
    <x v="0"/>
    <x v="5"/>
    <n v="27"/>
    <s v="September"/>
    <x v="2"/>
    <s v="27/28 September 1943"/>
    <x v="1"/>
    <s v="27.09.1943 Intruder Sortie 264 to Rheine from Predannack . Lost without trace (FCL). F/O Denis Leslie West MiA, F/S Peter Eric Gilbert Utton +, no further information 27/28 September 1943 from FCWD v 4. Took off 19.40 (http://bb.1asphost.com/lesbutler/tony/tonywood.htm) Missing from night intruder mission 28.9.43 (Air Britain Serials) Both crew members remembered on Runnymede. A German single-seat nightfighter reported having been in combat with a British aircraft near Zandvoort: 27./28.09.43: Fw. Chanteleau, Herbert (9./JG 300) FSA, wounded, Bf 109 G-6, 26039, near Overdeen, 6 km NE Zandvoort (NL). Combat with night fighter, baled out, aircraft 100% damage. MH wonders if the 264 aircraft may have been damaged in this combat, perhaps by debris, and later crashed in the North Sea.  Chantelau's account in &quot;Jagdgeschwader 300 Wilde Sau&quot; suggests he was over the north sea at the Dutch coast, heading east when he was shot down by a hail of tracers, having taken off at 23:00 to chase Mosquito bombers which were heading home from Brunswick."/>
    <x v="0"/>
    <x v="22"/>
    <x v="1"/>
    <x v="1"/>
    <x v="4"/>
    <x v="1"/>
    <m/>
    <n v="9"/>
    <x v="23"/>
    <x v="0"/>
    <n v="1"/>
    <x v="0"/>
    <x v="10"/>
    <x v="0"/>
  </r>
  <r>
    <n v="1590"/>
    <s v="DZ690"/>
    <x v="2"/>
    <s v="151/456"/>
    <x v="0"/>
    <x v="2"/>
    <n v="29"/>
    <s v="September"/>
    <x v="2"/>
    <s v="29 September 1943"/>
    <x v="0"/>
    <s v="Served with 456 Sqn 01/43 to 29/09/43, under RAF control. Crashed 29/09/43, killed were Flt Griffiths &amp; Cpl BLakeley. (Brian Fillery's website) Spun after high speed stall and engine detached Colerne 29.9.43 (Air Britain Serials) 09.09.43 456 Sqn. DZ690 Aircraft got into a spin and crashed at Colerne aerodrome, two killed. (Mosquito Crash Log)  P/O Ernest Hamilton GRIFFITH RAAF., AUS26160 Cpl William Henry BLAKELEY RAAF"/>
    <x v="2"/>
    <x v="3"/>
    <x v="29"/>
    <x v="1"/>
    <x v="2"/>
    <x v="1"/>
    <m/>
    <n v="9"/>
    <x v="23"/>
    <x v="0"/>
    <n v="1"/>
    <x v="0"/>
    <x v="20"/>
    <x v="0"/>
  </r>
  <r>
    <n v="1308"/>
    <s v="LR506"/>
    <x v="11"/>
    <s v="109/105"/>
    <x v="0"/>
    <x v="8"/>
    <n v="29"/>
    <s v="September"/>
    <x v="2"/>
    <s v="29 September 1943"/>
    <x v="0"/>
    <s v="29.09.1943 1859 105 to Bochum from Marham on return. 1mile NW West Rayham airfield, Norfolk (BCL). Lt FM Fisher DFC ok, P/O L Hogan +, Flew into ground descending in cloud 1m NW of West Raynham returning from Bochum 29.9.43 DBF (Air Britain Serials) 29.09.43- 105 Sqn. LR506 After breaking cloud aircraft struck ground two-thirds of a mile N.W. of West Raynham village. (Mosquito Crash Log)"/>
    <x v="2"/>
    <x v="7"/>
    <x v="41"/>
    <x v="1"/>
    <x v="2"/>
    <x v="1"/>
    <m/>
    <n v="9"/>
    <x v="23"/>
    <x v="0"/>
    <n v="1"/>
    <x v="0"/>
    <x v="4"/>
    <x v="0"/>
  </r>
  <r>
    <n v="3611"/>
    <s v="HJ823"/>
    <x v="6"/>
    <n v="418"/>
    <x v="0"/>
    <x v="5"/>
    <n v="29"/>
    <s v="September"/>
    <x v="2"/>
    <s v="29/30 September 1943"/>
    <x v="1"/>
    <s v="30.09.1943 Intruder Sortie 418 to Bochum area from Ford on return hit balloon, crashed. on the beach at Dover (FCL). F/O DD Johnston +, F/O DF Dwyer +, no further info Taken on strength at 418 Sqn. from De Havilland, 6 July 1943; written off after flying into Dover balloon barrage, 29 September 1943; F/L D.D. Johnston and F/O F.D. Dwyer killed. TH-L, letter obtained from list dated 2 September 1943, 29/30 September 1943 FCWDv4 Hit balloon cable and crashed on seashore Dover Kent 30.9.43 (Air Britain Serials) 29.09.43- 418 Sqn. HJ823 Aircraft hit balloon cable while trying to keep ground in sight through haze, but crashed on shore near Dover. (Mosquito Crash Log)"/>
    <x v="2"/>
    <x v="7"/>
    <x v="53"/>
    <x v="1"/>
    <x v="2"/>
    <x v="1"/>
    <m/>
    <n v="9"/>
    <x v="23"/>
    <x v="0"/>
    <n v="1"/>
    <x v="0"/>
    <x v="30"/>
    <x v="0"/>
  </r>
  <r>
    <n v="51"/>
    <s v="DD608"/>
    <x v="2"/>
    <s v="151/410"/>
    <x v="0"/>
    <x v="2"/>
    <n v="0"/>
    <s v="October"/>
    <x v="2"/>
    <s v="0 October 1943"/>
    <x v="0"/>
    <s v="To 4231M 10.43 (Air Britain Serials)"/>
    <x v="4"/>
    <x v="3"/>
    <x v="1"/>
    <x v="1"/>
    <x v="2"/>
    <x v="1"/>
    <m/>
    <n v="10"/>
    <x v="13"/>
    <x v="0"/>
    <n v="1"/>
    <x v="0"/>
    <x v="19"/>
    <x v="0"/>
  </r>
  <r>
    <n v="7293"/>
    <s v="DD613"/>
    <x v="2"/>
    <s v="151/RAE/151"/>
    <x v="0"/>
    <x v="2"/>
    <n v="0"/>
    <s v="October"/>
    <x v="2"/>
    <s v="0 October 1943"/>
    <x v="0"/>
    <s v="To 4109M 9.43 (Air Britain Serials)"/>
    <x v="4"/>
    <x v="3"/>
    <x v="1"/>
    <x v="1"/>
    <x v="2"/>
    <x v="1"/>
    <m/>
    <n v="10"/>
    <x v="13"/>
    <x v="0"/>
    <n v="1"/>
    <x v="0"/>
    <x v="8"/>
    <x v="0"/>
  </r>
  <r>
    <n v="508"/>
    <s v="DD633"/>
    <x v="2"/>
    <s v="264/157"/>
    <x v="0"/>
    <x v="2"/>
    <n v="0"/>
    <s v="October"/>
    <x v="2"/>
    <s v="0 October 1943"/>
    <x v="0"/>
    <s v="To 4106M 9.43 (Air Britain Serials)"/>
    <x v="4"/>
    <x v="3"/>
    <x v="1"/>
    <x v="1"/>
    <x v="2"/>
    <x v="1"/>
    <m/>
    <n v="10"/>
    <x v="13"/>
    <x v="0"/>
    <n v="1"/>
    <x v="0"/>
    <x v="3"/>
    <x v="0"/>
  </r>
  <r>
    <n v="1070"/>
    <s v="DD735"/>
    <x v="2"/>
    <s v="264/60OTU/141"/>
    <x v="0"/>
    <x v="2"/>
    <n v="0"/>
    <s v="October"/>
    <x v="2"/>
    <s v="0 October 1943"/>
    <x v="0"/>
    <s v="Tailplane incidence &amp;stick load trials at DH To 4227M 10.43 (Air Britain Serials)"/>
    <x v="4"/>
    <x v="3"/>
    <x v="1"/>
    <x v="1"/>
    <x v="2"/>
    <x v="1"/>
    <m/>
    <n v="10"/>
    <x v="13"/>
    <x v="0"/>
    <n v="1"/>
    <x v="0"/>
    <x v="45"/>
    <x v="0"/>
  </r>
  <r>
    <n v="5970"/>
    <s v="DD757"/>
    <x v="2"/>
    <n v="25"/>
    <x v="0"/>
    <x v="2"/>
    <n v="0"/>
    <s v="October"/>
    <x v="2"/>
    <s v="0 October 1943"/>
    <x v="0"/>
    <s v="To 4242M 10.43 (Air Britain Serials)"/>
    <x v="4"/>
    <x v="3"/>
    <x v="1"/>
    <x v="1"/>
    <x v="2"/>
    <x v="1"/>
    <m/>
    <n v="10"/>
    <x v="13"/>
    <x v="0"/>
    <n v="1"/>
    <x v="0"/>
    <x v="14"/>
    <x v="0"/>
  </r>
  <r>
    <n v="6683"/>
    <s v="DD738"/>
    <x v="2"/>
    <s v="85/25"/>
    <x v="0"/>
    <x v="2"/>
    <n v="2"/>
    <s v="October"/>
    <x v="2"/>
    <s v="2 October 1943"/>
    <x v="0"/>
    <s v="Collided with HJ713 and crashed at Holme Lane, Shiptonthorpe (Dave W on RAF Commands Forum) Collided with HJ713 and crashed Thorpe Salop. 2.10.43 (Air Britain Serials) 02.10.43 25 Sqn. DD738 After a mid-air collision with HJ713 which killed four people, the aircraft crashed at Holme Lane, Shiptonthorpe, near Market Weighton.(Mosquito Crash Log)"/>
    <x v="2"/>
    <x v="3"/>
    <x v="19"/>
    <x v="1"/>
    <x v="2"/>
    <x v="1"/>
    <m/>
    <n v="10"/>
    <x v="13"/>
    <x v="0"/>
    <n v="1"/>
    <x v="0"/>
    <x v="14"/>
    <x v="0"/>
  </r>
  <r>
    <n v="3896"/>
    <s v="HJ713"/>
    <x v="2"/>
    <n v="25"/>
    <x v="0"/>
    <x v="2"/>
    <n v="2"/>
    <s v="October"/>
    <x v="2"/>
    <s v="2 October 1943"/>
    <x v="0"/>
    <s v="Crash location Shiptonthorpe, Yorkshire (Dave W on RAF Commands Forum) Collided with DD738 nr Market Weighton and crashed Shipton Thorpe Yorks. 2.10.43 (Air Britain Serials) 02.10.43 25 Sqn. HJ713 After a mid-air collision with DD738 which killed four people, the aircraft crashed at Holme Lane, Shiptonthorpe, near Market Weighton.(Mosquito Crash Log)"/>
    <x v="2"/>
    <x v="3"/>
    <x v="19"/>
    <x v="1"/>
    <x v="2"/>
    <x v="1"/>
    <m/>
    <n v="10"/>
    <x v="13"/>
    <x v="0"/>
    <n v="1"/>
    <x v="0"/>
    <x v="14"/>
    <x v="0"/>
  </r>
  <r>
    <n v="2204"/>
    <s v="DK320"/>
    <x v="4"/>
    <s v="1PRU/540/8OTU"/>
    <x v="0"/>
    <x v="7"/>
    <n v="4"/>
    <s v="October"/>
    <x v="2"/>
    <s v="4 October 1943"/>
    <x v="0"/>
    <s v="06.10.43 DK 320 8 OTU Accident Ltn. Arve Braathen (+) &amp; Ltn. Nils Romnæs (+) Aircraft was on a low level navigation exercise. Aircraft coded 99. Part of fuselage washed ashore at Sullom Voe, Shetlands. (http://www.luftwaffe.no/Table2.htm) Missing from low-level navex 4.10.43 (Air Britain Serials) 06.10.43 8 OTU. DK320 FTR over Shetlands, part of fuselage washed ashore near Sullom Voe, aircraft was coded '99'. (Mosquito Crash Log)"/>
    <x v="2"/>
    <x v="2"/>
    <x v="59"/>
    <x v="1"/>
    <x v="2"/>
    <x v="1"/>
    <m/>
    <n v="10"/>
    <x v="13"/>
    <x v="0"/>
    <n v="1"/>
    <x v="1"/>
    <x v="37"/>
    <x v="0"/>
  </r>
  <r>
    <n v="4700"/>
    <s v="HJ974"/>
    <x v="10"/>
    <m/>
    <x v="2"/>
    <x v="9"/>
    <n v="8"/>
    <s v="October"/>
    <x v="2"/>
    <s v="8 October 1943"/>
    <x v="0"/>
    <s v="To RCAF 8.10.43 (Air Britain Serials)"/>
    <x v="5"/>
    <x v="3"/>
    <x v="1"/>
    <x v="1"/>
    <x v="2"/>
    <x v="1"/>
    <m/>
    <n v="10"/>
    <x v="13"/>
    <x v="0"/>
    <n v="1"/>
    <x v="1"/>
    <x v="17"/>
    <x v="2"/>
  </r>
  <r>
    <n v="905"/>
    <s v="HK120"/>
    <x v="2"/>
    <n v="85"/>
    <x v="0"/>
    <x v="2"/>
    <n v="8"/>
    <s v="October"/>
    <x v="2"/>
    <s v="8/9 October 1943"/>
    <x v="1"/>
    <s v="09.10.1943 Night Patrol 85 from West Malling chased enemy aircraft towards Dover, hit by Dover AA fire, near Dover AA gun batteries (FCL). Lt PA Thorén, Norway +, P/O SP Benge +, no further info, cv at Marshalls(Cambridge), delivered as NF 10.02.43-14.07.43 09./10.10.43 HK 120 85 SQN G/f Ltn. Per Adolf Thorén (+) &amp; (P/O Benge) (+) Cra/s off Dover On his first combat sortie he got radar contact with a German aircraft and followed it and prepeared _x000a_to attack. Then he was brought down and crashed into the water just off Dover. Later when the wreck was raised, it was. found traces of cannonfire, that led to the conclusion that it was shot down by own Dover A.A. units. (http://www.luftwaffe.no/Table2.htm) Date from FCWDv4 Pres. shot down by own AA St.Margarets Bay Kent 9.10.43 (Air Britain Serials) 08.10.43- 85 Sqn. HK12O Aircraft is believed to have been shot down by Dover guns since it was closing on a hostile aircraft when Dover guns opened fire, and crashed into sea at St. Margarets Bay. Two missing. (Mosquito Crash Log)"/>
    <x v="0"/>
    <x v="14"/>
    <x v="45"/>
    <x v="1"/>
    <x v="4"/>
    <x v="1"/>
    <m/>
    <n v="10"/>
    <x v="13"/>
    <x v="0"/>
    <n v="1"/>
    <x v="0"/>
    <x v="13"/>
    <x v="2"/>
  </r>
  <r>
    <n v="7301"/>
    <s v="HP850"/>
    <x v="12"/>
    <s v="157/464"/>
    <x v="0"/>
    <x v="16"/>
    <n v="9"/>
    <s v="October"/>
    <x v="2"/>
    <s v="9 October 1943"/>
    <x v="0"/>
    <s v="Served with 464 Sqn, under RAF control 9/43 to 9/10/44 Coded SB-Q. Failed to Return from From Operations Holland. Flt R. Winstone-Smith &amp; F/O C.G. McDonald. (Brian Fillery's website) Formation encountered Royal Navy vessels and altered course, crossing the coast at a point heavily defended by flak. Both crew members KIA. (2nd TAF by Shores) Came down at 1200, IJzendijke Crashed in the Clarapolder near Mollekot (close to the barns of farmer M. De Dobbelaere), 2 kms S of IJzendijke, 12.10 hrs. Crew buried 10-10-1943 at 16.30 hrs. (Henk Welting: http://forum.12oclockhigh.net/showthread.php?t=18705) See details at http://www.wingstovictory.nl/database/database_detail.php?wtv_id=337 Missing (Metz/Wolppy) 9.10.43 (Air Britain Serials)"/>
    <x v="0"/>
    <x v="1"/>
    <x v="1"/>
    <x v="1"/>
    <x v="1"/>
    <x v="1"/>
    <m/>
    <n v="10"/>
    <x v="13"/>
    <x v="0"/>
    <n v="1"/>
    <x v="0"/>
    <x v="46"/>
    <x v="3"/>
  </r>
  <r>
    <n v="1782"/>
    <s v="HX912"/>
    <x v="12"/>
    <n v="464"/>
    <x v="0"/>
    <x v="16"/>
    <n v="9"/>
    <s v="October"/>
    <x v="2"/>
    <s v="9 October 1943"/>
    <x v="0"/>
    <s v="Served with 464 Sqn, under RAF control 9/43 to 9/10/43. Failed to Return From Operations Belgium FLt P.C.C. Kerr &amp; F/O J.E. Hannah. (Brian Fillery's website) Coded SB-F - Formation encountered Royal Navy vessels and altered course, crossing the coast at a point heavily defended by flak. Both crew members KIA. (2nd TAF by Shores) Last seen in a shallow dive over target, having taken over lead from CO (ORB) Crew rest in Schoonselhof Cemetery, initially buried at Deurne (250 km from Metz), though a note in his file from an MRES officer states that in 1945, Kerr's grave site was &quot;miles past Deurne&quot;. Seen to enter cloud over target. Kerr's family were initially informed he was missing, then they were mistakenly told he was a PoW. A signal in Kerr's casualty file indicates that incorrect information was provided by Berlin, which had made the error, and which stated later Kerr had been shot down. A letter from his fiancee to his mother (Kerr and his companion had decided to announce their engagement the weekend he was lost) indicates other squadron members had told the fiancee they had seen no flak or fighters. She did however incorrectly inform Kerr's mother that the target had been Berlin, so raising, according to a Chaplain attending to Mrs. Kerr, false hopes that the original report had been incorrect and that Kerr might yet turn up alive._x000a__x000a_The following may be of interest, from my trilogy 'For Your Tomorrow - A record of New Zealanders who have died while serving with the RNZAF and Allied Air Services since 1915 (Volume Thwo: Fates 1943-1998)':_x000a__x000a_Sat 9 Oct 1943_x000a__x000a_FIGHTER COMMAND_x000a__x000a_Ramrod 265 - bombing raid on aero engine works at Woippy, France_x000a_464 Squadron, RAAF (Sculthorpe, Norfolk - 2 Group, Tactical Air Force)_x000a_Mosquito FB.VI HX912/F - took off between 1105 and 1116 piloted by Flt Lt P C C Kerr, RAAF, with 11 others, being one of two which failed to return. Poor weather encountered shortly after take-off resulted in aircraft becoming scattered and landing away from base on return to England. Mosquito HX912 was last seen by the others in a shallow dive heading towards the cloud-covered target area. Later found to have crashed at Schoten, on the NE outskirts of Antwerp, the two crew being buried 6km to the south at Fort 3 in Borsbeek on the 11th. After hostilities they were reinterred in the town’s cemetery at Schoonselhof._x000a_Navigator: NZ403446 Fg Off Bernard John Ewart HANNAH, RNZAF - Age 31. 536hrs. 23rd op._x000a__x000a_HANNAH, Flying Officer Bernard John Ewart. _x000a_NZ403446; b Wgtn 19 Apr 12; Napier BHS (1st XV) &amp; Victoria Univ Coll; land purchase officer – State Advances Corp, Auckland. RNZAF Levin/GTS as Airman Pilot u/t 29 Sep 40 [hosp/sick leave 17 Oct-19 Nov], 4EFTS 27 Dec 40, pilot trg terminated, remust as Air Observer u/t 24 Jan 41, ITW 15 Mar 41, emb for Canada 26 May 41, att RCAF 13 Jun, 7AOS 15 Jun 41, 5BGS 15 Sep 41, Air Observers Badge &amp; Sgt 25 Oct 41, 1ANS 26 Oct 41, Comm 24 Nov 41, 1 Y Depôt 9 Dec 41, att RAF &amp; emb for UK 13 Dec 41, 3PRC 26 Dec 41, 1AOS [redesignated 1(O)AFU 1.2.42] 17 Jan 42, 17OTU (Blenheim - 2 ASR ops) 10 Mar 42, 464 Sqn RAAF (Ventura, Mosquito; 21 ops) 31 Aug 42, kao 9 Oct 43. Schoonselhof Cemetery - IVA.B.14, Antwerp, Belgium. Son of John Gordon Bowman &amp; Agnes Hannah (née Malone), Wgtn. [OHT2 &amp; phot. TWN 26.11.41 &amp; 29.12.43]._x000a__x000a__x000a_(http://www.rafcommands.com/forum/showthread.php?t=3077) Missing (Metz/Wolppy) 9.10.43 (Air Britain Serials)"/>
    <x v="0"/>
    <x v="1"/>
    <x v="1"/>
    <x v="1"/>
    <x v="1"/>
    <x v="1"/>
    <m/>
    <n v="10"/>
    <x v="13"/>
    <x v="0"/>
    <n v="1"/>
    <x v="0"/>
    <x v="46"/>
    <x v="0"/>
  </r>
  <r>
    <n v="3968"/>
    <s v="HX937"/>
    <x v="12"/>
    <n v="487"/>
    <x v="0"/>
    <x v="16"/>
    <n v="9"/>
    <s v="October"/>
    <x v="2"/>
    <s v="9 October 1943"/>
    <x v="0"/>
    <s v="Apologies as I have just come across your message. I believe the Mosquito in question is HX937, 487 sqdn EG-V. On 9/10/43 Sqdn Ldr W Wallington and Flt Sgt Fawdny (not sure if the spelling is correct) operated to Metz but crashed near Willebroeck after power was lost in both engines, one crew member baling out safely. This was a new aircraft (as was HX938) having been delivered to 487 sqdn 13/9/43. Hope this helps. Regards, Mike Packham FCWD says this was due to flak. Formation encountered Royal Navy vessels and altered course, crossing the coast at a point heavily defended by flak. Both crew members KIA. (2nd TAF by Shores, which says crew were F/L E.W. Court and F/L J.B. Sands, both KIA after jettisoning bombs after losing an engine to flak - bombs blew up the Mosquito.&quot; Coded EG-Y) Missing 9.12.43 (Air Britain Serials)"/>
    <x v="0"/>
    <x v="23"/>
    <x v="1"/>
    <x v="1"/>
    <x v="4"/>
    <x v="1"/>
    <m/>
    <n v="10"/>
    <x v="13"/>
    <x v="0"/>
    <n v="1"/>
    <x v="0"/>
    <x v="47"/>
    <x v="0"/>
  </r>
  <r>
    <n v="3698"/>
    <s v="HX938"/>
    <x v="12"/>
    <n v="487"/>
    <x v="0"/>
    <x v="16"/>
    <n v="9"/>
    <s v="October"/>
    <x v="2"/>
    <s v="9 October 1943"/>
    <x v="0"/>
    <s v="For HX938 I have as crew : Sands Jack Braithwaite (navigator) and Court Edgar William (pilot). They died in the crash of this plane at Stekene (postalcode 9190, Belgium) (Luc Vervoort) FCWDv4 says this was due to flak. Formation encountered Royal Navy vessels and altered course, crossing the coast at a point heavily defended by flak. Both crew members KIA. (2nd TAF by Shores, which gives crew as S/L W.F. Wallington and F/S J.H. Fawdry, pilot evaded navigator POW. Coded EG-V). Both engines cut abandoned nr Willebroeck 9.10.43 (Air Britain Serials)"/>
    <x v="0"/>
    <x v="1"/>
    <x v="1"/>
    <x v="1"/>
    <x v="1"/>
    <x v="1"/>
    <m/>
    <n v="10"/>
    <x v="13"/>
    <x v="0"/>
    <n v="1"/>
    <x v="0"/>
    <x v="47"/>
    <x v="0"/>
  </r>
  <r>
    <n v="7619"/>
    <s v="HK204"/>
    <x v="2"/>
    <n v="488"/>
    <x v="0"/>
    <x v="2"/>
    <n v="9"/>
    <s v="October"/>
    <x v="2"/>
    <s v="9/10 October 1943"/>
    <x v="1"/>
    <s v="09.10.1943 Night Patrol 488 from Bradwell Bay on retun engine trouble, crashed. into trees near Tolleshunt (FCL). F/L EC Ball +, F/O W Kemp RAF +, no further info, cv at Marshalls (Cambridge), delivered as NF 10.02.43-14.07.43 BALL, Flt Lt Edward Cecil, NZ40749, DFC, RNZAF - Mosquito Pilot 488 Sqn, RNZAF - 9 Oct 1943 (Age 33); England. (NZFPM) 9/10 October (FCWDv4) Three days later the squadron lost its most experienced pilot, Flight Lieutenant Ball,5 and his Scottish navigator, Flying Officer Kemp,6 when their Mosquito crashed near Bradwell Bay on return from a patrol. Ball had returned to begin a second tour of duty with No. 488 Squadron in July. He had earlier completed two tours of bomber operations, the second with No. 75 Squadron. Kemp also had much experience of bomber and night- fighter operations. (http://www.nzetc.org/tm/scholarly/tei-WH2-2RAF-c8.html) OTU/081 11/T2705 Amend: P/O E C Ball RNZAF. Add: After completing two tours of bombing operations (flying with 103 Squadron and 75 Squadron), F/L Ball, as he had now become, switched to Fighter Command and joined 488 Squadron at Bradwell Bay in Essex. Late in the evening of 9 October 1943, his Mosquito NF.XII HK204 crashed some six miles north-west of base, killing both members of crew. Remarkably, F/L Ball remained undecorated, despite flying fifty-seven operational sorties and logging in excess of a thousand hours of flying. [Chorley 26/08/07] (http://www.rafinfo.org.uk/BCWW2Losses/OTU.htm) Flew into ground in mist Tiptree Essex 9.10.43 DBF (Air Britain Serials) 09.10.43 488 Sqn. HK204 After flying in mist, crashed at Tolleshunt, Tiptree, and caught fire. (Mosquito Crash Log)"/>
    <x v="2"/>
    <x v="7"/>
    <x v="2"/>
    <x v="1"/>
    <x v="2"/>
    <x v="1"/>
    <m/>
    <n v="10"/>
    <x v="13"/>
    <x v="0"/>
    <n v="1"/>
    <x v="0"/>
    <x v="42"/>
    <x v="2"/>
  </r>
  <r>
    <n v="4702"/>
    <s v="KB113"/>
    <x v="13"/>
    <m/>
    <x v="2"/>
    <x v="9"/>
    <n v="13"/>
    <s v="October"/>
    <x v="2"/>
    <d v="1943-10-13T00:00:00"/>
    <x v="0"/>
    <s v="Could this have been 431013 GARNER, P. J. MOSQUITO UNKNOWN WARTON, UK (Thomas Ensminger)? Long shot. RCAF Crashed before delivery (Air Britain Serials)  The crash landing of Mosquito B. XX KB 113 into a local farmer's field happened on Oct. 13. The feathered propeller seems to implicate an engine failure. (http://www.museevirtuel-virtualmuseum.ca/sgc-cms/histoires_de_chez_nous-community_memories/CM_V2_Apps/ui/remWindow.php?remID=58325&amp;remP=/sgc-cms/histoires_de_chez_nous-community_memories%2FCommunityMemories2%2FAECZ%2F0001%2Ftext%2F&amp;remEx=&amp;lg=English)"/>
    <x v="2"/>
    <x v="2"/>
    <x v="2"/>
    <x v="1"/>
    <x v="2"/>
    <x v="1"/>
    <m/>
    <n v="10"/>
    <x v="13"/>
    <x v="0"/>
    <n v="1"/>
    <x v="1"/>
    <x v="17"/>
    <x v="1"/>
  </r>
  <r>
    <n v="2424"/>
    <s v="HJ817"/>
    <x v="6"/>
    <s v="151/456/60OTU"/>
    <x v="0"/>
    <x v="7"/>
    <n v="14"/>
    <s v="October"/>
    <x v="2"/>
    <s v="14 October 1943"/>
    <x v="1"/>
    <s v="Served with 456 Sqn 05/43 to 02/44, coded RX-E under RAF control. Returned to RAF. (Brian Fillery's website) Air Britain does not support this. Flew into ground at night in bad visibility Coalville Leics. 14.10.43 (Air Britain Serials) 14.10.43 60 OTU. HJ817 Pilot was descending to check position when he hit ground at Elliston Farm, Coalville, Leics. Cause was possible faulty instruments(Mosquito Crash Log)"/>
    <x v="2"/>
    <x v="2"/>
    <x v="26"/>
    <x v="1"/>
    <x v="2"/>
    <x v="1"/>
    <m/>
    <n v="10"/>
    <x v="13"/>
    <x v="0"/>
    <n v="1"/>
    <x v="1"/>
    <x v="29"/>
    <x v="0"/>
  </r>
  <r>
    <n v="3319"/>
    <s v="HX830"/>
    <x v="12"/>
    <s v="151/487/21"/>
    <x v="0"/>
    <x v="16"/>
    <n v="15"/>
    <s v="October"/>
    <x v="2"/>
    <s v="15 October 1943"/>
    <x v="0"/>
    <s v="U/c collapsed on landing Marham 15.10.43 (Air Britain Serials)"/>
    <x v="2"/>
    <x v="3"/>
    <x v="27"/>
    <x v="1"/>
    <x v="2"/>
    <x v="1"/>
    <m/>
    <n v="10"/>
    <x v="13"/>
    <x v="0"/>
    <n v="1"/>
    <x v="0"/>
    <x v="48"/>
    <x v="0"/>
  </r>
  <r>
    <n v="7629"/>
    <s v="HK235"/>
    <x v="2"/>
    <n v="488"/>
    <x v="0"/>
    <x v="2"/>
    <n v="16"/>
    <s v="October"/>
    <x v="2"/>
    <s v="16 October 1943"/>
    <x v="0"/>
    <s v="FCWDv4 says Mosquito crashed at Tolleshant. ost during a practice flight when their Mosquito dived into the River Blackwater. (http://www.nzetc.org/tm/scholarly/tei-WH2-2RAF-c8.html) Engine cut lost height and crashed in river in circuit Bradwell Bay 16.10.43 (Air Britain Serials) 16.10.43 488 Sqn. HK235 Pilot misjudged landing on one engine and aircraft crashed at River Bank N.E. of Bradwell Bay. One killed, one injured. (Mosquito Crash Log) On 16/x/43, P/O Green and F/Sgt Creek were killed when their aircraft crashed into the River Blackwater near Bradwell Bay.    P/O Green was buried in his hometown of Boston, Lincs on 22/x/43 with members of the Squadron in attendance. The body of F/Sgt Creek was never recovered, and his name is recorded on the Runnymede Memorial. (http://broodyswar.wordpress.com/2013/10/16/16x43-loss-of-po-green-f-sgt-creek/)"/>
    <x v="2"/>
    <x v="2"/>
    <x v="40"/>
    <x v="1"/>
    <x v="2"/>
    <x v="1"/>
    <m/>
    <n v="10"/>
    <x v="13"/>
    <x v="0"/>
    <n v="1"/>
    <x v="0"/>
    <x v="42"/>
    <x v="2"/>
  </r>
  <r>
    <n v="4037"/>
    <s v="DZ345"/>
    <x v="4"/>
    <s v="1655MTU/TFU"/>
    <x v="0"/>
    <x v="1"/>
    <n v="17"/>
    <s v="October"/>
    <x v="2"/>
    <s v="17 October 1943"/>
    <x v="0"/>
    <s v="17/10/1943 Mosquito DZ345 of Telcommunications Flying Unit flew into high ground at Bredon Hill. Pilot W/C Blomfield and navigator Cpl Stevenson were both killed. (http://www.couplandbell.com/marg/crashes1943.htm) Flew into hill Overbury Worcs. 17.10.43 (Air Britain Serials) 17.10.43 TFU Defford. DZ345 Aircraft flew into Bredon Hill, Overbury, Worcs. (Mosquito Crash Log)  BLOMFIELD, Arthur samuel Barton - Wng/Cdr - possible for Mosquito IV, DZ345 ot the TFU, which flew into high ground near Overbury in Worcestershire after losing control in bad weather. STEVENSON, George Richard - Cpl - possible for Mosquito IV, DZ345 ot the TFU, which flew into high ground near Overbury in Worcestershire after losing control in bad weather (http://www.rafcommands.com/forum/showthread.php?15273-431017-Unaccounted-Airmen-17-10-1943)"/>
    <x v="2"/>
    <x v="2"/>
    <x v="41"/>
    <x v="1"/>
    <x v="2"/>
    <x v="1"/>
    <m/>
    <n v="10"/>
    <x v="13"/>
    <x v="0"/>
    <n v="1"/>
    <x v="1"/>
    <x v="49"/>
    <x v="0"/>
  </r>
  <r>
    <n v="7773"/>
    <s v="LR441"/>
    <x v="14"/>
    <s v="681/684"/>
    <x v="3"/>
    <x v="0"/>
    <n v="18"/>
    <s v="October"/>
    <x v="2"/>
    <s v="18 October 1943"/>
    <x v="0"/>
    <s v="Lucien Leon Gustav Javaux. Pilot Officer 84284 (Thomas Stone http://www.rafcommands.com/forum/showthread.php?t=3994) Javaux's navigator was, 1217634 Sgt.(Nav.) Arthur Clifford HARPER. Buried Ranchi War Cemetery 2.C.9 (same thread). Hit river bank on approach at night in rain Ranchi 18.10.43 (Air Britain Serials)"/>
    <x v="2"/>
    <x v="3"/>
    <x v="41"/>
    <x v="1"/>
    <x v="2"/>
    <x v="1"/>
    <m/>
    <n v="10"/>
    <x v="13"/>
    <x v="0"/>
    <n v="1"/>
    <x v="0"/>
    <x v="50"/>
    <x v="0"/>
  </r>
  <r>
    <n v="7248"/>
    <s v="DZ519"/>
    <x v="4"/>
    <s v="105/139"/>
    <x v="0"/>
    <x v="8"/>
    <n v="20"/>
    <s v="October"/>
    <x v="2"/>
    <s v="20/21 October 1943"/>
    <x v="1"/>
    <s v="DZ519, 139 Sq. F/Lt A.A.Mellor, crashed near Mantinge, Holland. 20.10.1943 1839 139 to Berlin from Wyton homebound, abandon A/C after both engines shut. vicinity of Assen (Drenthe) (BCL). F/L AA Mellor evd, F/S PH Brown pow, AIR14/1442 Came down at 2220, Mantinge (gem. Westerbork) (http://www.nimh.nl/nl/images/1943%20sec_tcm5-7284.pdf) Missing (Berlin) 21.10.43 (Air Britain Serials) Airborne 1843 20Oct43 from Wyton. Approximately fifteen minutes into the return flight suffered a major instrument failure, followed soon afterwards by a serious glycol leakage from the starboard engine. The engine was successfully shut down, but the Mosquito gradually lost height and when the port engine began to fail it was decided to terminate the operation and bale out. This was duly accomplished in the vicinity of Assen (Drenthe), Holland. F/L A.A.Mellor Evd F/S P.H.Brown PoW F/S P.H.Brown was interned in Camp L7. PoW No.75. (Chorley via Lost Bombers)"/>
    <x v="0"/>
    <x v="12"/>
    <x v="2"/>
    <x v="1"/>
    <x v="4"/>
    <x v="1"/>
    <m/>
    <n v="10"/>
    <x v="13"/>
    <x v="0"/>
    <n v="1"/>
    <x v="0"/>
    <x v="15"/>
    <x v="0"/>
  </r>
  <r>
    <n v="3887"/>
    <s v="DZ597"/>
    <x v="4"/>
    <n v="139"/>
    <x v="0"/>
    <x v="8"/>
    <n v="20"/>
    <s v="October"/>
    <x v="2"/>
    <s v="20/21 October 1943"/>
    <x v="1"/>
    <s v="20.10.1943 1839 139 to Berlin from Wyton believed crashed near Wittstock. Lost without trace (BCL). F/S TK Forsyth RAAF +, Sgt LC James +, Also damaged badly by flak over Berlin on 21 May 1943 - damaged again crossing enemy coast and crossed sea at 200 feet but returned safely with F/Sgt Walters and his navigator aboard, coded L. Both of these crew were buried in the local cemetary, with info supplied by the Wehrmacht, of the burial plot etc. (http://www.rafcommands.com/forum/showthread.php?p=12879#post12879) XD-L DZ597 was one of two 139 Sqdn Mosquitoes lost on this operation. See: DZ519. Airborne 1839 20Oct43 from wyton. Believed to have crashed near Wittstock, Germany. Both are commemorated on the Runnymede Memorial. F/S T.K.Forsyth RAAF KIA Sgt L.C.James KIA &quot; (Lost Bombers) Missing (Berlin) 21.10.43 (Air Britain Serials) According to Forsyth's casualty file, he was buried in the Wittstock Municipal Cemetery, Row 2 Grave 20. Further, the file shows the aircraft came down at Zaatske (Ostprignitz), and that place of burial could not be confirmed due to the authorities' inability to gain access to the Soviet Zone of Occupation."/>
    <x v="3"/>
    <x v="4"/>
    <x v="1"/>
    <x v="1"/>
    <x v="3"/>
    <x v="1"/>
    <m/>
    <n v="10"/>
    <x v="13"/>
    <x v="0"/>
    <n v="1"/>
    <x v="0"/>
    <x v="15"/>
    <x v="0"/>
  </r>
  <r>
    <n v="4662"/>
    <s v="DZ689"/>
    <x v="2"/>
    <n v="25"/>
    <x v="0"/>
    <x v="5"/>
    <n v="20"/>
    <s v="October"/>
    <x v="2"/>
    <s v="20/21 October 1943"/>
    <x v="1"/>
    <s v="DZ689, 25 Sq.S/L K. Matthews, crashed near Goëngarijpster, Fr., Holland. 20.10.1943 Intruder Sortie, Bomber support 25 to from Church Fenton . Lost without trace (FCL). S/L K Mathews +, F/O DC Burrows pow, Mathews buried at Sheek (MH - should this be Sneek, which is near to Goëngarijpster?) Friesland Cem, Holland. Coded S, took off 18.48. War Diary of Luftwaffe First Fighter Corps says a Mosquito &quot;crashed&quot; this date in East Friesland, other allied aircraft mentioned in the report are described as having been &quot;shot down&quot;. _x000a_Yesterday I bought an old book about the air war in the south-west friesland the area I live. This book was published for the first time in 1969. There is one very interesting/nice story that happened only a few km from were i live, one evening a few fisherman were working when they hear gunfire. Shortly after that they heard/saw something felt on there nets. As fast as possible they brought it on board of there vessel and saw it was a &quot;pilot&quot;! In fact it was a navigator of which his name remains unknown. What we do known is:_x000a_The 20th of October 1943 a mosquito of 25 sqn crashed on the edge of the Sneekermeer (a lake). The next day the Germans found a wreck of a mosquito together with the killed pilot K Matthews who latter was buried in Sneek. (http://forum.keypublishing.co.uk/showthread.php?t=70538) 1930, Goengarijpster Poelen (Fr.) (http://www.nimh.nl/nl/images/1943%20sec_tcm5-7284.pdf) Missing on bomber support mission 21.10.43 (Air Britain Serials)"/>
    <x v="3"/>
    <x v="4"/>
    <x v="1"/>
    <x v="1"/>
    <x v="3"/>
    <x v="1"/>
    <m/>
    <n v="10"/>
    <x v="13"/>
    <x v="0"/>
    <n v="1"/>
    <x v="0"/>
    <x v="14"/>
    <x v="0"/>
  </r>
  <r>
    <n v="3835"/>
    <s v="DZ759"/>
    <x v="2"/>
    <n v="25"/>
    <x v="0"/>
    <x v="2"/>
    <n v="21"/>
    <s v="October"/>
    <x v="2"/>
    <s v="21 October 1943"/>
    <x v="0"/>
    <s v="Crashed in forced landing Bempston Yorks. 21.10.43 (Air Britain Serials) 21.10.43 25 Sqn. DX759 Constant speed unit went fully fine so pilot attempted belly landing in open country at Bempton, Bridlington. No injuries. (Mosquito Crash Log)"/>
    <x v="2"/>
    <x v="3"/>
    <x v="73"/>
    <x v="1"/>
    <x v="2"/>
    <x v="1"/>
    <m/>
    <n v="10"/>
    <x v="13"/>
    <x v="0"/>
    <n v="1"/>
    <x v="0"/>
    <x v="14"/>
    <x v="0"/>
  </r>
  <r>
    <n v="4259"/>
    <s v="HJ768"/>
    <x v="6"/>
    <n v="605"/>
    <x v="0"/>
    <x v="5"/>
    <n v="21"/>
    <s v="October"/>
    <x v="2"/>
    <s v="21/22 October 1943"/>
    <x v="1"/>
    <s v="Sgt Robert J B E Stenuit (Belgian), 605 Squadron. 4 days before his death he carried out an intruder mission over Airfield Bergen/Alkmaar, The Netherlands, together with his navigator F/Sgt J. F. McEwen (also mentioned at the Memorial) in Mosquito UP-T of 605 Squadron (Hans Nauta). Date from FCWDv4. UP-T took part in the Dortmund-Ems canal operation with 617 Squadron on 16 September 1943, flown by P/O A.G. Woods and Sgt. Johnson, according to the 617 Sqn. ORB. Was also UP-Q on 605 Squadron (Ian Piper: http://www.605squadron.co.uk/Squadron_aircraft.htm) Hit trees after night take-off and blew up Bradwell Bay 22.10.43 (Air Britain Serials) 21.10.43- 605 Sqn. HJ768 Aircraft hit trees at Bradwell Bay, Essex, one and a half miles after take-off and caught fire, killing two. (Mosquito Crash Log)"/>
    <x v="2"/>
    <x v="3"/>
    <x v="30"/>
    <x v="1"/>
    <x v="2"/>
    <x v="1"/>
    <m/>
    <n v="10"/>
    <x v="13"/>
    <x v="0"/>
    <n v="1"/>
    <x v="0"/>
    <x v="22"/>
    <x v="0"/>
  </r>
  <r>
    <n v="5662"/>
    <s v="DZ434"/>
    <x v="4"/>
    <n v="109"/>
    <x v="0"/>
    <x v="8"/>
    <n v="22"/>
    <s v="October"/>
    <x v="2"/>
    <s v="22 October 1943"/>
    <x v="0"/>
    <s v="Became HJ662 as number was built twice. Training flight from unknown base. Mosquito IV _x000a_ _x000a_JACKSON _x000a_ Frederick Roy _x000a_ Flying Officer 400989. Royal Australian Air Force. Died Friday 22 October 1943. Age 24. Son of Frederick William and Una Agnes Jackson, of Sale, Victoria, Australia. Buried: CAMBRIDGE CITY CEMETERY, Cambridgeshire, United Kingdom. Ref. Grave 14123._x000a_ _x000a_(http://www.roll-of-honour.com/Bedfordshire/LIttleStaughton109Squadron.html) Broke up after control lost in cloud over Lincolnshire 22.10.43 (Air Britain Serials)"/>
    <x v="2"/>
    <x v="2"/>
    <x v="35"/>
    <x v="1"/>
    <x v="2"/>
    <x v="1"/>
    <m/>
    <n v="10"/>
    <x v="13"/>
    <x v="0"/>
    <n v="1"/>
    <x v="0"/>
    <x v="18"/>
    <x v="0"/>
  </r>
  <r>
    <n v="5705"/>
    <s v="DZ591"/>
    <x v="4"/>
    <n v="105"/>
    <x v="0"/>
    <x v="8"/>
    <n v="22"/>
    <s v="October"/>
    <x v="2"/>
    <s v="22/23 October 1943"/>
    <x v="1"/>
    <s v="22.10.1943 1942 attack Knapsack power station 105 Squadron to Köln from Marham . Lost without trace (BCL). F/L G Sweeney DFC RAAF +, F/L WG Wood +, Aircraft Coded GB-K (Mosquito Thunder) Missing (Cologne) 23.10.43 (Air Britain Serials)_x000a__x000a_404555 Flight Lieutenant SWEENEY, Gordon DFC _x000a_ _x000a_Bei der DZ591 habe ich als Absturzort: am Rande der Ortschaft Erp (Lechenich) (http://www.luftwaffe-bullet-board.com/viewtopic.php?t=17737&amp;highlight=) MH - This is most likely confused with DZ593._x000a_ _x000a_Sources: _x000a_NAA: A705, 163/57/238 _x000a_AWM65, 4937 _x000a_ _x000a_Aircraft Type:  Mosquito _x000a_Serial number:  DZ 591 _x000a_Radio call sign:   _x000a_Unit:  105 Sqn RAF _x000a_ _x000a_Summary: _x000a_Mosquito DZ 591 of 105 Sqn RAF took off from RAF Station Markham, Norfolk, at _x000a_1942 hours on 22 October 1943 to attack Knapsack. DZ 591 also carried special radar _x000a_equipment, and had a load of 3 x 500 lb and 1 x 250lb bombs. Nothing was heard from _x000a_the aircraft after take off and it did not return to base. _x000a_ _x000a_Crew: _x000a_RAAF 404555 Flt Lt Sweeney, G, DFC (Pilot) _x000a_RAF Flt Lt Wood, W G (Navigator) _x000a_ _x000a_Following post war enquiries and investigations, it was recorded in 1950 that the missing _x000a_crew had no known grave. _x000a_ _x000a_Citation: _x000a_DFC: As Captain and Navigator of aircraft respectively, PO Sweeney and FO Tettenborn _x000a_of 9 Sqn RAF carried out a low level attack on an aircraft factory at Warnemunde one _x000a_night in May 1942. Skilfully avoiding the beams of a large number of searchlights, PO _x000a_Sweeney pressed home his attack and released his bombs on two buildings, around which _x000a_aircraft on the ground were dispersed, and on three nearby sheds. _x000a_ _x000a_The aircraft was flown so low to ensure accuracy that some of the aircrew thought it was _x000a_on fire as it passed over the smoke and flames caused by the explosions. Little damage _x000a_was sustained however, and the aircraft was flown safely back to base. Throughout the _x000a_operation both PO Sweeney and FO Tettenborn displayed perfect teamwork, great skill _x000a_and undaunted courage._x000a__x000a_(MISSING WITH NO KNOWN GRAVE _x000a_ _x000a_    BY ALAN STORR)"/>
    <x v="3"/>
    <x v="4"/>
    <x v="1"/>
    <x v="1"/>
    <x v="3"/>
    <x v="1"/>
    <m/>
    <n v="10"/>
    <x v="13"/>
    <x v="0"/>
    <n v="1"/>
    <x v="0"/>
    <x v="4"/>
    <x v="0"/>
  </r>
  <r>
    <n v="398"/>
    <s v="DZ680"/>
    <x v="2"/>
    <s v="264/307/FIU"/>
    <x v="0"/>
    <x v="5"/>
    <n v="22"/>
    <s v="October"/>
    <x v="2"/>
    <s v="22/23 October 1943"/>
    <x v="1"/>
    <s v="22.10.1943 Mahmoud intruder sortie FIU to Kassel area from Ford . Lost without trace (FCL). Lt HR Spedding pow, Lt GS Staveley evd, to M.A.C. Shot down in error over France on 22/23 by another Intruder crew (FCWD). Apparently the other Intruder involved was with the FIU. Crew were both Royal Navy took off 19.42. (http://bb.1asphost.com/lesbutler/tony/tonywood.htm) Missing from bomber support mission 23.10.43 (Air Britain Serials)"/>
    <x v="0"/>
    <x v="14"/>
    <x v="63"/>
    <x v="1"/>
    <x v="4"/>
    <x v="1"/>
    <m/>
    <n v="10"/>
    <x v="13"/>
    <x v="0"/>
    <n v="1"/>
    <x v="0"/>
    <x v="51"/>
    <x v="0"/>
  </r>
  <r>
    <n v="3452"/>
    <s v="HJ927"/>
    <x v="2"/>
    <n v="410"/>
    <x v="0"/>
    <x v="2"/>
    <n v="22"/>
    <s v="October"/>
    <x v="2"/>
    <s v="22/23 October 1943"/>
    <x v="1"/>
    <s v="22.10.1943 Interception Patrol 410 RCAF from Coleby Grange or West Malling . Lost without trace (FCL). F/L RHB Jackson +, F/O MC Murray +, no further info Believed to have crashed into the Channel (FCWD). Took off 18.45 (http://bb.1asphost.com/lesbutler/tony/tonywood.htm) On the night of the 22nd, F/L R.H.B. Jackson and P/O M.C. Murray, while on patrol off the English coast, picked up a contact; then the radar plotting of their aircraft faded, and the crew did not return. (http://www.rcaf.com/410squadron/410eng1-4.htm) Missing from patrol 22.10.43 (Air Britain Serials)"/>
    <x v="3"/>
    <x v="4"/>
    <x v="1"/>
    <x v="1"/>
    <x v="3"/>
    <x v="1"/>
    <m/>
    <n v="10"/>
    <x v="13"/>
    <x v="0"/>
    <n v="1"/>
    <x v="0"/>
    <x v="19"/>
    <x v="2"/>
  </r>
  <r>
    <n v="5723"/>
    <s v="HK118"/>
    <x v="2"/>
    <n v="85"/>
    <x v="0"/>
    <x v="2"/>
    <n v="22"/>
    <s v="October"/>
    <x v="2"/>
    <s v="22/23 October 1943"/>
    <x v="1"/>
    <s v="22.10.1943 Interception Patrol from West Malling, lost in combat off french coast (FCL). F/O JDR Shaw pow, F/O DW Owen +, Owen initially buried at Le Touquet, now Etaples Mil Cem, cv at Marshalls(Cambridge), delivered as NF 10.02.43-14.07.43 Lost off Etaples on 22/23 (FCWDv4) Debris, coded VY-D, took off 18.36. (http://bb.1asphost.com/lesbutler/tony/tonywood.htm) Missing 23.10.43 (Air Britain Serials)According to Roderick Chisholm's book &quot;Cover of Darkness&quot;, this crew were responsible for shooting down the FIU Mosquito DZ680, debris from which then brought down the Shaw and Owen (85 Squadron) Mosquito HK118."/>
    <x v="0"/>
    <x v="22"/>
    <x v="1"/>
    <x v="1"/>
    <x v="4"/>
    <x v="1"/>
    <m/>
    <n v="10"/>
    <x v="13"/>
    <x v="0"/>
    <n v="1"/>
    <x v="0"/>
    <x v="13"/>
    <x v="2"/>
  </r>
  <r>
    <n v="6708"/>
    <s v="HX948"/>
    <x v="12"/>
    <n v="464"/>
    <x v="0"/>
    <x v="16"/>
    <n v="22"/>
    <s v="October"/>
    <x v="2"/>
    <s v="22 October 1943"/>
    <x v="1"/>
    <s v="Served with 464 Sqn, under RAF control 9/43. (Brian Fillery's website) Overshot night landing at Sculthorpe 22.10.43 (Air Britain Serials) 22.10.43 464 Sqn. HX948 Overshot landing at Sculthorpe aerodrome, injuring one. (Mosquito Crash Log)"/>
    <x v="2"/>
    <x v="3"/>
    <x v="6"/>
    <x v="1"/>
    <x v="2"/>
    <x v="1"/>
    <m/>
    <n v="10"/>
    <x v="13"/>
    <x v="0"/>
    <n v="1"/>
    <x v="0"/>
    <x v="46"/>
    <x v="0"/>
  </r>
  <r>
    <n v="5053"/>
    <s v="HK175"/>
    <x v="2"/>
    <n v="29"/>
    <x v="0"/>
    <x v="2"/>
    <n v="23"/>
    <s v="October"/>
    <x v="2"/>
    <s v="23 October 1943"/>
    <x v="0"/>
    <s v="Landed in error on decoy airfield and wrecked Coleworth Farm Bognor Sussex 23.10.43 (Air Britain Serials) 22.10.43- 29 Sqn. HK175 Landed on 'Q' site at Coleworth Farm, Bognor, Sussex in bad visibility and icing conditions, tearing wing off. (Mosquito Crash Log) GRICE, Arthur Leslie - W/Cdr - He was possibly killed whilst flying in Mosquito XII, HK175 of No 29 Sqn, which crashed at Bognor, Sussex whilst landing. (http://www.rafcommands.com/forum/showthread.php?15330-431023-Unaccounted-Airmen-23-10-1943)"/>
    <x v="2"/>
    <x v="3"/>
    <x v="26"/>
    <x v="1"/>
    <x v="2"/>
    <x v="1"/>
    <m/>
    <n v="10"/>
    <x v="13"/>
    <x v="0"/>
    <n v="1"/>
    <x v="0"/>
    <x v="31"/>
    <x v="2"/>
  </r>
  <r>
    <n v="5317"/>
    <s v="HX831"/>
    <x v="12"/>
    <s v="151/487"/>
    <x v="0"/>
    <x v="16"/>
    <n v="23"/>
    <s v="October"/>
    <x v="2"/>
    <s v="23 October 1943"/>
    <x v="0"/>
    <s v="Overshot landing in rain at Sculthorpe 23.10.43 (Air Britain Serials) 23.10.43 487Sqn. HX831 Overshot at Scuithorpe aerodrome in heavy rain shower, no injuries. (Mosquito Crash Log)"/>
    <x v="2"/>
    <x v="3"/>
    <x v="6"/>
    <x v="1"/>
    <x v="2"/>
    <x v="1"/>
    <m/>
    <n v="10"/>
    <x v="13"/>
    <x v="0"/>
    <n v="1"/>
    <x v="0"/>
    <x v="47"/>
    <x v="0"/>
  </r>
  <r>
    <n v="1732"/>
    <s v="HX956"/>
    <x v="12"/>
    <s v="464/21"/>
    <x v="0"/>
    <x v="16"/>
    <n v="23"/>
    <s v="October"/>
    <x v="2"/>
    <s v="23 October 1943"/>
    <x v="0"/>
    <s v="Overshot landing and hit crane Sculthorpe 23.10.43 DBR (Air Britain Serials) 23.10.43 21 Sqn. HX956 Overshot on landing at Scuithorpe aerodrome, injuring two. (Mosquito Crash Log)"/>
    <x v="2"/>
    <x v="3"/>
    <x v="6"/>
    <x v="1"/>
    <x v="2"/>
    <x v="1"/>
    <m/>
    <n v="10"/>
    <x v="13"/>
    <x v="0"/>
    <n v="1"/>
    <x v="0"/>
    <x v="48"/>
    <x v="0"/>
  </r>
  <r>
    <n v="6960"/>
    <s v="HJ721"/>
    <x v="6"/>
    <s v="BOAC"/>
    <x v="0"/>
    <x v="13"/>
    <n v="25"/>
    <s v="October"/>
    <x v="2"/>
    <s v="25 October 1943"/>
    <x v="0"/>
    <s v="Kapt. Martin Hamre (+) Kvm. Sverre Haug (+) &amp; (1 passenger) (+) G-AGGG Accident (Engine) To Bromma, Cra/s off Leuchars (http://www.luftwaffe.no/Table2.htm) The Mosquito aircraft crashed into sea due probably to engine problems. Onboard was also one passengers, who also was killed (http://www.rafandluftwaffe.info/lists/raf1b.htm) G-AGGG Crashed landing Leuchars 25.10.43 [c/n 98743] (Air Britain Serials)"/>
    <x v="2"/>
    <x v="2"/>
    <x v="2"/>
    <x v="1"/>
    <x v="2"/>
    <x v="1"/>
    <m/>
    <n v="10"/>
    <x v="13"/>
    <x v="0"/>
    <n v="1"/>
    <x v="1"/>
    <x v="36"/>
    <x v="0"/>
  </r>
  <r>
    <n v="10"/>
    <s v="DD781"/>
    <x v="2"/>
    <s v="85/264/307"/>
    <x v="0"/>
    <x v="5"/>
    <n v="26"/>
    <s v="October"/>
    <x v="2"/>
    <d v="1943-10-26T00:00:00"/>
    <x v="0"/>
    <s v="26-Oct-43. Mosquito II DD781. W/O S. Łos KIA / Sgt I. Posner KIA. Instep: south west of Scilly Isles, failed to return. One Air/Sea Resque and two Instep patrols. One aircraft returned early owing to engine trouble. One aircraft with crew, W.O. Los, pilot, and Sgt. Posner, Nav.Rad. missing. Cause unknown. Last heard on R/T at 19.25 hrs, approx. 49.50N 8.20W. Some flying training. Total Times :- 31 hr 05 min. (http://orb.polishaf.pl/307sqn/1943-8/1943-10-no-307-squadron-f540) Missing over Bay of Biscay 25.10.43 (Air Britain Serials)"/>
    <x v="3"/>
    <x v="4"/>
    <x v="1"/>
    <x v="1"/>
    <x v="3"/>
    <x v="1"/>
    <m/>
    <n v="10"/>
    <x v="13"/>
    <x v="0"/>
    <n v="1"/>
    <x v="0"/>
    <x v="21"/>
    <x v="0"/>
  </r>
  <r>
    <n v="7673"/>
    <s v="LR420"/>
    <x v="14"/>
    <n v="540"/>
    <x v="0"/>
    <x v="0"/>
    <n v="26"/>
    <s v="October"/>
    <x v="2"/>
    <s v="26 October 1943"/>
    <x v="0"/>
    <s v="26/10/43 540 Sqn, Mosquito PRIX LR420, X Op: PR, RAF Leuchars, 11:00 hrs S/L R A Lenton MC DFC P/O R S Haney killed (Ross McNeil) Missing 26.10.43 (Air Britain Serials) _x000a__x000a_Name: LENTON, REGINALD ARTHUR _x000a_Initials: R A _x000a_Nationality: United Kingdom _x000a_Rank: Squadron Leader _x000a_Regiment/Service: Royal Air Force _x000a_Unit Text: 540 Sqdn. _x000a_Age: 28 _x000a_Date of Death: 25/10/1943 _x000a_Service No: 42315 _x000a_Awards: M C, D F C _x000a_Additional information: Son of Edward William and Lucy Jane Lenton. _x000a_Casualty Type: Commonwealth War Dead _x000a_Grave/Memorial Reference: Panel 118. _x000a_Memorial: RUNNYMEDE MEMORIAL _x000a__x000a__x000a__x000a_(CWGC)"/>
    <x v="3"/>
    <x v="4"/>
    <x v="1"/>
    <x v="1"/>
    <x v="3"/>
    <x v="1"/>
    <m/>
    <n v="10"/>
    <x v="13"/>
    <x v="0"/>
    <n v="1"/>
    <x v="0"/>
    <x v="16"/>
    <x v="0"/>
  </r>
  <r>
    <n v="2941"/>
    <s v="HX817"/>
    <x v="12"/>
    <n v="418"/>
    <x v="0"/>
    <x v="5"/>
    <n v="27"/>
    <s v="October"/>
    <x v="2"/>
    <s v="27 October 1943"/>
    <x v="0"/>
    <s v="Taken on strength from De Havilland, 23 July 1943; crashed and damaged beyond repair, 27 October 1943. TH-G, letter on list dated 2 September 1943. Hit blister hangar on takeoff South Cerney 27.10.43 (Air Britain Serials) 27.10.43 418 Sqn. HX817 Hit hangar on take-off from South Cerney aerodrome. (Mosquito Crash Log)"/>
    <x v="2"/>
    <x v="3"/>
    <x v="30"/>
    <x v="1"/>
    <x v="2"/>
    <x v="1"/>
    <m/>
    <n v="10"/>
    <x v="13"/>
    <x v="0"/>
    <n v="1"/>
    <x v="0"/>
    <x v="30"/>
    <x v="0"/>
  </r>
  <r>
    <n v="4631"/>
    <s v="DZ593"/>
    <x v="4"/>
    <n v="139"/>
    <x v="0"/>
    <x v="8"/>
    <n v="31"/>
    <s v="October"/>
    <x v="2"/>
    <s v="31 October/1 November 1943"/>
    <x v="1"/>
    <s v="31.10.1943 1757 139 to Köln from Wyton hit by FLAK 5./381 and crashed. near Lechenich in target area (BCL). W/O BCN Wright +, W/O FJ Spencer +, initial buried at Köln-Süd, now Rheinsberg War Cem Flak battery 5./381. Cr. Lechenich (http://www.rafinfo.org.uk/BCWW2Losses/1943.htm) Missing (Cologne) 1.11.43 (Air Britain Serials)  An dem Abschuss waren mehrere Flakbttr inden Stellungen Köttingen, Brüggen, Aldenrath und Marsdorfbeteiligt, . _x000a_Nach Tagebuchaufzeichnungen eines ehemaligen LwH in der Umwertung der 5./135 in Marsdorf flog die Mossie in ca, 6000 m Höhe an, ging nach dem Beschuss auf 3000 m runter und konnte dann nicht mehr von den Funkmeßgeräten erfasst werden. (http://www.luftwaffe-bullet-board.com/viewtopic.php?t=16008&amp;highlight=)     DZ593 ist definitiv bei Erftstadt/ ERP am 31.10/01.11.1943 runter.   (http://www.luftwaffe-bullet-board.com/viewtopic.php?t=17737&amp;highlight=)"/>
    <x v="0"/>
    <x v="1"/>
    <x v="1"/>
    <x v="1"/>
    <x v="1"/>
    <x v="1"/>
    <m/>
    <n v="10"/>
    <x v="13"/>
    <x v="0"/>
    <n v="1"/>
    <x v="0"/>
    <x v="15"/>
    <x v="0"/>
  </r>
  <r>
    <n v="2618"/>
    <s v="DD617"/>
    <x v="2"/>
    <s v="151/456/25"/>
    <x v="0"/>
    <x v="2"/>
    <n v="0"/>
    <s v="November"/>
    <x v="2"/>
    <s v="0 November 1943"/>
    <x v="0"/>
    <s v="To 4360M 11.43 (Air Britain Serials)"/>
    <x v="4"/>
    <x v="3"/>
    <x v="1"/>
    <x v="1"/>
    <x v="2"/>
    <x v="1"/>
    <m/>
    <n v="11"/>
    <x v="24"/>
    <x v="0"/>
    <n v="1"/>
    <x v="0"/>
    <x v="14"/>
    <x v="0"/>
  </r>
  <r>
    <n v="976"/>
    <s v="DZ697"/>
    <x v="2"/>
    <s v="301FTU/1 OADU/27/681/684"/>
    <x v="3"/>
    <x v="0"/>
    <n v="2"/>
    <s v="November"/>
    <x v="2"/>
    <d v="1943-11-02T00:00:00"/>
    <x v="0"/>
    <s v="According to Henry Sakaida's &quot;Japanese Army Air Force Aces 1937-1945&quot; (Osprey 1997) Capt Yasuhiko Kuroe shot down the first Mosquito on 2 November 1943. His victim was PR.Mk.IX DZ697 of No 684 Sqn, which was being flown on a photo-recce mission to Rangoon by Flying Officers Fielding and Turton._x000a__x000a_There is no mention of Kuroe's mount, but at the time he was flying as Hikotai leader of the 64th Sentai, which was equipped with Nakajima Ki-43-II Hayabusas ('Oscars'), based at Mingaladon. Info from &quot;Japanese Army Air Force Units and their Aces&quot; by Hata, Izawa and Shores._x000a_(Skyraider3d on 12 O'Clock High Forum)_x000a__x000a_Squadron Code was J - likely to have been a 681 Squadron aircraft and crew on 684 strength. There is a photograph of DZ697 'J' in Geoff Thomas' 'Eyes For The Phoenix' (page 233) and it appears to be in the Night Fighter scheme of overall medium sea grey with dark green camouflage on the upper surfaces. The markings appear standard rather than SEAC although only the fin flash may be seen, and there is some impressive but indeterminate artwork on the crew hatch. The photograph is miscaptioned but shows the aircraft in India when taken on charge by 684 Sqn from 681 Sqn._x000a__x000a_Geoff Thomas writes that all the Mk II and Mk VI &quot;were re-finished in PRU Blue in service with 681 and 684 Squadrons&quot; so this statement and the photograph present a conundrum as to the actual finish of this particular aircraft when it was shot down!_x000a_ (&quot;Nicholas&quot; on 12 O'Clock High board) SOC 29.11.43 (Air Britain Serials)"/>
    <x v="0"/>
    <x v="24"/>
    <x v="74"/>
    <x v="18"/>
    <x v="0"/>
    <x v="47"/>
    <m/>
    <n v="11"/>
    <x v="24"/>
    <x v="0"/>
    <n v="1"/>
    <x v="0"/>
    <x v="50"/>
    <x v="0"/>
  </r>
  <r>
    <n v="5744"/>
    <s v="HX802"/>
    <x v="6"/>
    <s v="301FTU/23"/>
    <x v="1"/>
    <x v="5"/>
    <n v="2"/>
    <s v="November"/>
    <x v="2"/>
    <s v="2/3 November 1943"/>
    <x v="1"/>
    <s v="Missing 7.11.43 (Air Britain Serials) - MH feels this must reflect a few days' delay in reporting - the ORB has this aircraft lost (for the second time...) on 2/3 November 1943. MH feels the 2/3 November date is correct, as the earlier date in the ORB is too early for HX802 to have been on 23 Squadron. F/O White and F/S Taylor FTR 2/3 November 1943. "/>
    <x v="3"/>
    <x v="4"/>
    <x v="1"/>
    <x v="1"/>
    <x v="3"/>
    <x v="1"/>
    <m/>
    <n v="9"/>
    <x v="23"/>
    <x v="0"/>
    <n v="1"/>
    <x v="0"/>
    <x v="6"/>
    <x v="0"/>
  </r>
  <r>
    <n v="705"/>
    <s v="LR436"/>
    <x v="14"/>
    <s v="8OTU/544"/>
    <x v="0"/>
    <x v="0"/>
    <n v="3"/>
    <s v="November"/>
    <x v="2"/>
    <s v="3 November 1943"/>
    <x v="0"/>
    <s v="Flew into high ground descending in cloud on return from PR mission Leith Hill Abinger Surrey 3.11.43 DBF (Air Britain Serials) 03.11.43 544 Sqn. LR436 Aircraft was on a Photo recce when it struck high ground at Abingdon, Berks, and caught fire. (Mosquito Crash Log)_x000a__x000a_Name: HENDERSON, JAMES WILLIAM SUTHERLAND _x000a_Initials: J W S _x000a_Nationality: United Kingdom _x000a_Rank: Flight Sergeant (Nav./W.Op.) _x000a_Regiment/Service: Royal Air Force Volunteer Reserve _x000a_Unit Text: 544 Sqdn. _x000a_Age: 29 _x000a_Date of Death: 03/11/1943 _x000a_Service No: 1024228 _x000a_Additional information: Son of James and Margaret Henderson (nee Sutherland), of Brucklay. M.A. (Aberdeen). _x000a_Casualty Type: Commonwealth War Dead _x000a_Grave/Memorial Reference: Sec. 4. Row C. Grave 45. _x000a_Cemetery: OLD DEER CEMETERY _x000a__x000a_Name: WALKER, JOHN _x000a_Initials: J _x000a_Nationality: United Kingdom _x000a_Rank: Flight Sergeant (Pilot) _x000a_Regiment/Service: Royal Air Force Volunteer Reserve _x000a_Unit Text: 544 Sqdn. _x000a_Age: 21 _x000a_Date of Death: 03/11/1943 _x000a_Service No: 1347996 _x000a_Additional information: Son of John and Isobel Henderson Walker, of Edinburgh. _x000a_Casualty Type: Commonwealth War Dead _x000a_Grave/Memorial Reference: Panel 4. _x000a_Cemetery: EDINBURGH (WARRISTON) CREMATORIUM _x000a__x000a_(CWGC)"/>
    <x v="2"/>
    <x v="3"/>
    <x v="41"/>
    <x v="1"/>
    <x v="2"/>
    <x v="1"/>
    <m/>
    <n v="11"/>
    <x v="24"/>
    <x v="0"/>
    <n v="1"/>
    <x v="0"/>
    <x v="27"/>
    <x v="0"/>
  </r>
  <r>
    <n v="507"/>
    <s v="HX902"/>
    <x v="16"/>
    <s v="Cv XVIII/AAEE/248"/>
    <x v="0"/>
    <x v="12"/>
    <n v="4"/>
    <s v="November"/>
    <x v="2"/>
    <s v="4 November 1943"/>
    <x v="0"/>
    <s v="to 248 Sqn 23.10.43, to A&amp;AEE, 05.09.43 MH - S/L Rose, ship's flak as per Most Secret Squadron? _x000a__x000a_ The area where S/Ldr. Charles Frank Rose DFC, DFM, was lost on 04/11/1943, with Mosquito FB.XVIII Nr. HX902 of 248 Sqn, during an anti-shipping patrol, has been cleared up by the eyewitness of this crash, Mr. Des Curtis DFM. I quote from his message:_x000a__x000a_&quot;I was an eye witness to the crash that killed him and his navigator, Flt Sgt Cowley. Our pair of Mosquitos left RAF Predannack at 08.00 hrs on 4th November 1943. We were headed for a point 46.22N 04.25W, which is west of St Nazaire. To get there we passed on the seaward side of Les Isles d'Ouissant, flying at a height of about 10 metres to avoid radar detection. _x000a_At the destination we came upon a sizeable trawler, which, on close inspection, had no nets out nor were any seabirds circling. We decided that the trawler was acting as a marker and guard at the seaward end of the mine swept channel leading into Brest. I watched Rose's aircraft from the time we separated and he went into a diving attack, and was horrified to see a trail of white smoke coming from his port engine. Passing over the ship, he appeared to start to pull out of the 30° dive, but went into the sea about half a mile from the trawler. Needless to say, we gave the trawler a punishing with our 57 mm gun. I saw no wreckage of the aircraft on the surface. One theory was that he was killed outright by fire from the bow of the vessel._x000a__x000a_Suffice it to say that Charlie Rose was a remarkable man, a very skilled pilot with a lot of experience on the type, and a great record for gallantry.&quot;_x000a__x000a_(http://www.rafcommands.com/forum/showthread.php?t=1663&amp;page=3) Missing 4.11.43 (Air Britain Serials)"/>
    <x v="0"/>
    <x v="1"/>
    <x v="1"/>
    <x v="1"/>
    <x v="1"/>
    <x v="1"/>
    <m/>
    <n v="11"/>
    <x v="24"/>
    <x v="0"/>
    <n v="1"/>
    <x v="0"/>
    <x v="52"/>
    <x v="0"/>
  </r>
  <r>
    <n v="2419"/>
    <s v="DZ587"/>
    <x v="4"/>
    <s v="109/105"/>
    <x v="0"/>
    <x v="8"/>
    <n v="4"/>
    <s v="November"/>
    <x v="2"/>
    <s v="4/5 November 1943"/>
    <x v="1"/>
    <s v="05.11.1943 1729 105 to Leverkusen from Marham crashed into field. Road Green Farm, 10 miles S Norwich 2110 (BCL). F/L J Gordon DFC +, F/O RG Hayes DFC +, ROYAL AIR FORCE BOMBER COMMAND, 1942-1945. Flying Officer R G Hayes (left) and Flight Lieutenant J Gordon, navigator and pilot respectively of a De Havilland Mosquito B Mark IV of No. 105 Squadron RAF, listen intently during the briefing for a night raid on Berlin, Germany in the Operations Room at Marham, Norfolk. Both men were killed on 5 November 1943 when their Mosquito, DZ587 'GB-B', crashed at Hempnall, Norfolk, while returning from an evening raid on Bochum. (Imperial War Museum Photo CH 18010 ) Crashed nr Hardwick airfield on return from Leverkusen 5.11.43 (Air Britain Serials) 05.11.43 139 Sqn. DZ587 Crashed at Hardwick. NFD. (Mosquito Crash Log)"/>
    <x v="2"/>
    <x v="7"/>
    <x v="32"/>
    <x v="1"/>
    <x v="2"/>
    <x v="1"/>
    <m/>
    <n v="11"/>
    <x v="24"/>
    <x v="0"/>
    <n v="1"/>
    <x v="0"/>
    <x v="4"/>
    <x v="0"/>
  </r>
  <r>
    <n v="2620"/>
    <s v="DK285"/>
    <x v="4"/>
    <s v="1401 Flt/139/1655MTU"/>
    <x v="0"/>
    <x v="7"/>
    <n v="5"/>
    <s v="November"/>
    <x v="2"/>
    <s v="5 November 1943"/>
    <x v="0"/>
    <s v="Nearest claim is: 06.11.43 Hptm. Horst Geyer Epr.Kdo. 25 Mosquito  AN-6: 10.000 m. [20 km. N. Nancy] 11.35 Film C. 2031/II VNE: ASM Missing presumed ditched in Irish Sea 5.11.43 (Air Britain Serials) 05.11.43 1655MTU. DK285 Believed to have crashed into the Irish Sea, two missing. (Mosquito Crash Log)"/>
    <x v="2"/>
    <x v="2"/>
    <x v="59"/>
    <x v="1"/>
    <x v="2"/>
    <x v="1"/>
    <m/>
    <n v="11"/>
    <x v="24"/>
    <x v="0"/>
    <n v="1"/>
    <x v="1"/>
    <x v="12"/>
    <x v="0"/>
  </r>
  <r>
    <n v="5858"/>
    <s v="HK378"/>
    <x v="17"/>
    <s v="218MU"/>
    <x v="0"/>
    <x v="6"/>
    <n v="5"/>
    <s v="November"/>
    <x v="2"/>
    <s v="5 November 1943"/>
    <x v="0"/>
    <s v="Engine cut bellylanded on approach and hit wall Colerne 5.11.43 (Air Britain Serials) 05.11.43 218 Sqn. HK378 Crashed on approach to Colerne with engine failure. No injuries. (Mosquito Crash Log)"/>
    <x v="2"/>
    <x v="2"/>
    <x v="2"/>
    <x v="1"/>
    <x v="2"/>
    <x v="1"/>
    <m/>
    <n v="11"/>
    <x v="24"/>
    <x v="0"/>
    <n v="1"/>
    <x v="1"/>
    <x v="53"/>
    <x v="2"/>
  </r>
  <r>
    <n v="5566"/>
    <s v="HK140"/>
    <x v="2"/>
    <n v="29"/>
    <x v="0"/>
    <x v="2"/>
    <n v="6"/>
    <s v="November"/>
    <x v="2"/>
    <s v="6 November 1943"/>
    <x v="0"/>
    <s v="Broke up in storm nr Knaphill Surrey 6.11.43 (Air Britain Serials) 06.11.43 29Sqn. HK14O Aircraft broke up after heavy storm at Knaphill, Surrey. (Mosquito Crash Log) Flight Sergeant (Pilot) Thomas Henry Mullard, aged just 20, from Morden, Surrey and Sergeant (Navigator) Ernest William Knox aged 23 from Normandy Surrey. Both airmen are burined in the nearby Brookwood Military Cemetery. Official RAF Accident Card: The aircraft broke up in a heavy storm, assumed aircraft out of control in cloud, dived and on breaking cloud, pulled out too violently, aircraft breaking up at once   Accident Investigation Board (AIB) Conclusions:  Loss of control in cloud in very turbulent conditions and aircraft broke up due to loads imposed when recovery attempt made. Both wings, fuselage and tail unit had disintegrated in mid-air.   Extract from Squadron 29 Operations Record: Operations heard from HK140 when it was in cloud at 10,000 feet after completing  a  ‘Ground  Control  Interception’  (GCI) _x000a_practice and indications were that the machine broke up fairly low down as the parts were scattered in a fairly small area with the exception of part of the fuselage that had gone into the ground quite deeply. (http://www.theknaphillian.com/The%201943%20Mosquito%20Bomber%20Crash%20in%20Knaphill2.pdf)"/>
    <x v="2"/>
    <x v="2"/>
    <x v="55"/>
    <x v="1"/>
    <x v="2"/>
    <x v="1"/>
    <m/>
    <n v="11"/>
    <x v="24"/>
    <x v="0"/>
    <n v="1"/>
    <x v="0"/>
    <x v="31"/>
    <x v="2"/>
  </r>
  <r>
    <n v="4885"/>
    <s v="HK373"/>
    <x v="17"/>
    <n v="96"/>
    <x v="0"/>
    <x v="2"/>
    <n v="7"/>
    <s v="November"/>
    <x v="2"/>
    <s v="7 November 1943"/>
    <x v="0"/>
    <s v="Overshot single-engined landing Drem 7.11.43 (Air Britain Serials) 07.11.43 96Sqn. HK373 Overshot on single engine landing at Dram aerodrome, one injured. (Mosquito Crash Log)"/>
    <x v="2"/>
    <x v="3"/>
    <x v="6"/>
    <x v="1"/>
    <x v="2"/>
    <x v="1"/>
    <m/>
    <n v="11"/>
    <x v="24"/>
    <x v="0"/>
    <n v="1"/>
    <x v="0"/>
    <x v="54"/>
    <x v="2"/>
  </r>
  <r>
    <n v="1547"/>
    <s v="LR465"/>
    <x v="14"/>
    <s v="317MU"/>
    <x v="3"/>
    <x v="6"/>
    <n v="7"/>
    <s v="November"/>
    <x v="2"/>
    <s v="7 November 1943"/>
    <x v="0"/>
    <s v="Pilot killed, according to a message In The Mossie Number 28. Stalled on approach Mauripur 7.11.43 DBF (Air Britain Serials)  87705 F/Lt Zeger VAN RIEL DFC RAFVR:_x000a__x000a_7-11-1943_x000a_No.317 Maintenance Unit._x000a_Mosquito PR.IX LR465_x000a__x000a_Stalled on approach Mauripur, India. DBF._x000a__x000a_87705 F/Lt (Pilot) Zeger VAN RIEL DFC RAFVR +_x000a__x000a_Van Riel originally buried Karachi War Cemetery. Remains repatriated, now rest in Field of Honour, Brussels Town Cemetery, Evere. Grave V/6. (Info, per old posting of Henk Welting)._x000a_(http://www.rafcommands.com/forum/showthread.php?10573-Belgian-RCAF-Secret-Ops&amp;p=61596&amp;highlight=Mosquito#post61596)_x000a__x000a_http://www.wehrmacht-awards.com/forums/showthread.php?t=73269 says Van Riel had previously flown with 23 Sqn."/>
    <x v="2"/>
    <x v="2"/>
    <x v="29"/>
    <x v="1"/>
    <x v="2"/>
    <x v="1"/>
    <m/>
    <n v="11"/>
    <x v="24"/>
    <x v="0"/>
    <n v="1"/>
    <x v="1"/>
    <x v="55"/>
    <x v="0"/>
  </r>
  <r>
    <n v="316"/>
    <s v="DZ492"/>
    <x v="4"/>
    <s v="105/109"/>
    <x v="0"/>
    <x v="8"/>
    <n v="9"/>
    <s v="November"/>
    <x v="2"/>
    <s v="9 November 1943"/>
    <x v="0"/>
    <s v="09.11.1943 1745 109 to Bochum from Marham hit by FLAK , crash landed on return, tail broke off on touchdown. Wyton airfield 2115 (BCL). P/O RE Leigh ok, P/O J Henderson ok, Hit by flak Bochum and crashlanded at Wyton 9.11.43 (Air Britain Serials)"/>
    <x v="1"/>
    <x v="1"/>
    <x v="1"/>
    <x v="1"/>
    <x v="1"/>
    <x v="1"/>
    <m/>
    <n v="11"/>
    <x v="24"/>
    <x v="0"/>
    <n v="1"/>
    <x v="0"/>
    <x v="18"/>
    <x v="0"/>
  </r>
  <r>
    <n v="4219"/>
    <s v="HK401"/>
    <x v="17"/>
    <s v="301FTU"/>
    <x v="0"/>
    <x v="10"/>
    <n v="9"/>
    <s v="November"/>
    <x v="2"/>
    <s v="9 November 1943"/>
    <x v="0"/>
    <s v="Alfred Bridgeman was killed when an RAF aircraft crashed onto his house at Rawlings Farm, Cocklebury, Near Chippenham, Wiltshire. The pilot and navigator of the Mosquito were both killed. The aircraft had been on fire and ploughed across the ground carrying away a cowshed and stable before coming to rest in the back of the house before bursting into flames. (http://www.rafcommands.com/forum/showthread.php?t=412) Mosquito HK401 of 301 FTU. Suffered engine failure, then loss of control, and crashed at Rawlings Farm, Cocklebury, hitting a farmhouse. (same) For obscure reasons both McLAUGHLIN and CABLE were not in my files. McLaughlin (a pilot) and Cable (a nav/radar) may have been the crew of Mosquito HK401.F/Sgt Stanley Joseph McLAUGHLIN, 1450511, RAFVR. Buried Allerton, Liverpool. Pilot. Sgt Leonard Edward CABLE, 1803746, RAFVR. Buried in Barnes Old Cemetery, SW13. Next of kin from Barnes. Nav/Radar Op. (Henk Welting) I thought I would resurrect this thread as I now believe the crew to have been; Flt/Sgt Leonard George Mayhew BEM 917811 Aged 24 Sgt Leonard Edward Cable 1803746 Aged 20 (http://www.rafcommands.com/forum/showthread.php?t=412&amp;page=3) I have the Form 1180 which confirms that Flt/Sgt Leonard George Mayhew was the pilot and I have recently received the death certificate for Sgt Leonard Edward Cable which gives the place of death as Rawlings Farm, Cocklebury, Chippenham &amp; Calne. Therefore I think it is fair to assume that they were the crew of the aircraft in question. (as above) I have the Form 1180 which confirms that Flt/Sgt Leonard George Mayhew was the pilot and I have recently received the death certificate for Sgt Leonard Edward Cable which gives the place of death as Rawlings Farm, Cocklebury, Chippenham &amp; Calne. Therefore I think it is fair to assume that they were the crew of the aircraft in question. (as above) Flew into house after engine cut on take-off from Lyneham Cocklebury Wilts. 9.11.43 (Air Britain Serials) 09.11.43 301 FTU. HK4O1 Aircraft hit farm house at Coppulibury, Lyneham, Wilts, after engine failure and lose of control, two killed. (Mosquito Crash Log)"/>
    <x v="2"/>
    <x v="2"/>
    <x v="2"/>
    <x v="1"/>
    <x v="2"/>
    <x v="1"/>
    <m/>
    <n v="11"/>
    <x v="24"/>
    <x v="0"/>
    <n v="1"/>
    <x v="1"/>
    <x v="35"/>
    <x v="2"/>
  </r>
  <r>
    <n v="5120"/>
    <s v="HJ830"/>
    <x v="6"/>
    <n v="418"/>
    <x v="0"/>
    <x v="5"/>
    <n v="9"/>
    <s v="November"/>
    <x v="2"/>
    <s v="9/10 November 1943"/>
    <x v="1"/>
    <s v="09.11.1943 Intruder sortie 418 to Poix from Ford . Lost without trace (FCL). F/O JLD Armstrong +, F/O AJ Brown +, no further info Taken on strength from De Havilland, 12 July 1943; to No.43 Group D.A., 17 August 1943; returned to No.418 Squadron, 16 September 1943; missing from operations, 9/10 November 1943; F/L J.L.D. Armstrong and F/O A.J. Brown killed. TH-J, letter from aircraft list dated 23 September 1943. (Hugh Halliday) Took off 19.02. (http://bb.1asphost.com/lesbutler/tony/tonywood.htm) Missing on night intruder to Poix 10.11.43 (Air Britain Serials)"/>
    <x v="3"/>
    <x v="4"/>
    <x v="1"/>
    <x v="1"/>
    <x v="3"/>
    <x v="1"/>
    <m/>
    <n v="11"/>
    <x v="24"/>
    <x v="0"/>
    <n v="1"/>
    <x v="0"/>
    <x v="30"/>
    <x v="0"/>
  </r>
  <r>
    <n v="7428"/>
    <s v="DZ459"/>
    <x v="4"/>
    <s v="540/8OTU"/>
    <x v="0"/>
    <x v="7"/>
    <n v="11"/>
    <s v="November"/>
    <x v="2"/>
    <s v="11 November 1943"/>
    <x v="0"/>
    <s v="DZ459, is claimed to have crashed in a field near Sober Hall, at High Leven Farm, Thornaby,Yorkshire on the 11th November 1943, killing the crew of two, F/Lt Alan J F Symes RCAF &amp; Sgt Edward Lyon RAFVR. The aircraft is shown as being attached to 8(C)OTU. (Paul Johnson - http://www.rafcommands.com/forum/showthread.php?t=2894) 11-11-1943 No.8(C) OTU, Mosquito FB.VI DZ459, Crashed High Leven Farm, near Thornaby, while attempting a single engine landing. J/7617 F/Lt (Pilot) Alan John Farquhar SYMES RCAF +, 1433734 Sgt (Nav.) Edward LYON RAFVR + (http://www.rafcommands.com/forum/showthread.php?p=43611&amp;highlight=Mosquito#post43611) Dived into ground nr Thornaby 11.11.43 (Air Britain Serials) 11.11.43 8OTU. DZ459 While attempting a single engine landing, an engine, failed and aircraft dived in at High Lever Farm, near Thornaby, Yorks, two killed. (Mosquito Crash Log)_x000a__x000a_&quot;A new school on Teesside is being asked to commemorate two Second World War airmen who died on its playing field site._x000a__x000a_David Thompson, a local aviation historian believes that the new school on Low Lane, Ingleby Barwick, could use the historic site for educational purposes._x000a__x000a_In 1943, a De Havilland Mosquito aeroplane crashed into the field behind High Leven Cottages - the site where the 630-place school is being built this year._x000a__x000a_The two men killed were pilot Flight Lieutenant Alan John Farquhar Symes, of the Royal Canadian Air Force, and Navigator Sergeant, Edward Lyon of the Royal Air Force._x000a__x000a_In 1977 a local man attempted to recover the remains of the aircraft, including two engines. Mr Thompson himself also visited the site and found small pieces of wreckage on the surface._x000a__x000a_After viewing the plans for the new school building, Mr Thompson said the crash site appears to be close to the proposed new sports pitches._x000a__x000a_He believes it would be fitting to incorporate the names of the airmen who lost their lives within the school by means of a memorial._x000a__x000a_&quot;This year is the 60th anniversary of the end of the Second World War and it would be nice if something could be done to remember these two airmen,&quot; he said._x000a__x000a_&quot;Would it be possible to incorporate the names of these two airmen somewhere within the school, possibly a memorial plaque or stone, school house names or the name of the small access road?&quot;_x000a__x000a_A spokeswoman for Stockton Council, whose planning committee approved the new school a year ago, confirmed they are considering Mr Thompson's suggestion._x000a__x000a_&quot;We are happy to work with the school to look at remembering the two airmen,&quot; she said.&quot;_x000a__x000a__x000a_Further information via David Thompson indicates that the plane was a Photo Reconnaisance MKIV of No. 8 (Coastal) OTU, RAF Dyce.The pilot having tried to land on one engine with full flap then attempted to over shoot &amp; go round again but stalled and crashed. The crash was witnessed by a farmer &amp; his son who were working in the adjoining field to the east. It is thought that the RAF recovered the camera. The crash occured at 11:15 on 11 November 1943. Almost exactly 25 years to the minute of the ceasefire which ended World War l (the 11th hour of the 11th day of the 11th month 1918)_x000a_(http://www.inglebybarwick.com/cnt/selfServe/index.php?appId=16)"/>
    <x v="2"/>
    <x v="2"/>
    <x v="2"/>
    <x v="1"/>
    <x v="2"/>
    <x v="1"/>
    <m/>
    <n v="11"/>
    <x v="24"/>
    <x v="0"/>
    <n v="1"/>
    <x v="1"/>
    <x v="37"/>
    <x v="0"/>
  </r>
  <r>
    <n v="7725"/>
    <s v="LR478"/>
    <x v="14"/>
    <n v="544"/>
    <x v="0"/>
    <x v="0"/>
    <n v="11"/>
    <s v="November"/>
    <x v="2"/>
    <s v="11 November 1943"/>
    <x v="0"/>
    <s v="11/11/43_x000a_544 Sqn_x000a_Mosquito PRIX_x000a_LR478_x000a__x000a_W/C D C B Walker, +_x000a_F/O A M Crow DSO DFM, Interned_x000a__x000a_Benson, 11:14 hrs_x000a__x000a_Missing on operation to Modane. W/C Walker is listed by the Commonwealth War Graves Commission as having died on the 11th of December and is buried in Navarre Cemetery, Pena, Spain._x000a_(Ross McNeill)_x000a__x000a_W/C Walker found trapped in escape hatch of crashed plane near Zaragoza. Mission PR for Antheor Viaduct. Arthur Crow killed flying with F/Lt. O.P. Olson (NZ.411439) in Mosquito NS791 of 540 Sq. Olson taken PoW. Unconfirmed story that Arthur Crow was killed by German civilians on the ground. No information provided as to cause of loss of LR478 but suspicion seems to be engine malfunction &quot;On leaving the target I noticed a stream of metal coming from the starboard engine&quot; - Arthur Crows MI9 report (S/PG/1599) via Rob Owen of 617 Squadron Association._x000a_(John Larder on RAF Commands Forum)_x000a_ Missing (Modane) 11.11.43 (Air Britain Serials)_x000a__x000a_Airborne on 11 Nov 1943 from Benson on a photographic reconnaisance (PR) mission to Modane (Rhône-Alpes) and other points in southern France. &quot;On leaving the target I noticed a stream of metal coming from the starboard engine.&quot; - Arthur Crow\'s MI9 report. &quot;The wingco was a well built man and as a pilot he had to wait for his navigator to scramble out first, the cramped confines of the cockpit offering no other options,&quot; wrote Foster (2004), and: &quot;The navigator got clear, landed and struck out for neutral Spain by way of the Pyrenees, but poor Walker was jammed in the exit trapdoor of the cockpit and was killed in that position when the kite hit the ground.&quot; The aircraft crashed in the Basque border region between France and Spain.   Hi, my name is David and I am a mountain biker from Pamplona, 50 Kms. from Peña, where D.C.B.Walker is buried._x000a_ I am very interested about this history. Here, some people know it and visit the cementery._x000a_ This history must not be forgotten, Wing Commander Walker must not be forgotten._x000a__x000a_ Smullis, I have seen your website about D.C.B.Walker...  What about your trip? Will you come here? When?  In the website you say ”...someone who has no-one else who cares” but you are wrong. Yesterday I went to Peña Cementery and there was flowers on burial. It is the cleanest grave in the cementery.  (http://www.rafcommands.com/forum/showthread.php?16990-Wing-Commander-DONALD-CECIL-BROADBENT-WALKER-544-Sqdn)"/>
    <x v="0"/>
    <x v="18"/>
    <x v="1"/>
    <x v="1"/>
    <x v="4"/>
    <x v="1"/>
    <m/>
    <n v="11"/>
    <x v="24"/>
    <x v="0"/>
    <n v="1"/>
    <x v="0"/>
    <x v="27"/>
    <x v="0"/>
  </r>
  <r>
    <n v="5131"/>
    <s v="HJ829"/>
    <x v="6"/>
    <n v="418"/>
    <x v="0"/>
    <x v="5"/>
    <n v="11"/>
    <s v="November"/>
    <x v="2"/>
    <s v="11/12 November 1943"/>
    <x v="1"/>
    <s v="12.11.1943 Intruder Sortie 418 to Melun from Ford . Lost without trace night (FCL). P/O BG Henderson +, F/O SP Marlatt +, both rest in Evreux Cem Taken on strength at 418 Sqn. from De Havilland, 9 July 1943; missing from operations, 11 November 1943 (F/O B.G. Henderson and F/L S.P. Marlatt killed). TH-M, letter from list of aircraft dated 2 September 1943. (Hugh Halliday) Mosquito from 418 Sqn crashed the 12 november 1943 at Gaillon in Normandy. Both Pilot and navigator were killed and buried at Evreux cemetery. The pilot was F/O Bruce HENDERSON (RCAF - J/17859) The navigator was F/Lt. Samuel MARLATT (RCAF - J/7797) I don't know what was the circumstances of the lost. Coded TH-J according to http://bb.1asphost.com/lesbutler/tony/tonywood.htm, which says a/c took off at 00.10. Missing 12.11.43 (Air Britain Serials)"/>
    <x v="3"/>
    <x v="4"/>
    <x v="1"/>
    <x v="1"/>
    <x v="3"/>
    <x v="1"/>
    <m/>
    <n v="11"/>
    <x v="24"/>
    <x v="0"/>
    <n v="1"/>
    <x v="0"/>
    <x v="30"/>
    <x v="0"/>
  </r>
  <r>
    <n v="7742"/>
    <s v="DD780"/>
    <x v="2"/>
    <s v="307/264"/>
    <x v="0"/>
    <x v="2"/>
    <n v="12"/>
    <s v="November"/>
    <x v="2"/>
    <s v="12 November 1943"/>
    <x v="0"/>
    <s v="Crashed in forced landing Bynoldstone Glam. 12.11.43 (Air Britain Serials) 12.11.43 264 Sqn. DD780 Aircraft belly landed in field at Watiston, Reynoldston, Glamorgen. (Mosquito Crash Log) There was only 1 occupant, pilot S/Ldr Young. According to the ORB: During the afternoon S/Ldr Young took off alone and soon after was told by another pilot of another aircraft that flames were coming from underneath his port engine. Pieces soon began to fly off and after feathering the props, he crash landed. S/Ldr Young got out safely, but the aircraft was burnt up. (Hans Nauta at http://www.rafcommands.com/forum/showthread.php?18027-264-Sqdn-Mosquito-W4080-accident-May-5-1943)"/>
    <x v="2"/>
    <x v="3"/>
    <x v="75"/>
    <x v="1"/>
    <x v="2"/>
    <x v="1"/>
    <m/>
    <n v="11"/>
    <x v="24"/>
    <x v="0"/>
    <n v="1"/>
    <x v="0"/>
    <x v="10"/>
    <x v="0"/>
  </r>
  <r>
    <n v="7211"/>
    <s v="DD755"/>
    <x v="2"/>
    <s v="25/141"/>
    <x v="0"/>
    <x v="2"/>
    <n v="13"/>
    <s v="November"/>
    <x v="2"/>
    <s v="13 November 1943"/>
    <x v="0"/>
    <s v="The Mosquito was performing acrobatic tricks over the field.? During a high-speed maneuver, one of its wings ripped off. Three men were killed in the accident. (351st: 19-20) http://oralhistory.rutgers.edu/Docs/diaries/wartime_diaries_of_edward_c_piech/chapter_five_piech_diaries.html#_ftn24 (MH - 351st BG's B-17s do indeed appear to have been based at Polebrook) Broke up in air Polebrook 13.11.43 (Air Britain Serials) 13.11.43 141 Sqn. DD755 Aircraft suffered structural failure after breaking away from an unauthorised dummy attack at Polebrook aerodrome. (Mosquito Crash Log)"/>
    <x v="2"/>
    <x v="2"/>
    <x v="34"/>
    <x v="1"/>
    <x v="2"/>
    <x v="1"/>
    <m/>
    <n v="11"/>
    <x v="24"/>
    <x v="0"/>
    <n v="1"/>
    <x v="0"/>
    <x v="45"/>
    <x v="0"/>
  </r>
  <r>
    <n v="5084"/>
    <s v="LR411"/>
    <x v="14"/>
    <s v="60 SAAF"/>
    <x v="1"/>
    <x v="0"/>
    <n v="14"/>
    <s v="November"/>
    <x v="2"/>
    <s v="14 November 1943"/>
    <x v="0"/>
    <s v="Engine cut after take-off bellylanded El Acuina 14.11.43 (Air Britain Serials)"/>
    <x v="2"/>
    <x v="3"/>
    <x v="2"/>
    <x v="1"/>
    <x v="2"/>
    <x v="1"/>
    <m/>
    <n v="11"/>
    <x v="24"/>
    <x v="0"/>
    <n v="1"/>
    <x v="0"/>
    <x v="34"/>
    <x v="0"/>
  </r>
  <r>
    <n v="5899"/>
    <s v="ML912"/>
    <x v="11"/>
    <s v="1409 Flt"/>
    <x v="0"/>
    <x v="4"/>
    <n v="14"/>
    <s v="November"/>
    <x v="2"/>
    <s v="14 November 1943"/>
    <x v="0"/>
    <s v="14.11.1943 Special Task1409 Flt from Oakington crashed. near Merville, Northern France (BCL). P/O F Clayton DFM +, F/O WF John DFC +, rest in Merville Communal Cem Extension 14.11.43 Ofw. Adolf Glunz 5./JG 26 Mosquito  S.W. Lille: 8.000 m. [1409 Flight] 16.00 Film C. 2031/II Anerk: Nr.111 Took off 0740 for a long-range meteorological sortie to the Stuttgart area. (http://harringtonmuseum.org.uk/Aircraft%20lost%20on%20Allied%20Forces%20Special%20Duty%20Operations.pdf) Serial Range ML896 - ML924. 29 Mosquito B.Mk1X. Part of a batch of 300 delivered by De Havilland (Hatfield) between 10Jul43 and 20Oct43. Powered by Merlin 72 engines. ML914 was detached for trials with the 4,000lb 'Cookie' and 6-store Avro carrier. Airborne from Oakington. Cause of loss not established. Crashed near Merville (Nord), france, where both were buried 18Nov43 in the town's Communal Cemetery Extension. P/O Clayton's DFM had been Gazetted 10Sep43.. P/O F.Clayton DFM KIA F/O W.J.John DFC KIA (Lost Bombers) Missing on met sortie 14.11.43 (Air Britain Serials) Glunz was scrambled from Epinoy and guided to a position above and behind the Mosquito, which was skimming along the tops of the clouds. The Mosquito crew failed to see Glunz diving on them then approaching from behind and below and took no evasive action (JG 26 - Top Guns of the Luftwaffe)"/>
    <x v="0"/>
    <x v="5"/>
    <x v="76"/>
    <x v="5"/>
    <x v="0"/>
    <x v="23"/>
    <m/>
    <n v="11"/>
    <x v="24"/>
    <x v="0"/>
    <n v="1"/>
    <x v="0"/>
    <x v="25"/>
    <x v="0"/>
  </r>
  <r>
    <n v="2906"/>
    <s v="DZ266"/>
    <x v="2"/>
    <s v="307/264/141"/>
    <x v="0"/>
    <x v="2"/>
    <n v="15"/>
    <s v="November"/>
    <x v="2"/>
    <s v="15 November 1943"/>
    <x v="0"/>
    <s v="Bill Ripley, then a Pilot officer, was with 141 Squadron in 1943, dates unknown. Whilst in action with them he received injuries that led to his death on November 16th 1943. He was killed as a result of an accident on a Night Flight Test. Mosquito FII, DD266 crashed on take off the previous night at Wittering. The pilot was Derek Welsh. Details skimmed from &quot;Pursuit through darkened skies&quot; Michael Allen, pg 148-149 655052/129959 Dennis Frederick Austen WELSH RAFVR. + 16-11-43 No.141 Sqn Mosquito DZ266. Stalled at Wittering aerodrome on take-off 15-11-43 . Nav./W.Op. 139951 F/O William George RIPLEY DFM RAFVR + 16-11-43. (http://www.rafcommands.com/forum/showthread.php?p=32413&amp;highlight=Mosquito#post32413) Crashed on take-off Wittering 15.11.43 (Air Britain Serials) 15.11.43 141 Sqn. DZ266 Stalled at Wittering aerodrome on take-off, over hill into obstructions. two killed. (Mosquito Crash Log)"/>
    <x v="2"/>
    <x v="2"/>
    <x v="18"/>
    <x v="1"/>
    <x v="2"/>
    <x v="1"/>
    <m/>
    <n v="11"/>
    <x v="24"/>
    <x v="0"/>
    <n v="1"/>
    <x v="0"/>
    <x v="45"/>
    <x v="0"/>
  </r>
  <r>
    <n v="1693"/>
    <s v="ML908"/>
    <x v="11"/>
    <s v="109/139"/>
    <x v="0"/>
    <x v="8"/>
    <n v="15"/>
    <s v="November"/>
    <x v="2"/>
    <s v="15 November 1943"/>
    <x v="0"/>
    <s v="15.11.1943 1801 139 to Bonn from Wyton crashed. at Monchy-Breton, at Pas-de-Calais (BCL). P/O CH Guest RCAF +, P/O GJ Sleeman pow, Missing (Bonn) 15.11.43 (Air Britain Serials)  5 km NE St-Pol-sur-Ternoise (http://francecrashes39-45.net/rech_avion.php)"/>
    <x v="3"/>
    <x v="4"/>
    <x v="1"/>
    <x v="1"/>
    <x v="3"/>
    <x v="1"/>
    <m/>
    <n v="11"/>
    <x v="24"/>
    <x v="0"/>
    <n v="1"/>
    <x v="0"/>
    <x v="15"/>
    <x v="0"/>
  </r>
  <r>
    <n v="7743"/>
    <s v="DZ286"/>
    <x v="2"/>
    <s v="307/264"/>
    <x v="0"/>
    <x v="5"/>
    <n v="15"/>
    <s v="November"/>
    <x v="2"/>
    <s v="15/16 November 1943"/>
    <x v="1"/>
    <s v="15.11.1943 Intruder sortie 264 to Chateaudun F from Predannack . Lost without trace, probably France pm (FCL). F/L EE Pudsey +, Sgt WHE Rosetta +, Pudsey lies in Clichy Communal Cem, Rosetta buried in St.Laurent-des-Eaux Cem, Orleans 15/16 November from FCWDv4. Took off 22.38 (http://bb.1asphost.com/lesbutler/tony/tonywood.htm) Seek information on a Mosquito lost on 15 November 1943,the Navigator Rosetta is buried at St Laurent Nouan in France. (Alain Charpentier) Mosquito DZ286 264 Sq. Intruder Chateaudun. Pilot F/Lt. Edward Estill Pudsey(108843) buried Clichy Northern C.C., Hautes de Seine (FCL) Mosquito N.F. Mk. II s/n DZ286 No. 264 'Madras Presidency' (F) Squadron. The crew (Pilot - 108843 Flight Lieutenant Edward Estill Pudsey R.A.F.V.R. and Navigator/Wireless Operator - 1323941 Sergeant William Harvey Edwards R.A.F.V.R.) were lost while on an evening intruder sortie to Chateaudun. (Chris Charland) Thank you for your help.I found something in an old letter dated of 1 May 1945 : &quot; an English airman found in the Loire river is buried in the cemetery of St Laurent des Eaux, here is name Rosetta.Blood Group 40 , 1323941 read on his identity plaque.It would be a victim of a plane which hit a pylone near the Loire at L'Hay.&quot; St Hay is a little village on the Loire West of Orleans. But why the pilot was buried at Clichy ? (Alain Charpentier) Missing 16.11.43 (Air Britain Serials)  (MH - St Ay?)"/>
    <x v="0"/>
    <x v="8"/>
    <x v="1"/>
    <x v="1"/>
    <x v="4"/>
    <x v="1"/>
    <m/>
    <n v="11"/>
    <x v="24"/>
    <x v="0"/>
    <n v="1"/>
    <x v="0"/>
    <x v="10"/>
    <x v="0"/>
  </r>
  <r>
    <n v="1256"/>
    <s v="DZ701"/>
    <x v="2"/>
    <s v="51OTU/60OTU"/>
    <x v="0"/>
    <x v="7"/>
    <n v="15"/>
    <s v="November"/>
    <x v="2"/>
    <s v="15 November 1943"/>
    <x v="1"/>
    <s v="Looking through the the ORB for No 60 OTU, High Ercall, I came across an extremely hard to read mention of a Mosquito crash.The crash definitely occured at Broadstone, 20 miles south shrewsbury, Shropshire during night flying. The crew's names were hard to read, but looking through CWGC, i think they were:_x000a_F/O (Pilot) Albert Horn, RCAF, died 15th November 1943._x000a_F/O (Navigator) Lawrence Balfour (Dukie) Abelson, RCAF, died 15th November 1943. Strange as i had written the date of the crash as 21st July 1943? But this i suppose must just be a mistake on my part as the two names above seem to be the right people and they were both killed on the same day. (Tom Thorne on the RAF Commands Forum website) Crashed nr Broadstone Salop. 15.11.43 NFT (Air Britain Serials) 15.11.43 600-OTU. DZ7OI Crashed and caught fire west of Broadstone, Salop, probably due to faulty IF., two killed. (Mosquito Crash Log)"/>
    <x v="2"/>
    <x v="2"/>
    <x v="28"/>
    <x v="1"/>
    <x v="2"/>
    <x v="1"/>
    <m/>
    <n v="11"/>
    <x v="24"/>
    <x v="0"/>
    <n v="1"/>
    <x v="1"/>
    <x v="29"/>
    <x v="0"/>
  </r>
  <r>
    <n v="5708"/>
    <s v="ML904"/>
    <x v="11"/>
    <n v="105"/>
    <x v="0"/>
    <x v="8"/>
    <n v="15"/>
    <s v="November"/>
    <x v="2"/>
    <s v="15/16 November 1943"/>
    <x v="1"/>
    <s v="15.11.1943 1754 105 to Düsseldorf from Marham . Lost without trace (BCL). F/L JR Hampson pow, P/O HWE Hammond RCAF pow, aircraft coded GB-T (Mosquito Thunder) His squadron was 109...he’d been on a raid that night and was coming home when he was shot down. He tried to get home on one engine, but he realised he couldn’t so he told his navigator to parachute out and he went out after him. He came down just off the coast of Holland in fact. He buried his parachute in the mud and he wandered around. He found a coat in a barn and then he made his way to the centre of the town and went to the mayor’s office and revealed who he was, by opening his coat and showing his uniform. The Mayor told him to “Wait there“ and went out…and in a short while some Germans arrived on a motorbike …and the mayor must have telephoned them. He couldn‘t really have done otherwise because there had been some terrible reprisals against people who helped airmen. (http://www.bbc.co.uk/ww2peopleswar/stories/53/a9035453.shtml) Missing (Dusseldorf) 16.11.43 (Air Britain Serials)"/>
    <x v="3"/>
    <x v="4"/>
    <x v="1"/>
    <x v="1"/>
    <x v="3"/>
    <x v="1"/>
    <m/>
    <n v="11"/>
    <x v="24"/>
    <x v="0"/>
    <n v="1"/>
    <x v="0"/>
    <x v="4"/>
    <x v="0"/>
  </r>
  <r>
    <n v="6361"/>
    <s v="HK173"/>
    <x v="2"/>
    <n v="85"/>
    <x v="0"/>
    <x v="2"/>
    <n v="16"/>
    <s v="November"/>
    <x v="2"/>
    <s v="16/17 November 1943"/>
    <x v="1"/>
    <s v="15/16 November, crashed near West Malling (FCWDv4) Engine cut in Icing conditions crashed in forced landing Nettlestead Green Kent 17.11.43 (Air Britain Serials) 16.11.43- 850TU. HK173 Crashed at Netilestead Green, Kent, due to engine failure and icing, no injuries. (Mosquito Crash Log)"/>
    <x v="2"/>
    <x v="3"/>
    <x v="2"/>
    <x v="1"/>
    <x v="2"/>
    <x v="1"/>
    <m/>
    <n v="11"/>
    <x v="24"/>
    <x v="0"/>
    <n v="1"/>
    <x v="0"/>
    <x v="13"/>
    <x v="2"/>
  </r>
  <r>
    <n v="2946"/>
    <s v="HX868"/>
    <x v="12"/>
    <s v="301FTU/23"/>
    <x v="0"/>
    <x v="5"/>
    <n v="16"/>
    <s v="November"/>
    <x v="2"/>
    <d v="1943-11-16T00:00:00"/>
    <x v="2"/>
    <s v="SOC 11.46 (Air Britain Serials)          This time Just Joe I was pranged by F/S Shattock and P/O Sutcliffe. This is most probably the plane Theo ferried to Malta…    That particular Mosquito had a bad reputation. Pilots did not want to fly it. To say that it was pranged intentionally would be an understatement.  (http://no23squadron.wordpress.com/page/3/) Logbook image on the same site indicates date of crash-landing was 16 November 1943."/>
    <x v="2"/>
    <x v="2"/>
    <x v="60"/>
    <x v="1"/>
    <x v="2"/>
    <x v="1"/>
    <m/>
    <n v="11"/>
    <x v="24"/>
    <x v="1"/>
    <n v="1"/>
    <x v="0"/>
    <x v="6"/>
    <x v="0"/>
  </r>
  <r>
    <n v="2048"/>
    <s v="DZ489"/>
    <x v="4"/>
    <s v="106/618/619/105"/>
    <x v="0"/>
    <x v="8"/>
    <n v="18"/>
    <s v="November"/>
    <x v="2"/>
    <s v="18/19 November 1943"/>
    <x v="1"/>
    <s v="18.11.1943 2027 105 to Aachen from Marham overshot on return and crashed . Marham airfield 2331 (BCL). F/L RB Castle ok, P/O J Griffiths ok, Overshot landing at Marham 19.11.43 DBR (Air Britain Serials)"/>
    <x v="2"/>
    <x v="3"/>
    <x v="6"/>
    <x v="1"/>
    <x v="2"/>
    <x v="1"/>
    <m/>
    <n v="11"/>
    <x v="24"/>
    <x v="0"/>
    <n v="1"/>
    <x v="0"/>
    <x v="4"/>
    <x v="0"/>
  </r>
  <r>
    <n v="541"/>
    <s v="DD636"/>
    <x v="2"/>
    <s v="Hdlg Sqn/264/307/157"/>
    <x v="0"/>
    <x v="12"/>
    <n v="19"/>
    <s v="November"/>
    <x v="2"/>
    <s v="19 November 1943"/>
    <x v="0"/>
    <s v="19.11.1943 Instep Patrol 157 to Biscay Bay from Predannack . Lost without trace pm (FCL). Lt McDonald USAAF MiA, Lt Barron USAAF MiA, no further info. Patrol with three other aircraft, time 12.31-17.50.60sm. N. Pontusval (http://bb.1asphost.com/lesbutler/tony/tonywood.htm) Engine cut on patrol over Bay of Biscay ditched 19.11.43 (Air Britain Serials)"/>
    <x v="0"/>
    <x v="11"/>
    <x v="1"/>
    <x v="1"/>
    <x v="4"/>
    <x v="1"/>
    <m/>
    <n v="11"/>
    <x v="24"/>
    <x v="0"/>
    <n v="1"/>
    <x v="0"/>
    <x v="3"/>
    <x v="0"/>
  </r>
  <r>
    <n v="3734"/>
    <s v="HX869"/>
    <x v="12"/>
    <s v="301FTU/Malta/23"/>
    <x v="1"/>
    <x v="5"/>
    <n v="19"/>
    <s v="November"/>
    <x v="2"/>
    <s v="19/20 November 1943"/>
    <x v="0"/>
    <s v="Failed to return from an offensive patrol 19/20 November, F/S Bentley and Sgt Causeway missing. ORB has this as HX798, YP-U, however that is not a valid Mosquito serial number. MH believes it was actually HX869 based on other ORB entries and the date of the first HX789 appearance, note also similarity in serial number. SOC 11.46 (Air Britain Serials)          A website dealing with WW II in San Marino (web.educazione.sm/.../2a_guerra_mondiale_SanMarin...) says that the a/c had crashed &quot;a causa della nebbia&quot;, or due to fog. San Marino Town cemetery contains two Commonwealth war graves. These are the graves of: Pilot: F/Sgt Donald Hepworth Bentley, 1213930 (RAFVR), died on 20.11.1943. Navigator: Sgt Victor Horace Causeway, 1323213 (RAFVR), died on 20.11.1943. (http://forum.12oclockhigh.net/showthread.php?t=39321) &quot;Cimitero di Montalbo 20 novembre 1943, due aviatori inglesi si schiantano, a causa della nebbia, in località Montecchio. La tomba è costituita da blocchi sovrapposti sormontati dall’elica&quot;  (http://www.google.com.au/url?sa=t&amp;rct=j&amp;q=&amp;esrc=s&amp;source=web&amp;cd=1&amp;ved=0CCAQFjAA&amp;url=http%3A%2F%2Fweb.educazione.sm%2Fscuola%2Faddendum%2Fpercorsostorico%2F2a_guerra_mondiale_SanMarino.ppt&amp;ei=GkCVVejyJsr98QXnjqiYCg&amp;usg=AFQjCNFde9S7eZ5hxQAaXFdtmEm3bgP1nQ&amp;sig2=wms_IJLYu1r1if2vJPHMJQ&amp;bvm=bv.96952980,d.dGc)"/>
    <x v="0"/>
    <x v="8"/>
    <x v="1"/>
    <x v="1"/>
    <x v="4"/>
    <x v="1"/>
    <m/>
    <n v="11"/>
    <x v="24"/>
    <x v="0"/>
    <n v="1"/>
    <x v="0"/>
    <x v="6"/>
    <x v="0"/>
  </r>
  <r>
    <n v="5143"/>
    <s v="HJ742"/>
    <x v="6"/>
    <n v="418"/>
    <x v="0"/>
    <x v="5"/>
    <n v="21"/>
    <s v="November"/>
    <x v="2"/>
    <s v="21 November 1943"/>
    <x v="0"/>
    <s v="Received from No.27 Movements Unit, 2 June 1943; casualty cards indicate it was lost on operations, 21 November 1943. F/O H.S. Schellenburg and F/O T. Thomson killed. TH-B, letter on list dated 2 September 1943. (Hugh Hallliday) The weather on Sunday, 21st November 1943 was cloudy with fog — and later in the day there was drizzle after midnight ...so typical for November. The young Canadians' Mosquito VI was practising low-level flying when the starboard engine cut out as they were coming in to land. It overshot and crashed. The Mosquito exploded immediately in flames and was burnt out in a field near a little church in Lyminster, West Sussex about three miles from the aerodrome where the Canadians were based. The Mosquito was coded THB. The &quot;TH&quot; being the 418 Squadron codes and the &quot;B&quot; the individual aircraft letter. The aircraft had a serial number recorded as HJ742. (http://www.findon.force9.co.uk/0596_the_findon_connection_with_the_lyminster_crash.htm) At Lyminster a 418 Squadron Mosquito over shot on a single-engined landing at Ford and crashed near Lyminster Church killing Flying Officer T. Thomson and Flying Officer H. Skellenberg. (http://web.archive.org/web/20040309225032/www.hurricane.fsbusiness.co.uk/worthingruraldistrict.htm) Crashed during attempted overshoot at Ford Lyminster Sussex 21.11.43 (Air Britain Serials) 21.11.43 4l8Sqn. HJ742 Crashed on overshoot three hundred yards N.E.of Church Leominster, after single engine landing. (Mosquito Crash Log) https://www.yumpu.com/it/document/view/15369348/immagini-storia-memoria-portale-per-leducazione/51"/>
    <x v="2"/>
    <x v="2"/>
    <x v="2"/>
    <x v="1"/>
    <x v="2"/>
    <x v="1"/>
    <m/>
    <n v="11"/>
    <x v="24"/>
    <x v="0"/>
    <n v="1"/>
    <x v="0"/>
    <x v="30"/>
    <x v="0"/>
  </r>
  <r>
    <n v="3101"/>
    <s v="LR477"/>
    <x v="11"/>
    <s v="109/105"/>
    <x v="0"/>
    <x v="8"/>
    <n v="23"/>
    <s v="November"/>
    <x v="2"/>
    <s v="23 November 1943"/>
    <x v="0"/>
    <s v="23.11.1943 1749 105 to Leverkusen from Marham crashed on return to base. at Contract Farm, Narborough, 5miles NW Swaffham, Norfolk 1950 (BCL). P/O E Wade BEM +, F/O AG Fleet +, rest in Yorkshire Lost height and hit ground on approach returning from Knapsack Marham 23.11.43 (Air Britain Serials) 23.11.43 105 Sqn. LR477 Crashed on approach to Marham, two killed. (Mosquito Crash Log)"/>
    <x v="2"/>
    <x v="7"/>
    <x v="41"/>
    <x v="1"/>
    <x v="2"/>
    <x v="1"/>
    <m/>
    <n v="11"/>
    <x v="24"/>
    <x v="0"/>
    <n v="1"/>
    <x v="0"/>
    <x v="4"/>
    <x v="0"/>
  </r>
  <r>
    <n v="6556"/>
    <s v="HK183"/>
    <x v="2"/>
    <n v="151"/>
    <x v="0"/>
    <x v="2"/>
    <n v="24"/>
    <s v="November"/>
    <x v="2"/>
    <s v="24 November 1943"/>
    <x v="0"/>
    <s v="Engine failed other cut on approach Colerne 24.11.43 (Air Britain Serials) 31.08.43 488 Sqn. HK183 Stalled after steep turn and dived in three miles S.S.E. of East Fortune, East Lothian. (Mosquito Crash Log)"/>
    <x v="2"/>
    <x v="3"/>
    <x v="29"/>
    <x v="1"/>
    <x v="2"/>
    <x v="1"/>
    <m/>
    <n v="11"/>
    <x v="24"/>
    <x v="0"/>
    <n v="1"/>
    <x v="0"/>
    <x v="8"/>
    <x v="2"/>
  </r>
  <r>
    <n v="3562"/>
    <s v="HX978"/>
    <x v="12"/>
    <n v="21"/>
    <x v="0"/>
    <x v="16"/>
    <n v="24"/>
    <s v="November"/>
    <x v="2"/>
    <s v="24 November 1943"/>
    <x v="0"/>
    <s v="Dived into ground 1m S of Newburgh Northants. 24.11.43 (Air Britain Serials) 24.11.43 21 Sqn. HX978 Aircraft dived into ground at high speed one mile south of Newburgh, Northants, killing two. (Mosquito Crash Log)  168682 P/O (Pilot) Ronald Edward DEAKIN RAF + 1389851 F/Sgt (Nav./B) Thomas John WESKER RAFVR + Both listed as; Killed on Active Service. Flight. January 27, 1944. pp.106-7. Cas. Comm. No.336. (http://www.rafcommands.com/forum/showthread.php?10072-P-O-Ronald-Edward-DEAKIN-(GB168682)-KIA-24-11-1943-(21-Sqdn))"/>
    <x v="2"/>
    <x v="3"/>
    <x v="52"/>
    <x v="1"/>
    <x v="2"/>
    <x v="1"/>
    <m/>
    <n v="11"/>
    <x v="24"/>
    <x v="0"/>
    <n v="1"/>
    <x v="0"/>
    <x v="48"/>
    <x v="0"/>
  </r>
  <r>
    <n v="5738"/>
    <s v="MM248"/>
    <x v="14"/>
    <n v="140"/>
    <x v="0"/>
    <x v="0"/>
    <n v="24"/>
    <s v="November"/>
    <x v="2"/>
    <s v="24 November 1943"/>
    <x v="0"/>
    <s v="Engine lost power on take-off swung and u/c raised to stop Hartfordbridge 24.11.43 (Air Britain Serials) 24.11.43 l4OSqn. MM248 Crashed at Hartford Bridge aerodrome after swinging on take-off and suffering undercarriage collapse. (Mosquito Crash Log)"/>
    <x v="2"/>
    <x v="3"/>
    <x v="2"/>
    <x v="1"/>
    <x v="2"/>
    <x v="1"/>
    <m/>
    <n v="11"/>
    <x v="24"/>
    <x v="0"/>
    <n v="1"/>
    <x v="0"/>
    <x v="56"/>
    <x v="0"/>
  </r>
  <r>
    <n v="2381"/>
    <s v="DZ614"/>
    <x v="4"/>
    <s v="1655MTU/139"/>
    <x v="0"/>
    <x v="8"/>
    <n v="24"/>
    <s v="November"/>
    <x v="2"/>
    <s v="24/25 November 1943"/>
    <x v="1"/>
    <s v="24.11.1943 1910 139 to Berlin from Wyton hit by FLAK at 20000ft and crashed. at Borkheide, 8km NE Brück (BCL). F/L AR Head DFC pow, F/O GR Brooker RAAF +, Brooker initial buried at Borkheide, later interred at the 1939-1945 Berlin War Cemetary. (Markus) During the night we heard a bang followed by what sounded like a wooden shed or barn collapsing. As we made our way towards the site of the crash we saw the body of an airman, his right shoulder had bored deeply into the ground, his head was at an oblique angle and his boots were missing. There was no sign of a parachute but maybe this had been stolen before we arrived. Across the railway line we saw the wreckage of a two engined aeroplane. Two Rolls Royce engines were later recovered and it had been intended to take them to the current Air Force Museum in Berlin after the war had ended. It was impossible to transport them by car so they were buried unceremoniously in the station grounds Some years later the engines were recovered and now reside in the Museum for Traffic and Technology in Berlin. Following investigation by Mr Karsten Schulze (06/04/2002) we know that the engines came from De Havilland Mosquito DZ614. (http://www.bomber-command.de/crsite.html) Missing (Berlin) 24.11.43 (Air Britain Serials)"/>
    <x v="0"/>
    <x v="1"/>
    <x v="1"/>
    <x v="1"/>
    <x v="1"/>
    <x v="1"/>
    <m/>
    <n v="11"/>
    <x v="24"/>
    <x v="0"/>
    <n v="1"/>
    <x v="0"/>
    <x v="15"/>
    <x v="0"/>
  </r>
  <r>
    <n v="1430"/>
    <s v="HK114"/>
    <x v="2"/>
    <s v="85/286/256"/>
    <x v="1"/>
    <x v="2"/>
    <n v="24"/>
    <s v="November"/>
    <x v="2"/>
    <d v="1943-11-24T00:00:00"/>
    <x v="2"/>
    <s v="Collided with parked aircraft, C-47 (41-18349) 37th Sqn TC, Catania, 24 November 1943 (http://aviation-safety.net/wikibase/wiki.php?id=72057)   SOC 27.10.45 (Air Britain Serials)"/>
    <x v="2"/>
    <x v="3"/>
    <x v="77"/>
    <x v="1"/>
    <x v="2"/>
    <x v="1"/>
    <m/>
    <n v="11"/>
    <x v="24"/>
    <x v="1"/>
    <n v="1"/>
    <x v="0"/>
    <x v="32"/>
    <x v="2"/>
  </r>
  <r>
    <n v="7746"/>
    <s v="DZ289"/>
    <x v="2"/>
    <s v="307/264"/>
    <x v="0"/>
    <x v="2"/>
    <n v="25"/>
    <s v="November"/>
    <x v="2"/>
    <s v="25 November 1943"/>
    <x v="0"/>
    <s v="Crashed on landing Coleby Grange 25.11.43 (Air Britain Serials)"/>
    <x v="2"/>
    <x v="3"/>
    <x v="40"/>
    <x v="1"/>
    <x v="2"/>
    <x v="1"/>
    <m/>
    <n v="11"/>
    <x v="24"/>
    <x v="0"/>
    <n v="1"/>
    <x v="0"/>
    <x v="10"/>
    <x v="0"/>
  </r>
  <r>
    <n v="6700"/>
    <s v="HX915"/>
    <x v="12"/>
    <n v="487"/>
    <x v="0"/>
    <x v="16"/>
    <n v="25"/>
    <s v="November"/>
    <x v="2"/>
    <d v="1943-11-25T00:00:00"/>
    <x v="0"/>
    <s v="25 November 1943 (FCWDv4) Coded EG-G, F/L A.C. Henderson and F/O W.A. Moore both OK, time 12.40. (2nd TAF - Shores) Hit tree on low-level raid and abandoned nr Mucklebury Somerset 24.11.43 (Air Britain Serials) 24.11.43 487 Sqn. HX915 Aircraft hit tree on a low level bombing sortie, flew safely back to England but was not controllable under 220 mph so pilot and navigator baled out and aircraft crashed at Muckleberry, Somerset. (Mosquito Crash Log)"/>
    <x v="0"/>
    <x v="12"/>
    <x v="30"/>
    <x v="1"/>
    <x v="4"/>
    <x v="1"/>
    <m/>
    <n v="11"/>
    <x v="24"/>
    <x v="0"/>
    <n v="1"/>
    <x v="0"/>
    <x v="47"/>
    <x v="0"/>
  </r>
  <r>
    <n v="7727"/>
    <s v="MM244"/>
    <x v="14"/>
    <n v="544"/>
    <x v="0"/>
    <x v="0"/>
    <n v="25"/>
    <s v="November"/>
    <x v="2"/>
    <s v="25 November 1943"/>
    <x v="0"/>
    <s v="Mosquito PR.IX (Photo-Reconnaissance IX) MM244 was on a squadron training flight, together with six other Mosquitoes. They had been instructed to fly out to a rock off the NW coast of Scotland and fly back. _x000a__x000a_It was extremely bad weather. Maybe one or two Mosquitoes returned to their base at RAF Benson; the rest had all sorts of problems and diverted to other airfields. Mosquito MM244 lost first one engine; and then, a little while later, the next._x000a__x000a_The Navigator, F/O Alex Barron, went out of the aircraft first and landed on one side of Loch Ness. The Pilot, F/Lt Joe Burfield, landed in thick bush land on the other side. The aircraft continued to glide for a short distance, before impacting a hillside nor far from the loch._x000a__x000a_After landing, F/Lt Burfield eventually found an old farmer who took him to the local police station in a horse and cart. Because neither of them could barely understand a word the other was saying (Australian v Scots accents), the farmer treated this large (6' 4&quot;) man in a flying suit with the gravest suspicion and had a shotgun within reach all the way._x000a__x000a__x000a_--------------------------------------------------------------------------------_x000a__x000a_The crew of the aircraft were:_x000a__x000a_F/Lt Joe Burfield DFC, Pilot, RAAF._x000a__x000a_F/O Alexander Barron DFM, Navigator, RAF._x000a__x000a_Together with his Australian pilot F/Lt Burfield, F/O Barron continued to serve with the RAF in the European theatre of war until 1945._x000a__x000a_(http://www.aircrashsites-scotland.co.uk/mosq_lochness.htm) Both engines cut on training flight abandoned nr Loch Ness 25.11.43 (Air Britain Serials)"/>
    <x v="2"/>
    <x v="2"/>
    <x v="55"/>
    <x v="1"/>
    <x v="2"/>
    <x v="1"/>
    <m/>
    <n v="11"/>
    <x v="24"/>
    <x v="0"/>
    <n v="1"/>
    <x v="0"/>
    <x v="27"/>
    <x v="0"/>
  </r>
  <r>
    <n v="1819"/>
    <s v="DZ304"/>
    <x v="2"/>
    <s v="264/307/FIU"/>
    <x v="0"/>
    <x v="17"/>
    <n v="25"/>
    <s v="November"/>
    <x v="2"/>
    <s v="25/26 November 1943"/>
    <x v="1"/>
    <s v="26.11.1943 Mahmoud intruder sortie FIU to Frankfurt from Ford . Lost without trace (FCL). F/O RR Smart DFC +, F/L FC Clarke +, Smart buried in Bad Tölz, Dürnbach On Mosquito DZ304 were F/O (Pilot) R.R. SMART - DFC - 117511 and F/Lt(Nav) F.C. CLARKE - 85850, both buried Dürnbach War Cemetery (Henk). Took off 00.57, 25/26 November 1943. (http://bb.1asphost.com/lesbutler/tony/tonywood.htm) Several Luftwaffe single-engine fighters were lost in combat on this night: Quelle: Deutsche Nachtjagd von Michael Balss Seite 262: _x000a__x000a_In der Nacht vom 25./26.11.1943 flog Unteroffizier Ullrich Braun (8. Staffel _x000a_der III.Gruppe des Jagdgeschwaders 301 &quot;Wilde Sau&quot; mit seiner Maschine vom Typ Bf 109 Version G _x000a_einen Einsatz. _x000a_Seine Maschine wurde bei einen Luftkampf beschädigt und er stürzte bei Rohrbrunn/Spessart ab. _x000a__x000a_Quelle: JG 301/302 &quot;Wilde Sau&quot; von Willi Reschke (1999) Seite _x000a__x000a_....Frankfurt am Main war das Ziel britscher Bomber, von denen in dieser Nacht lediglich zwölf _x000a_abgeschossen wurden. .... _x000a_Über Spessart und Odenwald bekam die III./301 Feindkontakt - entweder RAF-Bomber oder mit _x000a_Mosquitos, die als Fernjäger die Bomber begleiteten. Drei Flugzeugführer bezahlten dieses _x000a_Aufeinandertreffen mit dem Leben ... . . _x000a__x000a_Unteroffizier Braun, 8.Staffel, erhielt im Luftkampf schwere Treffer und stürzte in der Nähe _x000a_von Rohrbrunn im Spessart ab. Missing from bomber support mission to Frankfurt 26.11.43 (Air Britain Serials)"/>
    <x v="3"/>
    <x v="4"/>
    <x v="1"/>
    <x v="1"/>
    <x v="3"/>
    <x v="1"/>
    <m/>
    <n v="11"/>
    <x v="24"/>
    <x v="0"/>
    <n v="1"/>
    <x v="0"/>
    <x v="51"/>
    <x v="0"/>
  </r>
  <r>
    <n v="7709"/>
    <s v="HK423"/>
    <x v="17"/>
    <n v="488"/>
    <x v="0"/>
    <x v="2"/>
    <n v="25"/>
    <s v="November"/>
    <x v="2"/>
    <s v="25/26 November 1943"/>
    <x v="1"/>
    <s v="Crew crashed into the sea off Bradwell Bay, 2 KIA (FCWD). Took off 18.49, Crashed off Bradwell. S/Ldr. D. Hobbis DFC: KIA, F/Sgt. Hills: KIA. (http://bb.1asphost.com/lesbutler/tony/tonywood.htm) Engine caught fire abandoned over sea 25.11.43 (Air Britain Serials) 25.11.43 488Sqn. HK423 Crashed in sea after engine fire, two missing. (Mosquito Crash Log)   On 25/xi/43, S/Ldr Dudley Hobbis, the Commander of “A” Flight and his Navigator P/O Oliver Hills were killed when after their Port engine caught fire during a Patrol. Hobbis ordered Hills to bail out, and tried to nurse the damaged aircraft back to base. Unfortunately the Starboard engine also failed. The last radio message to control was from Hobbis who said he was also bailing out. Despite an Air Sea Rescue search, neither man was found, and were therefore presumed killed. The body of P/O Hills was found some eight months later, and he was laid to rest in Epsom Cemetery. The body of S/Ldr Hobbis was never recovered, and his name is recorded on the Runnymede Memorial. (http://broodyswar.wordpress.com/2013/11/)"/>
    <x v="2"/>
    <x v="7"/>
    <x v="7"/>
    <x v="1"/>
    <x v="2"/>
    <x v="1"/>
    <m/>
    <n v="11"/>
    <x v="24"/>
    <x v="0"/>
    <n v="1"/>
    <x v="0"/>
    <x v="42"/>
    <x v="2"/>
  </r>
  <r>
    <n v="764"/>
    <s v="HX906"/>
    <x v="12"/>
    <s v="29/487/464/21/107"/>
    <x v="0"/>
    <x v="16"/>
    <n v="26"/>
    <s v="November"/>
    <x v="2"/>
    <d v="1943-11-26T00:00:00"/>
    <x v="0"/>
    <s v="2nd TAF by Shores says this aircraft FTR from Lingen on 26 November 1943, F/O TJB Shearer and F/O R.T.J Stirling both KIA, time around 1400. Took off 12.30 for a Low Ramrod operation, hit by flak at Leer (http://bb.1asphost.com/lesbutler/tony/tonywood.htm) Waddenzee (http://www.nimh.nl/nl/images/1943%20sec_tcm5-7284.pdf) Hit by flak and bellylanded Cambrai/Epinoy 15.3.44 (Air Britain Serials)"/>
    <x v="0"/>
    <x v="1"/>
    <x v="1"/>
    <x v="1"/>
    <x v="1"/>
    <x v="1"/>
    <m/>
    <n v="11"/>
    <x v="24"/>
    <x v="0"/>
    <n v="1"/>
    <x v="0"/>
    <x v="57"/>
    <x v="0"/>
  </r>
  <r>
    <n v="1887"/>
    <s v="HX957"/>
    <x v="12"/>
    <s v="464/21"/>
    <x v="0"/>
    <x v="16"/>
    <n v="26"/>
    <s v="November"/>
    <x v="2"/>
    <s v="26 November 1943"/>
    <x v="0"/>
    <s v="S/L K.C, Ritchie and P/O S.W. Moulds OK, time 15.30. (2nd TAF) Hit water and abandoned Terrington Marsh Lincs. 26.11.43 (Air Britain Serials) 26.11.43 2l Sqn. HX957 Crashed at Levington Marsh, Lin., in bad weather after pilots arm was accidently struck by navigator, so aircraft hit water with alrscrews, and became uncontrollable when attempting to make base on I engine. (Mosquito Crash Log)"/>
    <x v="2"/>
    <x v="3"/>
    <x v="78"/>
    <x v="1"/>
    <x v="2"/>
    <x v="1"/>
    <m/>
    <n v="11"/>
    <x v="24"/>
    <x v="0"/>
    <n v="1"/>
    <x v="0"/>
    <x v="48"/>
    <x v="0"/>
  </r>
  <r>
    <n v="1848"/>
    <s v="DD669"/>
    <x v="2"/>
    <s v="151/157/410"/>
    <x v="0"/>
    <x v="2"/>
    <n v="26"/>
    <s v="November"/>
    <x v="2"/>
    <s v="26/27 November 1943"/>
    <x v="1"/>
    <s v="Bull's-eye exercises and G.C.I. practice continued to be an almost nightly feature of the training programme. It was on one of these flights that F/Os J.J. Blanchfield and K.J. Cox were killed. They had been scrambled, together with W/O C.H. James and F/S T.C. Levine, in the evening of 26 November, and after completing an uneventful patrol engaged in a practice interception. By mischance the two Mosquitoes collided. The one crew baled out safely but Blanchfield and Cox, who had been with the Squadron since 14 September, died in the crash of their aircraft. Collided with DZ259 during practice interception Nazeing Essex 26.11.43 (Air Britain Serials)"/>
    <x v="2"/>
    <x v="2"/>
    <x v="19"/>
    <x v="1"/>
    <x v="2"/>
    <x v="1"/>
    <m/>
    <n v="11"/>
    <x v="24"/>
    <x v="0"/>
    <n v="1"/>
    <x v="0"/>
    <x v="19"/>
    <x v="0"/>
  </r>
  <r>
    <n v="3622"/>
    <s v="DZ259"/>
    <x v="2"/>
    <n v="410"/>
    <x v="0"/>
    <x v="2"/>
    <n v="26"/>
    <s v="November"/>
    <x v="2"/>
    <s v="26/27 November 1943"/>
    <x v="1"/>
    <s v="Bull's-eye exercises and G.C.I. practice continued to be an almost nightly feature of the training programme. It was on one of these flights that F/Os J.J. Blanchfield and K.J. Cox were killed. They had been scrambled, together with W/O C.H. James and F/S T.C. Levine, in the evening of 26 November, and after completing an uneventful patrol engaged in a practice interception. By mischance the two Mosquitoes collided. The one crew baled out safely but Blanchfield and Cox, who had been with the Squadron since 14 September, died in the crash of their aircraft. Collided with DD669 during practice Interception and crashed Brent Pelham Essex 26.11.43 (Air Britain Serials)"/>
    <x v="2"/>
    <x v="2"/>
    <x v="19"/>
    <x v="1"/>
    <x v="2"/>
    <x v="1"/>
    <m/>
    <n v="11"/>
    <x v="24"/>
    <x v="0"/>
    <n v="1"/>
    <x v="0"/>
    <x v="19"/>
    <x v="0"/>
  </r>
  <r>
    <n v="4078"/>
    <s v="HJ810"/>
    <x v="6"/>
    <n v="605"/>
    <x v="0"/>
    <x v="5"/>
    <n v="26"/>
    <s v="November"/>
    <x v="2"/>
    <s v="26/27 November 1943"/>
    <x v="1"/>
    <s v="F/Lt G.O'F.G. HYNE - 33488 and Sgt C.H. WALDER - 1282311, Operation to Celle (AHB via John Larder). (MH - Date from CWGC website, same date for both crew members) 26/27 November (FCWDv4) Took off 20.34 26/27 November 1943 (http://bb.1asphost.com/lesbutler/tony/tonywood.htm) There is a claim by the 8th Flak Division for a Mosquito shot down at Wunderburg near Harpstedt on 26 November 1943 - this is south of Bremen, might have been on the way to Celle or back, (http://www.fliegerschicksale.de/homepage/quellen/8flakdiv/seite_6.jpg) The two crew were KIA and first buried in the New cemetery of Oldenburg: HYNE, Flight Lieutenant (Pilot) GERALD O'FARRELL GRANT, 33488, 605 Sqdn., Royal Air Force. 26 November 1943. Grave Ref. Joint grave 14. A. 5-6, .WALDER, Sergeant (Nav.) CHARLES HARRY, 1282311, 605 Sqdn., Royal Air Force Volunteer Reserve. 26 November 1943. Age 23. Son of Charles Frederick William and Mabel Miriam Walder, of Plumstead, London. Grave Ref. Joint grave 14. A. 5-6. (http://www.rafcommands.com/forum/showthread.php?t=8007) Missing 27.6.43 (Air Britain Serials)"/>
    <x v="0"/>
    <x v="1"/>
    <x v="1"/>
    <x v="1"/>
    <x v="1"/>
    <x v="1"/>
    <m/>
    <n v="11"/>
    <x v="24"/>
    <x v="0"/>
    <n v="1"/>
    <x v="0"/>
    <x v="22"/>
    <x v="0"/>
  </r>
  <r>
    <n v="5089"/>
    <s v="HK407"/>
    <x v="17"/>
    <n v="96"/>
    <x v="0"/>
    <x v="2"/>
    <n v="26"/>
    <s v="November"/>
    <x v="2"/>
    <s v="26/27 November 1943"/>
    <x v="1"/>
    <s v="26/27 November, 2 KIA (FCWDv4) Hit tree after night take-off Swanton Morley 27.11.43 (Air Britain Serials) 26.11.43- 96Sqn. HK407 Crashed near Swanton Valley lake after take-off on interception patrol, two killed. (Mosquito Crash Log)"/>
    <x v="2"/>
    <x v="7"/>
    <x v="41"/>
    <x v="1"/>
    <x v="2"/>
    <x v="1"/>
    <m/>
    <n v="11"/>
    <x v="24"/>
    <x v="0"/>
    <n v="1"/>
    <x v="0"/>
    <x v="54"/>
    <x v="2"/>
  </r>
  <r>
    <n v="4367"/>
    <s v="KB326"/>
    <x v="13"/>
    <s v="USAAF"/>
    <x v="5"/>
    <x v="8"/>
    <n v="27"/>
    <s v="November"/>
    <x v="2"/>
    <d v="1943-11-27T00:00:00"/>
    <x v="0"/>
    <s v="8th Air Force. Pilot Eidson, Harry T . Landing Accident at Wideawake Fld, Ascension. Category 5 damage, 18 June 1945. (http://www.aviationarchaeology.com) to USAAF as 43-34929 (Air Britain Serials)   http://aviation-safety.net/wikibase/wiki.php?id=104773 gives date as 27-Nov-1943, says written off on this date, damaged beyond repair in landing accident, agrees with location. http://www.aviationarchaeology.com/src/dbaat.asp?theAT=F-8+&amp;Submit3=Go also says 27 November 1943"/>
    <x v="2"/>
    <x v="2"/>
    <x v="40"/>
    <x v="1"/>
    <x v="2"/>
    <x v="1"/>
    <m/>
    <n v="11"/>
    <x v="24"/>
    <x v="1"/>
    <n v="1"/>
    <x v="0"/>
    <x v="33"/>
    <x v="1"/>
  </r>
  <r>
    <n v="6715"/>
    <s v="LR258"/>
    <x v="12"/>
    <n v="464"/>
    <x v="0"/>
    <x v="16"/>
    <n v="29"/>
    <s v="November"/>
    <x v="2"/>
    <s v="29/30 November 1943"/>
    <x v="1"/>
    <s v="Served with 464 Sqn, under RAF control 10/43 29/11/44 Crash into sea near Bognor Regis F/O A.W.F. Barry&amp;FSgt D.T. Walsh killed (Brian Fillery's website) 29/30 November (FCWDv4) Time 0006 (2nd TAF) This aircraft went down into the sea 250 yards south of Strandway with the loss of Flying Officer A.W. Berry and Sergeant D. Walsh. Two unexploded 500lb bombs were later found on the beach and were rendered safe by an RAF Bomb Disposal Squad. (http://web.archive.org/web/20040309224549/www.hurricane.fsbusiness.co.uk/bognorregisurbandistrict.htm) Crashed in sea off Bognor Regis Sussex after takeoff for night Intruder mission 29.11.43 cause unknown (Air Britain Serials) 29.11.43 464 Sqn. LR258 Crashed in sea two hundred yards off Bognor Regis after take-off. (Mosquito Crash Log)"/>
    <x v="2"/>
    <x v="7"/>
    <x v="50"/>
    <x v="1"/>
    <x v="2"/>
    <x v="1"/>
    <m/>
    <n v="11"/>
    <x v="24"/>
    <x v="0"/>
    <n v="1"/>
    <x v="0"/>
    <x v="46"/>
    <x v="0"/>
  </r>
  <r>
    <n v="6860"/>
    <s v="HX983"/>
    <x v="12"/>
    <s v="613/464"/>
    <x v="0"/>
    <x v="16"/>
    <n v="30"/>
    <s v="November"/>
    <x v="2"/>
    <s v="30 November 1943"/>
    <x v="0"/>
    <s v="Engine cut on take-off crashlanded in field Cockford Heath Norfolk 30.11.43 (Air Britain Serials) 30.11.43 464Sqn. HX983 Crashed at Cockford Neath, Norfolk, after one engine failed on take-off. (Mosquito Crash Log)"/>
    <x v="2"/>
    <x v="3"/>
    <x v="2"/>
    <x v="1"/>
    <x v="2"/>
    <x v="1"/>
    <m/>
    <n v="11"/>
    <x v="24"/>
    <x v="0"/>
    <n v="1"/>
    <x v="0"/>
    <x v="46"/>
    <x v="0"/>
  </r>
  <r>
    <n v="3608"/>
    <s v="DD667"/>
    <x v="2"/>
    <s v="FIU"/>
    <x v="0"/>
    <x v="2"/>
    <n v="0"/>
    <s v="December"/>
    <x v="2"/>
    <s v="0 December 1943"/>
    <x v="0"/>
    <s v="To 4412M 12.43 (Air Britain Serials)"/>
    <x v="4"/>
    <x v="3"/>
    <x v="1"/>
    <x v="1"/>
    <x v="2"/>
    <x v="1"/>
    <m/>
    <n v="12"/>
    <x v="25"/>
    <x v="0"/>
    <n v="1"/>
    <x v="0"/>
    <x v="51"/>
    <x v="0"/>
  </r>
  <r>
    <n v="2258"/>
    <s v="DD668"/>
    <x v="2"/>
    <s v="FIU"/>
    <x v="0"/>
    <x v="2"/>
    <n v="0"/>
    <s v="December"/>
    <x v="2"/>
    <s v="0 December 1943"/>
    <x v="0"/>
    <s v="To F.I.U. 07/42 To 4413M 12.43 (Air Britain Serials)"/>
    <x v="4"/>
    <x v="3"/>
    <x v="1"/>
    <x v="1"/>
    <x v="2"/>
    <x v="1"/>
    <m/>
    <n v="12"/>
    <x v="25"/>
    <x v="0"/>
    <n v="1"/>
    <x v="0"/>
    <x v="51"/>
    <x v="0"/>
  </r>
  <r>
    <n v="3026"/>
    <s v="DK290"/>
    <x v="4"/>
    <s v="AAEE"/>
    <x v="0"/>
    <x v="1"/>
    <n v="0"/>
    <s v="December"/>
    <x v="2"/>
    <s v="0 December 1943"/>
    <x v="0"/>
    <s v="To 4411M 12.43 (Air Britain Serials)"/>
    <x v="4"/>
    <x v="3"/>
    <x v="1"/>
    <x v="1"/>
    <x v="2"/>
    <x v="1"/>
    <m/>
    <n v="12"/>
    <x v="25"/>
    <x v="0"/>
    <n v="1"/>
    <x v="1"/>
    <x v="7"/>
    <x v="0"/>
  </r>
  <r>
    <n v="1329"/>
    <s v="HJ656"/>
    <x v="2"/>
    <s v="264/307/157"/>
    <x v="0"/>
    <x v="12"/>
    <n v="1"/>
    <s v="December"/>
    <x v="2"/>
    <s v="1 December 1943"/>
    <x v="0"/>
    <s v="01.12.1943 Instep Patrol157 to Bay of Biscay from Predannack engagement with Ju88s of ZG1 (JG1?), hit by return fire. Lost without trace (FCL). F/S WA Robertson +, F/S GH Spanton +, no further info 01.12.43 Ogefr. Heinrich Roensch 7./ZG 1 Mosquito  14 West / 0863: 100 m. 11.45 Film C. 2031/II Anerk: Nr.26 _x000a_01.12.43 Ltn. Oxberg 2./ZG 1 Mosquito  14 West / 0861: 100 m. 11.50 Film C. 2031/II Anerk: Nr.71. Chris Goss says this Mosquito was shot down by the Bordfunker of the 2./ZG 1 Ju 88. Missing 1.12.43 (Air Britain Serials)"/>
    <x v="0"/>
    <x v="21"/>
    <x v="79"/>
    <x v="14"/>
    <x v="0"/>
    <x v="48"/>
    <m/>
    <n v="12"/>
    <x v="25"/>
    <x v="0"/>
    <n v="1"/>
    <x v="0"/>
    <x v="3"/>
    <x v="0"/>
  </r>
  <r>
    <n v="6861"/>
    <s v="HX962"/>
    <x v="12"/>
    <s v="464/487"/>
    <x v="0"/>
    <x v="16"/>
    <n v="1"/>
    <s v="December"/>
    <x v="2"/>
    <s v="1 December 1943"/>
    <x v="0"/>
    <s v="Attacked MV Pietro Orseolo at wave-top height escorted by twelve Typhoons, however Mosquito hit water immediately afterward (FCWD v 4) Coded EG-X, S/L A.S. Cussens and F/O H.M. MacKay both KIA, time 13.00. (2nd TAF) Near Groix (Pierre Babin) Hit sea attacking ship off Groux 1.12.43 (Air Britain Serials)"/>
    <x v="0"/>
    <x v="10"/>
    <x v="1"/>
    <x v="1"/>
    <x v="4"/>
    <x v="1"/>
    <m/>
    <n v="12"/>
    <x v="25"/>
    <x v="0"/>
    <n v="1"/>
    <x v="0"/>
    <x v="47"/>
    <x v="0"/>
  </r>
  <r>
    <n v="3391"/>
    <s v="LR438"/>
    <x v="14"/>
    <s v="ME/60 SAAF"/>
    <x v="1"/>
    <x v="0"/>
    <n v="1"/>
    <s v="December"/>
    <x v="2"/>
    <d v="1943-12-01T00:00:00"/>
    <x v="0"/>
    <s v="There was a claim as follows Dec 1: 01.12.43 Obstlt. Johannes Steinhoff: 165 Stab/JG 77 Mosquito  S. Varzi: 9.500 m. (Lombardy) 10.59 Film C. 2031/II Anerk: Nr.36 Missing 3.12.43 (Air Britain Serials) MH - Matching casualty for 60 SAAF on 1 December as follows: _x000a__x000a_Name: LARTER _x000a_Initials: D H _x000a_Nationality: South African _x000a_Rank: Lieutenant (Obs.) _x000a_Regiment/Service: South African Air Force _x000a_Unit Text: 60 Sqdn. _x000a_Age: 27 _x000a_Date of Death: 01/12/1943 _x000a_Service No: 38232V _x000a_Additional information: Son of Douglas R. and Anna Larter, of Johannesburg, Transvaal, South Africa. _x000a_Casualty Type: Commonwealth War Dead _x000a_Grave/Memorial Reference: III. B. 26. _x000a_Cemetery: STAGLIENO CEMETERY, GENOA _x000a__x000a_(CWGC) _x000a__x000a_Lt (Obs) D.H. LARTER confirmed 1-12-1943 on Mosquito LR438 (not LR428). Lt (Pilot) E.K. WEST missing (Winston Brent - 85 Years of SAAF). Lt E.K. WEST - SAAF P7041V reported PoW (Camp L3 number 35999). (Henk Welting - http://forum.12oclockhigh.net/showthread.php?t=21360)"/>
    <x v="0"/>
    <x v="0"/>
    <x v="80"/>
    <x v="0"/>
    <x v="0"/>
    <x v="49"/>
    <m/>
    <n v="12"/>
    <x v="25"/>
    <x v="0"/>
    <n v="1"/>
    <x v="0"/>
    <x v="34"/>
    <x v="0"/>
  </r>
  <r>
    <n v="867"/>
    <s v="LR419"/>
    <x v="14"/>
    <s v="8OTU/544"/>
    <x v="0"/>
    <x v="0"/>
    <n v="2"/>
    <s v="December"/>
    <x v="2"/>
    <s v="2 December 1943"/>
    <x v="0"/>
    <s v="Dived into ground out of cloud Yalding Kent 2.12.43 en route for PR mission (Air Britain Serials) 02.12.43 544 Sqn. LR419 Crashed in uncontrollable high speed dive at Reeves Farm, Yalding, Kent, thirty-seven minutes after take-off, possibly due to oxygen failure as regulator knob was found in 'off' position. (Mosquito Crash Log)_x000a__x000a_Name: ROBINS, DONALD FREDERICK _x000a_Initials: D F _x000a_Nationality: United Kingdom _x000a_Rank: Flying Officer (Nav./W.Op.) _x000a_Regiment/Service: Royal Air Force Volunteer Reserve _x000a_Unit Text: 544 Sqdn. _x000a_Age: 33 _x000a_Date of Death: 02/12/1943 _x000a_Service No: 151265 _x000a_Additional information: Son of Frederick W. Robins and Lucilla A. Robins; husband of Dorothy A. Robins, of Prestbury, Cheltenham, Gloucestershire. A.A.I., F.V.I., King's Scout. _x000a_Casualty Type: Commonwealth War Dead _x000a_Grave/Memorial Reference: 22. C. 4. _x000a_Cemetery: BROOKWOOD MILITARY CEMETERY _x000a__x000a_(CWGC)"/>
    <x v="2"/>
    <x v="3"/>
    <x v="81"/>
    <x v="1"/>
    <x v="2"/>
    <x v="1"/>
    <m/>
    <n v="12"/>
    <x v="25"/>
    <x v="0"/>
    <n v="1"/>
    <x v="0"/>
    <x v="27"/>
    <x v="0"/>
  </r>
  <r>
    <n v="681"/>
    <s v="DZ479"/>
    <x v="4"/>
    <s v="521/1401 Flt/1409 Flt/139/627"/>
    <x v="0"/>
    <x v="8"/>
    <n v="2"/>
    <s v="December"/>
    <x v="2"/>
    <s v="2/3 December 1943"/>
    <x v="1"/>
    <s v="02.12.1943 627 to Berlin from Oakington hit by FLAK at 32000ft, returned on 1 engine, abandoned A/C. near Caen, Calvados, no trace (BCL). F/S LR Simpson RAAF evd, Sgt PW Walker evd, Missing (Berlin) 3.12.43 (Air Britain Serials)"/>
    <x v="0"/>
    <x v="1"/>
    <x v="1"/>
    <x v="1"/>
    <x v="1"/>
    <x v="1"/>
    <m/>
    <n v="12"/>
    <x v="25"/>
    <x v="0"/>
    <n v="1"/>
    <x v="0"/>
    <x v="58"/>
    <x v="0"/>
  </r>
  <r>
    <n v="6020"/>
    <s v="LR499"/>
    <x v="11"/>
    <n v="109"/>
    <x v="0"/>
    <x v="8"/>
    <n v="2"/>
    <s v="December"/>
    <x v="2"/>
    <s v="2/3 December 1943"/>
    <x v="1"/>
    <s v="02.12.1943 1730 109 to Bochum from Marham last heard 1955 by Trimmingham bearing 105°. at Heeswijk en Dinter, 10km WSW Uden 1955 (BCL). F/O LF Bickley evd, F/O JH Jackson evd, LR499 was the first Mosquito Mk.1X missing from 109 Sqdn and the Sqdns first loss sonce 27/28May43. Airborne 1730 2Dec43 from Marham. Last heard by Trimingham at 1955, bearing 105 degrees. Minutes later the Mosquito came down at Heeswijk en Dinter (Noord Brabant), 10 km WSW of Uden, Holland. F/O L.F.Bickley Evd F/O J.H.Jackson Evd Missing (Bochum) 2.12.43 (Air Britain Serials)"/>
    <x v="3"/>
    <x v="4"/>
    <x v="1"/>
    <x v="1"/>
    <x v="3"/>
    <x v="1"/>
    <m/>
    <n v="12"/>
    <x v="25"/>
    <x v="0"/>
    <n v="1"/>
    <x v="0"/>
    <x v="18"/>
    <x v="0"/>
  </r>
  <r>
    <n v="7607"/>
    <s v="ML918"/>
    <x v="11"/>
    <s v="109/1409 Flt"/>
    <x v="0"/>
    <x v="4"/>
    <n v="3"/>
    <s v="December"/>
    <x v="2"/>
    <s v="3 December 1943"/>
    <x v="0"/>
    <s v="03.12.1943 Special Duties 1409 Flt from Oakington caught fire and crashed. S side of Exeter airfield, Devon 2000 (BCL). F/S HW Addis +, Sgt JH Sharpe +, Took off Oakington 1525 for a long-range meteorological sortie to Nurnburg. Monitoring stations heard distress calls when the a/c was flying in the area of Dieppe. Homed to Exeter the a/c crashed at 20:00 hours 600 yards south of the runway. The crew later died of their injuries. (http://harringtonmuseum.org.uk/Aircraft%20lost%20on%20Allied%20Forces%20Special%20Duty%20Operations.pdf) Crashed on approach in bad visibility on return from met flight 1/2m S of Exeter 4.12.43 DBF (Air Britain Serials) 03.12.43- 1409Flt. ML918 Crashed on landing half-a-mile south of Exeter aerodrome. two killed. (Mosquito Crash Log)"/>
    <x v="2"/>
    <x v="7"/>
    <x v="26"/>
    <x v="1"/>
    <x v="2"/>
    <x v="1"/>
    <m/>
    <n v="12"/>
    <x v="25"/>
    <x v="0"/>
    <n v="1"/>
    <x v="0"/>
    <x v="25"/>
    <x v="0"/>
  </r>
  <r>
    <n v="2045"/>
    <s v="DD739"/>
    <x v="2"/>
    <s v="85/456"/>
    <x v="0"/>
    <x v="5"/>
    <n v="3"/>
    <s v="December"/>
    <x v="2"/>
    <s v="3/4 December 1943"/>
    <x v="1"/>
    <s v="04.12.1943 Intruder Sortie 456 RAAF to Leipzig area. Lost without trace night (FCL). P/O JL May +, F/O LR Parnell +, no further info 3/4 December 1943 (FCWDv4) Took off 01.59 (http://bb.1asphost.com/lesbutler/tony/tonywood.htm) MH - John Leonard May and Leslie Rupert Parnell were RAAF, buried Amsterdam New Eastern Cemetery. THE ROYAL AIR FORCE IN BRITAIN, JUNE 1943 A De Havilland Mosquito IIF DD739/RX-X of No 456 Squadron, flying from Middle Wallop, in flight. The censor has scratched out the wing-tip antennae of the Airborne-Interceptor radar. (IWM Photo TR 1090) RX-X Served with 456 Sqn 01/43 to 04/12/43, codec RX-C under RAF control. Failed to return 04/12/43 from ops over Germany. (Brian Fillery's website) (MH - Crash Log disagrees with Brian Fillery) Came down at 0332 Nieuwer Amstel (Amsterdamse Bos) (http://www.nimh.nl/nl/images/1943%20sec_tcm5-7284.pdf) Missing on bomber support mission to Kassel 4.12.43 (Air Britain Serials)"/>
    <x v="3"/>
    <x v="4"/>
    <x v="1"/>
    <x v="1"/>
    <x v="3"/>
    <x v="1"/>
    <m/>
    <n v="12"/>
    <x v="25"/>
    <x v="0"/>
    <n v="1"/>
    <x v="0"/>
    <x v="20"/>
    <x v="0"/>
  </r>
  <r>
    <n v="1677"/>
    <s v="HX864"/>
    <x v="12"/>
    <s v="85/487"/>
    <x v="0"/>
    <x v="16"/>
    <n v="4"/>
    <s v="December"/>
    <x v="2"/>
    <s v="4 December 1943"/>
    <x v="0"/>
    <s v="487 Squadron, RNZAF (Sculthorpe, Norfolk - 140 Airfield HQ, 2 Group, 2nd Tactical Air Force) Mosquito FB.VI HX864/E - took off at 1210 piloted by Plt Off K J Coates, RAF, with three others. Low cloud and fog were encountered off the Dutch coast, forcing abandonment of the sortie. Mosquito HX864 was last seen in a skidding dive at position 5331N:0624E at 1325. Presumed to have crashed in the sea, its two crew are commemorated on the Runnymede Memorial. Navigator: NZ413459 Plt Off Colin Bruce MUIR, RNZAF - Age 23. 381hrs. 4th op. Muir? brother, Donald Ferguson Muir, died on 6 November 1941 while flying with 148 Sqn, RAF. (Errol Martyn) Last seen in dive off Borkum at 1320 (2nd TAF) Missing in fog off Dutch coast 4.12.43 (Air Britain Serials)"/>
    <x v="0"/>
    <x v="8"/>
    <x v="1"/>
    <x v="1"/>
    <x v="4"/>
    <x v="1"/>
    <m/>
    <n v="12"/>
    <x v="25"/>
    <x v="0"/>
    <n v="1"/>
    <x v="0"/>
    <x v="47"/>
    <x v="0"/>
  </r>
  <r>
    <n v="1530"/>
    <s v="MM238"/>
    <x v="11"/>
    <s v="109/1409 Flt"/>
    <x v="0"/>
    <x v="4"/>
    <n v="5"/>
    <s v="December"/>
    <x v="2"/>
    <s v="5 December 1943"/>
    <x v="0"/>
    <s v="05.12.1943 Special Duties 1409 Flt from Oakington crashed. at Narborough, 5miles NW Swaffham, Norfolk 0836 (BCL). F/O HF McP Taylor CGM DFC +, P/O J Burgess +, Took off Oakington 0750 hours for a PAMPA sortie to Paris and Bordeaux. Shortly after becoming airborne the pilot reported his plane had been damaged and requested priority landing. As local Engine cut returning from met flight overshot landing and stalled on overshoot Manston 5.12.43 DBF (Air Britain Serials) 05.12.43 1409Flt. MM238 Overshot at Marham on one engine, killing two. (Mosquito Crash Log)"/>
    <x v="2"/>
    <x v="7"/>
    <x v="2"/>
    <x v="1"/>
    <x v="2"/>
    <x v="1"/>
    <m/>
    <n v="12"/>
    <x v="25"/>
    <x v="0"/>
    <n v="1"/>
    <x v="0"/>
    <x v="25"/>
    <x v="0"/>
  </r>
  <r>
    <n v="2160"/>
    <s v="LR474"/>
    <x v="14"/>
    <s v="60 SAAF"/>
    <x v="1"/>
    <x v="0"/>
    <n v="7"/>
    <s v="December"/>
    <x v="2"/>
    <s v="7 December 1943"/>
    <x v="0"/>
    <s v="Swung on take-off and hit B-17 El Aouina 7.12.43 DBF (Air Britain Serials) _x000a__x000a_Name: DILLON _x000a_Initials: L P _x000a_Nationality: South African _x000a_Rank: Captain _x000a_Regiment/Service: South African Air Force _x000a_Unit Text: 60 Sqdn. _x000a_Date of Death: 07/12/1943 _x000a_Service No: 103085V _x000a_Casualty Type: Commonwealth War Dead _x000a_Grave/Memorial Reference: 13. A. 10. _x000a_Cemetery: MEDJEZ-EL-BAB WAR CEMETERY _x000a__x000a__x000a_Name: DONALD, A. McP. _x000a_Initials: A M _x000a_Nationality: South African _x000a_Rank: Flight Sergeant _x000a_Regiment/Service: South African Air Force _x000a_Unit Text: 60 Sqdn. _x000a_Age: 19 _x000a_Date of Death: 07/12/1942 _x000a_Service No: 98673V _x000a_Additional information: Son of George S. and Hendrina J. Donald, of Theunissen, Orange Free State, South Africa. _x000a_Casualty Type: Commonwealth War Dead _x000a_Grave/Memorial Reference: Column 268. _x000a_Memorial: ALAMEIN MEMORIAL _x000a__x000a_(CWGC)"/>
    <x v="2"/>
    <x v="3"/>
    <x v="33"/>
    <x v="1"/>
    <x v="2"/>
    <x v="1"/>
    <m/>
    <n v="12"/>
    <x v="25"/>
    <x v="0"/>
    <n v="1"/>
    <x v="0"/>
    <x v="34"/>
    <x v="0"/>
  </r>
  <r>
    <n v="3367"/>
    <s v="HJ832"/>
    <x v="6"/>
    <s v="301FTU/ME/23"/>
    <x v="1"/>
    <x v="5"/>
    <n v="10"/>
    <s v="December"/>
    <x v="2"/>
    <s v="10/11 December 1943"/>
    <x v="1"/>
    <s v="LAYH, Eric John - (Pilot Officer); Service Number - 404788; File type - Casualty - Repatriation; Aircraft - Mosquito HJ 832; Place - Sardinia, Italy; Date - 10 December 1943 Other occupant was RAF 40077Acting Wing Commander P.R. Burton-Gyles, both MIA. Took off 1740 from Alghero Sardinia to attack ground targets in the area Genoa-Milan-Turin (NAA file barcode 1072085 ) NFT (Air Britain Serials)      _x000a__x000a_Source: _x000a_NAA: A705, 166/24/245 _x000a_ _x000a_Aircraft Type:  Mosquito _x000a_Serial number:  HJ 832 _x000a_Radio call sign:   _x000a_Unit:  23 Sqn RAF _x000a_ _x000a_Summary: _x000a_Mosquito HJ 832 of 23 Sqn RAF, British North African Force, took off from Aighero, _x000a_Sardinia, at 1740 hours on 10 December 1943 to attack rail/road targets in the Genoa – _x000a_Milan – Turin area.  Nothing further was heard from the aircraft after take off. _x000a_ _x000a_Crew: _x000a_RAF Wing Cdr Burton-Gyles, P R (Pilot) _x000a_RAAF 404788 PO Layh, E J (Navigator/Bombaimer) _x000a_ _x000a_In 1949 following enquiries by the Missing Research and Enquiry Unit operating in the _x000a_Mediterranean area, it was reported that no trace of the aircraft or crew could be found. _x000a__x000a_(MISSING WITH NO KNOWN GRAVE _x000a_ _x000a_    BY ALAN STORR)"/>
    <x v="3"/>
    <x v="4"/>
    <x v="1"/>
    <x v="1"/>
    <x v="3"/>
    <x v="1"/>
    <m/>
    <n v="12"/>
    <x v="25"/>
    <x v="0"/>
    <n v="1"/>
    <x v="0"/>
    <x v="6"/>
    <x v="0"/>
  </r>
  <r>
    <n v="2090"/>
    <s v="HX966"/>
    <x v="12"/>
    <n v="487"/>
    <x v="0"/>
    <x v="16"/>
    <n v="10"/>
    <s v="December"/>
    <x v="2"/>
    <s v="10 December 1943"/>
    <x v="0"/>
    <s v="FTR from low-level attack on canal shipping between Rutenbruch (Rütenbrock) and Nordhorn. (FCWDv4) EG-D, F/O M.L.B. Frankson and P/O D.E. Cake both KIA, time around 14.00. (2nd TAF) Took off 12.47 (http://bb.1asphost.com/lesbutler/tony/tonywood.htm) 487 (RNZAF) Sqdn, 10/12/1943_x000a_Second Tactical Air Force. _x000a_Type: Mosquito Mk. VI _x000a_Serial number: ?, EG-? _x000a_Operation: ? _x000a_Lost: 10/12/1943, crashed near Nieuw Dordrecht, Emmen, Netherlands_x000a_Flying Officer (Pilot) Michael L.B. Frankson, RAFVR 137283, 487 (R.N.Z.A.F.) Sqdn, age 21, 10/12/1943, Emmen (Nieuw Dordrecht) General Cemetery, NL _x000a_Pilot Officer (Nav./Bomber) David E. Cake, RAFVR 156014, 487 (R.N.Z.A.F.) Sqdn, age 21, 10/12/1943, Emmen (Nieuw Dordrecht) General Cemetery, NL_x000a__x000a_Came down at 1345 at Klazienaveen (t/o de Puritfabriek) (http://www.nimh.nl/nl/images/1943%20sec_tcm5-7284.pdf) Missing from sweep over NW Germany 10.12.43 (Air Britain Serials)"/>
    <x v="3"/>
    <x v="4"/>
    <x v="1"/>
    <x v="1"/>
    <x v="3"/>
    <x v="1"/>
    <m/>
    <n v="12"/>
    <x v="25"/>
    <x v="0"/>
    <n v="1"/>
    <x v="0"/>
    <x v="47"/>
    <x v="0"/>
  </r>
  <r>
    <n v="3850"/>
    <s v="HX975"/>
    <x v="12"/>
    <n v="487"/>
    <x v="0"/>
    <x v="16"/>
    <n v="10"/>
    <s v="December"/>
    <x v="2"/>
    <s v="10 December 1943"/>
    <x v="0"/>
    <s v="EG-O, ftr from attacking canal barges between Rutenbruch (Rütenbrock) and Nordhorn, F/S T. Mair and W/O K.L.O. Blow both KIA, time around 14.00. (2nd TAF) Took off 12.47 (http://bb.1asphost.com/lesbutler/tony/tonywood.htm) Mosquito HX975/O damaged by flak, hit tree crashlanding in an area locally known as &quot;Lindevlier&quot;, south of Vroomshoop, 2 kms south-east of Den Ham, time 14.52 hrs. Also killed in the crash was F/Sgt (Pilot) Thomas MAIR - 656406, buried same cemetery as Blow. (Henk Welting) Small correction: Area where the Mosquito came down was called &quot;Linderflier&quot; and located SW of Vroomshoop. (Henk) Name: MAIR, THOMAS_x000a_Initials: T_x000a_Nationality: United Kingdom_x000a_Rank: Flight Sergeant (Pilot)_x000a_Regiment/Service: Royal Air Force _x000a_Unit Text: 487 (R.N.Z.A.F.) Sqdn._x000a_Age: 24_x000a_Date of Death: 10/12/1943_x000a_Service No: 656406_x000a_Additional information: Son of Marion Mair, of Greenock, Renfrewshire._x000a_Casualty Type: Commonwealth War Dead_x000a_Grave/Memorial Reference: Grave 764_x000a_Cemetery: DEN HAM GENERAL CEMETERY_x000a__x000a_Name: BLOW, KENNETH LESLIE OWEN _x000a_Initials: K L O_x000a_Nationality: United Kingdom_x000a_Rank: Warrant Officer (Nav.)_x000a_Regiment/Service: Royal Air Force Volunteer Reserve_x000a_Unit Text: 487 (R.N.Z.A.F.) Sqdn_x000a_Age: 22_x000a_Date of Death: 10/12/1943 _x000a_Service No: 751684_x000a_Awards: D F C_x000a_Additional information: Son of Edward and Annie Elizabeth Blow, of Luton, Bedfordshire. _x000a_Casualty Type: Commonwealth War Dead_x000a_Grave/Memorial Reference: Grave 763._x000a_Cemetery: DEN HAM GENERAL CEMETERY_x000a__x000a__x000a_Came down at 1422, Vroomshoop (Lindeflier) (http://www.nimh.nl/nl/images/1943%20sec_tcm5-7284.pdf) Missing on sweep over NW Germany 10.12.43 (Air Britain Serials)"/>
    <x v="0"/>
    <x v="1"/>
    <x v="1"/>
    <x v="1"/>
    <x v="1"/>
    <x v="1"/>
    <m/>
    <n v="12"/>
    <x v="25"/>
    <x v="0"/>
    <n v="1"/>
    <x v="0"/>
    <x v="47"/>
    <x v="0"/>
  </r>
  <r>
    <n v="4542"/>
    <s v="HK163"/>
    <x v="2"/>
    <s v="256/29"/>
    <x v="0"/>
    <x v="2"/>
    <n v="11"/>
    <s v="December"/>
    <x v="2"/>
    <s v="11 December 1943"/>
    <x v="0"/>
    <s v="Engine cut on take-off overshot across road Ford 11.12.43 (Air Britain Serials) 11.12.43 29Sqn. HK163 After starboard engine cut on take off, aircraft force landed at Ford. (Mosquito Crash Log)"/>
    <x v="2"/>
    <x v="3"/>
    <x v="2"/>
    <x v="1"/>
    <x v="2"/>
    <x v="1"/>
    <m/>
    <n v="12"/>
    <x v="25"/>
    <x v="0"/>
    <n v="1"/>
    <x v="0"/>
    <x v="31"/>
    <x v="2"/>
  </r>
  <r>
    <n v="7700"/>
    <s v="LR269"/>
    <x v="12"/>
    <n v="613"/>
    <x v="0"/>
    <x v="16"/>
    <n v="11"/>
    <s v="December"/>
    <x v="2"/>
    <s v="11 December 1943"/>
    <x v="0"/>
    <s v="Can anyone give me any information on the loss of FB 6, LR 269, crashed while carrying out bombing of target at Westcott, N.E. of Andover. Date was 11-12-43. Crew: Geoffrey Alan Rolph, pilot, Sgt. Newton, W/OP./Nav. - both killed. (Dudley Rolph on www.mossie.org) F/O Geoffrey Alan Rolph (48639) aged 27 Nav.B Sgt. John Vincent Newton (1451836) aged 21. Pilot buried Wembley Burial Ground, Nav.B. Haltemprice Cem. (http://www.rafcommands.com/forum/showthread.php?t=4703) Flew into hill in bad visibility on low level bombing exercise 11m NE of Andover 11.12.43 DBF (Air Britain Serials) 11.12.43 6l3Sqn. LR269 Aircraft flew into hillside eleven miles N.E. of Andover in bad visibility killing two. (Mosquito Crash Log)"/>
    <x v="2"/>
    <x v="2"/>
    <x v="26"/>
    <x v="1"/>
    <x v="2"/>
    <x v="1"/>
    <m/>
    <n v="12"/>
    <x v="25"/>
    <x v="0"/>
    <n v="1"/>
    <x v="0"/>
    <x v="59"/>
    <x v="0"/>
  </r>
  <r>
    <n v="3869"/>
    <s v="DD754"/>
    <x v="2"/>
    <n v="25"/>
    <x v="0"/>
    <x v="2"/>
    <n v="12"/>
    <s v="December"/>
    <x v="2"/>
    <s v="12 December 1943"/>
    <x v="0"/>
    <s v="Sqdn. Ldr. Colin Robertson, 25 Sqdn. Mosquito II, DD754. 25 Sqdn (Church Fenton, Yorkshire), crashed in bog area at West Eldmanby near Filey, Yorkshire. Navigator, F/O Ernest Bartholomew, 145496, also killed in the crash. On the 12th of December 1943 this Mosquito was one of a few carrying out a non-operational flight, this aircraft was leading the formation when it made a steep climbing turn without warning, the aircraft then made a couple of spins before hitting the ground near West Flotmanby, Filey and bursting into flames. The aircraft crashed into marshy ground, this caused the crash investigation problems which led to the reasons for the crash not being fully concluded. Much of the aircraft is still said to be in the ground. The crew of two were sadly killed. _x000a__x000a_Pilot - Sqdn Ldr Colin Robertson DFC RAF, aged 26, of Perth, buried Falkirk Cemetery, Scotland. Husband of Angnes Robertson. _x000a__x000a_Nav - F/O Ernest Bartholomew RAFVR, aged ? Of Lower Brynamman. Buried Lower Brynamman Baptist Chapelyard, Glamorgan. _x000a__x000a__x000a_--------------------------------------------------------------------------------_x000a_Sqdn Ldr Robertson was a very experienced Mosquito pilot, at the time of his death he had 365 flying hours on the type, with a grand total on all aircraft of 1116 flying hours. He became commissioned on the 17th December 1938. His DFC was gazetted on the 31st May 1940. One source states he served with 41 Sqdn, I believe this not to be the case, a Colin Robertson did serve with 41 Sqdn but servived the War, not this airman sadly. (http://www.allenby.info/aircraft/planes/ryedale/dd754.html) Spun into ground nr Filey Yorks. 12.12.43 (Air Britain Serials) 12.12.43 25 Sqn. DD754 Spun into ground at West Eldmanby, near Filey, aircraft and crew being lost in marshy ground. (Mosquito Crash Log)_x000a__x000a_former 603 Squadron pilot and veteran of the October 1939 raids on the Firth of Forth, Colin Robertson. He fractured his skull in  riding accident and missed the Battle of Britain but recovered and returned to front line duties with 25 Squadron._x000a__x000a_ _x000a__x000a_He was flying DD754 on a training mission when he was apparently &quot;bounced&quot; by an OTU Spitfire.  It seems the Mossie tried to out-turn the Spitfire, stalled and crashed. The opinion of the investigating officer was that Robertson's fighter pilot's instincts took over and he exceeded the Mossie's performance limits, and basically ran out of lift._x000a__x000a_(http://www.britmodeller.com/forums/index.php?/topic/234936382-whirlwind-vs-me-109-during-b-of-b/page-5)"/>
    <x v="2"/>
    <x v="3"/>
    <x v="62"/>
    <x v="1"/>
    <x v="2"/>
    <x v="1"/>
    <m/>
    <n v="12"/>
    <x v="25"/>
    <x v="0"/>
    <n v="1"/>
    <x v="0"/>
    <x v="14"/>
    <x v="0"/>
  </r>
  <r>
    <n v="733"/>
    <s v="DZ696"/>
    <x v="2"/>
    <s v="301FTU/1 OADU/27/681/684"/>
    <x v="3"/>
    <x v="0"/>
    <n v="12"/>
    <s v="December"/>
    <x v="2"/>
    <s v="12 December 1943"/>
    <x v="0"/>
    <s v="According to Henry Sakaida's &quot;Japanese Army Air Force Aces 1937-1945&quot; (Osprey 1997), on 10 December Yasuhiko Kuroe pursued another Mosquito (an FB.Mk.II of 684 Squadron) for 40 minutes out over sea and damaged its left engine. Despite his Oscar's guns jamming he bluffed the Mosquito crew into turning back to land. They flew back to Kuroe's base in formation, when Kuroe instructed the Mosquito to land. Unfortunately, the Mosquito hit a tree and crashed fatally (Sgts Boot and Wilkins KIA). There is no mention of Kuroe's mount, but at the time he was flying as Hikotai leader of the 64th Sentai, which was equipped with Nakajima Ki-43-II Hayabusas ('Oscars'), based at Mingaladon. Info from &quot;Japanese Army Air Force Units and their Aces&quot; by Hata, Izawa and Shores. (Skyraider 3d on 12 O'Clock High Forum) Was coded S, likely a 681 Squadron aircraft on 684 Squadron strength - Although 64th Sentai had a number of Shoki (Ki-44 'Tojo') on strength for intercept missions over Rangoon, Kuroe was actually flying a Hayabusa (Ki-43 'Oscar') when he &quot;captured&quot; it. On this occasion 684 were operating from Comilla in East Bengal as part of 171 PR Wing. Kuroe's own account of this encounter is most interesting. Shores claims that DZ696 was being flown by a FO E Cotton._x000a__x000a_In the interview Kuroe claimed his encounter with the Mosquito occurred in October 1943. He was flying a 01 - an Oscar. When the Mosquito saw him it turned away to the right. Kuroe was below &quot;weaving in and out like a pendulum&quot; and came up beneath it. He fired at the port engine, making it stop, but the Mosquito continued flying on its starboard engine. Kuroe chased the Mosquito for almost an hour before regaining a firing position but was then unable to fire due to his guns jamming._x000a__x000a_Kuroe continued the pursuit and then saw the Mosquito pilot &quot;indicate he cannot fight anymore&quot;. Kuroe flew alongside and gestured to the pilot to turn around (shades of The Blue Max here!). The Mosquito complied but on the return journey the &quot;Mosquito had much trouble with engine and he indicate he must land&quot;. Kuroe signalled OK and the Mosquito attempted a forced landing in a small clearing. Kuroe estimated the Mosquito attempted to land at 120 knots and hit the trees. One of its wings came off and it swung around and exploded. Kuroe circled the site for some time looking to see if the crew had survived but both men had been killed in the crash._x000a__x000a_Eyes of the Phoenix, Page 71 states (appears to be referring to 684 Sqn)_x000a__x000a_...but the year ended on a tragic note when on 10 December the last of the Mosquito Mk.IIs DZ696, 'S', (Sgts G.M. Bools and E.A Wilkins) was shot down during a sortie to Rangoon._x000a__x000a_I believe your Uncle is the F/O E Cotton referred to in &quot;The Air War for Burma&quot; by Christopher Shores(p130-131). On 10/12/43 he took off for a Recce of Rangoon, flying a Mosquito coded &quot;S&quot;.Over the city at 27000' he was intercepted by a Capt Kuroe of the 64th Sentai. Cotton increased speed and Kuroe dived to gain extra speed before pulling up in pursuit that apparently lasted 40 minutes, then from 160' Kuroe fired and shot out the Mosquito's port engine and then his guns jammed. Cotton headed out to sea but Kuroe flew alongside and pointed to the land. Cotton acknowledged and turned back but in attempting a forced landing he struck a tree, crashed and was killed. A Mosquito normally had a 2 man crew so the other name found by Dennis may have been his navigator although the book makes no mention of any other casualties. The fact that they are on the Singapore Memorial suggests that they have no known graves._x000a__x000a_(http://www.rafcommands.com/forum/showthread.php?p=39097&amp;highlight=Mosquito#post39097) Missing 12.12.43 (Air Britain Serials)_x000a__x000a_MH - Should the casualties be COTTON  E  115187, WOODS  RE  1288560?"/>
    <x v="0"/>
    <x v="24"/>
    <x v="74"/>
    <x v="18"/>
    <x v="0"/>
    <x v="47"/>
    <m/>
    <n v="12"/>
    <x v="25"/>
    <x v="0"/>
    <n v="1"/>
    <x v="0"/>
    <x v="50"/>
    <x v="0"/>
  </r>
  <r>
    <n v="5711"/>
    <s v="DZ354"/>
    <x v="4"/>
    <n v="105"/>
    <x v="0"/>
    <x v="8"/>
    <n v="12"/>
    <s v="December"/>
    <x v="2"/>
    <s v="12/13 December 1943"/>
    <x v="1"/>
    <s v="12.12.1943 1652 105 to Essen from Marham crashed. at Herwijnen (Gelderland), N bank of Waal, 12 km ESE Gorinchem (BCL). F/O BF Reynolds +, F/O JD Phillips +, rest in Herwijnen General Cem Hpt. Manfred Meurer 3./NJG 1 made claim,12/13 Dec. not on 219, location confirmed by BCL Claim in Tony Woods' lists: 12.12.43 Hptm. Manfred Meurer 3./NJG 1 Mosquito  Herwijnen: 8.300 m. [Gelderland] 19.25 Film C. 2031/II Anerk: Nr.43 War Diary of Luftwaffe 1st Fighter Corps says this was the first Mosquito shot down in a night operation using the Himmelbett technique, with the Mosquito crashing near Zaltbommel, Holland. Meurer was accompanied by Oberleutnant Hausdorf and Oberfeldwebel Scheibe, and flew a Ju 88 R-2 with SN 2, GM1 and SM 2 units. Crashed 1915 Herwijnen (Fort Asperen) (http://www.nimh.nl/nl/images/1943%20sec_tcm5-7284.pdf) Missing (Essen) 13.12.43 (Air Britain Serials)"/>
    <x v="0"/>
    <x v="21"/>
    <x v="82"/>
    <x v="7"/>
    <x v="0"/>
    <x v="50"/>
    <m/>
    <n v="12"/>
    <x v="25"/>
    <x v="0"/>
    <n v="1"/>
    <x v="0"/>
    <x v="4"/>
    <x v="0"/>
  </r>
  <r>
    <n v="161"/>
    <s v="DZ684"/>
    <x v="2"/>
    <s v="605/151/307/60OTU"/>
    <x v="0"/>
    <x v="7"/>
    <n v="13"/>
    <s v="December"/>
    <x v="2"/>
    <s v="13 December 1943"/>
    <x v="0"/>
    <s v="Ran out of fuel and abandoned 1m SW of Holt Denbigh 13.12.43 (Air Britain Serials) 13.12.43 600TU. DZ684 Crew abandoned aircraft one mile SW. of Holt, Denbighshire when it ran out of fuel, no homing being possible due to failure of VHF. (Mosquito Crash Log)"/>
    <x v="2"/>
    <x v="2"/>
    <x v="65"/>
    <x v="1"/>
    <x v="2"/>
    <x v="1"/>
    <m/>
    <n v="12"/>
    <x v="25"/>
    <x v="0"/>
    <n v="1"/>
    <x v="1"/>
    <x v="29"/>
    <x v="0"/>
  </r>
  <r>
    <n v="4597"/>
    <s v="HJ981"/>
    <x v="10"/>
    <s v="613/305"/>
    <x v="0"/>
    <x v="16"/>
    <n v="13"/>
    <s v="December"/>
    <x v="2"/>
    <s v="13 December 1943"/>
    <x v="0"/>
    <s v="U/c collapsed on landing Lasham 13.12.43 (Air Britain Serials)"/>
    <x v="2"/>
    <x v="3"/>
    <x v="27"/>
    <x v="1"/>
    <x v="2"/>
    <x v="1"/>
    <m/>
    <n v="12"/>
    <x v="25"/>
    <x v="0"/>
    <n v="1"/>
    <x v="0"/>
    <x v="60"/>
    <x v="2"/>
  </r>
  <r>
    <n v="3404"/>
    <s v="HP861"/>
    <x v="12"/>
    <n v="333"/>
    <x v="0"/>
    <x v="12"/>
    <n v="18"/>
    <s v="December"/>
    <x v="2"/>
    <s v="18 December 1943"/>
    <x v="0"/>
    <s v="Fnr. Finn Eriksrud pow &amp; Kvm. Erling Victor Johanssen pow, FTR 13:44 - Fla/s off island Bømlo, Aircraft N of 333 Sqn (http://www.luftwaffe.no/Table2.htm) Mosquito had shot down an Fw 58 (Wrk. Nr. 58393 KR+CW of 10. Seenotstaffel. Lt. Anton Elsinger (F) Killed, Uffz. Heinz Erfmann (Bf) Killed, Uffz. Fritz Bescham (Bm) Killed. German map reference Pl.Qu. 06 Ost/5032) earlier in the sortie. (http://www.luftwaffe.no/RAFClaims.html) 18.12.43 12./JG 5 12./JG 5 Mosquito  50313 Ost: no height 15.05 Film C. 2031/II Anerk: Nr.3 The Mosquito aircraft was on a recce mission along the Norwegian coast.. Here they come a cross a German plane, which the crew belived to be a He 111, and attacked it and brought it down. The German return fire however had hit one of the engines and they had to do a successfully forced landing on the sea. The crew was unharmed and went into a rudder dinghy and come ashore but was later captured. The German planed turned out to be a Fw 58 from Seenotstaffel 10 and the crew was killed, (http://www.rafandluftwaffe.info/lists/raf1b.htm) Missing from shipping reconnaissance off Norwegian coast 18.12.43 (Air Britain Serials)"/>
    <x v="0"/>
    <x v="5"/>
    <x v="68"/>
    <x v="3"/>
    <x v="0"/>
    <x v="34"/>
    <m/>
    <n v="12"/>
    <x v="25"/>
    <x v="0"/>
    <n v="1"/>
    <x v="0"/>
    <x v="28"/>
    <x v="3"/>
  </r>
  <r>
    <n v="331"/>
    <s v="DD618"/>
    <x v="2"/>
    <s v="157/410/157/307/412/157/307"/>
    <x v="0"/>
    <x v="2"/>
    <n v="20"/>
    <s v="December"/>
    <x v="2"/>
    <s v="20 December 1943"/>
    <x v="0"/>
    <s v="20-Dec-43. Mosquito II X648. F/Lt J. Pfeiffer KAS / P/O K. Kęsicki KAS. For unknown reasons a/c fell into the sea during test flight. My data states the flight was a return from a temporary operational airfield back to base, so not an air test. (Franek Grabowski) Dived into sea off Sumburgh 20.12.43 (Air Britain Serials) 20.12.43 307 Sqn. DD618 Aircraft dived into sea fleer Sumburgh aerodrome. (Mosquito Crash Log)"/>
    <x v="2"/>
    <x v="2"/>
    <x v="50"/>
    <x v="1"/>
    <x v="2"/>
    <x v="1"/>
    <m/>
    <n v="12"/>
    <x v="25"/>
    <x v="0"/>
    <n v="1"/>
    <x v="0"/>
    <x v="21"/>
    <x v="0"/>
  </r>
  <r>
    <n v="1544"/>
    <s v="ML903"/>
    <x v="11"/>
    <s v="1409 Flt"/>
    <x v="0"/>
    <x v="4"/>
    <n v="20"/>
    <s v="December"/>
    <x v="2"/>
    <s v="20 December 1943"/>
    <x v="0"/>
    <s v="Swung on take-off and u/c leg collapsed Kenley 20.12.43 DBF (Air Britain Serials) 20.12.43 1409 Met. ML903 Aircraft lost power on take-off from Kenley aerodrome, undercarriage swing developed. (Mosquito Crash Log)"/>
    <x v="2"/>
    <x v="3"/>
    <x v="33"/>
    <x v="1"/>
    <x v="2"/>
    <x v="1"/>
    <m/>
    <n v="12"/>
    <x v="25"/>
    <x v="0"/>
    <n v="1"/>
    <x v="0"/>
    <x v="25"/>
    <x v="0"/>
  </r>
  <r>
    <n v="883"/>
    <s v="W4091"/>
    <x v="2"/>
    <s v="157/264/307/264"/>
    <x v="0"/>
    <x v="2"/>
    <n v="20"/>
    <s v="December"/>
    <x v="2"/>
    <s v="20 December 1943"/>
    <x v="0"/>
    <s v="SOC 20.12.43 (Air Britain Serials)"/>
    <x v="4"/>
    <x v="3"/>
    <x v="1"/>
    <x v="1"/>
    <x v="2"/>
    <x v="1"/>
    <m/>
    <n v="12"/>
    <x v="25"/>
    <x v="0"/>
    <n v="1"/>
    <x v="0"/>
    <x v="10"/>
    <x v="0"/>
  </r>
  <r>
    <n v="1932"/>
    <s v="HX955"/>
    <x v="12"/>
    <s v="464/21"/>
    <x v="0"/>
    <x v="16"/>
    <n v="22"/>
    <s v="December"/>
    <x v="2"/>
    <s v="22 December 1943"/>
    <x v="0"/>
    <s v="http://bb.1asphost.com/lesbutler/tony/tonywood.htm indicates this may have been 23 December. Damaged by flak St.Agathe V-1 site 22.12.43 SOC on return (Air Britain Serials)"/>
    <x v="1"/>
    <x v="1"/>
    <x v="1"/>
    <x v="1"/>
    <x v="1"/>
    <x v="1"/>
    <m/>
    <n v="12"/>
    <x v="25"/>
    <x v="0"/>
    <n v="1"/>
    <x v="0"/>
    <x v="48"/>
    <x v="0"/>
  </r>
  <r>
    <n v="6185"/>
    <s v="HK424"/>
    <x v="17"/>
    <n v="96"/>
    <x v="0"/>
    <x v="2"/>
    <n v="22"/>
    <s v="December"/>
    <x v="2"/>
    <s v="22/23 December 1943"/>
    <x v="1"/>
    <s v="22.12.1943 Defensive Patrol 96 from West Malling . without trace between Beachy Head and Somme Estuary pm (FCL). F/S HM Lynes +, F/S WA Pavey +, no further info 22/23 December 1943, took off 20.53, crashed near Beachy Head. Missing 23.12.43 (Air Britain Serials)"/>
    <x v="3"/>
    <x v="4"/>
    <x v="1"/>
    <x v="1"/>
    <x v="3"/>
    <x v="1"/>
    <m/>
    <n v="12"/>
    <x v="25"/>
    <x v="0"/>
    <n v="1"/>
    <x v="0"/>
    <x v="54"/>
    <x v="2"/>
  </r>
  <r>
    <n v="2069"/>
    <s v="HJ760"/>
    <x v="6"/>
    <s v="27/684"/>
    <x v="3"/>
    <x v="0"/>
    <n v="23"/>
    <s v="December"/>
    <x v="2"/>
    <s v="23 December 1943"/>
    <x v="0"/>
    <s v="Flew into water tank 20m S of Feni 23.12.43 (Air Britain Serials)"/>
    <x v="2"/>
    <x v="3"/>
    <x v="30"/>
    <x v="1"/>
    <x v="2"/>
    <x v="1"/>
    <m/>
    <n v="12"/>
    <x v="25"/>
    <x v="0"/>
    <n v="1"/>
    <x v="0"/>
    <x v="50"/>
    <x v="0"/>
  </r>
  <r>
    <n v="2512"/>
    <s v="HJ964"/>
    <x v="10"/>
    <s v="8OTU"/>
    <x v="0"/>
    <x v="7"/>
    <n v="23"/>
    <s v="December"/>
    <x v="2"/>
    <s v="23 December 1943"/>
    <x v="0"/>
    <s v="Mosquito T.Mk.III HJ964 of 8 OTU crashed 23-12-1943. An air bottle in rear fuselage blew up and (part of) tail fell of. The aircraft spun in at Granholme Farm near Dyce aerodrome and both crew killed. The aircraft spun in at Granholme Farm near Dyce aerodrome and both crew killed. The casualties were are W/C E.C. Le Mesurier, D.S.O., D.F.C. (37883) Chief Instructor No. 8 ( C ) O.T.U., and ACl L.F. Gough (1221770). Apparently the a/c was undergoing an air test at the time. (ORB for Dyce via Pierre Renier) The location is on the F1180. The aircraft spun in after an air bottle burst on an air test. The tail came off. W/C Le Mesurier DSO DFC was the unit's Chief Instructor. (RAF Commands Forum board) Air bottle exploded lost tall and crashed nr Dyce 23.12.43 (Air Britain Serials) 23.12.43 8OTU. HJ964 Air bottle in rear fuselage blew up, causing aircraft to spin in at Granholme Farm, near Dyce aerodrome after tail fell off. Two killed. (Mosquito Crash Log)"/>
    <x v="2"/>
    <x v="2"/>
    <x v="83"/>
    <x v="1"/>
    <x v="2"/>
    <x v="1"/>
    <m/>
    <n v="12"/>
    <x v="25"/>
    <x v="0"/>
    <n v="1"/>
    <x v="1"/>
    <x v="37"/>
    <x v="2"/>
  </r>
  <r>
    <n v="2016"/>
    <s v="HX959"/>
    <x v="12"/>
    <s v="464/21"/>
    <x v="0"/>
    <x v="16"/>
    <n v="23"/>
    <s v="December"/>
    <x v="2"/>
    <s v="23 December 1943"/>
    <x v="0"/>
    <s v="Hit by flak over Pemmereval, crash-landed Friston, crew OK (2nd TAF). Damaged by flak Pommerval V-1 site and crashlanded Friston 23.12.43 (Air Britain Serials)"/>
    <x v="1"/>
    <x v="1"/>
    <x v="1"/>
    <x v="1"/>
    <x v="1"/>
    <x v="1"/>
    <m/>
    <n v="12"/>
    <x v="25"/>
    <x v="0"/>
    <n v="1"/>
    <x v="0"/>
    <x v="48"/>
    <x v="0"/>
  </r>
  <r>
    <n v="6557"/>
    <s v="HK190"/>
    <x v="2"/>
    <n v="151"/>
    <x v="0"/>
    <x v="2"/>
    <n v="26"/>
    <s v="December"/>
    <x v="2"/>
    <s v="26 December 1943"/>
    <x v="0"/>
    <s v="Sub Lt Madeley and Sub Lt Hooley were killed when returning from Ibsley. They crashed into the side of a hill near Come Golf Course in very bad visibility. W/O Kemp and F/Sgt Maidment, the other crew at Ibsley did not take off. (www.151squadron.org.uk) Flew into hill in bad visibility 4m N of Devizes Wilts. 26.12.43 (Air Britain Serials) 26.12.43 151 Sqn. HK190 Aircraft flew into hilt in bad visibility at Caistone Wellington, four males north of Devizes. (Mosquito Crash Log)"/>
    <x v="2"/>
    <x v="3"/>
    <x v="26"/>
    <x v="1"/>
    <x v="2"/>
    <x v="1"/>
    <m/>
    <n v="12"/>
    <x v="25"/>
    <x v="0"/>
    <n v="1"/>
    <x v="0"/>
    <x v="8"/>
    <x v="2"/>
  </r>
  <r>
    <n v="458"/>
    <s v="DZ749"/>
    <x v="2"/>
    <s v="151/418/157/264/307/157"/>
    <x v="0"/>
    <x v="2"/>
    <n v="28"/>
    <s v="December"/>
    <x v="2"/>
    <s v="28 December 1943"/>
    <x v="0"/>
    <s v="Transferred from No.418 to No.157 Squadron, 17 June 1943. 2 KIA returning from patrol over Biscay. (FCWDv4) 28/12/1943 2015 hours de Havilland Mosquito Mark II DZ749 of 157 Squadron based at RAF Predannack flying in cloud crashed at Trevergy Farm, Curry 21/2 miles NW of Mullion. The aircraft was completely burnt out and the two occupants are dead. (http://www.rafdavidstowmoor.org/pages/crash_log/crashlog43.htm) DZ749 (FCL Franks - vol.2 p.136): F/O (Pilot) Duncan W. DAVIDSON - RAAF 413549 and F/O (Nav) Clifford K. LEWIS - 140871. Possibly Wingy Farm 3 m N of Predannack 2025h (Henk Welting) DZ749 was Trevergy Farm, Cury, Mullion, Cornwall, if you note the deatails. (http://www.rafcommands.com/forum/showthread.php?t=905) Flew into ground out of cloud 3m N of Predannack 28.12.43 (Air Britain Serials) 28.12.43 157 Sqn. DZ749 Aircraft flying in cloud hit ground and burnt out at Wingy Farm, three miles north of Predannack. Two killed. (Mosquito Crash Log)"/>
    <x v="2"/>
    <x v="7"/>
    <x v="41"/>
    <x v="1"/>
    <x v="2"/>
    <x v="1"/>
    <m/>
    <n v="12"/>
    <x v="25"/>
    <x v="0"/>
    <n v="1"/>
    <x v="0"/>
    <x v="3"/>
    <x v="0"/>
  </r>
  <r>
    <n v="96"/>
    <s v="DZ751"/>
    <x v="2"/>
    <s v="51OTU/60OTU"/>
    <x v="0"/>
    <x v="7"/>
    <n v="28"/>
    <s v="December"/>
    <x v="2"/>
    <s v="28 December 1943"/>
    <x v="0"/>
    <s v="Crew may have beenFlt Lt JAMES PHILIP FRANKLIN,88243 and Plt Off ALFRED SMITH TWOMEY, 54038, especially as Twomey was stationed at High Ercall at the time. (http://www.rafcommands.com/forum/showthread.php?t=7509) Flew into ground Newton Cheshire 28.12.43 (Air Britain Serials) 28.12.43 60 OTU. DZ751 Aircraft flew into ground and disintegrated shortly after making a landfall at Newton, half-a-mile from West Kirby, Wirral. (Mosquito Crash Log) FRANKLIN, James Philip - F/L (Pilot) - possibly killed whilst flying in Mosquito II, DZ751 of No 60 OTU, which flew into the ground near West Kirby during a night training flight. TWOMEY, Alfred Smith - P/O (Nav) - possibly killed whilst flying in Mosquito II, DZ751 of No 60 OTU, which flew into the ground near West Kirby during a night training flight.(http://www.rafcommands.com/forum/showthread.php?15579-431228-Unaccounted-Airmen-28-12-1943)"/>
    <x v="2"/>
    <x v="2"/>
    <x v="41"/>
    <x v="1"/>
    <x v="2"/>
    <x v="1"/>
    <m/>
    <n v="12"/>
    <x v="25"/>
    <x v="0"/>
    <n v="1"/>
    <x v="1"/>
    <x v="29"/>
    <x v="0"/>
  </r>
  <r>
    <n v="7489"/>
    <s v="HJ826"/>
    <x v="6"/>
    <s v="410/60OTU"/>
    <x v="0"/>
    <x v="7"/>
    <n v="28"/>
    <s v="December"/>
    <x v="2"/>
    <s v="28 December 1943"/>
    <x v="0"/>
    <s v="Engine cut stalled on approach and spun into ground Chedworth 28.12.43 (Air Britain Serials) 28.12.43 600TU. HJ826 Crashed on approach to Chedworth aerodrome. (Mosquito Crash Log)"/>
    <x v="2"/>
    <x v="2"/>
    <x v="2"/>
    <x v="1"/>
    <x v="2"/>
    <x v="1"/>
    <m/>
    <n v="12"/>
    <x v="25"/>
    <x v="0"/>
    <n v="1"/>
    <x v="1"/>
    <x v="29"/>
    <x v="0"/>
  </r>
  <r>
    <n v="1813"/>
    <s v="HX861"/>
    <x v="12"/>
    <s v="29/307/60OTU"/>
    <x v="0"/>
    <x v="7"/>
    <n v="28"/>
    <s v="December"/>
    <x v="2"/>
    <s v="28 December 1943"/>
    <x v="0"/>
    <s v="Wop on HX861 was F/Lt. John Joseph Marcus (J/9287) Age 32 buried in Bath (Haycombe) Cem. &quot;They shall not grow old&quot; says his pilot was not Canadian. There were 10 pilots killed that day, 3 Canadians. Leaving 7, of those four are down as belonging to Squadrons leaving 3 candidates: F/Lt. John Francis Scholes (6559032) also aged 32 and buried in Bath(Haycombe) Cem., F/Sgt. John Reid McMillan also aged 32 buried in Northern Ireland anf F/Lt. James Phillip Franklin buried in Leeds. (John Larder, responding to Henk Welting) 28/12/1943 de Havilland Mosquito FB Mark VI HX861 of 60 O.T.U. Based at RAF High Ercall, Shropshire crashed at Coln St. Dennis killing both crew members.(http://www.rafdavidstowmoor.org/pages/crash_log/crashlog43.htm) HX861 (Canadian source): St.Dennis, Glos. F/Lt (Pilot) John F. SCHOLES - 65590 (RAF from Canada) and F/Lt (WOp/Ag) John J. MARCUS - RCAF J/9287. Dived into ground Coln St. Dennis Glos. 28.12.43 (Air Britain Serials) 28.12.43 600TU. HX861 Dived into ground at high speed at St. Dennis, killing two. (Mosquito Crash Log) SCHOLES, John Francis - F/L (Pilot) - possibly killed whilst flying in Mosquito VI, HX861 of No 60 OTU, which dived into the ground near Colin St Dennis in Gloucestershire. (http://www.rafcommands.com/forum/showthread.php?15579-431228-Unaccounted-Airmen-28-12-1943)"/>
    <x v="2"/>
    <x v="2"/>
    <x v="52"/>
    <x v="1"/>
    <x v="2"/>
    <x v="1"/>
    <m/>
    <n v="12"/>
    <x v="25"/>
    <x v="0"/>
    <n v="1"/>
    <x v="1"/>
    <x v="29"/>
    <x v="0"/>
  </r>
  <r>
    <n v="2616"/>
    <s v="DZ357"/>
    <x v="4"/>
    <s v="540/256"/>
    <x v="1"/>
    <x v="2"/>
    <n v="28"/>
    <s v="December"/>
    <x v="2"/>
    <s v="28 December 1943"/>
    <x v="1"/>
    <s v="Mosquito DZ357 of 256 Squadron crashed into the sea on the 28/12/43. One of the crew was probably F/Lt W R Wells, looking for the name of the other crew member and position. (Kevin on RAF Commands Forum board) Missing from air test off Malta 28.12.43 (Air Britain Serials)"/>
    <x v="2"/>
    <x v="2"/>
    <x v="59"/>
    <x v="1"/>
    <x v="2"/>
    <x v="1"/>
    <m/>
    <n v="12"/>
    <x v="25"/>
    <x v="0"/>
    <n v="1"/>
    <x v="0"/>
    <x v="32"/>
    <x v="0"/>
  </r>
  <r>
    <n v="7753"/>
    <s v="HK375"/>
    <x v="17"/>
    <n v="488"/>
    <x v="0"/>
    <x v="2"/>
    <n v="30"/>
    <s v="December"/>
    <x v="2"/>
    <s v="30 December 1943"/>
    <x v="0"/>
    <s v="BEHRENT, Flt Sgt Ernest Henry, NZ416079, RNZAF - Mosquito Pilot 488 Sqn, RNZAF - 30 Dec 1943 (Age 23); Runnymede Memorial. BREWARD, Flt Sgt Noel, NZ421668, RNZAF - Mosquito Navigator 488 Sqn, RNZAF - 30 Dec 1943 (Age 29); Runnymede Memorial. HK375 of No.488 Sqn was lost and crashed into the sea on a CGI exercise 8 miles south east of Bradwell Bay on the 30th Dec 1943. (Ross McNeill) Crashed in sea on GCI exercise 8m SE of Bradwell Bay 30.12.43 (Air Britain Serials) “A fatal crash took place today. F/Sgt Behrent E.H (New Zealand, pilot) and his operator, F/Sgt Breward N. (New Zealand) took off at about 22:00 hours and about 10 minutes later the plane crashed into the sea. Other pilots flying at the same time state that they saw a glow in the sky and later a glow on the water in the vicinity of the crash. The bodies were not recovered, The aircraft was Mosquito Mk XIII HK375.” (http://broodyswar.wordpress.com/2013/12/30/30xii43-last-patrol-of-1943/) MH - latter blog has a note in its final posting (https://broodyswar.files.wordpress.com/2014/09/casualties.jpg) that this aircraft was believed to have suffered an engine fire before crashing."/>
    <x v="2"/>
    <x v="2"/>
    <x v="7"/>
    <x v="1"/>
    <x v="2"/>
    <x v="1"/>
    <m/>
    <n v="12"/>
    <x v="25"/>
    <x v="0"/>
    <n v="1"/>
    <x v="0"/>
    <x v="42"/>
    <x v="2"/>
  </r>
  <r>
    <n v="6891"/>
    <s v="HJ879"/>
    <x v="10"/>
    <m/>
    <x v="2"/>
    <x v="9"/>
    <n v="0"/>
    <s v="January"/>
    <x v="4"/>
    <s v="1944"/>
    <x v="2"/>
    <s v="To RCAF 1.6.43 Accident Greenwood NS .44"/>
    <x v="2"/>
    <x v="2"/>
    <x v="32"/>
    <x v="1"/>
    <x v="2"/>
    <x v="1"/>
    <m/>
    <m/>
    <x v="26"/>
    <x v="0"/>
    <n v="1"/>
    <x v="1"/>
    <x v="17"/>
    <x v="2"/>
  </r>
  <r>
    <n v="6892"/>
    <s v="HJ880"/>
    <x v="10"/>
    <m/>
    <x v="2"/>
    <x v="9"/>
    <n v="0"/>
    <s v="January"/>
    <x v="4"/>
    <s v="1944"/>
    <x v="2"/>
    <s v="To RCAF 30.4.43 Accident Debert NS .44"/>
    <x v="2"/>
    <x v="2"/>
    <x v="32"/>
    <x v="1"/>
    <x v="2"/>
    <x v="1"/>
    <m/>
    <m/>
    <x v="26"/>
    <x v="0"/>
    <n v="1"/>
    <x v="1"/>
    <x v="17"/>
    <x v="2"/>
  </r>
  <r>
    <n v="6894"/>
    <s v="HJ882"/>
    <x v="10"/>
    <m/>
    <x v="2"/>
    <x v="9"/>
    <n v="0"/>
    <s v="January"/>
    <x v="4"/>
    <s v="1944"/>
    <x v="2"/>
    <s v="To RCAF 30.4.43 Accident Greenwood NS .44"/>
    <x v="2"/>
    <x v="2"/>
    <x v="32"/>
    <x v="1"/>
    <x v="2"/>
    <x v="1"/>
    <m/>
    <m/>
    <x v="26"/>
    <x v="0"/>
    <n v="1"/>
    <x v="1"/>
    <x v="17"/>
    <x v="2"/>
  </r>
  <r>
    <n v="6602"/>
    <s v="KB102"/>
    <x v="13"/>
    <m/>
    <x v="2"/>
    <x v="7"/>
    <n v="0"/>
    <s v="January"/>
    <x v="5"/>
    <s v="  1944"/>
    <x v="2"/>
    <s v="RCAF Accident Greenwood NS .44"/>
    <x v="2"/>
    <x v="2"/>
    <x v="32"/>
    <x v="1"/>
    <x v="2"/>
    <x v="1"/>
    <m/>
    <m/>
    <x v="26"/>
    <x v="0"/>
    <n v="1"/>
    <x v="1"/>
    <x v="17"/>
    <x v="1"/>
  </r>
  <r>
    <n v="4531"/>
    <s v="KB108"/>
    <x v="13"/>
    <m/>
    <x v="2"/>
    <x v="7"/>
    <n v="0"/>
    <s v="January"/>
    <x v="5"/>
    <s v="  1944"/>
    <x v="2"/>
    <s v="RCAF Accident Lawrencetown NS .44"/>
    <x v="2"/>
    <x v="2"/>
    <x v="32"/>
    <x v="1"/>
    <x v="2"/>
    <x v="1"/>
    <m/>
    <m/>
    <x v="26"/>
    <x v="0"/>
    <n v="1"/>
    <x v="1"/>
    <x v="17"/>
    <x v="1"/>
  </r>
  <r>
    <n v="4912"/>
    <s v="KB126"/>
    <x v="13"/>
    <s v="36 OTU"/>
    <x v="2"/>
    <x v="7"/>
    <n v="0"/>
    <s v="January"/>
    <x v="5"/>
    <s v="  1944"/>
    <x v="2"/>
    <s v="Mosquito KB126 in vicinity of a position 12 miles S.S.E. of Bridgetown, NS. BROWN, James Gerald  RAFVR  GB163982  Pilot Officer, McCANN, Hugh Edward  RAFVR  GB149386  Flying Officer. (http://www.rootsweb.ancestry.com/~nbpennfi/penn8b1RollOfHonour_No36OTU_TrainingCasualties.htm) RCAF Accident Bridetown NS .44 (Air Britain Serials)"/>
    <x v="2"/>
    <x v="2"/>
    <x v="32"/>
    <x v="1"/>
    <x v="2"/>
    <x v="1"/>
    <m/>
    <m/>
    <x v="27"/>
    <x v="0"/>
    <n v="1"/>
    <x v="1"/>
    <x v="41"/>
    <x v="1"/>
  </r>
  <r>
    <n v="4658"/>
    <s v="KB169"/>
    <x v="13"/>
    <m/>
    <x v="2"/>
    <x v="7"/>
    <n v="0"/>
    <s v="January"/>
    <x v="5"/>
    <s v="  1944"/>
    <x v="2"/>
    <s v="RCAF Accident Greenwood NS .44"/>
    <x v="2"/>
    <x v="2"/>
    <x v="32"/>
    <x v="1"/>
    <x v="2"/>
    <x v="1"/>
    <m/>
    <m/>
    <x v="26"/>
    <x v="0"/>
    <n v="1"/>
    <x v="1"/>
    <x v="17"/>
    <x v="1"/>
  </r>
  <r>
    <n v="5940"/>
    <s v="KB173"/>
    <x v="13"/>
    <m/>
    <x v="2"/>
    <x v="7"/>
    <n v="0"/>
    <s v="January"/>
    <x v="5"/>
    <s v="  1944"/>
    <x v="2"/>
    <s v="RCAF Accident Kentville NS .44"/>
    <x v="2"/>
    <x v="2"/>
    <x v="32"/>
    <x v="1"/>
    <x v="2"/>
    <x v="1"/>
    <m/>
    <m/>
    <x v="26"/>
    <x v="0"/>
    <n v="1"/>
    <x v="1"/>
    <x v="17"/>
    <x v="1"/>
  </r>
  <r>
    <n v="6308"/>
    <s v="KB278"/>
    <x v="13"/>
    <m/>
    <x v="2"/>
    <x v="7"/>
    <n v="0"/>
    <s v="January"/>
    <x v="5"/>
    <s v="  1944"/>
    <x v="2"/>
    <s v="RCAF Accident Westchester NS .44"/>
    <x v="2"/>
    <x v="2"/>
    <x v="32"/>
    <x v="1"/>
    <x v="2"/>
    <x v="1"/>
    <m/>
    <m/>
    <x v="26"/>
    <x v="0"/>
    <n v="1"/>
    <x v="1"/>
    <x v="17"/>
    <x v="1"/>
  </r>
  <r>
    <n v="4634"/>
    <s v="KB280"/>
    <x v="13"/>
    <m/>
    <x v="2"/>
    <x v="7"/>
    <n v="0"/>
    <s v="January"/>
    <x v="5"/>
    <s v="  1944"/>
    <x v="2"/>
    <s v="RCAF Accident Kingston NS .44"/>
    <x v="2"/>
    <x v="2"/>
    <x v="32"/>
    <x v="1"/>
    <x v="2"/>
    <x v="1"/>
    <m/>
    <m/>
    <x v="26"/>
    <x v="0"/>
    <n v="1"/>
    <x v="1"/>
    <x v="17"/>
    <x v="1"/>
  </r>
  <r>
    <n v="6118"/>
    <s v="KB281"/>
    <x v="13"/>
    <m/>
    <x v="2"/>
    <x v="7"/>
    <n v="0"/>
    <s v="January"/>
    <x v="5"/>
    <s v="  1944"/>
    <x v="2"/>
    <s v="RCAF Accident Debert NS .44"/>
    <x v="2"/>
    <x v="2"/>
    <x v="32"/>
    <x v="1"/>
    <x v="2"/>
    <x v="1"/>
    <m/>
    <m/>
    <x v="26"/>
    <x v="0"/>
    <n v="1"/>
    <x v="1"/>
    <x v="17"/>
    <x v="1"/>
  </r>
  <r>
    <n v="1493"/>
    <s v="KB288"/>
    <x v="13"/>
    <m/>
    <x v="2"/>
    <x v="7"/>
    <n v="0"/>
    <s v="January"/>
    <x v="5"/>
    <s v="  1944"/>
    <x v="2"/>
    <s v="RCAF Accident Debert NS .44"/>
    <x v="2"/>
    <x v="2"/>
    <x v="32"/>
    <x v="1"/>
    <x v="2"/>
    <x v="1"/>
    <m/>
    <m/>
    <x v="26"/>
    <x v="0"/>
    <n v="1"/>
    <x v="1"/>
    <x v="17"/>
    <x v="1"/>
  </r>
  <r>
    <n v="4735"/>
    <s v="KB290"/>
    <x v="13"/>
    <m/>
    <x v="2"/>
    <x v="7"/>
    <n v="0"/>
    <s v="January"/>
    <x v="5"/>
    <s v="  1944"/>
    <x v="2"/>
    <s v="RCAF Accident Debert NS .44"/>
    <x v="2"/>
    <x v="2"/>
    <x v="32"/>
    <x v="1"/>
    <x v="2"/>
    <x v="1"/>
    <m/>
    <m/>
    <x v="26"/>
    <x v="0"/>
    <n v="1"/>
    <x v="1"/>
    <x v="17"/>
    <x v="1"/>
  </r>
  <r>
    <n v="4754"/>
    <s v="KB320"/>
    <x v="8"/>
    <m/>
    <x v="2"/>
    <x v="7"/>
    <n v="0"/>
    <s v="January"/>
    <x v="5"/>
    <s v="  1944"/>
    <x v="2"/>
    <s v="RCAF Accident Greenwood NS .44"/>
    <x v="2"/>
    <x v="2"/>
    <x v="32"/>
    <x v="1"/>
    <x v="2"/>
    <x v="1"/>
    <m/>
    <m/>
    <x v="26"/>
    <x v="0"/>
    <n v="1"/>
    <x v="1"/>
    <x v="17"/>
    <x v="1"/>
  </r>
  <r>
    <n v="4774"/>
    <s v="KB321"/>
    <x v="8"/>
    <m/>
    <x v="2"/>
    <x v="7"/>
    <n v="0"/>
    <s v="January"/>
    <x v="5"/>
    <s v="  1944"/>
    <x v="2"/>
    <s v="RCAF Accident Stewrack NS .44"/>
    <x v="2"/>
    <x v="2"/>
    <x v="32"/>
    <x v="1"/>
    <x v="2"/>
    <x v="1"/>
    <m/>
    <m/>
    <x v="26"/>
    <x v="0"/>
    <n v="1"/>
    <x v="1"/>
    <x v="17"/>
    <x v="1"/>
  </r>
  <r>
    <n v="2239"/>
    <s v="HJ646"/>
    <x v="2"/>
    <s v="264/307/157"/>
    <x v="0"/>
    <x v="2"/>
    <n v="1"/>
    <s v="January"/>
    <x v="5"/>
    <s v="1 January 1944"/>
    <x v="0"/>
    <s v="Swung on take-off and u/c collapsed Predannack 1.1.44 (Air Britain Serials) Nothing noted in ORB (Hans Nauta on http://www.rafcommands.com/forum/showthread.php?17988-157-Sqdn-Mosquito-W4093-accident-December-23-1942)"/>
    <x v="2"/>
    <x v="3"/>
    <x v="33"/>
    <x v="1"/>
    <x v="2"/>
    <x v="1"/>
    <m/>
    <n v="1"/>
    <x v="28"/>
    <x v="0"/>
    <n v="1"/>
    <x v="0"/>
    <x v="3"/>
    <x v="0"/>
  </r>
  <r>
    <n v="2970"/>
    <s v="LR272"/>
    <x v="12"/>
    <n v="613"/>
    <x v="0"/>
    <x v="16"/>
    <n v="2"/>
    <s v="January"/>
    <x v="5"/>
    <s v="2 January 1944"/>
    <x v="0"/>
    <s v="2/1/44 Flying officer 124511 Tom KEMPIN died in a 'flying accident'. He is buried in Woodhouse Eaves. (Graeme Clarke on RAF Commands Forum) Also killed in the crash: F/Sgt D.E. Russell - 1444356 (Henk Welting on same forum) Engine cut on take-off from Lasham hit trees in forced landing Ellisfield Hants. 2.1.44 (Air Britain Serials) 02.01.44 6l3Sqn. LR272 Hit trees on take-off at Ellisfield, near Basingstoke, Hants., and force landed, killing two. (Mosquito Crash Log)"/>
    <x v="2"/>
    <x v="3"/>
    <x v="2"/>
    <x v="1"/>
    <x v="2"/>
    <x v="1"/>
    <m/>
    <n v="1"/>
    <x v="28"/>
    <x v="0"/>
    <n v="1"/>
    <x v="0"/>
    <x v="59"/>
    <x v="0"/>
  </r>
  <r>
    <n v="3883"/>
    <s v="MM271"/>
    <x v="18"/>
    <n v="140"/>
    <x v="0"/>
    <x v="0"/>
    <n v="2"/>
    <s v="January"/>
    <x v="5"/>
    <s v="2 January 1944"/>
    <x v="0"/>
    <s v="Swung on overshoot and stalled Hartfordbridge 2.1.44 DBF (Air Britain Serials) 02.01.44 l40 Sqn..MM271 Attempting second circuit, swung stalled and crashed Into the ground at Hartford Bridge aerodrome. Crew safe. (Mosquito Crash Log)"/>
    <x v="2"/>
    <x v="3"/>
    <x v="6"/>
    <x v="1"/>
    <x v="2"/>
    <x v="1"/>
    <m/>
    <n v="1"/>
    <x v="28"/>
    <x v="0"/>
    <n v="1"/>
    <x v="0"/>
    <x v="56"/>
    <x v="0"/>
  </r>
  <r>
    <n v="2031"/>
    <s v="HK177"/>
    <x v="2"/>
    <s v="96/151"/>
    <x v="0"/>
    <x v="2"/>
    <n v="2"/>
    <s v="January"/>
    <x v="5"/>
    <s v="2/3 January 1944"/>
    <x v="1"/>
    <s v="2/3 January 1 WIA (FCWD) Lost power on take-off and crashlanded Colerne 2.1.44 (Air Britain Serials) 02.01.44 151 Sqn. HK177 On take-off from Colerne aerodrome aircraft lost power, and crash landed in field. Crew safe. (Mosquito Crash Log)"/>
    <x v="2"/>
    <x v="3"/>
    <x v="2"/>
    <x v="1"/>
    <x v="2"/>
    <x v="1"/>
    <m/>
    <n v="1"/>
    <x v="28"/>
    <x v="0"/>
    <n v="1"/>
    <x v="0"/>
    <x v="8"/>
    <x v="2"/>
  </r>
  <r>
    <n v="4427"/>
    <s v="LR268"/>
    <x v="12"/>
    <n v="418"/>
    <x v="0"/>
    <x v="5"/>
    <n v="2"/>
    <s v="January"/>
    <x v="5"/>
    <s v="2/3 January 1944"/>
    <x v="1"/>
    <s v="03.01.1944 am Intruder Sortie 418 to Diepholz from Ford Lost without trace. Lost without trace (FCL). F/O JE McGrath +, F/O DC Bissell RCAF +, Received from No.10 Movements Unit, 16 November 1943; missing in action, 3 January 1944; F/O D.C Bissell and F/O J.E. McGrath killed in action. TH-J, letter on list dated 18 November 1943. (Hugh Halliday) 2/3 January (FCWDv4) RCAF J/16363 and F/O (Nav) Donald C. BISSELL - RCAF J/24280, are commemorated on the Runnymede Memorial. I've a note that the Mosquito may have come down near Schwichteler, 9 km SE of Cloppenburg, Lower Saxony, Germany. (Henk Welting, http://www.rafcommands.com/forum/showthread.php?p=23733&amp;highlight=Mosquito#post23733) Missing on night intruder mission to Diepholz 3.1.44 (Air Britain Serials)    wir arbeiten derzeit an der Absturzstele der Mosquito LR 268 in der Nähe Cappeln- Schwichteler (http://www.luftwaffe-bullet-board.com/viewtopic.php?t=17696&amp;highlight=)"/>
    <x v="3"/>
    <x v="4"/>
    <x v="1"/>
    <x v="1"/>
    <x v="3"/>
    <x v="1"/>
    <m/>
    <n v="1"/>
    <x v="28"/>
    <x v="0"/>
    <n v="1"/>
    <x v="0"/>
    <x v="30"/>
    <x v="0"/>
  </r>
  <r>
    <n v="7267"/>
    <s v="HJ681"/>
    <x v="6"/>
    <s v="BOAC"/>
    <x v="0"/>
    <x v="13"/>
    <n v="3"/>
    <s v="January"/>
    <x v="5"/>
    <s v="3 January 1944"/>
    <x v="0"/>
    <s v="03.01.1944 Courier Radio failure and ground loop. Plane later scrapped. Satenäs, Sweden F7 (Nöd). , , to BOAC G-AGGD, Boac serial 98730 G-AGGD Crashed Sarenas Sweden 3.1.44 [c/n 98730] (Air Britain Serials)"/>
    <x v="2"/>
    <x v="2"/>
    <x v="23"/>
    <x v="1"/>
    <x v="2"/>
    <x v="1"/>
    <m/>
    <n v="1"/>
    <x v="28"/>
    <x v="0"/>
    <n v="1"/>
    <x v="1"/>
    <x v="36"/>
    <x v="0"/>
  </r>
  <r>
    <n v="2721"/>
    <s v="HX954"/>
    <x v="12"/>
    <s v="464/21"/>
    <x v="0"/>
    <x v="16"/>
    <n v="4"/>
    <s v="January"/>
    <x v="5"/>
    <s v="4 January 1944"/>
    <x v="0"/>
    <s v="F/L F.O.J. Pierce POW and F/O H. Greenaway evaded, attack on a Noball sie, time around 11.05. (2nd TAF) Hit sand dune on approach to attack Ruisseauville 4.1.44 did not return (Air Britain Serials) HX961 of 21 Sqn flown by Flt Lt Pearce and F/O Greenaway, also from Hunsdon. According to the squadron ORB they 'hit sand on beach while crossing the enemy coast but continued for a short distance inland, then last seen turning back towards the coast, later reported POW' F/Lt (Pilot) F.O.J. PEARCE - 107997 - Camp L3 PoW Nr. 3320; F/O (Nav) H. GREENAWAY evaded capture. (http://www.rafcommands.com/forum/showthread.php?11716-Mosquito-Casualties-Ramrod-418-4-January-1944) MH - Other sources say this was HX961 (http://www.rafcommands.com/forum/showthread.php?11716-Mosquito-Casualties-Ramrod-418-4-January-1944)"/>
    <x v="0"/>
    <x v="8"/>
    <x v="1"/>
    <x v="1"/>
    <x v="4"/>
    <x v="1"/>
    <m/>
    <n v="1"/>
    <x v="28"/>
    <x v="0"/>
    <n v="1"/>
    <x v="0"/>
    <x v="48"/>
    <x v="0"/>
  </r>
  <r>
    <n v="7684"/>
    <s v="LR331"/>
    <x v="12"/>
    <s v="21/487"/>
    <x v="0"/>
    <x v="16"/>
    <n v="4"/>
    <s v="January"/>
    <x v="5"/>
    <s v="4 January 1944"/>
    <x v="0"/>
    <s v="EG-W, ftr from Ruisseauville, hit by flak. F/S H. Baird and F/O J.F. Parker KIA attacking a Noball site, time around 10.10 (2nd TAF) Interestingly, a No.1 MREU report on this loss dated 24 April 1947 simply states in part that &quot;No information has been nreceived concerning the aircraft or the fate of F/Sgt Barid, and it is assumed that they came down in the sea.&quot; (Errol Martyn) _x000a__x000a_ Details of Death: At 09:20 hrs on the 4th of January 1944, Flt Sgt Hugh Baird of Cambridge took off in De Havilland Mosquito FB.VI (coded LR331/W) from Hunsdon, Hertfordshire. _x000a__x000a_As a member of 487 (NZ) Squadron, he was taking part in an attack against a Noball (V-1 rocket) site in Northern France. Though seen by other crews over the target and thought to be under normal control, Baird's Mosquito never returned to base. It is thought the aircraft crashed over the sea during its return. _x000a__x000a_The body of the Canadian navigator also on board washed up three days later at Plage-St Cecile, but Baird was never found. (http://www.cambridgeairforce.org.nz/Hugh%20Baird.htm) Missing 4.1.44 (Air Britain Serials)_x000a__x000a_From my trilogy 'For Your Tomorrow - A record of New Zealanders who have died while serving with the RNZAF and Allied Air Services since 1915 (Volume Two: Fates 1943-1998)':_x000a__x000a_Tue 4 Jan 1944_x000a_ALLIED EXPEDITIONARY AIR FORCE_x000a_Attack against a Noball (V-1) site in Northern France_x000a_487 Squadron, RNZAF (Hunsdon, Hertfordshire - 140 Airfield HQ, 2 Group, 2nd Tactical Air Force)_x000a_Mosquito FB.VI LR331/W - took off at 0920 with four others and failed to return. Last seen in the target area, apparently under normal control, and was assumed to have come down in the sea. The RCAF navigator’s body washed ashore on the 7th at Plage-St Cécile, about 16km north of Berck-sur-Mer, where he is buried. The pilot is commemorated on the Runnymede Memorial._x000a_Pilot: NZ415181 Flt Sgt Hugh BAIRD, RNZAF - Age 21. 667hrs_x000a_(http://www.rafcommands.com/forum/showthread.php?11716-Mosquito-Casualties-Ramrod-418-4-January-1944)"/>
    <x v="0"/>
    <x v="1"/>
    <x v="1"/>
    <x v="1"/>
    <x v="1"/>
    <x v="1"/>
    <m/>
    <n v="1"/>
    <x v="28"/>
    <x v="0"/>
    <n v="1"/>
    <x v="0"/>
    <x v="47"/>
    <x v="0"/>
  </r>
  <r>
    <n v="7731"/>
    <s v="MM232"/>
    <x v="14"/>
    <n v="544"/>
    <x v="0"/>
    <x v="0"/>
    <n v="4"/>
    <s v="January"/>
    <x v="5"/>
    <s v="4 January 1944"/>
    <x v="0"/>
    <s v="BARTLEY, Flt Sgt Maxwell Logan, NZ415679, RNZAF - Mosquito Pilot 544 Sqn, RAF - 4 Jan 1944 (Age 23); France. Second man on the Mosquito was F/Sgt B.R. PERMAN - 1227606. He became PoW and was in Camp 4B (Mühlberg - Elbe) PoW-nr. 269871. (Henk Welting on RAF Commands Forum) 04.01.44 Hptm. Klaus Quaet-Faslem Stab I./JG 3 Mosquito  westl. Amiens at 7.000 m. 15.55 Film C. 2025/II Anerk: Nr. - Shot down near Poix de Picardie? Crash location : Dargies (La vallée de Planchon) Hptm. Klaus Quaet-Faslem,Stab I./JG 3, claimed a victory against a mosquito on the 4th of January 1944 west of Amiens. Three youg guys saw it crashed in a small village. (http://forum.12oclockhigh.net/showthread.php?t=12165) Missing (Reims) 4.1.44 (Air Britain Serials)"/>
    <x v="0"/>
    <x v="0"/>
    <x v="84"/>
    <x v="19"/>
    <x v="0"/>
    <x v="51"/>
    <m/>
    <n v="1"/>
    <x v="28"/>
    <x v="0"/>
    <n v="1"/>
    <x v="0"/>
    <x v="27"/>
    <x v="0"/>
  </r>
  <r>
    <n v="1117"/>
    <s v="HJ814"/>
    <x v="6"/>
    <s v="151/456/60OTU"/>
    <x v="0"/>
    <x v="7"/>
    <n v="4"/>
    <s v="January"/>
    <x v="5"/>
    <s v="4/5 January 1944"/>
    <x v="1"/>
    <s v="4/5 January 1944, crew unhurt (FCWDv4) Overshot landing and hit obstruction Chedworth 5.1.44 (Air Britain Serials) 05.01.44 60 OTU. HJ814 Overshot and collided with obstructions at Chedworth aerodrome. No casualties. (Mosquito Crash Log)"/>
    <x v="2"/>
    <x v="2"/>
    <x v="6"/>
    <x v="1"/>
    <x v="2"/>
    <x v="1"/>
    <m/>
    <n v="1"/>
    <x v="28"/>
    <x v="0"/>
    <n v="1"/>
    <x v="1"/>
    <x v="29"/>
    <x v="0"/>
  </r>
  <r>
    <n v="3842"/>
    <s v="HK468"/>
    <x v="17"/>
    <n v="410"/>
    <x v="0"/>
    <x v="2"/>
    <n v="5"/>
    <s v="January"/>
    <x v="5"/>
    <s v="5 January 1944"/>
    <x v="0"/>
    <s v="overshot crosswind landing Castle Camps 5.1.44 (Air Britain Serials) 05.01.44 410 Sqn. HK468 Overshot on landing in the dark at Castle Camps aerodrome. Crew safe. (Mosquito Crash Log)"/>
    <x v="2"/>
    <x v="3"/>
    <x v="6"/>
    <x v="1"/>
    <x v="2"/>
    <x v="1"/>
    <m/>
    <n v="1"/>
    <x v="28"/>
    <x v="0"/>
    <n v="1"/>
    <x v="0"/>
    <x v="19"/>
    <x v="2"/>
  </r>
  <r>
    <n v="7285"/>
    <s v="DZ616"/>
    <x v="4"/>
    <s v="1655MTU/139/627"/>
    <x v="0"/>
    <x v="8"/>
    <n v="5"/>
    <s v="January"/>
    <x v="5"/>
    <s v="5/6 January 1944"/>
    <x v="1"/>
    <s v="06.01.1944 0123 627 to Berlin from Oakington crashed after T/O. at Dry Drayton, 6miles NW Cambridge 0125 (BCL). F/O FF Fahey AFM RAAF +, F/O SC Hicks MID RAAF +, rest in City Cem AZ-G (http://www.crashplace.de) Crashed after take-off for Berlin Oakington 5.1.44 (Air Britain Serials)"/>
    <x v="2"/>
    <x v="7"/>
    <x v="18"/>
    <x v="1"/>
    <x v="2"/>
    <x v="1"/>
    <m/>
    <n v="1"/>
    <x v="28"/>
    <x v="0"/>
    <n v="1"/>
    <x v="0"/>
    <x v="58"/>
    <x v="0"/>
  </r>
  <r>
    <n v="6724"/>
    <s v="LR259"/>
    <x v="12"/>
    <n v="464"/>
    <x v="0"/>
    <x v="16"/>
    <n v="6"/>
    <s v="January"/>
    <x v="5"/>
    <s v="6 January 1944"/>
    <x v="0"/>
    <s v="Bruce Johnston's diary has the details about the Mosquito crash at Chipping Warden! Apparently he was there the same time as dad (E.A. Campbell)_x000a_His entry of January 6, 1944 - _x000a_http://www.lancasterdiary.net/Januar...ry_06_1944.php_x000a__x000a_&quot;There was a big prang today – a Mossie was doing a beat up of the field (ex BAT flight instructor) and he went in too low! Tore a hole in the roof of the BAT flt after bouncing off the field itself. The tail was torn off and rammed into a hangar and hung there. The rest of the plane bounced over the CGI block where I was and landed two hundred yards away in a field across the road. Nothing left at all. When it exploded on landing pieces flew all over the place and I got one. There was ammo exploding for three quarters of an hour and clouds of black smoke. An example of what not to do!&quot;_x000a_(http://www.ww2f.com/battle-europe/13492-lancaster-bomber-514-squadron-13.html)_x000a__x000a_The crew were F/Sgt. Russell and W/O Lumsdaine (Squadron ORB) _x000a__x000a_06/01/1944 Mosquito LR259 of 464 Squadron hit the ground and a hangar while beating up Chipping Warden airfield. F/Sgt Russell and W/O Lumsdaine were killed. (http://www.couplandbell.com/marg/crashes1944.htm)_x000a__x000a_Also killed in this incident was, AUS402372 W/O (Nav.) Ernest Roy LUMSDAINE RAAF. See: NAA: A705 163/140/70_x000a__x000a_Lumsdaine, was involved in the loss of 14 OTU Hampden I L4110, on 8-3-1942 . See: BCL7/102 (full crew named in NAA ref)._x000a__x000a_Mosquito FB.VI LR259, was coded SB-Q._x000a__x000a_(Col Bruggy on http://www.rafcommands.com/forum/showthread.php?t=5836) Hit hangar low flying Chipping Warden 6.1.44 DBF (Air Britain Serials) 06.01.44 544Sqn. LR259 Hit ground and hangar during beat-up of Chipping Warden aerodrome, two killed. (Mosquito Crash Log)"/>
    <x v="2"/>
    <x v="2"/>
    <x v="34"/>
    <x v="1"/>
    <x v="2"/>
    <x v="1"/>
    <m/>
    <n v="1"/>
    <x v="28"/>
    <x v="0"/>
    <n v="1"/>
    <x v="0"/>
    <x v="46"/>
    <x v="0"/>
  </r>
  <r>
    <n v="3872"/>
    <s v="HJ653"/>
    <x v="2"/>
    <n v="25"/>
    <x v="0"/>
    <x v="2"/>
    <n v="7"/>
    <s v="January"/>
    <x v="5"/>
    <s v="7 January 1944"/>
    <x v="0"/>
    <s v="Bounced on landing and overturned Acklington 7.1.44 (Air Britain Serials) 07.01.44 25 Sqn. HJ653 Flew into ground, bounced, ballooned, turned over and did a complete ground roll at Acklington aerodrome. Crew safe. (Mosquito Crash Log)"/>
    <x v="2"/>
    <x v="3"/>
    <x v="85"/>
    <x v="1"/>
    <x v="2"/>
    <x v="1"/>
    <m/>
    <n v="1"/>
    <x v="28"/>
    <x v="0"/>
    <n v="1"/>
    <x v="0"/>
    <x v="14"/>
    <x v="0"/>
  </r>
  <r>
    <n v="3979"/>
    <s v="HJ660"/>
    <x v="2"/>
    <s v="264/307/157"/>
    <x v="0"/>
    <x v="12"/>
    <n v="7"/>
    <s v="January"/>
    <x v="5"/>
    <s v="7 January 1944"/>
    <x v="0"/>
    <s v="07.01.1944 Instep Patrol 157 from Predannack hit by return fire from Ju88 of ZG1 which was shot down, crew seen in dinghy, rescued 6 days later. SW Brest without trace pm (FCL). F/O PE Huckin ok, F/S RH Graham ok 07.01.44 Fw. Johann Puetz 7./ZG 1 Mosquito  [17.08N 07.30W] - Reference: CG MSS f. 219 Lost 7.1.44 NFD (Air Britain Serials)"/>
    <x v="0"/>
    <x v="21"/>
    <x v="86"/>
    <x v="14"/>
    <x v="0"/>
    <x v="40"/>
    <m/>
    <n v="1"/>
    <x v="28"/>
    <x v="0"/>
    <n v="1"/>
    <x v="0"/>
    <x v="3"/>
    <x v="0"/>
  </r>
  <r>
    <n v="2533"/>
    <s v="HJ860"/>
    <x v="10"/>
    <s v="8OTU"/>
    <x v="0"/>
    <x v="7"/>
    <n v="7"/>
    <s v="January"/>
    <x v="5"/>
    <s v="7 January 1944"/>
    <x v="0"/>
    <s v="Engine lost power bellylanded at Bogenjois Farm Aberdeen 7.1.44 (Air Britain Serials)"/>
    <x v="2"/>
    <x v="2"/>
    <x v="2"/>
    <x v="1"/>
    <x v="2"/>
    <x v="1"/>
    <m/>
    <n v="1"/>
    <x v="28"/>
    <x v="0"/>
    <n v="1"/>
    <x v="1"/>
    <x v="37"/>
    <x v="2"/>
  </r>
  <r>
    <n v="5553"/>
    <s v="DZ435"/>
    <x v="4"/>
    <n v="109"/>
    <x v="0"/>
    <x v="8"/>
    <n v="7"/>
    <s v="January"/>
    <x v="5"/>
    <s v="7/8 January 1944"/>
    <x v="1"/>
    <s v="07.01.1944 1930 109 to Hamborn from Marham on return to base collided with tree, crashed . near crossroads at Narborough, 6miles NW Swaffham, Norfolk 2245 (BCL). F/O CRG Grant RAAF inj, F/O RF Hynes inj, Hit trees on approach at night Marham 7.1.44 (Air Britain Serials) 17.01.44 109 Sqn. DZ435 Aircraft hit tree on approach and crashed at Narborough cross roads, Norfolk. Two killed. (Mosquito Crash Log) Hynes' file at www.naa.gov.au indicates he was discharged from hospital on 22 July 1944, only to be killed on 19 October 1944. Other documents he broke his left leg in the crash."/>
    <x v="2"/>
    <x v="7"/>
    <x v="30"/>
    <x v="1"/>
    <x v="2"/>
    <x v="1"/>
    <m/>
    <n v="1"/>
    <x v="28"/>
    <x v="0"/>
    <n v="1"/>
    <x v="0"/>
    <x v="18"/>
    <x v="0"/>
  </r>
  <r>
    <n v="2715"/>
    <s v="DZ356"/>
    <x v="4"/>
    <s v="109/1655MTU"/>
    <x v="0"/>
    <x v="7"/>
    <n v="8"/>
    <s v="January"/>
    <x v="5"/>
    <s v="8 January 1944"/>
    <x v="0"/>
    <s v="Western Daily Press, November 8/9 2007 This Sunday the nation will focus on the Queen as she lays a poppy wreath at the Cenotaph and veterans will gather at memorials around the country. But the names etched on those memorials are not the only ones who died. The story behind a small plaque in a Herefordshire church shows that 60 years after it ended, World War II has yet to yield all its secrets. JANET HUGHES reports_x000a__x000a_They never knew who he was, but they were determined the world would never forget the young wartime pilot who died when his Mosquito fighter jet burst into flames above their quiet country hamlet._x000a__x000a_Pensioners Stan and Mary Fryer were teenagers when they met for the first time as villagers raced to the scene of the terrible accident at Langstone Court in the tiny village of Llangarron._x000a__x000a_There was nothing anybody could do, but the couple never forgot the tragedy shrouded in secrecy that first brought them together on the afternoon of January 7, 1944._x000a__x000a_By the time they arranged for a memorial plaque to be unveiled in their local church in 2003, they had plenty of information about the crash and the plane's Australian navigator, Walter D Langworthy._x000a__x000a_But they still knew little about the New Zealand pilot who perished in the twin-seater fighter plane, other than his name, Flight Lieutenant Ken Jolly._x000a__x000a_That was until a few weeks ago, when a Somerset woman knocked on their cottage door to tell them Flt Lt Jolly was not from Down Under as they had been led to believe - he was the English father she never knew existed._x000a__x000a_Retired nurse Hazel Attwood, 64, had taken over her ailing mother's Christmas card list when she had a phone call from a woman whose name she did not recognise._x000a__x000a_The stranger told her that the devoted family man she had called Dad until he died in the 1970s was not her real father._x000a__x000a_That, the woman said, was her mother's first husband, a wartime fighter pilot called Ken Jolly who died in a crash when she was just one._x000a__x000a_Mrs Attwood was looking for the crash site when locals told her to speak to the elderly couple._x000a__x000a_&quot;We were thrilled when Hazel came,&quot; said 80-year-old Mr Fryer. &quot;It meant that after all these years we had the final piece of the jigsaw._x000a__x000a_&quot;During the war nobody talked about these kind of things and there were no reports in the local newspaper. After a while it was as if it never happened, but we never forgot._x000a__x000a_&quot;Eventually we found out about one side of the story, but the other remained a mystery. Now we know both sides.&quot;_x000a__x000a_The couple now know the Mosquito was on a training flight from RAF Mark-ham, in Norfolk, when a fault caused an explosion which killed the pilot. The navigator tried to jump to safety but his parachute failed to open._x000a__x000a_Mr Fryer was 16 when he heard the plane explode and ran in the direction of the flames to look for signs of life._x000a__x000a_&quot;I was looking at an engine at the side of a lane when I first saw Mary,&quot; said Mr Fryer._x000a__x000a_&quot;She wasn't very happy because she had caught her stocking on the briar._x000a__x000a_&quot;I hadn't seen her before and I thought, 'she's lovely'. She was with an evacuee called Rose. The next time I saw Rose, I gave her a note to give to Mary asking her to come to a social in the village hall._x000a__x000a_&quot;That was 63 years ago and we are still together today, so some happiness did come from the tragedy.&quot;_x000a__x000a_Despite Mary ignoring his first letter, the couple eventually wed and spent most of their married life in a small two-up, two-down cottage not far from the crash scene._x000a__x000a_After two false starts visiting the sites of the other two crashes, Mrs Attwood was given the Fryers' address and they took her to see the memorial plaque at St Deinst Church._x000a__x000a_She said: &quot;I think we were vaguely aware we had this other grandfather, but I had a very happy, loving childhood and was very close to my father so I never bothered asking any questions._x000a__x000a_&quot;But in the late 1990s my mother started to get a bit forgetful so I took on her Christmas card list and enclosed a letter explaining her situation, and giving my telephone number._x000a__x000a_&quot;I had a phonecall from this woman who said she had some news for me but she wanted to make sure I was not alone and was sitting down._x000a__x000a_&quot;She was my aunt. My mother had been exchanging Christmas cards with her since 1945 and there was this whole other family I never knew existed. I was choked.&quot;_x000a__x000a_Mrs Attwood has since got to know her real father's family but there was confusion about exactly where he died because during the war such mishaps were covered up._x000a__x000a_Over the years, stories of three tragedies involving the Mosquito and two other planes which all crashed in the same remote corner of Herefordshire had merged into one collective memory._x000a__x000a_But with the aid of the Fryers, she eventually found the right site._x000a__x000a_And this week's Remembrance celebrations will have a special significance for all when Mrs Attwood brings her Aunt Kay to meet the Fryers and place a poppy wreath at the memorial._x000a__x000a_&quot;I'm not the least bit sentimental but it was overwhelming,&quot; said Mrs Att-wood, who lives in Wells, Somerset. &quot;Because of the circumstances we hadn't done anything about remembering my father in the place where he died._x000a__x000a_&quot;It was comforting to find these lovely people in this lovely place had cared enough to do something on our behalf. It was really touching and I just broke down._x000a__x000a_&quot;I always wondered why people were so interested in family history._x000a__x000a_&quot;The fact my father's death mattered so much to these people in this little village that they erected a plaque really choked me up_x000a__x000a__x000a_1655 MTU 7/01/1944 Training DZ356 Mosquito IV T/0 1445 Marham for a standard day training exercise. Forty five minutes later, with the Mosquito near the Welsh border, an explosion rent the air and debris was scattered around the village of Llangarron, some thirteen miles SSW of Hereford. Crash investigation indicated catastrophic failure of engine. F/Lt K FJolly 88240 ST. ALBANS CEMETERY 2933044, F/O W DLangworthy DFC 30 408157 Bath (Haycombe) Cemetery 2691658 (http://www.156squadron.com/display_newpff_roll.asp?ID=1655%20MTU) Blew up in air Llangarrow Hereford 8.1.44 (Air Britain Serials)_x000a__x000a_At 14.45 7th Jan. 1944 a Mosquito DZ356 from 1655 MTU took off from RAF Marham, Norfolk and there was a &quot;catastrophic failure of the engine and the aircraft exploded&quot; over Langstone Court, llangarron, It says Llangarrow in the Aus. Nat Archives) Herefordshire. The pilot was F/Lt Kenneth Frank Jolly RAFVR and the navigator was F/O Walter Dinnathorne Langworthy RAAF he was from Hobart Tasmania he had trasnferred from 97squadron. I have researched them extensively as I live in Llangarron and there is a plaque to them in our local church. Bill Webb _x000a_(http://www.rafcommands.com/forum/showthread.php?10746-1655-Flight-(or-1655-Mosquito-Flying-Unit)-8-Group-PFF)_x000a__x000a_7-1-1944_x000a_ 1655 Mosquito Training Unit._x000a_Mosquito IV DZ356_x000a__x000a_ Took off Marham, 1445, detailed to carry out a non-operational day training flight. The Mosquito crashed 1530, at Llangarron, 7m N of Monmouth, Herefordshire._x000a__x000a_ 88240 F/L (Pilot) Kenneth Frank JOLLY RAFVR +_x000a_ AUS408157 F/O (Obs.) Walter Dinnathorne LANGWORTHY DFC RAAF +_x000a__x000a_ Per: Alan Storr, and BCL8/183._x000a_(http://www.rafcommands.com/forum/showthread.php?15609-440107-Unaccounted-Airwomen-amp-Airmen-7-1-1944)"/>
    <x v="2"/>
    <x v="2"/>
    <x v="87"/>
    <x v="1"/>
    <x v="2"/>
    <x v="1"/>
    <m/>
    <n v="1"/>
    <x v="28"/>
    <x v="0"/>
    <n v="1"/>
    <x v="1"/>
    <x v="12"/>
    <x v="0"/>
  </r>
  <r>
    <n v="313"/>
    <s v="DZ533"/>
    <x v="4"/>
    <s v="Manston/618"/>
    <x v="0"/>
    <x v="11"/>
    <n v="8"/>
    <s v="January"/>
    <x v="5"/>
    <s v="8 January 1944"/>
    <x v="0"/>
    <s v="Hit bump on take-off and u/c collapsed Weybridge 8.1.44 (Air Britain Serials) 08.01.44 6l8Sqn. DZ533 Undercarriage collapsed at Brookiands aerodrome, (Mosquito Crash Log)"/>
    <x v="2"/>
    <x v="2"/>
    <x v="21"/>
    <x v="1"/>
    <x v="2"/>
    <x v="1"/>
    <m/>
    <n v="1"/>
    <x v="28"/>
    <x v="0"/>
    <n v="1"/>
    <x v="1"/>
    <x v="24"/>
    <x v="0"/>
  </r>
  <r>
    <n v="7678"/>
    <s v="LR407"/>
    <x v="14"/>
    <n v="540"/>
    <x v="0"/>
    <x v="0"/>
    <n v="8"/>
    <s v="January"/>
    <x v="5"/>
    <s v="8 January 1944"/>
    <x v="0"/>
    <s v="Engine cut stalled on approach 1/2m N of Benson 8.1.44 (Air Britain Serials) 08.01.44 540 Sqn. LR407 Aircraft was making a right hand approach to Benson, Oxon, when it stalled and crashed half a mile north of the aerodrome. (Mosquito Crash Log) _x000a__x000a_Name: HUGO, PETER JOHN _x000a_Initials: P J _x000a_Nationality: United Kingdom _x000a_Rank: Flying Officer (Nav.) _x000a_Regiment/Service: Royal Air Force Volunteer Reserve _x000a_Unit Text: 540 Sqdn. _x000a_Age: 21 _x000a_Date of Death: 08/01/1944 _x000a_Service No: 122131 _x000a_Additional information: Son of Dr. Harold F. L. Hugo and F. Bessie Hugo, of Crediton, Devon. _x000a_Casualty Type: Commonwealth War Dead _x000a_Grave/Memorial Reference: Row G. Grave 11. _x000a_Cemetery: BENSON (OR BENSINGTON) (ST. HELEN) CHURCHYARD EXTENSION _x000a__x000a_Name: ROSE, MERTON LAMBERT HORFIELD _x000a_Initials: M L H _x000a_Nationality: United Kingdom _x000a_Rank: Flying Officer (Nav.) _x000a_Regiment/Service: Royal Air Force Volunteer Reserve _x000a_Unit Text: 540 Sqdn. _x000a_Age: 25 _x000a_Date of Death: 08/01/1944 _x000a_Service No: 124222 _x000a_Additional information: Son of Lambert Horfield Rose and Ida Rose, of Shrewsbury, Shropshire. _x000a_Casualty Type: Commonwealth War Dead _x000a_Grave/Memorial Reference: Row F. Grave 11. _x000a_Cemetery: BENSON (OR BENSINGTON) (ST. HELEN) CHURCHYARD EXTENSION _x000a__x000a_(CWGC)"/>
    <x v="2"/>
    <x v="3"/>
    <x v="2"/>
    <x v="1"/>
    <x v="2"/>
    <x v="1"/>
    <m/>
    <n v="1"/>
    <x v="28"/>
    <x v="0"/>
    <n v="1"/>
    <x v="0"/>
    <x v="16"/>
    <x v="0"/>
  </r>
  <r>
    <n v="2064"/>
    <s v="DK293"/>
    <x v="4"/>
    <s v="105/618/109/627"/>
    <x v="0"/>
    <x v="8"/>
    <n v="8"/>
    <s v="January"/>
    <x v="5"/>
    <s v="8/9 January 1944"/>
    <x v="1"/>
    <s v="08.01.1944 1819 627 to Frankfurt from Oakington . Lost without trace (BCL). S/L EIJ Bell DFC pow, F/O JRB Battle pow. Coded AZ-L (www.crashplace.de) Missing (Frankfurt) 9.1.44 (Air Britain Serials)"/>
    <x v="3"/>
    <x v="4"/>
    <x v="1"/>
    <x v="1"/>
    <x v="3"/>
    <x v="1"/>
    <m/>
    <n v="1"/>
    <x v="28"/>
    <x v="0"/>
    <n v="1"/>
    <x v="0"/>
    <x v="58"/>
    <x v="0"/>
  </r>
  <r>
    <n v="395"/>
    <s v="W4072"/>
    <x v="3"/>
    <s v="105/1655CU/105/1655MTU/627"/>
    <x v="0"/>
    <x v="8"/>
    <n v="8"/>
    <s v="January"/>
    <x v="5"/>
    <s v="8/9 January 1944"/>
    <x v="1"/>
    <s v="08.01.1944 1821 627 to Frankfurt from Oakington loss of power on starboard engine. into sea off East Mersea, about 7miles SSE Colchester, Norfolk 2045 (BCL). F/O ICH Hanlon DFC RNZAF ok, F/O FK Evans DFM +, Evans lies in Cambridge City Cem AZ-Q (http://www.crashplace.de./) Engine lost power returning from Berlin lost height and ditched off East Mersea Essex 9.1.44 (Air Britain Serials) Airborne 1821 8Jan44 from Oakington. Crashed 2045, following failure of the starboard engine, into the sea off East Mersea, about 7 miles SSE of Colchester, Essex. F/O Hanlon was admitted to Colchester Hospital, after being given First Aid by the inhabitants of Rewsalls Farm, but was released the next day. F/O Evans, whose DFM had been Gazetted 11Aug42, gained with 57 Sqdn, is buried in Cambridge City Cemetery. F/O I.H.Hanlon DFC RNZAF F/O F.K.Evans DFM KIA &quot; (Chorley via Lost Bombers) 08.01.44 627Sqn. W4072 Starboard engine lost revs, aircraft lost height and crashed into sea off East Mersea, Essex, killing one and injuring one. (Mosquito Crash Log)           HANLON, Flight Lieutenant Ian Hugh, DFC, mid, (pff). NZ404463; Born Napier, 8 Jan 1917; RNZAF 23 Nov 1940 to 1 Nov 1945; Pilot. Citation Mention in Despatches (8 Jun 1944): In recognition of distinguished service and devotion to duty with 627 Sqn. Citation Distinguished Flying Cross (23 Mar 1945): [627(PFF)Sqn RAF (Mosquito)] This officer has completed numerous operations against the enemy, in the course of which he has invariably displayed the utmost fortitude, courage and devotion to duty. Served with 627 Sqn Dec 1943-Dec 1944, being injured on 8 Jan 1944 when his aircraft crashed at sea after an engine failure whilst returning from a raid on Frankfurt. (http://www.rafcommands.com/forum/showthread.php?p=48815&amp;highlight=Mosquito#post48815)"/>
    <x v="2"/>
    <x v="7"/>
    <x v="2"/>
    <x v="1"/>
    <x v="2"/>
    <x v="1"/>
    <m/>
    <n v="1"/>
    <x v="28"/>
    <x v="0"/>
    <n v="1"/>
    <x v="0"/>
    <x v="58"/>
    <x v="0"/>
  </r>
  <r>
    <n v="4881"/>
    <s v="HJ784"/>
    <x v="6"/>
    <n v="605"/>
    <x v="0"/>
    <x v="5"/>
    <n v="10"/>
    <s v="January"/>
    <x v="5"/>
    <s v="10/11 January 1944"/>
    <x v="1"/>
    <s v="11.01.1944 Intruder Sortie 605 to Schipol airfield NL from Bradwell Bay . Lost without trace (FCL). F/S RG Aldworth +, P/O KJ Malcair RCAF +, no further info UP-F (605) 10/11 January 1944 (FCWDv4) Missing (Schiphol) 11.1.44 (Air Britain Serials)"/>
    <x v="3"/>
    <x v="4"/>
    <x v="1"/>
    <x v="1"/>
    <x v="3"/>
    <x v="1"/>
    <m/>
    <n v="1"/>
    <x v="28"/>
    <x v="0"/>
    <n v="1"/>
    <x v="0"/>
    <x v="22"/>
    <x v="0"/>
  </r>
  <r>
    <n v="1257"/>
    <s v="HJ896"/>
    <x v="10"/>
    <s v="60OTU"/>
    <x v="0"/>
    <x v="7"/>
    <n v="12"/>
    <s v="January"/>
    <x v="5"/>
    <s v="12 January 1944"/>
    <x v="0"/>
    <s v="Bounced on landing and swung off runway High Ercall 12.1.44 (Air Britain Serials) 12.01.44 600TU. H4896 On landing at High Ercall aerodrome aircraft bounced to port and hit ground nearly vertically. Crew safe. (Mosquito Crash Log)"/>
    <x v="2"/>
    <x v="2"/>
    <x v="85"/>
    <x v="1"/>
    <x v="2"/>
    <x v="1"/>
    <m/>
    <n v="1"/>
    <x v="28"/>
    <x v="0"/>
    <n v="1"/>
    <x v="1"/>
    <x v="29"/>
    <x v="2"/>
  </r>
  <r>
    <n v="7750"/>
    <s v="HX946"/>
    <x v="12"/>
    <s v="301FTU/27"/>
    <x v="3"/>
    <x v="16"/>
    <n v="12"/>
    <s v="January"/>
    <x v="5"/>
    <s v="12 January 1944"/>
    <x v="0"/>
    <s v="Missing from attack on MT nr Prome 12.1.44 (Air Britain Serials)"/>
    <x v="3"/>
    <x v="4"/>
    <x v="1"/>
    <x v="1"/>
    <x v="3"/>
    <x v="1"/>
    <m/>
    <n v="1"/>
    <x v="28"/>
    <x v="0"/>
    <n v="1"/>
    <x v="0"/>
    <x v="26"/>
    <x v="0"/>
  </r>
  <r>
    <n v="968"/>
    <s v="DZ243"/>
    <x v="2"/>
    <s v="157/307"/>
    <x v="0"/>
    <x v="2"/>
    <n v="13"/>
    <s v="January"/>
    <x v="5"/>
    <s v="13 January 1944"/>
    <x v="0"/>
    <s v="13-Jan-44. Mosquito FBVI DZ243, W/O L. Szempliński KAS / P/O Tillman KAS. Upon return from sortie (cooperation with Navy) a/c crashed in adverse weather at Greenleys Hill near Benholne. Flew into Greenleys Hill nr Benholm Kincardine 13.1.44 (Air Britain Serials)"/>
    <x v="2"/>
    <x v="2"/>
    <x v="55"/>
    <x v="1"/>
    <x v="2"/>
    <x v="1"/>
    <m/>
    <n v="1"/>
    <x v="28"/>
    <x v="0"/>
    <n v="1"/>
    <x v="0"/>
    <x v="21"/>
    <x v="0"/>
  </r>
  <r>
    <n v="3910"/>
    <s v="DZ440"/>
    <x v="4"/>
    <n v="109"/>
    <x v="0"/>
    <x v="8"/>
    <n v="13"/>
    <s v="January"/>
    <x v="5"/>
    <s v="13/14 January 1944"/>
    <x v="1"/>
    <s v="13/14 January 1944 Took off 0325 from Marham. Mosquito IV. Flying Officer P. Y. Stead DFC was taken prisoner of war. FLETT, Adam Herd DFM, Warrant Officer 910709. Nav. 109 Sqdn., Royal Air Force Volunteer Reserve. Died Friday 14 January 1944. Age 29. Son of George Smith Flett and Nancy Flett; husband of Elizabeth Bartie Flett, of East Croydon, Surrey. Buried: REICHSWALD FOREST WAR CEMETERY, Kleve, Nordrhein-Westfalen, Germany. Ref. 3. F. 13. http://www.roll-of-honour.com/Bedfordshire/LIttleStaughton109Squadron.html 14.01.1944 0325 109 to Essen from Marham shot down from 26000ft by Me110 (Olt Dietrich Schmidt, III/NJG1), crashed. at Landwehr 0536 (BCL). F/O PY Stead DFC pow, W/O AH Flett DFM +, Flett initially buried at Kleve HS-F (http://www.crashplace.de./) 14.01.44 Oblt. Dietrich Schmidt 8./NJG 1 Mosquito  8 km. N.W. Klamp: 8.500 m. [Kiel] 05.36 Film C. 2025/II Anerk: Nr. - Missing (Essen) 14.1.44 (Air Britain Serials)"/>
    <x v="0"/>
    <x v="6"/>
    <x v="88"/>
    <x v="7"/>
    <x v="0"/>
    <x v="52"/>
    <m/>
    <n v="1"/>
    <x v="28"/>
    <x v="0"/>
    <n v="1"/>
    <x v="0"/>
    <x v="18"/>
    <x v="0"/>
  </r>
  <r>
    <n v="169"/>
    <s v="LR290"/>
    <x v="12"/>
    <s v="305/613"/>
    <x v="0"/>
    <x v="16"/>
    <n v="14"/>
    <s v="January"/>
    <x v="5"/>
    <s v="14 January 1944"/>
    <x v="0"/>
    <s v="Hit by flak at Longuemont, ftr, F/L J.G. Oliver evaded, Sgt. H. Williams POW, time around 1200. (2nd TAF) US-forces found at least the fuselage of a Mosquito, coded SY-T, of No.613 Sqn together with the P-47D T9+LK at Göttingen, perhaps a canditae for the structural analysis in Finland MH - this aircraft? (http://www.luftwaffe-experten.org/forums/index.php?showtopic=316&amp;st=40&amp;start=40) Missing after attack on V-1 site Longuemont 14.1.44 (Air Britain Serials)"/>
    <x v="0"/>
    <x v="1"/>
    <x v="1"/>
    <x v="1"/>
    <x v="1"/>
    <x v="1"/>
    <m/>
    <n v="1"/>
    <x v="28"/>
    <x v="0"/>
    <n v="1"/>
    <x v="0"/>
    <x v="59"/>
    <x v="0"/>
  </r>
  <r>
    <n v="3431"/>
    <s v="DZ681"/>
    <x v="2"/>
    <n v="456"/>
    <x v="0"/>
    <x v="2"/>
    <n v="15"/>
    <s v="January"/>
    <x v="5"/>
    <s v="15 January 1944"/>
    <x v="0"/>
    <s v="Overshot landing at Fairwood Common 15.1.44 DBR (Air Britain Serials) 15.01.44 456Sqn. DZ681 Finding undercarriage difficult to retract, port engine rough, revs uncontrollable, aircraft did a tight circuit, and overshot at Fairwood Common aerodrome. Crew safe. (Mosquito Crash Log)"/>
    <x v="2"/>
    <x v="3"/>
    <x v="27"/>
    <x v="1"/>
    <x v="2"/>
    <x v="1"/>
    <m/>
    <n v="1"/>
    <x v="28"/>
    <x v="0"/>
    <n v="1"/>
    <x v="0"/>
    <x v="20"/>
    <x v="0"/>
  </r>
  <r>
    <n v="4347"/>
    <s v="HK431"/>
    <x v="17"/>
    <n v="410"/>
    <x v="0"/>
    <x v="2"/>
    <n v="16"/>
    <s v="January"/>
    <x v="5"/>
    <s v="16 January 1944"/>
    <x v="0"/>
    <s v="&quot;F/O Alton B. Henderson and Mosquito HK431 (410 Sq.) &quot; On Jan.16, 1944, F/O Henderson, from Nemegas, Ontario, hit a tree while landing his Mossie at Castel Camps, Cambridgeshire. He and F/L Charles F.Medhurst were killed. A flying accident on the 16th took the lives of F/L C.F. Medhurst and F/O A.B. Henderson. The former had joined No. 410 late in March 1943 and just a fortnight before his death had returned from a period of leave in Canada. Henderson had come to the Cougars on 22 December, on posting from No. 488 (RNZAP) Squadron. (http://www.rcaf.com/410squadron/410eng1.htm) Hit tree on approach Castle Camps 16.1.44 DBF (Air Britain Serials) 16.01.44 4l0 Sqn. HK431 On approach to Castle Camps aerodrome attempted to avoid fog patch and hit tree which broke off tailplane. Two killed. (Mosquito Crash Log)"/>
    <x v="2"/>
    <x v="3"/>
    <x v="30"/>
    <x v="1"/>
    <x v="2"/>
    <x v="1"/>
    <m/>
    <n v="1"/>
    <x v="28"/>
    <x v="0"/>
    <n v="1"/>
    <x v="0"/>
    <x v="19"/>
    <x v="2"/>
  </r>
  <r>
    <n v="1379"/>
    <s v="DZ253"/>
    <x v="2"/>
    <s v="8OTU"/>
    <x v="0"/>
    <x v="7"/>
    <n v="18"/>
    <s v="January"/>
    <x v="5"/>
    <s v="18 January 1944"/>
    <x v="0"/>
    <s v="Mainplane fell off and dived in at East Mains Farm, Pennan, Aberdeenshire and exploded. F/Lt (Pilot) John Kenneth Alistair SIMPSON, 113434, on Runnymede Panel 203. The navigator is Sgt. R.S. Waterman (1578029). (Source AIR 29/637) Broke up in air Pennan Aberdeenshire 18.1.44 (Air Britain Serials) 18.01.44 8OTU. DZ253 Mainplane fell off, causing aircraft to dive in at East Mains Farm, Pennan, Aberdeenshire end explode. Two killed. (Mosquito Crash Log) SIMPSON, John Kenneth Alistair - F/L - probably killed whilst flying in Mosquito II, DZ253 of No 8 (C) OTU, which crashed near Pennan in Aberdeenshire after the wing broke off during recovery from a dive. (http://www.rafcommands.com/forum/showthread.php?15643-440118-Unaccounted-Airwoman-amp-Airmen-18-1-1944) Jan 18 Mosquito of 8 (C) OTU, Dyce crashed in sea off Pennan Head 5 miles west of Rosehearty.  Wing came off in flight and came down on East Mains farm, Pennan. (World War Two in the Portsoy Area, researched by Findlay Pirie)"/>
    <x v="2"/>
    <x v="2"/>
    <x v="8"/>
    <x v="1"/>
    <x v="2"/>
    <x v="1"/>
    <m/>
    <n v="1"/>
    <x v="28"/>
    <x v="0"/>
    <n v="1"/>
    <x v="1"/>
    <x v="37"/>
    <x v="0"/>
  </r>
  <r>
    <n v="1409"/>
    <s v="HJ920"/>
    <x v="2"/>
    <n v="25"/>
    <x v="0"/>
    <x v="2"/>
    <n v="20"/>
    <s v="January"/>
    <x v="5"/>
    <s v="20 January 1944"/>
    <x v="0"/>
    <s v="Bellylanded at Acklington 20.1.44 DBR (Air Britain Serials) 20.01.44 25 Sqn. HJ920 Undercarriage failed to lower so pilot belly landed at Acklington, Northumberland, aircraft declared Cat. E. (Mosquito Crash Log)"/>
    <x v="2"/>
    <x v="3"/>
    <x v="27"/>
    <x v="1"/>
    <x v="2"/>
    <x v="1"/>
    <m/>
    <n v="1"/>
    <x v="28"/>
    <x v="0"/>
    <n v="1"/>
    <x v="0"/>
    <x v="14"/>
    <x v="2"/>
  </r>
  <r>
    <n v="5712"/>
    <s v="DZ408"/>
    <x v="4"/>
    <n v="105"/>
    <x v="0"/>
    <x v="8"/>
    <n v="20"/>
    <s v="January"/>
    <x v="5"/>
    <s v="20/21 January 1944"/>
    <x v="1"/>
    <s v="20.01.1944 1931 105 to Berlin from Marham abandon due to loss of control, crashed. at Waveland Farm, Grimston, some 3miles E King´s Lynn, Norfolk 2043 (BCL). S/L J Comer ok, P/O E Jenkins DFM ok, GB-F (http://www.crashplace.de./) 20/21 January 1944 Also carried the ID GB-H DZ408 was Oboe-equipped Airborne 1931 20Jan44 from Marham. Successfully abandoned 2043 due to loss of control and crashed at Waveland Farm, Grimston, some 3 miles E of King's Lynn, Norfolk. P/O Jenkins had served with 57 Sqdn; his DFM being Gazetted 11Aug42. S/L J.Comer P/O E.Jenkins DFM (Lost Bombers) Abandoned after control lost nr Marham 20.1.44 (Air Britain Serials) 20.01.44 l05 Sqn. DZ408 Aircraft kept pulling up and stalling. Pilot could not hold aircraft so crew baled out and aircraft crashed near Warchard Farm, Norfolk. (Mosquito Crash Log)"/>
    <x v="0"/>
    <x v="12"/>
    <x v="89"/>
    <x v="1"/>
    <x v="4"/>
    <x v="1"/>
    <m/>
    <n v="1"/>
    <x v="28"/>
    <x v="0"/>
    <n v="1"/>
    <x v="0"/>
    <x v="4"/>
    <x v="0"/>
  </r>
  <r>
    <n v="7349"/>
    <s v="DD795"/>
    <x v="2"/>
    <s v="23/60OTU"/>
    <x v="0"/>
    <x v="7"/>
    <n v="21"/>
    <s v="January"/>
    <x v="5"/>
    <s v="21 January 1944"/>
    <x v="0"/>
    <s v="Crashed at Corserine, Rhinns of Kells, near New Galloway. Was on a cross country exercise, due to insufficient use of the R/T to check position. Cloud was at 2000 feet and pilot tried to keep the ground in sight. 2 bodies taken back to Wigtown. F/Sgt Mitchell; F/Sgt Aylott. Photos at http://mysite.orange.co.uk/aircraftwreckage/mosquito.htm Flew into hill nr New Galloway Ayrshire 21.1.44 (Air Britain Serials) 21.01.44 60 MTU. DD795 Crashed at Corserine, Rhinns of Kells, near New Galloway on a cross country exercise due to insufficient use of the R/T to check position. Cloud was at two thousand feet and pilot tried to keep ground insight. (Mosquito Crash Log) MITCHELL, Kenneth - F/S (Pilot) - 1503624 - RAFVR - Hartlepool (Stranton), Durham. (http://www.rafcommands.com/forum/showthread.php?15658-440121-Unaccounted-Airmen-21-1-1944)"/>
    <x v="2"/>
    <x v="2"/>
    <x v="41"/>
    <x v="1"/>
    <x v="2"/>
    <x v="1"/>
    <m/>
    <n v="1"/>
    <x v="28"/>
    <x v="0"/>
    <n v="1"/>
    <x v="1"/>
    <x v="29"/>
    <x v="0"/>
  </r>
  <r>
    <n v="2889"/>
    <s v="HX958"/>
    <x v="12"/>
    <s v="464/21"/>
    <x v="0"/>
    <x v="16"/>
    <n v="21"/>
    <s v="January"/>
    <x v="5"/>
    <s v="21 January 1944"/>
    <x v="0"/>
    <s v="S/L A.M.L. Alderton and Lt. B.L. Chalet KIA, hit by flak crashed into sea off Bruneval, time around 12.00 (2nd TAF) US MACR 7620, 58 Group (sic) was apparently connected to these losses. 21 Squadron lost two Mosquitos on 21 January 1944 while attacking a 'Noball' site at 'St Pierre'. They both went in the sea off Bruneval and all crew were killed. Sqn Ldr A.M.Alderton/Lt B.L.Chalet in HX960 and Flg Off W.S.Johnston/Plt Off L.Hocking in HX958. (RAF Commands Forum) US MACR 7620, 58 Group (sic) is associated with this loss, however it appears to have been attributted to HX958. I think it is more likely the 21 Squadron ORB (from which I took my information) that is wrong - it has proved unreliable in a number of cases. I think casualty records are more likely to be correct and that the 21 Sqn records have transposed the serials of the two aircraft lost that day. (Chris Thomas on RAF Commands Forum) CHAIET (not CHALET) is the name of the USAAF airman. 1/Lt (Nav) Bertram L. CHAIET, O-886099, is on the Walls of the Missing, Ardennes US Mil. Cemetery. (Henk Welting on RAF Commands Forum) Some additional info 1/Lt Bertram L. Chaiet from the U.S. National War Memorial. Info contributed by his brother-in-law Bernard Goldsmith. ENLISTED IN ROYAL CANADIAN AIR FORCE. TRANSFERRED TO ROYAL AIR FORCE; FLEW MOSQUITO BOMBERS OVER FRANCE AND GERMANY. TRANSFERRED TO U.S. ARMY AIR FORCES ON DETACHED DUTY. KILLED OVER ENGLISH CHANNEL IN 1944. (Ken MacLean on RAF Commands Forum) MH - Note confusion over crews on HX958 and HX960. Chris Thomas believes the US MACR is correct - Chaiet on HX958 Shot down by flak off St.Pierre 21.1.44 (Air Britain Serials)"/>
    <x v="0"/>
    <x v="1"/>
    <x v="1"/>
    <x v="1"/>
    <x v="1"/>
    <x v="1"/>
    <m/>
    <n v="1"/>
    <x v="28"/>
    <x v="0"/>
    <n v="1"/>
    <x v="0"/>
    <x v="48"/>
    <x v="0"/>
  </r>
  <r>
    <n v="2942"/>
    <s v="HX960"/>
    <x v="12"/>
    <s v="464/21"/>
    <x v="0"/>
    <x v="16"/>
    <n v="21"/>
    <s v="January"/>
    <x v="5"/>
    <s v="21 January 1944"/>
    <x v="0"/>
    <s v="US MACR 7620, 58 Group (sic) F/O W.S. Johnston and P/O L. Hocking both KIA, hit by flak crashed into the sea off Bruneval, time around 1200 (2nd TAF) MH - Note confusion over crews on HX958 and HX960. Chris Thomas believes the US MACR is correct - Chaiet on HX958 Damaged by flak St.Pierre V-1 site and ditched in Channel 21.1.44 (Air Britain Serials)"/>
    <x v="0"/>
    <x v="1"/>
    <x v="1"/>
    <x v="1"/>
    <x v="1"/>
    <x v="1"/>
    <m/>
    <n v="1"/>
    <x v="28"/>
    <x v="0"/>
    <n v="1"/>
    <x v="0"/>
    <x v="48"/>
    <x v="0"/>
  </r>
  <r>
    <n v="2819"/>
    <s v="ML917"/>
    <x v="11"/>
    <s v="105/1409 Flt"/>
    <x v="0"/>
    <x v="4"/>
    <n v="21"/>
    <s v="January"/>
    <x v="5"/>
    <s v="21 January 1944"/>
    <x v="0"/>
    <s v="21.01.1944 1110 Special Duties, Pampa sortie 1409 Flt to Den Helder-Arnhem-Ruhr/ Paderborn from Wyton CSU on port engine failed, engine overspeeding. off Lowestoft, Suffolk, crew rescued 15min later by RN vessel 1506 (BCL). P/O HJ Izatt ok, F/S AW Baines ok, 1409 Flt21/01/1944 SD (Special Duties) ML917 Mosquito IX T/o 1110 Wyton on a Pampa sorti, taking in Den Helder and Arnhem before entering the Ruhr. While flying some 32 km SSE of Paderborn, the CSU on the port engine failed and the engine commenced over speeding. Attempts to feather the propellor were unsuccessful and the vibration was such that the spinner came off, damaging the blades. Subsequently the Mosquito beacme uncontrollable and was ditched at 1506 off Lowestoft, Suffolk. Both crew members were rescued fifteen minutes later, swimming towards the shore, by two RN vessels.P/O H JIzatt F/Sgt A WBaines http://www.156squadron.com/display_newpff_roll.asp?ID=1409%20F) Engine cut on met reconnaissance lost height and ditched off Lowestoft Suffolk 21.1.44 (Air Britain Serials) 21.01.44 1409 Met. ML917 Ditched in sea off Lowestoft due to engine trouble. Crew safe. (Mosquito Crash Log)"/>
    <x v="2"/>
    <x v="7"/>
    <x v="73"/>
    <x v="1"/>
    <x v="2"/>
    <x v="1"/>
    <m/>
    <n v="1"/>
    <x v="28"/>
    <x v="0"/>
    <n v="1"/>
    <x v="0"/>
    <x v="25"/>
    <x v="0"/>
  </r>
  <r>
    <n v="6729"/>
    <s v="HX964"/>
    <x v="12"/>
    <n v="464"/>
    <x v="0"/>
    <x v="16"/>
    <n v="21"/>
    <s v="January"/>
    <x v="5"/>
    <s v="21/22 January 1944"/>
    <x v="1"/>
    <s v="Served with 464 Sqn, under RAF control 10/43 to 21/1/44. w/o Crash landing, Hunsdon. (Brian Fillery's website) 21/22 January 1944, two crew injured (FCWDv4) Coded SB-Y, P.O A.E. Verren and P/O E.W. Rogers injured after aircraft hit by flak. (2nd TAF). Stalled on approach after cockpit lighting failed Hunsdon 21.1.44 (Air Britain Serials) 21.01.44 464 Sqn. HX964 Aircraft went out of control on approach and crashed three hundred yards east of Hunsdon aerodrome. Crew safe. (Mosquito Crash Log) _x000a__x000a_Then on the 22nd, a 'FLOWER' ops was on the cards, a 15 minute air test then briefing for that nights work. This time the nature of the operation was to deny the use of an airfield to the Luftwaffe by shooting down aircraft trying to land, or in the circuit, while the flarepath was lit, upon hearing the Mosquito orbiting the airfield, the German aircraft were often diverted to another airfield. Being short of fuel many opted to try and get down but fell victim to the immense firepower of the Mosquitos four 20mm Cannon. Those German aircraft that did divert, often found that the diversionary airfield also had a Mosquito lurking in the circuit!_x000a__x000a__x000a__x000a__x000a__x000a__x000a__x000a_The target for Ernie and P/O Verren and their trusty Mosquito SB-Y that night was the German night fighter airfield at Leeuwarden in Holland. The aircraft was loaded with 2 x 500lb MC bombs, these were specially short tailed bombs and were carried in the bomb bay nestling behind the breech blocks of the four 20mm cannons._x000a__x000a__x000a__x000a__x000a_During the attack their aircraft was badly shot up and they limped home to Hunsdon. They arrived over the airfield at 2200, on approach to the northern end of the secondary runway the cockpit instrument lighting failed. With the pilot P/O Verren not being able to see the airspeed or other vital instruments, HX964 stalled a wing and the aircraft came down heavily in a field just 400 yards short of the runway suffering severe damage as it did so. Both Ernie and Pilot Officer Verren were seriously injured. The were taken to the nearby Haymeads Hospital in Bishops Stortford where they were both treated for their injuries. Pilot Officer Verren returned to duties almost a month later on the 23rd of February. _x000a__x000a__x000a__x000a__x000a_Pilot Officer Ernie Rogers was still on the seriously ill list for another three days, and was released from Haymeads Hospital on the 26th of February. He then spent considerably more time at the RAF Hospital at Ely in Cambridgeshire until he was well enough to be discharged. He never flew on ops again. Ernie had spent 335 hours and 55 minutes in the air, a long journey from Cootamundra, New South Wales to Hunsdon in Hertfordshire. Upon his return to Australia,  Ernest resumed his career as an accountant_x000a__x000a__x000a__x000a__x000a_© Denis Sharp 2014_x000a_(http://www.wartime-airfields.com/raf-hunsdon-air-ground-crew-stories2.html)"/>
    <x v="2"/>
    <x v="3"/>
    <x v="29"/>
    <x v="1"/>
    <x v="2"/>
    <x v="1"/>
    <m/>
    <n v="1"/>
    <x v="28"/>
    <x v="0"/>
    <n v="1"/>
    <x v="0"/>
    <x v="46"/>
    <x v="0"/>
  </r>
  <r>
    <n v="1079"/>
    <s v="DZ473"/>
    <x v="4"/>
    <s v="540/8OTU"/>
    <x v="0"/>
    <x v="7"/>
    <n v="22"/>
    <s v="January"/>
    <x v="5"/>
    <s v="22 January 1944"/>
    <x v="0"/>
    <s v="&quot;Mosquito - DZ473 - 8 OTU - 22-1-1944&quot; Engine fell out, a/c spun in and crashed near Middleton St.George. F/Lt James John JUPP - RCAF - J/9342 buried Harrogate (Stonefall) Cem. Who was the navigator on board? (Henk Welting) 2/01/1944 DZ473 - The navigator is F/Sgt. A. Mitchell (1359217). (Source AIR 29/637) (Pierre Renier) Spun into ground nr Middleton St.George 22.1.44 (Air Britain Serials) 22.01.44 8 MTU. DZ473 Aircraft spun in and crashed near Middleton St.Geoge aerodrome engine fell out, killing two. (Mosquito Crash Log)"/>
    <x v="2"/>
    <x v="2"/>
    <x v="90"/>
    <x v="1"/>
    <x v="2"/>
    <x v="1"/>
    <m/>
    <n v="1"/>
    <x v="28"/>
    <x v="0"/>
    <n v="1"/>
    <x v="1"/>
    <x v="37"/>
    <x v="0"/>
  </r>
  <r>
    <n v="1348"/>
    <s v="HJ682"/>
    <x v="6"/>
    <s v="301FTU/Malta/23"/>
    <x v="1"/>
    <x v="5"/>
    <n v="23"/>
    <s v="January"/>
    <x v="5"/>
    <s v="23 January 1944"/>
    <x v="0"/>
    <s v="DBR in accident 23.1.44 NFD (Air Britain Serials) Possibly F/O Kimpton and Sergeant Nash, killed when an engine failed during takeoff for an NFT. CWGC gives the date of Kimpton and Nash's loss as 20 January"/>
    <x v="2"/>
    <x v="2"/>
    <x v="2"/>
    <x v="1"/>
    <x v="2"/>
    <x v="1"/>
    <m/>
    <n v="1"/>
    <x v="28"/>
    <x v="0"/>
    <n v="1"/>
    <x v="0"/>
    <x v="6"/>
    <x v="0"/>
  </r>
  <r>
    <n v="608"/>
    <s v="HJ774"/>
    <x v="6"/>
    <s v="418/157/464"/>
    <x v="0"/>
    <x v="16"/>
    <n v="23"/>
    <s v="January"/>
    <x v="5"/>
    <s v="23 January 1944"/>
    <x v="0"/>
    <s v="Taken on strength at 418 Sqn. from No.27 Movements Unit, 20 June 1943; transferred to No.157 Squadron, 27 July 1943. TH-K, letter given in ORB, 20 June 1943. (Hugh Halliday) Served with 464 Sqn, under RAF control 9/43. (Brian Fillery's website) Dived into ground 1m S of Hunsdon 23.1.44 (Air Britain Serials) 23.01.44 464 Sqn. HJ774 Aircraft dived into ground one mile south of Hunsdon aerodrome, probably stalled caused by the slip stream of other aircraft. Two killed. (Mosquito Crash Log) MH - No matching record in 464 Squadron ORB."/>
    <x v="2"/>
    <x v="3"/>
    <x v="52"/>
    <x v="1"/>
    <x v="2"/>
    <x v="1"/>
    <m/>
    <n v="1"/>
    <x v="28"/>
    <x v="0"/>
    <n v="1"/>
    <x v="0"/>
    <x v="46"/>
    <x v="0"/>
  </r>
  <r>
    <n v="4298"/>
    <s v="MM255"/>
    <x v="14"/>
    <s v="60 SAAF"/>
    <x v="1"/>
    <x v="0"/>
    <n v="23"/>
    <s v="January"/>
    <x v="5"/>
    <s v="23 January 1944"/>
    <x v="0"/>
    <s v="U/c jammed bellylanded at San Severo 23.1.44 (Air Britain Serials)"/>
    <x v="2"/>
    <x v="3"/>
    <x v="27"/>
    <x v="1"/>
    <x v="2"/>
    <x v="1"/>
    <m/>
    <n v="1"/>
    <x v="28"/>
    <x v="0"/>
    <n v="1"/>
    <x v="0"/>
    <x v="34"/>
    <x v="0"/>
  </r>
  <r>
    <n v="406"/>
    <s v="DZ417"/>
    <x v="19"/>
    <s v="Cv XV/TFU/FIU/85/RAE"/>
    <x v="0"/>
    <x v="1"/>
    <n v="25"/>
    <s v="January"/>
    <x v="5"/>
    <s v="25 January 1944"/>
    <x v="0"/>
    <s v="Engines lost power crashed in forced landing Burrow Hill Frimley Hants. 25.1.44 (Air Britain Serials) Possibly GOSLING, Reginald Gerald - P/O - 148950 - RAFVR - Camberwell ( Honor Oak ), London. GOSLING, Reginald Gerald - P/O -possibly killed whilst flying in Mosquito IV, DZ417 of the RAE, which crashed near Frimley following a lost of power. (http://www.rafcommands.com/forum/showthread.php?15666-440125-Unaccounted-Airmen-25-1-1944)"/>
    <x v="2"/>
    <x v="2"/>
    <x v="2"/>
    <x v="1"/>
    <x v="2"/>
    <x v="1"/>
    <m/>
    <n v="1"/>
    <x v="28"/>
    <x v="0"/>
    <n v="1"/>
    <x v="1"/>
    <x v="61"/>
    <x v="0"/>
  </r>
  <r>
    <n v="1084"/>
    <s v="HJ813"/>
    <x v="6"/>
    <s v="301FTU/27"/>
    <x v="3"/>
    <x v="16"/>
    <n v="26"/>
    <s v="January"/>
    <x v="5"/>
    <s v="26 January 1944"/>
    <x v="0"/>
    <s v="SOC 26.1.44 (Air Britain Serials)"/>
    <x v="4"/>
    <x v="3"/>
    <x v="1"/>
    <x v="1"/>
    <x v="2"/>
    <x v="1"/>
    <m/>
    <n v="1"/>
    <x v="28"/>
    <x v="0"/>
    <n v="1"/>
    <x v="0"/>
    <x v="26"/>
    <x v="0"/>
  </r>
  <r>
    <n v="7516"/>
    <s v="DZ490"/>
    <x v="4"/>
    <s v="BDU/139"/>
    <x v="0"/>
    <x v="8"/>
    <n v="28"/>
    <s v="January"/>
    <x v="5"/>
    <s v="28 January 1944"/>
    <x v="0"/>
    <s v="28.01.1944 Air Test 139 crash-landed and caught fire. Wyton airfield 1439 (BCL). F/O W Thomas ok, , Crashed on landing Wyton 28.1.44 (Air Britain Serials) 28.01.44 139 Sqn. DZ490 Aircraft swung on landing, suffered undercarriage collapse and caught fire at Wyton aerodrome. Crew safe. (Mosquito Crash Log)"/>
    <x v="2"/>
    <x v="2"/>
    <x v="23"/>
    <x v="1"/>
    <x v="2"/>
    <x v="1"/>
    <m/>
    <n v="1"/>
    <x v="28"/>
    <x v="0"/>
    <n v="1"/>
    <x v="0"/>
    <x v="15"/>
    <x v="0"/>
  </r>
  <r>
    <n v="4844"/>
    <s v="HJ988"/>
    <x v="10"/>
    <m/>
    <x v="2"/>
    <x v="9"/>
    <n v="28"/>
    <s v="January"/>
    <x v="5"/>
    <s v="28 January 1944"/>
    <x v="0"/>
    <s v="To RCAF 28.1.44 (Air Britain Serials)"/>
    <x v="5"/>
    <x v="3"/>
    <x v="1"/>
    <x v="1"/>
    <x v="2"/>
    <x v="1"/>
    <m/>
    <n v="1"/>
    <x v="28"/>
    <x v="0"/>
    <n v="1"/>
    <x v="1"/>
    <x v="17"/>
    <x v="2"/>
  </r>
  <r>
    <n v="4792"/>
    <s v="HJ989"/>
    <x v="10"/>
    <m/>
    <x v="2"/>
    <x v="9"/>
    <n v="28"/>
    <s v="January"/>
    <x v="5"/>
    <s v="28 January 1944"/>
    <x v="0"/>
    <s v="To RCAF 28.1.44 Accident Debert NS .44 (Air Britain Serials)"/>
    <x v="2"/>
    <x v="2"/>
    <x v="32"/>
    <x v="1"/>
    <x v="2"/>
    <x v="1"/>
    <m/>
    <n v="1"/>
    <x v="28"/>
    <x v="0"/>
    <n v="1"/>
    <x v="1"/>
    <x v="17"/>
    <x v="2"/>
  </r>
  <r>
    <n v="6283"/>
    <s v="HJ996"/>
    <x v="10"/>
    <m/>
    <x v="2"/>
    <x v="9"/>
    <n v="28"/>
    <s v="January"/>
    <x v="5"/>
    <s v="28 January 1944"/>
    <x v="0"/>
    <s v="To RCAF 28.1.44 (Air Britain Serials)"/>
    <x v="5"/>
    <x v="3"/>
    <x v="1"/>
    <x v="1"/>
    <x v="2"/>
    <x v="1"/>
    <m/>
    <n v="1"/>
    <x v="28"/>
    <x v="0"/>
    <n v="1"/>
    <x v="1"/>
    <x v="17"/>
    <x v="2"/>
  </r>
  <r>
    <n v="1571"/>
    <s v="HK402"/>
    <x v="17"/>
    <s v="301FTU/Malta"/>
    <x v="1"/>
    <x v="2"/>
    <n v="28"/>
    <s v="January"/>
    <x v="5"/>
    <s v="28 January 1944"/>
    <x v="0"/>
    <s v="DBR in accident 28.1.44 NFD (Air Britain Serials)"/>
    <x v="2"/>
    <x v="3"/>
    <x v="32"/>
    <x v="1"/>
    <x v="2"/>
    <x v="1"/>
    <m/>
    <n v="1"/>
    <x v="28"/>
    <x v="0"/>
    <n v="1"/>
    <x v="0"/>
    <x v="62"/>
    <x v="2"/>
  </r>
  <r>
    <n v="1075"/>
    <s v="HX908"/>
    <x v="12"/>
    <s v="85/487/305"/>
    <x v="0"/>
    <x v="16"/>
    <n v="28"/>
    <s v="January"/>
    <x v="5"/>
    <s v="28 January 1944"/>
    <x v="0"/>
    <s v="28 Jan D.H. Mosquito no. HX908. While returning from an operational flight, a/c crashed during landing. Both crew, F/Lt Wasikowski and Sgt Illg, seriously wounded. Illg later died in hospital. Both engines cut stalled on approach and crashed Shaldon Hants. 28.1.44 (Air Britain Serials) 28.01.44 305 Sqn. HX908 Aircraft stalled and crashed into a field at Shaldon, Hants while trying to make the aerodrome with dead engines. (Mosquito Crash Log)"/>
    <x v="2"/>
    <x v="7"/>
    <x v="2"/>
    <x v="1"/>
    <x v="2"/>
    <x v="1"/>
    <m/>
    <n v="1"/>
    <x v="28"/>
    <x v="0"/>
    <n v="1"/>
    <x v="0"/>
    <x v="60"/>
    <x v="0"/>
  </r>
  <r>
    <n v="2714"/>
    <s v="HJ722"/>
    <x v="6"/>
    <n v="418"/>
    <x v="0"/>
    <x v="5"/>
    <n v="28"/>
    <s v="January"/>
    <x v="5"/>
    <s v="28/29 January 1944"/>
    <x v="1"/>
    <s v="28.01.1944 Intruder Sortie 418 to Vechta from Ford . Lost without trace (FCL). F/L TE Dubroy +, F/S FWD Haynes RAF +, both buried in Hannover War Cem Limmer Received from No.19 Movements Unit, 20 May 1943; missing from operations, 28 January 1944 (F/L T.E. Dubroy killed). TH-E, letter on list dated 2 September 1943. (Hugh Halliday) Ich bin genehmigter Sondengänger in Niedersachsen und bei meinen Suchgängen nach Altertümern, rund um den Dümmer See, &quot;stolpere&quot; ich des öfteren über verschiedene Absturzstellen von Flugzeugen aus dem 2. Weltkrieg. Die meisten Absturzstellen, kann man ja über diverse Archive herausbekommen, aber eben auch nicht immer. Ende letzten Monats fand ich die Absturzstelle einer britischen Mosquito direkt an der Bundesstrasse 51, Ortseingang Drebber bei Diepholz. Ca. 50-60% der gefunden Kleinteile sind verschmort. Leider habe ich bislang keinen Augenzeugen und nichts in den Archiven finden können. (&quot;Corpse&quot; on the Luftwaffe Bullet Board: http://www.luftwaffe-bullet-board.com/viewtopic.php?t=8753&amp;highlight=) Ist auch nicht weit weg von Vechta. Ein Paar Mossies sind im Einsatz gegen Vechta verloren. Am 28./29. Januar 1944 wurde eine Mossie der 418 Sqn verloren - Besatzung ruht im Hannover War Cemetery, also moeglicherweise im Gegend heruntergekommen. Fuer die anderen Verluste gibt es klare Verlustorte, Holland &amp; Bramsche. (MH on same forum) Hallo Matthias Es ist die von Strandmöve genannte von der 418 Sqn. 29.1 44 00.50h Flak... Absturzort Jakobidrebber _x000a_Wenn du 3-4 gute Neuzeitbilder über hättest, meine damaligen sind irgendwo verwurstet und zur Zeit nicht auffindbar. (Vidocq on same forum) Listed on Footnote.com as having come down at Zasholy-Drelber near Diepholz (http://www.footnote.com/viewer.php?image=38654062&amp;query=cherbourg%20sea&amp;words=cherbourg%7Csea#38648391) Missing from night intruder mission to Vechta 29.1.44 (Air Britain Serials)"/>
    <x v="0"/>
    <x v="1"/>
    <x v="1"/>
    <x v="1"/>
    <x v="1"/>
    <x v="1"/>
    <m/>
    <n v="1"/>
    <x v="28"/>
    <x v="0"/>
    <n v="1"/>
    <x v="0"/>
    <x v="30"/>
    <x v="0"/>
  </r>
  <r>
    <n v="1324"/>
    <s v="HJ935"/>
    <x v="2"/>
    <s v="307/141/239"/>
    <x v="0"/>
    <x v="17"/>
    <n v="28"/>
    <s v="January"/>
    <x v="5"/>
    <s v="28/29 January 1944"/>
    <x v="1"/>
    <s v="29.01.1944 0115 Serrate Patrol 239 Bomber Support from West Raynham heading for Brandenburg, engine failure, crashed. North sea (BCL). F/L BJ Brachi +, F/O AP MacLeod +, MacLeod washed ashore 05.05. dutch island of Walcheren, rests in Zouteland General Cem Crew had been posted in from 141 Squadron (The Mossie Number 2) Airborne 0115 29Jan44 on a Serrate patrol, heading for the Brandenburg area. Crashed, due to engine failure, into the North Sea. F/L Brachi is commemorated on Panel 201 of the Runnymede Memorial, his Navigator was washed ashore on the Dutch Island of Walcheren 5May44 and he is buried in Zoutelande General Cemetery. F/L B.J.Brachi KIA f/O A.P.MacLeod KIA (Lost Bombers) See details at http://www.wingstovictory.nl/database/database_detail.php?wtv_id=363 Missing 28.1.44 (Air Britain Serials)"/>
    <x v="0"/>
    <x v="8"/>
    <x v="1"/>
    <x v="1"/>
    <x v="4"/>
    <x v="1"/>
    <m/>
    <n v="1"/>
    <x v="28"/>
    <x v="0"/>
    <n v="1"/>
    <x v="0"/>
    <x v="63"/>
    <x v="2"/>
  </r>
  <r>
    <n v="6366"/>
    <s v="HK122"/>
    <x v="2"/>
    <n v="85"/>
    <x v="0"/>
    <x v="2"/>
    <n v="28"/>
    <s v="January"/>
    <x v="5"/>
    <s v="28/29 January 1944"/>
    <x v="1"/>
    <s v="28.01.1944 Interception Patrol 85 from West Malling Starboard engine caught fire, crew baled out. off Dungeness, without trace (FCL). S/L (A) JAT Parker RNVR + , S/L (A) TH Blundell RNVR +, cv at Marshalls(Cambridge), delivered as NF 10.02.43-14.07.43, no further info 28/29 January (FCWDv4) Engine overheated abandoned over sea 28.1.44 (Air Britain Serials) 28.01.44 85 Sqn. HK122 Starboard engine caught fire and crew baled out leaving aircraft to crash into the sea. (Mosquito Crash Log)"/>
    <x v="0"/>
    <x v="12"/>
    <x v="7"/>
    <x v="1"/>
    <x v="4"/>
    <x v="1"/>
    <m/>
    <n v="1"/>
    <x v="28"/>
    <x v="0"/>
    <n v="1"/>
    <x v="0"/>
    <x v="13"/>
    <x v="2"/>
  </r>
  <r>
    <n v="471"/>
    <s v="HP851"/>
    <x v="12"/>
    <s v="157/464"/>
    <x v="0"/>
    <x v="16"/>
    <n v="28"/>
    <s v="January"/>
    <x v="5"/>
    <s v="28/29 January 1944"/>
    <x v="1"/>
    <s v="Served with 464 Sqn, under RAF control 9/43 to 28/1/44 Failed to Return from From Operations. P/O's J. Alexander and R.W. Link KIA. (Brian Fillery's website) 28/29 January, missing on a sortie to Handorf (FCWDv4) Coded SB-U, ftr from Florennnes (2nd TAF) Missing (Florennes) 29.1.44 (Air Britain Serials)"/>
    <x v="3"/>
    <x v="4"/>
    <x v="1"/>
    <x v="1"/>
    <x v="3"/>
    <x v="1"/>
    <m/>
    <n v="1"/>
    <x v="28"/>
    <x v="0"/>
    <n v="1"/>
    <x v="0"/>
    <x v="46"/>
    <x v="3"/>
  </r>
  <r>
    <n v="7735"/>
    <s v="LR430"/>
    <x v="14"/>
    <n v="544"/>
    <x v="0"/>
    <x v="0"/>
    <n v="29"/>
    <s v="January"/>
    <x v="5"/>
    <s v="29 January 1944"/>
    <x v="0"/>
    <s v="Photo-flash exploded on board - pilot thrown clear and taken PoW, however Navigator KIA. (Martin Bowman - Osprey) Aston B G 544 LR430 42328 RAF 29/01/44 (Ross McNeil's files of Airforce PoWs at rafcommands - http://www.rafcommands.com/Air%20Force%20PoWs/RAF%20POWs%20Query%20A_1.html) Navigator was F/L Pete Fielding according to an account by Aston in &quot;The Mosquito Log&quot;. Aircraft had been at 35,000 when photoflash exploded. William (Billy) George Aston was shot down near Domfront en Champagne on the 29th January 1944. The plane was Mosquito of the 544th Squadron. There are two possible deaths, one d in 1988 - b 1906 and the other d in 1997 b 1912, with two other William George H Astons 1924-84 and 1910-1988, so some more definitive information on this man would be appreciated. _x000a__x000a_The pilot (sic, MH, Fielding was navigator) of this Mosquito was killed: Flight Lieutenant FIELDING Peter, Samuel, Asthon. RAF. Service 46819. 31 years. Buried in Le Mans. Son of Douglas Clark Fielding and Lily Fielding; husband of Joyce Mavis Fielding (nee Watson), of Grimsby, Lincolnshire._x000a_It is known that he had a daughter because some times she puts, through The British Legion, some flowers on his grave...Her name I have discovered is Christine and sadly she was born almost the same time as her father died. (RAF Commands Forum: http://www.rafcommands.com/forum/showthread.php?t=344) Missing (Le Mans) 29.1.44 (Air Britain Serials)"/>
    <x v="0"/>
    <x v="25"/>
    <x v="1"/>
    <x v="1"/>
    <x v="4"/>
    <x v="1"/>
    <m/>
    <n v="1"/>
    <x v="28"/>
    <x v="0"/>
    <n v="1"/>
    <x v="0"/>
    <x v="27"/>
    <x v="0"/>
  </r>
  <r>
    <n v="4523"/>
    <s v="LR495"/>
    <x v="11"/>
    <s v="AAEE"/>
    <x v="0"/>
    <x v="1"/>
    <n v="29"/>
    <s v="January"/>
    <x v="5"/>
    <s v="29 January 1944"/>
    <x v="0"/>
    <s v="29.01.1944 destroyed on trials for T/O overload. Trials for T/O overload, to A&amp;AEE Engine cut broke up in forced landing in field Larkbill Wilts. 29.1.44 (Air Britain Serials) 29.01.44 A&amp;AEE..LR495 Aircraft crashed on takeoff during overload trials at Boscombe Down. (Mosquito Crash Log) Metcalfe E.M. S/L (41046) 29/1/44\ (http://www.rafcommands.com/forum/showthread.php?10399-St.-John-s-School-Leatherhead&amp;p=60618&amp;highlight=Mosquito#post60618)"/>
    <x v="2"/>
    <x v="2"/>
    <x v="2"/>
    <x v="1"/>
    <x v="2"/>
    <x v="1"/>
    <m/>
    <n v="1"/>
    <x v="28"/>
    <x v="0"/>
    <n v="1"/>
    <x v="1"/>
    <x v="7"/>
    <x v="0"/>
  </r>
  <r>
    <n v="4561"/>
    <s v="MM406"/>
    <x v="12"/>
    <n v="21"/>
    <x v="0"/>
    <x v="16"/>
    <n v="29"/>
    <s v="January"/>
    <x v="5"/>
    <s v="29 January 1944"/>
    <x v="0"/>
    <s v="Hit by flak Bellevue V-1 site and crashlanded at Ford 29.1.44 to 4540M (Air Britain Serials)"/>
    <x v="1"/>
    <x v="1"/>
    <x v="1"/>
    <x v="1"/>
    <x v="1"/>
    <x v="1"/>
    <m/>
    <n v="1"/>
    <x v="28"/>
    <x v="0"/>
    <n v="1"/>
    <x v="0"/>
    <x v="48"/>
    <x v="0"/>
  </r>
  <r>
    <n v="3836"/>
    <s v="HX916"/>
    <x v="12"/>
    <n v="487"/>
    <x v="0"/>
    <x v="16"/>
    <n v="30"/>
    <s v="January"/>
    <x v="5"/>
    <s v="30 January 1944"/>
    <x v="0"/>
    <s v="Crashed on return near Ford, two killed (FCWDv4) F/S J.T. Hyndman and W/O G.N. Matthews KIA when crashed in bad visibility at Belsham Corner, Sussex, returning from a Noball operation, coded EG-A (2nd TAF) _x000a__x000a_Sun 30 Jan 1944_x000a_ALLIED EXPEDITIONARY AIR FORCE_x000a__x000a_Bombing raid against military installations in Northern France_x000a_487 Squadron, RNZAF (Hunsdon, Hertfordshire - 140 Airfield HQ, 2 Group, 2nd Tactical Air Force)_x000a_Mosquito FB.VI HX916/A - took off at 1100 with five others and in fog 35 minutes later flew into the ground at Bilsham Corner, about a mile north of Middleton-on-Sea, Sussex. As the aircraft broke up bombs and debris struck nearby cottages, killing an elderly man and a girl. The pilot and his RCAF navigator are buried at Brookwood, Woking, Surrey._x000a_Pilot: NZ42406 Flt Sgt John Thomas William HYNDMAN, RNZAF - Age 23. 461hrs (70 solo on Mosquito) 13th op._x000a__x000a_http://www.rafcommands.com/forum/showthread.php?p=33270&amp;posted=1#post33270 Flew into ground in fog Bilsham Corner Sussex 30.1.44 (Air Britain Serials) 30.01.44 487 Sqn. HX916 Aircraft flew into ground in fog at Bilsham Corner, near Ford, Sussex. Engine, props, bombs, etc were hurled along the line of crash and as well as the crew two civilians were also killed. (Mosquito Crash Log)"/>
    <x v="2"/>
    <x v="7"/>
    <x v="26"/>
    <x v="1"/>
    <x v="2"/>
    <x v="1"/>
    <m/>
    <n v="1"/>
    <x v="28"/>
    <x v="0"/>
    <n v="1"/>
    <x v="0"/>
    <x v="47"/>
    <x v="0"/>
  </r>
  <r>
    <n v="474"/>
    <s v="HX951"/>
    <x v="12"/>
    <s v="464/487"/>
    <x v="0"/>
    <x v="16"/>
    <n v="31"/>
    <s v="January"/>
    <x v="5"/>
    <s v="31 January 1944"/>
    <x v="0"/>
    <s v="Coded EG-K, crashed in fog at Priors Lease, Sussex, F/S A. Settle and F/O M.J. Jones both killed (2nd TAF) Crashed at Priors Leas, Poling, resulting in the deaths of Flying Officer Jones and Flight Sergeant Settle. In this episode one of the four 500lb bombs on board could not be found and presumably remains unaccounted for to this day. (http://web.archive.org/web/20040309225032/www.hurricane.fsbusiness.co.uk/worthingruraldistrict.htm) Andy Saunders' book Bombers over Sussex gives the crew as F/O Jones and Flt/Sgt Settle. I have identified Settle as Settle A, 1033314. I've F/O (Nav/Ba) Marshall L. JONES - RCAF J/17899, buried Brookwood. (http://www.rafcommands.com/forum/showthread.php?t=8314) Dived into ground Priors Lease Sussex 31.1.44 cause not known (Air Britain Serials) 31.01.44 487 Sqn. HX951 Aircraft dived steeply into ground at Priors Lease, Sussex, killing two. (Mosquito Crash Log)"/>
    <x v="2"/>
    <x v="3"/>
    <x v="52"/>
    <x v="1"/>
    <x v="2"/>
    <x v="1"/>
    <m/>
    <n v="1"/>
    <x v="28"/>
    <x v="0"/>
    <n v="1"/>
    <x v="0"/>
    <x v="47"/>
    <x v="0"/>
  </r>
  <r>
    <n v="6558"/>
    <s v="DD745"/>
    <x v="2"/>
    <n v="151"/>
    <x v="0"/>
    <x v="2"/>
    <n v="0"/>
    <s v="February"/>
    <x v="5"/>
    <s v="0 February 1944"/>
    <x v="0"/>
    <s v="To 4410M 2.44 (Air Britain Serials)"/>
    <x v="4"/>
    <x v="3"/>
    <x v="1"/>
    <x v="1"/>
    <x v="2"/>
    <x v="1"/>
    <m/>
    <n v="2"/>
    <x v="29"/>
    <x v="0"/>
    <n v="1"/>
    <x v="0"/>
    <x v="8"/>
    <x v="0"/>
  </r>
  <r>
    <n v="1104"/>
    <s v="DD746"/>
    <x v="2"/>
    <s v="25/157/307"/>
    <x v="0"/>
    <x v="2"/>
    <n v="0"/>
    <s v="February"/>
    <x v="5"/>
    <s v="0 February 1944"/>
    <x v="0"/>
    <s v="To 4241M 2.44 (Air Britain Serials)"/>
    <x v="4"/>
    <x v="3"/>
    <x v="1"/>
    <x v="1"/>
    <x v="2"/>
    <x v="1"/>
    <m/>
    <n v="2"/>
    <x v="29"/>
    <x v="0"/>
    <n v="1"/>
    <x v="0"/>
    <x v="21"/>
    <x v="0"/>
  </r>
  <r>
    <n v="2219"/>
    <s v="DZ239"/>
    <x v="2"/>
    <s v="307/264/239"/>
    <x v="0"/>
    <x v="2"/>
    <n v="1"/>
    <s v="February"/>
    <x v="5"/>
    <s v="1 February 1944"/>
    <x v="0"/>
    <s v="01.02.1944 Training 239 from West Raynham . at Winchester Hill, Newton, just WNW Great Dunham, Norfolk 2015 (BCL). S/L A Black +, W/O JK Houston +, Black lies in Irvine (Knadgerhill) Cem, Houston buried in Cathart Cem Crashed on takeoff for an NFT (The Mossie Number 2) Crashed after take-off Great Dunham Norfolk 1.2.44 (Air Britain Serials) 01.02.44 239 Sqn. DZ239 Crashed just after take-off and exploded on impact at Hill Farm, Dunham, Norfolk, killing two. (Mosquito Crash Log)"/>
    <x v="2"/>
    <x v="2"/>
    <x v="18"/>
    <x v="1"/>
    <x v="2"/>
    <x v="1"/>
    <m/>
    <n v="2"/>
    <x v="29"/>
    <x v="0"/>
    <n v="1"/>
    <x v="0"/>
    <x v="63"/>
    <x v="0"/>
  </r>
  <r>
    <n v="6656"/>
    <s v="DZ551"/>
    <x v="4"/>
    <s v="109/627"/>
    <x v="0"/>
    <x v="8"/>
    <n v="1"/>
    <s v="February"/>
    <x v="5"/>
    <s v="1/2 February 1944"/>
    <x v="1"/>
    <s v="01.02.1944 1813 627 to Berlin from Oakington crashed . near Hannover (BCL). P/O AP Willmott +, F/O JD Hughes +, rest in Hannover War Cem, E on 627 Squadron (www.lostbombers.co.uk) Came down at 1932 at Pattensen (Pattenseen?) 10km S of Hannover. (http://www.footnote.com/image/38648706/mosquitoes%7CMosquito/) Missing (Berlin) 2.2.44 (Air Britain Serials) Lost to flak, came down at Pattensen (http://www.avres-neustadt.de/headstone/crashlist/) &quot;JG 300 Wilde Sau&quot; says an aircraft of II./NJG 101, which was equipped with Do 217s and a single Me 110, made a claim for a twin-engine aircraft, &quot;probably a Wellington&quot;, at 2,000m altitude at 20:45, though it does not give the location."/>
    <x v="0"/>
    <x v="1"/>
    <x v="1"/>
    <x v="1"/>
    <x v="1"/>
    <x v="1"/>
    <m/>
    <n v="2"/>
    <x v="29"/>
    <x v="0"/>
    <n v="1"/>
    <x v="0"/>
    <x v="58"/>
    <x v="0"/>
  </r>
  <r>
    <n v="3059"/>
    <s v="LR350"/>
    <x v="12"/>
    <n v="613"/>
    <x v="0"/>
    <x v="16"/>
    <n v="2"/>
    <s v="February"/>
    <x v="5"/>
    <s v="2 February 1944"/>
    <x v="0"/>
    <s v="Overshot landing at Hatfield 2.2.44 DBR (Air Britain Serials) 02.02.44 613 Sqn. LR350 Aircraft overshot Hatfield aerodrome and suffered Cat.E because the airfield which the pilot tried to land at was smaller than the one he was used to. Crew safe.(Mosquito Crash Log)"/>
    <x v="2"/>
    <x v="3"/>
    <x v="6"/>
    <x v="1"/>
    <x v="2"/>
    <x v="1"/>
    <m/>
    <n v="2"/>
    <x v="29"/>
    <x v="0"/>
    <n v="1"/>
    <x v="0"/>
    <x v="59"/>
    <x v="0"/>
  </r>
  <r>
    <n v="1812"/>
    <s v="HJ657"/>
    <x v="2"/>
    <s v="307/264/239/60OTU"/>
    <x v="0"/>
    <x v="7"/>
    <n v="3"/>
    <s v="February"/>
    <x v="5"/>
    <s v="3 February 1944"/>
    <x v="0"/>
    <s v="To 4495M 3.2.44 (Air Britain Serials)"/>
    <x v="4"/>
    <x v="3"/>
    <x v="1"/>
    <x v="1"/>
    <x v="2"/>
    <x v="1"/>
    <m/>
    <n v="2"/>
    <x v="29"/>
    <x v="0"/>
    <n v="1"/>
    <x v="1"/>
    <x v="29"/>
    <x v="0"/>
  </r>
  <r>
    <n v="2613"/>
    <s v="HK363"/>
    <x v="17"/>
    <s v="SIU/488"/>
    <x v="0"/>
    <x v="2"/>
    <n v="3"/>
    <s v="February"/>
    <x v="5"/>
    <s v="3 February 1944"/>
    <x v="0"/>
    <s v="EDWARDS, Flt Sgt Ernest Frank, NZ422378, RNZAF - Mosquito Navigator 488 Sqn, RNZAF - 3 Feb 1944 (Age 26); England. WATSON, Flt Sgt Keith James, NZ421799, RNZAF - Mosquito Pilot 488 Sqn, RNZAF - 3 Feb 1944 (Age 20); England. Dazzled by searchlight and crashed 1m S of Bradwell Bay 3.2.44 (Air Britain Serials) 03.02.44 488 Sqn. HK363 Aircraft was carrying out an exercise with airfield canopy when pilot lost control while caught in search lights and crashed one mile south of Bradwell Bay aerodrome. Crew killed. (Mosquito Crash Log)"/>
    <x v="2"/>
    <x v="2"/>
    <x v="91"/>
    <x v="1"/>
    <x v="2"/>
    <x v="1"/>
    <m/>
    <n v="2"/>
    <x v="29"/>
    <x v="0"/>
    <n v="1"/>
    <x v="0"/>
    <x v="42"/>
    <x v="2"/>
  </r>
  <r>
    <n v="4945"/>
    <s v="DD798"/>
    <x v="2"/>
    <s v="23/RN"/>
    <x v="0"/>
    <x v="18"/>
    <n v="5"/>
    <s v="February"/>
    <x v="5"/>
    <s v="5 February 1944"/>
    <x v="0"/>
    <s v="To RN 5.2.44 (Air Britain Serials)"/>
    <x v="6"/>
    <x v="3"/>
    <x v="1"/>
    <x v="1"/>
    <x v="2"/>
    <x v="1"/>
    <m/>
    <n v="2"/>
    <x v="29"/>
    <x v="0"/>
    <n v="1"/>
    <x v="1"/>
    <x v="64"/>
    <x v="0"/>
  </r>
  <r>
    <n v="5713"/>
    <s v="DZ548"/>
    <x v="4"/>
    <n v="105"/>
    <x v="0"/>
    <x v="8"/>
    <n v="5"/>
    <s v="February"/>
    <x v="5"/>
    <s v="5 February 1944"/>
    <x v="0"/>
    <s v="05.02.1944 Training 105 from Marham collided in air with B17G 42-97480 AW-B of USAAF. at Colne Farm Field, near St Ives, Hountingdonshire (BCL). F/L JF Slatter +, F/O P/O Hedges +. GB-J (www.crashplace.de) F/Lt John Fosbroke Slatter (87660) Mosquito DZ548 collided with B17 42-97480 and crashed at Colnfield Farm, Colne, St Ives, Hunts 143/373782. Hedges, PO was also killed according to Chorley this was a training exercise with 105 Squadron (GB-J). The B17 was slightly damaged in the incident only to be lost on the Augsburg raid of 13/04/44 According to 8th USAAF website the B17 belonged to 337th Bomb Squadron, 96th Bomb Group based at Snetterton Heath. (http://www.rafcommands.com/dcforum/DCForumID6/12754.html) Collided with B-17G 42-97480 and crashed St.Ives Hunts. 5.2.44 (Air Britain Serials) 05.02.44 105 Sqn. DZ548 Collided with B-17 97480 of 337th B.S., broke in two and crashed into ground at Come Field Farm, St. lves, Hunts, killing two. (Mosquito Crash Log) MH - Apparently this was the Knave of Diamonds aircraft in early 43."/>
    <x v="2"/>
    <x v="2"/>
    <x v="19"/>
    <x v="1"/>
    <x v="2"/>
    <x v="1"/>
    <m/>
    <n v="2"/>
    <x v="29"/>
    <x v="0"/>
    <n v="1"/>
    <x v="0"/>
    <x v="4"/>
    <x v="0"/>
  </r>
  <r>
    <n v="6160"/>
    <s v="HK454"/>
    <x v="17"/>
    <n v="410"/>
    <x v="0"/>
    <x v="2"/>
    <n v="5"/>
    <s v="February"/>
    <x v="5"/>
    <s v="5 February 1944"/>
    <x v="0"/>
    <s v="Yet another Mosquito went down with the loss of HK464 (sic) 200 yards east of Sea Lane, Ferring. (http://web.archive.org/web/20040309225032/www.hurricane.fsbusiness.co.uk/worthingruraldistrict.htm) F/O K.R. McCormick was killed when his Mosquito crashed during a night flying test on the 5th. His navigator, P/O W. Nixon (RAF), was able to bale out, escaping with a slight injury. McCormick had been with the Squadron since the end of March 1943 and had just completed his tour. An extremely popular member of the Cougars, he was one of the mainstays of the Squadron hockey team. (http://www.rcaf.com/410squadron/410eng1.htm) Lost u/c doors and rudder knocked off broke up Tilty (sic) Essex 5.2.44 (Air Britain Serials) 05.02.44 410 Sqn. HK454 Aircraft crashed at Tilty, Essex, after structural failure in the air, one killed and one injured. (Mosquito Crash Log) The Form 1180 is available from RAF Museum, Hendon (misfiled as HX454) and has no reference in the AIB box. However on the back under other Evidence is a note of the AIB findings. &quot;Aircraft pulling out from dive. U/c door became detached struck rudder and fin causing them to collapse resulting in a sudden elevator movement of sufficient severity to cause failure of wings in upload.&quot; (http://www.rafcommands.com/forum/showthread.php?13798-Mosquito-NFXIII-HK454-5-Feb-44-Crash-at-Tilty-Essex-AND-Lancaster-same-day)"/>
    <x v="2"/>
    <x v="3"/>
    <x v="8"/>
    <x v="1"/>
    <x v="2"/>
    <x v="1"/>
    <m/>
    <n v="2"/>
    <x v="29"/>
    <x v="0"/>
    <n v="1"/>
    <x v="0"/>
    <x v="19"/>
    <x v="2"/>
  </r>
  <r>
    <n v="6130"/>
    <s v="LR386"/>
    <x v="12"/>
    <n v="21"/>
    <x v="0"/>
    <x v="16"/>
    <n v="5"/>
    <s v="February"/>
    <x v="5"/>
    <s v="5 February 1944"/>
    <x v="0"/>
    <s v="I have just had a response from AHB re Webb/Sercombe 21 Sq. who they have as flying LR386 and Anderson/Cox 21 Sq. flying LR380. (John Larder). F/Lt (Pilot) Hugh V.C. WEBB - 79698 F/Lt (Nav/Ba) Frederick J. SERCOMBE - 81693. Crew buried in the Dieppe Canadian War Cem. Lost to flak on a sortie to Yvetot (FCWDv4) 2nd TAF has these crews reveresed. Missing from attack on V-1 site Bois Meglie 5.2.44 (Air Britain Serials)"/>
    <x v="0"/>
    <x v="1"/>
    <x v="1"/>
    <x v="1"/>
    <x v="1"/>
    <x v="1"/>
    <m/>
    <n v="2"/>
    <x v="29"/>
    <x v="0"/>
    <n v="1"/>
    <x v="0"/>
    <x v="48"/>
    <x v="0"/>
  </r>
  <r>
    <n v="4713"/>
    <s v="LR380"/>
    <x v="12"/>
    <n v="21"/>
    <x v="0"/>
    <x v="16"/>
    <n v="6"/>
    <s v="February"/>
    <x v="5"/>
    <s v="6 February 1944"/>
    <x v="0"/>
    <s v="I have just had a response from AHB re Webb/Sercombe 21 Sq. who they have as flying LR386 and Anderson/Cox 21 Sq. flying LR380. (John Larder). Lost to flak (FCWDv4) 2nd TAF has these crews reversed. Flight Sergeant James ANDERSON buried in Cherbourg Old Communal Cemetery France. His service number was 907048 attached to No 21 Sqdn Royal Air Force Volunteer Reserve, who died 5th Feb 1944. Believed to be the pilot of a De Havilland Mosquito. Trained in Canada. (http://www.rafweb.org/Help_Wanted.htm) May have come down at Bazinval, Haute Normandie (http://www.footnote.com/viewer.php?image=38654062&amp;query=cherbourg%20sea&amp;words=cherbourg%7Csea#38648755) Missing from attack on V-1 site Bois Coquereaux 6.2.44 (Air Britain Serials)"/>
    <x v="0"/>
    <x v="1"/>
    <x v="1"/>
    <x v="1"/>
    <x v="1"/>
    <x v="1"/>
    <m/>
    <n v="2"/>
    <x v="29"/>
    <x v="0"/>
    <n v="1"/>
    <x v="0"/>
    <x v="48"/>
    <x v="0"/>
  </r>
  <r>
    <n v="4140"/>
    <s v="HJ674"/>
    <x v="6"/>
    <s v="301FTU/Malta/23"/>
    <x v="1"/>
    <x v="5"/>
    <n v="6"/>
    <s v="February"/>
    <x v="5"/>
    <s v="6/7 February 1944"/>
    <x v="1"/>
    <s v="&quot;Mosquito YP-B HJ674 lost on 6 Feb 1944&quot; Mosquito YP-B HJ674 of 23 Squadron crashed near Parma,northern Italy,in the evening of 6 Feb 1944. The aircraft t/o at 1910hrs and strafed the supply routes of Bologna/Oiacenza area. It crashed at 20.45 at Sorbolo, 10km NE of Parma. The crew members were Cap. D. Porter and Lieut. W.H. Rogers.Only Cap. Porter survived and was captured. Flight Lieutenant Porter &amp; Pilot Officer Rodgers had been attacking trains in the Po Valley area. Flt Lt Porter PoW - Stalag Luft 3, F/O W H Rogers + buried at Milan War Cemetery, Italy.  64901 F/Lt (Pilot) David Leslie PORTER RAFVR PoW L3/3499, F/O (Nav) W.H. ROGERS - 147669 buried Milano War Cem. (http://www.rafcommands.com/forum/showthread.php?p=51878&amp;highlight=Mosquito#post51878)_x000a_The aircraft was a mosquito FBVI, Serial Number - HJ674, Squadron letters – YP-B. The crew: Pilot – Flight Lieutenant D Porter, Navigator – Pilot Officer W Rogers. The aircraft was lost 6 Feb 1944 during a routine patrol flying out of Alghero, Sardinia, it is believe the aircraft came down during a strafing attack. The navigator Pilot Officer Rogers was killed; he was buried as a Flying Officer and lies in the Milan War Cemetery. The pilot Flight Lieutenant Porter was taken Prisoner Of War and held at Stalagluft 3. ((http://www.23-squadron.co.uk/forum/viewtopic.php?t=10)) According to the witness, the was on the local cinema on evening, when the flak near Sorbolo bridge start fire. They run out just in time to see a ball of flame coming down in the river. The Germans was very upset and nobody can go to the crash. The following morning, the witness, who live in the other side of the bridge, was able to see the mosquito wreck in a field near the bridge. The port engine lies in the river bed, about 300 meters from the wreck. In the same day, the Germans pick up any bit of the plane, especially guns, shells and engines. Hope in this spring to go to the crash site looking for pieces for you, with my metal detector (Now the area is snow covered). I hope the Mosquito was hit in attemoting strafe the bridge. (http://www.23-squadron.co.uk/forum/viewtopic.php?t=10) Missing 8.2.44 (Air Britain Serials)"/>
    <x v="0"/>
    <x v="1"/>
    <x v="1"/>
    <x v="1"/>
    <x v="1"/>
    <x v="1"/>
    <m/>
    <n v="2"/>
    <x v="29"/>
    <x v="0"/>
    <n v="1"/>
    <x v="0"/>
    <x v="6"/>
    <x v="0"/>
  </r>
  <r>
    <n v="5067"/>
    <s v="LR404"/>
    <x v="12"/>
    <n v="21"/>
    <x v="0"/>
    <x v="16"/>
    <n v="8"/>
    <s v="February"/>
    <x v="5"/>
    <s v="8 February 1944"/>
    <x v="0"/>
    <s v="Missing from attack on Bonnetot, 2 MIA (FCWDv4) F/O W.F. Bender and F/O R.B. Gordon evaded. (2nd TAF) Missing from attack on V-1 site Bois Meglie 8.2.44 (Air Britain Serials) Damaged by boms from preceeding aircraft, both engines on fire (http://francecrashes39-45.net/page_fiche_av.php?id=3934) "/>
    <x v="0"/>
    <x v="23"/>
    <x v="1"/>
    <x v="1"/>
    <x v="4"/>
    <x v="1"/>
    <m/>
    <n v="2"/>
    <x v="29"/>
    <x v="0"/>
    <n v="1"/>
    <x v="0"/>
    <x v="48"/>
    <x v="0"/>
  </r>
  <r>
    <n v="6393"/>
    <s v="HK374"/>
    <x v="17"/>
    <n v="85"/>
    <x v="0"/>
    <x v="2"/>
    <n v="8"/>
    <s v="February"/>
    <x v="5"/>
    <s v="8/9 February 1944"/>
    <x v="1"/>
    <s v="&quot;Flight Lieutenant A Woods AFC RAF and Second Lieutenant J. O. R. Bugge attached to A Flight, 85 Squadron, West Malling died near this bridge when their Mosquito Mk 13 B-YR night fighter collided with a Wellington bomber LN 185 of 18 OTU Finningley at 8pm on the 8th of February 1944, losing their lives. _x000a_08.02.1944 Interception Patrol85 to from West Malling Crashed into sea after collision with Wellington LN185 of 18OTU. into sea off Beachy Head evening (FCL). F/L A Woods AFC +, Lt OR Bugge +, Navigator Norwegian, no further info VY-R_x000a__x000a_They were all newly qualified, and stationed at an Operational Training Unit at Finngley in Yorkshire, preparatory to commencing bombing operations over Germany. Their training mission was to fly out into the Channel, then turn and approach the coast simulating a German intruder. As they neared Portsmouth a Mosquito night fighter was scrambled from 85 Squadron based at West Malling in Kent. The pilot was 39-year-old Arthur Woods, originally from Liverpool, considered too old for combat, but being an experienced pilot was helping to train a young Norwegian navigator who was making only his second flight with the squadron. _x000a__x000a_Arthur Woods was beginning to make his name is a film director in Hollywood when the war started (along with another Britisher by the name of A Hitchcock), but decided to return to this country to “do his bit” because he had qualified as a private pilot in America during the Thirties. _x000a__x000a_The Mosquito was fitted with a top secret airborne interception radar, and the purpose of the sortie was to enable the trainee navigator to carry out a practice attack on the bomber. On this occasion it is thought that the pilot may have been blinded by the search lights of the Portsmouth defences reflecting on the under side of the clouds, because the night fighter collided with the bomber cutting it in two in front of the rear gunner's turret. _x000a_The front section, containing six of the crew, fell in flames into a field at Southbourne, and all inside died instantly. The rear turret containing Sgt Bill Varley &quot;fluttered down into Prinsted Harbour like a sycamore leaf&quot;, according to the account of two Sea Scouts who were standing outside their hut at the time. As the tide was out the turret fell into the mud flats about one hundred yards from the shore. _x000a__x000a_The older boy aged 14 and the younger one aged 8, made their way in the pitch darkness out on to the mud where they found the rear gunner entangled in the remains of his turret. As his hand was still warm they mistakenly thought Bill Varley was merely unconscious, so the younger Scout held his hand while his friend made his way back to shore for a hacksaw. They proceeded to cut the rear gunner out of the wreckage, but found that his weight was too great for them to drag him back across the mud. However, by this time help had arrived in the shape of several adults, and by degrees the airman was dragged to shore where it was found that he must have died as the wreckage of his turret hit the mud. _x000a__x000a_The incident was recorded in the Sea Scout Log Book, and the book with its faded writing was on view at the ceremony._x000a__x000a_The Mosquito must have been severely damaged by the impact, but did not catch fire, and Arthur Woods made a desperate attempt to get the aircraft under control. It is possible that he was trying to avoid the built-up area of Emsworth, and at the same time trying to put the aircraft down in the fields that border the River Ems._x000a_http://www.bbc.co.uk/dna/ww2/A1138222 Collided with Wellington LN185 and crashed Elmsworth Hants 8.2.44 (Air Britain Serials) 08.02.44 85 Sqn. HK374 Collided with Wellington LN185 of 18 MTU. and crashed at Lumley, Hants., when the aircraft were co-operating on a night exercise. The Wellington burnt on impact and was completely destroyed and the Mosquito broke up partially but did not catch fire. (Mosquito Crash Log)"/>
    <x v="2"/>
    <x v="2"/>
    <x v="19"/>
    <x v="1"/>
    <x v="2"/>
    <x v="1"/>
    <m/>
    <n v="2"/>
    <x v="29"/>
    <x v="0"/>
    <n v="1"/>
    <x v="0"/>
    <x v="13"/>
    <x v="2"/>
  </r>
  <r>
    <n v="5334"/>
    <s v="LR367"/>
    <x v="12"/>
    <s v="613/305"/>
    <x v="0"/>
    <x v="16"/>
    <n v="8"/>
    <s v="February"/>
    <x v="5"/>
    <s v="8 February 1944"/>
    <x v="2"/>
    <s v="Lost 8.2.44 NFD (Air Britain Serials)"/>
    <x v="6"/>
    <x v="3"/>
    <x v="1"/>
    <x v="1"/>
    <x v="2"/>
    <x v="1"/>
    <m/>
    <n v="2"/>
    <x v="29"/>
    <x v="0"/>
    <n v="1"/>
    <x v="0"/>
    <x v="60"/>
    <x v="0"/>
  </r>
  <r>
    <n v="7132"/>
    <s v="LR412"/>
    <x v="14"/>
    <s v="541/540"/>
    <x v="0"/>
    <x v="0"/>
    <n v="9"/>
    <s v="February"/>
    <x v="5"/>
    <s v="9 February 1944"/>
    <x v="0"/>
    <s v="09.02.1944 Low level test flight 540 from Benson crashed and exploded. on Ridge of Arun Fawddwy, Wales, Gwynedd (Internet). F/O Narek Slonski +, F/O Paul Riches DFC +, Pilot polish, no known gravesite. www.gpswalker.cwc.net Marek Ostoja Slonski, a Polish pilot serving with the RAF, was quite an experienced pilot who had flown operationally with a Polish squadron before coming to England to serve with 540 Squadron at Benson,Oxfordshire. He was killed in Mosquito LR412 along with his navigator ,when it struck the mountain of Aran Ffawdwy,nr Dolgellau in cloud. See also http://news.bbc.co.uk/2/hi/uk_news/wales/3470421.stm Polish Flying Officer M Ostoja-Slonski was piloting the aircraft on the 9th February 1944, both he and his navigator Flying Officer Paul Riches DFC were on a flap test and cross country flight, when they collided with the cloud covered summit of Aran Fawddwy (north Wales) at 2,000 feet - both, sadly, were killed. _x000a__x000a_The aircraft belonged to 540 Squadron at RAF Benson. One of its twin Rolls-Royce Merlin 25 engines was removed from the crash site and placed on a stone plinth at the entrance to Esgair-gawr Farm, near Rhydymain, north Wales, as a permanent memorial to the fallen airmen. A couple of years ago a memorial service was held at the spot in memory of both Flying Officers. (Ref: No Landing Place Vol 2, Edward Doylerush, 1999) (http://www.pbase.com/gefailgof/mosquito) Flew into high ground on navex Aran Fawddwy Mtn. Dolgellau Merioneth 9.2.44 (Air Britain Serials) 09.02.44 540 Sqn. LR412 Aircraft was on a cross country and flap test when it caught fire and crashed on Aran Fawddy Mountain near Dolgeilau, Merionethshire. The pilot was killed. (Mosquito Crash Log)"/>
    <x v="2"/>
    <x v="2"/>
    <x v="38"/>
    <x v="1"/>
    <x v="2"/>
    <x v="1"/>
    <m/>
    <n v="2"/>
    <x v="29"/>
    <x v="0"/>
    <n v="1"/>
    <x v="0"/>
    <x v="16"/>
    <x v="0"/>
  </r>
  <r>
    <n v="2739"/>
    <s v="DZ558"/>
    <x v="4"/>
    <n v="109"/>
    <x v="0"/>
    <x v="8"/>
    <n v="9"/>
    <s v="February"/>
    <x v="5"/>
    <s v="9/10 February 1944"/>
    <x v="1"/>
    <s v="10.02.1944 0151 109 to Krefeld from Marham crashed. at Laar (Limburg), 3km N Weert (BCL). F/O RE Leigh RNZAF +, F/L MR Breed pow, Leigh lies in Eindhoven Woensel General Cem. HS-T (www.crashplace.de) Took off from Marham. Mosquito IV. Flight Lieutenant M. R.Breed Royal New Zealand Air Force was taken prisoner. _x000a_ _x000a_LEIGH _x000a_ Robert Eric _x000a_ Flying Officer 412240. 109 (R.A.F.) Sqdn, Royal New Zealand Air Force. Died Thursday 10 February 1944. Age 22. Son of Benjamin John and Hilda Leigh, of Auckland City, New Zealand; husband of Vera Frances Leigh, of Grey Lynn, Auckland. Buried: EINDHOVEN (WOENSEL) GENERAL CEMETERY, Noord-Brabant, Netherlands. Ref. Plot EE. Grave 122._x000a_ _x000a_(http://www.roll-of-honour.com/Bedfordshire/LIttleStaughton109Squadron.html)_x000a__x000a_The 109 Squadron ORB records take off time for this A/C as 01:51 on 9/2/44 with the target as Krefeld. DZ 558 bombed the target at 04:00 from 28,000' and then is noted as missing. The other six 109 Squadron Oboe Mosquitoes on this op reported slight to heavy flak over the target, the later in the attack the more intense and accurate it became. (http://www.rafcommands.com/dcforum/DCForumID6/15042.html) Missing (Krefeld) 10.2.44 (Air Britain Serials)_x000a__x000a_Airborne 0151 10Feb44 from Marham. Cause of loss not established. Crashed at Laar (Limburg) 3 km N of Weert, Holland. F/O Leigh is buried in Eindhoven (Woensel) General Cemetery. He was killed on his 38th operation. F/O R.E.Leigh RNZAF KIA F/L M.R.Breed RNZAF PoW F/L M.R.Breed RNZAF initially evaded until captured 28 Feb44 and was then interned in Camp L1. No PoW No. (Lost Bombers)"/>
    <x v="3"/>
    <x v="4"/>
    <x v="1"/>
    <x v="1"/>
    <x v="3"/>
    <x v="1"/>
    <m/>
    <n v="2"/>
    <x v="29"/>
    <x v="0"/>
    <n v="1"/>
    <x v="0"/>
    <x v="18"/>
    <x v="0"/>
  </r>
  <r>
    <n v="5273"/>
    <s v="HJ715"/>
    <x v="2"/>
    <s v="DH/418"/>
    <x v="0"/>
    <x v="5"/>
    <n v="10"/>
    <s v="February"/>
    <x v="5"/>
    <s v="10/11 February 1944"/>
    <x v="1"/>
    <s v="10.02.1944 Intruder Sortie 418 from Ford Crashed outbound. NE of Ford (FCL). F/L AL Sanagan +, P/O P Aiggle +, no further info, FCL states this plane as MkVI Taken on strength from De Havilland, 3 September 1943; crashed and damaged beyond repair, 11 February 1944; to No.49 Movements Unit, 12 February 1944; a curious entry as casualty cards indicate this aircraft lost in action on 11 February 1944 (F/L A.L. Sanagan killed; buried in England). Letter on list dated 9 September 1943. TH-D while at 418. (Hugh Halliday) 10/11 November 1944 (FCWDv4) MH - Nav was Peter Argyle, also buried in Brookwood Military Cemetary (http://www.britishwargraves.org.uk/gravedetails.asp?id=9845) Some sources say this aircraft was Cousin Jake on 418, however the classic Cousin Jake nose art shows 2 V-1 kills! (MH) Flew into ground after night take-off nr Warburton Sussex 11.2.44 (Air Britain Serials) 11.02.44 418 Sqn. HJ715 Took off normally with engines functioning when the navigation lights went out, the aircraft did a left turn and crashed at Warburton, Sussex. (Mosquito Crash Log)  Other sources show this as Cousin Jake, TH-F."/>
    <x v="2"/>
    <x v="7"/>
    <x v="18"/>
    <x v="1"/>
    <x v="2"/>
    <x v="1"/>
    <m/>
    <n v="2"/>
    <x v="29"/>
    <x v="0"/>
    <n v="1"/>
    <x v="0"/>
    <x v="30"/>
    <x v="0"/>
  </r>
  <r>
    <n v="5301"/>
    <s v="HJ944"/>
    <x v="2"/>
    <s v="410/169"/>
    <x v="0"/>
    <x v="2"/>
    <n v="11"/>
    <s v="February"/>
    <x v="5"/>
    <s v="11 February 1944"/>
    <x v="0"/>
    <s v="12.02.1944 1910 169 Bomber Support from Little Snoring chased another Mossie into Germany, engaged a Me110, on return both engine failed. duck pond close to Coltishall airfield (BCL). F/O GR Shipley RCAF ok, P/O W Bonnett ok, VI-C (http://www.crashplace.de/) 11/12 February 1944 VI-C Airborne 1910 11Feb44 from Little Snoring. Chased a Mosquito from Holland into Germany before being able to make a positive identification. Soon afterwards the crew engaged a Me110, but was obliged to break off the combat when the enemy aircraft disappeared into cloud. while returning to base both engines gave trouble which grew progressively worse and it was decided to divert to Coltishall. On approach, both engines failed and the Mosquito finished up in a duck pond, near the airfield. No injuries. F/O G.R.Shipley RCAF P/O W.Bonnett Engine lost power on night patrol bellylanded at Coltishall 11.2.44 (Air Britain Serials)"/>
    <x v="2"/>
    <x v="7"/>
    <x v="2"/>
    <x v="1"/>
    <x v="2"/>
    <x v="1"/>
    <m/>
    <n v="2"/>
    <x v="29"/>
    <x v="0"/>
    <n v="1"/>
    <x v="0"/>
    <x v="65"/>
    <x v="2"/>
  </r>
  <r>
    <n v="4042"/>
    <s v="HK520"/>
    <x v="17"/>
    <n v="410"/>
    <x v="0"/>
    <x v="2"/>
    <n v="11"/>
    <s v="February"/>
    <x v="5"/>
    <s v="11/12 February 1944"/>
    <x v="1"/>
    <s v="There was another accident on the 11th when several crews that had been scrambled after raiders had to land at Bradwell Bay when the weather closed in at Castle Camps. W/Os J.L.A. Madden and R.T. Currie were killed when their aircraft for some reason crashed near the other base. (http://www.rcaf.com/410squadron/410eng1.htm) Crashed in sea off Bradwell Bay 11.2.44 cause unknown (Air Britain Serials) 11.02.44 410 Sqn. HK520 Aircraft took off and nothing was heard until the following day when it was found in the sea off Bradwell Bay, cause unknown. (Mosquito Crash Log)"/>
    <x v="0"/>
    <x v="8"/>
    <x v="1"/>
    <x v="1"/>
    <x v="4"/>
    <x v="1"/>
    <m/>
    <n v="2"/>
    <x v="29"/>
    <x v="0"/>
    <n v="1"/>
    <x v="0"/>
    <x v="19"/>
    <x v="2"/>
  </r>
  <r>
    <n v="6570"/>
    <s v="HJ995"/>
    <x v="10"/>
    <m/>
    <x v="2"/>
    <x v="9"/>
    <n v="12"/>
    <s v="February"/>
    <x v="5"/>
    <s v="12 February 1944"/>
    <x v="0"/>
    <s v="To RCAF 12.2.44 (Air Britain Serials)"/>
    <x v="5"/>
    <x v="3"/>
    <x v="1"/>
    <x v="1"/>
    <x v="2"/>
    <x v="1"/>
    <m/>
    <n v="2"/>
    <x v="29"/>
    <x v="0"/>
    <n v="1"/>
    <x v="1"/>
    <x v="17"/>
    <x v="2"/>
  </r>
  <r>
    <n v="6586"/>
    <s v="HJ998"/>
    <x v="10"/>
    <m/>
    <x v="2"/>
    <x v="9"/>
    <n v="12"/>
    <s v="February"/>
    <x v="5"/>
    <s v="12 February 1944"/>
    <x v="0"/>
    <s v="To RCAF 12.2.44 (Air Britain Serials)"/>
    <x v="5"/>
    <x v="3"/>
    <x v="1"/>
    <x v="1"/>
    <x v="2"/>
    <x v="1"/>
    <m/>
    <n v="2"/>
    <x v="29"/>
    <x v="0"/>
    <n v="1"/>
    <x v="1"/>
    <x v="17"/>
    <x v="2"/>
  </r>
  <r>
    <n v="2675"/>
    <s v="DD629"/>
    <x v="2"/>
    <s v="151/25/169"/>
    <x v="0"/>
    <x v="2"/>
    <n v="13"/>
    <s v="February"/>
    <x v="5"/>
    <s v="13 February 1944"/>
    <x v="0"/>
    <s v="13.02.1944 1305 Training 169 from Little Snoring crashed. into sea 2miles off Burnham, Norfolk 1330 (BCL). F/L PD Bowen +, P/O JL Atkinson +, Crashed in sea off Burnham Norfolk 13.2.44 (Air Britain Serials) 13.02.44 169 Sqn. DD629 Aircraft crashed in sea two miles off Burnham, Norfolk, after an apparent high speed stall, killing two. (Mosquito Crash Log)"/>
    <x v="2"/>
    <x v="2"/>
    <x v="29"/>
    <x v="1"/>
    <x v="2"/>
    <x v="1"/>
    <m/>
    <n v="2"/>
    <x v="29"/>
    <x v="0"/>
    <n v="1"/>
    <x v="0"/>
    <x v="65"/>
    <x v="0"/>
  </r>
  <r>
    <n v="1072"/>
    <s v="HK139"/>
    <x v="2"/>
    <s v="85/307"/>
    <x v="0"/>
    <x v="2"/>
    <n v="13"/>
    <s v="February"/>
    <x v="5"/>
    <s v="13 February 1944"/>
    <x v="0"/>
    <s v="Bounced on take-off and u/c collapsed Drem 13.2.44 (Air Britain Serials) 13.02.44 307 Sqn. HK139 Aircraft bounced on take-off and suffered undercarriage collapse at Drem aerodrome. Crew safe. (Mosquito Crash Log)"/>
    <x v="2"/>
    <x v="3"/>
    <x v="21"/>
    <x v="1"/>
    <x v="2"/>
    <x v="1"/>
    <m/>
    <n v="2"/>
    <x v="29"/>
    <x v="0"/>
    <n v="1"/>
    <x v="0"/>
    <x v="21"/>
    <x v="2"/>
  </r>
  <r>
    <n v="6444"/>
    <s v="HX863"/>
    <x v="12"/>
    <s v="29/307/60OTU"/>
    <x v="0"/>
    <x v="7"/>
    <n v="14"/>
    <s v="February"/>
    <x v="5"/>
    <s v="14 February 1944"/>
    <x v="0"/>
    <s v="MORTON, P/O Earl Frederick (J16333) - Distinguished Flying Cross - No.418 Squadron - Award effective 20 July 1943 as per London Gazette dated 27 July 1943 and AFRO 1724/43 dated 27 August 1943. Born at Three Mile Plains, Nova Scotia; home there; enlisted in Halifax, 7 November 1940. Trained at No.3 ITS (graduated 3 May 1941), No.3 BGS (graduated 28 September 1941), No.5 AOS (graduated 16 August 1941) and No.1 ANS (graduated 27 October 1941). Commissioned 1942. Arrived in UK, 23 November 1941; to No.418 Squadron 28 June 1942. Killed in flying accident, 14 February 1944 (Mosquito HX863, No.60 OTU). Medal presented by Governor General to next-of-kin, 12 December 1944. (http://www.airforce.ca/wwii/ALPHA-M.MO.html) Spun into sea and blew up off Rhyl Flint 14.2.44 (Air Britain Serials) 14.02.44 60 OTU. HX863 Aircraft hit sea after a spin one mile north of Rhyl, killing crew. (Mosquito Crash Log)"/>
    <x v="2"/>
    <x v="2"/>
    <x v="62"/>
    <x v="1"/>
    <x v="2"/>
    <x v="1"/>
    <m/>
    <n v="2"/>
    <x v="29"/>
    <x v="0"/>
    <n v="1"/>
    <x v="1"/>
    <x v="29"/>
    <x v="0"/>
  </r>
  <r>
    <n v="3527"/>
    <s v="HK474"/>
    <x v="17"/>
    <n v="264"/>
    <x v="0"/>
    <x v="2"/>
    <n v="15"/>
    <s v="February"/>
    <x v="5"/>
    <s v="15 February 1944"/>
    <x v="0"/>
    <s v="Hit Halifax JB919 while landing Riccall 15.2.44 (Air Britain Serials) 15.02.44 264 Sqn. HJ474 Came into land at the wrong aerodrome (Ricall) and collided with Halifax JB919 of 1658 HCU which was ready to take off. The Mosquito crashed and caught fire, injuring one. (Mosquito Crash Log)"/>
    <x v="2"/>
    <x v="3"/>
    <x v="19"/>
    <x v="1"/>
    <x v="2"/>
    <x v="1"/>
    <m/>
    <n v="2"/>
    <x v="29"/>
    <x v="0"/>
    <n v="1"/>
    <x v="0"/>
    <x v="10"/>
    <x v="2"/>
  </r>
  <r>
    <n v="2353"/>
    <s v="HJ707"/>
    <x v="2"/>
    <s v="51OTU/60OTU/141/169"/>
    <x v="0"/>
    <x v="17"/>
    <n v="15"/>
    <s v="February"/>
    <x v="5"/>
    <s v="15/16 February 1944"/>
    <x v="1"/>
    <s v="15.02.1944 1845 Serrate Patrol 169 Bomber Support from Little Snoring intercepted N Hannover at 23000ft by NF, fire to starboard engine. Lost without trace (BCL). W/C EJ Gracie DFC +, F/L WW Todd pow, Gracie buried in Hannover Todd later helped design a memorial to the prisoners shot after the Great Escape: Later the Luftwaffe quietly allowed the prisoners to build a local memorial (view this on the 'Modern Photos' page). This was designed by Wylton Todd (169 Sqdn, shot down 15/16-Feb-44, Mosquito II, HJ707 VI:B), and two of the stonemasons who carved the names were Dickie Head (possibly 139 Sqdn, shot down 24/25-Nov-43, Mosquito IV DZ614) and S/L John Hartnell-Beavis (10 Sqdn, shot down 25/26-Jul-1943, Halifax II, JD207 ZA:V, a former architect) and erected in the local cemetery (http://www.elsham.pwp.blueyonder.co.uk/gt_esc/) Came down 200m west of Hellendorf, near Hannover, at 2033 (http://www.footnote.com/image/38649010/mosquitoes%7CMosquito/) German crash report says code was E or H. Missing from night intruder mission 16.2.44 (Air Britain Serials) MH - A Mosquito of 141 Squadron claimed to have shot down an He 177 on this night, also from 23,000 feet and also with the starboard engine on fire, however location given as near Berlin. Friendly fire? http://www.avres-neustadt.de/headstone/crashlist/ says this was lost to flak."/>
    <x v="0"/>
    <x v="16"/>
    <x v="1"/>
    <x v="1"/>
    <x v="0"/>
    <x v="34"/>
    <m/>
    <n v="2"/>
    <x v="29"/>
    <x v="0"/>
    <n v="1"/>
    <x v="0"/>
    <x v="65"/>
    <x v="0"/>
  </r>
  <r>
    <n v="6498"/>
    <s v="ML928"/>
    <x v="20"/>
    <s v="109/1409 Flt"/>
    <x v="0"/>
    <x v="4"/>
    <n v="16"/>
    <s v="February"/>
    <x v="5"/>
    <s v="16 February 1944"/>
    <x v="0"/>
    <s v="16.02.1944 1145 Special Duty1409Flt from Wyton crashed and burst in flames. 1215 (BCL). F/O AW Powell-Wiffen inj+, P/O H Ashworth inj+, taken to RAF Hospital Ely where they died next day from their burns Crashed in circuit in bad visibility after aborting met sortie Wyton 16.2.44 (Air Britain Serials)"/>
    <x v="2"/>
    <x v="7"/>
    <x v="26"/>
    <x v="1"/>
    <x v="2"/>
    <x v="1"/>
    <m/>
    <n v="2"/>
    <x v="29"/>
    <x v="0"/>
    <n v="1"/>
    <x v="0"/>
    <x v="25"/>
    <x v="0"/>
  </r>
  <r>
    <n v="3925"/>
    <s v="KB109"/>
    <x v="13"/>
    <s v="36 OTU"/>
    <x v="2"/>
    <x v="7"/>
    <n v="17"/>
    <s v="February"/>
    <x v="5"/>
    <d v="1944-02-17T00:00:00"/>
    <x v="2"/>
    <s v="Mosquito KB109 whilst engaged in formation flying exercises near Auburn, NS, exploded mid-air. GILMOUR, Richard George  RCAF J/12225  Flying Officer, TEER, Leonard Herbert   RAFVR  GB154644  Pilot Officer  (http://www.rootsweb.ancestry.com/~nbpennfi/penn8b1RollOfHonour_No36OTU_TrainingCasualties.htm) RCAF Accident Auburn NS .44 (Air Britain Serials)"/>
    <x v="2"/>
    <x v="2"/>
    <x v="87"/>
    <x v="1"/>
    <x v="2"/>
    <x v="1"/>
    <m/>
    <m/>
    <x v="29"/>
    <x v="0"/>
    <n v="1"/>
    <x v="1"/>
    <x v="41"/>
    <x v="1"/>
  </r>
  <r>
    <n v="6657"/>
    <s v="HX922"/>
    <x v="12"/>
    <n v="487"/>
    <x v="0"/>
    <x v="16"/>
    <n v="18"/>
    <s v="February"/>
    <x v="5"/>
    <s v="18 February 1944"/>
    <x v="0"/>
    <s v=" Pickard's aircraft, on Amiens raid, coded EG-F. Wilhelm Mayer of 7./JG 26, Mayer claimed two, however although he inflicted damage on another 487 Sqn aircraft, it returned to base. (2nd TAF) Missing 18.2.44 (Air Britain Serials) 13th Staffel JG 26, 1205 Tiefflug NE Amiens (JG 26 War Diary) Saint-Gratien - 9 km NE d'Amiens (http://francecrashes39-45.net/rech_avion.php) "/>
    <x v="0"/>
    <x v="5"/>
    <x v="92"/>
    <x v="5"/>
    <x v="0"/>
    <x v="53"/>
    <m/>
    <n v="2"/>
    <x v="29"/>
    <x v="0"/>
    <n v="1"/>
    <x v="0"/>
    <x v="47"/>
    <x v="0"/>
  </r>
  <r>
    <n v="3000"/>
    <s v="MM257"/>
    <x v="14"/>
    <n v="684"/>
    <x v="3"/>
    <x v="0"/>
    <n v="18"/>
    <s v="February"/>
    <x v="5"/>
    <s v="18 February 1944"/>
    <x v="0"/>
    <s v="Swung on take-off and and u/c collapsed Ramu 18.2.44 (Air Britain Serials)"/>
    <x v="2"/>
    <x v="3"/>
    <x v="33"/>
    <x v="1"/>
    <x v="2"/>
    <x v="1"/>
    <m/>
    <n v="2"/>
    <x v="29"/>
    <x v="0"/>
    <n v="1"/>
    <x v="0"/>
    <x v="50"/>
    <x v="0"/>
  </r>
  <r>
    <n v="6731"/>
    <s v="MM404"/>
    <x v="12"/>
    <n v="464"/>
    <x v="0"/>
    <x v="16"/>
    <n v="18"/>
    <s v="February"/>
    <x v="5"/>
    <s v="18 February 1944"/>
    <x v="0"/>
    <s v="18.02.1944 1151 prison raid 464 to Amiens from Hunsdon shot down by FLAK, crash landed. near Amiens prison 1214 (MIAS). S/L AI McRitchie pow, F/L RW Sampson +, Served with 464 Sqn, under RAF control 2/44 to 18/2/44 Coded SB-T. Participated in Amiens Prison Raid 18/2/44. SqnLdr I McRitchie(POW) FLt Sampson Kia Crash landed during Raid. (Brian Fillery's website) _x000a__x000a_ Details of Death: Richard Sampson sadly died while taking part in one of the most daring and well-known raids of the war, Operation Jericho. This raid was made on Amiens Prison in France, with the intention of breaching the prison's walls to free the numerous resistance partisans whom the Germans were holding there, many of whom were scheduled for early execution._x000a__x000a_These resistance workers included some who were considered vital for the success of the upcoming D Day landings at Normandy, so this bold operation was devised. A low level daylight attack was made by Hawker Typhoon and De Havilland Mosquito squadrons (including 487 (NZ) Squadron). _x000a__x000a_The date was Friday the 18th of February 1944. Dick and his pilot, Squadron Leader A.I. Ritchie, RAF, took off at 10:50hrs from RAF Hunsdon, Hertfordshire in De Havilland Mosquito FB.VI (coded MM404/T) from No 464 Sqn RAAF_x000a__x000a_Their purpose was to be part of the second wave of the attack. The raid was successfully carried out at noon. 258 of the over 700 prisoners got away. _x000a__x000a_Shortly after leaving the target area, MM404 was hit in the cockpit by flak. Richard Sampson was killed outright. The pilot was wounded and did a high speed belly landing in a snow covered field near Freneuville (Fresneville?), to be taken prisoner. Dick was aged 38 _x000a__x000a_Buried at: Dick Sampson was buried at Poix-de-la-Somme 25km SW of Amiens. (http://www.cambridgeairforce.org.nz/Richard%20Sampso.htm) Missing from attack on V-1 site 18.2.44 (Air Britain Serials)   Région d'Amiens près de Fresneville   (http://francecrashes39-45.net/rech_avion.php)"/>
    <x v="0"/>
    <x v="1"/>
    <x v="1"/>
    <x v="1"/>
    <x v="1"/>
    <x v="1"/>
    <m/>
    <n v="2"/>
    <x v="29"/>
    <x v="0"/>
    <n v="1"/>
    <x v="0"/>
    <x v="46"/>
    <x v="0"/>
  </r>
  <r>
    <n v="6559"/>
    <s v="HK225"/>
    <x v="2"/>
    <n v="151"/>
    <x v="0"/>
    <x v="2"/>
    <n v="18"/>
    <s v="February"/>
    <x v="5"/>
    <s v="18/19 February 1944"/>
    <x v="1"/>
    <s v="T/Sgt Smith (U.S.A.A.C.) and Sgt Jacques were both killed when their aircraft crashed about six miles from Colerne. (www.151squadron.org) Crashed during GCI practice, crashed 5 miles from RAF Colerne. Flew into ground at night, 1 1/2 m N of Tormarton, Glos, 18.2.44 Name: JACQUES, DEREK EDWARD_x000a_Initials: D E_x000a_Nationality: United Kingdom_x000a_Rank: Sergeant (Nav.)_x000a_Regiment/Service: Royal Air Force Volunteer Reserve_x000a_Unit Text: 151 Sqdn._x000a_Age: 21_x000a_Date of Death: 18/02/1944_x000a_Service No: 1394475_x000a_Additional information: Son of Albert Edward and Winifred Amy Jacques; husband of Doris Jacques, of Bexley._x000a_Casualty Type: Commonwealth War Dead_x000a_Grave/Memorial Reference: Sec. E. Row 21. Grave 499._x000a_Cemetery: SIDCUP CEMETERY_x000a__x000a_F/Sgt Smith (U.S.A.A.C.) and Sgt Jacques were both killed when their aircraft crashed about six miles from Colerne. _x000a__x000a_ings over Gloucestershire records 10601345 Sgt R Smith (American). killed, no mention of Jacques._x000a__x000a_Wings over Wiltshire records:_x000a__x000a_&quot;On Friday 18th February 1944 HK223 returning from a GCI practice, crashed 5.5 miles from Colerne. Tech/Sgt _x000a__x000a_RA Smith USAAF and Sgt Derek E Jacques killed.&quot;_x000a__x000a_As a point of interest, I believe that the minimum rank for pilot in the USAAF was warrant officer (flight _x000a__x000a_officer) This suggests to me that Jacques was the pilot, but I stand to be corrected._x000a__x000a_T/Sgt Ruben A Smith Jr _x000a__x000a_T SG Ruben A. Smith _x000a_ID: 10601354 _x000a_Branch of Service: U.S. Army _x000a_Hometown: Clairborne Parish, LA _x000a_Status: DNB = Died Non Battle_x000a__x000a_US Rosters of War time dead would suggest his remains were returned to Arkansas after the war._x000a__x000a_His enlistment record does give him as Army Air Corps_x000a__x000a_ARMY SERIAL NUMBER 10601354 10601354 _x000a_NAME SMITH#RUBEN#A########### SMITH#RUBEN#A########### _x000a_RESIDENCE: STATE 88 LOUISIANA _x000a_RESIDENCE: COUNTY 027 CLAIBORNE _x000a_PLACE OF ENLISTMENT 0921 Undefined Code _x000a_DATE OF ENLISTMENT DAY 31 31 _x000a_DATE OF ENLISTMENT MONTH 08 08 _x000a_DATE OF ENLISTMENT YEAR 43 43 _x000a_GRADE: ALPHA DESIGNATION T#SG Technical Sergeant _x000a_GRADE: CODE 3 Technical Sergeant _x000a_BRANCH: ALPHA DESIGNATION AC# Air Corps _x000a_BRANCH: CODE 20 Air Corps _x000a_FIELD USE AS DESIRED # # _x000a_TERM OF ENLISTMENT 5 Enlistment for the duration of the War or other emergency, plus six months, subject to _x000a__x000a_the discretion of the President or otherwise according to law _x000a_LONGEVITY ### ### _x000a_SOURCE OF ARMY PERSONNEL 0 Civil Life _x000a_NATIVITY 88 LOUISIANA _x000a_YEAR OF BIRTH 21 21 _x000a_RACE AND CITIZENSHIP 1 White, citizen _x000a_EDUCATION 7 3 years of college _x000a_CIVILIAN OCCUPATION 992 Undefined Code _x000a_MARITAL STATUS 6 Single, without dependents _x000a_COMPONENT OF THE ARMY 6 Army of the United States - includes the following: Voluntary enlistments effective _x000a__x000a_December 8, 1941 and thereafter; One year enlistments of National Guardsman whose State enlistment expires _x000a__x000a_while in the Federal Service; Officers appointed in the Army of the United States under Army Regulations 605_x000a__x000a_-10 _x000a_CARD NUMBER # # _x000a_BOX NUMBER 0055 0055 _x000a_FILM REEL NUMBER 1.48# 1.48#_x000a__x000a_Sergeant Jacques is listed as being a navigator in the CWGC website, a bit of a mystery regarding the pilot _x000a__x000a_Ruben Smith, I also assumed that he would either be a WO or commissioned officer to be a pilot in the USAAF. _x000a__x000a_If he was in fact the navigator as has been suggested, would he still be required to have commissioned rank _x000a__x000a_(if he was USAAF). Flew into ground at night 1 1/2m N of Tormarton Glos. 18.2.44 (Air Britain Serials) 08.02.44 151 Sqn. HK225 Aircraft flew into ground one mile north of Tomatin, Glos., killing USAAF pilot. (Mosquito Crash Log)"/>
    <x v="2"/>
    <x v="2"/>
    <x v="41"/>
    <x v="1"/>
    <x v="2"/>
    <x v="1"/>
    <m/>
    <n v="2"/>
    <x v="29"/>
    <x v="0"/>
    <n v="1"/>
    <x v="0"/>
    <x v="8"/>
    <x v="2"/>
  </r>
  <r>
    <n v="4734"/>
    <s v="HK397"/>
    <x v="17"/>
    <n v="96"/>
    <x v="0"/>
    <x v="2"/>
    <n v="19"/>
    <s v="February"/>
    <x v="5"/>
    <s v="19 February 1944"/>
    <x v="0"/>
    <s v="Engine cut second lost power in circuit West Malling 19.2.44 (Air Britain Serials) 19.02.44 96 Sqn. HK397 After suffering engine failure in the air, the other engine failed on approach and pilot force landed in an orchard at Mereworth, half a mile from West Mailing aerodrome. (Mosquito Crash Log)"/>
    <x v="2"/>
    <x v="3"/>
    <x v="2"/>
    <x v="1"/>
    <x v="2"/>
    <x v="1"/>
    <m/>
    <n v="2"/>
    <x v="29"/>
    <x v="0"/>
    <n v="1"/>
    <x v="0"/>
    <x v="54"/>
    <x v="2"/>
  </r>
  <r>
    <n v="1487"/>
    <s v="LR522"/>
    <x v="10"/>
    <s v="301FTU"/>
    <x v="0"/>
    <x v="10"/>
    <n v="19"/>
    <s v="February"/>
    <x v="5"/>
    <s v="19 February 1944"/>
    <x v="0"/>
    <s v="BRAUN, EDWARD CHARLES (pilot) and URQUHART, STANLEY CLARKE (navigator) both killed. LR522 (thanks Neil!) crashed near Chilcompton, Wiltshire, killing the crew. My uncle lives in the area, and last year there was an article in the Western Daily Press, a local newspaper, about a gent who had recovered a propellor blade from the site. He also recovered some personal items, including some gold cufflinks initialled N. (http://www.rafcommands.com/cgi-bin/dcforum/dcboard.cgi?az=show_thread&amp;om=3587&amp;forum=DCForumID6&amp;archive=yes) Caught fire in air and crashed S of Stone Somerset 19.2.44 (Air Britain Serials) 19.02.44 301 FTU. LR522 Aircraft caught fire in the air and crashed three-quarters of a mile south of Ston Easton, Somerset, killing the crew. (Mosquito Crash Log)"/>
    <x v="2"/>
    <x v="2"/>
    <x v="38"/>
    <x v="1"/>
    <x v="2"/>
    <x v="1"/>
    <m/>
    <n v="2"/>
    <x v="29"/>
    <x v="0"/>
    <n v="1"/>
    <x v="1"/>
    <x v="35"/>
    <x v="2"/>
  </r>
  <r>
    <n v="1815"/>
    <s v="DZ612"/>
    <x v="4"/>
    <s v="139/692"/>
    <x v="0"/>
    <x v="8"/>
    <n v="19"/>
    <s v="February"/>
    <x v="5"/>
    <s v="19/20 February 1944"/>
    <x v="1"/>
    <s v="20.02.1944 0105 692 to Berlin from Gravely . Lost without trace (BCL). F/L W Thomas DFC +, F/O JL Munby DFC +, both rest in extension of St.Sever Cem, Rouen. P3-N of 692, this was the first loss reported from 692 Sqn since forming in Gravely on 1 January 1944.(BCL) It would still be interesting to know where/when &amp; how this Mossie was brought down. I've recently found some very interesting new info on the Mosquito diversion on Berlin on 19/20 February 44; this diversion succeeded in drawing away NJG5 from the Main Force effort against Leipzig on this night. (Theo Boiten) No info on crash location however crew buried St.Sever Cemetery Extension, Rouen, Seine &amp; Maritime, France. (http://www.rafcommands.com/forum/showthread.php?p=5573&amp;highlight=Mosquito#post5573) 19/20 February Serial Range DZ515 - DZ559. 45 Mosquito B.Mk1V. Powered by Merlin 21/23 engines. Part of a batch of 250 (except for 4 conv.to PR.Mk.V111 and four conv.to NFXV) delivered by De Havilland (Hatfield). DZ612 was the first loss reported from 692 Sqdn since forming at Graveley 1Jan44. Airborne 0105 20Feb44 from Graveley. Cause of loss and crash-site not established. Both are buried in the extension to St-Sever Cemetery at Rouen. F/L W.Thomas DFC KIA f/O J.L.Munby DFC KIA (Chorley via Lost Bombers) Missing (Berlin) 20.2.44 (Air Britain Serials)"/>
    <x v="3"/>
    <x v="4"/>
    <x v="1"/>
    <x v="1"/>
    <x v="3"/>
    <x v="1"/>
    <m/>
    <n v="2"/>
    <x v="29"/>
    <x v="0"/>
    <n v="1"/>
    <x v="0"/>
    <x v="66"/>
    <x v="0"/>
  </r>
  <r>
    <n v="7638"/>
    <s v="MM277"/>
    <x v="18"/>
    <s v="140/400"/>
    <x v="0"/>
    <x v="0"/>
    <n v="20"/>
    <s v="February"/>
    <x v="5"/>
    <s v="20 February 1944"/>
    <x v="0"/>
    <s v="Flaps raised on overshoot crashed Odiham 20.2.44 DBF (Air Britain Serials) 20.02.44 400 Sqn. MM277 Overshot Odiham aerodrome, went round again and crashed, killing 2. (Mosquito Crash Log)"/>
    <x v="2"/>
    <x v="3"/>
    <x v="6"/>
    <x v="1"/>
    <x v="2"/>
    <x v="1"/>
    <m/>
    <n v="2"/>
    <x v="29"/>
    <x v="0"/>
    <n v="1"/>
    <x v="0"/>
    <x v="67"/>
    <x v="0"/>
  </r>
  <r>
    <n v="958"/>
    <s v="LR273"/>
    <x v="12"/>
    <s v="613/13OTU"/>
    <x v="0"/>
    <x v="7"/>
    <n v="21"/>
    <s v="February"/>
    <x v="5"/>
    <s v="21 February 1944"/>
    <x v="0"/>
    <s v="Engine cut bellylanded in field Stratton Audley Oxon. 21.2.44 to 4602M (Air Britain Serials) 21.02.44 13 OTU. LR273 Force landed after port engine failed on take-off at Oldsfield Farm, near Stratton Audley, Oxon. Crew safe. (Mosquito Crash Log)"/>
    <x v="2"/>
    <x v="2"/>
    <x v="2"/>
    <x v="1"/>
    <x v="2"/>
    <x v="1"/>
    <m/>
    <n v="2"/>
    <x v="29"/>
    <x v="0"/>
    <n v="1"/>
    <x v="1"/>
    <x v="39"/>
    <x v="0"/>
  </r>
  <r>
    <n v="4532"/>
    <s v="MM253"/>
    <x v="14"/>
    <n v="684"/>
    <x v="3"/>
    <x v="0"/>
    <n v="21"/>
    <s v="February"/>
    <x v="5"/>
    <s v="21 February 1944"/>
    <x v="0"/>
    <s v="Lost power on take-off swung and u/c collapsed Dum Dum 21.2.44 (Air Britain Serials)"/>
    <x v="2"/>
    <x v="3"/>
    <x v="2"/>
    <x v="1"/>
    <x v="2"/>
    <x v="1"/>
    <m/>
    <n v="2"/>
    <x v="29"/>
    <x v="0"/>
    <n v="1"/>
    <x v="0"/>
    <x v="50"/>
    <x v="0"/>
  </r>
  <r>
    <n v="6733"/>
    <s v="MM401"/>
    <x v="12"/>
    <n v="464"/>
    <x v="0"/>
    <x v="16"/>
    <n v="21"/>
    <s v="February"/>
    <x v="5"/>
    <s v="21 February 1944"/>
    <x v="0"/>
    <s v="02.1944 raid on V1 launch site 464 from hit by 40mm shells, starboard wing and fuselage damaged, on landing undercarriage collapses and plane written off. at Friston airfield, Sussex (MIAS). F/O G Oxlade ok, F/L D Shanks ok, Served with 464 Sqn, under RAF control 2/44 to 21/2/44 Coded SB-J. w/o on landing after only one month's service. (Brian Fillery's website) Damaged by flak attacking V-1 site in Pas de Calais 21.2.44 SOC (Air Britain Serials)"/>
    <x v="1"/>
    <x v="1"/>
    <x v="1"/>
    <x v="1"/>
    <x v="1"/>
    <x v="1"/>
    <m/>
    <n v="2"/>
    <x v="29"/>
    <x v="0"/>
    <n v="1"/>
    <x v="0"/>
    <x v="46"/>
    <x v="0"/>
  </r>
  <r>
    <n v="7145"/>
    <s v="HK367"/>
    <x v="17"/>
    <n v="488"/>
    <x v="0"/>
    <x v="2"/>
    <n v="21"/>
    <s v="February"/>
    <x v="5"/>
    <s v="21/22 February 1944"/>
    <x v="1"/>
    <s v="22.02.1944 Interception Patrol 488 from Bradwell Bay crashed. at Blackwater near Bradwell Bay, unknown location (FCL). P/O TR Riwai +, F/S I Clark +, Pilot was Maori, no further info CLARK, Flt Sgt Ian, NZ425491, RNZAF - Mosquito Navigator 488 Sqn, RNZAF - 21 Feb 1944 (Age 24); England. RIWAI, Fg Off Tohunga Richard, NZ421764, RNZAF - Mosquito Pilot 488 Sqn, RNZAF - 21 Feb 1944 (Age 25); England. (NZFPM) Crashed on night take-off 1m NE of Bradwell Bay 22.2.44 (Air Britain Serials) 21.02.44. 488 Sqn. HK367 Crashed on take-off on mud flats one mile N.E. of Bradwell Bay. Two killed. (Mosquito Crash Log) Hit coastal defences on a scramble (https://broodyswar.files.wordpress.com/2014/09/casualties.jpg)"/>
    <x v="2"/>
    <x v="7"/>
    <x v="18"/>
    <x v="1"/>
    <x v="2"/>
    <x v="1"/>
    <m/>
    <n v="2"/>
    <x v="29"/>
    <x v="0"/>
    <n v="1"/>
    <x v="0"/>
    <x v="42"/>
    <x v="2"/>
  </r>
  <r>
    <n v="4453"/>
    <s v="HX968"/>
    <x v="12"/>
    <n v="605"/>
    <x v="0"/>
    <x v="5"/>
    <n v="21"/>
    <s v="February"/>
    <x v="5"/>
    <s v="21/22 February 1944"/>
    <x v="1"/>
    <s v="22.02.1944 Intruder sortie 605 to Dinard and Avranches from Bradwell Bay . Lost without trace (FCL). F/L RC Pickering +, F/O EJ Edwards +, Both buried in Cherbourg Old Communal Cem 21/22 February 1944 (FCWDv4) Missing (Cherbourg) 22.2.44 (Air Britain Serials)"/>
    <x v="3"/>
    <x v="4"/>
    <x v="1"/>
    <x v="1"/>
    <x v="3"/>
    <x v="1"/>
    <m/>
    <n v="2"/>
    <x v="29"/>
    <x v="0"/>
    <n v="1"/>
    <x v="0"/>
    <x v="22"/>
    <x v="0"/>
  </r>
  <r>
    <n v="1221"/>
    <s v="HP917"/>
    <x v="12"/>
    <s v="301FTU/Med"/>
    <x v="1"/>
    <x v="5"/>
    <n v="22"/>
    <s v="February"/>
    <x v="5"/>
    <s v="22 February 1944"/>
    <x v="0"/>
    <s v="DBR in accident 22.2.44 (Air Britain Serials)"/>
    <x v="2"/>
    <x v="3"/>
    <x v="32"/>
    <x v="1"/>
    <x v="2"/>
    <x v="1"/>
    <m/>
    <n v="2"/>
    <x v="29"/>
    <x v="0"/>
    <n v="1"/>
    <x v="0"/>
    <x v="68"/>
    <x v="3"/>
  </r>
  <r>
    <n v="1895"/>
    <s v="LR289"/>
    <x v="12"/>
    <s v="305/613/305"/>
    <x v="0"/>
    <x v="16"/>
    <n v="22"/>
    <s v="February"/>
    <x v="5"/>
    <s v="22 February 1944"/>
    <x v="0"/>
    <s v="Crashed presumed after wing broke off 1m NNE of Herriard Hants. 22.2.44 (Air Britain Serials) 22.02.44 305 Sqn. LR289 Aircraft believed to have suffered structural failure of the wing, and crashed one mile N.N.E. of Herriard, Hants., killing the crew. (Mosquito Crash Log)  For unknown reasons crashed during landing run and training flight at RAF  Heniard. Lost  were F/Sgt Szarek and F/Lt E.Ostrowski.(http://www.polishsquadronsremembered.com/305/305_losses.html)"/>
    <x v="2"/>
    <x v="3"/>
    <x v="8"/>
    <x v="1"/>
    <x v="2"/>
    <x v="1"/>
    <m/>
    <n v="2"/>
    <x v="29"/>
    <x v="0"/>
    <n v="1"/>
    <x v="0"/>
    <x v="60"/>
    <x v="0"/>
  </r>
  <r>
    <n v="181"/>
    <s v="W4061"/>
    <x v="9"/>
    <s v="1PRU/540/8OTU/8OTU"/>
    <x v="0"/>
    <x v="7"/>
    <n v="22"/>
    <s v="February"/>
    <x v="5"/>
    <s v="22 February 1944"/>
    <x v="0"/>
    <s v="Long Range Engine cut on take-off and wing hit ground nosed over Dyea 22.2.44 DBR (Air Britain Serials) 22.02.44 8 MTU. W4061 Engine cut on take-off from Dyce aerodrome, pilot attempted to reach ploughed field, aircraft nosed over. Crew safe. (Mosquito Crash Log)"/>
    <x v="2"/>
    <x v="2"/>
    <x v="2"/>
    <x v="1"/>
    <x v="2"/>
    <x v="1"/>
    <m/>
    <n v="2"/>
    <x v="29"/>
    <x v="0"/>
    <n v="1"/>
    <x v="1"/>
    <x v="37"/>
    <x v="0"/>
  </r>
  <r>
    <n v="5569"/>
    <s v="HK371"/>
    <x v="17"/>
    <n v="29"/>
    <x v="0"/>
    <x v="2"/>
    <n v="22"/>
    <s v="February"/>
    <x v="5"/>
    <s v="22/23 February 1944"/>
    <x v="1"/>
    <s v="23.02.1944 Interception patrol 29 to over channel from Ford Lost without trace. Lost without trace (FCL). W/C REX Mack +, F/L BC Townsin +, no further info 22/23 February 1944 (FCWDv4) Missing from interception over Channel 23.2.44 (Air Britain Serials)   MH - Was this friendly fire? An 85 Squadron aircraft claimed an Me 410 shot down over  the channel, however according to http://aircrewremembered.com/hedgecoe-edward.html , no Me 410 was lost that night."/>
    <x v="3"/>
    <x v="4"/>
    <x v="1"/>
    <x v="1"/>
    <x v="3"/>
    <x v="1"/>
    <m/>
    <n v="2"/>
    <x v="29"/>
    <x v="0"/>
    <n v="1"/>
    <x v="0"/>
    <x v="31"/>
    <x v="2"/>
  </r>
  <r>
    <n v="3415"/>
    <s v="HP911"/>
    <x v="12"/>
    <n v="333"/>
    <x v="0"/>
    <x v="12"/>
    <n v="23"/>
    <s v="February"/>
    <x v="5"/>
    <s v="23 February 1944"/>
    <x v="0"/>
    <s v="Aircraft 3-L of 333 Sqn. Fnr. Andreas Hofgaard Wyller (+) &amp; Fnr. Bård Karl Benjaminsen (+) Cra/s distance Jærens Rev -Lista, Rogaland FTR Leuchars Fw 190 (http://www.luftwaffe.no/Table2.htm) Quotation from the German information agency for this day reads: &quot;At mid-day today British Mosquito aircraft attacked a formation of German bombers which was escorted by fighters off Stavanger. A violent air battle took place and the British aircraft was attacked from the rear and shot down in flames.&quot; (Squadron ORB). The Mosquito aircraft was on a recce mission on the Norwegian coast whenhit met a German ju 88 plane near Egersund and was according to German reports involved in air combat between 12:41 and 13:06. The Ju 88 plane was shot down, but not claimed because the Mosquito also went down in the sea and both crewmembers were killed without no trace found afterwards. (http://www.rafandluftwaffe.info/lists/raf1b.htm) Missing 23.2.44 (Air Britain Serials)"/>
    <x v="0"/>
    <x v="5"/>
    <x v="93"/>
    <x v="3"/>
    <x v="0"/>
    <x v="34"/>
    <m/>
    <n v="2"/>
    <x v="29"/>
    <x v="0"/>
    <n v="1"/>
    <x v="0"/>
    <x v="28"/>
    <x v="3"/>
  </r>
  <r>
    <n v="1239"/>
    <s v="W4075"/>
    <x v="7"/>
    <s v="Cv III/105/1655MTU"/>
    <x v="0"/>
    <x v="7"/>
    <n v="23"/>
    <s v="February"/>
    <x v="5"/>
    <s v="23 February 1944"/>
    <x v="0"/>
    <s v="SOC 23.2.44 (Air Britain Serials)"/>
    <x v="4"/>
    <x v="3"/>
    <x v="1"/>
    <x v="1"/>
    <x v="2"/>
    <x v="1"/>
    <m/>
    <n v="2"/>
    <x v="29"/>
    <x v="0"/>
    <n v="1"/>
    <x v="1"/>
    <x v="12"/>
    <x v="0"/>
  </r>
  <r>
    <n v="6658"/>
    <s v="LR343"/>
    <x v="12"/>
    <n v="487"/>
    <x v="0"/>
    <x v="16"/>
    <n v="24"/>
    <s v="February"/>
    <x v="5"/>
    <s v="24 February 1944"/>
    <x v="0"/>
    <s v="25/2/44 LR343 FBVI To 487 sqdn 6/1/44. Repaired in works at Hatfield from 30/1/44 until 2/2/44. On 25/2/44 Flt Lt Paine crashed 2 miles north of Nuthampstead after he lost control in a dive and the aircraft broke up. (Mike Packham on www.mossie.org) Excerpt from my triogy 'For Your Tomorrow - A record of New Zealanders who have died while serving with the RNZAF and Allied Air Services since 1915' (Volume Two: Fates 1943-1998):-_x000a__x000a_Thu 24 Feb 1944_x000a_ALLIED EXPEDITIONARY AIR FORCE_x000a_Night flying test_x000a_487 Squadron, RNZAF (Hunsdon, Hertfordshire - 140 Airfield HQ, 2 Group, 2nd Tactical Air Force)_x000a_Mosquito FB.VI LR343 - broke-up in the air and crashed 2 miles north of Nuthampstead, 13 miles north of Hunsdon at 1430. The two crew are buried at Brookwood, Woking, Surrey._x000a_Pilot: NZ42446 Plt Off Raymond George Cuthbert PAYNE, RNZAF - Age 27. 448hrs. 12 ops._x000a_Navigator: NZ415341 Fg Off John Dunch McMILLAN, RNZAF - Age 26. 415hrs. 10 ops._x000a__x000a_I have since established that 1430 was actually the take off time, the aircraft crashing at 1446. The Court of Inquiry noted that this was the second Mosquito to disintegrate in mid-air within two days. Night Flying Test (Errol Martyn on RAF Commands Forum: http://www.rafcommands.com/forum/showthread.php?t=1656) Adding a note to Mark's comment, the aircraft was indeed coded EG-Z according to my father's logbook. He flew it on 7 occasions in the months of January and February of 1944. _x000a__x000a_Rob Baker (http://www.mossie.org/forum/read.php?1,4018) Broke up in air 2m N of Nuthampstead Cambs. 24.2.44 (Air Britain Serials) 24.02.44 487 Sqn. LR343 Aircraft broke up in the air two miles north of Nut Hampstead. Cambs, possibly due to too great a load after loss of control, and caught fire on the ground. (Mosquito Crash Log)"/>
    <x v="2"/>
    <x v="3"/>
    <x v="8"/>
    <x v="1"/>
    <x v="2"/>
    <x v="1"/>
    <m/>
    <n v="2"/>
    <x v="29"/>
    <x v="0"/>
    <n v="1"/>
    <x v="0"/>
    <x v="47"/>
    <x v="0"/>
  </r>
  <r>
    <n v="6738"/>
    <s v="MM405"/>
    <x v="12"/>
    <n v="464"/>
    <x v="0"/>
    <x v="16"/>
    <n v="24"/>
    <s v="February"/>
    <x v="5"/>
    <s v="24 February 1944"/>
    <x v="0"/>
    <s v="Served with 464 Sqn, under RAF control 2/44. (Brian Fillery's website) MM405 - 24 Feb. 44 , Sq 464 : F/O Chambers , Sgt Bolder. MM 405 of Sq 464 is the one crashed in a wood at Croixdalle , 20 km south-east Dieppe , Normandy. Both airmen F.Chambers and C.Bolder now lay in CWGC cemetary at Grancourt. Coded SB-R when lost (2nd TAF) 5km SW of Londinierres. (http://www.footnote.com/viewer.php?image=38654062&amp;query=cherbourg%20sea&amp;words=cherbourg%7Csea#38649431) Hit by blast attacking V-1 site and crashed in wood 24.2.44 (Air Britain Serials) Shot down by 15./Fliegerregiment 93 (Gebhard Aders)."/>
    <x v="0"/>
    <x v="1"/>
    <x v="1"/>
    <x v="1"/>
    <x v="4"/>
    <x v="1"/>
    <m/>
    <n v="2"/>
    <x v="29"/>
    <x v="0"/>
    <n v="1"/>
    <x v="0"/>
    <x v="46"/>
    <x v="0"/>
  </r>
  <r>
    <n v="2461"/>
    <s v="HJ943"/>
    <x v="2"/>
    <s v="456/141/456/141"/>
    <x v="0"/>
    <x v="17"/>
    <n v="24"/>
    <s v="February"/>
    <x v="5"/>
    <s v="24/25 February 1944"/>
    <x v="1"/>
    <s v="24.02.1944 1758 141 Bomber Support from West Raynham engaged enemy A/C over Heligoland, broke off due to engine trouble, returning to base at 3000ft remaining engine failed, crashed at Garrelsweer (Groningen), 17km NE Groningen (BCL). P/O DB Snape RAAF +, F/O ICH Fowler RCAF pow, Snape rests in Loppersum General Cem 24/25 February 1944 (FCWDv4) According to a statement by Fowler in Snape's casualty file, Fowler was ordered to abandon and did so, but next day was shown Snape's body. Snape's parachute was unopened. (www.naa.gov.au) Crashed 2148 (1944 sec_tcm5-7285) Missing from night intruder mission 25.2.44 (Air Britain Serials)"/>
    <x v="0"/>
    <x v="8"/>
    <x v="1"/>
    <x v="1"/>
    <x v="4"/>
    <x v="1"/>
    <m/>
    <n v="2"/>
    <x v="29"/>
    <x v="0"/>
    <n v="1"/>
    <x v="0"/>
    <x v="45"/>
    <x v="2"/>
  </r>
  <r>
    <n v="523"/>
    <s v="HX949"/>
    <x v="12"/>
    <s v="464/487"/>
    <x v="0"/>
    <x v="16"/>
    <n v="24"/>
    <s v="February"/>
    <x v="5"/>
    <s v="24/25 February 1944"/>
    <x v="1"/>
    <s v="Served with 464 Sqn, under RAF control 9/43 Coded SB-X. (Brian Fillery's website). Flying Officer Peter Roy Mitchell, 152847, Royal Air Force (V.R.) 487 Squadron (RNZ Air Force). 487 Squadron flew Mosquitos from Hunsden. Died: 24th February 1944, age 23. Husband of Florence Josephine Mitchell of 5 The Limes, Sawston Hevenlee War Cemetery, Belgium, in joint grave, Plot 2, Row J, Grave 6. Whilst navigating a Mosquito aircraft on a night intruder operation, was shot down over Namur, Belgium. Peter, an only son, was born in New Brunswick, Canada and came to Britain when he was four years old. (http://www.roll-of-honour.com/Cambridgeshire/Sawston.html) MITCHELL, PETER ROY Flying Officer (Nav./W.Op.) 152847 24/02/1944 23 Royal Air Force Volunteer Reserve United Kingdom Joint grave 2. J. 6. HEVERLEE WAR CEMETERY (www.cwgc.org) 24/2/44 HX949 FBVI. To 487 sqdn 5/2/44. On 24/2/44 F/O E H Barbet (RCAF) and F/O P R Mitchell failed to return from operations to St Trond. Crew buried in Heverlee War Cemetery, Leuven, Vlaams Brabant, Belgium. (Mike Packham on www.mossie.org) 24/25 February 1944 (FCWDv4) Coded EG-A when lost (2nd TAF) The Mosquito HX949/EG-A of F/O Barbet (RCAF) and F/O Mitchell (RAF) crashed at Moustier-sur-Sambre at about 21.00 h and destroyed 7 houses in this city. One civilian occupant was killed and 5 wounded. (Régis Decobeck on RAF Commands Forum) see Less Allison in het book &quot;They Shall Grow Not Old&quot;. Missing on night intruder to St.Trond 26.2.44 (Air Britain Serials)"/>
    <x v="3"/>
    <x v="4"/>
    <x v="1"/>
    <x v="1"/>
    <x v="3"/>
    <x v="1"/>
    <m/>
    <n v="2"/>
    <x v="29"/>
    <x v="0"/>
    <n v="1"/>
    <x v="0"/>
    <x v="47"/>
    <x v="0"/>
  </r>
  <r>
    <n v="6058"/>
    <s v="DZ247"/>
    <x v="2"/>
    <s v="456/239"/>
    <x v="0"/>
    <x v="2"/>
    <n v="25"/>
    <s v="February"/>
    <x v="5"/>
    <s v="25/26 February 1944"/>
    <x v="1"/>
    <s v="26.02.1944 2104 239 Bomber Support from West Raynham on return to base. 1mile S Wellingham, 9miles NNW of Swaffham, Norfolk (BCL). F/O N Munro +, F/O AR Hurley inj, Munro died from inj in No 53 Mobile Field Hospital near Weasenham 25/26 February 1944 (FCWDv4) &quot;Serial Range DZ228 - DZ272. 45 Mosquito F.Mk11. Powered by Merlin 21/22 engines. Part of a batch of 70 including DZ302 conv.to NF.X11. Delivered by De Havilland (Hatfield) between 12Oct42 and 30Dec42. . DZ247 was one of two 239 Sqdn Mosquitoes lost on this operation. See: DZ270. Airborne 2104 25Feb44 from West Raynham. Crashed on return to base, at Manor House, 1 mile S of Wellingham, 9 miles NNW of Swaffham, Norfolk. F/O Hurley died from his injuries in No.53 Mobile Field Hospital at nearby Weasenham. F/O N.Munro KIA F/O A.R.Hurley Inj (Chorley via Lost Bombers) Flew into ground 1m S of Wellingham Norfolk 26.2.44 (Air Britain Serials) 26.02.44 239 Sqn. DZ247 Aircraft was returning from operations when it crashed one mile south of Wellingham, Norfolk, probably after hitting a tree and catching fire. Crew killed. (Mosquito Crash Log)"/>
    <x v="2"/>
    <x v="7"/>
    <x v="41"/>
    <x v="1"/>
    <x v="2"/>
    <x v="1"/>
    <m/>
    <n v="2"/>
    <x v="29"/>
    <x v="0"/>
    <n v="1"/>
    <x v="0"/>
    <x v="63"/>
    <x v="0"/>
  </r>
  <r>
    <n v="2274"/>
    <s v="DZ270"/>
    <x v="2"/>
    <s v="307/141/239"/>
    <x v="0"/>
    <x v="17"/>
    <n v="25"/>
    <s v="February"/>
    <x v="5"/>
    <s v="25/26 February 1944"/>
    <x v="1"/>
    <s v="26.02.1944 2134 239 Bomber Support from West Raynham presumed lost over sea. Lost without trace (BCL). F/O EA Knight +, F/O DP Doyle +, Knight buried in Thorpe Acre (All Saints) Churchyard at Loughborough Tex Knight and Paddy Doyle (The Mossie Number 2) Serial Range DZ228 - DZ272. 45 Mosquito F.Mk11. Powered by Merlin 21/22 engines. Part of a batch of 70 including DZ302 conv.to NF.Mk11. Delivered by De Havilland (Hatfield) between 12Oct42 and 30Dec42. DZ270 was one of two 239 Sqdn Mosquitoes lost on this operation. See: DZ247. Airborne 2134 25Feb44 from West Raynham. This aircraft is presumed lost in the sea without any evidence to support the presumption. F/O Knight is buried in Thorpe Acre (All Sainta) Churchyard at Loughborough; F/O Doyle is commemorated on Panel 205 of the Runnymede Memorial. F/O E.A.Knight KIA F/O D.P.Doyle KIA (Chorley via Lost Bombers) MH - Was this friendly fire? Ju 188 claimed by 25 Squadron 10 miles off Yarmouth, not far from West Raynham) Missing from bomber support mission to Augsburg 25.2.44 (Air Britain Serials)"/>
    <x v="0"/>
    <x v="14"/>
    <x v="63"/>
    <x v="1"/>
    <x v="4"/>
    <x v="1"/>
    <m/>
    <n v="2"/>
    <x v="29"/>
    <x v="0"/>
    <n v="1"/>
    <x v="0"/>
    <x v="63"/>
    <x v="0"/>
  </r>
  <r>
    <n v="1576"/>
    <s v="DZ707"/>
    <x v="2"/>
    <s v="151/307/157"/>
    <x v="0"/>
    <x v="2"/>
    <n v="26"/>
    <s v="February"/>
    <x v="5"/>
    <s v="26 February 1944"/>
    <x v="0"/>
    <s v="Wing Commander J A Mackie, the Commanding Officer of No. 157 Squadron RAF, with a Czech RAF doctor and a member of the crash crew, make a frantic attempt to rescue the pilot and observer of a burning De Havilland Mosquito at Predannack, Cornwall, after it caught fire over the airfield and crashed from 200 feet following a practice flight. The Station Padre, Squadron Leader Brown, can also be seen rendering assistance on the right. While firemen covered the aircraft with foam the officers tried to release the trapped fliers, but they found that, in the crash, the observer had been thrown across the pilot and it was difficult to get at their harnesses in the excessive heat. They were eventually cut free by another medical officer. The observer, Flying Officer Scobie, survived though badly injured, but the pilot, Flying Officer J L Clifton, was killed. (IWM photo collection, Photo No.: CH 18732) 26/02/1944 de Havilland Mosquito Mark II DZ707 of 157 Squadron based at RAF Predannack dived to port from 200 feet and crashed at Predannack Aerodrome. (http://www.rafdavidstowmoor.org/pages/crash_log/crashlog44.htm) Crashed on approach Predannack 26.2.44 (Air Britain Serials) 26.02.44 157 Sqn. DZ707 Aircraft dived to port from 200feet and crashed at Predannack. (Mosquito Crash Log)"/>
    <x v="2"/>
    <x v="3"/>
    <x v="52"/>
    <x v="1"/>
    <x v="2"/>
    <x v="1"/>
    <m/>
    <n v="2"/>
    <x v="29"/>
    <x v="0"/>
    <n v="1"/>
    <x v="0"/>
    <x v="3"/>
    <x v="0"/>
  </r>
  <r>
    <n v="6587"/>
    <s v="HJ999"/>
    <x v="10"/>
    <m/>
    <x v="2"/>
    <x v="9"/>
    <n v="26"/>
    <s v="February"/>
    <x v="5"/>
    <s v="26 February 1944"/>
    <x v="0"/>
    <s v="To RCAF 26.2.44 (Air Britain Serials)"/>
    <x v="5"/>
    <x v="3"/>
    <x v="1"/>
    <x v="1"/>
    <x v="2"/>
    <x v="1"/>
    <m/>
    <n v="2"/>
    <x v="29"/>
    <x v="0"/>
    <n v="1"/>
    <x v="1"/>
    <x v="17"/>
    <x v="2"/>
  </r>
  <r>
    <n v="4210"/>
    <s v="DZ312"/>
    <x v="4"/>
    <s v="105/1655MTU"/>
    <x v="0"/>
    <x v="7"/>
    <n v="26"/>
    <s v="February"/>
    <x v="5"/>
    <s v="26/27 February 1944"/>
    <x v="1"/>
    <s v="MH - should this be DK312? Apparently not: 1655 MTU 25/02/1944 Training DZ312 Mosquito IV T/o 2300 Marham for a night navigation detail. Returned to base circa 0130, low cloud, down to 400 feet. Broke through overcast and hit ground near Stradsett, three miles ENE of Downham Market, Norfolk and disintegrated. F/O M JTaylor 30 404965 CAMBRIDGE CITY CEMETERY 2651591, F/O G WMander DFC 22 148461 BINGLEY CEMETERY 2406595 (http://www.156squadron.com/display_newpff_roll.asp?ID=1655%20MTU) Flew into ground out of cloud at night Stradlett Norfolk 26.2.44 (Air Britain Serials) 26.02.44 1655MTU. DZ312 Aircraft hit ground at shallow angle at Stradsett, Norfolk, killing two. (Mosquito Crash Log)"/>
    <x v="2"/>
    <x v="2"/>
    <x v="55"/>
    <x v="1"/>
    <x v="2"/>
    <x v="1"/>
    <m/>
    <n v="2"/>
    <x v="29"/>
    <x v="0"/>
    <n v="1"/>
    <x v="1"/>
    <x v="12"/>
    <x v="0"/>
  </r>
  <r>
    <n v="135"/>
    <s v="LR516"/>
    <x v="10"/>
    <s v="USAAF"/>
    <x v="0"/>
    <x v="4"/>
    <n v="27"/>
    <s v="February"/>
    <x v="5"/>
    <s v="27 February 1944"/>
    <x v="0"/>
    <s v="50FS 55FG, 8th Air Force. Pilot Doherty, George C. Take Off Accident at Nuthampstead/Sta 131. Category 5 damage, 27 February 1944. (http://www.aviationarchaeology.com)16129 To USAAF 21.1.44 (Air Britain Serials) http://www.americanairmuseum.com/person?search=Emmel&amp;civilian=&amp;airforce=&amp;group_category=&amp;group=&amp;az= says pilot was Oliver Emmel."/>
    <x v="2"/>
    <x v="3"/>
    <x v="18"/>
    <x v="1"/>
    <x v="2"/>
    <x v="1"/>
    <m/>
    <n v="2"/>
    <x v="29"/>
    <x v="0"/>
    <n v="1"/>
    <x v="0"/>
    <x v="33"/>
    <x v="2"/>
  </r>
  <r>
    <n v="6739"/>
    <s v="HP926"/>
    <x v="12"/>
    <n v="464"/>
    <x v="0"/>
    <x v="16"/>
    <n v="28"/>
    <s v="February"/>
    <x v="5"/>
    <s v="28 February 1944"/>
    <x v="0"/>
    <s v="Coded SB-C, crew OK (2nd TAF) Damaged by flak over Pas de Calais and abandoned off Kent coast 28.2.44 (Air Britain Serials)"/>
    <x v="1"/>
    <x v="1"/>
    <x v="1"/>
    <x v="1"/>
    <x v="1"/>
    <x v="1"/>
    <m/>
    <n v="2"/>
    <x v="29"/>
    <x v="0"/>
    <n v="1"/>
    <x v="0"/>
    <x v="46"/>
    <x v="3"/>
  </r>
  <r>
    <n v="1331"/>
    <s v="HX910"/>
    <x v="12"/>
    <s v="85/464/107"/>
    <x v="0"/>
    <x v="16"/>
    <n v="28"/>
    <s v="February"/>
    <x v="5"/>
    <s v="28 February 1944"/>
    <x v="0"/>
    <s v="A De Havilland Mosquito VI HX910 'OM' of 107 Sqn, based at RAF Lasham, Hampshire crashed at 17:30 hours on Monday 28 February 1944, near Penning Down south east of Eastcott. The aircraft flew into the hill during a snowstorm, killing both of the crew (Pilot - FltLt Roy V How, Navigator - FgOff Eric G Renshaw). Both were buried at Brookwood Military Cemetery, Surrey. At the time of the crash, the aircraft was engaged in a cross-country exercise. The squadron had been flying the American 'Boston' aircraft until January, when they converted to the Mosquito. The squadron was working-up on the new aircraft prior to their first operation on 15 March. Priority targets at the time were German rocket and Flying Bomb sites (V1 &amp; V2) and 107 Squadron had been tasked with destroying them, The Squadron record book records &quot;The loss of these two officers is felt deeply, they were pleasant colleagues and valued friends&quot;. http://www.communigate.co.uk/wilts/wiltshistoricalmilitarysociety/page5.phtml Flew into ground in blizzard 1m S of Eastcote Easterton Wilts. 28.2.44 (Air Britain Serials) 28.02.44 107 Sqn. HX91O Aircraft flew into ground during snowstorm one mile south of Eastcote Easterton, Wilts. - (Mosquito Crash Log)"/>
    <x v="2"/>
    <x v="2"/>
    <x v="55"/>
    <x v="1"/>
    <x v="2"/>
    <x v="1"/>
    <m/>
    <n v="2"/>
    <x v="29"/>
    <x v="0"/>
    <n v="1"/>
    <x v="0"/>
    <x v="57"/>
    <x v="0"/>
  </r>
  <r>
    <n v="2044"/>
    <s v="HK453"/>
    <x v="17"/>
    <s v="301FTU/256"/>
    <x v="1"/>
    <x v="2"/>
    <n v="29"/>
    <s v="February"/>
    <x v="5"/>
    <s v="29 February 1944"/>
    <x v="0"/>
    <s v="SOC 29.2.44 (Air Britain Serials)"/>
    <x v="4"/>
    <x v="3"/>
    <x v="1"/>
    <x v="1"/>
    <x v="2"/>
    <x v="1"/>
    <m/>
    <n v="2"/>
    <x v="29"/>
    <x v="0"/>
    <n v="1"/>
    <x v="0"/>
    <x v="32"/>
    <x v="2"/>
  </r>
  <r>
    <n v="6740"/>
    <s v="LR389"/>
    <x v="12"/>
    <n v="464"/>
    <x v="0"/>
    <x v="16"/>
    <n v="29"/>
    <s v="February"/>
    <x v="5"/>
    <s v="29 February 1944"/>
    <x v="0"/>
    <s v="Served with 464 Sqn, under RAF control 10/43 to 28/2/44 Coded SB-Z. Crash during Snow Storm in France. Flt C. Timson &amp; FSgt P.Edwards Killed (Brian Fillery's website) LR389 - 29 Feb. 44 , Sq 464 : F/O Timson , Sgt Edwards. Crews were at first buried in a field at St Riquier-es-Plains , later reburied in the CWGC cemetary at Grancourt. Shot down by flak (FCWDv4) Coded SB-D when lost due to weather, last seen at French coast after Noball operation. (2nd TAF) Missing from attack on V-1 site Pas de Calais 29.2.44 (Air Britain Serials) It would seem that bad weather probably caused or contributed to the loss of the two crews. They encountered severe snowstorms and heavy icing on crossing the French coast after taking off from Hunsdon at about 09.45. F/O Timson and Sgt Edwards of 464 Sqn were last seen in cloud near the enemy coastTimson and Edwards are buried at Grandcourt War Cemetery,  (http://www.rafcommands.com/forum/showthread.php?11714-Mosquito-Casualties-Ramrod-600-29-February-1944)"/>
    <x v="0"/>
    <x v="8"/>
    <x v="1"/>
    <x v="1"/>
    <x v="4"/>
    <x v="1"/>
    <m/>
    <n v="2"/>
    <x v="29"/>
    <x v="0"/>
    <n v="1"/>
    <x v="0"/>
    <x v="46"/>
    <x v="0"/>
  </r>
  <r>
    <n v="3746"/>
    <s v="LR403"/>
    <x v="12"/>
    <n v="21"/>
    <x v="0"/>
    <x v="16"/>
    <n v="29"/>
    <s v="February"/>
    <x v="5"/>
    <s v="29 February 1944"/>
    <x v="0"/>
    <s v="LR403 YH-U W/C Dale/ F/O Gabites on Amiens prison raid (http://www.mossie.org/forum/read.php?1,4758) Shot down by flak (FCWDv4) Last seen east of Eurville, F/O R.W. Offler and P/O A .C.J. Mango killed (2nd TAF) Missing from attack on V-1 site Ballyville 29.2.44 (Air Britain Serials) F/O Offler and F/O Mango of 21 Sqn were last seen at 3000ft in a snowstorm one and a half mile east of Eurville. Offler and Mango are commemorated on the Runnymede Memorial.(http://www.rafcommands.com/forum/showthread.php?11714-Mosquito-Casualties-Ramrod-600-29-February-1944) "/>
    <x v="0"/>
    <x v="1"/>
    <x v="1"/>
    <x v="1"/>
    <x v="1"/>
    <x v="1"/>
    <m/>
    <n v="2"/>
    <x v="29"/>
    <x v="0"/>
    <n v="1"/>
    <x v="0"/>
    <x v="48"/>
    <x v="0"/>
  </r>
  <r>
    <n v="7425"/>
    <s v="LR466"/>
    <x v="14"/>
    <s v="60 SAAF"/>
    <x v="1"/>
    <x v="0"/>
    <n v="1"/>
    <s v="March"/>
    <x v="5"/>
    <s v="1 March 1944"/>
    <x v="0"/>
    <s v="May have crashed at San Giovanni, according to an Italian website - http://72.14.203.104/search?q=cache:EfuvBXOtW4cJ:www.bombardments.org/aerei/scheda_aereo.php%3FidAereo%3D11+Mosquito+RAF&amp;hl=en&amp;gl=au&amp;ct=clnk&amp;cd=38&amp;lr=lang_it . Missing (Turin) 1.3.44 (Air Britain Serials)  Involved in a fatal accident during an operational mission, after the pilot reported having been lost. (http://www.avcom.co.za/phpBB3/viewtopic.php?f=1&amp;t=72460&amp;start=100) PIlot was Lieutenant Allistair Mack Miller, 205831 V SAAF, remembered on the Alamein Memorial."/>
    <x v="0"/>
    <x v="8"/>
    <x v="1"/>
    <x v="1"/>
    <x v="4"/>
    <x v="1"/>
    <m/>
    <n v="3"/>
    <x v="30"/>
    <x v="0"/>
    <n v="1"/>
    <x v="0"/>
    <x v="34"/>
    <x v="0"/>
  </r>
  <r>
    <n v="1885"/>
    <s v="W4050"/>
    <x v="21"/>
    <s v="AAEE/Mkrs/R-R"/>
    <x v="0"/>
    <x v="1"/>
    <n v="1"/>
    <s v="March"/>
    <x v="5"/>
    <s v="1 March 1944"/>
    <x v="2"/>
    <s v="Original prototype code EO234 SOC 18.3.44 Mosquito Museum London (Air Britain Serials)"/>
    <x v="8"/>
    <x v="3"/>
    <x v="1"/>
    <x v="1"/>
    <x v="2"/>
    <x v="1"/>
    <m/>
    <n v="3"/>
    <x v="30"/>
    <x v="0"/>
    <n v="1"/>
    <x v="1"/>
    <x v="69"/>
    <x v="4"/>
  </r>
  <r>
    <n v="6156"/>
    <s v="HK455"/>
    <x v="17"/>
    <n v="410"/>
    <x v="0"/>
    <x v="2"/>
    <n v="3"/>
    <s v="March"/>
    <x v="5"/>
    <s v="3 March 1944"/>
    <x v="0"/>
    <s v="Overshot single-engined landing and ran into ditch Castle Camps 3.3.44 (Air Britain Serials) 03.03.44 410 Sqn. HK455 Aircraft in flight when flames issued from port engine which was feathered, overshot on landing at Castle Camps and went into a ditch. (Mosquito Crash Log)"/>
    <x v="2"/>
    <x v="3"/>
    <x v="7"/>
    <x v="1"/>
    <x v="2"/>
    <x v="1"/>
    <m/>
    <n v="3"/>
    <x v="30"/>
    <x v="0"/>
    <n v="1"/>
    <x v="0"/>
    <x v="19"/>
    <x v="2"/>
  </r>
  <r>
    <n v="4603"/>
    <s v="HP932"/>
    <x v="12"/>
    <s v="15FPP"/>
    <x v="0"/>
    <x v="10"/>
    <n v="3"/>
    <s v="March"/>
    <x v="5"/>
    <s v="3 March 1944"/>
    <x v="0"/>
    <s v="Lang Dora F/O UK 02/03/1944 Maidenhead 15 FPP HP932 Mosquito V1 crashed Lasham on approach – undershot – opened up, climbed to 150’, stalled, spun into the left. Harrington Janice Margaret Flt/Eng UK 02/03/1944 Maidenhead 15 FPP HP932 Mosquito V1 crashed Lasham on approach – undershot – opened up, climbed to 150’, stalled, spun into the left. (http://www.rafcommands.com/dcforum/DCForumID6/17878.html) Stalled on approach Lasham 3.3.44 DBF (Air Britain Serials) Both crew female members of the ATA (http://www.raf-lichfield.co.uk/ATA%20Casualties.htm)"/>
    <x v="2"/>
    <x v="2"/>
    <x v="5"/>
    <x v="1"/>
    <x v="2"/>
    <x v="1"/>
    <m/>
    <n v="3"/>
    <x v="30"/>
    <x v="0"/>
    <n v="1"/>
    <x v="1"/>
    <x v="70"/>
    <x v="3"/>
  </r>
  <r>
    <n v="4812"/>
    <s v="HK464"/>
    <x v="17"/>
    <s v="FIU"/>
    <x v="0"/>
    <x v="2"/>
    <n v="4"/>
    <s v="March"/>
    <x v="5"/>
    <s v="4 March 1944"/>
    <x v="0"/>
    <s v="Engine cut on take-off from Ford crashlanded Goring Hall Sussex 4.3.44 (Air Britain Serials) 04.03.44 FIU. HK464 Force landed at Goring Hall, Goring-on-Sea, Sussex due to starboard engine failure after take-off. (Mosquito Crash Log)"/>
    <x v="2"/>
    <x v="3"/>
    <x v="2"/>
    <x v="1"/>
    <x v="2"/>
    <x v="1"/>
    <m/>
    <n v="3"/>
    <x v="30"/>
    <x v="0"/>
    <n v="1"/>
    <x v="0"/>
    <x v="51"/>
    <x v="2"/>
  </r>
  <r>
    <n v="3416"/>
    <s v="HP863"/>
    <x v="12"/>
    <n v="333"/>
    <x v="0"/>
    <x v="12"/>
    <n v="4"/>
    <s v="March"/>
    <x v="5"/>
    <s v="4 March 1944"/>
    <x v="0"/>
    <s v="Accident Fnr. Edd Martin Transeth (+) &amp; Sjt. Ragnar Helsing (+) Cra/ area unknown Crew did some compass testing. Aircraft 3-P of 333 Squadron, Leuchars (http://www.luftwaffe.no/Table2.htm) Test involved flying straight and level along a given course and firing a short burst, then returning to base to swing the compass on land. Sortie should have taken half an hour but when the aircraft failed to return, an extensive search was undertaken with aircraft and surface vessels, but nothing was found until wreckage was located the following day. Missing from gunnery exercise over North Sea 4.3.44 (Air Britain Serials)"/>
    <x v="2"/>
    <x v="2"/>
    <x v="43"/>
    <x v="1"/>
    <x v="2"/>
    <x v="1"/>
    <m/>
    <n v="3"/>
    <x v="30"/>
    <x v="0"/>
    <n v="1"/>
    <x v="0"/>
    <x v="28"/>
    <x v="3"/>
  </r>
  <r>
    <n v="354"/>
    <s v="LR471"/>
    <x v="14"/>
    <s v="60 SAAF"/>
    <x v="1"/>
    <x v="0"/>
    <n v="4"/>
    <s v="March"/>
    <x v="5"/>
    <s v="4 March 1944"/>
    <x v="0"/>
    <s v="Missing (Zara - Zadar?) 4.3.44 (Air Britain Serials) Lt Rood, GH.I | Lt Wessels, L.C, On P/R of Yu coast and inland communications, presumably lost through enemy action. MIA"/>
    <x v="3"/>
    <x v="4"/>
    <x v="1"/>
    <x v="1"/>
    <x v="3"/>
    <x v="1"/>
    <m/>
    <n v="3"/>
    <x v="30"/>
    <x v="0"/>
    <n v="1"/>
    <x v="0"/>
    <x v="34"/>
    <x v="0"/>
  </r>
  <r>
    <n v="209"/>
    <s v="LR253"/>
    <x v="12"/>
    <s v="301FTU/Med/23"/>
    <x v="1"/>
    <x v="5"/>
    <n v="4"/>
    <s v="March"/>
    <x v="5"/>
    <s v="3/4 March 1944"/>
    <x v="1"/>
    <s v="Missing 4.3.44 (Air Britain Serials) 2/3 March, F/O Crozier and F/S Pownall FTR from the Po Vallley (The Red Eagles)"/>
    <x v="3"/>
    <x v="4"/>
    <x v="1"/>
    <x v="1"/>
    <x v="3"/>
    <x v="1"/>
    <m/>
    <n v="3"/>
    <x v="30"/>
    <x v="0"/>
    <n v="1"/>
    <x v="0"/>
    <x v="6"/>
    <x v="0"/>
  </r>
  <r>
    <n v="1586"/>
    <s v="KB119"/>
    <x v="13"/>
    <s v="112 Wg"/>
    <x v="0"/>
    <x v="1"/>
    <n v="9"/>
    <s v="March"/>
    <x v="5"/>
    <s v="9 March 1944"/>
    <x v="0"/>
    <s v="Engine ran rough hit tree in forced landing 2m SSW of Dorval 9.3.44 (Air Britain Serials)"/>
    <x v="9"/>
    <x v="3"/>
    <x v="1"/>
    <x v="1"/>
    <x v="2"/>
    <x v="1"/>
    <m/>
    <n v="3"/>
    <x v="30"/>
    <x v="0"/>
    <n v="1"/>
    <x v="1"/>
    <x v="71"/>
    <x v="1"/>
  </r>
  <r>
    <n v="3645"/>
    <s v="HK461"/>
    <x v="17"/>
    <n v="488"/>
    <x v="0"/>
    <x v="2"/>
    <n v="10"/>
    <s v="March"/>
    <x v="5"/>
    <s v="10 March 1944"/>
    <x v="0"/>
    <s v="ANDERSON, Flt Sgt John, NZ415234, RNZAF - Mosquito Pilot 488 Sqn, RNZAF - 11 Mar 1944 (Age 31); England. Anderson was on making his 2nd solo on type, therefore no second crew member. Interestingly, a report on the accident was critical of the fact that the pilot had been posted direct to the squadron from an OTU as qualified on Beaufighters but never having flown a Mossie. (Errol Martyn) Swung on landing hit hedge on attempted overshoot Bradwell Bay 10.3.44 DBF (Air Britain Serials) 10.03.44 488 Sqn. HK461 Aircraft swung on landing and undercarriage collapsed three hundred yards from N.W. perimeter of Bradwell Bay, killing one. (Mosquito Crash Log)"/>
    <x v="2"/>
    <x v="3"/>
    <x v="23"/>
    <x v="1"/>
    <x v="2"/>
    <x v="1"/>
    <m/>
    <n v="3"/>
    <x v="30"/>
    <x v="0"/>
    <n v="1"/>
    <x v="0"/>
    <x v="42"/>
    <x v="2"/>
  </r>
  <r>
    <n v="4381"/>
    <s v="LR270"/>
    <x v="12"/>
    <n v="418"/>
    <x v="0"/>
    <x v="5"/>
    <n v="10"/>
    <s v="March"/>
    <x v="5"/>
    <s v="10 March 1944"/>
    <x v="0"/>
    <s v="09.03.1944 Ranger 418 from Bradwell Bay . east of Avranches, unknown location pm (FCL). W/C RJ Bennell DFC AM +, F/O F Shield DFC RAF +, both buried in Lessay (Manche) Cem France Received from No.27 Movements Unit, 3 February 1944; missing in action, 9 March 1944; Wing Commander R.J. Bennell killed. TH-J, letter on list dated 3 February 1944. (Hugh Halliday) Day Ranger sortie (FCWDv4) Missing on day intruder mission to Rennes 10.3.44 (Air Britain Serials)"/>
    <x v="3"/>
    <x v="4"/>
    <x v="1"/>
    <x v="1"/>
    <x v="3"/>
    <x v="1"/>
    <m/>
    <n v="3"/>
    <x v="30"/>
    <x v="0"/>
    <n v="1"/>
    <x v="0"/>
    <x v="30"/>
    <x v="0"/>
  </r>
  <r>
    <n v="3079"/>
    <s v="HP928"/>
    <x v="12"/>
    <n v="613"/>
    <x v="0"/>
    <x v="16"/>
    <n v="11"/>
    <s v="March"/>
    <x v="5"/>
    <s v="11 March 1944"/>
    <x v="0"/>
    <s v="U/c collapsed on landing Tangmere 11.3.44 (Air Britain Serials) 11.03.44 613 Sqn. HP928 Undercarriage collapsed at Tangmere aerodrome, returning from ops. Crew safe. (Mosquito Crash Log)"/>
    <x v="2"/>
    <x v="3"/>
    <x v="27"/>
    <x v="1"/>
    <x v="2"/>
    <x v="1"/>
    <m/>
    <n v="3"/>
    <x v="30"/>
    <x v="0"/>
    <n v="1"/>
    <x v="0"/>
    <x v="59"/>
    <x v="3"/>
  </r>
  <r>
    <n v="162"/>
    <s v="HX809"/>
    <x v="12"/>
    <s v="418/AAEE/FIU/605"/>
    <x v="0"/>
    <x v="5"/>
    <n v="11"/>
    <s v="March"/>
    <x v="5"/>
    <s v="11 March 1944"/>
    <x v="0"/>
    <s v="Taken on strength at 418 Sqn. from De Havilland, 17 July 1943; sent to Boscombe Down, 14 November 1943. TH-Z, letter on list dated 2 September 1943. (Hugh Halliday) To A&amp;AEE performance tests 12.43 605 Sqn Bradwell Bay, flew into a balloon cable at Buntingford. The pilot was able to gain some height and both crew baled out. Date 10/3/44. (post on Key Publishing Historic Aviation Forum) The crew of HX809 were F/L Allison and P/O Tamplin, who hit a balloon cable at 820 feet, damaging the Mossie enough to make a landing impossible. They climbed to 9,000 feet and baled out OK, landing near Huntingford, with the aircraft coming down two miles away. The aircraft was coded UP-O. (We Never Slept) Hit balloon cable abandoned nr Buntingford Herts. 11.3.44 (Air Britain Serials)"/>
    <x v="2"/>
    <x v="3"/>
    <x v="53"/>
    <x v="1"/>
    <x v="2"/>
    <x v="1"/>
    <m/>
    <n v="3"/>
    <x v="30"/>
    <x v="0"/>
    <n v="1"/>
    <x v="0"/>
    <x v="22"/>
    <x v="0"/>
  </r>
  <r>
    <n v="2133"/>
    <s v="KB328"/>
    <x v="13"/>
    <s v="AAEE?"/>
    <x v="0"/>
    <x v="0"/>
    <n v="11"/>
    <s v="March"/>
    <x v="5"/>
    <s v="11 March 1944"/>
    <x v="0"/>
    <s v="to USAAF as 43-34930 [or Damaged 31.8.43 and SOC] (Air Britain Serials)  440311 BOROSDI, F A F-8 42-34930 (sic) FT DIX AAF, NJ (http://www.accident-report.com/world/namerica/slist/mcguire.html) Apparently another accident: 430924 F-8 43-34930 WRIGHT FIELD, OH  (http://www.accident-report.com/world/namerica/US/OH.html)_x000a__x000a_440311   F-8  43-34930   Test  Ft Dix AAB, Wrightstown, NJ    TOAEF  5  Borosdi, F A  USA  NJ  Ft Dix AAB, Wrightstown, NJ  _x000a_430924   F-8  43-34930     Dayton, OH    TACGC  3  Tompkins, George F  USA  OH  Wright Field, OH  _x000a__x000a_MH - Last and most serious one appears to be March 11, 1944, TOAEF means Takeoff Accident, Engine Failure, category 5 damage seems to be a total loss.  Sharp and Bowyer say this was the &quot;Acton Ontario Canada&quot; presentation aircraft, which was ferried to the U.K. in August 1943."/>
    <x v="4"/>
    <x v="3"/>
    <x v="1"/>
    <x v="1"/>
    <x v="2"/>
    <x v="1"/>
    <m/>
    <n v="3"/>
    <x v="30"/>
    <x v="0"/>
    <n v="1"/>
    <x v="1"/>
    <x v="72"/>
    <x v="1"/>
  </r>
  <r>
    <n v="833"/>
    <s v="DK288"/>
    <x v="4"/>
    <s v="RAE/105/1655MTU/13OTU/1655MTU"/>
    <x v="0"/>
    <x v="7"/>
    <n v="13"/>
    <s v="March"/>
    <x v="5"/>
    <s v="13 March 1944"/>
    <x v="0"/>
    <s v="(Ivor Broom) returned to flying duties but on 13 March 1944, he was involved in another incident which resulted in a forced landing. An electrical fault caused the dinghy in Mosquito IV, DK288, to deploy three minutes into the flight and foul the tail surfaces resulting in a skilful forced landing in a field near Bury St Edmunds. (http://www.rafweb.org/Biographies/Broom_IG.htm) and (http://www.156squadron.com/display_newpff_roll.asp?ID=1655%20MTU) Dinghy came loose and fouled tail crashlanded near Bury St.Edmunds 13.3.44 (Air Britain Serials) 13.03.44 1655MTU. DK288 Dinghy broke loose in flight and wrapped around the tail, aircraft belly landed in Norfolk and broke up. Crew safe. (Mosquito Crash Log)"/>
    <x v="2"/>
    <x v="2"/>
    <x v="94"/>
    <x v="1"/>
    <x v="2"/>
    <x v="1"/>
    <m/>
    <n v="3"/>
    <x v="30"/>
    <x v="0"/>
    <n v="1"/>
    <x v="1"/>
    <x v="12"/>
    <x v="0"/>
  </r>
  <r>
    <n v="2811"/>
    <s v="HX857"/>
    <x v="12"/>
    <s v="85/487"/>
    <x v="0"/>
    <x v="16"/>
    <n v="13"/>
    <s v="March"/>
    <x v="5"/>
    <d v="1944-03-13T00:00:00"/>
    <x v="0"/>
    <s v="Lost north of Sotteville (FCWDv4) Coded EG-L, hit by flak, ditched 30 miles north of Sotteville, P/O M.E.P. Barriball and P/O D.A. Priddle killed, time around 1600. (2nd TAF) Ditched in Channel returning from Herbouville 13.3.44 (Air Britain Serials)_x000a__x000a_420487 Pilot Officer PRIDDLE, David Allan  _x000a_ _x000a_ _x000a_Source: _x000a_NAA: A705, 166/33/140 _x000a_ _x000a_Aircraft Type:  Mosquito _x000a_Serial number:  HX 857 _x000a_Radio call sign:   _x000a_Unit:  487 Sqn Royal New Zealand Air Force _x000a_ _x000a_Summary: _x000a_Mosquito HX 857 of 487 Sqn RNZAF took off from RAF Station Gravesend, Kent, on _x000a_13 March 1944, for daytime operations to attack construction works at Herbouville. On _x000a_the return journey, HX 857 was seen by another crew to make an unsuccessful forced _x000a_landing in the sea 30 miles from the enemy coast, after being hit by ack-ack fire over _x000a_enemy territory. Ack-Ack fire had disabled one engine of HX 857 and on the way out the _x000a_aircraft was hit by ack-ack fire again. The aircraft broke up on impact with the water. _x000a_ _x000a_Although the position was circled for an hour, nothing was seen of the crew after the _x000a_aircraft hit the water. _x000a_ _x000a_Crew: _x000a_RNZAF PO Barriball (Pilot) _x000a_RAAF 420487 PO Priddle, D A (Navigator) _x000a_ _x000a_In 1949 it was recorded that the crew had lost their lives at sea. _x000a__x000a_(MISSING WITH NO KNOWN GRAVE _x000a_ _x000a_    BY ALAN STORR)"/>
    <x v="0"/>
    <x v="1"/>
    <x v="1"/>
    <x v="1"/>
    <x v="1"/>
    <x v="1"/>
    <m/>
    <n v="3"/>
    <x v="30"/>
    <x v="0"/>
    <n v="1"/>
    <x v="0"/>
    <x v="47"/>
    <x v="0"/>
  </r>
  <r>
    <n v="5499"/>
    <s v="DZ359"/>
    <x v="4"/>
    <s v="521/139"/>
    <x v="0"/>
    <x v="8"/>
    <n v="13"/>
    <s v="March"/>
    <x v="5"/>
    <s v="13/14 March 1944"/>
    <x v="1"/>
    <s v="13.03.1944 1932 139 to Frankfurt from Upwood crashed due to strong crosswind. immediately after T/O (BCL). F/L EWF Wall. When on 521 Squadron, this was Denis Braithwaite's personal aircraft, coded S - it followed him to 139 Squadron, after being overhauled, as R. 13/14 March 1944, Frankfurt, Serial Range DZ340 - DZ388. 48 Mosquitoes B.Mk1V. Series II. Powered by Merlin 21/23 engines. Part of a batch of 250 (except for four conv.to PR.MkVIII and four conv.to NFXV delivered by De Havilland (Hatfield). Started the take-off from Upwood but crashed almost immediately at 1932 in a very strong crosss-wind. No injuries. F/L E.W.F.Wall (Chorley via Lost Bombers) Swung on landing and u/c collapsed Upwood 13.3.44 (Air Britain Serials)"/>
    <x v="2"/>
    <x v="7"/>
    <x v="55"/>
    <x v="1"/>
    <x v="2"/>
    <x v="1"/>
    <m/>
    <n v="3"/>
    <x v="30"/>
    <x v="0"/>
    <n v="1"/>
    <x v="0"/>
    <x v="15"/>
    <x v="0"/>
  </r>
  <r>
    <n v="3679"/>
    <s v="LR364"/>
    <x v="12"/>
    <n v="613"/>
    <x v="0"/>
    <x v="16"/>
    <n v="13"/>
    <s v="March"/>
    <x v="5"/>
    <s v="13/14 March 1944"/>
    <x v="1"/>
    <s v="F/O (Pilot) Charles Harrison PIGG - 122091 and P/O (Nav) William Joseph WILLS - 173115 buried in the Abbeville Communal Cemetery Ext, Somme. Could have been on night 13-14 3.44. Coded SY-E, time around 2330. (2nd TAF) Missing (Juvincourt) 14.3.44 (Air Britain Serials)"/>
    <x v="3"/>
    <x v="4"/>
    <x v="1"/>
    <x v="1"/>
    <x v="3"/>
    <x v="1"/>
    <m/>
    <n v="3"/>
    <x v="30"/>
    <x v="0"/>
    <n v="1"/>
    <x v="0"/>
    <x v="59"/>
    <x v="0"/>
  </r>
  <r>
    <n v="6458"/>
    <s v="DZ718"/>
    <x v="2"/>
    <s v="605/60OTU"/>
    <x v="0"/>
    <x v="7"/>
    <n v="14"/>
    <s v="March"/>
    <x v="5"/>
    <s v="14 March 1944"/>
    <x v="0"/>
    <s v="GALVIN, Fg Off Alwyne James, NZ417044, RNZAF - Mosquito Pilot 60 OTU, RAF - 14 Mar 1944 (Age 23); Northern Ireland. Flew into hill 3m E of Dromore Co.Down 14.3.44 (Air Britain Serials) 14.03.44 60 OTU. DZ718 Pilot lost control at low altitude and struck wall on hillside 600-1000 feet above sea level three miles east of Dromore, County Down. Aircraft was on an intruder exercise at the time. (Mosquito Crash Log)"/>
    <x v="2"/>
    <x v="2"/>
    <x v="30"/>
    <x v="1"/>
    <x v="2"/>
    <x v="1"/>
    <m/>
    <n v="3"/>
    <x v="30"/>
    <x v="0"/>
    <n v="1"/>
    <x v="1"/>
    <x v="29"/>
    <x v="0"/>
  </r>
  <r>
    <n v="107"/>
    <s v="HK127"/>
    <x v="2"/>
    <s v="256/108"/>
    <x v="1"/>
    <x v="2"/>
    <n v="14"/>
    <s v="March"/>
    <x v="5"/>
    <s v="14 March 1944"/>
    <x v="0"/>
    <s v="Abandoned take-off and u/c raised to stop Luqa 14.3.44 (Air Britain Serials)"/>
    <x v="2"/>
    <x v="3"/>
    <x v="18"/>
    <x v="1"/>
    <x v="2"/>
    <x v="1"/>
    <m/>
    <n v="3"/>
    <x v="30"/>
    <x v="0"/>
    <n v="1"/>
    <x v="0"/>
    <x v="73"/>
    <x v="2"/>
  </r>
  <r>
    <n v="1416"/>
    <s v="HJ711"/>
    <x v="2"/>
    <s v="60OTU/141/169"/>
    <x v="0"/>
    <x v="17"/>
    <n v="15"/>
    <s v="March"/>
    <x v="5"/>
    <s v="15/16 March 1944"/>
    <x v="1"/>
    <s v="16.03.1944 2210 169 Bomber Support from Little Snoring hit by FLAK near Eupen, crashed minutes later . at Neu-Moresnet, on the border with Germany, 10km NNW Eupen (BCL). F/L WW Foster RCAF pow, F/O JH Grantham +, Grantham initial buried across border at Aachen. Nose section of this aircraft is under restoration at the Yorkshire Air Museum (MH) 15/16 March 1944 (FCWDv4) Missing from bomber support mission to Stuttgart 16.3.44 (Air Britain Serials)  Shot down at 23:05 Flak (abt 3.-6./514) (http://www.rafcommands.com/forum/showthread.php?14533-Mosquito-HJ711-loss-15-16-March-1944)"/>
    <x v="0"/>
    <x v="1"/>
    <x v="1"/>
    <x v="1"/>
    <x v="1"/>
    <x v="1"/>
    <m/>
    <n v="3"/>
    <x v="30"/>
    <x v="0"/>
    <n v="1"/>
    <x v="0"/>
    <x v="65"/>
    <x v="0"/>
  </r>
  <r>
    <n v="3437"/>
    <s v="LR344"/>
    <x v="12"/>
    <n v="248"/>
    <x v="0"/>
    <x v="12"/>
    <n v="16"/>
    <s v="March"/>
    <x v="5"/>
    <s v="16 March 1944"/>
    <x v="0"/>
    <s v="Dived into ground on air test descending in cloud nr Madron Cornwall 16.3.44 (Air Britain Serials) 16.03.44 248 Sqn. LR344 Aircraft dived out of cloud and flew into hillside near Madron, Cornwall. (Mosquito Crash Log)_x000a__x000a_Name: GORE, RONALD FREDERICK _x000a_Initials: R F _x000a_Nationality: United Kingdom _x000a_Rank: Flying Officer (Pilot) _x000a_Regiment/Service: Royal Air Force Volunteer Reserve _x000a_Unit Text: 248 Sqdn. _x000a_Date of Death: 16/03/1944 _x000a_Service No: 133433 _x000a_Casualty Type: Commonwealth War Dead _x000a_Grave/Memorial Reference: Row 2. Grave 24. _x000a_Cemetery: ILLOGAN (ST. ILLOGAN) CHURCHYARD _x000a__x000a_Name: SKELTON, PETER JOHN _x000a_Initials: P J _x000a_Nationality: United Kingdom _x000a_Rank: Aircraftman 2nd Class (Pilot U/T) _x000a_Regiment/Service: Royal Air Force Volunteer Reserve _x000a_Unit Text: 248 Sqdn. _x000a_Age: 19 _x000a_Date of Death: 16/03/1944 _x000a_Service No: 220320] _x000a_Additional information: Son of Leslie John and Ida Cambridge Skelton, of Chorltonville, Manchester. _x000a_Casualty Type: Commonwealth War Dead _x000a_Grave/Memorial Reference: Row 1. Grave 26. _x000a_Cemetery: ILLOGAN (ST. ILLOGAN) CHURCHYARD _x000a__x000a_(CWGC)"/>
    <x v="2"/>
    <x v="2"/>
    <x v="35"/>
    <x v="1"/>
    <x v="2"/>
    <x v="1"/>
    <m/>
    <n v="3"/>
    <x v="30"/>
    <x v="0"/>
    <n v="1"/>
    <x v="0"/>
    <x v="52"/>
    <x v="0"/>
  </r>
  <r>
    <n v="1585"/>
    <s v="HJ763"/>
    <x v="6"/>
    <s v="418/29/464/107"/>
    <x v="0"/>
    <x v="16"/>
    <n v="17"/>
    <s v="March"/>
    <x v="5"/>
    <s v="17 March 1944"/>
    <x v="0"/>
    <s v="Taken on strength at 418 Sqn. from No.27 Movements Unit, 11 June 1943; to No.29 Squadron, 16 August 1943. TH-V, letter obtained from ORB entry of 16 August 1943. Lost wing in dive Woodcott range 17.3.44 (Air Britain Serials) 17.03.44 107 Sqn. HJ763 Aircraft failed to pull out of dive at Woodcott bombing range, killing 2. (Mosquito Crash Log)"/>
    <x v="2"/>
    <x v="3"/>
    <x v="52"/>
    <x v="1"/>
    <x v="2"/>
    <x v="1"/>
    <m/>
    <n v="3"/>
    <x v="30"/>
    <x v="0"/>
    <n v="1"/>
    <x v="0"/>
    <x v="57"/>
    <x v="0"/>
  </r>
  <r>
    <n v="6216"/>
    <s v="HK261"/>
    <x v="2"/>
    <n v="125"/>
    <x v="0"/>
    <x v="2"/>
    <n v="18"/>
    <s v="March"/>
    <x v="5"/>
    <s v="18 March 1944"/>
    <x v="0"/>
    <s v="Collided on GCI Practice, over North Channel, Stranraer. (http://www.gcbooks.demon.co.uk/rafwrecks.htm) &quot;On St. Patrick's Day 1944, the Squadron's Operation Log recorded, 'An unfortunate incident occurred today with the loss of two aircraft and crews.' Shortly after nine that evening two of the squadron's Mosquitos were airborne for a ground-controlled interception (GCI) excercise. For this purpose they were handed over to the control of Ballywooden Station, near Belfast. During the next 90 minutes the planes carried out three interception runs under radar direction from Ballywooden. With the exercise completed, the two were turned over to Sector Control and given a vector which would take them back to base. This final instruction was not acknowledged. Sector Control, having called the two aircraft and got no reply, learned from Ballywooden that both planes had appeared to lose altitude rapidly and to fade off the radar tube. It was presumed that the two had been in collision, and Air/Sea Rescue was immediately put into operation. At Valley 15 aircraft from No.125 Squadron scrambled to join in the search as soon as it was daylight, but no trace was found of the missing Mosquitoes. The two pilots, both Newfoundlanders, and their two Welsh navigator-radio operators were listed as missing. It was the end of the road for F/L Eric Snow and his navigator, F/O D.M. Griffiths, and for F/O Jack Reid and P/O H.J. Rich.&quot; From G.W.L. Nicholson's 1969 work, &quot;More Fighting Newfoundlanders : a History of Newfoundland's Fighting Forces in the Second World War&quot; (Hugh Halliday on RAF Commands) I have F/Lt Snow as pilot and F/O Griffiths as Nav. of HK261 and P/O Reid pilot and P/O Rich as Nav. HX326. (Tony Kearns on RAF Commands) Collided with HK326 over Irish Sea on AI exercise 18.3.44 (Air Britain Serials) 14.03.44 125 Sqn. HK261 While on GCI practice collided with another Mosquito of 125 Sqn., HK236 and crashed into Irish Sea. (Mosquito Crash Log)"/>
    <x v="2"/>
    <x v="2"/>
    <x v="19"/>
    <x v="1"/>
    <x v="2"/>
    <x v="1"/>
    <m/>
    <n v="3"/>
    <x v="30"/>
    <x v="0"/>
    <n v="1"/>
    <x v="0"/>
    <x v="74"/>
    <x v="2"/>
  </r>
  <r>
    <n v="6284"/>
    <s v="HK326"/>
    <x v="2"/>
    <n v="125"/>
    <x v="0"/>
    <x v="2"/>
    <n v="18"/>
    <s v="March"/>
    <x v="5"/>
    <s v="18 March 1944"/>
    <x v="0"/>
    <s v="Collided on GCI Practice, over North Channel, Stranraer. (http://www.gcbooks.demon.co.uk/rafwrecks.htm) &quot;On St. Patrick's Day 1944, the Squadron's Operation Log recorded, 'An unfortunate incident occurred today with the loss of two aircraft and crews.' Shortly after nine that evening two of the squadron's Mosquitos were airborne for a ground-controlled interception (GCI) excercise. For this purpose they were handed over to the control of Ballywooden Station, near Belfast. During the next 90 minutes the planes carried out three interception runs under radar direction from Ballywooden. With the exercise completed, the two were turned over to Sector Control and given a vector which would take them back to base. This final instruction was not acknowledged. Sector Control, having called the two aircraft and got no reply, learned from Ballywooden that both planes had appeared to lose altitude rapidly and to fade off the radar tube. It was presumed that the two had been in collision, and Air/Sea Rescue was immediately put into operation. At Valley 15 aircraft from No.125 Squadron scrambled to join in the search as soon as it was daylight, but no trace was found of the missing Mosquitoes. The two pilots, both Newfoundlanders, and their two Welsh navigator-radio operators were listed as missing. It was the end of the road for F/L Eric Snow and his navigator, F/O D.M. Griffiths, and for F/O Jack Reid and P/O H.J. Rich.&quot; From G.W.L. Nicholson's 1969 work, &quot;More Fighting Newfoundlanders : a History of Newfoundland's Fighting Forces in the Second World War&quot; (Hugh Halliday on RAF Commands) I have F/Lt Snow as pilot and F/O Griffiths as Nav. of HK261 and P/O Reid pilot and P/O Rich as Nav. HX326. (Tony Kearns on RAF Commands) Collided with HK261 on AI exercise over Irish Sea 18.3.44 (Air Britain Serials)"/>
    <x v="2"/>
    <x v="2"/>
    <x v="19"/>
    <x v="1"/>
    <x v="2"/>
    <x v="1"/>
    <m/>
    <n v="3"/>
    <x v="30"/>
    <x v="0"/>
    <n v="1"/>
    <x v="0"/>
    <x v="74"/>
    <x v="2"/>
  </r>
  <r>
    <n v="6756"/>
    <s v="MM402"/>
    <x v="12"/>
    <n v="464"/>
    <x v="0"/>
    <x v="16"/>
    <n v="18"/>
    <s v="March"/>
    <x v="5"/>
    <d v="1944-03-18T00:00:00"/>
    <x v="0"/>
    <s v="Was SB-A on Amiens prison raid, S/L Sugden Shot down by flak (FCWDv4), Mosquito coded A, S/L W.R.C. Sugden and F/O A.H. Bridger both POW, shot down by flak at Hengelo around 1640. (2nd TAF). Came down at 1730, Tubbergen (Zenderenseweg) (1944 sec_tcm5-7285.pdf) Came down at 1700 at Albergen / Almas (http://www.footnote.com/viewer.php?image=38654062&amp;query=cherbourg%20sea&amp;words=cherbourg%7Csea#38650468) Missing 21.3.44 (Air Britain Serials)"/>
    <x v="0"/>
    <x v="1"/>
    <x v="1"/>
    <x v="1"/>
    <x v="1"/>
    <x v="1"/>
    <m/>
    <n v="3"/>
    <x v="30"/>
    <x v="0"/>
    <n v="1"/>
    <x v="0"/>
    <x v="46"/>
    <x v="0"/>
  </r>
  <r>
    <n v="2755"/>
    <s v="DZ647"/>
    <x v="4"/>
    <s v="627/692"/>
    <x v="0"/>
    <x v="8"/>
    <n v="18"/>
    <s v="March"/>
    <x v="5"/>
    <s v="18/19 March 1944"/>
    <x v="1"/>
    <s v="19.03.1944 2002 692 to Frankfurt from Graveley shot down by night fighter, crashed in general vicinity of Hannover. (MH - This is incorrect, see below, actually came down NE of Frankfurt.) Lost without trace (BCL). F/O JC Leithead RCAF +, W/O JY Burke +, rest in Hannover War Cem Mosquito B.Mk.IV s/n DZ647 coded P3-B of No.692 (B) Squadron became the first aircraft of its type to drop a ‘Cookie’ on Germany. It happened on the 23rd of February 1944 with Dusseldorf being the unwanting recipient. DZ647 P3-B, The first Mosquito crew to drop the 4,000 pdr was Sqn Ldr Watts (New Zealand) and his crewman Flg Off Hassell &quot;DZ647 P3-B&quot;.Minorhistorian (talk) 11:52, 9 August 2008 (UTC) (http://en.wikipedia.org/wiki/Talk:De_Havilland_Mosquito#23.2F24_February_1944) Missing (Frankfurt) 19.3.44 (Air Britain Serials) MH - 141 Squadron night fighters claimed three Ju 88s in the vicinity of Frankfurt during the course of this raid. Does Strandmoewe have places of first burial for this crew? Crashed at 20:02 hours (German time), just NNE of Ulfa (http://lostaircraft.com/database.php?mode=viewentry&amp;e=188, citing Niddaer Geschichtsblätter Heft 7 S.50 ASIN: 3980391566 ; Vergilbte Akten - Verglühtes Metall Band 1 S.213-215 ISBN10: 3936291365.) which also gives cause of loss as enemy aircraft. MH can find no matching Luftwaffe claim, however three victories over Ju 88s were claimed by 141 Sqn aircraft near Frankfurt, two by White/Allen, one by Forshaw / Folley. Whites first claim was at 22.25 British time, 15 miles north of Frankfurt. Ulfa is about 45 km NNE of Frankfurt.     Absturz im Kinzigtal: Die Luftfahrt im hessischen Kinzigtal von 1895 bis 1950, by Eckard Sauer, says this Mosquito was shot down by flak, coming down at Nidda-Ulfa, and that the crew baled out but were killed after landing. "/>
    <x v="0"/>
    <x v="1"/>
    <x v="1"/>
    <x v="1"/>
    <x v="1"/>
    <x v="1"/>
    <m/>
    <n v="3"/>
    <x v="30"/>
    <x v="0"/>
    <n v="1"/>
    <x v="0"/>
    <x v="66"/>
    <x v="0"/>
  </r>
  <r>
    <n v="4148"/>
    <s v="HK408"/>
    <x v="17"/>
    <s v="301FTU/Malta"/>
    <x v="1"/>
    <x v="2"/>
    <n v="18"/>
    <s v="March"/>
    <x v="5"/>
    <s v="18 March 1944"/>
    <x v="2"/>
    <s v="Lost 18.3.44 NFD (Air Britain Serials)"/>
    <x v="6"/>
    <x v="3"/>
    <x v="1"/>
    <x v="1"/>
    <x v="2"/>
    <x v="1"/>
    <m/>
    <n v="3"/>
    <x v="30"/>
    <x v="0"/>
    <n v="1"/>
    <x v="0"/>
    <x v="62"/>
    <x v="2"/>
  </r>
  <r>
    <n v="7618"/>
    <s v="HJ665"/>
    <x v="6"/>
    <s v="Hdlg Sqn/ECFS"/>
    <x v="0"/>
    <x v="1"/>
    <n v="19"/>
    <s v="March"/>
    <x v="5"/>
    <s v="19 March 1944"/>
    <x v="0"/>
    <s v="Engine cut on approach yawed into ground Hullavington 19.3.44 (Air Britain Serials) 19.03.44 ECFS. HJ165 After engine failure on approach, crashed one and a half miles S.E. of Hullavington aerodrome. Crew safe. (Mosquito Crash Log)"/>
    <x v="2"/>
    <x v="2"/>
    <x v="2"/>
    <x v="1"/>
    <x v="2"/>
    <x v="1"/>
    <m/>
    <n v="3"/>
    <x v="30"/>
    <x v="0"/>
    <n v="1"/>
    <x v="1"/>
    <x v="75"/>
    <x v="0"/>
  </r>
  <r>
    <n v="4934"/>
    <s v="HK255"/>
    <x v="2"/>
    <n v="25"/>
    <x v="0"/>
    <x v="2"/>
    <n v="19"/>
    <s v="March"/>
    <x v="5"/>
    <s v="19 March 1944"/>
    <x v="0"/>
    <s v="19.03.1944 pm Scramble (alarm start) 25 to off Cromer from Castle Camps Shot down 3 Ju88, damaged by debris and lost one engine, crash landed at base. at Castle Camps airfield (FCL). F/L J Singleton ok, F/O WG Haslam ok, cv at Marshalls(Cambridge), delivered as MKXVI 04.09.43-26.02.44, no further info Shot down 3 e/as then crashlanded Crashlanded at Coltishall 19.3.44 (Air Britain Serials) 19.03.44 25 Sqn. HK255 Crashed near Coltishall after shooting down three Ju 188s. (Mosquito Crash Log)"/>
    <x v="0"/>
    <x v="22"/>
    <x v="1"/>
    <x v="1"/>
    <x v="4"/>
    <x v="1"/>
    <m/>
    <n v="3"/>
    <x v="30"/>
    <x v="0"/>
    <n v="1"/>
    <x v="0"/>
    <x v="14"/>
    <x v="2"/>
  </r>
  <r>
    <n v="4297"/>
    <s v="HK314"/>
    <x v="2"/>
    <n v="219"/>
    <x v="0"/>
    <x v="2"/>
    <n v="19"/>
    <s v="March"/>
    <x v="5"/>
    <s v="19 March 1944"/>
    <x v="0"/>
    <s v="19/03/1944 Mosquito HK314 of 219 Squadron crashed at Knowle while performing a slow roll at low altitude. Pilot T/W/O/2 G McKintosh, Canadian and F/Sgt Griffin were both killed. (http://www.couplandbell.com/marg/crashes1944.htm) Stalled while low flying Knowle Warks. 19.3.44 (Air Britain Serials) 19.03.44 219 Sqn. HK314 Crashed after loss of control in a slow roll at low altitude at Stripes Hill near Avondale Cottage, Warwick Road, Knowle, Warks and caught fire. (Mosquito Crash Log)"/>
    <x v="2"/>
    <x v="2"/>
    <x v="34"/>
    <x v="1"/>
    <x v="2"/>
    <x v="1"/>
    <m/>
    <n v="3"/>
    <x v="30"/>
    <x v="0"/>
    <n v="1"/>
    <x v="0"/>
    <x v="76"/>
    <x v="2"/>
  </r>
  <r>
    <n v="4882"/>
    <s v="MM254"/>
    <x v="14"/>
    <n v="684"/>
    <x v="3"/>
    <x v="0"/>
    <n v="19"/>
    <s v="March"/>
    <x v="5"/>
    <s v="19 March 1944"/>
    <x v="0"/>
    <s v="Swung on take-off and u/c collapsed Dum Dum 19.3.44 (Air Britain Serials)"/>
    <x v="2"/>
    <x v="3"/>
    <x v="33"/>
    <x v="1"/>
    <x v="2"/>
    <x v="1"/>
    <m/>
    <n v="3"/>
    <x v="30"/>
    <x v="0"/>
    <n v="1"/>
    <x v="0"/>
    <x v="50"/>
    <x v="0"/>
  </r>
  <r>
    <n v="7284"/>
    <s v="HJ933"/>
    <x v="2"/>
    <s v="605/60OTU"/>
    <x v="0"/>
    <x v="7"/>
    <n v="20"/>
    <s v="March"/>
    <x v="5"/>
    <s v="20 March 1944"/>
    <x v="0"/>
    <s v="Burzynski, Jan Wilhelm, st. szer., 20.3.44, Petruszka, Aleks., por.pil., 20.3.44 (http://felsztyn.tripod.com/id22.html), Mosquito II, HJ933, 60 OTU crashed at Audlem, Cheshire 20/03/44, crew confirmed by Henk Welting Control lost in cloud dived into ground Audlem Cheshire 20.3.44 (Air Britain Serials) 20;03;44 60 OTU. HJ933 Aircraft struck ground at Hankelow Court, Audlem, Cheshire after diving steeply and exploded on impact, killing two. (Mosquito Crash Log)"/>
    <x v="2"/>
    <x v="2"/>
    <x v="35"/>
    <x v="1"/>
    <x v="2"/>
    <x v="1"/>
    <m/>
    <n v="3"/>
    <x v="30"/>
    <x v="0"/>
    <n v="1"/>
    <x v="1"/>
    <x v="29"/>
    <x v="2"/>
  </r>
  <r>
    <n v="3461"/>
    <s v="LR361"/>
    <x v="12"/>
    <n v="248"/>
    <x v="0"/>
    <x v="12"/>
    <n v="21"/>
    <s v="March"/>
    <x v="5"/>
    <s v="21 March 1944"/>
    <x v="0"/>
    <s v="I am trying to find out more about the loss of F/Sgt Mowat who was killed on the 21 March 1944. I think he may have been in a Mosquito, and that he was flying with F/O Orr who seems to have been buried in Lennel Churchyard (while Mowat is commemorated on the Runnymede Memorial). A German report says a Mosquito went into the sea off Lancarneau (MH - Concarneau, south of Brest?) at 16:15. (http://www.footnote.com/image/38650563/mosquitoes%7CMosquito/) Hit by flak attacking ship off Spanish coast and ditched 25m S of Lizard 21.3.44 (Air Britain Serials)"/>
    <x v="0"/>
    <x v="1"/>
    <x v="1"/>
    <x v="1"/>
    <x v="1"/>
    <x v="1"/>
    <m/>
    <n v="3"/>
    <x v="30"/>
    <x v="0"/>
    <n v="1"/>
    <x v="0"/>
    <x v="52"/>
    <x v="0"/>
  </r>
  <r>
    <n v="90"/>
    <s v="HJ913"/>
    <x v="2"/>
    <s v="410/157/307/410/157/307/13OTU"/>
    <x v="0"/>
    <x v="7"/>
    <n v="22"/>
    <s v="March"/>
    <x v="5"/>
    <s v="22 March 1944"/>
    <x v="0"/>
    <s v="Lost height and crashlanded nr Buckingham 22.3.44 (Air Britain Serials) 22.03.44 13 OTU. HJ913 Aircraft was on a low level practice when it struck a hut at Castle Fields Farm near Buckingham and force landed. Crew safe. (Mosquito Crash Log)"/>
    <x v="2"/>
    <x v="2"/>
    <x v="30"/>
    <x v="1"/>
    <x v="2"/>
    <x v="1"/>
    <m/>
    <n v="3"/>
    <x v="30"/>
    <x v="0"/>
    <n v="1"/>
    <x v="1"/>
    <x v="39"/>
    <x v="2"/>
  </r>
  <r>
    <n v="2429"/>
    <s v="HX812"/>
    <x v="12"/>
    <n v="418"/>
    <x v="0"/>
    <x v="5"/>
    <n v="22"/>
    <s v="March"/>
    <x v="5"/>
    <s v="22/23 March 1944"/>
    <x v="1"/>
    <s v="22.03.1944 Evening intruder 418 to Stuttgart from Ford . Lost without trace (FCL). F/L CA Walker evd, F/O TJ Roberts pow, no further info Taken on strength from De Havilland, 19 July 1943; missing on operations, 22 March 1944. TH-T, letter on list dated 2 September 1943. 22/23 March 1944 (FCWDv4) “We welcome back to the Squadron F/L C A Walker. On March 22nd, whilst on a trip to Echterlingen, he ran out of gas 23 minutes from home and landed in the Pas de Calais area. He remained at liberty, but his Navigator F/O T J Roberts, owing to injuries received in the foot, decided to become a non-paying guest of the Germans for the duration! The British 2nd Army liberated the Pas de Calais area on 5th September and F/L Walker landed in England on 8th September. Good show!” (Squadron ORB for September 19 1944) On the night of 22/23 March the squadron posted its second aircraft missing within 13 days. This time no loss of life was involved. Returning from a &quot;Flower&quot; in the Stuttgart area, F/L Cliff Walker and navigator F/O T. J. Roberts ran out of fuel and crash-landed near Abbeville. Walker began to evade, but Roberts, handicapped by an injured foot, had to be left behind and was soon captured. Contacting the Resistance, Walker moved from house to house and from village to village for the next five months or so, devoting much of that time to helping the Resistance to organize. He was billeted with a local commandant of the FFI* (French Forces of the Interior) when the British Second Army liberated the area on 4 September 1944 (INTRUDER, The history of No. 418 Squadron. BY SQUADRON LEADER A. P. HEATHCOTE Air Historical Branch) Missing from night intruder to Stuttgart 23.3.44 (Air Britain Serials)"/>
    <x v="0"/>
    <x v="8"/>
    <x v="1"/>
    <x v="1"/>
    <x v="4"/>
    <x v="1"/>
    <m/>
    <n v="3"/>
    <x v="30"/>
    <x v="0"/>
    <n v="1"/>
    <x v="0"/>
    <x v="30"/>
    <x v="0"/>
  </r>
  <r>
    <n v="2247"/>
    <s v="HX825"/>
    <x v="12"/>
    <s v="29/464/487"/>
    <x v="0"/>
    <x v="16"/>
    <n v="22"/>
    <s v="March"/>
    <x v="5"/>
    <s v="22/23 March 1944"/>
    <x v="1"/>
    <s v="Served with 464 Sqn, under RAF control 9/43. (Brian Fillery's website) Coded EG-U, crew of Beazer and Lefourneau both OK, time 2240. (2nd TAF) U/c collapsed on landing Hunsdon 22.3.44 (Air Britain Serials) 22.03.44 487 Sqn. HX825 Aircraft was landing after starboard engine trouble on take-off at Hunsdon aerodrome when the undercarriage collapsed Cat.E. (Mosquito Crash Log)"/>
    <x v="2"/>
    <x v="3"/>
    <x v="2"/>
    <x v="1"/>
    <x v="2"/>
    <x v="1"/>
    <m/>
    <n v="3"/>
    <x v="30"/>
    <x v="0"/>
    <n v="1"/>
    <x v="0"/>
    <x v="47"/>
    <x v="0"/>
  </r>
  <r>
    <n v="4253"/>
    <s v="LR476"/>
    <x v="11"/>
    <s v="109/105"/>
    <x v="0"/>
    <x v="8"/>
    <n v="22"/>
    <s v="March"/>
    <x v="5"/>
    <s v="22/23 March 1944"/>
    <x v="1"/>
    <s v="22.03.1944 1956 attack airfield105 to Deelen from Marham at landing on return bomb fell from starboard wing and exploded. Marham airfield 2250 (BCL). F/L CF Boxall +, F/L TW Robinson DFC inj, Boxall buried in Cambridge City Cem On the night of 22nd March 1944, Mosquito NF.XIII HK476 (sic) GB-T (T-Tommy) of 105 Sqn was returning to Marham after a raid. One of the wing bombs had failed to release, possibly due to the bomb rack lugs freezing, and upon landing the bomb released and exploded. This caused the disintegration of the starboard wing and set fire to the aircraft, killing one of the crew and injuring the other. The following day 105 Sqn left for their new home at Bourne, while in April, 109 Sqn left for Little Staughton. With the departure of the Mosquito sqns, Marham closed for the installation of concrete runways, peri-track and dispersal's. This marked the end of wartime operations of the airfield. http://www.rafmarham.co.uk/history/ww2.htm 22/23 March, &quot;Serial Range LR475 - LR477. 3 Mosquito B.Mk1V. Powered by Merlin 72 engines. Part of a batch of 22 delivered by De Havilland (Hatfield) between 17Apr43 and 10Nov43 to 105 Sqdn with whom it flew its first operational sortie 1Jan44.. Airborne 1956 22Mar44 from Marham to attack the airfield. On completion of the sortie, the Mosquito landed at 2250 at Marham and as it did so a bomb fell from the starboard wing carrier and exploded. F/L Boxall is buried in Cambridge City Cemetery, while F/l Robinson is believed to have recovered from his injuries. F/L C.F.Boxall KIA F/L T.W.Robinson DFC Inj &quot; (Chorley via Lost Bombers) Bomb dropped off on landing and blew up Marham 22.3.44 on return from airfield Intruder sortie DBF (Air Britain Serials)"/>
    <x v="2"/>
    <x v="7"/>
    <x v="95"/>
    <x v="1"/>
    <x v="2"/>
    <x v="1"/>
    <m/>
    <n v="3"/>
    <x v="30"/>
    <x v="0"/>
    <n v="1"/>
    <x v="0"/>
    <x v="4"/>
    <x v="0"/>
  </r>
  <r>
    <n v="7158"/>
    <s v="HK533"/>
    <x v="17"/>
    <n v="604"/>
    <x v="0"/>
    <x v="2"/>
    <n v="23"/>
    <s v="March"/>
    <x v="5"/>
    <s v="23 March 1944"/>
    <x v="0"/>
    <s v="Engine cut overshot forced landing and u/c collapsed Leeming 23.3.44 (Air Britain Serials) 23.03.44 604 Sqn. HK533 Port engine failed in flight and aircraft force landed at Leeming aerodrome Crew safe. (Mosquito Crash Log)"/>
    <x v="2"/>
    <x v="3"/>
    <x v="2"/>
    <x v="1"/>
    <x v="2"/>
    <x v="1"/>
    <m/>
    <n v="3"/>
    <x v="30"/>
    <x v="0"/>
    <n v="1"/>
    <x v="0"/>
    <x v="77"/>
    <x v="2"/>
  </r>
  <r>
    <n v="3607"/>
    <s v="HK535"/>
    <x v="17"/>
    <s v="Reserial SM700/488"/>
    <x v="0"/>
    <x v="2"/>
    <n v="23"/>
    <s v="March"/>
    <x v="5"/>
    <s v="23 March 1944"/>
    <x v="0"/>
    <s v="Serials duplicated with Lancasters, renumbered SM700 Overshot single-engined landing and u/c raised to stop Fairwood Common 23.3.44 (Air Britain Serials) 23.03.44 488 Sqn. SM700 Aircraft overshot runway at Bradwell Bay aerodrome and crashed one hundred yards east of it. This aircraft was originally HK535. (Mosquito Crash Log)"/>
    <x v="2"/>
    <x v="3"/>
    <x v="6"/>
    <x v="1"/>
    <x v="2"/>
    <x v="1"/>
    <m/>
    <n v="3"/>
    <x v="30"/>
    <x v="0"/>
    <n v="1"/>
    <x v="0"/>
    <x v="42"/>
    <x v="2"/>
  </r>
  <r>
    <n v="3382"/>
    <s v="MM291"/>
    <x v="18"/>
    <n v="680"/>
    <x v="1"/>
    <x v="0"/>
    <n v="23"/>
    <s v="March"/>
    <x v="5"/>
    <s v="23 March 1944"/>
    <x v="0"/>
    <s v="Crashed on take-off Matariya 23.3.44 (Air Britain Serials)"/>
    <x v="2"/>
    <x v="3"/>
    <x v="18"/>
    <x v="1"/>
    <x v="2"/>
    <x v="1"/>
    <m/>
    <n v="3"/>
    <x v="30"/>
    <x v="0"/>
    <n v="1"/>
    <x v="0"/>
    <x v="78"/>
    <x v="0"/>
  </r>
  <r>
    <n v="3344"/>
    <s v="HX823"/>
    <x v="12"/>
    <n v="605"/>
    <x v="0"/>
    <x v="5"/>
    <n v="23"/>
    <s v="March"/>
    <x v="5"/>
    <s v="23/24 March 1944"/>
    <x v="1"/>
    <s v="23.03.1944 eveng Intruder sortie 605 to Gardelegen from Bradwell Bay . Lost without trace (FCL). F/L JR Beckett RAAF +, F/O FD Topping +, both buried in Amersfort General Cem On 13th trip of second tour. UP-K, Wreck recovered from Nieuwkoop/Aarlandervee in 1993. Another source says this was UP-B. Pilot F/Lt John Roger Beckett RAAF and Observer F/O Fred Dutton Topping. Plane crashed in Neiwkoop (Holland) approx 20:45 BDST having left Bradwell Bay at approx 20:00 BDST. Also identified as HX823/G, indicating need for an armed guard round the clock. Erich Brown has no matching Luftwaffe claims. (MH) Missing (Gardelegen) 24.3.44 (Air Britain Serials) 23/24 March, crashed 20.30 hours at Aarland 12km east of Leiden. (Beckett's Casualty File) Locals reported the aircraft fell burning into a meadow, and buried itself deep into the ground, smashing to pieces and burning fiercely. Merlin25s, engine serial numbers in casualty report."/>
    <x v="3"/>
    <x v="4"/>
    <x v="1"/>
    <x v="1"/>
    <x v="3"/>
    <x v="1"/>
    <m/>
    <n v="3"/>
    <x v="30"/>
    <x v="0"/>
    <n v="1"/>
    <x v="0"/>
    <x v="22"/>
    <x v="0"/>
  </r>
  <r>
    <n v="4964"/>
    <s v="KB116"/>
    <x v="13"/>
    <s v="Scot.Avn/3FPP"/>
    <x v="0"/>
    <x v="10"/>
    <n v="24"/>
    <s v="March"/>
    <x v="5"/>
    <s v="24 March 1944"/>
    <x v="0"/>
    <s v="Swung on take-off and u/c collapsed Hawarden 24.3.44 (Air Britain Serials)"/>
    <x v="2"/>
    <x v="2"/>
    <x v="33"/>
    <x v="1"/>
    <x v="2"/>
    <x v="1"/>
    <m/>
    <n v="3"/>
    <x v="30"/>
    <x v="0"/>
    <n v="1"/>
    <x v="1"/>
    <x v="79"/>
    <x v="1"/>
  </r>
  <r>
    <n v="7679"/>
    <s v="LR467"/>
    <x v="14"/>
    <n v="540"/>
    <x v="0"/>
    <x v="0"/>
    <n v="24"/>
    <s v="March"/>
    <x v="5"/>
    <s v="24 March 1944"/>
    <x v="0"/>
    <s v="Swung on take-off and u/c collapsed Benson 24.3.44 (Air Britain Serials) 24.03.44 540 Sqn. LR467 Aircraft swung on take-off from Benson aerodrome and undercarriage collapsed. Aircraft declared Cat. E. (Mosquito Crash Log)"/>
    <x v="2"/>
    <x v="3"/>
    <x v="33"/>
    <x v="1"/>
    <x v="2"/>
    <x v="1"/>
    <m/>
    <n v="3"/>
    <x v="30"/>
    <x v="0"/>
    <n v="1"/>
    <x v="0"/>
    <x v="16"/>
    <x v="0"/>
  </r>
  <r>
    <n v="6663"/>
    <s v="NS879"/>
    <x v="12"/>
    <n v="487"/>
    <x v="0"/>
    <x v="16"/>
    <n v="24"/>
    <s v="March"/>
    <x v="5"/>
    <s v="24 March 1944"/>
    <x v="0"/>
    <s v="Coded EG-C, crew of White and Ball OK after crash-landing at Friston around 1900. (2nd TAF) Should be Derek Bovet-White. (The Mossie Number 2) Hit wires nr Biville and crashlanded Friston 24.3.44 (Air Britain Serials)"/>
    <x v="2"/>
    <x v="3"/>
    <x v="53"/>
    <x v="1"/>
    <x v="2"/>
    <x v="1"/>
    <m/>
    <n v="3"/>
    <x v="30"/>
    <x v="0"/>
    <n v="1"/>
    <x v="0"/>
    <x v="47"/>
    <x v="0"/>
  </r>
  <r>
    <n v="923"/>
    <s v="HJ709"/>
    <x v="2"/>
    <s v="51OTU/60OTU/141/239"/>
    <x v="0"/>
    <x v="17"/>
    <n v="24"/>
    <s v="March"/>
    <x v="5"/>
    <s v="24/25 March 1944"/>
    <x v="1"/>
    <s v="24.03.1944 2300 239 Bomber Support from West Raynham set course for Ruhr. Lost without trace (BCL). F/L HC Butler +, F/S AWS Robertson +, no info. Crew remembered on Runnymede memorial (http://www.crashplace.de/) Missing from bomber support mission 24.3.44 (Air Britain Serials)"/>
    <x v="3"/>
    <x v="4"/>
    <x v="1"/>
    <x v="1"/>
    <x v="3"/>
    <x v="1"/>
    <m/>
    <n v="3"/>
    <x v="30"/>
    <x v="0"/>
    <n v="1"/>
    <x v="0"/>
    <x v="63"/>
    <x v="0"/>
  </r>
  <r>
    <n v="926"/>
    <s v="W4084"/>
    <x v="2"/>
    <s v="157/60OTU/141/239"/>
    <x v="0"/>
    <x v="17"/>
    <n v="24"/>
    <s v="March"/>
    <x v="5"/>
    <s v="24/25 March 1944"/>
    <x v="1"/>
    <s v="25.03.1944 2300 239 to Berlin from West Raynham set course for Berlin where it was set on fire at 17000ft. Lost without trace (BCL). F/L RJ Armstrong pow, F/O EGN Mold pow, Caught fire and abandoned on bomber support mission to Berlin 25.3.44 (Air Britain Serials)"/>
    <x v="0"/>
    <x v="12"/>
    <x v="7"/>
    <x v="1"/>
    <x v="4"/>
    <x v="1"/>
    <m/>
    <n v="3"/>
    <x v="30"/>
    <x v="0"/>
    <n v="1"/>
    <x v="0"/>
    <x v="63"/>
    <x v="0"/>
  </r>
  <r>
    <n v="4883"/>
    <s v="DZ760"/>
    <x v="2"/>
    <s v="605/60OTU"/>
    <x v="0"/>
    <x v="7"/>
    <n v="25"/>
    <s v="March"/>
    <x v="5"/>
    <s v="25 March 1944"/>
    <x v="0"/>
    <s v="UP-K on 605 Sqn. Overshot landing at High Ercall 25.3.44 DBR (Air Britain Serials) 25.03.44 60 MTU. DZ760 Overshot on single engine landing and ended up three hundred yards west of High Ercall with a broken back. Crew safe. (Mosquito Crash Log)"/>
    <x v="2"/>
    <x v="2"/>
    <x v="6"/>
    <x v="1"/>
    <x v="2"/>
    <x v="1"/>
    <m/>
    <n v="3"/>
    <x v="30"/>
    <x v="0"/>
    <n v="1"/>
    <x v="1"/>
    <x v="29"/>
    <x v="0"/>
  </r>
  <r>
    <n v="2115"/>
    <s v="HJ708"/>
    <x v="2"/>
    <s v="51OTU/60OTU/141"/>
    <x v="0"/>
    <x v="17"/>
    <n v="25"/>
    <s v="March"/>
    <x v="5"/>
    <s v="25/26 March 1944"/>
    <x v="1"/>
    <s v="26.03.1944 2050 Patrol141 Bomber Support from West Raynham abandoned due to engine trouble at 17-18000ft. 8km NE Laon (Aisne) (BCL). F/O FED Van Den Plassche evd, F/O G Mamoutoff evd. TW-P (http://www.crashplace.de/) TW-P Airborne 2050 25Mar44 from West Raynham tasked to patrol the Mayberge area at 17,000 to 18,000 feet. Due to engine problems, the Mosquito was abandoned 8 km NE of Laon (Aisne), France. On 20Jun44 while evading capture, F/O Mamoutoff, whose Russian parents lived in London, was killed. He is now buried in Choloy War cemetery. Belgian born F/O Van DenPlaxxche arrived back in England 2 May44. Nine years later, and whle serving in the Belgian air Force, he was killed in a flying accident. F/O F.E.D.Van Den Plassche Evd F/O G.Mamoutoff Evd (sic). &quot; AIR14/1442 Engine caught fire while chasing enemy aircraft abandoned over Northern France 26.3.44 (Air Britain Serials)"/>
    <x v="0"/>
    <x v="12"/>
    <x v="7"/>
    <x v="1"/>
    <x v="4"/>
    <x v="1"/>
    <m/>
    <n v="3"/>
    <x v="30"/>
    <x v="0"/>
    <n v="1"/>
    <x v="0"/>
    <x v="45"/>
    <x v="0"/>
  </r>
  <r>
    <n v="6520"/>
    <s v="HK222"/>
    <x v="2"/>
    <s v="151/488"/>
    <x v="0"/>
    <x v="2"/>
    <n v="25"/>
    <s v="March"/>
    <x v="5"/>
    <s v="25/26 March 1944"/>
    <x v="1"/>
    <s v="25.03.1944 eveng Interception Patrol 488 to off North Foreland from Bradwell Bay Action with german raider. Lost without trace (FCL). F/O CM Wilson +, F/O AW Wilson +, cv at Marshalls(Cambridge), delivered as NF 10.02.43-14.07.43, no further info WILSON, Fg Off Alan William, NZ416568, RNZAF - Mosquito Navigator 488 Sqn, RNZAF - 25 Mar 1944 (Age 21); Runnymede Memorial. WILSON, Fg Off Chisholm Martyn, NZ421128, RNZAF - Mosquito Pilot 488 Sqn, RNZAF - 25 Mar 1944 (Age 20); Runnymede Memorial. (NZFPM) Missing from patrol off Thames Estuary 25.3.44 (Air Britain Serials)"/>
    <x v="3"/>
    <x v="4"/>
    <x v="1"/>
    <x v="1"/>
    <x v="3"/>
    <x v="1"/>
    <m/>
    <n v="3"/>
    <x v="30"/>
    <x v="0"/>
    <n v="1"/>
    <x v="0"/>
    <x v="42"/>
    <x v="2"/>
  </r>
  <r>
    <n v="662"/>
    <s v="DZ388"/>
    <x v="4"/>
    <s v="521/1409 Flt/139/1655MTU"/>
    <x v="0"/>
    <x v="7"/>
    <n v="26"/>
    <s v="March"/>
    <x v="5"/>
    <s v="26 March 1944"/>
    <x v="0"/>
    <s v="1655 MTU 26/03/1944 Training DZ388 Mosquito IV T/o 1908 Warboys for an operational training sortie. Twenty two minutes later, the bomber spun into the ground at Aslackby Farm, 5 miles ESE of the Lincolnshire airport of Folkingham. F/Lt VAllport DFC 28 402839 CAMBRIDGE CITY CEMETERY, F/Lt T WMatthews 24 108052 ABNEY PARK CEMETERY 2427862 (http://www.156squadron.com/display_newpff_roll.asp?ID=1655%20MTU) Spun into ground nr Folkingham 26.3.44 (Air Britain Serials) 26.03.44 1655MTU. DZ388 Aircraft went out of control in a spin and crashed at Aslack by Farm near Billingborough, Lincs., the crew being killed. (Mosquito Crash Log)     Airborne from Warboys at 1908 for an operational training sortie. Spun in and crashed at 1930 at Aslackby Farm nr Billingborough. The inquiry considered that the pilot flew into a situation that was to prove his undoing in conditions bordering on instrument flying rules. S/L V. Allport DFC RNZAF KIA, F/L T.W. Matthews KIA. (http://www.bcar.org.uk/1950s-incident-logs)"/>
    <x v="2"/>
    <x v="2"/>
    <x v="62"/>
    <x v="1"/>
    <x v="2"/>
    <x v="1"/>
    <m/>
    <n v="3"/>
    <x v="30"/>
    <x v="0"/>
    <n v="1"/>
    <x v="1"/>
    <x v="12"/>
    <x v="0"/>
  </r>
  <r>
    <n v="2698"/>
    <s v="LR249"/>
    <x v="12"/>
    <s v="301FTU/Med/23"/>
    <x v="1"/>
    <x v="5"/>
    <n v="26"/>
    <s v="March"/>
    <x v="5"/>
    <s v="26 March 1944"/>
    <x v="0"/>
    <s v="Missing 26.3.44 (Air Britain Serials) MH - Should this be S. Swift and H.A. Turner on 24 March 1944, according to the CWGC?"/>
    <x v="3"/>
    <x v="4"/>
    <x v="1"/>
    <x v="1"/>
    <x v="3"/>
    <x v="1"/>
    <m/>
    <n v="3"/>
    <x v="30"/>
    <x v="0"/>
    <n v="1"/>
    <x v="0"/>
    <x v="6"/>
    <x v="0"/>
  </r>
  <r>
    <n v="6669"/>
    <s v="MM417"/>
    <x v="12"/>
    <n v="487"/>
    <x v="0"/>
    <x v="16"/>
    <n v="26"/>
    <s v="March"/>
    <x v="5"/>
    <s v="26 March 1944"/>
    <x v="0"/>
    <s v="Coded EG-T, hit by flak at Les Hayes and crash-landed at Hunsdon (2nd TAF) Hit by flak Les Hayes V-1 site and crashlanded Hunsdon 26.3.44 (Air Britain Serials) Actually hit from behind in the port engine by fire from another Mosquito, managed to return safely to base, where it was written off (Flypast Magazine) A Flypast Mosquito Special has an article on EG-T MM417: the article states that MM417 was not shot up by flak but was accidentally hit by &quot;friendly fire&quot; from another 487(NZ) Sqn Mosquito during an attack on an airfield: MM417, crossing the target diagonally at low altitude, flew into the cone of fire of another Mosquito which was coming in from a different direction. MM417 got back to base but was scrapped soon after. (http://www.ww2aircraft.net/forum/aircraft-requests/mosquito-mm417-eg-t-487-squadron-rnzaf-29544-2.html)"/>
    <x v="1"/>
    <x v="14"/>
    <x v="63"/>
    <x v="1"/>
    <x v="4"/>
    <x v="1"/>
    <m/>
    <n v="3"/>
    <x v="30"/>
    <x v="0"/>
    <n v="1"/>
    <x v="0"/>
    <x v="47"/>
    <x v="0"/>
  </r>
  <r>
    <n v="1617"/>
    <s v="LR509"/>
    <x v="11"/>
    <s v="109/1409 Flt"/>
    <x v="0"/>
    <x v="4"/>
    <n v="27"/>
    <s v="March"/>
    <x v="5"/>
    <s v="27 March 1944"/>
    <x v="0"/>
    <s v="27.03.1944 1459 Training 1409 Flt from Wyton caught fire, burnt fiercely, crashed. 400 yards from houses at Bluntisham, about 4miles NE St.Ives, Huntingdonshire 1515 (BCL). F/S GW Roberts +, F/S DS Sabine +, Roberts buried at home, Sabine at Cambridge City Cem, crash witnessed by Christopher Cooper playing in the garden. Caught fire in air and dived into ground Bluntisham Hunts. 27.3.44 (Air Britain Serials) 27.03 44 1409 Met. LR509 Aircraft appeared to be on fire in flight and crashed out of control at Bluntisham, Hunts. (Mosquito Crash Log)"/>
    <x v="2"/>
    <x v="2"/>
    <x v="38"/>
    <x v="1"/>
    <x v="2"/>
    <x v="1"/>
    <m/>
    <n v="3"/>
    <x v="30"/>
    <x v="0"/>
    <n v="1"/>
    <x v="0"/>
    <x v="25"/>
    <x v="0"/>
  </r>
  <r>
    <n v="4048"/>
    <s v="LR276"/>
    <x v="12"/>
    <s v="305/613/305"/>
    <x v="0"/>
    <x v="16"/>
    <n v="28"/>
    <s v="March"/>
    <x v="5"/>
    <s v="28 March 1944"/>
    <x v="0"/>
    <s v="28 Mar D.H. Mosquito no. WR276 (sic). Attempts failed to find damaged by flak a/c which ditched near French coast. Lost were: F/Lt Eckhardt and F/O Sochacki. Damaged by flak around 1200 14 January 1944 at Longuemont, coded S. (2nd TAF) HX276 [sic] SM-S is listed as failing to return with no specific details, the crew being drowned. The sortie was between 1540 and 1710. (Franek Grabowski) The body of pilot F/Lt Bolislaw Sochacki, P.2214, washed ashore on 14th June 1944 in the vicinity of beach pole 35.6 near the coastal village of Bergen aan Zee, The Netherlands, and was buried on 18th June 1944 at Bergen cemetery. (Hans Nauta) Missing from attack on V-1 site Pas de Calais 28.3.44 (Air Britain Serials)"/>
    <x v="0"/>
    <x v="1"/>
    <x v="1"/>
    <x v="1"/>
    <x v="1"/>
    <x v="1"/>
    <m/>
    <n v="3"/>
    <x v="30"/>
    <x v="0"/>
    <n v="1"/>
    <x v="0"/>
    <x v="60"/>
    <x v="0"/>
  </r>
  <r>
    <n v="3649"/>
    <s v="NS856"/>
    <x v="12"/>
    <n v="107"/>
    <x v="0"/>
    <x v="16"/>
    <n v="28"/>
    <s v="March"/>
    <x v="5"/>
    <s v="28 March 1944"/>
    <x v="0"/>
    <s v="NS856 - 28 March 44 , Sq 107 : F/O J.A. Glen , W/O T. Davidson. Crews were at first buried in a field at St Riquier-es-Plains , later reburied in the CWGC cemetary at Grancourt. Attacked by P-51 near Vernouillet airfield (FCWDv4) 2nd TAF gives navigator name as Davison, aircraft coded T, time around 1640. I believe Mosquito NS856 fell to a 4thFG P-51, possibly flown by Lt Charles Anderson. (Post on 12 O'Clock High! Board) Re the 28 March shooting down of the 107 Squadron Mosquito - I believe the culprit may have been Lt Charles Anderson of 335th. (as above) Mosquito crew were also American (Mosquito Squadrons of the RAF). Shot down by P-51 S of Dieppe 28.3.44 (Air Britain Serials)  Checking that date on page 86 in Vol 1 of 2nd TAF by Chris Shores and Chris Thomas, I find under the losses listed..._x000a__x000a_e1640       107       Mosquito    NS856    T    F/O J A Glenn (K)  W/O T Davison (K)     sdb P.51 S Dieppe_x000a__x000a_The text then says... &quot;During a sortie over the French coast in the mid afternoon, a Mosquito of 305 Sqn was obliged to force-land in that area, while another of these aircraft from 107 Sqn was shot down in error south of Dieppe by a P-51, apparently from the US 8th AF's 4th Fighter Grp.&quot;_x000a__x000a_(http://www.britmodeller.com/forums/index.php?showtopic=42978)"/>
    <x v="0"/>
    <x v="14"/>
    <x v="96"/>
    <x v="1"/>
    <x v="4"/>
    <x v="1"/>
    <m/>
    <n v="3"/>
    <x v="30"/>
    <x v="0"/>
    <n v="1"/>
    <x v="0"/>
    <x v="57"/>
    <x v="0"/>
  </r>
  <r>
    <n v="5106"/>
    <s v="MM464"/>
    <x v="17"/>
    <n v="96"/>
    <x v="0"/>
    <x v="2"/>
    <n v="31"/>
    <s v="March"/>
    <x v="5"/>
    <s v="31 March 1944"/>
    <x v="0"/>
    <s v="Engine cut on air test swung on landing and u/c collapsed West Malling 31.3.44 (Air Britain Serials)"/>
    <x v="2"/>
    <x v="2"/>
    <x v="2"/>
    <x v="1"/>
    <x v="2"/>
    <x v="1"/>
    <m/>
    <n v="3"/>
    <x v="30"/>
    <x v="0"/>
    <n v="1"/>
    <x v="0"/>
    <x v="54"/>
    <x v="2"/>
  </r>
  <r>
    <n v="6245"/>
    <s v="MM578"/>
    <x v="17"/>
    <s v="13MU"/>
    <x v="0"/>
    <x v="6"/>
    <n v="31"/>
    <s v="March"/>
    <x v="5"/>
    <s v="31 March 1944"/>
    <x v="0"/>
    <s v="13 MU - Mosquito MM578 - 31-3-1944&quot; Broke up in air on air test over Hatley (Cockayne ??), Bedfordshire; wings broke off in dive, pres. both crew killed. The pilot was an experienced test pilot. According to records of MoD/AHB was the pilot named F/Lt G.E. HILL. A F/Lt George Edward HILL, Pilot, 42126, RAF, of 245 Sqdn, lies buried grave D.38 of the Nuneaton (Attlesborough) Cem., Warwickshire and this may have been the pilot as I can't find another F/Lt Hill on this date. Who has info on the second crewmember or was F/Lt Hill the sole occupant? (Henk Welting) Broke up in air on air test over Hatley Beds. 31.3.44 wings broke off in dive (Air Britain Serials) 31.03.44 13 MU. MM578 Aircraft broke up while on a test flight over Cockayne, Hatley. Beds., killing crew. Pilot was an experienced test pilot. (Mosquito Crash Log)  170456 P/O William G ALLEN (F/E) D.F.M 31.3.44 UK (http://www.rafcommands.com/forum/showthread.php?10779-Bomber-Command-DFM-Winners-last-units&amp;p=62863&amp;highlight=Mosquito#post62863)"/>
    <x v="2"/>
    <x v="2"/>
    <x v="8"/>
    <x v="1"/>
    <x v="2"/>
    <x v="1"/>
    <m/>
    <n v="3"/>
    <x v="30"/>
    <x v="0"/>
    <n v="1"/>
    <x v="1"/>
    <x v="80"/>
    <x v="2"/>
  </r>
  <r>
    <n v="3052"/>
    <s v="HX950"/>
    <x v="12"/>
    <s v="464/21"/>
    <x v="0"/>
    <x v="16"/>
    <n v="31"/>
    <s v="March"/>
    <x v="5"/>
    <s v="31 March 1944 / 1 April 1944"/>
    <x v="1"/>
    <s v="YH-C F/lt Wheeler/ F/O Redington on Amiens prison raid (http://www.mossie.org/forum/read.php?1,4758) Sortie to Handorf (FCWDv4) Coded O, failed to return from an intruder to Munster, F/L R.H. Osborne and F/O G.W. Ingham both killed. F/Lt Roy H Osborn J/10731 RCAF (http://www.hut-six.co.uk/cgi-bin/search39-47.php) Missing from night Intruder to Munster 31.3.44 (Air Britain Serials) HX950 "/>
    <x v="3"/>
    <x v="4"/>
    <x v="1"/>
    <x v="1"/>
    <x v="3"/>
    <x v="1"/>
    <m/>
    <n v="3"/>
    <x v="30"/>
    <x v="0"/>
    <n v="1"/>
    <x v="0"/>
    <x v="48"/>
    <x v="0"/>
  </r>
  <r>
    <n v="4114"/>
    <s v="DZ476"/>
    <x v="4"/>
    <n v="139"/>
    <x v="0"/>
    <x v="8"/>
    <n v="1"/>
    <s v="April"/>
    <x v="5"/>
    <s v="1 April 1944"/>
    <x v="0"/>
    <s v="01.04.1944 1735 Air Test 139 from Upwood landed in strong crosswind, veered from runway. Upwood airfield 1750 (BCL). F/O ASC Brown ok, , Crashed on take-off Upwood 1.4.44 (Air Britain Serials) 01.04.44 139 Sqn. DZ476 Swung in cross wind and suffered undercarriage collapse at Upwood. (Mosquito Crash Log)"/>
    <x v="2"/>
    <x v="2"/>
    <x v="18"/>
    <x v="1"/>
    <x v="2"/>
    <x v="1"/>
    <m/>
    <n v="4"/>
    <x v="27"/>
    <x v="0"/>
    <n v="1"/>
    <x v="0"/>
    <x v="15"/>
    <x v="0"/>
  </r>
  <r>
    <n v="4398"/>
    <s v="HX804"/>
    <x v="12"/>
    <s v="301FTU/23"/>
    <x v="1"/>
    <x v="5"/>
    <n v="1"/>
    <s v="April"/>
    <x v="5"/>
    <s v="1/2 April 1944"/>
    <x v="1"/>
    <s v="Starboard engine failure on offensive patrol to Rimini-Pescara, crash-landed at Ghissonaccia, crew OK, F/S Hardie, F/S Brown. 23 Sqn ORB has HX804 as aircraft P at the start of August 1943, Farrelly and Sabine lost on HX820. Lost 1.4.44 NFD (Air Britain Serials) "/>
    <x v="2"/>
    <x v="7"/>
    <x v="2"/>
    <x v="1"/>
    <x v="2"/>
    <x v="1"/>
    <m/>
    <n v="4"/>
    <x v="27"/>
    <x v="0"/>
    <n v="1"/>
    <x v="0"/>
    <x v="6"/>
    <x v="0"/>
  </r>
  <r>
    <n v="4462"/>
    <s v="KB196"/>
    <x v="13"/>
    <s v="45 Gp"/>
    <x v="2"/>
    <x v="10"/>
    <n v="2"/>
    <s v="April"/>
    <x v="5"/>
    <s v="2 April 1944"/>
    <x v="0"/>
    <s v="Swung on take-off into snowbank on ferry flight Moncton NB 2.4.44 (Air Britain Serials)"/>
    <x v="2"/>
    <x v="2"/>
    <x v="33"/>
    <x v="1"/>
    <x v="2"/>
    <x v="1"/>
    <m/>
    <n v="4"/>
    <x v="27"/>
    <x v="0"/>
    <n v="1"/>
    <x v="1"/>
    <x v="81"/>
    <x v="1"/>
  </r>
  <r>
    <n v="1746"/>
    <s v="HX865"/>
    <x v="12"/>
    <s v="29/60OTU"/>
    <x v="0"/>
    <x v="7"/>
    <n v="6"/>
    <s v="April"/>
    <x v="5"/>
    <s v="6 April 1944"/>
    <x v="0"/>
    <s v="Engine cut stalled on approach and cartwheeled High Ercall 6.4.44 (Air Britain Serials) 06.04.44 60 OTU. HX865 Aircraft crashed at High Ercall after one engine failed on approach.. (Mosquito Crash Log) May be the crash described by Dave McIntosh in &quot;Terror in the Starboard Seat&quot;, at High Ercall, in April 1944, in which it was determined the navigator's parachute straps had wrapped around the fuel cocks, cutting the engines at low altitude. McIntosh says the instructor, with whom McIntosh had flown the previous day (in April), was named Hintchliffe, however an officer named James Lambert Terence Hinchliffe was killed on 6 May 1944, a date on which there were two crashes on 60 OTU. The crew of HX865 appear to have been: _x000a__x000a_RIGG, CLIFFORD BIRKETT _x000a_Initials: C B _x000a_Nationality: United Kingdom _x000a_Rank: Flight Lieutenant (Pilot) _x000a_Regiment/Service: Royal Air Force _x000a_Age: 28 _x000a_Date of Death: 06/04/1944 _x000a_Service No: 42579 _x000a_Additional information: Son of Percival Birkett Rigg and Winifred Rigg; husband of Joan Gertrude Rigg, of Baron's Court, London. _x000a_Casualty Type: Commonwealth War Dead _x000a_Grave/Memorial Reference: Sec. Z. Grave 75. _x000a_Cemetery: WESTON-SUPER-MARE CEMETERY _x000a__x000a_and_x000a__x000a_WADDELL, THOMAS _x000a_Initials: T _x000a_Nationality: United Kingdom _x000a_Rank: Flight Sergeant (Nav.) _x000a_Regiment/Service: Royal Air Force Volunteer Reserve _x000a_Age: 22 _x000a_Date of Death: 06/04/1944 _x000a_Service No: 1368228 _x000a_Additional information: Son of Alexander and Euphemia Waddell, of Dunoon. _x000a_Casualty Type: Commonwealth War Dead _x000a_Grave/Memorial Reference: Sec. V. Grave 35. _x000a_Cemetery: DUNOON CEMETERY "/>
    <x v="2"/>
    <x v="2"/>
    <x v="2"/>
    <x v="1"/>
    <x v="2"/>
    <x v="1"/>
    <m/>
    <n v="4"/>
    <x v="27"/>
    <x v="0"/>
    <n v="1"/>
    <x v="1"/>
    <x v="29"/>
    <x v="0"/>
  </r>
  <r>
    <n v="1130"/>
    <s v="DZ370"/>
    <x v="4"/>
    <s v="105/139/627/139"/>
    <x v="0"/>
    <x v="8"/>
    <n v="6"/>
    <s v="April"/>
    <x v="5"/>
    <s v="6/7 April 1944"/>
    <x v="1"/>
    <s v="Lewis Stevens is trying to find information about his father 135013 Flying Officer (navigator)Frederick Stevens Age 32 Son of Frederick and Gertrude Stevens; husband of Sarah Saidee Stevens, of Birmingham. of 139 Sqdn. who, along with -_x000a_J/28764 Flying Officer (Pilot) Andrew Mackenzie Howden RCAF Age 24 Son of James and Jessie Howden, of Guelph, Ontario, Canada. were both reported missing on 7th April 1944. when their Mosquito IV serial DZ370 Code XD-U took off from RAF Upwood at 20.45 on the night of 06/04/44 on Ops to Hamburg. http://www.worldwar2exraf.co.uk/Aircrewnoticeboard19.html 6/7 April 1944 First operational sortie was with No.105 Sqdn as GB-Z 16Nov42. Airborne 2045 6Apr44 from Upwood. Lost without trace. Both are commemorated on the Runnymede Memorial. F/O A.Mack Howden RCAF KIA F/O F.Stevens KIA Missing (Hamburg) 7.4.44 (Air Britain Serials)"/>
    <x v="3"/>
    <x v="4"/>
    <x v="1"/>
    <x v="1"/>
    <x v="3"/>
    <x v="1"/>
    <m/>
    <n v="4"/>
    <x v="27"/>
    <x v="0"/>
    <n v="1"/>
    <x v="0"/>
    <x v="15"/>
    <x v="0"/>
  </r>
  <r>
    <n v="1398"/>
    <s v="NS875"/>
    <x v="12"/>
    <n v="605"/>
    <x v="0"/>
    <x v="5"/>
    <n v="6"/>
    <s v="April"/>
    <x v="5"/>
    <s v="6/7 April 1944"/>
    <x v="1"/>
    <s v="MH - Seems certain this Mosquito accounted for the SE 200 and Latecoere 631 flying boats said to have been sunk in a Mosquito attack on the Bodensee (Lake Constance) in April 1944. According to &quot;Im Bombenkrieg&quot;, Thomas Albrich und Arno Gisinger, Haymon Verlag 1992, there was an attack as follows: 06.04.1944: 00:55 Uhr tieffliegerangriff gegen drei Flugboote beim Seewerk Immenstaad. Keine Berichte über gesunkene Flugboote. The time is only 15 minutes before the reported crash (see below), and Immenstaad is directly opposite the lake from Uttwil (see below). There were later attacks on Friedrichshafen, directed against the Dornier-Werke 11 kms away to the east. (refer: http://www.schatzsucher.de/Foren/archive/index.php?t-62849.html)_x000a__x000a__x000a_UP-R 07.04.1944 eveng Intruder 605 to to Baltringen from Manston unknown circumstances. Lost near Lake Constance (FCL). S/L M Negus DFC +, F/O AJ Gapper +, see crash report by Andre Winter. Plane crashed 00.10 into Lake C. approx. 5km off Uttwil, only wing and fuselage sections found, no engines. Crew still aboard. Water depth 165m. (See Aeroplane Monthly March 1993)_x000a_6/7 April 1944 (FCWDv4) UP-R (http://www.crashplace.de/) Latécoère Laté 631, N°01, F-BAHG, coded 63+11 by the Germans and SNCASE SE 200, N°1, F-BAHE, coded 20+01 by the Germans (both six-engined flying boats) were destroyed on 7 April 1945 at Lake Constance. (LEMB)_x000a__x000a_Die Aktivitäten der Royal Air Force hielten sich in der Nacht vom 6. zum 7. April 1944 in Grenzen. Nur gerade 52 Flugzeuge wurden über den Kontinent geschickt, zwei davon kehrten nicht mehr zurück. Neben unserer Mosquito ging eine andere Maschine des gleichen Typs über Hamburg verloren._x000a__x000a_Die in Bradwell Bay bei Maldon in der englischen Grafschaft Essex beheimatete No. 605 Squadron sollte in dieser Nacht einen Intruder-Einsatz im Raum Strassburg-Bodensee fliegen. Intruder-Missionen waren speziell auf die Mosquito zugeschnitten. Eine kleine Gruppe von Maschinen sollte Tag und Nacht in zugewiesenen Sektoren feindliche Flugzeuge in der Luft und am Boden sowie andere lohnende Gelegenheitsziele wie Bahnhöfe, Fabriken und Brücken bekämpfen. Damit wurde die deutsche Luftwaffe zu ständiger, zermürbender Einsatzbereitschaft rund um die Uhr gezwungen._x000a__x000a_Bei diesen Einsätzen waren die Mosquitos normalerweise nur mit 20mm-Kanonen bewaffnet. Manchmal kamen aber auch noch zusätzlich Bomben und Raketen zur Anwendung. Als erste Einheit flog die No.23 Squadron ab Juli 1942 mit ihren Mosquito Mk.II solche Einsätze. Dies war das Motto der am 15. Oktober 1926 in Castle Bromwich bei Birmingham aufgestellten No.605 Squadron. Bis zum Wechsel auf die Mosquito II im Februar 1943 flog die &quot;County of Warwick Squadron&quot; Gloster Gladiator, Hawker Hurricane, Douglas Boston III und Havoc I von verschiedenen Plätzen in England, Malta und dem Fernen Osten aus. Wegen ihren präzisen und erfolgreichen Intruder-Missionen bei Tag und Nacht bis tief nach Deutschland hinein genoss die Staffel bald einen äusserst guten Ruf. Im Juli 1943 rüstete die Einheit auf die moderneren Mosquito F.B. Mk.VI um. Am 15.April 1944 konnte die No.605 Squadron ihren 100. Abschuss verbuchen. Während ihrer Karriere als Intruder-Formation brachte die &quot;County of Warwick Squadron&quot; auch 73 V-1 Flugbomben sowie unzählige Eisenbahnzüge und Schiffe zur Strecke. Ab September 1944 flog die Staffel als Teil der No.2 (Bomber) Group Bombereinsätze bis Kriegsende._x000a__x000a_Am 6. April 1944 um 22.48 Uhr entschwand eine Mosquito F.B. Mk.VI im Nachthimmel. Es war eine der letzten Missionen, welche die Staffel von Bradwell Bay aus führte. Wenige Tage später verlegte die No. 605 Squadron unter neuer Führung nach Manston. An Bord befand sich eine äusserst erfahrene Besatzung. Squadron Leader Michael Negus als Pilot und Flying Officer Arthur Jack Gapper als Navigator. Negus war erst einen Tag zuvor zum Squadron Leader befördert worden. Als eines der erfolgreichsten Night-Intruder-Asse seiner Staffel erzielte er seit Juli 1943 nicht weniger als drei bestätigte und zwei vermutete Luftsiege über dem besetzten Europa. Die Crew pilotierte bei ihrer letzten Mission die Mosquito F.B. (Fighter Bomber) Mk.VI mit der Nummer N5875. Sie war eine der 41 Maschinen aus dem bei De Havilland in Hatfield gebauten Kontrakt 555. Von zwei 1635 PS starken Merlin 25-Motoren angetrieben, erreichte diese eine Geschwindigkeit von 576 km/h. Die Mosquito NS875 war am 20.Februar 1944 als UP-R der No. 605 Squadron zugeteilt worden._x000a__x000a_Um Mitternacht wurde in der Bodenseeregion Fliegeralarm gegeben. Die Intruder von der Insel hielten die deutsche und die Schweizer Flab in Trab. Am 7. April 1944 um 00.08 Uhr wurde in Uttwil ein starkes Motorengeräusch vernommen, das aber plötzlich verstummte. Wenige Augenblicke später schlug die Mosquito vier Kilometer vor Uttwil dicht an der Landesgrenze auf dem Bodensee auf. Den Grund des Absturzes hatte die unglückliche Besatzung mit ins Grab genommen. Möglicherweise war ein technischer Defekt dafür verantwortlich, denn die Fliegerabwehr trat beiderseits nicht in Aktion. Am Karfreitagsmorgen barg die Schifffahrtsinspektion Romanshorn die kläglichen, auf dem Wasser treibenden Überreste der UP-R. Mehr als eine Tragfläche, ein Federbein mit Laufrad und drei Brennstofftanks waren von der Mosquito nicht mehr aufzufinden. Das Motorschiff &quot;Hecht&quot; verfrachtete die Einzelteile der &quot;Mücke&quot; nach Romanshorn zur ersten Untersuchung. Später erfolgte der Abtransport nach Dübendorf, wo das Wrack verschrottet wurde. Die Besatzung konnte bis heute nicht aufgefunden werden. Sie liegt mit dem Rest der N5875 auf dem Grund des dort 200 m tiefen Bodensees. _x000a__x000a__x000a__x000a__x000a_Absturz Uttwil _x000a_Flugzeugart: Bomber _x000a_Flugzeugtyp: De Havilland D.H. 98 Mosquito _x000a_Flugzeugbezeichnung: De Havilland D.H. 98 Mosquito F.B.Mk.VI _x000a_Flugzeugname: _x000a_Einteilung: 605 Squadron _x000a_Basis: Bradwell Bay (GB) _x000a_Auftrag: Intruder-Einsatz _x000a_Einsatzziel: Strassburg-Bodensee _x000a_Rückkehr: _x000a_Besatzung: Pilot: Michael Negus, Squadron Leader, im Kampf gestorben_x000a_Navigator: Arthur Jack Gapper, F/O, im Kampf gestorben _x000a_Werknummer: N5875 _x000a_Kennzeichen: UP-R _x000a_Squadroncode: _x000a_CH Archiv Nr.: E008 _x000a_US MACR Nr: _x000a_Autor: Hans-Heiri Stapfer _x000a_Quelle:_x000a__x000a_http://www.crashplace.de/_x000a_http://www.warbird.ch/contento/Berichte/Abst%C3%BCrze/TG/AbsturzindenBodensee/tabid/576/Default.aspx Missing from intruder to Lake Konstanz 7.4.44 found crashed on Swiss side of lake (Air Britain Serials)"/>
    <x v="0"/>
    <x v="8"/>
    <x v="1"/>
    <x v="1"/>
    <x v="4"/>
    <x v="1"/>
    <m/>
    <n v="4"/>
    <x v="27"/>
    <x v="0"/>
    <n v="1"/>
    <x v="0"/>
    <x v="22"/>
    <x v="0"/>
  </r>
  <r>
    <n v="7739"/>
    <s v="MM247"/>
    <x v="14"/>
    <n v="544"/>
    <x v="0"/>
    <x v="0"/>
    <n v="7"/>
    <s v="April"/>
    <x v="5"/>
    <s v="7 April 1944"/>
    <x v="0"/>
    <s v="07.04.1944 PR544 to North Germany from Benson into Baltic Sea. Lost without trace (Nöd). F/S Stanley Kelley +, ? , 1 crew MIA. Kelley found 12.05.44 and buried in Väröbacka churchyard Claim 07-04-44 Uffz. G.Borkenhagen JG11 (10. St.) Mosquito 11:58 W of Aalborg, over sea - time is right for PR but not clear. Whatever occur is still vague. F/S Kelley's drowned body washed up on May 12 near Vändelsö on the west coast. It appears he met his fate over the Kattegatt. Kelley was buried the 18 May in Väröbacka in Halland. Pilot F/S Howarth is still reported as Missing. 07.04.44 Uffz. Borkenhagen: 3 10./JG 11 Mosquito  MQ 5: 8.200 m. [35 km. W. Ringkøbing] 11.58 Film C. 2027/I Anerk: Nr.8 There is also a reference to a scramble this day for a JG 1 aircraft: 7 4 44 8 JG1 Paderborn b, A alarmst, mosquito BF109G-5 27092 Sw5 100 (http://www.luftwaffe-bullet-board.com/viewtopic.php?t=9067&amp;start=0) MH unsure as to what the final numbers mean, though 27092 is the Werk Nummer. Missing (Peenemunde) 7.4.44 (Air Britain Serials)"/>
    <x v="0"/>
    <x v="5"/>
    <x v="97"/>
    <x v="6"/>
    <x v="0"/>
    <x v="54"/>
    <m/>
    <n v="4"/>
    <x v="27"/>
    <x v="0"/>
    <n v="1"/>
    <x v="0"/>
    <x v="27"/>
    <x v="0"/>
  </r>
  <r>
    <n v="2324"/>
    <s v="MM444"/>
    <x v="17"/>
    <s v="301FTU/256"/>
    <x v="1"/>
    <x v="2"/>
    <n v="7"/>
    <s v="April"/>
    <x v="5"/>
    <s v="7 April 1944"/>
    <x v="0"/>
    <s v="7-4-1944 No.256 Sqn. Mosquito NF.XIII MM444 Crashed in bad weather Sebkra d'Oran, Algeria 136470 F/O (Pilot) John Francis VEITCH RAFVR + 147284 F/O (Nav.) Douglas SAUNDERS RAFVR + Both buried Le Petit Lac Cemetery, Algeria (http://www.rafcommands.com/forum/showthread.php?t=6382) On 7th April 1944 Navigator 147284 Flying Officer (F.O.) Douglas SAUNDERS (RAFVR) was flying in Mosquito NF.XIII MM444 with pilot 136470 F.O. John Francis VEITCH (RAFVR) when their aircraft crashed in bad weather at Sebkra d'Oran, Algeria. Both buried Le Petit Lac Cemetery, Algeria. (http://www.rafcommands.com/forum/showthread.php?p=36896&amp;highlight=Mosquito#post36896) Crashed in bad weather Serkra d'Oron 7.4.44 (Air Britain Serials)"/>
    <x v="2"/>
    <x v="3"/>
    <x v="55"/>
    <x v="1"/>
    <x v="2"/>
    <x v="1"/>
    <m/>
    <n v="4"/>
    <x v="27"/>
    <x v="0"/>
    <n v="1"/>
    <x v="0"/>
    <x v="32"/>
    <x v="2"/>
  </r>
  <r>
    <n v="1531"/>
    <s v="W4082"/>
    <x v="2"/>
    <s v="157/85/157"/>
    <x v="0"/>
    <x v="2"/>
    <n v="7"/>
    <s v="April"/>
    <x v="5"/>
    <s v="7 April 1944"/>
    <x v="0"/>
    <s v="To 4408M 7.4.44 (Air Britain Serials)"/>
    <x v="4"/>
    <x v="3"/>
    <x v="1"/>
    <x v="1"/>
    <x v="2"/>
    <x v="1"/>
    <m/>
    <n v="4"/>
    <x v="27"/>
    <x v="0"/>
    <n v="1"/>
    <x v="0"/>
    <x v="3"/>
    <x v="0"/>
  </r>
  <r>
    <n v="330"/>
    <s v="HJ756"/>
    <x v="6"/>
    <s v="418/25/487/21/613/305/4"/>
    <x v="0"/>
    <x v="16"/>
    <n v="8"/>
    <s v="April"/>
    <x v="5"/>
    <d v="1944-04-08T00:00:00"/>
    <x v="0"/>
    <s v="Taken on strength from No.27 Movements Unit, 11 June 1943; transferred to No.25 Squadron, 8 August 1943. TH-G, letter obtained from ORB, 8 August 1943. Was marked &quot;X&quot; when destroyed - according to a photo in &quot;Mosquito Fighter Squadrons in Focus&quot; when it was on 4 Squadron, and was lost in a crash on return to Gatwick on its way to being scrapped, which contradicts Air Britain's explanation of it having been lost in April 1944., as 4 Sqn did not receive Mosquitos until August 1945. Engine cut undershot swung and u/c collapsed Gatwick 8.4.44 (Air Britain Serials) 08.04.44 4 Sqn. HJ756 Unsuccessful force landing after port engine failed at Gatwick aerodrome Crew safe. (Mosquito Crash Log) A pdf about Gatwick during the war appears to confirm the April 1944 date."/>
    <x v="2"/>
    <x v="3"/>
    <x v="2"/>
    <x v="1"/>
    <x v="2"/>
    <x v="1"/>
    <m/>
    <n v="4"/>
    <x v="27"/>
    <x v="0"/>
    <n v="1"/>
    <x v="0"/>
    <x v="82"/>
    <x v="0"/>
  </r>
  <r>
    <n v="5843"/>
    <s v="HK405"/>
    <x v="17"/>
    <n v="96"/>
    <x v="0"/>
    <x v="2"/>
    <n v="8"/>
    <s v="April"/>
    <x v="5"/>
    <s v="8 April 1944"/>
    <x v="0"/>
    <s v="Swung on landing and u/c collapsed West Malling 8.4.44 DBF (Air Britain Serials) 08.04.44 96 Sqn. HK405 Aircraft bounced and went round again at West Mailing aerodrome, crashed on second attempt and burst into flames. Crew safe. (Mosquito Crash Log)"/>
    <x v="2"/>
    <x v="3"/>
    <x v="23"/>
    <x v="1"/>
    <x v="2"/>
    <x v="1"/>
    <m/>
    <n v="4"/>
    <x v="27"/>
    <x v="0"/>
    <n v="1"/>
    <x v="0"/>
    <x v="54"/>
    <x v="2"/>
  </r>
  <r>
    <n v="7744"/>
    <s v="MM239"/>
    <x v="14"/>
    <n v="544"/>
    <x v="0"/>
    <x v="0"/>
    <n v="8"/>
    <s v="April"/>
    <x v="5"/>
    <s v="8 April 1944"/>
    <x v="0"/>
    <s v="Swung on take-off and u/c collapsed San Severo 8.4.44 (Air Britain Serials)"/>
    <x v="2"/>
    <x v="3"/>
    <x v="33"/>
    <x v="1"/>
    <x v="2"/>
    <x v="1"/>
    <m/>
    <n v="4"/>
    <x v="27"/>
    <x v="0"/>
    <n v="1"/>
    <x v="0"/>
    <x v="27"/>
    <x v="0"/>
  </r>
  <r>
    <n v="6201"/>
    <s v="ML957"/>
    <x v="20"/>
    <n v="109"/>
    <x v="0"/>
    <x v="8"/>
    <n v="8"/>
    <s v="April"/>
    <x v="5"/>
    <s v="8/9 April 1944"/>
    <x v="1"/>
    <s v="09.04.1944 2050 109 to Essen from Little Staughton hit by FLAK and crash landed. Bradwell Bay, Essex 0005 (BCL). F/O RH Pattison ok, S/L JV Watts ok, 8/9 April 1944 (Lost Bombers) Hit by flak Essen and crashlanded at Bradwell Bay 9.4.44 (Air Britain Serials)"/>
    <x v="1"/>
    <x v="1"/>
    <x v="1"/>
    <x v="1"/>
    <x v="1"/>
    <x v="1"/>
    <m/>
    <n v="4"/>
    <x v="27"/>
    <x v="0"/>
    <n v="1"/>
    <x v="0"/>
    <x v="18"/>
    <x v="0"/>
  </r>
  <r>
    <n v="4477"/>
    <s v="ML921"/>
    <x v="11"/>
    <s v="109/105"/>
    <x v="0"/>
    <x v="8"/>
    <n v="9"/>
    <s v="April"/>
    <x v="5"/>
    <s v="9 April 1944"/>
    <x v="0"/>
    <s v="09.041944 1453 Air Test 105 from Bourn swung out of control and collided with an obstruction. Bourn airfield (BCL). F/L RB Smith DFC RAAF +, F/L PE Cadman DFC +, Cadman died next day from inj, both rest in Cambridge City Cem Swung on take-off for air test and hit obstruction Bourn 9.4.44 (Air Britain Serials) 09.04.44 105 Sqn. ML921 Swung o.. take-off from Bourn aerodrome, hit obstruction and crashed, killing two. (Mosquito Crash Log)"/>
    <x v="2"/>
    <x v="2"/>
    <x v="33"/>
    <x v="1"/>
    <x v="2"/>
    <x v="1"/>
    <m/>
    <n v="4"/>
    <x v="27"/>
    <x v="0"/>
    <n v="1"/>
    <x v="0"/>
    <x v="4"/>
    <x v="0"/>
  </r>
  <r>
    <n v="5152"/>
    <s v="NS948"/>
    <x v="12"/>
    <n v="515"/>
    <x v="0"/>
    <x v="5"/>
    <n v="9"/>
    <s v="April"/>
    <x v="5"/>
    <s v="9/10 April 1944"/>
    <x v="1"/>
    <s v="10.04.1944 2255 support Lille raid 515 from Little Snoring crashed near Coulommiers (Seine-et-Marne) (BCL). F/O H Witmill +, F/O DL Biggs +, rest in Coulommiers , Sqn code also stated P3 on var pictures. 9/10 April 1944 (FCWDv4) German time 0050,. near Villiers sur Morin, 3km NW of Crecy en Brie. (http://www.footnote.com/viewer.php?image=38654062&amp;query=cherbourg%20sea&amp;words=cherbourg%7Csea#38651326) &quot;Serial Range NS926 - NS965. 40 Mosquito FB.MkV1. Powered by Merlin 25 engines. Part of a batch of 250 delivered by De Havilland (Hatfield) between 25Jan44 and 19May44. Except for NT220, NT224, NT225 conv.to FB XV111s. Airborne 2255 9Apr44 from Little Snoring in support of the Main Force on the Lille operation. Cause of loss not established. Crashed near Coulommiers (Seine-et-marne) where both airmen were buried 11Apr44. In the summer of 1944, an American Graves Investigation Unit had their remains taken to Solers, a village S of the main road leading from Coubert to Guignes. On 5jan45, their remains were again exhumed by the Americans and re-interred in Villeneuve-St-Georges Old Communal Cemetery. F/O H.Whitmill KIA F/O D.L.Biggs KIA These were the first casualties sustained by 515 Sqdn since joining 100 Group Dec43. The Squadron ID Code combination is quoted in various publications as 3P, but photographic evidence exists showing some of their Mosquitoes were inadvertently painted up with P3, the code combination allotted to 692 Sqdn which, coincidentally, was also equipped with Mosquitoes. Pictorial evidence of 515 Sqdn bearing both versions of the code appear in Martin Bowman/Tom Cushings book 'Confounding the Reich' pp158 (NS933 P3-G) and pp161 (RS566 3P-). &quot; (Chorley via Lost Bombers) Missing from patrol to Lille 10.4.44 (Air Britain Serials)"/>
    <x v="3"/>
    <x v="4"/>
    <x v="1"/>
    <x v="1"/>
    <x v="3"/>
    <x v="1"/>
    <m/>
    <n v="4"/>
    <x v="27"/>
    <x v="0"/>
    <n v="1"/>
    <x v="0"/>
    <x v="83"/>
    <x v="0"/>
  </r>
  <r>
    <n v="7279"/>
    <s v="DZ584"/>
    <x v="4"/>
    <s v="8OTU"/>
    <x v="0"/>
    <x v="7"/>
    <n v="10"/>
    <s v="April"/>
    <x v="5"/>
    <s v="10 April 1944"/>
    <x v="0"/>
    <s v="Crashed on approach Dyce 10.4.44 (Air Britain Serials) 10.04.44 8 MTU. DZ584 Port engine failed at 25,000 feet, pilot feathered prop but made too high an approach and crashed at Stonewood Cottages near Dyce aerodrome. One killed and one injured. (Mosquito Crash Log)"/>
    <x v="2"/>
    <x v="2"/>
    <x v="2"/>
    <x v="1"/>
    <x v="2"/>
    <x v="1"/>
    <m/>
    <n v="4"/>
    <x v="27"/>
    <x v="0"/>
    <n v="1"/>
    <x v="1"/>
    <x v="37"/>
    <x v="0"/>
  </r>
  <r>
    <n v="7682"/>
    <s v="LR424"/>
    <x v="14"/>
    <n v="540"/>
    <x v="0"/>
    <x v="0"/>
    <n v="10"/>
    <s v="April"/>
    <x v="5"/>
    <s v="10 April 1944"/>
    <x v="0"/>
    <s v="10.04.44 Uffz. Hermann Ayerle: 1 12./JG 26 Mosquito  TL-6: 4.000 m. Mangiennes/Verdun 17.00-05 Film C. 2027/I Anerk: Nr.12 Came down at 1630 800m N of Combras, 15km NE of Verdun. 12. Staffel belonged to III Gruppe, which flew Bf 109s (JG 26 War Diary) (http://www.footnote.com/viewer.php?image=38654062&amp;query=cherbourg%20sea&amp;words=cherbourg%7Csea#38651357) Missing from PR mission to Friedrichshafen 10.4.44 (Air Britain Serials) _x000a__x000a_Name: LEGON, FREDERICK VERNON _x000a_Initials: F V _x000a_Nationality: United Kingdom _x000a_Rank: Flying Officer (Pilot) _x000a_Regiment/Service: Royal Air Force Volunteer Reserve _x000a_Unit Text: 540 Sqdn. _x000a_Age: 24 _x000a_Date of Death: 10/04/1944 _x000a_Service No: 128578 _x000a_Additional information: Son of Albert John James Legon, and of Martha Ann Legon, of Balham, London. _x000a_Casualty Type: Commonwealth War Dead _x000a_Grave/Memorial Reference: Allied Plot. Grave 7. _x000a_Cemetery: VERDUN-SUR-MEUSE (FAUBOURG PAVE) FRENCH NATIONAL CEMETERY _x000a__x000a__x000a__x000a_(CWGC)"/>
    <x v="0"/>
    <x v="0"/>
    <x v="98"/>
    <x v="5"/>
    <x v="0"/>
    <x v="55"/>
    <m/>
    <n v="4"/>
    <x v="27"/>
    <x v="0"/>
    <n v="1"/>
    <x v="0"/>
    <x v="16"/>
    <x v="0"/>
  </r>
  <r>
    <n v="540"/>
    <s v="DD783"/>
    <x v="2"/>
    <s v="151/169"/>
    <x v="0"/>
    <x v="2"/>
    <n v="11"/>
    <s v="April"/>
    <x v="5"/>
    <s v="11 April 1944"/>
    <x v="0"/>
    <s v="11.04.1944 1453 Air Test 169 from Little Snoring crashed while attempting a slow roll, going into flat spin betw. 2-3000ft. 1 mile E of airfield 1500 (BCL). F/O HP Stephen +, F/O AE Clifton +, Stephen rest at home, Clifton at Cambridge City Cem Spun into ground nr Little Snoring 11.4.44 (Air Britain Serials) 11.04.44 169 Sqn. DD783 While executing a slow roll at 2.3000 feet a flat spin occurred and the aircraft crashed one mile east of Little Snoring aerodrome, killing two. (Mosquito Crash Log)"/>
    <x v="2"/>
    <x v="2"/>
    <x v="62"/>
    <x v="1"/>
    <x v="2"/>
    <x v="1"/>
    <m/>
    <n v="4"/>
    <x v="27"/>
    <x v="0"/>
    <n v="1"/>
    <x v="0"/>
    <x v="65"/>
    <x v="0"/>
  </r>
  <r>
    <n v="3479"/>
    <s v="HP859"/>
    <x v="12"/>
    <n v="333"/>
    <x v="0"/>
    <x v="12"/>
    <n v="11"/>
    <s v="April"/>
    <x v="5"/>
    <s v="11 April 1944"/>
    <x v="0"/>
    <s v="Both engines lost power overshot emergency landing at Radlett 11.4.44 (Air Britain Serials) 11.04.44 333 Sqn. HP859 Starboard engine failed and aircraft force landed and overshot at Radlett aerodrome. Crew safe. (Mosquito Crash Log)"/>
    <x v="2"/>
    <x v="3"/>
    <x v="2"/>
    <x v="1"/>
    <x v="2"/>
    <x v="1"/>
    <m/>
    <n v="4"/>
    <x v="27"/>
    <x v="0"/>
    <n v="1"/>
    <x v="0"/>
    <x v="28"/>
    <x v="3"/>
  </r>
  <r>
    <n v="3131"/>
    <s v="KB159"/>
    <x v="13"/>
    <s v="USAAF"/>
    <x v="4"/>
    <x v="7"/>
    <n v="11"/>
    <s v="April"/>
    <x v="5"/>
    <d v="1944-04-11T00:00:00"/>
    <x v="0"/>
    <s v="to USAAF as 43-34953 (Air Britain Serials)_x000a__x000a_Date: 11-APR-1944 _x000a_Time:  _x000a_Type: _x000a_de Havilland-Canada F-8-DH Mosquito _x000a_Operator: USAAF _x000a_Registration: KB159 _x000a_C/n / msn: 43-34953 _x000a_Fatalities: Fatalities: / Occupants: 2 _x000a_Airplane damage: Written off (damaged beyond repair) _x000a_Location: Hunter Field, Savannah, GA -    United States of America  _x000a_Phase: Landing _x000a_Nature: Military _x000a_Departure airport:  _x000a_Destination airport: Hunter Field _x000a_Narrative:_x000a_KB159 - BXX - to USAAF as 43-34953 _x000a_Landing accident. _x000a_Crew:???_x000a__x000a_Sources: _x000a_http://www.aviationarchaeology.com/src/db.asp _x000a_http://www.dehavilland.ukf.net/_DH98%20prodn%20list.txt_x000a__x000a_(http://aviation-safety.net/wikibase/wiki.php?id=104775)"/>
    <x v="2"/>
    <x v="2"/>
    <x v="40"/>
    <x v="1"/>
    <x v="2"/>
    <x v="1"/>
    <m/>
    <n v="4"/>
    <x v="27"/>
    <x v="0"/>
    <n v="1"/>
    <x v="1"/>
    <x v="33"/>
    <x v="1"/>
  </r>
  <r>
    <n v="4948"/>
    <s v="LR297"/>
    <x v="12"/>
    <s v="613/13OTU"/>
    <x v="0"/>
    <x v="7"/>
    <n v="11"/>
    <s v="April"/>
    <x v="5"/>
    <s v="11 April 1944"/>
    <x v="0"/>
    <s v="Stalled on overshoot and crashed 1m NE of Bicester 11.4.44 (Air Britain Serials) 11.04.44 13 OTU. LR297 Overshot and crashed one and a quarter miles N.E. of Bicester aerodrome after making a steep approach, killing two.(Mosquito Crash Log)"/>
    <x v="2"/>
    <x v="2"/>
    <x v="6"/>
    <x v="1"/>
    <x v="2"/>
    <x v="1"/>
    <m/>
    <n v="4"/>
    <x v="27"/>
    <x v="0"/>
    <n v="1"/>
    <x v="1"/>
    <x v="39"/>
    <x v="0"/>
  </r>
  <r>
    <n v="3571"/>
    <s v="LR345"/>
    <x v="12"/>
    <n v="248"/>
    <x v="0"/>
    <x v="12"/>
    <n v="11"/>
    <s v="April"/>
    <x v="5"/>
    <s v="11 April 1944"/>
    <x v="0"/>
    <s v="LR345, W/C O J M Barron DFC and BAR (W/Cdr Oswald James Milman BARRON - DFC &amp; Bar - 33217 - RP200), +, F/O R T Woodcraft, + (F/O Raymond Thomas WOODCRAFT - 148763 - RP210.) (Ross McNeill) Missing from attack on flakships off St.Nazaire. Pres. shot down by Ju 88 of 13./KG40 and crashed into sea. Missing from attack on flak ships off St.Nazaire 11.4.44 (Air Britain Serials)"/>
    <x v="0"/>
    <x v="21"/>
    <x v="99"/>
    <x v="15"/>
    <x v="0"/>
    <x v="34"/>
    <m/>
    <n v="4"/>
    <x v="27"/>
    <x v="0"/>
    <n v="1"/>
    <x v="0"/>
    <x v="52"/>
    <x v="0"/>
  </r>
  <r>
    <n v="3832"/>
    <s v="LR349"/>
    <x v="12"/>
    <n v="248"/>
    <x v="0"/>
    <x v="12"/>
    <n v="11"/>
    <s v="April"/>
    <x v="5"/>
    <s v="11 April 1944"/>
    <x v="0"/>
    <s v="LR349, F/L K Liversidge, Sgt L E Newens, Both PoW. (Ross McNeill) Missing from attack on flakships off St.Nazaire. Pres. shot down by Ju 88 of 13./KG40 and crashed into sea. Missing from attack on flak ships off St.Nazaire 11.4.44 (Air Britain Serials)"/>
    <x v="0"/>
    <x v="21"/>
    <x v="99"/>
    <x v="15"/>
    <x v="0"/>
    <x v="34"/>
    <m/>
    <n v="4"/>
    <x v="27"/>
    <x v="0"/>
    <n v="1"/>
    <x v="0"/>
    <x v="52"/>
    <x v="0"/>
  </r>
  <r>
    <n v="3570"/>
    <s v="MM413"/>
    <x v="12"/>
    <n v="248"/>
    <x v="0"/>
    <x v="12"/>
    <n v="11"/>
    <s v="April"/>
    <x v="5"/>
    <s v="11 April 1944"/>
    <x v="0"/>
    <s v="F/Sgt P Hunt, F/Sgt W W M Milne (Ross McNeill). Mosquito Crash Log - David J. Smith: 11.04.44 248 Sq. MM413 While on A.A. patrol from Cornwall, the aircraft hit a cloud covered hill after late take off due to changing aircraft. Squadron based at the time at Portreath. (John Larder) 11/04/1944 0805 hours de Havilland Mosquito FB Mark VI MM413 of 248 Squadron based at RAF Portreath while on an Anti-Aircraft patrol crashed into a cloud covered hill at Wheal Christopher Farm, Sithney, Helston. The Mosquito was burnt out and the crew of two were killed.(http://www.rafdavidstowmoor.org/pages/crash_log/crashlog44.htm) 11/04/1944 0805 hours de Havilland Mosquito FB Mark VI MM413 of 248 Squadron based at RAF Portreath while on an Anti-Aircraft patrol crashed into a cloud covered hill at Wheal Christopher Farm, Sithney, Helston. The Mosquito was burnt out and the crew of two were killed. Flt/Sgt Peter Hunt (Pilot), SN 655135, who is buried in Mordon Cemetery._x000a_His navigator was Flt/Sgt Wilfred William Murdoch Milne, SN 1324169, who rests in Isleworth Cemetery. Both Peter Hunt and Wilfred Milne had their deaths registered in the Kerrier district of Cornwall. (http://forum.keypublishing.co.uk/showthread.php?t=67248) Flew into hill in cloud after take-off for night patrol Cornwall 11.4.44 DBF (Air Britain Serials)  "/>
    <x v="2"/>
    <x v="7"/>
    <x v="41"/>
    <x v="1"/>
    <x v="2"/>
    <x v="1"/>
    <m/>
    <n v="4"/>
    <x v="27"/>
    <x v="0"/>
    <n v="1"/>
    <x v="0"/>
    <x v="52"/>
    <x v="0"/>
  </r>
  <r>
    <n v="6560"/>
    <s v="MM475"/>
    <x v="17"/>
    <n v="151"/>
    <x v="0"/>
    <x v="12"/>
    <n v="11"/>
    <s v="April"/>
    <x v="5"/>
    <s v="11 April 1944"/>
    <x v="0"/>
    <s v="11.04.1944 pm ASR patrol 151 over Bay of Biscay from Colerne. Missing after combat with Ju88 of ZG1. Lost without trace (FCL). W/O WG Penman +, Sgt ECC Stevenson +, no further info Claim 12-05-44 Aalborg JG11 (10. Staffel) Mosquito - ASR near Aalborg? More likely to have been near St. Nazaire after earlier action vs Ju 88s See also MM438. Missing from ASR search 12.4.44 (Air Britain Serials)"/>
    <x v="0"/>
    <x v="21"/>
    <x v="100"/>
    <x v="14"/>
    <x v="0"/>
    <x v="34"/>
    <m/>
    <n v="4"/>
    <x v="27"/>
    <x v="0"/>
    <n v="1"/>
    <x v="0"/>
    <x v="8"/>
    <x v="2"/>
  </r>
  <r>
    <n v="6561"/>
    <s v="MM505"/>
    <x v="17"/>
    <n v="151"/>
    <x v="0"/>
    <x v="12"/>
    <n v="11"/>
    <s v="April"/>
    <x v="5"/>
    <s v="11 April 1944"/>
    <x v="0"/>
    <s v="11.04.1944 am Instep patrol151 from Colerne Shot down by Ju88C of ZG1 . over Bay of Biscay, unknown location (FCL). P/O HK Kemp RNZAF +, F/S JR Maidment +, no further info KEMP, Plt Off Harold Keith, NZ411514, RNZAF - Mosquito Pilot 151 Sqn, RAF - 11 Apr 1944 (Age 22); France. See also MM438. Missing from sweep off Brittany 11.4.44 (Air Britain Serials)"/>
    <x v="0"/>
    <x v="21"/>
    <x v="100"/>
    <x v="14"/>
    <x v="0"/>
    <x v="34"/>
    <m/>
    <n v="4"/>
    <x v="27"/>
    <x v="0"/>
    <n v="1"/>
    <x v="0"/>
    <x v="8"/>
    <x v="2"/>
  </r>
  <r>
    <n v="4439"/>
    <s v="NS900"/>
    <x v="12"/>
    <s v="44MU"/>
    <x v="0"/>
    <x v="6"/>
    <n v="11"/>
    <s v="April"/>
    <x v="5"/>
    <s v="11 April 1944"/>
    <x v="0"/>
    <s v="Crashed in forced landing nr Edzell 11.4.44 (Air Britain Serials) 11.04.44 44 MU. NS900 Pilot was unable to feather port airscrew and force landed in a fir tree wood near Edzell aerodrome. (Mosquito Crash Log)"/>
    <x v="2"/>
    <x v="2"/>
    <x v="73"/>
    <x v="1"/>
    <x v="2"/>
    <x v="1"/>
    <m/>
    <n v="4"/>
    <x v="27"/>
    <x v="0"/>
    <n v="1"/>
    <x v="1"/>
    <x v="84"/>
    <x v="0"/>
  </r>
  <r>
    <n v="452"/>
    <s v="LR266"/>
    <x v="12"/>
    <s v="418/60OTU"/>
    <x v="0"/>
    <x v="7"/>
    <n v="11"/>
    <s v="April"/>
    <x v="5"/>
    <s v="11/12 April 1944"/>
    <x v="1"/>
    <s v="Received at 418 Sqn. from No.10 Movements Unit, 22 November 1943; to No.60 OTU, 11 March 1944. TH-M, letter on list dated 25 November 1943. noted in &quot;Intruders over Britain.&quot; It was an a/c of 60 OTU that was shot down near Grantham, Lincolnshire. F/O Bryne and Sgt Payne bailed out successfully. E/A of II/KG 51 (Intruders over Britain). Flugzeugführer Uffz. Franz Wachtler und Bordfunker Uffz. Albert Wolk, 4./KG 51, 9K + DM. Im Flugbuch von Albert Wolk steht: &quot;46. Feindflug. Start am 11.04.1944 um 23:51 Uhr in Eindhoven; Landung am 12.04.1944 um 02:42 Uhr in Eindhoven. Nachtjagd Raum Lincoln. Beschuß einer Beaufighter (Jan Horn) Damaged on night navex by Intruder and abandoned nr Grantham Lincs. 12.4.44 (Air Britain Serials) 12.04.44 60 OTU. LR266 Shot down by enemy intruder over Grantham, Lincs. (Mosquito Crash Log)"/>
    <x v="0"/>
    <x v="26"/>
    <x v="101"/>
    <x v="20"/>
    <x v="0"/>
    <x v="56"/>
    <m/>
    <n v="4"/>
    <x v="27"/>
    <x v="0"/>
    <n v="1"/>
    <x v="1"/>
    <x v="29"/>
    <x v="0"/>
  </r>
  <r>
    <n v="2519"/>
    <s v="HK132"/>
    <x v="2"/>
    <s v="29/488/307"/>
    <x v="0"/>
    <x v="2"/>
    <n v="12"/>
    <s v="April"/>
    <x v="5"/>
    <d v="1944-04-12T00:00:00"/>
    <x v="0"/>
    <s v="12.04.1944 Interception patrol 307 from Coleby Grange crashed. 50 miles off Spurn Head (FCL). W/O J Wisthal +, W/O J Wozny +, cv at Marshalls(Cambridge), delivered as NF 10.02.43-14.07.43, no further info 12-Apr-44. Mosquito NFXII HK132, W/O J. Wisthal KIA / W/O J. Woźny KIA. Probably shot down over sea during patrol sortie. (307 Sqn Website) Missing from patrol pres. ditched in North Sea 12.7.44 (Air Britain Serials)"/>
    <x v="3"/>
    <x v="4"/>
    <x v="1"/>
    <x v="1"/>
    <x v="3"/>
    <x v="1"/>
    <m/>
    <n v="4"/>
    <x v="27"/>
    <x v="0"/>
    <n v="1"/>
    <x v="0"/>
    <x v="21"/>
    <x v="2"/>
  </r>
  <r>
    <n v="2737"/>
    <s v="LR252"/>
    <x v="12"/>
    <s v="301FTU/Med/23"/>
    <x v="1"/>
    <x v="5"/>
    <n v="12"/>
    <s v="April"/>
    <x v="5"/>
    <s v="12 April 1944"/>
    <x v="0"/>
    <s v="Hit pylon. German Report on US micro-fiches: &quot;Mosquito crashed 0655h near Vias, 22 km E of Beziers on the Mediterranean coast&quot;. Crew buried in Vias Communal Cemetery: F/O James Henry (Jim) KINGSBURY - Pilot - 158548, F/O George William YERBY - Nav - 158091. Mosquito FBVI (LR252-YP-S) t/o from Alghero at 0515hrs but failed to return from ops to Perpignon area. The bodies were found near the crashed aircraft. Missing 12.4.44 (Air Britain Serials) CWGC gives dates of death as 11 April._x000a__x000a_Depuis avril 1944 les chemins de fer en bas Languedoc font l'objet de mitraillages systématiques. _x000a_Voici ce que Brice Peired écrit dans sa maitrise d'Histoire à ce sujet:&lt;br&gt;_x000a_ _x000a_Les 9 et 11 avril, le squadron 23 de la RAF basé à Alghero (Sardaigne) mène des opérations de mitraillage dans la zone _x000a_Marseille-Perpignan.....Vers Vias le Mosquito du FO Jim H. Kingsbury et du FO Georges W. Yerby attaque la machine à vapeur _x000a_n° 230-349 qui circule sur la ligne Bordeaux/Sète, en direction de Béziers._x000a_Au PK 446.000 (2klm à l'ouest de Vias) le Mosquito commence son mitraillage à très basse altitude, trop basse altitude même. _x000a_En effet alors qu'il tire sur la locomotive, il heurte le parafoudre du pylône n° 158-284, au PK 446-280, puis s'écrase _x000a_au PK 446.900 du côté pair de la voie.Les deux aviateurs sont tués dans le crash. _x000a_Le mécanicien vapeur de la locomotive, André Planchon, âgé de 45 ans, est lui grièvement bléssé. Transporté à l'Hôpital _x000a_de Béziers par le garde Pourtalès, il décède à 11h00. _x000a_Ainsi trois personnes sont tuées au cours de cette attaque. Les dégâts matériels sont assez importants pour la ligne. _x000a_En effet, dans sa chute, l'avion abaisse deux caténaires sur 120 mètres, du PK 446.200 au PK 446.320, ce que interdit _x000a_tout trafic éléctrique (la ligne sera répariée le 22 avril). En revanche, la locomotive est intacte......_x000a_Jean Robin_x000a__x000a_http://francecrashes39-45.net/page_fiche_av.php?id=2794"/>
    <x v="0"/>
    <x v="8"/>
    <x v="1"/>
    <x v="1"/>
    <x v="4"/>
    <x v="1"/>
    <m/>
    <n v="4"/>
    <x v="27"/>
    <x v="0"/>
    <n v="1"/>
    <x v="0"/>
    <x v="6"/>
    <x v="0"/>
  </r>
  <r>
    <n v="6868"/>
    <s v="LR418"/>
    <x v="14"/>
    <s v="RAE"/>
    <x v="0"/>
    <x v="1"/>
    <n v="12"/>
    <s v="April"/>
    <x v="5"/>
    <s v="12 April 1944"/>
    <x v="0"/>
    <s v="To R.A.E. 04/44 Engine cut overshot landing hit ditch and u/c collapsed Farnborough 12.4.44 (Air Britain Serials)"/>
    <x v="2"/>
    <x v="2"/>
    <x v="2"/>
    <x v="1"/>
    <x v="2"/>
    <x v="1"/>
    <m/>
    <n v="4"/>
    <x v="27"/>
    <x v="0"/>
    <n v="1"/>
    <x v="1"/>
    <x v="61"/>
    <x v="0"/>
  </r>
  <r>
    <n v="7692"/>
    <s v="MM236"/>
    <x v="14"/>
    <n v="540"/>
    <x v="0"/>
    <x v="0"/>
    <n v="12"/>
    <s v="April"/>
    <x v="5"/>
    <s v="12 April 1944"/>
    <x v="0"/>
    <s v="Swung on take-off for training flight and hit flare Benson 12.4.44 DBR (Air Britain Serials)"/>
    <x v="2"/>
    <x v="2"/>
    <x v="33"/>
    <x v="1"/>
    <x v="2"/>
    <x v="1"/>
    <m/>
    <n v="4"/>
    <x v="27"/>
    <x v="0"/>
    <n v="1"/>
    <x v="0"/>
    <x v="16"/>
    <x v="0"/>
  </r>
  <r>
    <n v="7701"/>
    <s v="LR416"/>
    <x v="14"/>
    <n v="540"/>
    <x v="0"/>
    <x v="0"/>
    <n v="13"/>
    <s v="April"/>
    <x v="5"/>
    <s v="13 April 1944"/>
    <x v="0"/>
    <s v="Escape hatch came off lost wing recovering from dive Kingston Bagpuize 13.4.44 (Air Britain Serials) 13.04.44 540 Sqn. LR416 Crashed two miles from Kingston Bagpuize aerodrome when a wing came off while diving out of cloud. The primary cause was the detachment of the top escape hatch in high speed dive causing inconvenience (sic). (Mosquito Crash Log)_x000a__x000a_Name: SHAER, JOSEPH ISRAEL _x000a_Initials: J I _x000a_Nationality: United Kingdom _x000a_Rank: Flight Sergeant (Nav.) _x000a_Regiment/Service: Royal Air Force Volunteer Reserve _x000a_Unit Text: 540 Sqdn. _x000a_Age: 24 _x000a_Date of Death: 13/04/1944 _x000a_Service No: 1294047 _x000a_Additional information: Son of Samuel Jacob and Clara Millie Shaer. _x000a_Casualty Type: Commonwealth War Dead _x000a_Grave/Memorial Reference: Sec. K.4. Grave 155. _x000a_Cemetery: OXFORD (WOLVERCOTE) CEMETERY _x000a__x000a__x000a_(CWGC)_x000a__x000a_/O C.C. DREW and Sgt J.I. SHAER's sortie on 13 Apr 44, in LR416, is mentioned in both the F.540 and F.541 of the 540 Sqn ORB. As Alan says objective was the Munich area. F.540 notes that aircraft wirelessed returning to base at 10:35 but crashed near Abingdon at 11:10_x000a__x000a_(http://www.rafcommands.com/forum/showthread.php?13396-540-Squadron-O.R.B.)"/>
    <x v="2"/>
    <x v="7"/>
    <x v="102"/>
    <x v="1"/>
    <x v="2"/>
    <x v="1"/>
    <m/>
    <n v="4"/>
    <x v="27"/>
    <x v="0"/>
    <n v="1"/>
    <x v="0"/>
    <x v="16"/>
    <x v="0"/>
  </r>
  <r>
    <n v="3139"/>
    <s v="DD786"/>
    <x v="2"/>
    <s v="410/456/13OTU"/>
    <x v="0"/>
    <x v="7"/>
    <n v="14"/>
    <s v="April"/>
    <x v="5"/>
    <s v="14 April 1944"/>
    <x v="0"/>
    <s v="Flew into ground Foxcote Bucks. 14.4.44 (Air Britain Serials) 14.04.44 13 OTU. DD786 Aircraft was on unauthorised cine gun attacks (air to ground) when it crashed and burned at Hyde Lane Farm, Foxcote, Bucks. One killed, one injured. (Mosquito Crash Log)"/>
    <x v="2"/>
    <x v="2"/>
    <x v="34"/>
    <x v="1"/>
    <x v="2"/>
    <x v="1"/>
    <m/>
    <n v="4"/>
    <x v="27"/>
    <x v="0"/>
    <n v="1"/>
    <x v="1"/>
    <x v="39"/>
    <x v="0"/>
  </r>
  <r>
    <n v="2759"/>
    <s v="HP909"/>
    <x v="12"/>
    <n v="248"/>
    <x v="0"/>
    <x v="12"/>
    <n v="17"/>
    <s v="April"/>
    <x v="5"/>
    <s v="17 April 1944"/>
    <x v="0"/>
    <s v="17/04/1944 de Havilland Mosquito FB Mark VI HP909 of 248 Squadron stalled on approach to RAF Portreath after the engines overheated. The crew of two are safe.(http://www.rafdavidstowmoor.org/pages/crash_log/crashlog44.htm) Lost power and stalled on approach Portreath 17.4.44 (Air Britain Serials) 17.04.44 248 Sqn. HP909 Stalled on approach to Portreath aerodrome after engines overheated. Crew safe. (Mosquito Crash Log)"/>
    <x v="2"/>
    <x v="3"/>
    <x v="2"/>
    <x v="1"/>
    <x v="2"/>
    <x v="1"/>
    <m/>
    <n v="4"/>
    <x v="27"/>
    <x v="0"/>
    <n v="1"/>
    <x v="0"/>
    <x v="52"/>
    <x v="3"/>
  </r>
  <r>
    <n v="664"/>
    <s v="HX982"/>
    <x v="12"/>
    <s v="613/487/464/487/21"/>
    <x v="0"/>
    <x v="16"/>
    <n v="18"/>
    <s v="April"/>
    <x v="5"/>
    <s v="18 April 1944"/>
    <x v="0"/>
    <s v="EG-T ? P/O Sparkes &amp; P/O Dunlop on Amiens raid. Bounced on take-off and crashlanded in field Gravesend 18.4.44 (Air Britain Serials) 18.04.44 21 Sqn. HX982 Aircraft was taking off from Gravesend aerodrome when it bounced badly and skidded into a ploughed field. Crew safe. (Mosquito Crash Log)"/>
    <x v="2"/>
    <x v="3"/>
    <x v="21"/>
    <x v="1"/>
    <x v="2"/>
    <x v="1"/>
    <m/>
    <n v="4"/>
    <x v="27"/>
    <x v="0"/>
    <n v="1"/>
    <x v="0"/>
    <x v="48"/>
    <x v="0"/>
  </r>
  <r>
    <n v="4641"/>
    <s v="KB111"/>
    <x v="13"/>
    <s v="36 OTU"/>
    <x v="2"/>
    <x v="7"/>
    <n v="18"/>
    <s v="April"/>
    <x v="5"/>
    <d v="1944-04-18T00:00:00"/>
    <x v="2"/>
    <s v="Mosquito KB111 crashed at North Kingston, NS approx. 3 miles north of main airfield at approx. 2320 hours. BOWERS, Edward John  RCAF  J/29801  Flying Officer, HENLEY, Maurice Albert William  RAFVR  GB163984  Pilot Officer, (http://www.rootsweb.ancestry.com/~nbpennfi/penn8b1RollOfHonour_No36OTU_TrainingCasualties.htm) RCAF Accident Kingston NS .44 (Air Britain Serials)"/>
    <x v="2"/>
    <x v="2"/>
    <x v="32"/>
    <x v="1"/>
    <x v="2"/>
    <x v="1"/>
    <m/>
    <m/>
    <x v="27"/>
    <x v="0"/>
    <n v="1"/>
    <x v="1"/>
    <x v="41"/>
    <x v="1"/>
  </r>
  <r>
    <n v="3010"/>
    <s v="HX807"/>
    <x v="12"/>
    <n v="418"/>
    <x v="0"/>
    <x v="5"/>
    <n v="19"/>
    <s v="April"/>
    <x v="5"/>
    <s v="19 April 1944"/>
    <x v="0"/>
    <s v="Taken on strength from De Havilland, 17 July 1943; to No.49 Movements Unit, 19 April 1944. Th-R, letter on list of 2 September 1943. U/c leg jammed collapsed on landing Holmsley South 19.4.44 (Air Britain Serials) 19.04.44 418 Sqn. HX807 Port undercarriage failed to retract after take off from Holmsley South aerodrome and on landing undercarriage collapsed. (Mosquito Crash Log)"/>
    <x v="2"/>
    <x v="3"/>
    <x v="27"/>
    <x v="1"/>
    <x v="2"/>
    <x v="1"/>
    <m/>
    <n v="4"/>
    <x v="27"/>
    <x v="0"/>
    <n v="1"/>
    <x v="0"/>
    <x v="30"/>
    <x v="0"/>
  </r>
  <r>
    <n v="4696"/>
    <s v="KB277"/>
    <x v="13"/>
    <s v="36 OTU"/>
    <x v="2"/>
    <x v="8"/>
    <n v="19"/>
    <s v="April"/>
    <x v="5"/>
    <d v="1944-04-19T00:00:00"/>
    <x v="2"/>
    <s v="KIDD, Peter Douglas  RNZAF  NZ4212676  Flying Officer, NICHOLSON, Gordon Joseph  RNZAF  NZ4212857  Sergeant  (http://www.rootsweb.ancestry.com/~nbpennfi/penn8b1RollOfHonour_No36OTU_TrainingCasualties.htm) RCAF Accident .45 (Air Britain Serials)"/>
    <x v="2"/>
    <x v="2"/>
    <x v="32"/>
    <x v="1"/>
    <x v="2"/>
    <x v="1"/>
    <m/>
    <m/>
    <x v="27"/>
    <x v="1"/>
    <n v="1"/>
    <x v="1"/>
    <x v="41"/>
    <x v="1"/>
  </r>
  <r>
    <n v="3581"/>
    <s v="DZ439"/>
    <x v="4"/>
    <s v="109/1655MTU"/>
    <x v="0"/>
    <x v="7"/>
    <n v="20"/>
    <s v="April"/>
    <x v="5"/>
    <s v="20 April 1944"/>
    <x v="0"/>
    <s v="Crashed after take-off Little Raveley Hunts. 20.4.44 (Air Britain Serials) 20.04.44 1655MTU. DZ439 Port engine failed after takeoff and aircraft went into a spin and crashed at Little Ravely, Hunts., killing two. (Mosquito Crash Log)"/>
    <x v="2"/>
    <x v="2"/>
    <x v="2"/>
    <x v="1"/>
    <x v="2"/>
    <x v="1"/>
    <m/>
    <n v="4"/>
    <x v="27"/>
    <x v="0"/>
    <n v="1"/>
    <x v="1"/>
    <x v="12"/>
    <x v="0"/>
  </r>
  <r>
    <n v="7707"/>
    <s v="DZ549"/>
    <x v="4"/>
    <n v="540"/>
    <x v="0"/>
    <x v="0"/>
    <n v="20"/>
    <s v="April"/>
    <x v="5"/>
    <s v="20 April 1944"/>
    <x v="0"/>
    <s v="DBR in accident in North Africa 20.4.44 NFD (Air Britain Serials)"/>
    <x v="2"/>
    <x v="3"/>
    <x v="32"/>
    <x v="1"/>
    <x v="2"/>
    <x v="1"/>
    <m/>
    <n v="4"/>
    <x v="27"/>
    <x v="0"/>
    <n v="1"/>
    <x v="0"/>
    <x v="16"/>
    <x v="0"/>
  </r>
  <r>
    <n v="328"/>
    <s v="DD616"/>
    <x v="2"/>
    <s v="151/60OTU/151/141/169"/>
    <x v="0"/>
    <x v="17"/>
    <n v="20"/>
    <s v="April"/>
    <x v="5"/>
    <s v="20/21 April 1944"/>
    <x v="1"/>
    <s v="21.04.1944 0026 Serrate Patrol in support of Köln raid 169 BS from Little Snoring . Lost without trace (BCL). F/L GR Morgan evd, F/S D Bentley pow, 20km SE Brussels / Mosquito (DD616) of 169 Sqn, RAF flown by F/Lt Morgan - http://www.luftwaffe.cz/zorner.html Paul Zorner III./NJG 5 Seems close enough, one pow one escaped 21.04.44 Hptm. Paul Zorner Stab III./NJG 5 Mosquito  20 km. S.E. Brussels: 4.000 m. 03.30 Film C. 2027/I Anerk: Nr.3 Trying to catch a straggler from the Köln raid on the homeward track, Hptm. Zorner, who had been appointed Kommandeur of III./NJG5 on 1 April, intercepted a Bomber Support Serrate Mosquito that was flying home on one engine and shot it down to the SE of Brussels. (The Nachtjagd War Diaries) Missing from bomber support mission to Cologne 21.4.44 (Air Britain Serials)"/>
    <x v="0"/>
    <x v="6"/>
    <x v="103"/>
    <x v="21"/>
    <x v="0"/>
    <x v="57"/>
    <m/>
    <n v="4"/>
    <x v="27"/>
    <x v="0"/>
    <n v="1"/>
    <x v="0"/>
    <x v="65"/>
    <x v="0"/>
  </r>
  <r>
    <n v="80"/>
    <s v="HJ644"/>
    <x v="2"/>
    <s v="307/60OTU/141/239"/>
    <x v="0"/>
    <x v="17"/>
    <n v="20"/>
    <s v="April"/>
    <x v="5"/>
    <s v="20/21 April 1944"/>
    <x v="1"/>
    <s v="21.04.1944 2200 Serrate Patrol 239 BS from West Raynham last heard 0220 as &quot;we´re o.k. now&quot;, crashed. 4km SE Nijkerk (Gelderland), 18km SW Harderwijk (BCL). S/L EW Kinchen +, F/L D Sellors +, rest in Amersfort (Oud Leusden) General Cem Pilot S/L Ernest William Kinchin and F/O Douglas Sellors from 239 Squadron . They where on a intruder patrol on the Ruhr-area Germany . Crashed on 20/21 April 1944 (Jaap Vermeer , Holland ) Shot down near Nijkerk after the attack on Cologne.(http://home.hetnet.nl/~olgaenron/239%20squadron.htm) Missing on bomber support mission 21.4.44 (Air Britain Serials)"/>
    <x v="3"/>
    <x v="4"/>
    <x v="1"/>
    <x v="1"/>
    <x v="3"/>
    <x v="1"/>
    <m/>
    <n v="4"/>
    <x v="27"/>
    <x v="0"/>
    <n v="1"/>
    <x v="0"/>
    <x v="63"/>
    <x v="0"/>
  </r>
  <r>
    <n v="1419"/>
    <s v="NS928"/>
    <x v="12"/>
    <n v="605"/>
    <x v="0"/>
    <x v="5"/>
    <n v="20"/>
    <s v="April"/>
    <x v="5"/>
    <s v="20/21 April 1944"/>
    <x v="1"/>
    <s v="21.04.1944 Intruder 605 to to Rheine airfield from Manston . Lost without trace (FCL). F/L A Holland RCAF +, F/O WH Wilkinson +, no further info 20/21 April 1944 (FCWDv4) F/L G.A.Holland RCAF and F/O W.H.Wilkinson of 605 Sqn flew an intruder sortie to Rheine airfield on the night of 20/21-4-44, they never returned and were listed missing. Does any know were there aircraft crashed, poss in the Handorf area of Germany? I know that they were buried in the Reichwald Forest War Cemetery. I also have some details on them from the Book &quot;Those other Eagles&quot; by C.Shores and two books on 605 Sqn by Ian Piper, but would like to know if there are any photos of these two airmen(will be checking the IWM photo dept) any help would be appreciated. BTW I believe they were hit by debris from a Ju188 they had shot down. (David Pausey on the 12 O'Clock High Board) Crew initially buried at Everswinkel, near Muenster (Juergen Haus)_x000a__x000a_On 20 April 1944 we (crew Stfw. Hartwig) took of for a mission to Hull. The flight was going well without any interruption but on the return we receive a warning that a nightfighter was over the airbase and that we had to fly to the waiting area. They acknowledge receipt of the message and fly east at a height of 800 m._x000a_After some time the warning was lifted and the crew prepared for landing immediately since the fuel became dangeriously low. The pilot reduces speed and flaps are out but in that very moment we are hit by fire from the nightfighter and our starboard engine starts to burn._x000a_Get out is the message of Willi Hartwig and I (Ofw.Duryn) jump immediately._x000a_A few seconds of memory are lost but I feel the strain on my body when the chute opens up. I look around and see four more chutes which relieves me very much. Thank god that all came out! I am just considering how to land when I observe the flying and burning Ju 188 below and suddenly I see a second shadow approaching. Then the burning engine breaks off the Ju 188 and hits the approaching shadow and takes it down to the earth. Shortly after that I see two fires burning on the ground._x000a_After a safe landing I went to the battle station where I was told that the second fire was from the nightfighter, which hit us first and consequently was hit himself by the debris (engine)._x000a_(David Pausey, translation by Wim de Meester) Missing (Rheine) 21.4.44 (Air Britain Serials)_x000a__x000a_At 11 minutes after midnight on April 21 1944, Mosquito VI NS 928 departed Manston for an Intruder Op to Handorf airbase in northeast Germany, a distance of about 450 kms. Happy Holland was pilot with F/O R. Howard “Wilkie” Wilkinson as navigator. At about 2:00 a.m. the Mosquito and a German night fighter described as an ME188 (probably a Ju188) crashed in mid-air. The latter, based at Handorf, crashed near Everswinkel, about 10 km southeast of Munster in northeast Germany. The German crew bailed out successfully. Holland’s plane crashed into the Gross-Beckman farm house of Herr Spitterhover, located about 20 km north of Everswinkel. Both Happy and Wilkie were killed. The farmer and his wife were also killed. His son and mother survived. Happy and Wilkie were buried the next day at the Catholic cemetery at Everswinkel in an unmarked grave. In April 1946, an RAF investigator visited the grave with the local priest and town clerk and met with Herr Spitterhover’s son. The investigator had a white cross installed with an inscription from Rupert Brooke “Some corner of a foreign field which is forever England”._x000a_The son described the crash and a subsequent meeting with the German pilots. They thought the Mosquito had rammed them. Also, they thought the Mosquito was the only enemy aircraft in the area that night and had been responsible for bringing down four aircraft including theirs. The investigator requested that “further investigation be made with a view in consideration of a gallantry award”. The awards office later declined any award on the basis that the evidence was hearsay and from an enemy source._x000a_The son at the time was rebuilding his farm house and requested permission to include a plaque on the wall, to read “On the 21st of April 44 an English Mosquito aircraft crashed into this house and in the flames died Herr Josef Spitterhover and Frau Anna Spitterhover with two English airmen named F/L G.A. Holland and F/O R.H. Wilkinson”. Presumably it is still there._x000a_Their remains were exhumed in June 1947 and reburied in the Reichswald Forest War Cemetery at Kleve, Germany._x000a__x000a_Source: Glen Holland’s service record, Library and Archives Canada (via Mark)_x000a__x000a_(http://www.flyingforyourlife.com/pilots/ww2/h/holland/)_x000a__x000a_The German names are written faulty though:_x000a__x000a_Spitterhover must read: Spitthöver_x000a_Gross Beckman must read: Grosse-Beckmann_x000a__x000a_Also, since the victims Spitthöver are mentioned on a _x000a_&quot;Gedenktafel&quot; at Everswinkel church, it would appear improbable that the Mosquito crashed 20 km (maybe 2 km?) to the north of Everswinkel._x000a_The German phonebook doesn't list the above mentioned names _x000a_at Everswinkel today, but there is one Spitthöver at Ostbevern, which_x000a_would be about 15 km north to Everswinkel._x000a__x000a_(http://forum.12oclockhigh.net/showthread.php?t=32675)"/>
    <x v="3"/>
    <x v="4"/>
    <x v="1"/>
    <x v="1"/>
    <x v="3"/>
    <x v="1"/>
    <m/>
    <n v="4"/>
    <x v="27"/>
    <x v="0"/>
    <n v="1"/>
    <x v="0"/>
    <x v="22"/>
    <x v="0"/>
  </r>
  <r>
    <n v="4944"/>
    <s v="HJ945"/>
    <x v="2"/>
    <s v="256/Malta"/>
    <x v="1"/>
    <x v="2"/>
    <n v="21"/>
    <s v="April"/>
    <x v="5"/>
    <s v="21 April 1944"/>
    <x v="0"/>
    <s v="SOC 21.4.44 (Air Britain Serials)"/>
    <x v="4"/>
    <x v="3"/>
    <x v="1"/>
    <x v="1"/>
    <x v="2"/>
    <x v="1"/>
    <m/>
    <n v="4"/>
    <x v="27"/>
    <x v="0"/>
    <n v="1"/>
    <x v="0"/>
    <x v="62"/>
    <x v="2"/>
  </r>
  <r>
    <n v="4255"/>
    <s v="HK128"/>
    <x v="2"/>
    <s v="219/256"/>
    <x v="1"/>
    <x v="2"/>
    <n v="21"/>
    <s v="April"/>
    <x v="5"/>
    <s v="21 April 1944"/>
    <x v="0"/>
    <s v="Was G on 256 Squadron, according to a picture in Mosquito Squadrons of the RAF, which says this was an NF.XII. Damaged in accident 21.4.44 NFT (Air Britain Serials)"/>
    <x v="2"/>
    <x v="3"/>
    <x v="32"/>
    <x v="1"/>
    <x v="2"/>
    <x v="1"/>
    <m/>
    <n v="4"/>
    <x v="27"/>
    <x v="0"/>
    <n v="1"/>
    <x v="0"/>
    <x v="32"/>
    <x v="2"/>
  </r>
  <r>
    <n v="3055"/>
    <s v="KB152"/>
    <x v="13"/>
    <s v="USAAF"/>
    <x v="4"/>
    <x v="8"/>
    <n v="21"/>
    <s v="April"/>
    <x v="5"/>
    <d v="1944-04-21T00:00:00"/>
    <x v="0"/>
    <s v="to USAAF as 43-34946 (Air Britain Serials) 440421 F-8 43-34946 ROBINS FIELD, GA  (http://www.accident-report.com/world/namerica/US/GA2.html)   440421   F-8  43-34946   3FyGp  Hunter Field, Savannah, GA    LACG  4  Thoenig, Howard D  USA  GA  Robins Field, Elberta, GA  (http://www.aviationarchaeology.com/src/dbasn.asp?SN=43-34946) (Landing Accident Ground Collision)"/>
    <x v="2"/>
    <x v="2"/>
    <x v="104"/>
    <x v="1"/>
    <x v="2"/>
    <x v="1"/>
    <m/>
    <n v="4"/>
    <x v="27"/>
    <x v="0"/>
    <n v="1"/>
    <x v="1"/>
    <x v="33"/>
    <x v="1"/>
  </r>
  <r>
    <n v="4467"/>
    <s v="KB216"/>
    <x v="13"/>
    <s v="45 Gp"/>
    <x v="2"/>
    <x v="10"/>
    <n v="22"/>
    <s v="April"/>
    <x v="5"/>
    <s v="22 April 1944"/>
    <x v="0"/>
    <s v="Swung on take-off and u/c collapsed Goose Bay 22.4.44 (Air Britain Serials)"/>
    <x v="2"/>
    <x v="2"/>
    <x v="33"/>
    <x v="1"/>
    <x v="2"/>
    <x v="1"/>
    <m/>
    <n v="4"/>
    <x v="27"/>
    <x v="0"/>
    <n v="1"/>
    <x v="1"/>
    <x v="81"/>
    <x v="1"/>
  </r>
  <r>
    <n v="552"/>
    <s v="DZ603"/>
    <x v="4"/>
    <s v="1655MTU"/>
    <x v="0"/>
    <x v="7"/>
    <n v="22"/>
    <s v="April"/>
    <x v="5"/>
    <s v="22/23 April 1944"/>
    <x v="1"/>
    <s v="1655 MTU 22/04/1944 Training DZ603 Mosquito IV T/o Warboys for a night exercise. Crashed 2225 in Marley Gap field, Hill Far,, near St Ives,, Huntingdonshire, after overshooting from an approach with the starboard engine feathered. Sgt. WAston, P/O PBond (http://www.156squadron.com/display_newpff_roll.asp?ID=1655%20MTU) Overshot landing and crashed nr St.Ives Hunts. 22.4.44 (Air Britain Serials) 22.04.44 1655MTU. DZ603 Aircraft overshot on landing after starboard engine failed and crashed at Marley Gap Field Farm near St. lves, Hunts. Crew safe. (Mosquito Crash Log)"/>
    <x v="2"/>
    <x v="2"/>
    <x v="6"/>
    <x v="1"/>
    <x v="2"/>
    <x v="1"/>
    <m/>
    <n v="4"/>
    <x v="27"/>
    <x v="0"/>
    <n v="1"/>
    <x v="1"/>
    <x v="12"/>
    <x v="0"/>
  </r>
  <r>
    <n v="771"/>
    <s v="HX854"/>
    <x v="12"/>
    <s v="85/487/60OTU/487/107"/>
    <x v="0"/>
    <x v="16"/>
    <n v="22"/>
    <s v="April"/>
    <x v="5"/>
    <s v="22/23 April 1944"/>
    <x v="1"/>
    <s v="From Vols One &amp; Two of my 'For Your Tomorrow - A record of New Zealanders who have died while serving with the RNZAF and Allied Air Services since 1915: Sat 22/Sun 23 Apr 1944_x000a_ALLIED EXPEDITIONARY AIR FORCE_x000a_Training_x000a_107 Squadron, RAF (Lasham, Hampshire - 138 Airfield HQ, 2 Group, 2nd Tactical Air Force)_x000a_Mosquito FB.VI HX854 - contrary to normal practice, taxyed out to the runway with landing lights on and took off with them still displayed at about 0140. A few moments later spun in and crashed amongst trees at Moundsmere Manor, near Preston Candover, 4½ miles west of the airfield. The two crew are buried at Brookwood._x000a_Pilot: NZ401348 Plt Off Frank George Andrew McJENNETT, RNZAF - Age 21. 711hrs (17 solo on Mosquito)_x000a_[Note: posted to 57 OTU 22 Sep 42 then 12(P)AFU (Oxford) 24 Nov 42] _x000a__x000a_Errol Martyn: (http://www.rafcommands.com/forum/showthread.php?p=26106&amp;highlight=Mosquito#post26106) Hit trees after take-off Preston Candover Hants 23.4.44 (Air Britain Serials) 23.04.44 107 Sqn. HX854 Aircraft crashed into trees at Mounds Mere Manor near Preston Candover, Hants, having taken off with landing lights on. (Mosquito Crash Log)"/>
    <x v="2"/>
    <x v="2"/>
    <x v="18"/>
    <x v="1"/>
    <x v="2"/>
    <x v="1"/>
    <m/>
    <n v="4"/>
    <x v="27"/>
    <x v="0"/>
    <n v="1"/>
    <x v="0"/>
    <x v="57"/>
    <x v="0"/>
  </r>
  <r>
    <n v="3472"/>
    <s v="LR313"/>
    <x v="12"/>
    <n v="305"/>
    <x v="0"/>
    <x v="16"/>
    <n v="22"/>
    <s v="April"/>
    <x v="5"/>
    <s v="22/23 April 1944"/>
    <x v="1"/>
    <s v="22/23 April 1944, FTR Leeuwarden (FCWDv4) Coded B, lost at about 0110, W/O T. Ciula and F/O J.M. Rosinski both evaded. (2nd TAF). Missing on night Intruder mission 23.4.44 (Air Britain Serials) http://francecrashes39-45.net/page_fiche_av.php?id=3160 says this aircraft was shot down by fighters on a sortie to Laon - Reims, crew bailed out."/>
    <x v="3"/>
    <x v="4"/>
    <x v="1"/>
    <x v="1"/>
    <x v="3"/>
    <x v="1"/>
    <m/>
    <n v="4"/>
    <x v="27"/>
    <x v="0"/>
    <n v="1"/>
    <x v="0"/>
    <x v="60"/>
    <x v="0"/>
  </r>
  <r>
    <n v="1610"/>
    <s v="DZ249"/>
    <x v="2"/>
    <s v="410/8OTU"/>
    <x v="0"/>
    <x v="7"/>
    <n v="24"/>
    <s v="April"/>
    <x v="5"/>
    <s v="24 April 1944"/>
    <x v="0"/>
    <s v="Crashed in forced landing Bridge of Don Aberdeen 24.4.44 (Air Britain Serials) 24.04.44 8 MTU. DZ249 Both engines cut at 1600 feet and aircraft landed straight ahead in field at Bridge of Don, Aberdeenshire, due to navigator being airsick and switching off magnetos. Crew safe. (Mosquito Crash Log)"/>
    <x v="2"/>
    <x v="2"/>
    <x v="2"/>
    <x v="1"/>
    <x v="2"/>
    <x v="1"/>
    <m/>
    <n v="4"/>
    <x v="27"/>
    <x v="0"/>
    <n v="1"/>
    <x v="1"/>
    <x v="37"/>
    <x v="0"/>
  </r>
  <r>
    <n v="773"/>
    <s v="HK168"/>
    <x v="2"/>
    <s v="29/307"/>
    <x v="0"/>
    <x v="2"/>
    <n v="24"/>
    <s v="April"/>
    <x v="5"/>
    <s v="24 April 1944"/>
    <x v="0"/>
    <s v="Failed to take-off and crashed Coleby Grange 24.4.44 (Air Britain Serials) 24.04.44 307 Sqn. HK168 Took off on scramble from Coleby Grange aerodrome but failed to get airborne, struck a bump and crashed heavily. Crew safe. (Mosquito Crash Log)"/>
    <x v="2"/>
    <x v="3"/>
    <x v="18"/>
    <x v="1"/>
    <x v="2"/>
    <x v="1"/>
    <m/>
    <n v="4"/>
    <x v="27"/>
    <x v="0"/>
    <n v="1"/>
    <x v="0"/>
    <x v="21"/>
    <x v="2"/>
  </r>
  <r>
    <n v="6445"/>
    <s v="MM445"/>
    <x v="17"/>
    <n v="151"/>
    <x v="0"/>
    <x v="2"/>
    <n v="24"/>
    <s v="April"/>
    <x v="5"/>
    <s v="24 April 1944"/>
    <x v="0"/>
    <s v="Hit air raid shelter on take-off and crashed Hatfield 24.4.44 DBF (Air Britain Serials) 24.04.44 151 Sqn. MM445 Aircraft struck top of air raid shelter at Hatfield aerodrome and caught fire. (Mosquito Crash Log)"/>
    <x v="2"/>
    <x v="3"/>
    <x v="30"/>
    <x v="1"/>
    <x v="2"/>
    <x v="1"/>
    <m/>
    <n v="4"/>
    <x v="27"/>
    <x v="0"/>
    <n v="1"/>
    <x v="0"/>
    <x v="8"/>
    <x v="2"/>
  </r>
  <r>
    <n v="23"/>
    <s v="HJ942"/>
    <x v="2"/>
    <s v="86/456/Fairwood Common/13OTU"/>
    <x v="0"/>
    <x v="7"/>
    <n v="25"/>
    <s v="April"/>
    <x v="5"/>
    <s v="25 April 1944"/>
    <x v="0"/>
    <s v="Stalled on single-engined landing Finmere 25.4.44 (Air Britain Serials) 25.04.44 13 OTU. HJ942 Port engine failure, aircraft stalled while attempting a single engine landing at Finmere aerodrome, killing two. (Mosquito Crash Log)"/>
    <x v="2"/>
    <x v="2"/>
    <x v="2"/>
    <x v="1"/>
    <x v="2"/>
    <x v="1"/>
    <m/>
    <n v="4"/>
    <x v="27"/>
    <x v="0"/>
    <n v="1"/>
    <x v="1"/>
    <x v="39"/>
    <x v="2"/>
  </r>
  <r>
    <n v="6761"/>
    <s v="MM400"/>
    <x v="12"/>
    <n v="464"/>
    <x v="0"/>
    <x v="16"/>
    <n v="25"/>
    <s v="April"/>
    <x v="5"/>
    <d v="1944-04-25T00:00:00"/>
    <x v="0"/>
    <s v="Served with 464 Sqn, under RAF control 2/44 to 24/4/44 Coded SB-J. Ditched into sea O639. (Brian Fillery's website) FCWDv4 says navigator was rescued, 2nd TAF confirms navigator rescued, pilot killed, but says aircraft had first been hit by flak. The Gestapo Hunters,by Mark Lax &amp; Leon Kane-Maguire lists MM400 as SB-J,Ditched in sea off Pas De Calais, 21/2/44. Hit water and ditched off Pas de Calais 25.4.44 (Air Britain Serials)   _x000a__x000a__x000a_An ANZAC Day Rescue Between 1941 and 1945 UK-based squadrons equipped with the Walrus seaplane rescued or helped to rescue more than 1,300 airmen. The following story, from the book Another Kind Of Courage, is about PLTOFF ‘Kiwi’ Saunders’ rescue of RAAF navigator W/O Jim Haugh after he ditched in the English Channel. Sadly his Kiwi pilot FGOFF ‘Snow’ Fittock died in the crash and was left at sea. _x000a__x000a_W/O Haugh remembers:_x000a__x000a_It was ANZAC Day, a day very special to Australians and New Zealanders. Our squadron had moved to Gravesend on 17 April 1944 and we were living under canvas in preparation for the invasion of Europe. ANZAC Day was something special. New Zealanders on an Australian squadron - another ANZAC mission; a London newspaper photographer came down and took photos of a group of us. On the 26th, the photo appeared in (I think) the Daily Sketch and Fittock and Haugh were both in the picture. _x000a__x000a_Image: FGOFF L.J. ‘Snow’ Fittock (left) and his navigator W/O J.W. Haugh (3rd from left) of No.464 Squadron. ‘Kiwi’ Saunders rescued Haugh on ANZAC Day 25 April 1944. Unfortunately ‘Snow’ Fittock died in the crash and his body was left in the sea._x000a__x000a_Preparation and take-off were routine and I recall that we left England at Littlehampton. I recall seeing evidence of invasion preparations; all sorts of military naval and air equipment parked in appropriate places, but not very well concealed. _x000a__x000a_We flew low over the Channel, came up to 1,000 feet to cross the coast and dived down again to low level to approach our target - a flying bomb site. We dropped our bombs and from observation I thought we had had a strike. Bombs were on 11-second delay so it was difficult to tell. We had the camera on our aircraft to record the result, but that is still at the bottom of the Channel. _x000a__x000a_We returned to the coast at low level and again climbed to 1,000 feet TO cross the coast, and dived down to low level on tack back to England. Time was about 3 p.m., flying into a sun low on the horizon. The sea was calm but with a three - to four - foot swell and with a glossy smoothness reflecting the sun’s rays. We had been fired at, of course, but I don’t think we had been hit. As we headed out to sea, I was looking back to make sure that no German aircraft were following. Then it happened. _x000a__x000a_A short time after crossing the coast, the propellers hit the sea. Both props had the tips bent back about six to 12 inches which started the aircraft vibrating. We discussed what to do and ‘Snow’ Fittock decided we’d have to go into the water. We had only seconds before we ditched and in those moments I thought about all sorts of things about the drill we had often practised; but also recalled having been told that no one had survived a Mosquito ditching up to that time. However, I had no thoughts that we would not survive. _x000a__x000a_The actual ditching was a tremendous thump. The aircraft must have been travelling at over 300 m.p.h. and the deceleration pressed me against my Sutton harness with tremendous force. The aircraft immediately sank and water poured in. I remember swallowing water but do not recollect being thrown against any part of the aircraft and being injured. At the time, to release my harness I had great difficulty in pulling the pin because it had been bent in the deceleration process. As I struggled, I felt the pressure of water getting greater and greater as I went down with the aircraft. Eventually I got free and shot to the surface. I recall that I virtually came completely out of the water! The partly inflated Mae West probably caused this. _x000a__x000a_On the surface, I found the aircraft had completely disappeared apart from some wood chips, just the aircraft dinghy, fully inflated, and my pilot floating some distance away. I asked him if he was OK and he replied ‘Yes’. _x000a__x000a_I said that because as I was closest to the dinghy I would get in, and he indicated he would follow. At this stage I think I fully inflated my Mae West with the oxygen bottle. I also noted our lead aircraft was circling overhead. When it disappeared, I was overwhelmed by the silence and the utter loneliness. I got into the dinghy - a difficult job with my parachute harness still on - with my personal dinghy trailing in the water. A swift inspection showed that the aircraft dinghy was fully inflated and the contents were in accordance with specifications. _x000a__x000a_Fittock got to the dinghy quickly and asked me to help him in. I attempted to do this, but as he was a big man, and with all his gear on, I did not succeed. He fell back into the water several times, and on the final occasion the toggle on his Mae West oxygen bottle punctured the dinghy and we were both in the water without an inflated dinghy. _x000a__x000a_I then had difficulty in inflating my personal dinghy until I recalled that just a few days earlier; a new safety gadget had been put on the inflation system. When the dinghy was inflated I tried to get in, but by this time I was getting exhausted and very cold. Finally I had no strength to try further and I put my head and shoulders in the dinghy and wound my hands in the side ropes. I then lost consciousness. _x000a__x000a_I went into the sea at about 3 p.m. and woke up in Friston Air Force hospital at about 8 p.m. I was told that the staff had had much difficulty in keeping me alive and bringing me to consciousness. The hospital, I guess, had been a country residence, and the room I woke up in was large with black ceiling beams with painted white panels. The windows were leaded._x000a__x000a_The English Channel had been very cold and to revive me and keep me warm I had been given hot coffee with lots of sugar, whisky and strychnine and the bed was full of hot water bottles. I was shaking all over and felt uncomfortable, and after three days I was transferred to Eastbourne Public Hospital where I remained for two weeks. _x000a__x000a_I suffered bruising where the Sutton harness had dug in when we hit the water, I had a broken eardrum and developed pneumonia. I was very grateful to be alive but was very upset that my pilot, ‘Snow’ Fittock, was missing. We had crewed up together in Canada in July 1943 and had joined 464 Squadron in January 1944. I felt that if I had been able to get him into the dinghy he would have been saved. That still haunts me. The pilot’s seat was very close to the windscreen and ‘Snow’ was a big man, so his head was always close to perspex canopy. I will never know if he had been injured in the ditching but I think it was likely. _x000a__x000a_When eventually I returned to the squadron, what most people wanted to know was not how it happened, but how we had managed to ditch in a Mosquito and get out of it. I imagine I was a very rare specimen to have survived a Mosquito ditching. _x000a__x000a_Warrant Officer J. W Haugh, No 464 (RAAF) Squadron. _x000a__x000a_The article was submitted by SQNLDR Pete Reid. His uncle FGOFF ‘Snow’ Fittock lost his life in the crash. _x000a_(http://www.airforce.mil.nz/about-us/history/anzac-day-rescue.htm)"/>
    <x v="0"/>
    <x v="8"/>
    <x v="1"/>
    <x v="1"/>
    <x v="4"/>
    <x v="1"/>
    <m/>
    <n v="4"/>
    <x v="27"/>
    <x v="0"/>
    <n v="1"/>
    <x v="0"/>
    <x v="46"/>
    <x v="0"/>
  </r>
  <r>
    <n v="3650"/>
    <s v="MM419"/>
    <x v="12"/>
    <n v="107"/>
    <x v="0"/>
    <x v="16"/>
    <n v="25"/>
    <s v="April"/>
    <x v="5"/>
    <d v="1944-04-25T00:00:00"/>
    <x v="0"/>
    <s v="MM419 - 25 April 44 , Sq 107 : F/O K.B. Hadley , F/O G. Crabtree. Crews were at first buried in a field at St Riquier-es-Plains , later reburied in the CWGC cemetary at Grancourt. (Information from Laurent Viton to Henk Welting, posted on www.mossie.org) Shot down by flak (FCWDv4) Coded L, hit obstruction or slipstream and crashed near Le Torps Mesnil around 1908 (2nd TAF). Crashed during attack on V-1 site Heudibre 25.4.44 (Air Britain Serials)"/>
    <x v="0"/>
    <x v="8"/>
    <x v="1"/>
    <x v="1"/>
    <x v="4"/>
    <x v="1"/>
    <m/>
    <n v="4"/>
    <x v="27"/>
    <x v="0"/>
    <n v="1"/>
    <x v="0"/>
    <x v="57"/>
    <x v="0"/>
  </r>
  <r>
    <n v="7258"/>
    <s v="LR525"/>
    <x v="10"/>
    <s v="1655MTU"/>
    <x v="0"/>
    <x v="7"/>
    <n v="25"/>
    <s v="April"/>
    <x v="5"/>
    <s v="25 April 1944"/>
    <x v="1"/>
    <s v="1655 MTU 25/04/1944 Training LR525 Mosquito III T/o 0132 Warboys for a night solo exercise. A mere eight minutes later when Flying Control Staff observed the Mosquito flying overhead at 700 feet with its port propellor feathered. Moments later the Mosquito appeared to stall before spinning in at Rectory Farm, just beyond the western boundary and a mile NW of the village of Broughton on the SW side of the airfield. F/O M GHenderson 22 J/17722 CAMBRIDGE CITY CEMETERY (http://www.156squadron.com/display_newpff_roll.asp?ID=1655%20MTU) Engine cut spun into ground Broughton Hunts. 25.4.44 (Air Britain Serials) 25.04.44 1655MTU. LR525 Aircraft flew over airfield at seven hundred feet with port engine feathered and spiralled in at Rectory Farm, Broughton, Hunts., killing 1 (Mosquito Crash Log)"/>
    <x v="2"/>
    <x v="2"/>
    <x v="2"/>
    <x v="1"/>
    <x v="2"/>
    <x v="1"/>
    <m/>
    <n v="4"/>
    <x v="27"/>
    <x v="0"/>
    <n v="1"/>
    <x v="1"/>
    <x v="12"/>
    <x v="2"/>
  </r>
  <r>
    <n v="1171"/>
    <s v="DD615"/>
    <x v="2"/>
    <s v="540/141"/>
    <x v="0"/>
    <x v="17"/>
    <n v="26"/>
    <s v="April"/>
    <x v="5"/>
    <s v="26/27 April 1944"/>
    <x v="1"/>
    <s v="27.04.1944 2324 support Essen raid 141 BS from West Raynham . Lost without trace (BCL). S/L JCN Forshaw +, P/O FS Folley +, both rest in Rheinberg War Cem 26/27 April 1944 (FCWDv4) Crew initially buried at Wissel, near Kalkar, rather than Vischel (near Bad Muenstereifel) due to proximity to the target area (Juergen Haus) TW-J (http://www.crashplace.de/) Missing from Serrate patrol to Essen 27.4.44 (Air Britain Serials) 18.11.42 540 Sqn. DD615 Crashed at Mount Farm aerodrome. Engine fire, aircraft landed wheels up on aerodrome. Crew OK. (Mosquito Crash Log)"/>
    <x v="3"/>
    <x v="4"/>
    <x v="1"/>
    <x v="1"/>
    <x v="3"/>
    <x v="1"/>
    <m/>
    <n v="4"/>
    <x v="27"/>
    <x v="0"/>
    <n v="1"/>
    <x v="0"/>
    <x v="45"/>
    <x v="0"/>
  </r>
  <r>
    <n v="2914"/>
    <s v="DZ377"/>
    <x v="4"/>
    <s v="192/1473 Flt/192"/>
    <x v="0"/>
    <x v="15"/>
    <n v="26"/>
    <s v="April"/>
    <x v="5"/>
    <s v="26/27 April 1944"/>
    <x v="1"/>
    <s v="27.04.1944 0005 192 Bomber Support from Foulsham on return landed and was struck by Halifax MZ564, same Sqn. Foulsham airfield 0327 (BCL). F/L JK Haviland ok, F/O HAT John ok. Coded DT-L (www.crashplace.de) 26/27 April 1944 Airborne 0005 27Apr44 from Foulsham. Returned to base and landed 0327, only to be struck moments later by Halifax MZ564 from 192 Sqdn, and flown by F/S H.R.Gibson. No one was seriously hurt in this accident and despite severe damage the Halifax was repaired and returned to servive with 1658CU. It was reduced to spares and produce wef 30Jan47 (Lost Bombers) Hit by Halifax after landing Foulsham 28.4.44 (Air Britain Serials) 27.04.44- 192 Sqn. DZ377 Just after landing at Foulsham aerodrome it was hit by Halifax MD564 which landed on top of it. Crew unhurt. (Mosquito Crash Log)"/>
    <x v="2"/>
    <x v="7"/>
    <x v="19"/>
    <x v="1"/>
    <x v="2"/>
    <x v="1"/>
    <m/>
    <n v="4"/>
    <x v="27"/>
    <x v="0"/>
    <n v="1"/>
    <x v="0"/>
    <x v="43"/>
    <x v="0"/>
  </r>
  <r>
    <n v="2072"/>
    <s v="ML977"/>
    <x v="20"/>
    <s v="1409 Flt/692"/>
    <x v="0"/>
    <x v="8"/>
    <n v="26"/>
    <s v="April"/>
    <x v="5"/>
    <s v="26/27 April 1944"/>
    <x v="1"/>
    <s v="27.04.1944 2320 692 to Essen from Graveley on return crashed into Lancaster ND734 TL-N on runway. Graveley airfield 0308 (BCL). S/L EJJ Saunderson ok, F/L RHW Clarkson ok, 26/27 April 44, Essen &quot;Serial Range ML956 - ML999. 44 Mosquito B.MkXV1. Powered by Merlin 72/73 engines. Part of a batch of 152 delivered by De Havilland (Hatfield) between 24Nov43 and 4Dec44. MM170 was not delivered. Delivered to 1409 Flight, ex-works, 31Mar44. The date of transfer to 692 Sqdn has not been appended to the Movement Card. The first Mosquito XV1 written off by 692 Sqdn. Airborne 2320 26Apr44 from graveley. On return to Graveley, landed at 0308 and promptley ran into a 35 Sqdn Lancaster 111 which had not yet cleared the runway. For casualties see: Lanc. ND734. S/L E.J.J.Saunderson F/L R.H.W.Clarkson &quot; (Chorley via Lost Bombers) Ran into Lancaster on landing 27.4.44 (Air Britain Serials) 27.04.44 692 Sqn. ML977 Pilot made approach to Gravely aerodrome flashing navigation lights and on landing collided with Lancaster NOl34 from 35 Sqn. (Mosquito Crash Log)"/>
    <x v="2"/>
    <x v="7"/>
    <x v="19"/>
    <x v="1"/>
    <x v="2"/>
    <x v="1"/>
    <m/>
    <n v="4"/>
    <x v="27"/>
    <x v="0"/>
    <n v="1"/>
    <x v="0"/>
    <x v="66"/>
    <x v="0"/>
  </r>
  <r>
    <n v="3687"/>
    <s v="NS819"/>
    <x v="12"/>
    <n v="613"/>
    <x v="0"/>
    <x v="16"/>
    <n v="26"/>
    <s v="April"/>
    <x v="5"/>
    <s v="26/27 April 1944"/>
    <x v="1"/>
    <s v="26-27 April 1944. Pilot was F/Sgt. Royston John Edward ADEY. 574504 RAF buried Ensched, Eastern General Cemetery, Netherlands. NS819 involved in Op. Flower, attacking the airfield Twente near Enschede. Crashed Haagse Bos, Veendijk near Enschede 27/4/44 00.10h. F/Sgt (Nav) Kenneth J. PINNELL - 1576000 buried same cemetery. Date of burial 30-4-1944. (Henk Welting) Coded P, time around 0030. (2nd TAF) Came down at 00.10 at Enschede (Haagse Bos op. Veendijk) (1944 sec_tcm5-7285.pdf) Crashed on night intruder mission Enschede 27.4.44 (Air Britain Serials)"/>
    <x v="0"/>
    <x v="8"/>
    <x v="1"/>
    <x v="1"/>
    <x v="4"/>
    <x v="1"/>
    <m/>
    <n v="4"/>
    <x v="27"/>
    <x v="0"/>
    <n v="1"/>
    <x v="0"/>
    <x v="59"/>
    <x v="0"/>
  </r>
  <r>
    <n v="3424"/>
    <s v="NS895"/>
    <x v="12"/>
    <n v="515"/>
    <x v="0"/>
    <x v="5"/>
    <n v="26"/>
    <s v="April"/>
    <x v="5"/>
    <s v="26/27 April 1944"/>
    <x v="1"/>
    <s v="27.04.1944 0055 Serrate Patrol in Venlo area, NL515 BS from Little Snoring crashed on Deelen airfield (BCL). F/L LD Anderson +, Sgt ABH Sims +, rest in Arnhem Moscowa Gen Cem 26/27 April 1944 (FCWDv4) Missing from patrol to Venlo 27.4.44 (Air Britain Serials)"/>
    <x v="0"/>
    <x v="8"/>
    <x v="1"/>
    <x v="1"/>
    <x v="4"/>
    <x v="1"/>
    <m/>
    <n v="4"/>
    <x v="27"/>
    <x v="0"/>
    <n v="1"/>
    <x v="0"/>
    <x v="83"/>
    <x v="0"/>
  </r>
  <r>
    <n v="6768"/>
    <s v="HP935"/>
    <x v="12"/>
    <n v="464"/>
    <x v="0"/>
    <x v="16"/>
    <n v="27"/>
    <s v="April"/>
    <x v="5"/>
    <d v="1944-04-27T00:00:00"/>
    <x v="0"/>
    <s v="Served with 464 Sqn, under RAF control 9/43 to 26/4/44. Crashed into tree, Northern France. F/O A.R.Oates &amp; Sgt Spencer. (Brian Fillery's website) HP935 - 27 April 44 , Sq 464 : F/O Oates , Sgt D.E. Spencer. Crews were at first buried in a field at St Riquier-es-Plains , later reburied in the CWGC cemetary at Grancourt. Coded C, time around 1440, attacking a Noball site. German report from Kdo 19./XI Beauvais says this aircraft crashed 1.5 miles N of Le Torp Mesnil, 26 miles SW Dieppe at 14:30. (http://www.footnote.com/image/28630328/Mosquito%7Cmosquitoes/) Hit tree while attacking V-1 site 27.4.44 (Air Britain Serials)"/>
    <x v="0"/>
    <x v="8"/>
    <x v="1"/>
    <x v="1"/>
    <x v="4"/>
    <x v="1"/>
    <m/>
    <n v="4"/>
    <x v="27"/>
    <x v="0"/>
    <n v="1"/>
    <x v="0"/>
    <x v="46"/>
    <x v="3"/>
  </r>
  <r>
    <n v="5438"/>
    <s v="LR496"/>
    <x v="11"/>
    <s v="109/105"/>
    <x v="0"/>
    <x v="8"/>
    <n v="27"/>
    <s v="April"/>
    <x v="5"/>
    <s v="27 April 1944"/>
    <x v="0"/>
    <s v="27.04.1944 Training 105 from Bourn returned from bombing exercise, undercarriage gave way. Bourn airfield 1324 (BCL). F/L ELD Drake ok, , Swung on landing from training flight and u/c collapsed Bourn 27.4.44 (Air Britain Serials) 27.04.44 105 Sqn. LR496 Port undercarriage collapsed on landing and aircraft swung at Bourn aerodrome. (Mosquito Crash Log)"/>
    <x v="2"/>
    <x v="2"/>
    <x v="23"/>
    <x v="1"/>
    <x v="2"/>
    <x v="1"/>
    <m/>
    <n v="4"/>
    <x v="27"/>
    <x v="0"/>
    <n v="1"/>
    <x v="0"/>
    <x v="4"/>
    <x v="0"/>
  </r>
  <r>
    <n v="1013"/>
    <s v="MM411"/>
    <x v="12"/>
    <s v="613/107"/>
    <x v="0"/>
    <x v="16"/>
    <n v="27"/>
    <s v="April"/>
    <x v="5"/>
    <s v="27 April 1944"/>
    <x v="0"/>
    <s v="Swung on take-off and u/c collapsed Lasham 27.4.44 (Air Britain Serials)"/>
    <x v="2"/>
    <x v="3"/>
    <x v="33"/>
    <x v="1"/>
    <x v="2"/>
    <x v="1"/>
    <m/>
    <n v="4"/>
    <x v="27"/>
    <x v="0"/>
    <n v="1"/>
    <x v="0"/>
    <x v="57"/>
    <x v="0"/>
  </r>
  <r>
    <n v="2905"/>
    <s v="NS828"/>
    <x v="12"/>
    <s v="487/613/487"/>
    <x v="0"/>
    <x v="16"/>
    <n v="27"/>
    <s v="April"/>
    <x v="5"/>
    <s v="27 April 1944"/>
    <x v="0"/>
    <s v="Dived into ground on approach Swanton Morley 27.4.44 (Air Britain Serials) 27.04.44 487 Sqn. NS828 Overshot at Swanton Morley aerodrome, went round again but spun, and hit ground vertically, killing two. (Mosquito Crash Log)"/>
    <x v="2"/>
    <x v="3"/>
    <x v="6"/>
    <x v="1"/>
    <x v="2"/>
    <x v="1"/>
    <m/>
    <n v="4"/>
    <x v="27"/>
    <x v="0"/>
    <n v="1"/>
    <x v="0"/>
    <x v="47"/>
    <x v="0"/>
  </r>
  <r>
    <n v="3970"/>
    <s v="DZ656"/>
    <x v="2"/>
    <s v="410/264/141"/>
    <x v="0"/>
    <x v="17"/>
    <n v="27"/>
    <s v="April"/>
    <x v="5"/>
    <s v="27/28 April 1944"/>
    <x v="1"/>
    <s v="28.04.1944 2324 Serrate Patrol in support of Friedrichshafen raid 141 BS from West Raynham . Lost without trace (BCL). S/L VC Lovell DFC +, W/O R Lilley DFC +, rest in joint grave in Heverlee War Cem This Mosquito II went missing during the night of 27/28-04-1944. The 2 crewmembers (Sqn Ldr Lovell and W/O Lilley) are buried in Belgium. DZ 656 took off from Raynham on a Serrate sortie, in support of Bomber Command operations to Stuttgart &amp; Friedrichshafen. Both airmen are buried in the Heverlee War Cemetery. I would just add a minor note: Vic Lovell was promoted that very day, from F/Lt to acting Sqd/Ldr. &amp; 'A' Flight Commander. (RAF Commands Forum) 27/28 April 1944 (FCWDv4) TW-J (http://www.crashplace.de/) Lovell joined RAF July/August 1939, Commissioned 9/40. 5 OTU 23 Squadron 23/10/40. partnered by Robert Lilley. Ju88 8/9 May 1941. 89 Sq. October 1941 together with Lilley. DFC 14/5/43. Lilley now W/O DFC 3/9/43. UK. Lovell 51 OTU, Lilley 62 OTU. 2/44 141 Sq. Flt. Commander 4/1944. Killed on 'Serrate' mission to Stuttgart/Freidrichshafen area. (Those Other Eagles) Missing from Serrate patrol to Friedrichshafen 27.4.44 (Air Britain Serials)"/>
    <x v="3"/>
    <x v="4"/>
    <x v="1"/>
    <x v="1"/>
    <x v="3"/>
    <x v="1"/>
    <m/>
    <n v="4"/>
    <x v="27"/>
    <x v="0"/>
    <n v="1"/>
    <x v="0"/>
    <x v="45"/>
    <x v="0"/>
  </r>
  <r>
    <n v="3749"/>
    <s v="LR293"/>
    <x v="12"/>
    <n v="21"/>
    <x v="0"/>
    <x v="16"/>
    <n v="27"/>
    <s v="April"/>
    <x v="5"/>
    <s v="27 April 1944"/>
    <x v="1"/>
    <s v="Swerved on landing at night and u/c collapsed Gravesend 27.4.44 (Air Britain Serials)"/>
    <x v="2"/>
    <x v="3"/>
    <x v="23"/>
    <x v="1"/>
    <x v="2"/>
    <x v="1"/>
    <m/>
    <n v="4"/>
    <x v="27"/>
    <x v="0"/>
    <n v="1"/>
    <x v="0"/>
    <x v="48"/>
    <x v="0"/>
  </r>
  <r>
    <n v="3512"/>
    <s v="LR329"/>
    <x v="12"/>
    <n v="305"/>
    <x v="0"/>
    <x v="16"/>
    <n v="27"/>
    <s v="April"/>
    <x v="5"/>
    <s v="27 April 1944"/>
    <x v="1"/>
    <s v="Dived into ground on night navex North Creake 27.4.44 presumed due to wing failure (Air Britain Serials) 27.04.44 305 Sqn. LR329 Crashed at North Creake aerodrome after loss of control on cross country exercise, killing two. (Mosquito Crash Log) F/O John Edwards Mathias DFC, F/L Thomas Wilson Irwin (http://ww2talk.com/forums/topic/46860-mosquito-crew-memorial-sussex/)"/>
    <x v="2"/>
    <x v="2"/>
    <x v="52"/>
    <x v="1"/>
    <x v="2"/>
    <x v="1"/>
    <m/>
    <n v="4"/>
    <x v="27"/>
    <x v="0"/>
    <n v="1"/>
    <x v="0"/>
    <x v="60"/>
    <x v="0"/>
  </r>
  <r>
    <n v="7348"/>
    <s v="HP849"/>
    <x v="12"/>
    <s v="410/464/487"/>
    <x v="0"/>
    <x v="16"/>
    <n v="28"/>
    <s v="April"/>
    <x v="5"/>
    <s v="28 April 1944"/>
    <x v="0"/>
    <s v="The second Standard Motors built FB.VI, HP849 was EG-U with 487 sqdn, who are noted with it at Sculthorpe by 27/9/43. However 19/9/43 could be the correct delivery date since 464 sqdn had it delivered from Coleby Grange (410 sqdn) 18/9/43 and was also based at Sculthorpe. HP849 lasted until damaged beyond economical repair at Swanton Morley in April 1944. (Mike Packham on www.mossie.org forum) U/c collapsed on landing Swanton Morley 28.4.44 (Air Britain Serials)"/>
    <x v="2"/>
    <x v="3"/>
    <x v="27"/>
    <x v="1"/>
    <x v="2"/>
    <x v="1"/>
    <m/>
    <n v="4"/>
    <x v="27"/>
    <x v="0"/>
    <n v="1"/>
    <x v="0"/>
    <x v="47"/>
    <x v="3"/>
  </r>
  <r>
    <n v="3107"/>
    <s v="HK321"/>
    <x v="2"/>
    <n v="456"/>
    <x v="0"/>
    <x v="2"/>
    <n v="28"/>
    <s v="April"/>
    <x v="5"/>
    <s v="28/29 April 1944"/>
    <x v="1"/>
    <s v="Served with 456 Sqn 02/44 to 12/44, coded RX-X under RAF control. Returned to RAF. (Brian Fillery's website) 29.04.1944 Defensive Patrol 456 from Ford Failed to return after chasing enemy aircraft. Lost without trace (FCL). F/O RMJ Pahlow +, F/O FM Silva +, cv at Marshalls(Cambridge), delivered as MKXVI 04.09.43-26.02.44, no further info 28/29 April 1944 (FCWDv4) Missing from anti-minelaying patrol 29.4.44 (Air Britain Serials)"/>
    <x v="3"/>
    <x v="4"/>
    <x v="1"/>
    <x v="1"/>
    <x v="3"/>
    <x v="1"/>
    <m/>
    <n v="4"/>
    <x v="27"/>
    <x v="0"/>
    <n v="1"/>
    <x v="0"/>
    <x v="20"/>
    <x v="2"/>
  </r>
  <r>
    <n v="2162"/>
    <s v="DZ744"/>
    <x v="2"/>
    <s v="253/333"/>
    <x v="0"/>
    <x v="12"/>
    <n v="30"/>
    <s v="April"/>
    <x v="5"/>
    <s v="30 April 1944"/>
    <x v="0"/>
    <s v="The following is an extract from the draft of Coastal Losses Vol 3._x000a__x000a_30/04/44, 333 Sqn, Mosquito II, DZ744, Code G_x000a_Op: Training, RAF Leuchars, Time Up 11:30_x000a__x000a_S/Lt. Arentz RNorNAS_x000a_LAC Korsness RNorNAS_x000a__x000a_The aircraft took off for APC practice and completed the exercise. The range officer F/Sgt Cowle reported that the Mosquito made a turn out to sea then returned before diving into sea 1 mile west south west of Buddon Ness, Angus. Salvage of the aircraft was attempted then abandoned on the 9th of May 1944._x000a__x000a_APRIL 30TH. - BROUGHTY FERRY, ANGUS. _x000a_An aeroplane had crashed in the sea, but only oil and wreckage (1 wheel and 1 fuel tank) were found. - Rewards, £4 13s._x000a_(Source: RNLI Records of Service 1939-46)_x000a__x000a_Regards_x000a_Ross_x000a__x000a_Fnr. Jens Bull Arentz (+) &amp; Fls. Per Korsnes (Ground crew) (+) Cra/s 1,6km WSW of Buddon Ness, bay of Firth of Tay, Aircraft 3-G of 333 Sqn. Leuchars (http://www.luftwaffe.no/Table2.htm) Dived into sea 1m WSE of Buddon Ness Angus. 30.4.44 (Air Britain Serials) 30.04.44 333 Sqn. DZ744 Crashed into sea in slight dive one mile WS.W. of Budden Ness on the Firth of Tay, killing two. Cause unknown. (Mosquito Crash Log)"/>
    <x v="2"/>
    <x v="2"/>
    <x v="50"/>
    <x v="1"/>
    <x v="2"/>
    <x v="1"/>
    <m/>
    <n v="4"/>
    <x v="27"/>
    <x v="0"/>
    <n v="1"/>
    <x v="0"/>
    <x v="28"/>
    <x v="0"/>
  </r>
  <r>
    <n v="2713"/>
    <s v="NT192"/>
    <x v="12"/>
    <s v="1FP"/>
    <x v="0"/>
    <x v="10"/>
    <n v="30"/>
    <s v="April"/>
    <x v="5"/>
    <s v="30 April 1944"/>
    <x v="0"/>
    <s v="Godwin William Lionel F/O UK 30/04/1944 Weston super Mare 1 FPP NT192 Mosquito dived into the ground from 8000ft and crashed 2M south of Lichfield - Hatfield to Shawbury (http://www.raf-lichfield.co.uk/ATA%20Casualties.htm) Dived into ground 2m S of Lichfield Staffs. 30.4.44 cause not known (Air Britain Serials) ATA casualty (http://www.raf-lichfield.co.uk/ATA%20Casualties.htm)"/>
    <x v="2"/>
    <x v="2"/>
    <x v="50"/>
    <x v="1"/>
    <x v="2"/>
    <x v="1"/>
    <m/>
    <n v="4"/>
    <x v="27"/>
    <x v="0"/>
    <n v="1"/>
    <x v="1"/>
    <x v="85"/>
    <x v="0"/>
  </r>
  <r>
    <n v="4077"/>
    <s v="HJ811"/>
    <x v="6"/>
    <s v="301FTU/27/45"/>
    <x v="3"/>
    <x v="16"/>
    <n v="1"/>
    <s v="May"/>
    <x v="5"/>
    <s v="1 May 1944"/>
    <x v="0"/>
    <s v="Engine cut crashed in forced landing Rajalmundy airstrip 1.5.44 (Air Britain Serials)"/>
    <x v="2"/>
    <x v="3"/>
    <x v="2"/>
    <x v="1"/>
    <x v="2"/>
    <x v="1"/>
    <m/>
    <n v="5"/>
    <x v="31"/>
    <x v="0"/>
    <n v="1"/>
    <x v="0"/>
    <x v="86"/>
    <x v="0"/>
  </r>
  <r>
    <n v="1219"/>
    <s v="HJ818"/>
    <x v="6"/>
    <s v="151/456/60OTU"/>
    <x v="0"/>
    <x v="7"/>
    <n v="1"/>
    <s v="May"/>
    <x v="5"/>
    <s v="1 May 1944"/>
    <x v="0"/>
    <s v="Lost power on take-off and hit bus High Ercall 1.5.44 (Air Britain Serials) 01.05.44 60 MTU. HJ818 Engine trouble at High Ercall aerodrome and failed to get airborne. (Mosquito Crash Log)"/>
    <x v="2"/>
    <x v="2"/>
    <x v="2"/>
    <x v="1"/>
    <x v="2"/>
    <x v="1"/>
    <m/>
    <n v="5"/>
    <x v="31"/>
    <x v="0"/>
    <n v="1"/>
    <x v="1"/>
    <x v="29"/>
    <x v="0"/>
  </r>
  <r>
    <n v="3514"/>
    <s v="MM409"/>
    <x v="12"/>
    <n v="305"/>
    <x v="0"/>
    <x v="16"/>
    <n v="1"/>
    <s v="May"/>
    <x v="5"/>
    <s v="1/2 May 1944"/>
    <x v="1"/>
    <s v="1/2 May 1944 (FCWDv4) Coded T, F/O A.M. Archer and F/O R.L. MacEwan both killed, time around 2330 ftr from Bonn (2nd TAF). It seems that his airplane was the MM409 305Sqn crashed 1KM N of L1202 at 23:56 A German document KE8474 made reference to this event but unfortunately I don’t retrieve it . F/O Archer Raymond Leonard (KIA)124689 &amp; F/Lt McEwan Arthur Murray(KIA)78083 (http://forum.12oclockhigh.net/showthread.php?t=7401) Missing from night intruder to Bonn 2.5.44 (Air Britain Serials)"/>
    <x v="3"/>
    <x v="4"/>
    <x v="1"/>
    <x v="1"/>
    <x v="3"/>
    <x v="1"/>
    <m/>
    <n v="5"/>
    <x v="31"/>
    <x v="0"/>
    <n v="1"/>
    <x v="0"/>
    <x v="60"/>
    <x v="0"/>
  </r>
  <r>
    <n v="5819"/>
    <s v="NS847"/>
    <x v="12"/>
    <n v="515"/>
    <x v="0"/>
    <x v="5"/>
    <n v="1"/>
    <s v="May"/>
    <x v="5"/>
    <s v="1/2 May 1944"/>
    <x v="1"/>
    <s v="02.05.1944 2255 Serrate Patrol headed for for Brussels 515 Bomber Support from Little Snoring crashed . 2km NE Bazel (Oost-Vlanderen), 10km ESE Sint-Niklaas (BCL). F/S AW Stein +, Sgt DS Lindsay +, rest in Antwerp Schoonselhof Cem 1/2 May 1944 (FCWDv4) 1st May 1km NW of Saventhem, 10 km E of Brussels KE8474 (Alex Smart) Airborne 2255 1May44 from Little Snoring on a Serrate patrol in the area of Brussels. Cause of loss not established. Crashed 2 km NE of Bazel (Oost-Vlaanderen), 10 km ESE of Sint-Niklaas. Both airmen are buried in Schoonselhof Cemetery, Antwerp. F/S A.W.Stein KIA Sgt D.S.Lindsay KIA (Lost Bombers) Missing from patrol to Brussels 1.5.44 (Air Britain Serials)"/>
    <x v="3"/>
    <x v="4"/>
    <x v="1"/>
    <x v="1"/>
    <x v="3"/>
    <x v="1"/>
    <m/>
    <n v="5"/>
    <x v="31"/>
    <x v="0"/>
    <n v="1"/>
    <x v="0"/>
    <x v="83"/>
    <x v="0"/>
  </r>
  <r>
    <n v="1118"/>
    <s v="HK418"/>
    <x v="17"/>
    <s v="301FTU/108"/>
    <x v="1"/>
    <x v="2"/>
    <n v="2"/>
    <s v="May"/>
    <x v="5"/>
    <s v="2 May 1944"/>
    <x v="0"/>
    <s v="Overshot landing into quarry Luqa 2.5.44 (Air Britain Serials)  W/O Broadbent in Mosquito HK418 who was out on convoy patrol had an engine failure whilst over the convoy. As their patrol was just finished, the C.O. flew back with Broadbent, giving him advice, etc, en route. The trip back of about 150 miles was accomplished most successfully and Broadbent then was given advice by the C.O. how to land, but he came in too fast and did not touch down until far down No 1 runway and an overshoot was unavoidable. Unfortunately the runway gives no latitude at all ending in a deep ravine, into the far side of the cliff of which he crashed, burst into flames and Broadbent and his observer F/Sgt Alpe were bot killed immediately. (http://www.medals4heroes.co.uk/)"/>
    <x v="2"/>
    <x v="3"/>
    <x v="6"/>
    <x v="1"/>
    <x v="2"/>
    <x v="1"/>
    <m/>
    <n v="5"/>
    <x v="31"/>
    <x v="0"/>
    <n v="1"/>
    <x v="0"/>
    <x v="73"/>
    <x v="2"/>
  </r>
  <r>
    <n v="1119"/>
    <s v="NS821"/>
    <x v="12"/>
    <s v="613/107"/>
    <x v="0"/>
    <x v="16"/>
    <n v="2"/>
    <s v="May"/>
    <x v="5"/>
    <s v="2 May 1944"/>
    <x v="0"/>
    <s v="Hit balloon cables and crash-landed Coltishall 2.5.44 (Air Britain Serials)"/>
    <x v="2"/>
    <x v="3"/>
    <x v="53"/>
    <x v="1"/>
    <x v="2"/>
    <x v="1"/>
    <m/>
    <n v="5"/>
    <x v="31"/>
    <x v="0"/>
    <n v="1"/>
    <x v="0"/>
    <x v="57"/>
    <x v="0"/>
  </r>
  <r>
    <n v="3653"/>
    <s v="NS874"/>
    <x v="12"/>
    <n v="107"/>
    <x v="0"/>
    <x v="16"/>
    <n v="2"/>
    <s v="May"/>
    <x v="5"/>
    <s v="2 May 1944"/>
    <x v="0"/>
    <s v="CRONIN, John Michael - (Flying Officer); Service Number - 407269; File type - Casualty - Repatriation; Aircraft - Mosquito NS 874; Place - Littleworth Common, United Kingdom; Date - 2 May 1944 (NAA) Dived into ground Littleworth Common Bucks. 2.5.44 presumed control lost in cloud on navex (Air Britain Serials) 02.05.44 107 Sqn. NS874 Pilot lost control and aircraft crashed at Littleworth Common, Bucks. Reason unknown. (Mosquito Crash Log)"/>
    <x v="2"/>
    <x v="3"/>
    <x v="89"/>
    <x v="1"/>
    <x v="2"/>
    <x v="1"/>
    <m/>
    <n v="5"/>
    <x v="31"/>
    <x v="0"/>
    <n v="1"/>
    <x v="0"/>
    <x v="57"/>
    <x v="0"/>
  </r>
  <r>
    <n v="1735"/>
    <s v="DD779"/>
    <x v="2"/>
    <s v="410/169"/>
    <x v="0"/>
    <x v="17"/>
    <n v="3"/>
    <s v="May"/>
    <x v="5"/>
    <s v="3/4 May 1944"/>
    <x v="1"/>
    <s v="04.05.1944 2333 support of Mailly-le-Camp raid 169 BS from Little Snoring crashed. at Campignol-lez-Mondeville (Aube), 11km SSW Bar-sur-Aube (BCL). P/O PL Johnson +, P/O M Hopkins +, rest in Campignol-lez-Mondeville Churchyard 3/4 May 1944 (FCWDv4) 04.05.44 Uffz. Wester 2./NJG 5 Mosquito  Raum DK: 4.000 m. [S. Bar-sur-Aube] 00.30 noch C. 2027/I VNE: ASM 4th May Champinol J1075 (Alex Smart) Missing from bomber support mission 3.5.44 (Air Britain Serials)"/>
    <x v="0"/>
    <x v="6"/>
    <x v="105"/>
    <x v="21"/>
    <x v="0"/>
    <x v="58"/>
    <m/>
    <n v="5"/>
    <x v="31"/>
    <x v="0"/>
    <n v="1"/>
    <x v="0"/>
    <x v="65"/>
    <x v="0"/>
  </r>
  <r>
    <n v="765"/>
    <s v="HJ783"/>
    <x v="6"/>
    <s v="418/157/464/21/487/613/305/107/2GSU"/>
    <x v="0"/>
    <x v="1"/>
    <n v="4"/>
    <s v="May"/>
    <x v="5"/>
    <s v="4 May 1944"/>
    <x v="0"/>
    <s v="Taken on strength from No.10 Movements Unit, 11 May 1943;Delivered to No.418 along with HJ670; aircraft &quot;P&quot; and &quot;Y&quot; taken on strength, but which letter goes with which aircraft uncertain. Engine cut crashed in forced landing nr Foxton Leics. 4.5.44 (Air Britain Serials) 04.05.44 2 GSU. HJ783 Force landed in a field half a mile N.N.W. of Market Harborough aerodrome due to engine failure because of lack of fuel. (Mosquito Crash Log)"/>
    <x v="2"/>
    <x v="2"/>
    <x v="2"/>
    <x v="1"/>
    <x v="2"/>
    <x v="1"/>
    <m/>
    <n v="5"/>
    <x v="31"/>
    <x v="0"/>
    <n v="1"/>
    <x v="1"/>
    <x v="87"/>
    <x v="0"/>
  </r>
  <r>
    <n v="1496"/>
    <s v="DZ646"/>
    <x v="4"/>
    <s v="692/627/139"/>
    <x v="0"/>
    <x v="8"/>
    <n v="4"/>
    <s v="May"/>
    <x v="5"/>
    <s v="4/5 May 1944"/>
    <x v="1"/>
    <s v="05.05.1944 2200 139 to Ludwigshafen from Upwood crashed near Bourn (no specific location) 0132 (BCL). F/L GC Keys DFC RCAF +, F/O AR Hamlin +, Keys rest in Cambridge City Cem, Hamlin in Bury Cem, Suffolk 4/5 May 1944 Airborne 2200 4May44 from Upwood. Cause of loss not established. Crashed 0132 near Bourn. F/L Keys is now buried in Cambridge City Cemetery; F/O Hamlin was taken home, and is buried in Bury Cemetery, Suffolk. F/L G.C.Keys DFC RCAF KIA F/O A.R.Hamlin KIA (Lost Bombers) Crashed in circuit Bourn returning from Ludwigshafen 5.5.44 (Air Britain Serials) 05.05.44 139 Sqn. DZ646 Crashed on landing at Ramsey, Hants., killing two. (Mosquito Crash Log)"/>
    <x v="2"/>
    <x v="7"/>
    <x v="40"/>
    <x v="1"/>
    <x v="2"/>
    <x v="1"/>
    <m/>
    <n v="5"/>
    <x v="31"/>
    <x v="0"/>
    <n v="1"/>
    <x v="0"/>
    <x v="15"/>
    <x v="0"/>
  </r>
  <r>
    <n v="904"/>
    <s v="MM647"/>
    <x v="22"/>
    <s v="13MU"/>
    <x v="0"/>
    <x v="6"/>
    <n v="5"/>
    <s v="May"/>
    <x v="5"/>
    <s v="5 May 1944"/>
    <x v="0"/>
    <s v="Broke up in air on air test nr Alconbury 5.5.44 presumed overstressed (Air Britain Serials) 05.05.44 13 MU. MM647 Crashed near Alconbury aerodrome probably due to overstressing, one killed. (Mosquito Crash Log)"/>
    <x v="2"/>
    <x v="2"/>
    <x v="8"/>
    <x v="1"/>
    <x v="2"/>
    <x v="1"/>
    <m/>
    <n v="5"/>
    <x v="31"/>
    <x v="0"/>
    <n v="1"/>
    <x v="1"/>
    <x v="80"/>
    <x v="2"/>
  </r>
  <r>
    <n v="7346"/>
    <s v="HJ699"/>
    <x v="2"/>
    <s v="605/60OTU"/>
    <x v="0"/>
    <x v="7"/>
    <n v="6"/>
    <s v="May"/>
    <x v="5"/>
    <s v="6 May 1944"/>
    <x v="0"/>
    <s v="Transferred from No.10 Movements Unit to No.418, 11 May 1943; to No.151 Squadron, 11 August 1943. (sic, via Hugh Halliday) Engine cut hit ground on approach High Ercall 6.5.44 DBF (Air Britain Serials) 06.05.44 60 MTU. HJ699 Crashed on approach to High Ercall aerodrome after engine failed. (Mosquito Crash Log)  _x000a__x000a_Mosquito HJ699 – From 60 OTU ORB; 6th May 1944, 10.40 hrs. Sgt J L T Hinchliffe (1088305), Staff Pilot took off for an air test with as passenger, Sgt P G O Reynolds (743245) (from the training wing orderly room). Engine trouble was experienced in the circuit and the pilot indicated that he would make a single engine landing. He crashed 200 yards from the runway. The pilot was killed instantly, while the passenger died of his injuries. _x000a_Accident card:_x000a_Air Test. “Pilot was making forced landing on drome after engine failure on take off. He slipped in port wing 200 yards from runway. Pilot did not retract undercarriage after take off and did not feather prop. Failed to carry out set drill”. _x000a_Crew were:_x000a_- Sgt James Lambert Terence Hinchliffe (1088305), RAFVR, aged 23. Buried at Ardwick-Le-Street Cemetery, Yorks. Son of Ernest and Greta Hinchliffe, of Scawthorpe. Mentioned in the ORB 3rd April 1944 as “arrived from 23 Squadron to take up duties as Pilot Instructor”. Birth registered in last quarter of 1920 in Doncaster and mothers maiden name Warrington. He appears to have had two siblings, Ernest D born 1924 and Joyce M born 1922. _x000a_- Sgt Percy George Orman Reynolds (743245), RAF, aged 25. Commemorated at the Southampton Crematorium. Son of Thomas George Archie and Maude Elise Jennie Reynolds, of Southampton. _x000a__x000a_(http://www.rafcommands.com/forum/showthread.php?t=8734)"/>
    <x v="2"/>
    <x v="2"/>
    <x v="2"/>
    <x v="1"/>
    <x v="2"/>
    <x v="1"/>
    <m/>
    <n v="5"/>
    <x v="31"/>
    <x v="0"/>
    <n v="1"/>
    <x v="1"/>
    <x v="29"/>
    <x v="0"/>
  </r>
  <r>
    <n v="2630"/>
    <s v="HJ770"/>
    <x v="6"/>
    <s v="301FTU/27/142RSU"/>
    <x v="3"/>
    <x v="1"/>
    <n v="6"/>
    <s v="May"/>
    <x v="5"/>
    <s v="6 May 1944"/>
    <x v="0"/>
    <s v="Hangar roof collapsed in storm Agartala 6.5.44 DBR (Air Britain Serials)"/>
    <x v="2"/>
    <x v="2"/>
    <x v="106"/>
    <x v="1"/>
    <x v="2"/>
    <x v="1"/>
    <m/>
    <n v="5"/>
    <x v="31"/>
    <x v="0"/>
    <n v="1"/>
    <x v="1"/>
    <x v="88"/>
    <x v="0"/>
  </r>
  <r>
    <n v="3228"/>
    <s v="HK404"/>
    <x v="17"/>
    <n v="96"/>
    <x v="0"/>
    <x v="2"/>
    <n v="6"/>
    <s v="May"/>
    <x v="5"/>
    <s v="6 May 1944"/>
    <x v="0"/>
    <s v="Swung on take-off and u/c collapsed West Malling 6.5.44 (Air Britain Serials)"/>
    <x v="2"/>
    <x v="3"/>
    <x v="33"/>
    <x v="1"/>
    <x v="2"/>
    <x v="1"/>
    <m/>
    <n v="5"/>
    <x v="31"/>
    <x v="0"/>
    <n v="1"/>
    <x v="0"/>
    <x v="54"/>
    <x v="2"/>
  </r>
  <r>
    <n v="1471"/>
    <s v="MM443"/>
    <x v="17"/>
    <s v="301FTU/108"/>
    <x v="1"/>
    <x v="2"/>
    <n v="6"/>
    <s v="May"/>
    <x v="5"/>
    <s v="6 May 1944"/>
    <x v="0"/>
    <s v="Crashed on landing Luqa 6.5.44 (Air Britain Serials)"/>
    <x v="2"/>
    <x v="3"/>
    <x v="40"/>
    <x v="1"/>
    <x v="2"/>
    <x v="1"/>
    <m/>
    <n v="5"/>
    <x v="31"/>
    <x v="0"/>
    <n v="1"/>
    <x v="0"/>
    <x v="73"/>
    <x v="2"/>
  </r>
  <r>
    <n v="1358"/>
    <s v="DZ747"/>
    <x v="2"/>
    <s v="151/418/60OTU"/>
    <x v="0"/>
    <x v="7"/>
    <n v="6"/>
    <s v="May"/>
    <x v="5"/>
    <s v="6 May 1944"/>
    <x v="1"/>
    <s v="Received on 418 Sqn from No.151 Squadron, 1 April 1943; to No.60 OTU, 17 September 1943. Crashed after control lost in cloud nr Ellesmere Salop. 6.5.44 (Air Britain Serials) 06.05.44 60 OTU. DZ747 Returning on night cross country exercise, went into cloud and lost control. Navigator ordered to bale out and did so, pilot crashed with aircraft at Penley, near Ellesmere, Salop. (Mosquito Crash Log) _x000a__x000a_“Accidents to Aircraft. Time: 0245 Aircraft Mosquito II D.Z.747 Pilot F/O Milne of 18 Course. While returning from an Intruder exercise over Northern Ireland, and flying in cloud the aircraft became out of control and the pilot ordered the Navigator (F/O Rice) to bale out. The aircraft crashed at Petley. The pilot was killed but the Navigator made a successful parachute descent.&quot; _x000a__x000a_DZ747 – From 60 OTU ORB; 6th May 1944, 02.45 Hrs. _x000a_“While returning from a night intruder exercise over Northern Ireland and flying in cloud, the aircraft became out of control and the pilot ordered the navigator (F/O Rice) to bale out. The aircraft crashed at Petley [sic] near Ellesmere. The pilot was killed but the navigator made a successful parachute descent.” _x000a_From 81 OTU ORB; “02.30 hrs – Mosquito from High Ercall crashed in the grounds of the 16th US General Hospital at Penley Hall. The pilot was killed on crashing, the Navigator baled and slightly injured his right knee. Ambulance proceeded to the scene of the crash.” _x000a_Accident card:_x000a_“Returning from a cross country at 2400 feet went into cloud and ordered nav to bale out”. _x000a_From 34 MU [Monkmoor] ORB:_x000a_“A Mosquito dived into the grounds of an American hospital, burying itself to a depth of 20 feet in a filled in pit. Recovery of the body and wreckage was effected after considerable digging and pumping.”_x000a_Crew was:_x000a_-F/Lt John Leigh Milne (138451), RAFVR, aged 21. He is buried in Arnold Cemetery, Notts. Son of Charles Gordon and Marion Isobel Milne, of Nottingham. Death registered at Overton near Wrexham. _x000a_-F/O Rice._x000a__x000a_(http://www.rafcommands.com/forum/showthread.php?t=8734)"/>
    <x v="2"/>
    <x v="2"/>
    <x v="35"/>
    <x v="1"/>
    <x v="2"/>
    <x v="1"/>
    <m/>
    <n v="5"/>
    <x v="31"/>
    <x v="0"/>
    <n v="1"/>
    <x v="1"/>
    <x v="29"/>
    <x v="0"/>
  </r>
  <r>
    <n v="329"/>
    <s v="ML958"/>
    <x v="20"/>
    <s v="105/109"/>
    <x v="0"/>
    <x v="8"/>
    <n v="6"/>
    <s v="May"/>
    <x v="5"/>
    <s v="6/7 May 1944"/>
    <x v="1"/>
    <s v="06.05.1944 2130 109 to Leverkusen from Little Staughton shot down by NF, ObLt Werner Baake, I/NJG1. near Herkenbosch, 6km SE centre of Roermond (BCL). S/L HB Stephens DFC +, F/L NH Fredman +, rest in Jonkerbos War Cem Oblt. Werner Baake claimed, BCL says this was the one. Oblt. Baakes claim for the night 6/7 May 1944. As far as I know, this is the first Mosquito-claim with a He219 nightfighter. The Mosquito ML958 of 105 Sqd.RAF crashed near Herkenbosch/the Netherlands. Sadly, the two crew members died in that crash. (German Night Fighter War board) 06.05.44 Oblt. Werner Baake 2./NJG 1 Mosquito 1 km. N.E. Herkenbosch,(Marcel Hogenhuis) 8.000 m. 23.35 i.O. C. 2027/I Anerk. 52_x000a__x000a_Took off from Little Staughton at 20.50. Mosquito IX. Shot down by a night fighter and crashed near Herkenbosch. S/L Stephens had flown at least 68 sorties. _x000a_ _x000a_STEPHENS, DFC _x000a_ Harry Bernard _x000a_ Squadron Leader 106237. Pilot 109 Sqdn., Royal Air Force Volunteer Reserve. Died Saturday 6 May 1944. Age 32. Son of Arthur Abraham and Mary Annie Stephens, of Tuckingmill, Cornwall; husband of Dorothy Maud Stephens. His brother, Wing Cdr. John Douglas Stephens, D.F.C., also died on service. Buried: JONKERBOS WAR CEMETERY, Gelderland, Netherlands. Ref. 24. E. 8. _x000a_ _x000a_FREDMAN, DFC _x000a_ Norman Henry _x000a_ Flight Lieutenant 115624. Nav. 109 Sqdn., Royal Air Force Volunteer Reserve. Died Saturday 6 May 1944. Age 23. Son of Henry Arthur and Gladys Fredman, of Ilford, Essex. Buried: JONKERBOS WAR CEMETERY, Gelderland, Netherlands. Ref. 24. E. 9._x000a_ _x000a_(http://www.roll-of-honour.com/Bedfordshire/LIttleStaughton109Squadron.html)_x000a__x000a_Uffz. Rolf Bettaque was his Radar/radio operator._x000a__x000a_It was fortunate that the Mossie was flying at 8000 mtrs apparently. I.E. 1000mtrs below normal operational altitude. With the result that Baake was able to dive on it. And thus gain enough speed to gain on it.(This being a specially lightened HE 219 with only 2x20mm 151s!). (According to Remp) (http://forums.ubi.com/eve/forums/a/tpc/f/23110283/m/3361026456/p/76) He 219 Profile book describes this Mosquito as having been a straggler._x000a__x000a_&quot;Serial range ML956 - ML999. 44 Mosquito B.MkXV1. Powered by Merlin 72/73 engines. Part of a batch of 152 delivered by De Havilland (Hatfield) between 24Nov43 and 4Nov44. MM170 was not delivered. Initially delivered to No.105 Sqdn with whom it flew no operations. Airborne 2130 6May44 from Little Staughton. Shot down by a night- fighter and crashed near Herkenbosch (Limburg), 6 km SE from the centre of Roermond, Holland. Both are buried in Jonkerbos War Cemetery. S/L Stephens had flown 68 sorties. His brother, W/C John Douglas Stephens DFC, was also KIA. S/L H.B.Stephens DFC KIA F/L N.H.Fredman DFC KIA &quot; (Chorley via Lost Bombers) Missing (Leverkusen) 7.5.44 (Air Britain Serials)"/>
    <x v="0"/>
    <x v="27"/>
    <x v="54"/>
    <x v="7"/>
    <x v="0"/>
    <x v="59"/>
    <m/>
    <n v="5"/>
    <x v="31"/>
    <x v="0"/>
    <n v="1"/>
    <x v="0"/>
    <x v="18"/>
    <x v="0"/>
  </r>
  <r>
    <n v="1414"/>
    <s v="HJ728"/>
    <x v="6"/>
    <s v="301FTU/23/108"/>
    <x v="1"/>
    <x v="2"/>
    <n v="6"/>
    <s v="May"/>
    <x v="5"/>
    <s v="6 May 1944"/>
    <x v="2"/>
    <s v="Lost 6.5.44 NFD (Air Britain Serials) A photo at the Australian War Memorial shows HJ728 as YP-X on 23 Squadron, having belly-landed with airscrews turning. YP-X was S/L Salusbury-Hughes' regular aircraft, and the ORB narrative indicates that the latter pilot undershot returning from an NFT on 14 July 1943, the aircraft being written off, though the photo does not show catastrophic damage. 23 Squadron left the Med in early May 1944, perhaps that is why the Air Britain entry for HJ728 shows a &quot;no further trace&quot; entry for 6 May 1944."/>
    <x v="6"/>
    <x v="3"/>
    <x v="1"/>
    <x v="1"/>
    <x v="2"/>
    <x v="1"/>
    <m/>
    <n v="5"/>
    <x v="31"/>
    <x v="0"/>
    <n v="1"/>
    <x v="0"/>
    <x v="73"/>
    <x v="0"/>
  </r>
  <r>
    <n v="2348"/>
    <s v="DZ422"/>
    <x v="4"/>
    <s v="139/627"/>
    <x v="0"/>
    <x v="8"/>
    <n v="7"/>
    <s v="May"/>
    <x v="5"/>
    <s v="7 May 1944"/>
    <x v="0"/>
    <s v="07.05.1944 Training 627 came down near the bomb dump, following a single engine approach. at Woodhall Spa bomb dump (BCL). F/L TL Hogg DFC +, F/L R Woodhouse +, Hogg buried in Kirk Conchan, Woodhouse at Oxford Botley Cem, North Hinksey. Coded AZ-D (www.crashplace.de) Crashed on approach Woodhall Spa 7.5.44 (Air Britain Serials) 07.05.44 627 Sqn. DZ422 Stalled on approach to Woodhall Spa aerodrome and crashed. 2 killed. (Mosquito Crash Log)"/>
    <x v="2"/>
    <x v="2"/>
    <x v="2"/>
    <x v="1"/>
    <x v="2"/>
    <x v="1"/>
    <m/>
    <n v="5"/>
    <x v="31"/>
    <x v="0"/>
    <n v="1"/>
    <x v="0"/>
    <x v="58"/>
    <x v="0"/>
  </r>
  <r>
    <n v="2611"/>
    <s v="HX909"/>
    <x v="12"/>
    <s v="85/487/305/21"/>
    <x v="0"/>
    <x v="16"/>
    <n v="7"/>
    <s v="May"/>
    <x v="5"/>
    <s v="7 May 1944"/>
    <x v="0"/>
    <s v="(EG-C ? P/O Darrall &amp; P/O Stevenson on Amiens raid. Broke up in air Eynesbury Beds. 7.5.44 (Air Britain Serials) 07.05.44 21 Sqn. HX909 Undercarriage door tore away and hit elevators, causing aircraft to fall out of control, a wing came off in dive and the aircraft crashed at Highfield Farm, Eynesbury, Beds. (Mosquito Crash Log)"/>
    <x v="2"/>
    <x v="3"/>
    <x v="107"/>
    <x v="1"/>
    <x v="2"/>
    <x v="1"/>
    <m/>
    <n v="5"/>
    <x v="31"/>
    <x v="0"/>
    <n v="1"/>
    <x v="0"/>
    <x v="48"/>
    <x v="0"/>
  </r>
  <r>
    <n v="4471"/>
    <s v="KB220"/>
    <x v="13"/>
    <s v="45 Gp"/>
    <x v="5"/>
    <x v="10"/>
    <n v="7"/>
    <s v="May"/>
    <x v="5"/>
    <s v="7 May 1944"/>
    <x v="0"/>
    <s v="Missing on ferry flight B.W.1 to Reykjavik 7.5.44 (Air Britain Serials)_x000a__x000a_412149 Flying Officer KLIPPEL, John Owen  _x000a_ _x000a_ _x000a_Source: _x000a_NAA: A705, 166/22/239 _x000a_ _x000a_Aircraft Type:  Mosquito _x000a_Serial number:  KB 220 _x000a_Radio call sign:   _x000a_Unit:  Hq Ferry Command RAF _x000a_ _x000a_Summary: _x000a_Mosquito KB 220 of Hq Ferry Command RAF (No 45 Atlantic Transport Group), _x000a_departed at 1313Z hours on 7 May 1944 from BW1, Greenland on a ferry flight to UK _x000a_via Iceland. The aircraft failed to reach its destination, the last contact being at 1555pm. _x000a_Subsequent air sea rescue searches proved unsuccessful.  _x000a_ _x000a_Later sundry effects from KB 220 were washed ashore at Iceland comprising engine log _x000a_books, life jacket, torch and a number of personal effects. All items were water logged. _x000a_ _x000a_Four other Mosquitos and seven other aircraft completed the journey on the same date. _x000a_All Captains reported heavy icing conditions while flying in any form of visible moisture, _x000a_and that they were forced to detour to avoid snow, or sleet or rain squalls. _x000a_ _x000a_Crew: _x000a_RAF Flt Lt Wood, G H (Pilot) _x000a_RAAF 412149 FO Klippel, J O (Radio Operator)_x000a__x000a_MISSING WITH NO KNOWN GRAVE _x000a_ _x000a_    BY ALAN STORR"/>
    <x v="2"/>
    <x v="2"/>
    <x v="43"/>
    <x v="1"/>
    <x v="2"/>
    <x v="1"/>
    <m/>
    <n v="5"/>
    <x v="31"/>
    <x v="0"/>
    <n v="1"/>
    <x v="1"/>
    <x v="81"/>
    <x v="1"/>
  </r>
  <r>
    <n v="1254"/>
    <s v="DZ478"/>
    <x v="4"/>
    <s v="139/692/139/627"/>
    <x v="0"/>
    <x v="8"/>
    <n v="7"/>
    <s v="May"/>
    <x v="5"/>
    <s v="7/8 May 1944"/>
    <x v="1"/>
    <s v="08.05.1944 0109 to bomb airfield 627 to Tours from Woodhall Spa . Lost without trace (BCL). F/O PK Turnor RAAF +, W/O JF Hewson +, rest in Orleans Main Cem. AZ-R (www.crashplace.de) Was V on 139 Squadron (Mosquito) AZ-R, 7 May / 8 July (sic) Serial Range DZ458 - DZ497. 40 Mosquito B.Mk1V. Powered by Merlin 21/23 engines. Part of a batch of 250 (except for four conv.to PR.MkV111 and four conv.to NFXV) delivered by De Havilland (Hatfield). Airborne 0109 8May44 from Woodhall Spa to bomb the airfield. Cause of loss and crash-site not established. Both are buried in Orleans Main Cemetery. F/O P.K.Turnor RAAF KIA W/O J.F.Hewson KIA (Lost Bombers) Need to check 627 Sqn ORB, but crew seems to be in Orleans, not Woodhall Spa. Turnor's casualty file contains a message from the MRES stating German records indicated the aircraft was shot down over Montcouvern southeast of the airfield at Tours. (www.naa.gov.au) As no air-to-air claim exists, MH has taken this to mean shot down by flak - 627 Squadron were low-level markers and hence light flak is more likely than heavy flak. Dived into ground on approach Woodhall Spa 7.5.44 (Air Britain Serials) Turnor's casualty file also indicates that he was initially buried at Tours La Salle Communal Cemetery, before being moved to Nantes Point du Cens Cemetery."/>
    <x v="0"/>
    <x v="1"/>
    <x v="1"/>
    <x v="1"/>
    <x v="1"/>
    <x v="1"/>
    <m/>
    <n v="5"/>
    <x v="31"/>
    <x v="0"/>
    <n v="1"/>
    <x v="0"/>
    <x v="58"/>
    <x v="0"/>
  </r>
  <r>
    <n v="3024"/>
    <s v="NS986"/>
    <x v="12"/>
    <n v="418"/>
    <x v="0"/>
    <x v="5"/>
    <n v="8"/>
    <s v="May"/>
    <x v="5"/>
    <s v="8/9 May 1944"/>
    <x v="1"/>
    <s v="Taken on strength from No.27 Movements Unit, 2 May 1944; missing from operations, 8 May 1944; F/O D.W.J. Carr and F/L J.M. Connell became prisoners of war. (Hugh Halliday) Shot down by flak, crew captured (FCWDv4) On the night of the 8th they failed to return ftom a sortie to Griefswald. They called F/O Cairns on R/T that they had run into severe flak three times and did not know if they would make it home. Cairns told them to reduce height and follow but no further word was heard from them (Floyd Williston)_x000a__x000a__x000a__x000a_(http://www.rafcommands.com/forum/showthread.php?t=3359&amp;page=2)_x000a_This is from KU 1778 - MACR #4456_x000a_---------------------------------------------------------_x000a_B-17G - #42-97259 - 2Lt. Darvin A. Smith - Havelte - 11:05_x000a_306th BG(H) - 367th BS - 8th AF - 8 May 1944 - MACR #4556_x000a_10 KIA_x000a_----------------------------------------------------------_x000a__x000a_While I was checking this crew, I saw the names of CONNELL and CARR !!!_x000a__x000a_see 2.) --- ( image of this is at my site ) ----_x000a_http://www.geocities.com/t_schuurman/ku1778-2-names-580-135-40.jpg_x000a__x000a_at 3.) for May 10, 1944: negative report !!!!!!!!!_x000a__x000a_see also my page : http://www.geocities.com/t_schuurman/jack-edward-gibbs.htm_x000a__x000a_************************_x000a__x000a_KU 1778 - Telegram Form - May 11, 1944 - send 15:45 hrs - received 18:40 hrs_x000a_From: Air Force PW Concentration Point HOLLAND_x000a_To: Information Center West - OBERURSEL - _x000a_----------------------------------------------------------------------------_x000a_Subject: Casualties of the enemy air force over the Netherlands, May 8 and 9, 1944_x000a__x000a_1.) KU 1778: Downing of one B 17 by Anti-Aircraft, at 1100 hrs._x000a_near Steenwijk, 1 km West of Havelte;_x000a_Insignia on fin: letter H enclosed in triangle, beneath figure 7 259, beneath letter Q._x000a_Plane destroyed 95%_x000a_10 men dead_x000a__x000a__x000a_2.) Lt. Smith D. O-687715 --- Laura, A. O-741192 ? --- Hawkins C. O-703992 ---_x000a_Camosy A. O-736986 --- Krieckhaus G. 17 07 39 79 --- Holder W. 39556500 ---_x000a_Childers J. --- RUPRM.-J.- --- Wright E. 35763967 - ? 32 74 1 ---_x000a_HOORN in JSSELMEER AKO to identify 2 prisoners: F/Lt. C ARR D.23957 R CAF.- _x000a_F/O. CONNEL, J.M. 1456 R CAF _x000a__x000a_3.) for May 10, 1944: negative report_x000a__x000a_4.) Additional report to KE 8434: another dead recovered: Sgt. Tucker, K.D.R. 1900 41.- _x000a_- - - end report - page 102 - -_x000a__x000a_*****************_x000a__x000a_Conclusion: _x000a_8-5-44 - Lt. Smith - B17G - #42-97259_x000a_8/9-5-44 - Connell &amp; Carr - NS986 - Near Hoorn - IJsselmeer - 9th May 13km NE Hoorn KE8554_x000a_10-5-44 - Negative report_x000a____________________x000a_PATS - Vollenhove - The Netherlands_x000a__x000a_9th May 13km NE Hoorn KE8554. (Alex Smart) DBR in accident 8.5.44 (Air Britain Serials)"/>
    <x v="0"/>
    <x v="1"/>
    <x v="1"/>
    <x v="1"/>
    <x v="1"/>
    <x v="1"/>
    <m/>
    <n v="5"/>
    <x v="31"/>
    <x v="0"/>
    <n v="1"/>
    <x v="0"/>
    <x v="30"/>
    <x v="0"/>
  </r>
  <r>
    <n v="4443"/>
    <s v="MM359"/>
    <x v="18"/>
    <n v="140"/>
    <x v="0"/>
    <x v="0"/>
    <n v="9"/>
    <s v="May"/>
    <x v="5"/>
    <s v="9 May 1944"/>
    <x v="0"/>
    <s v="Swung on take-off and u/c collapsed Northolt 9.5.44 (Air Britain Serials)"/>
    <x v="2"/>
    <x v="3"/>
    <x v="33"/>
    <x v="1"/>
    <x v="2"/>
    <x v="1"/>
    <m/>
    <n v="5"/>
    <x v="31"/>
    <x v="0"/>
    <n v="1"/>
    <x v="0"/>
    <x v="56"/>
    <x v="0"/>
  </r>
  <r>
    <n v="6771"/>
    <s v="MM410"/>
    <x v="12"/>
    <n v="464"/>
    <x v="0"/>
    <x v="16"/>
    <n v="9"/>
    <s v="May"/>
    <x v="5"/>
    <s v="9 May 1944"/>
    <x v="0"/>
    <s v="Was SB-U on Amiens prison raid, flown by F/O K. Monaghan and F/O A.W. Dean (Sharp &amp; Bowyer)  Served with 464 Sqn, under RAF control 2/44 to 9/5/44 Coded SB-U. Participated in Amiens Prison Raid 18/2/44. Damage during V1 Raid by Flak. F/O H.Tuck &amp; P/O A. Crowfoot Crash landed Bradwell Bay UK. (Brian Fillery's website) Damaged by flak and overshot landing Bradwell Bay 9.5.44 (Air Britain Serials)"/>
    <x v="1"/>
    <x v="1"/>
    <x v="1"/>
    <x v="1"/>
    <x v="1"/>
    <x v="1"/>
    <m/>
    <n v="5"/>
    <x v="31"/>
    <x v="0"/>
    <n v="1"/>
    <x v="0"/>
    <x v="46"/>
    <x v="0"/>
  </r>
  <r>
    <n v="2543"/>
    <s v="HK350"/>
    <x v="2"/>
    <s v="85/157"/>
    <x v="0"/>
    <x v="2"/>
    <n v="10"/>
    <s v="May"/>
    <x v="5"/>
    <s v="10 May 1944"/>
    <x v="0"/>
    <s v="10.05.1944 1730 Training, AI 157 from Swannington crash landed on return to base, undercarriage collapsed. Swannington airfield 1915 (BCL). F/L J Tweedale ok, F/L Cunningham ok, cv at Marshalls(Cambridge), delivered as MKXVI 04.09.43-26.02.44 157 sqn Mosquito XVII HK157 RS:? t/o 1730 Training Tweedale J F/Lt, Cunningham J F/Lt. Crash-landed on return to base at 19.15, losing its starboard u/c. No injuries. U/c collapsed on landing Swannington 10.5.44 (Air Britain Serials)"/>
    <x v="2"/>
    <x v="2"/>
    <x v="27"/>
    <x v="1"/>
    <x v="2"/>
    <x v="1"/>
    <m/>
    <n v="5"/>
    <x v="31"/>
    <x v="0"/>
    <n v="1"/>
    <x v="0"/>
    <x v="3"/>
    <x v="2"/>
  </r>
  <r>
    <n v="7723"/>
    <s v="LR421"/>
    <x v="14"/>
    <n v="540"/>
    <x v="0"/>
    <x v="0"/>
    <n v="10"/>
    <s v="May"/>
    <x v="5"/>
    <d v="1944-05-10T00:00:00"/>
    <x v="0"/>
    <s v="Fg Off Aus409709 J H Irwin, RAAF lost on ops with 540 Sqn RAF on 10 May 1944, buried in Austria at Klagenfurt. Photo Recce München (Munich). Took off Benson - 07.30h. Mosquito PR.IX - LR421. F/O(Nav) L. MOODY - 151395 also buried at Klagenfurt. Maj. Horst Carganico I./JG 5 Mosquito  35 km. S.W. Wiener Neustadt 11.30 Film C. 2027/I Anerk: Nr.5 (Tony Woods) _x000a__x000a_Wed 10 May 1944_x000a_COASTAL COMMAND_x000a_Photographic reconnaissance to Munich, Germany_x000a_540 Squadron, RAF (Benson, Oxfordshire - 106 Group)_x000a_Mosquito PR.IX LR421 - took off at 0730 and was brought down over Austria, crashing near 'Aspang', about 75km SW of Wien. The body of the navigator (and possibly that of the pilot) was not found until some three months later, and first buried in the civil cemetery at Aspangberg-Sankt Peter. Both were later reinterred at Klagenfurt._x000a_Pilot: Aus409709 Fg Off Jack Hector IRWIN, RAAF - Age 21._x000a__x000a_Crash site location info from AHB._x000a_Irwin was a New Zealander serving in the RAAF. (Errol Martyn)_x000a__x000a_I got a message from Eric Mombeek who confirm that he was shot down by the Maj Carganico Horst Stb I./JG 5 at 11:30 nearby Sankt-Corona-am-Wechsel . (http://www.rafcommands.com/forum/showthread.php?t=4621) Missing from PR mission to Munich 10.5.44 (Air Britain Serials)_x000a__x000a_One crew, Flg Off Irwin, was RAAF, and his casualty file is available online on the Australian Archives website. It says (page 9) that it was shot down near St. Corona, Austria. His body was recovered from the wreckage by local inhabitants and buried first in the cemetery of St. Corona._x000a__x000a_There are two Sankt Corona in Austria but I think the good one is the following:_x000a_http://www.maplandia.com/austria/nie...na-am-wechsel/_x000a_This is confirmed by the fact that this location is close of Kampstein, where the body of the second crew was found._x000a__x000a_I just remarked that Carganico's claim is in the same period and area of a number of claims against a 15th Air Force raid against Wiener Neustadt._x000a__x000a_At the same minute Carganico claimed a Mosquito, another pilot of I./JG 5 claimed a B-17 south of Wiener Neustadt._x000a__x000a_So what probably happens was that I./JG 5 moved south to intercept the 15th Air Force raid, possibly refuelling at a base in Austria/southern Germany. This was an usual tactic by German fighter units for intercepting big US raids._x000a_The RAF Mosquito just entered the battle area and was at the wrong place the wrong time._x000a__x000a_By the way, I wonder what the other airmen of I./JG 5 thought IF their leader chased a Mosquito rather than leading them to attack the heavy bomber formation. By reading the claims it is a possibility, but without more details/sources, I won't affirm it happened._x000a__x000a_And Laurent you are much more right! After checking several sources I found out the following:_x000a_24 Bf 109 of III./JG 3 took off from Bad Woerishofen at 9.55 hours heading towards Passau where they met 15 Bf 109 of I./JG 5 under the lead of Mjr. Carganico. This new formed formation received the order to stay at 7000m and take course southeast towards Wr. Neustadt. There they entered air combat shortly after 11.00 hours. Everything seems to fit together. _x000a__x000a_Here are the claims of I./JG 5:_x000a_10.05.44 Maj. Horst Carganico I./JG 5 Mosquito 35 km. S.W. Wiener Neustadt 11.30 _x000a_10.05.44 Ltn. Krupinski 1./JG 5 B-17 N.W. Köszeg S. Wiener Neustadt 11.30_x000a_10.05.44 Ltn. Jahn 3./JG 5 P-38 FO-8: N.E. Köszeg 11.35_x000a_Uffz. Heinz Schrade of 3./JG 5 was KIA south of Vienna_x000a__x000a_I./JG 5 was based at Herzogenaurach in the Erlangen area that day. I think it is possible that they took off there and entering air battle over Wr. Neustadt without refuelling. They had some good bases just there in the Wr. Neustadt area for refuelling after combat. _x000a_(Various posters on http://forum.12oclockhigh.net/showthread.php?t=32583)"/>
    <x v="0"/>
    <x v="0"/>
    <x v="22"/>
    <x v="3"/>
    <x v="0"/>
    <x v="60"/>
    <m/>
    <n v="5"/>
    <x v="31"/>
    <x v="0"/>
    <n v="1"/>
    <x v="0"/>
    <x v="16"/>
    <x v="0"/>
  </r>
  <r>
    <n v="3105"/>
    <s v="MM421"/>
    <x v="12"/>
    <n v="418"/>
    <x v="0"/>
    <x v="5"/>
    <n v="10"/>
    <s v="May"/>
    <x v="5"/>
    <s v="10 May 1944"/>
    <x v="0"/>
    <s v="Received from De Havilland, 14 February 1944; to No.54 Movements Unit, 3 May 1944. This movement may have been cancelled, or the aircraft may have been turned around and quickly returned; it was lost on operations, 16 May 1944 (Day Ranger; S/L H.D. Cleveland destroyed two enemy aircraft but had to ditch near Sweden where he was briefly interned). TH-P, letter on list dated 17 February 1944. (Hugh Halliday) BUT some sources say this should be NS855.- I have on file for MM421: missing from a mission on Germany and crew PoW. (F/Lt - Pilot - J.M. CONNELL - C/1456 - RCAF - L3/5103 and F/O - Nav - D.W.J. CARR - J/23957 - RCAF - L3/5102). (Henk Welting) MM421 was also known as &quot;Lil Abner.&quot; (Floyd Williston) According to the squadron O.R.B. NS855 was severely damaged by flak in one engine while in the Stralsund area of Germany and ditched off the coast of Sweden on the 16th of May 1944. Cleveland was interned in Sweden on the 16th of May 1944. He was reported safe in the United Kingdom on the 17th of June 1944 and was subsequently repatriated back to Canada on the 6th of August 1944. (Chris Charland) MH - So, NS855 appears to have been Cleveland &amp; Day's aircraft, MM421 Connell &amp; Carr's. BUT! Which aircraft was Harper / Rees? NT117? Missing from night intruder to Greifiswald 10.5.44 (Air Britain Serials) BUT In &quot;Flyghistorisk Revy&quot; - Aviation Historical Review - Special Issue November 1976 - subject &quot;Sweden - Haven of Refuge&quot; of the Swedish Aviation Historical Society is an annex &quot;English aircraft which force landed in Sweden during WW II&quot;. For 1944.05.16 is listed: Place: Ystad - Mosquito FB.VI - MM421 - 418 Sqn - crashed/not recovered - crashed in the sea with heavy damages; one man killed. (Henk Welting http://www.rafcommands.com/forum/showthread.php?3359-Crash-location-418-Sqdn-RCAF-Mosquito-MM421-May-44/page2)   Public Record Office WO 208/3320 had his MI.9 report; he had left Stockholm on 16 June 1944, arrived in Britain 17 June 1944 and was interviewed on 18 June 1944._x000a__x000a_&quot;I was captain and first pilot of a Mosquito aircraft which took off from Coltishall on 16 May 1944 at about 1300 hours on a Day Ranger operation across Denmark, and covering German aerodromes on the Baltic. When approximately over Rostock we were hit by flak at about 1530 hours. One engine was rendered completely unserviceable, and the fuselage was badly damaged._x000a__x000a_&quot;It was obvious that we would not be able to reach base, so I took the only alternative of attempting to get to Sweden._x000a__x000a_&quot;When over Ystad we were fired on by flak, although it was obvious that we were in distress. This compelled me to fly out to sea again. I ditched outside the three-mile limit, exactly south of Ystad at about 1700 hours. The aircraft broke up badly, but we both got out safely. The water was so cold that I just managed to inflate my dinghy and got into it before becoming unconscious. When last seen my navigator was trying to get his dinghy inflated. When I came to about half an hour later there was no sign of him._x000a__x000a_&quot;I was picked up by a Swedish fishing boat, which also found my navigator's body. I was taken ashore and to a hospital in Ystad. I was there till 22 May. On the second day a member of the British Legation at Malmo came to see me. On 22 May I was taken to the internment camp at Falun. After a trip to Stockholm to report the details of our accident to the authorities. I returned to Falun whilst negotiations were being carried out with the Swedes for my repatriation._x000a__x000a_&quot;At no time was any interrogation pressed on me, and I was treated with great consideration. On 11 June I was taken down to Stockholm and repatriated on 16 June.&quot;_x000a__x000a_Cleveland's logbook (held by Canadian War Museum) indicates that he and Day flew one intruder sortie while still at No.60 OTU (Mosquito 760, 30 December 1943, to Limavady, three hours). He subsequently recorded the following sorties, giving only his aircraft letter:_x000a__x000a_6 January 1944 - &quot;H&quot; - Rennes-Gael-Loire - sighted one aircraft_x000a_7 January 1944 - &quot;Y&quot; - St. Dizier, uneventful_x000a_21 January 1944 - &quot;P&quot; - Leeuwareden_x000a_28 January 1944 - &quot;X&quot; - St. Trond_x000a_29 January 1944 - &quot;T&quot; - Beauvais-Creil_x000a_6 February 1944 - &quot;C&quot; - Melun-Bretigny_x000a_20 February 1944 - &quot;P&quot; - St. Dizier_x000a_22 February 1944 - &quot;P&quot; - Orleans-Chateaudun_x000a_24 February 1944 - &quot;P&quot; - St. Dizier_x000a_25 February 1944 - &quot;P&quot; - Stuttgart_x000a_1 March 1944 - &quot;P&quot; - Chateaudun_x000a_17 March 1944 - &quot;P&quot; - Laon-Juvincourt_x000a_18 March 1944 - &quot;P&quot; - Stuttgart_x000a_19 March 1944 - &quot;P&quot; - Munich_x000a_23 March 1944 - &quot;P&quot; - Tours-Melun-Bretigny-St. Dizier-St.Trond-Florennes_x000a_24 March 1944 - &quot;P&quot; - Berlin (with Stewart rather than Day)_x000a_31 March 1944 - &quot;P&quot; - Binplack-Laineck-Windischenlabach, Czechosloakia_x000a_5 April 1944 - &quot;P&quot; - Dijon-Dole_x000a_10 April 1944 - &quot;P&quot; - Grove_x000a_12 April 1944 - &quot;P&quot; - Werneuemen-Strausberg-Furstenwalde-Ragsdorf-Juterbog-Berlin_x000a_16 April 1944 - &quot;P&quot; - Croix de Metz and Thionville_x000a_24 April 1944 - &quot;P&quot;: - Echterdingen-Boblingen_x000a_25 April 1944 - &quot;P&quot; - Orleans-Tours-Chateaudin_x000a_26 April 1944 - &quot;P&quot; - Nantes_x000a_27 April 1944 - &quot;P&quot; - Nancy-Metz_x000a_15 May 1944 - &quot;P&quot; - night intrusion, area not stated_x000a_16 May 1944 - &quot;P&quot; or &quot;D&quot; - Baltic_x000a_(http://www.rafcommands.com/forum/showthread.php?3359-Crash-location-418-Sqdn-RCAF-Mosquito-MM421-May-44)"/>
    <x v="3"/>
    <x v="4"/>
    <x v="1"/>
    <x v="1"/>
    <x v="3"/>
    <x v="1"/>
    <s v="09.05.1944  Intruder 418 to over Germany from Holmsley South Hit by Flak. Unknown location   (FCL). F/L JM Connell pow, F/O DWJ Carr pow, see also FCL 05.04.1944, no further info. Book Nödlandning states this serial ditched in Sweden 16.05.44 which is more likely as navigator F.Day buried in Sweden. SERIAL NO FOR THIS MISSION IN DOUBT"/>
    <n v="5"/>
    <x v="31"/>
    <x v="0"/>
    <n v="1"/>
    <x v="0"/>
    <x v="30"/>
    <x v="0"/>
  </r>
  <r>
    <n v="5861"/>
    <s v="KB161"/>
    <x v="13"/>
    <n v="139"/>
    <x v="0"/>
    <x v="8"/>
    <n v="10"/>
    <s v="May"/>
    <x v="5"/>
    <s v="10/11 May 1944"/>
    <x v="1"/>
    <s v="11.05.1944 2205 139 to Ludwigshafen from Upwood on return flare ignited plane. 8miles NNE Cambridge 0125 (BCL). F/O GW Lewis +, F/O AJA Woollard DFM ok, Lewis lies in Overseal St Mathews Churchyard First Canadian Mosquito to bomb Berlin, 2 December 1943 when flown by FL G.W. Salter (http://www.virtualmuseum.ca/pm.php?id=record_detail&amp;fl=0&amp;lg=English&amp;ex=00000192&amp;rd=94087&amp;hs=0) Coded XD-H (www.crashplace.de) Many thanks to Ian Hancock and the people_x000a_at the Norfolk and Suffolk Aviation Museum for this information ....._x000a_&quot;Windsor,Ontario Canada Mossie group&quot;_x000a__x000a_/o Upwood 2205, returned at 01.25 On return a flare that had failed to release ignited the Mosquito. F/O J A Woollard the Navigator had bailed out_x000a_Note This was the first Canadian built Mosquito XX written off in Bomber Command Service (www.rafupwood.co.uk)_x000a__x000a_Mosquito KB161_x000a__x000a__x000a_Mosquito BXX KB161 (The Canadian version of the British B.V. variant)_x000a_was built by de Havilland(Canada) at the Downsview,Toronto plant _x000a_under Contract No. BsB 21115. The aircraft was fitted with two _x000a_Packard Merlin 231 engines._x000a__x000a_KB161 was ferried to Britain via Gander,and arrived in Prestwick_x000a_with Scottish Aviation before being passed to de Havilland on _x000a_3 September 1943. The Mosquito was probably modified for RAF_x000a_operations by No.13 MU at Henlow._x000a__x000a_KB161 joined No.139 Squadron at Wyton on 11 November 1943. _x000a_This was the first Canadian built Mosquito aircraft to enter _x000a_service with the RAF. 139 Squadron on 8 Group RAF Bomber Command_x000a_was undertaking night bombing raids,carrying markers,WINDOW _x000a_or bombs,often in diversionary attacks.The Squadron moved from_x000a_Wyton to Upwood in February 1944._x000a__x000a_On 2 December 1943,KB161 flow its first sortie when Flt.Lt.G. Salter _x000a_an W/O A C Pearson DFM took the Mosquito to Berlin, one of 12 aircraft_x000a_from 139 Squadron engaged in a three wave raid._x000a_Th Mosquito experienced engine trouble and frozen controls. but _x000a_carried out a successful attack._x000a_ _x000a_In service with 139 Squadron Mosquito KB161 _x000a_carried the code-letters 'XD-H', On the Left _x000a_hand side of the nose was painted in white, the_x000a_inscription &quot;VANCOUVER&quot; British Columbia Canada._x000a_There is a picture in existence of the Mosquito _x000a_in flight with the port engine feathered._x000a__x000a__x000a__x000a_F/O Alan J A Woolland DFM completed 27 operations on Lancasters with_x000a_106 Squadron before being posted to 29 OTU to teach navigation and _x000a_the use of GEE Keen to fly the Mosquito, he successfully passed _x000a_decompression tests late 1943 and was posted to 1655 CU Matham for_x000a_Mosquito training.Here he teamed up with F/O Geoffery W. Lewis and_x000a_the two joined the 139 Squadron early in 1944.Between 24 February _x000a_and 14 March 1944, eight GEE raids were flown by the crew before _x000a_Woolland was sent for H2S training. When he rejoined the squadron _x000a_in April 1944, the crew flew a further 13 H2S operations,the last 4_x000a_in KB161._x000a__x000a_On Thursday 11 May 1944, Mosquito KB161 took off from Upwood at _x000a_2205 hours with a load of TI flares for an attack on the _x000a_I.G.Farben Chemical works in Ludwigshafen, one of 12 139 Squadron_x000a_Mosquitoes raiding this and Mannheim. Poor visibility hampered the_x000a_attack, but Lewis and Woolland found their objective and released _x000a_their pattern of flares._x000a__x000a_As the Mosquito returned to base, unbeknownst to the crew a marker _x000a_flare had hung-up on a bomb bay door, and when the aircraft _x000a_descended thru 2000 feet the barometric fuse detonated it._x000a_The cockpit immediately,filled with dense white smoke,which _x000a_partly cleared when F/O Lewis opened his cockpit window. Realizing_x000a_there was a major fire in the bomb bay the crew decided to bale out._x000a_F/O Woolland released the floor hatch,clipped on his parachute and_x000a_attempted to leave, but the slipstream from a 300 mph dive pinned_x000a_him against the back of the hatch,and it was only through F/O Lewis_x000a_pushing him out with a boot on his head that he was able to survive._x000a_The Mosquito dived into the ground in flames at Field View Farm,_x000a_Chittering, Cambridgeshire at 0125 hours and was totally destroyed,_x000a_F/O Lewis did not get clear and was killed in the crash. Age 23,_x000a_he was buried at St. Matthews Churchyard,Overseal,Derbyshire._x000a__x000a_The wreckage of Mosquito KB161 was excavated in February 1976 by _x000a_a team led by Ian McLachlan. In addition to the shattered _x000a_Packard Merlin 31 engines,electrical equipment,smashed plywood,_x000a_the pilot's armored seat,and dinghy equipment was unearthed._x000a_(http://www.ch2a.ca/KB161_history.html)_x000a__x000a_&quot;Serial Range KB100 - KB299. 200 Mosquito B.Mk.XX. Part of a batch of 250 (9 to USAAF as F8) delivered by De Havilland Canada, Toronto. This was the first Canadian-built Mosquito Mk.XX written off in Bomber Command service. Airborne 2205 10May44 from Upwood. On return a flare that had failed to release ignited and the Mosquito crashed 0125 at Chittering, 8 miles NNE from Cambridge. F/O Lewis is buried in Overseal (St.matthew) Churchyard. F/O Woollard gained his DFM, Gazetted 9Feb43, while serving with 105 Sqdn. F/O G.W.Lewis KIA F/O A.J.A.Woollard DFM F/O Woollard survived yet another bad crash in Sweden, where he was interned 12Jun44. See: LR505. &quot; (Chorley via Lost Bombers) Flare hung up caught fire in air and crashed Chittering nr Waterbeach 11.5.44 on return (Air Britain Serials) 11.05.44 139 Sqn. KB161 Aircraft was returning from operations over Mannheim when it caught fire due to flare hung up on bomb door and crashed near Waterbeach, Cambs. Aircraft was coded 'H'. (Mosquito Crash Log)"/>
    <x v="2"/>
    <x v="7"/>
    <x v="108"/>
    <x v="1"/>
    <x v="2"/>
    <x v="1"/>
    <m/>
    <n v="5"/>
    <x v="31"/>
    <x v="0"/>
    <n v="1"/>
    <x v="0"/>
    <x v="15"/>
    <x v="1"/>
  </r>
  <r>
    <n v="4074"/>
    <s v="LR358"/>
    <x v="12"/>
    <n v="613"/>
    <x v="0"/>
    <x v="16"/>
    <n v="10"/>
    <s v="May"/>
    <x v="5"/>
    <s v="10/11 May 1944"/>
    <x v="1"/>
    <s v="10/11 May 1944, time around 2350, coded O, F/O G.A. Smith and F/O G.A. Williamson both killed. (2nd TAF) Missing (Creil) 11.5.44 (Air Britain Serials)"/>
    <x v="3"/>
    <x v="4"/>
    <x v="1"/>
    <x v="1"/>
    <x v="3"/>
    <x v="1"/>
    <m/>
    <n v="5"/>
    <x v="31"/>
    <x v="0"/>
    <n v="1"/>
    <x v="0"/>
    <x v="59"/>
    <x v="0"/>
  </r>
  <r>
    <n v="4069"/>
    <s v="LR375"/>
    <x v="12"/>
    <n v="613"/>
    <x v="0"/>
    <x v="16"/>
    <n v="10"/>
    <s v="May"/>
    <x v="5"/>
    <s v="10/11 May 1944"/>
    <x v="1"/>
    <s v="10/11 May 1944 (FCWDv4) U/c collapsed on landing from training flight Lasham 11.5.44 DBR (Air Britain Serials) 11.05.44 613 Sqn. LR375 Undercarriage collapsed on landing at Lasham aerodrome, green lights were showing, killing two. (Mosquito Crash Log)"/>
    <x v="2"/>
    <x v="2"/>
    <x v="27"/>
    <x v="1"/>
    <x v="2"/>
    <x v="1"/>
    <m/>
    <n v="5"/>
    <x v="31"/>
    <x v="0"/>
    <n v="1"/>
    <x v="0"/>
    <x v="59"/>
    <x v="0"/>
  </r>
  <r>
    <n v="3654"/>
    <s v="NS905"/>
    <x v="12"/>
    <n v="107"/>
    <x v="0"/>
    <x v="16"/>
    <n v="10"/>
    <s v="May"/>
    <x v="5"/>
    <s v="10/11 May 1944"/>
    <x v="1"/>
    <s v="10/11 May 1944 (FCWDv4) Coded D, lost around 0030, W/O G.R. Leiper and F/S H. MacLeod both killed (2nd TAF). Missing from intruder to Chateaudun 11.5.44 (Air Britain Serials)"/>
    <x v="3"/>
    <x v="4"/>
    <x v="1"/>
    <x v="1"/>
    <x v="3"/>
    <x v="1"/>
    <m/>
    <n v="5"/>
    <x v="31"/>
    <x v="0"/>
    <n v="1"/>
    <x v="0"/>
    <x v="57"/>
    <x v="0"/>
  </r>
  <r>
    <n v="7495"/>
    <s v="NS929"/>
    <x v="12"/>
    <n v="515"/>
    <x v="0"/>
    <x v="5"/>
    <n v="10"/>
    <s v="May"/>
    <x v="5"/>
    <s v="10/11 May 1944"/>
    <x v="1"/>
    <s v="11.05.1944 2240 515 BS from Little Snoring crashed. in Oosterschelde off Kats (BCL). Sgt DJ White +, Sgt JE Normington +, White has no known grave, Normington washed ashore 24 hrs later and buried on Noord Beveland General Cem at Kortgene/Kats. 10/11 May 1944 (FCWDv4) &quot;Serial Range NS926 - NS965. 40 Mosquito FB.MkV1. Powered by Merlin 25 engines. Part of a batch pf 250 delivered by De Havilland (Hatfield) between 25jan44 and 19may44. Except NT220, NT224, NT225 conv.to FBXV111s. NS929 was one of two 515 sqdn Mosquitoes lost on this operation. See: NS932. Airborne 2240 10may44 from Little Snoring. Cause of loss not established. Crashed in the Oosterschelde off Kats. Sgt white has no know grave; Sgt Normington was washed ashore 24 hours later and he is buried on Noord Beveland in the General cemetery at Kortgene (Kats). Sgt D.J.White KIA Sgt J.E.Mornington KIA &quot; (Chorley via Lost Bombers) See details at http://www.wingstovictory.nl/database/database_detail.php?wtv_id=385   Latter source says may have been claimed by Struening: &quot;De machine werd naar alle waarschijnlijkheid door Hptm. Heinz Strüning (3./NJG 1) onderschept. Hij claimde om 00.15 uur een Lancaster (!) te hebben neergeschoten op circa 18 kilometer ten noordoosten van Brugge.&quot;However, Tony Woods' list says this claim was at 3,600m, an unlikely altitude for a Mosquito Intruder. Oblt. Nabrich however made a claim near Vlissingen, at 900m - a better match for a Mosquito, must check the NJ War Diaries. (11.05.44 Oblt. Josef Nabrich 3./NJG 1 4-mot.  05 Ost S / KG-1: 900 m. [off Dutch coast] 00.12 Film C. 2027/I Anerk: Nr.72) Missing from patrol to Gilze-Rijen 10.5.44 (Air Britain Serials)"/>
    <x v="3"/>
    <x v="4"/>
    <x v="1"/>
    <x v="1"/>
    <x v="3"/>
    <x v="1"/>
    <m/>
    <n v="5"/>
    <x v="31"/>
    <x v="0"/>
    <n v="1"/>
    <x v="0"/>
    <x v="83"/>
    <x v="0"/>
  </r>
  <r>
    <n v="7108"/>
    <s v="NS932"/>
    <x v="12"/>
    <n v="515"/>
    <x v="0"/>
    <x v="5"/>
    <n v="10"/>
    <s v="May"/>
    <x v="5"/>
    <s v="10/11 May 1944"/>
    <x v="1"/>
    <s v="11.05.1944 2342 515 BS from Little Snoring hit by FLAK, crashed. near Wemeldinge (Zeeland) on Zuid Beveland, some 7km ENE Goes (BCL). W/O TS Ecclestone +, Sgt JH Shimmin +, rest in Bergen op Zoom War Cem 10/11 May 1944 (FCWDv4) Mosquito NS932 (3P-P). According to a Police Report a German searchlight on the East Kanaaldijk was hit by the Mosquito which crashed on an enemy Flak-battery on the West Kanaaldijk about 02.06 hrs. Also killed in the crash was the nsvigator Sgt J.H. Shimminn - 1683352. (Henk Welting on RAF Commands Forum) Shot down by Flak. crashing near Wemeldinge (Zeeland) on zuid Beveland, some 7 km ENE of Goes. Both are buried in Bergen op Zoom War Cemetery. Sgt Shimmin, who came from Douglas, Isle of man, was 18 and as such was one of the youngest operational navigators to be KIA. W/O T.S.Ecclestone KIA Sgt J.H.Shimmin KIA (Lost Bombers) See details at http://www.wingstovictory.nl/database/database_detail.php?wtv_id=386  Missing from patrol to Gilze-Rijen 10.5.44 (Air Britain Serials)"/>
    <x v="0"/>
    <x v="1"/>
    <x v="1"/>
    <x v="1"/>
    <x v="1"/>
    <x v="1"/>
    <m/>
    <n v="5"/>
    <x v="31"/>
    <x v="0"/>
    <n v="1"/>
    <x v="0"/>
    <x v="83"/>
    <x v="0"/>
  </r>
  <r>
    <n v="3305"/>
    <s v="NS945"/>
    <x v="12"/>
    <n v="605"/>
    <x v="0"/>
    <x v="5"/>
    <n v="10"/>
    <s v="May"/>
    <x v="5"/>
    <s v="10/11 May 1944"/>
    <x v="1"/>
    <s v="11.05.1944 eveng Intruder sortie 605 to Venlo airfield from Manston Shot up and port wing badly damaged, crashed. near Dover (FCL). F/L TLM Woods +, F/O KH Ray +, no further info 10/11 May 1944 (FCWDv4) Crashed nr Dover returning from Venlo 11.5.44 (Air Britain Serials)"/>
    <x v="0"/>
    <x v="8"/>
    <x v="1"/>
    <x v="1"/>
    <x v="4"/>
    <x v="1"/>
    <m/>
    <n v="5"/>
    <x v="31"/>
    <x v="0"/>
    <n v="1"/>
    <x v="0"/>
    <x v="22"/>
    <x v="0"/>
  </r>
  <r>
    <n v="6292"/>
    <s v="ML905"/>
    <x v="11"/>
    <n v="109"/>
    <x v="0"/>
    <x v="8"/>
    <n v="11"/>
    <s v="May"/>
    <x v="5"/>
    <s v="11 May 1944"/>
    <x v="0"/>
    <s v="11.05.1944 2030 Air Test 109 from Little Staughton lost power from port engine, swung and crashed. Little Staughton airfield (BCL). F/L PF Woolland ok, , Engine cut on take-off for air test swung and u/c collapsed Little Staughton 11.5.44 (Air Britain Serials)"/>
    <x v="2"/>
    <x v="2"/>
    <x v="2"/>
    <x v="1"/>
    <x v="2"/>
    <x v="1"/>
    <m/>
    <n v="5"/>
    <x v="31"/>
    <x v="0"/>
    <n v="1"/>
    <x v="0"/>
    <x v="18"/>
    <x v="0"/>
  </r>
  <r>
    <n v="3760"/>
    <s v="NT117"/>
    <x v="12"/>
    <n v="418"/>
    <x v="0"/>
    <x v="5"/>
    <n v="11"/>
    <s v="May"/>
    <x v="5"/>
    <s v="11 May 1944"/>
    <x v="0"/>
    <s v="11.05.1944 Intruder sortie 418 over french airfields from Holmsley South hit by FLAK, crashed. into channel, unknown location (FCL). W/C A Barker ok, F/L RG Frederick ok, crew rescued, no further info Received from No.27 Movements Unit, 2 May 1944; missing on operations, 10 May 1944. The fourth aircraft loss of the eight-day period previously mentioned involved no loss of life. W/C Barker and F/L Frederick, returning from a night operation in which their aircraft had been rendered sluggish by severe flak damage, took a parting shot at Jerry by shooting-up a coastal gun post on a cliff-top at Biville. While diving on it, Barker glanced back momentarily to check on a suspected E/A. Thus distracted, he may have descended a little too low; or possibly the damaged aircraft &quot;mushed&quot; a little on the pull-out. At any rate his propellers briefly churned water instead of air. The bent blades set up such severe vibrations that Barker decided to ditch rather than chance the aircraft's self-destruction in the air. The Mosquito pancaked at 110 m.p.h., and its crew abandoned via the cockpit floor which had been ripped open by the impact. They watched from their dinghies as the Mosquito submerged scarcely 90 seconds later. After about 16½ hours Spitfires spotted them. In another hour-and-a-quarter they were picked up by a Walrus aircraft right under Jerry's nose, two miles off Dieppe. The Walrus was chased by four Me. 109s but reached its Hawkinge base safely. Frederick, who had sustained a broken leg, was posted, but the wingco re-crewed with F/O W. A. R.(&quot;Red&quot;)Stewart, DFC, and returned to operations on the eve of D-Day. (INTRUDER, The history of No. 418 Squadron. BY SQUADRON LEADER A. P. HEATHCOTE Air Historical Branch) Hit by flak Juvincourt and ditched 2m N of Dieppe 11.5.44 (Air Britain Serials)"/>
    <x v="0"/>
    <x v="1"/>
    <x v="1"/>
    <x v="1"/>
    <x v="1"/>
    <x v="1"/>
    <m/>
    <n v="5"/>
    <x v="31"/>
    <x v="0"/>
    <n v="1"/>
    <x v="0"/>
    <x v="30"/>
    <x v="0"/>
  </r>
  <r>
    <n v="3767"/>
    <s v="LR274"/>
    <x v="12"/>
    <n v="21"/>
    <x v="0"/>
    <x v="16"/>
    <n v="11"/>
    <s v="May"/>
    <x v="5"/>
    <s v="11/12 May 1944"/>
    <x v="1"/>
    <s v="F/Lt L.N. WALSH - 101075 - Pilot and F/O K.R. HALL - 153358 - Nav. both buried St.Desir War Cem., Calvados, France. 11/12 May 1944 (FCWDv4) Time around 0100. (2nd TAF) Missing (Chateaudun) 11.5.44 (Air Britain Serials)"/>
    <x v="3"/>
    <x v="4"/>
    <x v="1"/>
    <x v="1"/>
    <x v="3"/>
    <x v="1"/>
    <m/>
    <n v="5"/>
    <x v="31"/>
    <x v="0"/>
    <n v="1"/>
    <x v="0"/>
    <x v="48"/>
    <x v="0"/>
  </r>
  <r>
    <n v="4535"/>
    <s v="HK409"/>
    <x v="17"/>
    <s v="301FTU/264"/>
    <x v="0"/>
    <x v="2"/>
    <n v="12"/>
    <s v="May"/>
    <x v="5"/>
    <s v="12 May 1944"/>
    <x v="0"/>
    <s v="16/02/1944 de Havilland Mosquito NF Mark XIII HK409 of 1 Overseas Aircraft Dispatch Unit crashed on landing at RAF Portreath. After repair this aircraft later served with 264 Squadron. (http://www.rafdavidstowmoor.org/pages/crash_log/crashlog44.htm) Damaged in accident 12.5.44 NFD (Air Britain Serials) 16.02.44 1 OADU. HK409 Crashed on landing at Portreath. Crew safe. (Mosquito Crash Log)"/>
    <x v="2"/>
    <x v="3"/>
    <x v="40"/>
    <x v="1"/>
    <x v="2"/>
    <x v="1"/>
    <m/>
    <n v="5"/>
    <x v="31"/>
    <x v="0"/>
    <n v="1"/>
    <x v="0"/>
    <x v="10"/>
    <x v="2"/>
  </r>
  <r>
    <n v="3655"/>
    <s v="NS885"/>
    <x v="12"/>
    <n v="107"/>
    <x v="0"/>
    <x v="16"/>
    <n v="12"/>
    <s v="May"/>
    <x v="5"/>
    <s v="12 May 1944"/>
    <x v="0"/>
    <s v="Sharp &amp; Bowyer in their book Mosquito says that on 12 May Braham flew an unoffical sortie to the Skagerrat in a 305 sqdn Mosquito and destroyed a FW 190. During the engagement his fuel tanks were holed and while chasing the Fw 190 his port propeller touched the ground. Over the North Sea he ran out of fuel and ditched near a convoy and was picked up. I can trace no Mosquito from 305 Sqdn lost on that date but 107 Sqdn, also based at Lasham, lost NS885 as missing on that date. Possibly Braham was flying this aircraft unless someone can say differently. It is correct. Braham &quot;borrowed&quot; a Mosquito from 107 Sqdn. Lasham. Air 25/40. Ops. Order from 2 Group HQ, 12. May 1944, issued by F/Lt. Riseley. May have been claimed by an unnamed 10./JG 11 pilot. Missing 12.5.44 (Air Britain Serials)"/>
    <x v="1"/>
    <x v="0"/>
    <x v="97"/>
    <x v="6"/>
    <x v="0"/>
    <x v="34"/>
    <m/>
    <n v="5"/>
    <x v="31"/>
    <x v="0"/>
    <n v="1"/>
    <x v="0"/>
    <x v="57"/>
    <x v="0"/>
  </r>
  <r>
    <n v="4983"/>
    <s v="DZ638"/>
    <x v="4"/>
    <n v="692"/>
    <x v="0"/>
    <x v="8"/>
    <n v="12"/>
    <s v="May"/>
    <x v="5"/>
    <s v="12/13 May 1944"/>
    <x v="1"/>
    <s v="13.05.1944 0212 692 to Kiel from Graveley thought to have fallen to NF, crashing near Kaiser Wilhelm Kanal. Lost without trace (BCL). P/O DMT Burnett RCAF +, P/O GW Hume or Hulme +, Hume/Hulme buried in Hamburg Ohlsdorf Cem, Burnett no known grave Missing from mining Kiel Canal 13.5.44 (Air Britain Serials)"/>
    <x v="0"/>
    <x v="16"/>
    <x v="1"/>
    <x v="1"/>
    <x v="0"/>
    <x v="34"/>
    <m/>
    <n v="5"/>
    <x v="31"/>
    <x v="0"/>
    <n v="1"/>
    <x v="0"/>
    <x v="66"/>
    <x v="0"/>
  </r>
  <r>
    <n v="5715"/>
    <s v="ML978"/>
    <x v="20"/>
    <n v="105"/>
    <x v="0"/>
    <x v="8"/>
    <n v="12"/>
    <s v="May"/>
    <x v="5"/>
    <s v="12/13 May 1944"/>
    <x v="1"/>
    <s v="13.05.1944 2205 105 to Chateaudun from Bourn on return Verey pistol discharged in cockpit, crashed. at Madingley, Cambridgeshire (BCL). F/L N Clayes DFC +, F/O FE Deighton +, Clayes buried in Lancashire at Crompton Cem, Deighton rests at Edmonton Cem. Coded GB-C Bar (www.crashplace.de) First operational sortie 20Apr44. Airborne 2205 12May44 from Bourn. On return the Verey pistol was accidentally discharged in the cockpit and the Mosquito crashed at Madingley, Cambridgeshire. F/L Clayes is at home in Lancashire in Crompton Cemetery; F/O Deighton in Edmonton Cemetery. F/L N.Clayes DFC KIA F/O F.E.Deighton KIA &quot; 12/13 May (Lost Bombers)_x000a__x000a_The 105 Squadron ORB Form 540 for May 13 has the following:_x000a_13.5.44 Day On returning to Bourn aircraft Ĉ (bar over C) crashed on the circut and the crew (F/L Clayes DFC and F/O Deighton) were killed._x000a_The next entry permanantly awards both the Path Finder Badge_x000a_The Form 541 has:_x000a_12/13.5.44 Mosquito XVI ML978 F/L N. Clayes DFC, F/O Deighton [Target] Chateaudun [Up] 22.05 [Down] 01.12., primary attacked, Aircraft crashed on return. Crew killed (http://www.rafcommands.com/forum/showthread.php?p=35249&amp;highlight=Mosquito#post35249) Very pistol discharged in cockpit pilot lost control crashed in circuit at Madingley Cambs. returning from Chateaudun 13.5.44 (Air Britain Serials) 13.05.44 105 Sqn. ML978 Pilot lost control on circuit at Madingley, Cambs., due to very cartridge being discharged in cockpit. Two killed. (Mosquito Crash Log)"/>
    <x v="2"/>
    <x v="7"/>
    <x v="108"/>
    <x v="1"/>
    <x v="2"/>
    <x v="1"/>
    <m/>
    <n v="5"/>
    <x v="31"/>
    <x v="0"/>
    <n v="1"/>
    <x v="0"/>
    <x v="4"/>
    <x v="0"/>
  </r>
  <r>
    <n v="7111"/>
    <s v="NS949"/>
    <x v="12"/>
    <n v="515"/>
    <x v="0"/>
    <x v="5"/>
    <n v="12"/>
    <s v="May"/>
    <x v="5"/>
    <s v="12/13 May 1944"/>
    <x v="1"/>
    <s v="13.05.1944 2340 heading for Twente 515 BS from Little Snoring lost in the North Sea. Lost without trace (BCL). F/O FP Byrne RCAF +, Sgt VD Payne +, Payne buried in Sage War Cem, Byrne no known grave 12/13 May 1944 (FCWDv4) &quot;Serial Range NS926 - NS965. 40 Mosquito FB.MkV1. Powered by Merlin 25 engines. Part of a batch of 250 delivered by De Havilland (Hatfield) between 25Jan44 and 19May44. Except for NT220, NT224 and NT225 conv.to FBXV111s. Airborne 2340 12May44 from Little Snoring and set course for Twente. Cause of loss not established. Crashed into the North Sea. Sgt Payne's body was eventually washed ashore and is buried in the Sage War Cemetery; F/O Byrne was an American from Phoenixville, Pennsylvania serving in the RCAF and is commemorated on the Runnymede Memorial. F/O F.P.Byrne RCAF KIA Sgt V.D.Payne KIA &quot; (Chorley via Lost Bombers) Missing from patrol to Twente 12.5.44 (Air Britain Serials)"/>
    <x v="3"/>
    <x v="4"/>
    <x v="1"/>
    <x v="1"/>
    <x v="3"/>
    <x v="1"/>
    <m/>
    <n v="5"/>
    <x v="31"/>
    <x v="0"/>
    <n v="1"/>
    <x v="0"/>
    <x v="83"/>
    <x v="0"/>
  </r>
  <r>
    <n v="4997"/>
    <s v="HP939"/>
    <x v="12"/>
    <n v="45"/>
    <x v="3"/>
    <x v="16"/>
    <n v="13"/>
    <s v="May"/>
    <x v="5"/>
    <s v="13 May 1944"/>
    <x v="0"/>
    <s v="W/C Stumm and F/L McKerrachen both killed. One of the structural failures which eventually led to the temporary grounding of the Mosquitos in the theatre. (&quot;No Hero, Just a Survivor&quot;) Navigator name McKerracher? (http://www.awm.gov.au/cms_images/histories/27/chapters/25.pdf) Broke up recovering from roll Amarda Road 13.5.44 (Air Britain Serials) Whilst I was there, my CO_x000a__x000a_06:24:00:00 _x000a_in Ceylon, Wing Commander Stum who was a Queensland Rhodes Scholar joined the civil air force before the war in England when he was over there on scholarship. He eventually came down there as CO and he became of a Mosquito squadron up in Northern India._x000a__x000a_06:24:30:00 _x000a_And he came down to Armada Road, he brought the whole squadron down there and I said to Harley I said, &quot;What about a flip in a Mosquito this afternoon, or sometime.&quot; He said, &quot;Yeah I'm going up at five o'clock this afternoon.&quot; And I said, &quot;All right, that'll be great so I'll see you.&quot; Anyway at lunch time he rang up and he said, &quot;I'm going off earlier at three o'clock.&quot; And I said, &quot;I can't go Harley I'm air testing a Liberator at three o'clock.&quot;_x000a__x000a_06:25:00:00 _x000a_And I was on the end of the runway running the engines up, preparatory to taking off as you had to each time and I looked up at the end of the runway and up in the air there, there was a Mosquito with the wing just going like that. Just crumbling up and they guy whose quarters were next to mine, Wally McKerico, I said to him, &quot;Want a ride in a Mosquito and he said,_x000a__x000a_06:25:30:00 _x000a_&quot;Yeah.&quot; I said, &quot;Well you can take my place.&quot; They both went in of course and I said, &quot;Never ever will I ever fly in a Mosquito.&quot; _x000a__x000a_(Whilst I was there, my CO_x000a__x000a_06:24:00:00 _x000a_in Ceylon, Wing Commander Stum who was a Queensland Rhodes Scholar joined the civil air force before the war in England when he was over there on scholarship. He eventually came down there as CO and he became of a Mosquito squadron up in Northern India._x000a__x000a_06:24:30:00 _x000a_And he came down to Armada Road, he brought the whole squadron down there and I said to Harley I said, &quot;What about a flip in a Mosquito this afternoon, or sometime.&quot; He said, &quot;Yeah I'm going up at five o'clock this afternoon.&quot; And I said, &quot;All right, that'll be great so I'll see you.&quot; Anyway at lunch time he rang up and he said, &quot;I'm going off earlier at three o'clock.&quot; And I said, &quot;I can't go Harley I'm air testing a Liberator at three o'clock.&quot;_x000a__x000a_06:25:00:00 _x000a_And I was on the end of the runway running the engines up, preparatory to taking off as you had to each time and I looked up at the end of the runway and up in the air there, there was a Mosquito with the wing just going like that. Just crumbling up and they guy whose quarters were next to mine, Wally McKerico, I said to him, &quot;Want a ride in a Mosquito and he said,_x000a__x000a_06:25:30:00 _x000a_&quot;Yeah.&quot; I said, &quot;Well you can take my place.&quot; They both went in of course and I said, &quot;Never ever will I ever fly in a Mosquito.&quot; )_x000a__x000a_There is a similar account earlier on regarding the accidental death of 45 Squadron’s CO, Wing Commander Stumm, also in a Mosquito; again the implication (and again the pilot unnamed) is that pilot error was solely to blame. No mention is made of the fact that Stumm’s aircraft was observed both from the air and on the ground to suffer catastrophic structural failure. The Air Officer Commanding-in-Chief Far East, no less, in his remarks upon the Court of Inquiry’s findings of pilot error regarding Reeves’ crash, was of the view that in light of more recent investigations into Mosquito losses the possibility of structural failure also could not be completely disregarded as its cause._x000a__x000a_Woods, though listing in his bibliography ‘Jeff’ Jefford’s splendid RAF Squadrons, is apparently not only unaware of that author’s 546-page masterful history of 45 Squadron (Jefford, Wing Commander C.G., MBE,BA,RAF(retd.) The Flying Camels: The History of No. 45 Squadron, RAF. High Wycombe, UK: Privately Printed, 1995. ( with which Emeny served for some nine months) but also his authoritative survey therein of the wooden Mosquito’s tragic history of structural failure in the testing tropical conditions prevailing in the Far East. Reeves’ family, in particular, would have every right to feel aggrieved here at the author’s lack of checking the facts regarding the loss of their loved one._x000a__x000a_Cliff Emeny was undoubtedly a courageous and determined airman who had a remarkable and exciting wartime career – indeed a life that should be the subject of a worthy biography. Sadly, The Three Wings falls far short of this._x000a_(Errol Martyn: http://www.rafcommands.com/forum/showthread.php?p=53189&amp;highlight=Mosquito#post53189)"/>
    <x v="2"/>
    <x v="3"/>
    <x v="8"/>
    <x v="1"/>
    <x v="2"/>
    <x v="1"/>
    <m/>
    <n v="5"/>
    <x v="31"/>
    <x v="0"/>
    <n v="1"/>
    <x v="0"/>
    <x v="86"/>
    <x v="3"/>
  </r>
  <r>
    <n v="1112"/>
    <s v="MM256"/>
    <x v="14"/>
    <s v="60 SAAF"/>
    <x v="1"/>
    <x v="0"/>
    <n v="13"/>
    <s v="May"/>
    <x v="5"/>
    <s v="13 May 1944"/>
    <x v="0"/>
    <s v="13.05.44 Obgefr. Horst Rippert E.Kdo JGr. Süd Mosquito  BK-5.8: at 8.000 m. 16.37 Film C. 2027/I Anerk: Nr. 2 Buried Mazarques Cem. Ext. Marseilles, Bouches-du-Rhône, France: Lt W.C. JOUBERT - SAAF - 103981V - Pilot, Lt C. MERVIS - SAAF - 207058V - Observer. (http://www.rafcommands.com/forum/showthread.php?t=6502) Mosquito 60 th Sqn crashed in Southern France (by German fighter) at Saint Martin de Crau, &quot;Etang des Aulnes&quot;, 16h 30, May 13, 1944. Buried Mazarques Cem. Ext. Marseilles, Bouches-du-Rhône, France: Lt W.C. JOUBERT - SAAF - 103981V - Pilot Lt C. MERVIS - SAAF - 207058V - Observer. (http://www.rafcommands.com/forum/showthread.php?p=37140&amp;highlight=Mosquito#post37140) Missing (Marseille) 13.5.44 (Air Britain Serials)"/>
    <x v="0"/>
    <x v="0"/>
    <x v="109"/>
    <x v="22"/>
    <x v="0"/>
    <x v="61"/>
    <m/>
    <n v="5"/>
    <x v="31"/>
    <x v="0"/>
    <n v="1"/>
    <x v="0"/>
    <x v="34"/>
    <x v="0"/>
  </r>
  <r>
    <n v="3528"/>
    <s v="HK501"/>
    <x v="17"/>
    <n v="264"/>
    <x v="0"/>
    <x v="2"/>
    <n v="14"/>
    <s v="May"/>
    <x v="5"/>
    <s v="14/15 May 1944"/>
    <x v="1"/>
    <s v="14/15.05.44: Target Bristol: I/KG 6. Ju 188A-2, Wnr.180440, 3E+MH of 1/KG 6, Oblt. Karl von Manowarda (F) POW injured, Ofw. Ernst Fröhlich (Bf) POW injured, Fw. Heinrich Kaiser (B) killed, Fw. Holf Wolf (Bm) killed, Ofw. Paul Schmaler (Bs) killed. Shot down by a Mosquito of 264 Sq. (Hartford Bridge) which was lost in the combat. F/Lt. C.M.Ramsay DFC baled out, F/O. Edgar DFC killed. The Ju 188 crashed at 02.25 hrs at Manor Farm, West Woldham, Selbourne, Hampshire. (http://www.fishponds.freeuk.com/nluftbri10.htm) Near Alton, Hampshire (2nd TAF) Abandoned on patrol nr Alton Hants. 14.5.44 (Air Britain Serials)"/>
    <x v="0"/>
    <x v="28"/>
    <x v="110"/>
    <x v="16"/>
    <x v="0"/>
    <x v="40"/>
    <m/>
    <n v="5"/>
    <x v="31"/>
    <x v="0"/>
    <n v="1"/>
    <x v="0"/>
    <x v="10"/>
    <x v="2"/>
  </r>
  <r>
    <n v="1146"/>
    <s v="LR357"/>
    <x v="12"/>
    <s v="613/107"/>
    <x v="0"/>
    <x v="16"/>
    <n v="14"/>
    <s v="May"/>
    <x v="5"/>
    <s v="14/15 May 1944"/>
    <x v="1"/>
    <s v="14/15 May 1944 (FCWDv4) Coded T, hit by flak at Coulommiers, wheels-up landing at Manston (2nd TAF). Damaged by flak Coulommiers and bellylanded at Manston 15.5.44 (Air Britain Serials)"/>
    <x v="1"/>
    <x v="1"/>
    <x v="1"/>
    <x v="1"/>
    <x v="1"/>
    <x v="1"/>
    <m/>
    <n v="5"/>
    <x v="31"/>
    <x v="0"/>
    <n v="1"/>
    <x v="0"/>
    <x v="57"/>
    <x v="0"/>
  </r>
  <r>
    <n v="1587"/>
    <s v="DK296"/>
    <x v="4"/>
    <s v="105/305FTU"/>
    <x v="6"/>
    <x v="10"/>
    <n v="15"/>
    <s v="May"/>
    <x v="5"/>
    <d v="1944-05-15T00:00:00"/>
    <x v="0"/>
    <s v="Delivered to 105 Sqn as GB-K, by September 1942 it had been re-coded GB-G for Sqn Leader DAG (George) Parry, DSO, DFC, who had always used the code “G” on his aircraft. While with 105 Sqn it claimed one bird strike and a chimney pot! It was flown on most operations bt Sqn Ldr Parry including a raid on Gestapo HQ in Oslo on 25th September 1942 and the raid on the Philips factory on 6th December 1942. In mid 1943 Sqn Ldr WW Blessing crash-landed the Mosquito at Marham, breaking its back. DK296 was withdrawn from use on 24th August 1943, rebuilt and placed into store at No 10 Maintenance Unit at Hullavington. In September 1943 it was issued to 305 Ferry Training Unit at Errol, where it was given Russian markings and trained Russian crews who were converting to Albemarles. On 20th April 1944, DK296 was sent to Russia, being officially accepted there on 31st August 1944 and subsequently serving in the Red Air Force._x000a__x000a_Written off on 15 May 1944 in landing accident at Sverdlovsk when pilot A. I. Kabanov lost control with engines at low power setting, turns to port, runs off runway, shears off undercarriage and skids to a stop on its belly. Pilot and navigator P. I. Perevalov unhurt. This was the ninth flight of DK296 (which never received a Soviet serial) since it arrived in Russia and was the only Mosquito delivered to Russia. Kabanov was the Deputy Director of the Scientific Research Institute of the Air Force at this time, and had much experience flying foreign types. (http://forums.ubi.com/eve/forums?a=tpc&amp;s=400102&amp;f=23110283&amp;m=8871020577&amp;r=2961032087#2961032087) To Russia 20.4.44 (Air Britain Serials)"/>
    <x v="2"/>
    <x v="2"/>
    <x v="23"/>
    <x v="1"/>
    <x v="2"/>
    <x v="1"/>
    <m/>
    <n v="5"/>
    <x v="31"/>
    <x v="0"/>
    <n v="1"/>
    <x v="1"/>
    <x v="89"/>
    <x v="0"/>
  </r>
  <r>
    <n v="7728"/>
    <s v="LR408"/>
    <x v="14"/>
    <n v="540"/>
    <x v="0"/>
    <x v="0"/>
    <n v="15"/>
    <s v="May"/>
    <x v="5"/>
    <s v="15 May 1944"/>
    <x v="0"/>
    <s v="Missing 15.5.44 (Air Britain Serials) F/O P.N. Farlow, P/O E.G.G. Boyd lost. Neither crew member appears at the CWGC site, presumably both PoW. Reconnaissance operation to photograph airfields in southern France when attacked by German fighters, over southern France, managed to escape but had to force-land due to holed fuel tanks, near Chateauroux. Destruction of aircraft on ground using Very pistol. Crew handed over to Germans at Chateauroux. 15.5.1944  MH suspects friendly fire - an interview with the navigator (http://www.iwm.org.uk/collections/item/object/80015115) indicates the Mosquito was set upon by a large number of fighters but managed to escape initially before being forced to land due to fuel leak. The navigator felt something big must have been up for so many fighters to have been in the air. There is no matching Luftwaffe claim, and bad weather grounded the bombers, however Mustangs flew a fighter sweep. &quot;Fifteenth Air Force against the Axis: Combat Missions over Europe during World War II&quot; by Kevin A. Mahoney indicates the 52nd Fighter Group flew a fighter sweep to Toulon and Marseilles with forty-three P-51s. As the Mosquito was photographing airfields in the same area, MH feels the 52nd FG is the likely culprit, although&quot;Spitfires &amp; Yellow Tail Mustangs: The U.S. 52nd Fighter Group in WWII&quot; describes the sweep as &quot;uneventful&quot;._x000a_Crew: _x000a_F/O /(129.464) Peter Neville FARLOW (pilot) RAFVR - PoW _x000a_P/O (172.239) Ernest George Gordon BOYD (nav.) RAFVR - PoW"/>
    <x v="0"/>
    <x v="14"/>
    <x v="96"/>
    <x v="1"/>
    <x v="4"/>
    <x v="1"/>
    <m/>
    <n v="5"/>
    <x v="31"/>
    <x v="0"/>
    <n v="1"/>
    <x v="0"/>
    <x v="16"/>
    <x v="0"/>
  </r>
  <r>
    <n v="3348"/>
    <s v="MM575"/>
    <x v="17"/>
    <n v="96"/>
    <x v="0"/>
    <x v="2"/>
    <n v="15"/>
    <s v="May"/>
    <x v="5"/>
    <s v="15 May 1944"/>
    <x v="0"/>
    <s v="Blew up in air and dived into ground Goudhurst Kent 15.5.44 presumed wing collapsed (Air Britain Serials) 15.05.44 96 Sqn. MM575 Aircraft crashed in field at Cherry Orchard, Goudhurst, Kent after explosion in mid air. Two killed. (Mosquito Crash Log)"/>
    <x v="2"/>
    <x v="3"/>
    <x v="87"/>
    <x v="1"/>
    <x v="2"/>
    <x v="1"/>
    <m/>
    <n v="5"/>
    <x v="31"/>
    <x v="0"/>
    <n v="1"/>
    <x v="0"/>
    <x v="54"/>
    <x v="2"/>
  </r>
  <r>
    <n v="698"/>
    <s v="DZ726"/>
    <x v="2"/>
    <s v="410/141"/>
    <x v="0"/>
    <x v="2"/>
    <n v="16"/>
    <s v="May"/>
    <x v="5"/>
    <s v="16 May 1944"/>
    <x v="0"/>
    <s v="16.05.1944 1350 Training, AI, in Cromer region 141 from West Raynham reported overdue and presumed lost over sea. Lost without trace (BCL). F/O JP Watkins +, F/S T Pantry +, TW-Z (http://www.crashplace.de/) Brought back 300 feet of copper cable from a sortie to Apeldoorn on 15 April 1943 (Mosquito Fighter Squadrons in Focus) Missing on AI exercise over North Sea 16.5.44 (Air Britain Serials)"/>
    <x v="2"/>
    <x v="2"/>
    <x v="53"/>
    <x v="1"/>
    <x v="2"/>
    <x v="1"/>
    <m/>
    <n v="5"/>
    <x v="31"/>
    <x v="0"/>
    <n v="1"/>
    <x v="0"/>
    <x v="45"/>
    <x v="0"/>
  </r>
  <r>
    <n v="3802"/>
    <s v="NS855"/>
    <x v="12"/>
    <n v="418"/>
    <x v="0"/>
    <x v="5"/>
    <n v="16"/>
    <s v="May"/>
    <x v="5"/>
    <d v="1944-05-16T00:00:00"/>
    <x v="0"/>
    <s v="Taken on strength from De Havilland, 14 February 1944; missing from operations, 14 May 1944; F/L W.J. Harper killed. F/O S/Ldr W.J. HARPER - C/5584 - RCAF - Pilot T.H. REES - 152425 - Nav/Wop (some sources say this should be MM421). Crew buried St.Germain Communal Cemetery Haute-Saone, France. F/O T.H. REES - 152425 - Nav/Wop S/Ldr W.J. HARPER - C/5584 - RCAF - Pilot. Other sources say this was the aircraft flown by Howie Cleveland and Frank Day on May 16 when they were hit by flak whilst strafing - Cleveland ditched off Sweden (deliberately - he had according to FCWDv4 reached the Swedish Coast near Ystad but turned back out to sea in hopes of being rescued by the Allies), and was rescued however Day perished. 14.05.1944 Day ranger 418 to from Holmsley South shot up Ju87 on ground but then shot down by Flak . over Luxeuiel (FCL). F/L WJ Harper +, F/O TH Rees RAF +, FCL states serial no doubtful as per FCL 16.05.1944, crosscheck with book Nödlandning confirms this serial, see also MM421 Tombes de deux pilotes d'un Mosquito britannique tombé sur la commune le 14 mai 1944. Touché par la DCA du terrain de Saint-Sauveur qu'il vient de mitrailler, l'avion s'écrase en flammes sur le territoire de la commune de Lantenot (Haute-Saône). Il s'agit du flying officier T.H. Rees et du squadron leader W.J. Harper, pilote canadien._x000a_(référence : GRANDHAY (Jean-Claude), &quot;La Haute-Saône dans le 2e guerre mondiale. Tome 4. L'occupation : ombres et lumière 1941-1944&quot;, ERTI editions, 2004) (Coordonnées : 47° 43' 27.69&quot; N 6° 31' 55.16&quot; E (47.7243583 6.5319889) (http://aerosteles.hydroretro.net/fiche.php?code=stgermain-mosquito) CWGC confirms date. Damaged by flak on day intruder nr Stralsund and forcelanded in Sweden 16.5.44 (Air Britain Serials) MH - can make the other 418 Sqn losses match up with other sources IF I change the date of NS855's loss to 16th, assume it's the Cleveland/Day Mossie, and assume Harper / Rees died on 8 May, BUT CWGC says Tom Huw Rees died on May 14, 1944, however MH can't find Harper on the CWGC site. &quot;Following this, they turned to strafe a line of seaplanes moored just off shore, but as they passed over a hangar, two Bofors guns let loose and hits were sustained in the fuselage and starboard engine, blowing out the roundel on the starboard wing.&quot; (The RCAF Overseas - The Fifth Year)."/>
    <x v="0"/>
    <x v="1"/>
    <x v="1"/>
    <x v="1"/>
    <x v="1"/>
    <x v="1"/>
    <m/>
    <n v="5"/>
    <x v="31"/>
    <x v="0"/>
    <n v="1"/>
    <x v="0"/>
    <x v="30"/>
    <x v="0"/>
  </r>
  <r>
    <n v="43"/>
    <s v="ML988"/>
    <x v="20"/>
    <s v="Upwood/571"/>
    <x v="0"/>
    <x v="8"/>
    <n v="16"/>
    <s v="May"/>
    <x v="5"/>
    <s v="16/17 May 1944"/>
    <x v="1"/>
    <s v="17.05.1944 2229 571 to Berlin from Oakington on return bomb bay doors opened in error sudden loss of height, crashed. into trees at University Farm Gitton, quite close to airfield 0254 (BCL). F/O BE Knight +, F/L AJ Baldwin DFM +, Knight buried in Cambridge Cty Cem, Baldwin lies in Wandsworth Streatham Cem 16/17 May &quot;Serial Range ML956 - ML999. 44 Mosquito B.MkXV1. Powered by Merlin 72/73 engines. Part of a batch of 152 delivered by De Havilland between 24Nov43 and 4Dec44. MM170 was not delivered. Airborne 2229 16May44 from Oakington. On return to base the bomb doors were opened inadvertenly whilst on final approach. This resulted in a sudden loss of height and the Mosquito crashed 0254 into trees at University Farm, Gitton, quite close to the airfield. F/O Knight is buried in Cambridge City Cemetery; F/O Baldwin's whose DFM had been awarded when he served with 150 Sqdn, Gazetted 27Oct42, is buried in Wandsworth (Streatham) Cemetery. F/O B.E.Knight KIA F/L A.J.Baldwin DFM KIA This was the Squadron's first loss since forming at Downham Market 7Apr44 and moving two weeks later to Oakington. On 26Oct96 at All Saints Church, Longstanton, Cambridgeshire, a Memorial Plaque to the 26 airmen killed on 571 Sqdn was unveiled at a Dedication Service. &quot; (Lost Bombers) Bomb doors opened in error for flaps lost height and hit trees in circuit on return from Berlin Girton Cambs. 17.5.44 (Air Britain Serials) 19.05.44 571 Sqn. ML988 Aircraft on circuit crashed at Dry Drayton, Cambs, killing two. (Mosquito Crash Log)"/>
    <x v="2"/>
    <x v="7"/>
    <x v="28"/>
    <x v="1"/>
    <x v="2"/>
    <x v="1"/>
    <m/>
    <n v="5"/>
    <x v="31"/>
    <x v="0"/>
    <n v="1"/>
    <x v="0"/>
    <x v="90"/>
    <x v="0"/>
  </r>
  <r>
    <n v="6562"/>
    <s v="MM436"/>
    <x v="17"/>
    <n v="151"/>
    <x v="0"/>
    <x v="2"/>
    <n v="17"/>
    <s v="May"/>
    <x v="5"/>
    <s v="17 May 1944"/>
    <x v="0"/>
    <s v="17/05/1944 de Havilland Mosquito NF Mark XIII MM436 of 151 Squadron based at RAF Predannack was held off too high, stalled, landed heavily and suffered an undercarriage collapse. The crew of two are safe. (http://www.rafdavidstowmoor.org/pages/crash_log/crashlog44.htm) Stalled on landing and u/c collapsed Predannack 17.5.44 (Air Britain Serials) 17.05.44 151 Sqn. MM436 Aircraft held off too high ,stalled, landed heavily at Predannack aerodrome and suffered undercarriage collapse. Crew safe. (Mosquito Crash Log)"/>
    <x v="2"/>
    <x v="3"/>
    <x v="31"/>
    <x v="1"/>
    <x v="2"/>
    <x v="1"/>
    <m/>
    <n v="5"/>
    <x v="31"/>
    <x v="0"/>
    <n v="1"/>
    <x v="0"/>
    <x v="8"/>
    <x v="2"/>
  </r>
  <r>
    <n v="820"/>
    <s v="LR250"/>
    <x v="12"/>
    <s v="301FTU/45"/>
    <x v="3"/>
    <x v="16"/>
    <n v="18"/>
    <s v="May"/>
    <x v="5"/>
    <s v="18 May 1944"/>
    <x v="0"/>
    <s v="U/c leg collapsed on landing Amarda Road 18.5.44 (Air Britain Serials)"/>
    <x v="2"/>
    <x v="3"/>
    <x v="27"/>
    <x v="1"/>
    <x v="2"/>
    <x v="1"/>
    <m/>
    <n v="5"/>
    <x v="31"/>
    <x v="0"/>
    <n v="1"/>
    <x v="0"/>
    <x v="86"/>
    <x v="0"/>
  </r>
  <r>
    <n v="3973"/>
    <s v="MM442"/>
    <x v="17"/>
    <s v="301FTU/108"/>
    <x v="1"/>
    <x v="2"/>
    <n v="18"/>
    <s v="May"/>
    <x v="5"/>
    <s v="18 May 1944"/>
    <x v="0"/>
    <s v="Crashed in sea during searchlight co-operation off Catania 18.5.44 (Air Britain Serials)"/>
    <x v="2"/>
    <x v="2"/>
    <x v="59"/>
    <x v="1"/>
    <x v="2"/>
    <x v="1"/>
    <m/>
    <n v="5"/>
    <x v="31"/>
    <x v="0"/>
    <n v="1"/>
    <x v="0"/>
    <x v="73"/>
    <x v="2"/>
  </r>
  <r>
    <n v="4129"/>
    <s v="LR370"/>
    <x v="12"/>
    <n v="613"/>
    <x v="0"/>
    <x v="16"/>
    <n v="19"/>
    <s v="May"/>
    <x v="5"/>
    <s v="19 May 1944"/>
    <x v="0"/>
    <s v="Ditched on return from bombing a Knickebein station, crew lost (FCWDv4) Coded Y, F/L R.M. Muir and F/L F. Mountain both KIA, time 1945. (2nd TAF). &quot;2nd TAF&quot; Vol.1 p.110/111 (Shores/Thomas): LR370 - Nav station Sortosville-en-Beaumont. (http://www.rafcommands.com/forum/showthread.php?p=4127 Ditched 20m W of Guernsey on return from Sortosville-en-Beaumont 19.5.44 (Air Britain Serials)"/>
    <x v="0"/>
    <x v="11"/>
    <x v="1"/>
    <x v="1"/>
    <x v="4"/>
    <x v="1"/>
    <m/>
    <n v="5"/>
    <x v="31"/>
    <x v="0"/>
    <n v="1"/>
    <x v="0"/>
    <x v="59"/>
    <x v="0"/>
  </r>
  <r>
    <n v="4575"/>
    <s v="KB230"/>
    <x v="13"/>
    <s v="45 Gp"/>
    <x v="2"/>
    <x v="10"/>
    <n v="20"/>
    <s v="May"/>
    <x v="5"/>
    <s v="20 May 1944"/>
    <x v="0"/>
    <s v="A Mosquito was lost in Grand Lake Newfoundland on May 20th and the crew were R Adkison and P F Zyvitski, American and Canadian civilian contractors of the Command. (http://www.rafcommands.com/forum/showthread.php?t=3951) Crashed on ferry flight in snow storm Grand Lake Newfoundland 20.5.44 (Air Britain Serials)"/>
    <x v="2"/>
    <x v="2"/>
    <x v="55"/>
    <x v="1"/>
    <x v="2"/>
    <x v="1"/>
    <m/>
    <n v="5"/>
    <x v="31"/>
    <x v="0"/>
    <n v="1"/>
    <x v="1"/>
    <x v="81"/>
    <x v="1"/>
  </r>
  <r>
    <n v="1438"/>
    <s v="DZ528"/>
    <x v="4"/>
    <s v="1655MTU/13OTU/1655MTU"/>
    <x v="0"/>
    <x v="7"/>
    <n v="21"/>
    <s v="May"/>
    <x v="5"/>
    <s v="21 May 1944"/>
    <x v="0"/>
    <s v="1655 MTU 21/05/1944 Training DZ528 Mosquito IV T/o 1631 Warboys and climbed into cloud. Two minutes later, the Mosquito emerged from the overcast, spinning, and smashed into the ground near Broughton on the SW side of the airfield and 5 miles NE of Huntingdon. F/Lt S CHolbrow 28 39823 WICK (ST. MARY) CHURCHYARD 2712425, F/O G MRea 38 159692 CHEADLE AND GATLEY CEMETERY 1526072 (http://www.156squadron.com/display_newpff_roll.asp?ID=1655%20MTU) Dived into ground Broughton Hunts. 21.5.44 (Air Britain Serials) 21.05.44 1655MTU. DZ528 Aircraft broke out of control, crashed and burnt at Broughton, Hunts. (Mosquito Crash Log)"/>
    <x v="2"/>
    <x v="2"/>
    <x v="62"/>
    <x v="1"/>
    <x v="2"/>
    <x v="1"/>
    <m/>
    <n v="5"/>
    <x v="31"/>
    <x v="0"/>
    <n v="1"/>
    <x v="1"/>
    <x v="12"/>
    <x v="0"/>
  </r>
  <r>
    <n v="4027"/>
    <s v="HK414"/>
    <x v="17"/>
    <n v="96"/>
    <x v="0"/>
    <x v="2"/>
    <n v="21"/>
    <s v="May"/>
    <x v="5"/>
    <s v="21 May 1944"/>
    <x v="0"/>
    <s v="21.05.1944 Defensive Patrol 96 from West Malling Engine trouble, hit a bank when trying to land with frosted windscreen, Catb damage, later written off. West Malling airfield (FCL). P/O JCO Allen ok, F/S Patterson ok, no further info, see also FCL 06/07.June 1944 for aircrew loss Engine cut overshot landing and u/c collapsed West Malling 21.5.44 (Air Britain Serials) 20.05.44- 96 Sqn. HK414 In flight stalled engine coolant overheated so pilot feathered propellor but overshot when landing at West MaIling aerodrome, undercarriage collapsed. (Mosquito Crash Log)"/>
    <x v="2"/>
    <x v="7"/>
    <x v="41"/>
    <x v="1"/>
    <x v="2"/>
    <x v="1"/>
    <m/>
    <n v="5"/>
    <x v="31"/>
    <x v="0"/>
    <n v="1"/>
    <x v="0"/>
    <x v="54"/>
    <x v="2"/>
  </r>
  <r>
    <n v="3879"/>
    <s v="LR292"/>
    <x v="12"/>
    <n v="21"/>
    <x v="0"/>
    <x v="16"/>
    <n v="21"/>
    <s v="May"/>
    <x v="5"/>
    <s v="21 May 1944"/>
    <x v="0"/>
    <s v="Engine cut in West Malling circuit flew into hill Cuxton Kent 21.5.44 (Air Britain Serials) 21.05.44 21 Sqn. LR292 Aircraft flew into hillside at Mayeswood, Cuxton, near Cobham, Kent. (Mosquito Crash Log)"/>
    <x v="2"/>
    <x v="3"/>
    <x v="2"/>
    <x v="1"/>
    <x v="2"/>
    <x v="1"/>
    <m/>
    <n v="5"/>
    <x v="31"/>
    <x v="0"/>
    <n v="1"/>
    <x v="0"/>
    <x v="48"/>
    <x v="0"/>
  </r>
  <r>
    <n v="2084"/>
    <s v="LR371"/>
    <x v="12"/>
    <n v="21"/>
    <x v="0"/>
    <x v="16"/>
    <n v="21"/>
    <s v="May"/>
    <x v="5"/>
    <s v="21 May 1944"/>
    <x v="0"/>
    <s v="Spun into ground out of cloud during formation practice Toll gate Gravesend Kent 21.5.44 (Air Britain Serials) 21.05.44 21 Sqn. LR371 Aircraft spun and burned at Toll Gate, Gravesend, Kent after entering cloud in formation. (Mosquito Crash Log)"/>
    <x v="2"/>
    <x v="2"/>
    <x v="35"/>
    <x v="1"/>
    <x v="2"/>
    <x v="1"/>
    <m/>
    <n v="5"/>
    <x v="31"/>
    <x v="0"/>
    <n v="1"/>
    <x v="0"/>
    <x v="48"/>
    <x v="0"/>
  </r>
  <r>
    <n v="4991"/>
    <s v="HK351"/>
    <x v="2"/>
    <n v="219"/>
    <x v="0"/>
    <x v="2"/>
    <n v="24"/>
    <s v="May"/>
    <x v="5"/>
    <s v="24 May 1944"/>
    <x v="0"/>
    <s v="Reported engine trouble pres. crashed in sea on AI exercise 24.5.44 (Air Britain Serials)"/>
    <x v="2"/>
    <x v="2"/>
    <x v="2"/>
    <x v="1"/>
    <x v="2"/>
    <x v="1"/>
    <m/>
    <n v="5"/>
    <x v="31"/>
    <x v="0"/>
    <n v="1"/>
    <x v="0"/>
    <x v="76"/>
    <x v="2"/>
  </r>
  <r>
    <n v="5080"/>
    <s v="HR119"/>
    <x v="12"/>
    <n v="248"/>
    <x v="0"/>
    <x v="12"/>
    <n v="24"/>
    <s v="May"/>
    <x v="5"/>
    <s v="24 May 1944"/>
    <x v="0"/>
    <s v="24/05/1944 de Havilland Mosquito FB Mark VI HR119 of 248 Squadron overshot on landing at RAF Portreath and suffered an undercarriage collapse. The crew of two are unhurt. (http://www.rafdavidstowmoor.org/pages/crash_log/crashlog44.htm) overshot landing swung and u/c collapsed Portreath 24.5.44 DBR (Air Britain Serials) 24.05.44 248 Sqn. HR119 Overshot on landing at Portreath aerodrome and suffered undercarriage collapse. Crew unhurt. (Mosquito Crash Log)"/>
    <x v="2"/>
    <x v="3"/>
    <x v="6"/>
    <x v="1"/>
    <x v="2"/>
    <x v="1"/>
    <m/>
    <n v="5"/>
    <x v="31"/>
    <x v="0"/>
    <n v="1"/>
    <x v="0"/>
    <x v="52"/>
    <x v="3"/>
  </r>
  <r>
    <n v="7757"/>
    <s v="LR434"/>
    <x v="14"/>
    <n v="544"/>
    <x v="0"/>
    <x v="0"/>
    <n v="24"/>
    <s v="May"/>
    <x v="5"/>
    <s v="24 May 1944"/>
    <x v="0"/>
    <s v="24.05.1944 PR 544 to Berlin from Benson/ Leuchars set on fire after landing?. Rynge, Ystad airfield 0755 (Nöd). P/O Kennedy ok, F/S Chambers ok, crew returned to UK in August 44 Missing (Berlin) 24.5.44 (Air Britain Serials)      _x000a__x000a_Airborne very early morning on 24 May 1944 from Benson on a photoreconnaisance (PR) mission to Berlin and other points. _x000a__x000a_http://aviation-safety.net/wikibase/wiki.php?id=140791:_x000a__x000a_&quot;Damaged by Flak NE of Berlin. Left engine was on fire for about three minutes and had to be stopped. LR434 was stalked by a Ju 88 but managed to disapear in the clouds flying N to get to Sweden. Crashlanded in Rynge, Ystad, Sweden at 07:55 (local) on 24 May 1944. The crew consisted of P/O W Kennedy and F/S LA Chambers. Both survived the crash without severe injuries, were captured by Swedish Home Guárd and interrogated by a Swedish Air Force officer the same day. Kennedy and Chambers were allowed to leave Sweden on August 21, 1944 and returned back to the UK.&quot;_x000a__x000a_- Air Britain: RAF Aircraft LA100 - LZ999, published 1991 _x000a__x000a_(http://www.lostaircraft.com/database.php?mode=viewentry&amp;e=29143#)"/>
    <x v="1"/>
    <x v="1"/>
    <x v="1"/>
    <x v="1"/>
    <x v="1"/>
    <x v="1"/>
    <m/>
    <n v="5"/>
    <x v="31"/>
    <x v="0"/>
    <n v="1"/>
    <x v="0"/>
    <x v="27"/>
    <x v="0"/>
  </r>
  <r>
    <n v="3560"/>
    <s v="NS901"/>
    <x v="12"/>
    <n v="305"/>
    <x v="0"/>
    <x v="16"/>
    <n v="24"/>
    <s v="May"/>
    <x v="5"/>
    <s v="24/25 May 1944"/>
    <x v="1"/>
    <s v="25 May D.H. Mosquito no. NS901. Damaged over the Cologne, the a/c crashed attempting to land at Lasham. Both airmen were killed: F/Lt Kolacz and Sgt Kruszynski. 24/25 May 1944 (FCWDv4) Coded K (2nd TAF). Hit trees on approach on return from Bonn Lasham 25.5.44 (Air Britain Serials) 24.05.44 305 Sqn. NS9O1 Hit trees on approach to Lasham airfield, killing two. (Mosquito Crash Log)"/>
    <x v="2"/>
    <x v="7"/>
    <x v="111"/>
    <x v="1"/>
    <x v="2"/>
    <x v="1"/>
    <m/>
    <n v="5"/>
    <x v="31"/>
    <x v="0"/>
    <n v="1"/>
    <x v="0"/>
    <x v="60"/>
    <x v="0"/>
  </r>
  <r>
    <n v="4994"/>
    <s v="NS942"/>
    <x v="12"/>
    <n v="605"/>
    <x v="0"/>
    <x v="5"/>
    <n v="24"/>
    <s v="May"/>
    <x v="5"/>
    <s v="24/25 May 1944"/>
    <x v="1"/>
    <s v="26.05.1944 Intruder sortie 605 to Venlo airfield from Manston . Lost without trace (FCL). F/L J Fotheringham-Parker +, F/S RA Bond +, both buried in Reichswald Forest War Cem FCWDv4 says 24/25 May. Crashed 2kms E Straelen, initially buried there. Hit high tension lines, probably after pursuing a Bf 110 of NJG 5 near Venlo airfield. (Juergen Haus) Missing (Venlo) 25.5.44 (Air Britain Serials)"/>
    <x v="0"/>
    <x v="8"/>
    <x v="1"/>
    <x v="1"/>
    <x v="4"/>
    <x v="1"/>
    <m/>
    <n v="5"/>
    <x v="31"/>
    <x v="0"/>
    <n v="1"/>
    <x v="0"/>
    <x v="22"/>
    <x v="0"/>
  </r>
  <r>
    <n v="3555"/>
    <s v="NT145"/>
    <x v="12"/>
    <n v="305"/>
    <x v="0"/>
    <x v="16"/>
    <n v="24"/>
    <s v="May"/>
    <x v="5"/>
    <s v="24/25 May 1944"/>
    <x v="1"/>
    <s v="D.H. Mosquito no. NT145. Shot down by flak over France during a &quot;Rhubarb&quot; mission. Lost were: F/O Latawiec and P/O Wator. 24/25 May 1944 (FCWDv4) Coded Z, failed to return from Cambrai, lost around 0100, F/O M. Latawiec and P/O S Wator both killed. (2nd TAF). Lost 24.5.44 (Air Britain Serials) May have come down at Wanel, according to a file at footnote.com   "/>
    <x v="0"/>
    <x v="1"/>
    <x v="1"/>
    <x v="1"/>
    <x v="1"/>
    <x v="1"/>
    <m/>
    <n v="5"/>
    <x v="31"/>
    <x v="0"/>
    <n v="1"/>
    <x v="0"/>
    <x v="60"/>
    <x v="0"/>
  </r>
  <r>
    <n v="7343"/>
    <s v="DZ610"/>
    <x v="4"/>
    <s v="692/139"/>
    <x v="0"/>
    <x v="8"/>
    <n v="26"/>
    <s v="May"/>
    <x v="5"/>
    <s v="26/27 May 1944"/>
    <x v="1"/>
    <s v="27.05.1944 2305 139 to Ludwigshafen from Upwood . Lost without trace (BCL). F/O RJ Wright +, F/O GF Jarvis +, on same target as DZ649 this day. I belive this a/c was, quite possbly, shot down by Fw. Morlock of 3./NJG1 into the North Sea 20 km. N. Domburg (Theo Boiten) Airborne 2305 26May44 from Upwood. Lost without trace. Both are commemorated on the Runnymede Memorial. F/O R.J.Wright KIA F/O G.F.Jarvis KIA (Lost Bombers) Missing (Ludwigshafen) 27.5.44 (Air Britain Serials)"/>
    <x v="0"/>
    <x v="27"/>
    <x v="82"/>
    <x v="7"/>
    <x v="0"/>
    <x v="62"/>
    <m/>
    <n v="5"/>
    <x v="31"/>
    <x v="0"/>
    <n v="1"/>
    <x v="0"/>
    <x v="15"/>
    <x v="0"/>
  </r>
  <r>
    <n v="5007"/>
    <s v="DZ649"/>
    <x v="4"/>
    <n v="692"/>
    <x v="0"/>
    <x v="8"/>
    <n v="26"/>
    <s v="May"/>
    <x v="5"/>
    <s v="26/27 May 1944"/>
    <x v="1"/>
    <s v="27.05.1944 692 to Ludwigshafen from Graveley crashed. in vicinity of Heinerscheid and Hupperdange, some 35km NNW Diekirch (BCL). F/O TC McGowan RCAF +, F/L CS Bradford +, buried in Hupperdange Churchyard (Luxembourg) There is a claim by a Fw. Rauer, however the location of his claim is Werl, at the eastern end of the Ruhr. &quot;Serial Range DZ630 - DZ652. 53 Mosquito B.Mk1V. Powered by Merlin 21/23 engines. Part of a batch of 250 (except for four conv.to PR MkV111 and four conv.to NFXV). Delivered by De Havilland. Airborne from Gravely. Cause of loss not established. Crashed near Heinerscheid and Hupperdange, two small villages in the Gran Duchy of Luxembourg, some 35 km NNW of Diekirch. Both officers are buried in Huppdange Churchyard. F/O T.C.McGowan RCAF KIA F/L C.S.Bradford KIA &quot; (Chorley via Lost Bombers) Missing (Ludwigshafen) 27.5.44 (Air Britain Serials) Email message from Theo Boiten to MH says that ULTRA Intelligence indicates this Mosquito came down near Kleef, about 100km W of Werl. However, the Commonwealth War Graves Commission states the crew rest in the chuchyard at Hupperdanga, and are the only Allied casualties there."/>
    <x v="0"/>
    <x v="27"/>
    <x v="82"/>
    <x v="7"/>
    <x v="0"/>
    <x v="63"/>
    <m/>
    <n v="5"/>
    <x v="31"/>
    <x v="0"/>
    <n v="1"/>
    <x v="0"/>
    <x v="66"/>
    <x v="0"/>
  </r>
  <r>
    <n v="973"/>
    <s v="DD632"/>
    <x v="2"/>
    <s v="264/307/157/307/13OTU"/>
    <x v="0"/>
    <x v="7"/>
    <n v="27"/>
    <s v="May"/>
    <x v="5"/>
    <s v="27 May 1944"/>
    <x v="0"/>
    <s v="Hit HT cables low flying and DBR 27.5.44 (Air Britain Serials)"/>
    <x v="2"/>
    <x v="2"/>
    <x v="53"/>
    <x v="1"/>
    <x v="2"/>
    <x v="1"/>
    <m/>
    <n v="5"/>
    <x v="31"/>
    <x v="0"/>
    <n v="1"/>
    <x v="1"/>
    <x v="39"/>
    <x v="0"/>
  </r>
  <r>
    <n v="461"/>
    <s v="DZ468"/>
    <x v="4"/>
    <s v="105/139/618/692/627"/>
    <x v="0"/>
    <x v="8"/>
    <n v="27"/>
    <s v="May"/>
    <x v="5"/>
    <s v="27/28 May 1944"/>
    <x v="1"/>
    <s v="28.05.1944 0020 mark coastal battery 627 to St.Valery from Woodhall Spa . Lost without trace (BCL). F/O PS Foxcroft DFC +, F/O DH Acworth DFC + AZ-D when lost (www.lostbombers.co.uk) 27/28 May 1944 Serial Range DZ458 - DZ497. 40 Mosquito B.Mk1V. Powered by Merlin 21/23 engines. Part of a batch of 250 (except for four conv.to PR.MkV111 and four conv. NFXV). Delivered by De Havilland initially to No.105 Sqdn with whom it flew its first operation as GB-E 15Feb43. Tranferred to No.139 Sqdn who passed it on to No.618 Sqdn Airborne 0020 28May44 from Woodhall Spa to mark a coastal battery. Lost without trace. Both are commemorated on the Runnymede Memorial. F/O P.S.Foxcroft DFC KIA F/O D.H.Acworth DFC KIA (Chorley via Lost Bombers) Crashed in sea off French coast 28.5.44 (Air Britain Serials) 16.04.43 . DZ468 Crashed landed at North Coates. (Mosquito Crash Log)  _x000a__x000a_Narrative from ORB:_x000a_27th May 1944 raid on Gunnery Battery, St. Valery._x000a__x000a__x000a_This aircraft was heard over target and was seen going down in the sea off the French Coast. Panel 204 Runnymede Memorial._x000a_(http://www.627squadron.co.uk/album.html)"/>
    <x v="3"/>
    <x v="4"/>
    <x v="1"/>
    <x v="1"/>
    <x v="3"/>
    <x v="1"/>
    <m/>
    <n v="5"/>
    <x v="31"/>
    <x v="0"/>
    <n v="1"/>
    <x v="0"/>
    <x v="58"/>
    <x v="0"/>
  </r>
  <r>
    <n v="3194"/>
    <s v="HJ714"/>
    <x v="2"/>
    <s v="264/307/239"/>
    <x v="0"/>
    <x v="17"/>
    <n v="27"/>
    <s v="May"/>
    <x v="5"/>
    <s v="27/28 May 1944"/>
    <x v="1"/>
    <s v="28.05.1944 2345 239 BS from West Raynham . Lost without trace (BCL). F/O RK Bailey pow, F/O JFM White pow, (Moskitopanik contains an account by Bailey describing how an explosion from a 110 which he was attacking knocked out both engines, forcing the aircraft to be abandoned.) 27/28 May 1944 (FCWDv4) Crashed near Renswonda (MH - Renswoude?) {Ultrecht} (http://www.crashplace.de/) F/O R. K. Bailey (40730). Mosquito. Debris from destroyed fighter. 9000ft. Aircraft abandoned in air, due to loss of control. Difficulty in abandoning. Aircraft destroyed. Radio apparatus on except GEE when shot down. (http://yourarchives.nationalarchives.gov.uk/index.php?title=Information_from_Prisoner_of_War_in_Stalag_Luft_III) HJ714 Cr. 0130 twixt Renswouda (Utrecht) &amp; Veenendaal (http://www.rafinfo.org.uk/BCWW2Losses/1944.htm) Missing from bomber support mission over Belgium 28.5.44 (Air Britain Serials) "/>
    <x v="0"/>
    <x v="22"/>
    <x v="1"/>
    <x v="1"/>
    <x v="4"/>
    <x v="1"/>
    <m/>
    <n v="5"/>
    <x v="31"/>
    <x v="0"/>
    <n v="1"/>
    <x v="0"/>
    <x v="63"/>
    <x v="0"/>
  </r>
  <r>
    <n v="4265"/>
    <s v="NS851"/>
    <x v="12"/>
    <n v="613"/>
    <x v="0"/>
    <x v="16"/>
    <n v="27"/>
    <s v="May"/>
    <x v="5"/>
    <s v="27/28 May 1944"/>
    <x v="1"/>
    <s v="Crashed in France and crew buried in Choloy War Cemetery. F/Lt - Pilot - Paul Kemble TWISS - 47274. F/Sgt - Nav - George Ernest REDDISH - 1577266. 27/28 May 1944 (FCWDv4) Squadron letter G, failed to return from St. Dizier, time estimated to be around 0030. (2nd TAF) Missing from night intruder to St.Dizier 28.5.44 (Air Britain Serials) A German list of aircraft crashes says a Mosquito came down at 00.50 on 28 May at St. Dizier airfield."/>
    <x v="3"/>
    <x v="4"/>
    <x v="1"/>
    <x v="1"/>
    <x v="3"/>
    <x v="1"/>
    <m/>
    <n v="5"/>
    <x v="31"/>
    <x v="0"/>
    <n v="1"/>
    <x v="0"/>
    <x v="59"/>
    <x v="0"/>
  </r>
  <r>
    <n v="7681"/>
    <s v="NS931"/>
    <x v="12"/>
    <n v="515"/>
    <x v="0"/>
    <x v="5"/>
    <n v="27"/>
    <s v="May"/>
    <x v="5"/>
    <s v="27/28 May 1944"/>
    <x v="1"/>
    <s v="28.05.1944 0155 515 BS from Little Snoring hit by FLAK, crashed. on Leeuwarden airfield, northern Holland (BCL). F/O DK Foster +, F/O RS Ling +, buried in Leeuwarden Northern General Cem 27/28 May 1944 (FCWDv4) MH - was this Rauer's He 219 claim? Unlikely, as Rauer's claim was &quot;off Den Helder&quot; Airborne 0155 28May44 from Little Snoring. Shot down by Flak, crashing on the Luftwaffe airfield at Leeuwarden, northern Holland. Both officers are buried in Leeuwarden General Cemetery. F/O D.K.Foster KIA F/O R.S.Ling KIA (Lost Bombers) Crashed 03.30 (1944 sec_tcm5-7285.pdf) Missing from patrol to Leeuwarden 28.5.44 (Air Britain Serials)"/>
    <x v="0"/>
    <x v="1"/>
    <x v="1"/>
    <x v="1"/>
    <x v="1"/>
    <x v="1"/>
    <m/>
    <n v="5"/>
    <x v="31"/>
    <x v="0"/>
    <n v="1"/>
    <x v="0"/>
    <x v="83"/>
    <x v="0"/>
  </r>
  <r>
    <n v="4040"/>
    <s v="HX972"/>
    <x v="12"/>
    <s v="487/2GSU"/>
    <x v="0"/>
    <x v="1"/>
    <n v="28"/>
    <s v="May"/>
    <x v="5"/>
    <d v="1944-05-28T00:00:00"/>
    <x v="0"/>
    <s v="COOLING, Keith Newman - (Flight Lieutenant); Service Number - 402641; File type - Casualty - Repatriation; Aircraft - Mosquito HX 723; Place - Tempsford Bedfordshire, United Kingdom; Date - 28 May 1944 (NAA barcode 1054480) Hit tree low flying Tetworth Hall nr St.Neots Hunts. 28.5.44 (Air Britain Serials) 28.05.44 2 GSU. HX972 Pilot was on a low-level cross country exercise when the aircraft hit the top of an elm tree which knocked the starboard tailplane off, the aircraft crashed at Tetworth Hall, Hunts., killing two. (Mosquito Crash Log)_x000a__x000a_Re: 28-5-1944 AUS402641 F/L Keith Newman COOLING RAAF. Cooling is listed in most refs as being a member of No.60 OTU. In fact, he was lost in No.2 GSU Mosquito FB.VI HX972, on 28-5-1944. In all probability he was attatched to No.2 GSU, Swanton Morley at the time of his death, His records are ambiguous._x000a__x000a_28-5-1944_x000a_No.2 Group Support Unit, Swanton Morley._x000a_Mosquito FB.VI HX972_x000a__x000a_Pilot was on a low-level cross-country exercise when the aircraft hit the top of an elm tree which knocked the starboard tail plane off. The aircraft crashed into Tetworth Hall Cottage, near Tempsford, Bedfordshire. Flight Lieutenant Cooling and Flying Officer Howes , pilot and navigator respectively, were killed. In the ensuing fire Mr Frederick Oliver Gore was killed. Mrs Miriam Gore, his wife, and Miss Kathleen Gilbert were injured._x000a__x000a_AUS402641 F/L Keith Newman COOLING RAAF +_x000a_50890 F/O (Nav.) Kenneth Alfred HOWES RAF +_x000a__x000a_Ground casualties:_x000a__x000a_Mr Frederick Oliver GORE +_x000a_Mrs Miriam GORE - Injured_x000a_Miss Kathleen GILBERT - Injured_x000a__x000a_(http://www.rafcommands.com/forum/showthread.php?11200-Pilot-Navigator-photo-paydirt)_x000a__x000a_Summary for 30th May_x000a__x000a_18 Course_x000a_Fifteen crews were posted from this unit as follows:-_x000a_.._x000a_F/L Cooling K.N. F/O Howes K.A. No.2 GSU_x000a_..._x000a__x000a_One crew was killed in a flying accident on the 6th May 44, one Australian pilot was suspended so that 15 crews were posted to units as follows:-_x000a__x000a_9 crews to No.2 G.S.U. at Swanton Morley_x000a_6 crews to No.305 Squadron Lasham_x000a__x000a_31st March_x000a_18 course, 8 more crews (to complete 18 Course) arrived today from No.63 OTU_x000a_.._x000a_F/L Cooling (Australian Pilot) crewed with Sgt Ridout, had not reported by 1st April._x000a__x000a_2nd April_x000a_F/L Cooling arrived completing No.18 Course._x000a__x000a_Both Cooling and Howes appear in the No.18 Course, Squad II photo._x000a__x000a_(ditto)"/>
    <x v="2"/>
    <x v="2"/>
    <x v="30"/>
    <x v="1"/>
    <x v="2"/>
    <x v="1"/>
    <m/>
    <n v="5"/>
    <x v="31"/>
    <x v="0"/>
    <n v="1"/>
    <x v="1"/>
    <x v="87"/>
    <x v="0"/>
  </r>
  <r>
    <n v="7456"/>
    <s v="MM503"/>
    <x v="17"/>
    <n v="604"/>
    <x v="0"/>
    <x v="2"/>
    <n v="28"/>
    <s v="May"/>
    <x v="5"/>
    <s v="28/29 May 1944"/>
    <x v="1"/>
    <s v="29.05.1944 early am Sortie 604 from Hurn shot down by Beaufighter, crew baled out. Pilot recued, navigator picked up dead. Over Lyme Bay (FCL). F/L CL Harris ok, Sgt EB Hopkins +, no further info Shot down by a friendly fighter, possibly a Beaufighter which had mistaken it for a Ju 188. The Pilot baled out but the Navigator failed to do so and was killed. Sgt Eric Blood HOPKINSON - 649237, buried Nottingham Southern Cem. Pilot F/Lt C.L. Harris (Henk Welting and Alan Smith) 28/29 May 1944 (FCWDv4) Re Arthur Harvey (68 Sqn) - I have noticed that he unfortunately shot down a Mosquito of 604 Squadron on 29/5/44. Is this shown in his logbook? Also, he had been awarded a DSO prior to this. (Brian on 12 O'Clock High board) Coded NG-B when lost. (Alex Smart) I have had a look at 68 Squadron's records, and sadly Arthur Harvey did shoot down Harris' Mosquito. I have a copy of Harvey's combat report annotated accordingly. (&quot;Brian&quot; on 12 O'Clock High!) Other crew member of the Beaufighter was named Sutherland. Shot down on patrol in error by Beaufighter Lyme Bay 29.5.44 (Air Britain Serials)  29th May 02:30_x000a_DH Mosquito XIII MM558 ME-E (A/I Mk.VIII)_x000a_Pilot: F/O Scott_x000a_Navigator (R): Self_x000a_PATROL &amp; GCI PRACTICE ~ Exminster &amp; Hope Cove (Type 16)_x000a_During a flap – 1 run: 1 contact: 1 visual: 1 murder, then on to Hope Cove Type 16 after a bogey – Wellington at 2000ft with lights on. Back on Exminster after another bogey – which proved to be a Mosquito of 604 Squadron, shot down by another type who then had a go at us. Having got rid of him, another quiet practice run. Then home!_x000a_2:50_x000a__x000a_The Mosquito of 604 Squadron, MM503 was shot down in error by a Beaufighter MM920 (WM-Y) of 68 Squadron off Lyme Bay._x000a__x000a_The pilot, F/Lt C.L. HARRIS survived, but sadly the Navigator, Sgt E.B HOPKINSON was killed._x000a__x000a_In 2 days, the crews of 488 Squadron were on both sides of Friendly Fire incidents. _x000a_(Broody's War blog)_x000a__x000a_My records show that the Mosquito was shot down in error by a Beaufighter of 68 Squadron flown by Flt Lt A. Harvey DSO (information from Blue on Blue Volume III - not yet published) http://forum.12oclockhigh.net/showthread.php?p=180564&amp;highlight=Mosquito#post180564"/>
    <x v="0"/>
    <x v="14"/>
    <x v="112"/>
    <x v="1"/>
    <x v="4"/>
    <x v="1"/>
    <m/>
    <n v="5"/>
    <x v="31"/>
    <x v="0"/>
    <n v="1"/>
    <x v="0"/>
    <x v="77"/>
    <x v="2"/>
  </r>
  <r>
    <n v="3704"/>
    <s v="DD717"/>
    <x v="2"/>
    <s v="157/60OTU/141"/>
    <x v="0"/>
    <x v="2"/>
    <n v="29"/>
    <s v="May"/>
    <x v="5"/>
    <s v="29 May 1944"/>
    <x v="0"/>
    <s v="29.05.1944 Training141 exploded in flight, showering debris. over North Farm, Clenchwarton, 2miles W King´s Lynn, Norfolk (BCL). W/O AL Potter +, F/S RE Gray +, both rest in their home towns TW-M (http://www.crashplace.de/) Spun into ground Clenchwarton Norfolk 29.5.44 (Air Britain Serials) 29.05.44 141 Sqn. DD717 Aircraft was seen to spin, breakup and exploded before impact with the ground at Clenchwarton, Norfolk. (Mosquito Crash Log)"/>
    <x v="2"/>
    <x v="2"/>
    <x v="62"/>
    <x v="1"/>
    <x v="2"/>
    <x v="1"/>
    <m/>
    <n v="5"/>
    <x v="31"/>
    <x v="0"/>
    <n v="1"/>
    <x v="0"/>
    <x v="45"/>
    <x v="0"/>
  </r>
  <r>
    <n v="6172"/>
    <s v="HK426"/>
    <x v="17"/>
    <n v="96"/>
    <x v="0"/>
    <x v="2"/>
    <n v="29"/>
    <s v="May"/>
    <x v="5"/>
    <s v="29 May 1944"/>
    <x v="0"/>
    <s v="Swung on landing and u/c collapsed West Malling 29.5.44 DBF (Air Britain Serials) 29.05.44 96 Sqn. HK426 Aircraft landed at West MaIling with a flat tyre, swung, suftered undercarriage collapse and burnt out. (Mosquito Crash Log)"/>
    <x v="2"/>
    <x v="3"/>
    <x v="23"/>
    <x v="1"/>
    <x v="2"/>
    <x v="1"/>
    <m/>
    <n v="5"/>
    <x v="31"/>
    <x v="0"/>
    <n v="1"/>
    <x v="0"/>
    <x v="54"/>
    <x v="2"/>
  </r>
  <r>
    <n v="3262"/>
    <s v="HX984"/>
    <x v="12"/>
    <s v="613/21/13OTU"/>
    <x v="0"/>
    <x v="7"/>
    <n v="30"/>
    <s v="May"/>
    <x v="5"/>
    <s v="30 May 1944"/>
    <x v="0"/>
    <s v="&quot;13 OTU - Mosquito - HX984 - 30-5-1944&quot; Based Finmere, Buckinghamshire. Aircraft was flying at 100 ft with stbd engine trouble. The Pilot climbed to 800 ft but was unable to maintain height, so stbd engine was feathered and a/c forcelanded in a field at Ford Hall, near Birkenhead (Wirral ???), but struck a tree. F/O (Pilot) F.E. LEES survived however it is believed the Navigator was killed in the accident. Who has a name on file for the navigator? Engine cut crashed in forced landing Ford Hall Birkenhead Wirral 30.5.44 (Air Britain Serials) 30.05.44 13 OTU. HX984 Aircraft was flying at one hundred feet with starboard engine trouble, the pilot climbed to eight hundred feet but was unable to maintain height so starboard engine was feathered and aircraft was force landed in a field at Ford Hill(Mosquito Crash Log)"/>
    <x v="2"/>
    <x v="2"/>
    <x v="2"/>
    <x v="1"/>
    <x v="2"/>
    <x v="1"/>
    <m/>
    <n v="5"/>
    <x v="31"/>
    <x v="0"/>
    <n v="1"/>
    <x v="1"/>
    <x v="39"/>
    <x v="0"/>
  </r>
  <r>
    <n v="7149"/>
    <s v="HK465"/>
    <x v="17"/>
    <n v="410"/>
    <x v="0"/>
    <x v="2"/>
    <n v="30"/>
    <s v="May"/>
    <x v="5"/>
    <s v="30 May 1944"/>
    <x v="1"/>
    <s v="Engine cut on take-off overshot landing into ditch Hunsdon 30.5.44 (Air Britain Serials) 30.05.44 410 Sqn. HK465 Port engine failed at night on take-off from Hunsdon aerodrome and aircraft overshot on landing. Crew unhurt. (Mosquito Crash Log)"/>
    <x v="2"/>
    <x v="3"/>
    <x v="2"/>
    <x v="1"/>
    <x v="2"/>
    <x v="1"/>
    <m/>
    <n v="5"/>
    <x v="31"/>
    <x v="0"/>
    <n v="1"/>
    <x v="0"/>
    <x v="19"/>
    <x v="2"/>
  </r>
  <r>
    <n v="2470"/>
    <s v="HJ676"/>
    <x v="6"/>
    <s v="301FTU/Malta/FE"/>
    <x v="3"/>
    <x v="5"/>
    <n v="31"/>
    <s v="May"/>
    <x v="5"/>
    <s v="31 May 1944"/>
    <x v="0"/>
    <s v="SOC 31.5.44 (Air Britain Serials)"/>
    <x v="4"/>
    <x v="3"/>
    <x v="1"/>
    <x v="1"/>
    <x v="2"/>
    <x v="1"/>
    <m/>
    <n v="5"/>
    <x v="31"/>
    <x v="0"/>
    <n v="1"/>
    <x v="0"/>
    <x v="91"/>
    <x v="0"/>
  </r>
  <r>
    <n v="3878"/>
    <s v="PZ162"/>
    <x v="12"/>
    <n v="515"/>
    <x v="0"/>
    <x v="5"/>
    <n v="31"/>
    <s v="May"/>
    <x v="5"/>
    <s v="31 May / 1 June 1944"/>
    <x v="1"/>
    <s v="01.06.1944 0115 headed for Creil 515 BS from Little Snoring crashed. near Pontoise (Val d´Oise) (BCL). F/L GJ Summers +, Sgt H Carmichael +, rest in Communal Cem Lost over France and crew buried Pontoise Comm. Cem., Dept. Seine-et-Oise. F/Lt - Pilot - Geoffrey John SUMMERS - 123053 Sgt - Nav - Harry CARMICHAEL - 1684223 (RAF Commands Forum) 31 May / 1 June 1944 (FCWDv4) Lost 3 km SW of Cormeilles airfield at 0330 on June 1 1944, KE 8791 (http://www.footnote.com/image/38655169/mosquitoes%7CMosquito/) Missing from intruder to Creil 1.6.44 (Air Britain Serials)"/>
    <x v="3"/>
    <x v="4"/>
    <x v="1"/>
    <x v="1"/>
    <x v="3"/>
    <x v="1"/>
    <m/>
    <n v="5"/>
    <x v="31"/>
    <x v="0"/>
    <n v="1"/>
    <x v="0"/>
    <x v="83"/>
    <x v="0"/>
  </r>
  <r>
    <n v="3809"/>
    <s v="NS980"/>
    <x v="12"/>
    <n v="418"/>
    <x v="0"/>
    <x v="5"/>
    <n v="1"/>
    <s v="June"/>
    <x v="5"/>
    <s v="1 June 1944"/>
    <x v="0"/>
    <s v="Taken on strength from No.44 Movements Unit, 24 April 1944; to No.43 Group, 1 June 1944. Casualty cards state this was involved in a flying accident, 1 June 1944; F/O D.E. Roberts (pilot) and LAC V.E. Ahlskog (armourer) killed. Engine detached and wing fell off crashed at Throop Dorset 1.6.44 (Air Britain Serials)  Starboard engine bearers collapsed in a tight turn which followed with the detatchment of the port engine. The aircraft crashed near Throop village, Hants., killing two. (Mosquito Crash Log)"/>
    <x v="2"/>
    <x v="3"/>
    <x v="90"/>
    <x v="1"/>
    <x v="2"/>
    <x v="1"/>
    <m/>
    <n v="6"/>
    <x v="32"/>
    <x v="0"/>
    <n v="1"/>
    <x v="0"/>
    <x v="30"/>
    <x v="0"/>
  </r>
  <r>
    <n v="4495"/>
    <s v="HR179"/>
    <x v="12"/>
    <n v="418"/>
    <x v="0"/>
    <x v="5"/>
    <n v="2"/>
    <s v="June"/>
    <x v="5"/>
    <s v="2/3 June 1944"/>
    <x v="1"/>
    <s v="03.06.1944 Intruder sortie 418 to Laon/ Athiens airfields from Holmsley South . Lost without trace (FCL). F/O RJ Tomlinson +, P/O CE Esam RAF +, both buried in Poix de la Somme churchyard Taken on strength from No.27 Movements Unit, 27 May 1944; missing in action, 2/3 June 1944 (P/O R.J. Tomlinson killed). NOTE: a list of aircraft dated 22 July 1944 includes HR179 and assigns the letter &quot;P&quot;. This is clearly an error; HR179 does not appear on list dated 3 August 1944. (Hugh Halliday) Missing from night intruder to Laon/Athies 3.6.44 (Air Britain Serials) MH - Both 418 Squadron and 464 Squadron were assigned Laon/Athies as target, according to the respective ORBs. According to Air Britain, both NT154 and HR179 were lost at that location on the same night. Can this be correct? 464 Sqn ORB confirms Laon/Athies for NT154. Mosquito HR179 crashed 500 m. south Campneuseville ( 25 km NW Poix ) at 0057 , 3 june 1944 (http://www.rafcommands.com/forum/showthread.php?10371-F-O-R.J.-Tomlinson-418-Squadron-died-3-June-1944) Tomlinson's logbook also confirms Laon-Athies."/>
    <x v="3"/>
    <x v="4"/>
    <x v="1"/>
    <x v="1"/>
    <x v="3"/>
    <x v="1"/>
    <m/>
    <n v="6"/>
    <x v="32"/>
    <x v="0"/>
    <n v="1"/>
    <x v="0"/>
    <x v="30"/>
    <x v="3"/>
  </r>
  <r>
    <n v="6774"/>
    <s v="NT154"/>
    <x v="12"/>
    <n v="464"/>
    <x v="0"/>
    <x v="16"/>
    <n v="2"/>
    <s v="June"/>
    <x v="5"/>
    <s v="2/3 June 1944"/>
    <x v="1"/>
    <s v="Served with 464 Sqn, under RAF control 6/44 to 2/6/44. Failed to Return From Operations France. (Brian Fillery's website) FTR 2/3 June 1944 (FCWDv4) Coded U, failed to return from an intruder to Laon/Athies, F/O R.A. Faulafem and F/O R.W. Wilkins both KIA, time estimated around 0130. (2nd TAF). Missing (Laon/Athies) 3.6.44 (Air Britain Serials) ORB confirms target was Laon / Athies. Faulafer was a member of the RCAF, remembered on the Runnymede Memorial. Wilkins was RAFVR, also remembered on Runnymede."/>
    <x v="3"/>
    <x v="4"/>
    <x v="1"/>
    <x v="1"/>
    <x v="3"/>
    <x v="1"/>
    <m/>
    <n v="6"/>
    <x v="32"/>
    <x v="0"/>
    <n v="1"/>
    <x v="0"/>
    <x v="46"/>
    <x v="0"/>
  </r>
  <r>
    <n v="488"/>
    <s v="ML962"/>
    <x v="20"/>
    <s v="105/109"/>
    <x v="0"/>
    <x v="8"/>
    <n v="2"/>
    <s v="June"/>
    <x v="5"/>
    <s v="2/3 June 1944"/>
    <x v="1"/>
    <s v="03.06.1944 2328 109 to Leverkusen from Little Staughton hit by FLAK which damaged controls and port engine, abandoned near Caterham. into front garden of house in Ridgemont Ave, Coulsdon 0250 (BCL). F/L AC Carter ok, F/O E Garrett ok, blazing fuel tank crashed on house Woodland Grove, killing baby Alan Roote, parents injured. Hit by flak Leverkusen and abandoned over Kent 3.6.44 (Air Britain Serials)"/>
    <x v="1"/>
    <x v="1"/>
    <x v="1"/>
    <x v="1"/>
    <x v="1"/>
    <x v="1"/>
    <m/>
    <n v="6"/>
    <x v="32"/>
    <x v="0"/>
    <n v="1"/>
    <x v="0"/>
    <x v="18"/>
    <x v="0"/>
  </r>
  <r>
    <n v="168"/>
    <s v="NS518"/>
    <x v="18"/>
    <s v="USAAF"/>
    <x v="0"/>
    <x v="4"/>
    <n v="3"/>
    <s v="June"/>
    <x v="5"/>
    <s v="3 June 1944"/>
    <x v="0"/>
    <s v="802WRX, 8th Air Force. Pilot James, Harold L. Take Off Accident at North Pickenham/Sta 143. Category 5 damage, 03 June 1944. (http://www.aviationarchaeology.com) 440603 JAMES, HAROLD L MOSQUITO NS-518 NORTH PICKENHAM, UK 802W TAKE-OFF (Thomas Ensminger) (Air Britain Serials)"/>
    <x v="2"/>
    <x v="3"/>
    <x v="18"/>
    <x v="1"/>
    <x v="2"/>
    <x v="1"/>
    <m/>
    <n v="6"/>
    <x v="32"/>
    <x v="0"/>
    <n v="1"/>
    <x v="0"/>
    <x v="33"/>
    <x v="0"/>
  </r>
  <r>
    <n v="5401"/>
    <s v="HJ809"/>
    <x v="6"/>
    <s v="605/13OTU"/>
    <x v="0"/>
    <x v="7"/>
    <n v="4"/>
    <s v="June"/>
    <x v="5"/>
    <s v="4 June 1944"/>
    <x v="0"/>
    <s v="UP-D on 605 Sqn. (Mosquito Squadrons of the RAF). D of 605 Squadron flew as escort to 617 Squadron on the Dortmund-Ems Canal sortie of 16 September 1943 - may well have been this aircraft, flown by S/L W.F. Gibb and P/O H.S. Milis. Engine cut stalled on approach Finmere 4.6.44 (Air Britain Serials) 04.06.44 13 OTU. HJ809 Port engine failed and aircraft stalled on approach one mile S.W. of Finmere aerodrome, killing two. (Mosquito Crash Log)"/>
    <x v="2"/>
    <x v="2"/>
    <x v="2"/>
    <x v="1"/>
    <x v="2"/>
    <x v="1"/>
    <m/>
    <n v="6"/>
    <x v="32"/>
    <x v="0"/>
    <n v="1"/>
    <x v="1"/>
    <x v="39"/>
    <x v="0"/>
  </r>
  <r>
    <n v="4399"/>
    <s v="ML971"/>
    <x v="20"/>
    <s v="105/692"/>
    <x v="0"/>
    <x v="8"/>
    <n v="4"/>
    <s v="June"/>
    <x v="5"/>
    <s v="4/5 June 1944"/>
    <x v="1"/>
    <s v="05.06.1944 692 to Köln from Gransden Lodge on return approach at Warboys, port engine failed, went into a field and burst into flames. Warboys airfield 0059 (BCL). F/L JEL Gover DFC inj, F/O E Talbot DFC +, Talbot buried in Stretton-cum-Wetmoor St. Mary Churchyard 4/5 June, Cologne, &quot;Serial Range ML956 - ML999. 44 Mosquito B.Mk.XV1. Powered by Merlin 72/73 engines. part of a batch of 152 delivered by De Havilland (Hatfield) between 24Nov43 and 4Dec44. MM170 was not delivered. Initially issued to No.105 Sqdn with whom it flew no operations. Airborne from Grandsen Lodge. On return the crew tried to land at RAF Warboys, but on its final approach the port engine failed and the Mosquito spun into a field at 0059 and burst into flames. F/O Talbot was taken home for burial in Stretton-cum-Wetmoor (St.mary) Churchyard. F/L J.E.L.Gover DFC Inj F/O E.Talbot DFC KIA &quot; (Chorley via Lost Bombers) Engine lost power belly-landed on approach Warboys 5.6.44 on return from Cologne DBF (Air Britain Serials) 05.06.44 692 Sqn. ML971 Aircraft belly landed in field near Warboys aerodrome and caught fire after engine failure, killing one and injuring one. (Mosquito Crash Log)"/>
    <x v="2"/>
    <x v="7"/>
    <x v="2"/>
    <x v="1"/>
    <x v="2"/>
    <x v="1"/>
    <m/>
    <n v="6"/>
    <x v="32"/>
    <x v="0"/>
    <n v="1"/>
    <x v="0"/>
    <x v="66"/>
    <x v="0"/>
  </r>
  <r>
    <n v="58"/>
    <s v="DD733"/>
    <x v="2"/>
    <s v="25/157/60OTU"/>
    <x v="0"/>
    <x v="7"/>
    <n v="5"/>
    <s v="June"/>
    <x v="5"/>
    <s v="5 June 1944"/>
    <x v="0"/>
    <s v="Crashlanded after engine failure Ronaldsway 5.6.44 (Air Britain Serials) 05.06.44 60 OTU. DD733 Port engine blew up in flight and aircraft crash landed on unfinished aerodrome at Ronaldsway, Isle of Man. (Mosquito Crash Log)"/>
    <x v="2"/>
    <x v="2"/>
    <x v="2"/>
    <x v="1"/>
    <x v="2"/>
    <x v="1"/>
    <m/>
    <n v="6"/>
    <x v="32"/>
    <x v="0"/>
    <n v="1"/>
    <x v="1"/>
    <x v="29"/>
    <x v="0"/>
  </r>
  <r>
    <n v="5640"/>
    <s v="MM243"/>
    <x v="14"/>
    <n v="140"/>
    <x v="0"/>
    <x v="0"/>
    <n v="5"/>
    <s v="June"/>
    <x v="5"/>
    <s v="5 June 1944"/>
    <x v="0"/>
    <s v="I'm researching a Flak claim in Angers area on 5/Jun/1944. Flt Sgt FRANK ERNEST BAKER of 140 Sqn was killed this day and is buried at Bauge, 20 miles (32 kilometres) east-north-east of Angers. I would like to know which plane he was flying. Gunners claimed a Mustang. (Laurent Rizotti) F/O J B Reynolds F/Sgt F E Baker lost when Mosquito MM243 was shot down. (Ross McNeil) A monument, in memory of the death of both crewmen of a Mosquito IX from 140 Sqdn, killed on 5th of June 1944 at &quot;le Vieil Baugé&quot; (40 Km East of Angers, West of France), is being erected : it will be inaugurated on 5th of June 2005. The crewmen were : - pilot : F/O Jesse Bertram REYNOLDS, 1301182, - navigator : F/Sgt. Frank Ernest BAKER, 1394370 (Pierre Babin on www.mossie.org forum) Missing on PR sorties to Le Mans 5.6.44 (Air Britain Serials)"/>
    <x v="0"/>
    <x v="1"/>
    <x v="1"/>
    <x v="1"/>
    <x v="1"/>
    <x v="1"/>
    <m/>
    <n v="6"/>
    <x v="32"/>
    <x v="0"/>
    <n v="1"/>
    <x v="0"/>
    <x v="56"/>
    <x v="0"/>
  </r>
  <r>
    <n v="6563"/>
    <s v="MM450"/>
    <x v="17"/>
    <n v="151"/>
    <x v="0"/>
    <x v="5"/>
    <n v="5"/>
    <s v="June"/>
    <x v="5"/>
    <s v="5/6 June 1944"/>
    <x v="1"/>
    <s v="06.06.1944 Night intruder 151 to Kerlin Bastard airfield from Predannack . Lost without trace (FCL). F/L JE Morris +, F/O J Bolton +, no known graves, no further info MH Kerlin-Bastard is near Brest. F/O Flight with P/O Mackins and F/Lt Morriss with F/O Bolton set out on these Intruder support sorties. The latter did not return from the sortie they carried out on the Brest airfield circuit. (http://www.151squadron.org.uk/) 5/6 June 1944 (FCWDv4) Missing from night intruder to Kerlin Bastard 6.6.44 (Air Britain Serials)"/>
    <x v="3"/>
    <x v="4"/>
    <x v="1"/>
    <x v="1"/>
    <x v="3"/>
    <x v="1"/>
    <m/>
    <n v="6"/>
    <x v="32"/>
    <x v="0"/>
    <n v="1"/>
    <x v="0"/>
    <x v="8"/>
    <x v="2"/>
  </r>
  <r>
    <n v="6783"/>
    <s v="NS897"/>
    <x v="12"/>
    <n v="464"/>
    <x v="0"/>
    <x v="16"/>
    <n v="5"/>
    <s v="June"/>
    <x v="5"/>
    <s v="5/6 June 1944"/>
    <x v="1"/>
    <s v="Served with 464 Sqn, under RAF control 5/44 to 5-6/6/44. Sqn Ldr Oxlade lost on D-Day From Operations France. (Brian Fillery's website) Coned by searchlights at 2,000 feet and severely damaged by flak. Engines finally gave out near Yvetot, and with the Mosquito in flames, Oxlade gave the order to bail out. F/L Shanks made it out, but Oxlade was unable to follow in time. (Mosquito Monograph) 464 Mosquito NS897 was lost the same night but crashed at Gueures ( 5 miles south Dieppe ) , pilot Sq/Ldr Oxlade rests in the local cemetary. (Laurent Viton on www.mossie.org) Time around 0100 (2nd TAF). Missing from night intruder 6.6.44 (Air Britain Serials)_x000a__x000a_464 SQUADRON RAAF WORLD WAR 2 FATALITIES_x000a_Date of Death: 6 June 1944_x000a_Source:_x000a_AWM 64 1/348 1/354 AWM 237 (64) AWM 65 (4630)_x000a_Aircraft Type: Mosquito_x000a_Serial number: NS 897_x000a_Radio call sign: SB -_x000a_Unit: 464 Sqn RAAF_x000a_Summary:_x000a_Mosquito NS897 took off from RAF Gravesend at 2250 hours on the night of 5/6th June_x000a_1944, being one of twenty aircraft from the Squadron detailed to bomb road and rail_x000a_junctions, convoys, trains and bridges in support of Army landings in Normandy. NS897_x000a_failed to return from the mission._x000a_Crew:_x000a_RAAF 400733 Sqn Ldr Oxlade, A G Captain (Pilot) (A Flight Commander)_x000a_RAAF 400839 Flt Lt Shanks, D M (Navigator)_x000a_Sqn Ldr Oxlade lost his life and he is buried in the Gueures Communal Cemetery._x000a_Gueures is a village and commune 13kms south-west of Dieppe and 4kms south of_x000a_Ouville. Locality Seine-Maritime, France._x000a_Flt Lt Shanks returned safe to the UK. He reported as follows : “We took off at 2300_x000a_hours to do a recce of roads south of the invasion area. We were coned at 2000 feet to the_x000a_south of Montfoe and the aircraft caught fire from flak hits. We carried on and the fire_x000a_went out. On the return journey over Yvetot one engine cut out and the pilot was forced_x000a_to feather it. No sooner was that done when the other engine caught fire. The bale out was_x000a_ordered and I did so when under 2000 feet. I don’t think the pilot had time to bale out._x000a_I landed north of Gueures. The aircraft hit the ground and blew up. Later the bombs blew_x000a_up. The chute was tangled in a tall tree. I was forced to leave it there and climb down. I_x000a_went south and shortly knocked on the door of a farmhouse. A Frenchman and woman_x000a_told me to get away quickly as the farm was a German Hqrs. I walked past a German_x000a_guard on the gate and walked east for 2kms. I hid for 2 days in a hedge living on escape_x000a_tablets. At dusk on 7/6 I walked cross country, reached Ablement and entered a_x000a_farmhouse. The farmer sheltered me until 13/6 when I moved to Mont Candon in order to_x000a_see a flying bomb site close by and wanted to study the thing at close quarters. Flying_x000a_bombs commenced on 16/6. On 25/6 was moved by the Resistance organization to_x000a_Montreuil en Caux. On 1/9 made contact with Canadian troops.” Returned to unit on_x000a_7/9/44. _x000a_(http://www.ww2talk.com/forum/remembering-today/36178-6th-june-1944-mosquito-one-survived-interesting-report.html#post400576)"/>
    <x v="0"/>
    <x v="1"/>
    <x v="1"/>
    <x v="1"/>
    <x v="1"/>
    <x v="1"/>
    <m/>
    <n v="6"/>
    <x v="32"/>
    <x v="0"/>
    <n v="1"/>
    <x v="0"/>
    <x v="46"/>
    <x v="0"/>
  </r>
  <r>
    <n v="7477"/>
    <s v="NS950"/>
    <x v="12"/>
    <n v="515"/>
    <x v="0"/>
    <x v="5"/>
    <n v="5"/>
    <s v="June"/>
    <x v="5"/>
    <s v="5/6 June 1944"/>
    <x v="1"/>
    <s v="Between Hank and Dussen, N of Maas, the former being W of mainroad Breda to Utrecht says BCL Struning claimed Mosquito near Dussen at 0120 June 6, this Mosquito took off at 0005 June 6 . Heinz Strüning 3./NJG 1. He 219 list does not list this as a Mosquito, however claim of 6.6.44 listed as on He 219. On NS950 were S/Ldr J.L. SHAW - 41479 and Sgt P. STANDLEY-SMITH - 1623168, both buried Jonkerbos War Cem. Nijmegen (initially buried at Dussen as unknown airmen). Next to the grave of S/Ldr SHAW lies buried R.E. SHAW, his brother who was killed in Belgium 26-5-1940 on Blenheim R3613 but upon request next of kin was exhumed and reinterred in the Jonkerbos WC. Covering op. Overlord. (Henk Welting) I have NS950 DH.98 Mosquito Vl 515 sqdn T/o 0005 Little Snoring for bomber support op to Gilze Rijen. Shot down by night fighter and crashed between Hank, Noord Brabant, and Dussan, on N side of the Maas 2 killed. (Alan Smith) 06.06.1944 0005 515 Bomber Support from Little Snoring shot down by NF. between Hank and Dussen, N of Maas, the former being W of mainroad Breda to Utrecht (BCL). S/L JL Shaw +, Sgt P Standley-Smith +, initial buried at Dussen Roman Catholic Churchyard, now Jonkerbos War Cem 06.06.44 Hptm. Heinz Strüning 3./NJG 1 Mosquito  Dussen: 1.200 m. [Noord Brabant] 02.30 Film C. 2027/II Anerk: Nr.98 &quot;From 17 April 1944, Strüning was to fly the He 219 exclusively and obtained his last 14 victories flying the type.&quot; (http://www.luftwaffe.cz/struning.html) &quot;Serial Range NS926 - NS965. 40 Mosquito FB.Mk1V. Powered by Merlin 25 engines. part of a batch of 250 delivered by De Havilland (Hatfield) between 25Jan44 and 19May44. Except for NT220, NT224 and NT225 conv.to FB XV111s. NS950 was one of two 515 Sqdn Mosquitoes lost on this operation. See: PZ189. Airborne 0005 6Jun44 from Little Snoring to support the D-Day Landings. Shot down by a night-fighter, crashing between Hank (Noord-Brabant) and Dussen, two small villages on the N side of the Maas, the former being W of the main road leading to from Breda to Utrecht. The graves are both airmen are now located in the Jonkerbos Cemetery, having been brought here from Dussen Roman Catholic Churchyard. S/L J.L.Shaw KIA Sgt P.Standley-Smith KIA &quot; (Chorley via Lost Bombers) Missing from patrol to Gilze-Rijen 6.6.44 (Air Britain Serials) 06.06.44 Hptm. Heinz Strüning 3./NJG 1 Mosquito  Dussen: 1.200 m. [Noord Brabant] 02.30 Film C. 2027/II Anerk: Nr.98 (Tony Woods)"/>
    <x v="0"/>
    <x v="27"/>
    <x v="82"/>
    <x v="7"/>
    <x v="0"/>
    <x v="64"/>
    <m/>
    <n v="6"/>
    <x v="32"/>
    <x v="0"/>
    <n v="1"/>
    <x v="0"/>
    <x v="83"/>
    <x v="0"/>
  </r>
  <r>
    <n v="6248"/>
    <s v="NT122"/>
    <x v="12"/>
    <n v="605"/>
    <x v="0"/>
    <x v="5"/>
    <n v="5"/>
    <s v="June"/>
    <x v="5"/>
    <s v="5/6 June 1944"/>
    <x v="1"/>
    <s v="06.06.1944 night Intruder 605 to Leewarden (Leeuwarden) from Manston crashed. into Ijsselmeer (FCL). F/L A Whitton-Brown +, F/L VG Brewis +, both buried in Hoorn General Cem, for Brewis see also FCL 08/09.Sept1944 It is not known when Arthur Whitten-Brown joined the Royal Air Force. He was promoted to Sergeant per 12 February 1941 and from Flying Officer to Flight Lieutenant on 12 February 1943. Flight Lieutenant Arthur Whitten-Brown was a pilot on a Mosquito with 605 (county of Warwick) Squadron, flying out of Manston, Kent. While further south the Allied armies sailed to the shores of Normandy, and the invasion of Nazi occupied Europe was about to begin, Flt. Whitten-Brown and his navigator, Flt. Victor Brewis, were ordered on an intruder mission to Leeuwarden airfield, a German nightfighter base. Flt. Whitten-Brown's mosquito crashed into the IJsselmeer, the exact cause of the crash is not known. Both men are buried at Hoorn General Cemetery. (RAF Commands Forum) 5/6 June 1944 (FCWDv4) Crashed at 0200, 200 m O Scharwoude (1944 sec_tcm5-7285.pdf) Missing (Leeuwarden) 6.6.44 (Air Britain Serials) Brown was the son of Sir Arthur Whitten Brown, who was the navigator on the first successful transatlantic flight. (http://modis.ispras.ru/wikipedia/Bill_Bedford.html) IJsselmeer (200 mO Scharwoude) http://docs.google.com/viewer?a=v&amp;q=cache:c6lSLEcwr9AJ:www.defensie.nl/_system/handlers/generaldownloadHandler.ashx%3Ffilename%3D/media/Inventaris%2520Delachaux_tcm46-170845.pdf+42-30606+423rd+bomb+squadron&amp;hl=en&amp;gl=ca&amp;pid=bl&amp;srcid=ADGEESgujm028axC-3_Jk7yYv8SPbkFzhs8hbl9AkI4tFiSoCOuoy7cIKti34EPzxrXGQnNaOBMjZTGfIVKcdPfKM3Bz-QYymLWXrjMmdE149z1VEl0OUtLO1UeikQJSDOIs6YZ-Af78&amp;sig=AHIEtbTQMYCrVYd0uajRx4TQDoXwRmj6rw"/>
    <x v="0"/>
    <x v="8"/>
    <x v="1"/>
    <x v="1"/>
    <x v="4"/>
    <x v="1"/>
    <m/>
    <n v="6"/>
    <x v="32"/>
    <x v="0"/>
    <n v="1"/>
    <x v="0"/>
    <x v="22"/>
    <x v="0"/>
  </r>
  <r>
    <n v="7483"/>
    <s v="PZ189"/>
    <x v="12"/>
    <n v="515"/>
    <x v="0"/>
    <x v="5"/>
    <n v="5"/>
    <s v="June"/>
    <x v="5"/>
    <s v="5/6 June 1944"/>
    <x v="1"/>
    <s v="06.06.1944 2300 headed for Lille area 515 BS from Little Snoring . Lost without trace (BCL). S/L WR Butterfield DFC MID +, Sgt CS Drew +, no further info Crew on the Runnymede Memorial. S/Ldr - Pilot - W.R. BUTTERFIELD - DFC - MiD - 67056 - Panel 200. Sgt - Nav - C.S. DREW - 1396993 - Panel 228 (Henk Welting) 5/6 June 1944 (FCWDv4) Serial Range PZ161 - PZ203. 43 Mosquito FB.V1. Powered by Merlin 25 engines. Part of a batch of 250 (including 9 FB.MkXV111) delivered by De Havilland (Hatfield) between 16May44 and 19Jun44. PZ189 wasone of two 515 Sqdn Mosquitoes lost on this operation. See: NS950. Airborne 2300 5Jun44 from Little Snoring setting course for Lille in support of the D-Day Landings. Lost without trace. Both are commemorated on the Runnymede Memorial. S/L W.R.Butterfield DFC MiD KIA Sgt C.S.Drew KIA (Chorley via Lost Bombers) MH - Any chance this was friendly fire? A 409 Sqn aircraft cleimed a Ju 88 off the east coast at 02:23 on this night. Were there any Luftwaffe operations over GB this night? Seems unlikely. Missing from patrol to Lille 5.6.44 (Air Britain Serials) MH - Note that a German list of air crashes says a Mosquito came down at 00.30 on 6 June at Chievres airfield, about 50km E of Lille."/>
    <x v="0"/>
    <x v="14"/>
    <x v="63"/>
    <x v="1"/>
    <x v="4"/>
    <x v="1"/>
    <m/>
    <n v="6"/>
    <x v="32"/>
    <x v="0"/>
    <n v="1"/>
    <x v="0"/>
    <x v="83"/>
    <x v="0"/>
  </r>
  <r>
    <n v="5756"/>
    <s v="HK413"/>
    <x v="17"/>
    <n v="29"/>
    <x v="0"/>
    <x v="2"/>
    <n v="6"/>
    <s v="June"/>
    <x v="5"/>
    <s v="6/7 June 1944"/>
    <x v="1"/>
    <s v="08.06.1944 Defensive Patrol 29 over channel from West Malling . Lost without trace (FCL). F/L RR Densham +, F/O HW Ellis +, both buried in Bayeux Cem, no further info 7/8 June 1944 (FCWDv4) He was in a mosquito with F/Lt R Densham as the pilot and he was the navigator. They were in a long dog fight and his plane caught fire and came to ground on a farmers field in La Bigne Nr Caen in France. It was discovered afterwards that my father had not taken my baby shoe that he always took with him to good luck. (http://www.bbc.co.uk/ww2peopleswar/stories/97/a3295497.shtml) Missing from patrol over Normandy 7.6.44 (Air Britain Serials)"/>
    <x v="3"/>
    <x v="4"/>
    <x v="1"/>
    <x v="1"/>
    <x v="3"/>
    <x v="1"/>
    <m/>
    <n v="6"/>
    <x v="32"/>
    <x v="0"/>
    <n v="1"/>
    <x v="0"/>
    <x v="31"/>
    <x v="2"/>
  </r>
  <r>
    <n v="6282"/>
    <s v="MM451"/>
    <x v="17"/>
    <n v="96"/>
    <x v="0"/>
    <x v="2"/>
    <n v="6"/>
    <s v="June"/>
    <x v="5"/>
    <s v="6/7 June 1944"/>
    <x v="1"/>
    <s v="07.06.1944 Night defensive patrol 96 from West Malling engine trouble E Ramsgate , crew baled out. Unknown location (FCL). P/O JCO Allen +, Sgt WM Patterson +, no further info, see this crew FCL 20/21.05.1944 Crew MAY have been F/O J.C.O. ALLAN - 159499 - Panel 204. F/Sgt W.M. PATTERSON - 658248 - Panel 221 (Henk Welting) 6/7 June 1944 (FCWDv4) John Cecil Owen ALLEN of 96 Sqd who was posted as missing ,presumed dead, on 7/6/1944 following an accident in Mosquito Mk XIII :- MM451 (http://www.rafweb.org/Help_Wanted.htm) Abandoned after engine failure 10m off Manston 5.44 (Air Britain Serials)"/>
    <x v="0"/>
    <x v="12"/>
    <x v="2"/>
    <x v="1"/>
    <x v="4"/>
    <x v="1"/>
    <m/>
    <n v="6"/>
    <x v="32"/>
    <x v="0"/>
    <n v="1"/>
    <x v="0"/>
    <x v="54"/>
    <x v="2"/>
  </r>
  <r>
    <n v="4746"/>
    <s v="MM279"/>
    <x v="18"/>
    <n v="140"/>
    <x v="0"/>
    <x v="0"/>
    <n v="7"/>
    <s v="June"/>
    <x v="5"/>
    <s v="7 June 1944"/>
    <x v="0"/>
    <s v="FTR early morning patrol to the Montdidier-Cambrai area, lost around 0800. F/L F.G. Rudduck and F/S H.C. Dent both killed. (2nd TAF)._x000a_RUDDUCK, FRANK GEORGE _x000a_Initials: F G _x000a_Nationality: United Kingdom _x000a_Rank: Flying Officer (Pilot) _x000a_Regiment/Service: Royal Air Force Volunteer Reserve _x000a_Unit Text: 140 Sqdn. _x000a_Age: 32 _x000a_Date of Death: 06/06/1944 _x000a_Service No: 137300 _x000a_Additional information: Son of Joseph George and Sarah Rudduck; husband of Dorothy Maud Rudduck, of East Dulwich, London. _x000a_Casualty Type: Commonwealth War Dead _x000a_Grave/Memorial Reference: Row 27. Grave 8. _x000a_Cemetery: CADZAND GENERAL CEMETERY Cadzand is in the part of Zeeland south of the Schelde estuary. The village is 15 kilometres south-west of Breskens and 10 kilometres east-north-east of Knokke (Belgium). It is close to the Dutch-Belgian border. The Cemetery is on the north-eastern outskirts of the village, in a road known as Erasmusweg. The war graves are near the entrance. 1944 sec_tcm5-7285.pdf says this was 07.20, north of Calais. Missing on PR sortie to Cambrai 7.6.44 (Air Britain Serials)"/>
    <x v="3"/>
    <x v="4"/>
    <x v="1"/>
    <x v="1"/>
    <x v="3"/>
    <x v="1"/>
    <m/>
    <n v="6"/>
    <x v="32"/>
    <x v="0"/>
    <n v="1"/>
    <x v="0"/>
    <x v="56"/>
    <x v="0"/>
  </r>
  <r>
    <n v="3306"/>
    <s v="LR275"/>
    <x v="12"/>
    <s v="305/613/305"/>
    <x v="0"/>
    <x v="16"/>
    <n v="7"/>
    <s v="June"/>
    <x v="5"/>
    <s v="7/8 June 1944"/>
    <x v="1"/>
    <s v="8 June D.H. Mosquito no. LR275. Shot down by flak during a patrol over Normandy. Flaming, the a/c crashed near La Croix. Lost were: W/O Cesarz and F/O Jaksztas._x000a_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_x000a__x000a_2nd TAF confirms names, and squadron letter R, says time estimated around 0130 of early morning June 8, ftr Mezidon / Carentan. Missing from night Intruder over Normandy 8.6.44 (Air Britain Serials)"/>
    <x v="0"/>
    <x v="1"/>
    <x v="1"/>
    <x v="1"/>
    <x v="1"/>
    <x v="1"/>
    <m/>
    <n v="6"/>
    <x v="32"/>
    <x v="0"/>
    <n v="1"/>
    <x v="0"/>
    <x v="60"/>
    <x v="0"/>
  </r>
  <r>
    <n v="3668"/>
    <s v="NS902"/>
    <x v="12"/>
    <n v="107"/>
    <x v="0"/>
    <x v="16"/>
    <n v="7"/>
    <s v="June"/>
    <x v="5"/>
    <s v="7/8 June 1944"/>
    <x v="1"/>
    <s v="Squadron letter B, crew bailed out due to unknown causes at 0320 on early morning of June 8, F/O D.A. Long and Sgt B.C.G. Robinson both killed (2nd TAF). Missing presumed abandoned over Channel returning from Mozoudin 8.6.44 (Air Britain Serials) MH - A German list of air crashes at www.footnote.com states a two-engine British fighter came down at Giverny on the Seine at 0220."/>
    <x v="0"/>
    <x v="12"/>
    <x v="1"/>
    <x v="1"/>
    <x v="4"/>
    <x v="1"/>
    <m/>
    <n v="6"/>
    <x v="32"/>
    <x v="0"/>
    <n v="1"/>
    <x v="0"/>
    <x v="57"/>
    <x v="0"/>
  </r>
  <r>
    <n v="934"/>
    <s v="NS555"/>
    <x v="18"/>
    <s v="USAAF"/>
    <x v="0"/>
    <x v="4"/>
    <n v="8"/>
    <s v="June"/>
    <x v="5"/>
    <s v="8 June 1944"/>
    <x v="0"/>
    <s v="8RS 802RG, 8th Air Force. Pilot Gernand, Walter D. Killed in a Crash at High Wycombe/Sta 101. Category 5 damage, 08 June 1944. (http://www.aviationarchaeology.com) Sgt Ebbet C. Lynch was navigator (Osprey 13, which says this was June 6) he was making an emergency landing with an engine fire but tried to lift off again because he saw there were children playing in the field he was coming down in. (post on http://www.armyairforces.com/forum/m_105363/mpage_1/key_/tm.htm#105416, reporting on something seen at the Mosquito Museum, where there is a small display dedicated to the crew of an USAAF Mosuito which crashed in England on the way back from a recon mission over the Normandy beaches. 8th june 44. they had a lot of detail, eye witness accounts of the crash etc) The 802nd flew 2 Mosquito missions on the 8th; one returned, one crashed at Wycombe Marsh just outside High Wycombe after returning from the beaches. (post in same thread) 440608 GERNAND, WALTER D MOSQUITO NS-555 HIGH WYCOMBE, UK 802 SPIN (Thomas Ensminger) _x000a__x000a_The 802nd Recon Group (Prov) at Watton, launched a series of mission titled, &quot;Rooster&quot;, to photograph the D-Day invasion beaches. The term &quot;Rooster&quot; was not a program but a designation used for statistical purposes in identifying the various types of mission flown by the group. Just as the term &quot;Redstocking&quot; was not a program but a designation used for statistical purposes in identifying missions flown for the OSS. _x000a__x000a_The final Rooster mission was flown 8 June by Capt. Walter D. Gernand of Beaumont, Texas, and 8th Combat Camera Unit photographer Sgt. Ebbet C. Lynch in Mosquito NS555. After successfully completing the mission the aircraft returned to England and landed at Middle Wallop to refuel. It then took off for Watton._x000a__x000a_Three hours later, Watton received a report the Mosquito crashed one mile from High Wycombe killing both men. According to the 802/25th BG and AAF accident records, witnesses reported that at 1900 hours they heard an aircraft above in the clouds flying in a northerly direction with the engines being continuously throttled down and then opened up. The aircraft suddenly broke through the low overcast in a vertical dive with both engines running full-out. The aircraft made a half-turn before diving straight into a railroad embankment and explode in a ball of flame. _x000a__x000a_This was Eb Lynch's tenth mission. Apparently Gernand became disoriented in the clouds and failed to use his flight instruments properly to maintain level flight. He previously flew P-38s with 50th FS in Iceland before joining the 802nd RG (P) at Watton. The 802nd dropped its provisional designation on 9 August 1944, and formalized as the 25th BG Rcn._x000a__x000a_The Moquito Air Museum recovered the Merlin engine from the crash site of this aircraft. They have further information in this regard._x000a__x000a_Norman Malayney_x000a_ (Air Britain Serials)"/>
    <x v="2"/>
    <x v="3"/>
    <x v="7"/>
    <x v="1"/>
    <x v="2"/>
    <x v="1"/>
    <m/>
    <n v="6"/>
    <x v="32"/>
    <x v="0"/>
    <n v="1"/>
    <x v="0"/>
    <x v="33"/>
    <x v="0"/>
  </r>
  <r>
    <n v="3860"/>
    <s v="NS941"/>
    <x v="12"/>
    <n v="605"/>
    <x v="0"/>
    <x v="5"/>
    <n v="8"/>
    <s v="June"/>
    <x v="5"/>
    <s v="8 June 1944"/>
    <x v="0"/>
    <s v="08.06.1944 Intruder sortie 605 to Coulommieres from Manston . Lost without trace (FCL). F/L DHH Gathercole DFC +, W/O AH Wttone +, both buried in Villeneuve St Georges Old Comunal Cem FCWDv4 says this was 6/7 June. Missing (Coulommiers) 8.6.44 (Air Britain Serials)"/>
    <x v="3"/>
    <x v="4"/>
    <x v="1"/>
    <x v="1"/>
    <x v="3"/>
    <x v="1"/>
    <m/>
    <n v="6"/>
    <x v="32"/>
    <x v="0"/>
    <n v="1"/>
    <x v="0"/>
    <x v="22"/>
    <x v="0"/>
  </r>
  <r>
    <n v="1596"/>
    <s v="W4074"/>
    <x v="23"/>
    <s v="RAE/141/239"/>
    <x v="0"/>
    <x v="2"/>
    <n v="8"/>
    <s v="June"/>
    <x v="5"/>
    <s v="8 June 1944"/>
    <x v="0"/>
    <s v="08.06.1944 Training 239 from West Raynham overshot, crashed. West Raynham 1815 (BCl). F/S WA Bligh inj, , Throttle jammed open on air test overshot single-engined landing and u/c raised to stop West Raynliam 8.6.44 (Air Britain Serials) 08.06.44 239 Sqn. W4074 Overshot on landing at West Raynham aerodrome. Crew unhurt. (Mosquito Crash Log)"/>
    <x v="2"/>
    <x v="2"/>
    <x v="6"/>
    <x v="1"/>
    <x v="2"/>
    <x v="1"/>
    <m/>
    <n v="6"/>
    <x v="32"/>
    <x v="0"/>
    <n v="1"/>
    <x v="0"/>
    <x v="63"/>
    <x v="0"/>
  </r>
  <r>
    <n v="2349"/>
    <s v="DD673"/>
    <x v="5"/>
    <s v="23/51OTU/60OTU/141"/>
    <x v="0"/>
    <x v="5"/>
    <n v="8"/>
    <s v="June"/>
    <x v="5"/>
    <s v="8/9 June 1944"/>
    <x v="1"/>
    <s v="Hit a steam roller at Manston when on 23 Squadron, later repaired. Was YP-E (Mosquito Fighter Squadrons in Focus) TW-P 8/9 June 1944 DD673 had been delivered to 19MU 28Jun42 and saw brief service with 23 Sqdn before undergoing a re-build with Martin Hearn. By Apr43 it was flying with 51OTU, later being transferred to 60 OTU before undergoin major repairs Jul-Nov43. Taken on charge by 141 Sqdn 24mar44. No record of total flying hours. Airborne 2310 8Jun44 from West Raynham for a Serrate patrol over Northern France. Hit by Flak. While returning to base the port engine failed near Reading and, later, both airmen baled out successfully leaving the Mosquito to crash 0223 near Wisbech, Cambridgeshire. F/L F.Clements P/O J.W.Pierce (Lost Bombers) Hit by flak nr Granville and abandoned nr Wisbech Cambs. 9.6.44 (Air Britain Serials) 24.08.42 23 Sqn. DD673 Manston aerodrome. Overshot on landing on one engine. Crew OK. (Mosquito Crash Log)"/>
    <x v="1"/>
    <x v="1"/>
    <x v="1"/>
    <x v="1"/>
    <x v="1"/>
    <x v="1"/>
    <m/>
    <n v="6"/>
    <x v="32"/>
    <x v="0"/>
    <n v="1"/>
    <x v="0"/>
    <x v="45"/>
    <x v="0"/>
  </r>
  <r>
    <n v="3854"/>
    <s v="DD758"/>
    <x v="2"/>
    <n v="141"/>
    <x v="0"/>
    <x v="2"/>
    <n v="8"/>
    <s v="June"/>
    <x v="5"/>
    <s v="8/9 June 1944"/>
    <x v="1"/>
    <s v="09.06.1944 2255 Serrate Patrol over northern France 141 BS from West Raynham on return landed, swung off runway, crashed into parked aircraft (2 Spitfires of 442 Squadron RCAF). Ford airfield, Sussex 0310 (BCL). Capt HJB D´Hautecourt FFAF +, Ltn CE Kocher FFAF +, believed both rest in native France F/Lt D'Hautecourt &amp; P/O Kocher (Free French Air Force) were flying a Serrate Patrol over Northern France. They took off at 22.55 &amp; crashed 4 hours later into 2 Spits of 442 RCAF Squ at Ford. They were attempting a single engine landing, but swung off the concrete runway onto the grass. No record in Squ records off cause of failure, whether or not enemy action or mechanical. They had been on 141 since February. - Mosquito crashed into two Spitfires and killed a servicing commando who was attending to one of the Spits. The crew of the mossie were pulled out alive but later succumbed to their injuries. 8/9 June TW-M Airborne 2255 8Jun44 from West raynham for a Serrate patrol over Northern France. Landed 0310 at RAF Ford, Sussex, on completion of the operation, but swung off the runway and crashed amonmg parked aircraft. Both officers died from their injuries; both are now believed to be buried in their native France. Capt H.J.B.D_Hautecourt FFAF Inj Ltn C.E.Kocher FFAF Inj (Lost Bombers) Bellylanded at West Raynham 9.6.44 (Air Britain Serials) 09.06.44 141 Sqn. DD758 Belly landed on one engine at West Raynham and collided with Spitfires NK2fl6 and NL241.The three aircraft were wrecked and as well as the two aircrew in the Mosquito, one other airman was killed. (Mosquito Crash Log)"/>
    <x v="2"/>
    <x v="7"/>
    <x v="23"/>
    <x v="1"/>
    <x v="2"/>
    <x v="1"/>
    <m/>
    <n v="6"/>
    <x v="32"/>
    <x v="0"/>
    <n v="1"/>
    <x v="0"/>
    <x v="45"/>
    <x v="0"/>
  </r>
  <r>
    <n v="1896"/>
    <s v="DZ353"/>
    <x v="4"/>
    <s v="105/139/627"/>
    <x v="0"/>
    <x v="8"/>
    <n v="8"/>
    <s v="June"/>
    <x v="5"/>
    <s v="8/9 June 1944"/>
    <x v="1"/>
    <s v="09.06.1944 2347 bomb rail facilities 627 to Rennes from Woodhall Spa crashed. between Orgeres and St.Erblon, 7 and 8km S Rennes (BCL). F/L H Steere DFC DFM +, F/O KW Gale DC RAAF +, rest in St.Erblon Communal Cem AZ-B, previously GB-E (http://www.627squadron.co.uk/album.html) Cause of loss not established. Crashed between Orgeres (Ile-et-Vilaine) and St-Erblon, two villages roughly 7 km and 8 km respectively S of Rennes. Both are buried in St-Erblon Communal Cemetery. F/l Steele was an ex-Battle of britain pilot who flew Spitfires with No.19 Sqdn. When awarded his DFM 25Jun40, he had destroyed three enemy aircraft. His DFC was promulgated 23Jun44, while that for F/O Gale was Gazetted 21Apr44. Prior to joining 627 Sqdn, both had been with No.139 Sqdn. F/L H.Steele DFC DFM KIA F/O K.W.Gale DFC RAAF KIA (Lost Bombers) &quot;This aircraft transmitted a message which was picked up by another aircraft of the same Sqn stating that it had been hit and was on fire.&quot; (Gales casualty file at www.naa.gov.au Series number A9300 Control symbol GALE K W Barcode 5249890 ) As this was a low-level marker and no German claim exists, MH assumes this was due to flak OR pussibly due to friendly fire, as an RAF claim exists for a UEA near Rennes on this date. Missing (Rennes) 9.6.44 (Air Britain Serials) Hit by flak batteries near St. Jacques and also possibly near the station (http://www.absa39-45.com/9%20juin%2044/gale_steere.html)  Dans la nuit du 8 au 9 juin 1944, la ville de Rennes fut l'objectif du Bomber Command Anglais. Des bombardiers Lancaster, un de ces avions s'écrasa à &quot;La Foye&quot; en Liffré, ceux-ci étaient précédés par des Mosquito Anglais leur servant d'éclaireur. _x000a__x000a_Un de ces Mosquito fut aussi touché par la DCA, il bombardaient semble t il le boulevard Villebois Mareuil à Rennes, l'avion fut sans doute atteint par la DCA de St Jacques. (Ou du coté de la gare). Le Mosquito ayant toute la partie arrière en feu, passa au dessus de Pont Péan au sud de Rennes. M. Chazeau habitant Pont Péan se souvient très bien d'avoir vu l'avion désemparé en feu passer au dessus du village. _x000a__x000a_Un autre témoin de ce même village vit l'avion en feu passer très bas en faisant un bruit épouvantable se souvient il. L'avion passa au dessus d'un petit bois, faucha la cime de plusieurs sapins et s'écrasa dans une prairie, pas loin d'un château d'eau, et du château de la &quot;Ville Ebré&quot;.  _x000a__x000a_Juste après la chute, M. Crambert se rendit sur les lieux , l'avion était complètement détruit, mais ne se consumait plus, et le pilote et le navigateur restés dans l'appareil étaient malheureusement morts, déchiquetés. La nuit même, il fut fait deux cercueils par des menuisiers et ensuite ils furent transportés au village de Saint Erblon et déposés dans le bas de l'église. Et pendant la nuit, ils furent inhumés dans le cimetière de cette même commune, sans doute de la peur, de la tournure qu'aurait pu prendre un enterrement publique, en présence de l'occupant. _x000a__x000a_Témoignage de M. Quinton. Le Mosquito devait éclairer la cible pour les bombardiers en mission sur la gare de Rennes. Il se pourrait que l'une des fusées éclairantes avec son parachute resta accrochée à celui ci et la fusée transmit le feu à l'avion. Le pilote et le navigateur essayant sans doute d'atterrir en urgence dans un champ. (Non, touché par la flak, voir dans le résumé). L'avion se présenta au dessus de Pont Péan, à hauteur du lieu dit &quot;La Ville Ebré&quot;, en passant au dessus d'un petit bois, l'avion accrocha la cime de quelques sapins (des morceaux de bois de l'avion furent trouvés dans les sapins). A ce moment l'avion percuta le sol dans un champ derrière le bois et les moteurs furent projetés plus loin. _x000a__x000a_Les débris de l'avion restèrent assez longtemps dans le champ, un jour le propriétaire traîna à l'aide de ces chevaux les gros morceaux, dont les moteurs au bord de la route d'Orgères.. _x000a_(http://www.absa3945.com/9%20juin%2044/gale_steere.html)"/>
    <x v="0"/>
    <x v="1"/>
    <x v="1"/>
    <x v="1"/>
    <x v="1"/>
    <x v="1"/>
    <m/>
    <n v="6"/>
    <x v="32"/>
    <x v="0"/>
    <n v="1"/>
    <x v="0"/>
    <x v="58"/>
    <x v="0"/>
  </r>
  <r>
    <n v="3422"/>
    <s v="HK354"/>
    <x v="2"/>
    <n v="25"/>
    <x v="0"/>
    <x v="16"/>
    <n v="8"/>
    <s v="June"/>
    <x v="5"/>
    <s v="8/9 June 1944"/>
    <x v="1"/>
    <s v="09.06.1944 Ranger sortie 25 to Soesterberg from Coltishall . Lost without trace (FCL). F/O KW Gray +, F/O DA Harwood +, cv at Marshalls(Cambridge), delivered as MKXVI 04.09.43-26.02.44, no further info 8/9 June 1944 (FCWDv4) Missing 9.6.44 (Air Britain Serials)"/>
    <x v="3"/>
    <x v="4"/>
    <x v="1"/>
    <x v="1"/>
    <x v="3"/>
    <x v="1"/>
    <m/>
    <n v="6"/>
    <x v="32"/>
    <x v="0"/>
    <n v="1"/>
    <x v="0"/>
    <x v="14"/>
    <x v="2"/>
  </r>
  <r>
    <n v="631"/>
    <s v="HX903"/>
    <x v="16"/>
    <s v="Cv XVIII/AAEE/248/618/248"/>
    <x v="0"/>
    <x v="12"/>
    <n v="9"/>
    <s v="June"/>
    <x v="5"/>
    <s v="9 June 1944"/>
    <x v="0"/>
    <s v="HX903 was coded &quot;DM-I&quot; on 248 Squadron following detachment from 618 in the summer of 1944 (Alex Smart). As the formation approached base Wg Cdr Phillips (HR138/Y of 248 Sqn) crossed under the formation and climbed to port. Fly Off Bonnet also turned to port and at 1,500ft over the edge of the airfield both aircraft collided. The starboard wing of Phillips? aircraft sliced through the tail of Bonnets. HX903 dived out of control into the sea killing both pilot and navigator. Phiilips was able to regain control of his aircraft and he carried out a successful landing. A court of inquiry followed and it was found that no one was to blame and that it was an extremely unfortunate accident. (Alex Crawford) 09/06/1944 de Havilland Mosquito FB Mark XVIII HX903 DM-I of 248 Squadron collided over Cornwall with FB VI HR138 DM-Y. HX903 was lost killing both members of the crew but HR138 piloted by Wing Commander A.D. Phillips DSO DFC landed safely.(http://www.rafdavidstowmoor.org/pages/crash_log/crashlog44.htm) Collided with HR138 over Cornwall on return from sweep 9.6.44 (Air Britain Serials) 09.06.44 248 Sqn. HX903 Collided with Mosquito HR138 'Y' (which landed safely) over Cornwall. One missing and one killed. (Mosquito Crash Log)_x000a__x000a_Name: McNICOL, ALLAN MCDIARMID _x000a_Initials: A M _x000a_Nationality: United Kingdom _x000a_Rank: Flight Lieutenant (Nav.) _x000a_Regiment/Service: Royal Air Force Volunteer Reserve _x000a_Unit Text: 248 Sqdn. _x000a_Age: 25 _x000a_Date of Death: 09/06/1944 _x000a_Service No: 121044 _x000a_Additional information: Son of Duncan McNicol, and Georgina G. McNicol, of Glasgow. _x000a_Casualty Type: Commonwealth War Dead _x000a_Grave/Memorial Reference: Row 2. Grave 25. _x000a_Cemetery: ILLOGAN (ST. ILLOGAN) CHURCHYARD _x000a__x000a_(CWGC)"/>
    <x v="0"/>
    <x v="13"/>
    <x v="1"/>
    <x v="1"/>
    <x v="4"/>
    <x v="1"/>
    <m/>
    <n v="6"/>
    <x v="32"/>
    <x v="0"/>
    <n v="1"/>
    <x v="0"/>
    <x v="52"/>
    <x v="0"/>
  </r>
  <r>
    <n v="7758"/>
    <s v="MM352"/>
    <x v="18"/>
    <n v="544"/>
    <x v="0"/>
    <x v="0"/>
    <n v="9"/>
    <s v="June"/>
    <x v="5"/>
    <s v="9 June 1944"/>
    <x v="0"/>
    <s v="Flying Officer (Pilot). DOWNIE, JAMES ALEXANDER,, 24 ans. 544 Sqdn Royal Air Force Volunteer Reserve. Joint grave 334. ROMAGNE COMMUNAL CEMETERY. _x000a__x000a_Pilot Officer (Nav./Bomber. W. Op.) . ROSS, VICTOR GWYN, 21 ans. 544 Sqdn Royal Air Force Volunteer Reserve. Joint grave 334. ROMAGNE COMMUNAL CEMETERY._x000a_(http://www.absa39-45.asso.fr/airfield/pertesraf.html) Missing from PR mission 9.6.44 (Air Britain Serials)_x000a__x000a_Romagné - La Tanceraie (http://francecrashes39-45.net/rech_avion.php)"/>
    <x v="3"/>
    <x v="4"/>
    <x v="1"/>
    <x v="1"/>
    <x v="3"/>
    <x v="1"/>
    <m/>
    <n v="6"/>
    <x v="32"/>
    <x v="0"/>
    <n v="1"/>
    <x v="0"/>
    <x v="27"/>
    <x v="0"/>
  </r>
  <r>
    <n v="5184"/>
    <s v="HK358"/>
    <x v="2"/>
    <n v="219"/>
    <x v="0"/>
    <x v="2"/>
    <n v="9"/>
    <s v="June"/>
    <x v="5"/>
    <s v="9/10 June 1944"/>
    <x v="1"/>
    <s v="10.06.1944 Defensive patrol 219 over channel from Bradwell Bay . Lost without trace (FCL). F/O HG Hoztrop +, Sgt CC Warming +, cv at Marshalls(Cambridge), delivered as MKXVI 04.09.43-26.02.44. Pilot was Dutch. No known graves, bodies washed ashore end of June. No further info. 9/10 June 1944 (FCWDv4) In the night of 9/10 June 1944 a Mosquito-nightfighter of 219 Squadron crashed due to unknown circumstances in the North Sea. Both the pilot F/O Hildebrand Gerrit Holtrop (Dutch) and the radar operator P/O Christian Stuart WARMING, RAFVR, 179198, son of Sophus and Fanny Heath Warming of Reigate in Surrey were killed in this crash. Their bodies were recovered seventeen days later in the Colne Estuary. (Erwin van Loo - http://www.rafcommands.com/forum/showthread.php?t=2740) Missing pres. crashed in North Sea 9.6.44 (Air Britain Serials)"/>
    <x v="3"/>
    <x v="4"/>
    <x v="1"/>
    <x v="1"/>
    <x v="3"/>
    <x v="1"/>
    <m/>
    <n v="6"/>
    <x v="32"/>
    <x v="0"/>
    <n v="1"/>
    <x v="0"/>
    <x v="76"/>
    <x v="2"/>
  </r>
  <r>
    <n v="6588"/>
    <s v="A52-12"/>
    <x v="24"/>
    <m/>
    <x v="7"/>
    <x v="1"/>
    <n v="10"/>
    <s v="June"/>
    <x v="5"/>
    <s v="10 June 1944"/>
    <x v="0"/>
    <s v="10.061944 Not delivered to forces, crashed shortly after take off. near Bankstown, New South Wales (MIAS). F/L H Boss-Walker +, P Rockingham +, in pre-delivery acceptance flight both engines detached and airframe broke up Built as F.B.40, not delivered. Final disposition: crashed at Bankstown, New South Wales before acceptance, June 1944. (Beaufort, Beaufighter and Mosquito in Australian Service, Stewart Wilson, 1990) Crashed Bankstown NSW 10.06.44 prior to RAAF Acceptance (Air Britain Serials)"/>
    <x v="2"/>
    <x v="2"/>
    <x v="8"/>
    <x v="1"/>
    <x v="2"/>
    <x v="1"/>
    <m/>
    <n v="6"/>
    <x v="32"/>
    <x v="0"/>
    <n v="1"/>
    <x v="1"/>
    <x v="92"/>
    <x v="5"/>
  </r>
  <r>
    <n v="6564"/>
    <s v="HK505"/>
    <x v="17"/>
    <n v="151"/>
    <x v="0"/>
    <x v="5"/>
    <n v="10"/>
    <s v="June"/>
    <x v="5"/>
    <s v="10 June 1944"/>
    <x v="0"/>
    <s v="10.06.1944 Day ranger 151 from Predannack crashed. near Bordeaux (FCL). W/O T Birch +, Sgt ES Tickle +, both buried initialy at St. Brice Cem France, then moved to Villenave d´Ornon (Gironde) W/O Birch and Sgt Tickle failed to return from a day Ranger which they were carrying out into central and western France. No details as to how they were lost are available. (http://www.151squadron.org.uk/) Report in French newspaper of visit by Birch's son to the crash site says the starboard wing had been damaged in combat. (http://www.151squadron.org.uk/) &quot;The Mossie Number 24, Spring 2000&quot; says the remnants of the Mosquito are still in a lake near Arcachon, France. CWGC gives date as 11 June. Missing from day ranger to Bordeaux 10.6.44 (Air Britain Serials)"/>
    <x v="3"/>
    <x v="4"/>
    <x v="1"/>
    <x v="1"/>
    <x v="3"/>
    <x v="1"/>
    <m/>
    <n v="6"/>
    <x v="32"/>
    <x v="0"/>
    <n v="1"/>
    <x v="0"/>
    <x v="8"/>
    <x v="2"/>
  </r>
  <r>
    <n v="4659"/>
    <s v="HR117"/>
    <x v="12"/>
    <n v="248"/>
    <x v="0"/>
    <x v="12"/>
    <n v="10"/>
    <s v="June"/>
    <x v="5"/>
    <s v="10 June 1944"/>
    <x v="0"/>
    <s v="The next day at 1145hrs four FB VI?s from 248 Squadron were on patrol off Ushant when they came across a U-Boat. This was U-821 commanded by Oblt Ulrich Knackfuss from 1 Flottille. Numerous diving attacks were carried out by all four aircraft firing both 20mm and machine guns fire. An explosion was observed from the conning tower and a number of men were seen to jump overboard. They were able to inflict enough damage to keep it on the surface, thereby allowing a Liberator, ?K? from 206 Squadron, to come along and finish it off. There were a number of survivors from the U-Boat, which were rescued by a launch _x000a_ _x000a_During a follow up patrol by four 248 Squadron FBVI?s the formation came across the launch, which was apparently rescuing survivors from the sunken U-boat. As the formation flew over the launch it opened fire with a machine gun, which hit HR117/J flown by Flt Lt Jeffreys DFC and Fly Off Burden. The Mosquito was hit in the port wing, which caught fire. Jeffreys headed towards the coast but was unable to maintain control and the Mosquito crashed 50 yards from the coast. There were no survivors. The three remaining Mosquitoes carried out strafing attacks on the launch inflicting some damage. Not far from the scene were two Tsetse, MM425/L (Fly Off Roberts/Wt Off Winsor) and NT225/O (Sqn Ldr Atkinson/Fly Off Upton), which were on an anti-submarine patrol. These came over and attacked the launch as well. Both carried out several attacks and Sqn Ldr Atkinson claimed two hits out of eight rounds fired. Fly Off Roberts claimed five hits out of nine fired. They literally blew the launch to pieces, destroying it. There was one survivor from the launch and one from the U-boat. (Alex Crawford) Hit by flak from R-boat and crashed in sea off Ushant 10.6.44 (Air Britain Serials)"/>
    <x v="0"/>
    <x v="1"/>
    <x v="1"/>
    <x v="1"/>
    <x v="1"/>
    <x v="1"/>
    <m/>
    <n v="6"/>
    <x v="32"/>
    <x v="0"/>
    <n v="1"/>
    <x v="0"/>
    <x v="52"/>
    <x v="3"/>
  </r>
  <r>
    <n v="2648"/>
    <s v="DD607"/>
    <x v="2"/>
    <s v="157/8OTU/169"/>
    <x v="0"/>
    <x v="17"/>
    <n v="10"/>
    <s v="June"/>
    <x v="5"/>
    <s v="10/11 June 1944"/>
    <x v="1"/>
    <s v="&quot;169 Sqdn - Mosquito DZ608 - 10-6-1944&quot; Dived into ground at Gayton, Norfolk. Pilot lost control while flying instruments in cloud. Pilot baled and survived however the nav/br, F/Sgt Peter Leslie HUMPHRIES, 1395757, was killed and his name is on Panel 2 of Brighton Borough Crematorium, Sussex. This serial is listed by Air Britain, however Bill Chorley has this aircraft in his Vol.5, (1944), page 270, 10/11-6-1944, FTR from a trip to Berlin and the crew PoW. (F/O I.S.H. MacDONALD - RAAF 402383 and F/O E.B. CHATFIELD - DFC - 136339). Mosquito Crash Log has DZ607 being lost at Gayton. (MH - SEE ENTRY FOR DZ608 - CAN BOTH HAVE DIVED INTO GROUND IN GAYTON NORFOLK? SEEMS UNLIKELY DZ607 AND DZ608 BOTH B.IVs, latter with bulged bomb bay. DD607 is NF.II) &quot;Serial Range DZ575 - DZ618. 44 Mosquito B.Mk1V Series 11. Powered by Merlin 21/23 engines. Part of a batch of 250 (except for four conv.to PR.Mk.V111 and for conv.to NF.XV) delivered by De Havilland. Airborne 2326 10Jun44 from Gransden Lodge. Cause of loss and crash- site not established. F/O I.S.H.MacDonald RAAF PoW F/O E.B.Chatfield DFC Inj F/O E.B.Chatfield was confined to Hospital due injuries. No PoW No. F/O I.S.H.MacDonald interned in Camp L3, PoW No.6079. &quot; (www.lostbombers.co.uk) Abandoned after control lost in cloud Gayton Norfolk 10.6.44 (Air Britain Serials)           10.06.1944  Training169 to  from Great Massingham crashed on cros country flight. near Gayton, 6miles E King´s Lynn, Norfolk  1600 (BCL). F/S P/L Humphries +, F/S FR Melling ok, Melling baled out, Humphries cremated at Brighton Woodvale  Borough Cem"/>
    <x v="2"/>
    <x v="2"/>
    <x v="35"/>
    <x v="1"/>
    <x v="2"/>
    <x v="1"/>
    <m/>
    <n v="6"/>
    <x v="32"/>
    <x v="0"/>
    <n v="1"/>
    <x v="0"/>
    <x v="65"/>
    <x v="0"/>
  </r>
  <r>
    <n v="1653"/>
    <s v="DZ608"/>
    <x v="4"/>
    <s v="692 or 169 ?"/>
    <x v="0"/>
    <x v="8"/>
    <n v="10"/>
    <s v="June"/>
    <x v="5"/>
    <s v="10/11 June 1944"/>
    <x v="1"/>
    <s v="&quot;169 Sqdn - Mosquito DZ608 - 10-6-1944&quot; Dived into ground at Gayton, Norfolk. Pilot lost control while flying instruments in cloud. Pilot baled and survived however the nav/br, F/Sgt Peter Leslie HUMPHRIES, 1395757, was killed and his name is on Panel 2 of Brighton Borough Crematorium, Sussex. This serial is listed by Air Britain, however Bill Chorley has this aircraft in his Vol.5, (1944), page 270, 10/11-6-1944, FTR from a trip to Berlin and the crew PoW. (F/O I.S.H. MacDONALD - RAAF O1057 and F/O E.B. CHATFIELD - DFC - 136339). Mosquito Crash Log has DZ607 being lost at Gayton. (MH - SEE ENTRY FOR DZ608 - CAN BOTH HAVE DIVED INTO GROUND IN GAYTON NORFOLK? SEEMS UNLIKELY DZ607 AND DZ608 BOTH B.IVs, latter with bulged bomb bay. DD607 is NF.II) MH - Likely to have been Josef Nabrich 3./NJG 1 - fired on a Mosquito near Osnabrueck, which exploded ejecting crew who were taken PoW. Nabrich has one Mosquito claim on this night, another the following night (see DZ609) Serial Range DZ575 - DZ618. 44 Mosquito B.Mk1V Series 11. Powered by Merlin 21/23 engines. Part of a batch of 250 (except for four conv.to PR.Mk.V111 and for conv.to NF.XV) delivered by De Havilland. Airborne 2326 10Jun44 from Gransden Lodge. Cause of loss and crash- site not established. F/O I.S.H.MacDonald RAAF PoW F/O E.B.Chatfield DFC Inj F/O E.B.Chatfield was confined to Hospital due injuries. No PoW No. F/O I.S.H.MacDonald interned in Camp L3, PoW No.6079. &quot; (Chorley via Lost Bombers) FTR Berlin (dived into ground near Gayton) (Air Britain Serials)         11.06.1944 2326 692 to Berlin from Gransden Lodge . Lost without trace   (BCL). F/O ISH MacDonald RAAF pow, F/O EB Chatfield pow, Claim in Tony Woods: 11.06.44 Oblt. Josef Nabrich 3./NJG 1 Mosquito  HQ-5: 7.500 m. [N. Münster] 00.55 Film C. 2027/II Anerk: Nr.99"/>
    <x v="0"/>
    <x v="27"/>
    <x v="82"/>
    <x v="7"/>
    <x v="0"/>
    <x v="65"/>
    <m/>
    <n v="6"/>
    <x v="32"/>
    <x v="0"/>
    <n v="1"/>
    <x v="0"/>
    <x v="66"/>
    <x v="0"/>
  </r>
  <r>
    <n v="6794"/>
    <s v="HR153"/>
    <x v="12"/>
    <n v="464"/>
    <x v="0"/>
    <x v="16"/>
    <n v="10"/>
    <s v="June"/>
    <x v="5"/>
    <s v="10/11 June 1944"/>
    <x v="1"/>
    <s v="Served with 464 Sqn, under RAF control 9/43 to 6/6/44. Lost on T/O&amp; dive in River Thames. Capt Wakeman USAAF &amp; F/O Holmes. (Brian Fillery's website) 10/11 June 1944, crew OK (FCWDv4) Dived into Thames after takeoff from Gravesend 10.6.44 (Air Britain Serials) 11.06.44 464 Sqn. HR153 Aircraft dived into River Thames off Gravesend after take-off. (Mosquito Crash Log)"/>
    <x v="2"/>
    <x v="3"/>
    <x v="18"/>
    <x v="1"/>
    <x v="2"/>
    <x v="1"/>
    <m/>
    <n v="6"/>
    <x v="32"/>
    <x v="0"/>
    <n v="1"/>
    <x v="0"/>
    <x v="46"/>
    <x v="3"/>
  </r>
  <r>
    <n v="7699"/>
    <s v="MM125"/>
    <x v="20"/>
    <n v="571"/>
    <x v="0"/>
    <x v="8"/>
    <n v="10"/>
    <s v="June"/>
    <x v="5"/>
    <s v="10/11 June 1944"/>
    <x v="1"/>
    <s v="11.06.1944 2335 571 to Berlin from Oakington crashed. in Kamperduin area, 13km S Bergen (BCL). F/L J Downey DFM +, P/O RA Wellington pow, Downey buried in Bergen General Cem 11.06.44 Hptm. Ernst-Wilhelm Modrow 1./NJG 1 Mosquito  8 km. südl. Alkmaar: 6.000 m. 02.50 Film C. 2027/II Anerk: Nr.12 Alkmaar is S Bergen (MH) 8K-M, &quot;Serial Range MM112 - MM156. 45 Mosquito B.MkXV1. Powered by Merlin 72/73 engines. Part of a batch of 152 delivered by De Havilland between 24Nov43 and 4Dec44. MM170 was not delivered. MM125 was the first No.571 Sqdn loss since its formation at Downham Market 7Apr44. Airborne 2335 10Jun44 from Oakington. Cause of loss not established. Crashed in the Kampduin area (Noord-Holland), 13 km S of bergen, where F/L Downey, son of Capt William Joseph Downey, is buried in the town's General Cemetery. He gained his DFM flying Hampdens with No.83 Sqdn, details being promulgated 23Sep41. F/L J.Downey DFM KIA P/O R.A.Wellington PoW P/O R.A.Wellington was interned in Camp L3, PoW No.6313. &quot; (Lost Bombers website) at Kahn near Kalmpduin 0248 (http://www.footnote.com/image/38655655/mosquitoes%7CMosquito/) Same site also gives crash location as 6 km south-west Bergen a.Z., KE8836 Missing (Berlin) 11.6.44 (Air Britain Serials)  Bergen (Klampduin bij ’t Woud) http://docs.google.com/viewer?a=v&amp;q=cache:c6lSLEcwr9AJ:www.defensie.nl/_system/handlers/generaldownloadHandler.ashx%3Ffilename%3D/media/Inventaris%2520Delachaux_tcm46-170845.pdf+42-30606+423rd+bomb+squadron&amp;hl=en&amp;gl=ca&amp;pid=bl&amp;srcid=ADGEESgujm028axC-3_Jk7yYv8SPbkFzhs8hbl9AkI4tFiSoCOuoy7cIKti34EPzxrXGQnNaOBMjZTGfIVKcdPfKM3Bz-QYymLWXrjMmdE149z1VEl0OUtLO1UeikQJSDOIs6YZ-Af78&amp;sig=AHIEtbTQMYCrVYd0uajRx4TQDoXwRmj6rw"/>
    <x v="0"/>
    <x v="27"/>
    <x v="14"/>
    <x v="7"/>
    <x v="0"/>
    <x v="66"/>
    <m/>
    <n v="6"/>
    <x v="32"/>
    <x v="0"/>
    <n v="1"/>
    <x v="0"/>
    <x v="90"/>
    <x v="0"/>
  </r>
  <r>
    <n v="4691"/>
    <s v="KB163"/>
    <x v="13"/>
    <s v="36 OTU"/>
    <x v="2"/>
    <x v="7"/>
    <n v="10"/>
    <s v="June"/>
    <x v="5"/>
    <d v="1944-06-10T00:00:00"/>
    <x v="2"/>
    <s v="While flying with 36 (RAF) OTU at Greenwood, this aircraft as lost at sea on a cross country exercise. The aircraft was destroyed. J26136 F/O John Nelson McDowell (RCAF) – OM, Toronto, ON) 1603956 Sgt Ronald Allen Fuller (RAFVR) – OM (unk)(http://www.deepvision.ca/sites/default/files/downloads/lost_bay_of_fundy.pdf) RCAF Accident Greenwood NS .45 (Air Britain Serials)"/>
    <x v="2"/>
    <x v="2"/>
    <x v="32"/>
    <x v="1"/>
    <x v="2"/>
    <x v="1"/>
    <m/>
    <m/>
    <x v="32"/>
    <x v="1"/>
    <n v="1"/>
    <x v="1"/>
    <x v="41"/>
    <x v="1"/>
  </r>
  <r>
    <n v="831"/>
    <s v="HJ916"/>
    <x v="2"/>
    <s v="456/8OTU/141/239/1692 Flt"/>
    <x v="0"/>
    <x v="7"/>
    <n v="11"/>
    <s v="June"/>
    <x v="5"/>
    <s v="11 June 1944"/>
    <x v="0"/>
    <s v="11.06.1944 Training 141 Broke up in flight , throwing clear the pilot before crash. on Suffolk-Cambridgeshire border, some 2miles S Chippenham and 2miles N Newmarket (BCL). F/L PA Riddoch inj, F/O CS Ronayne +, Ronayne rest in Little Massingham St.Andrews Churchyard Accident report shows aircraft broke up in air 2m S of Chippenham Cambs. 11.6.44 while with 141 Squadron movement records show later units but no final SOC (Air Britain Serials) 11.06.44 141 Sqn. HJ916 Aircraft crashed two miles south of Chippenham, Sussex due to obscure reasons, possibly structural failure of port wing. (Mosquito Crash Log)"/>
    <x v="2"/>
    <x v="2"/>
    <x v="8"/>
    <x v="1"/>
    <x v="2"/>
    <x v="1"/>
    <m/>
    <n v="6"/>
    <x v="32"/>
    <x v="0"/>
    <n v="1"/>
    <x v="1"/>
    <x v="93"/>
    <x v="2"/>
  </r>
  <r>
    <n v="2724"/>
    <s v="HK252"/>
    <x v="2"/>
    <n v="125"/>
    <x v="0"/>
    <x v="2"/>
    <n v="11"/>
    <s v="June"/>
    <x v="5"/>
    <s v="11 June 1944"/>
    <x v="0"/>
    <s v="On February 11, 1944, while being flown by L.W.G. &quot;Bill&quot; Gill, pilot failed to see a target-towing aircraft in the circuit and collided with the towing cable, chopping off about half of the starboard outer wing. The aircraft landed safely, a new wingtip was spliced on, and HK252 was back in the air 48 hours later. (Account by Gill in Flypast magazine, February 2008). U/c collapsed on landing Hurn 11.6.44 (Air Britain Serials)"/>
    <x v="2"/>
    <x v="3"/>
    <x v="53"/>
    <x v="1"/>
    <x v="2"/>
    <x v="1"/>
    <m/>
    <n v="6"/>
    <x v="32"/>
    <x v="0"/>
    <n v="1"/>
    <x v="0"/>
    <x v="74"/>
    <x v="2"/>
  </r>
  <r>
    <n v="3484"/>
    <s v="HR133"/>
    <x v="12"/>
    <n v="333"/>
    <x v="0"/>
    <x v="12"/>
    <n v="11"/>
    <s v="June"/>
    <x v="5"/>
    <s v="11 June 1944"/>
    <x v="0"/>
    <s v="Ltn. Hans Engebrigtsen w &amp; Ltn. Odd Gjestrum Jonassen (+) Fla/s off Orkneys Aircraft 3-N of 333 Sqn. Wick. Spitfire (http://www.luftwaffe.no/Table2.htm) The draft entry for Coastal Losses Vol 3 is: On a transit flight between Wick and Sumburgh the Mosquito was attacked by Spitfires and shot down into Auskerry Sound, near Stronsay, Orkney. The crew were thrown clear by the impact and Lt. Engebrigtsen grabbed the injured navigator but could not keep him afloat and was forced to let him go under (According to the Death Certificate he was &quot;found dead on Stronsay Isle on 18/6/44&quot; and cause of death says `Exposure` - RAF Commands Forum). Eventually the pilot was rescued by an air sea rescue launch. (Ross McNeil) Attacked by Spitfires BL718 &amp; BM423 of 118 Squadron - the pilot of the former was cleared at a Court of Inquiry of all blame, though these aircraft were up in the evening and the Mosquito may have been lost in the morning. (http://www.rafcommands.com/dcforum/DCForumID6/7514.html) I know this Mosquito was talked about on the old forum but some new information has come to light thanks to Dave getting the 1180. It names the pilot who shot the mosquito down as W/O Stewart. This a/c was from 333 Sqn, Leuchars and was flying to Sumburgh when it was intercepted as an unidentified a/c west of Brough Head by two 118 Sqn Spitfire Vbs flying a camera gun exercise from Skeabrae (W/O Stewart and F/S Miller) at 11:30 on 11.6.44. They fired on the MOsquito and followed it to Mull Head. The a/c crashed in Auskerry Sound, close to Stronsay at 11:48, killing one of the two crew. W/O Stewart was charged with an offence (don't know exactly what) but was found Not Guilty at court martial on 17.8.44 We are in contact with a man on Stronsay who saw the Mosquito crash ! He was on his way to church and it went right over his head and into the sea off the south end of Stronsay.His sister had nightmares about it for a long time afterwards. He saw the rescue boat come out from Shapinsay. The body of Ltn. Odd Gjestrum Jonassen washed ashore on the Isle of Huip, to the north of Stronsay a week later. (http://www.rafcommands.com/forum/showthread.php?t=4661) Damaged by friendly fighter and ditched off Stronsay Orkneys 11.6.44 (Air Britain Serials) 11.06.44 333 Sqn. HR133 Aircraft ditched in sea off Stronsay, Orkney after losing engine having been damaged after friendly fighter fired at it. Pilot rescued but navigator missing.(Mosquito Crash Log)_x000a_It would appear as 13965694 Flt Sgt Bodden with 118 Sqn he shot down a 333 Sqn Mossie on 11 Jun 44. Then as a WO, he was shot down by a USAAF aircraft in Typhoon MN917 on 24 Mar 45. He was commissioned 6 May 45 as 197812 Fg Off Bodden only to be killed in an accident at Moerbrugge on 5 Apr 46 in Spitfire MV316 of 1 Aircraft Repair Unit. (Chris Goss, http://forum.12oclockhigh.net/showthread.php?t=33845)_x000a__x000a_RAF Skeabrae ORB: June 11th 1944, “Flying Accident: Two Spitfires VB of No.118 Squadron, stationed at Skeabrae, (W/O Stewart and F/Sgt Miller) whilst on Camera Gun practise N.W. of Base saw unidentified aircraft W of Brough Head (LY.7850) which was fired at and followed until reaching Mull Head (LZ.0478) Times up and Down:-_x000a_W/O Stewart 1017 – 1136 hours_x000a_F/Sgt Miller 1017 – 1137 hours_x000a_Rounds Fired:-_x000a_W/O Stewart 600 x .303 116 x 20mm_x000a_F/Sgt Miller 160 x .303 - -_x000a_Later it was reported that a Mosquito whilst flying N.N.E. on passage to Sumburgh (LU.9630) crash landed at 11.48 in Auskerry Sound (LZ.2040). One of crew saved and taken to Kirkwall Military Hospital.”_x000a__x000a_June 12th 1944, “Court of Enquiry: A Court of Enquiry was detailed as under assembled at 14.00 hours to investigate, allocate responsibility, and make recommendations if any, regarding a flying accident involving Spitfire BL.718 and Spitfire BM.423, both of Skeabrae, and a Mosquito from Leuchars. The evidence was taken on oath.”_x000a_President – W/Cdr G.H. Schofield, Headquarters, A.D.G.B._x000a_Members – S/Ldr E. Cassidy, D.F.C. Headquarters, No.13 Group_x000a_S/Ldr A.W.G. Andrews, No.519 Squadron.”_x000a_(http://forum.12oclockhigh.net/showthread.php?t=33871)"/>
    <x v="0"/>
    <x v="14"/>
    <x v="113"/>
    <x v="1"/>
    <x v="4"/>
    <x v="1"/>
    <m/>
    <n v="6"/>
    <x v="32"/>
    <x v="0"/>
    <n v="1"/>
    <x v="0"/>
    <x v="28"/>
    <x v="3"/>
  </r>
  <r>
    <n v="716"/>
    <s v="DZ609"/>
    <x v="4"/>
    <s v="692/139"/>
    <x v="0"/>
    <x v="8"/>
    <n v="11"/>
    <s v="June"/>
    <x v="5"/>
    <s v="11/12 June 1944"/>
    <x v="1"/>
    <s v="12.06.194 2325 139 to Berlin from Upwood . Lost without trace (BCL). F/L CA Armstrong DFM MID RNZAF +, F/O GL Woolven +, Woolven lies in 1939-45 War Cem Berlin Claim in Tony Woods: 12.06.44 Oblt. Josef Nabrich 3./NJG 1 Mosquito  EC-2: Salzwedel: 7.500 m. 01.13 Film C. 2027/II Anerk: Nr.111 &quot;Serial Range DZ575 - DZ618. 44 Mosquito B.Mk.1V Series 11. Powered by Merlin 21/23 engines. part of a batch of 250 (except for four conv.to PR.MkV111 and four conv.to NF.XV) delivered by De Havilland DZ609 was one of two 139 Sqdn Mosquitoes lost on this operation. See: LR505. Airborne 2325 11Jun44 from Upwood. Cause of loss and crash-site not established. F/L Armstrong who had gained his DFM with 40 Sqdn, published 15May42, is commemorated on Panel 262 of the Runnymede Memorial; F/O Woolven is buried in the Berlin 1939-45 War cemetery. F/L C.A.Armstrong DFM MiD RNZAF KIA F/O G.L.Woolven KIA &quot; (Lost Bombers) Missing (Berlin) 12.6.44 (Air Britain Serials) (1) Oblt. Jozef Nabrich was killed in his car by allied strafing at Münster-Handorf on December 16th 1944. At the time of his death he had 17 confirmed abschüsse - four further unconfirmed night victories._x000a__x000a_(2) Fw. Fritz Habicht was severely injured on the 3/4th February 1945 when his He219 was shot down by return fire from a Lancaster over Roermond._x000a__x000a_(http://www.aircrewremembered.com/raf1944/6/armstrongcharles.html)"/>
    <x v="0"/>
    <x v="27"/>
    <x v="82"/>
    <x v="7"/>
    <x v="0"/>
    <x v="65"/>
    <m/>
    <n v="6"/>
    <x v="32"/>
    <x v="0"/>
    <n v="1"/>
    <x v="0"/>
    <x v="15"/>
    <x v="0"/>
  </r>
  <r>
    <n v="2991"/>
    <s v="LR332"/>
    <x v="12"/>
    <s v="21/464/487"/>
    <x v="0"/>
    <x v="16"/>
    <n v="11"/>
    <s v="June"/>
    <x v="5"/>
    <s v="11/12 June 1944"/>
    <x v="1"/>
    <s v="Served with 464 Sqn, under RAF control 10/43. (Brian Fillery's website) 11/12 June 1944 (FCWDv4) Apparenly lost to a night fighter over Normandy - noted as being around in force this night, coded F, F/O G. Whincop evaded, P/O T.L.W. Mullinder POW, ftr from Argentan/Domfront, time 0300 (2nd TAF). Another member of No. 487 Squadron, Flying Officer Whincop, had a narrow escape when the Gestapo came to search the farmhouse where he was sheltering after being shot down behind the enemy lines. However, he was not discovered and soon rejoined the Allied forces as the tide of battle flowed over the area. (http://www.nzetc.org/tm/scholarly/tei-WH2-2RAF-c10.html) Missing from night Intruder mission 12.6.44 (Air Britain Serials)"/>
    <x v="0"/>
    <x v="16"/>
    <x v="1"/>
    <x v="1"/>
    <x v="0"/>
    <x v="34"/>
    <m/>
    <n v="6"/>
    <x v="32"/>
    <x v="0"/>
    <n v="1"/>
    <x v="0"/>
    <x v="47"/>
    <x v="0"/>
  </r>
  <r>
    <n v="2118"/>
    <s v="LR505"/>
    <x v="11"/>
    <s v="Hdlg Sqn/1409 Flt/139"/>
    <x v="0"/>
    <x v="8"/>
    <n v="11"/>
    <s v="June"/>
    <x v="5"/>
    <s v="11/12 June 1944"/>
    <x v="1"/>
    <s v="12.06.1944 2330 bombing139 to Berlin from Upwood bombed 0128 from 25000ft, immdiately hit by FLAK, crash landed. near Bollerup, Ystad Sweden 0330 (BCL). F/O JR Cassels DFC int, F/O AJA Woollard DFM int, crew safe and returned to UK. LR505 was one of two No.139 Sqdn Mosquitoes lost on this operation. See: DZ609. Airborne 2330 11Jun44 from Upwood. Bombed at 0128 from 28,000 feet. The aircraft was immediately coned by searchlights and was subjected to intense and accurate Flak. Their target, the NE district of Berlin was well and truly marked by 'Nan'. Just after the bomb fell away LR505 was hit by shrapnel in the port engine. Subsequently, crash-landed 0330 near Hollerup, Sweden where the crew were interned. F/O J.R.Cassels DFC Int. F/O A.J.A.Woollard DFM Int F/O Woollard had escaped a very serious crash in which his Skipper had been killed 11May44. See: KB161. &quot; XD-N (www.lostbombers.co.uk) Squadron Leader Jock Cassels, who has died aged 86, completed 119 operations as a bomber pilot over Occupied Europe, including 27 against Berlin – on his 13th visit to the &quot;Big City&quot;, his Mosquito was so badly damaged that he was forced to head for Sweden, where he crash-landed. _x000a__x000a__x000a_ _x000a__x000a__x000a_Cassels had already completed a full tour of operations with the main bomber force in November 1943 when he joined No 139 Pathfinder Squadron as part of the Light Night Striking Force. The squadron was equipped with Canadian-built Mosquito bombers, modified to carry an accurate radar device used to mark targets. _x000a_It also carried out &quot;siren tours&quot;, which ranged over the Reich dropping 500lb bombs on each of three or four targets. When the force appeared over a town the sirens were sounded – hence the name. _x000a_Although the bombing did little damage, man-hours were lost in factories; townspeople were left sleepless; and the ground defences were kept on the alert. _x000a_Flying at high level, the Mosquito was relatively immune from anti-aircraft fire. But on the night of May 6/7 1944 the windscreen of Cassels's aircraft was hit by flak over Ludwigshafen. The shrapnel passed through the cockpit and exited through a side panel without injuring him or his navigator. _x000a_On June 11 he was attacking Berlin when his aircraft was again hit by flak. One engine was disabled, so that there was no chance of the aircraft returning to base. But he reached Sweden, where he was met by desultory anti-aircraft fire before making a wheels-up landing in a ploughed field, near Bollerup. The aircraft was badly damaged, but he and his navigator survived with a few bruises. _x000a_The next day Cassels's parents received a telegram from the Air Ministry informing them that he was missing in action, but they had already had a phone call from a BOAC pilot who had just flown from Stockholm to Britain delivering ball bearings; he told them that their son was fit and well, but had been interned. _x000a_Cassels remained at Fallun for three months' &quot;holiday&quot; until he was exchanged with German PoWs and returned to Britain. Following his debriefing at the Air Ministry he returned to No 139 and remained on operations with them until the end of hostilities, flying his last wartime operation on April 25 1945, when he attacked the Kiel Canal. Few bomber pilots had flown such a long period of sustained operations. _x000a_Cassels was awarded a Bar to the DFC he had received earlier. His citation stated that he had &quot;proved himself a most skilful and courageous pilot. His outstanding ability to make quick decisions in the most arduous circumstances, together with his tenacity of purpose and eager enthusiasm have set an example to all pilots.&quot; (http://www.ww2talk.com/forum/news-articles/18005-squadron-leader-jock-cassels-rip.html#post179541) Missing (Berlin) 12.6.44 (Air Britain Serials)"/>
    <x v="1"/>
    <x v="1"/>
    <x v="1"/>
    <x v="1"/>
    <x v="1"/>
    <x v="1"/>
    <m/>
    <n v="6"/>
    <x v="32"/>
    <x v="0"/>
    <n v="1"/>
    <x v="0"/>
    <x v="15"/>
    <x v="0"/>
  </r>
  <r>
    <n v="6795"/>
    <s v="NS893"/>
    <x v="12"/>
    <n v="464"/>
    <x v="0"/>
    <x v="16"/>
    <n v="11"/>
    <s v="June"/>
    <x v="5"/>
    <s v="11/12 June 1944"/>
    <x v="1"/>
    <s v="Served with 464 Sqn, under RAF control 5/44 to 11/6/44 Coded SB-C. w/o Crash landing Tangmere. (Brian Fillery's website) Coded SB-J, bomb fell off on approach, crashlanded Tangmere at 0400, F/L S.T. Sharpe and A. Mercer both injured. (2nd TAF). Bomb dropped off wing on approach on return from intruder swung and crashed Tangmere 11.6.44 (Air Britain Serials) 11.06.44 464 Sqn. NS893 Pilot was returning on one engine when on approach to Tangmere aerodrome wing bomb fell off and control was lost. Crew injured. (Mosquito Crash Log)"/>
    <x v="2"/>
    <x v="7"/>
    <x v="95"/>
    <x v="1"/>
    <x v="2"/>
    <x v="1"/>
    <m/>
    <n v="6"/>
    <x v="32"/>
    <x v="0"/>
    <n v="1"/>
    <x v="0"/>
    <x v="46"/>
    <x v="0"/>
  </r>
  <r>
    <n v="3492"/>
    <s v="HK288"/>
    <x v="2"/>
    <n v="25"/>
    <x v="0"/>
    <x v="5"/>
    <n v="12"/>
    <s v="June"/>
    <x v="5"/>
    <s v="12/13 June 1944"/>
    <x v="1"/>
    <s v="HK228 13.06.1944 Night intruder 25 to Deelan (Deelen) from Coltishall crashed. near Eupen (FCL). F/L ASH Baillie +, F/O JM Simpson +, cv at Marshalls(Cambridge), delivered as NF 10.02.43-14.07.43. Both buried in Brummen General Cemetery In Theo Boiten's book &quot;Nachtjagd&quot;.maj. Wilhelm Herget final night victory was a Mosquito In night 14/15 June 1944. There is no other details, only that happen on 14/15 June 1944,Judging from base of I/NJG 4 are in Florennes,I guest it would be in Northern France,Belgium Or Southern Germany. (&quot;Bima GJ&quot; on German Night Fighter War Board) It seems strange that this aircraft crashed near Eupen (in Belgium) whereas the crewmembers are buried in Brummen, which is a small town not far from the target Deelen (Netherlands). The answer is simple: Mosquito HK288 crashed near EMPE, a small hamlet north of Brummen. I don´t know what brought this Mosquito down, but it was certainly not Herget. (Marcel Hogenhuis, same board) 12/13 June 1944 (FCWDv4) Missing 13.6.44 (Air Britain Serials)"/>
    <x v="3"/>
    <x v="4"/>
    <x v="1"/>
    <x v="1"/>
    <x v="3"/>
    <x v="1"/>
    <m/>
    <n v="6"/>
    <x v="32"/>
    <x v="0"/>
    <n v="1"/>
    <x v="0"/>
    <x v="14"/>
    <x v="2"/>
  </r>
  <r>
    <n v="3880"/>
    <s v="HK459"/>
    <x v="17"/>
    <n v="410"/>
    <x v="0"/>
    <x v="2"/>
    <n v="12"/>
    <s v="June"/>
    <x v="5"/>
    <s v="12/13 June 1944"/>
    <x v="1"/>
    <s v="13.06.1944 Defensive Patrol 410 from Hunsdon crash landed on beachhead after sucessful combat against He177. unknown beachhead (FCL). P/O LJ Kearney ok, F/O NW Bradford ok, no further info. Eight-five minutes later P/O L.J. Kearney and F/O N.W. Bradford, who already had one victory to their credit, made it two by shooting down an He.177 in flames north-east of Le Havre. Their first burst missed the Heinkel, which was seen to be carrying some object slung out-board of each engine; but the second burst struck home. The starboard engine and wing root began to burn, and a large panel blew off. As the Mosquito orbitted, watching the bomber go down steeply in flames, one member of the crew was noticed to bale out. When the Heinkel crashed the terrific explosion illuminated and shook the night fighter 6,000 feet above. Kearney nosed down to take a photograph of the fiercely burning wreckage. At that moment the Mosquito's engine began to cut up. First, one ran rough, streaming sparks; then the other started to heat up and the first one again caught fire. The propeller was feathered and the flames died out but, unable to maintain height, Kearny asked if he could put down on one of the advanced landing grounds on the beachhead. It was necessary to fire Very lights so the night fighter could see where the strip was and in turn be located by the ground control. The first attempt at a crash-landing overshot and, after skimming under a balloon barrage that was flying at one end of the strip, Kearney and Bradford tried again. The Mosquito hit the ground, wheels up, and skidded to the end of the runway where it struck a truck, killing a man who was in it. The wreckage finally came to a stop in a field, a complete washout, but neither of the crew was injured. (http://www.rcaf.com/410squadron/410eng1.htm) Crashed in Normandy on patrol 13.6.44 (Air Britain Serials)"/>
    <x v="0"/>
    <x v="22"/>
    <x v="1"/>
    <x v="1"/>
    <x v="4"/>
    <x v="1"/>
    <m/>
    <n v="6"/>
    <x v="32"/>
    <x v="0"/>
    <n v="1"/>
    <x v="0"/>
    <x v="19"/>
    <x v="2"/>
  </r>
  <r>
    <n v="3574"/>
    <s v="HR143"/>
    <x v="12"/>
    <n v="305"/>
    <x v="0"/>
    <x v="16"/>
    <n v="12"/>
    <s v="June"/>
    <x v="5"/>
    <s v="12/13 June 1944"/>
    <x v="1"/>
    <s v="13 June D.H. Mosquito no. HR143. Probably shot down during operations over Normandy. The crash site was never found. F/O J. Bilau and F/Lt J. Kocon lost. 12/13 June 1944 (FCWDv4) Coded Z, shot down by flak (2nd TAF). Missing from night Intruder over Normandy 13.6.44 (Air Britain Serials)"/>
    <x v="0"/>
    <x v="1"/>
    <x v="1"/>
    <x v="1"/>
    <x v="1"/>
    <x v="1"/>
    <m/>
    <n v="6"/>
    <x v="32"/>
    <x v="0"/>
    <n v="1"/>
    <x v="0"/>
    <x v="60"/>
    <x v="3"/>
  </r>
  <r>
    <n v="1050"/>
    <s v="NS535"/>
    <x v="18"/>
    <s v="USAAF"/>
    <x v="0"/>
    <x v="4"/>
    <n v="13"/>
    <s v="June"/>
    <x v="5"/>
    <d v="1944-06-13T00:00:00"/>
    <x v="0"/>
    <s v="440613 KAELLNER, OTTO E MOSQUITO NS-535 NORTH PICKENHAM, UK 802 (Thomas Ensminger)"/>
    <x v="2"/>
    <x v="2"/>
    <x v="32"/>
    <x v="1"/>
    <x v="2"/>
    <x v="1"/>
    <m/>
    <n v="6"/>
    <x v="32"/>
    <x v="0"/>
    <n v="1"/>
    <x v="0"/>
    <x v="33"/>
    <x v="0"/>
  </r>
  <r>
    <n v="3692"/>
    <s v="NS892"/>
    <x v="12"/>
    <n v="605"/>
    <x v="0"/>
    <x v="5"/>
    <n v="13"/>
    <s v="June"/>
    <x v="5"/>
    <s v="13 June 1944"/>
    <x v="0"/>
    <s v="UP-Z was being readied for a sortie when its payload of one 500lb and eight 20lb bombs went off, killing three armourers - AC1 P. Foster, AC1 L. Leyburn and LAC R. Townley. The cause was never discovered. Blew up while loading bombs Manston 13.6.44 (Air Britain Serials) 13.06.44 605 Sqn. NS892 During bombing up at Manston aerodrome flames seen from underneath aircraft, causing bombs to explode and kill three airmen as well as destroying aircraft. (Mosquito Crash Log)"/>
    <x v="2"/>
    <x v="7"/>
    <x v="95"/>
    <x v="1"/>
    <x v="2"/>
    <x v="1"/>
    <m/>
    <n v="6"/>
    <x v="32"/>
    <x v="0"/>
    <n v="1"/>
    <x v="0"/>
    <x v="22"/>
    <x v="0"/>
  </r>
  <r>
    <n v="118"/>
    <s v="HJ863"/>
    <x v="10"/>
    <s v="1655MTU/13OTU/1655MTU/305FTU/60OTU"/>
    <x v="0"/>
    <x v="7"/>
    <n v="14"/>
    <s v="June"/>
    <x v="5"/>
    <s v="14 June 1944"/>
    <x v="0"/>
    <s v="Engine cut on overshoot Crashlanded in field High Ercall 14.6.44 DBF (Air Britain Serials) 14.06.44 60 OTU. HJ863 Port engine failed on overshoot at High Ercall aerodrome causing aircraft to stall and crash. (Mosquito Crash Log)"/>
    <x v="2"/>
    <x v="2"/>
    <x v="2"/>
    <x v="1"/>
    <x v="2"/>
    <x v="1"/>
    <m/>
    <n v="6"/>
    <x v="32"/>
    <x v="0"/>
    <n v="1"/>
    <x v="1"/>
    <x v="29"/>
    <x v="2"/>
  </r>
  <r>
    <n v="553"/>
    <s v="HK138"/>
    <x v="2"/>
    <s v="85/29/406"/>
    <x v="0"/>
    <x v="2"/>
    <n v="14"/>
    <s v="June"/>
    <x v="5"/>
    <s v="14 June 1944"/>
    <x v="0"/>
    <s v="Engine cut bounced on landing Winkleigh 14.6.44 (Air Britain Serials) 14.06.44 406 Sqn. HK138 Aircraft landed heavily on 1 engine at Winkleigh aerodrome.Crewsafe. (Mosquito Crash Log)"/>
    <x v="2"/>
    <x v="3"/>
    <x v="2"/>
    <x v="1"/>
    <x v="2"/>
    <x v="1"/>
    <m/>
    <n v="6"/>
    <x v="32"/>
    <x v="0"/>
    <n v="1"/>
    <x v="0"/>
    <x v="94"/>
    <x v="2"/>
  </r>
  <r>
    <n v="3259"/>
    <s v="HP878"/>
    <x v="12"/>
    <s v="301FTU/45"/>
    <x v="3"/>
    <x v="16"/>
    <n v="14"/>
    <s v="June"/>
    <x v="5"/>
    <s v="14 June 1944"/>
    <x v="0"/>
    <s v="Engine cut on take-off crashlanded Dalbumgarh 14.6.44 DBR during salvage (Air Britain Serials)"/>
    <x v="2"/>
    <x v="3"/>
    <x v="2"/>
    <x v="1"/>
    <x v="2"/>
    <x v="1"/>
    <m/>
    <n v="6"/>
    <x v="32"/>
    <x v="0"/>
    <n v="1"/>
    <x v="0"/>
    <x v="86"/>
    <x v="3"/>
  </r>
  <r>
    <n v="2414"/>
    <s v="NS938"/>
    <x v="12"/>
    <n v="21"/>
    <x v="0"/>
    <x v="16"/>
    <n v="14"/>
    <s v="June"/>
    <x v="5"/>
    <s v="14/15 June 1944"/>
    <x v="1"/>
    <s v="14/15 June 1944 (FCWDv4) Shot down over the Caen-Alencon area, F/O I.B. Croll and F/O W. Oxley both killed, time around 0130 (2nd TAF). Missing from night intruder over Normandy 14.6.44 (Air Britain Serials) In Theo Boiten's book &quot;Nachtjagd&quot;.maj. Wilhelm Herget final night victory was a Mosquito In night 14/15 June 1944. There is no other details, only that happen on 14/15 June 1944, MH - Herget was flying a Ju 88 at the time. Both crew remembered on the Runnymede Memorial."/>
    <x v="0"/>
    <x v="21"/>
    <x v="114"/>
    <x v="23"/>
    <x v="0"/>
    <x v="67"/>
    <m/>
    <n v="6"/>
    <x v="32"/>
    <x v="0"/>
    <n v="1"/>
    <x v="0"/>
    <x v="48"/>
    <x v="0"/>
  </r>
  <r>
    <n v="3056"/>
    <s v="KB187"/>
    <x v="13"/>
    <s v="USAAF"/>
    <x v="4"/>
    <x v="8"/>
    <n v="15"/>
    <s v="June"/>
    <x v="5"/>
    <d v="1944-06-15T00:00:00"/>
    <x v="0"/>
    <s v="to USAAF as 43-34961 (Air Britain Serials)  440615 F-8 43-34961 36TH STREET AP, FL  (http://www.accident-report.com/world/namerica/US/FL3.html)   440615   F-8  43-34961     Hq ATC Test Unit, Det 37, Miami,FL  AT  GAC  4  Grogan , J.W.  USA  FL  South Hangar, 36 St. Airport, Miami, FL  "/>
    <x v="2"/>
    <x v="2"/>
    <x v="104"/>
    <x v="1"/>
    <x v="2"/>
    <x v="1"/>
    <m/>
    <n v="6"/>
    <x v="32"/>
    <x v="0"/>
    <n v="1"/>
    <x v="1"/>
    <x v="33"/>
    <x v="1"/>
  </r>
  <r>
    <n v="7142"/>
    <s v="ML975"/>
    <x v="20"/>
    <s v="109/571"/>
    <x v="0"/>
    <x v="8"/>
    <n v="15"/>
    <s v="June"/>
    <x v="5"/>
    <s v="15/16 June 1944"/>
    <x v="1"/>
    <s v="16.06.1944 2338 571 to Gelsenkirchen from Oakington hit by FLAK and crashed, fire broke out, bomb load exploded. between Marbeck and Heiden, 3km SE Borken (BCL). F/O FB Brandwood +, F/O J Miller +, rest in Reichswald Forest War Cem &quot;Serial Range ML956 - ML999. 44 Mosquito B.Mk.XV1. Powered by Merlin 72/73 engines. Part of a batch of 152 delivered by De Havilland 24Nov43 and 4Dec44. MM170 was not delivered, Airborne 2338 15Jun44 from Oakington. Shot down by Flak, crashing between the two small towns of Marbeck and Heiden and some 3 km SE of Borken. A fire broke out on impact and soon afterwards the bomb- load exploded. Both officers are buried in the Reichswald Forest War Cemetery. F/O F.B.Brandwood KIA F/O J.Miller. KIA &quot; (Chorley via Lost Bombers) Missing (Gelsenkirchen) 16.6.44 (Air Britain Serials)"/>
    <x v="0"/>
    <x v="1"/>
    <x v="1"/>
    <x v="1"/>
    <x v="1"/>
    <x v="1"/>
    <m/>
    <n v="6"/>
    <x v="32"/>
    <x v="0"/>
    <n v="1"/>
    <x v="0"/>
    <x v="90"/>
    <x v="0"/>
  </r>
  <r>
    <n v="3440"/>
    <s v="MM576"/>
    <x v="17"/>
    <n v="409"/>
    <x v="0"/>
    <x v="2"/>
    <n v="15"/>
    <s v="June"/>
    <x v="5"/>
    <s v="15/16 June 1944"/>
    <x v="1"/>
    <s v="16.06.1944 Beach Night patrol 409 from Hunsdon or detachment West Malling baled out over France. Lost without trace (FCL). F/O AB Sisson pow, F/O DS Nichoson pow, no further info 15/16 June 1944 (FCWDv4) Friendly Fire (Brian on 12 O'Clock High board http://forum.12oclockhigh.net/showthread.php?t=2670&amp;highlight=friendly&amp;page=17) Missing on patrol over Normandy 16.6.44 (Air Britain Serials)  May have come down at Fontane le Dun, 21 km SW of Dieppe at 0300, according to a German list of air crashes at footnote.com."/>
    <x v="0"/>
    <x v="14"/>
    <x v="1"/>
    <x v="1"/>
    <x v="4"/>
    <x v="1"/>
    <m/>
    <n v="6"/>
    <x v="32"/>
    <x v="0"/>
    <n v="1"/>
    <x v="0"/>
    <x v="95"/>
    <x v="2"/>
  </r>
  <r>
    <n v="2417"/>
    <s v="KB130"/>
    <x v="13"/>
    <s v="USAAF"/>
    <x v="4"/>
    <x v="7"/>
    <n v="16"/>
    <s v="June"/>
    <x v="5"/>
    <d v="1944-06-16T00:00:00"/>
    <x v="0"/>
    <s v="to USAAF as 43-34932 (Air Britain Serials)_x000a__x000a_Date: 16-JUN-1944 _x000a_Time:  _x000a_Type: _x000a_de Havilland-Canada F-8-DH Mosquito _x000a_Operator: 302th BU USAAF _x000a_Registration: KB130 _x000a_C/n / msn: 43-34932 _x000a_Fatalities: Fatalities: / Occupants: 2 _x000a_Airplane damage: Written off (damaged beyond repair) _x000a_Location: Hunter Field, GA -    United States of America  _x000a_Phase: Landing _x000a_Nature: Military _x000a_Departure airport: Hunter Field, Savannah, GA _x000a_Destination airport: Hunter Field _x000a_Narrative:_x000a_KB130 - BXX - to USAAF as 43-34932 _x000a_Forced landing. _x000a_Crew: _x000a_Joseph E. TAYLOR (pilot) USAAF_x000a__x000a_Sources: _x000a_http://www.aviationarchaeology.com/src/AARmonthly/Jun1944S.htm _x000a_http://www.dehavilland.ukf.net/_DH98%20prodn%20list.txt_x000a__x000a_(http://aviation-safety.net/wikibase/wiki.php?id=104776)"/>
    <x v="2"/>
    <x v="2"/>
    <x v="75"/>
    <x v="1"/>
    <x v="2"/>
    <x v="1"/>
    <m/>
    <n v="6"/>
    <x v="32"/>
    <x v="0"/>
    <n v="1"/>
    <x v="1"/>
    <x v="33"/>
    <x v="1"/>
  </r>
  <r>
    <n v="3575"/>
    <s v="NS913"/>
    <x v="12"/>
    <n v="305"/>
    <x v="0"/>
    <x v="16"/>
    <n v="16"/>
    <s v="June"/>
    <x v="5"/>
    <s v="16 June 1944"/>
    <x v="0"/>
    <s v="16-06-44 Ofw. R.Spreckels 7 Aalborg JG11 (A.) Mosquito 11:24 Pl.Qu.15-Ost-N/KA-1/2, 600m Herrick took off on a morning sortie on 16 June with Flying Officer Turski as navigator. It was Herrick's first such operation and he headed for Denmark in company with another Mosquito, captained by Wing Commander Bob Braham. At the Jutland coast they parted, Herrick making for the airfield at Aalborg and Braham for Copenhagen. HERRICK, Sqn Ldr Michael James, 33566, DFC* AM(US) (bbc), RAF - Mosquito Pilot 305 Sqn, RAF - 16 Jun 1944 (Age 23); Denmark. 16.06.1944 Ranger 305 to to Denmark from Lasham shot down by Fw190 of JG1 and crew baled out over sea. Lost without trace (FCL). S/L MJ Herrick DFC RNZAF +, F/O AM Turski +, Herrick washed ashore 04.06.44, Turski buried in Frederikshavn, Denmark _x000a__x000a_The aircraft belonged to PAF (RAF) 305 Sqn Fighter Command and was coded SM-T._x000a_T/o 09:00 West Raynham. OP: Day Ranger to Denmark._x000a__x000a__x000a_Pilot S/Ldr Michael J. Herrick RAF and Navigator F/O Alexander Turski took off together with a Mosquito piloted by W/Cdr “Bob” Braham on a Day Ranger to Denmark. _x000a__x000a_They crossed the Danish west coast at 10:34 hours at low level and split up. Braham continued towards København while Herrick turned north towards Aalborg flying in the clouds at 600 metres. Their approach had been noticed by the Germans and fighters from Aalborg Ost were scrambled._x000a_ _x000a_By accident Herrick was spotted as a shadow in the clouds while flying over a Fw 190 piloted by Leutnant Robert Spreckels of 10./JG 11. Spreckles was based at Aalborg and had been in one of those aircrafts that was scrambled. Herrick appeared to feel fairly safe in the clouds and Spreckles followed him. When Spreckles had closed to about 10 metres he fired a short bust that set the Mosquito on fire. Herrick turned sharply left and by doing so came out of the clouds. Spreckles followed the Mosquito close and saw something drop from the aircraft before it crashed in a wood near Oue west of Hadsund. _x000a__x000a_Local people watching the aircrafts saw a person jump from the Mosquito moments before it crashed.The body of this person was found not far from the burning wreck._x000a__x000a_Alexander Turski was laid to rest in Frederikshavn cemetery on 20/6 1944._x000a__x000a_The author of this home page believes that what Spreckles saw fall from the Mosquito was in fact Herrich bailing out. The level was too low and he fell to his death in Mariager Fjord._x000a_ _x000a_A couple of weeks later the death body of an English flyer was found near Flintevig Hage by some fishermen. It was taken to Ourgaard Mill and placed on the bed of a waggon and placed outside the Mill. _x000a_In the afternoon the body was picked up by the Wehrmacht. _x000a__x000a_Michael Herrick was laid to rest in Frederikshavn cemetery on 6/7 1944._x000a__x000a__x000a_(http://www.flensted.eu.com/1944081.shtml)_x000a__x000a_NS913 SM-W. Shot down by a fighter during &quot;Ranger&quot; operation near Hadesund in Denmark. Lost were F/O Turski and S/Ldr Herrick (pilot, RAF). (http://www.geocities.com/skrzydla1/305/305_losses.html) According to Robert Gretzyngier (co-author of a book about Polish Mosquitoes: http://aj-press.home.pl/ml101.php) the SM-W resulted from a confusion with another Mosquito of similar serial no. (http://www.rafcommands.com/forum/showthread.php?t=3143) Missing from day intruder over Denmark 16.6.44 (Air Britain Serials)"/>
    <x v="0"/>
    <x v="5"/>
    <x v="97"/>
    <x v="6"/>
    <x v="0"/>
    <x v="68"/>
    <m/>
    <n v="6"/>
    <x v="32"/>
    <x v="0"/>
    <n v="1"/>
    <x v="0"/>
    <x v="60"/>
    <x v="0"/>
  </r>
  <r>
    <n v="2105"/>
    <s v="DZ300"/>
    <x v="2"/>
    <s v="151/141"/>
    <x v="0"/>
    <x v="5"/>
    <n v="16"/>
    <s v="June"/>
    <x v="5"/>
    <s v="16/17 June 1944"/>
    <x v="1"/>
    <s v="17.06.1944 0001 Serrate Patrol in support of Sterkrade raid 141 Bomber Support from West Raynham hit by enemy fighter, on return reached West Malling airfield, mistaken for enemy fighter, went round again, crashed. West Malling airfield, Kent 0340 (BCL). F/O MJG LaGouge inj, F/O LA Vandenberge inj, ZA-G (sic) 16/17 June 1944 &quot;Serial Range DZ286 - DZ310.25 Mosquito F.Mk.11. Powered by Merlin 21/22 engines. Part of a batch of 70 delivered by De Havilland (Hatfield) delivered between 12Oct44 and 30Dec42. Airborne 0001 16Jun44 from West Raynham on a Serrate Patrol in support of the Sterkrade Main Force operation. Damaged by fire from a night-fighter, the crew succeeded in reaching RAF West Malling, Kent, but as they tried to land they were mistaken for an enemy Intruder and all runway lights were extinguished. While attempting to go round again, the Mosquito crashed and caught fire. The crew escaped with only minor injuries. F/O M.J.G.LaGouge Inj F/O L.A.Vandenberge Inj This crew were to survive another serious incident 21Jul44. See: DZ267 &quot; (Lost Bombers) Hit by return fire from night fighter and crashlanded at West Malling 17.6.44 (Air Britain Serials)"/>
    <x v="1"/>
    <x v="16"/>
    <x v="1"/>
    <x v="1"/>
    <x v="0"/>
    <x v="34"/>
    <m/>
    <n v="6"/>
    <x v="32"/>
    <x v="0"/>
    <n v="1"/>
    <x v="0"/>
    <x v="45"/>
    <x v="0"/>
  </r>
  <r>
    <n v="505"/>
    <s v="NT142"/>
    <x v="12"/>
    <s v="60OTU/418"/>
    <x v="0"/>
    <x v="5"/>
    <n v="16"/>
    <s v="June"/>
    <x v="5"/>
    <s v="16/17 June 1944"/>
    <x v="1"/>
    <s v="17.06.1944 Interception patrol 418 to anti V1-patrol from Holmsley South Lost at sea. Lost without trace (FCL). W/O GB James RAF +, F/O DW MacFarlane +, no known graves. First night loss following start of anti V1 (Diver) patrol Taken on strength from No.60 OTU, 5 June 1944; missing from operations, 16/17 June 1944 (F/O D.W. MacFarlane killed). (Hugh Halliday) Missing from anti V-1 patrol 17.6.44 (Air Britain Serials)"/>
    <x v="3"/>
    <x v="4"/>
    <x v="1"/>
    <x v="1"/>
    <x v="3"/>
    <x v="1"/>
    <m/>
    <n v="6"/>
    <x v="32"/>
    <x v="0"/>
    <n v="1"/>
    <x v="0"/>
    <x v="30"/>
    <x v="0"/>
  </r>
  <r>
    <n v="1144"/>
    <s v="HJ767"/>
    <x v="6"/>
    <s v="605/60OTU"/>
    <x v="0"/>
    <x v="7"/>
    <n v="17"/>
    <s v="June"/>
    <x v="5"/>
    <s v="17 June 1944"/>
    <x v="0"/>
    <s v="Was UP-G on 605 Squadron (Ian Piper: http://www.605squadron.co.uk/Squadron_aircraft.htm) I have been researching a WW11 aircrash near Bunny in Notts.Now confirmed that it was HJ767 from 60 OTU at High Ercall, crew PO Joseph De Roeck and Sgt Finlay Hearn. Published records show it as being lost on 16/17 June 1944 near RAF Newton, cause losing control in cloud.( I have Forms 78 and 1180 for HJ767) This is not true, it had engine trouble and circled the village before trying to land in fields to the west. On crashing both crew were killed and the aircraft burnt out. I have various small pieces of wreckage and am in contact with surviving family of Joseph De Roeck and am waiting for a reply from relatives of Finlay Hearn. I should be grateful for any further info on the crew and on 60 OTU at High Ercall. (http://www.mossie.org/forum/read.php?1,4166) Spun into ground pres. after control lost in cloud nr Newton 17.6.44 (Air Britain Serials) 17.06.44 60 OTU. HJ767 Pilot lost control in cloud at night, spun in and burnt out near RAF Newton aerodrome. (Mosquito Crash Log)   Alternate explanation is: BOAC G-AGKO, probably mistaken in Mosquito/ Bowman as HJ667 (MH)   AIR29/684 has the following:_x000a_17th _x000a_Aircraft Accident_x000a_F/L de Roeck (P) &amp; Sgt Hearn (Nav) of 22 Course were killed when Mosquito VI H.J.767 crashed in the vicinity of Nottingham whilst engaged on night flying training._x000a__x000a_15th May_x000a_22 Course (8 wks Intruder ex Canada) arrived and were crewed up as follows:_x000a_F/O de Roeck J.H. - 7PRC, Sgt Hearn F.W. - 7PRC_x000a__x000a_Both appear in the No.22 Course Pilot and Navigator group photo._x000a__x000a_(http://www.rafcommands.com/forum/showthread.php?9209-Mosquito-Crash-Nottinghamshire)"/>
    <x v="2"/>
    <x v="2"/>
    <x v="2"/>
    <x v="1"/>
    <x v="2"/>
    <x v="1"/>
    <m/>
    <n v="6"/>
    <x v="32"/>
    <x v="0"/>
    <n v="1"/>
    <x v="1"/>
    <x v="29"/>
    <x v="0"/>
  </r>
  <r>
    <n v="1105"/>
    <s v="MM310"/>
    <x v="18"/>
    <s v="USAAF"/>
    <x v="0"/>
    <x v="4"/>
    <n v="17"/>
    <s v="June"/>
    <x v="5"/>
    <s v="17 June 1944"/>
    <x v="2"/>
    <s v="BAD2, 8th Air Force. Pilot Himes, Charles W. Crashed Belly Landing at Warton/Sta 582. Category 5 damage, 17 June 1944. (http://www.aviationarchaeology.com)16240 440617 HIMES, CHARLES W MOSQUITO MM-310 WARTON, UK BAD2 BELLING LANDING (Thomas Ensminger) To USAAF 22.2.44 (Air Britain Serials)"/>
    <x v="2"/>
    <x v="3"/>
    <x v="40"/>
    <x v="1"/>
    <x v="2"/>
    <x v="1"/>
    <m/>
    <n v="6"/>
    <x v="32"/>
    <x v="0"/>
    <n v="1"/>
    <x v="0"/>
    <x v="33"/>
    <x v="0"/>
  </r>
  <r>
    <n v="3485"/>
    <s v="HP860"/>
    <x v="12"/>
    <n v="333"/>
    <x v="0"/>
    <x v="12"/>
    <n v="18"/>
    <s v="June"/>
    <x v="5"/>
    <s v="18 June 1944"/>
    <x v="0"/>
    <s v="Ltn. Jacob Martinius Jacobsen pow &amp; Fnr. Per Conradi Hansen pow FTR, forced-landing. Aircraft 3-R of 333 Sqn Leuchars. Uboot U-804 (http://www.luftwaffe.no/Table2.htm) 8 men from U-804 were wounded in the action. 2 of the air crew were saved by U-1000 on 18 June and taken to Norway for questioning. (www.uboat.net) Missing from anti-submarine patrol 18.6.44 (Air Britain Serials)"/>
    <x v="0"/>
    <x v="29"/>
    <x v="1"/>
    <x v="1"/>
    <x v="1"/>
    <x v="1"/>
    <m/>
    <n v="6"/>
    <x v="32"/>
    <x v="0"/>
    <n v="1"/>
    <x v="0"/>
    <x v="28"/>
    <x v="3"/>
  </r>
  <r>
    <n v="422"/>
    <s v="ML900"/>
    <x v="11"/>
    <s v="TFU/109"/>
    <x v="0"/>
    <x v="8"/>
    <n v="18"/>
    <s v="June"/>
    <x v="5"/>
    <s v="18 June 1944"/>
    <x v="0"/>
    <s v="18.06.1944 1442 Air Test 109 from Swannington veered off runway and ran trough tent. Swannington airfield (BCL). F/S EM Hunter ok, , Tent occupants killed Engine lost power on take-off for air test swung and overshot into gunpit Little Staughton 18.6.44 (Air Britain Serials)"/>
    <x v="2"/>
    <x v="2"/>
    <x v="6"/>
    <x v="1"/>
    <x v="2"/>
    <x v="1"/>
    <m/>
    <n v="6"/>
    <x v="32"/>
    <x v="0"/>
    <n v="1"/>
    <x v="0"/>
    <x v="18"/>
    <x v="0"/>
  </r>
  <r>
    <n v="1271"/>
    <s v="NT140"/>
    <x v="12"/>
    <s v="60OTU/418"/>
    <x v="0"/>
    <x v="5"/>
    <n v="18"/>
    <s v="June"/>
    <x v="5"/>
    <s v="18/19 June 1944"/>
    <x v="1"/>
    <s v="19.06.1944 Intruder sortie 418 to Bourges/ Avord airfield from Holmsley South . Lost without trace (FCL). F/O BP Johnson +, F/O RD Taylor +, no known graves. Pilot was American in RCAF. Taken on strength from No.60 OTU, 12 June 1944; written off, 18 June 1944. 18/19 June 1944 (FCWDv4) There is a German report of a Mosquito having gone into the sea 15km WNW of Lorient at 0216 on 20 June (http://www.footnote.com/image/38655382/mosquitoes%7CMosquito/) Report KU (KN?) 9068 Missing from night intruder to Bourges 19.6.44 (Air Britain Serials)"/>
    <x v="3"/>
    <x v="4"/>
    <x v="1"/>
    <x v="1"/>
    <x v="3"/>
    <x v="1"/>
    <m/>
    <n v="6"/>
    <x v="32"/>
    <x v="0"/>
    <n v="1"/>
    <x v="0"/>
    <x v="30"/>
    <x v="0"/>
  </r>
  <r>
    <n v="5186"/>
    <s v="HK292"/>
    <x v="2"/>
    <n v="219"/>
    <x v="0"/>
    <x v="2"/>
    <n v="20"/>
    <s v="June"/>
    <x v="5"/>
    <s v="20/21 June 1944"/>
    <x v="1"/>
    <s v="21.06.1944 eveng Defensive Patrol 219 from Bradwell Bay In action with EA south of Felixstowe, crashed into sea. probably south Felixtowe into sea, unknown location (FCL). F/O LV Hayes +, F/O BS James +, cv at Marshalls(Cambridge), delivered as MKXVI 04.09.43-26.02.44, no known graves 20/21 June 1944, lost while chasing an enemy aircraft (FCWDv4) Missing pres. crashed in North Sea 20.6.44 (Air Britain Serials)"/>
    <x v="3"/>
    <x v="4"/>
    <x v="1"/>
    <x v="1"/>
    <x v="3"/>
    <x v="1"/>
    <m/>
    <n v="6"/>
    <x v="32"/>
    <x v="0"/>
    <n v="1"/>
    <x v="0"/>
    <x v="76"/>
    <x v="2"/>
  </r>
  <r>
    <n v="4041"/>
    <s v="HX976"/>
    <x v="12"/>
    <s v="21/60OTU/464"/>
    <x v="0"/>
    <x v="16"/>
    <n v="20"/>
    <s v="June"/>
    <x v="5"/>
    <s v="20/21 June 1944"/>
    <x v="1"/>
    <s v="Served with 464 Sqn, under RAF control 10/43 to 20/6/44. w/o Crash landing, Battle Damage, Hunsdon. (Brian Fillery's website) Coded O, F/L A.A. Rollo and F/O G.S. Hayward both OK, time around 0300. (2nd TAF) Overshot single-engined and flapless landing at Thorney Island returning from intruder mission 20.6.44 (Air Britain Serials) 21.06.44 464 Sqn. HX976 Overshot Thomey Island aerodrome on single engine and flapless landing at night. Crew unhurt. (Mosquito Crash Log)"/>
    <x v="2"/>
    <x v="3"/>
    <x v="6"/>
    <x v="1"/>
    <x v="2"/>
    <x v="1"/>
    <m/>
    <n v="6"/>
    <x v="32"/>
    <x v="0"/>
    <n v="1"/>
    <x v="0"/>
    <x v="46"/>
    <x v="0"/>
  </r>
  <r>
    <n v="4587"/>
    <s v="NT182"/>
    <x v="12"/>
    <n v="21"/>
    <x v="0"/>
    <x v="16"/>
    <n v="20"/>
    <s v="June"/>
    <x v="5"/>
    <s v="20/21 June 1944"/>
    <x v="1"/>
    <s v="Shot down by fighter at around 0100 on 20/21 June 1944, S/L S.Josef Stransky and F/O Frantisek Bouda both KIA. (2nd TAF) Missing (Mezidon) 21.6.44 (Air Britain Serials) Both rest in ST. VALERY-EN-CAUX FRANCO-BRITISH CEMETERY, on the coast 60km NW of Rouen. (cwgc)"/>
    <x v="0"/>
    <x v="16"/>
    <x v="1"/>
    <x v="1"/>
    <x v="0"/>
    <x v="34"/>
    <m/>
    <n v="6"/>
    <x v="32"/>
    <x v="0"/>
    <n v="1"/>
    <x v="0"/>
    <x v="48"/>
    <x v="0"/>
  </r>
  <r>
    <n v="1059"/>
    <s v="NS558"/>
    <x v="18"/>
    <s v="USAAF"/>
    <x v="0"/>
    <x v="4"/>
    <n v="21"/>
    <s v="June"/>
    <x v="5"/>
    <s v="21 June 1944"/>
    <x v="0"/>
    <s v="8WRS 802RG, 8th Air Force. Pilot Clounch, Richard F. Killed, Mid Air Collision at RAF Gravesend/1mi SW. Category 5 damage, 21 June 1944. (http://www.aviationarchaeology.com) Hit barrage balloon cable. 440621 CLOUNCH, RICHARD F MOSQUITO NS-558 GRAVESEND 1 MI SW 802 HIT BARRAGE BALOON CABLE (Thomas Ensminger) NS558 - I've very little on this one. It was taken on strength by the 802nd Recon Group in June 1944, but never flew an operational mission. I don't have any notes entered about modifications to this aircraft, so I can't tell you what it was supposed to do, but a late October 44 inventory notes that the aircraft had been written off. (Dana Bell) (Air Britain Serials)"/>
    <x v="2"/>
    <x v="3"/>
    <x v="53"/>
    <x v="1"/>
    <x v="2"/>
    <x v="1"/>
    <m/>
    <n v="6"/>
    <x v="32"/>
    <x v="0"/>
    <n v="1"/>
    <x v="0"/>
    <x v="33"/>
    <x v="0"/>
  </r>
  <r>
    <n v="1843"/>
    <s v="DD732"/>
    <x v="2"/>
    <s v="85/151/141"/>
    <x v="0"/>
    <x v="17"/>
    <n v="21"/>
    <s v="June"/>
    <x v="5"/>
    <s v="21/22 June 1944"/>
    <x v="1"/>
    <s v="22.06.1944 2330 support twin attacks on Scholven-Buer and Wesseling 141 Bomber Support from West Raynham damaged by FLAK, abandoned on return, crashed. at Hill House Farm near Swaffham 0245 (BCL). P/O P Coles ok, P/O J Carter ok, Airborne 2330 21Jun44 from West Raynham to support the twin Main Force attacks on scholven-buer and Wesseling. Damaged by Flak and, subsequently abandoned 0245, leaving the Mosquito to crash at Mill House Farm near Swaffham, Norfolk. P/O P.Coles P/O J.Carter (Lost Bombers) Damaged by flak nr Dusseldorf and abandoned nr Swaffham Norfolk 22.6.44 (Air Britain Serials)"/>
    <x v="1"/>
    <x v="1"/>
    <x v="1"/>
    <x v="1"/>
    <x v="1"/>
    <x v="1"/>
    <m/>
    <n v="6"/>
    <x v="32"/>
    <x v="0"/>
    <n v="1"/>
    <x v="0"/>
    <x v="45"/>
    <x v="0"/>
  </r>
  <r>
    <n v="1177"/>
    <s v="HX866"/>
    <x v="12"/>
    <s v="25/487/464/13OTU"/>
    <x v="0"/>
    <x v="7"/>
    <n v="21"/>
    <s v="June"/>
    <x v="5"/>
    <s v="21/22 June 1944"/>
    <x v="1"/>
    <s v="Served with 464 Sqn, under RAF control 9/43. (Brian Fillery's website) Engine cut on take-off overshot runway into wall Colerne 21.6.44 (Air Britain Serials) 21.06.44 13 OTU. HX866 Port engine failed shortly after aircraft became airborne from Colerne aerodrome, landed straight ahead and overshot runway. Crew unhurt. (Mosquito Crash Log)"/>
    <x v="2"/>
    <x v="2"/>
    <x v="2"/>
    <x v="1"/>
    <x v="2"/>
    <x v="1"/>
    <m/>
    <n v="6"/>
    <x v="32"/>
    <x v="0"/>
    <n v="1"/>
    <x v="1"/>
    <x v="39"/>
    <x v="0"/>
  </r>
  <r>
    <n v="2301"/>
    <s v="MM457"/>
    <x v="17"/>
    <n v="410"/>
    <x v="0"/>
    <x v="2"/>
    <n v="21"/>
    <s v="June"/>
    <x v="5"/>
    <s v="21 June 1944"/>
    <x v="1"/>
    <s v="One night there was much excitement and a near tragedy when one engine in W/C Hiltz’s Mosquito failed on the take-off run and the aircraft, swerving off the runway, crashed into &quot;A&quot; Flight dispersal. The crews escaped injury but the Mossie, a truck, a tractor and a building, went up in flames. (History of 410 Squadron) Swung on take-off for night patrol and hit tractor Zeals 21.6.44 DBF (Air Britain Serials) 21.06.44 410 Sqn. MM457 Aircraft swung on take-off from Zeals aerodrome and crashed into a tractor and burnt out. Crew safe. (Mosquito Crash Log)"/>
    <x v="2"/>
    <x v="3"/>
    <x v="2"/>
    <x v="1"/>
    <x v="2"/>
    <x v="1"/>
    <m/>
    <n v="6"/>
    <x v="32"/>
    <x v="0"/>
    <n v="1"/>
    <x v="0"/>
    <x v="19"/>
    <x v="2"/>
  </r>
  <r>
    <n v="6798"/>
    <s v="NT129"/>
    <x v="12"/>
    <n v="464"/>
    <x v="0"/>
    <x v="16"/>
    <n v="21"/>
    <s v="June"/>
    <x v="5"/>
    <s v="21/22 June 1944"/>
    <x v="1"/>
    <s v="Served with 464 Sqn, under RAF control 6/44 to 20/6/44. Failed to Return From Operations Germany. (Brian Fillery's website) Coded J, shot down by fighter over Normandy around 0240, 21/22 June 1944, F/L J.L. Martin and Sgt. H.I. Moran KIA (2nd TAF) 21/22 June 1944 (FCWDv4) German report says a Mosquito came down at 0300 at Volgay, 5km NE of Senlis, cause of crash unknown.. (http://www.footnote.com/image/28991882/mosquitoes%7CMosquito/) Flight Sergeant Hadyn Morgan of 464 Squadron was one of four children of the caretaker of Porthcawl School and his wife. At school he was a diligent and intelligent student who did very well academically, and obtained and envied position in County Hall, Cardiff. He volunteered for the RAF in 1940, and after initial training, became a Leading Aircraftsman armourer, based in Egypt. Haydn then volunteered to retrain as a navigator which he undertook in South Africa. He then served on photo-reconnaissance missions flying Blenheims, before transferring to an elite Mosquito squadron. On his last leave, Haydn told his father that he did not expect to survive, and that, given the low-level flying, Mosquito crews did not bother to carry parachutes. After D-Day, Mosquito’s were used to harass enemy communications, and also attack V1 launch sites in Northern France. On the 22nd of June 1944 his aircraft crashed and exploded in a cornfield at Creil, near Paris, where Haydn and his pilot are buried. One of his brothers, Wyndham, was a paratrooper in the 6th Airborne Division, and served in Normandy, the Ardennes, and the Rhine Crossings. Later he volunteered to serve against the Japanese, and finally in Palestine in 1948. (http://www.flandersbattlefields.com/debtofhonour.html) Missing from night intruder 22.6.44 (Air Britain Serials)"/>
    <x v="0"/>
    <x v="16"/>
    <x v="1"/>
    <x v="1"/>
    <x v="0"/>
    <x v="34"/>
    <m/>
    <n v="6"/>
    <x v="32"/>
    <x v="0"/>
    <n v="1"/>
    <x v="0"/>
    <x v="46"/>
    <x v="0"/>
  </r>
  <r>
    <n v="1817"/>
    <s v="HK176"/>
    <x v="2"/>
    <s v="29/307"/>
    <x v="0"/>
    <x v="2"/>
    <n v="23"/>
    <s v="June"/>
    <x v="5"/>
    <s v="23 June 1944"/>
    <x v="0"/>
    <s v="Engine cut overshot forced landing into ditch and u/c collapsed Riccall 23.6.44 DBF (Air Britain Serials) 23.06.44 307 Sqn. HK176 Crashed on force landing at Ricall aerodrome after port engine failure. (Mosquito Crash Log)"/>
    <x v="2"/>
    <x v="3"/>
    <x v="2"/>
    <x v="1"/>
    <x v="2"/>
    <x v="1"/>
    <m/>
    <n v="6"/>
    <x v="32"/>
    <x v="0"/>
    <n v="1"/>
    <x v="0"/>
    <x v="21"/>
    <x v="2"/>
  </r>
  <r>
    <n v="2226"/>
    <s v="MM447"/>
    <x v="17"/>
    <s v="151/410/151"/>
    <x v="0"/>
    <x v="5"/>
    <n v="23"/>
    <s v="June"/>
    <x v="5"/>
    <s v="23 June 1944"/>
    <x v="0"/>
    <s v="23.06.1944 pm Ranger 151 to Saumur from Predannack crashed. at Grand Luce, NW of La Fleche (FCL). F/O AC Briant +, F/O JJ Battle RAAF +, both buried in La Fleche Communal Cem In day Rangers, F/O Bryant with F/O Battle and F/Lt Lindsay with P/O Brodie, shot up a number of railway targets. From these targets the flak was far from comfortable, and F/O Bryant and F/O Battle were shot down. Nothing was heard of their fate. (http://www.151squadron.org.uk/) Missing on day intruder to Saumur 23.6.44 (Air Britain Serials)"/>
    <x v="0"/>
    <x v="1"/>
    <x v="1"/>
    <x v="1"/>
    <x v="1"/>
    <x v="1"/>
    <m/>
    <n v="6"/>
    <x v="32"/>
    <x v="0"/>
    <n v="1"/>
    <x v="0"/>
    <x v="8"/>
    <x v="2"/>
  </r>
  <r>
    <n v="3874"/>
    <s v="HK463"/>
    <x v="17"/>
    <n v="410"/>
    <x v="0"/>
    <x v="2"/>
    <n v="23"/>
    <s v="June"/>
    <x v="5"/>
    <s v="23/24 June 1944"/>
    <x v="1"/>
    <s v="24.06.1944 Night patrol 410 from Zeals Hit by Flak over Barfleur, reported they were on fire. Lost without trace (FCL). F/O JR Steepe +, F/O DH Baker +, no known grave for pilot. Navigator buried in Bayeux War Cem 23/24 June 1944 (2nd TAF) F/Os J.R. Steepe and D.H. Baker had taken off from Zeals at the same time as Jones and Gregory. Some time later Steepe reported that he had been hit by flak and that his aircraft was on fire. His position at the time was off Barfleur. No further report was received. Later Baker's body was recovered from the Channel where the Mosquito had presumably gone down. He and his pilot had been with the Squadron since April of that year. (History of 410 Squadron) Hit by flak off Normandy 24.6.44 DBR (Air Britain Serials)"/>
    <x v="0"/>
    <x v="1"/>
    <x v="1"/>
    <x v="1"/>
    <x v="1"/>
    <x v="1"/>
    <m/>
    <n v="6"/>
    <x v="32"/>
    <x v="0"/>
    <n v="1"/>
    <x v="0"/>
    <x v="19"/>
    <x v="2"/>
  </r>
  <r>
    <n v="6494"/>
    <s v="NS837"/>
    <x v="12"/>
    <n v="21"/>
    <x v="0"/>
    <x v="16"/>
    <n v="23"/>
    <s v="June"/>
    <x v="5"/>
    <s v="23 June 1944"/>
    <x v="1"/>
    <s v="Coded G, suffered airspeed indicator failure returning from a night Ranger. Another Mosquito flew alongside, however speed was too high and aircraft broke through sea wall at Thorney Island. Navigator suffered light injuries, pilot died of injuries the next day. F/L M. J. Benn killed, F/O W.A. Roe injured. Overshot landing and hit sea wall on return from patrol Thorney Island 23.6.44 DBR (Air Britain Serials) 23.06.44 ?. NS837 Aircraft overshot Thorney Island aerodrome and crashed through sea wall into the River Solent. One killed, one injured. (Mosquito Crash Log)"/>
    <x v="2"/>
    <x v="7"/>
    <x v="115"/>
    <x v="1"/>
    <x v="2"/>
    <x v="1"/>
    <m/>
    <n v="6"/>
    <x v="32"/>
    <x v="0"/>
    <n v="1"/>
    <x v="0"/>
    <x v="48"/>
    <x v="0"/>
  </r>
  <r>
    <n v="1103"/>
    <s v="HP867"/>
    <x v="12"/>
    <s v="333/301FTU/45"/>
    <x v="3"/>
    <x v="16"/>
    <n v="24"/>
    <s v="June"/>
    <x v="5"/>
    <s v="24 June 1944"/>
    <x v="0"/>
    <s v="Hit tree low flying and bellylanded Dalbumgarh 24.6.44 (Air Britain Serials)"/>
    <x v="2"/>
    <x v="3"/>
    <x v="30"/>
    <x v="1"/>
    <x v="2"/>
    <x v="1"/>
    <m/>
    <n v="6"/>
    <x v="32"/>
    <x v="0"/>
    <n v="1"/>
    <x v="0"/>
    <x v="86"/>
    <x v="3"/>
  </r>
  <r>
    <n v="3539"/>
    <s v="HK480"/>
    <x v="17"/>
    <n v="264"/>
    <x v="0"/>
    <x v="2"/>
    <n v="24"/>
    <s v="June"/>
    <x v="5"/>
    <s v="24 June 1944"/>
    <x v="1"/>
    <s v="25.06.1944 Night patrol 264 over beachhead from Hartford Bridge . Lost without trace (FCL). F/L D Fox +, F/O CA Pryor +, no known graves, no further info Was P on 264 Sqn according to a photo, apparently at Church Fenton. Missing 24.6.44 (Air Britain Serials)"/>
    <x v="3"/>
    <x v="4"/>
    <x v="1"/>
    <x v="1"/>
    <x v="3"/>
    <x v="1"/>
    <m/>
    <n v="6"/>
    <x v="32"/>
    <x v="0"/>
    <n v="1"/>
    <x v="0"/>
    <x v="10"/>
    <x v="2"/>
  </r>
  <r>
    <n v="4605"/>
    <s v="KB329"/>
    <x v="13"/>
    <s v="627/139"/>
    <x v="0"/>
    <x v="8"/>
    <n v="24"/>
    <s v="June"/>
    <x v="5"/>
    <s v="24/25-Jun-44"/>
    <x v="1"/>
    <s v="25.06.1944 0345 139 to Berlin from Upwood intercepted by NF, crashed. 4km N Flatow, 6km SW Kremmen (BCL). F/L WW Boylson DFCbar RAAF +, S/L GH Wilson DSO DFC +, have no known graves 3./NJG 1 Ltn. Hittler. Es war ein Mk XX mit zwei der erfahrensten Besatzungen des 139. Squadron, dem Australier William W. Boylson, 25 Jahre, verheiratet, aus Guildford in Surry und George H. Wilson. Wahrscheinlich waren sie noch nicht über Berlin und sind demzufolge mit voller Bomberlast abgestürzt. Bei einem solchen Aufschlag wird in der Regel alles, auch die Besatzungen, in tausend Stücke zerrissen und weit verstreut. Aus diesem Grund wird man die beiden Besatzungsmitglieder nicht gefunden haben. (http://www.luftkrieg-oberhavel.de/webs/raf/r023.htm, which says Mosquito came down in the Kremmener Luch, just west of Kremmen, with a full bomb load. Google Maps shows what appears to be the remains of an impact crater 4.77km almost directly W of Kemmen, near Oranienburg) Aircraft was christened &quot;Moose Jaw&quot; ( Missing (Berlin) 24.6.44 (Air Britain Serials)    25.06.44 Ltn. Hittler 3./NJG 1 Mosquito  20 km. N.W. Berlin: 7.800 m. 01.37 Film C. 2027/II Anerk: Nr.79 (Tony Woods)_x000a__x000a_404623 Flight Lieutenant BOYLSON, William Wrixon DFC &amp; BAR _x000a_ _x000a_Source: _x000a_AWM 237 (65)    NAA: A705, 163/24/300   Micro Film No 463, OAFH _x000a_Commonwealth War Graves records.     W R Chorley : RAF Bomber Command losses of _x000a_the Second World War, Page 300, Volume 1944.  _x000a_ _x000a_Aircraft Type:  Mosquito _x000a_Serial number:  KB 329 _x000a_Radio call sign:  XD - _x000a_Unit:  ATTD 139 SQN RAF _x000a_Summary: _x000a_Mosquito KB 329 of No 139 (Jamaica) Sqn RAF, took off at 2324 hours on the night of _x000a_24/25th_x000a_ June 1944 from RAF Station Upwood, Huntingdonshire, UK in company with _x000a_nine other aircraft of the Squadron to carry out an attack on Berlin. The aircraft was not _x000a_seen or heard from after take off and failed to return to base.  _x000a_ _x000a_Crew: _x000a_RAAF 404623 Flt Lt Boylson, W W, DFC &amp; Bar, Captain (Pilot) _x000a_RAF Sqn Ldr Wilson, G H DSO, DFC (Navigator) _x000a_ _x000a_Both Flt Lt Boylson and Sqn Ldr Wilson have no known grave. Their names are _x000a_commemorated on the Mkemorial to the Missing, Runnymede, Surrey, UK. _x000a_ _x000a_Citation: The Citation for the award of DFC to Flt Lt Boylson is as follows : _x000a_This officer has completed a large number of operational sorties in heavy bomber aircraft _x000a_and throughout he has displayed a high standard of efficiency and courage. He is an _x000a_excellent operational pilot who has repeatedly accomplished his missions successfully, _x000a_pressing home his attacks on targets in Germany and Italy in the face of heavy _x000a_opposition. His personal example has been responsible for the high efficiency maintained _x000a_by his crew. (London Gazette 9/2/1943 P702). He was awarded a bar to his DFC in 1943 _x000a_and was killed in action on 25 June 1944. _x000a_See Page 59 ‘The Distinguished Flying Cross to Australians’ by Michael Maton. _x000a_ _x000a_Bar to DFC: The Citation of Bar to the DFC awarded to Flt Lt Boylson is as follows : _x000a_This officer has successfully completed operations over a long period. He is a most _x000a_determined captain of aircraft who has set a high standard of courage and devotion to _x000a_duty that is outstanding. Since being awarded the Distinguished Flying Cross, Flight _x000a_Lieutenant Boylson has participated in numerous sorties (London Gazette 11 June 1943 _x000a_page 2678). _x000a_See Page 399 ‘The Distinguished Flying Cross to Australians’ by Michael Maton. _x000a__x000a_MISSING WITH NO KNOWN GRAVE _x000a_ _x000a_    BY ALAN STORR"/>
    <x v="0"/>
    <x v="27"/>
    <x v="82"/>
    <x v="7"/>
    <x v="0"/>
    <x v="69"/>
    <m/>
    <n v="6"/>
    <x v="32"/>
    <x v="0"/>
    <n v="1"/>
    <x v="0"/>
    <x v="15"/>
    <x v="1"/>
  </r>
  <r>
    <n v="6238"/>
    <s v="LR373"/>
    <x v="12"/>
    <n v="21"/>
    <x v="0"/>
    <x v="16"/>
    <n v="24"/>
    <s v="June"/>
    <x v="5"/>
    <s v="24/25-Jun-44"/>
    <x v="1"/>
    <s v="(See also NS989) Abandoned over channel at 0200 June 24/25, F/L B.P. Horsley rescued and F/O F.C. Gunn lost. Air Marshal Sir Peter Horsley has died aged 80. He initially enlisted into the RAF as an Air Gunner but was eventually accepted for Pilot training and arrived at F.T.S Penfold Alberta in 1942. In 1943 he was sent to a Mosquito conversion unit at Greenwood New Brunswick and accompnaied by his Navigator Frank 'Bambi' Gunn they arrived back in the UK in early 1944._x000a_Posted to 21 Sqdn 140 Wing a Mosquito night intruder Sqdn based at Hunsdon they undertook low level operations in Europe. After D-Day they were shot down in the channel and Horsley survived for 3 days before being picked up by an ASR launch - his navigator did not survive. After a posting to 2nd TAF in France he returned home in 1947 and in 1949 was appointed equerry to the Royal family. In 1952 he was also appointed as CO of 29 Sqdn flying Meteors from Tangmere but eventually was given a full time post on Prince Phillips staff._x000a_He held numerous RAF posts including CO of Wattisham before retiring in 1975. One of his main interests was U.F.O's and he was fascintaed by the paranormal. The full Obituary can be read on _x000a_http://www.portal.telegraph.co.uk/news/main.jhtml?view=DETAILS&amp;grid=&amp;targetRule=10&amp;xml=%2Fnews%2F2001%2F12%2F29%2Fdb2901.xml Lost 25.6.44 (Air Britain Serials)"/>
    <x v="3"/>
    <x v="4"/>
    <x v="1"/>
    <x v="1"/>
    <x v="3"/>
    <x v="1"/>
    <m/>
    <n v="6"/>
    <x v="32"/>
    <x v="0"/>
    <n v="1"/>
    <x v="0"/>
    <x v="48"/>
    <x v="0"/>
  </r>
  <r>
    <n v="2791"/>
    <s v="HJ719"/>
    <x v="6"/>
    <n v="418"/>
    <x v="0"/>
    <x v="5"/>
    <n v="25"/>
    <s v="June"/>
    <x v="5"/>
    <s v="25 June 1944"/>
    <x v="0"/>
    <s v="25.06.1944 Diver patrol 418 to anti V1 from Holmsley South Engine failure during combat, crew baled out, both slightly injured. Lost without trace (FCL). W/O JJP McGale inj, F/O EJ Story inj, aircraft delivered to 418 in April 1943 Received at 418 Sqn. from 19 Movements Unit, 30 May 1943; to No.43 Group D.A., Ford, 6 June 1943; returned to No.418 Squadron, 17 September 1943; to No.43 Group, 2 May 1944. TH-U, letter on list dated 23 September 1943. (Hugh Halliday) During the early hours the crew of a 418 Squadron Mosquito were forced to abandon their machine leaving it to crash into a ditch at Red Barn, Upper Beeding. When dawn broke little was left on the surface to show that a twin engined aeroplane had crashed here and most of the wreckage had simply vanished into the soft clay. (http://web.archive.org/web/20040309224124/www.hurricane.fsbusiness.co.uk/chanctonburyruraldistrict.htm) This aircraft was &quot;Moonbeam McSwine&quot; on 418 Squadron (Mark Proulx) WO McGale had a target lined up in his gunsight when his starboard engine failed. Even after feathering it he managed to climb to 5000 feet; but then the port engine took fire, forcing him to restart the starboard and feather the port. The aircraft just made it over the English coast before the starboard engine conked out for good. McGale and his navigator, F/O E. T. Story, bailed out, the skipper at a height only 800 feet above ground. He sprained an ankle. (INTRUDER, The history of No. 418 Squadron. BY SQUADRON LEADER A. P. HEATHCOTE Air Historical Branch) Abandoned after engine fire nr Upper Beeding Sussex 25.6.44 (Air Britain Serials) 24.06.44- 418 Sqn. HJ719 Aircraft was in flight at 2,000 feet when starboard engine lost revs and caught fire, so pilot feathered propellor and attempted to glide to coast. The crew baled out and the aircraft crashed between Upper Beeding and Small Dole, (Mosquito Crash Log)_x000a_Lou Luma wrote that &quot;the aircraft that was assigned to Fin and me, 'D for Dog' had a painting of Moonbeam McSwine on it.&quot; (http://books.google.com.au/books?id=gzzoc3KOiQoC&amp;pg=PA150&amp;lpg=PA150&amp;dq=%22lou+luma%22&amp;source=bl&amp;ots=AwufFMqhMB&amp;sig=kEDS9L-A5ds7sxTOGPGS-lSgeS0&amp;hl=en&amp;ei=XJbETNKDFYWOvQPB5r3ACA&amp;sa=X&amp;oi=book_result&amp;ct=result&amp;resnum=6&amp;ved=0CCsQ6AEwBQ#v=onepage&amp;q=%22lou%20luma%22&amp;f=false)"/>
    <x v="0"/>
    <x v="12"/>
    <x v="7"/>
    <x v="1"/>
    <x v="4"/>
    <x v="1"/>
    <m/>
    <n v="6"/>
    <x v="32"/>
    <x v="0"/>
    <n v="1"/>
    <x v="0"/>
    <x v="30"/>
    <x v="0"/>
  </r>
  <r>
    <n v="320"/>
    <s v="HX896"/>
    <x v="12"/>
    <s v="301FTU/23/3ADF"/>
    <x v="3"/>
    <x v="1"/>
    <n v="25"/>
    <s v="June"/>
    <x v="5"/>
    <s v="25 June 1944"/>
    <x v="0"/>
    <s v="Spun into ground out of cloud Masirah 25.6.44 (Air Britain Serials)"/>
    <x v="2"/>
    <x v="2"/>
    <x v="35"/>
    <x v="1"/>
    <x v="2"/>
    <x v="1"/>
    <m/>
    <n v="6"/>
    <x v="32"/>
    <x v="0"/>
    <n v="1"/>
    <x v="1"/>
    <x v="96"/>
    <x v="0"/>
  </r>
  <r>
    <n v="4763"/>
    <s v="NS989"/>
    <x v="12"/>
    <n v="21"/>
    <x v="0"/>
    <x v="16"/>
    <n v="25"/>
    <s v="June"/>
    <x v="5"/>
    <s v="25 June 1944"/>
    <x v="0"/>
    <s v="(See also LR373) 25.06.1944 pm Day Ranger 305 to Denmark from Lasham shot down by Fw190 of JG1 and crash landed. Unknown location (FCL). W/C JRD Braham DSO2bar DFC 2bar pow, F/L DC Walch DFC RAAF pow, aircraft belonged to 21Sqn. , no further info. 25-06-44 Ofw. R.Spreckels 8 Aalborg O JG11 A. Mosquito 12:05 P..Qu.15-Ost-N/NK-8, 25m http://www.flensted.eu.com/1944085.shtml says Braham's aircraft was LR373, YH-A (as does Fighter Pilots of the RAF 1939-1945_x000a_ By Chaz Bowyer):  Mosquito FBVI LR373 crash landed near Hauervig 25/6-1944_x000a__x000a__x000a_The aircraft belonged to RAF 21 Sqn. Fighter Command and was coded YH-A._x000a_T/o Gravesend OP: Intruder to Barth._x000a__x000a__x000a_The flight to Barth would take the Mosquito over Denmark and when it crossed the Danish westcoast it was observer by two German ships. The Mosquito continued east over the islands of Fyn and Sjælland and then turned south over Møn towards the Germany coast. There was not a cloud in the sky and Pilot W/Cdr John R.D. Braham decided that it would be too risky to continue and Navigator F/Lt Don Walsh gave him a course bach to England via Sjælland and Fyn. _x000a__x000a_Near “Torbenfeldt” manor near Mørkøv on the island of Sjælland they attacked a car killing two Danes._x000a__x000a_When over Jylland they were attacked by two Fw 190 fighters from 10./ JG 11 based at Aalborg Ost._x000a__x000a_Near the Danish Westcoast Leutnant Robert Spreckles managed to damage the Mosquito and at 12:45 Braham belly landed it in the sea 10 metres from the shore at Holmsland Klit near Hauervig._x000a_Walsh and Braham left it in a hurry bieng afraid of getting machine gunned by the fighters when they made a low pass._x000a_ _x000a_Shortly after the English flyers were made POW`s by the local German post. They were taken to Esbjerg airfield to be quistioned before they were sent to Dulag Luft near Frankfurt for further quistioning. Here they meet with Spreckles. Later they were sent to Stalag Luft III Sagan._x000a__x000a__x000a_After the war Spreckles and Braham met and became close friends until Brahams death in 1974._x000a__x000a_Sources: LBUK, AS 62-526, AIR 37-16, “Scramble” by Braham._x000a__x000a_(http://www.flensted.eu.com/1944085.shtml) Abandoned over Channel returning from night intruder 25.6.44 (Air Britain Serials)"/>
    <x v="0"/>
    <x v="5"/>
    <x v="97"/>
    <x v="6"/>
    <x v="0"/>
    <x v="68"/>
    <m/>
    <n v="6"/>
    <x v="32"/>
    <x v="0"/>
    <n v="1"/>
    <x v="0"/>
    <x v="48"/>
    <x v="0"/>
  </r>
  <r>
    <n v="6063"/>
    <s v="MM499"/>
    <x v="17"/>
    <n v="96"/>
    <x v="0"/>
    <x v="2"/>
    <n v="25"/>
    <s v="June"/>
    <x v="5"/>
    <s v="25 June 1944"/>
    <x v="1"/>
    <s v="25.06.1944 Diver patrol 96 to anti V1 from West Malling Nose split open while chasing V1, crew baled out over Worthing. near Worthing, unknown location (FCL). W/C ED Cew DFC ok, W/O Croysdill ok, see also FCL 29/30July1944 for crew Abandoned nr Worthing Sussex after nose cone collapsed 25.6.44 (Air Britain Serials)"/>
    <x v="0"/>
    <x v="12"/>
    <x v="116"/>
    <x v="1"/>
    <x v="4"/>
    <x v="1"/>
    <m/>
    <n v="6"/>
    <x v="32"/>
    <x v="0"/>
    <n v="1"/>
    <x v="0"/>
    <x v="54"/>
    <x v="2"/>
  </r>
  <r>
    <n v="1969"/>
    <s v="HX901"/>
    <x v="12"/>
    <s v="29/464/107"/>
    <x v="0"/>
    <x v="16"/>
    <n v="26"/>
    <s v="June"/>
    <x v="5"/>
    <s v="26 June 1944"/>
    <x v="0"/>
    <s v="Served with 464 Sqn, under RAF control 9/43 coded SB-E. (Brian Fillery's website) Engine cut over Normandy crashlanded at Exeter 26.6.44 (Air Britain Serials)"/>
    <x v="2"/>
    <x v="3"/>
    <x v="2"/>
    <x v="1"/>
    <x v="2"/>
    <x v="1"/>
    <m/>
    <n v="6"/>
    <x v="32"/>
    <x v="0"/>
    <n v="1"/>
    <x v="0"/>
    <x v="57"/>
    <x v="0"/>
  </r>
  <r>
    <n v="7729"/>
    <s v="LR413"/>
    <x v="14"/>
    <n v="540"/>
    <x v="0"/>
    <x v="0"/>
    <n v="26"/>
    <s v="June"/>
    <x v="5"/>
    <s v="26 June 1944"/>
    <x v="0"/>
    <s v="Crashlanded in Corsica after PR mission to Marseille 26.6.44 (Air Britain Serials)"/>
    <x v="2"/>
    <x v="7"/>
    <x v="32"/>
    <x v="1"/>
    <x v="2"/>
    <x v="1"/>
    <m/>
    <n v="6"/>
    <x v="32"/>
    <x v="0"/>
    <n v="1"/>
    <x v="0"/>
    <x v="16"/>
    <x v="0"/>
  </r>
  <r>
    <n v="3513"/>
    <s v="NS880"/>
    <x v="12"/>
    <n v="605"/>
    <x v="0"/>
    <x v="5"/>
    <n v="26"/>
    <s v="June"/>
    <x v="5"/>
    <s v="26 June 1944"/>
    <x v="0"/>
    <s v="Was UP-M on 605 Squadron (Ian Piper: http://www.605squadron.co.uk/Squadron_aircraft.htm) Broke up in air on air test and crashed on Margate railway station Kent 26.6.44 (Air Britain Serials) 26.06.44 605 Sqn. NS880 Aircraft was flying at about 1,000 feet when it was seen to break up and dive into the ground in flames at Margate Railway Station. Two killed. (Mosquito Crash Log)"/>
    <x v="2"/>
    <x v="2"/>
    <x v="8"/>
    <x v="1"/>
    <x v="2"/>
    <x v="1"/>
    <m/>
    <n v="6"/>
    <x v="32"/>
    <x v="0"/>
    <n v="1"/>
    <x v="0"/>
    <x v="22"/>
    <x v="0"/>
  </r>
  <r>
    <n v="342"/>
    <s v="MM139"/>
    <x v="20"/>
    <s v="105/692"/>
    <x v="0"/>
    <x v="8"/>
    <n v="26"/>
    <s v="June"/>
    <x v="5"/>
    <s v="26/27 June 1944"/>
    <x v="1"/>
    <s v="27.06.1944 2338 low level attack on railway workshops 692 to Göttingen from Gransden Lodge hit by FLAK. Lost without trace (BCL). F/L JP Farrow DFC DFM RNZAF pow, F/O CR Strang RNZAF +, no further info Missing (Gottingen) 27.6.44 (Air Britain Serials)"/>
    <x v="0"/>
    <x v="1"/>
    <x v="1"/>
    <x v="1"/>
    <x v="1"/>
    <x v="1"/>
    <m/>
    <n v="6"/>
    <x v="32"/>
    <x v="0"/>
    <n v="1"/>
    <x v="0"/>
    <x v="66"/>
    <x v="0"/>
  </r>
  <r>
    <n v="3958"/>
    <s v="DZ550"/>
    <x v="4"/>
    <s v="109/105/1655MTU"/>
    <x v="0"/>
    <x v="7"/>
    <n v="27"/>
    <s v="June"/>
    <x v="5"/>
    <s v="27 June 1944"/>
    <x v="0"/>
    <s v="1655 MTU 27/06/1944 Training DZ550 Mosquito IV T/o 1448 Warboys briefed for a cross country and instructed to land at Wyton. Dived and crashed at approximately 1740 at Chesterton Farm, Benwick, 4 miles NW from Chatteris, Cambridgeshire. F/O W SDonovan DFM 26 126763 SHEFFIELD (BURNGREAVE) CEMETERY 2413437Sgt. G Royall 21 1582033 HORNINGLOW (ST. JOHN) CHURCHYARD 2713007 (http://www.156squadron.com/display_newpff_roll.asp?ID=1655%20MTU) Dived into ground Chesterton Farm Hunts. 27.6.44 (Air Britain Serials) 27.06.44 1655MTU. DZ550 Pilot lost control in cloud and crashed at Chesterton Farm, Hunts, killing two. (Mosquito Crash Log)"/>
    <x v="2"/>
    <x v="2"/>
    <x v="52"/>
    <x v="1"/>
    <x v="2"/>
    <x v="1"/>
    <m/>
    <n v="6"/>
    <x v="32"/>
    <x v="0"/>
    <n v="1"/>
    <x v="1"/>
    <x v="12"/>
    <x v="0"/>
  </r>
  <r>
    <n v="2288"/>
    <s v="HK119"/>
    <x v="2"/>
    <s v="85/307"/>
    <x v="0"/>
    <x v="2"/>
    <n v="27"/>
    <s v="June"/>
    <x v="5"/>
    <s v="27 June 1944"/>
    <x v="0"/>
    <s v="27-Jun-44. Mosquito NFXII HK119, EW-J. ??? Crashed on the Island of Man. Crew unhurt. Engine cut undershot landing Andreas 27.6.44 (Air Britain Serials)"/>
    <x v="2"/>
    <x v="3"/>
    <x v="2"/>
    <x v="1"/>
    <x v="2"/>
    <x v="1"/>
    <m/>
    <n v="6"/>
    <x v="32"/>
    <x v="0"/>
    <n v="1"/>
    <x v="0"/>
    <x v="21"/>
    <x v="2"/>
  </r>
  <r>
    <n v="2891"/>
    <s v="DD787"/>
    <x v="2"/>
    <s v="151/141"/>
    <x v="0"/>
    <x v="17"/>
    <n v="27"/>
    <s v="June"/>
    <x v="5"/>
    <s v="27/28 June 1944"/>
    <x v="1"/>
    <s v="28.061944 2310 Serrate Patrol over northern France 141 Bomber Support from West Raynham attacked over Holland by NF and exploded, throwing clear Engelbach. near Weert-Vrakker, where debris was found 0130 (BCL). F/L PS Engelbach pow, F/O RS Mallett DFC +, Mallet buried at Eindhoven Woensel Gen Cem_x000a__x000a_On 27/6/44 DD787 failed to return from a &quot;Serrate&quot; sortie over Northern France with Flt Lt P S Engelbach and Flt Lt R S Mallett DFC. Took off 23.10 hrs and attacked by a night fighter over Holland and exploded. Pilot was thrown clear and became a PoW but the navigator is buried in Woensel general cemetery, Eindhoven. (Mike Packham) Came down at Budel, 4km W of Weert, 21km SE of Eindhoven at 0100 according to a German report KU 2355. (http://www.footnote.com/image/38656817/mosquitoes%7CMosquito/) Missing from Serrate patrol over N.France 28.6.44 (Air Britain Serials)_x000a__x000a_MH - Was this friendly fire from another 141 Squadron aircraft?"/>
    <x v="0"/>
    <x v="16"/>
    <x v="1"/>
    <x v="1"/>
    <x v="0"/>
    <x v="34"/>
    <m/>
    <n v="6"/>
    <x v="32"/>
    <x v="0"/>
    <n v="1"/>
    <x v="0"/>
    <x v="45"/>
    <x v="0"/>
  </r>
  <r>
    <n v="1213"/>
    <s v="DK327"/>
    <x v="4"/>
    <s v="AAEE/139/192"/>
    <x v="0"/>
    <x v="15"/>
    <n v="27"/>
    <s v="June"/>
    <x v="5"/>
    <s v="27/28 June 1944"/>
    <x v="1"/>
    <s v="28.06.1944 0010 operation around Vitry-le-Francois 192 BS from Foulsham badly shot about, crash landed. Friston airfield, Sussex 0253 (BCL). F/O WJ Crimmen ok, F/L RO Burgess ok, repair abandoned 04.08.1944. Aircraft which attacked DK327 was another Mosquito (Mosquito) 27/28 June 1944 (Chorley via Lost Bombers) Damaged by Allied aircraft and crashlanded at Friston 28.6.44 (Air Britain Serials) 28.06.44 192 Sqn. DK327 Crash landed at Friston aerodrome after being attacked by 'friendly' fighter. Crew unhurt. (Mosquito Crash Log) F/O Crimmen (sic) with F/Lt Burgess in Mosquito 'N' carried out a special duty flight to Vitry le Francois. While over enemy occupied territory, this aircraft was badly shot up and was unable to reach base. It crash landed at Friston. Neither the pilot nor the special observer was injured. I have a copy of the report for this incident which was friendly fire as they saw the Mossie that did it (probably Rice of 141 Sqn who claimed a Ju 88 near Cambrai at 0122 hrs; they were attacked 0120 hrs). It was Mossie DK327/N and the crew were Fg Off W J Crimmin DFC &amp; Flt Lt R O Burgess which came down at Friston 0253 hrs. (http://forum.12oclockhigh.net/showthread.php?t=42034)"/>
    <x v="0"/>
    <x v="14"/>
    <x v="63"/>
    <x v="1"/>
    <x v="4"/>
    <x v="1"/>
    <m/>
    <n v="6"/>
    <x v="32"/>
    <x v="0"/>
    <n v="1"/>
    <x v="0"/>
    <x v="43"/>
    <x v="0"/>
  </r>
  <r>
    <n v="695"/>
    <s v="HJ941"/>
    <x v="2"/>
    <s v="456/141"/>
    <x v="0"/>
    <x v="17"/>
    <n v="27"/>
    <s v="June"/>
    <x v="5"/>
    <s v="27/28 June 1944"/>
    <x v="1"/>
    <s v="28.06.1944 2310 Serrate Patrol over northern France 141 Bomber Support from West Raynham shot down by NF, crashed. at Izegem, West Vlaanderen, some 7km SE Roeselare 0300 (BCL). F/L HR Hampshire +, W/O AAW Melrose +, buried at Wevelgem Communal Cem. Was TW-X on 141 Sqn. according to Michael Allen's book. 27/28 June 1944 (Chorley via Lost Bombers) Serial Range HJ911 - HJ944.34 Mosquito Mk.F.Mk11. Powered by Merlin 21/22 engines. Delivered by De havilland (Leavesden) between 9Sep42 and 9Jan43. HJ941 was one of two 141 Sqdn Mosquitoes lost on this operation. See: DD787. Airborne 2310 27Jun44 from West raynham for a Serrate patrol over northern France. Shot down by a night-fighter, crashing at Izegem (West-Vlaanderen) some 7km SE of Roeslare, Belgium. Both airmen are buried in Wevelgem Communal Cemetery. F/L H.R.Hampshire KIA W/O A.A.W.Melrose KIA &quot; 28 June 1944 Oblt. Heinz Ferger 3 NJG 3 Mosquito 7km SE Roulers: 3500m 10.3 (MH - should this be 00:30?) A German report gives time as 0030, Hampshire's identity recognised, Melrose not. (http://www.footnote.com/image/38656817/mosquitoes%7CMosquito/) Missing from bomber support mission 28.6.44 (Air Britain Serials)"/>
    <x v="0"/>
    <x v="6"/>
    <x v="117"/>
    <x v="24"/>
    <x v="0"/>
    <x v="70"/>
    <m/>
    <n v="6"/>
    <x v="32"/>
    <x v="0"/>
    <n v="1"/>
    <x v="0"/>
    <x v="45"/>
    <x v="2"/>
  </r>
  <r>
    <n v="1707"/>
    <s v="ML909"/>
    <x v="11"/>
    <s v="109/139"/>
    <x v="0"/>
    <x v="8"/>
    <n v="28"/>
    <s v="June"/>
    <x v="5"/>
    <s v="28 June 1944"/>
    <x v="0"/>
    <s v="28.06.1944 Training 139 lost power on port engine, force landed. between Suffield and Antingham, 3miles NW North Walsham, Norfolk (BCL). F/O T Dickinson DFM inj, F/O EK Martin DFM inj, Engine lost power after takeoff crashlanded and broke up Antingham Norfolk 28.6.44 (Air Britain Serials) 28.06.44 139 Sqn. ML909 After take-off port engine over speeded and pilot was unable to feather it so force landed in a field at Suffield, Norfolk. Crew unhurt. (Mosquito Crash Log)"/>
    <x v="2"/>
    <x v="2"/>
    <x v="73"/>
    <x v="1"/>
    <x v="2"/>
    <x v="1"/>
    <m/>
    <n v="6"/>
    <x v="32"/>
    <x v="0"/>
    <n v="1"/>
    <x v="0"/>
    <x v="15"/>
    <x v="0"/>
  </r>
  <r>
    <n v="3912"/>
    <s v="ML960"/>
    <x v="20"/>
    <n v="109"/>
    <x v="0"/>
    <x v="8"/>
    <n v="28"/>
    <s v="June"/>
    <x v="5"/>
    <s v="28/29 June 1944"/>
    <x v="1"/>
    <s v="29.06.1944 2315 109 to Scholven-Buer from Little Staughton badly shot about by NF, on return 1 engine caught fire, crash landed. Manston airfield, Kent 0215 (BCL). F/L DN Russell inj, F/O JS Barker inj, 28/29 June 1944 Airborne 2315 28Jun44 from Little Staughton. Bafly shot about by a night-fighter and on return an engine caught fire as the Mosquito neared Ramsgate. Crash-landed 0215 at RAF Manston, Kent. F/L D.N.Russell Inj F/O J.S.Barker Inj (Lost Bombers) Damaged by night fighter and crashlanded Manston 29.6.44 (Air Britain Serials)"/>
    <x v="1"/>
    <x v="16"/>
    <x v="1"/>
    <x v="1"/>
    <x v="0"/>
    <x v="34"/>
    <m/>
    <n v="6"/>
    <x v="32"/>
    <x v="0"/>
    <n v="1"/>
    <x v="0"/>
    <x v="18"/>
    <x v="0"/>
  </r>
  <r>
    <n v="2403"/>
    <s v="DZ482"/>
    <x v="4"/>
    <s v="139/627"/>
    <x v="0"/>
    <x v="8"/>
    <n v="29"/>
    <s v="June"/>
    <x v="5"/>
    <s v="29 June 1944"/>
    <x v="0"/>
    <s v="29.06.1944 1237 mark flying bomb facility 627 to Beauvoir from Woodhall Spa hit by FLAK after releasing markers, crew baled out at 3000ft, crashed. just to SW Boubers-sur-Canche (Pas de Calais), 12km SSW St.Pol-sur-ternoise (BCL). F/O JG de B Plattes pow, F/O CG Thompson RCAF evd, _x000a__x000a_On completion of their task the Mosquitoes of 627 Squadron turned away from the target and formed into stepped-down line astern formation with the CO in the lead. They flew towards the French coast at low level, with Saint-Smith in the Tail End Charlie position and nearest to the ground. At some point in their passage a V1 doodlebug was launched from a ramp slightly ahead of the Mosquitoes and accelerated towards its target – London. However, almost immediately its motor cut out and the V1 crashed below the 627 Squadron formation, which had just overtaken it. Flying Officer Saint-Smith’s aircraft took the full force of the blast from the exploding V1 and “O” – Orange crashed out of control, shattered by the weapon. The crew were killed._x000a__x000a_Flying Officer George Platts was at a slightly higher level than “O”-Orange and his aircraft was less affected by the blast from the doodlebug. Nevertheless, both engines cut out and Platts could not restore power. He made a forced landing in the French countryside, and the Mosquito was badly damaged. George Platts sustained a broken leg in the crash landing but his navigator, Flying Officer George Thompson RCAF, was unhurt. Platts ordered the navigator to abandon the aircraft and get away from the area as quickly as he could, thence to get home if humanly possible. Thompson needed no further bidding. He jettisoned the top hatch and leapt out of “P”-Peter, running like a gazelle for nearby woods. After a short time he arrived at a farm where he discovered a well near the farmhouse. He launched himself into the well and stayed there while German soldiers arrived overhead and made a search for him. Mercifully, no one looked down the well and George Thompson remained undetected. At the end of the day the farmer came to the well and wound his Canadian visitor up in the bucket. Thompson remained in the farm until the British Army overran the whole doodlebug area early in September. He was then flown back to the UK and reported to Woodhall Spa, being seized upon with cries of joy by his Squadron colleagues._x000a__x000a_Flying Officer Platts was not so lucky. The Germans soon found him in “P”-Peter and took him to hospital in France, and thence to Stalag Luft 3 at Sagan in Germany, where he spent almost a year as a guest of the Third Reich. He did not return to Woodhall Spa and all contact with him was lost._x000a_(http://www.627squadron.co.uk/SDDoodlebug.htm) Missing (Beauvoir) 30.6.44 (Air Britain Serials)"/>
    <x v="0"/>
    <x v="30"/>
    <x v="1"/>
    <x v="1"/>
    <x v="4"/>
    <x v="1"/>
    <m/>
    <n v="6"/>
    <x v="32"/>
    <x v="0"/>
    <n v="1"/>
    <x v="0"/>
    <x v="58"/>
    <x v="0"/>
  </r>
  <r>
    <n v="2529"/>
    <s v="DZ516"/>
    <x v="4"/>
    <s v="139/627"/>
    <x v="0"/>
    <x v="8"/>
    <n v="29"/>
    <s v="June"/>
    <x v="5"/>
    <s v="29 June 1944"/>
    <x v="0"/>
    <s v="29.06.1944 1236 mark flying bomb facility 627 to Beauvoir from Woodhall Spa homebound when hit by premature in-flight explosion of V1 from nearby site. Lost without trace (BCL). F/O JA Saint-Smith DFC DFM RAAF +, F/O GE Heath DFC DFM RAAF +, rest in extension of Abbeville Communal Cem, aircraft log book lies in Bournemouth TownHall Coded AZ-O (http://www.627squadron.co.uk/SDDoodlebug.htm) O on 627 Squadron (www.lostbombers.co.uk) &quot;Serial Range DZ515 - DZ559. 44 Mosquito B.Mk1V Series 11. Powered by Merlin 21/23 engines. Part of a batch of 250 (except for four conv.to PR.V111 and four conv.to NFXV) delivered by De Havilland between 5Dec42 and 21mar43. DZ516 was one of two 627 Sqdn Mosquitoes lost on this operation. See: DZ482. This Mosquito had been purchased by money raised in a Bournemouth Wings for Victory appeal. In 1996 the aircraft's Operational Log Book was discovered, along with several other similar documents, in the Town Hall by the Mayor, Councillor Jean Moore. Airborne 1236 from Woodhall Spa to mark the V-1 Site at Beauvoir. Believed to be homebound when the aircraft wa destroyed by a premature in-flight explosion from a V1 flying-bomb, launched from a nearby site. Both are buried in the extension to Abbeville Communal Cemetery. Both had previously flown with 460 Sqdn, their DFMs being Gazetted on the same day, 14May43. On 15Aug44, their DFCs were jointly published. F/O J.A.Saint-Smith DFC DFM RAAF KIA F/O G.E.Heath DFC DFM RAAF KIA &quot; (Chorley via Lost Bombers) Missing (Beauvoir) 29.6.44 (Air Britain Serials)"/>
    <x v="0"/>
    <x v="30"/>
    <x v="1"/>
    <x v="1"/>
    <x v="4"/>
    <x v="1"/>
    <m/>
    <n v="6"/>
    <x v="32"/>
    <x v="0"/>
    <n v="1"/>
    <x v="0"/>
    <x v="58"/>
    <x v="0"/>
  </r>
  <r>
    <n v="6660"/>
    <s v="MM573"/>
    <x v="17"/>
    <n v="409"/>
    <x v="0"/>
    <x v="2"/>
    <n v="29"/>
    <s v="June"/>
    <x v="5"/>
    <s v="29 June 1944"/>
    <x v="1"/>
    <s v="29.06.1944 Beachhead patrol 409 from Hunsdon crashed after hitting high tension cable which took the tail off. near Hunsdon (FCL). P/O AG Vautous +, W/O WL Mitchell +, both buried at Brookwood Cem Flow into ground descending in cloud on return from night patrol over Normandy Little Hallingbury Essex 29.6.44 (Air Britain Serials) 29.06.44 409 Sqn. MM573 Pilot flew aircraft into ground at Little Hallingbury, Essex as he was preparing to land after descending through cloud. Crew killed. (Mosquito Crash Log)"/>
    <x v="2"/>
    <x v="7"/>
    <x v="53"/>
    <x v="1"/>
    <x v="2"/>
    <x v="1"/>
    <m/>
    <n v="6"/>
    <x v="32"/>
    <x v="0"/>
    <n v="1"/>
    <x v="0"/>
    <x v="95"/>
    <x v="2"/>
  </r>
  <r>
    <n v="4894"/>
    <s v="HK460"/>
    <x v="17"/>
    <n v="409"/>
    <x v="0"/>
    <x v="2"/>
    <n v="30"/>
    <s v="June"/>
    <x v="5"/>
    <s v="30 June 1944"/>
    <x v="0"/>
    <s v="Engine cut overshot landing at Ford returning from V-1 patrol 30.6.44 (Air Britain Serials)"/>
    <x v="2"/>
    <x v="7"/>
    <x v="2"/>
    <x v="1"/>
    <x v="2"/>
    <x v="1"/>
    <m/>
    <n v="6"/>
    <x v="32"/>
    <x v="0"/>
    <n v="1"/>
    <x v="0"/>
    <x v="95"/>
    <x v="2"/>
  </r>
  <r>
    <n v="5392"/>
    <s v="HR134"/>
    <x v="12"/>
    <n v="248"/>
    <x v="0"/>
    <x v="12"/>
    <n v="30"/>
    <s v="June"/>
    <x v="5"/>
    <s v="30 June 1944"/>
    <x v="0"/>
    <s v="P/O Wally Tonge and F/S Ron Rigby were hit by flak and made it into their dingy a mile or two off Concarneau in Brittany, but were not rescued. They rest in the village cemetery in Combrit, according to The Mossie, Number 28. This Mosquito XV111 aircrew were murdered.Rigby was shot in cold blood and Tonge was drowned when he was held under the water after jumping back into the sea from a French boat that had picked them up from their dingies.This act was carried out by Germans from a boat when they were being taken into custody._x000a__x000a_The truth was found out by Tonge's father who travelled to Brittany after the war, being said to be the first British civilian to travel to France post war.Despite frequent letters to the RAF,he was not satisfied with the answers having being aware that others of the squadron had seen the aircraft with two crew leaving safey by parachute.Others speak of the aircraft landing under control on the sea._x000a__x000a_The war was over in this part of Brittany by September 1944, the FFI groups having playing their part in ridding the area of Germans as the Americans swept towards Brest _x000a__x000a_Google Search for &quot;Tonge War dead&quot; for full story and the graves of the two crew. Walter Tonge was a former flying pupil at RAF Cranage where he receives a mention &quot;believed to to killed in action on 30 June 1944&quot;.His father eventually knew different._x000a__x000a_Looking again at the newspater report, French officials higher than the local Gendarmerie must have looked deeper into this incident as Lieut Rossignol belonged to the Deuxieme Bureux, which prior to Vichy was a branch of French Military Intelligence involved with intellegence relating to enemy troops.Vichy disbanded the system, no doubt to suit the German invader but De Gaulle reinstated the structure.There was a lot of work for the D.B to follow up in the aftermath of the occupation.These officials would not normally be based in a small fishing port such as Concarneau and would have been directed to the case by the French intelligence authorities._x000a__x000a_I would think that somewhere in the D.B archives will lie an official report.Whether the perpretators would be identified is a different matter but I think that the German unit involved could be easily included_x000a__x000a_(http://www.ww2talk.com/forum/war-air/13066-mosquito-crew-murder.html) Damaged by flak from convoy and ditched off Benodet 30.6.44 (Air Britain Serials)"/>
    <x v="0"/>
    <x v="1"/>
    <x v="1"/>
    <x v="1"/>
    <x v="1"/>
    <x v="1"/>
    <m/>
    <n v="6"/>
    <x v="32"/>
    <x v="0"/>
    <n v="1"/>
    <x v="0"/>
    <x v="52"/>
    <x v="3"/>
  </r>
  <r>
    <n v="6815"/>
    <s v="NS926"/>
    <x v="12"/>
    <n v="464"/>
    <x v="0"/>
    <x v="16"/>
    <n v="30"/>
    <s v="June"/>
    <x v="5"/>
    <s v="30 June 1944"/>
    <x v="0"/>
    <s v="Served with 464 Sqn, under RAF control 5/44 to 30/6/44. swung on T/O Collided with Lancaster (Broke its back) for instructional use. (Brian Fillery's website) Swung on take-off and hit Lancaster ND812 Thorney Island 4.7.44 to 4835M (Air Britain Serials) 04.07.44 464 Sqn. NS926 Aircraft swung on take-off from Thorney Island aerodrome and hit Lancaster ND812 which was parked on dispersal. Crew unhurt. (Mosquito Crash Log)    AUS409464 F/O (Pilot) William Harvey TONKIN RAAF - Uninjured,  153315 F/O (Nav.) Leslie C. WEBB RAFVR - Uninjured (http://www.rafcommands.com/forum/showthread.php?17839-Accident-Mosquito-NS926-464-Sqdn-RAAF)"/>
    <x v="2"/>
    <x v="3"/>
    <x v="33"/>
    <x v="1"/>
    <x v="2"/>
    <x v="1"/>
    <m/>
    <n v="6"/>
    <x v="32"/>
    <x v="0"/>
    <n v="1"/>
    <x v="0"/>
    <x v="46"/>
    <x v="0"/>
  </r>
  <r>
    <n v="2051"/>
    <s v="DZ644"/>
    <x v="4"/>
    <s v="627/139"/>
    <x v="0"/>
    <x v="8"/>
    <n v="30"/>
    <s v="June"/>
    <x v="5"/>
    <s v="30 June / 1 July 1944"/>
    <x v="1"/>
    <s v="01.07.1944 2345 139 to Homberg from Upwood hit by FLAK while crossing French coast, crashed. near Marquise, Pas-de Calais (BCL). W/O HEL Griffiths +, F/O L Wolfson +, buried in Marquise XD-V (www.lostbombers.co.uk) Crashed 0240 Ikm N of Oudenberg, 7km N of Marquice. KE9146 (http://www.footnote.com/image/38657124/mosquitoes%7CMosquito/) Missing (Homberg) 1.7.44 (Air Britain Serials)"/>
    <x v="0"/>
    <x v="1"/>
    <x v="1"/>
    <x v="1"/>
    <x v="1"/>
    <x v="1"/>
    <m/>
    <n v="6"/>
    <x v="32"/>
    <x v="0"/>
    <n v="1"/>
    <x v="0"/>
    <x v="15"/>
    <x v="0"/>
  </r>
  <r>
    <n v="3744"/>
    <s v="LR409"/>
    <x v="14"/>
    <s v="309FTU/60 SAAF"/>
    <x v="1"/>
    <x v="0"/>
    <n v="3"/>
    <s v="September"/>
    <x v="5"/>
    <d v="1944-09-03T00:00:00"/>
    <x v="0"/>
    <s v="See also HK399. NFT 7.44 (Air Britain Serials) The 60 Squadron narrative for August 1944 indicates that LR409 was promised to 60 Sqn, having been rebuilt in North Africa, by Air Vice Marshal Dawson of M.A.A.F. in an interview with Major Allam on 18 August, after the O.C. of 336 Wing, W/C Hughes, authorised Allam to travel to Algiers to explain to Dawson the dire shortage of operational aircraft on 60 Sqn. Delivery of LR409 was promised for 28 August, though the narrative does not mention if this deadline was kept. The return for September 3 indicates that a Mk.IX Mosquito was lost on a ferry flight from Blida, Lt. Hargrave and Lt. Rees both missing. The narrative for September reads: &quot;The squadron unfortunately lost another aircraft and crew during the month. At 14.42 hours on Sept 2nd, Lt. R.A. Hargrave and his Observer Lt. F.G. Rees took off from San Severo aerodrome in Mosquito 469 for Blida, where they were to collect a new aircraft allotted to the squadron. From information received it appears that Lt. Hargrave and his Observer left No. 162 M.U. Blida at 12.45 hours on 3rd September 1944 on their return journey. At 14.56 hours a message was picked up by a Fixing Station on the N.W. tip of Sicily to the effect that they were in trouble and might have to ditch. No news has since been heard of the aircraft. Air Sea Rescue at Palermo instituted a search at first light the following morning using both aeroplanes and launches but although they continued for another two days, no trace was found of the A/C or its occupants.&quot; The Interrogation Reports in the Squadron records specify which aircraft is used on the sortie reports, however MH can find no trace of LR409 ever having been listed on a sortie. As Air Britain has no information on the fate of LR409 (NFT - no further trace), and no record of a Mosquito loss on 3 September, MH feels sure it is LR409 which was lost on the ferry flight."/>
    <x v="2"/>
    <x v="2"/>
    <x v="43"/>
    <x v="1"/>
    <x v="2"/>
    <x v="1"/>
    <m/>
    <n v="7"/>
    <x v="33"/>
    <x v="0"/>
    <n v="1"/>
    <x v="0"/>
    <x v="34"/>
    <x v="0"/>
  </r>
  <r>
    <n v="5892"/>
    <s v="MM516"/>
    <x v="17"/>
    <n v="29"/>
    <x v="0"/>
    <x v="2"/>
    <n v="1"/>
    <s v="July"/>
    <x v="5"/>
    <s v="1 July 1944"/>
    <x v="0"/>
    <s v="Lost height after slow roll while low flying and hit ground Bishops Stortford Herts. 1.7.44 (Air Britain Serials) 01.07.44 29 Sqn. MM516 Aircraft flying very low, did a slow roll, stalled and crashed at Bishops Stortford, Herts, killing two. (Mosquito Crash Log)"/>
    <x v="2"/>
    <x v="2"/>
    <x v="34"/>
    <x v="1"/>
    <x v="2"/>
    <x v="1"/>
    <m/>
    <n v="7"/>
    <x v="34"/>
    <x v="0"/>
    <n v="1"/>
    <x v="0"/>
    <x v="31"/>
    <x v="2"/>
  </r>
  <r>
    <n v="2566"/>
    <s v="HK399"/>
    <x v="17"/>
    <s v="301FTU/256"/>
    <x v="1"/>
    <x v="5"/>
    <n v="1"/>
    <s v="July"/>
    <x v="5"/>
    <s v="1/2 July 1944"/>
    <x v="1"/>
    <s v="COTTRELL, Wt Off Rex Frederick, NZ416214, RNZAF - Mosquito Navigator 256 Sqn, RAF - 3 Jul 1944 (Age 21); France. German report says a Mosquito came down at 1300 on 3 July, 5km N Valbonne, 20km NE Lyon, KE9413 (http://www.footnote.com/image/38657225/mosquitoes%7CMosquito/) See also LR409 KE9150 says a Mosquito came down 5 km N Mont-Luel, 20km NE Lyon at 0015 on 3 July 1944 (same) However, KE2369 specifies the aircraft at 0030 on 2 July was JT-D of 256 Squadron. (http://www.footnote.com/image/38657157/mosquitoes%7CMosquito/) Missing from intruder mission to Lyon 3.7.44 (Air Britain Serials) Pilot W/O T.D. de Renzy, broken arm, suffering from burns, was cared for by residents, then taken away by the Germans to hospital in Lyons. (http://francecrashes39-45.net/page_fiche_av.php?id=3623)"/>
    <x v="3"/>
    <x v="4"/>
    <x v="1"/>
    <x v="1"/>
    <x v="3"/>
    <x v="1"/>
    <m/>
    <n v="7"/>
    <x v="34"/>
    <x v="0"/>
    <n v="1"/>
    <x v="0"/>
    <x v="32"/>
    <x v="2"/>
  </r>
  <r>
    <n v="2357"/>
    <s v="ML931"/>
    <x v="20"/>
    <n v="109"/>
    <x v="0"/>
    <x v="8"/>
    <n v="1"/>
    <s v="July"/>
    <x v="5"/>
    <s v="1/2 July 1944"/>
    <x v="1"/>
    <s v="02.07.1944 2320 109 to Scholven-Buer from Little Staughton hit by cannon fire from NF. Woodbridge airfield, Sussex 0225 (BCL). F/L L Gatrill ok, F/O AJ Burnett ok, Oblt. Fincke 2./NJG 1claimed a Mosquito N on 109 Squadron (encounter report - Mosquito was returning on one engine after having been hit by flak, at 01:35 heard a thump in the fuselage and saw tracers passing, escaped from two attacks by diving and changing direction. Mosquito crashed on landing.) 02.07.44 Oblt. Fincke 2./NJG 1 Mosquito  Raum FuF. Gorilla: no height 01.38 Film C. 2027/II VNE: ASM - time and location are both correct. The Germans mentioned this incident in their reports of missing allied aircraft - KE9151 and KU2405, gave the location as 60 km W Den Haag, and stunningly reported the markings as possibly being HG 6 - not far off the actual markings of HS-N. (http://www.footnote.com/image/38657157/mosquitoes%7CMosquito/) Damaged by night fighter returning from Scholven and crashlanded at Woodbridge 2.7.44 (Air Britain Serials)"/>
    <x v="1"/>
    <x v="27"/>
    <x v="54"/>
    <x v="7"/>
    <x v="0"/>
    <x v="71"/>
    <m/>
    <n v="7"/>
    <x v="34"/>
    <x v="0"/>
    <n v="1"/>
    <x v="0"/>
    <x v="18"/>
    <x v="0"/>
  </r>
  <r>
    <n v="318"/>
    <s v="DZ442"/>
    <x v="4"/>
    <s v="521/1409 Flt/139/607/1655MTU"/>
    <x v="0"/>
    <x v="7"/>
    <n v="2"/>
    <s v="July"/>
    <x v="5"/>
    <s v="2 July 1944"/>
    <x v="0"/>
    <s v="1655 MTU 2/07/1944 Training DZ442 Mosquito IV T/o 1201 Wyton for local flying. An hour later, the Mosquito landed only for the port oleo to fold as the aircraft ran along the runway. Veering to starboard, the rest of the undercarriage collapsed. P/O R FPate (http://www.156squadron.com/display_newpff_roll.asp?ID=1655%20MTU) Crashed on landing Wyton 2.7.44 (Air Britain Serials) 02.07.44 1655MTU. DZ442 Undercarriage collapsed on landing at Wyton aerodrome. Crew unhurt. (Mosquito Crash Log)"/>
    <x v="2"/>
    <x v="2"/>
    <x v="27"/>
    <x v="1"/>
    <x v="2"/>
    <x v="1"/>
    <m/>
    <n v="7"/>
    <x v="34"/>
    <x v="0"/>
    <n v="1"/>
    <x v="1"/>
    <x v="12"/>
    <x v="0"/>
  </r>
  <r>
    <n v="6408"/>
    <s v="MM625"/>
    <x v="22"/>
    <n v="85"/>
    <x v="0"/>
    <x v="2"/>
    <n v="2"/>
    <s v="July"/>
    <x v="5"/>
    <s v="2 July 1944"/>
    <x v="0"/>
    <s v="02.07.1944 1405 Training from Swannington over sea starboard engine failed on return due to flaps and undercarriage failure, crash landed. Swannington airfield 1540 (BCL). F/S RT Virgo inj, F/S Checkley ok, 85 sqn Mosquito XIX MM625 VY-P t/o 1405 Training Virgo R T F/S inj., Checkley F/S Mechanical problems resulted in crash-landing at base at 1540. The pilot suffered a fractured spine. (RAF Commands Forum) Parts still exist - Currently with Jim Merizan, owned by the Swedish Air Force Museum (www.mossie.org) Engine shut down overshot landing and hit hedge Swannington 2.7.44 (Air Britain Serials) 02.07.44 85 Sqn. MM625 Pilot overshot on single engine landing at Swannington aerodrome. (Mosquito Crash Log)"/>
    <x v="2"/>
    <x v="2"/>
    <x v="2"/>
    <x v="1"/>
    <x v="2"/>
    <x v="1"/>
    <m/>
    <n v="7"/>
    <x v="34"/>
    <x v="0"/>
    <n v="1"/>
    <x v="0"/>
    <x v="13"/>
    <x v="2"/>
  </r>
  <r>
    <n v="1466"/>
    <s v="NS995"/>
    <x v="12"/>
    <n v="169"/>
    <x v="0"/>
    <x v="2"/>
    <n v="3"/>
    <s v="July"/>
    <x v="5"/>
    <s v="3 July 1944"/>
    <x v="0"/>
    <s v="03.07.1944 Air Test 169 crash landed due to inclement weath. Massingham airfield (BCL). F/O PG Bailey ok, S/L Bailey ok, Overshot landing from air test in bad weather and overturned Great Massingham 3.7.44 (Air Britain Serials)"/>
    <x v="2"/>
    <x v="2"/>
    <x v="55"/>
    <x v="1"/>
    <x v="2"/>
    <x v="1"/>
    <m/>
    <n v="7"/>
    <x v="34"/>
    <x v="0"/>
    <n v="1"/>
    <x v="0"/>
    <x v="65"/>
    <x v="0"/>
  </r>
  <r>
    <n v="6277"/>
    <s v="LR339"/>
    <x v="12"/>
    <n v="248"/>
    <x v="0"/>
    <x v="12"/>
    <n v="4"/>
    <s v="July"/>
    <x v="5"/>
    <s v="4 July 1944"/>
    <x v="0"/>
    <s v="May have been flown by W/C A Phillips, OC 248 Sqn lost this day off Brest (Separate Little War) http://www.footnote.com/image/38658083/#38657245 lists a Mosquito as having come down at 1217 on this date at &quot;the entrance of Benoedet, close to Quessant.&quot; Hit by flak from convoy and crashed nr Benodet 4.7.44 (Air Britain Serials) _x000a__x000a_Name: PHILLIPS, ANTHONY DOLKRAY _x000a_Initials: A D _x000a_Nationality: United Kingdom _x000a_Rank: Wing Commander (Pilot) _x000a_Regiment/Service: Royal Air Force Volunteer Reserve _x000a_Unit Text: 248 Sqdn. _x000a_Date of Death: 04/07/1944 _x000a_Service No: 70539 _x000a_Awards: D S O, D F C _x000a_Casualty Type: Commonwealth War Dead _x000a_Cemetery: BENODET COMMUNAL CEMETERY _x000a__x000a_Name: THOMSON, ROBERT WYLIE _x000a_Initials: R W _x000a_Nationality: United Kingdom _x000a_Rank: Flying Officer (Nav.) _x000a_Regiment/Service: Royal Air Force Volunteer Reserve _x000a_Unit Text: 248 Sqdn. _x000a_Age: 31 _x000a_Date of Death: 04/07/1944 _x000a_Service No: 138057 _x000a_Awards: D F C _x000a_Additional information: Son of Archibald Thomson and of Catherine Thomson (nee Wylie), of Rutherglen, Lanarkshire. _x000a_Casualty Type: Commonwealth War Dead _x000a_Cemetery: BENODET COMMUNAL CEMETERY _x000a__x000a_(CWGC)"/>
    <x v="0"/>
    <x v="1"/>
    <x v="1"/>
    <x v="1"/>
    <x v="1"/>
    <x v="1"/>
    <m/>
    <n v="7"/>
    <x v="34"/>
    <x v="0"/>
    <n v="1"/>
    <x v="0"/>
    <x v="52"/>
    <x v="0"/>
  </r>
  <r>
    <n v="2000"/>
    <s v="HX917"/>
    <x v="12"/>
    <s v="487/464/487"/>
    <x v="0"/>
    <x v="16"/>
    <n v="4"/>
    <s v="July"/>
    <x v="5"/>
    <s v="4/5 July 1944"/>
    <x v="1"/>
    <s v="487 Squadron, RNZAF (Thorney Island, Sussex - 140 Wing, 2 Group, 2nd Tactical Air Force): Mosquito FB.VI HX917/E - brought down in flames near the village of Donnemain-St-Mam?, 4km NW of Chateaudun, the Mosquito passing low over the village before it crashed. Both crew died when their parachutes failed to deploy in time, and are buried at Donnemain-Saint-Mames. Pilot: NZ403484 Wt Off Bryan WARD, RNZAF - Age 24. 920hrs. 26th op. (Errol Martyn) Shot down by flak at around 0200 4/5 July near Avord, navigator F/S F.A. Read also killed (2nd TAF). Donnemain-Saint-Mames is a village some 5 kilometres north-east of Chateaudun, a small town on the Paris-Chartres-Tours road. Missing from night intruder mission 5.7.44 (Air Britain Serials)"/>
    <x v="0"/>
    <x v="1"/>
    <x v="1"/>
    <x v="1"/>
    <x v="1"/>
    <x v="1"/>
    <m/>
    <n v="7"/>
    <x v="34"/>
    <x v="0"/>
    <n v="1"/>
    <x v="0"/>
    <x v="47"/>
    <x v="0"/>
  </r>
  <r>
    <n v="4080"/>
    <s v="NS886"/>
    <x v="12"/>
    <n v="107"/>
    <x v="0"/>
    <x v="16"/>
    <n v="4"/>
    <s v="July"/>
    <x v="5"/>
    <s v="4/5 July 1944"/>
    <x v="1"/>
    <s v="Lost near Tours on an intruder patrol at 01.00, coded Q, F/S H.K. Ross and F/O J.R. Green both KIA. (2nd TAF) Missing from offensive patrol to Le Mans 5.7.44 (Air Britain Serials)"/>
    <x v="3"/>
    <x v="4"/>
    <x v="1"/>
    <x v="1"/>
    <x v="3"/>
    <x v="1"/>
    <m/>
    <n v="7"/>
    <x v="34"/>
    <x v="0"/>
    <n v="1"/>
    <x v="0"/>
    <x v="57"/>
    <x v="0"/>
  </r>
  <r>
    <n v="6817"/>
    <s v="NS937"/>
    <x v="12"/>
    <n v="464"/>
    <x v="0"/>
    <x v="16"/>
    <n v="4"/>
    <s v="July"/>
    <x v="5"/>
    <s v="4/5 July 1944"/>
    <x v="1"/>
    <s v="Served with 464 Sqn, under RAF control 5/44. (Brian Fillery's website) Coded L, hit by flak, crew bailed out near Caen, at around 0130 4/5 July, F/O E.H. &quot;Ern&quot; Dunkley and F/O H.P. Woodward both OK (2nd TAF). Likely this came down at Montgaroult / Argentan, KE9419. Hit by flak and abandoned nr Caen 5.7.44 (Air Britain Serials)"/>
    <x v="1"/>
    <x v="1"/>
    <x v="1"/>
    <x v="1"/>
    <x v="1"/>
    <x v="1"/>
    <m/>
    <n v="7"/>
    <x v="34"/>
    <x v="0"/>
    <n v="1"/>
    <x v="0"/>
    <x v="46"/>
    <x v="0"/>
  </r>
  <r>
    <n v="6670"/>
    <s v="NT131"/>
    <x v="12"/>
    <n v="487"/>
    <x v="0"/>
    <x v="16"/>
    <n v="4"/>
    <s v="July"/>
    <x v="5"/>
    <s v="4/5 July 1944"/>
    <x v="1"/>
    <s v="ALLIED EXPEDITIONARY AIR FORCE: Intruder operations against road and rail movements in Western France 487 Squadron, RNZAF (Thorney Island, Sussex - 140 Wing, 2 Group, 2nd Tactical Air Force): Mosquito FB.VI NT131/D - brought down over France at about midnight, crashing at a place known as Cayenne near Camp d'Avord, about 18km ESE of Bourges. The two crew were buried at Avord. Pilot: NZ415733 Fg Off Ronald Charles Ostend BEAZER, RNZAF - Age 29. 634hrs. At least 35th op. (Errol Martyn) Served with 464 Sqn, under RAF control. (Brian Fillery's website) May have been hit by flak, navigator P/O A.W. Munro also killed (2nd TAF, gives time as around 0200). Missing from night intruder 5.7.44 (Air Britain Serials)"/>
    <x v="0"/>
    <x v="1"/>
    <x v="1"/>
    <x v="1"/>
    <x v="1"/>
    <x v="1"/>
    <m/>
    <n v="7"/>
    <x v="34"/>
    <x v="0"/>
    <n v="1"/>
    <x v="0"/>
    <x v="47"/>
    <x v="0"/>
  </r>
  <r>
    <n v="4000"/>
    <s v="NT151"/>
    <x v="12"/>
    <n v="107"/>
    <x v="0"/>
    <x v="16"/>
    <n v="4"/>
    <s v="July"/>
    <x v="5"/>
    <s v="4/5 July 1944"/>
    <x v="1"/>
    <s v="Coded X. Crew bailed out due to an engine fire near Orleans at around 0130, F/O Patrick Thomas Green and F/O Basil Arthur Lambert both killed. (2nd TAF) Abandoned after engine fire on night intruder over Normandy 5.7.44 (Air Britain Serials)"/>
    <x v="0"/>
    <x v="12"/>
    <x v="7"/>
    <x v="1"/>
    <x v="4"/>
    <x v="1"/>
    <m/>
    <n v="7"/>
    <x v="34"/>
    <x v="0"/>
    <n v="1"/>
    <x v="0"/>
    <x v="57"/>
    <x v="0"/>
  </r>
  <r>
    <n v="3207"/>
    <s v="DZ411"/>
    <x v="4"/>
    <s v="Benson/Lyneham/BOAC"/>
    <x v="0"/>
    <x v="13"/>
    <n v="4"/>
    <s v="July"/>
    <x v="5"/>
    <s v="4 July 1944"/>
    <x v="2"/>
    <s v="23.04.1943 Courier. Belly landed hit by enemy fire. Later repaired. Barkarby, Sweden F8, near Stockholm 1618 (Nöd). Gilbert Rae , ISW Payne , to BOAC G-AGFV 1943-06.01.45. Boac serial 98421. Returned to UK. Then again to Sweden, 04.07.44 ground looped at Bromma airfield 2232. Again repaired and returned to UK. See also www.qksrv.net c/n 98421 (to G-AGFV) (http://www.dehavilland.ukf.net/mosquito.htm) SOC 10.10.46 G-AGFV Destroyed Stockholm 4.7.44 [c/n 98421] (Air Britain Serials)"/>
    <x v="4"/>
    <x v="3"/>
    <x v="1"/>
    <x v="1"/>
    <x v="2"/>
    <x v="1"/>
    <m/>
    <n v="7"/>
    <x v="34"/>
    <x v="0"/>
    <n v="1"/>
    <x v="1"/>
    <x v="36"/>
    <x v="0"/>
  </r>
  <r>
    <n v="5176"/>
    <s v="HP977"/>
    <x v="12"/>
    <n v="235"/>
    <x v="0"/>
    <x v="12"/>
    <n v="5"/>
    <s v="July"/>
    <x v="5"/>
    <s v="5 July 1944"/>
    <x v="0"/>
    <s v="Missing from shipping reconnaissance off Gironde 5.7.44 (Air Britain Serials) _x000a__x000a_Although Air Britain lists two 235 Sqn aircraft as missing, the CWGC lists only one KIA: _x000a__x000a_Name: HARRIS, FRANK STANLEY _x000a_Initials: F S _x000a_Nationality: United Kingdom _x000a_Rank: Flying Officer (Nav./W.Op.) _x000a_Regiment/Service: Royal Air Force Volunteer Reserve _x000a_Unit Text: 235 Sqdn. _x000a_Age: 23 _x000a_Date of Death: 05/07/1944 _x000a_Service No: 136382 _x000a_Additional information: Son of Walter Stanley and Alice Jean Harris, of Coventry. _x000a_Casualty Type: Commonwealth War Dead _x000a_Grave/Memorial Reference: Grave 1. _x000a_Cemetery: ST. HILAIRE-DE-TALMONT CHURCHYARD _x000a__x000a_Name: SAMMON, JOHN THOMAS _x000a_Initials: J T _x000a_Nationality: Canadian _x000a_Rank: Flying Officer (Pilot) _x000a_Regiment/Service: Royal Canadian Air Force _x000a_Unit Text: 235 (R.A.F.) Sqdn _x000a_Age: 21 _x000a_Date of Death: 05/07/1944 _x000a_Service No: J/21782 _x000a_Additional information: Son of Joseph Patrick and Catherine Sammon, of Pembroke, Ontario. Canada. _x000a_Casualty Type: Commonwealth War Dead _x000a_Grave/Memorial Reference: Grave 2. _x000a_Cemetery: ST. HILAIRE-DE-TALMONT CHURCHYARD _x000a__x000a__x000a_A memorial at Talmont St. Hilaire indicates the Mosquito was shot down by DCA, Defense Contre-Aerien, flak. (http://aviation-safety.net/wikibase/wiki.php?id=73809)"/>
    <x v="0"/>
    <x v="1"/>
    <x v="1"/>
    <x v="1"/>
    <x v="1"/>
    <x v="1"/>
    <m/>
    <n v="7"/>
    <x v="34"/>
    <x v="0"/>
    <n v="1"/>
    <x v="0"/>
    <x v="97"/>
    <x v="3"/>
  </r>
  <r>
    <n v="5203"/>
    <s v="HR161"/>
    <x v="12"/>
    <n v="235"/>
    <x v="0"/>
    <x v="12"/>
    <n v="5"/>
    <s v="July"/>
    <x v="5"/>
    <s v="5 July 1944"/>
    <x v="0"/>
    <s v="Missing from shipping reconnaissance off Gironde 5.7.44 (Air Britain Serials) Brought down by flak, F/O John Thomas Stammon and F/O Frank Stanley Harris both KIA, came down at Camp des Forges, 1 km N of Talmont-St.-Hilaire buried St. Hilaire-de-Talmont (http://francecrashes39-45.net/page_fiche_av.php?id=3308)"/>
    <x v="0"/>
    <x v="1"/>
    <x v="1"/>
    <x v="1"/>
    <x v="1"/>
    <x v="1"/>
    <m/>
    <n v="7"/>
    <x v="34"/>
    <x v="0"/>
    <n v="1"/>
    <x v="0"/>
    <x v="97"/>
    <x v="3"/>
  </r>
  <r>
    <n v="1126"/>
    <s v="DZ310"/>
    <x v="2"/>
    <s v="456/141/169/141"/>
    <x v="0"/>
    <x v="17"/>
    <n v="5"/>
    <s v="July"/>
    <x v="5"/>
    <s v="5/6 July 1944"/>
    <x v="1"/>
    <s v="06.07.1944 2325 Serrate Patrol over Northern France 141 Bomber Support from West Raynham . about km S Wattan (Pas de Calais), 9km NNW St.Omer 0035 (BCL). F/L JD Peterkin RAAF evd, P/O R Murphy +, Murhy buried in St.Omer, Longueness Souvenir Cem May have been 6 July 1944 Uffz. Illner 6./ KG 51 2-mot. Flgz. 15 West S/UU: 1500m [Caen] 02.38 (LW NF Claims 39-45 f. 198) (MH - Note difference in both time and place, 2 hrs and 260 km difference, unlikely to have been Illner) TW-Z, 5/6 July 1944, &quot;Serial Range DZ286 - DZ310. 25 Mosquito F.Mk11. Powered by Merlin 21/22 engines. Part of a batch of 70 delivered by De Havilland (Hatfield) between 12Oct42 and 30Dec42. Airborne 2325 5Jul44 from West Raynham on a Serrate Patrol over northern France. Cause of loss not established. Crashed 0035 about 1 km S of Wattan (Pas-de-Calais), 9 km NNW of St-Omer, where P/O Murphy is buried in Lonhguenesse Souvenir Cemetery. F/L J.D.Peterkin RAAF Evd P/O R.Murphy KIA &quot; (Lost Bombers) Missing from Serrate patrol over N.France 6.7.44 (Air Britain Serials)"/>
    <x v="3"/>
    <x v="4"/>
    <x v="1"/>
    <x v="1"/>
    <x v="3"/>
    <x v="1"/>
    <m/>
    <n v="7"/>
    <x v="34"/>
    <x v="0"/>
    <n v="1"/>
    <x v="0"/>
    <x v="45"/>
    <x v="0"/>
  </r>
  <r>
    <n v="5724"/>
    <s v="ML913"/>
    <x v="11"/>
    <n v="105"/>
    <x v="0"/>
    <x v="8"/>
    <n v="5"/>
    <s v="July"/>
    <x v="5"/>
    <s v="5/6 July 1944"/>
    <x v="1"/>
    <s v="5/6 July 1944 (Lost Bombers) 06-07-1944 2339 105 to Scholven-Buer from Bourn . Lost without trace (BCL). F/L GK Whiffen +, F/O DK Williams DFC +, no further info Commemorated on Runnymede Missing (Scholven) 6.7.44 (Air Britain Serials) Possible claim as follows (although altitude is not what one would expect) 06.07.44 Uffz. Illner 6./KG 51 2-mot. Flzg.  15 West S/UU at 1.500 m. [Caen]  02.38 Film C. 2027/II Anerk: Nr.17 MH feels this Luftwaffe claim is more likely to have been an erroneous claim for a 264 Squadron Mosquito, which in turn claimed an Me 410 at the same time in the same place, 0235 near Caen. Sharp &amp; Bowyer's &quot;Mosquito&quot; says this aircraft was lost to flak."/>
    <x v="0"/>
    <x v="1"/>
    <x v="1"/>
    <x v="1"/>
    <x v="1"/>
    <x v="1"/>
    <m/>
    <n v="7"/>
    <x v="34"/>
    <x v="0"/>
    <n v="1"/>
    <x v="0"/>
    <x v="4"/>
    <x v="0"/>
  </r>
  <r>
    <n v="4872"/>
    <s v="MM553"/>
    <x v="17"/>
    <n v="29"/>
    <x v="0"/>
    <x v="5"/>
    <n v="5"/>
    <s v="July"/>
    <x v="5"/>
    <s v="5/6 July 1944"/>
    <x v="1"/>
    <s v="06.07.1944 Intruder 29 to Melun and Bretigny airfields from Hunsdon hit by Flak and returned on one engine, sommersaulted on landing, aircraft SoC. probably Hunsdon airfield (FCL). F/L GE? Allison ok, F/L RG Stainton inj, no further info 5/6 July (2nd TAF) Damaged by flak and crash-landed at Ford 5.7.44 (Air Britain Serials)"/>
    <x v="1"/>
    <x v="1"/>
    <x v="1"/>
    <x v="1"/>
    <x v="1"/>
    <x v="1"/>
    <m/>
    <n v="7"/>
    <x v="34"/>
    <x v="0"/>
    <n v="1"/>
    <x v="0"/>
    <x v="31"/>
    <x v="2"/>
  </r>
  <r>
    <n v="389"/>
    <s v="DZ698"/>
    <x v="2"/>
    <s v="151/418/157/307/157/13OTU"/>
    <x v="0"/>
    <x v="7"/>
    <n v="6"/>
    <s v="July"/>
    <x v="5"/>
    <s v="6 July 1944"/>
    <x v="0"/>
    <s v="Received at 418 Sqn from No,151 Squadron, 3 April 1943; transferred to No.157 Squadron, 17 June 1943. _x000a__x000a_As a spin-off from my family research I am looking for some information about my mother's cousin. His name was Ernest (Ernie) Blezard from Huddersfield and - as I understand it and family memories go - died in an acrobatic stunt which went wrong, crashing in Huddersfield in 1944. _x000a__x000a_After some web searching I think this has to be linked to the brief summary found on a web page about Huddersfield (without further information) which is: 6th July 1944 - Fartown Plane Crash. An aircraft piloted by a local man crashes into two houses in Central Avenue, killing the pilot, a mother and her two year old son, and a 62 year old woman. _x000a__x000a_In addition to the above I have also managed to get copies of the local newspaper report of the accident and inquest and have summarised extracts below in case they are ever needed in other research. Sadly the civilians were indeed killed as well. Many thanks, Nick _x000a__x000a__x000a_Extracts from the local newspaper, Huddersfield Examiner, Saturday 8th July 1944 (weekly paper - accident was the Thursday) _x000a__x000a_&quot;The plane had been circling the town for some time before the crash... before hitting the houses, one of which was completely demolished and the other badly damaged.&quot; _x000a__x000a_&quot;On crashing, the plane exploded and parts of it were strewn over a wide area. A part of it struck the ground diagonally, tunnelled its way through one of the gardens and came to rest under the house.&quot; _x000a__x000a_&quot;Flight-Lieut. Blezard... joined the R.A.F. in 1940, and the following Christmas he was commissioned as a pilot officer. He remained in this country for twelve months, and then went to Canada as a flying-instructor....&quot; _x000a__x000a_He had returned to the U.K. about 2 months before the accident. _x000a__x000a__x000a_Extracts of the inquest, Huddersfield Examiner July 22nd. Inquest held 18th July. _x000a__x000a_Flying Officer Grant Burnham Robinson, of the Royal Canadian Air Force, who was stationed at the same aerodrome as Blezard, said that on Thursday, July 6th, he was in the office when Flight-Lieut. Blezard was authorised to make his trip. He was authorised to do local flying rounbd the aerodrome within a radius of twenty miles. Flying-Officer [paper's error] Blezard was to practise landing and single-engine flying. _x000a__x000a_The Coroner: Was he an experienced pilot? _x000a_A: Yes, but not on that aircraft. _x000a__x000a_Q: I suppose, so far as could be known, this machine was in first-class flying order? _x000a_A: Yes; it had been flown that day before he took it up. _x000a__x000a_Q: Was it known he had left the area in which he was supposed to be flying? _x000a_A: No, sir. _x000a__x000a_Q: I suppose it would soon be noticed when he did not land? _x000a_A: He would not be missed until his time-limit was up, which was an hour. We actually heard about it before that time. The first we heard was a telephone message asking if he was flying. _x000a__x000a__x000a_Several descriptions are given and the general concensus is as given in this quote: _x000a__x000a_&quot;...The port engine cut out and then it turned and flew in the opposite direction. The propellor restarted within a few seconds of its cutting out. _x000a__x000a_The plane made a perfect roll and immediately after completed a second, quicker roll. These were followed a little later by a half-roll which left the plane upside down. It started to dive in that position...&quot; _x000a__x000a_A wallet was found in the debris with various documents identifying Blezard (which I assume explains the call to the aerodrome). _x000a__x000a_One witness stated &quot;...he was of the opinion the pilot was stunting.&quot; _x000a__x000a_&quot;Flying-Officer Robinson, recalled, said that pilots were not supposed to carry out manouevres over a town. If the propellor stoppped the pilot did it himself. If the propellor re-started it showed that there was nothing wrong with the engine.&quot; _x000a__x000a_The Cororner recorded verdicts of accidental death in each case._x000a__x000a_Mosquito DZ698 did crash at 51, Central Avenue, Fartown. Blezard was the sole occupant. _x000a_Source; 13 OTU ORB. He was killed doinng stunts over his parents house in Blackhouse Road when he lost control and crashed on the junction of West Close and Central Avenue killing the three people mentioned. He is buried with his parents in Egerton Cemetery and was identified by his wallet. Account of the accident and Inquest in Huddersfield Examiner July 18 1944. (http://www.rafcommands.com/forum/showthread.php?t=1636) Crashed in Central Avenue Fartown Huddersfield Yorks. 6.7.44 NFD (Air Britain Serials) 06.CJ.44 13 OTU. DZ698 Pilot lost control of aircraft while doing manoeuvres at low height, hit a house in Central Avenue, Fartown, Huddersfield, killing him and three people on the ground were injured. (Mosquito Crash Log)"/>
    <x v="2"/>
    <x v="2"/>
    <x v="62"/>
    <x v="1"/>
    <x v="2"/>
    <x v="1"/>
    <m/>
    <n v="7"/>
    <x v="34"/>
    <x v="0"/>
    <n v="1"/>
    <x v="1"/>
    <x v="39"/>
    <x v="0"/>
  </r>
  <r>
    <n v="7761"/>
    <s v="MM272"/>
    <x v="18"/>
    <n v="544"/>
    <x v="0"/>
    <x v="0"/>
    <n v="6"/>
    <s v="July"/>
    <x v="5"/>
    <s v="6 July 1944"/>
    <x v="0"/>
    <s v="Tyre burst on landing swung and u/c collapsed Benson 6.7.44 (Air Britain Serials) 06.07.44 544 Sqn. MM272 Aircraft landed heavily at Benson aerodrome, swung, tyre burst and undercarriage collapsed. Crew safe. (Mosquito Crash Log)"/>
    <x v="2"/>
    <x v="3"/>
    <x v="118"/>
    <x v="1"/>
    <x v="2"/>
    <x v="1"/>
    <m/>
    <n v="7"/>
    <x v="34"/>
    <x v="0"/>
    <n v="1"/>
    <x v="0"/>
    <x v="27"/>
    <x v="0"/>
  </r>
  <r>
    <n v="746"/>
    <s v="MM343"/>
    <x v="18"/>
    <n v="684"/>
    <x v="3"/>
    <x v="0"/>
    <n v="6"/>
    <s v="July"/>
    <x v="5"/>
    <s v="6 July 1944"/>
    <x v="0"/>
    <s v="Swung on take-off and u/c collapsed Alipore 6.7.44 DBF (Air Britain Serials)"/>
    <x v="2"/>
    <x v="3"/>
    <x v="33"/>
    <x v="1"/>
    <x v="2"/>
    <x v="1"/>
    <m/>
    <n v="7"/>
    <x v="34"/>
    <x v="0"/>
    <n v="1"/>
    <x v="0"/>
    <x v="50"/>
    <x v="0"/>
  </r>
  <r>
    <n v="5742"/>
    <s v="HJ725"/>
    <x v="6"/>
    <s v="301FTU/23"/>
    <x v="1"/>
    <x v="5"/>
    <n v="7"/>
    <s v="July"/>
    <x v="5"/>
    <s v="7 July 1944"/>
    <x v="0"/>
    <s v="Damaged in accident 7.7.44 NFT (Air Britain Serials) MH - 23 Sqn had left the Med in May - what unit was this aircraft on when damaged and written off?"/>
    <x v="2"/>
    <x v="3"/>
    <x v="32"/>
    <x v="1"/>
    <x v="2"/>
    <x v="1"/>
    <m/>
    <n v="7"/>
    <x v="34"/>
    <x v="0"/>
    <n v="1"/>
    <x v="0"/>
    <x v="6"/>
    <x v="0"/>
  </r>
  <r>
    <n v="5725"/>
    <s v="ML964"/>
    <x v="20"/>
    <n v="105"/>
    <x v="0"/>
    <x v="8"/>
    <n v="7"/>
    <s v="July"/>
    <x v="5"/>
    <s v="7 July 1944"/>
    <x v="0"/>
    <s v="07.07.1944 1946 Primary target marker 105 to Caen from Bourn shot about by fighter, badly damaged. Lost without trace in allied held territory (BCL). S/L W Blessing DSO DFC RAAF +, P/O DT Burke ok, Blessing buried in Delivrande War Cem May have been: 6 July 1944 Uffz. Illner 6./ KG 51 2-mot. Flgz. 15 West S/UU: 1500m [Caen] 02.38 (LW NF Claims 39-45 f. 198) (note dates, early morning 6 July, or was this 7 July? Also note 7 July 1944 USAAF P-51s of the 363rd Fighter Group opened fire on a Mosquito near Vire, although they soon recognized their mistake and broke off before causing much damage. The intercept was requested by a ground control radar station after they detected an unidentified aircraft. Kent Miller / 363rd FG, p.32. (http://forum.12oclockhigh.net/archive/index.php?t-2670-p-2.html) GB-J, 7 July 1944 &quot;Serial Range ML956 - ML999. 44 Mosquito B.MkXV1. Powered by Merlin 72/73 engines. Part of a batch of 152 delivered by De Havilland (Hatfield) between 24Nov43 and 4Dec44. MM170 was not delivered. First operational sortie 21Mar44. Airborne 1946 7Jul44 from Bourn as a primary Target Marker. Shot about by a fighter and badly damaged. P/O Burke baled out, as ordered, and landed safely inside Allied held territory, his gallant Skipper remained at the controls to enable his navigator to abandon and was unable to get clear of the aircraft himself. S/L W.Blessing DSO DFC RAAF KIA P/O D.T.Burke On 28Apr01 the obituary of W/C Edward 'Barty' Barton who had been Chief Signals and radar officer with the PFF was published in 'The Daily Telegraph'. In particular he helped introduce and develop Oboe, the most accurate blind-bombing aid of the war. The Oboe secret was so valuable, that when this Mosquito was shot down with the equipment on board near Caen, Barton was despatched in another Mosquito to investigate. He succeeded in findng the Mosquito. S/L Blessing had been killed before he could destroy the Oboe equipment but Barton was able to remove it from the crash site before the enemy came upon it. In this obituary S/L Blessing has been designated 'Wing Commander'. &quot; (Lost Bombers) 467 aircraft - 283 Lancasters, 164 Halifaxes, 20 Mosquitos - of Nos 1, 4, 6 and 8 Groups in a major effort to assist in the Normandy land battle. The Canadian 1st and British 2nd Armies were held up by a series of fortified village strongpoints north of Caen. The first plan was for Bomber Command to bomb these villages but, because of the proximity of friendly troops and the possibility of bombing error, the bombing area was moved back nearer to Caen, covering a stretch of open ground and the northern edge of the city. The weather was clear for the raid, which took place in the evening, and two aiming points were well marked by Oboe Mosquitos and other Pathfinder aircraft. The Master Bomber, Wing Commander SP (Pat) Daniels of No 35 Squadron, then controlled a very accurate raid. Dust and smoke soon obscured the markers but the bombing always remained concentrated. 2,276 tons of bombs were dropped. It was afterwards judged that the bombing should have been aimed at the original targets. Few Germans were killed in the area actually bombed, although units near by were considerably shaken. The northern suburbs of Caen were ruined. No German fighters appeared and only 1 Lancaster, of No 166 Squadron, was shot down by flak. 2 further Lancasters and 1 Mosquito crashed behind the Allied lines in France. (Bomber Command War Diaries) Marked Caen from 32,000 feet, left target area when shot about by fighter. Dived to escape fighter, however 3 feet of port wing had come away. Radioed that would not be returning to base, between XXXX and XXXX control became difficult. Navigator ordered to bale out - did so and came down in Allied territory. Aircraft entered a spin and disintegrated, killing Blessing. Damaged by fighter nr Caen and crashlanded in Normandy 7.7.44 (Air Britain Serials)"/>
    <x v="0"/>
    <x v="14"/>
    <x v="96"/>
    <x v="1"/>
    <x v="4"/>
    <x v="1"/>
    <m/>
    <n v="7"/>
    <x v="34"/>
    <x v="0"/>
    <n v="1"/>
    <x v="0"/>
    <x v="4"/>
    <x v="0"/>
  </r>
  <r>
    <n v="1120"/>
    <s v="NS537"/>
    <x v="18"/>
    <s v="USAAF"/>
    <x v="0"/>
    <x v="4"/>
    <n v="7"/>
    <s v="July"/>
    <x v="5"/>
    <s v="7 July 1944"/>
    <x v="0"/>
    <s v="MACR 7240 7.7.44, 802 Group Tragedy struck on 7 July. Cameraman Sgt. Mark Ortega left with the Forts attacking the Messerschmitt factory and chemical works at Leipzig. To provide weather scout support for this mission, 1/Lts. John J. Mann/William L. Davis (NS537) departed Watton, and on reaching Southwold at 0830, climbed toward the continent. Over the North Sea the aircraft suffered right engine failure with a run-away propeller forcing Mann to turn back for England At 0825 he transmitted a distress call reporting the navigator was preparing to bailout at l,000 feet. Five minutes later he reported the navigator safely jumped and the aircraft was now at 600 feet. Watton received no further radio contact. _x000a_Two patrolling ASR P-47s observed a man floating in the sea and radioed his position as 25-30 miles east of Southwold. Two Air/Sea Rescue boats were immediately dispatched and at 0930 sighted a motionless form in the sea supported by a MaeWest. However, before they could reach the man, he disappeared beneath the waves and never seen again. The search continued until 1700. Both officers were listed MIA. (Norman Malayney) (Air Britain Serials)"/>
    <x v="0"/>
    <x v="12"/>
    <x v="2"/>
    <x v="1"/>
    <x v="4"/>
    <x v="1"/>
    <m/>
    <n v="7"/>
    <x v="34"/>
    <x v="0"/>
    <n v="1"/>
    <x v="0"/>
    <x v="33"/>
    <x v="0"/>
  </r>
  <r>
    <n v="1760"/>
    <s v="ML968"/>
    <x v="20"/>
    <s v="105/692/571"/>
    <x v="0"/>
    <x v="8"/>
    <n v="7"/>
    <s v="July"/>
    <x v="5"/>
    <s v="7/8 July 1944"/>
    <x v="1"/>
    <s v="08.07.1944 2308 571 to Berlin from Oakington crash landed in cornfield. near Waterbeach airfield, Cambridge 0355 (BCL). P(O SP McGee ok, F/S JW Adams ok, 7/8 July 1944, Berlin &quot;Serial Range ML956 - ML999. 44 Mosquito B.MkXV1. Powered by Merlin 72/73 engines. Part of a batch of 152 delivered by De Havilland (Hatfield) between 24Nov43 and 4Dec44. MM170 was not delivered. Initially delivered to 105 Sqdn with whom it flew no operations. Airborne 2308 7Jul44 from Oakington. Battle-damaged, crash-landed 0355 in a cornfield near RAF Waterbeach, Cambridge. P/O S.P.McGee F/S J.W.Adams &quot; (Lost Bombers) Engine cut second lost on approach overshot landing Waterbeach 8.7.44 (Air Britain Serials) 07.07.44- 571 Sqn. ML968 Engine failed at five thousand feet and pilot made for nearest aerodrome (Waterbeach) where he undershot and landed in a cornfield. Crew safe. (Mosquito Crash Log)"/>
    <x v="2"/>
    <x v="7"/>
    <x v="2"/>
    <x v="1"/>
    <x v="2"/>
    <x v="1"/>
    <m/>
    <n v="7"/>
    <x v="34"/>
    <x v="0"/>
    <n v="1"/>
    <x v="0"/>
    <x v="90"/>
    <x v="0"/>
  </r>
  <r>
    <n v="3725"/>
    <s v="MM146"/>
    <x v="20"/>
    <s v="1655MTU/139"/>
    <x v="0"/>
    <x v="8"/>
    <n v="7"/>
    <s v="July"/>
    <x v="5"/>
    <s v="7/8 July 1944"/>
    <x v="1"/>
    <s v="08.07.1944 2300 Bomb raid 139 to North Germany, Berlin from Upwood crash landed, starboard undercarriage gave way. Kalmar airfiled Sweden F12 (Nöd). F/L JD Robins int, S/L (A) BM Vlielander-Hein int, BCL states this plane as lost without trace and crew evd. Crew interned in Sweden and returned later to UK XD-H, 7/8 July 1944 serial Range MM112 - MM156. 56 Mosquito B.MkXV1. Powered by Merlin 72/73 engines. Part of a batch of 152 delivered by De Havilland (Hatfield) between 24Nov43 and 4Dec44. MM170 was not delivered. Airborne 2300 7Jul44 from Upwood. Cause of loss and crash-site not established. F/L J.D.Robins RNZAF Evd S/L(A) B.M.Vlielander-Hein RNethNAS Evd (Lost Bombers) Picture in Nodlanding shows this to have been XD-H (MH) Missing (Berlin) 8.7.44 (Air Britain Serials)"/>
    <x v="0"/>
    <x v="31"/>
    <x v="1"/>
    <x v="1"/>
    <x v="4"/>
    <x v="1"/>
    <m/>
    <n v="7"/>
    <x v="34"/>
    <x v="0"/>
    <n v="1"/>
    <x v="0"/>
    <x v="15"/>
    <x v="0"/>
  </r>
  <r>
    <n v="5300"/>
    <s v="MM147"/>
    <x v="20"/>
    <s v="1655MTU/692"/>
    <x v="0"/>
    <x v="8"/>
    <n v="7"/>
    <s v="July"/>
    <x v="5"/>
    <s v="7/8 July 1944"/>
    <x v="1"/>
    <s v="08.07.1944 2315 692 to Berlin from Gransden Lodge crashed. to W of Granzow, 9km WNW from centre Kyritz 0128 (BCL). F/L PK Burley DFC +, F/O EV Sanders DFC pow, Burles rest in 1939-45 War Cem Berlin Oblt. Fritz Krause, 1./NJGr. 10, combat report in &quot;Mosquito Log&quot;. P3-M, 7/8 July 1944 &quot;Serial Range MM112 - MM156. 56 Mosquito B.MkXV1. Powered by Merlin 72/73 engines.Part of a batch of 152 Delivered by De Haviland (Hatfield) between 24Nov43 and 4Dec44. MM170 was not delivered. Airborne 2315 7Jul44 from Gransden Lodge. Shot down by Oblt Krause of 1./NJGr.10. Crashed 0128 to the W of Granzow, 9 km WNW from the centre of Kyritz. F/L Burley is buried in the Berlin 1939-45 War Cemetery. F/L P.K.Burley DFC KIA F/O E.V.Sanders DFC PoW There is a German report that the Navigator F/Lt Saunders was taken prisoner. Note: The Chorley BCL records the Navigator as Sanders. Subsequent evidence to the above gives: F/O E.V.Sanders interned in Camp L1, PoW No.4621. 1./NJGr.10 was an experimental group, formed to counteract the Mosquito. &quot; (Lost Bombers)_x000a__x000a_The report I have from Krause is taken from &quot;The Mosquito Log&quot;._x000a__x000a_An example of how this special 'anti-Mosquito' method worked is contained in Fritz Krause's action report for 8 July, 1944. He took off from Berlin Werneuchen at 00:40 hours, flying a radar-equipped Fw 190 A-5. (MH - Wrk.Nr.550143, White 11 - from a photo at: http://www.luftwaffe-experten.org/forums/index.php?act=attach&amp;type=post&amp;id=13409)_x000a__x000a_&quot;I was flying over Berlin when I saw a twin-engined plane caught in the searchlights; it was flying west. I was then at 8,500 metres. I closed in on the plane until I was 700 metres above its level, gave full throttle, and dived. I came in too low and opened fire from approximately 200 metres from below and behind at 01:48 and kept firing as I closed. At once, the first shots hit the right motor, an explosion followed, a burst of sparks and then a thick white trail of vapour. _x000a__x000a_As I had over-shot, I had to stop the attack immediately and found myself on the right, alongside the enemy aircraft whose cockpit and external fuel tanks I saw clearly, and so was able to identify it without doubt as a Mosquito. _x000a__x000a_I fired ESN to draw theh attention of the flak and the searchlight to my presence. The enemy 'corkscrewed' in an attempt to evade. Because of the thick white 'fog' of vapour I was able to follow him, although he had already left the searchlight zone in a north-westerly direction. _x000a__x000a_Following the trail, I managed to attack twice more. At the third attack, I noticed a further explosion on the right wing and an even stronger rain of sparks. At 2,000 metres he disappeared, turning at a flat gliding angle under my own plane. I did not see the impact on the ground as this was hidden from my angle of view._x000a__x000a_On my return flight, passing Lake Koppeln, I could estimate the crash-point as 60-70 kilometres northwest of Berlin. When I returned to base a report had already reached them about the crash of a burning enemy aircraft at 01:55 hours at EE-25 to the west of Kuerytz. My own plane was covered in oil from the damaged Mosquito. It was called a 'white eleven' and was specially equipped for night-hunting against Mosquitos with Neptun J radar and a long-range fuel tank. One of the crew of the Mosquito, Flight Lieutenant E.V. Saunders, DFC, bailed out and was taken prisoner. Three days later, at 01:20 hours on 11 July, 1944, I myself had to parachute over Berlin, shot down by the Berlin flak! Missing (Berlin) 8.7.44 (Air Britain Serials)"/>
    <x v="0"/>
    <x v="5"/>
    <x v="119"/>
    <x v="25"/>
    <x v="0"/>
    <x v="72"/>
    <m/>
    <n v="7"/>
    <x v="34"/>
    <x v="0"/>
    <n v="1"/>
    <x v="0"/>
    <x v="66"/>
    <x v="0"/>
  </r>
  <r>
    <n v="6035"/>
    <s v="MM570"/>
    <x v="17"/>
    <n v="410"/>
    <x v="0"/>
    <x v="2"/>
    <n v="7"/>
    <s v="July"/>
    <x v="5"/>
    <s v="7/8 July 1944"/>
    <x v="1"/>
    <s v="08.07.1944 Beachhead patrol 410 from Zeals destroyed Ju88 but starboard engine knocked out by debris. Navigator baled out and rescued. Lost without trace (FCL). F/L SB Huppert +, F/O JS Christie ok, no known grave, no further info 7/8 July 1944 (2nd TAF). Mosquito says MM570 was hit by return fire from an Me 410, which it also shot down. RA-B (de Havilland Mosquito) Missing from patrol over Normandy 8.7.44 (Air Britain Serials)"/>
    <x v="0"/>
    <x v="22"/>
    <x v="1"/>
    <x v="1"/>
    <x v="4"/>
    <x v="1"/>
    <m/>
    <n v="7"/>
    <x v="34"/>
    <x v="0"/>
    <n v="1"/>
    <x v="0"/>
    <x v="19"/>
    <x v="2"/>
  </r>
  <r>
    <n v="989"/>
    <s v="MM129"/>
    <x v="20"/>
    <s v="571/692"/>
    <x v="0"/>
    <x v="8"/>
    <n v="8"/>
    <s v="July"/>
    <x v="5"/>
    <s v="8 July 1944"/>
    <x v="0"/>
    <s v="08.07.1944 Training 692 landed, bouced back in air, pilot open throttle to go round again, engine failed and wing dropped, crash landed. Weston airfield, Somerset 0439 (BCL). F/O FN Plumb DFC inj, , Engine cut on attempted overshoot crashlanded Weston-super-Mare 8.7.44 (Air Britain Serials) 08.07.44 692 Sqn. MM129 Aircraft landed heavily at Weston-super-Mare aerodrome, opened up to go round again when starboard engine failed, wing dropped and aircraft crashed. (Mosquito Crash Log)"/>
    <x v="2"/>
    <x v="2"/>
    <x v="2"/>
    <x v="1"/>
    <x v="2"/>
    <x v="1"/>
    <m/>
    <n v="7"/>
    <x v="34"/>
    <x v="0"/>
    <n v="1"/>
    <x v="0"/>
    <x v="66"/>
    <x v="0"/>
  </r>
  <r>
    <n v="3545"/>
    <s v="HP876"/>
    <x v="12"/>
    <s v="301FTU/45"/>
    <x v="3"/>
    <x v="16"/>
    <n v="8"/>
    <s v="July"/>
    <x v="5"/>
    <s v="8 July 1944"/>
    <x v="1"/>
    <s v="Engine cut overshot night landing at Ondal 8.7.44 (Air Britain Serials)"/>
    <x v="2"/>
    <x v="3"/>
    <x v="2"/>
    <x v="1"/>
    <x v="2"/>
    <x v="1"/>
    <m/>
    <n v="7"/>
    <x v="34"/>
    <x v="0"/>
    <n v="1"/>
    <x v="0"/>
    <x v="86"/>
    <x v="3"/>
  </r>
  <r>
    <n v="6642"/>
    <s v="NS959"/>
    <x v="12"/>
    <n v="21"/>
    <x v="0"/>
    <x v="16"/>
    <n v="8"/>
    <s v="July"/>
    <x v="5"/>
    <s v="8/9 July 1944"/>
    <x v="1"/>
    <s v="Flying Officer J.C. Bicknell was killed when the aircraft he was Navigator on, crashed on landing back at Thorney Island, the pilot of the aircraft was Flight Lieutenant W.B. Adams, the aircraft serial number was NS959. According to the records they had bombed a ferry whilst on patrol over France. 8/9 July 1944, around 0500, F/L W.B. Adams and F/O J.C. Bicknell both killed (2nd TAF). Crashed on landing on return from night intruder Thorney Island 10.7.44 (Air Britain Serials)"/>
    <x v="2"/>
    <x v="7"/>
    <x v="40"/>
    <x v="1"/>
    <x v="2"/>
    <x v="1"/>
    <m/>
    <n v="7"/>
    <x v="34"/>
    <x v="0"/>
    <n v="1"/>
    <x v="0"/>
    <x v="48"/>
    <x v="0"/>
  </r>
  <r>
    <n v="2828"/>
    <s v="KB285"/>
    <x v="13"/>
    <s v="8 OTU"/>
    <x v="2"/>
    <x v="7"/>
    <n v="8"/>
    <s v="July"/>
    <x v="5"/>
    <d v="1944-07-08T00:00:00"/>
    <x v="2"/>
    <s v="It is likely that this Mosquito, flying from Greenwood, caught fire and exploded over the western end of the Bay of Fundy. J6215 F/L Alfred Herbert Rutledge (RCAF) – OM, London, Ont) 1396480 Sgt Anthony Cordery Connor (RAFVR) – OM (unk), (http://www.deepvision.ca/sites/default/files/downloads/lost_bay_of_fundy.pdf), RCAF Accident Debert NS .44  (Air Britain Serials) CONNOR, Anthony Cordery - Sgt - 1396480 - RAFVR - Ottawa Memorial, Ontario, Canada. [ Mosquito B.20 - KB285 - 8 OTU ]. (rafcommands forum)"/>
    <x v="2"/>
    <x v="2"/>
    <x v="38"/>
    <x v="1"/>
    <x v="2"/>
    <x v="1"/>
    <m/>
    <m/>
    <x v="34"/>
    <x v="0"/>
    <n v="1"/>
    <x v="1"/>
    <x v="98"/>
    <x v="1"/>
  </r>
  <r>
    <n v="3568"/>
    <s v="NT186"/>
    <x v="12"/>
    <n v="605"/>
    <x v="0"/>
    <x v="5"/>
    <n v="9"/>
    <s v="July"/>
    <x v="5"/>
    <s v="9 July 1944"/>
    <x v="0"/>
    <s v="Tyre burst on take-off swung and u/c raised to stop Manston 9.7.44 (Air Britain Serials) 09.07.44 605 Sqn. NT186 Port wing dropped when aircraft lurched on take-off from Manston aerodrome resulting in an undercarriage collapse. (Mosquito Crash Log)"/>
    <x v="2"/>
    <x v="3"/>
    <x v="120"/>
    <x v="1"/>
    <x v="2"/>
    <x v="1"/>
    <m/>
    <n v="7"/>
    <x v="34"/>
    <x v="0"/>
    <n v="1"/>
    <x v="0"/>
    <x v="22"/>
    <x v="0"/>
  </r>
  <r>
    <n v="2455"/>
    <s v="HK500"/>
    <x v="17"/>
    <n v="410"/>
    <x v="0"/>
    <x v="2"/>
    <n v="10"/>
    <s v="July"/>
    <x v="5"/>
    <s v="10 July 1944"/>
    <x v="0"/>
    <s v="Engine cut overshot landing at Zeals 10.7.44 DBF (Air Britain Serials) 10.07.44 410 Sqn. HK500 Overshot landing at Zeals aerodrome when starboard engine failed. (Mosquito Crash Log)"/>
    <x v="2"/>
    <x v="3"/>
    <x v="2"/>
    <x v="1"/>
    <x v="2"/>
    <x v="1"/>
    <m/>
    <n v="7"/>
    <x v="34"/>
    <x v="0"/>
    <n v="1"/>
    <x v="0"/>
    <x v="19"/>
    <x v="2"/>
  </r>
  <r>
    <n v="1051"/>
    <s v="MM365"/>
    <x v="18"/>
    <s v="540/544"/>
    <x v="0"/>
    <x v="0"/>
    <n v="10"/>
    <s v="July"/>
    <x v="5"/>
    <s v="10 July 1944"/>
    <x v="0"/>
    <s v="Flew into hill in bad weather returning from reconnaissance 8m SW of Keith Banffshire 10.7.44 (Air Britain Serials)     Mosquito of 544 Sqn, Leuchars, crashed just outside Hillhead Wood, one and a half miles SW of Mulben at 2000 hours.  Crew, F/O Simondson, (Pilot) (Australia) and F/O Reid (Nav) killed.  Buried at Banff Cemetery. (World War Two in the Portsoy Area, researched by Findlay Pirie)_x000a__x000a_Name: REID, WILLIAM _x000a_Initials: W _x000a_Nationality: United Kingdom _x000a_Rank: Flying Officer (Nav.) _x000a_Regiment/Service: Royal Air Force Volunteer Reserve _x000a_Unit Text: 544 Sqdn. _x000a_Age: 30 _x000a_Date of Death: 10/07/1944 _x000a_Service No: 135289 _x000a_Additional information: Son of George Reid and of Isabel Reid (nee Elrick); husband of Gladys Reid (nee Le Moine), of Aberdeen. M.P.S. _x000a_Casualty Type: Commonwealth War Dead _x000a_Grave/Memorial Reference: 3rd Compt. Sec. D. Grave 14. _x000a_Cemetery: BANFF CEMETERY, Banffshire _x000a__x000a_(CWGC)"/>
    <x v="2"/>
    <x v="7"/>
    <x v="55"/>
    <x v="1"/>
    <x v="2"/>
    <x v="1"/>
    <m/>
    <n v="7"/>
    <x v="34"/>
    <x v="0"/>
    <n v="1"/>
    <x v="0"/>
    <x v="27"/>
    <x v="0"/>
  </r>
  <r>
    <n v="5196"/>
    <s v="HK315"/>
    <x v="2"/>
    <n v="219"/>
    <x v="0"/>
    <x v="2"/>
    <n v="10"/>
    <s v="July"/>
    <x v="5"/>
    <s v="10/11 July 1944"/>
    <x v="1"/>
    <s v="11.07.1944 Beachhead patrol 219 from Bradwell Bay in combat with EA. off LeHavre (FCL). F/L D Edyvean +, F/O PF Sturgess +, cv at Marshalls(Cambridge), delivered as MKXVI 04.09.43-26.02.44, both buried in Marissel French National Cem. 10/11 July 1944 (2nd TAF). Missing during night interception over North Sea 11.7.44 (Air Britain Serials)  Orée S de la forêt de Lyons - Cne de Touffreville (http://francecrashes39-45.net/rech_avion.php) (MH - There is a Touffreville between Rouen and Beauvais, Marissel is in Beauvais, therefore reference to North Sea may not be correct. Note that there is a claim for a Ju 88 made 20 miles ENE of Rouen by another 219 Squadron aircraft on &quot;11 July&quot; - friendly fire? Or is this Touffreville near Caen? CWGC website confirms Edyvean rests in Marissel and that Marissel is near Beauvais. Touffreville is 17 miles ESE of Rouen)"/>
    <x v="3"/>
    <x v="4"/>
    <x v="1"/>
    <x v="1"/>
    <x v="3"/>
    <x v="1"/>
    <m/>
    <n v="7"/>
    <x v="34"/>
    <x v="0"/>
    <n v="1"/>
    <x v="0"/>
    <x v="76"/>
    <x v="2"/>
  </r>
  <r>
    <n v="3589"/>
    <s v="LR300"/>
    <x v="12"/>
    <n v="305"/>
    <x v="0"/>
    <x v="16"/>
    <n v="10"/>
    <s v="July"/>
    <x v="5"/>
    <s v="10/11 July 1944"/>
    <x v="1"/>
    <s v="11 July D.H. Mosquito no. LR300. Shot down by flak over France during a &quot;Rhubarb&quot; mission near Kirche Chateaudon. Lost were: S/Ldr A. Lukinski and F/Lt K. Przytulski. Time around 0200 on 10/11 July 1944, not clear which of the two crew members lost was the pilot, 2nd TAF implies Przyluski. Aircraft was coded N, ftr Lille-Amiens (2nd TAF). Missing from night Intruder over France 11.7.44 (Air Britain Serials) A German list of air crashes at footnote.com indicates a Moqsuito came down at 0200 at Touffreville, 23 km SE of Roien (sic - Touffreville is 28km NW of Rouen)"/>
    <x v="0"/>
    <x v="1"/>
    <x v="1"/>
    <x v="1"/>
    <x v="1"/>
    <x v="1"/>
    <m/>
    <n v="7"/>
    <x v="34"/>
    <x v="0"/>
    <n v="1"/>
    <x v="0"/>
    <x v="60"/>
    <x v="0"/>
  </r>
  <r>
    <n v="6684"/>
    <s v="MM547"/>
    <x v="17"/>
    <n v="409"/>
    <x v="0"/>
    <x v="2"/>
    <n v="10"/>
    <s v="July"/>
    <x v="5"/>
    <s v="10/11 July 1944"/>
    <x v="1"/>
    <s v="11.07.1944 eveng Interception 409 anti V1 from Hunsdon . S of Folkstone (FCL). F/O RE Lee +, F/S JW Wales RAFVR +, no known graves, no further info Missing from night anti V-1 patrol 11.7.44 (Air Britain Serials)"/>
    <x v="3"/>
    <x v="4"/>
    <x v="1"/>
    <x v="1"/>
    <x v="3"/>
    <x v="1"/>
    <m/>
    <n v="7"/>
    <x v="34"/>
    <x v="0"/>
    <n v="1"/>
    <x v="0"/>
    <x v="95"/>
    <x v="2"/>
  </r>
  <r>
    <n v="3643"/>
    <s v="NS873"/>
    <x v="12"/>
    <n v="305"/>
    <x v="0"/>
    <x v="16"/>
    <n v="10"/>
    <s v="July"/>
    <x v="5"/>
    <s v="10/11 July 1944"/>
    <x v="1"/>
    <s v="D.H. Mosquito no. NS873. Shot down by flak over France. Pilot, F/Lt E. Suszynski was lost while S/Ldr A. Lagowski evaded capture. 10/11 July 1944 around 0300, coded S, ftr from Lille Amiens. Edward Suszynski is buried – along with 34 RAF airmen - in the cemetery of Saint-Doulchard, a city close to Bourges, the main town of the French administrative department, le Cher. Town of Vierzon is about 30km N-NW of Bourges. See also this link: [twgpp.org] _x000a__x000a_I have an article about Julian Lagowski from an old issue of “Skrzydlata Polska”. This article states that on the night of July 10/11, 1944 Suszynski/Lagowski were to fly Mosquito FB VI, NS873 “SM-S” to attack rail transport. The planned target area was Etampes – Orlean – Vierzon – Chateauroux. In the area of the Vierzon railroad station, NS873 received a direct hit from German flak, caught fire, and crashed. Only Lagowski was able to bale out. Once on the ground, Lagowski was able to make contact with French locals who took care of him, and then turned him over to the French underground. ”Next things went routinely” and the French underground delivered Lagowski to the American Forces that were in the region of the Loire River. The Americans then sent Lagowski to England via air transport. _x000a__x000a_From 305 Squadrons ORB, I have that SM-S departed Lasham at 01:40 on the morning of the 11th with a load of four 500lb bombs with 11 second delayed fuses. Also, Air Vice Marshall Embry sent a telegram congratulating all the crews of 138 Wing that flew on the night of 10/11 July for achieving good results despite adverse weather conditions. _x000a__x000a_(http://www.mossie.org/forum/read.php?1,4188) Missing from night intruder 11.7.44 (Air Britain Serials)"/>
    <x v="0"/>
    <x v="1"/>
    <x v="1"/>
    <x v="1"/>
    <x v="1"/>
    <x v="1"/>
    <m/>
    <n v="7"/>
    <x v="34"/>
    <x v="0"/>
    <n v="1"/>
    <x v="0"/>
    <x v="60"/>
    <x v="0"/>
  </r>
  <r>
    <n v="1729"/>
    <s v="PF380"/>
    <x v="20"/>
    <s v="571/692"/>
    <x v="0"/>
    <x v="8"/>
    <n v="10"/>
    <s v="July"/>
    <x v="5"/>
    <s v="10/11 July 1944"/>
    <x v="1"/>
    <s v="11.07.1944 2336 692 to Berlin from Gransden Lodge . Lost without trace (BCL). W/C SD Watts DSO DFC MID RNZAF +, P/O AA Matheson DFM RNZAF +, 10/11 July 1944, Watts' 70th op (Night After Night) There is a claim as follows: 11 July 1944 Major Hans Karlowski 2 NJG 1 Mosquito 05 Ost/BL-27: 4700m [vor Terschelling] 03.18 (LW NF Claims 39-45 f. 200) , Mosquito was lost 10/11 July on the Berlin raid Serial Range PF379 - PF415. 37 Mosquito B.Mk.XV1. Powered by Merlin 72/73 engines. Part of a batch of 195. Delivered by Percival Aircaft between 15May44 and 5Dec45. Airborne 2336 10Jun44 from Gransden lodge. Lost without trace. Both are commemorated on the Runnymede Memorial. W/C Watts gained his DFC while serving with 77 Squadron and P/O Matheson won his DFM during his tour on 218 Sqdn, details being Gazetted 26Jun42 and 15Jun43 respectively. Notification of W/C Watts's DSO was published 13Jun44, and his MiD 2Jun43. W.Chorley gives credit for the above to Mr R.Walker. W/C S.D.Watts DSO DFC MiD RNZAF KIA P/O A.A.Matheson DFM RNZAF KIA &quot; (Lost Bombers - which says this was 10/11 June) Missing (Berlin) 11.7.44 (Air Britain Serials) MH - Karlowski's claim was early on morning of 11th, therefore corresponds to Mosquito loss. Both remembered on the Runnymede Memorial (http://www.aircrewremembered.com/BomberCommandDatabaseSearch/?q=pf380)"/>
    <x v="0"/>
    <x v="27"/>
    <x v="121"/>
    <x v="7"/>
    <x v="0"/>
    <x v="73"/>
    <m/>
    <n v="7"/>
    <x v="34"/>
    <x v="0"/>
    <n v="1"/>
    <x v="0"/>
    <x v="66"/>
    <x v="6"/>
  </r>
  <r>
    <n v="4493"/>
    <s v="HK312"/>
    <x v="2"/>
    <n v="456"/>
    <x v="0"/>
    <x v="2"/>
    <n v="11"/>
    <s v="July"/>
    <x v="5"/>
    <s v="11/12 July 1944"/>
    <x v="1"/>
    <s v="12.07.1944 Diver patrol 456 to anti V1 from Ford crashed. in channel off Littlehampton unknown location (FCL). F/O EC Radford +, P/O WE Atkinson +, cv at Marshalls(Cambridge), delivered as MKXVI 04.09.43-26.02.44 Served with 456 Sqn 02/44 to 24/06/44, coded RX-G under RAF control. Crashed into sea 24/06/44, Little Hampton. Flt Radford and Sgt Walter Edward Aitkinson killed. (Brian Fillery's website) 11/12 July (FCWDv5) Crashed in sea off Littlehampton Sussex 12.7.44 (Air Britain Serials)"/>
    <x v="2"/>
    <x v="7"/>
    <x v="59"/>
    <x v="1"/>
    <x v="2"/>
    <x v="1"/>
    <m/>
    <n v="7"/>
    <x v="34"/>
    <x v="0"/>
    <n v="1"/>
    <x v="0"/>
    <x v="20"/>
    <x v="2"/>
  </r>
  <r>
    <n v="2189"/>
    <s v="HK293"/>
    <x v="2"/>
    <n v="25"/>
    <x v="0"/>
    <x v="2"/>
    <n v="12"/>
    <s v="July"/>
    <x v="5"/>
    <s v="12 July 1944"/>
    <x v="0"/>
    <s v="Hit by HK257 while parked Coltishall 12.7.44 (Air Britain Serials)"/>
    <x v="2"/>
    <x v="3"/>
    <x v="19"/>
    <x v="1"/>
    <x v="2"/>
    <x v="1"/>
    <m/>
    <n v="7"/>
    <x v="34"/>
    <x v="0"/>
    <n v="1"/>
    <x v="0"/>
    <x v="14"/>
    <x v="2"/>
  </r>
  <r>
    <n v="7601"/>
    <s v="HP972"/>
    <x v="12"/>
    <s v="1FU/308MU"/>
    <x v="3"/>
    <x v="6"/>
    <n v="12"/>
    <s v="July"/>
    <x v="5"/>
    <s v="12 July 1944"/>
    <x v="0"/>
    <s v="Dinghy released in flight crashlanded Bamrauli 12.7.44 (Air Britain Serials)"/>
    <x v="2"/>
    <x v="2"/>
    <x v="94"/>
    <x v="1"/>
    <x v="2"/>
    <x v="1"/>
    <m/>
    <n v="7"/>
    <x v="34"/>
    <x v="0"/>
    <n v="1"/>
    <x v="1"/>
    <x v="99"/>
    <x v="3"/>
  </r>
  <r>
    <n v="5132"/>
    <s v="PZ233"/>
    <x v="12"/>
    <s v="27MU"/>
    <x v="0"/>
    <x v="6"/>
    <n v="12"/>
    <s v="July"/>
    <x v="5"/>
    <d v="1944-07-12T00:00:00"/>
    <x v="0"/>
    <s v="On July 17th (sic) 1944 a Wellington XIII (NF127) belonging to CNS collided with a stationary Mosquito (PZ233) from No.27 MU. The Wellington was about to become airborne when it hit the Mosquito which was being compass swung. Both aircraft were completely burnt out. The crash killed Sgt G. A. Goodfellow and a civilian of No.27 MU, A.U.Bancroft, but the Wellington pilot escaped injury. Sgt T T A Goodfellow and Mr A V Bancroft killed. Five other Wellington crew escaped, but three were badly burned. Two other civilian's on the Mosquito also survived, although one was badly burned. http://www.london-gazette.co.uk/issues/36781/supplements/5081_x000a__x000a_7th November, 1944_x000a_Awarded the British Empire Medal (Civil Division): —_x000a__x000a_George Frederick Bull, Motor Transport Driver, Royal Air Force Maintenance Unit._x000a__x000a_Alexander Wesley Trew, Fitter, Royal Air Force Maintenance Unit._x000a__x000a_When an aircraft was taking off it crashed into a stationary aircraft and a motor tractor. The two aircraft and the tractor burst into flames._x000a__x000a_Trew tried to release an injured man who was pinned beneath the wrecked tractor but was unable to do so unaided. He was then joined by Bull ajid together they made a second attempt. This, too, was unsuccessful. Other helpers approached the wreckage but a petrol tank exploded and the heat became so intense that they had to give up the attempt. Trew and Bull, however, stood their&quot; ground and eventually the man was released. A second injured man was seen struggling to get out of the burning cockpit of the stationary aircraft. Trew tried at once to reach him but was forced back by the flames. The man then fell through the burning floor of the cockpit and Trew and Bull, without thought for their own safety, went through the flames and carried him to safety. Both men showed great bravery in going to the rescue of their fellow workers._x000a_(http://www.rafcommands.com/forum/showthread.php?p=39057&amp;highlight=Mosquito#post39057) Hit by Wellington HF127 while parked Shawbury 12.7.44 DBR (Air Britain Serials) 10.07.44 27 MU. PZ233 During a compass swing at Shawbury aircraft was struck by Wellington HF127 of CNS. Aircraft burnt out. (Mosquito Crash Log)    Should be 12th July and according to the ORB it was Wellington NF127"/>
    <x v="2"/>
    <x v="2"/>
    <x v="19"/>
    <x v="1"/>
    <x v="2"/>
    <x v="1"/>
    <m/>
    <n v="7"/>
    <x v="34"/>
    <x v="0"/>
    <n v="1"/>
    <x v="1"/>
    <x v="100"/>
    <x v="0"/>
  </r>
  <r>
    <n v="5732"/>
    <s v="ML987"/>
    <x v="20"/>
    <n v="105"/>
    <x v="0"/>
    <x v="8"/>
    <n v="13"/>
    <s v="July"/>
    <x v="5"/>
    <s v="13/14 July 1944"/>
    <x v="1"/>
    <s v="14.07.1944 2245 105 to Scholven-Buer from Bourn badly damaged by FLAK and returned, crash landed. North Walsham 0203 (BCL). W/O AY Lickley inj, F/S JP Cameron inj, 13/14 July GB-C-, Scholven-Buer, &quot;Serial Range ML956 - ML999. 44 Mosquito B.Mk.XV1. Powered by Merlin 72/73 engines. Part of a batch of 152 delivered by De Havilland between 24Nov43 and 4Dec44. MM170 was not delivered. First operational sortie 20May44. Airborne 2245 13Jul44 from Bourn. Badly damaged by Flak and soon after re-crossing the East Anglia coast, a crash landing was made at 0203 at RAF North Walsham, Norfolk. W/O A.Y.Lickley Inj F/S J.P.cameron Inj &quot; (Chorley via Lost Bombers) Damaged by flak and crashed nr North Walsham Norfolk 14.7.44 (Air Britain Serials)"/>
    <x v="1"/>
    <x v="1"/>
    <x v="1"/>
    <x v="1"/>
    <x v="1"/>
    <x v="1"/>
    <m/>
    <n v="7"/>
    <x v="34"/>
    <x v="0"/>
    <n v="1"/>
    <x v="0"/>
    <x v="4"/>
    <x v="0"/>
  </r>
  <r>
    <n v="960"/>
    <s v="DZ263"/>
    <x v="2"/>
    <s v="307/264/141/239"/>
    <x v="0"/>
    <x v="17"/>
    <n v="14"/>
    <s v="July"/>
    <x v="5"/>
    <d v="1944-07-14T00:00:00"/>
    <x v="1"/>
    <s v="Cat E after being damaged by fighter 14/15 July 1944. (AIR 14/3460) SOC 4.9.44 (Air Britain Serials) MH - Was this friendly fire? Can not find a matching Luftwaffe claim."/>
    <x v="1"/>
    <x v="32"/>
    <x v="1"/>
    <x v="1"/>
    <x v="0"/>
    <x v="1"/>
    <m/>
    <n v="9"/>
    <x v="33"/>
    <x v="0"/>
    <n v="1"/>
    <x v="0"/>
    <x v="63"/>
    <x v="0"/>
  </r>
  <r>
    <n v="4624"/>
    <s v="MM551"/>
    <x v="17"/>
    <n v="488"/>
    <x v="0"/>
    <x v="2"/>
    <n v="14"/>
    <s v="July"/>
    <x v="5"/>
    <s v="14/15 July 1944"/>
    <x v="1"/>
    <s v="15.07.1944 Beachhead patrol 488 from Zeals crashed into wood when returning home in cloud. SE Southhampton (FCL). F/S HG Scott +, F/O CC Duncan +, no further info, no graves DUNCAN, Fg Off Colin Campbell, NZ427193, RNZAF - Mosquito Navigator 488 Sqn, RNZAF - 15 Jul 1944 (Age 20); England. SCOTT, Flt Sgt Howard George, NZ424527, RNZAF - Mosquito Pilot 488 Sqn, RNZAF - 15 Jul 1944 (Age 22); England. (NZFPM) 14/15 July 1944 (2nd TAF). X on 488 Sqn (Andy Long on RAF Commands Forum) Flew into wood descending in cloud nr Holmsley South 15.7.44 returning from patrol (Air Britain Serials) 15.07.44 488 Sqn. MM551 Aircraft crashed into Bratley Wood, N.N.E. of Holmsley Wood aerodrome and burned. (Mosquito Crash Log)"/>
    <x v="2"/>
    <x v="7"/>
    <x v="26"/>
    <x v="1"/>
    <x v="2"/>
    <x v="1"/>
    <m/>
    <n v="7"/>
    <x v="34"/>
    <x v="0"/>
    <n v="1"/>
    <x v="0"/>
    <x v="42"/>
    <x v="2"/>
  </r>
  <r>
    <n v="7491"/>
    <s v="PZ293"/>
    <x v="12"/>
    <n v="515"/>
    <x v="0"/>
    <x v="5"/>
    <n v="14"/>
    <s v="July"/>
    <x v="5"/>
    <s v="14/15 July 1944"/>
    <x v="1"/>
    <s v="15.07.1944 2355 515 Bomber Support from Little Snoring pilot blinded by searchlight, crashed. about 4km SSW Chaumont (Namur), 23 km WSW Dinant 0215 (BCL). F/L HA Lightbody +, F/S EJA Broomfield +, initial buried nearby Florennes airfield, now Hotton War Cem Tournai, Belgium is only 35km from Chievres, and should be the right name. No.515 Sqn lost one Mosquito near Charleroi what is not so far from Tournai area ... (Fairlop on 12 O'Clock High board) Missing from patrol to Florennes 14.7.44 (Air Britain Serials) Lightbody from Jamaica (http://caribbeanrollofhonour-ww1-ww2.yolasite.com/air-forces-ww2.php)"/>
    <x v="0"/>
    <x v="19"/>
    <x v="1"/>
    <x v="1"/>
    <x v="1"/>
    <x v="1"/>
    <m/>
    <n v="7"/>
    <x v="34"/>
    <x v="0"/>
    <n v="1"/>
    <x v="0"/>
    <x v="83"/>
    <x v="0"/>
  </r>
  <r>
    <n v="3689"/>
    <s v="HR124"/>
    <x v="12"/>
    <s v="1FU/82/22FC"/>
    <x v="3"/>
    <x v="1"/>
    <n v="15"/>
    <s v="July"/>
    <x v="5"/>
    <s v="15 July 1944"/>
    <x v="0"/>
    <s v="Crashed on ferry flight Kuarpur 15.7.44 (Air Britain Serials)"/>
    <x v="2"/>
    <x v="2"/>
    <x v="32"/>
    <x v="1"/>
    <x v="2"/>
    <x v="1"/>
    <m/>
    <n v="7"/>
    <x v="34"/>
    <x v="0"/>
    <n v="1"/>
    <x v="1"/>
    <x v="101"/>
    <x v="3"/>
  </r>
  <r>
    <n v="2933"/>
    <s v="KB141"/>
    <x v="13"/>
    <s v="USAAF"/>
    <x v="4"/>
    <x v="7"/>
    <n v="15"/>
    <s v="July"/>
    <x v="5"/>
    <d v="1944-07-15T00:00:00"/>
    <x v="0"/>
    <s v="to USAAF as 43-34939 (Air Britain Serials)_x000a__x000a_Date: 15-JUL-1944 _x000a_Time:  _x000a_Type: _x000a_de Havilland-Canada F-8-DH Mosquito _x000a_Operator: USAAF _x000a_Registration: KB141 _x000a_C/n / msn: 43-34939 _x000a_Fatalities: Fatalities: / Occupants: 2 _x000a_Airplane damage: Written off (damaged beyond repair) _x000a_Location: Rome AAF, Rome, NY -    United States of America  _x000a_Phase: Take off _x000a_Nature: Military _x000a_Departure airport: Rome AAF _x000a_Destination airport:  _x000a_Narrative:_x000a_KB141 - BXX - to USAAF as 43-34939 _x000a_Take off accident._x000a__x000a_Sources: _x000a_http://www.aviationarchaeology.com/src/db.asp _x000a_http://www.dehavilland.ukf.net/_DH98%20prodn%20list.txt_x000a__x000a_(http://aviation-safety.net/wikibase/wiki.php?id=104777)"/>
    <x v="2"/>
    <x v="2"/>
    <x v="18"/>
    <x v="1"/>
    <x v="2"/>
    <x v="1"/>
    <m/>
    <n v="6"/>
    <x v="34"/>
    <x v="0"/>
    <n v="1"/>
    <x v="1"/>
    <x v="33"/>
    <x v="1"/>
  </r>
  <r>
    <n v="5158"/>
    <s v="MM249"/>
    <x v="14"/>
    <n v="140"/>
    <x v="0"/>
    <x v="0"/>
    <n v="15"/>
    <s v="July"/>
    <x v="5"/>
    <s v="15 July 1944"/>
    <x v="0"/>
    <s v="P/O J.W. Hall and F/S H.H. Ashby were killed in the crash (2nd TAF). Engine cut on return from PR mission crashed in forced landing in bad visibility Windsor Great Park Berks. 15.7.44 (Air Britain Serials) 15.07.44 140 Sqn. MM249 Force landed in Windsor Great Park, Berks. Crew safe. (Mosquito Crash Log)"/>
    <x v="2"/>
    <x v="3"/>
    <x v="2"/>
    <x v="1"/>
    <x v="2"/>
    <x v="1"/>
    <m/>
    <n v="7"/>
    <x v="34"/>
    <x v="0"/>
    <n v="1"/>
    <x v="0"/>
    <x v="56"/>
    <x v="0"/>
  </r>
  <r>
    <n v="1127"/>
    <s v="MM390"/>
    <x v="18"/>
    <s v="60 SAAF"/>
    <x v="1"/>
    <x v="0"/>
    <n v="15"/>
    <s v="July"/>
    <x v="5"/>
    <s v="15 July 1944"/>
    <x v="0"/>
    <s v="Prop ran away swung on landing and u/c collapsed San Severo 15.7.44 (Air Britain Serials) Squadron ORB says starboard engine went u/s after takeoff - first attempt at landing had to be aborted due to a low-flying Fortress passing in front, on second attempt two Fortresses passed in front, Mosquito had to weave through but crashed on landing, crew OK (Squadron returns)"/>
    <x v="2"/>
    <x v="3"/>
    <x v="73"/>
    <x v="1"/>
    <x v="2"/>
    <x v="1"/>
    <m/>
    <n v="7"/>
    <x v="34"/>
    <x v="0"/>
    <n v="1"/>
    <x v="0"/>
    <x v="34"/>
    <x v="0"/>
  </r>
  <r>
    <n v="5205"/>
    <s v="MM518"/>
    <x v="17"/>
    <n v="409"/>
    <x v="0"/>
    <x v="2"/>
    <n v="15"/>
    <s v="July"/>
    <x v="5"/>
    <s v="15 July 1944"/>
    <x v="0"/>
    <s v="Spun into ground after control lost during evasion practice nr Bumstead Essex 15.7.44 (Air Britain Serials) 15.07.44 409 Sqn. MM518 Aircraft spun in from 4,000 feet and crashed near Bampstead, Essex, probably due to taking evasive action. (Mosquito Crash Log)"/>
    <x v="2"/>
    <x v="2"/>
    <x v="62"/>
    <x v="1"/>
    <x v="2"/>
    <x v="1"/>
    <m/>
    <n v="7"/>
    <x v="34"/>
    <x v="0"/>
    <n v="1"/>
    <x v="0"/>
    <x v="95"/>
    <x v="2"/>
  </r>
  <r>
    <n v="7350"/>
    <s v="MM120"/>
    <x v="20"/>
    <s v="105/571"/>
    <x v="0"/>
    <x v="8"/>
    <n v="16"/>
    <s v="July"/>
    <x v="5"/>
    <s v="16 July 1944"/>
    <x v="0"/>
    <s v="16.07.1944 Air Test 571 from Oakington on return undercarriage collapsed. Oakington airfield 1540 (BCL). F/O RW McLennon ok, , U/c collapsed on landing from air test Oakington 16.7.44 (Air Britain Serials)"/>
    <x v="2"/>
    <x v="2"/>
    <x v="27"/>
    <x v="1"/>
    <x v="2"/>
    <x v="1"/>
    <m/>
    <n v="7"/>
    <x v="34"/>
    <x v="0"/>
    <n v="1"/>
    <x v="0"/>
    <x v="90"/>
    <x v="0"/>
  </r>
  <r>
    <n v="86"/>
    <s v="MM441"/>
    <x v="17"/>
    <s v="301FTU/108"/>
    <x v="1"/>
    <x v="5"/>
    <n v="16"/>
    <s v="July"/>
    <x v="5"/>
    <s v="16 July 1944"/>
    <x v="0"/>
    <s v="Missing from intruder to Toulouse 16.7.44 (Air Britain Serials)"/>
    <x v="3"/>
    <x v="4"/>
    <x v="1"/>
    <x v="1"/>
    <x v="3"/>
    <x v="1"/>
    <m/>
    <n v="7"/>
    <x v="34"/>
    <x v="0"/>
    <n v="1"/>
    <x v="0"/>
    <x v="73"/>
    <x v="2"/>
  </r>
  <r>
    <n v="5529"/>
    <s v="MM548"/>
    <x v="17"/>
    <n v="29"/>
    <x v="0"/>
    <x v="2"/>
    <n v="16"/>
    <s v="July"/>
    <x v="5"/>
    <s v="16 July 1944"/>
    <x v="0"/>
    <s v="DBR in accident 16.7.44 (Air Britain Serials)"/>
    <x v="2"/>
    <x v="3"/>
    <x v="32"/>
    <x v="1"/>
    <x v="2"/>
    <x v="1"/>
    <m/>
    <n v="7"/>
    <x v="34"/>
    <x v="0"/>
    <n v="1"/>
    <x v="0"/>
    <x v="31"/>
    <x v="2"/>
  </r>
  <r>
    <n v="160"/>
    <s v="HJ852"/>
    <x v="10"/>
    <s v="23/157/456/60OTU"/>
    <x v="0"/>
    <x v="7"/>
    <n v="17"/>
    <s v="July"/>
    <x v="5"/>
    <s v="17 July 1944"/>
    <x v="0"/>
    <s v="Engine cut on overshoot bellylanded High Ercall 17.7.44 (Air Britain Serials) Had to force-land on 23 Feb. 43 due to engine failure after fire extinguisher explode (456 Sqn ORB)."/>
    <x v="2"/>
    <x v="2"/>
    <x v="2"/>
    <x v="1"/>
    <x v="2"/>
    <x v="1"/>
    <m/>
    <n v="7"/>
    <x v="34"/>
    <x v="0"/>
    <n v="1"/>
    <x v="1"/>
    <x v="29"/>
    <x v="2"/>
  </r>
  <r>
    <n v="3604"/>
    <s v="HK471"/>
    <x v="17"/>
    <n v="264"/>
    <x v="0"/>
    <x v="2"/>
    <n v="17"/>
    <s v="July"/>
    <x v="5"/>
    <s v="17/18 July 1944"/>
    <x v="1"/>
    <s v="18.07.1944 Diver patrol 264 anti V1 from Hartford Bridge collided with Tempest EJ530 of FIU (also FCL same day). near Etchingham Suffolk (FCL). Sgt MF Hoare +, Sgt EL Bishop +, no further info , no graves info. http://web.archive.org/web/20040309224636/www.hurricane.fsbusiness.co.uk/battleruraldistrict.htm says Etchingham is in Sussex. 17/18 July (FCWDv5) Collided with Tempest EJ530 and crashed Broadleak Sussex 18.7.44 (Air Britain Serials) 18.07.44 264 Sqn. HK471 Crashed at Burwash, Sussex, after collision with Tempest EJ530. Two killed. (Mosquito Crash Log)"/>
    <x v="2"/>
    <x v="7"/>
    <x v="19"/>
    <x v="1"/>
    <x v="2"/>
    <x v="1"/>
    <m/>
    <n v="7"/>
    <x v="34"/>
    <x v="0"/>
    <n v="1"/>
    <x v="0"/>
    <x v="10"/>
    <x v="2"/>
  </r>
  <r>
    <n v="3407"/>
    <s v="HR183"/>
    <x v="12"/>
    <n v="418"/>
    <x v="0"/>
    <x v="5"/>
    <n v="17"/>
    <s v="July"/>
    <x v="5"/>
    <s v="17/18 July 1944"/>
    <x v="1"/>
    <s v="18.07.1944 Night ranger 418 to Kolberg from Hurn crashed in south Baltic Sea. Lost without trace (FCL). S/L JB Kerr +, F/O P Clark +, Source Nöd: Clarke 152806 found at Sandhammaren (Löderup) and buried 27.09.44 in Malmö Eastern Municipal Cem. Kerr is MIA Taken on strength from No.27 Movements Unit, 27 May 1944; missing from operations, 17/18 July 1944 (S/L J.B. Kerr killed). TH-B, letter appears on a list of aircraft dated 22 July 1944 (four days after it went missing) - clerical error or tardy updating of records ? (Hugh Halliday) ORB confirms sortie to Kolberg S/L Kerr and F/O &quot;Butch&quot; Clark, whose total score was now six E/A destroyed or &quot;shared&quot;, never returned from a mid-July night-ranger to Kolberg. (INTRUDER, The history of No. 418 Squadron. BY SQUADRON LEADER A. P. HEATHCOTE Air Historical Branch) Blew up and crashed in sea 25m off Eletot 8.7.44 (Air Britain Serials)"/>
    <x v="3"/>
    <x v="4"/>
    <x v="1"/>
    <x v="1"/>
    <x v="3"/>
    <x v="1"/>
    <m/>
    <n v="7"/>
    <x v="34"/>
    <x v="0"/>
    <n v="1"/>
    <x v="0"/>
    <x v="30"/>
    <x v="3"/>
  </r>
  <r>
    <n v="190"/>
    <s v="MM511"/>
    <x v="17"/>
    <s v="151/96"/>
    <x v="0"/>
    <x v="2"/>
    <n v="17"/>
    <s v="July"/>
    <x v="5"/>
    <s v="17/18 July 1944"/>
    <x v="1"/>
    <s v="18.07.1944 Diver patrol 96 anti V1 from West Malling attacking V1 and in return attacked by EA and forced to bale out. Lost without trace (FCL). S/L A Parker-Rees ok, F/L Bennett ok, both rescued by HMS Obedient. MH - sounds more like friendly fire than e/a, especially as, according to research, there was no organised response on the part of the NJG to attack anti-Diver aircraft Abandoned on anti V-1 patrol 18.7.44 (Air Britain Serials)"/>
    <x v="0"/>
    <x v="22"/>
    <x v="1"/>
    <x v="1"/>
    <x v="4"/>
    <x v="1"/>
    <m/>
    <n v="7"/>
    <x v="34"/>
    <x v="0"/>
    <n v="1"/>
    <x v="0"/>
    <x v="54"/>
    <x v="2"/>
  </r>
  <r>
    <n v="7766"/>
    <s v="LR431"/>
    <x v="14"/>
    <n v="544"/>
    <x v="0"/>
    <x v="0"/>
    <n v="18"/>
    <s v="July"/>
    <x v="5"/>
    <s v="18 July 1944"/>
    <x v="0"/>
    <s v="An article in The Mossie Number 29 by W/C Bill Newby states that his pilot wanted to go around again to photograph a target at the eastern end of the Baltic, apparently where a crew had been lost the previous week. (MH - MM365 had been lost on 10 July, but in a crash in the UK after returning from a sortie) Could be 18 July 1944 Oblt. Kurt Gabler 8 JG 300 Mosquito E. Fl.Pl. Zerbst: 9000m 12.48 LW NF Claims 39-45 f. 202 De Havilland Mosquito. 18/7/44 1248 hrs Oblt.Gabler. I always approach excellently from the soil led (Bodenstation) into 11,500 meters height and had a distance from 5 km without come closer to the machine, also without methanol. Up to then still no Mosquito was shot at day, if the pilots would not have seen or would not have suspected, they could peel off easily. The Mosquito which is 100km/h faster than the Me109. Right after that I fire a burst, which was well created, the right engine burns. The crew, 2 men, saved themselves with the parachute, the machine impacted in the near of Zerbst. It was my third firing on this day. From B.Baxter. 25May01. &quot; Gabler was flying a Bf 109 G-6. Missing (Braunschweig) 17.7.44 (Air Britain Serials) Date given in Air Britain incorrect, actually 18 July 1944 according to Andy Fletcher."/>
    <x v="0"/>
    <x v="0"/>
    <x v="122"/>
    <x v="13"/>
    <x v="0"/>
    <x v="74"/>
    <m/>
    <n v="7"/>
    <x v="34"/>
    <x v="0"/>
    <n v="1"/>
    <x v="0"/>
    <x v="27"/>
    <x v="0"/>
  </r>
  <r>
    <n v="5415"/>
    <s v="ML939"/>
    <x v="20"/>
    <n v="109"/>
    <x v="0"/>
    <x v="8"/>
    <n v="18"/>
    <s v="July"/>
    <x v="5"/>
    <s v="18 July 1944"/>
    <x v="0"/>
    <s v="18.07.1944 0420 109 to Caen from Little Staughton overshot runway while traying to land on return on 1 engine. near Little Staughton airfield 0645 (BCL). F/L HA Davis ok, F/O CP Harrold ok, Overshot single-engined landing Little Staughton on return from target marking sortie 18.7.44 DBR (Air Britain Serials)"/>
    <x v="2"/>
    <x v="3"/>
    <x v="6"/>
    <x v="1"/>
    <x v="2"/>
    <x v="1"/>
    <m/>
    <n v="7"/>
    <x v="34"/>
    <x v="0"/>
    <n v="1"/>
    <x v="0"/>
    <x v="18"/>
    <x v="0"/>
  </r>
  <r>
    <n v="1017"/>
    <s v="HJ932"/>
    <x v="2"/>
    <s v="307/264/13OTU"/>
    <x v="0"/>
    <x v="7"/>
    <n v="18"/>
    <s v="July"/>
    <x v="5"/>
    <s v="18 July 1944"/>
    <x v="1"/>
    <s v="Taxied into ditch at night Finmere 18.7.44 DBR (Air Britain Serials)"/>
    <x v="2"/>
    <x v="2"/>
    <x v="77"/>
    <x v="1"/>
    <x v="2"/>
    <x v="1"/>
    <m/>
    <n v="7"/>
    <x v="34"/>
    <x v="0"/>
    <n v="1"/>
    <x v="1"/>
    <x v="39"/>
    <x v="2"/>
  </r>
  <r>
    <n v="7404"/>
    <s v="MM136"/>
    <x v="20"/>
    <s v="105/571"/>
    <x v="0"/>
    <x v="8"/>
    <n v="18"/>
    <s v="July"/>
    <x v="5"/>
    <s v="18/19 July 1944"/>
    <x v="1"/>
    <s v="19.07.1944 2355 571 to Berlin from Oakington crashed. 2km NE Landin, 15km NE Rathenow 0205 (BCL). S/L TE Dodwell DFC bar +, P/O GW Cash pow, Dodwell buried in Berlin 1939-45 War Cem Probably Struening of 3./NJG 1, though there is a similar claim from Wittman of NJGr 10, in the same area within three minutes of Struening's, however this does not appear to have been recognised. MH's view is that both German pilots claimed the same Mosquito, between Gardelegen and Berlin, possibly at Linde, which appears to be in the correct area.. (MH) Cash's recollection of incident appear in the Men Who Flew The Mosquito, he says squadron letter was V, and that he emerged through the top escape hatch. F/Lt George Cash of 571 Squadron LNSF, Oakington who was navigating Mosquito BXVI MM136 carrying one 4,000lb bomb to Berlin on the night of 18/19 July 1944._x000a__x000a_As his pilot, S/Ldr T E 'Doddy' Dodwell, held the aircraft on its bomb-run, George entered the nose compartment to prepare to release the bomb. Without warning he heard 'Thump!Thump!' and then a louder noise._x000a__x000a_Looking out, he saw that the entire port wing and engine was engulfed with flame. He struggled to open the escape hatch and suddenly realised that he was alone in the aircraft - 'Doddy' had exited through the canopy hatch. Flames were now appearing in the cockpit and the Mosquito was spinning._x000a__x000a_George, still without his parachute on, could not move but suddenly the Mossie levelled out briefly. He hauled his parachute from behind the seat, dropped it, and then finally managed to clip it on._x000a__x000a_About to exit the main hatch, he suddenly and clearly recalled reading an article in a recent 'Tee-Em' magazine describing the possible danger of hitting the tailplane and decided to go through the top hatch. Squeezing through, he rolled across the starboard wing to avoid the flames, fell off the trailing edge, counted to three and pulled the ripcord. As he descended, he watched the Mossie crash at Laudin ( 35 miles from Berlin ), still with its 'Cookie' on board._x000a__x000a_He landed in a tree 10ft from the ground and released himself - unurt except for a few scratches._x000a__x000a_He was soon picked up by Police, spending a day in the local Police station before being transferred to a Wehrmacht barracks._x000a__x000a_'Funny thing' he smiled, ' I was sitting under guard in the entrance hall to this place, feeling pretty fed up and looking rather a mess. Well, all these uniformed men kept coming in and out and every time they passed me, they turned to me, snapped to attention and threw a smart Nazi salute. I was just thinking that this was jolly nice of them, but when I stood up, I realised that I'd been sitting under a portrait of Hitler'._x000a__x000a_The date by now was 20th July, 1944 - George only realized the significance much later, and why the uniformed men were so diligent about showing their loyalty......_x000a__x000a_George became a POW for the duration. 'Doddy' Dodwell is buried in the Berlin 1939-45 War Cemetary - George is convinced that he hit the tail-fin of the Mosquito._x000a__x000a_Long after the war, George tried to find out who shot them down, and researchers beleive that it was Hptmn Heinz Struning, possibly flying a He219....?_x000a_(http://www.ww2f.com/wwii-today/11324-nachtjagd-persistence.html) Missing (Berlin) 19.7.44 (Air Britain Serials)_x000a__x000a_19.07.44 Hptm. Heinz Strüning 3./NJG 1 Mosquito  50 km. W. Berlin: 9.000 m. 01.55 Film C. 2027/II Anerk: Nr.91  or_x000a_19.07.44 Uffz. Wittmann 1./NJGr. 10 Mosquito  Gardelegen-Berlin: 8.000 m. 01.58 Film C. 2027/II Anerk: Nr.-"/>
    <x v="0"/>
    <x v="27"/>
    <x v="82"/>
    <x v="7"/>
    <x v="0"/>
    <x v="64"/>
    <m/>
    <n v="7"/>
    <x v="34"/>
    <x v="0"/>
    <n v="1"/>
    <x v="0"/>
    <x v="90"/>
    <x v="0"/>
  </r>
  <r>
    <n v="1128"/>
    <s v="MM292"/>
    <x v="18"/>
    <s v="60 SAAF"/>
    <x v="1"/>
    <x v="0"/>
    <n v="19"/>
    <s v="July"/>
    <x v="5"/>
    <s v="19 July 1944"/>
    <x v="0"/>
    <s v="Engine cut crashed on landing and u/c collapsed San Severo 19.7.44 (Air Britain Serials)"/>
    <x v="2"/>
    <x v="3"/>
    <x v="2"/>
    <x v="1"/>
    <x v="2"/>
    <x v="1"/>
    <m/>
    <n v="7"/>
    <x v="34"/>
    <x v="0"/>
    <n v="1"/>
    <x v="0"/>
    <x v="34"/>
    <x v="0"/>
  </r>
  <r>
    <n v="3443"/>
    <s v="NT195"/>
    <x v="12"/>
    <n v="418"/>
    <x v="0"/>
    <x v="5"/>
    <n v="19"/>
    <s v="July"/>
    <x v="5"/>
    <s v="19 July 1944"/>
    <x v="0"/>
    <s v="Taken on strength from No.27 Movements Unit, 27 May 1945; to No.49 Movements Unit, 20 July 1944. TH-C, letter on list dated 22 July 1944. Mosquito crash log says the crew were safe. Overshot landing from air test Hurn 19.7.44 DBR (Air Britain Serials) 19.07.44 418 Sqn. NT195 Overshot on landing at Hurn aerodrome after engine trouble. Crew safe. (Mosquito Crash Log)"/>
    <x v="2"/>
    <x v="2"/>
    <x v="6"/>
    <x v="1"/>
    <x v="2"/>
    <x v="1"/>
    <m/>
    <n v="7"/>
    <x v="34"/>
    <x v="0"/>
    <n v="1"/>
    <x v="0"/>
    <x v="30"/>
    <x v="0"/>
  </r>
  <r>
    <n v="5204"/>
    <s v="HK320"/>
    <x v="2"/>
    <n v="219"/>
    <x v="0"/>
    <x v="2"/>
    <n v="20"/>
    <s v="July"/>
    <x v="5"/>
    <s v="20 July 1944"/>
    <x v="0"/>
    <s v="ATKINSON Walter Edward - (Pilot Officer); Service Number - 422530; File type - Casualty - Repatriation; Aircraft - Mosquito; Place - Littlehampton, United Kingdom; Date - 20 July 1944 Ran into Oxford V3791 on landing Wittering 20.7.44 (Air Britain Serials) 20.07.44 219 Sqn. HK320 Hit Oxford V3791 of AFDU which had landed just ahead of it at Wittering. (Mosquito Crash Log)"/>
    <x v="2"/>
    <x v="3"/>
    <x v="19"/>
    <x v="1"/>
    <x v="2"/>
    <x v="1"/>
    <m/>
    <n v="7"/>
    <x v="34"/>
    <x v="0"/>
    <n v="1"/>
    <x v="0"/>
    <x v="76"/>
    <x v="2"/>
  </r>
  <r>
    <n v="509"/>
    <s v="ML967"/>
    <x v="20"/>
    <s v="105/109"/>
    <x v="0"/>
    <x v="8"/>
    <n v="20"/>
    <s v="July"/>
    <x v="5"/>
    <s v="20 July 1944"/>
    <x v="0"/>
    <s v="20.07.1944 2230 109 to Homberg from Little Staughton crashed almost immediately. near Little Staughton airfied (BCL). F/L JB Burt ok, F/L RE Curtis ok, Crashed on take-off for Homberg Little Staughton 20.7.44 (Air Britain Serials)"/>
    <x v="2"/>
    <x v="3"/>
    <x v="18"/>
    <x v="1"/>
    <x v="2"/>
    <x v="1"/>
    <m/>
    <n v="7"/>
    <x v="34"/>
    <x v="0"/>
    <n v="1"/>
    <x v="0"/>
    <x v="18"/>
    <x v="0"/>
  </r>
  <r>
    <n v="1864"/>
    <s v="DZ267"/>
    <x v="2"/>
    <s v="456/141/169/141"/>
    <x v="0"/>
    <x v="17"/>
    <n v="20"/>
    <s v="July"/>
    <x v="5"/>
    <s v="20/21 July 1944"/>
    <x v="1"/>
    <s v="21.07.1944 2321 Serrate Patrol141 Bomber Support from West Raynham damaged by return fire of ME110, on return crew baled out, crashed. into Forrestry Commission land at Spring Covert, Didlington, Norfolk 0137 (BCL). F/O MJG LaGouge ok, F/O LA Vandenberge ok. 20/21 July 1944 (FCWDv5) &quot;Serial Range DZ228 - DZ272. 45 Mosquito F.Mk11. Powered by Merlin 21/22 engines. Part of a batch of 70 including DZ302 conv.to NF.X11. delivered by De Havilland (Hatfield) between 12Oct42 and 30Dec42. Airborne 2321 20Jul44 from West Raynham on a Serrate patrol. Damaged during an engagement with an Me110 and after re-crossing the East anglia coast the crew were advised to abandon. Both did so, leaving the Mosquito to crash 0137 into Forestry Commission land at Spring Covert, Didlington, Norfolk. F/O M.J.G.LaGouge F/O L.A.Vandenberge This crew had survived a serious crash 17Jun44. See: DZ300 (Chorley via Lost Bombers) Hit by return fire from Bf110 and abandoned 10m SW of West Rayham 21.7.44 (Air Britain Serials)"/>
    <x v="1"/>
    <x v="6"/>
    <x v="1"/>
    <x v="1"/>
    <x v="0"/>
    <x v="34"/>
    <m/>
    <n v="7"/>
    <x v="34"/>
    <x v="0"/>
    <n v="1"/>
    <x v="0"/>
    <x v="45"/>
    <x v="0"/>
  </r>
  <r>
    <n v="7138"/>
    <s v="ML984"/>
    <x v="20"/>
    <s v="109/571"/>
    <x v="0"/>
    <x v="8"/>
    <n v="20"/>
    <s v="July"/>
    <x v="5"/>
    <s v="20/21 July 1944"/>
    <x v="1"/>
    <s v="21.07.1944 0017 571 to Hamburg from Oakington hit by FLAK and crashed. possibly near Brunbüttel N of Elbe 0219 (BCL). F/L DL Thomson pow, F/L JPS Calder RCAF +, Calder baled out, wounded in both legs but without dinghy. Missing (Hamburg) 21.7.44 (Air Britain Serials) A German list of air crashes at footnote.com says a Mosquito came down on 21July (no time given) at Zweidorf near Brunsbuettel."/>
    <x v="0"/>
    <x v="1"/>
    <x v="1"/>
    <x v="1"/>
    <x v="1"/>
    <x v="1"/>
    <m/>
    <n v="7"/>
    <x v="34"/>
    <x v="0"/>
    <n v="1"/>
    <x v="0"/>
    <x v="90"/>
    <x v="0"/>
  </r>
  <r>
    <n v="4150"/>
    <s v="PZ174"/>
    <x v="12"/>
    <n v="23"/>
    <x v="0"/>
    <x v="5"/>
    <n v="20"/>
    <s v="July"/>
    <x v="5"/>
    <s v="20/21 July 1944"/>
    <x v="1"/>
    <s v="20.07.1944 2245 Intruder Duties over Florennes airfield, 23 Squadron Bomber Support from Little Snoring observed to be on fire in the air, crashed. at Woubrugge (Zuid Holland), 10km E Leiden 2355 (BCL). F/O FL Grimwood +, F/S FB Woodman +, Grimwood buried in Bergen op Zoom, Woodman rests in Woubrugge Code : YP ? P. Base : Little Snoring / Norfolk / UK. Crashed near/in : Woubrugge / Zuid-Holland. Crash due to : Nightfighter (?), aircraft observed to be on fire in the air before it crashed in the Oudendijkse polder near the Kerkweg in Woubrugge, 10 km. east of Leiden (Zuid-Holland) (RAF Commands Forum) Next month, the wreckage of Mosquito PZ174 (23Sq/100 Group) will be recovered from the place where it, together with its crew, crashed on July 21 st, 1944. Both FL Francis Leonard Grimwood and Frederic Bernard Woodman were KIA. Is this the one where there are 2 x 500lb. bombs still on board? Yes, that's the one. Thanks to some info given on this forum in an earlier post (in January), after first deciding that the wrecksite was &quot;safe&quot;as long as there was 50 cm ground above of the bombs, shortly afterwards (after the media was informed), they (the political &quot;ones&quot;) decided the Mosquito had to be salvaged. (http://forum.keypublishing.co.uk/showthread.php?t=83439) Exact location Moobrugge (Kerkweg) (1944 sec_tcm5-7285.pdf) 20/21 July &quot;Serial Range PZ161 - PZ203. 43 Mosquito FB.V1. Powered by Merlin 25 engines. Part of a batch of 241 including nine FB.XV111 delivered by Percival Aircraft (Luton) between 16May44 and 19Jun45. Airborne 2245 20Jul44 from Little Snoring for Intruder duties over Florennes Airfield, belgium. Observed to be on fire in the air before crashing 2355 at Woubrugge (Zuid-Holland), 10 km E from the centre of Leiden. F/O Grimwood is buried in Bergen op Zoom War Cemetery; F/S Woodman is buried in Woubrugge General Cemetery. F/O F.L.Grimwood KIA F/S F.B.Woodman KIA This was the first crew to be lost since 23 Sqdn joined 100 Group 2Jun44, having previously served in the Middle East since 1942. &quot; (Chorley via Lost Bombers) Missing from night intruder to Florennes 21.7.44 (Air Britain Serials) 21 juli 1944, 23.55 uur. Woubrugge, Nederland. Aan de donkere hemel verschijnen vlammen. Ooggetuigen zien hoe de Mosquito brandend en cirkelend naar beneden komt zetten om neer te storten in een weiland van familie Kroes aan de Kerkweg, even buiten het dorp.  (&quot;July 21, 1944 , 23:55 pm. Woubrugge , Netherlands . On the dark sky appear flames. Eyewitnesses see how the mosquito burning and cycling comes down convert to crash in a field of family Kroes to Kerkweg , just outside the village.&quot;) (http://www.ad.nl/ad/nl/1012/Nederland/article/detail/2174924/2008/10/09/Ontmanteling-maakt-puzzel-af.dhtml)"/>
    <x v="3"/>
    <x v="4"/>
    <x v="1"/>
    <x v="1"/>
    <x v="3"/>
    <x v="1"/>
    <m/>
    <n v="7"/>
    <x v="34"/>
    <x v="0"/>
    <n v="1"/>
    <x v="0"/>
    <x v="6"/>
    <x v="0"/>
  </r>
  <r>
    <n v="1394"/>
    <s v="HJ865"/>
    <x v="10"/>
    <s v="410/51OTU/60OTU"/>
    <x v="0"/>
    <x v="7"/>
    <n v="21"/>
    <s v="July"/>
    <x v="5"/>
    <s v="21 July 1944"/>
    <x v="0"/>
    <s v="Engine cut on take-off u/c raised to stop High Ercall 21.7.44 (Air Britain Serials) 21.07.44 60 OTU. HJ865 Port engine cut out on take off from High Ercall aerodrome Crew safe (Mosquito Crash Log)"/>
    <x v="2"/>
    <x v="2"/>
    <x v="2"/>
    <x v="1"/>
    <x v="2"/>
    <x v="1"/>
    <m/>
    <n v="7"/>
    <x v="34"/>
    <x v="0"/>
    <n v="1"/>
    <x v="1"/>
    <x v="29"/>
    <x v="2"/>
  </r>
  <r>
    <n v="6059"/>
    <s v="HP973"/>
    <x v="12"/>
    <s v="235/248"/>
    <x v="0"/>
    <x v="12"/>
    <n v="21"/>
    <s v="July"/>
    <x v="5"/>
    <s v="21 July 1944"/>
    <x v="0"/>
    <s v="Sergeant John Blackburn (21/7/1944) (Flight Sergeant John Blackburn - 21st July 1944. RAFVR - 248 Squadron - Pilot - Age 32 . On the 21st July 1944 F/S Blackburn took off from Portreath, Cornwall in De Havilland Mosquito VI HP973 for an anti shipping/ reconnaissance operation off the French coast. His navigator was F/S W Scott from Sunningdale, Berkshire. During this operation aircraft from 235,248 and 406 Squadrons intercepted and attacked a number of German He 177 maritime reconnaissance and anti shipping aircraft of III/KG100 attacking a convoy. During this combat the Mosquitos claimed at least 6 He177s shot down and several more as probables or damaged. The Mosquito of F/S Blackburn was shot down by return fire from a German machine and crashed into the sea off the French island of Ushant. Both crew members are recorded as missing in action and are commemorated on the Runnymede Memorial. ) http://www.eccleshill.net/eccmemorial E/A was probably a reconnaissance Ju 88 (Chris Goss) Was Z on 248 Squadron on 15 July 1944 (Squadron ORB) Hit by return fire from He177 and caught fire crashed in sea off Ushant 21.7.44 (Air Britain Serials)"/>
    <x v="0"/>
    <x v="33"/>
    <x v="123"/>
    <x v="26"/>
    <x v="0"/>
    <x v="34"/>
    <m/>
    <n v="7"/>
    <x v="34"/>
    <x v="0"/>
    <n v="1"/>
    <x v="0"/>
    <x v="52"/>
    <x v="3"/>
  </r>
  <r>
    <n v="5404"/>
    <s v="HR131"/>
    <x v="12"/>
    <n v="235"/>
    <x v="0"/>
    <x v="12"/>
    <n v="21"/>
    <s v="July"/>
    <x v="5"/>
    <s v="21 July 1944"/>
    <x v="0"/>
    <s v="The pilot was Flying Officer Maurice Leslie Dodd and the navigator MORRISON, FRANK MCKENZIE. (http://forum.12oclockhigh.net/showthread.php?t=20733) Missing from anti-submarine patrol 21.7.44 (Air Britain Serials) MH - Could this have been 21.07.44 Fw. Steele 9./KG 100 Marauder  14 West/6967: 500 m. 15.06 Film C. 2027/II Anerk: Nr.1? Location is about 15 miles west of the Brest Peninsula, and KG 100 certainly seem to have been in the area at the time, given their losses to Mosquitos. 235 are likely to have been at Portreath at the time. MH - The other Mosquito flying this patrol, reported HR131 had struck the sea with its wing and disintegrated (see &quot;Diver! Diver! Diver!&quot;, which says this aircraft was LA-Z). The other Mosquito returned to base to report weather conditions, but W/C Yonge and another crew (F/O D.B. Frost and F/O Fuller in HP977 LA-J) set out in any case."/>
    <x v="0"/>
    <x v="10"/>
    <x v="1"/>
    <x v="1"/>
    <x v="4"/>
    <x v="1"/>
    <m/>
    <n v="7"/>
    <x v="34"/>
    <x v="0"/>
    <n v="1"/>
    <x v="0"/>
    <x v="97"/>
    <x v="3"/>
  </r>
  <r>
    <n v="5213"/>
    <s v="LR519"/>
    <x v="10"/>
    <n v="219"/>
    <x v="0"/>
    <x v="2"/>
    <n v="21"/>
    <s v="July"/>
    <x v="5"/>
    <s v="21 July 1944"/>
    <x v="0"/>
    <s v="Overshot abandoned take-off and u/c collapsed Winkleigh 21.7.44 (Air Britain Serials)"/>
    <x v="2"/>
    <x v="3"/>
    <x v="6"/>
    <x v="1"/>
    <x v="2"/>
    <x v="1"/>
    <m/>
    <n v="7"/>
    <x v="34"/>
    <x v="0"/>
    <n v="1"/>
    <x v="0"/>
    <x v="76"/>
    <x v="2"/>
  </r>
  <r>
    <n v="6726"/>
    <s v="HK242"/>
    <x v="2"/>
    <s v="85/68"/>
    <x v="0"/>
    <x v="2"/>
    <n v="21"/>
    <s v="July"/>
    <x v="5"/>
    <s v="21/22 July 1944"/>
    <x v="1"/>
    <s v="22.07.1944 Diver patrol 68 anti V1 from Castle Camps . Lost without trace east of Dover am (FCL). F/O MN Williamson +, F/O AG Waples +, cv at Marshalls(Cambridge), delivered as MKXVI 04.09.43-26.02.44, no further info P/O A.G. WAPLES -175414 and P/O M.N. WILLIAMS - 175504 are both commemorated on the Runnymede (Henk). Lost on anti-V1 patrol east of Dover (FCL via John Larder). 5 miles east of Dover (Squadron History) Lost 5 miles off Dover, Was lost in a Anti Diver Patrol over North Sea. Crew: P/O(175504)Michael Narder, Williams(Pilot)RAFVR-killed, P/O(175414)Alfred George Waples(Obs)RAFVR- killed (http://aviation-safety.net/wikibase/wiki.php?id=15769) NFT (Air Britain Serials)"/>
    <x v="0"/>
    <x v="8"/>
    <x v="1"/>
    <x v="1"/>
    <x v="4"/>
    <x v="1"/>
    <m/>
    <n v="7"/>
    <x v="34"/>
    <x v="0"/>
    <n v="1"/>
    <x v="0"/>
    <x v="102"/>
    <x v="2"/>
  </r>
  <r>
    <n v="1382"/>
    <s v="HX913"/>
    <x v="12"/>
    <s v="464/2GSU"/>
    <x v="0"/>
    <x v="1"/>
    <n v="21"/>
    <s v="July"/>
    <x v="5"/>
    <s v="21 July 1944"/>
    <x v="1"/>
    <s v="Served with 464 Sqn, under RAF control 9/43. (Brian Fillery's website) Flew into Portland Bill at night on navex 21.7.44 (Air Britain Serials) 21.07.44 2 GSU. HX913 Aircraft struck hill in steep climb at Portland Bill. Dorset killing two (Mosquito Crash Log)  21-7-1944   No.2 Group Support Unit,  Mosquito B.VI HX913, Flew into hill in steep climb at Portland Bill, Dorset, on night navex.  88448 F/L (Pilot) Robert Lewis BROWN RAFVR +, 1333631 Sgt (Nav.) Thomas CHAMBERS RAFVR + (Col Bruggy at http://www.rafcommands.com/forum/showthread.php?16796-440721-Unaccounted-Airwoman-amp-Airmen-21-7-1944)"/>
    <x v="2"/>
    <x v="2"/>
    <x v="41"/>
    <x v="1"/>
    <x v="2"/>
    <x v="1"/>
    <m/>
    <n v="7"/>
    <x v="34"/>
    <x v="0"/>
    <n v="1"/>
    <x v="1"/>
    <x v="87"/>
    <x v="0"/>
  </r>
  <r>
    <n v="6589"/>
    <s v="KB183"/>
    <x v="13"/>
    <m/>
    <x v="0"/>
    <x v="10"/>
    <n v="21"/>
    <s v="July"/>
    <x v="5"/>
    <s v="21 July 1944"/>
    <x v="2"/>
    <s v="8th Air Force. Pilot Munn, William H . Take Off Accident with resulting Ground Loop at Goose Bay. Category 4 damage, 21 July 1944. (http://www.aviationarchaeology.com) to USAAF as 43-34957 (Air Britain Serials)   440721 MUNN, WILLIAM H F-8 43-34957 GOOSE BAY, LABRADOR (http://www.accident-report.com/world/namerica/canada/canada.html) 440721   F-8  43-34957       8  TOAGL  4  Munn, William H  LAB    Goose Bay  (http://www.aviationarchaeology.com/src/dbasn.asp?SN=43-34957&amp;Submit4=Go)"/>
    <x v="2"/>
    <x v="2"/>
    <x v="18"/>
    <x v="1"/>
    <x v="2"/>
    <x v="1"/>
    <m/>
    <n v="7"/>
    <x v="34"/>
    <x v="0"/>
    <n v="1"/>
    <x v="1"/>
    <x v="17"/>
    <x v="1"/>
  </r>
  <r>
    <n v="1794"/>
    <s v="DK300"/>
    <x v="4"/>
    <s v="105/109/1655MTU"/>
    <x v="0"/>
    <x v="7"/>
    <n v="22"/>
    <s v="July"/>
    <x v="5"/>
    <s v="22 July 1944"/>
    <x v="0"/>
    <s v="Horsham St. Faith, crashlanded on return from operation to Flensburg with flak damage. First Mosquito on 109 Squadron, and therefore the first to be fitted with Oboe equipment, which until the Mosquito became available, had been intended for use in Wellington Mk VI aircraft. (Beam Bombers) 1655 MTU 22/07/1944 Training DK300 Mosquito IV T/o 1306 Warboys for an operational training exercise. Broke up and crashed 1326 near the village of Pidley, 7 miles NE from Huntingdon. F/Lt JWilmer 26 120497 GOLDERS GREEN CREMATORIUM 2431107, F/O A C HMcConnell-Jones 23 149143 CAMBRIDGE CITY CEMETERY 2651311 (http://www.156squadron.com/display_newpff_roll.asp?ID=1655%20MTU) Broke up in air Pidley Hunts. 22.7.44 (Air Britain Serials) 11.07.42 105 Sqn. DK300 Horsham St. Faith. Crash-landed on return from operation to Flensburg with flak damage. (Mosquito Crash Log)_x000a__x000a_CHER Number: MCB18451 _x000a_Type of record: Monument _x000a_Name: Approximate crash site of WWII Mosquito, Pidley _x000a__x000a_Summary - not yet available_x000a_Parish: Pidley cum Fenton, Huntingdonshire, Cambridgeshire _x000a__x000a_Monument Type(s):_x000a_AIRCRAFT CRASH SITE (World War II - 1939 AD to 1945 AD) _x000a_Full description_x000a_1. Approximate crash site of a Mosquito Mark IV serial number DK300 from 1655 Mosquito Training Unit which crashed killing both crew members in July 1944. In May 2009, an investigation license was being sought for its excavation._x000a__x000a_Sources and further reading_x000a_&lt;1&gt; Unpublished document: Osgood, R.. 18/5/09. Verbal communication: WWII air crash site, Pidley, Cambridgeshire.  _x000a_(http://www.heritagegateway.org.uk/Gateway/Results_Single.aspx?uid=MCB18451&amp;resourceID=1000)"/>
    <x v="2"/>
    <x v="2"/>
    <x v="8"/>
    <x v="1"/>
    <x v="2"/>
    <x v="1"/>
    <m/>
    <n v="7"/>
    <x v="34"/>
    <x v="0"/>
    <n v="1"/>
    <x v="1"/>
    <x v="12"/>
    <x v="0"/>
  </r>
  <r>
    <n v="2597"/>
    <s v="HJ887"/>
    <x v="10"/>
    <s v="51OTU/60OTU/12FIS"/>
    <x v="0"/>
    <x v="1"/>
    <n v="22"/>
    <s v="July"/>
    <x v="5"/>
    <s v="22 July 1944"/>
    <x v="0"/>
    <s v="Engine cut on take-off overshot into river on landing St.Angelo 22.7.44 (Air Britain Serials) 22.07.44 12(0)FIS. HJ887 Engine failed on take-off at St. Angelo aerodrome and overshot into deep river at the end of the runway. (Mosquito Crash Log)"/>
    <x v="2"/>
    <x v="2"/>
    <x v="2"/>
    <x v="1"/>
    <x v="2"/>
    <x v="1"/>
    <m/>
    <n v="7"/>
    <x v="34"/>
    <x v="0"/>
    <n v="1"/>
    <x v="1"/>
    <x v="103"/>
    <x v="2"/>
  </r>
  <r>
    <n v="4213"/>
    <s v="HK515"/>
    <x v="17"/>
    <n v="29"/>
    <x v="0"/>
    <x v="5"/>
    <n v="22"/>
    <s v="July"/>
    <x v="5"/>
    <s v="22 July 1944"/>
    <x v="0"/>
    <s v="22.07.1944 pm Day ranger 29 from Hunsdon found themselves over airfield and shot down in flames. over Plantlunne? Airfield (FCL). F/L GE Alison +, Sub Lt. (A) CW Porter RNVR +, no further info, both buried in Reichswald Forest Cem Germany, Squadrons first day ranger Lt.C.W.Porter RNVR KIA 22-july-1944. FAA Observer/Navigator (Ross McNeill) Initially buried at Lingen-on-Ems (Juergen Haus) Lt Porter was a FAA Observer/Navigator and was lost when Mosquito HK515 was shot down over Plantlunne. It was quite common for the flying services to detach aircrew to other services for air experience on aircraft types. (http://www.rafcommands.com/cgi-bin/dcforum/dcboard.cgi?az=show_thread&amp;om=621&amp;forum=DCForumID6&amp;archive=yes and http://www.naval-history.net/xDKCas1944-07JUL.htm_x000a_) Porter is buried in grave 16.E.13, In Grave 16.E.12 is F/Lt George E Allison (pilot) listed as 23 Sqn Shot down nr Plantlunne 22.7.44 (Air Britain Serials) _x000a_A German file of air crashes says a Mosquito came down at Plantlunne at 16.22 on 22 July 1944."/>
    <x v="0"/>
    <x v="1"/>
    <x v="1"/>
    <x v="1"/>
    <x v="1"/>
    <x v="1"/>
    <m/>
    <n v="7"/>
    <x v="34"/>
    <x v="0"/>
    <n v="1"/>
    <x v="0"/>
    <x v="31"/>
    <x v="2"/>
  </r>
  <r>
    <n v="6565"/>
    <s v="PZ218"/>
    <x v="12"/>
    <n v="151"/>
    <x v="0"/>
    <x v="5"/>
    <n v="22"/>
    <s v="July"/>
    <x v="5"/>
    <s v="22 July 1944"/>
    <x v="0"/>
    <s v="22.07.1944 Evening ranger 151 to St Felix area from Predannack crash landed . in France, unknown location (FCL). S/L RH Harrison evd, F/O EPA Horrex +, Mainly Coastal Command and 100 Group. Pilot helped by Maquis partisans, no known grave for navigator A &quot;twosome&quot; comprising W/Cdr Goodman with F/O Pleasley and S/Ldr Harrison with F/O Horrex, set out on a day Ranger against railway targets. Trains were shot up, and on the final attack, S/Ldr Harrison's aircraft was severely hit by anti-aircraft fire. He called up W/Cdr Goodman on the R/T to say that &quot;he was having to make a crash landing&quot;. He landed but both he and F/O Horrex were injured in the crash and captured by German Troops. They were put on an ambulance train for Germany, but the train was continually shot up by his Squadron colleagues and they never did get to Germany, but eventually were released by advancing Allied troops. S/Ldr Harrison and F/O Horrex returned from France, having been liberated by advancing Allied forces. Both suffered injuries when they crash landed after being shot up by anti-aircraft fire, and they were now to spend some time in hospital (http://www.151squadron.org.uk/) May have come down at Écurat: http://www.aerosteles.net/fiche.php?code=ecurat-mosquito&amp;type=ps&amp;lang=en Crashlanded on day intruder 22.7.44 (Air Britain Serials)"/>
    <x v="0"/>
    <x v="1"/>
    <x v="1"/>
    <x v="1"/>
    <x v="1"/>
    <x v="1"/>
    <m/>
    <n v="7"/>
    <x v="34"/>
    <x v="0"/>
    <n v="1"/>
    <x v="0"/>
    <x v="8"/>
    <x v="0"/>
  </r>
  <r>
    <n v="6483"/>
    <s v="MM654"/>
    <x v="22"/>
    <n v="157"/>
    <x v="0"/>
    <x v="2"/>
    <n v="22"/>
    <s v="July"/>
    <x v="5"/>
    <s v="22 July 1944"/>
    <x v="1"/>
    <s v="Swung on take-off for night patrol and u/c collapsed West Malling 22.7.44 (Air Britain Serials) 22.07.44 157 Sqn. MM654 Aircraft was taking off from West Mailing aerodrome when the undercarriage collapsed. Crew unhurt. (Mosquito Crash Log)"/>
    <x v="2"/>
    <x v="7"/>
    <x v="33"/>
    <x v="1"/>
    <x v="2"/>
    <x v="1"/>
    <m/>
    <n v="7"/>
    <x v="34"/>
    <x v="0"/>
    <n v="1"/>
    <x v="0"/>
    <x v="3"/>
    <x v="2"/>
  </r>
  <r>
    <n v="3618"/>
    <s v="HR149"/>
    <x v="12"/>
    <n v="418"/>
    <x v="0"/>
    <x v="5"/>
    <n v="23"/>
    <s v="July"/>
    <x v="5"/>
    <s v="23 July 1944"/>
    <x v="0"/>
    <s v="Taken on strength from No.10 Movements Unit, 9 May 1944; to No.43 Group, 24 July 1944. However, casualty cards indicate it was involved in a flying accident, 23 July 1944 (P/O W.E. Bowhay killed). TH-R, letter on list of aircraft dated 22 July 1944. Mosquito IV exploded in mid-air 1900hrs.Cr opposite Alder Rd Drill Hall ,Bournemouth (http://daveg4otu.tripod.com/hancrash.html) A/c was Mosquito VI HR149 of 418 Squadron Hurn._x000a_Pilot P/O W. E. Bowhay and Navigator P/O H. K. Naylor were both killed after the aircraft broke up in flight. Water seeping between the joints of the panels disolved the glue and led to failure of the starboard wing. (AIR27/1821 the ORB for 418 Sqdn and the 1180 card for HR149 via Sean Welch) Rodney Leggs excellent book &quot;Wartime Dorset&quot; has the following._x000a_&quot;A Mosquito fighter bomber from 418 city of Edmonton Squadron, on a low level daylight flight over Poole crashed 200 yards west of Alder Road drill hall.It appears to have been pulling out of a roll when a wing struck a building in Mossley Ave.There was only slight damage to the building but the aircraft exploded shortly after hitting the ground. Pilot offcer Bowhay and pilot officer Naylor of the Royal Canadian airforce were killed.&quot; The report of structural a failure tends to confirm the entry in the book, the wing coming off could easily have been mistaken for the wing hitting a building and then the aircraft crashing. (Nick Powell on RAF Commands Forum) Broke up in air and crashed Parkstone Hants. 23.7.44 (Air Britain Serials) 23.07.44 418 Sqn. HR149 Aircraft broke up in flight, dived, crashed and burnt out at David Hill Parkstone, Hants. (Mosquito Crash Log)"/>
    <x v="2"/>
    <x v="3"/>
    <x v="8"/>
    <x v="1"/>
    <x v="2"/>
    <x v="1"/>
    <m/>
    <n v="7"/>
    <x v="34"/>
    <x v="0"/>
    <n v="1"/>
    <x v="0"/>
    <x v="30"/>
    <x v="3"/>
  </r>
  <r>
    <n v="7768"/>
    <s v="LR425"/>
    <x v="14"/>
    <n v="544"/>
    <x v="0"/>
    <x v="0"/>
    <n v="23"/>
    <s v="July"/>
    <x v="5"/>
    <s v="23 July 1944"/>
    <x v="0"/>
    <s v="Engine vibrated and control lost abandoned SW of Trindom Grange Colliery Co.Durham 23.7.44 (Air Britain Serials) 23.07.44 544 Sqn. LR425 Crashed a quarter of a mile S.W. of Trindum Grange, Durham. (Mosquito Crash Log)"/>
    <x v="2"/>
    <x v="3"/>
    <x v="65"/>
    <x v="1"/>
    <x v="2"/>
    <x v="1"/>
    <m/>
    <n v="7"/>
    <x v="34"/>
    <x v="0"/>
    <n v="1"/>
    <x v="0"/>
    <x v="27"/>
    <x v="0"/>
  </r>
  <r>
    <n v="6495"/>
    <s v="MM655"/>
    <x v="22"/>
    <n v="157"/>
    <x v="0"/>
    <x v="2"/>
    <n v="23"/>
    <s v="July"/>
    <x v="5"/>
    <s v="23 July 1944"/>
    <x v="0"/>
    <s v="Swung on take-off for air test and u/c collapsed West Malling 23.7.44 (Air Britain Serials) 23.07.44 157 Sqn. MM655 Aircraft swung on take-off from West MaIling aerodrome and suffered undercarriage collapse. (Mosquito Crash Log)"/>
    <x v="2"/>
    <x v="2"/>
    <x v="27"/>
    <x v="1"/>
    <x v="2"/>
    <x v="1"/>
    <m/>
    <n v="7"/>
    <x v="34"/>
    <x v="0"/>
    <n v="1"/>
    <x v="0"/>
    <x v="3"/>
    <x v="2"/>
  </r>
  <r>
    <n v="2085"/>
    <s v="HR236"/>
    <x v="12"/>
    <n v="23"/>
    <x v="0"/>
    <x v="5"/>
    <n v="24"/>
    <s v="July"/>
    <x v="5"/>
    <s v="24 July 1944"/>
    <x v="0"/>
    <s v="24.07.1944 0912 Ranger Patrol, course NW Germany 23 BS from Little Snoring . Lost without trace (BCL). S/L PW Rabone DFC +, F/O FCH Johns DFC +, Rabone rests in Hotton War Cem Belgium, Johns buried in Hannover War Cem RABONE, Sqn Ldr Paul Wattling, NZ2171, DFC (bbc), RNZAF - Mosquito Pilot 23 Sqn, RAF - 24 Jul 1944 (Age 26); Belgium. Rabone took off on 24 July to attack a target in north-west Germany and failed to return. His body was washed up on Heligoland Island three months later. (NZFPM) Date not known but according to a Post Presumption Memorandum of 9 Jun 50 'Johns was originally buried in Spiekeroog Duncem{spell?} Cemetery. (Errol Martyn) Duncem may have been &quot;Cemetery in the dunes&quot; (Dünen Friedhof). (Henk Welting) _x000a__x000a_A Ju 88 of KG 6 was lost at around 11:00 a.m. (both German and U.K. time) - none of the existing alllied claims match this time or location. Mosquito failed to return after having taken off from Little Snoring at 09:12 on a Ranger sortie to northwest Germany. Rabone's body washed up on Heligoland island three months later. Other allied claims were as follows: &quot;First USAAF claims of the day are at 1220, at Neu Ulm, by 359th FG, two SE biplane trainers. Next are at 1300, 1305, 1400 all in France. First RAF day claims are at 1437 to 1550, then 1900, about 2000.&quot;_x000a__x000a_Es waren mehrere Ju 88 A kurz vor 11:00 Uhr in der Luft, so der Startoffizier an diesem Tag, Leutnant Fritz Pullmann. Drei Maschinen konnten noch hereingeholt werden. Die letzte Ju 88 war bereits über dem Platz im Landeanflug als sie von der Mossie angegriffen und in Brand geschossen wurde. Der Bordschütze der angegriffenen Ju 88 schoß was das Rohr hergab und auch die 2-cm-Flak, die rund um den Flugplatz lag schoß aus allen Rohren. Die Mossie erhielt zahlreiche Treffer und ein Teil löste sich vom Rumpf, was die Flak-Bedienungen zu Jubelschreien veranlaßte. Trotzdem flog die Mossie mit leichter Rauchfahne ab. ._x000a_ _x000a_24.07.1944 11./KG 6 Fl. Pl. Lüneburg F Abschuß um 11.00 Uhr durch Mosquito. Ju 88 A-4 8845 3 E + G V 100% _x000a_FF Gefr. Ludwig Gundermann † (im Flugzeug verbrannt, da er die Maschine nicht verlassen konnte)._x000a_B Gefr. Helmut Harder †_x000a_Bf Fj.-Gefr. Hermann Stroh †_x000a_Bs Ogfr. Martin Peters verwundet (Kopfstreifschuß). (Jan Horn, Chronik KG 6 - &quot;Wir flogen gen Westen&quot;) Missing 24.7.44 (Air Britain Serials)"/>
    <x v="0"/>
    <x v="1"/>
    <x v="1"/>
    <x v="1"/>
    <x v="1"/>
    <x v="1"/>
    <m/>
    <n v="7"/>
    <x v="34"/>
    <x v="0"/>
    <n v="1"/>
    <x v="0"/>
    <x v="6"/>
    <x v="3"/>
  </r>
  <r>
    <n v="306"/>
    <s v="DZ421"/>
    <x v="4"/>
    <s v="139/627/1655MTU"/>
    <x v="0"/>
    <x v="7"/>
    <n v="25"/>
    <s v="July"/>
    <x v="5"/>
    <s v="25 July 1944"/>
    <x v="0"/>
    <s v="W/O Claude E COOK RNZAF. He baled out of Mosquito DD421, 1655 MTU on 25th July 1944. Aircraft crashed at Acklam, North Yorkshire. It is believed he survived the War His Navigator - Sgt William G Ashley RAFVR did not. (Rich Allenby on RAF Commands Forum) NZ411616 Claude Evered Cook, RNZAF, born Greymouth 24 Jun 23, enlisted 10 Mar 41, embarked for Canada 17 Dec 41 for his SFTS training. Nothing more known but he did survive the war. (Errol Martyn on RAF Commands Forum) _x000a_On the 25th of July 1944 the crew of this aircraft were undertaking a cross country training flight and flying at a height of between 20 and 25 thousand feet over Yorkshire. Without warning the starboard undercarriage door suddenly opened, broke off and struck the starboard tail plane of the aircraft. The pilot was able to escape from the aircraft as it broke up and deploy his parachute, the navigator sadly was not, the AM1180 crash report states he was killed as the aircraft broke up. The majority of the aircraft came down near Woodhouse Farm, Acklam to the south west of Malton, where the pilot landed is not stated but if he baled out from a a height as great as 20,000 feet this could have been some distance away. Other sources quote Westow as being another location if where part of the aircraft came to earth, again plausable given the height in which the break-up occured. _x000a__x000a_The crash investigation blamed poor maintainance of the cables which operate the undercarriage doors as being the contributing factor for the accident occuring. _x000a__x000a_Pilot - WO Claude E Cook RNZAF, baled out and survived. It is believed he survived the War. _x000a__x000a_Nav - Sgt William G Ashley RAFVR, aged 21, of Small Heath, Birmingham. Buried Yardley Cemetery, Birmingham_x000a_(http://www.allenby.info/aircraft/planes/ryedale/dz421.html)_x000a__x000a_The 617 Squadron ORB says this aircraft was used by 617, for example Fawke / Bennett on 8 June 1944, coded C, later given as O. (Likely on 627 at the time) Broke up in air Acklam Yorks. 25.7.44 (Air Britain Serials) 25.07.44 1655MTU. DZ421 Aircraft disintegrated in flight and pilot baled out but navigator was killed when aircraft crashed at Woodhouse Farm, Acklam, Yorks. (Mosquito Crash Log)"/>
    <x v="2"/>
    <x v="2"/>
    <x v="107"/>
    <x v="1"/>
    <x v="2"/>
    <x v="1"/>
    <m/>
    <n v="7"/>
    <x v="34"/>
    <x v="0"/>
    <n v="1"/>
    <x v="1"/>
    <x v="12"/>
    <x v="0"/>
  </r>
  <r>
    <n v="3285"/>
    <s v="HP937"/>
    <x v="12"/>
    <s v="1FU/308MU"/>
    <x v="3"/>
    <x v="6"/>
    <n v="25"/>
    <s v="July"/>
    <x v="5"/>
    <s v="25 July 1944"/>
    <x v="0"/>
    <s v="Broke up in dive 9m NNW of Bamrauli 25.7.44 (Air Britain Serials)"/>
    <x v="2"/>
    <x v="2"/>
    <x v="8"/>
    <x v="1"/>
    <x v="2"/>
    <x v="1"/>
    <m/>
    <n v="7"/>
    <x v="34"/>
    <x v="0"/>
    <n v="1"/>
    <x v="1"/>
    <x v="99"/>
    <x v="3"/>
  </r>
  <r>
    <n v="5348"/>
    <s v="MM708"/>
    <x v="25"/>
    <n v="406"/>
    <x v="0"/>
    <x v="5"/>
    <n v="25"/>
    <s v="July"/>
    <x v="5"/>
    <d v="1944-07-25T00:00:00"/>
    <x v="0"/>
    <s v="25.07.1944 pm Day Ranger 406 to Plurien/ Nantes area from Winkleigh . Lost without trace (FCL). P/O RL Green +, P/O AW Hillyer +, both buried in Lusanger Cem France. Three 406 Squadron aircraft were lost, two being claimed by Bf 109s of JG 27. 25.07.44 Fw. Heinrich Wiese: n.Film 3./JG 27 Mosquito  FS-8: 30 m. [Candé 30 km. N.W. Angers] 17.25 Film C. 2027/II Anerk: - , 25.07.44 Ltn. Max Winkler 1./JG 27 Mosquito  FR-6: tiefflug [Nozay 30 km. N. Nantes] 17.30 Film C. 2027/II Anerk: Nr.187 Missing from day intruder to Nantes 25.7.44 (Air Britain Serials) A German list of air creashes at footnote.com says a Mosquito came down at 17.30 3 km SE of Derval on 25 July 1944 - only about 45km N of Nantes. Lusanger is only about 3km NE of Derval."/>
    <x v="0"/>
    <x v="0"/>
    <x v="124"/>
    <x v="8"/>
    <x v="0"/>
    <x v="75"/>
    <m/>
    <n v="7"/>
    <x v="34"/>
    <x v="0"/>
    <n v="1"/>
    <x v="0"/>
    <x v="94"/>
    <x v="2"/>
  </r>
  <r>
    <n v="6138"/>
    <s v="MM728"/>
    <x v="25"/>
    <n v="406"/>
    <x v="0"/>
    <x v="5"/>
    <n v="25"/>
    <s v="July"/>
    <x v="5"/>
    <d v="1944-07-25T00:00:00"/>
    <x v="0"/>
    <s v="25.07.1944 pm Day Ranger 406 to Plurien/ Nantes area from Winkleigh . Lost without trace (FCL). F/L RR Burgess +, F/L WN McPherson +, both buried in Riaille Loire Cem, France Three 406 Squadron aircraft were lost, two being claimed by Bf 109s of JG 27. 25.07.44 Fw. Heinrich Wiese: n.Film 3./JG 27 Mosquito  FS-8: 30 m. [Candé 30 km. N.W. Angers] 17.25 Film C. 2027/II Anerk: - , 25.07.44 Ltn. Max Winkler 1./JG 27 Mosquito  FR-6: tiefflug [Nozay 30 km. N. Nantes] 17.30 Film C. 2027/II Anerk: Nr.187 Missing from day intruder to Nantes 25.7.44 (Air Britain Serials)   (MH - Riaillé,is closer to Cande, Nozay closer to Lusanger)  A German list of air creashes at footnote.com says a Mosquito came down at 17.30 3 km SE of Derval on 25 July 1944 - only about 45km N of Nantes. Riaille is about 33km SE of Derval._x000a__x000a_Get down ! Get Down Mister Huard !&quot; shouted Mrs. Bainvel, who was doing her daily walking on a path close to the pond of &quot; La Forge de la Provostière &quot; at Riaillé, on July 25th 1944 towards 15:15 hours. Being tangled up by his reins around his arm prosthesis, Mr. Eugene Huard Senior could only duck and heard the plane, in flames, crash down at 150 meters from where he was driving his harvester. After an aerial battle of a few minutes against two German fighters, based close to Varades, the &quot;Mosquito&quot; fighter-bomber was shot down (1). _x000a__x000a_Raymond Richard Burgess’ death at 15:15 hours was reported at the town hall by Mr. Eugène Huard Senior (46) and William Neil Mac Pherson’s death, at the same hour, was reported by Mr. Amand Brunet Senior (65) from &quot; La Forge de la Provostière &quot;. The circumstances are well remembered, but testimonies differ on the number of people from Riaillé present at their burial from 100 to 400 people (2) and reasons for the German detachment presence: monitoring and inspection of the funeral procession or demonstrating military honors?  You will find, below, a testimony collected from principal witnesses Mr. Eugène Huard and Mrs. Marie-Thérèse Knittel, better known in Riaillé by her maiden name: Marie-Thérèse Brunet. They lived at &quot;La Forge de la Provostière&quot; not far from where the plane came down._x000a__x000a_&quot;The plane crashed 150 meters from the field where the Huard family worked.  At first, it was not possible for anyone to approach the plane because of the flames and the ammunition explosions. Mr. Eugène Huard Senior remained on site. His son Eugène Huard Junior (20), went to stable the horses. He saw Mr. Berthelot from &quot;Bourg-Chevreuil&quot; village and Miss Marie-Thérèse Brunet who were arriving, the former on a bicycle the latter running. When Mr. Eugène Huard Junior returned, he noticed that the Boy Scouts, who were camped nearby, were putting out a fire which had started in Mr. Amand Brunet's corn field and the presence of his family, the Brunet family, and Mr. George Bouriaud who was in hiding and among the last ones to escape the S.T.O. in Germany_x000a__x000a_Finally, when the explosions and the flames had ceased, they discovered that the bodies of the unfortunate aviators had been burnt and mutilated. The remains of each one of them were collected and put into two separate sheets._x000a__x000a_Approximately one hour and a half after the plane crash, the two German pilots (3) who had shot down the “Mosquito” emerged from the road toward Sorgne in the company of an interpreter. They did not salute the mortal remains of the two aviators, but rolled them over with their feet and searched their pockets for their identification papers and money. The papers gave the pilot’s name as: Raymond Richard Burgess, and navigator’s name as: William Neil MacPherson. A short while later, a German officer of the &quot; Kommandatur &quot;arrived.  He saluted the corpses and ordered that the municipality arrange a burial in the cemetery, but without a procession. _x000a__x000a_The remains of the bodies were transported by Mr. Eugène Huard Junior with the assistance of a cattle cart and put in his father’s barn, which is currently owned by Mr. &amp; Mrs. Jean Cottineau. A vigil was held over the bodies by the inhabitants of &quot;La Forge de la Provostière&quot; as was the custom until the following day, July 26th. Three French policemen came from Ancenis around 3 o'clock in the morning to guard the wreckage of the plane. They visited Mrs. and Miss Brunet who were keeping watch over the bodies and drank a cup of coffee with them that had no sugar because of the rationing._x000a__x000a_The following day, Wednesday July 26th, Mr. Eugène Huard junior, with the black mare named &quot;Fanny&quot;, went to the village of Riaillé to get the hearse. Mr. Pierre Boucherie made the coffins (4). Mrs. Brunet and her daughter Marie-Thérèse lifted the sheets containing the aviators remains and put them into the coffins._x000a__x000a_The hearse, driven by Mr. Eugène Huard Junior left &quot;La Forge de la Provostière&quot; 4,5 km from the village of Riaillé . It was followed on foot by the Huard and Brunet families and two or three other people of the village of &quot;Bourg-Chevreuil&quot;. As was the custom, the hearse stopped at the Mr. Biard’s level house (close to the new &quot;Hôtel de Ville&quot;) to wait for the ceremony to begin._x000a__x000a_At first, the parish priest had refused a religious service saying that the men were probably Protestants.  It was only because of the Mayor’s Assistant’s obstinacy, Mr. Pierre Gauthier, that he finally agreed to bless the corpses._x000a__x000a_Contrary to what has been said in other testimonies, the coffins were not covered with the French flag and, although there were many flowers, no wreath in the shape of the Cross of Lorraine was placed. Miss Marie-Thérèse Brunet and her brother Amand took their place again just behind the coffins as the procession went along the road from the church to the cemetery. She did not see German soldiers honoring the procession with military salutations, but she did notice, as did Mr. Joseph Muloise, their comings and goings along the procession route.  She no longer remembers the number of people who were present. But from several other reliable testimonies, it seemed like the church was full (approximately 400 people) and that the funeral convoy included more than 200 people. _x000a__x000a_Ten days later on August 6th, Marie-Thérèse Brunet came to the cemetery in the company of her brother, Mr. Amand Brunet, Mr. Noël Bouvet (the mechanic of Riaillé), his 14 year old daugther and a couple from Saint-Sulpice-des-Landes to place a Cross of Lorraine wreath . The same people, with the exception of one, had gone by bicycle one month before for the burial ceremony of 27 members of the French Resistance (Maquis de Saffré) who had been shot by the Germans. Miss Brunet was also at the Meilleraye-de-Bretagne on August 4th for the religious ceremony celebrated in memory of the Templé brothers, 2 men of the Maquis de Saffré, shot by the Germans.&quot;_x000a__x000a_Mrs. Marie-Thérèse Knittel is now 86 years old. She has been placing flowers on the Canadian aviators graves for 60 years. She has not forgotten the sacrifice of their lives to deliver her country from the German national-socialist occupation ! _x000a_ _x000a__x000a_(1) From Mrs. Pauline Boote/MacPherson a second &quot;Mosquito&quot; escaped the fight... _x000a__x000a_(2) Arthur Nerriec chief of Riaillé &quot;gendarmerie&quot; squad wrote on November 27th 1945 in answer to Mrs. Pauline MacPherson’s request for information of: …a numerous crowd..._x000a__x000a_(3) It was then that Miss Marie-Thérèse Brunet, who had asked the questions via the interpreter, learned that the combat had lasted only 3 minutes and that they were based near Varades at the Meauve’s big meadow._x000a__x000a_(4) From witness Mr. Joseph Muloise, the coffins were assembled by M.M. Pierre Boucherie, Joseph Muloise and Raymond Gasnier)._x000a__x000a_ _x000a__x000a_Mrs. Pauline BOOTE (W N MACPHERSON’S widow) dossier transmitted by Miss Sophie BORCOMAN_x000a__x000a_1st November 2004, I was approached by Miss Sophie Borcoman and Mr. Douglas Kirk when had I come to pay my respects to the Canadian aviators tombs. Sophie told me she was a friend of Mrs. Pauline Boote, William MacPherson’s widow, who she considers like a grand-mother.  Residing near Peterborogh, Canada and not being able to travel, Mrs. Boote had asked  her to visit, in her place, the grave of her first husband. _x000a__x000a_Sophie showed me Mrs. Boote’s collection of pictures and documents from the period.  Mrs. Boote is now 82 years old. She gave me her permission to publish the photos on my internet site &quot;Histoire de Riaillé&quot;. You will find below the photographs.  Until the 6th of April 1945,  Mrs. Pauline MacPherson was still hoping her husband would return not knowing that he had died on the 25th of July 1944 ! They had been married just a few months! ... _x000a__x000a_Mrs. Pauline Boote and Miss Sophie Borcoman hope that an association will take over for Mrs. Thérèse Knittel to flower the Canadian aviators graves. _x000a__x000a_They DIED FOR FRANCE ! The Mayor of Riaillé, in 1944, had believed it proper not to write this usual saying on the death register. There was, however, no risk, as Riaillé was delivered ten days later by the American army and the July the 2nd, 1915 law allowed it. The following Town Council forgot to put the Canadians names on the recent war memorial, even though they had died and been buried in the soil of Riaillé since 1944 !_x000a__x000a_The present Town Council, on the advice of the Mayor Mr. Patrice Chevallier has recently entrusted the Riaillé Veterans’ Association (Association d'Anciens Combattants de Riaillé ) to flower their graves._x000a__x000a_THANKS from the heart to this Town Council and the Riaillé Veterans’ Association in the name of the people who have not forgotten !_x000a__x000a_ _x000a__x000a_The Brunet family had hidden 20 young men in succession during the war who had refused to join the S.T.O (Service du Travail Obligatoire) in Germany or who were fleeing the German police for Resistance actions. This was the case for the Doctor Henri Mainguy and his mother and sister who took refuge in the Huard Family house. A short time after having left his hiding place at &quot; La Forge de la Provostière &quot;, he was arrested on the 12th of December 1943 by the S.D. (Sichersdienst = S.S. Security Service) at Plerguer (35) and sent in succession to the concentration camps of Buchenwald, Dora, Laura, Buchenwald, Nixei, Weida, Dora and Bergen-Belsen. Fortunately, he returned home from this ordeal and after the war, he opened a dental surgery at Riaillé and then at Saint-Mars-la-Jaille._x000a__x000a_ _x000a__x000a_His mother, Mrs. Mainguy, made with the silk and strings of the aviator’s parachute (that had been saved by the flames) a small handkerchief and two gloves. At this time, the parachutes were made with natural silk ! By recognition for the Brunet family, who took care of them, she offered these objects to Miss Marie-Thérèse Brunet._x000a__x000a_Mrs. Marie-Thérèse Knittel, who kept them preciously, has in her turn given them to Mrs. Pauline Boote who had been Bill MacPherson’s wife_x000a__x000a_ _x000a__x000a_STANISLAS HARDY’S ARTICLE PUBLISHED on AUGUST 2004_x000a_(Presse-Océan, L'Eclaireur de Chateaubriant, L'Echo d'Ancenis) _x000a__x000a_Summer 1944…Two Canadian lieutenants killed on July 25._x000a__x000a_Sixty years after, the people of Riaillé remember… and especially Joseph Muloise who, on this day, had found some body remains not far from where the Canadian Mosquito had been down by two German fighter pilots._x000a__x000a_ A few seconds of fighting_x000a__x000a_It was on July 25, 1944. During this beautiful afternoon of July, a Mosquito plane with two-light and fast motors emerged above the village of Riaillé… For who discovered it  first, it seemed to come from the direction of Varades. Ten seconds later, two German fighters were silhouetted in its wake. Arriving at the altitude of the Poitevinière pond, above the village of Encloses, one of the fighters gained altitude and suddenly fired on the Canadian plane, riddling it with bullets._x000a__x000a_After making an arc, above the village of Meilleraie, the Mosquito, already on fire, came to hang above the oak tree tops of the nearby forest, before being crushed in an explosion of fire and a huge noise very close to la Provostière._x000a__x000a_Remains were discovered for about fifty meters in the vicinity… _x000a__x000a_in a nearby corn field, Eugene Huard and his children were harvesting. A group of Boy Scouts, who were camped not from the crash, arrived quickly, as did R701-Therese Brunet who lived not far away. Joseph Muloise and some other young people of the village came on bicycles, with their Red Cross arm-bands… _x000a__x000a_Alas, any intervention was impossible. The column of fire which rose was visible from very far, and the ammunition which exploded without stopping made people move away who had arrived at the crash site._x000a__x000a_When all was consumed, the two charred bodies were discovered. The inhabitants of the village brought sheets to bury the two aviators. The scouts even started to dig the tombs. _x000a__x000a_An official ceremony _x000a__x000a_One hour passed and the German plane’s pilots appeared. They had taken off from the large Varades meadow, which had been transformed into an air base. After discussion, the mayor was authorized to  bury the two bodies in the country cemetery, “but without official ceremony”. During this time, the two bodies had been put in Jean Cottineau’s barn and the carpenter Muloise was tasked with making the coffins. _x000a__x000a_The German order would not be respected. The following afternoon, at a religious ceremony in the parish church, were gathered a great number of Riailléens. A dozen wreaths covered the coffins. Among those, was one made by Marie-Therese Brunet, in the shape of Cross of Lorraine. It was made only with wild flowers. _x000a__x000a_In the funeral convoy that took the direction of the cemetery, the presence of three German soldiers could be seen. But it all took place peacefully ! … _x000a__x000a_For 60 years, the bodies of Lieutenants Burgess and MacPherson have rested side by side in cemetery of Riaillé. Marie-Therese Brunet (today Mrs. Knittel) maintains and flowers the graves regularly. Various patriotic associations also gather at the graves for some ceremonies. _x000a__x000a_Stan. (Article published in August 2004, Noël Bouvet’s translation) _x000a__x000a_(http://chouannerie.chez-alice.fr/textes/anx_h_ENG_aviateurs_canadiens.htm)"/>
    <x v="0"/>
    <x v="0"/>
    <x v="124"/>
    <x v="8"/>
    <x v="0"/>
    <x v="76"/>
    <m/>
    <n v="7"/>
    <x v="34"/>
    <x v="0"/>
    <n v="1"/>
    <x v="0"/>
    <x v="94"/>
    <x v="2"/>
  </r>
  <r>
    <n v="5342"/>
    <s v="MM736"/>
    <x v="25"/>
    <n v="406"/>
    <x v="0"/>
    <x v="5"/>
    <n v="25"/>
    <s v="July"/>
    <x v="5"/>
    <d v="1944-07-25T00:00:00"/>
    <x v="0"/>
    <s v="25.07.1944 pm Day Ranger 406 to Plurien/ Nantes area from Winkleigh . Lost without trace (FCL). F/L WRR Sutton +, F/O G Bishop +, no further info, no known graves Three 406 Squadron aircraft were lost, two being claimed by Bf 109s of JG 27. 25.07.44 Fw. Heinrich Wiese: n.Film 3./JG 27 Mosquito  FS-8: 30 m. [Candé 30 km. N.W. Angers] 17.25 Film C. 2027/II Anerk: - , 25.07.44 Ltn. Max Winkler 1./JG 27 Mosquito  FR-6: tiefflug [Nozay 30 km. N. Nantes] 17.30 Film C. 2027/II Anerk: Nr.187 F/O (Nav) George BISHOP and his pilot F/Lt William R.R. SUTTON - RCAF J/5374 went missing on their Mosquito NF.XXX serial MM736 on a night ranger to Plurien - Nantes (probably lost over sea). (http://www.rafcommands.com/forum/showthread.php?p=39446&amp;highlight=Mosquito#post39446) Missing from day intruder to Nantes 25.7.44 (Air Britain Serials) A German list of air creashes at footnote.com says a Mosquito came down at 17.30 3 km SE of Derval on 25 July 1944 - only about 45km N of Nantes."/>
    <x v="3"/>
    <x v="4"/>
    <x v="1"/>
    <x v="1"/>
    <x v="3"/>
    <x v="1"/>
    <m/>
    <n v="7"/>
    <x v="34"/>
    <x v="0"/>
    <n v="1"/>
    <x v="0"/>
    <x v="94"/>
    <x v="2"/>
  </r>
  <r>
    <n v="3183"/>
    <s v="NS510"/>
    <x v="18"/>
    <s v="60OTU/usaaf"/>
    <x v="0"/>
    <x v="4"/>
    <n v="25"/>
    <s v="July"/>
    <x v="5"/>
    <d v="1944-07-25T00:00:00"/>
    <x v="0"/>
    <s v="USAAF - 440725 GOODBREAD, JONAH E. MOSQUITO NS-510 NORTH PICKENHAM, UK 802 (Thomas Ensminger) For the month of May 1944 ,the 802nd microfilms list four WR missions flown by MM510 and 1st June as MM510 also. Thereafter, the serial is listed as NS510 throughout the microfilms. It would appear a typographical error appeared in the initial May missions that was corrected in June as NS510. _x000a__x000a_ The information I have for NS510 is:_x000a__x000a_Deliivered Burtonwood 4 April 1944_x000a_8th Weather (L) Squadron, I - Item_x000a_Accident 25 July 1944; J. Goodbread/W. R. Barber_x000a__x000a_In the early morning of 25 July, Lts. Gene Goodbread/Warren Barber (NS510) returned from a weather flight over the continent. During the mission, Goodbread suffered anoxia from oxygen equipment failure. Adverse weather conditons at Watton required diversion to North Pickenham. Upon Landing at 0250, the Mosquito swerved from the runway and wiped out the landing gear. Later that day, groundcrew members attached a cable around the aft fuselage to drag the aircraft by tractor from the active field and broke the aircraft in two._x000a__x000a_Keith Chester recently published a book in the USA on UFOs and Foo Fighters. He has an extensive interview with Warren Barber in the book, along with information on other encounters that 802nd/25th BG members experienced with Foo Fighters during the war. In fact he researched all known Foo Fighter reports during the war including both allied and axis air forces.(Norman Malayney) To Armee de l'Air 1.8.46 (Air Britain Serials)"/>
    <x v="2"/>
    <x v="7"/>
    <x v="23"/>
    <x v="1"/>
    <x v="2"/>
    <x v="1"/>
    <m/>
    <n v="7"/>
    <x v="34"/>
    <x v="0"/>
    <n v="1"/>
    <x v="0"/>
    <x v="33"/>
    <x v="0"/>
  </r>
  <r>
    <n v="2668"/>
    <s v="DZ240"/>
    <x v="2"/>
    <s v="RAE/Mkrs/141"/>
    <x v="0"/>
    <x v="17"/>
    <n v="25"/>
    <s v="July"/>
    <x v="5"/>
    <s v="25/26 July 1944"/>
    <x v="1"/>
    <s v="26.07.1944 2340 141 Bomber Support from West Raynham shot from 20000ft by NF, crashed. near Bad Dürkheim, W of Rhine, about 18km WSW Ludwigshafen (BCL). F/L AJ Smitz pow, F/O JJ Bambury +, Bambury rests in Rheinsberg War Cem. (Fighter Command War Diaries volume 4 says loss was due to engine failure near Laon.)_x000a__x000a_Al Smitz was the gunnery leader of a formation of 12 R.A.F. Wellington bombers which attacked the German battle cruisers Scharnhorst and Gneisenau, drydocked in Brest, France. The bombers went in at 10,000 feet and were attacked by Messerschmitt 109’s – single engine fighters armed with cannons and machineguns. As gunnery leader, Smitz not only had to operate his own guns, but had to direct the fire from the other bombers so as to concentrate it in the most effective way to repel the numerous attacks, which were often simultaneous and from different quarters. Three of the German fighters were destroyed, with the loss of one Wellington. For his actions on that daylight raid, Smitz was awarded the Distinguished Flying Cross, presented to him by King George VI at Buckingham Palace._x000a__x000a_In 1942, Smitz took flight training in Canada under the Commonwealth Air Training Plan, and after further training in Britain, was posted to a night fighter squadron flying twin-engined De Havilland Mosquitoes. The squadron’s role was to attack the German night fighters which rose to meet the British bomber formations on their night raids into Germany._x000a__x000a_“Later in the war…the Germans got fairly wise to it and their night fighters would fly below the bomber stream and they’d have fixed guns up at a 75 degree angle firing into the belly of the aircraft,” Smitz said. “So when I went back as a pilot on night fighters, we knew what height our bombers were flying and our job was to go below our bomber stream and pick up the Jerry night fighters.”_x000a__x000a_One night in July, 1944 Smitz was sent out on a mission even though he was Officer Commanding of night flying. He said, “I wasn’t scheduled to go on that trip. I was O.C. [of] night flying that night. Suddenly one of the boys had a bad cold – he was sick. The C.O. said to me, ‘You’d better take his place.” Smitz, the last pilot due back after the mission, was told, ‘Don’t be late.”_x000a__x000a_Over Germany, Smitz’s navigator picked up a radar contact and asked him to turn to starboard to intercept the unidentified aircraft. “I turned starboard and tried to follow this aircraft,” Smitz recalled. “I couldn’t close closer that 3,000 yards. I was at 22 or 23 thousand feet at the time so I pushed my nose down gently and I still couldn’t close, so I pushed the throttle forward. The last I looked at my airspeed indicator I was doing 420 knots. Suddenly I felt as though a wing had dropped off and I was in a spin. So I yelled out to Joe, my navigator, ‘Hang on!’_x000a__x000a_Smitz throttled back and put on opposite rudder, trying to pull the aircraft out of the spin. He counted two revolutions as the aircraft spun down. He said, “I never counted the third spin. The next thing I knew I was in the air on my own – no aircraft around me or anything…The aircraft must have blown up…”_x000a__x000a_He found himself thrown upwards at first before he started to fall towards the earth four miles below. He felt around his waist and found the ripcord handle and gave it a tug. Horrifyingly, the handle pulled off the wire which should have opened the parachute._x000a__x000a_Smitz said of that moment, “You knew you’d had it. You said your prayers. Your whole previous life sort of went through your mind completely. You yell out to yourself, ‘Well, that’s it.”_x000a__x000a_But, plummeting through space to imminent death, he somehow had the presence of mind to try again to open his parachute. _x000a__x000a_“Eventually, tossing around in the air, I fumbled around, and with both hands I felt the wire and I managed to tug it,” he said._x000a__x000a_Smitz then lost consciousness and was jolted awake as the parachute opened. He must have been seconds from death because, as he puts it, after the parachute opened, “The next minute, I was caught in the trees.”_x000a__x000a_He had a number of gashes on his face, as he found out when daylight came and he was able to see himself reflected in the water of a stream. His arms and face also showed evidence of burst blood vessels which he attributes to being the result of the negative G forces he was subjected to when the aircraft came apart._x000a__x000a_Travelling at night and resting during the day, Smitz made his way westward. After leaving the place where he’d landed, he came across no more water. He survived for four days and five nights by sucking dew from grass in the mornings. Thinking he was in Alsace-Lorraine, he approached a house in a village after he watched, listened, and concluded that the people sounded more French than German. He knocked at a door and was greeted by the barking of Alsatian dogs and then someone saying ‘Moment, moment.” As he waited, the moon reappeared and he heard the crunch of boots on gravel. Moments later, two German home guards with rifles and bayonets took him prisoner._x000a__x000a_Smitz ended up in Stalag Luft 3, the prisoner of war camp from which The Great Escape occurred. Here he learned that his navigator had been killed. Unlike the pilot in a Mosquito, the navigator didn’t sit on his parachute but removed the pack and clipped it on the side of the cockpit so he could perform his tasks during the mission. When the aircraft broke up, Smitz’s navigator had no chance to retrieve his parachute and fell to his death. _x000a__x000a_Moved to another camp, Smitz and his fellow prisoners were forced in the winter of 1944 to march 100 kilometres to another camp. Poorly clothed and equipped, they fashioned sleds out of whatever they could find in order to pull the few possessions and food they had. As the Allied forces closed in on Berlin, the German guards abandoned the camp. Soon, Russian solders came and offered to return the British prisoners home via Odessa. Smitz and his colleagues declined. When they learned that there was an American convoy nearby, Smitz and two others made a break for it and were taken to a R.A.F. base from which they were flown home._x000a__x000a_Smitz never resumed flight duties, but went on to become an air traffic controller. He resigned from the Royal Air Force with the rank of Squadron Leader after 25 years of service. He is now 98-years-old and lives in Vancouver. His wife, Dulcie, passed away in 2004. In 1995, the two of them flew to London, England to attend the 50th anniversary celebrations of the Allied victory in Europe. They attended various functions, saw members of the Royal Family, spoke to one of Winston Churchill’s grandsons, and, to Smitz’s delight, saw a De Havilland Mosquito perform a fly past._x000a__x000a_There’s another thing you can’t help but admire Al Smitz for besides the courage he demonstrated throughout his flying career. He was awarded the Battle of Britain Star for serving on aircrew during the Battle of Britain. But because he had been posted in Scotland during that time and hadn’t taken part in the heavy fighting which took place over London and surrounding areas, he felt he didn’t deserve the award. He sent the medal back._x000a__x000a_Ken Anderson is a local defence attorney with his own practice, Kenneth W. Anderson Barrister and Solicitor. Before moving to Terrace, he lived in Vancouver in the same building as Al Smitz and, after hearing this story, decided to write about it to preserve it. He continues to keep in touch with Smitz._x000a__x000a_(http://www.bclocalnews.com/bc_north/terracestandard/news/68415312.html?mobile=true) Missing from Serrate patrol 25.3.44 (Air Britain Serials)"/>
    <x v="0"/>
    <x v="8"/>
    <x v="1"/>
    <x v="1"/>
    <x v="4"/>
    <x v="1"/>
    <m/>
    <n v="7"/>
    <x v="34"/>
    <x v="0"/>
    <n v="1"/>
    <x v="0"/>
    <x v="45"/>
    <x v="0"/>
  </r>
  <r>
    <n v="244"/>
    <s v="MM468"/>
    <x v="17"/>
    <s v="151/96"/>
    <x v="0"/>
    <x v="2"/>
    <n v="25"/>
    <s v="July"/>
    <x v="5"/>
    <s v="25/26 July 1944"/>
    <x v="1"/>
    <s v="26.07.1944 Diver patrol 96 to anti V1 from West Malling . Lost without trace (FCL). F/S T Bryan +, Sgt BL Jaeger +, no further info, ASR afterwards with MM494 The squadron was stood down in December. The night fighters had destroyed 27 enemy aircraft and 180 flying bombs. Sadly it came six months too late for Bill Jaeger. On 27th July he was the crew of Mosquito MM468 which had been on Diver Patrol ( an anti V-1 sortie). The aircraft was reported as missing at 0130 on 26th July. No trace of the crew was ever found. RAFVR http://www.cranbrookrugby.com/history.asp 25/26 July 1944 (FCWDv5) Missing on anti V-1 patrol over Channel 26.7.44 (Air Britain Serials)"/>
    <x v="3"/>
    <x v="4"/>
    <x v="1"/>
    <x v="1"/>
    <x v="3"/>
    <x v="1"/>
    <m/>
    <n v="7"/>
    <x v="34"/>
    <x v="0"/>
    <n v="1"/>
    <x v="0"/>
    <x v="54"/>
    <x v="2"/>
  </r>
  <r>
    <n v="278"/>
    <s v="MM494"/>
    <x v="17"/>
    <s v="151/96"/>
    <x v="0"/>
    <x v="2"/>
    <n v="25"/>
    <s v="July"/>
    <x v="5"/>
    <s v="25/26 July 1944"/>
    <x v="1"/>
    <s v="26.07.1944 ASR sortie for MM468 96 from West Malling Engine trouble after hit by AA fire, crash landed with engine stopped, ran into Mustang on ground and burnt out. probably West Malling airfield? (FCL). LT (A) FW Richards ok, Lt (A) Baring ok, no further info http://web.archive.org/web/20031221170435/www.hurricane.fsbusiness.co.uk/hailshamruraldistrict.htm indicates this may have been Friston airfield. 25/26 July 1944 (FCWDv5) Damaged by own AA overshot landing and hit Mustang HB882 Friston 26.7.44 (Air Britain Serials) 26.07.44 96 Sqn. MM494 Collided with Mustang HB882 of 316 Squadron when overshooting landing at Friston aerodrome due to damage by 'friendly' A.A. fire. (Mosquito Crash Log)"/>
    <x v="0"/>
    <x v="14"/>
    <x v="45"/>
    <x v="1"/>
    <x v="4"/>
    <x v="1"/>
    <m/>
    <n v="7"/>
    <x v="34"/>
    <x v="0"/>
    <n v="1"/>
    <x v="0"/>
    <x v="54"/>
    <x v="2"/>
  </r>
  <r>
    <n v="4013"/>
    <s v="MM679"/>
    <x v="22"/>
    <n v="68"/>
    <x v="0"/>
    <x v="2"/>
    <n v="25"/>
    <s v="July"/>
    <x v="5"/>
    <s v="25/26 July 1944"/>
    <x v="1"/>
    <s v="26.07.1944 Diver patrol 68 anti V1 from Castle Camps . Lost without trace, off east coast (FCL). F/L FJ Kemp +, F/O JD Farrar +, no known graves 25/26 July 1944 (FCWDv5) After the attempted interception of a flying bomb, crew were given another target and acknowledged, however nothing further was heard. (Squadron History) &quot;He and his pilot &quot;Fred&quot; had been plotted twenty-five miles north east of Margate, when their radar plot ceased. They had been chasing a V1 flying bomb.&quot; (RAF Commands Forum) Missing on anti V1 patrol. Crew: F/Lt(101548)Frederick John Kemp(Pilot)RAFVR-killed, F/O(142059)James Donald Farrar(Obs)RAFVR-killed (http://aviation-safety.net/wikibase/wiki.php?id=15814) Missing on anti-flying bomb patrol 25.7.44 (Air Britain Serials)"/>
    <x v="3"/>
    <x v="4"/>
    <x v="1"/>
    <x v="1"/>
    <x v="3"/>
    <x v="1"/>
    <m/>
    <n v="7"/>
    <x v="34"/>
    <x v="0"/>
    <n v="1"/>
    <x v="0"/>
    <x v="102"/>
    <x v="2"/>
  </r>
  <r>
    <n v="6500"/>
    <s v="MM681"/>
    <x v="22"/>
    <n v="157"/>
    <x v="0"/>
    <x v="2"/>
    <n v="25"/>
    <s v="July"/>
    <x v="5"/>
    <s v="25/26 July 1944"/>
    <x v="1"/>
    <s v="26.07.1944 Diver patrol157 to anti V1 from West Malling V1 exploded. east of North Forehead, unknown location (FCL). F/L JW Caddie +, F/O GF Larcy +, no known graves Missing on anti-flying bomb patrol 26.7.44 (Air Britain Serials)"/>
    <x v="3"/>
    <x v="4"/>
    <x v="1"/>
    <x v="1"/>
    <x v="3"/>
    <x v="1"/>
    <m/>
    <n v="7"/>
    <x v="34"/>
    <x v="0"/>
    <n v="1"/>
    <x v="0"/>
    <x v="3"/>
    <x v="2"/>
  </r>
  <r>
    <n v="6819"/>
    <s v="NT138"/>
    <x v="12"/>
    <n v="464"/>
    <x v="0"/>
    <x v="16"/>
    <n v="25"/>
    <s v="July"/>
    <x v="5"/>
    <s v="25/26 July 1944"/>
    <x v="1"/>
    <s v="Served with 464 Sqn, under RAF control 6/44 to 25/7/44 Coded SB-O. Failed to Return From Operations Europe. F/O's Walton &amp; Harper missing. (Brian Fillery's website) Coded P, time 02.30, crashed at Lorient, hit by flak, F/O J.R.C. Walton and P/O C.H. Harper, crew evaded (2nd TAF) FTR from attacking railways south of Paris (FCWDv5) Missing from night intruder 26.7.44 (Air Britain Serials)"/>
    <x v="0"/>
    <x v="1"/>
    <x v="1"/>
    <x v="1"/>
    <x v="1"/>
    <x v="1"/>
    <m/>
    <n v="7"/>
    <x v="34"/>
    <x v="0"/>
    <n v="1"/>
    <x v="0"/>
    <x v="46"/>
    <x v="0"/>
  </r>
  <r>
    <n v="4670"/>
    <s v="DZ636"/>
    <x v="4"/>
    <n v="627"/>
    <x v="0"/>
    <x v="8"/>
    <n v="26"/>
    <s v="July"/>
    <x v="5"/>
    <s v="26/27 July 1944"/>
    <x v="1"/>
    <s v="27.07.1944 2312 bomb rail connections 627 to Givors from Woodhall Spa crashed. at Letra (Rhone), small village N side of road Lyon-Charolles (BCL). F/O DK Flaherty +, F/O J Christie +, rest in Letra Communal Cem. A Mosquito, coded DZ 636, from 627 Sqdn, crashed at LETRA, close to LYON (France), during night 26/27 July 1944. It was (I think) a pathfinder for a heavy bombing mission (178 Lancasters from several bombing Squadrons were involved in this bombing). The target was the railway yards of GISORS. Both crewmen (F/O D.K. FLAHERTY and F/O J. CHRISTIE) were killed in the crash. My question : what was the cause of the crash ? I express the hypothesis this aircraft collided with a Lancaster, but I'm not sure. Have you information about this loss ? (Pierre Babin) French witnesses who lived in LETRA's area, told DZ 636 didn't crashed immediately : it turned during a long time, in a low altitude, as it was looking for a place to land, but finally crashed ; LETRA's area is very steep, with high hills and forests : so, to succeed an emergency landing wasn't easy. (Pierre Babin on German Night Fighter War board) According to Pierre, a 207 Squadron gunner claimed an Me 410 shot down (no location) 26/27.07.1944 207 Sqdn's ORB &quot;ME 410 shot down and seen to burst into flames and hit ground&quot; There was a collision this night, however it involved two Lancasters, ND856 (83 Squadron) and ND527 of 630 squadron (http://www.rafcommands.com/forum/showthread.php?p=35204&amp;highlight=Mosquito#post35204) &quot;Serial range DZ630 - DZ652. 23 Mosquito B.Mk1V. Powered by Merlin 21/23 engines. Part of a batch of 250 (except for four conv.to PR MkV111 and four conv.to NF.XV) delivered by De Havilland (Hatfield). Airborne 0012 27Jul44 from Woodhall Spa to bomb and strafe rail communications. Cause of loss not established. Crashed at Letra (Rh_ne), a small village on the N side of the main road between Lyon and Charolles. Both are buried in Letra Communal Cemetery. F/O D.K.Flaherty KIA F/O J.Christie KIA &quot; (Chorley via Lost Bombers) Missing (Givors) 27.7.44 (Air Britain Serials)  MH - It seems the collision was between two Lancasters, with this Mosquito possibly being lost to weather: &quot;The weather was very bad this night,which caused the losse of the Mosquito of 627 squadron too.&quot; (http://www.rafcommands.com/forum/showthread.php?6153-26-27-July-44-Givors-raid-losses)        Au cours de la nuit du 26 au 27 juillet, lors d’un violent orage, le Mosquito, codé AZ-N, serial D 2-636, appartenant au 627ième  Squadron de la Royal Air Force, s’écrase au sol, au lieu dit « Mont Chatar », sur la commune de Ternand. L’appareil participe au bombardement du complexe ferroviaire de Givors. Les  deux membres  d’équipage  trouvent  la mort  dans  cet  accident ;  il  s’agit  du F/O FLAHERTY, pilote et du F/O CHRISTIE, navigateur. Ils sont inhumés au cimetière de Letra."/>
    <x v="3"/>
    <x v="4"/>
    <x v="1"/>
    <x v="1"/>
    <x v="3"/>
    <x v="1"/>
    <m/>
    <n v="7"/>
    <x v="34"/>
    <x v="0"/>
    <n v="1"/>
    <x v="0"/>
    <x v="58"/>
    <x v="0"/>
  </r>
  <r>
    <n v="4270"/>
    <s v="KB266"/>
    <x v="13"/>
    <n v="139"/>
    <x v="0"/>
    <x v="8"/>
    <n v="26"/>
    <s v="July"/>
    <x v="5"/>
    <s v="26/27 July 1944"/>
    <x v="1"/>
    <s v="27.07.1944 2235 139 to Hamburg from Upwood crashed. probably at Grossenhain, 24km ENE Bremerhaven (BCL). F/O BRJ Hay DFC RNZAF +, F/O J Dunn DFC +, both rest in Becklingen War Cem Airborne 2235 26Jul44 from Upwood. Cause of loss not established. Crashed 0020 at Grossehain some 24 km ENE of Bremerhaven. Both are buried in Becklingen War cemetery. F/O Dunn had flown his first tour on Lancasters with No.97 Sqdn, his DFM being Gazetted 13Aug43. F/O Hay had married Christina May Hay of Moordwon, Bournemouth. F/O B.R.J.Hay DFC RNZAF KIA F/O J.Dunn DFC DFM KIA &quot; (Lost Bombers) Missing (Hamburg) 27.7.44 (Air Britain Serials)  Crashed near road from Großenhain to  Dornsode (http://www.dietrich-alsdorf.de/absturzstellen.html)"/>
    <x v="3"/>
    <x v="4"/>
    <x v="1"/>
    <x v="1"/>
    <x v="3"/>
    <x v="1"/>
    <m/>
    <n v="7"/>
    <x v="34"/>
    <x v="0"/>
    <n v="1"/>
    <x v="0"/>
    <x v="15"/>
    <x v="1"/>
  </r>
  <r>
    <n v="7324"/>
    <s v="LR475"/>
    <x v="11"/>
    <s v="105/139"/>
    <x v="0"/>
    <x v="8"/>
    <n v="26"/>
    <s v="July"/>
    <x v="5"/>
    <s v="26/27 July 1944"/>
    <x v="1"/>
    <s v="27.07.1944 2325 bomb rail connection 139 to Givors from Upwood crashed on return while making a single engine approach. towards Woodbridge airfield , Soffolk 0410 (BCL). F/O BC Witt inj, F/L RV Dodds inj, Airborne 2325 26Jul44 from Upwood to bomb and strafe rail communications. Crashed 0410 while attempting a single-engine approach and landing at RAF Woodbridge, Suffolk. Both officeres were admitted to the East Suffolk and Ipswich Hospital. F/O B.C.Witt Inj F/L R.V.Dodds Inj (Lost Bombers) Hit trees on single-engined approach Woodbridge on return from Givors 28.7.44 (Air Britain Serials) 28.07.44 139 Sqn. LR475 Aircraft hit trees when making a single engine landing at Woodbridge. (Mosquito Crash Log)"/>
    <x v="2"/>
    <x v="7"/>
    <x v="30"/>
    <x v="1"/>
    <x v="2"/>
    <x v="1"/>
    <m/>
    <n v="7"/>
    <x v="34"/>
    <x v="0"/>
    <n v="1"/>
    <x v="0"/>
    <x v="15"/>
    <x v="0"/>
  </r>
  <r>
    <n v="924"/>
    <s v="DZ534"/>
    <x v="4"/>
    <s v="618/627/692/627"/>
    <x v="0"/>
    <x v="8"/>
    <n v="27"/>
    <s v="July"/>
    <x v="5"/>
    <s v="27 July 1944"/>
    <x v="0"/>
    <s v="627 Sqn Mosquito IV DZ534 AZ-H Op: Givors F/O M D Gribbin DFM inj F/L R W Griffiths RCAF inj T/o Woodhall Spa arriving over the marshalling yards at 0150 but no attack made. Soon after the crew experienced a severe electrical storm which led to technical malfunctions, not least being the loss of GEE and an unserviceable air speed indicator. In addition the aircraft's compass was affected when lightning struck the bomber and at 0453, low on fuel and with the bomb load jettisoned F/O Gribbin executed the first successful night ditching of a Mosquito. Both sustained cuts and bruises and were indeed fortunate to be picked up by an American destroyer some 12 miles E of the Cherbourg Peninsular. Treated ashore at the 12th Field Hospital, Cherbourg [captured by Lieutenant-General J Lawton Collins VIIth US Corps on 26 June 1944] both were soon back at Woodhall Spa. F/O Gribbin gained his DFM, Gazetted 29 May 1942, while serving with 10 Squadron. Along with his Canadian navigator he survived the war. [At First Sight - 627 Squadron History by Alan B Webb via Mark Haycock [12/09/08] (http://www.rafinfo.org.uk/BCWW2Losses/1944.htm) Ditched 12m E of Cherbourg 27.7.44 (Air Britain Serials)"/>
    <x v="2"/>
    <x v="7"/>
    <x v="115"/>
    <x v="1"/>
    <x v="2"/>
    <x v="1"/>
    <m/>
    <n v="7"/>
    <x v="34"/>
    <x v="0"/>
    <n v="1"/>
    <x v="0"/>
    <x v="58"/>
    <x v="0"/>
  </r>
  <r>
    <n v="3051"/>
    <s v="HK436"/>
    <x v="17"/>
    <s v="301FTU/256"/>
    <x v="1"/>
    <x v="2"/>
    <n v="27"/>
    <s v="July"/>
    <x v="5"/>
    <s v="27 July 1944"/>
    <x v="1"/>
    <s v="Missing from interception 27.7.44 (Air Britain Serials)"/>
    <x v="3"/>
    <x v="4"/>
    <x v="1"/>
    <x v="1"/>
    <x v="3"/>
    <x v="1"/>
    <m/>
    <n v="7"/>
    <x v="34"/>
    <x v="0"/>
    <n v="1"/>
    <x v="0"/>
    <x v="32"/>
    <x v="2"/>
  </r>
  <r>
    <n v="3015"/>
    <s v="MM474"/>
    <x v="17"/>
    <s v="301FTU/256"/>
    <x v="1"/>
    <x v="2"/>
    <n v="27"/>
    <s v="July"/>
    <x v="5"/>
    <s v="27 July 1944"/>
    <x v="1"/>
    <s v="Missing from interception nr AIghero 27.7.44 (Air Britain Serials)"/>
    <x v="3"/>
    <x v="4"/>
    <x v="1"/>
    <x v="1"/>
    <x v="3"/>
    <x v="1"/>
    <m/>
    <n v="7"/>
    <x v="34"/>
    <x v="0"/>
    <n v="1"/>
    <x v="0"/>
    <x v="32"/>
    <x v="2"/>
  </r>
  <r>
    <n v="7144"/>
    <s v="MM510"/>
    <x v="17"/>
    <s v="151/409"/>
    <x v="0"/>
    <x v="2"/>
    <n v="27"/>
    <s v="July"/>
    <x v="5"/>
    <s v="27 July 1944"/>
    <x v="1"/>
    <s v="27.07.1944 Beachhead patrol 409 from Hunsdon shot down Ju 88 but aircraft hit by debris. Unknown location (FCL). S/L RS Jephson +, F/O JM Roberts +, both buried in Banneville British Mil Cem Missing after destroying Ju 88 27.7.44 possibly shot down by return fire (Air Britain Serials)"/>
    <x v="0"/>
    <x v="22"/>
    <x v="1"/>
    <x v="1"/>
    <x v="4"/>
    <x v="1"/>
    <m/>
    <n v="7"/>
    <x v="34"/>
    <x v="0"/>
    <n v="1"/>
    <x v="0"/>
    <x v="95"/>
    <x v="2"/>
  </r>
  <r>
    <n v="2885"/>
    <s v="NS987"/>
    <x v="12"/>
    <n v="613"/>
    <x v="0"/>
    <x v="16"/>
    <n v="28"/>
    <s v="July"/>
    <x v="5"/>
    <s v="28 July 1944"/>
    <x v="0"/>
    <s v="Stalled and bit ground on range nr Mundesley Norfolk 28.7.44 (Air Britain Serials) 28.07.44 613 Sqn. NS987 Pilot dived aircraft, passed over target, did a steep left hand turn, stalled and crashed onto its back near Mundesley, Norfolk. Possibly hit by a ricochet. (Mosquito Crash Log)  Thanks to a prompt from another member I contacted the Air Historical Branch who replied within a few days_x000a__x000a_&quot;Thank you for your e-mail dated 14 March 2011 seeking the circumstances of how Flight Lieutenant Alan James Baker died._x000a__x000a_Our records show that Flt Lt Baker was flying in Mosquito No NS987 when during an air to ground firing exercise the aircraft was seen to dive and pass over the target at 50 feet. The aircraft went into a steep left hand turn, stalled and crashed on Paston Gunnery Range, Norfolk. There is a possibility that the aircraft was hit by a ricochet.&quot; (http://www.rafcommands.com/forum/showthread.php?10577-Flt-Lt-Alan-James-Baker-(120075)-info-sought&amp;p=61662&amp;highlight=Mosquito#post61662)"/>
    <x v="2"/>
    <x v="2"/>
    <x v="29"/>
    <x v="1"/>
    <x v="2"/>
    <x v="1"/>
    <m/>
    <n v="7"/>
    <x v="34"/>
    <x v="0"/>
    <n v="1"/>
    <x v="0"/>
    <x v="59"/>
    <x v="0"/>
  </r>
  <r>
    <n v="6566"/>
    <s v="NT130"/>
    <x v="12"/>
    <n v="151"/>
    <x v="0"/>
    <x v="5"/>
    <n v="28"/>
    <s v="July"/>
    <x v="5"/>
    <s v="28 July 1944"/>
    <x v="0"/>
    <s v="28.07.1944 pm Ranger 151 from West Malling engaged by Flak over Niort, returned on one engine. Written off after crash landing. probably West Malling airfield (FCL). F/O WA Lindsay ok, F/O A Brodie ok, no further info F/O Lindsay with F/O Brodie and W/O Oddie with F/Sgt Milne also attacked railway targets. F/O Lindsay's aircraft was hit by flak, as a result of which he had to return to base on one engine, where the plane crashed on landing. Neither of the crew was hurt. (http://www.151squadron.org.uk/) Encountered heavy flak near Nierl (FCWDv5) Damaged 28.7.44 NFT (Air Britain Serials)"/>
    <x v="1"/>
    <x v="1"/>
    <x v="1"/>
    <x v="1"/>
    <x v="1"/>
    <x v="1"/>
    <m/>
    <n v="7"/>
    <x v="34"/>
    <x v="0"/>
    <n v="1"/>
    <x v="0"/>
    <x v="8"/>
    <x v="0"/>
  </r>
  <r>
    <n v="5114"/>
    <s v="HK523"/>
    <x v="17"/>
    <n v="410"/>
    <x v="0"/>
    <x v="2"/>
    <n v="29"/>
    <s v="July"/>
    <x v="5"/>
    <s v="29 July 1944"/>
    <x v="1"/>
    <s v="The first aircraft to take off from Colerne on the night of the 28th had trouble with one engine and was forced to land at the American airfield at Maupertus near Cherbourg. The Mosquito overshot and was damaged, but the crew, F/O F. Chad and F/S W. Georges, escaped injury. (The History of 410 Squadron) Engine cut overshot landing at Maupertus 29.7.44 (Air Britain Serials)"/>
    <x v="2"/>
    <x v="7"/>
    <x v="2"/>
    <x v="1"/>
    <x v="2"/>
    <x v="1"/>
    <m/>
    <n v="7"/>
    <x v="34"/>
    <x v="0"/>
    <n v="1"/>
    <x v="0"/>
    <x v="19"/>
    <x v="2"/>
  </r>
  <r>
    <n v="402"/>
    <s v="MM448"/>
    <x v="17"/>
    <s v="151/96"/>
    <x v="0"/>
    <x v="2"/>
    <n v="29"/>
    <s v="July"/>
    <x v="5"/>
    <s v="29/30 July 1944"/>
    <x v="1"/>
    <s v="30.07.1944 Search for MM557, same day 96 from West Malling badly damaged by Flak and written off after crash landing. at Friston airfield (FCL). W/C ED Crew DFC ok, F/O OD Morgan ok, Damaged by flak and crash-landed Friston 30.7.44 (Air Britain Serials)"/>
    <x v="1"/>
    <x v="1"/>
    <x v="1"/>
    <x v="1"/>
    <x v="1"/>
    <x v="1"/>
    <m/>
    <n v="7"/>
    <x v="34"/>
    <x v="0"/>
    <n v="1"/>
    <x v="0"/>
    <x v="54"/>
    <x v="2"/>
  </r>
  <r>
    <n v="4185"/>
    <s v="MM467"/>
    <x v="17"/>
    <s v="264/488"/>
    <x v="0"/>
    <x v="2"/>
    <n v="29"/>
    <s v="July"/>
    <x v="5"/>
    <s v="29/30 July 1944"/>
    <x v="1"/>
    <s v="30.07.1944 Beachhead patrol 488 from Colerne when chasing Fw 190 ran into Flak barrage and was shot down. Lost without trace (FCL). S/L EN Bunting DFC* +, F/O E Spedding DFC* +, both buried in St Remy churchyard 29/30 July 1944 (2nd TAF) Crew medals from FCWDv5. Shot down by flak while chasing Fw190 nr Lisieux 30.7.44 (Air Britain Serials) MH - Lisieux was still in German hands at this point, so was St. Remy Calvados (see maps at http://memory.loc.gov/cgi-bin/  HQ Twelfth Army Group Situation Map), so not friendly fire. https://broodyswar.files.wordpress.com/2014/09/casualties.jpg specifies the fire came from German light anti-aircraft guns, behind German lines."/>
    <x v="0"/>
    <x v="1"/>
    <x v="1"/>
    <x v="1"/>
    <x v="1"/>
    <x v="1"/>
    <m/>
    <n v="7"/>
    <x v="34"/>
    <x v="0"/>
    <n v="1"/>
    <x v="0"/>
    <x v="42"/>
    <x v="2"/>
  </r>
  <r>
    <n v="4727"/>
    <s v="MM557"/>
    <x v="17"/>
    <n v="96"/>
    <x v="0"/>
    <x v="2"/>
    <n v="29"/>
    <s v="July"/>
    <x v="5"/>
    <s v="29/30 July 1944"/>
    <x v="1"/>
    <s v="30.07.1944 Night Patrol 96 from West Malling crew baled out. over Boulogne, unknown location (FCL). F/O JD Black +, F/S LW Fox +, no known graves 29/30 July Hit by flak, shot down off Boulogne (FCWDv5) Abandoned off Boulogne on anti V-1 patrol 31.7.44 (Air Britain Serials)"/>
    <x v="0"/>
    <x v="1"/>
    <x v="1"/>
    <x v="1"/>
    <x v="1"/>
    <x v="1"/>
    <m/>
    <n v="7"/>
    <x v="34"/>
    <x v="0"/>
    <n v="1"/>
    <x v="0"/>
    <x v="54"/>
    <x v="2"/>
  </r>
  <r>
    <n v="6671"/>
    <s v="NT135"/>
    <x v="12"/>
    <n v="487"/>
    <x v="0"/>
    <x v="16"/>
    <n v="29"/>
    <s v="July"/>
    <x v="5"/>
    <s v="29/30 July 1944"/>
    <x v="1"/>
    <s v="29/30 July 1944, ftr intruder to the rear area of Normandy, coded U, F/L R.H Clark and F/O F.Carr both killed (2nd TAF) Roger Cornevin a réouvert pour nous le journal qu'il tenait durant son adolescence. il nous raconte ici sa vie durant l'été 1944, dans le petit village de Bursard. July 30, 1944 : Sombre Sunday! Crash landing of a Mosquito! _x000a__x000a_There were so many stars in the sky! We slept like a log despite the course of the events of the day before. A plane buzzed the roof of our refuge but this time we took the precaution of sleeping in the cellar, hoping for greater safety. A heavy explosion caused the house to vibrate. Awakened suddenly, we did not dare leave our shelter._x000a__x000a__x000a_ _x000a_The De Havilland Mosquito_x000a_ _x000a__x000a_July 31, 1944 : Discovered wreck..._x000a__x000a_At dawn, around 6 in the morning, a German gunner we knew pounded on our door and made us understand that a plane had crashed near the road. My curiosity prompted me to follow him and he did not object. A thicket covering one half hectare was blackened by flames and scattered metal pieces of the plane were still smoldering. In front of us, the badly mutilated bodies of the two occupants, the pilot and the navigator, rested in the middle of a mass of branches. With a single word, the German made me understand that the aircraft was a Mosquito night fighter from the RAF, shot down by the local DCA (MH - Defense contre aerienee - flak). He drew an identity card from the tunic of the one of the victims and held onto it... could he intend to give it to the Red Cross? _x000a__x000a_Needless to say, this drama saddened us, since we knew that the Allies were making progress on all fronts. The problem was to know how our area will be freed and with what results for all of us. _x000a__x000a_The Germans were not long in appearing. Two days later, after collecting the bodies of the victims, they organized a hasty burial at the edge of our garden, within a few meters of us. In spite of our insistence, they refused to let us be present. A platoon of soldiers was already there at the burial site. _x000a__x000a_A fusillade disturbed the silence of our countryside. The emotion was overwhelming. _x000a__x000a_This hasty ceremony proceeded before our eyes, as we stood in silence. _x000a__x000a_This section refers to Frank Carr, Flying Officer (VOR), aged 24 years, Royal Volunteer Reserve, of Swinton Manchester; and Robert Henry Clark, Flight Lieutenant, aged 24 years, Royal Volunteer Reserve (parents living in Fulham, London), both of the 487th Squadron of Royal New Zealand Air Force._x000a__x000a_A plain marble gravestone, isolated in a corner of the cemetery (on the left) with this epitaph: &quot;To the glorious memory of Flying Officer Francis Carr, No 148458, October 27, 1919 - July 30, 1944, and Robert Henry Clark, No 487 Squadron RNZAF, February 16, 1920 - July 30 1944, Fallen in an aerial combat, in the woods of la Garenne, Bursard, Orne. RIP_x000a_(http://perso.orange.fr/ansa39-45/ete44english.htm) Missing from night intruder 30.7.44 (Air Britain Serials)"/>
    <x v="0"/>
    <x v="1"/>
    <x v="1"/>
    <x v="1"/>
    <x v="1"/>
    <x v="1"/>
    <m/>
    <n v="7"/>
    <x v="34"/>
    <x v="0"/>
    <n v="1"/>
    <x v="0"/>
    <x v="47"/>
    <x v="0"/>
  </r>
  <r>
    <n v="3657"/>
    <s v="HP923"/>
    <x v="12"/>
    <n v="305"/>
    <x v="0"/>
    <x v="16"/>
    <n v="30"/>
    <s v="July"/>
    <x v="5"/>
    <s v="30 July 1944"/>
    <x v="0"/>
    <s v="Tyre burst on landing swung and hit gliders Exeter 30.7.44 (Air Britain Serials) 30.07.44 305 Sqn. HP923 Tyre burst on landing at Exeter aerodrome, Devon ,and aircraft swerved violently, hitting a row of American gliders. (Mosquito Crash Log)"/>
    <x v="2"/>
    <x v="3"/>
    <x v="118"/>
    <x v="1"/>
    <x v="2"/>
    <x v="1"/>
    <m/>
    <n v="7"/>
    <x v="34"/>
    <x v="0"/>
    <n v="1"/>
    <x v="0"/>
    <x v="60"/>
    <x v="3"/>
  </r>
  <r>
    <n v="5135"/>
    <s v="NS907"/>
    <x v="12"/>
    <n v="613"/>
    <x v="0"/>
    <x v="16"/>
    <n v="30"/>
    <s v="July"/>
    <x v="5"/>
    <s v="30/31 July 1944"/>
    <x v="1"/>
    <s v="30/31 July 1944 around 0100 ftr from intruder to Normandy, F/O H.M. Sharpe and F/O H.N. Smith both killed. (2nd TAF) Missing from night intruder over Normandy 31.7.44 (Air Britain Serials)"/>
    <x v="3"/>
    <x v="4"/>
    <x v="1"/>
    <x v="1"/>
    <x v="3"/>
    <x v="1"/>
    <m/>
    <n v="7"/>
    <x v="34"/>
    <x v="0"/>
    <n v="1"/>
    <x v="0"/>
    <x v="59"/>
    <x v="0"/>
  </r>
  <r>
    <n v="1924"/>
    <s v="NS935"/>
    <x v="12"/>
    <n v="21"/>
    <x v="0"/>
    <x v="16"/>
    <n v="30"/>
    <s v="July"/>
    <x v="5"/>
    <s v="30/31 July 1944"/>
    <x v="1"/>
    <s v="30/31 July 1944 around 0300, last known to be attacking train in the Seine area. (2nd TAF) FCWDv5 says this aircraft crash-landed at B.5. Piloted by F/O Owen Wells Porter (possibly Canadian) and Navigator John Garrett (post on RAF Commands Forum) _x000a__x000a_From the Commonwealth War Graves Commission website:_x000a__x000a_F/O John Alfred Garrett was the son of Alfred Henry James Garrett and Martha Susannah Garrett, of Dagenham, Essex._x000a__x000a_Age 21 at time of death._x000a__x000a_Buried at Morgny-la-Pommeraye Churchyard, 14 kms NE of Rouen, France._x000a__x000a_F/O Porter was RAF (VR) but he seems to have been Canadian. He was the son of Charles W. and Constance Porter; husband of Joan M. Porter, of Rimbey, Alberta, Canada._x000a__x000a_Age 23 at time of death._x000a__x000a_Also buried at Morgny-la-Pommeraye Churchyard._x000a__x000a_The machine NS935 was frequently used by Czech A Flight Leader S/L Stransky DFC. (Michal on RAF Commands Forum) Missing 31.7.44 (Air Britain Serials)_x000a__x000a_2nd TAF gives the pilot's name as P/O J. PORTER, KIA, and navigator as Sgt W.H. JORDAN, prisoner. Estimated time of loss is 3 o'clock, while attacking a train. But, &quot;Can confirm that Garrett was Porter's regular navigator, and was with him on the 31st July 44. I think the confusion may come from the fact that there was a F/Lt Potter with Jordan as navigator in the squadron.&quot; (http://www.rafcommands.com/forum/showthread.php?t=8971)_x000a__x000a__x000a_MH - given the proximity of a rail line to the place of burial, and the reference to attacking a train, MH has attributed this one to flak."/>
    <x v="0"/>
    <x v="1"/>
    <x v="1"/>
    <x v="1"/>
    <x v="1"/>
    <x v="1"/>
    <m/>
    <n v="7"/>
    <x v="34"/>
    <x v="0"/>
    <n v="1"/>
    <x v="0"/>
    <x v="48"/>
    <x v="0"/>
  </r>
  <r>
    <n v="7559"/>
    <s v="HP882"/>
    <x v="12"/>
    <s v="301FTU/21FC"/>
    <x v="3"/>
    <x v="10"/>
    <n v="31"/>
    <s v="July"/>
    <x v="5"/>
    <s v="31 July 1944"/>
    <x v="0"/>
    <s v="HENDER, Edward Keith - (Flying Officer); Service Number - 407855; File type - Casualty - Repatriation; Aircraft - Mosquito VI HP 8840882; Place - Juna, India; Date - 31 July 1944 (NAA) Sgt J.E. Brewer Navigator. Flew into ground in cloud 170m E of Hyderabad Sind 31.7.44 (Air Britain Serials) _x000a__x000a_31-7-1944_x000a_ No.21 Ferry Control._x000a_Mosquito VI HP882_x000a__x000a_ Aircraft was flying in convoy with another Mosquito on a transfer flight from 21 FC to 308 MU. They commenced to ascend and entered cloud between 100 and 200 feet above ground level. It was considered possible that HP882 entered the slipstream of the other Mosquito, and the pilot lost control and was unable to recover before it hit the ground. The aircraft crashed near Juna village, Jasai, Jodhpur State, India. Both occupants were killed._x000a__x000a_ AUS407855 F/O (Pilot) Edward Keith HENDER RAAF + (No.21 FC)_x000a_ 1581036 Sgt (Nav./W.) James Eric Brewer RAFVR + (No.308 MU)_x000a__x000a_ Both airmen were originally buried on 2-8-1944, near the crash-site, but were later reinterred in Delhi War Cemetery._x000a__x000a_ Ref: Alan Storr (with additions)._x000a__x000a_ Col. _x000a__x000a_(http://www.rafcommands.com/forum/showthread.php?16847-440731-Unaccounted-Airwomen-amp-Airmen-31-7-1944)"/>
    <x v="2"/>
    <x v="2"/>
    <x v="26"/>
    <x v="1"/>
    <x v="2"/>
    <x v="1"/>
    <m/>
    <n v="7"/>
    <x v="34"/>
    <x v="0"/>
    <n v="1"/>
    <x v="1"/>
    <x v="104"/>
    <x v="3"/>
  </r>
  <r>
    <n v="446"/>
    <s v="MM562"/>
    <x v="17"/>
    <s v="151/96"/>
    <x v="0"/>
    <x v="2"/>
    <n v="31"/>
    <s v="July"/>
    <x v="5"/>
    <s v="31 July / 1 August 1944"/>
    <x v="1"/>
    <s v="Undershot landing in bad visibility returning from patrol Ford 1.8.44 (Air Britain Serials) 01.08.44 96 Sqn. MM562 Undershot when landing at Ford aerodrome in bad visibility. (Mosquito Crash Log)"/>
    <x v="2"/>
    <x v="7"/>
    <x v="26"/>
    <x v="1"/>
    <x v="2"/>
    <x v="1"/>
    <m/>
    <n v="7"/>
    <x v="34"/>
    <x v="0"/>
    <n v="1"/>
    <x v="0"/>
    <x v="54"/>
    <x v="2"/>
  </r>
  <r>
    <n v="1376"/>
    <s v="LR355"/>
    <x v="12"/>
    <n v="613"/>
    <x v="0"/>
    <x v="16"/>
    <n v="1"/>
    <s v="August"/>
    <x v="5"/>
    <s v="1 August 1944"/>
    <x v="0"/>
    <s v="Engine cut overshot landing and crashlanded into wood Upton Gray Hants. 1.8.44 (Air Britain Serials) 01.08.44 613 Sqn. LR355 After port engine failure pilot made two attempts to land and undershot to crash land in nearest field at Upton Grey, Hants., 1 killed, 1 injured. (Mosquito Crash Log) Was W/C Bob Bateson's aircraft on the Hague raid, coded SY-H with stub exhausts and narrow props (http://www.britmodeller.com/forums/index.php?showtopic=59226)"/>
    <x v="2"/>
    <x v="3"/>
    <x v="2"/>
    <x v="1"/>
    <x v="2"/>
    <x v="1"/>
    <m/>
    <n v="8"/>
    <x v="35"/>
    <x v="0"/>
    <n v="1"/>
    <x v="0"/>
    <x v="59"/>
    <x v="0"/>
  </r>
  <r>
    <n v="4085"/>
    <s v="NS831"/>
    <x v="12"/>
    <n v="107"/>
    <x v="0"/>
    <x v="16"/>
    <n v="1"/>
    <s v="August"/>
    <x v="5"/>
    <s v="1 August 1944"/>
    <x v="0"/>
    <s v="Unlocked u/c collapsed on landing Lasham 1.8.44 DBR (Air Britain Serials)"/>
    <x v="2"/>
    <x v="3"/>
    <x v="27"/>
    <x v="1"/>
    <x v="2"/>
    <x v="1"/>
    <m/>
    <n v="8"/>
    <x v="35"/>
    <x v="0"/>
    <n v="1"/>
    <x v="0"/>
    <x v="57"/>
    <x v="0"/>
  </r>
  <r>
    <n v="3553"/>
    <s v="NT183"/>
    <x v="12"/>
    <n v="21"/>
    <x v="0"/>
    <x v="16"/>
    <n v="1"/>
    <s v="August"/>
    <x v="5"/>
    <s v="1/2 August 1944"/>
    <x v="1"/>
    <s v="1/2 August 1944 around 2200, ftr from attack on German security forces gathered for an anti-Maquis sweep at the Casernne des Dunes, coded T, F/L D.S Mussett and F/O H. Burrows both evaded. Shot down by flak (FCWDv5) Missing (Poitiers barracks) 1.8.44 (Air Britain Serials)"/>
    <x v="0"/>
    <x v="1"/>
    <x v="1"/>
    <x v="1"/>
    <x v="1"/>
    <x v="1"/>
    <m/>
    <n v="8"/>
    <x v="35"/>
    <x v="0"/>
    <n v="1"/>
    <x v="0"/>
    <x v="48"/>
    <x v="0"/>
  </r>
  <r>
    <n v="3873"/>
    <s v="HP908"/>
    <x v="12"/>
    <n v="248"/>
    <x v="0"/>
    <x v="12"/>
    <n v="2"/>
    <s v="August"/>
    <x v="5"/>
    <s v="2 August 1944"/>
    <x v="0"/>
    <s v="Missing from anti-submarine sweep 2.8.44 (Air Britain Serials) _x000a__x000a_Name: GRIFFITHS, PETER MEREWETHER _x000a_Initials: P M _x000a_Nationality: United Kingdom _x000a_Rank: Flight Sergeant _x000a_Regiment/Service: Royal Air Force Volunteer Reserve _x000a_Unit Text: 248 Sqdn. _x000a_Age: 23 _x000a_Date of Death: 02/08/1944 _x000a_Service No: 1339361 _x000a_Additional information: Son of Arthur L. and Gertrude Griffiths, of Henleaze, Gloucestershire. _x000a_Casualty Type: Commonwealth War Dead _x000a_Grave/Memorial Reference: Panel 218. _x000a_Memorial: RUNNYMEDE MEMORIAL _x000a__x000a_Name: SMITH, MAURICE SIDNEY _x000a_Initials: M S _x000a_Nationality: United Kingdom _x000a_Rank: Flight Sergeant _x000a_Regiment/Service: Royal Air Force Volunteer Reserve _x000a_Unit Text: 248 Sqdn. _x000a_Age: 21 _x000a_Date of Death: 02/08/1944 _x000a_Service No: 1396205 _x000a_Additional information: Son of Vivian Gerard and Mabel Frances Smith, of Hove, Sussex. _x000a_Casualty Type: Commonwealth War Dead _x000a_Grave/Memorial Reference: Panel 222. _x000a_Memorial: RUNNYMEDE MEMORIAL _x000a__x000a_(CWGC)"/>
    <x v="3"/>
    <x v="4"/>
    <x v="1"/>
    <x v="1"/>
    <x v="3"/>
    <x v="1"/>
    <m/>
    <n v="8"/>
    <x v="35"/>
    <x v="0"/>
    <n v="1"/>
    <x v="0"/>
    <x v="52"/>
    <x v="3"/>
  </r>
  <r>
    <n v="3502"/>
    <s v="HR126"/>
    <x v="12"/>
    <n v="333"/>
    <x v="0"/>
    <x v="12"/>
    <n v="2"/>
    <s v="August"/>
    <x v="5"/>
    <s v="2 August 1944"/>
    <x v="0"/>
    <s v="U-1163 entered EGERSUND on 02. August 1944 at 14.53h in company with U-771. She left EGERSUND on 17. August 1944 at 02.30h. The mentioned shot down of Mosquito S of Squadron 333 took place on 02. August 1944 between 13.28h and 13.34h. (Roland Berr on uboat.net forum) 'S' (HR126) Sub Lieutenant A R Eikemo &amp; Petty Officer C Harr which was lost. (post by &quot;John&quot; at uboat.net) Fnr. Axel Reidar Eikemo (+) &amp; Kvm. Claus Harr (+) Another post says this was E of 333, lost 14 August 1944 to U-1163. Another post says HP904 was E, which survived the attack. Squadron ORB confirms date of 2 August, S of 333. E of 333 (HP904) was of the opinion that S had already been hit, then side-slipped into escort vessel mast and crashed. (Squadron ORB) Hit mast attacking ship off Oberstad and crashed in sea 2.8.44 (Air Britain Serials)"/>
    <x v="0"/>
    <x v="29"/>
    <x v="1"/>
    <x v="1"/>
    <x v="1"/>
    <x v="1"/>
    <m/>
    <n v="8"/>
    <x v="35"/>
    <x v="0"/>
    <n v="1"/>
    <x v="0"/>
    <x v="28"/>
    <x v="3"/>
  </r>
  <r>
    <n v="2978"/>
    <s v="HX832"/>
    <x v="12"/>
    <s v="151/487/107"/>
    <x v="0"/>
    <x v="16"/>
    <n v="2"/>
    <s v="August"/>
    <x v="5"/>
    <s v="2 August 1944"/>
    <x v="0"/>
    <s v="See HR 197. Engine seized crashlanded at Thorney Island 2.8.44 DBR (Air Britain Serials)"/>
    <x v="2"/>
    <x v="3"/>
    <x v="2"/>
    <x v="1"/>
    <x v="2"/>
    <x v="1"/>
    <m/>
    <n v="8"/>
    <x v="35"/>
    <x v="0"/>
    <n v="1"/>
    <x v="0"/>
    <x v="57"/>
    <x v="0"/>
  </r>
  <r>
    <n v="7771"/>
    <s v="MM240"/>
    <x v="14"/>
    <n v="544"/>
    <x v="0"/>
    <x v="0"/>
    <n v="2"/>
    <s v="August"/>
    <x v="5"/>
    <s v="2 August 1944"/>
    <x v="0"/>
    <s v="S/L DOUGLAS-HAMILTON, Lord DAVID, Son of Alfred Douglas Douglas-Hamilton, 13th Duke of Hamilton, 10th Duke of Brandon, and of the Duchess of Hamilton (nee Poore); husband of Lady Douglas Hamilton (nee Stack). B.A.(Oxon). (cwgc.org) Engine cut due to fuel flow failure hit trees on approach to forced landing South Marston 2.8.44 (Air Britain Serials) 02.08.44 544 Sqn. MM240 Pilot attempted force landing at South Marston, Wilts, following sudden fuel failure, undershot field, hit trees and crashed, killing two. (Mosquito Crash Log)_x000a__x000a_Name: GATEHOUSE, PHILIP EDWIN _x000a_Initials: P E _x000a_Nationality: United Kingdom _x000a_Rank: Flying Officer (Nav.) _x000a_Regiment/Service: Royal Air Force Volunteer Reserve _x000a_Unit Text: 544 Sqdn. _x000a_Age: 31 _x000a_Date of Death: 02/08/1944 _x000a_Service No: 131888 _x000a_Awards: D F M _x000a_Additional information: Son of Ernest George and Alice Mary Gatehouse, of Swaythling, Southampton. _x000a_Casualty Type: Commonwealth War Dead _x000a_Grave/Memorial Reference: Plot H/3. Grave 136. _x000a_Cemetery: OXFORD (BOTLEY) CEMETERY _x000a__x000a_(CWGC)"/>
    <x v="2"/>
    <x v="3"/>
    <x v="2"/>
    <x v="1"/>
    <x v="2"/>
    <x v="1"/>
    <m/>
    <n v="8"/>
    <x v="35"/>
    <x v="0"/>
    <n v="1"/>
    <x v="0"/>
    <x v="27"/>
    <x v="0"/>
  </r>
  <r>
    <n v="85"/>
    <s v="DD749"/>
    <x v="2"/>
    <s v="151/264/157/410/264/239"/>
    <x v="0"/>
    <x v="17"/>
    <n v="3"/>
    <s v="August"/>
    <x v="5"/>
    <s v="3 August 1944"/>
    <x v="0"/>
    <s v="03.08.1944 Air Test 239 from West Raynham overshot and crashed, breaking up and burst in flames. at West Raynham airfield 1610 (BCL). F/O N Veale +, F/O RD Comyn +, crash reported as West Raynham, but maybe wrong Crashed on overshoot West Raynham 3.8.44 (Air Britain Serials) 03.08.44 ?. DD749 Aircraft stalled into ground from one hundred and fifty feet at West Raynham whilst taking overshoot procedure, killing two. (Mosquito Crash Log)"/>
    <x v="2"/>
    <x v="2"/>
    <x v="29"/>
    <x v="1"/>
    <x v="2"/>
    <x v="1"/>
    <m/>
    <n v="8"/>
    <x v="35"/>
    <x v="0"/>
    <n v="1"/>
    <x v="0"/>
    <x v="63"/>
    <x v="0"/>
  </r>
  <r>
    <n v="4544"/>
    <s v="HK525"/>
    <x v="17"/>
    <s v="604/264"/>
    <x v="0"/>
    <x v="2"/>
    <n v="3"/>
    <s v="August"/>
    <x v="5"/>
    <s v="3/4 August 1944"/>
    <x v="1"/>
    <s v="May have been shot down by friendly AA fire on 3/4 August 1944, coded PS-J, F/L R.L. Beverley and F/O P.C. Sturling baling out safely - FCL says Beverely was injured, Sturley (sic) OK. Shot down by friendly AA August 3/4 1944 (FCWDv5) Hit by &quot;friendly&quot; AA fire after destroying a Ju 88 (2nd TAF, though serial number is MH's supposition) The Mossie Number 29 says the crew shot down a V-1, not a Ju 88. NFT (Air Britain Serials)"/>
    <x v="0"/>
    <x v="14"/>
    <x v="45"/>
    <x v="1"/>
    <x v="4"/>
    <x v="1"/>
    <m/>
    <n v="8"/>
    <x v="35"/>
    <x v="0"/>
    <n v="1"/>
    <x v="0"/>
    <x v="10"/>
    <x v="2"/>
  </r>
  <r>
    <n v="7500"/>
    <s v="MM526"/>
    <x v="17"/>
    <n v="604"/>
    <x v="0"/>
    <x v="2"/>
    <n v="3"/>
    <s v="August"/>
    <x v="5"/>
    <s v="3/4 August 1944"/>
    <x v="1"/>
    <s v="Crash-landed near Maupertus after having been shot up by a Stirling, 3/4 August 1944, 264 Squadron (FCWDv5) Flew into ground on approach returning from patrol Cherbourg/Maupertus 2.8.44 (Air Britain Serials)"/>
    <x v="0"/>
    <x v="14"/>
    <x v="42"/>
    <x v="1"/>
    <x v="4"/>
    <x v="1"/>
    <m/>
    <n v="8"/>
    <x v="35"/>
    <x v="0"/>
    <n v="1"/>
    <x v="0"/>
    <x v="77"/>
    <x v="2"/>
  </r>
  <r>
    <n v="6569"/>
    <s v="PZ186"/>
    <x v="12"/>
    <n v="151"/>
    <x v="0"/>
    <x v="5"/>
    <n v="4"/>
    <s v="August"/>
    <x v="5"/>
    <s v="4 August 1944"/>
    <x v="0"/>
    <s v="04.08.1944 Ranger sortie 151 Squadron. Trains from Predannack. Wagon exploded and damaged aircraft, crash landing required. Lost without trace (FCL). S/L RN Chudleigh ok, F/O HD Ayliffe DFM +, Ayliffe bureid in Pornic Cem September 19 - The Squadron received the news that S/Ldr Chudleigh had returned back to England, having successfully evaded capture. Apparently, after his aircraft had crashed on August 3rd, he was picked up by a car belonging to the French Underground forces less than two hours after the crash had occurred. He was looked after very well and stayed with them until he could be taken out of the country. He was finally taken out from Limoges in a D.C.3 aircraft and flown back to England. He also brought back the news that the Squadron's efforts in Southern France had given excellent support to the French operations. Unfortunately, S/Ldr Chudleigh's navigator, F/O Aycliffe was killed in the crash landing. (http://www.151squadron.org.uk/) Damaged by exploding truck and crashlanded 4.8.44 (Air Britain Serials)"/>
    <x v="0"/>
    <x v="23"/>
    <x v="1"/>
    <x v="1"/>
    <x v="4"/>
    <x v="1"/>
    <m/>
    <n v="8"/>
    <x v="35"/>
    <x v="0"/>
    <n v="1"/>
    <x v="0"/>
    <x v="8"/>
    <x v="0"/>
  </r>
  <r>
    <n v="6568"/>
    <s v="HR209"/>
    <x v="12"/>
    <n v="151"/>
    <x v="0"/>
    <x v="5"/>
    <n v="4"/>
    <s v="August"/>
    <x v="5"/>
    <s v="4 August 1944"/>
    <x v="1"/>
    <s v="04.08.1944 evening Ranger 2008 151 to Bordeaux from Predannack . Lost without trace (FCL). F/O AE Wraight +, F/S JL Wilson +, both buried in Perigueux Cem France www.151squadron.org.uk says this was August 3, and &quot;Later in the day, F/O Green with F/O Sturrock and F/O Wraight with F/Sgt Wilson, were on a day Ranger against transport targets, when F/O Wraight's aircraft was hit by severe and accurate antiaircraft fire. The aircraft was badly damaged and crashed into a wood and burned, killing both of the crew.&quot; Damaged by flak and crash-landed in France 4.8.44 (Air Britain Serials)"/>
    <x v="0"/>
    <x v="1"/>
    <x v="1"/>
    <x v="1"/>
    <x v="1"/>
    <x v="1"/>
    <m/>
    <n v="8"/>
    <x v="35"/>
    <x v="0"/>
    <n v="1"/>
    <x v="0"/>
    <x v="8"/>
    <x v="3"/>
  </r>
  <r>
    <n v="1510"/>
    <s v="HX858"/>
    <x v="12"/>
    <s v="85/464"/>
    <x v="0"/>
    <x v="16"/>
    <n v="4"/>
    <s v="August"/>
    <x v="5"/>
    <s v="4/5 August 1944"/>
    <x v="1"/>
    <s v="Served with 464 Sqn, under RAF control 9/43 to 4/8/44. Failed to Return From Operations. F/O A.E. Crellin &amp; FSgt T.A. Orr. (Brian Fillery's website) Killed in the vicinity of the Orne bridgehead (Mosquito Monograph) Coded H, ftr Intruder to Northern France (2nd TAF). Missing from night intruder mission 5.8.44 (Air Britain Serials)"/>
    <x v="3"/>
    <x v="4"/>
    <x v="1"/>
    <x v="1"/>
    <x v="3"/>
    <x v="1"/>
    <m/>
    <n v="8"/>
    <x v="35"/>
    <x v="0"/>
    <n v="1"/>
    <x v="0"/>
    <x v="46"/>
    <x v="0"/>
  </r>
  <r>
    <n v="355"/>
    <s v="DZ296"/>
    <x v="2"/>
    <s v="151/60OTU/169/141/169/141"/>
    <x v="0"/>
    <x v="17"/>
    <n v="5"/>
    <s v="August"/>
    <x v="5"/>
    <s v="5 August 1944"/>
    <x v="0"/>
    <s v="05.08.1944 1452 Training 141 from West Raynham both engines failed, crash landed. in airfield circuit West Raynham 1453 (BCL). F/O RDS Gregor ok, , www.151squadron.org.uk says this was August 3 Crashed in circuit West Raynham 5.8.44 (Air Britain Serials) 05.08.44 141 Sqn. DZ296 Port engine failed after take-off and the pilot was making a low circuit when the starboard engine failed so he force landed immediately in a field near West Raynham aerodrome. Crew unhurt. (Mosquito Crash Log)"/>
    <x v="2"/>
    <x v="2"/>
    <x v="2"/>
    <x v="1"/>
    <x v="2"/>
    <x v="1"/>
    <m/>
    <n v="8"/>
    <x v="35"/>
    <x v="0"/>
    <n v="1"/>
    <x v="0"/>
    <x v="45"/>
    <x v="0"/>
  </r>
  <r>
    <n v="104"/>
    <s v="HP848"/>
    <x v="12"/>
    <s v="410/464/21/2GSU"/>
    <x v="0"/>
    <x v="1"/>
    <n v="5"/>
    <s v="August"/>
    <x v="5"/>
    <s v="5 August 1944"/>
    <x v="0"/>
    <s v="W/Cdr J.S. DUNLEVIE - 37965 - RAF (of Canada) died 5-8-1944 flying Mosquito HP848 of 2GSU. Hit trees whilst low flying and crashed near Colliers End/Herts. F/O ISLAY SINCLAIR MACMILLAN, also killed (Henk Welting &amp; Ken McLean) Mosquito HP848, 2 Group Support Unit, flew into trees near Collier's End. Two killed. Date 5/8/44. Hit trees low flying nr Colliers End Herts. 5.8.44 (Air Britain Serials) 05.08.44 2 GSU. HP848 Aircraft was low flying when it hit trees and crashed near Colliers End Herts, killing two. (Mosquito Crash Log)"/>
    <x v="2"/>
    <x v="2"/>
    <x v="30"/>
    <x v="1"/>
    <x v="2"/>
    <x v="1"/>
    <m/>
    <n v="8"/>
    <x v="35"/>
    <x v="0"/>
    <n v="1"/>
    <x v="1"/>
    <x v="87"/>
    <x v="3"/>
  </r>
  <r>
    <n v="6462"/>
    <s v="LR368"/>
    <x v="12"/>
    <n v="613"/>
    <x v="0"/>
    <x v="16"/>
    <n v="5"/>
    <s v="August"/>
    <x v="5"/>
    <s v="5/6 August 1944"/>
    <x v="1"/>
    <s v="5/6 August 1944, lost at around 0100, ftr from an intruder to the Seine area, F/O G. Blanshard and F/S H.T. Shaylor both killed. 06.08.44 Ofw. Willi Glitz Stab II./NJG 2 Mosquito  BJ-BI: 1.500 m. 03.40 Film C. 2025/I Anerk: Nr.46 Another source gives time of German claim as 23.40. Crew are buried in St. Pierre-du-Vauvray Communal Cemetery, along with 19 other casualties (many from the Royal Armoured Corps, 1940). Glitz's claim is much further south along the Seine, in the area of St. Dizier. As a result, MH feels it is far more likely that Blanshard and Shaylor were lost at a Seine crossing close to St. Pierre-du-Vauvray, and that Glitz attacked another aircraft, possibly an intruder to St. Dizier, and that this loss and his claim are not related. Missing from night intruder mission Seine crossings 6.8.44 (Air Britain Serials)"/>
    <x v="3"/>
    <x v="4"/>
    <x v="1"/>
    <x v="1"/>
    <x v="3"/>
    <x v="1"/>
    <s v="Map reference is close to the Seine - PR aircraft likely would not have been at 1,500 m, more likely for 2nd TAF aircraft as they were flying bombing / strafing missions in support of ground operations."/>
    <n v="8"/>
    <x v="35"/>
    <x v="0"/>
    <n v="1"/>
    <x v="0"/>
    <x v="59"/>
    <x v="0"/>
  </r>
  <r>
    <n v="6672"/>
    <s v="NT125"/>
    <x v="12"/>
    <n v="487"/>
    <x v="0"/>
    <x v="16"/>
    <n v="5"/>
    <s v="August"/>
    <x v="5"/>
    <s v="5/6 August 1944"/>
    <x v="1"/>
    <s v="Coded B, abandoned near Nantes at around 0330 on 5/6 August, F/L R.J. Coombs and P/O W.G. Judson both evaded (2nd TAF). During another raid about the same time one young navigator, Flying Officer Judson,3showed particular fortitude. While bombing a railway south of the Loire, his Mosquito was badly hit and Judson himself seriously wounded. Yet, half conscious and blinded by blood from injuries to his head and his right eye, Judson navigated his Mosquito back towards the American lines until his pilot could no longer retain control. He then baled out and, landing safely, determined to evade capture. He hid in a hedge until the following evening, and then, after obtaining food and shelter at an isolated farmhouse, set off to trek northwards for ten days. Eventually, after receiving further help and medical attention, he was able to reach the Allied lines exactly one month after being shot down. (http://www.nzetc.org/tm/scholarly/tei-WH2-2RAF-c10.html) Abandoned on night intruder nr Nantes 6.8.44 (Air Britain Serials) Attacked La Roche sur Yon station (http://www.gnibo.com/search?key=mosquito+squadron)"/>
    <x v="0"/>
    <x v="1"/>
    <x v="1"/>
    <x v="1"/>
    <x v="1"/>
    <x v="1"/>
    <m/>
    <n v="8"/>
    <x v="35"/>
    <x v="0"/>
    <n v="1"/>
    <x v="0"/>
    <x v="47"/>
    <x v="0"/>
  </r>
  <r>
    <n v="6571"/>
    <s v="HR243"/>
    <x v="12"/>
    <n v="151"/>
    <x v="0"/>
    <x v="5"/>
    <n v="6"/>
    <s v="August"/>
    <x v="5"/>
    <s v="6 August 1944"/>
    <x v="0"/>
    <s v="06.08.1944 pm Day Ranger 151 from Predannack Hit attacking train. Lost without trace (FCL). F/S C Fletcher +, F/S DJ McRae +, both buried in Janzac Cem France. This plane is listed in Sqn ORB Form 541 as MM243? First day ranger of 151 Sqn August 5 &amp; 6 Successful Ranger operations were carried out against railway targets. On one of these F/O Honeyman with W/O Harding and Sgt Fletcher with Sgt MacRae, were taking part. This was the first operation for Sgts Fletcher and MacRae, but in the attacks that they made against transport targets, they were shot down and lost. (www.151squadron.org.uk) 45° 26' 20&quot; N 0° 26' 30&quot; W (45.4388889 -0.4416667) (http://aerosteles.hydroretro.net/fiche.php?code=jonzac-raf&amp;PHPSESSID=43c967dd352088e0eee641d6abaf3105) Text on memorial reads: On 6th August 1944, arriving from a southerly direction a Mosquito successfully attacked a German munitions train loading at Jonzac station. Unfortunately the tail of the plane caught on two plane trees dominating the bridge, causing it to crash on the telephone exchange, whilst the wagons exploded for two days. Brave rescuers could not save the crew who now rest in the town's old cemetary, and in hommage to the valourous fighters, built with their own hands a small monument approximately on the crash site. The pilot A. Fletcher was 21 years old, the navigator D. McRae was 24 years old. There were no casualties in the Jonzac population. Missing from day intruder mission 6.8.44 (Air Britain Serials)"/>
    <x v="0"/>
    <x v="8"/>
    <x v="1"/>
    <x v="1"/>
    <x v="4"/>
    <x v="1"/>
    <m/>
    <n v="8"/>
    <x v="35"/>
    <x v="0"/>
    <n v="1"/>
    <x v="0"/>
    <x v="8"/>
    <x v="3"/>
  </r>
  <r>
    <n v="2251"/>
    <s v="NS504"/>
    <x v="18"/>
    <n v="544"/>
    <x v="0"/>
    <x v="0"/>
    <n v="6"/>
    <s v="August"/>
    <x v="5"/>
    <s v="6 August 1944"/>
    <x v="0"/>
    <s v="From 544 Squadron (MH) KINGHAM, RICHARD JOHN, R J, United Kingdom, Flying Officer (Nav.), Royal Air Force Volunteer Reserve, 544 Sqdn., 06/08/1944, 143099, Grave/Memorial Reference: Row C. Grave 3., Cemetery: LYON (LA DOUA) FRENCH NATIONAL CEMETERY TOWSEY, JOHN STANLEY JACK , United Kingdom, Flight Lieutenant, Royal Air Force Volunteer Reserve, 544 Sqdn., 29, Date of Death: 06/08/1944, Service No: 86330, Additional information: Son of Charles Frederick and Jessie Towsey; husband of Catherine Towsey, of Cefn Cribbwr, Glamorgan., Commonwealth War Dead, Grave/Memorial Reference: Row C. Grave 2., Cemetery: LYON (LA DOUA) FRENCH NATIONAL CEMETERY Missing (Lyon) 6.8.44 (Air Britain Serials) http://francecrashes39-45.net/page_fiche_av.php?id=4515 says this aircraft was brought down by American fighters accompanying bombers to Lyon, citing: Mosquito PR XVI, serial NS-504, du 544 Squadron de la Royal Air Force, basé à Benson en Angleterre, s’écrase au sol au lieu dit « Hameau des Gaboureaux » sur la commune de Loyettes (Ain). L’appareil qui était en mission de reconnaissance sur le trajet Tours-Orléans-Sens-Lyon, aurait été abattu par des chasseurs américains en mission d’accompagnement de bombardiers sur la région lyonnaise. Les deux membres d’équipage qui trouvent la mort : F/Lt Jack TOWSEY 88630 pilote et F/O Richard John KINGHAM 143099 navigateur, sont inhumés au cimetière national de La Doua à Villeurbanne.   (http://royalairforce.voila.net/raf5.pdf) I note that a P-51 pilot from the 309th FS claimed a Me210. (http://forum.12oclockhigh.net/showthread.php?t=2670&amp;highlight=friendly&amp;page=17)_x000a__x000a_This Sunday, August 6, 1944, the weather is mild in England. The weather was clear. According to our sources in Lyons the outside temperature is 13°, the day will be beautiful and sunny with 20.2° on average and 27° maximum._x000a__x000a_ This morning at 9:00, the De Havilland Mosquito - PRXVI n / s NS504 - took off from Benson with Jack Stanley John Towsey as pilot and Richard John Kingham as navigator. Their mission : a photo reconnaissance in central France according to Benson-Orleans-Sens-Lyons-Tours-Orleans-Lyons circuit, for the second time and back to Benson. _x000a__x000a_ That morning, in Foggia's area, Italy, others planes had left for a bombing mission over the Rhône Valley and Lyons. In San Giovani and Stormara, B24 Liberator bombers got ready to take off. And, in San Severro area, P51 Mustangs were going to escort and protect the B24 planes._x000a__x000a_ It is around 10.00 am. John and Richard had already flown over Orleans and Sens. They were about to or they had already made their first turn over Lyons before the bombing. Then, they will fly back over Tours and Orleans and will return over Lyons, before returning home._x000a__x000a_ This information is not confirmed. But, it seems to be a likely one :_x000a_ Suddenly, one or more US P51 Mustangs had mistaken the Mosquito with a German 410 Messerschmitt aircraft. Shot in the wing and at the left engine, the Mosquito has probably plunged to escape its enemies._x000a__x000a_ Eyewitnesses told me that they have seen some aircrafts attacking the on fire Mosquito at low altitude but nobody saw the crash._x000a__x000a_ According to an eyewitness, outside Gaboureaux's village, was lying down on the ground, died, Richard John Kingham. An engine (probably the left one), had been found 1,000 meters away from Richard and the aircraft left debris in its flight axis before crash._x000a__x000a_ From what was found on the ground and from various writings, it might be thought that the Mosquito, attacked at altitude was reached on the left engine which caught fire. John, the pilot, plunged to escape his enemies. He probably had tried to land in emergency, still pursued by aircrafts. Now I think that this attack was probably made by German._x000a__x000a_ When flying over Gaboureaux's village, either engine or wing has exploded. Then the left engine broke away. Richard has probably been ejected (he still carried his radio equipment). _x000a__x000a_ The unbalanced and on fire aircraft turned right and then crashed 1,000 meters away. The left engine carried on and fell close to the road. Of course, nobody seems to confirm that, but if appears to be credible enough._x000a__x000a_ The following day, Germans came with two new coffins which will not be used. Richard and John, at first were buried in La Guillotière's cemetery in Lyons. Then they were transferred to La Doua's cemetery, still in Lyons, on October 20th, 1956. They are currently buried side by side in the square C, of the 39 British, Canadian and Australian pilots and crew graves. They are buried in the 3rd row, places 2 and 3._x000a_ That sums up the highlights of that tragic day._x000a__x000a_ Just for information, this Mosquito NS 504 is the one which found and took photos of the Tirpitz in July 1944. The Tirpitz has been attacked by Lancaster aircrafts in November 1944.&quot;_x000a_(http://forum.keypublishing.com/showthread.php?133609-Identification-of-parts-Mosquito-PRXVI)"/>
    <x v="0"/>
    <x v="14"/>
    <x v="96"/>
    <x v="1"/>
    <x v="4"/>
    <x v="1"/>
    <m/>
    <n v="8"/>
    <x v="35"/>
    <x v="0"/>
    <n v="1"/>
    <x v="0"/>
    <x v="27"/>
    <x v="0"/>
  </r>
  <r>
    <n v="1665"/>
    <s v="NS557"/>
    <x v="18"/>
    <s v="USAAF"/>
    <x v="0"/>
    <x v="4"/>
    <n v="6"/>
    <s v="August"/>
    <x v="5"/>
    <s v="6 August 1944"/>
    <x v="0"/>
    <s v="On the 6th August 1944 Mosquito Mk XVI took off from Watton airfield enroute to Langford Lodge BAD3 on a ferry flight. On approach to the airfield the tower was buzzed at 20:45 hours to receive landing instructions by light as the pilot had no radio contact. The aircraft dragged runway 02 several times and then came around in traffic to land. From the control officer's statement: &quot;From my point of view a good approach and landing was made, shortly thereafter the aircraft made contact with the runway at 21:00 hours the left wing dropped and it appeared that the left landing gear collapsed. The aircraft left the runway &amp; disappeared from view behind other parked planes and trees. The flying control officer saw the tail go up and thought the aircraft was somersaulting. The dispatcher immediately called the crash crew, the medical officers and all other necessary people were informed. Jim came to the tower and made out a statement. Luckily there was no fire or injury to the crew or civilians. James E. Matuska was from Minneapolis, Minnesota, and joined the Air Corps shortly after the attack on Pearl Harbour. After he had completed the required missions in B-17s, first as a Co-Pilot and then as a Pilot. He applied for duty as a Reconnaissance Pilot and was assigned to that duty, on detached service with the RAF with which he flew for the rest of the war. Sadly, he passed on in 1992. (http://mysite.wanadoo-members.co.uk/sum41/crashes/mosquito/mosquito.htm) Apparently not written off until the 28th. _x000a_802RG, 8th Air Force. Pilot Matuska, James E. Landing Accident at Langford Lodge/Sta 597. Category 5 damage, 06 August 1944. (http://www.aviationarchaeology.com)16290 440806 MATUSKA, JAMES E MOSQUITOO NS-557 LANGFORD LODGE, UK 802R (Thomas Ensminger) SOC 28.8.44 (Air Britain Serials)"/>
    <x v="2"/>
    <x v="3"/>
    <x v="40"/>
    <x v="1"/>
    <x v="2"/>
    <x v="1"/>
    <m/>
    <n v="8"/>
    <x v="35"/>
    <x v="0"/>
    <n v="1"/>
    <x v="0"/>
    <x v="33"/>
    <x v="0"/>
  </r>
  <r>
    <n v="4406"/>
    <s v="KB118"/>
    <x v="13"/>
    <n v="139"/>
    <x v="0"/>
    <x v="8"/>
    <n v="6"/>
    <s v="August"/>
    <x v="5"/>
    <s v="6/7 August 1944"/>
    <x v="1"/>
    <s v="07.08.1944 2205 139 to Castrop-Rauxel from Upwood . Lost without trace (BCL). F/O BE Hooke pow, F/O J Stevenson +, Stevenson buried in Reichswald Forest War Cem 6/7 August 1944, F/O B. E. Hooke. Mosquito. Heavy Flak. 7500ft. A/C abandoned in air. Due to loss of control. Aircraft condition unknown. Radio apparatus on except when shot down. (http://yourarchives.nationalarchives.gov.uk/index.php?title=Information_from_Prisoner_of_War_in_Stalag_Luft_III) I've &quot;near Dinslaken&quot;. STEVENSON first buried Nordfriedhof, Düsseldorf. (Henk Welting, http://www.rafcommands.com/forum/showthread.php?p=35588&amp;posted=1#post35588) Missing (Castrop-Rauxel) 7.8.44 (Air Britain Serials)"/>
    <x v="0"/>
    <x v="1"/>
    <x v="1"/>
    <x v="1"/>
    <x v="1"/>
    <x v="1"/>
    <m/>
    <n v="8"/>
    <x v="35"/>
    <x v="0"/>
    <n v="1"/>
    <x v="0"/>
    <x v="15"/>
    <x v="1"/>
  </r>
  <r>
    <n v="4826"/>
    <s v="KB202"/>
    <x v="13"/>
    <n v="139"/>
    <x v="0"/>
    <x v="8"/>
    <n v="6"/>
    <s v="August"/>
    <x v="5"/>
    <s v="6/7 August 1944"/>
    <x v="1"/>
    <s v="07.08.1944 2215 139 to Castrop-Rauxel from Upwood overshot and caught fire while attempting to land at base in fog. Upwood airfield (BCL). F/L JH Kenny DFCbar +, F/O MHO Levin DFC +, both buried in UK On the 6/7 Aug 1944 Mosquito MkXX KB202 XD from 139 squadron Pathfinder Force crashed into a house at Raf Upwood while trying to land in fog. Four people died in the accident. Two were members of 156 squadron which had just returned to the house after coming back from a night mission over Germany. Flight Sergeant Allan Lawson Rookes, and Flight Sergeant (Nav.) David Winlow both died in the house. The two Mosquito crew members also died. F/L John Henry Kenny (Pilot) DFC &amp; Bar and F/O Martin Henry Ove Levin (Nav.) DFC. The Mosquito took off from Upwood at 22.15 on a mission to Castrop-Rauxel on its return the fog was very thick which made very poor visibility, the Mosquito crashed into the house. The RAF Bomber Command Losses book States &quot;While trying to land in Fog, overshoot runway and caught fire&quot; (http://www.rafupwood.co.uk/index2.html) 6/7 August &quot;Serial Range KB100 - KB299. 200 Mosquito B.MkXX. Delivered by De Havilland, Toronto, Canada. Nine to the USAAF as F8. part of a batch of 245. KB202 was one of two 139 Sqdn Mosquitoes lost on this operation. See: KB118. Airborne 2215 6Aug44 from Upwood. Missed the approach due to fog, crashed and caught fire on return to base. The two airmen were taken to their homes towns for burial. F/L J.H.Kenny DFC &amp; Bar KIA F/O M.H.O.Levin DFC KIA &quot; (Chorley via Lost Bombers) Hit ground during overshoot in fog Upwood 7.8.44 on return DBF (Air Britain Serials) 07.08.44 139 Sqn. KB202 Overshot in fog at Upwood aerodrome, lost height and crashed, killing 2. (Mosquito Crash Log)"/>
    <x v="2"/>
    <x v="7"/>
    <x v="26"/>
    <x v="1"/>
    <x v="2"/>
    <x v="1"/>
    <m/>
    <n v="8"/>
    <x v="35"/>
    <x v="0"/>
    <n v="1"/>
    <x v="0"/>
    <x v="15"/>
    <x v="1"/>
  </r>
  <r>
    <n v="4648"/>
    <s v="MM587"/>
    <x v="17"/>
    <n v="409"/>
    <x v="0"/>
    <x v="2"/>
    <n v="6"/>
    <s v="August"/>
    <x v="5"/>
    <s v="6/7 August 1944"/>
    <x v="1"/>
    <s v="06.08.1944 Patrol 409 from Hunsdon shot down Ju88 over beachhead (MH - Appears that this should be shot down BY Ju 88), working with Fw190. Pilot baled out. Lost without trace (FCL). W/C MW Beveridge inj, F/L JWF Peacock +, Peacock buried in the Beny sur Mer Canadian War Cem PEACOCK, F/L John Williamson Frederick (C7971) - Mention in Despatches - No.409 Squadron - Award effective 14 January 1944 as per London Gazette of that date and AFRO 874/44 dated 21 April 1944. Home in Montreal; enlisted there 19 April 1941. DHist file 181.009 D.5529 (RG.24 Vol.20667) has recommendation dated 4 September 1943. Killed in action 7 August 1944 (Mosquito MM587); buried in France. &quot;This officer is the Navigator Radio Leader of the Squadron. Through his efforts, skill and determination he is mainly responsible for the high degree of efficiency in the A.I. work being carried out by this squadron. A well above average Navigator/Radio. During the course of operations he has assisted his pilot in destroying an enemy aircraft.&quot; _x000a_Shot down (MH - by) a Ju 88 &quot;working with 190 - pilot baled out.&quot; Beveridge injured, Peacock killed, buried in France according to Hugh Halliday. Fighter Command War Diaries Volume 5 says MM587 was shot down by a Ju 88 at Beny-sur-Mer. (MH feels it is highly unlikely this Canadian crew were shot down precisely at the site of a later Canadian cemetery - no doubt came down elsewhere, Peacock's remains moved here. A passage about Peacock in the TCS roll of honour says his aircraft came down 10 miles SE of Bayeux, see link below.) It is possible this e/a was a Ju 88 of 6./NJG 2, flown by Oberleutnant Jung, who claimed a P-38 over the beachhead. Apparently no other allied nightfighter reported such an attack. (MH - A P-61 of the 422nd NFS reported having been in combat with a 110, resulting in a turning match ending in a slight collision, this might account for the claim by Oblt. Jung.) &quot;I have one kill by a Ju 88G-1 pilot Oberleutnant Jung of II./NJG 2 which claimed a P-61 NNW of Alencon...........I believe his ID is incorrect. this is the only claim I see for the night of 6./7. 8. 44&quot; (Erich Brown - http://www.ww2f.com/battle-europe/20668-6-august-1944-nd840.html)_x000a__x000a_On Aug. 7, 1944, Beveridge was patrolling over the Normandy beachhead when attacked by German fighters. The tail of his Mosquito was cut off by enemy fire. As the aircraft fell from the sky, Beveridge found himself stuck in the wreckage. John Peacock, the radio specialist and navigator leader of No. 409 Squadron, pushed his commanding officer from behind. _x000a__x000a_&quot;My parachute opened just in time, as I hit the ground a minute later,&quot; Beveridge later wrote. _x000a__x000a_Peacock, a Montreal man who had belonged to the officers' training corps at McGill, died in the crash. Six weeks later, Beveridge was killed in a flying accident while searching for a missing aircraft in fog on Sept. 20, 1944. He was 28. His is the only Canadian airman's grave in the churchyard of the French village of Flavacourt. _x000a__x000a_On 6 August the squadron suffered another fatality that was also surrounded by heroic circumstances. WC M. W. Beveridge, DFC, who had succeeded W/C J. W. Reid as CO at the end of July, had his own aircraft (MM587) shot down by a Ju. 88 hunting in formation with a FW. 190. As Beveridge and his navigator, F/L John W. Peacock, prepared to abandon their disabled aircraft Beveridge got stuck in the pilot's escape hatch and Peacock couldn't get the navigator's door to jettison. Time was running out when Peacock, deciding that at least one should survive the impending crash, rushed to Beveridge's assistance and pushed him free. There was just barely time for his parachute to open before he hit the ground but Peacock didn't have a chance and died in the crash. (MIDNIGHT IS STILL NOON FOR NIGHTHAWKS The history of No. 409 Squadron)_x000a__x000a_Wing Commander Beveridge, his Commanding Officer, wrote of _x000a_his death as follows: &quot;I cannot express in full the deep regret that my _x000a_entire Squadron feel at this moment. I speak with particular feeling _x000a_since I was with John until the last moment and it was he who saved _x000a_my life by pushing me free from the aircraft, as we came down out of _x000a_control. We were on patrol over the Beach Head during the early hours _x000a_of August 7 when we were suddenly attacked by fighters. John gave _x000a_me the warning as they attacked; but before I could take avoiding action, _x000a_we had been hit and were out of control our tail had been cut off. We _x000a_immediately set about getting clear of the aircraft in the conventional _x000a__x000a_Page Forty-five _x000a__x000a__x000a__x000a_manner which is out of the side. Apparently John was having difficulty, _x000a_for when I asked him what was wrong, he only replied that he couldn't _x000a_jettison the door. Accordingly I immediately jettisoned the hatch in the _x000a_roof directly over my head and tried to get clear; however, I found my- _x000a_self stuck half-in, half-out at the last minute, not being able to clear _x000a_myself through my own efforts. I suddenly came clear. The only ex- _x000a_planation I can give is that John, unable to get his hatch open, decided _x000a_that one of us at least should get out and came to my rescue, unselfishly _x000a_abandoning hope for himself, and pushed me from behind. My parachute _x000a_opened just in time, as I hit the ground a minute later. Thus John had _x000a_no time to follow me, and was killed instantly when the aircraft crashed _x000a_about fifteen yards from me.&quot; _x000a_(http://www.archive.org/stream/trinitycollegesc00trinuoft/trinitycollegesc00trinuoft_djvu.txt) Shot down on night patrol over Normandy 7.8.44 (Air Britain Serials)"/>
    <x v="0"/>
    <x v="16"/>
    <x v="1"/>
    <x v="1"/>
    <x v="0"/>
    <x v="34"/>
    <s v="If Jung's claim was indeed NNW of Alencon, the location would be much further south than the beachhead - it also seems highly unlikely a 190 was &quot;working with&quot; a Ju 88. Perhaps they were simply in the same area at the same time, or this is another case of friendly fire."/>
    <n v="8"/>
    <x v="35"/>
    <x v="0"/>
    <n v="1"/>
    <x v="0"/>
    <x v="95"/>
    <x v="2"/>
  </r>
  <r>
    <n v="7513"/>
    <s v="MM621"/>
    <x v="17"/>
    <n v="604"/>
    <x v="0"/>
    <x v="2"/>
    <n v="6"/>
    <s v="August"/>
    <x v="5"/>
    <s v="6/7 August 1944"/>
    <x v="1"/>
    <s v="07.08.1944 Patrol 604 from A-8 Picauville engaged with Me 410 over France, also hit by Flak. Lost without trace (FCL). F/L CI Hooper DFC +, F/O SC Hubbard DFM +, F/Lt J HOOPER F/O S C HUBBARD. Fallen 7 August 1944. Chris Goss, has brought me the reply concerning the crew Hooper and Hubbard defimitely crashed at Quettreville, in Normandy. 6/7 August 1944 (2nd TAF). Crew were closing in on an Me 410 near Bayeux when they were hit by AA fire. (FCWDv5) http://www.normandie44lamemoire.com/fichesvilles/quettrevillessienne.htm# Does anyone have any info regarding a Mosquito of the above Sqn. being shot down near Quettreville-sur-Sienne on the above dates. The aircraft was apparently crewed by a Flt Lt John Hooper and a Fg Off Hubbard (my namesake, but no relative as far as I know). I have been asked by a resident of the Wiltshire village where I used to live if I could find any info on this loss as apparently the villagers of Quettreville-sur-Sienne wish to put up a memorial to the two crew members. It is believed that Hooper came from Sidcup in Kent, but there are no details known for Hubbard. I also understand that both are buried in the CWG Cemetery at Bayeux. Mosquito NF.XIII - MM621 - Colerne/Wiltshire took off from A.8 Picauville. Probably hit by flak and finished of by a Messerschmitt Me 410. (http://www.rafcommands.com/cgi-bin/dcforum/dcboard.cgi?az=show_thread&amp;om=4830&amp;forum=DCForumID6&amp;archive=yes) _x000a__x000a_&quot;I returned to the airwaves to find 'Hoops' in trouble. 'Hoops, did you get him?' 'Yes, but he got me.' 'Are you happy?' 'No!' 'Hoops' then came to me with questions. 'Can you see a large fire?' 'We are near the water ... they are firing at us!' Then silence.&quot; (John Surman, &quot;Mosquito Aces of World War 2&quot;)_x000a__x000a__x000a__x000a_ Le 7 aout 1944 un avion Mosquito immatriculé NGMM 621 du 604 Squadron RAF Groupe chasse de nuit fait un atterrissage forcé et est détruit suite à un combat aérien avec un avion allemand. Un monument à la mémoire des deux aviateurs - John CI Hooper et Sydney CJ Hubbard - est inauguré le 7 aout 2004. (http://www.wikimanche.fr/Quettreville-sur-Sienne) _x000a__x000a_Au soir du 6 août le 604 squadron RAF, groupe de chasse de nuit de la Royal Air_x000a_Force, est envoyé sur la tête de pont de Normandie, pour assurer la couverture_x000a_aérienne nocturne des unités débarquées. Les pilotes quittent donc leur base de_x000a_Colerne Airfield, près de Bath, en fin d’après-midi pour rejoindre l’aérodrome_x000a_américain A-8, de Pont L’Abbé-Picauville. L’escadrille est composée d’avions de_x000a_type « mosquito », bombardiers légers pouvant également opérer des missions de_x000a_repérage sur les lignes ennemies._x000a_Dès le soir du 6 août, les pilotes apprennent qu’ils partent déjà pour leur_x000a_première mission nocturne. Neuf groupes de 2 appareils décollent, dont le_x000a_mosquito immatriculé NG MM 621, piloté par deux jeunes aviateurs, officiers_x000a_déjà chevronnés, John CI HOOPER et Sydney CJ HUBBARD. Au retour de la_x000a_mission dans le secteur de Mortain, les deux hommes engagent un combat avec_x000a_un avion allemand, mais ils sont touchés. Quelques secondes après, leur appareil_x000a_est pris à partie par des tirs provenant du sol, de la DCA probablement, ce qui_x000a_endommage encore plus l’avion, désormais contraint à se poser en catastrophe._x000a_L’atterrissage forcé semble alors la moins mauvaise des solutions, selon les deux_x000a_pilotes, en dépit du maillage serré des haies du bocage normand. Après avoir_x000a_tournoyé un moment à la recherche d’un espace susceptible de leur permettre de_x000a_se poser, les deux aviateurs distinguent une assez large parcelle où ils tentent_x000a_de poser le Mosquito mal en point. Hélas, au sol, une clôture fait dévier_x000a_considérablement l’appareil qui finit sa course en percutant brutalement un arbre_x000a_et une haie. Un des deux pilotes est tué sur le coup tandis que son coéquipier_x000a_parvient à s’extraire de l’avion. Mais là, mortellement blessé, il ne parvient pas à_x000a_panser ses plaies et meurt, au pied du talus._x000a_Au matin du 7 août, c’est un commis de ferme, Mr Bellail, qui découvre l’appareil_x000a_gisant sur le flanc et les deux pilotes morts. L’alerte est donnée, le maire averti,_x000a_ordonne à son garde-champêtre, Mr Lebatteur de surveiller l’avion, tandis que les_x000a_Américains, cantonnés route de Granville, prennent en charge les deux pilotes._x000a_60 ans ont passé et beaucoup ont oublié les deux pilotes morts, non loin de la_x000a_Rampotière, à Quettreville sur Sienne. L’avion, peu endommagé d’apparence, fut_x000a_- 10 -_x000a_démonté par le ferrailleur d’Hyenville en 1945, faisant ainsi disparaître les_x000a_traces de ce terrible crash. Sur place, les haies ayant disparu, nul ne pouvait_x000a_encore affirmer avec certitude l’endroit exact de l’atterrissage forcé. Il a fallu_x000a_deux vieilles photos jaunies de l’appareil et plusieurs années de recherches, pour_x000a_que l’on retrouve la trace des deux officiers de la RAF et leur histoire. Ils sont_x000a_actuellement enterrés au cimetière militaire de Bayeux et une stèle en leur_x000a_mémoire a été inaugurée le 7 août 2004, à environ 200 mètres de l’endroit où se_x000a_produisit le crash. Des membres de la famille d’un des pilotes, des voisins et_x000a_amis, d’autres aviateurs du 604 Squadron étaient présents, aux côtés des_x000a_autorités locales, pour honorer la mémoire de ceux qui, il y a déjà 60 ans, sont_x000a_tombés pour que nous puissions aujourd’hui vivre dans un monde libre. Sachons_x000a_dignement leur rendre hommage._x000a_Patrick FISSOT_x000a__x000a_http://www.mairie-quettreville.fr/FCKeditor/UserFiles/File/echo04.pdf Missing 7.8.44 (Air Britain Serials)"/>
    <x v="0"/>
    <x v="1"/>
    <x v="1"/>
    <x v="1"/>
    <x v="1"/>
    <x v="1"/>
    <s v="There is a claim in Tony Woods as follows:   08.08.44 Besatzung [crew] Unident: unit Mosquito  14 km. S. London  15.38 Film C. 2025/I Anerk: Nr.1, however time and place are wrong for the 604 Sqn. Loss.  What LW aircraft would have been in this postion?"/>
    <n v="8"/>
    <x v="35"/>
    <x v="0"/>
    <n v="1"/>
    <x v="0"/>
    <x v="77"/>
    <x v="2"/>
  </r>
  <r>
    <n v="399"/>
    <s v="MM649"/>
    <x v="22"/>
    <s v="157/239"/>
    <x v="0"/>
    <x v="2"/>
    <n v="6"/>
    <s v="August"/>
    <x v="5"/>
    <s v="6/7 August 1944"/>
    <x v="1"/>
    <s v="07.08.1944 Diver patrol 157 anti V1 from West Malling crashed. at Finningham Manor, near Detling (FCL). Lt (A) PF Pryor +, S/L (A) D Mackenzie +, no known graves 6/7 August 1944, crashed at West Malling on return, Pryor KIA and McKenzie WIA. (FCWDv5) The Commonwealth War Graves Commission site does not support the assertion that either Pryor or McKenzie were KIA. Flow into ground on anti V-1 patrol at night Frinningham Manor Kent 7.8.44 (Air Britain Serials) 07.08.44 239 Sqn. MM649 Aircraft was returning home when it flew into the ground at Frinning Manor, Detling, Kent, after pilot had complained over the R/T that he was feeling tired. (Mosquito Crash Log)"/>
    <x v="2"/>
    <x v="7"/>
    <x v="41"/>
    <x v="1"/>
    <x v="2"/>
    <x v="1"/>
    <m/>
    <n v="8"/>
    <x v="35"/>
    <x v="0"/>
    <n v="1"/>
    <x v="0"/>
    <x v="63"/>
    <x v="2"/>
  </r>
  <r>
    <n v="4089"/>
    <s v="NT136"/>
    <x v="12"/>
    <n v="107"/>
    <x v="0"/>
    <x v="16"/>
    <n v="6"/>
    <s v="August"/>
    <x v="5"/>
    <s v="6/7 August 1944"/>
    <x v="1"/>
    <s v="Coded A, landed at Ford with an engine fire, bomb hung up and aircraft blew up on the ground. F/O L. Gasson and F/S L. Ethridge both OK (2nd TAF) Engine caught fire on intruder mission crashlanded at Ford caught fire and bomb exploded 7.8.44 (Air Britain Serials)_x000a__x000a_D.F.M. London Gazette 8 May 1945. The original recommendation states:_x000a_'Flight Sergeant Etheridge has completed 50 sorties with his pilot, Flight Lieutenant Gasson, including three daylight operations._x000a__x000a_This N.C.O. has proved himself to be an excellent operational Navigator. He has never failed to bring his pilot to the target area, often despite poor weather conditions and without navigational aids._x000a__x000a_Some of the sorties in which he was engaged involved very deep penetrations into enemy territory, where accurate navigation, without Gee facilities, was vital to the success of the missions._x000a__x000a_The results obtained by this Navigator and his pilot have been outstandingly good as the following examples will show._x000a__x000a_On the night of 6-7 August 1944, a moving light was attacked in France and due to the fact that the attack was pressed home to a low level the port engine was hit by a ricochet and caught fire at 1500 feet. The port propeller was feathered and the graviner switch operated. The return flight was made on one engine and Flight Sergeant Etheridge's accurate navigation brought them safely to England. It was found that height could not be maintained with the result that the English coast was crossed at 400 feet and a crash landing made at Ford._x000a_(http://www.dnw.co.uk/medals/auctionarchive/searchcataloguearchive/itemdetail.lasso?itemid=62740)"/>
    <x v="2"/>
    <x v="7"/>
    <x v="7"/>
    <x v="1"/>
    <x v="2"/>
    <x v="1"/>
    <m/>
    <n v="8"/>
    <x v="35"/>
    <x v="0"/>
    <n v="1"/>
    <x v="0"/>
    <x v="57"/>
    <x v="0"/>
  </r>
  <r>
    <n v="2439"/>
    <s v="KB131"/>
    <x v="13"/>
    <s v="USAAF"/>
    <x v="4"/>
    <x v="7"/>
    <n v="7"/>
    <s v="August"/>
    <x v="5"/>
    <d v="1944-08-07T00:00:00"/>
    <x v="0"/>
    <s v="to USAAF as 43-34933 (Air Britain Serials)_x000a__x000a_Date: 07-AUG-1944 _x000a_Time:  _x000a_Type: _x000a_de Havilland-Canada F-8-DH Mosquito _x000a_Operator: USAAF _x000a_Registration: KB131 _x000a_C/n / msn: 43-34933 _x000a_Fatalities: Fatalities: / Occupants: 2 _x000a_Airplane damage: Written off (damaged beyond repair) _x000a_Location: 2 mi SSE of Rome AAF, Rome, NY -    United States of America  _x000a_Phase: Take off _x000a_Nature: Military _x000a_Departure airport: Rome AAF _x000a_Destination airport:  _x000a_Narrative:_x000a_KB131 - BXX - to USAAF as 43-34933 _x000a_Crashed on takeoff._x000a__x000a_Sources: _x000a_http://www.aviationarchaeology.com/src/db.asp _x000a_http://www.dehavilland.ukf.net/_DH98%20prodn%20list.txt_x000a__x000a_(http://aviation-safety.net/wikibase/wiki.php?id=104778)_x000a__x000a_Also had a previous accident:_x000a_440216 THOMAS, LOVICK P F-8 43-34933 EGLIN FIELD, FL (http://www.accident-report.com/world/namerica/slist/eglin.html)"/>
    <x v="2"/>
    <x v="2"/>
    <x v="18"/>
    <x v="1"/>
    <x v="2"/>
    <x v="1"/>
    <m/>
    <n v="8"/>
    <x v="35"/>
    <x v="0"/>
    <n v="1"/>
    <x v="1"/>
    <x v="33"/>
    <x v="1"/>
  </r>
  <r>
    <n v="3184"/>
    <s v="NT202"/>
    <x v="12"/>
    <s v="617/417/617"/>
    <x v="0"/>
    <x v="5"/>
    <n v="7"/>
    <s v="August"/>
    <x v="5"/>
    <s v="7 August 1944"/>
    <x v="0"/>
    <s v="07.08.1944 1059 Training 617from Woodhall Spa starboard engine failed followed by structural failure of wing, plunged into shallow water . by the foreshore off Wainfleet bombing range 1112 (BCL). F/O WA Duffy DFC RCAF +, F/O P Ingleby +, Duffy rests in Harrogate Cem, Ingleby rests at Coningsby DUFFY, F/O W.A. - Pilot - No.617 Sqn - Mosquito NT202 - 7 August 1944 - flying accident, buried in UK (Hugh Halliday) Was also used for photographic reconnaissance trips to La Pallice and Brest priot to attacks by 617. N on 617 Squadron (Squadron ORB) Duffy had just completed his tour. In the book &quot;The Dambusters&quot;, Paul Brickhill points out that this aircraft was the one used by Cheshire to mark the Munich raid and the dive bombing may have overstressed the wing span, which collapsed during this dive. The ORB consistently puts Cheshire in N - though it gives a variety of serial numbers for his N aircraft. A photo at http://www.627squadron.co.uk/album.html shows aircrew in from of &quot;Leonard Cheshire's Mk VI Mosquito at RAF Woodhall Spa&quot; - MH therefore believes that NT202 N may have been Cheshire's personal craft, however NS993 is probably a better bet, since the ORB consistently gives Cheshire's aircraft as MS993, N. (Note MS should likely be NS) Broke up in air during dive bombing practice Whinfleet Sands Lincs. 7.8.44 (Air Britain Serials) 07.08.44 617 Sqn. NT202 Aircraft crashed into the ground at Wainfleet Sands bombing range after breaking up in the air. (Mosquito Crash Log)"/>
    <x v="2"/>
    <x v="2"/>
    <x v="8"/>
    <x v="1"/>
    <x v="2"/>
    <x v="1"/>
    <m/>
    <n v="8"/>
    <x v="35"/>
    <x v="0"/>
    <n v="1"/>
    <x v="0"/>
    <x v="105"/>
    <x v="0"/>
  </r>
  <r>
    <n v="1021"/>
    <s v="HK230"/>
    <x v="2"/>
    <s v="151/307"/>
    <x v="0"/>
    <x v="5"/>
    <n v="7"/>
    <s v="August"/>
    <x v="5"/>
    <s v="7/8 August 1944"/>
    <x v="1"/>
    <s v="08.08.1944 Intruder 307 to Deelan (Deelen) from Church Fenton . Lost without trace (FCL). S/L R Zwolinski +, W/O HF Gajewski +, cv at Marshalls(Cambridge), delivered as NF 10.02.43-14.07.43, both buried in Arnhem Moscowa Gen Cem. Polish origin 7-Aug-44. Mosquito NFXII HK230, EW-B. S/Ldr R. Zwoliński KIA / W/O H. Gajewski KIA. Intruder: Soesteberg-Dalenz, shot down by AA near Westerwoort, 4km SE of Arnhem. (307 Squadron website) 7/8 August 1944 (FCWDv5) Time 23.45 (1944 sec_tcm5-7285.pdf) Missing from intruder mission to Deelen 7.8.44 (Air Britain Serials)"/>
    <x v="0"/>
    <x v="1"/>
    <x v="1"/>
    <x v="1"/>
    <x v="1"/>
    <x v="1"/>
    <m/>
    <n v="8"/>
    <x v="35"/>
    <x v="0"/>
    <n v="1"/>
    <x v="0"/>
    <x v="21"/>
    <x v="2"/>
  </r>
  <r>
    <n v="7763"/>
    <s v="MM311"/>
    <x v="18"/>
    <s v="USAAF"/>
    <x v="0"/>
    <x v="4"/>
    <n v="7"/>
    <s v="August"/>
    <x v="5"/>
    <s v="7/8 August 1944"/>
    <x v="1"/>
    <s v="MM311, a Mickey-equipped aircraft lost on its 15th mission. (Dana Bell) MACR 7423, Lt. Walter Thompson and Lt. Carl Edgar. (Post on USAAF Forum) MM311 was the second Mickey Mosquito converted to carry the H2X radar in the nose. It went MIA on 7 August 1944 as stated by Dana. A Red Cross report received at Watton stated the Luftwaffe claimed to have shot down this Mosquito. Both Thompson and Edgar are buried in the military cemetery at Lingen/Ems. The combat mission report at Watton details Mosquito MM311 took off at 2215 hours on 7 August 1944. It failed to return to base from a Mickey Mission to Salzburgen and Magdeburg. Therefore, Watton listed the aircraft as MIA for 7 August 1944. The report from the Red Cross states the Luftwaffe claimed to have shot down the aircraft on 8 August 1944 at a place called Klausheide. It would take the Mosquito at least 2 or 3 hours, or longer to reach the German targets from the UK, in the early morning of 8 August. (Norman Malayney)_x000a_Checked the American microfilm A5686 (Cumulative loss listing or aircraft through 31 May 1945). This listing is not always easy to read. For August 1944 it mentions 4 Mosquitos missing in action. For August 9, 1944 is gives: MIA 325 Photo Wg Rcn Mosq PR MN 311 9081944. The &quot;M&quot; of the serial could perhaps be an &quot;R&quot;. In RG242 (National Archives Colllection of Foreigh Records Seized - sub-group Records of Luftgaukommandos) there are 2 documents related to this crash at Klausheide Nordhorn. One mentions the hour as 01h00. (Luc Vervoort)_x000a_According to Luftwaffe reports the Mosquito was shot down 8 August at Klausheide, 7 kilometers east of Nordhorn, County Bentheim at 0110 hours and crashed in a swamp area. It was 90% destroyed and the bodies of two airmen recovered. One was identified as Lt. Earl Edgar and the other according to pieces of clothing as an unknown American. The Germans buried both men in the military cemetery at Lingen/Ems.&quot; (Norman Malayney) Not delivered (Air Britain Serials)_x000a__x000a_Start 7.8.44 22.15 in Watton, Absturz 8.8.44 01.10 in Klausheide (05 Ost S - GP 24), Aufschlagbrand, 99 % zerstört, Seriennummer MM 311 erkannt, zwei Tote beim Wrack sowie eine Erkennungsmarke aufgefunden: _x000a__x000a_(Nav) 2/Lt. Karl C. Edgar, SN O-697523. _x000a_Edgar und der andere Tote ([Pil] 1/Lt. Walter W. Thompson, SN O-741950) wurden durch die Kommandantur Plantlünne auf dem &quot;POW Cemetery&quot; Lingen/Ems, Gräber 51 und 52 beigesetzt. _x000a_Mehr Daten zur Absturzstelle sind nicht vorhanden. _x000a__x000a_Der Navigator lag in Reihe 12 Grab 51 beerdigt, der _x000a_Flugzeugführer in Reihe 12 Grab 52 als Unbekannter auf dem Neuen Friedhof in Lingen / Ems. Beide Tote unter dem Datum 08.08 1944. Edgar hat aber bei mir Erkennungsmarkennummer 0-697828! _x000a__x000a_(http://www.luftwaffe-bullet-board.com/viewtopic.php?t=13848&amp;postdays=0&amp;postorder=asc&amp;start=0)"/>
    <x v="3"/>
    <x v="4"/>
    <x v="1"/>
    <x v="1"/>
    <x v="3"/>
    <x v="1"/>
    <m/>
    <n v="8"/>
    <x v="35"/>
    <x v="0"/>
    <n v="1"/>
    <x v="0"/>
    <x v="33"/>
    <x v="0"/>
  </r>
  <r>
    <n v="6820"/>
    <s v="MM423"/>
    <x v="12"/>
    <n v="464"/>
    <x v="0"/>
    <x v="16"/>
    <n v="7"/>
    <s v="August"/>
    <x v="5"/>
    <s v="7/8 August 1944"/>
    <x v="1"/>
    <s v="Served with 464 Sqn, under RAF control 2/44 to 7/8/44. Failed to Return From Operations. FSgt's G Miller &amp; Lister missing. (Brian Fillery's website) Coded J, lost around 0340 7/8 August 1944, F/S G.M. Miller and F/S A. Lister both killed on an Intruder to the Orne river area. (2nd TAF). Remembered on a Memorial at Ménil Hubert sur Orne, Normandy (http://ansa.ornemaine.free.fr/pages/3.html) Miller's casualty file in the Australian National Archives contains the record of an interview with the Mayor of Menil-Hubert-sur-Orne (about 12 miles west of Falaise), who stated the aircraft had been shot down by flak. (www.naa.gov.au) Missing from night intruder 8.8.44 (Air Britain Serials)"/>
    <x v="0"/>
    <x v="1"/>
    <x v="1"/>
    <x v="1"/>
    <x v="1"/>
    <x v="1"/>
    <m/>
    <n v="8"/>
    <x v="35"/>
    <x v="0"/>
    <n v="1"/>
    <x v="0"/>
    <x v="46"/>
    <x v="0"/>
  </r>
  <r>
    <n v="4108"/>
    <s v="NS820"/>
    <x v="12"/>
    <n v="107"/>
    <x v="0"/>
    <x v="16"/>
    <n v="7"/>
    <s v="August"/>
    <x v="5"/>
    <s v="7/8 August 1944"/>
    <x v="1"/>
    <s v="TAYLOR, F/O W.M. - Pilot - No.107 Sqn - Mosquito NS820 - 8 August 1944 - buried in France (Hugh Halliday) 7/8 August 1944 around 0345, coded P, ftr from Intruder to northern France, F/O W.M. Taylor and F/O A.K. Aitken both killed (2nd TAF). Missing from patrol E of Paris 8.8.44 (Air Britain Serials) Hit high-tension lines and crashed near Connantre, both buried in Connantre Communal Cemetery (http://francecrashes39-45.net/page_fiche_av.php?id=97)   MH - should Nav name be Aiken? See list of Carribean losses.  The raid with the attack on the chateau housing SS troops is one that my uncle (my father's brother) F.O. Aston Karl Aiken, Jamaican Volunteer Reserve navigator with RAF107 squadron flew on just 6 days before he was killed with his Canadian pilot F.O. William Taylor, on 8 Aug. 1944. They are both buried in a village graveyard in Connantre, Marne, France. I was named Karl in his﻿ honour in 1949. (http://www.youtube.com/watch?v=gKt_SQuqQug) On the night of 7th August, RAF 107 squadron flew nine Mosquito Type VI F/B armed with 4 x 500 lb bombs, machine guns and 20 mm cannon on two routes into occupied France and NS 280 took off at 0215 hrs. Their route followed Villiers-Fonteney-Tressigny-Chartonges-Sezanne-SommeSous-Vitry Le Francois. They were assigned to hit railway sidings and squadron logs suggest that the patrol members put a long stretch of about a mile long ablaze. Canadian records of the loss of pilot Taylor notes that their aircraft “was attacking enemy communications in northern France when it crashed into an electric pole (Taylor was known to be a bit of a daredevil flier and often flew lower than required) and burst into flames 20 miles south-east of Montmiral, Marne”. (http://www.caribbeanaircrew-ww2.com/?p=340)"/>
    <x v="0"/>
    <x v="8"/>
    <x v="1"/>
    <x v="1"/>
    <x v="4"/>
    <x v="1"/>
    <m/>
    <n v="8"/>
    <x v="35"/>
    <x v="0"/>
    <n v="1"/>
    <x v="0"/>
    <x v="57"/>
    <x v="0"/>
  </r>
  <r>
    <n v="3642"/>
    <s v="NS978"/>
    <x v="12"/>
    <n v="21"/>
    <x v="0"/>
    <x v="16"/>
    <n v="7"/>
    <s v="August"/>
    <x v="5"/>
    <s v="7/8 August 1944"/>
    <x v="1"/>
    <s v="7/8 August 1944 around 0100, shot down while on Intruder sortie, S/L J.P. Lloyd and F/O W.A. Roe POW. (2nd TAF) Missing from night intruder 8.8.44 (Air Britain Serials)"/>
    <x v="3"/>
    <x v="4"/>
    <x v="1"/>
    <x v="1"/>
    <x v="3"/>
    <x v="1"/>
    <m/>
    <n v="8"/>
    <x v="35"/>
    <x v="0"/>
    <n v="1"/>
    <x v="0"/>
    <x v="48"/>
    <x v="0"/>
  </r>
  <r>
    <n v="2243"/>
    <s v="KB262"/>
    <x v="13"/>
    <s v="1655MTU"/>
    <x v="0"/>
    <x v="7"/>
    <n v="8"/>
    <s v="August"/>
    <x v="5"/>
    <s v="8 August 1944"/>
    <x v="0"/>
    <s v="1655 MTU 8/08/1944 Training KB262 Mosquito XX T/o 1615 Wyton but swung as a consequence of advancing the throttles too quickly. As the Mosquito left the runway, so its undercarriage collapsed. F/O H Ckimpton (http://www.156squadron.com/display_newpff_roll.asp?ID=1655%20MTU) Swung on take-off and u/c collapsed Wyton 8.8.44 (Air Britain Serials)"/>
    <x v="2"/>
    <x v="2"/>
    <x v="28"/>
    <x v="1"/>
    <x v="2"/>
    <x v="1"/>
    <m/>
    <n v="8"/>
    <x v="35"/>
    <x v="0"/>
    <n v="1"/>
    <x v="1"/>
    <x v="12"/>
    <x v="1"/>
  </r>
  <r>
    <n v="7732"/>
    <s v="LR433"/>
    <x v="14"/>
    <n v="540"/>
    <x v="0"/>
    <x v="0"/>
    <n v="8"/>
    <s v="August"/>
    <x v="5"/>
    <s v="8 August 1944"/>
    <x v="0"/>
    <s v="Claim by Lt. Weber of Ekdo. 262 according to Polish list. 14km S. Ohlstadt at 15.38. Missing on PR mission to Munich 8.8.44 (Air Britain Serials) _x000a__x000a_Name: MATTHEWMAN, DESMOND LAURENCE _x000a_Initials: D L _x000a_Nationality: United Kingdom _x000a_Rank: Flight Lieutenant (Pilot) _x000a_Regiment/Service: Royal Air Force Volunteer Reserve _x000a_Unit Text: 540 Sqdn. _x000a_Age: 23 _x000a_Date of Death: 08/08/1944 _x000a_Service No: 101013 _x000a_Awards: D F C and Bar _x000a_Additional information: Son of Thomas Henry and Florence May Matthewman, of Cheam, Surrey. _x000a_Casualty Type: Commonwealth War Dead _x000a_Grave/Memorial Reference: Joint grave 5. A. 12-13. _x000a_Cemetery: DURNBACH WAR CEMETERY _x000a__x000a_Name: STOPFORD, WILLIAM DOUGLAS _x000a_Initials: W D _x000a_Nationality: United Kingdom _x000a_Rank: Flight Sergeant (Nav.) _x000a_Regiment/Service: Royal Air Force Volunteer Reserve _x000a_Unit Text: 540 Sqdn. _x000a_Age: 24 _x000a_Date of Death: 08/08/1944 _x000a_Service No: 969477 _x000a_Additional information: Son of Sidney and Eunice Stopford; husband of Bessie Stopford, of Handforth. Cheshire. _x000a_Casualty Type: Commonwealth War Dead _x000a_Grave/Memorial Reference: Joint grave 5. A. 12-13. _x000a_Cemetery: DURNBACH WAR CEMETERY _x000a__x000a_(CWGC)"/>
    <x v="0"/>
    <x v="34"/>
    <x v="125"/>
    <x v="27"/>
    <x v="0"/>
    <x v="77"/>
    <m/>
    <n v="8"/>
    <x v="35"/>
    <x v="0"/>
    <n v="1"/>
    <x v="0"/>
    <x v="16"/>
    <x v="0"/>
  </r>
  <r>
    <n v="2775"/>
    <s v="MM274"/>
    <x v="18"/>
    <n v="140"/>
    <x v="0"/>
    <x v="0"/>
    <n v="8"/>
    <s v="August"/>
    <x v="5"/>
    <s v="8 August 1944"/>
    <x v="0"/>
    <s v="Engine fire, crash-landed at Northolt, F/O H.K. Joseph and F/O F.G.G. Lewis both OK. Engine cut returning from PR mission overshot landing Northolt 8.8.44 DBR (Air Britain Serials) 08.08.44 140 Sqn. MM274 Motor cut at 30,000 feet, prop was feathered and aircraft overshot on landing at Northolt aerodrome. Crew unhurt. (Mosquito Crash Log)"/>
    <x v="2"/>
    <x v="7"/>
    <x v="2"/>
    <x v="1"/>
    <x v="2"/>
    <x v="1"/>
    <m/>
    <n v="8"/>
    <x v="35"/>
    <x v="0"/>
    <n v="1"/>
    <x v="0"/>
    <x v="56"/>
    <x v="0"/>
  </r>
  <r>
    <n v="2318"/>
    <s v="NT194"/>
    <x v="12"/>
    <s v="21/151"/>
    <x v="0"/>
    <x v="5"/>
    <n v="8"/>
    <s v="August"/>
    <x v="5"/>
    <s v="8 August 1944"/>
    <x v="0"/>
    <s v="08.08.1944 pm Ranger 151 Squadron. Railways from West Malling attacked railway targets but hit by debris and crashed in flames. Lost without trace (FCL). F/S RF Cutler +, F/S GW Lee +, both buried in Villenave D´Ornan Cem. Crews first sortie Also: August 8 A Ranger operation against railway targets was carried out by W/Cdr Goodman with F/O Pleasley, T/Lt Etherton with F/Lt Gibbs, P/o Parkinson with W/O Clarke and F/Sgt Cutler with F/Sgt Lee. During bombing runs which were made, F/Sgt Cutler's aircraft was hit by medium anti-aircraft fire and he crashed in the target area, neither F/Sgt Cutler nor F/Sgt Lee surviving the crash. (http://www.151squadron.org.uk/) Crashed while attacking rail targets in Brittany 8.8.44 (Air Britain Serials)"/>
    <x v="0"/>
    <x v="22"/>
    <x v="1"/>
    <x v="1"/>
    <x v="4"/>
    <x v="1"/>
    <m/>
    <n v="8"/>
    <x v="35"/>
    <x v="0"/>
    <n v="1"/>
    <x v="0"/>
    <x v="8"/>
    <x v="0"/>
  </r>
  <r>
    <n v="533"/>
    <s v="HK108"/>
    <x v="2"/>
    <s v="85/307"/>
    <x v="0"/>
    <x v="2"/>
    <n v="9"/>
    <s v="August"/>
    <x v="5"/>
    <s v="9 August 1944"/>
    <x v="0"/>
    <s v="Tyre burst swung on takeoff Coltishall 9.8.44 (Air Britain Serials) 09.08.44 307 Sqn. HK108 Port tyre burst on take off at Coltishall aerodrome and aircraft spun in. (Mosquito Crash Log)"/>
    <x v="2"/>
    <x v="3"/>
    <x v="120"/>
    <x v="1"/>
    <x v="2"/>
    <x v="1"/>
    <m/>
    <n v="8"/>
    <x v="35"/>
    <x v="0"/>
    <n v="1"/>
    <x v="0"/>
    <x v="21"/>
    <x v="2"/>
  </r>
  <r>
    <n v="1972"/>
    <s v="HK406"/>
    <x v="17"/>
    <s v="96/151/409"/>
    <x v="0"/>
    <x v="2"/>
    <n v="9"/>
    <s v="August"/>
    <x v="5"/>
    <s v="9 August 1944"/>
    <x v="0"/>
    <s v="09.08.1944 Testing, starboard engine torn out and aircraft went into fatal spin. (Hugh Halliday). F/O Arthur Reginal Carter +, P/O T.C. Kewen +, Carter buried in U.K. _x000a__x000a_CARTER, F/L A.R. - Pilot - No.409 Sqn - Mosquito HK406 - 9 August 1944 - flying accident, buried in UK. KEWEN, F/O T.C. - Navigator - No.409 Sqn - Mosquito HK406 - 9 August 1944 - flying accident, buried in UK._x000a_CARTER, F/O Arthur Reginald (J15673) - Distinguished Flying Cross - No.153 Squadron - Award effective 15 September 1943 as per London Gazette dated 28 September 1943 and AFRO 2198/43 dated 29 October 1943. Born 28 April 1919 in Toronto; home there; enlisted there 9 October 1940. At No.1 Manning Depot, 9-25 October 1940 and Station Rockcliffe, 25 October 1940 to 3 January 1941. Trained at No.1 ITS (graduated 11 February 1941), No.1 EFTS (graduated 8 April 1941) and No.9 SFTS (graduated 20 June 1941, awarded wings and promoted to Sergeant). Commissioned 1 July 1942; F/O, 1 January 1943; F/L 1 July 1944. Posted to UK, arriving 16 August 1941. Further trained at No.60 OTU, 21 August to 21 October 1941. To No.153 Squadron, 21 October 1941 until 18 December 1942; Station Portreath, 18 December 1942 to 12 February 1943; returned to No.153 Squadron, 12 February to 19 September 1943. With No.63 OTU, 28 October 1943 to 12 March 1944. Took leave in Canada, 20 May to 18 July 1944. Posted to No.409 Squadron, 28 July 1944. Killed in flying accident with No.409 Squadron, 9 August 1944 (Mosquito HK406 was being tested when it went out of control; starboard engine torn out and aircraft went into fatal spin; P/O T.C. Kewen also killed); buried in United Kingdom. Award presented to next of kin, 27 June 1945 (Hugh Halliday) Engine dropped out spun into ground Hunsdon 9.8.44 (Air Britain Serials)"/>
    <x v="2"/>
    <x v="2"/>
    <x v="90"/>
    <x v="1"/>
    <x v="2"/>
    <x v="1"/>
    <m/>
    <n v="8"/>
    <x v="35"/>
    <x v="0"/>
    <n v="1"/>
    <x v="0"/>
    <x v="95"/>
    <x v="2"/>
  </r>
  <r>
    <n v="4553"/>
    <s v="KB209"/>
    <x v="13"/>
    <s v="AAEE"/>
    <x v="0"/>
    <x v="1"/>
    <n v="9"/>
    <s v="August"/>
    <x v="5"/>
    <s v="9 August 1944"/>
    <x v="0"/>
    <s v="Flew into ground inverted 3m W of Blandford Forum Dorset 9.8.44 during handling trials (Air Britain Serials) 09.08.44 A&amp;AEE..KB209 Pilot lost control and struck high ground at flat angle in inverted position three miles west of Blandford, Dorset, killing crew. (Mosquito Crash Log)"/>
    <x v="2"/>
    <x v="2"/>
    <x v="89"/>
    <x v="1"/>
    <x v="2"/>
    <x v="1"/>
    <m/>
    <n v="8"/>
    <x v="35"/>
    <x v="0"/>
    <n v="1"/>
    <x v="1"/>
    <x v="7"/>
    <x v="1"/>
  </r>
  <r>
    <n v="7734"/>
    <s v="LR435"/>
    <x v="14"/>
    <n v="540"/>
    <x v="0"/>
    <x v="0"/>
    <n v="9"/>
    <s v="August"/>
    <x v="5"/>
    <s v="9 August 1944"/>
    <x v="0"/>
    <s v="09.08.1944 PR540 to Königsberg from Benson engine feathered as seen on photo, plane intact. at Bulltofta, Malmö 1342 (Nöd). F/L Richards ok, P/O Barents ok, crew returned to UK 20.08.44 Missing (Gdynia) 9.8.44 (Air Britain Serials)"/>
    <x v="0"/>
    <x v="31"/>
    <x v="1"/>
    <x v="1"/>
    <x v="4"/>
    <x v="1"/>
    <m/>
    <n v="8"/>
    <x v="35"/>
    <x v="0"/>
    <n v="1"/>
    <x v="0"/>
    <x v="16"/>
    <x v="0"/>
  </r>
  <r>
    <n v="177"/>
    <s v="DZ717"/>
    <x v="2"/>
    <s v="605/307/264/307/157/60OTU"/>
    <x v="0"/>
    <x v="7"/>
    <n v="10"/>
    <s v="August"/>
    <x v="5"/>
    <s v="10 August 1944"/>
    <x v="0"/>
    <s v="UP-O on 605 Sqn Swung on take-off and u/c collapsed High Ercall 10.8.44 (Air Britain Serials)"/>
    <x v="2"/>
    <x v="2"/>
    <x v="33"/>
    <x v="1"/>
    <x v="2"/>
    <x v="1"/>
    <m/>
    <n v="8"/>
    <x v="35"/>
    <x v="0"/>
    <n v="1"/>
    <x v="1"/>
    <x v="29"/>
    <x v="0"/>
  </r>
  <r>
    <n v="7136"/>
    <s v="NT126"/>
    <x v="12"/>
    <n v="613"/>
    <x v="0"/>
    <x v="16"/>
    <n v="10"/>
    <s v="August"/>
    <x v="5"/>
    <s v="10/11 August 1944"/>
    <x v="1"/>
    <s v="10/11 August 1944, around 0100, shot down by flak near Breux sur Avre in the Dreux-Chartres-Domfront area. F/O R.S. Cohen and F/S P.G. Deaves both killed (2nd TAF). http://aerosteles.hydroretro.net/fiche.php?code=breux-mosquito 48° 45' 45.81&quot; N 1° 4' 50.33&quot; E (48.7627250 1.0806472) Missing from night intruder over Normandy 11.8.44 (Air Britain Serials) Dans la nuit du 10 au 11 Août 1944, 14 Mosquitos du 613 Squadron (RAF) décollèrent de leur base de LASHAM (Angleterre) pour une mission &quot;Intruder&quot; (attaques d'opportunité sur des objectifs allemands au sol) sur le secteur Chartres- Dreux-L'Aigle-Domfront._x000a__x000a_Parmi ces appareils, figurait le Mosquito Nr NT 106 piloté par le F/O Robert Simon COHEN, accompagné de son navigateur F/Sgt Peter Georges DEAVES._x000a__x000a_Selon le témoignage du navigateur John VICK volant sur le mosquito Nr PZ 194 du 613 Squadron, son chasseur prit pour cible un train allemand stationné à proximité de la gare de Tillières-sur-Avre. _x000a__x000a_A la recherche d'objectifs, le Lieutenant COHEN demanda par radio s'il y avait de l'activité dans le secteur et le navigateur VICK répondit favorablement. Le Lt R.S. COHEN avec son coéquipier prirent alors la direction de Tillières-sur-Avre en vue d'attaquer une seconde fois le train allemand repérer par John VICK._x000a__x000a_Or, entre les deux attaques, les soldats allemands eurent le temps de se réorganiser et la Flak située sur les hauteurs de Tillières-sur-Avre était de nouveau opérationnelle. Lorsque le Mosquito arriva au-dessus de la ville, il fut immédiatement pris  pour cible par la Flak. Mortellement touché, l'appareil perdit de l'altitude et s'écrasa à Breux-sur-Avre et les deux aviateurs périrent._x000a_(http://forcedlanding.pagesperso-orange.fr/deaves.htm)"/>
    <x v="0"/>
    <x v="1"/>
    <x v="1"/>
    <x v="1"/>
    <x v="1"/>
    <x v="1"/>
    <m/>
    <n v="8"/>
    <x v="35"/>
    <x v="0"/>
    <n v="1"/>
    <x v="0"/>
    <x v="59"/>
    <x v="0"/>
  </r>
  <r>
    <n v="4121"/>
    <s v="MM245"/>
    <x v="14"/>
    <n v="544"/>
    <x v="0"/>
    <x v="0"/>
    <n v="11"/>
    <s v="August"/>
    <x v="5"/>
    <s v="11 August 1944"/>
    <x v="0"/>
    <s v="A report on footnote.com listing Allied aircraft crashes states a Mosquito was seen to crash into the sea 4km N of Nieuport at 17:11, report KE9487. Middelkerke, where Douglas was found three days later, is only 10km from Nieuport. The list does not indicate cause of loss._x000a__x000a_From the draft RAF Coastal Command Losses, Vol 3_x000a__x000a_11/08/44_x000a_544 Sqn_x000a_Mosquito PRIX_x000a_MM245_x000a__x000a_Op: Recce, RAF Benson, 16:18_x000a__x000a_F/L D Adcock_x000a_F/O G D Askew_x000a__x000a_Missing on a low level No-Ball operation to Foret de Nieppe. F/L Adcock rests in Middelkerke Communal Cemetery, West Vlaanderen, Belgium and F/O Askew is commemorated on the Runnymede Memorial._x000a__x000a_Regards_x000a_Ross_x000a__x000a_On august 1144 Mosquito Mk IX MM-245 from N° 544 Sqdn was lost. F/L Adcock Douglas 42246 (KIA) probably washed up the coast of Middelkerke Belgium and was buried over there. This was the Navigator on MM245._x000a__x000a__x000a_Name: ASKEW, GEORGE DOUGLAS _x000a_Initials: G D _x000a_Nationality: United Kingdom _x000a_Rank: Flying Officer _x000a_Regiment/Service: Royal Air Force Volunteer Reserve _x000a_Unit Text: 544 Sqdn. _x000a_Age: 21 _x000a_Date of Death: 11/08/1944 _x000a_Service No: 151269 _x000a_Additional information: Son of George and Dinah Askew, of Longsight, Manchester. _x000a_Casualty Type: Commonwealth War Dead _x000a_Grave/Memorial Reference: Panel 204. _x000a_Memorial: RUNNYMEDE MEMORIAL_x000a_(http://www.rafcommands.com/forum/showthread.php?t=3061) Missing (Foret de Nieppe) 11.8.44 (Air Britain Serials)"/>
    <x v="3"/>
    <x v="4"/>
    <x v="1"/>
    <x v="1"/>
    <x v="3"/>
    <x v="1"/>
    <m/>
    <n v="8"/>
    <x v="35"/>
    <x v="0"/>
    <n v="1"/>
    <x v="0"/>
    <x v="27"/>
    <x v="0"/>
  </r>
  <r>
    <n v="7444"/>
    <s v="HK516"/>
    <x v="17"/>
    <s v="264/29/264"/>
    <x v="0"/>
    <x v="2"/>
    <n v="11"/>
    <s v="August"/>
    <x v="5"/>
    <s v="11/12 August 1944"/>
    <x v="1"/>
    <s v="11.08.1944 pm Defensive Patrol 264 over battle field from A-8 Picauville electrical failure, landed ahead of 604 Sqn MM496, collided. A-8 Picauville (FCL). F/L MM Davison DFC ok, F/O AC Willmott DFC +, Willmott buried in Bayeux War Cem &quot;Successes continued in August, seven enemy aircraft being shot down before the 11th, when the Squadron moved to A.L.G. in France. One of our aircraft was shot down on the 11th August by United States anti-aircraft guns.&quot; (Precis of Squadron ORB) Hit by MM496 after landing Picauville 12.8.44 DBF (Air Britain Serials)         From another perspective, my uncle was killed on the Cherbourg peninsular during the D-Day landings in August 1944. He was a radar nav in a Mosquito that suffered a total electrics failure at night - so no lights and no radio. They came under &quot;friendly fire&quot; and were hit. They expended all their identification flares, but were able to recover to Picauville and landed safely. Unfortunately no-one knew they had landed, and another Mosquito collided with them as it landed after them. My uncle was the only fatality, a few days after receiving his second DFC... (http://www.pprune.org/archive/index.php/t-86974.html)"/>
    <x v="2"/>
    <x v="7"/>
    <x v="19"/>
    <x v="1"/>
    <x v="2"/>
    <x v="1"/>
    <m/>
    <n v="8"/>
    <x v="35"/>
    <x v="0"/>
    <n v="1"/>
    <x v="0"/>
    <x v="10"/>
    <x v="2"/>
  </r>
  <r>
    <n v="7535"/>
    <s v="MM496"/>
    <x v="17"/>
    <n v="604"/>
    <x v="0"/>
    <x v="2"/>
    <n v="11"/>
    <s v="August"/>
    <x v="5"/>
    <s v="11/12 August 194"/>
    <x v="1"/>
    <s v="11.08.1944 pm Ranger 604 from A-8 Picauville ran into HK516 during landing. Damaged by fire. at A-8 Picauville airfield (FCL). ? , ? , no further info. 11/12 August 1944, F/L R.A. Miller and W/O P. Catchpole injured (FCWDv5) Hit HK516 on landing at night Picauville 12.8.44 DBF (Air Britain Serials)"/>
    <x v="2"/>
    <x v="7"/>
    <x v="19"/>
    <x v="1"/>
    <x v="2"/>
    <x v="1"/>
    <m/>
    <n v="8"/>
    <x v="35"/>
    <x v="0"/>
    <n v="1"/>
    <x v="0"/>
    <x v="77"/>
    <x v="2"/>
  </r>
  <r>
    <n v="7706"/>
    <s v="PF386"/>
    <x v="20"/>
    <n v="571"/>
    <x v="0"/>
    <x v="8"/>
    <n v="11"/>
    <s v="August"/>
    <x v="5"/>
    <s v="11/12 August 1944"/>
    <x v="1"/>
    <s v="11.08.1944 2221 Light Night Striking Force, 1/33 planes 571 to Berlin from Oakington . Lost without trace (BCL). F/O KJ Pinkerton pow, F/O KJ Campbell DFC pow. Had engine trouble in the reserve aircraft after their intended aricraft, 8K-L, had a runaway port engine on takeoff. In the reserve, crew lost starboard oil pressure and feathered the engine but pressed on to Berlin, where they bombed from 22,000 feet. The boozer light then came on and after evasive action they felt a series of thumps and judders. (571 Squadron history) A German report says a Mosquito came down at 0100 at Gifhorn on 12 August 1944 (http://www.footnote.com/image/38659549/mosquitoes%7CMosquito/) Missing (Berlin) 12.8.44 (Air Britain Serials) MH - Have reviewed BC War Diary and Davis, definitely 11/12 August. No matching German or Allied claims to be found.  http://aviation-safety.net/wikibase/wiki.php?id=159686 says PF386 came down at Dannenbüttel, about 5km E of Gifhorn."/>
    <x v="0"/>
    <x v="16"/>
    <x v="1"/>
    <x v="1"/>
    <x v="0"/>
    <x v="34"/>
    <m/>
    <n v="8"/>
    <x v="35"/>
    <x v="0"/>
    <n v="1"/>
    <x v="0"/>
    <x v="90"/>
    <x v="6"/>
  </r>
  <r>
    <n v="5480"/>
    <s v="HR140"/>
    <x v="12"/>
    <n v="235"/>
    <x v="0"/>
    <x v="12"/>
    <n v="12"/>
    <s v="August"/>
    <x v="5"/>
    <s v="12 August 1944"/>
    <x v="0"/>
    <s v="Squadron letter &quot;A&quot;. Flown by Frank Chew and Jock Couttie (Andy Bird) Missing from anti-shipping sweep off Gironde 12.8.44 (Air Britain Serials) http://francecrashes39-45.net/page_fiche_av.php?id=4008 says the crew were recovered."/>
    <x v="3"/>
    <x v="4"/>
    <x v="1"/>
    <x v="1"/>
    <x v="3"/>
    <x v="1"/>
    <m/>
    <n v="8"/>
    <x v="35"/>
    <x v="0"/>
    <n v="1"/>
    <x v="0"/>
    <x v="97"/>
    <x v="3"/>
  </r>
  <r>
    <n v="1109"/>
    <s v="HX941"/>
    <x v="12"/>
    <s v="301FTU/ME/FE"/>
    <x v="3"/>
    <x v="16"/>
    <n v="12"/>
    <s v="August"/>
    <x v="5"/>
    <s v="12 August 1944"/>
    <x v="0"/>
    <s v="Damaged in accident 12.8.44 NFT (Air Britain Serials)"/>
    <x v="2"/>
    <x v="2"/>
    <x v="32"/>
    <x v="1"/>
    <x v="2"/>
    <x v="1"/>
    <m/>
    <n v="8"/>
    <x v="35"/>
    <x v="0"/>
    <n v="1"/>
    <x v="0"/>
    <x v="91"/>
    <x v="0"/>
  </r>
  <r>
    <n v="3293"/>
    <s v="HX942"/>
    <x v="12"/>
    <s v="301FTU/23/308MU"/>
    <x v="3"/>
    <x v="6"/>
    <n v="12"/>
    <s v="August"/>
    <x v="5"/>
    <s v="12 August 1944"/>
    <x v="0"/>
    <s v="MH - Appears in 23 Sqn ORB in February 1944. Engine cut bellylanded at Iradatgang 12.8.44 (Air Britain Serials)"/>
    <x v="2"/>
    <x v="2"/>
    <x v="2"/>
    <x v="1"/>
    <x v="2"/>
    <x v="1"/>
    <m/>
    <n v="8"/>
    <x v="35"/>
    <x v="0"/>
    <n v="1"/>
    <x v="1"/>
    <x v="99"/>
    <x v="0"/>
  </r>
  <r>
    <n v="2415"/>
    <s v="LR271"/>
    <x v="12"/>
    <s v="613/107/2GSU"/>
    <x v="0"/>
    <x v="1"/>
    <n v="12"/>
    <s v="August"/>
    <x v="5"/>
    <s v="12 August 1944"/>
    <x v="0"/>
    <s v="Hit ground in circuit 2m NE of Shepherds Grove 12.8.44 (Air Britain Serials) 12.08.44 2 GSU. LR271 Aircraft had engine trouble and struck ground on approach two miles N.E. of Shepherds Grove airfield, killing two. (Mosquito Crash Log)"/>
    <x v="2"/>
    <x v="2"/>
    <x v="2"/>
    <x v="1"/>
    <x v="2"/>
    <x v="1"/>
    <m/>
    <n v="8"/>
    <x v="35"/>
    <x v="0"/>
    <n v="1"/>
    <x v="1"/>
    <x v="87"/>
    <x v="0"/>
  </r>
  <r>
    <n v="2418"/>
    <s v="LR330"/>
    <x v="12"/>
    <n v="248"/>
    <x v="0"/>
    <x v="12"/>
    <n v="12"/>
    <s v="August"/>
    <x v="5"/>
    <s v="12 August 1944"/>
    <x v="0"/>
    <s v="12/8/44 - Hit by flak and crashlanded Gironde estuary. Pilot F/Lt Lanceot S. DOBSON - 88687 is on the Runnymede Panel 202. According the the 248 Sqn ORB Flt Lt L S Dobson and Fly Off W W Miller 9151387) were posted missing in the Gironde area on 12/8/44. The aircraft is listed as LR347/T. One member of the crew was seen to be picked up by an enemy ship. No mention of the other crew member. I have a LR330 listed for 248 Sqn which was NFT 14/7/44. Don't know what NFT means and can't find LR330 in ORB for July 1944. (Alex Crawford) NFT 14.7.44 (Air Britain Serials) 'Dusty' Millar was picked up (A Separate Little War)."/>
    <x v="0"/>
    <x v="1"/>
    <x v="1"/>
    <x v="1"/>
    <x v="1"/>
    <x v="1"/>
    <m/>
    <n v="8"/>
    <x v="35"/>
    <x v="0"/>
    <n v="1"/>
    <x v="0"/>
    <x v="52"/>
    <x v="0"/>
  </r>
  <r>
    <n v="661"/>
    <s v="MM356"/>
    <x v="18"/>
    <s v="400/140"/>
    <x v="0"/>
    <x v="0"/>
    <n v="12"/>
    <s v="August"/>
    <x v="5"/>
    <s v="12 August 1944"/>
    <x v="0"/>
    <s v="Engine cut on take-off u/c raised to stop Farnborough 12.8.44 (Air Britain Serials) 12.08.44 140 Sqn. MM356 At fifty feet after take-off from Farnborough aerodrome port engine cut so pilot cut both engines and landed on end of runway, raising undercarriage to stop. Crew unhurt. (Mosquito Crash Log)"/>
    <x v="2"/>
    <x v="3"/>
    <x v="2"/>
    <x v="1"/>
    <x v="2"/>
    <x v="1"/>
    <m/>
    <n v="8"/>
    <x v="35"/>
    <x v="0"/>
    <n v="1"/>
    <x v="0"/>
    <x v="56"/>
    <x v="0"/>
  </r>
  <r>
    <n v="6412"/>
    <s v="MM632"/>
    <x v="22"/>
    <n v="85"/>
    <x v="0"/>
    <x v="2"/>
    <n v="12"/>
    <s v="August"/>
    <x v="5"/>
    <s v="12 August 1944"/>
    <x v="0"/>
    <s v="12.08.1944 am Diver patrol 85 anti V1 from West Malling . Lost without trace (FCL). W/C H de CA Woodhouse DFC AFC +, F/L W Weir +, no further info Missing 14.8.44 (Air Britain Serials)       W/Cdr WOODHOUSE Henry De Clifford Anthony DFC AFC (34189) pilot, F/Lt WEIR Walter (110543) - navigator,          From Aces High volume 2.....................Posted to 100 Group and in order to do this attended 51 OTU for bomber conversion. During this time he flew some anti diver/ V 1 operations unofficially in 85 squadron Mosquitos, the last being on 10/11 August 1944. Killed in take off accident in Mosquito on 13 August.  However, version 2 from Brian Cull's Diver! Diver!...................borrowed Mosquito XVII MM632 VY-E from 85 Sqn and destroyed a V-1 at 0440 on 13th.. He and his nav Flt Lt Walter Weir failed to return.  http://www.rafcommands.com/forum/showthread.php?14736-Crew-85-Sqn-RAF-missing"/>
    <x v="3"/>
    <x v="4"/>
    <x v="1"/>
    <x v="1"/>
    <x v="3"/>
    <x v="1"/>
    <m/>
    <n v="8"/>
    <x v="35"/>
    <x v="0"/>
    <n v="1"/>
    <x v="0"/>
    <x v="13"/>
    <x v="2"/>
  </r>
  <r>
    <n v="2140"/>
    <s v="NS533"/>
    <x v="18"/>
    <s v="USAAF"/>
    <x v="0"/>
    <x v="4"/>
    <n v="12"/>
    <s v="August"/>
    <x v="5"/>
    <s v="12 August 1944"/>
    <x v="0"/>
    <s v="MACR 8544 Aug 12 44, 25 Group. ID letter Q. Shot down by P-51s of 357th Fighter Group, despite radio calls on their frequency. Pilot (I.Lt Ronald Nichols de Colfax, Iowa) killed, Nav (2/Lt Elbert Foster Harris âgé de 22 ans. Issu du &quot;Bayou&quot; (Louisiane) et promu navigateur / météo en février 1944) evaded - http://eyes-in-the-skies.chez.tiscali.fr/Objectif/25bg.htm, which says this was the third US Mosquito lost to friendly fire, one crew POW, the other shot down by Mustangs of the Free French, crew killed. August 12th, 1944 USAAF Mosquito NS533. Misidentified and shot down by a USAAF P-51 of the 357th Fighter Group at about 1145 hours. The Mustang pilot and his wingman climbed to engage from 23,000 feet and the Mosquito spun in from 29,000 feet. In the after action reports, both P-51 pilots implied that the twin-engined aircraft was silhouetted against the sun -- the attacking pilot wrote that he did not see any roundels or invasion stripes on the aircraft and after the bogie turned onto his six o'clock and tried to dive away, he considered it to be hostile. The Mosquito pilot, Lt. Ronald M. Nichols, was killed. The navigator, Lt. Elbert F. Harris, bailed out and evaded capture. Crash site west of Toulouse, France. (12 O'Clock High Board) 11 August 1944 Mosquito NS533. Again I searched and located the navigator who survived the incident. I interviewed him by telephone, and at the 25th BG reuinion in Kansas City, the navigator presented me with a full written account of the Frantic Mission and how he was shot down, and escaped from France with help of the Maquis. I still have all my taped telephone interviews and the orignal typed account by the navigator. Again my work was pirated and appeared in another book. I obtained information from the USAAF P-51 unit that shot down the Mosquito, from Maxwell AFB. The person who pirated my work did not know where I obtained this information and gave reference to NARA, Washington, DC as the source. (Norman Malayney) I attended last week (Aug 12th 2007) a ceremony in memory of 1/Lt Ronald NICHOLS (25th BG) in Pujaudran - France a few mile west from Toulouse. Nichols and his navigator 1/Lt Elbert HARRIS have been shot down by a P-51 of 357th FG (Yoxford Boys) on Aug 12th 1944. As mentioned above, the Mosquitos' tails have been painted &quot;scarlet red&quot; just after this &quot;tragic mistake&quot;. Thanks for Honoring their Memory - it was a Tragic Mistake. My Dad was on this Mission 357th FG (Pilots in my Dad's Group , 357th FG , shot down 2 of them. http://forum.armyairforces.com/m_148544/tm.htm) , 364th Sq. We know who the P - 51 Pilot was but have chosen not to reveal his name - 2 factors led to the Tragedy: The Mossie was &quot; Up Sun &quot; from the Pilots and the Glare hampered I.D. of the A/C which was Mistaken for a JU - 188. _x000a_Lt. Nichols was heard on the Radio by Bomber Pilots calling out that he was American. Unfortunately he was on the Bomber Channel , Fighters were on a Different Channel. His last words were &quot; Damn it - You have shot out my Engines &quot;. Mosquito was # NS533 (http://www.armyairforces.com/forum/m_108786/mpage_1/key_/tm.htm#128610) PUJAUDRAN 32600 (http://www.b17-france.org/recherche.htm) (Air Britain Serials) Apparently the 357th FG also shot down a second Mosquito, mistaken for a 110, as described in the book &quot;The Bleeding Sky&quot;. Pilots R.D. Brown and Rodney Starkey (http://books.google.com.au/books?id=DaThICJ7iEoC&amp;pg=PA123&amp;lpg=PA123&amp;dq=R.D.+Brown+and+Rodney+Starkey&amp;source=bl&amp;ots=nSJIhvpb20&amp;sig=-mCIVxaZfOO6M_XhwxAew5mYYTE&amp;hl=en&amp;sa=X&amp;ei=SOBIVPXdK4K8mgXZooLoBA&amp;ved=0CB8Q6AEwAA#v=onepage&amp;q=R.D.%20Brown%20and%20Rodney%20Starkey&amp;f=false)  Both active in Spring 1944 according to the list of victory credits published by the USAF, R.D. Brown having recognised claims on 25/02/44 and 30/04/44, Starkey on 06/03/44."/>
    <x v="0"/>
    <x v="14"/>
    <x v="96"/>
    <x v="1"/>
    <x v="4"/>
    <x v="1"/>
    <m/>
    <n v="8"/>
    <x v="35"/>
    <x v="0"/>
    <n v="1"/>
    <x v="0"/>
    <x v="33"/>
    <x v="0"/>
  </r>
  <r>
    <n v="6446"/>
    <s v="NS984"/>
    <x v="12"/>
    <n v="151"/>
    <x v="0"/>
    <x v="5"/>
    <n v="12"/>
    <s v="August"/>
    <x v="5"/>
    <s v="12 August 1944"/>
    <x v="0"/>
    <s v="13.08.1944 pm Ranger 151from Predannack crashed into trees at low level over France. Lost without trace (FCL). F/O EN Slade +, F/O F Heath +, both buried in Nantes Cem A bombing Ranger to the Poitiers area was undertaken by F/O Ayton with F/Lt Dines, F/Lt Thacker with F/O Hall, and F/O Slade with F/O Heath. In the low level run over the-target which was an important railway junction, F/O Slade's aircraft was shot down. (http://www.151squadron.org.uk/) Hit trees near Coulommiers during Ranger No. 224 (FCWDv5) Crashed after attacking rail target probably due to own bombs on intruder mission 8.8.44 (Air Britain Serials)          See http://www.aerosteles.net/fiche.php?code=vivonne-mosquito&amp;lang=en"/>
    <x v="0"/>
    <x v="1"/>
    <x v="1"/>
    <x v="1"/>
    <x v="1"/>
    <x v="1"/>
    <m/>
    <n v="8"/>
    <x v="35"/>
    <x v="0"/>
    <n v="1"/>
    <x v="0"/>
    <x v="8"/>
    <x v="0"/>
  </r>
  <r>
    <n v="3287"/>
    <s v="KB198"/>
    <x v="13"/>
    <s v="1655MTU/139"/>
    <x v="0"/>
    <x v="8"/>
    <n v="12"/>
    <s v="August"/>
    <x v="5"/>
    <s v="12/13 August 1944"/>
    <x v="1"/>
    <s v="13.08.1944 2235 139 to Frankfurt from Upwood . Lost without trace (BCL). F/L TR Flemming RNZAF pow, Sgt DG Gledhill pow, XD-P (Lost Bombers) Missing (Frankfurt) 13.8.44 (Air Britain Serials)"/>
    <x v="3"/>
    <x v="4"/>
    <x v="1"/>
    <x v="1"/>
    <x v="3"/>
    <x v="1"/>
    <m/>
    <n v="8"/>
    <x v="35"/>
    <x v="0"/>
    <n v="1"/>
    <x v="0"/>
    <x v="15"/>
    <x v="1"/>
  </r>
  <r>
    <n v="5488"/>
    <s v="NT173"/>
    <x v="12"/>
    <n v="169"/>
    <x v="0"/>
    <x v="17"/>
    <n v="12"/>
    <s v="August"/>
    <x v="5"/>
    <s v="12/13 August 1944"/>
    <x v="1"/>
    <s v="13.08.1944 2140 Patrol Heligoland and surrounding area 169 BS from Great Massingham engine failure and crashed. NE corner of Friesland, without trace 2300 (BCL). F/O WH Miller DFC pow, F/O FC Bone DFC pow, F/O W. H. Miller. Mosquito. Debris from destroyed Fighter. 15000ft. Aircraft on fire in air. Abandoned in air. Loss due to fire. Aircraft destroyed. Radio apparatus on except when shot down. (http://yourarchives.nationalarchives.gov.uk/index.php?title=Information_from_Prisoner_of_War_in_Stalag_Luft_III) 12/13 August 1944 VI-E Airborne 2140 12Aug44 from Great Massingham to patrol Heligoland and surrounding area. Cause of loss and crash-site not established. F/O W.H.Miller DFC PoW F/O F.C.Bone DFC PoW F/O F.C.Bone DFC was interned in Camp L3. DFC Gazetted 13Jun44. A joint Citation with his Skipper F/O W.H.Miller. F/O W.H.Miller initially evaded until captured in Antwerp 3Sep44 and interned in Camp L1. No PoW No (Lost Bombers) Missing from patrol nr Heligoland 13.8.44 (Air Britain Serials)"/>
    <x v="0"/>
    <x v="22"/>
    <x v="1"/>
    <x v="1"/>
    <x v="4"/>
    <x v="1"/>
    <m/>
    <n v="8"/>
    <x v="35"/>
    <x v="0"/>
    <n v="1"/>
    <x v="0"/>
    <x v="65"/>
    <x v="0"/>
  </r>
  <r>
    <n v="2420"/>
    <s v="MM370"/>
    <x v="18"/>
    <s v="USAAF"/>
    <x v="0"/>
    <x v="4"/>
    <n v="13"/>
    <s v="August"/>
    <x v="5"/>
    <s v="13 August 1944"/>
    <x v="0"/>
    <s v="To USAAF MACR 8544 Aug 13 44, 25 Group. MH - Norman Malayney says this aircraft was filming a glider-bomb mission - &quot;a GB-4 radio controlled glide bomb consisting of a 2,000 pound AN-M622 bomb attached to a streamlined airframe with a twelve foot wing span.&quot; According to Martin Bowman: Pilot 1st Lt. Dean H. Sanner and Staff Sgt Augie Kurjack, mission to Le Havre. Mosquito had trouble following the slower glide bomb down. Bomb fell into a marsh when Mosquito was directly overhead, pilot blown clear, broke leg and injured right arm, Navigator Augie killed. The 3.72 m (12.2 ft) long GB-4 was basically an AN-M66 900 kg 2000 lb) general-purpose bomb fitted with a 3.66 m (12 ft) wing and twin tails. Under its fuselage it carried an AN/AXT-2 TV camera and transmitter. The latter's image was displayed to the bombardier, who could then send radio commands to correct the glide bomb's course. The GB-4 flew at a speed of 385 km/h (240 mph) and the accuracy under optimal conditions was around 60 m (200 ft) CEP. The GB-4 was declared combat-ready in July 1944, and the first units were then used by a specially formed bomber group in Great Britain. However, the initial combat results were disappointing, not the least because of technical difficulties but also because the TV image was too fuzzy on anything other than a clear day. More than 1000 GB-4s were produced, but only relatively few were actually used in combat, even though the results somewhat improved over time. The USAAF also tested a pulsejet-powered derivative of the GB-4 as the JB-4, but the GB-4/JB-4 project was terminated at the end of World War II. (http://www.designation-systems.net/dusrm/app1/gb.html#_GB4) (Air Britain Serials)"/>
    <x v="0"/>
    <x v="23"/>
    <x v="1"/>
    <x v="1"/>
    <x v="4"/>
    <x v="1"/>
    <m/>
    <n v="8"/>
    <x v="35"/>
    <x v="0"/>
    <n v="1"/>
    <x v="0"/>
    <x v="33"/>
    <x v="0"/>
  </r>
  <r>
    <n v="7510"/>
    <s v="NS951"/>
    <x v="12"/>
    <n v="515"/>
    <x v="0"/>
    <x v="5"/>
    <n v="13"/>
    <s v="August"/>
    <x v="5"/>
    <s v="13 August 1944"/>
    <x v="0"/>
    <s v="13.08.1944 1745 support Bordeaux raid 515 BS from Winkleigh on return engine failed, force landed with retracted wheels. on Salisbury plain near Larkehill ranges 1840 (BCL). F/O WE McCready ok, F/O L Frodin ok, Serial Range NS926 - NS965. 41 Mosquito FB.MkV1. Powered by Merlin 25. Part of a batch of 250 (except for NT220, NT224 and NT225 as FB.XV111) delivered by De Havilland (Hatfield) 25Jan44 and 19May44. Airborne 1745 13Aug44 from Winkleigh to support the Main Firce operation against Bodeaux but were late getting away and in the event were unable to articipate. On return they experienced engine trouble and, subsequently, forced-landing 1840 with undercarriage retracted on Salisbury Plain near the larkhill ranges. No crew injuries, but the Mosquito was wrecked. F/O W.E.McCready F/O L.Frodin &quot; (Lost Bombers) Engine cut lost height and bellylanded nr Larkhill 13.8.44 (Air Britain Serials)"/>
    <x v="2"/>
    <x v="7"/>
    <x v="2"/>
    <x v="1"/>
    <x v="2"/>
    <x v="1"/>
    <m/>
    <n v="8"/>
    <x v="35"/>
    <x v="0"/>
    <n v="1"/>
    <x v="0"/>
    <x v="83"/>
    <x v="0"/>
  </r>
  <r>
    <n v="571"/>
    <s v="MM452"/>
    <x v="17"/>
    <s v="151/96"/>
    <x v="0"/>
    <x v="2"/>
    <n v="13"/>
    <s v="August"/>
    <x v="5"/>
    <s v="13/14 August 1944"/>
    <x v="1"/>
    <s v="13/14 August 1944 (FCWDv5) FlEw through hangar on takeoff at night and hit wall Ford 14.8.44 DBF (Air Britain Serials) 14.08.44 96 Sqn. MM452 Pilot took off from Ford aerodrome at 45 degrees to flare-path, went through hangar seven hundred yards away, hit wall and burst into flames, killing crew. (Mosquito Crash Log) F/S Leslie Read and W/O Bill Gerrett both killed. (Diver! Diver! Diver!)"/>
    <x v="2"/>
    <x v="7"/>
    <x v="30"/>
    <x v="1"/>
    <x v="2"/>
    <x v="1"/>
    <m/>
    <n v="8"/>
    <x v="35"/>
    <x v="0"/>
    <n v="1"/>
    <x v="0"/>
    <x v="54"/>
    <x v="2"/>
  </r>
  <r>
    <n v="3834"/>
    <s v="HP907"/>
    <x v="12"/>
    <n v="248"/>
    <x v="0"/>
    <x v="12"/>
    <n v="14"/>
    <s v="August"/>
    <x v="5"/>
    <s v="14 August 1944"/>
    <x v="0"/>
    <s v="Was V on 248 Squadron on 15 July 1944 (Squadron ORB) Hit by flak and ditched off Royan 14.8.44 (Air Britain Serials)"/>
    <x v="0"/>
    <x v="1"/>
    <x v="1"/>
    <x v="1"/>
    <x v="1"/>
    <x v="1"/>
    <m/>
    <n v="8"/>
    <x v="35"/>
    <x v="0"/>
    <n v="1"/>
    <x v="0"/>
    <x v="52"/>
    <x v="3"/>
  </r>
  <r>
    <n v="5539"/>
    <s v="HR139"/>
    <x v="12"/>
    <n v="235"/>
    <x v="0"/>
    <x v="12"/>
    <n v="14"/>
    <s v="August"/>
    <x v="5"/>
    <s v="14 August 1944"/>
    <x v="0"/>
    <s v="Missing believed ditched off Ile de Moines 14.8.44 (Air Britain Serials) S/L Alec Ernest Cook and F/L Stanley Harrison KIA, both buried in Ile-Aux_Moines Communal Cemetery (http://francecrashes39-45.net/page_fiche_av.php?id=3965)"/>
    <x v="0"/>
    <x v="11"/>
    <x v="1"/>
    <x v="1"/>
    <x v="4"/>
    <x v="1"/>
    <m/>
    <n v="8"/>
    <x v="35"/>
    <x v="0"/>
    <n v="1"/>
    <x v="0"/>
    <x v="97"/>
    <x v="3"/>
  </r>
  <r>
    <n v="4813"/>
    <s v="HR286"/>
    <x v="12"/>
    <n v="248"/>
    <x v="0"/>
    <x v="12"/>
    <n v="14"/>
    <s v="August"/>
    <x v="5"/>
    <s v="14 August 1944"/>
    <x v="0"/>
    <s v="See also HP866. The Mossie Number 28 has an article by Harold Corbin CGM and Maurice Webb DFM says this crew from 248 Squadron were hit by flak from a German destroyer during a shipping attack off the Gironde on 14 August 1944. With one engine out, the other damaged, and fuel streaming from three ruptured tanks, they set course for Vannes airfield, then in American hands. The realised they would not make it and bailed out, being picked up first by the Maquis and then by the Americans the next day. They returned to operations with 248 Squadron and survived the war. Was D on 248 Squadron on 15 July 1944 (Squadron ORB) Combined with another raid when he managed to nurse his damaged aircraft back Corbin was awarded the CGM. (Amrit oln RAF Commands Forum) Corbin was in 248 Squadron and was flying HP866. It was a shipping strike on the Gironde River. He managed to damage a destroyer, despite heavy AA. His aircraft was heavily damaged but both he and Webb were able to bale out over Vannes. Combined with another raid when he managed to nurse his damaged aircraft back he was awarded the CGM. (http://www.rafcommands.com/forum/search.php?searchid=40851) Damaged by flak attacking ships in Gironde and did not return 14.8.44 (Air Britain Serials)"/>
    <x v="0"/>
    <x v="1"/>
    <x v="1"/>
    <x v="1"/>
    <x v="1"/>
    <x v="1"/>
    <m/>
    <n v="8"/>
    <x v="35"/>
    <x v="0"/>
    <n v="1"/>
    <x v="0"/>
    <x v="52"/>
    <x v="3"/>
  </r>
  <r>
    <n v="3756"/>
    <s v="LR346"/>
    <x v="12"/>
    <n v="248"/>
    <x v="0"/>
    <x v="12"/>
    <n v="14"/>
    <s v="August"/>
    <x v="5"/>
    <s v="14 August 1944"/>
    <x v="0"/>
    <s v="Was A on 248 Squadron on 15 July 1944 (Squadron ORB) Also LR346 was lost same mission (W/O's Stoddart/Harker, both killed), attacking a &quot;Sperrbrecher&quot; at Le Verdon, near Royan, north of Bordeaux. (Henk Welting http://www.rafcommands.com/forum/showthread.php?p=2611) Missing from attack on ship in Gironde 14.8.44 (Air Britain Serials) W/O Geoffrey Gordon Harker and W/O Lionel Douglas Stoddart, pilot (http://francecrashes39-45.net/page_fiche_av.php?id=3966)"/>
    <x v="0"/>
    <x v="1"/>
    <x v="1"/>
    <x v="1"/>
    <x v="1"/>
    <x v="1"/>
    <m/>
    <n v="8"/>
    <x v="35"/>
    <x v="0"/>
    <n v="1"/>
    <x v="0"/>
    <x v="52"/>
    <x v="0"/>
  </r>
  <r>
    <n v="4906"/>
    <s v="PZ223"/>
    <x v="12"/>
    <n v="613"/>
    <x v="0"/>
    <x v="16"/>
    <n v="14"/>
    <s v="August"/>
    <x v="5"/>
    <s v="14 August 1944"/>
    <x v="0"/>
    <s v="Tyre burst on landing and u/c collapsed Lasham 14.8.44 on return from intruder mission (Air Britain Serials)"/>
    <x v="2"/>
    <x v="3"/>
    <x v="118"/>
    <x v="1"/>
    <x v="2"/>
    <x v="1"/>
    <m/>
    <n v="8"/>
    <x v="35"/>
    <x v="0"/>
    <n v="1"/>
    <x v="0"/>
    <x v="59"/>
    <x v="0"/>
  </r>
  <r>
    <n v="1251"/>
    <s v="DZ477"/>
    <x v="4"/>
    <s v="139/627/1655MTU"/>
    <x v="0"/>
    <x v="7"/>
    <n v="14"/>
    <s v="August"/>
    <x v="5"/>
    <s v="14/15 August 1944"/>
    <x v="1"/>
    <s v="1655 MTU 14/08/1944 Training DZ477 Mosquito IV T/o Warboys for a night cross country. Lost control and, having been abandoned, crashed at 0059, near Madley, 6 miles WSW from Hereford. W/O C ECook, Sgt. J LHartley 24 954358 LEOPOLDSBURG WAR CEMETERY 2109697 (http://www.156squadron.com/display_newpff_roll.asp?ID=1655%20MTU) Abandoned after pilot became disorientated at night Hereford-Ross road 14.8.44 (Air Britain Serials) 16.03.43 139 Sqn. DZ477 Crash landed at Docking, Norfolk on return from operations. (Mosquito Crash Log)"/>
    <x v="2"/>
    <x v="2"/>
    <x v="65"/>
    <x v="1"/>
    <x v="2"/>
    <x v="1"/>
    <m/>
    <n v="8"/>
    <x v="35"/>
    <x v="0"/>
    <n v="1"/>
    <x v="1"/>
    <x v="12"/>
    <x v="0"/>
  </r>
  <r>
    <n v="1268"/>
    <s v="KB269"/>
    <x v="13"/>
    <s v="139/1655MTU"/>
    <x v="0"/>
    <x v="7"/>
    <n v="14"/>
    <s v="August"/>
    <x v="5"/>
    <s v="14 August 1944"/>
    <x v="1"/>
    <s v="On the 14th of August 1944, whilst on a night cross country exercise, the Mosquito flipped onto its back at 25,000 ft and the control column backed causing the aircraft to go into a flat spin. The crew then baled out as control was lost and the aircraft crashed at about 01.00hrs. Upon landing they received minor injuries and were taken to Whitby Hospital. The aircraft came down in a field behind Egton school. The crew were : Pilot - F/Lt Kempston RNZAF. (Kimpton in Chorley's book), Navigator - F/O Wilkins RAF. http://www.allenby.info/aircraft/planes/44/egton.html 1655 MTU 13/08/1944 Training KB269 Mosquito XX T/o 2230 Warboysfor a high level night cross country. While flying at 25,000 feet, flicked over and within seconds the Mosquito had gone into a flat spin, with the control locked hard back. Abandoned circa 0100 and left to crash at Egton, 6miles SW of Whitby, Yorkshire. F/L Kimpton was posted on 27 September 1944, to 31 Base at Stradishall, without completing his course. (Ed - Two aircraft in 5 days was a bit much?) F/O H CKimpton F/O MWatkins (http://www.156squadron.com/display_newpff_roll.asp?ID=1655%20MTU) Controls locked abandoned in spin and crashed Egerton Yorks. 14.8.44 (Air Britain Serials) 14.08.44 1655MTU. KB269 Aircraft flipped onto its back at 25,000 feet and control column backed causing aircraft to go into flat spin so crew baled out and aircraft crashed at Egerton, Yorks. (Mosquito Crash Log)"/>
    <x v="2"/>
    <x v="2"/>
    <x v="62"/>
    <x v="1"/>
    <x v="2"/>
    <x v="1"/>
    <m/>
    <n v="8"/>
    <x v="35"/>
    <x v="0"/>
    <n v="1"/>
    <x v="1"/>
    <x v="12"/>
    <x v="1"/>
  </r>
  <r>
    <n v="2932"/>
    <s v="KB139"/>
    <x v="13"/>
    <s v="USAAF"/>
    <x v="4"/>
    <x v="7"/>
    <n v="15"/>
    <s v="August"/>
    <x v="5"/>
    <d v="1944-08-15T00:00:00"/>
    <x v="0"/>
    <s v="to USAAF as 43-34937 (Air Britain Serials)  440815   F-8  43-34937 1377BU    Grenier Field, Manchester, NH  8  TACMF  3  Collins, Perry V  USA  NH  Grenier Field, Manchester, NH  (http://www.aviationarchaeology.com/src/dbahb.asp?HB=field&amp;offset=12725)"/>
    <x v="2"/>
    <x v="2"/>
    <x v="126"/>
    <x v="1"/>
    <x v="2"/>
    <x v="1"/>
    <m/>
    <n v="8"/>
    <x v="35"/>
    <x v="0"/>
    <n v="1"/>
    <x v="1"/>
    <x v="33"/>
    <x v="1"/>
  </r>
  <r>
    <n v="5349"/>
    <s v="MM729"/>
    <x v="25"/>
    <n v="219"/>
    <x v="0"/>
    <x v="2"/>
    <n v="15"/>
    <s v="August"/>
    <x v="5"/>
    <s v="15 August 1944"/>
    <x v="0"/>
    <s v="15.08.1944 219 from Wittering Hit by Flak over Le Havre, crash landed. SoC?. at Tangmere airfield (FCL). W/C WP Green DFC ok, F/L DA Oxby DFM2bar ok, no further info Hit by flak Le Havre and bellylanded Tangmere 15.8.44 (Air Britain Serials)"/>
    <x v="1"/>
    <x v="1"/>
    <x v="1"/>
    <x v="1"/>
    <x v="1"/>
    <x v="1"/>
    <m/>
    <n v="8"/>
    <x v="35"/>
    <x v="0"/>
    <n v="1"/>
    <x v="0"/>
    <x v="76"/>
    <x v="2"/>
  </r>
  <r>
    <n v="1138"/>
    <s v="NS520"/>
    <x v="18"/>
    <s v="60 SAAF"/>
    <x v="1"/>
    <x v="0"/>
    <n v="15"/>
    <s v="August"/>
    <x v="5"/>
    <d v="1944-08-15T00:00:00"/>
    <x v="0"/>
    <s v="NS520 was flown by Pie Pienaar when attacked by the 262. They survived severe damage to their Mossie and flew back to base. The War Diaries for 6o sqdn are missing for the dates Aug 44 to Dec 44, so I cannot say if it flew again after that at that time.It does not appear from Jan 45 till Dec 45, so I am sure it was used as spares or left on the ground and never flew again, eventually to be written off on the date in AB. (Stefaan Brouwer, http://www.saairforce.co.za/forum/viewtopic.php?f=2&amp;t=1185)_x000a__x000a__x000a__x000a_An old retired South African Air force pilot friend of mine gave me a box full of old magazines. Among them I found a very interesting WWII article that I would like to share. It is about a South African pilot in a desperate struggle to evade the repeated attacks of a jet-powered Messer Schmitt ME262. Here it is: _x000a__x000a_In the middle of 1944 the end of WWII was not yet in sight. In the mid-summer Allied aircrews experienced “Mosquito weather”. That is to say, those fortunate enough to be in Mosquitoes had a fine old time in the sky, dodging German fighters with remarkable success. _x000a__x000a_The Mosquito was then the fastest, highest-climbing fighting plane over Europe. The Mosquito pilots were able to fly on a heading way of their target (for confusion) and turn in the last moment, because they knew anything the Germans had would take a long time to catch up with them. _x000a__x000a_All summer long the reconnaissance Mosquitoes flew unarmed and unescorted over German territory. Those were balmy days. _x000a__x000a_Then, toward the end of summer, the Allies began losing Mosquitoes over the Black Forrest in Germany. Underground information pieced together by Allied intelligence services indicated the Germans were testing a new secret weapon in the Black Forrest and the following order was issued to Allied air forces: _x000a_“Locate and destroy the enemy secret weapon on the ground before it can become operational.” _x000a__x000a_The secret weapon the Germans were testing was the now famous Messer Schmitt Me 262, the world’s first jet fighter. The Me 262 was an awesome fighting machine to which the Allies had no answer. _x000a__x000a_The latest secret weapon of the Germans had been in development since 1938 and although the plane completed satisfactory test flights by the end of 1942, it was not immediately ordered into series production. Why the Germans failed to press this formidable weapon into immediate service, remains a mystery. _x000a__x000a_The Me 262 first started operating as a fighter late in 1944 and its superiority was emphasized strikingly by the fact that only one plane was lost for every hundred sorties flown. _x000a__x000a_But in August 1944 the Allies still knew nothing about the Me 262. No Allied pilot had yet survived an attack by a Me 262 and therefore no one could tell the story. _x000a__x000a_On August 15 a young South African pilot flew a Recce Mosquito from San Severo, near Foggia in Italy, to try and locate the so-called “secret weapon”. He was Captain Pi Pienaar, DFC, AFC, then of 60 Squadron, SAAF. _x000a__x000a_That day Capt Pienaar volunteered to stand in for a pilot who had a bad cold and so became the first Allied pilot to survive an attack by a Messer Schmitt Me 262. _x000a__x000a_It was the fastest, highest dogfight of the war and at the end of it Capt Pienaar’s Mosquito was able to limp home with the first accurate report on the performance and characteristics of the German jet. _x000a__x000a_Capt Pienaar’s incredible engagement with the jet-powered Messer Schmitt is one of the great air stories of the war. Here follows his personal account of the incident: _x000a__x000a_“I wasn’t due to fly that day at all. Intelligence had called for a quick, urgent flight over the Black Forrest area. But no real gen. _x000a__x000a_Normally in the squadron you would never volunteer for another man’s flight; it was considered very unlucky. But the pilot due to fly that day had a rotten cold and the other who might have stood in for him was at the end of his tour, so we were keeping him for the milk runs, which was also squadron tradition. _x000a__x000a_The Mosquitoes of that day were just slightly pressurized- about a half a pound or so- and I knew that was not enough for the chappie with the bad cold: his ears wouldn’t have stood it. So I volunteered for the flight in old 520, my plane. _x000a__x000a_We were on a photographic mission at 30 000 feet, Liepheim airfield near Munich. Nice afternoon it was, too, warm with a little broken cloud as myself and my navigator, Archie Lockhart-Ross, headed up the Adriatic towards Prague. _x000a__x000a_We normally used to fly on a heading way off our target, then turn back, because the fighters we knew in those days used to take a long, long time to get up to us. We had already lost a few Mosquitoes in the Black Forrest area, some from the RAF and one from us, but otherwise we had no information about this secret weapon, and intelligence only had underground information to go on. _x000a__x000a_We turned off north north east of Munich and flew over an airfield named Nemigen but I wasn’t feeling happy at all: it was too quiet, no flack, no enemy fighters. We knew the enemy fighters of those days well and they were no match for the Mossie, but this new fighter was something else again; all we knew was that they were game to go at anything. _x000a__x000a_Archie was over at the bomb-sight directing things for the six-inch and 12-inch mapping cameras, but we were also carrying the big 36-inch camera, which is for detail, and with that camera in operation you have to fly dead straight and level, otherwise you blur the photographs. _x000a__x000a_At the next airfield, just a strip, in fact, and very well camouflaged, Archie shouted: ‘I can see it …. There’s a fighter taking off at a helluva speed!’ I asked Archie to keep an eye on it because I was going nice and straight and level but a few minutes later I picked up a speck in my rear-vision mirrors, directly behind the tail, but just a speck. _x000a__x000a_Up to that time nothing could get at the Mossies, but this fighter must have climbed well over 5000 feet a minute, so I didn’t dismiss this from my mind at all. _x000a__x000a_Archie said: ‘that’s the fighter!! _x000a_I took my eyes off that speck for only a few seconds, but when I glanced again there he was right on my tail, climbing into the attack a little, and it didn’t look like a normal aeroplane; that’s for sure. This wasn’t a normal fighter at all. _x000a__x000a_Tactics in the Mosquito squadron in those days were to turn left, because of the pilot’s position, then attack either in a drive or from a climb. The Germans were well aware of this, too, but had nothing that could test the Mosquito.” _x000a__x000a_That day was to be entirely different: in the air at that time was another 262, captained by Wolfgang Schenk. He was listening in to the attack on Mosquito 520, expecting the left turn and the catastrophe that would greet that maneuver from four 30mm cannon mounted in the 262’s nose. _x000a__x000a_“So instead of turning to the left I took the throttles, pitch levers and at the same time I hit the drop tank button and then turned it to starboard. Just as I did that he fired and he hit the left aileron and blew it away completely. _x000a__x000a_The 262 pilot (I once had his name on record and I know that he was later killed in a 262 on the Russian front) started his turn too so that his next burst hit the rail and the one shell, fortunately not an explosive shell, but about six inches long, skimmed the fuselage and buried itself in the main spar, which was all made of wood. _x000a__x000a_I was still in the turn to the right when this lot came off. I could see it out of the corner of my eye but I didn’t want to look too closely. Suddenly the aeroplane flicked to the left … it was losing all the lift on the left aileron, and the next moment I was in a spiral. _x000a_In a spiral normally the first thing to do is to roll it and get power off, and I had the throttles right back, but it didn’t make any difference: the boost was way up there and I could hear the engines screaming, but the plane was still going. I had full right aileron on and full right rudder and when I pushed the stick forward, it just made a little ripple … that’s all. _x000a__x000a_It was just down, down and when I heard the high blowers cut out, I knew I must have been down to 19000 feet. Then I saw the two throttles way back and the two pitch levers way up forward, so I pulled back the starboard engine pitch lever, an as I did so I could hear the revs come down and the plane just came back. _x000a__x000a_So I was flying it with the stick right over to the right, right rudder full on and the left engine screaming its head off and boiling. The right engine revs had fallen, but the boost was still way up at the top.” _x000a__x000a_All this time Archie Lockhart-Ross was pitching inert in the plastic nose of the Mosquito, held there by G and half conscious, because his oxygen tube had pulled out. Pi could see this but do nothing to aid him. Lockhart-Ross finally made it back alongside Pi when the Mosquito straightened out. His first news wasn’t heartening. _x000a__x000a_“I was still trying to get things straight when Archie shouted ‘Look out, here he comes again!’ So all I did was to let go everything and the aeroplane just flicked, to the left this time, and I saw him go past. _x000a__x000a_I could see the 262 pilot looking back at us … but every time I turned to stay inside him I had to loose a bit of height.” _x000a__x000a_Pi called for a course to Switzerland, knowing that in their present area the local populace was very likely to kill an Allied airman, especially because of the weight of bombing over the Munich area. In the next half an hour the ‘Jetbug’ as Pi had named his attacker, made ten more attacks, some not as determined as others, but at least four more from astern and two abeam. The ‘Jetbug’ never managed to score another hit with his cannon, but each time Pi had to loose altitude. _x000a__x000a_“The third really concentrated attack was made when I was down to seven or eight thousand feet, but I was already making a little progress towards Switzerland and there was some low cloud around, so I dived into it. _x000a__x000a_But I realized that each time I evaded I had to loose some altitude, so as he made the second last run in I said to Archie: ‘Well, here goes,’ and I flipped the aircraft round and headed straight for the 262. after all, if we had to go, we might just as well have taken him with us. I saw him go straight over me … could just see his belly … then I dived into low cloud again. This was somewhere near Lake Constance, where there was a big German base. _x000a__x000a_The head-on gave me a little time, because the 262 had quite a wide radius of turn, but when I got into the clouds and looked at the artificial horizon, it was lying perpendicular. Then I looked for the turn-and-bank indicator, and I couldn’t find it. Man, it’s amazing how you can loose an instrument you know is there. Eventually when I found it, it was parked way down here to the left. And my battle dress top … well you could have taken it off and wrung it dry. _x000a__x000a_The final attack came at 500 feet, but I think by then this chap was running short of fuel and I just saw him go over me and break off. It was just as well because I couldn’t fly the Mossie above 500 feet or the left engine would boil. The throttle was jammed full on and the linkages were damaged by that shell in the main spar. The right engine was still at full boost, but reduced revs, and that’s the way we made it out, just skimming the hills, then loosing altitude.” _x000a__x000a_Pi decided that if he was going to sleep that night at all, it would be in his bed back in Italy, at 60 Squadron, San Severo, and he asked Archie for a course back home. As they swept into Italy, a big airfield lay dead ahead of them, and there could be no turning. Pi and Archie recognized it instantly –Udine, strongest German air base in the north of Italy, full of fight and fighters and well avoided by Allied airmen. There would be no avoiding it this time: _x000a__x000a_“All I could say to Archie was ‘hold tight.’ I pushed the Mossie all the way to deck and just held it over the runway. I could see the Germans making for trucks to get to the flack positions, then just scrambling out and ducking in all directions. Mossie 520 must have been making a helluva noise then, with that right engine screaming and the other one way back on revs; the Germans must have wondered just what sort of an aircraft this was, but by then we were over the airfield and heading out to the safety of the Adriatic.” _x000a__x000a_That dice over the German airfield was the one and only laugh of the trip back for Pi and Archie. They were down to 150 feet at that stage, over the Adriatic and almost abeam of Ancona, where a network of airfields changed hands between Germans and Allied forces with pendulum-swing regularity. _x000a__x000a_Archie spotted four fighters coming down to have a look at them and Pi froze on his precarious controls until he recognized them as RAF Spitfires. Three of the Spits turned away, but one stayed alongside Pi, making furious signals and inviting them to land. What he was trying to tell them was that Mosquito 520 had a damaged elevator main spar and the right elevator was not operating- apart from that port wing that had shed its aileron and, inboard, was just a series of bare ribs. _x000a__x000a_Pi gave the Spit pilot the thumbs up sign and kept going to a familiar landmark just south of Leghorn that indicated the low-level run to San Severo. _x000a__x000a_On the way, and at 150 feet, he tested for stall and got an alarming result. _x000a__x000a_“Normally a Mosquito at that height would land safely at 110 knots, but this thing started going (out of control) at 168 knots, so I parked the figure of 170 knots in my mind and did a wide circuit. _x000a__x000a_The problem here was that I had no hydraulics, no landing gear and no control over the throttles, so the only thing I could do was to cut the switches, knowing full well that, having done that, I couldn’t switch on again. So it was going to be a wheels-up landing and no engines! _x000a__x000a_I made a wide, low approach over the dirt runway and I could see the whole squadron rushing down the runway to help me. I also warned Archie to free the top hatch and let it go the moment I touched the runway. _x000a__x000a_The approach was at 200 knots until I could see the runway. To come down a further 25 knots with that drag was nothing, but I nearly underestimated that, too. When I was over the trees, I cut the switches and the speed fell of in a second or two, so all I could do was to hold the nose down all the way to the runway. _x000a__x000a_There was a cloud of dust and when I next looked for Archie he was gone- he was standing alongside the plane and shouting ‘get out, man, get out!’” _x000a_Archie and Pi were able to provide Intelligence with the first detailed information of the Me 262, the aero plane that, had it been used solely as a fighter and in greater numbers, might have changed the whole character of air-war over Europe. _x000a__x000a_An additional bonus was discovered when the cameras were unloaded- they had kept operating throughout the attack over the Alps, providing valuable information on altitudes and turns, one frame disclosed a complete silhouette of the 262, the first in Allied hands. _x000a__x000a_For their exploit, Pi and Archie were awarded the British Distinguished Flying Cross. But that came later their immediate celebration was that they were going to spend that night in their own beds- just as Pi had wanted. (http://www.g503.com/forums/viewtopic.php?p=481941&amp;highlight=&amp;sid=d3b920915eb656508626975ae47c96f2) SOC 26.4.45 (Air Britain Serials)"/>
    <x v="1"/>
    <x v="34"/>
    <x v="1"/>
    <x v="1"/>
    <x v="0"/>
    <x v="34"/>
    <m/>
    <n v="8"/>
    <x v="35"/>
    <x v="0"/>
    <n v="1"/>
    <x v="0"/>
    <x v="34"/>
    <x v="0"/>
  </r>
  <r>
    <n v="1621"/>
    <s v="LR261"/>
    <x v="12"/>
    <s v="613/305"/>
    <x v="0"/>
    <x v="16"/>
    <n v="15"/>
    <s v="August"/>
    <x v="5"/>
    <s v="15/16 August 1944"/>
    <x v="1"/>
    <s v="16 Aug D.H. Mosquito no. LR261 SM-G. Crashed soon after take-off some 3 miles S of Lasham. Killed were: F/O Jasinski and P/O Trzandel. (http://www.geocities.com/skrzydla1/305/305_losses.html) 15/16 August 1944 (FCWDv5) Hit tree after take-off from Lasham and crashed Golden Pot Hants. 16.8.44 DBF (Air Britain Serials) 16.08.44 305 Sqn. LR261 After take-off the aircraft crashed into ground half a mile east of Golden Pot Inn, near Alton, Hants. (Mosquito Crash Log)"/>
    <x v="2"/>
    <x v="3"/>
    <x v="18"/>
    <x v="1"/>
    <x v="2"/>
    <x v="1"/>
    <m/>
    <n v="8"/>
    <x v="35"/>
    <x v="0"/>
    <n v="1"/>
    <x v="0"/>
    <x v="60"/>
    <x v="0"/>
  </r>
  <r>
    <n v="800"/>
    <s v="HP874"/>
    <x v="12"/>
    <s v="301FTU/FE"/>
    <x v="3"/>
    <x v="16"/>
    <n v="16"/>
    <s v="August"/>
    <x v="5"/>
    <s v="16 August 1944"/>
    <x v="0"/>
    <s v="SOC 16.8.44 (Air Britain Serials)"/>
    <x v="4"/>
    <x v="3"/>
    <x v="1"/>
    <x v="1"/>
    <x v="2"/>
    <x v="1"/>
    <m/>
    <n v="8"/>
    <x v="35"/>
    <x v="0"/>
    <n v="1"/>
    <x v="0"/>
    <x v="91"/>
    <x v="3"/>
  </r>
  <r>
    <n v="6574"/>
    <s v="HR237"/>
    <x v="12"/>
    <n v="151"/>
    <x v="0"/>
    <x v="5"/>
    <n v="16"/>
    <s v="August"/>
    <x v="5"/>
    <s v="16 August 1944"/>
    <x v="0"/>
    <s v="16.08.1944 pm Day Ranger 151 from Predannack . Lost without trace (FCL). P/O FJ Parkinson DFM +, W/O AJ Clark +, both buried in Beruges (Vienne) Cem A day Ranger to south western France was undertaken by P/O Parkinson with W/O Clarke and F/Lt Strachan with F/O Mattingley. The targets were transport and military establishments. Coming up against severe medium and light antiaircraft fire over one of the targets, P/O Parkinson and W/O Clarke were shot down and failed to return. (www.151squadron.org.uk) Ranger No. 228 to Limoges, shot down by flak near Poitiers (FCWDv5) Missing from day intruder mission 16.8.44 (Air Britain Serials) Shot down by flak at Migne-Auxances (north of Poitiers) while attacking railway tunnel entrance on the Paris-Bordeaux line (http://francecrashes39-45.net/page_fiche_av.php?id=3967)"/>
    <x v="0"/>
    <x v="1"/>
    <x v="1"/>
    <x v="1"/>
    <x v="1"/>
    <x v="1"/>
    <m/>
    <n v="8"/>
    <x v="35"/>
    <x v="0"/>
    <n v="1"/>
    <x v="0"/>
    <x v="8"/>
    <x v="3"/>
  </r>
  <r>
    <n v="6590"/>
    <s v="KB297"/>
    <x v="13"/>
    <m/>
    <x v="2"/>
    <x v="9"/>
    <n v="16"/>
    <s v="August"/>
    <x v="5"/>
    <d v="1944-08-16T00:00:00"/>
    <x v="0"/>
    <s v="I am currently researching the history of the former RCAF/RAF(BCATP) air station Pennfield Ridge and in my records I have a Category &quot;A&quot; crash of a De Havilland Mosquito (KB297) on August 16, 1944. (J. Gaudet on mossie.org forum) RCAF (Air Britain Serials)"/>
    <x v="5"/>
    <x v="3"/>
    <x v="1"/>
    <x v="1"/>
    <x v="2"/>
    <x v="1"/>
    <m/>
    <n v="8"/>
    <x v="35"/>
    <x v="0"/>
    <n v="1"/>
    <x v="1"/>
    <x v="17"/>
    <x v="1"/>
  </r>
  <r>
    <n v="4029"/>
    <s v="HK410"/>
    <x v="17"/>
    <s v="301FTU/256"/>
    <x v="1"/>
    <x v="2"/>
    <n v="18"/>
    <s v="August"/>
    <x v="5"/>
    <s v="18 August 1944"/>
    <x v="0"/>
    <s v="SOC 18.8.44 (Air Britain Serials)"/>
    <x v="4"/>
    <x v="3"/>
    <x v="1"/>
    <x v="1"/>
    <x v="2"/>
    <x v="1"/>
    <m/>
    <n v="8"/>
    <x v="35"/>
    <x v="0"/>
    <n v="1"/>
    <x v="0"/>
    <x v="32"/>
    <x v="2"/>
  </r>
  <r>
    <n v="1436"/>
    <s v="HR251"/>
    <x v="12"/>
    <n v="613"/>
    <x v="0"/>
    <x v="16"/>
    <n v="18"/>
    <s v="August"/>
    <x v="5"/>
    <s v="18 August 1944"/>
    <x v="0"/>
    <s v="Time around 1800 on 18 August, shot down by flak during attack on SS barracks 50 miles SE of Limoges, but crew of F/L C.R.A. House and F/O S.E. Savill both evaded. (2nd TAF) US-forces found at least the fuselage of a Mosquito, coded SY-T, of No.613 Sqn together with the P-47D T9+LK at Göttingen, perhaps a canditae for the structural analysis in Finland (http://www.luftwaffe-experten.org/forums/index.php?showtopic=316&amp;st=40&amp;start=40) MH - this aircraft? Shot down by flak Egletons nr Limoges 18.8.44 (Air Britain Serials)"/>
    <x v="0"/>
    <x v="1"/>
    <x v="1"/>
    <x v="1"/>
    <x v="1"/>
    <x v="1"/>
    <m/>
    <n v="8"/>
    <x v="35"/>
    <x v="0"/>
    <n v="1"/>
    <x v="0"/>
    <x v="59"/>
    <x v="3"/>
  </r>
  <r>
    <n v="1974"/>
    <s v="HJ875"/>
    <x v="10"/>
    <s v="1655MTU/13OTU/1655MTU"/>
    <x v="0"/>
    <x v="7"/>
    <n v="19"/>
    <s v="August"/>
    <x v="5"/>
    <s v="19 August 1944"/>
    <x v="0"/>
    <s v="SOC 19.8.44 (Air Britain Serials)"/>
    <x v="4"/>
    <x v="3"/>
    <x v="1"/>
    <x v="1"/>
    <x v="2"/>
    <x v="1"/>
    <m/>
    <n v="8"/>
    <x v="35"/>
    <x v="0"/>
    <n v="1"/>
    <x v="1"/>
    <x v="12"/>
    <x v="2"/>
  </r>
  <r>
    <n v="7643"/>
    <s v="HR259"/>
    <x v="12"/>
    <n v="248"/>
    <x v="0"/>
    <x v="12"/>
    <n v="19"/>
    <s v="August"/>
    <x v="5"/>
    <s v="19 August 1944"/>
    <x v="0"/>
    <s v="Engine cut ditched off Ile de Groix 19.8.44 (Air Britain Serials)"/>
    <x v="2"/>
    <x v="3"/>
    <x v="2"/>
    <x v="1"/>
    <x v="2"/>
    <x v="1"/>
    <m/>
    <n v="8"/>
    <x v="35"/>
    <x v="0"/>
    <n v="1"/>
    <x v="0"/>
    <x v="52"/>
    <x v="3"/>
  </r>
  <r>
    <n v="2275"/>
    <s v="KB224"/>
    <x v="13"/>
    <s v="1655MTU"/>
    <x v="0"/>
    <x v="7"/>
    <n v="19"/>
    <s v="August"/>
    <x v="5"/>
    <s v="19 August 1944"/>
    <x v="0"/>
    <s v="Mosquito KB224 from 1655 Mosquito Training Unit. This Mosquito was one of 200 Mk XX Mosquitoes delivered between March and July 1944 by DH Canada, Downsview. Serial KB224 from 1655 Mosquito Training Unit. 'Control lost in turbulence; bunted and wing detached, Lebbitts Wood, Salop, 19.8.44.' Actually Leebotwood. (post on Key Publishing Forum - http://forum.keypublishing.co.uk/showthread.php?t=73261 site had been excavated before 20 years ago so only the deep wreckage was untouched. A Merlin and leg had already been recovered previously. There are hundreds of small parts covered in clay (same) 1655 MTU 19/08/1944 Training KB224 Mosquito XX T/o 1005 Wyton for a cross country, during which the crew were instructed to climb to 28,000 feet, the order being given at around midday. Little else is known, except it is believed the Mosquito performed a bunt before shedding one of its wings and crashing 1225 at Downs Farm, Longor, 8 miles SSW of Shrewsbury, wreckage being spread over a wide area. Investigators thought that the oxygen supply may have failed. F/Lt J MPearce 23 125871 CHELTENHAM CREMATORIUM 2451058, P/O A AYoung 20 164218 NEWBURN (LEMINGTON) CEMETERY 2810029 (http://www.156squadron.com/display_newpff_roll.asp?ID=1655%20MTU) Control lost in turbulence hunted and wing detached Lebbitts Wood Salop. 19.8.44 (Air Britain Serials) 19.08.44 1655MTU. KB224 Crashed at Lebbitts Wood, Salop, after pilot lost control during violent bump which threw him to the roof, followed by a violent turn which caused mainplane to break off, killing two. (Mosquito Crash Log)"/>
    <x v="2"/>
    <x v="2"/>
    <x v="55"/>
    <x v="1"/>
    <x v="2"/>
    <x v="1"/>
    <m/>
    <n v="8"/>
    <x v="35"/>
    <x v="0"/>
    <n v="1"/>
    <x v="1"/>
    <x v="12"/>
    <x v="1"/>
  </r>
  <r>
    <n v="2899"/>
    <s v="KB315"/>
    <x v="8"/>
    <s v="USAAF"/>
    <x v="1"/>
    <x v="0"/>
    <n v="19"/>
    <s v="August"/>
    <x v="5"/>
    <d v="1944-08-19T00:00:00"/>
    <x v="0"/>
    <s v="The most famous Downsview-built Mosquito was undoubtedly The &quot;Spook&quot;, USAAF F-8 no. 334926. According to de Havilland Canada records, &quot;Spook&quot; was originally KB 315, an early B. Mark VII model, and the third delivered to the USAAF. Its crew, pilot Major James Setchell and navigator Captain Jerome C. Alexander, successfully ferried &quot;Spook&quot; over the North Atlantic route and down to North Africa. Along with another F-8, &quot;Faintin' Floozie III&quot;, piloted by Lt. Col. Karl &quot;Pops&quot; Polifca, it was delivered to the 32nd Squadron, 5th Pursuit Group, 12th Air Force, Mediterranean Theater of Operations, at Oran, Algeria, joining Lockheed F-4 Lightnings and RAF Mosquitos in the photo reconnaissance role._x000a__x000a_The &quot;Spook&quot; was employed in photographing potential targets, troop movements, supply lines, enemy bases, etc., in Tunisia, and then later in Sicily and Italy. Setchell was awarded the DFC for flying through intense flak to complete his mission on Jan. 16 and 17, 1944. Eventually, Setchell was shot down behind enemy lines in Italy while flying an F-4 Lightning and was captured. After several months, Setchell managed to escape and walk back to friendly territory. _x000a__x000a_The F-8s normally carried extra fuel tanks in the bomb bay, and had Fairchild K-17 or K.-22 cameras mounted in the nose and rear fuselage._x000a__x000a_(http://www.museevirtuel-virtualmuseum.ca/sgc-cms/histoires_de_chez_nous-community_memories/pm_v2.php?id=story_line&amp;lg=English&amp;fl=0&amp;ex=00000430&amp;sl=3198&amp;pos=1)_x000a__x000a_The officer you are inquiring about, Lt Col James Setchell, was my father. Among other aircraft, he flew a Canadian-built F-5 called &quot;The Spook,&quot; a picture of which is shown in Fat Cat's response of 8/18/2007. That foto was taken in Aug 1943 at the DeHavilland plant near Toronto, and shows my father, then-Major Setchell with his navigator, then-Capt Jerome &quot;Alex&quot; Alexander._x000a__x000a_James F (Bill) Setchell, Jr _x000a_Centerville, Ohio USA (Near Dayton, OH)_x000a__x000a_My father flew both the F-8 and the F-5 during WW-II...and assorted other aircraft from time to time. The F-8 was called the Spook, and I have quite a few pictures of it; however, I do not have any photos of my father with any of the F-5s he flew. _x000a__x000a__x000a_The F-8 aircraft was named after me, actually, as he considered me one of the scariest-looking babies he had ever seen...I was an infant at that time and I carry a picture of my father and me from back then in my wallet to this day...y'know, actually, to be perfectly honest about it, I was a pretty ugly baby - he could well have been right!)._x000a__x000a__x000a_Regarding your question about &quot;...what became of him after he delivered the P-38 from the UK to Italy...&quot;, he actually flew the Spook from the US to England to Tunisia and eventually to Italy - not a P-38. Please see below._x000a__x000a__x000a_As recorded in my father's flight notebook and in a number of photographs I have at home, my father and his navigator, Capt Alexander, flew his F-8 &quot;Spook&quot; Mosquito, Serial # 43-34926 from the US to La Marsa, Tunisia, arriving La Marsa on 18 Oct 1943 via Goose Bay, BW1, Meeks, Preswick, St Maugen (i.e., Cornwall!!!), and Casa Blanca. On 10 Nov 1943 he flew the Spook to Algiers with FDR, Jr (who was stationed with him at La Marsa). My father and the Spook transferred to San Severo, Italy on 7 Dec 1943. By 15 Jan 1944 he was at 5th Army HQ, living in a tent with Col Karl Polifka, his friend and commanding officer. (As a side note, I know Karl Polifka, Jr...we met years ago...it was a fascinating experience for both of us). My father's last recorded mission with the Spook was 13 Mar 1944, when he returned from a night mission north of Rome with a bad engine. Some time after that, he transferred to Bari, where he flew F-5s. On 10 Sep 1944 during a high-speed, low-level photo-recce mission over German positions in Greece, his F-5 was hit by ground fire, and he had to crash-land the F-5 into the water just off the coast of Greece. He survived the crash landing, and was picked up out of the water by Greek patriots who hid him out from the Germans until Athens was liberated and he could make it home. _x000a__x000a_Quick correction. I just re-read the original copy of my father's post-mission report from when he was shot down just off the coast of Greece. It begins: &quot;Sept. 10. Sun. Departed San Severo 0930 i F-5 #123. Landed Bari 1000 and had fuel topped off....&quot; _x000a_My earlier statement about my father transferring to Bari must have been incorrect, as it looks like he remained at San Severo._x000a__x000a__x000a_I have seen references to the fact that the Spook was shot down before (as mentioned in Leendert's note above), but I expect such stories may be confused with the F-5 shoot-down, since I learned in 1998 that the Spook ended its career during a crash landing on 19 Aug 1944 while assigned to the 12th AF 29 Jul 1998 letter from the Air Force Historical Research Agency along with a copy of the flight log, not quite a month before my father's F-5 was shot down (10 Sep 1944)._x000a__x000a__x000a_After the war, both Alexander and my father remained in the USAF. My father became ill with a brain tumor in 1958 while attending the Industrial College of the Armed Forces at Ft McNair, and, as noted in shooshoobaby's note above, passed away in 1960. He and my mother are buried in Arlington National Cemetery. Alexander (&quot;Alex&quot; to us) eventually retired in Watsonville, CA (near where Col Polifka's wife Helen lived), and he passed away several years ago._x000a__x000a_(http://forum.armyairforces.com/tm.aspx?m=118182&amp;high=Mosquito) to USAAF as 43-34926 (Air Britain Serials)"/>
    <x v="2"/>
    <x v="3"/>
    <x v="40"/>
    <x v="1"/>
    <x v="2"/>
    <x v="1"/>
    <m/>
    <n v="8"/>
    <x v="35"/>
    <x v="0"/>
    <n v="1"/>
    <x v="0"/>
    <x v="33"/>
    <x v="1"/>
  </r>
  <r>
    <n v="7315"/>
    <s v="LR296"/>
    <x v="12"/>
    <s v="BOAC"/>
    <x v="0"/>
    <x v="13"/>
    <n v="19"/>
    <s v="August"/>
    <x v="5"/>
    <s v="19 August 1944"/>
    <x v="0"/>
    <s v="G-AGKP Crashed into North Sea nr Leuchars 19.8.44 (Air Britain Serials)"/>
    <x v="2"/>
    <x v="2"/>
    <x v="127"/>
    <x v="1"/>
    <x v="2"/>
    <x v="1"/>
    <m/>
    <n v="8"/>
    <x v="35"/>
    <x v="0"/>
    <n v="1"/>
    <x v="1"/>
    <x v="36"/>
    <x v="0"/>
  </r>
  <r>
    <n v="7134"/>
    <s v="MM354"/>
    <x v="18"/>
    <s v="540/544"/>
    <x v="0"/>
    <x v="0"/>
    <n v="19"/>
    <s v="August"/>
    <x v="5"/>
    <s v="19 August 1944"/>
    <x v="0"/>
    <s v="Mossie with crew F/O Vickers DFM &amp; F/S Moseley photographed railways in Paris area and was attacked by a pair of Bf 109s. Badly damaged it crashed into a wood in &quot;no mans land&quot;. Injured crew were picked up by Amerian advanced patrol. According to Sharp and Bowyer's book 'Mosquito',MM 354 came down somewhere in the area of Chateaudun. Damaged by Bf109s and crash-landed in wood in Normandy 19.8.44 DBR (Air Britain Serials)"/>
    <x v="1"/>
    <x v="0"/>
    <x v="1"/>
    <x v="1"/>
    <x v="0"/>
    <x v="34"/>
    <m/>
    <n v="8"/>
    <x v="35"/>
    <x v="0"/>
    <n v="1"/>
    <x v="0"/>
    <x v="27"/>
    <x v="0"/>
  </r>
  <r>
    <n v="2958"/>
    <s v="NS625"/>
    <x v="18"/>
    <s v="USAAF"/>
    <x v="0"/>
    <x v="4"/>
    <n v="20"/>
    <s v="August"/>
    <x v="5"/>
    <s v="20 August 1944"/>
    <x v="0"/>
    <s v="MACR 7949 20 Aug 44, 25 Group On a sortie to Bremen, 1st Lt Ray L. Musgrove and 2nd Lt. Harold L. Fordham, latter given as &quot;RMC&quot; on 16 April 1945 (http://www.footnote.com/image/28665672/#28665694) Service numbers 0-680489 and 0-678712 respectively. The Pilot was Lt. Ray L. Musgrove MIA , Navigator Lt. Harold F. Fordham POW, MACR # 7949 (http://forum.armyairforces.com/tm.aspx?m=181772&amp;high=Mosquito) (Air Britain Serials)"/>
    <x v="3"/>
    <x v="4"/>
    <x v="1"/>
    <x v="1"/>
    <x v="3"/>
    <x v="1"/>
    <m/>
    <n v="8"/>
    <x v="35"/>
    <x v="0"/>
    <n v="1"/>
    <x v="0"/>
    <x v="33"/>
    <x v="0"/>
  </r>
  <r>
    <n v="840"/>
    <s v="NT148"/>
    <x v="12"/>
    <n v="169"/>
    <x v="0"/>
    <x v="17"/>
    <n v="20"/>
    <s v="August"/>
    <x v="5"/>
    <s v="20 August 1944"/>
    <x v="0"/>
    <s v="20.08.1944 Training 169 crashed whie recovering from dive. Leicester Square Farm, between Syderstone and Sculthorpe airfield 1500 (BCL). F/S TMV Burr +, Sgt JE Evans +, Burr lies in Cambridge Cita Cem, Evans in Crayford Cem Lost wing recovering from dive on training flight 5m E of Syderstone Norfolk 20.8.44 (Air Britain Serials) 20.08.44 169 Sqn. MT148 Pilot lost control of aircraft in cloud and spun in five miles east of Siderstone, Leicester Square Farm, Norfolk. (Mosquito Crash Log)"/>
    <x v="2"/>
    <x v="2"/>
    <x v="35"/>
    <x v="1"/>
    <x v="2"/>
    <x v="1"/>
    <m/>
    <n v="8"/>
    <x v="35"/>
    <x v="0"/>
    <n v="1"/>
    <x v="0"/>
    <x v="65"/>
    <x v="0"/>
  </r>
  <r>
    <n v="6170"/>
    <s v="HK291"/>
    <x v="2"/>
    <n v="125"/>
    <x v="0"/>
    <x v="2"/>
    <n v="20"/>
    <s v="August"/>
    <x v="5"/>
    <s v="20/21 August 1944"/>
    <x v="1"/>
    <s v="21.08.1944 Diver patrol 125 anti V1 from Middle Wallop shot down by own AA fire. off Hastings (FCL). F/L GE Dunfee +, F/O BA Williams ok, cv at Marshalls(Cambridge), delivered as MKXVI 04.09.43-26.02.44. Navigator rescued from dinghy, no known grave for pilot. Shot down by own AA on V-1 patrol off Hastings Sussex 21.8.44 (Air Britain Serials) 21.08.44 125 Sqn. HK291 Aircraft was being homed through gun belt in distress but was shot down by 'friendly' gunfire believing that it was a flying bomb. Navigator baled out but pilot was lost with aircraft in sea south of Hastings. (Mosquito Crash Log)"/>
    <x v="0"/>
    <x v="14"/>
    <x v="45"/>
    <x v="1"/>
    <x v="4"/>
    <x v="1"/>
    <m/>
    <n v="8"/>
    <x v="35"/>
    <x v="0"/>
    <n v="1"/>
    <x v="0"/>
    <x v="74"/>
    <x v="2"/>
  </r>
  <r>
    <n v="3504"/>
    <s v="DZ433"/>
    <x v="4"/>
    <s v="109/1655MTU"/>
    <x v="0"/>
    <x v="7"/>
    <n v="21"/>
    <s v="August"/>
    <x v="5"/>
    <s v="21 August 1944"/>
    <x v="0"/>
    <s v="1655 MTU 21/08/1944 Training DZ433 Mosquito IV T/o 1717 Wyton for a cross country which ended with the Mosquito spinning out of cloud and crashing 1802 at Everton, 5 miles SSE from Finngley, Nottinghamshire. F/O R BBingham 24 52508 FINNINGLEY (HOLY TRINITY AND ST. OSWALD) CHURCHYARD EXTENSION 2702940 W/O1 MCrowe 28 655586 PAISLEY (HAWKHEAD) CEMETERY (http://www.156squadron.com/display_newpff_roll.asp?ID=1655%20MTU) Spun into ground out of cloud 5m S of Finningley 21.8.44 (Air Britain Serials) 21.08.44 1655MTU. DZ433 Pilot lost control in cloud and went into a spin five miles south of Finningley, killing two. (Mosquito Crash Log)"/>
    <x v="2"/>
    <x v="2"/>
    <x v="35"/>
    <x v="1"/>
    <x v="2"/>
    <x v="1"/>
    <m/>
    <n v="8"/>
    <x v="35"/>
    <x v="0"/>
    <n v="1"/>
    <x v="1"/>
    <x v="12"/>
    <x v="0"/>
  </r>
  <r>
    <n v="3466"/>
    <s v="LR352"/>
    <x v="12"/>
    <n v="248"/>
    <x v="0"/>
    <x v="12"/>
    <n v="21"/>
    <s v="August"/>
    <x v="5"/>
    <s v="21 August 1944"/>
    <x v="0"/>
    <s v="21/08/1944 de Havilland Mosquito FB Mark VI LR352 of 248 Squadron overshot on a single engined landing at RAF Portreath and crashed. (http://www.rafdavidstowmoor.org/pages/crash_log/crashlog44.htm) Engine cut returning from patrol swung and u/c collapsed Portreath 21.8.44 (Air Britain Serials) 21.08.44 248 Sqn. LR352 Aircraft overshot at Portreath aerodrome on single engine landing. (Mosquito Crash Log)"/>
    <x v="2"/>
    <x v="7"/>
    <x v="2"/>
    <x v="1"/>
    <x v="2"/>
    <x v="1"/>
    <m/>
    <n v="8"/>
    <x v="35"/>
    <x v="0"/>
    <n v="1"/>
    <x v="0"/>
    <x v="52"/>
    <x v="0"/>
  </r>
  <r>
    <n v="2037"/>
    <s v="MM360"/>
    <x v="18"/>
    <s v="541/540"/>
    <x v="0"/>
    <x v="0"/>
    <n v="21"/>
    <s v="August"/>
    <x v="5"/>
    <s v="21 August 1944"/>
    <x v="0"/>
    <s v="BOYD, Wt Off Kenneth Leslie, NZ411381, RNZAF - Mosquito Pilot 540 Sqn, RAF - 21 Aug 1944 (Age 24); Runnymede Memorial.and F/S H.R. Read MIA. Luftwaffe claim: 21.08.44 Ofw. Müller 10./JG 300 Mosquito  TE-3 (W. Darsser Ort) at 6.000 m. 15.55 Film C. 2025/I Anerk: Nr.7 Missing from PR mission to Stettin 21.8.44 (Air Britain Serials)"/>
    <x v="0"/>
    <x v="0"/>
    <x v="128"/>
    <x v="13"/>
    <x v="0"/>
    <x v="78"/>
    <m/>
    <n v="8"/>
    <x v="35"/>
    <x v="0"/>
    <n v="1"/>
    <x v="0"/>
    <x v="16"/>
    <x v="0"/>
  </r>
  <r>
    <n v="6591"/>
    <s v="KB332"/>
    <x v="13"/>
    <s v="8 OT"/>
    <x v="2"/>
    <x v="7"/>
    <n v="22"/>
    <s v="August"/>
    <x v="5"/>
    <d v="1944-08-22T00:00:00"/>
    <x v="0"/>
    <s v="Aircraft struck ground at high rate of speed during searchlight exercise, may have caught fire or exploded in the air. May have been coded M. F/O Edward Charles John Collins AUS414906 and F/O William Thomas Slaughter AUS434658 both killed. (National Archives of Australia) RCAF Accident Harmony NS/Greenwood NS (Air Britain Serials)"/>
    <x v="2"/>
    <x v="2"/>
    <x v="52"/>
    <x v="1"/>
    <x v="2"/>
    <x v="1"/>
    <m/>
    <n v="8"/>
    <x v="35"/>
    <x v="0"/>
    <n v="1"/>
    <x v="1"/>
    <x v="106"/>
    <x v="1"/>
  </r>
  <r>
    <n v="6821"/>
    <s v="NT229"/>
    <x v="12"/>
    <n v="464"/>
    <x v="0"/>
    <x v="16"/>
    <n v="22"/>
    <s v="August"/>
    <x v="5"/>
    <s v="22 August 1944"/>
    <x v="0"/>
    <s v="08.1944 raid on railway marshalling yards 464 RAAF to Dijon from no info. no info (MIAS). W/C P Panitz +, F/L R Williams +, no further info Peter Panitz and Dickie Williams. Served with 464 Sqn, under RAF control 7/44. (Brian Fillery's website) SB-G (The Gestapo Hunters) According to &quot;Mosquito Monograph&quot; by David Vincent, the Panitz/Williams target for that day was the marshelling yards at Chagny near Dijon where ammunition and supply trains had been reported. The Mosquitos attacked at zero feet and were most successful. However intense accurate flak at Le Creusot hit several aircraft including, it was presumed, the CO's about which nothing was subsequently heard. The 464 Squadron diary stated &quot;Nobody saw him break off and his fate is unknown--we sincerely hope he managed to make a landing and was able to hide away.&quot; Unfortunately both crew members were killed in action. Shot down by flak at around 1800 near Neveres, W/C G. Panitz and F/L R.S. Williams both killed. Missing (Chagny) 22.8.44 (Air Britain Serials) The 464 Squadron History &quot;The Gestapo Hunters&quot; states that Panitz' family were informed after the war by the Dept of Air and by the Parish priest of Bona that his aircraft had been hit by flak, then stuck the side of a hill at low altitude. Williams had baled out, sadly too low."/>
    <x v="0"/>
    <x v="1"/>
    <x v="1"/>
    <x v="1"/>
    <x v="1"/>
    <x v="1"/>
    <m/>
    <n v="8"/>
    <x v="35"/>
    <x v="0"/>
    <n v="1"/>
    <x v="0"/>
    <x v="46"/>
    <x v="0"/>
  </r>
  <r>
    <n v="3075"/>
    <s v="MM308"/>
    <x v="18"/>
    <s v="USAAF"/>
    <x v="0"/>
    <x v="4"/>
    <n v="22"/>
    <s v="August"/>
    <x v="5"/>
    <s v="22 August 1944"/>
    <x v="2"/>
    <s v="440512 MOSQUITO MM-308 ALCONBURY, UK 482 (Thomas Ensminger) SOC 22.8.44 (Air Britain Serials)"/>
    <x v="4"/>
    <x v="3"/>
    <x v="1"/>
    <x v="1"/>
    <x v="2"/>
    <x v="1"/>
    <m/>
    <n v="8"/>
    <x v="35"/>
    <x v="0"/>
    <n v="1"/>
    <x v="0"/>
    <x v="33"/>
    <x v="0"/>
  </r>
  <r>
    <n v="7736"/>
    <s v="MM355"/>
    <x v="18"/>
    <n v="540"/>
    <x v="0"/>
    <x v="0"/>
    <n v="23"/>
    <s v="August"/>
    <x v="5"/>
    <s v="23 August 1944"/>
    <x v="0"/>
    <s v="Came down at 1733 at Westgat near Den Helder F/L T.R. Jenkins pilot (1944 sec_tcm5-7285) Missing from PR mission to Den Helder 23.8.44 (Air Britain Serials) F/S D.C. Dawson; 540 Sqn"/>
    <x v="3"/>
    <x v="4"/>
    <x v="1"/>
    <x v="1"/>
    <x v="3"/>
    <x v="1"/>
    <s v="Do not believe this is the aircraft attacked by Mueller, given relative locations of Den Helder and Eindhoven. See KB242. Mueller's claim at 23.25-30."/>
    <n v="8"/>
    <x v="35"/>
    <x v="0"/>
    <n v="1"/>
    <x v="0"/>
    <x v="16"/>
    <x v="0"/>
  </r>
  <r>
    <n v="6873"/>
    <s v="PF390"/>
    <x v="20"/>
    <s v="RAE"/>
    <x v="0"/>
    <x v="1"/>
    <n v="23"/>
    <s v="August"/>
    <x v="5"/>
    <s v="23 August 1944"/>
    <x v="0"/>
    <s v="Engine cut on take-off stalled hit trees and crashed Farnborough 23.8.44 (Air Britain Serials)"/>
    <x v="2"/>
    <x v="2"/>
    <x v="2"/>
    <x v="1"/>
    <x v="2"/>
    <x v="1"/>
    <m/>
    <n v="8"/>
    <x v="35"/>
    <x v="0"/>
    <n v="1"/>
    <x v="1"/>
    <x v="61"/>
    <x v="6"/>
  </r>
  <r>
    <n v="82"/>
    <s v="DK321"/>
    <x v="4"/>
    <s v="109/1655MTU"/>
    <x v="0"/>
    <x v="7"/>
    <n v="23"/>
    <s v="August"/>
    <x v="5"/>
    <s v="23/24 August 1944"/>
    <x v="1"/>
    <s v="Taken to 42,000 feet on a test flight with 109 Squadron (Beam Bombers) 1655 MTU 23/08/1944 Training DK321 Mosquito IV T/o 1844 Warboys for night training. Approached on one engine but while attempting to overshoot, lost control and crash landed 2109 some 600 yards from the end of the runway. F/Lt N ELilley (http://www.156squadron.com/display_newpff_roll.asp?ID=1655%20MTU) Crashed on landing Warboys 23.8.44 (Air Britain Serials) 23.08.44 1655MTU. DK321 Aircraft swung on overshoot and undercarriage collapsed at Warboys aerodrome. Crew unhurt. (Mosquito Crash Log)"/>
    <x v="2"/>
    <x v="2"/>
    <x v="6"/>
    <x v="1"/>
    <x v="2"/>
    <x v="1"/>
    <m/>
    <n v="8"/>
    <x v="35"/>
    <x v="0"/>
    <n v="1"/>
    <x v="1"/>
    <x v="12"/>
    <x v="0"/>
  </r>
  <r>
    <n v="1771"/>
    <s v="KB242"/>
    <x v="13"/>
    <s v="627/608"/>
    <x v="0"/>
    <x v="8"/>
    <n v="23"/>
    <s v="August"/>
    <x v="5"/>
    <s v="23/24 August 1944"/>
    <x v="1"/>
    <s v="24.08.1944 2135 608 to Köln from Downham Market attacked 4x by fighter, crash landed. at Woodbridge airfield, Suffolk 0110 (BCL). F/L SO Webb RCAF ok, P/O Campbell ok,. Friedrich-Karl Mueller made a claim for a Mosquito at 2325 on the 23rd at Eindhoven (23.08.44 Hptm. Friedrich-Karl Müller 1./NJGr. 10 Mosquito  Eindhoven: 8.000-3.000 m. 23.25-30 Film C. 2025/I Anerk: Nr.-) - Eindhoven on the way to Cologne from Norwich, Cologne was raided by Mossies on the 23rd / 24th. &quot;Serial Range KB100 - KB299. 200 Mosquito B.MkXX. Delivered by De Havilland, Toronto, Canada. Nine to the USAAF as F8. Part of a batch of 245. Airborne 2135 23Aug44 from Downham Market. attacked four times by a fighter and, subsequently, crash-landed at RAF Woodbridge, Suffolk. No crew injuries, but the Mosquito was wrecked. F/L S.O.Webb RCAF P/O Campbell 608 joined 8 Group at Downham Market wef 1Aug44. F/L Webb was destined to be KIA 10Nov44; F/O Campbell again survived but with injuries. See: KB360. &quot; (Chorley via Lost Bombers) Hit by flak and night fighter and crashlanded Woodbridge 24.8.44 (Air Britain Serials) 23.08.44 608 Sqn. KB242 Crash landed at Woodbridge after damage by German fighters. (Mosquito Crash Log)  Attacked by Mueller in a Bf 109 according to http://falkeeins.blogspot.com.au/search/label/Moskito%20hunting . Campbell also on KB360 which crashed at Friday Bridge in the November. (http://www.rafcommands.com/forum/showthread.php?15640-F-O-Campbell-RAFVR-608-Sqdn-navigator)"/>
    <x v="1"/>
    <x v="0"/>
    <x v="129"/>
    <x v="25"/>
    <x v="0"/>
    <x v="1"/>
    <m/>
    <n v="8"/>
    <x v="35"/>
    <x v="0"/>
    <n v="1"/>
    <x v="0"/>
    <x v="107"/>
    <x v="1"/>
  </r>
  <r>
    <n v="7695"/>
    <s v="PF384"/>
    <x v="20"/>
    <s v="1655MTU/692"/>
    <x v="0"/>
    <x v="8"/>
    <n v="23"/>
    <s v="August"/>
    <x v="5"/>
    <s v="23/24 August 1944"/>
    <x v="1"/>
    <s v="23.08.1944 2140 692 to Köln from Gransden Lodge outbound, crashed. Waferhill Farm near Norwich 2210 (BCL). W/O GT Collinson +, Sgt LW Youens +. Collinson rests in Stoke on Trent, Youens in Melcome Regis Cem, Weymouth &quot;Serial Range PF379 - PF415. 37 Mosquito B.Mk.XV1. Powered by Merlin 72/73 engines. Part of a batch of 195 delivered by Percival Aircraft (Luton) between 15May44 and 5Dec45. Airborne 2140 23Aug44 from Gransden Lodge. Outbound, crashed 2210 at Waferhill Farm near Norwich, cause unknown. Both airmen were taken to their home towns for burial; W/O Collinson in Stoke-on- Trent (Fenton) Cemetery; Sgt Youens in Melcombe Regis Cemetery, Weymouth, Dorset. W/O G.T.Collinson KIA Sgt L.W.Youens KIA &quot; (Chorley via Lost Bombers) Engine cut and control lost en route to Cologne Wafer Hill Farm nr Norwich 22.8.44 (Air Britain Serials) 22.08.44 692 Sqn. PF384 Pilot lost control and crashed at Wafer Hill Farm, near Norwich after failure of the port engine, the 4,000 lb bomb being carried at the time contributed to loss of control. (Mosquito Crash Log)"/>
    <x v="2"/>
    <x v="7"/>
    <x v="2"/>
    <x v="1"/>
    <x v="2"/>
    <x v="1"/>
    <m/>
    <n v="8"/>
    <x v="35"/>
    <x v="0"/>
    <n v="1"/>
    <x v="0"/>
    <x v="66"/>
    <x v="6"/>
  </r>
  <r>
    <n v="759"/>
    <s v="DZ309"/>
    <x v="2"/>
    <s v="8OTU/239"/>
    <x v="0"/>
    <x v="17"/>
    <n v="24"/>
    <s v="August"/>
    <x v="5"/>
    <s v="24 August 1944"/>
    <x v="0"/>
    <s v="24.08.1944 1405 Air Test 239 from West Raynham on return port engine failed, crash landed. near West Raynham airfield 1440 (BCL). F/O IG Walker ok, , Bellylanded at West Raynham 24.8.44 (Air Britain Serials)"/>
    <x v="2"/>
    <x v="2"/>
    <x v="2"/>
    <x v="1"/>
    <x v="2"/>
    <x v="1"/>
    <m/>
    <n v="8"/>
    <x v="35"/>
    <x v="0"/>
    <n v="1"/>
    <x v="0"/>
    <x v="63"/>
    <x v="0"/>
  </r>
  <r>
    <n v="1314"/>
    <s v="LR257"/>
    <x v="12"/>
    <s v="464/21/464/107"/>
    <x v="0"/>
    <x v="16"/>
    <n v="24"/>
    <s v="August"/>
    <x v="5"/>
    <s v="24/25 August 1944"/>
    <x v="1"/>
    <s v="ROGERS, WO L.H. - Pilot - No.107 Sqn - Mosquito LR257 - 25 August 1944 - buried in France (Hugh Halliday) 24/25 August 1944, Coded F, failed to return from an intruder to Dieppe-Rouen, lost at around 0055. W/O L.H. Rogers and F/S H.B. Pounder both killed. (2nd TAF) Missing from Intruder mission nr Rouen 25.8.44 (Air Britain Serials)"/>
    <x v="3"/>
    <x v="4"/>
    <x v="1"/>
    <x v="1"/>
    <x v="3"/>
    <x v="1"/>
    <m/>
    <n v="8"/>
    <x v="35"/>
    <x v="0"/>
    <n v="1"/>
    <x v="0"/>
    <x v="57"/>
    <x v="0"/>
  </r>
  <r>
    <n v="4135"/>
    <s v="NS952"/>
    <x v="12"/>
    <n v="107"/>
    <x v="0"/>
    <x v="16"/>
    <n v="25"/>
    <s v="August"/>
    <x v="5"/>
    <d v="1944-08-25T00:00:00"/>
    <x v="0"/>
    <s v="Coded S, 25 August 1944 at 18.10, shot down by flak 4 miles SW of Laon, F/L A.J. Rippon killed, F/S T.A.F. Ridout evaded. (2nd TAF) Crash à 19 Heures au lieu dit : bois de chaussier vers le hameau de Colombey. Mission Bombardement d'un train de munitions en gare de Saint Rémy, le train étant paré de Croix rouges, le Mosquito bombardera la Gare avant d'être atteint par la Flak . Le pilote Flight-Lieutnant Anthony John RIPPON (DFC) mat 42262 RAF sera tué et inhumé au cimetière d'Ouroux. Le Navigateur Sergeant Terence RIDOUT sera récupéré par le Maquis, il reviendra en Saône et Loire en 1998 . Il existe une stèle sur la place du Hameau de Colombey inaugurée en 1994. (http://www.histavia21.net/HISTAV2/SAONELOIRE.htm ) This plane was shot down by the flak over Chalon-sur-Saône (Burgundy - France) on 08.25 1944 and crashed into a wood at Ouroux-sur-Saône.n (http://www.rafcommands.com/forum/showthread.php?t=608) A plaque erected in the town indicates Rippon had been wounded, but stayed with the aircraft to allow Ridout to escape (http://www.histavia21.net/HISTAV2/Ouroux_sur_Saone_A_Rippon.jpg) Engine cut bellylanded at Ford 24.8.44 (Air Britain Serials)"/>
    <x v="0"/>
    <x v="1"/>
    <x v="1"/>
    <x v="1"/>
    <x v="1"/>
    <x v="1"/>
    <m/>
    <n v="8"/>
    <x v="35"/>
    <x v="0"/>
    <n v="1"/>
    <x v="0"/>
    <x v="57"/>
    <x v="0"/>
  </r>
  <r>
    <n v="2259"/>
    <s v="MM135"/>
    <x v="20"/>
    <s v="571/105/692"/>
    <x v="0"/>
    <x v="8"/>
    <n v="25"/>
    <s v="August"/>
    <x v="5"/>
    <s v="25/26 August 1944"/>
    <x v="1"/>
    <s v="26.08.1944 2155 692 to Berlin from Gransden Lodge probably altimeter misreading. Park Farm Od Warden, 6miles SE Bedford 0245 (BCL). S/L WDW Bird +, Sgt FW Hudson +, Bird rests in home town, Hudson buried in Cambridge_x000a__x000a__x000a_No.692 ‘Fellowship of the Bellows’ (B) Squadron, was part of No.8 (P.F.F.) Group’s Light Night Striking Force. On the night of the 25th/26th August, 1944, a force of 21 Mossies carried out a minor op against the ‘Big City’ (Berlin). _x000a__x000a_One of the aircraft participating from No.692 Squadron was a De Havilland Mosquito B.Mk.XVI s/n MM135 and coded P3-?. It was crewed by:_x000a__x000a_40361 Squadron Leader Walter Douglas Wilberforce Bird, R.A.F._x000a_1801746 Sergeant Francis William Hudson, R.A.F.V.R. _x000a__x000a_Although No.692 Squadron was based at R.A.F. Station Graveley, Huntingdonshire, Mosquitoes taking part aircraft departed from R.A.F. Station Gransden Lodge, Bedfordshire. Bird and Hudson took off at 21:55 hours local time enroute to their target. They crashed at O2:45 at Park Farm, Old Warden, which is situated six miles southeast of Bedford. There was some speculation as to the cause of the accident as the crash was attributed to. One possible cause cited was a misread altimeter. _x000a__x000a_Squadron Leader Bird was buried with full military honours in his hometown in the Worting (St. Thomas of Canterbury) Churchyard, Hampshire. He rests in the southeast corner._x000a__x000a_Sergeant Hudson is buried in the Cambridge City Cemetery, Cambridgeshire in Grave Number 13567 _x000a__x000a_(Chris Charland) Flew into ground Old Warden Beds. 26.8.44 on return (Air Britain Serials) 26.08.44 692 Sqn. MM135 Crashed with both engines running at Park Farm, Old Warden, Beds., five miles from aerodrome at a shallow angle, cause was probably a mis-reading of the altimeter. (Mosquito Crash Log)"/>
    <x v="2"/>
    <x v="7"/>
    <x v="28"/>
    <x v="1"/>
    <x v="2"/>
    <x v="1"/>
    <m/>
    <n v="8"/>
    <x v="35"/>
    <x v="0"/>
    <n v="1"/>
    <x v="0"/>
    <x v="66"/>
    <x v="0"/>
  </r>
  <r>
    <n v="7201"/>
    <s v="MM140"/>
    <x v="20"/>
    <s v="627/692"/>
    <x v="0"/>
    <x v="8"/>
    <n v="25"/>
    <s v="August"/>
    <x v="5"/>
    <s v="25/26 August 1944"/>
    <x v="1"/>
    <s v="25.08.1944 2155 692 to Berlin from Gransden Lodge problems with undercarriage, on return crash landed. at Woodbridge airfield, Suffolk 2350 (BCL). F/L CH Burke ok, Sgt ILH Ramage ok, Was V on 692 Squadron, according to a combat report in AIR50/291, for an encounter with a nightfighter on 25/26 August 1944, over Berlin. Possible latter was flown by Kurt Welter, who made a claim for a Mosquito at 00:38 over Berlin - combat report was for 00:25. Welter's claim location was &quot;55, near Nienburg&quot;, the combat report for 52'30N 13'30E. Welter's location is WNW, the Mosquito's SE of Berlin. Swung on take-off Graveley 27.8.44 DBF (Air Britain Serials)"/>
    <x v="2"/>
    <x v="7"/>
    <x v="27"/>
    <x v="1"/>
    <x v="2"/>
    <x v="1"/>
    <m/>
    <n v="8"/>
    <x v="35"/>
    <x v="0"/>
    <n v="1"/>
    <x v="0"/>
    <x v="66"/>
    <x v="0"/>
  </r>
  <r>
    <n v="2316"/>
    <s v="HK419"/>
    <x v="17"/>
    <s v="96/FIU"/>
    <x v="0"/>
    <x v="2"/>
    <n v="26"/>
    <s v="August"/>
    <x v="5"/>
    <s v="26 August 1944"/>
    <x v="0"/>
    <s v="Hit by Lancaster ND632 while parked Ford 26.8.44 (Air Britain Serials) 26.08.44 FIU. HK419 Aircraft was struck by Lancaster N0632 which swung whilst making an emergency landing at Ford aerodrome. The Lancaster also struck and wrecked MM564. (Mosquito Crash Log)"/>
    <x v="2"/>
    <x v="2"/>
    <x v="19"/>
    <x v="1"/>
    <x v="2"/>
    <x v="1"/>
    <m/>
    <n v="8"/>
    <x v="35"/>
    <x v="0"/>
    <n v="1"/>
    <x v="0"/>
    <x v="51"/>
    <x v="2"/>
  </r>
  <r>
    <n v="1458"/>
    <s v="MM341"/>
    <x v="18"/>
    <n v="684"/>
    <x v="3"/>
    <x v="0"/>
    <n v="26"/>
    <s v="August"/>
    <x v="5"/>
    <s v="26 August 1944"/>
    <x v="0"/>
    <s v="Hit sea 13m S of Pondicherry 26.8.44 (Air Britain Serials)"/>
    <x v="2"/>
    <x v="3"/>
    <x v="59"/>
    <x v="1"/>
    <x v="2"/>
    <x v="1"/>
    <m/>
    <n v="8"/>
    <x v="35"/>
    <x v="0"/>
    <n v="1"/>
    <x v="0"/>
    <x v="50"/>
    <x v="0"/>
  </r>
  <r>
    <n v="5159"/>
    <s v="MM564"/>
    <x v="17"/>
    <s v="FIU"/>
    <x v="0"/>
    <x v="2"/>
    <n v="26"/>
    <s v="August"/>
    <x v="5"/>
    <s v="26 August 1944"/>
    <x v="0"/>
    <s v="Hit by Lancaster ND632 while parked Ford 26.8.44 DBF (Air Britain Serials)"/>
    <x v="2"/>
    <x v="2"/>
    <x v="19"/>
    <x v="1"/>
    <x v="2"/>
    <x v="1"/>
    <m/>
    <n v="8"/>
    <x v="35"/>
    <x v="0"/>
    <n v="1"/>
    <x v="0"/>
    <x v="51"/>
    <x v="2"/>
  </r>
  <r>
    <n v="1198"/>
    <s v="NS521"/>
    <x v="18"/>
    <s v="60 SAAF"/>
    <x v="1"/>
    <x v="0"/>
    <n v="26"/>
    <s v="August"/>
    <x v="5"/>
    <s v="26 August 1944"/>
    <x v="0"/>
    <s v="On August 26, 1944 village people near Munich observed a very low passing twin engined RAF aircraft with the words &quot;King George VI&quot; written on the nose.It has been probably a PR Mosquito,probably of No.680 Sqn.,based in San Severo Italy. Does anybody have information about this aircraft. Some hours later PR Mosquito NS 521 of No.60 Sqn.SAAF based at the same location, was shot down by Me 262 nearby,killing Lt. C. Mouton and Lt. D.Krynauw. (RAF Commands Forum - mebbe) Claim by Ofw. Reckers of Ekdo 262 according to Polish list 26.08.44 Ofw. Helmut Recker Epr. Kdo. 262 Mosquito  AD 4-1: 4.500 m. [S.W. Regensburg] 11.19 Film C. 2025/I Anerk: Nr.4 KU9587, downed 1120 3km S Breitenhill, 22km N Ingolstadt (http://www.footnote.com/image/28666860/mosquitoes%7CMosquito/) _x000a__x000a__x000a_The whole discussion started from the following post, related - interestingly - to the Luftwaffe: _x000a_&quot;A friend send me a newspaper page about this and I was really confused at the first moment but now I want to share this information with you . _x000a_In 1944 the germans transported smaller submarines from the Ostsee ( Baltic sea ) to the Schwarzes Meer ( Black sea ) They used the rivers Elbe and Donau for that , but from Dresden to Ingolstadt they had to use the Autobahn . This was a very heavy load at a special carrier , two heavy trucks pulling and two heavy trucks pushing . During this transports no other vehicle could use the Autobahn . _x000a_The Allied got notice about this transports and send aircrafts to bomb this transports . _x000a_At the 28.8.44 a recce Mosquito PR XIV of No 60 Squadron ( south african )from Foggia / Italy looked in the area of Zandt after this transport at 8 am at low level . _x000a_But suddenly a Me 262 appeared and shot the Mosquito down . _x000a_Mosquito : No 252 , &quot; King George VI &quot; _x000a_Pilot : Lt Christian Mouton , South Rhodesia , age 31 _x000a_Navigator: Daniel Krynauw , Cape Town , age 20 _x000a_Both were buried at the cemerty at Breitenhill . _x000a_Nothing is mentioned about the german pilot , quite an early Me 262 victory .&quot; _x000a__x000a_I mentioned that August 28 is too late for this operation, as Rumania had defected from the Axis camp five days earlier. And I don't think any U-Boot could be rescued in this fashion due to the hectic action taking place shortly after the unexpected defection. (http://www.worldwar2.ro/forum/index.php?showtopic=1261)_x000a__x000a_Friends found pieces from an RR-Engine, many relicts made from wood south of Donauwörth/Bavaria. The only information that was given by eyewitness, the plane (they mean if was an Spitfire) was burned and exploded by impact. (http://forum.12oclockhigh.net/showthread.php?t=11065) Missing from PR mission to Munich 26.8.44 (Air Britain Serials)"/>
    <x v="0"/>
    <x v="34"/>
    <x v="125"/>
    <x v="27"/>
    <x v="0"/>
    <x v="79"/>
    <m/>
    <n v="8"/>
    <x v="35"/>
    <x v="0"/>
    <n v="1"/>
    <x v="0"/>
    <x v="34"/>
    <x v="0"/>
  </r>
  <r>
    <n v="1028"/>
    <s v="DZ405"/>
    <x v="4"/>
    <s v="521/192"/>
    <x v="0"/>
    <x v="15"/>
    <n v="26"/>
    <s v="August"/>
    <x v="5"/>
    <s v="26/27 August 1944"/>
    <x v="1"/>
    <s v="27.08.1944 2222 operation in Stendal area 192 BS from Foulsham .26/27 August Lost without trace (BCL). W/O PFC Pearn +, F/S AJ Foster +, both rest in Rheinberg War Cem Missing from SD flight to Stendal 27.8.44 (Air Britain Serials) _x000a__x000a_MH - May have come down at Uetz, 25km S of Stendal http://www.google.com.au/url?q=http://www.xn--fhr-fischerhaus-uetz-bzb.de/geschichte_uetz.1.html&amp;sa=U&amp;ei=JJHyUKufG62XiAeP0IH4Bg&amp;ved=0CB4QFjAEODI&amp;sig2=9v1G3_6b5bXUbAUFOfGqgA&amp;usg=AFQjCNG8LIWAocvYTHA3u3egWxn8luWMNA says a Mosquito was shot down close to Uetz in August 1943, however as Uetz is near Potsdam, and no Mosquito loss for August 1943 matches, MH feels the year is almost certainly 1944. Website cites Enno Stephan, Die Treue und die Redlichkeit, Gerhard Stalling Verlag, 1968, S. 135/149 as source, and says a battery of I. Batterie der Flak-Scheinwerferabteilung 808 was stationed 900m from Uetz in March 1943, on the Feldweg nach Falkenrede (MH - Forest way to Falkenrede?)"/>
    <x v="3"/>
    <x v="4"/>
    <x v="1"/>
    <x v="1"/>
    <x v="3"/>
    <x v="1"/>
    <m/>
    <n v="8"/>
    <x v="35"/>
    <x v="0"/>
    <n v="1"/>
    <x v="0"/>
    <x v="43"/>
    <x v="0"/>
  </r>
  <r>
    <n v="1492"/>
    <s v="MM408"/>
    <x v="12"/>
    <n v="613"/>
    <x v="0"/>
    <x v="16"/>
    <n v="26"/>
    <s v="August"/>
    <x v="5"/>
    <s v="26/27 August 1944"/>
    <x v="1"/>
    <s v="Coded F, 26/27 August, 1944, around 0100, ftr from an Intruder to Rouen - F/O B.K. Wiley and P/O A.J. Pritchard both killed. (2nd TAF) WILEY, F/L B.K. - Pilot - No.613 Sqn - Mosquito (I seem to have missed the serial number) - 27 August 1944 - name on Runnymede Memorial (Hugh Halliday) Missing (Rouen) 27.8.44 (Air Britain Serials)"/>
    <x v="3"/>
    <x v="4"/>
    <x v="1"/>
    <x v="1"/>
    <x v="3"/>
    <x v="1"/>
    <m/>
    <n v="8"/>
    <x v="35"/>
    <x v="0"/>
    <n v="1"/>
    <x v="0"/>
    <x v="59"/>
    <x v="0"/>
  </r>
  <r>
    <n v="3676"/>
    <s v="NS841"/>
    <x v="12"/>
    <n v="305"/>
    <x v="0"/>
    <x v="16"/>
    <n v="26"/>
    <s v="August"/>
    <x v="5"/>
    <s v="26/27 August 1944"/>
    <x v="1"/>
    <s v="OPERATION No. 338. FIFTEEN Aircraft made a night attack on roads in FRANCE and all obtained good results, FOURTEEN aircraft bombed up and took off again to attack the same target, but V crashed during taking off wrecking the aircraft, the crew being uninjured. The remaining aircraft made good attacks except E whose bombs failed to release over the target. F/L Atkins took off again for a third sortie and attacked enemy positions. (http://orb.polishaf.pl/305sqn/1944-6/1944-08-no-305-squadron-f540) Hit watch office on night take-off Lasham 27.8.44 (Air Britain Serials) 27.08.44 305 Sqn. NS841 Pilot mistook lights, failed to take off on flarepath and collided with the Watch Office at Lasham aerodrome. Crew unhurt. (Mosquito Crash Log)"/>
    <x v="2"/>
    <x v="7"/>
    <x v="30"/>
    <x v="1"/>
    <x v="2"/>
    <x v="1"/>
    <m/>
    <n v="8"/>
    <x v="35"/>
    <x v="0"/>
    <n v="1"/>
    <x v="0"/>
    <x v="60"/>
    <x v="0"/>
  </r>
  <r>
    <n v="7519"/>
    <s v="PZ161"/>
    <x v="12"/>
    <n v="515"/>
    <x v="0"/>
    <x v="5"/>
    <n v="26"/>
    <s v="August"/>
    <x v="5"/>
    <s v="26/27 August 1944"/>
    <x v="1"/>
    <s v="28.08.1944 0020 515 Bomber Support from Little Snoring . Lost without trace (BCL). W/O E Smith +, Sgt JE Harling +, no further info_x000a__x000a_PD file from Holland describes locating the graves of the airmen. Britse Mosquito-vliegers herbegraven LEUSDEN - Op de begraafplaats Rusthof in Leusden hebben twee anonieme graven na 59 jaar anonimiteit eindelijk een identiteit gekregen. Het gaat om de laatste rustplaatsen van vlieger warrant officer Ernest Smith en navigator sergeant John Edward Harling. De bemanning van de van RAF Little Snoring in het graafschap Norfolk afkomstige Mosquito FB.VI PZ-161, sneuvelde in de nacht van 27 op 28 augustus 1944, toen hun jachtbommenwerper tijdens een laagvliegmissie op weg was naar de vliegbases Soesterberg en Deelen. Ter hoogte van Soest kwam een einde aan hun tocht, toen het toestel brandend neerstortte. Tot voor kort was het niet mogelijk vast te stellen welke naam bij de stoffelijke overschotten hoorde, vandaar dat de beide personen als ‘onbekend’ begraven lagen op de begraafplaats, vak 13, rij 12, grafnummer 196 en 197. Tegenwoordig kan met behulp van DNA-onderzoek echter onomstotelijk vastgesteld worden van wie de resten zijn. Met behulp van deze techniek werden Smith en Harling geïdentificeerd. Op 9 april kwam daarom een afvaardiging van de families van beide vliegers en de Royal Air Force naar Nederland, om samen met delegaties van de Britse ambassade en een aantal Britse exchange-officieren van het AOCS Nieuw Milligen, na een kerkdienst in Amersfoort de herbegrafenis bij te wonen. Er zijn nu nog zes anonieme graven op deze begraafplaats over. Foto: Ellen Kurvers. Hoog bezoek voor ISAF-detachement ._x000a__x000a_The aircraft took of at 00.20 on the 27th of August 1944 from Little Snoring. Their mission was a night patrol above Soesterberg to prevent the enemy of switching on their runway lightning so German night fighter operations would not be possible that night. The aircraft crashed at 01.15 at De Eng in Soest. Kees Damen, living in Soest in 1944 saw the burning remains of the aircraft at the place of the crash. The airmen were buried as unknown on 29th August 1944.Due to research of Kees Damen and Kees Blankenstijn, who got in touch with the 515 squadron association, it became possible to identify the two unknown airmen as Warrant officer E. Smith and Sgt John Harling. An official ceremony for the identified airmen was held on the 9th of April 2003. http://home.hetnet.nl/~olgaenron/515%20squadron.htm Touched ground 6km east Amersfoort at 0156 (http://www.footnote.com/image/37105520/mosquitoes%7CMosquito/) German report says Mosquito came down at 0156 at Soest, 6km from Amersfoort Missing from patrol to Soesterborg 27.8.44 (Air Britain Serials)"/>
    <x v="0"/>
    <x v="8"/>
    <x v="1"/>
    <x v="1"/>
    <x v="4"/>
    <x v="1"/>
    <m/>
    <n v="8"/>
    <x v="35"/>
    <x v="0"/>
    <n v="1"/>
    <x v="0"/>
    <x v="83"/>
    <x v="0"/>
  </r>
  <r>
    <n v="5229"/>
    <s v="HK522"/>
    <x v="17"/>
    <s v="307/29"/>
    <x v="0"/>
    <x v="2"/>
    <n v="27"/>
    <s v="August"/>
    <x v="5"/>
    <s v="27 August 1944"/>
    <x v="0"/>
    <s v="Damaged on operations 27.8.44 (Air Britain Serials)"/>
    <x v="2"/>
    <x v="7"/>
    <x v="32"/>
    <x v="1"/>
    <x v="2"/>
    <x v="1"/>
    <m/>
    <n v="8"/>
    <x v="35"/>
    <x v="0"/>
    <n v="1"/>
    <x v="0"/>
    <x v="31"/>
    <x v="2"/>
  </r>
  <r>
    <n v="3613"/>
    <s v="MM623"/>
    <x v="17"/>
    <n v="264"/>
    <x v="0"/>
    <x v="2"/>
    <n v="27"/>
    <s v="August"/>
    <x v="5"/>
    <s v="27 August 1944"/>
    <x v="0"/>
    <s v="Swung on take-off and u/c collapsed Camilly 27.8.44 (Air Britain Serials)"/>
    <x v="2"/>
    <x v="3"/>
    <x v="33"/>
    <x v="1"/>
    <x v="2"/>
    <x v="1"/>
    <m/>
    <n v="8"/>
    <x v="35"/>
    <x v="0"/>
    <n v="1"/>
    <x v="0"/>
    <x v="10"/>
    <x v="2"/>
  </r>
  <r>
    <n v="7710"/>
    <s v="MM138"/>
    <x v="20"/>
    <s v="627/692"/>
    <x v="0"/>
    <x v="8"/>
    <n v="27"/>
    <s v="August"/>
    <x v="5"/>
    <s v="27/28 August 1944"/>
    <x v="1"/>
    <s v="27.08.1944 2312 692 to Mannheim from Gransden Lodge swung out of control , crashed and caught fire. near Gransden Lodge airfield (BCL). F/L TH Galloway DFM ok, Sgt J Morrell ok, 27/28 August &quot;Serial Range MM112 - MM156. 45 Mosquito B.MkXV1. Powered by Merlin 72/73 engines. Part of a batch of 152 delivered by De Havilland (Hatfield) between 24Nov43 and 4Dec44. MM170 was not delivered. MM138 was one of two 692 Sqdn Mosquitoes lost on this operation. See: MK965. Airborne 2312 27Aug44 from Gransden Lodge but swung out of control, crashed and caught fire. Thecrew scrambled clear without injury. F/L Galloway had gained his DFM while flying Hampdens with 106 Sqdn, promulgated 18Jul41. F/L T.H.Galloway DFM Sgt J.Morrell &quot; (Lost Bombers) Swung on take-off for Mannheim and u/c leg collapsed Graveley 27.8.44 (Air Britain Serials)"/>
    <x v="2"/>
    <x v="7"/>
    <x v="33"/>
    <x v="1"/>
    <x v="2"/>
    <x v="1"/>
    <m/>
    <n v="8"/>
    <x v="35"/>
    <x v="0"/>
    <n v="1"/>
    <x v="0"/>
    <x v="66"/>
    <x v="0"/>
  </r>
  <r>
    <n v="7523"/>
    <s v="NS944"/>
    <x v="12"/>
    <n v="515"/>
    <x v="0"/>
    <x v="5"/>
    <n v="27"/>
    <s v="August"/>
    <x v="5"/>
    <s v="27/28 August 1944"/>
    <x v="1"/>
    <s v="28.08.1944 2210 Night Ranger Sortie 515 Bomber Support from Little Snoring exiting Holland 0027 experienced engine problems, regained control but baled out before reaching East Anglian coast. Lost without trace (BCL). F/L MW Huggins ok, F/S J Cooper ok, ASR Walrus picked up Cooper F/Lt HM Huggins - ASR 27/28 August 1944 (FCWDv5) &quot;Serial Range NS926 - NS965. 41 Mosquito FB.MkV1. Powered by Merlin 25 engines. Part of a batch of 250 (except NT220, NT224 and NT225 as FB.XV111s) ordered 17Mar43 delivered by De Havilland (Hatfield) 25Jan44 and 19May44. NS944 was one of two 515 Sqdn Mosquitoes lost on this operation. See: PZ161. Airborne 2210 28Aug44 from Little Snoring on a night Ranger sortie. Experienced engine trouble while exiting Holland. At 0027 on orders from F/L Huggins, F/S Cooper baled out. As he left the Mosquito, so the pilot regained partial control, but eventually he also was obliged to bale out before reaching the East Anglia coast. F/L Huggins was soon rescued and some 36 hours later to everyones' relief an ASR Walrus brought home his Navigator, who required Hospital tretment for exposure. F/L M.W.Huggins F/S J.Cooper &quot; (Chorley via Lost Bombers) Engine caught fire returning from night intruder mission abandoned over Zuider Zee 28.8.44 (Air Britain Serials) 28.08.44 515 Sqn. NS944 Crashed into sea after engine fire spread to wing. Crew baled out. (Mosquito Crash Log)"/>
    <x v="0"/>
    <x v="12"/>
    <x v="7"/>
    <x v="1"/>
    <x v="4"/>
    <x v="1"/>
    <m/>
    <n v="8"/>
    <x v="35"/>
    <x v="0"/>
    <n v="1"/>
    <x v="0"/>
    <x v="83"/>
    <x v="0"/>
  </r>
  <r>
    <n v="469"/>
    <s v="DZ654"/>
    <x v="2"/>
    <s v="157/239"/>
    <x v="0"/>
    <x v="17"/>
    <n v="28"/>
    <s v="August"/>
    <x v="5"/>
    <s v="28 August 1944"/>
    <x v="1"/>
    <s v="28.08.1944 Training 239 Haystack exercise from West Raynham FTR. Lost without trace (BCL). F/S AG Johnston +, W/O RW Cheetham +, due time for return 2330 As far as I know it was a “ haystack'exercise” On Mosquito DZ654 239Sqn HB-? F/Sgt Johnston Arthur Gordon (MIA) 1554598, W/O Cheetham Ronald William (KIA) 1473152 (Flupke on RAF Commands Forum). Vanished without trace on a haystack exercise, likely went into the North Sea. Described in &quot;The Long Road To The Sky - Night Fighter Over Germany&quot; by Graham White, who was friends with Johnston. Missing on exercise 28.8.44 (Air Britain Serials) 28.08.44 239 Sqn. DZ654 Aircraft reported missing on a 'Haystack Exercise'. (Mosquito Crash Log)"/>
    <x v="2"/>
    <x v="2"/>
    <x v="43"/>
    <x v="1"/>
    <x v="2"/>
    <x v="1"/>
    <m/>
    <n v="8"/>
    <x v="35"/>
    <x v="0"/>
    <n v="1"/>
    <x v="0"/>
    <x v="63"/>
    <x v="0"/>
  </r>
  <r>
    <n v="6249"/>
    <s v="KB212"/>
    <x v="13"/>
    <n v="608"/>
    <x v="0"/>
    <x v="8"/>
    <n v="28"/>
    <s v="August"/>
    <x v="5"/>
    <s v="27/28 August 1944"/>
    <x v="1"/>
    <s v="28.08.1944 2302 608 to Mannheim from Downham Market . Lost without trace (BCL). F/O MW Coles DFC RCAF pow, F/L CE Darby DFM RCAF +, Darby buried in Rheinberg War Cem DARBY, F/L C.E. - Navigator - No.608 Sqn - Mosquito KB212 - 27 August 1944 - buried in Germany (Hugh Halliday) May have been 6T-F, which apparently crashed near Worms (http://home.t-online.de/home/edwin.hess/Berichte.htm) Missing (Mannheim) 28.8.44 (Air Britain Serials) _x000a__x000a_Circumstances of Death: Mosquito KB212 left base at 2302 for an attack on Mannheim and was shot down by flak near Worms, 27 August 1944. Crew were J16833 F/L Millard Wright Coles, DFC and J15601 F/L Charles Edmund Darby, DFM. Coles (who became a POW) reported on a questionnaire dated 15 May 1945 that he had been told by a Luftwaffe interrogator at Frankfurt that Darby was dead. The following appeared as Coles’ statement:_x000a__x000a_I gave the order to bale out as aircraft received second burst of flak. Rendered unconscious when I believe stick must have been forced back against temple. Regain consciousness at low altitude in spin. As far as I can ascertain bottom escape hatch was not open (normal escape hatch)._x000a_(http://airforce.ca/awards.php?keyword=&amp;page=173&amp;type=rcaf)"/>
    <x v="0"/>
    <x v="1"/>
    <x v="1"/>
    <x v="1"/>
    <x v="1"/>
    <x v="1"/>
    <m/>
    <n v="8"/>
    <x v="35"/>
    <x v="0"/>
    <n v="1"/>
    <x v="0"/>
    <x v="107"/>
    <x v="1"/>
  </r>
  <r>
    <n v="2514"/>
    <s v="ML965"/>
    <x v="20"/>
    <s v="109/692"/>
    <x v="0"/>
    <x v="8"/>
    <n v="28"/>
    <s v="August"/>
    <x v="5"/>
    <s v="28/29 August 1944"/>
    <x v="1"/>
    <s v="28.08.1944 2310 692 to Mannheim from Gransden Lodge . Lost without trace (BCL). F/O SGA Warner +, F/O WK McGregor RCAF pow, Warner buried in Rheinberg War Cem Shot down by flak over Mannheim 28.8.44 (Air Britain Serials)"/>
    <x v="0"/>
    <x v="1"/>
    <x v="1"/>
    <x v="1"/>
    <x v="1"/>
    <x v="1"/>
    <m/>
    <n v="8"/>
    <x v="35"/>
    <x v="0"/>
    <n v="1"/>
    <x v="0"/>
    <x v="66"/>
    <x v="0"/>
  </r>
  <r>
    <n v="7578"/>
    <s v="MM528"/>
    <x v="17"/>
    <n v="604"/>
    <x v="0"/>
    <x v="2"/>
    <n v="28"/>
    <s v="August"/>
    <x v="5"/>
    <s v="28/29 August 1944"/>
    <x v="1"/>
    <s v="29.08.1944 Night Patrol 604 to north Paris from A-8 Picauvile engaged Ju 88 but hit by object. Pilot was thrown clear but navigator killed. Lost without trace (FCL). F/L PVG Sandeman ok, F/O WHRA Coates +, Coates buried in Villeneuve St Georges Old Communal Cem 28/29 August 1944, coded H, crashed near Corbeil (2nd TAF) Missing 1.9.44 (Air Britain Serials)"/>
    <x v="0"/>
    <x v="22"/>
    <x v="1"/>
    <x v="1"/>
    <x v="4"/>
    <x v="1"/>
    <m/>
    <n v="8"/>
    <x v="35"/>
    <x v="0"/>
    <n v="1"/>
    <x v="0"/>
    <x v="77"/>
    <x v="2"/>
  </r>
  <r>
    <n v="4935"/>
    <s v="HJ792"/>
    <x v="6"/>
    <s v="418/BOAC"/>
    <x v="0"/>
    <x v="13"/>
    <n v="29"/>
    <s v="August"/>
    <x v="5"/>
    <s v="29 August 1944"/>
    <x v="0"/>
    <s v="Taken on strength at 418 Sqn. from De Havilland, 26 August 1943; to No.43 Group, 18 July 1943. Capt. John Henry White and Radio Officer John C. Gaffney - lost in bad weather close to the Scottish coast (Norman Malayney - see http://www.mossie.org/forum/read.php?f=1&amp;i=2269&amp;t=2269 ) G-AGKR Missing between Gothenburg and Leuchars 29.8.44 (Air Britain Serials)"/>
    <x v="2"/>
    <x v="2"/>
    <x v="55"/>
    <x v="1"/>
    <x v="2"/>
    <x v="1"/>
    <m/>
    <n v="8"/>
    <x v="35"/>
    <x v="0"/>
    <n v="1"/>
    <x v="1"/>
    <x v="36"/>
    <x v="0"/>
  </r>
  <r>
    <n v="3547"/>
    <s v="LR263"/>
    <x v="12"/>
    <s v="418/60OTU"/>
    <x v="0"/>
    <x v="7"/>
    <n v="30"/>
    <s v="August"/>
    <x v="5"/>
    <s v="30 August 1944"/>
    <x v="0"/>
    <s v="Received at 418 Sqn. from No.27 Movements Unit, 18 November 1943; assigned to No.60 OTU, 7 May 1944. Letter &quot;P&quot; on list dated 18 November 1943 but letter appears not to have been assigned to this aircraft as of mid-February 1944 (see MM421 for more on letter &quot;P&quot; assignment). Caught fire during flare dropping and crashed Burton Marsh Cheshire 30.8.44 (Air Britain Serials) 30.08.44 60 OTU. LR263 Crashed at Burton Marsh, Wirral, Cheshire, whilst on bombing range under flares dropped by another aircraft. Two killed. (Mosquito Crash Log)"/>
    <x v="2"/>
    <x v="2"/>
    <x v="108"/>
    <x v="1"/>
    <x v="2"/>
    <x v="1"/>
    <m/>
    <n v="8"/>
    <x v="35"/>
    <x v="0"/>
    <n v="1"/>
    <x v="1"/>
    <x v="29"/>
    <x v="0"/>
  </r>
  <r>
    <n v="22"/>
    <s v="KB207"/>
    <x v="13"/>
    <s v="139/1655MTU"/>
    <x v="0"/>
    <x v="7"/>
    <n v="30"/>
    <s v="August"/>
    <x v="5"/>
    <s v="30 August 1944"/>
    <x v="1"/>
    <s v="1655 MTU 30/08/1944 Training KB207 Mosquito XX T/o 2211 Warboys for a night navigation sortie. Encountered severe turbulence and disintegrated at 2315 near Lindean, 4 miles SSE of Galashiels. F/Lt IAlcuin-Jones 22 122956 LLANGOLLEN (ST. JOHN) CHURCHYARD EXTENSION 2716471 F/Lt D A WClarke 30 129448 CROYDON (MITCHAM ROAD) CEMETERY 2434252 (http://www.156squadron.com/display_newpff_roll.asp?ID=1655%20MTU) Broke up after control lost in turbulence nr Linden Galashiels Selkirk 30.8.44 (Air Britain Serials) 30.08.44 1655MTU. KB207 Pilot lost control in turbulent cloud conditions and crashed at Lindean, Galashiels, Scotland, possibly after being struck by lightning. (Mosquito Crash Log)"/>
    <x v="2"/>
    <x v="2"/>
    <x v="55"/>
    <x v="1"/>
    <x v="2"/>
    <x v="1"/>
    <m/>
    <n v="8"/>
    <x v="35"/>
    <x v="0"/>
    <n v="1"/>
    <x v="1"/>
    <x v="12"/>
    <x v="1"/>
  </r>
  <r>
    <n v="6128"/>
    <s v="LR382"/>
    <x v="12"/>
    <n v="21"/>
    <x v="0"/>
    <x v="16"/>
    <n v="30"/>
    <s v="August"/>
    <x v="5"/>
    <s v="30/31 August 1944"/>
    <x v="1"/>
    <s v="Coded N, ftr from Intruder around 0300 31 August / 1 September 1944, W/O H.C.B. Merry and F/S V.J.E. Pink both killed (2nd TAF) Missing from night Intruder mission 31.8.44 (Air Britain Serials) KTB 1. Sicherungs Division . 0150 In Quadrat 8762 Abschuß eines feindlichen Flugzeuges durch die Boote der Position Windhuk ( VP 2007 , VP 2011, VP 2004 und M3234 ). Keine eigenen Schäden und Verluste. Mosquito Mk.VI (LR382) van No.21 squadron – afkomstig van Thorney Island Sussex – keerde niet terug van een night intruder mission. Het is naar alle waarschijnlijkheid deze machine geweest, die door de Flak van de schepen van de Positie Windhuk om 01.50 uur werd neergeschoten. (Stichting Wing to Victory Website)"/>
    <x v="0"/>
    <x v="1"/>
    <x v="1"/>
    <x v="1"/>
    <x v="1"/>
    <x v="1"/>
    <m/>
    <n v="8"/>
    <x v="35"/>
    <x v="0"/>
    <n v="1"/>
    <x v="0"/>
    <x v="48"/>
    <x v="0"/>
  </r>
  <r>
    <n v="6673"/>
    <s v="HP931"/>
    <x v="12"/>
    <n v="487"/>
    <x v="0"/>
    <x v="16"/>
    <n v="31"/>
    <s v="August"/>
    <x v="5"/>
    <s v="31 August 1944"/>
    <x v="0"/>
    <s v="Coded O, hit by flak attacking an SS headquarters at Vincy, near Metz. F/O E.C. Heaton and W/O K.G. Mason both evaded. (2nd TAF) The two-hour flight from England was made at low level through cloud and drizzle, but fortunately at the last moment the cloud lifted and, as the Mosquitos pulled up over a hill and prepared for their bombing run, the target stood out clearly. Direct hits wiped out almost the whole of one large building and left others in ruins. On this raid the Mosquito flown by Flying Officer Heaton1was hit by anti-aircraft fire just after leaving the target and compelled to force-land. However, both Heaton and his navigator, Warrant Officer Mason,2succeeded in evading capture and, with help from the Maquis, reached the Allied lines eight days later. (http://www.nzetc.org/tm/scholarly/tei-WH2-2RAF-c10.html) Missing from attack on SS headquarters nr Metz 31.8.44 (Air Britain Serials)"/>
    <x v="0"/>
    <x v="1"/>
    <x v="1"/>
    <x v="1"/>
    <x v="1"/>
    <x v="1"/>
    <m/>
    <n v="8"/>
    <x v="35"/>
    <x v="0"/>
    <n v="1"/>
    <x v="0"/>
    <x v="47"/>
    <x v="3"/>
  </r>
  <r>
    <n v="2061"/>
    <s v="MM362"/>
    <x v="18"/>
    <s v="60 SAAF"/>
    <x v="1"/>
    <x v="0"/>
    <n v="31"/>
    <s v="August"/>
    <x v="5"/>
    <s v="31 August 1944"/>
    <x v="0"/>
    <s v="SOC 31.8.44 (Air Britain Serials)"/>
    <x v="4"/>
    <x v="3"/>
    <x v="1"/>
    <x v="1"/>
    <x v="2"/>
    <x v="1"/>
    <m/>
    <n v="8"/>
    <x v="35"/>
    <x v="0"/>
    <n v="1"/>
    <x v="0"/>
    <x v="34"/>
    <x v="0"/>
  </r>
  <r>
    <n v="7341"/>
    <s v="MM618"/>
    <x v="17"/>
    <s v="1FU/ME"/>
    <x v="1"/>
    <x v="2"/>
    <n v="31"/>
    <s v="August"/>
    <x v="5"/>
    <s v="31 August 1944"/>
    <x v="0"/>
    <s v="SOC 31.8.44 (Air Britain Serials)"/>
    <x v="4"/>
    <x v="3"/>
    <x v="1"/>
    <x v="1"/>
    <x v="2"/>
    <x v="1"/>
    <m/>
    <n v="8"/>
    <x v="35"/>
    <x v="0"/>
    <n v="1"/>
    <x v="0"/>
    <x v="108"/>
    <x v="2"/>
  </r>
  <r>
    <n v="5099"/>
    <s v="HR154"/>
    <x v="12"/>
    <n v="21"/>
    <x v="0"/>
    <x v="16"/>
    <n v="31"/>
    <s v="August"/>
    <x v="5"/>
    <s v="31 August 1944"/>
    <x v="1"/>
    <s v="Hit by flak on night intruder mission 31.8.44 SOC as DBR (Air Britain Serials)"/>
    <x v="1"/>
    <x v="1"/>
    <x v="1"/>
    <x v="1"/>
    <x v="1"/>
    <x v="1"/>
    <m/>
    <n v="8"/>
    <x v="35"/>
    <x v="0"/>
    <n v="1"/>
    <x v="0"/>
    <x v="48"/>
    <x v="3"/>
  </r>
  <r>
    <n v="3839"/>
    <s v="ML932"/>
    <x v="20"/>
    <n v="109"/>
    <x v="0"/>
    <x v="8"/>
    <n v="31"/>
    <s v="August"/>
    <x v="5"/>
    <s v="31 August / 1 September 1944"/>
    <x v="1"/>
    <s v="01.09.1944 2125 109 to Köln from Little Staughton . Lost without trace (BCL). F/L JW Shaw evd, F/O J Broadley evd, rogue a/c tests, stated in Mosquito/ Sharp. Köln raid with 6 other crews There is an &quot;handwritten note&quot; claim for a Mosquito on 30 August 1944 in Tony Woods' lists as follows: 30.08.44 Fw. Siegfried Seffler 7./JG 4 Mosquito  - - Film C. 2025/I Anerk: Nr.* * This entry is a written note. _x000a__x000a_ From the Esc/Ev report for Broadley........._x000a_We took off from Little Staughton at 22.00hrs on 31st August 44. We were hit by flak over Cologne and lost one engine, we were also hit in the petrol tank. I baled out at 23.30hrs, i landed about five miles East of Dinant and walked South-West to the vicinity of Gendron where i sheltered in a haystack. A man came and took me to a cave._x000a_For the next ten days i spent part of my time in the cave, and part of my time with the Cure in the village. When the Germans had left the vicinity, i contacted the Americans who gave me permission to go to Paris with one of their petrol lorries._x000a_Left Le Bourget 15/9/44 arrived Hendon 15/9/44. (Alan W on RAF Commands Forum)_x000a__x000a_&quot;Serial Range ML925 - ML942. 18 Mosquito B.MkXV1. Powered by Merlin 72/73 engines. Part of a batch of 152 delivered by De Havilland (Hatfield) between 24Nov43 and 4Dec44. MM170 was not delivered. ML932 was one of two 109 Sqdn Mosquitoes lost on this night on two separate operations. See: ML985. Airborne 2125 31Aug44 from Little Staughton, one of six Mosquitoes detailed for this operation. Cause of loss and crash-site not established. F/L J.W.Shaw Evfd F/O J.Broadley Evd &quot; (Chorley via Lost Bombers) Missing (Cologne) 1.9.44 (Air Britain Serials)"/>
    <x v="0"/>
    <x v="1"/>
    <x v="1"/>
    <x v="1"/>
    <x v="1"/>
    <x v="1"/>
    <m/>
    <n v="8"/>
    <x v="35"/>
    <x v="0"/>
    <n v="1"/>
    <x v="0"/>
    <x v="18"/>
    <x v="0"/>
  </r>
  <r>
    <n v="525"/>
    <s v="ML985"/>
    <x v="20"/>
    <s v="105/109"/>
    <x v="0"/>
    <x v="8"/>
    <n v="31"/>
    <s v="August"/>
    <x v="5"/>
    <s v="31 August / 1 September 1944"/>
    <x v="1"/>
    <s v="01.09.1944 2210 109 to Leverkusen from Little Staughton . Lost without trace (BCL). F/L GH A´Court DFC evd, F/L FCE Waterman DFC evd, raid with 6 aircraft There is an &quot;handwritten note&quot; claim for a Mosquito on 30 August 1944 in Tony Woods' lists as follows: 30.08.44 Fw. Siegfried Seffler 7./JG 4 Mosquito  - - Film C. 2025/I Anerk: Nr.* * This entry is a written note. (MH note August has 31 days, unlikely to be this Mosquito?) After their crashes on Aug.31 the Medical Officer at RAF Little Staughton reported on Nov.2/44 F/Lt A'Court G &amp; F/Lt Watermann were hit by heavy flak on an op to Karlsruhe in ML 980, Waterman was hit in the right hand and hospitalised. ML 985's last two operations were both to Leverkusen, one on Aug.28 where the crew (my father was navigator) reported moderate accurate heavy flak (light &amp; heavy flak refers to type of flak rather than severity). It was lost on Aug.31 and F/L A'Court and F/L Watermann were the crew. Takeoff time was 21:10, the 5 other crews sent to Leverkusen landed shortly after midnight on Sept.1. Defenses were described as accurate moderate flak. The ORB states &quot;the crew baled out behind Allied lines in Cherborg peninsula&quot;. I look for further information on ML 932. (Dave Wallace on RAF Commands Forum) Serial Range ML956 - ML999. 44 Mosquito FB.MkXV1. Powered by Merlin 72/73 engines. Part of a batch of 152 delivered by De Havilland (Hatfield) between 24Nov43 an 4Dec44. ML985 was initially issued to No.105 Sqdn. ML985 was one of two 109 Sqdn Mosquitoes lost on this operation. See: ML932. Airborne 2110 31Aug44 from Little Staughton one of six Mosquitoes detailed for this operation. Cause of loss and crash-site not established. F/L G.H.A_Court DFC Evd F/L F.C.E.Waterman DFC RCAF Evd \(Chorley via Lost Bombers) Missing (Leverkusen) 1.9.44 (Air Britain Serials)"/>
    <x v="0"/>
    <x v="1"/>
    <x v="1"/>
    <x v="1"/>
    <x v="1"/>
    <x v="1"/>
    <m/>
    <n v="8"/>
    <x v="35"/>
    <x v="0"/>
    <n v="1"/>
    <x v="0"/>
    <x v="18"/>
    <x v="0"/>
  </r>
  <r>
    <n v="5835"/>
    <s v="NS878"/>
    <x v="12"/>
    <n v="605"/>
    <x v="0"/>
    <x v="5"/>
    <n v="31"/>
    <s v="August"/>
    <x v="5"/>
    <s v="31 August / 1 September 1943"/>
    <x v="1"/>
    <s v="01.09.1944 Intruder 605 Sqn to to Gilze- Rijen airfield from Manston hit by Flak and crashed after navigator baled out. near river Maas (FCL). F/O RO Bridgen +, W/O T Harris pow, Bridgen buried at Heesbeen Churchyard. On the night of 1 September 1944, F/O Brigden and W/O Harris carried out a night intruder operation over southern Netherlands. They were shot down by German anti aircraft fire. W/O Harris managed to escape from the plane an parachuted to safety. F/O Bridgen died when the plane crashed near the town of Heesbeen, just south of the river Maas. Crew had previously completed a tour in the Mediterranean with 23 Squadron (http://www.basher82.nl/Data/eethen/brigden.htm) Time 0015 (1944 sec_tcm5-7285.pdf) Missing from intruder to Gilze-Rijen 1.9.43 (Air Britain Serials)"/>
    <x v="0"/>
    <x v="1"/>
    <x v="1"/>
    <x v="1"/>
    <x v="1"/>
    <x v="1"/>
    <m/>
    <n v="8"/>
    <x v="35"/>
    <x v="0"/>
    <n v="1"/>
    <x v="0"/>
    <x v="22"/>
    <x v="0"/>
  </r>
  <r>
    <n v="6137"/>
    <s v="NS965"/>
    <x v="12"/>
    <n v="21"/>
    <x v="0"/>
    <x v="16"/>
    <n v="31"/>
    <s v="August"/>
    <x v="5"/>
    <s v="31 August / 1 September 1944"/>
    <x v="1"/>
    <s v="31 August / 1 September 1944 around 0300, ftr from an Intruder, F/L D.A. Taylor and F/L S.C. Johnson both evaded. FCWDv5 gives date as 30/31 August. According to the Newsletter of the Mosquito Aircrew Association, The Mossie Number 24, this aircraft was pulling away after attacking a train when it was hit by light flak. The starboard engine was set ablaze and the pilot ordered the navigator to bale out. He then jettisoned the cockpit cover and climbed out on to the fuselage. He was hanging on when another shell burst flipped the aircraft over and he let go. Missing from night intruder 1.9.44 (Air Britain Serials)"/>
    <x v="0"/>
    <x v="1"/>
    <x v="1"/>
    <x v="1"/>
    <x v="1"/>
    <x v="1"/>
    <m/>
    <n v="8"/>
    <x v="35"/>
    <x v="0"/>
    <n v="1"/>
    <x v="0"/>
    <x v="48"/>
    <x v="0"/>
  </r>
  <r>
    <n v="6503"/>
    <s v="MM672"/>
    <x v="22"/>
    <n v="157"/>
    <x v="0"/>
    <x v="2"/>
    <n v="1"/>
    <s v="September"/>
    <x v="5"/>
    <s v="1 September 1944"/>
    <x v="0"/>
    <s v="01.09.1944 Training 157 collided in air with 157 Sqn Mosquito MM676 on radar interception training. at Haydon, 5miles NNE Swannigton airfield, Norfolk (BCL). F/O CN Woodcock +, F/O LG Butt +, MM676 landed slightly damaged, Woodcock buried in Oxford Headington Cem, Butt lies in Hampshire home town 157 sqn Mosquito XIX MM672 RS-? t/o ? Training Woodcock C N F/O +, Butt L G F/O +, Collided with another Mosquito MM676 and plunged to earth at Heydon, 5m north of base. Collided with MM676 during AI practice and crashed Hayden Norfolk 1.9.44 (Air Britain Serials) 01.09.44 ?. MM672 Aircraft collided in air with Mosquito MM676 at night and crashed at Lime Kiln Farm, Hayden, Norfolk. (Mosquito Crash Log)"/>
    <x v="2"/>
    <x v="2"/>
    <x v="19"/>
    <x v="1"/>
    <x v="2"/>
    <x v="1"/>
    <m/>
    <n v="9"/>
    <x v="33"/>
    <x v="0"/>
    <n v="1"/>
    <x v="0"/>
    <x v="3"/>
    <x v="2"/>
  </r>
  <r>
    <n v="4146"/>
    <s v="MM471"/>
    <x v="17"/>
    <s v="301FTU/108/256"/>
    <x v="1"/>
    <x v="2"/>
    <n v="1"/>
    <s v="September"/>
    <x v="5"/>
    <s v="1 September 1944"/>
    <x v="1"/>
    <s v="Overshot landing from intruder mission on one engine and u/c collapsed AIghero 1.9.44 DBR (Air Britain Serials)"/>
    <x v="2"/>
    <x v="7"/>
    <x v="40"/>
    <x v="1"/>
    <x v="2"/>
    <x v="1"/>
    <m/>
    <n v="9"/>
    <x v="33"/>
    <x v="0"/>
    <n v="1"/>
    <x v="0"/>
    <x v="32"/>
    <x v="2"/>
  </r>
  <r>
    <n v="4688"/>
    <s v="NS912"/>
    <x v="12"/>
    <n v="107"/>
    <x v="0"/>
    <x v="16"/>
    <n v="1"/>
    <s v="September"/>
    <x v="5"/>
    <s v="1/2 September 1944"/>
    <x v="1"/>
    <s v="Bei Mertert/Lux. müßten im Wald noch Teile einer Mosquitio FB liegen. Die Besagtzung ist in Mertert auf dem Friedhof beigesetzt, Abschuß durch Eisenbahnflak erfolgte im August 44 beim Tagesangriff auf einen deutschen Militärzug in Wasserbillig. (Luftwaffe Bullet Board?) From cwgc site - F/L Hall, David Domett (pilot), F/O Dwyer, Brian Robert (nav), 107 Sqn, lost 02/09/44. Aircraft coded C, lost around 0050 on 1/2 September 1944, crew as above. (2nd TAF) Missing from attack on railways in NW Germany 2.9.44 (Air Britain Serials)"/>
    <x v="0"/>
    <x v="1"/>
    <x v="1"/>
    <x v="1"/>
    <x v="1"/>
    <x v="1"/>
    <m/>
    <n v="9"/>
    <x v="33"/>
    <x v="0"/>
    <n v="1"/>
    <x v="0"/>
    <x v="57"/>
    <x v="0"/>
  </r>
  <r>
    <n v="7127"/>
    <s v="MM233"/>
    <x v="14"/>
    <n v="544"/>
    <x v="0"/>
    <x v="0"/>
    <n v="2"/>
    <s v="September"/>
    <x v="5"/>
    <s v="2 September 1944"/>
    <x v="0"/>
    <s v="RAF Benson at 07:05 hrs F/O H Woods, F/Sgt P Bullimore. Missing on operation to Dresden and failed to arrive at San Severo as briefed. Both men rest in the Berlin 1939-1945 War Cemetery, Brandenberg, Germany. (Ross McNeill) 02.09.44 Ofw. von Stade 10./JG 300 Mosquito  15 Ost S/JF at 8.100 m. [Weddin] 09.06 Film C. 2027/II Anerk: Nr.3 (Tony Woods) Missing (Dresden) 2.9.44 (Air Britain Serials)"/>
    <x v="0"/>
    <x v="0"/>
    <x v="128"/>
    <x v="13"/>
    <x v="0"/>
    <x v="80"/>
    <m/>
    <n v="9"/>
    <x v="33"/>
    <x v="0"/>
    <n v="1"/>
    <x v="0"/>
    <x v="27"/>
    <x v="0"/>
  </r>
  <r>
    <n v="2537"/>
    <s v="NS532"/>
    <x v="18"/>
    <s v="60 SAAF"/>
    <x v="1"/>
    <x v="0"/>
    <n v="2"/>
    <s v="September"/>
    <x v="5"/>
    <s v="2 September 1944"/>
    <x v="0"/>
    <s v="Engine cut on PR mission flew into ground on approach 2m SW of Gioia 2.9.44 (Air Britain Serials) Lt. S.C.R. Saunders and Lt. I.H. Impey both killed (ORB)_x000a__x000a_Name: IMPEY _x000a_Initials: I H _x000a_Nationality: South African _x000a_Rank: Lieutenant _x000a_Regiment/Service: South African Air Force _x000a_Unit Text: 60 Sqdn. _x000a_Age: 20 _x000a_Date of Death: 02/09/1944 _x000a_Service No: 543034V _x000a_Additional information: Son of Robert L. and Adele Impey, of Claremont, Cape Town, South Africa. _x000a_Casualty Type: Commonwealth War Dead _x000a_Grave/Memorial Reference: VII. D. 27. _x000a_Cemetery: BARI WAR CEMETERY _x000a__x000a__x000a_Name: SAUNDERS _x000a_Initials: S C R _x000a_Nationality: South African _x000a_Rank: Lieutenant _x000a_Regiment/Service: South African Air Force _x000a_Unit Text: 60 Sqdn. _x000a_Date of Death: 02/09/1944 _x000a_Service No: 103552V _x000a_Casualty Type: Commonwealth War Dead _x000a_Grave/Memorial Reference: VII. D. 25. _x000a_Cemetery: BARI WAR CEMETERY _x000a__x000a__x000a_(CWGC)"/>
    <x v="2"/>
    <x v="7"/>
    <x v="2"/>
    <x v="1"/>
    <x v="2"/>
    <x v="1"/>
    <m/>
    <n v="9"/>
    <x v="33"/>
    <x v="0"/>
    <n v="1"/>
    <x v="0"/>
    <x v="34"/>
    <x v="0"/>
  </r>
  <r>
    <n v="3629"/>
    <s v="A52-4"/>
    <x v="26"/>
    <s v="1PRU"/>
    <x v="7"/>
    <x v="0"/>
    <n v="4"/>
    <s v="September"/>
    <x v="5"/>
    <d v="1944-09-04T00:00:00"/>
    <x v="0"/>
    <s v="Built as F.B.40. Delivered during May 1944. Final disposition: ditched near Manokwari, September 1944. (Beaufort, Beaufighter and Mosquito in Australian Service, Stewart Wilson, 1990) Ran out of fuel after encountering bad weather (became lost, flew reciprocal bearings) on return from photographing the central Philippines for the U.S. Fifth Air Force. (ORB) Ditched west of Manokwari in enemy action 15.06.44 (Air Britain Serials)"/>
    <x v="2"/>
    <x v="7"/>
    <x v="61"/>
    <x v="1"/>
    <x v="2"/>
    <x v="1"/>
    <m/>
    <n v="9"/>
    <x v="33"/>
    <x v="0"/>
    <n v="1"/>
    <x v="0"/>
    <x v="0"/>
    <x v="5"/>
  </r>
  <r>
    <n v="7544"/>
    <s v="MM420"/>
    <x v="12"/>
    <n v="515"/>
    <x v="0"/>
    <x v="5"/>
    <n v="4"/>
    <s v="September"/>
    <x v="5"/>
    <s v="4 September 1944"/>
    <x v="0"/>
    <s v="04.09.1944 1320 Ranger Patrol 515 BS from Little Snoring crashed. 200m SW Lindenberg, 16km S Demmin 1600 (BCL). F/O DWO Wood +, F/O KJ Bruton pow, Wood has no known grave Came down at Dollard (1944 sec_tcm5-7285.pdf) Damaged by flak and crashed Malchin 4.9.44 (Air Britain Serials)"/>
    <x v="0"/>
    <x v="11"/>
    <x v="1"/>
    <x v="1"/>
    <x v="4"/>
    <x v="1"/>
    <m/>
    <n v="9"/>
    <x v="33"/>
    <x v="0"/>
    <n v="1"/>
    <x v="0"/>
    <x v="83"/>
    <x v="0"/>
  </r>
  <r>
    <n v="7568"/>
    <s v="PZ163"/>
    <x v="12"/>
    <n v="515"/>
    <x v="0"/>
    <x v="5"/>
    <n v="4"/>
    <s v="September"/>
    <x v="5"/>
    <s v="4 September 1944"/>
    <x v="0"/>
    <s v="04.09.1944 1150 Ranger Patrol 515 BS from Little Snoring ditched in Emden Bay. Lost without trace 1325 (BCL). P/O H Louden pow, Sgt J Tennant pow, crew slightly injured, admitted to hospital Crashed in sea nr Emden on patrol 4.9.44 (Air Britain Serials)"/>
    <x v="0"/>
    <x v="11"/>
    <x v="1"/>
    <x v="1"/>
    <x v="4"/>
    <x v="1"/>
    <m/>
    <n v="9"/>
    <x v="33"/>
    <x v="0"/>
    <n v="1"/>
    <x v="0"/>
    <x v="83"/>
    <x v="0"/>
  </r>
  <r>
    <n v="1026"/>
    <s v="DZ317"/>
    <x v="4"/>
    <s v="109/1655MTU"/>
    <x v="0"/>
    <x v="7"/>
    <n v="5"/>
    <s v="September"/>
    <x v="5"/>
    <s v="5 September 1944"/>
    <x v="0"/>
    <s v="Crashed on landing Warboys 5.9.44 (Air Britain Serials)"/>
    <x v="2"/>
    <x v="2"/>
    <x v="40"/>
    <x v="1"/>
    <x v="2"/>
    <x v="1"/>
    <m/>
    <n v="9"/>
    <x v="33"/>
    <x v="0"/>
    <n v="1"/>
    <x v="1"/>
    <x v="12"/>
    <x v="0"/>
  </r>
  <r>
    <n v="2360"/>
    <s v="LR570"/>
    <x v="10"/>
    <s v="1655MTU"/>
    <x v="0"/>
    <x v="7"/>
    <n v="5"/>
    <s v="September"/>
    <x v="5"/>
    <s v="5 September 1944"/>
    <x v="0"/>
    <s v="1655 MTU 5/09/1944 Training LR570 Mosquito III T/o 1354 Warboys to practice overshooting. Following one such attempt, the Mosquito swung to port and lost both speed and height. To avoid flying into trees, the crew force landed at 1429, coming down near the stations WAAF's site. F/Lt E W FWall S/L R CAlabaster DSO DFC + (http://www.156squadron.com/display_newpff_roll.asp?ID=1655%20MTU) Swung on overshoot lost height and crashlanded Warboys 5.9.44 (Air Britain Serials)"/>
    <x v="2"/>
    <x v="2"/>
    <x v="40"/>
    <x v="1"/>
    <x v="2"/>
    <x v="1"/>
    <m/>
    <n v="9"/>
    <x v="33"/>
    <x v="0"/>
    <n v="1"/>
    <x v="1"/>
    <x v="12"/>
    <x v="2"/>
  </r>
  <r>
    <n v="2955"/>
    <s v="MM300"/>
    <x v="18"/>
    <s v="400/540"/>
    <x v="0"/>
    <x v="0"/>
    <n v="6"/>
    <s v="September"/>
    <x v="5"/>
    <s v="6 September 1944"/>
    <x v="0"/>
    <s v="MH - Did Göbel actually claim a Spitfire? Supplementary note to Tony Woods file indicates so. However, MH cannot find any missing PR Spitfire which fits. Closest match is previous day, USAAF recce Spitfire came down in the suburbs of Stuttgart. 06.09.44 Ofw. H. Göbel Epr. Kdo 262 Mosquito  NQ-64 at 9.200 m. [Waldbröl] 14.20 Film C. 2027/II Anerk: Nr. - am 06.09.1944 gegen 14.20 Uhr hat Ofw. Hubert Göbel, Erpr. Kdo. 262, eine Mosquito über Waldbröl abgeschossen (NQ-64, 9200 m) (Luftwaffe Bullet Board) FLEMING, JAMES GRANT, Squadron Leader 40380 06/09/1944 Unknown RAF UK 18. B. 11. RHEINBERG WAR CEMETERY, CLARK, HAROLD, Flying Officer 141851 06/09/1944 27 RAFVR UK 18. B. 12. RHEINBERG WAR CEMETERY who shot down the Mosquito with the Pilot J.G.Fleming and Navigator Harold Clark on 6th september 1944 near the village Oberschlettenbach? (Pfalz area, germany). This is more than 400km away from Waldbroel, and the wife and son of H.Clark visited the crashsite in Oberschlettenbach two years ago. Friendly fire? Missing on PR mission to Munich 6.9.44 (Air Britain Serials)"/>
    <x v="0"/>
    <x v="34"/>
    <x v="125"/>
    <x v="27"/>
    <x v="0"/>
    <x v="81"/>
    <m/>
    <n v="9"/>
    <x v="33"/>
    <x v="0"/>
    <n v="1"/>
    <x v="0"/>
    <x v="16"/>
    <x v="0"/>
  </r>
  <r>
    <n v="3165"/>
    <s v="PZ230"/>
    <x v="12"/>
    <n v="169"/>
    <x v="0"/>
    <x v="17"/>
    <n v="6"/>
    <s v="September"/>
    <x v="5"/>
    <s v="6/7 September 1944"/>
    <x v="1"/>
    <s v="06.09.1944 2102 169 BS from Great Massingham exploded in air, crashed. near Accum, 7km WNW Wilhelmshaven 2230 (BCL). W/C NBR Bromley OBE DFC +, F/L PV Truscott DFC +, both have adjoining graves in Sage War Cem 6/7 September (Lost Bombers) Missing on bomber support mission 7.9.44 (Air Britain Serials)"/>
    <x v="0"/>
    <x v="8"/>
    <x v="1"/>
    <x v="1"/>
    <x v="4"/>
    <x v="1"/>
    <m/>
    <n v="9"/>
    <x v="33"/>
    <x v="0"/>
    <n v="1"/>
    <x v="0"/>
    <x v="65"/>
    <x v="0"/>
  </r>
  <r>
    <n v="2329"/>
    <s v="KB264"/>
    <x v="13"/>
    <s v="1655MTU/139/608"/>
    <x v="0"/>
    <x v="8"/>
    <n v="8"/>
    <s v="September"/>
    <x v="5"/>
    <s v="8 September 1944"/>
    <x v="0"/>
    <s v="08.09.1944 2345 608 to Karlsruhe from Downham Market crash landed due to engine failure. at Bradwell Bay, Essex 0420 (BCL). F/L Jacobs ok, F/O Hobbs ok, Engine cut on return from Karlsruhe crashlanded at Bradwell Bay 8.9.44 (Air Britain Serials)"/>
    <x v="2"/>
    <x v="7"/>
    <x v="2"/>
    <x v="1"/>
    <x v="2"/>
    <x v="1"/>
    <m/>
    <n v="9"/>
    <x v="33"/>
    <x v="0"/>
    <n v="1"/>
    <x v="0"/>
    <x v="107"/>
    <x v="1"/>
  </r>
  <r>
    <n v="3703"/>
    <s v="NS538"/>
    <x v="18"/>
    <s v="USAAF"/>
    <x v="0"/>
    <x v="4"/>
    <n v="8"/>
    <s v="September"/>
    <x v="5"/>
    <s v="8 September 1944"/>
    <x v="0"/>
    <s v="654BSR 25BGR, 8th Air Force, based at Newmarket/ 3mi SE. Pilot Whitmer, Russell C. Killed due to Explosion. Category 5 damage, 08 September 1944. (http://www.aviationarchaeology.com) H2X Prototype for USAAF in UK 440908 WHITMER, RUSSELL C MOSQUITO NS-538 NEWMARKET 3 MI SE 25 (Thomas Ensminger) (Air Britain Serials)"/>
    <x v="2"/>
    <x v="3"/>
    <x v="87"/>
    <x v="1"/>
    <x v="2"/>
    <x v="1"/>
    <m/>
    <n v="9"/>
    <x v="33"/>
    <x v="0"/>
    <n v="1"/>
    <x v="0"/>
    <x v="33"/>
    <x v="0"/>
  </r>
  <r>
    <n v="7122"/>
    <s v="HX811"/>
    <x v="12"/>
    <n v="418"/>
    <x v="0"/>
    <x v="5"/>
    <n v="8"/>
    <s v="September"/>
    <x v="5"/>
    <s v="8/9 September 1944"/>
    <x v="1"/>
    <s v="09.09.1944 Intruder 418 to Vechta and Diepholz from Hunsdon . Lost without trace (FCL). F/O WR Zeller +, P/O HR Tribbeck +, both buried in Limmen churchyard Taken on strength from De Havilland, 18 July 1943. Missing from operations, 8/9 September 1944. F/O W.R. Zeller killed. TH-K, letter on lists dated 31 August and 2 September 1943.Small parts recovered from Limmen in 1990 and 1991. Came down at 2340 (1944 sec_tcm5-7285.pdf) Missing from night Intruder to Vechta 8.9.44 (Air Britain Serials)"/>
    <x v="3"/>
    <x v="4"/>
    <x v="1"/>
    <x v="1"/>
    <x v="3"/>
    <x v="1"/>
    <m/>
    <n v="9"/>
    <x v="33"/>
    <x v="0"/>
    <n v="1"/>
    <x v="0"/>
    <x v="30"/>
    <x v="0"/>
  </r>
  <r>
    <n v="1460"/>
    <s v="LR333"/>
    <x v="12"/>
    <s v="21/487"/>
    <x v="0"/>
    <x v="16"/>
    <n v="9"/>
    <s v="September"/>
    <x v="5"/>
    <s v="9 September 1944"/>
    <x v="0"/>
    <s v="EG-R flown by W/C Smith &amp; F/L Barnes on Amiens raid (The Gestapo Hunters). Engine cut overshot landing swung to avoid tractor and u/c collapsed Thorney Island 9.9.44 (Air Britain Serials) 09.09.44 487 Sqn. LR333 Landing after engine failure at Thorney Island aerodrome, overshot and suffered undercarriage collapse. Crew unhurt. (Mosquito Crash Log)"/>
    <x v="2"/>
    <x v="3"/>
    <x v="2"/>
    <x v="1"/>
    <x v="2"/>
    <x v="1"/>
    <m/>
    <n v="9"/>
    <x v="33"/>
    <x v="0"/>
    <n v="1"/>
    <x v="0"/>
    <x v="47"/>
    <x v="0"/>
  </r>
  <r>
    <n v="2796"/>
    <s v="MM709"/>
    <x v="25"/>
    <n v="406"/>
    <x v="0"/>
    <x v="2"/>
    <n v="9"/>
    <s v="September"/>
    <x v="5"/>
    <s v="9 September 1944"/>
    <x v="0"/>
    <s v="Swung on landing and tipped up attempting overshoot Winkleigh 9.9.44 (Air Britain Serials) 09.09.44 406 Sqn. MM709 Aircraft spun on overshoot to Winkleigh aerodrome. Crew unhurt. (Mosquito Crash Log)"/>
    <x v="2"/>
    <x v="3"/>
    <x v="23"/>
    <x v="1"/>
    <x v="2"/>
    <x v="1"/>
    <m/>
    <n v="9"/>
    <x v="33"/>
    <x v="0"/>
    <n v="1"/>
    <x v="0"/>
    <x v="94"/>
    <x v="2"/>
  </r>
  <r>
    <n v="4190"/>
    <s v="NS565"/>
    <x v="18"/>
    <s v="34 Wg SU"/>
    <x v="0"/>
    <x v="1"/>
    <n v="9"/>
    <s v="September"/>
    <x v="5"/>
    <s v="9 September 1944"/>
    <x v="0"/>
    <s v="Both engines cut on take-off flew into ground 1 1/2m NW of Northolt 9.9.44 (Air Britain Serials) 09.09.44 34 Wing. NS565 Crashed shortly after take-off half a mile west of Northolt aerodrome, Middlesex after both engines cut. (Mosquito Crash Log) Pilot may have been Squadron Leader Ronald Edward Sidney Smith DFC 87037 died on 09/09/44 age 28. (http://www.rafcommands.com/forum/showthread.php?10025-Squadron-Leader-Ronald-Edward-Sidney-Smith-DFC-87037-died-on-09-09-44) Squadron Leader Ronald Edward Sidney Smith DFC 87037 died on 09/09/44 age 28 and is buried in Down Hatherley (St Mary and Corpus Christi) Churchyard  *Thirty Four Wing - An Unofficial Account. On 23rd July (1944), authority was given for the formation of a Wing Support Unit which was to supply replacement aircraft and crews. It formed at Northolt on August 1st, (1944), under the command of 37159 W/C Rowland Branston COX RAF (RAFO), and, during the rest of the war, it was based in England where it trained crews, modified aircraft and carried out some very valuable work in the development of the technique of Night Photography.See: http://www.34wing.co.uk/34wing.htm (http://www.rafcommands.com/forum/showthread.php?10025-Squadron-Leader-Ronald-Edward-Sidney-Smith-DFC-87037-died-on-09-09-44)"/>
    <x v="2"/>
    <x v="2"/>
    <x v="2"/>
    <x v="1"/>
    <x v="2"/>
    <x v="1"/>
    <m/>
    <n v="9"/>
    <x v="33"/>
    <x v="0"/>
    <n v="1"/>
    <x v="1"/>
    <x v="109"/>
    <x v="0"/>
  </r>
  <r>
    <n v="2356"/>
    <s v="HJ675"/>
    <x v="6"/>
    <s v="301FTU/Malta/23/308MU"/>
    <x v="3"/>
    <x v="6"/>
    <n v="10"/>
    <s v="September"/>
    <x v="5"/>
    <s v="10 September 1944"/>
    <x v="0"/>
    <s v="Was YP-V on 23 Squadron according to a photo. Control lost recovering from dive Bamrauli 10.9.44 (Original Accident Card) (Air Britain Serials)"/>
    <x v="2"/>
    <x v="2"/>
    <x v="52"/>
    <x v="1"/>
    <x v="2"/>
    <x v="1"/>
    <m/>
    <n v="9"/>
    <x v="33"/>
    <x v="0"/>
    <n v="1"/>
    <x v="1"/>
    <x v="99"/>
    <x v="0"/>
  </r>
  <r>
    <n v="537"/>
    <s v="HJ816"/>
    <x v="6"/>
    <s v="151/456/60OTU"/>
    <x v="0"/>
    <x v="7"/>
    <n v="10"/>
    <s v="September"/>
    <x v="5"/>
    <s v="10 September 1944"/>
    <x v="0"/>
    <s v="Broke up recovering from dive Banks ranges Southport Lancs. 10.9.44 (Air Britain Serials) 10.09.44 60 OTU. HJ816 Aircraft hit ground at Banks Ranges, Southport, Lancs., while pilot was attempting to pull up after a high speed dive. Starboard wing folded up prior to impact. (Mosquito Crash Log)"/>
    <x v="2"/>
    <x v="2"/>
    <x v="8"/>
    <x v="1"/>
    <x v="2"/>
    <x v="1"/>
    <m/>
    <n v="9"/>
    <x v="33"/>
    <x v="0"/>
    <n v="1"/>
    <x v="1"/>
    <x v="29"/>
    <x v="0"/>
  </r>
  <r>
    <n v="7135"/>
    <s v="MM246"/>
    <x v="14"/>
    <n v="544"/>
    <x v="0"/>
    <x v="0"/>
    <n v="10"/>
    <s v="September"/>
    <x v="5"/>
    <s v="10 September 1944"/>
    <x v="0"/>
    <s v="Lost power on take-off ground-looped to avoid overshoot and u/c collapsed Benson 10.9.44 (Air Britain Serials) 10.09.44 544 Sqn. MM246 On take-off from Benson port engine revs dropped so pilot throttled back and ground looped to prevent overshoot. Aircraft burnt out. (Mosquito Crash Log)"/>
    <x v="2"/>
    <x v="3"/>
    <x v="2"/>
    <x v="1"/>
    <x v="2"/>
    <x v="1"/>
    <m/>
    <n v="9"/>
    <x v="33"/>
    <x v="0"/>
    <n v="1"/>
    <x v="0"/>
    <x v="27"/>
    <x v="0"/>
  </r>
  <r>
    <n v="4927"/>
    <s v="NT228"/>
    <x v="12"/>
    <n v="107"/>
    <x v="0"/>
    <x v="16"/>
    <n v="10"/>
    <s v="September"/>
    <x v="5"/>
    <s v="10 September 1944"/>
    <x v="0"/>
    <s v="Lost power on intruder mission and overshot forced landing Friston u/c raised to stop 10.9.44 (Air Britain Serials) 10.09.44 107 Sqn. NT228 Aircraft was in flight when the starboard engine constant speed unit failed and pilot overshot on landing at Friston aerodrome. Crew safe. (Mosquito Crash Log)"/>
    <x v="2"/>
    <x v="7"/>
    <x v="73"/>
    <x v="1"/>
    <x v="2"/>
    <x v="1"/>
    <m/>
    <n v="9"/>
    <x v="33"/>
    <x v="0"/>
    <n v="1"/>
    <x v="0"/>
    <x v="57"/>
    <x v="0"/>
  </r>
  <r>
    <n v="2059"/>
    <s v="DZ655"/>
    <x v="2"/>
    <s v="25/239/54OTU/51OTU"/>
    <x v="0"/>
    <x v="7"/>
    <n v="11"/>
    <s v="September"/>
    <x v="5"/>
    <s v="11 September 1944"/>
    <x v="0"/>
    <s v="Overshot landing at Kirton-in-Lindsey 11.9.44 (Air Britain Serials) 11.09.44 51 OTU. DZ655 Pilot overshot Kirton in Lindsey aerodrome making a single engined landing and crashed into a field. (Mosquito Crash Log)"/>
    <x v="2"/>
    <x v="2"/>
    <x v="6"/>
    <x v="1"/>
    <x v="2"/>
    <x v="1"/>
    <m/>
    <n v="9"/>
    <x v="33"/>
    <x v="0"/>
    <n v="1"/>
    <x v="1"/>
    <x v="110"/>
    <x v="0"/>
  </r>
  <r>
    <n v="3639"/>
    <s v="HP915"/>
    <x v="12"/>
    <s v="301FTU/45"/>
    <x v="3"/>
    <x v="16"/>
    <n v="11"/>
    <s v="September"/>
    <x v="5"/>
    <s v="11 September 1944"/>
    <x v="0"/>
    <s v="Dived into ground during low turn Ranchi ranges 11.9.44 (Air Britain Serials)          Of particular concern to me, as compiler of volumes on casualties, is an entry on page 179 where Emeny tells of the death in a Mosquito training accident of ‘a young New Zealand pilot’ of 45 Squadron who ‘hadn’t been very well trained’. Albeit unnamed in the book, the man referred to is easily identified as Flight Lieutenant John Harper Reeves of Hororata. Though ‘young’, Reeves was in fact only six weeks Emeny’s junior and prior to enlistment had been nominated for a Rhodes Scholarship. He was a very experienced pilot with over 1500hrs to his credit (including almost a year as flying instructor), some 160 being on the Mosquito, including a long ferry flight out from the UK to India. Emeny’s memory further played him false in stating Reeves came from Rakaia and that he crashed ‘on his first run’ (it was the second) and ‘into the target’ (he didn’t). (Errol Martyn: http://www.rafcommands.com/forum/showthread.php?p=53189&amp;highlight=Mosquito#post53189) MH - Other casualty likely to have been PROUT  LG  152841"/>
    <x v="2"/>
    <x v="2"/>
    <x v="52"/>
    <x v="1"/>
    <x v="2"/>
    <x v="1"/>
    <m/>
    <n v="9"/>
    <x v="33"/>
    <x v="0"/>
    <n v="1"/>
    <x v="0"/>
    <x v="86"/>
    <x v="3"/>
  </r>
  <r>
    <n v="4714"/>
    <s v="KB218"/>
    <x v="13"/>
    <n v="139"/>
    <x v="0"/>
    <x v="8"/>
    <n v="11"/>
    <s v="September"/>
    <x v="5"/>
    <s v="11/12 September 1944"/>
    <x v="1"/>
    <s v="12.09.1944 2030 139 to Berlin from Upwood hit by FLAK, returned, crashlanded. at Woodbridge airfield, Suffolk 0110 (BCL). P/O HA Fawcett ok, F/O PLU Cross DFC ok, 11/12 September &quot;Serial Range KB100 - KB199. 200 Mosquito B.MkXX. Part of a batch of 245, including nine to the USAAF as F8. Delivered by De Havilland (Toronto) Canada. KB218 was one of two 139 Sqdn Mosquitoes lost on this operation. See: KB227. Airborne 2030 11Sep44 from Upwood. Hit by Flak which damaged the Mosquito, disabling the bomb-door mechanism thus preventing the crew from releasing the bomb load. On return, crash-landed (gently?) at RAF Woodbridge, Suffolk, no crew injuries. P/O H.A.Fawcett F/O P.L.U.Cross DFC &quot; (Lost Bombers) Hit by flak Berlin and crash-landed Woodbridge 12.9.44 (Air Britain Serials)"/>
    <x v="1"/>
    <x v="1"/>
    <x v="1"/>
    <x v="1"/>
    <x v="1"/>
    <x v="1"/>
    <m/>
    <n v="9"/>
    <x v="33"/>
    <x v="0"/>
    <n v="1"/>
    <x v="0"/>
    <x v="15"/>
    <x v="1"/>
  </r>
  <r>
    <n v="6193"/>
    <s v="KB227"/>
    <x v="13"/>
    <n v="139"/>
    <x v="0"/>
    <x v="8"/>
    <n v="11"/>
    <s v="September"/>
    <x v="5"/>
    <s v="11/12 September 1944"/>
    <x v="1"/>
    <s v="12.09.1944 2030 139 to Berlin from Upwood crashed. Berlin, at corner Horst Wessel and Beethovenstrasse at Schönwalde (BCL). F/L JAF Halcro RCAF +, F/L TJ Martin RCAF +, both rest in joint grave at Berlin 1939-45 War Cem 11.09.44 Oblt. Kurt Welter 10./JG 300 Mosquito  FG-4 at 8.000 m. 22.58 Film C. 2027/II Anerk: Nr. - Bruchunterlage 23.30 Schönwalde-Siedlung Krs. Osthavelland FG-4 Mosquito 95% Bruch: dch. Nachtjäger No Anerkennungsnummer for Welter, his claim is fully half an hour before the crash, however the Bruchunterlage states this aircraft was brought down by a night fighter. Serial Range KB100 - KB199. 200 Mosquito B.MkXX. Part of a batch of 245 including nine to the USAAF as F8. Delivered by De Havilland (Toronto) Canada. KB227 was one of two 139 Sqdn Mosquitoes lost on this operation. See: KB218. Airborne 2030 11Sep44 from Upwood. Cause of loss not established. Crashed at the corner of Horst Wessel and Beethovenstrasse at Sch_newalde. Both are buried in a joint grave in the berlin 1939-45 War Cemetery. F/L J.A.F.Halcro RCAF KIA F/L T.J.Martin RCAF KIA (Chorley via Lost Bombers) Missing (Berlin) 12.9.44 (Air Britain Serials)"/>
    <x v="0"/>
    <x v="0"/>
    <x v="128"/>
    <x v="13"/>
    <x v="0"/>
    <x v="82"/>
    <s v="Mosquito lost on this raid. Bruchunterlage says 23:30, Welter says 23:58. Bruchunterlage reads FC 4 - should this be FG 4? FC 4 is too far west for any of the Schoenewaelde locations."/>
    <n v="9"/>
    <x v="33"/>
    <x v="0"/>
    <n v="1"/>
    <x v="0"/>
    <x v="15"/>
    <x v="1"/>
  </r>
  <r>
    <n v="720"/>
    <s v="DZ254"/>
    <x v="2"/>
    <s v="8OTU/141/169/141/239"/>
    <x v="0"/>
    <x v="17"/>
    <n v="12"/>
    <s v="September"/>
    <x v="5"/>
    <s v="12/13 September 1944"/>
    <x v="1"/>
    <s v="Breithaupt and Kennedy. Erich Brown (Guest) (18 posts) 22-Jul-03, 04:30 AM (GMT) &quot;For Hugh Halliday......12/12 September 44 Mossie downing&quot; Hugh, the German crew was Major Heinrich Griese of Stab./NJG 6 and Unteroffizier Georg Petri and Oberfeldwebel Burkhardt. Heinrich and Georg were wounded by return fire of the Mossie and Burkhardt was unhurt. All three bailed out of their Ju 88G-1, werke nummer 712339 coded 2Z+AA over Annweiler near Landau. This Mosquito was Major Griese's 14th victory. (Erich Brown) _x000a__x000a_12.09.1944 2110 239 Bomber Support from West Raynham . Lost without trace (BCL). F/O WR Breithaupt DFC +, F/O JA Kennedy DFC +, both rest in joint grave at Rheinberg War Cemetery. Crew initially buried in Ransbach (Juergen Haus) Missing on bomber support mission to Frankfurt 12.9.44 (Air Britain Serials)_x000a__x000a_A German report posted by Gebhard Aders at http://www.luftwaffe-bullet-board.com/viewtopic.php?t=15571&amp;highlight=mosquito indicates this Mosquito came down at 23.10 at Remsbach, 6km W of Landau"/>
    <x v="0"/>
    <x v="21"/>
    <x v="130"/>
    <x v="28"/>
    <x v="0"/>
    <x v="83"/>
    <m/>
    <n v="9"/>
    <x v="33"/>
    <x v="0"/>
    <n v="1"/>
    <x v="0"/>
    <x v="63"/>
    <x v="0"/>
  </r>
  <r>
    <n v="1941"/>
    <s v="MM127"/>
    <x v="20"/>
    <s v="571/139/571"/>
    <x v="0"/>
    <x v="8"/>
    <n v="12"/>
    <s v="September"/>
    <x v="5"/>
    <s v="12/13 September 1944"/>
    <x v="1"/>
    <s v="Airborne 2041 12Sep44 from Oakington. Hit by Flak which punctured the fuel tanks. Subsequently ran out of fuel and successfully abandoned 0105 having regained the East Anglia coast. No crew injuries. F/O N.J.Griffiths F/O W.Ball (Lost Bombers) Hit by flak and abandoned over Norfolk coast returning from Berlin 13.9.44 (Air Britain Serials)"/>
    <x v="1"/>
    <x v="1"/>
    <x v="1"/>
    <x v="1"/>
    <x v="1"/>
    <x v="1"/>
    <m/>
    <n v="9"/>
    <x v="33"/>
    <x v="0"/>
    <n v="1"/>
    <x v="0"/>
    <x v="90"/>
    <x v="0"/>
  </r>
  <r>
    <n v="6674"/>
    <s v="NT180"/>
    <x v="12"/>
    <n v="487"/>
    <x v="0"/>
    <x v="16"/>
    <n v="12"/>
    <s v="September"/>
    <x v="5"/>
    <s v="12/13 September 1944"/>
    <x v="1"/>
    <s v="12/13-Sep-44, around 2300, ftr Holland (ferry crossing), F/O D.C. Lindsay and Sgt. G. Barnes both KIA. (2nd TAF) Came down at 2300, Westerschelde (t.h.v. Breskens) (1944 sec_tcm5-7285.pdf) See details at http://www.wingstovictory.nl/database/database_detail.php?wtv_id=548, which gives crash time as 21.10  Missing 12.9.44 (Air Britain Serials)"/>
    <x v="3"/>
    <x v="4"/>
    <x v="1"/>
    <x v="1"/>
    <x v="3"/>
    <x v="1"/>
    <m/>
    <n v="9"/>
    <x v="33"/>
    <x v="0"/>
    <n v="1"/>
    <x v="0"/>
    <x v="47"/>
    <x v="0"/>
  </r>
  <r>
    <n v="1578"/>
    <s v="HP886"/>
    <x v="12"/>
    <s v="301FTU/82"/>
    <x v="3"/>
    <x v="16"/>
    <n v="13"/>
    <s v="September"/>
    <x v="5"/>
    <s v="13 September 1944"/>
    <x v="0"/>
    <s v="F/O W.C. Tuproll and F/S V.A. Ball both killed when their Mosquito crashed while making a practice attack on another aircraft. One of the accidents which led to the temporary grounding of the Mosquitos in the theatre. (&quot;No Hero, Just a Survivor&quot;) ABEL Victor - (Pilot Officer); Service Number - Casualty - Repatriation; Aircraft - Mosquito HP 886; Place - Mysore, India; Date - 13 September 1944 (sic) NAA barcode 1061092 Dived into ground off turn 25m N of Kolar 13.9.44 (Air Britain Serials)          Mosquito HP886 was detailed on 13th September 1944 to carry out practicing attacks on another aircraft at a height of 5000 feet. After on e attack HP886 disappeared under the target aircraft, possibly being thrown upside down by the slipstream. There was no evidence as to what happened after that. HP886 crashed at 13.38N 78.06E in the province of Mysor, India and the crew were killed. RAAF 415700 FO Tufnell, W C (Pilot) RAAF 422089 PO Abel, V (Navigator) Both the crew are buried in the Madras War Cemetery, Chennai, India. The cemetery is about 5kms from the airport and 14kms from the central railway station.   (http://www.awm.gov.au/catalogue/research_centre/pdf/rc09125z004_1.pdf)"/>
    <x v="2"/>
    <x v="2"/>
    <x v="131"/>
    <x v="1"/>
    <x v="2"/>
    <x v="1"/>
    <m/>
    <n v="9"/>
    <x v="33"/>
    <x v="0"/>
    <n v="1"/>
    <x v="0"/>
    <x v="111"/>
    <x v="3"/>
  </r>
  <r>
    <n v="2782"/>
    <s v="MM280"/>
    <x v="18"/>
    <n v="140"/>
    <x v="0"/>
    <x v="0"/>
    <n v="13"/>
    <s v="September"/>
    <x v="5"/>
    <s v="13 September 1944"/>
    <x v="0"/>
    <s v="13.09.44 Ltn. Kurt Welter 10./JG 300 Mosquito  15 Ost S/EC 4: 5.000 m. [Salzwedel] 17.42 Film C. 2027/II VNE: ASM Damaged by night fighter and crashlanded on return from Witternburg Amiens/Glisy 13.9.44 (Air Britain Serials) During the course of a remarkable encounter on a sortie to Stendal and Wittenberg, this P.R. Mosquito was jumped at 29,000 feet, apparently by a Bf 109. The crew spent 30 minutes evading attacks, but were forced to feather the starboard propellor. Just as they were going to abandon the aircraft, the e/a appeared to give up. However, now at 20,000 feet, they were then attacked by a second 109, which collided with their port wing. They saw this spin down missing its propellor and other parts, and despite being hit twice more by flak, the pilot was able to make a crash-landing at Melsbroek at 19.50. The crew were decorated for this sortie. Time of claim was 17.15. (2nd TAF) One sortie is worthy of special mention and occurred on Sep 13th when Charles Butt and his navigator, F/Sgt Richardson, flying a Mosquito on daylight operations was attacked by two ME 109's and one engine put out of action before the enemy aircraft were seen. Several more attacks were made by both 109's but, owing to the excellent directions given by Richardson and Charles' evasive action, no more hits were scored and both 109's, having presumably run out of ammunition, formated on the Mosquito which was still flying on one engine. The Germans indicated to the pilot that he was to make a landing in Germany but a signal was returned telling them to &quot;get stuffed&quot; as Charles was now flying roughly in the direction of home and had about enough petrol to get there. One of the enemy aircraft then decided to go home but the other attempted to force the Mosquito down by making dummy attacks and, during one of these, a collision occurred as a result of which some of the Mosquito's wing tip was lost but the whole of the port wing of the 109 broke off, and he spun to earth completely out of control. The Mosquito, after being fired at by flak in the Rotterdam area, got back to Brussels, where a belly-landing was made in the dusk and both members of the crew escaped unhurt. (http://www.34wing.co.uk/34wing.html)"/>
    <x v="1"/>
    <x v="0"/>
    <x v="128"/>
    <x v="13"/>
    <x v="0"/>
    <x v="1"/>
    <s v="Salzwedel close enough to Wittenburg to make this plausible. I don't have a time for the Mosquito sortie though. Welter's claims was VNE / ASM, so no wreckage."/>
    <n v="9"/>
    <x v="33"/>
    <x v="0"/>
    <n v="1"/>
    <x v="0"/>
    <x v="56"/>
    <x v="0"/>
  </r>
  <r>
    <n v="2567"/>
    <s v="KB219"/>
    <x v="13"/>
    <s v="1655MTU"/>
    <x v="0"/>
    <x v="7"/>
    <n v="13"/>
    <s v="September"/>
    <x v="5"/>
    <s v="13 September 1944"/>
    <x v="1"/>
    <s v="1655 MTU 13/09/1944 Training KB219 Mosquito XX T/o 2115 Warboys for a navigation detail, at night. Partially abandoned, after loss of control in cloud, and crashed 2250 at Low Milton Farm near Maybole, Ayrshire. F/Lt D CWallington P/O T AArmstrong 24 177963 CARLISLE (DALSTON ROAD) CEMETERY 2695537 (http://www.156squadron.com/display_newpff_roll.asp?ID=1655%20MTU) Control lost in cloud abandoned nr Maybole Ayrshire 13.9.44 (Air Britain Serials) 13.09.44 1655MTU. KB219 Warboys aerodrome. NFD. (Mosquito Crash Log) ARMSTRONG, Thomas Alan - P/O (Nav) - 177963 - RAFVR - Carlisle (Dalston Road ) Cemetery, Cumberland. [ Mosquito XX - KB219 - 1655 MTU ]. (http://www.rafcommands.com/forum/showthread.php?17085-440913-Unaccounted-Airwomen-amp-Airmen-13-9-1944)"/>
    <x v="2"/>
    <x v="2"/>
    <x v="35"/>
    <x v="1"/>
    <x v="2"/>
    <x v="1"/>
    <m/>
    <n v="9"/>
    <x v="33"/>
    <x v="0"/>
    <n v="1"/>
    <x v="1"/>
    <x v="12"/>
    <x v="1"/>
  </r>
  <r>
    <n v="1370"/>
    <s v="KB359"/>
    <x v="13"/>
    <n v="608"/>
    <x v="0"/>
    <x v="8"/>
    <n v="13"/>
    <s v="September"/>
    <x v="5"/>
    <s v="13/14-Sep-44"/>
    <x v="1"/>
    <s v="13.09.1944 2042 608 to Berlin from Downham Market crashed. No trace, probably in open countryside, 11km NW Nauen 2315 (BCL). S/L CR Barrett DFC +, F/O ES Fogden +, both rest in Berlin 1939-45 War Cem, see MM126 13.09.44 Fw. Jaacks [sic] NJGr. Mosquito  GH-6 at 7.500 m. [S.E. Berlin] 23.00 Film C. 2027/II Anerk: Nr. - 6T-T 13/14 Sep '44 Airborne 2046 13sep44 from Gransden Lodge. Reported to have crashed in open country at around 2250 some 7 km S of the remote village of Linum, 16 km N of Nauen. It is assumed that both airmen were buried at the crash-site. However, since they have no known graves they are both commemorated on the Runnymede Memorial. P/O G.R.Thomas KIA F/O J.H.Rosbottom KIA (Lost Bombers) Missing (Berlin) 14.9.44 (Air Britain Serials) The crash took place at 22.50, according to a German report kindkly posted on the Luftwaffe Bullet Board by Gebhard Aders (http://www.luftwaffe-bullet-board.com/files/13944_212.jpg). The corresponds well with Jaacks' claim at 23,00, better than with Mitterdorfer's at 23.15. The crash report specifies the aircraft crashed with its bombload. If this detonated, it may explain why the crew were not found. However, note that the crash location is different from Jaacks' claim location, however the German report says the Mosquito was brought down by a night fighter."/>
    <x v="0"/>
    <x v="35"/>
    <x v="132"/>
    <x v="25"/>
    <x v="0"/>
    <x v="84"/>
    <s v="Two Mosquitos lost on this raid, none the previous night, despite there being four claims for Mosquitos on the 12th/13th. Unclear which claim relates to 10./JG 300, which to NJGr."/>
    <n v="9"/>
    <x v="33"/>
    <x v="0"/>
    <n v="1"/>
    <x v="0"/>
    <x v="107"/>
    <x v="1"/>
  </r>
  <r>
    <n v="3239"/>
    <s v="MM126"/>
    <x v="20"/>
    <s v="571/139/692"/>
    <x v="0"/>
    <x v="8"/>
    <n v="13"/>
    <s v="September"/>
    <x v="5"/>
    <s v="13/14-Sep-44"/>
    <x v="1"/>
    <s v="13.09.1944 2046 692 to Berlin from Gransden Lodge came down in open countryside. No trace, reported as 7km S Linum, 16km N Nauen 2250 (BCL). P/O GR Thomas +, FO JH Rosbottom +, presumed both officer buried locally, SEE KB359 13.09.44 Ltn. Karl Mitterdorfer 10./JG 300 Mosquito  15 Ost S/GB at 6.500 m. [Braunschweig] 23.15 Film C. 2027/II Anerk: Nr.Flz Karl Mitterdorfer war anfangs Fluglehrer und kam erst August 1944 zur 10./ JG300. Durch einen beherzten Einsatz in der Nacht vom 13./14.09.1944, sein ersten &quot;scharfen&quot; Einsatz, machte er schnell auf sich aufmerksam. In Sitzbereitschaft waren an diesem Abend nur zwei Flugzeugführer, Karl Mitterdorfer und ein Feldwebel eingeteilt. Es wurden einfliegende Mosquitos gemeldet und somit kam es zum Alarmstart. Allerdings kehrte der unbekannte Feldwebel wegen eines Motorschadens um, so dass Ltn. Mitterdorfer allein diesen Einsatz flog. Zwei Mosquitos hatte er angegriffen, wobei beim letzten Angriff er diese bis zum Aufschlagbrand verfolgte. Nach der Landung wurden Ltn. Mitterdorfer die beiden Abschüsse bestätigt. Dafür erhielt er sofort das EKII im Felde. Allerdings ergaben sich bei der Anrechnung einige Unstimmigkeiten zu Gunsten eines Oltn. Welters. (http://www.jg300.de/index.php?id=28,84,0,0,1,0&amp;highlight=Mosquito) P3-F Airborne 2042 13Sep44 from Downham Market. Crashed 2315 in open countryside, 11 km NW from Nauen. Both airmen are now buried in the Berlin 1939-45 War cemetery. S/L Barrett had flown at least 60 operations. S/L C.R.Barrett DFC KIA F/O E.S.Fogden KIA (Lost Bombers) MH - If this aircraft came down at Nauen (NW of Berlin), it does not correspond to either claim made that night, one being over Brunswick, the other SE of Berlin. Missing (Berlin) 14.9.44 (Air Britain Serials) A German report kindly posted by Gebhard Aders at http://www.luftwaffe-bullet-board.com/files/13944_212.jpg indicates a Mosquito camed down at Nauen at 22.50, given the time and place of Mitterdorfer's claim, it is clearly not related to his claim, and is most likely KB359."/>
    <x v="0"/>
    <x v="0"/>
    <x v="128"/>
    <x v="13"/>
    <x v="0"/>
    <x v="85"/>
    <s v="Two Mosquitos lost on this raid, none the previous night, despite there being four claims for Mosquitos on the 12th/13th"/>
    <n v="9"/>
    <x v="33"/>
    <x v="0"/>
    <n v="1"/>
    <x v="0"/>
    <x v="66"/>
    <x v="0"/>
  </r>
  <r>
    <n v="7745"/>
    <s v="LR406"/>
    <x v="14"/>
    <n v="540"/>
    <x v="0"/>
    <x v="0"/>
    <n v="14"/>
    <s v="September"/>
    <x v="5"/>
    <s v="14 September 1944"/>
    <x v="0"/>
    <s v="14.09.44 Uffz. Fritz Neppach 10./JG 300 Mosquito  JA at 8.000 m. [Bad Grund/Harz] 11.50 Film C. 2027/II Anerk: ASM 1F/O Hilary Patrick Moylan RAAF (Pilot) F/Sgt Morrell both KIA, crashed at Badgrund, 48 miles NE Kassel (RAAF Casualty File) Both originally found and buried at Elbinerode, about 48km ESE of Bad Grund, though Moylan was not identified at the time (same) Missing (Danzig) 14.9.44 (Air Britain Serials)"/>
    <x v="0"/>
    <x v="0"/>
    <x v="128"/>
    <x v="13"/>
    <x v="0"/>
    <x v="86"/>
    <s v="No location given. Two claims for (apparently) PR Mosquitos this day, three losses."/>
    <n v="9"/>
    <x v="33"/>
    <x v="0"/>
    <n v="1"/>
    <x v="0"/>
    <x v="16"/>
    <x v="0"/>
  </r>
  <r>
    <n v="5497"/>
    <s v="MM306"/>
    <x v="18"/>
    <s v="400/140"/>
    <x v="0"/>
    <x v="0"/>
    <n v="14"/>
    <s v="September"/>
    <x v="5"/>
    <s v="14 September 1944"/>
    <x v="0"/>
    <s v="4.09.44 Ltn. Joachim Weber Epr. Kdo. 262 Mosquito  - - Reference: W.J.A.W. MSS Used by No. 400 Squadron, RCAF, December 1943 to c. May 1944. (http://www.ody.ca/~bwalker/RAF_owned_AA100.html) P/O G.H. Ardley and F/S S.G. McLaren both KIA, ftr Hamburg (2nd TAF). 2nd TAF says German claim was at 1450, at which point the Mosquito would have been in the air for six and a half hours. Ardley and McLaren remembered on Runnymede. MH - Ekdo 262 appears to have been based at Lechfeld near Munich at the time - could they have claimed a Hamburg-bound Mosquito? &quot;German Jet Aces of World War 2&quot; however indicates that Weber and one other pilot were actually at that time stationed at Rechlin-Laerz, from which base Weber claimed another Mosquito on 18 September over Luebeck. Missing from PR mission to Hamburg 14.9.44 (Air Britain Serials)"/>
    <x v="0"/>
    <x v="34"/>
    <x v="133"/>
    <x v="29"/>
    <x v="0"/>
    <x v="77"/>
    <m/>
    <n v="9"/>
    <x v="33"/>
    <x v="0"/>
    <n v="1"/>
    <x v="0"/>
    <x v="56"/>
    <x v="0"/>
  </r>
  <r>
    <n v="4303"/>
    <s v="NS513"/>
    <x v="18"/>
    <s v="USAAF"/>
    <x v="0"/>
    <x v="4"/>
    <n v="14"/>
    <s v="September"/>
    <x v="5"/>
    <s v="14 September 1944"/>
    <x v="0"/>
    <s v="653BSR 25BGR, 8th Air Force, based at Watton/Sta 376. Pilot Porter, Ford D Jr. Landing Accident. Category 5 damage, 14 September 1944. (http://www.aviationarchaeology.com) 440914 PORTER, FORD D JR MOSQUITO NS-513 WATTON, UK 25 (Thomas Ensminger) (Air Britain Serials)"/>
    <x v="2"/>
    <x v="3"/>
    <x v="40"/>
    <x v="1"/>
    <x v="2"/>
    <x v="1"/>
    <m/>
    <n v="9"/>
    <x v="33"/>
    <x v="0"/>
    <n v="1"/>
    <x v="0"/>
    <x v="33"/>
    <x v="0"/>
  </r>
  <r>
    <n v="7150"/>
    <s v="NS633"/>
    <x v="18"/>
    <n v="544"/>
    <x v="0"/>
    <x v="0"/>
    <n v="14"/>
    <s v="September"/>
    <x v="5"/>
    <s v="14 September 1944"/>
    <x v="0"/>
    <s v="NS633, took off from Benson. F/L E R Jones (Killed) F/Sgt D A E Parry (POW) Took off for an operation to Konigsberg and landing at San Severo but failed to arrive. F/L Jones is commemorated on the Runnymede Memorial to the Missing. (Ross McNeill) (The present name of Konigsberg is Kaliningrad.) Missing from PR mission to Konigsberg. 14.9.44 (Air Britain Serials) MH - Apparently a Lt Peter Gerth of 2./JG 400 scrambled an Me 163 from Stargard against a Mosquito, which he shot down with one crew member taken prisoner. His recollection was that this incident was in November 1944, see Jagdgeschwader 400: Germany's Elite Rocket Fighters, parts of which can be viewed online through Google Books."/>
    <x v="3"/>
    <x v="4"/>
    <x v="1"/>
    <x v="1"/>
    <x v="3"/>
    <x v="1"/>
    <s v="No location given. Two claims for (apparently) PR Mosquitos this day, three losses. Note routing to San Severo - likely would not have passed over Bad Grund."/>
    <n v="9"/>
    <x v="33"/>
    <x v="0"/>
    <n v="1"/>
    <x v="0"/>
    <x v="27"/>
    <x v="0"/>
  </r>
  <r>
    <n v="2968"/>
    <s v="KB270"/>
    <x v="13"/>
    <s v="1655MTU"/>
    <x v="0"/>
    <x v="7"/>
    <n v="14"/>
    <s v="September"/>
    <x v="5"/>
    <s v="14 September 1944"/>
    <x v="1"/>
    <s v="1655 MTU 13/09/1944 Training KB270 Mosquito XX T/o 2115 Warboysfor a night cross country. On completition of the detail, F/O Morgan had the misfortune, on touch down, to damage the Mosquitos undercarriage and though he was able to climb away, discovered that the unit would no longer lock in the down position. Diverted to Woodbridge, he force landed here at 0150, without injury to himself or his navigator (not named) F/O J PMorgan 24 413881 CAMBRIDGE CITY CEMETERY 2651382 15/01/1945 (http://www.156squadron.com/display_newpff_roll.asp?ID=1655%20MTU) U/c jammed bellylanded at Woodbridge 14.9.44 (Air Britain Serials) 14.09.44 1655MTU. KB270 Undercarriage damaged, became unlocked and would not retract so belly landing made at Woodbridge airfield. Crew unhurt. (Mosquito Crash Log)"/>
    <x v="2"/>
    <x v="2"/>
    <x v="27"/>
    <x v="1"/>
    <x v="2"/>
    <x v="1"/>
    <m/>
    <n v="9"/>
    <x v="33"/>
    <x v="0"/>
    <n v="1"/>
    <x v="1"/>
    <x v="12"/>
    <x v="1"/>
  </r>
  <r>
    <n v="2246"/>
    <s v="DZ708"/>
    <x v="2"/>
    <s v="301FTU/1 OADU/60OTU"/>
    <x v="0"/>
    <x v="7"/>
    <n v="15"/>
    <s v="September"/>
    <x v="5"/>
    <s v="15 September 1944"/>
    <x v="0"/>
    <s v="Undershot landing at High Ercall 15.9.44 (Air Britain Serials)"/>
    <x v="2"/>
    <x v="2"/>
    <x v="5"/>
    <x v="1"/>
    <x v="2"/>
    <x v="1"/>
    <m/>
    <n v="9"/>
    <x v="33"/>
    <x v="0"/>
    <n v="1"/>
    <x v="1"/>
    <x v="29"/>
    <x v="0"/>
  </r>
  <r>
    <n v="3364"/>
    <s v="PZ295"/>
    <x v="12"/>
    <n v="618"/>
    <x v="0"/>
    <x v="11"/>
    <n v="15"/>
    <s v="September"/>
    <x v="5"/>
    <s v="15 September 1944"/>
    <x v="0"/>
    <s v="Engine lost power on takeoff swung and bellylanded North Coaxes 15.9.44 (Air Britain Serials) 15.09.44 618 Sqn. PZ295 Swung on take-off and crashed at North Coates aerodrome (Mosquito Crash Log)"/>
    <x v="2"/>
    <x v="2"/>
    <x v="2"/>
    <x v="1"/>
    <x v="2"/>
    <x v="1"/>
    <m/>
    <n v="9"/>
    <x v="33"/>
    <x v="0"/>
    <n v="1"/>
    <x v="1"/>
    <x v="24"/>
    <x v="0"/>
  </r>
  <r>
    <n v="3564"/>
    <s v="KB239"/>
    <x v="13"/>
    <s v="692/608"/>
    <x v="0"/>
    <x v="8"/>
    <n v="15"/>
    <s v="September"/>
    <x v="5"/>
    <s v="15/16 September 1944"/>
    <x v="1"/>
    <s v="16.09.1944 2345 608 to Berlin from Downham Market crashed into Bahnhof/railway station of Rangsdorf, E Rangsdorfer See 0230 (BCL). F/L BH Smith RCAF +, Sgt LF Pegg +, buried in Berlin 1939-45 War Cem Bruchunterlage: 02.30 Rangsdorf Krs. Teltow 25 km. S. Berlin GC-9 (MH - for Berlin should be GG-9) Mosquito 99 % Bruch: Erb. Nachtjäger b. Flak Claim 16.09.44 Ltn. Kurt Welter 10./JG 300 Mosquito  15 Ost S/GG-2 at 8.500 m. [Stadt Berlin] 02.03 Film C. 2027/II VNE: ASM &quot;Serial Range KB100 - KB299. 200 Mosquito B.MkXX. Part of a batch of 245, including nine to the USAAF as F8, delivered by De havilland (Toronto) Canada. Airborne 2345 15 Sep 44. Cause of loss not established. Crashed 0230 in the Bahnhof at Rangsdorf, a village on the E bank of the Rangsdorfer See, 9 km NNW of Zossen. Both airmen are buried in a joint grave in the Berlin 1939-45 War Cemetery. F/L B.H.Smith RCAF KIA Sgt L.F.Pegg KIA &quot; (Chorley via Lost Bombers) Missing (Berlin) 16.9.44 (Air Britain Serials)"/>
    <x v="0"/>
    <x v="1"/>
    <x v="1"/>
    <x v="1"/>
    <x v="1"/>
    <x v="1"/>
    <s v="Three claims, two possible matches, ironically the two which were denied!  Is it possible that 2:03 was reversed in one source for 2:30? Or was this flak after all? MH - Seems to have been flak. Welter's second claim was definitely GA-GB, near Gardelegen, no Mossies lost here, crash was definitely 02:30 S of Berlin according to original documents."/>
    <n v="9"/>
    <x v="33"/>
    <x v="0"/>
    <n v="1"/>
    <x v="0"/>
    <x v="107"/>
    <x v="1"/>
  </r>
  <r>
    <n v="7598"/>
    <s v="PZ184"/>
    <x v="12"/>
    <n v="515"/>
    <x v="0"/>
    <x v="5"/>
    <n v="15"/>
    <s v="September"/>
    <x v="5"/>
    <s v="15/16 September 1944"/>
    <x v="1"/>
    <s v="16.09.1944 0122 515 Bomber Support from Little Snoring crashed. some 5km N Achmer, 5km WSW Branche 0254 (BCL). S/L CB Best DFC +, F/S H Dickinson +, initial buried in Achmer, now Reichswald Forest War Cem, joint grave Bruchunterlage: 16.09.44 02.51 5 km.N.Fl. Horst Achmer GQ-65 Mosquito Schwienwurferblendung: Aufschlagbrand Achmer, 1.5 km north of the airbase (http://www.footnote.com/image/38660974/mosquitoes%7CMosquito/) Missing from patrol to Nordholz 16.9.46 (Air Britain Serials)"/>
    <x v="0"/>
    <x v="19"/>
    <x v="1"/>
    <x v="1"/>
    <x v="1"/>
    <x v="1"/>
    <s v="Bruchunterlage matches for location and cause."/>
    <n v="9"/>
    <x v="33"/>
    <x v="0"/>
    <n v="1"/>
    <x v="0"/>
    <x v="83"/>
    <x v="0"/>
  </r>
  <r>
    <n v="4834"/>
    <s v="PZ226"/>
    <x v="12"/>
    <n v="239"/>
    <x v="0"/>
    <x v="17"/>
    <n v="15"/>
    <s v="September"/>
    <x v="5"/>
    <s v="15/16 September 1944"/>
    <x v="1"/>
    <s v="16.09.1944 2250 239 Bomber Support from West Raynham crashed. onto Tessin to Raguth road some 7km NNW Wittenburg 0155 (BCL). F/O EW Osborne +, P/O GV Acheson +, rest side by side in Berlin 1939-45 War Cem Bruchunterlage: 01.55 Straße Tessin-Raguth 7 km. N.W. Wittenburg BC-7 Mosquito Aufschlagbrand. MH speculates that this aircraft was lost while strafing road transport, given the build type, the crash location, 239's activities at the time and the description of the reason for the loss (crash, not damage by flak or nightfighter, nor blinded by searchlights) given in the Bruchunterlage. Cholrey / Lost Bombers have this on 515 Squadron Missing 16.9.44, however the Commonwealth War Graves Commission says the crew were on 239. (Air Britain Serials)"/>
    <x v="0"/>
    <x v="8"/>
    <x v="1"/>
    <x v="1"/>
    <x v="4"/>
    <x v="1"/>
    <s v="Note Bruchunterlage does not indicate damage from fighter (or flak, for that matter) Bruchunterlage and FCL entries match for location.   No claims for anywhere close to Wittenburg, crash time earlier than any of the 10./JG 300 claims."/>
    <n v="9"/>
    <x v="33"/>
    <x v="0"/>
    <n v="1"/>
    <x v="0"/>
    <x v="63"/>
    <x v="0"/>
  </r>
  <r>
    <n v="6504"/>
    <s v="TA396"/>
    <x v="22"/>
    <n v="157"/>
    <x v="0"/>
    <x v="5"/>
    <n v="15"/>
    <s v="September"/>
    <x v="5"/>
    <s v="15/16 September 1944"/>
    <x v="1"/>
    <s v="16.09.1944 2340 157 Bomber Support from Swannington . Lost without trace (BCL). S/L JH MacK Chisholm +, F/L EL Wilde +, no further info (MH - Both crew members remembered on Runnymede Memorial - no known graves, therefore very likely lost at sea. RAF BC Memorial site reports 3 aircraft lost from 100 Group this night: including this one. another one seems OK - Wittenburg, final one at Achmer is supported by a Bruchunterlage) To Kiel._x000a__x000a_157 sqn Mosquito XIX TA396 RS-W t/o 2340 Training Chisholm J H S/L +, Wilde E L F/L +, Lost without trace. Click here to see page on 'S/L &quot;Chis&quot; Chisholm' http://www.swannington-norfolk.co.uk/index-page16.html_x000a_John Harry Mackellar Chisholm (affectionately and universally known as 'Chis') was born in 1918 in New South Wales and came to England in 1936. His mother had divorced and moved to India where she remarried - to Colonel N H Prenderghast of Queen Victoria's Own Corps of Guides. Chis was sponsored by the RAF to attend the No 10 Civil Flying School at White Waltham in 1937 and was commissioned a year later with the rank of Flying Officer. _x000a__x000a_It is believed he joined 75 squadron, attended a parachute course and flew Whitley bombers in the years leading up to the outbreak of war. _x000a__x000a_Certainly 1941 saw him serving with No 1 Photo Reconnaissance and with the RAF film production unit. _x000a__x000a_Late in 1942 he transferred to 600 squadron where he flew Blenheims, which included a tour in North Africa. He joined 157 squadron in July 1943 and in 1944 found himself with that Mosquito squadron stationed at RAF Swannington. _x000a__x000a_Chis was married to Patricia Hulton-Harrop in 1940. Patricia's brother, P/O John Hulton-Harrop, was the first British figher pilot to be killed in the war. Flying a Hurricane with 56 squadron, he was tragically shot down by another RAF fighter in a case of mistaken identity. On September 15th 1944, at 20 minutes before midnight, Mosquito TA 396 RS-W, with Chis and navigator Fl/Lt E L Wilde took off from Swannington for a high-level patrol in the Kiel area. They did not return and were posted as 'missing'. A rubber dinghy was spotted in the sea on their route. The next morning three 'mossies' from his squadron took off from Swannington and made a prolonged 'sweep' of the area, but with no success. What happened on that flight nobody will ever know. Plane and crew were lost without trace. The names of both crewmen appear on the Runneymede Memorial for lost airmen. _x000a__x000a_Chis left Patricia his wife (who died in 1964), his daughter Anna aged 3, and his six month old baby son John. _x000a__x000a_The photograph shows an aluminium model of his Mosquito, RS-W, presented to Patricia by the members of his squadron. It illustrates the admiration and respect with which he had been held. _x000a__x000a_The inscription plate reads: _x000a__x000a_In appreciation of our Flight Commander S/Ldr J H M Chisholm [Chis] from &quot;THE BOYS&quot; &quot;B&quot; Flight, 157 squadron Royal Air Force _x000a__x000a_Chis's brother in law, John HH mentioned above, had been a close friend and flat mate of the actor Kenneth More, who played the part of Douglas Bader, who in turn had been stationed at nearby RAF Coltishall. _x000a__x000a_His daughter Anna went on to marry Ian McCorquodale, the son of Barbara Cartland. Barbara was a friend of John 'Cats Eyes' Cunningham, who as CO of 85 squadron was transferred just prior to 85's transfer to Swannington which it shared with Chis's 157 squadron until the end of the war. _x000a__x000a_Son John went to Sandhurst and was commissioned in the KSLI, serving in Belize, Singapore and Malaysia. He now lives with his wife Kathy, daughter Patricia and son Alexander in Clawson, a suburb of Detroit, Michigan. Missing from night intruder mission 16.9.44 (Air Britain Serials)"/>
    <x v="3"/>
    <x v="4"/>
    <x v="1"/>
    <x v="1"/>
    <x v="3"/>
    <x v="1"/>
    <s v="No claim that MH can find in the area of Kiel, nor over water close to it."/>
    <n v="9"/>
    <x v="33"/>
    <x v="0"/>
    <n v="1"/>
    <x v="0"/>
    <x v="3"/>
    <x v="0"/>
  </r>
  <r>
    <n v="3044"/>
    <s v="KB211"/>
    <x v="13"/>
    <s v="1655MTU"/>
    <x v="0"/>
    <x v="7"/>
    <n v="16"/>
    <s v="September"/>
    <x v="5"/>
    <s v="16 September 1944"/>
    <x v="0"/>
    <s v="1655 MTU 16/09/1944 Training KB211 Mosquito XX T/o 1725 Warboys for practice bombing but broke up, fifteen minutes later, and came down at Woodgate Farm, Moulton Chapel, 5 miles NE of Spalding in Lincolnshire. F/Lt A WRutledge 32 106375 MIDDLETON ST. GEORGE (ST. GEORGE) CHURCHYARD 4028215 16/09/1944, P/O J KEvans 25 175064 CAMBRIDGE CITY CEMETERY 2651079, 16/09/1944 (http://www.156squadron.com/display_newpff_roll.asp?ID=1655%20MTU) Broke up in air and crashed Moulton Chapel Lincs. 16.9.44 (Air Britain Serials) 16.09.44 1655MTU. KB211 After structural failure in flight, pieces fell off and aircraft dived and crashed at Woodgate Farm, Moulton Chapel. (Mosquito Crash Log) EVANS, John Kevin - P/O (Nav) - 175064 - RAFVR - Cambridge City Cemetery, Cambridgeshire. [ Mosquito XX - KB211 - 1655 MTU ]., RUTLEDGE, Arthur William - F/L (Pilot) - RAFVR - Middleton St. George (St. George) Churchyard, Durham. [ Mosquito XX - KB211 - 1655 MTU ]. (http://www.rafcommands.com/forum/showthread.php?17088-440916-Unaccounted-Airmen-16-9-1944)"/>
    <x v="2"/>
    <x v="2"/>
    <x v="8"/>
    <x v="1"/>
    <x v="2"/>
    <x v="1"/>
    <m/>
    <n v="9"/>
    <x v="33"/>
    <x v="0"/>
    <n v="1"/>
    <x v="1"/>
    <x v="12"/>
    <x v="1"/>
  </r>
  <r>
    <n v="1929"/>
    <s v="KB210"/>
    <x v="13"/>
    <n v="128"/>
    <x v="0"/>
    <x v="8"/>
    <n v="16"/>
    <s v="September"/>
    <x v="5"/>
    <s v="16/17 September 1944"/>
    <x v="1"/>
    <s v="17.09.1944 0029 128 to Braunschweig from Wyton . Lost without trace (BCL). F/O HJ Bartley RCAF ok, Sgt JL Hartley +, Hartley buried in War Cem at Leopoldsburg, Belgium 16/09/1944 Mosquito XX Braunschweig, KB-210 - 128Sqn - M5-P, F/O Bartley H.J. RCAF, Sgt Hartley John L 954358 navigator (KIA), Leopoldsburg war cemetery ( Belgium ) (http://www.rafcommands.com/dcforum/DCForumID6/15149.html) Bartley, Hugh John Hugh was born in Winnipeg on September 14, 1921 and completed his secondary school at United College in Winnipeg. He enlisted in the RCAF on March 8, 1941 and did his ITS at Edmonton, then on to #8 EFTS (Tiger Moths), Sea Island (Vancouver), #3 SFTS Calgary were he received his Pilot Wing in January 1942. He was posted to the UK in January 1942 and landed at Bournemouth. He was then posted to #6 (P) AFU, Little Rissington, Glos.; #5 FIS Perth, Scotland; Instructed at #4 EFTS and #28 EFTS, #11 (P) AFU, Calveley, Cheshire; # 1655 MTU, Warboys. He was posted to #8 PFF Groups Fast Night Strike Force RAF at Wyton, Hunts (Flying a Mosquito aircraft on the night of September 15/16 1944, en route to Brunswick (target) at about 25,000ft. ran into a very violent cu-nimbus cloud in the vicinity of Leige. The aircraft was uncontrollable - broke up. The navigator was killed and he came down by parachute near Leige. Picked up by the US Army medics on the morning of September 17 and returned by the US evacuation system to the US hospital at Hereford, England. Transferred from there to a Canadian convalescent unit at Garnons, Hereford, and thence back to Canada as a medical repat. Sorry no heroics, just lucky. (http://www.worldwariiaircrew.com/Bomber_Pilots/Bartley_1/bartley_1.html) &quot;Serial Range KB100 to KB199. 200 Mosquito B.MkXX. Part of a batch of 245 (including nine to the USAAF as F8). Delivered by De Havilland (Toronto) Canada, KB210 was the first Mosquito lost from 128 Sqdn since re-forming as a bomber unit at Wyton 5Sep44. Airborne 0029 17Sep44 from Wyton. Cause of loss and crash-site not established. Sgt Hartley is buried in the Leopoldsburg War cemetery, Belgium. F/O H.J.Bartley RCAF F/S J.L.Hartley KIA &quot; (Chorley via Lost Bombers) Missing on training flight 17.9.44 (Air Britain Serials)_x000a__x000a_Hugh Bartley, RCAF retired, and I retired as a Colonel._x000a__x000a_There are two things that I remember quite well—one of course was my marriage!  I married a war bride, my Barbara, who has been married to me for 64 years. And this was a second attempt marriage. The first time I went missing. Barbara had to send back all the wedding gifts and so forth and announcement, and then I turned up._x000a__x000a_We flew in the Mosquitoes, we flew above the heavy flak, that’s to say, the heavy ground defences. Um, pretty well above it. We could go up as high as 30,000 [ft] if necessary. And also, we were very fast, we didn’t have any guns. Nothing. Just relied on speed. And at that time, the only thing the Germans had that could catch us, would be the odd rocket fighter, which they had around about. But um, they couldn’t catch us at night anyway. So, our biggest worry was weather, in what we were doing._x000a_  _x000a_We crashed in Belgium on the night of the 16th, anyway, went down because of weather. We went into a thunderstorm at the top, the weather inside there was violent. Our aircraft was a fine airplane but it was made of wood and it came apart. This was at night, at 25,000 feet.  Mainly you’re so busy you don’t have time to get scared. You’re trying to get out of whatever kind of a problem you got into, and in this case the airplane made it simple for us. My navigator, unfortunately, got killed._x000a__x000a_So then we came back, and I was in this convalescent hospital and I had got in touch with my, got in touch with my Barbara before then, and we rescheduled the marriage for the 10th of December, in Hull in England. And uh, we went through our marriage. The thing I remember in particular about our marriage was coming up the aisle, and I had a cane, and not very much hair, and a few cuts and bruises, and a limp, and my best man had his head swathed in bandages, and a cane and he limped. So, it was what you might say a real wartime wedding._x000a__x000a_Sometimes people feel, well, you know, going and bombing all those places in Germany and such, was it really worthwhile, you know? What were we bombing anyways? Why were we bombing cities, you know?  If you’re going to fight an all out war, you can’t be too…what’s the word…too discrete.  And besides which, if you’re going to a place like the German Ruhr, which was heavily industrialized, whether you kill the workers, or the plant, where do you cut it off, you know? Where do you say, well we won’t go and bomb that plant because there’s a bunch of workers in it, you know? And besides which, we took the view, in many cases, and certainly the British population did, that as you sow, so shall you reap. And we had all been to London and places like that where the East End was all smashed to smithereens. So we didn’t have too damn much sympathy. And the Germans bombed Rotterdam and all those places, and without any compunction._x000a_(http://www.thememoryproject.com/stories/veteran-profile.aspx?itemid=1088)"/>
    <x v="0"/>
    <x v="8"/>
    <x v="1"/>
    <x v="1"/>
    <x v="4"/>
    <x v="1"/>
    <m/>
    <n v="9"/>
    <x v="33"/>
    <x v="0"/>
    <n v="1"/>
    <x v="0"/>
    <x v="112"/>
    <x v="1"/>
  </r>
  <r>
    <n v="6675"/>
    <s v="NS979"/>
    <x v="12"/>
    <n v="487"/>
    <x v="0"/>
    <x v="16"/>
    <n v="16"/>
    <s v="September"/>
    <x v="5"/>
    <s v="16/17 September 1944"/>
    <x v="1"/>
    <s v="16/17 September 1944, time 0130, ftr from the Schelde. Aircraft code E, F/L G.W. Brown and F/O R.A. Fuller both killed (2nd TAF) Lost strafing barges in the Schelde (FCWDv5) MH - might be friendly fire: &quot;E/A peeled away violently and crashed into the sea without a shot having been fired. Time 01:50. Edinger and Vaessen destroyed an unidentified aircraft in a most unusual manner over Walcheren Island. While patrolling west of Antwerp, they were vectored to the north to intercept some &quot;trade&quot;. A contact was picked up and, as the Mosquito closed in at 330 m.p.h., the target began very violent evasion, warned possibly by a rearward looking radar. Despite its antics, Edinger continued to close in, but could get no nearer than 1200 feet due to the hard turns to one side and the other. This desperate effort to escape was the enemy pilot's undoing. In his turns he lost height to 600 feet at which point he began another hard turn to port, followed by an abrupt reverse turn in the other direction. Either he lost control or his aircraft did a high-speed stall, for it suddenly passed under the Mossie's wing and crashed into the sea.&quot; (A History of 410 Squadron) F/O Roy Alan Fuller rests in DRIEWEGEN PROTESTANT CEMETERY, F/L George William Brown RCAF is remembered on the Runnymede Memorial. Missing from night intruder 17.9.44 (Air Britain Serials)"/>
    <x v="0"/>
    <x v="14"/>
    <x v="63"/>
    <x v="1"/>
    <x v="4"/>
    <x v="1"/>
    <m/>
    <n v="9"/>
    <x v="33"/>
    <x v="0"/>
    <n v="1"/>
    <x v="0"/>
    <x v="47"/>
    <x v="0"/>
  </r>
  <r>
    <n v="6924"/>
    <s v="KB248"/>
    <x v="13"/>
    <s v="8 OTU"/>
    <x v="2"/>
    <x v="7"/>
    <n v="16"/>
    <s v="September"/>
    <x v="5"/>
    <d v="1944-09-16T00:00:00"/>
    <x v="2"/>
    <s v="It is believed that this Mosquito, flying from 8 (RCAF) OTU at Greenwood, disintegrated or exploded in flight, crashing several miles north of Harbourville, Nova Scotia. C24441 F/O John Earl Noon (RCAF) – OM (Edmonton, Alberta) J45527 P/O James Arthur Walker (RCAF) – OM (Perth, ON) http://www.deepvision.ca/sites/default/files/downloads/lost_bay_of_fundy.pdf RCAF Accident (Air Britain Serials)"/>
    <x v="2"/>
    <x v="2"/>
    <x v="8"/>
    <x v="1"/>
    <x v="2"/>
    <x v="1"/>
    <m/>
    <m/>
    <x v="33"/>
    <x v="1"/>
    <n v="1"/>
    <x v="1"/>
    <x v="98"/>
    <x v="1"/>
  </r>
  <r>
    <n v="4053"/>
    <s v="KB289"/>
    <x v="13"/>
    <m/>
    <x v="2"/>
    <x v="7"/>
    <n v="16"/>
    <s v="September"/>
    <x v="5"/>
    <d v="1944-09-16T00:00:00"/>
    <x v="2"/>
    <s v="16-9-1944, De STEENHAULT De WAERBEEK, Albert Marie Louis Adhemar - P/O - 172212 - RAFVR - Kingston St. Lawrence Roman Catholic Cemetery,Nova Scotia, Canada. [ Mosquito B.20 - KB289 - 8 OTU ].  GROENSTEEN, Claude Julien Victor Hilaire - F/S - 1299856 - RAFVR - Brussels Town Cemetery Belgian Airmen's Field of Honour, Vlaams-Brabant, Belgium. [ Mosquito B.20 - KB289 - 8 OTU ]. (http://www.rafcommands.com/forum/showthread.php?17088-440916-Unaccounted-Airmen-16-9-1944 , citing CWGC and &quot;Geoff's Search Engine&quot; websites). RCAF Accident Annapolis Royal NS .44 (Air Britain Serials) "/>
    <x v="2"/>
    <x v="2"/>
    <x v="32"/>
    <x v="1"/>
    <x v="2"/>
    <x v="1"/>
    <m/>
    <m/>
    <x v="26"/>
    <x v="0"/>
    <n v="1"/>
    <x v="1"/>
    <x v="17"/>
    <x v="1"/>
  </r>
  <r>
    <n v="3100"/>
    <s v="HX952"/>
    <x v="12"/>
    <s v="464/21"/>
    <x v="0"/>
    <x v="16"/>
    <n v="17"/>
    <s v="September"/>
    <x v="5"/>
    <s v="17 September 1944"/>
    <x v="0"/>
    <s v="Shot down by flak at around 1230 during an attack on barracks in Nijmegen. F/L R. Boulter and F/O E.W. Rawlins both killed. Some parts of wreckage identified in Nijmegen mid-2002. Missing (Nijmegen barracks) 17.9.44 (Air Britain Serials)"/>
    <x v="0"/>
    <x v="1"/>
    <x v="1"/>
    <x v="1"/>
    <x v="1"/>
    <x v="1"/>
    <m/>
    <n v="9"/>
    <x v="33"/>
    <x v="0"/>
    <n v="1"/>
    <x v="0"/>
    <x v="48"/>
    <x v="0"/>
  </r>
  <r>
    <n v="1181"/>
    <s v="LR366"/>
    <x v="12"/>
    <s v="613/107"/>
    <x v="0"/>
    <x v="16"/>
    <n v="17"/>
    <s v="September"/>
    <x v="5"/>
    <s v="17 September 1944"/>
    <x v="0"/>
    <s v="Lost during an attack on targets in the Arnhem area, in support of the Operation Market Garden. Around 1230, although text says time may have been 1300. Coded L. W/O R.A.R.M. Woodhouse and W/O J.S. McPhee both killed. [The text below was initially attributed to the other 107 Squadron aircraft which was lost in the attack, however the reference to &quot;burning plane&quot; seems to indicate the crew were indeed on LR366-L, not NS946-E._x000a__x000a_Bruchunterlage: 13.00 Rheden bei Arnheim - Mosquito Ke-9842 The plane was manned by: _x000a_WOODHOUSE, ROBERT ARNOLD ROGER MILES (#1332242)(Pilot)_x000a_and _x000a_McPHEE, JOHN SIM (#1499160) (Nav./Bomber)_x000a__x000a_The mosquito crashed into the river IJssel, The pilot (Woodhouse) is burried in a cemetary here in Rheden, while the navigator (McPhee) is burried in Olburgen. (see below)._x000a__x000a_Below is a dutch text with my english translation about the crash:_x000a_==========Dutch text===================_x000a_Tijdens de Slag om Arnhem kwam op 17 september 1944 een Havilland Mosquito bommenwerper boven Rheden steeds lager te vliegen. De motor van het vliegtuig functioneerde niet goed meer. Het brandende toestel naderde de huizen, ontweek nog net de toren van de dorpskerk, raakte bijna De Mul, nam een stuk dak van een huis mee en dook met een zware klap bij de veerpont de IJssel in. Het stoffelijke overschot van de piloot, Warrant Officer Robert Arnold Roger Miles Woodhouse, werd door de veerbaas, Willem Bennink, naar de begraafplaats 'Heiderust' gebracht. De tweede inzittende, Warrant Officer John S. McPhee, werd bij Olburgen gevonden en aldaar begraven._x000a__x000a_==========English translation===========_x000a_During the Arnhem Battle a mosquito bomber was flying lower and lower over Rheden. The plane's engine was not working well. The burning plane came close to housing avoided the Dorpskerk (the local church), almost hit De Mul (the local Mill), took off a piece of roof from a house and slammed with a heavy blow into the river IJssel near the riverferry. The body of Warrant Officer Robert Arnold Roger Miles Woodhouse was brought to the cemetary 'Heiderust' by Willem Bennink the ferry operator. The second airman Warrant Officer John S. McPhee, was found and burried near Olburgen (a small town e few kilometres downstream._x000a__x000a_Thanks in advance_x000a_Bas van Duijnhoven_x000a_Rheden, The Netherlands Caught fire during attack on enemy positions nr Arnhem 17.9.44 (Air Britain Serials)"/>
    <x v="0"/>
    <x v="8"/>
    <x v="1"/>
    <x v="1"/>
    <x v="4"/>
    <x v="1"/>
    <m/>
    <n v="9"/>
    <x v="33"/>
    <x v="0"/>
    <n v="1"/>
    <x v="0"/>
    <x v="57"/>
    <x v="0"/>
  </r>
  <r>
    <n v="5005"/>
    <s v="NS946"/>
    <x v="12"/>
    <n v="107"/>
    <x v="0"/>
    <x v="16"/>
    <n v="17"/>
    <s v="September"/>
    <x v="5"/>
    <s v="17 September 1944"/>
    <x v="0"/>
    <s v="Lost during an attack on targets in the Arnhem area, in support of the Operation Market Garden. Around 1230, W/O A.G. Lewis and F/S G.G. Griffin both killed. See also LR366. Missing from attack on German positions Arnhem 17.9.44 (Air Britain Serials)"/>
    <x v="3"/>
    <x v="4"/>
    <x v="1"/>
    <x v="1"/>
    <x v="3"/>
    <x v="1"/>
    <m/>
    <n v="9"/>
    <x v="33"/>
    <x v="0"/>
    <n v="1"/>
    <x v="0"/>
    <x v="57"/>
    <x v="0"/>
  </r>
  <r>
    <n v="4978"/>
    <s v="DK314"/>
    <x v="4"/>
    <s v="1PRU/8OTU"/>
    <x v="0"/>
    <x v="7"/>
    <n v="18"/>
    <s v="September"/>
    <x v="5"/>
    <s v="18 September 1944"/>
    <x v="0"/>
    <s v="SOC 18.9.44 (Air Britain Serials)"/>
    <x v="4"/>
    <x v="3"/>
    <x v="1"/>
    <x v="1"/>
    <x v="2"/>
    <x v="1"/>
    <m/>
    <n v="9"/>
    <x v="33"/>
    <x v="0"/>
    <n v="1"/>
    <x v="1"/>
    <x v="37"/>
    <x v="0"/>
  </r>
  <r>
    <n v="984"/>
    <s v="HK194"/>
    <x v="2"/>
    <s v="151/604/307"/>
    <x v="0"/>
    <x v="2"/>
    <n v="18"/>
    <s v="September"/>
    <x v="5"/>
    <s v="18 September 1944"/>
    <x v="0"/>
    <s v="18-Sep-44.  Mosquito NFXII HK194, F/Lt R. Madej KAS / F/O J. Gąsecki KAS. Lost in mid-air collision (with another Mosquito) near Louth, Lincolnshire during ferry flight to Church Fenton.  HK194 crashed at Stenigot (Hans Nauta) Returning from Coltishall to Church Fenton in the morning, two Mosquitoes collided in mid-air: _x000a_F/Lt Stanisław Madej and F/O Józef Gąsecki in Mosquito XII HK194 EW-L and F/Lts W J. Griffiths and G. J Lane in HK228 EW-R. _x000a_HK228 was in flight at 1200 feet when it was struck by HK194 overtaking from below and behind. _x000a_HK194 crashed at Stenigot, Lincs: _x000a_HK228 crashlanded at Sturgate, Lincs. and was destroyed by fire. _x000a_Flying Officers Madej and Gąsecki were killed while F/Lts Griffiths and Lane got out seconds before their aircraft burst into flames. _x000a_(http://www.polishwargraves.nl/ned/hm223.htm) Collided with HK228 and crashed Stenigot Lincs. 18.9.44 (Air Britain Serials)_x000a__x000a_Collided with HK228.pilot was P/O Gasecki PAF, escaped captivity in Germany after being shot down in Wellington HE347 on 21st June 43. Arrived back in the UK Sep 2nd 43. Finn quotes HK194 recorded as mid-aired with KB215 19th Oct, but KB215 recorded as destroyed on Oct 19th when a bomb exploded in the bomb bay over Wainfleet Range._x000a_(http://www.bcar.org.uk/1950s-incident-logs)"/>
    <x v="2"/>
    <x v="2"/>
    <x v="19"/>
    <x v="1"/>
    <x v="2"/>
    <x v="1"/>
    <m/>
    <n v="9"/>
    <x v="33"/>
    <x v="0"/>
    <n v="1"/>
    <x v="0"/>
    <x v="21"/>
    <x v="2"/>
  </r>
  <r>
    <n v="3257"/>
    <s v="HK223"/>
    <x v="2"/>
    <s v="256/410/406"/>
    <x v="0"/>
    <x v="2"/>
    <n v="18"/>
    <s v="September"/>
    <x v="5"/>
    <d v="1944-09-18T00:00:00"/>
    <x v="0"/>
    <s v="Norman Franks shows: Mosquito XII HK223 (note the slight difference) of 307 Squadron, carrying the code letters &quot;EW-R&quot; lost on Intruder raid over Holland, night of 17th/18th September 1944, F/L A M Custers KIA, P/O Z Szymilewicz KIA. Another source has 2nd Lt. (P/O) Kazimierz Jaworski as pilot. Their mission was to draw flak fire away from Allies gliders and Dakotas. (http://www.geocities.com/Mohikanie/307/307Story.html) See entry for HK228. Returning from Coltishall to Church Fenton in the morning, two Mosquitoes collided in mid-air: _x000a_F/Lt Stanisław Madej and F/O Józef Gąsecki in Mosquito XII HK194 EW-L and F/Lts W J. Griffiths and G. J Lane in HK228 EW-R. _x000a_HK228 was in flight at 1200 feet when it was struck by HK194 overtaking from below and behind. _x000a_HK194 crashed at Stenigot, Lincs: _x000a_HK228 crashlanded at Sturgate, Lincs. and was destroyed by fire. _x000a_Flying Officers Madej and Gąsecki were killed while F/Lts Griffiths and Lane got out seconds before their aircraft burst into flames. (http://www.polishwargraves.nl/ned/hm223.htm) Damaged by flak 8.7.44 NFT (Air Britain Serials)_x000a__x000a_MH - Most sources seem to say it was HK223 which was lost, with HK228 and HK194 colliding.    Werd om 17:57 door 5./810, 7./815 en scheepsflak boven de Westerschelde neergeschoten (http://www.wingstovictory.nl/database/database_detail.php?wtv_id=432)_x000a__x000a_17.9.1944 Crash of MOSQUITO HM223 _x000a__x000a_CREW:_x000a__x000a_ppor. pil JAWORSKI Kazimierz Emil Franciszek_x000a__x000a_por. strz. SZYMILEWICZ Zygmunt_x000a__x000a__x000a__x000a_ _x000a_R.A.F. Polish _x000a__x000a_CRASH of MOSQUITO HM 223_x000a__x000a__x000a_Mrs. Betty Clements, widow of ppor. Jaworski, descripted that night as following: No. 305 Nightfighters 17/18 Sept. No. 307 Sqdn sent 6 Mosquito crews to Holand in Operation MARKET, in support of the Allied landings at Arnhem, Holland which was hoped, if successful, would bring a quick end to the war, opening the road to the Allies racing east towards Germany._x000a__x000a_The aim was to bypass the Siegfried Lime crossing by 3 rivers._x000a__x000a_the Maas (US 101st Para Para. Divn. at GRAVE)_x000a_the Waal (US 82nd Para Divn. at Nijmegen)_x000a_the Neder Rijn (Brit. Airborne Divn. + Polsh Para Brigade at Arnhem)_x000a__x000a_OPERATION MARKET _x000a__x000a_No. 307 aircrew taking part were briefed by W/C Ranoszek in the Intelligence Room at 18.00 hrs. 17 September 1944. _x000a__x000a_The Mosquitoes refuelled at the forward operating base at Coltishall, Norfolk:_x000a__x000a__x000a__x000a_. MOSQUITO XII_x000a_Coded EW . Take Off Landed _x000a_S. Andrzejewski_x000a_&amp; H. Ostrowski 'O' Patrol 18.50 hrs 22.20 hrs _x000a_C. Tarkowski_x000a_&amp; H. Ziólkowski 'J' Intruder 22.30 hrs 00.35 hrs _x000a_S. Madej_x000a_&amp; J. Gąsecki 'L' Intruder 20.10 hrs 22.20 hrs _x000a_W.J. Griffiths_x000a_&amp; G.J. Lane 'R' Patrol 21.30 hrs 23.10 hrs _x000a_K.E.F. Jaworski_x000a_&amp; Z. Szymilewicz 'E'? Intruder 23.46 hrs Failed to_x000a_Return _x000a_Z. Kleniewski_x000a_&amp; S. Laudanski 'Q' Patrol 20.20 hrs 20.40?hrs _x000a__x000a__x000a_N0. 307 Squadron_x000a__x000a_Letter from S.J. Andrzejewski (dated 11.2.1993) _x000a_&quot;The Mosquitows flew first to Colltishall, Norfolk, to refuel. The coast of Holland and the area containing the bridges on the Rhine and the Albert canal was very heavy defended and to get to the dropping zone the Mosquitoes had to fly through heavy anti-aircraft fire, which seemd to come up from all directions. After the Parachute drop the Germans were on the alert and were not sparing ammunition. _x000a__x000a_The task for the Squadron was to patrol the dropping zone and safeguard the Paras from harassment by the Luftwaffe. For this purpose, a complete GCI Radar Station was flown out by glider with controllers and technical staff. Unfortunately, G/Capt John Lawrence Brown - an old friend of the Squadron from Exeter and all his staff and radar crashed on landing and the Squadron Mosquitoes were left without control. _x000a__x000a_The other task was to listen any wireless transmission, that could come from from the Paras and if any were heard, to establish contact. But there were not such transmissions on the wide band of frequenties given. It was known later that all the wireless and transmitting stations were damaged or lost on landing; this was, in spite of the heroism of the Paras._x000a_The Squadtron were to stay in the area for 90 minutes and then return through the same intensive flak to the North Sea.&quot; _x000a__x000a_In his fine book (with Robert Wright) &quot;Night Fight&quot; Collins, London, 1957, _x000a_C.F. (Jimmy) Rawnsley writes on p. 356/7, &quot;We did not know then that John Brown, as keen as a lad with a new toy, was there with them, off to Arnhem with his latest creation, a complete, mobile G.C.I. for tranportation by air. And like so many of them, he paid the price for all his pioneering. His airborne caravan was scattered and he did not even have a chance to set up his latest shop. He dies fighting with the troops within the dwindling perimeter of that tragic landing&quot;. _x000a__x000a_A/c 'J' crossed 5 miles approx. inland over Dutch lslands on AI detection then owing to nil visibility returned direct to Church Fenton. _x000a__x000a_A/c 'R' had similar trouble due to ground mist, flew for 12 minutes over Holland and orbitted down to 4000 ft. Large fires observed in an area thought to be S of Utrecht. _x000a__x000a_AIR27/1676 states that another crew made landfall over West Schouwen where they ran into fog and returned to Coltishall. _x000a_AIR27/1676 states this crew was W.O.Gorski &amp; F/O Thomason: possibily an error. they were not listed as flying. _x000a_They reported a reddish explosion becoming a small bright light in the sky which appeared stationary at a height of 2000 feet about thirty miles from Dutch coast. _x000a__x000a_(NOTE 1)_x000a_Letter 18.11.97 (G. J. Zwanenburg, KON, MBE) informs us that two complete Mobile Radar Control Posts were towed (18.9.44) in 4 Horsa gliders by Stirlings of Nos 295 &amp; 570 Sqdns: one of the 1st pair , shot down, crashed near Doodewaard, the other landed O.K. but was destroyed by ground fire _x000a_The 2nd oufit reached the para troops but could not operate having lost their equipment. _x000a__x000a_(NOTE 2)_x000a_Roll of Honour. Battle of Arnhem. _x000a_17-26 Sept 1944, J. A. Hey Soc. of Friends of Airborne Museum. Oosterbeek. 1986 p. 76 states that (W/C) John L. Brown, MBE (RAF 74440) is now buried in the Canadian War Cemetery, Groesbeek, Netherlands. _x000a__x000a__x000a_P/O Kazimierz Jaworski and F/O Zygmunt Szymilewicz, the crew that took off last, did not return and were reported missing. Nothing is known of the result of their mission. _x000a_A symbolic memorial to P/O Jaworski has been placed by bis family in the military section in Krośno, his home town in SE Poland. _x000a_Due to some confusion in Squadron's records, the serial no. of the Mosquito is in doubt. _x000a_"/>
    <x v="0"/>
    <x v="1"/>
    <x v="1"/>
    <x v="1"/>
    <x v="1"/>
    <x v="1"/>
    <m/>
    <n v="9"/>
    <x v="33"/>
    <x v="0"/>
    <n v="1"/>
    <x v="0"/>
    <x v="94"/>
    <x v="2"/>
  </r>
  <r>
    <n v="2370"/>
    <s v="HK228"/>
    <x v="2"/>
    <s v="488/406/307"/>
    <x v="0"/>
    <x v="5"/>
    <n v="18"/>
    <s v="September"/>
    <x v="5"/>
    <s v="18 September 1944"/>
    <x v="0"/>
    <s v="HK228 Aircraft was in flight at 1200 ft when it was struck by Mosquito HK194 overtaking from below and behind. HK228 force landed and burnt out at Sturgate aearodrome, Lincolnshire, killing two. (Mosquito Crash Log)_x000a__x000a__x000a_Returning from Coltishall to Church Fenton in the morning, two Mosquitoes collided in mid-air: _x000a_F/Lt Stanisław Madej and F/O Józef Gąsecki in Mosquito XII HK194 EW-L and F/Lts W J. Griffiths and G. J Lane in HK228 EW-R. _x000a_HK228 was in flight at 1200 feet when it was struck by HK194 overtaking from below and behind. _x000a_HK194 crashed at Stenigot, Lincs: _x000a_HK228 crashlanded at Sturgate, Lincs. and was destroyed by fire. _x000a_Flying Officers Madej and Gąsecki were killed while F/Lts Griffiths and Lane got out seconds before their aircraft burst into flames. _x000a__x000a_&quot;Coming as it has on top of the loss of P/O Jaworski and F/O Szymilewicz, who were missing from Operation Market, these last two days have dealt us a sad blow&quot;. _x000a_(AIR27/1676). _x000a_(http://www.polishwargraves.nl/ned/hm223.htm) Collided with HK194 and crashlanded nr Sturgate 18.9.44 DBF (Air Britain Serials) 18.09.44 307 Sqn. HK228 Aircraft was in flight at twelve hundred feet when it was struck by Mosquito HK194 overtaking from below and behind. HK228 force landed and burnt out at Sturgate aerodrome, Lincs., killing two. (Mosquito Crash Log)"/>
    <x v="2"/>
    <x v="2"/>
    <x v="19"/>
    <x v="1"/>
    <x v="2"/>
    <x v="1"/>
    <m/>
    <n v="9"/>
    <x v="33"/>
    <x v="0"/>
    <n v="1"/>
    <x v="0"/>
    <x v="21"/>
    <x v="2"/>
  </r>
  <r>
    <n v="7153"/>
    <s v="MM231"/>
    <x v="14"/>
    <n v="544"/>
    <x v="0"/>
    <x v="0"/>
    <n v="18"/>
    <s v="September"/>
    <x v="5"/>
    <s v="18 September 1944"/>
    <x v="0"/>
    <s v="544 Sqn, Mosquito PRIX MM231. F/O G D C Hunter DFC, F/O J Fielden DFC. Took off Benson at 11:55 hrs. Missing on mission to Lubeck. Both crewmen rest in the Berlin 1939-1945 War Cemetery, Brandenberg, Germany. Claim by Lt. Weber of Ekdo. 262 according to Polish list, also: 18.09.44 Ltn. Joachim Weber Epr. Kdo. 262 Mosquito  - - Reference: W.J.A.W. MSS Crashed 15.07 between Holdorf and Meetzen (Mecklenburg county, southeast of Luebeck) (Juergen Haus) Possible Bruchunterlage: 15.07 zw. Holdorf u. Meetzen 4.5 km. N.W. Gadebusch BC-12 Mosquito i.d. Luft abmoniert: aufschlagbrand Report of 5 LGK says markings were a white ring M, works number ending in 231. KE 9678. (http://www.footnote.com/image/28669059/Mosquito%7Cmosquitoes/) Meetzen and Holdorf are about 30km SE of Luebeck. Missing (Lubeck) 18.9.44 (Air Britain Serials)"/>
    <x v="0"/>
    <x v="34"/>
    <x v="133"/>
    <x v="29"/>
    <x v="0"/>
    <x v="77"/>
    <m/>
    <n v="9"/>
    <x v="33"/>
    <x v="0"/>
    <n v="1"/>
    <x v="0"/>
    <x v="27"/>
    <x v="0"/>
  </r>
  <r>
    <n v="4309"/>
    <s v="MM384"/>
    <x v="18"/>
    <s v="USAAF"/>
    <x v="0"/>
    <x v="4"/>
    <n v="18"/>
    <s v="September"/>
    <x v="5"/>
    <s v="18 September 1944"/>
    <x v="0"/>
    <s v="654BSR 25BGR, 8th Air Force, based at Watton/Sta 376. Pilot Vinyard, Claybourne O. Ground Looped. Category 5 damage, 18 September 1944. (http://www.aviationarchaeology.com) 440426 MOSQUITO MM-384 WATTON, UK 8R (Thomas Ensminger) 440918 VINYARD, CLAYBORNE O MOSQUITO MM-384 WATTON, UK 25 (Thomas Ensminger) To USAAF (Air Britain Serials)"/>
    <x v="2"/>
    <x v="3"/>
    <x v="33"/>
    <x v="1"/>
    <x v="2"/>
    <x v="1"/>
    <m/>
    <n v="9"/>
    <x v="33"/>
    <x v="0"/>
    <n v="1"/>
    <x v="0"/>
    <x v="33"/>
    <x v="0"/>
  </r>
  <r>
    <n v="5670"/>
    <s v="MT456"/>
    <x v="25"/>
    <n v="488"/>
    <x v="0"/>
    <x v="2"/>
    <n v="18"/>
    <s v="September"/>
    <x v="5"/>
    <s v="18 September 1944"/>
    <x v="0"/>
    <s v="Hit by Wellington LP625 while at dispersal Colerne 18.9.44 DBR (Air Britain Serials) 18.09.44 488 Sqn. MT456 Hit by 488 Squadron Wellington LP625 which swung on landing at Colerne aerodrome and wrote off both aircraft. (Mosquito Crash Log)"/>
    <x v="2"/>
    <x v="2"/>
    <x v="19"/>
    <x v="1"/>
    <x v="2"/>
    <x v="1"/>
    <m/>
    <n v="9"/>
    <x v="33"/>
    <x v="0"/>
    <n v="1"/>
    <x v="0"/>
    <x v="42"/>
    <x v="2"/>
  </r>
  <r>
    <n v="4317"/>
    <s v="NS593"/>
    <x v="18"/>
    <s v="USAAF"/>
    <x v="0"/>
    <x v="4"/>
    <n v="18"/>
    <s v="September"/>
    <x v="5"/>
    <s v="18 September 1944"/>
    <x v="0"/>
    <s v="MACR 8991 18 Sep 44, 25 Group The Mosquito crashed at 1545 hours - according to a Luftwaffe report the Mosquito was shot down by radar guided AAA. (Norman Malayney) 1st Lieutenant Robert Tunnel, pilot, Staff Sgt. John G. Cunney, navigator. A USAAF document says this aircraft was a camera craft from the &quot;AAF Combat Camera Unit&quot; A Privare Eastman claimed to have seen Tunnel in an Ontario, Canada veteran's hospital during May 1945 with both legs amputated, both arms paralysed and otherwise disfigured, under the apparent nom de guerre of Harold A Skinner. (http://www.footnote.com/image/28667226/Mosquito%7Cmosquitoes/#28667282) (Air Britain Serials)  That afternoon, at 1445 hours (S-2 reports list 1450) Tunnel and (Staff Sgt. John &quot;Buddie&quot; G.) Cunney, 8th CCU cameraman left Watton and went MIA. They were shot down by ground fire near Platlunne airfield, confirmed by researcher John Hey, Netherlands. (Norman Malayney on www.mossie.org forum). On a sortie to the Nijmegen-Eindhoven area, where a supply drop was to be made by Liberators to airborne troops. (http://books.google.com.au/books?id=Gx85T-eYPdQC&amp;pg=PA48&amp;lpg=PA48&amp;dq=mosquito+%22robert+tunnel%22&amp;source=bl&amp;ots=Y-TVSOmnVC&amp;sig=Rebr037eUumTPHJeDJGoq0ht2RA&amp;hl=en&amp;ei=f0hwTNiOE8LXcfeviP0M&amp;sa=X&amp;oi=book_result&amp;ct=result&amp;resnum=1&amp;ved=0CBQQ6AEwAA#v=onepage&amp;q=mosquito%20%22robert%20tunnel%22&amp;f=false)"/>
    <x v="0"/>
    <x v="1"/>
    <x v="1"/>
    <x v="1"/>
    <x v="1"/>
    <x v="1"/>
    <s v="Welter's claim cannot be for the American Mossie, since the time is completely wrong. Claim: 18.09.44 Ltn. Kurt Welter 10./JG 300 Mosquito  HF-JF at 8.000 m. [N. Wittenberg] 23.05 Film C. 2027/II Anerk: Nr. – (MH, claim is for night of 18/19 September) Don't know the location of the American Mossie crash. Norman Malayney however says the American Mossie came down close to Plantlunne, and Osprey says the Mossie was on a mission to film a supply drop in the Eindhoven-Nijmegen area."/>
    <n v="9"/>
    <x v="33"/>
    <x v="0"/>
    <n v="1"/>
    <x v="0"/>
    <x v="33"/>
    <x v="0"/>
  </r>
  <r>
    <n v="1548"/>
    <s v="NS648"/>
    <x v="18"/>
    <s v="FE"/>
    <x v="3"/>
    <x v="0"/>
    <n v="18"/>
    <s v="September"/>
    <x v="5"/>
    <s v="18 September 1944"/>
    <x v="0"/>
    <s v="DBR in accident 18.9.44 (Air Britain Serials)"/>
    <x v="2"/>
    <x v="3"/>
    <x v="32"/>
    <x v="1"/>
    <x v="2"/>
    <x v="1"/>
    <m/>
    <n v="9"/>
    <x v="33"/>
    <x v="0"/>
    <n v="1"/>
    <x v="0"/>
    <x v="91"/>
    <x v="0"/>
  </r>
  <r>
    <n v="3868"/>
    <s v="PZ180"/>
    <x v="12"/>
    <n v="23"/>
    <x v="0"/>
    <x v="5"/>
    <n v="18"/>
    <s v="September"/>
    <x v="5"/>
    <s v="18 September 1944"/>
    <x v="0"/>
    <s v="18.09.1944 Air Test 23 from Little Snoring starboard tyre burst on landing, undercarriage collapsed. Little Snoring airfield (BCL). F/O GE Stewart ok, AC1 Barratt inj, Tyre burst on take-off swung on landing and u/c collapsed Little Snoring 18.9.44 (Air Britain Serials) 18.09.44 23 Sqn. PZ180 Landed at Little Snoring aerodrome with burst tyres and suffered undercarriage collapse. (Mosquito Crash Log)"/>
    <x v="2"/>
    <x v="2"/>
    <x v="120"/>
    <x v="1"/>
    <x v="2"/>
    <x v="1"/>
    <m/>
    <n v="9"/>
    <x v="33"/>
    <x v="0"/>
    <n v="1"/>
    <x v="0"/>
    <x v="6"/>
    <x v="0"/>
  </r>
  <r>
    <n v="916"/>
    <s v="DZ635"/>
    <x v="4"/>
    <s v="692/139/1655MTU/627"/>
    <x v="0"/>
    <x v="8"/>
    <n v="18"/>
    <s v="September"/>
    <x v="5"/>
    <s v="18/19 September 1944"/>
    <x v="1"/>
    <s v="18.09.1944 1903 627 to Bremerhaven from Woodhall Spa crashed. at Schiffdorf, eastern outskirt Bremerhaven 2210 (BCL). F/L NB Rutherford AFC +, P/O FH Stanbury +, joint grave Becklingen War Cem Bruchunterlage: 22.10 Schiffdorf bei Wesermünde BS-81 Mosquito i.d. Luft in kleine Teile auseinandergeflogen &quot;Serial Range DZ630 - DZ652. 23 Mosquito B.Mk1V Series 11. Powered by Merlin 21/23 engines. Part of a batch of 250 (except for four conv.to NF.MkXV and four conv.to PR.MkV111).delivered by De Havilland (Hatfield) between 5Dec42 and 21Mar43. Airborne 1903 18Sep44 from Woodhall Spa. Cause of loss not established. Crashed 2210, four minutes after 57 Sqdn Lancaster, at Schiffdorf on the eatern outskirts of Bremerhaven. Both are buried in a joint grave at Becklingen War Cemetery. F/L Rutherford was an Australian serving in the RAF. F/L N.B.Rutherford AFC KIA P/O F.H.Stanbury KIA See Lancaster NG126. Missing while target marking Bremerhaven 18.9.44 (Air Britain Serials)"/>
    <x v="0"/>
    <x v="8"/>
    <x v="1"/>
    <x v="1"/>
    <x v="4"/>
    <x v="1"/>
    <m/>
    <n v="9"/>
    <x v="33"/>
    <x v="0"/>
    <n v="1"/>
    <x v="0"/>
    <x v="58"/>
    <x v="0"/>
  </r>
  <r>
    <n v="4307"/>
    <s v="HR194"/>
    <x v="12"/>
    <n v="21"/>
    <x v="0"/>
    <x v="16"/>
    <n v="18"/>
    <s v="September"/>
    <x v="5"/>
    <s v="18/19 September 1944"/>
    <x v="1"/>
    <s v="18/19 September 1944, crashed in bad visibility near Petersfield, P/O A. Fellick killed (2nd TAF).21 Sqn - crashed 19-9-1944 0300h near Petersfield, Hampshire on returning from a night intruder sortie to the Arnhem area. P/O C.J. FELLICK - 174639 and W/O T.R. BENBOW - 902952 killed. (Henk Welting) Correct date is 19 September 1944 (ORB and 2ndTAF log). (Chris Thomas, co-author of 2nd TAF) Hit hill descending in cloud Buriton Hants. returning from night intruder mission 19.8.44 (Air Britain Serials)"/>
    <x v="2"/>
    <x v="7"/>
    <x v="26"/>
    <x v="1"/>
    <x v="2"/>
    <x v="1"/>
    <m/>
    <n v="9"/>
    <x v="33"/>
    <x v="0"/>
    <n v="1"/>
    <x v="0"/>
    <x v="48"/>
    <x v="3"/>
  </r>
  <r>
    <n v="7623"/>
    <s v="NS962"/>
    <x v="12"/>
    <n v="515"/>
    <x v="0"/>
    <x v="5"/>
    <n v="18"/>
    <s v="September"/>
    <x v="5"/>
    <s v="18/19 September 1944"/>
    <x v="1"/>
    <s v="18.09.1944 1955 patrol over Wenzendorf 515 Bomber Support from Little Snoring approaching airfield at Plantlünne, blinded by searchlights, lost control and crashed. near Platlünne airfield, 17km NNW Rheine 2216 (BCL). F/L DC Paterson +, Sgt TJR Smith +, initial buried at Lingen/Ems, now Reichswald Forest War Cem Bruchunterlage: 22.16 Fl.H. Plantlünne GP-38 Mosquito Aufschlagbrand 18/19 September 1944 (FCWDv5) &quot;Serial Range NS926 - NS965. 41 Mosquito FB.MkV1. Part of a batch of 250 (including NT220, NT224 and NT225 built as FB.XV111) ordered 17Mar43 and delivered by De Havilland (Hatfield) 25Jan44 and 19May44. Airborne 1955 18Sep44 from Little Snoring to patrol Wentzendorf. Approaching the airfield at Plantl_nne, 17 km NNW of Rheine, the pilot was blinded by searchlights and lost control, crashing at2216. They were taken initially to Lingen (Ems) for burial; their graves are now located in the Reichswald Forest War Cemetery. F/L D.C.Paterson KIA Sgt T.J.R.Smith KIA &quot; (Chorley via Lost Bombers) Missing from patrol to Wenzendorf 18.9.44 (Air Britain Serials)"/>
    <x v="0"/>
    <x v="19"/>
    <x v="1"/>
    <x v="1"/>
    <x v="1"/>
    <x v="1"/>
    <m/>
    <n v="9"/>
    <x v="33"/>
    <x v="0"/>
    <n v="1"/>
    <x v="0"/>
    <x v="83"/>
    <x v="0"/>
  </r>
  <r>
    <n v="4432"/>
    <s v="PZ177"/>
    <x v="12"/>
    <n v="23"/>
    <x v="0"/>
    <x v="5"/>
    <n v="18"/>
    <s v="September"/>
    <x v="5"/>
    <s v="18/19 September 1944"/>
    <x v="1"/>
    <s v="YP-A, crash 22.30 hrs 6 kms S Gütersloh (Juergen Haus) 18.09.1944 2042 23 Bomber Support from Little Snoring crashed. onto Reichs-Autobahn, some 6km S Gütersloh 2330 (BCL). F/O K Eastwood +, F/L GG Rogers +, joint grave at Hannover War Cem 18/19 September 1944 (FCWDv5) German report gives time as 2230, report KE9687 (http://www.footnote.com/image/28991882/mosquitoes%7CMosquito/) Missing from night intruder to Gutersloh 18.9.44 (Air Britain Serials)     http://www.aircrewremembrancesociety.com/raf1944/3/eastwoodkenneth.html says this aircraft was shot down by Kurt Welter of 10./JG 300, who, again according to the site, made a claim as follows: 23.05 hrs. Combat taking place at 8,000 mts west of Bad Münder, Holzminden. However, Tony Woods has Welter's claim as follows: 18.09.44 Ltn. Kurt Welter 10./JG 300 Mosquito  HF-JF at 8.000 m. [N. Wittenberg] 23.05 Film C. 2027/II Anerk: Nr. –  This location is much closer to Borkheide and Jueterbog, nowhere near Guetersloh/  No communication was received from the aircraft. His friend who saw him crash said that the flak that day was longer range than they expected and his plane was seen to crash at 23.30 hrs and totally disintegrate on impact on the Reich motor road six kilometers south of Gutersloh. (http://www.google.com/search?q=hx822+mosquito&amp;rls=com.microsoft:en-us:IE-Address&amp;ie=UTF-8&amp;oe=UTF-8&amp;sourceid=ie7&amp;rlz=1I7GZEZ_en-GB)"/>
    <x v="0"/>
    <x v="1"/>
    <x v="1"/>
    <x v="1"/>
    <x v="1"/>
    <x v="1"/>
    <m/>
    <n v="9"/>
    <x v="33"/>
    <x v="0"/>
    <n v="1"/>
    <x v="0"/>
    <x v="6"/>
    <x v="0"/>
  </r>
  <r>
    <n v="3145"/>
    <s v="KB267"/>
    <x v="13"/>
    <s v="139/627"/>
    <x v="0"/>
    <x v="8"/>
    <n v="19"/>
    <s v="September"/>
    <x v="5"/>
    <s v="19/20 September 1944"/>
    <x v="1"/>
    <s v="19.09.1944 627 to Rheydt from Woodhall Spa crashed homebound. Lost without trace (BCL). W/C GP Gibson VC DSO DFC +, S/L JB Warwick DFC +, buried in Steenbergen-en-Kruisland Roman Catholic Cem Guy Gibson, AZ-E. Small parts recovered from Steenbergen in 1985. Yesterday I received the march 2003 copy of Aeroplane magazine, which includes an article on GG - his life after the Dams raid. The aircraft crashed in Holland after an attack (in support of the Arnhem offensive) on a rail centre at the twin towns of Rheydt and Moenchengladbach. The crash was some 45 minutes after the end of the attack, and on the direct route home rather than on the return route of the bomber stream. The Mosquito was seen to circle, making a whistling noise, with the engines popping and emitting flame. It is suggested that the navigator, with no experience of Mosquitoes, may have had trouble finding the fuel change-over cocks.(Graham Boak) 19/20 September 1944 (RAF Bomber Command History Website) An eyewitness, Herr S C Bastiaanse in Blauwstraat, which I understand runs north-south through Steenbergen, heard a plane at approx 10.30. Going outside with his wife, he estimated that the plane was at 3,500 ft, and an &quot;intense light in the cockpit&quot;. There was an explosion and the plane fell to earth. Another eye witness, again saw light in the cockpit, the plane circling then the engines spluttering and falling to earth. There was surprise &amp; shock at 627 Squ, when told that the raid's controller was not an experianced 54 base controller, but Gibson. The raid was also complicated, in that there were 3 aiming points. _x000a_Green - Western edge of Monchengladbach, factory_x000a_Yellow - East MG - Rail Yards_x000a_Red - offset marking point south west Rheydt, Rail Yards_x000a_Gibson was told that South East, 10 minutes flying time was the Allied Front Line, and t stay above 10,000 ft. He decided no, he would come home directly at low level. The route crossed the fighting of Operation Market-Garden, hence the need for height to avoid any gliders of Airborne forces. It is not inconceivable, that Gibson was hit by friendly fire, crossing the Allied Airborne Corridor._x000a__x000a_Regarding fuel problems, some 627 Squ pilots feel his &amp; Warwick's inexperiance, could have resulted in failure to switch tanks. Starved of fuel, the merlins would have backfired and perhaps trailed smoke. However eye witnesses on the ground are convinced that the plane was on fire before it crashed. _x000a__x000a_All of the above from &quot;Guy Gibson&quot; by Richard Morris (Paul Fox on RAF Commands Forum) _x000a__x000a_Regarding the fateful raid on which both Gibson &amp; Warwick were killed I have details via an individual who was tasked with instructing Warwick how to use and change the fuel system on the Mossie hours before take-off. This individual sadly died last year, however not before I had a chance to meet the gentleman and talk at length. His story was recently published.I am concerned about publishing his name on the forum, I can be contacted at bestbitteryummy@yahoo.co.uk._x000a__x000a_Warwick had NO experience of the DH Mosquito, or more importantly the intricacies of the fuel system. So why would he volunteer to operate. ? He was a screen navigator taken off operations after completing two full tours, all of which were flown from memory on 4-engined heavies. (Terry Dale on RAF Commands Forum)_x000a__x000a_Both W/C Gibson and his navigator S/L Warwick had very limited operational experience of the Mosquito.S/L Warwick was a late replacement for a sick but experienced Mosquito navigator. Moreover,Gibson had not completed even a basic conversion course on Mosquitos.More important was that the fatal operation that Gibson was to undertake was that of Master Bomber for the raid on Monchengladbach/Rheydt and unknown to Cochrane,Gibson had not attended the manatory conversion PPF Mosquito Unit Course at RAF Warboys as Cochrane had stipulated._x000a__x000a_Flying low on the a straight return leg to clear the Dutch coast was Gibson's declared intention against official briefing that the minimum height of 10.000ft should be maintained on a zig zag course south into France and then a course set for England.Given that Dutch observers reported the the aircraft was on fire before crashing,there would be little time to clear the aircraft safely at low level.The Mosquito cockpit floor entry /exit hatch is quite tight and a rapid exit would be only accomplished by an experience crew on the type.Additionally,flying low on a straight return leg would attract enemy flak whose batteries would have been forwarned about the presence of returning hostile aircraft. (http://www.ww2talk.com/forum/war-air/8582-did-friendly-fire-kill-guy-gibson-2.html?highlight=Mosquito) Locals witnessed a glow in the cockpit. To this day no-one knows if this was fire caused by an AA hit, or if it was a torch being held by Warwick in an attempt to find the correct fuel valves in order to correct a mistake in switching tanks. (same)_x000a__x000a_AZ-E (www.lostbombers.co.uk) Missing (Bremerhaven) 19.9.44 (Air Britain Serials)_x000a__x000a_Nearly 70 years after the mysterious death of Dambusters legend Guy Gibson, it has been revealed that he was shot down by friendly fire._x000a__x000a_The British airman who downed the Victoria Cross hero's plane in the tragic blunder is claimed to be Bernard McCormack._x000a_McCormack was a gunner in a Lancaster bomber and mistook Gibson's twin-engined Mosquito for an enemy plane following a night-time sortie over Germany in 1944._x000a__x000a_He instinctively opened fire and blasted what he thought was a German Junkers 88 aircraft with 600 rounds, sending it crashing to the ground._x000a_  Killed by friendly fire: Guy Gibson (left) and his navigator were killed instantly when Bernard McCormack (right) mistook Gibson's aircraft for an enemy plane and opened fire in Germany in 1944_x000a__x000a_Gibson, who led the famous 617 Squadron on the Dambusters raids in World War II, and his navigator were killed instantly._x000a__x000a_The sickening realisation that the plane was an Allied aircraft piloted by the hero only dawned on Sgt McCormack the following day when he and his crew were debriefed._x000a__x000a_Racked with guilt, he told barely a soul about the dreadful accident for the rest of his life. _x000a_ More...'A crime against our Armed Forces': Yobs smash First World War memorial to pieces _x000a__x000a_The RAF is said to have covered the embarrassing episode up as there is no mention of any plane - German or British - being shot down in the area or at the time of the crash in the Bomber Command archives._x000a__x000a_As a result, various theories for the cause of the crash have been put forward over the last seven decades, including pilot error and even sabotage._x000a__x000a_Now a researcher says he has proved beyond doubt that highly decorated Gibson was killed by one of his own men._x000a__x000a_James Cutler, 62, has uncovered a remarkable taped confession that Sgt McCormack gave to his wife before he died in which he revealed what happened that night._x000a_ Mistake: Bernard McCormack was a gunner in a Lancaster bomber and mistook Gibson's twin-engined Mosquito, like this pictured, for an enemy plane _x000a_ The aircraft: Bernard McCormack was a gunner in a Lancaster bomber (model pictured), when the mistake happened_x000a_Mr Cutler has also unearthed two previously classified reports buried in the back of Bomber Command records in the National Archives._x000a__x000a_One of them is the combat report from the crew of Sgt McCormack's Lancaster, which describes the attack on what they thought was the Junkers 88._x000a_The geographical coordinates recorded placed the aerial encounter three minutes away from where Gibson's Mosquito crashed at Steenbergen, Holland._x000a__x000a_The second report was from the crew of another Lancaster returning from the same raid who noted 'plane shot down - as aircraft burst on ground a red light resembling Target Indicator seen'. _x000a__x000a_The location given was over Steenbergen. Gibson's plane had been carrying red Target Indicator flares which he was unable to drop over Germany due to a fault._x000a__x000a_Both reports contradict the official RAF record books that no planes were encountered that night._x000a__x000a_Mr Cutler said: 'It could only have been Guy Gibson's plane because the co-ordinates in both these new documents were right over the spot where his plane came down._x000a__x000a_'I am satisfied 100 per cent that Guy Gibson was killed by friendly fire and 99.9 per cent sure that he was shot down by Bernard McCormack's plane._x000a_ In memory: A Lancaster bomber over Derwent dam in the Peak District, England, to mark an anniversary of the event in 1943_x000a_'Guy Gibson was one of the greatest British war heroes. He led the Dambusters raid and was the most experienced pilot in Bomber Command._x000a__x000a_'Apart from one eye-witness on the ground, there has never been a shred of evidence as to the cause of the crash. His death has been shrouded in mystery._x000a__x000a_'For years and years, people have speculated about the cause, from everything from sabotage to pilot error._x000a__x000a_'But thanks to the discovery in the National Archives of documents that have been missed by previous researchers and the taped interview of Bernard McCormack, the truth has been revealed._x000a__x000a_'For Guy Gibson VC, DSO and Bar, DFC and Bar to be killed by friendly fire was a huge blunder.'_x000a_Gibson was awarded the Victoria Cross in 1943 for successfully leading 617 Squadron on the daring raids on a series of damns in the industrial Ruhr valley in Germany._x000a_ Engineers from Cambridge University staged a peaceful recreation of the bombing raid over a lake in British Columbia, Canada, this year, as part of a study into the science behind the attack_x000a_He was given a desk job after that but insisted on returning to the skies._x000a__x000a_On the night of September 19, 1944 Gibson led 227 Lancaster bombers and 10 Mosquitos on an attack of Rheydt and Muchengladbach._x000a__x000a_They faced little opposition from flak from the ground or enemy planes and were returning over Holland when Gibson's plane came down._x000a__x000a_Mr Cutler unearthed the new documents and tape recording while researching 617 Squadron for Sir Peter Jackson's film remake of The Dam Busters._x000a_A version of the story has also been previously told in the 1954 film The Dam Busters, starring actor Richard Todd as Wing Commander Guy Gibson._x000a__x000a_He said: &quot;Bernard McCormack's widow still had a copy of his logbook and that said they had encountered a German nightfighter and possibly shot down a Junkers 88, which was a twin engined plane that looked a lot like a Mosquito especially at night._x000a__x000a_&quot;The crew were debriefed the next day by the RAF intelligence officer who asked the men were they sure it was a Junkers 88 and not a Mosquito? &quot;_x000a_ R.A.F. Bomber Command in World War II: Guy Gibson, centre, with the air crews who took part in the raid_x000a_The squadron record book said for that night no enemy night-fighters were encountered but we have it in black and white that they did, or thought they did._x000a__x000a_&quot;In the Bomber Command file in the National Archives there isn't a record but when we looked in the appendix which was all jumbled up we found a combat report from this crew reporting the details of shooting down a Junkers 88._x000a__x000a_&quot;The location of the encounter was about 10 or 15 miles or three minutes away from where Guy Gibson crashed._x000a__x000a_&quot;In another bundle of documents another crew from 97 Squadron stated they saw an aircraft shot down and hit the ground with a red flame like a Target Indicator._x000a__x000a_&quot;We know Guy Gibson didn't drop the red flares because they wouldn't drop properly._x000a__x000a_&quot;The co-ordinates for that sighting were over Steenberg._x000a__x000a_&quot;Bernard McCormack's widow told me her husband had told this story in the 1980s and she was so amazed by it that she put a tape recorder on and recorded him.&quot; _x000a__x000a_ A scene from the 1954 film 'The Dam Busters' which starred Richard Todd (left) as Wing Commander Guy Gibson and Michael Redgrave (right) as Dr Barnes Wallis_x000a_ Film recreation: Actor Richard Todd as Wing Commander Guy Gibson in the 1954 film The Dam Busters_x000a_FACT FILE: DAMBUSTERS RAID_x000a_On May 16, 1943, 19 aircrafts set out to destroy three dams in the Ruhr valley - the Mohne, the Eder and the Sorpe - and so damage a vital source of power to the key industrial area of Germany. _x000a_The Mohne and Eder Dams in the industrial heart of Germany were attacked and breached by mines dropped from specially modified Lancasters of No. 617 Sqn.  _x000a_The Sorpe dam was was also attacked by two aircrafts and damaged.  _x000a_A fourth dam, the Ennepe was reported as being attacked by a single aircraft (O-Orange), but with no damage. _x000a_An estimated 1,294 people were killed by floodwaters and 8 of the 19 aircrafts dispatched failed to return with the loss of 53 aircrew and 3 taken prisoner of war.  _x000a_Wg Cdr Guy Gibson, Officer Commanding No. 617 Sqn, was awarded the VC for his part in leading the attack._x000a__x000a_Sgt McCormack was recorded as saying: &quot;We were on the way back over Holland and then all of a sudden this kite comes right behind us twin engines and a single rudder - and it comes bouncing in towards us so we opened fire and we blew him up._x000a__x000a_&quot;When we got back we claimed a Ju 88 show down. The following day we were called in to the office and we were quizzed again._x000a__x000a_&quot;(RAF Intelligence Office) 'What made you think it was a Ju 88?' &quot;We said 'it had twin engines and a single rudder.' _x000a__x000a_He said: &quot;So has a Mosquito.&quot; &quot;Well supposing - he put it very nicely - he said, 'supposing a Mosquito - his radio and his radar was knocked out and he was lost and he spotted a Lancaster - he would only want to follow it home wouldn't he? _x000a__x000a_&quot;And it turned out it was 'Gibbo' we shot down.&quot; _x000a__x000a_Sgt McCormack, who went on to become the mayor of the north Wales town of Holyhead, died in 1992._x000a__x000a_Mr Cutler said: &quot;His widow Eunice was very shocked by it. I don't think he was happy for that story to be told publicaly.&quot; _x000a__x000a_He added: &quot;A lot of Mosquitos were shot down in the war because they looked like Junkers 88._x000a__x000a_&quot;But a lot of the friendly fire incidents were covered up because it was embarrassing._x000a__x000a_&quot;There is no German record of a Junkers 88 in combat or being lost in that area on that night.&quot;_x000a__x000a__x000a__x000a_Read more: http://www.dailymail.co.uk/news/article-2047476/Dambusters-legend-Guy-Gibson-shot-BRITISH-airman.html#ixzz1aQThBNlz_x000a__x000a_"/>
    <x v="0"/>
    <x v="8"/>
    <x v="1"/>
    <x v="1"/>
    <x v="4"/>
    <x v="1"/>
    <m/>
    <n v="9"/>
    <x v="33"/>
    <x v="0"/>
    <n v="1"/>
    <x v="0"/>
    <x v="58"/>
    <x v="1"/>
  </r>
  <r>
    <n v="4241"/>
    <s v="MM586"/>
    <x v="17"/>
    <s v="RAE/409"/>
    <x v="0"/>
    <x v="2"/>
    <n v="19"/>
    <s v="September"/>
    <x v="5"/>
    <s v="19/20 September 1944"/>
    <x v="1"/>
    <s v="19.09.1944 Defensive patrol 409 from St.Andre shot down by EA, crew baled out, pilot injuring foot, over France, unknown location (FCL). F/S G Leslie inj, F/S CM Thurgood ok, no further info. Serial number in doubt. See FCL 20.09.44 Time around 00:35 night of 19/20 September 1944, attacked near Lille. Stalled in cloud and spun into ground Flavacourt 20.9.44 (Air Britain Serials)"/>
    <x v="0"/>
    <x v="16"/>
    <x v="1"/>
    <x v="1"/>
    <x v="0"/>
    <x v="34"/>
    <m/>
    <n v="9"/>
    <x v="33"/>
    <x v="0"/>
    <n v="1"/>
    <x v="0"/>
    <x v="95"/>
    <x v="2"/>
  </r>
  <r>
    <n v="5452"/>
    <s v="MM620"/>
    <x v="17"/>
    <s v="410/264"/>
    <x v="0"/>
    <x v="2"/>
    <n v="19"/>
    <s v="September"/>
    <x v="5"/>
    <d v="1944-09-19T00:00:00"/>
    <x v="1"/>
    <s v="May actually have been September 19, according to The Mossie Number 29, which says F/L Moncur and F/L Woodruffe returned to the squadron a week later, after having been shot down in the St. Nazaire area (on a low-flying exercise!). FCWDv5 says two Mosquitos failed to return on the night of 19/20 September, but only provides details of a 409 Sqn aircraft Missing 19.10.44 (Air Britain Serials)"/>
    <x v="3"/>
    <x v="4"/>
    <x v="1"/>
    <x v="1"/>
    <x v="3"/>
    <x v="1"/>
    <m/>
    <n v="9"/>
    <x v="33"/>
    <x v="0"/>
    <n v="1"/>
    <x v="0"/>
    <x v="10"/>
    <x v="2"/>
  </r>
  <r>
    <n v="3200"/>
    <s v="MM453"/>
    <x v="17"/>
    <n v="409"/>
    <x v="0"/>
    <x v="2"/>
    <n v="20"/>
    <s v="September"/>
    <x v="5"/>
    <s v="20 September 1944"/>
    <x v="0"/>
    <s v="20.09.1944 Patrol 409 from St. Andre engine trouble, would not feather. Crew had to bale out, southwest of Beauvais (FCL). W/O LE Fitchett ok, F/S AC Hardy ok, no further info. Time around 19:00 20 September 1944, navigator name Hardy (2nd TAF) Engine cut on night patrol abandoned 8m SW of Beauvais 20.9.44 (Air Britain Serials) Hit in the port engine by a night fighter when patrolling above the lines. Returned to allied territory and attempted to land but weather closed in, even though Mosquito tested down to 200 feet. Eventually the Mosquito became unmanageable and the crew baled out."/>
    <x v="1"/>
    <x v="16"/>
    <x v="1"/>
    <x v="1"/>
    <x v="0"/>
    <x v="1"/>
    <m/>
    <n v="9"/>
    <x v="33"/>
    <x v="0"/>
    <n v="1"/>
    <x v="0"/>
    <x v="95"/>
    <x v="2"/>
  </r>
  <r>
    <n v="1766"/>
    <s v="W4059"/>
    <x v="0"/>
    <s v="1PRU/1PRU/540/8OTU"/>
    <x v="0"/>
    <x v="7"/>
    <n v="20"/>
    <s v="September"/>
    <x v="5"/>
    <s v="20 September 1944"/>
    <x v="0"/>
    <s v="AIRCRAFT OF THE ROYAL AIR FORCE 1939-1945: DE HAVILLAND DH 98 MOSQUITO. Mosquito PR Mark I, W4059 ‘LY-T’, of No. 1 Photographic Reconnaissance Unit, on the ground at Benson, Oxfordshire (Imperial War Museum Photo CH 18309) The machine shown on the ground is named 'CURACOA', a PR.I serial number W4059. The tail unit of W4059 is also seen. Around June 1942 (IWM Film Number: ARY 7-63 Film Title: [DE HAVILLAND MOSQUITO MK II] [main, allocated] ) SOC 20.9.44 (Air Britain Serials)"/>
    <x v="4"/>
    <x v="3"/>
    <x v="1"/>
    <x v="1"/>
    <x v="2"/>
    <x v="1"/>
    <m/>
    <n v="9"/>
    <x v="33"/>
    <x v="0"/>
    <n v="1"/>
    <x v="1"/>
    <x v="37"/>
    <x v="0"/>
  </r>
  <r>
    <n v="4518"/>
    <s v="HK345"/>
    <x v="2"/>
    <s v="219/68"/>
    <x v="0"/>
    <x v="2"/>
    <n v="20"/>
    <s v="September"/>
    <x v="5"/>
    <s v="20/21 September 1944"/>
    <x v="1"/>
    <s v="20.09.1944 eveng Diver patrol 68 to anti V1, Dutch islands from Castle Camps . Lost without trace (FCL). F/S TJC Wilson +, F/S JF Jenkins +, cv at Marshalls(Cambridge), delivered as MKXVI 04.09.43-26.02.44. No known graves F/Sgt(1318373)Thomas John Cuthbert, Wilson(Pilot)RAFVR-killed, F/Sgt(1651531)John Francis Jenkins(Obs)RAFVR-killed (http://aviation-safety.net/wikibase/wiki.php?id=15807) Missing 20.9.44 (Air Britain Serials)"/>
    <x v="3"/>
    <x v="4"/>
    <x v="1"/>
    <x v="1"/>
    <x v="3"/>
    <x v="1"/>
    <m/>
    <n v="9"/>
    <x v="33"/>
    <x v="0"/>
    <n v="1"/>
    <x v="0"/>
    <x v="102"/>
    <x v="2"/>
  </r>
  <r>
    <n v="1010"/>
    <s v="MM286"/>
    <x v="18"/>
    <s v="4/SF Upwood/409"/>
    <x v="0"/>
    <x v="2"/>
    <n v="20"/>
    <s v="September"/>
    <x v="5"/>
    <s v="20/21 September 1944"/>
    <x v="1"/>
    <s v="20/21 September 1944 W/C M.V. Beveridge crashed near Amiens, KIA, not flying with a navigator (FCWDv5) Ran into bad weather during search for lost aircraft and crashed St.Andre 20.9.44 (Air Britain Serials)"/>
    <x v="0"/>
    <x v="8"/>
    <x v="1"/>
    <x v="1"/>
    <x v="4"/>
    <x v="1"/>
    <m/>
    <n v="9"/>
    <x v="33"/>
    <x v="0"/>
    <n v="1"/>
    <x v="0"/>
    <x v="95"/>
    <x v="0"/>
  </r>
  <r>
    <n v="5754"/>
    <s v="MM463"/>
    <x v="17"/>
    <n v="29"/>
    <x v="0"/>
    <x v="2"/>
    <n v="20"/>
    <s v="September"/>
    <x v="5"/>
    <s v="20/21 September 1944"/>
    <x v="1"/>
    <s v="20.09.1944 eveng Defensive patrol 29 to Arnheim area from Hunsdon . Lost without trace (FCL). F/L H West +, F/L LA Komaroff +, both buried at Bergen op Zoom Cem May have crashed due to weather, see details at: Stortte in de late avonduren van deze dag neer nabij Groede. Het toestel voerde een intruder en ranger missie uit maar werd vanwege het slechte weer terug geroepen. See details at http://www.wingstovictory.nl/database/database.php Missing on patrol 20.9.44 (Air Britain Serials)"/>
    <x v="0"/>
    <x v="8"/>
    <x v="1"/>
    <x v="1"/>
    <x v="4"/>
    <x v="1"/>
    <m/>
    <n v="9"/>
    <x v="33"/>
    <x v="0"/>
    <n v="1"/>
    <x v="0"/>
    <x v="31"/>
    <x v="2"/>
  </r>
  <r>
    <n v="6592"/>
    <s v="A52-24"/>
    <x v="24"/>
    <m/>
    <x v="7"/>
    <x v="1"/>
    <n v="21"/>
    <s v="September"/>
    <x v="5"/>
    <s v="21 September 1944"/>
    <x v="0"/>
    <s v="21.09.1944from not delivered to forces, crashed before acceptance on landing approach. near Bankstown, New South Wales (MIAS). F/L Ifould +, , no further info Built as F.B.40, not delivered. Final disposition: crashed at Bankstown, New South Wales before acceptance, October 1944. (Beaufort, Beaufighter and Mosquito in Australian Service, Stewart Wilson, 1990) Stalled short of runway, F/L E.M. Ifould killed. Crashed Bansktown NSW 21.09.44 prior to RAAF Acceptance (Air Britain Serials)"/>
    <x v="2"/>
    <x v="2"/>
    <x v="29"/>
    <x v="1"/>
    <x v="2"/>
    <x v="1"/>
    <m/>
    <n v="9"/>
    <x v="33"/>
    <x v="0"/>
    <n v="1"/>
    <x v="1"/>
    <x v="92"/>
    <x v="5"/>
  </r>
  <r>
    <n v="3313"/>
    <s v="HK180"/>
    <x v="2"/>
    <s v="96/406/307"/>
    <x v="0"/>
    <x v="2"/>
    <n v="21"/>
    <s v="September"/>
    <x v="5"/>
    <s v="21 September 1944"/>
    <x v="0"/>
    <s v="Lost power hit tree in forced landing Ulleskel Yorks. 21.9.44 DBF (Air Britain Serials) 21.09.44 307 Sqn. HK180 One engine cut out in flight and aircraft overshot and crashed at Bolton Lodge, Ulleskelf, Yorks. Crew unhurt. (Mosquito Crash Log)"/>
    <x v="2"/>
    <x v="3"/>
    <x v="2"/>
    <x v="1"/>
    <x v="2"/>
    <x v="1"/>
    <m/>
    <n v="9"/>
    <x v="33"/>
    <x v="0"/>
    <n v="1"/>
    <x v="0"/>
    <x v="21"/>
    <x v="2"/>
  </r>
  <r>
    <n v="317"/>
    <s v="NT141"/>
    <x v="12"/>
    <s v="60OTU/605"/>
    <x v="0"/>
    <x v="5"/>
    <n v="21"/>
    <s v="September"/>
    <x v="5"/>
    <s v="21 September 1944"/>
    <x v="0"/>
    <s v="Trestle collapsed aircraft DBR Manston 21.9.44 (Air Britain Serials) 21.09.44 605 Sqn. NT141 While with its tail on a trestle doing a compass swing at Manston aerodrome the trestle collapsed, leaving the aircraft Cat. E. (Mosquito Crash Log)"/>
    <x v="2"/>
    <x v="2"/>
    <x v="134"/>
    <x v="1"/>
    <x v="2"/>
    <x v="1"/>
    <m/>
    <n v="9"/>
    <x v="33"/>
    <x v="0"/>
    <n v="1"/>
    <x v="0"/>
    <x v="22"/>
    <x v="0"/>
  </r>
  <r>
    <n v="5649"/>
    <s v="NT156"/>
    <x v="12"/>
    <n v="169"/>
    <x v="0"/>
    <x v="2"/>
    <n v="21"/>
    <s v="September"/>
    <x v="5"/>
    <s v="21 September 1944"/>
    <x v="0"/>
    <s v="21.09.1944 169 destroyed by fire in hangar. Great Massingham airfield, Norfolk (BCL). , , Caught fire in hangar Great Massingham 21.9.44 DBR (Air Britain Serials)"/>
    <x v="2"/>
    <x v="2"/>
    <x v="135"/>
    <x v="1"/>
    <x v="2"/>
    <x v="1"/>
    <m/>
    <n v="9"/>
    <x v="33"/>
    <x v="0"/>
    <n v="1"/>
    <x v="0"/>
    <x v="65"/>
    <x v="0"/>
  </r>
  <r>
    <n v="2838"/>
    <s v="MM312"/>
    <x v="18"/>
    <n v="140"/>
    <x v="0"/>
    <x v="0"/>
    <n v="22"/>
    <s v="September"/>
    <x v="5"/>
    <s v="22 September 1944"/>
    <x v="1"/>
    <s v="Time around 2100 on 22 September, flash bomb exploded, Mosquito damaged beyond repair. F/O R.S. Flight and F/O B.D. Makins both OK (2nd TAF). Damaged by explosion pres. flak on PR mission and crashlanded Amiens/Glisy 22.9.44 DBR (Air Britain Serials)"/>
    <x v="2"/>
    <x v="7"/>
    <x v="136"/>
    <x v="1"/>
    <x v="2"/>
    <x v="1"/>
    <m/>
    <n v="9"/>
    <x v="33"/>
    <x v="0"/>
    <n v="1"/>
    <x v="0"/>
    <x v="56"/>
    <x v="0"/>
  </r>
  <r>
    <n v="2229"/>
    <s v="DZ535"/>
    <x v="4"/>
    <s v="Vickers/618/192"/>
    <x v="0"/>
    <x v="15"/>
    <n v="23"/>
    <s v="September"/>
    <x v="5"/>
    <s v="23 September 1944"/>
    <x v="0"/>
    <s v="23.09.1944 1058 Training 192from Foulsham crash landed. into ploughed field near Briston, 18miles NW Norwich 1200 (BCL). F/L CG Clarke inj, F/O RW Dobson inj, modified by Vickers-Armstrong for 618Sqn Crashed in forced landing Briston Norfolk 23.9.44 (Air Britain Serials) 23.09.44 192 Sqn. DZ535 Aircraft crash landed in field at Briston, Norfolk, and went through a hedge on one engine. (Mosquito Crash Log)"/>
    <x v="2"/>
    <x v="2"/>
    <x v="2"/>
    <x v="1"/>
    <x v="2"/>
    <x v="1"/>
    <m/>
    <n v="9"/>
    <x v="33"/>
    <x v="0"/>
    <n v="1"/>
    <x v="0"/>
    <x v="43"/>
    <x v="0"/>
  </r>
  <r>
    <n v="2562"/>
    <s v="HR142"/>
    <x v="12"/>
    <s v="8FU"/>
    <x v="3"/>
    <x v="10"/>
    <n v="23"/>
    <s v="September"/>
    <x v="5"/>
    <s v="23 September 1944"/>
    <x v="0"/>
    <s v="Swung on take-off and u/c torn off Mauripur 23.9.44 (Air Britain Serials)"/>
    <x v="2"/>
    <x v="2"/>
    <x v="33"/>
    <x v="1"/>
    <x v="2"/>
    <x v="1"/>
    <m/>
    <n v="9"/>
    <x v="33"/>
    <x v="0"/>
    <n v="1"/>
    <x v="1"/>
    <x v="113"/>
    <x v="3"/>
  </r>
  <r>
    <n v="2213"/>
    <s v="HK300"/>
    <x v="2"/>
    <n v="25"/>
    <x v="0"/>
    <x v="2"/>
    <n v="23"/>
    <s v="September"/>
    <x v="5"/>
    <s v="23/24 September 1944"/>
    <x v="1"/>
    <s v="24.09.1944 early am Diver patrol 25 to anti V1 from Coltishall Lost attacking a V1. Lost without trace (FCL). F/L JS Limbert +, F/O HS Cook +, cv at Marshalls(Cambridge), delivered as MKXVI 04.09.43-26.02.44. No known graves. 23/24 September 1944 reported missing off Lowestoft after a successful V-1 sortie (FCWDv5). 25 Sqn - 24-9-1944 - FTR, crew are missing to this day, further particulars are not yet known. F/O H.S. COOK - 142132 and F/Lt J.S. LIMBERT - MiD - 102156 on the Runnymede Memorial. FCL Vol.3 (Franks): Anti-diver patrol early a.m., lost attacking a V1. (Henk Welting) I have checked &quot;Hawks Rising&quot; The Story of 25 Sq RAF Francis K. Mason - same information apart from Limbert was pilot. (John Larder on RAF Commands Forum) Missing 24.9.44 (Air Britain Serials)"/>
    <x v="3"/>
    <x v="4"/>
    <x v="1"/>
    <x v="1"/>
    <x v="3"/>
    <x v="1"/>
    <m/>
    <n v="9"/>
    <x v="33"/>
    <x v="0"/>
    <n v="1"/>
    <x v="0"/>
    <x v="14"/>
    <x v="2"/>
  </r>
  <r>
    <n v="5463"/>
    <s v="HK517"/>
    <x v="17"/>
    <s v="307/29"/>
    <x v="0"/>
    <x v="5"/>
    <n v="23"/>
    <s v="September"/>
    <x v="5"/>
    <s v="23/24 September 1944"/>
    <x v="1"/>
    <s v="24.09.1944 Intruder 29 to Varel Germany from Hunsdon . Lost without trace (FCL). F/L TS Meadows +, P/O RW Brown +, no further info BROWN, Fg Off Ronald Westland, NZ412311, RNZAF - Mosquito Navigator 29 Sqn, RAF - 23 Sep 1944 (Age 30); Runnymede Memorial. (NZFPM) 23/24 September 1944 missing from an intruder to the Varel-Marx area (FCWDv5). Missing from night intruder to Varel 23.9.44 (Air Britain Serials) _x000a__x000a_Sat 23/Sun 24 Sep 1944_x000a__x000a_ALLIED EXPEDITIONARY AIR FORCE_x000a__x000a_Intruder to Varel, Germany_x000a_29 Squadron, RAF (Hunsdon, Hertfordshire - 11 Group)_x000a_Mosquito NF.XIII HK517 - took off at 2125 piloted by Flt Lt T S F Meadows, RAF, and brought down over Germany, crashing in a field 200 metres from the home of farmer Herr Tene Hulz at Wiesede, 13km SSW of Wittmund. Remains of the two crew were recovered from the site by the Luftwaffe and taken away for burial. However, post-war search teams were unable to find the graves and the airmen’s names are therefore commemorated on the Runnymede Memorial._x000a_Navigator: NZ412311 Fg Off Ronald Westland BROWN, RNZAF - Age 30._x000a_Lost on his 4th op with the Squadron, Brown had previously served with 264 Sqn, RAF and 488 Sqn, RNZAF, but the number of ops flown with them is unknown._x000a__x000a_MRES docs on Brown's file confirm both men died. Possible explanation for Meadows' June 1945 LG entry could be that official acceptance of his death did not take place until later. MRES did not close the case until 1949._x000a__x000a_(Errol Martyn)           (http://www.rafcommands.com/forum/showthread.php?p=49239&amp;highlight=Mosquito#post49239)"/>
    <x v="3"/>
    <x v="4"/>
    <x v="1"/>
    <x v="1"/>
    <x v="3"/>
    <x v="1"/>
    <m/>
    <n v="9"/>
    <x v="33"/>
    <x v="0"/>
    <n v="1"/>
    <x v="0"/>
    <x v="31"/>
    <x v="2"/>
  </r>
  <r>
    <n v="157"/>
    <s v="LR262"/>
    <x v="12"/>
    <s v="613/305"/>
    <x v="0"/>
    <x v="16"/>
    <n v="24"/>
    <s v="September"/>
    <x v="5"/>
    <s v="24 September 1944"/>
    <x v="0"/>
    <s v="LR262 SM-Q. No info. The British crew: F/Sgt Hogg and Sgt Tucknott. (http://www.geocities.com/skrzydla1/305/305_losses.html) an Antoni WIDAWSKI - P.1632 of 305 Sqn killed 24-9-1944 on Mosquito PZ302. (http://www.rafcommands.com/forum/showthread.php?p=25289&amp;highlight=Mosquito#post25289) Collided with PZ302 on air test and crashed nr Lasham 24.9.44 (Air Britain Serials)"/>
    <x v="2"/>
    <x v="2"/>
    <x v="19"/>
    <x v="1"/>
    <x v="2"/>
    <x v="1"/>
    <m/>
    <n v="9"/>
    <x v="33"/>
    <x v="0"/>
    <n v="1"/>
    <x v="0"/>
    <x v="60"/>
    <x v="0"/>
  </r>
  <r>
    <n v="3133"/>
    <s v="MM589"/>
    <x v="17"/>
    <n v="409"/>
    <x v="0"/>
    <x v="2"/>
    <n v="24"/>
    <s v="September"/>
    <x v="5"/>
    <s v="24/25 September 1944"/>
    <x v="1"/>
    <s v="25.09.1944 Patrol 409 from St.Andre or LeCulot Damaged by debris of He111 and crash landed. near Lille (FCL). W/O LE Fitchett ok, F/S AC Hardy ok, same crew as FCL 20.09.44 24/25 September 1944 engaged He 111 over Maastricht and was badly damaged when e/a exploded. Mosquito XIII MM589 KP-U 409 Sqn. flown by W.G. Kirkwood June-July 44. (Aces High) Damaged by debris from He111 and crashlanded nr Lille 25.9.44 (Air Britain Serials)"/>
    <x v="0"/>
    <x v="22"/>
    <x v="1"/>
    <x v="1"/>
    <x v="4"/>
    <x v="1"/>
    <m/>
    <n v="9"/>
    <x v="33"/>
    <x v="0"/>
    <n v="1"/>
    <x v="0"/>
    <x v="95"/>
    <x v="2"/>
  </r>
  <r>
    <n v="3210"/>
    <s v="NT134"/>
    <x v="12"/>
    <n v="613"/>
    <x v="0"/>
    <x v="16"/>
    <n v="24"/>
    <s v="September"/>
    <x v="5"/>
    <s v="24/25 September 1944"/>
    <x v="1"/>
    <s v="24/25 September 1944, around 2300, ftr in bad weather from Cologne. F/O A.W. Grime and Sgt. J. McDowall both killed. (2nd TAF). Missing from night intruder 25.9.44 (Air Britain Serials)"/>
    <x v="3"/>
    <x v="4"/>
    <x v="1"/>
    <x v="1"/>
    <x v="3"/>
    <x v="1"/>
    <m/>
    <n v="9"/>
    <x v="33"/>
    <x v="0"/>
    <n v="1"/>
    <x v="0"/>
    <x v="59"/>
    <x v="0"/>
  </r>
  <r>
    <n v="3722"/>
    <s v="PZ302"/>
    <x v="12"/>
    <n v="305"/>
    <x v="0"/>
    <x v="16"/>
    <n v="24"/>
    <s v="September"/>
    <x v="5"/>
    <s v="24 September 1944"/>
    <x v="1"/>
    <s v="29 Sep D.H. Mosquito no. PZ302. Lost in a mid-air collision (Mosquito LR262) during a training night flight over Lasham. There were no survivors. Lost were F/Lt Widawski and F/Lt Samulski (chaplain, who occasionally flew as a navigator). I've an Antoni WIDAWSKI - P.1632 of 305 Sqn killed 24-9-1944 on Mosquito PZ302. (Henk Welting) Collided with LR262 and crashed nr Lasham 24.9.44 (Air Britain Serials) 24.09.44 305 Sqn. PZ302 Aircraft was flying at 1500 feet over adjoining field when it collided with Mosquito LR262 at Lasham aerodrome, killing two. (Mosquito Crash Log)"/>
    <x v="2"/>
    <x v="2"/>
    <x v="19"/>
    <x v="1"/>
    <x v="2"/>
    <x v="1"/>
    <m/>
    <n v="9"/>
    <x v="33"/>
    <x v="0"/>
    <n v="1"/>
    <x v="0"/>
    <x v="60"/>
    <x v="0"/>
  </r>
  <r>
    <n v="3830"/>
    <s v="MM690"/>
    <x v="25"/>
    <n v="219"/>
    <x v="0"/>
    <x v="2"/>
    <n v="25"/>
    <s v="September"/>
    <x v="5"/>
    <s v="25 September 1944"/>
    <x v="0"/>
    <s v="Hit by HK382 while parked Hunsdon 25.9.44 (Air Britain Serials) 25.09.44 219 Sqn. MM690 Hit by Mosquito HK382 which ran off the perimeter track at Hunsdon aerodrome in the dark. (Mosquito Crash Log)"/>
    <x v="2"/>
    <x v="2"/>
    <x v="104"/>
    <x v="1"/>
    <x v="2"/>
    <x v="1"/>
    <m/>
    <n v="9"/>
    <x v="33"/>
    <x v="0"/>
    <n v="1"/>
    <x v="0"/>
    <x v="76"/>
    <x v="2"/>
  </r>
  <r>
    <n v="1039"/>
    <s v="HX862"/>
    <x v="12"/>
    <s v="29/307/60OTU"/>
    <x v="0"/>
    <x v="7"/>
    <n v="25"/>
    <s v="September"/>
    <x v="5"/>
    <s v="25 September 1944"/>
    <x v="1"/>
    <s v="Flew into high ground at night Talybont Caernarvon 25.9.44 (Air Britain Serials) 25.09.44 60 OTU. HX862 Flew into high ground on Drum Mt. Snowdonia, at night, killing two. (Mosquito Crash Log)"/>
    <x v="2"/>
    <x v="2"/>
    <x v="41"/>
    <x v="1"/>
    <x v="2"/>
    <x v="1"/>
    <m/>
    <n v="9"/>
    <x v="33"/>
    <x v="0"/>
    <n v="1"/>
    <x v="1"/>
    <x v="29"/>
    <x v="0"/>
  </r>
  <r>
    <n v="4346"/>
    <s v="NS570"/>
    <x v="18"/>
    <s v="USAAF"/>
    <x v="0"/>
    <x v="4"/>
    <n v="25"/>
    <s v="September"/>
    <x v="5"/>
    <s v="25 September 1944"/>
    <x v="1"/>
    <s v="MACR 9231 25 September 1944, 25 Group. At 0125 hours on 25 September 1944, a 25th BG Mosquito aircraft NS570 took off from Watton, UK on a night weather reconnaissance mission. It was later shot down over Germany. The Mosquito crew parachuted to saftey and were taken prisoner by armed German farmers, who took both men to Erlangen for confinement. Later, Luftwaffe officials arrived to escort them to Frankfurt. The Mosquito aircraft crashed on the ground, killing an innocent unknown civilian at Gerardshefan, Neustadt/Aisch near Erlangen, Germany. (Norman Malayney) Die NS570 ist dann am 25.09.1944 bei Gerhardshofen (nicht Gerardshefan) abgestürzt. Der Pilot könnte 1st Lt. Clayborne I. Vinyard, O-724573, POW gewesen sein. (http://www.luftwaffe-bullet-board.com/viewtopic.php?p=51916#51916) (Air Britain Serials) Crashed at 05.20 1.5 km NW or Gerhartshofen, 8 km NE of Neustadt am Aisch, likely having run out of fuel, according to a report kindly posted by Gebhard Aders. Navigator Lt. John J. O'Mara (Martin Bowman)"/>
    <x v="0"/>
    <x v="12"/>
    <x v="1"/>
    <x v="1"/>
    <x v="4"/>
    <x v="1"/>
    <m/>
    <n v="9"/>
    <x v="33"/>
    <x v="0"/>
    <n v="1"/>
    <x v="0"/>
    <x v="33"/>
    <x v="0"/>
  </r>
  <r>
    <n v="5568"/>
    <s v="PF393"/>
    <x v="20"/>
    <n v="692"/>
    <x v="0"/>
    <x v="8"/>
    <n v="25"/>
    <s v="September"/>
    <x v="5"/>
    <s v="25/26 September 1944"/>
    <x v="1"/>
    <s v="25.09.1944 1906 692 to Mannheim from Gransden Lodge crashed at Mignault (Hainaut), 18km ENE Mons (BCL). F/O LJ Brennan RNZAF +, F/O TJ Bolger RAAF +, both laid to rest in Mignault Communal Cem Location given as 4 1/2 miles SE of Soignies, Belgium (Bolger's casualty file) &quot;Serial Range PF379 - PF415. 37 Mosquito B.MkXV1. Powered by Merlin 72/73 engines. Part of a batch of 195 delivered by Percival Aircraft (Luton) between 15May44 and 5Dec45. Airborne 1906 25Sep44 from Gransden Lodge. Cause of loss not established. Crashed at Mignault (Hainaut), 18 km ENE of Mons. Both were buried in Mignault Communal Cemetery 29Sep44. F/O L.J.Brennan RNZAF KIA F/O T.J.Bolger RAAF KIA &quot; (Chorley via Lost Bombers) Missing (Mannheim) 25.9.44 (Air Britain Serials)       422nd nfs for SEptember 25/26, 1944_x000a__x000a_5 ? aircraft, the film was hard to read for this mission.........._x000a__x000a_10/10 overcast to 15,000 feet, Defensive Patrol_x000a__x000a_# 58 Johnson 0 had one contact but lost it._x000a_# 38 Koehler 0 followed 2 Bogeys but lost both due to aircraft dropping Window_x000a_# 40 Spelis 0 uneventful_x000a_# 68 Axtell 0 followed 1 bogey but GCI called off chase because it was too far away._x000a_# 47 Gordon from 2044/2140 hrs. P-61 followed aircraft to 600 feet, ID it as a Ju 188 (Ju 88 ?) doing 250 mph. Got to 400 feet behind and fired from 12 o'clock, the first burst set starboard engine on fire. The second burst into the port engine. The Ju then dove into the clouds in a tight spin and exploded in the air, east of Liege._x000a__x000a_Location for P-61 claim is 100km to the east of PF393 crash._x000a__x000a_http://www.ww2f.com/aircraft/44772-northop-p61-b-black-widow-5.html) Bolger's brother had perished 12 July, 1943, according to RAAF casualty file."/>
    <x v="3"/>
    <x v="4"/>
    <x v="1"/>
    <x v="1"/>
    <x v="3"/>
    <x v="1"/>
    <m/>
    <n v="9"/>
    <x v="33"/>
    <x v="0"/>
    <n v="1"/>
    <x v="0"/>
    <x v="66"/>
    <x v="6"/>
  </r>
  <r>
    <n v="2483"/>
    <s v="HJ884"/>
    <x v="10"/>
    <s v="51OTU/60OTU/13OTU"/>
    <x v="0"/>
    <x v="7"/>
    <n v="26"/>
    <s v="September"/>
    <x v="5"/>
    <s v="26 September 1944"/>
    <x v="0"/>
    <s v="Although ABS and http://www.dehavilland.ukf.net/_DH98%20prodn%20list.txt have both LR267 and HJ884 crashing on 26 Sept 1944, the Mosquito Crash Log has HJ884 on the 6th. Does this change anything? Are there still unaccounted for casualties on the 26th or 6th? For HJ884 Crash Log says lost height on single engined appraoch and undershot landing at Finmere. Crew killed. (http://www.rafcommands.com/forum/showthread.php?t=4263) As a suggestion, Gordon Cummings is registered dead in North Bucks district as is another airman died that same date, F/Lt Roy R Clark 128469, age 22. CUMMINGS and CLARK (from Canada) were training landings on one engine and killed on Mosquito HJ884 of 13 OTU on/near Finmere. (Henk Welting) See LR267. Lost height on single-engined overshoot practice and crashed Finmere 26.9.44 DBR (Air Britain Serials) 06.09.44 13 OTU. HJ884 Undershot and crashed near Finmere aerodrome while attempting a starboard engine only landing, killing crew. (Mosquito Crash Log)"/>
    <x v="2"/>
    <x v="2"/>
    <x v="5"/>
    <x v="1"/>
    <x v="2"/>
    <x v="1"/>
    <m/>
    <n v="9"/>
    <x v="33"/>
    <x v="0"/>
    <n v="1"/>
    <x v="1"/>
    <x v="39"/>
    <x v="2"/>
  </r>
  <r>
    <n v="2286"/>
    <s v="HK265"/>
    <x v="2"/>
    <n v="25"/>
    <x v="0"/>
    <x v="2"/>
    <n v="26"/>
    <s v="September"/>
    <x v="5"/>
    <s v="26 September 1944"/>
    <x v="0"/>
    <s v="U/c leg jammed up abandoned nr Coltishall 26.9.44 (Air Britain Serials) 26.09.44 25 Sqn. HK265 Pilot baled out at Coltishall aerodrome, rather than make a flapless, one wheel landing with one leg down. (Mosquito Crash Log)"/>
    <x v="2"/>
    <x v="3"/>
    <x v="65"/>
    <x v="1"/>
    <x v="2"/>
    <x v="1"/>
    <m/>
    <n v="9"/>
    <x v="33"/>
    <x v="0"/>
    <n v="1"/>
    <x v="0"/>
    <x v="14"/>
    <x v="2"/>
  </r>
  <r>
    <n v="3736"/>
    <s v="HK305"/>
    <x v="2"/>
    <n v="25"/>
    <x v="0"/>
    <x v="2"/>
    <n v="26"/>
    <s v="September"/>
    <x v="5"/>
    <s v="26 September 1944"/>
    <x v="0"/>
    <s v="Eric Armitage Walker. Eric was a Flight Sargeant flying Mosquito's with 25 Squadron and was I believed killed in action on the 26th September 1944. (Mark Brown on the Mosquito Forum) Dived into sea during air-to-air firing practice 3m off Wareham Norfolk 26.9.44 (Air Britain Serials) 26.09.44 25 Sqn. HK305 Aircraft broke away after firing at drogue and dived into the sea three miles off Warham, Norfolk, in a steep spiral. Crew reported missing. (Mosquito Crash Log)"/>
    <x v="2"/>
    <x v="2"/>
    <x v="52"/>
    <x v="1"/>
    <x v="2"/>
    <x v="1"/>
    <m/>
    <n v="9"/>
    <x v="33"/>
    <x v="0"/>
    <n v="1"/>
    <x v="0"/>
    <x v="14"/>
    <x v="2"/>
  </r>
  <r>
    <n v="2077"/>
    <s v="LR267"/>
    <x v="12"/>
    <s v="418/13OTU"/>
    <x v="0"/>
    <x v="7"/>
    <n v="26"/>
    <s v="September"/>
    <x v="5"/>
    <s v="26 September 1944"/>
    <x v="0"/>
    <s v="Received at 418 Sqn. from No.10 Movements Unit, 22 November 1943; to No.13 OTU, 3 March 1944. TH-L, letter on list dated 25 November 1943. Trying to find some info on Gordon Cummings. He died 26th September 1944 in a Mosquito crash. I have trawled through all the Mosquito crash info I have &amp; from the info his family have given me, come up with LR 267. This Mossie crash fits the date &amp; the crash area. What I would like the know is - Am I correct, was Gordon the pilot? Who was his navigator? What were the circumstances of the crash (Air Britain states &quot;structural failure&quot;)? (http://www.rafcommands.com/forum/showthread.php?t=4263) See also HJ884. For LR267: A/c DIG from 1500' near Field farm, Bucks due to suspected structural failure. Map ref WL080417. (Translates to Marshfield Farm, Marsh Gibbon, Bicester). (Mosquito Crash Log, quoted at http://www.rafcommands.com/forum/showthread.php?p=23733&amp;highlight=Mosquito#post23733) Dived into ground 2m E of Berkhamsted Bucks. 26.9.44 presumed structural failure (Air Britain Serials) 26.09.44 13 OTU. LR267 Aircraft dived in from 1500 feet near Field Farm, Bucks, (WL 080 417) due to suspected structural failure. (Mosquito Crash Log) Fg Off DENNIS, WILLIAM JACK EVANS (153484) age: 21 RAFVR Fg Off SMITH, ERNEST ARTHUR (135097) age: 22 RAFVR (http://www.rafcommands.com/forum/showthread.php?12933-26-September-1944)"/>
    <x v="2"/>
    <x v="2"/>
    <x v="52"/>
    <x v="1"/>
    <x v="2"/>
    <x v="1"/>
    <m/>
    <n v="9"/>
    <x v="33"/>
    <x v="0"/>
    <n v="1"/>
    <x v="1"/>
    <x v="39"/>
    <x v="0"/>
  </r>
  <r>
    <n v="6418"/>
    <s v="MM648"/>
    <x v="22"/>
    <n v="85"/>
    <x v="0"/>
    <x v="2"/>
    <n v="26"/>
    <s v="September"/>
    <x v="5"/>
    <s v="26 September 1944"/>
    <x v="0"/>
    <s v="26.09.1944 1510 Training, AI interception 85 to from Swannington lost control and dived into ground from 3000ft near East Barsham, roughly 2miles NNW Fakenham, Norfolk 1530 (BCL). F/S CJ Jones +, F/S AS Warham +, both taken to their home towns 85 sqn Mosquito XIX MM648 VY-? t/o 1510 Training, Jones C J F/S +, Warham A S F/S +, Lost control and dived into the ground from 3000' at East Barsham, near Fakenham, Norfolk. (85 Sqn and 157 Sqn losses site) Dived into ground on AI exercise East Barsham Norfolk 26.9.44 cause not known (Air Britain Serials) 26.09.44 85 Sqn. MM648 Aircraft dived into the ground from 3,000 feet and crashed in Norfolk. No evidence of technical failure. (Mosquito Crash Log)"/>
    <x v="2"/>
    <x v="2"/>
    <x v="52"/>
    <x v="1"/>
    <x v="2"/>
    <x v="1"/>
    <m/>
    <n v="9"/>
    <x v="33"/>
    <x v="0"/>
    <n v="1"/>
    <x v="0"/>
    <x v="13"/>
    <x v="2"/>
  </r>
  <r>
    <n v="2434"/>
    <s v="DZ521"/>
    <x v="4"/>
    <s v="105/139/627"/>
    <x v="0"/>
    <x v="8"/>
    <n v="26"/>
    <s v="September"/>
    <x v="5"/>
    <s v="26/27 September 1944"/>
    <x v="1"/>
    <s v="27.09.1944 0229 627 to Karlsruhe from Woodhall Spa crashed near King´s Lynn, Norfolk 0253 (BCL). F/O A Matheson +, F/O AT Fitzpatrick DFM RAAF +, Matheson buried in Coningsby Cem, Fitzpatrick buried in Cambridge City Cem. Mosquito IV DZ521 AZ-M of 627 Sqdn. 26-27 Sept 1944. op, karlsruhe. Take off, 0229 Woodhall Spa, crashed 0253 near Kings Lynn Norfolk, F/o Matheson was taken to Coningsby Cemetery, while his navigator ( F/O A T Fitzpatrick DFM RAAF) DFM had been gazetted on 15th October 1943 for service with 460 sqdn, is buried in Cambridge city cemeter, He had married Margaret Frances Fitzpatrick of Dulwich. I have this info, plus a suggestion from the Norfolk civil defence that one of the crew was still alive albeit badly wounded subsequent to the crash. (http://new.edp24.co.uk/cs/forums/464127/ShowPost.aspx) Photo of this aircraft with another crew (John Herriman, Eric Arthur) at http://www.627squadron.co.uk/album.html Also a photo of its nose art, and confirmation that it was M-Mike. Also used by 617 Squadron according to the 617 ORB, for example by Fawke / Bennett on 3 May 1944 - ORB confirms M. Airborne 0229 27Sep44 from Woodhall Spa. Cause of loss not established. Crashed 0253 near King's Lynn, Norfolk. F/O Matheson was taken to Coningsby Cemetery, while his Navigator, whose DFM had been Gazetted 15Oct43 for service with 460 Sqdn, is buried in Cambridge City Cemetery. He had married Margaret Frances Fitzpatrick of Dulwich. F/O A.Matheson KIA F/O A.T.Fitzpatrick DFM RAAF KIA (Lost Bombers) Dived into ground Tilney All Saints Norfolk 27.9.44 (Air Britain Serials)"/>
    <x v="2"/>
    <x v="7"/>
    <x v="52"/>
    <x v="1"/>
    <x v="2"/>
    <x v="1"/>
    <m/>
    <n v="9"/>
    <x v="33"/>
    <x v="0"/>
    <n v="1"/>
    <x v="0"/>
    <x v="58"/>
    <x v="0"/>
  </r>
  <r>
    <n v="6254"/>
    <s v="MM743"/>
    <x v="25"/>
    <n v="410"/>
    <x v="0"/>
    <x v="2"/>
    <n v="26"/>
    <s v="September"/>
    <x v="5"/>
    <s v="26/27 September 1944"/>
    <x v="1"/>
    <s v="27.09.1944 Defensive patrol 410 from Amiens/ Glissy ran out of fuel and crash landed near Paris (FCL). W/O W Broderick ok, F/O RC Bayliss ok, no further info. Some anxiety was caused that night when one crew, returning from patrol, became lost. Over the R/T, W/O W. Broderick, the pilot, reported that he was going to attempt a belly-landing on a field which he could distinguish in the first light of dawn. A search in the early morning revealed no trace of the missing Mosquito and it was not until the following day that the Squadron learned that the crew had gone down safely near Paris and were &quot;languishing&quot; in that city while awaiting transportation home. (The History of 410 Squadron) Ran short of fuel on night intruder bellylanded nr Dammartin France 27.9.44 (Air Britain Serials)"/>
    <x v="2"/>
    <x v="7"/>
    <x v="61"/>
    <x v="1"/>
    <x v="2"/>
    <x v="1"/>
    <m/>
    <n v="9"/>
    <x v="33"/>
    <x v="0"/>
    <n v="1"/>
    <x v="0"/>
    <x v="19"/>
    <x v="2"/>
  </r>
  <r>
    <n v="7603"/>
    <s v="NT119"/>
    <x v="12"/>
    <n v="605"/>
    <x v="0"/>
    <x v="5"/>
    <n v="26"/>
    <s v="September"/>
    <x v="5"/>
    <s v="26/27 September 1944"/>
    <x v="1"/>
    <s v="26.09.1944 Intruder sortie 605 to Verrelsbusch and Ahlhorn airfields from Manston . Lost without trace (FCL). F/L JN Andrews +, Sgt W Freeman +, both buried in Sage War Cem Oldenburg Germany. 26/27 September 1944 (FCWDv5) Missing (Varrelbusch) 27.9.44 (Air Britain Serials) A German report of allied crashes on 27 September, kindly posted by Gebhard Aders on the Luftwaffe Bullet Board, indicates that one Mosquito came down at 24.00 hours at Alt-Osternburg, near Oldenburg, and another at 01.50 hours at Ofen, 5 km NNW of Oldenburg. Both losses were credited to searchlights."/>
    <x v="0"/>
    <x v="19"/>
    <x v="1"/>
    <x v="1"/>
    <x v="1"/>
    <x v="1"/>
    <m/>
    <n v="9"/>
    <x v="33"/>
    <x v="0"/>
    <n v="1"/>
    <x v="0"/>
    <x v="22"/>
    <x v="0"/>
  </r>
  <r>
    <n v="3269"/>
    <s v="NT185"/>
    <x v="12"/>
    <n v="605"/>
    <x v="0"/>
    <x v="5"/>
    <n v="26"/>
    <s v="September"/>
    <x v="5"/>
    <s v="26/27 September 1944"/>
    <x v="1"/>
    <s v="26.09.1944 Intruder sortie 605 to Verrelsbusch and Ahlhorn airfields from Manston . Lost without trace (FCL). F/L JL Storer +, F/S NJ Lees +, both buried in Sage War Cem Oldenburg Germany. 26/27 September 1944 (FCWDv5) Missing (Varrelbusch) 26.9.44 (Air Britain Serials)  A German report of allied crashes on 27 September, kindly posted by Gebhard Aders on the Luftwaffe Bullet Board, indicates that one Mosquito came down at 24.00 hours at Alt-Osternburg, near Oldenburg, and another at 01.50 hours at Ofen, 5 km NNW of Oldenburg. Both losses were credited to searchlights."/>
    <x v="0"/>
    <x v="19"/>
    <x v="1"/>
    <x v="1"/>
    <x v="1"/>
    <x v="1"/>
    <m/>
    <n v="9"/>
    <x v="33"/>
    <x v="0"/>
    <n v="1"/>
    <x v="0"/>
    <x v="22"/>
    <x v="0"/>
  </r>
  <r>
    <n v="441"/>
    <s v="HX851"/>
    <x v="12"/>
    <s v="264/60OTU"/>
    <x v="0"/>
    <x v="7"/>
    <n v="27"/>
    <s v="September"/>
    <x v="5"/>
    <s v="27 September 1944"/>
    <x v="0"/>
    <s v="Engine caught fire belly-landed at High Ercall 27.9.44 (Air Britain Serials)"/>
    <x v="2"/>
    <x v="2"/>
    <x v="7"/>
    <x v="1"/>
    <x v="2"/>
    <x v="1"/>
    <m/>
    <n v="9"/>
    <x v="33"/>
    <x v="0"/>
    <n v="1"/>
    <x v="1"/>
    <x v="29"/>
    <x v="0"/>
  </r>
  <r>
    <n v="1349"/>
    <s v="KB366"/>
    <x v="13"/>
    <s v="608/627"/>
    <x v="0"/>
    <x v="8"/>
    <n v="27"/>
    <s v="September"/>
    <x v="5"/>
    <s v="27/28 September 1944"/>
    <x v="1"/>
    <s v="28.09.1944 0250 627 to Kaiserslautern from Woodhall Spa crashed. at Kaiserslautern- Einsiedlerhof (BCL). F/L HE Brown RCAF +, F/L HW Cowan +, buried in Rheinberg War Cem. On the night of 27 and 28 September 1944 the Mosquito of pilot H. E Brown and H. W. Cowan took off at 02.05 hrs on the base of British 627 Squadron in Woodhall Spa for a mission to Kaiserslautern. Over the target area near Einsiedlerhof it was shot down and both crewmembers were killed. Today they lie buried in the British military cemetery at Rheinberg near Kleve. Brown, who was a member of the RCAF, had, been born in the USA in North Dakota. Cowan was a graduate of the University of Glasgow. (http://www.flugzeugabstuerze-saarland.de/html/body_landstuhl.html#Einsiedlerhof) &quot;Serial Range KB325 - KB369. 45 Mosquito B.MkXX. Part of a batch of 245 (including 9 to the USAAF as F8) delivered by De Havilland (Toronto) Canada. Airborne 0250 28Sep44 from Woodhall Spa. Cause of loss and crash- site not established. Both airmen are buried in Rheinberg War Cemetery. F/L Brown was an American from Rolla, North Dakota serving in the RCAF; F/L Cowan was an Honours Graduate from Glasgow University where he had won a Blue for Association Football. F/L H.E.Brown RCAF KIA F/L H.W.Cowan KIA &quot; (Chorley via Lost Bombers) Crashed during raid nr Kaiserslautern 28.9.44 (Air Britain Serials)"/>
    <x v="0"/>
    <x v="1"/>
    <x v="1"/>
    <x v="1"/>
    <x v="1"/>
    <x v="1"/>
    <m/>
    <n v="9"/>
    <x v="33"/>
    <x v="0"/>
    <n v="1"/>
    <x v="0"/>
    <x v="58"/>
    <x v="1"/>
  </r>
  <r>
    <n v="6833"/>
    <s v="MM407"/>
    <x v="12"/>
    <n v="464"/>
    <x v="0"/>
    <x v="16"/>
    <n v="27"/>
    <s v="September"/>
    <x v="5"/>
    <s v="27/28 September 1944"/>
    <x v="1"/>
    <s v="Served with 464 Sqn, under RAF control 2/44 Coded SB-Y. (Brian Fillery's website) 27/28 September 1944, lost around 0030, however crew given as F/L J.C. Nixon and F/O P. Mosby, both KIA (2nd TAF). 2nd TAF's account is supported by the squadron ORB. Missing from night intruder to Ruhr (NOT Kaiserslautern) 28.9.44 (Air Britain Serials) Incorrect information given in FCWDv5 (Sortie to Kaiserslautern)  _x000a__x000a_Brought down by flak, after having been blinded by searchlights at a height of 700m. Auf den Microfilmen im BA-MA Freiburg mit den Abschussansprüchen von Flugzeugen der Westgegner liest man, dass die 1. /leichte Flakabteilung 859 einen Mosquitoabschuss beanspruchte. Uhrzeit 2,13 Uhr, Ort: Beerlage, 21 km nw Münster, Höhe des Feindflugzeugs 700 m. Mitwirkung von Scheinwerfern der Abteilung 329, die die Mossie geblendet hätten. _x000a__x000a_Beide Abschussansprüche tragen den handschriftlichen Vermerk &quot;i.O.&quot; = &quot;in Ordnung&quot; (Gebhard Aders, http://www.luftwaffe-bullet-board.com/viewtopic.php?t=16832) The location of the crew's burial plots in the Reichswald Forest Cemetery indicates strongly that they were brought down not far from Muenster, near the crew of NT315, who crashed at Rheine. &quot;Am Anfang des Krieges haben die Bergekommandos die toten Besatzungen noch mitgenommen und zentral bestattet. _x000a__x000a_Im Jahre 1944 wurde die Beisetzung der Toten der jeweiligen Gemeinde übertragen. _x000a__x000a_In einem umfangreichen Projekt versuche ich Erstgrablagen mit den Endgrablagen zu verbinden. _x000a__x000a_So kann man feststellen, dass benachbarte Endgrablagen sehr oft auf den gleichen Herkunftsort (Erstgrablage) zurückzuführen sind. _x000a__x000a_Als Beispiel möchte ich plot/row 22 A nehmen. In dieser nahe gelegenen Reihe ruhen z.B. Tote aus der Lancaster PB 370 und der B-17G-50-BO/HB-788 aus Altenberge. _x000a__x000a_Ausnahmen bilden z.B. die &quot;Auffüllreihen&quot;. _x000a__x000a_Ich empfehle die Durchsicht der Friedhofbücher in der Region. Die Erstgrablagen der MM407-Crew waren wahrscheinlich im Münsterland.* (same Luftwaffe Bullet Board thread.(http://www.luftwaffe-bullet-board.com/viewtopic.php?t=16832&amp;highlight=liste+flak)"/>
    <x v="0"/>
    <x v="1"/>
    <x v="1"/>
    <x v="30"/>
    <x v="1"/>
    <x v="1"/>
    <m/>
    <n v="9"/>
    <x v="33"/>
    <x v="0"/>
    <n v="1"/>
    <x v="0"/>
    <x v="46"/>
    <x v="0"/>
  </r>
  <r>
    <n v="2686"/>
    <s v="MM762"/>
    <x v="25"/>
    <n v="410"/>
    <x v="0"/>
    <x v="2"/>
    <n v="28"/>
    <s v="September"/>
    <x v="5"/>
    <s v="28 September 1944"/>
    <x v="0"/>
    <s v="F/Os Fullerton and Gallagher crashed while making a forced landing at Lille / Vandeville and received minor injuries. (The History of 410 Squadron) 27 September 1944 - written off in a crash-landing near Paris due to fuel shortage (Fighter Command War Diaries Volume 5 - MH this appears to be confused with MM743 on 26/27 September '44) Engine cut on night patrol hit bomb crater landing at Lille/Vendeville 28.9.44 (Air Britain Serials)"/>
    <x v="2"/>
    <x v="7"/>
    <x v="2"/>
    <x v="1"/>
    <x v="2"/>
    <x v="1"/>
    <m/>
    <n v="9"/>
    <x v="33"/>
    <x v="0"/>
    <n v="1"/>
    <x v="0"/>
    <x v="19"/>
    <x v="2"/>
  </r>
  <r>
    <n v="5233"/>
    <s v="MM646"/>
    <x v="22"/>
    <s v="85/157"/>
    <x v="0"/>
    <x v="5"/>
    <n v="28"/>
    <s v="September"/>
    <x v="5"/>
    <s v="28/29 September 1944"/>
    <x v="1"/>
    <s v="29.09.1944 0100 Intruder, headed for Münster- Handorf 157 Bomber Support from Swannington crashed. onto road traversing farmland near Geesbrug (Drenthe), 8km SW Oosterhesselen 0300 (BCL). F/O PW Fry +, F/O H Smith +, buried in Oosterhesselen General Cem Holland, FCL states grave site at Greesbrug Cem Holland. Next day ASR by MM643, see FCL 29.09.1944 Harry and Peter - crashed Geesbrug (Drenthe), Holland at 0300. 157 sqn Mosquito XIX MM646 RS-R t/o 0100 BS to Munster Fry PW F/O +, Smith H F/O +, Crashed at Geesbrug (Drenthe), Holland at 0300. Missing from night intruder to Handorf 29.9.44 (Air Britain Serials) 9 km east of Hoogeven, 29 km east of Meppel, according to a German crash report kindly posted at http://www.luftwaffe-bullet-board.com/viewtopic.php?t=15710&amp;highlight= by Gebhard Aders. Shot down by a Mosquito of 85 Squadron, latter gave location as Meppen area, at 0209 British Time. Both time and location match very closely to the German records."/>
    <x v="0"/>
    <x v="14"/>
    <x v="63"/>
    <x v="1"/>
    <x v="4"/>
    <x v="1"/>
    <m/>
    <n v="9"/>
    <x v="33"/>
    <x v="0"/>
    <n v="1"/>
    <x v="0"/>
    <x v="3"/>
    <x v="2"/>
  </r>
  <r>
    <n v="6048"/>
    <s v="NT179"/>
    <x v="12"/>
    <n v="21"/>
    <x v="0"/>
    <x v="16"/>
    <n v="28"/>
    <s v="September"/>
    <x v="5"/>
    <s v="28/29 September 1944"/>
    <x v="1"/>
    <s v="Around 0100 28/29 September, ftr (&quot;sdbAf&quot; - Shot down by Allied fire?) from Utrecht / Dusseldorf, F/O G.D. Macleod and F/O A.C. Wiggins both killed. (2nd TAF) Mosquito NT179 of 21 Sqn to which you refer was shot down by 219 Squadron Mosquito HK250 on 28/29 Sepetmber 1944. (Brian on 12 O'Clock High! Board) According to the Accident Card it was shot down by an Allied night fighter in mistake for a Ju 88. The remarks are the following: ‘Aircraft was not showing Resin Light (s?)’ ‘IFF (Identification Friend or Foe) not switched on.’ (post on the 12 O'Clock High board by &quot;Pointedefleche&quot;) In the newsletter of the Mosquito Aircrew Association (The Mossie, Number 24, Spring 2000), Jock Meadows DFC AFC AE describes an incident on 219 Squadron, where he had shortly before taken over one of the flights. &quot;One of its most experienced teams returned from patrol saying they had shot down a Ju 88 over Belgium, at 2,000 feet. Both had positively identified it from several angles, the R/O also using night glasses. For some reason the intelligence officer was suspicious, showed them unmarked silhouettes of both Ju 88s and Mosquitos. Both unerringly picked out all the Ju 88 silhouettes as the one they had shot down. Everyone then celebrated._x000a_2 Group had reported a Mosquito missing. Its wreck was found where my crew had shot down the &quot;Ju 88&quot;. That the green 2 Group NCO crew (sic) were in the wrong place at the wrong height, that no prior information of their activity had been given, that as a result ground control had mistakenly, unforgivably, given the target as a hostile rather than - as they should - as a bogey was no excuse for the terrible mistake. My crew were posted away in disgrace, promotion was lost and perhaps worse retribution was avoided only because of the extenuating circumstances. At 02.44 a.m. Sept. 29th 1944, Mosquito NT179 was shot down over Neerijse (Belgium) by a RAF Mosquito nightfighter in mistake for a JU 88. Mosquito NT179 crashed at Wolfshaegen a hamlet of Neerijse.(http://www.rafcommands.com/dcforum/DCForumID6/15075.html) Shot down by another intruder over Germany 29.9.44 (Air Britain Serials) MH - The story became the subject of a book by Macleod's brother: see http://books.google.com.au/books/about/Identification_Friend_Or_Foe.html?id=ME9NzM7zDtgC&amp;redir_esc=y"/>
    <x v="0"/>
    <x v="14"/>
    <x v="63"/>
    <x v="1"/>
    <x v="4"/>
    <x v="1"/>
    <m/>
    <n v="9"/>
    <x v="33"/>
    <x v="0"/>
    <n v="1"/>
    <x v="0"/>
    <x v="48"/>
    <x v="0"/>
  </r>
  <r>
    <n v="935"/>
    <s v="TA398"/>
    <x v="22"/>
    <s v="85/157"/>
    <x v="0"/>
    <x v="5"/>
    <n v="28"/>
    <s v="September"/>
    <x v="5"/>
    <s v="28/29 September 1944"/>
    <x v="1"/>
    <s v="29.09.1944 0105 157 Bomber Support from Swannington heavily engaged by FLAK, crash landed on return to base. at Swannington airfield 0600 (BCL). F/L JO Mathews ok, W/O Penrose ok, Caught fire after landing Swannington 29.9.44 (Air Britain Serials) 29.09.44 157 Sqn. TA398 Fire discovered following a report by pilot of a smell of burning rubber after landing at Swannington aerodrome. Aircraft burnt out despite all efforts to quell fire. (Mosquito Crash Log)"/>
    <x v="1"/>
    <x v="1"/>
    <x v="1"/>
    <x v="1"/>
    <x v="1"/>
    <x v="1"/>
    <m/>
    <n v="9"/>
    <x v="33"/>
    <x v="0"/>
    <n v="1"/>
    <x v="0"/>
    <x v="3"/>
    <x v="0"/>
  </r>
  <r>
    <n v="6505"/>
    <s v="MM643"/>
    <x v="22"/>
    <n v="157"/>
    <x v="0"/>
    <x v="5"/>
    <n v="29"/>
    <s v="September"/>
    <x v="5"/>
    <d v="1944-09-29T00:00:00"/>
    <x v="0"/>
    <s v="MH - Although various sources have a variety of explanations for the loss of this Mosquito, it was definitely shot down by Oblt. Langer of SeeNotGr. 80. This is confirmed by Gebhard Aders reviewing the microfilm of the original claims files. Langer made his claim near Great Yarmouth and claimed a Havoc. The information in the Tony Woods list (Halifax in the Kattegat) is incorrect. Langer's aircraft was shot at and claimed probably destroyed by another Mosquito accompanying MM643, however Langer returned to base and made further claims later in the war. See Herr Aders post here: http://www.luftwaffe-bullet-board.com/viewtopic.php?t=16711&amp;highlight=             _x000a__x000a_29.09.1944 0800 ASR157 to 5230N 0410E, 5255N 0410E, 5255N 0300E from Swannington ASR 157 Sqn aircraft, shot down by Me109, crashed into sea. into sea, roughly 10-12miles off Lowestoft, Suffolk, no trace 1111 (BCL). F/L SA Waddington +, F/O EH Lomas +, Another ASR went to scene following SOS from 2nd crew but nothing found. FCL 29.09.1944 states MM643 shot down by Me410 and Lomas as F/L. 157 sqn Mosquito XIX MM643 RS-F t/o 0800 ASR, Waddington S A F/L +, Lomas E H F/O +, Shot down by a ME109 at 1111 in sea off Lowestoft. Fighter Command War Diaries Volume 5 says e/a responsible was, based on available evidence, shot down by an Me 410 of SeeNotGr. 80, flown by Oberleutnant Langer. However, The Mosquito XIX was shot down &quot;east of Lowestoft&quot; while the Halifax claimed by SeeNot Gruppe 80 was claimed nr the Kattegat,i.e. near Sweden and Denmark.(MH - That information is incorrect, as above, a mis-transcription in Tony Woods' list, Langer actually lodged his claim off Lowestoft) (http://forum.12oclockhigh.net/showthread.php?t=4979&amp;page=2&amp;highlight=mosquito) MM643 RS-F (Chris Charland) The e/a involved was then claimed probably destroyed by another 157 crew, who witnessed its attack on MM643 and identified it as an Me 410. Shot down by Bf109 on ASR search 12m E of Lowestoft 29.9.44 (Air Britain Serials)"/>
    <x v="0"/>
    <x v="26"/>
    <x v="137"/>
    <x v="31"/>
    <x v="0"/>
    <x v="87"/>
    <m/>
    <n v="9"/>
    <x v="33"/>
    <x v="0"/>
    <n v="1"/>
    <x v="0"/>
    <x v="3"/>
    <x v="2"/>
  </r>
  <r>
    <n v="982"/>
    <s v="W4086"/>
    <x v="2"/>
    <s v="264/60OTU"/>
    <x v="0"/>
    <x v="7"/>
    <n v="29"/>
    <s v="September"/>
    <x v="5"/>
    <s v="29 September 1944"/>
    <x v="0"/>
    <s v="ROBERTS, Alfred Thomas - (Flight Lieutenant); Service Number - 413666; File type - Casualty - Repatriation; Aircraft - Mosquito W4086; Place - Peplow Airfield, Shropshire, United Kingdom; Date - 29 September 1944 Barcode 1076015 Spun into ground 1m W of Peplow 29.9.44 believed due to partial engine failure (Air Britain Serials) 29.09.44 60 OTU. W4086 Was in flight at 1800 feet when aircraft nose dropped and it spun, crashed and burnt out one mile west of Peplow. (Mosquito Crash Log)  29-09/44   A/C ACCIDENT: At 1550 F/O Roberts (P-33 Co) killed in a/c accident Mosq 11 W.4086 near Peplow. 12-12-1944 AUS434625 F/O Leonard John DRAHEIM RAAF   12-12-1944 AUS417067 F/L Norman Grantley GEORGE RAAF (60 OTU ORB quoted at http://www.rafcommands.com/forum/showthread.php?11200-Pilot-Navigator-photo-paydirt"/>
    <x v="2"/>
    <x v="2"/>
    <x v="2"/>
    <x v="1"/>
    <x v="2"/>
    <x v="1"/>
    <m/>
    <n v="9"/>
    <x v="33"/>
    <x v="0"/>
    <n v="1"/>
    <x v="1"/>
    <x v="29"/>
    <x v="0"/>
  </r>
  <r>
    <n v="878"/>
    <s v="ML997"/>
    <x v="20"/>
    <s v="105/109"/>
    <x v="0"/>
    <x v="8"/>
    <n v="30"/>
    <s v="September"/>
    <x v="5"/>
    <s v="30 September 1944"/>
    <x v="0"/>
    <s v="30.09.1944 1014 109 to Bottrop from Little Staughton crashed almost immediately. near Little Staughton airfield (BCL). F/L RAM Palmer DFC inj, S/L RA Esler inj, ML 997 which crashed on takeoff. F/L R.A.M. Palmer, pilot, injured -slight, S/L R. Easler, navigator injured - severe. Palmer was awarded a posthumous Victoria Cross for his actions Dec.23/44 on an operation to Cologne, it was his 110th operation. (Dave Wallace on RAF Commands Forum) Engine cut after take-off for target marking mission crashlanded Little Staughton 30.9.44 (Air Britain Serials) 30.09.44 109 Sqn. ML997 After take-off the port engine failed, prop feathered, undercarriage was raised and the aircraft crash landed in an open space near CoIm. worth. No casualties. (Mosquito Crash Log)"/>
    <x v="2"/>
    <x v="7"/>
    <x v="2"/>
    <x v="1"/>
    <x v="2"/>
    <x v="1"/>
    <m/>
    <n v="9"/>
    <x v="33"/>
    <x v="0"/>
    <n v="1"/>
    <x v="0"/>
    <x v="18"/>
    <x v="0"/>
  </r>
  <r>
    <n v="1652"/>
    <s v="MM141"/>
    <x v="20"/>
    <s v="109/692"/>
    <x v="0"/>
    <x v="8"/>
    <n v="30"/>
    <s v="September"/>
    <x v="5"/>
    <s v="30 September 1944"/>
    <x v="0"/>
    <s v="30.09.1944 1837 692 to Hamburg from Gransden Lodge on return trying to land, overshot, crashed into ditch. at Warboys airfield, Huntingdon 2028 (BCL). F/O JP Mackenzie inj, Sgt H Welch ok, wrecked Overshot landing into ditch Warboys 30.9.44 on return DBR (Air Britain Serials) 30.09.44 692 Sqn. MM141 Overshot when landing too fast at Warboys aerodrome. Crew unhurt. (Mosquito Crash Log)"/>
    <x v="2"/>
    <x v="7"/>
    <x v="6"/>
    <x v="1"/>
    <x v="2"/>
    <x v="1"/>
    <m/>
    <n v="9"/>
    <x v="33"/>
    <x v="0"/>
    <n v="1"/>
    <x v="0"/>
    <x v="66"/>
    <x v="0"/>
  </r>
  <r>
    <n v="792"/>
    <s v="MP469"/>
    <x v="27"/>
    <s v="DH/Northolt HA Flt/AAEE/TFU/55"/>
    <x v="0"/>
    <x v="1"/>
    <n v="30"/>
    <s v="September"/>
    <x v="5"/>
    <s v="30 September 1944"/>
    <x v="0"/>
    <s v="Reached 45,000 feet altitude on one occasion, highest ever for a Mosquito. To 4882M 30.9.44 (Air Britain Serials)"/>
    <x v="4"/>
    <x v="3"/>
    <x v="1"/>
    <x v="1"/>
    <x v="2"/>
    <x v="1"/>
    <m/>
    <n v="9"/>
    <x v="33"/>
    <x v="0"/>
    <n v="1"/>
    <x v="1"/>
    <x v="114"/>
    <x v="0"/>
  </r>
  <r>
    <n v="2366"/>
    <s v="NS906"/>
    <x v="12"/>
    <n v="418"/>
    <x v="0"/>
    <x v="5"/>
    <n v="30"/>
    <s v="September"/>
    <x v="5"/>
    <s v="30 September 1944"/>
    <x v="0"/>
    <s v="30.09.1944 pm Day Ranger 418 to Aalborg area from Hunsdon . Lost without trace (FCL). F/L RH Thomas +, F/O GJ Allin +, no further info Hugh Halliday's data says this aircraft was taken on strength from No.44 Movements Unit, 25 April 1944; missing from operations, 1/2 October 1944; F/O W.A. Hastie and F/O S.K. Woolley taken prisoner. TH-W, letter on list dated 31 August 1944. (MH - CREW AS LISTED ABOVE IS INCORRECT - SHOULD be F/L R.H. Thomas and F/O A.J. Allin, KIA, apparently crashed into woods, had been engaged by flak but appeared undamaged, bodies removed by German authorities and buried in unknown location. However, what was the 1/2 October loss of Hastie &amp; Wooley? No entry here seems to work well, and Hugh Halliday's file covers virtually all of the aircraft listed for 418 here.) As far as I know the story goes as follows: Shortly after the crash, German soldiers, most likely from Gilleleje (on top of Zealand ), came to the site and guarded it, until a detachment from Vaerloese Airfield, just west of Copenhagen , arrived. The two air men were lying dead approximately 5 meters from the plane. Leaking fuel from the plane burst into flames, and the two bodies were burned beyond recognition. Among others, the local vicar from the nearby town called Maarum tried to persuade the German soldiers to release the remains of Thomas &amp; Allin, but with no luck. The Germans collected what was left of the plane and its crew. Most likely the remains were taken to Vaerloese Airfield (Fliegerhorst Värlöse). Here the trail ends. It is still a mystery what happened to the bodies of Thomas &amp; Allin. (email from Michael H. Ahlström, ma-li@mail.dk) Coded TH-W when lost (Soren Flenstead) Lost to flak near Aalborg (FCWDv5)_x000a__x000a_The aircraft belonged to RAF 418 Sqn. Bomber Command and was coded TH-W._x000a_T/O 14:23 Coltishall. OP: Day ranger to Denmark._x000a__x000a__x000a_Together with a Mosquito piloted by F/Lt Miller, NS906 piloted by F/Lt Robin H. Thomas and navigated by F/O Gilbert J. Allin took off from Coltishall for a Day Ranger to Denmark. They crossed the Danish west coast near Thorsminde and passed Fliegerhorst Grove on the way to Aalborg where Miller claimed to have shot down a Bf 109. At 16:58 hours they attacked a train south east of Roskilde on the island of Sjælland. The Mosquito`s passed Fliegerhorst Værløse and at 18:30 hours they were fired at by Batterie Flakfort east of København. _x000a_ _x000a_Shortly after, at 18:35 hours NS906 hit the tree tops of Grib Skov forest, lost a wing and crashed to the ground. The two flyers were thrown clear of the wreck and were found five metres away from it. Burning petrol from the Mosquito had however spread and set the flyers alight. _x000a_It was not possibly for local people to do anything to help._x000a_ _x000a_Germans from the local garrison under the command of Leutnant Schmidt arrived and the area was sealed off until a detachment from Fliegerhorst Værløse arrived. _x000a_The charred remains of the flyers were left laying on the ground while the Germans started to search the Mosquito wreck on the next day._x000a_ _x000a_Forest supervisor Arendrup and Reverend Magelund requested that they should have the flyers handed over for a proper burial. This was denied by the Germans who stated that they would give the flyers a proper Christian burial ceremony from a church. This did however not happen._x000a__x000a_In 1947 the British troops found a German report that stated that the flyers had been buried not far from the crash site, and on 15/9 1947 a search was mounted. But to no avail. _x000a_To this day the bodies have not been found._x000a__x000a_In 22/7 1945 local people erected a memorial on the spot where the Mosquito crashed._x000a__x000a__x000a__x000a_Sources: FT, UA, CWGC, LBUK, KTB Dänische Inseln._x000a_(http://www.flensted.eu.com/1944136.shtml) Missing from day intruder to Aalborg 30.9.44 (Air Britain Serials)"/>
    <x v="0"/>
    <x v="1"/>
    <x v="1"/>
    <x v="1"/>
    <x v="1"/>
    <x v="1"/>
    <m/>
    <n v="9"/>
    <x v="33"/>
    <x v="0"/>
    <n v="1"/>
    <x v="0"/>
    <x v="30"/>
    <x v="0"/>
  </r>
  <r>
    <n v="1115"/>
    <s v="NS993"/>
    <x v="12"/>
    <s v="617/515"/>
    <x v="0"/>
    <x v="5"/>
    <n v="30"/>
    <s v="September"/>
    <x v="5"/>
    <s v="30 September 1944"/>
    <x v="0"/>
    <s v="30.09.1944 1200 Day Ranger to München-Linz-Wien area 515 Bomber Support from St. Dizier severe engine problems, landed. at Dübendorf airfield, near Zürich 1600 (BCL). F/L AS Callard int, F/S E Dixon Townsley int, came down 15:23, P3-T Intruder Mission. During the mission the right engine overheated. The pilot was forced to turn the engine off and decided to try amd return home via the safer route over Switzerland. however it was intercepted north of Zurich by 4 Moranes of the Swiss airforce and forced to land. Later used by Swiss airforce coded B-5. It was used, among other things, as a flying test bed for the Swiss Mamba jet engines to be used in the proposed N-20 aircraft. (http://yourarchives.nationalarchives.gov.uk/index.php?title=RAF_aircraft_which_crashed_in_Switzerland%2C_WWII) Other sources give the other 515 aircraft as P3-T. May well have been Leonard Cheshire's aircraft on 617 Squadron, which consistently lists him on MS993 (sic - not a Mosquito serial) N, for his Mosquito sorties on 617 Squadron. Subsequent to Cheshire's removal from operations (after four tours!) MS993 is again listed as being flown by Cheshire's successor, W/C Tait. Mosquito Squadrons of the RAF says this was S on 515, as do other sources. AIR14/1442 Engine cut forcelanded at Dubendorf 30.9.44 to Swiss AF (Air Britain Serials) Photo from Dubendorf shows P3-T._x000a__x000a_Ranger Mission_x000a__x000a_ _x000a_Die Maschine mit dem Verbandskennzeichen P3 stürzte nach einem Motorschaden bei Volketswil ab. Die Trümmer wurden in der Schweiz verschrottet. _x000a__x000a__x000a__x000a_ _x000a_Am 30.September 1944 wurde die NS993 in Dübendorf zur Landung gezwungen. (61)_x000a_ _x000a__x000a__x000a__x000a_ _x000a_Die NS993 wurde später für die Erprobung des Swiss-Mamba Triebwerkes eingesetzt. (60)_x000a_ _x000a__x000a__x000a__x000a_ _x000a_Bei der Bruchlandung der PZ440 in Volketswil blieb nur das Leitwerk intakt. (62)_x000a_ _x000a__x000a__x000a__x000a_ _x000a_Der Landeplatz der PZ440 bei Volketswil. (63)_x000a_ _x000a__x000a__x000a__x000a_ _x000a_Bei der Bruchlandung der PZ440 kamen beide Besatzungsmitglieder mit Verletzungen davon. (64)_x000a_ _x000a__x000a__x000a__x000a_ _x000a_Am 24. September 1949 wurde die DK310 an einem Flugmeeting in Dübendorf ausgestellt. (65)_x000a_ _x000a__x000a__x000a_ _x000a_Während des Zweiten Weltkrieges flogen die schnellen Mosquito-Flugzeuge der Royal Air Force oftmals auch wissentlich über die Schweiz. Dank ihrer hohen Geschwindigkeit blieben sie für unsere Jäger praktisch unerreichbar. Dennoch gelang es Morane-Jägern, am 30. September 1944 zwei dieser &quot;Hölzernen Wunder&quot; in der Schweiz zur Landung zu zwingen._x000a__x000a_Zu Beginn des Jahres 1943 begann die Royal Air Force mit der Erprobung einer neuen Angriffstechnik, den sogenannten &quot;Ranger Missions&quot;. Dabei sollten die Mosquito-Besatzungen in einem zugewiesenen Gebiet alles angreifen, was ihnen lohnend erschien, Fahrzeuge, Versorgungsdepots und parkierte Flugzeuge. Mit dieser Taktik sollte die deutsche Luftwaffe zu einer zermürbenden, ständigen Einsatzbereitschaft gezwungen werden. Der erste Ranger-Einsatz wurde am 4. Februar 1943 von der No.264 Squadron geflogen. Dabei zeigte sich, dass diese meistens von nur zwei Maschinen geflogenen, überfallartigen Angriffe äusserst erfolgreich waren. Die Mosquito wurde ihrem Namen mehr als nur gerecht, stach sie doch überall im besetzten Europa immer ganz überraschend zu. Nach der Invasion 1944 konnten dank den vorgeschobenen Basen auf dem Kontinent auch Ziele in ganz Deutschland, Dänemark, der Tschechoslowakei und Ostpreussen erreicht werden._x000a__x000a_Die No.515 Squadron erhielt ihre ersten Mosquitos Ende Februar 1944. Am 5. März 1944 flog Squadron Commander F.F. Lambert in einer von der No.605 Squadron ausgeborgten Mosquito den ersten Einsatz der Einheit und schoss dabei eine Heinkel He 177 ab. Die Hauptaufgabe der in Little Snoring stationierten Einheit waren Nachtjagdeinsätze über dem besetzten Kontinent, sogenannte &quot;Intruder Missions&quot;. Nach der Invasion wurden aber auch zahlreiche Ranger-Einsätze geflogen._x000a__x000a_Die beiden Mosquitos der No. 515 Squadron sollten nach dem Auftanken im französischen St.Dizier lohnenswerte Ziele im Raum München, Linz und Wien bekämpfen. Zu diesem Zweck erhielten die Flugzeuge grosse Flügelzusatztanks mit einem Fassungsvermögen von je 756 Litern. Nach Beendigung ihrer Mission sollten die Mosquitos wieder nach Little Snoring zurückkehren. Squadron Leader Henry Frederick Morley und Flight Sergeant Reginald Arthur Fidler sollten die Mosquito F.B.Mk.VI mit der Nummer PZ440 fliegen. Diese Maschine wurde bei den De Havilland-Werken in Hatfield gebaut und kam erst eine Woche zuvor am 23. September 1944 in Little Snoring an. Fälschlicherweise wurde der Maschine das Verbandskennzeichen &quot;P3&quot; aufgemalt, das korrekte Kennzeichen für die No. 515 Squadron lautete &quot;3P&quot;. Ausserdem unterliessen es die Mechaniker, der PZ440 noch das individuelle Staffelkennzeichen in Form eines Buchstabens neben dem Verbandskennzeichen anzubringen. Die Besatzung der zweiten Maschine setzte sich aus Flight Lieutenant A.E.Callard und Flight Sergeant E.D.Townsley zusammen. Die Mosquito F.B.Mk.VI NS993 wurde ebenfalls in Hatfield gebaut und am 11. April 1944 der No. 617 Squadron zugeteilt, aber bereits am 14.Mai der No. 515 Squadron übergeben. Auch diese Maschine besass die falschen Verbandskennzeichen &quot;P3-T&quot;. Um 7.05 Uhr hoben die beiden Mosquitos in Little Snoring ab und landeten später in St.Dizier, um 11.55 Uhr verliessen sie die vorgeschobene Basis in Frankreich zu ihrer langen Ranger-Mission. Um 13.20 Uhr erspähten Morley und sein Navigator Fidler auf dem Flugfeld von Holzkirchen in der Nähe von München zwei abgestellte Siebel Si 204. Reg Fidler erinnert sich: Wir stachen sofort auf die beiden Flugzeuge hinab und Morley schoss eine Viersekundensalve, welche beide Maschinen beschädigte. Herumfliegende Teile hatten allerdings auch einen der beiden Zusatztanks beschädigt, aus dem Leck floss dann das Benzin in Strömen aus. Wir entledigten uns der Tanks und machten uns wieder auf den Heimweg._x000a__x000a_Dabei passierte die Crew auch den Flugplatz von Neubiberg bei München, welcher eine Anzahl Junkers Ju 86 beherbergte. Morley konnte der Versuchung nicht widerstehen und beschoss die parkierten Junkers-Veteranen. Mindestens eine Maschine wurde dabei schwer beschädigt. Reg Fidler über den Rückflug:_x000a_Wegen der verminderten Treibstoffkapazität waren wir natürlich gezwungen, den kürzesten Weg nach Hause einzuschlagen - und der führte eben auch durch die Schweiz. Zwischen dem Bodensee und Zürich erwischte uns die Schweizer Flab und beschädigte ein Triebwerk so schwer, dass Morley es stilllegen musste. Es handelte sich dabei um eine im Kanton Thurgau stationierte Flab-Einheit._x000a__x000a_In der Zwischenzeit starteten auch vier Moranes der Flieger Kompanie 14 von Dübendorf aus, um den Eindringling abzufangen. Die waidwunde Mosquito war natürlich eine leichte Beute. Mit Leuchtspurmunition gaben die Schweizer Piloten der britischen Besatzung unmissverständlich zu verstehen, dass sie in Dübendorf landen sollte. Reg. Fidler erinnert sich: Unser intaktes Triebwerk verlor immer mehr an Leistung und wir somit auch an Höhe. Die Geschwindigkeit betrug nur noch 225km/h, was eigentlich der normalen Landegeschwindigkeit einer Mosquito entsprach. In etwa 30m Höhe setzte das Triebwerk plötzlich aus, und wir machten Bruch. Wir beide wurden dabei verletzt und erhielten erste Hilfe von herbeieilenden Zivilisten. Später wurden wir ins Spital von Zürich eingeliefert. Bei der Bruchlandung bei Volketswil wurde die Mosquito schwer beschädigt. Die Schweizer Untersuchungskommission stellte 3 MG-Einschüsse im Merlin-Motor und zwei weitere in der linken Tragfläche fest. Die PZ440 wurde als nicht mehr reparierbar eingestuft und später in der Schweiz abgebrochen._x000a_Nachdem sich Morley und Fidler in der Mosquito PZ440 auf den Heimweg gemacht hatten, setzte die Besatzung der NS993 ihren Flug allein fort. Um 13.28 Uhr entdeckten sie zwei auf dem Chiemsee ankernde Flugboote Dornier Do 24 und beschädigten eine Maschine schwer. Callard und Townsley flogen anschliessend in östlicher Richtung weiter und erspähten um 13.43 Uhr auf dem Flugplatz von Friedburg in der Nähe von Salzburg eine einsame Bf 109G. Nach einem Zwei-Sekunden_Feuerstoß explodierte die Messerschmitt in einem Feuerball, und herumfliegende Teile schlugen auch in die Mosquito ein._x000a_Erst als Mücken und Fliegen die Frontscheibe der Mosquito zu stark beschlagen hatten, entschloss sich Flight Lieutenant Callard zur Umkehr. Vorher wollte er sich noch einmal von den Schäden an den Do 24 auf dem Chiemsee überzeugen. Tatsächlich war eine Maschine total zerstört worden, Callard zog seine Mossie auf 60m hinunter und zerstörte auch die andere Do 24 mit einem kurzen Feuerstoss._x000a__x000a_Südlich von München überhitzte der rechte Merlin-Motor, und der Pilot war gezwungen, das Triebwerk stillzulegen. Callard und Townsley drangen südlich vom Bodensee in die Schweiz ein und wurden um 15.25 Uhr nördlich von Zürich von vier Moranes gestellt. Da sich die Jäger nur auf beide Seiten der Mosquito hefteten und weder angriffen oder sonst irgendwelche aggressiven Gesten zeigten, ignorierte die britische Besatzung kurzerhand ihre Schweizer Eskorte und setzte den Flug fort, als sei nichts geschehen. Erst als die Moranes ein etwas aufdringlicheres Verhalten an den Tag legten, kam die Crew der Mosquito der Landeaufforderung nach und setzte die Maschine mit nur einem laufenden Triebwerk sicher auf dem Flugplatz Dübendorf auf. Die Besatzung wurde von den Schweizer Vernehmungsoffizieren eingehend über ihren Einsatz befragt und später interniert._x000a__x000a_A.E.Callard gelang wenig später die Flucht aus der Schweiz. Er kehrte am 21. Oktober 1944 zu seiner Einheit zurück und flog weiter Einsätze mit der Mosquito, so erfolgreich, dass ihm auch das begehrte Distinguished Flying Cross (DFC) verliehen wurde. Sein Navigator E.D.Townsley flüchtete am 22. Dezember aus dem Internierungscamp Arosa über Zürich nach Frankreich. Die Besatzung der bei Volketswil notgelandeten Mosquito PZ440 blieb während einiger Zeit im Spital von Zürich. Am 18. Oktober 1944 gelang Henry Morley die Flucht aus dem Spital und der Schweiz. Dank er Hilfe der französischen Untergrundbewegung kehrte er am 30. Oktober 1944 nach Little Snoring zurück. Reg Fidler verabschiedete sich bereits am 13. Oktober 1944 diskret aus dem Spital und hielt sich in Zürich versteckt. Zusammen mit Morley überstieg er am 26. Oktober 1944 den Grenzzaun bei Perly, als beide von Schweizer Soldaten überrascht wurden. Fidler wurde nach drei Stunden von den Soldaten aufgegriffen und in ein zum Militärgefängnis umgebautes Schulhaus in Genf gebracht. Bereits einen Tag später misslang ein weiterer Fluchtversuch, worauf Fidler ins Militärgefängnis Wauwil eingewiesen wurde. Am 14. November wurde er nach Arosa verlegt. Zusammen mit Flight Sergant Townsley, Pilot Officer Millard und den Flight Sergants D.P.Balmer und M.T.Bartle gelang ihm am 22.Dezember die Flucht nach Frankreich. Schütze Balmer und Funker Bartle gehörten zur Besatzung der am 28. April 1944 bei Steckborn von der Schweizer Flab abgeschossenen Lancaster B.Mk.III ND759 der No. 35 Squadron. Die fünf internierten Flieger kehrten schliesslich dank der Hilfe des französischen Untergrundes nach England zurück. Morley und Fidler verloren sich für lange Zeit aus den Augen, bis sie der Zufall wieder zusammenführte. Seitdem treffen sie sich einmal jährlich am 30. September, um den Jahrestag ihres unfreiwilligen Abstechers in die Schweiz zu begehen._x000a__x000a_KOORDINATEN - LINK ZU GOOGLE MAPS_x000a_(http://www.warbird.ch/contento/Berichte/Abstürze/ZH/RangerMission/tabid/577/language/de-CH/Default.aspx)"/>
    <x v="0"/>
    <x v="9"/>
    <x v="1"/>
    <x v="1"/>
    <x v="4"/>
    <x v="1"/>
    <m/>
    <n v="9"/>
    <x v="33"/>
    <x v="0"/>
    <n v="1"/>
    <x v="0"/>
    <x v="83"/>
    <x v="0"/>
  </r>
  <r>
    <n v="7635"/>
    <s v="PZ440"/>
    <x v="12"/>
    <n v="515"/>
    <x v="0"/>
    <x v="5"/>
    <n v="30"/>
    <s v="September"/>
    <x v="5"/>
    <s v="30 September 1944"/>
    <x v="0"/>
    <s v="30.09.1944 1200 day ranger München-Linz-Wein area 515 Bomber Support from St.Dizier strayed into swiss airspace , fired upon with 20mm by local defense near Zürich, crash landed. at Volketsvil (BCL). S/L H Morley int, F/S R Fidler int, see also Bowman, Confunding the Reich P3-T Camed down 14:37 (http://yourarchives.nationalarchives.gov.uk/index.php?title=RAF_aircraft_which_crashed_in_Switzerland%2C_WWII) Während des Zweiten Weltkrieges flogen die schnellen Mosquito-Flugzeuge der Royal Air Force oftmals auch wissentlich über die Schweiz. Dank ihrer hohen Geschwindigkeit blieben sie für unsere Jäger praktisch unerreichbar. Dennoch gelang es Morane-Jägern, am 30. September 1944 zwei dieser &quot;Hölzernen Wunder&quot; in der Schweiz zur Landung zu zwingen._x000a__x000a_Zu Beginn des Jahres 1943 begann die Royal Air Force mit der Erprobung einer neuen Angriffstechnik, den sogenannten &quot;Ranger Missions&quot;. Dabei sollten die Mosquito-Besatzungen in einem zugewiesenen Gebiet alles angreifen, was ihnen lohnend erschien, Fahrzeuge, Versorgungsdepots und parkierte Flugzeuge. Mit dieser Taktik sollte die deutsche Luftwaffe zu einer zermürbenden, ständigen Einsatzbereitschaft gezwungen werden. Der erste Ranger-Einsatz wurde am 4. Februar 1943 von der No.264 Squadron geflogen. Dabei zeigte sich, dass diese meistens von nur zwei Maschinen geflogenen, überfallartigen Angriffe äusserst erfolgreich waren. Die Mosquito wurde ihrem Namen mehr als nur gerecht, stach sie doch überall im besetzten Europa immer ganz überraschend zu. Nach der Invasion 1944 konnten dank den vorgeschobenen Basen auf dem Kontinent auch Ziele in ganz Deutschland, Dänemark, der Tschechoslowakei und Ostpreussen erreicht werden._x000a__x000a_Die No.515 Squadron erhielt ihre ersten Mosquitos Ende Februar 1944. Am 5. März 1944 flog Squadron Commander F.F. Lambert in einer von der No.605 Squadron ausgeborgten Mosquito den ersten Einsatz der Einheit und schoss dabei eine Heinkel He 177 ab. Die Hauptaufgabe der in Little Snoring stationierten Einheit waren Nachtjagdeinsätze über dem besetzten Kontinent, sogenannte &quot;Intruder Missions&quot;. Nach der Invasion wurden aber auch zahlreiche Ranger-Einsätze geflogen._x000a__x000a_Die beiden Mosquitos der No. 515 Squadron sollten nach dem Auftanken im französischen St.Dizier lohnenswerte Ziele im Raum München, Linz und Wien bekämpfen. Zu diesem Zweck erhielten die Flugzeuge grosse Flügelzusatztanks mit einem Fassungsvermögen von je 756 Litern. Nach Beendigung ihrer Mission sollten die Mosquitos wieder nach Little Snoring zurückkehren. Squadron Leader Henry Frederick Morley und Flight Sergeant Reginald Arthur Fidler sollten die Mosquito F.B.Mk.VI mit der Nummer PZ440 fliegen. Diese Maschine wurde bei den De Havilland-Werken in Hatfield gebaut und kam erst eine Woche zuvor am 23. September 1944 in Little Snoring an. Fälschlicherweise wurde der Maschine das Verbandskennzeichen &quot;P3&quot; aufgemalt, das korrekte Kennzeichen für die No. 515 Squadron lautete &quot;3P&quot;. Ausserdem unterliessen es die Mechaniker, der PZ440 noch das individuelle Staffelkennzeichen in Form eines Buchstabens neben dem Verbandskennzeichen anzubringen. Die Besatzung der zweiten Maschine setzte sich aus Flight Lieutenant A.E.Callard und Flight Sergeant E.D.Townsley zusammen. Die Mosquito F.B.Mk.VI NS993 wurde ebenfalls in Hatfield gebaut und am 11. April 1944 der No. 617 Squadron zugeteilt, aber bereits am 14.Mai der No. 515 Squadron übergeben. Auch diese Maschine besass die falschen Verbandskennzeichen &quot;P3-T&quot;. Um 7.05 Uhr hoben die beiden Mosquitos in Little Snoring ab und landeten später in St.Dizier, um 11.55 Uhr verliessen sie die vorgeschobene Basis in Frankreich zu ihrer langen Ranger-Mission. Um 13.20 Uhr erspähten Morley und sein Navigator Fidler auf dem Flugfeld von Holzkirchen in der Nähe von München zwei abgestellte Siebel Si 204. Reg Fidler erinnert sich: Wir stachen sofort auf die beiden Flugzeuge hinab und Morley schoss eine Viersekundensalve, welche beide Maschinen beschädigte. Herumfliegende Teile hatten allerdings auch einen der beiden Zusatztanks beschädigt, aus dem Leck floss dann das Benzin in Strömen aus. Wir entledigten uns der Tanks und machten uns wieder auf den Heimweg._x000a__x000a_Dabei passierte die Crew auch den Flugplatz von Neubiberg bei München, welcher eine Anzahl Junkers Ju 86 beherbergte. Morley konnte der Versuchung nicht widerstehen und beschoss die parkierten Junkers-Veteranen. Mindestens eine Maschine wurde dabei schwer beschädigt. Reg Fidler über den Rückflug:_x000a_Wegen der verminderten Treibstoffkapazität waren wir natürlich gezwungen, den kürzesten Weg nach Hause einzuschlagen - und der führte eben auch durch die Schweiz. Zwischen dem Bodensee und Zürich erwischte uns die Schweizer Flab und beschädigte ein Triebwerk so schwer, dass Morley es stilllegen musste. Es handelte sich dabei um eine im Kanton Thurgau stationierte Flab-Einheit._x000a__x000a_In der Zwischenzeit starteten auch vier Moranes der Flieger Kompanie 14 von Dübendorf aus, um den Eindringling abzufangen. Die waidwunde Mosquito war natürlich eine leichte Beute. Mit Leuchtspurmunition gaben die Schweizer Piloten der britischen Besatzung unmissverständlich zu verstehen, dass sie in Dübendorf landen sollte. Reg. Fidler erinnert sich: Unser intaktes Triebwerk verlor immer mehr an Leistung und wir somit auch an Höhe. Die Geschwindigkeit betrug nur noch 225km/h, was eigentlich der normalen Landegeschwindigkeit einer Mosquito entsprach. In etwa 30m Höhe setzte das Triebwerk plötzlich aus, und wir machten Bruch. Wir beide wurden dabei verletzt und erhielten erste Hilfe von herbeieilenden Zivilisten. Später wurden wir ins Spital von Zürich eingeliefert. Bei der Bruchlandung bei Volketswil wurde die Mosquito schwer beschädigt. Die Schweizer Untersuchungskommission stellte 3 MG-Einschüsse im Merlin-Motor und zwei weitere in der linken Tragfläche fest. Die PZ440 wurde als nicht mehr reparierbar eingestuft und später in der Schweiz abgebrochen._x000a_Nachdem sich Morley und Fidler in der Mosquito PZ440 auf den Heimweg gemacht hatten, setzte die Besatzung der NS993 ihren Flug allein fort. Um 13.28 Uhr entdeckten sie zwei auf dem Chiemsee ankernde Flugboote Dornier Do 24 und beschädigten eine Maschine schwer. Callard und Townsley flogen anschliessend in östlicher Richtung weiter und erspähten um 13.43 Uhr auf dem Flugplatz von Friedburg in der Nähe von Salzburg eine einsame Bf 109G. Nach einem Zwei-Sekunden_Feuerstoß explodierte die Messerschmitt in einem Feuerball, und herumfliegende Teile schlugen auch in die Mosquito ein._x000a_Erst als Mücken und Fliegen die Frontscheibe der Mosquito zu stark beschlagen hatten, entschloss sich Flight Lieutenant Callard zur Umkehr. Vorher wollte er sich noch einmal von den Schäden an den Do 24 auf dem Chiemsee überzeugen. Tatsächlich war eine Maschine total zerstört worden, Callard zog seine Mossie auf 60m hinunter und zerstörte auch die andere Do 24 mit einem kurzen Feuerstoss._x000a__x000a_Südlich von München überhitzte der rechte Merlin-Motor, und der Pilot war gezwungen, das Triebwerk stillzulegen. Callard und Townsley drangen südlich vom Bodensee in die Schweiz ein und wurden um 15.25 Uhr nördlich von Zürich von vier Moranes gestellt. Da sich die Jäger nur auf beide Seiten der Mosquito hefteten und weder angriffen oder sonst irgendwelche aggressiven Gesten zeigten, ignorierte die britische Besatzung kurzerhand ihre Schweizer Eskorte und setzte den Flug fort, als sei nichts geschehen. Erst als die Moranes ein etwas aufdringlicheres Verhalten an den Tag legten, kam die Crew der Mosquito der Landeaufforderung nach und setzte die Maschine mit nur einem laufenden Triebwerk sicher auf dem Flugplatz Dübendorf auf. Die Besatzung wurde von den Schweizer Vernehmungsoffizieren eingehend über ihren Einsatz befragt und später interniert._x000a__x000a_A.E.Callard gelang wenig später die Flucht aus der Schweiz. Er kehrte am 21. Oktober 1944 zu seiner Einheit zurück und flog weiter Einsätze mit der Mosquito, so erfolgreich, dass ihm auch das begehrte Distinguished Flying Cross (DFC) verliehen wurde. Sein Navigator E.D.Townsley flüchtete am 22. Dezember aus dem Internierungscamp Arosa über Zürich nach Frankreich. Die Besatzung der bei Volketswil notgelandeten Mosquito PZ440 blieb während einiger Zeit im Spital von Zürich. Am 18. Oktober 1944 gelang Henry Morley die Flucht aus dem Spital und der Schweiz. Dank er Hilfe der französischen Untergrundbewegung kehrte er am 30. Oktober 1944 nach Little Snoring zurück. Reg Fidler verabschiedete sich bereits am 13. Oktober 1944 diskret aus dem Spital und hielt sich in Zürich versteckt. Zusammen mit Morley überstieg er am 26. Oktober 1944 den Grenzzaun bei Perly, als beide von Schweizer Soldaten überrascht wurden. Fidler wurde nach drei Stunden von den Soldaten aufgegriffen und in ein zum Militärgefängnis umgebautes Schulhaus in Genf gebracht. Bereits einen Tag später misslang ein weiterer Fluchtversuch, worauf Fidler ins Militärgefängnis Wauwil eingewiesen wurde. Am 14. November wurde er nach Arosa verlegt. Zusammen mit Flight Sergant Townsley, Pilot Officer Millard und den Flight Sergants D.P.Balmer und M.T.Bartle gelang ihm am 22.Dezember die Flucht nach Frankreich. Schütze Balmer und Funker Bartle gehörten zur Besatzung der am 28. April 1944 bei Steckborn von der Schweizer Flab abgeschossenen Lancaster B.Mk.III ND759 der No. 35 Squadron. Die fünf internierten Flieger kehrten schliesslich dank der Hilfe des französischen Untergrundes nach England zurück. Morley und Fidler verloren sich für lange Zeit aus den Augen, bis sie der Zufall wieder zusammenführte. Seitdem treffen sie sich einmal jährlich am 30. September, um den Jahrestag ihres unfreiwilligen Abstechers in die Schweiz zu begehen. _x000a__x000a__x000a__x000a__x000a_Absturz Volketswil _x000a_Flugzeugart: Bomber _x000a_Flugzeugtyp: De Havilland D.H. 98 Mosquito _x000a_Flugzeugbezeichnung: De Havilland D.H. 98 Mosquito F.B.Mk.VI _x000a_Flugzeugname: _x000a_Einteilung: 515 Squadron _x000a_Basis: St.Dizier (F) _x000a_Auftrag: Intruder Mission _x000a_Einsatzziel: München, Linz und Wien _x000a_Rückkehr: in der Schweiz verschrottet _x000a_Besatzung: Pilot: Henry Frederick Morley, Squadron Leader, Flucht aus der Schweiz_x000a_Navigator: Reginald Arthur Fidler, F/S, Flucht aus der Schweiz _x000a_Werknummer: PZ440 _x000a_Kennzeichen: _x000a_Squadroncode: P3 _x000a_CH Archiv Nr.: E011 _x000a_US MACR Nr: _x000a_Autor: Hans-Heiri Stapfer _x000a_Quelle: _x000a__x000a_www.warbird.ch_x000a__x000a_(http://www.crashplace.de/output.php) Damaged by Swiss flak and crashlanded at Dubendorf 30.9.44 (Air Britain Serials)"/>
    <x v="0"/>
    <x v="9"/>
    <x v="1"/>
    <x v="1"/>
    <x v="4"/>
    <x v="1"/>
    <m/>
    <n v="9"/>
    <x v="33"/>
    <x v="0"/>
    <n v="1"/>
    <x v="0"/>
    <x v="83"/>
    <x v="0"/>
  </r>
  <r>
    <n v="1167"/>
    <s v="W4078"/>
    <x v="2"/>
    <s v="157/239"/>
    <x v="0"/>
    <x v="17"/>
    <n v="30"/>
    <s v="September"/>
    <x v="5"/>
    <s v="30 September 1944"/>
    <x v="0"/>
    <s v="To 4880M 30.9.44 (Air Britain Serials)"/>
    <x v="4"/>
    <x v="3"/>
    <x v="1"/>
    <x v="1"/>
    <x v="2"/>
    <x v="1"/>
    <m/>
    <n v="9"/>
    <x v="33"/>
    <x v="0"/>
    <n v="1"/>
    <x v="0"/>
    <x v="63"/>
    <x v="0"/>
  </r>
  <r>
    <n v="4914"/>
    <s v="HR201"/>
    <x v="12"/>
    <n v="23"/>
    <x v="0"/>
    <x v="5"/>
    <n v="30"/>
    <s v="September"/>
    <x v="5"/>
    <s v="30 September / 1 October 1944"/>
    <x v="1"/>
    <s v="30.09.1944 1917 23 Bomber Support from Little Snoring crashed. about 1km S Grassel, 11km NNE Braunschweig 2250 (BCL). F/S GR Irving +, F/S G Cross pow, Irving lies in Hannover War Cem Jock Irving KIA, F/Sgt George Cross RAF 1540339 POW 1098L7. Had finished patrol (near Elbe canal) when a train was seen - this was attacked, but it responded with flak which set the port wing afire outboard of the engine and port elevator flapping, at 500 feet. Navigator bailed successfully but Irving was found in the wreckage. Nav bailed out about 10 miles north of Brunswick, just south of the Elbe canal, attempted to evade but was captured the same night. (Website with Cross' POW diary) Missing 30.9.44 (Air Britain Serials)"/>
    <x v="0"/>
    <x v="1"/>
    <x v="1"/>
    <x v="1"/>
    <x v="1"/>
    <x v="1"/>
    <m/>
    <n v="9"/>
    <x v="33"/>
    <x v="0"/>
    <n v="1"/>
    <x v="0"/>
    <x v="6"/>
    <x v="3"/>
  </r>
  <r>
    <n v="6676"/>
    <s v="NS988"/>
    <x v="12"/>
    <n v="487"/>
    <x v="0"/>
    <x v="16"/>
    <n v="30"/>
    <s v="September"/>
    <x v="5"/>
    <s v="30 September 1944 / 1 October 1944"/>
    <x v="1"/>
    <s v="Coded S, 30 September / 1 October 1944 ftr Arnhem, estimated time of loss around 21.30, F/O F.N. Shallcrass and F/S G.W.H. North both KIA (2nd TAF). Ditched returning from night intruder 1m N of Frinton Essex 30.9.44 cause not known (Air Britain Serials) 30.09.44 487 Sqn. NS988 Crashed in sea one mile north of Frinton, Sussex. Undercarriage Was lowered at the time for some unknown reason. (Mosquito Crash Log)"/>
    <x v="0"/>
    <x v="11"/>
    <x v="1"/>
    <x v="1"/>
    <x v="4"/>
    <x v="1"/>
    <m/>
    <n v="9"/>
    <x v="33"/>
    <x v="0"/>
    <n v="1"/>
    <x v="0"/>
    <x v="47"/>
    <x v="0"/>
  </r>
  <r>
    <n v="3412"/>
    <s v="NS523"/>
    <x v="18"/>
    <n v="140"/>
    <x v="0"/>
    <x v="0"/>
    <n v="2"/>
    <s v="October"/>
    <x v="5"/>
    <d v="1944-10-02T00:00:00"/>
    <x v="0"/>
    <s v="In the ORB for 140 PR Squadron, on 2nd October 1944, Mosquito XVI NS523 took off at 08.15 hrs from Melsbroeck, on a sortie to Krefield - Duisberg. However, I don’t know if it was the outbound or inbound stage of the sortie, the a/c was intercepted according to the ORB by a P-47 of IX U.S.A.A.F., shooting it down near Louvain (now Leuven?), Belgium, resulting in the loss of the crew, S/L C.D.N. Longley and F/S J.T. Taylor. Based on the duration of a sortie of the same day it would have taken no more than three hours, which means the shoot down must have occurred some time before 11.15hrs. &quot;2nd TAF&quot; says MS523 (sic), with F/S J.T. Taylor aboard as navigator for F/L M. Jones, was hit by flak near Boulogne and crash-landed at 12.20, Category B damage, Taylor being injured. The P-47 pilot claimed this as a &quot;Mosquito in German markings&quot; (!). n October 2nd, Tubby Longley, who had commanded 'A' Flight 140 since March, was returning from the last sortie of his tour with his navigator, F/Sgt Taylor, when they were attacked by a Thunderbolt near Louvain and shot down: both were killed. (http://www.34wing.co.uk/34wing.html) Shot down by P-47 on PR mission nr Louvain 2.10.44 (Air Britain Serials)"/>
    <x v="0"/>
    <x v="14"/>
    <x v="138"/>
    <x v="1"/>
    <x v="4"/>
    <x v="1"/>
    <m/>
    <n v="10"/>
    <x v="36"/>
    <x v="0"/>
    <n v="1"/>
    <x v="0"/>
    <x v="56"/>
    <x v="0"/>
  </r>
  <r>
    <n v="3250"/>
    <s v="HJ779"/>
    <x v="6"/>
    <n v="605"/>
    <x v="0"/>
    <x v="5"/>
    <n v="2"/>
    <s v="October"/>
    <x v="5"/>
    <s v="2/3 October 1944"/>
    <x v="1"/>
    <s v="03.10.1944 Intruder Sortie 605 to Baltic sea from Coltishall. Lost without trace (FCL). F/L BG Bensted +, P/O CL Burrage +, both crew buried in Kiel War Cem. UP-L (www.crashplace.de) 2/3 October 1944 (FCWDv5) Was UP-L on 605 Squadron (Ian Piper: http://www.605squadron.co.uk/Squadron_aircraft.htm) According to &quot;Der Feldflugplatz Eggebek&quot;, on Google Books, three separate sources say a Mosquito was brought down by flak not far from the airfield on 2 October, 1944, both crew KIA. Missing on night Intruder over Baltic 3.10.44 (Air Britain Serials)"/>
    <x v="0"/>
    <x v="1"/>
    <x v="1"/>
    <x v="1"/>
    <x v="1"/>
    <x v="1"/>
    <m/>
    <n v="10"/>
    <x v="36"/>
    <x v="0"/>
    <n v="1"/>
    <x v="0"/>
    <x v="22"/>
    <x v="0"/>
  </r>
  <r>
    <n v="2430"/>
    <s v="PZ342"/>
    <x v="12"/>
    <n v="418"/>
    <x v="0"/>
    <x v="5"/>
    <n v="2"/>
    <s v="October"/>
    <x v="5"/>
    <s v="2/3 October 1944"/>
    <x v="1"/>
    <s v="02.10.1944 Intruder sortie 418 to Kitzingen/ Würzburg from Hunsdon . Lost without trace (FCL). F/O SK Wooley pow, F/O WA Hastie pow, Taken on strength from No.27 Movements Unit, 12 September 1944; missing from operations, 2/3 October 1944. (Hugh Halliday) Bruchunterlage: 21.15 Schönbronn [12 km. N. Crailsheim] 15 Ost S/UA-2 Mosquito Vermutlich durch lei. Flak (MH - Crailsheim is about 60km south of Würzburg) In Martin W. Bowman’s book “The Reich Intruders” page 169-170 there is a story by Oberfaehnrich Karl-Heinz Jeismann about an incident where a comrade of his (in an Ar 96) was shot down and killed over Crailsheim airfield by a Mosquito at night in late September early October 1944.The name of the pilot who was killed was not given, but he says the Mosquito was shot down by flak and the two “Englishmen” were made POW. (David on RAF Commands Forum). Missing from night intruder to Wurzburg 3.10.44 (Air Britain Serials) A German report posted by Gebhard Aders at http://www.luftwaffe-bullet-board.com/viewtopic.php?t=15357&amp;highlight=mosquito indicates this Mosquito came down at the time and positoin noted above."/>
    <x v="0"/>
    <x v="1"/>
    <x v="1"/>
    <x v="1"/>
    <x v="1"/>
    <x v="1"/>
    <m/>
    <n v="10"/>
    <x v="36"/>
    <x v="0"/>
    <n v="1"/>
    <x v="0"/>
    <x v="30"/>
    <x v="0"/>
  </r>
  <r>
    <n v="906"/>
    <s v="DZ578"/>
    <x v="4"/>
    <n v="618"/>
    <x v="0"/>
    <x v="11"/>
    <n v="3"/>
    <s v="October"/>
    <x v="5"/>
    <d v="1944-10-03T00:00:00"/>
    <x v="0"/>
    <s v="Swung on take-off and u/c collapsed Beccles 3.10.44 (Air Britain Serials)"/>
    <x v="2"/>
    <x v="2"/>
    <x v="33"/>
    <x v="1"/>
    <x v="2"/>
    <x v="1"/>
    <m/>
    <n v="10"/>
    <x v="36"/>
    <x v="0"/>
    <n v="1"/>
    <x v="1"/>
    <x v="24"/>
    <x v="0"/>
  </r>
  <r>
    <n v="6632"/>
    <s v="HK299"/>
    <x v="2"/>
    <n v="125"/>
    <x v="0"/>
    <x v="2"/>
    <n v="3"/>
    <s v="October"/>
    <x v="5"/>
    <d v="1944-10-03T00:00:00"/>
    <x v="0"/>
    <s v="U/c collapsed on landing Northolt 3.10.44 (Air Britain Serials)"/>
    <x v="2"/>
    <x v="3"/>
    <x v="27"/>
    <x v="1"/>
    <x v="2"/>
    <x v="1"/>
    <m/>
    <n v="10"/>
    <x v="36"/>
    <x v="0"/>
    <n v="1"/>
    <x v="0"/>
    <x v="74"/>
    <x v="2"/>
  </r>
  <r>
    <n v="5128"/>
    <s v="HP936"/>
    <x v="12"/>
    <s v="301FTU/45"/>
    <x v="3"/>
    <x v="0"/>
    <n v="3"/>
    <s v="October"/>
    <x v="5"/>
    <d v="1944-10-03T00:00:00"/>
    <x v="0"/>
    <s v="During an armed reconnaissance over the Meiktila area a Mosquito of 45 Sqn RAF was intercepted ans shot down by Cpl Mutumori Yamaguchi of the 64th Sentai. Source &quot;Air War for Burma&quot;, by Christopher Shores. ISBN 1-904010-95-4 Four more sorties were flown on October 2nd and on the 3rd three pairs were despatched on offensive recces, one just before dawn, one just after mid-day and one at dusk. HP936 failed to return from the second mission and Flt Lt Gordon Proctor and Sgt George Bargh were posted missing; since the aircraft had become separated there was no explanation for the loss. (http://www.rafcommands.com/forum/showthread.php?p=3446#post3446) Missing on sweep to Meiktila 3.10.44 (Air Britain Serials)"/>
    <x v="0"/>
    <x v="24"/>
    <x v="74"/>
    <x v="18"/>
    <x v="0"/>
    <x v="88"/>
    <m/>
    <n v="10"/>
    <x v="36"/>
    <x v="0"/>
    <n v="1"/>
    <x v="0"/>
    <x v="86"/>
    <x v="3"/>
  </r>
  <r>
    <n v="1828"/>
    <s v="TA411"/>
    <x v="22"/>
    <s v="1 OADU"/>
    <x v="1"/>
    <x v="10"/>
    <n v="31"/>
    <s v="October"/>
    <x v="5"/>
    <d v="1944-10-31T00:00:00"/>
    <x v="0"/>
    <s v="Missing on ferry flight between UK and Rabat 3.10.44 (Air Britain Serials) Portreath, 31Oct’44, amongst several aircraft dispatched between 0715 and 0810 hrs is mention of Mosquito XIX TA411. The No.1 Overseas Air Despatch Unit ORB (AIR 29/471) records “All these aircraft arrived safely except MOSQUITO XIX. TA.411 which is missing. No news of this aircraft has been received. The crew were F/O. DEAN and W/O. ENTWISTLE.” rafweb.org Casualties lists both these airman on 31/10/44. Warrant Officer William Entwisle (33) 1476387 RAFVR, No. 1 (C) OTU* &quot; exact circumstances have not yet been ascertained. &quot; Flying Officer John Anthony Dean (23) 169715 RAFVR, No. 1 OADU, &quot; exact circumstances have not yet been ascertained. &quot; Both are commemorated on the Runnymede Memorial. * 1 (C) OTU was disbanded on 19/3/43. http://www.rafcommands.com/forum/showthread.php?17922-1-OADU-RAF-Mosquito-TA411-Missing) ORB writes (suppose writes correctly) : &quot;Portreath, 31Oct'44, Amongst Several aircraft dispatched Between 0715 and 0810 hrs is mention of Mosquito XIX TA411. The No.1 Overseas Air Despatch Unit ORB (AIR 29/471) records,&quot; All These aircraft arrived safely except statement MOSQUITO XIX. TA411 Which is missing. No news of this aircraft has been received. The crew Were F / O. DEAN and W / O. Entwistle. &quot; I assume the error will be on website: http://www.airhistory.org.uk/dh/_DH9...odn%20list.txt Just a typo. October 3, 1944 - October 31, 1944. the date of death for both Entwisle and Dean is given on the CWGC and Geoff's sites as 31st October 1944 (http://forum.12oclockhigh.net/showthread.php?p=193228&amp;highlight=Mosquito#post193228)"/>
    <x v="2"/>
    <x v="2"/>
    <x v="43"/>
    <x v="1"/>
    <x v="2"/>
    <x v="1"/>
    <m/>
    <n v="10"/>
    <x v="36"/>
    <x v="0"/>
    <n v="1"/>
    <x v="1"/>
    <x v="23"/>
    <x v="0"/>
  </r>
  <r>
    <n v="5736"/>
    <s v="ML986"/>
    <x v="20"/>
    <n v="105"/>
    <x v="0"/>
    <x v="8"/>
    <n v="4"/>
    <s v="October"/>
    <x v="5"/>
    <s v="4/5 October 1944"/>
    <x v="1"/>
    <s v="04.10.1944 1930 105 to Heilbronn from Bourn from target to base on 1 engine, on approaching runway aircraft side-slipped and crashed. at Bourn airfiled 2329 (BCL). F/L W Baker inj, F/O RF Lewis inj, wrecked 4/5 October 1944 GB-Gbar First operational sortie 26Sep43 Also carried the ID GB-P Airborne 1930 4Oct44 from Bourn. From the target back to base was made on one engine. On final approach the Mosquito side-slipped and crashed 2329 in the undershoot, being totally wrecked. F/L W.Baker Inj F/O R.F.Lewis Inj Engine cut on return bellylanded on approach Bourn 4.10.44 DBF (Air Britain Serials)  10.(N)/JG 300 was busy on October 4/5 44 trying to chase down the Mossies from the LSNF reaching towards Berlin. K. Mitterdorfer shot down 2 Mosquitos. (http://www.ww2f.com/aircraft/44772-northop-p61-b-black-widow-6.html)"/>
    <x v="2"/>
    <x v="7"/>
    <x v="2"/>
    <x v="1"/>
    <x v="2"/>
    <x v="1"/>
    <m/>
    <n v="10"/>
    <x v="36"/>
    <x v="0"/>
    <n v="1"/>
    <x v="0"/>
    <x v="4"/>
    <x v="0"/>
  </r>
  <r>
    <n v="4557"/>
    <s v="MM153"/>
    <x v="20"/>
    <s v="692/109"/>
    <x v="0"/>
    <x v="8"/>
    <n v="4"/>
    <s v="October"/>
    <x v="5"/>
    <s v="4/5 October 1944"/>
    <x v="1"/>
    <s v="04.10.1944 1946 109 to Heilbronn from Little Staughton came down in allied held territory. Lost without trace (BCL). F/L DN Russell ok, F/O JS Barker ok, both returned to their base on or by 15.10.1944 Missing (Heilbronn) 5.10.44 (Air Britain Serials)    10.(N)/JG 300 was busy on October 4/5 44 trying to chase down the Mossies from the LNSF reaching towards Berlin. K. Mitterdorfer shot down 2 Mosquitos. (http://www.ww2f.com/aircraft/44772-northop-p61-b-black-widow-6.html)"/>
    <x v="0"/>
    <x v="1"/>
    <x v="1"/>
    <x v="1"/>
    <x v="1"/>
    <x v="1"/>
    <m/>
    <n v="10"/>
    <x v="36"/>
    <x v="0"/>
    <n v="1"/>
    <x v="0"/>
    <x v="18"/>
    <x v="0"/>
  </r>
  <r>
    <n v="2253"/>
    <s v="HR443"/>
    <x v="12"/>
    <s v="1FU/ME"/>
    <x v="1"/>
    <x v="5"/>
    <n v="5"/>
    <s v="October"/>
    <x v="5"/>
    <d v="1944-10-05T00:00:00"/>
    <x v="0"/>
    <s v="SOC 5.10.44 (Air Britain Serials)"/>
    <x v="4"/>
    <x v="3"/>
    <x v="1"/>
    <x v="1"/>
    <x v="2"/>
    <x v="1"/>
    <m/>
    <n v="10"/>
    <x v="36"/>
    <x v="0"/>
    <n v="1"/>
    <x v="0"/>
    <x v="108"/>
    <x v="3"/>
  </r>
  <r>
    <n v="5013"/>
    <s v="HR193"/>
    <x v="12"/>
    <n v="107"/>
    <x v="0"/>
    <x v="16"/>
    <n v="5"/>
    <s v="October"/>
    <x v="5"/>
    <s v="5/6 October 1944"/>
    <x v="1"/>
    <s v="5/6 October 1944, lost around 2230, ftr from northern Holland. Coded O. 2F/O (sic) C.G. Tapson and P/O F.W. Batterbury both evaded (2nd TAF). Missing from night intruder to Osnabruck 6.10.44 (Air Britain Serials) MH - Appears to have come down at Schalkhaar, 3km from Deventer, at 00:06 hours nn 6 October, according to a German report posted at http://www.luftwaffe-bullet-board.com/viewtopic.php?t=15383&amp;highlight= by Gebhard Aders, cause of loss given as &quot;emergency landing&quot;, Mosquito damaged to 50%. Deventer is about 125km directly west of Osnabrueck. Schalkhaar is in the norheast part of Deventer."/>
    <x v="0"/>
    <x v="8"/>
    <x v="1"/>
    <x v="1"/>
    <x v="4"/>
    <x v="1"/>
    <m/>
    <n v="10"/>
    <x v="36"/>
    <x v="0"/>
    <n v="1"/>
    <x v="0"/>
    <x v="57"/>
    <x v="3"/>
  </r>
  <r>
    <n v="3740"/>
    <s v="NS888"/>
    <x v="12"/>
    <n v="305"/>
    <x v="0"/>
    <x v="16"/>
    <n v="5"/>
    <s v="October"/>
    <x v="5"/>
    <d v="1944-10-05T00:00:00"/>
    <x v="1"/>
    <s v="5 Oct D.H. Mosquito no. NT226. Due to a loss of power, a/c crashed during a night training flying near Herniard. Lost were F/O Piekarski and W/O Kita. (http://www.geocities.com/skrzydla1/305/305_losses.html) Stalled on approach and spun into ground on air test 2m W of Lasham 5.10.44 (Air Britain Serials)"/>
    <x v="2"/>
    <x v="2"/>
    <x v="2"/>
    <x v="1"/>
    <x v="2"/>
    <x v="1"/>
    <m/>
    <n v="10"/>
    <x v="36"/>
    <x v="0"/>
    <n v="1"/>
    <x v="0"/>
    <x v="60"/>
    <x v="0"/>
  </r>
  <r>
    <n v="251"/>
    <s v="HJ864"/>
    <x v="10"/>
    <s v="85/96/488/96/51OTU/54OTU"/>
    <x v="0"/>
    <x v="7"/>
    <n v="6"/>
    <s v="October"/>
    <x v="5"/>
    <d v="1944-10-06T00:00:00"/>
    <x v="0"/>
    <s v="SOC 6.10.44 (Air Britain Serials)"/>
    <x v="4"/>
    <x v="3"/>
    <x v="1"/>
    <x v="1"/>
    <x v="2"/>
    <x v="1"/>
    <m/>
    <n v="10"/>
    <x v="36"/>
    <x v="0"/>
    <n v="1"/>
    <x v="1"/>
    <x v="115"/>
    <x v="2"/>
  </r>
  <r>
    <n v="3328"/>
    <s v="HK179"/>
    <x v="2"/>
    <s v="29/406/307"/>
    <x v="0"/>
    <x v="2"/>
    <n v="6"/>
    <s v="October"/>
    <x v="5"/>
    <d v="1944-10-06T00:00:00"/>
    <x v="0"/>
    <s v="Swung on take-off and hit Tempests EJ794 and EJ689 Coltishall 6.10.44 (Air Britain Serials) 06.10.44 307 Sqn. HK179 Swerved on take-off from Coltishall aerodrome and collided with Tempests EJ794, EJ659, a lorry, and finally finished up in the side of a hangar. Crew escaped. (Mosquito Crash Log)"/>
    <x v="2"/>
    <x v="3"/>
    <x v="33"/>
    <x v="1"/>
    <x v="2"/>
    <x v="1"/>
    <m/>
    <n v="10"/>
    <x v="36"/>
    <x v="0"/>
    <n v="1"/>
    <x v="0"/>
    <x v="21"/>
    <x v="2"/>
  </r>
  <r>
    <n v="7154"/>
    <s v="HK503"/>
    <x v="17"/>
    <s v="151/409"/>
    <x v="0"/>
    <x v="2"/>
    <n v="6"/>
    <s v="October"/>
    <x v="5"/>
    <d v="1944-10-06T00:00:00"/>
    <x v="0"/>
    <s v="There is no mention in the ORB, but in the semi-monthly report there is mention of a NFT ( night flight test) where a Mosquito returned with the landing gear not locked down. This turned into a belly landing. Mentions the pilot as F/Lt G. Sproule. Going back to the ORB, F/Lt G. Sproule seems to do all his flying with F/O Wilkinson RAF 172800. (http://www.rafcommands.com/forum/showthread.php?t=2428) Lost power and bellylanded Le Culot 6.10.44 (Air Britain Serials)  F/Lt (Pilot) G. SPROULE and F/O WILKINSON (172800 ??). (Henk Welting - http://www.rafcommands.com/forum/showthread.php?3633-Mosquito-HK503-belly-landing)"/>
    <x v="2"/>
    <x v="2"/>
    <x v="2"/>
    <x v="1"/>
    <x v="2"/>
    <x v="1"/>
    <m/>
    <n v="10"/>
    <x v="36"/>
    <x v="0"/>
    <n v="1"/>
    <x v="0"/>
    <x v="95"/>
    <x v="2"/>
  </r>
  <r>
    <n v="3859"/>
    <s v="NS522"/>
    <x v="18"/>
    <n v="140"/>
    <x v="0"/>
    <x v="0"/>
    <n v="6"/>
    <s v="October"/>
    <x v="5"/>
    <d v="1944-10-06T00:00:00"/>
    <x v="0"/>
    <s v="Shot down by P-51s of the 335th Fighter Squadron, 4th Fighter Group, who claimed an Me 410 near Helgoland at 1100. F/L A.E. Palmer and F/S D. Gardner both killed. (2nd TAF, table in this source says estimated time of loss was 10:40) A film clip apparently showing this incident is available on the British Pathe site at: http://www.britishpathe.com/record.php?id=53552 VIII Fighter Command, and on YouTube http://www.youtube.com/watch?v=je_EYjcK8Bw_x000a_Combat Film Number 18990_x000a_1/LT E.N.McCall_x000a_335 Squadron 4 F.G._x000a_6 October 1944_x000a__x000a_VIII Fighter Command_x000a_Combat Film Number 18991_x000a_2/LT R.E.Lewis_x000a_335 Squadron 4 F.G._x000a_6 October 1944_x000a_ Missing from PR mission over Frisian Is. 6.10.44 (Air Britain Serials)_x000a__x000a_&quot;1 Lts Elmer McCall and Ralph Lewis of the 335th spotted an Me 410 just prior to rendezvousing with B-17s north of Bremerhaven. 'My section started to climb after the enemy aircraft,' McCall reported. 'At 300 yards, I took a short burst and observed strikes. The right engine started to smoke, and he dropped his tanks as I fired again. He broke into 1 Lt. Lewis, who followed him through a diving turn, firing as he went. Two 'chutes opened and the aircraft crashed into the sea.'&quot; (4th Fighter Group - Debden Eagles,  By Chris Bucholtz, Chris Davey, available online at https://books.google.com.au/books?id=wbFN_nK_ZxMC&amp;pg=PA104&amp;lpg=PA104&amp;dq=%22ralph+lewis%22+%224th+FG%22&amp;source=bl&amp;ots=l3GYN6-s6v&amp;sig=b8N7EijIftddHrj365KidLGHLUg&amp;hl=en&amp;sa=X&amp;ei=5Q2eVODdJYal8AXBvoK4Bw&amp;ved=0CC0Q6AEwAg#v=onepage&amp;q=mccall&amp;f=false)"/>
    <x v="0"/>
    <x v="14"/>
    <x v="96"/>
    <x v="1"/>
    <x v="4"/>
    <x v="1"/>
    <m/>
    <n v="10"/>
    <x v="36"/>
    <x v="0"/>
    <n v="1"/>
    <x v="0"/>
    <x v="56"/>
    <x v="0"/>
  </r>
  <r>
    <n v="5848"/>
    <s v="HK499"/>
    <x v="17"/>
    <s v="96/29"/>
    <x v="0"/>
    <x v="5"/>
    <n v="6"/>
    <s v="October"/>
    <x v="5"/>
    <s v="6/7 October 1944"/>
    <x v="1"/>
    <s v="06.10.1944 eveng Intruder sortie 29 to Handorf from Hunsdon . Lost without trace (FCL). F/O AD Lofting + (sic) , F/L WT Goss ok, no known grave (sic), no further info Both listed as prisoners: A D Lofting 144007 No POW number* W T Goss 49302 L3 POW No: 8811 But listed on this website as POW at L1 http://www.rafinfo.org.uk/rafexpow/SL1roll/rafofficersncos_SL1.htm Missing from night intruder to Handorf 6.10.44 (Air Britain Serials)"/>
    <x v="3"/>
    <x v="4"/>
    <x v="1"/>
    <x v="1"/>
    <x v="3"/>
    <x v="1"/>
    <s v="Hamburg area. Bomber Command website says one 100 Group aircraft lost this night - this was the 157 Sqn aircraft MM678. 29 Squadron was still in Fighter Command at this point, and 100 Group was a Bomber Command Formation."/>
    <n v="10"/>
    <x v="36"/>
    <x v="0"/>
    <n v="1"/>
    <x v="0"/>
    <x v="31"/>
    <x v="2"/>
  </r>
  <r>
    <n v="2225"/>
    <s v="HK504"/>
    <x v="17"/>
    <s v="488/29"/>
    <x v="0"/>
    <x v="5"/>
    <n v="6"/>
    <s v="October"/>
    <x v="5"/>
    <s v="6/7 October 1944"/>
    <x v="1"/>
    <s v="06.10.1944 eveng Intruder sortie 29 to Stade NW Germany from Hunsdon . Lost without trace (FCL). W/O HA Heap +, F/S JA Rogers +, no known grave, no further info Missing from night intruder to Stade 6.10.44 (Air Britain Serials) May have been shot down by heavy flak near Boenninghardt, according to German researcher Gebhardt Aders: &quot;Dann habe ichz noch einen Mosquitoabschuss am 6.10 ohne Bruchmeldung: 19.40 Uhr Ziegelei Bönningstedt, durch 2., 4., 5/267 und 4./232 - alles schwere Bttr. (http://www.luftwaffe-bullet-board.com/viewtopic.php?t=15383&amp;highlight=)"/>
    <x v="0"/>
    <x v="1"/>
    <x v="1"/>
    <x v="1"/>
    <x v="1"/>
    <x v="1"/>
    <s v="Hamburg area. Bomber Command website says one 100 Group aircraft lost this night - this was the 157 Sqn aircraft MM678. 29 Squadron was still in Fighter Command at this point, and 100 Group was a Bomber Command Formation."/>
    <n v="10"/>
    <x v="36"/>
    <x v="0"/>
    <n v="1"/>
    <x v="0"/>
    <x v="31"/>
    <x v="2"/>
  </r>
  <r>
    <n v="6835"/>
    <s v="HR187"/>
    <x v="12"/>
    <n v="464"/>
    <x v="0"/>
    <x v="16"/>
    <n v="6"/>
    <s v="October"/>
    <x v="5"/>
    <s v="6/7 October 1944"/>
    <x v="1"/>
    <s v="6/7 October, crashed near B.51, cause not known, F/L J. Farrally and F/O R.B. Burrows both KIA (2nd TAF) Crashed near Lille (FCWDv5) Crashed at Lille/Vendeville on intruder mission 7.10.44 (Air Britain Serials)"/>
    <x v="0"/>
    <x v="8"/>
    <x v="1"/>
    <x v="1"/>
    <x v="4"/>
    <x v="1"/>
    <m/>
    <n v="10"/>
    <x v="36"/>
    <x v="0"/>
    <n v="1"/>
    <x v="0"/>
    <x v="46"/>
    <x v="3"/>
  </r>
  <r>
    <n v="5741"/>
    <s v="ML996"/>
    <x v="20"/>
    <n v="105"/>
    <x v="0"/>
    <x v="8"/>
    <n v="6"/>
    <s v="October"/>
    <x v="5"/>
    <s v="6/7 October 1944"/>
    <x v="1"/>
    <s v="06.10.1944 1847 105 to Dortmund from Bourn . Lost without trace (BCL). F/L JE Brook +, Sgt WW Bowden +, no known grave Lost without trace from intruder-mission. Missing (Dortmund) 6.10.44 (Air Britain Serials) "/>
    <x v="3"/>
    <x v="4"/>
    <x v="1"/>
    <x v="1"/>
    <x v="3"/>
    <x v="1"/>
    <m/>
    <n v="10"/>
    <x v="36"/>
    <x v="0"/>
    <n v="1"/>
    <x v="0"/>
    <x v="4"/>
    <x v="0"/>
  </r>
  <r>
    <n v="7139"/>
    <s v="MM113"/>
    <x v="20"/>
    <s v="109/571"/>
    <x v="0"/>
    <x v="8"/>
    <n v="6"/>
    <s v="October"/>
    <x v="5"/>
    <s v="6/7 October 1944"/>
    <x v="1"/>
    <s v="06.10.1944 1736 571 to Berlin from Oakington. Lost without trace (BCL). F/L GW McCallum pow, Sgt LW Claydon pow, one of 22 crews so tasked, should be transferred to Netherlands. Abandoned over target-area during intruder-mission (sic) In the case of Les Claydon (another top-hatch Nav escaper), the pilot got unnerved after a flak hit and bailed out without even notifying Les, who lay exposed and helpless over the bombsight. Tossed rudely about by the actions of the pilotless Mosquito, Les figured out that he was well and truly buggered With great alacrity, he scampered up and out of the craft, tumbling to safety with only feet to spare. After two swings in his parachute, he landed, along with the intact tail section, within the gunpit of a heavy flak battery that wisely posted a claim for their unexpected prize. They got credit for it. As an aside, Jorg was aloft that night, actually, at that moment. While Les dealt with his difficulties, Jorg was within a few miles, at the same altitude, and took a shot at a distant Mosquito from extremely long range. He reported hits but made no claim. (Gordon Permann) Missing (Berlin) 7.10.44 (Air Britain Serials)"/>
    <x v="0"/>
    <x v="12"/>
    <x v="1"/>
    <x v="1"/>
    <x v="4"/>
    <x v="1"/>
    <s v="Three claims over Berlin this night - Welter, Czypionka, Uffz. Schmid. Did any of these gents report seeing parachutes?"/>
    <n v="10"/>
    <x v="36"/>
    <x v="0"/>
    <n v="1"/>
    <x v="0"/>
    <x v="90"/>
    <x v="0"/>
  </r>
  <r>
    <n v="5344"/>
    <s v="MM574"/>
    <x v="17"/>
    <n v="409"/>
    <x v="0"/>
    <x v="2"/>
    <n v="6"/>
    <s v="October"/>
    <x v="5"/>
    <s v="6/7 October 1944"/>
    <x v="1"/>
    <s v="06.10.1944 eveng Defensive patrol 409 over Brussels from Le Coulot shot down Ju88 but damaged by debris, lost one engine and crew baled out. Lost without trace (FCL). P/O FS Haley ok, P/O SJ Fairweather ok, no further info Damaged by debris from Ju188 and engine cut abandoned nr Brussels 6.10.44 (Air Britain Serials)  I'm searching for any information about a Mosquito suposed to have crashed at Schepdaal (Spanuit) near Brussels arround 8/9 september 1944.Probabely RCAF Crew unhurt? Mosquito MM456 came down &quot;5 miles W. of Brussels&quot; on 6 October 1944 in the evening hours. Location matches Schepdaal, give or take a km. Squadron and crew Canadian: 409 Squadron, P/O F.E. Haley and P/O S.J. Fairweather, both had bailed out. The above a suggestion, because one month later than Phil has in his question. (http://www.rafcommands.com/forum/showthread.php?13974-Mosquito-crashed-in-Belgium)"/>
    <x v="0"/>
    <x v="22"/>
    <x v="1"/>
    <x v="1"/>
    <x v="4"/>
    <x v="1"/>
    <m/>
    <n v="10"/>
    <x v="36"/>
    <x v="0"/>
    <n v="1"/>
    <x v="0"/>
    <x v="95"/>
    <x v="2"/>
  </r>
  <r>
    <n v="6506"/>
    <s v="MM678"/>
    <x v="22"/>
    <n v="157"/>
    <x v="0"/>
    <x v="5"/>
    <n v="6"/>
    <s v="October"/>
    <x v="5"/>
    <s v="6/7 October 1944"/>
    <x v="1"/>
    <s v="06.10.1944 1805 Intruder to Dortmund, support Dortmund operation 157 Bomber Support from Swannington . Lost without trace (BCL). P/O William Searle Vale RAAF +, F/L Alfred Edward David Ashcroft DFC +, both buried in Brussels Town Cem. FCL reports this crew buried in Evere Communal Cem, 07.10.44 157 sqn Mosquito XIX MM678 RS-A t/o 1805 BS, Vale W S P/O RAAF +, Ashcroft A E P/O RAAF +, Crashed whilst supporting raid on Dortmund. (157 Squadron Website, from BCL) Full names from Australian War Memorial Site. Commonwealth War Graves Commission confirms both men buried in Brussels Town Cemetery. FCWDv5 says this aircraft crashed in the Ardennes. Vale's casualty file states the aircraft crashed 5 miles NE Tirlemont, east of Brussels. Map ref K.1053 062133A. Missing from night intruder to Dortmund 7.10.44 (Air Britain Serials) MH - Seems likely to have been shot down by MM574 of 409 Squadron, which claimed a Ju 88 4 miles SE of Diest, virtually the same place MM678 crashed."/>
    <x v="0"/>
    <x v="14"/>
    <x v="63"/>
    <x v="1"/>
    <x v="4"/>
    <x v="1"/>
    <m/>
    <n v="10"/>
    <x v="36"/>
    <x v="0"/>
    <n v="1"/>
    <x v="0"/>
    <x v="3"/>
    <x v="2"/>
  </r>
  <r>
    <n v="4279"/>
    <s v="KB195"/>
    <x v="13"/>
    <s v="139/627"/>
    <x v="0"/>
    <x v="8"/>
    <n v="7"/>
    <s v="October"/>
    <x v="5"/>
    <d v="1944-10-07T00:00:00"/>
    <x v="0"/>
    <s v="07.10.1944 1625 PR in target area 627 to Walcheren from Woodhall Spa . Lost without trace (BCL). F/L GE Bray +, F/O PN Herbert DFC +, no known grave Shot down by flak. &quot;Neergeschoten door Flak Vlissingen M.FLA.810&quot;. See details at http://www.wingstovictory.nl/database/database_detail.php?wtv_id=450 Missing from PR sortie to Vlissingen 7.10.44 (Air Britain Serials)"/>
    <x v="0"/>
    <x v="1"/>
    <x v="1"/>
    <x v="1"/>
    <x v="1"/>
    <x v="1"/>
    <m/>
    <n v="10"/>
    <x v="36"/>
    <x v="0"/>
    <n v="1"/>
    <x v="0"/>
    <x v="58"/>
    <x v="1"/>
  </r>
  <r>
    <n v="6508"/>
    <s v="MM639"/>
    <x v="22"/>
    <n v="157"/>
    <x v="0"/>
    <x v="5"/>
    <n v="7"/>
    <s v="October"/>
    <x v="5"/>
    <d v="1944-10-07T00:00:00"/>
    <x v="0"/>
    <s v="07.10.1944 1825 157 Bomber Support from Swannington returned at 32km W Heligoland after port engine failed, overshot runway, crashed. at Swannington airfield 2110 (BCL). F/S J Leigh ok, Sgt L Lucas ok, 157 sqn Mosquito XIX MM639 RS-Q t/o 1825 BS, Leigh J F/S, Lucas L Sgt, Turned back with port engine failure 20 miles west of Heligoland. Overshot runway on return to base at 2110. No injuries. Overshot single-engined landing returning from intruder sortie and u/c collapsed Swannington 7.10.44 (Air Britain Serials)"/>
    <x v="2"/>
    <x v="7"/>
    <x v="2"/>
    <x v="1"/>
    <x v="2"/>
    <x v="1"/>
    <m/>
    <n v="10"/>
    <x v="36"/>
    <x v="0"/>
    <n v="1"/>
    <x v="0"/>
    <x v="3"/>
    <x v="2"/>
  </r>
  <r>
    <n v="7610"/>
    <s v="HK256"/>
    <x v="2"/>
    <s v="85/125"/>
    <x v="0"/>
    <x v="2"/>
    <n v="7"/>
    <s v="October"/>
    <x v="5"/>
    <s v="7/8 October 1944"/>
    <x v="1"/>
    <s v="07.10.1944 eveng Patrol 25 from Coltishall Reported contact with EA, then silence. Lost without trace (FCL). F/O J Henderson pow, F/O RA Nicholls +, cv at Marshalls(Cambridge), delivered as MKXVI 04.09.43-26.02.44. No further info 7/8 October 1944 (FCWDv5) 7/8 October 1944 (FCWDv5) Hit by flak at 17.20 German time, crashed into the Westerschelde. See details at http://www.wingstovictory.nl/database/database_detail.php?wtv_id=451 Missing 7.10.44 (Air Britain Serials)"/>
    <x v="0"/>
    <x v="1"/>
    <x v="1"/>
    <x v="1"/>
    <x v="1"/>
    <x v="1"/>
    <m/>
    <n v="10"/>
    <x v="36"/>
    <x v="0"/>
    <n v="1"/>
    <x v="0"/>
    <x v="74"/>
    <x v="2"/>
  </r>
  <r>
    <n v="5346"/>
    <s v="MM512"/>
    <x v="17"/>
    <n v="409"/>
    <x v="0"/>
    <x v="2"/>
    <n v="7"/>
    <s v="October"/>
    <x v="5"/>
    <s v="7/8 October 1944"/>
    <x v="1"/>
    <s v="7/8 October 1944, 21:27, shot down near Ostend by Allied AA gunners (2nd TAF) 07.10.1944 eveng Patrol 409 from Le Culot believed shot down by allied AA fire and crashed near Oostende (FCL). W/O N Joss +, W/O PC Lailey +, no known graves, no further info Pres. shot down by AA nr Ostend on night patrol 7.10.44 (Air Britain Serials)"/>
    <x v="0"/>
    <x v="14"/>
    <x v="45"/>
    <x v="1"/>
    <x v="4"/>
    <x v="1"/>
    <m/>
    <n v="10"/>
    <x v="36"/>
    <x v="0"/>
    <n v="1"/>
    <x v="0"/>
    <x v="95"/>
    <x v="2"/>
  </r>
  <r>
    <n v="1554"/>
    <s v="DZ366"/>
    <x v="19"/>
    <s v="TFU/FIU/85"/>
    <x v="0"/>
    <x v="2"/>
    <n v="9"/>
    <s v="October"/>
    <x v="5"/>
    <s v="9 October 1944"/>
    <x v="0"/>
    <s v="To 4883M 10.44 (Air Britain Serials)"/>
    <x v="4"/>
    <x v="3"/>
    <x v="1"/>
    <x v="1"/>
    <x v="2"/>
    <x v="1"/>
    <m/>
    <n v="10"/>
    <x v="36"/>
    <x v="0"/>
    <n v="1"/>
    <x v="0"/>
    <x v="13"/>
    <x v="0"/>
  </r>
  <r>
    <n v="46"/>
    <s v="DZ385"/>
    <x v="19"/>
    <s v="AAEE/FIU/85/Turnhouse/1409 Flt/85/1409 Flt"/>
    <x v="0"/>
    <x v="4"/>
    <n v="9"/>
    <s v="October"/>
    <x v="5"/>
    <s v="9 October 1944"/>
    <x v="0"/>
    <s v="To 4884M 10.44 (Air Britain Serials)"/>
    <x v="4"/>
    <x v="3"/>
    <x v="1"/>
    <x v="1"/>
    <x v="2"/>
    <x v="1"/>
    <m/>
    <n v="10"/>
    <x v="36"/>
    <x v="0"/>
    <n v="1"/>
    <x v="0"/>
    <x v="25"/>
    <x v="0"/>
  </r>
  <r>
    <n v="1543"/>
    <s v="DZ409"/>
    <x v="19"/>
    <s v="TFU/FIU/85"/>
    <x v="0"/>
    <x v="2"/>
    <n v="9"/>
    <s v="October"/>
    <x v="5"/>
    <s v="9 October 1944"/>
    <x v="0"/>
    <s v="To 4888M 10.44 (Air Britain Serials)"/>
    <x v="4"/>
    <x v="3"/>
    <x v="1"/>
    <x v="1"/>
    <x v="2"/>
    <x v="1"/>
    <m/>
    <n v="10"/>
    <x v="36"/>
    <x v="0"/>
    <n v="1"/>
    <x v="0"/>
    <x v="13"/>
    <x v="0"/>
  </r>
  <r>
    <n v="1208"/>
    <s v="HR331"/>
    <x v="12"/>
    <s v="1FU/FE"/>
    <x v="3"/>
    <x v="16"/>
    <n v="9"/>
    <s v="October"/>
    <x v="5"/>
    <s v="9 October 1944"/>
    <x v="0"/>
    <s v="SOC 10.44 (Air Britain Serials)"/>
    <x v="4"/>
    <x v="3"/>
    <x v="1"/>
    <x v="1"/>
    <x v="2"/>
    <x v="1"/>
    <m/>
    <n v="10"/>
    <x v="36"/>
    <x v="0"/>
    <n v="1"/>
    <x v="0"/>
    <x v="91"/>
    <x v="3"/>
  </r>
  <r>
    <n v="4022"/>
    <s v="HR362"/>
    <x v="12"/>
    <n v="613"/>
    <x v="0"/>
    <x v="16"/>
    <n v="9"/>
    <s v="October"/>
    <x v="5"/>
    <s v="9/10 October 1944"/>
    <x v="1"/>
    <s v="FTR from sortie to Holland/Germany, S/L D.M. Wellings and F/O J. Sidell both KIA, time estimated 23.00 (2nd TAF). _x000a__x000a_A German report says this aircraft came down at Voorthuizen, 15km ENE of Amersfoort at 23.30, crash apparently due to having struck a tree. (http://www.luftwaffe-bullet-board.com/viewtopic.php?t=15459&amp;highlight=)_x000a__x000a_According to Form 541 on the night of 9th October 1944 8 Mosquitos took off between 1910hrs and 20.44 hrs on night intruder missions. _x000a_&quot;The object of the night's operations was to attack enemy movement and rail traffic in four areas:- _x000a_1. OSNABRUCK, MUNSTER, DORSTEN, WESSEL, GELDEEN. _x000a_2. ETRECHT, AMERSFOORT, DENENTER, EMMREICH, DUSSELDORF, VENLO, ARNHEM. _x000a_3. Movement along the water routes LEER, GRONINGEN, MEPPEL, ZUIDER ZEE. _x000a_4. PADERBORN, LIPPESTADE, SOIST. _x000a_8 sorties were flown and one aircraft (S/L WELLINGS and F/O SIDDELL failed to return. Bad weather hampered the nights operations and all aircraaft were diverted from base. Bomb load was 2 flares, L.R.T.&quot; _x000a__x000a_The planes returned between 22.51hrs and 00.59 hrs. _x000a_The Mosquito piloted by S/L Wellings is numbered as HR 188 in Form 541 and not HR 362. Squadron C/O W/Cdr J.S.Hamilton piloted one of the 8 planes. _x000a__x000a_Sidell had been a crew member on &quot;Phantom of the Ruhr&quot; (http://www.bbmf.co.uk/bomber.html)_x000a__x000a_Crash-site Tour excursion on 05-05-2007 Today it 5 May 2007, national is release day. On several spots in the Netherlands events take place to celebrate the release. It has been suffered years now 62, which the Netherlands is delivered of the German occupiers. This day has a special historical character for us also. Cut Vermeer and is friends, will the spots visit, where during the war planes of geallieerden gecrasht are. On this day the release is not only commemorated, but the crew of the crashed down night hunter, Mosquito, to the Hunnenweg at houses is also commemorated. Donald James Wellings, the son of Squadronleader Donald Maitland Wellings has happened for that to the Netherlands. Its father lies together buries with its navigator the Flying officer James runs Siddell on the cemetery in houses. My tale, The alarm clock expires, it is still asked, certainly for Saturday. Outside come I found it a complete piece fresher than the previous day. There I my Nekaf of its cap had stripped and the windshield on my cap had lie, I have brought that but in the original score. I.e. the windshield omhoog, the failing frame placed on the spot and the cap there drawn across. This with a view to the low temperatures in the morning and that my woman and zoontje today also would go along. That you want offer nevertheless an as much as possible comfortable ride. It is 06.30u in the morning. In house also it is important also already an upheaval, there must be made lunchpakketjes and the icebox is filled also not unimportant. Cut still communicated by means of the mail that it will drink plopdag become, therefore sufficiently for underway to take along. Agreed with Evert Bronkhorst and Michiel Grit, which we would leave this way around 07.30u from Elspeet to Terschuur. Barrel of field courts would wait for our on 1st the parking place after the rotonde at the Wittenberg direction houses, where Aalt would connect itself Buytenhuis also to drive together to Terschuur. The car of Michiel had there just as a coolant leakage. Also there even attention given to and we could continue our way. Arrival in Terschuur after the vehicles to have parked at installation company drudges let us become we receive with a cup coffee and cake. Cut Vermeer here before the ride concerning the several crashes in this buurt, namely the triangle Nijkerk-Putten-Voorthuizen has kept an interesting reading and presentation. This way around 10.30u are we started to our tour, where we have arrived for 11.00u at our 1st crashplaats. Our vehicles parked and walked to the spot, where cut stood wait our already for. When everyone around the participant had collected itself, cut gave text and explanation concerning this place. Here the Norwegian Lauritz Othar Godø has crashed down. After this stopper we have further driven to 2e the crashplaats. These were themselves to the Gervenseweg, where Halifax have crashed down. Also on this spot is by cut provide with text and explanation. Hereafter we have increased in our vehicles to the Appelse heathland, go where during the war days a lot of large weapon airdrops have found. This spot is for these surroundings during the war and still complete load spot. There a lot has played. For the first time after 62 years a weapon and paratrooper airdrop take place there today. All vehicles could be parked here tidy in the pasture of Nico of the camp. Everyone got the occasion its or its lunch to consume, also the absolutely delicious soup was present. The nice old-fashioned soup with balls, delicious. It was well stay in the zonnetje. A lot of witnesses, whom the effort had taken to come to this location, were present. Under them youth also much. Also the vehicles could not escape to their interest. The airdrop approaches always. Yes, there you listen to the hum of a plane, in the verte the sound zwelt, approach always. , that would the plane from which will becomes dropped off be? Yes, it a couple time comes fly over, throws out to 2 ribbons look at how the wind direction is and what the landing spot becomes. Then there a weapon container comes down. Now also the paratroopers come, each time with 3 man is at the same time jumped there. It becomes tense. Where do they come to the ground? At 1st jumped, arrives there 1 with its parachute in the trees. This para I with cut of Walraven with my Nekaf has picked up. Arrived on the spot, it was this way not yet simple deliver the parachute from the branches of the tree. 2 zoons of the farmer have tried it come. Also this could not succeed. For all too long to leave do not have to last we but decided for that aware branch but saw from the tree at. Branch and parachute came then down. The parachute stripped of the branches, closed down and wrapped up. Everything charged in the Nekaf including the para itself. The branch taken along such as trophy on the cap of the Nekaf to the lunch spot, where para also this, after its precarious adventure became to provide with its drink and droogje. Fortunately everyone unscathed to the ground has come. It is this way around 13.00u, that we have left direction houses of these droppingplaats. The paratroopers and crew at the GMC of Heidy the Bruin has all got in, and this way the day has further experienced. We are now underway to the commemoration on the cemetery in houses, where the crew of the Mosquito lies, (as I have described in the previous already), bury. Also the son of the gesneuvelde pilot Wellings is present. Cut Vermeer opened this ceremony in English, where he the son of the gesneuvelde pilot Mr. adresses James Wellings. Also Mr. Wellings cut is allowed to pronounce a thanks word. In spite of its gentle voice and that it was pronounced in English, you felt its emotion. There someone, who has known its father never, stood he was 2 years then its father gesneuveld is in the Netherlands. And 62 years later, becomes there in the small Netherlands, such a commemoration and tribute for your father kept. Also a poem has been read by Evert the earl. Afterwards flowers on the sepulchre have been laid by Mr. James Wellings, as a tribute to its father. Tribute was there also from ventilates, then a super Navy Spitfire of the royal air power with as pilot Jan Phundt as from the fly field Gilze-Rijen, a couple time concerning the cemetery came fly and it concluded with Fly-past if tribute greets and last to the gesneuvelde crew of the Mosquito. After playing the Last-Post, 2 minutes silence were kept. By of the witnesses, Mr. Jan a bronze a component (a capsule of a cover) was handed over to Mr. James Wellings. This tangible bit was the Mosquito crashed down originating from. After this ceremony we have driven with our vehicles to the crashplaats to the Hunnenweg. Here too cut has kept its tale. Hiervandaan we to wells have driven, this for Static-Show on the fontanus square. Under a lot of interest we came in wells to drive. There arrived, Henk stood court man our already Nunspeet with its YP- 408 armoured conveyor to wait for. On the square it saw also already black of people. The ijsboer have had it well with so much public. We here small uurtje have stood, before we have left. The aim now was, which we to Olden-Aller would go the bridge. Crash have found also there. This bridge among the people of the Netherlands improves has been confessed by the attack which has played there in the war. As a result of which a terrible raid has found wells, and 600 men on transport have been put to the concentration camps by the Duitsers. For this a monument has been erected on the spot. Also at this monument Evert have the earl text and explanation given, what has played here. After this ceremony we have driven in colonne to Terschuur. For that purpose arrived, could drive everyone on own occasion to the Glind. At Arie and Christa Blom were ready delicious barbeque for our, what was particularly appreciated by all participants to this day and with which was concluded this memorable day. Hereafter we are to house left. This was a day, which by Mr. James Wellings very it was appreciated. This gives itself satisfaction also much. We (Betsy, Jakob and undersigned) want pronounce our thanks, to already those, which is or have given its commitment, for succeeding these this way unique and memorable day. Proficiat for the organisation and then in particular cut Vermeer. Without its unbridled commitment and enthusiasm it is almost impossible get an event with such a historical character of the ground. A day of tribute, commemorate and remember, one to look back with satisfaction on. At home come the Nekaf on stable put, clearred, and we have the stuff for 2007 a beautiful and memorable event behind the back. Terribly that we could be at such a fantastic and unique event present. Special thanks goes out to: James Wellings, The Pathfinders the Netherlands 21C and office air postings, The royal air power, Municipality wells and Martin barge 5 May, commemorate release day, remembering and remaining worth. With pleasant groeten, Hans, Betsy and Jakob the rider, Elspeet (http://www.groenegroep.nl/verslagen/2007/20075crashsitehdr/index.html) Missing from night intruder mission 10.10.44 (Air Britain Serials)"/>
    <x v="0"/>
    <x v="8"/>
    <x v="1"/>
    <x v="1"/>
    <x v="4"/>
    <x v="1"/>
    <m/>
    <n v="10"/>
    <x v="36"/>
    <x v="0"/>
    <n v="1"/>
    <x v="0"/>
    <x v="59"/>
    <x v="3"/>
  </r>
  <r>
    <n v="6782"/>
    <s v="KB261"/>
    <x v="13"/>
    <s v="139/608"/>
    <x v="0"/>
    <x v="8"/>
    <n v="9"/>
    <s v="October"/>
    <x v="5"/>
    <s v="9/10 October 1944"/>
    <x v="1"/>
    <s v="09.10.1944 1803 608 to Wilhelmshaven from Downham Market on return entered the funnels at 1000ft, dived into ground and exploded. close to Downham Market airfield 2130 (BCL). F/L RG Gardener +, F/O OC Sweetman DFM +, Gardener buried in Bearsted Churchyard, Sweetman rests in Newcastle upon Tyne Crashed on approach returning from Wilhelmshaven Downham Market 9.10.44 dbf (Air Britain Serials) 09.10.44 608 Sqn. KB261 Aircraft crashed at Wimbotsham, near Downham Market, Norfolk from 1 .000 feet, entering funnels on approach, exploded and caught fire, killing two. (Mosquito Crash Log)"/>
    <x v="2"/>
    <x v="7"/>
    <x v="52"/>
    <x v="1"/>
    <x v="2"/>
    <x v="1"/>
    <m/>
    <n v="10"/>
    <x v="36"/>
    <x v="0"/>
    <n v="1"/>
    <x v="0"/>
    <x v="107"/>
    <x v="1"/>
  </r>
  <r>
    <n v="3081"/>
    <s v="HK514"/>
    <x v="17"/>
    <s v="264/29"/>
    <x v="0"/>
    <x v="2"/>
    <n v="10"/>
    <s v="October"/>
    <x v="5"/>
    <d v="1944-10-10T00:00:00"/>
    <x v="0"/>
    <s v="On 10/10/44 Mosquito HK514 NFXIII piloted by Flight Sergeant William F. QUINLAN (29 Sqn) stalled while chasing a Mustang and spun into the ground 1m NW of Coltishall. On the same day Leading Aircraftman John HEARS - also of 29 Sqn - died. Would he have been the other crew member? LAC Hears was flying as passenger in the aircraft, non-operational flight. Crashed at 1020 hours, location Lodge Farm, Skeyton. (http://www.rafcommands.com/forum/showthread.php?t=5961) Stalled while chasing Mustang and spun into ground 1m NW of Coltishall 10.10.44 (Air Britain Serials) 10.10.44 29 Sqn. HK514 Aircraft was chasing a Mustang through a series of violent manouevres at low altitude when it crashed at Lodge Farm, Skipton, near Coltishall. (Mosquito Crash Log)"/>
    <x v="2"/>
    <x v="2"/>
    <x v="29"/>
    <x v="1"/>
    <x v="2"/>
    <x v="1"/>
    <m/>
    <n v="10"/>
    <x v="36"/>
    <x v="0"/>
    <n v="1"/>
    <x v="0"/>
    <x v="31"/>
    <x v="2"/>
  </r>
  <r>
    <n v="477"/>
    <s v="HX821"/>
    <x v="12"/>
    <s v="301FTU/27/45/143RSU"/>
    <x v="3"/>
    <x v="1"/>
    <n v="10"/>
    <s v="October"/>
    <x v="5"/>
    <d v="1944-10-10T00:00:00"/>
    <x v="0"/>
    <s v="F/L Campbell and F/L Rimmell both killed. This was one of the crashes which led to the temporary grounding of the Mosquitos in the theatre. (&quot;No Hero, Just a Survivor&quot;) Broke up in air after bird strike 3 1/2m NW of Piadoba 10.10.44 (Air Britain Serials)"/>
    <x v="2"/>
    <x v="3"/>
    <x v="8"/>
    <x v="1"/>
    <x v="2"/>
    <x v="1"/>
    <m/>
    <n v="10"/>
    <x v="36"/>
    <x v="0"/>
    <n v="1"/>
    <x v="1"/>
    <x v="116"/>
    <x v="0"/>
  </r>
  <r>
    <n v="1984"/>
    <s v="KB404"/>
    <x v="28"/>
    <n v="608"/>
    <x v="0"/>
    <x v="8"/>
    <n v="10"/>
    <s v="October"/>
    <x v="5"/>
    <d v="1944-10-10T00:00:00"/>
    <x v="0"/>
    <s v="10.10.1944 1812 608 to Köln from Downham Market port engine failed, force landed. in field just beyond airfield 1814 (BCL). F/O JA Smith RAAF ok, Sgt Burchell ok. Engine cut on take-off bellylanded nr Downham Market 10.10.44 (Air Britain Serials) 10.10.44 608 Sqn. KB404 Belly landed in a field near Downham Market aerodrome after port engine failed on take-off. Aircraft was heavily laden at time. Crew safe. (Mosquito Crash Log)"/>
    <x v="2"/>
    <x v="7"/>
    <x v="2"/>
    <x v="1"/>
    <x v="2"/>
    <x v="1"/>
    <m/>
    <n v="10"/>
    <x v="36"/>
    <x v="0"/>
    <n v="1"/>
    <x v="0"/>
    <x v="107"/>
    <x v="1"/>
  </r>
  <r>
    <n v="3444"/>
    <s v="NS882"/>
    <x v="12"/>
    <n v="406"/>
    <x v="0"/>
    <x v="2"/>
    <n v="10"/>
    <s v="October"/>
    <x v="5"/>
    <d v="1944-10-10T00:00:00"/>
    <x v="0"/>
    <s v="Mosquito VI.406Sq broke up and cr. Lower Pennington .2 RCAF crew killed (http://daveg4otu.tripod.com/hancrash.html) Caught fire in air and broke up nr Lymington Hants. 10.10.44 (Air Britain Serials) 10.10.44 406 Sqn. NS882 Aircraft caught fire and broke up in the air over Lymington, Hants, killing one and injuring one. (Mosquito Crash Log)"/>
    <x v="2"/>
    <x v="3"/>
    <x v="38"/>
    <x v="1"/>
    <x v="2"/>
    <x v="1"/>
    <m/>
    <n v="10"/>
    <x v="36"/>
    <x v="0"/>
    <n v="1"/>
    <x v="0"/>
    <x v="94"/>
    <x v="0"/>
  </r>
  <r>
    <n v="4622"/>
    <s v="KB204"/>
    <x v="13"/>
    <n v="139"/>
    <x v="0"/>
    <x v="8"/>
    <n v="10"/>
    <s v="October"/>
    <x v="5"/>
    <s v="10/11 October 1944"/>
    <x v="1"/>
    <s v="Lost (Cat E) in a takeoff accident due to engine failure on 10/11 October 1944 (AIR 14/3460) SOC 28.11.46 (Air Britain Serials)"/>
    <x v="2"/>
    <x v="7"/>
    <x v="2"/>
    <x v="1"/>
    <x v="2"/>
    <x v="1"/>
    <m/>
    <n v="11"/>
    <x v="36"/>
    <x v="1"/>
    <n v="1"/>
    <x v="0"/>
    <x v="15"/>
    <x v="1"/>
  </r>
  <r>
    <n v="1555"/>
    <s v="DZ543"/>
    <x v="4"/>
    <n v="618"/>
    <x v="0"/>
    <x v="11"/>
    <n v="11"/>
    <s v="October"/>
    <x v="5"/>
    <d v="1944-10-11T00:00:00"/>
    <x v="0"/>
    <s v="On the 11th of October 1944 this Mosquito was on a transit flight. It was flying in low cloud with the pilot using his instruments, the pilot climbed to avoid the high ground he was heading towards. It is thought that he only noticed the ground at the last minute and pulled up sharply, control was then lost and the aircraft struck the ground on the down side of the hill just after midday killing both crew. The aircraft was on a mission which was secret at the time, it was carrying &quot; Highball&quot;, a smaller version of the bouncing bomb which was intended for use on shipping. The aircraft exploded on impact, with the large bomb rolling down the hill into the orchard at the farm. Being possibly the only witness to the crash the young Mr Luck went to alert the Police about the situation, as there were no telephones in Bransdale at the time he had to ride his bicycle to Gillamoor to alert PC Bell. In a short while the RAF authorities arrived in Bransdale, apparently driving straight through every gates they came to, smashing them down. They interviewed Mr Luck and removed the wreckage. Had the bomb gone off he was told the farmhouse and a wide area of Bransdale would have been destroyed. My thanks goes to Mr Luck for the evening of memories he recounted to me and to Mrs Luck for her hospitality. _x000a__x000a__x000a_--------------------------------------------------------------------------------_x000a_The &quot;Highball&quot; was developed by Barnes Wallis as an alternative to the torpedo, it was to be carried by Mosquitos, the Highball could cause more damage to ships than a torpedo as the explosive payload could be larger. The Highball could also skip over the traditional torpedo defences which could be in place. The Tirpitz was to be the first ship attacked by Highball at the same time as the Dam Buster Raids but this was called off as the Germans had secured all areas which could be damaged by bouncing bombs after the Ruhr raid. 618 Squadron was soon transfered to Australia to assist the Americans. The Americans shelved the idea, making the crash on the North Yorkshire Moors of this 618 Sqdn aircraft with a Highball quite rare. . _x000a_Alot of the aircraft was present at the site in a pit until the 1960's until much was removed by a now defunct group called Yorkshire Aircraft Preservation Society, headed by the now legendary Brian Rapier. The tail wheel section from this aircraft was recovered at the time and found its way to the Mosquito rebuild which is now housed at the Yorkshire Air Museum. The Highball carrier was also recovered and is now on display at the same Museum. _x000a_http://www.allenby.info/aircraft/planes/44/south.html Flew into Bransdale Hill Helmsdale Sutherland 11.10.44 (Air Britain Serials) 11.10.44 618 Sqn. DZ543 Aircraft was flying in cloud and pilot climbed to avoid hill top, lost control and crashed on down hill slope on far side of Bransdale Hill near Helmsdale, Yorks. Top secret training on which squadron was engaged handicapped contro(Mosquito Crash Log)_x000a__x000a_Name: Aircraft crash site, Mosquito, Serial number DZ543, Near Barnsdale _x000a_NY SMR Number: MNY30867 _x000a_Type of record: Monument _x000a_Last edited: 13/05/2010 15:48:31 _x000a__x000a_Protected Status_x000a_Protected Military Remains: Aircraft crash site, Mosquito, Serial number DZ543, Near Barnsdale_x000a_Grid Reference: SE 61 96 _x000a_Parish: 3016 Bransdale; Ryedale; NYMNP _x000a__x000a_Monument Type(s):_x000a_AIRCRAFT CRASH SITE (11/10/1944 Modern - 1944 AD) _x000a_MOSQUITO (11/10/1944 Modern - 1944 AD) _x000a_Other References/Statuses_x000a_Full description_x000a_On the 11th October 1944 a Mosquito, Serial number DZ543, flew into the hillside near Low South House at 12:10 hours. This was in poor visibility, whilst heading for Turnberry on a secret low level mission. Both of the crew were killed. (1,2)_x000a__x000a_The Norgate entry with serial DZ648 has been entered as this aircraft due to the location and date match this crash, therefore may be an error in the Serial number (3)_x000a__x000a_Sources and further reading_x000a_--- SNY15601 - Gazetteer: NYCC. 2009. Aircraft Crash Sites North Yorkshire.  _x000a_&lt;1&gt; SNY12705 - Gazetteer: Yorkshire Air Museum. Post 1993?. List of Aircraft Crash Sites. Jefferson, G ?. Reference number 1249 _x000a_&lt;2&gt; SNY12707 - Gazetteer: L. J. Norgate. Yorkshire Aircraft Crashes.  _x000a_&lt;3&gt; SNY12836 - Verbal Communication: NYCC. 2009. Dearlove A.  _x000a_(http://www.heritagegateway.org.uk/Gateway/Results_Single.aspx?uid=MNY30867&amp;resourceID=1009)_x000a__x000a_A word of caution, having trawled through the De Havilland production list there seems to be a few inaccuracies for example:-_x000a_Mosquito DZ543 flew into Bransdale hill, Helmsdale, Sutherland when it actually crashed at Bransdale hill, Helmsley, Sunderland. Air Britain serials are also incorrect. Had my boots and tent looked out already !_x000a_(http://www.rafcommands.com/forum/showthread.php?10261-430519-Aircraft-accident-19-5-1943)"/>
    <x v="2"/>
    <x v="2"/>
    <x v="41"/>
    <x v="1"/>
    <x v="2"/>
    <x v="1"/>
    <m/>
    <n v="10"/>
    <x v="36"/>
    <x v="0"/>
    <n v="1"/>
    <x v="1"/>
    <x v="24"/>
    <x v="0"/>
  </r>
  <r>
    <n v="1367"/>
    <s v="HX945"/>
    <x v="12"/>
    <s v="301FTU/27/1672CU"/>
    <x v="3"/>
    <x v="7"/>
    <n v="11"/>
    <s v="October"/>
    <x v="5"/>
    <d v="1944-10-11T00:00:00"/>
    <x v="0"/>
    <s v="Was being flown by G.R.T. &quot;Bob&quot; Willis, with his regular navigator &quot;Tommy&quot; Thompson, on their first flight in a Mosquito. The starboard engine failed on takeoff and the propellor could not be feathered, however Willis was able to raise the wheels and flaps and make a wide circuit. He landed with the wheels down, however the brakes were inoperable and the Mosquito ran off the end of the runway. A local man's arm was severed in the collision with the vehicle. (&quot;No Hero, Just A Survivor&quot;- Willis' book) Overshot landing and hit vehicle Yelahanka 11.10.44 (Air Britain Serials)"/>
    <x v="2"/>
    <x v="2"/>
    <x v="2"/>
    <x v="1"/>
    <x v="2"/>
    <x v="1"/>
    <m/>
    <n v="10"/>
    <x v="36"/>
    <x v="0"/>
    <n v="1"/>
    <x v="1"/>
    <x v="117"/>
    <x v="0"/>
  </r>
  <r>
    <n v="3788"/>
    <s v="KB348"/>
    <x v="13"/>
    <s v="692/608"/>
    <x v="0"/>
    <x v="8"/>
    <n v="11"/>
    <s v="October"/>
    <x v="5"/>
    <s v="11/12 October 1944"/>
    <x v="1"/>
    <s v="12.10.1944 0136 608 to Berlin from Downham Market . Lost without trace (BCL). F/O SW Reeder +, F/S RJ Bolton RAAF +, both rest in Berlin 1939-45 War Cem Missing (Berlin) 11.10.44 (Air Britain Serials) Crashed 04.08 hours 1 km SW Nedlitz near Potsdam, apparently no evidence of enemy action, attributed to flak by the German authorities according to a post by Gebhard Aders on http://www.luftwaffe-bullet-board.com/viewtopic.php?t=15461&amp;highlight=   Bolton's casualty file holds a note in which he is described as having been &quot;shot down&quot;."/>
    <x v="0"/>
    <x v="1"/>
    <x v="1"/>
    <x v="1"/>
    <x v="1"/>
    <x v="1"/>
    <m/>
    <n v="10"/>
    <x v="36"/>
    <x v="0"/>
    <n v="1"/>
    <x v="0"/>
    <x v="107"/>
    <x v="1"/>
  </r>
  <r>
    <n v="1066"/>
    <s v="HX899"/>
    <x v="12"/>
    <s v="301FTU/23/1 MECCU/133OCU"/>
    <x v="1"/>
    <x v="7"/>
    <n v="12"/>
    <s v="October"/>
    <x v="5"/>
    <d v="1944-10-12T00:00:00"/>
    <x v="0"/>
    <s v="Swung on take-off Bilbeis 12.10.44 DBR (Air Britain Serials) Appears in 23 Sqn ORB in April '44 as YP-K."/>
    <x v="2"/>
    <x v="2"/>
    <x v="33"/>
    <x v="1"/>
    <x v="2"/>
    <x v="1"/>
    <m/>
    <n v="10"/>
    <x v="36"/>
    <x v="0"/>
    <n v="1"/>
    <x v="1"/>
    <x v="118"/>
    <x v="0"/>
  </r>
  <r>
    <n v="5009"/>
    <s v="KB203"/>
    <x v="13"/>
    <s v="139/1655MTU"/>
    <x v="0"/>
    <x v="7"/>
    <n v="12"/>
    <s v="October"/>
    <x v="5"/>
    <d v="1944-10-12T00:00:00"/>
    <x v="0"/>
    <s v="The Mosquito XX KB203 of 1655 MTU (Mosquito Training Unit) took off from Wyton for a cross-country training flight. It was lost when it dived into the waters of Caernarfon Bay, propably afer flying into cloud and losing control. Both crew (Flt Lt Robert James Beckley (pilot) and Flt Sgt William Thomas Borrowman (Canadian, navigator)) were killed but their bodies were later recovered. Source: “RAF Bomber Command Losses volume 8. Heavy Conversion Units and Miscellaneous Units 1939-1947’’, by W R Chorley, ISBN 1 85780 156 3 Crashed in Caernarvon Bay 12.10.44 presumed control lost in cloud (Air Britain Serials) 12.10.44 1655MTU. KB203 Aircraft came out of the cloud like a falling leaf and crashed into the sea near Carnarfon Bay. As the cloud extended up to 26,000 feet the pilot possibly lost control. (Mosquito Crash Log)"/>
    <x v="2"/>
    <x v="2"/>
    <x v="35"/>
    <x v="1"/>
    <x v="2"/>
    <x v="1"/>
    <m/>
    <n v="10"/>
    <x v="36"/>
    <x v="0"/>
    <n v="1"/>
    <x v="1"/>
    <x v="12"/>
    <x v="1"/>
  </r>
  <r>
    <n v="4585"/>
    <s v="HK509"/>
    <x v="17"/>
    <s v="301FTU/256"/>
    <x v="1"/>
    <x v="5"/>
    <n v="12"/>
    <s v="October"/>
    <x v="5"/>
    <d v="1944-10-12T00:00:00"/>
    <x v="1"/>
    <s v="Missing on night intruder over N.Italy 12.10.44 (Air Britain Serials)"/>
    <x v="3"/>
    <x v="4"/>
    <x v="1"/>
    <x v="1"/>
    <x v="3"/>
    <x v="1"/>
    <m/>
    <n v="10"/>
    <x v="36"/>
    <x v="0"/>
    <n v="1"/>
    <x v="0"/>
    <x v="32"/>
    <x v="2"/>
  </r>
  <r>
    <n v="4277"/>
    <s v="MM143"/>
    <x v="20"/>
    <s v="571/692"/>
    <x v="0"/>
    <x v="8"/>
    <n v="12"/>
    <s v="October"/>
    <x v="5"/>
    <s v="12/13 October 1944"/>
    <x v="1"/>
    <s v="12.10.1944 1918 692 to Hamburg from Gransden Lodge . Lost without trace (BCL). F/O NH Hornby +, Sgt WD Crail +, no further info &quot;Serial Range MM112 - MM156. 45 Mosquito B.MkXV1. Powered by Merlin 72/73 engines. Part of a batch of 152 delivered by De Havilland (Hatfield) between 24Nov43 and 4Dec43. MM170 was not delivered. Airborne 1918 12Oct44 from gransden Lodge. Lost without trace. Both are commemorated on the Runnymede Memorial. Sgt Crail had started his Service career in the Army, transferring to the RAF late in 1940. F/O N.H.Hornby KIA Sgt W.D.Crail KIA &quot; (Chorley via Lost Bombers) Missing (Hamburg) 12.10.44 (Air Britain Serials) 27.08.44 692 Sqn. MM143 Taking off from Gravely, Hunts, on ops to Mannheim aircraft swung and suffered undercarriage collapse. Crew safe. (Mosquito Crash Log)"/>
    <x v="3"/>
    <x v="4"/>
    <x v="1"/>
    <x v="1"/>
    <x v="3"/>
    <x v="1"/>
    <m/>
    <n v="10"/>
    <x v="36"/>
    <x v="0"/>
    <n v="1"/>
    <x v="0"/>
    <x v="66"/>
    <x v="0"/>
  </r>
  <r>
    <n v="1373"/>
    <s v="DZ302"/>
    <x v="2"/>
    <s v="85/307"/>
    <x v="0"/>
    <x v="2"/>
    <n v="13"/>
    <s v="October"/>
    <x v="5"/>
    <d v="1944-10-13T00:00:00"/>
    <x v="0"/>
    <s v="13.10.1944 early am Diver Patrol 307 to anti V1 from Church Fenton lost against V1 carrying He111. Lost without trace (FCL). F/S F Kot +, W/O V Kepak +, Pilot polish, navigator chzech origin, no known graves 13-Oct-44. Mosquito NFXII DZ302, EW-V. F/Sgt F. Kot KIA / W/O V. Kepak (Czech) KIA. Lost on early morning Anti-Diver patrol against V-1 carrying He111. Probably shot down by a fighter. (307 Sqn website) (MH - no claim) During an early morning patrol over the North Sea against V-1 carrying He111, a crew of the Polish 307 Sqn disappeared over the North Sea. Radar control saw two pinpoints, one of their Mosquito NFXII DZ302 and another of “Hun” getting close and then both disappearing. It was thought they attacked a He111 still loaded with its missile, which exploded bringing down the Mosquito with it. At the time these V-1 sorties were flown by KG 3, that reported no loss this night. It is possible that the Mosquito attacked a V-1 after it was launched and was destroyed by its explosion. Both the Polish pilot, Flt Sgt Franciszek Kot, and the Czech radar operator, Wt Off Vladimir Kepak, were killed. (http://www.crashplace.de) NFT 6.44 (Air Britain Serials)"/>
    <x v="3"/>
    <x v="4"/>
    <x v="1"/>
    <x v="1"/>
    <x v="3"/>
    <x v="1"/>
    <m/>
    <n v="10"/>
    <x v="36"/>
    <x v="0"/>
    <n v="1"/>
    <x v="0"/>
    <x v="21"/>
    <x v="0"/>
  </r>
  <r>
    <n v="4452"/>
    <s v="LR340"/>
    <x v="12"/>
    <n v="248"/>
    <x v="0"/>
    <x v="12"/>
    <n v="13"/>
    <s v="October"/>
    <x v="5"/>
    <d v="1944-10-13T00:00:00"/>
    <x v="0"/>
    <s v="MOSQUITO VI LR340, No. 248 Squadron Coastal Command at the Norwegian coast, missing on a U-boat patrol. A shipping reconnaissance patrol off the Norwegian coast between Utsire and Kristiansund resulted in Mosquito &quot;K&quot; of 248 squadron failing to return from the patrol. The pilot Flight Lieutenant G.E. Nicholls and navigator Flying Officer A. Hanson both reported missing. (http://www.scotshistoryonline.co.uk/sorties.html) Missing from anti-submarine patrol of Norwegian coast 13.10.44 (Air Britain Serials)"/>
    <x v="3"/>
    <x v="4"/>
    <x v="1"/>
    <x v="1"/>
    <x v="3"/>
    <x v="1"/>
    <m/>
    <n v="10"/>
    <x v="36"/>
    <x v="0"/>
    <n v="1"/>
    <x v="0"/>
    <x v="52"/>
    <x v="0"/>
  </r>
  <r>
    <n v="1650"/>
    <s v="MM287"/>
    <x v="18"/>
    <s v="60 SAAF/680"/>
    <x v="1"/>
    <x v="0"/>
    <n v="13"/>
    <s v="October"/>
    <x v="5"/>
    <d v="1944-10-13T00:00:00"/>
    <x v="0"/>
    <s v="That day, the responsible Luftgaukommando (LGK) reports a at about 10:08 hours a MOSQUITO crash at Siebenkoegerl Stueck/Steiermark in (obviously) Austria under the file No. ME 2333. Is this probably your candidate ? (Horst Weber) No. My ‘candidate’ is Mosquito Mk. XVI. ‘MM287’ at Orosztony, Hungary. No question about it. The Royal Hungarian Police HQ reports (for October 13, 1944): ‘At the edge of Orosztony (Zala County) a twin engined British ‘fighter’ crashed and burned away. The pilot bailed out and got captured.’ The plane was shot down enroute home after taking photos in the Vienna area. The village of Orosztony is between Lake Balaton and the Austrian / Slovenian border. This was the only Mosquito loss in Hungary in WWII. Otherwise the AAA got a confirmed credit there for a Mosquito on this day. The other Mosquito loss (in Austria) was probably the SAAF 60.Sq. plane. Its target area was Prague, so its route agrees with Austria, towards Prague from Italy. &quot;The second Mosquito took off (F/Lt S McGreith (124790) and F/Sgt D Pizzey (1578042) were briefed to cover the Danube from Vienna to Esztergorm. The aircraft was airborne at 10.15 hrs and was due back at approx 15.00 hrs. It is with deep regret that it is now reported that the aircraft failed to return to base and that no further news has been heard of either aircraft or crew.&quot; (680 Sqn ORB, San Severo, via Tom Thorne) D. Pizzey - 1578042, is in the PoW-register, Camp 9C (Mühlhausen) number 1249. F/Lt S. McCreith - 124790 - is in the PoW-register - Camp L3 (Stalag Luft Sagan and Belaria) PoW-number 8630. (Henk Welting) D Pizzey was my father &amp; was shot down doing reconnaisance over the Danube. Both my father &amp; pilot were injured when the plane crashed after being hit by anti-aicraft fire. The pilot was knocked out &amp; my father smashed his elbow but managed to get the pilot out before the plane was fully engulfed in fire through the broken-off nose. My father was in stalag 9C for a little over a year. Both men survived the war. Alas my father died 5 years ago. (Charles Pizzey) A first-hand account of this loss, by McGreith, is in &quot;The Mosquito Log.&quot; A little more information after talking with my brother._x000a_After being hit near/over Pest (Budapest), my father plotted a course for Yugoslavia._x000a__x000a_Damage included a hit to the glycol tank which left a nice vapour trail which attracted more flak._x000a__x000a_Ceratinly oil sprayed onto the screen from one engine._x000a__x000a_As they descended the pilot found that the flaps were damaged &amp; not working, the hatch was also jammed so bailing out was not an option.. (&amp; possibly there was damage to the undercarriage but not sure on that)._x000a__x000a_As they came down the pilot deliberately clipped the tops of trees to slow the descent as a full speed crash into the ground would have been fatal. The wings sheered off as the plane crashed through the trees &amp; the plane twisted and exited into a hay stack which was set on fire._x000a__x000a_The pilot was concussed and my father dragged him out through the shattered perspex nose cone. The plane was destroyed by fire._x000a__x000a_The pilot had been knocked out &amp; concussed &amp; my father's elbow shattered against the dash on impact protecting his face._x000a__x000a_They were taken into custody by locals but then taken away by German military._x000a__x000a_My father received &quot;rudimentary&quot; medical &quot;assistance&quot; which was later rectified in hospital._x000a__x000a_They were taken in packed rail cattle trucks to Germany where they were split up._x000a__x000a_Some of the detail came to light when they met up at a 50th anniversary get together. The pilot (S McCreith) (Mac) telling my father about the flaps &amp; deliberate stalling into the trees &amp; my father telling the pilot about after the crash &amp; the trip to Germany (short term memory loss because of the concussion)._x000a__x000a_Will try and contact the pilot for any other details of the plane itself or the incident._x000a__x000a_It's been fascinating for us that others have been discussing our father._x000a__x000a_(Charles Pizzey) Missing (Vienna) 13.10.44 (Air Britain Serials)"/>
    <x v="0"/>
    <x v="1"/>
    <x v="1"/>
    <x v="1"/>
    <x v="1"/>
    <x v="1"/>
    <m/>
    <n v="10"/>
    <x v="36"/>
    <x v="0"/>
    <n v="1"/>
    <x v="0"/>
    <x v="78"/>
    <x v="0"/>
  </r>
  <r>
    <n v="2604"/>
    <s v="NS656"/>
    <x v="18"/>
    <s v="60 SAAF"/>
    <x v="1"/>
    <x v="0"/>
    <n v="13"/>
    <s v="October"/>
    <x v="5"/>
    <d v="1944-10-13T00:00:00"/>
    <x v="0"/>
    <s v="Eagles Victorious ( Martin &amp; Orpen ) Vol 6 SA Forces WW2 - p 344 “ On 13 October 1944 Lt Daniel Victor Sheldon was piloting a Mosquito with FO Snell as Navigator when it failed to return from a sortie to a point in Central Czechoslovakia. “ Mosquito PR XVI Serial Nr NS656 while on a Recce over Czechoslovakia Sortie Nr 60/787 - took off at 08:10 - failed to return. David V. Sheldon That day, the responsible Luftgaukommando (LGK) reports a at about 10:08 hours a MOSQUITO crash at Siebenkoegerl Stueck/Steiermark in (obviously) Austria under the file No. ME 2333. Is this probably your candidate ? (Horst Weber) An unknown pilot of EKdo Lechfeld got a 60 Sqn Mossie near Graz, crashing at Passail. Lt D Sheldon &amp; Fg Off P Snell were killed. (Chris Goss) Author: Bob Andrews (194.130.40.---) Date: 07-08-05 14:10_x000a__x000a_Hi David_x000a__x000a_I was suprised when I read your email, to see the navigators name. Peter Snell was my fathers best friend during his wartime service. They did most of their training together including at 8 OTU in Dyce, where your uncle probably met and crewed up with Peter._x000a__x000a_The location of the crash site that Mark refers to above would seem to be in the right area for an aircraft transiting from San Severo to probably the Brno area which is about middleish of the old Checkoslovakia._x000a__x000a_I will check to see the dates my father was at 8 OTU and if they coincide with your uncles, then I probably have a photo with your uncle in. There was usually a &quot;course&quot; photo taken with all attendees included. Unfortunately neither my father or Peter were in the shot, as they were both away attending a medical or something similar the day the photo was taken._x000a__x000a_The difference between your dates of 30/08/44 and 16/09/44 is possibly explained by the way in which the crews got to Italy. They flew out new aircraft, which were collected from Benson. At the time they were taking out Mk XVI mossies to replace the Mk XI's already with 60 Sqdn. So it might be that having got to Benson they were waiting for a few days for their ferry aircraft. If you then include the ferry flight, which my father recorded at 4 days, you may well find that the 16/09/44 date was their arrival in Italy._x000a__x000a_The ORB's for 60 Sqdn were at the PRO in London when I went there many years ago with my father, and from memory some nice words were recorded in the ORB after the loss of your uncle and Peter._x000a__x000a_As a final piece the loss of Peter had a profound effect on my father. As a mark of respect he never played the piano after Peter's loss, as the pair of them used to regularly tickle the ivories in the mess prior to that._x000a__x000a_I hope the above is of interest, I would be pleased to hear of any progress you make. I will have a look through the stuff I have collected and see if there is anything of use to you._x000a__x000a_Regards_x000a__x000a_Bob A_x000a_(www.mossie.org) Missing from PR mission over Czechoslovakia 13.10.44 (Air Britain Serials) _x000a__x000a_F/O. Peter Arthur Kynaston SNELL - 15295 RAFVR_x000a__x000a__x000a_Name: SHELDON, DANIEL VICTOR _x000a_Initials: D V _x000a_Nationality: South African _x000a_Rank: Lieutenant (Pilot) _x000a_Regiment/Service: South African Air Force _x000a_Unit Text: 60 Sqdn. _x000a_Age: 21 _x000a_Date of Death: 13/10/1944 _x000a_Service No: 206489V _x000a_Additional information: Son of Mr. and Mrs. D. Sheldon; husband of Joan M. Sheldon, of Springs, Transvaal, South Africa. _x000a_Casualty Type: Commonwealth War Dead _x000a_Grave/Memorial Reference: 4. A. 6. _x000a_Cemetery: KLAGENFURT WAR CEMETERY _x000a__x000a_(CWGC)_x000a__x000a_13.0ktober 1944 _x000a_Um ca. 10.00 Uhr stürzt ein englisches Jagdflugzeug der Type Mosquito im _x000a_Verlaufe eines Luftkampfes über dem Siebenkogel im Sommeralmgebiet (Bez. _x000a_Weiz) ca. 9.5 km nördlich Passail brennend ab. Aus den Trümmern können nur _x000a_noch verkohlte Leichen der Besatzungsmannschaft geborgen werden. Sie _x000a_werden am Ortsfriedhof Passail beigesetzt. Die in der Nähe der Leichen _x000a_gefundenen Kennummern (152.975 Officer Pak, Sneld CE RAF und 206.489 _x000a_Scheldon DV) werden dem Flughafenkommando Thalerhof übersandt. _x000a__x000a_(http://www.google.com.au/url?sa=t&amp;rct=j&amp;q=&amp;esrc=s&amp;source=web&amp;cd=96&amp;ved=0CF4QFjAFOFo&amp;url=http%3A%2F%2Fwww.landesarchiv.steiermark.at%2Fcms%2Fdokumente%2F11683563_77969250%2F0e650942%2F69%2520bis%2520158%2520aus%2520Mitteilungen%252038-Der%2520Luftkrieg%2520in%2520der%2520Steiermark%25201941%2520-%25201945.pdf&amp;ei=tbrDUJW3JefMmgW7gIHgBg&amp;usg=AFQjCNHi2exsp356IHPnxiE0DY27zqZzbA&amp;sig2=muas5PXa6nHX7R41Ba4GQQ&amp;cad=rja)"/>
    <x v="0"/>
    <x v="34"/>
    <x v="133"/>
    <x v="29"/>
    <x v="0"/>
    <x v="34"/>
    <m/>
    <n v="10"/>
    <x v="36"/>
    <x v="0"/>
    <n v="1"/>
    <x v="0"/>
    <x v="34"/>
    <x v="0"/>
  </r>
  <r>
    <n v="6302"/>
    <s v="KB162"/>
    <x v="13"/>
    <n v="139"/>
    <x v="0"/>
    <x v="8"/>
    <n v="14"/>
    <s v="October"/>
    <x v="5"/>
    <d v="1944-10-14T00:00:00"/>
    <x v="1"/>
    <s v="14.10.1944 0247 139 to Köln from Warboys lost power on port engine and crashed from 150ft, bomb load exploded. at Warboys airfield 0249 (BCL). F/L N Taylor DFM MID +, F/O WW Jackson +, Taylor buried in Little Coates Churchyard, Jackson taken to Cambridge City Cem Engine cut on take-off Warboys 14.10.44 (Air Britain Serials) 14.10.44 139 Sqn. KB162 Aircraft crashed at Warboys aerodrome after climbing to 150 feet when the port engine failed after take off, killing two. (Mosquito Crash Log)  This was the &quot;New Glasgow&quot; presentation aircraft."/>
    <x v="2"/>
    <x v="7"/>
    <x v="2"/>
    <x v="1"/>
    <x v="2"/>
    <x v="1"/>
    <m/>
    <n v="10"/>
    <x v="36"/>
    <x v="0"/>
    <n v="1"/>
    <x v="0"/>
    <x v="15"/>
    <x v="1"/>
  </r>
  <r>
    <n v="7260"/>
    <s v="MM184"/>
    <x v="20"/>
    <s v="128/692"/>
    <x v="0"/>
    <x v="8"/>
    <n v="14"/>
    <s v="October"/>
    <x v="5"/>
    <s v="14/15 October 1944"/>
    <x v="1"/>
    <s v="Airborne 1501 14Oct44 from Gransden Lodge. Shot down by a Fw190 night-fighter (Uffz Doerscheidt, 1./NFG10), crashing 0211 in the Duisburg-M_nster area. F/O Naiff is commemorated on Panel 208 of the Runnymede Memorial. F/O F.H.Dell Evd F/O R.A.Naiff KIA (Chorley via Lost Bombers) Claim for a Mosquito this night over Duisburg: 15.10.44 Uffz. Dürscheid 1./NJGr. 10 Mosquito  N. Duisburg: at 5.600 m. 02.11 Film C. 2027/II Anerk: Nr. -, however no Mosquitos reported lost from the raid on Duisburg, though one was lost from the raid on Berlin. Could an RAF crew member really have evaded from Duisburg? Also, if this aircraft had become airborne at 1501, would it still have been flying at 0211 MEZ? Missing (Berlin) 14.10.44 (Air Britain Serials)  Erich Brown says NJGr was on Bf 109s at this point in the war._x000a__x000a_BUT!_x000a__x000a_Uffz Hans Durscheidt as he claimed a Mosquito on route to Berlin on 15 oct 1944. The kill for this was claimed by Uffz Hans Durscheidt at 0211 hrs at 5,600 meters based with 1/NJGr 10 flying a Bf110 twin engined night fighter. (http://www.luftwaffe-experten.org/forums/index.php?showtopic=9262&amp;hl=mosquito)"/>
    <x v="0"/>
    <x v="6"/>
    <x v="139"/>
    <x v="25"/>
    <x v="0"/>
    <x v="89"/>
    <m/>
    <n v="10"/>
    <x v="36"/>
    <x v="0"/>
    <n v="1"/>
    <x v="0"/>
    <x v="66"/>
    <x v="0"/>
  </r>
  <r>
    <n v="5541"/>
    <s v="HR239"/>
    <x v="12"/>
    <n v="107"/>
    <x v="0"/>
    <x v="16"/>
    <n v="15"/>
    <s v="October"/>
    <x v="5"/>
    <d v="1944-10-15T00:00:00"/>
    <x v="0"/>
    <s v="John Wilson HUGHES who served with 107 Squadron. He was a Flying Officer (Navigator) in the Royal Air Force Volunteer Reserve. His number was 154746. (Post on RAF Commands Forum Board). MH - Crash log says a/c hit trees as unable to maintain height on one engine with wing tanks attached, crew killed. Hit trees in forced landing Bradshot Hall Hants. 15.10.44 DBF (Air Britain Serials) 15.10.44 107 Sqn. HR239 Aircraft struck trees at Bradshot Hall in shallow descent. Having wing tanks and flying on one engine aircraft was unable to maintain height. Two killed. (Mosquito Crash Log)                 Found this grave of Flt/Lt Peter James Timmons RAFVR in my old home town of Ware, Hertfordshire. He died on active service on the 15th October 1944 aged 26. I know that the name is from a local family who used to be here.  Navigator - F/O John W. HUGHES - 154746 (1613669) also killed.  (http://www.rafcommands.com/forum/showthread.php?p=52630&amp;highlight=Mosquito#post52630)"/>
    <x v="2"/>
    <x v="3"/>
    <x v="2"/>
    <x v="1"/>
    <x v="2"/>
    <x v="1"/>
    <m/>
    <n v="10"/>
    <x v="36"/>
    <x v="0"/>
    <n v="1"/>
    <x v="0"/>
    <x v="57"/>
    <x v="3"/>
  </r>
  <r>
    <n v="1377"/>
    <s v="KB396"/>
    <x v="28"/>
    <n v="608"/>
    <x v="0"/>
    <x v="8"/>
    <n v="15"/>
    <s v="October"/>
    <x v="5"/>
    <d v="1944-10-15T00:00:00"/>
    <x v="0"/>
    <s v="Crashlanded at Horsham St. Faith returning from Berlin 15.10.44 (Air Britain Serials) AIR 14/3460 specifies that the A.S.I. was unserviceable, MH assumes this is what caused the crash."/>
    <x v="2"/>
    <x v="7"/>
    <x v="115"/>
    <x v="1"/>
    <x v="2"/>
    <x v="1"/>
    <m/>
    <n v="10"/>
    <x v="36"/>
    <x v="0"/>
    <n v="1"/>
    <x v="0"/>
    <x v="107"/>
    <x v="1"/>
  </r>
  <r>
    <n v="3086"/>
    <s v="LR535"/>
    <x v="10"/>
    <s v="464/2GSU"/>
    <x v="0"/>
    <x v="1"/>
    <n v="15"/>
    <s v="October"/>
    <x v="5"/>
    <d v="1944-10-15T00:00:00"/>
    <x v="0"/>
    <s v="Served with 464 Sqn, under RAF control as trainers. (Brian Fillery's website) Lost height on single-engined overshoot and crashlanded Swanton Morley 15.10.44 (Air Britain Serials) 15.10.44 2 GSU. LR535 Aircraft overshot on single engine approach to Swanton Morley aerodrome, lost height and crashed. (Mosquito Crash Log)"/>
    <x v="2"/>
    <x v="2"/>
    <x v="6"/>
    <x v="1"/>
    <x v="2"/>
    <x v="1"/>
    <m/>
    <n v="10"/>
    <x v="36"/>
    <x v="0"/>
    <n v="1"/>
    <x v="1"/>
    <x v="87"/>
    <x v="2"/>
  </r>
  <r>
    <n v="7119"/>
    <s v="HP941"/>
    <x v="12"/>
    <s v="301FTU/45"/>
    <x v="3"/>
    <x v="16"/>
    <n v="16"/>
    <s v="October"/>
    <x v="5"/>
    <d v="1944-10-16T00:00:00"/>
    <x v="0"/>
    <s v="BOURKE, Norman Leslie - (Squdron Leader); Service Number - 404317; File type - Casualty - Repatriation; Aircraft - Mosquito 8HP941; Place - Burma - Date - 16 October 1944   DUMAS, Keith Russell - (Flying Officer); Servicfe Number - 407055; File type - Casualty - Repatriation; Aircraft - Mosquito 8 HP941; Place - Burma; Date - 16 October 1944 (www.naa.gov.au)  SOC 23.10.44 (Air Britain Serials)"/>
    <x v="2"/>
    <x v="3"/>
    <x v="32"/>
    <x v="1"/>
    <x v="2"/>
    <x v="1"/>
    <m/>
    <n v="10"/>
    <x v="36"/>
    <x v="0"/>
    <n v="1"/>
    <x v="0"/>
    <x v="86"/>
    <x v="3"/>
  </r>
  <r>
    <n v="7532"/>
    <s v="KB388"/>
    <x v="28"/>
    <s v="139/608"/>
    <x v="0"/>
    <x v="8"/>
    <n v="16"/>
    <s v="October"/>
    <x v="5"/>
    <d v="1944-10-16T00:00:00"/>
    <x v="0"/>
    <s v="16.10.1944 Air Test 608 from Downham Market landed in cross wind , swung off runway, losing undercarriage. at Downham Market airfield 1430 (BCL). F/L RH Hardy ok, , Swung on landing and u/c collapsed Downham Market 16.10.44 (Air Britain Serials) 16.10.44 608 Sqn. KB388 Aircraft landing at Downham Market swung due to cross wind and defective throttle suffered undercarriage collapse and caught fire. Crew unhurt. (Mosquito Crash Log)"/>
    <x v="2"/>
    <x v="2"/>
    <x v="140"/>
    <x v="1"/>
    <x v="2"/>
    <x v="1"/>
    <m/>
    <n v="10"/>
    <x v="36"/>
    <x v="0"/>
    <n v="1"/>
    <x v="0"/>
    <x v="107"/>
    <x v="1"/>
  </r>
  <r>
    <n v="5832"/>
    <s v="MM476"/>
    <x v="17"/>
    <n v="488"/>
    <x v="0"/>
    <x v="2"/>
    <n v="16"/>
    <s v="October"/>
    <x v="5"/>
    <d v="1944-10-16T00:00:00"/>
    <x v="0"/>
    <s v="V on 488 Sqn (Andy Long on RAF Commands Forum) NFT 16.10.44 (Air Britain Serials)"/>
    <x v="6"/>
    <x v="3"/>
    <x v="1"/>
    <x v="1"/>
    <x v="2"/>
    <x v="1"/>
    <m/>
    <n v="10"/>
    <x v="36"/>
    <x v="0"/>
    <n v="1"/>
    <x v="0"/>
    <x v="42"/>
    <x v="2"/>
  </r>
  <r>
    <n v="6509"/>
    <s v="MM674"/>
    <x v="22"/>
    <n v="157"/>
    <x v="0"/>
    <x v="2"/>
    <n v="16"/>
    <s v="October"/>
    <x v="5"/>
    <d v="1944-10-16T00:00:00"/>
    <x v="0"/>
    <s v="16.10.1944 1957 Training from Swannington overshot runway. at Swannington airfield 2237 (BCL). F/O A Mackinnon ok, , wrecked 157 sqn Mosquito XIX MM674 RS-T t/o 1957 Training Mackinnon A F/O, Overshot runway on return to base at 2237 and was wrecked. No injuries. Overshot landing from training flight and u/c collapsed Swannington 16.10.44 DBR (Air Britain Serials)"/>
    <x v="2"/>
    <x v="2"/>
    <x v="6"/>
    <x v="1"/>
    <x v="2"/>
    <x v="1"/>
    <m/>
    <n v="10"/>
    <x v="36"/>
    <x v="0"/>
    <n v="1"/>
    <x v="0"/>
    <x v="3"/>
    <x v="2"/>
  </r>
  <r>
    <n v="6667"/>
    <s v="MV531"/>
    <x v="25"/>
    <s v="1ADF"/>
    <x v="0"/>
    <x v="1"/>
    <n v="16"/>
    <s v="October"/>
    <x v="5"/>
    <d v="1944-10-16T00:00:00"/>
    <x v="0"/>
    <s v="Engine cut after take-off crashlanded Shields Field Surrey 16.10.44 (Air Britain Serials)"/>
    <x v="2"/>
    <x v="2"/>
    <x v="2"/>
    <x v="1"/>
    <x v="2"/>
    <x v="1"/>
    <m/>
    <n v="10"/>
    <x v="36"/>
    <x v="0"/>
    <n v="1"/>
    <x v="1"/>
    <x v="119"/>
    <x v="2"/>
  </r>
  <r>
    <n v="3136"/>
    <s v="MM118"/>
    <x v="20"/>
    <s v="571/692"/>
    <x v="0"/>
    <x v="8"/>
    <n v="16"/>
    <s v="October"/>
    <x v="5"/>
    <s v="16/17 October 1944"/>
    <x v="1"/>
    <s v="17.10.1944 2210 692 to Köln from Gransden Lodge crashed on return to base. at Gransden Lodge airfield 0100 (BCL). F/L GDT Nairn inj, Sgt D Lunn inj, 16/17 October, &quot;Serial Range MM112 - MM156. 45 Mosquito B.MkXV1. Powered by Merlin 72/73 engines. Part of a batch of 152 delivered by De Havilland (Hatfield) between 24Nov43 and 4Dec44. MM170 was not delivered. Airborne 2210 16oct44 from Gransden Lodge. Crashed 0100 on return to base, the crew sustaining minor injuries. F/L G.D.T.Nairn Inj Sgt D.Lunn Inj This crew made a quick recovery from their injuries. They were destined to be KIA 1Jan45 on their 40th operation. &quot; (Chorley via Lost Bombers) Flew into ground on approach Graveley 17.10.44 on return from Cologne (Air Britain Serials) 16.10.44- 692 Sqn. MM118 Aircraft flew into ground in vicinity of Gravely aerodrome on last turn prior to landing using oval orbit procedure in cloud. Pilot mis-read altimeter by 1 ,000 feet. Crew survived. (Mosquito Crash Log)"/>
    <x v="2"/>
    <x v="7"/>
    <x v="28"/>
    <x v="1"/>
    <x v="2"/>
    <x v="1"/>
    <m/>
    <n v="10"/>
    <x v="36"/>
    <x v="0"/>
    <n v="1"/>
    <x v="0"/>
    <x v="66"/>
    <x v="0"/>
  </r>
  <r>
    <n v="3068"/>
    <s v="PZ220"/>
    <x v="12"/>
    <n v="418"/>
    <x v="0"/>
    <x v="5"/>
    <n v="17"/>
    <s v="October"/>
    <x v="5"/>
    <d v="1944-10-17T00:00:00"/>
    <x v="0"/>
    <s v="17.10.1944 Day Ranger 418 to Vienna area from Hunsdon crash landed in enemy territory (Piestany), stayed with russian partisans until 1945. Lost without trace (FCL). F/L SN May evd, F/O JD Ritch evd, no further info Taken on strength from No.27 Movements Unit, 20 July 1944; written off 18 October 1944 (crash landing in enemy territory). Letter &quot;C&quot; in list dated 31 August 1944. May- Ritch Flame McGoon (MH - discussed this sortie a number of times with various people, including some in Slovakia - lost to flak) There is some dispute over whether this was the aircraft lost at Piestany - Stu May says it was NS857 TH-L &quot;Flame McGoon&quot;, though the Mosquito Museum says it was PZ220 TH-F and the Squadron ORB TH-C._x000a_October 17, 1944, is forever etched in the memory of Strathroy’s Stuart May. That was the day the Germans shot him down. _x000a_Stuart flew De Havilland Mosquito fighter-bombers in the Second World War, with missions ranging from night attacks on German airfields to intercepting V-1 flying bombs. His flying career ended one fall day while attacking a German airfield in Czechoslovakia._x000a_Shot down by ground fire, he and his navigator Jack Rich, eluded the Germans and spent more than six months with Czechoslovakian partisans and the Soviet army before making their way back to friendly territory._x000a_Stuart, who is originally from Weston, ON, joined the Royal Canadian Air Force early in the war and learned to fly in Tiger Moths and Harvards. He spent time as an instructor, training other pilots, before learning to fly the Mosquito._x000a_The Mosquito was a versatile and unusual aircraft. Built entirely of wood, it was light for its size. Its light weight and two 1,700 horsepower V-12 engines made it one of the fastest planes of the war. It was originally conceived as a fast, unarmed bomber, but its versatility was soon recognized and the plane was given a nose full of guns and used as a highly successful night fighter._x000a_“Our primary role was as night intruders,” he said. Their job was to attack German airfields and keep the enemy fighters down while Allied bombers were in the air._x000a_Stuart and Jack spent almost a year in this role, flying about 25 missions in their Mosquito, nicknamed “Flame McGoon” after a character in the Li’l Abner comic strip. _x000a_Just getting to the German airfields was a hair-raising experience. The Mosquitoes flew low, sometimes as little as 100 feet off the ground, at speeds up to 400 mph._x000a_They flew in complete darkness, hoping for a glint of moonlight off water or other landmark to tell them where they were. To avoid interfering with the pilot’s night vision the radium dials of the instrument panel were covered with a dark cloth and the navigator read his maps with a flashlight with only a pinhole opening._x000a_The Mosquito was fast, but not as maneuverable as the smaller German fighters. A twisting and turning dogfight in daylight was not to its advantage, but in the dark it was master, using its speed and heavy armament in hit and run tactics to down enemy fighters. “Once you were able to spot them and make your move in time, you could outrun them.”_x000a_The Mosquitoes were extremely successful in their intruder role, terrifying the German Luftwaffe in what was dubbed the “Mosquitoschreck” or Mosquito Scare._x000a_The squadron’s mission changed in mid-1944 when Germany began launching V-1 flying bombs at England. The V-1 was a forerunner of today’s cruise missiles. It had a guidance system and used a pulse-jet engine to fly at over 400 mph. About 10,000 were fired at England, with 2,419 reaching London, killing and injuring over 24,000 people._x000a_With their speed and heavy armament the Mosquitoes were called upon to do a big part of the job of stopping the flying bombs._x000a_With 50 feet of flames coming out of their engines, the V-1s were pretty easy to spot in the night sky, said Stuart. But finding them was one thing, and shooting them down was quite another. The V-1 was less than 18 feet long, making it a small target, and its relatively simple design made it surprisingly durable._x000a_“We devised the best way of shooting them down by trial and error,” said Stuart. The most widely used technique was to dive at the V-1 from an angle and start shooting at about 1,000 feet away, which is a short distance when you’re flying at over 400 mph._x000a_While you had to be close enough to hit the V-1, you didn’t want to be too close, in case the explosives inside it were detonated. “There was 2,000 pounds of TNT in the nose.”_x000a__x000a_“I shot down six, but I only got credit for five and a half,” he said. V-1s shot down over water counted as a full credit, but if the bomb made it over land it was only half a credit._x000a_In the fall of 1944, Stuart and Jack and another Mosquito crew, pilot Stan Cotterill and navigator Colin Finlayson, volunteered to attack a German airfield in Czechoslovakia where intelligence said many German planes had been moved as the Eastern front moved forward in front of the advancing Soviet army. _x000a_On the way there, they spotted a German Junkers Ju-52 transport plane. “Stan took after it and shot it down,” said Stuart._x000a_Upon reaching the airfield they found that it didn’t have as many planes as the intelligence indicated, said Stuart, but there were still enough targets to make an attack worthwhile._x000a_Stuart flew in low and fast, destroying two planes on the ground._x000a_Then he decided to make another pass. This time the Germans were ready for them and were able to accurately direct their 88 mm anti-aircraft guns._x000a_“Ground fire hit our port engine and knocked it out and set it on fire,” he said. Losing an engine wasn’t necessarily the end of the line for a Mosquito, especially with an experienced pilot like Stuart. Earlier in the war he received a citation for bringing his plane home on one engine a distance of over 450 miles and landing safely._x000a_But the German ground fire had damaged more than just the engine. “It hit the rudder cables.”_x000a_With one engine on fire and limited ability to steer, the Flame McGoon was doomed._x000a_Stuart nursed the crippled aircraft along on its remaining engine, trying to maintain altitude and get as far as possible from the German airfield._x000a_He and Jack looked desperately for a safe place to land, with visibility reduced inside the burning plane. “There was smoke in the cockpit and I couldn’t see.”_x000a_They spotted the sandy banks of the Vah River, decided that was as good a spot as they were likely to get. They came down in a way that was part landing and part crash._x000a_“I’d say we came in at anywhere from 160 to 180 miles per hour,” said Stuart. The soft sand of the river bank helped to cushion the impact._x000a_“We slowed down quite a bit,” he said. “The nose broke open.”_x000a_Unknown to Stuart, Jack had undone his safety straps while trying to get a better view of possible landing sites and keep track of a German aircraft attempting to attack from behind._x000a_“Jack went out through the nose,” he said. “I was pinned in the seat.”_x000a_With the plane on fire, Stuart knew he needed to get out in a hurry. “I was struggling to get out. It was about 30 seconds, but it seemed like a lifetime.”_x000a_Miraculously, neither was seriously injured._x000a_Another piece of good fortune saved them from capture or death. “As I landed, I cut the cable on a ferry that would have brought the Germans across the river to attack us.”_x000a_The other Mosquito soon flew overhead._x000a_“Stan flew over and we waved to let him know we were okay.” They hoped he’d be able to notify their base that they were still alive._x000a_When he eventually got home he learned that Stan had been able to get word back and that his mother had received a letter that he was considered missing in action. Knowing that she’d lived with the uncertainty of his being alive or dead for six months was hard, he said. He also learned that Stan and Colin had been killed the next day when their plane was shot down while bombing Munich on the return trip to England._x000a_Stuart said he had a lot of help in getting home. After the crash, some children tending sheep ran to get help. The two men were hidden in the village of Piestany until they were handed off to Czechoslovakian partisans, who were led by Russians. They spent over six months with the partisans carrying radio gear to earn their keep. “Jack and I carried a tripod and a bag of batteries.”_x000a_It was a grueling six months, and Stuart walked until his shoes and socks disintegrated from his feet. He ended up with pneumonia and other health problems that led him to think he wouldn’t make it home. With help from some Russian doctors, however, he survived._x000a_Eventually Stuart and Jack made their way through the eastern front to Budapest and made contact with British troops. “They said ‘Sorry. Can’t help you.’,” said Stuart. “I’ll never forget that.”_x000a_An American general from Arkansas was a lot more helpful, however, and a lot friendlier. He welcomed them as friends, said Stuart, even giving them cigars. Within a couple of days they were on their way home, from Naples to Marseilles and then to England._x000a_After a short rest, Stuart said he approached his commander about flying again. “I asked him if I could get back into the squadron and he said no, you’ve had enough.”_x000a_With the war nearly over by this point, Stuart returned to Canada. But the story of the Flame McGoon was not over. _x000a_Many years later, a Slovak historian found the crash site and recovered many pieces of the plane. Through serial numbers on the engines he was able to trace the plane’s identity through the RCAF. He eventually was able to contact Stuart and exchanged many letters and emails with him. A book, entitled Mosquito Over Piestany, was published in 2004. (http://cgi.bowesonline.com/pedro.php?id=217&amp;x=story&amp;xid=352222) Missing on day ranger to Vienna 17.10.44 (Air Britain Serials)"/>
    <x v="0"/>
    <x v="1"/>
    <x v="1"/>
    <x v="1"/>
    <x v="1"/>
    <x v="1"/>
    <m/>
    <n v="10"/>
    <x v="36"/>
    <x v="0"/>
    <n v="1"/>
    <x v="0"/>
    <x v="30"/>
    <x v="0"/>
  </r>
  <r>
    <n v="3753"/>
    <s v="HR351"/>
    <x v="12"/>
    <n v="418"/>
    <x v="0"/>
    <x v="5"/>
    <n v="18"/>
    <s v="October"/>
    <x v="5"/>
    <d v="1944-10-18T00:00:00"/>
    <x v="0"/>
    <s v="18.10.1944 Day Ranger 418 to to Vienna area landed in Italy on 17, taking off again on 18, but failed to return to England. Lost without trace (FCL). F/L SHR Cotterill DFC +, F/O CG Finlayson DFCbar +, both buried in Belgrade British Military Cem. For crew see also FCL 06/07.03.44 Taken on strength from No.10 Movements Unit, 6 October 1944; missing from operations, 18 October 1944; F/L S.H.R. Cotterill and F/L C.G. Finlayson killed. Missing 18.10.44 (Air Britain Serials)_x000a__x000a_Radovan Zivanovic &amp; friends, Sanjin Tvrde and Marin Iljadica, have been scouring Croatia for years looking for crashed WW2 era planes and so far they've located about 60[!] crash sites. They have also collected a varied assortment of treasures along the way and with them they hope to open a small museum one day. I think it's a great idea._x000a_A few years ago, they located what looks to be the remains of Stan Cotterill &amp; Colin Finlayson's 418 Squadron Mosquito (HR351) on Planik hill about 20 km west of Rijeka, near the villages of Lanisce and Brest in Croatia. Radovan sent me these pictures. I'm guessing (pure guess) the first 4 are parts of HR351 and the rest are some random photos of recovered parts of other planes._x000a__x000a_I asked how they knew it was HR351:_x000a__x000a_&quot;We have problems with this case, but over ex-Yugoslavia crashed just few Mosquitos, and after a lot of research on Google finally we found document where is written Postwar investigations revealed they had crashed in the vicinity of Burguge (near Lanisce), Yugoslavia.&quot;_x000a_And that is it, Burguge is Brgudac, small village near Lanisce (a bit bigger than Brgudac). Crash site is 4km from Brgudac, and in all area crashed just one more plane from WW2, it was one B-24 (42-51971)._x000a_And two other Mosquitos that crashed in ex-Yugo, are far away from Brgudac, MM285 (256Sqn) about 400km from Brgudac and LR471 (60Sqn SAAF) crashed somewhere near Zadar 200km away._x000a_So it was easy to conclude that we found HR351.&quot;_x000a__x000a_(http://www.flyingforyourlife.com/misc/rad/)"/>
    <x v="3"/>
    <x v="4"/>
    <x v="1"/>
    <x v="1"/>
    <x v="3"/>
    <x v="1"/>
    <m/>
    <n v="10"/>
    <x v="36"/>
    <x v="0"/>
    <n v="1"/>
    <x v="0"/>
    <x v="30"/>
    <x v="3"/>
  </r>
  <r>
    <n v="2773"/>
    <s v="HR407"/>
    <x v="12"/>
    <s v="1FU/315MU"/>
    <x v="3"/>
    <x v="6"/>
    <n v="18"/>
    <s v="October"/>
    <x v="5"/>
    <d v="1944-10-18T00:00:00"/>
    <x v="0"/>
    <s v="Prop ran away forcelanded and hit rock u/c collapsed Salod 18.10.44 (Air Britain Serials)"/>
    <x v="2"/>
    <x v="2"/>
    <x v="73"/>
    <x v="1"/>
    <x v="2"/>
    <x v="1"/>
    <m/>
    <n v="10"/>
    <x v="36"/>
    <x v="0"/>
    <n v="1"/>
    <x v="1"/>
    <x v="120"/>
    <x v="3"/>
  </r>
  <r>
    <n v="1005"/>
    <s v="MM178"/>
    <x v="20"/>
    <s v="105/109"/>
    <x v="0"/>
    <x v="8"/>
    <n v="18"/>
    <s v="October"/>
    <x v="5"/>
    <s v="18/19 October 1944"/>
    <x v="1"/>
    <s v="19.10.1944 0008 109 to Pforzheim from Little Staughton crashed in Belgium. Lost without trace (BCL). S/L DHS Kay DFC +, F/O KF Hynes RAAF +, both buried at Adinkerke Military Cem, Belgium (MH - Adinkerke is on the coast) _x000a_18/19 October 1944 _x000a_ _x000a_Took off from Little Staughton at 00.08. Mosquito XVI. Crashed in Belgium. S/L Kay had flown at least 46 sorties. _x000a_ _x000a_KAY _x000a_ Desmond Hayward Sidley _x000a_ DFC and Bar. Squadron Leader 42006. Pilot. Royal Air Force. Died Thursday 19 October 1944. Age 25. Son of Albert Sidley Kay and Rosamond Emily Hayward Kay, of Thurlestone, Devon. Buried: ADINKERKE MILITARY CEMETERY, De Panne, West-Vlaanderen, Belgium. Ref. E. 22. _x000a_ _x000a_HYNES _x000a_ Keith Frederick _x000a_ Flying Officer 403514. Royal Australian Air Force. Died Thursday 19 October 1944. Age 24. Son of Thomas Patrick and Muriel Eliza Hynes, of Bondi, New South Wales, Australia. Buried: ADINKERKE MILITARY CEMETERY, De Panne, West-Vlaanderen, Belgium. Ref. E. 23._x000a_ _x000a_(http://www.roll-of-honour.com/Bedfordshire/LIttleStaughton109Squadron.html)_x000a__x000a_Route was Base - Clacton - 47.47N 07.10E - Target - Orforeness - Base (from an original signal kept in Hynes' casualty file at the National Archives of Australia, page 30 of 73. HS-V Airborne 0008 19Oct44 from Little Staughton. Cause of loss and actual crash-site not established. Crashed somewhere in Belgium. Both airmen were buried 20Oct44 at Adinkerke Military Cemetery. S/L Kay was flying his 85th operation. S/L D.H.S.Kay DFC KIA F/O K.F.Hynes RAAF KIA (http://lostbombers.co.uk/bomber.php?id=8397)_x000a__x000a_I have talked with one of the 109 Squadron Pilots regarding this crash. He said it was an unfortunate waste of life because the target wasn't of great importance and they were sent off in very bad weather which probably brought them down._x000a_Desmond Kay was a Battle of Britain who earned his DFC in the Battle of Dunkirk flying Bolton Paul Defiants and was credited with 4 kills in total in the BOB. When he was screened on fighters he managed his way into Bomber Command where he was sent to 109 Squadron for Oboe marking duties. He was killed on his 84th op with Bomber Command. Kay commanded C flight at 109 Squadron._x000a_Take off time was 00:08 and they were equipped with a 4000 lb cookie. The aircraft was HS-V._x000a_One last thing - this aircraft undoubtedly went down en route to the target, otherwise the ORB would have noted the time of the bomb release as was the case with DZ 558._x000a__x000a_Regards_x000a_Dave Wallace (http://www.rafcommands.com/cgi-bin/dcforum/dcboard.cgi?az=show_thread&amp;om=15031&amp;forum=DCForumID6&amp;archive=yes)+R1025 Missing (Pforzheim) 19.10.44 (Air Britain Serials)"/>
    <x v="3"/>
    <x v="4"/>
    <x v="1"/>
    <x v="1"/>
    <x v="3"/>
    <x v="1"/>
    <m/>
    <n v="10"/>
    <x v="36"/>
    <x v="0"/>
    <n v="1"/>
    <x v="0"/>
    <x v="18"/>
    <x v="0"/>
  </r>
  <r>
    <n v="1769"/>
    <s v="HK260"/>
    <x v="2"/>
    <s v="219/125"/>
    <x v="0"/>
    <x v="2"/>
    <n v="19"/>
    <s v="October"/>
    <x v="5"/>
    <d v="1944-10-19T00:00:00"/>
    <x v="0"/>
    <s v="Engine cut on overshoot bellylanded at Coltishall 19.10.44 (Air Britain Serials)"/>
    <x v="2"/>
    <x v="3"/>
    <x v="2"/>
    <x v="1"/>
    <x v="2"/>
    <x v="1"/>
    <m/>
    <n v="10"/>
    <x v="36"/>
    <x v="0"/>
    <n v="1"/>
    <x v="0"/>
    <x v="74"/>
    <x v="2"/>
  </r>
  <r>
    <n v="3175"/>
    <s v="HP852"/>
    <x v="12"/>
    <s v="256/29/487/21"/>
    <x v="0"/>
    <x v="16"/>
    <n v="19"/>
    <s v="October"/>
    <x v="5"/>
    <d v="1944-10-19T00:00:00"/>
    <x v="0"/>
    <s v="Missing on navex in bad weather 19.10.44 (Air Britain Serials) MH - Does not appear in the 21 Squadron ORB, may have been a different unit. (Hans Nauta: http://forum.12oclockhigh.net/showthread.php?t=39251)"/>
    <x v="2"/>
    <x v="2"/>
    <x v="43"/>
    <x v="1"/>
    <x v="2"/>
    <x v="1"/>
    <m/>
    <n v="10"/>
    <x v="36"/>
    <x v="0"/>
    <n v="1"/>
    <x v="0"/>
    <x v="48"/>
    <x v="3"/>
  </r>
  <r>
    <n v="6194"/>
    <s v="HR125"/>
    <x v="12"/>
    <n v="235"/>
    <x v="0"/>
    <x v="12"/>
    <n v="19"/>
    <s v="October"/>
    <x v="5"/>
    <d v="1944-10-19T00:00:00"/>
    <x v="0"/>
    <s v="During an attack on a convoy near Hjeltefjord by Mosquitoes on 19 October 1944 a U-boat surfaced and reportedly shot down one of the Mosquitoes from 235 Sqn, killing the pilot. The navigator escaped and was captured. (Alex Crawford on uboat.net) It seems your boat is U-1200 which left BERGEN on snorkel that day. U-1200 was lost on this patrol on 11.11.1944. The last radio contact was on 03.11.1944 out of square AM 70 just giving her position and reporting that the boat is starting to go into the CHANNEL. Your mentioned attack was against VP 5116 which was damaged by several hits with some of the crew being wounded. VP = Vorpostenboot. (Roland Berr on uboat.net) The lost plane was Mosquito &quot;F&quot; of 235 squadron, which was hit by flak. The aircraft ditched and although badly wounded Warrant Officer Ramsay escaped from the plane and was picked up by Norwegian fishermen. The pilot Warrant Officer N.M.M. Martin D.F.C. was killed and went down with the aircraft. (http://www.scotshistoryonline.co.uk/sorties.html) Hit by flak attacking convoy and ditched off Norway 19.10.44 (Air Britain Serials)"/>
    <x v="0"/>
    <x v="1"/>
    <x v="1"/>
    <x v="1"/>
    <x v="1"/>
    <x v="1"/>
    <m/>
    <n v="10"/>
    <x v="36"/>
    <x v="0"/>
    <n v="1"/>
    <x v="0"/>
    <x v="97"/>
    <x v="3"/>
  </r>
  <r>
    <n v="2627"/>
    <s v="KB215"/>
    <x v="13"/>
    <s v="139/1655MTU/627"/>
    <x v="0"/>
    <x v="8"/>
    <n v="19"/>
    <s v="October"/>
    <x v="5"/>
    <d v="1944-10-19T00:00:00"/>
    <x v="0"/>
    <s v="19.10.1944 1145 Training 627 from Woodhall Spa practising marker bombing at Wainfleet range a bomb detonated. in Wainfleet bomb range area 1200 (BCL). F/L HV Bland ok, F/O RH Cornell +, Cornell became wedged in escape hatch, buried in Coningsby Cem The 617 Squadron ORB lists this as H. Broke up after explosion over Wainfleet ranges 19.10.44 (Air Britain Serials) 19.10.44 627 Sqn. KB215 Following bomb release there was an explosion in the bomb bay and aircraft spun, broke in half and crashed on Wainfleet Range, Lincs., pilot baled out but navigator was killed. (Mosquito Crash Log)"/>
    <x v="2"/>
    <x v="2"/>
    <x v="95"/>
    <x v="1"/>
    <x v="2"/>
    <x v="1"/>
    <m/>
    <n v="10"/>
    <x v="36"/>
    <x v="0"/>
    <n v="1"/>
    <x v="0"/>
    <x v="58"/>
    <x v="1"/>
  </r>
  <r>
    <n v="4169"/>
    <s v="LR537"/>
    <x v="10"/>
    <s v="1FU/1672CU"/>
    <x v="3"/>
    <x v="7"/>
    <n v="19"/>
    <s v="October"/>
    <x v="5"/>
    <d v="1944-10-19T00:00:00"/>
    <x v="0"/>
    <s v="Engine cut on take-off swung and u/c collapsed Yelahanka 19.10.44 (Air Britain Serials)"/>
    <x v="2"/>
    <x v="2"/>
    <x v="2"/>
    <x v="1"/>
    <x v="2"/>
    <x v="1"/>
    <m/>
    <n v="10"/>
    <x v="36"/>
    <x v="0"/>
    <n v="1"/>
    <x v="1"/>
    <x v="117"/>
    <x v="2"/>
  </r>
  <r>
    <n v="5905"/>
    <s v="ML993"/>
    <x v="20"/>
    <n v="105"/>
    <x v="0"/>
    <x v="8"/>
    <n v="19"/>
    <s v="October"/>
    <x v="5"/>
    <d v="1944-10-19T00:00:00"/>
    <x v="0"/>
    <s v="19.10.1944 1852 105 to Düsseldorf from Bourn due to technical problem crew jettison 4000lb bombs at low level, blast tore off tailplane section, crashed. just W Great Staughton, 10miles SW Huntingdon 1901 (BCL). F/O LP Whipp +, P/O C Bertenshaw +, both rest in home towns Lancashire &quot;Serial Range ML956 - ML999. 44 Mosquito B.MkXV1. Powered by merlin 72/73 engines. Part of a batch of 152 delivered by De Havilland (Hatfield) between 24Nov43 and 4Dec44. MM170 was not delivered. Airborne 1852 19Oct44 from Bourn. Almost immediately the crew experienced technical problems and decided to jettison the 4,000lb 'Cookie'. This was duly accomplished but from such a low altitude that the blast tore off the Mosquito's tail unit causing the aircraft to dive into the ground at 1901 jusat to the W of Great Staughton, 10 miles SW of Huntingdon. Both were taken to their home towns in Lancashire for burial. F/O L.P.Whipp KIA P/O C.Bertenshaw KIA &quot; (Chorley via Lost Bombers) Tailplane blown off when jettisoned 4000lb bomb exploded at low altitude after take-off crashed 1/2m W of Great Staughton Hunts. 19.10.44 (Air Britain Serials) 19.10.44 105 Sqn. ML993 Aircraft was having some form of trouble with astro-emergency homing so pilot jettisoned 4,000 lb bomb at low height, the blast of which blew off the tailplanes and broke up the flaps, resulting in the aircraft crashing half a mile(Mosquito Crash Log)"/>
    <x v="2"/>
    <x v="7"/>
    <x v="95"/>
    <x v="1"/>
    <x v="2"/>
    <x v="1"/>
    <m/>
    <n v="10"/>
    <x v="36"/>
    <x v="0"/>
    <n v="1"/>
    <x v="0"/>
    <x v="4"/>
    <x v="0"/>
  </r>
  <r>
    <n v="423"/>
    <s v="TA400"/>
    <x v="22"/>
    <s v="157/85"/>
    <x v="0"/>
    <x v="17"/>
    <n v="19"/>
    <s v="October"/>
    <x v="5"/>
    <s v="19/20 October 1944"/>
    <x v="1"/>
    <s v="19.10.1944 1915 85 Bomber Support from Swannington . Lost without trace (BCL). F/L AM Hill DFC pow, F/L GB Brooker +, rests in Dürnbach War Cem 85 sqn Mosquito XIX TA400 VY-J t/o 1915 BS, Hill A M F/L pow, Brooker G B F/L +, F/L Brooker lies buried in Durnbeck War Cemetery. (85 Sqn and 157 Sqn losses website) Missing from night intruder mission 20.10.44 (Air Britain Serials) A German report kindly posted by Gebhard Aders says a Mosquito crashed at 21.30 hours, Planquadrat TU 1, 2 km W Oberwittstadt, 20 km SW Megentheim, apparently due to an attack by a night fighter. However, MH can find no matching claims. Appears to have been friendly fire from a 157 Sqn aircraft. TA404 claimed to have shot down a Ju 88 at a position only 35km directly to the west of Oberwittstadt, where this Mosquito came down. German report says this Mosquito was brought down by a nightfighter, but no matching German claim has been found."/>
    <x v="0"/>
    <x v="14"/>
    <x v="63"/>
    <x v="1"/>
    <x v="4"/>
    <x v="1"/>
    <m/>
    <n v="10"/>
    <x v="36"/>
    <x v="0"/>
    <n v="1"/>
    <x v="0"/>
    <x v="13"/>
    <x v="0"/>
  </r>
  <r>
    <n v="1597"/>
    <s v="HP919"/>
    <x v="12"/>
    <s v="301FTU/82"/>
    <x v="3"/>
    <x v="16"/>
    <n v="20"/>
    <s v="October"/>
    <x v="5"/>
    <d v="1944-10-20T00:00:00"/>
    <x v="0"/>
    <s v="F/O Al Parker, RNZAF and F/O M.D. Randall, RAF, were flying the aircraft when half a wing came off on the Random Range. This was one of the accidents which led to the temporary grounding of all the Mosquitos in the theatre. (&quot;No Hero, Just a Survivor&quot;) The Mossie Number 29 gives date as 10 November, and says the starboard wing broke off outboard of the nacelle. Broke up recovering from dive nr Ranchi 20.10.44 (Air Britain Serials)"/>
    <x v="2"/>
    <x v="2"/>
    <x v="8"/>
    <x v="1"/>
    <x v="2"/>
    <x v="1"/>
    <m/>
    <n v="10"/>
    <x v="36"/>
    <x v="0"/>
    <n v="1"/>
    <x v="0"/>
    <x v="111"/>
    <x v="3"/>
  </r>
  <r>
    <n v="2244"/>
    <s v="HP921"/>
    <x v="12"/>
    <s v="301FTU/45"/>
    <x v="3"/>
    <x v="16"/>
    <n v="20"/>
    <s v="October"/>
    <x v="5"/>
    <d v="1944-10-20T00:00:00"/>
    <x v="0"/>
    <s v="S/L Edwards' aircraft broke up as he came in to land. This was one of the accidents which led to the temporary grounding of all the Mosquitos in the theatre. (&quot;No Hero, Just a Survivor&quot;) Broke up in air nr Kuabhirgram 20.10.44 (Air Britain Serials) EDWARDS  DS  85644, SANDIFER  EL  136487"/>
    <x v="2"/>
    <x v="3"/>
    <x v="8"/>
    <x v="1"/>
    <x v="2"/>
    <x v="1"/>
    <m/>
    <n v="10"/>
    <x v="36"/>
    <x v="0"/>
    <n v="1"/>
    <x v="0"/>
    <x v="86"/>
    <x v="3"/>
  </r>
  <r>
    <n v="3432"/>
    <s v="MM737"/>
    <x v="25"/>
    <s v="219/410"/>
    <x v="0"/>
    <x v="2"/>
    <n v="20"/>
    <s v="October"/>
    <x v="5"/>
    <s v="20/21 October 1944"/>
    <x v="1"/>
    <s v="20.10.1944 eveng Evening patrol 410 from Amiens/ Glissy poor visibility on return, crashed into a hill. near Corbie, France (FCL). F/O KR Walley +, F/S Frederic Robert Charnock +, both buried in Calais Canadian War Cem. Time 22:00 (2nd TAF) 20/21 October (Fighter Command War Diaries Volume 5) F/O K.R. Walley and F/S F.R. Charnock were killed on 20 October when their Mosquito crashed into a hill near Corbie as they were returning from a patrol. A comparatively new crew, Walley and Charnock had joined No. 410 late in August while the Squadron was at Colerne. (The History of 410 Squadron) Flew into hill on night patrol in bad visibility nr Corbic France 20.10.44 (Air Britain Serials) Some wreckage recovered by Pierre Ben in 2013 (http://forum.keypublishing.co.uk/showthread.php?t=123036)"/>
    <x v="2"/>
    <x v="7"/>
    <x v="26"/>
    <x v="1"/>
    <x v="2"/>
    <x v="1"/>
    <m/>
    <n v="10"/>
    <x v="36"/>
    <x v="0"/>
    <n v="1"/>
    <x v="0"/>
    <x v="19"/>
    <x v="2"/>
  </r>
  <r>
    <n v="4028"/>
    <s v="PZ251"/>
    <x v="16"/>
    <s v="Cv XVIII/248"/>
    <x v="0"/>
    <x v="12"/>
    <n v="21"/>
    <s v="October"/>
    <x v="5"/>
    <d v="1944-10-21T00:00:00"/>
    <x v="0"/>
    <s v="FBXVIII One Mosquito was lost during the strike, Mosquito &quot;I&quot; of 248 squadron with the pilot Flying Officer R.S. Driscoll and navigator Flying Officer T.A. Hannant both being killed in the crash. (http://www.scotshistoryonline.co.uk/sorties.html) Missing presumed shot down by flak Haugesund 21.10.44 (Air Britain Serials)"/>
    <x v="0"/>
    <x v="1"/>
    <x v="1"/>
    <x v="1"/>
    <x v="1"/>
    <x v="1"/>
    <m/>
    <n v="10"/>
    <x v="36"/>
    <x v="0"/>
    <n v="1"/>
    <x v="0"/>
    <x v="52"/>
    <x v="0"/>
  </r>
  <r>
    <n v="2071"/>
    <s v="HK231"/>
    <x v="2"/>
    <s v="151/Colerne/264/406/307"/>
    <x v="0"/>
    <x v="2"/>
    <n v="22"/>
    <s v="October"/>
    <x v="5"/>
    <d v="1944-10-22T00:00:00"/>
    <x v="0"/>
    <s v="Overshot single-engined landing and u/c raised to stop Church Fenton 22.10.44 (Air Britain Serials)"/>
    <x v="2"/>
    <x v="3"/>
    <x v="6"/>
    <x v="1"/>
    <x v="2"/>
    <x v="1"/>
    <m/>
    <n v="10"/>
    <x v="36"/>
    <x v="0"/>
    <n v="1"/>
    <x v="0"/>
    <x v="21"/>
    <x v="2"/>
  </r>
  <r>
    <n v="2404"/>
    <s v="HK295"/>
    <x v="2"/>
    <s v="85/456"/>
    <x v="0"/>
    <x v="2"/>
    <n v="22"/>
    <s v="October"/>
    <x v="5"/>
    <d v="1944-10-22T00:00:00"/>
    <x v="0"/>
    <s v="Served with 456 Sqn 02/44 to 12/44, coded RX-J under RAF control. Returned to RAF. (Brian Fillery's website) Engine cut overshot landing at Ford 22.10.44 DBR (Air Britain Serials) 22.10.44 456 Sqn. HK295 Overshot runway and landed in a field at Ford aerodrome on one engine. Crew safe. (Mosquito Crash Log)"/>
    <x v="2"/>
    <x v="3"/>
    <x v="2"/>
    <x v="1"/>
    <x v="2"/>
    <x v="1"/>
    <m/>
    <n v="10"/>
    <x v="36"/>
    <x v="0"/>
    <n v="1"/>
    <x v="0"/>
    <x v="20"/>
    <x v="2"/>
  </r>
  <r>
    <n v="4356"/>
    <s v="NS514"/>
    <x v="18"/>
    <s v="USAAF/683"/>
    <x v="0"/>
    <x v="4"/>
    <n v="22"/>
    <s v="October"/>
    <x v="5"/>
    <d v="1944-10-22T00:00:00"/>
    <x v="0"/>
    <s v="653WRX 25BGR, 8th Air Force, based at RAF Tangmere. Pilot MacLeod, Malcolm J. Take Off Accident. Category 5 damage, 22 October 1944. (http://www.aviationarchaeology.com) MH believes the &quot;683&quot; notation in the units list may be a mis-transcription of the US 653 unit. 441022 MOSQUITO NS-514 TANGMERE 25 (Thomas Ensminger) DBR in accident 2.10.44 (Air Britain Serials)"/>
    <x v="2"/>
    <x v="3"/>
    <x v="18"/>
    <x v="1"/>
    <x v="2"/>
    <x v="1"/>
    <m/>
    <n v="10"/>
    <x v="36"/>
    <x v="0"/>
    <n v="1"/>
    <x v="0"/>
    <x v="33"/>
    <x v="0"/>
  </r>
  <r>
    <n v="4494"/>
    <s v="PZ198"/>
    <x v="12"/>
    <n v="418"/>
    <x v="0"/>
    <x v="5"/>
    <n v="22"/>
    <s v="October"/>
    <x v="5"/>
    <d v="1944-10-22T00:00:00"/>
    <x v="0"/>
    <s v="22.10.1944 pm Day Ranger 418 to Munich area from Hunsdon . Lost without trace (FCL). S/L KA Boomer DFC +, F/L NJ Gibbons DFCbar +, Both men buried in Choloy War Cem France Delivered to No.418 Squadron from No.27 Movements Unit, 20 July 1944; transferred to No.49 Movements Unit on same day; returned to squadron on 28 September 1944; missing from operations, 22 October 1944. S/L K.A. Boomer and F/L N. Gibbons killed. (Hugh Halliday) Crashed near Holzkirchen, most likely shot down by airfield flak (Peter Rechsteiner). Boomer and Gibbons destroyed an enemy aircraft during a strafing run on this sortie, witnessed by another Mosquito, possibly (according to &quot;Mosquito&quot;) a Ju 86 at Neubiberg. Missing on day intruder to Munich 22.10.44 (Air Britain Serials) Came down at 16.43 11.5 km S of Munich, near the autobahn at Rosenheim (today the A8) according to a German report posted by Gebhard Aders on the Luftwaffe Bullet Board (http://www.luftwaffe-bullet-board.com/viewtopic.php?p=88571#88571)     Particulars of Death: Mosquito PZ198 was airborne from St. Dizier airfield, 1500 hours for a Day Ranger to southern Germany. Subsequently reported by the enemy to have been shot down at 4.30 p.m. (1630 hours) at Brunnthal. Germany. (http://airforce.ca/awards.php?search=1&amp;keyword=&amp;page=265&amp;mem=&amp;type=rcaf)"/>
    <x v="0"/>
    <x v="1"/>
    <x v="1"/>
    <x v="1"/>
    <x v="1"/>
    <x v="1"/>
    <m/>
    <n v="10"/>
    <x v="36"/>
    <x v="0"/>
    <n v="1"/>
    <x v="0"/>
    <x v="30"/>
    <x v="0"/>
  </r>
  <r>
    <n v="3825"/>
    <s v="LR559"/>
    <x v="10"/>
    <s v="132OTU"/>
    <x v="0"/>
    <x v="7"/>
    <n v="22"/>
    <s v="October"/>
    <x v="5"/>
    <d v="1944-10-22T00:00:00"/>
    <x v="1"/>
    <s v="Flew into high ground at night in rain nr Haddington East Lothian 22.10.44 (Air Britain Serials)"/>
    <x v="2"/>
    <x v="2"/>
    <x v="26"/>
    <x v="1"/>
    <x v="2"/>
    <x v="1"/>
    <m/>
    <n v="10"/>
    <x v="36"/>
    <x v="0"/>
    <n v="1"/>
    <x v="1"/>
    <x v="121"/>
    <x v="2"/>
  </r>
  <r>
    <n v="6433"/>
    <s v="PF395"/>
    <x v="20"/>
    <s v="692/571"/>
    <x v="0"/>
    <x v="8"/>
    <n v="22"/>
    <s v="October"/>
    <x v="5"/>
    <s v="22/23 October 1944"/>
    <x v="1"/>
    <s v="22.10.1944 1656 571 to Hamburg from Oakington on return engine failed and R/T lost. into rock face at Dovestone Rocks, in Chew Valley near Greenfield, 5miles of Oldham 2123 (BCL). F/O ED Scotland +, Sgt HRC Soan +, both rest in Chester Cem DeHavilland Mosquito Mk.XVI PF395 coded 8K-K of 571sqn (RAF Fast Night Striking Force) crashed on Dean Rocks near Mossley 22nd October 1944 while returning to Oakington after a raid against Hamburg, on the return leg a cylinder head gasket failed in the port engine which necessitated the shutting down of that engine. Ernest Douglas Scotland, Flying Officer, Pilot, Killed. Humphrey Soan, Sergeant, Navigator, Killed (http://www.peakdistrictaircrashes.co.uk/1939-1945pf395.htm) The crew of the aircraft had successfully completed their raid on Hamburg and were returning to RAF Oakington near Cambridge when the port engine failed due to a cylinder head gasket failure. The port engine drove much of the electrical and hydraulic equipment on the aircraft and as such the crew lost to use of their radio which was needed to safely guide the aircraft home. The crew ended up flying across England and were seen flying in the area near Oldham before flying into high ground above Dovestones Reservoir. (same) De Havilland Mosquito PF395 of 571 Squadron RAF. Crashed 22nd October. SITE LOCATION. Dean Rocks. Grid Ref. SE.0257.0319 (http://highpeakbob.piczo.com/?g=1908934&amp;cr=3#) &quot;Serial Range PF379 - PF415. 37 Mosquito B.MkXV1. Powered by Merlin 72/73 engines. Part of a batch of 195 delivered by De Havilland (Leavesden) between 4Nov44 and 2May45. Airborne 1656 22Oct44 from Oakington. On return an engine failed and soon afterwards all R/T contact was lost. It was later established that the Mosquito had crashed 2123 into a rock face at Doveston Rocks in the Chew Valley near greenfield, 5 miles E of Oldham, lancashire. Both were taken for burial ib Chester (Blacon) Cemetery. F/O E.D.Scotland KIA Sgt H.R.C.Soan KIA &quot; (Chorley via Lost Bombers) Flew into hill breaking cloud nr Dean Rocks Saddleworth Moor Peak District 22.10.44 on return from Hamburg (Air Britain Serials) 22.10.44 571 Sqn. PF395 Aircraft was returning from a bombing sortie on Hamburg when the port engine failed due to internal glycol leak and all navigational aids were unserviceable. Crew were lost so aircraft reduced height and flew into hillside near Gre(Mosquito Crash Log)"/>
    <x v="2"/>
    <x v="7"/>
    <x v="2"/>
    <x v="1"/>
    <x v="2"/>
    <x v="1"/>
    <m/>
    <n v="10"/>
    <x v="36"/>
    <x v="0"/>
    <n v="1"/>
    <x v="0"/>
    <x v="90"/>
    <x v="6"/>
  </r>
  <r>
    <n v="4166"/>
    <s v="HX947"/>
    <x v="12"/>
    <s v="301FTU/Malta"/>
    <x v="1"/>
    <x v="5"/>
    <n v="23"/>
    <s v="October"/>
    <x v="5"/>
    <d v="1944-10-23T00:00:00"/>
    <x v="0"/>
    <s v="SOC 23.10.44 (Air Britain Serials)"/>
    <x v="4"/>
    <x v="3"/>
    <x v="1"/>
    <x v="1"/>
    <x v="2"/>
    <x v="1"/>
    <m/>
    <n v="10"/>
    <x v="36"/>
    <x v="0"/>
    <n v="1"/>
    <x v="0"/>
    <x v="62"/>
    <x v="0"/>
  </r>
  <r>
    <n v="1158"/>
    <s v="MM530"/>
    <x v="17"/>
    <s v="1FU/256"/>
    <x v="1"/>
    <x v="5"/>
    <n v="25"/>
    <s v="October"/>
    <x v="5"/>
    <d v="1944-10-25T00:00:00"/>
    <x v="0"/>
    <s v="Hit by flak over Albania engine caught fire ditched 30m N of Brindisi 25.10.44 (Air Britain Serials)"/>
    <x v="0"/>
    <x v="1"/>
    <x v="1"/>
    <x v="1"/>
    <x v="1"/>
    <x v="1"/>
    <m/>
    <n v="10"/>
    <x v="36"/>
    <x v="0"/>
    <n v="1"/>
    <x v="0"/>
    <x v="32"/>
    <x v="2"/>
  </r>
  <r>
    <n v="6510"/>
    <s v="MM671"/>
    <x v="22"/>
    <n v="157"/>
    <x v="0"/>
    <x v="2"/>
    <n v="25"/>
    <s v="October"/>
    <x v="5"/>
    <d v="1944-10-25T00:00:00"/>
    <x v="0"/>
    <s v="25.10.1944 1148 Air Test 157 from Swannington port engine failed, aircraft veered from runway and collided with obstruction. at Swannington airfield (BCL). W/O B Miller RAAF ok, , 157 sqn Mosquito XIX MM671 RS-C t/o/1148 Air test, Miller B W/O RAAF, Lost power on t/o, crashing into an obstruction. No injuries. (85 Sqn and 157 Sqn losses website) Lost power on take-off swung and hit obstruction on air test Swannington 25.10.44 (Air Britain Serials) 25.10.44 157 Sqn. MM671 One engine lost power on take-off from Swannington aerodrome so take-off was abandoned and the aircraft over-ran aerodrome. Crew safe. (Mosquito Crash Log)"/>
    <x v="2"/>
    <x v="2"/>
    <x v="2"/>
    <x v="1"/>
    <x v="2"/>
    <x v="1"/>
    <m/>
    <n v="10"/>
    <x v="36"/>
    <x v="0"/>
    <n v="1"/>
    <x v="0"/>
    <x v="3"/>
    <x v="2"/>
  </r>
  <r>
    <n v="4384"/>
    <s v="NS582"/>
    <x v="18"/>
    <s v="USAAF"/>
    <x v="0"/>
    <x v="4"/>
    <n v="25"/>
    <s v="October"/>
    <x v="5"/>
    <d v="1944-10-25T00:00:00"/>
    <x v="0"/>
    <s v="crashed Vladslo, 25 October 1944. De Havilland Mosquito PR Mk XVI NS582, 25th Bomb Group, 654th Squadron (Watton)_x000a_pilot : Lieutenant George M. Brooks, KIA, navigator : 2nd Lieutenant Richard C. Taylor, Baled out. crashed Vladslo, 25 October 1944 – Large parts of engines, superchargers, both landing gear etc. recovered op 13 August 1998. NS582 - I may be the source of any error in Roger's book; he had access to my notes. I have the aircraft (coded &quot;R&quot;) crashing on a Joker on 25 Oct 44. Beside that note, however, is a second note warning me to review the entry, since contradictory evidence claims the loss was on a later date. (Dana Bell) (Air Britain Serials) Engine difficulties resulted in a stall and crash (Norman Malayney)"/>
    <x v="0"/>
    <x v="18"/>
    <x v="1"/>
    <x v="1"/>
    <x v="4"/>
    <x v="1"/>
    <m/>
    <n v="10"/>
    <x v="36"/>
    <x v="0"/>
    <n v="1"/>
    <x v="0"/>
    <x v="33"/>
    <x v="0"/>
  </r>
  <r>
    <n v="5220"/>
    <s v="HR400"/>
    <x v="12"/>
    <s v="47/82"/>
    <x v="3"/>
    <x v="16"/>
    <n v="26"/>
    <s v="October"/>
    <x v="5"/>
    <d v="1944-10-26T00:00:00"/>
    <x v="0"/>
    <s v="L on 82 (The Mossie 29) SOC 26.10.44 (Air Britain Serials)"/>
    <x v="4"/>
    <x v="3"/>
    <x v="1"/>
    <x v="1"/>
    <x v="2"/>
    <x v="1"/>
    <m/>
    <n v="10"/>
    <x v="36"/>
    <x v="0"/>
    <n v="1"/>
    <x v="0"/>
    <x v="111"/>
    <x v="3"/>
  </r>
  <r>
    <n v="919"/>
    <s v="MM785"/>
    <x v="25"/>
    <n v="410"/>
    <x v="0"/>
    <x v="2"/>
    <n v="26"/>
    <s v="October"/>
    <x v="5"/>
    <s v="26/27 October, 1944"/>
    <x v="1"/>
    <s v="Pilot injured (FCWDv5) S/L Hedger and F/O Bodard were coming back from an uneventful scramble when the pilot discovered his undercarriage was u/s. He attempted to belly-land, but the port wheel, stuck in half-down position, caused the aircraft to crack up and S/L Hedger suffered a broken leg. Command of &quot;A&quot; Flight, which Hedger had held for two months, passed now to S/L I.S. MacTavish. (The History of 410 Squadron) U/c jammed bellylanded Amiens/Glisy 26.10.44 (Air Britain Serials)"/>
    <x v="2"/>
    <x v="7"/>
    <x v="27"/>
    <x v="1"/>
    <x v="2"/>
    <x v="1"/>
    <m/>
    <n v="10"/>
    <x v="36"/>
    <x v="0"/>
    <n v="1"/>
    <x v="0"/>
    <x v="19"/>
    <x v="2"/>
  </r>
  <r>
    <n v="1422"/>
    <s v="DZ256"/>
    <x v="2"/>
    <s v="25/410/239"/>
    <x v="0"/>
    <x v="2"/>
    <n v="27"/>
    <s v="October"/>
    <x v="5"/>
    <d v="1944-10-27T00:00:00"/>
    <x v="0"/>
    <s v="27.10.1944 1105 Training 239 from West Raynham spun and crashed. nto Stapleford Woods near Coddington, 2miles ENE Newark-on-Trent, Nottinghamshire 1125 (BCL). F/L JH Roberts +, Sgt AH Ashcroft +, Roberts buried in Kent, Ashcroft rests in Wolverley. According to &quot;The Long Road To The Sky - Night Fighter Over Germany&quot; by Graham White, who was on 239 at the time, this aircraft was carrying out mock attacks on a bomber during a cooperation exercise, and was caught in the slipstream. The aircraft stalled and spun from 7 thousand feet, recovering briefly at 1,500 feet before spinning the other way and crashing. Further to the information on the crash of the 239 Squadron Mosquito on 27/10/1944 during fighter affiliation with 49 Squadron, Sgt Ashcroft from F/O G.Lee's crew is now listed in the Roll of Honour. (http://homepages.which.net/~dc.boughton/4t9sa03.htm) Spun into ground nr Newark Notts. 27.10.44 (Air Britain Serials) 27.10.44 239 Sqn. DZ256 Aircraft spun into ground at Stapleford Woods near Newark, Lincs., whilst doing fighter affiliation and following a Lancaster in slow spiral. (Mosquito Crash Log)"/>
    <x v="2"/>
    <x v="2"/>
    <x v="131"/>
    <x v="1"/>
    <x v="2"/>
    <x v="1"/>
    <m/>
    <n v="10"/>
    <x v="36"/>
    <x v="0"/>
    <n v="1"/>
    <x v="0"/>
    <x v="63"/>
    <x v="0"/>
  </r>
  <r>
    <n v="6086"/>
    <s v="HR211"/>
    <x v="12"/>
    <n v="23"/>
    <x v="0"/>
    <x v="5"/>
    <n v="27"/>
    <s v="October"/>
    <x v="5"/>
    <d v="1944-10-27T00:00:00"/>
    <x v="0"/>
    <s v="27.10.1944 1909 Training AI interception 23 from Little Snoring collided as target aircraft with PZ178 YP-N, lost part of ist wing , overshot and crashed. into hedge near Litlle Snoring airfield 1930 (BCL). Lt JH Christie RNAF ok, , Hit by PZ178 during practice attack overshot emergency landing and hit hedge Little Snoring 27.10.44 (Air Britain Serials) 27.10.44 23 Sqn. HR211 Aircraft was hit by Mosquito PZ178 at Little Snoring aerodrome when carrying out practice attack, pilot had difficulty in controlling aircraft. (Mosquito Crash Log)"/>
    <x v="2"/>
    <x v="2"/>
    <x v="19"/>
    <x v="1"/>
    <x v="2"/>
    <x v="1"/>
    <m/>
    <n v="10"/>
    <x v="36"/>
    <x v="0"/>
    <n v="1"/>
    <x v="0"/>
    <x v="6"/>
    <x v="3"/>
  </r>
  <r>
    <n v="2916"/>
    <s v="KB240"/>
    <x v="13"/>
    <s v="627/1655MTU"/>
    <x v="0"/>
    <x v="7"/>
    <n v="27"/>
    <s v="October"/>
    <x v="5"/>
    <d v="1944-10-27T00:00:00"/>
    <x v="0"/>
    <s v="1655 MTU 27/10/1944 Training KB240 Mosquito XX T/o 0949 Warboys for a navigation detail. On return to base an hydraulic failure prevented the wheels from locking down. Diverted to Woodbridge and written off in the subsequent emergency landing. P/O RMcLean, F/Lt ?Hunting (http://www.156squadron.com/display_newpff_roll.asp?ID=1655%20MTU) Bellylanded at Woodbridge 27.10.44 (Air Britain Serials) 27.10.44 1655MTU. KB240 Owing to a hydraulic fault the undercarriage would not come down so aircraft was belly landed on Woodbridge aerodrome. Crew unhurt. (Mosquito Crash Log)"/>
    <x v="2"/>
    <x v="2"/>
    <x v="141"/>
    <x v="1"/>
    <x v="2"/>
    <x v="1"/>
    <m/>
    <n v="10"/>
    <x v="36"/>
    <x v="0"/>
    <n v="1"/>
    <x v="1"/>
    <x v="12"/>
    <x v="1"/>
  </r>
  <r>
    <n v="966"/>
    <s v="LR574"/>
    <x v="10"/>
    <s v="1FU/133OCU"/>
    <x v="1"/>
    <x v="7"/>
    <n v="27"/>
    <s v="October"/>
    <x v="5"/>
    <d v="1944-10-27T00:00:00"/>
    <x v="0"/>
    <s v="Stalled on overshoot and crashed Kilo 40 27.10.44 (Air Britain Serials)"/>
    <x v="2"/>
    <x v="2"/>
    <x v="29"/>
    <x v="1"/>
    <x v="2"/>
    <x v="1"/>
    <m/>
    <n v="10"/>
    <x v="36"/>
    <x v="0"/>
    <n v="1"/>
    <x v="1"/>
    <x v="118"/>
    <x v="2"/>
  </r>
  <r>
    <n v="7749"/>
    <s v="NS654"/>
    <x v="18"/>
    <n v="540"/>
    <x v="0"/>
    <x v="0"/>
    <n v="27"/>
    <s v="October"/>
    <x v="5"/>
    <d v="1944-10-27T00:00:00"/>
    <x v="0"/>
    <s v="27.10.44 Fw. Seeling Erpr.Kdo. Lärz Mosquito  15 Ost N/UF-4: no height [Thulendorf] 13.15 Film C. 2027/II Anerk: Nr. - _x000a__x000a_HOLLAND, KEITH ROSS _x000a_Initials: K R _x000a_Nationality: Australian _x000a_Rank: Flying Officer _x000a_Regiment: Royal Australian Air Force _x000a_Age: 22 _x000a_Date of Death: 27/10/1944 _x000a_Service No: 410234 _x000a_Awards: DFC _x000a_Additional information: Son of Herbert George and Ada Elspeth Holland, of Mildura, Victoria, Australia. _x000a_Casualty Type: Commonwealth War Dead _x000a_Grave/Memorial Reference: 6. E. 5. _x000a_Cemetery: HEVERLEE WAR CEMETERY _x000a__x000a_Holland was buried in the first instance at Warndemund on the coast of the Baltic Sea in Germany and his final resting place is at Louvain near Brussels, Belgium. (http://www.milduraweekly.com.au/ThreadView.aspx?tid=10154)_x000a__x000a__x000a__x000a__x000a_BLOOMFIELD, GEOFFREY JOHN _x000a_Initials: G J _x000a_Nationality: United Kingdom _x000a_Rank: Flying Officer (Nav./W.Op.) _x000a_Regiment: Royal Air Force Volunteer Reserve _x000a_Unit Text: 540 Sqdn. _x000a_Age: 22 _x000a_Date of Death: 27/10/1944 _x000a_Service No: 151271 _x000a_Additional information: Son of Robert James Bloomfield, and of Gertrude Elizabeth Bloomfield, of Wallasey, Cheshire. _x000a_Casualty Type: Commonwealth War Dead _x000a_Grave/Memorial Reference: 6. E. 4. _x000a_Cemetery: HEVERLEE WAR CEMETERY _x000a__x000a_Crashed at Gut Steinfeld (now Steinfeld), killing the crew (Luc Vervoort) Lost 27.10.44 (Air Britain Serials)_x000a__x000a_A German report posted by Gebhard Aders on the Luftwaffe Bullet Board indicates the Mosquito was on fire before it crashed _x000a__x000a_Airborne 10:45 on 27 Oct 1944 from Benson on a photo reconnaisance (PR) mission to the Stettin and Berlin areas. Aircraft was shot down 13:45 (local) by a Me 262 jet-fighter piloted by Fw Wolfgang Seeling of the Erprobungskommando Lärz and crashed at Thulendorf (Mecklenburg-Vorpommern). Pilot and Navigator were initially buried at the Friedhof Warnemünde. Oddly enough the crew are now buried in the Heverlee War Cemetery, Belgium, probably due to the work of an American graves unit._x000a__x000a_(http://www.lostaircraft.com/database.php?mode=viewentry&amp;e=29489#)"/>
    <x v="0"/>
    <x v="34"/>
    <x v="125"/>
    <x v="27"/>
    <x v="0"/>
    <x v="90"/>
    <s v="My assumption it is the PR aircraft due to time - Ekdo. Laerz was a small experimental Me 262 unit."/>
    <n v="10"/>
    <x v="36"/>
    <x v="0"/>
    <n v="1"/>
    <x v="0"/>
    <x v="16"/>
    <x v="0"/>
  </r>
  <r>
    <n v="1567"/>
    <s v="MM691"/>
    <x v="25"/>
    <s v="219/151"/>
    <x v="0"/>
    <x v="2"/>
    <n v="27"/>
    <s v="October"/>
    <x v="5"/>
    <s v="27/28 October, 1944"/>
    <x v="1"/>
    <s v="28.10.1944 Patrol 151 from Castle Camps Hit by Flak over Dutch coast, made belly landing at Castle Camps and burnt out. at Castle Camps airfield (FCL). P/O R Oddie ok, F/S CRE Milne inj, Navigator slightly injured Returning from one or these continental sorties, P/O Oddie with F/Sgt Milne were met by heavy anti-aircraft fire over the Dutch Coast. A very close burst of fire severely damaged the aircraft and on returning to base, a &quot;belly&quot; landing was made, as a result of which the aircraft burst into flames. F/Sgt Milne sustained superficial burns. (http://www.151squadron.org.uk/) Damaged by flak and crash-landed Castle Camps 28.10.44 DBF (Air Britain Serials)"/>
    <x v="1"/>
    <x v="1"/>
    <x v="1"/>
    <x v="1"/>
    <x v="1"/>
    <x v="1"/>
    <m/>
    <n v="10"/>
    <x v="36"/>
    <x v="0"/>
    <n v="1"/>
    <x v="0"/>
    <x v="8"/>
    <x v="2"/>
  </r>
  <r>
    <n v="4709"/>
    <s v="HR298"/>
    <x v="12"/>
    <n v="235"/>
    <x v="0"/>
    <x v="12"/>
    <n v="28"/>
    <s v="October"/>
    <x v="5"/>
    <d v="1944-10-28T00:00:00"/>
    <x v="0"/>
    <s v="Mosquito &quot;P&quot; of 235 squadron flown by Flying Officer J.T. Ross DFC, and his navigator Flying Officer F.L. Walker. Was struck while taxiing for take off by Mosquito &quot;R&quot; of 235 squadron, which had just become airborne. Both crewmen in the taxiing aircraft were killed while Mosquito &quot;B&quot; landed safely with no injuries to the crew. (http://www.scotshistoryonline.co.uk/sorties.html) Hit HR136 on take-off and bellylanded Banff 28.10.44 (Air Britain Serials) 28.10.44 235 Sqn. HR298 During take-off from Banff aerodrome collided with aircraft taxying across runway in use, belly landed on airfield with u/s undercarriage. (Mosquito Crash Log)"/>
    <x v="2"/>
    <x v="3"/>
    <x v="104"/>
    <x v="1"/>
    <x v="2"/>
    <x v="1"/>
    <m/>
    <n v="10"/>
    <x v="36"/>
    <x v="0"/>
    <n v="1"/>
    <x v="0"/>
    <x v="97"/>
    <x v="3"/>
  </r>
  <r>
    <n v="7669"/>
    <s v="LR562"/>
    <x v="10"/>
    <s v="488/51OTU"/>
    <x v="0"/>
    <x v="7"/>
    <n v="28"/>
    <s v="October"/>
    <x v="5"/>
    <d v="1944-10-28T00:00:00"/>
    <x v="0"/>
    <s v="Damaged in accident 28.10.44 SOC 28.12.44 (Air Britain Serials)"/>
    <x v="2"/>
    <x v="2"/>
    <x v="32"/>
    <x v="1"/>
    <x v="2"/>
    <x v="1"/>
    <m/>
    <n v="10"/>
    <x v="36"/>
    <x v="0"/>
    <n v="1"/>
    <x v="1"/>
    <x v="110"/>
    <x v="2"/>
  </r>
  <r>
    <n v="5045"/>
    <s v="PZ334"/>
    <x v="12"/>
    <n v="23"/>
    <x v="0"/>
    <x v="5"/>
    <n v="28"/>
    <s v="October"/>
    <x v="5"/>
    <s v="28/29 October 1944"/>
    <x v="1"/>
    <s v="28.10.1944 1914 heading for Bonn area 23BS from Little Snoring . Lost without trace (BCL). F/L JL Joynson +, F/O JE Spetch +, buried in Rheinberg War Cem 28/29 October 1944, crew initially buried at Mayen near Koblenz. (Juergen Haus) Missing from night intruder to Bonn 28.10.44 (Air Britain Serials) German report posted by Gebhard Aders on the Luftwaffe Bullet Board indicates this aircraft was brought down by flak at Mayen/Eifel at 21.35 (http://www.luftwaffe-bullet-board.com/viewtopic.php?t=15551&amp;highlight=) There is a more or less official war diary for the area between the Rhine and Mayen available. (Dr. Schnatz cites this source as &quot;Chronik Wind&quot; is his work about aerial warfare in the Koblenz area.) The crash of PZ334 is mentioned there, but the cause of this loss is quite unclear (but most probably due to Flak).  (http://forum.12oclockhigh.net/showthread.php?t=39719)"/>
    <x v="0"/>
    <x v="1"/>
    <x v="1"/>
    <x v="1"/>
    <x v="1"/>
    <x v="1"/>
    <m/>
    <n v="10"/>
    <x v="36"/>
    <x v="0"/>
    <n v="1"/>
    <x v="0"/>
    <x v="6"/>
    <x v="0"/>
  </r>
  <r>
    <n v="7637"/>
    <s v="NS953"/>
    <x v="12"/>
    <n v="515"/>
    <x v="0"/>
    <x v="5"/>
    <n v="29"/>
    <s v="October"/>
    <x v="5"/>
    <s v="29/30 October 1944"/>
    <x v="1"/>
    <s v="29.10.1944 1735 set course for Rechlin 515 Bomber Support from Little Snoring . Lost without trace (BCL). F/O NJ Dusson +, F/O GL Churcher +, no further info &quot;Serial Range NS926 - NS965. 49 Mosquito FB.MkV1. Powered by Merlin 25 engines. Part of a batch of 250, including NT220, NT224 and NY225, built as FB.XV111s, delivered by De Havilland (Hatfield) between 25Jan44 and 19May44. Airborne 1735 29Oct44 from Little Snoring to operate in the Rechlin area. Lost without trace. They are both commemorated on Panel205 of the Runnymede Memorial. F/O N.J.Dusson KIA F/O G.L.Churcher KIA &quot; (Chorley viva Lost Bombers) May have been Uffz. Werner Kroschke: 3 10./NJG3 Wellington North Sea near Borkum (BO): 500 m. 21.00 (http://www.rafcommands.com/forum/showthread.php?t=7694) Missing from patrol to Rechlin 29.10.44 (Air Britain Serials)"/>
    <x v="0"/>
    <x v="21"/>
    <x v="142"/>
    <x v="24"/>
    <x v="0"/>
    <x v="91"/>
    <m/>
    <n v="10"/>
    <x v="36"/>
    <x v="0"/>
    <n v="1"/>
    <x v="0"/>
    <x v="83"/>
    <x v="0"/>
  </r>
  <r>
    <n v="6881"/>
    <s v="DZ350"/>
    <x v="4"/>
    <s v="RAE"/>
    <x v="0"/>
    <x v="1"/>
    <n v="30"/>
    <s v="October"/>
    <x v="5"/>
    <d v="1944-10-30T00:00:00"/>
    <x v="0"/>
    <s v="SOC 30.10.44 (Air Britain Serials)"/>
    <x v="4"/>
    <x v="3"/>
    <x v="1"/>
    <x v="1"/>
    <x v="2"/>
    <x v="1"/>
    <m/>
    <n v="10"/>
    <x v="36"/>
    <x v="0"/>
    <n v="1"/>
    <x v="1"/>
    <x v="61"/>
    <x v="0"/>
  </r>
  <r>
    <n v="4348"/>
    <s v="DZ640"/>
    <x v="4"/>
    <s v="692/627"/>
    <x v="0"/>
    <x v="8"/>
    <n v="30"/>
    <s v="October"/>
    <x v="5"/>
    <d v="1944-10-30T00:00:00"/>
    <x v="0"/>
    <s v="30.10.1944 1101 mark gun batteries on island 627 to Walcheren from Woodhall Spa last heard by other sqn crew to bale out over sea, target indicator exploded in bay. Lost without trace 1205 (BCL). F/L AG St.John RNZAF +, F/O LVJ Dick RCAF +, St.John buried in Oostende New Communal Cem &quot;Serial Range DZ630 - DZ652. 23 Mosquito B.Mk1V. Powered by Merlin 21/23 engines. Part of a batch of 250 except for four conv.to PR.MkV111 and four conv.to NF.MkXV. Delivered by De Havilland. Airborne 1101 30Oct44 from Woodhall Spa to mark gun positions on the island. Last heard on R/T, in contact with another Squadron Mosquito, at 1205 reporting that a TI had exploded in the bomb bay and that they were baling out into the sea. F/L St.John, who had married Margaret St.John of Regina, Saskatchewan, is buried in Oostende New Communal Cemetery; F/O Dick is commemorated on Panel 245 of the Runnymede Memorial. F/L A.G.St.John RNZAF KIA F/O L.V.J.Dick RCAF KIA &quot; (Chorley via Lost Bombers) Missing (Walcheren) 30.10.44 believed target indicator exploded in bomb bay (Air Britain Serials)"/>
    <x v="0"/>
    <x v="25"/>
    <x v="1"/>
    <x v="1"/>
    <x v="4"/>
    <x v="1"/>
    <m/>
    <n v="10"/>
    <x v="36"/>
    <x v="0"/>
    <n v="1"/>
    <x v="0"/>
    <x v="58"/>
    <x v="0"/>
  </r>
  <r>
    <n v="3944"/>
    <s v="NS627"/>
    <x v="18"/>
    <s v="60 SAAF"/>
    <x v="1"/>
    <x v="0"/>
    <n v="30"/>
    <s v="October"/>
    <x v="5"/>
    <d v="1944-10-30T00:00:00"/>
    <x v="0"/>
    <s v="Engine cut after take-off for air test bellylanded 5m E of San Severo 30.10.44 (Air Britain Serials) Mosquito NS627 with Lieut. Van der Hoff flying and A/M Weir as a passenger took off on a test flight on the 30th, and the Port engine cut immediately after becoming airborne. The Pilot feathered the unserviceable prop, but was unable to maintain flying speed and height on the remaining engine and belly-landed about two miles from the aerodrome. The fuselage broke in two, and the aircraft is a Cat. III casualty, but again the crew were fortunate and escaped injury. (Squadron Summary for October 1944)"/>
    <x v="2"/>
    <x v="2"/>
    <x v="2"/>
    <x v="1"/>
    <x v="2"/>
    <x v="1"/>
    <m/>
    <n v="10"/>
    <x v="36"/>
    <x v="0"/>
    <n v="1"/>
    <x v="0"/>
    <x v="34"/>
    <x v="0"/>
  </r>
  <r>
    <n v="7416"/>
    <s v="KB199"/>
    <x v="13"/>
    <s v="1655MTU/128"/>
    <x v="0"/>
    <x v="8"/>
    <n v="30"/>
    <s v="October"/>
    <x v="5"/>
    <s v="30/31 October 1944"/>
    <x v="1"/>
    <s v="30.10.1944 1949 128 to Berlin from Wyton . Lost without trace (BCL). F/O KH King DFC +, F/O CM Arrieta DFM +, King buried in Reichswald Forrest Cem http://www.rafwyton.co.uk/wytonlosses1944.html says Arrieta was PoW. Missing (Berlin) 31.10.44 (Air Britain Serials) A German report posted by Gebhard Aders at http://www.luftwaffe-bullet-board.com/viewtopic.php?t=15357&amp;highlight=mosquito indicates a Mosquito came down at 00.16 on 31 October 2 km SE of Beckum, Lippstadt, likely a victim of flak."/>
    <x v="0"/>
    <x v="1"/>
    <x v="1"/>
    <x v="1"/>
    <x v="1"/>
    <x v="1"/>
    <m/>
    <n v="10"/>
    <x v="36"/>
    <x v="0"/>
    <n v="1"/>
    <x v="0"/>
    <x v="112"/>
    <x v="1"/>
  </r>
  <r>
    <n v="5685"/>
    <s v="MM628"/>
    <x v="22"/>
    <n v="85"/>
    <x v="0"/>
    <x v="17"/>
    <n v="30"/>
    <s v="October"/>
    <x v="5"/>
    <s v="30/31 October 1944"/>
    <x v="1"/>
    <s v="30.10.1944 85 BS from Swannington crashed. at Barchem in Gelderland province, 12km S Laren (BCL). F/S J Potts +, F/S PFJ Copp +, both rest in Laren General Cem 85 sqn Mosquito XIX MM628 VY-V t/o ? BS, Potts J F/S +, Copp P F J F/S +. Crashed at Barchem. Buried in Laren General Cemetery, Holland. (85 Sqn and 157 Sqn losses website) Missing from bomber support mission to Cologne 30.10.44 (Air Britain Serials) A German report posted by Gebhard Aders at http://www.luftwaffe-bullet-board.com/viewtopic.php?t=15557&amp;highlight=mosquito states this Mosquito came down at 20.00, 1km SW Laren, 5km NW Lochen, likely the victim of a night fighter."/>
    <x v="0"/>
    <x v="16"/>
    <x v="1"/>
    <x v="1"/>
    <x v="0"/>
    <x v="34"/>
    <m/>
    <n v="10"/>
    <x v="36"/>
    <x v="0"/>
    <n v="1"/>
    <x v="0"/>
    <x v="13"/>
    <x v="2"/>
  </r>
  <r>
    <n v="1748"/>
    <s v="HR369"/>
    <x v="12"/>
    <s v="1FU/47"/>
    <x v="3"/>
    <x v="16"/>
    <n v="31"/>
    <s v="October"/>
    <x v="5"/>
    <d v="1944-10-31T00:00:00"/>
    <x v="0"/>
    <s v="U/c collapsed on landing Yelahanka 31.10.44 (Air Britain Serials)"/>
    <x v="2"/>
    <x v="3"/>
    <x v="27"/>
    <x v="1"/>
    <x v="2"/>
    <x v="1"/>
    <m/>
    <n v="10"/>
    <x v="36"/>
    <x v="0"/>
    <n v="1"/>
    <x v="0"/>
    <x v="122"/>
    <x v="3"/>
  </r>
  <r>
    <n v="6677"/>
    <s v="PZ164"/>
    <x v="12"/>
    <n v="487"/>
    <x v="0"/>
    <x v="16"/>
    <n v="31"/>
    <s v="October"/>
    <x v="5"/>
    <d v="1944-10-31T00:00:00"/>
    <x v="0"/>
    <s v="31.10.1944 Bombing Gestapo Headquarter 487 to Aarhus DK from Thorney Island belly landed and burnt. Harplinge, Halmstad, Sweden 1245 (Nöd). W/C Thomas ok, F/L Humphry- Baker ok, Crew interned and returned to UK in November 44 For the &quot;Department of Useless Information&quot; I provide, below, the MI.9 report of W/C William Lewis Thomas, DSO, DFC, who force-landed in Sweden 1 November 1944. His report was based on interviews of 25 November 1944, jointly with his navigator, one F/L Humphrey-Baker (probably Peter Rodney Humphrey-Baker, DFC)._x000a__x000a_There are several interesting elements here, such as the rather humorous escape attempt by Thomas and the obvious confusion over the duties of the British Consul at Gothenburg. However, the most striking thing here is the mention of W/C Thomas - a temporarily interened office - being engaged in the ferrying of a PRU Mosquito within Sweden. One would have thought that any such aircraft, if still operational, would have been interned as well._x000a__x000a_&quot;We took off from Thorney Island at 0700 hours on 1 November 1944 in a Mosquito aircraft. We landed at Swanton Morley to refuel, taking off on our mission which was to bomb the Gestapo Headquarters at Aarhus, Denmark at 0930 hours._x000a__x000a_&quot;We had released our bombs and as we passed over the target at 100 feet the bombs which had been released by a preceding aircraft exploded. Our aircraft was damaged and we were forced to feather the starboard propeller. We therefore followed briefing instructions and orders from the formation leader and flew to Sweden._x000a__x000a_&quot;We landed in a field near the village of Harplinge, near Halmstadt, Sweden and burned the aircraft. A policeman held us until the Army authorities arrived. We were then taken to Halmstadt and billeted at the Grand Hotel under armed guard. An interrogation was attempted but was not pressed._x000a__x000a_&quot;On 2 November we were taken to Faulin via Gothenburg. At Gothenburg we escaped from our escort with the idea of reaching the British Consul. (We had been given to understand at the Squadron that if we could reach the British Consul in a neutral country we would be repatriated immediately._x000a__x000a_&quot;Wing Commander Thomas_x000a__x000a_&quot;I ran from the brightly lighted railway station at Gothenburg into a dark square. Running across the square I jumped over a low chain. In mid air I realised that I had jumped out over a canal but it was too late to do anything about it. I fell 15 feet into the water and was pulled out and recaptured by the escort, police and civilians._x000a__x000a_&quot;F/L Humphrey-Baker_x000a__x000a_&quot;I had been running just behind W/C Thomas and when he disappeared I realised his mistake and turned to one side just in time. I continued on and reached the British Consul, who immediately turned me over to the police, where I rejoined W/C Thomas. We were then taken to Falun together._x000a__x000a_&quot;On 3 November we were billeted at the Solliden Pensionat Hotel and we were kept there until 14 November. During that time W/C Thomas ferried a PRU Mosquito from Malmo to Linkaping at the request of the Air Attache. On 14 November we went to Stockholm to be repatriated. On 23 November we were sent to the UK by air.&quot;_x000a_(http://www.rafcommands.com/forum/showthread.php?t=3869) Damaged by blast from bombs Aarhus and failed to return 31.10.44 (Air Britain Serials)"/>
    <x v="0"/>
    <x v="23"/>
    <x v="1"/>
    <x v="1"/>
    <x v="4"/>
    <x v="1"/>
    <m/>
    <n v="10"/>
    <x v="36"/>
    <x v="0"/>
    <n v="1"/>
    <x v="0"/>
    <x v="47"/>
    <x v="0"/>
  </r>
  <r>
    <n v="2489"/>
    <s v="PZ386"/>
    <x v="12"/>
    <n v="605"/>
    <x v="0"/>
    <x v="5"/>
    <n v="31"/>
    <s v="October"/>
    <x v="5"/>
    <d v="1944-10-31T00:00:00"/>
    <x v="0"/>
    <s v="31.10.1944 pm Day ranger 605 to Tutow area (S of Greifswald) from Manston . Lost without trace (FCL). F/L AJ Craven DFC +, F/S LW Woodward DFM +, Aircraft movement card gives loss as 02.11.44 but might be recording delay. Both airmen buried in Kiel War Cem. May have been shot down by 3.7 cm flak at Eggebek airfield, though the Mosquito in question was apparently shot down at night, some time after October 7. (&quot;Raiders of the Reich&quot;) Missing 2.11.44 (Air Britain Serials) A German report posted by Gebhard Aders indicates a Mosquito came down at 17.27 on 31 October 1944 at Porrenkoog (Horrenkoog?) near Husum, exploded in the air."/>
    <x v="0"/>
    <x v="1"/>
    <x v="1"/>
    <x v="1"/>
    <x v="1"/>
    <x v="1"/>
    <m/>
    <n v="10"/>
    <x v="36"/>
    <x v="0"/>
    <n v="1"/>
    <x v="0"/>
    <x v="22"/>
    <x v="0"/>
  </r>
  <r>
    <n v="4208"/>
    <s v="MM181"/>
    <x v="20"/>
    <s v="109/692"/>
    <x v="0"/>
    <x v="8"/>
    <n v="31"/>
    <s v="October"/>
    <x v="5"/>
    <s v="31 October / 1 November 1944"/>
    <x v="1"/>
    <s v="31.10.1944 1809 692 to Hamburg from Gransden Lodge . Lost without trace (BCL). F/L L Shackman AFC +, Sgt AB McGlynn +, joint grave at Hamburg Ohlsdorf Cem Airborne 1809 31Oct44 from Gransden Lodge. Cause of loss and crash- site not established. Both are buried in a joint grave in Hamburg Cemetery, Ohlsdorf. F/L L.Shackman AFC KIA Sgt A.B.McGlynn KIA &quot; (Lost Bombers) Missing (Hamburg) 31.10.44 (Air Britain Serials) A German report posted by Gebhard Aders at http://www.luftwaffe-bullet-board.com/viewtopic.php?t=15558&amp;highlight= indicates a Mosquito came down at 21.37 at Mienenbuettel, 15km SW of Harburg, apparently a victim of engine trouble due to a flak hit, then a crash. This aircraft seems a good match."/>
    <x v="0"/>
    <x v="1"/>
    <x v="1"/>
    <x v="1"/>
    <x v="1"/>
    <x v="1"/>
    <s v="Bomber Command Losses says no Mosquitos were lost from the raid on Hamburg this night."/>
    <n v="10"/>
    <x v="36"/>
    <x v="0"/>
    <n v="1"/>
    <x v="0"/>
    <x v="66"/>
    <x v="0"/>
  </r>
  <r>
    <n v="4206"/>
    <s v="DZ352"/>
    <x v="4"/>
    <s v="540/8OTU"/>
    <x v="0"/>
    <x v="7"/>
    <n v="0"/>
    <s v="November"/>
    <x v="5"/>
    <s v="0 November 1944"/>
    <x v="0"/>
    <s v="To 4938M 11.44 (Air Britain Serials)"/>
    <x v="4"/>
    <x v="3"/>
    <x v="1"/>
    <x v="1"/>
    <x v="2"/>
    <x v="1"/>
    <m/>
    <n v="11"/>
    <x v="37"/>
    <x v="0"/>
    <n v="1"/>
    <x v="1"/>
    <x v="37"/>
    <x v="0"/>
  </r>
  <r>
    <n v="4897"/>
    <s v="MM386"/>
    <x v="18"/>
    <s v="USAAF"/>
    <x v="0"/>
    <x v="4"/>
    <n v="1"/>
    <s v="November"/>
    <x v="5"/>
    <d v="1944-11-01T00:00:00"/>
    <x v="0"/>
    <s v="653WRX 25BGR, 8th Air Force, Wendling/ nr Sta 118. Pilot Grimes, Robert G. Killed in Crash Landing. Category 4 damage, 06 November 1944. (http://www.aviationarchaeology.com) (MH - shouldn't this be Category 5 damage?) The Navigator on this aircraft was Clarence W Jodar KIA. crashed 1 Nov 44. This would be Wendling in Norfolk Station 118 392nd B/Grp. This is around 5 miles from my home. (from &quot;Tony&quot; - poster on www.mossie.org) 441106 GRIMES, ROBERT C. MOSQUITO MM-386 WENDLING, UK 25 FORCED LANDING; TREES (Thomas Ensminger) _x000a_Delivered Burtonwood 4 May 1944 _x000a_25th BG Rcn., _x000a_653 Squadron, O-Oboe_x000a_Accident 6 November 1944_x000a_Pilot R. C. Grimes_x000a_Navigator C. W. Jodar, both KIA_x000a__x000a_The crew of Lts. Robert C. Grimes/Clarence W. Jodar (MM386) flew a weather flight to Germany. The crew encountered adverse weather on return to Watton and diverted to North Pickenham, again because of very strong crosswinds at Watton. Flying on starbaord engine only because of fuel shortage, the pilot prepared for an emergency belly landing when contact was lost. On descent, the Mosquito flew into a row of trees shearing off six feet of the left wing. This caused the aircraft to roll over on to its back, then crash inverted into a field and explode upon impact. Both crew members were killed instantly. The tragedy occurred near the Wending Schoolhouse at approximaatley 2110 hours. _x000a__x000a_Norman Malayney To USAAF (Air Britain Serials)"/>
    <x v="2"/>
    <x v="7"/>
    <x v="55"/>
    <x v="1"/>
    <x v="2"/>
    <x v="1"/>
    <m/>
    <n v="11"/>
    <x v="37"/>
    <x v="0"/>
    <n v="1"/>
    <x v="0"/>
    <x v="33"/>
    <x v="0"/>
  </r>
  <r>
    <n v="4529"/>
    <s v="NS850"/>
    <x v="12"/>
    <n v="418"/>
    <x v="0"/>
    <x v="5"/>
    <n v="1"/>
    <s v="November"/>
    <x v="5"/>
    <d v="1944-11-01T00:00:00"/>
    <x v="0"/>
    <s v="Received from De Havilland, 14 February 1944. In accident, &quot;E&quot; Category, 1 November 1944. TH-M, letter on list dated 31 August 1944. Overshot landing at Hunsdon, crashed and burnt out. Crew unhurt (Air Britain) The ORB is silent on the issue of NS850. It does appear that it was operational that day, but no mention is made of an incident or loss of life with that a/c. I guess that doesn't confirm or deny your other sources, just that fact that it isn't detailed. (Mark Proulx) This was TH-M, Black Rufe (MH) Overshot landing from air test after feathering engine Hunsdon 1.11.44 DBF (Air Britain Serials) 01.11.44 105 Sqn. NS850 Overshot on landing at Hunsdon aerodrome, crashed and burnt out. Crew unhurt. (Mosquito Crash Log) NS850's Movement Card says:_x000a_MOSQUITO VI NS850_x000a_De Havilland Hatfield 555 Merlin 25_x000a__x000a_418 Sq 19.2.44._x000a_Cat E (date illegible)_x000a_(http://www.britmodeller.com/forums/index.php?/topic/27247-mosquito-radar-question/page-2)"/>
    <x v="2"/>
    <x v="2"/>
    <x v="2"/>
    <x v="1"/>
    <x v="2"/>
    <x v="1"/>
    <m/>
    <n v="11"/>
    <x v="37"/>
    <x v="0"/>
    <n v="1"/>
    <x v="0"/>
    <x v="30"/>
    <x v="0"/>
  </r>
  <r>
    <n v="1211"/>
    <s v="W4088"/>
    <x v="2"/>
    <s v="157/AAEE/51OTU"/>
    <x v="0"/>
    <x v="7"/>
    <n v="1"/>
    <s v="November"/>
    <x v="5"/>
    <d v="1944-11-01T00:00:00"/>
    <x v="0"/>
    <s v="When they flew into the Elephant Mountain. Crew: Capt. Jean De Goujon de Thuisy(Pilot)French - killed, P/O(138217)Joseph Alfred Georges Henri Marchal(Obs)RAFVR - killed, Craig Cum Buchan, N.Wales (http://aviation-safety.net/wikibase/wiki.php?id=15831) However, same database also says: Beauf spus after a tight turn, when a piece came off the port wing, inboard of the engines. Pilot but made a successful landing when the maschine was getting unpleasantly near the ground. Crew: Capt. Jean De Goujon de Thuisy(Pilot)French - survived, P/O(138217)Joseph Alfred Georges Henri Marchal(Obs)RAFVR - survived (http://aviation-safety.net/wikibase/wiki.php?id=15832) CWGC says Marchal perished. (MH) Flew into Mynydd Mawr nr Cwm Brychan N.Wales 1.11.44 (Air Britain Serials) 01.11.44 51 OTU. W4088 Navigational error. Route planned gave ample safety margin of high ground but it appears pilot turned east before correct time and crashed at Mynydd Mawr, Snowdonia, North Wales. (Mosquito Crash Log)"/>
    <x v="2"/>
    <x v="2"/>
    <x v="28"/>
    <x v="1"/>
    <x v="2"/>
    <x v="1"/>
    <m/>
    <n v="11"/>
    <x v="37"/>
    <x v="0"/>
    <n v="1"/>
    <x v="1"/>
    <x v="110"/>
    <x v="0"/>
  </r>
  <r>
    <n v="7288"/>
    <s v="LR327"/>
    <x v="12"/>
    <s v="21/487/418"/>
    <x v="0"/>
    <x v="5"/>
    <n v="1"/>
    <s v="November"/>
    <x v="5"/>
    <s v="1/2 November 1944"/>
    <x v="1"/>
    <s v="02.11.1944 Intruder Sortie 418 to Giessen from Hunsdon . Lost without trace (FCL). P/O JS Hill +, F/S GW Roach +, Navigator buried in Bad Tölz Cem, Dürnbach. Pilot no known grave Taken on strength at 418 Sqn. from No.10 Movements Unit, 7 June 1944; missing in action, 1 November 1944 (F/O J.S. Hill killed). TH-E, letter on list dated 31 August 1944. Bruchunterlage from 1/11/44 - 20.15, 10 km. W. Usingen/Taunus - Mosquito 100% Bruch: d. Nachtjäger (MH was contacted by the niece of George Roach. A letter from the RAF indicated F/S Roach had initially been buried at &quot;Catzenback&quot;, however a look at the map revealed a village named &quot;Cratzenbach&quot; exactly 10 kilometers west of Usingen. MH corresponded with Luftwaffe researcher Erich Brown to determine if a corresponding claim for a Mosquito had been lodged - the answer was no. A Luftwaffe nightfighter did crash 15 kilometers south of Limburg an der Lahn, very close to where LR327 was lost, however on further research it became clear that the Luftwaffe crash was on the night of 31 October / 1 November, almost certainly the victim of an 85 Sqn Mosquito. Two further Luftwaffe nighfighters were lost in a collision close to Mainz-Finthen, the crashes being witnessed by another 418 Squadron machine. Missing on night intruder to Giessen 1.11.44 (Air Britain Serials)      Sie stürzte bei Eckartshausen ab. Angegeben wird sie mit Büdingen. Eckartshausen ist ein Ortsteil. Diese Absturzstelle ist nur wenige hundert Meter von meinem Wohnort entfernt. Andere Mosquito Besatzungen berichteten das sie wohl abgeschossen wurde. Zuletzt gesehen wurde sie nördlich Hanau. Kurz vorher hätte eine andere Mosquito eine JU 88 abgeschossen. Zeitzeugen berichteten das die Mosquito als Feuerball abstürzte.  (Email to MH from SteffenR on the Luftwaffe Bullet Board)  Absturz im Kinzigtal: Die Luftfahrt im hessischen Kinzigtal von 1895 bis 1950, by Eckard Sauer, also says this Mosquito was shot down by a night fighter, at around 20.30 at Buedingen-Eckartshausen. However, MH is convinced that the reference to Eckartshausen is linked to the loss of NS677, a USAAF PR.XVI which was lost on 1 November on a sortie to Schweinfurt, and which according to the MACR came down at Arnstein-Schraudenbach. Arnstein is 8 km to the WSW of Eckartshausen. Schraudenbach, now apparently called Wenneck, is 3 km SE of Eckartshausen. Eckartshausen itself is only about 13km WSW of Schweinfurt.       Martin Bowman's excellent book 'Mosquito: Menacing the Third Reich' mentions 2nd Lt Vance Chipman and 1st Lt William G Cannon on pages 190 and 191 - a lot of detail about their 'Mickey' mission to Schweinfurt, shooting down and eventual capture and imprisonment in Stalag Luft III at Sagan. In the same book, between pages 96 and 97, is a photo of Vance Chipman (courtesy of Ken Godfrey) with his pet monkey, plus details of the Schweinfurt raid and his pre-war racing career, as well as his attempt to steal an Me109 whilst evading! His aircraft was called 'Chips Chariot'. "/>
    <x v="0"/>
    <x v="16"/>
    <x v="1"/>
    <x v="1"/>
    <x v="0"/>
    <x v="34"/>
    <s v="MH - Discussed this one with a 418 specialist. I thought it might be friendly fire, as another 418 Squadron aircraft claimed a Ju 88 in this area, however the surviving aircraft saw two other aircraft crash. Possible this aircraft and a Luftwaffe nightfighter shot each other down, hence no LW claims."/>
    <n v="11"/>
    <x v="37"/>
    <x v="0"/>
    <n v="1"/>
    <x v="0"/>
    <x v="30"/>
    <x v="0"/>
  </r>
  <r>
    <n v="6597"/>
    <s v="NS677"/>
    <x v="18"/>
    <s v="USAAF"/>
    <x v="0"/>
    <x v="0"/>
    <n v="1"/>
    <s v="November"/>
    <x v="5"/>
    <s v="1/2 November 1944"/>
    <x v="1"/>
    <s v="MACR 10237 1 November 1944, 25 Group MACR from NS677 654th B/Sqdn. 1 Nov 1944. Mission &quot;Mickey 11/2&quot;, Destination Schweinfurt, With Pilot CHIPMAN Vance, J., 0-1995872. &amp; Navigator CANNON William G., 0_669991 (Wounded). Both POWs. (post by &quot;Tony&quot; on www.mossie.org) - The report is not in good readable condition. However i can transcribe the part which may help. 1 Nov 44. 2115, German Report No, KU 3226. Crashed Arnstein-Schraudenbach. Target, Airbase Schwienfurt. Mosquito was shot down by flak. Reporting Office, Airbase HQ Schwienfurt. Place of internment, John V Chipman captured Dulag-Luft West. William G Cannon wounded, Hospital Ebelsbach (MH - Ebelsbach is ESE of Schweinfurt). H2X sortie (The Men Who Flew The Mosquito). Not delivered (Air Britain Serials) A German researcher in Eckartshausen, just to the ENE of Arnstein, informed MH &quot;Zeitzeugen berichteten das die Mosquito als Feuerball abstürzte&quot;: the Mosuqito came down in a ball of fire. A file at the footnote.com site notes that a German report states a Mosquito from 654 MB USAAF crashed near Arnstein at 2015."/>
    <x v="0"/>
    <x v="1"/>
    <x v="1"/>
    <x v="1"/>
    <x v="1"/>
    <x v="1"/>
    <m/>
    <n v="11"/>
    <x v="37"/>
    <x v="0"/>
    <n v="1"/>
    <x v="0"/>
    <x v="33"/>
    <x v="0"/>
  </r>
  <r>
    <n v="1445"/>
    <s v="DZ436"/>
    <x v="4"/>
    <s v="109/1655MTU"/>
    <x v="0"/>
    <x v="7"/>
    <n v="2"/>
    <s v="November"/>
    <x v="5"/>
    <d v="1944-11-02T00:00:00"/>
    <x v="0"/>
    <s v="1655 MTU 2/11/1944 Training DZ436 Mosquito IV T/o 1450 Wyton but swung to starboard and in trying to bring his aircraft back onto the centre line, over compensated and as a consequence he overstressed the udercarriage attachment points, thereby damaging the aircraft beyond worthwhile repair. F/O D GHannigan Swung on take-off Wyton 2.11.44 DBR (Air Britain Serials)"/>
    <x v="2"/>
    <x v="2"/>
    <x v="33"/>
    <x v="1"/>
    <x v="2"/>
    <x v="1"/>
    <m/>
    <n v="11"/>
    <x v="37"/>
    <x v="0"/>
    <n v="1"/>
    <x v="1"/>
    <x v="12"/>
    <x v="0"/>
  </r>
  <r>
    <n v="2689"/>
    <s v="MM753"/>
    <x v="25"/>
    <n v="219"/>
    <x v="0"/>
    <x v="2"/>
    <n v="2"/>
    <s v="November"/>
    <x v="5"/>
    <s v="2/3 November 1944"/>
    <x v="1"/>
    <s v="Another version states: After taking off on the evening of August 3rd, 1944 an RAF Mosquito of 219 Squadron misidentified and attacked a Short Stirling bomber which returned fire (with their relatively light .303 defensive weapons) and shot down the Mosquito near Maupertus. (12 O'Clock High Board) Confirmed as August 2/3 by FCWDv5 2nd Taf Vol 2 confirms the wheels-up landing at B58(Melsbroek) but has the date as 2/11/44 with the time as 23:23. It gives the crew as F/O F G REED +1. Damaged by fire from Stirling on night patrol and bellylanded Melsbroek 2.11.44 (Air Britain Serials)"/>
    <x v="0"/>
    <x v="14"/>
    <x v="42"/>
    <x v="1"/>
    <x v="4"/>
    <x v="1"/>
    <m/>
    <n v="11"/>
    <x v="37"/>
    <x v="0"/>
    <n v="1"/>
    <x v="0"/>
    <x v="76"/>
    <x v="2"/>
  </r>
  <r>
    <n v="1678"/>
    <s v="NS834"/>
    <x v="12"/>
    <s v="487/21"/>
    <x v="0"/>
    <x v="16"/>
    <n v="2"/>
    <s v="November"/>
    <x v="5"/>
    <d v="1944-11-02T00:00:00"/>
    <x v="1"/>
    <s v="2/11/44 NS834 FBVI To 487 sqdn 22/3/44 coded EG-G. On 2/11/44 W/O A D Smith and Flt Sgt G E Owen overshot a force-landing at Melsbroek after an engine failed, hitting an earth bank and house. Crew buried in Brussels Town Cemetery, Evere, Belgium. (Mike Packham on www.mossie.org) Coded G, time 00:35, crew (both F/S) KIA (2nd TAF) (Air Britain Serials)"/>
    <x v="2"/>
    <x v="7"/>
    <x v="2"/>
    <x v="1"/>
    <x v="2"/>
    <x v="1"/>
    <m/>
    <n v="11"/>
    <x v="37"/>
    <x v="0"/>
    <n v="1"/>
    <x v="0"/>
    <x v="48"/>
    <x v="0"/>
  </r>
  <r>
    <n v="1660"/>
    <s v="HR365"/>
    <x v="12"/>
    <s v="304FTU/47"/>
    <x v="3"/>
    <x v="16"/>
    <n v="3"/>
    <s v="November"/>
    <x v="5"/>
    <d v="1944-11-03T00:00:00"/>
    <x v="0"/>
    <s v="Overshot landing at Yelahanka 3.11.44 DBR (Air Britain Serials)"/>
    <x v="2"/>
    <x v="3"/>
    <x v="6"/>
    <x v="1"/>
    <x v="2"/>
    <x v="1"/>
    <m/>
    <n v="11"/>
    <x v="37"/>
    <x v="0"/>
    <n v="1"/>
    <x v="0"/>
    <x v="122"/>
    <x v="3"/>
  </r>
  <r>
    <n v="2922"/>
    <s v="KB426"/>
    <x v="28"/>
    <s v="139/608"/>
    <x v="0"/>
    <x v="8"/>
    <n v="3"/>
    <s v="November"/>
    <x v="5"/>
    <d v="1944-11-03T00:00:00"/>
    <x v="0"/>
    <s v="03.11.1944 2346 608 to Berlin from Downham Market swung to left and crashed in building. close to Downham Market airfield (BCL). F/O CH Lockyer ok, , Swung on take-off and hit building Downham Market 3.11.44 (Air Britain Serials)"/>
    <x v="2"/>
    <x v="7"/>
    <x v="33"/>
    <x v="1"/>
    <x v="2"/>
    <x v="1"/>
    <m/>
    <n v="11"/>
    <x v="37"/>
    <x v="0"/>
    <n v="1"/>
    <x v="0"/>
    <x v="107"/>
    <x v="1"/>
  </r>
  <r>
    <n v="3096"/>
    <s v="PZ304"/>
    <x v="12"/>
    <n v="21"/>
    <x v="0"/>
    <x v="16"/>
    <n v="3"/>
    <s v="November"/>
    <x v="5"/>
    <d v="1944-11-03T00:00:00"/>
    <x v="0"/>
    <s v="It seems that on 04/11/1944 Mosquito VI 21 Sqdn serialnumber PZ-304 made an emergency landing at Melsbroek (B58). Who were the crew ? 2nd TAF Vol 2(Shores/Thomas) records this a/c as landing at B58 around 0400 following flak damage.The crew were:- F/Lt F A Birt F/Sgt A Cassely The date,however,is given as 30/11/44 (http://www.rafcommands.com/dcforum/DCForumID6/14997.html) Hit by flak on night intruder and crashlanded Melsbroek 3.11.44 (Air Britain Serials)"/>
    <x v="1"/>
    <x v="1"/>
    <x v="1"/>
    <x v="1"/>
    <x v="1"/>
    <x v="1"/>
    <m/>
    <n v="11"/>
    <x v="37"/>
    <x v="0"/>
    <n v="1"/>
    <x v="0"/>
    <x v="48"/>
    <x v="0"/>
  </r>
  <r>
    <n v="6849"/>
    <s v="HR185"/>
    <x v="12"/>
    <n v="464"/>
    <x v="0"/>
    <x v="16"/>
    <n v="3"/>
    <s v="November"/>
    <x v="5"/>
    <s v="3/4 November 1944"/>
    <x v="1"/>
    <s v="McCrone and Phippen were lost 3/4 November 1944 in HR185 according to the Squadron ORB. Served with 464 Sqn, under RAF control 9/43 to 3/4/44. Lost to Flak and W/O. J.McCrone &amp; FSgt T.Phippen killed. (Brian Fillery's website) 3/4 February 1945 (FCWDv5) To 5030M 4.2.45 (Air Britain Serials)"/>
    <x v="0"/>
    <x v="1"/>
    <x v="1"/>
    <x v="1"/>
    <x v="1"/>
    <x v="1"/>
    <m/>
    <n v="11"/>
    <x v="37"/>
    <x v="0"/>
    <n v="1"/>
    <x v="0"/>
    <x v="46"/>
    <x v="3"/>
  </r>
  <r>
    <n v="6837"/>
    <s v="HR245"/>
    <x v="12"/>
    <n v="464"/>
    <x v="0"/>
    <x v="16"/>
    <n v="3"/>
    <s v="November"/>
    <x v="5"/>
    <s v="3/4 November 1944"/>
    <x v="1"/>
    <s v="W/O J.I. McCone and F/Sgt. T.G. Phippen, lost near Appeldoorn. FTR from Holland / NW Germany, lost estimated around 01:30, both crew killed, pilot name McCrone (2nd TAF) German report says Mosquito crashed 0154 on the southern border of Appeldoorn on 4 November. Missing 3.11.44 (Air Britain Serials)"/>
    <x v="3"/>
    <x v="4"/>
    <x v="1"/>
    <x v="1"/>
    <x v="3"/>
    <x v="1"/>
    <m/>
    <n v="11"/>
    <x v="37"/>
    <x v="0"/>
    <n v="1"/>
    <x v="0"/>
    <x v="46"/>
    <x v="3"/>
  </r>
  <r>
    <n v="6686"/>
    <s v="MM197"/>
    <x v="20"/>
    <s v="109/128"/>
    <x v="0"/>
    <x v="8"/>
    <n v="3"/>
    <s v="November"/>
    <x v="5"/>
    <s v="3/4 November 1944"/>
    <x v="1"/>
    <s v="04.11.1944 2333 128 to Berlin from Wyton on return engine failed on approach to runway, plane cartwheeled and crashed. just short of runway Wyton airfield 0502 (BCL). F/O EP Wallace DFC +, Sgt RA Soutar +, both rest in their home towns F/O Wallace was taken to RAF hospital at Ely but died from his injuries. (http://www.rafwyton.co.uk/wytonlosses1944.html) &quot;Serial Range MM181 - MM205. 24 Mosquito B.MkXV1. Powered by Merlin 72/73 engines. Part of a batch of 152 delivered by De Havilland (Hatfield) between 24Nov43 and 4Dec44. MM170 was not delivered. Airborne 2333 3Nov44 from Wyton. On return an engine failed and on final approach, a wingtip brushed the ground, causing the Mosquito to cartwheel and crash 0502 just short of the runway threshold, and near a bulk fuel store. F/O Wallace was taken to RAF Hospital Ely where he died from his injuries. Both were taken to their homes for burial. F/O E.P.wallace DFC Inj Sgt R.A.Soutar KIA &quot; (Chorley via Lost Bombers) Engine cut after take-off for Berlin wingtip hit ground on approach crash-landed Wyton 4.11.44 DBF (Air Britain Serials) 04.11.44 128 Sqn. MM197 Swung at Wyton aerodrome and wingtip dug in. Two killed. (Mosquito Crash Log)"/>
    <x v="2"/>
    <x v="7"/>
    <x v="2"/>
    <x v="1"/>
    <x v="2"/>
    <x v="1"/>
    <m/>
    <n v="11"/>
    <x v="37"/>
    <x v="0"/>
    <n v="1"/>
    <x v="0"/>
    <x v="112"/>
    <x v="0"/>
  </r>
  <r>
    <n v="1570"/>
    <s v="HP967"/>
    <x v="12"/>
    <s v="1FU/235"/>
    <x v="0"/>
    <x v="12"/>
    <n v="4"/>
    <s v="November"/>
    <x v="5"/>
    <d v="1944-11-04T00:00:00"/>
    <x v="0"/>
    <s v="POWELL, Fg Off Harold Llewellyn, NZ412734, RNZAF - Mosquito Pilot 235 Sqn, RAF - 4 Nov 1944 (Age 28); Norway. (New Zealand Fighter Pilots Museum) F/O Norman L. Redford, navigator, also KIA. L of 235 Squadron, LA-L. Crashed into the ground a few miles east of Kinn on the island of Storoya. Powell was on his third operation with 235 Squadron, having completed a tour on Warwicks with 179 Squadron (A Separate Little War). See also http://home.no.net/kjellsor/stavoya.html Shot down by flak attacking convoy off Kinn Norway 4.11.44 (Air Britain Serials)"/>
    <x v="0"/>
    <x v="1"/>
    <x v="1"/>
    <x v="1"/>
    <x v="1"/>
    <x v="1"/>
    <m/>
    <n v="11"/>
    <x v="37"/>
    <x v="0"/>
    <n v="1"/>
    <x v="0"/>
    <x v="97"/>
    <x v="3"/>
  </r>
  <r>
    <n v="5492"/>
    <s v="LR363"/>
    <x v="12"/>
    <n v="248"/>
    <x v="0"/>
    <x v="12"/>
    <n v="4"/>
    <s v="November"/>
    <x v="5"/>
    <d v="1944-11-04T00:00:00"/>
    <x v="0"/>
    <s v="Anti—shipping strike flown by mixed Mosquito strike force of 235. 248 squadrons sight a convoy near Kinn and proceed to attack.Mosquito &quot;L&quot; of 235 squadron flown by pilot Flying Officer H.L. Powell and navigator Flying Officer N.L. Redford was hit by flak and crashed one mile South Fast of the town, both crew members being killed. They were later buried in Stavne cemetery at Trondhiem. (http://www.scotshistoryonline.co.uk/sorties.html) Anti-shipping recce from Bremanger to Utvaer. Took off 1129 and at 1330 found and attacked two merchant ships by the island of Kinn, 12 km WSW of Florø. Both vessels were left smoking, but HP967, hit either by light flak from the ships or by shore-based heavy flak, was afterwards seen to crash and burn on the island of Storøya, 7 km E of Kinn. The two crew were buried at Florø, but later reinterred in a joint grave at Trondheim. Source: For Your Tomorrow&quot; (Vol. 2), author Errol Martyn. Regards from Holland, Henk. (http://f16.parsimony.net/forum28300/messages/5451.htm) Powell, Harold Llewellyn F/O - RNZAF &gt;Redford, Norman Louis F/O _x000a__x000a_LR363 was K on 248 Squadron on 15 July 1944 (Squadron ORB) 11/04/1944 LR363 WR-T of 248 Squadron crash-landed wheels up at Portreath on return after combat the crew of F/Lt S.G. Nunn and navigator F/O J.M. Carlin were uninjured. (http://www.rafdavidstowmoor.org/pages/crash_log/crashlog44.htm) Crashed nr Sumburgh returning from strike 4.11.44 (Air Britain Serials)"/>
    <x v="1"/>
    <x v="1"/>
    <x v="1"/>
    <x v="1"/>
    <x v="1"/>
    <x v="1"/>
    <m/>
    <n v="11"/>
    <x v="37"/>
    <x v="0"/>
    <n v="1"/>
    <x v="0"/>
    <x v="52"/>
    <x v="0"/>
  </r>
  <r>
    <n v="5125"/>
    <s v="NS620"/>
    <x v="18"/>
    <s v="USAAF"/>
    <x v="0"/>
    <x v="4"/>
    <n v="4"/>
    <s v="November"/>
    <x v="5"/>
    <d v="1944-11-04T00:00:00"/>
    <x v="0"/>
    <s v="NS620 - lost on its first Skywave. My short note says the crew got out and the aircraft crashed before landing at San Severo, but I've no indication how far away &quot;before&quot; meant. I've got the crash date (taken from the mission report) listed as 4 November 1944. (Dana Bell)_x000a__x000a_NS620 was lost on a Skywave to Italy. At the begining of the flight the crew lost the intercom for communicating between pilot and navigator. The pilot would not listen when the navigator advised him to return to base, and instead proceeded with the mission. _x000a__x000a_The navigator, Richard Wright, communicated with the pilot by writing notes in his navigation log book for the pilot to read, providing headings,time, etc. to Italy. The pilot responded also by writing questions in the log. When they arrived, the west side of Italy was covered in cloud. The pilot refused to believe Wright for direction headings, and went on radio, requesting directional assistance, which the navigator could not hear. The pilot vectored the aircraft all over Italy for the next 1:15 hours. Eventually, they experienced problems when the pilot descended and tried to fly under the weather. The engines iced-up forcing both men to bailout. Before leaving the aircraft, Wright tucked the navigation log snuggly into his pants for safe keeping. This evidence at the accident investigation board at San Severo attributed the aircraft loss to pilot error. _x000a__x000a_Richard Wright from California enlisted in the RCAF and flew as navigator on a tour with an RAF Pathfinder unit in England. He then transfer to the USAAF and assigned to Watton, Post-war he became a lawyer and member of the California State Assembly. He died 5 May 1993. I met him at a 25th BG reunion at Wright Patterson AFB and sent him a letter asking for information on this particular mission. It was only after he died that I received a response. Just before he succumbed to cancer, his wife brought him his log books and he dictated a five page letter detailing in chronology each event of the above mission, xerox copies of log book pages, along with further information and copy photos regarding his Frantic mission to the USSR. _x000a__x000a_After hospital recovery, the pilot transfered to HQ 325 PG on Col Elliot Roosevelt's staff. He was a former US Olympic champion swimmer. He declined a telephone interview and failed to respond to my letter requesting assistance in documenting the early 802nd development at Watton. _x000a__x000a_Roger Freeman is INCORRECT and his books contain several errors on the 25th BG. I previously brought this matter to his attention. No doubt future researchers will continue referencing these errors. If mis-information is published often enough, it eventually becomes accepted as the gospel truth. History is changed forever (Norman Malayney) (Air Britain Serials)"/>
    <x v="0"/>
    <x v="12"/>
    <x v="1"/>
    <x v="1"/>
    <x v="4"/>
    <x v="1"/>
    <m/>
    <n v="11"/>
    <x v="37"/>
    <x v="0"/>
    <n v="1"/>
    <x v="0"/>
    <x v="33"/>
    <x v="0"/>
  </r>
  <r>
    <n v="5555"/>
    <s v="NS934"/>
    <x v="12"/>
    <n v="107"/>
    <x v="0"/>
    <x v="16"/>
    <n v="4"/>
    <s v="November"/>
    <x v="5"/>
    <s v="4/5 November 1944"/>
    <x v="1"/>
    <s v="4/5 November 1944, 23:35, coded K, W/O W.H. Mitton and Sgt. E.J. Wilby both OK. (2nd TAF) Hit by flak and crashlanded at Manston 4.11.44 (Air Britain Serials)"/>
    <x v="1"/>
    <x v="1"/>
    <x v="1"/>
    <x v="1"/>
    <x v="1"/>
    <x v="1"/>
    <m/>
    <n v="11"/>
    <x v="37"/>
    <x v="0"/>
    <n v="1"/>
    <x v="0"/>
    <x v="57"/>
    <x v="0"/>
  </r>
  <r>
    <n v="5544"/>
    <s v="MM394"/>
    <x v="18"/>
    <n v="140"/>
    <x v="0"/>
    <x v="0"/>
    <n v="5"/>
    <s v="November"/>
    <x v="5"/>
    <d v="1944-11-05T00:00:00"/>
    <x v="0"/>
    <s v="MH - is this confused with NS563? Damaged 5.11.44 NFT (Air Britain Serials)"/>
    <x v="6"/>
    <x v="3"/>
    <x v="1"/>
    <x v="1"/>
    <x v="2"/>
    <x v="1"/>
    <m/>
    <n v="11"/>
    <x v="37"/>
    <x v="0"/>
    <n v="1"/>
    <x v="0"/>
    <x v="56"/>
    <x v="0"/>
  </r>
  <r>
    <n v="250"/>
    <s v="HJ669"/>
    <x v="6"/>
    <s v="418/151/487/21/613/305/13OTU"/>
    <x v="0"/>
    <x v="7"/>
    <n v="6"/>
    <s v="November"/>
    <x v="5"/>
    <d v="1944-11-06T00:00:00"/>
    <x v="0"/>
    <s v="Spun into ground Harwell 6.11.44 (Air Britain Serials) 06.11.44 13 OTU. HJ669 In flight at five hundred feet after port engine failed, pilot turned to port against dead engine, stalled and crashed into the ground at Harwell aerodrome, killing one. (Mosquito Crash Log)"/>
    <x v="2"/>
    <x v="2"/>
    <x v="2"/>
    <x v="1"/>
    <x v="2"/>
    <x v="1"/>
    <m/>
    <n v="11"/>
    <x v="37"/>
    <x v="0"/>
    <n v="1"/>
    <x v="1"/>
    <x v="39"/>
    <x v="0"/>
  </r>
  <r>
    <n v="5209"/>
    <s v="NS568"/>
    <x v="18"/>
    <s v="USAAF"/>
    <x v="0"/>
    <x v="4"/>
    <n v="6"/>
    <s v="November"/>
    <x v="5"/>
    <d v="1944-11-06T00:00:00"/>
    <x v="0"/>
    <s v="653WRX 25BGR, 8th Air Force. Pilot Kaellner, Otto E. Killed in Crash Landing at North Pickenham/2mi W. Category 4 damage, 06 November 1944. (http://www.aviationarchaeology.com) Mosquito crashed Germany 6 Nov 1944 1st Lt Otto E. Kaellner. &amp; Lt Edwin R. Cerrutti. of the 654th B/Sqdn. As detailed in Accounts of the 25th B/Grp by George R Sesler. (poster on www.mossie.org) Crashed following a Mickey sortie using H2S (The Men Who Flew The Mosquito). 441106 KNELLNER, OTTO E. MOSQUITO NS-568 NORTH PICKENHAM, UK 25 LANDING (Thomas Ensminger - MH Should be KAELLNER) SOC 30.12.44 (Air Britain Serials)"/>
    <x v="2"/>
    <x v="7"/>
    <x v="40"/>
    <x v="1"/>
    <x v="2"/>
    <x v="1"/>
    <s v="Don't know what to make of this - one source says crashed in Germany, another in U.K."/>
    <n v="11"/>
    <x v="37"/>
    <x v="0"/>
    <n v="1"/>
    <x v="0"/>
    <x v="33"/>
    <x v="0"/>
  </r>
  <r>
    <n v="3178"/>
    <s v="W4066"/>
    <x v="3"/>
    <s v="105/8OTU"/>
    <x v="0"/>
    <x v="7"/>
    <n v="6"/>
    <s v="November"/>
    <x v="5"/>
    <d v="1944-11-06T00:00:00"/>
    <x v="0"/>
    <s v="MAYES, Colin Walter - (Flight Lieutenant); Service Number - 409565; File type - Casualty - Repatriation; Aircraft - Mosquito W4066; Place - Lincolnshire, United Kingdom; Date - 6 November 1944 Barcode 1074080 Engine caught fire and u/c fell down rolled and dived into ground 3m SE of Coningsby 6.11.44 (Air Britain Serials) 06.11.44 8 OTU. W4066 Port engine caught fire and aircraft became uncontrollable. Navigator baled out but his parachute failed to open, pilot was killed when the aircraft crashed at Bunkers Hill near Coningsby, Lincs. (Mosquito Crash Log)"/>
    <x v="2"/>
    <x v="2"/>
    <x v="7"/>
    <x v="1"/>
    <x v="2"/>
    <x v="1"/>
    <m/>
    <n v="11"/>
    <x v="37"/>
    <x v="0"/>
    <n v="1"/>
    <x v="1"/>
    <x v="37"/>
    <x v="0"/>
  </r>
  <r>
    <n v="2545"/>
    <s v="HK357"/>
    <x v="2"/>
    <s v="25/456"/>
    <x v="0"/>
    <x v="5"/>
    <n v="6"/>
    <s v="November"/>
    <x v="5"/>
    <s v="6/7 November 1944"/>
    <x v="1"/>
    <s v="07.11.1944 Intruder sortie 456 over Belgium from Ford . Lost without trace (FCL). Lt EM Woodward +, Ens WG Madden +, no known graves, no further info Served with 456 Sqn 06/44 to 07/11/44, under RAF control. Two USMC/USN exchange Pilots, Lt E.Woodward and Ens W.G.Madden failed to return 07/11/44. (Brian Fillery's website) Patrol over Holland and Belgium (Fighter Nights) I moved south to Brighton .There I grew more friendly with &quot; Woody&quot; Woodward the US Navy flyer. He was evaluating the De Havilland Mosquito for the US Navy.He and his colleagues found flying in overcast Europe difficult after training in the clear blue skies of the United States._x000a__x000a_We had very little food.Ours was an open house to all servicemen.People came in with their own contributions.One RAF type came with a string of onions his father had grown.Later in the war the Americans were very generous arriving with cartons of Phillip Morris cigarettes(Mother smoked like a chimney!),tins of salted peanuts,sweets,chewing gum and all sorts of goodies._x000a__x000a_Bruce and Barney ,two Australian airmen who were inseperable, were always good fun.Rayne Denis Schultz-a Canadian air ace frequently called with his US Navy friend Lt (JG) Everett Merton Woodward - a Mosquito pilot._x000a__x000a_He once confided he and his navigator thought they were over the English Channel when in fact they were over the Irish sea!_x000a__x000a_In November 1944 I returned home to Cranfield to see my parents.I had arranged to meet &quot;Woody&quot; at a dance at the officers mess in Cranfield .I struggled up by train. He was to fly up from Ford where he was based._x000a__x000a_I arrived at the dance but he didn't show up.I asked a friend where he was to be told fairly casually that he hadn't returned from a mission.I was only just 20 and had lost my first serious boyfriend.Distraught I returned home.Only my father was there .I cried and cried and cried.He didn't know what to do._x000a__x000a_Later the US embassy informed me that &quot;Woody&quot; and his navigator were missing presumed dead while operating somewhere around Arnhem in Holland._x000a__x000a_I had his mother's address but for some reason I didn't contact her .Years later I took my children to see his name engraved on the memorial wall at the American forces cemetary in Madingley near Cambridge.His death was the harsh climax of war for me_x000a_(http://www.bbc.co.uk/ww2peopleswar/stories/28/a7257828.shtml) Missing 7.11.44 (Air Britain Serials)"/>
    <x v="3"/>
    <x v="4"/>
    <x v="1"/>
    <x v="1"/>
    <x v="3"/>
    <x v="1"/>
    <m/>
    <n v="11"/>
    <x v="37"/>
    <x v="0"/>
    <n v="1"/>
    <x v="0"/>
    <x v="20"/>
    <x v="2"/>
  </r>
  <r>
    <n v="2637"/>
    <s v="KB353"/>
    <x v="13"/>
    <s v="608/139/128"/>
    <x v="0"/>
    <x v="8"/>
    <n v="6"/>
    <s v="November"/>
    <x v="5"/>
    <s v="6/7 November 1944"/>
    <x v="1"/>
    <s v="06.11.1944 1815 128 to Gelsenkirchen from Wyton . Lost without trace (BCL). F/L JL Ellis +, Sgt DW Brittan +, no further info Missing (Gelsenkirchen) 7.11.44 (Air Britain Serials) Both crew are remembered on Runnymede. MH - Friendly fire?"/>
    <x v="3"/>
    <x v="4"/>
    <x v="1"/>
    <x v="1"/>
    <x v="3"/>
    <x v="1"/>
    <m/>
    <n v="11"/>
    <x v="37"/>
    <x v="0"/>
    <n v="1"/>
    <x v="0"/>
    <x v="112"/>
    <x v="1"/>
  </r>
  <r>
    <n v="1386"/>
    <s v="KB364"/>
    <x v="13"/>
    <n v="608"/>
    <x v="0"/>
    <x v="8"/>
    <n v="6"/>
    <s v="November"/>
    <x v="5"/>
    <s v="6/7 November 1944"/>
    <x v="1"/>
    <s v="06.11.1944 1743 608 to Gelsenkirchen from Downham Market crashed probably due to icing. at Bawdeswell, east mainroad Norwich to Fakenham, about 13miles NE Norwich 2045 (BCL). P/O J McLean +, Sgt ML Tansley +, McLean lies in Tranent New Cem, Tansley buried in Fulham Old Cem_x000a__x000a__x000a_It was one of twelve aircraft from 608 Squadron which set out from Bexwell, Norfolk, known then as RAF Downham Market, to attack Gelsenkirchen in Germany on 6th November 1944. The attack was a diversionary raid to draw German fighters away from two bigger raids elsewhere. ( 235 Lancaster bombers attacking the canal at Gravenhorst and 129 attacking Koblenz.) The attack commenced as planned, five minutes ahead of the two other raids at 19.25 hours. The Mosquitos dropped a mixture of red and green target indicators and high explosive bombs from 25,000ft. A few searchlights and very light flak were reported by crews over Gelsenkirchen. Eleven of the Mosquitoes from 608 Squadron carried out successful missions and returned safely to Norfolk. _x000a__x000a_Cloud and icing conditions were encountered . KB364 is thought to have become severely iced-up during the return descent through cloud over Norfolk , and it was considered likely at the time that the pilot lost control and was unable to maintain height. The aircraft hit some electricity cables in the Reepham Road and struck All Saints Church, setting it on fire. Parts of the aircraft carried on and hit Barwick House and Chaucer House opposite, causing considerable damage to both. Debris was spread over a wide area. The crash took place at 20.45hrs. _x000a_The Dereham Fire Brigade and firefighters from the American airbase at Attlebridge (Weston Longville) attended and it took four hours to control the blaze. _x000a__x000a_Stephanie Leitch (nee Bugdale) was 8yrs old at the time, living at Kenway cottage in the Street - &quot;I remember seeing one of the plane's wheels, on fire, rolling down the street towards us. Since this was a few moments after the impact - we had time to come out to see the source of the noise - the wheel must have landed on the roof of Barwick House and from there rolled down onto the road. There was, incidentally, a fire appliance behind Chaucer House, where Mr Lloyd Lewis had a steel workshop. Unluckily the flaming debris blocked access to it, and they had to wait for help from the USAF at Weston Longville. The Bawdeswell fire team consisted of Ambrose Frankland, Sam Muttock, Billy Hagen and Arthur Currie.&quot; _x000a__x000a_Remarkably, no civilians were injured._x000a__x000a_Both crew members died in the crash. Pilot Officer James McLean (195130) aged 26, who was the son of William and Alison Pringle McLean of Bents, West Lothian, Scotland, and Sergeant Mervyn Lambert Tansley (1604944) aged 21, the son of Frederick Freeman and Alice Maud Tansley of Fulham, London. Both crewmen were members of the RAF(VR), the volunteer reserve. McLean is buried in Tranent new Cemetery, East Lothian, section A, grave 409. Tansley is buried in Fulham old Cemetery, City of London, section 1, grave 14. _x000a__x000a_This is believed to have been the only Norfolk church to be destroyed in this way. _x000a__x000a_More details of the aircraft. KB364 was a Mosquito B Mk.XX (Canadian version of the British B Mk.V) and was built by DeHaviland (Canada) at their Downsview, Toronto plant, under contract No. BsB 2115. The aircraft was fitted with two Packard Merlin 33 engines. It was flown to Britain via Gander in Newfoundland, and arrived at Prestwick on 20th July 1944. It was delivered to No.13 Maintenance Unit at Henlow for modifications on 23rd July 1944. On 13th August 1944 she was delivered to 608 Squadron (North Riding Squadron), which reformed on 1st August 1944 at RAF Downham Market, as part of 8 Group's Light Night Striking Force. It is recorded as suffering damage and being repaired on site between 29th August and 23rd October. _x000a__x000a_The above information taken from the notes of Bob Collis, Norfolk and Suffolk Aviation Museum, Flixton, Suffolk, and the eye-witness report sent in by Stephanie Leitch of St Albans. http://www.bawdeswell.net/rtwebsite/villages/Bawdeswell/Baw%20Ch/Mosquito.htm_x000a__x000a_&quot;Serial Range KB325 - KB629. 45 Mosquito B.MkXX. Part of a batch of 245, including nine to the USAAF as F8, delivered by De Havilland (Toronto) Canada. Airborne 1743 6Nov44 from Downham market. Crashed 2045, possibly due to icing, at Bawdeswell, a village just to the east of the main road between Norwich and Fakenham and about 13 miles NE from the former. P/O McLean is buried in Tranent New Cemetery; Sgt Tansley in Fulham Old Cemetery. Sgt M.L.Tansley KIA P/O J.McLean KIA &quot; (Chorley via Lost Bombers) Dived into ground Boardswell Norfolk 6.11.44 (Air Britain Serials) 06.11.44 608 Sqn. KB364 It is considered that the pilot lost control descending through cloud and severe icing conditions and was unable to regain control before ground level, crashing at Boardswell, Norfolk. (Mosquito Crash Log)"/>
    <x v="2"/>
    <x v="7"/>
    <x v="143"/>
    <x v="1"/>
    <x v="2"/>
    <x v="1"/>
    <m/>
    <n v="11"/>
    <x v="37"/>
    <x v="0"/>
    <n v="1"/>
    <x v="0"/>
    <x v="107"/>
    <x v="1"/>
  </r>
  <r>
    <n v="1989"/>
    <s v="MM624"/>
    <x v="22"/>
    <s v="DH/85"/>
    <x v="0"/>
    <x v="17"/>
    <n v="6"/>
    <s v="November"/>
    <x v="5"/>
    <s v="6/7 November 1944"/>
    <x v="1"/>
    <s v="06.11.1944 1730 in support of Koblenz operation 85 Bomber Support from Swannington . Lost without trace (BCL). F/L MHC Philips pow, F/L DV Smith pow 06 Nov 1944 85 sqn Mosquito XIX MM624 VY-Q t/o/1730 BS, Phillips M H C F/L pow, Smith D V F/L pow. Supporting raid on Koblenz. (85 Sqn and 157 Sqn losses website) Crew failed to return from sortie on 6/7 November after being fired on by British bomber, setting one engine ablaze, then being attacked by a German night fighter, apparently an He 219, (Confounding the Reich) though Tony Woods' list of Luftwaffe claims do not offer any likely German claims. Missing 7.11.44 (Air Britain Serials) MH - Is the story of the British bomber, followed by the night fighter, confused with NT494? Seems exactly the same. AIR 14/3460 says NT494 was the aircraft which suffered the bomber/fighter attacks, with MM624's loss being described as &quot;fighter&quot; only. MH - see if the POW report has anything useful, especially time and place of loss, as there were five claims for Ju 88s and Ju 188s shot down over the continent on this night. The aircraft was airborne at 1730 Hours on 6th November 1944 from Swannington in support of the main bomber force on an operation against Koblenz and FL M H C Phillips was captured on 10th November 1944 at Hackenburg (MH - Must be Hachenburg). He reported suffering with frostbite when he was captured. The cause of loss and crash-site have not been established. FL D V Smith reported that he was captured on 8th October 1944? at a point 5 miles South east of Altenkirchen. (http://kenfentonswar.com/no-2-sfts-service-flying-training-school-brize-norton-oxfordshire/) Locations given are about 37 - 50 km ESE of Bonn."/>
    <x v="0"/>
    <x v="32"/>
    <x v="1"/>
    <x v="1"/>
    <x v="0"/>
    <x v="1"/>
    <m/>
    <n v="11"/>
    <x v="37"/>
    <x v="0"/>
    <n v="1"/>
    <x v="0"/>
    <x v="13"/>
    <x v="2"/>
  </r>
  <r>
    <n v="7689"/>
    <s v="PZ217"/>
    <x v="12"/>
    <n v="515"/>
    <x v="0"/>
    <x v="5"/>
    <n v="6"/>
    <s v="November"/>
    <x v="5"/>
    <s v="6/7 November 1944"/>
    <x v="1"/>
    <s v="06.11.1944 1820 heading for vicinity of Nordholz and Stade 515 BS from Little Snoring last heard 2214 by 100 Group listening post &quot;Is Base ok for me , will go to Woodbridge&quot;, nothing further heard. Lost without trace 2214 (BCL). F/L TN Cooper +, F/O KH Bonner +, no further info. Aircraft squadron letter was K according to an account by the pilot who had previously flown the plane regularly, P/O Chris Harrison (The Men Who Flew the Mosquito, ,which says Nav was F/L M.W. Huggins). 6/7 November 1944 (FCWDv5) Missing on return from patrol to Nordholz 6.11.44 presumed ditched in bad weather (Air Britain Serials)"/>
    <x v="0"/>
    <x v="11"/>
    <x v="1"/>
    <x v="1"/>
    <x v="4"/>
    <x v="1"/>
    <m/>
    <n v="11"/>
    <x v="37"/>
    <x v="0"/>
    <n v="1"/>
    <x v="0"/>
    <x v="83"/>
    <x v="0"/>
  </r>
  <r>
    <n v="3795"/>
    <s v="PZ238"/>
    <x v="12"/>
    <n v="305"/>
    <x v="0"/>
    <x v="16"/>
    <n v="6"/>
    <s v="November"/>
    <x v="5"/>
    <s v="6/7 November 1944"/>
    <x v="1"/>
    <s v="6 Nov D.H. Mosquito no. PZ238. Shot down by flak while attacking enemy's M/T near Harff in Holland. Lost were F/O Mochnacki and P/O Szwarnowiecki. 6/7 November 1944 (FCWDv5) Lost around 22:00 6/7 November, coded D (2nd TAF). Missing from night intruder over Netherlands 7.11.44 (Air Britain Serials)"/>
    <x v="0"/>
    <x v="1"/>
    <x v="1"/>
    <x v="1"/>
    <x v="1"/>
    <x v="1"/>
    <m/>
    <n v="11"/>
    <x v="37"/>
    <x v="0"/>
    <n v="1"/>
    <x v="0"/>
    <x v="60"/>
    <x v="0"/>
  </r>
  <r>
    <n v="253"/>
    <s v="DD734"/>
    <x v="2"/>
    <s v="85/410/456/157/13OTU"/>
    <x v="0"/>
    <x v="7"/>
    <n v="7"/>
    <s v="November"/>
    <x v="5"/>
    <d v="1944-11-07T00:00:00"/>
    <x v="0"/>
    <s v="Missing on training exercise presumed ditched 7.11.44 (Air Britain Serials) 06.11.44 13 OTU. DZ734 Aircraft failed to return after exercise over the sea. (Mosquito Crash Log)"/>
    <x v="2"/>
    <x v="2"/>
    <x v="43"/>
    <x v="1"/>
    <x v="2"/>
    <x v="1"/>
    <m/>
    <n v="11"/>
    <x v="37"/>
    <x v="0"/>
    <n v="1"/>
    <x v="1"/>
    <x v="39"/>
    <x v="0"/>
  </r>
  <r>
    <n v="2224"/>
    <s v="HK159"/>
    <x v="2"/>
    <s v="85/307"/>
    <x v="0"/>
    <x v="2"/>
    <n v="7"/>
    <s v="November"/>
    <x v="5"/>
    <d v="1944-11-07T00:00:00"/>
    <x v="0"/>
    <s v="Engine caught fire on takeoff bellylanded at Church Fenton 7.11.44 (Air Britain Serials)"/>
    <x v="2"/>
    <x v="3"/>
    <x v="7"/>
    <x v="1"/>
    <x v="2"/>
    <x v="1"/>
    <m/>
    <n v="11"/>
    <x v="37"/>
    <x v="0"/>
    <n v="1"/>
    <x v="0"/>
    <x v="21"/>
    <x v="2"/>
  </r>
  <r>
    <n v="3166"/>
    <s v="ML896"/>
    <x v="11"/>
    <s v="109/105/ME"/>
    <x v="1"/>
    <x v="8"/>
    <n v="7"/>
    <s v="November"/>
    <x v="5"/>
    <d v="1944-11-07T00:00:00"/>
    <x v="0"/>
    <s v="Abandoned while lost over Egypt 7.11.44 (Air Britain Serials)"/>
    <x v="2"/>
    <x v="2"/>
    <x v="65"/>
    <x v="1"/>
    <x v="2"/>
    <x v="1"/>
    <m/>
    <n v="11"/>
    <x v="37"/>
    <x v="0"/>
    <n v="1"/>
    <x v="0"/>
    <x v="108"/>
    <x v="0"/>
  </r>
  <r>
    <n v="6599"/>
    <s v="A52-18"/>
    <x v="24"/>
    <m/>
    <x v="7"/>
    <x v="1"/>
    <n v="8"/>
    <s v="November"/>
    <x v="5"/>
    <d v="1944-11-08T00:00:00"/>
    <x v="0"/>
    <s v="11.1944 Not delivered to forces, crashed before acceptance, pulled out of dive too violently. near Bankstown, New South Wales (MIAS). Built as F.B.40, not delivered. Final disposition: crashed at Bankstown, New South Wales before acceptance, November 1944. (Beaufort, Beaufighter and Mosquito in Australian Service, Stewart Wilson, 1990) Crashed Bansktown NSW 08.11.44 prior to RAAF Acceptance (Air Britain Serials)"/>
    <x v="2"/>
    <x v="2"/>
    <x v="8"/>
    <x v="1"/>
    <x v="2"/>
    <x v="1"/>
    <m/>
    <n v="11"/>
    <x v="37"/>
    <x v="0"/>
    <n v="1"/>
    <x v="1"/>
    <x v="92"/>
    <x v="5"/>
  </r>
  <r>
    <n v="810"/>
    <s v="DZ632"/>
    <x v="4"/>
    <s v="692/627/139/1655MTU"/>
    <x v="0"/>
    <x v="7"/>
    <n v="8"/>
    <s v="November"/>
    <x v="5"/>
    <d v="1944-11-08T00:00:00"/>
    <x v="0"/>
    <s v="&quot;A&quot; Flight March 1944. &quot;AZ-C&quot; DZ632, one of the early Cookie carriers. This was one of the modified Mossies handed over to 139 Squadron the day 627 moved to Woodhall Spa, where there was no need for a 4000lb bomb carrying capacity. (http://www.627squadron.co.uk/album.html) 1655 MTU 8/11/1944 Training DZ632 Mosquito XX T/o 2120 Wyton for a night cross country. Dived and crashed 2150 between Hopton and Lound,two villages roughly 4 mile N and 4 miles NNW from Lowestoft, Suffolk. F/L Clancey's two brothers were also killed during the war - Sgt Douglas Allen Clancey, 27/11/41 and Lt Kenneth Cooper Clancy 11/3/45, F/Lt R WClancey 104541 ENFIELD (LAVENDER HILL) CEMETERY, 2430631 8/11/1944, F/O R WAlford MID 31 168697 BOVEY TRACEY CEMETERY 2441280 8/11/1944 (http://www.156squadron.com/display_newpff_roll.asp?ID=1655%20MTU) Dived into ground Lound Suffolk 8.11.44 (Air Britain Serials) 08.11.44 1655MTU. DZ632 Aircraft was in flight when it spun or dived while making a new course, pilot lost control and crashed at Oak Farm, Lound, Suffolk, killing 2. (Mosquito Crash Log)"/>
    <x v="2"/>
    <x v="2"/>
    <x v="52"/>
    <x v="1"/>
    <x v="2"/>
    <x v="1"/>
    <m/>
    <n v="11"/>
    <x v="37"/>
    <x v="0"/>
    <n v="1"/>
    <x v="1"/>
    <x v="12"/>
    <x v="0"/>
  </r>
  <r>
    <n v="6456"/>
    <s v="HK181"/>
    <x v="2"/>
    <s v="151/604/307"/>
    <x v="0"/>
    <x v="2"/>
    <n v="8"/>
    <s v="November"/>
    <x v="5"/>
    <d v="1944-11-08T00:00:00"/>
    <x v="0"/>
    <s v="Overshot single-engined landing Church Fenton 8.11.44 (Air Britain Serials)"/>
    <x v="2"/>
    <x v="3"/>
    <x v="6"/>
    <x v="1"/>
    <x v="2"/>
    <x v="1"/>
    <m/>
    <n v="11"/>
    <x v="37"/>
    <x v="0"/>
    <n v="1"/>
    <x v="0"/>
    <x v="21"/>
    <x v="2"/>
  </r>
  <r>
    <n v="5433"/>
    <s v="HX973"/>
    <x v="12"/>
    <s v="418/60OTU"/>
    <x v="0"/>
    <x v="7"/>
    <n v="8"/>
    <s v="November"/>
    <x v="5"/>
    <d v="1944-11-08T00:00:00"/>
    <x v="0"/>
    <s v="Received at 418 Sqn from No.27 Movements Unit, 16 November 1943; to No.60 OTU, 21 February 1944. TH-G, letter on list dated 18 November 1943. Swung on take-off and u/c collapsed High Ercall 8.11.44 (Air Britain Serials) 08.11.44 60 OTU. HX973 Aircraft swung on take-off from High Ercall aerodrome, and suffered port undercarriage collapse. Crew unhurt. (Mosquito Crash Log)"/>
    <x v="2"/>
    <x v="2"/>
    <x v="33"/>
    <x v="1"/>
    <x v="2"/>
    <x v="1"/>
    <m/>
    <n v="11"/>
    <x v="37"/>
    <x v="0"/>
    <n v="1"/>
    <x v="1"/>
    <x v="29"/>
    <x v="0"/>
  </r>
  <r>
    <n v="3669"/>
    <s v="PZ248"/>
    <x v="12"/>
    <n v="239"/>
    <x v="0"/>
    <x v="17"/>
    <n v="8"/>
    <s v="November"/>
    <x v="5"/>
    <d v="1944-11-08T00:00:00"/>
    <x v="0"/>
    <s v="08.11.1944 1820 Training 239 from West Raynham return to base clipped tree and crashed near West Raynham airfield 1935 (BCL). F/O W Jenkinson ok, , Mainly Coastal Command and 100 Group Undershot landing from training flight hit tree and crashed West Raynliam 8.11.44 (Air Britain Serials)"/>
    <x v="2"/>
    <x v="2"/>
    <x v="111"/>
    <x v="1"/>
    <x v="2"/>
    <x v="1"/>
    <m/>
    <n v="11"/>
    <x v="37"/>
    <x v="0"/>
    <n v="1"/>
    <x v="0"/>
    <x v="63"/>
    <x v="0"/>
  </r>
  <r>
    <n v="3801"/>
    <s v="MM422"/>
    <x v="12"/>
    <n v="305"/>
    <x v="0"/>
    <x v="16"/>
    <n v="8"/>
    <s v="November"/>
    <x v="5"/>
    <s v="8/9 November 1944"/>
    <x v="1"/>
    <s v="8/9 November 1944, time estimated around 01:00, coded H, F/L J.A. Currie and F/O J.K. Smith bith KIA, ftr from Holland. (2nd TAF) On a railway interdiction sortie over Holland (FCWDv5) Missing from night intruder over Netherlands 9.11.44 (Air Britain Serials)"/>
    <x v="3"/>
    <x v="4"/>
    <x v="1"/>
    <x v="1"/>
    <x v="3"/>
    <x v="1"/>
    <m/>
    <n v="11"/>
    <x v="37"/>
    <x v="0"/>
    <n v="1"/>
    <x v="0"/>
    <x v="60"/>
    <x v="0"/>
  </r>
  <r>
    <n v="597"/>
    <s v="DZ244"/>
    <x v="2"/>
    <s v="264/307/264/60OTU"/>
    <x v="0"/>
    <x v="7"/>
    <n v="9"/>
    <s v="November"/>
    <x v="5"/>
    <d v="1944-11-09T00:00:00"/>
    <x v="0"/>
    <s v="Dived into ground in circuit Condover 9.11.44 (Air Britain Serials) 09.11.44 60 OTU. DZ244 Aircraft was in circuit after take-off when it dived vertically into ground at Haugmond Hill, Shrewsbury, killing one and injuring one. (Mosquito Crash Log)"/>
    <x v="2"/>
    <x v="2"/>
    <x v="52"/>
    <x v="1"/>
    <x v="2"/>
    <x v="1"/>
    <m/>
    <n v="11"/>
    <x v="37"/>
    <x v="0"/>
    <n v="1"/>
    <x v="1"/>
    <x v="29"/>
    <x v="0"/>
  </r>
  <r>
    <n v="2907"/>
    <s v="HR374"/>
    <x v="12"/>
    <s v="1FU/8FU/45"/>
    <x v="3"/>
    <x v="16"/>
    <n v="9"/>
    <s v="November"/>
    <x v="5"/>
    <d v="1944-11-09T00:00:00"/>
    <x v="0"/>
    <s v="Pilot was a New Zealander, shot down by an Oscar and taken prisoner. (http://www.awm.gov.au/cms_images/histories/27/chapters/25.pdf) The Mossie Number 25 indicates the pilot was Cliff Emeny, and that the Mossie crashed with the port engine on fire and the starboard engine loosing coolant. Two Oscars had been on the Mosquito's tail but were driven off by Emeny's squadron mates, though it is not clear if the Oscars had caused the initial damage. The Mossie Number 27 indicates aircraft was hit by both flak and fighters. Crashed nr Meiktila pres. shot down by Japanese fighters 9.11.44 (Air Britain Serials)"/>
    <x v="0"/>
    <x v="24"/>
    <x v="1"/>
    <x v="1"/>
    <x v="0"/>
    <x v="34"/>
    <m/>
    <n v="11"/>
    <x v="37"/>
    <x v="0"/>
    <n v="1"/>
    <x v="0"/>
    <x v="86"/>
    <x v="3"/>
  </r>
  <r>
    <n v="1297"/>
    <s v="LR359"/>
    <x v="12"/>
    <s v="DH/RAE/RN"/>
    <x v="0"/>
    <x v="18"/>
    <n v="9"/>
    <s v="November"/>
    <x v="5"/>
    <d v="1944-11-09T00:00:00"/>
    <x v="0"/>
    <s v="First twin-engined carrier landing HMS Indefatigable 25.3.44 Dived into Duddon Estuary 9.11.44 (Air Britain Serials) 09.11.44 ?. LR359 Crashed at Arbroath, aircraft being one navalised for trials. (Mosquito Crash Log)"/>
    <x v="2"/>
    <x v="2"/>
    <x v="52"/>
    <x v="1"/>
    <x v="2"/>
    <x v="1"/>
    <m/>
    <n v="11"/>
    <x v="37"/>
    <x v="0"/>
    <n v="1"/>
    <x v="1"/>
    <x v="64"/>
    <x v="0"/>
  </r>
  <r>
    <n v="1424"/>
    <s v="HR363"/>
    <x v="12"/>
    <n v="605"/>
    <x v="0"/>
    <x v="5"/>
    <n v="9"/>
    <s v="November"/>
    <x v="5"/>
    <s v="9/10 November 1944"/>
    <x v="1"/>
    <s v="09.11.1944 eveng Intruder sortie 605 to Ardorf from Manston crashed. near Arnheim (FCL). F/L W Singer +, F/O IC Rodgerson +, both buried in Oosterbeek War Cem Arnhem. 9/10 November 1944, ftr from sortie to Ardorf (FCWDv5) Was UP-U on 605 Squadron (Ian Piper: http://www.605squadron.co.uk/Squadron_aircraft.htm) Missing (Ardorf) 9.11.44 (Air Britain Serials)"/>
    <x v="3"/>
    <x v="4"/>
    <x v="1"/>
    <x v="1"/>
    <x v="3"/>
    <x v="1"/>
    <m/>
    <n v="11"/>
    <x v="37"/>
    <x v="0"/>
    <n v="1"/>
    <x v="0"/>
    <x v="22"/>
    <x v="3"/>
  </r>
  <r>
    <n v="5485"/>
    <s v="TA449"/>
    <x v="22"/>
    <s v="1FU"/>
    <x v="3"/>
    <x v="10"/>
    <n v="10"/>
    <s v="November"/>
    <x v="5"/>
    <d v="1944-11-10T00:00:00"/>
    <x v="0"/>
    <s v="U/c collapsed on take-off Rabat 10.11.44 (Air Britain Serials)"/>
    <x v="2"/>
    <x v="2"/>
    <x v="33"/>
    <x v="1"/>
    <x v="2"/>
    <x v="1"/>
    <m/>
    <n v="11"/>
    <x v="37"/>
    <x v="0"/>
    <n v="1"/>
    <x v="1"/>
    <x v="123"/>
    <x v="0"/>
  </r>
  <r>
    <n v="1475"/>
    <s v="KB360"/>
    <x v="13"/>
    <n v="608"/>
    <x v="0"/>
    <x v="8"/>
    <n v="10"/>
    <s v="November"/>
    <x v="5"/>
    <s v="10/11 November 1944"/>
    <x v="1"/>
    <s v="10.11.1944 2155 608 to Hannover from Downham Market engine failure after take off, jettisoned bombs and crashed near Wisbech, Cambridgeshire 2205 (BCL). F/L SD Webb RCAF +, F/O Campbell inj, Webb buried in Brookwood Military Cem Was 6T-H (www.lostbombers.co.uk) &quot;Serial Range KB325 - KB369. 45 Mosquito B.MkXX. Part of a batch of 245, including nine to the USAAF as F8, delivered by De Havilland (Toronto) Canada. Airborne 2155 10Nov44 from Downham Market but soon after after leaving base the port engine failed and though the crew managed to jettison the bomb load, they were unable to prevent the Mosquito from crashing 2205 near Wisbech, Cambridgeshire. F/L Webb, who had already survived one serious crash during operations to Koblenz 24 Aug 44 (See: KB242), is buried in Brookwood Military Cemetery. F/L S.D.Webb RCAF KIA F/O Campbell Inj &quot; (Chorley via Lost Bombers) Crashed in forced landing nr Wisbech Cambs. 10.11.44 (Air Britain Serials) 10.11.44- 608 Sqn. KB360 Aircraft crashed into field at Friday Bridge, Wisbech, Cambs, ten minutes after take-off due to engine failure. Bombs and tanks were jettisoned. One killed and one injured. (Mosquito Crash Log) KB360 crashed approx 100 yards north of Maltmas Farm house in the trees to the rear of Edgely Cottage on Maltmas Drove. The pilot almost managed to land but in the dense fog hit the trees which lined a dike. It was found next morning upside down in the trees by Mr Bates and his young son Ron together with other locals. The village head mistress gave first aid to the pilot and navigator but the pilot F/Lt Doug Webb passed away. Navigator John Campbell was critically injured but survived. He was medically discharged in November 1945 retaining his rank of Flying Officer. (http://www.rafcommands.com/forum/showthread.php?15480-Need-help-locating-1944-crash-site)"/>
    <x v="2"/>
    <x v="7"/>
    <x v="2"/>
    <x v="1"/>
    <x v="2"/>
    <x v="1"/>
    <m/>
    <n v="11"/>
    <x v="37"/>
    <x v="0"/>
    <n v="1"/>
    <x v="0"/>
    <x v="107"/>
    <x v="1"/>
  </r>
  <r>
    <n v="6575"/>
    <s v="MM807"/>
    <x v="25"/>
    <n v="151"/>
    <x v="0"/>
    <x v="17"/>
    <n v="10"/>
    <s v="November"/>
    <x v="5"/>
    <s v="10/11 November 1944"/>
    <x v="1"/>
    <s v="10.11.1944 Continental Patrol 151 from Castle Camps crew had to bale out after combat with German aircraft near Aachen (FCL). F/L AJ Strachan +, F/O RS Mattingly pow, Strachan buried in Reichswald Forest War Cem Eight crews were on Continental Patrols. From one of these F/Lt Strachan and F/O Mattingley failed to return, the only scanty information being that they were chasing a FW 190 and for some reason they abandoned their aircraft six miles east of Aachen. (http://www.151squadron.org.uk/) 10/11 November 1944, reported combat with an Fw 190 near Wuppertal, but no more was heard, and the Mosquito failed to return. (FCWDv5) Abandoned on patrol 6m E of Aachen 10.11.44 (Air Britain Serials)"/>
    <x v="3"/>
    <x v="4"/>
    <x v="1"/>
    <x v="1"/>
    <x v="3"/>
    <x v="1"/>
    <m/>
    <n v="11"/>
    <x v="37"/>
    <x v="0"/>
    <n v="1"/>
    <x v="0"/>
    <x v="8"/>
    <x v="2"/>
  </r>
  <r>
    <n v="7762"/>
    <s v="MM351"/>
    <x v="18"/>
    <n v="540"/>
    <x v="0"/>
    <x v="0"/>
    <n v="11"/>
    <s v="November"/>
    <x v="5"/>
    <d v="1944-11-11T00:00:00"/>
    <x v="0"/>
    <s v="10./JG 54, 15:08, Tweelbäke, Mosquito of 540 Sqn, RAF flown by F/O Metcalf, 2 crew killed, Oberleutnant Peter Crump (http://www.luftwaffe.cz/crump.html) Likely a Fw 190 D: &quot;My dear parents! _x000a_I was just out at my aircraft with the technicians and crew assigned to my plane making several modifications. We polished until today. The bird looks as smooth and shiny as a huge mirror. As a result it now flies about 15-20 kph faster than before. A few days ago we were at 9,000 m. There we caught up with an enemy reconnaisance plane and shot it down over Oldenburg. _x000a__x000a_I put my Focke Wulf 190D-9 into a steep dive at full throttle and approached the rapidly growing dot at high speed. It really was a Mosquito, whose speed I knew from my time on the Channel. There was no time for hesitation if the reconnaisance machine was not to get away. The distance dwindled rapidly. Soon the crew of the English aircraft spotted the approaching gaggle of Focke Wulfs and themselves entered a dive in an effort to reach a cloud layer to the south. Soon they realized that they were not going to make it. The enemy pilot pulled his plane into a steep climbing left turn, but that accomplished nothing. In spite of my high speed I quickly out-turned him with an even steeper turn with a sort of pull-up. I was finally flying a Focke Wulf that I knew inside out. The Mosquito now tried to avoid being hit by jinking left and right. When I closed in the pilot again enterd a left diving turn. He was in this attitude when my short burst hit him. The Mosquito blew apart and hit the ground at the southern edge of Oldenburg. &quot; (http://www.acompletewasteofspace.com/modules.php?name=Forums&amp;file=viewtopic&amp;t=11182&amp;highlight=mosquito , quoting &quot;Green Hearts, first in combat with the Dora-9&quot; (MH - Green Hearts were JG 54?), and Eagle Editions &quot;Doras of the Galland Circus&quot;) Missing from PR mission to Paderborn 11.11.44 (Air Britain Serials) _x000a__x000a_Name: LUMSDEN, MILLER STAMFORD _x000a_Initials: M S _x000a_Nationality: United Kingdom _x000a_Rank: Flight Lieutenant (Pilot) _x000a_Regiment/Service: Royal Air Force _x000a_Unit Text: 540 Sqdn. _x000a_Age: 27 _x000a_Date of Death: 11/11/1944 _x000a_Service No: 47832 _x000a_Additional information: Son of Miller Bassett Lumsden and Margaret Lumsden, of Dulwich, London; husband of Dorothie Jane Lumsden. _x000a_Casualty Type: Commonwealth War Dead _x000a_Grave/Memorial Reference: 1. B. 11. _x000a_Cemetery: SAGE WAR CEMETERY _x000a__x000a_Name: METCALF, RALPH GILBERT _x000a_Initials: R G _x000a_Nationality: United Kingdom _x000a_Rank: Flying Officer (Nav.) _x000a_Regiment/Service: Royal Air Force Volunteer Reserve _x000a_Unit Text: 540 Sqdn. _x000a_Age: 32 _x000a_Date of Death: 11/11/1944 _x000a_Service No: 145030 _x000a_Additional information: Son of Ralph Johnson Metcalf and Gertrude Metcalf; husband of Margaret Audrey Metcalf, of Winchmore Hill, Middlesex. _x000a_Casualty Type: Commonwealth War Dead _x000a_Grave/Memorial Reference: 1. B. 12. _x000a_Cemetery: SAGE WAR CEMETERY _x000a__x000a__x000a_(CWGC)"/>
    <x v="0"/>
    <x v="5"/>
    <x v="144"/>
    <x v="32"/>
    <x v="0"/>
    <x v="92"/>
    <m/>
    <n v="11"/>
    <x v="37"/>
    <x v="0"/>
    <n v="1"/>
    <x v="0"/>
    <x v="16"/>
    <x v="0"/>
  </r>
  <r>
    <n v="4412"/>
    <s v="MM688"/>
    <x v="25"/>
    <n v="219"/>
    <x v="0"/>
    <x v="2"/>
    <n v="11"/>
    <s v="November"/>
    <x v="5"/>
    <d v="1944-11-11T00:00:00"/>
    <x v="0"/>
    <s v="Damaged 11.11.44 SOC 24.2.45 (Air Britain Serials)"/>
    <x v="4"/>
    <x v="3"/>
    <x v="1"/>
    <x v="1"/>
    <x v="2"/>
    <x v="1"/>
    <m/>
    <n v="11"/>
    <x v="37"/>
    <x v="0"/>
    <n v="1"/>
    <x v="0"/>
    <x v="76"/>
    <x v="2"/>
  </r>
  <r>
    <n v="4120"/>
    <s v="MM760"/>
    <x v="25"/>
    <n v="410"/>
    <x v="0"/>
    <x v="2"/>
    <n v="11"/>
    <s v="November"/>
    <x v="5"/>
    <s v="11/12 November 1944"/>
    <x v="1"/>
    <s v="11/12 November 1944, crew OK (FCWDv5) Less serious was another mishap at Brussels / Melsbrook where a Mosquito force-landed one night in November and overturned when it ran off the runway into soft ground. The aircraft was badly damaged, but the pilot, F/O E. Sexsmith, escaped unscathed. His RAF navigator, F/O W. Nixon, received a small gash in the head and returned to Lille looking like a pirate in his big turban bandage. (History of 410 Squadron) Engine cut on night patrol overshot forced landing and overturned Melsbroek 11.11.44 (Air Britain Serials)"/>
    <x v="2"/>
    <x v="7"/>
    <x v="2"/>
    <x v="1"/>
    <x v="2"/>
    <x v="1"/>
    <m/>
    <n v="11"/>
    <x v="37"/>
    <x v="0"/>
    <n v="1"/>
    <x v="0"/>
    <x v="19"/>
    <x v="2"/>
  </r>
  <r>
    <n v="4689"/>
    <s v="HR212"/>
    <x v="12"/>
    <n v="23"/>
    <x v="0"/>
    <x v="5"/>
    <n v="12"/>
    <s v="November"/>
    <x v="5"/>
    <d v="1944-11-12T00:00:00"/>
    <x v="0"/>
    <s v="12.11.1944 1843 Training 23 from Little Snoring recalled due to weather, on landing crashed amongst trees near airfield. near Little Snoring airfield 1912 (BCL). F/S J Richmond +, F/S CP Findlow +, Richmond buried in Glasgow, Findlow rests at Cambridge City Cem Flew into trees on approach in bad weather Little Snoring 12.11.44 (Air Britain Serials) 12.11.44 23 Sqn. HR212 Aircraft flew into trees on port side of lead-in lights at Little Snoring aerodrome, killing two. (Mosquito Crash Log)"/>
    <x v="2"/>
    <x v="2"/>
    <x v="111"/>
    <x v="1"/>
    <x v="2"/>
    <x v="1"/>
    <m/>
    <n v="11"/>
    <x v="37"/>
    <x v="0"/>
    <n v="1"/>
    <x v="0"/>
    <x v="6"/>
    <x v="3"/>
  </r>
  <r>
    <n v="5123"/>
    <s v="KB504"/>
    <x v="28"/>
    <s v="45 Gp"/>
    <x v="2"/>
    <x v="10"/>
    <n v="12"/>
    <s v="November"/>
    <x v="5"/>
    <d v="1944-11-12T00:00:00"/>
    <x v="0"/>
    <s v="Missing in icing conditions on ferry flight Goose Bay B.W.1 12.11.44 (Air Britain Serials) KB504: Thomas Franklin CAMPBELL Jnr &amp; P/O George Daniel BOYD (Ocean Bridge via rafcommandsforum.com)"/>
    <x v="2"/>
    <x v="2"/>
    <x v="43"/>
    <x v="1"/>
    <x v="2"/>
    <x v="1"/>
    <m/>
    <n v="11"/>
    <x v="37"/>
    <x v="0"/>
    <n v="1"/>
    <x v="1"/>
    <x v="81"/>
    <x v="1"/>
  </r>
  <r>
    <n v="4833"/>
    <s v="MV525"/>
    <x v="25"/>
    <n v="85"/>
    <x v="0"/>
    <x v="2"/>
    <n v="12"/>
    <s v="November"/>
    <x v="5"/>
    <d v="1944-11-12T00:00:00"/>
    <x v="0"/>
    <s v="12.11.1944 1440 Training AI interception 85 from Swannington port engine failed, on return plane stalled at 200ft, crashed and burst in flames. on Swannington airfield 1500 (BCL). F/L BR Keele DFC +, F/L RC Wright inj, Keele buried in Wandsworth Cem 85 sqn Mosquito NF30 MV525 VY-? t/o 1440 Training, Keele B R F/L DFC +, Wright R C F/L inj. Stalled at 200' on landing approach. Burst into flames on impact. F/L Wright was pulled from the flames by Cpl.Woodhead, who was awarded the BEM. (85 Sqn and 157 Sqn losses website) Stalled on single-engined landing bit runway and burst into flames Swannington 12.11.44 DBF (Air Britain Serials) 12.11.44 85 Sqn. MV525 Aircraft was too high at beginning of Swannington aerodrome runway stalled and crashed then burst into flames, killing one injuring one ' (Mosquito Crash Log)"/>
    <x v="2"/>
    <x v="2"/>
    <x v="2"/>
    <x v="1"/>
    <x v="2"/>
    <x v="1"/>
    <m/>
    <n v="11"/>
    <x v="37"/>
    <x v="0"/>
    <n v="1"/>
    <x v="0"/>
    <x v="13"/>
    <x v="2"/>
  </r>
  <r>
    <n v="52"/>
    <s v="DZ287"/>
    <x v="2"/>
    <s v="85/410/157/307/410/157/307/51OTU"/>
    <x v="0"/>
    <x v="7"/>
    <n v="14"/>
    <s v="November"/>
    <x v="5"/>
    <d v="1944-11-14T00:00:00"/>
    <x v="0"/>
    <s v="Engine cut on take-off hit gunpost Middle Wallop 14.11.44 (Air Britain Serials)"/>
    <x v="2"/>
    <x v="2"/>
    <x v="2"/>
    <x v="1"/>
    <x v="2"/>
    <x v="1"/>
    <m/>
    <n v="11"/>
    <x v="37"/>
    <x v="0"/>
    <n v="1"/>
    <x v="1"/>
    <x v="110"/>
    <x v="0"/>
  </r>
  <r>
    <n v="2883"/>
    <s v="HK289"/>
    <x v="2"/>
    <s v="219/68"/>
    <x v="0"/>
    <x v="2"/>
    <n v="14"/>
    <s v="November"/>
    <x v="5"/>
    <s v="14/15 November 1944"/>
    <x v="1"/>
    <s v="14.11.1944 eveng Diver patrol 68 to anti V1 from Coltishall shot down by own AA fire and crashed. near Lowestoft (FCL). Lt JF Black +, Lt TN Aitken +, no known graves, no further info. Both crew attached to 68 Sqn USAAF crew Lts J.F. Black and T.N. Aiken - pursued V-1 into gun belt, instead of chasing mother plane. 14/15 November 1944 (FCWDv5) Shot down by own AA Somerleyton Crew: Lt F.J.Black(Pilot)US Navy - killed, Lt T.N.Aiken(Obs)US Navy - killed (http://aviation-safety.net/wikibase/wiki.php?id=15768) Shot down by own AA Somerleyton Suffolk 14.11.44 (Air Britain Serials) 14.11.44 68 Sqn. HK289 Aircraft was on ops patrol and crossed a gun belt and was shot down by guns which were firing unseen. Pilot's enthusiasm got the better of him and chased the Vi instead of the mother plane. The navigator should have informed the pil(Mosquito Crash Log)  * from ABMC 18th May 2011..... Following the war, the remains of 1LT Joseph F. Black, 98638 and those of LT Samuel Peebles, 106145 were returned to the U.S. for permanent interment. 1Lt Black at a private cemetery in Virginia and LT Peebles in Tennessee. Prior to repatriation to the U.S., both were temporarily interred at the Cambridge US Military Cemetery, Cambridge, England (http://www.findagrave.com/cgi-bin/fg.cgi?page=gr&amp;GRid=68566004)"/>
    <x v="0"/>
    <x v="14"/>
    <x v="45"/>
    <x v="1"/>
    <x v="4"/>
    <x v="1"/>
    <m/>
    <n v="11"/>
    <x v="37"/>
    <x v="0"/>
    <n v="1"/>
    <x v="0"/>
    <x v="102"/>
    <x v="2"/>
  </r>
  <r>
    <n v="3742"/>
    <s v="MV526"/>
    <x v="25"/>
    <n v="25"/>
    <x v="0"/>
    <x v="2"/>
    <n v="14"/>
    <s v="November"/>
    <x v="5"/>
    <s v="14/15 November 1944"/>
    <x v="1"/>
    <s v="15.11.1944 eveng Interception patrol 25 from Castle Camps Shot down by own AA fire, crew had to bale out, aircraft crashed. near Kenningham (FCL). W/C LJC Mitchell ok, F/L DL Cox ok, no further info. 14/15 November 1944 (FCWDv5) Damaged by own AA on night patrol and abandoned Garboldisham Norfolk 14.11.44 (Air Britain Serials) 14.11.44 25 Sqn. MV526 The aircraft was damaged by A. A. fire off Southwold, Suffolk, while being vectored through gun belt due to fuel shortage. The crew abandoned the aircraft which crashed at Garboldisham, Norfolk. (Mosquito Crash Log)"/>
    <x v="0"/>
    <x v="14"/>
    <x v="45"/>
    <x v="1"/>
    <x v="4"/>
    <x v="1"/>
    <m/>
    <n v="11"/>
    <x v="37"/>
    <x v="0"/>
    <n v="1"/>
    <x v="0"/>
    <x v="14"/>
    <x v="2"/>
  </r>
  <r>
    <n v="7312"/>
    <s v="HP906"/>
    <x v="12"/>
    <s v="8OTU"/>
    <x v="0"/>
    <x v="7"/>
    <n v="15"/>
    <s v="November"/>
    <x v="5"/>
    <d v="1944-11-15T00:00:00"/>
    <x v="0"/>
    <s v="Missing from high altitude PR exercise 15.11.44 (Air Britain Serials)"/>
    <x v="2"/>
    <x v="2"/>
    <x v="43"/>
    <x v="1"/>
    <x v="2"/>
    <x v="1"/>
    <m/>
    <n v="11"/>
    <x v="37"/>
    <x v="0"/>
    <n v="1"/>
    <x v="1"/>
    <x v="37"/>
    <x v="3"/>
  </r>
  <r>
    <n v="1888"/>
    <s v="MM196"/>
    <x v="20"/>
    <s v="109/128"/>
    <x v="0"/>
    <x v="8"/>
    <n v="15"/>
    <s v="November"/>
    <x v="5"/>
    <s v="15/16 November 1944"/>
    <x v="1"/>
    <s v="15.11.1944 1707 128 to Berlin from Wyton came down in allied held territory. Lost without trace (BCL). F/L JS Etherington inj, F/O S Harrison ok, Missing (Berlin) 16.11.44 (Air Britain Serials)"/>
    <x v="1"/>
    <x v="1"/>
    <x v="1"/>
    <x v="1"/>
    <x v="1"/>
    <x v="1"/>
    <m/>
    <n v="11"/>
    <x v="37"/>
    <x v="0"/>
    <n v="1"/>
    <x v="0"/>
    <x v="112"/>
    <x v="0"/>
  </r>
  <r>
    <n v="5018"/>
    <s v="A52-40"/>
    <x v="24"/>
    <s v="5OTU"/>
    <x v="7"/>
    <x v="7"/>
    <n v="16"/>
    <s v="November"/>
    <x v="5"/>
    <d v="1944-11-16T00:00:00"/>
    <x v="0"/>
    <s v="11.1944 5 OTU from crashed. into sea off Cabbage Tree Island, New South Wales (MIAS). , , no further info Built as F.B.40. Delivered during October 1944. Final disposition: crashed into sea off Cabbage Tree Island, New South Wales, November 1944. (Beaufort, Beaufighter and Mosquito in Australian Service, Stewart Wilson, 1990) Crashed into sea east of Cabbage Tree Island NSW 16.11.44 (Air Britain Serials)"/>
    <x v="2"/>
    <x v="2"/>
    <x v="59"/>
    <x v="1"/>
    <x v="2"/>
    <x v="1"/>
    <m/>
    <n v="11"/>
    <x v="37"/>
    <x v="0"/>
    <n v="1"/>
    <x v="1"/>
    <x v="124"/>
    <x v="5"/>
  </r>
  <r>
    <n v="4125"/>
    <s v="ML907"/>
    <x v="11"/>
    <n v="109"/>
    <x v="0"/>
    <x v="8"/>
    <n v="16"/>
    <s v="November"/>
    <x v="5"/>
    <d v="1944-11-16T00:00:00"/>
    <x v="0"/>
    <s v="16.11.1944 1345 109 to Jülich from Little Staughton on return to base, SBA approach, stalled after pull over HT cable, crashed. near Little Staughton airfield 1525 (BCL). W/O J Garcia-Webb +, W/O RJ Wendes +, both rest at home Cem_x000a_Took off 13.45 from Little Staughton. Mosquito IX. Returned to base and encountered extremely poor visibility. He lost control whilst trying to avoid HT cables, the aircraft stalled and crashed near the aerodrome. _x000a_ _x000a_GARCIA-WEBB _x000a_ Joseph _x000a_ Warrant Officer 1280538. Pilot 109 Sqdn., Royal Air Force Volunteer Reserve. Died Thursday 16 November 1944. Age 28. Son of Richard and Frances Garcia-Webb; husband of Miriam Garcia-Webb, of Brockley Hill. Buried: WILLESDEN JEWISH CEMETERY, Middlesex, United Kingdom. Ref. Sec. R. Row 4. Grave 16. _x000a_ _x000a_WENDES _x000a_ Robert John _x000a_ Warrant Officer 1380740. Nav. 109 Sqdn., Royal Air Force Volunteer Reserve. Died Thursday 16 November 1944. Age 23. Son of Samson and Blanche Ethel May Wendes, of Newport. Buried: CARISBROOKE CEMETERY, Isle of Wight, United Kingdom. Ref. Sec. F. Grave 95._x000a_ _x000a_(http://www.roll-of-honour.com/Bedfordshire/LIttleStaughton109Squadron.html)_x000a__x000a_Serial Range ML896 - ML924. 29 Mosquito B.Mk1X. Powered by Merlin 72 engines. Delivered by De Havilland (Hatfield between 10Jul43 and 20Oct43. Airborne 1345 16Nov44 from Little Staughton. Returned to base only to encounter extremely poor visibility. W/O Garcia-Webb decided to make an SBA approach but on nearing the runway threshold he was observed to pull up sharply in order to avoid H/T cables. In doing so he lost control and the Mosquito stalled and spun in at 1525 near the airfield. Both were taken to their homes for burial. W/O J.Garcia-Webb KIA W/O R.J.Wendes KIA (Chorley via Lost Bombers) Stalled avoiding HT cables on SBA landing on return from target marking mission nr Little Staughton 16.11.44 (Air Britain Serials) 16.11.44 109 Sqn. ML907 Pilot landing in poor visibility pulled up to avoid HT cables and crashed in the vicinity of Little Staughton aerodrome, killing two. (Mosquito Crash Log)"/>
    <x v="2"/>
    <x v="7"/>
    <x v="26"/>
    <x v="1"/>
    <x v="2"/>
    <x v="1"/>
    <m/>
    <n v="11"/>
    <x v="37"/>
    <x v="0"/>
    <n v="1"/>
    <x v="0"/>
    <x v="18"/>
    <x v="0"/>
  </r>
  <r>
    <n v="150"/>
    <s v="DK284"/>
    <x v="4"/>
    <s v="1PRU/540/8OTU"/>
    <x v="0"/>
    <x v="7"/>
    <n v="18"/>
    <s v="November"/>
    <x v="5"/>
    <d v="1944-11-18T00:00:00"/>
    <x v="0"/>
    <s v="SOC 18.11.44 (Air Britain Serials)"/>
    <x v="4"/>
    <x v="3"/>
    <x v="1"/>
    <x v="1"/>
    <x v="2"/>
    <x v="1"/>
    <m/>
    <n v="11"/>
    <x v="37"/>
    <x v="0"/>
    <n v="1"/>
    <x v="1"/>
    <x v="37"/>
    <x v="0"/>
  </r>
  <r>
    <n v="5668"/>
    <s v="KB513"/>
    <x v="28"/>
    <s v="45 Gp"/>
    <x v="2"/>
    <x v="10"/>
    <n v="18"/>
    <s v="November"/>
    <x v="5"/>
    <d v="1944-11-18T00:00:00"/>
    <x v="0"/>
    <s v="Overshot landing at Stornoway 18.11.44 DBR (Air Britain Serials)"/>
    <x v="2"/>
    <x v="2"/>
    <x v="6"/>
    <x v="1"/>
    <x v="2"/>
    <x v="1"/>
    <m/>
    <n v="11"/>
    <x v="37"/>
    <x v="0"/>
    <n v="1"/>
    <x v="1"/>
    <x v="81"/>
    <x v="1"/>
  </r>
  <r>
    <n v="6678"/>
    <s v="MM418"/>
    <x v="12"/>
    <n v="487"/>
    <x v="0"/>
    <x v="16"/>
    <n v="18"/>
    <s v="November"/>
    <x v="5"/>
    <d v="1944-11-18T00:00:00"/>
    <x v="0"/>
    <s v="Swung in heavy landing and u/c collapsed Thorney Island 18.11.44 (Air Britain Serials)"/>
    <x v="2"/>
    <x v="3"/>
    <x v="23"/>
    <x v="1"/>
    <x v="2"/>
    <x v="1"/>
    <m/>
    <n v="11"/>
    <x v="37"/>
    <x v="0"/>
    <n v="1"/>
    <x v="0"/>
    <x v="47"/>
    <x v="0"/>
  </r>
  <r>
    <n v="1605"/>
    <s v="PF399"/>
    <x v="20"/>
    <s v="128/571"/>
    <x v="0"/>
    <x v="8"/>
    <n v="18"/>
    <s v="November"/>
    <x v="5"/>
    <d v="1944-11-18T00:00:00"/>
    <x v="0"/>
    <s v="18.11.1944 1745 571 to Hannover from Oakington skidding out of control from very wet runway. Oakington airfield (BCL). F/O JH Higgins RNZAF ok. Swung on take-off skidded off wet runway and u/c collapsed Oakington 18.11.44 DBR (Air Britain Serials)"/>
    <x v="2"/>
    <x v="7"/>
    <x v="33"/>
    <x v="1"/>
    <x v="2"/>
    <x v="1"/>
    <m/>
    <n v="11"/>
    <x v="37"/>
    <x v="0"/>
    <n v="1"/>
    <x v="0"/>
    <x v="90"/>
    <x v="6"/>
  </r>
  <r>
    <n v="6688"/>
    <s v="HR144"/>
    <x v="12"/>
    <n v="487"/>
    <x v="0"/>
    <x v="16"/>
    <n v="18"/>
    <s v="November"/>
    <x v="5"/>
    <s v="18/19 November 1944"/>
    <x v="1"/>
    <s v="Coded J, 18/19 November estimated 2200, ftr from Northern Holland, F/L D.H. McLeod KIA, F/S A.J. Lawson PoW. (2nd TAF) Missing from night Intruder mission 19.11.44 (Air Britain Serials)  Came down at Eefde (Eefdense Enk) (Verliesregister 1944) at 2200. A file at footnote.com gives time as 22.10, same location, though Mosquito serial not recorded at latter source."/>
    <x v="3"/>
    <x v="4"/>
    <x v="1"/>
    <x v="1"/>
    <x v="3"/>
    <x v="1"/>
    <m/>
    <n v="11"/>
    <x v="37"/>
    <x v="0"/>
    <n v="1"/>
    <x v="0"/>
    <x v="47"/>
    <x v="3"/>
  </r>
  <r>
    <n v="6655"/>
    <s v="HR248"/>
    <x v="12"/>
    <n v="487"/>
    <x v="0"/>
    <x v="16"/>
    <n v="18"/>
    <s v="November"/>
    <x v="5"/>
    <s v="18/19 November 1944"/>
    <x v="1"/>
    <s v="Coded K, 18/19 November, time not known, ftr from Northern Holland, F/L A.S. Anderson and F/L J.W. Taylor both KIA. (2nd TAF) F/L A.S. Anderson, Pilot, 391873, Rheinberg 11.A.21, F/L J.W. Taylor, Nav., 421944, Rheinberg 11.A.20 (http://www.luftwaffe-bullet-board.com/viewtopic.php?t=8456&amp;highlight=) Missing from night intruder mission 19.11.44 (Air Britain Serials)"/>
    <x v="3"/>
    <x v="4"/>
    <x v="1"/>
    <x v="1"/>
    <x v="3"/>
    <x v="1"/>
    <m/>
    <n v="11"/>
    <x v="37"/>
    <x v="0"/>
    <n v="1"/>
    <x v="0"/>
    <x v="47"/>
    <x v="3"/>
  </r>
  <r>
    <n v="6859"/>
    <s v="NT189"/>
    <x v="12"/>
    <n v="464"/>
    <x v="0"/>
    <x v="16"/>
    <n v="18"/>
    <s v="November"/>
    <x v="5"/>
    <s v="18/19 November 1944"/>
    <x v="1"/>
    <s v="Served with 464 Sqn, under RAF control 7/44 to 18-19/11/44 Coded SB-O. Failed to Return From Operations Holland. (Brian Fillery's website) Lost near Appeldoorn, W/O Beer F/Sgt. R.F. Fountain KIA (Mosquito Monograph). Lost around 2330 estimated (2nd TAF) Missing from night intruder 19.11.44 (Air Britain Serials) Came down at Appeldoorn IWormensematen) (Verliesregister 1944)"/>
    <x v="3"/>
    <x v="4"/>
    <x v="1"/>
    <x v="1"/>
    <x v="3"/>
    <x v="1"/>
    <m/>
    <n v="11"/>
    <x v="37"/>
    <x v="0"/>
    <n v="1"/>
    <x v="0"/>
    <x v="46"/>
    <x v="0"/>
  </r>
  <r>
    <n v="6280"/>
    <s v="NT230"/>
    <x v="12"/>
    <n v="613"/>
    <x v="0"/>
    <x v="16"/>
    <n v="19"/>
    <s v="November"/>
    <x v="5"/>
    <d v="1944-11-19T00:00:00"/>
    <x v="0"/>
    <s v="Flew into high ground in bad visibility on ferry flight Leith Hill Surrey 19.11.44 (Air Britain Serials) 19.11.44 613 Sqn. NT230' In low flight when the aircraft struck Leith HilI, Surrey, while the pilot was contact flying in conditions of low cloud and fog. (Mosquito Crash Log)"/>
    <x v="2"/>
    <x v="3"/>
    <x v="26"/>
    <x v="1"/>
    <x v="2"/>
    <x v="1"/>
    <m/>
    <n v="11"/>
    <x v="37"/>
    <x v="0"/>
    <n v="1"/>
    <x v="0"/>
    <x v="59"/>
    <x v="0"/>
  </r>
  <r>
    <n v="3775"/>
    <s v="KB508"/>
    <x v="28"/>
    <s v="112 Wg"/>
    <x v="2"/>
    <x v="1"/>
    <n v="20"/>
    <s v="November"/>
    <x v="5"/>
    <d v="1944-11-20T00:00:00"/>
    <x v="0"/>
    <s v="Crashed on landing Dorval 20.11.44 (Air Britain Serials)"/>
    <x v="2"/>
    <x v="2"/>
    <x v="40"/>
    <x v="1"/>
    <x v="2"/>
    <x v="1"/>
    <m/>
    <n v="11"/>
    <x v="37"/>
    <x v="0"/>
    <n v="1"/>
    <x v="1"/>
    <x v="71"/>
    <x v="1"/>
  </r>
  <r>
    <n v="1288"/>
    <s v="HR198"/>
    <x v="12"/>
    <n v="107"/>
    <x v="0"/>
    <x v="16"/>
    <n v="20"/>
    <s v="November"/>
    <x v="5"/>
    <s v="20/21 November 1944"/>
    <x v="1"/>
    <s v="Coded D, F/L L.E. Carter and F/O S. Cohen FTR from east of Venlo 21/22 November 1944, lost around 2140. Missing from patrol E of Venlo 21.11.44 (Air Britain Serials)  Mosquito FB VI, HR 198, die am 21.11.44 vom Vierling abgeschossen wurde und in Pont zwischen dem Neerponter Weg und dem Bruchweg aufschlug. Danny Keay war schon vor Jahren dort und ich hatte vor Kurzem E-Mailkontakt mit dem Enkel des Besatzungsmitglieds Carter, vielleicht treffe ich ihn im April in London. Er wußte jedenfalls, daß sein Großvater in Pont beerdigt war. (http://www.luftwaffe-bullet-board.com/viewtopic.php?t=15221&amp;start=15)"/>
    <x v="0"/>
    <x v="1"/>
    <x v="1"/>
    <x v="1"/>
    <x v="1"/>
    <x v="1"/>
    <m/>
    <n v="11"/>
    <x v="37"/>
    <x v="0"/>
    <n v="1"/>
    <x v="0"/>
    <x v="57"/>
    <x v="3"/>
  </r>
  <r>
    <n v="6532"/>
    <s v="KB392"/>
    <x v="28"/>
    <n v="139"/>
    <x v="0"/>
    <x v="8"/>
    <n v="20"/>
    <s v="November"/>
    <x v="5"/>
    <d v="1944-11-20T00:00:00"/>
    <x v="1"/>
    <s v="20.11.1944 2109 139 to Hannover from Upwood starboard engine surged, swung off runway and crashed. at Upwood airfield (BCL). Capt J Rad RNZAF ok, F/O D McT Martin DFM ok, Lost power on take-off forcelanded and u/c collapsed Upwood 20.11.44 (Air Britain Serials) 20.11.44 139 Sqn. KB392 Aircraft had engine trouble after take-off from Upwood aerodrome, force landed in cross wind, swung and suffered undercarriage collapse. (Mosquito Crash Log)"/>
    <x v="2"/>
    <x v="7"/>
    <x v="2"/>
    <x v="1"/>
    <x v="2"/>
    <x v="1"/>
    <m/>
    <n v="11"/>
    <x v="37"/>
    <x v="0"/>
    <n v="1"/>
    <x v="0"/>
    <x v="15"/>
    <x v="1"/>
  </r>
  <r>
    <n v="1111"/>
    <s v="KB430"/>
    <x v="28"/>
    <s v="139/142"/>
    <x v="0"/>
    <x v="8"/>
    <n v="20"/>
    <s v="November"/>
    <x v="5"/>
    <s v="20/21 November 1944"/>
    <x v="1"/>
    <s v="20.11.1944 2056 142 to Hannover from Gransden Lodge returned while starboard engine failed, crash landed with intact bomb load. at Gransden Lodge airfied 2228 (BCL). F/L HD Nimmo ok, F/S JL Craddock ok, &quot;Serial Range KB370 - KB699. 330 Mosquito B.MkXXV. Part of a batch of 400 delivered by De Havilland (Toronto) Canada. KB430 was one of two 142 Sqdn Mosquitoes lost on this operation. See: KB460. Airborne 2056 20Nov44 from Gransden Lodge. Turned back with its starboard engine failing, crash-landing (gently?) 2228 with its bomb load intact, without injury. F/L H.D.Nimmo F/S J.L.Craddock &quot; (Chorley via Lost Bombers) Engine cut crashlanded at Gransden Lodge 20.11.44 (Air Britain Serials)"/>
    <x v="2"/>
    <x v="7"/>
    <x v="2"/>
    <x v="1"/>
    <x v="2"/>
    <x v="1"/>
    <m/>
    <n v="11"/>
    <x v="37"/>
    <x v="0"/>
    <n v="1"/>
    <x v="0"/>
    <x v="125"/>
    <x v="1"/>
  </r>
  <r>
    <n v="7304"/>
    <s v="KB460"/>
    <x v="28"/>
    <s v="139/142"/>
    <x v="0"/>
    <x v="8"/>
    <n v="20"/>
    <s v="November"/>
    <x v="5"/>
    <s v="20/21 November 1944"/>
    <x v="1"/>
    <s v="20.11.1944 2111 142 to Hannover from Gransden Lodge severe problems with port engine, returned early and crash landed after jettisoned bombs. at Woodbridge airfield, Suffolk 2352 (BCL). F/L B Eichler ok, Sgt G Logie ok, 20/21 November, Hannover, &quot;Serial Range KB360 - KB669. 330 Mosquito B.MkXXV. Part of a batch of 400 delivered by De Havilland (Toronto) Canada. KB460 was one of two 142 Sqdn Mosquitoes lost on this operation. See: KB430. Airborne 2111 20Nov44 from Gransden Lodge. Experienced severe problems with the port engine and the bomb load was jettisoned. Returned arly and crash-landed at RAF Woodbridge, Suffolk. No crew injuries. F/L B.Eichler Sgt G.Logie Both of these airmen were to be killed together 5/6Jan44. See: KB397 &quot; (Chorley via Lost Bombers) Swung on landing and u/c collapsed Woodbridge 21.11.44 (Air Britain Serials) 20.11.44- 142 Sqn. KB460 Aircraft landed in a cross wind at Woodbridge aerodrome, swung and suffered undercarriage collapse. Crew unhurt. (Mosquito Crash Log)"/>
    <x v="2"/>
    <x v="7"/>
    <x v="2"/>
    <x v="1"/>
    <x v="2"/>
    <x v="1"/>
    <m/>
    <n v="11"/>
    <x v="37"/>
    <x v="0"/>
    <n v="1"/>
    <x v="0"/>
    <x v="125"/>
    <x v="1"/>
  </r>
  <r>
    <n v="5672"/>
    <s v="KB489"/>
    <x v="28"/>
    <s v="45 Gp"/>
    <x v="5"/>
    <x v="10"/>
    <n v="21"/>
    <s v="November"/>
    <x v="5"/>
    <d v="1944-11-21T00:00:00"/>
    <x v="0"/>
    <s v="Ran off runway on landing Bluie West One 21.11.44 DBR (Air Britain Serials)"/>
    <x v="2"/>
    <x v="2"/>
    <x v="33"/>
    <x v="1"/>
    <x v="2"/>
    <x v="1"/>
    <m/>
    <n v="11"/>
    <x v="37"/>
    <x v="0"/>
    <n v="1"/>
    <x v="1"/>
    <x v="81"/>
    <x v="1"/>
  </r>
  <r>
    <n v="6691"/>
    <s v="NS501"/>
    <x v="18"/>
    <n v="684"/>
    <x v="3"/>
    <x v="0"/>
    <n v="21"/>
    <s v="November"/>
    <x v="5"/>
    <d v="1944-11-21T00:00:00"/>
    <x v="0"/>
    <s v="Baulked on single-engined approach on return from PR mission and crashlanded Cox's Bazaar 21.11.44 (Air Britain Serials)"/>
    <x v="2"/>
    <x v="7"/>
    <x v="5"/>
    <x v="1"/>
    <x v="2"/>
    <x v="1"/>
    <m/>
    <n v="11"/>
    <x v="37"/>
    <x v="0"/>
    <n v="1"/>
    <x v="0"/>
    <x v="50"/>
    <x v="0"/>
  </r>
  <r>
    <n v="995"/>
    <s v="MM629"/>
    <x v="22"/>
    <s v="85/157"/>
    <x v="0"/>
    <x v="17"/>
    <n v="21"/>
    <s v="November"/>
    <x v="5"/>
    <s v="21/22 November 1944"/>
    <x v="1"/>
    <s v="21.11.1944 1715 Evening intruder sortie157 Bomber Support from Swannington shot down in error by Mosquito MM630 same sqn, abandoned. SE Helmond, NL in enemy territory, no further trace 1845 (BCL). F/O A Mackinnon evd, F/O G Waddell ok, also listed in FCL same day 157 sqn Mosquito XIX MM629 RS-Y t/o 1715 BS, Mackinnon A F/O evd, Waddell G F/O evd. Shot down by another Mosquito MM630 over Dutch occupied territory. Both crewmen uninjured and walked to allied lines. (85 Sqn and 157 Sqn losses website) Shot down in error by Mosquito MM630 and abandoned on night patrol 21.11.44 (Air Britain Serials) 21.11.44 157 Sqn. MM629 Aircraft caught fire and crashed after being mistaken for a Ju 188 by Mosquito MM630. Crew abandoned aircraft. (Mosquito Crash Log)"/>
    <x v="0"/>
    <x v="14"/>
    <x v="63"/>
    <x v="1"/>
    <x v="4"/>
    <x v="1"/>
    <m/>
    <n v="11"/>
    <x v="37"/>
    <x v="0"/>
    <n v="1"/>
    <x v="0"/>
    <x v="3"/>
    <x v="2"/>
  </r>
  <r>
    <n v="7543"/>
    <s v="PF379"/>
    <x v="20"/>
    <s v="109/571"/>
    <x v="0"/>
    <x v="8"/>
    <n v="21"/>
    <s v="November"/>
    <x v="5"/>
    <s v="21/22 November 1944"/>
    <x v="1"/>
    <s v="21.11.1944 1707 571 to Stuttgart from Oakington problems with hydraulic system and returned, crashlanded. at Manston airfield, Kent 2030 (BCL). F/O JN Canpbell ok, F/L AAB Cleaver ok. Coded Z (Original 571 Order of Battle for Tuesday 21st November 1944) &quot;Serial Range PF379 - PF415. 37 Mosquito B.MkXV1. Powered by Merlin 72/73 engines. Part of a batch of 195 delivered by percival Aircraft (Luton) between 15May44 and 5Dec45. Airborne 1707 21Nov44 from Oakington. Developed hydraulic problems and turned back, crash-landing 2030 flapless and minus braking at RAF Manston, Kent, where the 4,000lb 'Cookie' fell off on touchdown. No injuries. (Phew) F/O J.N.Campbell F/L N.A.B.Cleaver &quot; (Chorley via Lost Bombers) 4000lb bomb hung up and flaps jammed u/c collapsed in heavy landing Manston 21.11.44 DBF (Air Britain Serials) 21.11.44 571 Sqn. PF379 During a flapless landing at Manston aerodrome with 4,000 lb bomb on board, undercarriage collapsed. Crew unhurt. (Mosquito Crash Log)"/>
    <x v="2"/>
    <x v="7"/>
    <x v="141"/>
    <x v="1"/>
    <x v="2"/>
    <x v="1"/>
    <m/>
    <n v="11"/>
    <x v="37"/>
    <x v="0"/>
    <n v="1"/>
    <x v="0"/>
    <x v="90"/>
    <x v="6"/>
  </r>
  <r>
    <n v="7690"/>
    <s v="PZ344"/>
    <x v="12"/>
    <n v="515"/>
    <x v="0"/>
    <x v="5"/>
    <n v="21"/>
    <s v="November"/>
    <x v="5"/>
    <s v="21/22 November 1944"/>
    <x v="1"/>
    <s v="21.11.1944 1730 515 BS from Little Snoring hit by light FLAK and crashed. near Walbeck, 5km WSW Geldern, close to german-dutch border (BCL). F/L TF L´Amie DFC +, F/O JW Smith DFC +, joint grave in Rheinberg War Cem 21/22 November, &quot;Serial Range PZ330 - PZ358. 29 Mosquito FB.MkV1.Powered by Merlin 25 engines. Part of a batch of 250, including nine built as FB.MkXV111. Delivered by De Havilland (Hatfield) between 16May44 and 19Jun45. Airborne 1730 21Nov44 from Little Snoring. Shot down by light Flak, crashing near the small town of Walbeck, 5 km WSW of geldern and close to the German/Dutch border. Both airmen share a joint grave in Rheinberg War Cemetery. F/L T.F.L.A_Amie DFC KIA F/O J.W.Smith DFC KIA &quot; (Chorley via Lost Bombers) Missing from patrol to Echterdingen 21.11.44 (Air Britain Serials)   FB VI PZ 344, die bis dahin als Mosquito-Verlust in Pont geführt wurde, ist am gleichen Tag anderswo in der hiesigen Gegend  heruntergekommen (http://www.luftwaffe-bullet-board.com/viewtopic.php?t=15221&amp;start=15)"/>
    <x v="0"/>
    <x v="1"/>
    <x v="1"/>
    <x v="1"/>
    <x v="1"/>
    <x v="1"/>
    <m/>
    <n v="11"/>
    <x v="37"/>
    <x v="0"/>
    <n v="1"/>
    <x v="0"/>
    <x v="83"/>
    <x v="0"/>
  </r>
  <r>
    <n v="855"/>
    <s v="HJ650"/>
    <x v="2"/>
    <s v="456/157/60OTU"/>
    <x v="0"/>
    <x v="7"/>
    <n v="22"/>
    <s v="November"/>
    <x v="5"/>
    <d v="1944-11-22T00:00:00"/>
    <x v="0"/>
    <s v="Stalled out of formation and dived into ground nr West Bromwich Warks. 22.11.44 (Air Britain Serials) 22.11.44 60 MTU. HJ650 Formation leader narrowly missed his No.3, stalled to the right and crashed into the ground at Westbourne near West Bromwich, killing 2. (Mosquito Crash Log)"/>
    <x v="2"/>
    <x v="2"/>
    <x v="52"/>
    <x v="1"/>
    <x v="2"/>
    <x v="1"/>
    <m/>
    <n v="11"/>
    <x v="37"/>
    <x v="0"/>
    <n v="1"/>
    <x v="1"/>
    <x v="29"/>
    <x v="0"/>
  </r>
  <r>
    <n v="3445"/>
    <s v="HK344"/>
    <x v="2"/>
    <s v="219/68"/>
    <x v="0"/>
    <x v="2"/>
    <n v="22"/>
    <s v="November"/>
    <x v="5"/>
    <d v="1944-11-22T00:00:00"/>
    <x v="0"/>
    <s v="Crashed on takeoff from Coltishall, USN crew were both killed (FCWDv5) Crew listed as Sam Peebles and Dick Grinndal in a 68 Sqn History. Took off 22:30 but crashed near Horstead at 22:33. (A History of Number 68 Squadron) hit tree after take-off, Crew: Lt.B.W.Peebles(Pilot)US Navy-killed, Ens.E.R.Grinndal(Obs)US Navy-killed (http://aviation-safety.net/wikibase/wiki.php?id=15808) Hit trees after take-off Horstead Hall Norfolk 22.11.44 (Air Britain Serials) 22.11.44 68 Sqn. HK344 After take-off the aircraft hit trees at Horstead Hall, Norfolk, crashed and burnt out, killing crew. (Mosquito Crash Log)"/>
    <x v="2"/>
    <x v="3"/>
    <x v="30"/>
    <x v="1"/>
    <x v="2"/>
    <x v="1"/>
    <m/>
    <n v="11"/>
    <x v="37"/>
    <x v="0"/>
    <n v="1"/>
    <x v="0"/>
    <x v="102"/>
    <x v="2"/>
  </r>
  <r>
    <n v="5225"/>
    <s v="NS515"/>
    <x v="18"/>
    <s v="USAAF"/>
    <x v="0"/>
    <x v="4"/>
    <n v="22"/>
    <s v="November"/>
    <x v="5"/>
    <d v="1944-11-22T00:00:00"/>
    <x v="0"/>
    <s v="NS515 carried the tail code M for mother for 653rd Squadron and crashed 22 November 1944 killing both Lts. Harry and Hopkins. (Norman Malayney) 653BSW 25BG, 8th Air Force. Pilot Harry, Russell E. Killed, Crashed on Take off at Great Cressingham. Category 4 damage, 22 November 1944. (http://www.aviationarchaeology.com) (MH - shouldn't this be Category 5 damage?) 441122 MOSQUITO NS-515 GREAT CRESSINGHAM 25 (Thomas Ensminger) NS515 delivered Burtonwood 6 April 1944 653 Squadron M-Mike Accident 22 November 1944, R. E. Harry and M. B. Hopkins, both KIFA Cat. E2, TT 218 Hours, 120 Hours since overhaul (Norman Malayney) (Air Britain Serials)"/>
    <x v="2"/>
    <x v="3"/>
    <x v="18"/>
    <x v="1"/>
    <x v="2"/>
    <x v="1"/>
    <m/>
    <n v="11"/>
    <x v="37"/>
    <x v="0"/>
    <n v="1"/>
    <x v="0"/>
    <x v="33"/>
    <x v="0"/>
  </r>
  <r>
    <n v="6600"/>
    <s v="NS788"/>
    <x v="18"/>
    <m/>
    <x v="0"/>
    <x v="1"/>
    <n v="22"/>
    <s v="November"/>
    <x v="5"/>
    <d v="1944-11-22T00:00:00"/>
    <x v="0"/>
    <s v="Crashed before delivery Radlett 22.11.44 (Air Britain Serials)"/>
    <x v="2"/>
    <x v="2"/>
    <x v="32"/>
    <x v="1"/>
    <x v="2"/>
    <x v="1"/>
    <m/>
    <n v="11"/>
    <x v="37"/>
    <x v="0"/>
    <n v="1"/>
    <x v="1"/>
    <x v="17"/>
    <x v="0"/>
  </r>
  <r>
    <n v="36"/>
    <s v="DZ642"/>
    <x v="4"/>
    <s v="692/627"/>
    <x v="0"/>
    <x v="8"/>
    <n v="22"/>
    <s v="November"/>
    <x v="5"/>
    <s v="22/23 November 1944"/>
    <x v="1"/>
    <s v="23.11.1944 1842 mark U-Boat pens 627 to Trondheim from Woodhall Spa on return asked for permission to land at Scatsa, 100ft cloud, nothing further heard. later found on Royal Field Hill, Shetland (BCL). F/L JA Reid +, F/O WD Irwin RCAF +, both rest in UK On the return journey one of the Mosquitoes, AZ-H DZ642, was short of fuel so the pilot John Reid and his navigator Wes Irwin made for Sumburgh in the Shetlands. There were also communications problems but in spite of help from other Mossies and Lerwick, H-Harry sadly crashed on a hill top. Some days later the wreckage was found by three shepherds. (http://www.627squadron.co.uk/Crash-Sumburgh.htm) In the late hours of November the 22nd 1944, the Mosquito DZ 642 of the H/627 Sqn., on its return from a failed mission on the German U - boat pens in Trondheim, Norway, crashed into the steep Royl Field hill in South Shetland Mainland._x000a_The Mosquito was &quot;Marker 3&quot; of three mosquitos that had taken off from Woodhall Spa. Their mission was to mark the target in Trondheim for the Lancasters of 5th group._x000a_They had landed in Lossiemouth for refuelling, but in one way or another, the &quot;Marker 3&quot; had not been refuelled._x000a_When they arrived at target, the Germans had been warned and the area was covered by a smoke screen. There was nothing to do but return._x000a_&quot;Marker 3&quot; had very little fuel left, and decided to try to land at Scatsta Airport in Shetland, but they had problems with their radio, and could not communicate with the airport, so the two other mosquitos accompanied it to relay messages. Contact was made with ASR/MCU at Lerwick, who gave them the weather report and a course which would bring it within sight of the Sandra Light at Sumburgh Airport. As soon as DZ642 was within radio range of Sumburgh, the two other planes had to leave it, because they had only fuel enough to reach Peterhead. The last they heard was that Sumburgh warned &quot;Marker 3&quot; about high ground along its route._x000a_The VHF reception was very bad, and the last Sumburgh heard from the Mosquito was that it had completed its first leg and was turning 250 degrees._x000a__x000a_On the 6th of December, three men, George Mann of Uphouse, Laurence Malcolmson of Culbinsgarth and Adam Adamson of Brind, were driving sheep on Royl Field, when they found the wreck of the mosquito and its two dead crewmen._x000a_The fuel tanks of the mosquito were empty when it was found, but we will never know if the reason of the crash was that they ran out of fuel and tried an emergency landing, or they had tried to fly below the clouds and therefore crashed into the hill._x000a_The names of the two dead crewmen were :_x000a_F/L John Alexander Reid (Pilot) - buried in Winchester._x000a_F/O Wesley Douglas Irwin RCAF (Navigator) - buried in Manor Park, London. _x000a__x000a__x000a__x000a__x000a_There are still many remains of the Mosquito on the crash site near the memorial. _x000a__x000a_(http://shetlopedia.com/Royl_Field_Mosquito_Memorial) Flew into hill nr Sumburgh 22.11.44 (Air Britain Serials) 22.11.44 627 Sqn. DZ642 Pilot was trying to locate aerodrome in bad visibility when he collided with Royal Field hill, Shetland Islands at 1 ,000 feet high. Aircraft was last heard vectoring on a course of 230 degrees. (Mosquito Crash Log)"/>
    <x v="0"/>
    <x v="8"/>
    <x v="1"/>
    <x v="1"/>
    <x v="4"/>
    <x v="1"/>
    <m/>
    <n v="11"/>
    <x v="37"/>
    <x v="0"/>
    <n v="1"/>
    <x v="0"/>
    <x v="58"/>
    <x v="0"/>
  </r>
  <r>
    <n v="5236"/>
    <s v="NS630"/>
    <x v="18"/>
    <s v="USAAF"/>
    <x v="0"/>
    <x v="4"/>
    <n v="22"/>
    <s v="November"/>
    <x v="5"/>
    <d v="1944-11-22T00:00:00"/>
    <x v="1"/>
    <s v="22 November 1944 653rd Sqn Mosquito NS630 25th B/Group USAAF. This aircraft was returning to base from a night mission (Blue Stocking) started the approach at Watton airfield, but was ordered to another airdrome because of bad weather conditions, the Pilot informed the control he could see the runway,after making one pass, the aircraft was going to make a second attempt, flying out and over Merton, radio contact was lost, The aircraft had flown low and crashed hitting tree tops and ended on a field on the border between Thompson &amp; Merton. Pilot 1st Lt 0-886135 Malcolm J.Macleod, Cambridge American Cemetery. Navigator 1st Lt 0-865945, Edward Fiztgerald, Cambridge American Cemetery. (Web, confirmed by Norman Malayney) _x000a_653BSW 25BG, 8th Air Force. Pilot MacLeod, Malcolm J. Killed in Crash Landing due to Weather at Thompson. Category 4 damage, 22 November 1944. (http://www.aviationarchaeology.com) 441122 MOSQUITO NS-630 THOMPSON 25 (Thomas Ensminger) (Air Britain Serials)"/>
    <x v="2"/>
    <x v="7"/>
    <x v="26"/>
    <x v="1"/>
    <x v="2"/>
    <x v="1"/>
    <m/>
    <n v="11"/>
    <x v="37"/>
    <x v="0"/>
    <n v="1"/>
    <x v="0"/>
    <x v="33"/>
    <x v="0"/>
  </r>
  <r>
    <n v="545"/>
    <s v="DD736"/>
    <x v="2"/>
    <s v="R-R/AAEE/141/1692 Flt"/>
    <x v="0"/>
    <x v="7"/>
    <n v="23"/>
    <s v="November"/>
    <x v="5"/>
    <d v="1944-11-23T00:00:00"/>
    <x v="0"/>
    <s v="Spun into ground nr Kings Lynn Norfolk 23.11.44 (Air Britain Serials) 23.11.44 1692 BSTU. DD736 Aircraft seen spiralling out of cloud, righted itself then spun into the ground at East Winch, Norfolk. Aircraft was coded 'J'. (Mosquito Crash Log)   Location is wrong - it was Middleton Fen (http://forum.keypublishing.co.uk/showthread.php?t=104516)  23.11.44 J/18833 Flg Off (Plt) Charles James Preece, RCAF, 1692Flt, 22, of Hardisty, Alberta. 1692 Flight was formed as a Radio Development Flight but had been redesignated a Bomber Support Training Flight by the time of this crash. (trained Mosquito crews on 'Serrate' ... whatever this is). Based at Great Massingham in Norfolk. (http://forum.keypublishing.com/showthread.php?t=21390)_x000a__x000a_Thought you all might like to know that the navigator who died in this crash was Flying Officer, Frederick Ruffle DFC of 515 squadron. Before the crash Fred had flown over 61 sorties on intruder operations. Most of them with the elite pathfinder 8 group. He was awarded his DFC for the part he played on more than one occasion during the raids made on the Dortmund Ems Canal in Germany. _x000a__x000a_On the occasion of this flight he was not flying with his &quot;usual&quot; pilot. But agree at the last minute to take up Flying Officer Charles Preece to help him train on the equipment you have mentioned._x000a__x000a_He also took part in the siege of Malta and the D Day landings._x000a__x000a_Fred left a wife and ten month old daughter, He is buried in the churchyard at Holy Trinity Church, High Hurstwood in East Sussex. _x000a__x000a_My family are extremely grateful to all who have contributed to this discussion to the light they have shed on this tragedy. Until now we did not know the precise place or the exact circumstances of the crash._x000a_(http://forum.keypublishing.com/showthread.php?t=104516) MH - 1692 BSTU (Bomber Support Training Unit) Flt"/>
    <x v="2"/>
    <x v="2"/>
    <x v="62"/>
    <x v="1"/>
    <x v="2"/>
    <x v="1"/>
    <m/>
    <n v="11"/>
    <x v="37"/>
    <x v="0"/>
    <n v="1"/>
    <x v="1"/>
    <x v="93"/>
    <x v="0"/>
  </r>
  <r>
    <n v="1730"/>
    <s v="KB232"/>
    <x v="13"/>
    <s v="139/1655MTU"/>
    <x v="0"/>
    <x v="7"/>
    <n v="23"/>
    <s v="November"/>
    <x v="5"/>
    <d v="1944-11-23T00:00:00"/>
    <x v="0"/>
    <s v="1655 MTU 23/11/1944 Training KB232 Mosquito XX T/o Warboys for a high level navigation detail, climbing to 25,000 feet. And it was while cruising at this altitude that the starboard engine failed. Engine feathered but unable to maintain height and a force landing made in a field , 1t 1548, on Turnbury farm, Shirdley Hill near Birkdale. Lancashire. W/O N HPrior (http://www.156squadron.com/display_newpff_roll.asp?ID=1655%20MTU) Crashed in forced landing nr Birkdale Lancs. 23.11.44 (Air Britain Serials) 23.11.44 1655MTU. KB232 The starboard engine failed at 25,000 feet, prop feathered and aircraft began to lose height, pilot tried to make nearest airfield but was unable to do so and force landed in a field at Turnberry Farm, Shirdley Hill, near Birkdale,(Mosquito Crash Log)"/>
    <x v="2"/>
    <x v="2"/>
    <x v="2"/>
    <x v="1"/>
    <x v="2"/>
    <x v="1"/>
    <m/>
    <n v="11"/>
    <x v="37"/>
    <x v="0"/>
    <n v="1"/>
    <x v="1"/>
    <x v="12"/>
    <x v="1"/>
  </r>
  <r>
    <n v="4458"/>
    <s v="KB506"/>
    <x v="28"/>
    <s v="4FP"/>
    <x v="0"/>
    <x v="10"/>
    <n v="23"/>
    <s v="November"/>
    <x v="5"/>
    <d v="1944-11-23T00:00:00"/>
    <x v="0"/>
    <s v="Overshot landing at Renlow 23.11.44 DBR (Air Britain Serials) 23.11.44 4 FPP. KB506 Landed too fast at Henlow aerodrome, over-ran and hit perimeter fence. Crew unhurt. (Mosquito Crash Log)"/>
    <x v="2"/>
    <x v="2"/>
    <x v="6"/>
    <x v="1"/>
    <x v="2"/>
    <x v="1"/>
    <m/>
    <n v="11"/>
    <x v="37"/>
    <x v="0"/>
    <n v="1"/>
    <x v="1"/>
    <x v="126"/>
    <x v="1"/>
  </r>
  <r>
    <n v="2309"/>
    <s v="LR446"/>
    <x v="14"/>
    <s v="60 SAAF/256"/>
    <x v="1"/>
    <x v="2"/>
    <n v="23"/>
    <s v="November"/>
    <x v="5"/>
    <d v="1944-11-23T00:00:00"/>
    <x v="0"/>
    <s v="Swung on take-off for training flight and u/c collapsed Foggia Main 23.11.44 (Air Britain Serials)"/>
    <x v="2"/>
    <x v="2"/>
    <x v="33"/>
    <x v="1"/>
    <x v="2"/>
    <x v="1"/>
    <m/>
    <n v="11"/>
    <x v="37"/>
    <x v="0"/>
    <n v="1"/>
    <x v="0"/>
    <x v="32"/>
    <x v="0"/>
  </r>
  <r>
    <n v="1046"/>
    <s v="MM112"/>
    <x v="20"/>
    <s v="105/109"/>
    <x v="0"/>
    <x v="8"/>
    <n v="23"/>
    <s v="November"/>
    <x v="5"/>
    <d v="1944-11-23T00:00:00"/>
    <x v="0"/>
    <s v="23.11.1944 Air Test 109 from Little Staughton crashed almost immediately. near Little Staughton airfield (BCL). F/L JW Shaw ok, , to R.N. Crashed on take-off for air test Little Staughton 23.11.44 [Broken up 16.7.48 per Roundel] (Air Britain Serials)"/>
    <x v="2"/>
    <x v="2"/>
    <x v="18"/>
    <x v="1"/>
    <x v="2"/>
    <x v="1"/>
    <m/>
    <n v="11"/>
    <x v="37"/>
    <x v="0"/>
    <n v="1"/>
    <x v="0"/>
    <x v="18"/>
    <x v="0"/>
  </r>
  <r>
    <n v="1517"/>
    <s v="MM201"/>
    <x v="20"/>
    <n v="128"/>
    <x v="0"/>
    <x v="8"/>
    <n v="23"/>
    <s v="November"/>
    <x v="5"/>
    <s v="23/24 November 1944"/>
    <x v="1"/>
    <s v="23.11.1944 1657 128 to Hannover from Wyton . Lost without trace (BCL). F/O GW Tuck RAAF +, Sgt MH Moss +, no further info Missing (Hannover) 24.11.44 (Air Britain Serials)_x000a__x000a_408938 Flying Officer TUCK, George William  _x000a_ _x000a_ _x000a_Source: _x000a_AWM 237 (65)   NAA : A705, 163/169/80.  _x000a_ _x000a_Aircraft Type:  Mosquito _x000a_Serial number:  MN 201 _x000a_Radio call sign:   _x000a_Unit:  ATTD 128 SQN RAF _x000a_ _x000a_Summary: _x000a_Mosquito MN 201 of 128 Sqn RAF, Path Finder Force, took off on night operations _x000a_against Hannover, Germany, on the night of 23/24th_x000a_ November 1944. Nothing was heard _x000a_from the aircraft after take off and it did not return to base. _x000a_ _x000a_Crew: _x000a_RAAF   408938 FO Tuck, G.W., Pilot. _x000a_RAF  Sgt M.H.Moss, Navigator. _x000a_ _x000a_Following post war enquiries and investigations it was recorded in 1950 that the missing _x000a_crew had no known grave. Their names are commemorated on the Memorial to tha _x000a_Missing, Runnymede, Surrey, UK._x000a__x000a_(MISSING WITH NO KNOWN GRAVE _x000a_ _x000a_    BY ALAN STORR)"/>
    <x v="3"/>
    <x v="4"/>
    <x v="1"/>
    <x v="1"/>
    <x v="3"/>
    <x v="1"/>
    <m/>
    <n v="11"/>
    <x v="37"/>
    <x v="0"/>
    <n v="1"/>
    <x v="0"/>
    <x v="112"/>
    <x v="0"/>
  </r>
  <r>
    <n v="6241"/>
    <s v="HK317"/>
    <x v="2"/>
    <n v="456"/>
    <x v="0"/>
    <x v="2"/>
    <n v="24"/>
    <s v="November"/>
    <x v="5"/>
    <d v="1944-11-24T00:00:00"/>
    <x v="0"/>
    <s v="24.11.1944 am Diver patrol 456 anti He111-V1 from Ford Lost over sea. Lost without trace (FCL). W/O JL Mulhall +, F/O JD Jones +, cv at Marshalls(Cambridge), delivered as MKXVI 04.09.43-26.02.44. No known graves, no further info Served with 456 Sqn 02/44 to 12/44, coded RX-Y under RAF control. Returned to RAF. (Brian Fillery's website) W/O J.D. Mulhall, RAAF and F/O J.D. Jones, RAF, KIA. (Fighter Nights) Missing from anti V-1 patrol 24.11.44 (Air Britain Serials)"/>
    <x v="3"/>
    <x v="4"/>
    <x v="1"/>
    <x v="1"/>
    <x v="3"/>
    <x v="1"/>
    <m/>
    <n v="11"/>
    <x v="37"/>
    <x v="0"/>
    <n v="1"/>
    <x v="0"/>
    <x v="20"/>
    <x v="2"/>
  </r>
  <r>
    <n v="1062"/>
    <s v="HR256"/>
    <x v="12"/>
    <s v="151/60OTU"/>
    <x v="0"/>
    <x v="7"/>
    <n v="24"/>
    <s v="November"/>
    <x v="5"/>
    <d v="1944-11-24T00:00:00"/>
    <x v="0"/>
    <s v="Hit hill in cloud nr Ashley Staffs 24.11.44 (Air Britain Serials) 24.11.44 60 OTU. HR256 Aircraft was being homed in lO/lOths cloud, was told to descend to 800 feet, crashed into hillside near Ashley, Staffs., and caught fire. Wrong fix given by Honiley Sector Operations. (Mosquito Crash Log)"/>
    <x v="2"/>
    <x v="2"/>
    <x v="26"/>
    <x v="1"/>
    <x v="2"/>
    <x v="1"/>
    <m/>
    <n v="11"/>
    <x v="37"/>
    <x v="0"/>
    <n v="1"/>
    <x v="1"/>
    <x v="29"/>
    <x v="3"/>
  </r>
  <r>
    <n v="6040"/>
    <s v="MM585"/>
    <x v="17"/>
    <n v="256"/>
    <x v="1"/>
    <x v="5"/>
    <n v="24"/>
    <s v="November"/>
    <x v="5"/>
    <d v="1944-11-24T00:00:00"/>
    <x v="0"/>
    <s v="Missing from intruder to Sarajevo 24.11.44 (Air Britain Serials) P/O B. Nichols, F/S J.G. Marsden (http://www.google.com.au/url?sa=t&amp;rct=j&amp;q=&amp;esrc=s&amp;source=web&amp;cd=19&amp;cad=rja&amp;uact=8&amp;ved=0CEsQFjAIOAo&amp;url=http%3A%2F%2Fwww.shrani.si%2Ff%2F2u%2F10J%2F22MsFz3Y%2Fkopijayucrashes.xls&amp;ei=mm6bVJyCMYbo8AXuwYCIBg&amp;usg=AFQjCNGE7RKsrBOb1YLMb5AWmrhplcFkwg&amp;sig2=UdgIbawYM-3NLviggOrLLg&amp;bvm=bv.82001339,d.dGc)"/>
    <x v="3"/>
    <x v="4"/>
    <x v="1"/>
    <x v="1"/>
    <x v="3"/>
    <x v="1"/>
    <m/>
    <n v="11"/>
    <x v="37"/>
    <x v="0"/>
    <n v="1"/>
    <x v="0"/>
    <x v="32"/>
    <x v="2"/>
  </r>
  <r>
    <n v="3297"/>
    <s v="DZ429"/>
    <x v="4"/>
    <s v="109/105/1655MTU"/>
    <x v="0"/>
    <x v="7"/>
    <n v="24"/>
    <s v="November"/>
    <x v="5"/>
    <d v="1944-11-24T00:00:00"/>
    <x v="1"/>
    <s v="1655 MTU 24/11/1944 Training DZ429 Mosquito IV T/o 0118 Warboys heading off into the night intent on flying a high level cross country. At 0142, the Mosquito spun (presumably from its briefed height of 28,000 feet) and crashed at Alrewasm 5 miles SW from the centre of Burton Upon Trent, Staffordshire and not far from Lichfield airport. F/O R MJones 25 J/17652 CHESTER (BLACON) CEMETERY, 1526281 24/11/1944, F/O D GMacKenzie 22 163827 GLASGOW (CARDONALD) CEMETERY 2452699 24/11/1944 (http://www.156squadron.com/display_newpff_roll.asp?ID=1655%20MTU) Spun into ground Alrewas Staffs. 24.11.44 (Air Britain Serials) 24.11.44 1655MTU. DZ429 Lost control in a spin during which the starboard engine bearers failed and the engine fell out. Crashed at Alrewas, Staffs., killing two. (Mosquito Crash Log)"/>
    <x v="2"/>
    <x v="2"/>
    <x v="62"/>
    <x v="1"/>
    <x v="2"/>
    <x v="1"/>
    <m/>
    <n v="11"/>
    <x v="37"/>
    <x v="0"/>
    <n v="1"/>
    <x v="1"/>
    <x v="12"/>
    <x v="0"/>
  </r>
  <r>
    <n v="5739"/>
    <s v="HK237"/>
    <x v="2"/>
    <s v="25/68"/>
    <x v="0"/>
    <x v="2"/>
    <n v="24"/>
    <s v="November"/>
    <x v="5"/>
    <d v="1944-11-24T00:00:00"/>
    <x v="1"/>
    <s v="Overshot landing at night Coltishall 24.11.44 DBR (Air Britain Serials)"/>
    <x v="2"/>
    <x v="3"/>
    <x v="6"/>
    <x v="1"/>
    <x v="2"/>
    <x v="1"/>
    <m/>
    <n v="11"/>
    <x v="37"/>
    <x v="0"/>
    <n v="1"/>
    <x v="0"/>
    <x v="102"/>
    <x v="2"/>
  </r>
  <r>
    <n v="2030"/>
    <s v="LR384"/>
    <x v="12"/>
    <s v="613/107/251/60OTU"/>
    <x v="0"/>
    <x v="7"/>
    <n v="25"/>
    <s v="November"/>
    <x v="5"/>
    <d v="1944-11-25T00:00:00"/>
    <x v="0"/>
    <s v="Had been damaged by flak while coded B on 107 Squadron and crashlanded at Lasham at 1543 15 March 1944. MH - photo of this aircraft damaged with invasion stripes - 15/8/44, not 15/3/44. Control lost in cloud on night navex dived into sea off Bridgeport Dorset 25.11.44 (Air Britain Serials) 25.11.44 60 OTU. LR177 Aircraft dived into sea near Bridgeport, cause unknown. Crew missing. (Mosquito Crash Log)"/>
    <x v="2"/>
    <x v="2"/>
    <x v="35"/>
    <x v="1"/>
    <x v="2"/>
    <x v="1"/>
    <m/>
    <n v="11"/>
    <x v="37"/>
    <x v="0"/>
    <n v="1"/>
    <x v="1"/>
    <x v="29"/>
    <x v="0"/>
  </r>
  <r>
    <n v="5865"/>
    <s v="MT463"/>
    <x v="25"/>
    <n v="488"/>
    <x v="0"/>
    <x v="2"/>
    <n v="25"/>
    <s v="November"/>
    <x v="5"/>
    <d v="1944-11-25T00:00:00"/>
    <x v="0"/>
    <s v="Bounced on landing and u/c torn off Amiens/Glisy 25.11.44 (Air Britain Serials)"/>
    <x v="2"/>
    <x v="3"/>
    <x v="85"/>
    <x v="1"/>
    <x v="2"/>
    <x v="1"/>
    <m/>
    <n v="11"/>
    <x v="37"/>
    <x v="0"/>
    <n v="1"/>
    <x v="0"/>
    <x v="42"/>
    <x v="2"/>
  </r>
  <r>
    <n v="7608"/>
    <s v="HP913"/>
    <x v="12"/>
    <s v="CRD Ansty/305"/>
    <x v="0"/>
    <x v="16"/>
    <n v="25"/>
    <s v="November"/>
    <x v="5"/>
    <s v="25/26 November 1944"/>
    <x v="1"/>
    <s v="All 305 Sq.a/c lost this night were detailed: Attacking rail movement SOEST-HAMM-OSNABRUECK-HENGELO (NL)-MUENSTER areas. (Post on 12 O'Clock High! Board) Coded W, hit by flak, crew of Sgt. Z. Haas and P/O T.P. Wilczewski both OK. Time 2345 25/26 November 1944 (2nd TAF). Damaged by flak and abandoned nr Reims 26.11.44 (Air Britain Serials)"/>
    <x v="0"/>
    <x v="1"/>
    <x v="1"/>
    <x v="1"/>
    <x v="1"/>
    <x v="1"/>
    <m/>
    <n v="11"/>
    <x v="37"/>
    <x v="0"/>
    <n v="1"/>
    <x v="0"/>
    <x v="60"/>
    <x v="3"/>
  </r>
  <r>
    <n v="2387"/>
    <s v="MM203"/>
    <x v="20"/>
    <s v="109/128"/>
    <x v="0"/>
    <x v="8"/>
    <n v="25"/>
    <s v="November"/>
    <x v="5"/>
    <s v="25/26 November 1944"/>
    <x v="1"/>
    <s v="26.11.1944 0102 128 to Nürnberg from Wyton on return engine failed and abandoned plane. near Calais assuming into channel, no trace (BCL). F/O HE Boulter ok, Sgt JR Churcher ok, both returned safe with Royal Navy &quot;Serial Range MM181 - MM203. 25 Mosquito B.MkXV1. Powered by Merlin 72/73 engines. Part of a batch of 152 delivered by De Havilland (Hatfield) between 24Nov43 and 4Dec44. MM170 was not delivered. Airborne 0102 26Nov44 from Wyton. Returning to base an engine failed and the Mosquito was successfully abandoned, both airmen parachuting into the sea off Calais. They were returned to base safely, courtesy of the Royal Navy. F/O H.E.Boulter Sgt J.R.Churcher &quot; (Chorley via Lost Bombers) Engine lost power abandoned nr Calais returning from Nurnberg 26.11.44 (Air Britain Serials) 26.11.44 128 Sqn. MM203 Aircraft engines overheated so crew abandoned aircraft. (Mosquito Crash Log)"/>
    <x v="0"/>
    <x v="12"/>
    <x v="2"/>
    <x v="1"/>
    <x v="4"/>
    <x v="1"/>
    <m/>
    <n v="11"/>
    <x v="37"/>
    <x v="0"/>
    <n v="1"/>
    <x v="0"/>
    <x v="112"/>
    <x v="0"/>
  </r>
  <r>
    <n v="3829"/>
    <s v="PZ278"/>
    <x v="12"/>
    <n v="305"/>
    <x v="0"/>
    <x v="16"/>
    <n v="25"/>
    <s v="November"/>
    <x v="5"/>
    <s v="25/26 November 1944"/>
    <x v="1"/>
    <s v="All 305 Sq.a/c lost this night were detailed: Attacking rail movement SOEST-HAMM-OSNABRUECK-HENGELO (NL)-MUENSTER areas. (Post on 12 O'Clock High! Board) Coded G, believed shot down by flak at Wesel, crew of F/L Z. Chwailborg and Sgt. Z.J. Parzych both KIA. Time estimated to be around 2200 on 25/26 November. (2nd TAF). May also have been F/L G.W.S. Moseley and F/S K.O.G. Nugent, both KIA. PZ278 was coded S. Missing from night intruder 26.11.44 (Air Britain Serials) I do not have a crash site for F/L Mosley and F/O Nugent in PZ278, CWCG site shows they were buried in Reichswald cemetery, so they came down in Germany (http://forum.12oclockhigh.net/showthread.php?t=39666)"/>
    <x v="0"/>
    <x v="1"/>
    <x v="1"/>
    <x v="1"/>
    <x v="1"/>
    <x v="1"/>
    <m/>
    <n v="11"/>
    <x v="37"/>
    <x v="0"/>
    <n v="1"/>
    <x v="0"/>
    <x v="60"/>
    <x v="0"/>
  </r>
  <r>
    <n v="5108"/>
    <s v="PZ333"/>
    <x v="12"/>
    <n v="305"/>
    <x v="0"/>
    <x v="16"/>
    <n v="25"/>
    <s v="November"/>
    <x v="5"/>
    <s v="25/26 November 1944"/>
    <x v="1"/>
    <s v="25 Nov D.H. Mosquito no. PZ333. According to German sources, the a/c shot down near Wessel (Holland) by flak while attacking ground targets. Sgt Chwalibog and Sgt Panzych were killed. All 305 Sq.a/c lost this night were detailed: Attacking rail movement SOEST-HAMM-OSNABRUECK-HENGELO (NL)-MUENSTER areas. (Post on 12 O'Clock High! Board) Flak - 25./26.11.44 am Haagschen Berg, Mosquito FB VI, PZ 333 der 305. Squadron (polnisch) (http://www.flughafen-boenninghardt.de./nachtjagd.htm) Between Boenninghardt (where crew were initially buried) and Veen, both NW of Moers. Shot down by flak, aircraft completely disintegrated. (Juergen Haus, who researched crash site) See also PZ278 - which was which? Coded G (2nd TAF) Missing from night intruder 26.11.44 (Air Britain Serials) PZ333 crashed Wesel (http://forum.12oclockhigh.net/showthread.php?t=39666)"/>
    <x v="0"/>
    <x v="1"/>
    <x v="1"/>
    <x v="1"/>
    <x v="1"/>
    <x v="1"/>
    <m/>
    <n v="11"/>
    <x v="37"/>
    <x v="0"/>
    <n v="1"/>
    <x v="0"/>
    <x v="60"/>
    <x v="0"/>
  </r>
  <r>
    <n v="1015"/>
    <s v="HK427"/>
    <x v="17"/>
    <s v="488/FIU/409"/>
    <x v="0"/>
    <x v="2"/>
    <n v="26"/>
    <s v="November"/>
    <x v="5"/>
    <d v="1944-11-26T00:00:00"/>
    <x v="0"/>
    <s v="Damaged in accident 26.11.44 NFD (Air Britain Serials)"/>
    <x v="2"/>
    <x v="3"/>
    <x v="32"/>
    <x v="1"/>
    <x v="2"/>
    <x v="1"/>
    <m/>
    <n v="11"/>
    <x v="37"/>
    <x v="0"/>
    <n v="1"/>
    <x v="0"/>
    <x v="95"/>
    <x v="2"/>
  </r>
  <r>
    <n v="1830"/>
    <s v="LR305"/>
    <x v="12"/>
    <s v="23/ADU"/>
    <x v="3"/>
    <x v="10"/>
    <n v="26"/>
    <s v="November"/>
    <x v="5"/>
    <d v="1944-11-26T00:00:00"/>
    <x v="0"/>
    <s v="Engine caught fire on ferry flight forcelanded 1m NW of Khandwa CP 26.11.44 (Air Britain Serials)"/>
    <x v="2"/>
    <x v="2"/>
    <x v="7"/>
    <x v="1"/>
    <x v="2"/>
    <x v="1"/>
    <m/>
    <n v="11"/>
    <x v="37"/>
    <x v="0"/>
    <n v="1"/>
    <x v="1"/>
    <x v="127"/>
    <x v="0"/>
  </r>
  <r>
    <n v="1639"/>
    <s v="NS750"/>
    <x v="18"/>
    <s v="ADU"/>
    <x v="1"/>
    <x v="10"/>
    <n v="26"/>
    <s v="November"/>
    <x v="5"/>
    <d v="1944-11-26T00:00:00"/>
    <x v="0"/>
    <s v="Both engines cut on ferry flight forcelanded in field nr Zemmoro Algeria 26.11.44 (Air Britain Serials)"/>
    <x v="2"/>
    <x v="2"/>
    <x v="2"/>
    <x v="1"/>
    <x v="2"/>
    <x v="1"/>
    <m/>
    <n v="11"/>
    <x v="37"/>
    <x v="0"/>
    <n v="1"/>
    <x v="1"/>
    <x v="127"/>
    <x v="0"/>
  </r>
  <r>
    <n v="1205"/>
    <s v="DK292"/>
    <x v="4"/>
    <s v="105/1655MTU/13OTU/192"/>
    <x v="0"/>
    <x v="15"/>
    <n v="26"/>
    <s v="November"/>
    <x v="5"/>
    <s v="26/27 November 1944"/>
    <x v="1"/>
    <s v="27.11.1944 0258 investigate R/T activities over Munich area, 192, BS from Foulsham crashed. near Reichsstrasse at Coesfeld (BCL). F/O JGM (Jack) Fisher RCAF +, F/L HVA (Vic) Vinnell +, no known graves _x000a__x000a_&quot;27-11-1944 - 192 Sqdn - Mosquito - DK292&quot; Air Britain: Missing from bomber support mission._x000a_Chorley: Crashed 3 km south-west of the Reichstrasse at Coesfeld (Germany)_x000a_Allison (They Shall Grow Not Old): Attempted a crash landing on a beach north of Le Havre, hit a mine and blew up._x000a_Who may tell me what's correct._x000a_Regards,_x000a_Henk. _x000a_John Larder (Guest) (331 posts) _x000a_20-Jan-04, 08:52 PM (GMT) _x000a_1. &quot;RE: 27-11-1944 - 192 Sqdn - Mosquito - DK292&quot; _x000a_Henk_x000a_I thought this one rang a bell. Wrote to AHB last year who confirmed Chorley's account._x000a__x000a_BUT - German researcher active and wellknown in the Coesfeld area don't have anything on a loss in this area. (Henk) However, http://www.footnote.com/image/30642412/mosquitoes%7CMosquito/ gives a Mosquito crash at this location on this date, though gives the time as 11:30 a.m._x000a__x000a_26/27 November, Airborne 0258 27Nov44 from Foulsham to investigate intense R/T activity in the M_nchen area. Cause of loss not established. Crashed 3 km SW of the Reichstrasse at Coesfeld. Both airmen are commemorated on the Runnymede Memorial. F/O J.G.M.Fisher RCAF KIA F/L H.V.a.Vinnell KIA (Chorley via Lost Bombers) _x000a__x000a_www.cnam.co.uk/100Gp/RAF_100_Group_Newsletter_Summer_2006.pdf_x000a__x000a_It contains an article in memory of Ted Gomersall, a navigator on 192 who was close to Vic Vinell. An excerpt from Ted Gomersall to his wife on December 3 1944 has the following:_x000a__x000a_&quot;Our worst fears about Jack and Vic have been confirmed by the washing up of Jack's cap and a sock with Vic's name on it, on the south coast of France yesterday. It seems almost certain that they came down in the drink, but there are certain mysteries about it which will never be cleared up, I suppose ...&quot;_x000a__x000a_I have viewed pilot Jack Fisher's RCAF file. Correspondence in the file confirms the probable crash/explosion of Mosquito DK292 on the beach in France along with the recovery of small pieces of the aircraft and clothing identified as belonging to the crew members._x000a__x000a_http://www.rafcommands.com/dcforum/DCForumID6/10952.html Missing from bomber support mission 27.4.44 (Air Britain Serials)"/>
    <x v="0"/>
    <x v="8"/>
    <x v="1"/>
    <x v="1"/>
    <x v="4"/>
    <x v="1"/>
    <m/>
    <n v="11"/>
    <x v="37"/>
    <x v="0"/>
    <n v="1"/>
    <x v="0"/>
    <x v="43"/>
    <x v="0"/>
  </r>
  <r>
    <n v="4421"/>
    <s v="NT207"/>
    <x v="12"/>
    <n v="107"/>
    <x v="0"/>
    <x v="16"/>
    <n v="26"/>
    <s v="November"/>
    <x v="5"/>
    <s v="26/27 November 1944"/>
    <x v="1"/>
    <s v="This Mosquito was abandoned by his crew (pilot w/o.G.Warren and navigator Sgt.W.Roberts) when damaged by flak. (Luc Vervoort) &quot;2ndTAF&quot; vol.2 page 343 (Shores/Thomas) mentions for NT207/B: &quot;NE of Tilburg ±20.40h.&quot; &quot;....en nooit was het stil&quot; vol.2 page 457 (Zwanenburg) has &quot;probably N of Antwerp&quot;. (Henk Welting) Roberts was injured, time around 2040 (2nd TAF) On a rail interdiction sortie, suffered severe damage while strafing a train. Observer baled out and was lost near Tilburg, pilot baled out near Antwerp into friendly territory. Damaged by flak and abandoned 26.11.44 (Air Britain Serials)_x000a__x000a_The crashlanding of the Haviland Mosquito NT207Mosquito NT207,RAF 107 sqdn,W/O G. Warren, Sergeant W. Roberts_x000a__x000a_The crashlanding of the Haviland Mosquito NT207 in Oisterwijk_x000a_By Peter van der Linden, © Peter van der Linden, 2009_x000a__x000a_On November 26, 1944 around 22:30 a RAF Haviland Mosquito bomber no. NT207, OM-B crash-landed beside the Oirschotsebaan, opposite the Kleine Oisterwijkse heide in Oisterwijk. _x000a__x000a_This Mosquito type FB Mk-VI, code NT207 OM-B was assigned to the 2nd Tactical Air Force, No 2 Group, 138 Wing, 107 Sqdn and flew from airfield A.75, Cambrai/Epinoy in France. Piloting the mosquito was Warrant Officer G. Warren and the Navigator was Sergeant W. Roberts. _x000a__x000a_The Mosquito, designed by the British in 1940, was used by the Royal Air Force in many different roles such as night and day fighter bomber, fighter, raw attacker and many more. The aircraft with a range of about 2,000 km was powered by 2 Rolls Royce Merlin engines, armed with four 20 mm cannons and four .303 machine guns and was capable of carrying a maximum bomb load of 2.000 lb. _x000a__x000a_The aircraft was of all-wood construction and was piloted by a pilot and navigator sitting side-by-side in the cockpit. _x000a__x000a_That night the mosquito took part in a mission which consisting out of 11 Mosquito aircraft from 138 wing that were to attack enemy troop movements on the waterways, a) Groningen, Leeuwarden, Sneek; (b) Assen, Meppel; (c) Zwolle, Meppel, Hoogeveen, Meppen; d) Zutphen, Hengelo. _x000a__x000a_During the mission 8 small ships (Aken) were attacked, two railways bombed, along train with two locomotives plus further targets of opportunity attacked of which a German flak position. _x000a__x000a_The aircraft dropped 36x500 pound bombs during their mission and fired 1840 cannon and 700 machine gun rounds. _x000a__x000a_During this mission the mosquito of pilot G. Warren was hit by German anti aircraft fire (Flak) over enemy territory in the event of an attack on a train. As a result of the damage inflicted by this anti aircraft fire pilot G. Warren was forced to land his aircraft, preferably on liberated territory. _x000a__x000a_Over Oisterwijk territory the navigator, Sergeant w. Roberts jumped from the aircraft and parachuted down on a farmers court in Oisterwijk injuring his neck and chin on the farmers taut wash lines. _x000a__x000a_Pilot G. Warren landed the aircraft on its belly along the Oirschotsebaan opposite the Kleine Oisterwijkse heide, just next to a farmhouse. _x000a__x000a_During the performance of this belly landing the aircraft caught fire and the Pilot_x000a_ W/O G. Warren was injured severely.The alarmed fire brigade after arrival however, did not had to extinguish the fire anymore because not much was left of the wooden aircraft. After a short fierce fire only two engines and small metal parts were left over from the Mosquito. Pilot G. Warren was carried away by the military medical service to be cared for._x000a__x000a_During that night of 26 and 27 November, 41 bombers of 138 Wing, 2nd Tactical Air Force were sent out to attack roads, railways and waterways in the Netherlands and North-Western Germany. _x000a__x000a_Also the Mosquito with Warrant Officer G. Warren and Navigator Sergeant W. Roberts_x000a_ belonged to this group of bombers. The aircraft were divided into groups and were each assigned a task and area. _x000a__x000a_For task I, 15 mosquitos went to the area Rotterdam, Hilversum, Deventer, Dusseldorf, Heinsberg, Venlo and along the bomb line to zaltbommel, Rotterdam. They were briefed to pay special attention to ships in the area of the Weser. _x000a__x000a_For task II, 15 mosquitos were to attack railway targets in the areas; a) Osnabruck, Munster, Dorsten, Wesel; b) Munster, Coesveld, Borken, Bocholt with special attention to the railway marshalling yard in Coesveld; (c) Osnabruck, Rheine, Hengelo, Almelo, Deventer with special attention to the busy railway marshalling yard in Oldezaal and d) Meppel, Zwolle, Amersfoort. _x000a__x000a_For task III , 11 mosquitos, including the mosquito of W/O G. Warren, went out to attack enemy movements on the waterways in the areas; a) Groningen, Leeuwarden, Sneek; b) Assen, Meppel; c) Zwolle, Meppel, Hoogeveen, Meppen and d) Zutphen, Hengelo. _x000a__x000a_The mosquito s of 138 Wing who carried out the attacks altogether dropped a total of 151-500 pond high-explosive bombs and shot 11160 20mm and 15520 machine gun rounds._x000a__x000a_Inf through Ad van Zantvoort_x000a__x000a_(http://www.oisterwijk-marketgarden.com/the_crashlanding_of_the_haviland_mosqu+R1556ito_nt207.html)"/>
    <x v="0"/>
    <x v="1"/>
    <x v="1"/>
    <x v="1"/>
    <x v="1"/>
    <x v="1"/>
    <m/>
    <n v="11"/>
    <x v="37"/>
    <x v="0"/>
    <n v="1"/>
    <x v="0"/>
    <x v="57"/>
    <x v="0"/>
  </r>
  <r>
    <n v="1503"/>
    <s v="ML930"/>
    <x v="20"/>
    <s v="109/1409 Flt"/>
    <x v="0"/>
    <x v="4"/>
    <n v="27"/>
    <s v="November"/>
    <x v="5"/>
    <d v="1944-11-27T00:00:00"/>
    <x v="0"/>
    <s v="Swung on landing and u/c collapsed on return from met sortie Wyton 27.11.44 (Air Britain Serials)"/>
    <x v="2"/>
    <x v="7"/>
    <x v="23"/>
    <x v="1"/>
    <x v="2"/>
    <x v="1"/>
    <m/>
    <n v="11"/>
    <x v="37"/>
    <x v="0"/>
    <n v="1"/>
    <x v="0"/>
    <x v="25"/>
    <x v="0"/>
  </r>
  <r>
    <n v="3769"/>
    <s v="MT472"/>
    <x v="25"/>
    <n v="25"/>
    <x v="0"/>
    <x v="2"/>
    <n v="27"/>
    <s v="November"/>
    <x v="5"/>
    <d v="1944-11-27T00:00:00"/>
    <x v="0"/>
    <s v="Broke up in air recovering from dive on air test over Castle Camps 27.11.44 (Air Britain Serials) 27.11.44 25 Sqn. MT472 Aircraft broke up in the air over Castle Camps aerodrome and both mainpianes fell off, killing two. (Mosquito Crash Log)  Flight Lieutenant ALFRED ERNEST MARSHALL_x000a_D F C, D F M_x000a__x000a_47124, 25 Sqdn., Royal Air Force_x000a_who died age 29_x000a_on 27 November 1944_x000a_Son of Alfred Ernest and Hilda Beatrice Marshall; husband of Beatrice Mary Marshall, of Hitchin._x000a_Remembered with honour_x000a_HITCHIN CEMETERY _x000a__x000a_Marshall and his radar operator were killed on November 27 1944 when their Mosquito hit the ground during a low-level beat-up of Castle Camps aerodrome after returning from a sortie.   Men Of The Battle Of Britain K G Wynn. _x000a__x000a_(http://www.ww2talk.com/forum/war-grave-photographs/33942-flight-lieutenant-alfred-ernest-marshall-d-f-c-d-f.html#post378490)"/>
    <x v="2"/>
    <x v="2"/>
    <x v="8"/>
    <x v="1"/>
    <x v="2"/>
    <x v="1"/>
    <m/>
    <n v="11"/>
    <x v="37"/>
    <x v="0"/>
    <n v="1"/>
    <x v="0"/>
    <x v="14"/>
    <x v="2"/>
  </r>
  <r>
    <n v="5242"/>
    <s v="NS596"/>
    <x v="18"/>
    <s v="USAAF"/>
    <x v="0"/>
    <x v="4"/>
    <n v="27"/>
    <s v="November"/>
    <x v="5"/>
    <d v="1944-11-27T00:00:00"/>
    <x v="0"/>
    <s v="Here is information from my manuscript on the 25th BG history currently at the publisher. It provides information from an interview with the late Allen Morrow, navigator on that flight. _x000a__x000a_Lts. Wallace B. Rouse/Allen Morrow (NS596) flew a high-altitude cross-country training flight on 27 November 1944 from Watton. _x000a__x000a_Morrow: &quot;High cloud required the Mosquito climb for altitude, breaking out at 25,000 feet. We flew according to plan at 30,000 feet, identified Landsend, then set course on a magnetic heading for Oxford. A doubtful Gee fix indicated we reached Oxford where the pilot began descending to break through the undercast over Watton. _x000a__x000a_&quot;We let down through broken clouds over a wooded area believed south-west of Watton, and altered course accordingly. The Gee screen displayed distortions obscuring Gee station signals. This indicated we had flown out of effective Gee range where the Germans jammed the signals? Soon the forest area became hilly and a river ran in a northeasterly direction. We followed it seeking a landmark to pinpoint our exact location. I had a gut feeling it wasn't England. _x000a__x000a_&quot;We tried contacting various radio stations for a fix but received a distorted transmission. We then climbed for altitude to achieve better radio communication. Then an unidentified station issued us conflicting vectors. After a great deal of difficulty we received instructions to steer 240 degrees. With solid cloud at 7,000 feet we feared bailing out over the North Sea. A cloud break appeared and we descended beneath the undercast flying a 240-degree heading. _x000a__x000a_&quot;I don't remember how many hours we had been airborne, but fuel became critically low. The pilot spotted a farm field to make an emergency landing. He made several dummy passes to practice and then said, 'This is it'. Flaps were down and wheels up. He cut the engine switches; we touched down and started sliding along the ground. I remember dirt and grass coming in on us. The aircraft ground-looped and started breaking up--the tail section broke off and the engines tore from the wings. _x000a__x000a_&quot;We finally came to a stop, unfastened our seat belts and stepped out through a large hole in the side fuselage. The pilot suffered a slight cut on his face and I had a sore ankle. We were lucky. Unknown at the time, we landed five-miles south of Pontoise, France, some 25-miles northeast of Paris. _x000a__x000a_&quot;Several farm women came running across the field. I'm sure they were surprised to see us standing around the wreck. One had a bottle of 'something', and another had a camera which we used to take pictures. Four French gendarmes arrived to take charge and notified local American Army MPs to take us to the nearby US base. They accomodated us at an old chateau previously used as German headquarters and now occupied by an American unit. We stayed there several days before obtaining transportation to Watton. _x000a__x000a_&quot;For years I was puzzled as to how we ended up over France when we had never been on an easterly heading? It wasn't until 1951 when I was recalled to active duty and became a B-36 navigator on high-altitude SAC bombers, that I discovered what had happened. _x000a__x000a_&quot;During WWII, little if anything was known about the Jet Stream. We were never briefed on it, and it didn't matter as most missions were flown at 25,000 feet or less. Now we know the Jet Stream is like a river of air that flows from west to east around the globe in the northern hemisphere. The air flow can reach speeds of 150 knots and a width of 150-200 miles. Crossing the Jet Stream at right angles can place an aircraft off course by 100 miles in a matter of minutes. Heading easterly, it can increase your groundspeed substantially and vice versa. _x000a__x000a_&quot;What happened in England in 1944 is that, while we were 'tooling' around southern England at 30,000 feet above the cloud level, we were literally moved across the English Channel to France by the Jet Stream&quot;. _x000a__x000a_Norman Malayney (C)_x000a_ SOC 25.7.46 (Air Britain Serials)"/>
    <x v="2"/>
    <x v="2"/>
    <x v="61"/>
    <x v="1"/>
    <x v="2"/>
    <x v="1"/>
    <m/>
    <n v="11"/>
    <x v="37"/>
    <x v="0"/>
    <n v="1"/>
    <x v="0"/>
    <x v="33"/>
    <x v="0"/>
  </r>
  <r>
    <n v="5134"/>
    <s v="NS623"/>
    <x v="18"/>
    <s v="60 SAAF"/>
    <x v="1"/>
    <x v="0"/>
    <n v="27"/>
    <s v="November"/>
    <x v="5"/>
    <d v="1944-11-27T00:00:00"/>
    <x v="0"/>
    <s v="Flew into hill in bad visibility Corriano San Marino 27.11.44 (Air Britain Serials) _x000a__x000a_Name: MUNRO _x000a_Initials: T P _x000a_Nationality: South African _x000a_Rank: Captain _x000a_Regiment/Service: South African Air Force _x000a_Unit Text: 60 Sqdn. _x000a_Age: 22 _x000a_Date of Death: 27/11/1944 _x000a_Service No: 103335V _x000a_Additional information: Son of Francis A. and Hilda M. Munro, of Johannesburg, Transvaal, South Africa. _x000a_Casualty Type: Commonwealth War Dead _x000a_Grave/Memorial Reference: XVII, E, 8. _x000a_Cemetery: CORIANO RIDGE WAR CEMETERY _x000a__x000a_Name: SWEET, BASIL WILFRED _x000a_Initials: B W _x000a_Nationality: South African _x000a_Rank: Lieutenant _x000a_Regiment/Service: South African Air Force _x000a_Unit Text: 60 Sqdn. _x000a_Age: 20 _x000a_Date of Death: 27/11/1944 _x000a_Service No: 328527V _x000a_Additional information: Son of Mr. and Mrs. W. Sweet, of Paarl, Cape Province. _x000a_Casualty Type: Commonwealth War Dead _x000a_Grave/Memorial Reference: XVII, E, 7. _x000a_Cemetery: CORIANO RIDGE WAR CEMETERY _x000a__x000a_(CWCG)"/>
    <x v="2"/>
    <x v="3"/>
    <x v="26"/>
    <x v="1"/>
    <x v="2"/>
    <x v="1"/>
    <m/>
    <n v="11"/>
    <x v="37"/>
    <x v="0"/>
    <n v="1"/>
    <x v="0"/>
    <x v="34"/>
    <x v="0"/>
  </r>
  <r>
    <n v="3357"/>
    <s v="NT147"/>
    <x v="12"/>
    <s v="107/3FPP"/>
    <x v="0"/>
    <x v="10"/>
    <n v="27"/>
    <s v="November"/>
    <x v="5"/>
    <d v="1944-11-27T00:00:00"/>
    <x v="0"/>
    <s v="Wheelock Joseph Francis T/O UK 27/11/1944 Carlisle 3 FPP NT147 Mosquito swung on single engined overshoot and hit ground Kirkbride Wigton - Hawarden to Edzell (from Nicaragua) (http://www.raf-lichfield.co.uk/ATA%20Casualties.htm) Swung on single-engined overshoot and hit ground Kirkbride 27.11.44 (Air Britain Serials) 27.11.44 3 FPP. NT147 Attempted to overshoot from single engine approach at Kirkbride, killed one and injured one. (Mosquito Crash Log)"/>
    <x v="2"/>
    <x v="2"/>
    <x v="6"/>
    <x v="1"/>
    <x v="2"/>
    <x v="1"/>
    <m/>
    <n v="11"/>
    <x v="37"/>
    <x v="0"/>
    <n v="1"/>
    <x v="1"/>
    <x v="79"/>
    <x v="0"/>
  </r>
  <r>
    <n v="7494"/>
    <s v="HP934"/>
    <x v="12"/>
    <s v="107/464"/>
    <x v="0"/>
    <x v="16"/>
    <n v="27"/>
    <s v="November"/>
    <x v="5"/>
    <s v="27/28 November 1944"/>
    <x v="1"/>
    <s v="Served with 464 Sqn, under RAF control 9/43 to 27/11/44 Coded SB-X. Failed to Return From Operations. F/O's R.Stoner &amp; Colgan. (Brian Fillery's website) Hit by flak ship as they passed over near Dutch coast on night intruder at less than 2,000 feet. Navigator bailed at 1,000 feet, pilot got clear but chute failed to open in time. Stoner evaded with help of locals, returning to Allied controlled territory on 16/17 March. (Mosquito Monograph) F/L L. Colgan KIA, F/O R.J. Stoner evaded, around 2200 on 27/28 November 1944 (2nd TAF) Missing from night intruder mission 28.11.44 (Air Britain Serials) Shot down during an attack on railway-tracks. Crashed near the farm Zwanenburg on the Meendt in Achterveld Fl.off. L.J. Colgan (pilot) Grave# 12-200 Fl.off. Stoner (navigator) Survived. (http://home.hetnet.nl/~olgaenron/464%20squadron.htm)     http://www.awm.gov.au/catalogue/research_centre/pdf/rc09125z014_1.pdf _x000a_Mosquito HP934 took off from RAF Thorney Island at 1959 hours on the night of 27/28th November 1944, being part of a squadron formation of 17 aircraft detailed to carry out night intruder operations and bomb and strafe road and rail junctions and the towns of Unna, Vieren and Cloppenburg, Germany. HP934 failed to return from the mission. F/O Colgan lost his life and he is buried in the Amersfoort (Oud Leusden) General Cemetery, Holland. Amersfoort is a town 50kms south east of Amsterdam, Locality Utrecht, Netherlands. FO Stoner returned safe to London on 24/3/45 having been hidden by the Dutch underground movement. (http://www.luftwaffe-bullet-board.com/viewtopic.php?t=16832&amp;highlight=liste+flak)"/>
    <x v="0"/>
    <x v="1"/>
    <x v="1"/>
    <x v="1"/>
    <x v="1"/>
    <x v="1"/>
    <m/>
    <n v="11"/>
    <x v="37"/>
    <x v="0"/>
    <n v="1"/>
    <x v="0"/>
    <x v="46"/>
    <x v="3"/>
  </r>
  <r>
    <n v="6862"/>
    <s v="HR353"/>
    <x v="12"/>
    <n v="464"/>
    <x v="0"/>
    <x v="16"/>
    <n v="27"/>
    <s v="November"/>
    <x v="5"/>
    <s v="27/28 November 1944"/>
    <x v="1"/>
    <s v="Served with 464 Sqn, under RAF control 9/43 to 4/44. Lost near Zwolle. F/O Greenshields &amp; Norman (Brian Fillery's website) F/O W.A. Greenshields and F/O E.H. Norman both KIA, estimated around 2130 on 27/28 November 1944 (2nd TAF) Missing from night intruder mission 28.11.44 (Air Britain Serials) Mosquito HR353 of 464 squadron RAAF crashed near my hometown Zwolle at 21.35 nov. 27, 1944. Both crewmembers F/O William Alexander Greenshields RAAF and F/O Edward Harry Norman were killed. The mosquito was on a mission to attack railway targets and other German targets. There were shot down by flak. (http://www.rafcommands.com/forum/showthread.php?10734-Mosquito-s-27-28th-Nov-44&amp;p=62591&amp;highlight=Mosquito#post62591)"/>
    <x v="0"/>
    <x v="1"/>
    <x v="1"/>
    <x v="1"/>
    <x v="1"/>
    <x v="1"/>
    <m/>
    <n v="11"/>
    <x v="37"/>
    <x v="0"/>
    <n v="1"/>
    <x v="0"/>
    <x v="46"/>
    <x v="3"/>
  </r>
  <r>
    <n v="2785"/>
    <s v="ML979"/>
    <x v="20"/>
    <n v="109"/>
    <x v="0"/>
    <x v="8"/>
    <n v="27"/>
    <s v="November"/>
    <x v="5"/>
    <s v="27/28 November 1944"/>
    <x v="1"/>
    <s v="27.11.1944 1838 109 to Neuss from Little Staughton crashed. into Ijsselmeer, no further trace (BCL). F/L M Williamson DFC pow, F/O AE Kitchen DFC +, Kitchen washed ashore 04.05.45 and lies in Kampen General Cem, aside WF Tudhope, see BCL 1940, pg 97_x000a__x000a_KITCHEN, DFC _x000a_ Alfred Edward _x000a_ Flying Officer 173155. Nav. 109 Sqdn., Royal Air Force Volunteer Reserve. Died Tuesday 28 November 1944. Age 24. Son of Arthur and Emma Kitchen; husband of Edna Kitchen, of Letchmore Heath. Hertfordshire. Buried: KAMPEN GENERAL CEMETERY, Overijssel, Netherlands. Ref. Plot 10. Grave 5._x000a_ (http://www.roll-of-honour.com/Bedfordshire/LIttleStaughton109Squadron.html)_x000a__x000a_My grandfather was a squadron leader with 109 squadron. His name is Maurice Williamson DFC, his plane crashed somewhere over Holland in late 1944 I think, his Canadian navigator was washed up on the allied side, whilst my grandfather was captured by the Germans and spent the latter part of the war as a POW. I still have his medals and his uniform. He will be 91 shortly, and as with most people of his age talks about nothing else but the war and his beloved mosquitos._x000a__x000a_Spoke to my grandfather about the mossie, and he told me that the plane was a new one, and he had taken it out for a test spin to see how high it would go when it arrived. He took it up to 49,000 feet without any problem._x000a_He couldn't remember where he was going until I read him your e.mail, then it all came back to him. He wasn't shot down, he had engine failure and had to ditch the plane in the sea, which is why his co-pilot was able to bail out earlier than my grandfather._x000a_(http://www.mossie.org/forum/read.php?1,124,152#msg-152) Missing (Neuss) 27.11.44 (Air Britain Serials)"/>
    <x v="0"/>
    <x v="18"/>
    <x v="1"/>
    <x v="1"/>
    <x v="4"/>
    <x v="1"/>
    <m/>
    <n v="11"/>
    <x v="37"/>
    <x v="0"/>
    <n v="1"/>
    <x v="0"/>
    <x v="18"/>
    <x v="0"/>
  </r>
  <r>
    <n v="1565"/>
    <s v="HP940"/>
    <x v="12"/>
    <s v="FE"/>
    <x v="3"/>
    <x v="16"/>
    <n v="28"/>
    <s v="November"/>
    <x v="5"/>
    <d v="1944-11-28T00:00:00"/>
    <x v="0"/>
    <s v="SOC 28.11.44 (Air Britain Serials)"/>
    <x v="4"/>
    <x v="3"/>
    <x v="1"/>
    <x v="1"/>
    <x v="2"/>
    <x v="1"/>
    <m/>
    <n v="11"/>
    <x v="37"/>
    <x v="0"/>
    <n v="1"/>
    <x v="0"/>
    <x v="91"/>
    <x v="3"/>
  </r>
  <r>
    <n v="4671"/>
    <s v="KB153"/>
    <x v="13"/>
    <n v="627"/>
    <x v="0"/>
    <x v="8"/>
    <n v="28"/>
    <s v="November"/>
    <x v="5"/>
    <d v="1944-11-28T00:00:00"/>
    <x v="0"/>
    <s v="28/01/1945 Mosquito KB153 of 16 OTU spun into the ground near Barford St John following a port engine failure. F/Lt J M Richardson, Australian and F/Lt L A Butcher DFC were both killed. (http://www.couplandbell.com/marg/crashes1945.htm) See also KB157 DBR in accident 28.11.44 NFD (Air Britain Serials) 28.01.45 16 OTU. KB153 Lost control after engine failure, spun, crashed and caught fire at Barford St. John. (Mosquito Crash Log)"/>
    <x v="2"/>
    <x v="3"/>
    <x v="2"/>
    <x v="1"/>
    <x v="2"/>
    <x v="1"/>
    <m/>
    <n v="11"/>
    <x v="37"/>
    <x v="0"/>
    <n v="1"/>
    <x v="0"/>
    <x v="58"/>
    <x v="1"/>
  </r>
  <r>
    <n v="2203"/>
    <s v="KB472"/>
    <x v="28"/>
    <s v="608/142"/>
    <x v="0"/>
    <x v="8"/>
    <n v="28"/>
    <s v="November"/>
    <x v="5"/>
    <d v="1944-11-28T00:00:00"/>
    <x v="0"/>
    <s v="28.11.1944 1730 142 to Nürnberg from Gransden Lodge swung to port, skidded on runway and lost undercarriage. at Gransden Lodge airfied 1730 (BCL). F/L SA Nolan ok, Sgt WJC Green ok. Recent TV series featuring Nolan's grandson indicates this was 17 April (1945?), quoting from Nolan's log book. Was this crew on KB499? Target quoted in logbook was Ingolstadt, same apparently as target for KB499 on 17 April 1945. Swung on take-off Gransden Lodge 28.11.44 DBR (Air Britain Serials)"/>
    <x v="2"/>
    <x v="7"/>
    <x v="33"/>
    <x v="1"/>
    <x v="2"/>
    <x v="1"/>
    <m/>
    <n v="11"/>
    <x v="37"/>
    <x v="0"/>
    <n v="1"/>
    <x v="0"/>
    <x v="125"/>
    <x v="1"/>
  </r>
  <r>
    <n v="1985"/>
    <s v="MM195"/>
    <x v="20"/>
    <n v="128"/>
    <x v="0"/>
    <x v="8"/>
    <n v="28"/>
    <s v="November"/>
    <x v="5"/>
    <s v="28/29 November 1944"/>
    <x v="1"/>
    <s v="28.11.1944 1725 128 to Nürnberg from Wyton . Lost without trace (BCL). W/O F Edgar +, Sgt JHM Murphy RCAF +, no further info Missing (Nurnberg) 29.11.44 (Air Britain Serials)"/>
    <x v="3"/>
    <x v="4"/>
    <x v="1"/>
    <x v="1"/>
    <x v="3"/>
    <x v="1"/>
    <m/>
    <n v="11"/>
    <x v="37"/>
    <x v="0"/>
    <n v="1"/>
    <x v="0"/>
    <x v="112"/>
    <x v="0"/>
  </r>
  <r>
    <n v="781"/>
    <s v="DZ265"/>
    <x v="2"/>
    <s v="307/456/239/1692 Flt"/>
    <x v="0"/>
    <x v="7"/>
    <n v="29"/>
    <s v="November"/>
    <x v="5"/>
    <d v="1944-11-29T00:00:00"/>
    <x v="0"/>
    <s v="U/c collapsed on landing Great Massingham 29.11.44 (Air Britain Serials)"/>
    <x v="2"/>
    <x v="2"/>
    <x v="27"/>
    <x v="1"/>
    <x v="2"/>
    <x v="1"/>
    <m/>
    <n v="11"/>
    <x v="37"/>
    <x v="0"/>
    <n v="1"/>
    <x v="1"/>
    <x v="93"/>
    <x v="0"/>
  </r>
  <r>
    <n v="4647"/>
    <s v="MT488"/>
    <x v="25"/>
    <n v="410"/>
    <x v="0"/>
    <x v="2"/>
    <n v="29"/>
    <s v="November"/>
    <x v="5"/>
    <d v="1944-11-29T00:00:00"/>
    <x v="0"/>
    <s v="Stalled on overshoot 1m N of Lille/Vendeville 29.11.44 DBF (Air Britain Serials)"/>
    <x v="2"/>
    <x v="3"/>
    <x v="29"/>
    <x v="1"/>
    <x v="2"/>
    <x v="1"/>
    <m/>
    <n v="11"/>
    <x v="37"/>
    <x v="0"/>
    <n v="1"/>
    <x v="0"/>
    <x v="19"/>
    <x v="2"/>
  </r>
  <r>
    <n v="6071"/>
    <s v="MT495"/>
    <x v="25"/>
    <n v="410"/>
    <x v="0"/>
    <x v="2"/>
    <n v="29"/>
    <s v="November"/>
    <x v="5"/>
    <d v="1944-11-29T00:00:00"/>
    <x v="0"/>
    <s v="Later in the month there was a tragic accident at base which took the lives of two pilots who had joined the Cougars a short time previously. F/Os H. Connelly and J. Hunt had gone up together to practice circuits and landings; as they made a circuit, preparatory to coming in, the Mosquito suddenly stalled and crashed from 500 feet. (History of 410 Squadron) Stalled in circuit and crashed Lille/Vendeville 29.11.44 (Air Britain Serials)  As the crews were now flying operationally, each Mosquito had to be given a test flight before they were declared ready for each night's mission. Sadly, on October 29 (MH - sic), F/O Harry Connolly was killed during one of these tests. He lost an engine, then airspeed and dove head first into the countryside. It was the only time he'd flown without Pat. (http://www.calgarymosquitosociety.com/feature40/feature40.htm)"/>
    <x v="2"/>
    <x v="2"/>
    <x v="29"/>
    <x v="1"/>
    <x v="2"/>
    <x v="1"/>
    <m/>
    <n v="11"/>
    <x v="37"/>
    <x v="0"/>
    <n v="1"/>
    <x v="0"/>
    <x v="19"/>
    <x v="2"/>
  </r>
  <r>
    <n v="3074"/>
    <s v="PZ461"/>
    <x v="12"/>
    <s v="7FPP"/>
    <x v="0"/>
    <x v="10"/>
    <n v="29"/>
    <s v="November"/>
    <x v="5"/>
    <d v="1944-11-29T00:00:00"/>
    <x v="0"/>
    <s v="Hit pole on overshoot overshot landing Bircham Newton 29.11.44 DBR (Air Britain Serials) 29.11.44 7 FPP. PZ461 Overshot and hit windsock pole at Bircham Newton. Crew unhurt. (Mosquito Crash Log)"/>
    <x v="2"/>
    <x v="2"/>
    <x v="30"/>
    <x v="1"/>
    <x v="2"/>
    <x v="1"/>
    <m/>
    <n v="11"/>
    <x v="37"/>
    <x v="0"/>
    <n v="1"/>
    <x v="1"/>
    <x v="128"/>
    <x v="0"/>
  </r>
  <r>
    <n v="7407"/>
    <s v="W4079"/>
    <x v="7"/>
    <s v="157/RAE/51OTU"/>
    <x v="0"/>
    <x v="7"/>
    <n v="29"/>
    <s v="November"/>
    <x v="5"/>
    <d v="1944-11-29T00:00:00"/>
    <x v="0"/>
    <s v="Crashed on overshoot Cranfield 29.11.44 (Air Britain Serials) 29.11.44 51 OTU. W4079 Pilot was going around again at Cranfield aerodrome when aircraft swerved to port, touched down with undercarriage on remainder of runway. Crew unhurt. (Mosquito Crash Log)"/>
    <x v="2"/>
    <x v="2"/>
    <x v="23"/>
    <x v="1"/>
    <x v="2"/>
    <x v="1"/>
    <m/>
    <n v="11"/>
    <x v="37"/>
    <x v="0"/>
    <n v="1"/>
    <x v="1"/>
    <x v="110"/>
    <x v="0"/>
  </r>
  <r>
    <n v="572"/>
    <s v="ML940"/>
    <x v="20"/>
    <s v="109/139/692"/>
    <x v="0"/>
    <x v="8"/>
    <n v="29"/>
    <s v="November"/>
    <x v="5"/>
    <d v="1944-11-29T00:00:00"/>
    <x v="1"/>
    <s v="29.11.1944 1915 692 to Hannover from Gransden Lodge on return tried to land, crashed on approach. close to Graveley airfield 2200 (BCL). P/O AA Chandler RNZAF ok, Sgt AT Wood ok, Engine cut crashed on approach Graveley 29.11.44 (Air Britain Serials)"/>
    <x v="2"/>
    <x v="7"/>
    <x v="2"/>
    <x v="1"/>
    <x v="2"/>
    <x v="1"/>
    <m/>
    <n v="11"/>
    <x v="37"/>
    <x v="0"/>
    <n v="1"/>
    <x v="0"/>
    <x v="66"/>
    <x v="0"/>
  </r>
  <r>
    <n v="1421"/>
    <s v="NS910"/>
    <x v="12"/>
    <n v="107"/>
    <x v="0"/>
    <x v="16"/>
    <n v="29"/>
    <s v="November"/>
    <x v="5"/>
    <s v="29/30 November 1944"/>
    <x v="1"/>
    <s v="29/30 November 1944 time 2140 F/L J.S. Jewitt and F/S A.L. Gallantree both OK (2nd TAF) Damaged by exploding train and crashlanded Evere 29.11.44 (Air Britain Serials)"/>
    <x v="0"/>
    <x v="23"/>
    <x v="1"/>
    <x v="1"/>
    <x v="4"/>
    <x v="1"/>
    <m/>
    <n v="11"/>
    <x v="37"/>
    <x v="0"/>
    <n v="1"/>
    <x v="0"/>
    <x v="57"/>
    <x v="0"/>
  </r>
  <r>
    <n v="4407"/>
    <s v="HP871"/>
    <x v="12"/>
    <s v="301FTU/45"/>
    <x v="3"/>
    <x v="16"/>
    <n v="30"/>
    <s v="November"/>
    <x v="5"/>
    <d v="1944-11-30T00:00:00"/>
    <x v="0"/>
    <s v="SOC 30.11.44 (Air Britain Serials)"/>
    <x v="4"/>
    <x v="3"/>
    <x v="1"/>
    <x v="1"/>
    <x v="2"/>
    <x v="1"/>
    <m/>
    <n v="11"/>
    <x v="37"/>
    <x v="0"/>
    <n v="1"/>
    <x v="0"/>
    <x v="86"/>
    <x v="3"/>
  </r>
  <r>
    <n v="5675"/>
    <s v="KB535"/>
    <x v="28"/>
    <s v="45 Gp"/>
    <x v="2"/>
    <x v="10"/>
    <n v="30"/>
    <s v="November"/>
    <x v="5"/>
    <d v="1944-11-30T00:00:00"/>
    <x v="0"/>
    <s v="Missing on ferry flight Goose Bay-B.W.1 30.11.44 (Air Britain Serials) Pilot: Oliver HUSS - American civilian (Wahpeton, North Dakota), R/O. Nav.: Earl ECKLIN - Canadian civilian (White Rock, British Columbia) (Ocean Bridge via rafcommandsforum.com)"/>
    <x v="2"/>
    <x v="2"/>
    <x v="43"/>
    <x v="1"/>
    <x v="2"/>
    <x v="1"/>
    <m/>
    <n v="11"/>
    <x v="37"/>
    <x v="0"/>
    <n v="1"/>
    <x v="1"/>
    <x v="81"/>
    <x v="1"/>
  </r>
  <r>
    <n v="4284"/>
    <s v="MM783"/>
    <x v="25"/>
    <s v="12FU"/>
    <x v="0"/>
    <x v="10"/>
    <n v="30"/>
    <s v="November"/>
    <x v="5"/>
    <d v="1944-11-30T00:00:00"/>
    <x v="0"/>
    <s v="Slide-slipped into ground in bad visibility on approach Melton Mowbray 30.11.44 (Air Britain Serials) 30.11.44 12 FTU. MM783 Landing in bad visibility at Melton Mowbray aerodrome, Leics., the aircraft side slipped into the ground in a turn to line up with runway, caught fire and burnt out, injuring two. (Mosquito Crash Log)"/>
    <x v="2"/>
    <x v="2"/>
    <x v="26"/>
    <x v="1"/>
    <x v="2"/>
    <x v="1"/>
    <m/>
    <n v="11"/>
    <x v="37"/>
    <x v="0"/>
    <n v="1"/>
    <x v="1"/>
    <x v="129"/>
    <x v="2"/>
  </r>
  <r>
    <n v="4554"/>
    <s v="PF391"/>
    <x v="20"/>
    <s v="AAEE"/>
    <x v="0"/>
    <x v="1"/>
    <n v="30"/>
    <s v="November"/>
    <x v="5"/>
    <d v="1944-11-30T00:00:00"/>
    <x v="0"/>
    <s v="Engine cut crashlanded Boscombe Down 30.11.44 (Air Britain Serials) 30.11.44 A&amp;AEE..PF391 Aircraft crashed at Boscombe Down aerodrome after being unable to maintain height on one engine. The port engine of this experimental aircraft failed to give full power, the left wing dropped and the aircraft flew into a hill. (Mosquito Crash Log)"/>
    <x v="2"/>
    <x v="2"/>
    <x v="2"/>
    <x v="1"/>
    <x v="2"/>
    <x v="1"/>
    <m/>
    <n v="11"/>
    <x v="37"/>
    <x v="0"/>
    <n v="1"/>
    <x v="1"/>
    <x v="7"/>
    <x v="6"/>
  </r>
  <r>
    <n v="998"/>
    <s v="MM622"/>
    <x v="17"/>
    <s v="488/264/409"/>
    <x v="0"/>
    <x v="2"/>
    <n v="30"/>
    <s v="November"/>
    <x v="5"/>
    <d v="1944-11-30T00:00:00"/>
    <x v="1"/>
    <s v="30.11.1944 night Patrol 409 to over Holland from Lille/ Vendeville shot down two Ju 88s, aircraft damaged by debris, crash landed and SoC. Probably Lille airfield (FCL). W/O EF Cole ok, P/O WS Martin ok, crew awarded DFC for this action Damaged by flak on night patrol 19.11.44 SOC (Air Britain Serials)"/>
    <x v="1"/>
    <x v="22"/>
    <x v="1"/>
    <x v="1"/>
    <x v="4"/>
    <x v="1"/>
    <m/>
    <n v="11"/>
    <x v="37"/>
    <x v="0"/>
    <n v="1"/>
    <x v="0"/>
    <x v="95"/>
    <x v="2"/>
  </r>
  <r>
    <n v="3374"/>
    <s v="PZ234"/>
    <x v="12"/>
    <s v="1692 Flt/141"/>
    <x v="0"/>
    <x v="17"/>
    <n v="30"/>
    <s v="November"/>
    <x v="5"/>
    <s v="30 November /1 December 1944"/>
    <x v="1"/>
    <s v="30.11.1944 1740 intruder duties over Ruhr 141 BS from West Raynham . Lost without trace (BCL). P/O EA Lampkin pow, P/O BJ Wallnut +, Wallnut buried in Reichswald Forest War Cem. Lost over the Ruhr (FCWDv5) SOC 30.11.44 (Air Britain Serials) AIR 14/3460 says PZ234 TW-W was lost to engine failure. This notation is hand-written onto the original typed report, leading MH to believe the information came from Lampkin upon his return from captivity."/>
    <x v="0"/>
    <x v="12"/>
    <x v="2"/>
    <x v="1"/>
    <x v="4"/>
    <x v="1"/>
    <m/>
    <n v="11"/>
    <x v="37"/>
    <x v="0"/>
    <n v="1"/>
    <x v="0"/>
    <x v="45"/>
    <x v="0"/>
  </r>
  <r>
    <n v="3027"/>
    <s v="HK115"/>
    <x v="2"/>
    <s v="85/307"/>
    <x v="0"/>
    <x v="2"/>
    <n v="2"/>
    <s v="December"/>
    <x v="5"/>
    <d v="1944-12-02T00:00:00"/>
    <x v="0"/>
    <s v="2-Dec-44. Mosquito NFXIII HK115, EW-F. S/Ldr S. Kogut KAS / W/O M. Zakrocki KAS. For unkown reason a/c crashed and burned near Chruch Fenton following test flight. Climbed on approach stalled and dived into ground Church Fenton 2.12.44 (Air Britain Serials) 02.12.44 307 Sqn. HK115 Aircraft on approach to Church Fenton aerodrome when it climbed vertically, stalled and hit ground and barn, killing two.(Mosquito Crash Log)"/>
    <x v="2"/>
    <x v="2"/>
    <x v="50"/>
    <x v="1"/>
    <x v="2"/>
    <x v="1"/>
    <m/>
    <n v="12"/>
    <x v="38"/>
    <x v="0"/>
    <n v="1"/>
    <x v="0"/>
    <x v="21"/>
    <x v="2"/>
  </r>
  <r>
    <n v="5185"/>
    <s v="HK434"/>
    <x v="17"/>
    <s v="301FTU/4FU"/>
    <x v="1"/>
    <x v="10"/>
    <n v="2"/>
    <s v="December"/>
    <x v="5"/>
    <d v="1944-12-02T00:00:00"/>
    <x v="0"/>
    <s v="Missing on ferry flight to Italy 2.12.44 (Air Britain Serials)"/>
    <x v="2"/>
    <x v="2"/>
    <x v="43"/>
    <x v="1"/>
    <x v="2"/>
    <x v="1"/>
    <m/>
    <n v="12"/>
    <x v="38"/>
    <x v="0"/>
    <n v="1"/>
    <x v="1"/>
    <x v="130"/>
    <x v="2"/>
  </r>
  <r>
    <n v="5704"/>
    <s v="HK530"/>
    <x v="17"/>
    <s v="307/29"/>
    <x v="0"/>
    <x v="5"/>
    <n v="2"/>
    <s v="December"/>
    <x v="5"/>
    <d v="1944-12-02T00:00:00"/>
    <x v="0"/>
    <s v="02.12.1944 Intruder 29 to Gütersloh from Castle Camps . Lost without trace (FCL). F/L KJ Pamment +, F/S HC Wiles pow, Wiles wounded and taken to Bremen Hospital, Pamment buried in Reichswald Forest War Cem HK530 - Intruder Gütersloh - crashed in Germany (location not known). PAMMENT buried in the Reichswald Forest War Cemetery. WILES - who became PoW - was admitted to a hospital in Bremen. (Henk Welting http://www.rafcommands.com/forum/newreply.php?do=newreply&amp;noquote=1&amp;p=34897) Came down 2145 (or 2305) near Werlte (http://www.footnote.com/image/38664050/mosquitoes%7CMosquito/) Missing from night intruder to Gutersloh 2.12.44 (Air Britain Serials)"/>
    <x v="3"/>
    <x v="4"/>
    <x v="1"/>
    <x v="1"/>
    <x v="3"/>
    <x v="1"/>
    <m/>
    <n v="12"/>
    <x v="38"/>
    <x v="0"/>
    <n v="1"/>
    <x v="0"/>
    <x v="31"/>
    <x v="2"/>
  </r>
  <r>
    <n v="6864"/>
    <s v="MM427"/>
    <x v="12"/>
    <n v="464"/>
    <x v="0"/>
    <x v="16"/>
    <n v="2"/>
    <s v="December"/>
    <x v="5"/>
    <s v="2/3 December 1944"/>
    <x v="1"/>
    <s v="Served with 464 Sqn, under RAF control 2/44 to 2/12/44. Failed to Return From Operations Germany. P/O G Williams &amp; FSgt J Dunn missing. (Brian Fillery's website) Flak - 3.12.44 südöstlich Hamb, Mosquito FB VI, MM 427 der 464. Squadron (http://www.flughafen-boenninghardt.de./nachtjagd.htm) Near Sonsbeck-Hamb, crew initially buried at Kapellen near Geldern. Estimated lost around 0030, ftr Rotterdam / Venlo (2nd TAF) Coded J, Navigator nickname was &quot;Twitch&quot; (Mosquito Monograph) Missing from night intruder 3.12.44 (Air Britain Serials)"/>
    <x v="0"/>
    <x v="1"/>
    <x v="1"/>
    <x v="1"/>
    <x v="1"/>
    <x v="1"/>
    <m/>
    <n v="12"/>
    <x v="38"/>
    <x v="0"/>
    <n v="1"/>
    <x v="0"/>
    <x v="46"/>
    <x v="0"/>
  </r>
  <r>
    <n v="7760"/>
    <s v="MM516"/>
    <x v="17"/>
    <s v="488/29"/>
    <x v="0"/>
    <x v="5"/>
    <n v="2"/>
    <s v="December"/>
    <x v="5"/>
    <s v="2/3 December 1944"/>
    <x v="1"/>
    <s v="02.12.1944 Intruder 29 to Lippstadt from Castle Camps . Lost without trace (FCL). Capt JF Kinnery +, F/O JD Morgan +, both crew buried in Harderwijk General Cem, Holland MM519 - crashed into the southern part of the IJsselmeer. The body of KINNERY washed ashore near Harderwijk 27-5-1945. (Henk Welting http://www.rafcommands.com/forum/newreply.php?do=newreply&amp;noquote=1&amp;p=34897) Missing from night intruder to Lippstadt 2.12.44 (Air Britain Serials) A German list of air crashes indicates MM516 (sic) came down near Werlte at 21.45 or 23.05 on 2 December 1944."/>
    <x v="3"/>
    <x v="4"/>
    <x v="1"/>
    <x v="1"/>
    <x v="3"/>
    <x v="1"/>
    <m/>
    <n v="12"/>
    <x v="38"/>
    <x v="0"/>
    <n v="1"/>
    <x v="0"/>
    <x v="31"/>
    <x v="2"/>
  </r>
  <r>
    <n v="6123"/>
    <s v="PZ456"/>
    <x v="12"/>
    <n v="23"/>
    <x v="0"/>
    <x v="5"/>
    <n v="2"/>
    <s v="December"/>
    <x v="5"/>
    <s v="2/3 December 1944"/>
    <x v="1"/>
    <s v="02.12.1944 2018 23 Bomber Support from Little Snoring hit by FLAK and came down. near Wezep (Gelderland), 9km SW Zwolle (BCL). W/C AM &quot;Sticky&quot; Murphy, DSO bar DFC Croix de Guerre avec palme +, F/S D Darbon +, both buried in Oldebroek General Cem Came down 2215 (http://www.footnote.com/image/38664050/mosquitoes%7CMosquito/) Missing from night intruder to Gutersloh 2.12.44 (Air Britain Serials)"/>
    <x v="0"/>
    <x v="1"/>
    <x v="1"/>
    <x v="1"/>
    <x v="1"/>
    <x v="1"/>
    <m/>
    <n v="12"/>
    <x v="38"/>
    <x v="0"/>
    <n v="1"/>
    <x v="0"/>
    <x v="6"/>
    <x v="0"/>
  </r>
  <r>
    <n v="6061"/>
    <s v="PZ256"/>
    <x v="12"/>
    <s v="1FU"/>
    <x v="0"/>
    <x v="10"/>
    <n v="3"/>
    <s v="December"/>
    <x v="5"/>
    <d v="1944-12-03T00:00:00"/>
    <x v="0"/>
    <s v="03/12/1944 Mosquito PZ256 of 1 Ferry Unit struck a sodium flare while taxying, at Pershore, which severed the tail. Pilot F/Lt Gorner was OK. (http://www.couplandbell.com/marg/crashes1944.htm) Hit flare and lost tailplane on take-off Pershore 3.12.44 DBR (Air Britain Serials) 03.12.44 1 FU. PZ256 Struck sodium flare at Pershore which severed tailplane. (Mosquito Crash Log)"/>
    <x v="2"/>
    <x v="2"/>
    <x v="30"/>
    <x v="1"/>
    <x v="2"/>
    <x v="1"/>
    <m/>
    <n v="12"/>
    <x v="38"/>
    <x v="0"/>
    <n v="1"/>
    <x v="1"/>
    <x v="123"/>
    <x v="0"/>
  </r>
  <r>
    <n v="4646"/>
    <s v="KB444"/>
    <x v="28"/>
    <s v="608/142"/>
    <x v="0"/>
    <x v="8"/>
    <n v="4"/>
    <s v="December"/>
    <x v="5"/>
    <d v="1944-12-04T00:00:00"/>
    <x v="0"/>
    <s v="04.12.1944 1738 142 to Hagen from Gransden Lodge good attack from 23000ft at 1913, on return landing swung violently to starboard and stopped with undercarriage smashed. at Gransden Lodge airfied 2145 (BCL). F/S D Courage ok, P/O AS Logan RCAF ok, &quot;Serial Range KB370 - KB699. 330 Mosquito B.MkXXV. Part of a batch of 400 delivered by De Havilland (Toronto) Canada. Airborne 1738 4dec44 from Gransden Lodge. Carried out a good attack from 23,000 feet at 1913. On return to base, landed at 2145 but swung violently to starboard sheering its undercarriage. No crew injuries, but the Mosquito was a write-off. F/S D.Courage P/O A.S.Logan RCAF &quot; (Chorley via Lost Bombers) Crashed on landing Gransden Lodge 4.12.44 (Air Britain Serials)"/>
    <x v="2"/>
    <x v="7"/>
    <x v="23"/>
    <x v="1"/>
    <x v="2"/>
    <x v="1"/>
    <m/>
    <n v="12"/>
    <x v="38"/>
    <x v="0"/>
    <n v="1"/>
    <x v="0"/>
    <x v="125"/>
    <x v="1"/>
  </r>
  <r>
    <n v="4701"/>
    <s v="LR335"/>
    <x v="12"/>
    <n v="487"/>
    <x v="0"/>
    <x v="16"/>
    <n v="4"/>
    <s v="December"/>
    <x v="5"/>
    <d v="1944-12-04T00:00:00"/>
    <x v="0"/>
    <s v="SOC 4.12.44 (Air Britain Serials)"/>
    <x v="4"/>
    <x v="3"/>
    <x v="1"/>
    <x v="1"/>
    <x v="2"/>
    <x v="1"/>
    <m/>
    <n v="12"/>
    <x v="38"/>
    <x v="0"/>
    <n v="1"/>
    <x v="0"/>
    <x v="47"/>
    <x v="0"/>
  </r>
  <r>
    <n v="6579"/>
    <s v="HK348"/>
    <x v="2"/>
    <s v="219/68"/>
    <x v="0"/>
    <x v="2"/>
    <n v="4"/>
    <s v="December"/>
    <x v="5"/>
    <s v="4/5 December 1944"/>
    <x v="1"/>
    <s v="04.12.1944 eveng Diver patrol 68 to anti V1, Dutch islands from Coltishall crashed into sea after investigating red flash seen below aircraft. Lost without trace (FCL). W/O JK Brill +, F/S JH Walter +, cv at Marshalls(Cambridge), delivered as MKXVI 04.09.43-26.02.44. No known graves Missing pres. crashed in sea on anti V1 patrol. Crew: W/O(658958)James Kemble Brill(Pilot)RAFVR-killed, F/Sgt(905918)John Henry Walter(Obs)RAFVR)-killed (http://aviation-safety.net/wikibase/wiki.php?id=15809) Missing pres. crashed in sea on anti V-1 patrol 4.12.44 (Air Britain Serials) 04.12.44 68 Sqn. HK348 Aircraft reported missing, presumed crashed into the sea after going down to investigate a flare seen below. (Mosquito Crash Log)"/>
    <x v="0"/>
    <x v="8"/>
    <x v="1"/>
    <x v="1"/>
    <x v="4"/>
    <x v="1"/>
    <m/>
    <n v="12"/>
    <x v="38"/>
    <x v="0"/>
    <n v="1"/>
    <x v="0"/>
    <x v="102"/>
    <x v="2"/>
  </r>
  <r>
    <n v="4628"/>
    <s v="HR197"/>
    <x v="12"/>
    <n v="487"/>
    <x v="0"/>
    <x v="16"/>
    <n v="4"/>
    <s v="December"/>
    <x v="5"/>
    <s v="4/5 December 1944"/>
    <x v="1"/>
    <s v="F/O(Nav) Peter W. CHRISTOPHERSON, 154542 lies buried Reichswald Forest War Cem. near Kleve (Germany). He was killed on Mosquito HR197, crashed near Hesselte, Germany. He and his pilot initially were buried at Lingen (Emsland), Germany. (Henk) Coded T, lost around 2030 (estimated), ftr from an Intruder, F/L F.H. Holmes and F/O P.W. Christopherson both KIA. (2nd TAF). Came down 2003 2km W of airfield at Plantleunne, county Lingen, though report says this was HX832 (http://www.footnote.com/image/38664050/mosquitoes%7CMosquito/) Missing from night Intruder mission 5.12.44 (Air Britain Serials)"/>
    <x v="3"/>
    <x v="4"/>
    <x v="1"/>
    <x v="1"/>
    <x v="3"/>
    <x v="1"/>
    <m/>
    <n v="12"/>
    <x v="38"/>
    <x v="0"/>
    <n v="1"/>
    <x v="0"/>
    <x v="47"/>
    <x v="3"/>
  </r>
  <r>
    <n v="3983"/>
    <s v="ML990"/>
    <x v="20"/>
    <n v="109"/>
    <x v="0"/>
    <x v="8"/>
    <n v="4"/>
    <s v="December"/>
    <x v="5"/>
    <s v="4/5 December 1944"/>
    <x v="1"/>
    <s v="04.12.1944 1804 109 to Karlsruhe from Little Staughton collided in air with 109 sqn Mosquito PF402, abandoned plane. Lost without trace (BCL). P/O J Liddle ok, P/O A Smith ok, PF402 landed safely, piloted by by F/O Relph ML 990 (HS-O) collided with PF 402 on the night of 4-5th December '44. PF 402 returned to base, but was lost 28th Dec. '44. Both Mosquitoes were on 109 Squadrons charge. (Neil Hutchinson) &quot;Serial Range ML956 - ML999. 44 Mosquito B.MkXV1. Powered by Merlin 72/73 engines. Part of a batch of 152 delivered by De Havilland (Hatfield) between 24Nov43 and 4Dec44. MM170 was not delivered. Airborne 1804 4Dec44 from Little Staughton. Collided at 30,000 feet with another Squadron Mosquito (PF402), flown by F/O relph who was able to return safely. Both crewmen from ML990 parachuted to safety and they were soon returned to Little Staughton. P/O J.Liddle P/O A.Smith &quot; (Chorley via Lost Bombers) A summary of the collision on Dec.4th 1944 is here: http://aviation-safety.net/wikibase/wiki.php?id=70298. He collided with another 109 Squadron Mosquito at 30,000 ft. over Aachen en route to Karlsruhe. Liddle got out of the canopy escape hatch immediately, Smith his navigator was not wearing his parachute when they collided (standard proceedure for Navs.) and was trapped in the spinning aircraft, unable to attach his parachute. The aircraft eventually started burning and came out of the spin allowing Smith to snap on his parachute and leave the aircraft, he hit ground almost immediately after his parachute opened and landed in allied territory but was injured. It had been Smith's 90th operation. Liddle went back to 109 Squadron and operated until March 1945 when he left 109 Squadron. Smith also returned to England, was put on the casualty list and hospitalised. He did not fly on ops again. A couple of weeks later Smith suffered a stroke that his doctors believed was the result of the stress of being on operations for a prolonged period. I believe he was only 22 at the time. He recovered and died in 2000. (http://www.rafcommands.com/forum/showthread.php?p=43499&amp;highlight=Mosquito#post43499) Collided with PF402 over target and abandoned KarIsruhe 4.12.44 (Air Britain Serials)_x000a__x000a_Next trip same plane Dec 4th 1944 took off 18.15 to Mark Karlsruhe. My reserve took off 30 seconds after me. We were just looking at artillery shell flashes in the front line when suddenly I had no Rudder or Elevator controls. My aircraft turned over and went into an inverted spin. My reserve had rested his bomb bay on my fin and snapped my tail off. These new Zealanders never look where they are going! Panic! I’ll say but we got out through top escape hatch, decided we did not like 9. I landed near a farm house, was folding my parachute, ready to bury it, when I heard a lorry start up and faint voices. I ran across the field straight into a barbed wire fence._x000a__x000a_Settled down then made my way, by collar stud compass, westerly. A mile or so covered when I heard American voices in the village of Breinig, 12 miles south of Aaken, joined them, stayed the night, us jeep to Viviere, RAF Jeep to Brussels and had St Nicholas night there._x000a__x000a_Back to 109 squadron by Dakota and Mosquito. My documents had been sent to Gloucester records where they were misplaced so I was “missing” until Feb 1945. No money, no nothing but a good bank manager and squadron fed and watered me._x000a__x000a_I did three more with navigators whose pilots were sick or injured. Then back to Warboys as ground instructor and test pilot to end of the war. Damaged right army and was grounded._x000a_(http://www.wehrmacht-awards.com/forums/showthread.php?t=459709&amp;page=3)"/>
    <x v="0"/>
    <x v="13"/>
    <x v="1"/>
    <x v="1"/>
    <x v="4"/>
    <x v="1"/>
    <m/>
    <n v="12"/>
    <x v="38"/>
    <x v="0"/>
    <n v="1"/>
    <x v="0"/>
    <x v="18"/>
    <x v="0"/>
  </r>
  <r>
    <n v="6155"/>
    <s v="MM565"/>
    <x v="17"/>
    <n v="256"/>
    <x v="1"/>
    <x v="2"/>
    <n v="4"/>
    <s v="December"/>
    <x v="5"/>
    <s v="4/5 December 1944"/>
    <x v="1"/>
    <s v="Swung on take-off for night intruder mission and u/c collapsed Foggia Main 4.12.44 DBF (Air Britain Serials)"/>
    <x v="2"/>
    <x v="7"/>
    <x v="33"/>
    <x v="1"/>
    <x v="2"/>
    <x v="1"/>
    <m/>
    <n v="12"/>
    <x v="38"/>
    <x v="0"/>
    <n v="1"/>
    <x v="0"/>
    <x v="32"/>
    <x v="2"/>
  </r>
  <r>
    <n v="4632"/>
    <s v="HR120"/>
    <x v="12"/>
    <n v="248"/>
    <x v="0"/>
    <x v="12"/>
    <n v="5"/>
    <s v="December"/>
    <x v="5"/>
    <d v="1944-12-05T00:00:00"/>
    <x v="0"/>
    <s v="34 Mosquitos der 143., 235. and 248. Sqn. RAF (»Banff Strike Wing«) greifen im Nordgulenfjord den 1. nordgehenden Teil des Konvois BE-1075-AL an und beschädigen die Frachter Tucuman (4621 BRT), Magdalena (3283 BRT) und den Munitionstransporter Helene Russ (993 BRT). Sicherung durch V 5102, V5305 und V 5306. Zur selben Zeit taucht ein südgehendes Geleit mit Frachter Ostland (5273 BRT) am Tau der beiden Schlepper Aasenfjord und Fairplay auf. Sicherung durch V 5109, V 5308 und V 5310. — Bei dem Angriff werden 2 Flugzeuge schwer beschädigt. Mosquito &quot;P&quot; (F/O Gilchrist †) der 143 (MH - PZ418). Squadron fliegt mit einem Propeller zurück nach Sumburgh und muss auf dem Flugplatz notlanden. Mosquito &quot;G&quot; der 248. Squadron wird durch die Flak eines der beiden Ozeanschlepper in Brand geschossen, und stürzt später über der Nordsee ab. (http://www.wlb-stuttgart.de/seekrieg/44-12.htm) F/L Leslie N. Collins and F/O Robert H. Hurn in DM-G of 248 Squadron (HR120) were hit by anti-aircraft fire and their starboard engine set ablaze. Despite the Mosquito being on fire, the crew pressed home their attack but crashed into the sea. (A Separate Little War) Mosquito &quot;G&quot; of 248 squadron was shot down during the same attack. The plane was seen to make an attack on a large, heavily armed ocean going tug, and to have been on fire before making the attack. It later crashed into the sea. During the attack in Nordgulenfjord very intense, accurate light flak was experienced from the whole of the Eastern end of the Anchorage, particularly from the North shore, some of the guns being positioned several hundred feet up the mountain side. In addition to the aircraft mentioned, five other aircraft had to land away from base, three on one engine. A further four sustained battle damage. The crew killed in Mosquito &quot;G&quot; were: pilot Flight Lieutenant L. N. Collins and his navigator Flying Officer R.H. Hurn. (http://www.scotshistoryonline.co.uk/sorties.html) Crashed in sea during attack on convoy off Norway 5.12.44 (Air Britain Serials)"/>
    <x v="0"/>
    <x v="1"/>
    <x v="1"/>
    <x v="1"/>
    <x v="1"/>
    <x v="1"/>
    <m/>
    <n v="12"/>
    <x v="38"/>
    <x v="0"/>
    <n v="1"/>
    <x v="0"/>
    <x v="52"/>
    <x v="3"/>
  </r>
  <r>
    <n v="2972"/>
    <s v="PZ418"/>
    <x v="12"/>
    <n v="143"/>
    <x v="0"/>
    <x v="12"/>
    <n v="5"/>
    <s v="December"/>
    <x v="5"/>
    <d v="1944-12-05T00:00:00"/>
    <x v="0"/>
    <s v="34 Mosquitos der 143., 235. and 248. Sqn. RAF (»Banff Strike Wing«) greifen im Nordgulenfjord den 1. nordgehenden Teil des Konvois BE-1075-AL an und beschädigen die Frachter Tucuman (4621 BRT), Magdalena (3283 BRT) und den Munitionstransporter Helene Russ (993 BRT). Sicherung durch V 5102, V5305 und V 5306. Zur selben Zeit taucht ein südgehendes Geleit mit Frachter Ostland (5273 BRT) am Tau der beiden Schlepper Aasenfjord und Fairplay auf. Sicherung durch V 5109, V 5308 und V 5310. — Bei dem Angriff werden 2 Flugzeuge schwer beschädigt. Mosquito &quot;P&quot; (F/O Gilchrist †) der 143 (MH - PZ418). Squadron fliegt mit einem Propeller zurück nach Sumburgh und muss auf dem Flugplatz notlanden. Mosquito &quot;G&quot; der 248. Squadron wird durch die Flak eines der beiden Ozeanschlepper in Brand geschossen, und stürzt später über der Nordsee ab. (http://www.wlb-stuttgart.de/seekrieg/44-12.htm) F/O Bob Gilchrist and F/O Bill Knight in aircraft 'NE-P' of 143 Squadron were flying with the port engine feathered after an attack on shipping. They attempted to belly-land at Sumburgh in the Shetland Islands, however they overshot and hit a wall at the end of the runway - Gilchrist later died of injuries caused when the radio and other equipment located behind him were thrown forward in the impact. (A Separate Little War) Mosquito’s of 143,235 and 248 squadrons took part in a large attack on shipping in Nordgulenfjord, which resulted in four German vessels being damaged. These were the OSTLAND of 5273 tons, TUCUMAN of 4621 tons, MAGDELENA of 3283 tons and HELENE RUSS of 993 tons. During this action two Mosquito’s were severely damaged. Mosquito &quot;P&quot; of 143 squadron flew back to Sumburgh on one engine and crash-landed on arrival. The pilot, Flying Officer Robert Gilchrist died of his injuries while his navigator Flying Officer W. Knight, although injured in the forced landing, survived. (http://www.scotshistoryonline.co.uk/sorties.html) Overshot landing and hit wall on return from strike Sumburgh 5.12.44 (Air Britain Serials) 05.12.44 143 Sqn. PZ418 Aircraft landing with port engine feathered and on a difficult right hand circuit due to hill, came in too fast, overshot, bounced and hit brick wall at Sumburgh aerodrome, killing one and injuring one. (Mosquito Crash Log)"/>
    <x v="1"/>
    <x v="1"/>
    <x v="1"/>
    <x v="1"/>
    <x v="1"/>
    <x v="1"/>
    <m/>
    <n v="12"/>
    <x v="38"/>
    <x v="0"/>
    <n v="1"/>
    <x v="0"/>
    <x v="131"/>
    <x v="0"/>
  </r>
  <r>
    <n v="3819"/>
    <s v="KB437"/>
    <x v="28"/>
    <n v="142"/>
    <x v="0"/>
    <x v="8"/>
    <n v="5"/>
    <s v="December"/>
    <x v="5"/>
    <s v="5/6 December 1944"/>
    <x v="1"/>
    <s v="05.12.1944 2014 142 to Nürnberg from Gransden Lodge both engines gave trouble, force landed after jettisoned bombs. at Melsbroek airfield 2148 (BCL). S/L BS Jones ok, W/O JC Pickford ok, 5/6 December, Nuremberg, &quot;serial Range KB370 - KB699. 330 Mosquito B.MkXXV. Part of a batch of 400 delivered by De Havilland (Toronto) Canada. Airborne 2014 5Dec44 from Gransden Lodge but both engines gave persistent trouble and after jettisoning the bomb-load, the crew force-landed 2148 at melsbroek Airfield, belgium. Although little damaged, the Mosquito was left to it fate, which may well have come 1Jan45 when the Luftwaffe attacked a number of Allied Air Bases is support of the German Ardennes Offensive, S/L B.S.Jones W/O J.C.Pickford (Chorley via Lost Bombers) Engine cut forcelanded at Melsbroek on return from Nurnberg 5.12.44 not repaired (Air Britain Serials)"/>
    <x v="2"/>
    <x v="7"/>
    <x v="2"/>
    <x v="1"/>
    <x v="2"/>
    <x v="1"/>
    <m/>
    <n v="12"/>
    <x v="38"/>
    <x v="0"/>
    <n v="1"/>
    <x v="0"/>
    <x v="125"/>
    <x v="1"/>
  </r>
  <r>
    <n v="2927"/>
    <s v="DD737"/>
    <x v="2"/>
    <s v="85/264/54OTU"/>
    <x v="0"/>
    <x v="7"/>
    <n v="6"/>
    <s v="December"/>
    <x v="5"/>
    <d v="1944-12-06T00:00:00"/>
    <x v="0"/>
    <s v="Capt. Edwards and P/O Ash up Acklington both crew missing. (The Charterhall Story by J.B. Thompson) Aircraft from Acklington, failed to return from cross-country exercise. (The Mosquito Crash Log) Missing on training flight 6.12.44 (Air Britain Serials) 06.12.44 54 OTU. DD737 Aircraft from Acklington failed to return from cross country exercise. (Mosquito Crash Log) KENSINGTON-EDWARDES, HENRY ELGON Rank: Captain Service No: 97607 Date of Death: 06/12/1944 Age: 27 Regiment/Service: SAAF serving with RAF. Panel 264._x000a_RUNNYMEDE MEMORIAL_x000a_Additional Information: Son of Joseph and Constance Kensington-Edwardes, of Fish Hoek, Cape Province, South Africa. B.Sc. (CWGC quoted at http://www.rafcommands.com/forum/showthread.php?17065-Crew-of-54-OTU-RAF-Mosquito-DD737-missihg-6-12-1944)_x000a__x000a_ASH, ARTHUR JOHN Flying Officer Service No: 165288 Date of Death: 06/12/1944 Age: 20 Regiment/Service: RAFVR Panel 204 _x000a_RUNNYMEDE MEMORIAL _x000a_Additional Information: Son of Arthur George and Edith Ash, of Holmbush, St. Austell, Cornwall (CWGC quoted at http://www.rafcommands.com/forum/showthread.php?17065-Crew-of-54-OTU-RAF-Mosquito-DD737-missihg-6-12-1944)  54 OTU ORB also cited, same thread."/>
    <x v="2"/>
    <x v="2"/>
    <x v="43"/>
    <x v="1"/>
    <x v="2"/>
    <x v="1"/>
    <m/>
    <n v="12"/>
    <x v="38"/>
    <x v="0"/>
    <n v="1"/>
    <x v="1"/>
    <x v="115"/>
    <x v="0"/>
  </r>
  <r>
    <n v="2855"/>
    <s v="HR357"/>
    <x v="12"/>
    <n v="487"/>
    <x v="0"/>
    <x v="16"/>
    <n v="6"/>
    <s v="December"/>
    <x v="5"/>
    <s v="6/7 December 1944"/>
    <x v="1"/>
    <s v="6/7 December 1944 (FCWDv5) Coded R, ftr from an intruder, estimated lost around 2350 on 6/7 December, F/O N.F. Smith and F/O L.A. Kessler both KIA. (2nd TAF) Also serial HR357 in my files; crashed 2 km W of Huijbergen (Noord-Brabant). It seems that - according to an info from the Huijbergen City Hall - the bodies 28-3-1946 (!) still were in the wreckage. Recovery impossible due to danger of mines (Henk Welting, http://www.rafcommands.com/forum/showthread.php?t=4177) The area where Davies came down was a battle area with heavy fightings. &quot;The Black Watch&quot; f.i. lost on one day (13-10-1944) 52 young soldiers fighting against professional German paratroops. The community of Huijbergen reported 28-3-1946 to the Dutch Red Cross all the field burials in their area. On the list is Geoffrey W. DAVIES, who was killed 15-10-1944. Even the mortal remains of Mosquito HR357 of 487 Sqn, crashed 2 km W of Huijbergen were in the wreckage March 1946 !! (F/O Norman F. SMITH - J/16368 and F/O Leslie A. KESSLER - 175343) Area unapproachable due to mines. Davies may have been exhumed and directly reinterred in the Canadian War Cem. Bergen op Zoom. (http://www.rafcommands.com/forum/showthread.php?p=3873&amp;highlight=Mosquito#post3873) Missing (Geldern) 6.12.44 (Air Britain Serials)"/>
    <x v="3"/>
    <x v="4"/>
    <x v="1"/>
    <x v="1"/>
    <x v="3"/>
    <x v="1"/>
    <m/>
    <n v="12"/>
    <x v="38"/>
    <x v="0"/>
    <n v="1"/>
    <x v="0"/>
    <x v="47"/>
    <x v="3"/>
  </r>
  <r>
    <n v="1546"/>
    <s v="KB235"/>
    <x v="13"/>
    <n v="608"/>
    <x v="0"/>
    <x v="8"/>
    <n v="6"/>
    <s v="December"/>
    <x v="5"/>
    <s v="6/7 December 1944"/>
    <x v="1"/>
    <s v="06.12.1944 1847 608 to Berlin from Downham Market crashed. at Wijhe,/Overijssel, 14km SSE Zwolle (BCL). F/O GRE Weir +, F/O JEC Hardy +, both rest in Wijhe General Cem Mosquito KB235 (coded 6T-A) crashed 100 meter E of farm &quot;De Wezenberg&quot; in Hengevelde, E of Diepenheim - 21.45 hrs. (Henk Welting http://www.rafcommands.com/forum/showthread.php?t=4384) 6/7 December &quot;Serial Range KB100 - KB299. 200 Mosquito B.MkXX. Part of a batch of 245, including nine to the USAAF as F8, delivered by De Havilland (Toronto) Canada. Airborne 1847 5Dec44 from Downham Market. Cause of loss not established. Crashed at Wijhe (Overijssel), 14 km SSE of Zwolle. Both are buried in Wijhe General Cemetery next to F/O F.H.Broad RCAF, a Typhoon pilot of 257 Sqdn KIA 19Nov44. F/O G.R.E.Weir KIA F/O J.E.C.Hardy KIA &quot; (Lost Bombers) Missing (Berlin) 7.12.44 (Air Britain Serials)    It's hamlet HENGEVELD - 3 km SE of WIJHE, Hengevelde and Diepenheim are NOT CORRECT (http://www.rafcommands.com/forum/showthread.php?4384-mosquito-crash-608-squadron-06.12.1944)"/>
    <x v="3"/>
    <x v="4"/>
    <x v="1"/>
    <x v="1"/>
    <x v="3"/>
    <x v="1"/>
    <m/>
    <n v="12"/>
    <x v="38"/>
    <x v="0"/>
    <n v="1"/>
    <x v="0"/>
    <x v="107"/>
    <x v="1"/>
  </r>
  <r>
    <n v="6224"/>
    <s v="NT172"/>
    <x v="12"/>
    <n v="169"/>
    <x v="0"/>
    <x v="17"/>
    <n v="6"/>
    <s v="December"/>
    <x v="5"/>
    <s v="6/7 December 1944"/>
    <x v="1"/>
    <s v="06.12.1944 1827 set course for Frankfurt region 169 BS from Great Massingham abandoned over allied held territory, possibly near Malmedy, other sources say France. Lost without trace (BCL). F/S RJ Ware ok, F/S BR Soper ok. 6/7 December 1944 (FCWDv5) I´m searching pictures of Pilot John W. Ware and Nav. Benjamin Soper. Both was shot down by a german nightfighter near Aachen in the night of 06.to 07.Dez.1944. Target was Gießen. The plane was hit by german flak over the target area. (http://forum.12oclockhigh.net/showthread.php?t=11955) Abandoned on patrol nr Malmody 6.12.44 (Air Britain Serials)                         _x000a__x000a_On December 6th 1944 I was shot down. This night I went up with my navigator, Ben Soper. (3) It was a terrible night, cloudy, and very bad weather, but they said it was a clear night out over the sea off Norfolk and the weather was good above the clouds (of course!). We were carrying out high level Bomber Support patrol in the Koblenz area. _x000a_Doug Waite (2) (a good friend who has remained friends until this time) was also going out that night and we made a pact to talk to each other on the way out and on the way back. On the way out we spoke for a short time and said ‘talk again on the way back’. But I got hit by heavy flak at 15,000 feet and realised the Mossy was going down. Then I became the victim of an enemy night fighter. Violent evasive action led to further loss of height, the drop tanks were jettisoned and I struggled desperately to maintain flying speed long enough to reach the Allied front. Because I had lost all power and lost height I told my navigator to get out. I then took my helmet off and stuck it over the control column and jumped. It was rather low and it was rather late for my parachute to open. I was relieved to be out, as I knew that the aircraft was going to crash. I saw my Mosquito hit the ground with a flash, it was awful. I didn’t realise that I was going to break my ankle when I hit the ground, or what would happen to me after that, in fact I thought I was going to die. I bailed out over Belgium and when I landed in a frozen field, breaking my ankle on impact I crawled for some distance out of the field and over a fence and into an ex US Army truck that was parked up in a field. The Battle of the Bulge was in operation at the time and the Americans had suffered considerable casualties. I hid there all night not really knowing what was going to happen to me, then in the early hours of the morning I heard voices, American voices, so I blew as hard as I could on my whistle to let them know I was there. I had already found a letter in the cab addressed to an American Soldier and there was a big white star on the bonnet so I knew it was American. I also knew I was somewhere near Liege._x000a__x000a_At this time a telegram had been sent to my Mother and Father explaining my aircraft had been shot down and I was missing. I cannot imagine how they must have felt receiving this telegram, they had a day and a night to go through before they had the second telegram then a letter explaining that I had been found. _x000a_Douglas Waite had got back that night safe and sound, but was up all night in the control tower waiting for some word of me. He had tried to contact me on his way back but had no luck, and had a feeling something had happened to me._x000a__x000a_The Americans had found my parachute and were looking for me. I could hear American voices getting closer and then an American Soldier, from the Medical Collecting Company, was stood in front of me. He asked if I was hurt and asked if I was the Airman that crashed last night. I told him that I thought he had broken my leg, in fact it was my ankle, so they put my leg in a splint and took me to their field hospital, Noll Coy Hospital, near Malmedy. _x000a__x000a__x000a__x000a__x000a__x000a_There an American Doctor met me and he looked at my ankle and said he had to get me to a proper hospital for an operation. I stayed there for 3 – 4 days then was put on a train from Liege to Paris. It was a most harrowing experience on the train as there were literally dozens of American Soldiers very badly injured and the train was stopping and starting all the time. I went to Hospital in Paris for another 3 – 4 days. Here a Nurse took my battle dress top to the cleaners for me. After that short stay I was taken to Orly Airport near the Eiffel Tower and was flown back to Britain in an American Dakota. There I was put in hospital in Tarrant Tushton in Blandford, Dorset and stayed there for 3 – 4 weeks where they did the operation on my ankle, putting in pins to hold the bones together.&quot; _x000a__x000a__x000a_ (http://www.aircrewremembered.com/raf1944/3/warerobert.html)"/>
    <x v="0"/>
    <x v="1"/>
    <x v="1"/>
    <x v="1"/>
    <x v="1"/>
    <x v="1"/>
    <m/>
    <n v="12"/>
    <x v="38"/>
    <x v="0"/>
    <n v="1"/>
    <x v="0"/>
    <x v="65"/>
    <x v="0"/>
  </r>
  <r>
    <n v="4651"/>
    <s v="NT224"/>
    <x v="16"/>
    <n v="248"/>
    <x v="0"/>
    <x v="12"/>
    <n v="7"/>
    <s v="December"/>
    <x v="5"/>
    <d v="1944-12-07T00:00:00"/>
    <x v="0"/>
    <s v="FBXVIII Mosquito &quot;0&quot; of 248 squadron with pilot Flying Officer W.N. Cosman DEC and his navigator Flying Officer L.M. Freedman (Squadron ORB) Missing presumed shot down by fighters nr Gossen 7.12.44 (Air Britain Serials)               Circumstances of death: Mosquito NT225 “O” (F/O Cosman and 152972 F/O L.M. Freedman) and PZ346 “Z”(J23429 F/O K.C. Wing and Aus 428055 Flight Sergeant V.R. Shield) were in a formation detailed to attack shipping in Aelesund Harbour on the afternoon of 7 December 1944. The formation overshot the harbour and were turning over Gossen airfield to go back for an attack when 15 to 20 Bf.109s intercepted and attacked. There were no further details available.  (http://www.rafcommands.com/forum/showthread.php?p=52479&amp;highlight=Mosquito#post52479)"/>
    <x v="0"/>
    <x v="0"/>
    <x v="93"/>
    <x v="3"/>
    <x v="0"/>
    <x v="34"/>
    <s v="Bf 109 based on information in &quot;A Separate Little War&quot;"/>
    <n v="12"/>
    <x v="38"/>
    <x v="0"/>
    <n v="1"/>
    <x v="0"/>
    <x v="52"/>
    <x v="0"/>
  </r>
  <r>
    <n v="391"/>
    <s v="PZ346"/>
    <x v="16"/>
    <s v="Cv XVIII/248"/>
    <x v="0"/>
    <x v="12"/>
    <n v="7"/>
    <s v="December"/>
    <x v="5"/>
    <d v="1944-12-07T00:00:00"/>
    <x v="0"/>
    <s v="FBXVIII Mosquito &quot;Z&quot; also of 248 squadron, flown by Flying Officer K. Cecil Wing and his navigator Pilot Officer V.R. Shield R (Squadron ORB) Missing presumed shot down by fighters nr Gossen 7.12.44 (Air Britain Serials)               Circumstances of death: Mosquito NT225 “O” (F/O Cosman and 152972 F/O L.M. Freedman) and PZ346 “Z”(J23429 F/O K.C. Wing and Aus 428055 Flight Sergeant V.R. Shield) were in a formation detailed to attack shipping in Aelesund Harbour on the afternoon of 7 December 1944. The formation overshot the harbour and were turning over Gossen airfield to go back for an attack when 15 to 20 Bf.109s intercepted and attacked. There were no further details available.  (http://www.rafcommands.com/forum/showthread.php?p=52479&amp;highlight=Mosquito#post52479)_x000a__x000a_428055 Pilot Officer SHIELD, Vernon Rippon  _x000a_ _x000a_ _x000a_Source: _x000a_NAA: A705, 166/37/649 _x000a_ _x000a_Aircraft Type:  Mosquito _x000a_Serial number:  PZ 346 _x000a_Radio call sign:   _x000a_Unit:  248 Sqn RAF _x000a_ _x000a_Summary: _x000a_Mosquito PZ 346 of 248 Sqn RAF took of from RAF Station Banff, Scotland on the _x000a_afternoon of 7 December 1944, flying in a formation of four Squadron aircraft, detailed to _x000a_attack shipping in Alesund Harbour, Norway. _x000a_ _x000a_The formation overshot the Harbour and were turning over Gessen airfield to go back to _x000a_make an attack, when 15 to 20 ME 109’s intercepted and attacked. _x000a_ _x000a_Two Mosquitoes including PZ 346 did not return to base from this mission, and it was _x000a_assumed that they had been shot down in the ensuing combat. It was reported that one _x000a_aircraft had crashed into the sea and the other one had one engine on fire. _x000a_ _x000a_Crew: _x000a_RCAF FO Wing, K C (Pilot) _x000a_RAAF 428055 PO Shield, V R (Navigator) _x000a_ _x000a_Following post war enquiries and investigations, it was recorded in 1949 that the missing _x000a_crew had lost their lives at sea._x000a__x000a_(MISSING WITH NO KNOWN GRAVE _x000a_ _x000a_    BY ALAN STORR)"/>
    <x v="0"/>
    <x v="0"/>
    <x v="93"/>
    <x v="3"/>
    <x v="0"/>
    <x v="34"/>
    <s v="Bf 109 based on information in &quot;A Separate Little War&quot;"/>
    <n v="12"/>
    <x v="38"/>
    <x v="0"/>
    <n v="1"/>
    <x v="0"/>
    <x v="52"/>
    <x v="0"/>
  </r>
  <r>
    <n v="3127"/>
    <s v="HJ914"/>
    <x v="2"/>
    <s v="25/51OTU"/>
    <x v="0"/>
    <x v="7"/>
    <n v="8"/>
    <s v="December"/>
    <x v="5"/>
    <d v="1944-12-08T00:00:00"/>
    <x v="0"/>
    <s v="Dived into ground Hants. 8.12.44 cause unknown (Air Britain Serials) 08.12.44 51 OTU. HJ914 Dived to the ground, exploded and burned in Hants, killing one. (Mosquito Crash Log)"/>
    <x v="2"/>
    <x v="2"/>
    <x v="52"/>
    <x v="1"/>
    <x v="2"/>
    <x v="1"/>
    <m/>
    <n v="12"/>
    <x v="38"/>
    <x v="0"/>
    <n v="1"/>
    <x v="1"/>
    <x v="110"/>
    <x v="2"/>
  </r>
  <r>
    <n v="2937"/>
    <s v="KB440"/>
    <x v="28"/>
    <s v="142/128/1655MTU"/>
    <x v="0"/>
    <x v="7"/>
    <n v="8"/>
    <s v="December"/>
    <x v="5"/>
    <d v="1944-12-08T00:00:00"/>
    <x v="0"/>
    <s v="1655 MTU 8/12/1944 Training KB440 Mosquito B.25 T/o 1126 Wyton but swing and lost its undercarriage.F/Lt D Fwhite (http://www.156squadron.com/display_newpff_roll.asp?ID=1655%20MTU) Swung on take-off and u/c collapsed Wyton 8.12.44 (Air Britain Serials)"/>
    <x v="2"/>
    <x v="2"/>
    <x v="33"/>
    <x v="1"/>
    <x v="2"/>
    <x v="1"/>
    <m/>
    <n v="12"/>
    <x v="38"/>
    <x v="0"/>
    <n v="1"/>
    <x v="1"/>
    <x v="12"/>
    <x v="1"/>
  </r>
  <r>
    <n v="4143"/>
    <s v="KB467"/>
    <x v="28"/>
    <s v="139/608"/>
    <x v="0"/>
    <x v="8"/>
    <n v="8"/>
    <s v="December"/>
    <x v="5"/>
    <d v="1944-12-08T00:00:00"/>
    <x v="0"/>
    <s v="08.12.1944 1244 608 to Duisburg from Downham Market hit by FLAK over Ruhr, damaged port engine, force landed. near Brussels, no further info 1511 (BCL). F/L Henderson ok, W/O Foley ok, Hit by flak Duisburg and forcelanded nr Brussels 8.12.44 DBR (Air Britain Serials)"/>
    <x v="1"/>
    <x v="1"/>
    <x v="1"/>
    <x v="1"/>
    <x v="1"/>
    <x v="1"/>
    <m/>
    <n v="12"/>
    <x v="38"/>
    <x v="0"/>
    <n v="1"/>
    <x v="0"/>
    <x v="107"/>
    <x v="1"/>
  </r>
  <r>
    <n v="4161"/>
    <s v="MM198"/>
    <x v="20"/>
    <n v="128"/>
    <x v="0"/>
    <x v="8"/>
    <n v="9"/>
    <s v="December"/>
    <x v="5"/>
    <d v="1944-12-09T00:00:00"/>
    <x v="0"/>
    <s v="09.12.1944 Air Test 128 from Wyton on return engine could not be restarted, on landing stalled at 50ft, crashed near runway and caught fire at Wyton airfield (BCL). F/O AR Spiers RNZAF ok, F/S Chilvers RAAF ok, Stalled on single-engined approach from air test and crashed Wyton 9.12.44 DBF (Air Britain Serials) 09.12.44 128 Sqn. MM198 Aircraft stalled on approach to Wyton aerodrome after one engine caught fire. Crew unhurt. (Mosquito Crash Log)"/>
    <x v="2"/>
    <x v="2"/>
    <x v="7"/>
    <x v="1"/>
    <x v="2"/>
    <x v="1"/>
    <m/>
    <n v="12"/>
    <x v="38"/>
    <x v="0"/>
    <n v="1"/>
    <x v="0"/>
    <x v="112"/>
    <x v="0"/>
  </r>
  <r>
    <n v="6541"/>
    <s v="KB205"/>
    <x v="13"/>
    <n v="139"/>
    <x v="0"/>
    <x v="8"/>
    <n v="9"/>
    <s v="December"/>
    <x v="5"/>
    <s v="9/10 December 1944"/>
    <x v="1"/>
    <s v="10.12.1944 2000 139 to Berlin from Upwood on return, last contact midnight. at Little Plantation in Gooderstone Park, 6miles SSW Swaffham, Norfolk 0010 (BCL). F/L CM Harrison +, F/O GH Dodds RNZAF +, Harrison buried in Horton-in-Ribblesdale Burial Ground, Dodds rests in Cambridge City Cem 9/10 December &quot;Serial Range KB100 - KB299. 200 Mosquito B.MkXX. Part of a batch of 245 (including nine to the USAAF as F8), delivered by De Havilland (Toronto) Canada. Airborne 2000 9Dec44 from Upwood to Berlin. Called base at midnight only to crash ten minutes later at Little Plantation in Gooderstone Part, 6 miles SW of Swaffham, Norfolk. F/L Harrison is buried in Horton-in- Ribblesdale Burial Ground, while F/O Dodds is buried in Cambridge City Cemetery. F/L C.M.Harrison KIA F/O G.H.Dodds RNZAF KIA &quot; (Chorley via Lost Bombers) Flew into ground Gooderson Park Norfolk 10.12.44 (Air Britain Serials) 10.12.44 139 Sqn. KB205 Pilot mis-read altimeter and flew into ground at Little Plantation, Gooderstone Park, Norfolk, killing two. (Mosquito Crash Log)"/>
    <x v="2"/>
    <x v="7"/>
    <x v="28"/>
    <x v="1"/>
    <x v="2"/>
    <x v="1"/>
    <m/>
    <n v="12"/>
    <x v="38"/>
    <x v="0"/>
    <n v="1"/>
    <x v="0"/>
    <x v="15"/>
    <x v="1"/>
  </r>
  <r>
    <n v="3003"/>
    <s v="KB408"/>
    <x v="28"/>
    <s v="139/142"/>
    <x v="0"/>
    <x v="8"/>
    <n v="9"/>
    <s v="December"/>
    <x v="5"/>
    <s v="9/10 December 1944"/>
    <x v="1"/>
    <s v="09.12.1944 1942 142 to Berlin from Gransden Lodge returned early with CSU problems after jettisoned bombs, force landed. at Gransden Lodge airfied 2107 (BCL). F/O JL Whitworth ok, F/O WA Tulloch RCAF ok, Overshot landing at Gransden Lodge 9.12.44 DBR (Air Britain Serials) 09.12.44 142 Sqn. KB408 After single engine approach to Gransden Lodge aerodrome, aircraft overshot runway and ran into hedge. Crew unhurt. (Mosquito Crash Log)"/>
    <x v="2"/>
    <x v="7"/>
    <x v="2"/>
    <x v="1"/>
    <x v="2"/>
    <x v="1"/>
    <m/>
    <n v="12"/>
    <x v="38"/>
    <x v="0"/>
    <n v="1"/>
    <x v="0"/>
    <x v="125"/>
    <x v="1"/>
  </r>
  <r>
    <n v="6247"/>
    <s v="MM180"/>
    <x v="20"/>
    <n v="692"/>
    <x v="0"/>
    <x v="8"/>
    <n v="9"/>
    <s v="December"/>
    <x v="5"/>
    <s v="9/10 December 1944"/>
    <x v="1"/>
    <s v="10.12.1944 2007 692 to Berlin from Graveley abandoned out of fuel. No trace, S of Romilly-sur-Seine, SE Paris (BCL). F/O WB Smith RCAF ok, F/S LG Williams RAAF ok. Ran out of fuel and abandoned S of Romilly-sur-Seine 10.12.44 (Air Britain Serials) 9/10 December according to research by Andreas Zapf."/>
    <x v="0"/>
    <x v="12"/>
    <x v="61"/>
    <x v="1"/>
    <x v="4"/>
    <x v="1"/>
    <s v="RAF Bomber Command Website does not mention a raid on Berlin on this night."/>
    <n v="12"/>
    <x v="38"/>
    <x v="0"/>
    <n v="1"/>
    <x v="0"/>
    <x v="66"/>
    <x v="0"/>
  </r>
  <r>
    <n v="5677"/>
    <s v="KB536"/>
    <x v="28"/>
    <s v="45 Gp"/>
    <x v="2"/>
    <x v="10"/>
    <n v="10"/>
    <s v="December"/>
    <x v="5"/>
    <d v="1944-12-10T00:00:00"/>
    <x v="0"/>
    <s v="KB 536 45 Group TC Accident Fnr. Sigmund Breck (+) &amp; (F/O Sorensen (+) Cra/s 12mls S of Summerside, Prince Edward Island, Pilot error Crewmember from Australia. (http://www.luftwaffe.no/Table2.htm) Crashed in sea in bad weather 12m S of Summerside PEI 10.12.44 (Air Britain Serials)  _x000a__x000a_408785 Flying Officer SORENSEN, Francis Edward _x000a_ _x000a_ _x000a_Source: _x000a_NAA: A705, 166/38/830 _x000a_ _x000a_Aircraft Type:  Mosquito _x000a_Serial number:  KB 536 _x000a_Radio call sign:   _x000a_Unit:  No 45 Group RAF _x000a_ _x000a_Summary: _x000a_Mosquito KB 536 of No 45 Group RAF took off on 10 December 1944 from RAF _x000a_Station Summerside, Prince Edward Island, Canada, for a ferry flight to the U.K. _x000a_Conditions of low visibility prevailed at take off. The aircraft was last heard from shortly _x000a_after take off and then nothing. Subsequent searches located wreckage of the aircraft in _x000a_shallow water about 12 miles south of Summerside, and a quarter of a mile off shore _x000a_from Sea Cow Head. _x000a_ _x000a_Crew: _x000a_RNAF Sub Lt Breck, S (Pilot) (Royal Norwegian Air Force) _x000a_RAAF 408785 FO Sorensen, F E (Navigator/Wireless Operator) _x000a_ _x000a_In 1949 it was recorded that the missing crew had lost their lives at sea._x000a__x000a_(MISSING WITH NO KNOWN GRAVE _x000a_ _x000a_    BY ALAN STORR)"/>
    <x v="2"/>
    <x v="2"/>
    <x v="28"/>
    <x v="1"/>
    <x v="2"/>
    <x v="1"/>
    <m/>
    <n v="12"/>
    <x v="38"/>
    <x v="0"/>
    <n v="1"/>
    <x v="1"/>
    <x v="81"/>
    <x v="1"/>
  </r>
  <r>
    <n v="5038"/>
    <s v="PZ291"/>
    <x v="12"/>
    <s v="2GSU"/>
    <x v="0"/>
    <x v="1"/>
    <n v="10"/>
    <s v="December"/>
    <x v="5"/>
    <d v="1944-12-10T00:00:00"/>
    <x v="0"/>
    <s v="No 2 Group Support Unit at Swanton Morley, Norfofkshire. On 10th December Exercise 'Peashooter' an army co-operation exercise against army tanks was held. We were detailed to fly No2 to S/Ldr Tennant. The exercise involved attacking tanks at low level with .303 machine guns. Unfortunately S/Ldr Tennant flew so low that his aircraft hit a tank, burst into flames and he and his navigator were killed instantly. Observing this made us realise that flying too low can be a dangerous business! We reported the accident on the radio and the exercise was then cancelled. We had to give evidence at the enquiry and were offered the opportunity of taking a rest from flying, this we declined. (Reg Everson: http://www.bbc.co.uk/dna/ww2/A3130426 ) Tennant killed Mosquito PZ291 of 2 GSU. Low flying practice attack on column of tanks, flew too low and hit ground in Stanford Battle Area, Norfolk. Also killed F/L John Noel Bignold (117864) Golders Green Crem. (http://www.rafcommands.com/forum/showthread.php?p=28391&amp;highlight=Mosquito#post28391) Hit ground during dummy attack on army co-operation exercise Stanford Norfolk 10.12.44 (Air Britain Serials) 10.12.44 2 GSU. PZ291 Low flying practice attack on a column of tanks, flew too low and hit ground in Stanford Battle area, Norfolk, killing crew. (Mosquito Crash Log)"/>
    <x v="2"/>
    <x v="2"/>
    <x v="30"/>
    <x v="1"/>
    <x v="2"/>
    <x v="1"/>
    <m/>
    <n v="12"/>
    <x v="38"/>
    <x v="0"/>
    <n v="1"/>
    <x v="1"/>
    <x v="87"/>
    <x v="0"/>
  </r>
  <r>
    <n v="264"/>
    <s v="HK170"/>
    <x v="2"/>
    <s v="151/604"/>
    <x v="0"/>
    <x v="2"/>
    <n v="11"/>
    <s v="December"/>
    <x v="5"/>
    <d v="1944-12-11T00:00:00"/>
    <x v="0"/>
    <s v="SOC 11.12.44 (Air Britain Serials)"/>
    <x v="4"/>
    <x v="3"/>
    <x v="1"/>
    <x v="1"/>
    <x v="2"/>
    <x v="1"/>
    <m/>
    <n v="12"/>
    <x v="38"/>
    <x v="0"/>
    <n v="1"/>
    <x v="0"/>
    <x v="77"/>
    <x v="2"/>
  </r>
  <r>
    <n v="3439"/>
    <s v="HK257"/>
    <x v="2"/>
    <s v="25/125"/>
    <x v="0"/>
    <x v="2"/>
    <n v="11"/>
    <s v="December"/>
    <x v="5"/>
    <d v="1944-12-11T00:00:00"/>
    <x v="0"/>
    <s v="Engine cut overshot landing at Coltishall 11.12.44 (Air Britain Serials)"/>
    <x v="2"/>
    <x v="3"/>
    <x v="2"/>
    <x v="1"/>
    <x v="2"/>
    <x v="1"/>
    <m/>
    <n v="12"/>
    <x v="38"/>
    <x v="0"/>
    <n v="1"/>
    <x v="0"/>
    <x v="74"/>
    <x v="2"/>
  </r>
  <r>
    <n v="2845"/>
    <s v="MM152"/>
    <x v="20"/>
    <s v="692/105"/>
    <x v="0"/>
    <x v="8"/>
    <n v="11"/>
    <s v="December"/>
    <x v="5"/>
    <d v="1944-12-11T00:00:00"/>
    <x v="0"/>
    <s v="11.12.1944 1735 105 to Bielefeld from Bourn on return flew into high ground and crashed. near Longhole Stud, Newmarket, Cambridgeshire 2023 (BCL). F/L JG Brass RCAF +, F/O DA Field +, Brass lies in Brookwood Mil Cem, Fields buried in Coventry London Road Cem Le 11 décembre 1944, il revenait d'une attaque sur Bielefeld, en Allemagne, et pilotait un appareil Mosquito #MM152. Son avion fut gravement endommagé et s'écrasa à un demi-mille à l'est de Newmarket, Suffolk Angleterre. (http://www.vac-acc.gc.ca/remembers_f/sub.cfm?source=collections/virtualmem/Detail&amp;casualty=2761963) Airborne 1735 11Dec44 from Bourn. On return flew into high ground and crashed 2023 near Longhole Stud, Newmarket, Cambridgeshire. F/L Brass is buried in Brookwood Military Cemetery; F/O Field was taken to his home town and is buried in Coventry (London Road) cemetery. F/L J.G.Brass RCAF KIA F/O D.A.Field KIA There is a report in 'Footsteps on the Sands of Time', Oliver Clutton-Brock, that this MM152, on the strength of No.692 Sqdn, had as a crew member a Sgt D.H.Beckett, injured, confined in Hospital Nk until Liberation. Back to England 11May45. Conflicting reports state that MM152 was operated by No.105 Sqdn, having received the aircraft from No.692 Sqdn.(Source: 'Squadron Profiles No.37'). 'Mosquito Thunder (No.105 Sqdn), pp166. Stuart R.Scott, confirms that MM152 was on the strength of No.105 Sqdn at the time of its loss. &quot; (Chorley via Lost Bombers) Flew into hill Longhole Stud nr Newmarket Suffolk returning from Bielefeld 11.12.44 (Air Britain Serials) 11.12.44 105 Sqn. MM152 Aircraft crashed on crest of hill at Longholes Stud, Newmarket, while returning from operational sortie. Hill is 260 feet above sea-level. (Mosquito Crash Log)"/>
    <x v="2"/>
    <x v="7"/>
    <x v="41"/>
    <x v="1"/>
    <x v="2"/>
    <x v="1"/>
    <m/>
    <n v="12"/>
    <x v="38"/>
    <x v="0"/>
    <n v="1"/>
    <x v="0"/>
    <x v="4"/>
    <x v="0"/>
  </r>
  <r>
    <n v="4923"/>
    <s v="MM190"/>
    <x v="20"/>
    <n v="128"/>
    <x v="0"/>
    <x v="8"/>
    <n v="11"/>
    <s v="December"/>
    <x v="5"/>
    <s v="11/12 December 1944"/>
    <x v="1"/>
    <s v="11.12.1944 1812 128 to Hamburg from Wyton . Lost without trace (BCL). F/L RC Onley +, F/O George Barrowby Collins RAAF +, both rest in Becklingen War Cem Serial Range MM181 - MM205. 25 Mosquito B.MkXV1. Powered by Merlin 72/73 engines. Part of a batch of 152 delivered by De Havilland (Hatfield) between 24Nov43 and 4Dec44. MM170 was not delivered. Airborne 1812 11Dec44 from Wyton. Cause of loss and crash-site not established. Both airmen are buried alongside each other in the Becklingen War Cemetery. F/L R.C.Onley KIA F/O G.B.Collins RAAF KIA (Chorley via Lost Bombers) Missing (Hamburg) 11.12.44 (Air Britain Serials)           Came down at Bockel, 22 miles NE of Bremen (60 km SW of Hamburg) at about midnight accordgin to Collins' casualty file. The aircraft came from the direction of Bremen, circled and crashed in a field just outside the village. A German list of air crashes at footnote.com says MM190 came down at 20.15."/>
    <x v="3"/>
    <x v="4"/>
    <x v="1"/>
    <x v="1"/>
    <x v="3"/>
    <x v="1"/>
    <m/>
    <n v="12"/>
    <x v="38"/>
    <x v="0"/>
    <n v="1"/>
    <x v="0"/>
    <x v="112"/>
    <x v="0"/>
  </r>
  <r>
    <n v="3446"/>
    <s v="MM707"/>
    <x v="25"/>
    <n v="406"/>
    <x v="0"/>
    <x v="5"/>
    <n v="11"/>
    <s v="December"/>
    <x v="5"/>
    <s v="11/12 December 1944"/>
    <x v="1"/>
    <s v="11.12.1944 eveng Evening intruder sortie 406 to Leeuwarden from Manston . Lost without trace (FCL). F/O JF Lawless +, F/O PT Reid +, no further info. 11/12 December 1944 (FCWDv5) Missing from night intruder to Leeuwarden 11.12.44 (Air Britain Serials)"/>
    <x v="3"/>
    <x v="4"/>
    <x v="1"/>
    <x v="1"/>
    <x v="3"/>
    <x v="1"/>
    <m/>
    <n v="12"/>
    <x v="38"/>
    <x v="0"/>
    <n v="1"/>
    <x v="0"/>
    <x v="94"/>
    <x v="2"/>
  </r>
  <r>
    <n v="959"/>
    <s v="DD753"/>
    <x v="2"/>
    <s v="410/141/54OTU"/>
    <x v="0"/>
    <x v="7"/>
    <n v="12"/>
    <s v="December"/>
    <x v="5"/>
    <d v="1944-12-12T00:00:00"/>
    <x v="0"/>
    <s v="12.12.1944 54 OTU from Charter Hall crashed on hillside and exploded. 4miles SE Kirk Yetholm Roxburgshire, East of Attonburn on scottish/englisch border on Hill &quot;The Schil&quot; 2210 (Internet). F/L HJ Medcalf +, F/O RE Bellamy +, www.neecar.fsnet.co.uk Flew into high ground nr Yetholm Berwickshire 12.12.44 (Air Britain Serials) 12.12.44 54 OTU. DD753 Flew into high ground at Altonburn, Yetholme, Cheviots. Two killed. (Mosquito Crash Log)"/>
    <x v="2"/>
    <x v="2"/>
    <x v="41"/>
    <x v="1"/>
    <x v="2"/>
    <x v="1"/>
    <m/>
    <n v="12"/>
    <x v="38"/>
    <x v="0"/>
    <n v="1"/>
    <x v="1"/>
    <x v="115"/>
    <x v="0"/>
  </r>
  <r>
    <n v="2444"/>
    <s v="HK512"/>
    <x v="17"/>
    <s v="264/604/409"/>
    <x v="0"/>
    <x v="2"/>
    <n v="12"/>
    <s v="December"/>
    <x v="5"/>
    <d v="1944-12-12T00:00:00"/>
    <x v="0"/>
    <s v="I confirm the crash occured in France, exact location is Sailly-les-Lannoy, a memorial was unveiled near the crash site about 10 or 15 years ago._x000a__x000a_I have the accident card for that crash and I copied details from the ORB_x000a__x000a_Weather good. Visibility good. 7 planes in NFT. F/L ELLIS and W/O KING during their NFT suffered an engine problem which turned an engine fire. W/O KING managed to bale out but not F/L ELLIS. This loss is badly felt in the Squadron, even if ELLIS had only been posted the month before, following a sickness leave._x000a__x000a_the Mosquito XIII serial number was HK512._x000a__x000a_the Accident card gives the time as 15:00 hrs. The faulty engine was the starboard unit. Unable to extinguish, navigator baled out, aircraft rolled to port, pilot unable to jump intil too late. aircraft out of control in descent trapping pilot. Pilot apparently kicked control column. AOC suggests use of back type chutes._x000a__x000a_(Joss Leclerq on RAF Commands Forum)_x000a__x000a_the aircraft was KP-A. (Bill Walker on same forum)_x000a__x000a_I have just received the accident report for Mosquito HK512, which crashed near Lille-Vendeville, France on 12 Dec 1944 killing F/Lt. Harry S. Ellis of Toronto (also covered in an earlier thread)._x000a__x000a_The report said Ellis and his Wingco were &quot;testing their aircraft for night flying&quot; at 14.25 hours and that Ellis and his navigator, W/O W.D. King (R/154053) were acting as target at the time, flying at 5,000 feet. For the Met crew, the conditions were 10/10 cloud, base 2500 top 4500, wind WNW/10, visibility 6 miles._x000a__x000a_Can anyone describe for me what exactly they were doing?_x000a__x000a_... to finish out the story for those following the earlier thread, the plane's starboard engine caught fire and it appeared that Ellis accidentally hit the control stick putting the plane into a half roll to port as he tried to bale out and out too late getting clear of the a/c. He hit the ground with his parachute almost fully opened. The navigator, King, made it out first and was uninjured._x000a__x000a_Peter, the cause of the crash was said to be a cracked cylinder in the Merlin XXIII starboard engine, causing a glycol leak, followed by a puff of white smoke, then three black puffs and fire which couldn't be extinguished. The Wingco was the other one participating and he ordered them to bale out._x000a__x000a_The report says something about the newer Merlin engines being &quot;proofed&quot; against this kind of leak because of a double wall design but on investigation they found a crack in the cylinder. The engine had been stripped down and reassembled recently. And the pilot, who had considerable hours on type, had just returned from an illness._x000a__x000a_(same forum: http://www.rafcommands.com/forum/showthread.php?t=5646) Abandoned after engine fire 12.12.44 (Air Britain Serials)"/>
    <x v="2"/>
    <x v="3"/>
    <x v="7"/>
    <x v="1"/>
    <x v="2"/>
    <x v="1"/>
    <m/>
    <n v="12"/>
    <x v="38"/>
    <x v="0"/>
    <n v="1"/>
    <x v="0"/>
    <x v="95"/>
    <x v="2"/>
  </r>
  <r>
    <n v="2649"/>
    <s v="HX816"/>
    <x v="12"/>
    <s v="418/60OTU"/>
    <x v="0"/>
    <x v="7"/>
    <n v="12"/>
    <s v="December"/>
    <x v="5"/>
    <d v="1944-12-12T00:00:00"/>
    <x v="0"/>
    <s v="Taken on strength at 418 Sqn. from De Havilland, 23 July 1943; to No.49 Movements Unit, 26 April 1944. TH-Y, letter on list dated 2 September 1943. Spun into ground on single-engined approach Wittering 12.12.44 (Air Britain Serials) 12.12.44 60 OTU. HX816 Spun in on single engine approach to Wittering aerodrome. (Mosquito Crash Log)  The AIR29/684 ORB covers the period May 43 to March 45    F/O George (P) and F/O Draheim (N) were involved in a fatal crash in Mosquito VI.HE.816 at 10.27 hrs near Wittering (http://www.rafcommands.com/forum/showthread.php?11200-Pilot-Navigator-photo-paydirt)_x000a__x000a_434625 Flying Officer DRAHEIM, Leonard John _x000a_ _x000a_Source: _x000a_AWM 237 (65)   NAA : 166/10/365   Commonwealth War Graves records _x000a_ _x000a_Aircraft Type:  Mosquito _x000a_Serial number:  HX 816 _x000a_Radio call sign:   _x000a_Unit:  60 Op Trg RAF _x000a_ _x000a_Summary: _x000a_On the 12th_x000a_ December 1944, Mosquito HX816 from RAF High Excall, near Wellington, _x000a_Shropshire, when approaching to land from a non-operational flight, dropped a wing and _x000a_nose dived into the ground. The crew of two were klled. _x000a_ _x000a_The aircraft had been having some difficulty with one of its engines, and the Pilot _x000a_endeavoured to land at another airfield.  _x000a_ _x000a_Crew:  _x000a_RAAF 417067 Flt Lt George, N G Captain (Pilot)  _x000a_RAAF 434625 FO Draheim, L J (Navigator) _x000a_ _x000a_Both the crew are buried in the Cambridge City Cemetery, Cambridgeshire, UK.The _x000a_cemetery is known locally as the Newmarket Road Cemetery._x000a__x000a_(http://www.awm.gov.au/catalogue/research_centre/pdf/rc09125z022_1.pdf)"/>
    <x v="2"/>
    <x v="2"/>
    <x v="62"/>
    <x v="1"/>
    <x v="2"/>
    <x v="1"/>
    <m/>
    <n v="12"/>
    <x v="38"/>
    <x v="0"/>
    <n v="1"/>
    <x v="1"/>
    <x v="29"/>
    <x v="0"/>
  </r>
  <r>
    <n v="3387"/>
    <s v="NS685"/>
    <x v="18"/>
    <s v="1OADU"/>
    <x v="3"/>
    <x v="10"/>
    <n v="12"/>
    <s v="December"/>
    <x v="5"/>
    <d v="1944-12-12T00:00:00"/>
    <x v="0"/>
    <s v="Overshot landing and crashed in lake Elmas 12.12.44 DBR (Air Britain Serials)"/>
    <x v="2"/>
    <x v="2"/>
    <x v="6"/>
    <x v="1"/>
    <x v="2"/>
    <x v="1"/>
    <m/>
    <n v="12"/>
    <x v="38"/>
    <x v="0"/>
    <n v="1"/>
    <x v="1"/>
    <x v="132"/>
    <x v="0"/>
  </r>
  <r>
    <n v="2726"/>
    <s v="MV542"/>
    <x v="25"/>
    <n v="307"/>
    <x v="0"/>
    <x v="2"/>
    <n v="12"/>
    <s v="December"/>
    <x v="5"/>
    <d v="1944-12-12T00:00:00"/>
    <x v="1"/>
    <s v="12-Dec-44. Mosquito NF30 MV542, EW-Y. W/O S. Wieczorek / W/O H. Ostrowski. Intuder patrol: hit by V&quot; in mid-air, belly landed at Hunsdon. Crew safe. (MH - is this meant to say V-2? Surely not…) 13.12.1944 Intruder patrol 307 hit by V2 in mid air, belly landed. Aircraft SoC?. at Hunsdon airfield (FCL). W/O S Wieczorek ok, W/O H Ostrowski ok, both airmen polish? Squadron in doubt, only 305 and 307 for Mosquitos. _x000a__x000a_On Dec. 12th 1944 w/o Sylwester Wieczorek (pilot) and w/o Henryk Ostrowski of 307 Sqn departed Coltishall on a night &quot;intruder&quot; mission to Holand flying a Mosquito Mk30, MV542/EW-Y. At about 300ft they entered clouds and started circling to gain altitude before heading out towards Holland. About 15min after takeoff while still in the clouds they collided with something. The Mosquito fell into a spin, however the pilot was able to regain control and forceland/crash. Both crew members survived and were told by RAF brass that they collided with a V-2. Wieczorek and Ostrowski were credited with destroying a V-2. The above is was taken from two different books about 307 Sqn. One by Robert Gretzinger (Gretzyngier), and I forget the author of the other. This is suppose to be the only V-2 destroyed over England. Dumb luck more than anything else, I suppose. In the 307 Sqn history &quot;Przez ciemnie nocy&quot; (Through the dark of night) by Andrzej R. Janczak (pgs 256-257) there is a detailed account of the incident. (Mieszko Syski)_x000a__x000a_Two aircraft went to Hundson to carry out an Intruder to N.E. Germany. (Pilot – W.O. Wieczorek N.Rad. W.O. Ostrowski, H). in the first aircraft were airborne from Hundson at 20.00 hrs but after 6 minutes the aircraft was hit while climbing through clod at 3.000 feet by a flying missile believed to be part of an A4 rocket. This missile carried away the upper third of the fin and rudder and the pitot head, also making a large hole in the port side of the fuselage near the tail. The pilot succeeded in flying the aircraft back to Hundson but the [Illegible] war-head of the rocket had in the meantime already fallen on the airfield rendering the lighting [niczytlene]/s. Inspite of this added setback the pilot made a successful landing. The second aircraft, which had been waiting to take off, was unable to do so owing to failure of lighting and overheated on the end of the runway. Consequently neither aircraft managed to carry out the intended operation. (http://orb.polishaf.pl/307sqn/1944/1944-12-no-307-squadron-f540) Hit object in flight on night intruder mission bellylanded at Hunsdon 12.12.44 (Air Britain Serials) 12.12.44 307 Sqn. MV542 Aircraft belly landed on Hunsdon aerodrome after being struck in flight by unknown object. Starboard engine feathered. (Mosquito Crash Log)"/>
    <x v="0"/>
    <x v="36"/>
    <x v="1"/>
    <x v="1"/>
    <x v="4"/>
    <x v="1"/>
    <m/>
    <n v="12"/>
    <x v="38"/>
    <x v="0"/>
    <n v="1"/>
    <x v="0"/>
    <x v="21"/>
    <x v="2"/>
  </r>
  <r>
    <n v="4534"/>
    <s v="HR114"/>
    <x v="12"/>
    <n v="235"/>
    <x v="0"/>
    <x v="12"/>
    <n v="13"/>
    <s v="December"/>
    <x v="5"/>
    <d v="1944-12-13T00:00:00"/>
    <x v="0"/>
    <s v="Went through my Coastal Command-stuff and discovered this question about W/Cdr Atkinson's and the aircraft he and his navigator, F/O Upton (F/O V.C. Upton - 152680 - Henk Welting), flew when they went missing over Norway. If an answer has already been posted, forgive me. No. 235 Sqn ORB says that W/Cdr Atkinson and F/O Upton flew in Mosquito Mk.VI HR114 when they were shot down by flak. (Bengt Stangvik on RAF Commands Forum) Atkinson has a Casualty file on naa.org. It is not readable on line but the heading gives Mosquito HR 114 lost in the sea off Norway. (Dick on RAF Commands Forum - ATKINSON Richard Ashley - (Wing Commander); Service Number - 70030; File type - Casualty - Repatriation; Aircraft - Mosquito HR 114; Place - In sea off Norwegian Coast; Date - 13 December 1944) Leading an attack on enemy ships lying in Vilnesfjord, Norway, on 13 December 1944, he had reached the target when anti-aircraft fire severed his Mosquito's starboard wing and his plane crashed into the sea. Atkinson's body was never recovered; his wife and 3-month-old son survived him. A Bar to his D.F.C. was awarded posthumously and his name is inscribed on the Runnymede Memorial, Surrey. (http://www.adb.online.anu.edu.au/biogs/A130101b.htm) He was flying his personnal Mosquito R-Robert - although the call sign was changed to R-Richard. The Battery credited with the 'kill' was German fortress at Furuneset (Andy Bird - http://www.rafcommands.com/cgi-bin/dcforum/dcboard.cgi?az=printer_format&amp;om=12370&amp;forum=DCForumID6) Wing Commander Richard Ashley Atkinson DSO, DFC and bar (RAAF) and his navigator Flying Officer Valentine Charles Upton, lead an attack on shipping in Eidfjord. Intense and light flak was directed at the strike wing from the targets on the shore, when their Mosquito &quot;R&quot; of 235 squadron had its starboard wing blown off and crashed into the sea, both men being killed. No ships were sunk or badly damaged during the attack. (same thread) DBR in accident 23.7.44 (Air Britain Serials)"/>
    <x v="0"/>
    <x v="1"/>
    <x v="1"/>
    <x v="1"/>
    <x v="1"/>
    <x v="1"/>
    <m/>
    <n v="12"/>
    <x v="38"/>
    <x v="0"/>
    <n v="1"/>
    <x v="0"/>
    <x v="97"/>
    <x v="3"/>
  </r>
  <r>
    <n v="3559"/>
    <s v="MM581"/>
    <x v="17"/>
    <s v="304FTU/3FU"/>
    <x v="1"/>
    <x v="10"/>
    <n v="13"/>
    <s v="December"/>
    <x v="5"/>
    <d v="1944-12-13T00:00:00"/>
    <x v="0"/>
    <s v="Overshot during single-engined landing and u/c raised to stop El Aouina 13.12.44 (Air Britain Serials)"/>
    <x v="2"/>
    <x v="2"/>
    <x v="6"/>
    <x v="1"/>
    <x v="2"/>
    <x v="1"/>
    <m/>
    <n v="12"/>
    <x v="38"/>
    <x v="0"/>
    <n v="1"/>
    <x v="1"/>
    <x v="133"/>
    <x v="2"/>
  </r>
  <r>
    <n v="4442"/>
    <s v="NS789"/>
    <x v="18"/>
    <s v="1 OADU"/>
    <x v="0"/>
    <x v="10"/>
    <n v="13"/>
    <s v="December"/>
    <x v="5"/>
    <d v="1944-12-13T00:00:00"/>
    <x v="0"/>
    <s v="13/12/1944 de Havilland Mosquito PR Mark XVI NS789 of 1 Overseas Aircraft Dispatch Unit suffered starboard engine failure on take off from RAF Portreath swung into a parked Walrus X9575. The Mosquito crew were unhurt. (http://www.rafdavidstowmoor.org/pages/crash_log/crashlog44.htm) Swung on take-off and hit Walrus X9575 Portreath 13.12.44 DBR (Air Britain Serials) 13.12.44 1 OADU. NS789 Starboard engine failed on take-off from Portreath aerodrome, swung into parked Walrus X9575 (Cat.E.); crew unhurt. (Mosquito Crash Log)"/>
    <x v="2"/>
    <x v="2"/>
    <x v="2"/>
    <x v="1"/>
    <x v="2"/>
    <x v="1"/>
    <m/>
    <n v="12"/>
    <x v="38"/>
    <x v="0"/>
    <n v="1"/>
    <x v="1"/>
    <x v="23"/>
    <x v="0"/>
  </r>
  <r>
    <n v="5686"/>
    <s v="KB589"/>
    <x v="28"/>
    <s v="45 Gp"/>
    <x v="5"/>
    <x v="10"/>
    <n v="15"/>
    <s v="December"/>
    <x v="5"/>
    <d v="1944-12-15T00:00:00"/>
    <x v="0"/>
    <s v="Swung on take-off and u/c collapsed Windsor Field Bahamas 15.12.44 DBF (Air Britain Serials)"/>
    <x v="2"/>
    <x v="2"/>
    <x v="33"/>
    <x v="1"/>
    <x v="2"/>
    <x v="1"/>
    <m/>
    <n v="12"/>
    <x v="38"/>
    <x v="0"/>
    <n v="1"/>
    <x v="1"/>
    <x v="81"/>
    <x v="1"/>
  </r>
  <r>
    <n v="5906"/>
    <s v="ML919"/>
    <x v="11"/>
    <n v="105"/>
    <x v="0"/>
    <x v="8"/>
    <n v="15"/>
    <s v="December"/>
    <x v="5"/>
    <s v="15/16 December 1944"/>
    <x v="1"/>
    <s v="15.12.1944 1700 105 to Hannover from Bourn commenced to swing and ran off runway, losing undercarriage. at Bourn airfield (BCL). F/L G Donald ok. &quot;Serial Range ML896 - ML924. 29 Mosquito B.Mk1X. Powered by Merlin 72 engines. Delivered by De Havilland (Hatfield) between 10Jul43 and 20Oct43. Performed its first operational sortie 18Oct43. ML914 was used for trials with the 4,000lb 'Cookie' and 6-store Avro carrier. Started the take-off from Bourn but developed an uncontrollable swing and ran off the runway losing its undercarriage in the process. No injuries. F/L G.Donald &quot; (Chorley via Lost Bombers) Swung on take-off and u/c collapsed Bourn 15.12.44 (Air Britain Serials) 15.12.44 105 Sqn. ML919 Swung on take-off from Bourn aerodrome and undercarriage collapsed. (Mosquito Crash Log)"/>
    <x v="2"/>
    <x v="7"/>
    <x v="33"/>
    <x v="1"/>
    <x v="2"/>
    <x v="1"/>
    <m/>
    <n v="12"/>
    <x v="38"/>
    <x v="0"/>
    <n v="1"/>
    <x v="0"/>
    <x v="4"/>
    <x v="0"/>
  </r>
  <r>
    <n v="983"/>
    <s v="HR127"/>
    <x v="12"/>
    <s v="235/248/235"/>
    <x v="0"/>
    <x v="12"/>
    <n v="16"/>
    <s v="December"/>
    <x v="5"/>
    <d v="1944-12-16T00:00:00"/>
    <x v="0"/>
    <s v="16.12.: Angriff der 143., 235. und 248. Sq. RAF bei Mallöy and Krakhellesund. Der norw. Frachter Ferndale (5684 BRT), Nachzügler des Konvois BE-1102-AL, im Schlepp von Fairplay X und gesichert von V 5305, wird auf Strand getrieben und später zerstört, kurze Zeit darauf wird auch der detachierte norw. Bergungsschlepper Parat (135 BRT) versenkt. 2 Mosquitos gehen verloren: Mosquito &quot;R&quot;/248 (F/Lt. Kennedy †) wird beim Angriff von V 5305 abgeschossen; Mosquito &quot;S&quot;/235 (F/O Beruldsen †) wird beschädigt und stürzt bei Losnoy ab. (http://www.wlb-stuttgart.de/seekrieg/44-12.htm) Strike force of 143, 235 and 248 squadrons attack shipping at MALLOY and KRAAKBELLESUND. Malloy the Norwegian merchant vessel FERNDALE of 5684 tons was sunk while at Kraakbellesund the Norwegian Salvage tug the PARAT of 135 tons was also sunk. &quot;S&quot; of 235 squadron piloted by Flying Officer K.C. Beruldsen (RAAF) and his navigator Pilot Officer T.D.S. Rabbitts. This aircraft was ‘seen to be hit’ by flak and crashed at Losnoy approx. 25km North West of Gulen. Both these crewmembers were buried at Rivnik, Norway. (http://www.scotshistoryonline.co.uk/sorties.html) _x000a_Krakhellesund, 1243 o`clock_x000a_The remaining part of the Banff Strike Wing, 4 planes from 248 Sqdn. and 2 from 235 Sqdn. are hunting for a reported submarine with escort north of Bergen. No submarine is observed, but as they pass the Hellisøy Lighthouse they observes the smoke from Krakhellesund. _x000a_The force, led by Wing Commander G.D. &quot;Bill&quot; Sise then decides to finish off the ships in Krakehellesund. Coming in from south they takes a turn over the sound and attacks from north - going down to &quot;Mast height&quot; into the sound just like a row of pearls. _x000a_Ken C. Beruldsen from Australia is the pilot of Mosquito &quot;S&quot;, 235. Sqdn., and at his side sits his navigator, T.D.S. Rabbits, from Britain. _x000a__x000a_A dramatic Picture! Probably Ken C. Beruldsens Mosquito is just visible to the right. This was the last picture of this Mosquito, few minutes later it crashed on the ground marked &quot;X&quot;. The boats on fire is S/S &quot;Ferndale&quot; and &quot;Parat&quot; _x000a_(Picture via Jim Beruldsen) _x000a_*_x000a_ As Ken`s last name indicates he has Norwegian origins. His father, Einar Bjørn Beruldsen, left Norway for Scotland as a young man. He met a Scottishgirl, and they married. In 1922 Helen Yates Cupples Beruldsen gave birth to Kenneth, as the youngest of three _x000a_brothers and a sister. _x000a_The Beruldsen family emigrated to Australia in 1923, Ken being one year old. Like so many Australians, Ken volunteered the R.A.A.F. in 1941 and was educated a pilot. In 1943 he was posted to the 235. Sqdn., R.A.F. After a little more than a year he had participated in 35 strikes on the French coast, and 20 along the Norwegian coast. After having completed 50 operations he could have chosen another type of duty, if he had wanted to. _x000a_But instead Ken continued into his second &quot;Tour&quot; of operations, and was promoted Flight Lieutenant when only 22 years old. _x000a_And now he is once again facing the inferno of exploding shells, fire andnoise as they thunder towards the target. But the gun crews onboard the V 5305 &quot;Jäger&quot; have lined up at them - and so a direct hit explodes in Mosquito &quot;S&quot;, 235. Sqdn. R.A.F. _x000a_ _x000a__x000a_Leutnant zur See Otto and his crew on board &quot;Jäger&quot; shouts with joy as they watch the doomed Mosquito hit the mountain of Losna, only some hundred metres opposite the burning &quot;Ferndale and &quot;Parat&quot;. _x000a_* _x000a_S/S &quot;Ferndale&quot; and &quot;Parat&quot; are sinking - and the Banff Strike Wing can add another two ships to its already long list of sunken ships. _x000a_* _x000a_Kenneth Cupples Beruldsen was only 22 years of age, when he came from the other side of the world to fight for a free Europe. _x000a_16. December 1944, 1045 o`clock, Kenneth took off from an airfield in his mothers land, Scotland, - only to die exactly two hours later, in his _x000a_father`s land, Norway... (http://www.nuav.net/danger.html)_x000a__x000a_Was F on 248 Squadron on 15 July 1944 (Squadron ORB) Missing from attack on ship off Solund 16.12.44 (Air Britain Serials)"/>
    <x v="0"/>
    <x v="1"/>
    <x v="1"/>
    <x v="1"/>
    <x v="1"/>
    <x v="1"/>
    <m/>
    <n v="12"/>
    <x v="38"/>
    <x v="0"/>
    <n v="1"/>
    <x v="0"/>
    <x v="97"/>
    <x v="3"/>
  </r>
  <r>
    <n v="6181"/>
    <s v="HR156"/>
    <x v="12"/>
    <n v="248"/>
    <x v="0"/>
    <x v="12"/>
    <n v="16"/>
    <s v="December"/>
    <x v="5"/>
    <d v="1944-12-16T00:00:00"/>
    <x v="0"/>
    <s v="16.12.: Angriff der 143., 235. und 248. Sq. RAF bei Mallöy and Krakhellesund. Der norw. Frachter Ferndale (5684 BRT), Nachzügler des Konvois BE-1102-AL, im Schlepp von Fairplay X und gesichert von V 5305, wird auf Strand getrieben und später zerstört, kurze Zeit darauf wird auch der detachierte norw. Bergungsschlepper Parat (135 BRT) versenkt. 2 Mosquitos gehen verloren: Mosquito &quot;R&quot;/248 (F/Lt. Kennedy †) wird beim Angriff von V 5305 abgeschossen; Mosquito &quot;S&quot;/235 (F/O Beruldsen †) wird beschädigt und stürzt bei Losnoy ab. (http://www.wlb-stuttgart.de/seekrieg/44-12.htm) Strike force of 143, 235 and 248 squadrons attack shipping at MALLOY and KRAAKBELLESUND. Malloy the Norwegian merchant vessel FERNDALE of 5684 tons was sunk while at Kraakbellesund the Norwegian Salvage tug the PARAT of 135 tons was also sunk. During these actions two Mosquito’s were lost, these were &quot;R&quot; of 248 squadron flown by Flight Lieutenant J. Kennedy and navigator Flying Officer F.W. Rolls, which was hit by flak during the attack. This aircraft was seen to have the port engine smoking but managed a controlled ditching. Both crewmembers were seen to evacuate the plane and climb into the dinghy. A Warwick Air Sea Rescue aircraft dropped an airborne lifeboat, which sank. It then circled and dropped a Lindholme dinghy near the aircraft dinghy. Up to the time when escorting aircraft had to return to base due to fuel shortages the two men were seen to be sitting up in the dinghy but despite an intensive search of the area they were never found. ((http://www.scotshistoryonline.co.uk/sorties.html) Time 11.47 (http://www.nuav.net/danger.html) Also listed as J on 248 on 7 July 1944 (Squadron ORB) This aircraft was R when lost, with Kennedy and Rolls Hit by flak attacking ships off Utvaer and ditched 16.12.44 (Air Britain Serials)"/>
    <x v="0"/>
    <x v="1"/>
    <x v="1"/>
    <x v="1"/>
    <x v="1"/>
    <x v="1"/>
    <m/>
    <n v="12"/>
    <x v="38"/>
    <x v="0"/>
    <n v="1"/>
    <x v="0"/>
    <x v="52"/>
    <x v="3"/>
  </r>
  <r>
    <n v="4669"/>
    <s v="HR571"/>
    <x v="12"/>
    <n v="618"/>
    <x v="7"/>
    <x v="11"/>
    <n v="16"/>
    <s v="December"/>
    <x v="5"/>
    <d v="1944-12-16T00:00:00"/>
    <x v="0"/>
    <s v="To Australia 16.12.44 (Air Britain Serials)"/>
    <x v="5"/>
    <x v="3"/>
    <x v="1"/>
    <x v="1"/>
    <x v="2"/>
    <x v="1"/>
    <m/>
    <n v="12"/>
    <x v="38"/>
    <x v="0"/>
    <n v="1"/>
    <x v="1"/>
    <x v="24"/>
    <x v="3"/>
  </r>
  <r>
    <n v="5571"/>
    <s v="HR578"/>
    <x v="12"/>
    <n v="618"/>
    <x v="7"/>
    <x v="11"/>
    <n v="16"/>
    <s v="December"/>
    <x v="5"/>
    <d v="1944-12-16T00:00:00"/>
    <x v="0"/>
    <s v="To Australia 16.12.44 (Air Britain Serials)"/>
    <x v="5"/>
    <x v="3"/>
    <x v="1"/>
    <x v="1"/>
    <x v="2"/>
    <x v="1"/>
    <m/>
    <n v="12"/>
    <x v="38"/>
    <x v="0"/>
    <n v="1"/>
    <x v="1"/>
    <x v="24"/>
    <x v="3"/>
  </r>
  <r>
    <n v="3322"/>
    <s v="HR580"/>
    <x v="12"/>
    <n v="618"/>
    <x v="7"/>
    <x v="11"/>
    <n v="16"/>
    <s v="December"/>
    <x v="5"/>
    <d v="1944-12-16T00:00:00"/>
    <x v="0"/>
    <s v="To Australia 16.12.44 (Air Britain Serials)"/>
    <x v="5"/>
    <x v="3"/>
    <x v="1"/>
    <x v="1"/>
    <x v="2"/>
    <x v="1"/>
    <m/>
    <n v="12"/>
    <x v="38"/>
    <x v="0"/>
    <n v="1"/>
    <x v="1"/>
    <x v="24"/>
    <x v="3"/>
  </r>
  <r>
    <n v="4358"/>
    <s v="HR610"/>
    <x v="12"/>
    <n v="618"/>
    <x v="7"/>
    <x v="11"/>
    <n v="16"/>
    <s v="December"/>
    <x v="5"/>
    <d v="1944-12-16T00:00:00"/>
    <x v="0"/>
    <s v="To Australia 16.12.44 (Air Britain Serials)"/>
    <x v="5"/>
    <x v="3"/>
    <x v="1"/>
    <x v="1"/>
    <x v="2"/>
    <x v="1"/>
    <m/>
    <n v="12"/>
    <x v="38"/>
    <x v="0"/>
    <n v="1"/>
    <x v="1"/>
    <x v="24"/>
    <x v="3"/>
  </r>
  <r>
    <n v="2171"/>
    <s v="HR619"/>
    <x v="12"/>
    <n v="618"/>
    <x v="7"/>
    <x v="11"/>
    <n v="16"/>
    <s v="December"/>
    <x v="5"/>
    <d v="1944-12-16T00:00:00"/>
    <x v="0"/>
    <s v="To Australia 16.12.44 (Air Britain Serials)"/>
    <x v="5"/>
    <x v="3"/>
    <x v="1"/>
    <x v="1"/>
    <x v="2"/>
    <x v="1"/>
    <m/>
    <n v="12"/>
    <x v="38"/>
    <x v="0"/>
    <n v="1"/>
    <x v="1"/>
    <x v="24"/>
    <x v="3"/>
  </r>
  <r>
    <n v="3750"/>
    <s v="HR621"/>
    <x v="12"/>
    <n v="618"/>
    <x v="7"/>
    <x v="11"/>
    <n v="16"/>
    <s v="December"/>
    <x v="5"/>
    <d v="1944-12-16T00:00:00"/>
    <x v="0"/>
    <s v="To Australia 16.12.44 Camden Museum NSW (Air Britain Serials)"/>
    <x v="8"/>
    <x v="3"/>
    <x v="1"/>
    <x v="1"/>
    <x v="2"/>
    <x v="1"/>
    <m/>
    <n v="12"/>
    <x v="38"/>
    <x v="1"/>
    <n v="0"/>
    <x v="1"/>
    <x v="24"/>
    <x v="3"/>
  </r>
  <r>
    <n v="5687"/>
    <s v="KB620"/>
    <x v="28"/>
    <s v="45 Gp"/>
    <x v="5"/>
    <x v="10"/>
    <n v="16"/>
    <s v="December"/>
    <x v="5"/>
    <d v="1944-12-16T00:00:00"/>
    <x v="0"/>
    <s v="Missing between Georgetown British Guiana and Belem 16.12.44 (Air Britain Serials) 441216 HENDERSON, TRUMAN C F-8  KB-620  BELEM, BRAZIL (http://www.accident-report.com/world/samerica/brazil.html) KB620: Truman Clay HENDERSON &amp; Allan William HARDING (Ocean Bridge via rafcommandsforum.com)"/>
    <x v="2"/>
    <x v="2"/>
    <x v="43"/>
    <x v="1"/>
    <x v="2"/>
    <x v="1"/>
    <m/>
    <n v="12"/>
    <x v="38"/>
    <x v="0"/>
    <n v="1"/>
    <x v="1"/>
    <x v="81"/>
    <x v="1"/>
  </r>
  <r>
    <n v="5699"/>
    <s v="KB626"/>
    <x v="28"/>
    <s v="45 Gp"/>
    <x v="5"/>
    <x v="10"/>
    <n v="16"/>
    <s v="December"/>
    <x v="5"/>
    <d v="1944-12-16T00:00:00"/>
    <x v="0"/>
    <s v="Missing between Georgetown British Guiana and Belem 16.12.44 (Air Britain Serials)  441216 GARVER, RAY F-8  KB-626  BELEM, BRAZIL (http://www.accident-report.com/world/samerica/brazil.html) KB626: Sylvan Ray GARNER &amp; Joseph George SKELFOON (Ocean Bridge, via rafcommandsforum.com)"/>
    <x v="2"/>
    <x v="2"/>
    <x v="43"/>
    <x v="1"/>
    <x v="2"/>
    <x v="1"/>
    <m/>
    <n v="12"/>
    <x v="38"/>
    <x v="0"/>
    <n v="1"/>
    <x v="1"/>
    <x v="81"/>
    <x v="1"/>
  </r>
  <r>
    <n v="1234"/>
    <s v="MM425"/>
    <x v="16"/>
    <s v="Cv XVIII/248/618/248"/>
    <x v="0"/>
    <x v="12"/>
    <n v="16"/>
    <s v="December"/>
    <x v="5"/>
    <d v="1944-12-16T00:00:00"/>
    <x v="0"/>
    <s v="I have the accident report for the above Mosquito Mk XVIII MM425. The prop on the port engine feathered itself just aftr take off and the starboard undercarriage unit failed to retract. Plt Off Woodcock maneaged to bring the aircraft back for a belly landing, causing extensive damage to the underside. I'm not sure if the pilot had the port wheel up with the starboard wheel down, or if both wheels were down but the starboard one collapsed. Part of the accident report reads; 'Due to the extensive damage caused by the crash it was impossible to carry out a functional test of the undercarriage. It was thought the problem may have been caused by sludging of the pilot (or pitot, it's a bit hard to read) valve in the CSU. Failure may have been due to the sluggish action of the CSU.' Accident occured on 16 December 1944 at Banff. (Alex Crawford) Prop feathered itself on take-off u/c leg jammed bellylanded at Banff 16.12.44 (Air Britain Serials) 16.12.44 248 Sqn..MM425 Over Banffshire prop feathered, aircraft belly landed on aerodrome. (Mosquito Crash Log)"/>
    <x v="2"/>
    <x v="3"/>
    <x v="145"/>
    <x v="1"/>
    <x v="2"/>
    <x v="1"/>
    <m/>
    <n v="12"/>
    <x v="38"/>
    <x v="0"/>
    <n v="1"/>
    <x v="0"/>
    <x v="52"/>
    <x v="0"/>
  </r>
  <r>
    <n v="490"/>
    <s v="HR453"/>
    <x v="12"/>
    <s v="1FU/45"/>
    <x v="3"/>
    <x v="16"/>
    <n v="17"/>
    <s v="December"/>
    <x v="5"/>
    <d v="1944-12-17T00:00:00"/>
    <x v="0"/>
    <s v="CARGILL Harry James Scutchings - (Flying Officer); Service Number - 406193; File type - Casualty - Repatriation; Aircraft - Mosquito HR 453; Place - Yazagyo, Burma; Date - 17 December 1944 SOC 21.12.44 (Air Britain Serials)"/>
    <x v="2"/>
    <x v="3"/>
    <x v="32"/>
    <x v="1"/>
    <x v="2"/>
    <x v="1"/>
    <m/>
    <n v="12"/>
    <x v="38"/>
    <x v="0"/>
    <n v="1"/>
    <x v="0"/>
    <x v="86"/>
    <x v="3"/>
  </r>
  <r>
    <n v="1983"/>
    <s v="HK529"/>
    <x v="17"/>
    <n v="29"/>
    <x v="0"/>
    <x v="5"/>
    <n v="17"/>
    <s v="December"/>
    <x v="5"/>
    <s v="17/18 December 1944"/>
    <x v="1"/>
    <s v="17.12.1944 eveng Intruder sortie 29 to over Germany from Hunsdon . Lost without trace (FCL). F/L NR Schwartz +, Sgt RW Donaldson +, both buried in New East Cem Amsterdam. 17/18 December 1944, ftr from Dortmund-Ems canal area. Came down at the Frogerweg, Ijpolder in Amsterdam at 2051, according to the Dutch Verliesregister 1945. Could therefore not have been shot down by Lau, as his unit's war diary shows him having landed at 0710 the following morning. Lau details as follows: &quot;May have been shot down into the Ijsselmeer by Oberleutnant (MH - Hauptmann?) Fritz Lau of 4./NJG 1. (FCWDv5) In der Nacht vom 17./18.12.1944 startete er um 05.57 Uhr (also schon 18.12.1944) zu einem Einsatz mit der G9+AM in Mülheim / Ruhr. Der Abschuss der Mosquito erfolgte um 06.48 Uhr. Gelandet ist er wieder in Mülheim / Ruhr um 07.10 Uhr, wenn man dem KTB und dem Flugbuch glaubt. (http://www.luftwaffe-bullet-board.com/viewtopic.php?t=8656&amp;highlight=)&quot; Missing from night intruder 17.12.44 (Air Britain Serials) MH - Would an evening intruder aircraft still have been in the air at 06.48?   Lau on a 110 according to Gebhard Aders in History of the German Night Fighter Force."/>
    <x v="3"/>
    <x v="4"/>
    <x v="1"/>
    <x v="1"/>
    <x v="3"/>
    <x v="1"/>
    <s v="On 17/18 December there was a raid to Duisburg, and a claim was made as follows:  18.12.44 Uffz. Reinecke 4./NJG 1 Mosquito  W. Duisburg: 5.000 m. 06.48 Film C. 2027/II Anerk: Nr. - BUT no mossies were lost on raid to Duisburg, and this aircraft, as an intruder, would have been well below 5,000 m."/>
    <n v="12"/>
    <x v="38"/>
    <x v="0"/>
    <n v="1"/>
    <x v="0"/>
    <x v="31"/>
    <x v="2"/>
  </r>
  <r>
    <n v="740"/>
    <s v="ML959"/>
    <x v="20"/>
    <s v="109/692"/>
    <x v="0"/>
    <x v="8"/>
    <n v="17"/>
    <s v="December"/>
    <x v="5"/>
    <s v="17/18 December 1944"/>
    <x v="1"/>
    <s v="17.12.1944 1635 692 to Hanau from Graveley on return overshot and crashed amongst trees. at Graveley airfield (BCL). F/L SP Brunt +, F/S RJ Sutherland RCAF +, Brunt buried in Cambridge City Cem, Suterland rests in Brookwood Mil Cem 17/18 December, Hanau, &quot;Serial Range ML956 - ML999. 44 Mosquito B.MkXV1. Powered by Merlin 72/73 engines. Part of a batch of 152 delivered by De Havilland (Hatfield) between 24Nov43 and 4Decf44. MM170 was not delivered. Airborne 1635 17Dec44 from graveley. On return to base, over-ran the runway and crashed amongst trees. The wreckage caught fire and the Mosquito was totally destroyed. F/L Brunt is buried in Cambridge City Cemetery; F/S Sutherland is buried in the Brookwood Military Cemetery. F/L S.P.Brunt KIA F/S R.J.Sutherland RCAF KIA &quot; (Chorley via Lost Bombers) Hit trees on overshoot after flaps selected up in error Graveley on return from Hanau 17.12.44 DBF (Air Britain Serials) 17.12.44 692 Sqn. ML959 Pilot was going round again at Gravely aerodrome after overshoot when he selected flaps up instead of undercarriage and at low height crashed into a tree, killing two. (Mosquito Crash Log)"/>
    <x v="2"/>
    <x v="7"/>
    <x v="28"/>
    <x v="1"/>
    <x v="2"/>
    <x v="1"/>
    <m/>
    <n v="12"/>
    <x v="38"/>
    <x v="0"/>
    <n v="1"/>
    <x v="0"/>
    <x v="66"/>
    <x v="0"/>
  </r>
  <r>
    <n v="5267"/>
    <s v="MM371"/>
    <x v="18"/>
    <s v="USAAF"/>
    <x v="0"/>
    <x v="0"/>
    <n v="18"/>
    <s v="December"/>
    <x v="5"/>
    <d v="1944-12-18T00:00:00"/>
    <x v="0"/>
    <s v="441218 MOSQUITO MM-371 WATTON, UK 25 (Thomas Ensminger) To USAAF (Air Britain Serials)"/>
    <x v="2"/>
    <x v="3"/>
    <x v="32"/>
    <x v="1"/>
    <x v="2"/>
    <x v="1"/>
    <m/>
    <n v="12"/>
    <x v="38"/>
    <x v="0"/>
    <n v="1"/>
    <x v="0"/>
    <x v="33"/>
    <x v="0"/>
  </r>
  <r>
    <n v="4748"/>
    <s v="MV549"/>
    <x v="25"/>
    <n v="85"/>
    <x v="0"/>
    <x v="5"/>
    <n v="18"/>
    <s v="December"/>
    <x v="5"/>
    <s v="18/19 December 1944"/>
    <x v="1"/>
    <s v="19.12.1944 1945 heading for Ruhr 85 Bomber Support from Swannington. Lost without trace (BCL). F/O DT Tull DFC +, F/O PJ Cowgill DFC +, no further info Breves according to Bowman. 85 sqn Mosquito NF30 MV549 VY-T t/o 1945 BS Trull D T F/O DFC + Cowgill P J F/O DFC + Heading for Ruhr. Buried in Reichswald Forest War Cemetery. Tull and navigator P/O P.J. Cowgill were shot down by Haupt. Adolf Breves (gunner's last name Telsnig) in Bf 110G-4 G9+CC at 22:39 on December 18, 1944, from an altitude of 80 meters, 2 km north of Dusseldorf airfield. Confounding the Reich says the Mosquito accidentally rammed the 110 (G9+CC of IV./NJG 1) at 22:30, tearing off a large portion of one of the 110's wings. The 110 was repaired and test-flown on 31 December. 18./19.12.1944, 22.39 Uhr Mosquito NF30, MV549, VY-T, 100 Group, 85 Sqn, F/O Trevor Desmond TULL 169425, KIA, Reichswald 8.C.16, F/O Peter James COWGILL 169485, KIA, Reichswald 8.C.15, Absturzort: 2 km N v. Flugplatz Düsseldorf , Die Kollision in 80 m Höhe war der 13. LS von Hptm. Adolf Breves, Stab II./NJG 1. Missing on night intruder mission 19.12.44 (Air Britain Serials)"/>
    <x v="0"/>
    <x v="13"/>
    <x v="1"/>
    <x v="1"/>
    <x v="4"/>
    <x v="1"/>
    <m/>
    <n v="12"/>
    <x v="38"/>
    <x v="0"/>
    <n v="1"/>
    <x v="0"/>
    <x v="13"/>
    <x v="2"/>
  </r>
  <r>
    <n v="2621"/>
    <s v="NT143"/>
    <x v="12"/>
    <s v="464/13OTU"/>
    <x v="0"/>
    <x v="16"/>
    <n v="18"/>
    <s v="December"/>
    <x v="5"/>
    <s v="18/19 December 1944"/>
    <x v="1"/>
    <s v="Served with 464 Sqn, under RAF control 6/44 to 18/12/44. Failed to Return From Operations Germany. F/O Curry &amp; FSgt W.mcAuliffe. (Brian Fillery's website) 18/19 December 1944 time estimated around 1940, ftr from the US Army area, F/O G.A. Curry and F/S W.R. McAulifee both KIA. (2nd TAF) There is a claim as follows: 18.12.44 Hptm. Wilhelm Steinmann Stab I./JG 4 Mosquito  ON-5 at 1.200 m. [Roetgen] 08.56 Film C. 2027/II Anerk: Nr - MH - area is right, time is wrong. DBR in accident 26.10.45 (Air Britain Serials)_x000a__x000a_Mosquito NT143 took off from RAF Thorney Island at 1740 hours on the night of 18/19th_x000a_ _x000a_December 1944, being one of 17 aircraft from the squadron detailed to bomb road and _x000a_rail junctions in the Ruhr area, Germany. NT143 failed to return from the mission. _x000a_ _x000a_Crew: _x000a_RAAF 40005 Flt Lt Curry, G A Captain (Pilot) _x000a_RAAF 424701 Flt Sgt W R McAuliffe, (Navigator) _x000a_ _x000a_It was later established by a Missing Research and Enquiry Unit that the aircraft crashed _x000a_in the middle of the Siegfried Line 200 yards from the village of Kesfeld. No trace of the _x000a_missing crew could be found and their names are commemorated on the Memorial to the _x000a_Missing, Runnymede, Surrey, UK. (http://www.awm.gov.au/collection/records/roh_raaf/crews/464/roh_raaf-crews-464-45d.pdf)"/>
    <x v="3"/>
    <x v="4"/>
    <x v="1"/>
    <x v="1"/>
    <x v="3"/>
    <x v="1"/>
    <m/>
    <n v="12"/>
    <x v="38"/>
    <x v="0"/>
    <n v="1"/>
    <x v="0"/>
    <x v="46"/>
    <x v="0"/>
  </r>
  <r>
    <n v="1335"/>
    <s v="HK248"/>
    <x v="2"/>
    <s v="219/456"/>
    <x v="0"/>
    <x v="2"/>
    <n v="19"/>
    <s v="December"/>
    <x v="5"/>
    <d v="1944-12-19T00:00:00"/>
    <x v="0"/>
    <s v="Swung on landing and u/c collapsed Manston 19.12.44 (Air Britain Serials) 19.12.44 456 Sqn. HK248 Aircraft swung to port on landing at Manston aerodrome, undercarriage collapsed then caught fire. Crew unhurt. (Mosquito Crash Log)"/>
    <x v="2"/>
    <x v="3"/>
    <x v="23"/>
    <x v="1"/>
    <x v="2"/>
    <x v="1"/>
    <m/>
    <n v="12"/>
    <x v="38"/>
    <x v="0"/>
    <n v="1"/>
    <x v="0"/>
    <x v="20"/>
    <x v="2"/>
  </r>
  <r>
    <n v="1618"/>
    <s v="HR403"/>
    <x v="12"/>
    <s v="1FU/82"/>
    <x v="3"/>
    <x v="16"/>
    <n v="19"/>
    <s v="December"/>
    <x v="5"/>
    <d v="1944-12-19T00:00:00"/>
    <x v="0"/>
    <s v="W/C L.V. Hudson and F/O J.A. Shortis, on a Rhubarb with another Mosquito to the Monywa-Pagan-Mandaly area, approaching to attack surface craft on the Irrawaddy near Mandalay, Mosquito hit the river surface, and though it became airborne again it was uncontrollable. Made a forced landing near the junction of the Chindwin and Irrawady rivers. Crew suffered only lacerations and slight concussions, and were taken prisoner. Missing on navex 19.12.44 (Air Britain Serials)"/>
    <x v="0"/>
    <x v="8"/>
    <x v="1"/>
    <x v="1"/>
    <x v="4"/>
    <x v="1"/>
    <m/>
    <n v="12"/>
    <x v="38"/>
    <x v="0"/>
    <n v="1"/>
    <x v="0"/>
    <x v="111"/>
    <x v="3"/>
  </r>
  <r>
    <n v="1374"/>
    <s v="HX827"/>
    <x v="12"/>
    <s v="25/605/60OTU"/>
    <x v="0"/>
    <x v="7"/>
    <n v="19"/>
    <s v="December"/>
    <x v="5"/>
    <d v="1944-12-19T00:00:00"/>
    <x v="0"/>
    <s v="overshot single-engined landing and u/c raised to stop High Ercall 19.12.44 (Air Britain Serials) 19.12.44 60 OTU. HX827 Aircraft overshot on landing, High Ercall aerodrome, undercarriage retracted to bring aircraft to rest. Crew safe. (Mosquito Crash Log)"/>
    <x v="2"/>
    <x v="2"/>
    <x v="6"/>
    <x v="1"/>
    <x v="2"/>
    <x v="1"/>
    <m/>
    <n v="12"/>
    <x v="38"/>
    <x v="0"/>
    <n v="1"/>
    <x v="1"/>
    <x v="29"/>
    <x v="0"/>
  </r>
  <r>
    <n v="5049"/>
    <s v="HR284"/>
    <x v="12"/>
    <n v="248"/>
    <x v="0"/>
    <x v="12"/>
    <n v="21"/>
    <s v="December"/>
    <x v="5"/>
    <d v="1944-12-21T00:00:00"/>
    <x v="0"/>
    <s v="Mosquito HR 284 of 248 squadron was being flown to R.A.F. Lossiemouth in an attempt to land after encountering problems. The aircraft crashed into sea one mile North of Covesea Skerries, Lossiemouth. Pilot Officer W.D. Livock and navigator Flight Sergeant G.L. West were both killed in the crash. (http://www.scotshistoryonline.co.uk/sorties.html) Stalled and dived into sea 1m N of Covesea Skerries Lossiemouth 21.12.44 (Air Britain Serials) 21.12.44 248 Sqn. HR284 Aircraft pulled out of dive too quickly, flipped over onto back and crashed into sea one mile north of Covesea Skerries, Lossiemouth. (Mosquito Crash Log)"/>
    <x v="2"/>
    <x v="3"/>
    <x v="29"/>
    <x v="1"/>
    <x v="2"/>
    <x v="1"/>
    <m/>
    <n v="12"/>
    <x v="38"/>
    <x v="0"/>
    <n v="1"/>
    <x v="0"/>
    <x v="52"/>
    <x v="3"/>
  </r>
  <r>
    <n v="2317"/>
    <s v="HR395"/>
    <x v="12"/>
    <s v="1FU/47"/>
    <x v="3"/>
    <x v="16"/>
    <n v="21"/>
    <s v="December"/>
    <x v="5"/>
    <d v="1944-12-21T00:00:00"/>
    <x v="0"/>
    <s v="SOC 21.12.44 (Air Britain Serials)"/>
    <x v="4"/>
    <x v="3"/>
    <x v="1"/>
    <x v="1"/>
    <x v="2"/>
    <x v="1"/>
    <m/>
    <n v="12"/>
    <x v="38"/>
    <x v="0"/>
    <n v="1"/>
    <x v="0"/>
    <x v="122"/>
    <x v="3"/>
  </r>
  <r>
    <n v="3936"/>
    <s v="PF382"/>
    <x v="20"/>
    <s v="627/105/109"/>
    <x v="0"/>
    <x v="8"/>
    <n v="21"/>
    <s v="December"/>
    <x v="5"/>
    <d v="1944-12-21T00:00:00"/>
    <x v="1"/>
    <s v="21.12.1944 1624 as reserve aircraft 109 to Bonn from Little Staughton crashed on return. amongst trees near Saxmundham, Suffolk 1745 (BCL). F/O WT Kerr +, F/O DA Weare DFC +. Kerr buried in Dunfermline Cem, Weare taken to Cambridge City Cem_x000a__x000a_Took off from Little Staughton at 16.24. Mosquito XVI. Was returning to base when the aircraft came down amongst trees near Saxmundham, Suffolk. _x000a_ _x000a_KERR _x000a_ William Thomson _x000a_ Flying Officer 171678. 109 Sqdn., Royal Air Force Volunteer Reserve. Died Thursday 21 December 1944. Age 22. Son of John Thomson Kerr and Georgina Inches Kerr, of Cardenden. Buried: Eastern Division, DUNFERMLINE CEMETERY, Fifeshire, United Kingdom. Ref. Grave 6107 _x000a_ _x000a_WEARE, DFC _x000a_ Derek Arthur _x000a_ Flying Officer 156001. Nav. 109 Sqdn., Royal Air Force Volunteer Reserve. Died Thursday 21 December 1944. Age 21. Son of Frederick Weare, and of Margaret Weare, of Teddington Middlesex. Buried: CAMBRIDGE CITY CEMETERY, Cambridgeshire, United Kingdom. Ref. Grave 15157._x000a_ _x000a_(http://www.roll-of-honour.com/Bedfordshire/LIttleStaughton109Squadron.html) Engine cut on return from target marking flew into trees nr Saxmundham Suffolk 21.12.44 (Air Britain Serials) 21.12.44 109 Sqn. PF382 Aircraft was returning with port engine failure and crashed into trees near Saxmundham, Suffolk, killing two. (Mosquito Crash Log)"/>
    <x v="2"/>
    <x v="7"/>
    <x v="2"/>
    <x v="1"/>
    <x v="2"/>
    <x v="1"/>
    <m/>
    <n v="12"/>
    <x v="38"/>
    <x v="0"/>
    <n v="1"/>
    <x v="0"/>
    <x v="18"/>
    <x v="6"/>
  </r>
  <r>
    <n v="5908"/>
    <s v="ML911"/>
    <x v="11"/>
    <n v="105"/>
    <x v="0"/>
    <x v="8"/>
    <n v="22"/>
    <s v="December"/>
    <x v="5"/>
    <s v="22/23 December, 1944"/>
    <x v="1"/>
    <s v="22.12.1944 1659 to Koblenz from Bourn on return SBA approach in poor weather, crashed into beacon mast, crash landed. near Bourn airfield 2010 (BCL). W/O TG Jefferson AFC ok, F/O KJ Gordon DFC ok, 22/23 December 1944 Performed it first operational sortie 5Nov43 Airborne 1659 22Dec44 from Bourn. On return to base in very marginal weather conditions, W/O Jefferson elected to do a SBA Approach, being well qualified to do do since he he accumulated 850 hours as an instructor in this technique. Unfortunately, in the misty conditions, he failed to spot a beacon mast and the Mosquito crash-landed 2010 near the airfield. No injuries. W/O T.G.Jefferson AFC F/O K.J.Gordon DFC (Lost Bombers) Collided with beacon on approach while landing in fog Bourn 22.12.44 on return from intruder mission (Air Britain Serials)"/>
    <x v="2"/>
    <x v="7"/>
    <x v="30"/>
    <x v="1"/>
    <x v="2"/>
    <x v="1"/>
    <m/>
    <n v="12"/>
    <x v="38"/>
    <x v="0"/>
    <n v="1"/>
    <x v="0"/>
    <x v="4"/>
    <x v="0"/>
  </r>
  <r>
    <n v="6511"/>
    <s v="TA392"/>
    <x v="22"/>
    <n v="157"/>
    <x v="0"/>
    <x v="5"/>
    <n v="22"/>
    <s v="December"/>
    <x v="5"/>
    <s v="22/23 December, 1944"/>
    <x v="1"/>
    <s v="22.12.1944 1625 intruder duties 157 Bomber Support from Swannington on return aileron problems, on landing plane went out of control and crashed. near Swannington airfield 2110 (BCL). F/L W Taylor +, F/O JN Edwards +, Taylor buried in Northwich Cem, Edwards lies at Haveringland Churchyard Norfolk 22 Dec 1944 157 sqn Mosquito XIX TA 392 RS-K t/o 1625 BS Taylor W F/L + Edwards J N F/O + Aileron problems. Crashed near base at 2110. F/O Edwards was buried in St Peters churchyard, Haveringland, adjacent base. (85 Sqn and 157 Sqn losses website) (MH - CWGC confirms this for Edwards) Lost 12.12.44 (Air Britain Serials) 22.12.44 157 Sqn. TA392 Landing at Swannington aerodrome, having informed control that he had no aileron control, lost control on approach, descended rapidly and crashed, killing two. (Mosquito Crash Log)"/>
    <x v="2"/>
    <x v="7"/>
    <x v="146"/>
    <x v="1"/>
    <x v="2"/>
    <x v="1"/>
    <m/>
    <n v="12"/>
    <x v="38"/>
    <x v="0"/>
    <n v="1"/>
    <x v="0"/>
    <x v="3"/>
    <x v="0"/>
  </r>
  <r>
    <n v="3292"/>
    <s v="KB393"/>
    <x v="28"/>
    <n v="608"/>
    <x v="0"/>
    <x v="8"/>
    <n v="23"/>
    <s v="December"/>
    <x v="5"/>
    <d v="1944-12-23T00:00:00"/>
    <x v="0"/>
    <s v="23.12.1944 1558 608 to Limburg from Downham Market on return landing undercarriage collapsed. at Downham Market airfield 1948 (BCL). F/L RH Hardy ok, F/S Wearn ok, U/c collapsed on landing Downham Market 23.12.44 (Air Britain Serials)"/>
    <x v="2"/>
    <x v="7"/>
    <x v="27"/>
    <x v="1"/>
    <x v="2"/>
    <x v="1"/>
    <m/>
    <n v="12"/>
    <x v="38"/>
    <x v="0"/>
    <n v="1"/>
    <x v="0"/>
    <x v="107"/>
    <x v="1"/>
  </r>
  <r>
    <n v="3876"/>
    <s v="KB421"/>
    <x v="28"/>
    <n v="142"/>
    <x v="0"/>
    <x v="8"/>
    <n v="23"/>
    <s v="December"/>
    <x v="5"/>
    <d v="1944-12-23T00:00:00"/>
    <x v="0"/>
    <s v="23.12.1944 1510 142 to Sieburg from Gransden Lodge on return crashed and burst in flames on impact. at Gransden Lodge airfied 1900 (BCL). F/O AS Keogh RNZAF inj, F/O CA Lynde RCAF inj, Crashed on approach Gransden Lodge 23.12.44 (Air Britain Serials) 23.12.44 142 Sqn. KB421 In bad visibility aircraft crashed short of the inner marker beacon at Gransden Lodge aerodrome and caught fire. (Mosquito Crash Log)"/>
    <x v="2"/>
    <x v="7"/>
    <x v="26"/>
    <x v="1"/>
    <x v="2"/>
    <x v="1"/>
    <m/>
    <n v="12"/>
    <x v="38"/>
    <x v="0"/>
    <n v="1"/>
    <x v="0"/>
    <x v="125"/>
    <x v="1"/>
  </r>
  <r>
    <n v="3134"/>
    <s v="KB459"/>
    <x v="28"/>
    <s v="608/162"/>
    <x v="0"/>
    <x v="8"/>
    <n v="23"/>
    <s v="December"/>
    <x v="5"/>
    <d v="1944-12-23T00:00:00"/>
    <x v="0"/>
    <s v="23.12.1944 1618 162 to Limburg from Bourn on return to base overshot and turned over. at Bourn airfield 2011 (BCL). F/L WE Lucas ok, F/O JH Barnicoat DFC ok, Overshot forced landing and overturned Thorne Lincs. 23.12.44 (Air Britain Serials) 23.12.44 162 Sqn. KB459 Overshot on landing at Bourn aerodrome, faulty flaps, aircraft over turned in ploughed field. Crew unhurt. (Mosquito Crash Log)"/>
    <x v="2"/>
    <x v="7"/>
    <x v="6"/>
    <x v="1"/>
    <x v="2"/>
    <x v="1"/>
    <m/>
    <n v="12"/>
    <x v="38"/>
    <x v="0"/>
    <n v="1"/>
    <x v="0"/>
    <x v="134"/>
    <x v="1"/>
  </r>
  <r>
    <n v="5913"/>
    <s v="ML981"/>
    <x v="20"/>
    <n v="105"/>
    <x v="0"/>
    <x v="8"/>
    <n v="23"/>
    <s v="December"/>
    <x v="5"/>
    <d v="1944-12-23T00:00:00"/>
    <x v="0"/>
    <s v="http://www.rafjever.org/98squadhistory3.htm says this aircraft was on 98 Squadron post-war. Damaged by flak and crashlanded Bourn 23.12.44 DBR (Air Britain Serials)"/>
    <x v="1"/>
    <x v="1"/>
    <x v="1"/>
    <x v="1"/>
    <x v="1"/>
    <x v="1"/>
    <m/>
    <n v="12"/>
    <x v="38"/>
    <x v="0"/>
    <n v="1"/>
    <x v="0"/>
    <x v="4"/>
    <x v="0"/>
  </r>
  <r>
    <n v="4400"/>
    <s v="ML998"/>
    <x v="20"/>
    <n v="109"/>
    <x v="0"/>
    <x v="8"/>
    <n v="23"/>
    <s v="December"/>
    <x v="5"/>
    <d v="1944-12-23T00:00:00"/>
    <x v="0"/>
    <s v="23.12.1944 1031 109 to Köln from Little Staughton shot down over target area by fighter. Lost without trace (BCL). F/O EC Carpenter RCAF +, F/O WT Lambeth DFM +, both rest in Rheinberg War Cem Took off 1031 hours, shot down over target area by fighter. Anton &quot;Toni&quot; Hackl claimed a Mosquito at 1256 in Koeln / Moenchen-Gladbach. Stab II./JG 26_x000a__x000a_Took off from Little Staughton at 10.31. Mosquito XVI. As Deputy Master Bomber, shot down by a fighter in the target area. _x000a_ _x000a_CARPENTER _x000a_ Eric Charles _x000a_ Flight Lieutenant J/4918. 109 (R.A.F.) Sqdn, Royal Canadian Air Force. Died Saturday 23 December 1944. Age 25. Son of Harry Sidney Carpenter, and of Blanche Carpenter (nee Hodkinson); husband of Margaret Holmes Carpenter (nee Richardson), of Saskatoon, Saskatchewan, Canada. Buried: RHEINBERG WAR CEMETERY, Kamp Lintfort, Nordrhein-Westfal, Germany. Ref. 11. A. 17. _x000a_ _x000a_LAMBERT, DFM _x000a_ William Tharves _x000a_ Flying Officer 145181. Nav. 109 Sqdn., Royal Air Force Volunteer Reserve. Died Saturday 23 December 1944. Age 36. Son of William and Caroline Lambert; husband of Barbara Alice Lambert, of Melton Mowbray, Leicestershire. Buried: RHEINBERG WAR CEMETERY, Kamp Lintfort, Nordrhein-Westfal, Germany. Ref. 11. A. 16. F/O Lambert was awarded his DFM whilst serving with 102 Sqdn. It was gazetted 13 July 1943._x000a_ _x000a_(http://www.roll-of-honour.com/Bedfordshire/LIttleStaughton109Squadron.html)_x000a__x000a_This aircraft was shot down on an &quot;Oboe leader&quot; raid on Cologne's Gremberg Marshalling yards on the afternoon of Dec.23/44._x000a_It was a formatation of Lancasters from 582 Squadron led by an Oboe equipped Lancaster of 582 Squadron with a 109 Squadron pilot and navigator doing the Oboe bombing run._x000a_ML-998 was the Oboe reserve and followed the formation leader in case his Oboe equipment failed. This was a disasterous op with half the formation being shot down. S/L Bob Palmer was awarded a post-humous VC for leading the formation to the target with 2 engines on fire and marking the target perfectly before going down._x000a_Carpenter and Lambert in ML-998 took many hits but followed Palmer into the target as they were detailed to do in case Palmer had an Oboe failure. The aircraft exploded with one engine feathered and the other on fire as they reached the target, 100 feet behind Palmer._x000a_Lambert was 38 years old, ancient by Bomber Command stanards._x000a_This is dealt with in detail in &quot;Heroic Endeavour&quot; by Sean Feast._x000a_Dave Wallace Shot down by night fighter nr Cologne 23.12.44 (Air Britain Serials)_x000a__x000a_Crashed near Jüchen (email to MH from Gebhard Aders)"/>
    <x v="0"/>
    <x v="5"/>
    <x v="147"/>
    <x v="5"/>
    <x v="0"/>
    <x v="93"/>
    <m/>
    <n v="12"/>
    <x v="38"/>
    <x v="0"/>
    <n v="1"/>
    <x v="0"/>
    <x v="18"/>
    <x v="0"/>
  </r>
  <r>
    <n v="5318"/>
    <s v="NS638"/>
    <x v="18"/>
    <s v="USAAF"/>
    <x v="0"/>
    <x v="4"/>
    <n v="23"/>
    <s v="December"/>
    <x v="5"/>
    <d v="1944-12-23T00:00:00"/>
    <x v="0"/>
    <s v="23.12.44 NS638 Mosquito PR.XVI, USAAF: 25 BG / 654 BS, Crashed, Breakheart Hill, SW of Dursley (http://www.rcawsey.fsnet.co.uk/glos2.htm ). 654BS 25BG, 8th Air Force. Pilot Spear, James D. Killed in a Crash at Dursly/ 2mi W. Category 4 damage, 23 December 1944. (http://www.aviationarchaeology.com) (MH - should this be category 5 damage?) Mosquito NS638 25th B/Grp, 654th B/Sqdn, Pilot F/O James D Spear, Nav 2nd Lt Carroll B Bryan. Both fatal. Mission, Test Flight. Take off at 1104 hours 22 dec 44 on a local test flight, aircraft crashed approx 1 hour after take off into wooded area. Certificate reads that the aircraft classed as salvageble. However looking at the crash site pictures, it looks very unlikly that it was salvageble. (Post by &quot;TonyB&quot; on the RAF Commands Forum website, details from the original USAAF crash report, which contains pictures of the crash site. Subsequent poster indicated that by salvageable&quot;, the USAAF meant the wreck could be scrapped. 441223 MOSQUITO NS-638 DURSLY 2 MI W, GLOUCESTERSHIR 25 (Thomas Ensminger) (Air Britain Serials)"/>
    <x v="2"/>
    <x v="2"/>
    <x v="32"/>
    <x v="1"/>
    <x v="2"/>
    <x v="1"/>
    <m/>
    <n v="12"/>
    <x v="38"/>
    <x v="0"/>
    <n v="1"/>
    <x v="0"/>
    <x v="33"/>
    <x v="0"/>
  </r>
  <r>
    <n v="3141"/>
    <s v="HP930"/>
    <x v="12"/>
    <n v="613"/>
    <x v="0"/>
    <x v="16"/>
    <n v="23"/>
    <s v="December"/>
    <x v="5"/>
    <s v="23/24 December, 1944"/>
    <x v="1"/>
    <s v="23/24 December, 1944, time 22:30, ftr from Koblenz-Stadtkyll area, 613 Squadron F/L E. Rayner and F/L R.G. Elvin both KIA. FCWDv5 says aircraft ftr from the Cologn-Dueren area, and was from 464 Squadron, however &quot;Mosquito Monograph&quot; does not support this. The online version of the 464 Squadron ORB is missing December 1944, and so cannot be checked. 2nd TAF says ftr Koblenz-Stadtkyll._x000a_Flt Lts E Rayner and R.G.Elvin failed to return from a sortie to attack communications in the Cologne/Bonn/Duren/Coblenz area (excuse old spellings as quoted in the ORB). They were in Mosquito HP930 and both were killed but have no known grave (they are commemorated on the Runneymede memorial). 613 were based at A.75 Cambrai and Hasselt is not too far north of the the direct track to/from their target area .... The time was approximately 2230 hours. (Chris Thomas on RAF Commands Forum) MH - Was this friendly fire? A 488 Squadron Mosquito claimed an Me 410 in the American sector at 21:45 on this night. Missing from night intruder over NW Germany 23.12.44 (Air Britain Serials)_x000a__x000a_Full exchange on RAF Commands Forum was:_x000a_0|0|613 Sqn Mosquito loss 22/23.12.44|Theo Boiten (Guest)||09:12:18|12/31/2006|A very good morning to you all. I have a query about the loss of a 613 Squadron Mosquito on 22/23 December 1944 at Hasselt (Belgium). Apparently, this a/c was shot down by a German night fighter. Been on the phone with this German pilot yesterday who told me a fascinating story about the encounter, but I don't have clear information on the right serial number of the 613 Sqn Mossie. Chris Shores and Christopher Thomas have the aircraft as LR374, SY-P, Warrant Officer K. Baird, PoW and Sgt. R.F. Whately-Knight PoW, failed to Return from the Ardennes, in volume two of their updated &quot;2nd Tactical Air Force&quot;. HOWEVER, both Shores&amp;Thomas and John Foreman &quot;Fighter Command War Diaries&quot; say this was 24/25 December, not 22/23. Shores and Thomas say the time of the incident was estimated to be 21:50. Just to complicate things, Air Britain apparently says it was PZ385 of 613 Squadron which went missing on 24/25. Just to complicate things even more, Air Britain lists NS827 of 613 Squadron as &quot;Presumed damaged on sweep 23.12.44, No Further Trace&quot;, though neither of the other sources lists a 613 loss on the 23rd. Who has any further information as to the right serial of the Mosquito shot down at Hasselt on 22/23.12.44? Cheers, Theo_x000a_RE: 613 Sqn Mosquito loss 22/23.12.44|ChrisThomas||17:39:08|01/04/2007|Hello Theo. Apologies if I have contributed to the confusion on 613 Squadron losses. However, I have checked my notes and there is no trace of a loss on the night of 22/23 December 1944, although there was one on the evening of 23 December.  Flt Lts E Rayner and R.G.Elvin failed to return from a sortie to attack communications in the Cologne/Bonn/Duren/Coblenz area (excuse old spellings as quoted in the ORB).  They were in Mosquito HP930 and both were killed but have no known grave (they are commemorated on the Runneymede memorial).  613 were based at A.75 Cambrai and Hasselt is not too far north of the the direct track to/from their target area ....  The time was approximately 2230 hours. The 613 Squadron loss the following night (24/25 December) took place on a sortie to the Vianden - Wittlich area, somewhat further south.  Baird and Whately-Knight were in PZ385, not LR374 as we noted in &quot;2ndTAF&quot;.  We got the latter serial from 613's ORB which contains a number of similar errors: we thought we had weeded them all out but missed this one. So, is your source absolutely certain that the night in question was 22/23 not 23/24?  As you will know, many errors can be found in documents recording overnight operations. You seem only to be considering 613 Squadron losses - and although I know of no other 2ndTAF Mosquito losses it is possible that other Mosquitos were in the area. Hope someone can throw more light on this than I can. Chris Thomas"/>
    <x v="3"/>
    <x v="4"/>
    <x v="1"/>
    <x v="1"/>
    <x v="3"/>
    <x v="1"/>
    <m/>
    <n v="12"/>
    <x v="38"/>
    <x v="0"/>
    <n v="1"/>
    <x v="0"/>
    <x v="59"/>
    <x v="3"/>
  </r>
  <r>
    <n v="5124"/>
    <s v="NS827"/>
    <x v="12"/>
    <n v="613"/>
    <x v="0"/>
    <x v="16"/>
    <n v="23"/>
    <s v="December"/>
    <x v="5"/>
    <d v="1944-12-23T00:00:00"/>
    <x v="1"/>
    <s v="Presumed damaged on sweep 23.12.44 NFT (Air Britain Serials)"/>
    <x v="6"/>
    <x v="3"/>
    <x v="1"/>
    <x v="1"/>
    <x v="2"/>
    <x v="1"/>
    <m/>
    <n v="12"/>
    <x v="38"/>
    <x v="0"/>
    <n v="1"/>
    <x v="0"/>
    <x v="59"/>
    <x v="0"/>
  </r>
  <r>
    <n v="6926"/>
    <s v="KB563"/>
    <x v="28"/>
    <s v="dHC"/>
    <x v="2"/>
    <x v="19"/>
    <n v="23"/>
    <s v="December"/>
    <x v="5"/>
    <s v="December 23 1944"/>
    <x v="2"/>
    <s v="Crashed before delivery. A single missing retaining screw resulted in a jammed aileron. (http://www.museevirtuel-virtualmuseum.ca/sgc-cms/histoires_de_chez_nous-community_memories/pm_v2.php?id=record_detail&amp;fl=0&amp;lg=English&amp;ex=00000430&amp;hs=0&amp;rd=109364#) A fatal accident two days before Christmas 1944 shocked the plant. (http://www.museevirtuel-virtualmuseum.ca/sgc-cms/histoires_de_chez_nous-community_memories/pm_v2.php?id=record_detail&amp;fl=0&amp;lg=English&amp;ex=00000430&amp;hs=0&amp;rd=109363) Pilot Jack Rogers and Observer Arthur Copp were both killed (&quot;Mosquito!&quot; by Joe Holliday)."/>
    <x v="2"/>
    <x v="2"/>
    <x v="146"/>
    <x v="1"/>
    <x v="2"/>
    <x v="1"/>
    <m/>
    <m/>
    <x v="38"/>
    <x v="0"/>
    <n v="1"/>
    <x v="1"/>
    <x v="92"/>
    <x v="1"/>
  </r>
  <r>
    <n v="5716"/>
    <s v="KB549"/>
    <x v="28"/>
    <s v="45 Gp"/>
    <x v="0"/>
    <x v="10"/>
    <n v="24"/>
    <s v="December"/>
    <x v="5"/>
    <d v="1944-12-24T00:00:00"/>
    <x v="0"/>
    <s v="Jettison tank failed to release on ferry flight 24.12.44 damaged by severe vibration and not repaired (Air Britain Serials)"/>
    <x v="2"/>
    <x v="2"/>
    <x v="148"/>
    <x v="1"/>
    <x v="2"/>
    <x v="1"/>
    <m/>
    <n v="12"/>
    <x v="38"/>
    <x v="0"/>
    <n v="1"/>
    <x v="1"/>
    <x v="81"/>
    <x v="1"/>
  </r>
  <r>
    <n v="3299"/>
    <s v="PZ385"/>
    <x v="12"/>
    <n v="613"/>
    <x v="0"/>
    <x v="16"/>
    <n v="24"/>
    <s v="December"/>
    <x v="5"/>
    <s v="24/25 December 1944"/>
    <x v="1"/>
    <s v="FTR from an intruder to the Ardennes, 24/25 December, estimated lost around 2150, coded P, W/O K. Baird and Sgt. R.F. Whately-Knight both PoW. (Crew and code are correct in &quot;2nd TAF&quot;, however according to Chris Thomas, the serial quoted in this source, LR347, is incorrect. The crew were shot down in PZ385) See LR374. The 613 Squadron loss the following night, 24/25 December, took place on a sortie to the Vianden - Wittlich area, somewhat further south. Baird and Whately-Knight were in PZ385, not LR374 as we noted in '2ndTAF'. We got the latter serial from 613's ORB which contains a number of similar errors; we thought we had weeded them all out but missed this one. (Chris Thomas on RAF Commands Forum) 24/25 December 1944 (FCWDv5) May have been shot down by Ju 88 G-1 4R+BM of 4./NJG 2, which claimed to have shot down a Mosquito at around 2200 hours, near what the W/T operator believed to be Hasselt. The Ju 88 subsequently ran out of fuel, and the crew were captured, according to a file in the National Archives, ADI(K) No.48/1945. Missing from intruder over Ardennes 24.12.44 (Air Britain Serials) Boiten shows it was downed by Lt. Wolfram Moeckel. (The Nachtjagd War Diaries) An American P-61 crew claimed a Ju 188 in the Oberstein area, which is about 42km ESE of Wittlich."/>
    <x v="0"/>
    <x v="21"/>
    <x v="149"/>
    <x v="33"/>
    <x v="0"/>
    <x v="94"/>
    <m/>
    <n v="12"/>
    <x v="38"/>
    <x v="0"/>
    <n v="1"/>
    <x v="0"/>
    <x v="59"/>
    <x v="0"/>
  </r>
  <r>
    <n v="2882"/>
    <s v="MT473"/>
    <x v="25"/>
    <s v="1FU/ME"/>
    <x v="1"/>
    <x v="2"/>
    <n v="24"/>
    <s v="December"/>
    <x v="5"/>
    <d v="1944-12-24T00:00:00"/>
    <x v="2"/>
    <s v="416NFS , 12th Air Force. Pilot Busic, Robert L. Landing Accident at Pisa. Category 4 damage, 24 December 1944. (http://www.aviationarchaeology.com) SOC 30.12.44 (Air Britain Serials) 08.06.45 151 Sqn.      MH - note that the Mosquito crash log has the following incorrect entry for MT473, confused with NT473: MT473 Aircraft was returning to base on one engine, pilot mistook form of harbour for base, reduced height and crashed into ground in line with runway one and a half miles from the airfield at Trenoon Farm, Cornwall killing crew. (Mosquito Crash Log)"/>
    <x v="2"/>
    <x v="3"/>
    <x v="40"/>
    <x v="1"/>
    <x v="2"/>
    <x v="1"/>
    <m/>
    <n v="12"/>
    <x v="38"/>
    <x v="0"/>
    <n v="1"/>
    <x v="0"/>
    <x v="108"/>
    <x v="2"/>
  </r>
  <r>
    <n v="775"/>
    <s v="LR354"/>
    <x v="12"/>
    <n v="613"/>
    <x v="0"/>
    <x v="16"/>
    <n v="25"/>
    <s v="December"/>
    <x v="5"/>
    <s v="25/26 December 1944"/>
    <x v="1"/>
    <s v="25/26 December 1944, time 20:15, crashed on takeoff at A.75, W/O A.F.N. Roberts and F/S A.R. MacRoberts both KIA, coded U. (2nd TAF) Crashed after take-off nr Cambrai/Epinoy 25.12.44 (Air Britain Serials)"/>
    <x v="2"/>
    <x v="3"/>
    <x v="18"/>
    <x v="1"/>
    <x v="2"/>
    <x v="1"/>
    <m/>
    <n v="12"/>
    <x v="38"/>
    <x v="0"/>
    <n v="1"/>
    <x v="0"/>
    <x v="59"/>
    <x v="0"/>
  </r>
  <r>
    <n v="4336"/>
    <s v="HR282"/>
    <x v="12"/>
    <s v="235/248"/>
    <x v="0"/>
    <x v="12"/>
    <n v="26"/>
    <s v="December"/>
    <x v="5"/>
    <d v="1944-12-26T00:00:00"/>
    <x v="0"/>
    <s v="N on 248 Squadron. Flown this day by Harold Corbin CGM and Maurice Webb DFM, the Mosquito had been hit by flak and received damage to one engine. The force was then intercepted by enemy fighters, but Corbin gave full throttle to both engines despite the damage and escaped, then feathered the damaged engine. He mis-judged the landing approach and touched down 100 yards short, the aircraft then striking a wall. It was a write-off, but the slightly-injured crew were pulled from the wreckage by Max Aitken, the station commander. Damaged by flak and crashlanded nr Banff 26.12.44 (Air Britain Serials)_x000a__x000a_Harold Corbin, Pilot 248 Squadron._x000a__x000a_“Our aircraft had been hit by flak which had damaged one engine, causing a loss of glycol coolant. Seeing the German fighters waiting for us as we came out of the fjord, I risked full throttle, got down on the deck and hoped that the damaged engine would last until we were out of danger. We were lucky and finally out of danger but the damaged motor was done so I feathered the prop and headed for home on one engine. Having got safely back to Banff I then misjudged the approach and realised that I was going to touch down short. I was not unduly worried until just after touchdown when I saw a stone wall at the aerodrome edge. Just as we hit this I switched off to avoid a possible fire and selected ‘wheels up’ on the undercarriage to allow the wall to knock the wheels back up; otherwise I felt we might somersault and end upside down.”_x000a__x000a_(http://www.google.com.au/imgres?imgurl=http://www.rafbanff.org.uk/images/Mosquito_crash_at_Banff.gif&amp;imgrefurl=http://www.rafbanff.org.uk/014_losses.htm&amp;h=480&amp;w=638&amp;sz=297&amp;tbnid=jHA-7kp7zNc1MM:&amp;tbnh=103&amp;tbnw=137&amp;prev=/search%3Fq%3Dmosquito%2Bcrash%26tbm%3Disch%26tbo%3Du&amp;zoom=1&amp;q=mosquito+crash&amp;usg=__krS-N9hQG_qK2fXifAieL3H5y4w=&amp;hl=en&amp;sa=X&amp;ei=YJT7T8j9GseuiQfY-LXoBg&amp;ved=0CBMQ9QEwADgK)"/>
    <x v="1"/>
    <x v="1"/>
    <x v="1"/>
    <x v="1"/>
    <x v="1"/>
    <x v="1"/>
    <m/>
    <n v="12"/>
    <x v="38"/>
    <x v="0"/>
    <n v="1"/>
    <x v="0"/>
    <x v="52"/>
    <x v="3"/>
  </r>
  <r>
    <n v="1655"/>
    <s v="HR394"/>
    <x v="12"/>
    <s v="1FU/82"/>
    <x v="3"/>
    <x v="16"/>
    <n v="26"/>
    <s v="December"/>
    <x v="5"/>
    <d v="1944-12-26T00:00:00"/>
    <x v="0"/>
    <s v="F/O J.J. Wilson, shot down on 26 December 1944 (http://www.awm.gov.au/cms_images/histories/27/chapters/25.pdf) Engine caught fire crashed nr Daungtaung 26.12.44 (Air Britain Serials) MH - Other casualty may have been DORRICOTT  KJ  152678"/>
    <x v="0"/>
    <x v="18"/>
    <x v="1"/>
    <x v="1"/>
    <x v="4"/>
    <x v="1"/>
    <m/>
    <n v="12"/>
    <x v="38"/>
    <x v="0"/>
    <n v="1"/>
    <x v="0"/>
    <x v="111"/>
    <x v="3"/>
  </r>
  <r>
    <n v="4667"/>
    <s v="MM281"/>
    <x v="18"/>
    <n v="140"/>
    <x v="0"/>
    <x v="0"/>
    <n v="26"/>
    <s v="December"/>
    <x v="5"/>
    <d v="1944-12-26T00:00:00"/>
    <x v="0"/>
    <s v="Engine cut on take-off swung and wheel torn off Melsbroek 26.12.44 not repaired (Air Britain Serials)"/>
    <x v="2"/>
    <x v="3"/>
    <x v="2"/>
    <x v="1"/>
    <x v="2"/>
    <x v="1"/>
    <m/>
    <n v="12"/>
    <x v="38"/>
    <x v="0"/>
    <n v="1"/>
    <x v="0"/>
    <x v="56"/>
    <x v="0"/>
  </r>
  <r>
    <n v="3987"/>
    <s v="RS524"/>
    <x v="12"/>
    <n v="235"/>
    <x v="0"/>
    <x v="12"/>
    <n v="26"/>
    <s v="December"/>
    <x v="5"/>
    <d v="1944-12-26T00:00:00"/>
    <x v="0"/>
    <s v="No loss noted for 333 Squadron this day in its ORB - was this a 235 Sqn aircraft heard to be in distress? The formation was attacked by 109s - one of 333's Mosquitos leaving 2 e/a behind despite latter chasing for 8-10 mins. Likely G/235, crew of F/O E.J. Fletcher and F/O A.J. Watson, both KIA. Had been hit by flak over Leirvik and had requested assistance, firing a red flare. However, they were then attacked by Feldwebel Heinz Halstrick, who shot them down from short range. (A Separate Little War) Missing 26.12.44 (Air Britain Serials)"/>
    <x v="0"/>
    <x v="1"/>
    <x v="1"/>
    <x v="1"/>
    <x v="1"/>
    <x v="1"/>
    <m/>
    <n v="12"/>
    <x v="38"/>
    <x v="0"/>
    <n v="1"/>
    <x v="0"/>
    <x v="97"/>
    <x v="0"/>
  </r>
  <r>
    <n v="5701"/>
    <s v="MM705"/>
    <x v="25"/>
    <n v="219"/>
    <x v="0"/>
    <x v="2"/>
    <n v="26"/>
    <s v="December"/>
    <x v="5"/>
    <s v="26/27 December 1944"/>
    <x v="1"/>
    <s v="27.12.1944 eveng Defensive patrol 219 from Amiens/ Glissy engaged EA, shot down by II/NJG2 and crashed. near Holsbeck 0030 (FCL). S/L DL Ryalis +, F/L JB Hampson +, both buried in Brussels Town Cem The Mosquito crashed at Holsbeek in Belgium (zipcode 3220). The crew is buried at Evere (near Brussels). This Mosquito was claimed by II/NJG2. The engagement took place at 00.30 hrs. A German night fighter pilot Hauptmann Kamstieß claimed a Mossie this date while flying with II./NJG 2. FCWDv5 says this aircraft hit the ground while chasing an enemy aircraft. A Mossie NF 30, MM 709 (sic) of the 219th squadron was shot down by a German pilot in a Ju 88G-6 of II./NJG 2 on the night of December 26/27 1944. in this case the Mosquito pulled out of a dive too late and crashed during the dogfight. The Mossie crashed at Holsbeck.See also The Dutch reference &quot;EN NOOIT WAS HET STIL, DEEL II&quot; (and it was never quiet, part two - A chronical about an air war. Dutch publication by trhe Dutch Air Force, quoted at http://groups.google.com.au/group/rec.aviation.military/browse_thread/thread/afc6612b170f80d2/a6288028e254e809?lnk=raot) Crashed on patrol nr Louvain 26.12.44 (Air Britain Serials)"/>
    <x v="0"/>
    <x v="21"/>
    <x v="150"/>
    <x v="33"/>
    <x v="0"/>
    <x v="95"/>
    <m/>
    <n v="12"/>
    <x v="38"/>
    <x v="0"/>
    <n v="1"/>
    <x v="0"/>
    <x v="76"/>
    <x v="2"/>
  </r>
  <r>
    <n v="7636"/>
    <s v="MM811"/>
    <x v="25"/>
    <n v="488"/>
    <x v="0"/>
    <x v="2"/>
    <n v="26"/>
    <s v="December"/>
    <x v="5"/>
    <s v="26/27 December 1944"/>
    <x v="1"/>
    <s v="26/27 December 1944 01:15 F/L H.D.C. Webbe and F/L I. Watson both O.K., forced to raise undercarriage while attempting to land in fog at Melsbroek after having claimed a Ju 188 Probable (2nd TAF) MH - Watson DFC? Overshot landing in fog on return from patrol and u/c raised to stop Melsbroek 27.12.44 (Air Britain Serials)"/>
    <x v="2"/>
    <x v="7"/>
    <x v="26"/>
    <x v="1"/>
    <x v="2"/>
    <x v="1"/>
    <m/>
    <n v="12"/>
    <x v="38"/>
    <x v="0"/>
    <n v="1"/>
    <x v="0"/>
    <x v="42"/>
    <x v="2"/>
  </r>
  <r>
    <n v="2898"/>
    <s v="ML961"/>
    <x v="20"/>
    <s v="1409 Flt/109"/>
    <x v="0"/>
    <x v="8"/>
    <n v="27"/>
    <s v="December"/>
    <x v="5"/>
    <d v="1944-12-27T00:00:00"/>
    <x v="0"/>
    <s v="Missing over Holland due to fighter (AIR 14/3460) 27.12.1944 1300 109 to Rheydt from Little Staughton crashed. at Keent/Limburg, some 3km S Weert (BCL). F/L W McK Hodgson DFC +, F/O AJ Cork DFM ok, Hodgson buried in Canadian War Cem at Groesbeek, no further info Apparently this aircraft was involved in an attack on the railway yards at Rheydt. The RAF Bomber Command 60th anniversary site says a Mosquito lost on this operation crashed behind the Allied lines in Holland. The pilot, F/L Hodgson was killed, but the navigator F/O Cook landed safely, by parachute, in Allied territory &amp; returned to 109 Squadron on 31st December 1944. I've looked in all the books I have on 8 PFF &amp; there's no mention of how ML 961 was lost. (Neil Hutchinson)_x000a__x000a_Took off from Little Staughton at 13.00. Mosquito XVI. Crashed at Keent, Holland. Flying Officer Cork DFM was uninjured and returned to Little Staughton. _x000a_ _x000a_HODGSON, DFC _x000a_ William McKellar _x000a_ Flight Lieutenant 129945. A.F.M. R.A.F. (V.R.). 109 Sqdn., Royal Air Force Volunteer Reserve. Died on Wednesday 27 December 1944. Age 24. Son of Ernest Ralph Waterhouse Hodgson and Mary Lees McKellar Hodgson, of Cardal, Florida, Uruguay. Buried: GROESBEEK CANADIAN WAR CEMETERY, Gelderland, Netherlands. Ref. XII. F. 6._x000a_ _x000a_(http://www.roll-of-honour.com/Bedfordshire/LIttleStaughton109Squadron.html)_x000a__x000a_&quot;Serial Range ML956 - ML966. 44 Mosquito B.MkXV1. Powered by Merlin 72/73 engines. Part of a batch of 152 delivered by De Havilland (Hatfield) between 24Nov43 and 4Dec44. MM170 was not delivered. Airborne 1300 27Dec44 from Little Staughton. Cause of loss not established. Crashed at Keent (Limburg), a hamlet 3 km S of Weert, Holland. F/L Hodgson, who came from Cardal in Uruguay, is buried in the Canadian War Cemetery at Groesbeek. F/O Cork was uninjured and he returned to Little Staughton 31 Dec 44. He had gained his DFM with 50 Sqdn, Gazetted 10Sep43. F/L W.McK Hodgson DFC KIA F/O A.J.Cork DFM &quot; (Chorley via Lost Bombers) Missing (Rheydt) 27.12.44 (Air Britain Serials) MH suspects friendly fire."/>
    <x v="0"/>
    <x v="32"/>
    <x v="1"/>
    <x v="1"/>
    <x v="0"/>
    <x v="96"/>
    <m/>
    <n v="12"/>
    <x v="38"/>
    <x v="0"/>
    <n v="1"/>
    <x v="0"/>
    <x v="18"/>
    <x v="0"/>
  </r>
  <r>
    <n v="1642"/>
    <s v="MM506"/>
    <x v="17"/>
    <s v="304FTU/256"/>
    <x v="1"/>
    <x v="2"/>
    <n v="27"/>
    <s v="December"/>
    <x v="5"/>
    <d v="1944-12-27T00:00:00"/>
    <x v="0"/>
    <s v="Boston IV BZ493. Wrecked when swung on takeoff and struck Mosquitos HK229 and MM506, Falconara, Italy Dec 27, 1944 (http://home.att.net/~jbaugher/1943_2.html) Hit by Boston BZ493 while parked Falconara 27.12.44 DBR (Air Britain Serials)"/>
    <x v="2"/>
    <x v="3"/>
    <x v="33"/>
    <x v="1"/>
    <x v="2"/>
    <x v="1"/>
    <m/>
    <n v="12"/>
    <x v="38"/>
    <x v="0"/>
    <n v="1"/>
    <x v="0"/>
    <x v="32"/>
    <x v="2"/>
  </r>
  <r>
    <n v="3606"/>
    <s v="MM693"/>
    <x v="25"/>
    <n v="406"/>
    <x v="0"/>
    <x v="2"/>
    <n v="27"/>
    <s v="December"/>
    <x v="5"/>
    <d v="1944-12-27T00:00:00"/>
    <x v="0"/>
    <s v="Hit by B-17 in fog while parked Manston 27.12.44 (Air Britain Serials) 27.12.44 406 Sqn. MM693 Hit by same USAAF aircraft as MM430. (Mosquito Crash Log)"/>
    <x v="2"/>
    <x v="2"/>
    <x v="19"/>
    <x v="1"/>
    <x v="2"/>
    <x v="1"/>
    <m/>
    <n v="12"/>
    <x v="38"/>
    <x v="0"/>
    <n v="1"/>
    <x v="0"/>
    <x v="94"/>
    <x v="2"/>
  </r>
  <r>
    <n v="2199"/>
    <s v="MM730"/>
    <x v="25"/>
    <n v="406"/>
    <x v="0"/>
    <x v="2"/>
    <n v="27"/>
    <s v="December"/>
    <x v="5"/>
    <d v="1944-12-27T00:00:00"/>
    <x v="0"/>
    <s v="Hit by B-17 while parked Manston 27.12.44 DBF (Air Britain Serials) 27.12.44 406 Sqn. MM730 This aircraft (coded 'G') was parked cri dispersal at Manston when it was hit by a USAAF aircraft taking overshoot action. (Mosquito Crash Log)"/>
    <x v="2"/>
    <x v="2"/>
    <x v="19"/>
    <x v="1"/>
    <x v="2"/>
    <x v="1"/>
    <m/>
    <n v="12"/>
    <x v="38"/>
    <x v="0"/>
    <n v="1"/>
    <x v="0"/>
    <x v="94"/>
    <x v="2"/>
  </r>
  <r>
    <n v="5446"/>
    <s v="NS519"/>
    <x v="18"/>
    <s v="USAAF"/>
    <x v="0"/>
    <x v="4"/>
    <n v="27"/>
    <s v="December"/>
    <x v="5"/>
    <d v="1944-12-27T00:00:00"/>
    <x v="0"/>
    <s v="441227 HUNT, MORGAN M. MOSQUITO NS-519 WATTON, UK 25 (Thomas Ensminger) (Air Britain Serials)"/>
    <x v="2"/>
    <x v="3"/>
    <x v="32"/>
    <x v="1"/>
    <x v="2"/>
    <x v="1"/>
    <m/>
    <n v="12"/>
    <x v="38"/>
    <x v="0"/>
    <n v="1"/>
    <x v="0"/>
    <x v="33"/>
    <x v="0"/>
  </r>
  <r>
    <n v="359"/>
    <s v="W4097"/>
    <x v="2"/>
    <s v="151/456/141/239/51OTU"/>
    <x v="0"/>
    <x v="7"/>
    <n v="27"/>
    <s v="December"/>
    <x v="5"/>
    <d v="1944-12-27T00:00:00"/>
    <x v="0"/>
    <s v="Lost part of skinning in flight 1.11.44 and SOC 27.12.44 (Air Britain Serials)"/>
    <x v="4"/>
    <x v="3"/>
    <x v="1"/>
    <x v="1"/>
    <x v="2"/>
    <x v="1"/>
    <m/>
    <n v="12"/>
    <x v="38"/>
    <x v="0"/>
    <n v="1"/>
    <x v="1"/>
    <x v="110"/>
    <x v="0"/>
  </r>
  <r>
    <n v="2720"/>
    <s v="MM819"/>
    <x v="25"/>
    <n v="488"/>
    <x v="0"/>
    <x v="2"/>
    <n v="27"/>
    <s v="December"/>
    <x v="5"/>
    <s v="27/28 December 1944"/>
    <x v="1"/>
    <s v="27/28 December 1944 01:50, W/O N.A. Fritchley and F/S A.C. Ray both OK, overshot in fog, retracted undercarriage (2nd TAF). Ran off runway in fog on return from night patrol and u/c raised to stop Florennes 28.12.44 (Air Britain Serials)"/>
    <x v="2"/>
    <x v="7"/>
    <x v="26"/>
    <x v="1"/>
    <x v="2"/>
    <x v="1"/>
    <m/>
    <n v="12"/>
    <x v="38"/>
    <x v="0"/>
    <n v="1"/>
    <x v="0"/>
    <x v="42"/>
    <x v="2"/>
  </r>
  <r>
    <n v="7465"/>
    <s v="MV567"/>
    <x v="25"/>
    <n v="488"/>
    <x v="0"/>
    <x v="2"/>
    <n v="27"/>
    <s v="December"/>
    <x v="5"/>
    <s v="27/28 December 1944"/>
    <x v="1"/>
    <s v="Flight Lieutenant Stewart and Flying Officer Brumby flew a three- hour patrol from Amiens. They sighted two Junkers 87s, but their Mosquito was then hit by flak and had to force-land at Melsbroek. The crew were extremely fortunate to escape injury as their aircraft turned over on its back and broke up. (http://www.nzetc.org/etexts/WH2-2RAF/c12.html) 27/28 December 1944 02:30 (2nd TAF) Hit by flak overturned on landing Melsbroek 28.12.44 (Air Britain Serials)"/>
    <x v="1"/>
    <x v="1"/>
    <x v="1"/>
    <x v="1"/>
    <x v="1"/>
    <x v="1"/>
    <m/>
    <n v="12"/>
    <x v="38"/>
    <x v="0"/>
    <n v="1"/>
    <x v="0"/>
    <x v="42"/>
    <x v="2"/>
  </r>
  <r>
    <n v="4793"/>
    <s v="MV570"/>
    <x v="25"/>
    <n v="488"/>
    <x v="0"/>
    <x v="2"/>
    <n v="27"/>
    <s v="December"/>
    <x v="5"/>
    <s v="27/28 December 1944"/>
    <x v="1"/>
    <s v="One of the remaining Mosquitos, crewed by Hall and Cairns, was ‘scrambled’ for a patrol, and after a long sortie in bad visibility they had to land at another airfield which was covered by ice. The Mosquito skidded on the icy strip and struck a deep rut. The undercarriage collapsed and the machine was badly damaged. (http://www.nzetc.org/etexts/WH2-2RAF/c12.html) P on 488 Sqn (Andy Long on RAF Commands) 27/28 December 1944 06:15, F/L J.A.S. Hall and F/L J.P.G.W. Cairns In 2nd TAF, Vol. 2 it says crew were F/L J.A.S Hall and F/L J.P.W.G. Cairns and a/c crashed on icy runway landing Y.29 (= Asch) at 06.15 a.m. Skidded on landing from night patrol in bad weather and u/c collapsed Asch 28.12.44 (Air Britain Serials)"/>
    <x v="2"/>
    <x v="7"/>
    <x v="26"/>
    <x v="1"/>
    <x v="2"/>
    <x v="1"/>
    <m/>
    <n v="12"/>
    <x v="38"/>
    <x v="0"/>
    <n v="1"/>
    <x v="0"/>
    <x v="42"/>
    <x v="2"/>
  </r>
  <r>
    <n v="1575"/>
    <s v="DZ538"/>
    <x v="4"/>
    <s v="540/8OTU"/>
    <x v="0"/>
    <x v="7"/>
    <n v="28"/>
    <s v="December"/>
    <x v="5"/>
    <d v="1944-12-28T00:00:00"/>
    <x v="0"/>
    <s v="SOC 28.12.44 (Air Britain Serials)"/>
    <x v="4"/>
    <x v="3"/>
    <x v="1"/>
    <x v="1"/>
    <x v="2"/>
    <x v="1"/>
    <m/>
    <n v="12"/>
    <x v="38"/>
    <x v="0"/>
    <n v="1"/>
    <x v="1"/>
    <x v="37"/>
    <x v="0"/>
  </r>
  <r>
    <n v="804"/>
    <s v="HJ861"/>
    <x v="10"/>
    <s v="8OTU"/>
    <x v="0"/>
    <x v="7"/>
    <n v="28"/>
    <s v="December"/>
    <x v="5"/>
    <d v="1944-12-28T00:00:00"/>
    <x v="0"/>
    <s v="SOC 28.12.44 (Air Britain Serials)"/>
    <x v="4"/>
    <x v="3"/>
    <x v="1"/>
    <x v="1"/>
    <x v="2"/>
    <x v="1"/>
    <m/>
    <n v="12"/>
    <x v="38"/>
    <x v="0"/>
    <n v="1"/>
    <x v="1"/>
    <x v="37"/>
    <x v="2"/>
  </r>
  <r>
    <n v="178"/>
    <s v="PF402"/>
    <x v="20"/>
    <s v="128/109"/>
    <x v="0"/>
    <x v="8"/>
    <n v="28"/>
    <s v="December"/>
    <x v="5"/>
    <s v="28/29 December 1944"/>
    <x v="1"/>
    <s v="28.12.1944 1745 109 to Frankfurt from Little Staughton on return ran out of petrol, abandoned, crashed. on E bank of Seine near Yville-sur-Seine 10km S from Duclair on opposite side of river (BCL). S/L RC Cobbe ok, Sgt TC Russell ok. ML 990 (HS-O) collided with PF 402 on the night of 4-5th December '44. PF 402 returned to base, but was lost 28th Dec. '44. Both Mosquitoes were on 109 Squadrons charge. (Neil Hutchinson) &quot;Serial Range PF379 - PF415. 37 Mosquito B.MkXV1. Powered by Merlin 72/73 engines. Part of a batch of 195 delivered by Percival Aircraft (Luton) between 15May44 and 5Dec45. PF402 was initially issued to No.128 Sqdn Airborne 1745 28Dec44 from Little Staughton. Ran out of fuel while returning to base and abandoned over France, the Mosquito crashing on the E bank of the Seine near Yville-sur-Seine (Seine-Maritime), 10 km S from the small town of Duclair on the other side of the river. No injuries. S/L R.C.Cobbe Sgt T.C.Russell &quot; (Chorley via Lost Bombers) Engine cut ran out of fuel and abandoned on return from Frankfurt Yville-sur-Seine Seine-Maritime 28.12.44 (Air Britain Serials)"/>
    <x v="0"/>
    <x v="12"/>
    <x v="61"/>
    <x v="1"/>
    <x v="4"/>
    <x v="1"/>
    <m/>
    <n v="12"/>
    <x v="38"/>
    <x v="0"/>
    <n v="1"/>
    <x v="0"/>
    <x v="18"/>
    <x v="6"/>
  </r>
  <r>
    <n v="7286"/>
    <s v="DZ650"/>
    <x v="4"/>
    <s v="692/627"/>
    <x v="0"/>
    <x v="8"/>
    <n v="29"/>
    <s v="December"/>
    <x v="5"/>
    <d v="1944-12-29T00:00:00"/>
    <x v="0"/>
    <s v="29.12.1944 1923 operations over Elbe River 627 Gardening from Woodhall Spa swung off runway and crashed out of control. at Woodhall Spa airfield (BCL). F/O HV Olliver RNZAF ok, Q on 627 &quot;Serial Range DZ630 - DZ652. 23 Mosquito B.Mk1V Series 11. Powered by Merlin 21/23 engines. Part of a batch of 250, except for four built as PR.MkV111 and four built as NF.XV, delivered by De Havilland (Hatfield). Airborne 1923 29Dec44 from Woodhall Spa to lay mines in the River Elbe but swung off the runway, crashing out of control. No injuries reported. F/O H.V.Olliver RNZAF (www.lostbombers.co.uk) Swung on take-off and u/c collapsed Woodhall Spa 29.12.44 (Air Britain Serials)"/>
    <x v="2"/>
    <x v="7"/>
    <x v="23"/>
    <x v="1"/>
    <x v="2"/>
    <x v="1"/>
    <m/>
    <n v="12"/>
    <x v="38"/>
    <x v="0"/>
    <n v="1"/>
    <x v="0"/>
    <x v="58"/>
    <x v="0"/>
  </r>
  <r>
    <n v="7770"/>
    <s v="NS791"/>
    <x v="18"/>
    <n v="540"/>
    <x v="0"/>
    <x v="0"/>
    <n v="29"/>
    <s v="December"/>
    <x v="5"/>
    <d v="1944-12-29T00:00:00"/>
    <x v="0"/>
    <s v="Claim by Ofw. Buttner of Ekdo 262 according to Polish list. Crow killed flying with F/Lt. O.P. Olson (NZ.411439) in Mosquito NS791 of 540 Sq. Olson taken PoW. Unconfirmed story that Arthur Crow was killed by German civilians on the ground. (John Larder on RAF Commands Forum) Came down at 12:20, 2km W Gockenholz, 8km ENE Celle.report 131675-76 (http://www.footnote.com/image/38664728/mosquitoes%7CMosquito/) Missing (Stendal) 29.12.44 (Air Britain Serials) _x000a__x000a_Name: CROW, ARTHUR MAURICE _x000a_Initials: A M _x000a_Nationality: United Kingdom _x000a_Rank: Flight Lieutenant (Nav.) _x000a_Regiment/Service: Royal Air Force Volunteer Reserve _x000a_Unit Text: 540 Sqdn. _x000a_Date of Death: 29/12/1944 _x000a_Service No: 116137 _x000a_Awards: D S O, D F M _x000a_Casualty Type: Commonwealth War Dead _x000a_Grave/Memorial Reference: 10. C. 16. _x000a_Cemetery: HANOVER WAR CEMETERY _x000a_(CWGC)"/>
    <x v="0"/>
    <x v="34"/>
    <x v="125"/>
    <x v="27"/>
    <x v="0"/>
    <x v="97"/>
    <m/>
    <n v="12"/>
    <x v="38"/>
    <x v="0"/>
    <n v="1"/>
    <x v="0"/>
    <x v="16"/>
    <x v="0"/>
  </r>
  <r>
    <n v="7310"/>
    <s v="MM524"/>
    <x v="17"/>
    <s v="151/96/29"/>
    <x v="0"/>
    <x v="2"/>
    <n v="29"/>
    <s v="December"/>
    <x v="5"/>
    <s v="29/30 December 1944"/>
    <x v="1"/>
    <s v="29/30 December 1944, both crew WIA (FCWDv5) Overshot single-engined landing from night patrol and u/c raised to stop Castle Camps 29.12.44 (Air Britain Serials) 29.12.44 29 Sqn. MM524 Overshot on landing with one engine at Castle Camps aerodrome. (Mosquito Crash Log)"/>
    <x v="2"/>
    <x v="7"/>
    <x v="6"/>
    <x v="1"/>
    <x v="2"/>
    <x v="1"/>
    <m/>
    <n v="12"/>
    <x v="38"/>
    <x v="0"/>
    <n v="1"/>
    <x v="0"/>
    <x v="31"/>
    <x v="2"/>
  </r>
  <r>
    <n v="3283"/>
    <s v="KB394"/>
    <x v="28"/>
    <s v="608/162"/>
    <x v="0"/>
    <x v="8"/>
    <n v="30"/>
    <s v="December"/>
    <x v="5"/>
    <d v="1944-12-30T00:00:00"/>
    <x v="0"/>
    <s v="U/c collapsed on landing Bourn returning from Hannover 30.12.44 (Air Britain Serials)"/>
    <x v="2"/>
    <x v="7"/>
    <x v="27"/>
    <x v="1"/>
    <x v="2"/>
    <x v="1"/>
    <m/>
    <n v="12"/>
    <x v="38"/>
    <x v="0"/>
    <n v="1"/>
    <x v="0"/>
    <x v="134"/>
    <x v="1"/>
  </r>
  <r>
    <n v="7492"/>
    <s v="PF436"/>
    <x v="20"/>
    <s v="109/128"/>
    <x v="0"/>
    <x v="8"/>
    <n v="30"/>
    <s v="December"/>
    <x v="5"/>
    <d v="1944-12-30T00:00:00"/>
    <x v="0"/>
    <s v="30.12.1944 Ferry 128 single engine approach, stalled and smashed on runway, undercarriage damaged. at Wyton airfield 1512 (BCL). F/L L Gatmill ok. Stalled on single-engined approach on ferry flight and u/c collapsed Wyton 30.12.44 (Air Britain Serials)"/>
    <x v="2"/>
    <x v="2"/>
    <x v="29"/>
    <x v="1"/>
    <x v="2"/>
    <x v="1"/>
    <m/>
    <n v="12"/>
    <x v="38"/>
    <x v="0"/>
    <n v="1"/>
    <x v="0"/>
    <x v="112"/>
    <x v="6"/>
  </r>
  <r>
    <n v="220"/>
    <s v="DD605"/>
    <x v="2"/>
    <s v="264/456/141/169/141/239/54OTU"/>
    <x v="0"/>
    <x v="7"/>
    <n v="31"/>
    <s v="December"/>
    <x v="5"/>
    <d v="1944-12-31T00:00:00"/>
    <x v="0"/>
    <s v="Overshot landing at Charterhall 31.12.44 (Air Britain Serials) 18.12.42 264 Sqn. DD605 Portreath aerodrome. Cornwall. Overshot and crashed on single engine landing. (Mosquito Crash Log)"/>
    <x v="2"/>
    <x v="2"/>
    <x v="6"/>
    <x v="1"/>
    <x v="2"/>
    <x v="1"/>
    <m/>
    <n v="12"/>
    <x v="38"/>
    <x v="0"/>
    <n v="1"/>
    <x v="1"/>
    <x v="115"/>
    <x v="0"/>
  </r>
  <r>
    <n v="2033"/>
    <s v="DZ589"/>
    <x v="4"/>
    <s v="109/105/1655MTU/NTU"/>
    <x v="0"/>
    <x v="7"/>
    <n v="31"/>
    <s v="December"/>
    <x v="5"/>
    <d v="1944-12-31T00:00:00"/>
    <x v="0"/>
    <s v="Abandoned after engine fire nr Ramsey Hunts. 31.12.44 (Air Britain Serials) 31.12.44 PFNTU. DZ589 Port engine increased revs, unable to feather engine which resulted in fire in port wing so crew abandoned aircraft which crashed at Benwick near Ramsey, Hunts. (Mosquito Crash Log) FNTU31/12/1944 Training DZ589 Mosquito IV T/o 1207 Warboys for a high-level exercise. When the port engine caught fire at 12,000 feet, and being unable to feather the unit or quell the blaze, the crew baled out, leaving the aircraft to crash at 1257, at Benwick on the Huntingdonshire and Cambridgeshire border, 6 miles SW of March.  F/O PGermaine (http://www.156squadron.com/display_newpff_roll.asp?ID=PFNTU)"/>
    <x v="2"/>
    <x v="2"/>
    <x v="65"/>
    <x v="1"/>
    <x v="2"/>
    <x v="1"/>
    <m/>
    <n v="12"/>
    <x v="38"/>
    <x v="0"/>
    <n v="1"/>
    <x v="1"/>
    <x v="135"/>
    <x v="0"/>
  </r>
  <r>
    <n v="1293"/>
    <s v="HP922"/>
    <x v="12"/>
    <n v="248"/>
    <x v="0"/>
    <x v="12"/>
    <n v="31"/>
    <s v="December"/>
    <x v="5"/>
    <d v="1944-12-31T00:00:00"/>
    <x v="0"/>
    <s v="31.12.: Angriff der 143., 235. und 248 Sq. RAF mit 20 Mosquitos auf Schiffe im Flekkefjord. Die Frachter Palermo (1461 BRT) und Achilles (998 BRT) werden versenkt und Wally Faulbaums (1675 BRT) beschädigt. Mosquito &quot;U&quot;/248 (F/O Daynton †) stürzt nach Flak-Beschuss aufgrund Motorschadens ins Meer. Hit by return fire, one engine was put out of action and the damaged aircraft was escorted back towards base by four other Mosquitos, and an ASR Warwick made its way towards the group. Eventually, the remaining engine failed and HP922 'DM-U' was forced to ditch. It broke up on impact but F/L J.F. &quot;Johnny&quot; Lown managed to get into the dingy via the cockpit roof. However, despite lifeboat drops, he appeared to be unable to move and was eventually lost. It is presumed navigator F/O C.J. Dayton was unable to get clear of the ditched Mosquito and drowned. (A Separate Little War) Ditched returning from strike on Flekkefjord 31.12.44 (Air Britain Serials)"/>
    <x v="0"/>
    <x v="1"/>
    <x v="1"/>
    <x v="1"/>
    <x v="1"/>
    <x v="1"/>
    <m/>
    <n v="12"/>
    <x v="38"/>
    <x v="0"/>
    <n v="1"/>
    <x v="0"/>
    <x v="52"/>
    <x v="3"/>
  </r>
  <r>
    <n v="5160"/>
    <s v="HR253"/>
    <x v="12"/>
    <n v="305"/>
    <x v="0"/>
    <x v="16"/>
    <n v="31"/>
    <s v="December"/>
    <x v="5"/>
    <d v="1944-12-31T00:00:00"/>
    <x v="0"/>
    <s v="Engine cut after take-off bellylanded nr Fechain 31.12.44 (Air Britain Serials)"/>
    <x v="2"/>
    <x v="3"/>
    <x v="2"/>
    <x v="1"/>
    <x v="2"/>
    <x v="1"/>
    <m/>
    <n v="12"/>
    <x v="38"/>
    <x v="0"/>
    <n v="1"/>
    <x v="0"/>
    <x v="60"/>
    <x v="3"/>
  </r>
  <r>
    <n v="5486"/>
    <s v="HR603"/>
    <x v="12"/>
    <n v="618"/>
    <x v="7"/>
    <x v="11"/>
    <n v="31"/>
    <s v="December"/>
    <x v="5"/>
    <d v="1944-12-31T00:00:00"/>
    <x v="0"/>
    <s v="To Australia 31.12.44 (Air Britain Serials)"/>
    <x v="5"/>
    <x v="3"/>
    <x v="1"/>
    <x v="1"/>
    <x v="2"/>
    <x v="1"/>
    <m/>
    <n v="12"/>
    <x v="38"/>
    <x v="0"/>
    <n v="1"/>
    <x v="1"/>
    <x v="24"/>
    <x v="3"/>
  </r>
  <r>
    <n v="801"/>
    <s v="HR608"/>
    <x v="12"/>
    <n v="618"/>
    <x v="7"/>
    <x v="11"/>
    <n v="31"/>
    <s v="December"/>
    <x v="5"/>
    <d v="1944-12-31T00:00:00"/>
    <x v="0"/>
    <s v="To Australia 31.12.44 (Air Britain Serials)"/>
    <x v="5"/>
    <x v="3"/>
    <x v="1"/>
    <x v="1"/>
    <x v="2"/>
    <x v="1"/>
    <m/>
    <n v="12"/>
    <x v="38"/>
    <x v="0"/>
    <n v="1"/>
    <x v="1"/>
    <x v="24"/>
    <x v="3"/>
  </r>
  <r>
    <n v="836"/>
    <s v="HR623"/>
    <x v="12"/>
    <n v="618"/>
    <x v="7"/>
    <x v="11"/>
    <n v="31"/>
    <s v="December"/>
    <x v="5"/>
    <d v="1944-12-31T00:00:00"/>
    <x v="0"/>
    <s v="To Australia 31.12.44 (Air Britain Serials)"/>
    <x v="5"/>
    <x v="3"/>
    <x v="1"/>
    <x v="1"/>
    <x v="2"/>
    <x v="1"/>
    <m/>
    <n v="12"/>
    <x v="38"/>
    <x v="0"/>
    <n v="1"/>
    <x v="1"/>
    <x v="24"/>
    <x v="3"/>
  </r>
  <r>
    <n v="4104"/>
    <s v="MM225"/>
    <x v="20"/>
    <s v="128/105"/>
    <x v="0"/>
    <x v="8"/>
    <n v="31"/>
    <s v="December"/>
    <x v="5"/>
    <d v="1944-12-31T00:00:00"/>
    <x v="0"/>
    <s v="31.12.1944 1739 105 to Mannheim from Bourn hit by FLAK and returned, force landed. at Manston airfield, Kent 2130 (BCL). F/L G Donald ok, F/O FT Watson DFM ok, Damaged by flak and crashlanded Manston 31.12.44 (Air Britain Serials)"/>
    <x v="1"/>
    <x v="1"/>
    <x v="1"/>
    <x v="1"/>
    <x v="1"/>
    <x v="1"/>
    <m/>
    <n v="12"/>
    <x v="38"/>
    <x v="0"/>
    <n v="1"/>
    <x v="0"/>
    <x v="4"/>
    <x v="0"/>
  </r>
  <r>
    <n v="5394"/>
    <s v="MM399"/>
    <x v="12"/>
    <n v="248"/>
    <x v="0"/>
    <x v="12"/>
    <n v="31"/>
    <s v="December"/>
    <x v="5"/>
    <d v="1944-12-31T00:00:00"/>
    <x v="0"/>
    <s v="Was S on 248 on 15 July 1944 (Squadron ORB) Crashed on landing Banff on return from strike 31.12.44 (Air Britain Serials)"/>
    <x v="2"/>
    <x v="7"/>
    <x v="40"/>
    <x v="1"/>
    <x v="2"/>
    <x v="1"/>
    <m/>
    <n v="12"/>
    <x v="38"/>
    <x v="0"/>
    <n v="1"/>
    <x v="0"/>
    <x v="52"/>
    <x v="0"/>
  </r>
  <r>
    <n v="6866"/>
    <s v="NT231"/>
    <x v="12"/>
    <n v="464"/>
    <x v="0"/>
    <x v="16"/>
    <n v="31"/>
    <s v="December"/>
    <x v="5"/>
    <s v="31/1 December 1944"/>
    <x v="1"/>
    <s v="Served with 464 Sqn, under RAF control 7/44 to 31/12/44 Coded SB-Z. Failed to Return From Operations. W/O Bradley &amp; FSgt E Bule. (Brian Fillery's website) From Gestapo Hunters by Lax &amp; Kane McGuire,NT 231 is shown as SB-U and lost on the 31/1/44 no reason for loss other than failed to return 464 sent up 18 aircraft that night only that one loss ,targets were varied ,tanks &amp; MT's,target area was Houffalize-vielsalm-50.22N06.20E-Karlshausen- Martelange.Incidently Bradley was Canadian According to pp198-199 of Mark Lax's splendid history on the Squadron, 'The Gestapo Hunters':_x000a__x000a_&quot;18 Mosquitoes were tasked to interdict various targets in the battle area on the 31st. Their area of operations was Houffalize-Vielsalm-50.22 N 06.20 E - Karlshausen-Martelange. These targets took the form of tanks and motor transport, with all aircraft attacking successfully......Nor was it all good news. That same night, aircraft NT231:SB-U with Warrant Officer Irv Bradley and Flight Sergeant Ed Blue failed to return.&quot;_x000a__x000a_Footnotes:_x000a_&quot;WOFF (later PLTOFF) Irvine Clifford Bradley, RCAF No J93970 of Portage La Prairie, Manitoba. KIA 31 Dec 44._x000a_FSGT Edward Owen Bule, RAFVR No 1602613. KIA 31 Dec 44.&quot;_x000a__x000a_prob area Houffalize-Vielsalm - 5022N;0620E - Karlshausen-Martelange (Rod McKenzie)_x000a__x000a_01/01/1945 Ardennes area?? Mosquito FB VI NT-231 - 464Sqn P/O Bradley Irvine C piloot J/93970 RCAF (KIA) F/Sgt Bule Edward Owen navigator 1602613 (KIA) Buried Heverlee War Cemetry Belgium. 2nd TAF Vol 2 gives this A/C as crashed at St Vith, cause not known. (rafcommands forum)_x000a__x000a_I can confirm this particular Mosquito has crashed near the hamlet of &quot;Six Planes&quot; (sic!) near Gros Fays, situated +/- 12 km NW of Bouillon, thus in the Belgian Province of Luxembourg. (http://forum.12oclockhigh.net/showthread.php?t=18086) MH - See also &quot;A Thousand Shall Fall&quot;. Up 0140 according to an entry on lostaircraft. com Missing from night intruder 1.1.45 (Air Britain Serials) MH - Claim at 0320 for a Ju 188 by a USAAF P-61 of the 422nd NFS, flown by Axtell and Morrison at map grid reference P0960 (actually vP0960, see the wonderful echodelta website with its coordinates translator) - this grid reference is only a few km from the Mosquito crash location NW of Bouillon._x000a__x000a_Ofw. Heinz-Helmut Baudach in a Me 262 - NT231 flown by W/O Bradley - according to http://www.luftwaffe.cz/baudach.html. MH - Jet vs. a 2nd TAF night intruder? Seems unlikely. MH - Baudach was fighting the USAAF this day, attacking a B-17 and a P-51 (http://books.google.com.au/books?id=l8aSAi70md0C&amp;pg=PA90&amp;lpg=PA90&amp;dq=Mosquito+%22me+109%22&amp;source=bl&amp;ots=1426iCXbbF&amp;sig=wvkdNha1rFnnc_QXVKNTz4fwG70&amp;hl=en&amp;sa=X&amp;ei=lYaNUfi4OYyhiQfmnIHwCQ&amp;ved=0CFIQ6AEwAw#v=onepage&amp;q=Mosquito&amp;f=false) "/>
    <x v="0"/>
    <x v="14"/>
    <x v="151"/>
    <x v="1"/>
    <x v="4"/>
    <x v="1"/>
    <m/>
    <n v="12"/>
    <x v="38"/>
    <x v="0"/>
    <n v="1"/>
    <x v="0"/>
    <x v="46"/>
    <x v="0"/>
  </r>
  <r>
    <n v="6896"/>
    <s v="HJ872"/>
    <x v="10"/>
    <m/>
    <x v="2"/>
    <x v="9"/>
    <n v="0"/>
    <s v="January"/>
    <x v="6"/>
    <s v="1945"/>
    <x v="2"/>
    <s v="To RCAF 27.3.43 Accident Greenwood NS .45"/>
    <x v="2"/>
    <x v="2"/>
    <x v="32"/>
    <x v="1"/>
    <x v="2"/>
    <x v="1"/>
    <m/>
    <m/>
    <x v="39"/>
    <x v="1"/>
    <n v="1"/>
    <x v="1"/>
    <x v="17"/>
    <x v="2"/>
  </r>
  <r>
    <n v="2935"/>
    <s v="HK365"/>
    <x v="17"/>
    <s v="488/409/85 Gp CS"/>
    <x v="0"/>
    <x v="1"/>
    <n v="1"/>
    <s v="January"/>
    <x v="7"/>
    <s v="1 January 1945"/>
    <x v="0"/>
    <s v="01.01.1945 85 group destroyed by Operation Bodenplatte by Fw190 ofII/JG1. St. Denis Westrem B61 airfield (FCL). Communication Squadron DBR 1.1.45 NFD (Air Britain Serials)"/>
    <x v="0"/>
    <x v="20"/>
    <x v="1"/>
    <x v="1"/>
    <x v="5"/>
    <x v="1"/>
    <m/>
    <n v="1"/>
    <x v="40"/>
    <x v="0"/>
    <n v="1"/>
    <x v="1"/>
    <x v="136"/>
    <x v="2"/>
  </r>
  <r>
    <n v="5207"/>
    <s v="HX965"/>
    <x v="12"/>
    <s v="487/417RSU"/>
    <x v="0"/>
    <x v="1"/>
    <n v="1"/>
    <s v="January"/>
    <x v="7"/>
    <s v="1 January 1945"/>
    <x v="0"/>
    <s v="HX965 'EG-C' on 487 Squadron (Photo HU 81325 from the Imperial War Museum: ROYAL AIR FORCE: FIGHTER COMMAND, TACTICAL AIR FORCE, 1943. De Havilland Mosquito FB Mark VIs (HX965 'EG-C' leading) of No. 487 Squadron RAF, lined up at Sculthorpe, Norfolk, prior to taking off on the first Mosquito raid mounted by No. 140 Wing, No. 2 Group. 24 aircraft from No. 464 and No. 487 Squadron RNZAF successfully attacked two power stations in France without loss. I'm looking for some verification (or denial) that Lancaster ME850 (15 Squadron) and Mosquito HX965 (417 RSU) were both destroyed at Ursel Airfield, Belgium (B-67) during the Bodenplatte operation on 1-1-1945. (http://www.rafcommands.com/forum/showthread.php?t=4278) Destroyed in air raid 1.1.45 (Air Britain Serials)"/>
    <x v="0"/>
    <x v="20"/>
    <x v="1"/>
    <x v="1"/>
    <x v="5"/>
    <x v="1"/>
    <m/>
    <n v="1"/>
    <x v="40"/>
    <x v="0"/>
    <n v="1"/>
    <x v="1"/>
    <x v="137"/>
    <x v="0"/>
  </r>
  <r>
    <n v="1054"/>
    <s v="ML989"/>
    <x v="20"/>
    <s v="105/109"/>
    <x v="0"/>
    <x v="8"/>
    <n v="1"/>
    <s v="January"/>
    <x v="7"/>
    <s v="1 January 1945"/>
    <x v="0"/>
    <s v="Damaged by flak 31 Dec/1 Jan, Category E due to ground attack at Brussels by enemy aircraft. (AIR 14/3460) SOC 3.1.45 (Air Britain Serials)"/>
    <x v="0"/>
    <x v="20"/>
    <x v="1"/>
    <x v="1"/>
    <x v="5"/>
    <x v="1"/>
    <m/>
    <n v="1"/>
    <x v="40"/>
    <x v="0"/>
    <n v="1"/>
    <x v="0"/>
    <x v="18"/>
    <x v="0"/>
  </r>
  <r>
    <n v="333"/>
    <s v="MM284"/>
    <x v="18"/>
    <s v="400/140"/>
    <x v="0"/>
    <x v="0"/>
    <n v="1"/>
    <s v="January"/>
    <x v="7"/>
    <s v="1 January 1945"/>
    <x v="0"/>
    <s v="01.01.1945 140 destroyed by Operation Bodenplatte of I/II/IVGrp of JG27 with Me109 and Fw of JG54. at Melsbroek airfield B58 0915 (FCL). FCL states 4 aircraft destroyed (MM284,MM349, NS567, NS746) but believed to be 5. Used by No. 400 Squadron, RCAF, December 1943 to c. May 1944. (http://www.ody.ca/~bwalker/RAF_owned_AA100.html) Destroyed in air raid Melsbroek 1.1.45 (Air Britain Serials)"/>
    <x v="0"/>
    <x v="20"/>
    <x v="1"/>
    <x v="1"/>
    <x v="5"/>
    <x v="1"/>
    <m/>
    <n v="1"/>
    <x v="40"/>
    <x v="0"/>
    <n v="1"/>
    <x v="0"/>
    <x v="56"/>
    <x v="0"/>
  </r>
  <r>
    <n v="1404"/>
    <s v="MM349"/>
    <x v="18"/>
    <n v="140"/>
    <x v="0"/>
    <x v="0"/>
    <n v="1"/>
    <s v="January"/>
    <x v="7"/>
    <s v="1 January 1945"/>
    <x v="0"/>
    <s v="01.01.1945 140 destroyed by Operation Bodenplatte of I/II/IVGrp of JG27 with Me109 and Fw of JG54. at Melsbroek airfield B58 0915 (FCL). FCL states 4 aircraft destroyed (MM284,MM349, NS567, NS746) but believed to be 5 Destroyed in air raid Melsbroek 1.1.45 (Air Britain Serials)"/>
    <x v="0"/>
    <x v="20"/>
    <x v="1"/>
    <x v="1"/>
    <x v="5"/>
    <x v="1"/>
    <n v="267"/>
    <n v="1"/>
    <x v="40"/>
    <x v="0"/>
    <n v="1"/>
    <x v="0"/>
    <x v="56"/>
    <x v="0"/>
  </r>
  <r>
    <n v="6398"/>
    <s v="MT496"/>
    <x v="25"/>
    <n v="85"/>
    <x v="0"/>
    <x v="2"/>
    <n v="1"/>
    <s v="January"/>
    <x v="7"/>
    <d v="1945-01-01T00:00:00"/>
    <x v="0"/>
    <s v="Damaged on bomber support mission to Hanau 1.12.44 SOC 15.2.45 (Air Britain Serials) Cat AC at Brussels after being hit by heavy flak on 1 December 1944, recat Cat E  due to e/a on ground on 1 January 1945 (AIR 14/3460) MH - Seems to be a Bodenplatte loss."/>
    <x v="0"/>
    <x v="20"/>
    <x v="1"/>
    <x v="1"/>
    <x v="5"/>
    <x v="1"/>
    <m/>
    <n v="2"/>
    <x v="41"/>
    <x v="0"/>
    <n v="1"/>
    <x v="0"/>
    <x v="13"/>
    <x v="2"/>
  </r>
  <r>
    <n v="2119"/>
    <s v="NS567"/>
    <x v="18"/>
    <n v="140"/>
    <x v="0"/>
    <x v="0"/>
    <n v="1"/>
    <s v="January"/>
    <x v="7"/>
    <s v="1 January 1945"/>
    <x v="0"/>
    <s v="01.01.1945 140 destroyed by Operation Bodenplatte of I/II/IVGrp of JG27 with Me109 and Fw of JG54. at Melsbroek airfield B58 0915 (FCL). FCL states 4 aircraft destroyed (MM284,MM349, NS567, NS746) but believed to be 5 Destroyed in air raid Melsbroek 1.1.45 (Air Britain Serials)"/>
    <x v="0"/>
    <x v="20"/>
    <x v="1"/>
    <x v="1"/>
    <x v="5"/>
    <x v="1"/>
    <m/>
    <n v="1"/>
    <x v="40"/>
    <x v="0"/>
    <n v="1"/>
    <x v="0"/>
    <x v="56"/>
    <x v="0"/>
  </r>
  <r>
    <n v="6199"/>
    <s v="NS746"/>
    <x v="18"/>
    <n v="140"/>
    <x v="0"/>
    <x v="0"/>
    <n v="1"/>
    <s v="January"/>
    <x v="7"/>
    <s v="1 January 1945"/>
    <x v="0"/>
    <s v="01.01.1945 140 destroyed by Operation Bodenplatte of I/II/IVGrp of JG27 with Me109 and Fw of JG54. at Melsbroek airfield B58 0915 (FCL). FCL states 4 aircraft destroyed (MM284,MM349, NS567, NS746) but believed to be 5 Damaged in air raid Melsbroek 1.1.45 DBR (Air Britain Serials)"/>
    <x v="0"/>
    <x v="20"/>
    <x v="1"/>
    <x v="1"/>
    <x v="5"/>
    <x v="1"/>
    <m/>
    <n v="1"/>
    <x v="40"/>
    <x v="0"/>
    <n v="1"/>
    <x v="0"/>
    <x v="56"/>
    <x v="0"/>
  </r>
  <r>
    <n v="6577"/>
    <s v="NT253"/>
    <x v="25"/>
    <n v="151"/>
    <x v="0"/>
    <x v="2"/>
    <n v="1"/>
    <s v="January"/>
    <x v="7"/>
    <s v="1 January 1945"/>
    <x v="0"/>
    <s v="The year opened very badly when, trying to land in very poor visibility, S/Ldr Hedgecoe and F/O Bamford crashed on runway approach and were both killed. (http://www.151squadron.org.uk/) Stalled on approach from air test and crashed Hunsdon 1.1.45 DBF (Air Britain Serials) 01.01.45 151 Sqn. NT253 Stalled on approach and crashed at Hunsdon aerodrome, two killed. (Mosquito Crash Log)"/>
    <x v="2"/>
    <x v="2"/>
    <x v="26"/>
    <x v="1"/>
    <x v="2"/>
    <x v="1"/>
    <m/>
    <n v="1"/>
    <x v="40"/>
    <x v="0"/>
    <n v="1"/>
    <x v="0"/>
    <x v="8"/>
    <x v="2"/>
  </r>
  <r>
    <n v="4484"/>
    <s v="PF411"/>
    <x v="20"/>
    <s v="105/128"/>
    <x v="0"/>
    <x v="8"/>
    <n v="1"/>
    <s v="January"/>
    <x v="7"/>
    <s v="1 January 1945"/>
    <x v="0"/>
    <s v="01.01.1945 0641 128 to Railway tunnels from Wyton crashed due to engine failure. near Wyton airfield (BCL). F/L LCR Wellstead DFC DFM +, F/L GP Mulligan DFC +, Wellstead buried in Bournemouth North Cem, Mulligan rest in Tillicoultry Cem, Scotl. 128 Sqdn. Mosquito XVI, PF411, M5-B, Startzeit: 06.41h F/L Wellsead DFC, DFM, F/L Mullan DFC, beim Start wegen Motorstörung tödlich abgestürzt. Target was railway tunnels. Engine cut after take-off lost height and crashed Wyton 1.1.45 (Air Britain Serials) 01.01 45 128 Sqn. PF411 Aircraft crashed on take-off from Wyton aerodrome due to engine failure, killing two. (Mosquito Crash Log)"/>
    <x v="2"/>
    <x v="7"/>
    <x v="2"/>
    <x v="1"/>
    <x v="2"/>
    <x v="1"/>
    <m/>
    <n v="1"/>
    <x v="40"/>
    <x v="0"/>
    <n v="1"/>
    <x v="0"/>
    <x v="112"/>
    <x v="6"/>
  </r>
  <r>
    <n v="2741"/>
    <s v="PF414"/>
    <x v="20"/>
    <s v="105/692"/>
    <x v="0"/>
    <x v="8"/>
    <n v="1"/>
    <s v="January"/>
    <x v="7"/>
    <s v="1 January 1945"/>
    <x v="0"/>
    <s v="01.01.1945 0651 692 to Railway tunnels from Graveley hit by FLAK and crashed . into hilly country SE Schuld and towards Adenau 0833 (BCL). F/L GDT Nairn +, Sgt D Lunn +, both rest in Rheinberg War Cem. Claimed by flak. 692 Sqdn. Mosquito XVI, PF 414, P3-P, Startzeit 06.51 F/L Nairn, Sgt. Lunn. 08.33 Abschuß durch deutsche Vierlingsflak bei Adenau, 40 Feindflug der Besatzung. Target was railway tunnels. Flew into hill nr Schilda 1.1.45 (Air Britain Serials)"/>
    <x v="0"/>
    <x v="1"/>
    <x v="1"/>
    <x v="1"/>
    <x v="1"/>
    <x v="1"/>
    <m/>
    <n v="1"/>
    <x v="40"/>
    <x v="0"/>
    <n v="1"/>
    <x v="0"/>
    <x v="66"/>
    <x v="6"/>
  </r>
  <r>
    <n v="7555"/>
    <s v="MM124"/>
    <x v="20"/>
    <s v="109/571"/>
    <x v="0"/>
    <x v="8"/>
    <n v="1"/>
    <s v="January"/>
    <x v="7"/>
    <s v="1/2 January 1945"/>
    <x v="1"/>
    <s v="01.01.1945 1619 571 to Hanau from Oakington homebound, broke from cloud and crashed. into trees at Stretchworth, 10miles E Cambrigde 2130 (BCL). F/O H Ross +, Sgt H Cook +, Ross buried in Aberdeen Cem, Cook buried in Sommerseat Methodist Churchyard Ramsbottom, Lcs 8K-U (www.crashplace.de) 1/2 January Hanau, &quot;Serial Range MM112 - MM156. 45 Mosquito B.MkXV1. Powered by Merlin 72/73 engines. Part of a batch of 250, including nine FB.MkXV111, delivered by De Havilland (Hatfield) between 24Nov43 and 4Dec44. MM170 was not delivered. Airborne 1619 1Jan45 from Oakington. Homebound, broke out of a low cloud base and crashed 2130 into trees at Stetchworth, 10 miles E of Cambridge and totally wrecked. Both were taken to their homes for burial; F/O Ross is buried in Aberdeen (Springbank) Cemetery, Peterculter; Sgt Cook is the sole Service burial in Summerseat (Rowland) methodist Churchyard at Ramsbottom, Lancashire. F/O H.Ross KIA Sgt H.Cook KIA &quot; (Chorley via Lost Bombers) Hit trees descending in cloud Stetchworth Cambs. 1.1.45 (Air Britain Serials) 01.01.45 571 Sqn. MM124 Aircraft struck trees at Stetchworth, Cambs after breaking cloud in descent to base, killing two. (Mosquito Crash Log)"/>
    <x v="2"/>
    <x v="7"/>
    <x v="26"/>
    <x v="1"/>
    <x v="2"/>
    <x v="1"/>
    <m/>
    <n v="1"/>
    <x v="40"/>
    <x v="0"/>
    <n v="1"/>
    <x v="0"/>
    <x v="90"/>
    <x v="0"/>
  </r>
  <r>
    <n v="5183"/>
    <s v="PZ340"/>
    <x v="12"/>
    <n v="239"/>
    <x v="0"/>
    <x v="2"/>
    <n v="1"/>
    <s v="January"/>
    <x v="7"/>
    <s v="1/2 January 1945"/>
    <x v="1"/>
    <s v="01.01.1945 1637 low level intruder sortie 239 BS from West Raynham on return called base 2016, crashed. near Narborough Farm N Marham airfield, Norfolk 2020 (BCL). F/O IG Walker +, F/O JR Watkins +, Walker buried in Dumfries, Watkins lies in Little Massingham Churchyard Control lost returning from bomber support mission dived into ground Narford Hall Norfolk 1.1.45 (Air Britain Serials) 01 01 45 239 Sqn. PZ340 Aircraft crashed out of control at Narford Hall, Norfolk, and burned, presumably because of loss of control on instruments. Two killed. (Mosquito Crash Log)"/>
    <x v="2"/>
    <x v="7"/>
    <x v="115"/>
    <x v="1"/>
    <x v="2"/>
    <x v="1"/>
    <m/>
    <n v="1"/>
    <x v="40"/>
    <x v="0"/>
    <n v="1"/>
    <x v="0"/>
    <x v="63"/>
    <x v="0"/>
  </r>
  <r>
    <n v="14"/>
    <s v="HJ980"/>
    <x v="10"/>
    <s v="239/13OTU/264/151/68/151/51OTU/54OTU"/>
    <x v="0"/>
    <x v="7"/>
    <n v="2"/>
    <s v="January"/>
    <x v="7"/>
    <s v="2 January 1945"/>
    <x v="0"/>
    <s v="Ran into Beaufighter V8824 while taxying Charterhall 2.1.45 (Air Britain Serials) 02.01.45 54 OTU. HJ980 Aircraft was taxying downwind at Charterhall aerodrome in a strong wind, brakes wouldn't hold and it hit Beaufighter V8824 of 54 OTU. which was damaged. Crew unhurt. (Mosquito Crash Log)"/>
    <x v="2"/>
    <x v="2"/>
    <x v="19"/>
    <x v="1"/>
    <x v="2"/>
    <x v="1"/>
    <m/>
    <n v="1"/>
    <x v="40"/>
    <x v="0"/>
    <n v="1"/>
    <x v="1"/>
    <x v="115"/>
    <x v="2"/>
  </r>
  <r>
    <n v="303"/>
    <s v="HK377"/>
    <x v="17"/>
    <s v="151/604"/>
    <x v="0"/>
    <x v="2"/>
    <n v="2"/>
    <s v="January"/>
    <x v="7"/>
    <s v="2 January 1945"/>
    <x v="0"/>
    <s v="Flew into house in bad weather Watignies N.France (Rod McKenzie) Also: 02.03.1944 Scramble (alarm start) 151 from Colerne Combat with Ju88 and He177, both destroyed but hit debris. no further info (FCL). W/C GH Goodman DFC ok, F/O WFE Thomas inj, Navigator injured in face_x000a__x000a_I'm looking for informations about Leslie ROBERTS, service number 14682, who was a Flying Officer in late 1944, early 1945, radar operator with No. 604 Squadron. His D.F.C. was published in the supplement to the London Gazette, 27 February 1944. The name below his is John Stobie SMITH, who was his pilot (149223), with the mention 'since deceased'._x000a__x000a_J.S. SMITH crashed near Lille during a transit flight, on 2nd January 1945, in Mosquito XIII HK377. On that transit flight, ROBERTS was not flying with him, his place was taken by F/O Leslie Francis DOWLING. Both were killed and are buried in Lesquin._x000a__x000a_I have found two combat reports filed by the crew SMITH-ROBERTS, and there's only a brief mention in &quot;Those Other Eagles&quot;, page 553, in the entry for SMITH._x000a_(Joss Leclerq - http://www.rafcommands.com/forum/showthread.php?t=2755) Flew into house in bad weather Watignies N.France 2.1.45 (Air Britain Serials)"/>
    <x v="2"/>
    <x v="3"/>
    <x v="26"/>
    <x v="1"/>
    <x v="2"/>
    <x v="1"/>
    <m/>
    <n v="1"/>
    <x v="40"/>
    <x v="0"/>
    <n v="1"/>
    <x v="0"/>
    <x v="77"/>
    <x v="2"/>
  </r>
  <r>
    <n v="6869"/>
    <s v="MM797"/>
    <x v="25"/>
    <s v="BSDU"/>
    <x v="0"/>
    <x v="2"/>
    <n v="2"/>
    <s v="January"/>
    <x v="7"/>
    <s v="2 January 1945"/>
    <x v="0"/>
    <s v="Engine cut after take-off bellylanded nr Swanton Morley 2.1.45 (Air Britain Serials) 02.01.45 BSDU. MM797 Shortly after take-off engine failed and pilot belly landed aircraft in Norfolk at Grid Reference 425 292. Crew unhurt. (Mosquito Crash Log)"/>
    <x v="2"/>
    <x v="3"/>
    <x v="2"/>
    <x v="1"/>
    <x v="2"/>
    <x v="1"/>
    <m/>
    <n v="1"/>
    <x v="40"/>
    <x v="0"/>
    <n v="1"/>
    <x v="0"/>
    <x v="138"/>
    <x v="2"/>
  </r>
  <r>
    <n v="4123"/>
    <s v="MT462"/>
    <x v="25"/>
    <s v="NA/416US"/>
    <x v="1"/>
    <x v="2"/>
    <n v="2"/>
    <s v="January"/>
    <x v="7"/>
    <s v="2 January 1945"/>
    <x v="0"/>
    <s v="416NFS 62FW, 12th Air Force. Pilot Goetz, Harley B. Killed due to Structural Failure at Pisa. Category 4 damage, 02 January 1945. (http://www.aviationarchaeology.com) SOC 3.1.45 (Air Britain Serials)"/>
    <x v="2"/>
    <x v="3"/>
    <x v="8"/>
    <x v="1"/>
    <x v="2"/>
    <x v="1"/>
    <m/>
    <n v="1"/>
    <x v="40"/>
    <x v="0"/>
    <n v="1"/>
    <x v="0"/>
    <x v="139"/>
    <x v="2"/>
  </r>
  <r>
    <n v="4266"/>
    <s v="KB222"/>
    <x v="13"/>
    <s v="608/139"/>
    <x v="0"/>
    <x v="8"/>
    <n v="2"/>
    <s v="January"/>
    <x v="7"/>
    <s v="2/3 January 1945"/>
    <x v="1"/>
    <s v="02.01.1945 1640 139 to Berlin from Upwood crashed. at Natho, 10km ESE Zerbst (BCL). F/L James Paul Ogilive Howard DFC RCAF +, F/L DG Williams DFC +, initial buried in Natho, now Berlin 1939-45 War Cem Coded XD-R (www.crashplace.de) Claim by Kurt Welter according to Czech website, citing Me262 war diary. Natho, 10km ESE Zerbst (Rod McKenzie) Missing (Hanau) 2.1.45 (Air Britain Serials)  MH - Hanau appears to be an error, newspaper clippings from Canada indicate Howard's last sortie was over Berlin."/>
    <x v="0"/>
    <x v="34"/>
    <x v="152"/>
    <x v="34"/>
    <x v="0"/>
    <x v="82"/>
    <m/>
    <n v="1"/>
    <x v="40"/>
    <x v="0"/>
    <n v="1"/>
    <x v="0"/>
    <x v="15"/>
    <x v="1"/>
  </r>
  <r>
    <n v="4331"/>
    <s v="PF431"/>
    <x v="20"/>
    <s v="571/105"/>
    <x v="0"/>
    <x v="8"/>
    <n v="2"/>
    <s v="January"/>
    <x v="7"/>
    <s v="2/3 January 1945"/>
    <x v="1"/>
    <s v="02.01.1945 1739 105 to Bremen from Bourn crashed. at Wilsum, 11km E dutch-german border on main road northwards from Neuenhaus to Emlichheim (BCL). F/L G Donald pow, F/O FT Watson DFM +, Watson buried in Reichswald Forrest War Cem. F/O Frank Taylor Watson DFM, a Navigator with 105 Squadron (Pathfinder) based at Bourn. He was killed in action 2/3 January 1945 when Mosquito XVl, PF431, GB-K crashed at Wilsum in Germany. Whilst Frank Watson died(precise circumstances unknown), his pilot F/L G Donald is recorded as being taken prisoner of war. F/O Watson is interred at the CWGC Cemetery near Kleve in Germany.F/L Donald and F/O Watson had flown together prior to this crash. (Barry Johnson on www.mossie.org forum) GB-K (www.crashplace.de) Neuenhaus-Emlichheim Road, Wilsum, 11km E Dutch frontier, at 19:17 (FO66) (Rod McKenzie) MH - was this aircraft going to Bremen or Castrop/Rauxel, or to Hanau. Another source says a Mosquito was lost from a raid on Berlin on 2/3 January, as well as one on a raid to Castrop-Rauxel on the same date. Missing 1.1.45 (Air Britain Serials) MH -  The Germans examined this aircraft and found new (to them) Oboe equipment: &quot;In einer am 2.1.45 bei Bumerang (= Oboe, AOB) geführten Angriff abgeschossenen Mosquito erstmalig durchstimmbares Magnetron neuer Bauart für den 9 cm &quot;Meddo-Sender der Bumerang-Anlage vorgefunden, womit bordseitige Abstimmung auf einer bestimmten Senderfrequenz ermöglicht wird.&quot; http://www.cdvandt.org/ktb-tlr_part_4.htm"/>
    <x v="3"/>
    <x v="4"/>
    <x v="1"/>
    <x v="1"/>
    <x v="3"/>
    <x v="1"/>
    <m/>
    <n v="1"/>
    <x v="40"/>
    <x v="0"/>
    <n v="1"/>
    <x v="0"/>
    <x v="4"/>
    <x v="6"/>
  </r>
  <r>
    <n v="3202"/>
    <s v="HR515"/>
    <x v="12"/>
    <n v="45"/>
    <x v="3"/>
    <x v="16"/>
    <n v="3"/>
    <s v="January"/>
    <x v="7"/>
    <s v="3 January 1945"/>
    <x v="0"/>
    <s v="McQUEEN, Wt Off John Sawers, NZ412248, RNZAF - Mosquito Pilot 45 Sqn, RAF - 3 Jan 1945 (Age 26); India. Engine cut on take-off crashed in jungle near Kumbhirgram 3.1.45 (Air Britain Serials) EDWARDS  WP  1322269"/>
    <x v="2"/>
    <x v="3"/>
    <x v="2"/>
    <x v="1"/>
    <x v="2"/>
    <x v="1"/>
    <m/>
    <n v="1"/>
    <x v="40"/>
    <x v="0"/>
    <n v="1"/>
    <x v="0"/>
    <x v="86"/>
    <x v="3"/>
  </r>
  <r>
    <n v="2850"/>
    <s v="NS833"/>
    <x v="12"/>
    <n v="107"/>
    <x v="0"/>
    <x v="16"/>
    <n v="3"/>
    <s v="January"/>
    <x v="7"/>
    <s v="3 January 1945"/>
    <x v="0"/>
    <s v="Mosquito NS833 was damaged at Cambrai-Epinoy on 3 January 1945 at 15:15 during a NFT. Pilot was F/L W.J. (initials unsure) BOUTON (Canadian, J22711). Accident card states : &quot;engine cut out at 200' feathered and belly crash landing made as pilot had no time to lower u/c&quot;. (Joss Leclercq) Engine cut on air test bellylanded at Cambrai/Epinoy 3.1.45 DBR (Air Britain Serials)"/>
    <x v="2"/>
    <x v="2"/>
    <x v="2"/>
    <x v="1"/>
    <x v="2"/>
    <x v="1"/>
    <m/>
    <n v="1"/>
    <x v="40"/>
    <x v="0"/>
    <n v="1"/>
    <x v="0"/>
    <x v="57"/>
    <x v="0"/>
  </r>
  <r>
    <n v="4626"/>
    <s v="MM701"/>
    <x v="25"/>
    <s v="ECFS"/>
    <x v="0"/>
    <x v="1"/>
    <n v="4"/>
    <s v="January"/>
    <x v="7"/>
    <s v="4 January 1945"/>
    <x v="0"/>
    <s v="Lost power after take-off and bellylanded nr Sherston Wilts. 4.1.45 (Air Britain Serials) 04.01.45 ECFS. MM7O1 Pilot feathered port engine by mistake, safety speed had not been reached so aircraft was force landed straight ahead at Common Wood Farm, Sherston, Wilts. Crew injured. (Mosquito Crash Log)"/>
    <x v="2"/>
    <x v="2"/>
    <x v="28"/>
    <x v="1"/>
    <x v="2"/>
    <x v="1"/>
    <m/>
    <n v="1"/>
    <x v="40"/>
    <x v="0"/>
    <n v="1"/>
    <x v="1"/>
    <x v="75"/>
    <x v="2"/>
  </r>
  <r>
    <n v="5025"/>
    <s v="LR557"/>
    <x v="10"/>
    <s v="410/51OTU"/>
    <x v="0"/>
    <x v="7"/>
    <n v="4"/>
    <s v="January"/>
    <x v="7"/>
    <s v="4 January 1945"/>
    <x v="1"/>
    <s v="Dived into ground while overshooting Cranfield at night Wavenden Beds. 4.1.45 (Air Britain Serials) 04.01.45 51 OTU. LR551 Aircraft crashed at Wavenden on overshoot to Cranfield aerodrome, crew killed. (Mosquito Crash Log)"/>
    <x v="2"/>
    <x v="2"/>
    <x v="52"/>
    <x v="1"/>
    <x v="2"/>
    <x v="1"/>
    <m/>
    <n v="1"/>
    <x v="40"/>
    <x v="0"/>
    <n v="1"/>
    <x v="1"/>
    <x v="110"/>
    <x v="2"/>
  </r>
  <r>
    <n v="1334"/>
    <s v="MM558"/>
    <x v="17"/>
    <s v="488/29"/>
    <x v="0"/>
    <x v="2"/>
    <n v="4"/>
    <s v="January"/>
    <x v="7"/>
    <s v="4 January 1945"/>
    <x v="1"/>
    <s v="E on 488 Sqn (Andy Long on RAF Commands Forum) Overshot landing on icy runway on return from night navex Hunsdon 4.1.45 (Air Britain Serials)"/>
    <x v="2"/>
    <x v="2"/>
    <x v="6"/>
    <x v="1"/>
    <x v="2"/>
    <x v="1"/>
    <m/>
    <n v="1"/>
    <x v="40"/>
    <x v="0"/>
    <n v="1"/>
    <x v="0"/>
    <x v="31"/>
    <x v="2"/>
  </r>
  <r>
    <n v="3697"/>
    <s v="MM755"/>
    <x v="25"/>
    <n v="410"/>
    <x v="0"/>
    <x v="2"/>
    <n v="5"/>
    <s v="January"/>
    <x v="7"/>
    <s v="5 January 1945"/>
    <x v="0"/>
    <s v="Swung on take-off and u/c collapsed Lille/Vendeville 5.1.45 (Air Britain Serials)"/>
    <x v="2"/>
    <x v="3"/>
    <x v="33"/>
    <x v="1"/>
    <x v="2"/>
    <x v="1"/>
    <m/>
    <n v="1"/>
    <x v="40"/>
    <x v="0"/>
    <n v="1"/>
    <x v="0"/>
    <x v="19"/>
    <x v="2"/>
  </r>
  <r>
    <n v="4920"/>
    <s v="MV558"/>
    <x v="25"/>
    <n v="85"/>
    <x v="0"/>
    <x v="2"/>
    <n v="5"/>
    <s v="January"/>
    <x v="7"/>
    <s v="5 January 1945"/>
    <x v="0"/>
    <s v="05.01.1943 1407 Air Test 85 from Swannington lost power boost on port engine, undercarriage raised to stop, crashed. at Swannington airfield (BCL). F/L J Thomas ok, , 85 sqn Mosquito NF30 MV 558 VY-? t/o 1407 Air test Lomas J F/L, Port engine controls failed, u/c raised in order to stop. No injuries. The aircraft was a write-off. (85 Sqn and 157 Sqn losses website) Engine cut on take-off for air test u/c raised to stop Swannington 5.1.45 (Air Britain Serials) 05.01.45 85 Sqn. MV558 Port engine failed on take-off from Swannington aerodrome so pilot raised undercarriage and landed straight ahead. Crew unhurt. (Mosquito Crash Log)"/>
    <x v="2"/>
    <x v="2"/>
    <x v="2"/>
    <x v="1"/>
    <x v="2"/>
    <x v="1"/>
    <m/>
    <n v="1"/>
    <x v="40"/>
    <x v="0"/>
    <n v="1"/>
    <x v="0"/>
    <x v="13"/>
    <x v="2"/>
  </r>
  <r>
    <n v="2774"/>
    <s v="HK296"/>
    <x v="2"/>
    <s v="85/68"/>
    <x v="0"/>
    <x v="2"/>
    <n v="5"/>
    <s v="January"/>
    <x v="7"/>
    <s v="5/6 January 1945"/>
    <x v="1"/>
    <s v="05.01.1945 eveng Diver patrol 68 anti V1, North Sea from Coltishall . Lost without trace (FCL). W/O AR Brooking +, P/O RB Finn +, cv at Marshalls(Cambridge), delivered as MKXVI 04.09.43-26.02.44, no known graves. Shot down an He 111 before being lost, 5/6 January 1945 (Fighter Command War Diaries Volume 5) Seen to crash into the sea 44 miles off Lowestoft (Casualty file for Gowlett of 464 Squadron in the Australian National Archives www.naa.gov.au) Missing 5.1.45 (Air Britain Serials)"/>
    <x v="0"/>
    <x v="8"/>
    <x v="1"/>
    <x v="1"/>
    <x v="4"/>
    <x v="1"/>
    <m/>
    <n v="1"/>
    <x v="40"/>
    <x v="0"/>
    <n v="1"/>
    <x v="0"/>
    <x v="102"/>
    <x v="2"/>
  </r>
  <r>
    <n v="4249"/>
    <s v="KB397"/>
    <x v="28"/>
    <s v="139/142"/>
    <x v="0"/>
    <x v="8"/>
    <n v="5"/>
    <s v="January"/>
    <x v="7"/>
    <s v="5/6 January 1945"/>
    <x v="1"/>
    <s v="05.01.1945 1702 142 to Berlin from Gransden Lodge engine failure while in circuit, lost height and hit tree. at Hatley Park near Gamlingay, 14 iles WSW Cambridge (BCL). F/L B Eichler +, Sgt G Logie +, Eichler lies in Cambridge City Cem, Logie rests in Elgin New Cem 5/6 January raid on Berlin &quot;Serial Range KB370 - KB699. 330 Mosquito N.MkXXV. Part of a batch of 400, delivered by De Havilland (Toronto) Canada. Airborne 1702 5Jan45 from Gransden Lodge. Suffered engine failure, lost height and hit a tree at hatley Park near Gamlingay, 14 miles WSW from Cambridge. F/L Eichler, of Czechoslavakia, is buried in Cambridge City Cemetery while Sgt Logie is in Elgin New Cemetery. F/L B.Eichler KIA Sgt G.Logie KIA Both of these airmen survived a serious crash 20/21Nov44. See: KB460 &quot; (Chorley via Lost Bombers) Engine cut hit trees in forced landing Hatley Park Beds. 5.1.45 (Air Britain Serials) 05.01.45 142 Sqn. KB397 Aircraft suffered engine failure whilst in circuit at Hatley Park Beds., force landed and struck tree, killing crew. (Mosquito Crash Log)"/>
    <x v="2"/>
    <x v="7"/>
    <x v="2"/>
    <x v="1"/>
    <x v="2"/>
    <x v="1"/>
    <m/>
    <n v="1"/>
    <x v="40"/>
    <x v="0"/>
    <n v="1"/>
    <x v="0"/>
    <x v="125"/>
    <x v="1"/>
  </r>
  <r>
    <n v="2355"/>
    <s v="KB443"/>
    <x v="28"/>
    <s v="608/128/1655MTU/16OTU"/>
    <x v="0"/>
    <x v="7"/>
    <n v="5"/>
    <s v="January"/>
    <x v="7"/>
    <s v="5 January 1945"/>
    <x v="1"/>
    <s v="Missing on night navex 5.1.45 (Air Britain Serials)   Both crew members are listed on the Royal Air Force GRO index with 16 OTU, Flt Lt Moore has NKG (Runnymede Memorial) and FS Sinclair is now lies in Glasgow (Riddrie Park) Cemetery."/>
    <x v="2"/>
    <x v="2"/>
    <x v="43"/>
    <x v="1"/>
    <x v="2"/>
    <x v="1"/>
    <m/>
    <n v="1"/>
    <x v="40"/>
    <x v="0"/>
    <n v="1"/>
    <x v="1"/>
    <x v="140"/>
    <x v="1"/>
  </r>
  <r>
    <n v="163"/>
    <s v="ML942"/>
    <x v="20"/>
    <s v="1409 Flt/139/692/571"/>
    <x v="0"/>
    <x v="8"/>
    <n v="5"/>
    <s v="January"/>
    <x v="7"/>
    <s v="5/6 January 1945"/>
    <x v="1"/>
    <s v="Hit by FLAK - Abandoned near Douai France (K-File Report # 5 AIR 14/3742) (Rod McKenzie) 05.01.1945 1710 571 to Berlin from Oakington abandoned aircraft. in vicinity of Douai (BCL). F/O FL Henry RNZAF ok, F/S RA Stinson RAAF +, Claim by Kurt Welter according to Czech website, citing Me 262 Combat Diary Berlin, 5/6 January '45, &quot;Serial Range ML925 - ML942. 18 Mosquito B.MkXV1. Powered by Merlin 72/73 engines. Part of a batch of 152 delivered by De Havilland (Hatfield) between 24Nov43 and 4Dec44. MM170 was not delivered. ML942 was one of the first four Mosquitoes delivered to 571 Sqdn 12Apr44 and is positively identified on 93 operational entries in the Unit's records. (Source Keith Wood, 571 Sqdn Historian, via W.Chorley) Airborne 1710 5Jan45 from Oakington. Homebound, abandoned over France near Douai. Neither airmen was injured and both resumed operations 22/23Jan45 against Hannover. F/O F.L.Henry RNZAF F/S R.A.Stinson RAAF (Chorley via Lost Bombers) Hit by flak on bombing run, starboard engine put out, engine caught fire, hydraulics gone. Returned losing height but eventually lost control over Belgium. Baled out after control recovered (571 Mosquito Bomber Squadron, by Barry Blunt) Missing (Berlin) 6.1.45 (Air Britain Serials)"/>
    <x v="0"/>
    <x v="1"/>
    <x v="1"/>
    <x v="1"/>
    <x v="1"/>
    <x v="1"/>
    <m/>
    <n v="1"/>
    <x v="40"/>
    <x v="0"/>
    <n v="1"/>
    <x v="0"/>
    <x v="90"/>
    <x v="0"/>
  </r>
  <r>
    <n v="2951"/>
    <s v="MV545"/>
    <x v="25"/>
    <n v="307"/>
    <x v="0"/>
    <x v="2"/>
    <n v="5"/>
    <s v="January"/>
    <x v="7"/>
    <s v="5/6 January 1945"/>
    <x v="1"/>
    <s v="Crashed in sea in bad weather on night navex 10m SW of Valley 5.1.45 cause unknown (Air Britain Serials) 05.01.45 307 Sqn. MV545 Crashed in sea ten miles S.W. of Valley in bad weather when orbiting at 1500 feet. Presumably control was lost while in cloud. (Mosquito Crash Log) From POS, Trinidad. Course 3, ATS, Trinidad, trained in Canada, Pilot, served 68 sqn jan-Dec 1944, when posted to 307 Sqn on 12/12/44. Date: 05-JAN-1945. Type: de Havilland Mosquito NF.Mk.30. Operator: 307 (polish) Sqn RAF. Registration: MV545 Fatalities: Fatalities: 2 / Occupants: 2 Airplane damage: Written off (damaged beyond repair). Location: sea 10 miles SW of Valley, Anglesey - United Kingdom. Phase: En route Nature: Military Departure airport: Church Fenton. Crashed in sea in bad weather on night navex 10m SW of Valley 5.1.45 cause unknown. Crew: W/O (1390553) Albert William MARTIN (pilot) RAFVR - killed P/O (189.447) Donald Frederick PRIOR (obs) RAFVR - killed .Source cwgc, http://aviation-safety.net/wikibase/wiki.php?id=15815 http://orb.polishaf.pl/ http://www.laarbruch-museum.net/Source/RAF-68.SQD.pdf Trinidad Guardian 1941-1945  (http://caribbeanrollofhonour-ww1-ww2.yolasite.com/air-forces-ww2.php)"/>
    <x v="2"/>
    <x v="2"/>
    <x v="35"/>
    <x v="1"/>
    <x v="2"/>
    <x v="1"/>
    <m/>
    <n v="1"/>
    <x v="40"/>
    <x v="0"/>
    <n v="1"/>
    <x v="0"/>
    <x v="21"/>
    <x v="2"/>
  </r>
  <r>
    <n v="7130"/>
    <s v="NS830"/>
    <x v="12"/>
    <n v="418"/>
    <x v="0"/>
    <x v="16"/>
    <n v="5"/>
    <s v="January"/>
    <x v="7"/>
    <s v="5/6 January 1945"/>
    <x v="1"/>
    <s v="06.01.1945 Night Patrol 418 to over Ardennes from Hartford Bridge . Lost without trace (FCL). F/L HS Glascoe +, F/O T Wood +, both buried in Rheinberg War Cem Received from De Havilland, 14 February 1944. Missing from operations, 5 January 1945 (F/L H.S. Glassco killed) TH-G, letter on list dated 31 August 1944. (Hugh Halliday) 5/6 January 1945 (FCWDv5) DAY - Missing from patrol over Ardennes (Rod McKenzie) Coded G, time of loss around 20:20 (2nd edition of 2nd TAF) Missing from patrol over Ardennes 5.1.45 (Air Britain Serials)"/>
    <x v="3"/>
    <x v="4"/>
    <x v="1"/>
    <x v="1"/>
    <x v="3"/>
    <x v="1"/>
    <m/>
    <n v="1"/>
    <x v="40"/>
    <x v="0"/>
    <n v="1"/>
    <x v="0"/>
    <x v="30"/>
    <x v="0"/>
  </r>
  <r>
    <n v="4982"/>
    <s v="NT116"/>
    <x v="12"/>
    <n v="169"/>
    <x v="0"/>
    <x v="17"/>
    <n v="5"/>
    <s v="January"/>
    <x v="7"/>
    <s v="5/6 January 1945"/>
    <x v="1"/>
    <s v="05.01.1945 1700 patrol SW of Duisburg in support of mainforces to Hannover 169 BS from Great Massingham close to grave side. near Maarheeze (Sterksel Monastry) (BCL). F/S RL Keller +, F/S JB Thorburn +, both lie in Maarheeze Monastry Cem 5/6 January 1945 (FCWDv5) Looking for information about the circumstances of the crash with Mosquito MkVI, NT116 of No 169 Sqdn. The a/c came down near Sterksel which killed the pilot F/Sgt R.J.Keller 1243202 and Nav/Radarop F/Sgt J.B.Thorburn 339807. Both are buried at the monastry cemetery at Sterksel. (Adrian van Zantvoort) The BC ORS, in it's listing of all Bomber Command aircraft lost and damaged on operations, simply gives the cause of loss of NT116 as &quot;unknown&quot;. A check of all the Bomber Command Group Form Zs for this night (5th/6th) indicates that no returning RAF crew reported seeing an aircraft crash anywhere in the area that NT116 came down. (Rod McKenzie) &quot;Serial Range NT112 - NT156. 45 Mosquito FB.V1. Powered by Merlin 25 engines. Part of a batch of 250, except NT220, NT224 and NT225 built as FB.XV111, ordered 17Mar43 and delivered by De Havilland 25Jan44 and 19May44. Airborne 1700 5Jan45 from Great Massingham to patrol SW of Duisburg in support of the Main Force operation against Hannover. Both airmen, who had joined the Squadron together on New Years Day, are buried in Holland at Maarheeze (Sterksel Monastry) Cemetery, close to where their aircraft had crashed. F/S R.J.Keller KIA F/S J.B.Thorburn KIA (Chorley via Lost Bombers) Missing from bomber support mission to Hannover 5.1.45 (Air Britain Serials)            On January 5, 169 Squadron suffered its first loss of the new year. It was a brand new crew, flying their first mission. Because of the unpredictability of the launching points of Hitler's V1 &quot;flying bombs&quot;, or &quot;Doodle Bugs&quot;, all aircraft flying to and from the Continent were ordered to use one of two air corridors when crossing the English coast. Failure to do so attracted attention from &quot;their own&quot;, and by then vastly improved anti-aircraft defences. The new crew strayed from their path on the way home, and were downed by their own who mistook them for the enemy. (http://www.stuff.co.nz/nelson-mail/features/weekend/6828571/Two-men-with-luck-on-their-side)  MH - There is a description in &quot;Mosquito&quot; re: for an Me 110 shot down this night by a 488 Sqn Mosquito over Holland, however no such aircraft appears to have been lost, according to the Dutch Verliesregister. More to the point, there is no combat report nor any mention of a combat in the ORB, so this loss must have been due to friendly flak, if friendly at all. MH - On checking the ORB for 488 Squadron, no mention is made of any combat on this night."/>
    <x v="0"/>
    <x v="14"/>
    <x v="45"/>
    <x v="1"/>
    <x v="4"/>
    <x v="1"/>
    <m/>
    <n v="1"/>
    <x v="40"/>
    <x v="0"/>
    <n v="1"/>
    <x v="0"/>
    <x v="65"/>
    <x v="0"/>
  </r>
  <r>
    <n v="3856"/>
    <s v="NT259"/>
    <x v="25"/>
    <n v="307"/>
    <x v="0"/>
    <x v="2"/>
    <n v="5"/>
    <s v="January"/>
    <x v="7"/>
    <s v="5/6 January 1945"/>
    <x v="1"/>
    <s v="Undershot night landing from night navex in bad visibility and u/c collapsed Church Fenton 5.1.45 (Air Britain Serials)"/>
    <x v="2"/>
    <x v="3"/>
    <x v="26"/>
    <x v="1"/>
    <x v="2"/>
    <x v="1"/>
    <m/>
    <n v="1"/>
    <x v="40"/>
    <x v="0"/>
    <n v="1"/>
    <x v="0"/>
    <x v="21"/>
    <x v="2"/>
  </r>
  <r>
    <n v="5719"/>
    <s v="MM710"/>
    <x v="25"/>
    <n v="219"/>
    <x v="0"/>
    <x v="2"/>
    <n v="6"/>
    <s v="January"/>
    <x v="7"/>
    <s v="6 January 1945"/>
    <x v="0"/>
    <s v="18.09.1944 Airborne Ops Support Mission 219 from Bradwell Bay Undercarriage problem, crash landed, thought to be no enemy action. near Amiens/ Glisy (FCL). F/L AMJ Custers ok, F/O JW Backhouse ok, Pilot was Belgian. U/c leg jammed and u/c collapsed on landing Amiens/Glisy 6.1.45 (Air Britain Serials)"/>
    <x v="2"/>
    <x v="3"/>
    <x v="27"/>
    <x v="1"/>
    <x v="2"/>
    <x v="1"/>
    <m/>
    <n v="1"/>
    <x v="40"/>
    <x v="0"/>
    <n v="1"/>
    <x v="0"/>
    <x v="76"/>
    <x v="2"/>
  </r>
  <r>
    <n v="7748"/>
    <s v="KB407"/>
    <x v="28"/>
    <s v="142/162"/>
    <x v="0"/>
    <x v="8"/>
    <n v="7"/>
    <s v="January"/>
    <x v="7"/>
    <s v="7/8 January 1945"/>
    <x v="1"/>
    <s v="08.01.1945 2045 162 to Hannover from Bourn main tank feed failed during operation, crew baled out, crashed. near Venray, without trace (BCL). W/O WJH Henley ok, Sgt J Clarke ok, R/T message to bale out picked up by other Sqn Mosquito F/L AJ Marshall Hannover, &quot;Serial Range KB370 - KB699. 330 Mosquito B.MkXXV. Part of a batch of 400. Delivered by De Havilland (Toronto) Canada. Airborne 2045 7Jab45 from Bourn. During the operation, the main tank feed pump to the engines failed and the pilot of another Sqdn Mosquito ,F/L A.J.Marshall, heard W/O Henley on R/T saying they were about to abandon. Both did so, successfully, and landed, unscathed in Allied held territory near Venray, Holland. W/O W.J.H.Henley Sgt J.Clark &quot; (Chorley via Lost Bombers) Missing (Hannover) 8.1.45 (Air Britain Serials) 07.01.45 162 Sqn. KB407 Both engines cut in flight so crew abandoned aircraft. Crash site location unknown. (Mosquito Crash Log)"/>
    <x v="0"/>
    <x v="12"/>
    <x v="153"/>
    <x v="1"/>
    <x v="4"/>
    <x v="1"/>
    <m/>
    <n v="1"/>
    <x v="40"/>
    <x v="0"/>
    <n v="1"/>
    <x v="0"/>
    <x v="134"/>
    <x v="1"/>
  </r>
  <r>
    <n v="5337"/>
    <s v="PZ351"/>
    <x v="12"/>
    <n v="169"/>
    <x v="0"/>
    <x v="17"/>
    <n v="7"/>
    <s v="January"/>
    <x v="7"/>
    <s v="7/8 January 1945"/>
    <x v="1"/>
    <s v="07.01.1945 2012 heading for Mannheim area 169 Bomber Support from Great Massingham shot down by NF and crashed. 700m N Aufstetten (Röttingen) and 6km NE Weikersheim (BCL). F/L BD Bonakis +, Sgt RS Garland +, both buried at Dürnbach War Cem 7/8 January 1945 (FCWDv5) 7/8 January tasked to Mannheim in support of raid on Munich, &quot;Serial Range PZ330 - PZ358. 29 Mosquito FB.MkV1. Powered by Merlin 25 engines. Part of a batch of 250, including nine FB.MkXV111, delivered by De Havilland (Hatfield) between 16May44 and 19Jun45. Airborne 2045 7Jan45 from Bourn in support of the Main Force operation against Munich, tasked to operate in the Mannheim area. Shot down by a night-fighter, crashing 700 metres N of Aufstettin (R_ttingen) and abaout 6 km NE from Weikersheim. Both are buried in D_rnbach War Cemetery. Sgt Garland had been attached from 85 Sqdn for this operation. F/L B.D.Bonakis KIA Sgt R.S.Garland KIA &quot; (Chorley via Lost Bombers) Missing from bomber support mission to Munich 7.1.45 (Air Britain Serials)"/>
    <x v="0"/>
    <x v="16"/>
    <x v="1"/>
    <x v="1"/>
    <x v="0"/>
    <x v="34"/>
    <m/>
    <n v="1"/>
    <x v="40"/>
    <x v="0"/>
    <n v="1"/>
    <x v="0"/>
    <x v="65"/>
    <x v="0"/>
  </r>
  <r>
    <n v="292"/>
    <s v="HK111"/>
    <x v="2"/>
    <s v="85/307"/>
    <x v="0"/>
    <x v="2"/>
    <n v="8"/>
    <s v="January"/>
    <x v="7"/>
    <s v="8 January 1945"/>
    <x v="0"/>
    <s v="SOC 8.1.45 (Air Britain Serials)"/>
    <x v="4"/>
    <x v="3"/>
    <x v="1"/>
    <x v="1"/>
    <x v="2"/>
    <x v="1"/>
    <m/>
    <n v="1"/>
    <x v="40"/>
    <x v="0"/>
    <n v="1"/>
    <x v="0"/>
    <x v="21"/>
    <x v="2"/>
  </r>
  <r>
    <n v="7534"/>
    <s v="MM815"/>
    <x v="25"/>
    <n v="488"/>
    <x v="0"/>
    <x v="2"/>
    <n v="8"/>
    <s v="January"/>
    <x v="7"/>
    <s v="8 January 1945"/>
    <x v="0"/>
    <s v="LAWRENCE, Fg Off George Bruce, NZ4211018, RNZAF - Mosquito Navigator 488 Sqn, RNZAF - 8 Jan 1945 (Age 22); France. NIEDERER, Wt Off Rex Keith, NZ426179, RNZAF - Mosquito Pilot 488 Sqn, RNZAF - 8 Jan 1945 (Age 24); France. Spun into ground during practice night interception Nurlu France 8.1.45 (Air Britain Serials)"/>
    <x v="2"/>
    <x v="2"/>
    <x v="62"/>
    <x v="1"/>
    <x v="2"/>
    <x v="1"/>
    <m/>
    <n v="1"/>
    <x v="40"/>
    <x v="0"/>
    <n v="1"/>
    <x v="0"/>
    <x v="42"/>
    <x v="2"/>
  </r>
  <r>
    <n v="1439"/>
    <s v="HR159"/>
    <x v="12"/>
    <n v="235"/>
    <x v="0"/>
    <x v="12"/>
    <n v="9"/>
    <s v="January"/>
    <x v="7"/>
    <s v="9 January 1945"/>
    <x v="0"/>
    <s v="Dived into ground Banff pres. ailerons jammed 9 1 45 (Air Britain Serials) 09.01.45 235 Sqn. HR159 Aircraft crashed in vertical dive out of control after a slow roll at Boyndie airfield, Banff, killing two. (Mosquito Crash Log)_x000a__x000a_The stark tragedy of a World War II aircraft crash in the north-east has been laid bare at an excavation on the site._x000a__x000a_Hundreds of metal fragments were unearthed at the weekend during a dig at the former RAF Banff airfield at Boyndie._x000a__x000a_They were sad evidence of the catastrophic end to a test flight in January 1945 in which the pilot and a colleague were killed._x000a__x000a_Their Mosquito plane got into difficulties on a barrel roll flying at 1,000ft and dived vertically into the ground near the airfield’s southern perimeter._x000a__x000a_The pilot, Flight Lieutenant Donald Douglas, from Canada, was buried at Banff cemetery, and mechanic Gerard Robbins was buried at Dundee._x000a__x000a_Occupants of the Hopetoun farmhouse at the crash site survived, but the property was damaged and never occupied again._x000a__x000a_Propeller blades and other items were recovered from the area in the 1980s when the remains of the house were removed._x000a__x000a_The excavation on Saturday was organised by flight enthusiast Craig Anderson, 36, of Westhill._x000a__x000a_He said: “After watching a Time Team television show when a plane was recovered, I decided to attempt an archaeological recovery of the Mosquito.”_x000a__x000a_He obtained the crash report from RAF Hendon and got permission from landowners Seafield Estates to work at the site._x000a__x000a_An excavation licence was granted by the Ministry of Defence and Mr Anderson secured a digger from plant hirer James Forbes of Boyndie._x000a__x000a_Mr Anderson said: “We found plenty of metal undercarriage and engine parts, some of which were identifiable and some not, and other items including 20mm cannon shells._x000a__x000a_“We also found part of a boot and, remarkably, a piece of balsa wood which had survived._x000a__x000a_“Mosquitos were constructed mainly of plywood and balsa wood, and the fragments recovered show the force of the crash.”_x000a__x000a_Mr Anderson will clean up the finds and provide full details to the Ministry of Defence._x000a__x000a_Pieces the MoD allows him to keep will be donated to the RAF Banff Trust for display._x000a__x000a_He said: “All parts of the aircraft have now been removed from the site and the plan is to plant two oak trees in memory of those who died.”_x000a__x000a_Boyndie airfield was the wartime base for a multinational strike force to launch attacks on enemy shipping in the North Sea and off the Norwegian coast._x000a__x000a_(http://www.pressandjournal.co.uk/Article.aspx/2208772?UserKey=#ixzz1IZZMzzrW)_x000a__x000a_Mosquito, 235 Sqn, Banff lost control while doing an air-test over Banff Airfield and crashed into the croft of Hopetown just outside the south perimeter.  Croft set on fire, but occupants escaped injury.  Two crew killed. F/Lt. Douglas (Pilot) buried in Banff Cemetery. (World War Two in the Portsoy Area, researched by Findlay Pirie)"/>
    <x v="2"/>
    <x v="2"/>
    <x v="34"/>
    <x v="1"/>
    <x v="2"/>
    <x v="1"/>
    <m/>
    <n v="1"/>
    <x v="40"/>
    <x v="0"/>
    <n v="1"/>
    <x v="0"/>
    <x v="97"/>
    <x v="3"/>
  </r>
  <r>
    <n v="2108"/>
    <s v="HJ780"/>
    <x v="6"/>
    <s v="605/13OTU"/>
    <x v="0"/>
    <x v="7"/>
    <n v="10"/>
    <s v="January"/>
    <x v="7"/>
    <s v="10 January 1945"/>
    <x v="0"/>
    <s v="Was UP-X on 605 Squadron (Ian Piper: http://www.605squadron.co.uk/Squadron_aircraft.htm) Engine cut after take-off from Grove crashlanded 2m S of Wantage 10.1.45 (Air Britain Serials) 10.01.45 13 OTU. HJ780 Engine failed on take-off and force landed in field two miles south of Wantage, Berks., caught fire. One injured, one unhurt. (Mosquito Crash Log)"/>
    <x v="2"/>
    <x v="2"/>
    <x v="2"/>
    <x v="1"/>
    <x v="2"/>
    <x v="1"/>
    <m/>
    <n v="1"/>
    <x v="40"/>
    <x v="0"/>
    <n v="1"/>
    <x v="1"/>
    <x v="39"/>
    <x v="0"/>
  </r>
  <r>
    <n v="4559"/>
    <s v="HK238"/>
    <x v="2"/>
    <s v="85/125"/>
    <x v="0"/>
    <x v="2"/>
    <n v="10"/>
    <s v="January"/>
    <x v="7"/>
    <s v="10 January 1945"/>
    <x v="0"/>
    <s v="Engine cut bellylanded at Rackheath 10.1.45 (Air Britain Serials)"/>
    <x v="2"/>
    <x v="3"/>
    <x v="2"/>
    <x v="1"/>
    <x v="2"/>
    <x v="1"/>
    <m/>
    <n v="1"/>
    <x v="40"/>
    <x v="0"/>
    <n v="1"/>
    <x v="0"/>
    <x v="74"/>
    <x v="2"/>
  </r>
  <r>
    <n v="4485"/>
    <s v="NS891"/>
    <x v="12"/>
    <s v="464/2GSU"/>
    <x v="0"/>
    <x v="1"/>
    <n v="10"/>
    <s v="January"/>
    <x v="7"/>
    <s v="10 January 1945"/>
    <x v="0"/>
    <s v="MH - try http://www.allenby.info/aircraft/planes/ryedale/table2.html F/L Laurence Gerard Sullivan RAAF and F/L Dudley Edgar Ball DFC RAAF both killed. Low flying approx 600 ft. above sea, hit trees visibility 50 yards. (Ball's casualty file at www.naa.gov.au) The aircraft hit a tree whilst flying in a snow storm on the northern edge of the Yorkshire Wolds near to the deserted village of Wharram Percy.(Rich Allenby: http://www.rafcommands.com/forum/showthread.php?p=24773&amp;highlight=Mosquito#post24773) Hit tree in blizzard on navex and crashed Wharram Percy Farm Yorks. 10.1.45 (Air Britain Serials) 10.01.45 2 GSU. NS891 Aircraft in flight in snow storm struck tree and crashed into ground three-quarters of a mile from Wharrampercy Farm, Yorks. Crew killed. (Mosquito Crash Log)   On 10 January 1945 the then Flt Lot L G _x000a_Sullivan lost his life when flying a Mosquito NS891 from RAF Station Fersfield in Norfolk UK on a low level cross country exercise. His navigator FO D E Ball (RAAF) DFC was also killed in the accident.  (http://www.awm.gov.au/catalogue/research_centre/pdf/rc09125z001_1.pdf)"/>
    <x v="2"/>
    <x v="2"/>
    <x v="26"/>
    <x v="1"/>
    <x v="2"/>
    <x v="1"/>
    <m/>
    <n v="1"/>
    <x v="40"/>
    <x v="0"/>
    <n v="1"/>
    <x v="1"/>
    <x v="87"/>
    <x v="0"/>
  </r>
  <r>
    <n v="1261"/>
    <s v="PF403"/>
    <x v="20"/>
    <n v="128"/>
    <x v="0"/>
    <x v="8"/>
    <n v="10"/>
    <s v="January"/>
    <x v="7"/>
    <s v="10/11 January 1945"/>
    <x v="1"/>
    <s v="10.01.1945 1707 128 to Hannover from Wyton banking steeply, lost control, crashed. into Cambridge road, Godmanchester, Huntingdonshire (BCL). S/L RFL Tong +, F/L MJM Lagesse +, Tong buried in Gravesend, Lagesse lies in Cambridge City Cem. 10-11 January 128 Sq Mosquito XVI PF403 M5-T S/L R F L Tong DFC Twice MID died F/L M J M Lagesse DFC died Banking steeply control was lost and the Mosquito crashed into Cambridge Road, Godmanchester, Huntingdonshire (http://www.rafwyton.co.uk/wytonlosses1945.html) 10/11 January, Hannover, &quot;Serial Range PF379 - PF415. 37 Mosquito B.MkXV1. Powered by Merlin 72/73 engines. Part of a batch of 195 delivered by Percival Aircraft (Luton) between 15May44 and 5Dec45. Airborne 1707 10Jan45 from Wyton. Clearing the circuit, the aircraft banked steeply, control was lost and the Mosquito crashed into Cambridge Road, Godmanchester, Huntingdonshire. S/L Tong is buried in Gravesend Cemetery; F/L Lagesse of Curepipe, Mauritius, who was a Barrister at Law in Cambridge City Cemetery. S/L R.F.L.Tong DFC Twice MiD KIA F/L M.J.M.Lagesse DFC KIA &quot; (Chorley via Lost Bombers) Stalled and hit ground on return from Hannover Godmanchester Hunts. 10.1.45 DBF (Air Britain Serials) 10.01.45 128 Sqn. PF403 Aircraft was carrying out steep turn close to ground when it stalled and crashed in Cambridge Road, Godmanchester, Hunts. Crew killed. (Mosquito Crash Log)"/>
    <x v="2"/>
    <x v="7"/>
    <x v="29"/>
    <x v="1"/>
    <x v="2"/>
    <x v="1"/>
    <m/>
    <n v="1"/>
    <x v="40"/>
    <x v="0"/>
    <n v="1"/>
    <x v="0"/>
    <x v="112"/>
    <x v="6"/>
  </r>
  <r>
    <n v="2763"/>
    <s v="PZ190"/>
    <x v="12"/>
    <s v="CCDU/143"/>
    <x v="0"/>
    <x v="12"/>
    <n v="11"/>
    <s v="January"/>
    <x v="7"/>
    <s v="11 January 1945"/>
    <x v="0"/>
    <s v="Shot down by German fighters._x000a__x000a_Hit high-tension wires and crashed during an attack? Written by Rune Rautio at 04 Feb 2005 07:55:53: As an answer to: Hidra Island 1945 written by andy b at 03 Feb 2005 11:20:06: 11.01.45: Mosquito &quot;M&quot; of 143 Sqn RAF lost near Hidra island. Listed as shot down by Bf 109 of IV./JG 5 (Lt Vollet), which intercepted a mixed force preparing to attack shipping in Flekkefjord. Crew: Smoolenaers, Pierre Clemence Louis F/Sgt (MIA) Harris, Waverley William F/Sgt (MIA) - RAAF, Pilot from Belgium. Rune_x000a__x000a__x000a_&gt;Hi There,_x000a_&gt;Could anyone confirm or has knowledge off a Mosquito hitting the high voltage cables that go across the channel from the main land on 10 Jan 1945 while being chased by an Bf 109 G from Lista ?_x000a_&gt;My reason . . . I had a gentleman mail me (Tintin) at the end of 2003 via this website, and I'm now up-dating a book I wrote A Separate Little War and wish to include the information but at present I can not find anyone who can confirm this._x000a_&gt;Hope someone may be able to help_x000a_&gt;Yours sincerely_x000a_&gt;Andy Bird Missing from shipping strike Flekkefjord 11.1.45 (Air Britain Serials)_x000a__x000a_Hi MERILYN,welcome to the forum._x000a_Your Uncle's A/C was PZ190 NE-M,a mosquito mk V1,the pilot was a BELGIUM,F/SGT PC SMOOLENAERS,the Sqdn they flew with was 143sqdn belonging to the BANFF STRIKE WING._x000a_The wing consisted of 3 sqdn all flying mossie's,they were part of COASTAL COMMAND and primarily engaged on anti shipping strikes along the northern coasts,NORWAY et al._x000a_On the day they were lost they were taking part in an operation against shipping along with BEAUFIGHTERS from the DALLACHY Wing,14 mosquito were taking part,6 from 143,4 from 235 sqdn &amp; 4 from 248 sqdn._x000a_The force was intercepted by Luftwaffe fighters near LISTER AIRFIELD,the resulting dogfight ended up with the germans losing 3 fighters and 1 mossie &amp; 1 beaufighter from the attacking force._x000a_As your uncle was an AUSTRALIAN his records are available to see,his archive no is 166/17/942_x000a_(http://www.rafcommands.com/forum/showthread.php?11127-Place-Flekke-Fjiord-Norway-Mosquito-Bomber-shot-down-in-Jan-1945)"/>
    <x v="0"/>
    <x v="0"/>
    <x v="154"/>
    <x v="3"/>
    <x v="0"/>
    <x v="98"/>
    <m/>
    <n v="1"/>
    <x v="40"/>
    <x v="0"/>
    <n v="1"/>
    <x v="0"/>
    <x v="131"/>
    <x v="0"/>
  </r>
  <r>
    <n v="496"/>
    <s v="HR492"/>
    <x v="12"/>
    <s v="1FU/45"/>
    <x v="3"/>
    <x v="16"/>
    <n v="12"/>
    <s v="January"/>
    <x v="7"/>
    <s v="12 January 1945"/>
    <x v="0"/>
    <s v="Engine cut on take-off crashed in jungle Kumbhirgram 12.1.45 (Air Britain Serials) HAYWARD  WJS  1294222"/>
    <x v="2"/>
    <x v="3"/>
    <x v="2"/>
    <x v="1"/>
    <x v="2"/>
    <x v="1"/>
    <m/>
    <n v="1"/>
    <x v="40"/>
    <x v="0"/>
    <n v="1"/>
    <x v="0"/>
    <x v="86"/>
    <x v="3"/>
  </r>
  <r>
    <n v="3731"/>
    <s v="MM226"/>
    <x v="20"/>
    <s v="692/105"/>
    <x v="0"/>
    <x v="8"/>
    <n v="12"/>
    <s v="January"/>
    <x v="7"/>
    <s v="12 January 1945"/>
    <x v="0"/>
    <s v="12.01.1945 1645 105 to Bochum from Bourn swung to left and main wheel dug into pile of frozen snow causing undercarriage to collapse. at Bourn airfield (BCL). F/O JL deBeer ok, F/L Ltierney ok, Bochum &quot;Serial Range MM219 - MM226. 8 Mosquito B.MkXV1. Powered by Merlin 72/73 engines. Part of a batch of 151 delivered by De Havilland (Hatfield) between 24Nov43 and 4Dec44. MM170 was not delivered. Started the take-off from Bourn, but swung to port allowing the left main wheel to dig into frozen snow which caused the undercarriage to collapse and the Mosquito crashed at 1645. F/O J.L.De Beer F/L L.Tierney &quot; (Chorley via Lost Bombers) Swung on take-off and u/c collapsed Bourn 12.1.45 DBF (Air Britain Serials) 12.01.45 105 Sqn. MM226 Aircraft swung on take-off from Bourn aerodrome, undercarriage collapsed and aircraft caught fire, crew unhurt. (Mosquito Crash Log)"/>
    <x v="2"/>
    <x v="7"/>
    <x v="33"/>
    <x v="1"/>
    <x v="2"/>
    <x v="1"/>
    <m/>
    <n v="1"/>
    <x v="40"/>
    <x v="0"/>
    <n v="1"/>
    <x v="0"/>
    <x v="4"/>
    <x v="0"/>
  </r>
  <r>
    <n v="582"/>
    <s v="HK481"/>
    <x v="17"/>
    <s v="264/409"/>
    <x v="0"/>
    <x v="2"/>
    <n v="12"/>
    <s v="January"/>
    <x v="7"/>
    <s v="12/13 January 1945"/>
    <x v="1"/>
    <s v="13.01.1945 early am Scramble (alarm start) 409 from Lille/ Vendeville Combat with EA, engine caught fire, bounced on landing on one engine in snow, stalled and crashed. Probably Lille airfield (FCL). F/L WH McPhail +, F/L JE Donoghue +, no known graves, no further info 12/13 January 1945 (FCWDv5) Time 06.50 (2nd edition of 2nd TAF). Bounced on landing in snow and stalled Lille/Vendeville 13.1.45 (Air Britain Serials)"/>
    <x v="2"/>
    <x v="7"/>
    <x v="85"/>
    <x v="1"/>
    <x v="2"/>
    <x v="1"/>
    <m/>
    <n v="1"/>
    <x v="40"/>
    <x v="0"/>
    <n v="1"/>
    <x v="0"/>
    <x v="95"/>
    <x v="2"/>
  </r>
  <r>
    <n v="6867"/>
    <s v="PZ350"/>
    <x v="12"/>
    <n v="464"/>
    <x v="0"/>
    <x v="16"/>
    <n v="12"/>
    <s v="January"/>
    <x v="7"/>
    <s v="12/13 January 1945"/>
    <x v="1"/>
    <s v="Served with 464 Sqn, under RAF control 11/44 to 12/1/45. Failed to Return From Operations. P/O Mulligan &amp; W/O Kinloch (Brian Fillery's website) 464 Squadron ORB confirms date 11/12 January 1944 (MRES report says 12/13 January), navigator name Kinloch. Missing from night intruder mission (11/12th t/o 0315hrs 12th) (Mulligan A421988/Kinloch A401850) (Rod McKenzie) Estimated time of loss 0445, ftr E Ardennes, on 12/13 January (sic) (Second edition of 2nd TAF). Crash location Niederpruem, K50/L.0577 Missing from night intruder 13.1.45 (Air Britain Serials)  Luftwaffe claim information is: 13 Jan 1945 Scherer Stab II./NJG4 Mosquito   22:34   - note time does not come close to being a match."/>
    <x v="3"/>
    <x v="4"/>
    <x v="1"/>
    <x v="1"/>
    <x v="3"/>
    <x v="1"/>
    <m/>
    <n v="1"/>
    <x v="40"/>
    <x v="0"/>
    <n v="1"/>
    <x v="0"/>
    <x v="46"/>
    <x v="0"/>
  </r>
  <r>
    <n v="2896"/>
    <s v="DK286"/>
    <x v="4"/>
    <s v="RAE/109/1655MTU"/>
    <x v="0"/>
    <x v="7"/>
    <n v="13"/>
    <s v="January"/>
    <x v="7"/>
    <s v="13 January 1945"/>
    <x v="0"/>
    <s v="SOC 13.1.45 (Air Britain Serials)"/>
    <x v="4"/>
    <x v="3"/>
    <x v="1"/>
    <x v="1"/>
    <x v="2"/>
    <x v="1"/>
    <m/>
    <n v="1"/>
    <x v="40"/>
    <x v="0"/>
    <n v="1"/>
    <x v="1"/>
    <x v="12"/>
    <x v="0"/>
  </r>
  <r>
    <n v="3603"/>
    <s v="NS996"/>
    <x v="12"/>
    <s v="60OTU"/>
    <x v="0"/>
    <x v="7"/>
    <n v="13"/>
    <s v="January"/>
    <x v="7"/>
    <s v="13 January 1945"/>
    <x v="0"/>
    <s v="The aircraft was Mosquito NS996 and the aircraft was on a flight from High Ercall on Operational patrol practice of the west coast when it was posted missing in bad weather, the date was 12th January 1945. Pilot: F/Lt Robert McKenzie. (K) Nav: P/O John Gordon Faragher.(K) If you need more info let me know, I wrote a story on this accident in a book `Hell on High Ground` vol2. (http://www.voy.com/88710/4.html) Flew into Sheire Commodagh Mountains of Mourne at night in cloud N.Ireland 13.1.45 DBF (Air Britain Serials) 12.01.45- 60 OTU. NS996 Aircraft crashed in Mourne mountains at Map Reference 345284 on Army Map 327 whilst under control and flying straight and level .Crew killed. (Mosquito Crash Log)"/>
    <x v="2"/>
    <x v="2"/>
    <x v="41"/>
    <x v="1"/>
    <x v="2"/>
    <x v="1"/>
    <m/>
    <n v="1"/>
    <x v="40"/>
    <x v="0"/>
    <n v="1"/>
    <x v="1"/>
    <x v="29"/>
    <x v="0"/>
  </r>
  <r>
    <n v="6874"/>
    <s v="HR341"/>
    <x v="12"/>
    <n v="464"/>
    <x v="0"/>
    <x v="16"/>
    <n v="13"/>
    <s v="January"/>
    <x v="7"/>
    <s v="13/14 January 1945"/>
    <x v="1"/>
    <s v="Served with 464 Sqn, under RAF control 9/43 to 13/1/45. Ditched English Channel. F/O N.Gilmour &amp; FSgt Dwyer. (Brian Fillery's website) Ditched 20 miles off Newhaven (12/13th t/o 2150) (Gilmour A434587) (Rod McKenzie) Took off 2150 January 13, ditched on the outward journey. (Squadron ORB) Ditched returning from night intruder mission 14.1.45 (Air Britain Serials)"/>
    <x v="2"/>
    <x v="7"/>
    <x v="155"/>
    <x v="1"/>
    <x v="2"/>
    <x v="1"/>
    <m/>
    <n v="1"/>
    <x v="40"/>
    <x v="0"/>
    <n v="1"/>
    <x v="0"/>
    <x v="46"/>
    <x v="3"/>
  </r>
  <r>
    <n v="7711"/>
    <s v="PZ465"/>
    <x v="12"/>
    <n v="515"/>
    <x v="0"/>
    <x v="5"/>
    <n v="13"/>
    <s v="January"/>
    <x v="7"/>
    <s v="13/14 January 1945"/>
    <x v="1"/>
    <s v="13.01.1945 1648 patrol Husum-Jagel area 515 BS from Little Snoring . Lost without trace (BCL). S/L CV Bennett DFC +, F/L RA Smith +, no further info Possible - claim for a Mosquito SE Cuxhaven at 2234 on 13th by Scherer of NJG 4. However, UK time and German time were the same at this point, Mosquito would have to have been in the air for nearly six hours by the time of Scherer's claim. 13/14 January, &quot;Serial Range PZ435 - PZ476. 42 Mosquito FB.MkV1. Powered by Merlin 25 engines. Part of a batch of 250, including nine FB.MkXV111, delivered by De Hatfield (Hatfiels) between 16May44 and 19Jun45. Airborne 1648 13Jan45 to patrol the Husum-Jagel region of NW Germany. Lost without trace. Both are commemorated on the Runnymede Memorial. S/L Bennett was aged 33 and his navigator was 37. S/L C.V.Bennett DFC KIA F/L R.A.Smith KIA &quot; (Chorley via Lost Bombers) Cuxhaven is 80km away from Husum. Missing 13.1.45 (Air Britain Serials)"/>
    <x v="3"/>
    <x v="4"/>
    <x v="1"/>
    <x v="1"/>
    <x v="3"/>
    <x v="1"/>
    <m/>
    <n v="1"/>
    <x v="40"/>
    <x v="0"/>
    <n v="1"/>
    <x v="0"/>
    <x v="83"/>
    <x v="0"/>
  </r>
  <r>
    <n v="5000"/>
    <s v="DD602"/>
    <x v="2"/>
    <s v="157/51OTU"/>
    <x v="0"/>
    <x v="7"/>
    <n v="14"/>
    <s v="January"/>
    <x v="7"/>
    <s v="14 January 1945"/>
    <x v="0"/>
    <s v="Does anyone have any info on the crash of DD602 of 51 OTU near Wavendon, Bucks, shortly after take off from Cranfield on 14th Jan 1945? Pilot- WO Gavin Harvie, Nav- Sgt Martin Sydney Card. Part of the plane has just been dug up due to building work on a new John Lewis Distribution Centre. (Post on www.mossie.org forum) WWII Mosquito fighter-bomber rises from the mud_x000a_16 Mar 07 _x000a_The remains of a crashed De Haviland Mosquito World War II fighter-bomber have been discovered in Milton Keynes._x000a__x000a_Among the wreckage was one of the plane's Rolls-Royce Merlin engines, guns and ammunition. The wooden fuselage had long since rotted away. _x000a__x000a_The wreck came to light during building work on a John Lewis distribution centre. After striking a heavy object hidden in the mud builders contacted the police who in turn brought in the Royal Air Force when they realised it was part of a wreck. _x000a__x000a_The RAF team identifited the aircraft as being from No 51 Operational Training Unit which had been based at RAF Cranfield in Bedfordshire. The twin-engined aircraft had been on a routine training misson when mechanical failure forced the pilot to bring it down in a field in what was then Buckinghamshire and is now the outskirts of Milton Keynes. _x000a__x000a_It took off on its ill-fated cross country night flight at 1735hrs on 14 January 1945. Pilot Warrant Officer Gavin Harvie and navigator Sergeant Martin Sydney Card quickly discovered that some of the Mosquito's equipment was malfunctioning and radioed a distress call just minutes into the flight. _x000a__x000a_Changing course, they turned back towards RAF Cranfield while talking to the ground controllers. The radio transmission suddenly went dead _x000a_and a flash was seen from the crash site. _x000a__x000a_John Munnelly, Senior Project Manager of the distribution centre, said that uncovering the wreckage 60 years later was emotional: _x000a__x000a_&quot;It was a moving experience being shown the crash site of the aircraft, especially given that it is exactly where the entrance to the site will be located.&quot;_x000a__x000a_There are now plans to mark the crash site with a plaque at the distribution centre's entrance while the Mosquito's engine will be displayed in the central estate office of the logistics park on which the John Lewis distribution centre will stand. John said: _x000a__x000a_&quot;It is fitting that we should commemorate the lives of the two crew members.&quot;_x000a__x000a_This article was written by Heath Reidy and is reproduced with the kind permission of the John Lewis Distribution Chronicle.\ Dived into ground Wavendon Bucks. 14.1.45 (Air Britain Serials) 14.01.45 51 OTU. DD602 Aircraft was waiting for permission to land, flying above cloud, when it dived steeply, crashed and burnt out at Wavendon, Bucks. (Mosquito Crash Log)"/>
    <x v="2"/>
    <x v="2"/>
    <x v="52"/>
    <x v="1"/>
    <x v="2"/>
    <x v="1"/>
    <m/>
    <n v="1"/>
    <x v="40"/>
    <x v="0"/>
    <n v="1"/>
    <x v="1"/>
    <x v="110"/>
    <x v="0"/>
  </r>
  <r>
    <n v="5921"/>
    <s v="ML902"/>
    <x v="11"/>
    <n v="105"/>
    <x v="0"/>
    <x v="8"/>
    <n v="14"/>
    <s v="January"/>
    <x v="7"/>
    <s v="14 January 1945"/>
    <x v="0"/>
    <s v="14.01.1945 1217 Transit 105 from Manston port engine faltered causing swing and loss of undercarriage. at Manston airfield (BCL). F/L TC Walmsey ok, F/O E Povey DFM ok, landed at Manston 13.01 returning from Saarbrücken Swung on take-off and u/c collapsed Manston 14.1.45 DBR (Air Britain Serials)"/>
    <x v="2"/>
    <x v="3"/>
    <x v="2"/>
    <x v="1"/>
    <x v="2"/>
    <x v="1"/>
    <m/>
    <n v="1"/>
    <x v="40"/>
    <x v="0"/>
    <n v="1"/>
    <x v="0"/>
    <x v="4"/>
    <x v="0"/>
  </r>
  <r>
    <n v="5923"/>
    <s v="ML922"/>
    <x v="11"/>
    <n v="105"/>
    <x v="0"/>
    <x v="8"/>
    <n v="14"/>
    <s v="January"/>
    <x v="7"/>
    <s v="14 January 1945"/>
    <x v="0"/>
    <s v="14.01.1945 1246 105 to Saarbrücken from Bourn unable to attack due to loss of power on starboard engine, emergency landing, not repaired and SoC 07.06.45. at Brussels-Evere airfied (BCL). F/L D Tidy ok, F/L GH Barr DFC ok, Performed its first operational sortie 4Nov43. Airborne 1246 14Jan45 from Bourn. Unable to complete the attack following loss of power from the starboard engine, necessitating an emergency landing at Brussels-Evere. Repairs were not put in hand and the Mosquito was struck off charge 7Jun45. F/L O.Tidy F/L G.H.Barr DFC (Lost Bombers) Damaged by flak Saarbrucken and engine cut forcelanded at Evhre 14.1.45 and not repaired SOC 7.6.45 (Air Britain Serials)"/>
    <x v="1"/>
    <x v="1"/>
    <x v="1"/>
    <x v="1"/>
    <x v="1"/>
    <x v="1"/>
    <m/>
    <n v="1"/>
    <x v="40"/>
    <x v="0"/>
    <n v="1"/>
    <x v="0"/>
    <x v="4"/>
    <x v="0"/>
  </r>
  <r>
    <n v="1108"/>
    <s v="KB263"/>
    <x v="13"/>
    <s v="1655MTU/139"/>
    <x v="0"/>
    <x v="8"/>
    <n v="14"/>
    <s v="January"/>
    <x v="7"/>
    <s v="14/15 January 1945"/>
    <x v="1"/>
    <s v="15.01.1945 2105 139 to Berlin from Upwood on return poor weather condition, plane clipped a hedge and crashed. at Thurleigh airfield Bedfordshire 0215 (BCL). F/L PJ Drane DFC +, F/O K Swale DFC +, both buried in their home towns &quot;&quot;Serial Range KB100 - KB299. 200 Mosquito B.MkXX. Part of a batch of 245 delivered by De Havilland (Toronto) Canada. KB263 was one of two 139 Sqdn Mosquitoes lost on this operation. See: MM132. Airborne 2105 14Jan45 from Upwood. On return, attempting a landing at RAF Thurleigh, Bedfordshire in weather conditions described as appalling, the Mosquito clipped a hedge and crashed 0215 in the airfield circuit. Both were taken to their home towns for burial. F/L P.J.Drane DFC KIA F/O K.Swale DFC KIA &quot; (Chorley via Lost Bombers) Flew into ground in bad visibility nr Thurleigh 15.1.45 (Air Britain Serials) 15.01.45 139 Sqn. KB263 Aircraft was making circuit at Thurleigh aerodrome in bad weather, cloud was down to ground level, and it collided with a hedge. (Mosquito Crash Log) This aircraft was flown by either W/C Wooldridge with F/O C.J. Burns RAAF or Kirk Kerkorian with F/O L. J. Stuart, RAAF, when they set a (then) record time for crossing, Wooldridge being the faster, in May 1944. The crossing was 6 hours 46 minutes from takeoff to landing (2 hours 5 minutes faster than the time recorded a week earlier by a Liberator), 5 hours 40 minutes coast to coast. Kerkorian's time was 7 hours, 9 minutes. The other aircraft was KB233, though as noted it is not clear which crew was on which aircraft. (&quot;Mosquito!&quot; by Joe Holliday)"/>
    <x v="2"/>
    <x v="7"/>
    <x v="26"/>
    <x v="1"/>
    <x v="2"/>
    <x v="1"/>
    <m/>
    <n v="1"/>
    <x v="40"/>
    <x v="0"/>
    <n v="1"/>
    <x v="0"/>
    <x v="15"/>
    <x v="1"/>
  </r>
  <r>
    <n v="1672"/>
    <s v="ML976"/>
    <x v="20"/>
    <s v="109/571"/>
    <x v="0"/>
    <x v="8"/>
    <n v="14"/>
    <s v="January"/>
    <x v="7"/>
    <s v="14/15 January 1945"/>
    <x v="1"/>
    <s v="14.01.1945 1746 571 to Berlin from Oakington attempt to land in foggy weather, fly into tree while locating the runway. at Brussels-Melsbroek airfield (BCL). F/O J Maddocks +, F/S J Phillips +, both rest in Brussels Town Cem Leonard Cheshire flew this aircraft on 617 Squadorn, where it was coded W, also listed as L on later sorties. CHESHIRE MARKED THE AIRCRAFT PLANT AT tOULOUSE IN THIS AIRCRAFT, with F/O P. Kelly. (617 ORB) Hit tree during attempted forced landing in fog Melsbroek returning from Berlin 14.1.45 (Air Britain Serials)"/>
    <x v="2"/>
    <x v="7"/>
    <x v="26"/>
    <x v="1"/>
    <x v="2"/>
    <x v="1"/>
    <m/>
    <n v="1"/>
    <x v="40"/>
    <x v="0"/>
    <n v="1"/>
    <x v="0"/>
    <x v="90"/>
    <x v="0"/>
  </r>
  <r>
    <n v="1710"/>
    <s v="MM128"/>
    <x v="20"/>
    <s v="627/692"/>
    <x v="0"/>
    <x v="8"/>
    <n v="14"/>
    <s v="January"/>
    <x v="7"/>
    <s v="14/15 January 1945"/>
    <x v="1"/>
    <s v="15.01.1945 2106 692 to Berlin from Graveley . Lost without trace (BCL). F/O GRP Chaundy DFM +, F/S GF Ayre RAAF +, both buried in Antwerpen Schoonselhof Cem. The crew (F/O. George Chaundy DFM 161254 and F/Sgt. George Francis Ayre 433081 RAAF) is presently buried at Schoonselhof CWGC-cemetery (Antwerp). Detailed information about the navigator F/Sgt.Ayre can be found on the NAA-website. Some of the documents on the NAA-website mention that he was first buried at B.70 Knokke airfield on 18/01/1945. B.70 is however referring to Antwerp-Deurne airfield, which is rather close to Schoonselhof. (Luc Vervoort) Fourteen aircraft detailed for operations. Mosquito MM128 took-off from GRAVELEY at 21.06 hours, loaded with a single 4,000lb &quot;cookie&quot;._x000a_The raid was led by S/L W. C. Brodie, DSO, DFM (pilot) and F/L K. R. Triggs DFC (navigator) in Mosquito Mk.XVI, serial number MM182. _x000a_One aircraft cancelled owing to a burst tyre on take-off, one aircraft missing. Of the remainder, nine aircraft bombed Berlin and three bombed secondary target's owing to technical trouble. Only four aircraft dropped their &quot;cookies&quot; during the first wave on the big city. One aircraft bombed Bonn and another Cologne due to technical failures. Over Berlin the sky was clear and excellent results were observed both on marking the target and bombing. Opposition from the enemy was slight, a few searchlights with slight heavy flak, although a few fighter flares were observed._x000a_During the second wave, again one aircraft failed to reach the target and bombed Euskirchen using Gee. It was clear weather over the target and moderate results were observed, marking being scattered. On the whole, not a bad prang. It was however marred by the fact that two of our aircraft did not return! One being reported as crashed in this country, with the pilots body being found nearby. In F/O J. P. Morgan, the dead pilot, the Squadron lost an excellent Captain. There is no news of his navigator Sgt Sturrock, whose opened parachute has been discovered._x000a__x000a_The second Mosquito lost by the Squadron was MM128 flown by F/O G. R. P. Chaundy DFM and F/S G. F. Ayre R.A.A.F ._x000a_The reason for the loss is unclear, but sadly both crew members perished. F/O Chaundy had served in the Middle East with No.148 Sqdn, details of his DFM having appeared in the London Gazette on the 23rd March 1943. (http://www.aircrewremembrancesociety.com/raf1945/chaundry.html)_x000a__x000a_Initially buried at Hoboken Cemetary in Knocke (Ayre's Casualty File) Missing (Berlin) 14.1.45 (Air Britain Serials)_x000a__x000a_MH - Weather over UK was atrocious this night, possibly a loss due to weather over the continent."/>
    <x v="0"/>
    <x v="8"/>
    <x v="1"/>
    <x v="1"/>
    <x v="4"/>
    <x v="1"/>
    <m/>
    <n v="1"/>
    <x v="40"/>
    <x v="0"/>
    <n v="1"/>
    <x v="0"/>
    <x v="66"/>
    <x v="0"/>
  </r>
  <r>
    <n v="3790"/>
    <s v="MM132"/>
    <x v="20"/>
    <s v="TFU/139"/>
    <x v="0"/>
    <x v="8"/>
    <n v="14"/>
    <s v="January"/>
    <x v="7"/>
    <s v="14/15 January 1945"/>
    <x v="1"/>
    <s v="15.01.1945 2105 139 to Berlin from Upwood crashed into trees while making beam guided approach to Little Staughton airfield, poor visibility. 1mile short of Little Staughton airfield 0200 (BCL). S/L RJG Green DFCbar +, F/L JH Robson DFC +, both buried in Yorkshire &quot;Serial Range MM112 - MM156. 45 Mosquito B.MkXV1. Powered by Merlin 72/73 engines. Part of a batch of 152 delivered by De Havilland (Hatfield) between 24Nov43 and 4Dec44. MM170 was not delivered. MM132 was one of two 139 Sqdn Mosquitoes lost on this operation. See: KB263. Airborne 2105 14Jan45 from Upwood. While making a Standard Beam Approach to Little Staughton Airfield, Huntingdonshire, the Mosquito descended too soon and struck a tree and crashed 0200 i mile short of the runway threshold. Visibility at the time was extremely poor. Both airmen were taken to their homes towns for burial. S/L R.J.G.Green DFC &amp; Bar KIA F/L J.H.Robson DFC KIA &quot; (Chorley via Lost Bombers) Hit tree on approach in bad weather Little Staughton 15.1.45 on return (Air Britain Serials) 15.01.45 139 Sqn. MM132 Aircraft was landing on beam approach in very bad weather when it hit tree and crashed one mile from Little Staughton. (Mosquito Crash Log)"/>
    <x v="2"/>
    <x v="7"/>
    <x v="26"/>
    <x v="1"/>
    <x v="2"/>
    <x v="1"/>
    <m/>
    <n v="1"/>
    <x v="40"/>
    <x v="0"/>
    <n v="1"/>
    <x v="0"/>
    <x v="15"/>
    <x v="0"/>
  </r>
  <r>
    <n v="722"/>
    <s v="MM150"/>
    <x v="20"/>
    <n v="692"/>
    <x v="0"/>
    <x v="8"/>
    <n v="14"/>
    <s v="January"/>
    <x v="7"/>
    <s v="14/15 January 1945"/>
    <x v="1"/>
    <s v="15.01.1945 2109 692 to Berlin from Graveley ran low on fuel and abandoned plane. near Greenham Common airfied, Berkshire 0240 (BCL). F/O JP Morgan RNZAF +, Sgt JA McK Sturrock +, Sturrock rests in Great Northern London Cem East Barnet, Morgan lies in Cambridge City Cem_x000a__x000a_Mission: Berlin, Germany. _x000a__x000a_Date: 14/15th January 1945_x000a__x000a_Unit: No. 692 Squadron P.F.F _x000a__x000a_Type: Mosquito B. XVI_x000a__x000a_Serial: MM150 _x000a__x000a_Code: PE - E _x000a__x000a_Location: In woodland near Snelsmore Farm, Chieveley, Berkshire._x000a__x000a_Base: Graveley._x000a__x000a_Pilot: Flying Officer John Perenera Morgan RNZAF 413881 Age 24. Killed_x000a__x000a_Navigator: Sergeant John A. M. Sturrock RAFVR 1800054 Age 19. Killed_x000a__x000a_REASON FOR LOSS: _x000a__x000a_Fourteen aircraft detailed for operations. Mosquito MM150 took-off from GRAVELEY at 21.09 hours, loaded with a single 4,000lb &quot;cookie&quot;._x000a_The raid was led by S/L W. C. Brodie, DSO, DFM (pilot) and F/L K. R. Triggs DFC (navigator) in Mosquito Mk.XVI, serial number MM182. _x000a_One aircraft cancelled owing to a burst tyre on take-off, one aircraft missing. Of the remainder, nine aircraft bombed Berlin and three bombed secondary targetís owing to technical trouble. Only four aircraft dropped their &quot;cookies&quot; during the first wave on the big city. One aircraft bombed Bonn and another Cologne due to technical failures. Over Berlin the sky was clear and excellent results were observed both on marking the target and bombing. Opposition from the enemy was slight, a few searchlights with slight heavy flak, although a few fighter flares were observed._x000a_During the second wave, again one aircraft failed to reach the target and bombed Euskirchen using GEE. It was clear weather over the target and moderate results were observed, marking being scattered. On the whole, not a bad prang. It was however marred by the fact that two of our aircraft did not return! One being reported as crashed in this country, with the pilots body being found nearby. In F/O J. P. Morgan, the dead pilot, the Squadron lost an excellent Captain. There is no news of his navigator Sgt Sturrock, whose opened parachute has been discovered._x000a__x000a__x000a__x000a_Line up of No.692 Sqdn Mosquitoes, MM150 could be third from left as this is the only four bladed Mossie the Squadron had._x000a__x000a__x000a__x000a_The second Mosquito lost by the Squadron was MM128 flown by F/O G. R. P. Chaundy DFM and F/S G. F. Ayre R.A.A.F ._x000a_The reason for the loss is unclear, but sadly both crew members perished. Their graves can be found in ANTWERPEN, in the city's Schoonselhof Cemetery. F/O Chaundy had served in the Middle East with No.148 Sqdn, details of his DFM having appeared in the London Gazette on the 23rd March 1943._x000a__x000a_Extract from the No.15 Operational Training Unit ORB. Summary; 14.01.1945_x000a__x000a_This aircraft was flying from its base at Graveley in bad weather and short of fuel. The crew, F/O Morgan (pilot) and Sgt Sturrock (navigator) abandoned the aircraft near Greenham Common, Berkshire. The aircraft continued on to crash at Snelsmore Farm, Chieveley, Berkshire. _x000a_Sadly the New Zealand pilot was killed when he struck the tail fin of the aircraft whilst baling-out, his body was subsequently found nearby to his wrecked machine. The navigator landed safely. Police informed Hampstead Norris airfield regarding the crash, however Greenham Common airfield had taken all necessary action. Both stations mounted guard over the wreck._x000a__x000a__x000a__x000a__x000a_Maori pilot, Flying Officer John Morgan_x000a__x000a__x000a_Further extract from No.692 Squadron ORB._x000a__x000a_15.01.1945_x000a__x000a_News received that F/O J. P. Morgan NZ 413881 Pilot was killed when his aircraft crashed. His navigator's parachute harness was found 12 miles south of NEWBURY._x000a__x000a_17.01.1945_x000a__x000a_News was received late in the day that the body of 1800054 Sgt J. A. M. Sturrock. Nav &quot;B&quot; has been found some 3 to 4 miles away from his harness. The death of both members of crew in such tragic circumstances is deeply regretted._x000a__x000a_19.01.1945_x000a__x000a_F/L A. R. Galbraith and F/O C. Wild represented the Squadron at the funeral of F/O J. P. Morgan at R.A.F. Regional Cemetery, Cambridge._x000a__x000a_27.01.1945_x000a__x000a_F/L G. E. Bradbury D.F.C. represented the Squadron at the private funeral of Sgt J. A. M. Sturrock._x000a__x000a_Sources; PRO, Kew. Air 29/587 and Air 27/2216_x000a__x000a_MISSIONS FLOWN BY F/O. J.P. MORGAN (NEW ZEALAND) AND NAVIGATOR SGT. J. A. M. STURROCK. _x000a_No.692 SQUADRON 1944 - 45_x000a__x000a_DATE TARGET AIRCRAFT_x000a__x000a_(1) 26.09.44 FRANKFURT MM176_x000a_(2) 27.09.44 KASSEL ML969_x000a_(3) 29.09.44 KARLSRUHE ML969_x000a_(4) 01.10.44 BRUNSWICK MM183_x000a_(5) 02.10.44 BRUNSWICK ML970_x000a_(6) 19.10.44 WIESBADEN MM144_x000a_(7) 22.10.44 HAMBURG PF392_x000a_(8) 23.10.44 BERLIN PF388_x000a_(9) 28.10.44 COLOGNE PF388_x000a_(10) 29.10.44 COLOGNE PF388_x000a_(11) 31.10.44 HAMBURG PF388_x000a_(12) 09.11.44 HANNOVER MM150_x000a_(13) 11.11.44 HANNOVER MM187_x000a_(14) 15.11.44 BERLIN MM150_x000a_(15) 18.11.44 WIESBADEN MM150_x000a_(16) 23.11.44 HANNOVER MM150_x000a_(17) 25.11.44 NUREMERG MM150_x000a_(18) 27.11.44 BERLIN MM150_x000a_(19) 29.11.44 HANNOVER ML970_x000a_(20) 30.11.44 HAMBURG MM150_x000a_(21) 02.12.44 GIESSEN MM150_x000a_(22) 04.12.44 HAGEN MM150_x000a_(23) 07.12.44 COLOGNE MM150_x000a_(24) 18.12.44 NUREMBERG PF388_x000a_(25) 28.12.44 FRANKFURT PF400_x000a_(26) 30.12.44 HANNOVER MM188_x000a_(27) 01.01.45 HANNOVER MM221_x000a_(28) 02.01.45 BERLIN PF388_x000a_(29) 05.01.45 HANNOVER MM182 _x000a_(30) 14/15.01.45 BERLIN MM150_x000a__x000a__x000a_(http://www.aircrewremembrancesociety.com/raf1945/morgan.html) Ran short of fuel in bad weather on return and abandoned nr Greenham Common 15.1.45 (Air Britain Serials) 15.01.45 692 Sqn. MM15O Flying in bad visibility near USAF Greenham Common and short of fuel, crew abandoned aircraft but pilot was killed when he hit the fin. (Mosquito Crash Log)  _x000a__x000a_During the war Mosquito MM150, and others from its unit, crashed near Newbury when they were returning from a mission and encountered fog. Equipment failures resulted in the crashes and the deaths of the crews. The crews were buried in the local cemetery._x000a__x000a_One of the crew was John Parenara Morgan a Maori from the Ngai Tahu tribe from here in the South Island NZ. Over a year ago a Mike Croft from the UK appealed to the local NZ newspapers for info on the crash and the family got in touch. Theywere told by Croft that a dig was being organised and that the recovered items would go on display in a museum he was associated with._x000a__x000a_Despite several attempts the family have been unable to ascertain who, if anyone, Croft is associated with. The dig has been verified as taking place but no museum display of the items has been located. Does anyone know what the facts of this are?_x000a__x000a_After the internment a piece of Pounamu (NZ greenstone or Jade) was engraved with Morgan's image and affixed to the grave at the base of the headstone. This has now vanished and this is also a concern to the family._x000a__x000a_Maori place great stock in matters spiritual and the crash site being the place of death fell under a tapu (a notion in the same context as consecration/cursed/sacred or the like) and the dig should have been preceded by the appropriate ceremony to lift the tapu. Likewise as Morgan was a warrior who fell in battle his mana (you bearing or status) is considerable and the removal of the pounamu a matter of great violation._x000a__x000a_(http://forum.keypublishing.co.uk/showthread.php?t=30413)"/>
    <x v="0"/>
    <x v="12"/>
    <x v="61"/>
    <x v="1"/>
    <x v="4"/>
    <x v="1"/>
    <m/>
    <n v="1"/>
    <x v="40"/>
    <x v="0"/>
    <n v="1"/>
    <x v="0"/>
    <x v="66"/>
    <x v="0"/>
  </r>
  <r>
    <n v="4736"/>
    <s v="MM194"/>
    <x v="20"/>
    <n v="128"/>
    <x v="0"/>
    <x v="8"/>
    <n v="14"/>
    <s v="January"/>
    <x v="7"/>
    <s v="14/15 January 1945"/>
    <x v="1"/>
    <s v="15.01.1945 2100 128 to Berlin from Wyton partially abandoned after running out of fuel, crashed. near Chatteris, Cambridgeshire 0234 (BCL). F/O AW Heitmann +, P/O AN Gould ok, Heitmann buried in Cambridge City Cem 14-15 January 128 Sq Mosquito XVI MM194 M5-K F/O A W Heitmann RAAF died Crashed near Chatteris Cambridgeshire after running out of fuel &quot;Serial Range MM181 - MM205. 25 Mosquito B.MkXV1. Powered by Merlin 72/73 engines. Part of a batch of 152 delivered by De Havilland 24Nov43 and 4Dec44. MM170 was not delivered. MM194 was one of four 128 Sqdn Mosquitoes lost on this operation. See: PF401; PF404; PF437. Airborne 2100 14Jan45 from Wyton. Ran out of fuel, the navigator abandoned (as ordered), and the Mosquito crashed 0234 near Chatteris, Cambridgeshire. F/O heitmann is buried in Cambridge City Cemetery. P/O Gould was unharmed. F/O A.W.Heitmann RAAF KIA P/O A.N.Gould &quot; (Chorley via Lost Bombers) Ran out of fuel on return and abandoned nr Chatteris Hunts. 15.1.45 (Air Britain Serials) 15.01.45 128 Sqn. MM194 Suffering from fuel shortage, the crew attempted to abandon aircraft but navigator failed to get clear and was killed when it crashed rear Chatteris, Hunts. (Mosquito Crash Log) AIR 14/3460 says this aircraft crashed due to jammed throttles."/>
    <x v="0"/>
    <x v="12"/>
    <x v="61"/>
    <x v="1"/>
    <x v="4"/>
    <x v="1"/>
    <m/>
    <n v="1"/>
    <x v="40"/>
    <x v="0"/>
    <n v="1"/>
    <x v="0"/>
    <x v="112"/>
    <x v="0"/>
  </r>
  <r>
    <n v="4903"/>
    <s v="MV565"/>
    <x v="25"/>
    <n v="85"/>
    <x v="0"/>
    <x v="2"/>
    <n v="14"/>
    <s v="January"/>
    <x v="7"/>
    <s v="14/15 January 1945"/>
    <x v="1"/>
    <s v="15.01.1945 high level support for Leuna raid and operation over Ruhr 85 BS from Swannington on return low on fuel, vector to Woodbridge was given, second R/T reported land in sight, simultanously local ROC post saw a plane ditched into sea 1mile off Felixstowe port, Suffolk. into sea 1 mile off port Felixstowe (BCL). F/L CB Bryan +, F/L H Wood +, no further info 85 sqn Mosquito NF30 MV565 VY-? t/o ? BS, Bryan C B F/L +, Wood H F/L + High level support for Leuna raid over Ruhr. Believed to have run out of petrol on return to Suffolk coast. ROC reported spotting a plane crash into the sea at the corresponding time. (85 Sqn and 157 Sqn losses website) Missing in bad weather presumed ditched off Suffolk coast 15.1.45 (Air Britain Serials) 15.01.45 85 Sqn. MV565 Aircraft was diverted to Woodbridgedue to bad weather, pilot reported that he was having petrol trouble over R/T nothing further was heard and aircraft was reported missing. (Mosquito Crash Log)"/>
    <x v="2"/>
    <x v="7"/>
    <x v="61"/>
    <x v="1"/>
    <x v="2"/>
    <x v="1"/>
    <m/>
    <n v="1"/>
    <x v="40"/>
    <x v="0"/>
    <n v="1"/>
    <x v="0"/>
    <x v="13"/>
    <x v="2"/>
  </r>
  <r>
    <n v="3940"/>
    <s v="PF401"/>
    <x v="20"/>
    <n v="128"/>
    <x v="0"/>
    <x v="8"/>
    <n v="14"/>
    <s v="January"/>
    <x v="7"/>
    <s v="14/15 January 1945"/>
    <x v="1"/>
    <s v="15.01.1945 2102 128 to Berlin from Wyton overshot on return to base. at Wyton airfield 0202 (BCL). F/O DH Swain ok, P/O ME Bayon ok, overshot runway on return. Overshot landing in low cloud on return Wyton 15.1.45 DBR (Air Britain Serials)"/>
    <x v="2"/>
    <x v="7"/>
    <x v="26"/>
    <x v="1"/>
    <x v="2"/>
    <x v="1"/>
    <m/>
    <n v="1"/>
    <x v="40"/>
    <x v="0"/>
    <n v="1"/>
    <x v="0"/>
    <x v="112"/>
    <x v="6"/>
  </r>
  <r>
    <n v="3939"/>
    <s v="PF404"/>
    <x v="20"/>
    <n v="128"/>
    <x v="0"/>
    <x v="8"/>
    <n v="14"/>
    <s v="January"/>
    <x v="7"/>
    <s v="14/15 January 1945"/>
    <x v="1"/>
    <s v="15.01.1945 2101 128 to Berlin from Wyton engine failed and crew tried to force land. at Woodhurst, 5 miles NE Huntingdon 2104 (BCL). F/O TJS Adam +, F/S AJ Casey RAAF +, both buried at Canbridge City Cem, 128 Sq Mosquito PF404 M5-H F/O T J S Adam died F/S A J Casey RAAF died Engine failed on takeoff, and crashed three minutes later at Woodhurst, Huntingdonshire (http://www.rafwyton.co.uk/wytonlosses1945.html) &quot;Serial Range PF379 - PF415. 37 Mosquito B.MkXV1. Powered by Merlin 72/73 engines. Part of a batch of 195 delivered by Percival Aircraft (Luton) between 15May44 and 5Dec45. PF404 was one of four 128 Sqdn Mosquitoes lost on this operation. See: MM194; PF401; PF473. Airborne 2101 14Jan45 from Wyton but the starboard engine failed almost immediately resulting in a crash-landing three minutes later at Woodhurst, 5 miles NE of Huntingdon in which the crew were killed. Both are buried in Cambridge City Cemetery. F/O T.J.S.Adam KIA F/S A.J.Casey RAAF KIA &quot; 14/15 January, Berlin, &quot;Serial Range PF379 - PF415. 37 Mosquito B.MkXV1. Powered by Merlin 72/73 engines. Part of a batch of 195 delivered by Percival Aircraft (Luton) between 15May44 and 5Dec45. PF404 was one of four 128 Sqdn Mosquitoes lost on this operation. See: MM194; PF401; PF473. Airborne 2101 14Jan45 from Wyton but the starboard engine failed almost immediately resulting in a crash-landing three minutes later at Woodhurst, 5 miles NE of Huntingdon in which the crew were killed. Both are buried in Cambridge City Cemetery. F/O T.J.S.Adam KIA F/S A.J.Casey RAAF KIA &quot; (Chorley via Lost Bombers) Engine cut on take-off for Berlin crashlanded Wyton 14.1.45 (Air Britain Serials) 14.01.45 128 Sqn. PF404 Starboard engine failed on take-off and aircraft crashed at Woodhurst, near Wyton aerodrome. (Mosquito Crash Log)"/>
    <x v="2"/>
    <x v="7"/>
    <x v="2"/>
    <x v="1"/>
    <x v="2"/>
    <x v="1"/>
    <m/>
    <n v="1"/>
    <x v="40"/>
    <x v="0"/>
    <n v="1"/>
    <x v="0"/>
    <x v="112"/>
    <x v="6"/>
  </r>
  <r>
    <n v="1031"/>
    <s v="PF437"/>
    <x v="20"/>
    <s v="105/128"/>
    <x v="0"/>
    <x v="8"/>
    <n v="14"/>
    <s v="January"/>
    <x v="7"/>
    <s v="14/15 January 1945"/>
    <x v="1"/>
    <s v="15.01.1945 2106 128 to Berlin from Wyton abandoned homebound out of fuel, crew landed safely near airfield. near Wyton airfield 0216 (BCL). F/O HE Boulter ok, Sgt C Hart ok. As recounted in &quot;Mosquito to Berlin&quot;, weather had closed in over the base and the crew were short of fuel. They were ordered by Tommy Broom to climb to a safe height and bail out. (See &quot;Mosquito to Berlin&quot; by Bertie Boulter) &quot;Serial Range PF428 - PF469. 42 Mosquito B.MkXV1. Powered by Merlin 72/73 engines. Part of a batch of 195 delivered by Percival Aviation (Luton) between 15may44 and 4Dec45. PF437 was one of four 128 Sqdn Mosquitoes lost on this operation. See: MM194; PF401; PF404. Airborne 2106 14Jan445 from Wyton. Homebound, abandoned 0216 out of fuel, both airmen landed near the airfield unharmed. F/O H.E.Boulter Sgt C.Hart &quot; (Chorley via Lost Bombers) Ran out of fuel returning from Berlin and abandoned in bad weather nr Wyton 15.1.45 (Air Britain Serials)"/>
    <x v="0"/>
    <x v="12"/>
    <x v="61"/>
    <x v="1"/>
    <x v="4"/>
    <x v="1"/>
    <m/>
    <n v="1"/>
    <x v="40"/>
    <x v="0"/>
    <n v="1"/>
    <x v="0"/>
    <x v="112"/>
    <x v="6"/>
  </r>
  <r>
    <n v="4218"/>
    <s v="RS571"/>
    <x v="12"/>
    <n v="418"/>
    <x v="0"/>
    <x v="16"/>
    <n v="14"/>
    <s v="January"/>
    <x v="7"/>
    <s v="14/15 January 1945"/>
    <x v="1"/>
    <s v="15.01.1945 Evening patrol 418 over Ardennes from Hartford Bridge crashed on return. North of Hartford Bridge airfield (FCL). F/O LJ Berry +, F/O W Brown +, no known graves First mentioned in ORB, 5/6 January 1945; missing on operations, 14/15 January 1945 (F/O L.J. Berry killed). Letter &quot;G&quot; in ORB of 5/6 January 1945. (Hugh Halliday) FWCDv5 gives crash location as north of Metz. http://www.britishwargraves.org.uk/gravedetails.asp?id=119672 says Brown is commemorated at Tickhill (St. Mary) Churchyard, Yorkshire Grave 423. Coded G, 14/15 January 1945, 0055, Engine fire, crashed southwest of Bracknell (2nd TAF) Both engines cut lost height and hit trees East Hampstead Surrey 14.1.45 DBF (Air Britain Serials) 14.01.45 418 Sqn. RS571 Aircraft was nearing airfield when both engines cut, it hit trees, crashed at East Hampstead, Surrey, and caught fire, killing two. (Mosquito Crash Log)"/>
    <x v="2"/>
    <x v="7"/>
    <x v="2"/>
    <x v="1"/>
    <x v="2"/>
    <x v="1"/>
    <m/>
    <n v="1"/>
    <x v="40"/>
    <x v="0"/>
    <n v="1"/>
    <x v="0"/>
    <x v="30"/>
    <x v="0"/>
  </r>
  <r>
    <n v="1002"/>
    <s v="HP984"/>
    <x v="12"/>
    <s v="235/333"/>
    <x v="0"/>
    <x v="12"/>
    <n v="15"/>
    <s v="January"/>
    <x v="7"/>
    <s v="15 January 1945"/>
    <x v="0"/>
    <s v="Kvm. Kåre Oscar Sjølie (+) Sjt. Ingvar Sigurd Gausland (+) FTR Banff, KK-R III. / JG 5 &amp; Cra/s off Leirvik (http://www.luftwaffe.no/Table2.htm) Took a direct hit from large-calibre flak at the start of an attack on shipping at Leirvik, exploded instantly. (A Separate Little War) R on 333 (Squadron ORB) Missing from shipping reconnaissance off Norway 15.1.45 (Air Britain Serials)"/>
    <x v="0"/>
    <x v="1"/>
    <x v="1"/>
    <x v="1"/>
    <x v="1"/>
    <x v="1"/>
    <m/>
    <n v="1"/>
    <x v="40"/>
    <x v="0"/>
    <n v="1"/>
    <x v="0"/>
    <x v="28"/>
    <x v="3"/>
  </r>
  <r>
    <n v="5251"/>
    <s v="HR402"/>
    <x v="12"/>
    <s v="45/82"/>
    <x v="3"/>
    <x v="16"/>
    <n v="15"/>
    <s v="January"/>
    <x v="7"/>
    <s v="15 January 1945"/>
    <x v="0"/>
    <s v="This aircraft was lost, along with the crew--Flt Lt C.R. Goodwin and Flg Off S Potts--to Ki-43 Oscars on January 15, 1945. (http://www.simviation.com/gryphon/cfs2/mosrepaint.htm) Damaged by Ki43s and crashed 8m N of Thedaw 15.1.45 (Air Britain Serials) MH - CWGC also lists FELSENSTEIN  BS  1396138 as a casualty for 82 Sqn on this date, not known how or if this man relates to HR402."/>
    <x v="0"/>
    <x v="24"/>
    <x v="1"/>
    <x v="1"/>
    <x v="0"/>
    <x v="34"/>
    <m/>
    <n v="1"/>
    <x v="40"/>
    <x v="0"/>
    <n v="1"/>
    <x v="0"/>
    <x v="111"/>
    <x v="3"/>
  </r>
  <r>
    <n v="4672"/>
    <s v="PZ419"/>
    <x v="12"/>
    <n v="143"/>
    <x v="0"/>
    <x v="12"/>
    <n v="15"/>
    <s v="January"/>
    <x v="7"/>
    <s v="15 January 1945"/>
    <x v="0"/>
    <s v="As I wrote, 143 Sqn. ORB has codes and serial numbers for the Mosquitos and it says:_x000a__x000a_January 15. Departed Banff at 0930 hours for a anti shipping patrol Karmøy to Marstein together with 4 A/C 235 Sqdn and 4 A/C 248 Sqdn (Tsetse) _x000a_2 A/C 333 Sqdn as outrider and Guide outrider._x000a_W/C. Maurice leading in K/143._x000a__x000a_PZ460/K W/C. Maurice (French) and F/L. Langley. Missing_x000a_PZ419/D F/S. Moncrieff and F/S. Cash. Missing_x000a_PZ438/F P/O. Hawkey and W/O. Milloy._x000a_PZ417/U S/L. Fitch and F/O. Parker._x000a_PZ445/X F/O. Clause and F/O. Diggory._x000a_PZ442/V Lt. Alexandre (USAAF) and F/S. McMullin. Missing_x000a__x000a_There is an appendix of almost 2 1/2 pages on this strike. To long to quote here._x000a_One Mosquito from 235 Sqn. RS523/A and one from 333 Sqn. HP984/R was also lost._x000a__x000a_Hope this helps._x000a__x000a_Bengt_x000a__x000a_American MACR available here: http://www.footnote.com/image/46707117/ says Alexandre had gone to the assistance of a Mosquito on one engine and was jumped by four Fw 190s. Shot down by Fw190s Leirvik 15.1.45 (Air Britain Serials)"/>
    <x v="0"/>
    <x v="5"/>
    <x v="4"/>
    <x v="3"/>
    <x v="0"/>
    <x v="34"/>
    <m/>
    <n v="1"/>
    <x v="40"/>
    <x v="0"/>
    <n v="1"/>
    <x v="0"/>
    <x v="131"/>
    <x v="0"/>
  </r>
  <r>
    <n v="4611"/>
    <s v="PZ442"/>
    <x v="12"/>
    <n v="143"/>
    <x v="0"/>
    <x v="12"/>
    <n v="15"/>
    <s v="January"/>
    <x v="7"/>
    <s v="15 January 1945"/>
    <x v="0"/>
    <s v="As I wrote, 143 Sqn. ORB has codes and serial numbers for the Mosquitos and it says:_x000a__x000a_January 15. Departed Banff at 0930 hours for a anti shipping patrol Karmøy to Marstein together with 4 A/C 235 Sqdn and 4 A/C 248 Sqdn (Tsetse) _x000a_2 A/C 333 Sqdn as outrider and Guide outrider._x000a_W/C. Maurice leading in K/143._x000a__x000a_PZ460/K W/C. Maurice (French) and F/L. Langley. Missing_x000a_PZ419/D F/S. Moncrieff and F/S. Cash. Missing_x000a_PZ438/F P/O. Hawkey and W/O. Milloy._x000a_PZ417/U S/L. Fitch and F/O. Parker._x000a_PZ445/X F/O. Clause and F/O. Diggory._x000a_PZ442/V Lt. Alexandre (USAAF) and F/S. McMullin. Missing_x000a__x000a_There is an appendix of almost 2 1/2 pages on this strike. To long to quote here._x000a_One Mosquito from 235 Sqn. RS523/A and one from 333 Sqn. HP984/R was also lost._x000a__x000a_Hope this helps._x000a__x000a_Bengt _x000a__x000a_The USAAF MACR for Alexandre says he was escorting a Mosquito on one engine (MH - presumably Maurice) when they were jumped by 4 Fw 190s, reported by P/O J.A. Hawkey 179539. Shot down by Fw190s Leirvik 15.1.45 (Air Britain Serials)"/>
    <x v="0"/>
    <x v="5"/>
    <x v="4"/>
    <x v="3"/>
    <x v="0"/>
    <x v="34"/>
    <m/>
    <n v="1"/>
    <x v="40"/>
    <x v="0"/>
    <n v="1"/>
    <x v="0"/>
    <x v="131"/>
    <x v="0"/>
  </r>
  <r>
    <n v="6152"/>
    <s v="PZ460"/>
    <x v="12"/>
    <n v="143"/>
    <x v="0"/>
    <x v="12"/>
    <n v="15"/>
    <s v="January"/>
    <x v="7"/>
    <s v="15 January 1945"/>
    <x v="0"/>
    <s v="Max Guedj, K-King? Fonçant sur un pétrolier, il réussit à l'endommager, mais la &quot;flak&quot; est serrée ; son avion est touché et un moteur arrêté. Il repart quand même de nouveau à l'attaque, sur un seul moteur et réussit à couler son adversaire. Un second bateau se présente : toujours sur un seul moteur, il l'attaque et l'endommage. Douze Focke-Wulf 190 se trouvent dans les parages. Attaqué de toutes parts, Max Guedj disparaît avec son navigateur britannique, le Flight Lieutenant Langley. (http://www.ordredelaliberation.fr/fr_compagnon/428.html) If I remember correctly, 143 Sqn ORB says that NE-K was PZ460. (http://forum.12oclockhigh.net/showthread.php?t=11341)_x000a__x000a_As I wrote, 143 Sqn. ORB has codes and serial numbers for the Mosquitos and it says:_x000a__x000a_January 15. Departed Banff at 0930 hours for a anti shipping patrol Karmøy to Marstein together with 4 A/C 235 Sqdn and 4 A/C 248 Sqdn (Tsetse) _x000a_2 A/C 333 Sqdn as outrider and Guide outrider._x000a_W/C. Maurice leading in K/143._x000a__x000a_PZ460/K W/C. Maurice (French) and F/L. Langley. Missing_x000a_PZ419/D F/S. Moncrieff and F/S. Cash. Missing_x000a_PZ438/F P/O. Hawkey and W/O. Milloy._x000a_PZ417/U S/L. Fitch and F/O. Parker._x000a_PZ445/X F/O. Clause and F/O. Diggory._x000a_PZ442/V Lt. Alexandre (USAAF) and F/S. McMullin. Missing_x000a__x000a_There is an appendix of almost 2 1/2 pages on this strike. To long to quote here._x000a_One Mosquito from 235 Sqn. RS523/A and one from 333 Sqn. HP984/R was also lost._x000a__x000a_Hope this helps._x000a__x000a_Bengt Shot down by Fw190s Leirvik 15.1.45 (Air Britain Serials)"/>
    <x v="0"/>
    <x v="5"/>
    <x v="4"/>
    <x v="3"/>
    <x v="0"/>
    <x v="34"/>
    <m/>
    <n v="1"/>
    <x v="40"/>
    <x v="0"/>
    <n v="1"/>
    <x v="0"/>
    <x v="131"/>
    <x v="0"/>
  </r>
  <r>
    <n v="5258"/>
    <s v="RS523"/>
    <x v="12"/>
    <s v="333/235"/>
    <x v="0"/>
    <x v="12"/>
    <n v="15"/>
    <s v="January"/>
    <x v="7"/>
    <s v="15 January 1945"/>
    <x v="0"/>
    <s v="Hit by flak during attack on Leirvik. F/S Frank Chew and F/S Jack Couttie ditched, but only Cottie survived. Engine cut after attack on ships ditched off Leirvile 15.1.45 - MH should this be Leirvik? (Air Britain Serials)"/>
    <x v="0"/>
    <x v="1"/>
    <x v="1"/>
    <x v="1"/>
    <x v="1"/>
    <x v="1"/>
    <m/>
    <n v="1"/>
    <x v="40"/>
    <x v="0"/>
    <n v="1"/>
    <x v="0"/>
    <x v="97"/>
    <x v="0"/>
  </r>
  <r>
    <n v="3172"/>
    <s v="HR563"/>
    <x v="12"/>
    <s v="1FU"/>
    <x v="3"/>
    <x v="10"/>
    <n v="16"/>
    <s v="January"/>
    <x v="7"/>
    <s v="16 January 1945"/>
    <x v="0"/>
    <s v="Crashed in forced landing after engine failure 15m E of Agedabla 16.1.45 DBF (Air Britain Serials)"/>
    <x v="2"/>
    <x v="2"/>
    <x v="2"/>
    <x v="1"/>
    <x v="2"/>
    <x v="1"/>
    <m/>
    <n v="1"/>
    <x v="40"/>
    <x v="0"/>
    <n v="1"/>
    <x v="1"/>
    <x v="123"/>
    <x v="3"/>
  </r>
  <r>
    <n v="2137"/>
    <s v="RS507"/>
    <x v="12"/>
    <n v="23"/>
    <x v="0"/>
    <x v="5"/>
    <n v="16"/>
    <s v="January"/>
    <x v="7"/>
    <s v="16/17 January 1945"/>
    <x v="1"/>
    <s v="16.01.1945 1739 intruder sortie over Stendal 23 Bomber Support from Little Snoring crashed at Beckedorf, (MH - Betendorf?) 3km SW centre Hermannsburg 2130 (BCL). F/L T Anderson-Smith pow, F/O AC Cockayne +, Cockayne initial buried at local Friedhof, now Becklingen War Cem Details in Confounding the Reich, which gives a first-hand account by Anderson-Smith. Order to bail given, then withdrawn, Cockayne bailed out too low. _x000a__x000a_My grandfather,who sadly passed away on Sunday the 14th of May 2006 was a Mosquito pilot based at Little Snoring 1944-1945. _x000a__x000a_On the 16/17 of January 1945, while on patrol over Stendal fighter airfield near Berlin, he attacked and destoyed three Me109's, but was unfortunately hit by flack while straffing the runway. _x000a_His navigator,Flying Officer Arthur Cockayne, bailed out, but was killed in the jump. My Grandfather always told me that a series of miracles happend next. The engines failed, and the plane was losing height rapidly, he turned on the landing lights, and saw only trees below, and was preparing to crash into the forest, when at the last minute out of nowhere he saw a small field coverd in snow. He stuffed the nose down, and belly landed on the snowy field at around 200 mph. In front of him he saw a wall of trees, and feared for the worst, believing he would plow into a wood and it would all be over. Thankfully the trees turned out to be only a wind break, and the Mosquito smashed through the trees, removing the outer section of the wings, and finally came to rest. during the crash, a tree stump had smashed a hole in the side of the cockpit, and ripped the throttle controls out of his hand, soil had filled up the ockpit, and the seat had been ripped from its mounts, and had slid forward trapping him under the instrument panel. The plane was burning furiously, and his left leg was trapped under the rudder bar. This he told me was when he had his chat with God, and then he became angry, as he sat there covered in Glycol with the flames burning him. He managed to struggle free, and dragged himself through the hole in the side of the aircraft, passed the radiator which was burning. He had also lost one of his eyes, and broken his left leg badly. He crawled towards a farm house, and was eventually picked up by the Germans and ended up in Dulag Luft in Frankfurt. _x000a_He was liberated on the 28th of May 1945, and flown home from Paris. he was patched up at East Grinstead, where he met my Grandmother Joy. He went on to have five children seven granchildren and, to date, one greatgrand son! _x000a_I would be very greatful if you had any information about his time in the squadron, such as the numbers of the aircraft he flew, and any other missions he was involved in, I believe also that the RAF believed he had been killed, and his name appears on the war memorial at Little Snoring Church! _x000a_He always said he was living on extra time, and that time has very sadly run out, he was a fine man and a personal hero of mine, which is why I would really appreciate any extra information about his time in the squadron. _x000a__x000a_Jake Benson. Stockholm. Sweden 18th May 2006_x000a__x000a_German report confirms squadron letter C (http://www.footnote.com/image/38615566/Mosquito%7Cmosquitoes/#38614564) Missing from night intruder to Stendal 16.1.45 (Air Britain Serials)_x000a__x000a_Mosquito ist durch Horstflak Faßberg abgeschossen worden. Anderson-Smith suchte dann einen Notlandeplatz. Beim Anflug einer Freifläche bei Beckdorf rasierte er sich an den Apfelbäumen der Hermannsburger Str. die Flügelspitzen ab. Die Maschine rutschte mehrer hundert Meter über den Acker und blieb brennend liegen. Anderson-Smith versteckte sich in einer Hecke, wurde aber gefunden. Auf dem Weg zum Bauernhaus wurde der Pilot von einem Bauern beschimpft, dieser wurde aber schnell zur Ruhe gebracht. Der Ortssanitäter übernahm die Erstversorgung, später ein Wehrmachtssanitäter, dann wurde Anderson-Smith nach Faßberg gebracht. Sein Navigator wurde später auf einem gefrorenen Feld tot aufgefunden. (http://www.luftwaffe-bullet-board.com/viewtopic.php?t=15093&amp;highlight=) _x000a__x000a_MH - The Germans examined this aircraft and found for the first time the ASH radar equipment, naming it Fassberg, after the place it was found: Bei einer am 16.1 abgeschossenen Mosquito erstmalig Erbeutung einer neuen engl. Nachtsuch-Anlage nach voraus auf 3 cm Trägerfrequenz. gerät erhielt den Namen &quot;Faßberg&quot; (http://www.cdvandt.org/ktb-tlr_part_4.htm)"/>
    <x v="0"/>
    <x v="1"/>
    <x v="1"/>
    <x v="1"/>
    <x v="1"/>
    <x v="1"/>
    <m/>
    <n v="1"/>
    <x v="40"/>
    <x v="0"/>
    <n v="1"/>
    <x v="0"/>
    <x v="6"/>
    <x v="0"/>
  </r>
  <r>
    <n v="6885"/>
    <s v="LR304"/>
    <x v="12"/>
    <s v="301FTU/45"/>
    <x v="3"/>
    <x v="16"/>
    <n v="17"/>
    <s v="January"/>
    <x v="7"/>
    <s v="17 January 1945"/>
    <x v="0"/>
    <s v="SOC 17.1.45 (Air Britain Serials)"/>
    <x v="4"/>
    <x v="3"/>
    <x v="1"/>
    <x v="1"/>
    <x v="2"/>
    <x v="1"/>
    <m/>
    <n v="1"/>
    <x v="40"/>
    <x v="0"/>
    <n v="1"/>
    <x v="0"/>
    <x v="86"/>
    <x v="0"/>
  </r>
  <r>
    <n v="7575"/>
    <s v="TA446"/>
    <x v="22"/>
    <s v="85/157"/>
    <x v="0"/>
    <x v="2"/>
    <n v="17"/>
    <s v="January"/>
    <x v="7"/>
    <s v="17 January 1945"/>
    <x v="0"/>
    <s v="17.01.1945 Air Test 157 from Swannington landed with wheels up on grass. at Shipdham airfieled, Norfolk (BCL). F/O B Gale ok, F/O GT Lang ok, 157 sqn Mosquito XIX TA446 RS-Q t/o ? Air test Gale B F/O, Lang G T F/O Landed with wheels retracted on grass at Shipdham, Norfolk. No injuries (85 Sqn and 157 Sqn losses website) Engine lost power bellylanded at Shipdham 17.1.45 (Air Britain Serials) 17.01.45 157 Sqn. TA446 Aircraft made belly landing on grass at Shipdam, Norfolk following engine failure. (Mosquito Crash Log)"/>
    <x v="2"/>
    <x v="2"/>
    <x v="2"/>
    <x v="1"/>
    <x v="2"/>
    <x v="1"/>
    <m/>
    <n v="1"/>
    <x v="40"/>
    <x v="0"/>
    <n v="1"/>
    <x v="0"/>
    <x v="3"/>
    <x v="0"/>
  </r>
  <r>
    <n v="2793"/>
    <s v="HK415"/>
    <x v="17"/>
    <s v="FIU/151/409"/>
    <x v="0"/>
    <x v="2"/>
    <n v="17"/>
    <s v="January"/>
    <x v="7"/>
    <s v="17/18 January 1945"/>
    <x v="1"/>
    <s v="17/18 January 1945 time 02:15, undercarriage fault overshot landing at B.51, F/O L.M. Jones and W/O C.M. Thrugood both OK. (2nd TAF). U/c jammed on takeoff overshot landing and u/c raised to stop Lille/Vendeville 18.1.45 (Air Britain Serials)"/>
    <x v="2"/>
    <x v="7"/>
    <x v="27"/>
    <x v="1"/>
    <x v="2"/>
    <x v="1"/>
    <m/>
    <n v="1"/>
    <x v="40"/>
    <x v="0"/>
    <n v="1"/>
    <x v="0"/>
    <x v="95"/>
    <x v="2"/>
  </r>
  <r>
    <n v="658"/>
    <s v="LR302"/>
    <x v="12"/>
    <s v="305/613"/>
    <x v="0"/>
    <x v="16"/>
    <n v="17"/>
    <s v="January"/>
    <x v="7"/>
    <s v="17/18 January 1945"/>
    <x v="1"/>
    <s v="17/18 January 1945, crew killed. (FCWDv5) Time 20:45, crashed on takeoff at A.75, F/L P.P. Dodson and F/S T.H. Summers both killed (2nd TAF) Stalled on take-off for night patrol and crashed Cambrai/Epinoy 17.1.45 dbf (Air Britain Serials)"/>
    <x v="2"/>
    <x v="7"/>
    <x v="18"/>
    <x v="1"/>
    <x v="2"/>
    <x v="1"/>
    <m/>
    <n v="1"/>
    <x v="40"/>
    <x v="0"/>
    <n v="1"/>
    <x v="0"/>
    <x v="59"/>
    <x v="0"/>
  </r>
  <r>
    <n v="6878"/>
    <s v="MM403"/>
    <x v="12"/>
    <n v="464"/>
    <x v="0"/>
    <x v="16"/>
    <n v="17"/>
    <s v="January"/>
    <x v="7"/>
    <s v="17/18 January 1945"/>
    <x v="1"/>
    <s v="Served with 464 Sqn, under RAF control 2/44 to 17/1/45 Coded SB-V. Participated in Amiens Prison Raid 18/2/44. Flt's Trites &amp; Shanks KIA in France. (Brian Fillery's website) 17/18 January 1945 (FCWDv5) Estimated time of loss 0330 17/18 January 1945, engine failure (fire?), crashed near Marville (2nd TAF) Engine cut lost height and abandoned on intruder mission 10m NE of Merville 18.1.45 (Air Britain Serials)"/>
    <x v="2"/>
    <x v="7"/>
    <x v="2"/>
    <x v="1"/>
    <x v="2"/>
    <x v="1"/>
    <m/>
    <n v="1"/>
    <x v="40"/>
    <x v="0"/>
    <n v="1"/>
    <x v="0"/>
    <x v="46"/>
    <x v="0"/>
  </r>
  <r>
    <n v="307"/>
    <s v="MM461"/>
    <x v="17"/>
    <s v="96/604"/>
    <x v="0"/>
    <x v="2"/>
    <n v="17"/>
    <s v="January"/>
    <x v="7"/>
    <s v="17/18 January 1945"/>
    <x v="1"/>
    <s v="17/18 January 1945, time around 00:19, F/L C.J. Cross and F/S H. Dates both killed when overshot landing at B.51. Overshot landing on return patrol and u/c collapsed Lille/Vendeville 18.1.45 (Air Britain Serials)"/>
    <x v="2"/>
    <x v="7"/>
    <x v="6"/>
    <x v="1"/>
    <x v="2"/>
    <x v="1"/>
    <m/>
    <n v="1"/>
    <x v="40"/>
    <x v="0"/>
    <n v="1"/>
    <x v="0"/>
    <x v="77"/>
    <x v="2"/>
  </r>
  <r>
    <n v="1996"/>
    <s v="PZ390"/>
    <x v="12"/>
    <n v="605"/>
    <x v="0"/>
    <x v="16"/>
    <n v="17"/>
    <s v="January"/>
    <x v="7"/>
    <s v="17/18 January 1945"/>
    <x v="1"/>
    <s v="17.011.1945 early am Intruder sortie 605 to Northern Germany from Hartford Bridge . Lost without trace (FCL). F/O GM Lumsden RAAF +, F/O CG Gibson +, No known graves 17/18 January 1945 (FCWDv5) Coded L, ftr Erkelenz Galdbach, estimated time of loss 0645, 18/18 January 1945. (2nd TAF) Ich habe hier ein paar unbewiesene Angaben von ehem. Flak-Leuten über Mossie-Abschüsse: (G. Aders) Die Besatzung vom 18.1.45 heißt Gibson/Lumsden und besitzt auf dem Friedhof Rheinberg (links direkt neben dem Eingang) Grabsteine mit der Inschrift &quot;buried near this spot&quot;. Die in Erkelenz gefallenen allierten Flieger wurden nämlich in einem Massengrab auf- bzw. nebeneinander gelegt. Mosquito FB VI, PZ 390, Ziel: &quot;Krutchen area&quot;, also die Gegend von Ober- und Niederkrüchten. (http://www.luftwaffe-bullet-board.com/viewtopic.php?p=62830#62830) MH - Niederkrüchten is about 15km NW of Erkelenz. Missing from night intruder 18.1.45 (Air Britain Serials)"/>
    <x v="0"/>
    <x v="1"/>
    <x v="1"/>
    <x v="1"/>
    <x v="1"/>
    <x v="1"/>
    <m/>
    <n v="1"/>
    <x v="40"/>
    <x v="0"/>
    <n v="1"/>
    <x v="0"/>
    <x v="22"/>
    <x v="0"/>
  </r>
  <r>
    <n v="5107"/>
    <s v="KB446"/>
    <x v="28"/>
    <n v="142"/>
    <x v="0"/>
    <x v="8"/>
    <n v="18"/>
    <s v="January"/>
    <x v="7"/>
    <s v="18/19 January 1945"/>
    <x v="1"/>
    <s v="19.01.1945 2323 bomb oil refining facility 142 to Sterkrade from Gransden Lodge crash landed on home leg. Lost without trace in Belgium 0209 (BCL). F/L FC Young ok, S/L TM Jones RCAF ok, 18/19 January Serial Range KB370 - KB699. 330 Mosquito B.MkXXV. Part of a batch of 400 delivered by De Havilland (Toronto) Canada. KB446 was one of two 142 Squadron Mpsquitoes lost on this operation. See: KB447. Airborne 2323 18Jan45 from Gransden Lodge to bomb the oil refining plant. Cause of loss not established. Crash-landed 0209 in Belgium when homebound. No crew injuries. F/L F.C.Young S/L T.M.Jones RCAF (Chorley via Lost Bombers) Crashed in forced landing in Belgium on return from Sterkrade 19.1.45 (Air Britain Serials)"/>
    <x v="2"/>
    <x v="7"/>
    <x v="50"/>
    <x v="1"/>
    <x v="2"/>
    <x v="1"/>
    <m/>
    <n v="1"/>
    <x v="40"/>
    <x v="0"/>
    <n v="1"/>
    <x v="0"/>
    <x v="125"/>
    <x v="1"/>
  </r>
  <r>
    <n v="5037"/>
    <s v="KB447"/>
    <x v="28"/>
    <n v="142"/>
    <x v="0"/>
    <x v="8"/>
    <n v="18"/>
    <s v="January"/>
    <x v="7"/>
    <s v="18/19 January 1945"/>
    <x v="1"/>
    <s v="19.01.1945 2327 bomb oil refining facility 142 to Sterkrade from Gransden Lodge on return to base touched down and swung off runway, losing undercarriage. at Gransden Lodge airfied 0221 (BCL). F/O T Disson ok, F/S RD Johnston ok, 18/19 January, &quot;Serial Range KB370 - KB699. 330 Mosquito B.MkXXV. Part of a batch of 400 delivered by De Havilland (Hatfield) Canada. KB447 was one of two 142 Sqdn Mosquitoes lost on this operation. See: KB446. Airborne 2327 18Jan45 from Gransden Lodge to bomb the oil refinery. Onreturn to base at 0221, the Mosquito touched down and swung off the runway losing its undercarriage in the process. No injuries. F/O T.Disson F/S R.D.Johnston &quot; (Chorley via Lost Bombers) Swung on landing and u/c collapsed Granaden Lodge 18.1.45 (Air Britain Serials)"/>
    <x v="2"/>
    <x v="7"/>
    <x v="23"/>
    <x v="1"/>
    <x v="2"/>
    <x v="1"/>
    <m/>
    <n v="1"/>
    <x v="40"/>
    <x v="0"/>
    <n v="1"/>
    <x v="0"/>
    <x v="125"/>
    <x v="1"/>
  </r>
  <r>
    <n v="7273"/>
    <s v="MM220"/>
    <x v="20"/>
    <s v="692/128/169"/>
    <x v="0"/>
    <x v="2"/>
    <n v="18"/>
    <s v="January"/>
    <x v="7"/>
    <s v="18/19 January 1945"/>
    <x v="1"/>
    <s v="19.01.1945 2322 128 to Sterkrade from Wyton crash landed with port engine failure, undercarriage collapsed. at Brussels-Melsbroek airfield 0130 (BCL). F/L JWG Smith ok, Sgt CC Hill ok, some publication assign this plane to 169 Sqn which was not equipped with MkXVI Sterkrade, 18/19 January, &quot;Serial Range MM219 - MM226. 8 Mosquito B.MkXV1. Powered by Merlin 72/73 engines. Part of a batch of 152 delivered by De Havilland (Hatfield) between 24Nov43 and 4Dec44. MM170 was not delivered. Airborne 2322 18Jan45 from Wyton. Landed heavily 0130 at Brussles- Melsbroek with its port engine u/s, which resulted in the undercarriage collapsing. No injuries. F/L J.W.G.Smith Sgt C.C.Hill Some publications incorrectly assign MM220 to 169 Sqdn. As a Bomber Support Unit 169 Sqdn was not equipped with the MkXVI. &quot; (Chorley via Lost Bombers) Engine cut on return u/c collapsed on landing Melsbroek 19.1.45 (Air Britain Serials)"/>
    <x v="2"/>
    <x v="7"/>
    <x v="2"/>
    <x v="1"/>
    <x v="2"/>
    <x v="1"/>
    <m/>
    <n v="1"/>
    <x v="40"/>
    <x v="0"/>
    <n v="1"/>
    <x v="0"/>
    <x v="65"/>
    <x v="0"/>
  </r>
  <r>
    <n v="4149"/>
    <s v="HJ992"/>
    <x v="10"/>
    <s v="1FU"/>
    <x v="0"/>
    <x v="10"/>
    <n v="19"/>
    <s v="January"/>
    <x v="7"/>
    <s v="19 January 1945"/>
    <x v="0"/>
    <s v="19/01/1945 Mosquito HJ992 of 1 Ferry Unit crashed at Fladbury station after hitting HT cables. Pilot W/O J L Williams was killed (http://www.couplandbell.com/marg/crashes1945.htm) Hit HT cables and crashed Fladbury Worcs. 19.1.45 (Air Britain Serials) 19.01.45 1 FU. HJ992 Crashed at Fladbury, Worcs after hitting HT cables on approach. (Mosquito Crash Log)"/>
    <x v="2"/>
    <x v="2"/>
    <x v="53"/>
    <x v="1"/>
    <x v="2"/>
    <x v="1"/>
    <m/>
    <n v="1"/>
    <x v="40"/>
    <x v="0"/>
    <n v="1"/>
    <x v="1"/>
    <x v="123"/>
    <x v="2"/>
  </r>
  <r>
    <n v="3619"/>
    <s v="HR249"/>
    <x v="12"/>
    <n v="107"/>
    <x v="0"/>
    <x v="16"/>
    <n v="19"/>
    <s v="January"/>
    <x v="7"/>
    <s v="19 January 1945"/>
    <x v="0"/>
    <s v="Time around 19:30 19 January 1945, hit by flak, crash-landed A.75, coded C, W/C W.J. Scott and P/O M.A. Barry both OK (2nd TAF) Hit by flak Birgelen and crashlanded Cambrai/Epinoy 19.1.45 (Air Britain Serials)"/>
    <x v="1"/>
    <x v="1"/>
    <x v="1"/>
    <x v="1"/>
    <x v="1"/>
    <x v="1"/>
    <m/>
    <n v="1"/>
    <x v="40"/>
    <x v="0"/>
    <n v="1"/>
    <x v="0"/>
    <x v="57"/>
    <x v="3"/>
  </r>
  <r>
    <n v="498"/>
    <s v="HR455"/>
    <x v="12"/>
    <s v="1FU/45"/>
    <x v="3"/>
    <x v="16"/>
    <n v="19"/>
    <s v="January"/>
    <x v="7"/>
    <s v="19 January 1945"/>
    <x v="0"/>
    <s v="SOC 19.1.45 (Air Britain Serials)"/>
    <x v="4"/>
    <x v="3"/>
    <x v="1"/>
    <x v="1"/>
    <x v="2"/>
    <x v="1"/>
    <m/>
    <n v="1"/>
    <x v="40"/>
    <x v="0"/>
    <n v="1"/>
    <x v="0"/>
    <x v="86"/>
    <x v="3"/>
  </r>
  <r>
    <n v="4549"/>
    <s v="MM568"/>
    <x v="17"/>
    <s v="151/29"/>
    <x v="0"/>
    <x v="2"/>
    <n v="19"/>
    <s v="January"/>
    <x v="7"/>
    <s v="19 January 1945"/>
    <x v="0"/>
    <s v="Bounced on landing drop tank hit ground and caught fire u/c collapsed Hunsdon 19.1.45 (Air Britain Serials) 19.01.45 29 Sqn. MM568 Heavy landing at Hunsdon aerodrome when aircraft bounced, touched down, port wing drop tank hit the ground and burst into flames and undercarriage collapsed. (Mosquito Crash Log)"/>
    <x v="2"/>
    <x v="3"/>
    <x v="85"/>
    <x v="1"/>
    <x v="2"/>
    <x v="1"/>
    <m/>
    <n v="1"/>
    <x v="40"/>
    <x v="0"/>
    <n v="1"/>
    <x v="0"/>
    <x v="31"/>
    <x v="2"/>
  </r>
  <r>
    <n v="4933"/>
    <s v="MM582"/>
    <x v="17"/>
    <s v="304FTU/256"/>
    <x v="1"/>
    <x v="2"/>
    <n v="19"/>
    <s v="January"/>
    <x v="7"/>
    <s v="19 January 1945"/>
    <x v="0"/>
    <s v="Flying Officer Alec Edward &quot;Pops&quot; Harris Observer 256 Squadron (d.19th Jan 1945) _x000a__x000a_I am Alec Harris' daughter and was ten years old when he and his pilot crashed when taking off from Nice airport in their mosquito in January 1945. My father was the navigator. They were first posted as missing and son after my father's body washed up on a beach just south of Marseilles. He is buried in the British cemetry there. I would be most interested to hear from anyone who may remember my father.He was forty years old when he died and quite the oldest in the squadron where his nickname was &quot;pops&quot;. Most members of the squadron would have been much younger so may still be alive. His death affected my mother deeply and she died of cancer in 1960. I think she felt it was a cruel fate in that he died so close to the end of the war and especially after he had been in much more dangerous missions previously. As far as I remember my father was in Malta, North Africa, Sardinia and Fogia, Italy. I have a photo of him also in front of the Sphinx in Egypt but am not sure where this fits in chronologically. If there is any record of his service and a record of where he was and when I would be most grateful to know how to obtain this information. I now live in Oregon in the USA. Sincerely Sally B Smith (nee Harris)_x000a__x000a__x000a_Sally Smith Lost height on night take-off and crashed in sea 1m W of Nice 19.1.45 (Air Britain Serials)"/>
    <x v="2"/>
    <x v="3"/>
    <x v="18"/>
    <x v="1"/>
    <x v="2"/>
    <x v="1"/>
    <m/>
    <n v="1"/>
    <x v="40"/>
    <x v="0"/>
    <n v="1"/>
    <x v="0"/>
    <x v="32"/>
    <x v="2"/>
  </r>
  <r>
    <n v="73"/>
    <s v="HJ666"/>
    <x v="6"/>
    <s v="AFDU/613"/>
    <x v="0"/>
    <x v="16"/>
    <n v="20"/>
    <s v="January"/>
    <x v="7"/>
    <s v="20 January 1945"/>
    <x v="0"/>
    <s v="AFDU trials 20/21 January 1945 time 0757 hit by flak, u/c collapsed landing A.75, F/O R. Dickins and Sgt Nicholls both OK. Swung on landing and u/c collapsed Epinoy 20.1.45 (Air Britain Serials)"/>
    <x v="2"/>
    <x v="3"/>
    <x v="23"/>
    <x v="1"/>
    <x v="2"/>
    <x v="1"/>
    <m/>
    <n v="1"/>
    <x v="40"/>
    <x v="0"/>
    <n v="1"/>
    <x v="0"/>
    <x v="59"/>
    <x v="0"/>
  </r>
  <r>
    <n v="2168"/>
    <s v="HJ833"/>
    <x v="6"/>
    <s v="301FTU/ME/23"/>
    <x v="1"/>
    <x v="5"/>
    <n v="20"/>
    <s v="January"/>
    <x v="7"/>
    <s v="20 January 1945"/>
    <x v="0"/>
    <s v="SOC 20.1.45 (Air Britain Serials)"/>
    <x v="4"/>
    <x v="3"/>
    <x v="1"/>
    <x v="1"/>
    <x v="2"/>
    <x v="1"/>
    <m/>
    <n v="1"/>
    <x v="40"/>
    <x v="0"/>
    <n v="1"/>
    <x v="0"/>
    <x v="108"/>
    <x v="0"/>
  </r>
  <r>
    <n v="7238"/>
    <s v="NS649"/>
    <x v="18"/>
    <s v="60 SAAF"/>
    <x v="1"/>
    <x v="0"/>
    <n v="20"/>
    <s v="January"/>
    <x v="7"/>
    <s v="20 January 1945"/>
    <x v="0"/>
    <s v="Lt. Fritz R.G. Muller was vectored into the Salzburg area to intercept a Mosquito from San Servo that belonged to the 60th South African Squadron. Muller had a fast closure on the Mosquito and trouble getting sighted on it. He fired anyway and the Mosquito dove into the clouds. It was given to him as confirmed but the Mosquito crashed landed at it's home field. (Nokose on the 12 O'Clock High! forum) Also She might have force-landed, but she wasn't written off. There's a pic of the (incredibly relaxed-looking &quot;Happens all the time, mate,&quot;) crew in Philip Birtles' &quot;Mosquito: The Illustrated History.&quot;_x000a__x000a_P.R. MkXVI NS649, crew were Lt. P. Stofberg (seen pointing to a neat 30mm semi-circular chunk missing from one of one of the port propellor blades, right knee resting on the perforated spinner) and Freddy Andrews (who's so utterly cool he's not really looking at anything, with his hands in the pockets of his overalls: &quot;Well, yeah, one of us has to stay calm...&quot; (MH on mossie.org forum)_x000a__x000a_NS649 SM~Z of No.305 'Ziemia Wielkopksa' (B) Squadron (Chris Charland) - must be incorrect. Engine cut on PR mission to Prague u/c jammed bellylanded at Iesi 20.1.45 (Air Britain Serials)"/>
    <x v="1"/>
    <x v="34"/>
    <x v="1"/>
    <x v="1"/>
    <x v="0"/>
    <x v="1"/>
    <m/>
    <n v="1"/>
    <x v="40"/>
    <x v="0"/>
    <n v="1"/>
    <x v="0"/>
    <x v="34"/>
    <x v="0"/>
  </r>
  <r>
    <n v="5448"/>
    <s v="NS509"/>
    <x v="18"/>
    <s v="USAAF"/>
    <x v="0"/>
    <x v="4"/>
    <n v="21"/>
    <s v="January"/>
    <x v="7"/>
    <s v="21 January 1945"/>
    <x v="0"/>
    <s v="MACR 11912, 21 January 1945, 25 Group. NB - USAAF chronology states for this date: &quot;5. 6 of 7 P-51s fly an armed photographic mission over Politz.&quot; Note that Politz (Poelitz) is only 60km from Kiel... Took off 1442 (http://www.footnote.com/image/46710959/mosquitoes%7CMosquito/) Downed by fighters (http://www.footnote.com/image/46710963/mosquitoes%7CMosquito/) Emkendorf, 10km S of Luetjendorf (MH - Luetjenburg?)1545_x000a_Ochsenwaarder near Hamburg_x000a_(http://www.footnote.com/image/46710973/Mosquito%7Cmosquitoes/)_x000a__x000a_ Mosquito prxvi NS509 was flying a blue stocking weather flight over europe on 21/1/45.im not sure of the cause of loss bit the pilot 2/lt Jerry M Roberts 654th BS serial no 0722219 was killed and the navigator/observer 1/LT Ralph E Fisher 653BS serial 0814044 was taken prisoner. (Ian Wrexam on mossie.org forum) According to Mr. Malayney´s doubtlessly diligent research, the aircraft crashed at Emkendorf near Luetzkendorf (MH - should this be Luetjenburg?), Germany after fire from &quot;yellow-nosed P-51s&quot; (quote from a crew member) resp. German Me 109s (German KE report). (Juergen Haus on www.mossie.org forum) Jerry Roberts died in 1994. His family gave me reference to one of his associates who provided me with the information he could recall from one of his discussions with Roberts. He said that Roberts was attacked by a &quot;yellow-belly P-51&quot;. According to the above information, I may have received incorrect information. It is quite possible the friend was mistaken in recalling the exact identity of the attacking aircraft. Since many 25th BG Mossies were attacked by Mustangs, I did not think his recollection on the identity of the attacking aircraft to be unusual or incorrect. (Norman Malayney on www.mossie.org forum) MH - Andrew Arthy kindy checked Frank Olynyk's encyclopaedic volume on USAAF combat claims in the ETO - could find no claims for any twin-engine aircraft on this date._x000a_In my copies of Kriegstagebücher of Marineflak-Brigade in Kiel, I have found the notice about the firing of a reconnaissance aircraft north-east of Kiel, on 21.01.1945 at 15.59, from Bf 109 fighter. A old woman, the time witness, told me, she have seen the aircraft. It came down in a spin and crashed on the ground. One of the crew member was died, the other came (possibly) to POW. She have seen that the germans have pick up the survivor with a car. She told me also the aircraft came from England with two men on board. (Nils from www.spurensuchesh.de , posted on the Key Publishing Historic Aviation Forum)._x000a__x000a_Die Wetterlage über Schleswig-Holstein ist an diesem Wintertag wechselnd bewölkt, die Wölkenhöhe liegt bei etwa 1000m und der Wind weht aus Süd-Südwest mit 3 - 4 Windstärken. Es ist diesig, die Sicht ist mäßig bis schlecht._x000a_Die Aufzeichnung der Kieler Marineflakbrigade berichtet an diesem Tag über den Einflug eines feindlichen Aufklärers nördlich Helgoland, Nordstrand (15.45 Uhr), Schleswig (15.50 Uhr), Eckernförder Bucht, Kieler Förde (15.55 Uhr), Hohwachter Bucht (15.59 Uhr) bis nördlich Selenter See. Die Entfernungsmesser der Marineflak berechnen eine Fluggeschwindigkeit von 500 km/h bei einer Flughöhe von 8000m. _x000a__x000a_Die amerikanische Besatzung Lt. Jerry M. Roberts und Lt. Ralph E. Fisher verließen mit der Mosquito NS509 den britischen Flugplatz Watton um 14.22 Uhr, ihr Ziel - die dänische Halbinsel und den norddeutschen Luftraum zu beobachten. Plötzlich und ohne Vorwarnung, kurz vor 16.00 Uhr, jagen rötliche Leutspurgeschosse an der Maschine vorbei. &quot;Mustang !&quot; schrie der Navigator Lt. Fisher, während der Pilot die Mosquito bereits in eine steile Linkskurve legte. &quot;Yellow-belly Mustang&quot; (gelbbäuchige Mustang), schrie er erneut seinem Kameraden zu. Lt. Roberts versuchte durch einen flüchtigen Blick nach hinten die Position der &quot;Mustang&quot; zu lokalisieren während einige Leuchtspurgeschosse in die Backbord - Tragfläche und den Backbord-Motor einschlagen. Gleichzeitig spürte der Pilot einige Geschosse, die wie starke Hammerschläge, gegen seine gepanzerte Rückenlehne einschlugen. Der linke Motor und die Tragfläche brannten bereits und die Qualmwolken machten die Sicht nach vorn fast unmöglich. Roberts steuerte die schwer angeschlagene Mosquito in die entgegengesetzte Richtung um eine besser Sicht zu erhalten, brachte den rechten Motor auf Maximalleistung und schrie seinem Kameraden zu er solle aussteigen. Lt. Fisher saß von Splittern getroffen regungslos und nach vorn gebeugt in seinem Navigatorsitz, seine Sauerstoffmaske war zerfetzt, sein Gesicht blutverschmiert. Robert versuchte den schlaffen Körper seines Navigators in eine aufrechte Position zu ziehen, aber Fisher war nicht ansprechbar und bewegte sich auch nicht. Die Mosquito drehte sich nun stark nach links, wobei die Flammen und der Rauch erneut über die Cockpitkanzel erreichten und den Ausstieg über die obere Ausstiegsluke nahezu unmöglich machte. Der freie Zugang zur unteren Ausstiegsluke war von dem schwer verwundeten und bewußtlosen Lt. Fisher blockiert. Erneut versuchte Lt. Roberts seinen Kameraden an seiner Uniform aufzurichten und bemerkte dabei die stark blutende Wunde an Fisher´s Nacken. Er griff nach seinem Schal um die Wunde zu bedecken und somit weiteren Blutverlust zu vermeiden, während die Mosquito rasant an Höhe verlor und der sich drehende Erdboden immer näher kam. Die Drehbewegung der Mosquito erleichterte es Roberts einen Fallschirm vom Fussboden zu greifen und ihn dann an Fisher´s Tragegeschirr zu befestigen. Nun war die Bodenluke frei und er konnte sie durch mehrmaliges und heftiges gegentreten öffnen bis sie schließlich davon flog. Roberts überlegte wie er seinem bewußtlosen Kameraden nun durch diese enge Luke bekam. Roberts ergriff zuerst Fisher´s Beine und drückte sie durch die Luke, dann umfasste er seine Hüften. Aber der Fallschirm auf Fisher´s Rücken erschwerte es ihn hinaus zu drücken. Roberts blieb nicht viel Zeit. Jeden Augenblick konnte das Feuer an der Tragfäche die Kraftstofftanks explodieren lassen, außerdem war bereits eine für den Fallschirmabsprung kritische Höhe erreicht. Schnell griff Roberts an dem an Fisher´s Fallschirmpack befestigten D-Ring (zum Öffnen des Fallschirmes), drückte einen Fuss gegen Fisher´s Schulter und zwängte ihn somit durch die Bodenluke. Nun setzte Roberts sich selbst über die Luke, machte sich klein und lies sich aus der Maschine ins freie Fallen. Nur wenige Sekunden nachdem sich sein Fallschirm öffnete stürzte Roberts auf die Erde. Um ihm herum wurde alles dunkel. Nur wenig später kam er wieder zu Bewußtsein, war aber nicht imstande sich zu bewegen, jeder Atemzug war mit großen Schmerzen verbunden. Mit größter Anstrengung gelang es ihm zumindest den Fallschirmgurt und das Tragegeschirr zu lösen..._x000a__x000a_Einige Landwirte aus der Umgebung hatten den Absprung und den Absturz beobachtet. Als sie Roberts auffanden errichteten sie eine behelfsmäßige Trage und transportierten ihn zu einem nahe gelegenen Feuerwehrhäuschen. Der schwer verwundete Lt. Fisher, wurde mit einem Holzkarren zum Feuerwehrhäuschen transportiert und verstarb hier an den Folgen seiner schweren Verwundung noch bevor ärztliche Hilfe eingetroffen war. Lt. Roberts wurde gegen 16.30 Uhr zum Kriegsgefangenen erklärt und wenig später in das Durchgangslager der Luftwaffe (Dulag-Luft) nach Oberursel bei Frankfurt überführt. Er starb im Jahr 1994. _x000a_1.Lt. Ralph E. Fisher wurde nach dem Krieg auf dem amerikanischen Kriegsgräberfriedhof &quot;Ardennes American Cemetery and Memorial&quot; in Neupre (Neuville-en-Condroz), in Belgien bestattet. _x000a_(http://www.spurensuchesh.de/fznselent.htm) (Air Britain Serials)  Research by Andreas Zapf indicates this Mosquito may actually have been brought down by an Me 262 flown by Oblt. Heinz Bruckmann, who then lost his life in a crash while landing at Wittstock. (&quot;Mosquitos und Schwalben&quot;). However, the 358th Fighter Squadron of the 355th Fighter Group did indeed have six Mustangs in the area on this date, which reported heavy flak and 262s. They had yellow markings - is this what the Navigator meant?"/>
    <x v="0"/>
    <x v="0"/>
    <x v="1"/>
    <x v="1"/>
    <x v="0"/>
    <x v="1"/>
    <m/>
    <n v="1"/>
    <x v="40"/>
    <x v="0"/>
    <n v="1"/>
    <x v="0"/>
    <x v="33"/>
    <x v="0"/>
  </r>
  <r>
    <n v="6062"/>
    <s v="TA439"/>
    <x v="22"/>
    <s v="1 OADU"/>
    <x v="0"/>
    <x v="10"/>
    <n v="21"/>
    <s v="January"/>
    <x v="7"/>
    <s v="21 January 1945"/>
    <x v="0"/>
    <s v="I'm new to this forum, and came to this thread as I am researching the loss of my relation Ralph Taverham Ware, who according to information I've inherited was lost on 21.1.45 when his 'Mosquito aircraft failed to reach destination'. The cwgc confirms the date, but I can find no details of the a/c, which I'd like to model as a tribute. (&quot;Tripehound&quot; on Key Publishing Historic Aviation Forum) 21/01/1945 de Havilland Mosquito NF Mark XIX TA439 of 1 Overseas Aircraft Dispatch Unit crashed into the sea SW of the Isles of Scilly from 1500 feet, possibly due to icing or anoxia due to failure of the oxygen system. (http://www.rafdavidstowmoor.org/pages/crash_log/crashlog45.htm) or second crewmember: W/O Edwin J. Goudie - 1330617. (Henk Welting - http://www.rafcommands.com/forum/showthread.php?p=11372) Crashed in sea off Isles of Scilly 21.1.45 (Air Britain Serials) 21.01.45 1 OADU. TA439 Crashed into sea S.W. of the Isle of Scilly from 15,000 feet, cause unknown, possibly either icing trouble or pilot black-out due to oxygen failure. (Mosquito Crash Log)"/>
    <x v="2"/>
    <x v="2"/>
    <x v="50"/>
    <x v="1"/>
    <x v="2"/>
    <x v="1"/>
    <m/>
    <n v="1"/>
    <x v="40"/>
    <x v="0"/>
    <n v="1"/>
    <x v="1"/>
    <x v="23"/>
    <x v="0"/>
  </r>
  <r>
    <n v="5133"/>
    <s v="KB463"/>
    <x v="28"/>
    <n v="142"/>
    <x v="0"/>
    <x v="8"/>
    <n v="21"/>
    <s v="January"/>
    <x v="7"/>
    <s v="21/22 January 1945"/>
    <x v="1"/>
    <s v="21.01.1945 1845 142 to Kassel from Gransden Lodge . Lost without trace (BCL). S/L RS Don DFC +, F/O GI Allan DF RCAF +, no further info. Since 142 Sqn at Gransdon Lodge 10 Mosquitos written off Missing (Kassel) 21.1.45 (Air Britain Serials) Don remembered on Runnymede Memorial (CWGC)"/>
    <x v="3"/>
    <x v="4"/>
    <x v="1"/>
    <x v="1"/>
    <x v="3"/>
    <x v="1"/>
    <m/>
    <n v="1"/>
    <x v="40"/>
    <x v="0"/>
    <n v="1"/>
    <x v="0"/>
    <x v="125"/>
    <x v="1"/>
  </r>
  <r>
    <n v="5217"/>
    <s v="PZ173"/>
    <x v="12"/>
    <s v="21/487"/>
    <x v="0"/>
    <x v="16"/>
    <n v="21"/>
    <s v="January"/>
    <x v="7"/>
    <s v="21/22 January 1945"/>
    <x v="1"/>
    <s v="21/22 January 1945 (FCWDv5) Lost around 0600, ftr &quot;Blackcock&quot;, F/L L.E.H. Graham and Sgt. R.F. Batch both killed. Coded K. (2nd TAF) German report says Mosquito came down at Woof, W of Rheindaalen at 0610 on 22 January (http://www.footnote.com/image/38615566/Mosquito%7Cmosquitoes/#38614666) Missing from night intruder mission 22.1.45 (Air Britain Serials)   Operation Blackcock was the code name for the clearing of the Roer Triangle formed by the towns of Roermond, Sittard and Heinsberg. It was conducted by the British Second Army in January 1945 between 14 and 26 January 1945. The objective was to drive the German 15th Army back across the Rivers Rur and Wurm and move the frontline further into Germany. (http://en.wikipedia.org/wiki/Operation_Blackcock)"/>
    <x v="3"/>
    <x v="4"/>
    <x v="1"/>
    <x v="1"/>
    <x v="3"/>
    <x v="1"/>
    <m/>
    <n v="1"/>
    <x v="40"/>
    <x v="0"/>
    <n v="1"/>
    <x v="0"/>
    <x v="47"/>
    <x v="0"/>
  </r>
  <r>
    <n v="1284"/>
    <s v="HJ873"/>
    <x v="10"/>
    <s v="8OTU/132OTU"/>
    <x v="0"/>
    <x v="7"/>
    <n v="22"/>
    <s v="January"/>
    <x v="7"/>
    <s v="22 January 1945"/>
    <x v="0"/>
    <s v="SOC 22.1.45 (Air Britain Serials)"/>
    <x v="4"/>
    <x v="3"/>
    <x v="1"/>
    <x v="1"/>
    <x v="2"/>
    <x v="1"/>
    <m/>
    <n v="1"/>
    <x v="40"/>
    <x v="0"/>
    <n v="1"/>
    <x v="1"/>
    <x v="121"/>
    <x v="2"/>
  </r>
  <r>
    <n v="4787"/>
    <s v="HJ874"/>
    <x v="10"/>
    <m/>
    <x v="2"/>
    <x v="9"/>
    <n v="22"/>
    <s v="January"/>
    <x v="7"/>
    <s v="22 January 1945"/>
    <x v="0"/>
    <s v="To RCAF 22.1.45 (Air Britain Serials)"/>
    <x v="5"/>
    <x v="3"/>
    <x v="1"/>
    <x v="1"/>
    <x v="2"/>
    <x v="1"/>
    <m/>
    <n v="1"/>
    <x v="40"/>
    <x v="0"/>
    <n v="1"/>
    <x v="1"/>
    <x v="17"/>
    <x v="2"/>
  </r>
  <r>
    <n v="3625"/>
    <s v="HK477"/>
    <x v="17"/>
    <n v="264"/>
    <x v="0"/>
    <x v="2"/>
    <n v="22"/>
    <s v="January"/>
    <x v="7"/>
    <s v="22 January 1945"/>
    <x v="0"/>
    <s v="HK477 PS-C (Chris Charland) Photo in 2nd TAF. overshot into snowbank and u/c collapsed Vendeville 22.1.45 (Air Britain Serials)"/>
    <x v="2"/>
    <x v="3"/>
    <x v="6"/>
    <x v="1"/>
    <x v="2"/>
    <x v="1"/>
    <m/>
    <n v="1"/>
    <x v="40"/>
    <x v="0"/>
    <n v="1"/>
    <x v="0"/>
    <x v="10"/>
    <x v="2"/>
  </r>
  <r>
    <n v="499"/>
    <s v="HR413"/>
    <x v="12"/>
    <s v="1FU/45"/>
    <x v="3"/>
    <x v="16"/>
    <n v="22"/>
    <s v="January"/>
    <x v="7"/>
    <s v="22 January 1945"/>
    <x v="0"/>
    <s v="SOC 22.1.45 (Air Britain Serials)"/>
    <x v="4"/>
    <x v="3"/>
    <x v="1"/>
    <x v="1"/>
    <x v="2"/>
    <x v="1"/>
    <m/>
    <n v="1"/>
    <x v="40"/>
    <x v="0"/>
    <n v="1"/>
    <x v="0"/>
    <x v="86"/>
    <x v="3"/>
  </r>
  <r>
    <n v="734"/>
    <s v="PZ253"/>
    <x v="12"/>
    <s v="54OTU"/>
    <x v="0"/>
    <x v="7"/>
    <n v="22"/>
    <s v="January"/>
    <x v="7"/>
    <s v="22 January 1945"/>
    <x v="0"/>
    <s v="Failed to become airborne and hit snow bank Charterhall 22.1.45 (Air Britain Serials) 22.01 45 54 OTU. PZ253 Failed to take-off from Charterhall aerodrome, hit snow bank and then Al beacon structure. Pilot selected undercarriage up to stop. Crew safe. (Mosquito Crash Log)"/>
    <x v="2"/>
    <x v="2"/>
    <x v="18"/>
    <x v="1"/>
    <x v="2"/>
    <x v="1"/>
    <m/>
    <n v="1"/>
    <x v="40"/>
    <x v="0"/>
    <n v="1"/>
    <x v="1"/>
    <x v="115"/>
    <x v="0"/>
  </r>
  <r>
    <n v="835"/>
    <s v="PZ445"/>
    <x v="12"/>
    <n v="143"/>
    <x v="0"/>
    <x v="12"/>
    <n v="22"/>
    <s v="January"/>
    <x v="7"/>
    <s v="22 January 1945"/>
    <x v="0"/>
    <s v="Swung on landing in snow and u/c log collapsed Banff 22.1.45 DBR (Air Britain Serials) 22.01.45 139 Sqn. PZ445 Landed on ice covered runway at Banff aerodrome, swung to starboard, wheel hit snow-covered bank at edge of runway and undercarriage collapsed.(Mosquito Crash Log)"/>
    <x v="2"/>
    <x v="3"/>
    <x v="23"/>
    <x v="1"/>
    <x v="2"/>
    <x v="1"/>
    <m/>
    <n v="1"/>
    <x v="40"/>
    <x v="0"/>
    <n v="1"/>
    <x v="0"/>
    <x v="131"/>
    <x v="0"/>
  </r>
  <r>
    <n v="3770"/>
    <s v="MM584"/>
    <x v="17"/>
    <n v="256"/>
    <x v="1"/>
    <x v="2"/>
    <n v="22"/>
    <s v="January"/>
    <x v="7"/>
    <s v="22 January 1945"/>
    <x v="1"/>
    <s v="Missing from interception nr Ancona 22.1.45 (Air Britain Serials) Could CWGC have the squadron incorrectly listed for these two: - HEBDIGE, JACK ALBERT (1324884); age Unknown RAFVR,  ROBERTS, ROLAND (1395620); age 22 RAFVR  They are listed as 257 Sqn but are commemorated on the Malta Memorial, perhaps they should be 256 Sqn? (257 Squadron was in Northern Europe at the time, http://www.rafcommands.com/forum/showthread.php?17893-Mosquito-MM584-256-Sqdn-Missing-22-1-1945)"/>
    <x v="3"/>
    <x v="4"/>
    <x v="1"/>
    <x v="1"/>
    <x v="3"/>
    <x v="1"/>
    <m/>
    <n v="1"/>
    <x v="40"/>
    <x v="0"/>
    <n v="1"/>
    <x v="0"/>
    <x v="32"/>
    <x v="2"/>
  </r>
  <r>
    <n v="5752"/>
    <s v="PZ316"/>
    <x v="12"/>
    <n v="21"/>
    <x v="0"/>
    <x v="16"/>
    <n v="22"/>
    <s v="January"/>
    <x v="7"/>
    <s v="22/23 January 1945"/>
    <x v="1"/>
    <s v="22/23 January 1945 (FCWDv5) Lost around 2215, ftr &quot;Blackcock&quot;, (2nd TAF) German report says Mosquito came down SE of Grevenbroich - Allrath at 2222 (http://www.footnote.com/image/38615566/Mosquito%7Cmosquitoes/#38614695) Missing on night intruder 22.1.45 (Air Britain Serials)"/>
    <x v="3"/>
    <x v="4"/>
    <x v="1"/>
    <x v="1"/>
    <x v="3"/>
    <x v="1"/>
    <m/>
    <n v="1"/>
    <x v="40"/>
    <x v="0"/>
    <n v="1"/>
    <x v="0"/>
    <x v="48"/>
    <x v="0"/>
  </r>
  <r>
    <n v="1777"/>
    <s v="HR247"/>
    <x v="12"/>
    <n v="613"/>
    <x v="0"/>
    <x v="16"/>
    <n v="23"/>
    <s v="January"/>
    <x v="7"/>
    <s v="23 January 1945"/>
    <x v="0"/>
    <s v="Engine cut on single-engined approach and bellylanded CambrallEpinoy 23.1.45 (Air Britain Serials)"/>
    <x v="2"/>
    <x v="3"/>
    <x v="2"/>
    <x v="1"/>
    <x v="2"/>
    <x v="1"/>
    <m/>
    <n v="1"/>
    <x v="40"/>
    <x v="0"/>
    <n v="1"/>
    <x v="0"/>
    <x v="59"/>
    <x v="3"/>
  </r>
  <r>
    <n v="3862"/>
    <s v="MT494"/>
    <x v="25"/>
    <n v="25"/>
    <x v="0"/>
    <x v="2"/>
    <n v="23"/>
    <s v="January"/>
    <x v="7"/>
    <s v="23 January 1945"/>
    <x v="0"/>
    <s v="Flt Lt D L WARD DFC and Flt Lt E D EYLES DFC MT494 (Ward) came down at MR M0662 Castle Camps whilst MV529 came down at Shudy Camps (http://forum.12oclockhigh.net/showthread.php?t=12375) Collided with MV529 on interception exercise and dived into ground Camps Hall Cambs. 23.1.45 (Air Britain Serials)"/>
    <x v="2"/>
    <x v="2"/>
    <x v="19"/>
    <x v="1"/>
    <x v="2"/>
    <x v="1"/>
    <m/>
    <n v="1"/>
    <x v="40"/>
    <x v="0"/>
    <n v="1"/>
    <x v="0"/>
    <x v="14"/>
    <x v="2"/>
  </r>
  <r>
    <n v="6189"/>
    <s v="MV529"/>
    <x v="25"/>
    <n v="25"/>
    <x v="0"/>
    <x v="2"/>
    <n v="23"/>
    <s v="January"/>
    <x v="7"/>
    <s v="23 January 1945"/>
    <x v="0"/>
    <s v="Name: ARNSBY, JOHN_x000a_Initials: J_x000a_Nationality: United Kingdom_x000a_Rank: Squadron Leader_x000a_Regiment/Service: Royal Air Force Volunteer Reserve_x000a_Unit Text: 25 Sqdn_x000a_Age: 29_x000a_Date of Death: 23/01/1945 _x000a_Service No: 89635_x000a_Awards: D F C_x000a_Additional information: Son of Frank Warwick Arnsby, and of Alice Gertrude Arnsby, of Petts Wood, Kent._x000a_Casualty Type: Commonwealth War Dead_x000a_Grave/Memorial Reference: Panel 21._x000a_Cemetery: SOUTH LONDON CREMATORIUM, MITCHAM_x000a__x000a_Name: REID, DOUGLAS MITCHELL _x000a_Initials: D M _x000a_Nationality: United Kingdom_x000a_Rank: Flight Lieutenant (Nav.) _x000a_Regiment/Service: Royal Air Force Volunteer Reserve_x000a_Unit Text: 25 Sqdn_x000a_Age: 29_x000a_Date of Death: 23/01/1945_x000a_Service No: 129126 _x000a_Awards: D F C_x000a_Additional information: Son of Thomas and Winifred Jane Reid, of Hyndland, Glasgow._x000a_Casualty Type: Commonwealth War Dead_x000a_Grave/Memorial Reference: Sec. N. Grave 74._x000a_Cemetery: NEW KILPATRICK (OR HILLFOOT) CEMETERY_x000a__x000a_MT494 (Ward) came down at MR M0662 Castle Camps whilst MV529 came down at Shudy Camps_x000a__x000a_(http://forum.12oclockhigh.net/showthread.php?t=12375) Collided with MT494 during practice interception and crashed Camps Hall Cambs. 23.1.45. According to Edward Bishop's book,this aircraft was christened Romanita and was particularly popular. (Air Britain Serials)"/>
    <x v="2"/>
    <x v="2"/>
    <x v="19"/>
    <x v="1"/>
    <x v="2"/>
    <x v="1"/>
    <m/>
    <n v="1"/>
    <x v="40"/>
    <x v="0"/>
    <n v="1"/>
    <x v="0"/>
    <x v="14"/>
    <x v="2"/>
  </r>
  <r>
    <n v="5455"/>
    <s v="NS556"/>
    <x v="18"/>
    <s v="USAAF"/>
    <x v="0"/>
    <x v="4"/>
    <n v="23"/>
    <s v="January"/>
    <x v="7"/>
    <d v="1945-01-23T00:00:00"/>
    <x v="0"/>
    <s v="654BS 25BG, 8th Air Force. Pilot Geary, Richard N. Landing Accident due to Engine Failure at RAF Foulsham. Category 4 damage, 23 January 1945. (http://www.aviationarchaeology.com) 450123 GEARY, RICHARD N MOSQUITO NS-556 FOULSHAM RAF 25 (Thomas Ensminger) SOC 27.2.45 (Air Britain Serials)"/>
    <x v="2"/>
    <x v="3"/>
    <x v="2"/>
    <x v="1"/>
    <x v="2"/>
    <x v="1"/>
    <m/>
    <n v="1"/>
    <x v="40"/>
    <x v="0"/>
    <n v="1"/>
    <x v="0"/>
    <x v="33"/>
    <x v="0"/>
  </r>
  <r>
    <n v="4036"/>
    <s v="SZ959"/>
    <x v="12"/>
    <n v="248"/>
    <x v="0"/>
    <x v="12"/>
    <n v="25"/>
    <s v="January"/>
    <x v="7"/>
    <s v="25 January 1945"/>
    <x v="0"/>
    <s v="Returning from operations, the F of 248 hit Y of 248. Y was able to land, however F crashed with the loss of both crew, F/L Crimp and F/O John Bird. (A Separate Little War) Collided with RF581 and crashed 2m SW of Banff 25.1.45 (Air Britain Serials) 25.01.45 248 Sqn. SZ959 Crashed two miles S.W. of Banff after collision with Mosquito RF581 from the same squadron which was only damaged. (Mosquito Crash Log)"/>
    <x v="2"/>
    <x v="7"/>
    <x v="19"/>
    <x v="1"/>
    <x v="2"/>
    <x v="1"/>
    <m/>
    <n v="1"/>
    <x v="40"/>
    <x v="0"/>
    <n v="1"/>
    <x v="0"/>
    <x v="52"/>
    <x v="0"/>
  </r>
  <r>
    <n v="1350"/>
    <s v="HK511"/>
    <x v="17"/>
    <s v="304FTU/256"/>
    <x v="1"/>
    <x v="2"/>
    <n v="26"/>
    <s v="January"/>
    <x v="7"/>
    <s v="26 January 1945"/>
    <x v="0"/>
    <s v="U/c leg collapsed on landing Hal Far 26.1.45 (Air Britain Serials)"/>
    <x v="2"/>
    <x v="3"/>
    <x v="27"/>
    <x v="1"/>
    <x v="2"/>
    <x v="1"/>
    <m/>
    <n v="1"/>
    <x v="40"/>
    <x v="0"/>
    <n v="1"/>
    <x v="0"/>
    <x v="32"/>
    <x v="2"/>
  </r>
  <r>
    <n v="2742"/>
    <s v="HR493"/>
    <x v="12"/>
    <s v="1FU/45/82"/>
    <x v="3"/>
    <x v="16"/>
    <n v="26"/>
    <s v="January"/>
    <x v="7"/>
    <s v="26 January 1945"/>
    <x v="0"/>
    <s v="SOC 26.1.45 (Air Britain Serials)"/>
    <x v="4"/>
    <x v="3"/>
    <x v="1"/>
    <x v="1"/>
    <x v="2"/>
    <x v="1"/>
    <m/>
    <n v="1"/>
    <x v="40"/>
    <x v="0"/>
    <n v="1"/>
    <x v="0"/>
    <x v="111"/>
    <x v="3"/>
  </r>
  <r>
    <n v="6397"/>
    <s v="MV546"/>
    <x v="25"/>
    <n v="85"/>
    <x v="0"/>
    <x v="2"/>
    <n v="26"/>
    <s v="January"/>
    <x v="7"/>
    <s v="26 January 1945"/>
    <x v="0"/>
    <s v="26.01.1945 Training 85 from Swannington sudden weather deterioration recalled plane, use of Mother procedure, dived into ground with explosion. near Oulton airfield , Norfolk (BCL). F/L TW Redfern +, F/O AF Witt +, both taken to their home towns for burial 85 sqn Mosquito NF30 MV546 VY-P t/o ? Training Redfern TW F/L +, Witt A F F/O +, Night flight exercise in bad weather. Dived into the ground at Oulton aerodrome, 4 miles north of base. (85 Sqn and 157 Sqn Losses website) Flew into ground on approach in bad visibility on training flight Oulton 26.1.45 (Air Britain Serials) 25.01 45 85 Sqn. MV546 Aircraft in low flight looking for Oulton airfield or attempting to approach it by marker in bad visibility, pilot failed to check altimeter and flew into ground. (Mosquito Crash Log)"/>
    <x v="2"/>
    <x v="2"/>
    <x v="26"/>
    <x v="1"/>
    <x v="2"/>
    <x v="1"/>
    <m/>
    <n v="1"/>
    <x v="40"/>
    <x v="0"/>
    <n v="1"/>
    <x v="0"/>
    <x v="13"/>
    <x v="2"/>
  </r>
  <r>
    <n v="500"/>
    <s v="HR447"/>
    <x v="12"/>
    <s v="1FU/45"/>
    <x v="3"/>
    <x v="16"/>
    <n v="27"/>
    <s v="January"/>
    <x v="7"/>
    <s v="27 January 1945"/>
    <x v="0"/>
    <s v="SOC 27.1.45 (Air Britain Serials)"/>
    <x v="4"/>
    <x v="3"/>
    <x v="1"/>
    <x v="1"/>
    <x v="2"/>
    <x v="1"/>
    <m/>
    <n v="1"/>
    <x v="40"/>
    <x v="0"/>
    <n v="1"/>
    <x v="0"/>
    <x v="86"/>
    <x v="3"/>
  </r>
  <r>
    <n v="4368"/>
    <s v="MT475"/>
    <x v="25"/>
    <s v="1FU/416US"/>
    <x v="1"/>
    <x v="5"/>
    <n v="27"/>
    <s v="January"/>
    <x v="7"/>
    <s v="27 January 1945"/>
    <x v="1"/>
    <s v="MACR 11814, 416 Group (sic) 27 January 1945: At 0300 hours, Capt. John A. Davies and 2nd Lt. Hubard P. Larson left Pisa Airdrome in MT475 on a night-intruder misison to the western Po Valley to strafe road traffic. The operation normally lasts three to three and one-half hours. At 0415, Capt. Davies radioed to Lt. Blake that he had turned for home base. Nothing further was heard on the RT. At 0645 attempts to establish radio communication with the aircraft failed. Also, the dawn patrols of P-47s from Pisa airdome were instructed to call this aircraft on D channel, monitored by night figthters intruding the Po Valley, but there was no response. They were listed MIA. (Norman Malayney on mossie.org forum) A German report says Mosquito came down at 0428 at Lonate-Pozzolo Italy (http://www.footnote.com/image/38615566/Mosquito%7Cmosquitoes/#38614729) Missing 27.1.45 (Air Britain Serials)"/>
    <x v="3"/>
    <x v="4"/>
    <x v="1"/>
    <x v="1"/>
    <x v="3"/>
    <x v="1"/>
    <m/>
    <n v="1"/>
    <x v="40"/>
    <x v="0"/>
    <n v="1"/>
    <x v="0"/>
    <x v="139"/>
    <x v="2"/>
  </r>
  <r>
    <n v="3369"/>
    <s v="NS836"/>
    <x v="12"/>
    <n v="107"/>
    <x v="0"/>
    <x v="16"/>
    <n v="27"/>
    <s v="January"/>
    <x v="7"/>
    <s v="27/28 January 1945"/>
    <x v="1"/>
    <s v="27/28 January 1945 (FCWDv5) Coded A, crashed Marquion in bad weather at 23:00, W/O G.R. Coe and F/S W.F. Taylor both killed (2nd TAF) I confirm W/O Gordon Coe was the pilot of Mosquito FB VI NS836 code OM-A. His navigator was F/Sgt Wilfred Frances TAYLOR. They took off at 20:13 hrs from Cambrai-Epinoy to attack enemy movements in Germany. They returned to base but due to very bad weather at Epinoy, they were diverted to Vitry-en-Artois, where they never arrived. They indeed crashed in the village of Marquion, which is very close to Epinoy air base. (Amrit, http://www.rafcommands.com/forum/showthread.php?t=7835) Flew into ground at night in bad weather on intruder mission nr Marquion Pas de Calais 27.1.45 (Air Britain Serials)"/>
    <x v="2"/>
    <x v="7"/>
    <x v="26"/>
    <x v="1"/>
    <x v="2"/>
    <x v="1"/>
    <m/>
    <n v="1"/>
    <x v="40"/>
    <x v="0"/>
    <n v="1"/>
    <x v="0"/>
    <x v="57"/>
    <x v="0"/>
  </r>
  <r>
    <n v="1683"/>
    <s v="PZ225"/>
    <x v="12"/>
    <s v="613/107"/>
    <x v="0"/>
    <x v="16"/>
    <n v="27"/>
    <s v="January"/>
    <x v="7"/>
    <s v="27/28 January 1945"/>
    <x v="1"/>
    <s v="27/28 January 1945 (FCWDv5) Coded B, hit by flak, crash-landed A.75 at 22:26, F/L Gasson and F/S L.J. Etheridge both OK (2nd TAF) Hit by flak and crashlanded Cambrai 28.1.45 DBR (Air Britain Serials)"/>
    <x v="1"/>
    <x v="1"/>
    <x v="1"/>
    <x v="1"/>
    <x v="1"/>
    <x v="1"/>
    <m/>
    <n v="1"/>
    <x v="40"/>
    <x v="0"/>
    <n v="1"/>
    <x v="0"/>
    <x v="57"/>
    <x v="0"/>
  </r>
  <r>
    <n v="639"/>
    <s v="HJ645"/>
    <x v="2"/>
    <s v="25/13OTU"/>
    <x v="0"/>
    <x v="7"/>
    <n v="28"/>
    <s v="January"/>
    <x v="7"/>
    <s v="28 January 1945"/>
    <x v="0"/>
    <s v="Engines cut bellylanded in field Hadnall Salop. 28.1.45 (Air Britain Serials)_x000a__x000a_&quot;Accident to Mosquito II HJ.645 at Williams Farm, Hadnall, Shrewsbury._x000a_J/21940 F/O Reid G S (Pupil Pilot) - Uninjured_x000a_The Pilot, after taking off on a cross country exercise had trouble in getting his undercarriage fully retracted, so did not change over from outer to main tanks until after he had set course over the aerodrome. When he changed tanks he informed his navigator &quot;Changed to Inner Tanks&quot; in order that this might be recorded in the log. _x000a__x000a_Unknown to him however was the fact that the Navigator misinterpreted his message and switched the cocks back to the outer tanks believing he was turning on to mains. When turning over Shrewsbury the starboard engine gave out so he instructed the Navigator to check the fuel cocks, as although he had previously thought he was running on main tanks he now realiased that he was on outers as the outer tank gauge registered empty. _x000a__x000a_He states that he had not noticed this before as he was keeping a look out for Shrewsbury. The port engine then failed and although he endeavoured to change tanks, by this time the aircraft was very low and had lost speed so he decided to put down in a small field ahead. He did so with his undercarriage up and the aircraft came to rest afterskidding a short way across the field and going through a hedge. The Pilot was uninjured.&quot;_x000a__x000a_(http://www.rafcommands.com/forum/showthread.php?12408-De-Havilland-Mosquito)"/>
    <x v="2"/>
    <x v="2"/>
    <x v="2"/>
    <x v="1"/>
    <x v="2"/>
    <x v="1"/>
    <m/>
    <n v="1"/>
    <x v="40"/>
    <x v="0"/>
    <n v="1"/>
    <x v="1"/>
    <x v="39"/>
    <x v="0"/>
  </r>
  <r>
    <n v="6689"/>
    <s v="KB157"/>
    <x v="13"/>
    <s v="16OTU"/>
    <x v="0"/>
    <x v="7"/>
    <n v="28"/>
    <s v="January"/>
    <x v="7"/>
    <s v="28 January 1945"/>
    <x v="0"/>
    <s v="See also KB153: 28/01/1945 Mosquito KB153 of 16 OTU spun into the ground near Barford St John following a port engine failure. F/Lt J M Richardson, Australian and F/Lt L A Butcher DFC were both killed. (http://www.couplandbell.com/marg/crashes1945.htm) to USAAF as 43-34951 Spun into ground nr Barford St.John 28.1.45 (Air Britain Serials)"/>
    <x v="2"/>
    <x v="2"/>
    <x v="2"/>
    <x v="1"/>
    <x v="2"/>
    <x v="1"/>
    <m/>
    <n v="1"/>
    <x v="40"/>
    <x v="0"/>
    <n v="1"/>
    <x v="1"/>
    <x v="140"/>
    <x v="1"/>
  </r>
  <r>
    <n v="5634"/>
    <s v="ML923"/>
    <x v="11"/>
    <n v="105"/>
    <x v="0"/>
    <x v="8"/>
    <n v="28"/>
    <s v="January"/>
    <x v="7"/>
    <s v="28/29 January 1945"/>
    <x v="1"/>
    <s v="28.01.1945 1838 105 to Stuttgart from Bourn . Lost without trace (BCL). F/L GLS McHardy DF +, F/O GRP Duncan +, initial buried at Grand Failly on 30.01.45, now Choloy War Cem, France. Mosquito IX ML-923 from N°105 Sqdn was lost on January 29th 1945 during an ops to Stuttgart.The crew F/L McHardy G.L.S. DFC (KIA) and F/O Duncan G.R.P. (KIA) are buried at the Choloy war cemetery in France.Some sources says that the crashsite was Brielen in Belgium other says France. This crew were first buried at an American Cemetery at Grand Failly on 30/1/45. Grand Failly,from the Google map, seems to be about 60kms N W of Metz,which seems to be a long way from Brielen. (http://www.rafcommands.com/dcforum/DCForumID6/15965.html) owered by Merlin 72 engines. Delivered by De Havilland (Hatfield) between 10Jul43 and 20oct43. ML914 was detached for trials with the 4,000lb 'Cookie' and 6-store Avro carrier. Performed its first operational sortie 9Nov43. Airborne 1838 28Jan45 from Bourn. Cause of loss and crash-site not established. Both are now buried in the Choloy War Cemetery, France, having been brought here from an American Cemetery at Grand Failly, where they had first been buried 30Jan45. F/L G.L.S.McHardy DFC KIA F/O G.R.P.Duncan KIA &quot; (Lost Bombers) MH - An NF.30 of 406 Squadron may have been responsible - Time 2040. Target was chased for fully 45 minutes, closing in from 5 miles' range to 200 feet (for identification) at 27,000 feet. with speeds around 265 m.p.h. indicated. A burst was fired from 250 yards but missed, however another from 200 yards produced a large explosion in the port engine and fuselage. E/A went over on its back and went straight down. Mosquito followed to 15,000 feet then pulled out to watch the crash. The Mosquito, low on fuel, had to land at an American field, at Croix-de-Metz.. Location given in claim is SE Nancy, about 70 km from Metz. However, the night-fighter crew, who were low on fuel, were given a vector of 140 to steer to reach Croix de Metz, which fits very well with Grand Failly, not at all with Nancy, so MH is convinced the 406 Squadron crew had mistaken their location when they gave the coordinates. Apparently they initially refused to believe they were being given a correct vector to Metz, which strengthens MH's view that they were not where they believed they were. See combat report reproduced in &quot;Mosquito at War&quot;. Missing (Stuttgart) 28.1.45 (Air Britain Serials) ML923 is reported in AIR 14/3460 to have been lost over France to a fighter, which strengthens MH's belief that this was friendly fire."/>
    <x v="0"/>
    <x v="14"/>
    <x v="63"/>
    <x v="1"/>
    <x v="4"/>
    <x v="1"/>
    <m/>
    <n v="1"/>
    <x v="40"/>
    <x v="0"/>
    <n v="1"/>
    <x v="0"/>
    <x v="4"/>
    <x v="0"/>
  </r>
  <r>
    <n v="2977"/>
    <s v="MM761"/>
    <x v="25"/>
    <s v="1FU/416US"/>
    <x v="1"/>
    <x v="5"/>
    <n v="28"/>
    <s v="January"/>
    <x v="7"/>
    <s v="28/29 January 1945"/>
    <x v="1"/>
    <s v="MACR 11813, 416 Group (sic) 28 January 1945: 1st Lt. Frank H. Janisch and 2nd Lt. Eugene K. Franklin in MM761 went MIA while on an intruder sweep of the Padova-Ferrara area. Their Mosquito crashed with Franklin found dead in the wreckage. Janisch was wounded, picked-up by some farmers, but died four-hours later. A local priest buried both men. They were disinterred and buried in a military cemetery at Vinceza. (Norman Malayney on mossie.org forum) Took off 2400 for patrol Pisa to Florence (http://www.footnote.com/image/46708087/mosquitoes%7CMosquito/) Missing 29.1.45 (Air Britain Serials)"/>
    <x v="3"/>
    <x v="4"/>
    <x v="1"/>
    <x v="1"/>
    <x v="3"/>
    <x v="1"/>
    <m/>
    <n v="1"/>
    <x v="40"/>
    <x v="0"/>
    <n v="1"/>
    <x v="0"/>
    <x v="139"/>
    <x v="2"/>
  </r>
  <r>
    <n v="5458"/>
    <s v="NS594"/>
    <x v="18"/>
    <s v="USAAF"/>
    <x v="0"/>
    <x v="4"/>
    <n v="28"/>
    <s v="January"/>
    <x v="7"/>
    <d v="1945-01-28T00:00:00"/>
    <x v="2"/>
    <s v="450128 JAMES, ROBERT W MOSQUITO NS-594 WATTON, UK 25 (Thomas Ensminger) (Air Britain Serials)"/>
    <x v="6"/>
    <x v="3"/>
    <x v="1"/>
    <x v="1"/>
    <x v="2"/>
    <x v="1"/>
    <m/>
    <n v="1"/>
    <x v="40"/>
    <x v="0"/>
    <n v="1"/>
    <x v="0"/>
    <x v="33"/>
    <x v="0"/>
  </r>
  <r>
    <n v="1979"/>
    <s v="HJ775"/>
    <x v="6"/>
    <s v="605/13OTU/51OTU"/>
    <x v="0"/>
    <x v="7"/>
    <n v="29"/>
    <s v="January"/>
    <x v="7"/>
    <s v="29 January 1945"/>
    <x v="0"/>
    <s v="Was UP-U on 605 Squadron (Ian Piper: http://www.605squadron.co.uk/Squadron_aircraft.htm) Caught fire in air and crashed nr Northampton 29.1.45 (Air Britain Serials) 29.01 45 51 OTU. HJ775 Aircraft caught fire in air and crashed near Northampton, killing one. (Mosquito Crash Log)"/>
    <x v="2"/>
    <x v="2"/>
    <x v="38"/>
    <x v="1"/>
    <x v="2"/>
    <x v="1"/>
    <m/>
    <n v="1"/>
    <x v="40"/>
    <x v="0"/>
    <n v="1"/>
    <x v="1"/>
    <x v="110"/>
    <x v="0"/>
  </r>
  <r>
    <n v="3359"/>
    <s v="NS848"/>
    <x v="12"/>
    <n v="613"/>
    <x v="0"/>
    <x v="16"/>
    <n v="29"/>
    <s v="January"/>
    <x v="7"/>
    <s v="29 January 1945"/>
    <x v="0"/>
    <s v="Damaged by flak and u/c collapsed on landing Epinoy 29.1.45 (Air Britain Serials)"/>
    <x v="1"/>
    <x v="1"/>
    <x v="1"/>
    <x v="1"/>
    <x v="1"/>
    <x v="1"/>
    <m/>
    <n v="1"/>
    <x v="40"/>
    <x v="0"/>
    <n v="1"/>
    <x v="0"/>
    <x v="59"/>
    <x v="0"/>
  </r>
  <r>
    <n v="5737"/>
    <s v="KB540"/>
    <x v="28"/>
    <s v="45 Gp"/>
    <x v="5"/>
    <x v="10"/>
    <n v="30"/>
    <s v="January"/>
    <x v="7"/>
    <s v="30 January 1945"/>
    <x v="0"/>
    <s v="Groundlooped on landing Oakes Field Bahamas 30.1.45 DBR (Air Britain Serials)"/>
    <x v="2"/>
    <x v="2"/>
    <x v="23"/>
    <x v="1"/>
    <x v="2"/>
    <x v="1"/>
    <m/>
    <n v="1"/>
    <x v="40"/>
    <x v="0"/>
    <n v="1"/>
    <x v="1"/>
    <x v="81"/>
    <x v="1"/>
  </r>
  <r>
    <n v="4224"/>
    <s v="A52-29"/>
    <x v="24"/>
    <s v="5OTU"/>
    <x v="7"/>
    <x v="7"/>
    <n v="31"/>
    <s v="January"/>
    <x v="7"/>
    <s v="31 January 1945"/>
    <x v="0"/>
    <s v="31.01.1945 5 OTU from crash landed due to structural failure. near Williamstown, New South Wales (MIAS). _x000a__x000a_RAAF Mosquito A52-29 (Mark FB.40) broke up in flight after the failure of of the mainplane on 31 January 1945 at Williamtown in New South Wales. This structural failure was witnessed by many people. This aircraft was delivered to the RAAF in January 1945. A search of the Australian War Memorial Roll of Honour database shows that the following two RAAF Personnel from No. 5 Operational Training Unit were killed on 31 January 1945. It is possible that they may have been the crew of Mosquito A52-29. Can anyone please confirm this? Pilot Officer Robert Neill Tucker Flying Officer Francis John White http://home.st.net.au/~dunn/nsw19.htm . Built as F.B.40. Delivered during January 1945. Final disposition: crashed near Williamstown, New South Wales, January 1945. (Beaufort, Beaufighter and Mosquito in Australian Service, Stewart Wilson, 1990)_x000a__x000a_RAAF Mosquito A52-29 (Mark FB.40) broke up in flight after the failure of of the mainplane on 31 January 1945 at Saltash Range near Williamtown Airfield in New South Wales. This structural failure was witnessed by many people. This aircraft was delivered to the RAAF in January 1945. The aircraft was engaged in an air to ground gunnery training exercise at the time of the accident. It had been in the air for 20 minutes during which time three passes had been made at the target. While attempting the fourth pass at the target the starboard mainplane disintegrated at about 200 feet in a 20 degree shallow dive. The de-lamination occurred at the point that where firing of the guns would have commenced and pull out of the dive would commence. The aircraft did not pull out of the 280 mph dive and crashed on to a property owned by the Hunter River District Water Board near the northern boundary fence of the Air to Ground Gunnery Range._x000a__x000a_It is believed that the upper double skin failed in shear between ribs 7 and 11. The inboard portion to rib 1 then lifted vertically and the whole double skin broke away upwards and backwards. In failing, this portion started as failure in the top single skin and leading edge. The single skin carried away breaking the tip attachment. Failure of the tip then occurred followed by the lower skin and spars outboard from the engine._x000a__x000a_A witness gave evidence that the aircraft, flown by a different pilot, had a severe pullout at zero altitude from a dive the previous day and vapour trails at the wing tips were observed during this maneuver._x000a__x000a_Mosquito A52-29 was manufactured by De Havilland (Aust.) and delivered to the RAAF on 12 January 1945 and was alloted to 5 O.T.U. on 14 January 1945. The aircraft had flown 21 hours 45 minutes prior to the commencement of this exercise._x000a__x000a_A search of the Australian War Memorial Roll of Honour database shows that the following two RAAF Personnel from No. 5 Operational Training Unit were killed on 31 January 1945. It is possible that they may have been the crew of Mosquito A52-29. Can anyone please confirm this?_x000a__x000a_Flying Officer Francis John White - Pilot_x000a_Pilot Officer Robert Neill Tucker - Navigator_x000a__x000a_Michael White, the son of Flying Officer Francis John White told me that his father is buried at Sandgate War Cemetery alongside Pilot Officer Tucker. and a number of other pilots lost during the introduction of the Australian-built Mosquitoes into service. John has his father's log book which has been completed for the flight in A52-29._x000a__x000a_Michael White believes they were both instructor pilots undergoing their conversion at 5OTU before commencing duties as instructors on the Mosquitoes at Williamtown._x000a__x000a_Michael White told me that details of the accident and the problems with the de-lamination of the mainplane on Australian built Mosquitoes is covered in &quot;Mosquito Monograph - A history of Mosquitoes in Australian &amp; RAAF Operational&quot; by David Vincent._x000a__x000a_David Gowland, the great, great, great grandson of Robert Braithwaite Tucker who is buried at the Coburg Cemetery in Melbourne, told me that besides commemorating Robert Braithwaite (died 1908) and his wife Mary Ann Tucker (died 1925) the headstone also states the following:-_x000a__x000a_Also their noble_x000a_And devoted grandson_x000a_P/O Robert Neil Tucker_x000a_Who’s brilliance was sacrificed_x000a_On the 31st of January 1945_x000a_Through Sabotage_x000a_And Faulty Aircraft_x000a_Aged 23 years_x000a_“Our Neil”_x000a_“One of Nature’s gentlemen”_x000a__x000a_Note the mention of sabotage in the above headstone words._x000a__x000a_John Winterbotham told me that his father's best man was Francis John White. _x000a__x000a_Mervyn Williams told me that he lost his best friend when Neill Tucker was killed on the training flight at 5 OTU Williamtown, just prior to joining 1 Squadron, Fighter/ Bomber Intruders, equipped with Mk1V English Mosquito's, for posting to SE Asia. The training at 5 OTU was on Mk40 Australian Made Mosquito's._x000a__x000a_Mervyn Williams believe the reason for the crash was a defective wing in which the glue joints were faulty, the top surface of one wing peeled away and was probably the only remaining component. The reason for the crash would therefore have been fairly easy to investigate. Geoffrey De'Haviland flew to Australia to investigate a series of accidents involving the Mk40. _x000a__x000a_Mervyn Williams told me that Neill Tucker transferred to the RAAF from the Australian Military Forces and trained as a specialist Navigator (Nav. W.) at 2 A.O.S. Mt. Gambier in 1944. Mervyn did not really know the pilot, Frank White, other than he remember him as a 'very nice guy' and a gentleman officer. _x000a__x000a_A search of the Commonwealth War Graves site then revealed the following:-_x000a__x000a_In Memory of_x000a__x000a_FRANCIS JOHN WHITE_x000a__x000a_Flying Officer_x000a_413454_x000a_Royal Australian Air Force_x000a_who died on_x000a_Wednesday, 31st January 1945. Age 21._x000a__x000a_Son of Walter John and Cecilia Anna White; husband of Margaret Jean White, of Tamworth._x000a__x000a_Cemetery: NEWCASTLE (SANDGATE) WAR CEMETERY, New South Wales, Australia_x000a_Grave Reference/Panel Number: Plot K. Row C. Grave 13._x000a__x000a_ _x000a__x000a_In Memory of_x000a__x000a_ROBERT NEILL TUCKER_x000a__x000a_Pilot Officer_x000a_438666_x000a_Royal Australian Air Force_x000a_who died on_x000a_Wednesday, 31st January 1945. Age 23._x000a__x000a_Son of Charles Herbert Leopold and Winifred Eileen Tucker; husband of Norma Lesley Tucker, of Mont Albert, Victoria._x000a__x000a_Cemetery: NEWCASTLE (SANDGATE) WAR CEMETERY, New South Wales, Australia_x000a_Grave Reference/Panel Number: Plot K. Row C. Grave 14._x000a__x000a_ _x000a__x000a_The following 3 files are held by the National Archives of Australia on this accident. I have not looked at these files. If anyone in Canberra would like to look at them and pass on any relevant information to me via e-mail, it would be much appreciated._x000a__x000a_Title: Mosquito A52-29 Court of Inquiry re Accident at Saltash near Williamtown on 31.1.45_x000a_Series number: A705_x000a_Control symbol: 32/32/511_x000a_Barcode no: 165896 _x000a_Title: Mosquito A52-29 - Court of Inquiry - re Accident at Saltash near Williamtown on 31/1/45_x000a_Series number: A705_x000a_Control symbol: 32/32/571_x000a_Barcode no: 3346765_x000a_Title: Technical investigation to accident Mosquito aircraft A52-29_x000a_Series number: A705_x000a_Control symbol: 9/52/145_x000a_Barcode no: 164657 _x000a_ _x000a__x000a_ACKNOWLEDGEMENTS_x000a__x000a_I'd like to thank Michael White, David Gowland, John Winterbotham and Mervyn Williams for their assistance with this web page._x000a__x000a_(http://home.st.net.au/~dunn/ozcrashes/nsw19.htm) Crashed Williamtown NSW 31.01.45 (Air Britain Serials)"/>
    <x v="2"/>
    <x v="2"/>
    <x v="8"/>
    <x v="1"/>
    <x v="2"/>
    <x v="1"/>
    <m/>
    <n v="1"/>
    <x v="40"/>
    <x v="0"/>
    <n v="1"/>
    <x v="1"/>
    <x v="124"/>
    <x v="5"/>
  </r>
  <r>
    <n v="323"/>
    <s v="ML915"/>
    <x v="11"/>
    <s v="109/DH/AAEE/109/39/105/109"/>
    <x v="0"/>
    <x v="8"/>
    <n v="31"/>
    <s v="January"/>
    <x v="7"/>
    <s v="31 January 1945 / 1 February 1945"/>
    <x v="1"/>
    <s v="01.02.1945 0359 heading for Hamborn district of Duisburg 109 to Duisburg from Little Staughton attempt to land on 1 engine, overshot and landed in ditch. at Knocke-le-Zoute airfield 0654 (BCL). W/O HM Smith ok, F/S WR Wade ok, Airborne 0359 1Feb45 from Little Staughton to operate in the Hamborn district of Duisburg. At 0654, attempted a single engine landing at Knocke-Le-Zoute Airfield, Belgium. Missed the approach and crashed attempting an overshoot. No injuries. W/O H.M.Smith F/S W.R.Wade (Lost Bombers) Overshot single-engined landing into ditch Knocke-le-Zoute 1.2.45 (Air Britain Serials)"/>
    <x v="2"/>
    <x v="7"/>
    <x v="6"/>
    <x v="1"/>
    <x v="2"/>
    <x v="1"/>
    <m/>
    <n v="1"/>
    <x v="40"/>
    <x v="0"/>
    <n v="1"/>
    <x v="0"/>
    <x v="18"/>
    <x v="0"/>
  </r>
  <r>
    <n v="1330"/>
    <s v="HP855"/>
    <x v="12"/>
    <s v="8OTU/132OTU"/>
    <x v="0"/>
    <x v="7"/>
    <n v="1"/>
    <s v="February"/>
    <x v="7"/>
    <d v="1945-02-01T00:00:00"/>
    <x v="0"/>
    <s v="To 4850M 1.2.45 (Air Britain Serials)"/>
    <x v="4"/>
    <x v="3"/>
    <x v="1"/>
    <x v="1"/>
    <x v="2"/>
    <x v="1"/>
    <m/>
    <n v="2"/>
    <x v="41"/>
    <x v="0"/>
    <n v="1"/>
    <x v="1"/>
    <x v="121"/>
    <x v="3"/>
  </r>
  <r>
    <n v="4151"/>
    <s v="HR293"/>
    <x v="12"/>
    <s v="1FU/FE"/>
    <x v="3"/>
    <x v="16"/>
    <n v="1"/>
    <s v="February"/>
    <x v="7"/>
    <d v="1945-02-01T00:00:00"/>
    <x v="0"/>
    <s v="SOC 1.2.45 (Air Britain Serials)"/>
    <x v="4"/>
    <x v="3"/>
    <x v="1"/>
    <x v="1"/>
    <x v="2"/>
    <x v="1"/>
    <m/>
    <n v="2"/>
    <x v="41"/>
    <x v="0"/>
    <n v="1"/>
    <x v="0"/>
    <x v="91"/>
    <x v="3"/>
  </r>
  <r>
    <n v="2266"/>
    <s v="MM183"/>
    <x v="20"/>
    <s v="128/692"/>
    <x v="0"/>
    <x v="8"/>
    <n v="1"/>
    <s v="February"/>
    <x v="7"/>
    <d v="1945-02-01T00:00:00"/>
    <x v="0"/>
    <s v="01.02.1945 1655 Transit 692 from Manston port engine lost power, returned to airfield and crashlanded wheels retracted. at Manston airfield 1715 (BCL). F/L Boothright ok, , Was A on 692 Squadron according to a picture on http://www.spitfirespares.com/SpitfireSpares.com/Pages/Mosquito.2.html Engine cut bellylanded at Manston 1.2.45 (Air Britain Serials)"/>
    <x v="2"/>
    <x v="2"/>
    <x v="2"/>
    <x v="1"/>
    <x v="2"/>
    <x v="1"/>
    <m/>
    <n v="2"/>
    <x v="41"/>
    <x v="0"/>
    <n v="1"/>
    <x v="0"/>
    <x v="66"/>
    <x v="0"/>
  </r>
  <r>
    <n v="5626"/>
    <s v="RS627"/>
    <x v="12"/>
    <n v="143"/>
    <x v="0"/>
    <x v="12"/>
    <n v="1"/>
    <s v="February"/>
    <x v="7"/>
    <d v="1945-02-01T00:00:00"/>
    <x v="0"/>
    <s v="Swung on landing hit snow bank and u/c leg collapsed Banff 1.2.45 (Air Britain Serials) 01.02.45 143 Sqn. RS627 Swung on landing at Banff and hit a snow bank at the sideof the runway, undercarriage collapsed. Crew unhurt. (Mosquito Crash Log)"/>
    <x v="2"/>
    <x v="3"/>
    <x v="23"/>
    <x v="1"/>
    <x v="2"/>
    <x v="1"/>
    <m/>
    <n v="2"/>
    <x v="41"/>
    <x v="0"/>
    <n v="1"/>
    <x v="0"/>
    <x v="131"/>
    <x v="0"/>
  </r>
  <r>
    <n v="1319"/>
    <s v="DZ637"/>
    <x v="4"/>
    <s v="627/692/627"/>
    <x v="0"/>
    <x v="8"/>
    <n v="1"/>
    <s v="February"/>
    <x v="7"/>
    <s v="1/2 February 1945"/>
    <x v="1"/>
    <s v="AZ-X on 627, Airborne 1714 1Feb45 from Woodhall Spa. Believed hit by Flak and crash-landing on a road. Crash-site not fully established. Both are buried in the Reichswald Forest War Cemetery. F/L Baker was a Canadian from Vancouver, British Columbia serving in the RAF. F/L R.Baker KIA Sgt D.G.Betts KIA. (http://lostbombers.co.uk/bomber.php?id=8460) The 617 Squadron ORB says this a/c was used by 617, for example 20 June 1944, Shannon / Herbert, coded O. Raid on Siegen (Lost Bombers) Siegen, 1/2 February 1945 Serial Range DZ630 - DZ652. 23 Mosquito B.Mk1V Series 11. Powered by Merlin 21/23 engines. Part of a batch of 250, including four built as PR.MkV111 and four NF.XV, delivered by De Havilland (Hatfield) between 5Dec42 and 21Mar43. Airborne 1714 1Feb45 from Woodhall Spa. Believed hit by Flak and crash-landing on a road. Crash-site not fully established. Both are buried in the reichswald Forest War Cemetery. F/L Baker was a Canadian from Vancouver, British Columbia serving in the RAF. F/L R.Baker KIA Sgt D.G.Betts KIA &quot; (Chorley via Lost Bombers) Missing (Siegen) 2.2.45 (Air Britain Serials) AIR 14/3460 says this aircraft was seen to have had one engine on fire before crashing."/>
    <x v="0"/>
    <x v="1"/>
    <x v="1"/>
    <x v="1"/>
    <x v="1"/>
    <x v="1"/>
    <m/>
    <n v="2"/>
    <x v="41"/>
    <x v="0"/>
    <n v="1"/>
    <x v="0"/>
    <x v="58"/>
    <x v="0"/>
  </r>
  <r>
    <n v="6543"/>
    <s v="KB498"/>
    <x v="28"/>
    <n v="139"/>
    <x v="0"/>
    <x v="8"/>
    <n v="1"/>
    <s v="February"/>
    <x v="7"/>
    <s v="1/2 February 1945"/>
    <x v="1"/>
    <s v="02.02.1943 0157 139 to Berlin from Upwood on return overshot ruway and crashed through barbed wire fence. at Upwood airfield 0624 (BCL). F/L MH Wallis ok, F/O FW Crawley DFC ok, Overshot landing and hit fence Upwood 2.2.45 (Air Britain Serials)"/>
    <x v="2"/>
    <x v="7"/>
    <x v="6"/>
    <x v="1"/>
    <x v="2"/>
    <x v="1"/>
    <m/>
    <n v="2"/>
    <x v="41"/>
    <x v="0"/>
    <n v="1"/>
    <x v="0"/>
    <x v="15"/>
    <x v="1"/>
  </r>
  <r>
    <n v="7693"/>
    <s v="KB509"/>
    <x v="28"/>
    <s v="139/162"/>
    <x v="0"/>
    <x v="8"/>
    <n v="1"/>
    <s v="February"/>
    <x v="7"/>
    <s v="1/2 February 1945"/>
    <x v="1"/>
    <s v="02.02.1945 0203 airport bombing 162 to Berlin from Bourn bombed AP 0402 from 16000ft. On return touched down and swung off runway, undercarriage lost. at Bourn airfield 0632 (BCL). P/O BAJ Way ok, Sgt KAP Fossitt ok, Swung on landing and u/c collapsed Bourn on return from Berlin 2.2.45 (Air Britain Serials)"/>
    <x v="2"/>
    <x v="7"/>
    <x v="23"/>
    <x v="1"/>
    <x v="2"/>
    <x v="1"/>
    <m/>
    <n v="2"/>
    <x v="41"/>
    <x v="0"/>
    <n v="1"/>
    <x v="0"/>
    <x v="134"/>
    <x v="1"/>
  </r>
  <r>
    <n v="1826"/>
    <s v="LR356"/>
    <x v="12"/>
    <s v="21/613/21/613"/>
    <x v="0"/>
    <x v="16"/>
    <n v="1"/>
    <s v="February"/>
    <x v="7"/>
    <s v="1/2 February 1945"/>
    <x v="1"/>
    <s v="1/2 February 1945 (FCWDv5) Time approx 0300, crashed near Braunlage cause not known, F/L D.A. Sheppard and F/O A.G. Martin both killed. (2nd TAF) ROYAL AIR FORCE BOMBER COMMAND, 1942-1945. A 250-lb GP bomb fitted to the port wing pylon of De Havilland Mosquito FB Mark VI, LR356 'YH-Y', of No. 21 Squadron RAF at Thorney Island, Hampshire. (Imperial War Museum Photo HU 1632) Missing from night Intruder over NW Germany 2.2.45 (Air Britain Serials) LR356 got lost the 2nd February, 1945 flown by Flt.Lt. B.A. Sheppard (117510) and F/O. A.G. Martin (154641). The last sortie was an intruder mission to the Hannover-Braunschweig-Magdeburg area. Both airmen were killed in the Harz-mountains. They are buried at the Hannover War Cemetery (http://www.mossie.org/forum/read.php?1,4708)"/>
    <x v="3"/>
    <x v="4"/>
    <x v="1"/>
    <x v="1"/>
    <x v="3"/>
    <x v="1"/>
    <m/>
    <n v="2"/>
    <x v="41"/>
    <x v="0"/>
    <n v="1"/>
    <x v="0"/>
    <x v="59"/>
    <x v="0"/>
  </r>
  <r>
    <n v="7774"/>
    <s v="MM224"/>
    <x v="20"/>
    <s v="105/692"/>
    <x v="0"/>
    <x v="8"/>
    <n v="1"/>
    <s v="February"/>
    <x v="7"/>
    <s v="1/2 February 1945"/>
    <x v="1"/>
    <s v="01.02.1945 1840 692 to Berlin from Graveley on return attempt to land but overshot and crashed into car. at Rougham airfield, near Bury St.Edmunds, Suffolk 2330 (BCL). F/O PJQ Back ok, F/O DTN Smith DFC ok, 1/2 February 1945, Berlin, &quot;Serial Range MM219 - MM226. 8 Mosquito B.MkXV1. Powered by Merlin 72/73 engines. Part of a batch of 152 delivered by De havilland (Hatfield) between 24Nov43 and 4Dec44. MM170 was not delivered. Airborne 1840 1Feb45 from Graveley. Onreturn, attempted to land at the USAAF base at Rougham, near Bury St.Edmunds, Suffolk. Over-ran the end of the runway at 2330, hitting a car, injuring the four civialiam occupants. The crew escaped with little more than shock and minor abrasions. F/O P.J.Q.Back F/O D.T.N.Smith DFC &quot; (Chorley via Lost Bombers) Engine cut on return overshot landing and hit car Bury St.Edmunds 1.2.45 (Air Britain Serials) 02.02.45 692 Sqn. MM224 Overshot at Rougham on return from Berlin and hit civilian car. (Mosquito Crash Log)"/>
    <x v="2"/>
    <x v="7"/>
    <x v="6"/>
    <x v="1"/>
    <x v="2"/>
    <x v="1"/>
    <m/>
    <n v="2"/>
    <x v="41"/>
    <x v="0"/>
    <n v="1"/>
    <x v="0"/>
    <x v="66"/>
    <x v="0"/>
  </r>
  <r>
    <n v="6899"/>
    <s v="NS890"/>
    <x v="12"/>
    <n v="464"/>
    <x v="0"/>
    <x v="16"/>
    <n v="1"/>
    <s v="February"/>
    <x v="7"/>
    <s v="1/2 February 1945"/>
    <x v="1"/>
    <s v="Served with 464 Sqn, under RAF control 5/44 Coded SB-B. (Brian Fillery's website) 1/2 February 1945 (FCWDv5) Coded B, lost around 0625, ftr Rheydt-Osnabrueck 250 (sic), P/O J.H. Carter KIA (2nd TAF) P/O R.S. Seaman, navigator, missing (Squadron ORB) May have been near Rheinberg/Wesel (ply eagle on Luftwaffe Bullet board, Rheinberg is just NNE of Rheydt) Missing from night intruder 2.2.45 (Air Britain Serials) 14.1.45 Ofw. Alfred Siewert Stab II./NJG 6, Mosquito W. Waibstadt 01.06.44 418 Sqn.  Note however time of Luftwaffe claim: 01 Feb 1945 Alfred Siewert Stab II./NJG6 Mosquito   23:30 W. Waibstadt (http://www.asisbiz.com/Luftwaffe/Luftwaffe-aerial-victories-1945.html) Waibstadt is 260km SE of Rheydt, and well outside 2nd TAF area of operations. MH - Erroneous information in Mosquito Crash Log (should be NS980) as follows: NS890 Starboard engine bearers collapsed in a tight turn which followed with the detatchment of the port engine. The aircraft crashed near Throop village, Hants., killing two. (Mosquito Crash Log)"/>
    <x v="3"/>
    <x v="4"/>
    <x v="1"/>
    <x v="1"/>
    <x v="3"/>
    <x v="1"/>
    <m/>
    <n v="2"/>
    <x v="41"/>
    <x v="0"/>
    <n v="1"/>
    <x v="0"/>
    <x v="46"/>
    <x v="0"/>
  </r>
  <r>
    <n v="1441"/>
    <s v="HR300"/>
    <x v="12"/>
    <s v="304FTU/47/82"/>
    <x v="3"/>
    <x v="16"/>
    <n v="2"/>
    <s v="February"/>
    <x v="7"/>
    <d v="1945-02-02T00:00:00"/>
    <x v="0"/>
    <s v="Ran out of fuel after radio failure and abandoned nr Kumbhirgram 2.2.45 (Air Britain Serials)"/>
    <x v="0"/>
    <x v="12"/>
    <x v="61"/>
    <x v="1"/>
    <x v="4"/>
    <x v="1"/>
    <m/>
    <n v="2"/>
    <x v="41"/>
    <x v="0"/>
    <n v="1"/>
    <x v="0"/>
    <x v="111"/>
    <x v="3"/>
  </r>
  <r>
    <n v="5864"/>
    <s v="KB479"/>
    <x v="28"/>
    <s v="45 Gp"/>
    <x v="5"/>
    <x v="10"/>
    <n v="2"/>
    <s v="February"/>
    <x v="7"/>
    <d v="1945-02-02T00:00:00"/>
    <x v="0"/>
    <s v="Swung on take-off and u/c collapsed Oakes Field Bahamas 2.2.45 (Air Britain Serials)"/>
    <x v="2"/>
    <x v="2"/>
    <x v="33"/>
    <x v="1"/>
    <x v="2"/>
    <x v="1"/>
    <m/>
    <n v="2"/>
    <x v="41"/>
    <x v="0"/>
    <n v="1"/>
    <x v="1"/>
    <x v="81"/>
    <x v="1"/>
  </r>
  <r>
    <n v="352"/>
    <s v="ML910"/>
    <x v="11"/>
    <s v="RAE/AAEE/Wyton/109/139/TFU"/>
    <x v="0"/>
    <x v="1"/>
    <n v="2"/>
    <s v="February"/>
    <x v="7"/>
    <d v="1945-02-02T00:00:00"/>
    <x v="0"/>
    <s v="02/02/1945 Mosquito ML910 of Telecommunications Flying Unit was damaged beyond repair on landing at Defford. (http://www.couplandbell.com/marg/crashes1945.htm) U/c jammed DBR on landing Defford 2.2.45 (Air Britain Serials)"/>
    <x v="2"/>
    <x v="2"/>
    <x v="40"/>
    <x v="1"/>
    <x v="2"/>
    <x v="1"/>
    <m/>
    <n v="2"/>
    <x v="41"/>
    <x v="0"/>
    <n v="1"/>
    <x v="1"/>
    <x v="49"/>
    <x v="0"/>
  </r>
  <r>
    <n v="38"/>
    <s v="MM155"/>
    <x v="20"/>
    <s v="692/109"/>
    <x v="0"/>
    <x v="8"/>
    <n v="2"/>
    <s v="February"/>
    <x v="7"/>
    <d v="1945-02-02T00:00:00"/>
    <x v="0"/>
    <s v="02.02.1945 1900 Training 109 from Little Staughton on return overshot attempt, port engine shut and crashed into Lancaster NG443 of 582Sqn. at Little Staughton airfield (BCL). F/L LA Bolin RCAF ok, , Engine cut on attempted overshoot crashlanded and hit Lancaster NG443 Little Staughton 2.2.45 (Air Britain Serials) 02.02.45 109 Sqn. MM155 Pilot on approach to land at Little Staughton aerodrome found himself undershooting, opened up to go around again but port engine cut, aircraft crash landed and collided with Lancaster NG443 of 582 Sqn. which was damaged. Crew unhu(Mosquito Crash Log)"/>
    <x v="2"/>
    <x v="2"/>
    <x v="2"/>
    <x v="1"/>
    <x v="2"/>
    <x v="1"/>
    <m/>
    <n v="2"/>
    <x v="41"/>
    <x v="0"/>
    <n v="1"/>
    <x v="0"/>
    <x v="18"/>
    <x v="0"/>
  </r>
  <r>
    <n v="1290"/>
    <s v="PZ245"/>
    <x v="12"/>
    <n v="239"/>
    <x v="0"/>
    <x v="2"/>
    <n v="2"/>
    <s v="February"/>
    <x v="7"/>
    <d v="1945-02-02T00:00:00"/>
    <x v="0"/>
    <s v="02.02.1945 Air Test 239 from West Raynham force landed due to starboard engine failure. in a field at Lords Farm, Deeping St.Nicholas, 5miles SSW Spalding, Lincolnshire (BCL). P/O P Falconer ok, P/O WG Armour ok, Bellylanded after engine trouble on air test Deeping St.Nicholas Lincs. 2.2.45 (Air Britain Serials) 02.02.45 239 Sqn. PZ245 Aircraft force landed in a field at Lords Farm, Deeping St. Nicholas, Lincs., after engine failure. (Mosquito Crash Log)"/>
    <x v="2"/>
    <x v="2"/>
    <x v="2"/>
    <x v="1"/>
    <x v="2"/>
    <x v="1"/>
    <m/>
    <n v="2"/>
    <x v="41"/>
    <x v="0"/>
    <n v="1"/>
    <x v="0"/>
    <x v="63"/>
    <x v="0"/>
  </r>
  <r>
    <n v="3128"/>
    <s v="RS520"/>
    <x v="12"/>
    <s v="NFDW"/>
    <x v="0"/>
    <x v="5"/>
    <n v="2"/>
    <s v="February"/>
    <x v="7"/>
    <d v="1945-02-02T00:00:00"/>
    <x v="0"/>
    <s v="According to Franks' &quot;FCL&quot;, Vol. 3, on 2 February 1945, Flying Officer Stanly Humblestone and Flight Lieutenant C. A. Walker were flying a Mosquito VI, RS520, of the Night Fighter Development Wing (or NFDW). On a &quot;Ranger&quot; sortie, both pilots died when the aircraft was lost off the Danish Coast. F/L Clifford Arthur Walker, the pilot, as RCAF. From Fort William, Ont. Killed in action Feb 2/45, age 23. Mosquito aircraft RS520 failed to return from a raid against the aerodrome at Tirstrup, Germany. The RAF navigator was also killed. (Floyd Williston?) 02.02.1945 am Ranger NFDW, lost off danish coast. Lost without trace (FCL). F/L CA Walker +, F/O S Humblestone +, No known graves, no further info. Aircraft assigned to Night Fighter Development Wing (NFDW) Missing 22.2.45 (Air Britain Serials) CWGC confirms 2 February."/>
    <x v="3"/>
    <x v="4"/>
    <x v="1"/>
    <x v="1"/>
    <x v="3"/>
    <x v="1"/>
    <m/>
    <n v="2"/>
    <x v="41"/>
    <x v="0"/>
    <n v="1"/>
    <x v="0"/>
    <x v="141"/>
    <x v="0"/>
  </r>
  <r>
    <n v="5771"/>
    <s v="PZ314"/>
    <x v="12"/>
    <n v="21"/>
    <x v="0"/>
    <x v="16"/>
    <n v="2"/>
    <s v="February"/>
    <x v="7"/>
    <s v="2/3 February 1945"/>
    <x v="1"/>
    <s v="Piloted by CO W/C Dale DFC, age 39 (sic). W/C Ivor Gordon Easton &quot;Daddy&quot; Dale was indeed 39. His navigator was F/O Kenneth Arthur Hackett. PZ 314 was the Mosquito, as Mark says. I don't have an aircraft code letter, for this Mossie. Both airmen are buried in the Sittard War Cemetery. (Neil Hutchinson) Have no code letter either but can add that they had engine problems and crashed at Ophoven, 1½ km SW of Sittard, 23.45h. Dale C/O 21 Sqdn. (Henk Welting) 2/3 February 1945 (FCWDv5) Lost around 2300, W/C I.G.E. Dale and F/O K.A. Hackett both KIA, crashed west of Aachen (2nd TAF) May have been YH-D (Adriano Baumgartner) Abandoned on night intruder over Netherlands 2.2.45 (Air Britain Serials)"/>
    <x v="0"/>
    <x v="8"/>
    <x v="1"/>
    <x v="1"/>
    <x v="4"/>
    <x v="1"/>
    <m/>
    <n v="2"/>
    <x v="41"/>
    <x v="0"/>
    <n v="1"/>
    <x v="0"/>
    <x v="48"/>
    <x v="0"/>
  </r>
  <r>
    <n v="987"/>
    <s v="DZ272"/>
    <x v="2"/>
    <s v="307/264/54OTU/51OTU"/>
    <x v="0"/>
    <x v="7"/>
    <n v="3"/>
    <s v="February"/>
    <x v="7"/>
    <d v="1945-02-03T00:00:00"/>
    <x v="0"/>
    <s v="U/c collapsed on landing Cranfield 3.2.45 (Air Britain Serials)"/>
    <x v="2"/>
    <x v="2"/>
    <x v="27"/>
    <x v="1"/>
    <x v="2"/>
    <x v="1"/>
    <m/>
    <n v="2"/>
    <x v="41"/>
    <x v="0"/>
    <n v="1"/>
    <x v="1"/>
    <x v="110"/>
    <x v="0"/>
  </r>
  <r>
    <n v="3126"/>
    <s v="HK513"/>
    <x v="17"/>
    <s v="307/29"/>
    <x v="0"/>
    <x v="2"/>
    <n v="3"/>
    <s v="February"/>
    <x v="7"/>
    <d v="1945-02-03T00:00:00"/>
    <x v="0"/>
    <s v="Bounced on landing overshot and overturned Hunsdon 3.2.45 (Air Britain Serials) 03.02.45 29 Sqn. HK513 Pilot landed too fast at Hunsdon aerodrome, bounced, overshot runway and overturned. Crew unhurt. (Mosquito Crash Log)"/>
    <x v="2"/>
    <x v="3"/>
    <x v="85"/>
    <x v="1"/>
    <x v="2"/>
    <x v="1"/>
    <m/>
    <n v="2"/>
    <x v="41"/>
    <x v="0"/>
    <n v="1"/>
    <x v="0"/>
    <x v="31"/>
    <x v="2"/>
  </r>
  <r>
    <n v="4515"/>
    <s v="HX967"/>
    <x v="12"/>
    <s v="605/60OTU"/>
    <x v="0"/>
    <x v="7"/>
    <n v="3"/>
    <s v="February"/>
    <x v="7"/>
    <d v="1945-02-03T00:00:00"/>
    <x v="0"/>
    <s v="Ditched off Caernarvon coast 3.2.45 cause unknown (Air Britain Serials) 03.02.45 60 OTU. HX967 Ditched in sea off Caernarfonshire coast. Aircraft was seen to ditch, but before the rescue party could reach the area, the crew had drowned with the dinghy only fifty yards away from them. (Mosquito Crash Log) HESKETH, Jess - W/O (Pilot) - 1534931 - RAFVR - Ashton-Under-Lyne (Hurst) Cemetery, Lancashire.[ with Poole in Mosquito FB.VI - HX967 - 60 OTU ]. POOLE, Frederick Albert - Sgt (Nav) - 1615650 - RAFVR - Woodgrange Park Cemetery, East Ham, Essex. [ with Hesketh in Mosquito FB.VI - HX967 - 60 OTU ]. (http://www.rafcommands.com/forum/showthread.php?17910-450203-Unaccounted-Airwoman-amp-Airmen-03-02-1945)_x000a__x000a_This is the entry from the No.60 OTU ORB relating to the loss of HX967:_x000a__x000a_ February 3rd 1945, “Fatal Accident. F/S Hesketh and Sgt Poole of No.40 Course were killed in an accident the cause of which is as yet unknown. Their aircraft crashed into the sea nr St. Ormes Head at 1607 hours. Only 7 days ago, this same crew had made a successful S/L Landing at Hawarden.”_x000a__x000a_And this entry is from the RAF Valley station ORB:_x000a__x000a_ February 3rd 1945, “During the day of operational weather traffic was light. At 1606 hours a Mayday call from a Mosquito from High Ercall was heard on World Guard. The F.C.L.O at North West Filter Room was immediately informed and the B.A.T.F. Flight Oxford on exercise was diverted to the Great Orme area as the pilot had been heard to say he was near there. A second B.A.T. Flight Oxford was scrambled to search and a Mosquito from High Ercall also assisted. A third B.A.T. Flight Oxford was sent to the vicinity. At 1620 hours F.C.L.O. North West Filter Room reported the aircraft had ditched near Little Orme Head and that air/sea rescue action had been taken. At 1647 F/O Sinclaire (the second B.A.T. Flight Oxford) reported that he was circling a dinghy and a minute later the Mosquito from High Ercall made the same report. F/O Sinclaire led a rescue boat to the dinghy and at 1705 it was reported that the crew had been picked up. Unfortunately one was dead and the other severely injured._x000a_ Wreckage reported in the Welsh Mountains yesterday had now been identified as that of a B.26 which left St Mawgan for Burtonwood on the 1st of February, the five members of the crew being all killed.”  (Alan Clarke of http://www.peakdistrictaircrashes.co.uk/  on http://www.rafcommands.com/forum/showthread.php?17910-450203-Unaccounted-Airwoman-amp-Airmen-03-02-1945)"/>
    <x v="2"/>
    <x v="2"/>
    <x v="50"/>
    <x v="1"/>
    <x v="2"/>
    <x v="1"/>
    <m/>
    <n v="2"/>
    <x v="41"/>
    <x v="0"/>
    <n v="1"/>
    <x v="1"/>
    <x v="29"/>
    <x v="0"/>
  </r>
  <r>
    <n v="5426"/>
    <s v="MM151"/>
    <x v="20"/>
    <s v="692/105"/>
    <x v="0"/>
    <x v="8"/>
    <n v="3"/>
    <s v="February"/>
    <x v="7"/>
    <d v="1945-02-03T00:00:00"/>
    <x v="0"/>
    <s v="03.02.1945 1736 105 to Würzburg from Bourn on return low on fuel both engines cut, changed course for Knocke-Le-Zoute airfield B, crashed on approach. on approach to Knocke-Le-Zout airfield without trace 2202 (BCL). F/L DM Smith inj, Sgt KR Aspden inj, Ran short of fuel on return and feather one engine overshot landing and other engine cut crashlanded Knocke 4.2.45 (Air Britain Serials)"/>
    <x v="2"/>
    <x v="7"/>
    <x v="61"/>
    <x v="1"/>
    <x v="2"/>
    <x v="1"/>
    <m/>
    <n v="2"/>
    <x v="41"/>
    <x v="0"/>
    <n v="1"/>
    <x v="0"/>
    <x v="4"/>
    <x v="0"/>
  </r>
  <r>
    <n v="1937"/>
    <s v="DZ437"/>
    <x v="4"/>
    <s v="109/1655MTU/NTU"/>
    <x v="0"/>
    <x v="7"/>
    <n v="3"/>
    <s v="February"/>
    <x v="7"/>
    <d v="1945-02-03T00:00:00"/>
    <x v="1"/>
    <s v="Crashed on take-off Warboys 3.2.45 (Air Britain Serials) 03.02.45 PFNTU. DZ437 Aircraft crashed on take-off eight hundred yards S.E. of Warboys aerodrome. Crew unhurt. (Mosquito Crash Log)     PFNTU3/02/1945 Training DZ437 Mosquito IV T/o 2008 Warboys and crashed almost immediately some 800 yards SE of the airfield. Both officers were taken to RAF Hospital Ely. F/O A JBodger DFC F/Lt G HHart (http://www.156squadron.com/display_newpff_roll.asp?ID=PFNTU)"/>
    <x v="2"/>
    <x v="2"/>
    <x v="18"/>
    <x v="1"/>
    <x v="2"/>
    <x v="1"/>
    <m/>
    <n v="2"/>
    <x v="41"/>
    <x v="0"/>
    <n v="1"/>
    <x v="1"/>
    <x v="135"/>
    <x v="0"/>
  </r>
  <r>
    <n v="2908"/>
    <s v="LR529"/>
    <x v="10"/>
    <s v="1655MTU/16OTU"/>
    <x v="0"/>
    <x v="7"/>
    <n v="3"/>
    <s v="February"/>
    <x v="7"/>
    <s v="3/4 February 1945"/>
    <x v="1"/>
    <s v="04/02/1945 Mosquito LR529 of 16 OTU sideslipped into the ground at Barford St John. Pilot F/O Jackson was killed. (http://www.couplandbell.com/marg/crashes1945.htm) &quot;serial Range MM112 - MM156. 45 Mosquito B.MkXV1. Powered by Merlin 72/73 engines. Part of a batch of of 152 delivered by De Havilland (Hatfield) between 24Nov43 and 4Dec44. MM170 was not delivered. MM151 was initially delivered to No.692 Sqdn 2Jul44 ex-works, transferred four days later to 105 Sqdn. Airborne 1736 3feb45 from Bourn. Homebound, low on fuel and with the starboard engine feathered, the crew diverted to Knocke-le- Zoute, Belgium. On final approach the port engine cut due to fuel shortage causing the Mosquito to crash at at 2202. F/L D.M.Smith Inj Sgt K.R.Aspden Inj &quot; (Chorley via Lost Bombers) MH - should this be 3/4 March to Wurzburg? Engine overspeeded flew into ground on emergency approach 3m W of Barford St.John 4.2.45 DBF (Air Britain Serials) 04.02.45 16 OTU. LR529 Engine over speeded, pilot was unable to feather prop and aircraft side- slipped into ground three miles west of Barford St. John, killing one. (Mosquito Crash Log) JACKSON, Derek - P/O (Pilot) - 160940 - RAFVR - Whitley Bay (Hartley South) Cemetery, Northumberland. [ Mosquito III - LR529 - 16 OTU ]. (http://www.rafcommands.com/forum/showthread.php?17911-450204-Unaccounted-Airmen-04-02-1945)"/>
    <x v="2"/>
    <x v="2"/>
    <x v="61"/>
    <x v="1"/>
    <x v="2"/>
    <x v="1"/>
    <m/>
    <n v="2"/>
    <x v="41"/>
    <x v="0"/>
    <n v="1"/>
    <x v="1"/>
    <x v="140"/>
    <x v="2"/>
  </r>
  <r>
    <n v="6902"/>
    <s v="PZ452"/>
    <x v="12"/>
    <n v="464"/>
    <x v="0"/>
    <x v="16"/>
    <n v="3"/>
    <s v="February"/>
    <x v="7"/>
    <s v="3/4 February 1945"/>
    <x v="1"/>
    <s v="Served with 464 Sqn, under RAF control 11/44 to 2/2/45 Coded SB-Y. hit house during low-level sortie Hordean. (Brian Fillery's website) 2/2/45, coded Y, hit house after descending through cloud on homeward flight, P/O Wicky, P/O Mountford both KIA. Crashed Hordean in poor visibility at around 0045 3/4 February 1945, P/O E.G. Wicky and P/O Mountford both KIA (2nd TAF) Location Horndean (Squadron ORB) Hit house descending through cloud on return from night intruder Horndean Hants. 4.2.45 (Air Britain Serials) 04.02.45 464 Sqn. PZ452 Pilot was letting down through tow cloud when aircraft hit the top of a house at Horndean, Hants, killing two. (Mosquito Crash Log)"/>
    <x v="2"/>
    <x v="7"/>
    <x v="26"/>
    <x v="1"/>
    <x v="2"/>
    <x v="1"/>
    <m/>
    <n v="2"/>
    <x v="41"/>
    <x v="0"/>
    <n v="1"/>
    <x v="0"/>
    <x v="46"/>
    <x v="0"/>
  </r>
  <r>
    <n v="1806"/>
    <s v="DZ292"/>
    <x v="2"/>
    <s v="410/307/51OTU"/>
    <x v="0"/>
    <x v="7"/>
    <n v="4"/>
    <s v="February"/>
    <x v="7"/>
    <d v="1945-02-04T00:00:00"/>
    <x v="0"/>
    <s v="Engines lost power bellylanded at Henlow 4.2.45 (Air Britain Serials)"/>
    <x v="2"/>
    <x v="2"/>
    <x v="2"/>
    <x v="1"/>
    <x v="2"/>
    <x v="1"/>
    <m/>
    <n v="2"/>
    <x v="41"/>
    <x v="0"/>
    <n v="1"/>
    <x v="1"/>
    <x v="110"/>
    <x v="0"/>
  </r>
  <r>
    <n v="3199"/>
    <s v="HX911"/>
    <x v="12"/>
    <s v="85/464/60OTU"/>
    <x v="0"/>
    <x v="7"/>
    <n v="4"/>
    <s v="February"/>
    <x v="7"/>
    <d v="1945-02-04T00:00:00"/>
    <x v="0"/>
    <s v="Engine cut on take-off swung on landing and u/c raised to stop High Ercall 4.2.45 (Air Britain Serials)"/>
    <x v="2"/>
    <x v="2"/>
    <x v="2"/>
    <x v="1"/>
    <x v="2"/>
    <x v="1"/>
    <m/>
    <n v="2"/>
    <x v="41"/>
    <x v="0"/>
    <n v="1"/>
    <x v="1"/>
    <x v="29"/>
    <x v="0"/>
  </r>
  <r>
    <n v="3978"/>
    <s v="KB313"/>
    <x v="8"/>
    <s v="112 Wg"/>
    <x v="2"/>
    <x v="1"/>
    <n v="4"/>
    <s v="February"/>
    <x v="7"/>
    <d v="1945-02-04T00:00:00"/>
    <x v="0"/>
    <s v="to USAAF as 43-34925 Lost wing recovering from dive after take-off Amherst NS 4.2.45 (Air Britain Serials)  430707 THORNGREN, PAUL M F-8 43-34925 PETERSON FIELD, CO (http://www.accident-report.com/world/namerica/slist/peterson.html   430707   F-8  43-34925 373 BH&amp;ABS    Peterson AAF, CO    TOA  4  Thorngren, Paul M  USA  CO  Peterson AAF, CO  (http://www.aviationarchaeology.com/src/dbasn.asp?SN=43-34925&amp;Submit4=Go) BRADLEY, John Frederick Michael - Captain - RAFTC - Calgary (St. Mary's) Cemetery, Alberta, Canada. [ Mosquito B.20 - KB313 - 112 Wing (RAF FC)]. (http://www.rafcommands.com/forum/showthread.php?17911-450204-Unaccounted-Airmen-04-02-1945)"/>
    <x v="2"/>
    <x v="2"/>
    <x v="8"/>
    <x v="1"/>
    <x v="2"/>
    <x v="1"/>
    <m/>
    <n v="2"/>
    <x v="41"/>
    <x v="0"/>
    <n v="1"/>
    <x v="1"/>
    <x v="71"/>
    <x v="1"/>
  </r>
  <r>
    <n v="1447"/>
    <s v="RS629"/>
    <x v="12"/>
    <n v="248"/>
    <x v="0"/>
    <x v="12"/>
    <n v="4"/>
    <s v="February"/>
    <x v="7"/>
    <d v="1945-02-04T00:00:00"/>
    <x v="0"/>
    <s v="Engine feathered due to vibration on RP exercise lost height and hit pole during forced landing Birkenbog Fordyce Banff 4.2.45 DBF (Air Britain Serials) 04.02.45 248 Sqn. RS629 Port engine feathered, aircraft was unable to maintain height and struck anti invasion pole on landing at Birken Bog, Fordyce, Banffshire. (Mosquito Crash Log) Mosquito of 248 Sqn, Banff, with port engine feathered, made forced landing at Cairnton Farm, near Fordyce.  Hit invasion pole at Birkenbog Farm on the way down. Crew uninjured, and seen walking towards Fordyce. (World War Two in the Portsoy Area, researched by Findlay Pirie)"/>
    <x v="2"/>
    <x v="2"/>
    <x v="148"/>
    <x v="1"/>
    <x v="2"/>
    <x v="1"/>
    <m/>
    <n v="2"/>
    <x v="41"/>
    <x v="0"/>
    <n v="1"/>
    <x v="0"/>
    <x v="52"/>
    <x v="0"/>
  </r>
  <r>
    <n v="1560"/>
    <s v="MM199"/>
    <x v="20"/>
    <s v="105/128"/>
    <x v="0"/>
    <x v="8"/>
    <n v="4"/>
    <s v="February"/>
    <x v="7"/>
    <s v="4/5 February 1945"/>
    <x v="1"/>
    <s v="04.02.1945 1806 128 to Hannover from Wyton hit by FLAK, crashed and totally destroyed according german papers by Mayor of Benthe. NW Ronnenberg towards Benthe, 9km SW centre Hannover (BCL). F/L JK Wood RAAF +, F/O R Poole +, both rest in Hannover War Cem. The mayor's recollection was that two Mosquitos had approached at low level, one was hit by light flak and burst into flames, and after circling for half an hour (sic) it finally crashed, killing the crew. (Wood's casualty file at www.naa.gov.au) A German report says Mosquito came down at 1948 hours, 1 1/2 km NW of Ronnonberg, SW of Hannover (http://www.footnote.com/image/38615566/Mosquito%7Cmosquitoes/#38614856) 4/5 February, Hannover &quot;Serial Range MM181 - MM205. 25 Mosquito B.MkXV1. Powered by Merlin 72/73 engines. Delivered by De Havilland (Hatfield) between 24Nov43 and 4Dec44. MM170 was not delivered. Airborne 1806 4feb45 from Wyton. Hit by Flak, and, according to captured enemy papers, totally destroyed after crashing NW of Ronnenberg and towards benthe, 9 km SW from the centre of hannover. Both are buried in the Hannover War Cemetery. Details pertaining to this loss were communicated to the Commanding Officer Notts Yeomanry by the Burgomeister of Berthe. F/L J.K.Wood RAAF KIA F/O R.Poole KIA &quot; (Chorley via Lost Bombers) Missing (Hannover) 5.2.45 (Air Britain Serials)_x000a__x000a_HW 5/661, message CX/MSS/R.458/C/27 (2)_x000a__x000a_&quot;Two communications from GELIP ((Luftgau)) XI Ic, to Enemy Equipment Investigation Centre Haupting VERRES GAF Station WUNSDORF, dated 8/2:- ((2)) Subject: Crash office £Absturzstelle£ on 4/2. 1) 1848 hrs, 1.5 km N.W. of RONNENBERG, 9.3 km S.W. of HANNOVER, GU 73. Mosquito. 100% damage. Markings MM 49. 2 dead, buried in VAHRENWALD.&quot;_x000a__x000a_This was 128 Sqn Mosquito MM199. The time would be 1948 hrs German time._x000a__x000a_(http://www.rafcommands.com/forum/showthread.php?13069-Flak-Division-Positions)"/>
    <x v="0"/>
    <x v="1"/>
    <x v="1"/>
    <x v="1"/>
    <x v="1"/>
    <x v="1"/>
    <m/>
    <n v="2"/>
    <x v="41"/>
    <x v="0"/>
    <n v="1"/>
    <x v="0"/>
    <x v="112"/>
    <x v="0"/>
  </r>
  <r>
    <n v="6228"/>
    <s v="PZ235"/>
    <x v="12"/>
    <n v="418"/>
    <x v="0"/>
    <x v="16"/>
    <n v="4"/>
    <s v="February"/>
    <x v="7"/>
    <s v="4/5 February 1945"/>
    <x v="1"/>
    <s v="04.02.1945 Evening Patrol 418 to Zwolle and Osnabrück area from Hartfort Bridge . Lost without trace (FCL). F/O M Ewaschuk +, F/O RMM Strattan +, both buried in Winterswijk Cem First mentioned in ORB, 3/4 January 1945; missing from operations, 4/5 February 1945; F/L M. Ewaschuk killed. Letter &quot;M&quot; in ORB dated 3/4 January 1945. (Hugh Halliday) Coded M. Lost around 2230 on 4/5 February, F/O M. Ewanschuck and F/O R.M.M. Stratton both KIA, ftr Zwolle-Osnabrueck (2nd TAF) Missing on night patrol nr Osnabruck 4.2.45 (Air Britain Serials) Came down at Haart (5km SE of Aalten at 0130 (Verliesregister)"/>
    <x v="3"/>
    <x v="4"/>
    <x v="1"/>
    <x v="1"/>
    <x v="3"/>
    <x v="1"/>
    <m/>
    <n v="2"/>
    <x v="41"/>
    <x v="0"/>
    <n v="1"/>
    <x v="0"/>
    <x v="30"/>
    <x v="0"/>
  </r>
  <r>
    <n v="4373"/>
    <s v="NS730"/>
    <x v="18"/>
    <s v="USAAF"/>
    <x v="0"/>
    <x v="4"/>
    <n v="4"/>
    <s v="February"/>
    <x v="7"/>
    <d v="1945-02-04T00:00:00"/>
    <x v="2"/>
    <s v="653BS 25BG, 8th Air Force. Pilot Rouse, Wallace B. Take Off Accident at Exeter. Category 4 damage, 04 February 1945. (http://www.aviationarchaeology.com) 450204 ROUSE, WALLACE B MOSQUITO NS-730 EXETER, UK 25 (Thomas Ensminger) SOC 21.2.45 (Air Britain Serials)"/>
    <x v="2"/>
    <x v="3"/>
    <x v="18"/>
    <x v="1"/>
    <x v="2"/>
    <x v="1"/>
    <m/>
    <n v="2"/>
    <x v="41"/>
    <x v="0"/>
    <n v="1"/>
    <x v="0"/>
    <x v="33"/>
    <x v="0"/>
  </r>
  <r>
    <n v="282"/>
    <s v="HX981"/>
    <x v="12"/>
    <s v="487/21/107/51OTU"/>
    <x v="0"/>
    <x v="7"/>
    <n v="5"/>
    <s v="February"/>
    <x v="7"/>
    <d v="1945-02-05T00:00:00"/>
    <x v="0"/>
    <s v="Broke up in cloud on navex 5.2.45 (Air Britain Serials) 05.02.45 51 OTU. HX981 Aircraft entered cloud at 11 ,000 feet, pilot lost control, aircraft iced up and broke up coming out of cloud at 500 feet, pilot was thrown out and chute opened, but navigator was killed. (Mosquito Crash Log)"/>
    <x v="2"/>
    <x v="2"/>
    <x v="35"/>
    <x v="1"/>
    <x v="2"/>
    <x v="1"/>
    <m/>
    <n v="2"/>
    <x v="41"/>
    <x v="0"/>
    <n v="1"/>
    <x v="1"/>
    <x v="110"/>
    <x v="0"/>
  </r>
  <r>
    <n v="6690"/>
    <s v="KB469"/>
    <x v="28"/>
    <s v="16OTU"/>
    <x v="0"/>
    <x v="7"/>
    <n v="5"/>
    <s v="February"/>
    <x v="7"/>
    <d v="1945-02-05T00:00:00"/>
    <x v="0"/>
    <s v="05/02/1945 Mosquito KB469 of 16 OTU suffered a collapsed undercarriage at Barford St John. Pilot F/Lt J F Marshall DFC AFC was OK (http://www.couplandbell.com/marg/crashes1945.htm) Swung on take-off and u/c collapsed Barford St.John 5.2.45 (Air Britain Serials)"/>
    <x v="2"/>
    <x v="2"/>
    <x v="33"/>
    <x v="1"/>
    <x v="2"/>
    <x v="1"/>
    <m/>
    <n v="2"/>
    <x v="41"/>
    <x v="0"/>
    <n v="1"/>
    <x v="1"/>
    <x v="140"/>
    <x v="1"/>
  </r>
  <r>
    <n v="3623"/>
    <s v="PF412"/>
    <x v="20"/>
    <s v="109/128"/>
    <x v="0"/>
    <x v="8"/>
    <n v="5"/>
    <s v="February"/>
    <x v="7"/>
    <d v="1945-02-05T00:00:00"/>
    <x v="0"/>
    <s v="05.02.1945 Air from Wyton crash landed following engine failure. at Wyton airfield (BCL). F/L TA Empson RNZAF ok. Engine cut on air test crashlanded Wyton 5.2.45 DBR (Air Britain Serials)"/>
    <x v="2"/>
    <x v="2"/>
    <x v="2"/>
    <x v="1"/>
    <x v="2"/>
    <x v="1"/>
    <m/>
    <n v="2"/>
    <x v="41"/>
    <x v="0"/>
    <n v="1"/>
    <x v="0"/>
    <x v="112"/>
    <x v="6"/>
  </r>
  <r>
    <n v="2706"/>
    <s v="MM115"/>
    <x v="20"/>
    <s v="1655MTU/139/571"/>
    <x v="0"/>
    <x v="8"/>
    <n v="5"/>
    <s v="February"/>
    <x v="7"/>
    <s v="5/6 February 1945"/>
    <x v="1"/>
    <s v="06.02.1945 0215 571 to Berlin from Oakington . Lost without trace (BCL). F/O KCS Legge +, F/O BO Davis +, no further info LEGGE, KENNETH CHARLES SEYMOUR _x000a_Initials: K C S _x000a_Nationality: United Kingdom _x000a_Rank: Flying Officer _x000a_Regiment/Service: Royal Air Force Volunteer Reserve _x000a_Unit Text: 571 Sqdn. _x000a_Age: 31 _x000a_Date of Death: 06/02/1945 _x000a_Service No: 144177 _x000a_Additional information: Son of William Ward Seymour Legge, and of Mary Elizabeth Legge, M.B.E., of Finchley, Middlesex; husband of Ruby Legge. _x000a_Casualty Type: Commonwealth War Dead _x000a_Grave/Memorial Reference: Panel 267. _x000a_Memorial: RUNNYMEDE MEMORIAL _x000a_Name: DAVIS, BASIL OWEN _x000a_Initials: B O _x000a_Nationality: United Kingdom _x000a_Rank: Flying Officer _x000a_Regiment/Service: Royal Air Force Volunteer Reserve _x000a_Unit Text: 571 Sqdn. _x000a_Age: 32 _x000a_Date of Death: 06/02/1945 _x000a_Service No: 162484 _x000a_Additional information: Son of Alfred Owen Davis and Pearl Lillian Davis; husband of Ruth Mabel Davis, of Woodchester, Gloucestershire. A.C.A. _x000a_Casualty Type: Commonwealth War Dead _x000a_Grave/Memorial Reference: Panel 266. _x000a_Memorial: RUNNYMEDE MEMORIAL _x000a_MM115 _x000a_Squadron 571 _x000a_X1D 8K-X _x000a_Operation Berlin _x000a_Date 1 5th February 1945 _x000a_Date 2 6th February 1945 _x000a__x000a__x000a_Further Information_x000a_&quot;Serial Range MM112 - MM156. 45 Mosquito B.MkXV1. Powered by Merlin 72/73 engines. Part of a batch of 152 delivered by De Havilland (Hatfield) between 24Nov43 and 4Dec45. MM170 was undelivered. Airborne 0215 6Feb45 from Oakington. Lost without trace. Both are commemorated on the Runnymede memorial. Mary Elizabeth Legge, mother of F/O legge, held the MBE while F/O Davis was an Associate of the Institute of Chartered Accountants. F/O K.C.S.Legge KIA F/O B.O.Davis KIA &quot; _x000a_(Lost Bombers) Missing (Berlin) 6.2.45 (Air Britain Serials)"/>
    <x v="3"/>
    <x v="4"/>
    <x v="1"/>
    <x v="1"/>
    <x v="3"/>
    <x v="1"/>
    <m/>
    <n v="2"/>
    <x v="41"/>
    <x v="0"/>
    <n v="1"/>
    <x v="0"/>
    <x v="90"/>
    <x v="0"/>
  </r>
  <r>
    <n v="6567"/>
    <s v="A52-46"/>
    <x v="24"/>
    <s v="5OTU"/>
    <x v="7"/>
    <x v="7"/>
    <n v="6"/>
    <s v="February"/>
    <x v="7"/>
    <d v="1945-02-06T00:00:00"/>
    <x v="0"/>
    <s v="02.1945 5 OTU from landing accident, converted to components. at Williamstown airfield, New South Wales (MIAS). Built as F.B.40. Delivered during December 1944. Final disposition: converted to components after landing accident at Williamstown, NSW, February 1945. (Beaufort, Beaufighter and Mosquito in Australian Service, Stewart Wilson, 1990) Overshot and ground looped Williamtown NSW 06.02.45 (Air Britain Serials)"/>
    <x v="2"/>
    <x v="2"/>
    <x v="6"/>
    <x v="1"/>
    <x v="2"/>
    <x v="1"/>
    <m/>
    <n v="2"/>
    <x v="41"/>
    <x v="0"/>
    <n v="1"/>
    <x v="1"/>
    <x v="124"/>
    <x v="5"/>
  </r>
  <r>
    <n v="28"/>
    <s v="DD687"/>
    <x v="5"/>
    <s v="23/54OTU"/>
    <x v="0"/>
    <x v="7"/>
    <n v="7"/>
    <s v="February"/>
    <x v="7"/>
    <d v="1945-02-07T00:00:00"/>
    <x v="0"/>
    <s v="The Air Britain Serials books say this aircraft crashed at High Ercall on 8 May 1944, after the undercarriage collapsed on landing, crew safe. Dave McIntosh describes exactly such an accident, during the same general time period, in &quot;Terror in the Starboard Seat&quot;. Hit by Halifax MZ625 after landing Topcliffe 7.2.45 (Air Britain Serials) 08.05.44 60 MTU. DD687 Undercarriage collapsed on landing at High Ercall aerodrome, crew safe. (Mosquito Crash Log)"/>
    <x v="2"/>
    <x v="2"/>
    <x v="19"/>
    <x v="1"/>
    <x v="2"/>
    <x v="1"/>
    <m/>
    <n v="2"/>
    <x v="41"/>
    <x v="0"/>
    <n v="1"/>
    <x v="1"/>
    <x v="115"/>
    <x v="0"/>
  </r>
  <r>
    <n v="818"/>
    <s v="MM182"/>
    <x v="20"/>
    <n v="692"/>
    <x v="0"/>
    <x v="8"/>
    <n v="7"/>
    <s v="February"/>
    <x v="7"/>
    <s v="7/8 February 1945"/>
    <x v="1"/>
    <s v="08.02.1945 2012 692 to Mainz from Graveley . Lost without trace (BCL). F/O PB Doran +, Sgt DH Beckolt pow, Doran buried in Rheinsberg War Cem. Crashed near Berglicht (http://www.geiger-roland.de/HistorischeForschung/absturz1939%201945.pdf) Berglicht, Kreis St. Wendel? (engine failure) MM182 crashed in wooded area near Berglicht im Wald, Rheinland-Pfalz. Cause of loss was an engine fire and was not due to enemy action (Rod McKenzie) Footprints on the Sands of Time has your D.H. Beckolt, as Sgt D.H. Beckett, 692 sqdn Mosquito MM152, pow camp not known, back in UK 11/5/45, this also matches with Ross's pow files on this site.[/ (http://www.rafcommands.com/forum/showthread.php?t=3985&amp;highlight=MOsquito) 7/8 Feb, Mainz, Serial Range MM181 - MM205. 25 Mosquito B.MkXV1. Powered by Merlin 72/73 engines. Part of a batch of 152 delivered by De Havilland (Hatfield) between 24Nov43 and 4Dec44. MM170 was not delivered. Airborne 2012 7Feb45 from Graveley. Cause of loss and crash-site not established. F/O Doran who was on his 53rd operation, is buried in Rheinberg War Cemetery. F/O P.B.Doran KIA Sgt D.H.Beckolt PoW &quot; (Chorley via Lost Bombers) Missing (Mainz) 8.2.45 (Air Britain Serials)"/>
    <x v="0"/>
    <x v="18"/>
    <x v="1"/>
    <x v="1"/>
    <x v="4"/>
    <x v="1"/>
    <m/>
    <n v="2"/>
    <x v="41"/>
    <x v="0"/>
    <n v="1"/>
    <x v="0"/>
    <x v="66"/>
    <x v="0"/>
  </r>
  <r>
    <n v="5215"/>
    <s v="NT176"/>
    <x v="12"/>
    <n v="169"/>
    <x v="0"/>
    <x v="17"/>
    <n v="7"/>
    <s v="February"/>
    <x v="7"/>
    <s v="7/8 February 1945"/>
    <x v="1"/>
    <s v="7/8 February 1945 (FCWDv5) between Terlinden [Limburg] &amp; Hoogcruts (Rod McKenzie) 7/8 February, VI-C, &quot;Serial Range NT169 - NT207. 39 Mosquito FB.V1. Powered by Merlin 25 engines. Part of a batch of 250, including NT220, NT224 and NT225 built as FB.XV111, ordered 17mar43 and delivered by De havilland (Hatfield) between 25 Jan 44 and 19 May 44. Airborne 2226 7 Feb 45 from Great Massingham to operate in the Bonn area. Cause of loss not established. Crashed between Terlinden (Limburg) and Hoogcruts, two hamlets practically on Holland's border with Belgium and 13 km SE of Maastricht. Both are are buried in Venray War Cemetery, having been brought here from the US Military Cemetery at Margraten. F/L J.B.J.Smith KIA F/O K.R.Goldthorpe KIA &quot; (Chorley via Lost Bombers) Missing from bomber support mission to Bonn 8.2.45 (Air Britain Serials)"/>
    <x v="3"/>
    <x v="4"/>
    <x v="1"/>
    <x v="1"/>
    <x v="3"/>
    <x v="1"/>
    <m/>
    <n v="2"/>
    <x v="41"/>
    <x v="0"/>
    <n v="1"/>
    <x v="0"/>
    <x v="65"/>
    <x v="0"/>
  </r>
  <r>
    <n v="6028"/>
    <s v="PZ348"/>
    <x v="12"/>
    <n v="141"/>
    <x v="0"/>
    <x v="17"/>
    <n v="7"/>
    <s v="February"/>
    <x v="7"/>
    <s v="7/8 February 1945"/>
    <x v="1"/>
    <s v="08.02.1945 2200 141 Bomber Support from Little Snoring shot down by NF, crashed and exploded. at Hollage, 3km W of centre Wallenhorst (BCL). S/L PA Bates DFC +, F/O WG Cadman DFC +, both lie in Hannover War Cem 7/8 February 1945 (FCWDv5) The report at http://www.footnote.com/image/38615566/Mosquito%7Cmosquitoes/#38614902 seems to apply to NS583, not to PZ348, especially given burial location of American crew members just east of Detmold. 7/8 February 1945 TW-J, &quot;Serial Range PZ330 - PZ358. 29 Mosquito FB.MkV1. Powered by Merlin 25 engines. Part of a batch of 250, including nine built as FB.MkXV111, delivered by De Havilland (Hatfield) between 16May44 and 19Jun45. Airborne 2200 7Feb45 from Little Snoring. Shot down by a night- fighter, crashed and exploded at Hollage, 3 km W from the centre of Wallenhorst. Both airmen are buried in Hannover War cemetery. F/O Cadman's father was Maj. William henry Cadman MBE. enemy papers relating to this loss say the Mosquito was 98 percent destroyed. S/L P.A.Bates DFC KIA F/O W.G.Cadman DFC KIA S/L Bates was 'A' Flight Commander. &quot; (Chorley via Lost Bombers) SOC 8.2.45 (Air Britain Serials)"/>
    <x v="0"/>
    <x v="16"/>
    <x v="1"/>
    <x v="1"/>
    <x v="0"/>
    <x v="34"/>
    <m/>
    <n v="2"/>
    <x v="41"/>
    <x v="0"/>
    <n v="1"/>
    <x v="0"/>
    <x v="45"/>
    <x v="0"/>
  </r>
  <r>
    <n v="5534"/>
    <s v="NS583"/>
    <x v="18"/>
    <s v="USAAF"/>
    <x v="0"/>
    <x v="0"/>
    <n v="8"/>
    <s v="February"/>
    <x v="7"/>
    <d v="1945-02-08T00:00:00"/>
    <x v="1"/>
    <s v="MACR 12161, 8 February 1945, 25 Group, 654 Squadron. Captain Victor S. Doroski, night-photography Joker mission. (The Men Who Flew The Mosquito)._x000a__x000a_Victor Doroski was with Steve Simpson's Joan-Eleanor project flying missions for the OSS. He was relieved of this duty for performing a loop in the Mossie during return to base in a Mosquito. He returned to flying Mossies on night photo or Joker missions._x000a__x000a_Each photoflash bomb has a spinner in the nose, that turns with the air stream a certain number of times before igniting the bomb to flash. The spinner was held in place by a piece of wire attached to the bomb shackle. Each PFB had attachment points to the bomb shackle which released together and the bomb fell out the bomb bay. The odd time only the front attachment point released, while the rear remained attached to the shackle. Thus the PFB hung down at an angle in the bomb bay with the spinner released and turning--the PFB had been activated. _x000a__x000a_If the pilot did not jettison the entire PFB load, the hung up PFB would ignite and explode in the bomb-bay, destroying the Mossie. After each PFB released, the pilot counted off the number of seconds before the expected ignition of each PFB. If there was no illumination seen, then the pilot automatically jettisoned the entire load immediately. Apparently, Doroski was off on his count, or too slow to jettison the PFB load, and one ignited in the bomb bay, destroying the aircraft._x000a__x000a_The MACR describes Hochman's body was identified by papers, but the pilot's body was burned beyond recognition with not identity found. Members of the 25th BG Association, after reading the MACR, concluded a hung PFB exploded and set off the other PFB turning the Mossie into a big ball of fire._x000a__x000a_Hochman was an expert navigator. He navigated a B-17 that took Col. Roosevelt back to the USA in December 1944 and returned to the UK in January. (Norman Malayney)_x000a__x000a_Some additional information from my manuscript on the 25th BG history._x000a__x000a_On 8 February 1945, two Joker night-photo ships were dispatched by the 25th BG to photograph Misburg and Hamburg. The Deurog Synthetic Oil Refinery at Misburg had 10/10ths clouds so Hanover was photographed as a target of opportunity by the first Mosquito. The second aircraft conveyed Capts. Victor s. Doroski/Jacob Hochman (NS583). Both men were airborne at 0158 hours and last contact with the crew occurred at 0255 by the continental ground station Nuthouse. When the crew failed to return, Watton contacted 12 Group but the RAF maintained no plots on this aircraft. A search conducted in the area covered by the Mosquito resulted in no trace of either plane or crew. _x000a__x000a_Later, a Luftwaffe report delivered through the International Red Cross stated: A Mosquito crashed near Obershonhage, 6 km east of Detmold. Fired destroyed 99% of the aircraft. Hochman and an unknown body were buried in a cemetery at Leistrup-Meirsfeldon. (MH - A German report (http://www.footnote.com/image/38615566/Mosquito%7Cmosquitoes/#38614902) says a Mosquito came down at Oberschoenhagen near Detmold at 0013 hours on 7/8 February 1945. As Leistup is just east of Detmold, it seems certain NS583 is the Mosquito in question.)_x000a_---------------------------------------------------_x000a__x000a_Apparently a partially hung PFB detonated in the bombbaby and the ensuing fiery explosion immolated both officers. Doroski previously flew secret OSS Joan-Eleanor missions. An ex-RCAF trained pilot, he hailed from River Head, Long Island, New York state._x000a__x000a_This officer was flying a night-photography mission dropping Photo Flash Bombs (PFB) to illuminate the area below the aircraft. The PFBs were attached at two points to a shackle in the bombbay. A small prop on the nose of the PFB spun a certain number revolutions before causing the PFB to ignite and produce a 700,000,000 candle power illumination. To prevent the Mosquito from being illuminated from below with each flash, the aircraft's undersurfaces were painted glossy black._x000a__x000a_When the bombbay doors were opened to discharge the PFBs at timed intervals, the small propellor on the PFB was prevented from spinning by a small wire attached to the schackle_x000a__x000a_Sometimes, the front attachment-point released the PFB from the shackle, but the rear attachment-point did not. This resulted in a partially-hung PFB, with its nose drooping downward, allowing the small prop to be released from the wire and begin spinning from wind entering the bombbay. Eventually, if the PFB did not fully release, it would ignite. And this is the scenario for the loss of this crew--a hung PFB._x000a__x000a_Therefore, it was imperative that all pilots count the seconds from release to illumation of each PFB. If the PFB failed to illuminate within a designated time-interval, the entire load of PFBs were instantly salvoed to prevent ignition in the bombbay._x000a__x000a_An intersting bit of history. In late November 1944, Capt. Doroski took three B-26 Marauders configured for night photography, to Denain, France. Since the Marauders had limited range operating from the UK, Col Elliott Roosevelt, CO 325 Photo Wing planned operations from the continent, and offered to provide photo intelligence for 12th Army Group. But the Director of Reconnaissance, HQ Ninth Air Force--a Republican-- had no intentions of allowing the son of a Democrat president infringe upon his area of responsibility. Therefore, he refused to provide any assignments to Roosevelt's aircraft. They sat on the ground for December and January._x000a__x000a_At this period the Germany Army, under cover of darkness, transfered troops and tanks into the Ardenes region. Had the B-26s been allowed to perform their night photography role, it is quite possible they would have detected/discovered these night troop movements and forewarned the impending Ardenes Offensive and saved thousand of American lives. It is difficult to imagine any officer in command would squander his limited night-photography capabilities by denying its operational implementation because of either professional jealousy or political bias._x000a__x000a_Norman Malayney (Air Britain Serials)"/>
    <x v="0"/>
    <x v="8"/>
    <x v="1"/>
    <x v="1"/>
    <x v="4"/>
    <x v="1"/>
    <m/>
    <n v="2"/>
    <x v="41"/>
    <x v="0"/>
    <n v="1"/>
    <x v="0"/>
    <x v="33"/>
    <x v="0"/>
  </r>
  <r>
    <n v="4231"/>
    <s v="HR644"/>
    <x v="12"/>
    <s v="5FU"/>
    <x v="3"/>
    <x v="10"/>
    <n v="9"/>
    <s v="February"/>
    <x v="7"/>
    <d v="1945-02-09T00:00:00"/>
    <x v="0"/>
    <s v="Swung on take-off and u/c collapsed Jiwani 9.2.45 (Air Britain Serials)"/>
    <x v="2"/>
    <x v="2"/>
    <x v="33"/>
    <x v="1"/>
    <x v="2"/>
    <x v="1"/>
    <m/>
    <n v="2"/>
    <x v="41"/>
    <x v="0"/>
    <n v="1"/>
    <x v="1"/>
    <x v="142"/>
    <x v="3"/>
  </r>
  <r>
    <n v="2654"/>
    <s v="KB228"/>
    <x v="13"/>
    <s v="1655MTU/105"/>
    <x v="0"/>
    <x v="8"/>
    <n v="9"/>
    <s v="February"/>
    <x v="7"/>
    <d v="1945-02-09T00:00:00"/>
    <x v="0"/>
    <s v="SOC 9.2.45 (Air Britain Serials)"/>
    <x v="4"/>
    <x v="3"/>
    <x v="1"/>
    <x v="1"/>
    <x v="2"/>
    <x v="1"/>
    <m/>
    <n v="2"/>
    <x v="41"/>
    <x v="0"/>
    <n v="1"/>
    <x v="0"/>
    <x v="4"/>
    <x v="1"/>
  </r>
  <r>
    <n v="4913"/>
    <s v="MT489"/>
    <x v="25"/>
    <n v="25"/>
    <x v="0"/>
    <x v="2"/>
    <n v="9"/>
    <s v="February"/>
    <x v="7"/>
    <d v="1945-02-09T00:00:00"/>
    <x v="0"/>
    <s v="Hit trees on take-off and crashed Bendish Hall Essex 9.2.45 DBF (Air Britain Serials) 09.02.45 25 Sqn. MT489 Aircraft took off but struck trees 2000 yards from runway at Bendish Hall, near Radwinter, Essex and caught fire, killing two. (Mosquito Crash Log)"/>
    <x v="2"/>
    <x v="3"/>
    <x v="30"/>
    <x v="1"/>
    <x v="2"/>
    <x v="1"/>
    <m/>
    <n v="2"/>
    <x v="41"/>
    <x v="0"/>
    <n v="1"/>
    <x v="0"/>
    <x v="14"/>
    <x v="2"/>
  </r>
  <r>
    <n v="7507"/>
    <s v="HR151"/>
    <x v="12"/>
    <n v="418"/>
    <x v="0"/>
    <x v="16"/>
    <n v="9"/>
    <s v="February"/>
    <x v="7"/>
    <s v="9/10 February 1945"/>
    <x v="1"/>
    <s v="10.02.1945 eveng Intruder sortie 418 to Ruhr area from Hartford Bridge . Lost without trace (FCL). F/L WC Charde +, Sgt S Rosenthal +, both buried in Rheinberg War Cem. Taken on strength from No.10 Movements Unit, 1 June 1944; to No.43 Group, 2 October 1944; returned to No.418 Squadron, 18 November 1944. TH-F, letter on list dated 31 August 1944; may have carried another letter after 8 November 1944. Casualty cards state it was missing, 9 February 1945; F/L W.C. Charde killed. CHARDE, F/O William Crawford (J11328) - Commended for Valuable Services - No.13 SFTS - Award effective 26 October 1943 as per London Gazette of that date and AFRO 2386/43 dated 19 November 1943. Enlisted in Toronto, 6 August 1941. Trained at No.3 ITS (graduated 7 October 1941), No.22 EFTS (graduated 22 December 1941) and No.9 SFTS (graduated 24 April 1942). Killed in action, 9 February 1945 with No.418 Squadron (Mosquito HR151); buried in Germany. FCL gives date as 10 February 1945, Navigator Sgt. S. Rosenthal Crashed and crew initially buried at Willich near Viersen (Juergen Haus) 9/10 February 1945 (FCWDv5) Lost around 2220, coded F, F/L W.C. Charde and Sgt S. Rosenthal both KIA, ftr from Intruder to northern Ruhr. (2nd TAF) Missing on night patrol over Ruhr 10.3.45 (Air Britain Serials)"/>
    <x v="3"/>
    <x v="4"/>
    <x v="1"/>
    <x v="1"/>
    <x v="3"/>
    <x v="1"/>
    <m/>
    <n v="2"/>
    <x v="41"/>
    <x v="0"/>
    <n v="1"/>
    <x v="0"/>
    <x v="30"/>
    <x v="3"/>
  </r>
  <r>
    <n v="4157"/>
    <s v="HR152"/>
    <x v="12"/>
    <n v="605"/>
    <x v="0"/>
    <x v="16"/>
    <n v="9"/>
    <s v="February"/>
    <x v="7"/>
    <s v="9/10 February 1945"/>
    <x v="1"/>
    <s v="09.02.1944 Evening patrol 605 to Geldern area from Hartford Bridge Encountered Flak. Lost without trace (FCL). F/O RP Bulmen +, F/O DF Warren +, no further info Flak - 9.2.45 Issum am Strohweg, Mosquito FB VI, HR 152 der 605. Squadron (http://www.flughafen-boenninghardt.de./nachtjagd.htm) Between Issum and Boenninghardt (where crew were initially buried). Hit by flak, exploded shortly prior to crash, totally disintegrated, area of thick wood covered with debris approximately 180 yards by 180 yards. (Juergen Haus, who researched crash site.) 9/10 February 1945 (FCWDv5) Lost around 1930, Coded S, F/O R.P. Bulman and F/O D.F. Warren both KIA, ftr from an Intruder to Geldern (2nd TAF) Missing 9.2.45 (Air Britain Serials)"/>
    <x v="0"/>
    <x v="1"/>
    <x v="1"/>
    <x v="1"/>
    <x v="1"/>
    <x v="1"/>
    <m/>
    <n v="2"/>
    <x v="41"/>
    <x v="0"/>
    <n v="1"/>
    <x v="0"/>
    <x v="22"/>
    <x v="3"/>
  </r>
  <r>
    <n v="6107"/>
    <s v="HR345"/>
    <x v="12"/>
    <n v="21"/>
    <x v="0"/>
    <x v="16"/>
    <n v="9"/>
    <s v="February"/>
    <x v="7"/>
    <s v="9/10 February 1945"/>
    <x v="1"/>
    <s v="9/10 February 1945 (FCWDv5) Lost around 0130 9/10 February, F/O E.D. Brown and F/S A.G. Grieve both killed, ftr Intruder. (2nd TAF) GRIEVE, ANDREW GRAHAM _x000a_Initials: A G _x000a_Nationality: United Kingdom _x000a_Rank: Flight Sergeant (Nav.) _x000a_Regiment/Service: Royal Air Force Volunteer Reserve _x000a_Unit Text: 21 Sqdn. _x000a_Age: 23 _x000a_Date of Death: 10/02/1945 _x000a_Service No: 1555208 _x000a_Additional information: Son of James and Janet Grieve, of Pathhead, Kirkcaldy, Fife. _x000a_Casualty Type: Commonwealth War Dead _x000a_Grave/Memorial Reference: 17. A. 4. _x000a_Cemetery: RHEINBERG WAR CEMETERY _x000a_BROWN, EUGENE DEVERLE _x000a_Initials: E D _x000a_Nationality: Canadian _x000a_Rank: Flight Lieutenant (Pilot) _x000a_Regiment/Service: Royal Canadian Air Force _x000a_Unit Text: 21 (R.A.F.) Sqdn _x000a_Age: 27 _x000a_Date of Death: 10/02/1945 _x000a_Service No: J/21414 _x000a_Additional information: Son of Andy E. Brown and Mary Lee Brown, of Sweetwater, Texas, U.S.A. _x000a_Casualty Type: Commonwealth War Dead _x000a_Grave/Memorial Reference: 17. A. 3. _x000a_Cemetery: RHEINBERG WAR CEMETERY _x000a_ Missing from night intruder mission 9.2.45 (Air Britain Serials)"/>
    <x v="3"/>
    <x v="4"/>
    <x v="1"/>
    <x v="1"/>
    <x v="3"/>
    <x v="1"/>
    <m/>
    <n v="2"/>
    <x v="41"/>
    <x v="0"/>
    <n v="1"/>
    <x v="0"/>
    <x v="48"/>
    <x v="3"/>
  </r>
  <r>
    <n v="4175"/>
    <s v="A52-47"/>
    <x v="24"/>
    <s v="5OTU"/>
    <x v="7"/>
    <x v="7"/>
    <n v="10"/>
    <s v="February"/>
    <x v="7"/>
    <d v="1945-02-10T00:00:00"/>
    <x v="0"/>
    <s v="02.1945 5 OTU from undercarriage collapses on take off, converted to components. at Williamstown airfield, New South Wales (MIAS). Built as F.B.40. Delivered during January 1945. Final disposition: converted to components after undercarriage collapsed on takeoff at Williamstown, New South Wales, February 1945. (Beaufort, Beaufighter and Mosquito in Australian Service, Stewart Wilson, 1990) U/c collapsed on takeoff Williamtown NSW 10.02.45 (Air Britain Serials)"/>
    <x v="2"/>
    <x v="2"/>
    <x v="27"/>
    <x v="1"/>
    <x v="2"/>
    <x v="1"/>
    <m/>
    <n v="2"/>
    <x v="41"/>
    <x v="0"/>
    <n v="1"/>
    <x v="1"/>
    <x v="124"/>
    <x v="5"/>
  </r>
  <r>
    <n v="712"/>
    <s v="HK141"/>
    <x v="2"/>
    <s v="85/307/51OTU"/>
    <x v="0"/>
    <x v="7"/>
    <n v="10"/>
    <s v="February"/>
    <x v="7"/>
    <d v="1945-02-10T00:00:00"/>
    <x v="0"/>
    <s v="The two crewmen perished in the cross-country training exercise on February 10, 1945, which saw the Mosquito collide with the summit of Catstycam and crash on the rocky slopes of Striding Edge above Red Tarn. The remains of Australians Warrant Officer William Frost and Flight Sergeant Corbie Marshall were recovered and they were buried at Blacon Cemetery, in Chester. _x000a__x000a_Wreck dived on in recently. The team was helped by Patterdale man Eddie Pool who, at age 15, was an eye witness to the aftermath of the crash, and who remembered wreckage being strewn along the lower slopes of Striding Edge. After the remains of the crew had been recovered, he recalled that the rest of the aircraft was pushed out onto the thick ice covering the tarn. When the ice melted in the spring, the wreckage fell into the deep waters._x000a__x000a_Using an ROV (remotely operated vehicle) underwater camera, the team surveyed the tarn from its deepest point of around 21 metres to the edge. Bluebird divers Bill Smith and Carl Spencer, together with Gordon Burton, from Penrith, recovered objects for photographing. Although the site is not a war grave, the wreckage was returned to the tarn after identification._x000a__x000a_&quot;From the amount of wreckage recovered over a wide area, and the severe damage that has occurred, it was clear the crash had to be catastrophic,&quot; said Mr Connacher. &quot;We had hoped to find some intact Merlin engines but we now think that they were largely broken up on impact. _x000a_http://www.thisisthelakedistrict.co.uk/news/features/display.var.494593.0.mosquito_rediscovered_60_years_after_crash.php Flew into Helvellyn in cloud Cumberland 10.2.45 (Air Britain Serials) 10.02.45 51 OTU. HK141 Aircraft was in low flight and descended through cloud to pinpoint position when it crashed into Helvellyn Mountain, Lake District. (Mosquito Crash Log)"/>
    <x v="2"/>
    <x v="2"/>
    <x v="41"/>
    <x v="1"/>
    <x v="2"/>
    <x v="1"/>
    <m/>
    <n v="2"/>
    <x v="41"/>
    <x v="0"/>
    <n v="1"/>
    <x v="1"/>
    <x v="110"/>
    <x v="2"/>
  </r>
  <r>
    <n v="3350"/>
    <s v="HR178"/>
    <x v="12"/>
    <s v="2GSU"/>
    <x v="0"/>
    <x v="1"/>
    <n v="10"/>
    <s v="February"/>
    <x v="7"/>
    <d v="1945-02-10T00:00:00"/>
    <x v="0"/>
    <s v="Crew losses that day (not yet clear to which aircraft they belonged) were: F/O - Pilot - Michael George St.John SEELY - 130960 - buried Holmer &amp; Shelwick (Holmer) Cem., Herefordshire, F/Lt - Pilot - Frank Dare HOLDSWORTH - 48791 - buried Chislehurst and Sidcup (Chislehurst) Cem., Kent+N2044, W/O - Nav - Alan FOLWELL - 746844 - buried Leicester (Welford Rd) Cem., Sgt - Nav U/T - Raymond George Eric SMITH - 1863336 - buried Willesden New Cem., Middlesex. (Henk) Also note the following: William Fitch DFC 14/11/44 with 83 Sq. GM 3/7/45 pp3453 with 83 Sq. Attempting to save life from an a/c crash on 10/2/45. Mosquito HR178 from 2 GSU crashed into farm. Bill Fitch rescued the trapped farmer who sadly died later. (John Larder on the RAF Commands Forum) Mosquito VI HR718 of 2 GSU FIG at Oaklands Farm, New York, Boston. (davew on rafcommands forum) I remembered to look at Combat Ready, it says the pilot was Fl Lt F D Holdsworth, but it doesn't show the observer. (Jim Robinson, same) Holdsworth (from previous post) and Folwell deaths both registered at Horncastle, Lincs. That looks like the Mosquito crew.Nav; W/O Alan FOLWELL, 746844, RAFVR. Buried Welford Road Cemetery, Leicester. (http://www.rafcommands.com/forum/showthread.php?t=444) Hit building low flying in bad weather New York Lincs. 10.2.45 (Air Britain Serials) 10.02.45 2 GSU. HR178 In low flight at 300 feet when aircraft turned sharply to port and loss of control caused aircraft to hit building at Oaklands Farm1 New York, Lincs, killing two. (Mosquito Crash Log) FOLWELL, Alan - W/O (Nav) - possibly killed whilst flying in Mosquito VI, HR178 of No 2 GSU, which flew into a building near New York in Lincolnshire whilst low flying. (http://www.rafcommands.com/forum/showthread.php?17933-450210-Unaccounted-Airmen-10-02-1945)"/>
    <x v="2"/>
    <x v="2"/>
    <x v="26"/>
    <x v="1"/>
    <x v="2"/>
    <x v="1"/>
    <m/>
    <n v="2"/>
    <x v="41"/>
    <x v="0"/>
    <n v="1"/>
    <x v="1"/>
    <x v="87"/>
    <x v="3"/>
  </r>
  <r>
    <n v="3001"/>
    <s v="MM189"/>
    <x v="20"/>
    <s v="128/139"/>
    <x v="0"/>
    <x v="8"/>
    <n v="10"/>
    <s v="February"/>
    <x v="7"/>
    <d v="1945-02-10T00:00:00"/>
    <x v="0"/>
    <s v="10.02.1945 139 Upwood engine run on ground, undercarriage collapsed. at Upwood airfield 1200 (BCL). S/L CG Killpack ok, , U/c collapsed while running up Upwood 10.2.45 (Air Britain Serials)"/>
    <x v="2"/>
    <x v="2"/>
    <x v="27"/>
    <x v="1"/>
    <x v="2"/>
    <x v="1"/>
    <m/>
    <n v="2"/>
    <x v="41"/>
    <x v="0"/>
    <n v="1"/>
    <x v="0"/>
    <x v="15"/>
    <x v="0"/>
  </r>
  <r>
    <n v="6578"/>
    <s v="MM763"/>
    <x v="25"/>
    <n v="151"/>
    <x v="0"/>
    <x v="17"/>
    <n v="10"/>
    <s v="February"/>
    <x v="7"/>
    <s v="10/11 February 1945"/>
    <x v="1"/>
    <s v="April 14 The news came through that F/Lt Forrester-Paton was a prisoner of war, (one of the very few, if not the only one of 151 Squadron who finished up in the cage), but it was presumed that F/Lt Strauss had been killed. During the Bomber support operations on which they were flying on February 10, it was finally revealed that F/Lt Strauss with F/Lt Forrester-Paton had a successful combat with a Me 410. It was in this combat that their aircraft was damaged very badly. (http://www.151squadron.org.uk/) 10/11 February 1945 (FCWDv5) Missing from bomber support mission 11.2.45 (Air Britain Serials) Both crew PoW."/>
    <x v="3"/>
    <x v="4"/>
    <x v="1"/>
    <x v="1"/>
    <x v="3"/>
    <x v="1"/>
    <m/>
    <n v="2"/>
    <x v="41"/>
    <x v="0"/>
    <n v="1"/>
    <x v="0"/>
    <x v="8"/>
    <x v="2"/>
  </r>
  <r>
    <n v="5876"/>
    <s v="KB370"/>
    <x v="28"/>
    <s v="45 Gp"/>
    <x v="5"/>
    <x v="10"/>
    <n v="11"/>
    <s v="February"/>
    <x v="7"/>
    <d v="1945-02-11T00:00:00"/>
    <x v="0"/>
    <s v="Crashed on ferry flight between B.W.1. and Reykjavik 11.2.45 (Air Britain Serials) KB370: F/O John Martyn SQUANCE &amp; F/O Gunn Lauger Marino MAXO RCAF (Ocean Bridge via rafcommandsforum.com)"/>
    <x v="2"/>
    <x v="2"/>
    <x v="32"/>
    <x v="1"/>
    <x v="2"/>
    <x v="1"/>
    <m/>
    <n v="2"/>
    <x v="41"/>
    <x v="0"/>
    <n v="1"/>
    <x v="1"/>
    <x v="81"/>
    <x v="1"/>
  </r>
  <r>
    <n v="3025"/>
    <s v="A52-34"/>
    <x v="24"/>
    <s v="5OTU"/>
    <x v="7"/>
    <x v="7"/>
    <n v="12"/>
    <s v="February"/>
    <x v="7"/>
    <d v="1945-02-12T00:00:00"/>
    <x v="0"/>
    <s v="02.1945 5 OTU from crashed on landing accident, converted to components. at Williamstown airfield, New South Wales (MIAS). Built as F.B.40. Delivered during January 1945. Final disposition: converted to components after landing accident at Williamstown, NSW, February 1945. (Beaufort, Beaufighter and Mosquito in Australian Service, Stewart Wilson, 1990) Overshot and groundlooped Williamtown NSW 12.02.45 (Air Britain Serials)"/>
    <x v="2"/>
    <x v="2"/>
    <x v="6"/>
    <x v="1"/>
    <x v="2"/>
    <x v="1"/>
    <m/>
    <n v="2"/>
    <x v="41"/>
    <x v="0"/>
    <n v="1"/>
    <x v="1"/>
    <x v="124"/>
    <x v="5"/>
  </r>
  <r>
    <n v="5714"/>
    <s v="HR607"/>
    <x v="12"/>
    <s v="1FU/110"/>
    <x v="3"/>
    <x v="16"/>
    <n v="12"/>
    <s v="February"/>
    <x v="7"/>
    <d v="1945-02-12T00:00:00"/>
    <x v="0"/>
    <s v="Swung on take-off and u/c collapsed Yelahanka 12.2.45 SOC (Air Britain Serials)"/>
    <x v="2"/>
    <x v="3"/>
    <x v="33"/>
    <x v="1"/>
    <x v="2"/>
    <x v="1"/>
    <m/>
    <n v="2"/>
    <x v="41"/>
    <x v="0"/>
    <n v="1"/>
    <x v="0"/>
    <x v="143"/>
    <x v="3"/>
  </r>
  <r>
    <n v="5219"/>
    <s v="HK160"/>
    <x v="2"/>
    <s v="29/256"/>
    <x v="1"/>
    <x v="2"/>
    <n v="12"/>
    <s v="February"/>
    <x v="7"/>
    <d v="1945-02-12T00:00:00"/>
    <x v="1"/>
    <s v="Missing from Interception 20m off Ravenna 12.2.45 (Air Britain Serials)"/>
    <x v="3"/>
    <x v="4"/>
    <x v="1"/>
    <x v="1"/>
    <x v="3"/>
    <x v="1"/>
    <m/>
    <n v="2"/>
    <x v="41"/>
    <x v="0"/>
    <n v="1"/>
    <x v="0"/>
    <x v="32"/>
    <x v="2"/>
  </r>
  <r>
    <n v="5909"/>
    <s v="KB340"/>
    <x v="13"/>
    <s v="45 Gp"/>
    <x v="5"/>
    <x v="10"/>
    <n v="13"/>
    <s v="February"/>
    <x v="7"/>
    <d v="1945-02-13T00:00:00"/>
    <x v="0"/>
    <s v="Bounced on landing and u/c collapsed Oakes Field Bahamas 13.2.45 (Air Britain Serials)"/>
    <x v="2"/>
    <x v="2"/>
    <x v="85"/>
    <x v="1"/>
    <x v="2"/>
    <x v="1"/>
    <m/>
    <n v="2"/>
    <x v="41"/>
    <x v="0"/>
    <n v="1"/>
    <x v="1"/>
    <x v="81"/>
    <x v="1"/>
  </r>
  <r>
    <n v="4972"/>
    <s v="MM235"/>
    <x v="14"/>
    <s v="DH/8OTU"/>
    <x v="0"/>
    <x v="7"/>
    <n v="13"/>
    <s v="February"/>
    <x v="7"/>
    <d v="1945-02-13T00:00:00"/>
    <x v="0"/>
    <s v="To A&amp;AEE, 12/43 Overshot single-engined landing and hit obstruction Woodvale 13.2.45 (Air Britain Serials) 13.02.45 8 OTU. MM235 Port engine was giving trouble so pilot feathered prop whilst flying at 15,000 feet and attempted a single engine landing at Woodvale aerodrome but overshot and hit obstacles beyond the perimeter, killing one and injuring one. (Mosquito Crash Log) SMITH, Alexander George - F/L (Pilot) - 123468 - RAFVR - Redhill (Redstone) Cemetery, Surrey. [ Mosquito B.IX - MM235 - 8 OTU ]. (http://www.rafcommands.com/forum/showthread.php?17947-450213-Unaccounted-Airwoman-amp-Airmen-13-02-1945)"/>
    <x v="2"/>
    <x v="2"/>
    <x v="2"/>
    <x v="1"/>
    <x v="2"/>
    <x v="1"/>
    <m/>
    <n v="2"/>
    <x v="41"/>
    <x v="0"/>
    <n v="1"/>
    <x v="1"/>
    <x v="37"/>
    <x v="0"/>
  </r>
  <r>
    <n v="3959"/>
    <s v="RS614"/>
    <x v="12"/>
    <n v="613"/>
    <x v="0"/>
    <x v="16"/>
    <n v="13"/>
    <s v="February"/>
    <x v="7"/>
    <s v="13/14 February 1945"/>
    <x v="1"/>
    <s v="Lost around 0400 13/14 February, 1945, F/L R. Fossett and F/O W.P. Fryer both KIA, ftr Intruder. (2nd TAF) FOSSETT, ROLAND HENRY _x000a_Initials: R H _x000a_Nationality: United Kingdom _x000a_Rank: Flight Lieutenant (Pilot) _x000a_Regiment/Service: Royal Air Force Volunteer Reserve _x000a_Unit Text: 613 Sqdn. _x000a_Date of Death: 14/02/1945 _x000a_Service No: 85247 _x000a_Awards: A F C _x000a_Casualty Type: Commonwealth War Dead _x000a_Grave/Memorial Reference: 30. C. 18. _x000a_Cemetery: REICHSWALD FOREST WAR CEMETERY _x000a_FRYER, WILLIAM PARLETT _x000a_Initials: W P _x000a_Nationality: United Kingdom _x000a_Rank: Flying Officer (Nav.) _x000a_Regiment/Service: Royal Air Force Volunteer Reserve _x000a_Unit Text: 613 Sqdn. _x000a_Age: 24 _x000a_Date of Death: 14/02/1945 _x000a_Service No: 168797 _x000a_Additional information: Son of William Ray Fryer and Olive Bernice Fryer, of Calgary, Alberta, Canada. _x000a_Casualty Type: Commonwealth War Dead _x000a_Grave/Memorial Reference: 30. C. 17. _x000a_Cemetery: REICHSWALD FOREST WAR CEMETERY Missing 14.2.45 (Air Britain Serials)"/>
    <x v="3"/>
    <x v="4"/>
    <x v="1"/>
    <x v="1"/>
    <x v="3"/>
    <x v="1"/>
    <m/>
    <n v="2"/>
    <x v="41"/>
    <x v="0"/>
    <n v="1"/>
    <x v="0"/>
    <x v="59"/>
    <x v="0"/>
  </r>
  <r>
    <n v="4680"/>
    <s v="HK254"/>
    <x v="2"/>
    <s v="219/68"/>
    <x v="0"/>
    <x v="2"/>
    <n v="14"/>
    <s v="February"/>
    <x v="7"/>
    <d v="1945-02-14T00:00:00"/>
    <x v="0"/>
    <s v="Overshot landing at Church Fenton 14.2.45 DBR (Air Britain Serials) 14.02.45 68 Sqn. HK254 Overshot on landing at Church Fenton aerodrome on one engine. (Mosquito Crash Log)"/>
    <x v="2"/>
    <x v="3"/>
    <x v="6"/>
    <x v="1"/>
    <x v="2"/>
    <x v="1"/>
    <m/>
    <n v="2"/>
    <x v="41"/>
    <x v="0"/>
    <n v="1"/>
    <x v="0"/>
    <x v="102"/>
    <x v="2"/>
  </r>
  <r>
    <n v="5920"/>
    <s v="KB296"/>
    <x v="13"/>
    <s v="45 Gp"/>
    <x v="2"/>
    <x v="10"/>
    <n v="14"/>
    <s v="February"/>
    <x v="7"/>
    <d v="1945-02-14T00:00:00"/>
    <x v="0"/>
    <s v="Air bottle exploded during filling Dorval 14.2.45 DBR (Air Britain Serials)"/>
    <x v="2"/>
    <x v="2"/>
    <x v="83"/>
    <x v="1"/>
    <x v="2"/>
    <x v="1"/>
    <m/>
    <n v="2"/>
    <x v="41"/>
    <x v="0"/>
    <n v="1"/>
    <x v="1"/>
    <x v="81"/>
    <x v="1"/>
  </r>
  <r>
    <n v="4415"/>
    <s v="RF580"/>
    <x v="12"/>
    <s v="5FU"/>
    <x v="3"/>
    <x v="10"/>
    <n v="14"/>
    <s v="February"/>
    <x v="7"/>
    <d v="1945-02-14T00:00:00"/>
    <x v="0"/>
    <s v="This serial apparently appears in &quot;Mosquito Squadron&quot;, though the aircraft is clearly not an FB.VI, having a bulged bomb-bay, bubble canopy cover and two-stage two-speed engine intakes. 14-2-1945_x000a_No.5 Ferry Unit_x000a_Mosquito FB.VI RF580_x000a__x000a_Flew into ground on ferry flight 80m. SSE of Baghdad, cause not known._x000a__x000a_190788 P/O (Pilot) Geoffrey James BROWNING RAFVR +_x000a_1681705 F/Sgt (Nav./W.Op.) Gordon Kenneth WHEELIKER RAFVR +_x000a__x000a_Both buried Habbaniya War Cemetery._x000a_(http://www.rafcommands.com/forum/showthread.php?p=39358&amp;highlight=Mosquito#post39358) Flew into ground on ferry flight 80m SSE of Baghdad 14.2.45 cause not known (Air Britain Serials)"/>
    <x v="2"/>
    <x v="2"/>
    <x v="50"/>
    <x v="1"/>
    <x v="2"/>
    <x v="1"/>
    <m/>
    <n v="2"/>
    <x v="41"/>
    <x v="0"/>
    <n v="1"/>
    <x v="1"/>
    <x v="142"/>
    <x v="3"/>
  </r>
  <r>
    <n v="4245"/>
    <s v="RS514"/>
    <x v="12"/>
    <s v="NFDW"/>
    <x v="0"/>
    <x v="5"/>
    <n v="14"/>
    <s v="February"/>
    <x v="7"/>
    <d v="1945-02-14T00:00:00"/>
    <x v="0"/>
    <s v="14/15 February 1945, F/L Williams and P/O Richards both KIA. (FCWDv5) Possibly F/L Owain Glyndwr Richards (Nav), Kiel War Cemetery, Possibly F/L Ernest Leopold Williams (Pilot), Kiel War Cemetery However, I found in a report of the former Anti Air Artillery of Kiel a notice about the crash of Mossquito R5514 in the near of the airfield Eggebek / Germany on 13.02.1945. (Nils of [www.spurensuchesh.de]) (http://www.mossie.org/forum/read.php?1,3845) Crashed at Eggebeck at 1608 German time (http://www.footnote.com/image/38615566/Mosquito%7Cmosquitoes/#38615044) Missing 14.2.45 (Air Britain Serials)        MH - http://books.google.com.au/books?id=7CMMnhqgfGgC&amp;pg=PA66&amp;lpg=PA66&amp;dq=Abschuss+Mosquito+Berlin&amp;source=bl&amp;ots=0uMJmsmjCj&amp;sig=QQFleIx0osx6vt4woFEXbybLVa4&amp;hl=en#v=onepage&amp;q=Mosquito&amp;f=true says one of JG 102's Ar 96 training aircraft was shot down at Eggebek on this date - however the witnessed described US Mustangs, at 10:45 a.m. However, the time and type (not the date) match a German loss record for 24 January, 1945, when a Mosquito shot down Ar 96 B-7 Wnr 450919 from 5/JG 102 over Eggebeck at around 10.45 on 24/01/45. Data also given in Werner Girbig as Ar 96, 5./Jg 102, 450 917, TG+UK, Fw Werner Hassinger + and Uffz Horst Foerster +. (Foerster's name matches that given at HTML reference above)."/>
    <x v="0"/>
    <x v="1"/>
    <x v="1"/>
    <x v="1"/>
    <x v="1"/>
    <x v="1"/>
    <m/>
    <n v="2"/>
    <x v="41"/>
    <x v="0"/>
    <n v="1"/>
    <x v="0"/>
    <x v="141"/>
    <x v="0"/>
  </r>
  <r>
    <n v="4375"/>
    <s v="SZ983"/>
    <x v="12"/>
    <s v="Mkrs"/>
    <x v="0"/>
    <x v="14"/>
    <n v="14"/>
    <s v="February"/>
    <x v="7"/>
    <d v="1945-02-14T00:00:00"/>
    <x v="0"/>
    <s v="Crashed 14.2.45 on test (Air Britain Serials)"/>
    <x v="2"/>
    <x v="2"/>
    <x v="32"/>
    <x v="1"/>
    <x v="2"/>
    <x v="1"/>
    <m/>
    <n v="2"/>
    <x v="41"/>
    <x v="0"/>
    <n v="1"/>
    <x v="1"/>
    <x v="44"/>
    <x v="0"/>
  </r>
  <r>
    <n v="4205"/>
    <s v="NS554"/>
    <x v="18"/>
    <s v="USAAF"/>
    <x v="0"/>
    <x v="0"/>
    <n v="14"/>
    <s v="February"/>
    <x v="7"/>
    <s v="14 February 1945"/>
    <x v="1"/>
    <s v="14 February 1945, Lts. Kingdon Knapp/Robert Spaight in NS554 found their primary covered with cloud, so Knapp flew west of Krefeld, Holland for a target of opportunity without clouds for a photo run._x000a__x000a_Spaight: &quot;The pilot actuated the intervalometer set to release one flash bomb every 38 seconds. I gave Knapp our position line and he switched on the intervalometer, starting the photo run. One away...two away...after the ninth flash bomb released, we waited for the tenth._x000a__x000a_&quot;Suddenly, Knapp reached over to salvo the remaining bomb load. A spit-second after clearing the aircraft there was a brilliant blinding light beneath us and a horrendous explosion that abruptly jolted and violently threw the aircraft about. I was taken completely by surprise and did not have time to realize what had happened. The mental shock of what occurred caused my heart to beat heavily._x000a__x000a_&quot;Upon gaining control, we gathered our thoughts and quietly returned to Watton. After landing we climbed out and inspected the aircraft. No structural damage was evident, but heat generated from the exploding PFBs scorched off the entire paint covering the Mosquito lower surfaces. Somehow, Knapp knew the 10the flash bomb had partially hung-up and salvoed the entire load. How he deduced something was wrong, I don't know. I have always said, 'He saved my life'.&quot;_x000a__x000a_Norman Malayney_x000a_ SOC 22.6.45 (Air Britain Serials)"/>
    <x v="4"/>
    <x v="3"/>
    <x v="1"/>
    <x v="1"/>
    <x v="2"/>
    <x v="1"/>
    <m/>
    <n v="2"/>
    <x v="41"/>
    <x v="1"/>
    <n v="1"/>
    <x v="0"/>
    <x v="33"/>
    <x v="0"/>
  </r>
  <r>
    <n v="6287"/>
    <s v="NT299"/>
    <x v="25"/>
    <n v="456"/>
    <x v="0"/>
    <x v="2"/>
    <n v="14"/>
    <s v="February"/>
    <x v="7"/>
    <d v="1945-02-14T00:00:00"/>
    <x v="1"/>
    <s v="Served with 456 Sqn as RX-D under RAF control 12/44 to 15/06/45 as Sqn disbanded. Back to RAF. (Brian Fillery's website) Overshot single-engined landing from night navex and u/c collapsed Woodvale 14.2.45 (Air Britain Serials) 14.02.45 456 Sqn. NT299 Landing at Woodvale aerodrome with starboard engine feathered, overshot, undercarriage collapsed in rough ground at end of runway. (Mosquito Crash Log)"/>
    <x v="2"/>
    <x v="3"/>
    <x v="6"/>
    <x v="1"/>
    <x v="2"/>
    <x v="1"/>
    <m/>
    <n v="2"/>
    <x v="41"/>
    <x v="0"/>
    <n v="1"/>
    <x v="0"/>
    <x v="20"/>
    <x v="2"/>
  </r>
  <r>
    <n v="4729"/>
    <s v="A52-35"/>
    <x v="24"/>
    <s v="5OTU"/>
    <x v="7"/>
    <x v="7"/>
    <n v="15"/>
    <s v="February"/>
    <x v="7"/>
    <d v="1945-02-15T00:00:00"/>
    <x v="0"/>
    <s v="02.1945 5 OTU crashed near Morriset, New South Wales (MIAS). Built as F.B.40. Delivered during December 1944. Final disposition: crashed near Morriset, New South Wales, February 1945. (Beaufort, Beaufighter and Mosquito in Australian Service, Stewart Wilson, 1990) Crashed Morriset NSW 15.02.45 (Air Britain Serials)"/>
    <x v="2"/>
    <x v="2"/>
    <x v="32"/>
    <x v="1"/>
    <x v="2"/>
    <x v="1"/>
    <m/>
    <n v="2"/>
    <x v="41"/>
    <x v="0"/>
    <n v="1"/>
    <x v="1"/>
    <x v="124"/>
    <x v="5"/>
  </r>
  <r>
    <n v="2536"/>
    <s v="NS689"/>
    <x v="18"/>
    <s v="60 SAAF"/>
    <x v="1"/>
    <x v="0"/>
    <n v="15"/>
    <s v="February"/>
    <x v="7"/>
    <d v="1945-02-15T00:00:00"/>
    <x v="0"/>
    <s v="Engine cut returning from PR mission swung on landing hit ditch and u/c collapsed Fano 15.2.45 (Air Britain Serials)"/>
    <x v="2"/>
    <x v="7"/>
    <x v="2"/>
    <x v="1"/>
    <x v="2"/>
    <x v="1"/>
    <m/>
    <n v="2"/>
    <x v="41"/>
    <x v="0"/>
    <n v="1"/>
    <x v="0"/>
    <x v="34"/>
    <x v="0"/>
  </r>
  <r>
    <n v="4087"/>
    <s v="RF601"/>
    <x v="12"/>
    <n v="248"/>
    <x v="0"/>
    <x v="12"/>
    <n v="15"/>
    <s v="February"/>
    <x v="7"/>
    <d v="1945-02-15T00:00:00"/>
    <x v="0"/>
    <s v="Hit by flak and crashlanded at Banff 15.2.45 (Air Britain Serials) May have been as follows:_x000a__x000a_Angus McIntosh, Pilot 248 squadron._x000a__x000a_“The first thing we noticed was that the aircraft started rolling to port. Full starboard aileron brought it level and, looking at the left wing, I could see the aileron sticking, up showing that the controls had been severed. A quick check showed the port engine oil temperature gauge going off the clock, the aircraft having been hit in the radiator. With all the glycol coolant having drained away the port engine had to be feathered and full starboard rudder applied to keep the aircraft straight. We staggered back, gradually gaining height and decided, on arriving at Banff, that, with only one propeller working, port aileron jammed and undercarriage unable to deploy, [“that” removed] we should attempt to do a wheels up, belly landing, coming to rest on the grass strip next to the main runway, the aircraft having a prop ripped off and broken in two”_x000a__x000a_(http://www.google.com.au/imgres?imgurl=http://www.rafbanff.org.uk/images/Mosquito_crash_at_Banff.gif&amp;imgrefurl=http://www.rafbanff.org.uk/014_losses.htm&amp;h=480&amp;w=638&amp;sz=297&amp;tbnid=jHA-7kp7zNc1MM:&amp;tbnh=103&amp;tbnw=137&amp;prev=/search%3Fq%3Dmosquito%2Bcrash%26tbm%3Disch%26tbo%3Du&amp;zoom=1&amp;q=mosquito+crash&amp;usg=__krS-N9hQG_qK2fXifAieL3H5y4w=&amp;hl=en&amp;sa=X&amp;ei=YJT7T8j9GseuiQfY-LXoBg&amp;ved=0CBMQ9QEwADgK)"/>
    <x v="1"/>
    <x v="1"/>
    <x v="1"/>
    <x v="1"/>
    <x v="1"/>
    <x v="1"/>
    <m/>
    <n v="2"/>
    <x v="41"/>
    <x v="0"/>
    <n v="1"/>
    <x v="0"/>
    <x v="52"/>
    <x v="3"/>
  </r>
  <r>
    <n v="6512"/>
    <s v="TA402"/>
    <x v="22"/>
    <n v="157"/>
    <x v="0"/>
    <x v="5"/>
    <n v="15"/>
    <s v="February"/>
    <x v="7"/>
    <s v="15/16 February 1945"/>
    <x v="1"/>
    <s v="16.02.1945 2200 Evening intruder heading for Stuttgart area157 Bomber Support from Swannington eventually ran out of fuel and abandoned by navigator. over France in vicinity of Cherbourg, no trace (BCL). F/L LW Basan +, F/S RD Keefe ok, Keefe landed safely, Baran found nearly 3km from the wreckage of aircraft, now rests in Bayeux War Cem 157 sqn Mosquito XIX TA402 RS-F t/o 2200 BS, Basan L W F/S +, Keefe R D F/S. Op to Stuttgart, ran out of fuel and abandoned plane near Cherbourg. (85 Sqn and 157 Sqn Losses database) 14/15 February 1945 (FCWDv5) 15/16 February 1945 (Lost Bombers and RAF Bomber Command Diary Site) &quot;Serial Range TA389 - TA413. 34 Mosquito NFX1X. Powered by Merlin 25 engines. Part of a batch of 50 delivered by De Havilland (Hatfield) between 20Jun44 and 25Nov44. Airborne 2200 15Feb45 from Swannington to operate in the Stuttgart area. Ran out of fuel and abandoned over France near Cherbourg. F/S Keefe landed safely, but the body of his Skipper was found nearly 3 km from the wreckage of the Mosquito. He is buried in Bayeux War Cemetery. F/L L.W.Basan KIA F/S R.D.Keefe &quot; (Chorley via Lost Bombers) Missing from night intruder mission 15.2.45 (Air Britain Serials)"/>
    <x v="0"/>
    <x v="12"/>
    <x v="61"/>
    <x v="1"/>
    <x v="4"/>
    <x v="1"/>
    <m/>
    <n v="2"/>
    <x v="41"/>
    <x v="0"/>
    <n v="1"/>
    <x v="0"/>
    <x v="3"/>
    <x v="0"/>
  </r>
  <r>
    <n v="1788"/>
    <s v="HK478"/>
    <x v="17"/>
    <s v="DH/TRE/FIU/NFDW"/>
    <x v="0"/>
    <x v="5"/>
    <n v="16"/>
    <s v="February"/>
    <x v="7"/>
    <d v="1945-02-16T00:00:00"/>
    <x v="0"/>
    <s v="SOC 16.2.45 (Air Britain Serials)"/>
    <x v="4"/>
    <x v="3"/>
    <x v="1"/>
    <x v="1"/>
    <x v="2"/>
    <x v="1"/>
    <m/>
    <n v="2"/>
    <x v="41"/>
    <x v="0"/>
    <n v="1"/>
    <x v="0"/>
    <x v="141"/>
    <x v="2"/>
  </r>
  <r>
    <n v="6091"/>
    <s v="KB562"/>
    <x v="28"/>
    <s v="45 Gp"/>
    <x v="5"/>
    <x v="10"/>
    <n v="16"/>
    <s v="February"/>
    <x v="7"/>
    <d v="1945-02-16T00:00:00"/>
    <x v="0"/>
    <s v="Crashed in forced landing Lungi Sierra Leone 16.2.45 (Air Britain Serials)"/>
    <x v="2"/>
    <x v="2"/>
    <x v="75"/>
    <x v="1"/>
    <x v="2"/>
    <x v="1"/>
    <m/>
    <n v="2"/>
    <x v="41"/>
    <x v="0"/>
    <n v="1"/>
    <x v="1"/>
    <x v="81"/>
    <x v="1"/>
  </r>
  <r>
    <n v="2766"/>
    <s v="MM765"/>
    <x v="25"/>
    <s v="1FU/NA/416th NFS"/>
    <x v="1"/>
    <x v="2"/>
    <n v="16"/>
    <s v="February"/>
    <x v="7"/>
    <d v="1945-02-16T00:00:00"/>
    <x v="0"/>
    <s v="To USAAF NWAfrica, later to RAF M.A.C. 416NFS , 12th Air Force. Pilot Johnson, Donald W. Crashed on Take off at Rouvres/A-82. Category 4 damage, 16 February 1945. (http://www.aviationarchaeology.com) To USAAF 30.11.44 (Air Britain Serials)"/>
    <x v="2"/>
    <x v="3"/>
    <x v="18"/>
    <x v="1"/>
    <x v="2"/>
    <x v="1"/>
    <m/>
    <n v="2"/>
    <x v="41"/>
    <x v="0"/>
    <n v="1"/>
    <x v="0"/>
    <x v="139"/>
    <x v="2"/>
  </r>
  <r>
    <n v="4260"/>
    <s v="RS516"/>
    <x v="12"/>
    <s v="NFDW"/>
    <x v="0"/>
    <x v="5"/>
    <n v="16"/>
    <s v="February"/>
    <x v="7"/>
    <d v="1945-02-16T00:00:00"/>
    <x v="0"/>
    <s v="May have been the aircraft flown by F/O K.V. Panter and P/O James David Sharples, which ftr from a daylight sortie to the Munich area, being lost to flak after having claimed one destroyed, one shared destroyed and one probably destroyed on a sortie to the Bad Aibling area. Sharples appears to have been KIA, Panter seems to have survived. Sharples listed as having been KIA on February 16. At the same time he received a burst of light flak from the airfield (time 1730 hours approximately)/ F/O Panter then called up and said that he thought he was on fire. We told him that this was so, as we could see black smoke coming from the belly of the aircraft and told him that he should bale out. He immediately climbed to 1,500 feet and both he and F/O Sharples were seen to jump by F/O Melloy and to land safely about 6 miles West of Landau. The a/c crashed in fact near Töding, which is SW Großköllnbach (Original combat report from an accompanying FEF Mosquito, cited by Hugh Halliday at http://www.rafcommands.com/forum/showthread.php?t=6627) Missing 16.2.45 (Air Britain Serials)"/>
    <x v="0"/>
    <x v="1"/>
    <x v="1"/>
    <x v="1"/>
    <x v="1"/>
    <x v="1"/>
    <m/>
    <n v="2"/>
    <x v="41"/>
    <x v="0"/>
    <n v="1"/>
    <x v="0"/>
    <x v="141"/>
    <x v="0"/>
  </r>
  <r>
    <n v="503"/>
    <s v="HR390"/>
    <x v="12"/>
    <s v="1FU/45"/>
    <x v="3"/>
    <x v="16"/>
    <n v="17"/>
    <s v="February"/>
    <x v="7"/>
    <d v="1945-02-17T00:00:00"/>
    <x v="0"/>
    <s v="Missing from attack on Heho airfield 17.2.45 (Air Britain Serials) ASHWORTH  GH  1622404, PINKERTON  RLCC  1342807"/>
    <x v="3"/>
    <x v="4"/>
    <x v="1"/>
    <x v="1"/>
    <x v="3"/>
    <x v="1"/>
    <m/>
    <n v="2"/>
    <x v="41"/>
    <x v="0"/>
    <n v="1"/>
    <x v="0"/>
    <x v="86"/>
    <x v="3"/>
  </r>
  <r>
    <n v="4073"/>
    <s v="MM550"/>
    <x v="17"/>
    <s v="FIU/NFDU"/>
    <x v="0"/>
    <x v="2"/>
    <n v="17"/>
    <s v="February"/>
    <x v="7"/>
    <d v="1945-02-17T00:00:00"/>
    <x v="0"/>
    <s v="MM550 was Mosquito NFXIII of the Night Fighter Development Unit, and it dived into Chaucer Avenue, Rustington after slow roll on this date_x000a__x000a_The following 3 civilans were killed on the ground when the aircraft hit 4 bungalows and caught fire:_x000a__x000a_ARTHUR SIDNEY FOSTER aged 57 of 13 Milton Close Rustington_x000a__x000a_FLORENCE MABEL WARD aged 50 of Arcita, Chaucer Avenue, Rustington_x000a__x000a_EDWARD LEONARD VINCENT aged 63 of Suncot, Chaucer Avenue, Rustington_x000a__x000a_The aircraft hit 4 bungalows and caught fire._x000a__x000a_W/Cdr (Pilot) William H. McGUIRE - DFC - 62249;_x000a_F/Lt (Nav) Denis S. LAKE - DFM - 145490._x000a__x000a__x000a_(Paul McMillan and Henk Welting: http://www.rafcommands.com/forum/showthread.php?t=5542) Dived into Chaucer Avenue Rustington after slow roll 17.2.45 DBF (Air Britain Serials) 17.02.45 FIDU. MM550 Aircraft seemed to do a slow roll, lost height and crashed into housing NFDU estate at Chaucer Avenue, Rustington, near Littlehampton, killing the crew, three civilians, and injuring several others. (Mosquito Crash Log)"/>
    <x v="2"/>
    <x v="2"/>
    <x v="34"/>
    <x v="1"/>
    <x v="2"/>
    <x v="1"/>
    <m/>
    <n v="2"/>
    <x v="41"/>
    <x v="0"/>
    <n v="1"/>
    <x v="0"/>
    <x v="144"/>
    <x v="2"/>
  </r>
  <r>
    <n v="538"/>
    <s v="HJ648"/>
    <x v="2"/>
    <s v="307/169/60OTU"/>
    <x v="0"/>
    <x v="7"/>
    <n v="18"/>
    <s v="February"/>
    <x v="7"/>
    <d v="1945-02-18T00:00:00"/>
    <x v="0"/>
    <s v="U-155, 14 Jun, 1943_x000a_Aircraft attack, aircraft shot down:_x000a_Polish Mosquito HJ648 (307 Sqdn RAF/B, pilot S/L S. Szablowski)_x000a__x000a_At 09.29 hours, four Mosquito aircraft (3 from 307 Polish Sqdn RAF and 1 from 410 Sqdn RCAF) attacked a group of 5 outbound boats (U-68, U-155, U-159, U-415 and U-634) in the Bay of Biscay. The leading Mosquito first strafed U-68 and then U-155, but its port engine stopped after being hit by AA fire and the aircraft was forced to make a belly landing back at the base in Predannack. A second Mosquito, piloted by F/O J. Pelka, attacked too but its guns did not fire and the remaining aircraft did not attack due to the intense AA fire._x000a_5 crew members aboard U-155 were wounded, two of them badly. The boat returned to base together with U-68 and recieved the doctor from her for medical treatment of the wounded men. (http://uboat.net/men/men_lost-1943.htm) U/c collapsed on landing High Ercall 18.2.45 (Air Britain Serials)"/>
    <x v="1"/>
    <x v="1"/>
    <x v="1"/>
    <x v="1"/>
    <x v="1"/>
    <x v="1"/>
    <m/>
    <n v="2"/>
    <x v="41"/>
    <x v="0"/>
    <n v="1"/>
    <x v="1"/>
    <x v="29"/>
    <x v="0"/>
  </r>
  <r>
    <n v="5812"/>
    <s v="HR618"/>
    <x v="12"/>
    <n v="110"/>
    <x v="3"/>
    <x v="16"/>
    <n v="18"/>
    <s v="February"/>
    <x v="7"/>
    <d v="1945-02-18T00:00:00"/>
    <x v="0"/>
    <s v="Flew into ground recovering from dive on range near Kolar 18.2.45 (Air Britain Serials) QUINN  NLP  1512171, TULLETT  WM  172111"/>
    <x v="2"/>
    <x v="3"/>
    <x v="52"/>
    <x v="1"/>
    <x v="2"/>
    <x v="1"/>
    <m/>
    <n v="2"/>
    <x v="41"/>
    <x v="0"/>
    <n v="1"/>
    <x v="0"/>
    <x v="143"/>
    <x v="3"/>
  </r>
  <r>
    <n v="2232"/>
    <s v="MM697"/>
    <x v="25"/>
    <n v="406"/>
    <x v="0"/>
    <x v="2"/>
    <n v="18"/>
    <s v="February"/>
    <x v="7"/>
    <d v="1945-02-18T00:00:00"/>
    <x v="0"/>
    <s v="Fighter Command War Diaries Volume 5 says this Mosquito failed to return from a sortie to Heligoland, 2 MIA. Swung on landing and u/c collapsed Manston 18.2.45 DBF (Air Britain Serials) 18.02.45 406 Sqn. MM697 Aircraft swung on landing at Manston aerodrome and caught fire. Crew unhurt. (Mosquito Crash Log)"/>
    <x v="2"/>
    <x v="7"/>
    <x v="23"/>
    <x v="1"/>
    <x v="2"/>
    <x v="1"/>
    <m/>
    <n v="2"/>
    <x v="41"/>
    <x v="0"/>
    <n v="1"/>
    <x v="0"/>
    <x v="94"/>
    <x v="2"/>
  </r>
  <r>
    <n v="5347"/>
    <s v="MM560"/>
    <x v="17"/>
    <n v="409"/>
    <x v="0"/>
    <x v="2"/>
    <n v="19"/>
    <s v="February"/>
    <x v="7"/>
    <d v="1945-02-19T00:00:00"/>
    <x v="0"/>
    <s v="U/c jammed on air test bellylanded at Lille/Vendeville 19.2.45 (Air Britain Serials)"/>
    <x v="2"/>
    <x v="2"/>
    <x v="27"/>
    <x v="1"/>
    <x v="2"/>
    <x v="1"/>
    <m/>
    <n v="2"/>
    <x v="41"/>
    <x v="0"/>
    <n v="1"/>
    <x v="0"/>
    <x v="95"/>
    <x v="2"/>
  </r>
  <r>
    <n v="632"/>
    <s v="DK313"/>
    <x v="4"/>
    <s v="105/139/627/1655MTU/NTU"/>
    <x v="0"/>
    <x v="7"/>
    <n v="19"/>
    <s v="February"/>
    <x v="7"/>
    <d v="1945-02-19T00:00:00"/>
    <x v="1"/>
    <s v="Crashed on overshoot Warboys 19.2.45 (Air Britain Serials) 19.02.45 PFTNU. DK313 After overshoot procedure at Warboys aerodrome pilot turned onto outer drome lights, crashed and burned. (Mosquito Crash Log)     PFNTU19/02/1945 Training DK313 Mosquito IV T/o 2100 Warboys for a night cross country. On return to base at 2331 the weather had deteriorated and while turning towards the outer Drem lights, F/L Haley allowed his speed to drop and as a result he sideslipped and crashed. F/Lt V GHaley MM  137293 BEXHILL CEMETERY 2722633, 19/02/1945. F/Lt D VBidder MID 30 49334 WEST THORNEY (ST. NICHOLAS) CHURCHYARD 2959302 19/02/1945 (http://www.156squadron.com/display_newpff_roll.asp?ID=PFNTU)"/>
    <x v="2"/>
    <x v="2"/>
    <x v="6"/>
    <x v="1"/>
    <x v="2"/>
    <x v="1"/>
    <m/>
    <n v="2"/>
    <x v="41"/>
    <x v="0"/>
    <n v="1"/>
    <x v="1"/>
    <x v="135"/>
    <x v="0"/>
  </r>
  <r>
    <n v="6359"/>
    <s v="HR290"/>
    <x v="12"/>
    <n v="82"/>
    <x v="3"/>
    <x v="16"/>
    <n v="19"/>
    <s v="February"/>
    <x v="7"/>
    <d v="1945-02-19T00:00:00"/>
    <x v="1"/>
    <s v="Flew into ground after night take-off Kumbhirgram 19.2.45 (Air Britain Serials)   Mosquito HR228 (sic) was detailed on 19th February 1945 to carry out an operational sortie. It crashed on take off at 0455 hours at Khumbirgram airfield, 13 miles ENE of Silchar, India. Both the crew were killed. : _x000a_RAAF 414103 FO Thynne, E A Captain (Pilot) RAF WO W F Flatt, (Navigator/BW) Both are buried in the Gauhati War Cemetery,  India. Gauhati is the capital city of the State of Assam in north east India, on the eastern side of the River Brahmaputra and some 600kms east of Calcutta. (http://www.awm.gov.au/catalogue/research_centre/pdf/rc09125z004_1.pdf) "/>
    <x v="2"/>
    <x v="7"/>
    <x v="18"/>
    <x v="1"/>
    <x v="2"/>
    <x v="1"/>
    <m/>
    <n v="2"/>
    <x v="41"/>
    <x v="0"/>
    <n v="1"/>
    <x v="0"/>
    <x v="111"/>
    <x v="3"/>
  </r>
  <r>
    <n v="1558"/>
    <s v="KB401"/>
    <x v="28"/>
    <s v="608/627"/>
    <x v="0"/>
    <x v="8"/>
    <n v="19"/>
    <s v="February"/>
    <x v="7"/>
    <s v="19/20 February 1945"/>
    <x v="1"/>
    <s v="19.02.1945 Master Bomber for Böhlen raid 627 to Böhlen from Coningsby hit by FLAK and crashed in target area. Lost without trace (BCL). W/C EA Benjamin DFCbar +, F/O JE Heath DFM +, no known grave site. This aircraft had been used by W/C Maurice Smith when he served as master bomber on the Dresden raid a week earlier. 19th/20th February, 1945._x000a__x000a_Mosquito KB401 AZ-E of 627 Sqn._x000a_&quot;Airborne from Coningsby (positioned from Woodhall Spa) borrowed by 54 Base and flown by the Master Bomber assigned to the Böhlen raid. Shot down by Flak, crashing in the target area. W/C Benjamin is buried in the Berlin 1939-45 War cemetery; F/O Heath, whose DFM was Gazetted 18Jan44, following a tour with 50 sqdn; is commemorated on Panel 267 of the Runnymede Memorial. His second Christian name was Ettock. W/C E.A.Benjamin DFC &amp; Bar KIA F/O J.E.Heath DFM KIA &quot;. (Chorley via Lost Bombers)_x000a__x000a_From:http://www.lostbombers.co.uk/ Also was to be used to mark a raid on the Dortmund-Ems Canal on November 4/5 1944, however the starboard prop ran away and the crew landed back, and went in DZ418, B. (article by W/C Smith in the Aeroplane Monthly, May 1973) Missing (Berlin) 20.2.45 (Air Britain Serials)"/>
    <x v="0"/>
    <x v="1"/>
    <x v="1"/>
    <x v="1"/>
    <x v="1"/>
    <x v="1"/>
    <m/>
    <n v="2"/>
    <x v="41"/>
    <x v="0"/>
    <n v="1"/>
    <x v="0"/>
    <x v="58"/>
    <x v="1"/>
  </r>
  <r>
    <n v="2699"/>
    <s v="MM735"/>
    <x v="25"/>
    <n v="406"/>
    <x v="0"/>
    <x v="5"/>
    <n v="19"/>
    <s v="February"/>
    <x v="7"/>
    <d v="1945-02-19T00:00:00"/>
    <x v="1"/>
    <s v="18.02.1945 Evening intruder sortie 406 over Heligoland from Manston . Lost without trace (FCL). F/O CES Hamlyn-Lovis +, F/L RJ Radcliffe +, Navigator buried in Sage War Cem, no known grave for pilot Missing presumed crashed in sea off Heligoland 19.2.45 (Air Britain Serials)"/>
    <x v="0"/>
    <x v="8"/>
    <x v="1"/>
    <x v="1"/>
    <x v="4"/>
    <x v="1"/>
    <m/>
    <n v="2"/>
    <x v="41"/>
    <x v="0"/>
    <n v="1"/>
    <x v="0"/>
    <x v="94"/>
    <x v="2"/>
  </r>
  <r>
    <n v="1892"/>
    <s v="HJ911"/>
    <x v="2"/>
    <s v="157/307/141/1692 Flt"/>
    <x v="0"/>
    <x v="7"/>
    <n v="19"/>
    <s v="February"/>
    <x v="7"/>
    <d v="1945-02-19T00:00:00"/>
    <x v="2"/>
    <s v="Was TW-A on 141 Squadron and RS-H on 157 Squadron. (Confounding the Reich and Mosquito, Classic Aircraft #7, Boyer/Philpott, ISBN 0-85059-432-4 SOC 19.2.45 (Air Britain Serials)"/>
    <x v="4"/>
    <x v="3"/>
    <x v="1"/>
    <x v="1"/>
    <x v="2"/>
    <x v="1"/>
    <m/>
    <n v="2"/>
    <x v="41"/>
    <x v="0"/>
    <n v="1"/>
    <x v="1"/>
    <x v="93"/>
    <x v="2"/>
  </r>
  <r>
    <n v="1940"/>
    <s v="DZ268"/>
    <x v="2"/>
    <s v="456/157/60OTU"/>
    <x v="0"/>
    <x v="7"/>
    <n v="20"/>
    <s v="February"/>
    <x v="7"/>
    <d v="1945-02-20T00:00:00"/>
    <x v="0"/>
    <s v="Hit HT cables low flying nr Trewalchmai Anglesey 20.2.45 DBR (Air Britain Serials)"/>
    <x v="2"/>
    <x v="2"/>
    <x v="53"/>
    <x v="1"/>
    <x v="2"/>
    <x v="1"/>
    <m/>
    <n v="2"/>
    <x v="41"/>
    <x v="0"/>
    <n v="1"/>
    <x v="1"/>
    <x v="29"/>
    <x v="0"/>
  </r>
  <r>
    <n v="1325"/>
    <s v="KB365"/>
    <x v="13"/>
    <s v="608/1655MTU/16OTU"/>
    <x v="0"/>
    <x v="7"/>
    <n v="20"/>
    <s v="February"/>
    <x v="7"/>
    <d v="1945-02-20T00:00:00"/>
    <x v="0"/>
    <s v="20/02/1945 Mosquito KB365 of 16 OTU suffered a collapsed undercarriage at Barford St John. (http://www.couplandbell.com/marg/crashes1945.htm) Swung on take-off and u/c collapsed Barford St.John 20.2.45 (Air Britain Serials)"/>
    <x v="2"/>
    <x v="2"/>
    <x v="33"/>
    <x v="1"/>
    <x v="2"/>
    <x v="1"/>
    <m/>
    <n v="2"/>
    <x v="41"/>
    <x v="0"/>
    <n v="1"/>
    <x v="1"/>
    <x v="140"/>
    <x v="1"/>
  </r>
  <r>
    <n v="1607"/>
    <s v="KB475"/>
    <x v="28"/>
    <s v="45 Gp"/>
    <x v="0"/>
    <x v="10"/>
    <n v="20"/>
    <s v="February"/>
    <x v="7"/>
    <d v="1945-02-20T00:00:00"/>
    <x v="0"/>
    <s v="Crashed on take-off Lagens 20.2.45 (Air Britain Serials)"/>
    <x v="2"/>
    <x v="2"/>
    <x v="18"/>
    <x v="1"/>
    <x v="2"/>
    <x v="1"/>
    <m/>
    <n v="2"/>
    <x v="41"/>
    <x v="0"/>
    <n v="1"/>
    <x v="1"/>
    <x v="81"/>
    <x v="1"/>
  </r>
  <r>
    <n v="5001"/>
    <s v="NT221"/>
    <x v="12"/>
    <s v="132OTU/8OTU"/>
    <x v="0"/>
    <x v="7"/>
    <n v="20"/>
    <s v="February"/>
    <x v="7"/>
    <d v="1945-02-20T00:00:00"/>
    <x v="0"/>
    <s v="Engine caught fire hit sand dunes on approach to forced landing on beach nr Harlech Caernarvon 20.2.45 DBF (Air Britain Serials) 20.02.45 8 OTU. NT221 Pilot attempted a force landing at Harlech, Caernarfonshire after port engine failed at 2,000 feet but struck a pole turning on approach which tore off the bomb doors. Aircraft burst into flames on striking sand dune, injuring one. A(Mosquito Crash Log)"/>
    <x v="2"/>
    <x v="2"/>
    <x v="2"/>
    <x v="1"/>
    <x v="2"/>
    <x v="1"/>
    <m/>
    <n v="2"/>
    <x v="41"/>
    <x v="0"/>
    <n v="1"/>
    <x v="1"/>
    <x v="37"/>
    <x v="0"/>
  </r>
  <r>
    <n v="7110"/>
    <s v="MM820"/>
    <x v="25"/>
    <n v="488"/>
    <x v="0"/>
    <x v="2"/>
    <n v="21"/>
    <s v="February"/>
    <x v="7"/>
    <d v="1945-02-21T00:00:00"/>
    <x v="0"/>
    <s v="Was ME-B on 488 Squadron, P/O T.A. Maclean and F/O B.C. Grant, B.48 field (2nd TAF photo) Swung on take-off and u/c collapsed Amiens/Glisy 21.2.45 (Air Britain Serials)"/>
    <x v="2"/>
    <x v="3"/>
    <x v="33"/>
    <x v="1"/>
    <x v="2"/>
    <x v="1"/>
    <m/>
    <n v="2"/>
    <x v="41"/>
    <x v="0"/>
    <n v="1"/>
    <x v="0"/>
    <x v="42"/>
    <x v="2"/>
  </r>
  <r>
    <n v="900"/>
    <s v="NT323"/>
    <x v="25"/>
    <n v="68"/>
    <x v="0"/>
    <x v="2"/>
    <n v="21"/>
    <s v="February"/>
    <x v="7"/>
    <d v="1945-02-21T00:00:00"/>
    <x v="0"/>
    <s v="Engine cut on take-off for air test crashlanded Church Fenton 21.2.45 (Air Britain Serials) 21.02.45 68 OTU. NT323 Port engine cut after becoming airborne on air test, pilot landed straight ahead at Map Reference WF 5018. Crew unhurt. (Mosquito Crash Log) Port engine cut out after take off, pilot landed in field off runway. no crew info_x000a_Crew: P/O Štandera – Lac Asliendon - OK. Failure of the right engine. Knife landing five minutes after the start just behind the lairfield Wittering. (http://www.rafcommands.com/forum/showthread.php?10190-Crash-landed-in-Church-Fenton&amp;p=59832&amp;highlight=Mosquito#post59832)"/>
    <x v="2"/>
    <x v="2"/>
    <x v="2"/>
    <x v="1"/>
    <x v="2"/>
    <x v="1"/>
    <m/>
    <n v="2"/>
    <x v="41"/>
    <x v="0"/>
    <n v="1"/>
    <x v="0"/>
    <x v="102"/>
    <x v="2"/>
  </r>
  <r>
    <n v="3664"/>
    <s v="HP933"/>
    <x v="12"/>
    <n v="487"/>
    <x v="0"/>
    <x v="16"/>
    <n v="22"/>
    <s v="February"/>
    <x v="7"/>
    <d v="1945-02-22T00:00:00"/>
    <x v="0"/>
    <s v="F/O P.H. BURNE - J/88797 and F/Lt A.J. VICKERS - J/13115. HP933 Mosquito FB.VI Failed to return from attack against communication targets at Hamburg (RAF Commands Forum) All I have is from Air Britain serials HP933 Mosquito VI 487 Sqn. missing from daylight intruder over NW Germany 28 November 1944. (Tony Kearns) 22/02 487Sqd HP933 (EG- ) FB.VI: Failed to return from attack against communication targets near Hamburg. F/O Peter Harold Burne RCAF &amp; F/L Alan Jerry Vickers RCAF were both killed. Both airmen are buried in the Becklingen War Cemetery, Soltau, Niedersachsen (Neil Hutchinson) HP 933 was EG-N. Lost around 1315, crew as above, ftr Clarion (2nd TAF) Mosquito HP933 Pilot P H Burne Navigator A J Vickers The Mosquito was hit by Eisenbahnflak and exploded in mid-air. The wreckage came down 13.07 at Hüttenbusch (MH - Büttenbusch?) near Worpswede 21km NNE Bremen. (&quot;Mosquito&quot; on: http://www.rafcommands.com/forum/showthread.php?t=3638 Mosquito is German, living near Steinhuder Lake, and seems to have a special interest in Clarion) KE report 10338 according to a captured German report kindly supplied by Rod McKenzie, confirms location, though spelt with a B, not an H) I have a report from the MRES on the crash location of Mosquito HP933 on 22 Feb 1945 which specifies the location as Bevern, Germany, Map Ref. L54/R9539. L54 refers to the 1:250,000 scale map that covers Hamburg and surounding area. The coordinate you quote is a Nord de Guerre Zone (Modified British System) coordinate. The full version would be rR9549. This converts to Latitude : 53° 26' 15'' N, Longitude : 9° 09' 52'' E , which is less than 1km SW of Bevern. The crew of HP933 were: P/O Peter Harold Burne, RCAF, Pilot (J88797) - the Malvern chap I'm researching F/Lt. Allan Jerry Vickers, RCAF, Nav. (J13115) (http://www.rafcommands.com/forum/showthread.php?t=5673) Missing from day intruder over NW Germany 22.2.45 (Air Britain Serials) you are right PZ395 crashed near Bevern district Rotenburg/Wumme, the other one must be HR365 because all killed rest beside on Becklingen War Cemetery 13.F.5 - 13.F.8. According to the report of the Luftgaukommando HP933 crashed near H&amp;#252;ttenbusch district Osterholz-Scharmbeck (21 km nne Bremen). Aircraft exploded in mid air. (http://www.rafcommands.com/forum/showthread.php?5673-Map-coordinates-translation/page2)"/>
    <x v="0"/>
    <x v="1"/>
    <x v="1"/>
    <x v="1"/>
    <x v="1"/>
    <x v="1"/>
    <m/>
    <n v="2"/>
    <x v="41"/>
    <x v="0"/>
    <n v="1"/>
    <x v="0"/>
    <x v="47"/>
    <x v="3"/>
  </r>
  <r>
    <n v="484"/>
    <s v="HR118"/>
    <x v="12"/>
    <s v="235/333"/>
    <x v="0"/>
    <x v="12"/>
    <n v="22"/>
    <s v="February"/>
    <x v="7"/>
    <d v="1945-02-22T00:00:00"/>
    <x v="0"/>
    <s v="Ltn. Ole Tobias Mehn-Andersen safe &amp; Kvm. Ola Bakken safe Lan/Dam/ airfield Lossimouth Aircraft overshot &amp; burnt out. Engine. Apparently collided with HR659, also of 333 Squadron, which had to force land. (http://www.luftwaffe.no/Table2.htm) Crashlanded after engine fire Lossiemouth 22.2.45 (Air Britain Serials) 22.02.45 333 Sqn. HR118 Engine caught fire in flight, aircraft overshot at Lossiemouth belly landed, fire spread to fuselage. Crew unhurt. (Mosquito Crash Log)"/>
    <x v="2"/>
    <x v="3"/>
    <x v="7"/>
    <x v="1"/>
    <x v="2"/>
    <x v="1"/>
    <m/>
    <n v="2"/>
    <x v="41"/>
    <x v="0"/>
    <n v="1"/>
    <x v="0"/>
    <x v="28"/>
    <x v="3"/>
  </r>
  <r>
    <n v="6124"/>
    <s v="HR150"/>
    <x v="12"/>
    <n v="21"/>
    <x v="0"/>
    <x v="16"/>
    <n v="22"/>
    <s v="February"/>
    <x v="7"/>
    <d v="1945-02-22T00:00:00"/>
    <x v="0"/>
    <s v="F/L Fielding (FCWDv5) Lost around 1315, F/L H.H. Fielding-Johnson and F/O L.G. Harbord both KIA, ftr Clarion (2nd TAF) Missing from day intruder over NW Germany 22.2.45 (Air Britain Serials) MH - check for Diepholz. Crew buried in Hanover."/>
    <x v="0"/>
    <x v="1"/>
    <x v="1"/>
    <x v="1"/>
    <x v="1"/>
    <x v="1"/>
    <m/>
    <n v="2"/>
    <x v="41"/>
    <x v="0"/>
    <n v="1"/>
    <x v="0"/>
    <x v="48"/>
    <x v="3"/>
  </r>
  <r>
    <n v="6661"/>
    <s v="HR177"/>
    <x v="12"/>
    <n v="487"/>
    <x v="0"/>
    <x v="16"/>
    <n v="22"/>
    <s v="February"/>
    <x v="7"/>
    <d v="1945-02-22T00:00:00"/>
    <x v="0"/>
    <s v="Failed to return from attack against communication targets in Niedersachsen. RAF crew when lost. (F/L David Potts and Sgt. F. Valentine?). HR177 was EG-U (Mike Packham) 22/2 487Sqd HR177 (EG- ) FB.VI: Failed to return from attack against communication targets in Niedersachsen area. F/L David Potts &amp; Sgt. Frank Valentine were both killed. Both airmen are buried in the Becklingen War Cemetery, Soltau, Niedersachsen (Neil Hutchinson) Lost around 1315, coded U, crew as above, ftr Clarion (2nd TAF) Missing from day Intruder over NW Germany 22.2.45 (Air Britain Serials)"/>
    <x v="0"/>
    <x v="1"/>
    <x v="1"/>
    <x v="1"/>
    <x v="1"/>
    <x v="1"/>
    <m/>
    <n v="2"/>
    <x v="41"/>
    <x v="0"/>
    <n v="1"/>
    <x v="0"/>
    <x v="47"/>
    <x v="3"/>
  </r>
  <r>
    <n v="1685"/>
    <s v="HR188"/>
    <x v="12"/>
    <s v="613/107"/>
    <x v="0"/>
    <x v="16"/>
    <n v="22"/>
    <s v="February"/>
    <x v="7"/>
    <d v="1945-02-22T00:00:00"/>
    <x v="0"/>
    <s v="Crew PoW, shot down by flak near Bremen. (Rudy Kahrs) Lost around 1300, coded D, Maj. T.A. Hunt and P/O M.V. Collins both PoW, ftr Clarion (2nd TAF). Shot down at 13.30 hours at Meyenburg 24km NW of Bremen (Captured German report kindly supplied by Rod McKenzie) Serial: SY-H (HR188) Crew: Rene Puyt, Jaques Muray. Lasham, UK on August 18th, 1944. (http://wp.scn.ru/en/ww2/b/77/9/3) Missing from day intruder to Hamburg 22.2.45 (Air Britain Serials)   About 13:30 the Mosquito was shot down by Flak and belly landed with 10% damage. Salvaged by a command from the airfield Stade  Sources: Claimlist Luftgaukommando XI (http://www.fliegerschicksale.de/homepage3/absturzorte/m/meyenburg/220245me_en.php)"/>
    <x v="0"/>
    <x v="1"/>
    <x v="1"/>
    <x v="1"/>
    <x v="1"/>
    <x v="1"/>
    <m/>
    <n v="2"/>
    <x v="41"/>
    <x v="0"/>
    <n v="1"/>
    <x v="0"/>
    <x v="57"/>
    <x v="3"/>
  </r>
  <r>
    <n v="3519"/>
    <s v="HR205"/>
    <x v="12"/>
    <n v="605"/>
    <x v="0"/>
    <x v="16"/>
    <n v="22"/>
    <s v="February"/>
    <x v="7"/>
    <d v="1945-02-22T00:00:00"/>
    <x v="0"/>
    <s v="Around 1500, coded K, hit by flak, landed wheels up at Blackbushe, F/L A.V. Rex and F/O R. Burrows OK (2nd TAF) Was also UP-A on 605 Squadron (Ian Piper: http://www.605squadron.co.uk/Squadron_aircraft.htm) Damaged by flak and bellylanded Blackbushe 22.2.45 (Air Britain Serials) &quot;605&quot; gives pilot name as Rix, and squadron letter as J."/>
    <x v="1"/>
    <x v="1"/>
    <x v="1"/>
    <x v="1"/>
    <x v="1"/>
    <x v="1"/>
    <m/>
    <n v="2"/>
    <x v="41"/>
    <x v="0"/>
    <n v="1"/>
    <x v="0"/>
    <x v="22"/>
    <x v="3"/>
  </r>
  <r>
    <n v="4968"/>
    <s v="HR355"/>
    <x v="12"/>
    <n v="605"/>
    <x v="0"/>
    <x v="16"/>
    <n v="22"/>
    <s v="February"/>
    <x v="7"/>
    <d v="1945-02-22T00:00:00"/>
    <x v="0"/>
    <s v="22.02.1945 Day Ranger 605 to North West Germany from Hartfort Bridge Hit by Flak, crashed into telegraph poles. Lost without trace (FCL). S/L I McCall pow, P/O T Caulfield pow, no further info, combined PZ406, PZ409, PZ416, HKR355, pilot wounded. Coded K, lost around 1310, crew as above, shot down by flak, ftr Clarion. (2nd TAF) Shot down at 13.15 hours, 2.5km NW of Neuboerger, 13km S Papenburg, crew PoW (Captured German report, kindly supplied by Rod McKenzie) Missing from day intruder over NW Germany 22.2.45 (Air Britain Serials)"/>
    <x v="0"/>
    <x v="1"/>
    <x v="1"/>
    <x v="1"/>
    <x v="1"/>
    <x v="1"/>
    <m/>
    <n v="2"/>
    <x v="41"/>
    <x v="0"/>
    <n v="1"/>
    <x v="0"/>
    <x v="22"/>
    <x v="3"/>
  </r>
  <r>
    <n v="4924"/>
    <s v="HR356"/>
    <x v="12"/>
    <n v="487"/>
    <x v="0"/>
    <x v="16"/>
    <n v="22"/>
    <s v="February"/>
    <x v="7"/>
    <d v="1945-02-22T00:00:00"/>
    <x v="0"/>
    <s v="Failed to return from attack against communication targets in Niedersachsen. F/LT P.C. W. Sage, F/O J. Cockburn (both RAFVR?). Some sources say this was NS963. My wifes uncles name was John Cockburn,but always called Jack no1064663 joined 54otu 12/4/41 and that stage was a f/sgt.He went to 409 from there to what looks like no 5ps Prestwick,his records are a bit smudged in places.From Prestwick back to 409 until 25/3/42 onto the middle east first with 89 sqdn for a month.Moved to 46 sqdn 8/5/42 awarded DFM 25/5/43,promoted to pilot officer shortly afterwards.Left 46 sqdn 7/8/43 to no1 PDC then onto 9grp RAF Defford 27/11/43 nav/r inst duties left Defford 2/8/44 to no2 GSU and finally onto 487 7/8/44. His officers no was 145110. _x000a__x000a_22/02 487Sqd HR 356 (EG-H) FB VI: A/c on a day intruder sortie, over W.Germany. Mosquito crashed Harz, Near Bad Lauterberg. F/lt P C. Sage DFC &amp; F/O J Cockburn DFM both killed. Buried at Soltau War Cemetery (Neil Hutchinson) Lost around 1315, coded H, crew as above, ftr Clarion (2nd TAF) HR 356 F/Lt. P.C.W/ Sage, DFC, Pilot (113425), F/O J. Cockburn, DFM, Nav. (145110). The registrar of the village (MH - Bevern, see http://www.rafcommands.com/forum/showthread.php?5673-Map-coordinates-translation) gave this crash location as 1,000 yards northwest of the village near the railway line Bremervorde-Rotenburg. (http://www.rafcommands.com/forum/showthread.php?t=5673) Missing from day intruder over NW Germany 22.2.45 (Air Britain Serials)"/>
    <x v="0"/>
    <x v="1"/>
    <x v="1"/>
    <x v="1"/>
    <x v="1"/>
    <x v="1"/>
    <m/>
    <n v="2"/>
    <x v="41"/>
    <x v="0"/>
    <n v="1"/>
    <x v="0"/>
    <x v="47"/>
    <x v="3"/>
  </r>
  <r>
    <n v="3505"/>
    <s v="HR569"/>
    <x v="12"/>
    <n v="333"/>
    <x v="0"/>
    <x v="12"/>
    <n v="22"/>
    <s v="February"/>
    <x v="7"/>
    <d v="1945-02-22T00:00:00"/>
    <x v="0"/>
    <s v="Hit mast and crashlanded 22.2.45 NFD (Air Britain Serials) 22.02.45 333 Sqn. HR569 Aircraft was in flight making a shallow dive on a fishing vessel to take a photograph when it hit the mast head with the starboard wing and was forced to land in the nearest suitable field. (Mosquito Crash Log) MH unable to find any report of this incident in 333 Sqn ORB. Mosquito of B Flight, 333 Sqn, Banff, on low level photographic run, hit masthead of fishing boat.  Force landed in field on Hill of Maud, Buckie.  Two crew injured.  (World War Two in the Portsoy Area, researched by Findlay Pirie)"/>
    <x v="2"/>
    <x v="3"/>
    <x v="30"/>
    <x v="1"/>
    <x v="2"/>
    <x v="1"/>
    <m/>
    <n v="2"/>
    <x v="41"/>
    <x v="0"/>
    <n v="1"/>
    <x v="0"/>
    <x v="28"/>
    <x v="3"/>
  </r>
  <r>
    <n v="6905"/>
    <s v="HX920"/>
    <x v="12"/>
    <n v="464"/>
    <x v="0"/>
    <x v="16"/>
    <n v="22"/>
    <s v="February"/>
    <x v="7"/>
    <d v="1945-02-22T00:00:00"/>
    <x v="0"/>
    <s v="Served with 464 Sqn, under RAF control 9/43 to 22/2/45. Participated in Amiens Prison Raid 18/2/44 (WgCdr Reynolds flew this a/c as lead, This chap lead the famous raid on Berlin, with 105/139 Sqn during Herman Goerings Speech and disrupted &quot;Herr Mueller&quot; 30/1/44. latter lost Failed to Return From Operations Germany. (Brian Fillery's website) Coded M, lost around 1320, F/O A.J. McMahon, F/S K. Gowlett both KIA, ftr Clarion (2nd TAF) Detailed to attack ground targets between 52'20' and 54N, 08'30' to 10' E. Plane was supposed to be in the vicinity of Rotenburg, 25 miles east of Bremen (Casualty file) Gowlett rests in the Hanover War Cemetery. Aircraft was on a sweep with no specific target. Gowlett's body was not identified until 1950, identified after much searching at Engelbostel (6 miles NW Hanover), stated to have been found in a field. His next of kin were notified of his final resting place on 26 Jan 1951 (same) MH - There was a good deal of debate over the identity of the Engelbostel casualty, supposed to have been a navigator found in early January 1945, service number as reported was invalid. A navigator, strongly identified as Gowlett due to height. McMahon on Runnymede. Missing from day intruder mission over NW Germany 22.2.45 (Air Britain Serials)"/>
    <x v="0"/>
    <x v="1"/>
    <x v="1"/>
    <x v="1"/>
    <x v="1"/>
    <x v="1"/>
    <m/>
    <n v="2"/>
    <x v="41"/>
    <x v="0"/>
    <n v="1"/>
    <x v="0"/>
    <x v="46"/>
    <x v="0"/>
  </r>
  <r>
    <n v="856"/>
    <s v="LR338"/>
    <x v="12"/>
    <s v="305/613"/>
    <x v="0"/>
    <x v="16"/>
    <n v="22"/>
    <s v="February"/>
    <x v="7"/>
    <d v="1945-02-22T00:00:00"/>
    <x v="0"/>
    <s v="Lost around 1250,` both KIA. (2nd TAF) tasked with operational duties at 1102 hours and failed to return. MoD records suggest that German documents indicate that the plane crashed at Husum which is very close to the Danish border but investigation in the area after the war provided no evidence for this crash. So he was posted as missing, believed killed. STEALEY, DAVID WALTER THOMAS Flight Lieutenant 66552 22/02/1945 22 Royal Air Force Volunteer Reserve United Kingdom Panel 266. RUNNYMEDE MEMORIAL BACKSHELL, ARTHUR JOHN Flying Officer 154555 22/02/1945 21 Royal Air Force Volunteer Reserve United Kingdom Panel 266. RUNNYMEDE MEMORIAL (www.cwgc.org) Missing 22.2.45 (Air Britain Serials)"/>
    <x v="0"/>
    <x v="1"/>
    <x v="1"/>
    <x v="1"/>
    <x v="1"/>
    <x v="1"/>
    <m/>
    <n v="2"/>
    <x v="41"/>
    <x v="0"/>
    <n v="1"/>
    <x v="0"/>
    <x v="59"/>
    <x v="0"/>
  </r>
  <r>
    <n v="696"/>
    <s v="MM532"/>
    <x v="17"/>
    <s v="304FTU/256"/>
    <x v="1"/>
    <x v="2"/>
    <n v="22"/>
    <s v="February"/>
    <x v="7"/>
    <d v="1945-02-22T00:00:00"/>
    <x v="0"/>
    <s v="SOC 22.2.45 (Air Britain Serials)"/>
    <x v="4"/>
    <x v="3"/>
    <x v="1"/>
    <x v="1"/>
    <x v="2"/>
    <x v="1"/>
    <m/>
    <n v="2"/>
    <x v="41"/>
    <x v="0"/>
    <n v="1"/>
    <x v="0"/>
    <x v="32"/>
    <x v="2"/>
  </r>
  <r>
    <n v="4819"/>
    <s v="NS899"/>
    <x v="12"/>
    <n v="613"/>
    <x v="0"/>
    <x v="16"/>
    <n v="22"/>
    <s v="February"/>
    <x v="7"/>
    <d v="1945-02-22T00:00:00"/>
    <x v="0"/>
    <s v="Lost around 1250, F/O H.M. Dean and F/O W.J.D. Muir both safe, ftr Clarion (2nd TAF) Shot down at 13.30 hours at Drage, 15km southeast of &quot;Hu.&quot;, presumably Husum, crew PoW. (Captured German report kindly supplied by Rod McKenzie) Missing from night intruder over NW Germany 22.2.45 (Air Britain Serials)"/>
    <x v="0"/>
    <x v="1"/>
    <x v="1"/>
    <x v="1"/>
    <x v="1"/>
    <x v="1"/>
    <m/>
    <n v="2"/>
    <x v="41"/>
    <x v="0"/>
    <n v="1"/>
    <x v="0"/>
    <x v="59"/>
    <x v="0"/>
  </r>
  <r>
    <n v="6196"/>
    <s v="NS981"/>
    <x v="12"/>
    <n v="487"/>
    <x v="0"/>
    <x v="16"/>
    <n v="22"/>
    <s v="February"/>
    <x v="7"/>
    <d v="1945-02-22T00:00:00"/>
    <x v="0"/>
    <s v="Failed to return from night-intruder mission in Niedersachsen. NS981, &quot;B&quot;, F/O L.D. Gilbertson, pilot, F/O S.A.J. Askew, nav, this crew were heard to call out &quot;baling out&quot;. The eighteen crews from No. 487 which flew a sweep over the area of Hamburg, Bremen, and the North Sea had their share of incident. Flying Officer Gilbertson was attacking locomotives and tenders grouped in one heavily defended railway centre when his aircraft was hit by flak and an engine set on fire; but he persisted with his attack until he and his navigator were forced by the flames and smoke to bale out. (http://www.nzetc.org/etexts/WH2-2RAF/c12.html) Lost around 1315, coded B, crew as above, ftr Clarion (2nd TAF) Shot down at 13.25 hours at Barchel/Bremerfoerde, crew PoW (Captured German report kindly supplied by Rod McKenzie) Missing from night intruder 22.2.45 (Air BritainSerials) Die Mosquito der Neuseeländischen Luftwaffe (RNZAF) wurde durch Eisenbahnflak der 3. Flakdivision abgeschossen. Ein Besatzungsmitglied konnte sich kurzzeitig der Gefangenanhme entziehen (http://www.fliegerschicksale.de/homepage3/absturzorte/b/barchel/220245ba.php)    1300 hrs NS981 Barchel nr. Stade 132326 (http://forum.12oclockhigh.net/showthread.php?p=155787)"/>
    <x v="0"/>
    <x v="1"/>
    <x v="1"/>
    <x v="1"/>
    <x v="1"/>
    <x v="1"/>
    <m/>
    <n v="2"/>
    <x v="41"/>
    <x v="0"/>
    <n v="1"/>
    <x v="0"/>
    <x v="47"/>
    <x v="0"/>
  </r>
  <r>
    <n v="1971"/>
    <s v="NT177"/>
    <x v="12"/>
    <n v="464"/>
    <x v="0"/>
    <x v="16"/>
    <n v="22"/>
    <s v="February"/>
    <x v="7"/>
    <d v="1945-02-22T00:00:00"/>
    <x v="0"/>
    <s v="Served with 464 Sqn, under RAF control 7/44 to 22/2/45 Coded SB-O. S/D. P/O Judd POW. (Brian Fillery's website) Friendly fire, Mustang (2nd TAF and Flypast Article by 464 Squadron crew, February 2007) F/O R.W.A. Rankin KIA, navigator as above, lost around 1315, Coded O, ftr Clarion (2nd TAF, which confirms crew reported they were being attacked by a Mustang) Shot down at 13.09 hours near the airfield at Rotenburg, crew Judd PoW and Smith KIA (Captured German report kindly supplied by Rod McKenzie) During this operation, one of our pilots, a Canadian was shot down by an American fighter who possibly mistook the Mosquito for a JU 88 or a ME 110 or so we thought at the_x000a_time. The Yanks later tried to tell us it was a German in an American plane. We considered this utter rubbish! (http://www.calgarymosquitosociety.com/stories.htm , &quot;Mosquitoes Bite At Night&quot;) Missing from day intruder 22.2.45 (Air Britain Serials)"/>
    <x v="0"/>
    <x v="14"/>
    <x v="96"/>
    <x v="1"/>
    <x v="4"/>
    <x v="1"/>
    <m/>
    <n v="2"/>
    <x v="41"/>
    <x v="0"/>
    <n v="1"/>
    <x v="0"/>
    <x v="46"/>
    <x v="0"/>
  </r>
  <r>
    <n v="5345"/>
    <s v="NT227"/>
    <x v="12"/>
    <n v="305"/>
    <x v="0"/>
    <x v="16"/>
    <n v="22"/>
    <s v="February"/>
    <x v="7"/>
    <s v="22 February 1945"/>
    <x v="0"/>
    <s v="Inspected by Israeli Airforce in France, November 1950 (Air Enthusiast Magazine, September / October 1999). Hit by flak on day intruder over NW Germany 22.2.45 not repaired (Air Britain Serials)"/>
    <x v="1"/>
    <x v="1"/>
    <x v="1"/>
    <x v="1"/>
    <x v="1"/>
    <x v="1"/>
    <m/>
    <n v="2"/>
    <x v="41"/>
    <x v="0"/>
    <n v="1"/>
    <x v="0"/>
    <x v="60"/>
    <x v="0"/>
  </r>
  <r>
    <n v="2622"/>
    <s v="NT234"/>
    <x v="12"/>
    <s v="107/109/305"/>
    <x v="0"/>
    <x v="16"/>
    <n v="22"/>
    <s v="February"/>
    <x v="7"/>
    <d v="1945-02-22T00:00:00"/>
    <x v="0"/>
    <s v="Damaged by flak on day intruder over NW Germany 22.2.45 not repaired (Air Britain Serials)"/>
    <x v="1"/>
    <x v="1"/>
    <x v="1"/>
    <x v="1"/>
    <x v="1"/>
    <x v="1"/>
    <m/>
    <n v="2"/>
    <x v="41"/>
    <x v="0"/>
    <n v="1"/>
    <x v="0"/>
    <x v="60"/>
    <x v="0"/>
  </r>
  <r>
    <n v="6113"/>
    <s v="PZ305"/>
    <x v="12"/>
    <n v="21"/>
    <x v="0"/>
    <x v="16"/>
    <n v="22"/>
    <s v="February"/>
    <x v="7"/>
    <d v="1945-02-22T00:00:00"/>
    <x v="0"/>
    <s v="Time around 1530, landed wheels up at B.58, cause not known, Clarion sortie, P/O A.C. Adams and F/S L. Nicholas both OK (2nd TAF) Bellylanded on return from interdiction sortie Rosibrea-en-Santerre 22.2.45 (Air Britain Serials)"/>
    <x v="2"/>
    <x v="7"/>
    <x v="50"/>
    <x v="1"/>
    <x v="2"/>
    <x v="1"/>
    <m/>
    <n v="2"/>
    <x v="41"/>
    <x v="0"/>
    <n v="1"/>
    <x v="0"/>
    <x v="48"/>
    <x v="0"/>
  </r>
  <r>
    <n v="5681"/>
    <s v="PZ380"/>
    <x v="12"/>
    <n v="305"/>
    <x v="0"/>
    <x v="16"/>
    <n v="22"/>
    <s v="February"/>
    <x v="7"/>
    <d v="1945-02-22T00:00:00"/>
    <x v="0"/>
    <s v="MH - maybe: The pilot was killed and the Navigator taken prisoner. As we crossed the enemy lines, at 4000ft, we were fired on from the ground. We broke formation and re-formed again as soon as possible. Patrol Stadt, River Elba River Weger Bombed Railway trucks encountered some flak but avoided any damage to our aircraft Left area flying formation on W/O Smith who flew over German Gun Emplacement unfortunately he was hit, caught fire and crashed. We decided that it might be safer to fly at about 4,000 ft this proved to be true although we did run into heavy anti-aircraft fire over Bremerhaven which we managed to evade and we got back to base in France safely. (Reg Everson: http://www.bbc.co.uk/dna/ww2/A3130426 ) Pilot W/O E.Smith, 305 Sqdn. was killed in crash with his Mosquito near Kassebruch, 18 kilometers south of Bremerhaven. Who was his Navigator? What was the serialno. of the plane? Mosquito PZ380 SM-J F/Sgt A. Robertson - POW (http://www.rafcommands.com/dcforum/DCForumID6/12649.html) Around 1300, coded J, crew as above, possibly shot down by flak, force-landed 8 miles SW Bremen, ftr Clarion (2nd TAF) No. 305 (Polish) Sqn Mosqito VI PZ380 SM-J downed by Flak W/O Ellis Smith 1268888 killed_x000a_F/Sgt Allan M Robertson 1561316 PoW (http://www.rafcommands.com/forum/showthread.php?t=4250) Came down at 13.25 hours at Kassebruch 18km south of Wesermuende, Smith KIA and Robertson PoW (Captured German report kindly supplied by Rod McKenzie) Ellis Smith previously buried in Kassebruch beside the WWI Memorial, Source: CWGC Missing from day intruder over NW Germany 22.2.45 (Air Britain Serials)"/>
    <x v="0"/>
    <x v="1"/>
    <x v="1"/>
    <x v="1"/>
    <x v="1"/>
    <x v="1"/>
    <m/>
    <n v="2"/>
    <x v="41"/>
    <x v="0"/>
    <n v="1"/>
    <x v="0"/>
    <x v="60"/>
    <x v="0"/>
  </r>
  <r>
    <n v="1354"/>
    <s v="PZ388"/>
    <x v="12"/>
    <n v="418"/>
    <x v="0"/>
    <x v="16"/>
    <n v="22"/>
    <s v="February"/>
    <x v="7"/>
    <d v="1945-02-22T00:00:00"/>
    <x v="0"/>
    <s v="22.02.1945 pm Patrol 418 to Osnabrück from Hartford Bridge . Lost without trace (FCL). F/L HM Hope +, F/O LA Thorpe +, both buried in Nieuwe Schans Holland, combined RS569, RS604, PZ388, PZ397 Delivered from No.27 Movements Unit, 6 October 1944; missing 21/22 February 1945; F/L H.M. Hope killed. Letter &quot;R&quot; from ORB entry of 13/14 January 1944. (Hugh Halliday) (MH - ORB of Jan 45?) F/L Hope and F/O Thorpe are shot down over the Dutch German border and crash near the town of Beerta at 13.15. F/O Leslie Thorpe is buried in Nieuweschans General Cemetery, Plot IJ. Sec. B. Grave 15. He was 22. (http://www.basher82.nl/Data/nieuweschans/thorpe.htm) Coded R, crew as above, ftr Clarion (Osnabrueck), lost around 1315 (2nd TAF) Missing from night patrol nr Osnabruck 22.2.45 (Air Britain Serials) MH - Checked if Nieuweschans was close to Visbuurt, however it is not, Visbuurt is much further west."/>
    <x v="0"/>
    <x v="1"/>
    <x v="1"/>
    <x v="1"/>
    <x v="1"/>
    <x v="1"/>
    <m/>
    <n v="2"/>
    <x v="41"/>
    <x v="0"/>
    <n v="1"/>
    <x v="0"/>
    <x v="30"/>
    <x v="0"/>
  </r>
  <r>
    <n v="3631"/>
    <s v="PZ395"/>
    <x v="12"/>
    <n v="487"/>
    <x v="0"/>
    <x v="16"/>
    <n v="22"/>
    <s v="February"/>
    <x v="7"/>
    <d v="1945-02-22T00:00:00"/>
    <x v="0"/>
    <s v="Failed to return from daytime intruder mission in Niedersachsen, PZ395/E. It took off at 1100 on an armed recce over Hamburg-Bremen-coast area of Germany and was one of two Mosquitoes (the other being?) shot down NW of Hamburg, crashing near Bevern, 7km East of Elsmhorn. The two crew were buried at Bevern, but later reinterred at Becklingen. They were New Zealanders Wg Cdr R W Baker, DFC, mid, RNZAF and Flt Lt A J Fowler, RNZAF. Baker had been the Sqn CO since 14 January. (Errol Martyn) 22/2 487Sqd PZ395 (EG-E) FB.VI: A/c was on an armed recce sortie in the Hamburg-Bremen area. Mosquito was shot down &amp; crashed near Bevern, 7 Kms east of Elsmhorn (NW of Hamburg). W/Cdr R W Baker DFC, MiD (RNZAF) &amp; F/L A J Fowler (RNZAF) were Killed. Both the aircrew are now buried in the Becklingen War Cemetery, Soltau, Niedersachsen (Neil Hutchinson) Lost around 1315, coded E, crew as above, ftr Clarion (2nd TAF)_x000a__x000a_From my 'For Your Tomorrow - A record of New Zealanders who have died while serving with the RNZAF and Allied Air Services since 1915 (Volume Two: Fates 1943-1998)': _x000a__x000a_Thu 22 Feb 1945_x000a_2nd TACTICAL AIR FORCE_x000a_Armed reconnaissance over the Hamburg-Bremen-coast area, Germany_x000a_487 Squadron, RNZAF (B87 [Rosières-en-Santerre], France - 140 Wing, 2 Group)_x000a_Mosquito FB.VI PZ395/E - took off at 1100 and was one of two Mosquitoes shot down NW of Hamburg, crashing near Bevern, 7km east of Elsmhorn. The two crew were buried at Bevern, but later reinterred at Becklingen, 17km south of Soltau._x000a_Pilot: NZ401748 Wg Cdr Reginald William BAKER, DFC mid, RNZAF - Age 29. 1002hrs. 194th op._x000a_Navigator: NZ422654 Flt Lt Alexander John FOWLER, RNZAF - Age 22. 589hrs. 25th op._x000a_Baker had been appointed commanding officer of the Squadron as recently as 14 January. All but 8 of his ops were flown during a two year tour with 485 Sqn, RNZAF._x000a_Lost on his 4th op with the Squadron, Fowler had also flew seven with 214 Sqn and 14 with 161 Sqn, RAF._x000a__x000a_And from Vol Three (Biographies &amp; Appendices):_x000a__x000a_p325; BAKER &amp; FOWLER – take off also recorded as 1110. One of two 487 Sqn Mosquitoes shot down within minutes of one another and a few hundred metres apart, at about 1315, by railway flak 2km NW of Bevern, both crews being killed. PZ395 crashed on the far side of the Bremervörde-Rotenburg line. Delete second sentence of the footnote. Add to footnote: The ‘reconnaissance’ was part of Operation CLARION, in which nearly 9000 Allied aircraft attacked the enemy’s transportation and communications. The cost to 487 Sqn was disastrous, five of its Mosquitoes being shot down for the deaths of all but two aircrew._x000a_(http://www.rafcommands.com/forum/showthread.php?t=5673) Missing from day intruder over NW Germany 22.2.45 (Air Britain Serials)"/>
    <x v="0"/>
    <x v="1"/>
    <x v="1"/>
    <x v="1"/>
    <x v="1"/>
    <x v="1"/>
    <m/>
    <n v="2"/>
    <x v="41"/>
    <x v="0"/>
    <n v="1"/>
    <x v="0"/>
    <x v="47"/>
    <x v="0"/>
  </r>
  <r>
    <n v="4425"/>
    <s v="PZ397"/>
    <x v="12"/>
    <n v="418"/>
    <x v="0"/>
    <x v="16"/>
    <n v="22"/>
    <s v="February"/>
    <x v="7"/>
    <d v="1945-02-22T00:00:00"/>
    <x v="0"/>
    <s v="22.02.1945 pm Patrol 418 to Osnabrück from Hartford Bridge . Lost without trace (FCL). W/C JC Wickett pow, F/O W Jessop pow, no further info, combined RS569, RS604, PZ388, PZ397 First mentioned in ORB, 3/4 January 1945; missing from operations, 21/22 February 1945, together with PZ388, RS569 and RS604. Letter &quot;X&quot; (Hugh Halliday) I left the Squadron (MH - 418 Sqn) at Hartford Bridge and turned it over to W/C Jack Wickett who was another old friend of mine from Trenton days in the Central Flying School Tommy would remember him quite well. Jack unfortunately only survived a couple of trips before he led one of those daylight raids I talked about with the Wing and was shot down after losing one engine. He was on his way home at low level crossing one of the canals on the border of Holland and Germany, when he was shot down by an ack-ack crew. I would like to relate more about this incident. I met Jack right after he got out of prison camp, after the war, and he told me of his experiences when he was shot down. When he was hit a second time, he said, his undercarriage fell down and he couldn't stay in the air. He saw a plowed field straight ahead and made a belly landing. It turned out that he was shot down by a group of German Boy Scouts. They were called &quot;Hitler Jugend&quot;, or Hitler Youth. By this stage of the war, every available man iii Ger many over 18 had been put into the army, and a lot of the ack-ack guns were manned really by these Boy Scout troops. The Mosquito was so feared by the Germans at this point, that it counted for the top score towards getting a &quot;Ritter kreuze&quot;, the German Iron Cross. If a pilot or ack-ack crew shot down a single~ngine aircraft he got one point towards a &quot;Ritterkreuze&quot;, for a twin-engine aircraft he got two points, for a bomber or a transport - three points, and for a Lancaster or Halifax or a Fortress - four points. But if you shot down a Mosquito, you got five points! With seven points, you got a &quot;Ritterlireuze&quot;. Now this fact we did not know at the time and in fact I did not know until Jack told me, was that these kids came running up with their rifles and immediately arrested Jack and his navigator and they were just jumping up and down with excitement. They kept shouting &quot;Ritterkreuze!! Ritterkreuze!!&quot; - because they already had some points and now they had got a Mosquito, and that was five points! Then the Corporal in charge of the ack-ack crew, spotted Jack's three stripes. Jack was a Wing Commander, good for another three points, so one of the lads started jumping again yelling &quot;Ritterkreuze!! mit clusters!! mit clusters!!&quot;. An amusing sidelight to an actual experience. (Russ Bannock) Hit by light flak near the Dortmund-Ems canal southeast of Osnabrueck (The Mossie, Number 25) Coded X, lost around 1315, crew as above, ftr Clarion (Osnabrueck) (2nd TAF) Shot down at 13.05 hrs at Altharen, Kreis Meppen (Captured German report, kindly supplied by Rod McKenzie) Missing from night patrol nr Osnabruck 22.2.45 (Air Britain Serials) MH believes a photo which shows the wreckage of a Mosquito loaded onto a barge may be of this aircraft, as the airframe is intact enough for the crew to have survived, it has been ditched on land, and PZ397 was lost close to Haren, which lies at the junction of the Dortmund-Ems Canal and the Ems River, and has a large port for barges."/>
    <x v="0"/>
    <x v="1"/>
    <x v="1"/>
    <x v="1"/>
    <x v="1"/>
    <x v="1"/>
    <m/>
    <n v="2"/>
    <x v="41"/>
    <x v="0"/>
    <n v="1"/>
    <x v="0"/>
    <x v="30"/>
    <x v="0"/>
  </r>
  <r>
    <n v="2184"/>
    <s v="PZ406"/>
    <x v="12"/>
    <n v="605"/>
    <x v="0"/>
    <x v="16"/>
    <n v="22"/>
    <s v="February"/>
    <x v="7"/>
    <d v="1945-02-22T00:00:00"/>
    <x v="0"/>
    <s v="22.02.1945 Day Ranger 605 to North West Germany from Hartfort Bridge . Lost without trace (FCL). F/L RL Jones +, F/O G Phillips +, no further info, combined PZ406, PZ409, PZ416, HKR355 Coded D, lost around 1310, pilot E.L. Jones, nav as above, ftr Clarion (2nd TAF) Missing from day intruder over NW Germany 22.2.45 (Air Britain Serials). Came down near the Ems river at Herbrum at 12:30 local time, likely shot down by a quad 20 mm flak protecting river traffic (U-Boat engines in particular were transported up the river from the Ruhr), both crew KIA, Mosquito crashed and burnt out. (http://www.noz.de/archiv/vermischtes/artikel/88878/moskito-fliegerbomber-ging-in-flammen-auf)"/>
    <x v="0"/>
    <x v="1"/>
    <x v="1"/>
    <x v="1"/>
    <x v="1"/>
    <x v="1"/>
    <m/>
    <n v="2"/>
    <x v="41"/>
    <x v="0"/>
    <n v="1"/>
    <x v="0"/>
    <x v="22"/>
    <x v="0"/>
  </r>
  <r>
    <n v="1849"/>
    <s v="PZ409"/>
    <x v="12"/>
    <n v="605"/>
    <x v="0"/>
    <x v="16"/>
    <n v="22"/>
    <s v="February"/>
    <x v="7"/>
    <d v="1945-02-22T00:00:00"/>
    <x v="0"/>
    <s v="22.02.1945 Day Ranger 605 to North West Germany from Hartfort Bridge Hit by Flak, crashed. near Eelde (FCL). F/L JG Enticott +, F/S DC Hinton pow, no further info, combined PZ406, PZ409, PZ416, HKR355. PZ409/Q operation Clarion, target railway crossing at/near Wilhelmshaven, Germany. Shot down by light flak aerodrome Eelde and crashed just behind the dairy factory, Wolfhorn, Eelde - 1320 hrs. F/Sgt (Nav) Derek Hinton PoW, Sgt George Enticott KIA (Henk) Lost around 1310, coded Q, crew as above, ftr Clarion (2nd TAF) Shot down at 13.15 hours, at Eelde, 10km S of Gronigen (Captured German report, kindly supplied by Rod McKenzie) Missing from day intruder over NW Germany 22.2.45 (Air Britain Serials)"/>
    <x v="0"/>
    <x v="1"/>
    <x v="1"/>
    <x v="1"/>
    <x v="1"/>
    <x v="1"/>
    <m/>
    <n v="2"/>
    <x v="41"/>
    <x v="0"/>
    <n v="1"/>
    <x v="0"/>
    <x v="22"/>
    <x v="0"/>
  </r>
  <r>
    <n v="7654"/>
    <s v="PZ416"/>
    <x v="12"/>
    <n v="605"/>
    <x v="0"/>
    <x v="16"/>
    <n v="22"/>
    <s v="February"/>
    <x v="7"/>
    <d v="1945-02-22T00:00:00"/>
    <x v="0"/>
    <s v="22.02.1945 Day Ranger 605 to North West Germany from Hartfort Bridge . Lost without trace (FCL). F/O RJR Owen +, P/O G Thirwell +, no further info, combined PZ406, PZ409, PZ416, HKR355. OWEN, Robert James Rex - F/O (Pilot) - 171378 - RAFVR - Reichswald Forest War Cemetery, Nordrhein-Westfalen, Germany. [Mosquito VI - PZ416 - 605 Sqn ]._x000a_ THIRLWELL, George - F/O (Nav) - 165656 - RAFVR - Reichswald Forest War cemetery, Nordrhein-Westfalen, Germany. [Mosquito VI - PZ416 - 605 Sqn} (http://www.rafcommands.com/forum/showthread.php?17993-450222-Unaccounted-Airmen-22-02-1945)_x000a__x000a_Flying Officer Robert James Rex Owen On returning to England, Bob joined the 13th OTU at Harwell in November 1944 with Pilot Officer George Thirwell as his constant 2nd Pilot on bombing sorties. On 5th February 1945, they were transferred to 2nd Tactical Air Force, 605 Squadron at Hartford Bridge, Hampshire, Bob as a General Duties Pilot, from where, flying a Mosquito, they went on ten more successful bombing missions over France and Germany. Bob and Pilot Officer Thirwell made their eleventh and last flight with 605 Squadron as part of Operation Clarion on 22nd Feb 1945 - Allied Air Forces launched, a concerted effort to wipe out all forms of transport available to the Germans in 24 hours. Nearly 9,000 aircraft, operating from bases in England, France, Holland, Belgium and Italy attacked over 250,000 square miles of territory, targeting railways, bridges, ports and roads. 605 Squadron provided 19 aircraft of which Bob’s Mosquito, when returning from this operation in daylight, was shot down by heavy anti-aircraft fire over Eggershausen. Death was presumed at the age of 21, is recorded in Bob’s RAF log book. (http://web.ukonline.co.uk/robert.gaskell/GaskellFamily/Robert%20James%20Rex%20Owen.htm)_x000a__x000a_Lost around 1310, coded H, crew as above, hit by flak, crashed near Eelde, ftr Clarion (2nd TAF - Henk Welting says PZ409 of 605 was lost near Eelde, German report confirms this, so PZ416 likely to have come down at Eggershausen, as also confirmed by German report) Missing from night intruder 22.2.45 (Air Britain Serials)"/>
    <x v="0"/>
    <x v="1"/>
    <x v="1"/>
    <x v="1"/>
    <x v="1"/>
    <x v="1"/>
    <m/>
    <n v="2"/>
    <x v="41"/>
    <x v="0"/>
    <n v="1"/>
    <x v="0"/>
    <x v="22"/>
    <x v="0"/>
  </r>
  <r>
    <n v="3392"/>
    <s v="RS563"/>
    <x v="12"/>
    <n v="613"/>
    <x v="0"/>
    <x v="16"/>
    <n v="22"/>
    <s v="February"/>
    <x v="7"/>
    <d v="1945-02-22T00:00:00"/>
    <x v="0"/>
    <s v="Lost around 1250, F/L A.E. Arnold and F/O A.W. Higginson both KIA, ftr Clarion. (2nd TAF) Came down at 1315 hours NW of Hohn, Rendsburg County (http://www.footnote.com/image/38615566/Mosquito%7Cmosquitoes/#38615231) Missing on day intruder mission 22.2.45 (Air Britain Serials)"/>
    <x v="0"/>
    <x v="1"/>
    <x v="1"/>
    <x v="1"/>
    <x v="1"/>
    <x v="1"/>
    <m/>
    <n v="2"/>
    <x v="41"/>
    <x v="0"/>
    <n v="1"/>
    <x v="0"/>
    <x v="59"/>
    <x v="0"/>
  </r>
  <r>
    <n v="5409"/>
    <s v="RS569"/>
    <x v="12"/>
    <n v="418"/>
    <x v="0"/>
    <x v="16"/>
    <n v="22"/>
    <s v="February"/>
    <x v="7"/>
    <d v="1945-02-22T00:00:00"/>
    <x v="0"/>
    <s v="22.02.1945 pm Patrol 418 to Osnabrück from Hartford Bridge . Lost without trace (FCL). F/L HE Miller +, F/S W Hooper +, no further info, combined RS569, RS604, PZ388, PZ397 First mentioned in ORB, 21/22 January 1945; missing 21/22 February 1945 along with PZ388, PZ397 and RS604. Letter &quot;V&quot; in ORB, 21/22 January 1945. (Hugh Halliday) Lost around 1315, coded V, crew as above, ftr Clarion (Osnabrueck) (2nd TAF) A German report at http://www.footnote.com/image/38615566/Mosquito%7Cmosquitoes/#38615186 says a Mosquito with this serial number came down at 1303 hours on 22 February 1945 at Drope Airdrome, NE of Lingen. Missing from night patrol nr Osnabruck 22.2.45 (Air Britain Serials)     1303 hrs RS569 Drope a/d, NE. Lingen/Ems 132307  http://forum.12oclockhigh.net/showthread.php?p=155787"/>
    <x v="0"/>
    <x v="1"/>
    <x v="1"/>
    <x v="1"/>
    <x v="1"/>
    <x v="1"/>
    <m/>
    <n v="2"/>
    <x v="41"/>
    <x v="0"/>
    <n v="1"/>
    <x v="0"/>
    <x v="30"/>
    <x v="0"/>
  </r>
  <r>
    <n v="5520"/>
    <s v="RS604"/>
    <x v="12"/>
    <n v="418"/>
    <x v="0"/>
    <x v="16"/>
    <n v="22"/>
    <s v="February"/>
    <x v="7"/>
    <d v="1945-02-22T00:00:00"/>
    <x v="0"/>
    <s v="22.02.1945 pm Patrol 418 to Osnabrück from Hartford Bridge . Lost without trace (FCL). F/L G Hackett ok, F/O WS Brittain ok, no further info First mentioned in ORB, 13/14 February 1945; missing from operations, 21/22 February 1945 along with PZ388, PZ397and RS569. Letter &quot;M&quot; in ORB of 13/14 February 1945. (Hugh Halliday) Served with No. 418 Squadron, RCAF, coded &quot;TH*R&quot;. (http://www.ody.ca/~bwalker/RAF_owned_AA100.html) Lost around 1315, coded M, both crew OK as above, ftr Clarion (Osnabrueck) (2nd TAF) Shot down at 13.45 hours, South of Terschelling, into sea, crew PoW (Captured German report, kindly supplied by Rod McKenzie) Missing from night patrol nr Osnabruck 22.2.45 (Air Britain Serials)"/>
    <x v="0"/>
    <x v="1"/>
    <x v="1"/>
    <x v="1"/>
    <x v="1"/>
    <x v="1"/>
    <m/>
    <n v="2"/>
    <x v="41"/>
    <x v="0"/>
    <n v="1"/>
    <x v="0"/>
    <x v="30"/>
    <x v="0"/>
  </r>
  <r>
    <n v="3937"/>
    <s v="HK262"/>
    <x v="2"/>
    <n v="125"/>
    <x v="0"/>
    <x v="2"/>
    <n v="22"/>
    <s v="February"/>
    <x v="7"/>
    <s v="22/23 February 1945"/>
    <x v="1"/>
    <s v="22/23 February 1945, disappeared into the North Sea while on interception patrol. (FCWDv5) 1387281 W/O Mervin WOODTHORPE of 125 Sqdn probably in HK262 which went missing on patrol on 22nd February 1945 Missing on patrol 22.2.45 (Air Britain Serials) 22.02.45 125 Sqn. HK262 Missing on ops patrol. (Mosquito Crash Log)"/>
    <x v="3"/>
    <x v="4"/>
    <x v="1"/>
    <x v="1"/>
    <x v="3"/>
    <x v="1"/>
    <m/>
    <n v="2"/>
    <x v="41"/>
    <x v="0"/>
    <n v="1"/>
    <x v="0"/>
    <x v="74"/>
    <x v="2"/>
  </r>
  <r>
    <n v="7140"/>
    <s v="PF398"/>
    <x v="20"/>
    <s v="128/571"/>
    <x v="0"/>
    <x v="8"/>
    <n v="22"/>
    <s v="February"/>
    <x v="7"/>
    <s v="22/23 February 1945"/>
    <x v="1"/>
    <s v="22.02.1945 2204 571 to Berlin from Oakington attacked Bremen as alternative, diverted to Brussels and crash landed. at Brussels airfield 0140 (BCL). F/O FL Henry RNZAF ok, F/S RA Stinson RAAF ok. Stinson's file in the Australian National Archives indicates the crew baled out near Tathuanaughnies-Homage. Lost 22.2.45 (Air Britain Serials) Engine failure according to AIR 14/3460."/>
    <x v="2"/>
    <x v="7"/>
    <x v="2"/>
    <x v="1"/>
    <x v="2"/>
    <x v="1"/>
    <m/>
    <n v="2"/>
    <x v="41"/>
    <x v="0"/>
    <n v="1"/>
    <x v="0"/>
    <x v="90"/>
    <x v="6"/>
  </r>
  <r>
    <n v="4677"/>
    <s v="RV298"/>
    <x v="20"/>
    <s v="571/105"/>
    <x v="0"/>
    <x v="8"/>
    <n v="22"/>
    <s v="February"/>
    <x v="7"/>
    <s v="22/23 February 1945"/>
    <x v="1"/>
    <s v="22.02.1945 1740 105 to Erfurt from Burn abandoned after running out of fuel at 32000ft. SE Bruges, without trace 2140 (BCL). S/L ILT Ackroyd ok, F/O EF Casey ok, Ran out of fuel on return from day intruder and abandoned SE of Bruges 22.2.45 (Air Britain Serials)"/>
    <x v="0"/>
    <x v="12"/>
    <x v="61"/>
    <x v="1"/>
    <x v="4"/>
    <x v="1"/>
    <m/>
    <n v="2"/>
    <x v="41"/>
    <x v="0"/>
    <n v="1"/>
    <x v="0"/>
    <x v="4"/>
    <x v="0"/>
  </r>
  <r>
    <n v="3566"/>
    <s v="MM428"/>
    <x v="12"/>
    <s v="464/54OTU"/>
    <x v="0"/>
    <x v="7"/>
    <n v="23"/>
    <s v="February"/>
    <x v="7"/>
    <d v="1945-02-23T00:00:00"/>
    <x v="0"/>
    <s v="Engine cut on take-off bellylanded Charterhall 23.2.45 (Air Britain Serials)"/>
    <x v="2"/>
    <x v="2"/>
    <x v="2"/>
    <x v="1"/>
    <x v="2"/>
    <x v="1"/>
    <m/>
    <n v="2"/>
    <x v="41"/>
    <x v="0"/>
    <n v="1"/>
    <x v="1"/>
    <x v="115"/>
    <x v="0"/>
  </r>
  <r>
    <n v="198"/>
    <s v="NS844"/>
    <x v="12"/>
    <s v="613/305/21/305"/>
    <x v="0"/>
    <x v="16"/>
    <n v="23"/>
    <s v="February"/>
    <x v="7"/>
    <d v="1945-02-23T00:00:00"/>
    <x v="0"/>
    <s v="Damaged by flak on day intruder over NW Germany 23.2.45 not repaired (Air Britain Serials)"/>
    <x v="1"/>
    <x v="1"/>
    <x v="1"/>
    <x v="1"/>
    <x v="1"/>
    <x v="1"/>
    <m/>
    <n v="2"/>
    <x v="41"/>
    <x v="0"/>
    <n v="1"/>
    <x v="0"/>
    <x v="60"/>
    <x v="0"/>
  </r>
  <r>
    <n v="3634"/>
    <s v="HR342"/>
    <x v="12"/>
    <n v="418"/>
    <x v="0"/>
    <x v="16"/>
    <n v="23"/>
    <s v="February"/>
    <x v="7"/>
    <s v="23/24 February 1945"/>
    <x v="1"/>
    <s v="First mentioned in ORB, 5/6 January 1945 (which gives letter N); missing from operations, 23/24 February 1945; F/O L.H. McLeod killed. FTR from a night ground attack sortie to Rheine, 23/24 February 1945 (FCWDv5) Coded N, lost around 2230 on 23/24 February 1945, pilot as above, navigator F/O W. Morrison also KIA, ftr Intruder to Gravenbroch (2nd TAF) Missing from night patrol Grevenbroich 23.2.45 (Air Britain Serials)"/>
    <x v="3"/>
    <x v="4"/>
    <x v="1"/>
    <x v="1"/>
    <x v="3"/>
    <x v="1"/>
    <m/>
    <n v="2"/>
    <x v="41"/>
    <x v="0"/>
    <n v="1"/>
    <x v="0"/>
    <x v="30"/>
    <x v="3"/>
  </r>
  <r>
    <n v="4154"/>
    <s v="KB350"/>
    <x v="13"/>
    <n v="608"/>
    <x v="0"/>
    <x v="8"/>
    <n v="23"/>
    <s v="February"/>
    <x v="7"/>
    <s v="23/24 February 1945"/>
    <x v="1"/>
    <s v="23.02.1945 1816 608 to Berlin from Downham Market . Lost without trace (BCL). F/O RAA Doherty DFC +, F/O L Moore +, no further info (MH - Both on Runnymede Memorial) &quot;23 Feb 1945. Ofw. Heinz von Stade launched on a sortie against Mosquitos over Berlin.  Under radar guidance from the ground, von Stade was vectored toward KB350, a Bomber Command Mosquito approaching the city from the West.  Although what happened next is not known, both aircraft crashed in close proximity, near Neu-Strelitz. KB350 of 608 Squadron was listed as “lost without trace” with F/O Doherty DFC and F/O Moore aboard, after taking off from RAF Markham Down at 1816 hours. It is very possible that von Stade misjudged his closing speed and rammed the Mosquito unintentionally.  The Luftwaffe awarded von Stade the victory, at the cost of his own life.  Kdo Welter loss #8.&quot; Missing (Berlin) 24.2.45 (Air Britain Serials)_x000a__x000a_With regards to von Stade:_x000a_ _x000a_1. The German equivalent to the CWGC clearly gives his date of death as 2 April 1945 and the location as near Berlin._x000a_ _x000a_2. via ULTRA and the surviving OKL Luftlagemeldung, 10./NJG11 lost an Me262 on an operational sortie on the night of 2-3 April 1945, with the pilot killed._x000a_ _x000a_3. At this stage, in light of 1. and 2. above, I assume that von Stade was the pilot killed on that operational sortie._x000a_ _x000a_4. One Mosquito was lost on this night. One Abschuss was claimed by 10./NJG11 in addition to the loss mentioned above. I have no evidence as to who made the claim or the circumstances surrounding the Me262 loss. Maybe it was a collision, maybe not. In NJWD the claim has been tentatively listed as by Welter, but I have not seen positive evidence to confirm the identity of the claimant._x000a_(Email to MH from Rod McKenzie)_x000a__x000a_Boiten &amp; McKenzie attribute this one to Kurt Welter of 10./NJG 11."/>
    <x v="0"/>
    <x v="34"/>
    <x v="152"/>
    <x v="34"/>
    <x v="0"/>
    <x v="82"/>
    <m/>
    <n v="2"/>
    <x v="41"/>
    <x v="0"/>
    <n v="1"/>
    <x v="0"/>
    <x v="107"/>
    <x v="1"/>
  </r>
  <r>
    <n v="1933"/>
    <s v="NT354"/>
    <x v="25"/>
    <n v="239"/>
    <x v="0"/>
    <x v="2"/>
    <n v="23"/>
    <s v="February"/>
    <x v="7"/>
    <s v="23/24 February 1945"/>
    <x v="1"/>
    <s v="23.02.1945 1752 supporting Pforzheim operation 239 Bomber Support from West Raynham returned to Foulsham, unable to reduce speed, crashed into Halifax of 192Sqn, caught fire. at Foulsham airfield 2240 (BCL). F/S LE Twigg +, F/S RH Turner inj, Twigg buried in Brinsworth Churchyard, crew maybe disorientated by sudden ignition of FIDO Collided with Halifax LW174 on landing Foulsham 23.2.45 DBF (Air Britain Serials) NT354 was the first Mk.XXX lost by 239 Sqdn Airborne 1752 23Feb45 from West Raynham in support of the main Force operation against Pforzheim. On return, weather conditions at base were marginal and the crew elected to divert to Foulsham, landing at 2240, but touching down well up the runway. Unable to stop on the runway, ran into a parked 192 Sqdn Halifax at high speed. A fire broke out and the Mosquito was destroyed. F/S Twigg was taken home and buried in Brinsworth (St.George) Churchyard. The accident happened just as FIDO was being ignited and it is belived that the pilot may have been disorientated by the sudden rush of flames and smoke. F/S L.E.Twigg KIA F/S R.H.Turner Inj &quot; (Chorley via Lost Bombers) 23.02.45 239 Sqn. NT354 Mosquito landed near end of runway at Foulsham aerodrome to one side and collided with Halifax LW1 94 of 192 Squadron and caught fire. The Halifax was damaged and one was killed in the Mosquito. (Mosquito Crash Log)"/>
    <x v="2"/>
    <x v="7"/>
    <x v="19"/>
    <x v="1"/>
    <x v="2"/>
    <x v="1"/>
    <m/>
    <n v="2"/>
    <x v="41"/>
    <x v="0"/>
    <n v="1"/>
    <x v="0"/>
    <x v="63"/>
    <x v="2"/>
  </r>
  <r>
    <n v="1853"/>
    <s v="HK304"/>
    <x v="2"/>
    <s v="25/456/68/51OTU"/>
    <x v="0"/>
    <x v="7"/>
    <n v="24"/>
    <s v="February"/>
    <x v="7"/>
    <d v="1945-02-24T00:00:00"/>
    <x v="0"/>
    <s v="Broke up in air nr Steppingley Beds. 24.2.45 (Air Britain Serials) 24.02.45 51 OTLJ. HK304 Aircraft broke up in mid air and crashed near Steppingley, Bedford, killing two. (Mosquito Crash Log)"/>
    <x v="2"/>
    <x v="2"/>
    <x v="8"/>
    <x v="1"/>
    <x v="2"/>
    <x v="1"/>
    <m/>
    <n v="2"/>
    <x v="41"/>
    <x v="0"/>
    <n v="1"/>
    <x v="1"/>
    <x v="110"/>
    <x v="2"/>
  </r>
  <r>
    <n v="4098"/>
    <s v="RF603"/>
    <x v="12"/>
    <n v="248"/>
    <x v="0"/>
    <x v="12"/>
    <n v="24"/>
    <s v="February"/>
    <x v="7"/>
    <d v="1945-02-24T00:00:00"/>
    <x v="0"/>
    <s v="F/L Lewis Bacon DFC and F/O William Miller DFC both killed when an aileron detatched during rocket firing practice, causing the aircraft to crash. The Banff wing Mosquitos were all inspected immediately, and notes were cross-checked with other Mosquito units. It was discovered the locking nut was insufficiently tightened and had no split-pin - police eventually discovered an inspector at one of the shadow factories with links to the Provisional IRA. The saboteur was arrested and shot (A Separate Little War) Aileron detached during RP training and hit tailplane broke up in air and crashed on Macduff Golf Course Banffshire 24.2.45 (Air Britain Serials) 24.02.45 248 Sqn. RF603 Aircraft broke up in level flight at high speed on golf links near Macduff, Banffshire, killing two. (Mosquito Crash Log)  Mosquito of 248 Sqn, Banff, crashed into a bunker at Tarlair Golf Course around midday. Two crew killed.  F/Lt Lewis Bacon, DFC, one of the dead, buried in Banff Cemetery.  (World War Two in the Portsoy Area, researched by Findlay Pirie)"/>
    <x v="9"/>
    <x v="3"/>
    <x v="1"/>
    <x v="1"/>
    <x v="2"/>
    <x v="1"/>
    <m/>
    <n v="2"/>
    <x v="41"/>
    <x v="0"/>
    <n v="1"/>
    <x v="0"/>
    <x v="52"/>
    <x v="3"/>
  </r>
  <r>
    <n v="689"/>
    <s v="PF409"/>
    <x v="20"/>
    <n v="128"/>
    <x v="0"/>
    <x v="8"/>
    <n v="25"/>
    <s v="February"/>
    <x v="7"/>
    <s v="25/26 February 1945"/>
    <x v="1"/>
    <s v="25.02.1945 1833 128 to Erfurt from Wyton returned to base but subsequently written off due to battle damage 17.05.45. at Martin Hearn repair facility 2258 (BCL). F/O DW Rhys ok, F/O FJ Kennelly ok. 25/26 February 1945, M5-Z, &quot;Serial Range PF379 - PF415. 37 Mosquito B.MkXV1. Powered by Merlin 72/73 engines. Part of a batch of 195 delivered by Percival Aircraft (Leavesden) between 15May44 and 5Dec45. Airborne 1833 25Feb45 from Wyton. Returned to base landing safely at 2258, but was subsequently written off due substantial battle damage at the Martin hearn repair facility 17May45. F/O D.W.Rhys F/O F.J.Kennelly &quot; (Chorley via Lost Bombers) Damaged during raid on Erfurt 26.2.45 and not repaired (Air Britain Serials)"/>
    <x v="1"/>
    <x v="1"/>
    <x v="1"/>
    <x v="1"/>
    <x v="1"/>
    <x v="1"/>
    <m/>
    <n v="2"/>
    <x v="41"/>
    <x v="0"/>
    <n v="1"/>
    <x v="0"/>
    <x v="112"/>
    <x v="6"/>
  </r>
  <r>
    <n v="5362"/>
    <s v="PZ374"/>
    <x v="12"/>
    <n v="305"/>
    <x v="0"/>
    <x v="16"/>
    <n v="25"/>
    <s v="February"/>
    <x v="7"/>
    <s v="25/26 February 1945"/>
    <x v="1"/>
    <s v="25 Feb D.H. Mosquito no. PZ374. Shot down by flak while attacking M/T in Germany near Haffen Memr. Lost were: F/O Kaczan and F/O Lech. 25/26 February 1945 (FCWDv5) Coded H, lost around 2200 on 25/26 February, F/O J. Lech and P/O H.T. Kaczan both KIA, ftr from Germany (2nd TAF) Missing from night intruder 26.2.45 (Air Britain Serials)"/>
    <x v="0"/>
    <x v="1"/>
    <x v="1"/>
    <x v="1"/>
    <x v="1"/>
    <x v="1"/>
    <m/>
    <n v="2"/>
    <x v="41"/>
    <x v="0"/>
    <n v="1"/>
    <x v="0"/>
    <x v="60"/>
    <x v="0"/>
  </r>
  <r>
    <n v="4012"/>
    <s v="HR406"/>
    <x v="12"/>
    <s v="1FU/FE"/>
    <x v="3"/>
    <x v="16"/>
    <n v="25"/>
    <s v="February"/>
    <x v="7"/>
    <d v="1945-02-25T00:00:00"/>
    <x v="2"/>
    <s v="Lost 25.2.45 (Air Britain Serials)"/>
    <x v="6"/>
    <x v="3"/>
    <x v="1"/>
    <x v="1"/>
    <x v="2"/>
    <x v="1"/>
    <m/>
    <n v="2"/>
    <x v="41"/>
    <x v="0"/>
    <n v="1"/>
    <x v="0"/>
    <x v="91"/>
    <x v="3"/>
  </r>
  <r>
    <n v="3995"/>
    <s v="HK125"/>
    <x v="2"/>
    <s v="256/155MU"/>
    <x v="1"/>
    <x v="6"/>
    <n v="26"/>
    <s v="February"/>
    <x v="7"/>
    <d v="1945-02-26T00:00:00"/>
    <x v="0"/>
    <s v="Stalled during low altitude aerobatics Satif 26.2.45 (Air Britain Serials) ANDERTON, Harold - P/O (Nav-Radio Op ) - probably killed whilst flying in Mosquito XII, HK125 of No 155 MU, which crashed near Setif whilst carrying out low level aerobatics.  HAWKEY, George Henry - P/O (Pilot) - see Anderton.   Dely Ibrahim War Cemetery, Algeria   (http://www.rafcommands.com/forum/showthread.php?18006-450226-Unaccounted-Airmen-26-02-1945)"/>
    <x v="2"/>
    <x v="2"/>
    <x v="34"/>
    <x v="1"/>
    <x v="2"/>
    <x v="1"/>
    <m/>
    <n v="2"/>
    <x v="41"/>
    <x v="0"/>
    <n v="1"/>
    <x v="1"/>
    <x v="145"/>
    <x v="2"/>
  </r>
  <r>
    <n v="2127"/>
    <s v="HR638"/>
    <x v="12"/>
    <n v="84"/>
    <x v="3"/>
    <x v="16"/>
    <n v="26"/>
    <s v="February"/>
    <x v="7"/>
    <d v="1945-02-26T00:00:00"/>
    <x v="0"/>
    <s v="See &quot;Scorpion's Sting&quot; for details, petrol tank switchover error (http://www.bbc.co.uk/ww2peopleswar/stories/68/a5237868.shtml) Engine cut on overshoot stalled into ground Yelahanka 26.2.45 (Air Britain Serials) Flight Lieutenant 123152 Ronald Gilchrist Cameron RAFVR 'Jock'  and  W/O George Park McMahon (see above BBC site)"/>
    <x v="2"/>
    <x v="3"/>
    <x v="28"/>
    <x v="1"/>
    <x v="2"/>
    <x v="1"/>
    <m/>
    <n v="2"/>
    <x v="41"/>
    <x v="0"/>
    <n v="1"/>
    <x v="0"/>
    <x v="146"/>
    <x v="3"/>
  </r>
  <r>
    <n v="1357"/>
    <s v="KB575"/>
    <x v="28"/>
    <s v="45 Gp"/>
    <x v="5"/>
    <x v="10"/>
    <n v="26"/>
    <s v="February"/>
    <x v="7"/>
    <d v="1945-02-26T00:00:00"/>
    <x v="0"/>
    <s v="Crashed in forced landing 30m NNW of Bissau French Guinea 26.2.45 (Air Britain Serials)"/>
    <x v="2"/>
    <x v="2"/>
    <x v="75"/>
    <x v="1"/>
    <x v="2"/>
    <x v="1"/>
    <m/>
    <n v="2"/>
    <x v="41"/>
    <x v="0"/>
    <n v="1"/>
    <x v="1"/>
    <x v="81"/>
    <x v="1"/>
  </r>
  <r>
    <n v="5307"/>
    <s v="PZ371"/>
    <x v="12"/>
    <n v="305"/>
    <x v="0"/>
    <x v="16"/>
    <n v="26"/>
    <s v="February"/>
    <x v="7"/>
    <s v="26/27 February 1945"/>
    <x v="1"/>
    <s v="26-27 Feb 305 Sqn Mosquito VI PZ371 SM-S Op: Night Intruder 1945T/o Epinoy to attack transport on rail N, NE and SE the Ruhr. Crashed 0100 in the vicinity of Bad Salzuflen. Both airmen rest in Hannover War Cemetery. P/O L P Etheridge + F/S A J Joyce + Pilot: P/O Laurence Peter Etheridge, 186569, KIA, HANNOVER WAR CEMETERY, 8.B.1, Nav: F/S Alexander John Joyce, 1602215, KIA, HANNOVER WAR CEMETERY, 8.B.2, (http://www.luftwaffe-bullet-board.com/viewtopic.php?t=10952&amp;highlight=) T/o to attack transport on rail routes N, NE and SE of the Ruhr. Crashed 0100 at Oerlinghausen where both airmen were first buried. Since 1945 both airmen rest in Hannover War Cemetery. (http://www.crashplace.de/output.php) Missing 28.3.45 (Air Britain Serials)_x000a__x000a_In den frühen Morgenstunden des 27.02.1945 stürzte der englische Nachtjäger der 305. Squadron im Bereich des &quot;Tönsberges&quot; nieder. Es handelt sich hier um einen Bergrücken im Teutoburger Wald der eine Höhe von 333,4 m ü. NN erreicht und im lippischen Oerlinghausen liegt. Aufgrund der schlechten Sichtverhältnisse, in jener Nacht herrschte dort Bodennebel, zerschellte die Maschine an dem Bergrücken. Die beiden Besatzungsmitglieder wurde dabei getötet und auf dem Friedhof der Stadt Oerlinghausen erstbestattet. Nach dem Krieg wurden sie auf dem englischen Soldatenfriedhof in Hannover endbestattet._x000a__x000a_Bei dem Absturz wurde das auf dem Tönsberg befindliche und im Jahre 1930 eingeweihte Ehrenmal für die Gefallenen der Ersten Weltkrieges leicht beschädigt. In der Nähe des Wracks der Maschine wurde drei mitgeführte Bomben aufgefunden, die nicht explodiert waren._x000a__x000a_Der Startpunkt des Nachteinsatzes war der Flugplatz Epinoy in Frankreich._x000a__x000a_ _x000a__x000a_ _x000a__x000a_ Die Besatzung  P/O  Lawrence Peter Etheridge  KIA _x000a_F/O  Alexander John Joyce  KIA _x000a__x000a__x000a_ _x000a__x000a_ _x000a__x000a_Anmerkung:  Weitere Einzelheiten zu dem Absturz findet man in &quot;Der Tod am Tönsberg&quot; von Werner Höltke in &quot;Der Minden-Ravensberger&quot; 78. Jahrgang 2006, Seiten 51-54. Herr Höltke hatte im Jahr 2005 Kontakt zu der Schwester des Piloten Lawrence Etheridge, die nach Informationen zum Absturz der Maschine ihres Bruders suchte._x000a__x000a_(http://www.spurensuche-owl.de/deutsch/absturzorte/kreis-lippe/stadt-oerlinghausen/oerlinghausen-27.02.1945/27.02.1945.html)"/>
    <x v="0"/>
    <x v="8"/>
    <x v="1"/>
    <x v="1"/>
    <x v="4"/>
    <x v="1"/>
    <m/>
    <n v="2"/>
    <x v="41"/>
    <x v="0"/>
    <n v="1"/>
    <x v="0"/>
    <x v="60"/>
    <x v="0"/>
  </r>
  <r>
    <n v="3724"/>
    <s v="NS731"/>
    <x v="18"/>
    <s v="1409 Flt"/>
    <x v="0"/>
    <x v="4"/>
    <n v="27"/>
    <s v="February"/>
    <x v="7"/>
    <d v="1945-02-27T00:00:00"/>
    <x v="0"/>
    <s v="27.02.1945 Special Duty, Weather Recce 1409Flt to Mainz area from Wyton . Lost without trace (BCL). S/L RD McLaren DFC +, F/L JAL Lymburner RCAF pow, McLaren buried in Rheinberg War Cem Details of his death were later revealed by his navigator who was liberated during the Allied advance into Germany. They had been sent on reconnaissance over Germany on February 27; over Mayence (Mainz), they were suddenly attacked by fighters and one engine was put out of action. The navigator thought they should jump but Bob climbed above the clouds and tried to get home with his information. Losing their course, they came down beneath the clouds into a heavy concentration of anti-aircraft fire. The plane crashed and Bob was killed instantly, though his navigator was miraculously thrown clear. (http://www.archive.org/stream/trinitycollegesc00trinuoft/trinitycollegesc00trinuoft_djvu.txt)_x000a__x000a_LYMBURNER, P/O Joseph Arthur Laurent (J16573) - Distinguished Flying Cross - No.425 Squadron - Award effective 21 October 1943 as per London Gazette dated 29 October 1943 and AFRO 2457/43 dated 26 November 1943. Born St. Vincent, Alberta, 1920; home in Montreal; enlisted there 26 February 1941. Trained at No.3 ITS (graduated 15 July 1941), No.13 EFTS (ceased training 19 August 1941), No.9 AOS (graduated 16 January 1942), No.6 BGS (graduated 28 February 1942) and No.2 ANS (graduated 30 March 1942). Commissioned 1942. After tour with No.425 Squadron he flew with No.1409 Flight, which photographed Bomber Command targets. On 27 February 1945, on a sortie to Mainz, his aircraft was attacked by three fighters and then hit by flak. His pilot crash-landed the Mosquito, but it caught fire and exploded. Lymburner was initially treated in a German hospital, but on 22 March he was repatriated to England; two days later he was admitted to East Grinstead. He has suffered severe leg burns and was treated over a period of four months, during which time several successful skin grafts were carried out. Portrait drawn by F/O Charles Goldhamer while at Queen Victoria Hospital (Canadian War Museum 11262)_x000a__x000a_Came down at Biebern, 6km WNW of Simmern (MH - just west of Mainz), at 1715 hours, KE 10395 (http://www.footnote.com/image/38615566/Mosquito%7Cmosquitoes/#38615400) Missing on met flight 27.2.45 (Air Britain Serials)"/>
    <x v="0"/>
    <x v="1"/>
    <x v="1"/>
    <x v="1"/>
    <x v="1"/>
    <x v="1"/>
    <m/>
    <n v="2"/>
    <x v="41"/>
    <x v="0"/>
    <n v="1"/>
    <x v="0"/>
    <x v="25"/>
    <x v="0"/>
  </r>
  <r>
    <n v="6134"/>
    <s v="PZ407"/>
    <x v="12"/>
    <n v="21"/>
    <x v="0"/>
    <x v="16"/>
    <n v="27"/>
    <s v="February"/>
    <x v="7"/>
    <d v="1945-02-27T00:00:00"/>
    <x v="0"/>
    <s v="Engine cut after take-off crashlanded Faucescourt 27.2.45 DBF (Air Britain Serials)"/>
    <x v="2"/>
    <x v="3"/>
    <x v="2"/>
    <x v="1"/>
    <x v="2"/>
    <x v="1"/>
    <m/>
    <n v="2"/>
    <x v="41"/>
    <x v="0"/>
    <n v="1"/>
    <x v="0"/>
    <x v="48"/>
    <x v="0"/>
  </r>
  <r>
    <n v="6886"/>
    <s v="RS598"/>
    <x v="12"/>
    <s v="RAE"/>
    <x v="0"/>
    <x v="1"/>
    <n v="27"/>
    <s v="February"/>
    <x v="7"/>
    <d v="1945-02-27T00:00:00"/>
    <x v="0"/>
    <s v="Engine lost power on air test lost height and hit trees 1m W of Farnborough 27.2.45 DBF (Air Britain Serials)    DIXON, Griffith Wynne - Sgt - 631810 - RAF - Knaresborough Cemetery, Yorkshire. [ Mosquito FB.VI - RS598 - RAE ].     SLATER, Michael Martin - F/L - 62337 - RAFVR - Brookwood Military Cemetery, Surrey. [ Mosquito FB.VI - RS598 - RAE ].     (http://www.rafcommands.com/forum/showthread.php?18007-450227-Unaccounted-Airmen-27-02-1945)             MH - Also, possibly in error: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2"/>
    <x v="2"/>
    <x v="2"/>
    <x v="1"/>
    <x v="2"/>
    <x v="1"/>
    <m/>
    <n v="2"/>
    <x v="41"/>
    <x v="0"/>
    <n v="1"/>
    <x v="1"/>
    <x v="61"/>
    <x v="0"/>
  </r>
  <r>
    <n v="6371"/>
    <s v="NS990"/>
    <x v="12"/>
    <n v="21"/>
    <x v="0"/>
    <x v="16"/>
    <n v="27"/>
    <s v="February"/>
    <x v="7"/>
    <s v="27/28 February 1945"/>
    <x v="1"/>
    <s v="27/28 February 1945 (FCWDv5) Lost around 2200 on 27/28 February, P/O A.C. Adams and F/S L.L. Nicholas both KIA, ftr from Germany (2nd TAF) Crashed approx 2200h near Bollersen, Niedersachsen (Lower Saxony); crew first buried in the Gemeindefriedhof (Communal cemetery) at Bergen. (Henk Welting) Missing from night intruder 28.2.45 (Air Britain Serials)"/>
    <x v="3"/>
    <x v="4"/>
    <x v="1"/>
    <x v="1"/>
    <x v="3"/>
    <x v="1"/>
    <m/>
    <n v="2"/>
    <x v="41"/>
    <x v="0"/>
    <n v="1"/>
    <x v="0"/>
    <x v="48"/>
    <x v="0"/>
  </r>
  <r>
    <n v="3019"/>
    <s v="PZ309"/>
    <x v="12"/>
    <n v="464"/>
    <x v="0"/>
    <x v="16"/>
    <n v="27"/>
    <s v="February"/>
    <x v="7"/>
    <s v="27/28 February 1945"/>
    <x v="1"/>
    <s v="F/Lt. John Frederick Filtfau J/10125 RCAF (presently buried at Hotton) got killed flying PZ309 on 27/02/1945,when he abandoned the plane near Namur, Belgium. (Luc Vervoort) Served with 464 Sqn, under RAF control 11/44 to 27/2/45. Participated in Gestapo HQ Copenhagen Raid 21/3/45. S/D on From Operations Germany. Flt Filteau killed. F/O H.I.Storen baled out and OK. (Brian Fillery's website) According to the book Gestapo Hunters (there's that book, again {:&lt;) ) PZ 309 SB-Z was lost on the 27th Feb 45. Filteau was killed, but his nav managed to bale out &amp; survived. Navigators name was F/O H I Storen RCAF (No. J45432). I've had a look at the list of Mosquitoes used on the Shelhaus Raid &amp; PZ 309 isn't listed. However, there's a PZ 306 &amp; PZ 339, so maybe there's a typo in your list. (Neil Hutchinson) 27/28 February 1945 (FCWDv5) The pages of the ORB are 344 (F.540) &amp; 359 (F.541) for this date. Also, from an NAA Document (&quot;No 464 Squadron. Written Circumstantial Reports&quot;) &quot;The aircraft did not return. The navigator bailed out and is safe but suffering from loss of memory. Consequently, it has not been possible to ascertain the fate of the pilot or what happened to the aircraft&quot; The nav. P/O H F Storen was also Canadian (J/45432) May have come down at Schandelah, 11km E of Brunswick, as the other Mosquito lost this night is noted as having come down at Bollersen. (http://www.footnote.com/image/38615566/Mosquito%7Cmosquitoes/#38615400) Abandoned on night intruder nr Namur 27.2.45 (Air Britain Serials)"/>
    <x v="0"/>
    <x v="12"/>
    <x v="1"/>
    <x v="1"/>
    <x v="4"/>
    <x v="1"/>
    <m/>
    <n v="2"/>
    <x v="41"/>
    <x v="0"/>
    <n v="1"/>
    <x v="0"/>
    <x v="46"/>
    <x v="0"/>
  </r>
  <r>
    <n v="1363"/>
    <s v="NS595"/>
    <x v="18"/>
    <s v="USAAF"/>
    <x v="0"/>
    <x v="4"/>
    <n v="27"/>
    <s v="February"/>
    <x v="7"/>
    <d v="1945-02-27T00:00:00"/>
    <x v="2"/>
    <s v="450129 PETERSON, HARRY E MOSQUITO NS-595 WATTON, UK 25 (Thomas Ensminger) 450309 MOSQUITO NS-595 WATTON, UK 25 (Thomas Ensminger - MH note discrepancy in dates) SOC 27.2.45 (Air Britain Serials)"/>
    <x v="4"/>
    <x v="3"/>
    <x v="1"/>
    <x v="1"/>
    <x v="2"/>
    <x v="1"/>
    <m/>
    <n v="2"/>
    <x v="41"/>
    <x v="0"/>
    <n v="1"/>
    <x v="0"/>
    <x v="33"/>
    <x v="0"/>
  </r>
  <r>
    <n v="3113"/>
    <s v="A52-7"/>
    <x v="26"/>
    <s v="1APU/1PRU"/>
    <x v="7"/>
    <x v="0"/>
    <n v="28"/>
    <s v="February"/>
    <x v="7"/>
    <d v="1945-02-28T00:00:00"/>
    <x v="0"/>
    <s v="02.1945 crashed on operation. on/near Sunday islands, SE Melbourne (MIAS). S/L Gray ok, F/O Sudlow ok, no further info Built as F.B.40. Delivered during September 1944. Final disposition: crashed on operations over Sunday Island, February 1945. (Beaufort, Beaufighter and Mosquito in Australian Service, Stewart Wilson, 1990) Ditched nr Sunday Island WA 28.02.45 (Air Britain Serials)"/>
    <x v="2"/>
    <x v="7"/>
    <x v="32"/>
    <x v="1"/>
    <x v="2"/>
    <x v="1"/>
    <m/>
    <n v="2"/>
    <x v="41"/>
    <x v="0"/>
    <n v="1"/>
    <x v="0"/>
    <x v="0"/>
    <x v="5"/>
  </r>
  <r>
    <n v="1680"/>
    <s v="HR432"/>
    <x v="12"/>
    <s v="1FU/47"/>
    <x v="3"/>
    <x v="16"/>
    <n v="28"/>
    <s v="February"/>
    <x v="7"/>
    <d v="1945-02-28T00:00:00"/>
    <x v="0"/>
    <s v="SOC 28.2.44 (Air Britain Serials) MH - AB Serials date as noted here must be incorrect, as 47 Sqn did not receive Mosquitos until October 1944, then relinquished them in November only to receive them again in February 1945. Have therefore changed year of loss to 1945."/>
    <x v="4"/>
    <x v="3"/>
    <x v="1"/>
    <x v="1"/>
    <x v="2"/>
    <x v="1"/>
    <m/>
    <n v="2"/>
    <x v="41"/>
    <x v="0"/>
    <n v="1"/>
    <x v="0"/>
    <x v="122"/>
    <x v="3"/>
  </r>
  <r>
    <n v="504"/>
    <s v="HR457"/>
    <x v="12"/>
    <s v="1FU/45"/>
    <x v="3"/>
    <x v="16"/>
    <n v="28"/>
    <s v="February"/>
    <x v="7"/>
    <d v="1945-02-28T00:00:00"/>
    <x v="0"/>
    <s v="Broke up in air during dive bombing 40m SE of Mandalay 28.2.45 (Air Britain Serials) DRAPER  BV  76309, JAMES  PR  1384548"/>
    <x v="2"/>
    <x v="7"/>
    <x v="8"/>
    <x v="1"/>
    <x v="2"/>
    <x v="1"/>
    <m/>
    <n v="2"/>
    <x v="41"/>
    <x v="0"/>
    <n v="1"/>
    <x v="0"/>
    <x v="86"/>
    <x v="3"/>
  </r>
  <r>
    <n v="1568"/>
    <s v="HR525"/>
    <x v="12"/>
    <s v="FE"/>
    <x v="3"/>
    <x v="16"/>
    <n v="28"/>
    <s v="February"/>
    <x v="7"/>
    <d v="1945-02-28T00:00:00"/>
    <x v="0"/>
    <s v="SOC 31.2.45 (Air Britain Serials)"/>
    <x v="4"/>
    <x v="3"/>
    <x v="1"/>
    <x v="1"/>
    <x v="2"/>
    <x v="1"/>
    <m/>
    <n v="2"/>
    <x v="41"/>
    <x v="0"/>
    <n v="1"/>
    <x v="0"/>
    <x v="91"/>
    <x v="3"/>
  </r>
  <r>
    <n v="3411"/>
    <s v="LR444"/>
    <x v="14"/>
    <s v="60 SAAF/680"/>
    <x v="1"/>
    <x v="0"/>
    <n v="28"/>
    <s v="February"/>
    <x v="7"/>
    <d v="1945-02-28T00:00:00"/>
    <x v="0"/>
    <s v="Engine cut abandoned over Crete 28.2.45 (Air Britain Serials)"/>
    <x v="0"/>
    <x v="12"/>
    <x v="2"/>
    <x v="1"/>
    <x v="4"/>
    <x v="1"/>
    <m/>
    <n v="2"/>
    <x v="41"/>
    <x v="0"/>
    <n v="1"/>
    <x v="0"/>
    <x v="78"/>
    <x v="0"/>
  </r>
  <r>
    <n v="7278"/>
    <s v="KB273"/>
    <x v="13"/>
    <s v="139/608"/>
    <x v="0"/>
    <x v="8"/>
    <n v="28"/>
    <s v="February"/>
    <x v="7"/>
    <s v="28 February/1 March 1945"/>
    <x v="1"/>
    <s v="28.02.1945 1828 608 to Mannheim (MH - Berlin?) from Downham Market . Lost without trace (BCL). F/O HW Tyrell evd, Sgt HJ Erben pow, Had been named &quot;Joan&quot; for Joan Fontaine ( http://www.virtualmuseum.ca/pm.php?id=record_detail&amp;fl=0&amp;lg=English&amp;ex=00000192&amp;rd=94097&amp;hs=0 ) I looking for any info about loss of 608 sq - DH98 Mosquito B Mk. XX (KB273) 6T-E from Berlin raid 28.2.1945 and his crew pilot F/O H.W.Tyrell (Hoyt) - evaded, navigator Sgt H.J.Erben - injured (in hospital till liberation) (Munro) AB Serials has 29-2-1945 what's incorrect because 1945 was not a leap year ! Have a note that they suffered fuel problems and baled out ± 20.35h near Bismark (Altmark) what's W of Stendal. F/O Henri W. GUYT - note spelling (!) (aka H.W. TYRRELL) - 175963 was from The Netherlands. He escaped twice from Germans (Footprints on the Sands of Time - Oliver Clutton-Brock). He survived an accident 10-5-1940 on Douglas DB-8A (serial 382) of 3-V-2 (Dutch Air Force). Baled out and wounded in parachute (Battle of France Then and Now - Peter Cornwell). The navigator was from Czechoslovakia. (Henk Welting) Concerning to navigator H.J.Erben, he was born in Vienna in family of slovak jews. (&quot;Munro&quot;) Guyt or Guijt? Guijt, Henri Willem (&quot;Harry&quot;) Born in 1914. Died 8 June 1983. nom-de-guerre : Henry William Tyrrell A little more (in Dutch): http://www.onderscheidingen.nl/decorandi/wo2/dec_g04.html (&quot;Amrit&quot;) What I know is that he tried to escape to the UK, however was betrayed and arrested by the German Secret Police. Sentenced to 2 year imprisonment 13-3-1941. Was in a house of correction at Lüttringhausen, Germany. Severely injured left foot while unloading a railway waggon. Foot partly amputated. Back in Holland 27-10-1942 and involved in the Underground Resistance. Left Holland 25-1-1944 and arrived in UK 16-3-1944 via Belgium, France and Spain. Despite his handicap he evaded capture 28-2-1945, however was arrested near Remagen and transferred to Dulag Luft at Wetzlar where he was liberated by advancing US troops some weeks later. After the war employed with the KLM (Koninlijke Luchtvaart Maatschappij - Royal Dutch Airlines). He was awarded with the British DFC. GUIJT is correct - written by the Brits as GUYT. (Henk) (http://www.rafcommands.com/forum/showthread.php?t=1847) AIR14/1442 A German report says a Mosquito came down at 2050 on 28 February at Schenkenhorst, 11km N of Gardelegen, not at all far from Bismark (Altmark) http://www.footnote.com/image/38615566/Mosquito%7Cmosquitoes/#38615453 Named &quot;Joan&quot; on May 14 1944 at the de Havilland Canada plant, in honour of actress Joan Fontaine, a cousin of Geoffrey de Havilland. (http://www.virtualmuseum.ca/pm.php?id=story_line&amp;lg=English&amp;fl=0&amp;ex=00000192&amp;sl=3212&amp;pos=1) Missing (Berlin) 29.2.45 (Air Britain Serials)_x000a__x000a_MH - Another link, from an unknown book,(http://d-nb.info/1008940097/04) (&quot;... und brennend abgestürzt&quot; : Flugzeugabsturzorte aus dem Zweiten Weltkrieg in Sachsen-Anhalt ; Rekonstruktion der Ereignisse - Spurensuche ; [Schicksale britischer und deutscher Flieger im Zweiten Weltkrieg] / Jörg Helbig ; Jörg Andreé )  says this Mosquito came down at Klein Engersen. Authors Jörg Helbig and Jörg Andreé."/>
    <x v="0"/>
    <x v="12"/>
    <x v="61"/>
    <x v="1"/>
    <x v="4"/>
    <x v="1"/>
    <m/>
    <n v="2"/>
    <x v="41"/>
    <x v="0"/>
    <n v="1"/>
    <x v="0"/>
    <x v="107"/>
    <x v="1"/>
  </r>
  <r>
    <n v="853"/>
    <s v="MM746"/>
    <x v="25"/>
    <s v="Med/416US"/>
    <x v="1"/>
    <x v="2"/>
    <n v="28"/>
    <s v="February"/>
    <x v="7"/>
    <s v="28 February / 1 March 1945"/>
    <x v="1"/>
    <s v="Only Mosquito to shoot down an enemy aircraft whilst in USAAF service. This aircraft was actually lost on Feb 28/29 '45, when its crew had to bail out due to fog and debris damage after shooting a reconnaissance Ju 188. Every night at around nine o’clock for several weeks during the winter 1945, a German Ju-188 reconnaissance aircraft would fly over the American air base of Pontedera, Italy. Because of the regularity of these overflights, the intruder was nicknamed “Recon Charley”. On the night of the February 28, however, a de Havilland Mosquito was readied with USAAF Capt. Larry Englert al the controls and Lt. Earl Dichney working the radar. When the Ju-188 reappeared on the scene like a clockwork, the Mosquito took off in pursuit. The night fighter located Recon Charley but because of the Mosquito’s rapid closure rate it was in dangerous proximity to the target at the time the pilot opened the fire. The Ju-188, caught unaware of the Mosquito’s presence, began to disintegrate. Some of the debris struck the Mosquito, harming the engines and causing hydraulic damage. Upon return to Pontedera, the limping aircraft was greetedby a fog blanketing the base. Able to spot the glow of the runway lights, Captain Englert manoeuvred the Mosquito over the faint landmarks, and than, with Lieutenant Dickey bailed out._x000a_E/A Ju 188D-2 of 4(F)./122,Shot down NW of Cremona by a Mosquito night fighter while returning from a night photo recce over Naples, 100%, 4 KIA and 1 WIA. Il ricognitore era uno Ju-188D-2 W.Nr.230412 del 4° Staffeln. Questi bimotori avevano a bordo due macchine fotografiche per la ripresa notturna NRb (Nachtreihenbildkamera) 40/25 opppure NRb 50/25. SOC 20.3.45 (Air Britain Serials)"/>
    <x v="0"/>
    <x v="12"/>
    <x v="1"/>
    <x v="1"/>
    <x v="4"/>
    <x v="1"/>
    <m/>
    <n v="2"/>
    <x v="41"/>
    <x v="0"/>
    <n v="1"/>
    <x v="0"/>
    <x v="139"/>
    <x v="2"/>
  </r>
  <r>
    <n v="4361"/>
    <s v="NS859"/>
    <x v="12"/>
    <n v="613"/>
    <x v="0"/>
    <x v="16"/>
    <n v="28"/>
    <s v="February"/>
    <x v="7"/>
    <s v="28 February / 1 March 1945"/>
    <x v="1"/>
    <s v="Another source says SY-P, Missing 27-04-44, partly recovered from Enschede in 1967 and again in 1986. 28 February / 1 March 1945 (FCWDv5). It crashed near the airbase at Twenthe in Holland. The pilot whas Flt. Sgt R.J.E. Adey 21 years old and navigator Flt.Sgt K.J. Pinnel (&quot;Gerbrand&quot; on the mossie.org forum) Pilot F/L G.F. Coward, Nav. W/O F.S. Wilsher both KIA, ftr Hannover / Hildesheim (2nd TAF) 1. Mar 1945_x000a_613 Sqn 2nd TAF_x000a_Mosquito VI NS859 SY-_x000a_Op: Hannover/Hildesheim_x000a_F/L Pilot G F Coward RCAF_x000a_+, 19.A.2-3_x000a_W/O Navigator F S Wilsher_x000a_+, 19.A.2-3_x000a__x000a_The Mosquito crashed 0430 at Bollersen 4km SSE of Bergen. Both airmen were first buried in Bergen Cemetery. Now they rest in Becklingen War Cemetery. there were two important railroads in the vicinity of Bollersen. Celle-Munster and Celle-Soltau. Possible the Mosquito attacked some train or troop transport in this area. _x000a__x000a_But the cause of loss is still unknown. The parts of the Mosquito were spread over a wide area. Only single body parts were found. The Luftgau XI reports that the Mosquito dismantled in the air. (http://www.rafcommands.com/forum/showthread.php?p=3304) Missing from night intruder 29.2.45 (Air Britain Serials)"/>
    <x v="3"/>
    <x v="4"/>
    <x v="1"/>
    <x v="1"/>
    <x v="3"/>
    <x v="1"/>
    <m/>
    <n v="2"/>
    <x v="41"/>
    <x v="0"/>
    <n v="1"/>
    <x v="0"/>
    <x v="59"/>
    <x v="0"/>
  </r>
  <r>
    <n v="3363"/>
    <s v="PF451"/>
    <x v="20"/>
    <n v="128"/>
    <x v="0"/>
    <x v="8"/>
    <n v="28"/>
    <s v="February"/>
    <x v="7"/>
    <s v="28 February / 1 March 1945"/>
    <x v="1"/>
    <s v="28.02.1945 1820 125 to Berlin from Wyton on return seemed to prepare for overshoot procedure, stalled and crashed . at Rattlesden, 4miles W Stowmarket, Suffolk (BCL). F/O NM McNulty RAAF +, F/O JRA Machonachie RCAF +, McNulty rests in Cambridge City Cem, Machonachie rests in Brookwood Mil Cem. 28 February / 1 March 1945, M5-C, &quot;Serial Range PF428 - PF469. 42 Mosquito B.MkXV1. Powered by Merlin 72/73 engines. Part of a batch of 195 delivered by Percival Aviation (Luton) between 15May44 and 5dec45. Airborne 1820 28Feb45 from wyton. Onreturn to base with the Mosquito positioning to fanals, the aircraft was seen to bank steeply, as if trying to line-up with the runway. The pilot then seemed to initiate a missed approach, pulled up steeply, stalled, and crashed at Rattlesden, 4 miles W of Stowmarket, Suffolk. F/O McNulty is buried in the Cambridge City Cemetery; F/O Machonachie in the Brookwood Military Cemetery. F/O N.M.McNulty RAAF KIA F/O J.R.A.Machonachie RCAF KIA This Mosquito had been examined 25Feb45 by a representative of the Swedish Air Force. &quot; (Chorley via Lost Bombers) Crashed in forced landing returning from Berlin Rattlesden 28.2.45 (Air Britain Serials) 28.02.45 128 Sqn. PF451 In low flight when aircraft seemed to make a steep turn onto runway in use at Wyton, overshot and stalled into ground. (Mosquito Crash Log)"/>
    <x v="2"/>
    <x v="7"/>
    <x v="29"/>
    <x v="1"/>
    <x v="2"/>
    <x v="1"/>
    <m/>
    <n v="2"/>
    <x v="41"/>
    <x v="0"/>
    <n v="1"/>
    <x v="0"/>
    <x v="112"/>
    <x v="6"/>
  </r>
  <r>
    <n v="2339"/>
    <s v="DD659"/>
    <x v="2"/>
    <s v="1PRU/540/8OTU"/>
    <x v="0"/>
    <x v="7"/>
    <n v="1"/>
    <s v="March"/>
    <x v="7"/>
    <d v="1945-03-01T00:00:00"/>
    <x v="0"/>
    <s v="To 5084M 3.45 (Air Britain Serials)"/>
    <x v="4"/>
    <x v="3"/>
    <x v="1"/>
    <x v="1"/>
    <x v="2"/>
    <x v="1"/>
    <m/>
    <n v="3"/>
    <x v="42"/>
    <x v="0"/>
    <n v="1"/>
    <x v="1"/>
    <x v="37"/>
    <x v="0"/>
  </r>
  <r>
    <n v="87"/>
    <s v="DD714"/>
    <x v="5"/>
    <s v="23/85/BSDU/51OTU"/>
    <x v="0"/>
    <x v="7"/>
    <n v="1"/>
    <s v="March"/>
    <x v="7"/>
    <d v="1945-03-01T00:00:00"/>
    <x v="0"/>
    <s v="According to the info I have, the Mosquito was on the return leg of an Intruder Op to various French airfields (3 May 43) when they were attacked by 2 x FW 190s over the Channel. The a/c was then crash landed at Ford. (Johnny 956 on RAF Commands Forum) Overshot landing at Cranfield 1.3.45 (Air Britain Serials) 01.03.45 51 OTU. DD714 Overshot on one engine landing at Cranfield one injured, one unhurt. (Mosquito Crash Log) _x000a__x000a_I never managed to get to the bottom of the serial on this one, and still_x000a_haven't ordered the ORB's._x000a__x000a_In the log, most flights (both operational and non operational) have the aircraft_x000a_listed with the Squadron codes, and from August (the 13th) YP-O seems to_x000a_be Welch and Shuttleworths regular aircraft. Having said that, there is a period_x000a_from mid September to mid October when they are not flying YP-O so I am not_x000a_sure if it may have been damaged ot if there is some other reason (again the ORBS_x000a_which I hope have the serials in should clear this up). I had wondered if it may have been_x000a_taken away for modifications as when they do fly YP-O again the first flights are_x000a_listed as &quot;G&quot; Practice._x000a__x000a_The attack on the 8th December when they reported shooting down a Ju87 and _x000a_a Bucker 133, along with damaging a Bucker 133 and a Fw 200 they are flying_x000a_YP-O according to the log book. I have the combat report and this fails to _x000a_provide a serial but it does list them as flying with 23 Squadron loaned to 515 _x000a_Squadron, while the DFC citation states they were with 23 Squadron (the_x000a_combat report also states a Bucker 131's rather than 133's)._x000a__x000a_On the 28th December when they are attacked by oneFW190 and have the_x000a_starboard wing badly damaged there aircraft is again YP-O without any serial number._x000a_At this stage I am unsure what unit they are actually with as the log states:_x000a__x000a_10/12/42 to 31/03/1943 605 Squadron Ford_x000a_But detached to:-_x000a_S S Flt, Northolt 06/12/1942 - 21/12/1942_x000a_85 Sqn, Hunsdon 21/12/1942 - 31-03-1943_x000a__x000a_So it would seem the pair were posted to 605 but might not have flown_x000a_with them at all during that period, and I am assuming the operation on which_x000a_they were attacked by the FW190 was with 85 Squadron._x000a__x000a_From March 1943 Shuttleworth starts listing aircraft serials rather than Squadron_x000a_Codes, and DD714 becomes his usual aircraft. Indeed, it is this aircraft that he is_x000a_flying on the 03/05/1943 when the pair are attacked by two FW 190's while over the _x000a_Channel, and he reports that they crash landed at Ford. I assume this was while with_x000a_85 Squadron, however on the 14/05/1943 they move to 605 Squadron._x000a__x000a_While with 605, most of the aircraft they fly are listed with both the serial and the_x000a_Squadron code._x000a__x000a_It might be interesting to note that on the 20/5/43 they are in DZ409 and _x000a_carrying out a climb to 28,000' although they had to decend due to a glycol leak._x000a__x000a_I am not 100&amp;#37; of the serial of YP-O, although I suppose it might have been DD714 if_x000a_they had moved it with them rather than leaving it with their last Squadron. It was_x000a_certainly the aircraft they were in when they shot down the aircraft on 8/12/42,_x000a_and where themselves attacked on 28/12/42 by a FW190._x000a__x000a_When they were attacked on the 3/5/43 by two FW190's they were in DD714._x000a__x000a_Johnnie (http://www.rafcommands.com/forum/showthread.php?3112-Mosquito-YP-O-23-Squadron-1942)"/>
    <x v="2"/>
    <x v="2"/>
    <x v="6"/>
    <x v="1"/>
    <x v="2"/>
    <x v="1"/>
    <m/>
    <n v="3"/>
    <x v="42"/>
    <x v="0"/>
    <n v="1"/>
    <x v="1"/>
    <x v="110"/>
    <x v="0"/>
  </r>
  <r>
    <n v="3489"/>
    <s v="DD730"/>
    <x v="2"/>
    <s v="157/60OTU"/>
    <x v="0"/>
    <x v="7"/>
    <n v="1"/>
    <s v="March"/>
    <x v="7"/>
    <d v="1945-03-01T00:00:00"/>
    <x v="0"/>
    <s v="To 5061M 3.45 (Air Britain Serials)"/>
    <x v="4"/>
    <x v="3"/>
    <x v="1"/>
    <x v="1"/>
    <x v="2"/>
    <x v="1"/>
    <m/>
    <n v="3"/>
    <x v="42"/>
    <x v="0"/>
    <n v="1"/>
    <x v="1"/>
    <x v="29"/>
    <x v="0"/>
  </r>
  <r>
    <n v="130"/>
    <s v="DD759"/>
    <x v="2"/>
    <s v="25/141/239/1692 Flt/51OTU"/>
    <x v="0"/>
    <x v="7"/>
    <n v="1"/>
    <s v="March"/>
    <x v="7"/>
    <d v="1945-03-01T00:00:00"/>
    <x v="0"/>
    <s v="To 5912M 3.45 (Air Britain Serials)"/>
    <x v="4"/>
    <x v="3"/>
    <x v="1"/>
    <x v="1"/>
    <x v="2"/>
    <x v="1"/>
    <m/>
    <n v="3"/>
    <x v="42"/>
    <x v="0"/>
    <n v="1"/>
    <x v="1"/>
    <x v="110"/>
    <x v="0"/>
  </r>
  <r>
    <n v="125"/>
    <s v="HJ659"/>
    <x v="2"/>
    <s v="51OTU/60OTU/141/1692 Flt/239/1692 Flt/54OTU"/>
    <x v="0"/>
    <x v="7"/>
    <n v="1"/>
    <s v="March"/>
    <x v="7"/>
    <d v="1945-03-01T00:00:00"/>
    <x v="0"/>
    <s v="George Atkinson - I have a 54 OTU Mosquito HJ569 that crashed 3m E of Coldstream whilst doing slow rolls on 1/3/45. Understand from 'Those other Eagles' that Atkinson, a veteran of the fighting in France and of the BoB, was a f/i with that unit. The officer under instruction, also killed, is given as ATR Cleeve 160943. Aircraft was on a demonstration flight, completed two unauthorised slow rolls and spun into ground. Crashed into the grounds of Pallinsburn House (at the time being used as a hospital) near Coldstream. (RAF Commands Forum) Mosquito NF Mk2,HJ 569 crashed some five hundred yards from the front of Pallinsburn House, at that time a convalescent hospital, March 1st around 3 pm. The Mosquito, according to an eyewitness, fell in a spin, crashed and exploded. Both George Atkinson and F/O A.T.R. Cleave were killed. George Atkinson was buried in Blyth (Links Road) Cemetery. You will find a bit about him in my book: 'A Gathering Of Eagles'. (Robert Dixon) Spun into ground 3m E of Coldstream Berwickshire 1.3.45 (Air Britain Serials) 01 03.45 54 OTU. HJ659 Aircraft on demonstration flight completed two unauthorised slow rolls and spun in three miles east of Coldstream. Two killed. (Mosquito Crash Log)_x000a__x000a_Name: CLEEVE, ANTHONY THOMAS RUSSELL _x000a_Initials: A T R _x000a_Nationality: United Kingdom _x000a_Rank: Flying Officer (Pilot U/T) _x000a_Regiment/Service: Royal Air Force Volunteer Reserve _x000a_Age: 22 _x000a_Date of Death: 01/03/1945 _x000a_Service No: 160943 _x000a_Additional information: Son of Cecil Cleeve and of Inez Cleeve (nee Russell), of Great Chart. _x000a_Casualty Type: Commonwealth War Dead _x000a_Cemetery: CHARING (KENT COUNTY) CREMATORIUM _x000a__x000a_Name: ATKINSON, GEORGE_x000a_Initials: G_x000a_Nationality: United Kingdom_x000a_Rank: Flight Lieutenant (Pilot Instr.)_x000a_Regiment/Service: Royal Air Force_x000a_Age: 29_x000a_Date of Death: 01/03/1945_x000a_Service No: 47413_x000a_Awards: D F M_x000a_Additional information: Son of Robert Smith Atkinson and Isabella Atkinson, of Blyth; husband of Patricia Chadney Atkinson, of Harlow, Essex._x000a_Casualty Type: Commonwealth War Dead_x000a_Grave/Memorial Reference: Grave 3613._x000a_Cemetery: BLYTH CEMETERY_x000a__x000a_(CWGC)_x000a__x000a_Flt Lt George Atkinson DFM (47413), age 29, was from Blyth, and had flown with 151 Squadron during the Battle of Britain._x000a_(http://www.rafcommands.com/forum/showthread.php?11530-Possible-Beaufighte-crash), see also http://www.rafcommands.com/forum/showthread.php?2261-George-Atkinson-47413"/>
    <x v="2"/>
    <x v="2"/>
    <x v="34"/>
    <x v="1"/>
    <x v="2"/>
    <x v="1"/>
    <m/>
    <n v="3"/>
    <x v="42"/>
    <x v="0"/>
    <n v="1"/>
    <x v="1"/>
    <x v="115"/>
    <x v="0"/>
  </r>
  <r>
    <n v="1706"/>
    <s v="HR458"/>
    <x v="12"/>
    <s v="1FU/82"/>
    <x v="3"/>
    <x v="16"/>
    <n v="1"/>
    <s v="March"/>
    <x v="7"/>
    <d v="1945-03-01T00:00:00"/>
    <x v="0"/>
    <s v="I have Fly Off David Kinnel from 82 Sqn recorded as lost on 1 March 1945. Fly Off Kinnel is commemorated at the Imphal War Cemetery. I trawled through all 1,465 names and found that Wt Off Harry Allen Lambert (nav/wop) from 82 Sqn was also lost on 1 March 1945. As we know the crew of the first Mossie (HR439) was Best/Lorimer, it's fairly certain that Kinnel/Lambert were the crew from HR458. (Alex Crawford on RAF Commands Forum). Swung on take-off Thazi 1.3.45 DBF (Air Britain Serials)"/>
    <x v="2"/>
    <x v="3"/>
    <x v="33"/>
    <x v="1"/>
    <x v="2"/>
    <x v="1"/>
    <m/>
    <n v="3"/>
    <x v="42"/>
    <x v="0"/>
    <n v="1"/>
    <x v="0"/>
    <x v="111"/>
    <x v="3"/>
  </r>
  <r>
    <n v="5749"/>
    <s v="MM706"/>
    <x v="25"/>
    <n v="219"/>
    <x v="0"/>
    <x v="2"/>
    <n v="1"/>
    <s v="March"/>
    <x v="7"/>
    <d v="1945-03-01T00:00:00"/>
    <x v="0"/>
    <s v="Lost height after vibration on test flight lost height and flew into ground nr Amiens 1.3.45 (Air Britain Serials)"/>
    <x v="2"/>
    <x v="2"/>
    <x v="148"/>
    <x v="1"/>
    <x v="2"/>
    <x v="1"/>
    <m/>
    <n v="3"/>
    <x v="42"/>
    <x v="0"/>
    <n v="1"/>
    <x v="0"/>
    <x v="76"/>
    <x v="2"/>
  </r>
  <r>
    <n v="16"/>
    <s v="HP853"/>
    <x v="12"/>
    <s v="25/487/21/464/613/305/60OTU"/>
    <x v="0"/>
    <x v="7"/>
    <n v="1"/>
    <s v="March"/>
    <x v="7"/>
    <d v="1945-03-01T00:00:00"/>
    <x v="1"/>
    <s v="Collided with Auster TJ412 and crashed nr Middle Wallop 1.3.45 (Air Britain Serials) 01.03.45 60 OTU. HP853 Collided with Auster V TJ412 of 665 Squadron in Hants while on a night practice operational patrol at 900 feet. One killed in Auster and one baled out of Mosquito. (Mosquito Crash Log)"/>
    <x v="2"/>
    <x v="2"/>
    <x v="19"/>
    <x v="1"/>
    <x v="2"/>
    <x v="1"/>
    <m/>
    <n v="3"/>
    <x v="42"/>
    <x v="0"/>
    <n v="1"/>
    <x v="1"/>
    <x v="29"/>
    <x v="3"/>
  </r>
  <r>
    <n v="2623"/>
    <s v="HR439"/>
    <x v="12"/>
    <s v="1FU/82"/>
    <x v="3"/>
    <x v="16"/>
    <n v="1"/>
    <s v="March"/>
    <x v="7"/>
    <s v="1/2 March 1945"/>
    <x v="1"/>
    <s v="On 1 March 1945 a Mosquito from 82 Sqn was lost during a night raid on Pyinmana and Toungoo. The Mossie was crewed by Flt Sgt R Brest/Sgt A S Lorimer. (Alex Crawford) Missing from night intruder mission 2.3.45 (Air Britain Serials)"/>
    <x v="3"/>
    <x v="4"/>
    <x v="1"/>
    <x v="1"/>
    <x v="3"/>
    <x v="1"/>
    <m/>
    <n v="3"/>
    <x v="42"/>
    <x v="0"/>
    <n v="1"/>
    <x v="0"/>
    <x v="111"/>
    <x v="3"/>
  </r>
  <r>
    <n v="1865"/>
    <s v="ML969"/>
    <x v="20"/>
    <s v="109/692"/>
    <x v="0"/>
    <x v="8"/>
    <n v="1"/>
    <s v="March"/>
    <x v="7"/>
    <s v="1/2 March 1945"/>
    <x v="1"/>
    <s v="01.03.1945 1903 692 to Erfurt from Graveley during sortie ASI failed and on return to base plane landed heavily, undercarriage collapsed. at Graveley airfield 2310 (BCL). F/L GR Green ok, F/L JA Perry ok, 1/2 March Erfurt &quot;Serial Range ML956 - ML999. 44 Mosquito B.MkXV1. Powered by Merlin 72/73 engines. Part of a batch of 152 delivered by De Havilland (Hatfield) between 24Nov43 and 4Dec44. MM170 was not delivered. Airborne 1903 1Mar45 from Graveley. During the operation, the ASI failed and on return to base at 2310 the Mosquito landed heavily, causing the undercarriage to collapse. The wreckage caught fire, but the crew escaped uninjured. F/L G.R.Green F/L J.A.Perry &quot; (Chorley via Lost Bombers) U/c collapsed on landing Graveley 1.3.45 (Air Britain Serials) 01 03.45 692 Sqn. ML969 Heavy landing at Gravely undercarriage collapsed. Crew unhurt. (Mosquito Crash Log)"/>
    <x v="2"/>
    <x v="7"/>
    <x v="115"/>
    <x v="1"/>
    <x v="2"/>
    <x v="1"/>
    <m/>
    <n v="3"/>
    <x v="42"/>
    <x v="0"/>
    <n v="1"/>
    <x v="0"/>
    <x v="66"/>
    <x v="0"/>
  </r>
  <r>
    <n v="6068"/>
    <s v="A52-26"/>
    <x v="26"/>
    <n v="87"/>
    <x v="7"/>
    <x v="0"/>
    <n v="2"/>
    <s v="March"/>
    <x v="7"/>
    <d v="1945-03-02T00:00:00"/>
    <x v="0"/>
    <s v="03.1945 87 crashed on landing. at Coomalie Creek, Northern Territories (MIAS). RAAF Mosquito A52-26, from 87 Squadron (Photo Reconnaissance - 87PRS) crashed on landing at Coomalie Creek airfield on 7 March 1945. (http://home.st.net.au/~dunn/ozcrashes/nt147.htm , has photos) Built as P.R.40. Delivered during October 1944. Final disposition: crashed on landing at Coomalie, Northern Territory, March 1945. (Beaufort, Beaufighter and Mosquito in Australian Service, Stewart Wilson, 1990) Crashed Coomalie Creek NT 02.03.45 (Air Britain Serials)"/>
    <x v="2"/>
    <x v="3"/>
    <x v="40"/>
    <x v="1"/>
    <x v="2"/>
    <x v="1"/>
    <m/>
    <n v="3"/>
    <x v="42"/>
    <x v="0"/>
    <n v="1"/>
    <x v="0"/>
    <x v="147"/>
    <x v="5"/>
  </r>
  <r>
    <n v="6692"/>
    <s v="RR281"/>
    <x v="10"/>
    <s v="16OTU"/>
    <x v="0"/>
    <x v="7"/>
    <n v="2"/>
    <s v="March"/>
    <x v="7"/>
    <d v="1945-03-02T00:00:00"/>
    <x v="0"/>
    <s v="Engine failed to restart after single-engined overshoot lost height and bellylanded Wickharn Hill Oxon. 2.3.45 (Air Britain Serials)"/>
    <x v="2"/>
    <x v="2"/>
    <x v="2"/>
    <x v="1"/>
    <x v="2"/>
    <x v="1"/>
    <m/>
    <n v="3"/>
    <x v="42"/>
    <x v="0"/>
    <n v="1"/>
    <x v="1"/>
    <x v="140"/>
    <x v="2"/>
  </r>
  <r>
    <n v="3723"/>
    <s v="KB206"/>
    <x v="13"/>
    <s v="1655MTU/NTU"/>
    <x v="0"/>
    <x v="7"/>
    <n v="2"/>
    <s v="March"/>
    <x v="7"/>
    <d v="1945-03-02T00:00:00"/>
    <x v="1"/>
    <s v="EATON, Robert James - (Flight Sergeant); Service Number - 430960; File type - Casualty - Repatriation; Aircraft - Mosquito KB 206; Place - Staffordshire, England; Date - 2 Marc h 1945 (National Archives of Australia) Pilot F/L Alberton. Took off 19:15 in good weather, nothing further heard until it crashed at 21:15 at Cheddleton, Staffordshire. The crew appeared to have made no attempt to bale out. (Same)_x000a__x000a_Mission: Training. _x000a__x000a_Date: 2nd March 1945 _x000a__x000a_Unit: P.F.N.T.U. (Pathfinder Force Navigation Training Unit.)_x000a__x000a_Type: Mosquito XX. _x000a__x000a_Serial: KB206. _x000a__x000a_Coded: ? _x000a__x000a_Location: Basford Cheddieton, Stafford. _x000a__x000a_Pilot: F/Lt. Arthur Ian Albertson. A.F.C. 80126. R.A.F.V.R. Age 30. Killed._x000a__x000a_Nav: F/S Robert James Eaton. 430960. R.A.A.F. Age 20. Killed._x000a__x000a_REASON FOR LOSS:_x000a__x000a_Took-off from Warboys at 1900 hrs for a high-level night cross-country training flight, the crew being briefed to fly at 27,000 feet. At around 2100 hrs, the Mosquito broke up and crashed at Yew Tree Farm, Basford Cheddieton, south of Leek, Stafford. (http://www.aircrewremembrancesociety.com/raf1945/albertson.html) Broke up in air nr Leek Staffs. 2.3.45 (Air Britain Serials) 02.03.45 PFNTU. KB206 Aircraft on high level cross country lost control and broke up at Basford near Leek, Staffs, killing two. (Mosquito Crash Log) _x000a__x000a_PFNTU2/03/1945 Training KB206 Mosquito XX T/o 1900 Warboys for a high level night cross country, the crew being briefed to fly at 27,000 feet. At around 2100, the Mosquito broke up and crashed at Yew Tree Farm, Basford Cheddleton, S of Leek, Stafford. F/Lt A IAlbertson AFC 30 80126 CAMBRIDGE CITY CEMETERY 2650878 2/03/1945, F/Sgt R JEaton  20 430960 CAMBRIDGE CITY CEMETERY 2651061 2/03/1945 (http://www.156squadron.com/display_newpff_roll.asp?ID=PFNTU_x000a_)"/>
    <x v="2"/>
    <x v="2"/>
    <x v="8"/>
    <x v="1"/>
    <x v="2"/>
    <x v="1"/>
    <m/>
    <n v="3"/>
    <x v="42"/>
    <x v="0"/>
    <n v="1"/>
    <x v="1"/>
    <x v="135"/>
    <x v="1"/>
  </r>
  <r>
    <n v="4917"/>
    <s v="KB268"/>
    <x v="13"/>
    <s v="162/139"/>
    <x v="0"/>
    <x v="8"/>
    <n v="2"/>
    <s v="March"/>
    <x v="7"/>
    <s v="2/3 March 1945"/>
    <x v="1"/>
    <s v="02.03.1945 1822 139 to Berlin from Upwood returned safely but FLAK damage beyond economical repair. at Upwood airfield 2305 (BCL). F/O G Coleman DFM ok, F/L R Cooper DFC ok, 2/3 March, XD-C, &quot;Serial Range KB100 - KB299. 200 Mosquito Mosquito BMkXX. Part of a batch of 245, including 9 to the USAAF as F8, delivered by De Havilland (Toronto) Canada. Airborne 1822 2Mar45 from Upwood. Returned safely to base at 2305 but had sustained such severe battle damage that repairs were assessed as uneconomical. The DFM awarded to P/O Coleman DFM was Gazetted 23Mar43 following a tour with 148 Sqdn in the Middle East. F/O G.Coleman DFM F/L R.Cooper DFC &quot; (Chorley via Lost Bombers) Damaged by flak Berlin 3.3.45 SOC on return (Air Britain Serials)"/>
    <x v="1"/>
    <x v="1"/>
    <x v="1"/>
    <x v="1"/>
    <x v="1"/>
    <x v="1"/>
    <m/>
    <n v="3"/>
    <x v="42"/>
    <x v="0"/>
    <n v="1"/>
    <x v="0"/>
    <x v="15"/>
    <x v="1"/>
  </r>
  <r>
    <n v="808"/>
    <s v="HK398"/>
    <x v="17"/>
    <s v="301FTU/256"/>
    <x v="1"/>
    <x v="2"/>
    <n v="3"/>
    <s v="March"/>
    <x v="7"/>
    <d v="1945-03-03T00:00:00"/>
    <x v="0"/>
    <s v="Bellylanded at Forli 3.3.45 DBF (Air Britain Serials)"/>
    <x v="2"/>
    <x v="3"/>
    <x v="32"/>
    <x v="1"/>
    <x v="2"/>
    <x v="1"/>
    <m/>
    <n v="3"/>
    <x v="42"/>
    <x v="0"/>
    <n v="1"/>
    <x v="0"/>
    <x v="32"/>
    <x v="2"/>
  </r>
  <r>
    <n v="7454"/>
    <s v="RG114"/>
    <x v="18"/>
    <n v="544"/>
    <x v="0"/>
    <x v="0"/>
    <n v="3"/>
    <s v="March"/>
    <x v="7"/>
    <d v="1945-03-03T00:00:00"/>
    <x v="0"/>
    <s v="Engine cut overshot landing and u/c raised to stop Oakington 3.3.45 DBR (Air Britain Serials)"/>
    <x v="2"/>
    <x v="3"/>
    <x v="2"/>
    <x v="1"/>
    <x v="2"/>
    <x v="1"/>
    <m/>
    <n v="3"/>
    <x v="42"/>
    <x v="0"/>
    <n v="1"/>
    <x v="0"/>
    <x v="27"/>
    <x v="0"/>
  </r>
  <r>
    <n v="5854"/>
    <s v="TA139"/>
    <x v="22"/>
    <s v="144MU"/>
    <x v="1"/>
    <x v="6"/>
    <n v="3"/>
    <s v="March"/>
    <x v="7"/>
    <d v="1945-03-03T00:00:00"/>
    <x v="0"/>
    <s v="Crashed on take-off Maison Blanche 3.3.45 (Air Britain Serials) 450303 Mosquito XIX TA139 144MU Maison Blanche AD RAF Killed, Crashed on Take Off, W Churchman, G E ALG Maison Blanche Apt/ 1mi NE (http://www.aviationarchaeology.com/src/AARmonthly/Mar1945O.htm) 3-3-1945,  No.144 MU,  Mosquito NF.XIX TA139,  Crashed on take-off, Maison Blanche, Algeria.  183372 F/O (Pilot) George Frederick CHURCHMAN RAFVR +,  138472 F/L (Nav.) Peter Joseph DONNELLY RAFVR + (Col Bruggy, http://www.rafcommands.com/forum/showthread.php?18074-450303-Unaccounted-Airmen-03-03-1945)"/>
    <x v="2"/>
    <x v="2"/>
    <x v="18"/>
    <x v="1"/>
    <x v="2"/>
    <x v="1"/>
    <m/>
    <n v="3"/>
    <x v="42"/>
    <x v="0"/>
    <n v="1"/>
    <x v="1"/>
    <x v="148"/>
    <x v="0"/>
  </r>
  <r>
    <n v="1076"/>
    <s v="DZ491"/>
    <x v="4"/>
    <s v="139/192"/>
    <x v="0"/>
    <x v="15"/>
    <n v="3"/>
    <s v="March"/>
    <x v="7"/>
    <s v="3/4 March 1945"/>
    <x v="1"/>
    <s v="04.03.1945 2027 heading for Kamen raid 192 BS from Foulsham returned to base but swung off runway and wrecked in a ditch. at Foulsham airfield 0007 (BCL). F/L AE Roach RAAF ok, F/O H Cooper ok, &quot;Serial Range DZ458 - DZ497. 40 Mosquito B.M1V Series 11. Powered by Merlin 21/23 engines. Part of a batch of 250, except four as PR.MKV111 and four as NF.MkXV, delivered by De Havilland (Hatfield). Airborne 2027 3Mar45 from Foulsham to operate in the Kamen area. Returned to base at 007 but swung on landing. sheering the undercarriage, finished up in a ditch, wrecked beyond repair. No crew injuries. F/L A.E.Roach RAAF F/O H.Cooper &quot; (Chorley via Lost Bombers) Swung into ditch on landing and u/c collapsed Foulsham 3.3.45 (Air Britain Serials)"/>
    <x v="2"/>
    <x v="7"/>
    <x v="23"/>
    <x v="1"/>
    <x v="2"/>
    <x v="1"/>
    <m/>
    <n v="3"/>
    <x v="42"/>
    <x v="0"/>
    <n v="1"/>
    <x v="0"/>
    <x v="43"/>
    <x v="0"/>
  </r>
  <r>
    <n v="1043"/>
    <s v="MM640"/>
    <x v="22"/>
    <s v="85/157/169"/>
    <x v="0"/>
    <x v="2"/>
    <n v="3"/>
    <s v="March"/>
    <x v="7"/>
    <s v="3/4 March 1945"/>
    <x v="1"/>
    <s v="04.03.1945 2050 169 Bomber Support from Great Massingham on return diverted to Coltishall, fell victim to Ju88, crashed. near The Mill between Buxton and Lamas, 5miles N Norwich and about 1 mile from destination 0040 (BCL). S/L VJ Fenwick +, F/O JW Pierce +, Fenwick buried at home town, Pierce buried in Cambridge City Cem 3/4 March 1945 (FCWDv5) H of 169 Squadron (Intruders Over Britain) &quot;Serial Range MM624 - MM656. 33 Mosquito NF.MkX1X. Powered by Merlin 25 engines. Part of a batch of 50 delivered by De Havilland (Leavesden) between 17Apr44 and 27May44. Airborne 2050 3Mar45 from Great Massingham. On return to base, told to divert to Coltishall due to local Intruders, in doing so, was shot down by a Ju88, crashing 0040 near The Mill, between Buxton and Lamas, some 5 miles N of Norwich and about a mile from Coltishall. S/L Fenwick was taken to his home town, and F/O Pierce was buried in Cambridge City Cemetery. S/L V.J.Fenwick KIA F/O J.W.Pierce KIA &quot; (Chorley via Lost Bombers) Crashed nr Coltishall presumed shot down by intruder 4.3.45 (Air Britain Serials)"/>
    <x v="0"/>
    <x v="21"/>
    <x v="1"/>
    <x v="1"/>
    <x v="0"/>
    <x v="34"/>
    <m/>
    <n v="3"/>
    <x v="42"/>
    <x v="0"/>
    <n v="1"/>
    <x v="0"/>
    <x v="65"/>
    <x v="2"/>
  </r>
  <r>
    <n v="2700"/>
    <s v="NT444"/>
    <x v="25"/>
    <n v="406"/>
    <x v="0"/>
    <x v="2"/>
    <n v="3"/>
    <s v="March"/>
    <x v="7"/>
    <s v="3/4 March 1945"/>
    <x v="1"/>
    <s v="04.03.1945 early am Scramble alarm start 406 over North Sea from Manston . Lost without trace (FCL). F/O RW Donovan +, F/O VM Grant +, no known graves, aircraft missing. 3/4 March 1945 (FCWDv5) Hans Krause of I./NJG 4 claimed a Mosquito shot down from close range by his gunner on 3/4 March 1945. &quot;On 3/3/45 Krause took part in Operation Gisela and there is indeed a note in the remarks column 'Abschuss Einer Mosquito?' but it doesnt say which of the crew claimed it.&quot; Specht was wounded during the Mossie attack on 3/3/45 and, indeed, it was he who possibly shot it down from very close range with the rearward MG151. There is a Namentliche Verlustemeldung for Specht's wounding but it is not clear how long he was hospitalised._x000a_ (Rod McKenzie on http://forum.12oclockhigh.net/showthread.php?t=9812&amp;page=5) Missing from night interception over North Sea 4.3.45 (Air Britain Serials)"/>
    <x v="0"/>
    <x v="21"/>
    <x v="1"/>
    <x v="1"/>
    <x v="0"/>
    <x v="34"/>
    <m/>
    <n v="3"/>
    <x v="42"/>
    <x v="0"/>
    <n v="1"/>
    <x v="0"/>
    <x v="94"/>
    <x v="2"/>
  </r>
  <r>
    <n v="6513"/>
    <s v="TA404"/>
    <x v="22"/>
    <n v="157"/>
    <x v="0"/>
    <x v="5"/>
    <n v="3"/>
    <s v="March"/>
    <x v="7"/>
    <s v="3/4 March 1945"/>
    <x v="1"/>
    <s v="04.03.1945 1956 Evening intruder, support Kamen raid 157 Bomber Support from Swannington . Lost without trace (BCL). F/S JA Leigh +, F/S LRJ Lucas +, no further info, this plane also stated in FCL, same day 03 Mar 1945 157 sqn Mosquito XIX TA404 RS-M t/o 1956 BS, Leigh J A F/S +, Lucas L R J F/S +, Supporting raid over Kamen. Lost without trace. (85 Sqn and 157 Sqn Losses website) 3/4 March 1945 (FCWDv5) Crew remembered on the Runnymede memorial. RS-M, Lost 3/4 March &quot;Serial Range TA389 - TA413. 25 Mosquito NF.MKX1X. Powered by Merlin 25 engines. Part of a batch of 50 delivered by De Havilland (Hatfield) between 20Jun44 and 25Nov44. Airborne 1956 3Mar45 from Swannington to support the Main Force operation against Kamen. Lost without trace. Both airmen are commemorated on Panel 271 of the Runnymede Memorial. F/S Leigh had at least one air combat victory to his credit, having claimed a Me110 destroyed during operations 17/18Dec44. F/S J.A.Leigh KIA F/S L.R.J.Lucas KIA &quot; (Chorley via Lost Bombers) Missing from night intruder mission 4.3.45 (Air Britain Serials)"/>
    <x v="3"/>
    <x v="4"/>
    <x v="1"/>
    <x v="1"/>
    <x v="3"/>
    <x v="1"/>
    <m/>
    <n v="3"/>
    <x v="42"/>
    <x v="0"/>
    <n v="1"/>
    <x v="0"/>
    <x v="3"/>
    <x v="0"/>
  </r>
  <r>
    <n v="4095"/>
    <s v="DZ480"/>
    <x v="4"/>
    <s v="540/8OTU"/>
    <x v="0"/>
    <x v="7"/>
    <n v="4"/>
    <s v="March"/>
    <x v="7"/>
    <d v="1945-03-04T00:00:00"/>
    <x v="0"/>
    <s v="Lost power after take-off and bellylanded Haverfordwest 4.3.45 (Air Britain Serials)"/>
    <x v="2"/>
    <x v="2"/>
    <x v="2"/>
    <x v="1"/>
    <x v="2"/>
    <x v="1"/>
    <m/>
    <n v="3"/>
    <x v="42"/>
    <x v="0"/>
    <n v="1"/>
    <x v="1"/>
    <x v="37"/>
    <x v="0"/>
  </r>
  <r>
    <n v="5506"/>
    <s v="HK178"/>
    <x v="2"/>
    <n v="256"/>
    <x v="1"/>
    <x v="5"/>
    <n v="4"/>
    <s v="March"/>
    <x v="7"/>
    <d v="1945-03-04T00:00:00"/>
    <x v="0"/>
    <s v="W/C Hugh William Eliot DFC of 256 Squadron shot down by flak whilst attacking a bridge. (Aces High) But the biggest tear-jerker by far is the life story, as told in letters and artefacts, of Squadron Leader Hugh William Eliot DFC, who died aged 23 while serving in northern Italy. It offers a fascinating insight into life on active service: his flying gauntlets, photographs, log books, epaulets, medals, passport, pages from a diary kept by his mother, the fateful telegram from the Air Ministry to his parents and a letter of sympathy from George VI. Most poignantly there are also more than 100 letters home, including one dated January 11, 1945. It ended, &quot;Cheerio. Give my love to Grannie and Pop. PS: Will you send my little green nail brush which I left behind me?&quot; They were to be the last words he ever wrote home. (http://www.tes.co.uk/article.aspx?storycode=315296, The Spitfire and Hurricane Memorial Building at RAF Manston in Kent ) Missing from intruder mission 4.3.45 (Air Britain Serials)"/>
    <x v="0"/>
    <x v="1"/>
    <x v="1"/>
    <x v="1"/>
    <x v="1"/>
    <x v="1"/>
    <m/>
    <n v="3"/>
    <x v="42"/>
    <x v="0"/>
    <n v="1"/>
    <x v="0"/>
    <x v="32"/>
    <x v="2"/>
  </r>
  <r>
    <n v="3652"/>
    <s v="KB411"/>
    <x v="28"/>
    <n v="608"/>
    <x v="0"/>
    <x v="8"/>
    <n v="4"/>
    <s v="March"/>
    <x v="7"/>
    <d v="1945-03-04T00:00:00"/>
    <x v="1"/>
    <s v="03.03.1945 1819 608 to Berlin from Downham Market force landed. at Manston airfield 2313 (BCL). S/L ES Few DFC AFC ok, P/O SS Campbell ok, Engine cut forcelanded at Manston 4.3.45 (Air Britain Serials)"/>
    <x v="2"/>
    <x v="7"/>
    <x v="2"/>
    <x v="1"/>
    <x v="2"/>
    <x v="1"/>
    <m/>
    <n v="3"/>
    <x v="42"/>
    <x v="0"/>
    <n v="1"/>
    <x v="0"/>
    <x v="107"/>
    <x v="1"/>
  </r>
  <r>
    <n v="4892"/>
    <s v="NT357"/>
    <x v="25"/>
    <n v="68"/>
    <x v="0"/>
    <x v="2"/>
    <n v="4"/>
    <s v="March"/>
    <x v="7"/>
    <d v="1945-03-04T00:00:00"/>
    <x v="1"/>
    <s v="F/O Aust and F/O Halestrap, both killed (Intruders Over Britain) Scrambled at 01:26, returned at 03:44 on one engine, then undercarriage would not come down. Made one circuit then crashed. 2/3 March (A History of 68 Squadron) 3/4 March, crashed returning from anti-Gisela scramble on one engine (Intruders Over Britain) Lost height on single-engined overshoot and crashed on return from patrol Coltishall 4.3.45 DBF (Air Britain Serials) 04.03.45 68 Sqn. NT357 Crashed and burnt out in Norfolk after overshoot at night. Two killed. (Mosquito Crash Log)"/>
    <x v="2"/>
    <x v="7"/>
    <x v="6"/>
    <x v="1"/>
    <x v="2"/>
    <x v="1"/>
    <m/>
    <n v="3"/>
    <x v="42"/>
    <x v="0"/>
    <n v="1"/>
    <x v="0"/>
    <x v="102"/>
    <x v="2"/>
  </r>
  <r>
    <n v="3162"/>
    <s v="NT365"/>
    <x v="25"/>
    <n v="68"/>
    <x v="0"/>
    <x v="2"/>
    <n v="4"/>
    <s v="March"/>
    <x v="7"/>
    <s v="45/ March 1945"/>
    <x v="1"/>
    <s v="04.03.1945 Evening interception 68 anti V1 from Coltishall Hit by &quot;friendly&quot;AA fire and crew had to bale out. Lost without trace (FCL). W/O D Lauchelen ok, P/O H Bailey ok, no further info . 3/4 March 1945 Hit in starboard engine by own AA, turned for home. Port engine was then hit and control was lost, the crew baling out safely. (A History of 68 Squadron) 4/5 March 1945 (FCWDv5) Hit by own AA on interception and abandoned Martham Norfolk 4.3.45 (Air Britain Serials) 04.03.45 68 Sqn. NT365 Aircraft hit twice by 'friendly' A. A. fire, crew baled out safely and it crashed at Grange Farm, Martham, Norfolk. (Mosquito Crash Log)"/>
    <x v="0"/>
    <x v="14"/>
    <x v="45"/>
    <x v="1"/>
    <x v="4"/>
    <x v="1"/>
    <m/>
    <n v="3"/>
    <x v="42"/>
    <x v="0"/>
    <n v="1"/>
    <x v="0"/>
    <x v="102"/>
    <x v="2"/>
  </r>
  <r>
    <n v="1232"/>
    <s v="DZ588"/>
    <x v="4"/>
    <s v="8OTU"/>
    <x v="0"/>
    <x v="7"/>
    <n v="5"/>
    <s v="March"/>
    <x v="7"/>
    <d v="1945-03-05T00:00:00"/>
    <x v="0"/>
    <s v="Spun into ground Little Treffgarne Pembs. 5.3.45 (Air Britain Serials) 05.03.45 8 OTU. DZ588 Crashed at Little Treffgarne, Pembrokeshire, after spinning down after entering cloud at 1500 feet. Two killed. Aircraft was coded '71'. (Mosquito Crash Log) W/O (1314716) Leonard LISNER (pilot) RAFVR - killed (http://www.rafcommands.com/forum/showthread.php?18085-450305-Unaccounted-Airmen-05-03-1945)"/>
    <x v="2"/>
    <x v="2"/>
    <x v="62"/>
    <x v="1"/>
    <x v="2"/>
    <x v="1"/>
    <m/>
    <n v="3"/>
    <x v="42"/>
    <x v="0"/>
    <n v="1"/>
    <x v="1"/>
    <x v="37"/>
    <x v="0"/>
  </r>
  <r>
    <n v="5073"/>
    <s v="HK287"/>
    <x v="2"/>
    <n v="125"/>
    <x v="0"/>
    <x v="2"/>
    <n v="5"/>
    <s v="March"/>
    <x v="7"/>
    <d v="1945-03-05T00:00:00"/>
    <x v="0"/>
    <s v="U/c jammed bellylanded at Coltishall 5.3.45 (Air Britain Serials)"/>
    <x v="2"/>
    <x v="3"/>
    <x v="27"/>
    <x v="1"/>
    <x v="2"/>
    <x v="1"/>
    <m/>
    <n v="3"/>
    <x v="42"/>
    <x v="0"/>
    <n v="1"/>
    <x v="0"/>
    <x v="74"/>
    <x v="2"/>
  </r>
  <r>
    <n v="506"/>
    <s v="HR404"/>
    <x v="12"/>
    <s v="1FU/45"/>
    <x v="3"/>
    <x v="16"/>
    <n v="5"/>
    <s v="March"/>
    <x v="7"/>
    <d v="1945-03-05T00:00:00"/>
    <x v="0"/>
    <s v="Hit water buffalo on take-off and u/c collapsed Thazi 5.3.45 (Air Britain Serials)"/>
    <x v="2"/>
    <x v="3"/>
    <x v="30"/>
    <x v="1"/>
    <x v="2"/>
    <x v="1"/>
    <m/>
    <n v="3"/>
    <x v="42"/>
    <x v="0"/>
    <n v="1"/>
    <x v="0"/>
    <x v="86"/>
    <x v="3"/>
  </r>
  <r>
    <n v="5054"/>
    <s v="HR645"/>
    <x v="12"/>
    <n v="84"/>
    <x v="3"/>
    <x v="16"/>
    <n v="5"/>
    <s v="March"/>
    <x v="7"/>
    <d v="1945-03-05T00:00:00"/>
    <x v="0"/>
    <s v="Crashed recovering from dive Kolar ranges 5.3.45 (Air Britain Serials) NOXON  FR  159061, YARKER  T  1578673"/>
    <x v="2"/>
    <x v="3"/>
    <x v="52"/>
    <x v="1"/>
    <x v="2"/>
    <x v="1"/>
    <m/>
    <n v="3"/>
    <x v="42"/>
    <x v="0"/>
    <n v="1"/>
    <x v="0"/>
    <x v="146"/>
    <x v="3"/>
  </r>
  <r>
    <n v="3296"/>
    <s v="KB619"/>
    <x v="28"/>
    <n v="163"/>
    <x v="0"/>
    <x v="8"/>
    <n v="5"/>
    <s v="March"/>
    <x v="7"/>
    <d v="1945-03-05T00:00:00"/>
    <x v="0"/>
    <s v="05.03.1945 163 to Berlin from Wyton taxied into ditch and damaged beyond repair. at Wyton airfield 0100 (BCL). F/L J Watson ok, , Taxied into ditch Wyton 5.3.45 DBR (Air Britain Serials)"/>
    <x v="2"/>
    <x v="7"/>
    <x v="126"/>
    <x v="1"/>
    <x v="2"/>
    <x v="1"/>
    <m/>
    <n v="3"/>
    <x v="42"/>
    <x v="0"/>
    <n v="1"/>
    <x v="0"/>
    <x v="149"/>
    <x v="1"/>
  </r>
  <r>
    <n v="4551"/>
    <s v="MM478"/>
    <x v="17"/>
    <s v="604/264"/>
    <x v="0"/>
    <x v="2"/>
    <n v="5"/>
    <s v="March"/>
    <x v="7"/>
    <d v="1945-03-05T00:00:00"/>
    <x v="0"/>
    <s v="Hit earth mound taxying and u/c collapsed Lille/Vendeville 5.3.45 (Air Britain Serials)"/>
    <x v="2"/>
    <x v="3"/>
    <x v="30"/>
    <x v="1"/>
    <x v="2"/>
    <x v="1"/>
    <m/>
    <n v="3"/>
    <x v="42"/>
    <x v="0"/>
    <n v="1"/>
    <x v="0"/>
    <x v="10"/>
    <x v="2"/>
  </r>
  <r>
    <n v="1096"/>
    <s v="NT244"/>
    <x v="25"/>
    <s v="12FU/1 OADU/NA"/>
    <x v="1"/>
    <x v="10"/>
    <n v="5"/>
    <s v="March"/>
    <x v="7"/>
    <d v="1945-03-05T00:00:00"/>
    <x v="0"/>
    <s v="416NFS , 12th Air Force. Pilot King, Herbert L. Crashed on Take off at Pisa. Category 4 damage, 05 March 1945. (http://www.aviationarchaeology.com) Lost 5.3.45 (Air Britain Serials)"/>
    <x v="2"/>
    <x v="2"/>
    <x v="18"/>
    <x v="1"/>
    <x v="2"/>
    <x v="1"/>
    <m/>
    <n v="3"/>
    <x v="42"/>
    <x v="0"/>
    <n v="1"/>
    <x v="1"/>
    <x v="150"/>
    <x v="2"/>
  </r>
  <r>
    <n v="1931"/>
    <s v="KB197"/>
    <x v="13"/>
    <s v="627/608"/>
    <x v="0"/>
    <x v="8"/>
    <n v="5"/>
    <s v="March"/>
    <x v="7"/>
    <s v="5/6 March 1945"/>
    <x v="1"/>
    <s v="05.03.1945 1823 608 to Berlin from Downham Market crashed near Braine-le Comte, between Halle and Soignies, 6km NE Soignies (BCL). F/L MHM MacLean DFC RAAF +, Sgt R Todd +, initial buried at field close to crash site, now Leopoldsburg War Cem 5/6 March 1945, 6T-A, &quot;Serial Range KB100 - KB299. 200 Mosquito B.MkXX. Part of a batch of 245, including 9 to USAAF as F8, delivered by De Havilland (Toronto) Canada. Airborne 1823 5Mar45 from Downham Market. Cause of loss not established. Crashed near Braine-le-Comte (Hainaut), a small town on the Halle to Soignies road and about 6 km NE from the latter. Initially, both were buried in a field close to the crash-site, but their graves are now located in the Leopoldsburg War Cemetery. F/L M.H.M.Maclean DFC RAAF KIA Sgt R.Todd KIA &quot; (Chorley via Lost Bombers) No 262 claims this night (Jan Horn) Missing (Berlin) 6.3.45 (Air Britain Serials) MacLean's casualty file says aircraft came down at 2300 hours, at Cantines on the property of M. Emile Soupart, 20 miles SW Brussels. Aircraft was on its return journey according to the W/C who wrote to the family. A further letter indicates that local sources stated that it was raining at the time of the crash, and that the aircraft had been seen to emerge from cloud on fire. The W/C's view was &quot;The only possibility was that he was hit on return journey, and set on fire, but tried to make our own lines rather than bail out and be taken prisoner. Knowing Mac, I think this is most likely.&quot; MH - AIR 14/3460 confirms aircraft was on fire in the air - short of any matching claims MH has given this one as an accident."/>
    <x v="2"/>
    <x v="7"/>
    <x v="7"/>
    <x v="1"/>
    <x v="2"/>
    <x v="1"/>
    <m/>
    <n v="3"/>
    <x v="42"/>
    <x v="0"/>
    <n v="1"/>
    <x v="0"/>
    <x v="107"/>
    <x v="1"/>
  </r>
  <r>
    <n v="7718"/>
    <s v="KB271"/>
    <x v="13"/>
    <s v="608/139"/>
    <x v="0"/>
    <x v="8"/>
    <n v="5"/>
    <s v="March"/>
    <x v="7"/>
    <s v="5/6 March 1945"/>
    <x v="1"/>
    <s v="05.03.1945 1808 139 to Berlin from Upwood overshot on return to base and crashed. at Upwood airfield 2015 (BCL). F/L A O´Grady RAAF ok, F/L LD Groome DFC ok, Overshot landing at Upwood on return from Berlin 5.3.45 (Air Britain Serials)"/>
    <x v="2"/>
    <x v="7"/>
    <x v="6"/>
    <x v="1"/>
    <x v="2"/>
    <x v="1"/>
    <m/>
    <n v="3"/>
    <x v="42"/>
    <x v="0"/>
    <n v="1"/>
    <x v="0"/>
    <x v="15"/>
    <x v="1"/>
  </r>
  <r>
    <n v="3361"/>
    <s v="NS992"/>
    <x v="12"/>
    <s v="617/515"/>
    <x v="0"/>
    <x v="5"/>
    <n v="5"/>
    <s v="March"/>
    <x v="7"/>
    <s v="5/6 March 1945"/>
    <x v="1"/>
    <s v="05.03.1945 515 Bomber Support from Little Snoring taxied on runway to marshalling point and was struck by RS608 of 23Sqn, after investigation SoC. at Little Soring airfield 2035 (BCL). W/O WA Halstead ok, F/S CA Jones ok, RS608 was repaired and later transferred to French Airforce 5/6 March, 1945, &quot;Serial Range NS977 - NS999. 23 Mosquito FB.MkV1. Powered by Merlin 25 engines. Part of a batch of 250, except for NT20, NT224 and NT225 built as FB.XV111s, ordered 17Mar43 and delivered between 25Jan44 and 19May44. Cleared to taxy and line-up on the Little Snoring runway was struck at 2035 by a landing Mosquito V1 RS608 from 23 Sqdn, flown by F/O Cooke. No one was hurt. RS608 was repaired and eventually transferred to the French Air Force. An inspection of NS992 revaled very serious damage to the mainplanes and it was duly struck off charge. Meanwhile, the crew immediately transferred to a spare Mosquito and completed an uneventful sortie. W/O W.A.Halstead F/S C.A.Jones &quot; (Chorley via Lost Bombers) Collided with RS608 on ground Little Snoring 5.3.45 DBR [or RN 704/703 NFT per Roundel] (Air Britain Serials)"/>
    <x v="2"/>
    <x v="7"/>
    <x v="19"/>
    <x v="1"/>
    <x v="2"/>
    <x v="1"/>
    <m/>
    <n v="3"/>
    <x v="42"/>
    <x v="0"/>
    <n v="1"/>
    <x v="0"/>
    <x v="83"/>
    <x v="0"/>
  </r>
  <r>
    <n v="224"/>
    <s v="PF447"/>
    <x v="20"/>
    <s v="128/109"/>
    <x v="0"/>
    <x v="8"/>
    <n v="5"/>
    <s v="March"/>
    <x v="7"/>
    <s v="5/6 March 1945"/>
    <x v="1"/>
    <s v="05.03.1945 1853 attack airfields 109 to Hallendorf from Little Staughton attacked 2142 from 32000ft, crew headed for Brussels airfield, crashed on attempt to land. at Brussels-Melsbroek airfield (BCL). F/L AM Payne +, F/L JV Evans +, both buried in Brussels Town Cem._x000a__x000a_Took off from Little Staughton at 18.53. Mosquito XVI. Crashed whilst trying to land at Brussels-Melsbroek, following a successful mission. _x000a_ _x000a_PAYNE _x000a_ Alfred Migal _x000a_ Flying Officer 161730. 109 Sqdn., Royal Air Force Volunteer Reserve. Died: Monday 5 March 1945. Buried: BRUSSELS TOWN CEMETERY, Evere, Vlaams-Brabant, Belgium. Ref. X. 25. 15. _x000a_ _x000a_EVANS _x000a_ John Vernon _x000a_ Flight Lieutenant 124672. Nav. 109 Sqdn., Royal Air Force Volunteer Reserve. Died Monday 5 March 1945. Age 26. Son of David John and Hannah Jane Evans, of Gwaun Cae Gurwen, Glamorgan. B.A. (Lampeter). Buried: BRUSSELS TOWN CEMETERY, Evere, Vlaams-Brabant, Belgium. Ref. X. 25. 16._x000a_ _x000a_(http://www.roll-of-honour.com/Bedfordshire/LIttleStaughton109Squadron.html)_x000a__x000a_5/6 March 1945, &quot;Serial Range PF428 - PF469. 42 Mosquito B.MkXV1. Powered by Merlin 72/73 engines. Part of a batch of 195. Delivered by Percival Aviation (Luton) between 15May44 and 5Dec45. PF447 was initially issued to No.128 Sqdn. Airborne 1853 5Mar45 from Little Staughton. Bombed the AP at 2142 from 32,000 feet. After advising the success of their operation, the crew diverted to Brussels-Melsbroek, crahing there wwh trying to land. Both are buried in Brussels Town cemetery. F/L Evans held a BA degree (Lampeter). F/L A.M.Payne KIA F/L J.V.Evans KIA &quot; (Chorley via Lost Bombers) Missing (Hallendorf) 5.3.45 (Air Britain Serials)"/>
    <x v="2"/>
    <x v="7"/>
    <x v="40"/>
    <x v="1"/>
    <x v="2"/>
    <x v="1"/>
    <m/>
    <n v="3"/>
    <x v="42"/>
    <x v="0"/>
    <n v="1"/>
    <x v="0"/>
    <x v="18"/>
    <x v="6"/>
  </r>
  <r>
    <n v="5660"/>
    <s v="RS533"/>
    <x v="12"/>
    <n v="107"/>
    <x v="0"/>
    <x v="16"/>
    <n v="5"/>
    <s v="March"/>
    <x v="7"/>
    <s v="5/6 March 1945"/>
    <x v="1"/>
    <s v="FTR western Germany (FCWDv5) 5/6 March 1945, time 0140, crashed in bad weather south of Marquette Nord, F/O V.R. Bell and F/S C.G. Davidson both KIA. (2nd TAF) Flew into ground in cloud on return from Haifer M/Y 1/2m S of Marquette Nord 6.3.45 (Air Britain Serials)"/>
    <x v="2"/>
    <x v="7"/>
    <x v="26"/>
    <x v="1"/>
    <x v="2"/>
    <x v="1"/>
    <m/>
    <n v="3"/>
    <x v="42"/>
    <x v="0"/>
    <n v="1"/>
    <x v="0"/>
    <x v="57"/>
    <x v="0"/>
  </r>
  <r>
    <n v="5831"/>
    <s v="HK229"/>
    <x v="2"/>
    <n v="256"/>
    <x v="1"/>
    <x v="2"/>
    <n v="6"/>
    <s v="March"/>
    <x v="7"/>
    <d v="1945-03-06T00:00:00"/>
    <x v="0"/>
    <s v="Lost power and crashed in sea after take-off Falconara 6.3.45 (Air Britain Serials)"/>
    <x v="2"/>
    <x v="3"/>
    <x v="2"/>
    <x v="1"/>
    <x v="2"/>
    <x v="1"/>
    <m/>
    <n v="3"/>
    <x v="42"/>
    <x v="0"/>
    <n v="1"/>
    <x v="0"/>
    <x v="32"/>
    <x v="2"/>
  </r>
  <r>
    <n v="813"/>
    <s v="HK285"/>
    <x v="2"/>
    <s v="25/68/54OTU"/>
    <x v="0"/>
    <x v="7"/>
    <n v="6"/>
    <s v="March"/>
    <x v="7"/>
    <d v="1945-03-06T00:00:00"/>
    <x v="0"/>
    <s v="U/c collapsed on landing Charterhall 6.3.45 (Air Britain Serials) 06.03.45 54 OTU. HK285 Undercarriage collapsed on landing at Charterhall aerodrome ,crew safe. (Mosquito Crash Log)"/>
    <x v="2"/>
    <x v="2"/>
    <x v="27"/>
    <x v="1"/>
    <x v="2"/>
    <x v="1"/>
    <m/>
    <n v="3"/>
    <x v="42"/>
    <x v="0"/>
    <n v="1"/>
    <x v="1"/>
    <x v="115"/>
    <x v="2"/>
  </r>
  <r>
    <n v="688"/>
    <s v="KB512"/>
    <x v="28"/>
    <s v="142/163"/>
    <x v="0"/>
    <x v="8"/>
    <n v="6"/>
    <s v="March"/>
    <x v="7"/>
    <d v="1945-03-06T00:00:00"/>
    <x v="0"/>
    <s v="Damaged 6.3.45 and SOC (Air Britain Serials)"/>
    <x v="2"/>
    <x v="3"/>
    <x v="32"/>
    <x v="1"/>
    <x v="2"/>
    <x v="1"/>
    <m/>
    <n v="3"/>
    <x v="42"/>
    <x v="0"/>
    <n v="1"/>
    <x v="0"/>
    <x v="149"/>
    <x v="1"/>
  </r>
  <r>
    <n v="4304"/>
    <s v="KB593"/>
    <x v="28"/>
    <s v="45 Gp"/>
    <x v="5"/>
    <x v="10"/>
    <n v="6"/>
    <s v="March"/>
    <x v="7"/>
    <d v="1945-03-06T00:00:00"/>
    <x v="0"/>
    <s v="Missing on ferry flight Gander-Azores 6.3.45 (Air Britain Serials) KB593: Woodrow WALDEN &amp; Thomas SCOTLAND (Ocean Bridge via rafcommandsforum.com)"/>
    <x v="2"/>
    <x v="2"/>
    <x v="43"/>
    <x v="1"/>
    <x v="2"/>
    <x v="1"/>
    <m/>
    <n v="3"/>
    <x v="42"/>
    <x v="0"/>
    <n v="1"/>
    <x v="1"/>
    <x v="81"/>
    <x v="1"/>
  </r>
  <r>
    <n v="3238"/>
    <s v="LR260"/>
    <x v="12"/>
    <s v="613/13OTU"/>
    <x v="0"/>
    <x v="7"/>
    <n v="6"/>
    <s v="March"/>
    <x v="7"/>
    <d v="1945-03-06T00:00:00"/>
    <x v="0"/>
    <s v="Engine cut overshot landing and hit obstruction Finmere 6.3.45 (Air Britain Serials) 06.03.45 13 OTU. LR260 Starboard engine cut, pilot overshot Finmere aerodrome and hit obstruction at end of runway. Crew unhurt. (Mosquito Crash Log)"/>
    <x v="2"/>
    <x v="2"/>
    <x v="2"/>
    <x v="1"/>
    <x v="2"/>
    <x v="1"/>
    <m/>
    <n v="3"/>
    <x v="42"/>
    <x v="0"/>
    <n v="1"/>
    <x v="1"/>
    <x v="39"/>
    <x v="0"/>
  </r>
  <r>
    <n v="347"/>
    <s v="MM278"/>
    <x v="18"/>
    <s v="140/400/140/151RU"/>
    <x v="0"/>
    <x v="1"/>
    <n v="6"/>
    <s v="March"/>
    <x v="7"/>
    <d v="1945-03-06T00:00:00"/>
    <x v="0"/>
    <s v="Engine cut on take-off swung and u/c collapsed Lille/Vendeville 6.3.45 (Air Britain Serials)"/>
    <x v="2"/>
    <x v="2"/>
    <x v="2"/>
    <x v="1"/>
    <x v="2"/>
    <x v="1"/>
    <m/>
    <n v="3"/>
    <x v="42"/>
    <x v="0"/>
    <n v="1"/>
    <x v="1"/>
    <x v="151"/>
    <x v="0"/>
  </r>
  <r>
    <n v="6580"/>
    <s v="MM791"/>
    <x v="25"/>
    <n v="151"/>
    <x v="0"/>
    <x v="2"/>
    <n v="6"/>
    <s v="March"/>
    <x v="7"/>
    <d v="1945-03-06T00:00:00"/>
    <x v="0"/>
    <s v="F/O Brockbank with F/Lt Lane were scrambled on an anti-intruder patrol, but they crashed on take-off into the mud of the Blackwater River. The crew were trapped and despite strenuous efforts from the shore, and efforts by the Royal Navy, they could not be reached and both crew members died. It was a most distressing incident as the cries of the crew could be heard for an hour or more after the accident and there was absolutely nothing that could be done to save them. (http://www.151squadron.org.uk/) FCWDv5 gives date as 4 March, however no other source supports this. Lost height on take-off for bomber support mission and crashed on mudflats Bradwell Bay 6.3.45 DBF (Air Britain Serials) 06.03.45 151 Sqn. MM791 Lost control on take-off and crashed on mudflats near Bradwell Bay. Two killed. (Mosquito Crash Log)"/>
    <x v="2"/>
    <x v="7"/>
    <x v="18"/>
    <x v="1"/>
    <x v="2"/>
    <x v="1"/>
    <m/>
    <n v="3"/>
    <x v="42"/>
    <x v="0"/>
    <n v="1"/>
    <x v="0"/>
    <x v="8"/>
    <x v="2"/>
  </r>
  <r>
    <n v="6223"/>
    <s v="MT470"/>
    <x v="25"/>
    <n v="25"/>
    <x v="0"/>
    <x v="2"/>
    <n v="6"/>
    <s v="March"/>
    <x v="7"/>
    <d v="1945-03-06T00:00:00"/>
    <x v="0"/>
    <s v="http://www.foxearth.org.uk/MosquitoCrash.html_x000a__x000a_Flt Lt Edward Guy Sheppard, popularly known as Ted was just twenty five years old, but already a well seasoned and highly experienced pilot, having clocked up nearly 1,700 flying hours since he joined the Royal Air Force as a commissioned officer in 1941. _x000a__x000a_Now based at Castle Camps on the Cambridgeshire/Suffolk border as part of No 25 Squadron, operations had consisted in recent months from flights to destroy flying bombs, escorting allied bombers, and the interception of enemy intruder aircraft on or around the eastern coastal areas. _x000a__x000a_Before the war, Ted Sheppard worked in local banking in his hometown, of Brentwood in Essex, and excelled at most sports, especially having a keen liking for playing football. _x000a__x000a_And now on Tuesday March 6th 1945 with the war finally being won in Germany, he had a young wife and was the proud father of a son who was still only a few months old. Walking out in full flying kit to his plane, he was looking forward to be going home on leave later that day, to be with his family at their Brentwood home._x000a__x000a_He knew more than most about the perils of flying on operations, and had seen at first hand the very real devastation of war on both his own family, many of his fellow Squadron aircrews, and of course regularly at first hand from his cockpit seat._x000a__x000a_The death of one of his younger brothers Gordon, killed in action whilst flying as an observer in a Wellington bomber raid in June 1942 to Emden in Germany, embodied the shocking reality of close personal loss that was to leave a permanent effect both on him, and his remaining family for many years to come. _x000a__x000a_It was about 2.25pm on March 6th 1945 that Flt Lt Ted Sheppard hauled himself up into the small underside hatch, via a small telescopic ladder, of his Mosquito Night Fighter MK 30, Registration MT470._x000a__x000a__x000a_Flight Sgt Ted WardClimbing up behind was his trusted Navigator Flt Sgt Frederick George Ward aged 20 years, (also known as Ted). He then positioned himself in his navigators seat just slightly to the rear right hand side of Flt Lt Sheppard, and carried on with his own well drilled, pre flight equipment checks._x000a__x000a_A fit, broad, and largely built man, Ted Ward had spent much of his earlier years labouring hard on his family farm near Weymouth in Dorset, and was always able to maintain a naturally kind, steadying, and at times humorous quality about him._x000a__x000a_Ted Ward, had joined the air force during the middle of the war, and had trained to be a navigator in Canada having previously joined originally wishing to become a pilot. _x000a__x000a_Although Ted found the flying easy enough, it was the difficulties he had with landing the training aircraft that then persuaded him, and his instructors, to train him as a Navigator, at which he naturally excelled._x000a__x000a_Ted had eagerly volunteered to go into flying, having been a former young member of his local Home Guard unit, back home in the picturesque Dorset countryside, at the out break of war. _x000a__x000a_What had almost certainly helped to bond the close flying partnership or “marriage” as it was called between the two Teds, within the realms of Night Fighter crews, was almost certainly their mutual enjoyment of music, particularly dance band sounds. _x000a__x000a_Ted Sheppard had even played live concerts with his three brothers, in their very own band around the dance halls of Essex, attracting many a large turnout on a Saturday night._x000a__x000a_Flt Sgt Ted Ward now sitting beside his pilot with both Rolls Royce Merlin 76 engines first firing, then revving up on each side of him, were planning to fly a straight forward, and routine day light air test on that bright March afternoon._x000a__x000a_Taking off at approximately 2.35pm in their fully armed Mosquito, they climbed rapidly up into the clear crisp, and sunny blue sky, before pushing ahead with their air test flight, whilst all the time, keenly surveying the skies for the many friendly allied aircraft in the air that day, to prevent any risk of mid air collision. _x000a__x000a_Nearly twenty miles away, the pace of rural wartime life was going about its usual seasonal business at Brook Hall Farm, near the pretty village of Foxearth, set quietly right on the Essex Suffolk border._x000a__x000a_Activity in the fields, ditches, and buildings surrounding Brook Hall on such a dry day was well apace._x000a__x000a_Mr Marjoram the Shepherd, was herding the sheep in the top field above Brook Hall farm_x000a__x000a__x000a_Bruno Cornazzani Beside the narrow coach road that slowly wound its way up to the farm, young Italian prisoner of war, Bruno Cornazzani was working along a ditch and hedge line with his spade. _x000a__x000a_Living locally in a POW camp at nearby Borley, Bruno had been captured by allied forces in North Africa in 1941._x000a__x000a_In the main field to the right of Bruno on the brow of the gently sloping hill Mr Leslie Mayhew, a man in his fifties, and well used to farming for years out doors and in all weathers, was working on the farms open top International W30 tractor, and making good progress with his harrowing work that afternoon. _x000a__x000a_Overlooking the Coach Road, Mrs Ruby Hastie was on her doorstep at Brook Hall Cottages talking to her neighbour Mrs Allen, whilst two of her young teenage sons Tom, and Robin were working in the farm buildings of Brook Hall Farm itself, tending the horses and livestock in the stables. _x000a__x000a_At 3.25 pm, and at relatively low height above them, came the familiar sight, and distinctive sounds, of some large American B17 Flying Fortress bombers, making their final left hand approaches before turning to land onto runway 07, at the nearby airfield at Sudbury. This was now home to the United States 486th Bombardment Group._x000a__x000a_Looking down below them from their Flying Fortress, pilot Lt Gerson Bacher, co pilot Nathan Spungin, and bombardier Lt George Edgar, suddenly spotted the familiar outline of an RAF Mosquito at very low level and flying a great speed, hedge hoping across the bare arable fields. _x000a__x000a_What the B17 crew next witnessed, and those working on the ground at Brook Hall experienced, took just moments as _x000a__x000a_Ft Lt Ted Sheppard, and Flt Sgt Ted Ward suddenly lost complete engine power on both engines at low level, as they sped near to Foxearth village._x000a__x000a_Still at very low level Flt Sheppard fought for control as both his engines completely stopped, and immediately prepared bracing for a downhill landing, as they came over the brow of the hill leading down towards Brook Hall farm in front of them._x000a__x000a_To make matters worse the wind was behind them, there was probably no time to feather the propellers to reduce drag, and the heavy radar in the bulbous nose of their plane, plus weight of fuel, and ammunition, made the Mosquito with now no firing engines, a near impossible beast to fly._x000a__x000a_Flt Lt Sheppard attempted to belly land, but quickly running out of clear but sloping field, pulled back hard on his controls in a desperate attempt to avoid hitting a large ash tree looming up right in front of them._x000a__x000a_With faltering response from his controls the plane ploughed right through the top of the ash tree scattering debris, as the doomed Mosquito careered a few hundred feet across and over the Coach Road, before finally crashing at high speed onto the rising ground of the main field, on which Leslie Mayhew was still working diligently on his tractor. _x000a__x000a_On impact the Mosquito appeared to somersault twice, and immediately burst fuel, and debris into an opening cone of searing flames that quickly sprang up across and up the hillside, covering an area of at least three hundred yards. _x000a__x000a_With debris just stopping short of where Leslie Mayhew was working on his tractor, he looked behind in startled disbelief, as dust and black smoke billowed heavily around him, and into the afternoon sky. _x000a__x000a_The sudden afternoon tranquillity of rural life was now shockingly a mass of noise, searing heat, flames, twisted pieces of aircraft, and the loud cracking of exploding aircraft ammunition bursting in all directions, and dangerously still close to those onlookers standing nearby, including a young fifteen year old Tom Hastie. _x000a__x000a_Running closer to the scene, a small crowd gathered to within about 30 feet of the two largest pieces of remaining fuselage, but were held back by the intense heat, and the now visibly large exploding 20mm cannon shells that were now scattering their brass cases liberally about the field._x000a__x000a_Minutes later a break in the flames intensity prompted both Leslie Mayhew and Bruno Cornazani to dart forward bravely into the largest piece of fuselage, where briefly they disappeared from view. _x000a__x000a__x000a_Leslie MayhewLocating each crew member they turned their motionless bodies over, beating out the flames of one of the aircrew‘s burning clothing as best they could. They quickly saw they had clearly died instantly in the impact of the crash, before quickly making their way back through the tangled wreckage, and chocking thick smoke, to relative safety and fresh air. _x000a__x000a_The B17 crew on seeing the initial impact immediately radioed their Sudbury airfield control tower of the crash, and station fire tenders then sped to the scene, and extinguished the remaining pockets of flames._x000a__x000a_Later that day RAF officials arrived to take statements from those who witnessed the crash, and then Flt Lt Sheppard and Flt Sgt Ward’s bodies were carefully removed, and taken by ambulance to the base at RAF Stradishall. _x000a__x000a_An overnight guard was the placed on the site, and the next day air investigators came to sift amongst the wreckage to examine the aircraft parts, before removing the remaining wreckage onto large low loaders._x000a__x000a_One can only imagine the effects on the aircrew’s families as they received their unexpected telegrams bringing the tragic news, and later, letters of condolences from the 25 Squadron Commanding Officer._x000a__x000a_Flt Lt Ted Sheppard was later buried in the main cemetery in his hometown of Brentwood in Essex, and Flt Sgt Ted Ward is buried at the Cambridge City Cemetery. _x000a__x000a_The cause of the crash was inconclusive, but was reported at the time, as probably being caused with Flt Lt Sheppard experiencing problems with switching over his fuel tanks, with the result being fuel starvation to his engines. _x000a__x000a_The real true cause of the crash will never be known, but in months and years to come there were other reported cases of total engine failures on the MK30 Mosquito, that again resulted in further unexplained crashes and deaths._x000a__x000a_However the magnificent Mosquito that both Flt Lt Sheppard and Flt Sgt Ted Ward felt very privileged to be able to fly, was one of the most outstanding and successful combat aircraft of the Second World War._x000a__x000a_The simple inscription at the base of Ted Ward’s gravestone to many, pays fitting tribute to both the short young lives of both Flt Lt Ted Sheppard &amp; Flt Sgt Ted Ward:_x000a__x000a_And Far with the Brave I Have Ridden_x000a_And Now with the Brave I Shall Sleep_x000a__x000a_In a marking final tribute to the incident, a truly memorable Remembrance Day service was held in November 2000. _x000a__x000a_ Lost power on air test and hit tree in forced landing Brookhall Farm Essex 6.3.45 DBF (Air Britain Serials) 06.03.45 25 Sqn. MT470 Aircraft tried to make forced landing at Brookhall Farm, near Borley, Essex following engine failure, hit tree, crew killed. (Mosquito Crash Log)"/>
    <x v="2"/>
    <x v="2"/>
    <x v="2"/>
    <x v="1"/>
    <x v="2"/>
    <x v="1"/>
    <m/>
    <n v="3"/>
    <x v="42"/>
    <x v="0"/>
    <n v="1"/>
    <x v="0"/>
    <x v="14"/>
    <x v="2"/>
  </r>
  <r>
    <n v="5773"/>
    <s v="NT258"/>
    <x v="25"/>
    <n v="219"/>
    <x v="0"/>
    <x v="2"/>
    <n v="6"/>
    <s v="March"/>
    <x v="7"/>
    <d v="1945-03-06T00:00:00"/>
    <x v="0"/>
    <s v="On 6th March 1945, when taking off, the Mosquito NF XXX (NT258) of REYNOLDS is victim of an engine stoppage, crashing on houses of Amiens at the end of the runway.The British pilot, the Flt Lt Frederick Thomas Reynolds, and his Belgian radar operator, Flg Off Ferdinand Vandenheuvel, were killed. http://ibelgique.ifrance.com/baha2/Webpages/Navigator/Belgian_Aviation_History/ww_ii/TheBelgiansof219/belgians_of_the_219_squadron.htm Engine cut on air test lost height and hit houses nr Amiens 6.3.45 DBF (Air Britain Serials)"/>
    <x v="2"/>
    <x v="3"/>
    <x v="2"/>
    <x v="1"/>
    <x v="2"/>
    <x v="1"/>
    <m/>
    <n v="3"/>
    <x v="42"/>
    <x v="0"/>
    <n v="1"/>
    <x v="0"/>
    <x v="76"/>
    <x v="2"/>
  </r>
  <r>
    <n v="79"/>
    <s v="PF429"/>
    <x v="20"/>
    <s v="571/109"/>
    <x v="0"/>
    <x v="8"/>
    <n v="6"/>
    <s v="March"/>
    <x v="7"/>
    <d v="1945-03-06T00:00:00"/>
    <x v="0"/>
    <s v="06.03.1945 1453 Oboe mark of MT and troop concentration 109 to Wesel from Little Staughton collided with MM193 while taking formation lead and last seen dived steeply into cloud at 15000ft with tailplane damaged. Lost without trace (BCL). S/L GM Smith +, F/L WA Jones DFC +._x000a__x000a_Took off from Little Staughton at 14.53. Mosquito XVI. Task was to mark enemy movements. Whilst taking over lead formation of six Mosquitos, collided with MM 193 and crashed. _x000a_ _x000a_SMITH _x000a_ George Miller _x000a_ Squadron Leader. 68790 109 Sqdn., Royal Air Force Volunteer Reserve. Died Tuesday 6 March 1945. Age 24. Son of William Bennett Smith and of Margaret Smith (nee Miller); husband of Eleanor Margaret Smith, of Upton, Andover, Hampshire. Commemorated: RUNNYMEDE MEMORIAL, Surrey, United Kingdom. Panel 265. _x000a_ _x000a_JONES, DFC _x000a_ William Anwyl _x000a_ Flight Lieutenant 146013. 109 Sqdn., Royal Air Force Volunteer Reserve. Died Tuesday 6 March 1945. Age 24. Son of William and Mary Olwen Jones, of Meifod, Montgomeryshire. Commemorated: RUNNYMEDE MEMORIAL, Surrey, United Kingdom. Panel 265. _x000a_ _x000a_(http://www.roll-of-honour.com/Bedfordshire/LIttleStaughton109Squadron.html)_x000a__x000a_6 March 1945, Wesel, &quot;Serial Range PF428 - PF469. 42 Mosquito B.MkXV1. Powered by Merlin 72/73 engines. Part of a batch of 195 delivered by Percival Aircraft (Luton) between 15May44 and 5Dec45. Airborne 1453 6Mar45 from Little Staughton to Oboe mark MT and troop concentrations. while taking over the lead of the formation of six Mosquitoes, collided with MM193 and was last seen diving steeply into cloud at 15,000 feet with its tailplane damaged. Both airmen are commemorated on the Runnymede Memorial. MM193 was able to return to base. S/L G.M.Smith KIA F/L W.A.Jones DFC KIA &quot; (Chorley via Lost Bombers) Collided with MM193 in formation and crashed in sea on return from Wesel 6.3.45 (Air Britain Serials) 06.03.45 109 Sqn. PF429 Aircraft taking over the lead formation of six aircraft collided with MM193 of the same squadron, which was damaged but managed to return to base. Two killed in PF429 which crashed at unknown location. (Mosquito Crash Log)"/>
    <x v="0"/>
    <x v="13"/>
    <x v="1"/>
    <x v="1"/>
    <x v="4"/>
    <x v="1"/>
    <m/>
    <n v="3"/>
    <x v="42"/>
    <x v="0"/>
    <n v="1"/>
    <x v="0"/>
    <x v="18"/>
    <x v="6"/>
  </r>
  <r>
    <n v="1320"/>
    <s v="ML924"/>
    <x v="11"/>
    <s v="109/139/109/105"/>
    <x v="0"/>
    <x v="8"/>
    <n v="6"/>
    <s v="March"/>
    <x v="7"/>
    <d v="1945-03-06T00:00:00"/>
    <x v="1"/>
    <s v="06.03.1945 1907 105 to Wesel from Bourn on return one engine stopped, bounced and damaged beyond repair. at Bourn airfield 2220 (BCL). W/C TW Horton DFC RNZAF ok, F/L W Jones DFC ok, Wesel 6 March '45, &quot;Serial Range ML896 - ML924. 29 Mosquito B.Mk1X. Powered by Merlin 72 engines. Delivered by De Havilland (Hatfield) between 10Jul43 and 20Oct43. ML914 was detached for trials with the 4,000lb 'Cookie' and 6-store Avro carrier. ML924 was initially issued to No.109 Sqdn with whom it flew its first operational sortie 1Feb45. Transferred to 105 Sqdn 'C' Flight Airborne 1907 6Mar45 from Bourn. On return, landed at 2220 with one engine feathered, bounced and the resulting heavy landing caused the undercarriage to collapse and damage the Mosquito beyond repair. No injuries. W/C T.W.Horton DFC RNZAF F/L W.Jones DFC &quot; (Chorley via Lost Bombers) U/c collapsed in heavy landing on one engine Bourn 6.3.45 on return from Berlin (Air Britain Serials) 06.03.45 105 Sqn. ML924 Heavy landing on one engine at Bourn aerodrome, crew safe. (Mosquito Crash Log)"/>
    <x v="2"/>
    <x v="7"/>
    <x v="2"/>
    <x v="1"/>
    <x v="2"/>
    <x v="1"/>
    <m/>
    <n v="3"/>
    <x v="42"/>
    <x v="0"/>
    <n v="1"/>
    <x v="0"/>
    <x v="4"/>
    <x v="0"/>
  </r>
  <r>
    <n v="5050"/>
    <s v="MM237"/>
    <x v="11"/>
    <n v="105"/>
    <x v="0"/>
    <x v="8"/>
    <n v="6"/>
    <s v="March"/>
    <x v="7"/>
    <s v="6/7 March 1945"/>
    <x v="1"/>
    <s v="06.03.1945 2120 105 to Wesel from Bourn intercepted by own NF, shot down out of control,crew managed to bale out. S Frayling Abbey, Norfolk (BCL). S/L R Burrell inj, F/O J McColloch inj, 6 March, Wesel, &quot;Serial Range MM237-MM238-MM241. 3 Mosquito B.Mk1X. Powered by Merlin 72 engines. Delivered by De Havilland (Hatfield) Nov.43 Airborne 2120 6Mar45 from Bourn. Shortlyafter crossing the East anglia coast on return, the Mosquito was shot down by a 'friendly' night-fighter. The crew managed to bale out, just moments before the Mosquito hit the ground S of Frayling Abbey, Norfolk. S/L R.Burrell Inj F/O J.McCulloch Inj &quot; (Chorley via Lost Bombers) Shot down by night fighter in error and abandoned Frayling Abbey Norfolk 7.3.45 on return from Berlin (Air Britain Serials)"/>
    <x v="0"/>
    <x v="14"/>
    <x v="63"/>
    <x v="1"/>
    <x v="4"/>
    <x v="1"/>
    <m/>
    <n v="3"/>
    <x v="42"/>
    <x v="0"/>
    <n v="1"/>
    <x v="0"/>
    <x v="4"/>
    <x v="0"/>
  </r>
  <r>
    <n v="4455"/>
    <s v="MM788"/>
    <x v="25"/>
    <n v="410"/>
    <x v="0"/>
    <x v="2"/>
    <n v="6"/>
    <s v="March"/>
    <x v="7"/>
    <s v="6/7 March 1945"/>
    <x v="1"/>
    <s v="Engine failed, crashed on takeoff from B.77 at 22:52 on 6/7 March 1945, W/O A.G. Cole and F?O S.I. Lees both killed (2nd TAF) On 6 March, WO A.G. Cole and F/O S.I. Lees, who had joined the Cougars in November 1944, were killed when their aircraft crashed on the take-off from Gilze / Rijen.(History of 410 Squadron) Engine lost power on take-off hit tree and crashed Amiens/Glisy 7.3.45 DBF (Air Britain Serials)"/>
    <x v="2"/>
    <x v="3"/>
    <x v="2"/>
    <x v="1"/>
    <x v="2"/>
    <x v="1"/>
    <m/>
    <n v="3"/>
    <x v="42"/>
    <x v="0"/>
    <n v="1"/>
    <x v="0"/>
    <x v="19"/>
    <x v="2"/>
  </r>
  <r>
    <n v="4789"/>
    <s v="KB381"/>
    <x v="28"/>
    <m/>
    <x v="0"/>
    <x v="10"/>
    <n v="7"/>
    <s v="March"/>
    <x v="7"/>
    <d v="1945-03-07T00:00:00"/>
    <x v="0"/>
    <s v="Swung on landing and u/c collapsed Oakes Field Bahamas 7.3.45 (Air Britain Serials)"/>
    <x v="2"/>
    <x v="2"/>
    <x v="23"/>
    <x v="1"/>
    <x v="2"/>
    <x v="1"/>
    <m/>
    <n v="3"/>
    <x v="42"/>
    <x v="0"/>
    <n v="1"/>
    <x v="1"/>
    <x v="17"/>
    <x v="1"/>
  </r>
  <r>
    <n v="3220"/>
    <s v="NT429"/>
    <x v="25"/>
    <n v="29"/>
    <x v="0"/>
    <x v="2"/>
    <n v="7"/>
    <s v="March"/>
    <x v="7"/>
    <d v="1945-03-07T00:00:00"/>
    <x v="0"/>
    <s v="Overshot landing from air test and u/c raised to stop Colerne 7.3.45 (Air Britain Serials) 07.03.45 29 Sqn. NT429 Overshot on landing at Colerne aerodrome, retracted undercarriage and went through boundary fence. Crew safe. (Mosquito Crash Log)"/>
    <x v="2"/>
    <x v="2"/>
    <x v="6"/>
    <x v="1"/>
    <x v="2"/>
    <x v="1"/>
    <m/>
    <n v="3"/>
    <x v="42"/>
    <x v="0"/>
    <n v="1"/>
    <x v="0"/>
    <x v="31"/>
    <x v="2"/>
  </r>
  <r>
    <n v="2849"/>
    <s v="RF596"/>
    <x v="12"/>
    <n v="235"/>
    <x v="0"/>
    <x v="12"/>
    <n v="7"/>
    <s v="March"/>
    <x v="7"/>
    <d v="1945-03-07T00:00:00"/>
    <x v="0"/>
    <s v="Coded O. (http://www.wlb-stuttgart.de/seekrieg/45-03.htm) Crashed in sea after attack on convoy off Norwegian coast 7.3.45 (Air Britain Serials) F/O S.C. Hawkins and F/O E. Stubbs, both KIA (A Separate Little War)"/>
    <x v="0"/>
    <x v="13"/>
    <x v="1"/>
    <x v="1"/>
    <x v="4"/>
    <x v="1"/>
    <m/>
    <n v="3"/>
    <x v="42"/>
    <x v="0"/>
    <n v="1"/>
    <x v="0"/>
    <x v="97"/>
    <x v="3"/>
  </r>
  <r>
    <n v="400"/>
    <s v="RS626"/>
    <x v="12"/>
    <s v="143/248"/>
    <x v="0"/>
    <x v="12"/>
    <n v="7"/>
    <s v="March"/>
    <x v="7"/>
    <d v="1945-03-07T00:00:00"/>
    <x v="0"/>
    <s v="Coded R. (http://www.wlb-stuttgart.de/seekrieg/45-03.htm) Missing presumed after collision during shipping strike in Skaggerak 7.3.45 (Air Britain Serials) F/L R.G. Young and F/L G.V. Goode both KIA (A Separate Little War)"/>
    <x v="0"/>
    <x v="13"/>
    <x v="1"/>
    <x v="1"/>
    <x v="4"/>
    <x v="1"/>
    <m/>
    <n v="3"/>
    <x v="42"/>
    <x v="0"/>
    <n v="1"/>
    <x v="0"/>
    <x v="52"/>
    <x v="0"/>
  </r>
  <r>
    <n v="3865"/>
    <s v="MV560"/>
    <x v="25"/>
    <n v="307"/>
    <x v="0"/>
    <x v="5"/>
    <n v="7"/>
    <s v="March"/>
    <x v="7"/>
    <s v="7/8 March 1945"/>
    <x v="1"/>
    <s v="7/8 March 1945, 1 KIA, at Castle Camps (FCWDv5) U/c leg collapsed in heavy landing on return from intruder mission Castle Camps 7.3.45 (Air Britain Serials)"/>
    <x v="2"/>
    <x v="7"/>
    <x v="31"/>
    <x v="1"/>
    <x v="2"/>
    <x v="1"/>
    <m/>
    <n v="3"/>
    <x v="42"/>
    <x v="0"/>
    <n v="1"/>
    <x v="0"/>
    <x v="21"/>
    <x v="2"/>
  </r>
  <r>
    <n v="2732"/>
    <s v="NT418"/>
    <x v="25"/>
    <n v="406"/>
    <x v="0"/>
    <x v="5"/>
    <n v="7"/>
    <s v="March"/>
    <x v="7"/>
    <s v="7/8 March 1945"/>
    <x v="1"/>
    <s v="08.03.1945 Intruder Patrol 406 to Stade Germany from Manston . Lost without trace (FCL). F/O EA Oswald +, P/O KB Hicks +, pilt buried in Harderwijk General Cem, navigator has no known grave 7/8 March 1945, crashed into the Ijsselmeer (FCWDv5) On 7th March 1945 a Mosquito XXX,NT-418,406 Sqdr. with F/O.E.A.Oswald crashed in the IJsselmeer,Holland.Both were KIA. (Jaap Vermeer) Missing from night intruder mission to Stade 8.3.45 (Air Britain Serials)"/>
    <x v="3"/>
    <x v="4"/>
    <x v="1"/>
    <x v="1"/>
    <x v="3"/>
    <x v="1"/>
    <m/>
    <n v="3"/>
    <x v="42"/>
    <x v="0"/>
    <n v="1"/>
    <x v="0"/>
    <x v="94"/>
    <x v="2"/>
  </r>
  <r>
    <n v="6581"/>
    <s v="NT475"/>
    <x v="25"/>
    <n v="151"/>
    <x v="0"/>
    <x v="2"/>
    <n v="7"/>
    <s v="March"/>
    <x v="7"/>
    <s v="7/8 March 1945"/>
    <x v="1"/>
    <s v="F/Lt Green with W/O Mitsche crashed into the sea when they were returning from a defensive patrol. They were picked up by a naval launch, but were only slightly injured as a result of the ditching. (http://www.151squadron.org.uk/) 7/8 March 1945, crashed near Bradwell Bay (FCWDv5) Undershot approach and crashed in sea off Bradwell Bay 8.3.45 (Air Britain Serials) 08.03.45 151 Sqn. NT475 Undershot on approach and crashed in sea off St. Peters Point, Bradwell Bay, injuring two. (Mosquito Crash Log)"/>
    <x v="2"/>
    <x v="7"/>
    <x v="5"/>
    <x v="1"/>
    <x v="2"/>
    <x v="1"/>
    <m/>
    <n v="3"/>
    <x v="42"/>
    <x v="0"/>
    <n v="1"/>
    <x v="0"/>
    <x v="8"/>
    <x v="2"/>
  </r>
  <r>
    <n v="5500"/>
    <s v="RV306"/>
    <x v="20"/>
    <n v="128"/>
    <x v="0"/>
    <x v="8"/>
    <n v="7"/>
    <s v="March"/>
    <x v="7"/>
    <d v="1945-03-07T00:00:00"/>
    <x v="1"/>
    <s v="128 Sq Mosquito XVI RV305 (sic) M5-U, S/L J D Armstrong RCAF died, F/O W E Whyte RCAF died (http://www.rafwyton.co.uk/wytonlosses1945.html) Engines cut in circuit on return from patrol overshot forced landing and hit ground Gilze-Rijen 7.3.45 (Air Britain Serials)"/>
    <x v="2"/>
    <x v="7"/>
    <x v="2"/>
    <x v="1"/>
    <x v="2"/>
    <x v="1"/>
    <m/>
    <n v="3"/>
    <x v="42"/>
    <x v="0"/>
    <n v="1"/>
    <x v="0"/>
    <x v="112"/>
    <x v="0"/>
  </r>
  <r>
    <n v="5720"/>
    <s v="PZ258"/>
    <x v="12"/>
    <n v="107"/>
    <x v="0"/>
    <x v="16"/>
    <n v="8"/>
    <s v="March"/>
    <x v="7"/>
    <d v="1945-03-08T00:00:00"/>
    <x v="0"/>
    <s v="Also, hbf wheels up B.58 0610 January 21/22 1945, coded P, P/O F.D. Hawkins and P/O E.P. Waring both OK. (2nd TAF) Hit by flak and bellylanded Melsbroek 8.3.45 (Air Britain Serials) The following information is taken from the 107 Sqn ORB. For PZ258 ‘P’, Date; 21/22 February 1945. Took off 138 Wing B.L.A. Out 0304, Returned 0610.  Bomb Load:- 2X500LB GP. TD. 12 Secs bombs and two cluster of Flares.  Operation in Area 2: Coesfeld – Dorsten – Wesel – Bocholt – Borken.  Pilot; 182170, F/O Frederick David Hawkins, DFC (LG 29/6/1945:3406). 183345, Nav; P/O Ernest Peter Waring. DFC. (LG 29/6/1945:3406)  F/O Hawkins (Pilot) was hit by Flak in area 2 and returned to base with no Hydraulics or Lighting and C.S.U. U/S. on being diverted to Brussels he made a successful belly Landing. The following information is taken from the 107 Sqn ORB. For PZ258 ‘P’. Date; 21/22 February 1945. Took off 138 Wing B.L.A. Out 0304, Returned 0610. Bomb Load:- 2X500LB GP. TD. 12 Secs bombs and two cluster of Flares. Operation in Area 2: Coesfeld – Dorsten – Wesel – Bocholt – Borken. Pilot; 182170, F/O Frederick David Hawkins, DFC (LG 29/6/1945:3406). 183345, Nav; P/O Ernest Peter Waring. DFC. (LG 29/6/1945:3406) F/O Hawkins (Pilot) was hit by Flak in area 2 and returned to base with no Hydraulics or Lighting and C.S.U. U/S. on being diverted to Brussels he made a successful belly Landing. (Pel Temple, http://www.rafcommands.com/forum/showthread.php?2099-PZ258-Mosquito-107-Squadron-8-03-1945) "/>
    <x v="1"/>
    <x v="1"/>
    <x v="1"/>
    <x v="1"/>
    <x v="1"/>
    <x v="1"/>
    <m/>
    <n v="3"/>
    <x v="42"/>
    <x v="0"/>
    <n v="1"/>
    <x v="0"/>
    <x v="57"/>
    <x v="0"/>
  </r>
  <r>
    <n v="3040"/>
    <s v="KB406"/>
    <x v="28"/>
    <s v="139/608"/>
    <x v="0"/>
    <x v="8"/>
    <n v="8"/>
    <s v="March"/>
    <x v="7"/>
    <s v="8/9 March 1945"/>
    <x v="1"/>
    <s v="08.03.1945 1820 608 to Berlin from Downham Market . Lost without trace (BCL). F/L LN Hobbs ok, F/O R Dennis RAAF ok, no further info, according loss card Serial Range KB370 - KB699. 330 Mosquito B.MkXXV. Part of a batch of 400 delivered by De Havilland (Toronto) Canada. Airborne 1820 8Mar45 from Downham market. Cause of loss and crash- site not established. Both airmen are described as 'safe'. F/L L.N.Hobbs Inj F/O R.Dennis RAAF Inj F/O R.Dennis and F/L L.N.Hobbs were confined in Hospital due injuries until Liberation. No PoW Nos. 8/9 March 1945 (Lost Bombers) Missing (Berlin) 8.3.45 (Air Britain Serials) BC War Diaries says this aircraft was on the Kassel raid."/>
    <x v="3"/>
    <x v="4"/>
    <x v="1"/>
    <x v="1"/>
    <x v="3"/>
    <x v="1"/>
    <m/>
    <n v="3"/>
    <x v="42"/>
    <x v="0"/>
    <n v="1"/>
    <x v="0"/>
    <x v="107"/>
    <x v="1"/>
  </r>
  <r>
    <n v="3792"/>
    <s v="KB568"/>
    <x v="28"/>
    <n v="163"/>
    <x v="0"/>
    <x v="8"/>
    <n v="8"/>
    <s v="March"/>
    <x v="7"/>
    <s v="8/9 March 1945"/>
    <x v="1"/>
    <s v="08.03.1945 1845 163 to Kassel from Wyton . Lost without trace (BCL). F/L FW Cooper ok, F/S AE Gillespie RAAF +, Gillespie buried in Reichswald Forrest Cem _x000a_Type Mosquito _x000a_Serial Number KB568 _x000a_Squadron 163 _x000a_X1D ??-V _x000a_Operation Kassel _x000a_Date 1 8th March 1945 _x000a_Date 2 9th March 1945 _x000a_ &quot;Serial Range KB370 - KB699. 330 Mosquito B.MkXXV. Part of a batch of 400 delivered by De Havilland (Toronto) Canada. Airborne 1845 8Mar45 from Wyton. Cause of loss and crash-site not established. Nineteen year old F/S Gillespie 439630 RAAF from Chatswood, New South Wales is buried in the Reichswald Forest War Cemetery. He was among the youngest Australian Navigators to be KIA during WW11. F/L Cooper is described as 'safe'. F/L F.W.Cooper Inj F/S A.E.Gillespie RAAF KIA F/L F.W.Cooper was in fact injured and confined in Hospital until Liberation. No PoW No. &quot; (Chorley via Lost Bombers Missing (Kassel) 9.3.45 (Air Britain Serials)_x000a__x000a_A letter from the 163 Squadron adjutant to Gillespie's mother, preserved at the Australian National Archives and viewable online as part of Gillespie's casualty file, indicates that Cooper, upon his return to the UK, indicated that the Mosquito was shot down by a night fighter on the way back from Kassel. It went out of control at 25,000 feet, and Cooper was flung out, presumably as the aircraft disintegrated, at 5,000 feet,before being taken prisoner. Cooper looked for Gillespie after parachuting, but found no trace._x000a__x000a_MH believes this was friendly fire. An 85 Squadron Mosquito made a claim for a Ju 188 on 8/9 March near Kassel. MV555, an NF.30 crewed by F/L A.J. Dobie and W/O A.R. &quot;Grimmy&quot; Grimstone. The time of MV555's claim was about 15 minutes after having found their target at 21.42 - a report of January 1947, investigating the discovery of the site of KB568's crash and Gillespie's body, indicated the crash took place around 22.00. Came down at Hasselbach, near Weyerbusch, about 150km WSW of Kassel, and at the time only about 20 km from the front lines. Night fighter combat report gives crash location as Hagen."/>
    <x v="0"/>
    <x v="14"/>
    <x v="63"/>
    <x v="1"/>
    <x v="4"/>
    <x v="1"/>
    <m/>
    <n v="3"/>
    <x v="42"/>
    <x v="0"/>
    <n v="1"/>
    <x v="0"/>
    <x v="149"/>
    <x v="1"/>
  </r>
  <r>
    <n v="1628"/>
    <s v="PZ259"/>
    <x v="12"/>
    <n v="464"/>
    <x v="0"/>
    <x v="16"/>
    <n v="8"/>
    <s v="March"/>
    <x v="7"/>
    <s v="8/9 March 1945"/>
    <x v="1"/>
    <s v="Served with 464 Sqn, under RAF control 11/44 to 8/3/45 Coded SB-X. Failed to Return From Operations. Flt Stark &amp; Sgt Ancell. (Brian Fillery's website) FTR from Ruhr and Hamm 8/9 March 1945 (FCWDv5) F/L A.C. Stark and Sgt. S.A. Ancell, both KIA, ftr intruder, lost around 2110 8/9 March, coded X. (2nd TAF) T/o to attack movement in the Ruhr-Koblenz- Limburg-Hamm area. Crashed 2110 in the vicinity of Limburg. (http://www.luftwaffe-bullet-board.com/viewtopic.php?t=10952&amp;highlight=mosquito) Missing on night intruder 8.3.45 (Air Britain Serials)_x000a__x000a_Summary: _x000a_Mosquito PZ259 took off from RAF Rosiere en Santerre, France, at 1955 hours on the _x000a_night of 8/9th_x000a_ March 1945, as part of a force of 12 aircraft from the Squadron detailed to _x000a_bomb and strafe rail and road targets ahead of the advancing American forces in the _x000a_Rhine area, Germany. PZ259 failed to return from the mission. _x000a_ _x000a_Crew: _x000a_RAF Flt Lt Stark, A C Captain (Pilot) _x000a_RAF Sgt S A Ancell, (Navigator) _x000a_ _x000a_Both the crew were killed and they are buried in the Hanover War Cemetery, Germany.  _x000a_(http://www.awm.gov.au/catalogue/research_centre/pdf/rc09125z014_1.pdf)_x000a__x000a_Believed to have come down southeast of Cologne (Mosquito Monograph)_x000a__x000a_The history of 464 Sqn 'The Gestapo Hunters' only makes a brief entry into their loss. 'B y Marech ,the main ground focus was on crossing the Rhine and the main air focus was on interdicition ahead of the front. On the 8th, F/L Alexander Charles'Jack' Stark RAFVR 48313 and Sgt Sidney Arthur Ancell RAFVR 1802572 in PZ259 SB-X were shot down over the Rhine while attacking enemy transport. The crew were on their fifth sortie'._x000a__x000a_(http://www.rafcommands.com/forum/showthread.php?14108-Mosquito-PZ259-464.Sqdn)"/>
    <x v="3"/>
    <x v="4"/>
    <x v="1"/>
    <x v="1"/>
    <x v="3"/>
    <x v="1"/>
    <m/>
    <n v="3"/>
    <x v="42"/>
    <x v="0"/>
    <n v="1"/>
    <x v="0"/>
    <x v="46"/>
    <x v="0"/>
  </r>
  <r>
    <n v="1016"/>
    <s v="HK227"/>
    <x v="2"/>
    <s v="488/5lOTU"/>
    <x v="0"/>
    <x v="7"/>
    <n v="9"/>
    <s v="March"/>
    <x v="7"/>
    <d v="1945-03-09T00:00:00"/>
    <x v="0"/>
    <s v="Stalled on overshoot Cranfield 9.3.45 (Air Britain Serials) 09.03.45 51 OTU. HK227 Aircraft crashed on overshoot to Cranfield aerodrome, killing two. (Mosquito Crash Log) On 09/iii/45, HK227 crashed on landing after a training exercise at RAF Cranfield with the loss of 2 Czechoslovakian airmen, Pilot W/O František RAŠKA, and his Navigator, Sgt. Karel HÁJEK (MM). (Broody's War blog)"/>
    <x v="2"/>
    <x v="2"/>
    <x v="29"/>
    <x v="1"/>
    <x v="2"/>
    <x v="1"/>
    <m/>
    <n v="3"/>
    <x v="42"/>
    <x v="0"/>
    <n v="1"/>
    <x v="1"/>
    <x v="152"/>
    <x v="2"/>
  </r>
  <r>
    <n v="1341"/>
    <s v="MM766"/>
    <x v="25"/>
    <s v="1FU/NA/416th NFS"/>
    <x v="1"/>
    <x v="2"/>
    <n v="9"/>
    <s v="March"/>
    <x v="7"/>
    <d v="1945-03-09T00:00:00"/>
    <x v="0"/>
    <s v="416NFS , 12th Air Force. Pilot Jensen, Wayne E. Killed in a Crash at Pisa. Category 4 damage, 09 March 1945. (http://www.aviationarchaeology.com) SOC as lost 9.3.45 (Air Britain Serials)"/>
    <x v="2"/>
    <x v="3"/>
    <x v="32"/>
    <x v="1"/>
    <x v="2"/>
    <x v="1"/>
    <m/>
    <n v="3"/>
    <x v="42"/>
    <x v="0"/>
    <n v="1"/>
    <x v="0"/>
    <x v="139"/>
    <x v="2"/>
  </r>
  <r>
    <n v="5683"/>
    <s v="MM787"/>
    <x v="25"/>
    <n v="410"/>
    <x v="0"/>
    <x v="2"/>
    <n v="9"/>
    <s v="March"/>
    <x v="7"/>
    <s v="9/10 March 1945"/>
    <x v="1"/>
    <s v="09.03.1945 eveng Patrol 410  from Lille/ Vendeville Combat with EA. Lost without trace (FCL). F/L DT Steele +, F/O C Horne +, both buried in Hotton War Cem Belgium, Horne was age 37. 9/10 March 1945 (FCWDv5) Three nights later another crew was missing from a patrol between Remagen and Bonn. While being vectored after a target, in the Zulpich-Euskirchen area, the Mosquito suddenly disappeared from the tube of the radar unit which had been plotting it. F/L D.T. Steele, the pilot, had come to the Squadron late in February; his navigator, F/O C. Horne of the RAF, had joined it in December of the previous year. These two losses, coming so close together, were the last suffered on operations. (History of 410 Squadron) Coded P, lost 02:04, chasing e/a S. Euskirchen, crew as above. (2nd TAF, which supplies following account) &quot;Random 39 was taken over by Nuthouse (the US MEW unit) at 2125 hours, east of Remagen. At 2145 hours an unidentified plot appeared F.8585 (about 20 miles northeast of Bonn), travelling 260 degrees, 6,000 feet, approx 220 mph. Random 39 was reduced to 6,000 feet and told he was ust crossing the front line. He made contact at 2 1/2 miles but lost it twice, regaining it each time with ground help. R/T traffic was thus almost continuous. At 2203 hours, when on 210 degrees at 4,500 feet, he lost contact a third time, asked for help and was given 260 degrees. He acknowledged. At the same moment the blip, having continued on to 210 degrees, came up for one sweep rather brighter and longer on the tube, and then it disappeared at F.3424. As the tracing had been unbroken and the target continued plain, there can be no doubt that the fighter, whatever the reason, suddenly lost height. Nothing more was heard of it.&quot; Missing from patrol 9.3.45 (Air Britain Serials)"/>
    <x v="3"/>
    <x v="4"/>
    <x v="1"/>
    <x v="1"/>
    <x v="3"/>
    <x v="1"/>
    <m/>
    <n v="3"/>
    <x v="42"/>
    <x v="0"/>
    <n v="1"/>
    <x v="0"/>
    <x v="19"/>
    <x v="2"/>
  </r>
  <r>
    <n v="1387"/>
    <s v="PZ349"/>
    <x v="12"/>
    <n v="605"/>
    <x v="0"/>
    <x v="16"/>
    <n v="9"/>
    <s v="March"/>
    <x v="7"/>
    <s v="9/10 March 1945"/>
    <x v="1"/>
    <s v="10.03.1945 Night intruder 605 to Germany from Hartford Bridge missing. Lost without trace (FCL). F/O WG Oldham +, Sgt J Fry +, came down at Harskamp (Dubbelsezand) (Verliesregister 1945) First mentioned in ORB, 28/29 January 1945. Letter &quot;X&quot; from ORB entry. (Hugh Halliday) 9/10 March 1945, lost attacking V-1 sites in the Wesel-Osnabrueck-Hamm area (FCWDv5) Lost around 0130 9/10 March 1945, coded P, crew as above, ftr intruder (2nd TAF) Was UP-A on 605 Squadron (Ian Piper: http://www.605squadron.co.uk/Squadron_aircraft.htm) Missing from night intruder 10.3.45 (Air Britain Serials) F/O (J/14716) Willam Gerald Oldham (pilot) RCAF - killed , Sgt(1605929) James Frederic Fry (obs) RAFVR - killed (ASN website)"/>
    <x v="3"/>
    <x v="4"/>
    <x v="1"/>
    <x v="1"/>
    <x v="3"/>
    <x v="1"/>
    <m/>
    <n v="3"/>
    <x v="42"/>
    <x v="0"/>
    <n v="1"/>
    <x v="0"/>
    <x v="22"/>
    <x v="0"/>
  </r>
  <r>
    <n v="7563"/>
    <s v="RS561"/>
    <x v="12"/>
    <n v="418"/>
    <x v="0"/>
    <x v="16"/>
    <n v="9"/>
    <s v="March"/>
    <x v="7"/>
    <s v="9/10 March 1945"/>
    <x v="1"/>
    <s v="10.03.1945 Evening patrol 418 to Osnabrück from Hartford Bridge missing. Lost without trace (FCL). F/O GI Sheldrick +, F/O FJ Klapkew +, both buried in Putten General Cem First mentioned in ORB, 2/3 February 1945; missing from operations, 9/10 March 1945 (F/O F.J. Klapiw and F/L G.I. Sheldrick killed). Letter &quot;F&quot; from ORB entry of 2/3 February 1945. (Hugh Halliday) This aircraft was &quot;Pappy Yokum&quot; according to records held by Mark Proulx. 9/10 March 1945, lost attacking V-1 sites in the Wesel-Osnabrueck-Hamm area (FCWDv5) On the 9th March 1945 crashed in Putten, Holland the Mosquito RS561 from 418 RCAF Squadron.F/Lt.George Ivan Sheldrick and Francis Joseph Klapkew were KIA and buried in the Putten Cemetery,Holland. (Jaap Vermeer) 2nd TAF supports all of the above, says lost around 2330. Missing on patrol to Osnabruck 10.3.45 (Air Britain Serials)"/>
    <x v="3"/>
    <x v="4"/>
    <x v="1"/>
    <x v="1"/>
    <x v="3"/>
    <x v="1"/>
    <m/>
    <n v="3"/>
    <x v="42"/>
    <x v="0"/>
    <n v="1"/>
    <x v="0"/>
    <x v="30"/>
    <x v="0"/>
  </r>
  <r>
    <n v="2612"/>
    <s v="HR240"/>
    <x v="12"/>
    <s v="151/54OTU"/>
    <x v="0"/>
    <x v="7"/>
    <n v="10"/>
    <s v="March"/>
    <x v="7"/>
    <d v="1945-03-10T00:00:00"/>
    <x v="0"/>
    <s v="Swung on take-off and bellylanded Charterhall 10.3.45 (Air Britain Serials) 10.03.45 54 OTLJ. HR240 Swung on take-off and hit chimney pot and subsequently belly landed at Charterhall aerodrome. Crew unhurt. (Mosquito Crash Log)"/>
    <x v="2"/>
    <x v="2"/>
    <x v="33"/>
    <x v="1"/>
    <x v="2"/>
    <x v="1"/>
    <m/>
    <n v="3"/>
    <x v="42"/>
    <x v="0"/>
    <n v="1"/>
    <x v="1"/>
    <x v="115"/>
    <x v="3"/>
  </r>
  <r>
    <n v="1291"/>
    <s v="MM527"/>
    <x v="17"/>
    <s v="1FU/256"/>
    <x v="1"/>
    <x v="2"/>
    <n v="10"/>
    <s v="March"/>
    <x v="7"/>
    <d v="1945-03-10T00:00:00"/>
    <x v="0"/>
    <s v="Mosquito MM527 of 256 Sqn which came down in the sea 4 km east of Punta Maestra, Italy, 2000-2100 hrs, WO R E Chamberlain safe, FS N Goodyear killed (Chris Goss) Lost nose when cannon fired, parts damaged engine ditched off Po Estuary 10.3.45 (Air Britain Serials)"/>
    <x v="2"/>
    <x v="3"/>
    <x v="102"/>
    <x v="1"/>
    <x v="2"/>
    <x v="1"/>
    <m/>
    <n v="3"/>
    <x v="42"/>
    <x v="0"/>
    <n v="1"/>
    <x v="0"/>
    <x v="32"/>
    <x v="2"/>
  </r>
  <r>
    <n v="1773"/>
    <s v="MM579"/>
    <x v="17"/>
    <s v="304FTU/256"/>
    <x v="1"/>
    <x v="5"/>
    <n v="10"/>
    <s v="March"/>
    <x v="7"/>
    <d v="1945-03-10T00:00:00"/>
    <x v="0"/>
    <s v="Damaged by flak Venice and bellylanded at Cesenatico 10.3.45 (Air Britain Serials)"/>
    <x v="1"/>
    <x v="1"/>
    <x v="1"/>
    <x v="1"/>
    <x v="1"/>
    <x v="1"/>
    <m/>
    <n v="3"/>
    <x v="42"/>
    <x v="0"/>
    <n v="1"/>
    <x v="0"/>
    <x v="32"/>
    <x v="2"/>
  </r>
  <r>
    <n v="5740"/>
    <s v="HR254"/>
    <x v="12"/>
    <n v="107"/>
    <x v="0"/>
    <x v="16"/>
    <n v="10"/>
    <s v="March"/>
    <x v="7"/>
    <s v="10/11 March 1945"/>
    <x v="1"/>
    <s v="Aircraft crashed near Lüthorst close to the border of Wangelnstedt (= approx. 18 km east of Holzminden). Crew: F/Lt R.J. O'SULLIVAN - J/27021, F/O E.T.G. HARRIS - 165387, now buried Hannover War Cem. were initially buried at Lüthorst. Info rcvd from Detlef Creydt, Holzminden through Jan Hey, Hengelo. (Henk Welting) 10/11 March 1945, FTR from the Remagen area (FCWDv5) Lost around 2030, 10/11 March 1945, crew as above, ftr Intruder to Osnabrueck-Hamm (2nd TAF) Came down at 2100 2 km west of Luethorst, 12km west of Einbeck, map grid 5 east S JU 5 (http://www.footnote.com/image/38615566/mosquitoes%7CMosquito/) Missing from night intruder mission 10.3.45 (Air Britain Serials)"/>
    <x v="3"/>
    <x v="4"/>
    <x v="1"/>
    <x v="1"/>
    <x v="3"/>
    <x v="1"/>
    <m/>
    <n v="3"/>
    <x v="42"/>
    <x v="0"/>
    <n v="1"/>
    <x v="0"/>
    <x v="57"/>
    <x v="3"/>
  </r>
  <r>
    <n v="3690"/>
    <s v="LR526"/>
    <x v="10"/>
    <s v="1655MTU/16OTU"/>
    <x v="0"/>
    <x v="7"/>
    <n v="10"/>
    <s v="March"/>
    <x v="7"/>
    <d v="1945-03-10T00:00:00"/>
    <x v="1"/>
    <s v="Control lost on approach at night dived into ground Upper Heyford 10.3.45 (Air Britain Serials) 10.03.45 16 OTU. LR526 Aircraft crashed into ground at Upper Heyford aerodrome after loss of control, killing one. (Mosquito Crash Log) BLAIR, John Coulter - F/L (Pilot) - 125998 - RAFVR - Mallusk Cemetery, County Antrim. [ Mosquito III - LR526 - 16 OTU ]. (http://www.rafcommands.com/forum/showthread.php?18126-450310-Unaccounted-Airmen-10-03-1945)"/>
    <x v="2"/>
    <x v="2"/>
    <x v="52"/>
    <x v="1"/>
    <x v="2"/>
    <x v="1"/>
    <m/>
    <n v="3"/>
    <x v="42"/>
    <x v="0"/>
    <n v="1"/>
    <x v="1"/>
    <x v="140"/>
    <x v="2"/>
  </r>
  <r>
    <n v="5014"/>
    <s v="NT356"/>
    <x v="25"/>
    <n v="68"/>
    <x v="0"/>
    <x v="2"/>
    <n v="10"/>
    <s v="March"/>
    <x v="7"/>
    <s v="10/11 March 1945"/>
    <x v="1"/>
    <s v="10/11 March 1945, pilot injured (FCWDv5) Overshot landing on return from night patrol Coltishall 10.3.45 DBR (Air Britain Serials) 10.03.45 68 Sqn. NT356 Overshot end of runway into ploughed field at Coltishall aerodrome, one injured, one safe. (Mosquito Crash Log)"/>
    <x v="2"/>
    <x v="7"/>
    <x v="6"/>
    <x v="1"/>
    <x v="2"/>
    <x v="1"/>
    <m/>
    <n v="3"/>
    <x v="42"/>
    <x v="0"/>
    <n v="1"/>
    <x v="0"/>
    <x v="102"/>
    <x v="2"/>
  </r>
  <r>
    <n v="6693"/>
    <s v="RR287"/>
    <x v="10"/>
    <s v="16OTU"/>
    <x v="0"/>
    <x v="7"/>
    <n v="10"/>
    <s v="March"/>
    <x v="7"/>
    <d v="1945-03-10T00:00:00"/>
    <x v="1"/>
    <s v="10/03/1945 Mosquito RR287 of 16 OTU hit a tree after take off from Barford St John. Pilot P/O J G Howell and pupil F/Lt A S Fardell were both killed. (http://www.couplandbell.com/marg/crashes1945.htm) Lost power on night take-off and hit tree Barford St.John 10.3.45 DBF (Air Britain Serials) 10.03.45 16 OTU. RR287 Aircraft struck tree at Barford St. John just after getting airborne at night, killing two. (Mosquito Crash Log) FARDELL, Ashley Stanley John - F/L - 107517 - RAFVR - Petersfield Cemetery, Hampshire - [ Mosquito III - RR287 - 16 OTU ]. HOWELL, John george - P/O - 185230 - D.F.C - RAFVR - Ipswich New Cemetery, Suffolk - [ Mosquito III - RR287 - 16 OTU ]. (http://www.rafcommands.com/forum/showthread.php?18126-450310-Unaccounted-Airmen-10-03-1945)"/>
    <x v="2"/>
    <x v="2"/>
    <x v="30"/>
    <x v="1"/>
    <x v="2"/>
    <x v="1"/>
    <m/>
    <n v="3"/>
    <x v="42"/>
    <x v="0"/>
    <n v="1"/>
    <x v="1"/>
    <x v="140"/>
    <x v="2"/>
  </r>
  <r>
    <n v="2635"/>
    <s v="TA427"/>
    <x v="22"/>
    <n v="255"/>
    <x v="1"/>
    <x v="2"/>
    <n v="10"/>
    <s v="March"/>
    <x v="7"/>
    <d v="1945-03-10T00:00:00"/>
    <x v="1"/>
    <s v="On the above night, a Lufthansa Ju 290 flying from Barcelona to Stuttgart was intercepted by a nightfighter which, due to evasive manouvres by the airliner, ditched. 255 Sqn lost TA427 but in the early hours of 10 March? Came down 75 miles NW of Corsica. The times and location match the 255 Sqn loss (Chris Goss) SOC 10.3.45 (Air Britain Serials)_x000a__x000a_There is an uniqe case that an unarmed civil airliner &quot;killed&quot; a nightfighter. After the German retreat from southern France, the Deutsche Lufthansa established an aerial connection between Germany and Spain (Barcelona). Among the airplanes used for that were some big four-engined Junkers Ju 290, before used as Atlantic reconnoisaters, now stripped of nearly all military items except the rear radar warning equipment. Of course, those flights could only be performed at night._x000a_One time one of these planes, the Factory No. 0176 D-AITQ &quot;Preussen&quot;, neared the still German-occupied northern Italian coast near Rapallo at a height of 1100 ft, when the rear radar warning equipment showed the fast approach of a night fighter. Obviously to gain speed, captain Hugo Wiskandt pushed the control stick, while engineer Franz Preuschoff entered the rear (former gun-) station for observations. Shortly after this, Preuschoff noticed an explosion and spinning debris. Asked &quot;Are we burning?&quot; he answered &quot;No, the other one!&quot;_x000a_This and rescue measures noticed the next day showed that some miscalculation must have happened to the night fighter pilot. Trying to follow the airliner, he crashed into the sea!_x000a_This happened on March 10, 1945._x000a__x000a_From the book &quot;Die groÃŸen Dessauer&quot; (about Junkes Ju 90/290/390) by Karl KÃ¶ssler and GÃ¼nter Ott, Planegg 1993 (place and time of publishing), page 123/124_x000a__x000a_(http://www.warbirdsforum.com/topic/241-weirdest-thing-to-shoot-down-an-airplane/)"/>
    <x v="0"/>
    <x v="11"/>
    <x v="1"/>
    <x v="1"/>
    <x v="4"/>
    <x v="1"/>
    <m/>
    <n v="3"/>
    <x v="42"/>
    <x v="0"/>
    <n v="1"/>
    <x v="0"/>
    <x v="153"/>
    <x v="0"/>
  </r>
  <r>
    <n v="248"/>
    <s v="DZ271"/>
    <x v="2"/>
    <s v="307/264/239/SHAEF CS"/>
    <x v="0"/>
    <x v="1"/>
    <n v="11"/>
    <s v="March"/>
    <x v="7"/>
    <d v="1945-03-11T00:00:00"/>
    <x v="0"/>
    <s v="Crashed on approach Northolt 11.3.45 (Air Britain Serials) 11 03.45 SHAEF. DZ271 Port engine failed at 800 feet, undershot while landing at Gatwick and touched down just outside aerodrome, burnt out. (Mosquito Crash Log)"/>
    <x v="2"/>
    <x v="2"/>
    <x v="2"/>
    <x v="1"/>
    <x v="2"/>
    <x v="1"/>
    <m/>
    <n v="3"/>
    <x v="42"/>
    <x v="0"/>
    <n v="1"/>
    <x v="1"/>
    <x v="154"/>
    <x v="0"/>
  </r>
  <r>
    <n v="191"/>
    <s v="HJ710"/>
    <x v="2"/>
    <s v="51OTU/60OTU/141/239/1692 Flt/51OTU"/>
    <x v="0"/>
    <x v="7"/>
    <n v="11"/>
    <s v="March"/>
    <x v="7"/>
    <d v="1945-03-11T00:00:00"/>
    <x v="0"/>
    <s v="Swung on landing and u/c collapsed Cranfield 11.3.45 (Air Britain Serials)"/>
    <x v="2"/>
    <x v="2"/>
    <x v="23"/>
    <x v="1"/>
    <x v="2"/>
    <x v="1"/>
    <m/>
    <n v="3"/>
    <x v="42"/>
    <x v="0"/>
    <n v="1"/>
    <x v="1"/>
    <x v="110"/>
    <x v="0"/>
  </r>
  <r>
    <n v="3518"/>
    <s v="HR262"/>
    <x v="12"/>
    <n v="333"/>
    <x v="0"/>
    <x v="12"/>
    <n v="11"/>
    <s v="March"/>
    <x v="7"/>
    <d v="1945-03-11T00:00:00"/>
    <x v="0"/>
    <s v="Ltn. Rolf Almton (+) &amp; Fnr. Per Olaus Hjorten (+) Cra/s off Haugesund, KK-N of 333 Squadron Banff, shot down by German ground fire. (http://www.luftwaffe.no/Table2.htm) Missing from minelaying off Karmaund 11.3.45 (Air Britain Serials)"/>
    <x v="0"/>
    <x v="1"/>
    <x v="1"/>
    <x v="1"/>
    <x v="1"/>
    <x v="1"/>
    <m/>
    <n v="3"/>
    <x v="42"/>
    <x v="0"/>
    <n v="1"/>
    <x v="0"/>
    <x v="28"/>
    <x v="3"/>
  </r>
  <r>
    <n v="2776"/>
    <s v="HR547"/>
    <x v="12"/>
    <s v="1FU/110/84"/>
    <x v="3"/>
    <x v="16"/>
    <n v="11"/>
    <s v="March"/>
    <x v="7"/>
    <d v="1945-03-11T00:00:00"/>
    <x v="0"/>
    <s v="Swung on landing and u/c collapsed Yelahanka 11.3.45 (Air Britain Serials)"/>
    <x v="2"/>
    <x v="3"/>
    <x v="23"/>
    <x v="1"/>
    <x v="2"/>
    <x v="1"/>
    <m/>
    <n v="3"/>
    <x v="42"/>
    <x v="0"/>
    <n v="1"/>
    <x v="0"/>
    <x v="146"/>
    <x v="3"/>
  </r>
  <r>
    <n v="3214"/>
    <s v="HR550"/>
    <x v="12"/>
    <s v="1672CU"/>
    <x v="3"/>
    <x v="7"/>
    <n v="11"/>
    <s v="March"/>
    <x v="7"/>
    <d v="1945-03-11T00:00:00"/>
    <x v="0"/>
    <s v="Swung on landing and u/c collapsed Yelahanka 11.3.45 SOC (Air Britain Serials)"/>
    <x v="2"/>
    <x v="2"/>
    <x v="23"/>
    <x v="1"/>
    <x v="2"/>
    <x v="1"/>
    <m/>
    <n v="3"/>
    <x v="42"/>
    <x v="0"/>
    <n v="1"/>
    <x v="1"/>
    <x v="117"/>
    <x v="3"/>
  </r>
  <r>
    <n v="6161"/>
    <s v="NT367"/>
    <x v="25"/>
    <n v="25"/>
    <x v="0"/>
    <x v="2"/>
    <n v="11"/>
    <s v="March"/>
    <x v="7"/>
    <d v="1945-03-11T00:00:00"/>
    <x v="0"/>
    <s v="Overshot single-engined landing into ditch South Cerney 11.3.45 DBF (Air Britain Serials) 11.03.45 25 Sqn. NT367 Overshot on single engine landing at South Cerney aerodrome. and ran into a ditch and caught fire. Crew unhurt. (Mosquito Crash Log)"/>
    <x v="2"/>
    <x v="3"/>
    <x v="6"/>
    <x v="1"/>
    <x v="2"/>
    <x v="1"/>
    <m/>
    <n v="3"/>
    <x v="42"/>
    <x v="0"/>
    <n v="1"/>
    <x v="0"/>
    <x v="14"/>
    <x v="2"/>
  </r>
  <r>
    <n v="7112"/>
    <s v="MT484"/>
    <x v="25"/>
    <n v="488"/>
    <x v="0"/>
    <x v="2"/>
    <n v="11"/>
    <s v="March"/>
    <x v="7"/>
    <s v="11/12 March 1945"/>
    <x v="1"/>
    <s v="BROCK, Plt Off George Herbert, NZ429138, RNZAF - Mosquito Navigator 488 Sqn, RNZAF - 12 Mar 1945 (Age 22); Netherlands. MALLON, Plt Off Thomas Alexander, NZ415348, RNZAF - Mosquito Pilot 488 Sqn, RNZAF - 12 Mar 1945 (Age 30); Netherlands. 12th March 1945 the Mosquito XXX,MT-484,488 Sqdr.with P/O.T.A.Mallon crashed near Airdrome Gilze-Rijen,Holland. (Jaap Vermeer) Crashed on takeoff 04:28 11/112 March 1945, crew as above (2nd TAF) Hit barn after take-off for night patrol and crashed Amiens/Glisy 12.3.45 DBF (Air Britain Serials)"/>
    <x v="2"/>
    <x v="3"/>
    <x v="30"/>
    <x v="1"/>
    <x v="2"/>
    <x v="1"/>
    <m/>
    <n v="3"/>
    <x v="42"/>
    <x v="0"/>
    <n v="1"/>
    <x v="0"/>
    <x v="42"/>
    <x v="2"/>
  </r>
  <r>
    <n v="61"/>
    <s v="PF450"/>
    <x v="20"/>
    <s v="139/692"/>
    <x v="0"/>
    <x v="8"/>
    <n v="11"/>
    <s v="March"/>
    <x v="7"/>
    <s v="11/12 March 1945"/>
    <x v="1"/>
    <s v="11.03.1945 1828 692 to Berlin from Graveley lost power on 1 engine, returned, overshot, crashed and caught fire. at Graveley airfield 1852 (BCl). F/L AW Waugh RAAF +, F/O LR Corrigan inj, Waugh buried in Cambridge City Cem, Coorigan extensively burnt 11/12 March 1945, Berlin, &quot;Serial Range PF428 - PF469. 42 Mosquito B.MkXV1. Powered by Merlin 72/73 engines. Part of a batch of 195 delivered by Percival Aircraft (Luton) between 15May44 and 5Dec45. Airborne 1828 11Mar45 from Graveley but lost power from one engine and the pilot headed back to the airfield. An approach was made at 1852, but the Mosquito over-ran the end of the runway, crashed through a hedge and caught fire. F/L Waugh is buried in Cambridge City Cemeteryl F/O Corrigan received extensive burns. F/L A.W.Waugh RAAF KIA F/O L.R.Corrigan Inj &quot; (Chorley via Lost Bombers) Engine cut aborted operation and overshot landing at Graveley 11.3.45 DBF (Air Britain Serials) 11.03.45 692 Sqn. PF450 Overshot on landing at Gravely aerodrome and caught fire, killing one and injuring one. (Mosquito Crash Log)_x000a__x000a_RAAF FATALITIES IN SECOND WORLD WAR AMONG_x000a_RAAF PERSONNEL SERVING ON ATTACHMENT_x000a_IN ROYAL AIR FORCE SQUADRONS AND SUPPORT UNITS_x000a_413460 Flight Lieutenant WAUGH, Alexander William_x000a_Source:_x000a_AWM 237 (45) NAA : A705, 166/43/1211 Commonwealth War Graves records_x000a_W R Chorley : RAF Bomber Command Losses of the Second World War. Page 124,_x000a_Volume 1945._x000a_Aircraft Type: Mosquito_x000a_Serial number: PP 450_x000a_Radio call sign: P3 -_x000a_Unit: 692 Sqn RAF_x000a_Summary:_x000a_On the night of the 11/12th March 1945, Mosquito PP450 took off from RAF Graveley,_x000a_Huntingdonshire, UK, took off at 1828 hours, detailed to bomb Berlin. Soon after take_x000a_off, the aircraft lost power on one engine and it headed back towards the airfield.. The_x000a_approach was made at 1852 hours, but the aircraft overshot the runway, crashed into a_x000a_hedge and caught fire. The Pilot died of his injuries and the Navigator was injured in the_x000a_crash._x000a_Crew:_x000a_RAAF 413460 Flt Lt Waugh, A W Captain (Pilot)_x000a_RAF FO Corrigan, F L (Navigator)_x000a_Flt Lt Waugh is buried in the Cambridge City Cemetery, UK The Cemetery is known_x000a_locally as the Newmarket Road Cemetery._x000a_A report into the accident stated : “ The starboard engine failed approx 10 minutes after_x000a_take off. On attempting a single engine landing, the Pilot approached too fast with no_x000a_flaps and ran off the runway, crashed through a hedge and came to rest in flames at the_x000a_south west end of the runway. The Pilot died of his injuries._x000a_The Pilot made an error of judgement by cutting his approach too short, coming in to land_x000a_too fast and failing to put his flaps down. A Secondary error of judgement was by not_x000a_aligning himself correctly on the runway.” _x000a__x000a_(http://www.ww2talk.com/forum/all-anniversaries/22664-memoriam-those-air-force-pilots-crews-who-died-day-ww2-16.html#post377308)"/>
    <x v="2"/>
    <x v="7"/>
    <x v="2"/>
    <x v="1"/>
    <x v="2"/>
    <x v="1"/>
    <m/>
    <n v="3"/>
    <x v="42"/>
    <x v="0"/>
    <n v="1"/>
    <x v="0"/>
    <x v="66"/>
    <x v="6"/>
  </r>
  <r>
    <n v="5189"/>
    <s v="HP877"/>
    <x v="12"/>
    <s v="301FTU/45"/>
    <x v="3"/>
    <x v="16"/>
    <n v="12"/>
    <s v="March"/>
    <x v="7"/>
    <d v="1945-03-12T00:00:00"/>
    <x v="0"/>
    <s v="SOC 12.3.45 (Air Britain Serials)"/>
    <x v="4"/>
    <x v="3"/>
    <x v="1"/>
    <x v="1"/>
    <x v="2"/>
    <x v="1"/>
    <m/>
    <n v="3"/>
    <x v="42"/>
    <x v="0"/>
    <n v="1"/>
    <x v="0"/>
    <x v="86"/>
    <x v="3"/>
  </r>
  <r>
    <n v="4132"/>
    <s v="HR632"/>
    <x v="12"/>
    <n v="248"/>
    <x v="0"/>
    <x v="12"/>
    <n v="12"/>
    <s v="March"/>
    <x v="7"/>
    <d v="1945-03-12T00:00:00"/>
    <x v="0"/>
    <s v="Pilot W/O B.W. Moffatt Nav ABBOTT Bruce Andrew Stanley - (Flying Officer); Service Number - 422366; File type - Casualty - Repatriation; Aircraft - Mosquito Mark VI HR 632; Place - 50 miles SW of Lister; after an anti-shipping sortie the Skaggerak Date - 12 March 1945 50 miles SW of Lister, other aircraft suggested HR632 had been straggling (National Archives of Australia) Missing pres. shot down by fighters 30m SW of The Naze Essex 12.3.45 (Air Britain Serials) Shot down by a Bf 109 G flown by Leutnant Neumann of 14./JG 5.      Source: _x000a_NAA: A705, 166/3/394 _x000a_ _x000a_Aircraft Type:  Mosquito _x000a_Serial number:  HR 632 _x000a_Radio call sign:  ‘Q’ _x000a_Unit:  248 Sqn RAF _x000a_ _x000a_Summary: _x000a_Mosquito ‘Q’ HR 632 of 248 Sqn RAF located at RAF Station, Banff, Scotland, was one _x000a_of a formation of aircraft detailed to carry out an anti-shipping sweep in the Skaggerak _x000a_and Kattagat on the afternoon of 12 March 1945. _x000a_ _x000a_The patrol had been completed without incident, and the formation was 50 nautical miles _x000a_south-west of Lister (Norway), when an interception was carried out by enemy fighter _x000a_aircraft. _x000a_ _x000a_Reports of other aircrew suggest that aircraft ‘Q’ HR 632 had been straggling up to this _x000a_time – Position in formation No 2 in starboard section – rear squadron. _x000a_ _x000a_One pilot of No 333 Squadron – acting as fighter crew to the formation – saw an enemy _x000a_aircraft attacking and apparently scoring hits on a Mosquito at the rear of the formation.  _x000a_He shot the enemy aircraft down but saw nothing further of this Mosquito HR 632. _x000a_ _x000a_Crew: _x000a_RAAF 414587 WO Moffatt, R W (Pilot) _x000a_RAAF 422360 FO Abbott, B A S (Navigator (W)) _x000a__x000a_MISSING WITH NO KNOWN GRAVE _x000a_ _x000a_    BY ALAN STORR"/>
    <x v="0"/>
    <x v="0"/>
    <x v="156"/>
    <x v="3"/>
    <x v="0"/>
    <x v="99"/>
    <m/>
    <n v="3"/>
    <x v="42"/>
    <x v="0"/>
    <n v="1"/>
    <x v="0"/>
    <x v="52"/>
    <x v="3"/>
  </r>
  <r>
    <n v="5538"/>
    <s v="HR641"/>
    <x v="12"/>
    <n v="84"/>
    <x v="3"/>
    <x v="16"/>
    <n v="12"/>
    <s v="March"/>
    <x v="7"/>
    <d v="1945-03-12T00:00:00"/>
    <x v="0"/>
    <s v="Bounced on landing and u/c collapsed Yelahanka 12.3.45 DBR (Air Britain Serials)"/>
    <x v="2"/>
    <x v="3"/>
    <x v="85"/>
    <x v="1"/>
    <x v="2"/>
    <x v="1"/>
    <m/>
    <n v="3"/>
    <x v="42"/>
    <x v="0"/>
    <n v="1"/>
    <x v="0"/>
    <x v="146"/>
    <x v="3"/>
  </r>
  <r>
    <n v="4274"/>
    <s v="KB214"/>
    <x v="13"/>
    <s v="Upwood/162"/>
    <x v="0"/>
    <x v="8"/>
    <n v="12"/>
    <s v="March"/>
    <x v="7"/>
    <d v="1945-03-12T00:00:00"/>
    <x v="0"/>
    <s v="12.03.1945 162 from Bourn burnt during maintenance. at Bourn airfield Caught fire during inspection Bourn 12.3.45 DBR (Air Britain Serials)"/>
    <x v="2"/>
    <x v="3"/>
    <x v="157"/>
    <x v="1"/>
    <x v="2"/>
    <x v="1"/>
    <m/>
    <n v="3"/>
    <x v="42"/>
    <x v="0"/>
    <n v="1"/>
    <x v="0"/>
    <x v="134"/>
    <x v="1"/>
  </r>
  <r>
    <n v="875"/>
    <s v="W4077"/>
    <x v="7"/>
    <s v="Cv III/151/4/613/54OTU"/>
    <x v="0"/>
    <x v="7"/>
    <n v="12"/>
    <s v="March"/>
    <x v="7"/>
    <d v="1945-03-12T00:00:00"/>
    <x v="0"/>
    <s v="SOC 12.3.45 (Air Britain Serials)"/>
    <x v="4"/>
    <x v="3"/>
    <x v="1"/>
    <x v="1"/>
    <x v="2"/>
    <x v="1"/>
    <m/>
    <n v="3"/>
    <x v="42"/>
    <x v="0"/>
    <n v="1"/>
    <x v="1"/>
    <x v="115"/>
    <x v="0"/>
  </r>
  <r>
    <n v="5845"/>
    <s v="MT493"/>
    <x v="25"/>
    <n v="410"/>
    <x v="0"/>
    <x v="2"/>
    <n v="12"/>
    <s v="March"/>
    <x v="7"/>
    <d v="1945-03-12T00:00:00"/>
    <x v="1"/>
    <s v="Engine cut on night patrol overshot landing and u/c raised to stop Lille/Vendeville 12.3.45 (Air Britain Serials)"/>
    <x v="2"/>
    <x v="7"/>
    <x v="2"/>
    <x v="1"/>
    <x v="2"/>
    <x v="1"/>
    <m/>
    <n v="3"/>
    <x v="42"/>
    <x v="0"/>
    <n v="1"/>
    <x v="0"/>
    <x v="19"/>
    <x v="2"/>
  </r>
  <r>
    <n v="6373"/>
    <s v="SZ963"/>
    <x v="12"/>
    <n v="21"/>
    <x v="0"/>
    <x v="16"/>
    <n v="12"/>
    <s v="March"/>
    <x v="7"/>
    <s v="12/13 March 1945"/>
    <x v="1"/>
    <s v="Am Abend des 12.Märzes starteten Wing Commander (Geschwaderkommandeur im Rang eines Oberstleutnants) Oats und sein Navigator Flight-Sergeant Frederic Charles Gubbings von Rosière-en-Santerre in Frankreich (südöstlich von Amiens) zu einem solchen überwachungsflug. Sie hatten das Gebiet Marburg, Dillenburg, Winterberg und Kassel zu überwachen. Ihre Einheit, die zur 21. Fighter Squadron gehörte, wurde zu diesem Zeitpunkt von Wing Commander Kleboe befehligt.Kleboe fiel beim Angriff auf das Gestapo-Hauptquartier (Shell-Haus) in Kopenhagen am 21.März 1945. Er war einer der am höchsten dekorierten Engländer im 2. Weltkrieg. Wing Commander Oats hätte normalerweise seine Nachfolge angetreten._x000a_Oats bemerkte gegen 22.00 Uhr im Bereich des Frankenberger Bahnhofs ein Feuer, in dessen Widerschein sich Personen bewegten. _x000a_Um die Mittagszeit war Frankenberg von Maraudern der 391. und 409. Bombergroup angegriffen worden. Der Angriff erfolgte durch eine geschlossene Wolkendecke und wurde im Bodenradarverfahren geführt. Von den 500 abgeworfenen Bomben traf aber nur ein Drittel, der Rest ging südlicher nieder, fast bis zur Verbindungsstraße Bottendorf - Burgwaldkaserne. Der Bahnverkehr wurde nur einen Tag gestört und der Durchgangsverkehr im Bahnhofsbereich floß schon am nächsten Tag wieder reibungslos. _x000a_Dies war den alliierten Aufklärern nicht verborgen geblieben, und so flogen die 323. und 387. Bombergroup am 17.März einen erneuten Angriff mit der gleichen Menge der Bomben wie beim ersten. Auch diesmal war die Wolkendecke geschlossen, doch lag diesmal der Bombenteppich nördlicher, bis hin zum heutigen Standort des Kreiskrankenhauses. _x000a__x000a_Zurück zum 12.März:_x000a_Die Bordwaffen der Mosquito zwangen die Löschmannschaften in Deckung, und Geschosse trafen das Bahnbetriebsgebäude, das zu brennen begann. In dem Moment, als sich die Mosquito über dem Gebäude befand, schlugen Flammen aus dem Rumpf der Maschine. Diese Aussage wurde von mehreren Zeitzeugen gemacht. Im Bahnhofsbereich war ein leichtes Flakgeschütz stationiert, das für den Beschuß verantwortlich war. Die Mosquito flog mit laut heulenden Motoren in Richtung Bottendorf. Welches Drama sich in der Maschine abgespielt hat, kann man nur erahnen. Wing Commander Oats überflog Bottendorf in Richtung Willersdorf, wo er eine 180-Grad-Kurve flog. Wenige Momente später, über dem Linnerberg, muß etwas an der Steuerung gerissen sein, oder Oats ist über die Steuersäule gesunken. Die Mosquito bohrte sich fast senkrecht aus mehreren hundert Metern Höhe kommend in die Erde des Linnerbergs. Die Propellerblätter wurden von einigen Anwohnern später fünfhundert Meter von der Absturzstelle entfernt gefunden._x000a__x000a_So endete das Leben von Oats und Gubbings. Oats wurde 29 und Gubbings 23 Jahre alt. Wenige Tage später erhielt Elisabeth Jane Oats die Nachricht, daß ihr Mann gefallen sei._x000a_Oats lebte mit seiner Frau in der Grafschaft Surrey._x000a__x000a_In den Morgenstunden des 13. Märzes begannen Anwohner aus Bottendorf und Willersdorf, die sterblichen Überreste der beiden Flieger zu bergen. Von Gubbings wurde der Rumpf ohne Kopf aus den Wrackteilen gezogen. In seiner Uniform fand sich sein Ausweis, ein Bild seiner Verlobten und einige ihrer Briefe. Von Oats lag nur der Kopf auf dem Acker. Ihn hielt die Bevölkerung fälschlicherweise für den Kopf einer Frau. Schnell machte das Gerücht die Runde, daß sich auch Agenten an Bord befunden haben sollen. Oats hatte für einen Soldaten sehr lange, blonde Haare, das mag diese Vermutung bestärkt haben, aber wahrscheinlich lag nur der letzte Friseurbesuch etwas länger zurück. Ein führender Parteiangehöriger nahm den Kopf auf und stellte ihn auf ein unbeschädigtes Teil des Rumpfes. Dazu verlautbarte er dann ein paar markige Sprüche. Die Überreste der beiden Flieger wurden in eine Holzkiste gelegt und 200 Meter vom Absturzort entfernt unter einer einzelstehenden Eiche bestattet._x000a_Die Ausweispapiere, die gefunden wurden, nahmen Luftwaffensoldaten der Muna Luft mit nach Frankenberg. Die schweren MGs wurden von Ingenieuren der Firma Fieseler mit in das Flugzeugwerk nach Schreufa genommen. Dies alles spielte sich in den Morgenstunden des 13.Märzes ab. _x000a_Da ab 10.00 Uhr der Himmel wieder den Amerikanern gehörte, beeilte man sich, daß alle Personen wieder vom Linnerberg verschwanden. Den Rumpf der Maschine räumten der Grundstückseigentümer und einige Bottendorfer von der Absturzstelle fort. Das meiste war in der Nacht allerdings verbrannt. Alles, was zum Auffüllen der Motorkrater dienlich war, wurde hineingeworfen, dazu zählten auch die verbrannten Schuhreste und Fallschirme. Alles das tauchte fünfzig Jahre später bei der Motorbergung des linken Rolls-Royce Triebwerks wieder auf._x000a__x000a_Im Jahre 1945 oder -46, das genaue Datum war nicht mehr zu ermitteln, nahm ein englisches Exhumierungskommando die Ausgrabung der Überreste von Oats und Gubbings vor. Kurz nach Kriegsende waren alle Bürgermeisterstellen in Deutschland aufgefordert worden, sämtliche Grablagen von alliierten Fliegern zu melden. Wurde dem nicht Folge geleistet, drohten den Bürgermeistern längere Haftstrafen._x000a_Der englische Bergungsbericht sagt nur aus, daß sehr wenig gefunden wurde und keine Unterscheidung der beiden Flieger mehr möglich war. Beide wurden auf dem englischen Soldatenfriedhof in Hannover bestattet. _x000a_N 51° 02.518' E 008° 48.670' _x000a_(http://www.opencaching.de/viewcache.php?cacheid=107439&amp;print=y&amp;log=A)_x000a__x000a_Missing 13.3.45 (Air Britain Serials)"/>
    <x v="0"/>
    <x v="1"/>
    <x v="1"/>
    <x v="1"/>
    <x v="1"/>
    <x v="1"/>
    <m/>
    <n v="3"/>
    <x v="42"/>
    <x v="0"/>
    <n v="1"/>
    <x v="0"/>
    <x v="48"/>
    <x v="0"/>
  </r>
  <r>
    <n v="5489"/>
    <s v="KB158"/>
    <x v="13"/>
    <s v="USAAF"/>
    <x v="4"/>
    <x v="0"/>
    <n v="12"/>
    <s v="March"/>
    <x v="7"/>
    <d v="1945-03-12T00:00:00"/>
    <x v="2"/>
    <s v="to USAAF as 43-34952 Damaged 12.3.45 SOC (Air Britain Serials)"/>
    <x v="4"/>
    <x v="3"/>
    <x v="1"/>
    <x v="1"/>
    <x v="2"/>
    <x v="1"/>
    <m/>
    <n v="3"/>
    <x v="42"/>
    <x v="0"/>
    <n v="1"/>
    <x v="1"/>
    <x v="33"/>
    <x v="1"/>
  </r>
  <r>
    <n v="6476"/>
    <s v="DZ231"/>
    <x v="2"/>
    <s v="23/169"/>
    <x v="0"/>
    <x v="17"/>
    <n v="13"/>
    <s v="March"/>
    <x v="7"/>
    <d v="1945-03-13T00:00:00"/>
    <x v="0"/>
    <s v="Was R on 23 at Malta according to a photo at the IWM. NFT 8.43 (Air Britain Serials) 13.03.45 169 Sqn. DZ231 Revs dropped on take off from Great Massingham so pilot cut motors and retracted undercarriage to stop. (Mosquito Crash Log)"/>
    <x v="2"/>
    <x v="3"/>
    <x v="2"/>
    <x v="1"/>
    <x v="2"/>
    <x v="1"/>
    <m/>
    <n v="8"/>
    <x v="21"/>
    <x v="0"/>
    <n v="1"/>
    <x v="0"/>
    <x v="6"/>
    <x v="0"/>
  </r>
  <r>
    <n v="7307"/>
    <s v="HR370"/>
    <x v="12"/>
    <s v="1 RAAF"/>
    <x v="7"/>
    <x v="16"/>
    <n v="13"/>
    <s v="March"/>
    <x v="7"/>
    <d v="1945-03-13T00:00:00"/>
    <x v="0"/>
    <s v="03.1945 1RAAF force landed. at Evans Head, New South Wales (MIAS). , , to RAAF, A52-514 To RAAF 14.1.45 as A52-514 1 Sqn Forced Landing after overheating 13.03.45 Evans Head NSW (Air Britain Serials)"/>
    <x v="2"/>
    <x v="2"/>
    <x v="158"/>
    <x v="1"/>
    <x v="2"/>
    <x v="1"/>
    <m/>
    <n v="3"/>
    <x v="42"/>
    <x v="0"/>
    <n v="1"/>
    <x v="1"/>
    <x v="155"/>
    <x v="3"/>
  </r>
  <r>
    <n v="3849"/>
    <s v="KB591"/>
    <x v="28"/>
    <s v="45 Gp"/>
    <x v="5"/>
    <x v="10"/>
    <n v="13"/>
    <s v="March"/>
    <x v="7"/>
    <d v="1945-03-13T00:00:00"/>
    <x v="0"/>
    <s v="Swung on landing and u/c collapsed Windsor Field Bahamas 13.3.45 (Air Britain Serials)"/>
    <x v="2"/>
    <x v="2"/>
    <x v="23"/>
    <x v="1"/>
    <x v="2"/>
    <x v="1"/>
    <m/>
    <n v="3"/>
    <x v="42"/>
    <x v="0"/>
    <n v="1"/>
    <x v="1"/>
    <x v="81"/>
    <x v="1"/>
  </r>
  <r>
    <n v="1056"/>
    <s v="ML982"/>
    <x v="20"/>
    <s v="105/109"/>
    <x v="0"/>
    <x v="8"/>
    <n v="13"/>
    <s v="March"/>
    <x v="7"/>
    <d v="1945-03-13T00:00:00"/>
    <x v="0"/>
    <s v="13.03.1945 Training 109 from Little Staughton. Form AM73 indicates aircraft being destroyed in flying accident. Lost without trace (BCL). No further info or details DBR in accident 13.3.45 NFD (Air Britain Serials)"/>
    <x v="2"/>
    <x v="2"/>
    <x v="32"/>
    <x v="1"/>
    <x v="2"/>
    <x v="1"/>
    <m/>
    <n v="3"/>
    <x v="42"/>
    <x v="0"/>
    <n v="1"/>
    <x v="0"/>
    <x v="18"/>
    <x v="0"/>
  </r>
  <r>
    <n v="6525"/>
    <s v="MM559"/>
    <x v="17"/>
    <s v="151/264"/>
    <x v="0"/>
    <x v="2"/>
    <n v="13"/>
    <s v="March"/>
    <x v="7"/>
    <d v="1945-03-13T00:00:00"/>
    <x v="0"/>
    <s v="Swung on landing and u/c collapsed Lille/Vendeville 13.3.45 DBR (Air Britain Serials)"/>
    <x v="2"/>
    <x v="3"/>
    <x v="23"/>
    <x v="1"/>
    <x v="2"/>
    <x v="1"/>
    <m/>
    <n v="3"/>
    <x v="42"/>
    <x v="0"/>
    <n v="1"/>
    <x v="0"/>
    <x v="10"/>
    <x v="2"/>
  </r>
  <r>
    <n v="6233"/>
    <s v="NS536"/>
    <x v="18"/>
    <n v="627"/>
    <x v="0"/>
    <x v="8"/>
    <n v="13"/>
    <s v="March"/>
    <x v="7"/>
    <d v="1945-03-13T00:00:00"/>
    <x v="0"/>
    <s v="13.03.1945 Training H2S 627 from Woodhall Spa wrecked after overshooting airfield. at Boscombe Down, Wiltshire 1128 (BCL). F/O A McLellan RAAF ok, , U/c collapsed on landing from navex Boscombe Down 13.3.45 DBR (Air Britain Serials) 13.03.45 627 Sqn. NS536 Undercarriage collapsed, starboard leg folded into nacelle, port leg torn off at Boscombe Down. Crew unhurt. (Mosquito Crash Log)"/>
    <x v="2"/>
    <x v="2"/>
    <x v="27"/>
    <x v="1"/>
    <x v="2"/>
    <x v="1"/>
    <m/>
    <n v="3"/>
    <x v="42"/>
    <x v="0"/>
    <n v="1"/>
    <x v="0"/>
    <x v="58"/>
    <x v="0"/>
  </r>
  <r>
    <n v="4281"/>
    <s v="PZ197"/>
    <x v="12"/>
    <s v="151/21"/>
    <x v="0"/>
    <x v="16"/>
    <n v="13"/>
    <s v="March"/>
    <x v="7"/>
    <d v="1945-03-13T00:00:00"/>
    <x v="0"/>
    <s v="Suffered engine failure 13.3.45 and SOC 15.3.45 (Air Britain Serials)"/>
    <x v="2"/>
    <x v="3"/>
    <x v="2"/>
    <x v="1"/>
    <x v="2"/>
    <x v="1"/>
    <m/>
    <n v="3"/>
    <x v="42"/>
    <x v="0"/>
    <n v="1"/>
    <x v="0"/>
    <x v="48"/>
    <x v="0"/>
  </r>
  <r>
    <n v="2595"/>
    <s v="PZ231"/>
    <x v="12"/>
    <s v="1692 Flt/BSDU/1692 Flt"/>
    <x v="0"/>
    <x v="7"/>
    <n v="13"/>
    <s v="March"/>
    <x v="7"/>
    <d v="1945-03-13T00:00:00"/>
    <x v="0"/>
    <s v="Lost power on take-off and u/c raised to stop Great Massingham 13.3.45 DBR (Air Britain Serials)"/>
    <x v="2"/>
    <x v="2"/>
    <x v="2"/>
    <x v="1"/>
    <x v="2"/>
    <x v="1"/>
    <m/>
    <n v="3"/>
    <x v="42"/>
    <x v="0"/>
    <n v="1"/>
    <x v="1"/>
    <x v="93"/>
    <x v="0"/>
  </r>
  <r>
    <n v="5126"/>
    <s v="KB476"/>
    <x v="28"/>
    <s v="162/163"/>
    <x v="0"/>
    <x v="8"/>
    <n v="13"/>
    <s v="March"/>
    <x v="7"/>
    <s v="13/14 March 1945"/>
    <x v="1"/>
    <s v="13.03.1945 1838 163 to Berlin from Wyton crash landed at Hulten, close to Gilze-Rijen airfield 2336 (BCL). F/O Harris ok, F/O Wynes ok, KB 476 was flown by F/O Harris &amp; F/O Wynes on the 14th. They attacked Berlin &amp; were hit by flak in the port engine. It took them 4 1/2 hours to reach Gilze-Rijen airfield, where they made a bad single engine landing (too slow &amp; to high). However, the crew were alright &amp; returned to Squadron Duties on the 17th March &amp; KB 476 on the 23rd March (163 Sqd. ORB). (Neil Hutchinson from Barry Blunt's history of 163 Squadron) Crashlanded in Netherlands 13.3.45 DBR (Air Britain Serials)     Took off 1838 Wyton. Reported to have crash-landed 2336 at Hulten (Noord-Brabant) and quite close to the airfield at Gilze-Rijen. No injuries. AUS409697 F/O (Pilot) William Edward HARRIS RAAF - Injured (despite what Bill Chorley says) J/44954 F/O (Nav.) James E. WYNES RCAF Lost port engine over Berlin, believed from flak. Returned on one engine to Brussels area, and crash landed at Gilze Rijen. There is a humorous note with the report that states....The pilot's comment is that &quot;everything went haywire&quot; and it is felt that &quot;everything&quot; possibly does not exclude the pilot. There is an obituary for Wynes here: http://www.sneathstrilchuk.com/wynes-james/  Scan of AIR14/3472. K File No.5, would be handy, but not essential. (http://www.rafcommands.com/forum/showthread.php?10886-No.163-Sqn-Mosquito-B.XXV-KB476-13-14-3-1945)"/>
    <x v="1"/>
    <x v="1"/>
    <x v="1"/>
    <x v="1"/>
    <x v="1"/>
    <x v="1"/>
    <m/>
    <n v="3"/>
    <x v="42"/>
    <x v="0"/>
    <n v="1"/>
    <x v="0"/>
    <x v="149"/>
    <x v="1"/>
  </r>
  <r>
    <n v="6093"/>
    <s v="PZ436"/>
    <x v="12"/>
    <n v="23"/>
    <x v="0"/>
    <x v="5"/>
    <n v="13"/>
    <s v="March"/>
    <x v="7"/>
    <s v="13/14 March 1945"/>
    <x v="1"/>
    <s v="13.03.1945 1858 Intruder sortie over Handorf and Münster 23 BS from Little Snoring last heard 2032 dropping TI, immediately reporting fire. Nothing further heard. Lost without trace (BCL). Lt E Lignon +, F/O M Callas +, Lignon assumed lies in France, Callas rests in Reichswald Forrest War Cem, see also FCL same day. Crew initially buried at &quot;Lauheide&quot; (?), in the Muenster area. (Juergen Haus) 13/14 March 1945 (FCWDv5) Missing from night intruder to Handorf 13.3.45 (Air Britain Serials)  Mosquito PZ436 took of from RAF Little Snoring at 1858 hours on the night of `13th March 1945 to carry out an intruder patrol of Handorf  and Munster airfields, Germany. At 2052 hours Flt Lt Thomas patrolling as ‘O’ received a message from PZ436 saying they were going to drop their target indicators, and they actually saw the T/I’s burning.  Since then nothing has been heard from PZ436 and the aircraft failed to return to base.   Free French Lt Lignon, E Captain (Pilot), RAAF 69541 FO Callas, M (Navigator/Radio) It was later established that the aircraft crashed at Handorf aerodrome and both the crew were killed. (http://www.awm.gov.au/catalogue/research_centre/pdf/rc09125z001_1.pdf) MH - This appears in the 23 Squadron ORB, so not on 169."/>
    <x v="3"/>
    <x v="4"/>
    <x v="1"/>
    <x v="1"/>
    <x v="3"/>
    <x v="1"/>
    <m/>
    <n v="3"/>
    <x v="42"/>
    <x v="0"/>
    <n v="1"/>
    <x v="0"/>
    <x v="6"/>
    <x v="0"/>
  </r>
  <r>
    <n v="809"/>
    <s v="HK507"/>
    <x v="17"/>
    <s v="301FTU/256"/>
    <x v="1"/>
    <x v="2"/>
    <n v="13"/>
    <s v="March"/>
    <x v="7"/>
    <d v="1945-03-13T00:00:00"/>
    <x v="2"/>
    <s v="Lost 13.3.45 no mention in 256 Sqn records (Air Britain Serials)"/>
    <x v="6"/>
    <x v="3"/>
    <x v="1"/>
    <x v="1"/>
    <x v="2"/>
    <x v="1"/>
    <m/>
    <n v="3"/>
    <x v="42"/>
    <x v="0"/>
    <n v="1"/>
    <x v="0"/>
    <x v="32"/>
    <x v="2"/>
  </r>
  <r>
    <n v="4131"/>
    <s v="KB383"/>
    <x v="28"/>
    <s v="45 Gp"/>
    <x v="2"/>
    <x v="10"/>
    <n v="14"/>
    <s v="March"/>
    <x v="7"/>
    <d v="1945-03-14T00:00:00"/>
    <x v="0"/>
    <s v="Swung on landing and u/c collapsed Dorval 14.3.45 (Air Britain Serials)"/>
    <x v="2"/>
    <x v="2"/>
    <x v="23"/>
    <x v="1"/>
    <x v="2"/>
    <x v="1"/>
    <m/>
    <n v="3"/>
    <x v="42"/>
    <x v="0"/>
    <n v="1"/>
    <x v="1"/>
    <x v="81"/>
    <x v="1"/>
  </r>
  <r>
    <n v="4374"/>
    <s v="KB503"/>
    <x v="28"/>
    <s v="45 Gp"/>
    <x v="2"/>
    <x v="10"/>
    <n v="14"/>
    <s v="March"/>
    <x v="7"/>
    <d v="1945-03-14T00:00:00"/>
    <x v="0"/>
    <s v="Swung on landing and overturned Dorval 14.3.45 (Air Britain Serials)"/>
    <x v="2"/>
    <x v="2"/>
    <x v="23"/>
    <x v="1"/>
    <x v="2"/>
    <x v="1"/>
    <m/>
    <n v="3"/>
    <x v="42"/>
    <x v="0"/>
    <n v="1"/>
    <x v="1"/>
    <x v="81"/>
    <x v="1"/>
  </r>
  <r>
    <n v="2602"/>
    <s v="RF821"/>
    <x v="12"/>
    <s v="RN"/>
    <x v="0"/>
    <x v="18"/>
    <n v="14"/>
    <s v="March"/>
    <x v="7"/>
    <d v="1945-03-14T00:00:00"/>
    <x v="0"/>
    <s v="To RN 14.3.45 (Air Britain Serials)"/>
    <x v="5"/>
    <x v="3"/>
    <x v="1"/>
    <x v="1"/>
    <x v="2"/>
    <x v="1"/>
    <m/>
    <n v="3"/>
    <x v="42"/>
    <x v="0"/>
    <n v="1"/>
    <x v="1"/>
    <x v="64"/>
    <x v="3"/>
  </r>
  <r>
    <n v="2625"/>
    <s v="RF825"/>
    <x v="12"/>
    <s v="RN"/>
    <x v="0"/>
    <x v="18"/>
    <n v="14"/>
    <s v="March"/>
    <x v="7"/>
    <d v="1945-03-14T00:00:00"/>
    <x v="0"/>
    <s v="To RN 14.3.45 NFT (Air Britain Serials)"/>
    <x v="5"/>
    <x v="3"/>
    <x v="1"/>
    <x v="1"/>
    <x v="2"/>
    <x v="1"/>
    <m/>
    <n v="3"/>
    <x v="42"/>
    <x v="0"/>
    <n v="1"/>
    <x v="1"/>
    <x v="64"/>
    <x v="3"/>
  </r>
  <r>
    <n v="6514"/>
    <s v="MM650"/>
    <x v="22"/>
    <n v="157"/>
    <x v="0"/>
    <x v="17"/>
    <n v="14"/>
    <s v="March"/>
    <x v="7"/>
    <s v="14/15 March 1945"/>
    <x v="1"/>
    <s v="14.03.1945 1930 Evening escort, support Lützkendorf Bomber Support from Swannington . Lost without trace (BCL). P/O BE Miller +, P/O RG Crisford +, initial buried at US Mil Cem Romberg (Kierspe), now Rheinsberg War Cem_x000a__x000a_Heinz Roekker? 100 Group lost two this night according the RAF site, but that was 14/15 March. http://membres.lycos.fr/asduciel/rokker.htm says Roekker was flying to defend vs the Hagen raid. Ils engagent encore un Mosquito, un avion spécialisé dans le bombardement de précision à base altitude. Rökker réussit à ajuster la cible dans son viseur Revi et a actionner le canon du Ju 88 G-6: « Le Mosquito tomba en flammes à 21h34 et s’écrasa au sol. A notre grand étonnement il n’y a pas eu de réplique de la part de la défense antiaérienne. Je reçus confirmation plus tard que le chasseur-bombardier s’était écrasé à St Trond. Comme il n’y avait plus de flotte ennemie à l’horizon nous avons décidé de rentrer à notre base. Soudain, je vis que le témoin de température du moteur droit était en panne. Nous avions dû être touché par les tirs du Mosquito et le radiateur avait été atteint. Doucement je stoppai le moteur droit que je comptais redémarrer pendant la manœuvre d’atterrissage. C’est de cette façon que nous arrivâmes à notre point d’attache à Twente, avec un seul moteur. » _x000a_14 Mar 1945 157 sqn Mosquito XIX MM650 RS-J t/o 1930 BS, Miller B E P/O RAAF + Crisford R G P/O RAAF +, Supporting raid over Lutzendorf. (SW of Leipzig) Crisford recovered at Altenahr, SW Bonn (Juergen Haus)_x000a__x000a_Claim for a Ju 88 G by Doleman / Bunch this night, though the location given in some reports, Time 21.57, location 5030N;1140E., is just west of Plauen. Missing from bomber support mission to Lutzkendorf 15.3.45 (Air Britain Serials)_x000a__x000a_A note in Crisfords casualty file at the Australian National Archives states the plane crashed on fire into a forest about two miles from the village of Kralingen, near Altenahr, the pilot being found in the aircraft, the navigator about 200 yards away._x000a__x000a_Airborne 19:30 on 15 Mar 1945 from Swannington (52.74333, 1.16917), to carry out a bomber support patrol and to escort bombers to their target at Lützkendorf (51.583333, 11.8). The aircraft crashed 3 km from Krälingen, 50 km WNW of Koblenz. The crew were killed and they are buried in the Rheinberg War Cemetery._x000a__x000a_RAAF 420232 PO Miller, B E Captain (Pilot) _x000a_RAAF 421576 PO Crisford, R G (Navigator/Radio)_x000a__x000a_(http://www.lostaircraft.com/database.php?mode=viewentry&amp;e=29490#)_x000a__x000a_MH - BC War Diary says the Luetzkendorf raid was March 14/15._x000a__x000a_Fortunately these cases seems to be limited, but a good example for such a journey is the crew of Mossie MM650 (157.Sqdn), which crashed near Ahrweiler, was recovered and buried upon a US-cemetary near Kreuznach and transferred back to Rheinberg..._x000a__x000a_(http://www.rafcommands.com/forum/showthread.php?14108-Mosquito-PZ259-464.Sqdn)"/>
    <x v="3"/>
    <x v="4"/>
    <x v="1"/>
    <x v="1"/>
    <x v="3"/>
    <x v="1"/>
    <m/>
    <n v="3"/>
    <x v="42"/>
    <x v="0"/>
    <n v="1"/>
    <x v="0"/>
    <x v="3"/>
    <x v="2"/>
  </r>
  <r>
    <n v="6422"/>
    <s v="MV541"/>
    <x v="25"/>
    <n v="85"/>
    <x v="0"/>
    <x v="17"/>
    <n v="14"/>
    <s v="March"/>
    <x v="7"/>
    <s v="14/15 March 1945"/>
    <x v="1"/>
    <s v="14.03.1945 1910 support Lützkendorf raid, course set for Schweinfurt 85 Bomber Support from Swannington crossing battle lines hit by American AA fire, crashed. roughly 15km W Koblenz, no further info (BCL). F/L IA Dobie ok, P/O AR Grimstone DFM +, initially buried in Grand Failly, now in Choloy War Cem 85 sqn Mosquito NF30 MV541 VY-B t/o 1910 BS, Dobie I A F/L, Grimstone A R DFM P/O +, Whilst supporting raid over Lutzendorf hit by US AA over battle line. Crashed near Koblenz. (85 Sqn and 157 Sqn Losses database) (MH - believe Bowman said Grimstone was told to bail, then the order was retracted but he had already jumped, too low.) Hit by US AA fire on bomber support mission and abandoned 10m W of Koblenz 14.3.45 (Air Britain Serials)"/>
    <x v="0"/>
    <x v="14"/>
    <x v="45"/>
    <x v="1"/>
    <x v="4"/>
    <x v="1"/>
    <m/>
    <n v="3"/>
    <x v="42"/>
    <x v="0"/>
    <n v="1"/>
    <x v="0"/>
    <x v="13"/>
    <x v="2"/>
  </r>
  <r>
    <n v="2163"/>
    <s v="DZ291"/>
    <x v="2"/>
    <s v="264/307/157/13OTU"/>
    <x v="0"/>
    <x v="7"/>
    <n v="16"/>
    <s v="March"/>
    <x v="7"/>
    <d v="1945-03-16T00:00:00"/>
    <x v="0"/>
    <s v="Dived into ground Twyford Bucks. 16.3.45 (Air Britain Serials) 16.03.45 13 OTU. DZ291 Endeavouring to lower jammed undercarriage aircraft dived vertically into ground at Twyford, Bucks., and burnt out, killing one. (Mosquito Crash Log)"/>
    <x v="2"/>
    <x v="2"/>
    <x v="27"/>
    <x v="1"/>
    <x v="2"/>
    <x v="1"/>
    <m/>
    <n v="3"/>
    <x v="42"/>
    <x v="0"/>
    <n v="1"/>
    <x v="1"/>
    <x v="39"/>
    <x v="0"/>
  </r>
  <r>
    <n v="3006"/>
    <s v="HK382"/>
    <x v="17"/>
    <s v="96/29/409"/>
    <x v="0"/>
    <x v="2"/>
    <n v="16"/>
    <s v="March"/>
    <x v="7"/>
    <d v="1945-03-16T00:00:00"/>
    <x v="0"/>
    <s v="F/O R.H. Long and his navigator F/O K.S. Brenton buried in Adegem Canadian Cemetery. J19116 Flying Officer Richard Hartly Long, the son of John Hartley and Margaret Long, brother of the late R89074 Sergeant Gordon Long R.C.A.F. all of Toronto. Ontario was killed on the night of the 16th of March 1945. He and his navigator J38742 Pilot Officer Kenneth Stickney Brenton of Omenee, Ontario were engaged in a test flight of their de Havilland Mosquito N.F. Mk. XIII s/n HK382, when they struck the ground in the vicinity of Le Bris Miron (MH - should be Le Bois Miron, see http://www.rafcommands.com/forum/showthread.php?t=3852), Annouellis, France. Originally, both Flying Officer Long and Pilot Officer Brenton were buried in the Lesquin Cemetery. Their remains were later exhumed and reburied in the Canadian War Cemetery at Adegem, East Flanders, Belgium. At the time of their untimely demise, No. 409 ‘Nighthawk’ (NF) Squadron, under the command of Wing Commander Richard Francis Hatton was operating from B.51 Vendeville, France. (Chris Charland) this 409 Squadron crash occured between 2 and 2:30 PM on 16 March 1945. Plane was Mosquito XIII HK382 (I don't know the individual letter). Crew was F/O R.H. LONG (p) and F/O (K.S. BRENTON (n), both RCAF and killed in the crash of the Mosquito in Annoeulin, say 10 miles west of Lille-Lesquin airfield. Crash site is 10 km from my home. They were initially buried in Lesquin communal cemtery but later exhumed and re-buried in Adagem Cemetery in Belgium. (Joss Leclerq) AIRCRAFT OF THE ROYAL AIR FORCE 1939-1945: DE HAVILLAND DH.98 MOSQUITO. Mosquito NF Mark XIII, HK382 ‘RO-T’, of No. 29 Squadron RAF, in a dispersal at Hunsdon, Hertfordshire. (Imperial War Museum Photo CH 14640 ) Control lost in cloud dived into ground 9m W of Lille/Vendeville 16.3.45 (Air Britain Serials)"/>
    <x v="2"/>
    <x v="3"/>
    <x v="52"/>
    <x v="1"/>
    <x v="2"/>
    <x v="1"/>
    <m/>
    <n v="3"/>
    <x v="42"/>
    <x v="0"/>
    <n v="1"/>
    <x v="0"/>
    <x v="95"/>
    <x v="2"/>
  </r>
  <r>
    <n v="47"/>
    <s v="LR470"/>
    <x v="14"/>
    <s v="60 SAAF/205 Gp"/>
    <x v="1"/>
    <x v="0"/>
    <n v="16"/>
    <s v="March"/>
    <x v="7"/>
    <d v="1945-03-16T00:00:00"/>
    <x v="0"/>
    <s v="Dived into ground nr Bresceglia Italy 16.3.45 cause not known (Air Britain Serials)"/>
    <x v="2"/>
    <x v="2"/>
    <x v="52"/>
    <x v="1"/>
    <x v="2"/>
    <x v="1"/>
    <m/>
    <n v="3"/>
    <x v="42"/>
    <x v="0"/>
    <n v="1"/>
    <x v="1"/>
    <x v="156"/>
    <x v="0"/>
  </r>
  <r>
    <n v="2736"/>
    <s v="MM699"/>
    <x v="25"/>
    <n v="406"/>
    <x v="0"/>
    <x v="2"/>
    <n v="16"/>
    <s v="March"/>
    <x v="7"/>
    <d v="1945-03-16T00:00:00"/>
    <x v="0"/>
    <s v="Radome blew off on air test engine caught fire on approach crashlanded Manston 16.3.45 (Air Britain Serials) 16.03.45 416 Sqn. MM699 Perspex nose blew off in the air and port engine caught fire on approach so aircraft landed in undershoot area at Manston aerodrome. Crew safe. (Mosquito Crash Log)"/>
    <x v="2"/>
    <x v="2"/>
    <x v="102"/>
    <x v="1"/>
    <x v="2"/>
    <x v="1"/>
    <m/>
    <n v="3"/>
    <x v="42"/>
    <x v="0"/>
    <n v="1"/>
    <x v="0"/>
    <x v="94"/>
    <x v="2"/>
  </r>
  <r>
    <n v="2761"/>
    <s v="MM821"/>
    <x v="25"/>
    <s v="1FU/416US"/>
    <x v="1"/>
    <x v="2"/>
    <n v="16"/>
    <s v="March"/>
    <x v="7"/>
    <d v="1945-03-16T00:00:00"/>
    <x v="0"/>
    <s v="To USAAF NWAfrica, later to RAF M.A.C._x000a__x000a_416NFS , 12th Air Force. Pilot Hoover, Richard L. Landing Accident at Pisa. Category 4 damage, 16 March 1945. (http://www.aviationarchaeology.com) To USAAF 12.44 (Air Britain Serials)"/>
    <x v="2"/>
    <x v="3"/>
    <x v="40"/>
    <x v="1"/>
    <x v="2"/>
    <x v="1"/>
    <m/>
    <n v="3"/>
    <x v="42"/>
    <x v="0"/>
    <n v="1"/>
    <x v="0"/>
    <x v="139"/>
    <x v="2"/>
  </r>
  <r>
    <n v="4703"/>
    <s v="KB338"/>
    <x v="13"/>
    <s v="RCAF Station Greenwood"/>
    <x v="2"/>
    <x v="8"/>
    <n v="16"/>
    <s v="March"/>
    <x v="7"/>
    <d v="1945-03-16T00:00:00"/>
    <x v="2"/>
    <s v="March 16th  CORCORAN, Roger Leon  RNZAF  NZ431319  Flying Officer, GILLESPIE, Douglas Charles Andrew  RNZAF  NZ4215123  Sergeant (http://www.rootsweb.ancestry.com/~nbpennfi/penn8b1RollOfHonour_No36OTU_TrainingCasualties.htm) RCAF Accident Greenwood NS .45 (Air Britain Serials)"/>
    <x v="2"/>
    <x v="2"/>
    <x v="32"/>
    <x v="1"/>
    <x v="2"/>
    <x v="1"/>
    <m/>
    <m/>
    <x v="42"/>
    <x v="1"/>
    <n v="1"/>
    <x v="1"/>
    <x v="157"/>
    <x v="1"/>
  </r>
  <r>
    <n v="1135"/>
    <s v="ML906"/>
    <x v="11"/>
    <s v="1409 Flt/627"/>
    <x v="0"/>
    <x v="8"/>
    <n v="17"/>
    <s v="March"/>
    <x v="7"/>
    <d v="1945-03-17T00:00:00"/>
    <x v="0"/>
    <s v="17.03.1945 1530 Training, navigation exercise 627 from Woodhall Spa both engines failed, crash landed . at Woodhall Spa airfield 1715 (BCL). F/O AM McLellan RAAF ok, , Engine cut on navex throttle jammed overshot landing Woodhall Spa 17.3.45 (Air Britain Serials)"/>
    <x v="2"/>
    <x v="2"/>
    <x v="2"/>
    <x v="1"/>
    <x v="2"/>
    <x v="1"/>
    <m/>
    <n v="3"/>
    <x v="42"/>
    <x v="0"/>
    <n v="1"/>
    <x v="0"/>
    <x v="58"/>
    <x v="0"/>
  </r>
  <r>
    <n v="4759"/>
    <s v="PZ438"/>
    <x v="12"/>
    <n v="143"/>
    <x v="0"/>
    <x v="12"/>
    <n v="17"/>
    <s v="March"/>
    <x v="7"/>
    <d v="1945-03-17T00:00:00"/>
    <x v="0"/>
    <s v="Mosquito ,F’/ 143 (F/O Ceybird †, F/L N, Harwood †) (http://www.wlb-stuttgart.de/seekrieg/45-03.htm and A Separate Little War) Shot down by flak Aalegund 17.3.45 (Air Britain Serials)"/>
    <x v="0"/>
    <x v="1"/>
    <x v="1"/>
    <x v="1"/>
    <x v="1"/>
    <x v="1"/>
    <m/>
    <n v="3"/>
    <x v="42"/>
    <x v="0"/>
    <n v="1"/>
    <x v="0"/>
    <x v="131"/>
    <x v="0"/>
  </r>
  <r>
    <n v="5551"/>
    <s v="RS628"/>
    <x v="12"/>
    <n v="248"/>
    <x v="0"/>
    <x v="12"/>
    <n v="17"/>
    <s v="March"/>
    <x v="7"/>
    <d v="1945-03-17T00:00:00"/>
    <x v="0"/>
    <s v="Two aircraft failed to return, Wing Commander R. Orrock's aircraft was hit by flak and made a successful ditching but became a POW. (http://www.robbiereid.co.uk/rrdiary.html) Hit by flak and ditched off Storholmen 17.3.45 (Air Britain Serials) Navigator F/L Wilding also PoW (A Separate Little War) 89090 S/L (Pilot) Roy Kenneth ORROCK DFC RAFVR - PoW_x000a_F/L (Nav.) WILDING - PoW (http://www.rafcommands.com/forum/showthread.php?17021-Crew-of-248-Squadron-Mosquito-RS628-damaged-17-03-1945)"/>
    <x v="0"/>
    <x v="1"/>
    <x v="1"/>
    <x v="1"/>
    <x v="1"/>
    <x v="1"/>
    <m/>
    <n v="3"/>
    <x v="42"/>
    <x v="0"/>
    <n v="1"/>
    <x v="0"/>
    <x v="52"/>
    <x v="0"/>
  </r>
  <r>
    <n v="4526"/>
    <s v="KB455"/>
    <x v="28"/>
    <s v="608/142"/>
    <x v="0"/>
    <x v="8"/>
    <n v="17"/>
    <s v="March"/>
    <x v="7"/>
    <s v="17/18 March 1945"/>
    <x v="1"/>
    <s v="17.03.1945 1911 142 to Berlin from Gransden Lodge on take off starboard engine cut, aircraft running into overshot area with raised undercarriage, damage beyond economical repair. at Gransden Lodge airfied 1911 (BCL). F/L RM Williams ok, F/S IC McLeod RAAF ok, 17/18 March 1945, 4H-H, Berlin, &quot;Serial Range KB370 - KB699. 330 Mosquito B.MkXXV. Part of a batch of 400. Delivered by De Havilland (Toronto) Canada. Started the take-off from Grasden Lodge but before getting airborne the starboard engine head a dead cut. Braking was applied but it was too late tp prevent the Mosquito from running off the end of the runway. Still travelloing at speed, the pilot had no alternative but to raise the undercarriage. No crew injuries, but the Mosquito was damaged beyond repair. F/L R.M.Williams F/S I.C.McLeod RAAF &quot; (Chorley via Lost Bombers) Crashed on take-off Gransden Lodge en route to Berlin 17.3.45 (Air Britain Serials) _x000a__x000a_then on the 17th of March on a, don't know where we were going that night, we took _x000a__x000a_06:35:30:23 _x000a_off with a bomb load on and three quarters down the runway at 150 knots, an engine cut out on us, so the only thing was to crash the aircraft. So he revved it up and pulled the, tried to get the wheels off the ground. He knew he couldn't get it airborne. He just belly landed on the ground._x000a__x000a_06:36:00:20 _x000a_I don't know how far we travelled but I know a hedge, you know one of those huge English hedges just disappeared as we, just a flash of flame as hit it and we ended, went through the boundary fence like nothing on earth. That fence fell flat and we ended up in a ditch probably 200, 300 yards from the end of the runway._x000a__x000a_06:36:30:04 _x000a__x000a_Q: What?_x000a__x000a__x000a__x000a_A: We had wiped off and next thing I released the hatch on the top of the aircraft, there was a escape hatch there and we both scrambled out of that and one of the fellows reckoned that I passed him as he was taking off on the runway, I was that fast away from it not knowing if the bombs would blow up or what. You knew they were safe but you didn't know if _x000a__x000a_06:37:00:21 _x000a_they were split or anything like that the fuses. The bomb itself, it wouldn't matter but the fuse might have cracked or the wire holding the safety pin had broken in the (UNCLEAR)._x000a__x000a_Q: Did the plane blow up?_x000a__x000a__x000a__x000a_A: No, didn't blow up. It was complete wreck._x000a__x000a_Q: So what were you like after that event?_x000a__x000a__x000a__x000a_A: Well the ambulance arrived with a doctor on it,_x000a__x000a_06:37:30:17 _x000a_he carted us back to the hospital, had a look at us. He said, &quot;I've got the cure for you.&quot; and produced a bottle of brandy and that was his cure. We were shaken. Next day I was going up for my commission or one of the interviews for the commanding officer of the squadron, Basil Nathan and Basil said, &quot;Why didn't you put your brakes on?&quot; and I said, &quot;And land on our bloody _x000a__x000a_06:38:00:11 _x000a_back?&quot; &quot;Oh yeah, you could have too you.&quot; I said, &quot;You know put your brakes on and you flip over.&quot; I said. &quot;No, oh yeah I didn't think of that.&quot; he said, &quot;Good thought.&quot; so anyway._x000a__x000a_Q: So what was it like when you got into the plane again after that?_x000a__x000a__x000a__x000a_A: No problem, no problem, actually the plane engine was tested by Rolls Royce and there was nothing wrong in it _x000a__x000a_06:38:30:16 _x000a_but it cut out and it was flooded and cut. I heard it, the pilot heard it. He wouldn't have stopped flying, he wouldn't have stopped it and it would have been good. It was wrong alright but evidence didn't prove it, so anyway he got out, there was no court of enquiry or anything about it so, these things happen on _x000a__x000a_06:39:00:19 _x000a_operational units but that was our nastiest thing, that was frightening. It was you can see the speed coming and the fences coming the hedges wasn't good at all. That was the worst thing. Raids didn't mean much after that. I thought if I've survived that, I'll survive this war and we did. We _x000a__x000a_06:39:30:17 _x000a_as I said we did 41 trips and I think he, up, he in total had about 70 odd and no it was._x000a__x000a_Q: And here we are today._x000a__x000a__x000a__x000a_A: Here we are today._x000a__x000a_Ian Macleod _x000a_0105_x000a_Tape 7_x000a_(http://www.australiansatwarfilmarchive.gov.au/aawfa/interviews/126.aspx?keywords=Mosquito)"/>
    <x v="2"/>
    <x v="7"/>
    <x v="2"/>
    <x v="1"/>
    <x v="2"/>
    <x v="1"/>
    <m/>
    <n v="3"/>
    <x v="42"/>
    <x v="0"/>
    <n v="1"/>
    <x v="0"/>
    <x v="125"/>
    <x v="1"/>
  </r>
  <r>
    <n v="2023"/>
    <s v="MM219"/>
    <x v="20"/>
    <s v="627/139"/>
    <x v="0"/>
    <x v="8"/>
    <n v="17"/>
    <s v="March"/>
    <x v="7"/>
    <s v="17/18 March 1945"/>
    <x v="1"/>
    <s v="17.03.1945 1920 139 to Berlin from Upwood emergency landing after smell of burning, overshot, crashed and caught fire. probably Upwood airfield, without trace 2100 (BCL). F/L GJL Oliver inj, W/O T Tyler DFM inj, 17/18 March, Berlin, &quot;Serial Range MM219 - MM226. 8 Mosquito B.MkV1. Powered by Merlin 72/73 engines. Part of a bat chof 152 delivered by De Havilland (Hatfield) between 24Nov3 and 4Dec44. MM170 was not delivered. MM219 was initially delivered to No.627 Sqdn. Airborne 1920 17Mar45 from Upwood. During the operation, a smell of burning pervaded the cockpit and in the ensuing emergency landing at 2100, the Mosquito over-ran the end of the runway, crashed and caught fire. W/O Tyler had previously flown with 49 Sqdn and details of his DFM were Gazetted 15Feb44. F/L G.J.L.Oliver Inj W/O T.Tyler DFM Inj &quot; (Chorley via Lost Bombers) Overshot landing and u/c leg collapsed on return Upwood 17.3.45 DBF (Air Britain Serials) 17.03.45 139 Sqn. MM219 Overshot on landing at Upwood aerodrome, undercarriage collapsed. 19.03.45 571 Sqn. PF387 Overshot on single engined landing, stalled and crashed at Burgess Field, Second Cuckoo Grove, Cottenham, Cambs, killing two. (Mosquito Crash Log)"/>
    <x v="2"/>
    <x v="7"/>
    <x v="6"/>
    <x v="1"/>
    <x v="2"/>
    <x v="1"/>
    <m/>
    <n v="3"/>
    <x v="42"/>
    <x v="0"/>
    <n v="1"/>
    <x v="0"/>
    <x v="15"/>
    <x v="0"/>
  </r>
  <r>
    <n v="4285"/>
    <s v="NT254"/>
    <x v="25"/>
    <s v="BSDU/85"/>
    <x v="0"/>
    <x v="2"/>
    <n v="17"/>
    <s v="March"/>
    <x v="7"/>
    <s v="17/18 March 1945"/>
    <x v="1"/>
    <s v="17.03.1945 Anti intruder 85 off Dutch-Frisian coast from Swannington missing. Lost without trace (BCL). P/O SJ Harrop DFC +, W/O GC Redmond +, no further info, see also FCL same day 17 Mar 1945 85 sqn Mosquito VI NT254 VY-? t/o ? Anti-intruder Harrop S J P/O +, Redmond G C W/O +. Patrolling over Freisan coast. Lost without trace. (Floyd Williston) Mosquito NF 30 NT254 'N' of 85 Sqn Intruder sortie to Dutch Islands. P/O S J Harrop DFC, W/O G C Redmond, Crew missing (FCL) Missing on interception over North Sea 18.3.45 (Air Britain Serials)"/>
    <x v="3"/>
    <x v="4"/>
    <x v="1"/>
    <x v="1"/>
    <x v="3"/>
    <x v="1"/>
    <m/>
    <n v="3"/>
    <x v="42"/>
    <x v="0"/>
    <n v="1"/>
    <x v="0"/>
    <x v="13"/>
    <x v="2"/>
  </r>
  <r>
    <n v="3158"/>
    <s v="PZ343"/>
    <x v="12"/>
    <n v="605"/>
    <x v="0"/>
    <x v="16"/>
    <n v="17"/>
    <s v="March"/>
    <x v="7"/>
    <s v="17/18 March 1945"/>
    <x v="1"/>
    <s v="17.03.1945 Evening intruder 605 to Germany from Coxyde missing. Lost without trace (FCL). W/C RA Mitchell DFC bar +, F/L SH Hatsell DFC +, no known graves, Mosquito VI PZ343 605 Sqn 'B' Evening Intruder to Germany. W/C R A Mitchell DFC, F/Lt S H Hatsell DFC (FCL) Crew initially buried at Horn (Juergen Haus) PZ343 crashed Saturday/Sunday 17/18 March 1945 at 21.30 hrs SW of Horn-Bad Meinberg in a wooded area named &quot;Schlüsselgrund&quot; east of the &quot;Bundesstrasse&quot; (National Road) B.1 (Henk Welting) Horn ist not located near Roermond, this Horn is today part of the town Horn - Bad Meinberg (They had a small landing ground there at 51°54'04&quot;N 08°59'36&quot;E). That all fits to the rest of the description of the crash-site.) And Horn - Bad Meinberg is about 26 km NE of Paderborn i.e. area Paderborn (http://www.luftwaffe-bullet-board.com/viewtopic.php?t=13480&amp;highlight=) Missing from night intruder 18.3.45 (Air Britain Serials)"/>
    <x v="3"/>
    <x v="4"/>
    <x v="1"/>
    <x v="1"/>
    <x v="3"/>
    <x v="1"/>
    <m/>
    <n v="3"/>
    <x v="42"/>
    <x v="0"/>
    <n v="1"/>
    <x v="0"/>
    <x v="22"/>
    <x v="0"/>
  </r>
  <r>
    <n v="717"/>
    <s v="HJ926"/>
    <x v="2"/>
    <s v="307/157/410/Hunsdon/410 "/>
    <x v="0"/>
    <x v="2"/>
    <n v="18"/>
    <s v="March"/>
    <x v="7"/>
    <d v="1945-03-18T00:00:00"/>
    <x v="0"/>
    <s v="Damaged in accident 18.3.45 NFT (Air Britain Serials)"/>
    <x v="2"/>
    <x v="3"/>
    <x v="32"/>
    <x v="1"/>
    <x v="2"/>
    <x v="1"/>
    <m/>
    <n v="3"/>
    <x v="42"/>
    <x v="0"/>
    <n v="1"/>
    <x v="0"/>
    <x v="19"/>
    <x v="2"/>
  </r>
  <r>
    <n v="1453"/>
    <s v="KB191"/>
    <x v="13"/>
    <s v="1655MTU/139/162"/>
    <x v="0"/>
    <x v="8"/>
    <n v="18"/>
    <s v="March"/>
    <x v="7"/>
    <s v="18/19 March 1945"/>
    <x v="1"/>
    <s v="19.03.1945 1908 bomb airport 162 to Berlin from Bourn bombed at 2130. Later heard explosion and smell of burning, emergency landing, undercarriage collapsed. Woodbridge airfield 0023 (BCL). F/L DW Skillman ok, F/O FJ Tempest ok, 18/19 March 1945, CR-L (Chorley via Lost Bombers) Swung on landing and u/c collapsed Woodbridge on return from Berlin 18.3.45 (Air Britain Serials)"/>
    <x v="2"/>
    <x v="7"/>
    <x v="23"/>
    <x v="1"/>
    <x v="2"/>
    <x v="1"/>
    <m/>
    <n v="3"/>
    <x v="42"/>
    <x v="0"/>
    <n v="1"/>
    <x v="0"/>
    <x v="134"/>
    <x v="1"/>
  </r>
  <r>
    <n v="5746"/>
    <s v="MM170"/>
    <x v="20"/>
    <s v="692/105"/>
    <x v="0"/>
    <x v="8"/>
    <n v="18"/>
    <s v="March"/>
    <x v="7"/>
    <s v="18/19 March 1945"/>
    <x v="1"/>
    <s v="19.03.1945 0341 105 to Witten from Bourn. Lost without trace (BCL). F/L LFD King +, F/L DP Tough +, BCL states this aircraft as operational debut, whereas Mosquito/Sharp and Mosquito/Bowman state &quot;not delivered&quot; Mosquito XVI-MM170 GB-D: on operations debut with 105 Sq. to Witten, Germany. Loss without a trace. F/L L.R. King (pilot) F/L D.F.Tough/Nav., took off from Bourn(0341 hrs. Both remembered on Runnymede Memorial. (RAF Commands Forum) Missing (Witten) 18.3.45 (Air Britain Serials)"/>
    <x v="3"/>
    <x v="4"/>
    <x v="1"/>
    <x v="1"/>
    <x v="3"/>
    <x v="1"/>
    <m/>
    <n v="3"/>
    <x v="42"/>
    <x v="0"/>
    <n v="1"/>
    <x v="0"/>
    <x v="4"/>
    <x v="0"/>
  </r>
  <r>
    <n v="7713"/>
    <s v="NS957"/>
    <x v="12"/>
    <n v="515"/>
    <x v="0"/>
    <x v="5"/>
    <n v="18"/>
    <s v="March"/>
    <x v="7"/>
    <s v="18/19 March 1945"/>
    <x v="1"/>
    <s v="19.03.1945 0035 patrol Kitzingen airfield 515 BS from Little Snoring collided with Halifax MZ428 KW-G of 425Sqn . over Belgium, near Ciney (Namur), 14km ENE Dinant (BCL). F/L AW Hirons DFC +, F/S PC Williams +, both rest in Hotton War Cem 18/19 March 1945 (FCWDv5) P/O A. Temple RCAF and crew, flying Halifax III MZ-482 coded KW-G, collided with a Mosquito from 515 squadron and crashed in Belgium. P/O L. Hinch RCAF, F/O F. Irwin RCAF, P/O J. Wilson RCAF, F/O G. Le Jambe RCAF, F/Sgt A. Banks RCAF, F/Sgt B. Balyx, RCAF, Only the rear gunner survived. (http://www.rcaf.com/6group/March45/Mar18~1945.html) Collided with Halifax MZ482 on patrol to Kitzingen and crashed Laroche Belgium 19.3.45 (Air Britain Serials)"/>
    <x v="0"/>
    <x v="13"/>
    <x v="1"/>
    <x v="1"/>
    <x v="4"/>
    <x v="1"/>
    <m/>
    <n v="3"/>
    <x v="42"/>
    <x v="0"/>
    <n v="1"/>
    <x v="0"/>
    <x v="83"/>
    <x v="0"/>
  </r>
  <r>
    <n v="7592"/>
    <s v="RS603"/>
    <x v="12"/>
    <n v="605"/>
    <x v="0"/>
    <x v="16"/>
    <n v="18"/>
    <s v="March"/>
    <x v="7"/>
    <s v="18/19 March 1945"/>
    <x v="1"/>
    <s v="19.03.1945 Intruder 605 to Germany from Coxyde . Lost without trace (FCL). F/O ZAJK Dunin- Rzuchowski +, F/L LAW Smith +, no known graves. Polish pilot known as K Dunn 18/19 March 1945 (FCWDv5) Coded F, lost around 0355 (2nd TAF) Missing from night intruder 19.3.45 (Air Britain Serials) P-2864/781507 P/O (Pilot) Zbigniew Adam Jozef DUNIN-RZUCHOWSKI (aka K. DUNN) +_x000a_127051 F/L (R/O.) Leslie Alexander William SMITH RAFVR + (http://www.rafcommands.com/forum/showthread.php?17019-Crew-of-605-Squadron-Mosquito-RS603-crash-19-03-1945)"/>
    <x v="3"/>
    <x v="4"/>
    <x v="1"/>
    <x v="1"/>
    <x v="3"/>
    <x v="1"/>
    <m/>
    <n v="3"/>
    <x v="42"/>
    <x v="0"/>
    <n v="1"/>
    <x v="0"/>
    <x v="22"/>
    <x v="0"/>
  </r>
  <r>
    <n v="2148"/>
    <s v="MT468"/>
    <x v="25"/>
    <s v="1 OADU/Med/416US"/>
    <x v="1"/>
    <x v="2"/>
    <n v="19"/>
    <s v="March"/>
    <x v="7"/>
    <d v="1945-03-19T00:00:00"/>
    <x v="0"/>
    <s v="416NFS , 12th Air Force. Pilot Bonneau, Jesse C. Crash Landing Engine Failure at Pisa AB/ 4mi E. Category 4 damage, 19 March 1945. (http://www.aviationarchaeology.com) Lost 19.3.45 (Air Britain Serials)"/>
    <x v="2"/>
    <x v="3"/>
    <x v="2"/>
    <x v="1"/>
    <x v="2"/>
    <x v="1"/>
    <m/>
    <n v="3"/>
    <x v="42"/>
    <x v="0"/>
    <n v="1"/>
    <x v="0"/>
    <x v="139"/>
    <x v="2"/>
  </r>
  <r>
    <n v="7712"/>
    <s v="PF387"/>
    <x v="20"/>
    <n v="571"/>
    <x v="0"/>
    <x v="8"/>
    <n v="19"/>
    <s v="March"/>
    <x v="7"/>
    <d v="1945-03-19T00:00:00"/>
    <x v="0"/>
    <s v="19.03.1945 1109 Air Test 571 from Oakington port engine failed, crew returned and overshot, crashed. at Burgess Field, Second Cuckoo Groove near Cottenham, 6miles N Cambridge 1121 (BCL). P/O AF Ceeley +, F/O WEH O´Brian RCAF +, both rest in Brookwood Mil Cem Stalled on single-engined approach from air test and crashed Cottenham Cambs. 19.3.45 (Air Britain Serials)"/>
    <x v="2"/>
    <x v="2"/>
    <x v="2"/>
    <x v="1"/>
    <x v="2"/>
    <x v="1"/>
    <m/>
    <n v="3"/>
    <x v="42"/>
    <x v="0"/>
    <n v="1"/>
    <x v="0"/>
    <x v="90"/>
    <x v="6"/>
  </r>
  <r>
    <n v="6215"/>
    <s v="MM298"/>
    <x v="18"/>
    <n v="140"/>
    <x v="0"/>
    <x v="0"/>
    <n v="19"/>
    <s v="March"/>
    <x v="7"/>
    <s v="19/20 March 1945"/>
    <x v="1"/>
    <s v="Time 20:15 hit vehicle on takeoff, crashed near B.58, F/L S. Thompson and F/S A.Ashton both killed. (2nd TAF) Swung after take-off on PR mission hit vehicle and crashed Melsbroek 19.3.45 (Air Britain Serials)"/>
    <x v="2"/>
    <x v="7"/>
    <x v="18"/>
    <x v="1"/>
    <x v="2"/>
    <x v="1"/>
    <m/>
    <n v="3"/>
    <x v="42"/>
    <x v="0"/>
    <n v="1"/>
    <x v="0"/>
    <x v="56"/>
    <x v="0"/>
  </r>
  <r>
    <n v="4065"/>
    <s v="HP870"/>
    <x v="12"/>
    <s v="301FTU/1331FTU"/>
    <x v="3"/>
    <x v="10"/>
    <n v="20"/>
    <s v="March"/>
    <x v="7"/>
    <d v="1945-03-20T00:00:00"/>
    <x v="0"/>
    <s v="Hit bank on approach Risalpur 20.3.45 DBR (Air Britain Serials)"/>
    <x v="2"/>
    <x v="2"/>
    <x v="30"/>
    <x v="1"/>
    <x v="2"/>
    <x v="1"/>
    <m/>
    <n v="3"/>
    <x v="42"/>
    <x v="0"/>
    <n v="1"/>
    <x v="1"/>
    <x v="158"/>
    <x v="3"/>
  </r>
  <r>
    <n v="2892"/>
    <s v="KB125"/>
    <x v="13"/>
    <s v="139/16OTU"/>
    <x v="0"/>
    <x v="7"/>
    <n v="20"/>
    <s v="March"/>
    <x v="7"/>
    <d v="1945-03-20T00:00:00"/>
    <x v="0"/>
    <s v="20/03/1945 Mosquito KB125 of 16 OTU suffered a collapsed undercarriage at Barford St John. W/O D Little was unhurt. (http://www.couplandbell.com/marg/crashes1945.htm) Swung on landing and u/c collapsed Barford St.John 20.3.45 (Air Britain Serials)"/>
    <x v="2"/>
    <x v="2"/>
    <x v="23"/>
    <x v="1"/>
    <x v="2"/>
    <x v="1"/>
    <m/>
    <n v="3"/>
    <x v="42"/>
    <x v="0"/>
    <n v="1"/>
    <x v="1"/>
    <x v="140"/>
    <x v="1"/>
  </r>
  <r>
    <n v="7468"/>
    <s v="NS806"/>
    <x v="18"/>
    <s v="34 Wg/34 Wg SU"/>
    <x v="0"/>
    <x v="1"/>
    <n v="20"/>
    <s v="March"/>
    <x v="7"/>
    <d v="1945-03-20T00:00:00"/>
    <x v="0"/>
    <s v="Swung on landing and u/c collapsed Blackbushe 20.3.45 (Air Britain Serials) 20.03.45 34 Wing. NS806 Swung on landing at Blackbushe aerodrome pilot ground looped to SU. avoid collision with dispersal hut. (Mosquito Crash Log)"/>
    <x v="2"/>
    <x v="2"/>
    <x v="23"/>
    <x v="1"/>
    <x v="2"/>
    <x v="1"/>
    <m/>
    <n v="3"/>
    <x v="42"/>
    <x v="0"/>
    <n v="1"/>
    <x v="1"/>
    <x v="109"/>
    <x v="0"/>
  </r>
  <r>
    <n v="5479"/>
    <s v="NS998"/>
    <x v="12"/>
    <s v="169/85"/>
    <x v="0"/>
    <x v="2"/>
    <n v="20"/>
    <s v="March"/>
    <x v="7"/>
    <d v="1945-03-20T00:00:00"/>
    <x v="0"/>
    <s v="20.03.1945 Training 85 from Swannington turned tightly to line up with the drogue aircraft, stalled and spun over, into the Wash, without trace (BCL). F/L GH Ellis +, Sgt WP Reidy +, no known graves Pilot (Flt-Lt. Gabriel Ellis) and navigator (Sgt. William Reidy), recovered July 2004. 20 Mar 1944 85 sqn Mosquito VI (sic) NS998 VY-? t/o ? Training, Ellis G H F/L +, Reidy W P Sgt +, Stalled and spun over the Wash. _x000a__x000a_Mosquito NS998 of 85 Sqn crashed into The Wash, 1½ mile N of Norfolk, 20-3-1945. Both crewmembers missing and commemorated on the Runnymede Memorial. I remember an old thread on the RAF Commands Board that the crashlocation was found in April 2004 and the wreckage and mortal remains recovered in July 2004 by a team of the Royal Navy from Plymouth. The navigator: Sgt W.P. REIDY - 1600606, formerly Runnymede Panel 276, now lies buried in Grave 25A of the Marham Cemetery. However, up to today, the Pilot's name: F/Lt G.H. ELLIS - 111257, is still on the Runnymede (Panel 265). Who has more info on the recovery of Mosquito NS998 and its crew. (Henk Welting) http://news.bbc.co.uk/2/hi/uk_news/england/norfolk/4575911.stm Ellis name may have some thing to do with his having a private family funeral. (Dennis Burke) Moving visit to WWII Mosquito aircraft_x000a_CHRIS HILL_x000a__x000a_11 July 2008 06:43_x000a__x000a__x000a_ _x000a_Stella Arnold at the Norfolk Aviation Museum with the remains of the aircraft _x000a_The war was almost over and Sgt Patrick Reidy was looking forward to his 21st birthday when his Mosquito fighter bomber crashed into the sea in 1945._x000a__x000a_It brought decades of heartbreak and uncertainty for the young airman's family as his body laid undiscovered, entombed by the twisted fuselage in the dark waters of the Wash._x000a__x000a_Sgt Reidy was finally laid to rest after the wreckage was discovered in 2004, but yesterday his younger sister completed her emotional journey by visiting the remains of his aircraft in a fenland museum._x000a__x000a_Stella Arnold was just 18 when her parents received the MoD telegram which every family dreaded - the news that their loved one was missing, presumed dead._x000a__x000a_But after a full military funeral at RAF Marham gave the family a focal point for their grief at long last, Mrs Arnold, 82, said she took comfort from seeing the display of engine parts and shattered bodywork._x000a__x000a_“It is the end of a journey for him,” she said. “There is always that feeling when people take flowers to a grave. But my brother had no grave and we had nowhere to go to pay our respects. He was a hero - he still is a hero. People talk about closure but, for me, I still get the feeling there will never quite be closure. I would say it is a comfort.”_x000a__x000a_Mrs Arnold travelled from her home in Harare, Zimbabwe, to visit the exhibition at the Fenland and West Norfolk Aviation Museum in West Walton, near Wisbech, with her husband Pat and daughter Bernadette._x000a__x000a_ _x000a_Sgt Patrick Reidy _x000a_Her beloved older brother - known as Paddy to his RAF mates - disappeared with his pilot, Flt Lt Gabriel Ellis, during a gunnery exercise on March 20, 1945._x000a__x000a_They were flying a Mosquito with 85 Squadron based at RAF Swanning-ton, near Norwich, firing at a drogue being towed by another aircraft._x000a__x000a_But while making a tight turn to line up with their target, the aircraft was seen to spin into the Wash near King's Lynn._x000a__x000a_“It was a feeling of desolation and there was nowhere to go to pay our respects,” said Mrs Arnold. “It was heart-rending, like the bottom had fallen out of the world._x000a__x000a_“He was tall, fair and handsome. We had a really strong bond._x000a__x000a_“The great pity of his RAF career was that on his last report he was recommended for a commission. He phoned my father to say it was coming through and he was so proud of him.”_x000a__x000a_Mrs Arnold's daughter Bernadette has carried on the aviation traditions of the RAF uncle she never knew by working as cabin crew for British Airways._x000a__x000a_She said: “Seeing these aircraft parts just reminds me they were attached to a member of my family for 60 years but we didn't know where they were. It is the end of an incredible journey.”_x000a__x000a_The wreckage of the plane was salvaged after one of its propellers was exposed by shifting mud and spotted by Lynn's harbourmaster._x000a__x000a_The twin-engined Mosquito - nicknamed the Wooden Wonder - was an engineering masterpiece of the second world war, made from plywood and layers of balsa wood which made it strong and light._x000a__x000a_The distorted aluminium propellers recovered from Sgt Reidy's Mosquito are a testament to its speed - and the catastrophic impact when the plane cart-wheeled into the water at 400mph._x000a__x000a_Bill Welbourne, the museum's secretary, said: “The parts were not in a good state after 60 years under water, but we have tried to clean them up and illustrate how the aircraft was found._x000a__x000a_“Something going into the water at 400mph doesn't leave a lot behind. The real solid parts will remain in one lump but the fuselage and wings would have shattered into very small fragments.”_x000a__x000a_When the RAF first showed the pieces to Mrs Arnold, she said she “just went white”._x000a__x000a_“I was so shocked - I told them I was afraid I was going to have a blubber,” she said._x000a__x000a_“I can't believe what they've done with these pieces - it is wonderful. It does lessen the effect to see the place where it happened.”_x000a_(http://new.edp24.co.uk/content/News/story.aspx?brand=EDPOnline&amp;category=News&amp;tBrand=edponline&amp;tCategory=news&amp;itemid=NOED10%20Jul%202008%2020%3A43%3A25%3A527) Stalled off turn during air firing and spun into sea The Wash 20.3.45 (Air Britain Serials) 20.03.45 85 Sqn. NS998 Aircraft spun into sea in the Wash. (Mosquito Crash Log)"/>
    <x v="2"/>
    <x v="2"/>
    <x v="29"/>
    <x v="1"/>
    <x v="2"/>
    <x v="1"/>
    <m/>
    <n v="3"/>
    <x v="42"/>
    <x v="0"/>
    <n v="1"/>
    <x v="0"/>
    <x v="13"/>
    <x v="0"/>
  </r>
  <r>
    <n v="4804"/>
    <s v="RF996"/>
    <x v="18"/>
    <s v="USAAF"/>
    <x v="0"/>
    <x v="0"/>
    <n v="20"/>
    <s v="March"/>
    <x v="7"/>
    <d v="1945-03-20T00:00:00"/>
    <x v="0"/>
    <s v="Lost March 20 1945 due to air lock in fuel lines causing engines to stop. 25 Group (Norman Malayney) MACR 13185 (www.aviationarchaeology.com) 2/Lt.Joseph A.Polovick (P) &amp; 1/Lt.Bernard M.Blaum (N),Mosquito Mk XVI,RF-996,crashed 20th March 1945 at 16.45 hours at Meblum on a Island on the West-site of the Danmark Coast. Came down 1350 German time at Bagsum on the island of Foehr (http://www.footnote.com/image/38615566/Mosquito%7Cmosquitoes/#38615583) To USAAF 17.1.45 (Air Britain Serials)"/>
    <x v="0"/>
    <x v="12"/>
    <x v="153"/>
    <x v="1"/>
    <x v="4"/>
    <x v="1"/>
    <m/>
    <n v="3"/>
    <x v="42"/>
    <x v="0"/>
    <n v="1"/>
    <x v="0"/>
    <x v="33"/>
    <x v="0"/>
  </r>
  <r>
    <n v="5878"/>
    <s v="NT123"/>
    <x v="12"/>
    <n v="487"/>
    <x v="0"/>
    <x v="16"/>
    <n v="21"/>
    <s v="March"/>
    <x v="7"/>
    <d v="1945-03-21T00:00:00"/>
    <x v="0"/>
    <s v="21.03.1945 Bombing 487 to Shell House Raid Copenhagen DK from Rosiéres crashed into Baltic Sea. off Ven 1135 (Nöd). F/L Pattison +, F/S Pygram +, both MIA. In June 1990 efforts to find the plane were given up after 2 days of search _x000a__x000a_The aircraft belonged to RAF 487 Sqn. 2nd Tactical Air Force and was coded EG-Z._x000a_T/O Fersfeld. OP: Shell house attack._x000a__x000a__x000a_NT123 was hit by flak over København harbour and announced on the radio that it would go to Sweden. _x000a_It was seen flying over the island of Hven at a very low level with smoke coming from the left wing._x000a__x000a_About two kilometres east southeast of Hakens lighthouse it was seen to ditch. The crew was seen to crawl on top of the floating aircraft, but due to heavy wind it was not possibly for the islanders to help the flyers and shortly after the aircraft sunk and the flyers disappeared._x000a_ _x000a_The wreckage has been located after the war, but there has been found no trace of Pilot F/Lt David V. Pattison and F/Sgt Frank Pygram._x000a__x000a__x000a__x000a_Sources: FT, CWGC._x000a__x000a_(http://www.flensted.eu.com/1945032.shtml) Missing from attack on Gestapo HQ Copenhagen 21.3.45 (Air Britain Serials)"/>
    <x v="0"/>
    <x v="1"/>
    <x v="1"/>
    <x v="1"/>
    <x v="1"/>
    <x v="1"/>
    <m/>
    <n v="3"/>
    <x v="42"/>
    <x v="0"/>
    <n v="1"/>
    <x v="0"/>
    <x v="47"/>
    <x v="0"/>
  </r>
  <r>
    <n v="2767"/>
    <s v="PZ402"/>
    <x v="12"/>
    <n v="487"/>
    <x v="0"/>
    <x v="16"/>
    <n v="21"/>
    <s v="March"/>
    <x v="7"/>
    <d v="1945-03-21T00:00:00"/>
    <x v="0"/>
    <s v="Wg Cdr F M Denton / Fg Off A J Coe (damaged, belly landed at base) Damaged by flak Copenhagen 21.3.45 SOC on return (Air Britain Serials)"/>
    <x v="1"/>
    <x v="1"/>
    <x v="1"/>
    <x v="1"/>
    <x v="1"/>
    <x v="1"/>
    <m/>
    <n v="3"/>
    <x v="42"/>
    <x v="0"/>
    <n v="1"/>
    <x v="0"/>
    <x v="47"/>
    <x v="0"/>
  </r>
  <r>
    <n v="6911"/>
    <s v="RS609"/>
    <x v="12"/>
    <n v="464"/>
    <x v="0"/>
    <x v="16"/>
    <n v="21"/>
    <s v="March"/>
    <x v="7"/>
    <d v="1945-03-21T00:00:00"/>
    <x v="0"/>
    <s v="Served with 464 Sqn, under RAF control 12/44 Coded SB-V. Participated in Gestapo HQ Copenhagen Raid 21/3/45. (Brian Fillery's website) F/O Palmer and Fnr. Hermann Hirsch Becker (Norwegian) both KIA, crashed near Copenhagen after being hit by German ground fire during attack on Shellhuset. (http://www.luftwaffe.no/Table2.htm) Coded V, crew as above, hit by flak over Copenhage, ditched Samso Belt around 11:30. (2nd TAF) _x000a_The aircraft belonged to RAF 464 Sqn. 2nd Tactical Air Force and was coded SB-V._x000a_T/O Fersfeld. OP: Shell house attack._x000a__x000a__x000a_After the attack the attackers turned towards northwest, and some of them came as far north as the north coast of the island of Sjælland, where they were met by flak from German positions. _x000a__x000a_RS609 was hit and were last reported seen flying on one engine near the island of Samsø. _x000a_The crew of Pilot F/O John H. Palmer and the Norwegian Navigator Fenrik Hermann H. Becker was reported missing. _x000a__x000a_A dead body was recovered east of Samsø and were laid to rest in Tranebjerg cemetery on Samsø on 26/3 1945 as an unknown airman._x000a__x000a_In year 2000 it was proved by Danish researchers that the person buried on 26/3-45 was Fenrik Hermann H. Becker._x000a__x000a_(http://www.flensted.eu.com/1945031.shtml) Missing from attack on Gestapo HQ in Copenhagen 21.3.45 (Air Britain Serials)"/>
    <x v="0"/>
    <x v="1"/>
    <x v="1"/>
    <x v="1"/>
    <x v="1"/>
    <x v="1"/>
    <m/>
    <n v="3"/>
    <x v="42"/>
    <x v="0"/>
    <n v="1"/>
    <x v="0"/>
    <x v="46"/>
    <x v="0"/>
  </r>
  <r>
    <n v="3914"/>
    <s v="SZ977"/>
    <x v="12"/>
    <n v="21"/>
    <x v="0"/>
    <x v="16"/>
    <n v="21"/>
    <s v="March"/>
    <x v="7"/>
    <d v="1945-03-21T00:00:00"/>
    <x v="0"/>
    <s v="Coded T, around 11 15, hit a pole crashed in Copenhagen during Shellhaus attack. W/C P.A. Kleboe and F/O K. Hall both KIA (2nd TAF) _x000a_REGINALD JOHN WARD HALL_x000a_Son of John T. Hall, and of Olive M. Hall, of Long Branch, Ontario Canada._x000a_F/O Hall was the navigator in the lead Mosquito #SZ 977 aircraft flown by W/C Kelboe D.S.O.,D.F.C.,A.F.C,(RAF), who was the Commanding Officer of #21 Squadron. This aircraft struck the flag pole on the Karlesburg Brewery in Copenhagen, blew up and crashed into the garage next to the target which was the headquarters for the Gestapo located in a convent school. The other five Mosquito aircraft with him successfully bombed the target. The second wave arrived a few seconds later and, seeing the smoke caused by Kleboe's aircraft, bombed the school killing 123 pupils and teachers. The Gestapo Headquarters was destroyed with heavy casualties including 7 patriots, 18 other patriots escaped. Four of the attacking aircraft were shot down by flak from the German cruiser Nurnberg and from shore batteries._x000a_(http://www.vac-acc.gc.ca/remembers/sub.cfm?source=collections/virtualmem/Detail&amp;casualty=2270912) Missing from attack on Gestapo HQ Copenhagen 20.3.45 (Air Britain Serials)"/>
    <x v="0"/>
    <x v="8"/>
    <x v="1"/>
    <x v="1"/>
    <x v="4"/>
    <x v="1"/>
    <m/>
    <n v="3"/>
    <x v="42"/>
    <x v="0"/>
    <n v="1"/>
    <x v="0"/>
    <x v="48"/>
    <x v="0"/>
  </r>
  <r>
    <n v="6253"/>
    <s v="SZ999"/>
    <x v="12"/>
    <n v="464"/>
    <x v="0"/>
    <x v="16"/>
    <n v="21"/>
    <s v="March"/>
    <x v="7"/>
    <d v="1945-03-21T00:00:00"/>
    <x v="0"/>
    <s v="Served with 464 Sqn, under RAF control 2/45. Participated in Gestapo HQ Copenhagen Raid 21/3/45. (Brian Fillery's website) Coded P, ditched near 56 02 N, 11 42 E, around 11:40 on 20 March 1945 during Shellhaus raid. F/O R.G. Dawson and F/O F.T Murray both KIA (2nd TAF) The aircraft belonged to RAF 464 Sqn. 2nd Tactical Air Force and was coded SB-P._x000a_T/O Fersfeld. OP: Shell house attack._x000a__x000a__x000a_After the attack the attackers turned towards northwest, and some of them came as far north as the north coast of the island of Sjælland, where they were met by flak from German positions. _x000a__x000a_SZ999 was hit and is believed to have crashed into the Nyrup Bay 13 kilometres north of Nykøbing Sjælland. _x000a__x000a_Afterwards wreckage was found washed ashore in Nyrup Bay, but there has been found no trace of Pilot F/O Ronald G. Dawson RAAF and Navigator F/O Fergus T. Murray._x000a__x000a__x000a__x000a_Sources: CWGC, FT._x000a__x000a_(http://www.flensted.eu.com/1945033.shtml) Missing from attack on Gestapo HQ Copenhagen 21.3.45 (Air Britain Serials)"/>
    <x v="0"/>
    <x v="1"/>
    <x v="1"/>
    <x v="1"/>
    <x v="1"/>
    <x v="1"/>
    <m/>
    <n v="3"/>
    <x v="42"/>
    <x v="0"/>
    <n v="1"/>
    <x v="0"/>
    <x v="46"/>
    <x v="0"/>
  </r>
  <r>
    <n v="7281"/>
    <s v="KB425"/>
    <x v="28"/>
    <s v="139/128/163"/>
    <x v="0"/>
    <x v="8"/>
    <n v="21"/>
    <s v="March"/>
    <x v="7"/>
    <s v="21/22 March 1945"/>
    <x v="1"/>
    <s v="21.03.1945 1902 163 to Berlin from Wyton returned early and crashed short of runway. at Upwood airfield, Huntingdonshire 2016 (BCL). F/O JD Rees DFC inj, F/O ARS Drake +, Drake died after admitted to Ely Hosp., buried in Cornwall at Falmouth Cem 21/22 March , Berlin, Coded V, &quot;Serial Range KB370 - KB699. 330 Mosquito B.MkXXV. Part of a batch of 400 delivered by De Havilland (Toronto) Canada. Airborne 1902 21Mar45 from Wyton. Returned early (reason not established) and crashed 2016 short of the runway threshold at RAF Upwood, Huntingdonshire. P/O Drake was rushed to RAF Hospital Ely but died soon after from his injuries. He was taken home and buried in the Falmouth Cemetery, Cornwall. F/O J.D.Rees DFC Inj F/O A.R.S.Drake Inj &quot; (Chorley via Lost Bombers) Undershot landing at Upwood 21.3.45 (Air Britain Serials) 21.03.45 163 Sqn. KB425 Undershot on landing at Upwood and crashed short of runway, killing one and injuring one. (Mosquito Crash Log)"/>
    <x v="2"/>
    <x v="7"/>
    <x v="5"/>
    <x v="1"/>
    <x v="2"/>
    <x v="1"/>
    <m/>
    <n v="3"/>
    <x v="42"/>
    <x v="0"/>
    <n v="1"/>
    <x v="0"/>
    <x v="149"/>
    <x v="1"/>
  </r>
  <r>
    <n v="5295"/>
    <s v="PF392"/>
    <x v="20"/>
    <s v="571/692"/>
    <x v="0"/>
    <x v="8"/>
    <n v="21"/>
    <s v="March"/>
    <x v="7"/>
    <s v="21/22 March 1945"/>
    <x v="1"/>
    <s v="22.03.1945 1916 692 to Berlin from Graveley . Lost without trace (BCL). W/O IM MacPhee +, Sgt AV Sullivan +, both rest in Berlin 1939-45 War Cem, mistakingly listed with 629Sqn. Claim by Karl-Heinz Becker of 10./NJG 11 according to Czech site. 21/22 March 1945, Serial Range PF379 - PF415. 37 Mosquito B.Mk.XV1. Powered by Merlin 72/73 engines. Part of a batch of 195 delivered by Percival Aviation (Luton) between 15May44 and 5Dec45. Airborne 1916 21Mar43 from Graveley. Cause of loss and crash-site not established. Both are buried in the Berlin 1939-45 War Cemetery. W/O MacPhee was the son of Dr.Burgess MacPhee of Blackburn. W/O I.M.MacPhee KIA Sgt A.V.Sullivan KIA There has been sime confusion with this Sqdn been listed as 629 Sqdn which was never formed. (Chorley via Lost Bombers) Missing (Berlin) 22.3.45 (Air Britain Serials) Becker's claim was at 21.34 German time (http://www.manetec-10.de/apps/luftwaffe/base.nsf) &quot;On 21 March I was ordered to scramble against an incoming Mosquito in the Berlin area. Takeoff was at 2103 hours. Over the target (I was) greatly impeded by engine trouble. At 2132 I achieved a good firing position below and to the right at a range of 250 - 150m. I witnessed bits of the fuselage and wing (of the enemy aircraft) which immeidately resulted in flames. Thereupon I pulled up and away, over the target. My port engine was damaged by debris from the e/a, thus I could no longer observe it. I landed safely back at home base at 2154 hrs. According to the Egon system my attack took place in grid reference GG 5/6.&quot; (Combat report quoted in &quot;German Night Fighter Aces of World War 2&quot;."/>
    <x v="0"/>
    <x v="34"/>
    <x v="152"/>
    <x v="34"/>
    <x v="0"/>
    <x v="100"/>
    <m/>
    <n v="3"/>
    <x v="42"/>
    <x v="0"/>
    <n v="1"/>
    <x v="0"/>
    <x v="66"/>
    <x v="6"/>
  </r>
  <r>
    <n v="3536"/>
    <s v="RF827"/>
    <x v="12"/>
    <n v="333"/>
    <x v="0"/>
    <x v="12"/>
    <n v="22"/>
    <s v="March"/>
    <x v="7"/>
    <d v="1945-03-22T00:00:00"/>
    <x v="0"/>
    <s v="Ltn. Rolf Leite (killed) and Fnr. Nils Skjelanger (injured), crashed 1 mile S of Banff. Aircraft KK-K (http://www.luftwaffe.no/Table2.htm) Propeller reversed pitch during unfeathering lost height and crashlanded 1m SW of Banff 22.3.45 DBF (Air Britain Serials) 22.03.45 333 Sqn. RF827 After engine failure aircraft crash landed one mile S.W. of Banff aerodrome broke up and burnt, killing one and injuring one. (Mosquito Crash Log) Mosquito of B Flight, 333 Sqn, Banff, crashed on forced landing near Ordens farm Banff at 1638 hours.   Two crew injured. (World War Two in the Portsoy Area, researched by Findlay Pirie)"/>
    <x v="2"/>
    <x v="3"/>
    <x v="159"/>
    <x v="1"/>
    <x v="2"/>
    <x v="1"/>
    <m/>
    <n v="3"/>
    <x v="42"/>
    <x v="0"/>
    <n v="1"/>
    <x v="0"/>
    <x v="28"/>
    <x v="3"/>
  </r>
  <r>
    <n v="4038"/>
    <s v="MM792"/>
    <x v="25"/>
    <n v="219"/>
    <x v="0"/>
    <x v="2"/>
    <n v="22"/>
    <s v="March"/>
    <x v="7"/>
    <s v="22/23 March 1945"/>
    <x v="1"/>
    <s v="22.03.1945 Night patrol 219 from Gilze Rijen shot down by Flak. over Belgium, unknown location (FCL). F/L WJ Henri +, F/O HPF Huyman +, Belgian crew, no known graves MM792 of 219 Squadron, both crew were killed and both were Belgian. On the night of 22nd March (from 17th, 219 Sq. moved to B77, the Dutch airfield of Gilze-Rijen), the crew HENRI/HUYNEN failed to return from a mission over Germany. The Mosquito (MM792) was victim of the Flak in the Cologne area and crashed near Suchteln (Netherlands). The two Belgian crew, Flt Lt Walter J Henri (pilot) and Fg Off Henri P F Huynen (radar operator), were killed and buried near the wreck of their plane.. Suechteln is near Viersen (Juergen Haus) (http://www.baha.be/Webpages/Navigator/Belgian_Aviation_History/ww_ii/TheBelgiansof219/belgians_of_the_219_squadron.htm) Missing on patrol 22.3.45 (Air Britain Serials)"/>
    <x v="0"/>
    <x v="1"/>
    <x v="1"/>
    <x v="1"/>
    <x v="1"/>
    <x v="1"/>
    <m/>
    <n v="3"/>
    <x v="42"/>
    <x v="0"/>
    <n v="1"/>
    <x v="0"/>
    <x v="76"/>
    <x v="2"/>
  </r>
  <r>
    <n v="5543"/>
    <s v="NT315"/>
    <x v="25"/>
    <n v="239"/>
    <x v="0"/>
    <x v="5"/>
    <n v="22"/>
    <s v="March"/>
    <x v="7"/>
    <s v="22/23 March 1945"/>
    <x v="1"/>
    <s v="23.03.1945 2100 low level intruder sortie 239 from West Raynham . Lost without trace (BCL). W/O DB Brotchie +, F/S JJ Ferguson +, initial buried in Roman Cath Friedhof Königsesch at Rheine, now Reichswald Forrest War Cem 22/23 March 1945 (FCWDv5) Missing from night intruder mission 23.3.45 (Air Britain Serials) Airborne 2100 22Mar45 from West Raynham for a low level Intruder operation. Cause of loss and crash-site not established. Both are now buried in the Reichswald Forest War Cemetery having been brought here from the Roman Catholic Friedhof 'Konigsesch' at Rheine. Both were Lancashire men. W/O D.B.Brotchie KIA F/S J.J.Ferguson KIA (Chorley via Lost Bombers)"/>
    <x v="3"/>
    <x v="4"/>
    <x v="1"/>
    <x v="1"/>
    <x v="3"/>
    <x v="1"/>
    <m/>
    <n v="3"/>
    <x v="42"/>
    <x v="0"/>
    <n v="1"/>
    <x v="0"/>
    <x v="63"/>
    <x v="2"/>
  </r>
  <r>
    <n v="2440"/>
    <s v="RS577"/>
    <x v="12"/>
    <n v="23"/>
    <x v="0"/>
    <x v="5"/>
    <n v="22"/>
    <s v="March"/>
    <x v="7"/>
    <s v="22/23 March 1945"/>
    <x v="1"/>
    <s v="22.03.1945 1935 intruder duties over Handorf and Münster area 23 BS from Little Snoring missing. Lost without trace (BCL). S/L MW O´Brian DFC +, F/L PA Disney +, both buried in Reichswald Forrest War Cem, possibly overflew outbound village of Ingham, near Waxham/Norfolk coast. See also FCL same day. Crew initially buried at Telgte near Muenster (Juergen Haus) 22/23 March 1945 (FCWDv5) /Lr Michael William O’Brien DFC 69497, 23 Sq, gesneuveld 22 March 1945, Navigator, F/Lt Philip Allan Disney 139616, Mosquito VI RS577, YP-T, Bomber support (Intruder) Handorf-Münster sector. Crashed on the German airfield Münster-Handorf near Münster (their target). Both were first buried in the Waldfriedhof (Cemetery in the wood) Lauheide at Handorf. (Henk Welting) (http://www.rafcommands.com/forum/showthread.php?t=4473) Missing from night intruder to Handorf 23.3.45 (Air Britain Serials)   May have been YP-L (http://www.luftwaffe-bullet-board.com/viewtopic.php?t=14108&amp;highlight=)&quot;)"/>
    <x v="3"/>
    <x v="4"/>
    <x v="1"/>
    <x v="1"/>
    <x v="3"/>
    <x v="1"/>
    <m/>
    <n v="3"/>
    <x v="42"/>
    <x v="0"/>
    <n v="1"/>
    <x v="0"/>
    <x v="6"/>
    <x v="0"/>
  </r>
  <r>
    <n v="2451"/>
    <s v="NS619"/>
    <x v="18"/>
    <s v="USAAF"/>
    <x v="0"/>
    <x v="4"/>
    <n v="22"/>
    <s v="March"/>
    <x v="7"/>
    <d v="1945-03-22T00:00:00"/>
    <x v="2"/>
    <s v="Martin Bowman says this aircraft was written off in a crash March 23 1945, coded U. There is an accident report for this aircraft dated 22 March 1945, 654BS of 25BG, Category 3 damage, at Watton, pilot McGriffin, Kenneth (www.aviationarchaeology.com) 450322 MOSQUITO NS-619 WATTON, UK 25 (Thomas Ensminger) SOC 3.5.45 (Air Britain Serials)"/>
    <x v="2"/>
    <x v="3"/>
    <x v="40"/>
    <x v="1"/>
    <x v="2"/>
    <x v="1"/>
    <m/>
    <n v="3"/>
    <x v="42"/>
    <x v="0"/>
    <n v="1"/>
    <x v="0"/>
    <x v="33"/>
    <x v="0"/>
  </r>
  <r>
    <n v="269"/>
    <s v="DD720"/>
    <x v="2"/>
    <s v="85/307/264/239/1692 Flt/51OTU"/>
    <x v="0"/>
    <x v="7"/>
    <n v="23"/>
    <s v="March"/>
    <x v="7"/>
    <d v="1945-03-23T00:00:00"/>
    <x v="0"/>
    <s v="SOC 23.3.45 (Air Britain Serials)"/>
    <x v="4"/>
    <x v="3"/>
    <x v="1"/>
    <x v="1"/>
    <x v="2"/>
    <x v="1"/>
    <m/>
    <n v="3"/>
    <x v="42"/>
    <x v="0"/>
    <n v="1"/>
    <x v="1"/>
    <x v="110"/>
    <x v="0"/>
  </r>
  <r>
    <n v="3242"/>
    <s v="NT197"/>
    <x v="12"/>
    <n v="21"/>
    <x v="0"/>
    <x v="16"/>
    <n v="23"/>
    <s v="March"/>
    <x v="7"/>
    <d v="1945-03-23T00:00:00"/>
    <x v="0"/>
    <s v="B IV nose, torpedo racks, R.P.s, used a R.A.E. SOC 23.3.45 (Air Britain Serials)"/>
    <x v="4"/>
    <x v="3"/>
    <x v="1"/>
    <x v="1"/>
    <x v="2"/>
    <x v="1"/>
    <m/>
    <n v="3"/>
    <x v="42"/>
    <x v="0"/>
    <n v="1"/>
    <x v="0"/>
    <x v="48"/>
    <x v="0"/>
  </r>
  <r>
    <n v="6572"/>
    <s v="NT456"/>
    <x v="25"/>
    <n v="141"/>
    <x v="0"/>
    <x v="2"/>
    <n v="23"/>
    <s v="March"/>
    <x v="7"/>
    <d v="1945-03-23T00:00:00"/>
    <x v="0"/>
    <s v="23.03.1945 Training 141 from Little Snoring starboard engine failed at 5000ft, emergency landing, touchdown too fast and far down the runway, tried to raise undercarriage but overrunning. Damage beyond repair. at West Raynham airfield 1236 (BCL). F/L ED Drew RCAF ok, , Engine cut overshot landing and u/c raised to stop West Raynham 23.3.45 (Air Britain Serials) 23.03.45 141 Sqn. NT456 Overshot at West Raynham, retracted undercarriage and slid off end of runway. Crew unhurt. (Mosquito Crash Log)"/>
    <x v="2"/>
    <x v="2"/>
    <x v="2"/>
    <x v="1"/>
    <x v="2"/>
    <x v="1"/>
    <m/>
    <n v="3"/>
    <x v="42"/>
    <x v="0"/>
    <n v="1"/>
    <x v="0"/>
    <x v="45"/>
    <x v="2"/>
  </r>
  <r>
    <n v="1954"/>
    <s v="PZ412"/>
    <x v="12"/>
    <n v="143"/>
    <x v="0"/>
    <x v="12"/>
    <n v="23"/>
    <s v="March"/>
    <x v="7"/>
    <d v="1945-03-23T00:00:00"/>
    <x v="0"/>
    <s v="Coded W http://www.wlb-stuttgart.de/seekrieg/45-03.htm Another Casualty of 143 squadron was Mosquito &quot;W&quot; which was successfully ditched with the starboard engine smoking. The crew, Flight Lieutenant R.H. Lowe and Flying Officer P. Hannaford were taken prisoner. (http://www.scotshistoryonline.co.uk/sorties.html) Hit by flak while attacking shipping at Tejgonaes ditched 1m S of Svinou 23.3.45 (Air Britain Serials)"/>
    <x v="0"/>
    <x v="1"/>
    <x v="1"/>
    <x v="1"/>
    <x v="1"/>
    <x v="1"/>
    <m/>
    <n v="3"/>
    <x v="42"/>
    <x v="0"/>
    <n v="1"/>
    <x v="0"/>
    <x v="131"/>
    <x v="0"/>
  </r>
  <r>
    <n v="2182"/>
    <s v="RF625"/>
    <x v="12"/>
    <n v="143"/>
    <x v="0"/>
    <x v="12"/>
    <n v="23"/>
    <s v="March"/>
    <x v="7"/>
    <d v="1945-03-23T00:00:00"/>
    <x v="0"/>
    <s v="Mosquito ,R’ / 143, hit by flak, caught fire and crashed (F/O McCall †) (http://www.wlb-stuttgart.de/seekrieg/45-03.htm) (A strike force of forty two Mosquito’s and Twelve Mustangs attack shipping found at Stadlandet, Aslesund and Dalsfjord, resulting in the sinking of1 the Norwegian Merchant Vessel. LYSAKER of 910 tons and three other Merchant Vessels damaged. These were the German ship INGA ESSBERGER of 1827 tons, another German ship ROTENFELS of 7854 tons and a Norwegian ship ROMSSDALE of 138 tons. During the action, intense accurate flak was experienced from the shore positions. After the attack, Mosquito &quot;R&quot; of 143 squadron was seen to be on fire and dived into the sea. Pilot Officer K. McCall and Warrant Officer J.A.M. Etchells were lost with the aircraft.) (http://www.scotshistoryonline.co.uk/sorties.html) Crashed in sea attacking ship Tejgenaen 23.3.45 (Air Britain Serials)"/>
    <x v="0"/>
    <x v="1"/>
    <x v="1"/>
    <x v="1"/>
    <x v="1"/>
    <x v="1"/>
    <m/>
    <n v="3"/>
    <x v="42"/>
    <x v="0"/>
    <n v="1"/>
    <x v="0"/>
    <x v="131"/>
    <x v="3"/>
  </r>
  <r>
    <n v="2777"/>
    <s v="RS555"/>
    <x v="12"/>
    <s v="54OTU"/>
    <x v="0"/>
    <x v="7"/>
    <n v="23"/>
    <s v="March"/>
    <x v="7"/>
    <d v="1945-03-23T00:00:00"/>
    <x v="0"/>
    <s v="Engine cut baulked on approach and bellylanded on overshoot Ouston 23.3.45 (Air Britain Serials)"/>
    <x v="2"/>
    <x v="2"/>
    <x v="2"/>
    <x v="1"/>
    <x v="2"/>
    <x v="1"/>
    <m/>
    <n v="3"/>
    <x v="42"/>
    <x v="0"/>
    <n v="1"/>
    <x v="1"/>
    <x v="115"/>
    <x v="0"/>
  </r>
  <r>
    <n v="3941"/>
    <s v="RS576"/>
    <x v="12"/>
    <n v="235"/>
    <x v="0"/>
    <x v="12"/>
    <n v="23"/>
    <s v="March"/>
    <x v="7"/>
    <d v="1945-03-23T00:00:00"/>
    <x v="0"/>
    <s v="Mosquito ,W’ / 235 (F/O A.D. Turner †) Mosquito &quot;W&quot; of 235 squadron attacked shipping in Dalsfjord, and was seen to crash into the sea immediately after— wards. Flying Officer Turner is buried in Stavne Cemetery, and a plaque erected near his grave in memory of Squadron Leader R. Reid, whose body was not recovered. (http://www.scotshistoryonline.co.uk/sorties.html) Squadron leader Reid in &quot;W&quot; was first to attack, suffered a direct hit and the Mosquito dived into the sea 50 yards ahead and beyond the merchant vessel. The aircraft did not burn, but disintegrated on impact leaving a cloud of steam and smoke. (http://www.robbiereid.co.uk/rrdiary.html) Dived into sea after attack on shipping Dalsfjord 23.3.45 (Air Britain Serials)"/>
    <x v="0"/>
    <x v="10"/>
    <x v="1"/>
    <x v="1"/>
    <x v="4"/>
    <x v="1"/>
    <m/>
    <n v="3"/>
    <x v="42"/>
    <x v="0"/>
    <n v="1"/>
    <x v="0"/>
    <x v="97"/>
    <x v="0"/>
  </r>
  <r>
    <n v="758"/>
    <s v="KB367"/>
    <x v="13"/>
    <s v="608/139"/>
    <x v="0"/>
    <x v="8"/>
    <n v="23"/>
    <s v="March"/>
    <x v="7"/>
    <s v="23/24 March 1945"/>
    <x v="1"/>
    <s v="23.03.1945 2120 139 to Berlin from Upwood crashed. near Heesch, on S outskirts of Oss (MH - between 's-Hertogenbosch and Nijmegen), without trace (BCL). F/L RO Day DFC +, F/L T Treby MiD +, Day buried in Heesch Roman Cath Cem, no trace of Treby 23/24 March XD-D, Berlin, Serial Range KB325 - KB369. 45 Mosquito B.MkXX. Part of a batch of 245 delivered by De Havilland (Toronto) Canada. KB367 was one of two 139 Sqdn Mosquitoes lost on this operation. See: KB390. Airborne 2120 24Mar45 from Upwood. Cause of loss and crash-site not established. Crashed at Heesch (Noord-Brabant), on the southern outskirts of Oss. F/l day, whose parents lived in Johannesburg, is buried in Heesch Roman Catholic Cemetey. F/L Treby is commemorated on Panel 266 of the Runnymede Memorial. F/L R.O.Day DFC KIA F/L T.Treby MiD KIA F/L Day was killed on his 83rd operation. &quot; (Chorley via Lost Bombers) MH - Would a Mosquito hit by a 262 over Berlin have made it this far on return? Becker claimed two Mosquitos on the night in question. Missing (Berlin) 24.3.45 (Air Britain Serials)  Crashed Papendijk bij de Kopsteeg near Heesch (http://www.backtonormandy.org/overview/air-force-operations/airplanes-allies-and-axis-lost/Mosquito13421.html)  "/>
    <x v="0"/>
    <x v="34"/>
    <x v="152"/>
    <x v="34"/>
    <x v="0"/>
    <x v="34"/>
    <m/>
    <n v="3"/>
    <x v="42"/>
    <x v="0"/>
    <n v="1"/>
    <x v="0"/>
    <x v="15"/>
    <x v="1"/>
  </r>
  <r>
    <n v="6573"/>
    <s v="KB390"/>
    <x v="28"/>
    <n v="139"/>
    <x v="0"/>
    <x v="8"/>
    <n v="23"/>
    <s v="March"/>
    <x v="7"/>
    <s v="23/24 March 1945"/>
    <x v="1"/>
    <s v="23.03.1945 2121 139 to Berlin from Upwood F/L Searles had flown 93 sorties. Note name is SO Searles, not RO Searles as given in BCL.. Lost without trace (BCL ). F/L SO Searles DFC +, F/L NC Berrisford DFCbar +, No trace of Searles, Berrisford lies in Berlin 1939-45 War Cem F/L Searles is commemorated on panel 266 of Runnymede Memorial F/Lt Stanly Oliver Searles DFC Died 24th March 1945, In 139 Squadron. 94th sortie in Mosquito KB390 to Berlin. Nav. F/Lt. Norman Chesworth Berrisford DFC*. DFC awarded 13/8/43 whilst serving with 467 (RAAF) Squadron bar 29/3/46 w.e.f 23/3/45. Took off 2121 Upwood. F/L Searles is commemorated on panel 266 of Runnymede Memorial,while Fl Berrisford is buried in Berlin at the City's 1939-1945 war cemetery. The aircraft markings were XD-B. Claim by Fw. Karl-Heinz Becker of 10./NJG 11 Missing (Berlin) 24.3.45- (Air Britain Serials) Becker's claim was at 21.32 German time (http://www.manetec-10.de/apps/luftwaffe/base.nsf)"/>
    <x v="0"/>
    <x v="34"/>
    <x v="152"/>
    <x v="34"/>
    <x v="0"/>
    <x v="100"/>
    <m/>
    <n v="3"/>
    <x v="42"/>
    <x v="0"/>
    <n v="1"/>
    <x v="0"/>
    <x v="15"/>
    <x v="1"/>
  </r>
  <r>
    <n v="2746"/>
    <s v="MM740"/>
    <x v="25"/>
    <n v="406"/>
    <x v="0"/>
    <x v="5"/>
    <n v="23"/>
    <s v="March"/>
    <x v="7"/>
    <s v="23/24 March 1945"/>
    <x v="1"/>
    <s v="24.03.1945 Evening patrol 406 to Twente area from Manston missing. Lost without trace (FCL). F/O WF Kilpatrick +, F/O RAH Allen +, both buried in Weerslo Communal Cem 23/24 March 1945 (FCWDv5) Missing from night intruder to Twente 24.3.45 (Air Britain Serials) Came down at 2215, at Weerselo, 5km S from Gammelke (file of losses in Holland)"/>
    <x v="3"/>
    <x v="4"/>
    <x v="1"/>
    <x v="1"/>
    <x v="3"/>
    <x v="1"/>
    <m/>
    <n v="3"/>
    <x v="42"/>
    <x v="0"/>
    <n v="1"/>
    <x v="0"/>
    <x v="94"/>
    <x v="2"/>
  </r>
  <r>
    <n v="6583"/>
    <s v="MM804"/>
    <x v="25"/>
    <n v="151"/>
    <x v="0"/>
    <x v="17"/>
    <n v="23"/>
    <s v="March"/>
    <x v="7"/>
    <s v="23/24 March 1945"/>
    <x v="1"/>
    <s v="F/O Struthers with F/O Cooper were returning from a Bomber support operation when they spotted a train near Lippstadt. They attacked it, and an explosion occurred. The debris from the explosion hit the Mosquito, knocking out the compass, R/T, Air Speed Indicator and the hydraulics. The Mosquito crash landed at Manston but the crew were uninjured. (http://www.151squadron.org.uk/) 23/24 March 1945 (FCWDv5) Damaged by exploding train nr Lippstadt crashlanded at Manston 24.3.45 DBR (Air Britain Serials)"/>
    <x v="1"/>
    <x v="23"/>
    <x v="1"/>
    <x v="1"/>
    <x v="4"/>
    <x v="1"/>
    <m/>
    <n v="3"/>
    <x v="42"/>
    <x v="0"/>
    <n v="1"/>
    <x v="0"/>
    <x v="8"/>
    <x v="2"/>
  </r>
  <r>
    <n v="4112"/>
    <s v="HR434"/>
    <x v="12"/>
    <n v="235"/>
    <x v="0"/>
    <x v="12"/>
    <n v="24"/>
    <s v="March"/>
    <x v="7"/>
    <d v="1945-03-24T00:00:00"/>
    <x v="0"/>
    <s v="Shot down by U 249 (Kptlt. Kock) near Bergen. U Boat forced to return to port, RAF Sq. 235 (F/Lt. Williams) Coded Q (www.uboat.net) Mosquito &quot;2&quot; of 235 squadron was carrying out a reconnaissance patrol from Utsira and Utvaer, but failed to return. A report was later received of a Mosquito having beer shot down into the sea off Helliso. (http://www.scotshistoryonline.co.uk/sorties.html) Hellisøy is a lighthouse close to the south end of the island Fedje, at the northern approach to Bergen (if you have Google Earth, approx pos is 60.45.04N, 04.42.07E). Flt J. R. Williams is mentioned several times in Andy Bird's &quot;A Separate Little War&quot;. Andy writes about the incident 24th March (very shortened) that Williams and nav. Tom Flower was on patrol with &quot;Q&quot; 235 when they spotted a surfaced U-boat (U 249) and went in for an attack. They were shot down by the U-boats AA's and Flower perished. Williams managed to escape through the hatch and was picked up by the U-boat's crew and later transferred to a watching vessel, Vp 1703 &quot;Unitas&quot;. &quot;Unitas&quot; brought Williams to Bergen the next day, where he was taken over by armed guards, walked away from the pier and shot. A German priest was condemned to death by court martial for his protests against the execution of Flt Williams. (http://f16.parsimony.net/forum28300/messages/14794.htm) Missing 24.3.45 (Air Britain Serials)"/>
    <x v="0"/>
    <x v="29"/>
    <x v="1"/>
    <x v="1"/>
    <x v="1"/>
    <x v="1"/>
    <m/>
    <n v="3"/>
    <x v="42"/>
    <x v="0"/>
    <n v="1"/>
    <x v="0"/>
    <x v="97"/>
    <x v="3"/>
  </r>
  <r>
    <n v="6694"/>
    <s v="KB523"/>
    <x v="28"/>
    <s v="16OTU"/>
    <x v="0"/>
    <x v="7"/>
    <n v="24"/>
    <s v="March"/>
    <x v="7"/>
    <d v="1945-03-24T00:00:00"/>
    <x v="0"/>
    <s v="24/03/1945 Mosquito KB523 of 16 OTU belly landed at Milcombe. F/O P B Jackson RAAF was quite badly injured. (http://www.couplandbell.com/marg/crashes1945.htm) Engines cut bellylanded in field Milcombe Oxon. 24.3.45 (Air Britain Serials) 24.03.45 16 OTU. KB523 Engine cut at 9,000 feet and aircraft belly landed in a field in Milcombe village, Oxon, injuring one, one unhurt. (Mosquito Crash Log)"/>
    <x v="2"/>
    <x v="2"/>
    <x v="2"/>
    <x v="1"/>
    <x v="2"/>
    <x v="1"/>
    <m/>
    <n v="3"/>
    <x v="42"/>
    <x v="0"/>
    <n v="1"/>
    <x v="1"/>
    <x v="140"/>
    <x v="1"/>
  </r>
  <r>
    <n v="4633"/>
    <s v="NS711"/>
    <x v="18"/>
    <s v="USAAF"/>
    <x v="0"/>
    <x v="4"/>
    <n v="24"/>
    <s v="March"/>
    <x v="7"/>
    <d v="1945-03-24T00:00:00"/>
    <x v="0"/>
    <s v="During the airborne operation of 24 March 1945 a 25th BG Mosquito, escorted by eighth P-51 Mustangs of the 479th FG took off on a &quot;special mission&quot; in the airborne landing area. Despite its heavy escort, the Mosquito was mis-identified by a 36th FG Thunderbolt who promptly shot it down. My interest in this particular aircraft/crew is the special,captured, German IFF equipment. (Ron Putz) MACR 13437, 24 March 1945, 25 Group. 24.03.1945 Mosquito P.R. XVI, NS711, S. 25th BG, 654th BS. 1st Lt. Carrol B. Stubblefield O-740303 KIA, MACR 13437. a/c crashed at Messinghausen/Germany (Hans Ploes) Mosquito was on an H2X mission, flying ahead of the Eighth Air Force Bombers - intention was to lead the Mustangs to German fighters as they climbed to make their attack. Navigator was 1st Lt. James B. Richmonnd, Stubblefield was killed. (Martin Bowman - MH Bowman gets the wrong year in Osprey 9, should be '45 not '44. Also, H2X missions were apparently to prepare &quot;radar maps&quot; for use by the heavies, so the latter would be able to bomb through overcast) see NS752 March 24th, 1945 - USAAF Mosquito NS711. Misidentified and shot down by a USAAF P-47 of the 36th Fighter Group (9th Air Force) at about 1700 hours. The Thunderbolt pilot and his wingman climbed to engage from 17,000 feet. The Mosquito was at 18,500 feet when the pilot, Lt. Carroll B. Stubblefield, banked to present the national markings which were not recognized, probably again due to the lighting conditions. Stubblefield's plane also had a red tail to discourage attack by friendlies, but it's not clear if the ground attack pilots were briefed. The Mosquito had a top cover of eight P-51s of the 479th Fighter Group (8th Air Force) but they were unable to make radio contact with the P-47s until after the Mosquito was destroyed. The pilot was killed but the navigator, Lt. James B. Richmond, bailed out safely and was captured. Crash site near Brilon, Germany. (12 O'Clock High! Board) Coded S on 654th BS, 25th BG (Alex Smart) 479thFG P-51s were flying top cover for Mosquito, when two P-47s joined the P-51s and then dove on the Mosquito which was unarmed &amp; shot at it setting one engine afire, and exploded breaking into three pieces, one parachute was observed. The P-51s gave chase to the P-47s which had a yellow ring around the nose &amp; yellow tail &amp; had sqd markings of 7UV &amp; M70. the P-51 pilots made every effort to stop the P-47s pilots from shooting at the Mosquito, to the point of flying along side them &amp; telling them not to. The P-51s stayed with the P-47s untill the P-47s &amp; P-51 sqd leader landed at the P-47 base. No mention of P-47s pilots outcome on MACR. The P -47 Code 7U and Yellow markings were 23d FS , 36th FG (http://forum.armyairforces.com/m_148544/tm.htm) (Air Britain Serials)"/>
    <x v="0"/>
    <x v="14"/>
    <x v="138"/>
    <x v="1"/>
    <x v="4"/>
    <x v="1"/>
    <m/>
    <n v="3"/>
    <x v="42"/>
    <x v="0"/>
    <n v="1"/>
    <x v="0"/>
    <x v="33"/>
    <x v="0"/>
  </r>
  <r>
    <n v="7639"/>
    <s v="NT113"/>
    <x v="12"/>
    <s v="169/157"/>
    <x v="0"/>
    <x v="2"/>
    <n v="24"/>
    <s v="March"/>
    <x v="7"/>
    <d v="1945-03-24T00:00:00"/>
    <x v="0"/>
    <s v="To 5077M 24.3.45 (Air Britain Serials)"/>
    <x v="4"/>
    <x v="3"/>
    <x v="1"/>
    <x v="1"/>
    <x v="2"/>
    <x v="1"/>
    <m/>
    <n v="3"/>
    <x v="42"/>
    <x v="0"/>
    <n v="1"/>
    <x v="0"/>
    <x v="3"/>
    <x v="0"/>
  </r>
  <r>
    <n v="1012"/>
    <s v="TA394"/>
    <x v="22"/>
    <s v="157/85/157/169"/>
    <x v="0"/>
    <x v="2"/>
    <n v="24"/>
    <s v="March"/>
    <x v="7"/>
    <d v="1945-03-24T00:00:00"/>
    <x v="0"/>
    <s v="24.03.1945 1630 Ferry 169 from Swannington starboard engine failed at 100miles/h and undercarriage raised to stop. at Swannington airfield 1630 (BCL). W/O EG Jackson ok, , Crashed on take-off Swannington 24.3.45 (Air Britain Serials) 24.03.45 169 Sqn. TA394 Starboard- engine failed on take-off from Swannington aerodrome so pilot raised undercarriage to stop. Crew unhurt. (Mosquito Crash Log)"/>
    <x v="2"/>
    <x v="3"/>
    <x v="2"/>
    <x v="1"/>
    <x v="2"/>
    <x v="1"/>
    <m/>
    <n v="3"/>
    <x v="42"/>
    <x v="0"/>
    <n v="1"/>
    <x v="0"/>
    <x v="65"/>
    <x v="0"/>
  </r>
  <r>
    <n v="6236"/>
    <s v="NT121"/>
    <x v="12"/>
    <n v="169"/>
    <x v="0"/>
    <x v="2"/>
    <n v="24"/>
    <s v="March"/>
    <x v="7"/>
    <d v="1945-03-24T00:00:00"/>
    <x v="1"/>
    <s v="24.03.1945 2010 169 Bomber Support from Juvincourt port engine failed and undercarriage raised to stop. at Juvincourt airfield 2010 (BCL). P/O GF Cant ok, , Engine cut on take-off for patrol u/c raised to stop Juvincourt 24.3.45 (Air Britain Serials)"/>
    <x v="2"/>
    <x v="7"/>
    <x v="2"/>
    <x v="1"/>
    <x v="2"/>
    <x v="1"/>
    <m/>
    <n v="3"/>
    <x v="42"/>
    <x v="0"/>
    <n v="1"/>
    <x v="0"/>
    <x v="65"/>
    <x v="0"/>
  </r>
  <r>
    <n v="281"/>
    <s v="HJ923"/>
    <x v="2"/>
    <s v="TFU/8OTU/169/339/BSDU/54OTU"/>
    <x v="0"/>
    <x v="7"/>
    <n v="25"/>
    <s v="March"/>
    <x v="7"/>
    <d v="1945-03-25T00:00:00"/>
    <x v="0"/>
    <s v="Dived into ground Greenhill Roxburgh 25.3.45 (Air Britain Serials) 25.03.45 54 OTU. HJ923 Aircraft dived into ground at high speed almost vertical at Greenhill, Roxburgh, killing two. (Mosquito Crash Log) BALL, Cyril Dennis - F/O (Pilot) - possibly killed whilst flying in Mosquito II, HJ923 of No 54 OTU, which dived into the ground near Greenhill, Roxburghshire. (http://www.rafcommands.com/forum/showthread.php?18198-450325-Unaccounted-Airmen-25-03-1945)"/>
    <x v="2"/>
    <x v="2"/>
    <x v="52"/>
    <x v="1"/>
    <x v="2"/>
    <x v="1"/>
    <m/>
    <n v="3"/>
    <x v="42"/>
    <x v="0"/>
    <n v="1"/>
    <x v="1"/>
    <x v="115"/>
    <x v="2"/>
  </r>
  <r>
    <n v="3538"/>
    <s v="HR141"/>
    <x v="12"/>
    <n v="333"/>
    <x v="0"/>
    <x v="12"/>
    <n v="25"/>
    <s v="March"/>
    <x v="7"/>
    <d v="1945-03-25T00:00:00"/>
    <x v="0"/>
    <s v="Kpt. Ltn. Knut Skavhaugen and RAF navigator KIA, crashed off Bergen, aircraft KK-G, apparently shot down by aircraft of JG 5. (http://www.luftwaffe.no/Table2.htm) Mosquito &quot;G&quot; of 333 squadron, flown by: Lieutenant Commander K. Skavhaugen and Flying Officer A.H. Bobbett (http://www.scotshistoryonline.co.uk/sorties.html) Missing pres. shot down by Fw190s off Flado Is 25.3.45 (Air Britain Serials)"/>
    <x v="0"/>
    <x v="5"/>
    <x v="93"/>
    <x v="3"/>
    <x v="0"/>
    <x v="34"/>
    <m/>
    <n v="3"/>
    <x v="42"/>
    <x v="0"/>
    <n v="1"/>
    <x v="0"/>
    <x v="28"/>
    <x v="3"/>
  </r>
  <r>
    <n v="112"/>
    <s v="NS752"/>
    <x v="18"/>
    <s v="USAAF"/>
    <x v="0"/>
    <x v="4"/>
    <n v="25"/>
    <s v="March"/>
    <x v="7"/>
    <d v="1945-03-25T00:00:00"/>
    <x v="0"/>
    <s v="MACR 14054, 25 March 1945, 25 Group. 25.03.1945, Mosquito P.R. XVI, NS752, 25th BG, 653rd BS. 1st Lt. Bernard J. Boucher O-684253 POW, crashed Germany (exact place unknown) MACR 14054 (Hans Ploes) Navigator Louis Pessirilo,crew on Blue Stocking mission, both KIA. (Martin Bowman, Osprey 13) - see NS711: possibly confused by Franek Grabowski - Mosquito XVI of 653BS 25BG. Crew Lt. CA Stubblefield was killed, Lt. JB Richmond taken POW. The loss is covered with MACR 14054. (Franek Grabowski) Lost to a fighter, Pilot: Lt. Bernard J. Boucher POW, Nav: Lt. Louis Pessirilo KIA from Kings County Brooklyn NY., (Alex Smart) There is a claim at 20.50 hours by Oberleutnant Fehre of II./NJG 3 (Erich Brown) Time was 1641 (http://www.footnote.com/image/29031360/mosquitoes%7CMosquito/) Here is some information regarding the loss of Mosquito NS752 on 25 March from my copyright manuscript on the 25th BG. According to Major Roy Ellis-Brown, this is his best-case scenario of what transpired: (MH - Note there may also have been a claim by an Me 262 pilot of JG 7 for a Mosquito near Peenemuende on this date. According to the MACR, the route over enemy territory was to be 55 N 11 E to 52 N 11E, considerably to the east of Peenemuende.)_x000a__x000a_&quot;Lts. Bernard J. Boucher and Louis Pessirilo (NS752) left at 1448 hours on a WR _x000a_flight to the continent. Cloudy weather covered areas of Germany and the Mosquito descended to determine the exact altitude of cloud levels that were difficult to estimate. Unfortuantely during descent flak burst struck the starboard engine that erupted into an inferno streaming flames and black smoke. Before Boucher could feather or shut down the engine, the tail section received damage causing loss of directional control and the Mosquito entered a spiral descent. _x000a__x000a_&quot;Both crew members prepared to abandon the aircraft. Unfortuantely Pessirilo's chestpack slid loose from between his legs. Centrifugal force from the spiral forced it into the nose section. Lou bent down attempting to retrieve the pack but to no avail. The G-forces were too great to overcome. _x000a__x000a_&quot;Boucher jettisoned the top canopy hatch and started to climb up through it. Halfway out he observed Pessirilo struggling on the floor unsuccessfully. Now sitting on top and outside the canopy hatch, Boucher held on with both his legs inside the cockpit as the swirling aircraft and air currents pulled him outward. _x000a__x000a_&quot;Boucher looked inside as Lou glanced upward and shook his head 'NO' he could not reach the chestpack and waved for Boucher to go. Instead the pilot gave a handsignal to come up, then slapped his hand against his parachute harness. This indicated Pessirilo's only option to survive the impending disaster. _x000a__x000a_&quot;Slowly, Pessirilo managed to overcome the centrifugal force and climbed up from the floor, reached the top canopy opening and began to squeeze through. Boucher released one leg from the hatch opening while holding his other tightly inside bent against the canopy. Unable to remain erect, he lay back against the canopy and fuselage. _x000a__x000a_&quot;Pessirilo now made very effort to force himself through the tight opening with Boucher pulling from the outside. Having finally exited, he crawled out on to Boucher's body, slung both arms through and gripped tightly the parachute harness. Boucher wrapped both arms around Lou's upper body and one free leg around the lower section. He then released his other leg from the canopy and both men fell free from the aircraft. _x000a__x000a_&quot;Some days later Boucher slowly awakened, a POW in a hospital suffering from a severe concussion and amnesiac of what previously transpired. As he slowly recovered, minute recollections and flashes of insight of previous events helped overcome some memory loss to reach the following conclusion. _x000a__x000a_&quot;Upon releasing his leg from the canopy, he struck and bounced off either the tail section or wing and lost consciousness. His arms and legs automatically went limp from around Pessirilo who assumed correctly that Boucher was unconscious. To save themselves, Lou had to release one arm either fully or partially to pull the D-ring. Upon parachute release and without Boucher's arms or legs holding on to him, Pessirilo could not overcome the sudden jolt of canopy deployment and fell to his death. His action saved Boucher's life but cost him his own. _x000a__x000a_&quot;A letter from Group HQ informed the Pessirilo family that secrecy of the mission 'required parachutes not being worn'. In 1947, 1/Lt. Louis Pessirilo returned home for burial in the Jewish section of Long Island Cemetery, New York.&quot; _x000a__x000a_The loss of the Mosquito fits in well with the date and possibly the time frame of the nightfighter victory. Main problem is, if the Mosquito was shot down by the Luftwaffe, it was five hours after takeoff. Most Bluestocking weather recon missions were less than four hours. And Ellis-Brown thought the Mosquito was struck by flak. How accurately Boucher could remembered the events is unknown. _x000a_(Norman Malayney)_x000a__x000a_1/Lt.Bernard J.Boucher(P)and 1/Lt.Louis Pessirilo(N),crashed after take off from base AAF Station 336. _x000a_25th March 1945,14.48 hours,Mosquito Mk XVI,NS-752.Mission; Bluestocking 3/109,Weather recce.MACR 14054 (http://forum.armyairforces.com/1LtBoucher1LtPessirilo-m178792.aspx) (Air Britain Serials)   Came down at Hasselbach near Weyerbusch (http://www.forum.das-kriegsende.de/archive/index.php/thread-245.html)"/>
    <x v="0"/>
    <x v="1"/>
    <x v="1"/>
    <x v="1"/>
    <x v="1"/>
    <x v="1"/>
    <m/>
    <n v="3"/>
    <x v="42"/>
    <x v="0"/>
    <n v="1"/>
    <x v="0"/>
    <x v="33"/>
    <x v="0"/>
  </r>
  <r>
    <n v="7463"/>
    <s v="RF971"/>
    <x v="18"/>
    <n v="544"/>
    <x v="0"/>
    <x v="0"/>
    <n v="25"/>
    <s v="March"/>
    <x v="7"/>
    <d v="1945-03-25T00:00:00"/>
    <x v="0"/>
    <s v="Claim by unnamed pilot, likely of JG 7, near Peenemuende according to Czech website. Missing on mission to Swinemunde and Stettin. Took off RAF Benson 11:30 hrs 25/03/45 F/L S M MacKay F/O A S Lobban, Both PoW (Ross McNeill - http://forum.12oclockhigh.net/showthread.php?t=9730) Missing (Stettin) 25.3.45 (Air Britain Serials) &quot;Later on, one of the chappies I was in prison camp with was a navigator on a Mosquito, shot down by this jet in a power dive.&quot; (http://www.australiansatwarfilmarchive.gov.au/aawfa/interviews/1909.aspx?keywords=mosquito+-net) MH - Lobhan appears to have been the only navigator to be taken prisoner after having been shot down by a jet."/>
    <x v="0"/>
    <x v="34"/>
    <x v="160"/>
    <x v="35"/>
    <x v="0"/>
    <x v="34"/>
    <m/>
    <n v="3"/>
    <x v="42"/>
    <x v="0"/>
    <n v="1"/>
    <x v="0"/>
    <x v="27"/>
    <x v="0"/>
  </r>
  <r>
    <n v="5565"/>
    <s v="RS633"/>
    <x v="12"/>
    <n v="248"/>
    <x v="0"/>
    <x v="12"/>
    <n v="25"/>
    <s v="March"/>
    <x v="7"/>
    <d v="1945-03-25T00:00:00"/>
    <x v="0"/>
    <s v="Aircraft &quot;V&quot; of 248 squadron flown by; Flight lieutenant A. Mcleod and Warrant Officer N. Wheeley. (http://www.scotshistoryonline.co.uk/sorties.html) From ' A Seperate Little War' by Andy Bird. Flt Lt MacLead and W/O Wheeley were shot down by two Fw190s over Vilnesfjord on 25 March 1945. (Alex Crawford on RAF Commands Forum) Missing presumed shot down by fighters 70m W of Solund 25.3.45 (Air Britain Serials)"/>
    <x v="0"/>
    <x v="5"/>
    <x v="93"/>
    <x v="3"/>
    <x v="0"/>
    <x v="34"/>
    <m/>
    <n v="3"/>
    <x v="42"/>
    <x v="0"/>
    <n v="1"/>
    <x v="0"/>
    <x v="52"/>
    <x v="0"/>
  </r>
  <r>
    <n v="5778"/>
    <s v="PZ294"/>
    <x v="12"/>
    <s v="13OTU"/>
    <x v="0"/>
    <x v="7"/>
    <n v="25"/>
    <s v="March"/>
    <x v="7"/>
    <d v="1945-03-25T00:00:00"/>
    <x v="1"/>
    <s v="Swung on night take-off and hit trees Hampstead Norris 25.3.45 (Air Britain Serials) 25.03.45 13 OTU. PZ294 Swung and hit trees after overshoot at Hampstead Norris aerodrome, killing two. (Mosquito Crash Log) Possibly MUNDAY, Wilfred George - F/O (Pilot) - 174606 - RAFVR - Iver (St. Peter) Churchyard, Buckinghamshire.  NAYLOR, Michael Eric Philip - F/O(Nav/WoP) - 165913 - RAFVR - Oxford (Botley ) Cemetery, Oxfordshire. (http://www.rafcommands.com/forum/showthread.php?18198-450325-Unaccounted-Airmen-25-03-1945)"/>
    <x v="2"/>
    <x v="2"/>
    <x v="33"/>
    <x v="1"/>
    <x v="2"/>
    <x v="1"/>
    <m/>
    <n v="3"/>
    <x v="42"/>
    <x v="0"/>
    <n v="1"/>
    <x v="1"/>
    <x v="39"/>
    <x v="0"/>
  </r>
  <r>
    <n v="510"/>
    <s v="HR527"/>
    <x v="12"/>
    <s v="1FU/45"/>
    <x v="3"/>
    <x v="16"/>
    <n v="26"/>
    <s v="March"/>
    <x v="7"/>
    <d v="1945-03-26T00:00:00"/>
    <x v="0"/>
    <s v="Flew into ground attacking vehicles in Burma 26.3.45 (Air Britain Serials)_x000a__x000a_26-3-1945_x000a_No,45 Sqn_x000a_Mosquito FB.VI HR527_x000a__x000a_Took off Thazi at dawn to patrol in the vicinity of Toungoo. Failed to pull out of dive after attacking MT, flew into ground and blew up._x000a__x000a_1039475 W/O (Pilot) Alan HOLMES RAFVR +_x000a_1581189 Sgt (Nav.) William Arthur AUSTEN RAFVR +_x000a__x000a_Both men buried Rangoon War Cemetery. Joint grave 2. H. 12._x000a__x000a_HOLMES and AUSTEN were the last combat fatalities of No.45 Sqn during World War II._x000a__x000a_See:_x000a_The Flying Camels:The History of No.45 Sqn. RAF._x000a_Wg Cdr. Jefford,C.G MBE,BA,RAF (Retd.)_x000a_High Wycombe:Author,1995._x000a_pp.295,506,515 &amp; 518_x000a__x000a_Col. _x000a_(http://www.rafcommands.com/forum/showthread.php?11962-Details-for-these-Casualties-ex-pupils-of-Darlington-Grammar-School/page2)"/>
    <x v="0"/>
    <x v="8"/>
    <x v="1"/>
    <x v="1"/>
    <x v="4"/>
    <x v="1"/>
    <m/>
    <n v="3"/>
    <x v="42"/>
    <x v="0"/>
    <n v="1"/>
    <x v="0"/>
    <x v="86"/>
    <x v="3"/>
  </r>
  <r>
    <n v="7752"/>
    <s v="MM479"/>
    <x v="17"/>
    <s v="151/264"/>
    <x v="0"/>
    <x v="2"/>
    <n v="26"/>
    <s v="March"/>
    <x v="7"/>
    <d v="1945-03-26T00:00:00"/>
    <x v="0"/>
    <s v="U/c jammed belly-landed at Lille/Vendeville 26.3.45 (Air Britain Serials)"/>
    <x v="2"/>
    <x v="3"/>
    <x v="27"/>
    <x v="1"/>
    <x v="2"/>
    <x v="1"/>
    <m/>
    <n v="3"/>
    <x v="42"/>
    <x v="0"/>
    <n v="1"/>
    <x v="0"/>
    <x v="10"/>
    <x v="2"/>
  </r>
  <r>
    <n v="7133"/>
    <s v="PZ458"/>
    <x v="12"/>
    <n v="418"/>
    <x v="0"/>
    <x v="16"/>
    <n v="26"/>
    <s v="March"/>
    <x v="7"/>
    <d v="1945-03-26T00:00:00"/>
    <x v="0"/>
    <s v="First mentioned in ORB, 3/4 January 1945. Letter &quot;D&quot; from ORB. Possibly Flight Lieutenant (Pilot) Ralph Edward Naylor, Groesbeek Canadian War Cemetery. Caught fire and spun into ground 12m SW of Eindhoven 26.3.45 (Air Britain Serials)"/>
    <x v="2"/>
    <x v="3"/>
    <x v="38"/>
    <x v="1"/>
    <x v="2"/>
    <x v="1"/>
    <m/>
    <n v="3"/>
    <x v="42"/>
    <x v="0"/>
    <n v="1"/>
    <x v="0"/>
    <x v="30"/>
    <x v="0"/>
  </r>
  <r>
    <n v="1507"/>
    <s v="PF438"/>
    <x v="20"/>
    <s v="109/571"/>
    <x v="0"/>
    <x v="8"/>
    <n v="26"/>
    <s v="March"/>
    <x v="7"/>
    <s v="26/27 March 1945"/>
    <x v="1"/>
    <s v="26.03.1945 1859 571 to Berlin from Oakington landed and crashed into another Mosquito, probably RV315. at Oakington airfield 2324 (BCL). F/L HH Tattersall DF ok, F/L KCA Smith RCAF ok. 26/27 March, 8K-M, Berlin, &quot;Serial Range PF428 - PF469. 42 Mosquito B.MkXV1. Powered by Merlin 72/73 engines. part of a batch of 195 delivered by Percival Aircraft (Luton) between 15May44 and 5dec45. Airborne 1859 26Mar45 from Oakington. Landed back at base 2324 and ran into another Mosquito (RV315?) which had reported clear of the runway. F/L Tattersall had gained an immediate DFC, Gazetted 17Jan45, for his actions 1Jan45 attacking railway tunnels. F/L H.H.Tattersall DFC F/L K.C.A.Smith RCAF &quot; (Chorley via Lost Bombers) Collided with RV375 on landing Oakington 26.3.45 DBR (Air Britain Serials) 26.03.45 571 Sqn. PF438 Landed at Oakington, Cambs., collided with Mosquito RB375 which had told flying control he was clear of the runway. (Mosquito Crash Log)"/>
    <x v="2"/>
    <x v="7"/>
    <x v="19"/>
    <x v="1"/>
    <x v="2"/>
    <x v="1"/>
    <m/>
    <n v="3"/>
    <x v="42"/>
    <x v="0"/>
    <n v="1"/>
    <x v="0"/>
    <x v="90"/>
    <x v="6"/>
  </r>
  <r>
    <n v="7460"/>
    <s v="NT370"/>
    <x v="25"/>
    <n v="488"/>
    <x v="0"/>
    <x v="2"/>
    <n v="27"/>
    <s v="March"/>
    <x v="7"/>
    <d v="1945-03-27T00:00:00"/>
    <x v="0"/>
    <s v="MH - Picture exists of this aircraft crashed at B77 Gilze Rijen. Lost 27.3.45 (Air Britain Serials)"/>
    <x v="2"/>
    <x v="3"/>
    <x v="32"/>
    <x v="1"/>
    <x v="2"/>
    <x v="1"/>
    <m/>
    <n v="3"/>
    <x v="42"/>
    <x v="0"/>
    <n v="1"/>
    <x v="0"/>
    <x v="42"/>
    <x v="2"/>
  </r>
  <r>
    <n v="747"/>
    <s v="DZ599"/>
    <x v="4"/>
    <s v="692/627"/>
    <x v="0"/>
    <x v="8"/>
    <n v="27"/>
    <s v="March"/>
    <x v="7"/>
    <s v="27/28 March 1945"/>
    <x v="1"/>
    <s v="27.03.1945 1939 minelaying duties over Elbe River, Hamburg 627 Gardening from Woodhall Spa called formation leader that plane was about to ditch. no position given but believed to be into sea off Frisian islands 2201 (BCL). F/O WA Barnett RNZAF ok, F/S JA Day RAAF +, no trace of Day, Barnett described as safe. Apparently taken PoW according to Ross McNeill's Air Force PoW site - http://www.rafcommands.com/Air%20Force%20PoWs/RAF%20POWs%20Query%20B_1.html Hit by a flak ship after placing mines in the Elbe estuary. Ditched successfully but Day was unable to retrieve his dinghy from the cockpit - the automatic release for the two-man dinghy was disconnected and the manual release was underwater. Barnett drifted for three days before washing up on the island of Hooge. (Night After Night) F on 627 Squadron (www.lostbombers.co.uk) Missing from target marking over Elbe 28.3.45 (Air Britain Serials)"/>
    <x v="0"/>
    <x v="1"/>
    <x v="1"/>
    <x v="1"/>
    <x v="1"/>
    <x v="1"/>
    <m/>
    <n v="3"/>
    <x v="42"/>
    <x v="0"/>
    <n v="1"/>
    <x v="0"/>
    <x v="58"/>
    <x v="0"/>
  </r>
  <r>
    <n v="7606"/>
    <s v="HR206"/>
    <x v="12"/>
    <n v="605"/>
    <x v="0"/>
    <x v="16"/>
    <n v="27"/>
    <s v="March"/>
    <x v="7"/>
    <s v="27/28 March 1945"/>
    <x v="1"/>
    <s v="28.03.1945 Evening intruder 605 to Germany from Coxyde missing. Lost without trace (FCL). F/O R Wilson +, F/O F Thomson +, no known grave Was UP-M on 605 Squadron (Ian Piper: http://www.605squadron.co.uk/Squadron_aircraft.htm) Missing from night intruder mission 28.3.44 (Air Britain Serials)  27/28-3-1945,  No.605 Sqn,  Mosquito FB.VI, HR206:UP-M,  Failed to return from night intruder to Coelsfeld/Dulmen area.  155235 F/O (Pilot) Raymond William WILSON RAFVR +,  165310 F/O (R/O) Frank THOMPSON RAFVR + (of Minnesota,USA) Both commemorated on the Runnymede Memorial. See: 2TAF3/Shores &amp; Thomas, pp.468-9 (http://www.rafcommands.com/forum/showthread.php?17802-Mosquito-HR206-605-Sqdn-Missing)"/>
    <x v="3"/>
    <x v="4"/>
    <x v="1"/>
    <x v="1"/>
    <x v="3"/>
    <x v="1"/>
    <m/>
    <n v="3"/>
    <x v="42"/>
    <x v="0"/>
    <n v="1"/>
    <x v="0"/>
    <x v="22"/>
    <x v="3"/>
  </r>
  <r>
    <n v="676"/>
    <s v="KB354"/>
    <x v="13"/>
    <s v="608/139"/>
    <x v="0"/>
    <x v="8"/>
    <n v="27"/>
    <s v="March"/>
    <x v="7"/>
    <s v="27/28 March 1945"/>
    <x v="1"/>
    <s v="27.03.1945 1914 139 to Bremen from Upwood VHF radio failed and returned, fast approach ended in bomb dump. at Upwood airfield 2254 (BCL). F/O DW Rhys inj, F/O FJ Kennelly inj, 27/28 March 1945, Bremen, XD-C, Serial Range KB370 - KB699. 330 Mosquito B.MkXXV. Part of a batch of 400 delivered by De havilland (Toronto) Canada. KB354 was one of two 139 Sqdn Mosquitoes lost on this night in two separate operations. See: MM131. Airborne 1914 27Mar45 from Upwood. The VHF radio failed during the operation and on regaining base at 2254. F/O Rhys touched down up runway off a fast approach and ended up in the bomb dump. He escaped with shock and bruising and his navigator sustained fractures to both legs. F/O D.W.Rhys Inj F/O F.J.Kennelly Inj (Chorley via Lost Bombers) Overshot landing Upwood 27.3.45 DBR (Air Britain Serials) 27.03.45 139 Sqn. KB354 Overshot and crashed on landing at Upwood aerodrome, injuring two. (Mosquito Crash Log)"/>
    <x v="2"/>
    <x v="7"/>
    <x v="6"/>
    <x v="1"/>
    <x v="2"/>
    <x v="1"/>
    <m/>
    <n v="3"/>
    <x v="42"/>
    <x v="0"/>
    <n v="1"/>
    <x v="0"/>
    <x v="15"/>
    <x v="1"/>
  </r>
  <r>
    <n v="5726"/>
    <s v="MM131"/>
    <x v="20"/>
    <s v="571/139"/>
    <x v="0"/>
    <x v="8"/>
    <n v="27"/>
    <s v="March"/>
    <x v="7"/>
    <s v="27/28 March 1945"/>
    <x v="1"/>
    <s v="28.03.1945 1912 139 to Berlin from Upwood shot down by Me 262 of Lt. Jorg Czypionka of 10./NJG11 and crashed. N Brandenburg (BCL). Becker's claim was at 21.38 German time (http://www.manetec-10.de/apps/luftwaffe/base.nsf)   F/L AAJ Van Amsterdam DFC Vliegerkruis +, S/L HA Forbes DFC RCAF pow, no trace of Van Amsterdam. Coded XD-J (http://www.bomber-command.info/memnavforbes.htm) Our aircraft, a Mosquito Mk XVI (MM131) code XD-J, was hit without warning and went into an uncontrollable spiralling descent. Andre, as captain, gave the signal to bail out. The lower hatch, the normal emergency escape, was jammed and I motioned him to go out the upper hatch above his head. He did; I never saw him again. I followed, hesitating momentarily on the edge before sliding backwards off the wing. Much sooner than I expected I was on the ground, unhurt, in an open field. (http://www.bomber-command.info/memnavforbes.htm)_x000a__x000a_One of the night fighter squadrons defending Berlin at the time was 10./NJG-11, which mostly flew the Me262A single seat, non-radar jets. On the night of March 27, 1945, Leutnant Jorg Czypionka was 'scrambled' to intercept marauding Mosquitos. Directed into the general area by ground controllers, he was usually able to spot the enemy with the help of searchlights. But on this occasion, a Mosquito of 139 'Jamaica' Squadron passed within 200 feet of his nose! He immediately engaged and set its number two engine on fire. The navigator bailed out to captivity, but the pilot went down with the plane and was listed as 'missing in action.'_x000a__x000a_Shot down by flak at Doeberitz (Gordon Permann) Missing (Berlin) 28.3.45 (Air Britain Serials)_x000a__x000a_Czypionka's claim was at 20.50, German time  &quot;After my first two flights of the day at dusk, I flew my first sortie that same night. I was returning from this sortie, and was flying home, and my fuel reserve light was already on, so I wanted to go home straight. I was about ten or fifteen minutes from our airfield [MH - Burg bei Magdeburg] when all of a sudden a Mosquito crossed my way, just in front of my nose, less than ten meters away. He came from the right side in a diagonal angle and passed in front of my aircraft. It was pure coincidence. He was at exactly the same height, at the same time, so I followed him, and so I just decided to fire a burst into him as he came into my Revi. With a very strong armament of four [30mm] cannons, he went down.&quot; (http://books.google.com.au/books?id=l8aSAi70md0C&amp;pg=PA90&amp;lpg=PA90&amp;dq=Mosquito+%22me+109%22&amp;source=bl&amp;ots=1426iCXbbF&amp;sig=wvkdNha1rFnnc_QXVKNTz4fwG70&amp;hl=en&amp;sa=X&amp;ei=lYaNUfi4OYyhiQfmnIHwCQ&amp;ved=0CFIQ6AEwAw#v=onepage&amp;q=Mosquito%20%22me%20109%22&amp;f=false)"/>
    <x v="0"/>
    <x v="34"/>
    <x v="152"/>
    <x v="34"/>
    <x v="0"/>
    <x v="101"/>
    <m/>
    <n v="3"/>
    <x v="42"/>
    <x v="0"/>
    <n v="1"/>
    <x v="0"/>
    <x v="15"/>
    <x v="0"/>
  </r>
  <r>
    <n v="1037"/>
    <s v="PF466"/>
    <x v="20"/>
    <s v="139/692"/>
    <x v="0"/>
    <x v="8"/>
    <n v="27"/>
    <s v="March"/>
    <x v="7"/>
    <s v="27/28 March 1945"/>
    <x v="1"/>
    <s v="27.03.1945 1911 692 to Berlin from Graveley . Lost without trace (BCL). F/L ES Vale MiD +, F/O FJ Manning RCAF +, no further info. Claims for four mossies by Karl-Heinz Becker (2), Kurt Lamm, and one other pilot, according to Czech website citing Me 262 Combat Diary 27/28 March 1945, Berlin, P3-C, &quot;Serial Range PF428 - PF469. 42 Mosquito B.MkXV1. Powered by Merlin 72/73 engines. Part of a batch of 195 delivered by Percival aircraft (Luton) between 15May44 and 5Dec45. Airborne 1911 27Mar45 from Graveley. Lost without trace/ Both are commemorated on the Runnymede Memorial. F/l Vale, an Associate of the Chartered Institute, was flying his 70th operation. F/L E.S.Vale MiD KIA F/O F.J.Manning RCAF KIA &quot; (Chorley via Lost Bombers) Missing (Berlin) 28.3.45 (Air Britain Serials)  MH - &quot; Ab Weißewarthe verliert sich  die Spur &quot;, chapter title of a book on the air war in the Altmark  (http://d-nb.info/1008940097/04)by Jörg Helbig und Jörg Andreé.  (&quot;... und brennend abgestürzt&quot; : Flugzeugabsturzorte aus dem Zweiten Weltkrieg in Sachsen-Anhalt ; Rekonstruktion der Ereignisse - Spurensuche ; [Schicksale britischer und deutscher Flieger im Zweiten Weltkrieg] / Jörg Helbig ; Jörg Andreé )_x000a__x000a_Becker's claim was at 21.38 German time (http://www.manetec-10.de/apps/luftwaffe/base.nsf) _x000a__x000a_One of the night fighter squadrons defending Berlin at the time was 10./NJG-11, which mostly flew the Me262A single seat, non-radar jets. On the night of March 27, 1945, Leutnant Jorg Czypionka was 'scrambled' to intercept marauding Mosquitos. Directed into the general area by ground controllers, he was usually able to spot the enemy with the help of searchlights. But on this occasion, a Mosquito of 139 'Jamaica' Squadron passed within 200 feet of his nose! He immediately engaged and set its number two engine on fire. The navigator bailed out to captivity, but the pilot went down with the plane and was listed as 'missing in action.'_x000a__x000a_Shot down by flak at Doeberitz (Gordon Permann) Missing (Berlin) 28.3.45 (Air Britain Serials)_x000a__x000a_Czypionka's claim was at 20.50, German time  &quot;After my first two flights of the day at dusk, I flew my first sortie that same night. I was returning from this sortie, and was flying home, and my fuel reserve light was already on, so I wanted to go home straight. I was about ten or fifteen minutes from our airfield [MH - Burg bei Magdeburg] when all of a sudden a Mosquito crossed my way, just in front of my nose, less than ten meters away. He came from the right side in a diagonal angle and passed in front of my aircraft. It was pure coincidence. He was at exactly the same height, at the same time, so I followed him, and so I just decided to fire a burst into him as he came into my Revi. With a very strong armament of four [30mm] cannons, he went down.&quot; (http://books.google.com.au/books?id=l8aSAi70md0C&amp;pg=PA90&amp;lpg=PA90&amp;dq=Mosquito+%22me+109%22&amp;source=bl&amp;ots=1426iCXbbF&amp;sig=wvkdNha1rFnnc_QXVKNTz4fwG70&amp;hl=en&amp;sa=X&amp;ei=lYaNUfi4OYyhiQfmnIHwCQ&amp;ved=0CFIQ6AEwAw#v=onepage&amp;q=Mosquito%20%22me%20109%22&amp;f=false)_x000a__x000a_MH - Weißewarte (note spelling) is part of the city of Tangerhütte in the Alltmark Region, about 48 km directly west of Brandenburg, and about 17 km almost directly north of Burg bei Magdeburg._x000a__x000a_&quot;In March, 1945, an old buddy and a fellow squadron leader (named Kurt Welter), called me to ask if I would like to fly the Me 262. And I said of, course, I did. That same day, I was on a train to go to Burg, near Magdeburg, about 120 kilometers southwest of Berlin. It was about March 20, and when I arrived in the afternoon it was already getting dark._x000a__x000a_&quot;I came to this airfield and here was this aircraft. I knew we had the Me 262, but had not seen it. Standing in front of it, I thought, &quot;My God, this is unbelievable. This is the future! It is out of this word!_x000a__x000a_Czypionka stood in awe of the elegant triangular cross-section of the Me 262, its twin Jumo 004 engines hanging beneath the swept-back wings. He says he was told to have the chief mechanic explain everything about the aircraft and then report back._x000a__x000a_&quot;I sat in the aircraft for about 45 minutes while the chief mechanic explained about the temperatures, the engine revolutions and how to start the engine, where the instruments were. Because it was a Messerschmitt, the layout and instruments were arranged almost the same as a 109—electric on the right side and pneumatic things on the left side, and things like this.&quot;_x000a__x000a_Then Czypionka went to his commander’s bedroom, where he was shaving and preparing for his next night sortie, and was told to sit down and explain how to fly the jet around the airfield._x000a__x000a_&quot; I concentrated and told him every movement I would do. In between he had some questions like ‘Now we have to switch the tanks’, and I told him how it was done. Then it was ‘Undercarriage…emergency…’ and things like this. When I had answered all his questions he said, ‘Now go off and fly.’_x000a__x000a_Czypionka says he returned to the airfield, the mechanic started the Me 262’s engines and Jorg took off. He made two circuits of the airfield and made perfect landings, amazed at the aircraft’s speed and smoothness in flight, and its relative silence from inside the cockpit. He had made his transition to the jet._x000a__x000a_Returning from Berlin one night after an interdiction mission, Czypionka noted a fuel warning light was on, a warning he had about 15 minutes worth of fuel in the Me 262’s tanks. He was flying at about 6,000 meters (20,000 feet) when a Mosquito at the same altitude suddenly crossed just in front of him._x000a__x000a_&quot;Had I been half a second earlier, I would have hit him or he would have hit me. We would have collided. Imagine, in this big sky, exactly the same altitude, the same time._x000a__x000a_&quot;I followed the flames from the exhaust pipes as he flew slow esses home. He didn’t suspect anything; he didn’t know I was there._x000a__x000a_I followed these lights and I thought, ‘What should I do. Should I shoot at him or should I not. The war was almost over. Two people sitting in this aircraft. If I shoot at him, they’re gone. Maybe they have family…’_x000a__x000a_&quot;But then, I said, ’Well, he comes from Berlin and he dropped a bomb there and maybe killed hundreds of people with just one bomb. Try it.’_x000a__x000a_&quot;I shot a burst at the Mosquito when it came into my gun sight and down she went.&quot;_x000a__x000a_The armament of an Me 262 was phenomenal—four 30mm cannons in its nose—and a short burst on target at close range promised jolting explosions, no matter whether the targeted aircraft was made of aluminum or plywood, as was the Mosquito._x000a__x000a_Czypionka says his radar controller confirmed the British bomber as having been shot down_x000a__x000a__x000a_http://www.goldengatewing.org/proptalk/ ... cfm?ID=135"/>
    <x v="0"/>
    <x v="34"/>
    <x v="152"/>
    <x v="34"/>
    <x v="0"/>
    <x v="100"/>
    <m/>
    <n v="3"/>
    <x v="42"/>
    <x v="0"/>
    <n v="1"/>
    <x v="0"/>
    <x v="66"/>
    <x v="6"/>
  </r>
  <r>
    <n v="3062"/>
    <s v="RV326"/>
    <x v="20"/>
    <s v="105/571"/>
    <x v="0"/>
    <x v="8"/>
    <n v="27"/>
    <s v="March"/>
    <x v="7"/>
    <s v="27/28 March 1945"/>
    <x v="1"/>
    <s v="27.03.1945 1907 571 to Berlin from Oakington crashed. into cornfield at Zevenhuisen, 25km SW Groningen 1945 (BCL). F/O GD Hudson AFC RNZAF +, F/O MG Gant RCAF +, both buried in Leek (Zevenhuisen) Gen Cem Claims for three mossies by Karl-Heinz Becker - could the mossie have limped this far? Was there any communication? Collided with MM202 of 571 Squadron flown by F/L L.G. Smith and Bill Lane, according to an article in the newsletter of the Mosquito Aircrew Association Number 27. Smith's aircraft suffered damage to the starboard airscrew but was able to return. Was V on 128 (sic) Squadron on 27/28 February whein F/L L.G. Smith believed he collided with another aircraft. He lost his starboard propellor, the starboard engine was set afire, and the aircraft did a half-spin, however he was able to crash land at Woodbridge. (Mosquito) During the evening of 27 March 1945 at approximately between the hours of 1945 - 2000 two Mosquitos (RV326 &amp; MM202) collided, MM202 from below, 15.5 miles SW of Zevenhuizen, Netherlands en route to Berlin. RV3266 (F/O.GD Hudson. AFC RNZAF / F/O. M.G.Gant. RCAF) crashed and were both killed. MM202 (F/Lt. L.G.Smith. DFC RNZAF / Wt. Off. W.Lane DFC) sheared the starboard propellor among other serious damage which denied them the opportunity to bail out., they made a perfect landing at the emergency drome at Woodbridge. On 27 March 1945, F/O Hudson and F/O Maurice George Gant took of in mosquito BXVI RV326/L for a mission to Berlin. This was F/O Hudson's 13th mission and all but one had been to Berlin. He had a total of 1348 flying hours. The mosquito took off at 19.07. While flying over the Netherlands on the way to Berlin their plane collided with mosquito MM202, flown by F/L Leicester Smith and navigator F/O Bill Lane, also from 571 Squadron. F/L Smith later told that their mosquito lost a propeller. He put the mossie into a dive to extinguish the fire, in which he succeeded. He then flew the plane back to England where he landed at Woodbridge. Around 19.45 the plane of F/O Hudson and F/O Gant crashed onto the land belonging to Mr. Buist, bordering the woods at Zevenhuizen. Both F/O Hudson and F/O Gant were killed and are buried in Zevenhuizen. They are buried together with a number of resistance fighters. F/O Hudson was 26. He was awarded the Air Force Cross. (http://www.basher82.nl/Data/zevenhuizen/hudson.htm) Missing (Berlin) 28.3.45 (Air Britain Serials)"/>
    <x v="0"/>
    <x v="13"/>
    <x v="1"/>
    <x v="1"/>
    <x v="4"/>
    <x v="1"/>
    <m/>
    <n v="3"/>
    <x v="42"/>
    <x v="0"/>
    <n v="1"/>
    <x v="0"/>
    <x v="90"/>
    <x v="0"/>
  </r>
  <r>
    <n v="6166"/>
    <s v="HK136"/>
    <x v="2"/>
    <n v="256"/>
    <x v="1"/>
    <x v="2"/>
    <n v="28"/>
    <s v="March"/>
    <x v="7"/>
    <d v="1945-03-28T00:00:00"/>
    <x v="0"/>
    <s v="SOC 28.3.45 (Air Britain Serials)"/>
    <x v="4"/>
    <x v="3"/>
    <x v="1"/>
    <x v="1"/>
    <x v="2"/>
    <x v="1"/>
    <m/>
    <n v="3"/>
    <x v="42"/>
    <x v="0"/>
    <n v="1"/>
    <x v="0"/>
    <x v="32"/>
    <x v="2"/>
  </r>
  <r>
    <n v="5008"/>
    <s v="HP979"/>
    <x v="12"/>
    <s v="1FU"/>
    <x v="0"/>
    <x v="10"/>
    <n v="28"/>
    <s v="March"/>
    <x v="7"/>
    <d v="1945-03-28T00:00:00"/>
    <x v="0"/>
    <s v="SOC 28.3.45 (Air Britain Serials)"/>
    <x v="4"/>
    <x v="3"/>
    <x v="1"/>
    <x v="1"/>
    <x v="2"/>
    <x v="1"/>
    <m/>
    <n v="3"/>
    <x v="42"/>
    <x v="0"/>
    <n v="1"/>
    <x v="1"/>
    <x v="123"/>
    <x v="3"/>
  </r>
  <r>
    <n v="1615"/>
    <s v="LR251"/>
    <x v="12"/>
    <s v="301FTU/82"/>
    <x v="3"/>
    <x v="16"/>
    <n v="28"/>
    <s v="March"/>
    <x v="7"/>
    <d v="1945-03-28T00:00:00"/>
    <x v="0"/>
    <s v="SOC 28.3.45 (Air Britain Serials)"/>
    <x v="4"/>
    <x v="3"/>
    <x v="1"/>
    <x v="1"/>
    <x v="2"/>
    <x v="1"/>
    <m/>
    <n v="3"/>
    <x v="42"/>
    <x v="0"/>
    <n v="1"/>
    <x v="0"/>
    <x v="111"/>
    <x v="0"/>
  </r>
  <r>
    <n v="3632"/>
    <s v="MM493"/>
    <x v="17"/>
    <n v="264"/>
    <x v="0"/>
    <x v="2"/>
    <n v="28"/>
    <s v="March"/>
    <x v="7"/>
    <d v="1945-03-28T00:00:00"/>
    <x v="0"/>
    <s v="There are actually two Form 1180s, as MM493 had an accident/incident on 5th March 1945, at B.51 Lille-Vendeville. The accident card is difficult to read, I decipher the following :_x000a_At 0415 hrs, after a defensive patrol F/L N.K.G. BARKER landed with single engine propeller feathered, and ? caught ? runway light, aircraft nose tipped in soft ground._x000a_Pilot overshot runway misunderstood ??? and continued to roll on when he had reached end of runway. starboard engine coolant lead at ??? joint caused by ? thermostat ? movement during oil cooler change._x000a_Pilot confused ??? ??? off runway._x000a_Soft muddy ground 15 yards beyong runway caused nose tip._x000a_night ??? did not help aircraft._x000a__x000a_So the Mosquito was repaired, and lost 3 weeks later._x000a__x000a_Then on 28th March 1945, pilot Flying Officer A. RECINA, 147601, 328 flying hours in total, 75 on type, 77 hours at night in total, including 34 on type._x000a_They were two in the aircraft, 1 killed, 1 I(s). I stand for injured. The other letters are K (killed), M (missing), I (Injured), I(s), Injured and safe ?, U (unknown)._x000a_The accident occured at 15:30 hours. N.F.T. and ? air camera ?_x000a_Spun into ground out of cloud, and burnt out._x000a_failed to recover from spin in cloud._x000a_Aircraft was out of control_x000a_Pilot unable ?to? use of instruments to recover from spis. May have lost control through slipstream of ???? at cloud tops._x000a_lots control of aircraft in cloud and spun._x000a_Navigator bailed out successfully but injured. Lost control on instrument._x000a_aircraft crashed and caught fire._x000a__x000a_I also have the form 78 for that Mosquito : 10 M.U. 1st March 1944, 264 Squadron on 18th March 1944, 28th March 1945 FA E burnt (Flying accident, category E = total loss). It's a pity the total flying hours of the airframe is not stated in the movement card. No mention of any accident or repairs. Just 3 lines._x000a_(http://www.rafcommands.com/forum/showthread.php?t=5859) Spun into ground out of cloud on air test nr Ath Belgium 28.3.45 (Air Britain Serials)"/>
    <x v="2"/>
    <x v="2"/>
    <x v="62"/>
    <x v="1"/>
    <x v="2"/>
    <x v="1"/>
    <m/>
    <n v="3"/>
    <x v="42"/>
    <x v="0"/>
    <n v="1"/>
    <x v="0"/>
    <x v="10"/>
    <x v="2"/>
  </r>
  <r>
    <n v="1582"/>
    <s v="HP976"/>
    <x v="12"/>
    <s v="1FU/FE"/>
    <x v="3"/>
    <x v="16"/>
    <n v="29"/>
    <s v="March"/>
    <x v="7"/>
    <d v="1945-03-29T00:00:00"/>
    <x v="0"/>
    <s v="SOC 29.3.45 (Air Britain Serials)"/>
    <x v="4"/>
    <x v="3"/>
    <x v="1"/>
    <x v="1"/>
    <x v="2"/>
    <x v="1"/>
    <m/>
    <n v="3"/>
    <x v="42"/>
    <x v="0"/>
    <n v="1"/>
    <x v="0"/>
    <x v="91"/>
    <x v="3"/>
  </r>
  <r>
    <n v="3480"/>
    <s v="HR297"/>
    <x v="12"/>
    <s v="151/54OTU"/>
    <x v="0"/>
    <x v="7"/>
    <n v="29"/>
    <s v="March"/>
    <x v="7"/>
    <d v="1945-03-29T00:00:00"/>
    <x v="0"/>
    <s v="Lost power on overshoot swung and crashed Charterhall 29.3.45 (Air Britain Serials) 29.03.45 54 OTU. HR297 Overshot on landing and crashed one mile south of Charterhall aerodrome killing one. (Mosquito Crash Log) COLE, Thomas John - F/L - 125484 - RAFVR - St. Budeaux Churchyard &amp; Extension, Plymouth, Devon. [ Mosquito FB.VI - HR297 - 54 OTU ]. (http://www.rafcommands.com/forum/showthread.php?18222-450329-Unaccounted-Airmen-29-03-1945)"/>
    <x v="2"/>
    <x v="2"/>
    <x v="2"/>
    <x v="1"/>
    <x v="2"/>
    <x v="1"/>
    <m/>
    <n v="3"/>
    <x v="42"/>
    <x v="0"/>
    <n v="1"/>
    <x v="1"/>
    <x v="115"/>
    <x v="3"/>
  </r>
  <r>
    <n v="2842"/>
    <s v="HR388"/>
    <x v="12"/>
    <s v="1FU/45/82"/>
    <x v="3"/>
    <x v="16"/>
    <n v="29"/>
    <s v="March"/>
    <x v="7"/>
    <d v="1945-03-29T00:00:00"/>
    <x v="0"/>
    <s v="Caught fire in air and crashed 25m NNE of Myingyan 29.3.45 (Air Britain Serials) See HR489"/>
    <x v="2"/>
    <x v="3"/>
    <x v="38"/>
    <x v="1"/>
    <x v="2"/>
    <x v="1"/>
    <m/>
    <n v="3"/>
    <x v="42"/>
    <x v="0"/>
    <n v="1"/>
    <x v="0"/>
    <x v="111"/>
    <x v="3"/>
  </r>
  <r>
    <n v="2624"/>
    <s v="HR489"/>
    <x v="12"/>
    <s v="1FU/82"/>
    <x v="3"/>
    <x v="16"/>
    <n v="29"/>
    <s v="March"/>
    <x v="7"/>
    <d v="1945-03-29T00:00:00"/>
    <x v="0"/>
    <s v="Was E on 82 Sqn (The Mossie 29) Caught fire and crashed S of Allagappa 29.3.45 (Air Britain Serials) See HR388"/>
    <x v="2"/>
    <x v="3"/>
    <x v="38"/>
    <x v="1"/>
    <x v="2"/>
    <x v="1"/>
    <m/>
    <n v="3"/>
    <x v="42"/>
    <x v="0"/>
    <n v="1"/>
    <x v="0"/>
    <x v="111"/>
    <x v="3"/>
  </r>
  <r>
    <n v="4963"/>
    <s v="LR468"/>
    <x v="14"/>
    <s v="60 SAAF"/>
    <x v="1"/>
    <x v="0"/>
    <n v="29"/>
    <s v="March"/>
    <x v="7"/>
    <d v="1945-03-29T00:00:00"/>
    <x v="0"/>
    <s v="SOC 29.3.45 (Air Britain Serials)"/>
    <x v="4"/>
    <x v="3"/>
    <x v="1"/>
    <x v="1"/>
    <x v="2"/>
    <x v="1"/>
    <m/>
    <n v="3"/>
    <x v="42"/>
    <x v="0"/>
    <n v="1"/>
    <x v="0"/>
    <x v="34"/>
    <x v="0"/>
  </r>
  <r>
    <n v="2995"/>
    <s v="MM470"/>
    <x v="17"/>
    <s v="301FTU/256"/>
    <x v="1"/>
    <x v="2"/>
    <n v="29"/>
    <s v="March"/>
    <x v="7"/>
    <d v="1945-03-29T00:00:00"/>
    <x v="0"/>
    <s v="SOC 29.3.45 (Air Britain Serials)"/>
    <x v="4"/>
    <x v="3"/>
    <x v="1"/>
    <x v="1"/>
    <x v="2"/>
    <x v="1"/>
    <m/>
    <n v="3"/>
    <x v="42"/>
    <x v="0"/>
    <n v="1"/>
    <x v="0"/>
    <x v="32"/>
    <x v="2"/>
  </r>
  <r>
    <n v="7772"/>
    <s v="NS814"/>
    <x v="18"/>
    <n v="540"/>
    <x v="0"/>
    <x v="0"/>
    <n v="29"/>
    <s v="March"/>
    <x v="7"/>
    <d v="1945-03-29T00:00:00"/>
    <x v="0"/>
    <s v="Engine cut on take-off bellylanded Benson 29.3.45 SOC (Air Britain Serials) 29.03.45 540 Sqn. NS814 On take-off from Benson at fifty feet, lost power, landed straight ahead with undercarriage retracted. (Mosquito Crash Log)"/>
    <x v="2"/>
    <x v="3"/>
    <x v="2"/>
    <x v="1"/>
    <x v="2"/>
    <x v="1"/>
    <m/>
    <n v="3"/>
    <x v="42"/>
    <x v="0"/>
    <n v="1"/>
    <x v="0"/>
    <x v="16"/>
    <x v="0"/>
  </r>
  <r>
    <n v="3451"/>
    <s v="NT249"/>
    <x v="25"/>
    <s v="1FU/416US"/>
    <x v="1"/>
    <x v="5"/>
    <n v="29"/>
    <s v="March"/>
    <x v="7"/>
    <s v="29/30 March 1945"/>
    <x v="1"/>
    <s v="MACR 13453, 30 March 1945, 416 Group (sic) 30 March 1945. Lts. Blake and Galowich in NT249/G failed to return from an airdrome intruder mission last night. They took off with the intention of patrolling Bergamo airdrome. (Norman Malayney) US documents say patrol target was Verona airfield, took off 0217. Eldon W. Blake and Max W. Galowich. (http://www.footnote.com/image/41939952/mosquitoes%7CMosquito/) Missing 29.3.45 (Air Britain Serials)"/>
    <x v="3"/>
    <x v="4"/>
    <x v="1"/>
    <x v="1"/>
    <x v="3"/>
    <x v="1"/>
    <m/>
    <n v="3"/>
    <x v="42"/>
    <x v="0"/>
    <n v="1"/>
    <x v="0"/>
    <x v="139"/>
    <x v="2"/>
  </r>
  <r>
    <n v="7467"/>
    <s v="KB434"/>
    <x v="28"/>
    <s v="608/139"/>
    <x v="0"/>
    <x v="8"/>
    <n v="30"/>
    <s v="March"/>
    <x v="7"/>
    <d v="1945-03-30T00:00:00"/>
    <x v="0"/>
    <s v="To 5095M 30.3.45 (Air Britain Serials)"/>
    <x v="4"/>
    <x v="3"/>
    <x v="1"/>
    <x v="1"/>
    <x v="2"/>
    <x v="1"/>
    <m/>
    <n v="3"/>
    <x v="42"/>
    <x v="0"/>
    <n v="1"/>
    <x v="0"/>
    <x v="15"/>
    <x v="1"/>
  </r>
  <r>
    <n v="4283"/>
    <s v="MM396"/>
    <x v="18"/>
    <s v="140/544"/>
    <x v="0"/>
    <x v="0"/>
    <n v="30"/>
    <s v="March"/>
    <x v="7"/>
    <d v="1945-03-30T00:00:00"/>
    <x v="0"/>
    <s v="HAYS DFC, Flying Officer RAYMOND MORRIS: RCAF J/88928: Pilot 544 Squadron. Message logged 31st May 2001: Born 1913 in Ashland, Oregon; home in Long Beach, California. Trained at No.6 ITS, No.20 EFTS and No.16 SFTS. Commissioned July 1944. Killed in action Friday 30th March 1945 (Mosquito MM386). (MH - Should be MM396). Age 31. Additional Information: Son of Mr. and Mrs. Lorenzo D. Hays; husband of Beatrice Hays, of Chester-le-street, Co. Durham. Buried in OXFORD (BOTLEY) CEMETERY, Oxfordshire, United Kingdom Grave Reference/Panel Number: Plot H/1. Grave 228. Navigator was &quot;Lofty&quot; South (Osprey 13) 30 March 1945 – Form 541 – “MOSQUITO XVI NS396 P/O R.M. HAYS DFC F/LT D. SOUTH OPS.PR. 106G.5145 Time Up 14.30 Objective:- Targets in Denmark and Baltic areas. Result:- Aircraft crashed on take off. Crew killed.” (MH - pilot should apparently be F/O, from Form 217, in AIR 27/2028, posted by Pierre Renier on RAF Commands Forum Board)  _x000a__x000a_HAYS, P/O Raymond Morris (J88928) - Distinguished Flying Cross - No.544 Squadron (deceased) - Award effective 24 April 1945 as per London Gazette of that date and AFRO 918/45 dated 1 June 1945. American in the RCAF. Born 1913 in Ashland, Oregon; home in Long Beach, California. Trained at No.6 ITS, No.20 EFTS and No.16 SFTS. Commissioned July 1944. Killed in action 30 March 1945 (Mosquito MM386); buried in United Kingdom._x000a__x000a_This officer was the pilot of an aircraft detailed for a reconnaissance covering the Leipzig area in March 1945. Whilst over the target, two enemy fighters attempted to close in. Pilot Officer Hays took violent evading action. Much height was lost. At this stage another enemy aircraft joined the fight. Pilot Officer Hays manoeuvred with great skill and although his aircraft was hit he succeeded in evading the attackers. The starboard engine had been badly damaged but course was set for home. Later on the return flight the aircraft was attacked by another fighter. Pilot Officer Hays manoeuvred with superb skill. Although the aircraft sustained further damage and the navigator was wounded, this pilot succeeded in evading the fighter. He afterwards flew to a landing ground in Allied territory. This officer, who has completed many sorties, has consistently shown courage and resolution. (Hugh Halliday's database of RCAF awards) Stalled on take-off and crash-landed Benson 30.3.45 DBF (Air Britain Serials) 30.03.45 544 Sqn. MM396 Stalled on take-off and crashed one mile south of Benson, killing two. (Mosquito Crash Log)"/>
    <x v="2"/>
    <x v="7"/>
    <x v="18"/>
    <x v="1"/>
    <x v="2"/>
    <x v="1"/>
    <m/>
    <n v="3"/>
    <x v="42"/>
    <x v="0"/>
    <n v="1"/>
    <x v="0"/>
    <x v="27"/>
    <x v="0"/>
  </r>
  <r>
    <n v="1434"/>
    <s v="NT219"/>
    <x v="12"/>
    <s v="132OTU/8OTU"/>
    <x v="0"/>
    <x v="7"/>
    <n v="30"/>
    <s v="March"/>
    <x v="7"/>
    <d v="1945-03-30T00:00:00"/>
    <x v="0"/>
    <s v="Stalled on approach and side-slipped into ground Haverfordwest 30.3.45 (Air Britain Serials) 30.03.45 8 OTU. NT219 Stalled on approach to Haverfordwest aerodrome. Crew unhurt. (Mosquito Crash Log)"/>
    <x v="2"/>
    <x v="2"/>
    <x v="29"/>
    <x v="1"/>
    <x v="2"/>
    <x v="1"/>
    <m/>
    <n v="3"/>
    <x v="42"/>
    <x v="0"/>
    <n v="1"/>
    <x v="1"/>
    <x v="37"/>
    <x v="0"/>
  </r>
  <r>
    <n v="4387"/>
    <s v="RF606"/>
    <x v="12"/>
    <n v="235"/>
    <x v="0"/>
    <x v="12"/>
    <n v="30"/>
    <s v="March"/>
    <x v="7"/>
    <d v="1945-03-30T00:00:00"/>
    <x v="0"/>
    <s v="T’ / 235 (F/Lt. Knowles †), hit high tension wires. _x000a__x000a_During this ultra low level attack, Mosquito &quot;T&quot; of 235 squadron was seen to be on fire and crashed into a wood west of Borgass. It is believed that the aircraft struck high-tension cables whilst diving on the target. Both crewmembers, Flight Lieutenant W. Knowles and Flight Sergeant L. Thomas, are buried in Northern Cemetery, Skien. Information update from Flight Lieutenant John Milsom 2005 - My 35mm wing camera recorded the explosion of A/c T-235 when it hit the ground. The pilot, Fl/Lt W. Knowles, had the presence of mind and concern for those following him into the attack to warn on VHF the existence of the high tension line on shore from the harbour before hitting the ground - probably saving lives. (http://www.scotshistoryonline.co.uk/sorties.html) Shot down by flak Skenseiv 30.3.45 (Air Britain Serials)"/>
    <x v="0"/>
    <x v="8"/>
    <x v="1"/>
    <x v="1"/>
    <x v="4"/>
    <x v="1"/>
    <m/>
    <n v="3"/>
    <x v="42"/>
    <x v="0"/>
    <n v="1"/>
    <x v="0"/>
    <x v="97"/>
    <x v="3"/>
  </r>
  <r>
    <n v="2386"/>
    <s v="RF847"/>
    <x v="12"/>
    <s v="6FP"/>
    <x v="0"/>
    <x v="10"/>
    <n v="30"/>
    <s v="March"/>
    <x v="7"/>
    <d v="1945-03-30T00:00:00"/>
    <x v="0"/>
    <s v="Abandoned when aircraft was believed to be on fire 10m SE of Jedburgh Roxburgh 30.3.45 (Air Britain Serials)"/>
    <x v="2"/>
    <x v="2"/>
    <x v="65"/>
    <x v="1"/>
    <x v="2"/>
    <x v="1"/>
    <m/>
    <n v="3"/>
    <x v="42"/>
    <x v="0"/>
    <n v="1"/>
    <x v="1"/>
    <x v="159"/>
    <x v="3"/>
  </r>
  <r>
    <n v="7290"/>
    <s v="RV341"/>
    <x v="20"/>
    <s v="109/578/692"/>
    <x v="0"/>
    <x v="8"/>
    <n v="30"/>
    <s v="March"/>
    <x v="7"/>
    <s v="30/31 March 1945"/>
    <x v="1"/>
    <s v="30.03.1945 1951 692 to Berlin from Graveley . Lost without trace (BCL). F/S W Campey +, F/S J Rabiner RCAF +, no further info Claim for no fewer than four(!) Mossies this night by Welter, only one lost. Account in Osprey's &quot;Me 262 Aces&quot; relates one claim for a Mosquito shot down after two passes, followed down to the ground by searchlights, at about 21:30 German time. &quot;German Jet Aces of WWII&quot; reproduces a combat report from Karl-Heinz Becker, indicating that after an initial firing pass which the Mosquito evaded by climbing to port, he attacked a second time against the Mossie above and to starboard, He observed multiple hits on the fuselage and the starboard wing. The Mossie went straight down, followed by searchlights, to crash at 2152 at FG5/5.. Missing (Berlin) 31.3.45 (Air Britain Serials) Airborne 1951 30Mar45 from Graveley. Lost without trace. They are commemorated on Panels 270 and 282 of the Runnymede Memorial. F/S W.Campey KIA F/S J.Rabiner RCAF KIA &quot;  (Chorley via Lost Bombers) Becker's claim was at 21.52 German time (http://www.manetec-10.de/apps/luftwaffe/base.nsf)"/>
    <x v="0"/>
    <x v="34"/>
    <x v="152"/>
    <x v="34"/>
    <x v="0"/>
    <x v="100"/>
    <m/>
    <n v="3"/>
    <x v="42"/>
    <x v="0"/>
    <n v="1"/>
    <x v="0"/>
    <x v="66"/>
    <x v="0"/>
  </r>
  <r>
    <n v="823"/>
    <s v="HP980"/>
    <x v="12"/>
    <s v="1FU/FE"/>
    <x v="3"/>
    <x v="16"/>
    <n v="31"/>
    <s v="March"/>
    <x v="7"/>
    <d v="1945-03-31T00:00:00"/>
    <x v="0"/>
    <s v="SOC 31.3.45 (Air Britain Serials)"/>
    <x v="4"/>
    <x v="3"/>
    <x v="1"/>
    <x v="1"/>
    <x v="2"/>
    <x v="1"/>
    <m/>
    <n v="3"/>
    <x v="42"/>
    <x v="0"/>
    <n v="1"/>
    <x v="0"/>
    <x v="91"/>
    <x v="3"/>
  </r>
  <r>
    <n v="2578"/>
    <s v="TA226"/>
    <x v="22"/>
    <s v="1 OADU"/>
    <x v="0"/>
    <x v="10"/>
    <n v="31"/>
    <s v="March"/>
    <x v="7"/>
    <d v="1945-03-31T00:00:00"/>
    <x v="0"/>
    <s v="31/03/1945 0950 hours de Havilland Mosquito NF Mark XIX TA226 of No.1 Overseas Aircraft Dispatch Unit based at RAF Portreath crashed just after take off at Copperhill Farm, 1¼ miles S of Redruth Police Station. The crew of two were killed. (http://www.rafdavidstowmoor.org/pages/crash_log/crashlog45.htm) Crashed on take-off Portreath 31.3.45 (Air Britain Serials) 31.03.45 1 OADU. TA226 Aircraft crashed at Copperhill Farm, near Redruth, Cornwall at flattish angle just after take-off and caught fire, killing two. (Mosquito Crash Log) PAMMENT, William Collier - F/S (Nav/WoP) - 1672234 - RAFVR - Domcaster (Rose Hill) Cemetery, Yorkshire. [ Mosquito NF.XIX - TA226 - 1 OADU ], PRATER, Kenneth Albert Graham - W/O (Pilot) - 1201735 - RAFVR - Golders Green Crematorium, Middlesex. [ Mosquito NF.XIX - TA226 - 1 OADU ]. (http://www.rafcommands.com/forum/showthread.php?18224-450331-Unaccounted-Airmen-31-03-1945)"/>
    <x v="2"/>
    <x v="2"/>
    <x v="18"/>
    <x v="1"/>
    <x v="2"/>
    <x v="1"/>
    <m/>
    <n v="3"/>
    <x v="42"/>
    <x v="0"/>
    <n v="1"/>
    <x v="1"/>
    <x v="23"/>
    <x v="0"/>
  </r>
  <r>
    <n v="7503"/>
    <s v="MT478"/>
    <x v="25"/>
    <s v="NA/416US"/>
    <x v="1"/>
    <x v="2"/>
    <n v="31"/>
    <s v="March"/>
    <x v="7"/>
    <d v="1945-03-31T00:00:00"/>
    <x v="1"/>
    <s v="416NFS , 12th Air Force. Pilot Skrinar, Joseph A. Killed in a Crash at Fano. Category 4 damage, 31 March 1945. (http://www.aviationarchaeology.com) 30 March 1945. Lts. Blake and Galowich in NT249/G failed to return from an airdrome intruder mission last night. They took off with the intention of patrolling Bergamo airdrome. (Norman Malayney on mossie.org forum) SOC 31.5.45 (Air Britain Serials)"/>
    <x v="0"/>
    <x v="8"/>
    <x v="1"/>
    <x v="1"/>
    <x v="4"/>
    <x v="1"/>
    <m/>
    <n v="3"/>
    <x v="42"/>
    <x v="0"/>
    <n v="1"/>
    <x v="0"/>
    <x v="139"/>
    <x v="2"/>
  </r>
  <r>
    <n v="7487"/>
    <s v="PZ394"/>
    <x v="12"/>
    <n v="418"/>
    <x v="0"/>
    <x v="16"/>
    <n v="31"/>
    <s v="March"/>
    <x v="7"/>
    <s v="31 March / 1 April 1945"/>
    <x v="1"/>
    <s v="01.04.1945 Patrol 418 to Zwolle area from Coxyde missing, near Osnabrück, unknown location (FCL). F/L GK Graham +, F/O RT Styles +, both buried at Hoogeveen Holland._x000a__x000a_First mentioned in ORB, 22/23 January 1945; missing from operations, 31 March/1 April 1945; F/L G.K. Graham killed. Letter &quot;C&quot; from ORB dated 22/23 January 1945. PZ394. The aircraft, THC, was on a patrol of the Zwolle Osnabruk area according to the ORB. F.L G.K. Graham and F.O. R.T. Styles departed at 2109 and had not yet returned as of when the ORB for the day was written. No further information is stated about the loss. (Hugh Halliday)_x000a__x000a_Lost around 22:40 on 31 March / 1 April 1945, ftr from Zwolle-Osnabrueck, coded C. F/L G.K. Graham, F/O R.S. Styles both KIA (2nd TAF)._x000a__x000a_Initially issued with single seat modified fighters 10. Staffel Nachtjagdgeschwader 11 was formed in October 1944 at Burg near Berlin. In command was Maj. Gerhard Stamp with Fw. Karl-Heinz Becher being one of the first to arrive (previously with II./NJG 10) at this point the units using single seat aircraft were coordinated with ground based radar and searchlights, it was not until March 1945 when they would receive six new two-seater Me 262B-1a/U1's each equipped with radar. However it would not be long before Becher would claim his final victory, a 418 Squadron Mosquito flown by F/Lt Graham. (Internet)_x000a__x000a_In the last week of March the squadron assisted the Second Army in Operation Plunder (the crossing of the Rhine) and in the final push into north-west Germany. During one of these operations it suffered its last fatal casualties of the war. Mosquito C-Charlie failed to return, and later known to have been killed in action near Roogeveen, Holland, were its crew of F/L George Graham and his RAF navigator, F/O R. T. Styles. This pair had only recently scored against an unusual victim, a small German coaster, which, despite vicious flak, they had attacked from 50 feet and left listing and in flames. (INTRUDER, The history of No. 418 Squadron. BY SQUADRON LEADER A. P. HEATHCOTE Air Historical Branch) Missing from night patrol nr Osnabruck 1.4.45 (Air Britain Serials)"/>
    <x v="3"/>
    <x v="4"/>
    <x v="1"/>
    <x v="1"/>
    <x v="3"/>
    <x v="1"/>
    <m/>
    <n v="3"/>
    <x v="42"/>
    <x v="0"/>
    <n v="1"/>
    <x v="0"/>
    <x v="30"/>
    <x v="0"/>
  </r>
  <r>
    <n v="772"/>
    <s v="MM328"/>
    <x v="18"/>
    <s v="DH/PRDU/R-R/PRDU"/>
    <x v="0"/>
    <x v="1"/>
    <n v="1"/>
    <s v="April"/>
    <x v="7"/>
    <d v="1945-04-01T00:00:00"/>
    <x v="0"/>
    <s v="Broke up in air during auto-pilot trials over Southrop Glos. 1.4.45 (Air Britain Serials) 01.04.45 PRDU. MM328 Pilot lost control, aircraft entered a high speed dive, broke up and crashed at Southrop aerodrome. Possibly control was lost in cloud. (Mosquito Crash Log) RICHARDS, John Leicester Hazell (USA) - F/L (Pilot) - 47726 - RAF - 543 Sqdn - Oxford (Botley) Cemetery, Oxfordshire - [ Mosquito PR.XVI - MM328 - PRDU ].  ROBINSON, William Ernest - F/O - 134972 - RAFVR - Liverpool (Toxteth Park) Cemetery, Lancashire - [ Mosquito PR.XVI - MM328 - PRDU ]. (http://www.rafcommands.com/forum/showthread.php?18246-450401-Unaccounted-Airmen-01-04-1945)_x000a__x000a_F/L J.L.H. Richards was the pilot of Mosquito PR.XVI MM328. His passenger F/O W.E. Robinson was an electrical officer. They were carrying out a test flight of a GEC Auto Pilot._x000a__x000a_Source: RAF Benson ORB_x000a__x000a_Best Regards_x000a__x000a_Andy Fletcher_x000a_(http://www.rafcommands.com/forum/showthread.php?11045-A-Cdre-D-J-Waghorn)"/>
    <x v="2"/>
    <x v="2"/>
    <x v="35"/>
    <x v="1"/>
    <x v="2"/>
    <x v="1"/>
    <m/>
    <n v="4"/>
    <x v="43"/>
    <x v="0"/>
    <n v="1"/>
    <x v="1"/>
    <x v="160"/>
    <x v="0"/>
  </r>
  <r>
    <n v="4417"/>
    <s v="RF703"/>
    <x v="12"/>
    <s v="5FU"/>
    <x v="3"/>
    <x v="10"/>
    <n v="1"/>
    <s v="April"/>
    <x v="7"/>
    <d v="1945-04-01T00:00:00"/>
    <x v="0"/>
    <s v="Overshot during single-engined landing and u/c raised to stop Awani 1.4.45 not repaired (Air Britain Serials)"/>
    <x v="2"/>
    <x v="2"/>
    <x v="6"/>
    <x v="1"/>
    <x v="2"/>
    <x v="1"/>
    <m/>
    <n v="4"/>
    <x v="43"/>
    <x v="0"/>
    <n v="1"/>
    <x v="1"/>
    <x v="142"/>
    <x v="3"/>
  </r>
  <r>
    <n v="7143"/>
    <s v="PZ249"/>
    <x v="12"/>
    <s v="239/515"/>
    <x v="0"/>
    <x v="5"/>
    <n v="1"/>
    <s v="April"/>
    <x v="7"/>
    <s v="1/2 April 1945"/>
    <x v="1"/>
    <s v="02.04.1945 1740 Leipheim airfield 515 BS from Little Snoring refuelled Juvincourt and t/o 2315, last contact 0136 with S/L Penny and F/O Whitfield, 515 Sqn then exploded on ground. near or at Leipheim, without trace 0139 (BCL). Lt EJ van Heerden SAAF +, F/O JW Robson +, crew rest in Dürnbach War Cem 1 Mosquito was lost, hit by flak and seen to crash at Leipheim, a small airfield near Ulm. (RAF Bomber Command History website)_x000a_Airborne 1740 1Apr45 from Little Snoring, landing at Juvincourt 1910. After refuelling took off at 2315 for Leipheim Airfield in company with S/L Penny and his Navigator P/o Whitfield. Both pilots exchanged R/T calls, the last contact being made at 0136. At 0139, S/l Penny saw a violent explosion on the ground at, or near, Leipheim and at first thought Lt van Heerden gad claimed an enemy aircraft, but when no replies to his congratulations were forthcoming, he concluded it was the Mosquito he had seen explode. Its crew are mnow buried in the Dürnbach War cemetery; the pilot was from Carnarvon in the Cape Province. Lt E.J.van Heerden SAAF KIA F/O J.W.Robson KIA &quot; (BCL)_x000a__x000a_Lt Johann Emile van Heerden und sein Co F/O James William Robson (SAAF) kamen beim Nachtangriff auf den Fliegerhorst Leipheim um als ein Zufallstreffer des Flakhelfers Knoll (lei.Heimatflakbatt. 45/VII) mit seiner 2cm Flak38 (Geschütz war auf Einzelfeuer gestellt!) die Mosquito beim Überflug in Brand schoss. _x000a_Die Maschine überflog noch das Me 262 Waldwerk und stürzte im Waldrand des Bubesheimer Forstes in Richtung Schneckenhofen ab. _x000a_Die Flieger wurden beim Aufprall herausgeschleudert. Ihre Leichen wurden in Feldgräbern nicht weit neben Ihrer Maschine begraben. Mitte 1945 exhumiert und nach Dürnbach überführt. Der gesamte Einsatz der ursprünglich vier Mosquitos der 100th BG aus Little Snoring wird in meinem Buch &quot;Gigantische Zeiten ? &quot; auf Seite 111 bis 113 beschrieben. _x000a__x000a_http://www.luftwaffe-bullet-board.com/viewtopic.php?t=4854_x000a_ _x000a_(Roland Remp) Missing on patrol to Augsburg 1.4.45 (Air Britain Serials)"/>
    <x v="0"/>
    <x v="1"/>
    <x v="1"/>
    <x v="1"/>
    <x v="1"/>
    <x v="1"/>
    <m/>
    <n v="4"/>
    <x v="43"/>
    <x v="0"/>
    <n v="1"/>
    <x v="0"/>
    <x v="83"/>
    <x v="0"/>
  </r>
  <r>
    <n v="629"/>
    <s v="DD728"/>
    <x v="2"/>
    <s v="85/264/307/157/13OTU"/>
    <x v="0"/>
    <x v="7"/>
    <n v="2"/>
    <s v="April"/>
    <x v="7"/>
    <d v="1945-04-02T00:00:00"/>
    <x v="0"/>
    <s v="Crashlanded at Finmere 2.4.45 (Air Britain Serials) 02.04.45 13 OTU. DD728 After failure engine caught fire and aircraft crash landed on Finmere aerodrome, injuring crew. (Mosquito Crash Log)"/>
    <x v="2"/>
    <x v="2"/>
    <x v="2"/>
    <x v="1"/>
    <x v="2"/>
    <x v="1"/>
    <m/>
    <n v="4"/>
    <x v="43"/>
    <x v="0"/>
    <n v="1"/>
    <x v="1"/>
    <x v="39"/>
    <x v="0"/>
  </r>
  <r>
    <n v="3383"/>
    <s v="HR448"/>
    <x v="12"/>
    <s v="132OTU/8OTU"/>
    <x v="0"/>
    <x v="7"/>
    <n v="2"/>
    <s v="April"/>
    <x v="7"/>
    <d v="1945-04-02T00:00:00"/>
    <x v="0"/>
    <s v="Missing on exercise 2.4.45 (Air Britain Serials) 02.04.45 8 OTU. HR448 Missing in bad weather conditions, considered possible that aircraft flew into high ground in Wales while on OGH practice from Brawdy. Search was carried out for two days on line of last 0DM (2350) but with no success. Aircraft was c(Mosquito Crash Log) FRANCIS, John Cecil - F/L - probably killed whilst flying in Mosquito VI, HR448 of No 8 (C) OTU, which failed to return from an exercise. (http://www.rafcommands.com/forum/showthread.php?18247-450402-Unaccounted-Airmen-02-04-1945)"/>
    <x v="2"/>
    <x v="2"/>
    <x v="55"/>
    <x v="1"/>
    <x v="2"/>
    <x v="1"/>
    <m/>
    <n v="4"/>
    <x v="43"/>
    <x v="0"/>
    <n v="1"/>
    <x v="1"/>
    <x v="37"/>
    <x v="3"/>
  </r>
  <r>
    <n v="2206"/>
    <s v="PZ415"/>
    <x v="12"/>
    <n v="143"/>
    <x v="0"/>
    <x v="12"/>
    <n v="2"/>
    <s v="April"/>
    <x v="7"/>
    <d v="1945-04-02T00:00:00"/>
    <x v="0"/>
    <s v="02.04.1945 anti shipping strike 143 to Sandefjord DK from Banff. Satenäs airfield F7 Sweden 1802 (Nöd). F/L Clause ok, , both crew ok and returned to UK within days. Plane probably remained in Sweden after war, also RF613 Damaged by flak Kamfjorden and forcelanded in Sweden 2.4.45 (Air Britain Serials)"/>
    <x v="1"/>
    <x v="1"/>
    <x v="1"/>
    <x v="1"/>
    <x v="1"/>
    <x v="1"/>
    <m/>
    <n v="4"/>
    <x v="43"/>
    <x v="0"/>
    <n v="1"/>
    <x v="0"/>
    <x v="131"/>
    <x v="0"/>
  </r>
  <r>
    <n v="5567"/>
    <s v="RF613"/>
    <x v="12"/>
    <n v="248"/>
    <x v="0"/>
    <x v="12"/>
    <n v="2"/>
    <s v="April"/>
    <x v="7"/>
    <d v="1945-04-02T00:00:00"/>
    <x v="0"/>
    <s v="02.04.1945 anti shipping strike 248 to Sandefjord DK from Banff. Säve airfield F9 Sweden 1755 (Nöd). W/O Genno ok, W/O Goodman ok, both returned to UK, no info about plane Forcelanded in Sweden after engine failure over Skaggerak 2.4.45 (Air Britain Serials)"/>
    <x v="0"/>
    <x v="31"/>
    <x v="1"/>
    <x v="1"/>
    <x v="4"/>
    <x v="1"/>
    <m/>
    <n v="4"/>
    <x v="43"/>
    <x v="0"/>
    <n v="1"/>
    <x v="0"/>
    <x v="52"/>
    <x v="3"/>
  </r>
  <r>
    <n v="4067"/>
    <s v="KB185"/>
    <x v="13"/>
    <s v="USAAF/163/139"/>
    <x v="0"/>
    <x v="8"/>
    <n v="2"/>
    <s v="April"/>
    <x v="7"/>
    <s v="2/3 April 1945"/>
    <x v="1"/>
    <s v="03.04.1945 2235 139 to Berlin from Upwood . Lost without trace (BCL). F/L GA Nicholls DFC +, F/L JE Dawes DFC +, to USAAF, 43-34959 Claim Ltn. Herbert Altner, on 3 April 10./NJG 11 according to Czech site to USAAF as 43-34959 Missing (Berlin) 3.4.45 (Air Britain Serials) MH - Is this the loss which involved Ofw. von Stade? The Morgenmeldung lists one jet as having been lost, and Ofw. von Stade's date of death is given as 2 April. von Stade had a flying accident on 23 February, but survived. If the date has been switched in the telling of the tale, perhaps von Stade lost his life in a collision after all, but with this Mosquito, not KB350, and on this date, not 23 February. &quot;&quot;23 Feb 1945. Ofw. Heinz von Stade launched on a sortie against Mosquitos over Berlin.  Under radar guidance from the ground, von Stade was vectored toward KB350, a Bomber Command Mosquito approaching the city from the West.  Although what happened next is not known, both aircraft crashed in close proximity, near Neu-Strelitz. KB350 of 608 Squadron was listed as “lost without trace” with F/O Doherty DFC and F/O Moore aboard, after taking off from RAF Markham Down at 1816 hours. It is very possible that von Stade misjudged his closing speed and rammed the Mosquito unintentionally.  The Luftwaffe awarded von Stade the victory, at the cost of his own life.  Kdo Welter loss #8.&quot;"/>
    <x v="0"/>
    <x v="34"/>
    <x v="152"/>
    <x v="34"/>
    <x v="0"/>
    <x v="80"/>
    <m/>
    <n v="4"/>
    <x v="43"/>
    <x v="0"/>
    <n v="1"/>
    <x v="0"/>
    <x v="15"/>
    <x v="1"/>
  </r>
  <r>
    <n v="2511"/>
    <s v="MV551"/>
    <x v="25"/>
    <s v="85/157"/>
    <x v="0"/>
    <x v="2"/>
    <n v="2"/>
    <s v="April"/>
    <x v="7"/>
    <s v="2/3 April 1945"/>
    <x v="1"/>
    <s v="02.04.1945 2055 high level intruder sortie 157 from Swannington engine failure at end of runway, crashed and caught fire. at Swannington airfield 2055 (BCL). F/L TL Hunt ok, F/O F Mulroy ok, 157 sqn Mosquito NF30 MV551 RS-W t/o2055 Anti-intruder. Hunt T L F/L, Mulroy F F/O, Engine fault on take-off. Ran off runway, crashed and caught fire. No injuries. (85 Sqn and 157 Sqn Losses website) Engine lost power on take-off overshot and u/c raised to stop Swannington 2.4.45 DBF (Air Britain Serials) Started the take-off 2055 2Apr45 from Swannington for a high level Intruder operation but the engines faltered befor becoming airborne and the Mosquito ran off the end of the runway, crashed and caught fire. Both crew men made an expedited exit and were relatively unharmed. F/L T.L.Hunt F/O F.Mulroy &quot; (Chorley via Lost Bombers) 02.04.45 157 Sqn. MV551 Aircraft lost power on take-off from Swannington aerodrome, over-ran runway and caught fire. Crew unhurt. (Mosquito Crash Log)"/>
    <x v="2"/>
    <x v="7"/>
    <x v="2"/>
    <x v="1"/>
    <x v="2"/>
    <x v="1"/>
    <m/>
    <n v="4"/>
    <x v="43"/>
    <x v="0"/>
    <n v="1"/>
    <x v="0"/>
    <x v="3"/>
    <x v="2"/>
  </r>
  <r>
    <n v="670"/>
    <s v="HJ878"/>
    <x v="10"/>
    <s v="25/410/Coltishall/25/51OTU"/>
    <x v="0"/>
    <x v="7"/>
    <n v="3"/>
    <s v="April"/>
    <x v="7"/>
    <d v="1945-04-03T00:00:00"/>
    <x v="0"/>
    <s v="SOC 3.4.45 (Air Britain Serials)"/>
    <x v="4"/>
    <x v="3"/>
    <x v="1"/>
    <x v="1"/>
    <x v="2"/>
    <x v="1"/>
    <m/>
    <n v="4"/>
    <x v="43"/>
    <x v="0"/>
    <n v="1"/>
    <x v="1"/>
    <x v="110"/>
    <x v="2"/>
  </r>
  <r>
    <n v="3401"/>
    <s v="LR561"/>
    <x v="10"/>
    <s v="264/51OTU"/>
    <x v="0"/>
    <x v="7"/>
    <n v="3"/>
    <s v="April"/>
    <x v="7"/>
    <d v="1945-04-03T00:00:00"/>
    <x v="0"/>
    <s v="Tyre burst on take-off u/c raised to stop Cranfield 3.4.45 (Air Britain Serials)"/>
    <x v="2"/>
    <x v="2"/>
    <x v="120"/>
    <x v="1"/>
    <x v="2"/>
    <x v="1"/>
    <m/>
    <n v="4"/>
    <x v="43"/>
    <x v="0"/>
    <n v="1"/>
    <x v="1"/>
    <x v="110"/>
    <x v="2"/>
  </r>
  <r>
    <n v="4145"/>
    <s v="NS584"/>
    <x v="18"/>
    <s v="USAAF"/>
    <x v="0"/>
    <x v="4"/>
    <n v="3"/>
    <s v="April"/>
    <x v="7"/>
    <d v="1945-04-03T00:00:00"/>
    <x v="0"/>
    <s v="Accident 450403, Mosquito XVI NS584, 856BS 492BG, Station 179 (Harrington) 8th Airforce. Take Off Accident, Damage = 4, Boone, Robert L To USAAF in UK with H2S 450403 BOONE, ROBERT L. MOSQUITO NS-584 HARRINGTON, UK 492 TAKE-OFF (Thomas Ensminger) MH - Apparently the Air Britain serials books have this aircraft landing in Sweden on 3 April 1945, however this is likely to have been NS650 of the 25th BG (Nodlandning)"/>
    <x v="2"/>
    <x v="3"/>
    <x v="18"/>
    <x v="1"/>
    <x v="2"/>
    <x v="1"/>
    <m/>
    <n v="4"/>
    <x v="43"/>
    <x v="0"/>
    <n v="1"/>
    <x v="0"/>
    <x v="33"/>
    <x v="0"/>
  </r>
  <r>
    <n v="6695"/>
    <s v="RR291"/>
    <x v="10"/>
    <s v="16OTU"/>
    <x v="0"/>
    <x v="7"/>
    <n v="3"/>
    <s v="April"/>
    <x v="7"/>
    <d v="1945-04-03T00:00:00"/>
    <x v="0"/>
    <s v="Lost height and bellylanded on single-engined overshoot Little Tew Oxon. 3.4.45 (Air Britain Serials) 03.04.45 16 OTU. RR291 Pilot was carrying out practice single-engine overshoot, attempted to re-start engine but failed and belly-landed aircraft in field at Little Tew, Oxford. (Mosquito Crash Log)"/>
    <x v="2"/>
    <x v="2"/>
    <x v="28"/>
    <x v="1"/>
    <x v="2"/>
    <x v="1"/>
    <m/>
    <n v="4"/>
    <x v="43"/>
    <x v="0"/>
    <n v="1"/>
    <x v="1"/>
    <x v="140"/>
    <x v="2"/>
  </r>
  <r>
    <n v="421"/>
    <s v="HJ771"/>
    <x v="6"/>
    <s v="418/151/487/21/107/613"/>
    <x v="0"/>
    <x v="16"/>
    <n v="3"/>
    <s v="April"/>
    <x v="7"/>
    <s v="3/4 April 1945"/>
    <x v="1"/>
    <s v="Taken on strength at 418 Sqn. from No.27 Movements Unit, 14 June 1943; to No.151 Squadron, 11 August 1943. TH-U, letter recorded in ORB, 14 June 1943. 3/4 April 1945 (FCWDv5) Lost around 2300 on 3/4 April 1945, ftr Hannover-Meppen, F/L J.A. Lukey KIA, P/O V.J. Koen safe. (2nd TAF) Missing on night intruder mission 3.4.45 (Air Britain Serials)"/>
    <x v="3"/>
    <x v="4"/>
    <x v="1"/>
    <x v="1"/>
    <x v="3"/>
    <x v="1"/>
    <m/>
    <n v="4"/>
    <x v="43"/>
    <x v="0"/>
    <n v="1"/>
    <x v="0"/>
    <x v="59"/>
    <x v="0"/>
  </r>
  <r>
    <n v="2043"/>
    <s v="KB349"/>
    <x v="13"/>
    <s v="627/139"/>
    <x v="0"/>
    <x v="8"/>
    <n v="3"/>
    <s v="April"/>
    <x v="7"/>
    <s v="3/4 April 1945"/>
    <x v="1"/>
    <s v="04.04.1945 2128 139 to Berlin from Upwood . Lost without trace (BCL). S/L TRA Dow DFC +, F/L JS Endersby +, no further info. DOW, S/L Thomas Roy Asquith (41266) Crashed into the Wannsee on 3/4 April 1945, Pilot buried Elsgrund cemetery, navigator buried at the scene of the crash. (Rod McKenzie, http://www.luftwaffe-bullet-board.com/viewtopic.php?t=15559&amp;highlight=) (MH - Dow rests in the Berlin War Cemetery) Date confirmed by AIR 14/3460._x000a__x000a__x000a_May have come down at Bad Schmiedeberg. Absturz bei den Scholiser Weinbergen direkt am Waldrand.Maschine ist völlig ausgebrannt und es dürfte da nicht mehr viel übrig sein.Zwei Mann im Wrack verbrannt.Muss im April 45 gewesen sein. Ganz in der Nähe der Absturzstelle muß auch eine JU88 runtergekommen sein.Beide Unfallstellen sollen geräumt worden sein und es dürften nur noch ein paar Blechteile dort liegen. Die Ju ist am 7.4.45 abgestürzt.(Lt.Augenzeuge R.Winkler)Dieser Absturz war wenige Tage NACH dem Absturz der Mosqito. Also kann es eigentlich nur die KB349 sein.Da die andere von Ulf genannte Mosquiti vom 3 April auch viel weiter Südlich runter kam.Der Augenzeuge Winkler sprach auch von zwei verbrannten Besatzungsmitgliedern (2KIA)was ja auch für die erste Maschine zutrift. (http://geschichtemitteld.siteboard.eu/f32t219-bomberabsturz-bei-leipzig-jemand-nen-tip.html?sid=a96f240e657199b6df589d914f02f83f&amp;start=15) Missing (Magdeburg) 4.4.45 (Air Britain Serials)"/>
    <x v="3"/>
    <x v="4"/>
    <x v="1"/>
    <x v="1"/>
    <x v="3"/>
    <x v="1"/>
    <m/>
    <n v="4"/>
    <x v="43"/>
    <x v="0"/>
    <n v="1"/>
    <x v="0"/>
    <x v="15"/>
    <x v="1"/>
  </r>
  <r>
    <n v="230"/>
    <s v="HJ877"/>
    <x v="10"/>
    <s v="157/256/29/85/4/140/13OTU"/>
    <x v="0"/>
    <x v="7"/>
    <n v="4"/>
    <s v="April"/>
    <x v="7"/>
    <d v="1945-04-04T00:00:00"/>
    <x v="0"/>
    <s v="Swung on landing and u/c collapsed Finmere 4.4.45 (Air Britain Serials)"/>
    <x v="2"/>
    <x v="2"/>
    <x v="23"/>
    <x v="1"/>
    <x v="2"/>
    <x v="1"/>
    <m/>
    <n v="4"/>
    <x v="43"/>
    <x v="0"/>
    <n v="1"/>
    <x v="1"/>
    <x v="39"/>
    <x v="2"/>
  </r>
  <r>
    <n v="511"/>
    <s v="HR332"/>
    <x v="12"/>
    <s v="1FU/45"/>
    <x v="3"/>
    <x v="16"/>
    <n v="4"/>
    <s v="April"/>
    <x v="7"/>
    <d v="1945-04-04T00:00:00"/>
    <x v="0"/>
    <s v="Overshot landing and u/c collapsed Monywa 4.4.45 (Air Britain Serials)"/>
    <x v="2"/>
    <x v="3"/>
    <x v="6"/>
    <x v="1"/>
    <x v="2"/>
    <x v="1"/>
    <m/>
    <n v="4"/>
    <x v="43"/>
    <x v="0"/>
    <n v="1"/>
    <x v="0"/>
    <x v="86"/>
    <x v="3"/>
  </r>
  <r>
    <n v="512"/>
    <s v="HR567"/>
    <x v="12"/>
    <s v="1FU/45"/>
    <x v="3"/>
    <x v="16"/>
    <n v="4"/>
    <s v="April"/>
    <x v="7"/>
    <d v="1945-04-04T00:00:00"/>
    <x v="0"/>
    <s v="Overshot landing and u/c collapsed Monywa 4.4.45 (Air Britain Serials)"/>
    <x v="2"/>
    <x v="3"/>
    <x v="6"/>
    <x v="1"/>
    <x v="2"/>
    <x v="1"/>
    <m/>
    <n v="4"/>
    <x v="43"/>
    <x v="0"/>
    <n v="1"/>
    <x v="0"/>
    <x v="86"/>
    <x v="3"/>
  </r>
  <r>
    <n v="930"/>
    <s v="HR620"/>
    <x v="12"/>
    <s v="1FU/110"/>
    <x v="3"/>
    <x v="16"/>
    <n v="4"/>
    <s v="April"/>
    <x v="7"/>
    <d v="1945-04-04T00:00:00"/>
    <x v="0"/>
    <s v="U/c collapsed on landing Joari 4.4.45 (Air Britain Serials)"/>
    <x v="2"/>
    <x v="3"/>
    <x v="27"/>
    <x v="1"/>
    <x v="2"/>
    <x v="1"/>
    <m/>
    <n v="4"/>
    <x v="43"/>
    <x v="0"/>
    <n v="1"/>
    <x v="0"/>
    <x v="143"/>
    <x v="3"/>
  </r>
  <r>
    <n v="6434"/>
    <s v="KB358"/>
    <x v="13"/>
    <s v="139/608"/>
    <x v="0"/>
    <x v="8"/>
    <n v="4"/>
    <s v="April"/>
    <x v="7"/>
    <d v="1945-04-04T00:00:00"/>
    <x v="0"/>
    <s v="SOC 4.4.45 (Air Britain Serials)"/>
    <x v="4"/>
    <x v="3"/>
    <x v="1"/>
    <x v="1"/>
    <x v="2"/>
    <x v="1"/>
    <m/>
    <n v="4"/>
    <x v="43"/>
    <x v="0"/>
    <n v="1"/>
    <x v="0"/>
    <x v="107"/>
    <x v="1"/>
  </r>
  <r>
    <n v="4547"/>
    <s v="MM134"/>
    <x v="20"/>
    <s v="571/105"/>
    <x v="0"/>
    <x v="8"/>
    <n v="4"/>
    <s v="April"/>
    <x v="7"/>
    <d v="1945-04-04T00:00:00"/>
    <x v="0"/>
    <s v="04.04.1945 1101 Air Test 105 from Bourn port engine failed at climbing, turned gently, lost height and crashed. near Bourn airfield (BCL). F/L P Enderby DFC +, , buried at Horncastle Cem_x000a__x000a_In April 1945 I was 4 years 5 months old, living on the family farm in Bourn, Cambridgeshire. The farm was about half a mile south of the main runway of the Bourn airfield a base for Mosquito bombers and, earlier, Lancasters. I was already able to tell the different sounds of these aircraft as they flew low over our farm on their way to and from Germany in the last months of the war._x000a__x000a_The morning on April 4th 1945 was fine and sunny. I was in the kitchen with my mother when we heard a very low aircraft approaching and, immediately after, a loud noise. We went into a room called The Nursery and saw a sheet of flame outside the window; broken glass and curtains beginning to burn. The sight of fire left a much stronger impression than the noise made by what transpired to be the crashing of a Mosquito._x000a__x000a_The next I remember is standing in the front garden on the opposite side of the farmhouse, with lots of people running and shouting. I later learned that RAF people had arrived almost immediately, as we were only a few yards from a sentry post and a few hundred yards from the airfield. My sister and one brother were in the garden with us, while my older brother had been helped out of an outhouse, where he had been cleaning his bike, by an airman (the door was blocked by a propeller) and dispatched to find my father who was working in the fields._x000a__x000a_There was then an explosion (which, apparently, we had been warned about) caused by petrol leaking from the crashed plane. Glass was flying everywhere and parts of the staircase blew out through the front door as we watched. My mother’s face was cut by some flying glass and at that she cried a little, having been very calm up to that point._x000a__x000a_My older sister remembers an airman asking my mother for a sheet, and the pilot’s body being removed on a covered stretcher, but I must have been shielded from this. The fire was quickly put out with foam from the RAF fire engines, leaving a wrecked house, a lot of debris and an all-pervading smell of petrol which persisted for years afterwards. The fuselage had come to rest with its nose just protruding into our dining room, where it tipped over a sideboard containing our ‘best’ dinner service._x000a__x000a_No-one in the family was hurt, but we could not live in the house for 6 months and stayed with relatives. Compensation allowed the farm house and buildings to be fully rebuilt within a year, in the case of the buildings a restoration even of archaic fittings such as wooden hay racks for animals we no longer possessed!_x000a__x000a_Research much later, and information gleaned at the time, fills in the rest of the picture:_x000a__x000a_The aircraft had been repaired and was being test flown by Flight Lt. Pat Enderby when it crashed with engine failure. He was 22 and had been married for under 2 years. He crashed through farm buildings before hitting the farmhouse, and we always wondered if this had been deliberate on his part, in order to save the house. There is of course no way of knowing as sadly he died instantly, but we may owe him our lives. _x000a__x000a_Some 50 years later my sister traced the pilot’s family, exchanged letters with his niece, and visited his grave in Lincolnshire.. _x000a__x000a_John Thurman September 2004_x000a__x000a_© Copyright of content contributed to this Archive rests with the author. Find out how you can use this._x000a__x000a_http://www.bbc.co.uk/ww2peopleswar/stories/15/a3240415.shtml Engine cut on take-off for air test crashlanded Bourn 4.4.45 DBF (Air Britain Serials) 04.04.45 105 Sqn. MM134 Engine failed on take-off from Bourn aerodrome and aircraft crashed killing one. (Mosquito Crash Log)"/>
    <x v="2"/>
    <x v="2"/>
    <x v="2"/>
    <x v="1"/>
    <x v="2"/>
    <x v="1"/>
    <m/>
    <n v="4"/>
    <x v="43"/>
    <x v="0"/>
    <n v="1"/>
    <x v="0"/>
    <x v="4"/>
    <x v="0"/>
  </r>
  <r>
    <n v="2280"/>
    <s v="NS569"/>
    <x v="18"/>
    <s v="USAAF"/>
    <x v="0"/>
    <x v="4"/>
    <n v="4"/>
    <s v="April"/>
    <x v="7"/>
    <d v="1945-04-04T00:00:00"/>
    <x v="0"/>
    <s v="45/April/04, Mosquito XVI NS569, 654BS 25BG Station 376 (Watton), 8th Airforce, Taxiiing Accident, Damage = 4, Murphy, John E Damaged by flak 6 Aug 1944, not by exploding B-17 &quot;Mistel&quot; on August 12 (N. Malayney). Picture of this aircraft, apparently coded U on 654th BS, after crashing, in Osprey 13. Picture also exists of it coded N 450404 MURPHY, JOHN E. MOSQUITO NS-569 WATTON, UK 25 TAXIING (Thomas Ensminger) SOC 18.4.45 (Air Britain Serials)"/>
    <x v="2"/>
    <x v="3"/>
    <x v="126"/>
    <x v="1"/>
    <x v="2"/>
    <x v="1"/>
    <m/>
    <n v="4"/>
    <x v="43"/>
    <x v="0"/>
    <n v="1"/>
    <x v="0"/>
    <x v="33"/>
    <x v="0"/>
  </r>
  <r>
    <n v="4630"/>
    <s v="NS635"/>
    <x v="18"/>
    <s v="USAAF"/>
    <x v="0"/>
    <x v="4"/>
    <n v="4"/>
    <s v="April"/>
    <x v="7"/>
    <d v="1945-04-04T00:00:00"/>
    <x v="0"/>
    <s v="MACR 13948, 4 April 1945, 25 Group. April 4: Wesendorf airfield - The airfield was bombed with good results. Colonel Troy Crawford, 446th CO, was flying in an RAF Mosquito as an observer. While trying to join with the group, 2 ME 262 fighter jets flew along side Colonel Crawford's plane. The RAF Mosquito, like a German ME 262, was a twin engine aircraft and, from a distance, they look a bit alike. When the crews saw what they thought were 3 ME 262's coming at them, they opened fire and did their job well, knocking the Mosquito out of the air. Colonel Crawford and his pilot parachuted to the ground and were taken prisoner. In just a week and a half, their POW camp would be liberated. April 4th, 1945 - USAAF Mosquito NS635. Misidentified and shot down by a USAAF B-24 of the 446th Bomb Group at about 1030 hours. The group commander, Lt. Col. Troy W. Crawford, was aboard the Mosquito and took full responsibility for the mistake. The Liberators had been under attack by German jets and the bomber crews were previously ordered to open fire on any aircraft that came within a specified range of their guns. The escort fighter units were informed of this but the Mosquito pilot, Lt. Theodore B. Smith, was not properly briefed. He flew too close while Crawford was taking pictures of the B-24s and one of the gunners blasted the Mosquito out of the sky. The pilot and passenger bailed out safely and became POWs for the duration. Crash site between Parchim and Wesendorf, Germany. (12 O'Clock High! Board) 24 March 1945, loss of Mosquito NS635. Again I am the only individual to locate and interview the navigator before he died. The tail WAS NOT painted Red according to the navigator. Again my work was pirated and appeared in another book with this misinformation. (Norman Malayney) 440916 LEE, ROBERT L MOSQUITO NS-635 WARTON, UK 25 (Thomas Ensminger) (Air Britain Serials) (MH - Lee's aircraft was &quot;Patches&quot; http://bbs.hitechcreations.com/smf/index.php/topic,297785.0.html)"/>
    <x v="0"/>
    <x v="14"/>
    <x v="161"/>
    <x v="1"/>
    <x v="4"/>
    <x v="1"/>
    <m/>
    <n v="4"/>
    <x v="43"/>
    <x v="0"/>
    <n v="1"/>
    <x v="0"/>
    <x v="33"/>
    <x v="0"/>
  </r>
  <r>
    <n v="5663"/>
    <s v="KB481"/>
    <x v="28"/>
    <n v="142"/>
    <x v="0"/>
    <x v="8"/>
    <n v="4"/>
    <s v="April"/>
    <x v="7"/>
    <s v="4/5 April 1945"/>
    <x v="1"/>
    <s v="05.04.1945 2020 142 to Magdeburg from Gransden Lodge . Lost without trace (BCL). F/L K Pudsey DFMtwice MiD +, F/O JRD Morgan DFC +, no further info Claim no name 10./NJG 11 according to Czech site. 4H-P, &quot;Serial Range KB370 - KB699. 330 Mosquito B.MkXXV. Part of a batch of 400 delivered by De Havilland (Toronto) Canada. Airborne 2020 4Apr45 from Gransden Lodge. Lost without trace. Both are commemorated on the Runnymede Memorial. F/L Pudsey had gained his DFM while serving with 115 sqdn, details beingGazetted 15Jun43. He was killed on his 75th operation. F/L K.Pudsey DFM Twice MiD KIA P/O J.R.D.Morgan DFC KIA &quot; (Lost Bombers) Missing (Magdeburg) 5.4.45 (Air Britain Serials) One Me 262 apparently went missing with its pilot on 3/4 April 1944 (Jan Horn) unfortunately another crew got lost in action shortly afterwards _x000a__x000a_07:02:30:12 _x000a_too and that, then they were the two, the navigator was a Welsh boy, we used to call him the gentleman farmer and he was a, Johnny Morgan was one of the nicest people you would ever meet and his Welsh brogue was just so beautiful it was and we missed him, we missed him and more than his pilot (http://www.australiansatwarfilmarchive.gov.au/aawfa/interviews/126.aspx?keywords=Mosquito) May have come down at Bad Schmiedeberg. Absturz bei den Scholiser Weinbergen direkt am Waldrand.Maschine ist völlig ausgebrannt und es dürfte da nicht mehr viel übrig sein.Zwei Mann im Wrack verbrannt.Muss im April 45 gewesen sein. Ganz in der Nähe der Absturzstelle muß auch eine JU88 runtergekommen sein.Beide Unfallstellen sollen geräumt worden sein und es dürften nur noch ein paar Blechteile dort liegen. Die Ju ist am 7.4.45 abgestürzt.(Lt.Augenzeuge R.Winkler)Dieser Absturz war wenige Tage NACH dem Absturz der Mosqito. Also kann es eigentlich nur die KB349 sein.Da die andere von Ulf genannte Mosquiti vom 3 April auch viel weiter Südlich runter kam.Der Augenzeuge Winkler sprach auch von zwei verbrannten Besatzungsmitgliedern (2KIA)was ja auch für die erste Maschine zutrift. (http://geschichtemitteld.siteboard.eu/f32t219-bomberabsturz-bei-leipzig-jemand-nen-tip.html?sid=a96f240e657199b6df589d914f02f83f&amp;start=15) Missing (Magdeburg) 4.4.45 (Air Britain Serials)"/>
    <x v="0"/>
    <x v="34"/>
    <x v="152"/>
    <x v="34"/>
    <x v="0"/>
    <x v="34"/>
    <m/>
    <n v="4"/>
    <x v="43"/>
    <x v="0"/>
    <n v="1"/>
    <x v="0"/>
    <x v="125"/>
    <x v="1"/>
  </r>
  <r>
    <n v="2770"/>
    <s v="NT495"/>
    <x v="25"/>
    <n v="406"/>
    <x v="0"/>
    <x v="5"/>
    <n v="4"/>
    <s v="April"/>
    <x v="7"/>
    <s v="4/5 April 1945"/>
    <x v="1"/>
    <s v="05.04.1945 Intruder Sortie 406 to Altenburg Germany from Manston missing. Lost without trace (FCL). F/L TW Trewin +, F/L JB Kennedy +, no known graves 4/5 April 1945 (FCWDv5) Missing from night intruder to Altenburg 5.4.45 (Air Britain Serials)"/>
    <x v="3"/>
    <x v="4"/>
    <x v="1"/>
    <x v="1"/>
    <x v="3"/>
    <x v="1"/>
    <m/>
    <n v="4"/>
    <x v="43"/>
    <x v="0"/>
    <n v="1"/>
    <x v="0"/>
    <x v="94"/>
    <x v="2"/>
  </r>
  <r>
    <n v="7716"/>
    <s v="RV305"/>
    <x v="20"/>
    <n v="571"/>
    <x v="0"/>
    <x v="8"/>
    <n v="4"/>
    <s v="April"/>
    <x v="7"/>
    <s v="4/5 April 1945"/>
    <x v="1"/>
    <s v="The Mosquito came down some 70-100km to the NW [MH - not correct, only 47km, see below] of the target, Magdeburg. The cause of loss for RV305 in AIR 14/3460 is given as &quot;unknown&quot; (on account of no crew members surviving to provide testimony). The Bomber Command Interception Tactics report also cannot explain the cause of loss of RV305 and KB481 (the other Mossie lost) because, presumably, no other crews witnessed the demise of the Mosquitoes. _x000a__x000a_In terms of defences, a number of twin-engined German night fighters were scrambled and sent to FF Bertha, near Brandenburg, most likely because of a Window feint and the Magdeburg Mosquitoes, which acted as a diversion to protect a force of heavies bound for Leuna. _x000a__x000a_It is presumed that some Me262s of 10./NJG11, based just outside of Magdeburg, were scrambled against the raiders and it was probably one of these jets that attacked a searchlight-illuminated Mosquito over Magdeburg without result. _x000a__x000a_Unfortunately, I know of no reliable details that would indicate a claim against a Mosquito by a pilot of 10./NJG11 (or any other unit) on this night. German researcher Hans Ring may be the best person to contact (I don't have his address) as I suspect that he may have the original combat reports for 10./NJG11. _x000a__x000a_Thus in a nutshell, there appears to be no (easily available)documentary evidence that could confirm the cause of loss of RV305._x000a_(Rod McKenzie)_x000a__x000a_Wt. Officer Alfred Bruce CLARKE. NZ411565 RNZAF could anyone enlighten me as to how the aircraft was lost during the night of 4/5 April 1945, crashing near LOCKSTEDT, 8km SE of Obisfelde, Germany, was it flak, nightfighter or some other reason? _x000a_The navigator, Sgt. A.C.Beaton's body was reinterred in Berlin, Wt. Off. Clarke's grave was lost after the war. _x000a_(&quot;Digger Arculus&quot;)_x000a__x000a_[08.03.1945 128 to Berlin from Wyton returning on 1 engine crew decided to land at Gilze-Rijen, downwind approach and crashed while going round again. at Gilze-Rijen airfield (BCL). S/L JD Armstrong RCAF +, F/O WE Whyte RCAF +, both rest in Bergen op Zoom War Cem Canadian Section, this aircraft listed twice in BCL  MH - This is in error, RV306, not RV305]_x000a__x000a_1945/154 571/RV305 Summary to read: T/o Oakington and crashed east of the River Aller at Lockstedt, 8 km SE of Oebisfelde. It would appear that W/O Clarke survived the crash as he was seen by a local woman being led to a vehicle and driven away. His fate thereafter remains a mystery and with no known grave he is commemorated on panel 285 at the Runnymede Memorial. W/O Clarke had married Eve Ivy Clarke of Richmond, Surrey. The body of his Scottish born navigator who in civilian life had qualified as a Chartered Secretary may have been taken away in the same vehicle as it is confirmed by Herr Friedrich-Karl Sonntag of the Militarbeiter des Stadtarchives at Oebisfelde that F/S Beaton was not buried at Lockstedt. His grave is now in Berlin's 1939-1945 War Cemetery. [Unnamed German eyewitness and Herr Hriedrich-Karl Sonntag, via Arthur W Arculus 17/07/08] (http://www.rafinfo.org.uk/BCWW2Losses/1945.htm) Missing 5.4.45 (Air Britain Serials)_x000a__x000a_ One Me 262 apparently went missing with its pilot on 3/4 April 1945 (Jan Horn)_x000a__x000a_MH - A book by Jörg Helbig und Jörg Andreé  about the airwar over Altmark has some details of the mystery, see d-nb.info/1008940097/04 for chapters (&quot;... und brennend abgestürzt&quot; : Flugzeugabsturzorte aus dem Zweiten Weltkrieg in Sachsen-Anhalt ; Rekonstruktion der Ereignisse - Spurensuche ; [Schicksale britischer und deutscher Flieger im Zweiten Weltkrieg] / Jörg Helbig ; Jörg Andreé )_x000a__x000a_MH - An 85 Sqn Mosquito claimed a Ju 188 just to the west of Magdeburg during this night, could this be friendly fire? Lockstedt is actually only 47km to the WNW of Magdeburg.  AI contact picked up at 22:38 hours and closed to a visual at 20' above, 100 yards. With night glasses, it was idendified from underneath as a Ju 188. Range was opened to 200 yards and a black object, possibly a single-engined fighter, passed across 100 feet in front of the Mosquito's bows. Fire was opened and produced strikes on the e/a's port engine. After two more bursts the e/a caught fire and spun into the ground west of Magdeburg. Shot down in the vicinity of Niederndodeleben, west of Magdeburg (52 08N / 11 30E) at 2244. E/A may have been Ju 88A-4, Rogge, Hptm. Eilert, 5.LG 1, 04-Apr-4, 5 Stkp., KIA with crew due to Luftkampf with enemy nightfighter. Sortie to Oderbrücke Göritz., Lw.Kdo.West, Taghon, LG 1, II, p.528, Pretzsch, FB Oblt. Fritz Lehmann, Bf ?? &amp; Bs Uffz. Schulz  MH - Mosquito RV305 came down in as-yet unexplained circumstances at the village of Lockstedt, only 40 km to the NW of Niederndodeleben: friendly fire? &quot;142 Mosquito Bomber Squadron&quot; by Barry Blunt indicates that the T.I.s went down at 22.32, six minutes before the moment at which the 85 Squadron night fighter picked up its contact."/>
    <x v="0"/>
    <x v="14"/>
    <x v="63"/>
    <x v="1"/>
    <x v="4"/>
    <x v="1"/>
    <s v="Date from CWGC is 7 April, however there was no raid to Berlin on 7/8 April, two Mosquitos were lost vs. Magdeburg on 4/5, and Bob Baxter says the two were RV305 and KB481"/>
    <n v="4"/>
    <x v="43"/>
    <x v="0"/>
    <n v="1"/>
    <x v="0"/>
    <x v="90"/>
    <x v="0"/>
  </r>
  <r>
    <n v="4005"/>
    <s v="HR573"/>
    <x v="12"/>
    <n v="45"/>
    <x v="3"/>
    <x v="16"/>
    <n v="4"/>
    <s v="April"/>
    <x v="7"/>
    <d v="1945-04-04T00:00:00"/>
    <x v="2"/>
    <s v="Lost 4.4.45 NFD (Air Britain Serials)"/>
    <x v="6"/>
    <x v="3"/>
    <x v="1"/>
    <x v="1"/>
    <x v="2"/>
    <x v="1"/>
    <m/>
    <n v="4"/>
    <x v="43"/>
    <x v="0"/>
    <n v="1"/>
    <x v="0"/>
    <x v="86"/>
    <x v="3"/>
  </r>
  <r>
    <n v="5153"/>
    <s v="KB193"/>
    <x v="13"/>
    <s v="1655MTU/16OTU"/>
    <x v="0"/>
    <x v="7"/>
    <n v="5"/>
    <s v="April"/>
    <x v="7"/>
    <d v="1945-04-05T00:00:00"/>
    <x v="0"/>
    <s v="Overshot emergency landing Upper Heyford 5.4.45 (Air Britain Serials) 05.04.45 16 OTU. KB193 Starboard engine lost power at 6,000 feet, pilot landed aircraft on first airfield visible (Upper Heyford) and overshot runway. Crew unhurt. (Mosquito Crash Log)"/>
    <x v="2"/>
    <x v="2"/>
    <x v="2"/>
    <x v="1"/>
    <x v="2"/>
    <x v="1"/>
    <m/>
    <n v="4"/>
    <x v="43"/>
    <x v="0"/>
    <n v="1"/>
    <x v="1"/>
    <x v="140"/>
    <x v="1"/>
  </r>
  <r>
    <n v="4967"/>
    <s v="RF617"/>
    <x v="12"/>
    <n v="235"/>
    <x v="0"/>
    <x v="12"/>
    <n v="5"/>
    <s v="April"/>
    <x v="7"/>
    <d v="1945-04-05T00:00:00"/>
    <x v="0"/>
    <s v="Mosquito ,U’/ 235, hit mast attacking ships. F/S Francis Graham Richardson, Runnymede? Crashed in sea attacking convoy in Kattegat 5.4.45 (Air Britain Serials)"/>
    <x v="0"/>
    <x v="8"/>
    <x v="1"/>
    <x v="1"/>
    <x v="4"/>
    <x v="1"/>
    <m/>
    <n v="4"/>
    <x v="43"/>
    <x v="0"/>
    <n v="1"/>
    <x v="0"/>
    <x v="97"/>
    <x v="3"/>
  </r>
  <r>
    <n v="3542"/>
    <s v="RF724"/>
    <x v="12"/>
    <n v="333"/>
    <x v="0"/>
    <x v="12"/>
    <n v="5"/>
    <s v="April"/>
    <x v="7"/>
    <d v="1945-04-05T00:00:00"/>
    <x v="0"/>
    <s v="05.04.1945 Rover Patrol Bombing support 333 from Banff, Torslanda 1615 (Nöd). Maj Haakon Wenger ok, Fähnr Hagbard Hansen ok, both crew norwegian, returned to UK within 2 days. KK-E, navigator Sjt. Hagbarth Hein Hanssen, aircraft hit by 40mm groundfire over Kattegat area and had to land in Sweden. (http://www.luftwaffe.no/Table2.htm) Damaged by flak and bellylanded Goteborg/Torslanda 5.4.45 (Air Britain Serials)"/>
    <x v="1"/>
    <x v="1"/>
    <x v="1"/>
    <x v="1"/>
    <x v="1"/>
    <x v="1"/>
    <m/>
    <n v="4"/>
    <x v="43"/>
    <x v="0"/>
    <n v="1"/>
    <x v="0"/>
    <x v="28"/>
    <x v="3"/>
  </r>
  <r>
    <n v="5416"/>
    <s v="RS619"/>
    <x v="12"/>
    <n v="235"/>
    <x v="0"/>
    <x v="12"/>
    <n v="5"/>
    <s v="April"/>
    <x v="7"/>
    <d v="1945-04-05T00:00:00"/>
    <x v="0"/>
    <s v="SEE RS612! ONE OF THESE TWO AIRCRAFT WENT TO SWEDEN, THE OTHER CRASHED._x000a__x000a__x000a__x000a_05.04.1945 anti shipping strike 235 to Kattegat from Banff, crew escaped to Sweden. East of Agger DK 1732 (Nöd). , , Crew interned and returned to UK. Nödlandning states Sqn code as VV but should be LA. Aircraft maybe borrowed from 85Sqn (VY)? Own remark! LA-F, crew escaped http://www.thistedmuseum.dk/historisk%20%C3%A5rbog/%C3%85rgang%201999/Harington,%20Raymond%20og%20Bert%20Winwood%20%20Flugten%20fra%20Danmark.pdf Served with 464 Sqn, under RAF control 12/44. (Brian Fillery's website) _x000a_The aircraft belonged to RAF 235 Sqn Costal Command and was coded LA-F._x000a_T/o: Banff 14:20. OP: Anti Shipping in Kattegat southeast of the island of Anholt._x000a__x000a_39 Mosquitos of Banff Strike Wing were escorted by 12 Mustangs of 19 Sqn. on an Anti Shipping Patrol in the sea of Kattegat. _x000a_At 17:12 hours they attacked the minesweeper M.902 and 3 motor vessels. 2 motor vessels were sunk and 1 was damaged._x000a_During the attack one Mosquito hit the mast of a ship and crashed while one Mosquito was hit by flak and set course for Sweden._x000a__x000a_On the return flight over Jylland the aircrafts were engaged by flak over Mors and had to take evasive action. RS619 was caught by the slip stream from one of the other low flying aircrafts and touched the ground. The left propeller and engine was damaged and at 17:45 hours RS619 had to belly land at Tandrup Mark._x000a_Pilot P/O Raymond K. Harrington and Navigator F/S Albert E. Winwood were unharmed and set the Mosquito alight._x000a_ _x000a_ (Thisted Lokalarkiv)_x000a__x000a_Navigator F/S Albert E. Winwood and Pilot P/O Raymond K. Harrington_x000a__x000a_They got in contact with some farm hands who did not speak English. Soon the ammonition started exploding and they moved away from the aircraft and met Mrs. Lutzhoft who spoke English. She advised them to hide in a haystack a little distance away. This they did and in the evening Mrs. Lutzhoft brought them food. Later they were contacted by members of the resistance Richard Jensen and Ernfred Østergård who took the flyers to the churchyard of Bedsted where they waited while civilian clothes was brought for the flyers. In a cab driven by Peter Nielsen they were taken to his home in Skjoldbjerg. After a most velcome meal the flyers were taken to the house of Reverend Hans Dahl-Hansen where they slept until the next day._x000a_Next they moved to the farm of Henry Christensen in Harring where they spent most of the night on the loft of a piggery, as Christensen had visitors in his house. Only when they had left could the flyers be brought into the house. _x000a_From the farm they were taken to Anna and Eigil Møller in Thisted where false ID-cards with photos of look alike were provided, Peter Nielsen then took them to “Markvardsens Hotel” in Nykøbing Mors. En route they were stopped by German sentries by the “Vildsund broen” bridge, but the new ID-cards got them through. _x000a_The next day they were photographed and provided with new ID-cards with their own pictures and moved to a garden house belonging to Niels Schmidt. In Nykøbing they were able to walk around freely and, among other things, watch the Germans cleaning their guns._x000a_ _x000a_After about three days in Nykøbing Mors the journey continued to Aalborg by train via Hvalpsund. At the railway station in Aalborg they were met by Knud Nielsen who took them to the office of Svend Andersen and later to his home. Here they stayed for about eight days before they were driven to Strandby north of Frederikshavn by Carl Pedersen. _x000a_They were billeted for the night at the house of a teacher until they could be transferred to the fishing boat “Henny” FN 3 with Skipper Herluf Aaen. In mid Kattegat they transferred to a larger vessel with Skipper Andreas and sailed to Göteborg where they arrived on 24/4 1945._x000a__x000a_They went to the Embassy in Stockholm and on 2/5 they arrived at Leuchars air base, Scotland in a Dakota._x000a__x000a_Sources: LBUK, DFEV, AIR 27/1444, WO 208/3327, Harrington report via Thisted arkiv._x000a__x000a_http://www.flensted.eu.com/1945038.shtml Hit mast while attacking ship and crashed in Kattegat 5.4.45 (Air Britain Serials)"/>
    <x v="0"/>
    <x v="10"/>
    <x v="1"/>
    <x v="1"/>
    <x v="4"/>
    <x v="1"/>
    <m/>
    <n v="4"/>
    <x v="43"/>
    <x v="0"/>
    <n v="1"/>
    <x v="0"/>
    <x v="97"/>
    <x v="0"/>
  </r>
  <r>
    <n v="2358"/>
    <s v="W4096"/>
    <x v="2"/>
    <s v="AAEE/60OTU/13OTU"/>
    <x v="0"/>
    <x v="7"/>
    <n v="5"/>
    <s v="April"/>
    <x v="7"/>
    <d v="1945-04-05T00:00:00"/>
    <x v="0"/>
    <s v="Crashed on landing Finmere 5.4.45 (Air Britain Serials) 05.04.45 13 OTU. W4096 Aircraft was on a single-engine landing at Finmere aerodrome when port engine burst into flames so pilot retracted undercarriage to stop. (Mosquito Crash Log)"/>
    <x v="2"/>
    <x v="2"/>
    <x v="7"/>
    <x v="1"/>
    <x v="2"/>
    <x v="1"/>
    <m/>
    <n v="4"/>
    <x v="43"/>
    <x v="0"/>
    <n v="1"/>
    <x v="1"/>
    <x v="39"/>
    <x v="0"/>
  </r>
  <r>
    <n v="4021"/>
    <s v="HR191"/>
    <x v="12"/>
    <n v="305"/>
    <x v="0"/>
    <x v="16"/>
    <n v="5"/>
    <s v="April"/>
    <x v="7"/>
    <s v="5/6 April 1945"/>
    <x v="1"/>
    <s v="5/6 April 1945 (FCWDv5) 5.-6. Apr 1945, 305 Sqn 2nd TAF, Mosquito VI HR191 SM-T, Op: Night Intruder, F/L Pilot G A Barker RCAF +, 11.B.5, Sgt Navigator G E Arthur +, 11.B.6, T/o for a night intruder mission to Deventer. Both airmen rest in Becklingen War Cemetery. (RAF Commands Forum) I have reason to believe that Mosquito VI HR191 SM-T Crashed in 0230 in the vicinity of Rotenburg (Wümme). (same) As above, ftr Deventer (2nd TAF) Missing from night intruder mission 6.4.45 (Air Britain Serials) Came down at Hohenholz (http://www.avres-neustadt.de/headstone/crashsitesnienburg/) MH - All the crash locations suggested are about 200km east of Deventer. Why would this be?"/>
    <x v="3"/>
    <x v="4"/>
    <x v="1"/>
    <x v="1"/>
    <x v="3"/>
    <x v="1"/>
    <m/>
    <n v="4"/>
    <x v="43"/>
    <x v="0"/>
    <n v="1"/>
    <x v="0"/>
    <x v="60"/>
    <x v="3"/>
  </r>
  <r>
    <n v="4767"/>
    <s v="PZ289"/>
    <x v="12"/>
    <n v="613"/>
    <x v="0"/>
    <x v="16"/>
    <n v="5"/>
    <s v="April"/>
    <x v="7"/>
    <s v="5/6 April 1945"/>
    <x v="1"/>
    <s v="5/6 April 1945, crashed on return, injuring both crew (FCWDv5) Engine fire, crash-landed A.75 at 05:47 on 5/6 April 1945, F/O G.F. Hanson and F/S F.S. Koher both OK (2nd TAF) Engine cut on night intruder crashlanded Cambrai/Epinoy 5.4.45 (Air Britain Serials)"/>
    <x v="2"/>
    <x v="3"/>
    <x v="7"/>
    <x v="1"/>
    <x v="2"/>
    <x v="1"/>
    <m/>
    <n v="4"/>
    <x v="43"/>
    <x v="0"/>
    <n v="1"/>
    <x v="0"/>
    <x v="59"/>
    <x v="0"/>
  </r>
  <r>
    <n v="997"/>
    <s v="HR548"/>
    <x v="12"/>
    <s v="1FU/110"/>
    <x v="3"/>
    <x v="16"/>
    <n v="6"/>
    <s v="April"/>
    <x v="7"/>
    <d v="1945-04-06T00:00:00"/>
    <x v="0"/>
    <s v="Missing 6.4.45 (Air Britain Serials) FINLAY  PB  121286, HURST  LG  148030"/>
    <x v="3"/>
    <x v="4"/>
    <x v="1"/>
    <x v="1"/>
    <x v="3"/>
    <x v="1"/>
    <m/>
    <n v="4"/>
    <x v="43"/>
    <x v="0"/>
    <n v="1"/>
    <x v="0"/>
    <x v="143"/>
    <x v="3"/>
  </r>
  <r>
    <n v="981"/>
    <s v="KB343"/>
    <x v="13"/>
    <s v="1655MTU/128/1655MTU/16OTU"/>
    <x v="0"/>
    <x v="7"/>
    <n v="6"/>
    <s v="April"/>
    <x v="7"/>
    <d v="1945-04-06T00:00:00"/>
    <x v="0"/>
    <s v="06/04/1945 Mosquito KB343 of 16 OTU suffered a collapsed undercarriage at Barford St John. F/O H M George was unhurt. (http://www.couplandbell.com/marg/crashes1945.htm) Swung on take-off and u/c collapsed Barford St.John 6.4.45 (Air Britain Serials)"/>
    <x v="2"/>
    <x v="2"/>
    <x v="33"/>
    <x v="1"/>
    <x v="2"/>
    <x v="1"/>
    <m/>
    <n v="4"/>
    <x v="43"/>
    <x v="0"/>
    <n v="1"/>
    <x v="1"/>
    <x v="140"/>
    <x v="1"/>
  </r>
  <r>
    <n v="6702"/>
    <s v="KB501"/>
    <x v="28"/>
    <s v="16OTU"/>
    <x v="0"/>
    <x v="7"/>
    <n v="6"/>
    <s v="April"/>
    <x v="7"/>
    <d v="1945-04-06T00:00:00"/>
    <x v="0"/>
    <s v="SOC 6.4.45 (Air Britain Serials)"/>
    <x v="4"/>
    <x v="3"/>
    <x v="1"/>
    <x v="1"/>
    <x v="2"/>
    <x v="1"/>
    <m/>
    <n v="4"/>
    <x v="43"/>
    <x v="0"/>
    <n v="1"/>
    <x v="1"/>
    <x v="140"/>
    <x v="1"/>
  </r>
  <r>
    <n v="6594"/>
    <s v="NT474"/>
    <x v="25"/>
    <n v="151"/>
    <x v="0"/>
    <x v="2"/>
    <n v="6"/>
    <s v="April"/>
    <x v="7"/>
    <d v="1945-04-06T00:00:00"/>
    <x v="0"/>
    <s v="W/O Dunn with F/Sgt Redfern had a run-away engine on take-off, resulting in the aircraft crashing at the end of the runway. Fortunately neither of the crew was injured. (http://www.151squadron.org.uk/) Swung on take-off for air test and overshot through fence Bradwell Bay 6.4.45 DBR (Air Britain Serials) 06.04.44 151 Sqn. NT474 Swung and went through boundary while taking oft at Bradwell Bay. Aircraft declared Cat. E, crew safe. (Mosquito Crash Log)"/>
    <x v="2"/>
    <x v="2"/>
    <x v="73"/>
    <x v="1"/>
    <x v="2"/>
    <x v="1"/>
    <m/>
    <n v="4"/>
    <x v="43"/>
    <x v="0"/>
    <n v="1"/>
    <x v="0"/>
    <x v="8"/>
    <x v="2"/>
  </r>
  <r>
    <n v="5563"/>
    <s v="SZ986"/>
    <x v="12"/>
    <n v="107"/>
    <x v="0"/>
    <x v="16"/>
    <n v="6"/>
    <s v="April"/>
    <x v="7"/>
    <s v="6/7 April 1945"/>
    <x v="1"/>
    <s v="Hit by flak, crash-landed A.75, 02:30 6/7 April 1945, F/L D.B. Graeme and F/O K.J. Spargo both OK Hit by flak and crashlanded Cambral/Epinoy 7.4.45 (Air Britain Serials)"/>
    <x v="1"/>
    <x v="1"/>
    <x v="1"/>
    <x v="1"/>
    <x v="1"/>
    <x v="1"/>
    <m/>
    <n v="4"/>
    <x v="43"/>
    <x v="0"/>
    <n v="1"/>
    <x v="0"/>
    <x v="57"/>
    <x v="0"/>
  </r>
  <r>
    <n v="3685"/>
    <s v="SZ990"/>
    <x v="12"/>
    <n v="487"/>
    <x v="0"/>
    <x v="16"/>
    <n v="6"/>
    <s v="April"/>
    <x v="7"/>
    <s v="6/7 April 1945"/>
    <x v="1"/>
    <s v="6/7 April 1945, crew killed in a takeoff accident (FCWDv5) Coded H, 22:03 on 6/7 April 1945, crashed on takeoff, B.87, S/L I.G. Medwin and F/O A.J. Coe both killed (2nd TAF) OTU/084 25/N2783 Amend: Sgt Coe's injuries were far more severe than, perhaps, indicated for as Errol Martyn writes, &quot;he was admitted to Doncaster Infirmary and (later) transferred to the RAF Hospital Rauceby on 19 November. As a result of the accident he had two fingers amputated, a fractured right leg, and his ears and face burnt. He was discharged from hospital in January 1942. On 10 May 1942, he embarked for New Zealand on repatriation for ground duties. However, he embarked for the United Kingdom in October 1943, arriving in the December, and was accepted for flying duties. Commissioned and on his thirtieth sortie, he died, with his skipper S/L Ian George Medwin RNZAF, on 6 April 1945, when their 487 Squadron Mosquito FB.VI SZ990/E crashed shortly after take off from Rosieres-en-Santerre. Both officers were buried on 11 April at the Anzac Cemetery at Villers Bretonneux, theirs being the first interments here since the end of the First World War.&quot; For further details, please refer to Errol Martyn's second volume of For Your Tomorrow, published by Volplane Press in 1999. (http://www.rafinfo.org.uk/BCWW2Losses/OTU.htm) Kao 6 Apr 1945 with 487 Sqn on his 43rd sortie. Sqn Ldr Medwin’s Mosquito struck a telegraph pole just after take-off on an intruder mission to attack railway junctions and trains. Buried at the Villers-Bretonneux Military Cemetery, Fouilloy, Somme, France. His navigator, also killed, was Fg Off A J Coe, RNZAF. (http://www.rafcommands.com/forum/showthread.php?p=43504&amp;highlight=Mosquito#post43504) Lost height after take-off hit poles and broke up Rosieres-en-Santerre 7.4.45 (Air Britain Serials)"/>
    <x v="2"/>
    <x v="7"/>
    <x v="30"/>
    <x v="1"/>
    <x v="2"/>
    <x v="1"/>
    <m/>
    <n v="4"/>
    <x v="43"/>
    <x v="0"/>
    <n v="1"/>
    <x v="0"/>
    <x v="47"/>
    <x v="0"/>
  </r>
  <r>
    <n v="5305"/>
    <s v="SZ998"/>
    <x v="12"/>
    <n v="305"/>
    <x v="0"/>
    <x v="16"/>
    <n v="6"/>
    <s v="April"/>
    <x v="7"/>
    <s v="6/7 April 1945"/>
    <x v="1"/>
    <s v="6/7 April 1945, FTR from a ground attack sortie between Emden and Berlin (FCWDv5) 7. Apr 1945, 305 Sqn 2nd TAF, Mosquito VI SZ998 SM-M, Op: Night Intruder, S/L Pilot P H C Hanbury DFC and Bar +, 19.A.13, F/L Navigator J P Hart DFC +, 19.A.12, T/o for a night intruder mission to Bremen. Both airmen rest in Becklingen War Cemetery. (RAF Commands Forum) Mosquito SZ998 (Hanbury/Hart) crashed ca. 0030 between the village of Hoope and Bruckkamp forest near the Reichsstr. 3 (today Bundesstr. 3). The village is located near Bergen N Celle. Both airmen were first buried in the Bergen Cemetery. Now they rest in Becklingen War Cemetery. Cause of the crash is still unknown. (same) Coded J, lost around 0330 6/7 April 1945, crew as above (2nd TAF) SZ982 SM-Q. No info. The British crew: S/Ldr Hanbury and F/Lt Hart (http://www.geocities.com/skrzydla1/305/305_losses.html) Missing 7:4.45 (Air Britain Serials)   No anti-aircraft fire reported by a PoW witness to the crash - likely misjudged height in the dark during an attack. &quot;Does anybody know the identity of a RAF Mosquito that was lost over Germany on April the 6th or 7th 1945. It crashed during a daylight operation whilst engaged in a ground attack role. Both crew were killed. One was a Flying Officer called Hart and the other was an unidentified Warrant officer. I came across reference to the crash in a returning POW questionnaire, the POW had witnessed the crash which he described as taking place moments after the Mosquito fired '10 rounds' a tank that was passing the POW marching column he was in near the village of Bleckmar, Germany. The POWs were marching away from Fallingbostel...It is still a mystery as to why the mosquito crashed. The eye witness did not report any ground fire as the plane opened fire on the tank. Maybe they misjudged their height in the dark.&quot; http://www.rafcommands.com/forum/showthread.php?17428-Mosquito-crash-Germany-April-6-7-1945"/>
    <x v="0"/>
    <x v="8"/>
    <x v="1"/>
    <x v="1"/>
    <x v="4"/>
    <x v="1"/>
    <m/>
    <n v="4"/>
    <x v="43"/>
    <x v="0"/>
    <n v="1"/>
    <x v="0"/>
    <x v="60"/>
    <x v="0"/>
  </r>
  <r>
    <n v="3042"/>
    <s v="RG113"/>
    <x v="18"/>
    <s v="USAAF"/>
    <x v="0"/>
    <x v="4"/>
    <n v="6"/>
    <s v="April"/>
    <x v="7"/>
    <d v="1945-04-06T00:00:00"/>
    <x v="2"/>
    <s v="45/April/06, Mosquito XVI RG113, 654BS 25BG, Station 376 (Watton), 8th Airforce, Landing Accident, Damage = 4 Pruis, John A 450406 PRUIS, JOHN A. MOSQUITO RG-113 WATTON, UK 25 LANDING (Thomas Ensminger) SOC 23.4.45 (Air Britain Serials)"/>
    <x v="2"/>
    <x v="3"/>
    <x v="40"/>
    <x v="1"/>
    <x v="2"/>
    <x v="1"/>
    <m/>
    <n v="4"/>
    <x v="43"/>
    <x v="0"/>
    <n v="1"/>
    <x v="0"/>
    <x v="33"/>
    <x v="0"/>
  </r>
  <r>
    <n v="3448"/>
    <s v="MM814"/>
    <x v="25"/>
    <s v="488/151"/>
    <x v="0"/>
    <x v="2"/>
    <n v="7"/>
    <s v="April"/>
    <x v="7"/>
    <d v="1945-04-07T00:00:00"/>
    <x v="0"/>
    <s v="F/Sgt Haynes and Sgt Chantley were killed whilst they were carrying out a routine night flying test. Apparently, the aircraft just blew up at an altitude of 7000 ft, but the reason is unknown. (http://www.151squadron.org.uk/) Lost wing recovering from dive and crashed Ugley Green Essex 7.4.45 (Air Britain Serials) 07.04.45 151 Sqn. MM814 Made dummy approach on a Fortress, stalled on pulling away and starboard wing disintegrated, aircraft crashing near Ugley Green, Essex. (Mosquito Crash Log)"/>
    <x v="2"/>
    <x v="2"/>
    <x v="29"/>
    <x v="1"/>
    <x v="2"/>
    <x v="1"/>
    <m/>
    <n v="4"/>
    <x v="43"/>
    <x v="0"/>
    <n v="1"/>
    <x v="0"/>
    <x v="8"/>
    <x v="2"/>
  </r>
  <r>
    <n v="5389"/>
    <s v="HK187"/>
    <x v="2"/>
    <n v="256"/>
    <x v="1"/>
    <x v="2"/>
    <n v="8"/>
    <s v="April"/>
    <x v="7"/>
    <d v="1945-04-08T00:00:00"/>
    <x v="1"/>
    <s v="518431 Raymond John Hedge who died 8/4/1945 and is remembered on the Malta Memorial. (http://cgi.ebay.co.uk/WW2-RAF-Mosquito-Night-Fighter-Casualty-Pilots-Logbooks_W0QQitemZ200021237499QQihZ010QQcategoryZ112473QQssPageNameZWDVWQQrdZ1QQcmdZViewItem) Missing from bomber support mission over Yugia 8.4.45 (Air Britain Serials) Parts of this aircraft may have been found in the sea near Unije, as one of the elevators is there. An engine bearer and a badly-bent cannon were also found in 2009 on a hill near Planik, only about 30 miles away from Unije. (http://www.iphpbb.com/board/ftopic-81805422nx79380-1490.html) Unije is on a straight line between Sarajevo and Falconara, from which some 256 sorties were being flown. Navigator Flt/Sgt. John Sanderson RAFVR 1567077 at rest in the Udine War Cemetery. (http://www.rafcommands.com/forum/showthread.php?t=8956)"/>
    <x v="3"/>
    <x v="4"/>
    <x v="1"/>
    <x v="1"/>
    <x v="3"/>
    <x v="1"/>
    <m/>
    <n v="4"/>
    <x v="43"/>
    <x v="0"/>
    <n v="1"/>
    <x v="0"/>
    <x v="32"/>
    <x v="2"/>
  </r>
  <r>
    <n v="2687"/>
    <s v="NT187"/>
    <x v="12"/>
    <s v="107/54OTU/305"/>
    <x v="0"/>
    <x v="16"/>
    <n v="8"/>
    <s v="April"/>
    <x v="7"/>
    <s v="8/9 April 1945"/>
    <x v="1"/>
    <s v="Back to night operations again on 8th April. My aircraft was unserviceable so I flew Mosquito Letter V 'borrowed' from F/Sgt Earie who was on leave (he never ceases to remind me that I lost his brand new aircraft) Details of this operation: after briefing we took off to patrol Leipzig, Berlin, Magdeburg, Braunsweig area. Owing to the distance from base and the length of time for the flight we had to carry wing tanks with extra fuel. On patrolling the Berlin Magdeburg road we saw some movement, circled round and dropped flares on what was enemy transport. We attacked with machine gun and cannon fire. Transport stopped and appeared damaged but the flares went out before we could assess the extent of the damage. Returning at economical cruising to save fuel and flying at 4,000 ft, at about 2.00 am we were attacked by a night fighter. It fired a long burst of cannon fire and I immediately took violent evasive action, however the port engine caught fire. Tony operated the fire extinguisher and I feathered the propeller. A further burst of gun fire and the starboard engine caught fire. I throttled back and operated the fire extinguisher, but as the fire did not go out, ordered Tony to bale out. He clipped on his parachute, jettisoned the door and successfully abandoned the aircraft. During this manoeuvre the aircraft was losing height rapidly. I struggled out of my seat, having some difficulty getting my left leg passed the control column, and pulling the seat pack of my parachute clear of the bucket seat, at the same time trying to keep on an even keel. With some difficulty I reached the door and dived through the opening. I pulled the rip cord as soon as I was clear of the aircraft and I hit the ground almost simultaneously.When Tony {Rudd} arrived back he was able to provide some interesting details of our last flight. He was able to pinpoint the location and time of our being, shot down. A US P61 Black Widow night fighter put in a combat report claiming to have shot down a JU88 at precisely the position and time of incident. British intelligence proved that there were no enemy aircraft in that vicinity at that time. The A.O.C., Air Vice Marshall Sir Basil Embry, was not happy that one of his aircraft had been shot down by 'friendly fire'. (Reg Everson: http://www.bbc.co.uk/dna/ww2/A3130426)_x000a__x000a_The P-61 crew put in a claim for the same general area as the downing of the Mossie between Warburg and Köln at Olpe in the Sauerland. No Ju 88 NF's reported downed in the area or even flying in the vicinity according to my files. When I was a member of the US night fighters assoc which has been defunct for some years I was told not to pursue into this further from two 9th AF representatives..........so I let it be and regarded it as a terrible mistake and hush hush. (Erich Brown on http://forum.12oclockhigh.net/showthread.php?t=7613)_x000a__x000a_F/L Reginald Everson from 305 Squadron did not registered the serial number of the aircraft he borrowed from F/ Sgt Earle ( who was on leave, and his personal aircraft was unserviceable ). He took off from Epinoy at 23:20 and was shot down at 02:15 ( or very close to that ) near Magdeburg, 51º08N, 07º50E. This is the info I had from him. From that, what I guess that the claim of Lt. Robert Lutz seems more close. (Adriano Baumgartner, http://forum.12oclockhigh.net/showthread.php?t=7613) W/O R.W. Everson PoW, Sgt. R.A.W. rudd evaded, lost 02:15 8/9 April 1945, Coded V (2nd TAF)_x000a__x000a_9 Apr 45 Lutz Ju188 2 POWs from either this or Jones 8 Apr claim Lutz was flying a Mosquito - Lutz's Mosquito was SZ998 SM-V (James A. Pratt III on 12 O'Clock High - http://forum.12oclockhigh.net/showthread.php?p=59454&amp;posted=1#post59454) Missing from night intruder 9.4.45 (Air Britain Serials)"/>
    <x v="0"/>
    <x v="14"/>
    <x v="151"/>
    <x v="1"/>
    <x v="4"/>
    <x v="1"/>
    <m/>
    <n v="4"/>
    <x v="43"/>
    <x v="0"/>
    <n v="1"/>
    <x v="0"/>
    <x v="60"/>
    <x v="0"/>
  </r>
  <r>
    <n v="2731"/>
    <s v="DZ592"/>
    <x v="4"/>
    <n v="540"/>
    <x v="0"/>
    <x v="0"/>
    <n v="9"/>
    <s v="April"/>
    <x v="7"/>
    <d v="1945-04-09T00:00:00"/>
    <x v="0"/>
    <s v="Camera aircraft caught in the explosion of a sub being attacked by other mossies. In January 1945, my uncle Flight Lieutenant W.M.O. Jones was posted to RAF Banff as the pilot for the RAF Film Production Unit covering the operational missions of the Banff strike wing Mosquitoes and some of the RAF Dallachy Beaufighters strike wing missions as well. &gt;He flew DZ 592, a PR 1V Mosquito up to Banff in January 1945 from RAF Benson after it had been modified for film work. &gt;My uncle was accompanied by F/O Allan J Newell as his navigator/cameraman on all missions. &gt;Sadly they were killed in an attack, 09/04/45 accompanying the Banff strike wing over the Katterat. The strike wing attacked three U boats sailing on the surface. The FPU a/c made three low level passes over the U boats filming each wave of the attack. As they were over the second U boat it blew up killing both of the crew. (Post on the Aces High Forum) The aircraft (DZ592) was possibly lost to flying debris. 34 Mosquito aircraft from 3 Squadrons attacked the U-1065 and U-804 enroute to Norway from Kiel. (www.uboat.net) Missing 10.4.45 NFD (Air Britain Serials)   138 Wing aircraft (A Separate Little War)"/>
    <x v="0"/>
    <x v="23"/>
    <x v="1"/>
    <x v="1"/>
    <x v="4"/>
    <x v="1"/>
    <m/>
    <n v="4"/>
    <x v="43"/>
    <x v="0"/>
    <n v="1"/>
    <x v="0"/>
    <x v="16"/>
    <x v="0"/>
  </r>
  <r>
    <n v="6428"/>
    <s v="HJ857"/>
    <x v="10"/>
    <s v="85/RCAF"/>
    <x v="2"/>
    <x v="2"/>
    <n v="9"/>
    <s v="April"/>
    <x v="7"/>
    <d v="1945-04-09T00:00:00"/>
    <x v="0"/>
    <s v="P/O John Thomas, while acting as an instructor in a Mosquito aircraft, was demonstrating engine failure on take-off when the port engine burst into flames shortly after the aircraft had become airborne. He immediately took over control from his pupil and then carried out all the necessary actions to extinguish the flames. However, the fire did not subside. Pilot Officer Bryden, with great calm and judgement, then made a descending turn of 170° and crash landed on the aerodrome. This cool and deliberate action, which doubtlessly saved the occupants of the aircraft, was in keeping with the highest traditions of the Royal Canadian Air Force. Near Kingston, Nova Scotia. The incident described occurred on 9 April 1945 (Mosquito HG857). See DHist file 181.009 D.3050 (RG.24 Vol.20634); the initial reaction of EAC Headquarters was to query whether Bryden's actions constituted dangerous flying; by the book he should have either gained altitude or carried on ahead to a forced landing. An instructor on staff, Squadron Leader H.C. Stewart, angrily wrote that &quot;the book&quot; did not apply - in part because &quot;Mosquito landings away from aerodromes are practically always fatal crashes&quot; and partly because the widely spread out town of Kingston, Nova Scotia lay directly in the path of the aircraft (Stewart to Reyno, 28 May 1945). The unit CO, Group Captain Reyno, concurred (30 May 1945), adding, &quot;If this aircraft, which is of wooden construction throughout, had crash landed in or even near a populated area, with a full load of fuel on board, the results would have been most disastrous.&quot; (Hugh Halliday) To RCAF 31.3.43 (Air Britain Serials) &quot;Mosquito&quot; says this aircraft was initially delivered to 85 Sqn on 29 September 1942, and was then crashed the following day. (Mosquito)"/>
    <x v="2"/>
    <x v="3"/>
    <x v="7"/>
    <x v="1"/>
    <x v="2"/>
    <x v="1"/>
    <m/>
    <n v="4"/>
    <x v="43"/>
    <x v="0"/>
    <n v="1"/>
    <x v="1"/>
    <x v="161"/>
    <x v="2"/>
  </r>
  <r>
    <n v="72"/>
    <s v="HJ867"/>
    <x v="10"/>
    <s v="605/307/410/125/Woodvale/157/13OTU/60OTU"/>
    <x v="0"/>
    <x v="7"/>
    <n v="9"/>
    <s v="April"/>
    <x v="7"/>
    <d v="1945-04-09T00:00:00"/>
    <x v="0"/>
    <s v="SOC 9.4.45 (Air Britain Serials)"/>
    <x v="4"/>
    <x v="3"/>
    <x v="1"/>
    <x v="1"/>
    <x v="2"/>
    <x v="1"/>
    <m/>
    <n v="4"/>
    <x v="43"/>
    <x v="0"/>
    <n v="1"/>
    <x v="1"/>
    <x v="29"/>
    <x v="2"/>
  </r>
  <r>
    <n v="3376"/>
    <s v="HR495"/>
    <x v="12"/>
    <s v="132OTU/8OTU"/>
    <x v="0"/>
    <x v="7"/>
    <n v="9"/>
    <s v="April"/>
    <x v="7"/>
    <d v="1945-04-09T00:00:00"/>
    <x v="0"/>
    <s v="Lost height on overshoot and bellylanded Brawdy 9.4.45 (Air Britain Serials) 09.04.45 8 OTU. HR495 Aircraft overshot, force landed one mile from Brawdy aerodrome and caught fire, killing two. Aircraft was coded '47'. (Mosquito Crash Log)"/>
    <x v="2"/>
    <x v="2"/>
    <x v="6"/>
    <x v="1"/>
    <x v="2"/>
    <x v="1"/>
    <m/>
    <n v="4"/>
    <x v="43"/>
    <x v="0"/>
    <n v="1"/>
    <x v="1"/>
    <x v="37"/>
    <x v="3"/>
  </r>
  <r>
    <n v="1958"/>
    <s v="HX813"/>
    <x v="12"/>
    <s v="301FTU/23/1330CU"/>
    <x v="1"/>
    <x v="7"/>
    <n v="9"/>
    <s v="April"/>
    <x v="7"/>
    <d v="1945-04-09T00:00:00"/>
    <x v="0"/>
    <s v="Broke up during roll 8m SE of Cairo West 9.4 45 (Air Britain Serials)"/>
    <x v="2"/>
    <x v="2"/>
    <x v="8"/>
    <x v="1"/>
    <x v="2"/>
    <x v="1"/>
    <m/>
    <n v="4"/>
    <x v="43"/>
    <x v="0"/>
    <n v="1"/>
    <x v="1"/>
    <x v="162"/>
    <x v="0"/>
  </r>
  <r>
    <n v="3804"/>
    <s v="MM148"/>
    <x v="20"/>
    <s v="1655MTU/571"/>
    <x v="0"/>
    <x v="8"/>
    <n v="9"/>
    <s v="April"/>
    <x v="7"/>
    <d v="1945-04-09T00:00:00"/>
    <x v="0"/>
    <s v="09.04.1945 1457 Air Test 571 from Oakington glycol leakage in starboard engine, fast approach without sufficient runway, undercarriage raised. Martin Hearn Repair facility SoC 07.05.45. at Oakington airfield 1515 (BCL). F/ RF Sturgeon ok, , Engine cut on air test overshot landing and u/c raised to stop Oakington 9.4.45 (Air Britain Serials)"/>
    <x v="2"/>
    <x v="2"/>
    <x v="2"/>
    <x v="1"/>
    <x v="2"/>
    <x v="1"/>
    <m/>
    <n v="4"/>
    <x v="43"/>
    <x v="0"/>
    <n v="1"/>
    <x v="0"/>
    <x v="90"/>
    <x v="0"/>
  </r>
  <r>
    <n v="3813"/>
    <s v="NS744"/>
    <x v="18"/>
    <s v="USAAF"/>
    <x v="0"/>
    <x v="0"/>
    <n v="9"/>
    <s v="April"/>
    <x v="7"/>
    <s v="9 April 1945"/>
    <x v="0"/>
    <s v="653BS 25BG, 8th Air Force. Pilot Carter, John A. Landing Accident at RAF Manston #9. Category 4 damage, 09 April 1945. (http://www.aviationarchaeology.com) 450409 CARTER, JOHN M. MOSQUITO NS-744 MANSTON ENGLAND 25 LANDING (Thomas Ensminger) SOC 17.5.45 (Air Britain Serials)"/>
    <x v="2"/>
    <x v="2"/>
    <x v="40"/>
    <x v="1"/>
    <x v="2"/>
    <x v="1"/>
    <m/>
    <n v="4"/>
    <x v="43"/>
    <x v="0"/>
    <n v="1"/>
    <x v="0"/>
    <x v="33"/>
    <x v="0"/>
  </r>
  <r>
    <n v="1916"/>
    <s v="NS757"/>
    <x v="18"/>
    <s v="USAAF"/>
    <x v="0"/>
    <x v="0"/>
    <n v="9"/>
    <s v="April"/>
    <x v="7"/>
    <s v="9 April 1945"/>
    <x v="0"/>
    <s v="653BS 25BG, 8th Air Force. Pilot James, Robert V. Killed in a Crash at Sheperds Grove. Category 4 damage, 09 April 1945. (http://www.aviationarchaeology.com) 450409 JAMES, ROBERT W. MOSQUITO NS-757 SHEPHERDS GROVE RAF, UK 25 SPUN IN (Thomas Ensminger) SOC 10.5.45 (Air Britain Serials)"/>
    <x v="2"/>
    <x v="2"/>
    <x v="62"/>
    <x v="1"/>
    <x v="2"/>
    <x v="1"/>
    <m/>
    <n v="4"/>
    <x v="43"/>
    <x v="0"/>
    <n v="1"/>
    <x v="0"/>
    <x v="33"/>
    <x v="0"/>
  </r>
  <r>
    <n v="3047"/>
    <s v="NS792"/>
    <x v="18"/>
    <s v="USAAF"/>
    <x v="0"/>
    <x v="4"/>
    <n v="9"/>
    <s v="April"/>
    <x v="7"/>
    <d v="1945-04-09T00:00:00"/>
    <x v="0"/>
    <s v="April 9th, 1945 - USAAF Mosquito NS792. Misidentified and shot down by a FFAF P-51 at about 1745 hours. The Mosquito was at 20,000 feet when attacked; following an explosion the pilot, Lt. John A. Pruis, slumped forward in his seat. The navigator, Lt. Claude C. Moore, was badly burned and unable to extricate the pilot, but he managed to bail out. As the Mustangs circled during his parachute descent, Lt. Moore noticed they carried the roundels of the Free French air forces. After landing Moore was evacuated by the U.S Army. Crash site near Eberbach, Germany. (Note there is a discrepancy with the serial number. One source says the downed Mosquito was NS783, but another source says a different crew was flying that plane on the same mission). (12 O'Clock High! Board) 9 April 1945 loss of a 25th Bg Mosquito NS792 claimed to have been by FFAF P-51? The French AF did not operate any P-51s during WWII. I interviewed the navigator involved, and my work was pirated and appeared in another book with this error. (Norman Malayney) _x000a__x000a__x000a_Here is information from my interview with the late Claude Moore that appears in my manuscript on the 25th BG Rcn history (c):_x000a__x000a_Norman Malayney_x000a_------------------------------------------------------_x000a_The afternoon of 9 April, 1/Lts. John A. Pruis/Claude C. Moore took off in NS792 for an eventful mission with tragic consequences. This was a Graypea mission that preceded a maximum effort mission by lst AD to the Dornier aircraft plant at Oberpfaffenhofen, a suburb 20-miles north of Munich in southeastern Germany. _x000a__x000a_Moore: We rendezvoused with the bomber formation prior to the IP that was some 28 miles from the target. At the IP we climbed 2,000 feet above the bombers and began dispensing Chaff. I activated the cameras as we flew over the target area to obtain photo coverage before the bombing began. After passing the target, we orbited and followed behind the bombers to obtain damage assessment pictures of the destruction. _x000a__x000a_Thoroughness was one of my characteristics and having unused film, I instructed Pruis to circle over the target again for more pictures. This gambit distanced us far behind the other Mosquitoes. _x000a__x000a_We set our course on a 314 degree heading to make eventual contact with the Mosquitoes and return to base. This was Pruis’ third Mosquito mission with the 25th BG. He previously completed a tour in B-24 bombers. As pilot, he was concerned with fuel consumption, especially considering the distance of our mission. Though fuel consumption would be close, all concerns for engine and aircraft performance were minor. _x000a__x000a_Flying at 20,000 feet, we could see three aircraft in the distance on course toward England. We presumed these to be our Mosquitoes. As we came closer, Pruis and I decided they were P-51s, but with RAF roundels. They banked to the left and I no longer gave them any thought. _x000a__x000a_Some minutes later, I was noting observations on my navigational chart or log, when there was an explosion. With two engines running, the indication of an explosion was not so much a noise as a jolt. I realized we were in trouble when Pruis slumped over the wheel. I attempted to help but was unable to move him. _x000a__x000a_The Mosquito began a right-hand spin with the right engine in flames. With a right-hand spin, the flames from the right, or starboard engine, blazed across both the canopy and bottom escape hatch. Black smoke poured from the right side of the nose between the cockpit and the nacelle. I did not know what happened. I had not seen any enemy aircraft in back of us nor in the sky. _x000a__x000a_I never wore a parachute pack on my missions. A seatpack placed me too high in relation with the canopy and the work table. A chestpack pushed me too far from the plotting table and was burdensome to work with. I stored the chest parachute pack on a small shelf behind the pilot. _x000a__x000a_The centrifugal force from the spinning aircraft was horrendous. I experienced a terrible time reaching for my chute behind the pilot. It took the strength of both arms to reach the pack and pull it toward me. I then attempted to connect it to my harness but due to the centrifugal forces, managed to connect only one side. I suspect I wasn’t being deliberate or thorough enough but later learned I had shrapnel wounds in my left arm from aircraft cannon shells. _x000a__x000a_If I exited the bottom hatch, which would be normal, I was afraid the flames would come into the cockpit. I wasn’t able to help Pruis, but if he should regain consciousness and was able to do something for himself, I did not want the flames coming into the cockpit. Thus, I released the canopy escape hatch and it flew off. Leaving the craft through the top is a high-risk endeavor. The probabilities of being struck by the vertical stabilizer are fearful. _x000a__x000a_I struggled through the hatch and somehow became entangled with the oxygen and communication cables inside the aircraft. I was stuck half-in and half-out the top opening. I had been struggling without my helmet and wore no gloves as tongues of flame from the right engine lapped at me. Fortunately, I still wore my RayBan sun glasses. _x000a__x000a_Flames lashed my upper body, seared my face and scalp, flesh burned from my hands and wrists, blood covered my left arm, while the earth below swirled closer. I moved back into the cockpit to remove the tangled cable obstructions that prevented my escape. Once in, I again experienced trouble getting out. _x000a__x000a_Now I was more weaker from the burns and wounds than in my first attempt to exit. The pain was driving through the tension to my senses. The centrifugal forces of the spinning craft were becoming more intense by the second. There was no sensation of up or down, just the vision of earth spinning closer on a collision course. I felt my first and only taste of despondency; in a few moments it would all be over and I would abide with the sense of peace. _x000a__x000a_Despondency was followed by the thought that my family and friends expected more of me than passive submission. Pruis was dead or unconscious, but my limbs still responded to my will. My limpid reaction to the slaps of fate made me furious with myself. Rage thrust all frailties from my mind. With a profane utterance I made my utmost and final effort to climb through the hatch._x000a__x000a_The next thing I was aware of was floating in the air. As I bailed out, I glanced at the altimeter. It read one thousand feet. I interpolated that I left the aircraft at 800 feet. I am certain I was not fully conscious when I pulled the D-ring. _x000a__x000a_I was jolted heavily to consciousness by the opening parachute. I swung violently in 360 degree circles as I descended, probably due to the right chest hook being unfastened. I attempted to pull the risers to get the chute buckle fastened, but with the burns and injuries to my arms and hands, I failed. It was then I noticed the bleeding from my left upper arm and forearm. _x000a__x000a_As I descended, I was circled by fighter planes. They were P-5ls with the roundel markings. The Mustangs circled only minutes then left the vicinity. I did not see the aircraft that fired at us. I knew only that the shells entered the fuselage diagonally from the left-rear side and, that Pruis and the starboard engine received the brunt of their effects. I also remember the three P-51s flying previously ahead of us banked left and had flown past to our rear. _x000a__x000a_I turned my attention to the ground where I could see the Mosquito wreckage. The fire was confined to the right engine and had not spread to the rest of the aircraft. Its wings, nose and the forward part of the fuselage was intact. At that moment a gust of wind swept my RayBan glasses from my eyes. I was fortunate they shielded my eyes from the flames as I exited the escape hatch. _x000a__x000a_Below lay evergreen trees with tall spindly trunks and an abundance of weak, flimsy limbs. I attempted to guide the parachute to smaller fruit trees nearby but failed in the short drop. The parachute caught in the top of a tall evergreen leaving me hanging by the risers 50 to 75 feet above the ground. _x000a__x000a_Interestingly, information provided at briefings indicated we were deep in enemy territory. There were several armed German soldiers near the base of the tree where I was hanging. They were contemplating my plight but did not seem too concerned. I must have passed out for when consciousness returned the German soldiers had disappeared. _x000a__x000a_I unfastened the harness of the chute with great difficulty. My hands were burned raw, the left arm was bleeding and my face felt like it was on fire. The firstaid pack attached to the parachute harness tore off as I plowed through the branches. I attempted to climb down the pinetree, but the limbs would not support my weight. Suddenly the branches were snapping, and I was falling. I fell straight down in an upright position and hit the ground. _x000a__x000a_I attempted to stand, but the pain was intense. My back, left ankle, knee, and foot were injured. I thought of using a tree branch for a cane to reach help. We understood the Catholic Church had a very good underground establishment functioning in the southern part of Germany. I was determined to find such an organization. It was near dusk when I crawled to a tree limb and attempted to stand. Physically it was hopeless. _x000a__x000a_I looked at my wristwatch and except for a rim around the dial, the face was burned. It said 1745. The forest was beginning to darken. I needed medical attention quickly. I could hardly see. I decided to take my chances with the Germans instead of spending the night in the forest. I wondered about their disappearance. _x000a__x000a_I always carried a whistle attached to the zipper-pull on my jacket. This was an RAF custom that I had appropriated. I blew the whistle and heard the rustle of twigs and brush. I blew again and a soldier appeared holding his rifle at the ready across his body. _x000a__x000a_We were told to avoid capture by the civilian population, youth corps, Gestapo, or the SS troops. Since the soldier wore a tattered outfit and I couldn’t see very well, I concluded he was one of the German Youth Corps. _x000a__x000a_He then questioned, ‘Yank’ which irritated me._x000a__x000a_I replied, ‘Ya. What the hell is it to you?’ _x000a__x000a_The soldier responded sympathetically: ‘It’s OK buddy, we’re Yanks too.’ _x000a_He yelled to his seven companions that I was located and walked over to me. They joined us immediately. _x000a__x000a_Apparently, the American soldiers had been watching me come down in the Mosquito. They gave me hell for not getting out sooner. They had been trailing a pocket of SS troops when they observed our aircraft in trouble. When they saw me parachute, they gave up the chase and diverted their attention to my welfare. So, I had seen German troops and did not imagine it. _x000a__x000a_I cautioned the soldiers to please be careful. I thought my back was broken and wanted to avoid a severed spinal cord. They took off their shirts and jackets, gathered two large tree branches and made a litter. They carried me down the hill to two jeeps. I was placed diagonally on the flat platform of one jeep and held closely to prevent jostling on the bumpy ride. They transported me to a first-aid station located in a commandeered German home. The make-shift stretcher and I were passed through a window to medics inside. _x000a__x000a_As the soldiers were leaving to resume their patrol, they re-clothed themselves in the shirts and jackets used on my make-shift litter. This clothing was stained with blood from my wounds and the serum from my burns. I asked them for their names so I could thank them later in written form. They declined. They did not believe their act was beyond the call of duty, though I felt differently. This was the last thing I remember until awaking two days later in an American hospital in Reims, France, the effects of morphine I presume. _x000a__x000a_Some days later, I received a slip of paper that had been placed in my flying suit. It said: ‘Picked up near Waldkatzenbach, Germany, about 10 kilo west of Eberback by lst Sgt. Nelson Griffin and boys, Co. D. 1st Bn. 410 Inf. Regt., 103rd Inf. Div., APO 470, C/O PM, New York City.’ _x000a__x000a_I was disturbed about having lost a pen-and-pencil set my brother had given me. It was the one I used for navigational duties with the aircraft. It was a personal item I valued highly. Later, when I was in the hospital someone handed me a personal effects bag and inside was the pen-and-pencil set. It was a surprise. Subconsciously, perhaps, in the turmoil of the spin, I had grasped the set and palced it in the pocket of my flight coveralls._x000a__x000a__x000a_We crossed the Rhine on the 7th of April .... One morning, about noon, while I was standing guard at the crossroads, I heard _x000a_the unmistakable sound of machine gun fire from an airplane. I had my field glasses _x000a_handy and quickly spotted the aircraft. The sky had been full of allied bombers and _x000a_fighters, but we weren't close enough to the front lines to hear strafing. A P11 fighter _x000a_was pursuing a British Mosquito two-engine light bomber. One could see the tracers _x000a_and the mushroom of fire and smoke as the bomber caught fire. It began to slip into _x000a_a spin while burning. After losing about half his altitude, the pilot jumped, for I could _x000a_see the parachute blossom and the plane disappear as it hit the ground several miles _x000a_away. About 20 minutes later a jeep came barreling up the road and came to a halt _x000a_at the roadblock. It carried two GIs, one a medic, and a wounded German pilot. We _x000a_looked quickly at their papers and passed them on. Not before I had cut off a piece _x000a_of the parachute which was still attached to the pilot. I finally cut a smaller piece of _x000a_that and mailed it home. The chute had oil spots, blood spots and burnt and melted _x000a_silk. The pilot had landed in a grove of trees, his parachute hanging on a limb. He _x000a_was pretty well cut up, burned, and otherwise not feeling so well. A Nazi, flying a captured _x000a_British aircraft, trying to escape to &quot;I don't know where.&quot; And getting picked up and _x000a_captured alive. His partner stayed with the plane and so was no longer a worry. We _x000a_sent the jeep to the aid station. _x000a__x000a_http://103rdcactus.com/bio/410/410D/410D%20H%20K%20Brown/hkbrown10.htm_x000a__x000a__x000a_According to http://www.mustang.gaetanmarie.com/articles/france/france.htm, the Free French did have Mustangs on Groupe de Reconnaissance II/33 Savoie. (Air Britain Serials)"/>
    <x v="0"/>
    <x v="14"/>
    <x v="96"/>
    <x v="1"/>
    <x v="4"/>
    <x v="1"/>
    <m/>
    <n v="4"/>
    <x v="43"/>
    <x v="0"/>
    <n v="1"/>
    <x v="0"/>
    <x v="33"/>
    <x v="0"/>
  </r>
  <r>
    <n v="5470"/>
    <s v="RF599"/>
    <x v="12"/>
    <n v="235"/>
    <x v="0"/>
    <x v="12"/>
    <n v="9"/>
    <s v="April"/>
    <x v="7"/>
    <d v="1945-04-09T00:00:00"/>
    <x v="0"/>
    <s v="09.04.1945 anti shipping strike 235 to Skagerak/ Kattegat from Banff crash landed and fuselage broke up. Scrapped . Satenäs airfield Sweden 1745 (Nöd). F/O Parkinson inj, F/O Halley inj, Coded VV-Z (possibly code of Sumburgh flight.) See also RS619, RS699. A Separate Little War says this aircraft was on 245 Squadron. Forcelanded in Sweden after attacking U-boats in Skaggerak 9.4.45 (Air Britain Serials)"/>
    <x v="0"/>
    <x v="31"/>
    <x v="1"/>
    <x v="1"/>
    <x v="4"/>
    <x v="1"/>
    <m/>
    <n v="4"/>
    <x v="43"/>
    <x v="0"/>
    <n v="1"/>
    <x v="0"/>
    <x v="97"/>
    <x v="3"/>
  </r>
  <r>
    <n v="5873"/>
    <s v="RS562"/>
    <x v="12"/>
    <n v="248"/>
    <x v="0"/>
    <x v="12"/>
    <n v="9"/>
    <s v="April"/>
    <x v="7"/>
    <d v="1945-04-09T00:00:00"/>
    <x v="0"/>
    <s v="09.04.1945 anti shipping strike 248 to Skagerak/ Kattegat from Banff landed safe. Satenäs airfield Sweden 1707 (Nöd). F/L McIntyre ok, stayed in Swedish service after repair until 1946, unknown location, crew returned to UK Engine cut on shipping strike crashlanded in Sweden 9.4.45 (Air Britain Serials)  A Separate Little War says this was N on 248 Squadron."/>
    <x v="0"/>
    <x v="31"/>
    <x v="1"/>
    <x v="1"/>
    <x v="4"/>
    <x v="1"/>
    <m/>
    <n v="4"/>
    <x v="43"/>
    <x v="0"/>
    <n v="1"/>
    <x v="0"/>
    <x v="52"/>
    <x v="0"/>
  </r>
  <r>
    <n v="5919"/>
    <s v="RS631"/>
    <x v="12"/>
    <n v="248"/>
    <x v="0"/>
    <x v="12"/>
    <n v="9"/>
    <s v="April"/>
    <x v="7"/>
    <d v="1945-04-09T00:00:00"/>
    <x v="0"/>
    <s v="09.04.1945 anti shipping strike 248 to Skagerak/ Kattegat from Banff landed safe. Satenäs airfield Sweden 1714 (Nöd). F/O Mogridge ok, stayed in Swedish service after repair until 1946, unknown location, crew returned to UK Engine cut on shipping sweep crashlanded in Sweden 9.4.45 (Air Britain Serials)  A Separate Little War says this was A on 248 Squadron."/>
    <x v="0"/>
    <x v="31"/>
    <x v="1"/>
    <x v="1"/>
    <x v="4"/>
    <x v="1"/>
    <m/>
    <n v="4"/>
    <x v="43"/>
    <x v="0"/>
    <n v="1"/>
    <x v="0"/>
    <x v="52"/>
    <x v="0"/>
  </r>
  <r>
    <n v="4320"/>
    <s v="MM169"/>
    <x v="20"/>
    <s v="109/571"/>
    <x v="0"/>
    <x v="8"/>
    <n v="9"/>
    <s v="April"/>
    <x v="7"/>
    <s v="9/10 April 1945"/>
    <x v="1"/>
    <s v="10.04.1945 2024 mark railway yards 571 to Plauen from Oakington return on 1 engine, overshot and crashlanded, losing undercarriage on uneven ground. at Oakington airfield 0133 (BCL). F/L WH Clegg RNZAF ok, F/O AE Sencer ok, Overshot single-engined landing on return swung and u/c collapsed Oakington 10.4.45 (Air Britain Serials) Airborne 2024 9Apr45 from Oakington to mark the railway yards. Returned on one engine but landed fast and over-ran the runway and crashed 0133 after running onto uneven ground and losing its undercarriage. No crew injuries. F/L W.H.Clegg RNZAF F/O A.E.Spencer (Chorley via Lost Bombers) 10.04.45 571 Sqn. MM169 Overshooting on landing at Oakington aerodrome, aircraft ran into rough ground and undercarriage collapsed. (Mosquito Crash Log)"/>
    <x v="2"/>
    <x v="7"/>
    <x v="6"/>
    <x v="1"/>
    <x v="2"/>
    <x v="1"/>
    <m/>
    <n v="4"/>
    <x v="43"/>
    <x v="0"/>
    <n v="1"/>
    <x v="0"/>
    <x v="90"/>
    <x v="0"/>
  </r>
  <r>
    <n v="2799"/>
    <s v="MM752"/>
    <x v="25"/>
    <s v="12FU/NA"/>
    <x v="1"/>
    <x v="2"/>
    <n v="9"/>
    <s v="April"/>
    <x v="7"/>
    <s v="9 April 1945"/>
    <x v="2"/>
    <s v="45/April/09, Mosquito XVI MM752, 416NFS, 12th Air Force, Crash Landing Engine Failure, Damage=4 Hoover, Richard L, Location: Pontedera/ 5mi E SOC 31.5.45 (Air Britain Serials)"/>
    <x v="4"/>
    <x v="3"/>
    <x v="1"/>
    <x v="1"/>
    <x v="2"/>
    <x v="1"/>
    <m/>
    <n v="4"/>
    <x v="43"/>
    <x v="0"/>
    <n v="1"/>
    <x v="0"/>
    <x v="150"/>
    <x v="2"/>
  </r>
  <r>
    <n v="273"/>
    <s v="RV301"/>
    <x v="20"/>
    <s v="128/109"/>
    <x v="0"/>
    <x v="8"/>
    <n v="10"/>
    <s v="April"/>
    <x v="7"/>
    <d v="1945-04-10T00:00:00"/>
    <x v="0"/>
    <s v="10.04.1945 1110 Air Test109 from Little Staughton swung off runway, undercarriage gave way and damaged beyond repair. at Little Staughton airfield 1110 (BCL). F/L JW Shaw ok, , Swung on take-off and u/c leg collapsed Little Staughton 10.4.45 (Air Britain Serials)"/>
    <x v="2"/>
    <x v="2"/>
    <x v="33"/>
    <x v="1"/>
    <x v="2"/>
    <x v="1"/>
    <m/>
    <n v="4"/>
    <x v="43"/>
    <x v="0"/>
    <n v="1"/>
    <x v="0"/>
    <x v="18"/>
    <x v="0"/>
  </r>
  <r>
    <n v="2945"/>
    <s v="ML963"/>
    <x v="20"/>
    <s v="109/692/571"/>
    <x v="0"/>
    <x v="8"/>
    <n v="10"/>
    <s v="April"/>
    <x v="7"/>
    <s v="10/11 April 1945"/>
    <x v="1"/>
    <s v="11.04.1945 2137 571 to Berlin from Oakington . Lost without trace (BCL). F/O RD Oliver evd, F/S LM Young RAAF evd, both rejoined their Sqn same month, Oliver on 22.04. Caved in a railway tunnel with a 4,000 lb Cookie on 1 January 1945, flown by F/L Griffiths u. F/L Ball, Mosquitio XVI, ML963, 8K-K &quot;King&quot;, Angriffshöhe: 100-200ft., Luftmine genau in den Tunnelmund geworfen, Volltreffer, Tunnel eingestürzt. Abandoned after engine fire (Squadron HIstory by Barry Blunt, confirmed by AIR 14/3460) Missing (Berlin) 10.4.45 (Air Britain Serials) Cause of loss and crash-site not established. Both airmen rejoined their Squadron before the end of the month, F/O Oliver reporting as early as 22Apr45. F/O R.D.Oliver Evd F/S L.M.Young RAAF Evd &quot; (Chorley via Lost Bombers)"/>
    <x v="0"/>
    <x v="12"/>
    <x v="7"/>
    <x v="1"/>
    <x v="4"/>
    <x v="1"/>
    <m/>
    <n v="4"/>
    <x v="43"/>
    <x v="0"/>
    <n v="1"/>
    <x v="0"/>
    <x v="90"/>
    <x v="0"/>
  </r>
  <r>
    <n v="2480"/>
    <s v="PZ464"/>
    <x v="12"/>
    <s v="605/464/605"/>
    <x v="0"/>
    <x v="16"/>
    <n v="10"/>
    <s v="April"/>
    <x v="7"/>
    <s v="10/11 April 1945"/>
    <x v="1"/>
    <s v="Tracey/Beresford crew were lost on 11/4/45 now buried in Berlin 1939-45 War Cemetery (Henk Welting and John Larder) Served with 464 Sqn, under RAF control. (Brian Fillery's website) 10/11 April 1945 (FCWDv5) Lost around 02:50 on 10/11 April 1945, Coded Z, F/L J.R. Tracey and F/L F. Beresford both KIA, ftr Brunswick (2nd TAF) Missing from night intruder 11.4.45 (Air Britain Serials)"/>
    <x v="3"/>
    <x v="4"/>
    <x v="1"/>
    <x v="1"/>
    <x v="3"/>
    <x v="1"/>
    <m/>
    <n v="4"/>
    <x v="43"/>
    <x v="0"/>
    <n v="1"/>
    <x v="0"/>
    <x v="22"/>
    <x v="0"/>
  </r>
  <r>
    <n v="5496"/>
    <s v="RS550"/>
    <x v="12"/>
    <s v="29/107"/>
    <x v="0"/>
    <x v="16"/>
    <n v="10"/>
    <s v="April"/>
    <x v="7"/>
    <s v="10/11 April 1945"/>
    <x v="1"/>
    <s v="RS550 came down in Gatberg whilst on a night recce mission from Cambrai to Soltau. Where is Gatberg located? I have Vehrte near Belm. Crew had fieldgraves. Cause of accident not known. (Henk Welting) May have been 10.04.1945, P/O W.H. Mitton, Pilot, 195730, Rheinberg 11.D.23, P/O E.J. Wilby, Nav., 195682, Rheinberg 11.D.22 (http://www.luftwaffe-bullet-board.com/posting.php?mode=reply&amp;t=8456) 10/11 April 1945 (FCWDv5) PILOT OFFICER EDWARD JOHN WILBY WAS KILLED IN ACTION 10TH APRIL 1945. HE WAS AGED JUST 22. REMEMBERED WITH HONOUR RHEINBERG WAR CEMETERY. EDWARD WAS A MEMBER OF 107 SQUADRON, KILLED WHILST FLYING ON HIS 30 OP. IN AIRCRAFT &quot;K&quot; RS 550. (ebay auction - http://cgi.ebay.co.uk/WW2-RAF-KIA-MEDALS-AND-CONDOLENCE-SLIP-MOSQUITO-NAV_W0QQitemZ260176089216QQihZ016QQcategoryZ112473QQssPageNameZWDVWQQrdZ1QQcmdZViewItem) Missing from night intruder to Soltau 11.4.45 (Air Britain Serials)"/>
    <x v="3"/>
    <x v="4"/>
    <x v="1"/>
    <x v="1"/>
    <x v="3"/>
    <x v="1"/>
    <m/>
    <n v="4"/>
    <x v="43"/>
    <x v="0"/>
    <n v="1"/>
    <x v="0"/>
    <x v="57"/>
    <x v="0"/>
  </r>
  <r>
    <n v="5475"/>
    <s v="TA113"/>
    <x v="12"/>
    <n v="487"/>
    <x v="0"/>
    <x v="16"/>
    <n v="10"/>
    <s v="April"/>
    <x v="7"/>
    <s v="10/11 April 1945"/>
    <x v="1"/>
    <s v="Claim by JG 5 according to Czech list - where? Coded D, lost around 01:40 on 10/11 April 1945, ftr Brunswick, F/O G.L. Peer and F/O L.A. Graham, both KIA (2nd TAF) Missing from sweep 11.4.45 (Air Britain Serials)"/>
    <x v="3"/>
    <x v="4"/>
    <x v="1"/>
    <x v="1"/>
    <x v="3"/>
    <x v="1"/>
    <m/>
    <n v="4"/>
    <x v="43"/>
    <x v="0"/>
    <n v="1"/>
    <x v="0"/>
    <x v="47"/>
    <x v="0"/>
  </r>
  <r>
    <n v="620"/>
    <s v="NS782"/>
    <x v="18"/>
    <s v="USAAF"/>
    <x v="0"/>
    <x v="4"/>
    <n v="10"/>
    <s v="April"/>
    <x v="7"/>
    <d v="1945-04-10T00:00:00"/>
    <x v="2"/>
    <s v="450308 MOSQUITO NS-782 WATTON, UK 25 (Thomas Ensminger) SOC 10.4.45 (Air Britain Serials)"/>
    <x v="4"/>
    <x v="3"/>
    <x v="1"/>
    <x v="1"/>
    <x v="2"/>
    <x v="1"/>
    <m/>
    <n v="4"/>
    <x v="43"/>
    <x v="0"/>
    <n v="1"/>
    <x v="0"/>
    <x v="33"/>
    <x v="0"/>
  </r>
  <r>
    <n v="5879"/>
    <s v="MM789"/>
    <x v="25"/>
    <n v="410"/>
    <x v="0"/>
    <x v="2"/>
    <n v="11"/>
    <s v="April"/>
    <x v="7"/>
    <d v="1945-04-11T00:00:00"/>
    <x v="0"/>
    <s v="Engine cut on take-off for air test bellylanded Gilze-Rijen 11.4.45 (Air Britain Serials)"/>
    <x v="2"/>
    <x v="2"/>
    <x v="2"/>
    <x v="1"/>
    <x v="2"/>
    <x v="1"/>
    <m/>
    <n v="4"/>
    <x v="43"/>
    <x v="0"/>
    <n v="1"/>
    <x v="0"/>
    <x v="19"/>
    <x v="2"/>
  </r>
  <r>
    <n v="4395"/>
    <s v="NS516"/>
    <x v="18"/>
    <s v="USAAF"/>
    <x v="0"/>
    <x v="4"/>
    <n v="11"/>
    <s v="April"/>
    <x v="7"/>
    <s v="11 April 1945"/>
    <x v="0"/>
    <s v="653BS 25BG, 8th Air Force. Pilot Hodges, Edward F. Landing Accident at Watton/Sta 376. Category 4 damage, 11 April 1945. (http://www.aviationarchaeology.com) 450411 HODGES, EDWARD F. MOSQUITO NS-516 WATTON, UK 25 LANDING (Thomas Ensminger) SOC 4.5.45 (Air Britain Serials)"/>
    <x v="2"/>
    <x v="3"/>
    <x v="40"/>
    <x v="1"/>
    <x v="2"/>
    <x v="1"/>
    <m/>
    <n v="4"/>
    <x v="43"/>
    <x v="0"/>
    <n v="1"/>
    <x v="0"/>
    <x v="33"/>
    <x v="0"/>
  </r>
  <r>
    <n v="5900"/>
    <s v="NT506"/>
    <x v="25"/>
    <n v="410"/>
    <x v="0"/>
    <x v="2"/>
    <n v="11"/>
    <s v="April"/>
    <x v="7"/>
    <d v="1945-04-11T00:00:00"/>
    <x v="0"/>
    <s v="Was U on 410 Squadron (Photo in second edition of 2nd TAF). Tyre burst on landing from air test swung and u/c collapsed Gilze-Rijen 11.4.45 not repaired (Air Britain Serials)"/>
    <x v="2"/>
    <x v="2"/>
    <x v="118"/>
    <x v="1"/>
    <x v="2"/>
    <x v="1"/>
    <m/>
    <n v="4"/>
    <x v="43"/>
    <x v="0"/>
    <n v="1"/>
    <x v="0"/>
    <x v="19"/>
    <x v="2"/>
  </r>
  <r>
    <n v="3548"/>
    <s v="RF590"/>
    <x v="12"/>
    <n v="333"/>
    <x v="0"/>
    <x v="12"/>
    <n v="11"/>
    <s v="April"/>
    <x v="7"/>
    <d v="1945-04-11T00:00:00"/>
    <x v="0"/>
    <s v="http://www.wlb-stuttgart.de/seekrieg/45-04.htm says aircraft was shot down by Luftwaffe fighters. Coded H. http://www.luftwaffe.cz/04-1945.pdf says there was a claim by 16./JG 5 for a Mosquito this day. Fnr. Johannes Wollert Løken and Sjt. Stephan Henrik Engstrøm both killed, crashed at Svarttjendalen, Nakksjø near Skien. (http://www.luftwaffe.no/Table2.htm) Squadron ORB says Mosquito was seen to be attacked from the port quarter by two single-engined enemy aircraft. Starboard engine was seen to be smoking, then Mosquito crashed into a hillside. The Mossie crashed in a small lake in the Skien/Drangedal district. Thomas Sørdalen's page has some information about the crash: http://home.no.net/thsord/mosquito.htm KK-H according to a plaque erected by 333 Squadron Veterans, photographed at the website above. Shot down by flak nr Porsgrunn 11.4.45 (Air Britain Serials)  Uffz.Heinz Schoppert claimed this Mosquito.The boats destroyed/damaged in the attack were: D/S Kalmar, D/S Dione, &quot;Nordsjø&quot; D/S Dixie, &quot;Helgoland&quot;, &quot;Skagen&quot; and &quot;Traust&quot; (http://ktsorens.tihlde.org/flyvrak/naksjo.html)"/>
    <x v="0"/>
    <x v="5"/>
    <x v="162"/>
    <x v="3"/>
    <x v="0"/>
    <x v="102"/>
    <m/>
    <n v="4"/>
    <x v="43"/>
    <x v="0"/>
    <n v="1"/>
    <x v="0"/>
    <x v="28"/>
    <x v="3"/>
  </r>
  <r>
    <n v="5352"/>
    <s v="RS505"/>
    <x v="12"/>
    <s v="333/235"/>
    <x v="0"/>
    <x v="12"/>
    <n v="11"/>
    <s v="April"/>
    <x v="7"/>
    <d v="1945-04-11T00:00:00"/>
    <x v="0"/>
    <s v="11th of April 1945 a Mosquito made an emergency landing on a lake in Norway. The crew survived, but were taken prisoners of war. F/Lt. Davenport and Flying Officer R. Day (recently transfered from 455 Sqn (although a Brit Nav). On the radio someone yelled, “Bandits three o’clock!” Enemy aircraft were about to attack the formation! But, according to the rules of the game, once committed to the attack, you do not turn away but follow through to the target. Peripheral vision registered a ship’s masthead, flags flying, flash past high on our right. We broke away left, towards the late afternoon sun and Scotland. The aircraft became difficult to control and I realised the control surfaces, and the fuselage close behind our seats, were badly damaged. We flew low across serried ridges of rock; mountainous, dark in shadows and covered with pine trees: millions of them, like spears, pointing up. When I saw a lake it seemed to have a long stretch of sand; hardly an acceptable runway but better than baling out. I pulled off power, dived into the shadows, levelled off and realised the sand was ice._x000a__x000a_We crashed down and bounced sideways into the lake. Peat-coloured water flowed around and over us. At first my leg was jammed and I became resigned. But, when it came free, I paddled desperately up to the surface. _x000a__x000a_Sunlight was on hilltops and Ron was afloat in his life jacket. Although his face was splotched with blood, my relief was immense. The life raft burst from its stowage in the submerged aircraft and, hissing with discharging air, came to the surface and took shape. Demons laughed to see two mentally and physically numb fellows struggling into a circular life raft. We shivered in light, wet clothing. My arms and legs were numb. We had to get ashore and warm and there wasn’t much time to do it._x000a__x000a_I heard a shout and saw a man in a boat rowing towards us. Someone grasped my wrist and towed us to the edge of the lake. There was vast comfort in the warm shoulders of farmers, Per Grini and Halvor Deilhaug who lifted us from the life raft. They lit a fire and massaged our limbs before rowing us along the lake to level country. Then, carrying Ron and me in turn, they ran hard across open land to a farmhouse. _x000a__x000a_Phil Davenport, Ron Day_x000a__x000a_ http://www.bbc.co.uk/ww2peopleswar/stories/51/a3964151.shtml Missing believed ditched after attack on ship Porsgrunn 11.4.45 (Air Britain Serials)        _x000a__x000a_Claim by JG 5 according to Czech list - where? "/>
    <x v="0"/>
    <x v="1"/>
    <x v="1"/>
    <x v="1"/>
    <x v="1"/>
    <x v="1"/>
    <m/>
    <n v="4"/>
    <x v="43"/>
    <x v="0"/>
    <n v="1"/>
    <x v="0"/>
    <x v="97"/>
    <x v="0"/>
  </r>
  <r>
    <n v="6301"/>
    <s v="KB502"/>
    <x v="28"/>
    <n v="163"/>
    <x v="0"/>
    <x v="8"/>
    <n v="11"/>
    <s v="April"/>
    <x v="7"/>
    <s v="11/12 April 1945"/>
    <x v="1"/>
    <s v="12.04.1945 2104 163 to Berlin from Wyton . Lost without trace (BCL). F/O W Houghton +, F/S LA Stegman RAAF +, both buried in Berlin 1939-45 War Cem There were three Mossies lost that night (11th of April 1945) on the Berlin op. Only one loss resulted in its crew being killed in action. The other two aircraft were lost to take off accidents and their respective crews suffered no injuries. A Canadian-built Mosquito B.Mk.XXV (KB502) of No.163 (B) Squadron. was lost over Berlin. The crew were: Flying Officer William Houghton R.A.F.V.R., Flight Sergeant Lance Anthony Stegman R.A.A.F. &quot;Bertie&quot; Boulter in &quot;Mosquito to Berlin&quot; says that an aircraft was seen going down in flames over Berlin - likely this Mosquito. Coded &quot;U&quot; Airborne 2104 11apr45 from Wyton. Cause of loss and crash-site not established. Both are buried in Berlin in the city's 1939-45 War Cemetery. F/O W.Houghton KIA F/S L.A.Stegman RAAF KIA &quot; (Lost Bombers) Missing (Berlin) 11.4.45 (Air Britain Serials) Claim by Welter on 11.4.45 according to Czech list  Came down at Stulpe, about 30km SSW of Berlin according to Stegman's casualty file at the Australian National Archives."/>
    <x v="0"/>
    <x v="34"/>
    <x v="152"/>
    <x v="34"/>
    <x v="0"/>
    <x v="82"/>
    <m/>
    <n v="4"/>
    <x v="43"/>
    <x v="0"/>
    <n v="1"/>
    <x v="0"/>
    <x v="149"/>
    <x v="1"/>
  </r>
  <r>
    <n v="7717"/>
    <s v="PF381"/>
    <x v="20"/>
    <n v="571"/>
    <x v="0"/>
    <x v="8"/>
    <n v="11"/>
    <s v="April"/>
    <x v="7"/>
    <s v="11/12 April 1945"/>
    <x v="1"/>
    <s v="11.04.1945 2040 571 to Berlin from Oakington swung out of control and undercarriage torn off. at Oakington airfield 2040 (BCL). W/O D Little ok. Swung on take-off and u/c collapsed Oakington 11.4.45 DBR (Air Britain Serials) PF381 had successfully completed 101 operations before this accident. Started the take-off from Oakington at 2040 11Apr45 but swung on the runway, losing its undercarriage in the process. No injuries. W/O D.Little &quot; (Chorley via Lost Bombers)"/>
    <x v="2"/>
    <x v="7"/>
    <x v="33"/>
    <x v="1"/>
    <x v="2"/>
    <x v="1"/>
    <m/>
    <n v="4"/>
    <x v="43"/>
    <x v="0"/>
    <n v="1"/>
    <x v="0"/>
    <x v="90"/>
    <x v="6"/>
  </r>
  <r>
    <n v="6501"/>
    <s v="RV355"/>
    <x v="20"/>
    <s v="692/571"/>
    <x v="0"/>
    <x v="8"/>
    <n v="11"/>
    <s v="April"/>
    <x v="7"/>
    <s v="11/12 April 1945"/>
    <x v="1"/>
    <s v="11.04.1945 2026 571 to Berlin from Oakington port engine boost capsule failed, plane veered off runway and losing undercarriage, hitting gunpost. at Oakington airfield 2026 (BCL). S/L D Colby ok, , Lost power on take-off swung and u/c collapsed Oakington 11.4.45 DBR (Air Britain Serials)"/>
    <x v="2"/>
    <x v="7"/>
    <x v="2"/>
    <x v="1"/>
    <x v="2"/>
    <x v="1"/>
    <m/>
    <n v="4"/>
    <x v="43"/>
    <x v="0"/>
    <n v="1"/>
    <x v="0"/>
    <x v="90"/>
    <x v="0"/>
  </r>
  <r>
    <n v="353"/>
    <s v="DZ631"/>
    <x v="4"/>
    <s v="692/139/692/109/692/627"/>
    <x v="0"/>
    <x v="8"/>
    <n v="12"/>
    <s v="April"/>
    <x v="7"/>
    <d v="1945-04-12T00:00:00"/>
    <x v="0"/>
    <s v="Damaged on ground 12.4.45 NFD (Air Britain Serials)"/>
    <x v="2"/>
    <x v="3"/>
    <x v="134"/>
    <x v="1"/>
    <x v="2"/>
    <x v="1"/>
    <m/>
    <n v="4"/>
    <x v="43"/>
    <x v="0"/>
    <n v="1"/>
    <x v="0"/>
    <x v="58"/>
    <x v="0"/>
  </r>
  <r>
    <n v="610"/>
    <s v="HJ940"/>
    <x v="2"/>
    <s v="85/410/456/157/60OTU"/>
    <x v="0"/>
    <x v="7"/>
    <n v="12"/>
    <s v="April"/>
    <x v="7"/>
    <d v="1945-04-12T00:00:00"/>
    <x v="0"/>
    <s v="SOC 12.4.45 (Air Britain Serials)"/>
    <x v="4"/>
    <x v="3"/>
    <x v="1"/>
    <x v="1"/>
    <x v="2"/>
    <x v="1"/>
    <m/>
    <n v="4"/>
    <x v="43"/>
    <x v="0"/>
    <n v="1"/>
    <x v="1"/>
    <x v="29"/>
    <x v="2"/>
  </r>
  <r>
    <n v="6665"/>
    <s v="HR572"/>
    <x v="12"/>
    <s v="1672CU"/>
    <x v="3"/>
    <x v="7"/>
    <n v="12"/>
    <s v="April"/>
    <x v="7"/>
    <d v="1945-04-12T00:00:00"/>
    <x v="0"/>
    <s v="Engine cut stalled and crashed in sea 25m W of Chowghat Kerala 12.4.45 (Air Britain Serials)"/>
    <x v="2"/>
    <x v="2"/>
    <x v="2"/>
    <x v="1"/>
    <x v="2"/>
    <x v="1"/>
    <m/>
    <n v="4"/>
    <x v="43"/>
    <x v="0"/>
    <n v="1"/>
    <x v="1"/>
    <x v="117"/>
    <x v="3"/>
  </r>
  <r>
    <n v="1691"/>
    <s v="KB148"/>
    <x v="13"/>
    <s v="USAAF/139"/>
    <x v="0"/>
    <x v="8"/>
    <n v="12"/>
    <s v="April"/>
    <x v="7"/>
    <d v="1945-04-12T00:00:00"/>
    <x v="0"/>
    <s v="13.04.1945 1705 Training 139 from Upwood at landing sweered off runway and damaged beyond economical repair. at Upwood airfield 1720 (BCL). F/O TL Parsons RAAF ok, , 135 of this batch to UK, returned to UK 09.44-02.45 to USAAF as 43-34942 Damaged in accident 12.4.45 SOC (Air Britain Serials)"/>
    <x v="4"/>
    <x v="3"/>
    <x v="1"/>
    <x v="1"/>
    <x v="2"/>
    <x v="1"/>
    <m/>
    <n v="4"/>
    <x v="43"/>
    <x v="0"/>
    <n v="1"/>
    <x v="0"/>
    <x v="15"/>
    <x v="1"/>
  </r>
  <r>
    <n v="5577"/>
    <s v="KB564"/>
    <x v="28"/>
    <s v="1 OAFU"/>
    <x v="0"/>
    <x v="10"/>
    <n v="12"/>
    <s v="April"/>
    <x v="7"/>
    <d v="1945-04-12T00:00:00"/>
    <x v="0"/>
    <s v="12/04/1945 de Havilland Mosquito B Mark XXV KB564 of No.1 Overseas Aircraft Dispatch Unit RAF Portreath suffered excessive oil temperature in the starboard engine and the pilot feathered the propeller. The aircraft overshot while landing on the port engine, and crashed in a field SW of the aerodrome. (http://www.rafdavidstowmoor.org/pages/crash_log/crashlog45.htm) Overshot landing at Portreath 12.4.45 (Air Britain Serials) 12.04.45 1 OADU. KB564 Oil temperature of starboard motor was excessive so pilot feathered propellor. Aircraft overshot while landing on port engine, came in too fast and crashed in field SW of Portrèath aerodrome, Cornwall. (Mosquito Crash Log)"/>
    <x v="2"/>
    <x v="2"/>
    <x v="2"/>
    <x v="1"/>
    <x v="2"/>
    <x v="1"/>
    <m/>
    <n v="4"/>
    <x v="43"/>
    <x v="0"/>
    <n v="1"/>
    <x v="1"/>
    <x v="163"/>
    <x v="1"/>
  </r>
  <r>
    <n v="6519"/>
    <s v="MM677"/>
    <x v="22"/>
    <n v="157"/>
    <x v="0"/>
    <x v="2"/>
    <n v="12"/>
    <s v="April"/>
    <x v="7"/>
    <d v="1945-04-12T00:00:00"/>
    <x v="0"/>
    <s v="12.04.1945 Training, interception practie 157 to from Swannington seen by F/S KW Crane at 9000ft on fire, diving steeply, crashed some 6miles NW Feltwell airfield, Norfolk (BCL). F/S JM More +, Sgt TJH Westoby +, Moore buried in Bassenthwaite Halls, Westoby rests in Cambridge City Cem 157 sqn Mosquito XIX MM677 RS-? t/o ? Training. Moore J M F/S +, Westoby T J H Sgt +. Crashed, on fire, near Feltwell, Norfolk. (85 Sqn and 157 Sqn Losses website) Lost wing recovering from dive on air test 6m NW of Feltwell 12.4.45 (Air Britain Serials) 12.04.45 157 Sqn. MM677 Aircraft was in recovery from steep dive when port mainplane failed and crashed six miles NW of Feltwell. (Mosquito Crash Log)"/>
    <x v="2"/>
    <x v="2"/>
    <x v="8"/>
    <x v="1"/>
    <x v="2"/>
    <x v="1"/>
    <m/>
    <n v="4"/>
    <x v="43"/>
    <x v="0"/>
    <n v="1"/>
    <x v="0"/>
    <x v="3"/>
    <x v="2"/>
  </r>
  <r>
    <n v="6429"/>
    <s v="MV555"/>
    <x v="25"/>
    <n v="85"/>
    <x v="0"/>
    <x v="2"/>
    <n v="12"/>
    <s v="April"/>
    <x v="7"/>
    <d v="1945-04-12T00:00:00"/>
    <x v="0"/>
    <s v="12.04.1945 85 Bomber Support from Swannington on return overshot and undercarriage raised in order to stop. at Swannington airfield (BCL). F/O WJ Baker ok, F/O FE Lees ok, 85 sqn Mosquito NF30 MV555 VY-? t/o ? BS, Baker W J F/O, Lees F E F/O. Overshot on return to base. No injuries reported. (85 Sqn and 157 Sqn Losses website) Overshot landing from training flight and u/c raised to stop Swannington 12.4.45 (Air Britain Serials)"/>
    <x v="2"/>
    <x v="2"/>
    <x v="6"/>
    <x v="1"/>
    <x v="2"/>
    <x v="1"/>
    <m/>
    <n v="4"/>
    <x v="43"/>
    <x v="0"/>
    <n v="1"/>
    <x v="0"/>
    <x v="13"/>
    <x v="2"/>
  </r>
  <r>
    <n v="7464"/>
    <s v="NS500"/>
    <x v="18"/>
    <n v="544"/>
    <x v="0"/>
    <x v="0"/>
    <n v="12"/>
    <s v="April"/>
    <x v="7"/>
    <d v="1945-04-12T00:00:00"/>
    <x v="0"/>
    <s v="Missing (Swinemunde) 12.4.45 (Air Britain Serials) _x000a__x000a_Name: STAPLETON, HAROLD ARTHUR _x000a_Initials: H A _x000a_Nationality: United Kingdom _x000a_Rank: Pilot Officer _x000a_Regiment/Service: Royal Air Force Volunteer Reserve _x000a_Unit Text: 544 Sqdn. _x000a_Age: 22 _x000a_Date of Death: 12/04/1945 _x000a_Service No: 191707 _x000a_Additional information: Son of Frederick and Florence Stapleton, of Fishponds, Gloucestershire. _x000a_Casualty Type: Commonwealth War Dead _x000a_Grave/Memorial Reference: Panel 268. _x000a_Memorial: RUNNYMEDE MEMORIAL _x000a__x000a_Name: WARWICK, EDMUND VERNON _x000a_Initials: E V _x000a_Nationality: United Kingdom _x000a_Rank: Flight Lieutenant _x000a_Regiment/Service: Royal Air Force Volunteer Reserve _x000a_Unit Text: 544 Sqdn. _x000a_Age: 23 _x000a_Date of Death: 12/04/1945 _x000a_Service No: 117037 _x000a_Additional information: Son of Horace Harold and Florence Marie Warwick, of Edgware, Middlesex. _x000a_Casualty Type: Commonwealth War Dead _x000a_Grave/Memorial Reference: Panel 266. _x000a_Memorial: RUNNYMEDE MEMORIAL _x000a__x000a_(CWGC)"/>
    <x v="3"/>
    <x v="4"/>
    <x v="1"/>
    <x v="1"/>
    <x v="3"/>
    <x v="1"/>
    <m/>
    <n v="4"/>
    <x v="43"/>
    <x v="0"/>
    <n v="1"/>
    <x v="0"/>
    <x v="27"/>
    <x v="0"/>
  </r>
  <r>
    <n v="1408"/>
    <s v="NS586"/>
    <x v="29"/>
    <s v="AAEE/DH/AAEE"/>
    <x v="0"/>
    <x v="1"/>
    <n v="12"/>
    <s v="April"/>
    <x v="7"/>
    <d v="1945-04-12T00:00:00"/>
    <x v="0"/>
    <s v="Broke up in spin on prop trials Weston Zoyland 12.4.45 possibly due to anoxia of crew (Air Britain Serials) 12.04.45 A&amp;AEE..NS586 Aircraft broke through cloud at 3,000 feet in a flat spin when both wings were torn off and aircraft buried itself in soft earth at Weston Zoyland, catching fire. (Mosquito Crash Log)"/>
    <x v="2"/>
    <x v="2"/>
    <x v="62"/>
    <x v="1"/>
    <x v="2"/>
    <x v="1"/>
    <m/>
    <n v="4"/>
    <x v="43"/>
    <x v="0"/>
    <n v="1"/>
    <x v="1"/>
    <x v="7"/>
    <x v="0"/>
  </r>
  <r>
    <n v="3470"/>
    <s v="HK184"/>
    <x v="2"/>
    <n v="256"/>
    <x v="1"/>
    <x v="5"/>
    <n v="12"/>
    <s v="April"/>
    <x v="7"/>
    <d v="1945-04-12T00:00:00"/>
    <x v="1"/>
    <s v="Thanks to the discovery at the Bundesarchiv-Militärarchiv of the Luftwaffe’s “Morning Report West of 12.4.45” it has at last been possible to identify the aricraft shot down by Werner Hensel. the report refers to the events of the night 11/12 April and reads:_x000a_ _x000a_Italy... Own operations. NSG. 9: 6 Ju 87, 20.30-06.10, attack on artillery empacements in the region of the front without any special observations of effects. In aerial combat 1 Mosquito shot down. No losses. 1 Ju 88 carried out flash photography reconnaissance, Naples - Salerno_x000a_ _x000a_While this report mentions no sorties by Fw 190s, it seems clear that it must refer to Werner Hensel’s combat — NSG 9’s air combat claims were not exactly numerous._x000a_ _x000a_While no Mosquito was lost on the night of 11/12 April, a Black Widow (P-61B-10NO, serial number 42-39515) of the USAAF’s 414th Night Fighter Squadron failed to return. Aircraft of this Squadron had been sent to operate as intruders in the Villafranca area. An encounter with a P-61 explains the US &quot;stars and bars&quot; that Hensel saw on his adversary. The date is a week earlier than he remembered and his aircraft recognition was faulty but his victory was real._x000a_ _x000a_If the P-61 lost on 11/12 April was Hensel's &quot;Mosquito&quot; then it seems probable that No. 256 Squadron's Mosquito JT/A (HK 508) of S/L G.M. Smith DFC and F/O H.J. Wilmer DFC, lost in the early hours of 19 April, was brought down by ground fire as was suspected at the time._x000a_ _x000a_We do not know whether NSG 9's Maintenance Technical Sergeant examined the right wreck when sent to confirm Hensel's victory. Perhaps he mistook the remains of the P-61 for a Mosquito or perhaps a crashed Mosquito in the right area is what he found._x000a_ _x000a_Hensel had two Flugbücher logging 656 flights but they were torn up by the Americans who captured him at the war's end. A contemporary record of the times he was in the air would have helped enormously in resolving this whole issue. _x000a__x000a_http://www.ghostbombers.com/NSG9/nsg9frame.html Missing on sweep presumed crashed nr Ferrara 12.4.45 (Air Britain Serials)"/>
    <x v="3"/>
    <x v="4"/>
    <x v="1"/>
    <x v="1"/>
    <x v="3"/>
    <x v="1"/>
    <m/>
    <n v="4"/>
    <x v="43"/>
    <x v="0"/>
    <n v="1"/>
    <x v="0"/>
    <x v="32"/>
    <x v="2"/>
  </r>
  <r>
    <n v="2467"/>
    <s v="MM572"/>
    <x v="17"/>
    <s v="151/96/264"/>
    <x v="0"/>
    <x v="2"/>
    <n v="13"/>
    <s v="April"/>
    <x v="7"/>
    <d v="1945-04-13T00:00:00"/>
    <x v="0"/>
    <s v="On 16/04/1945 Mosquito NF XXX MM-572 from N° 264 squadron crashed during a air test near Houte in Belgium. Does somebody knows what happened with the crew ? I've Houtem S of Ypres and crew buried Lesquin Communal Cemetery, Dept. Nord. Not known why crashed in Belgium and crew buried in France. F/Sgt (Pilot) George A. LEEK - 532444 and Sgt (Nav) Noel WILLOWS - 1043338. (http://www.rafcommands.com/forum/showthread.php?t=3414) Dived into ground on air test out of cloud Houthe nr Ypres 13.4.45 cause unknown (Air Britain Serials)"/>
    <x v="2"/>
    <x v="2"/>
    <x v="35"/>
    <x v="1"/>
    <x v="2"/>
    <x v="1"/>
    <m/>
    <n v="4"/>
    <x v="43"/>
    <x v="0"/>
    <n v="1"/>
    <x v="0"/>
    <x v="10"/>
    <x v="2"/>
  </r>
  <r>
    <n v="3824"/>
    <s v="NS512"/>
    <x v="18"/>
    <s v="USAAF"/>
    <x v="0"/>
    <x v="4"/>
    <n v="13"/>
    <s v="April"/>
    <x v="7"/>
    <d v="1945-04-13T00:00:00"/>
    <x v="0"/>
    <s v="653BS 25BG, 8th Air Force. Pilot Larkin, John (NMI). Landing Accident at Watton/Sta 376. Category 4 damage, 13 April 1945. (http://www.aviationarchaeology.com) 450413 MOSQUITO NS-512 WATTON, UK 25 (Thomas Ensminger) (Air Britain Serials)"/>
    <x v="2"/>
    <x v="3"/>
    <x v="40"/>
    <x v="1"/>
    <x v="2"/>
    <x v="1"/>
    <m/>
    <n v="4"/>
    <x v="43"/>
    <x v="0"/>
    <n v="1"/>
    <x v="0"/>
    <x v="33"/>
    <x v="0"/>
  </r>
  <r>
    <n v="7722"/>
    <s v="RV357"/>
    <x v="20"/>
    <n v="571"/>
    <x v="0"/>
    <x v="8"/>
    <n v="13"/>
    <s v="April"/>
    <x v="7"/>
    <d v="1945-04-13T00:00:00"/>
    <x v="0"/>
    <s v="13.04.1945 Training 571 from Oakington low level across airfield, pulled up sharply but clipped tree and flick rolled twice before crashing. at Oakington airfield (BCL). F/L MJT Cane DFM +, P/O RJ Mirow RAAF +, Cane rests in Bromley Hill Cem, Mirow lies in Cambridge Cty Cem Hit tree low flying over Oakington 13.4.45 DBF (Air Britain Serials) 13.04.45 571 Sqn. RV357 Aircraft was shooting up Oakington aerodrome, pulled up to avoid trees but struck them with the port wing, turned over twice in the air on fire and crashed, killing two. (Mosquito Crash Log)"/>
    <x v="2"/>
    <x v="2"/>
    <x v="34"/>
    <x v="1"/>
    <x v="2"/>
    <x v="1"/>
    <m/>
    <n v="4"/>
    <x v="43"/>
    <x v="0"/>
    <n v="1"/>
    <x v="0"/>
    <x v="90"/>
    <x v="0"/>
  </r>
  <r>
    <n v="577"/>
    <s v="NT494"/>
    <x v="25"/>
    <s v="141/85"/>
    <x v="0"/>
    <x v="17"/>
    <n v="13"/>
    <s v="April"/>
    <x v="7"/>
    <s v="13/14 April 1945"/>
    <x v="1"/>
    <s v="14.04.1945 2153 85 BS from Swannington First RT contact to Brussels midnight heard by 157 Sqn patrol off Heligoland, 30 min later by F/L Grisewood flying S of Kiel when pilot Thomas asked for assistance to Woodbridge, 0123 radioed for a fix by F/L Vaughan positioned aircraft 180 miles off east coast, bearing 245 degrees. Believed to be struck by german NF, also indication Mosquito was shot at by Lancaster over Denmark . Lost without trace (BCL). F/L HB Thomas ok, F/O CB Hamilton +, Thomas reported to be safe, Hamilton buried in Hamburg Ohlsdorf. 85 sqn Mosquito NF30 MT494 (sic) VY-N t/o 2153 BS, Thomas H B F/L pow Hamilton C B F/O DFC +, Struck by German nightfighter on return from Heligoland, 180 miles off the east coast, (85 Sqn and 157 Sqn Losses website) Mosquito had previously been damaged by a Lancaster gunner, who knocked out one of NT494's engines. (12 O'Clock High! Board, citing Thomas, Andrew. Mosquito Aces of WW2, Oxford, UK: Osprey Publishing, 2005) 13/14 April 1945 (FCWDv5) Missing from patrol over Kiel presumed ditched in North Sea 14.4.45 (Air Britain Serials) Airborne 2153 13Apr45 from Swannington. During the sortie, the crew were heard several times on R/T, the first call to Brussels being monitored at midnight by a No.157 Sqdn crew patrolling off Heligoland. Thirty minutes later, F/L J.A.V.Grisewood, who was flying S of Kiel, heard F/L Thomas asking Woodbridge for assistance. Then, at 0123, F/L Vaughan radioed for a fix, which positioned his aircraft 180 miles off the east coast, with a QDM of 245 degrees. Immediately, he heard a voice, which he recognised as F/L Thomas saying &quot;&quot;Get some in Vaughan&quot;&quot;. It is then believed a German night-fighter struck, though there are indications that earlier, while over Denmark, F/L Thomas had been fired at by a Lancaster and had sustained some damage. His navigator is buried in Hamburg Cemetery, Ohlsdorf, while the Loss Card describes F/L Thomas as 'safe'. F/L H.B.Thomas Inj also spelled K.E.Thomas. F/O C.B.Hamilton DFC KIA F/L H.B.THomas is listed as being 'injured' with a proviso that he was 'possibly' not a PoW. &quot; (Chorley via Lost Bombers)    _x000a__x000a_See MM624, the story of having been fired on by a British bomber, then a German night fighter is identical. AIR 14/3460 confirms it was NT494 that was believed to have been first hit by a friendly gunner, then brought down by a night fighter._x000a__x000a__x000a_&quot;... It is perhaps appropriate that the last nighfighter pilot to become an ace belonged to one of the longest serving and most successful nightfighting units of them all. No 85 Sqn's H B Thomas had scored his first victory in October 1943, and he finally claimed his fifth victim on 8 April 1945 when he downed a Ju 88 west of Lutzendorf ... Hugh Thomas was shot down by an enemy nightfighter five days later after one engine of his Mosquito had been knocked out in error by a Lancaster gunner. Baling out, he became a PoW, but sadly his navigator, Flg Off C B Hamilton, landed in the sea and was lost ...&quot; _x000a__x000a_See p.74-75, Thomas, Andrew. Mosquito Aces of WW2 (Oxford, UK: Osprey Publishing, 2005)._x000a__x000a_MH - Does not seem to have been friendly fire over Kiel, as Thomas is reported to have come down near the Dutch coast (&quot;Fighter Squadron at War&quot;) Hamilton was reported missing at the time - could his body have drifted as far as Hamburg? CWCG website confirms he rests there. MH was investigating a claim by another Mosquito for potential friendly fire, however the combat report from that aircraft said their target had crashed at 0031, whereas Thomas &amp; Hamilton seem to have been flying at this time, and came down an hour later."/>
    <x v="3"/>
    <x v="4"/>
    <x v="1"/>
    <x v="1"/>
    <x v="3"/>
    <x v="1"/>
    <m/>
    <n v="4"/>
    <x v="43"/>
    <x v="0"/>
    <n v="1"/>
    <x v="0"/>
    <x v="13"/>
    <x v="2"/>
  </r>
  <r>
    <n v="2693"/>
    <s v="MM387"/>
    <x v="18"/>
    <s v="USAAF"/>
    <x v="0"/>
    <x v="0"/>
    <n v="13"/>
    <s v="April"/>
    <x v="7"/>
    <s v="13 April 1945"/>
    <x v="2"/>
    <s v="653BS 25BG, 8th Air Force. Pilot Gordon, Robert (NMI). Landing Accident at Watton/Sta 376. Category 4 damage, 13 April 1945. (http://www.aviationarchaeology.com) 450413 MOSQUITO MM-387 WATTON, UK 25 (Thomas Ensminger) SOC 7.5.45 (Air Britain Serials)"/>
    <x v="4"/>
    <x v="3"/>
    <x v="1"/>
    <x v="1"/>
    <x v="2"/>
    <x v="1"/>
    <m/>
    <n v="4"/>
    <x v="43"/>
    <x v="0"/>
    <n v="1"/>
    <x v="0"/>
    <x v="33"/>
    <x v="0"/>
  </r>
  <r>
    <n v="543"/>
    <s v="HK167"/>
    <x v="2"/>
    <s v="29/307/264/51OTU"/>
    <x v="0"/>
    <x v="7"/>
    <n v="14"/>
    <s v="April"/>
    <x v="7"/>
    <d v="1945-04-14T00:00:00"/>
    <x v="0"/>
    <s v="Swung on landing and u/c collapsed Cranfield 14.4.45 (Air Britain Serials)"/>
    <x v="2"/>
    <x v="2"/>
    <x v="23"/>
    <x v="1"/>
    <x v="2"/>
    <x v="1"/>
    <m/>
    <n v="4"/>
    <x v="43"/>
    <x v="0"/>
    <n v="1"/>
    <x v="1"/>
    <x v="110"/>
    <x v="2"/>
  </r>
  <r>
    <n v="4755"/>
    <s v="HR333"/>
    <x v="12"/>
    <m/>
    <x v="7"/>
    <x v="1"/>
    <n v="14"/>
    <s v="April"/>
    <x v="7"/>
    <d v="1945-04-14T00:00:00"/>
    <x v="0"/>
    <s v="04.1945 1RAAF from landing accident. at Kingaroy airfield, Queensland (MIAS). To RAAF, A52-503 To RAAF 13.9.44 as A52-503 1 Sqn Landing Accident Kingaroy QLD 14.04.45. (Air Britain Serials)"/>
    <x v="2"/>
    <x v="2"/>
    <x v="40"/>
    <x v="1"/>
    <x v="2"/>
    <x v="1"/>
    <m/>
    <n v="4"/>
    <x v="43"/>
    <x v="0"/>
    <n v="1"/>
    <x v="1"/>
    <x v="155"/>
    <x v="3"/>
  </r>
  <r>
    <n v="5495"/>
    <s v="HR574"/>
    <x v="12"/>
    <n v="45"/>
    <x v="3"/>
    <x v="16"/>
    <n v="14"/>
    <s v="April"/>
    <x v="7"/>
    <d v="1945-04-14T00:00:00"/>
    <x v="0"/>
    <s v="F/L Al Scott and F/O Eric Fisher were hit by small arms fire while strafing Japanese positions on Toungoo airfield. Scott, severely wounded, climbed a little and ordered Fisher to bail out, then bailed out himself. Both reached the ground safely but Scott died soon thereafter due to loss of blood.Despite crashing one hundred miles into enemy territory, Fisher was able, through the help of locals and Force 136, to return to the Squadron three weeks later (&quot;No Hero, Just a Survivor&quot;) Missing 14.4.45 (Air Britain Serials)"/>
    <x v="0"/>
    <x v="37"/>
    <x v="1"/>
    <x v="1"/>
    <x v="1"/>
    <x v="1"/>
    <m/>
    <n v="4"/>
    <x v="43"/>
    <x v="0"/>
    <n v="1"/>
    <x v="0"/>
    <x v="86"/>
    <x v="3"/>
  </r>
  <r>
    <n v="27"/>
    <s v="HR220"/>
    <x v="12"/>
    <s v="151/613"/>
    <x v="0"/>
    <x v="16"/>
    <n v="14"/>
    <s v="April"/>
    <x v="7"/>
    <s v="14/15 April 1945"/>
    <x v="1"/>
    <s v="14/15 April 1945 (FCWDv5) 14/15 April 1945, lost aroun 01:00, F/O E.G.R. Thatcher and P/O H.A. Mitchell, both KIA, ftr Lueneberg-Wismar (2nd TAF) Missing from night Intruder mission 14.4.45 (Air Britain Serials)"/>
    <x v="3"/>
    <x v="4"/>
    <x v="1"/>
    <x v="1"/>
    <x v="3"/>
    <x v="1"/>
    <m/>
    <n v="4"/>
    <x v="43"/>
    <x v="0"/>
    <n v="1"/>
    <x v="0"/>
    <x v="59"/>
    <x v="3"/>
  </r>
  <r>
    <n v="4099"/>
    <s v="TA370"/>
    <x v="12"/>
    <n v="613"/>
    <x v="0"/>
    <x v="16"/>
    <n v="14"/>
    <s v="April"/>
    <x v="7"/>
    <s v="14/15 April 1945"/>
    <x v="1"/>
    <s v="14/15 April 1945 (FCWDv5) 14/15 April 1945, lost aroun 00:30, F/L P.V. Wood and P/O R.E. Farrow both KIA, ftr Lueneberg-Wismar (2nd TAF) Missing on sweep 15.4.45 (Air Britain Serials)"/>
    <x v="3"/>
    <x v="4"/>
    <x v="1"/>
    <x v="1"/>
    <x v="3"/>
    <x v="1"/>
    <m/>
    <n v="4"/>
    <x v="43"/>
    <x v="0"/>
    <n v="1"/>
    <x v="0"/>
    <x v="59"/>
    <x v="0"/>
  </r>
  <r>
    <n v="2557"/>
    <s v="MM633"/>
    <x v="22"/>
    <s v="85/157/169"/>
    <x v="0"/>
    <x v="2"/>
    <n v="15"/>
    <s v="April"/>
    <x v="7"/>
    <s v="15/16 April 1945"/>
    <x v="1"/>
    <s v="16.04.1945 2000 headed for Stuttgart region 169 BS from Great Massingham . Lost without trace (BCL). W/O SR Paddick +, W/O DAT Young +, no further info 15/16 April 1945 (FCWDv5) 15/16 April 1945 Serial Range MM624 - MM656. 33 Mosquito NF.MkX1X. Powered by Merlin 25 engines. Part of a batch of 126 delivered by De Havilland (Leavesden) between 23Jan44 and 12May44. airborne 2000 15Apr45 to operate in the Stuttgart area. Lost without trace. Both are commemorated on the Runnymede Memorial. W/O S.R.Paddick KIA W/O D.A.T.Young KIA (Lost Bombers) Missing from bomber support mission to Stuttgart 16.4.45 (Air Britain Serials) Claim by Oblt. Witzleb of III NJG I in a Bf 110 G-4 on 16/17 April 1945 according to Gebhardt Aders in History of the German Night Fighter Force, however Runnymede confirms Paddick's death as having been on the 15th."/>
    <x v="3"/>
    <x v="4"/>
    <x v="1"/>
    <x v="1"/>
    <x v="3"/>
    <x v="1"/>
    <m/>
    <n v="4"/>
    <x v="43"/>
    <x v="0"/>
    <n v="1"/>
    <x v="0"/>
    <x v="65"/>
    <x v="2"/>
  </r>
  <r>
    <n v="2453"/>
    <s v="A52-70"/>
    <x v="24"/>
    <s v="5OTU"/>
    <x v="7"/>
    <x v="7"/>
    <n v="16"/>
    <s v="April"/>
    <x v="7"/>
    <d v="1945-04-16T00:00:00"/>
    <x v="0"/>
    <s v="04.1945 5 OTU crashed at Barrington Tops, New South Wales (MIAS). Built as F.B.40. Delivered during March 1945. Final disposition: crashed at Barrington Tops, New South Wales, April 1945. (Beaufort, Beaufighter and Mosquito in Australian Service, Stewart Wilson, 1990) Crashed into trees in dense cloud or fog at Barrington Tops nr Scone NSW 16.04.45 (Air Britain Serials)"/>
    <x v="2"/>
    <x v="2"/>
    <x v="26"/>
    <x v="1"/>
    <x v="2"/>
    <x v="1"/>
    <m/>
    <n v="4"/>
    <x v="43"/>
    <x v="0"/>
    <n v="1"/>
    <x v="1"/>
    <x v="124"/>
    <x v="5"/>
  </r>
  <r>
    <n v="4764"/>
    <s v="HR304"/>
    <x v="12"/>
    <m/>
    <x v="7"/>
    <x v="1"/>
    <n v="16"/>
    <s v="April"/>
    <x v="7"/>
    <d v="1945-04-16T00:00:00"/>
    <x v="0"/>
    <s v="04.1945 1RAAF crashed. near Kingaroy, Queensland (MIAS). To RAAF, A52-501 F/L Rule and P/O Sparks both killed (Sqn ORB) Appears to have been NA-P (NA-F?) on 1 Sqn RAAF. To RAAF 13.9.44 as A52-501 1 Sqn Crashed on operation practice flight bombing range Kingarow QLD - 16.04.45. (Air Britain Serials)"/>
    <x v="2"/>
    <x v="2"/>
    <x v="32"/>
    <x v="1"/>
    <x v="2"/>
    <x v="1"/>
    <m/>
    <n v="4"/>
    <x v="43"/>
    <x v="0"/>
    <n v="1"/>
    <x v="1"/>
    <x v="155"/>
    <x v="3"/>
  </r>
  <r>
    <n v="5092"/>
    <s v="KA968"/>
    <x v="30"/>
    <s v="45 Gp"/>
    <x v="5"/>
    <x v="10"/>
    <n v="16"/>
    <s v="April"/>
    <x v="7"/>
    <d v="1945-04-16T00:00:00"/>
    <x v="0"/>
    <s v="Missing on ferry flight Gander-Prestwick 16.4.45 (Air Britain Serials)"/>
    <x v="2"/>
    <x v="2"/>
    <x v="43"/>
    <x v="1"/>
    <x v="2"/>
    <x v="1"/>
    <m/>
    <n v="4"/>
    <x v="43"/>
    <x v="0"/>
    <n v="1"/>
    <x v="1"/>
    <x v="81"/>
    <x v="1"/>
  </r>
  <r>
    <n v="6004"/>
    <s v="NT272"/>
    <x v="25"/>
    <n v="488"/>
    <x v="0"/>
    <x v="2"/>
    <n v="16"/>
    <s v="April"/>
    <x v="7"/>
    <d v="1945-04-16T00:00:00"/>
    <x v="0"/>
    <s v="I do have a picture of S/L John Anthony Sanderson Hall, DFC* a night-fighter ace of 488 Squadron in front of his Mosquito coded &quot;M&quot; Please, could someone help me to identify his serial number? I can see on the picture that his serial number´s machine ended with_____72. (Adrianon Baumgartner) Engine cut on take-off for air test overshot into crater Gilze-Rijen 16.4.44 (Air Britain Serials) MH - This has to be incorrect, 488 were naturally not at Gilze Rijen in April 1944, have changed loss date to 1945"/>
    <x v="2"/>
    <x v="2"/>
    <x v="2"/>
    <x v="1"/>
    <x v="2"/>
    <x v="1"/>
    <m/>
    <n v="4"/>
    <x v="43"/>
    <x v="0"/>
    <n v="1"/>
    <x v="0"/>
    <x v="42"/>
    <x v="2"/>
  </r>
  <r>
    <n v="1552"/>
    <s v="PF496"/>
    <x v="20"/>
    <s v="109/608"/>
    <x v="0"/>
    <x v="8"/>
    <n v="16"/>
    <s v="April"/>
    <x v="7"/>
    <d v="1945-04-16T00:00:00"/>
    <x v="0"/>
    <s v="16.04.1945 1436 Night flying air test, combined with single engine landing 608 to from Downham Market approached but too high, stalled and crashed. at Downham Market airfield 1506 (BCL). F/O JF Pickard ok. U/c collapsed in heavy landing from air test Downham Market 16.4.45 (Air Britain Serials) 16.04.45 608 Sqn. PF496 Undercarriage collapsed after stalling in too high on approach to Downham Market aerodrome during single-engined landing practice. (Mosquito Crash Log)"/>
    <x v="2"/>
    <x v="2"/>
    <x v="29"/>
    <x v="1"/>
    <x v="2"/>
    <x v="1"/>
    <m/>
    <n v="4"/>
    <x v="43"/>
    <x v="0"/>
    <n v="1"/>
    <x v="0"/>
    <x v="107"/>
    <x v="6"/>
  </r>
  <r>
    <n v="650"/>
    <s v="NT331"/>
    <x v="25"/>
    <s v="85/239"/>
    <x v="0"/>
    <x v="2"/>
    <n v="16"/>
    <s v="April"/>
    <x v="7"/>
    <s v="16/17 April 1945"/>
    <x v="1"/>
    <s v="17.04.1945 0302 patrol over Prag, CZ 239 Bomber Support from Brussels-Melsbroek crashed almost immediately and burst into flames near Brussels-Melsbroek airfield (BCL). F/O JH Bridekirk inj, F/L TG Glasheen inj, 16/17 April 1945 (FCWDv5) &quot;Serial Range NT295 - NT336. 46 Mosquito NF.MkXXX. Powered by Merlin 76 engines. Part of a batch of 300 ordered Mar43, delivered by De Havilland (Leavesden) between 4Nov44 and 2May45. Airborne 0203 17Apr45 from Brussels-Melsbroek Airfield to patrol over Prague but crashed almost immediately and burst into flames. The pilot was trapped in his seat and owes his survival to F/L Glasheen, who, having got clear, went back into the flames and dragged his Skipper clear. F/L Bridekirkwas taken to 8 general Hospital, Brussles, while his Navigator was admitted to SSQ Melsbroek for treatment for burns to his hands and arms. F/O J.H.Bridekirk Inj F/L T.G.Glasheen Inj &quot; (Lost Bombers) Flew into ground after night take-off for patrol Melsbroek 17.4.45 DBF (Air Britain Serials)"/>
    <x v="2"/>
    <x v="7"/>
    <x v="18"/>
    <x v="1"/>
    <x v="2"/>
    <x v="1"/>
    <m/>
    <n v="4"/>
    <x v="43"/>
    <x v="0"/>
    <n v="1"/>
    <x v="0"/>
    <x v="63"/>
    <x v="2"/>
  </r>
  <r>
    <n v="3696"/>
    <s v="HK247"/>
    <x v="2"/>
    <s v="125/51OTU"/>
    <x v="0"/>
    <x v="7"/>
    <n v="17"/>
    <s v="April"/>
    <x v="7"/>
    <d v="1945-04-17T00:00:00"/>
    <x v="0"/>
    <s v="U/c collapsed on landing Cranfield 17.4.45 (Air Britain Serials)"/>
    <x v="2"/>
    <x v="2"/>
    <x v="27"/>
    <x v="1"/>
    <x v="2"/>
    <x v="1"/>
    <m/>
    <n v="4"/>
    <x v="43"/>
    <x v="0"/>
    <n v="1"/>
    <x v="1"/>
    <x v="110"/>
    <x v="2"/>
  </r>
  <r>
    <n v="2401"/>
    <s v="HR519"/>
    <x v="12"/>
    <s v="1FU/47"/>
    <x v="3"/>
    <x v="16"/>
    <n v="17"/>
    <s v="April"/>
    <x v="7"/>
    <d v="1945-04-17T00:00:00"/>
    <x v="0"/>
    <s v="F/L Butler and F/S Robson, who had just arrived on squadron, were killed when the two 500 lb. bombs they were carrying exploded and burnt out the aircraft (&quot;No Hero, Just A Survivor&quot;) Hit trees on take-off Kumbhirgram 17.4.45 (Air Britain Serials)  F/L Norman Grenville Butler RAFVR please? He was killed on the 17th April 1945 and is buried in Gauhati War Cemetery, India, grave ref 4.F.11. His navigator Frank Robson is buried next to him. They were killed when their Mosquito crashed shortly after take off. (http://ww2talk.com/forums/topic/46414-gauhati-war-cemetery/)"/>
    <x v="2"/>
    <x v="7"/>
    <x v="95"/>
    <x v="1"/>
    <x v="2"/>
    <x v="1"/>
    <m/>
    <n v="4"/>
    <x v="43"/>
    <x v="0"/>
    <n v="1"/>
    <x v="0"/>
    <x v="122"/>
    <x v="3"/>
  </r>
  <r>
    <n v="2422"/>
    <s v="KA970"/>
    <x v="30"/>
    <s v="45 Gp"/>
    <x v="0"/>
    <x v="10"/>
    <n v="17"/>
    <s v="April"/>
    <x v="7"/>
    <d v="1945-04-17T00:00:00"/>
    <x v="0"/>
    <s v="Does anyone have anything on the career of British pilot Arthur George Sims? He flew with RAF Ferry Command during WWII and is noted for crash-landing Mosquito KA970 at Prestwick after 7ft by 2ft of the stbd rear fuselage was blown out._x000a_Regards:_x000a_Robert_x000a_ _x000a__x000a_robstitt _x000a_View Public Profile _x000a_Send a private message to robstitt _x000a_Find all posts by robstitt _x000a__x000a_ #2 10th March 2008, 07:54 _x000a_Amrit _x000a_Senior Member Join Date: Nov 2007_x000a_Posts: 1,267 _x000a_ _x000a_ _x000a__x000a_--------------------------------------------------------------------------------_x000a__x000a_There is a very short biog of him here:_x000a__x000a_http://www.cahf.ca/Members%20and%20Belt%20of%20Orion/members/S_members.htm_x000a__x000a__x000a_Carl Christie's &quot;Ocean Bridge&quot; has an account this incident (KA970). On 17 April while 75 miles out of Prestwick a loud explosion was heard, the starboard engine ran rough and was feathered. Undercarriage could not be lowered, resulting in a belly-landing at Prestwick. A hole about seven by two feet had been blown in the rear starboard skin, yet the crew escaped unhurt._x000a__x000a_Cause of the &quot;explosion&quot; was found to be the failure due to icing of a pressure-relief valve on an engine-driven compressor that supplied air to a bottle that fed the aircraft brakes. With the relief valve frozen, the compressor would go on charging until the bottle blew up, knocking out a chunk of the rear fuselage._x000a__x000a_Christie adds that there is speculation that this same failure may account for the fate of many Mossies that went missing wthout trace on the Atlantic Ferry._x000a__x000a_ _x000a_(http://www.rafcommands.com/forum/showthread.php?p=5761&amp;highlight=Mosquito#post5761) Bellylanded at Prestwick after internal explosion 17.4.45 (Air Britain Serials) 17.04.45 RAF. KA970 Starboard engine cut and propellor feathered in flight when there was Prestwick a violent explosion, probably due to a compressed air bottle exploding, and a 5 feet by 2 feet hole was torn into starboard side of fuselage. Pilot made a (Mosquito Crash Log)"/>
    <x v="2"/>
    <x v="2"/>
    <x v="83"/>
    <x v="1"/>
    <x v="2"/>
    <x v="1"/>
    <m/>
    <n v="4"/>
    <x v="43"/>
    <x v="0"/>
    <n v="1"/>
    <x v="1"/>
    <x v="81"/>
    <x v="1"/>
  </r>
  <r>
    <n v="2787"/>
    <s v="PZ463"/>
    <x v="12"/>
    <n v="464"/>
    <x v="0"/>
    <x v="16"/>
    <n v="17"/>
    <s v="April"/>
    <x v="7"/>
    <d v="1945-04-17T00:00:00"/>
    <x v="0"/>
    <s v="Served with 464 Sqn, under RAF control 11/44. Participated in Gestapo HQ Copenhagen Raid 21/3/45. (Brian Fillery's website) Damaged by bomb blast forcelanded Eindhoven 17.4.45 (Air Britain Serials)"/>
    <x v="1"/>
    <x v="23"/>
    <x v="1"/>
    <x v="1"/>
    <x v="4"/>
    <x v="1"/>
    <m/>
    <n v="4"/>
    <x v="43"/>
    <x v="0"/>
    <n v="1"/>
    <x v="0"/>
    <x v="46"/>
    <x v="0"/>
  </r>
  <r>
    <n v="4010"/>
    <s v="KB449"/>
    <x v="28"/>
    <s v="139/128/142"/>
    <x v="0"/>
    <x v="8"/>
    <n v="17"/>
    <s v="April"/>
    <x v="7"/>
    <s v="17/18 April 1945"/>
    <x v="1"/>
    <s v="&quot;Serial Range KB370 - KB699. 330 Mosquito B.MkXXV. Part of a batch of 400 delivered by De Havilland (Toronto) Canada. Started the take-off from Gransden Lodge but swung off the runway, losing its undercarriage in the process and crashed at 2254 17Apr45. A fire broke out, but both crew members vacated the wreck, relatively unscathed. Later, the bomb load exploded, scattering debris across the airfield. A dozen aircraft assigned for operations on this night had to be cancelled due to this accident. F/L S.A.Nolan P/O W.J.C.Green &quot; (lLost Bombers) Crashed on take-off Gransden Lodge 17.4.45 (Air Britain Serials) 17.04.45 142 Sqn. KB449 Aircraft swung on take-off, suffered undercarriage collapse and caught fire at Gransden Lodge aerodrome. Crew unhurt. (Mosquito Crash Log)"/>
    <x v="2"/>
    <x v="7"/>
    <x v="33"/>
    <x v="1"/>
    <x v="2"/>
    <x v="1"/>
    <m/>
    <n v="4"/>
    <x v="43"/>
    <x v="0"/>
    <n v="1"/>
    <x v="0"/>
    <x v="125"/>
    <x v="1"/>
  </r>
  <r>
    <n v="4294"/>
    <s v="KB499"/>
    <x v="28"/>
    <s v="139/162"/>
    <x v="0"/>
    <x v="8"/>
    <n v="17"/>
    <s v="April"/>
    <x v="7"/>
    <d v="1945-04-17T00:00:00"/>
    <x v="1"/>
    <s v="17.04.1945 2254 142 to Ingolstadt from Gransden Lodge swung off the runway and lost undercarriage, caught fire and bomb load exploded. at Gransden Lodge airfied 2254 (BCL). F/L SA Nolan ok, P/O WJC Green ok, SOC 6.12.45 (Air Britain Serials)"/>
    <x v="2"/>
    <x v="7"/>
    <x v="33"/>
    <x v="1"/>
    <x v="2"/>
    <x v="1"/>
    <m/>
    <n v="4"/>
    <x v="43"/>
    <x v="0"/>
    <n v="1"/>
    <x v="0"/>
    <x v="134"/>
    <x v="1"/>
  </r>
  <r>
    <n v="2388"/>
    <s v="PF505"/>
    <x v="20"/>
    <s v="105/608"/>
    <x v="0"/>
    <x v="8"/>
    <n v="17"/>
    <s v="April"/>
    <x v="7"/>
    <s v="17/18 April 1945"/>
    <x v="1"/>
    <s v="18.04.1945 2054 bomb airport 608 to Berlin from Downham Market bombed at 2256 from 25000ft and climbed whereupon the port engine failed, force landed and undercarriage gave way at Strassfeld airfield, 16km WSW centre of Bonn 0045 (BCL). F/L GC Dixon RNZAF ok, F/O Smith ok. &quot; 4H-V Serial Range PF481 - PF511. 31 Mosquito B.MkXV1. Powered by Merlin 72/73 engines. Part of a batch of 195 ordered Mar43 and delivered by Percival aircraft (Luton) between 15May44 and 5Dec45. airborne 2054 17Apr45 from Downham Market. Bombed the AP at 2256 from 25,000 feet and then climbed to 27,000 feet for the return trip, whereupon the port engine failed. Force-landed at Strassfeld airfield some 16 km WSW from the centre of Bonn. Touched down fast off the single engine approach and the undercarriage collapsed. The Mosquito was wrecked. No injuries. F/L G.C.Dixon RNZAF F/O Smith PF505 was the last Bomber Command aircraft to be lost against Berlin. The first had been a 10 Sqdn Whitley (See: K9018) 1/2Oct39. &quot; (Lost Bombers) Engine cut u/c collapsed on landing Strasfeld airfield 18.4.45 DBR (Air Britain Serials)"/>
    <x v="2"/>
    <x v="7"/>
    <x v="2"/>
    <x v="1"/>
    <x v="2"/>
    <x v="1"/>
    <m/>
    <n v="4"/>
    <x v="43"/>
    <x v="0"/>
    <n v="1"/>
    <x v="0"/>
    <x v="107"/>
    <x v="6"/>
  </r>
  <r>
    <n v="7303"/>
    <s v="HP865"/>
    <x v="12"/>
    <s v="8OTU"/>
    <x v="0"/>
    <x v="7"/>
    <n v="18"/>
    <s v="April"/>
    <x v="7"/>
    <d v="1945-04-18T00:00:00"/>
    <x v="0"/>
    <s v="Engine cut ditched 10m SW of Ramsey Head Pembs. 18.4.45 (Air Britain Serials) 18.04.45 8 OTU. HP865 Aircraft was in low-level flight when it struck sea after engine trouble ten miles from Ramsey Head on a bearing of 230 degrees. Crew missing. Aircraft was coded '96'. (Mosquito Crash Log)"/>
    <x v="2"/>
    <x v="2"/>
    <x v="2"/>
    <x v="1"/>
    <x v="2"/>
    <x v="1"/>
    <m/>
    <n v="4"/>
    <x v="43"/>
    <x v="0"/>
    <n v="1"/>
    <x v="1"/>
    <x v="37"/>
    <x v="3"/>
  </r>
  <r>
    <n v="5857"/>
    <s v="HR629"/>
    <x v="12"/>
    <n v="110"/>
    <x v="3"/>
    <x v="16"/>
    <n v="18"/>
    <s v="April"/>
    <x v="7"/>
    <d v="1945-04-18T00:00:00"/>
    <x v="0"/>
    <s v="Missing 18.4.45 (Air Britain Serials) BLOWER  SH  197845, ROOTES  R  136979"/>
    <x v="3"/>
    <x v="4"/>
    <x v="1"/>
    <x v="1"/>
    <x v="3"/>
    <x v="1"/>
    <m/>
    <n v="4"/>
    <x v="43"/>
    <x v="0"/>
    <n v="1"/>
    <x v="0"/>
    <x v="143"/>
    <x v="3"/>
  </r>
  <r>
    <n v="6722"/>
    <s v="NS524"/>
    <x v="18"/>
    <n v="684"/>
    <x v="3"/>
    <x v="0"/>
    <n v="18"/>
    <s v="April"/>
    <x v="7"/>
    <d v="1945-04-18T00:00:00"/>
    <x v="0"/>
    <s v="Crashed in bad weather on PR mission 50m WSW of Dacca 18.4.45 presumed broke up in monsoon cloud (Air Britain Serials) NEWMAN  KJ  125705, PRESTON  JW  1579759"/>
    <x v="0"/>
    <x v="8"/>
    <x v="1"/>
    <x v="1"/>
    <x v="4"/>
    <x v="1"/>
    <m/>
    <n v="4"/>
    <x v="43"/>
    <x v="0"/>
    <n v="1"/>
    <x v="0"/>
    <x v="50"/>
    <x v="0"/>
  </r>
  <r>
    <n v="2771"/>
    <s v="NT478"/>
    <x v="25"/>
    <n v="406"/>
    <x v="0"/>
    <x v="2"/>
    <n v="18"/>
    <s v="April"/>
    <x v="7"/>
    <d v="1945-04-18T00:00:00"/>
    <x v="0"/>
    <s v="19 April according to FCWDv5, wrecked in a crash-landing at St. Dizier. Overshot landing on navex St.Dizier 18.4.45 DBR (Air Britain Serials)"/>
    <x v="2"/>
    <x v="2"/>
    <x v="6"/>
    <x v="1"/>
    <x v="2"/>
    <x v="1"/>
    <m/>
    <n v="4"/>
    <x v="43"/>
    <x v="0"/>
    <n v="1"/>
    <x v="0"/>
    <x v="94"/>
    <x v="2"/>
  </r>
  <r>
    <n v="2644"/>
    <s v="TA129"/>
    <x v="22"/>
    <n v="255"/>
    <x v="1"/>
    <x v="2"/>
    <n v="18"/>
    <s v="April"/>
    <x v="7"/>
    <d v="1945-04-18T00:00:00"/>
    <x v="0"/>
    <s v="Swung on take-off and u/c collapsed Istres 18.4.45 (Air Britain Serials)"/>
    <x v="2"/>
    <x v="3"/>
    <x v="33"/>
    <x v="1"/>
    <x v="2"/>
    <x v="1"/>
    <m/>
    <n v="4"/>
    <x v="43"/>
    <x v="0"/>
    <n v="1"/>
    <x v="0"/>
    <x v="153"/>
    <x v="0"/>
  </r>
  <r>
    <n v="1218"/>
    <s v="W4071"/>
    <x v="3"/>
    <s v="105/1655CU/192"/>
    <x v="0"/>
    <x v="15"/>
    <n v="18"/>
    <s v="April"/>
    <x v="7"/>
    <d v="1945-04-18T00:00:00"/>
    <x v="0"/>
    <s v="To 14MU 18.4.45 NFT (Air Britain Serials)"/>
    <x v="4"/>
    <x v="3"/>
    <x v="1"/>
    <x v="1"/>
    <x v="2"/>
    <x v="1"/>
    <m/>
    <n v="4"/>
    <x v="43"/>
    <x v="0"/>
    <n v="1"/>
    <x v="0"/>
    <x v="43"/>
    <x v="0"/>
  </r>
  <r>
    <n v="5306"/>
    <s v="HK502"/>
    <x v="17"/>
    <n v="264"/>
    <x v="0"/>
    <x v="2"/>
    <n v="18"/>
    <s v="April"/>
    <x v="7"/>
    <s v="18/19 April 1945"/>
    <x v="1"/>
    <s v="18/19 April 1945 (FCWDv5) At 03:20 on 18/19 April 1945, crashed on single-engine overshoot near B.77, F/L F. Haigh and F/L Palmer both OK. Lost height on overshoot and bellylanded Gilze-Rijen 19.4.45 (Air Britain Serials)"/>
    <x v="2"/>
    <x v="7"/>
    <x v="6"/>
    <x v="1"/>
    <x v="2"/>
    <x v="1"/>
    <m/>
    <n v="4"/>
    <x v="43"/>
    <x v="0"/>
    <n v="1"/>
    <x v="0"/>
    <x v="10"/>
    <x v="2"/>
  </r>
  <r>
    <n v="1702"/>
    <s v="MM733"/>
    <x v="25"/>
    <n v="219"/>
    <x v="0"/>
    <x v="2"/>
    <n v="18"/>
    <s v="April"/>
    <x v="7"/>
    <s v="18/19 April 1945"/>
    <x v="1"/>
    <s v="19.04.1945 Patrol 219 to Scheldt Estuary (MH - Should this be Elbe estuary? Scheldt had been cleared by November '44) from Gilze Rijen Shot down west of Soltau. Lost without trace (FCL). F/O ACJ Petrisse +, F/O MHJ Laloux +, Belgian Crew, no known graves In the evening, a Belgian crew of 219 Sqn RAF, Flg Off Albert C J Petrisse (pilot) and Flg Off Maurice H K Laloux (radar operator) took off from its Dutch base of Gilze-Rijen to operate over Northern Germany. Their Mosquito NF.30 MM733 FK-Z was shot down by Flak west of Soltau and crashed at Visselhövede, killing both crew. After the war, their bodies will be found hurriedly burried in the Wehnsen cemetery. 18/19 April 1945 (FCWDv5) Time around 01:30, all other details as per above. (2nd TAF) Missing from patrol over Scholdt estuary 19.4.45 (Air Britain Serials) _x000a__x000a_http://www.inmemories.com/Cemeteries...elsbelgian.htm_x000a_PETRISSE ALBERT JOSEPH GHISLAIN_x000a_United Kingdom Flying Officer (Pilot) Royal Air Force Volunteer Reserve 219 Sqdn. Killed19/04/1945 153762_x000a_LALOUX MAURICE HENRI JOSEPH_x000a_United Kingdom Flight Sergeant (Nav.) Royal Air Force Volunteer Reserve 219 Sqdn. Killed19/04/1945 1424951_x000a__x000a_(In 219 Squadron - Belgian Wings)_x000a_-The following month, on 18th April, PETRISSE and his comrade LALOUX takes off from Gilze-Rijen to operate over Northern Germany. The Flak again is the cause of the loss of their Mosquito FK-Z which crashes at Visselhövede killing the crew. After the war, their bodies will be found hurriedly burried in the Wehnsen cemetery (near Soltau)._x000a__x000a_Roba, J.-L. - Belgen in de RAF / 3 - Albert Petrisse, Maurice Laloux. says both killed 18.4.1945  Op 18 april onderging een andere Belgische Mosquitobemanning van 219 squadron hetzelfde lot: Albert Pétrisse en Maurice Laloux."/>
    <x v="0"/>
    <x v="1"/>
    <x v="1"/>
    <x v="1"/>
    <x v="1"/>
    <x v="1"/>
    <m/>
    <n v="4"/>
    <x v="43"/>
    <x v="0"/>
    <n v="1"/>
    <x v="0"/>
    <x v="76"/>
    <x v="2"/>
  </r>
  <r>
    <n v="3231"/>
    <s v="NT380"/>
    <x v="25"/>
    <n v="219"/>
    <x v="0"/>
    <x v="2"/>
    <n v="18"/>
    <s v="April"/>
    <x v="7"/>
    <s v="18/19 April 1945"/>
    <x v="1"/>
    <s v="19.04.1945 Patrol 219 to Scheldt Estuary (MH - Should this be Elbe estuary? Scheldt had been cleared by November '44) from Gilze Rijen Baled out. Lost without trace (FCL). F/O RL Young +, F/O NG Fazan ok, Young buried in Hannover Limmer War Cem Lost to friendly fire during a patrol to Soltau are in the early hours of 19 April, 1945. Pilot Ron Young killed, Navigator Guy Fazan baled out safely. Ground control informed the crew that a &quot;friend&quot; was investigating them, so they continued on a straight and level course. However, the &quot;friend&quot; opened fire. (Flypast Magazine, June 2004) MH - was this 18/19 as the article implies, or 19/20? Missing from patrol over Schelde 20.4.45 (Air Britain Serials)       On patrol in the Scheldt estuary area, although the allies controlled Antwerp and most of the river area the estuary was still occupied by German forces in fortified positions to the west and north, preventing any allied shipping to the port. The Mosquito was badly damaged by flak during the attack and the navigator F/O. Fazan managed to bale out unhurt. The Pilot &quot;Scamp&quot; Young remained in the aircraft until it crashed at 01.30 hrs. south west of Hamburg.  (http://www.aircrewremembered.com/raf1945/3/youngronald.html)"/>
    <x v="0"/>
    <x v="14"/>
    <x v="1"/>
    <x v="1"/>
    <x v="4"/>
    <x v="1"/>
    <m/>
    <n v="4"/>
    <x v="43"/>
    <x v="0"/>
    <n v="1"/>
    <x v="0"/>
    <x v="76"/>
    <x v="2"/>
  </r>
  <r>
    <n v="3004"/>
    <s v="NT490"/>
    <x v="25"/>
    <s v="85/141"/>
    <x v="0"/>
    <x v="5"/>
    <n v="18"/>
    <s v="April"/>
    <x v="7"/>
    <s v="18/19 April 1945"/>
    <x v="1"/>
    <s v="18.04.1945 1640 headed for München-Neubiberg with Napalm, SE outskirts Munich 141 to Airfields bombing from Brussels-Melsbroek . Lost without trace (BCL). W/O RG Dawson RNZAF +, F/O CPD Childs RNZAF +, both buried in Dürnbach War Cem CHILDS, Fg Off Charles Phillip Dent, NZ428080, RNZAF - Mosquito Navigator 141 Sqn, RAF - 19 Apr 1945 (Age 32); Germany. DAWSON, Wt Off Ronald Gordon, NZ428087, RNZAF - Mosquito Pilot 141 Sqn, RAF - 19 Apr 1945 (Age 24); Germany. (NZFPM) 18/19 April 1945 (FCWDv5) Shot down by Ltn. Wolfhard Galinski, a pilot of 8./NJG 6, who was manning a flak gun. (Mosquito Fighter / Fighter-Bomber Units of the Second World War.) Missing presumed shot down by flak Neubiberg 19.4.45 (Air Britain Serials)"/>
    <x v="0"/>
    <x v="1"/>
    <x v="1"/>
    <x v="1"/>
    <x v="1"/>
    <x v="1"/>
    <m/>
    <n v="4"/>
    <x v="43"/>
    <x v="0"/>
    <n v="1"/>
    <x v="0"/>
    <x v="45"/>
    <x v="2"/>
  </r>
  <r>
    <n v="3677"/>
    <s v="KA989"/>
    <x v="30"/>
    <m/>
    <x v="2"/>
    <x v="8"/>
    <n v="18"/>
    <s v="April"/>
    <x v="7"/>
    <d v="1945-04-18T00:00:00"/>
    <x v="2"/>
    <s v="RCAF Accident Truro NS .45_x000a__x000a_BALKWILL, Sergeant Stanley Herbert (R83899) - Distinguished Flying Medal - No.39 Squadron - Award effective 19 May 1943 as per London Gazette dated 25 May 1943 and AFRO 1247/43 dated 2 July 1943. Born in Burford, Ontario, 23 May 1921. Educated in Burford for eight years, then in Toronto. Home in Toronto (clerk); enlisted there 9 December 1940 and posted to No.1 Manning Depot. To No.1A Manning Depot, Picton, 29 December 1940 for general duties. To No.8 (BR) Squadron, North Sydney, 11 January 1941. To No.3 ITS, Victoriaville, 10 April 1941; graduated and promoted LAC, 14 May 1941. Taken on strength of No.17 EFTS, Stanley, Nova Scotia, 15 May 1941; graduated 2 July 1941 when posted to No.8 SFTS, Moncton. Graduated and promoted Sergeant, 13 September 1941. Taken on strength of No.31 GRS, Charlottetown, 27 September 1941. Taken on strength of No.32 OTU, Patricia Bay, 30 November 1941. To \&quot;Y\&quot; Depot, Halifax, 8 February 1942. Embarked for overseas, date uncertain; disembarked in Britain, 9 March 1942. Taken on strength of No.5 (Coastal) OTU, 25 April 1942. Promoted Flight Sergeant, 1 July 1942. To Middle East, 12 August 1942. To No.5 Middle East Training School, 16 August 1942 and took Torpedo Training course at Shallufa (2 September to 15 October 1942. . To No.39 Squadron, 17 October 1942. To Malta, 12 February 1943. Commissioned (J17111) with effect from 24 February 1943 (Appointments, Promotions, Retirements dated 21 June 1943). Promoted Flying Officer, 24 August 1943. Posted away from No.39 Squadron, 30 October 1943. With No.132 OTU, 26 November 1943 to 8 April 1944. Repatriated to Canada, 19 April 1944. To No.31 OTU, Debert, 30 May 1944; subsequently renumbered No.7 OTU. Award presented 28 March 1944. Killed 18 April 1945 at No.7 OTU, Truro, Nova Scotia (Mosquito KA968[MH - sic], low flying; Corporal Joseph R. Richard, passenger, also killed). At the time of his death he was reported as having flown 200 hours dual and 925 hours solo. Photograph PL-28305 taken after investiture with his uncle (Edwin Balkwill) and a Miss A. Balkwill (residents of Devon). _x000a__x000a_As pilot, this airman has taken part in twenty sorties from Malta, three of which have been torpedo. In February 1943, he was detailed to make an attack on enemy shipping off Maritimo. While over the target the aircraft was subjected to intense anti-aircraft fire and repeatedly hit in the fuselage and tail. Serious damage was sustained which made the aircraft difficult to control, but despite this, Flight Sergeant Balkwill, with great skill and courage, succeeded in returning to base safely. He has at all times exhibited exceptional courage and resource during his operational duties and has proved himself to be a first-class torpedo bomber pilot._x000a__x000a_(http://airforce.ca/awards.php?search=1&amp;keyword=&amp;page=30&amp;mem=&amp;type=rcaf)"/>
    <x v="2"/>
    <x v="2"/>
    <x v="34"/>
    <x v="1"/>
    <x v="2"/>
    <x v="1"/>
    <m/>
    <m/>
    <x v="43"/>
    <x v="1"/>
    <n v="0"/>
    <x v="1"/>
    <x v="17"/>
    <x v="1"/>
  </r>
  <r>
    <n v="2544"/>
    <s v="DD631"/>
    <x v="2"/>
    <s v="25/169/51OTU"/>
    <x v="0"/>
    <x v="7"/>
    <n v="19"/>
    <s v="April"/>
    <x v="7"/>
    <d v="1945-04-19T00:00:00"/>
    <x v="0"/>
    <s v="Crashed in forced landing nr Cranfield 19.4.45 (Air Britain Serials) 19.04.45 51 OTU. DD631 Force landed near Cranfield aerodrome when starboard engine failed. Crew unhurt. (Mosquito Crash Log)"/>
    <x v="2"/>
    <x v="2"/>
    <x v="2"/>
    <x v="1"/>
    <x v="2"/>
    <x v="1"/>
    <m/>
    <n v="4"/>
    <x v="43"/>
    <x v="0"/>
    <n v="1"/>
    <x v="1"/>
    <x v="110"/>
    <x v="0"/>
  </r>
  <r>
    <n v="2150"/>
    <s v="HK239"/>
    <x v="2"/>
    <s v="85/25/68/54OTU"/>
    <x v="0"/>
    <x v="7"/>
    <n v="19"/>
    <s v="April"/>
    <x v="7"/>
    <d v="1945-04-19T00:00:00"/>
    <x v="0"/>
    <s v="Swung on take-off and hit dispersal bay Charterhall 19.4.45 (Air Britain Serials)  19.04.45 54 OTU. HK239 Swung on take-off at Charterhall aerodrome and hit parking bay. Crew(Mosquito Crash Log)"/>
    <x v="2"/>
    <x v="2"/>
    <x v="33"/>
    <x v="1"/>
    <x v="2"/>
    <x v="1"/>
    <m/>
    <n v="4"/>
    <x v="43"/>
    <x v="0"/>
    <n v="1"/>
    <x v="1"/>
    <x v="115"/>
    <x v="2"/>
  </r>
  <r>
    <n v="1502"/>
    <s v="HR216"/>
    <x v="12"/>
    <s v="23/1692 Flt"/>
    <x v="0"/>
    <x v="7"/>
    <n v="19"/>
    <s v="April"/>
    <x v="7"/>
    <d v="1945-04-19T00:00:00"/>
    <x v="0"/>
    <s v="Broke up in air nr Sutton Bridge 19.4.45 (Air Britain Serials) 19.04.45 1692BSTU. HR216 In flight near Sutton Bridge at 5,000 feet after air firing when aircraft was seen to dive steeply, break up, crash and burn, killing one. (Mosquito Crash Log) JASPER, Thomas William - F/O (Pilot) - 172618 - RAFVR - Cambridge City Cemetery, Cambridgeshire - [ Mosquito IV - HR216 - 1692 Flt ]. (http://www.rafcommands.com/forum/showthread.php?18317-Hello-450419-Unaccounted-Airmen-19-04-1945-From-Henk-s-List-GERMANY-(Henk-h)"/>
    <x v="2"/>
    <x v="2"/>
    <x v="8"/>
    <x v="1"/>
    <x v="2"/>
    <x v="1"/>
    <m/>
    <n v="4"/>
    <x v="43"/>
    <x v="0"/>
    <n v="1"/>
    <x v="1"/>
    <x v="93"/>
    <x v="3"/>
  </r>
  <r>
    <n v="5505"/>
    <s v="RF607"/>
    <x v="12"/>
    <n v="235"/>
    <x v="0"/>
    <x v="12"/>
    <n v="19"/>
    <s v="April"/>
    <x v="7"/>
    <d v="1945-04-19T00:00:00"/>
    <x v="0"/>
    <s v="The aircraft belonged to RAF 235 Sqn. Coastal Command and was coded LA-V._x000a_T/o 13:35 Banff. OP: Anti shipping in Kattegat._x000a__x000a__x000a_Together with 20 more Mosquitos and 14 Mustangs RF607 was tasked with a anti shipping operation in the sea of Kattegat. After having attacked German naval vessels in Kattegat, the aircrafts returned toward west. When passing over the Oddesund Bridge at 17:22 hours flak was fired and RF607 was hit in one engine._x000a_Pilot F/S A.llan G.R. Mckenzie was not able to feather the propeller he chose to belly land the Mosquito near Lomborg at 17:25 hours._x000a__x000a_The other Mosquitos reported back at base that there had been seen no smoke, except from the left engine._x000a__x000a_It is however reported from The civil Air Defence that the aircraft was found burned and a charred body was found next to the wreck. A wounded flyer was taken to the hospital in Lemvig, where he passed away later on the same day. The wounded flyer was F/Sgt Frank A. Relfe._x000a_ _x000a_The Mayor of Lemvig asked the Wehrmacht for permission to bury the flyers and after some discussion he was allowed to bury them in Struer._x000a_(http://www.flensted.eu.com/1945041.shtml) Engine cut after attack on ship Fredrikshavn failed to return 19.4.45 (Air Britain Serials)"/>
    <x v="0"/>
    <x v="1"/>
    <x v="1"/>
    <x v="1"/>
    <x v="1"/>
    <x v="1"/>
    <m/>
    <n v="4"/>
    <x v="43"/>
    <x v="0"/>
    <n v="1"/>
    <x v="0"/>
    <x v="97"/>
    <x v="3"/>
  </r>
  <r>
    <n v="3886"/>
    <s v="RS612"/>
    <x v="12"/>
    <n v="235"/>
    <x v="0"/>
    <x v="12"/>
    <n v="19"/>
    <s v="April"/>
    <x v="7"/>
    <d v="1945-04-19T00:00:00"/>
    <x v="0"/>
    <s v="19.04.1945 anti U-boat patrol 235 to Kattegat from Banff . Halmstad Sweden 1616 (Nöd). F/O Woodier ok, F/O Jones ok, plane remained in Swedish Service after War, later scrapped. Crew interned and returned to UK. Nödlandning states Sqn code as VV. Damaged by flak and crash-landed in Denmark 19.4.45 not repaired (Air Britain Serials) 162032 F/O (Pilot) Albert Bryan WOODIER RAFVR, and 179234 F/O (Nav.) Alex JONES RAFVR, landed at F14 Halmstad, Sweden, on 19th April, 1945, not the 19th March. Woodier and Jones were repatriated on 29th April, 1945. (http://www.rafcommands.com/forum/showthread.php?17020-Crew-of-235-Squadron-Mosquito-RS612-damaged-19-03-1945)"/>
    <x v="0"/>
    <x v="31"/>
    <x v="1"/>
    <x v="1"/>
    <x v="4"/>
    <x v="1"/>
    <m/>
    <n v="4"/>
    <x v="43"/>
    <x v="0"/>
    <n v="1"/>
    <x v="0"/>
    <x v="97"/>
    <x v="0"/>
  </r>
  <r>
    <n v="1347"/>
    <s v="HK508"/>
    <x v="17"/>
    <s v="301FTU/256"/>
    <x v="1"/>
    <x v="5"/>
    <n v="19"/>
    <s v="April"/>
    <x v="7"/>
    <d v="1945-04-19T00:00:00"/>
    <x v="1"/>
    <s v="Thanks to the discovery at the Bundesarchiv-Militärarchiv of the Luftwaffe’s “Morning Report West of 12.4.45” it has at last been possible to identify the aricraft shot down by Werner Hensel. the report reers to the events of the night 11/12 April and reads:_x000a_ _x000a_Italy... Own operations. NSG. 9: 6 Ju 87, 20.30-06.10, attack on artillery empacements in the region of the front without any special observations of effects. In aerial combat 1 Mosquito shot down. No losses. 1 Ju 88 carried out flash photography reconnaissance, Naples - Salerno_x000a_ _x000a_While this report mentions no sorties by Fw 190s, it seems clear that it must refer to Werner Hensel’s combat — NSG 9’s air combat claims were not exactly numerous._x000a_ _x000a_While no Mosquito was lost on the night of 11/12 April, a Black Widow (P-61B-10NO, serial number 42-39515) of the USAAF’s 414th Night Fighter Squadron failed to return. Aircraft of this Squadron had been sent to operate as intruders in the Villafranca area. An encounter with a P-61 explains the US &quot;stars and bars&quot; that Hensel saw on his adversary. The date is a week earlier than he remembered and his aircraft recognition was faulty but his victory was real._x000a_ _x000a_If the P-61 lost on 11/12 April was Hensel's &quot;Mosquito&quot; then it seems probable that No. 256 Squadron's Mosquito JT/A (HK 508) of S/L G.M. Smith DFC and F/O H.J. Wilmer DFC, lost in the early hours of 19 April, was brought down by ground fire as was suspected at the time._x000a_ _x000a_We do not know whether NSG 9's Maintenance Technical Sergeant examined the right wreck when sent to confirm Hensel's victory. Perhaps he mistook the remains of the P-61 for a Mosquito or perhaps a crashed Mosquito in the right area is what he found._x000a_ _x000a_Hensel had two Flugbücher logging 656 flights but they were torn up by the Americans who captured him at the war's end. A contemporary record of the times he was in the air would have helped enormously in resolving this whole issue. _x000a__x000a_http://www.ghostbombers.com/NSG9/nsg9frame.html _x000a__x000a_Was A-Apple on 256 Squadron, and was the only Mk.XIII ever known to have been modified to accept wing bombs. (Mosquito) Mosquito was from 256 Squadron: the pilot, Squadron Leader Smith, was killed; the navigator, Flying Officer Wilmer suffered only minor injuries and was taken prisoner. (Nick Beale) Missing from night Intruder pres. abandoned nr Copparo 19.4.45 (Air Britain Serials)_x000a__x000a_In the early hours of 19 April 1945 the Mosquito NFXIII HK508 of 256 Sqn RAF was shot down by Flak during an Intruder mission and crashed in the countryside near Copparo (Ferrara). The pilot, Sqn Ldr George Milner Smith DFC, was killed while the navigator, Flg Off H J Wilmer DFC, suffered only minor injuries and was taken prisoner by German soliders. Smith is buried in the War Cemetery of Argenta._x000a__x000a_According to the story told by locals, this aircraft flew several times at low altitude over the area, strafing everything he saw or that moved. Until one day some kids helped soldiers to set up an AA gun between the rows of the orchard. When the Mosquito came back it was shot down and crashed, burning for several days in the crater that was formed. Soldiers did not allow civilians to come close, but the small group that had helped the setup of the gun managed to pull off some days later one of the two engines and sold it to a small foundry._x000a__x000a_In 2006, members of the Romagna Air Finders, an association searching crash sites in the area, managed to locate the impact point of the Mosquito, just a few km from the center of Copparo in Saletta direction. A first survey of the site allowed to find many aluminum fragments_x000a_(http://www.romagnaairfinders.com/Romagna_Air_Finders/Copparo_files/Copparo%20Mosquito.pdf)"/>
    <x v="0"/>
    <x v="1"/>
    <x v="1"/>
    <x v="1"/>
    <x v="1"/>
    <x v="1"/>
    <m/>
    <n v="4"/>
    <x v="43"/>
    <x v="0"/>
    <n v="1"/>
    <x v="0"/>
    <x v="32"/>
    <x v="2"/>
  </r>
  <r>
    <n v="4422"/>
    <s v="NS748"/>
    <x v="18"/>
    <s v="USAAF"/>
    <x v="0"/>
    <x v="0"/>
    <n v="19"/>
    <s v="April"/>
    <x v="7"/>
    <s v="19 April 1945"/>
    <x v="2"/>
    <s v="653BS 25BG, 8th Air Force. Pilot Carter, John M. Ground Looped at Watton/Sta 376. Category 4 damage, 19 April 1945. (http://www.aviationarchaeology.com) MOSQUITO NS-748 WATTON, UK 25 (Thomas Ensminger) SOC 14.5.45 (Air Britain Serials)"/>
    <x v="4"/>
    <x v="3"/>
    <x v="1"/>
    <x v="1"/>
    <x v="2"/>
    <x v="1"/>
    <m/>
    <n v="4"/>
    <x v="43"/>
    <x v="0"/>
    <n v="1"/>
    <x v="0"/>
    <x v="33"/>
    <x v="0"/>
  </r>
  <r>
    <n v="6744"/>
    <s v="KB495"/>
    <x v="28"/>
    <s v="16OTU"/>
    <x v="0"/>
    <x v="7"/>
    <n v="20"/>
    <s v="April"/>
    <x v="7"/>
    <d v="1945-04-20T00:00:00"/>
    <x v="0"/>
    <s v="20/04/1945 Mosquito KB495 of 16 OTU overshot landing at Barford St John and its undercarriage was raised to stop. W/O C G Johnson was unhurt. (http://www.couplandbell.com/marg/crashes1945.htm) Overshot landing and u/c raised to stop Barford St.John 20.4.45 (Air Britain Serials)"/>
    <x v="2"/>
    <x v="2"/>
    <x v="6"/>
    <x v="1"/>
    <x v="2"/>
    <x v="1"/>
    <m/>
    <n v="4"/>
    <x v="43"/>
    <x v="0"/>
    <n v="1"/>
    <x v="1"/>
    <x v="140"/>
    <x v="1"/>
  </r>
  <r>
    <n v="3952"/>
    <s v="MM449"/>
    <x v="17"/>
    <s v="410/604/409"/>
    <x v="0"/>
    <x v="2"/>
    <n v="20"/>
    <s v="April"/>
    <x v="7"/>
    <d v="1945-04-20T00:00:00"/>
    <x v="0"/>
    <s v="Overshot landing and u/c raised to stop Rholne 20.4.45 on return (Air Britain Serials)"/>
    <x v="2"/>
    <x v="3"/>
    <x v="6"/>
    <x v="1"/>
    <x v="2"/>
    <x v="1"/>
    <m/>
    <n v="4"/>
    <x v="43"/>
    <x v="0"/>
    <n v="1"/>
    <x v="0"/>
    <x v="95"/>
    <x v="2"/>
  </r>
  <r>
    <n v="5309"/>
    <s v="PZ236"/>
    <x v="12"/>
    <n v="305"/>
    <x v="0"/>
    <x v="16"/>
    <n v="20"/>
    <s v="April"/>
    <x v="7"/>
    <d v="1945-04-20T00:00:00"/>
    <x v="0"/>
    <s v="Engine cut on take-off crash-landed at Cambrai/Epinoy 20.4.45 (Air Britain Serials)"/>
    <x v="2"/>
    <x v="3"/>
    <x v="2"/>
    <x v="1"/>
    <x v="2"/>
    <x v="1"/>
    <m/>
    <n v="4"/>
    <x v="43"/>
    <x v="0"/>
    <n v="1"/>
    <x v="0"/>
    <x v="60"/>
    <x v="0"/>
  </r>
  <r>
    <n v="954"/>
    <s v="DD682"/>
    <x v="5"/>
    <s v="23/456/8OTU/132OTU/143"/>
    <x v="0"/>
    <x v="12"/>
    <n v="21"/>
    <s v="April"/>
    <x v="7"/>
    <d v="1945-04-21T00:00:00"/>
    <x v="0"/>
    <s v="SOC 21.4.45 (Air Britain Serials)"/>
    <x v="4"/>
    <x v="3"/>
    <x v="1"/>
    <x v="1"/>
    <x v="2"/>
    <x v="1"/>
    <m/>
    <n v="4"/>
    <x v="43"/>
    <x v="0"/>
    <n v="1"/>
    <x v="0"/>
    <x v="131"/>
    <x v="0"/>
  </r>
  <r>
    <n v="3110"/>
    <s v="DD723"/>
    <x v="2"/>
    <s v="85/R-R"/>
    <x v="0"/>
    <x v="1"/>
    <n v="21"/>
    <s v="April"/>
    <x v="7"/>
    <d v="1945-04-21T00:00:00"/>
    <x v="0"/>
    <s v="Tested with chin radiators SOC 21.4.45 (Air Britain Serials)"/>
    <x v="4"/>
    <x v="3"/>
    <x v="1"/>
    <x v="1"/>
    <x v="2"/>
    <x v="1"/>
    <m/>
    <n v="4"/>
    <x v="43"/>
    <x v="0"/>
    <n v="1"/>
    <x v="1"/>
    <x v="69"/>
    <x v="0"/>
  </r>
  <r>
    <n v="5"/>
    <s v="DZ706"/>
    <x v="2"/>
    <s v="301FTU/1 OADU/23/RAE/TFU"/>
    <x v="0"/>
    <x v="1"/>
    <n v="21"/>
    <s v="April"/>
    <x v="7"/>
    <d v="1945-04-21T00:00:00"/>
    <x v="0"/>
    <s v="De Havilland Mosquito NFII 'YP-P' DZ706. Crewed by Flight Sergeants Rudd and Messingham of 23 Squadron RAF based at Luqa, Malta, July 1943. They were credited with destroying a Ju 88 south of Rome and a Me 210 near the 'toe' of Italy in this aircraft. Had Smiling Cat motif on port nose. (http://www.geocities.com/cacmossies/) SOC 21.4.45 (Air Britain Serials)"/>
    <x v="4"/>
    <x v="3"/>
    <x v="1"/>
    <x v="1"/>
    <x v="2"/>
    <x v="1"/>
    <m/>
    <n v="4"/>
    <x v="43"/>
    <x v="0"/>
    <n v="1"/>
    <x v="1"/>
    <x v="49"/>
    <x v="0"/>
  </r>
  <r>
    <n v="7340"/>
    <s v="HJ924"/>
    <x v="2"/>
    <s v="157/307/13OTU"/>
    <x v="0"/>
    <x v="7"/>
    <n v="21"/>
    <s v="April"/>
    <x v="7"/>
    <d v="1945-04-21T00:00:00"/>
    <x v="0"/>
    <s v="SOC 21.4.45 (Air Britain Serials)"/>
    <x v="4"/>
    <x v="3"/>
    <x v="1"/>
    <x v="1"/>
    <x v="2"/>
    <x v="1"/>
    <m/>
    <n v="4"/>
    <x v="43"/>
    <x v="0"/>
    <n v="1"/>
    <x v="1"/>
    <x v="39"/>
    <x v="2"/>
  </r>
  <r>
    <n v="2920"/>
    <s v="MM515"/>
    <x v="17"/>
    <s v="488/264"/>
    <x v="0"/>
    <x v="2"/>
    <n v="21"/>
    <s v="April"/>
    <x v="7"/>
    <d v="1945-04-21T00:00:00"/>
    <x v="0"/>
    <s v="Swung on take-off and u/c collapsed Lille/Vendeville 21.4.45 DBF (Air Britain Serials)"/>
    <x v="2"/>
    <x v="3"/>
    <x v="33"/>
    <x v="1"/>
    <x v="2"/>
    <x v="1"/>
    <m/>
    <n v="4"/>
    <x v="43"/>
    <x v="0"/>
    <n v="1"/>
    <x v="0"/>
    <x v="10"/>
    <x v="2"/>
  </r>
  <r>
    <n v="3641"/>
    <s v="KB529"/>
    <x v="28"/>
    <n v="163"/>
    <x v="0"/>
    <x v="8"/>
    <n v="21"/>
    <s v="April"/>
    <x v="7"/>
    <s v="21/22 April 1945"/>
    <x v="1"/>
    <s v="Mk.XXV serial KB529 coded &quot;W&quot; presumed both crew killed. 22.04.1945 2137 163 to Kiel from Wyton presumed crashed. in target area Kiel, no trace (BCL). F/L WG Baker ok, F/O AA Hawthorne RCAF +, Hawthorne buried in War Cem adjoining German Naval Garrison Cem, no further info about Baker so believed as safe _x000a__x000a_During this period of heavy bombing we hardly ever took our clothes off, we were always on call, all leave was cancelled and the toll on the crews and the kites was pretty heavy. One particular incident came to mind when the kite flown by Flt.Lieutenant Baker did not return and we surmised that he and his navigator had bought it.(he.e. shot down) About ten weeks later though, he walked sprightly into the flight office as large as life and told of his experiences._x000a__x000a_They were flying over France towards the Ruhr when heavy Flak hit their Aircraft. The next thing that he remembered was falling through the air still sitting in his bucket seat. He pulled the rip cord on his chute and floated down to earth. He never found his Navigator, and he set about burying his chute and any other gear that might be of use to the enemy. He decided to rest until it was light enough to get his bearings. He heard a commotion and three men appeared and challenged him. ”Anglais?” “Oui Oui R.A.F.” He were taken to a farmhouse and looked after and later he was transported to the coast and with two other R.A.F. crews they were ferried across the channel. _x000a__x000a_After being interrogated and having a medical he made his way back to our squadron. He later heard that his Navigator had been killed. (http://www.bbc.co.uk/dna/ww2/A1285805)_x000a__x000a_F/O Austin Archer Hawthorne, RCAF, killed in action 21/22 April 1945 (Mosquito KB529, No.163 Squadron). His pilot (F/L W.G. Baker) reported they were hit by flak over the target. Part of his report read:_x000a_&quot;When aircraft was hit, the nose and starboard wing were blown off and I was knocked out. When I regained consciousness, F/O Hawthorne was not in the aircraft, and so I baled out. I was captured four days later, and the German interrogator (in an endeavour to obtain information) informed me that the body of F/O Hawthorne, RCAF had been found near Kiel. F/O Hawthorne was lying in the nose compartment of the aircraft when we were hit. The German Major at Dulag Luft 33 is the only source of information I have ever had concerning F/O Hawthorne. My own conclusions are, that F/O Hawthorne was killed when aircraft was hit. He was not wearing his chute at the time.&quot;_x000a_(Hugh Halliday on RAF Commands Forum: http://www.rafcommands.com/dcforum/DCForumID6/Data/8222.txt)_x000a__x000a_21/22 April 1945, Coded W, Kiel, &quot;Serial Range Kb370 - KB699. 330 Mosquito B.MkXXV. Part of a batch of 400 delivered by De havilland (Toroanto) Canada. Airborne 2137 21Apr45 from Wyton. Cause of loss not established. Presumed crashed in the target area as F/O Hawthorne is buried in the War cemetery, which adjoins the Ggerman Naval Garrison Cemetery. It is assumed that F/O Baker survived as no burial details have been found. F/L W.G.Baker F/O A.A.Hawthorne RCAF KIA &quot; (Chorley via Lost Bombers) Missing (Kiel) 22.4.45 (Air Britain Serials)_x000a__x000a__x000a__x000a_Last week I received a call from an old lady (88 years old). She told me that she had rescued one of two crew members from a crashed aircraft in Kiel-Wellsee. He had bailed out of the aircraft after it had been hit by Flak. The old lady took him into her parent's house for two weeks. She remembered that he had had head wound, and would often shelter with him in the bomb shelter during the Kiel bombing raids. She gave him civilian clothing and told people that he was a relative. When the Allies arrived, she took him to the British._x000a__x000a_Only one Mosquito crashed in the Kiel area in the last two weeks of the war - this was KB529, from 163 Squadron at Wyton, where it had taken off at 21.37. The crew members were Flight Lieutenant W.G. Baker, and Flying Officer A.A. Hawthorne (who is buried in Kiel War Cemetary, 1.F.19.)_x000a__x000a_Can anyone help me to confirm the identity of the wounded officer? Perhaps his address or that of a relative? The old lady tells me that her rescue of the pilot was one of the best times of her life, and would like to know the name of the officer before she dies._x000a__x000a_Yesterday I received a new call from the woman who saved the pilot in Kiel-Wellsee._x000a_She told me some new details - maybe this details help us to find the right aircraft and the crew !?_x000a__x000a_1. The pilot was married, on his right small finger he carried his ring. (he told her, his wife is waiting at the airfield for him)_x000a_2. The flight this day against Kiel was his first raid._x000a_3. His rank was Lieutenant (?)_x000a_4. His parachute was yellow_x000a_5. The date of crash was in the last 8 days of the war_x000a_6. The woman brought him to the british units, at the railway-station of Kiel. The british soldier laughed, as she has told, she have hidden a british pilot at home._x000a__x000a_I have a other crash of Mosquito in the last days of the war in Kiel;_x000a__x000a_13.04.1945_x000a_NT 494 VY-N, 85.Sqdn._x000a_Flight Lieutenant H.B. Thomas was at first MIA_x000a_Flying Officer C.B. Hamilton was killed._x000a__x000a_(http://forum.keypublishing.com/archive/index.php?t-46848.html)"/>
    <x v="0"/>
    <x v="1"/>
    <x v="1"/>
    <x v="1"/>
    <x v="1"/>
    <x v="1"/>
    <m/>
    <n v="4"/>
    <x v="43"/>
    <x v="0"/>
    <n v="1"/>
    <x v="0"/>
    <x v="149"/>
    <x v="1"/>
  </r>
  <r>
    <n v="7123"/>
    <s v="RV359"/>
    <x v="20"/>
    <s v="692/608"/>
    <x v="0"/>
    <x v="8"/>
    <n v="21"/>
    <s v="April"/>
    <x v="7"/>
    <s v="21/22 April 1945"/>
    <x v="1"/>
    <s v="Mk.XVI serial RV359 coded &quot;6T-X&quot; both crew killed. 22.04.1945 2145 608 to Kiel from Downham Market . Lost without trace (BCL). S/L ES Few DFC AFC +, P/O SS Campbell +, both buried in Kiel War Cem Missing (Kiel) 22.4.45 (Air Britain Serials)"/>
    <x v="3"/>
    <x v="4"/>
    <x v="1"/>
    <x v="1"/>
    <x v="3"/>
    <x v="1"/>
    <m/>
    <n v="4"/>
    <x v="43"/>
    <x v="0"/>
    <n v="1"/>
    <x v="0"/>
    <x v="107"/>
    <x v="0"/>
  </r>
  <r>
    <n v="5745"/>
    <s v="A52-66"/>
    <x v="24"/>
    <s v="5OTU"/>
    <x v="7"/>
    <x v="7"/>
    <n v="22"/>
    <s v="April"/>
    <x v="7"/>
    <d v="1945-04-22T00:00:00"/>
    <x v="0"/>
    <s v="Built as F.B.40. Delivered during February 1945. Final disposition: 5 OTU crashed on landing at Williamtown, New South Wales, April 1945. (Beaufort, Beaufighter and Mosquito in Australian Service, Stewart Wilson, 1990) Crashed Williamtown NSW 22.04.45 (Air Britain Serials)"/>
    <x v="2"/>
    <x v="2"/>
    <x v="40"/>
    <x v="1"/>
    <x v="2"/>
    <x v="1"/>
    <m/>
    <n v="4"/>
    <x v="43"/>
    <x v="0"/>
    <n v="1"/>
    <x v="1"/>
    <x v="124"/>
    <x v="5"/>
  </r>
  <r>
    <n v="1342"/>
    <s v="HR305"/>
    <x v="12"/>
    <s v="8OTU/132OTU"/>
    <x v="0"/>
    <x v="7"/>
    <n v="22"/>
    <s v="April"/>
    <x v="7"/>
    <d v="1945-04-22T00:00:00"/>
    <x v="0"/>
    <s v="SS 22.4.45 (Air Britain Serials)"/>
    <x v="4"/>
    <x v="3"/>
    <x v="1"/>
    <x v="1"/>
    <x v="2"/>
    <x v="1"/>
    <m/>
    <n v="4"/>
    <x v="43"/>
    <x v="0"/>
    <n v="1"/>
    <x v="1"/>
    <x v="121"/>
    <x v="3"/>
  </r>
  <r>
    <n v="4235"/>
    <s v="HR350"/>
    <x v="12"/>
    <n v="107"/>
    <x v="0"/>
    <x v="16"/>
    <n v="22"/>
    <s v="April"/>
    <x v="7"/>
    <d v="1945-04-22T00:00:00"/>
    <x v="0"/>
    <s v="Box blown into aircraft by gust while taxying Wevelghem 22.4.45 (Air Britain Serials)"/>
    <x v="2"/>
    <x v="3"/>
    <x v="126"/>
    <x v="1"/>
    <x v="2"/>
    <x v="1"/>
    <m/>
    <n v="4"/>
    <x v="43"/>
    <x v="0"/>
    <n v="1"/>
    <x v="0"/>
    <x v="57"/>
    <x v="3"/>
  </r>
  <r>
    <n v="2577"/>
    <s v="HR464"/>
    <x v="12"/>
    <s v="132OTU/8OTU"/>
    <x v="0"/>
    <x v="7"/>
    <n v="22"/>
    <s v="April"/>
    <x v="7"/>
    <d v="1945-04-22T00:00:00"/>
    <x v="0"/>
    <s v="Broke up in air 1m E of Haverfordwest 22.4.45 (Air Britain Serials) 22.04.45 8 OTU. HR464 Aircraft broke up at Arnolds Farm, one mile east of Haverfordwest after loss of control due to extreme vibration, killing crew. (Mosquito Crash Log) BRIERLEY, Edmund - F/S (Nav/WoP) - possibly killed whilst flying in Mosquito VI, HR464 of No 8 (C) OTU, which broke up in the air near Haverfordwest. (http://www.rafcommands.com/forum/showthread.php?18354-450422-Unaccounted-Airwoman-amp-Airmen-22-04-1945)"/>
    <x v="2"/>
    <x v="2"/>
    <x v="148"/>
    <x v="1"/>
    <x v="2"/>
    <x v="1"/>
    <m/>
    <n v="4"/>
    <x v="43"/>
    <x v="0"/>
    <n v="1"/>
    <x v="1"/>
    <x v="37"/>
    <x v="3"/>
  </r>
  <r>
    <n v="847"/>
    <s v="MT482"/>
    <x v="25"/>
    <s v="416US"/>
    <x v="1"/>
    <x v="5"/>
    <n v="22"/>
    <s v="April"/>
    <x v="7"/>
    <d v="1945-04-22T00:00:00"/>
    <x v="0"/>
    <s v="MACR 14065, 416 Group (sic) 22 April 1945: At 1110 hours, 2nd Lt. Wesley E. Kanga with radar operator 2nd Lt. Jack Copeland Herron left Pontoder in MT482 for an armed recce of the Po River Valley. At 1500 hours, his aircraft was an hour overdue. A check through sectors and GCI stations revealed no word received from them. Their wreckage was later located near San Benedetto on the Po River and both officers were buried in a military cemetery at Mirandola. (Norman Malayney on mossie.org forum) Mosquito MK XXX MT-482, belonging to the 416th Night Fighter Squadron, missing in action on 22 April 1945 in North Italy. As stated by MACR #14065 &lt;&lt;2Lt. Wesley E. Kangas, pilot, and his radar observer, 2Lt Jack C. Herron, took off from Pontedera Air Base, Italy at 11:10 hours 22 April 1945 for an armed recce of the Po Valley covering the Parma, Piacenza and Mantua area. Lt Kangas and his observer were due back at base at approximately 13:00 hours. When they did not return, 62nd Fighter Wing was notified by 3-2, this headquarters. 62nd Fighter Wing in turn notified Rhubarb and Blue Sector. Rhubarb tried to call them but received no answer. Lt Kangas and his observer were last sighted on take off at 11:10 hours, 22 April 1945. No serach was conducted by this unit. No reports received by this headquarters from other aircraft covering same area.&gt;&gt; 416 NFS flew Mosquito night missions in northern Italy. The unit was scheduled for its FIRST daylight mission on 22 April and this proved a debacle with loss of several aircraft. Having no daylight experience, they flew as if they were still flying a night mission--at low altitude and little regard to enemy flak positions. The wreckage of Lt. Kangas' Mosquito was located near San Benedetto on the Po River and both officers were buried in a military cemetery at Mirandola. (Norman Malayney) Missing 22.4.45 (Air Britain Serials)"/>
    <x v="3"/>
    <x v="4"/>
    <x v="1"/>
    <x v="1"/>
    <x v="3"/>
    <x v="1"/>
    <m/>
    <n v="4"/>
    <x v="43"/>
    <x v="0"/>
    <n v="1"/>
    <x v="0"/>
    <x v="139"/>
    <x v="2"/>
  </r>
  <r>
    <n v="6725"/>
    <s v="NS675"/>
    <x v="18"/>
    <n v="684"/>
    <x v="3"/>
    <x v="0"/>
    <n v="22"/>
    <s v="April"/>
    <x v="7"/>
    <d v="1945-04-22T00:00:00"/>
    <x v="0"/>
    <s v="J/11041 Flight Lieutenant Thomas (Tommy) Bell RCAF. who flew with 684 Squadron. Although he was Canadian, he born in the UK and started his wartime flying career on Mk1 Mustangs. He subsequently got himself on to Mosquitoes and attended the OCU at RAF Dyce near Aberdeen after doing a swift PR course at RAF Benson. In late 1944 he was posted to India (Alapore, Dum Dum etc) On the 20th (sic) April 1945 whilst on a PR sortie to Langkawi Island (just off the Malay coast near the Thai border) his Mk XXVI Mosquito went into the sea, and Tom Bell and his navigator 1386875 Warrant Officer Sidney Jack Plater , were lost. (http://www.worldwar2exraf.co.uk/Aircrew%20Notice%20Board/aircrew%20notice%20board%2042.htm) CWGC confirms April 22:_x000a_PLATER, SIDNEY JACK _x000a_Initials: S J _x000a_Nationality: United Kingdom _x000a_Rank: Warrant Officer _x000a_Regiment/Service: Royal Air Force Volunteer Reserve _x000a_Unit Text: 689 Sqdn. _x000a_Age: 32 _x000a_Date of Death: 22/04/1945 _x000a_Service No: 1386875 _x000a_Additional information: Son of Mr. and Mrs. Harry Plater, of Thame, Oxfordshire; husband of Bertha Plater, of Enfield, Middlesex. Member Pharmaceutical Society. _x000a_Casualty Type: Commonwealth War Dead _x000a_Grave/Memorial Reference: Column 449. _x000a_Memorial: SINGAPORE MEMORIAL _x000a_BELL, THOMAS _x000a_Initials: T _x000a_Nationality: Canadian _x000a_Rank: Flight Lieutenant _x000a_Regiment/Service: Royal Canadian Air Force _x000a_Unit Text: 684 (R.A.F.) Sqdn _x000a_Age: 22 _x000a_Date of Death: 22/04/1945 _x000a_Service No: J/11041 _x000a_Additional information: Son of Thomas and Mary Bell, of Vancouver, British Columbia, Canada. _x000a_Casualty Type: Commonwealth War Dead _x000a_Grave/Memorial Reference: Column 455. _x000a_Memorial: SINGAPORE MEMORIAL Missing 22.4.45 (Air Britain Serials)"/>
    <x v="3"/>
    <x v="4"/>
    <x v="1"/>
    <x v="1"/>
    <x v="3"/>
    <x v="1"/>
    <m/>
    <n v="4"/>
    <x v="43"/>
    <x v="0"/>
    <n v="1"/>
    <x v="0"/>
    <x v="50"/>
    <x v="0"/>
  </r>
  <r>
    <n v="4986"/>
    <s v="NT248"/>
    <x v="25"/>
    <s v="12FU/416US"/>
    <x v="1"/>
    <x v="2"/>
    <n v="22"/>
    <s v="April"/>
    <x v="7"/>
    <d v="1945-04-22T00:00:00"/>
    <x v="0"/>
    <s v="MACR 14064, 416 Group (sic) 22 Aprill 1945: At 1325 , Major James D. Urson and 1st Lt. Talmadge F. Simpson left from Pontedar Air Base, Italy in NT248/G on an armed recce of the Po Valley, Parma, Plancenza and Manua area. He was accompanied by Major C. E. Gilbert in his Mosquito. According to Gilbert &quot;I oberved the Mosquito aircraft crossing the Po River heading in a south-easterly direction, three-miles distant from me. The port engine was smoking and I crossed the Po River closing to a half-mile from the aircraft. I oberved he was going to crash-land. At approximately 300 feet altitude, I observed a parachute open and an individual land safely on the ground. The aircraft then crashed and immediately burned at 1425 hours. It was near the same spot where Lt. Kangas crashed and Lt. Fuller lost an engine to flak, all in two hours time or less. (Norman Malayney on mossie.org) Missing 22.4.45 (Air Britain Serials)  MACR indicates this Mosquito was lost to flak."/>
    <x v="0"/>
    <x v="1"/>
    <x v="1"/>
    <x v="1"/>
    <x v="1"/>
    <x v="1"/>
    <m/>
    <n v="4"/>
    <x v="43"/>
    <x v="0"/>
    <n v="1"/>
    <x v="0"/>
    <x v="139"/>
    <x v="2"/>
  </r>
  <r>
    <n v="3261"/>
    <s v="HR296"/>
    <x v="12"/>
    <n v="107"/>
    <x v="0"/>
    <x v="16"/>
    <n v="22"/>
    <s v="April"/>
    <x v="7"/>
    <s v="22/23 April 1945"/>
    <x v="1"/>
    <s v="22/23 April 1945 (FCWDv5) Coded G, lost around 23:40 on 22/23 April 1945, F/L Whiteside and F/O B.W. Smith both KIA, ftr Pritzwelk. (2nd TAF) Missing from night intruder over NW Germany 22.4.45 (Air Britain Serials)"/>
    <x v="3"/>
    <x v="4"/>
    <x v="1"/>
    <x v="1"/>
    <x v="3"/>
    <x v="1"/>
    <m/>
    <n v="4"/>
    <x v="43"/>
    <x v="0"/>
    <n v="1"/>
    <x v="0"/>
    <x v="57"/>
    <x v="3"/>
  </r>
  <r>
    <n v="3232"/>
    <s v="MV564"/>
    <x v="25"/>
    <s v="1FU/NA/416US"/>
    <x v="1"/>
    <x v="2"/>
    <n v="22"/>
    <s v="April"/>
    <x v="7"/>
    <d v="1945-04-22T00:00:00"/>
    <x v="1"/>
    <s v="Lost 22.4.45 (Air Britain Serials)"/>
    <x v="3"/>
    <x v="4"/>
    <x v="1"/>
    <x v="1"/>
    <x v="3"/>
    <x v="1"/>
    <m/>
    <n v="4"/>
    <x v="43"/>
    <x v="0"/>
    <n v="1"/>
    <x v="0"/>
    <x v="139"/>
    <x v="2"/>
  </r>
  <r>
    <n v="4197"/>
    <s v="RS532"/>
    <x v="12"/>
    <s v="464/21"/>
    <x v="0"/>
    <x v="16"/>
    <n v="22"/>
    <s v="April"/>
    <x v="7"/>
    <s v="22/23 April 1945"/>
    <x v="1"/>
    <s v="Partly recovered from Schoonebeek in 1977. 22/23 April 1945 (FCWDv5) One night over Holland came the call &quot;Mayday this is Dumbell 34 [Geo Nowell] I'm on fire &quot; Reply &quot;This is Dumbell leader [Dale] besides that are you alright&quot; nothing else was heard. the crew was lost that night. We tho't the reply clueless but in retrospect what else could a guy say. (Bob Kirkpatrick on www.mossie.org - http://www.mossie.org/forum/read.php?1,3562,3577#msg-3577) MH - note that Dale was not Wing Commander at this point, he had perished in February of 1945, and his successor, W/C Kleboe, had died on the Copenhagen raid. Lost around 04:!5 on 22/23 April 1945 (2nd TAF) Flying Officer (Pilot) George R. Nowell, RCAF J/26775, 21 Sqdn, age 21, 23/04/1945, Schoonebeek (Oud Schoonebeek) General Cemetery Warrant Officer Class II (Nav.) John A. Haugh, RAFVR 1451249, 21 Sqdn, age 22, 23/04/1945, Schoonebeek (Oud Schoonebeek) General Cemetery Missing 23.4.45 (Air Britain Serials)"/>
    <x v="3"/>
    <x v="4"/>
    <x v="1"/>
    <x v="1"/>
    <x v="3"/>
    <x v="1"/>
    <m/>
    <n v="4"/>
    <x v="43"/>
    <x v="0"/>
    <n v="1"/>
    <x v="0"/>
    <x v="48"/>
    <x v="0"/>
  </r>
  <r>
    <n v="2629"/>
    <s v="HK137"/>
    <x v="2"/>
    <s v="256/488/406"/>
    <x v="0"/>
    <x v="2"/>
    <n v="23"/>
    <s v="April"/>
    <x v="7"/>
    <d v="1945-04-23T00:00:00"/>
    <x v="0"/>
    <s v="SOC 23.4.45 (Air Britain Serials)"/>
    <x v="4"/>
    <x v="3"/>
    <x v="1"/>
    <x v="1"/>
    <x v="2"/>
    <x v="1"/>
    <m/>
    <n v="4"/>
    <x v="43"/>
    <x v="0"/>
    <n v="1"/>
    <x v="0"/>
    <x v="94"/>
    <x v="2"/>
  </r>
  <r>
    <n v="3483"/>
    <s v="NS943"/>
    <x v="12"/>
    <n v="464"/>
    <x v="0"/>
    <x v="16"/>
    <n v="23"/>
    <s v="April"/>
    <x v="7"/>
    <s v="23/24 April 1945"/>
    <x v="1"/>
    <s v="Served with 464 Sqn, under RAF control 5/44 to 26/4/45 Coded SB-N. Failed to Return From Operations Germany. F/O P.Baker &amp; Lee missing. (Brian Fillery's website) Coded O 23/24 April 1945, around 23:10, ftr Bremen, F/O P.J. Baker and F/O C.A. Lee both killed (2nd TAF) Also, undercarriage fault, landed wheels up at Manston, Cat B, F/L W.H. Clarke, F/O W.B. Searl both OK, 01:07 9/10 April 1945 Missing from night intruder 24.4.45 (Air Britain Serials)"/>
    <x v="3"/>
    <x v="4"/>
    <x v="1"/>
    <x v="1"/>
    <x v="3"/>
    <x v="1"/>
    <m/>
    <n v="4"/>
    <x v="43"/>
    <x v="0"/>
    <n v="1"/>
    <x v="0"/>
    <x v="46"/>
    <x v="0"/>
  </r>
  <r>
    <n v="3600"/>
    <s v="TA372"/>
    <x v="12"/>
    <n v="464"/>
    <x v="0"/>
    <x v="16"/>
    <n v="23"/>
    <s v="April"/>
    <x v="7"/>
    <s v="23/24 April 1945"/>
    <x v="1"/>
    <s v="Served with 464 Sqn, under RAF control 3/45 to 26/4/45 Coded SB-Y. Failed to Return From Operations Germany. FSgt Taylor missing, W/O Rutter survived. (Brian Fillery's website) Shot down by flak while attacking train, crew bailed out, pilot evaded, navigator POW. 23/24 April 1945 (Mosquito Monograph) Coded Y Lost around 23:40, hit by flak when attacking train, crashed NNE Bremen, W/O R. Rutter evaded and F/S A.A. Taylor POW (2nd TAF). Missing from intruder mission 24.4.45 (Air Britain Serials) RUTTER, Douglas Ross - (Warrant Officer); Service Number - 427949; File type - Casualty - Repatriation; Aircraft - Mosquito TA372; Place - Sternberg area, Germany; Date - 23 April 1945, TAYLOR, Aubrey Arthur - (Flight Sergeant); Service Number - 429676; File type - Casualty - Repatriation; Aircraft - Mosquito V1 TA 372; Place - Germany; Date - 23 April 1945 (http://forum.12oclockhigh.net/showthread.php?t=39684)"/>
    <x v="0"/>
    <x v="1"/>
    <x v="1"/>
    <x v="1"/>
    <x v="1"/>
    <x v="1"/>
    <m/>
    <n v="4"/>
    <x v="43"/>
    <x v="0"/>
    <n v="1"/>
    <x v="0"/>
    <x v="46"/>
    <x v="0"/>
  </r>
  <r>
    <n v="3476"/>
    <s v="RS527"/>
    <x v="12"/>
    <n v="464"/>
    <x v="0"/>
    <x v="16"/>
    <n v="23"/>
    <s v="April"/>
    <x v="7"/>
    <d v="1945-04-23T00:00:00"/>
    <x v="2"/>
    <s v="No corresponding loss appears in the Squadron ORB. Missing 23.4.45 (Air Britain Serials) NS886 crash-landed with flak damage on 23/24 April 1944, and later went to the Yugoslav Air Force on 25 April, 1952. Sharp &amp; Bowyer apparently say most of the series around RS527 went to Coastal Command -MH, is this a typo for 404 Squadron? 404 was undertaking operational sorties on the Mosquito from 22 April, 1945. Nothing to suggest any kind of  loss on this date for 404 Sqn. at http://www.404squadron.com/April1945.html"/>
    <x v="6"/>
    <x v="3"/>
    <x v="1"/>
    <x v="1"/>
    <x v="2"/>
    <x v="1"/>
    <m/>
    <n v="4"/>
    <x v="43"/>
    <x v="0"/>
    <n v="1"/>
    <x v="0"/>
    <x v="46"/>
    <x v="0"/>
  </r>
  <r>
    <n v="214"/>
    <s v="DD725"/>
    <x v="2"/>
    <s v="85/25/141/239/1692 Flt/51OTU/54OTU"/>
    <x v="0"/>
    <x v="7"/>
    <n v="24"/>
    <s v="April"/>
    <x v="7"/>
    <d v="1945-04-24T00:00:00"/>
    <x v="0"/>
    <s v="SOC 24.4.45 (Air Britain Serials)"/>
    <x v="4"/>
    <x v="3"/>
    <x v="1"/>
    <x v="1"/>
    <x v="2"/>
    <x v="1"/>
    <m/>
    <n v="4"/>
    <x v="43"/>
    <x v="0"/>
    <n v="1"/>
    <x v="1"/>
    <x v="115"/>
    <x v="0"/>
  </r>
  <r>
    <n v="7764"/>
    <s v="LR309"/>
    <x v="12"/>
    <s v="301FTU"/>
    <x v="0"/>
    <x v="10"/>
    <n v="24"/>
    <s v="April"/>
    <x v="7"/>
    <d v="1945-04-24T00:00:00"/>
    <x v="0"/>
    <s v="SOC 24.4.45 (Air Britain Serials)"/>
    <x v="4"/>
    <x v="3"/>
    <x v="1"/>
    <x v="1"/>
    <x v="2"/>
    <x v="1"/>
    <m/>
    <n v="4"/>
    <x v="43"/>
    <x v="0"/>
    <n v="1"/>
    <x v="1"/>
    <x v="35"/>
    <x v="0"/>
  </r>
  <r>
    <n v="3727"/>
    <s v="LR541"/>
    <x v="10"/>
    <s v="51OTU"/>
    <x v="0"/>
    <x v="7"/>
    <n v="24"/>
    <s v="April"/>
    <x v="7"/>
    <d v="1945-04-24T00:00:00"/>
    <x v="0"/>
    <s v="Engine cut bellylanded at Stagsden Beds. 24.4.45 (Air Britain Serials)"/>
    <x v="2"/>
    <x v="2"/>
    <x v="2"/>
    <x v="1"/>
    <x v="2"/>
    <x v="1"/>
    <m/>
    <n v="4"/>
    <x v="43"/>
    <x v="0"/>
    <n v="1"/>
    <x v="1"/>
    <x v="110"/>
    <x v="2"/>
  </r>
  <r>
    <n v="2290"/>
    <s v="LR508"/>
    <x v="11"/>
    <s v="109/105/109"/>
    <x v="0"/>
    <x v="8"/>
    <n v="24"/>
    <s v="April"/>
    <x v="7"/>
    <s v="24/25 April 1945"/>
    <x v="1"/>
    <s v="25.04.1945 2213 attack airfield 109 to Schleissheim from Little Staughton on return crew overshot runway and dived into ground at Brussels-Melsbroek airfield (BCL). F/L JT McGreal DFC RNZAF +, P/O T Lynn DFC DFM +, both rest in Brussels Town Cem_x000a__x000a_Took off from Little Staughton at 22.13. Mosquito IX. Tasked to attack an aerodrome. Homebound the crew tried to land at Brussels-Melsbroek, but overshot the runway and dived into the ground. _x000a_ _x000a_McGREAL, DFC _x000a_ John Trevor _x000a_ Flight Lieutenant 415706. 109 (R.A.F.) Sqdn, Royal New Zealand Air Force. Died Wednesday 25 April 1945 Age 32. Son of John McGreal and of Elsie May McGreal (nee Rogers), of Otahuhu, Auckland, New Zealand; husband of Nora Patricia McGreal, of Sandringham, Auckland. Buried: BRUSSELS TOWN CEMETERY, Evere, Vlaams-Brabant, Belgium. Ref. X. 21. 53. _x000a_ _x000a_LYNN, DFC, DFM _x000a_ Thomas _x000a_ Pilot Officer 187095. Nav. R.A.F. (V.R.). 109 Sqdn., Royal Air Force Volunteer Reserve. Died Wednesday 25 April 1945. Age 29. Son of Thomas and Mary Jane Lynn, of Ferryhill, Co. Durham. Buried: BRUSSELS TOWN CEMETERY, Evere, Vlaams-Brabant, Belgium. Ref. X. 21. 52. _x000a_ _x000a_(http://www.roll-of-honour.com/Bedfordshire/LIttleStaughton109Squadron.html) Engine cut dived into ground on overshoot Melsbroek returning from Schleisshelm 25.4.45 DBF (Air Britain Serials)_x000a__x000a_Airborne 2213 24Apr45 from Little Staughton to attack an airfield. Homebound, the crew diverted to Brussels-Melsbroek but missed the approach, attempted an overshoot to go round again, pulled up too steeply, stalled and dived into the ground. Both are buried in Brussels Town Cemetery. P/O Lynn had won his DFM with 106 Sqdn, Gazetted 15Oct43. F/L J.T.Mcgreal DFC RNZAF KIA P/O T.Lynn DFC DFM KIA &quot; (Chorley via Lost Bombers)"/>
    <x v="2"/>
    <x v="7"/>
    <x v="6"/>
    <x v="1"/>
    <x v="2"/>
    <x v="1"/>
    <m/>
    <n v="4"/>
    <x v="43"/>
    <x v="0"/>
    <n v="1"/>
    <x v="0"/>
    <x v="18"/>
    <x v="0"/>
  </r>
  <r>
    <n v="188"/>
    <s v="MM588"/>
    <x v="17"/>
    <s v="488/409"/>
    <x v="0"/>
    <x v="2"/>
    <n v="24"/>
    <s v="April"/>
    <x v="7"/>
    <s v="24/25 April 1945"/>
    <x v="1"/>
    <s v="409 Sqdn. Shot down by another RAF Mosquito near Rheine. P/O L.E. Fitchett and P/O A.C. Hardy crash-landed near B108 airfield. On p.48 of Martin Bowman's Mosquito Fighter/Fighter Bomber Units of World War 2 there is a photograph of the downed aircraft (it crash-landed wheels up) with Hardy and Fitchett posing in front of it. (12 O'Clock High! Board) 24/25 April 1945 (FCWDv5) KP-T, shot up near Osnabrueck (de Havilland Mosquito) Damaged by another Mosquito on patrol and crashlanded Lille/Vendeville 25.4.45 (Air Britain Serials)"/>
    <x v="0"/>
    <x v="14"/>
    <x v="63"/>
    <x v="1"/>
    <x v="4"/>
    <x v="1"/>
    <m/>
    <n v="4"/>
    <x v="43"/>
    <x v="0"/>
    <n v="1"/>
    <x v="0"/>
    <x v="95"/>
    <x v="2"/>
  </r>
  <r>
    <n v="3853"/>
    <s v="MV544"/>
    <x v="25"/>
    <n v="307"/>
    <x v="0"/>
    <x v="5"/>
    <n v="24"/>
    <s v="April"/>
    <x v="7"/>
    <s v="24/25 April 1945"/>
    <x v="1"/>
    <s v="Author: Rudy Kahrs (---.dip.t-dialin.net)_x000a_Date: 08-30-04 01:51 Want Infos about Mosquito NF. 30, MV 544 &quot;B&quot; 307 Sqn. crash 24.April 1945 ,both Flyers &quot;safe&quot; Leskiewicz/Lewandowskie (Infos Fighter Command Losses 1944/45) Crash at Bremen ?????????????? I have infos about &quot;two-engine&quot; crash at Bremen (No Info Mosquito-crash 23 April Flak List Bremen) _x000a_Greetings, Rudy _x000a__x000a_ Re: 307 Polish 24 April 1945 _x000a_Author: Robert Gretzyngier (---.poleczki.dialup.inetia.pl)_x000a_Date: 09-12-04 20:09_x000a_Detailed information about this crash was writen down in 307 Sqn ORB._x000a_24.4.45 - 4 Mosquitoes XXX on Low Level Intruder. W/Cdr Andrzejewski - W/O Kaliszewski, 1 E/A destroyed on ground at Husum - 1 E/A damaged on ground at Husum. F/Sgt Laszkiewicz and Sgt Lewadowski ditched at NR. Pellworth, at 00.01 hrs._x000a_24-Apr-45. Mosquito NF30 MV544. F/Sgt K. Leszkiewicz / ?. Safe after low level intruder sortie._x000a__x000a_24/25 April 1945 (FCWDv5) Missing from low-level intruder mission 25.4.45 (Air Britain Serials)"/>
    <x v="0"/>
    <x v="11"/>
    <x v="1"/>
    <x v="1"/>
    <x v="4"/>
    <x v="1"/>
    <m/>
    <n v="4"/>
    <x v="43"/>
    <x v="0"/>
    <n v="1"/>
    <x v="0"/>
    <x v="21"/>
    <x v="2"/>
  </r>
  <r>
    <n v="2794"/>
    <s v="NT453"/>
    <x v="25"/>
    <n v="406"/>
    <x v="0"/>
    <x v="5"/>
    <n v="24"/>
    <s v="April"/>
    <x v="7"/>
    <s v="24/25 April 1945"/>
    <x v="1"/>
    <s v="25.04.1945 Intruder 406 to Flensburg airfield from Manston hit by Flak and crash landed in flames from 50 ft. at Flensburg airfield (FCL). P/O KA Norman pow, F/O CBL Warwick pow, Navigator injured 24/25 April 1945 (FCWDv5) Missing from night intruder to Flensburg 25.4.45 (Air Britain Serials)"/>
    <x v="0"/>
    <x v="1"/>
    <x v="1"/>
    <x v="1"/>
    <x v="1"/>
    <x v="1"/>
    <m/>
    <n v="4"/>
    <x v="43"/>
    <x v="0"/>
    <n v="1"/>
    <x v="0"/>
    <x v="94"/>
    <x v="2"/>
  </r>
  <r>
    <n v="5173"/>
    <s v="KB134"/>
    <x v="13"/>
    <m/>
    <x v="2"/>
    <x v="19"/>
    <n v="24"/>
    <s v="April"/>
    <x v="7"/>
    <d v="1945-04-24T00:00:00"/>
    <x v="2"/>
    <s v="RCAF Accident Waterville NS .45_x000a__x000a_Surname Given Names Rank S/N Position Status _x000a_REEDIE JACK NORMAN FLGOFF 429844  R _x000a_UREN HAROLD BEAUMONT WOFF 437175  R _x000a__x000a__x000a__x000a_Service Royal Canadian Air Force _x000a_Unit 8 Operational Training Unit, RCAF _x000a_Date of Loss Tuesday, April 24, 1945  _x000a_Location Canada _x000a_(http://www.raafdb.com/view_aircraft.asp?id=1026)"/>
    <x v="2"/>
    <x v="2"/>
    <x v="32"/>
    <x v="1"/>
    <x v="2"/>
    <x v="1"/>
    <m/>
    <n v="4"/>
    <x v="43"/>
    <x v="1"/>
    <n v="1"/>
    <x v="1"/>
    <x v="17"/>
    <x v="1"/>
  </r>
  <r>
    <n v="247"/>
    <s v="DZ750"/>
    <x v="2"/>
    <s v="151/264/307/157/60OTU/51OTU"/>
    <x v="0"/>
    <x v="7"/>
    <n v="25"/>
    <s v="April"/>
    <x v="7"/>
    <d v="1945-04-25T00:00:00"/>
    <x v="0"/>
    <s v="Crashed on landing Cranfield 25.4.45 (Air Britain Serials)"/>
    <x v="2"/>
    <x v="2"/>
    <x v="40"/>
    <x v="1"/>
    <x v="2"/>
    <x v="1"/>
    <m/>
    <n v="4"/>
    <x v="43"/>
    <x v="0"/>
    <n v="1"/>
    <x v="1"/>
    <x v="110"/>
    <x v="0"/>
  </r>
  <r>
    <n v="6150"/>
    <s v="KB450"/>
    <x v="28"/>
    <n v="142"/>
    <x v="0"/>
    <x v="8"/>
    <n v="25"/>
    <s v="April"/>
    <x v="7"/>
    <d v="1945-04-25T00:00:00"/>
    <x v="0"/>
    <s v="25.04.1945 Air Test142 from Gransden Lodge overshot in order to avoid running into SBA installation, plane swung to port and undercarriage gave way at Gransden Lodge airfied 1157 (BCL). F/O DR Maguire ok, , Overshot landing and u/c collapsed Granaden Lodge 25.4.45 (Air Britain Serials)"/>
    <x v="2"/>
    <x v="2"/>
    <x v="6"/>
    <x v="1"/>
    <x v="2"/>
    <x v="1"/>
    <m/>
    <n v="4"/>
    <x v="43"/>
    <x v="0"/>
    <n v="1"/>
    <x v="0"/>
    <x v="125"/>
    <x v="1"/>
  </r>
  <r>
    <n v="4573"/>
    <s v="KB613"/>
    <x v="28"/>
    <s v="162/142"/>
    <x v="0"/>
    <x v="8"/>
    <n v="25"/>
    <s v="April"/>
    <x v="7"/>
    <d v="1945-04-25T00:00:00"/>
    <x v="0"/>
    <s v="25.04.1945 Air Test 142 from Gransden Lodge crash landed and burnt at Gransden Lodge airfied 1542 (BCL). F/O DR Maguire ok, 2nd crash this day for Maguire, see KB450 U/c collapsed on landing Gransden Lodge 25.4.45 (Air Britain Serials) 25.04.45 142 Sqn. KB613 Undercarriage collapsed after a heavy landing at Gransden aerodrome and drop tank caught fire. Crew unhurt. (Mosquito Crash Log)"/>
    <x v="2"/>
    <x v="2"/>
    <x v="27"/>
    <x v="1"/>
    <x v="2"/>
    <x v="1"/>
    <m/>
    <n v="4"/>
    <x v="43"/>
    <x v="0"/>
    <n v="1"/>
    <x v="0"/>
    <x v="125"/>
    <x v="1"/>
  </r>
  <r>
    <n v="3389"/>
    <s v="KB624"/>
    <x v="28"/>
    <n v="163"/>
    <x v="0"/>
    <x v="8"/>
    <n v="25"/>
    <s v="April"/>
    <x v="7"/>
    <d v="1945-04-25T00:00:00"/>
    <x v="0"/>
    <s v="25.04.1945 1510 Air Test163 from Wyton on return heavy 3point landing, starboard undercarriage gave way at Wyton airfield 1603 (BCL). F/O F Langford RAAF ok, , U/c collapsed on landing Wyton 25.4.45 (Air Britain Serials)"/>
    <x v="2"/>
    <x v="2"/>
    <x v="27"/>
    <x v="1"/>
    <x v="2"/>
    <x v="1"/>
    <m/>
    <n v="4"/>
    <x v="43"/>
    <x v="0"/>
    <n v="1"/>
    <x v="0"/>
    <x v="149"/>
    <x v="1"/>
  </r>
  <r>
    <n v="4408"/>
    <s v="NS707"/>
    <x v="18"/>
    <s v="USAAF"/>
    <x v="0"/>
    <x v="4"/>
    <n v="25"/>
    <s v="April"/>
    <x v="7"/>
    <d v="1945-04-25T00:00:00"/>
    <x v="0"/>
    <s v="25-04-45 NS707 Mosquito 492Sq(?)cr Winchfield.US Pilot (http://daveg4otu.tripod.com/hancrash.html) 865BS 492BG, 8th Air Force. Pilot Kuntz, James G. Richard L. Greene killed while Bailing Out due to Fire at Winchfield/ nr. Category 4 damage, 25 April 1945. (http://www.aviationarchaeology.com) After his B-24 missions Kuntz was sent to Watton on 24 March '45 for Mosquito training. Shown above with the Mossie named &quot;Patty&quot; and Edward P. Kolacki, a Mossie Navigator, he crashed in Mosquito number 707 on the night of 24/25 April 1945. Flight Officer Richard L. Greene was killed in the crash, becoming the last man to be KIA of the Group. Errata: Though he is listed as James E. Kuntz ASN 0808563 in the only set of orders we have from the Daylight 492nd BG, in all five cases of his appearance in Station 179 orders he is listed as James G. Kuntz, ASN 0808562 http://www.carpetbaggerops.org/36thBS/36th-KuntzCrew.html 856th BS, spring 1945, Kuntz was the pilot of Mossie #707 on the night of 24/25 April when it went down over the UK on an operational flight. Richard L. Greene, (Greene, Richard L. T-132922 Navigator KIA, Ohio Franklin County) also on board, became the last combat fatality of the Group when his parachute snagged on exit from the plane. Mosquitos were used to insert agents into the Reich and for reconnaissance purposes. Mosquitos at Harrington were few in number, the main effort being accomplished by the 25th BG out of Watton, Station 376. (http://www.carpetbaggerops.org/) Account of this mission by the Joan-Eleanor radio operator appears in The Men Who Flew The Mosquito - the aircraft may have crashed due to damage inflicted by an enemy night fighter. 450425 MOSQUITO NS-707 WINCHFIELD, HAMPSHIRE 492 (Thomas Ensminger) Chronicle of the 492nd BG, available for download on Thomas Ensminger's site, indicates cause of loss as &quot;fire in the air&quot; - no mention of nightfighter action. (Air Britain Serials)"/>
    <x v="2"/>
    <x v="7"/>
    <x v="38"/>
    <x v="1"/>
    <x v="2"/>
    <x v="1"/>
    <m/>
    <n v="4"/>
    <x v="43"/>
    <x v="0"/>
    <n v="1"/>
    <x v="0"/>
    <x v="33"/>
    <x v="0"/>
  </r>
  <r>
    <n v="4300"/>
    <s v="TA148"/>
    <x v="22"/>
    <s v="162MU"/>
    <x v="1"/>
    <x v="6"/>
    <n v="25"/>
    <s v="April"/>
    <x v="7"/>
    <d v="1945-04-25T00:00:00"/>
    <x v="0"/>
    <s v="Swung on take-off and u/c collapsed Blida 25.4.45 (Air Britain Serials)"/>
    <x v="2"/>
    <x v="2"/>
    <x v="33"/>
    <x v="1"/>
    <x v="2"/>
    <x v="1"/>
    <m/>
    <n v="4"/>
    <x v="43"/>
    <x v="0"/>
    <n v="1"/>
    <x v="1"/>
    <x v="164"/>
    <x v="0"/>
  </r>
  <r>
    <n v="3531"/>
    <s v="HK162"/>
    <x v="2"/>
    <n v="256"/>
    <x v="1"/>
    <x v="5"/>
    <n v="25"/>
    <s v="April"/>
    <x v="7"/>
    <d v="1945-04-25T00:00:00"/>
    <x v="1"/>
    <s v="Missing from sweep pres. flew into ground at night 25.4.45 (Air Britain Serials)"/>
    <x v="0"/>
    <x v="8"/>
    <x v="1"/>
    <x v="1"/>
    <x v="4"/>
    <x v="1"/>
    <m/>
    <n v="4"/>
    <x v="43"/>
    <x v="0"/>
    <n v="1"/>
    <x v="0"/>
    <x v="32"/>
    <x v="2"/>
  </r>
  <r>
    <n v="7671"/>
    <s v="LR376"/>
    <x v="12"/>
    <s v="613/54OTU"/>
    <x v="0"/>
    <x v="7"/>
    <n v="25"/>
    <s v="April"/>
    <x v="7"/>
    <d v="1945-04-25T00:00:00"/>
    <x v="1"/>
    <s v="Overshot landing at night in bad weather on return from navex Church Fenton 25.4.45 (Air Britain Serials) 25.04.45 54 OTU. LR376 Aircraft overshot Church Fenton aerodrome at night whilst trying to attempt to land on one engine in bad weather. (Mosquito Crash Log)"/>
    <x v="2"/>
    <x v="2"/>
    <x v="6"/>
    <x v="1"/>
    <x v="2"/>
    <x v="1"/>
    <m/>
    <n v="4"/>
    <x v="43"/>
    <x v="0"/>
    <n v="1"/>
    <x v="1"/>
    <x v="115"/>
    <x v="0"/>
  </r>
  <r>
    <n v="3875"/>
    <s v="PZ332"/>
    <x v="12"/>
    <n v="487"/>
    <x v="0"/>
    <x v="16"/>
    <n v="25"/>
    <s v="April"/>
    <x v="7"/>
    <s v="25/26 April 1945"/>
    <x v="1"/>
    <s v="25/26 April 1945 (FCWDv5) Missing from night intruder 26.4.45 (Air Britain Serials)  Mosquito EG-E (PZ332). Evans and Jenkins both killed (buried at Becklingen War Cemetery, Soltau). Took off at 2130; pilot heard to say “I am on fire”. Mosquito PZ332 crashed at Schießplatz Sahlenburg near Cuxhaven.  (http://www.luftwaffe-bullet-board.com/viewtopic.php?t=18360&amp;highlight=)"/>
    <x v="3"/>
    <x v="4"/>
    <x v="1"/>
    <x v="1"/>
    <x v="3"/>
    <x v="1"/>
    <m/>
    <n v="4"/>
    <x v="43"/>
    <x v="0"/>
    <n v="1"/>
    <x v="0"/>
    <x v="47"/>
    <x v="0"/>
  </r>
  <r>
    <n v="4290"/>
    <s v="RS579"/>
    <x v="12"/>
    <s v="NFDW"/>
    <x v="0"/>
    <x v="5"/>
    <n v="25"/>
    <s v="April"/>
    <x v="7"/>
    <s v="25/26 April, 1945"/>
    <x v="1"/>
    <s v="Flown by F/L Reginald Arthur Miller, who had been with the FIU and the FIDS, shot down by flak over Austria on 26/27 April 1945. F/Lt Reginald Arthur Miller (123201) 26th April 1945 He died on the 26th April 1945 and is buried in Klagentfurt War Cemetery. (Tom Thorne http://www.rafcommands.com/forum/showthread.php?p=26192#post26192) Missing 26.4.45 (Air Britain Serials) Hit by flak after having turned to make another strafing run, having already destroyed a Ju 188  His navigator Barclay survived. (Night Fighter Navigator) Date 25/26 confirmed by Barclay's combat report, filed after his return to Britain. Mosquito was hit by flak on second run, starboard engine was unserviceable and Barclay had been wounded. He was ordered to bail out, did so at 2,000 feet, saw Mosquito explode about 1,000 feet from the ground, no sign of pilot's parachute."/>
    <x v="0"/>
    <x v="1"/>
    <x v="1"/>
    <x v="1"/>
    <x v="1"/>
    <x v="1"/>
    <m/>
    <n v="4"/>
    <x v="43"/>
    <x v="0"/>
    <n v="1"/>
    <x v="0"/>
    <x v="141"/>
    <x v="0"/>
  </r>
  <r>
    <n v="464"/>
    <s v="HP879"/>
    <x v="12"/>
    <s v="301FTU/45"/>
    <x v="3"/>
    <x v="16"/>
    <n v="26"/>
    <s v="April"/>
    <x v="7"/>
    <d v="1945-04-26T00:00:00"/>
    <x v="0"/>
    <s v="SOC 26.4.45 (Air Britain Serials)"/>
    <x v="4"/>
    <x v="3"/>
    <x v="1"/>
    <x v="1"/>
    <x v="2"/>
    <x v="1"/>
    <m/>
    <n v="4"/>
    <x v="43"/>
    <x v="0"/>
    <n v="1"/>
    <x v="0"/>
    <x v="86"/>
    <x v="3"/>
  </r>
  <r>
    <n v="468"/>
    <s v="HP881"/>
    <x v="12"/>
    <s v="301FTU/45"/>
    <x v="3"/>
    <x v="16"/>
    <n v="26"/>
    <s v="April"/>
    <x v="7"/>
    <d v="1945-04-26T00:00:00"/>
    <x v="0"/>
    <s v="SOC 26.4.45 (Air Britain Serials)"/>
    <x v="4"/>
    <x v="3"/>
    <x v="1"/>
    <x v="1"/>
    <x v="2"/>
    <x v="1"/>
    <m/>
    <n v="4"/>
    <x v="43"/>
    <x v="0"/>
    <n v="1"/>
    <x v="0"/>
    <x v="86"/>
    <x v="3"/>
  </r>
  <r>
    <n v="514"/>
    <s v="HP942"/>
    <x v="12"/>
    <s v="1FU/45"/>
    <x v="3"/>
    <x v="16"/>
    <n v="26"/>
    <s v="April"/>
    <x v="7"/>
    <d v="1945-04-26T00:00:00"/>
    <x v="0"/>
    <s v="SOC 26.4.45 (Air Britain Serials)"/>
    <x v="4"/>
    <x v="3"/>
    <x v="1"/>
    <x v="1"/>
    <x v="2"/>
    <x v="1"/>
    <m/>
    <n v="4"/>
    <x v="43"/>
    <x v="0"/>
    <n v="1"/>
    <x v="0"/>
    <x v="86"/>
    <x v="3"/>
  </r>
  <r>
    <n v="515"/>
    <s v="HP978"/>
    <x v="12"/>
    <s v="1FU/45"/>
    <x v="3"/>
    <x v="16"/>
    <n v="26"/>
    <s v="April"/>
    <x v="7"/>
    <d v="1945-04-26T00:00:00"/>
    <x v="0"/>
    <s v="SOC 26.4.45 (Air Britain Serials)"/>
    <x v="4"/>
    <x v="3"/>
    <x v="1"/>
    <x v="1"/>
    <x v="2"/>
    <x v="1"/>
    <m/>
    <n v="4"/>
    <x v="43"/>
    <x v="0"/>
    <n v="1"/>
    <x v="0"/>
    <x v="86"/>
    <x v="3"/>
  </r>
  <r>
    <n v="7582"/>
    <s v="HR497"/>
    <x v="12"/>
    <s v="1FU/45/82"/>
    <x v="3"/>
    <x v="16"/>
    <n v="26"/>
    <s v="April"/>
    <x v="7"/>
    <d v="1945-04-26T00:00:00"/>
    <x v="0"/>
    <s v="Was A on 82 Squadron when on 8 March, flown by W/C F W &quot;Freddy&quot; Snell DFC and F/O A F Maude it was very heavily damaged by debris during an attack on the Pyinmana railway bridge. (The Mossie Number 29) SOC 26.4.45 (Air Britain Serials)"/>
    <x v="4"/>
    <x v="3"/>
    <x v="1"/>
    <x v="1"/>
    <x v="2"/>
    <x v="1"/>
    <m/>
    <n v="4"/>
    <x v="43"/>
    <x v="0"/>
    <n v="1"/>
    <x v="0"/>
    <x v="111"/>
    <x v="3"/>
  </r>
  <r>
    <n v="2481"/>
    <s v="HX944"/>
    <x v="12"/>
    <s v="301FTU/23/FE"/>
    <x v="3"/>
    <x v="16"/>
    <n v="26"/>
    <s v="April"/>
    <x v="7"/>
    <d v="1945-04-26T00:00:00"/>
    <x v="0"/>
    <s v="SOC 26.4.45 (Air Britain Serials)"/>
    <x v="4"/>
    <x v="3"/>
    <x v="1"/>
    <x v="1"/>
    <x v="2"/>
    <x v="1"/>
    <m/>
    <n v="4"/>
    <x v="43"/>
    <x v="0"/>
    <n v="1"/>
    <x v="0"/>
    <x v="91"/>
    <x v="0"/>
  </r>
  <r>
    <n v="1455"/>
    <s v="KA153"/>
    <x v="31"/>
    <s v="45 Gp"/>
    <x v="5"/>
    <x v="10"/>
    <n v="26"/>
    <s v="April"/>
    <x v="7"/>
    <d v="1945-04-26T00:00:00"/>
    <x v="0"/>
    <s v="KA153 crashed 26 April 1945. I have details only of the Wireless Operator, an RCAF officer, Killburn Howard GRIST (buried in Iceland); born in Toronto, 18 March 1921; enlisted in Toronto 10 March 1941; on leave without pay for several weeks; posted to No.1 WS, 8 November 1941; promoted LAC 9 December 1941; to No.1 BGS, 23 April 1942; commissioned 25 May 1942; to No.31 OTU, 13 June 1942; to Ferry Command, 30 June 1942. Engaged on ferry duties from October 1942 onwards (when he was in crew of a PBY delivery); numerous ferry flights thereafter including Mosquito KB361 (July 1944) and Mosquito KB512 (Novemver 1944); Ferry Command aircrew cards not maintained after December 1944. Thew crew were: Pilot - 157411 Flying Officer Fernley William Clarke R.A.F.V.R. from Oulton Broad, Suffolk, England, RO/Nav - J11839 Flight Lieutenant Kilburn Howard Grist, R.C.A.F, from Montreal, Quebec. Both are buried in the Fossvogur Cemetery, Reykjavik, Iceland (RAF Commands Forum) The Canadian-built de Havilland Mosquito F.B. Mk. 26 s/n KA153 suffered an engine failure, stalled and then crashed while trying to land at Reykjavik, Iceland on the 26th of April, 1945. (http://www.crashplace.de/output.php) Crashed on approach Reykjavik 26.4.45 (Air Britain Serials)"/>
    <x v="2"/>
    <x v="2"/>
    <x v="2"/>
    <x v="1"/>
    <x v="2"/>
    <x v="1"/>
    <m/>
    <n v="4"/>
    <x v="43"/>
    <x v="0"/>
    <n v="1"/>
    <x v="1"/>
    <x v="81"/>
    <x v="1"/>
  </r>
  <r>
    <n v="473"/>
    <s v="LR306"/>
    <x v="12"/>
    <s v="301FTU/45"/>
    <x v="3"/>
    <x v="16"/>
    <n v="26"/>
    <s v="April"/>
    <x v="7"/>
    <d v="1945-04-26T00:00:00"/>
    <x v="0"/>
    <s v="SOC 26.4.45 (Air Britain Serials)"/>
    <x v="4"/>
    <x v="3"/>
    <x v="1"/>
    <x v="1"/>
    <x v="2"/>
    <x v="1"/>
    <m/>
    <n v="4"/>
    <x v="43"/>
    <x v="0"/>
    <n v="1"/>
    <x v="0"/>
    <x v="86"/>
    <x v="0"/>
  </r>
  <r>
    <n v="6727"/>
    <s v="LR464"/>
    <x v="14"/>
    <n v="684"/>
    <x v="3"/>
    <x v="0"/>
    <n v="26"/>
    <s v="April"/>
    <x v="7"/>
    <d v="1945-04-26T00:00:00"/>
    <x v="0"/>
    <s v="SOC 26.4.45 (Air Britain Serials)"/>
    <x v="4"/>
    <x v="3"/>
    <x v="1"/>
    <x v="1"/>
    <x v="2"/>
    <x v="1"/>
    <m/>
    <n v="4"/>
    <x v="43"/>
    <x v="0"/>
    <n v="1"/>
    <x v="0"/>
    <x v="50"/>
    <x v="0"/>
  </r>
  <r>
    <n v="6728"/>
    <s v="LR481"/>
    <x v="14"/>
    <n v="684"/>
    <x v="3"/>
    <x v="0"/>
    <n v="26"/>
    <s v="April"/>
    <x v="7"/>
    <d v="1945-04-26T00:00:00"/>
    <x v="0"/>
    <s v="SOC 26.4.45 (Air Britain Serials)"/>
    <x v="4"/>
    <x v="3"/>
    <x v="1"/>
    <x v="1"/>
    <x v="2"/>
    <x v="1"/>
    <m/>
    <n v="4"/>
    <x v="43"/>
    <x v="0"/>
    <n v="1"/>
    <x v="0"/>
    <x v="50"/>
    <x v="0"/>
  </r>
  <r>
    <n v="1874"/>
    <s v="DD789"/>
    <x v="2"/>
    <s v="456/239/1692Flt/51OTU"/>
    <x v="0"/>
    <x v="7"/>
    <n v="27"/>
    <s v="April"/>
    <x v="7"/>
    <d v="1945-04-27T00:00:00"/>
    <x v="0"/>
    <s v="Lost tail and spun into ground 4m S of Cranfield 27.4.45 (Air Britain Serials) 27.04.45 51 OTU. DD789 Aircraft spun in four miles south of Cranfield from 4,000 feet while on test flight due to loss of control and strain which caused tail to break off, killing crew. (Mosquito Crash Log)   F/O W R Short was the pilot of Mosquito DD789._x000a__x000a_The aircraft took off for an Air Test at 19:00 hrs._x000a__x000a_F/O Short either put the aircraft into a deliberate spin or lost control and a spiral dive developed leading to failure of the port tailplane and it's separation from the rest of the airframe._x000a__x000a_Also killed onboard was LAC Noble. A typo has caused other sources to incorrectly attribute his unit to No.51 Squadron rather than the correct No.51 OTU. _x000a__x000a_AIB investigated and produced a report (W2181) on findings._x000a__x000a_This report survives in AVIA 5/24 at the TNA_x000a__x000a_(http://ww2talk.com/forums/topic/42543-which-squadron/)"/>
    <x v="2"/>
    <x v="2"/>
    <x v="35"/>
    <x v="1"/>
    <x v="2"/>
    <x v="1"/>
    <m/>
    <n v="4"/>
    <x v="43"/>
    <x v="0"/>
    <n v="1"/>
    <x v="1"/>
    <x v="110"/>
    <x v="0"/>
  </r>
  <r>
    <n v="3273"/>
    <s v="HK129"/>
    <x v="2"/>
    <s v="29/307/51OTU"/>
    <x v="0"/>
    <x v="7"/>
    <n v="27"/>
    <s v="April"/>
    <x v="7"/>
    <d v="1945-04-27T00:00:00"/>
    <x v="0"/>
    <s v="Hit ground in bad weather Cranfield 28.4.45 (Air Britain Serials) 28.04.45 51 OTIJ. HK129 Aircraft hit ground at Cranfield aerodrome in bad weather while flying on instruments, killing crew. (Mosquito Crash Log)       Simpson F J was killed on 28 Apr 45 in Mosquito HK129 of 51 OTU which crashed at Cranfield. The pilot was Fg Off B D McBride J18446 RCAF Info is from TSGNO   (http://www.rafcommands.com/forum/showthread.php?11411-F-S-Frederick-John-Simpson-R-206335-RCAF)"/>
    <x v="2"/>
    <x v="2"/>
    <x v="26"/>
    <x v="1"/>
    <x v="2"/>
    <x v="1"/>
    <m/>
    <n v="4"/>
    <x v="43"/>
    <x v="0"/>
    <n v="1"/>
    <x v="1"/>
    <x v="110"/>
    <x v="2"/>
  </r>
  <r>
    <n v="5182"/>
    <s v="HR637"/>
    <x v="12"/>
    <n v="110"/>
    <x v="3"/>
    <x v="16"/>
    <n v="27"/>
    <s v="April"/>
    <x v="7"/>
    <d v="1945-04-27T00:00:00"/>
    <x v="0"/>
    <s v="Missing 27.4.45 (Air Britain Serials) MH - Can't find matching casualties for the 27th."/>
    <x v="3"/>
    <x v="4"/>
    <x v="1"/>
    <x v="1"/>
    <x v="3"/>
    <x v="1"/>
    <m/>
    <n v="4"/>
    <x v="43"/>
    <x v="0"/>
    <n v="1"/>
    <x v="0"/>
    <x v="143"/>
    <x v="3"/>
  </r>
  <r>
    <n v="2328"/>
    <s v="LR531"/>
    <x v="10"/>
    <s v="141/1692 Flt/141/16OTU"/>
    <x v="0"/>
    <x v="7"/>
    <n v="27"/>
    <s v="April"/>
    <x v="7"/>
    <d v="1945-04-27T00:00:00"/>
    <x v="0"/>
    <s v="27/04/1945 Mosquito LR531 of 16 OTU crash landed at Barford St John after an engine failure. W/O G J M Robertson RCAF was unhurt. (http://www.couplandbell.com/marg/crashes1945.htm) Engine cut crashlanded in circuit Barford St.John 27.4.45 (Air Britain Serials) 27.04.45 16 OTU. LR531 Crash landed with engine failure at Barford St. John aerodrome. (Mosquito Crash Log)"/>
    <x v="2"/>
    <x v="2"/>
    <x v="2"/>
    <x v="1"/>
    <x v="2"/>
    <x v="1"/>
    <m/>
    <n v="4"/>
    <x v="43"/>
    <x v="0"/>
    <n v="1"/>
    <x v="1"/>
    <x v="140"/>
    <x v="2"/>
  </r>
  <r>
    <n v="1845"/>
    <s v="HR387"/>
    <x v="12"/>
    <s v="1FU/47/82/110"/>
    <x v="3"/>
    <x v="16"/>
    <n v="28"/>
    <s v="April"/>
    <x v="7"/>
    <d v="1945-04-28T00:00:00"/>
    <x v="0"/>
    <s v="Missing 28.4.45 (Air Britain Serials) ALLEN  WL  1397716, HAWKINS  SJ  143892"/>
    <x v="3"/>
    <x v="4"/>
    <x v="1"/>
    <x v="1"/>
    <x v="3"/>
    <x v="1"/>
    <m/>
    <n v="4"/>
    <x v="43"/>
    <x v="0"/>
    <n v="1"/>
    <x v="0"/>
    <x v="143"/>
    <x v="3"/>
  </r>
  <r>
    <n v="3851"/>
    <s v="RF658"/>
    <x v="12"/>
    <n v="47"/>
    <x v="3"/>
    <x v="16"/>
    <n v="28"/>
    <s v="April"/>
    <x v="7"/>
    <d v="1945-04-28T00:00:00"/>
    <x v="0"/>
    <s v="Overshot runway on return from sweep and u/c collapsed Kinmagan 28.4.45 DBR (Air Britain Serials)"/>
    <x v="2"/>
    <x v="7"/>
    <x v="6"/>
    <x v="1"/>
    <x v="2"/>
    <x v="1"/>
    <m/>
    <n v="4"/>
    <x v="43"/>
    <x v="0"/>
    <n v="1"/>
    <x v="0"/>
    <x v="122"/>
    <x v="3"/>
  </r>
  <r>
    <n v="4943"/>
    <s v="NT438"/>
    <x v="25"/>
    <n v="29"/>
    <x v="0"/>
    <x v="2"/>
    <n v="29"/>
    <s v="April"/>
    <x v="7"/>
    <d v="1945-04-29T00:00:00"/>
    <x v="0"/>
    <s v="29.04.1945 Test flight 29 to from Hit by Flak over Dunkirk, unknown location (FCL). F/L JE Bennett DF +, F/O CW Oxborrow +, both buried in St Pol sur Mer Cem On an NFT (FCWDv5) Shot down by flak over Dunkerque on night flying test 29.4.45 (Air Britain Serials)"/>
    <x v="0"/>
    <x v="1"/>
    <x v="1"/>
    <x v="1"/>
    <x v="1"/>
    <x v="1"/>
    <m/>
    <n v="4"/>
    <x v="43"/>
    <x v="0"/>
    <n v="1"/>
    <x v="0"/>
    <x v="31"/>
    <x v="2"/>
  </r>
  <r>
    <n v="1811"/>
    <s v="HK245"/>
    <x v="2"/>
    <s v="85/125/51OTU"/>
    <x v="0"/>
    <x v="7"/>
    <n v="30"/>
    <s v="April"/>
    <x v="7"/>
    <d v="1945-04-30T00:00:00"/>
    <x v="0"/>
    <s v="Spun into ground 3m N of High Wycombe Bucks. 30.4.45 (Air Britain Serials) 30.04.45 51 OTIJ. HK245 Crashed at North Deane, three miles north of High Wycombe after high speed stall and spin, killing crew. (Mosquito Crash Log)_x000a__x000a_Type de Havilland Mosquito NF.Mk.XVII_x000a_Operator: 51 OTU RAF_x000a_Registration: HK245_x000a_C/n / msn: _x000a_Fatalities: Fatalities: 1 / Occupants: 1_x000a_Other fatalities: 0_x000a_Airplane damage: Written off (damaged beyond repair)_x000a_Location: North Dean, 3 miles N of High Wycombe Bucks, -   United Kingdom_x000a_Phase: En route_x000a_Nature: Training_x000a_Departure airport: RAF Cranfield, Bedfordshire_x000a_Destination airport: _x000a_Narrative:_x000a_Spun into ground 3m N of High Wycombe Bucks. 30.4.45_x000a_Crew:_x000a_F/O (55651) William McCABE DFM (pilot) RAF- killed_x000a_http://aviation-safety.net/wikibase/wiki.php?id=17469"/>
    <x v="2"/>
    <x v="2"/>
    <x v="29"/>
    <x v="1"/>
    <x v="2"/>
    <x v="1"/>
    <m/>
    <n v="4"/>
    <x v="43"/>
    <x v="0"/>
    <n v="1"/>
    <x v="1"/>
    <x v="110"/>
    <x v="2"/>
  </r>
  <r>
    <n v="2683"/>
    <s v="LR442"/>
    <x v="14"/>
    <s v="60 SAAF/614"/>
    <x v="1"/>
    <x v="0"/>
    <n v="30"/>
    <s v="April"/>
    <x v="7"/>
    <d v="1945-04-30T00:00:00"/>
    <x v="0"/>
    <s v="Engine cut stalled on approach Capodichino 30.4.45 DBF (Air Britain Serials)"/>
    <x v="2"/>
    <x v="3"/>
    <x v="2"/>
    <x v="1"/>
    <x v="2"/>
    <x v="1"/>
    <m/>
    <n v="4"/>
    <x v="43"/>
    <x v="0"/>
    <n v="1"/>
    <x v="0"/>
    <x v="165"/>
    <x v="0"/>
  </r>
  <r>
    <n v="3755"/>
    <s v="MM333"/>
    <x v="18"/>
    <n v="680"/>
    <x v="1"/>
    <x v="0"/>
    <n v="30"/>
    <s v="April"/>
    <x v="7"/>
    <d v="1945-04-30T00:00:00"/>
    <x v="0"/>
    <s v="Pilot F/O Ron Watson killed, aircraft landed by navigator W/O Lawrence &quot;Kev&quot; Kevan, wounded in one arm by ground fire. (Osprey 13)_x000a__x000a__x000a_People in story: Eric Hunter_x000a_Location of story: Palestine_x000a__x000a__x000a_Eric was stationed at Lydda(Ben-Gurion Airport) Palestine which was a transport command R.A.F. station, used for transporting troops, supplies, engines, etc, to all parts of the Middle East and Asia._x000a__x000a_One day while at work on the ground-staff, he saw a Mospuito (twin-engine fighter bomber) flying around the aerodrome which was unusual. Somebody told him that the plane was in trouble, but it was flying round the circuit quite happily, and they wondered what was wrong with it. Apparently the plane had been over Cyprus taking photographs, and someone on the ground had taken a pot-shot at the plane and killed the pilot. The observer took over the controls and flew the plane to Lydda, and informed the control tower the situation he was in. With the pilot sitting on the left of the cockpit, and the observer on the right it was impossible for him to reach the controls for the flaps and undercarriage which were situated near the pilot's left knee. It was a case of making a belly landing and trusting to luck. He made one dummy run over the runway to see how to land, (a Mosquito lands at 120 mph with flaps and undercart down, normally). Finally he made a good approach and touched down about halfway down the runway, straight away his speed dropped down to about 50 mph, the props were milling over, and the plane shot up about 50 feet into the air, luckily it stayed horizontal and carried on a further 200 feet, and finished up on the grass at the end of the runway. When the Fire Crew with Crash Tender arrived they found that the fuselage behind seats in the cockpit had sheared off, (mostly made of Balsa wood), but the Observer got out unharmed. He received a medal for his bravery, by bringing the aircraft, with photographs back to a British base, safely. As a model maker I was able to make a model out of the remains of the balsa wood frame of the aircraft._x000a__x000a_E G Hunter 1591528 http://www.bbc.co.uk/dna/ww2/A2674244 Hit by ground fire from Rhodes and crashlanded Lydda 30.4.45 DBR (Air Britain Serials)"/>
    <x v="1"/>
    <x v="38"/>
    <x v="1"/>
    <x v="1"/>
    <x v="1"/>
    <x v="1"/>
    <m/>
    <n v="4"/>
    <x v="43"/>
    <x v="0"/>
    <n v="1"/>
    <x v="0"/>
    <x v="78"/>
    <x v="0"/>
  </r>
  <r>
    <n v="2265"/>
    <s v="HR625"/>
    <x v="12"/>
    <n v="110"/>
    <x v="3"/>
    <x v="16"/>
    <n v="1"/>
    <s v="May"/>
    <x v="7"/>
    <d v="1945-05-01T00:00:00"/>
    <x v="0"/>
    <s v="Damaged by bomb debris 1.5.45 SOC (Air Britain Serials)"/>
    <x v="1"/>
    <x v="23"/>
    <x v="1"/>
    <x v="1"/>
    <x v="4"/>
    <x v="1"/>
    <m/>
    <n v="5"/>
    <x v="44"/>
    <x v="0"/>
    <n v="1"/>
    <x v="0"/>
    <x v="143"/>
    <x v="3"/>
  </r>
  <r>
    <n v="5423"/>
    <s v="LR521"/>
    <x v="10"/>
    <s v="301FTU/308MU"/>
    <x v="3"/>
    <x v="6"/>
    <n v="1"/>
    <s v="May"/>
    <x v="7"/>
    <d v="1945-05-01T00:00:00"/>
    <x v="0"/>
    <s v="Lost wing and spun into ground on air test 3m SE of Bamraull 1.5.45 (Air Britain Serials)"/>
    <x v="2"/>
    <x v="2"/>
    <x v="8"/>
    <x v="1"/>
    <x v="2"/>
    <x v="1"/>
    <m/>
    <n v="5"/>
    <x v="44"/>
    <x v="0"/>
    <n v="1"/>
    <x v="1"/>
    <x v="99"/>
    <x v="2"/>
  </r>
  <r>
    <n v="2027"/>
    <s v="HJ855"/>
    <x v="10"/>
    <s v="139/60OTU/13OTU"/>
    <x v="0"/>
    <x v="7"/>
    <n v="2"/>
    <s v="May"/>
    <x v="7"/>
    <s v="2 May 1945"/>
    <x v="0"/>
    <s v="Engine caught fire swung on landing and u/c collapsed Finmere 2.5.45 (Air Britain Serials)"/>
    <x v="2"/>
    <x v="2"/>
    <x v="23"/>
    <x v="1"/>
    <x v="2"/>
    <x v="1"/>
    <m/>
    <n v="5"/>
    <x v="44"/>
    <x v="0"/>
    <n v="1"/>
    <x v="1"/>
    <x v="39"/>
    <x v="2"/>
  </r>
  <r>
    <n v="2066"/>
    <s v="HR446"/>
    <x v="12"/>
    <s v="1FU/110"/>
    <x v="3"/>
    <x v="0"/>
    <n v="2"/>
    <s v="May"/>
    <x v="7"/>
    <s v="2 May 1945"/>
    <x v="0"/>
    <s v="Crew were NZ 415744 F/Lt John George Buchanan (Pilot) and 175562 P/O or F/Lt Sidney Leslie Woodcock (W.Op./Air Gnr.). Both buried Rangoon War Cemetery (&quot;Bobby&quot; on RAF Commands Forum) In &quot;Air War for Burma&quot; by Christopher Shores this loss is mentioned as being south of Rangoon,but states that they were not found.I don't think Mosquitos needed A/Gs and in the book Flt Lt S.L.Woodcock is described as an Official RAF Photographer.Were they in fact buried in Rangoon or simply recorded on a Memorial? Shores records the A/C as of 110 Sqdn coded &quot;Z&quot;,HR446. Cwgc confirms the burials so they must have been found. It also confirms the RNZAF status of Buchanan but has Woodcock as British RAFVR. It has Woodcock as W/op-A/g but this would not have been needed in a Mosquito so his presence as a Photographer may be correct. (&quot;Dick&quot; on same board) _x000a_Wed 2 May 1945_x000a_AIR COMMAND SOUTH-EAST ASIA_x000a_Photographic reconnaissance over the invasion area south of Rangoon, Burma_x000a_110 Squadron, RAF (Joari, India - 901 Wing, 224 Group, HQ RAF Burma)_x000a_Mosquito FB.VI HR446/Z - thought to have been one of two tasked with photographing the invasion area south of Rangoon during the afternoon, possibly in association with a bombing raid on Syriam by other Squadron aircraft. Crashed near the village of Syriam, the two crew being locally by Burmese Christians, but later reinterred at Rangoon. This may also have been the operation in which photographs were taken of the famous message, ‘Japs gone, British here’, newly marked out in large letters on the roof of the Rangoon jail by prisoners of war._x000a_Pilot: NZ415744 Flt Lt John George BUCHANAN, RNZAF - Age 25. 1152hrs._x000a_Buchanan, lost on his 8th op with the Squadron, had also completed a South Pacific tour. (Ross McLeod) Missing 2.5.45 (Air Britain Serials)"/>
    <x v="3"/>
    <x v="4"/>
    <x v="1"/>
    <x v="1"/>
    <x v="3"/>
    <x v="1"/>
    <m/>
    <n v="5"/>
    <x v="44"/>
    <x v="0"/>
    <n v="1"/>
    <x v="0"/>
    <x v="143"/>
    <x v="3"/>
  </r>
  <r>
    <n v="1265"/>
    <s v="HR576"/>
    <x v="12"/>
    <n v="618"/>
    <x v="7"/>
    <x v="1"/>
    <n v="2"/>
    <s v="May"/>
    <x v="7"/>
    <s v="2 May 1945"/>
    <x v="0"/>
    <s v="Mosquito PR.XVI NS735 (sic) of 618 Squadron RAF (UK) disintegrated over the inner western Sydney suburbs of Leichhardt and Petersham on 2 May 1945 during an air test flight. The crew of two were killed but fortunately no one on the ground was seriously injured by the falling debris of the Mosquito. The Daily Telegraph of 3 May 1945 stated that two civilians were injured and a total of 18 properties were damaged. Five houses were set on fire by the falling debris._x000a__x000a_It was suspected that a violent pull out from a power dive, with its associated high 'g' forces may have lead to the structural failure of the aircraft. The two crew members tried to eject from the aircraft but they were not high enough for their parachutes to open._x000a__x000a_Wendy Harvey was only 6 weeks old when her father Flight Lieutenant David Rochford of Oxford, England was killed in this tragic incident. LAC Charles Boydell from Mosman was the other crew member killed in this crash. F/Lt Rochford's body was found in the playground of Petersham Public School while LAC Boydell's body was found on the roof of a railway building about 100 metres away._x000a__x000a_http://home.st.net.au/~dunn/ozcrashes/nsw20.htm Dived into ground in flames Petersham NSW 2.5.45 (Air Britain Serials)_x000a__x000a_ROCHFORD, DAVID GEORGE Initials: D G Nationality: Trinidad Rank: Flight Lieutenant Regiment/Service: Royal Air Force Volunteer Reserve Unit Text: 618 Sqdn. Date of Death: 02/05/1945 Service No: 106025 Additional information: Wife: Margaret Rochford nee Rogers, 8 month old daughter, Wendy Margaret. Son of George and Evelyn Rochford of Port of Spain.&quot;While flying a few weeks ago (Mar 1943), a seagull smashed through his windshield and hit him in the right eye, stunning him for a few moments. Although flying at only 300 feet, he managed to regain control. No permanent injury to eye&quot;. Embarked on RN carriers Oct 1944, arrived Australia Dec 1944. On 2nd May 1945, Mosquito HR576, piloted by Rochford crashed at Petersham NSW Australia on an operational test flight at 1145hrs. The a/c on fire disintegrated on diving and crashed into surrounding buildings. Both Pilot and Observer (LAC Charles Boydell) died in the crash. In the cv supplied by his sister/wife, they write that Rochford's only reference to his wartime contribution was a Newspaper Clipping sent in May 1944 entitled &quot;500,000 Pictures To Aid Invasion&quot; Trinidad Guardian 4 May 1945. Casualty Type: Commonwealth War Dead Grave/Memorial Reference: 2W. B. 14. Cemetery: SYDNEY WAR CEMETERY,AUSTRALIA. National Archives of Australia Casualty report - (http://caribbeanrollofhonour-ww1-ww2.yolasite.com/air-forces-ww2.php)"/>
    <x v="2"/>
    <x v="2"/>
    <x v="8"/>
    <x v="1"/>
    <x v="2"/>
    <x v="1"/>
    <m/>
    <n v="5"/>
    <x v="44"/>
    <x v="0"/>
    <n v="1"/>
    <x v="1"/>
    <x v="24"/>
    <x v="3"/>
  </r>
  <r>
    <n v="5560"/>
    <s v="RS620"/>
    <x v="12"/>
    <n v="235"/>
    <x v="0"/>
    <x v="12"/>
    <n v="2"/>
    <s v="May"/>
    <x v="7"/>
    <s v="2 May 1945"/>
    <x v="0"/>
    <s v="02.05.1945 anti shipping strike 235 to Kattegat from Banff belly landed after engine problems, scrapped. at Satenäs airfield F7 Sweden 0858 (Nöd). F/O Rendell ok, F/O Rawlins ok, Crew interned and returned to UK. Nödlandning states Sqn code as VV but should be LA. Aircraft maybe borrowed from 85Sqn (VY)? Own remark! Forcelanded in Sweden after shipping attack in Kattegat 2.5.45 (Air Britain Serials)"/>
    <x v="0"/>
    <x v="31"/>
    <x v="1"/>
    <x v="1"/>
    <x v="4"/>
    <x v="1"/>
    <m/>
    <n v="5"/>
    <x v="44"/>
    <x v="0"/>
    <n v="1"/>
    <x v="0"/>
    <x v="97"/>
    <x v="0"/>
  </r>
  <r>
    <n v="357"/>
    <s v="MM680"/>
    <x v="22"/>
    <s v="68/157/169"/>
    <x v="0"/>
    <x v="5"/>
    <n v="2"/>
    <s v="May"/>
    <x v="7"/>
    <s v="2/3 May 1945"/>
    <x v="1"/>
    <s v="03.05.1945 2110 heading for Jagel with Napalm 169 to airfield bombing from Great Massingham shot down by FLAK. Lost without trace (BCL). F/O R Catterall DFC +, F/S DJ Beadle +, both buried in Kiel War Cem 2/3 May 1945 (FCWDv5) Missing from night intruder to Schieswig 3.5.45 (Air Britain Serials) 2110 2May45 from Great Massingham heading forJagel Airfield armed with Napalm. Shot down by Flak. Crash-site not established. Both are buried in Kiel War Cemetery. F/O W.Catterall DFC KIA F/S D.J.Beadle KIA This Mosquito, together with the two Halifaxes that collided on this date (RG373 and RG375) were the last Bomber Command aircraft lost on operations during WW11. &quot; (Chorley via Lost Bombers)"/>
    <x v="0"/>
    <x v="1"/>
    <x v="1"/>
    <x v="1"/>
    <x v="1"/>
    <x v="1"/>
    <m/>
    <n v="5"/>
    <x v="44"/>
    <x v="0"/>
    <n v="1"/>
    <x v="0"/>
    <x v="65"/>
    <x v="2"/>
  </r>
  <r>
    <n v="2915"/>
    <s v="PZ300"/>
    <x v="16"/>
    <s v="Cv XVIII/248/254"/>
    <x v="0"/>
    <x v="12"/>
    <n v="3"/>
    <s v="May"/>
    <x v="7"/>
    <s v="3 May 1945"/>
    <x v="0"/>
    <s v="05.12.1945 254 Sqn Cat.E. FBXVIII. (The aircraft was struck off charge on 3 December 1945. [Alex Crawford]). PZ300 was damaged in a landing accident in May 1945 and was presumably sat in an MU somewhere waiting for somebody to make a decision about what to do with it. I believe that after the war these issues were dealt with as &quot;job lots&quot;. Lists of a/c were put forward to AM for striking off charge. Tyre burst on landing swung and u/c leg collapsed North Coates 3.5.45 DBR (Air Britain Serials)"/>
    <x v="2"/>
    <x v="3"/>
    <x v="118"/>
    <x v="1"/>
    <x v="2"/>
    <x v="1"/>
    <m/>
    <n v="5"/>
    <x v="44"/>
    <x v="0"/>
    <n v="1"/>
    <x v="0"/>
    <x v="166"/>
    <x v="0"/>
  </r>
  <r>
    <n v="5315"/>
    <s v="DD642"/>
    <x v="2"/>
    <n v="264"/>
    <x v="0"/>
    <x v="2"/>
    <n v="4"/>
    <s v="May"/>
    <x v="7"/>
    <s v="4 May 1945"/>
    <x v="0"/>
    <s v="SOC 4.5.45 (Air Britain Serials)"/>
    <x v="4"/>
    <x v="3"/>
    <x v="1"/>
    <x v="1"/>
    <x v="2"/>
    <x v="1"/>
    <m/>
    <n v="5"/>
    <x v="44"/>
    <x v="0"/>
    <n v="1"/>
    <x v="0"/>
    <x v="10"/>
    <x v="0"/>
  </r>
  <r>
    <n v="1659"/>
    <s v="HR160"/>
    <x v="12"/>
    <s v="235/8OTU"/>
    <x v="0"/>
    <x v="7"/>
    <n v="4"/>
    <s v="May"/>
    <x v="7"/>
    <s v="4 May 1945"/>
    <x v="0"/>
    <s v="HR160 of 8 OTU rolled and spiralled down to crash and burn near Whitland, Cardiganshire killing crew. (Post on RAF Commands Forum) Dived into ground nr Witland Carmarthen 4.5.45 (Air Britain Serials) 04.05.45 8 OTU. HR160 Aircraft in flight at between 5,000 and 6,000 feet, rolled and spiralled down, crashed and burned near Whitland, Carmarthenshire, killing crew. Aircraft was coded '42'.(Mosquito Crash Log) Crew probably ROSS, Donald Llewellyn Buchanan - W/O(Pilot) - 1320063 - RAFVR - Mortlake Crematorium, Surrey.  SIMS, Andrew Edward - F/S(Nav) - 1653048 - RAFVR - Oystermouth Cemetery, Glamorganshire. (Col Bruggy at http://www.rafcommands.com/forum/showthread.php?18429-450504-Unaccounted-Airwoman-amp-Airmen-04-05-1945)"/>
    <x v="2"/>
    <x v="2"/>
    <x v="52"/>
    <x v="1"/>
    <x v="2"/>
    <x v="1"/>
    <m/>
    <n v="5"/>
    <x v="44"/>
    <x v="0"/>
    <n v="1"/>
    <x v="1"/>
    <x v="37"/>
    <x v="3"/>
  </r>
  <r>
    <n v="2617"/>
    <s v="HR544"/>
    <x v="12"/>
    <s v="1FU/FE"/>
    <x v="3"/>
    <x v="16"/>
    <n v="4"/>
    <s v="May"/>
    <x v="7"/>
    <s v="4 May 1945"/>
    <x v="0"/>
    <s v="SOC 4.5.45 (Air Britain Serials)"/>
    <x v="4"/>
    <x v="3"/>
    <x v="1"/>
    <x v="1"/>
    <x v="2"/>
    <x v="1"/>
    <m/>
    <n v="5"/>
    <x v="44"/>
    <x v="0"/>
    <n v="1"/>
    <x v="0"/>
    <x v="91"/>
    <x v="3"/>
  </r>
  <r>
    <n v="5904"/>
    <s v="NT427"/>
    <x v="25"/>
    <n v="125"/>
    <x v="0"/>
    <x v="2"/>
    <n v="4"/>
    <s v="May"/>
    <x v="7"/>
    <s v="4 May 1945"/>
    <x v="0"/>
    <s v="Broke up in cloud and crashed on air test Hackthorn Lincs. 4.5.45 (Air Britain Serials) 04.05.45 125 OTU. NT427 Starboard engine, centre section, cockpit and fuselage seen to crash into ground at Hackthorn, near Scampton aerodrome. Pilot lost control and high speed dive ensued. (Mosquito Crash Log)"/>
    <x v="2"/>
    <x v="2"/>
    <x v="35"/>
    <x v="1"/>
    <x v="2"/>
    <x v="1"/>
    <m/>
    <n v="5"/>
    <x v="44"/>
    <x v="0"/>
    <n v="1"/>
    <x v="0"/>
    <x v="74"/>
    <x v="2"/>
  </r>
  <r>
    <n v="4238"/>
    <s v="RF586"/>
    <x v="12"/>
    <n v="110"/>
    <x v="3"/>
    <x v="16"/>
    <n v="4"/>
    <s v="May"/>
    <x v="7"/>
    <s v="4 May 1945"/>
    <x v="0"/>
    <s v="Missing from sweep to Bassein 4.5.45 (Air Britain Serials) HEMINGWAY  AS  771997 . The Navigator of No.110 Sqn. Mosquito FB.VI RF586 'C', was: 1483339 W/O Philip Edward TURNER RAFVR. Turner is incorrectly recorded by the CWGC with a date of death of 4th March, 1945. Pilot: F/Sgt HEMINGWAY Anthony Sidney (771997) RAFVR, Navigator: W/O TURNER Philip Edward (1483339) RAFVR (http://www.rafcommands.com/forum/showthread.php?17919-110-Sqdn-RAF-Mosquito-RF586-Missing)"/>
    <x v="3"/>
    <x v="4"/>
    <x v="1"/>
    <x v="1"/>
    <x v="3"/>
    <x v="1"/>
    <m/>
    <n v="5"/>
    <x v="44"/>
    <x v="0"/>
    <n v="1"/>
    <x v="0"/>
    <x v="143"/>
    <x v="3"/>
  </r>
  <r>
    <n v="2296"/>
    <s v="RS501"/>
    <x v="12"/>
    <n v="143"/>
    <x v="0"/>
    <x v="12"/>
    <n v="4"/>
    <s v="May"/>
    <x v="7"/>
    <s v="4 May 1945"/>
    <x v="0"/>
    <s v="04.05.1945 anti shipping strike 143 to Kattegat from Banff. Trollhättan, Sweden 1629 (Nöd). F/S Shewry ok, F/S Hornby ok, Crew safe and returned to UK, plane repaired and remained in Swedish Service until 1946. Hit by flak attacking ship in Kattegat and forcelanded in Sweden 4.5.45 (Air Britain Serials)"/>
    <x v="0"/>
    <x v="31"/>
    <x v="1"/>
    <x v="1"/>
    <x v="4"/>
    <x v="1"/>
    <m/>
    <n v="5"/>
    <x v="44"/>
    <x v="0"/>
    <n v="1"/>
    <x v="0"/>
    <x v="131"/>
    <x v="0"/>
  </r>
  <r>
    <n v="4852"/>
    <s v="RS568"/>
    <x v="12"/>
    <n v="235"/>
    <x v="0"/>
    <x v="12"/>
    <n v="4"/>
    <s v="May"/>
    <x v="7"/>
    <s v="4 May 1945"/>
    <x v="0"/>
    <s v="04.05.1945 anti shipping strike 235 to Kattegat from Banff attacked german convoy, burnt. Varberg, Getterön Sweden 1551 (Nöd). F/L Douglas Keith Thorburn +, W/O Crocker inj, Thorburn buried in Varberg New Cem, Crocker returned to UK. Nödlandning states Sqn code as VV but should be LA. Aircraft maybe borrowed from 85Sqn (VY)? Own remark! Engine cut after attack on ships in Kattegat forcelanded in Sweden 4.5.45 (Air Britain Serials)"/>
    <x v="0"/>
    <x v="31"/>
    <x v="1"/>
    <x v="1"/>
    <x v="4"/>
    <x v="1"/>
    <m/>
    <n v="5"/>
    <x v="44"/>
    <x v="0"/>
    <n v="1"/>
    <x v="0"/>
    <x v="97"/>
    <x v="0"/>
  </r>
  <r>
    <n v="6208"/>
    <s v="RS623"/>
    <x v="12"/>
    <n v="235"/>
    <x v="0"/>
    <x v="12"/>
    <n v="4"/>
    <s v="May"/>
    <x v="7"/>
    <s v="4 May 1945"/>
    <x v="0"/>
    <s v="04.05.1945 anti shipping strike 235 to Kattegat from Banff needs translation. at Satenäs airfield F7 Sweden 1600 (Nöd). F/O Moffatt ok, F/L Hardy ok, Crew interned and returned to UK. Nödlandning states Sqn code as VV but should be LA. Aircraft maybe borrowed from 85Sqn (VY)? Own remark! Engine cut during shipping attack in Kattegat forcelanded in Sweden 4.5.45 (Air Britain Serials)"/>
    <x v="0"/>
    <x v="31"/>
    <x v="1"/>
    <x v="1"/>
    <x v="4"/>
    <x v="1"/>
    <m/>
    <n v="5"/>
    <x v="44"/>
    <x v="0"/>
    <n v="1"/>
    <x v="0"/>
    <x v="97"/>
    <x v="0"/>
  </r>
  <r>
    <n v="2853"/>
    <s v="KB517"/>
    <x v="28"/>
    <s v="RN"/>
    <x v="0"/>
    <x v="18"/>
    <n v="5"/>
    <s v="May"/>
    <x v="7"/>
    <s v="5 May 1945"/>
    <x v="0"/>
    <s v="To RN 5.5.45 (Air Britain Serials)"/>
    <x v="5"/>
    <x v="3"/>
    <x v="1"/>
    <x v="1"/>
    <x v="2"/>
    <x v="1"/>
    <m/>
    <n v="5"/>
    <x v="44"/>
    <x v="0"/>
    <n v="1"/>
    <x v="1"/>
    <x v="64"/>
    <x v="1"/>
  </r>
  <r>
    <n v="3898"/>
    <s v="KB625"/>
    <x v="28"/>
    <n v="627"/>
    <x v="0"/>
    <x v="8"/>
    <n v="5"/>
    <s v="May"/>
    <x v="7"/>
    <s v="5 May 1945"/>
    <x v="0"/>
    <s v="05.05.1945 1047 Training 627 from Woodhall Spa veered to starboard, pilot over-corrected and swung plane 180°, undercarriage collapsed, airframe SoC 02.06.45. at Woodhall Spa airfield 1047 (BCL). F/L DJ Moore RCAF ok, 4,000lb bomb bay conversion (Brian Fillery) AZ-L (http://www.627squadron.co.uk/album.html) Swung on take-off and u/c collapsed Woodhall Spa 5.5.45 (Air Britain Serials)"/>
    <x v="2"/>
    <x v="2"/>
    <x v="33"/>
    <x v="1"/>
    <x v="2"/>
    <x v="1"/>
    <m/>
    <n v="5"/>
    <x v="44"/>
    <x v="0"/>
    <n v="1"/>
    <x v="0"/>
    <x v="58"/>
    <x v="1"/>
  </r>
  <r>
    <n v="1157"/>
    <s v="MM174"/>
    <x v="20"/>
    <s v="AAEE"/>
    <x v="0"/>
    <x v="1"/>
    <n v="5"/>
    <s v="May"/>
    <x v="7"/>
    <s v="5 May 1945"/>
    <x v="0"/>
    <s v="SOC 5.5.45 (Air Britain Serials)"/>
    <x v="4"/>
    <x v="3"/>
    <x v="1"/>
    <x v="1"/>
    <x v="2"/>
    <x v="1"/>
    <m/>
    <n v="5"/>
    <x v="44"/>
    <x v="0"/>
    <n v="1"/>
    <x v="1"/>
    <x v="7"/>
    <x v="0"/>
  </r>
  <r>
    <n v="7622"/>
    <s v="TA442"/>
    <x v="22"/>
    <n v="600"/>
    <x v="1"/>
    <x v="2"/>
    <n v="5"/>
    <s v="May"/>
    <x v="7"/>
    <s v="5 May 1945"/>
    <x v="0"/>
    <s v="Crashed on take-off Cesenatico 5.5.45 (Air Britain Serials) W/O Arthur Rex NANKIVELL (obs) RAF- killed (658944 - http://www.cwgc.org/...ELL, ARTHUR REX) F/Sgt Alexander Clark BELL (pilot) RAFVR - killed (1566694 - http://www.cwgc.org/...ALEXANDER CLARK)"/>
    <x v="2"/>
    <x v="3"/>
    <x v="18"/>
    <x v="1"/>
    <x v="2"/>
    <x v="1"/>
    <m/>
    <n v="5"/>
    <x v="44"/>
    <x v="0"/>
    <n v="1"/>
    <x v="0"/>
    <x v="167"/>
    <x v="0"/>
  </r>
  <r>
    <n v="2138"/>
    <s v="MM637"/>
    <x v="22"/>
    <s v="157/169"/>
    <x v="0"/>
    <x v="8"/>
    <n v="6"/>
    <s v="May"/>
    <x v="7"/>
    <s v="6 May 1945"/>
    <x v="0"/>
    <s v="06.05.1945 1425 Training, low level navigation exercise 169 from Great Massingham carshed near Hove, Sussex 1540 (BCL). F/S DP Wiliams +, F/S K Rhoden +, Williams taken to Oxford Crem, Rhoden buried in Atherton Cem, Lancs Flow into high ground on low level navex in cloud nr Hove Sussex 6.5.45 (Air Britain Serials)"/>
    <x v="2"/>
    <x v="2"/>
    <x v="26"/>
    <x v="1"/>
    <x v="2"/>
    <x v="1"/>
    <m/>
    <n v="5"/>
    <x v="44"/>
    <x v="0"/>
    <n v="1"/>
    <x v="0"/>
    <x v="65"/>
    <x v="2"/>
  </r>
  <r>
    <n v="4921"/>
    <s v="RF701"/>
    <x v="12"/>
    <n v="47"/>
    <x v="3"/>
    <x v="16"/>
    <n v="6"/>
    <s v="May"/>
    <x v="7"/>
    <s v="6 May 1945"/>
    <x v="0"/>
    <s v="DBR in accident 6.5.45 NFD (Air Britain Serials)"/>
    <x v="2"/>
    <x v="3"/>
    <x v="32"/>
    <x v="1"/>
    <x v="2"/>
    <x v="1"/>
    <m/>
    <n v="5"/>
    <x v="44"/>
    <x v="0"/>
    <n v="1"/>
    <x v="0"/>
    <x v="122"/>
    <x v="3"/>
  </r>
  <r>
    <n v="1124"/>
    <s v="KB233"/>
    <x v="13"/>
    <s v="139/NTU"/>
    <x v="0"/>
    <x v="7"/>
    <n v="6"/>
    <s v="May"/>
    <x v="7"/>
    <s v="6 May 1945"/>
    <x v="1"/>
    <s v="S/L W. Corbet and Ltn. Per Breivik (Norwegian) both killed. Crashed between Lydney and Gloucester. Aircraft was on a cross-country night exercise to be conducted at high level. It dived however into the ground at a railway line and was completely smashed, possibly due to loss of oxygen. (http://www.luftwaffe.no/Table2.htm) Dived into ground nr Lydney Glos. 6.5.45 (Air Britain Serials) 06.05.45 PFNTU. KB233 Believed pilot lost control on high level cross-country due to anoxia, aircraft broke up in the air out of control and crashed on railway line between Lydney and Gloucester, killing crew. (Mosquito Crash Log)   PFNTU6/05/1945 Training KB233 Mosquito XX T/o Warboys fo a high level night cross country. Dived at 0010 and disintegrated, the bulk of the wreckage being recovered from the railway line between Lydney and Gloucester, S/L W HCorbet DFC 24 41152 HALTON (ST. MICHAEL) CHURCHYARD 2706427 7/05/1945,  1stLt P E RBrievik    NOT KNOWN ???????? 7/04/1945 (http://www.156squadron.com/display_newpff_roll.asp?ID=PFNTU) This aircraft was flown by either W/C Wooldridge with F/O C.J. Burns RAAF or Kirk Kerkorian with F/O L. J. Stuart, RAAF, when they set a (then) record time for crossing, Wooldridge being the faster, in May 1944. The crossing was 6 hours 46 minutes from takeoff to landing (2 hours 5 minutes faster than the time recorded a week earlier by a Liberator), 5 hours 40 minutes coast to coast. Kerkorian's time was 7 hours, 9 minutes. The other aircraft was KB263, though as noted it is not clear which crew was on which aircraft. (&quot;Mosquito!&quot; by Joe Holliday) Corbet apparently died on the 7th (http://www.rafcommands.com/forum/showthread.php?18449-450507-Unaccounted-Airmen-07-05-1945)"/>
    <x v="2"/>
    <x v="2"/>
    <x v="81"/>
    <x v="1"/>
    <x v="2"/>
    <x v="1"/>
    <m/>
    <n v="5"/>
    <x v="44"/>
    <x v="0"/>
    <n v="1"/>
    <x v="1"/>
    <x v="135"/>
    <x v="1"/>
  </r>
  <r>
    <n v="3961"/>
    <s v="DK319"/>
    <x v="4"/>
    <s v="1PRU/540/8OTU"/>
    <x v="0"/>
    <x v="7"/>
    <n v="7"/>
    <s v="May"/>
    <x v="7"/>
    <s v="7 May 1945"/>
    <x v="0"/>
    <s v="SOC 7.5.45 (Air Britain Serials) 24.12.42 540 Sqn. DK319 Benson aerodrome. Undercarriage collapsed on landing. Crew OK. (Mosquito Crash Log)"/>
    <x v="4"/>
    <x v="3"/>
    <x v="1"/>
    <x v="1"/>
    <x v="2"/>
    <x v="1"/>
    <m/>
    <n v="5"/>
    <x v="44"/>
    <x v="0"/>
    <n v="1"/>
    <x v="1"/>
    <x v="37"/>
    <x v="0"/>
  </r>
  <r>
    <n v="2007"/>
    <s v="HK174"/>
    <x v="2"/>
    <s v="29/307/51OTU"/>
    <x v="0"/>
    <x v="7"/>
    <n v="7"/>
    <s v="May"/>
    <x v="7"/>
    <s v="7 May 1945"/>
    <x v="0"/>
    <s v="Swung on take-off and u/c collapsed Cranfield 7.5.45 (Air Britain Serials)"/>
    <x v="2"/>
    <x v="2"/>
    <x v="33"/>
    <x v="1"/>
    <x v="2"/>
    <x v="1"/>
    <m/>
    <n v="5"/>
    <x v="44"/>
    <x v="0"/>
    <n v="1"/>
    <x v="1"/>
    <x v="110"/>
    <x v="2"/>
  </r>
  <r>
    <n v="2903"/>
    <s v="HR502"/>
    <x v="12"/>
    <s v="RAAF"/>
    <x v="7"/>
    <x v="7"/>
    <n v="7"/>
    <s v="May"/>
    <x v="7"/>
    <s v="7 May 1945"/>
    <x v="0"/>
    <s v="05.1945 1RAAF crashed near Kingaroy, Queensland (MIAS). , , to RAAF, A52-523. F/L Davies and P/O Piggott both killed. To RAAF as A52-523 1 Sqn Crashed 10 miles north east of Kingaroy Aerodrome QLD 07.05.45 (Air Britain Serials)"/>
    <x v="2"/>
    <x v="2"/>
    <x v="32"/>
    <x v="1"/>
    <x v="2"/>
    <x v="1"/>
    <m/>
    <n v="5"/>
    <x v="44"/>
    <x v="0"/>
    <n v="1"/>
    <x v="1"/>
    <x v="155"/>
    <x v="3"/>
  </r>
  <r>
    <n v="5069"/>
    <s v="MV530"/>
    <x v="25"/>
    <n v="25"/>
    <x v="0"/>
    <x v="2"/>
    <n v="7"/>
    <s v="May"/>
    <x v="7"/>
    <s v="7 May 1945"/>
    <x v="0"/>
    <s v="07.05.1945 pm Gee calibration run 25 Sqn to Munich from Castle Camps hit by US AA fire shortly after surrender announced. Belly landed with wounded navigator. near Ingolstadt (FCL). F/L JFR Jones ok, F/O R Skinner inj, no further info Hit by US AA fire and bellylanded on fire Ingolstadt 7.5.45 DBF (Air Britain Serials)"/>
    <x v="0"/>
    <x v="14"/>
    <x v="45"/>
    <x v="1"/>
    <x v="4"/>
    <x v="1"/>
    <m/>
    <n v="5"/>
    <x v="44"/>
    <x v="0"/>
    <n v="1"/>
    <x v="0"/>
    <x v="14"/>
    <x v="2"/>
  </r>
  <r>
    <n v="3673"/>
    <s v="KB617"/>
    <x v="28"/>
    <s v="RN"/>
    <x v="0"/>
    <x v="18"/>
    <n v="8"/>
    <s v="May"/>
    <x v="7"/>
    <s v="8 May 1945"/>
    <x v="0"/>
    <s v="To RN 9.5.45 (Air Britain Serials)"/>
    <x v="5"/>
    <x v="3"/>
    <x v="1"/>
    <x v="1"/>
    <x v="2"/>
    <x v="1"/>
    <m/>
    <n v="5"/>
    <x v="44"/>
    <x v="1"/>
    <n v="1"/>
    <x v="1"/>
    <x v="64"/>
    <x v="1"/>
  </r>
  <r>
    <n v="4403"/>
    <s v="TA233"/>
    <x v="22"/>
    <n v="89"/>
    <x v="3"/>
    <x v="2"/>
    <n v="8"/>
    <s v="May"/>
    <x v="7"/>
    <s v="8 May 1945"/>
    <x v="0"/>
    <s v="SOC 8.5.45 (Air Britain Serials)"/>
    <x v="4"/>
    <x v="3"/>
    <x v="1"/>
    <x v="1"/>
    <x v="2"/>
    <x v="1"/>
    <m/>
    <n v="5"/>
    <x v="44"/>
    <x v="1"/>
    <n v="1"/>
    <x v="0"/>
    <x v="168"/>
    <x v="0"/>
  </r>
  <r>
    <n v="1360"/>
    <s v="LR503"/>
    <x v="11"/>
    <s v="109/105/Canada"/>
    <x v="2"/>
    <x v="8"/>
    <n v="10"/>
    <s v="May"/>
    <x v="7"/>
    <s v="10 May 1945"/>
    <x v="0"/>
    <s v="F-for-Freddie, crashed at Calgary airport during Victory tour Canada 1945. 10 May 1945 - 1612 hours Mosquito 504 &quot;F FOR FREDDIE&quot; piloted by F/L M. Briggs, DSO, DFC, DFM with F/O J. Baker DFC and Bar was engaged in flying for a Victory Loan Drive in Calgary. Aircraft hit TCA control tower, tearing off tail and part of port wing - failure to pull up after high speed run over airfield. (Hugh Halliday)_x000a__x000a_10-May1945 _x000a__x000a_Mosquito IX LR503_x000a_105 Sqn_x000a_Calgary_x000a__x000a_The loss of this aircraft and its crew is probably one of the most unfortunate accidents of the period. Flight Lieutenants Briggs and Baker were amongst the most experienced Mosquito crews operating in the light striking role and both had flown numerous sorties, in addition to which Briggs had flown a full tour of bomber operations as a wireless operator, for which he was awarded the DFM before retraining as a pilot. The aircraft was a 'top scoring' example which had completed several hundred sorties (records suggest 213). The crew had flown to North America with a De Haviland engineer; Mr Edward Jack on board and they were to conduct a publicity tour. At about 1600 hours, the aircraft departed Calgary with just the RAF crew aboard to fly to Red Deer and Lethbridge before returning to Calgary. On take-off, the pilot decided to beat up the airfield for the benefit of the spectators who had gathered for the departure. Two low level passes were completed successfully but on the third pass, the pilot failed to pull up soon enough and the aircraft struck the control tower roof, shearing off its port wing and part of the tailplane before diving into the ground and being destroyed by fire. Although both the crew were thrown out of the aircraft, they sustained fatal injuries and were buried the following day in Burnisland Cemetery_x000a_._x000a_Flight Lieutenant John Maurice Winnington BRIGGS 25 DSO DFC _x000a_CWGC :: Casualty Details_x000a__x000a_DFM Flight Lieutenant John Custance BAKER 24 DFC and Bar_x000a_CWGC :: Casualty Details _x000a__x000a_(http://www.ww2talk.com/forum/war-air/22976-first-seven-days-peace-2.html#post243579) SOC 10.5.45 in Canada (Air Britain Serials)"/>
    <x v="2"/>
    <x v="2"/>
    <x v="30"/>
    <x v="1"/>
    <x v="2"/>
    <x v="1"/>
    <m/>
    <n v="5"/>
    <x v="44"/>
    <x v="1"/>
    <n v="1"/>
    <x v="0"/>
    <x v="161"/>
    <x v="0"/>
  </r>
  <r>
    <n v="2718"/>
    <s v="KB123"/>
    <x v="13"/>
    <s v="608/1655MTU/16OTU"/>
    <x v="0"/>
    <x v="7"/>
    <n v="11"/>
    <s v="May"/>
    <x v="7"/>
    <s v="11 May 1945"/>
    <x v="0"/>
    <s v="11/05/1945 Mosquito KB123 of 16 OTU overshot landing at Barford St John after flying through a violent hailstorm. F/O G E Warriner RCAF was unhurt. (http://www.couplandbell.com/marg/crashes1945.htm) Overshot landing at Barford St.John 11.5.45 (Air Britain Serials)"/>
    <x v="2"/>
    <x v="2"/>
    <x v="55"/>
    <x v="1"/>
    <x v="2"/>
    <x v="1"/>
    <m/>
    <n v="5"/>
    <x v="44"/>
    <x v="1"/>
    <n v="1"/>
    <x v="1"/>
    <x v="140"/>
    <x v="1"/>
  </r>
  <r>
    <n v="2079"/>
    <s v="KB632"/>
    <x v="28"/>
    <s v="RN 772"/>
    <x v="0"/>
    <x v="18"/>
    <n v="11"/>
    <s v="May"/>
    <x v="7"/>
    <s v="11 May 1945"/>
    <x v="0"/>
    <s v="To RN 11.5.45 (Air Britain Serials)"/>
    <x v="5"/>
    <x v="3"/>
    <x v="1"/>
    <x v="1"/>
    <x v="2"/>
    <x v="1"/>
    <m/>
    <n v="5"/>
    <x v="44"/>
    <x v="1"/>
    <n v="0"/>
    <x v="1"/>
    <x v="169"/>
    <x v="1"/>
  </r>
  <r>
    <n v="1088"/>
    <s v="MM786"/>
    <x v="25"/>
    <s v="151/410"/>
    <x v="0"/>
    <x v="2"/>
    <n v="11"/>
    <s v="May"/>
    <x v="7"/>
    <s v="11 May 1945"/>
    <x v="0"/>
    <s v="On 11 May F/L T.H. Cameron, DFC, took off to test an aircraft; with him was LAC L.M. Thomas, one of the ground crew. Hours passed and the Mosquito did not return; word eventually was received that the Mosquito had crashed near Rotterdam and both men had been killed. Cameron was a second-tour pilot, having served his first tour with a night fighter unit in North Africa where he won his decoration for the destruction of three enemy aircraft. He had come to the Cougars in November 1944. (History of 410 Squadron)_x000a__x000a_ll-May 1945 _x000a__x000a_Mosquito NF30 MM786 _x000a_410 Sqn_x000a_At sea off Rotterdam_x000a__x000a_The aircraft had been airborne for 20 minutes on an air test and was flying at low altitude over the sea. Both engines were seen to fail and the port wing stalled before the aircraft crashed into the sea. The aircraft had not been refuelled following its previous sortie and the pilot failed to check the fuel state prior to take-off. When the fuel in the outboard tanks ran out, there was insufficient height for the pilot to change tanks and for the engines to pick up._x000a__x000a_Flight Lieutenant Thomas Henry CAMERON 26 DFC RCAF_x000a_CWGC :: Casualty Details_x000a__x000a_Leading Aircraftman Llewellyn Morganog THOMAS RCAF_x000a_CWGC :: Casualty Details _x000a__x000a_(http://www.ww2talk.com/forum/war-air/22976-first-seven-days-peace-2.html#post243584) Both engines cut stalled and crashed in sea NW of Rotterdam on air test 11.5.45 (Air Britain Serials)"/>
    <x v="2"/>
    <x v="2"/>
    <x v="28"/>
    <x v="1"/>
    <x v="2"/>
    <x v="1"/>
    <m/>
    <n v="5"/>
    <x v="44"/>
    <x v="1"/>
    <n v="1"/>
    <x v="0"/>
    <x v="19"/>
    <x v="2"/>
  </r>
  <r>
    <n v="1312"/>
    <s v="HR609"/>
    <x v="12"/>
    <n v="618"/>
    <x v="7"/>
    <x v="1"/>
    <n v="12"/>
    <s v="May"/>
    <x v="7"/>
    <s v="12 May 1945"/>
    <x v="0"/>
    <s v="To 47 MU Burtonwood 4/12/44 and Liverpool Docks 8/12/44. Shipped to Sydney 16/12/44 via &quot;LS1979&quot;, &quot;SS Essex&quot;, arriving 28/2/45. Assembled by DH Australia and issued to 618 sqdn RAF 4/45 coded &quot;S1&quot;. On 12/6/45 W/O Stacey and Flt Sgt Knight forcelanded at West Dubbo, near Narrowmine after engine problems. SOC later. Transfered to RAAF for disposal. (Brian Fillery's website) Engine cut crashlanded 1m W of Dubbo NSW 12.5.45 (Air Britain Serials)"/>
    <x v="2"/>
    <x v="2"/>
    <x v="2"/>
    <x v="1"/>
    <x v="2"/>
    <x v="1"/>
    <m/>
    <n v="5"/>
    <x v="44"/>
    <x v="1"/>
    <n v="1"/>
    <x v="1"/>
    <x v="24"/>
    <x v="3"/>
  </r>
  <r>
    <n v="6818"/>
    <s v="HK185"/>
    <x v="2"/>
    <n v="256"/>
    <x v="1"/>
    <x v="2"/>
    <n v="14"/>
    <s v="May"/>
    <x v="7"/>
    <s v="14 May 1945"/>
    <x v="0"/>
    <s v="14-May-45_x000a__x000a_Mosquito XII HK185_x000a_256 Sqn_x000a_Forli_x000a__x000a_This aircraft was one of three being transferred to 110MU. The formation flew across the airfield at a height of 250 feet but this aircraft descended and struck a 45 feet high steel pylon which severed the port tailplane and elevator. The aircraft climbed vertically for a short time, flicked over and dived vertically back to the ground. The pilot was judged to have been guilty of a gross breach of flying discipline and the formation leader was censured for poor leadership._x000a__x000a_Warrant Officer Maurice Osric GRAVER 22 Pilot _x000a_CWGC :: Casualty Details_x000a__x000a_Flight Sergeant Lewis Wesley MAUNDER Navigator_x000a_CWGC :: Casualty Details_x000a__x000a_(http://www.ww2talk.com/forum/war-air/22976-first-seven-days-peace-4.html#post243601) Hit pylon and dived into ground Forli 14.5.45 (Air Britain Serials)"/>
    <x v="2"/>
    <x v="2"/>
    <x v="30"/>
    <x v="1"/>
    <x v="2"/>
    <x v="1"/>
    <m/>
    <n v="5"/>
    <x v="44"/>
    <x v="1"/>
    <n v="1"/>
    <x v="0"/>
    <x v="32"/>
    <x v="2"/>
  </r>
  <r>
    <n v="4111"/>
    <s v="HR628"/>
    <x v="12"/>
    <s v="84/GATU"/>
    <x v="3"/>
    <x v="7"/>
    <n v="14"/>
    <s v="May"/>
    <x v="7"/>
    <s v="14 May 1945"/>
    <x v="0"/>
    <s v="14-May 1945 _x000a__x000a_Mosquito VI HR628_x000a_84 Sqn_x000a_20 miles west of Ranchi_x000a__x000a_This aircraft was one of a formation of four Mosquitoes from 'A' Flight, led by Flight Lieutenant R H Davies, detailed to carry out a shallow dive bombing exercise on the Random Range near Ranchi. The aircraft entered a 25 degree dive at 8000 feet and at 5000 feet, the aircraft appeared to explode aft of the mainplane and then to crash. Subsequent investigation revealed that about 8 feet of starboard wing had broken off, then struck and fractured the tail unit. The two crew had no chance to abandon the aircraft and were killed._x000a__x000a_Flight Sergeant William NATTRASS 21 Pilot_x000a_CWGC :: Casualty Details_x000a__x000a_Warrant Officer Stanley Hudson VETTERS 23 Navigator_x000a_CWGC :: Casualty Details _x000a__x000a_(http://www.ww2talk.com/forum/war-air/22976-first-seven-days-peace-4.html#post243602) Broke up in dive 20m W of Ranchi 14.5.45 (Air Britain Serials)"/>
    <x v="2"/>
    <x v="2"/>
    <x v="8"/>
    <x v="1"/>
    <x v="2"/>
    <x v="1"/>
    <m/>
    <n v="5"/>
    <x v="44"/>
    <x v="1"/>
    <n v="1"/>
    <x v="1"/>
    <x v="170"/>
    <x v="3"/>
  </r>
  <r>
    <n v="1595"/>
    <s v="RF700"/>
    <x v="12"/>
    <s v="FE/47"/>
    <x v="3"/>
    <x v="16"/>
    <n v="15"/>
    <s v="May"/>
    <x v="7"/>
    <s v="15 May 1945"/>
    <x v="0"/>
    <s v="MH believes this was the aircraft flown by W/C Filson-Young and navigator F/L RCU Waters of 47 Sqn., which was shot down by flak, likely 40mm guns, while leading an attack on Japanese positions at Lagunbyo, between Bilin and Dapu in Burma. The aircraft crashed and exploded, and neither body was recovered. It was Filson-Youngs 283rd sortie, and he had already been declared tour-expired, as had his regular navigator, who had departed the squadron ahead of this sortie, which the W/C did not have to fly (&quot;No Hero, Just A Survivor.&quot;) Missing 15.5.45 (Air Britain Serials)"/>
    <x v="0"/>
    <x v="1"/>
    <x v="1"/>
    <x v="1"/>
    <x v="1"/>
    <x v="1"/>
    <m/>
    <n v="5"/>
    <x v="44"/>
    <x v="0"/>
    <n v="1"/>
    <x v="0"/>
    <x v="122"/>
    <x v="3"/>
  </r>
  <r>
    <n v="1881"/>
    <s v="DD610"/>
    <x v="2"/>
    <s v="151/456"/>
    <x v="0"/>
    <x v="2"/>
    <n v="16"/>
    <s v="May"/>
    <x v="7"/>
    <s v="16 May 1945"/>
    <x v="0"/>
    <s v="SOC 16.5.45 (Air Britain Serials)"/>
    <x v="4"/>
    <x v="3"/>
    <x v="1"/>
    <x v="1"/>
    <x v="2"/>
    <x v="1"/>
    <m/>
    <n v="5"/>
    <x v="44"/>
    <x v="1"/>
    <n v="1"/>
    <x v="0"/>
    <x v="20"/>
    <x v="0"/>
  </r>
  <r>
    <n v="3354"/>
    <s v="HX905"/>
    <x v="12"/>
    <s v="605/60OTU/13OTU"/>
    <x v="0"/>
    <x v="7"/>
    <n v="16"/>
    <s v="May"/>
    <x v="7"/>
    <s v="16 May 1945"/>
    <x v="0"/>
    <s v="Engine overspeeding bellylanded 1/2m SE of Bicester 16.5.45 (Air Britain Serials)"/>
    <x v="2"/>
    <x v="2"/>
    <x v="73"/>
    <x v="1"/>
    <x v="2"/>
    <x v="1"/>
    <m/>
    <n v="5"/>
    <x v="44"/>
    <x v="1"/>
    <n v="1"/>
    <x v="1"/>
    <x v="39"/>
    <x v="0"/>
  </r>
  <r>
    <n v="4768"/>
    <s v="NS815"/>
    <x v="18"/>
    <n v="87"/>
    <x v="7"/>
    <x v="0"/>
    <n v="16"/>
    <s v="May"/>
    <x v="7"/>
    <s v="16 May 1945"/>
    <x v="0"/>
    <s v="05.1946 crashed at Canberra. (MIAS). To RAAF as A52-614 to RAAF 22.2.45 as A52-614 87 Sqn Crashed Fairbairn ACT 16.05.45 (Air Britain Serials)"/>
    <x v="2"/>
    <x v="3"/>
    <x v="32"/>
    <x v="1"/>
    <x v="2"/>
    <x v="1"/>
    <m/>
    <n v="5"/>
    <x v="44"/>
    <x v="0"/>
    <n v="1"/>
    <x v="1"/>
    <x v="147"/>
    <x v="0"/>
  </r>
  <r>
    <n v="4771"/>
    <s v="TA228"/>
    <x v="22"/>
    <m/>
    <x v="0"/>
    <x v="2"/>
    <n v="16"/>
    <s v="May"/>
    <x v="7"/>
    <s v="16 May 1945"/>
    <x v="0"/>
    <s v="DBR 16.5.45 (Air Britain Serials)"/>
    <x v="2"/>
    <x v="2"/>
    <x v="32"/>
    <x v="1"/>
    <x v="2"/>
    <x v="1"/>
    <m/>
    <n v="5"/>
    <x v="44"/>
    <x v="1"/>
    <n v="1"/>
    <x v="0"/>
    <x v="17"/>
    <x v="0"/>
  </r>
  <r>
    <n v="454"/>
    <s v="HK250"/>
    <x v="2"/>
    <s v="219/25/456/68/54OTU"/>
    <x v="0"/>
    <x v="7"/>
    <n v="17"/>
    <s v="May"/>
    <x v="7"/>
    <s v="17 May 1945"/>
    <x v="0"/>
    <s v="Stalled at low altitude and crashed nr Berwick 17.5.45 (Air Britain Serials) 17.05.45 54 OTU. HK250 Flying at 300 feet, pilot turned too sharply, stalled and crashed at map reference U4977 in Berwickshire. (Mosquito Crash Log) BRAY, Ronald Norman Geoffrey - W/O - 1319036 - RAFVR - Runnymede Memorial, Surrey. [ Mosquito XVII - HK250 - 54 OTU ].  DAVIES, Arnold - Sgt (Nav-WoP) - 1686531 - RAFVR - Failsworth Cemetery, Lancashire. [ Mosquito XVII - HK250 - 54 OTU ]. (http://www.rafcommands.com/forum/showthread.php?18543-450517-Unaccounted-Airwoman-amp-Airmen-17-05-1945)"/>
    <x v="2"/>
    <x v="2"/>
    <x v="29"/>
    <x v="1"/>
    <x v="2"/>
    <x v="1"/>
    <m/>
    <n v="5"/>
    <x v="44"/>
    <x v="1"/>
    <n v="1"/>
    <x v="1"/>
    <x v="115"/>
    <x v="2"/>
  </r>
  <r>
    <n v="4272"/>
    <s v="HR518"/>
    <x v="12"/>
    <s v="1FU/47"/>
    <x v="3"/>
    <x v="16"/>
    <n v="17"/>
    <s v="May"/>
    <x v="7"/>
    <s v="17 May 1945"/>
    <x v="0"/>
    <s v="This aircraft was coded 'D', and was flown on 19 sorties by G.R.T. &quot;Bob&quot; Willis from Kinmagon. Aircraft belly-landed due to flak damage to both wheels - crew unhurt. Tyre burst on landing swung and cartwheeled Kinmagan 17.5.45 (Air Britain Serials)"/>
    <x v="1"/>
    <x v="1"/>
    <x v="1"/>
    <x v="1"/>
    <x v="1"/>
    <x v="1"/>
    <m/>
    <n v="5"/>
    <x v="44"/>
    <x v="0"/>
    <n v="1"/>
    <x v="0"/>
    <x v="122"/>
    <x v="3"/>
  </r>
  <r>
    <n v="2525"/>
    <s v="KB182"/>
    <x v="13"/>
    <s v="USAAF/163"/>
    <x v="0"/>
    <x v="8"/>
    <n v="17"/>
    <s v="May"/>
    <x v="7"/>
    <s v="17 May 1945"/>
    <x v="0"/>
    <s v="to USAAF as 43-34956 SOC 17.5.45 (Air Britain Serials)"/>
    <x v="4"/>
    <x v="3"/>
    <x v="1"/>
    <x v="1"/>
    <x v="2"/>
    <x v="1"/>
    <m/>
    <n v="5"/>
    <x v="44"/>
    <x v="1"/>
    <n v="1"/>
    <x v="0"/>
    <x v="149"/>
    <x v="1"/>
  </r>
  <r>
    <n v="7131"/>
    <s v="MM145"/>
    <x v="20"/>
    <s v="AAEE/571"/>
    <x v="0"/>
    <x v="8"/>
    <n v="17"/>
    <s v="May"/>
    <x v="7"/>
    <s v="17 May 1945"/>
    <x v="0"/>
    <s v="SOC 17.5 45 (Air Britain Serials)"/>
    <x v="4"/>
    <x v="3"/>
    <x v="1"/>
    <x v="1"/>
    <x v="2"/>
    <x v="1"/>
    <m/>
    <n v="5"/>
    <x v="44"/>
    <x v="1"/>
    <n v="1"/>
    <x v="0"/>
    <x v="90"/>
    <x v="0"/>
  </r>
  <r>
    <n v="492"/>
    <s v="MM458"/>
    <x v="17"/>
    <s v="410/264/409/488"/>
    <x v="0"/>
    <x v="2"/>
    <n v="17"/>
    <s v="May"/>
    <x v="7"/>
    <s v="17 May 1945"/>
    <x v="0"/>
    <s v="SOC 17.5.45 (Air Britain Serials)"/>
    <x v="4"/>
    <x v="3"/>
    <x v="1"/>
    <x v="1"/>
    <x v="2"/>
    <x v="1"/>
    <m/>
    <n v="5"/>
    <x v="44"/>
    <x v="1"/>
    <n v="1"/>
    <x v="0"/>
    <x v="42"/>
    <x v="2"/>
  </r>
  <r>
    <n v="929"/>
    <s v="HJ758"/>
    <x v="6"/>
    <s v="418/60OTU/13OTU"/>
    <x v="0"/>
    <x v="7"/>
    <n v="18"/>
    <s v="May"/>
    <x v="7"/>
    <s v="18 May 1945"/>
    <x v="0"/>
    <s v="Taken on strength from at 418 Sqn. No.19 Movements Unit, 16 June 1943; to No.43 Group, 5 July 1943. Both engines cut bellylanded at Feltwell 18.5.45 DBR (Air Britain Serials) 18.05.45 13 OTU. HJ758 Belly landed at Feltwell aerodrome after both engines failed. Crew safe. (Mosquito Crash Log)"/>
    <x v="2"/>
    <x v="2"/>
    <x v="2"/>
    <x v="1"/>
    <x v="2"/>
    <x v="1"/>
    <m/>
    <n v="5"/>
    <x v="44"/>
    <x v="1"/>
    <n v="1"/>
    <x v="1"/>
    <x v="39"/>
    <x v="0"/>
  </r>
  <r>
    <n v="3267"/>
    <s v="HX969"/>
    <x v="12"/>
    <n v="21"/>
    <x v="0"/>
    <x v="16"/>
    <n v="18"/>
    <s v="May"/>
    <x v="7"/>
    <s v="18 May 1945"/>
    <x v="0"/>
    <s v="SOC 18.5.45 (Air Britain Serials)"/>
    <x v="4"/>
    <x v="3"/>
    <x v="1"/>
    <x v="1"/>
    <x v="2"/>
    <x v="1"/>
    <m/>
    <n v="5"/>
    <x v="44"/>
    <x v="1"/>
    <n v="1"/>
    <x v="0"/>
    <x v="48"/>
    <x v="0"/>
  </r>
  <r>
    <n v="5129"/>
    <s v="RF605"/>
    <x v="12"/>
    <n v="248"/>
    <x v="0"/>
    <x v="12"/>
    <n v="18"/>
    <s v="May"/>
    <x v="7"/>
    <s v="18 May 1945"/>
    <x v="0"/>
    <s v="RF605 FB VI 248 Sqn. Tentsmuir Ranges, Fife (Near RAF Leuchars). Force-landed downwind after starboard engine caught fire. Aircraft burnt out, both crew killed. 18/5/45. Flight Sergent AW Porter and LAC R W Chalmers (Key Aviation Publishing Forum website) Engine caught fire crash-landed Tentstnuir ranges Fife 18.5.45 DBF (Air Britain Serials) 18.05.45 248 Sqn. RF605 Force landed downwind at Tentsmuir Range, Fife, after starboard engine caught fire. Aircraft burnt out, killing crew. (Mosquito Crash Log)"/>
    <x v="2"/>
    <x v="2"/>
    <x v="7"/>
    <x v="1"/>
    <x v="2"/>
    <x v="1"/>
    <m/>
    <n v="5"/>
    <x v="44"/>
    <x v="1"/>
    <n v="1"/>
    <x v="0"/>
    <x v="52"/>
    <x v="3"/>
  </r>
  <r>
    <n v="513"/>
    <s v="DZ351"/>
    <x v="4"/>
    <s v="105/139/TFU"/>
    <x v="0"/>
    <x v="1"/>
    <n v="21"/>
    <s v="May"/>
    <x v="7"/>
    <s v="21 May 1945"/>
    <x v="0"/>
    <s v="SOC 21.5.45 (Air Britain Serials)"/>
    <x v="4"/>
    <x v="3"/>
    <x v="1"/>
    <x v="1"/>
    <x v="2"/>
    <x v="1"/>
    <m/>
    <n v="5"/>
    <x v="44"/>
    <x v="1"/>
    <n v="1"/>
    <x v="1"/>
    <x v="49"/>
    <x v="0"/>
  </r>
  <r>
    <n v="4922"/>
    <s v="RF858"/>
    <x v="12"/>
    <s v="404/1 Prep Pool"/>
    <x v="0"/>
    <x v="1"/>
    <n v="21"/>
    <s v="May"/>
    <x v="7"/>
    <s v="21 May 1945"/>
    <x v="0"/>
    <s v="R L J Fitch is listed KOAS on Casualty list 559, printed January 17th 1946. I've FITCH on Mosquito RF858 of #1 Prep Pool (P&amp;MC ?); stalled on overshoot and dived into ground, Docking, Norfolk 21.5.45. (Henk Welting et al: http://www.rafcommands.com/forum/showthread.php?p=40974&amp;highlight=Mosquito#post40974) Stalled on overshoot and dived into ground Docking 21.5.45 (Air Britain Serials) 21.05.45 P&amp;M. RF858 Aircraft overshot at Docking aerodrome and dropped out of control, Centre killing one. (Mosquito Crash Log)"/>
    <x v="2"/>
    <x v="2"/>
    <x v="29"/>
    <x v="1"/>
    <x v="2"/>
    <x v="1"/>
    <m/>
    <n v="5"/>
    <x v="44"/>
    <x v="1"/>
    <n v="1"/>
    <x v="1"/>
    <x v="171"/>
    <x v="3"/>
  </r>
  <r>
    <n v="6915"/>
    <s v="KB144"/>
    <x v="13"/>
    <s v="7 OTU"/>
    <x v="2"/>
    <x v="7"/>
    <n v="22"/>
    <s v="May"/>
    <x v="7"/>
    <m/>
    <x v="2"/>
    <s v="Went out of control and crashed into Bay of Fundy one mile south of Grindstone Island Lighthouse, Chignecto, Nova Scotia. The aircraft, flown from 7 (RCAF) OTU, Debert, was destroyed. Sgt MacDonald is buried at Truro, the navigator, Sgt A DeTesissier-Prevost, was seriously injured. (http://www.deepvision.ca/sites/default/files/downloads/lost_bay_of_fundy.pdf) 1820164 Sgt Ian Alastair Norman MacDonald (RAFVR)RCAF (Air Britain Serials)"/>
    <x v="2"/>
    <x v="2"/>
    <x v="89"/>
    <x v="1"/>
    <x v="2"/>
    <x v="1"/>
    <m/>
    <m/>
    <x v="44"/>
    <x v="1"/>
    <n v="1"/>
    <x v="1"/>
    <x v="172"/>
    <x v="1"/>
  </r>
  <r>
    <n v="6455"/>
    <s v="MM759"/>
    <x v="25"/>
    <n v="151"/>
    <x v="0"/>
    <x v="2"/>
    <n v="23"/>
    <s v="May"/>
    <x v="7"/>
    <s v="23 May 1945"/>
    <x v="0"/>
    <s v="Swung on landing from air test and u/c collapsed Predannack 23.5.45 (Air Britain Serials)"/>
    <x v="2"/>
    <x v="2"/>
    <x v="23"/>
    <x v="1"/>
    <x v="2"/>
    <x v="1"/>
    <m/>
    <n v="5"/>
    <x v="44"/>
    <x v="1"/>
    <n v="1"/>
    <x v="0"/>
    <x v="8"/>
    <x v="2"/>
  </r>
  <r>
    <n v="3315"/>
    <s v="KB695"/>
    <x v="28"/>
    <s v="Upwood/RN"/>
    <x v="0"/>
    <x v="18"/>
    <n v="24"/>
    <s v="May"/>
    <x v="7"/>
    <s v="24 May 1945"/>
    <x v="0"/>
    <s v="To RN 24.5.45 NFT (Air Britain Serials)"/>
    <x v="6"/>
    <x v="3"/>
    <x v="1"/>
    <x v="1"/>
    <x v="2"/>
    <x v="1"/>
    <m/>
    <n v="5"/>
    <x v="44"/>
    <x v="1"/>
    <n v="0"/>
    <x v="1"/>
    <x v="64"/>
    <x v="1"/>
  </r>
  <r>
    <n v="4278"/>
    <s v="KB696"/>
    <x v="28"/>
    <s v="RN 778/777"/>
    <x v="0"/>
    <x v="18"/>
    <n v="24"/>
    <s v="May"/>
    <x v="7"/>
    <s v="24 May 1945"/>
    <x v="0"/>
    <s v="To RN 24.5.45 (Air Britain Serials)"/>
    <x v="5"/>
    <x v="3"/>
    <x v="1"/>
    <x v="1"/>
    <x v="2"/>
    <x v="1"/>
    <m/>
    <n v="5"/>
    <x v="44"/>
    <x v="1"/>
    <n v="0"/>
    <x v="1"/>
    <x v="173"/>
    <x v="1"/>
  </r>
  <r>
    <n v="3177"/>
    <s v="KB697"/>
    <x v="28"/>
    <s v="RN 778"/>
    <x v="0"/>
    <x v="18"/>
    <n v="24"/>
    <s v="May"/>
    <x v="7"/>
    <s v="24 May 1945"/>
    <x v="0"/>
    <s v="To RN 24.5.45 (Air Britain Serials)"/>
    <x v="5"/>
    <x v="3"/>
    <x v="1"/>
    <x v="1"/>
    <x v="2"/>
    <x v="1"/>
    <m/>
    <n v="5"/>
    <x v="44"/>
    <x v="1"/>
    <n v="0"/>
    <x v="1"/>
    <x v="174"/>
    <x v="1"/>
  </r>
  <r>
    <n v="978"/>
    <s v="KB698"/>
    <x v="28"/>
    <s v="RN 770/771"/>
    <x v="0"/>
    <x v="18"/>
    <n v="24"/>
    <s v="May"/>
    <x v="7"/>
    <s v="24 May 1945"/>
    <x v="0"/>
    <s v="To RN 24.5.45 (Air Britain Serials)"/>
    <x v="5"/>
    <x v="3"/>
    <x v="1"/>
    <x v="1"/>
    <x v="2"/>
    <x v="1"/>
    <m/>
    <n v="5"/>
    <x v="44"/>
    <x v="1"/>
    <n v="0"/>
    <x v="1"/>
    <x v="175"/>
    <x v="1"/>
  </r>
  <r>
    <n v="1961"/>
    <s v="MM634"/>
    <x v="22"/>
    <s v="85/157/1692 Flt"/>
    <x v="0"/>
    <x v="7"/>
    <n v="25"/>
    <s v="May"/>
    <x v="7"/>
    <s v="25 May 1945"/>
    <x v="0"/>
    <s v="Overshot abandoned take-off Great Massingham 25.5.45 DBR (Air Britain Serials)"/>
    <x v="2"/>
    <x v="2"/>
    <x v="6"/>
    <x v="1"/>
    <x v="2"/>
    <x v="1"/>
    <m/>
    <n v="5"/>
    <x v="44"/>
    <x v="1"/>
    <n v="1"/>
    <x v="0"/>
    <x v="93"/>
    <x v="2"/>
  </r>
  <r>
    <n v="442"/>
    <s v="DZ748"/>
    <x v="2"/>
    <s v="157/169/141/1692 Flt/60OTU/13OTU"/>
    <x v="0"/>
    <x v="7"/>
    <n v="26"/>
    <s v="May"/>
    <x v="7"/>
    <s v="26 May 1945"/>
    <x v="0"/>
    <s v="Dived into ground nr Finmere 26.5.45 (Air Britain Serials) 26.05.45 13 OTU. DZ748 Aircraft seen to dive vertically and crash at Stinton House Farm, near Finmere, killing crew. (Mosquito Crash Log)"/>
    <x v="2"/>
    <x v="2"/>
    <x v="52"/>
    <x v="1"/>
    <x v="2"/>
    <x v="1"/>
    <m/>
    <n v="5"/>
    <x v="44"/>
    <x v="1"/>
    <n v="1"/>
    <x v="1"/>
    <x v="39"/>
    <x v="0"/>
  </r>
  <r>
    <n v="7493"/>
    <s v="LR500"/>
    <x v="11"/>
    <s v="109/105"/>
    <x v="0"/>
    <x v="8"/>
    <n v="26"/>
    <s v="May"/>
    <x v="7"/>
    <s v="26 May 1945"/>
    <x v="0"/>
    <s v="SOC 26.5.45 (Air Britain Serials)"/>
    <x v="4"/>
    <x v="3"/>
    <x v="1"/>
    <x v="1"/>
    <x v="2"/>
    <x v="1"/>
    <m/>
    <n v="5"/>
    <x v="44"/>
    <x v="1"/>
    <n v="1"/>
    <x v="0"/>
    <x v="4"/>
    <x v="0"/>
  </r>
  <r>
    <n v="7584"/>
    <s v="MM446"/>
    <x v="17"/>
    <s v="151/96/29"/>
    <x v="0"/>
    <x v="2"/>
    <n v="28"/>
    <s v="May"/>
    <x v="7"/>
    <s v="28 May 1945"/>
    <x v="0"/>
    <s v="SOC 28.5.45 (Air Britain Serials)"/>
    <x v="4"/>
    <x v="3"/>
    <x v="1"/>
    <x v="1"/>
    <x v="2"/>
    <x v="1"/>
    <m/>
    <n v="5"/>
    <x v="44"/>
    <x v="1"/>
    <n v="1"/>
    <x v="0"/>
    <x v="31"/>
    <x v="2"/>
  </r>
  <r>
    <n v="4365"/>
    <s v="RF791"/>
    <x v="12"/>
    <s v="NEI CS/211"/>
    <x v="3"/>
    <x v="16"/>
    <n v="28"/>
    <s v="May"/>
    <x v="7"/>
    <s v="28 May 1945"/>
    <x v="0"/>
    <s v="RF791 NEI CS Engine caught fire and collapsed after landing Kuala Lumpur 28.5.45 not repaired. However, according to the recall of 163214 F/O Doug Winton and who has a logbook photo of RF791, this aircraft was slated for solo dawn patrol 13 December 1945 with F/O Stephen Falconer Dunnett 179774 but encountered a flock of the local birdlife on take-off. The aircraft crashed, caught fire and was destroyed. Again, sadly, there is no ORB entry of this event. The aircraft identity remains somewhat uncertain, as the Commonwealth War Graves Commission records that Falconer died and lies at rest in Taiping War Cemetery, Malaya, consistent with the accident to RF588. (Don Clark on the RAF Commands Forum website). G of 211 Sqn. (http://users.cyberone.com.au/clardo/de_havilland_mosquito.html) Engine caught fire and u/c collapsed after landing Kuala Lumpur 28.5.46 not repaired (Air Britain Serials)"/>
    <x v="2"/>
    <x v="7"/>
    <x v="163"/>
    <x v="1"/>
    <x v="2"/>
    <x v="1"/>
    <m/>
    <n v="5"/>
    <x v="44"/>
    <x v="0"/>
    <n v="1"/>
    <x v="0"/>
    <x v="176"/>
    <x v="3"/>
  </r>
  <r>
    <n v="1612"/>
    <s v="HR516"/>
    <x v="12"/>
    <s v="FE"/>
    <x v="3"/>
    <x v="16"/>
    <n v="28"/>
    <s v="May"/>
    <x v="7"/>
    <s v="28 May 1945"/>
    <x v="2"/>
    <s v="Lost 28.5.45 NFD (Air Britain Serials)"/>
    <x v="6"/>
    <x v="3"/>
    <x v="1"/>
    <x v="1"/>
    <x v="2"/>
    <x v="1"/>
    <m/>
    <n v="5"/>
    <x v="44"/>
    <x v="0"/>
    <n v="1"/>
    <x v="0"/>
    <x v="91"/>
    <x v="3"/>
  </r>
  <r>
    <n v="2034"/>
    <s v="NT264"/>
    <x v="25"/>
    <s v="96/456"/>
    <x v="0"/>
    <x v="2"/>
    <n v="29"/>
    <s v="May"/>
    <x v="7"/>
    <s v="29 May 1945"/>
    <x v="0"/>
    <s v="Served with 456 Sqn as RX-R under RAF control 12/44 to 29/05/45. Crashed into Blackwater River,CatFoss,UK. Returning to base following an engine out WgCdr Bas Howard attemped to land but had serious under-carriage trouble. On the second approach, the other engine stopped and he was forced to ditch on the adjacient lake. Textbook approach and landing, but tail section broke off and the aircraft's forward section went under water. He drowned. The aircraft and Body (only one on board) were recovered three days latter. He was the OIC of 456Sqn RAAF. (Brian Fillery's website) Engine feathered second engine lost power ditched and broke up on approach Bradwell Bay 29.5.45 (Air Britain Serials) 29.05.45 456 Sqn. NT264 Aircraft attempted to land on one engine but had to ditch in River Blackwater near Bradwell Bay, appeared successful but broke up. Pilot missing. (Mosquito Crash Log)"/>
    <x v="2"/>
    <x v="2"/>
    <x v="2"/>
    <x v="1"/>
    <x v="2"/>
    <x v="1"/>
    <m/>
    <n v="5"/>
    <x v="44"/>
    <x v="1"/>
    <n v="1"/>
    <x v="0"/>
    <x v="20"/>
    <x v="2"/>
  </r>
  <r>
    <n v="4127"/>
    <s v="W4090"/>
    <x v="2"/>
    <s v="151/AAEE"/>
    <x v="0"/>
    <x v="1"/>
    <n v="29"/>
    <s v="May"/>
    <x v="7"/>
    <s v="29 May 1945"/>
    <x v="2"/>
    <s v="21.07.1942 Night interception east of Humber 151 to from Predannack hit by return fire from Do217, CAT B damaged, eventually SOC 29.05.45. eventually Predannack (FCL). P/O G Fisher ok, F/S EG Godfrey ok, SOC 29.5.45 (Air Britain Serials)"/>
    <x v="4"/>
    <x v="3"/>
    <x v="1"/>
    <x v="1"/>
    <x v="2"/>
    <x v="1"/>
    <m/>
    <n v="5"/>
    <x v="44"/>
    <x v="1"/>
    <n v="1"/>
    <x v="1"/>
    <x v="7"/>
    <x v="0"/>
  </r>
  <r>
    <n v="76"/>
    <s v="DK333"/>
    <x v="4"/>
    <s v="109/192"/>
    <x v="0"/>
    <x v="15"/>
    <n v="30"/>
    <s v="May"/>
    <x v="7"/>
    <s v="30 May 1945"/>
    <x v="0"/>
    <s v="May 1945 PFF 192 scrapped at Foulsham (RAF Museum, PFF show). Oboe marker, HS-F, Grim Reaper, flown by Offs Harry B. Stephens and Frank Ruskell DFC, Wyton. (http://wp.scn.ru/en/ww2/b/77/9/2/64) SOC 30.5.45 (Air Britain Serials)"/>
    <x v="4"/>
    <x v="3"/>
    <x v="1"/>
    <x v="1"/>
    <x v="2"/>
    <x v="1"/>
    <m/>
    <n v="5"/>
    <x v="44"/>
    <x v="1"/>
    <n v="1"/>
    <x v="0"/>
    <x v="43"/>
    <x v="0"/>
  </r>
  <r>
    <n v="1175"/>
    <s v="DZ410"/>
    <x v="4"/>
    <s v="TFU/192"/>
    <x v="0"/>
    <x v="15"/>
    <n v="30"/>
    <s v="May"/>
    <x v="7"/>
    <s v="30 May 1945"/>
    <x v="0"/>
    <s v="SOC 30.5.45 (Air Britain Serials)"/>
    <x v="4"/>
    <x v="3"/>
    <x v="1"/>
    <x v="1"/>
    <x v="2"/>
    <x v="1"/>
    <m/>
    <n v="5"/>
    <x v="44"/>
    <x v="1"/>
    <n v="1"/>
    <x v="0"/>
    <x v="43"/>
    <x v="0"/>
  </r>
  <r>
    <n v="1356"/>
    <s v="DZ633"/>
    <x v="4"/>
    <s v="692/627"/>
    <x v="0"/>
    <x v="8"/>
    <n v="30"/>
    <s v="May"/>
    <x v="7"/>
    <s v="30 May 1945"/>
    <x v="0"/>
    <s v="SOC 30.5.45 (Air Britain Serials)"/>
    <x v="4"/>
    <x v="3"/>
    <x v="1"/>
    <x v="1"/>
    <x v="2"/>
    <x v="1"/>
    <m/>
    <n v="5"/>
    <x v="44"/>
    <x v="1"/>
    <n v="1"/>
    <x v="0"/>
    <x v="58"/>
    <x v="0"/>
  </r>
  <r>
    <n v="7298"/>
    <s v="HK236"/>
    <x v="2"/>
    <s v="DH/SIU/FIU"/>
    <x v="0"/>
    <x v="2"/>
    <n v="30"/>
    <s v="May"/>
    <x v="7"/>
    <s v="30 May 1945"/>
    <x v="0"/>
    <s v="SOC 30.5.45 (Air Britain Serials)"/>
    <x v="4"/>
    <x v="3"/>
    <x v="1"/>
    <x v="1"/>
    <x v="2"/>
    <x v="1"/>
    <m/>
    <n v="5"/>
    <x v="44"/>
    <x v="1"/>
    <n v="1"/>
    <x v="0"/>
    <x v="51"/>
    <x v="2"/>
  </r>
  <r>
    <n v="1093"/>
    <s v="HK376"/>
    <x v="17"/>
    <s v="96/151"/>
    <x v="0"/>
    <x v="2"/>
    <n v="30"/>
    <s v="May"/>
    <x v="7"/>
    <s v="30 May 1945"/>
    <x v="0"/>
    <s v="SOC 30.5.45 (Air Britain Serials)"/>
    <x v="4"/>
    <x v="3"/>
    <x v="1"/>
    <x v="1"/>
    <x v="2"/>
    <x v="1"/>
    <m/>
    <n v="5"/>
    <x v="44"/>
    <x v="1"/>
    <n v="1"/>
    <x v="0"/>
    <x v="8"/>
    <x v="2"/>
  </r>
  <r>
    <n v="1620"/>
    <s v="HR115"/>
    <x v="12"/>
    <s v="FE"/>
    <x v="3"/>
    <x v="16"/>
    <n v="30"/>
    <s v="May"/>
    <x v="7"/>
    <s v="30 May 1945"/>
    <x v="0"/>
    <s v="SOC 30.5.45 (Air Britain Serials)"/>
    <x v="4"/>
    <x v="3"/>
    <x v="1"/>
    <x v="1"/>
    <x v="2"/>
    <x v="1"/>
    <m/>
    <n v="5"/>
    <x v="44"/>
    <x v="1"/>
    <n v="1"/>
    <x v="0"/>
    <x v="91"/>
    <x v="3"/>
  </r>
  <r>
    <n v="4506"/>
    <s v="NS708"/>
    <x v="18"/>
    <s v="USAAF"/>
    <x v="0"/>
    <x v="4"/>
    <n v="30"/>
    <s v="May"/>
    <x v="7"/>
    <s v="30 May 1945"/>
    <x v="0"/>
    <s v="653BS 25BG, 8th Air Force. Pilot Kenny, Richard M. Landing Accident at Bremen/B-120. Category 4 damage, 30 May 1945. (http://www.aviationarchaeology.com) (Air Britain Serials)"/>
    <x v="2"/>
    <x v="2"/>
    <x v="40"/>
    <x v="1"/>
    <x v="2"/>
    <x v="1"/>
    <m/>
    <n v="5"/>
    <x v="44"/>
    <x v="1"/>
    <n v="1"/>
    <x v="0"/>
    <x v="33"/>
    <x v="0"/>
  </r>
  <r>
    <n v="3053"/>
    <s v="NS852"/>
    <x v="12"/>
    <s v="107/13OTU"/>
    <x v="0"/>
    <x v="7"/>
    <n v="30"/>
    <s v="May"/>
    <x v="7"/>
    <s v="30 May 1945"/>
    <x v="0"/>
    <s v="From Cummings' Price of Peace _x000a__x000a_Unauthorised practice attack on a train during a low level formation flying exercise. NS852 was travelling faster than LR360 and began to overtake it. It passed underneath LR360 and he pilot then allowed his aircraft to strike LR360, causing a fire to break out in the starboard engine. The aircraft then crashed ouit of control and destroyed in the fire. LR360 returned to base safely._x000a__x000a_Crew of NS852 killed:_x000a_F/S Frederick John Jackson_x000a_Sgt John Stirling Taylor._x000a__x000a_30-5-45_x000a_13 OTU_x000a_Mosquito NS852_x000a__x000a_After practice attack on train, NS852 passed under leader LR360 and struck him. NS852 was seen to be on fire, crashed and burnt out at Manor Farm, Tytherton, Wiltshire. LR360 was damaged._x000a__x000a_See:_x000a_De Havilland Mosquito Crash Log._x000a_Smith,David J.(comp.)_x000a_Earl Shilton:Midland Counties Pubs.,1980 (2nd, fully rev. ed.)_x000a_p.36_x000a__x000a_(http://www.rafcommands.com/forum/showthread.php?t=5886) Collided with LR360 during practice attack on train caught fire and crashed East Tytherton Wilts. 30.5.45 (Air Britain Serials) 30.05.45 13 OTU. NS852 After practice attack on train, NS852 passed under leader LR360 and struck him. NS852 was seen to be on fire, crashed and burned out at Manor Farm, Tytherton, Wiltshire. LR360 was damaged. (Mosquito Crash Log)  JACKSON, Frederick John - F/S(Pilot) 1564513 - RAFVR - Billingham (St. Cuthbert ) Churchyard, Durham. [ Mosquito VI - NS852 - 13 OTU ]. TAYLOR, John Stirling - Sgt (Nav) - 1820876 - RAFVR - Glasgow (Riddrie Park) Cemetery, Glasgow. [ Mosquito VI - NS852 - 13 OTU ]. (http://www.rafcommands.com/forum/showthread.php?18588-450530-Unaccounted-Airmen-30-05-1945)"/>
    <x v="2"/>
    <x v="2"/>
    <x v="19"/>
    <x v="1"/>
    <x v="2"/>
    <x v="1"/>
    <m/>
    <n v="5"/>
    <x v="44"/>
    <x v="1"/>
    <n v="1"/>
    <x v="1"/>
    <x v="39"/>
    <x v="0"/>
  </r>
  <r>
    <n v="1625"/>
    <s v="RF783"/>
    <x v="12"/>
    <s v="FE"/>
    <x v="3"/>
    <x v="16"/>
    <n v="30"/>
    <s v="May"/>
    <x v="7"/>
    <s v="30 May 1945"/>
    <x v="0"/>
    <s v="SOC 30.5.45 (Air Britain Serials)"/>
    <x v="4"/>
    <x v="3"/>
    <x v="1"/>
    <x v="1"/>
    <x v="2"/>
    <x v="1"/>
    <m/>
    <n v="5"/>
    <x v="44"/>
    <x v="0"/>
    <n v="1"/>
    <x v="0"/>
    <x v="91"/>
    <x v="3"/>
  </r>
  <r>
    <n v="219"/>
    <s v="W4085"/>
    <x v="2"/>
    <s v="157/141/169/141/54OTU"/>
    <x v="0"/>
    <x v="7"/>
    <n v="30"/>
    <s v="May"/>
    <x v="7"/>
    <s v="30 May 1945"/>
    <x v="0"/>
    <s v="SOC 30.5.45 (Air Britain Serials)"/>
    <x v="4"/>
    <x v="3"/>
    <x v="1"/>
    <x v="1"/>
    <x v="2"/>
    <x v="1"/>
    <m/>
    <n v="5"/>
    <x v="44"/>
    <x v="1"/>
    <n v="1"/>
    <x v="1"/>
    <x v="115"/>
    <x v="0"/>
  </r>
  <r>
    <n v="630"/>
    <s v="DZ741"/>
    <x v="2"/>
    <s v="157/264/157/307/169/141/1692 Flt/128/51OTU"/>
    <x v="0"/>
    <x v="7"/>
    <n v="31"/>
    <s v="May"/>
    <x v="7"/>
    <s v="31 May 1945"/>
    <x v="0"/>
    <s v="SOC 31.5.45 (Air Britain Serials)"/>
    <x v="4"/>
    <x v="3"/>
    <x v="1"/>
    <x v="1"/>
    <x v="2"/>
    <x v="1"/>
    <m/>
    <n v="5"/>
    <x v="44"/>
    <x v="1"/>
    <n v="1"/>
    <x v="1"/>
    <x v="110"/>
    <x v="0"/>
  </r>
  <r>
    <n v="2015"/>
    <s v="HJ765"/>
    <x v="6"/>
    <s v="301FTU/ME/FE"/>
    <x v="3"/>
    <x v="16"/>
    <n v="31"/>
    <s v="May"/>
    <x v="7"/>
    <s v="31 May 1945"/>
    <x v="0"/>
    <s v="SOC 31.5.45 (Air Britain Serials)"/>
    <x v="4"/>
    <x v="3"/>
    <x v="1"/>
    <x v="1"/>
    <x v="2"/>
    <x v="1"/>
    <m/>
    <n v="5"/>
    <x v="44"/>
    <x v="0"/>
    <n v="1"/>
    <x v="0"/>
    <x v="91"/>
    <x v="0"/>
  </r>
  <r>
    <n v="3007"/>
    <s v="HP875"/>
    <x v="12"/>
    <s v="301FTU/FE"/>
    <x v="3"/>
    <x v="16"/>
    <n v="31"/>
    <s v="May"/>
    <x v="7"/>
    <s v="31 May 1945"/>
    <x v="0"/>
    <s v="SOC 31.5.45 (Air Britain Serials)"/>
    <x v="4"/>
    <x v="3"/>
    <x v="1"/>
    <x v="1"/>
    <x v="2"/>
    <x v="1"/>
    <m/>
    <n v="5"/>
    <x v="44"/>
    <x v="0"/>
    <n v="1"/>
    <x v="0"/>
    <x v="91"/>
    <x v="3"/>
  </r>
  <r>
    <n v="824"/>
    <s v="HP985"/>
    <x v="12"/>
    <s v="1FU/FE"/>
    <x v="3"/>
    <x v="16"/>
    <n v="31"/>
    <s v="May"/>
    <x v="7"/>
    <s v="31 May 1945"/>
    <x v="0"/>
    <s v="SOC 31.5.45 (Air Britain Serials)"/>
    <x v="4"/>
    <x v="3"/>
    <x v="1"/>
    <x v="1"/>
    <x v="2"/>
    <x v="1"/>
    <m/>
    <n v="5"/>
    <x v="44"/>
    <x v="0"/>
    <n v="1"/>
    <x v="0"/>
    <x v="91"/>
    <x v="3"/>
  </r>
  <r>
    <n v="2452"/>
    <s v="HR389"/>
    <x v="12"/>
    <s v="47/45"/>
    <x v="3"/>
    <x v="16"/>
    <n v="31"/>
    <s v="May"/>
    <x v="7"/>
    <s v="31 May 1945"/>
    <x v="0"/>
    <s v="SOC 31.5.45 (Air Britain Serials)"/>
    <x v="4"/>
    <x v="3"/>
    <x v="1"/>
    <x v="1"/>
    <x v="2"/>
    <x v="1"/>
    <m/>
    <n v="5"/>
    <x v="44"/>
    <x v="0"/>
    <n v="1"/>
    <x v="0"/>
    <x v="86"/>
    <x v="3"/>
  </r>
  <r>
    <n v="2705"/>
    <s v="KB208"/>
    <x v="13"/>
    <s v="139/1655MTU/16OTU"/>
    <x v="0"/>
    <x v="7"/>
    <n v="31"/>
    <s v="May"/>
    <x v="7"/>
    <s v="31 May 1945"/>
    <x v="0"/>
    <s v="DBR in accident 31.5.45 (Air Britain Serials)"/>
    <x v="2"/>
    <x v="2"/>
    <x v="32"/>
    <x v="1"/>
    <x v="2"/>
    <x v="1"/>
    <m/>
    <n v="5"/>
    <x v="44"/>
    <x v="1"/>
    <n v="1"/>
    <x v="1"/>
    <x v="140"/>
    <x v="1"/>
  </r>
  <r>
    <n v="3515"/>
    <s v="LR460"/>
    <x v="14"/>
    <s v="60 SAAF"/>
    <x v="1"/>
    <x v="0"/>
    <n v="31"/>
    <s v="May"/>
    <x v="7"/>
    <s v="31 May 1945"/>
    <x v="0"/>
    <s v="SOC 31.5.45 (Air Britain Serials)"/>
    <x v="4"/>
    <x v="3"/>
    <x v="1"/>
    <x v="1"/>
    <x v="2"/>
    <x v="1"/>
    <m/>
    <n v="5"/>
    <x v="44"/>
    <x v="1"/>
    <n v="1"/>
    <x v="0"/>
    <x v="34"/>
    <x v="0"/>
  </r>
  <r>
    <n v="1654"/>
    <s v="MM252"/>
    <x v="14"/>
    <s v="FE"/>
    <x v="3"/>
    <x v="0"/>
    <n v="31"/>
    <s v="May"/>
    <x v="7"/>
    <s v="31 May 1945"/>
    <x v="0"/>
    <s v="SOC 31.5.45 (Air Britain Serials)"/>
    <x v="4"/>
    <x v="3"/>
    <x v="1"/>
    <x v="1"/>
    <x v="2"/>
    <x v="1"/>
    <m/>
    <n v="5"/>
    <x v="44"/>
    <x v="0"/>
    <n v="1"/>
    <x v="0"/>
    <x v="91"/>
    <x v="0"/>
  </r>
  <r>
    <n v="4230"/>
    <s v="MM331"/>
    <x v="18"/>
    <s v="60 SAAF"/>
    <x v="1"/>
    <x v="0"/>
    <n v="31"/>
    <s v="May"/>
    <x v="7"/>
    <s v="31 May 1945"/>
    <x v="0"/>
    <s v="SOC 31.5.45 (Air Britain Serials)"/>
    <x v="4"/>
    <x v="3"/>
    <x v="1"/>
    <x v="1"/>
    <x v="2"/>
    <x v="1"/>
    <m/>
    <n v="5"/>
    <x v="44"/>
    <x v="1"/>
    <n v="1"/>
    <x v="0"/>
    <x v="34"/>
    <x v="0"/>
  </r>
  <r>
    <n v="2209"/>
    <s v="MM473"/>
    <x v="17"/>
    <s v="301FTU/ME"/>
    <x v="1"/>
    <x v="2"/>
    <n v="31"/>
    <s v="May"/>
    <x v="7"/>
    <s v="31 May 1945"/>
    <x v="0"/>
    <s v="SOC 31.5.45 (Air Britain Serials)"/>
    <x v="4"/>
    <x v="3"/>
    <x v="1"/>
    <x v="1"/>
    <x v="2"/>
    <x v="1"/>
    <m/>
    <n v="5"/>
    <x v="44"/>
    <x v="1"/>
    <n v="1"/>
    <x v="0"/>
    <x v="108"/>
    <x v="2"/>
  </r>
  <r>
    <n v="1102"/>
    <s v="NS826"/>
    <x v="12"/>
    <n v="605"/>
    <x v="0"/>
    <x v="16"/>
    <n v="31"/>
    <s v="May"/>
    <x v="7"/>
    <s v="31 May 1945"/>
    <x v="0"/>
    <s v="SOC 31.5.45 (Air Britain Serials)"/>
    <x v="4"/>
    <x v="3"/>
    <x v="1"/>
    <x v="1"/>
    <x v="2"/>
    <x v="1"/>
    <m/>
    <n v="5"/>
    <x v="44"/>
    <x v="1"/>
    <n v="1"/>
    <x v="0"/>
    <x v="22"/>
    <x v="0"/>
  </r>
  <r>
    <n v="5788"/>
    <s v="RF702"/>
    <x v="12"/>
    <n v="110"/>
    <x v="3"/>
    <x v="16"/>
    <n v="31"/>
    <s v="May"/>
    <x v="7"/>
    <s v="31 May 1945"/>
    <x v="0"/>
    <s v="Hit by flak nr Bilin and crashlanded Tennant strip 31.5.45 (Air Britain Serials)"/>
    <x v="1"/>
    <x v="1"/>
    <x v="1"/>
    <x v="1"/>
    <x v="1"/>
    <x v="1"/>
    <m/>
    <n v="5"/>
    <x v="44"/>
    <x v="0"/>
    <n v="1"/>
    <x v="0"/>
    <x v="143"/>
    <x v="3"/>
  </r>
  <r>
    <n v="4807"/>
    <s v="KA111"/>
    <x v="31"/>
    <m/>
    <x v="2"/>
    <x v="7"/>
    <n v="1"/>
    <s v="June"/>
    <x v="7"/>
    <d v="1945-06-01T00:00:00"/>
    <x v="0"/>
    <s v="RCAF (Air Britain Serials) First date: 21 February 1945 - Taken on strength by Western Air Command Used by No. 133 (F) Squadron at RCAF Station Patricia Bay, BC, in 1945 to chase Japanese fire balloons.  Coded &quot;P&quot;.  Category A damage at Patricia Bay on 1 June 1945.  To No. 3 Repair Depot same day for scrapping. last date: 17 July 1945 - Struck off, reduced to spares and produce. (Bill Walker)"/>
    <x v="2"/>
    <x v="2"/>
    <x v="33"/>
    <x v="1"/>
    <x v="2"/>
    <x v="1"/>
    <m/>
    <n v="6"/>
    <x v="45"/>
    <x v="1"/>
    <n v="0"/>
    <x v="1"/>
    <x v="17"/>
    <x v="1"/>
  </r>
  <r>
    <n v="1994"/>
    <s v="KA197"/>
    <x v="31"/>
    <s v="45 Gp"/>
    <x v="5"/>
    <x v="10"/>
    <n v="1"/>
    <s v="June"/>
    <x v="7"/>
    <s v="1 June 1945"/>
    <x v="0"/>
    <s v="Swung on take-off Reykjavik 1.6.45 DBF (Air Britain Serials)"/>
    <x v="2"/>
    <x v="2"/>
    <x v="33"/>
    <x v="1"/>
    <x v="2"/>
    <x v="1"/>
    <m/>
    <n v="6"/>
    <x v="45"/>
    <x v="1"/>
    <n v="0"/>
    <x v="1"/>
    <x v="81"/>
    <x v="1"/>
  </r>
  <r>
    <n v="2574"/>
    <s v="KB699"/>
    <x v="28"/>
    <s v="RN 794"/>
    <x v="0"/>
    <x v="18"/>
    <n v="1"/>
    <s v="June"/>
    <x v="7"/>
    <s v="1 June 1945"/>
    <x v="0"/>
    <s v="To RN 1.6.45 (Air Britain Serials)"/>
    <x v="5"/>
    <x v="3"/>
    <x v="1"/>
    <x v="1"/>
    <x v="2"/>
    <x v="1"/>
    <m/>
    <n v="6"/>
    <x v="45"/>
    <x v="1"/>
    <n v="0"/>
    <x v="1"/>
    <x v="177"/>
    <x v="1"/>
  </r>
  <r>
    <n v="1856"/>
    <s v="DZ262"/>
    <x v="2"/>
    <s v="8OTU/132OTU/143/13OTU"/>
    <x v="0"/>
    <x v="7"/>
    <n v="2"/>
    <s v="June"/>
    <x v="7"/>
    <s v="2 June 1945"/>
    <x v="0"/>
    <s v="SOC 2.6.45 (Air Britain Serials)"/>
    <x v="4"/>
    <x v="3"/>
    <x v="1"/>
    <x v="1"/>
    <x v="2"/>
    <x v="1"/>
    <m/>
    <n v="6"/>
    <x v="45"/>
    <x v="1"/>
    <n v="1"/>
    <x v="1"/>
    <x v="39"/>
    <x v="0"/>
  </r>
  <r>
    <n v="3552"/>
    <s v="HR617"/>
    <x v="12"/>
    <n v="84"/>
    <x v="3"/>
    <x v="16"/>
    <n v="2"/>
    <s v="June"/>
    <x v="7"/>
    <s v="2 June 1945"/>
    <x v="0"/>
    <s v="Swung on landing and u/c collapsed Chharra 2.6.45 DBR (Air Britain Serials)"/>
    <x v="2"/>
    <x v="3"/>
    <x v="23"/>
    <x v="1"/>
    <x v="2"/>
    <x v="1"/>
    <m/>
    <n v="6"/>
    <x v="45"/>
    <x v="0"/>
    <n v="1"/>
    <x v="0"/>
    <x v="146"/>
    <x v="3"/>
  </r>
  <r>
    <n v="3683"/>
    <s v="KA935"/>
    <x v="30"/>
    <s v="RN"/>
    <x v="0"/>
    <x v="18"/>
    <n v="2"/>
    <s v="June"/>
    <x v="7"/>
    <s v="2 June 1945"/>
    <x v="0"/>
    <s v="To RN 2.6.45 (Air Britain Serials)"/>
    <x v="5"/>
    <x v="3"/>
    <x v="1"/>
    <x v="1"/>
    <x v="2"/>
    <x v="1"/>
    <m/>
    <n v="6"/>
    <x v="45"/>
    <x v="1"/>
    <n v="0"/>
    <x v="1"/>
    <x v="64"/>
    <x v="1"/>
  </r>
  <r>
    <n v="595"/>
    <s v="DZ303"/>
    <x v="2"/>
    <s v="151/141/239/BSDU/54OTU"/>
    <x v="0"/>
    <x v="7"/>
    <n v="3"/>
    <s v="June"/>
    <x v="7"/>
    <s v="3 June 1945"/>
    <x v="0"/>
    <s v="SOC 3.6.45 (Air Britain Serials)"/>
    <x v="4"/>
    <x v="3"/>
    <x v="1"/>
    <x v="1"/>
    <x v="2"/>
    <x v="1"/>
    <m/>
    <n v="6"/>
    <x v="45"/>
    <x v="1"/>
    <n v="1"/>
    <x v="1"/>
    <x v="115"/>
    <x v="0"/>
  </r>
  <r>
    <n v="3252"/>
    <s v="DZ727"/>
    <x v="2"/>
    <s v="157/51OTU"/>
    <x v="0"/>
    <x v="7"/>
    <n v="4"/>
    <s v="June"/>
    <x v="7"/>
    <s v="4 June 1945"/>
    <x v="0"/>
    <s v="SOC 4.6.45 (Air Britain Serials) Some sources say &quot;12.04.1943 0815 Day Ranger 264 from Colerne or Trebelzue or Bradwell crashed after take off at Shepton Mallet (FCL). F/O AI Barge +, F/O AJ Matthews +,.&quot; however this appears to be confused with DD727."/>
    <x v="4"/>
    <x v="3"/>
    <x v="1"/>
    <x v="1"/>
    <x v="2"/>
    <x v="1"/>
    <m/>
    <n v="6"/>
    <x v="45"/>
    <x v="1"/>
    <n v="1"/>
    <x v="1"/>
    <x v="110"/>
    <x v="0"/>
  </r>
  <r>
    <n v="6082"/>
    <s v="HK308"/>
    <x v="2"/>
    <s v="219/25"/>
    <x v="0"/>
    <x v="2"/>
    <n v="4"/>
    <s v="June"/>
    <x v="7"/>
    <s v="4 June 1945"/>
    <x v="0"/>
    <s v="SOC 4.6.45 (Air Britain Serials)"/>
    <x v="4"/>
    <x v="3"/>
    <x v="1"/>
    <x v="1"/>
    <x v="2"/>
    <x v="1"/>
    <m/>
    <n v="6"/>
    <x v="45"/>
    <x v="1"/>
    <n v="1"/>
    <x v="0"/>
    <x v="14"/>
    <x v="2"/>
  </r>
  <r>
    <n v="4817"/>
    <s v="KB254"/>
    <x v="13"/>
    <m/>
    <x v="2"/>
    <x v="8"/>
    <n v="4"/>
    <s v="June"/>
    <x v="7"/>
    <s v="4 June 1945"/>
    <x v="0"/>
    <s v="Lost in Canada 4-6-1945, Mosquito from No. 7 O.T.U. went missing at 18:50 Zulu. P/O's P.M. Cook - 167967 and P/O F.E.W. Stevenson - 168399, but don't know their functions on board. (Henk Welting and Chris Charland) RCAF Accident Debert NS .45 (Air Britain Serials) COOK, Percy Molyneux - P/O - 167967 - RAFVR - Ottawa Memorial, Ontario, Canada. [ Mosquito B.XX - KB254 - 7 OTU ].  STEPHENSON, Frank Edward William - P/O - 168399 - RAFVR - Ottawa memorial, Ontario, Canada. [ Mosquito B.XX - KB254 - 7 OTU ]. (http://www.rafcommands.com/forum/showthread.php?18618-450604-Unaccounted-Airmen-04-06-1945)"/>
    <x v="2"/>
    <x v="2"/>
    <x v="43"/>
    <x v="1"/>
    <x v="2"/>
    <x v="1"/>
    <m/>
    <n v="6"/>
    <x v="45"/>
    <x v="1"/>
    <n v="1"/>
    <x v="0"/>
    <x v="17"/>
    <x v="1"/>
  </r>
  <r>
    <n v="5537"/>
    <s v="RF598"/>
    <x v="12"/>
    <n v="45"/>
    <x v="3"/>
    <x v="16"/>
    <n v="4"/>
    <s v="June"/>
    <x v="7"/>
    <s v="4 June 1945"/>
    <x v="0"/>
    <s v="Panel flew off in air and damaged tail 4.6.45 SOC on return as DBR (Air Britain Serials)"/>
    <x v="2"/>
    <x v="7"/>
    <x v="102"/>
    <x v="1"/>
    <x v="2"/>
    <x v="1"/>
    <m/>
    <n v="6"/>
    <x v="45"/>
    <x v="0"/>
    <n v="1"/>
    <x v="0"/>
    <x v="86"/>
    <x v="3"/>
  </r>
  <r>
    <n v="243"/>
    <s v="PF487"/>
    <x v="20"/>
    <s v="139/608"/>
    <x v="0"/>
    <x v="8"/>
    <n v="4"/>
    <s v="June"/>
    <x v="7"/>
    <s v="4 June 1945"/>
    <x v="1"/>
    <s v="04.06.1945 2313 Training 608 from Downham Market port engine lost power and force landed near Downham Market airfield (BCL). W/O FI Trezona ok. Engine lost power on takeoff and u/c raised to stop Downham Market 4.6.45 (Air Britain Serials) 04.06.45 608 Sqn. PF487 Aircraft was force landing at Downham Market aerodrome with engine failure, over-ran into a pit. Crew unhurt. (Mosquito Crash Log)"/>
    <x v="2"/>
    <x v="2"/>
    <x v="2"/>
    <x v="1"/>
    <x v="2"/>
    <x v="1"/>
    <m/>
    <n v="6"/>
    <x v="45"/>
    <x v="1"/>
    <n v="0"/>
    <x v="0"/>
    <x v="107"/>
    <x v="6"/>
  </r>
  <r>
    <n v="99"/>
    <s v="DD622"/>
    <x v="2"/>
    <s v="264/60OTU/456/239/1692 Flt/54OTU"/>
    <x v="0"/>
    <x v="7"/>
    <n v="5"/>
    <s v="June"/>
    <x v="7"/>
    <s v="5 June 1945"/>
    <x v="0"/>
    <s v="SOC 5.6.45 (Air Britain Serials)"/>
    <x v="4"/>
    <x v="3"/>
    <x v="1"/>
    <x v="1"/>
    <x v="2"/>
    <x v="1"/>
    <m/>
    <n v="6"/>
    <x v="45"/>
    <x v="1"/>
    <n v="1"/>
    <x v="1"/>
    <x v="115"/>
    <x v="0"/>
  </r>
  <r>
    <n v="1280"/>
    <s v="DD752"/>
    <x v="2"/>
    <s v="25/54OTU"/>
    <x v="0"/>
    <x v="7"/>
    <n v="5"/>
    <s v="June"/>
    <x v="7"/>
    <s v="5 June 1945"/>
    <x v="0"/>
    <s v="SOC 5.6.45 (Air Britain Serials)"/>
    <x v="4"/>
    <x v="3"/>
    <x v="1"/>
    <x v="1"/>
    <x v="2"/>
    <x v="1"/>
    <m/>
    <n v="6"/>
    <x v="45"/>
    <x v="1"/>
    <n v="1"/>
    <x v="1"/>
    <x v="115"/>
    <x v="0"/>
  </r>
  <r>
    <n v="420"/>
    <s v="HJ649"/>
    <x v="2"/>
    <s v="25/239/1692 Flt/54OTU"/>
    <x v="0"/>
    <x v="7"/>
    <n v="5"/>
    <s v="June"/>
    <x v="7"/>
    <s v="5 June 1945"/>
    <x v="0"/>
    <s v="SOC 5.6.45 (Air Britain Serials)"/>
    <x v="4"/>
    <x v="3"/>
    <x v="1"/>
    <x v="1"/>
    <x v="2"/>
    <x v="1"/>
    <m/>
    <n v="6"/>
    <x v="45"/>
    <x v="1"/>
    <n v="1"/>
    <x v="1"/>
    <x v="115"/>
    <x v="0"/>
  </r>
  <r>
    <n v="858"/>
    <s v="HJ917"/>
    <x v="2"/>
    <s v="410/169/141/239/BSDU/54OTU"/>
    <x v="0"/>
    <x v="7"/>
    <n v="5"/>
    <s v="June"/>
    <x v="7"/>
    <s v="5 June 1945"/>
    <x v="0"/>
    <s v="SOC 5.6.45 (Air Britain Serials)"/>
    <x v="4"/>
    <x v="3"/>
    <x v="1"/>
    <x v="1"/>
    <x v="2"/>
    <x v="1"/>
    <m/>
    <n v="6"/>
    <x v="45"/>
    <x v="1"/>
    <n v="1"/>
    <x v="1"/>
    <x v="115"/>
    <x v="2"/>
  </r>
  <r>
    <n v="5400"/>
    <s v="KA943"/>
    <x v="30"/>
    <s v="RN 772"/>
    <x v="0"/>
    <x v="18"/>
    <n v="5"/>
    <s v="June"/>
    <x v="7"/>
    <s v="5 June 1945"/>
    <x v="0"/>
    <s v="To RN 5.6.45 (Air Britain Serials)"/>
    <x v="5"/>
    <x v="3"/>
    <x v="1"/>
    <x v="1"/>
    <x v="2"/>
    <x v="1"/>
    <m/>
    <n v="6"/>
    <x v="45"/>
    <x v="1"/>
    <n v="0"/>
    <x v="1"/>
    <x v="169"/>
    <x v="1"/>
  </r>
  <r>
    <n v="7151"/>
    <s v="MM686"/>
    <x v="25"/>
    <s v="AAEE/410"/>
    <x v="0"/>
    <x v="18"/>
    <n v="5"/>
    <s v="June"/>
    <x v="7"/>
    <s v="5 June 1945"/>
    <x v="0"/>
    <s v="Training ceased at the beginning of June and the Squadron spent the next week making sight-seeing trips over the Ruhr to show the ground personnel something of the effect of Allied bombing in Germany. On one of these flights the perspect nose of W/O D.D. Paton's Mosquito suddenly shattered, sending fragments into one radiator. When the engine began to overheat, the pilot feathered the propeller and tried to carry on; but the second engine also overheated and the Mossie came down for a wheels-up landing in the first available field. (History of 410 Squadron) Radome shattered lost height and bellylanded nr Rheundt BZG 5.6.45 (Air Britain Serials)"/>
    <x v="2"/>
    <x v="2"/>
    <x v="102"/>
    <x v="1"/>
    <x v="2"/>
    <x v="1"/>
    <m/>
    <n v="6"/>
    <x v="45"/>
    <x v="1"/>
    <n v="1"/>
    <x v="1"/>
    <x v="19"/>
    <x v="2"/>
  </r>
  <r>
    <n v="21"/>
    <s v="W4076"/>
    <x v="2"/>
    <s v="AAEE/60OTU/141/169/239/1692 Flt/54OTU"/>
    <x v="0"/>
    <x v="7"/>
    <n v="5"/>
    <s v="June"/>
    <x v="7"/>
    <s v="5 June 1945"/>
    <x v="0"/>
    <s v="SOC 5.6.45 (Air Britain Serials)"/>
    <x v="4"/>
    <x v="3"/>
    <x v="1"/>
    <x v="1"/>
    <x v="2"/>
    <x v="1"/>
    <m/>
    <n v="6"/>
    <x v="45"/>
    <x v="1"/>
    <n v="1"/>
    <x v="1"/>
    <x v="115"/>
    <x v="0"/>
  </r>
  <r>
    <n v="4378"/>
    <s v="HJ759"/>
    <x v="6"/>
    <n v="27"/>
    <x v="3"/>
    <x v="16"/>
    <n v="7"/>
    <s v="June"/>
    <x v="7"/>
    <s v="7 June 1945"/>
    <x v="0"/>
    <s v="SOC 7.6.45 (Air Britain Serials)"/>
    <x v="4"/>
    <x v="3"/>
    <x v="1"/>
    <x v="1"/>
    <x v="2"/>
    <x v="1"/>
    <m/>
    <n v="6"/>
    <x v="45"/>
    <x v="0"/>
    <n v="1"/>
    <x v="0"/>
    <x v="26"/>
    <x v="0"/>
  </r>
  <r>
    <n v="612"/>
    <s v="HK232"/>
    <x v="2"/>
    <s v="Defford/DH/151/604/51OTU"/>
    <x v="0"/>
    <x v="7"/>
    <n v="7"/>
    <s v="June"/>
    <x v="7"/>
    <s v="7 June 1945"/>
    <x v="0"/>
    <s v="To 5255M 7.6.45 (Air Britain Serials)"/>
    <x v="4"/>
    <x v="3"/>
    <x v="1"/>
    <x v="1"/>
    <x v="2"/>
    <x v="1"/>
    <m/>
    <n v="6"/>
    <x v="45"/>
    <x v="1"/>
    <n v="1"/>
    <x v="1"/>
    <x v="110"/>
    <x v="2"/>
  </r>
  <r>
    <n v="3323"/>
    <s v="MT479"/>
    <x v="25"/>
    <s v="NA/416US/4FU"/>
    <x v="0"/>
    <x v="10"/>
    <n v="7"/>
    <s v="June"/>
    <x v="7"/>
    <s v="7 June 1945"/>
    <x v="0"/>
    <s v="Serial MT 479 Group 4 Ferry Unit. Crash vers 16 Heures suite à panne moteur, la tentative d'atterrissage de fortune échoue, l'avion heurte un arbre au lieu dît : Les Jeandeaux. Mission de convoyage vers l'Angleterre, avion affecté au 416 Night Fighter Squadron de la 12° Air Force (pris en charge pour l'occasion par la RAF). Le pilote, Brian Joseph Lincoln Armitage sera tué sur le coup, le second membre de l'équipage Sidney Baker sera éjecté. Grièvement brûlé, il sera sauvé par des gens du voisinage et soigné à l'hôpital de Charolles. (Source : Travaux de Mr Gilles Moreau témoignages et photographies - via http://www.histavia21.net/HISTAV2/SAONELOIRE.htm ) Engine cut lost height and bellylanded 60m NW of Lyons 7.6.45 DBF (Air Britain Serials)"/>
    <x v="2"/>
    <x v="2"/>
    <x v="2"/>
    <x v="1"/>
    <x v="2"/>
    <x v="1"/>
    <m/>
    <n v="6"/>
    <x v="45"/>
    <x v="1"/>
    <n v="1"/>
    <x v="1"/>
    <x v="130"/>
    <x v="2"/>
  </r>
  <r>
    <n v="4577"/>
    <s v="KA945"/>
    <x v="30"/>
    <s v="RN"/>
    <x v="0"/>
    <x v="2"/>
    <n v="8"/>
    <s v="June"/>
    <x v="7"/>
    <s v="8 June 1945"/>
    <x v="0"/>
    <s v="To RN 8.6.45 NFT (Air Britain Serials)"/>
    <x v="6"/>
    <x v="3"/>
    <x v="1"/>
    <x v="1"/>
    <x v="2"/>
    <x v="1"/>
    <m/>
    <n v="6"/>
    <x v="45"/>
    <x v="1"/>
    <n v="0"/>
    <x v="0"/>
    <x v="64"/>
    <x v="1"/>
  </r>
  <r>
    <n v="2957"/>
    <s v="KA950"/>
    <x v="30"/>
    <s v="RN 771"/>
    <x v="0"/>
    <x v="18"/>
    <n v="8"/>
    <s v="June"/>
    <x v="7"/>
    <s v="8 June 1945"/>
    <x v="0"/>
    <s v="To RN 8.6.45 NFT (Air Britain Serials)"/>
    <x v="6"/>
    <x v="3"/>
    <x v="1"/>
    <x v="1"/>
    <x v="2"/>
    <x v="1"/>
    <m/>
    <n v="6"/>
    <x v="45"/>
    <x v="1"/>
    <n v="0"/>
    <x v="1"/>
    <x v="178"/>
    <x v="1"/>
  </r>
  <r>
    <n v="6484"/>
    <s v="NT473"/>
    <x v="25"/>
    <n v="151"/>
    <x v="0"/>
    <x v="2"/>
    <n v="8"/>
    <s v="June"/>
    <x v="7"/>
    <s v="8 June 1945"/>
    <x v="0"/>
    <s v="08/06/1945 0010 hours de Havilland Mosquito NF Mark XXX NT473 of 151 Squadron based at RAF Predannack was returning to base on one engine. When the pilot mistook the form of a harbour for base reduced height and crashed into the ground in line with the runway 1½ miles from the airfield at Trenoon Farm, Grade Ruan 2 miles E of Mullion Police Station. The aircraft was burnt out and the crew of two were killed. (http://www.rafdavidstowmoor.org/pages/crash_log/crashlog45.htm) Engine cut flew into ground in cloud on approach 1 1/2m NE of Predannack 8.6.45 DBF (Air Britain Serials)"/>
    <x v="2"/>
    <x v="2"/>
    <x v="28"/>
    <x v="1"/>
    <x v="2"/>
    <x v="1"/>
    <m/>
    <n v="6"/>
    <x v="45"/>
    <x v="1"/>
    <n v="1"/>
    <x v="0"/>
    <x v="8"/>
    <x v="2"/>
  </r>
  <r>
    <n v="7128"/>
    <s v="PF502"/>
    <x v="20"/>
    <s v="692/608"/>
    <x v="0"/>
    <x v="8"/>
    <n v="8"/>
    <s v="June"/>
    <x v="7"/>
    <s v="8 June 1945"/>
    <x v="1"/>
    <s v="08.06.1945 2244 Training 608 from Downham Market on return swerved to starboard and crashed with high speed into building at Downham Market airfield 0114 (BCL). W/O JC Portway +, Sgt ES Stephen +, Portway buried in Wandsworth Cem, Stephen lies in Moston Rom Cath Cem Swung on approach and hit building Downham Market 8.6.45 (Air Britain Serials) 08.06.45 608 Sqn. PF502 Aircraft swung to starboard on landing at Downham Market aerodrome and hit building, killing crew. (Mosquito Crash Log)"/>
    <x v="2"/>
    <x v="2"/>
    <x v="23"/>
    <x v="1"/>
    <x v="2"/>
    <x v="1"/>
    <m/>
    <n v="6"/>
    <x v="45"/>
    <x v="1"/>
    <n v="0"/>
    <x v="0"/>
    <x v="107"/>
    <x v="6"/>
  </r>
  <r>
    <n v="2740"/>
    <s v="HX822"/>
    <x v="12"/>
    <s v="301FTU/27"/>
    <x v="3"/>
    <x v="16"/>
    <n v="9"/>
    <s v="June"/>
    <x v="7"/>
    <s v="9 June 1945"/>
    <x v="0"/>
    <s v="SOC 9.6.45 (Air Britain Serials)"/>
    <x v="4"/>
    <x v="3"/>
    <x v="1"/>
    <x v="1"/>
    <x v="2"/>
    <x v="1"/>
    <m/>
    <n v="6"/>
    <x v="45"/>
    <x v="0"/>
    <n v="1"/>
    <x v="0"/>
    <x v="26"/>
    <x v="0"/>
  </r>
  <r>
    <n v="5161"/>
    <s v="LR310"/>
    <x v="12"/>
    <s v="301FTU/27"/>
    <x v="3"/>
    <x v="16"/>
    <n v="9"/>
    <s v="June"/>
    <x v="7"/>
    <s v="9 June 1945"/>
    <x v="0"/>
    <s v="SOC 9.6.45 (Air Britain Serials)"/>
    <x v="4"/>
    <x v="3"/>
    <x v="1"/>
    <x v="1"/>
    <x v="2"/>
    <x v="1"/>
    <m/>
    <n v="6"/>
    <x v="45"/>
    <x v="0"/>
    <n v="1"/>
    <x v="0"/>
    <x v="26"/>
    <x v="0"/>
  </r>
  <r>
    <n v="6730"/>
    <s v="MM339"/>
    <x v="18"/>
    <n v="684"/>
    <x v="3"/>
    <x v="0"/>
    <n v="9"/>
    <s v="June"/>
    <x v="7"/>
    <s v="9 June 1945"/>
    <x v="0"/>
    <s v="SOC 9.6.45 (Air Britain Serials)"/>
    <x v="4"/>
    <x v="3"/>
    <x v="1"/>
    <x v="1"/>
    <x v="2"/>
    <x v="1"/>
    <m/>
    <n v="6"/>
    <x v="45"/>
    <x v="0"/>
    <n v="1"/>
    <x v="0"/>
    <x v="50"/>
    <x v="0"/>
  </r>
  <r>
    <n v="7212"/>
    <s v="PF440"/>
    <x v="20"/>
    <s v="571/128"/>
    <x v="0"/>
    <x v="8"/>
    <n v="9"/>
    <s v="June"/>
    <x v="7"/>
    <s v="9 June 1945"/>
    <x v="0"/>
    <s v="09.06.1945 0929 Training 128 from Wyton crash landed beyond Upwood airfield runway 0950 (BCL). F/O AH Reynolds ok, airframe relegated to training purposes with serial 5304M on 07.07.45. Overshot landing and u/c leg collapsed Upwood 9.6.45 to 5304M 7.7.45 (Air Britain Serials)"/>
    <x v="2"/>
    <x v="2"/>
    <x v="6"/>
    <x v="1"/>
    <x v="2"/>
    <x v="1"/>
    <m/>
    <n v="7"/>
    <x v="45"/>
    <x v="1"/>
    <n v="0"/>
    <x v="0"/>
    <x v="112"/>
    <x v="6"/>
  </r>
  <r>
    <n v="1485"/>
    <s v="KA237"/>
    <x v="31"/>
    <s v="45 Gp"/>
    <x v="5"/>
    <x v="10"/>
    <n v="10"/>
    <s v="June"/>
    <x v="7"/>
    <s v="10 June 1945"/>
    <x v="0"/>
    <s v="On the 10th of June, 1945, de Havilland Mosquito F.B. Mk. 26 s/n KA237, went missing somewhere between Goose Bay, Labrador and Bluie West I, Greenland (BW I) while being ferried to Europe. The Canadian-civilan crew consisted of the Pilot, Mr. Howrad Stanley Wright and his Radio Operator/Navigator, Mr. James Douglas Woodyard. (Chris Charland) Thirtyseven aircraft searched for a Mosquito aircraft missing from Eastern Air Command, possibly from Station Greenwood, on June 11, 1944 without success. (http://www.cahs.ca/chapters/pei/news/2007-03_PEI_March.pdf) Missing on ferry flight Goose Bay-Bluie West One 10.6.45 (Air Britain Serials)"/>
    <x v="2"/>
    <x v="2"/>
    <x v="43"/>
    <x v="1"/>
    <x v="2"/>
    <x v="1"/>
    <m/>
    <n v="6"/>
    <x v="45"/>
    <x v="1"/>
    <n v="0"/>
    <x v="1"/>
    <x v="81"/>
    <x v="1"/>
  </r>
  <r>
    <n v="252"/>
    <s v="KB454"/>
    <x v="28"/>
    <s v="142/162"/>
    <x v="0"/>
    <x v="8"/>
    <n v="11"/>
    <s v="June"/>
    <x v="7"/>
    <s v="11 June 1945"/>
    <x v="0"/>
    <s v="Engine cut on take-off crashed at Coxmoor Hants. 11.6.45 (Air Britain Serials) 11.06.45 162 Sqn. KB454 Following engine failure, pilot lost control and aircraft broke up in the air, crashing at Coxmoor, near Fleet, Hampshire, killing crew. (Mosquito Crash Log)"/>
    <x v="2"/>
    <x v="2"/>
    <x v="2"/>
    <x v="1"/>
    <x v="2"/>
    <x v="1"/>
    <m/>
    <n v="6"/>
    <x v="45"/>
    <x v="1"/>
    <n v="1"/>
    <x v="0"/>
    <x v="134"/>
    <x v="1"/>
  </r>
  <r>
    <n v="3757"/>
    <s v="NS530"/>
    <x v="18"/>
    <n v="680"/>
    <x v="3"/>
    <x v="0"/>
    <n v="11"/>
    <s v="June"/>
    <x v="7"/>
    <s v="11 June 1945"/>
    <x v="0"/>
    <s v="Swung on take-off and u/c collapsed Teheran 11.6.45 DBR (Air Britain Serials)"/>
    <x v="2"/>
    <x v="2"/>
    <x v="33"/>
    <x v="1"/>
    <x v="2"/>
    <x v="1"/>
    <m/>
    <n v="6"/>
    <x v="45"/>
    <x v="1"/>
    <n v="1"/>
    <x v="0"/>
    <x v="78"/>
    <x v="0"/>
  </r>
  <r>
    <n v="1480"/>
    <s v="PZ437"/>
    <x v="12"/>
    <s v="23/RN"/>
    <x v="0"/>
    <x v="18"/>
    <n v="11"/>
    <s v="June"/>
    <x v="7"/>
    <s v="11 June 1945"/>
    <x v="0"/>
    <s v="To RN 11.6.45 (Air Britain Serials) Also: F/L Gagnon and F/O Harris were detailed for an Anti-Flak patrol of Elbe River and Ludwigslust area. On the outward journey the CSU became u/s causing vibration of starboard engine, which developed excessively, so course was set for base. Eventually the engine failed completely. Great difficulty was found in maintaining height and at 4000 ft fuel tanks were jettisoned but only starboard drop tank released. Port engine started cutting 90 miles from English coast. This (trying to drop port tank) was repeated four time and 10 miles from the coast fuel tank unexpectedly jettisoned. R/T was very weak and communication to Coltishall was made through GOODCHILD 37 whose timely aid was very much appreciated. The Mosquito, on one engine, belly landed at Base (Cat. AC) and we are pleased to record that  the crew were unhurt. (https://forgottenhobby.wordpress.com/2015/01/01/yp-o/)"/>
    <x v="5"/>
    <x v="3"/>
    <x v="1"/>
    <x v="1"/>
    <x v="2"/>
    <x v="1"/>
    <m/>
    <n v="6"/>
    <x v="45"/>
    <x v="1"/>
    <n v="1"/>
    <x v="1"/>
    <x v="64"/>
    <x v="0"/>
  </r>
  <r>
    <n v="521"/>
    <s v="A52-2"/>
    <x v="26"/>
    <s v="1APU/1PRU"/>
    <x v="7"/>
    <x v="0"/>
    <n v="12"/>
    <s v="June"/>
    <x v="7"/>
    <s v="12 June 1945"/>
    <x v="0"/>
    <s v="08.1945 Received severe damage on wing leading edge due to hailstorm, converted to components. unknown location (MIAS). No 1 PRU RAAF, no further info Built as F.B.40. Delivered during April 1944. Final disposition: converted to components, August 1945. (Beaufort, Beaufighter and Mosquito in Australian Service, Stewart Wilson, 1990) 04/04/44 2 AP. Converted to PR and was the prototype Australian built solid-nose PR40 of which six were built (A52-2,4,6,7,9 and 26). 26/05/44 1 APU for direction finding loop to be calibrated. The RAF status cards notes ‘not to be held at APU for longer than one day. Required urgently for operations NWA’ (North West Australia). 29/05/44 1 PRU Coomalie Creek NT. Flew nine PR missions during August. On 25/06/45 Pilot FOFF Ken Boss-Walker suffered an engine failure over Sourabaya NEI (Netherlands East Indies) and flew the 10.5 hour return trip to Australia of 1450km on one engine. Presumably, this is the rationale of the name of ‘Old Faithful’ painted on the port nose along with thirty-eight mission marks (Photo: Pentland Vol2 P.100). The AWM has a photo P002448.075 which shows A52-2 landing at Broome WA after this flight. It captions the crew (FOFF Ken Boss-Walker and Nav POFF Jeff Love) as also having been the first to complete an operational flight in a RAAF Mosquito to Ambon on 01/06/44. A52-2 was also detached to Leyte in the Philippines where it suffered hail damaged to the wing leading edges (Wilson p.184). 23/08/44 14 ARD for repairs. 02/09/44 1 PRU. 09/09/44 1 PRU disbanded and absorbed into 87 Sqd. 04/02/45 2 AD. 27/02/45 De Havilland factory for inspection of mainplane. 12/06/45 Converted to components. (http://www.adf-serials.com/2a52.shtml) Rtp after mainplane inspection 12.06.45 (Air Britain Serials)"/>
    <x v="4"/>
    <x v="3"/>
    <x v="1"/>
    <x v="1"/>
    <x v="2"/>
    <x v="1"/>
    <m/>
    <n v="6"/>
    <x v="45"/>
    <x v="0"/>
    <n v="1"/>
    <x v="0"/>
    <x v="0"/>
    <x v="5"/>
  </r>
  <r>
    <n v="655"/>
    <s v="DK330"/>
    <x v="4"/>
    <s v="105/139/BDU/16OTU"/>
    <x v="0"/>
    <x v="7"/>
    <n v="12"/>
    <s v="June"/>
    <x v="7"/>
    <s v="12 June 1945"/>
    <x v="0"/>
    <s v="SOC 12.6.45 (Air Britain Serials)"/>
    <x v="4"/>
    <x v="3"/>
    <x v="1"/>
    <x v="1"/>
    <x v="2"/>
    <x v="1"/>
    <m/>
    <n v="6"/>
    <x v="45"/>
    <x v="1"/>
    <n v="1"/>
    <x v="1"/>
    <x v="140"/>
    <x v="0"/>
  </r>
  <r>
    <n v="238"/>
    <s v="DZ344"/>
    <x v="4"/>
    <s v="1655MTU/627/692/627/2 Gp CS/21/140 Wg"/>
    <x v="0"/>
    <x v="1"/>
    <n v="12"/>
    <s v="June"/>
    <x v="7"/>
    <s v="12 June 1945"/>
    <x v="0"/>
    <s v="&quot;E&quot; DZ344 too close to Oakington's turf for comfort. This aircraft was originally with 1655 MTU: it came to 627 Squadron in March '44, carried out eight operational sorties before ground looping: declaRED Cat. B., it was rebuilt, served with 692 Squadron and then returned to 627; Later attached to 2 Group and SOC 12-6-45. (http://www.627squadron.co.uk/album.html) SOC 12.6.45 (Air Britain Serials)"/>
    <x v="4"/>
    <x v="3"/>
    <x v="1"/>
    <x v="1"/>
    <x v="2"/>
    <x v="1"/>
    <m/>
    <n v="6"/>
    <x v="45"/>
    <x v="1"/>
    <n v="1"/>
    <x v="1"/>
    <x v="179"/>
    <x v="0"/>
  </r>
  <r>
    <n v="6475"/>
    <s v="KB200"/>
    <x v="13"/>
    <n v="139"/>
    <x v="0"/>
    <x v="8"/>
    <n v="12"/>
    <s v="June"/>
    <x v="7"/>
    <s v="12 June 1945"/>
    <x v="0"/>
    <s v="Chorley Vol.7 page 343 has KB200 of &quot;16 OTU&quot; lost &quot;12&quot;-6-1945. Training Preston Capes bombing range, Oxfordshire. Got lost and crashlanded on the Dutch Frisian island Terschelling. F/Lt (Pilot) K.L. KLINKER and his navigator (name not known) were both seriously injured. (Henk Welting) Missing (Berlin) 12.6.44 (Air Britain Serials)"/>
    <x v="2"/>
    <x v="2"/>
    <x v="28"/>
    <x v="1"/>
    <x v="2"/>
    <x v="1"/>
    <m/>
    <n v="6"/>
    <x v="45"/>
    <x v="1"/>
    <n v="1"/>
    <x v="0"/>
    <x v="15"/>
    <x v="1"/>
  </r>
  <r>
    <n v="4822"/>
    <s v="NS694"/>
    <x v="18"/>
    <m/>
    <x v="7"/>
    <x v="0"/>
    <n v="12"/>
    <s v="June"/>
    <x v="7"/>
    <s v="12 June 1945"/>
    <x v="0"/>
    <s v="06.1945 87 force landed and written off on North Keeling, (Cocos) Keeling island, Northern Territories, Timorsea (MIAS). To RAAF as A52-606. F/L R.H. Longsford DFC and F/O T.J. Tozer both OK (National Archives of Australia) To RAAF 8.11.44 as A52-606 87 Sqn Belly Landed North Keeling Island 12.06.45 (Air Britain Serials)"/>
    <x v="2"/>
    <x v="2"/>
    <x v="75"/>
    <x v="1"/>
    <x v="2"/>
    <x v="1"/>
    <m/>
    <n v="6"/>
    <x v="45"/>
    <x v="1"/>
    <n v="1"/>
    <x v="0"/>
    <x v="147"/>
    <x v="0"/>
  </r>
  <r>
    <n v="476"/>
    <s v="DD663"/>
    <x v="2"/>
    <s v="151/307/141/BSDU/54OTU"/>
    <x v="0"/>
    <x v="7"/>
    <n v="13"/>
    <s v="June"/>
    <x v="7"/>
    <s v="13 June 1945"/>
    <x v="0"/>
    <s v="SOC 13.6.45 (Air Britain Serials)"/>
    <x v="4"/>
    <x v="3"/>
    <x v="1"/>
    <x v="1"/>
    <x v="2"/>
    <x v="1"/>
    <m/>
    <n v="6"/>
    <x v="45"/>
    <x v="1"/>
    <n v="1"/>
    <x v="1"/>
    <x v="115"/>
    <x v="0"/>
  </r>
  <r>
    <n v="321"/>
    <s v="DZ241"/>
    <x v="2"/>
    <s v="151/141/169/141/1692 Flt/54OTU"/>
    <x v="0"/>
    <x v="7"/>
    <n v="13"/>
    <s v="June"/>
    <x v="7"/>
    <s v="13 June 1945"/>
    <x v="0"/>
    <s v="SOC 13.6.45 (Air Britain Serials)"/>
    <x v="4"/>
    <x v="3"/>
    <x v="1"/>
    <x v="1"/>
    <x v="2"/>
    <x v="1"/>
    <m/>
    <n v="6"/>
    <x v="45"/>
    <x v="1"/>
    <n v="1"/>
    <x v="1"/>
    <x v="115"/>
    <x v="0"/>
  </r>
  <r>
    <n v="249"/>
    <s v="DZ293"/>
    <x v="2"/>
    <s v="456/FIU/54OTU/FIU/54OTU"/>
    <x v="0"/>
    <x v="7"/>
    <n v="13"/>
    <s v="June"/>
    <x v="7"/>
    <s v="13 June 1945"/>
    <x v="0"/>
    <s v="SOC 13.6.45 (Air Britain Serials)"/>
    <x v="4"/>
    <x v="3"/>
    <x v="1"/>
    <x v="1"/>
    <x v="2"/>
    <x v="1"/>
    <m/>
    <n v="6"/>
    <x v="45"/>
    <x v="1"/>
    <n v="1"/>
    <x v="1"/>
    <x v="115"/>
    <x v="0"/>
  </r>
  <r>
    <n v="870"/>
    <s v="DZ297"/>
    <x v="2"/>
    <s v="456/141/239/1692 Flt/54OTU"/>
    <x v="0"/>
    <x v="7"/>
    <n v="13"/>
    <s v="June"/>
    <x v="7"/>
    <s v="13 June 1945"/>
    <x v="0"/>
    <s v="SOC 13.6.45 (Air Britain Serials) Had to force-land with engine failure on 20 Feb 43 (456 Sqn ORB)."/>
    <x v="4"/>
    <x v="3"/>
    <x v="1"/>
    <x v="1"/>
    <x v="2"/>
    <x v="1"/>
    <m/>
    <n v="6"/>
    <x v="45"/>
    <x v="1"/>
    <n v="1"/>
    <x v="1"/>
    <x v="115"/>
    <x v="0"/>
  </r>
  <r>
    <n v="766"/>
    <s v="DZ307"/>
    <x v="2"/>
    <s v="456/157/60OTU/13OTU"/>
    <x v="0"/>
    <x v="7"/>
    <n v="13"/>
    <s v="June"/>
    <x v="7"/>
    <s v="13 June 1945"/>
    <x v="0"/>
    <s v="Crashed in forced landing East Ilsley Berks 13.6.45 (Air Britain Serials)"/>
    <x v="2"/>
    <x v="2"/>
    <x v="75"/>
    <x v="1"/>
    <x v="2"/>
    <x v="1"/>
    <m/>
    <n v="6"/>
    <x v="45"/>
    <x v="1"/>
    <n v="1"/>
    <x v="1"/>
    <x v="39"/>
    <x v="0"/>
  </r>
  <r>
    <n v="2169"/>
    <s v="HJ737"/>
    <x v="6"/>
    <s v="23/FE"/>
    <x v="3"/>
    <x v="16"/>
    <n v="13"/>
    <s v="June"/>
    <x v="7"/>
    <s v="13 June 1945"/>
    <x v="0"/>
    <s v="SOC 13.6.45 (Air Britain Serials)"/>
    <x v="4"/>
    <x v="3"/>
    <x v="1"/>
    <x v="1"/>
    <x v="2"/>
    <x v="1"/>
    <m/>
    <n v="6"/>
    <x v="45"/>
    <x v="1"/>
    <n v="1"/>
    <x v="0"/>
    <x v="91"/>
    <x v="0"/>
  </r>
  <r>
    <n v="7342"/>
    <s v="HK526"/>
    <x v="17"/>
    <s v="604/96/604"/>
    <x v="0"/>
    <x v="2"/>
    <n v="13"/>
    <s v="June"/>
    <x v="7"/>
    <s v="13 June 1945"/>
    <x v="0"/>
    <s v="SOC 13.6.45 (Air Britain Serials)"/>
    <x v="4"/>
    <x v="3"/>
    <x v="1"/>
    <x v="1"/>
    <x v="2"/>
    <x v="1"/>
    <m/>
    <n v="6"/>
    <x v="45"/>
    <x v="1"/>
    <n v="1"/>
    <x v="0"/>
    <x v="77"/>
    <x v="2"/>
  </r>
  <r>
    <n v="547"/>
    <s v="HP969"/>
    <x v="12"/>
    <s v="1FU/45"/>
    <x v="3"/>
    <x v="16"/>
    <n v="13"/>
    <s v="June"/>
    <x v="7"/>
    <s v="13 June 1945"/>
    <x v="0"/>
    <s v="SOC 13.6.45 (Air Britain Serials)"/>
    <x v="4"/>
    <x v="3"/>
    <x v="1"/>
    <x v="1"/>
    <x v="2"/>
    <x v="1"/>
    <m/>
    <n v="6"/>
    <x v="45"/>
    <x v="0"/>
    <n v="1"/>
    <x v="0"/>
    <x v="86"/>
    <x v="3"/>
  </r>
  <r>
    <n v="4062"/>
    <s v="HR123"/>
    <x v="12"/>
    <s v="1FU/FE"/>
    <x v="3"/>
    <x v="16"/>
    <n v="13"/>
    <s v="June"/>
    <x v="7"/>
    <s v="13 June 1945"/>
    <x v="0"/>
    <s v="SOC 13.6.45 (Air Britain Serials)"/>
    <x v="4"/>
    <x v="3"/>
    <x v="1"/>
    <x v="1"/>
    <x v="2"/>
    <x v="1"/>
    <m/>
    <n v="6"/>
    <x v="45"/>
    <x v="0"/>
    <n v="1"/>
    <x v="0"/>
    <x v="91"/>
    <x v="3"/>
  </r>
  <r>
    <n v="3050"/>
    <s v="HR372"/>
    <x v="12"/>
    <s v="47/45"/>
    <x v="3"/>
    <x v="16"/>
    <n v="13"/>
    <s v="June"/>
    <x v="7"/>
    <s v="13 June 1945"/>
    <x v="0"/>
    <s v="Hit wires and crashed 35m N of St.Thomas Mount 13.6.45 (Air Britain Serials)  MH - Could this be 406099 F/Lt WJ McKerracher DFM lost in a 45 Squadron Mosquito accident 13 May (sic) 1945 (http://users.cyberone.com.au/clardo/jb_keeping.html)? MH - May also have been COOK  G  1569006, TONKS  GJ  151120"/>
    <x v="2"/>
    <x v="3"/>
    <x v="53"/>
    <x v="1"/>
    <x v="2"/>
    <x v="1"/>
    <m/>
    <n v="6"/>
    <x v="45"/>
    <x v="0"/>
    <n v="1"/>
    <x v="0"/>
    <x v="86"/>
    <x v="3"/>
  </r>
  <r>
    <n v="1429"/>
    <s v="KA953"/>
    <x v="30"/>
    <s v="RN"/>
    <x v="0"/>
    <x v="18"/>
    <n v="13"/>
    <s v="June"/>
    <x v="7"/>
    <s v="13 June 1945"/>
    <x v="0"/>
    <s v="To RN 13.6.45 NFT (Air Britain Serials)"/>
    <x v="6"/>
    <x v="3"/>
    <x v="1"/>
    <x v="1"/>
    <x v="2"/>
    <x v="1"/>
    <m/>
    <n v="6"/>
    <x v="45"/>
    <x v="1"/>
    <n v="0"/>
    <x v="1"/>
    <x v="64"/>
    <x v="1"/>
  </r>
  <r>
    <n v="2876"/>
    <s v="MM304"/>
    <x v="18"/>
    <n v="140"/>
    <x v="0"/>
    <x v="0"/>
    <n v="13"/>
    <s v="June"/>
    <x v="7"/>
    <s v="13 June 1945"/>
    <x v="0"/>
    <s v="Swung to avoid cyclist on runway and u/c collapsed Eindhoven 13.6.45 (Air Britain Serials)"/>
    <x v="2"/>
    <x v="2"/>
    <x v="164"/>
    <x v="1"/>
    <x v="2"/>
    <x v="1"/>
    <m/>
    <n v="6"/>
    <x v="45"/>
    <x v="1"/>
    <n v="1"/>
    <x v="0"/>
    <x v="56"/>
    <x v="0"/>
  </r>
  <r>
    <n v="1399"/>
    <s v="NS653"/>
    <x v="18"/>
    <s v="60 SAAF"/>
    <x v="1"/>
    <x v="0"/>
    <n v="13"/>
    <s v="June"/>
    <x v="7"/>
    <s v="13 June 1945"/>
    <x v="0"/>
    <s v="Engine cut lost height on overshoot and crashlanded 1/2m E of San Severo 13.6.45 (Air Britain Serials)"/>
    <x v="2"/>
    <x v="2"/>
    <x v="2"/>
    <x v="1"/>
    <x v="2"/>
    <x v="1"/>
    <m/>
    <n v="6"/>
    <x v="45"/>
    <x v="1"/>
    <n v="1"/>
    <x v="0"/>
    <x v="34"/>
    <x v="0"/>
  </r>
  <r>
    <n v="2818"/>
    <s v="NT549"/>
    <x v="25"/>
    <n v="406"/>
    <x v="0"/>
    <x v="2"/>
    <n v="13"/>
    <s v="June"/>
    <x v="7"/>
    <s v="13 June 1945"/>
    <x v="0"/>
    <s v="Engine cut on take-off and u/c raised to stop Manston 13.6.45 (Air Britain Serials) 13.06.45 406 Sqn. NT549 Following engine failure on take-off at Manston aerodrome, aircraft crashed. Crew unhurt. (Mosquito Crash Log)"/>
    <x v="2"/>
    <x v="2"/>
    <x v="2"/>
    <x v="1"/>
    <x v="2"/>
    <x v="1"/>
    <m/>
    <n v="6"/>
    <x v="45"/>
    <x v="1"/>
    <n v="1"/>
    <x v="0"/>
    <x v="94"/>
    <x v="2"/>
  </r>
  <r>
    <n v="2060"/>
    <s v="W4092"/>
    <x v="2"/>
    <s v="157/239/1692 Flt/54OTU"/>
    <x v="0"/>
    <x v="7"/>
    <n v="13"/>
    <s v="June"/>
    <x v="7"/>
    <s v="13 June 1945"/>
    <x v="0"/>
    <s v="ROYAL AIR FORCE FIGHTER COMMAND, 1939-1945. De Havilland Mosquito NF Mark II, W4092 'RS-T', of No. 157 Squadron RAF based at Predannack, Cornwall, is inspected by American airmen while visiting the 8th USAAF base at Bassingbourn, Cambridgeshire.(IWM Photo HU 93019) SOC 13.6.45 (Air Britain Serials)"/>
    <x v="4"/>
    <x v="3"/>
    <x v="1"/>
    <x v="1"/>
    <x v="2"/>
    <x v="1"/>
    <m/>
    <n v="6"/>
    <x v="45"/>
    <x v="1"/>
    <n v="1"/>
    <x v="1"/>
    <x v="115"/>
    <x v="0"/>
  </r>
  <r>
    <n v="1444"/>
    <s v="A52-1"/>
    <x v="24"/>
    <s v="1APU"/>
    <x v="7"/>
    <x v="1"/>
    <n v="14"/>
    <s v="June"/>
    <x v="7"/>
    <s v="14 June 1945"/>
    <x v="0"/>
    <s v="Built as F.B.40. Delivered during March 1944. First Australian-built Mosquito, first flight 23 July 1943. Final disposition: airbottle exploded at Laverton, Victoria. Converted to components, June 1944. (Beaufort, Beaufighter and Mosquito in Australian Service, Stewart Wilson, 1990) 14.06.1944 air bottle exploded, converted to components. at Laverton airfield, Victoria (MIAS). First australian built, first flight 23.07.43 /07/43First Australian built Mosquito to fly and due to teething troubles it was the only Australian built Mosquito to fly during 1943 (Wilson p.161). Pilot WCDR Gibson Lee. 05/03/44 2 AP. 05/03/44 1 APU. 14/06/44 Oxygen bottles exploded whilst being refilled at Laverton and aircraft was destroyed. 10/07/44 De Havilland factory for conversion to components. Photo of A52-1 in what appears overall silver at http://home.st.net.au/~dunn/raaf/87prs06.jpg (http://www.adf-serials.com/2a52.shtml) Compressed air cylinder burst wrecking fuselage 14.06.45 Laverton VIC (Air Britain Serials)"/>
    <x v="2"/>
    <x v="2"/>
    <x v="83"/>
    <x v="1"/>
    <x v="2"/>
    <x v="1"/>
    <m/>
    <n v="6"/>
    <x v="45"/>
    <x v="0"/>
    <n v="1"/>
    <x v="1"/>
    <x v="180"/>
    <x v="5"/>
  </r>
  <r>
    <n v="3427"/>
    <s v="A52-69"/>
    <x v="24"/>
    <s v="5OTU"/>
    <x v="7"/>
    <x v="7"/>
    <n v="14"/>
    <s v="June"/>
    <x v="7"/>
    <s v="14 June 1945"/>
    <x v="0"/>
    <s v="06.1945 5 OTU take off accident, converted to components. at Williamstown airfield, New South Wales (MIAS). Built as F.B.40. Delivered during March 1945. Final disposition: converted to components after takeoff accident at Williamtown, New South Wales, June 1945. (Beaufort, Beaufighter and Mosquito in Australian Service, Stewart Wilson, 1990) Swung on takeoff and ground looped Williamtown NSW 14.06.45 (Air Britain Serials)"/>
    <x v="2"/>
    <x v="2"/>
    <x v="33"/>
    <x v="1"/>
    <x v="2"/>
    <x v="1"/>
    <m/>
    <n v="6"/>
    <x v="45"/>
    <x v="1"/>
    <n v="0"/>
    <x v="1"/>
    <x v="124"/>
    <x v="5"/>
  </r>
  <r>
    <n v="592"/>
    <s v="HK510"/>
    <x v="17"/>
    <s v="304FTU/256"/>
    <x v="1"/>
    <x v="2"/>
    <n v="14"/>
    <s v="June"/>
    <x v="7"/>
    <s v="14 June 1945"/>
    <x v="0"/>
    <s v="SOC 14.6.45 (Air Britain Serials)"/>
    <x v="4"/>
    <x v="3"/>
    <x v="1"/>
    <x v="1"/>
    <x v="2"/>
    <x v="1"/>
    <m/>
    <n v="6"/>
    <x v="45"/>
    <x v="1"/>
    <n v="1"/>
    <x v="0"/>
    <x v="32"/>
    <x v="2"/>
  </r>
  <r>
    <n v="5583"/>
    <s v="PF518"/>
    <x v="20"/>
    <n v="105"/>
    <x v="0"/>
    <x v="8"/>
    <n v="14"/>
    <s v="June"/>
    <x v="7"/>
    <s v="14 June 1945"/>
    <x v="0"/>
    <s v="14.06.1945 0945 Training, SBA and single engine flying 105 from Bourn crash landed due to engine failure. 1 mile S Bourn airfield 1025 (BCL). S/L NF Hilgard ok. Lost height on single-engined approach and bellylanded 1m SW of Bourn 14.6.45 (Air Britain Serials) 14.06.45 105 Sqn. PF518 Force landed one mile south of Bourn aerodrome after engine failure. (Mosquito Crash Log)"/>
    <x v="2"/>
    <x v="2"/>
    <x v="2"/>
    <x v="1"/>
    <x v="2"/>
    <x v="1"/>
    <m/>
    <n v="6"/>
    <x v="45"/>
    <x v="1"/>
    <n v="0"/>
    <x v="0"/>
    <x v="4"/>
    <x v="6"/>
  </r>
  <r>
    <n v="7527"/>
    <s v="HR452"/>
    <x v="12"/>
    <s v="1FU/1672CU"/>
    <x v="3"/>
    <x v="7"/>
    <n v="15"/>
    <s v="June"/>
    <x v="7"/>
    <s v="15 June 1945"/>
    <x v="0"/>
    <s v="Swung on landing and u/c collapsed Yelahanka 15.6.45 (Air Britain Serials)"/>
    <x v="2"/>
    <x v="2"/>
    <x v="23"/>
    <x v="1"/>
    <x v="2"/>
    <x v="1"/>
    <m/>
    <n v="6"/>
    <x v="45"/>
    <x v="1"/>
    <n v="1"/>
    <x v="1"/>
    <x v="117"/>
    <x v="3"/>
  </r>
  <r>
    <n v="1919"/>
    <s v="KA960"/>
    <x v="30"/>
    <s v="RN"/>
    <x v="0"/>
    <x v="18"/>
    <n v="15"/>
    <s v="June"/>
    <x v="7"/>
    <s v="15 June 1945"/>
    <x v="0"/>
    <s v="To RN 15.6.45 NFT (Air Britain Serials)"/>
    <x v="6"/>
    <x v="3"/>
    <x v="1"/>
    <x v="1"/>
    <x v="2"/>
    <x v="1"/>
    <m/>
    <n v="6"/>
    <x v="45"/>
    <x v="1"/>
    <n v="0"/>
    <x v="1"/>
    <x v="64"/>
    <x v="1"/>
  </r>
  <r>
    <n v="3425"/>
    <s v="KA961"/>
    <x v="30"/>
    <s v="RN"/>
    <x v="0"/>
    <x v="18"/>
    <n v="15"/>
    <s v="June"/>
    <x v="7"/>
    <s v="15 June 1945"/>
    <x v="0"/>
    <s v="To RN 15.6.45 NFT (Air Britain Serials)"/>
    <x v="6"/>
    <x v="3"/>
    <x v="1"/>
    <x v="1"/>
    <x v="2"/>
    <x v="1"/>
    <m/>
    <n v="6"/>
    <x v="45"/>
    <x v="1"/>
    <n v="0"/>
    <x v="1"/>
    <x v="64"/>
    <x v="1"/>
  </r>
  <r>
    <n v="4091"/>
    <s v="KA962"/>
    <x v="30"/>
    <s v="RN 762"/>
    <x v="0"/>
    <x v="18"/>
    <n v="15"/>
    <s v="June"/>
    <x v="7"/>
    <s v="15 June 1945"/>
    <x v="0"/>
    <s v="To RN 15.6.45 (Air Britain Serials)"/>
    <x v="5"/>
    <x v="3"/>
    <x v="1"/>
    <x v="1"/>
    <x v="2"/>
    <x v="1"/>
    <m/>
    <n v="6"/>
    <x v="45"/>
    <x v="1"/>
    <n v="0"/>
    <x v="1"/>
    <x v="181"/>
    <x v="1"/>
  </r>
  <r>
    <n v="4153"/>
    <s v="KA964"/>
    <x v="30"/>
    <s v="RN 771"/>
    <x v="0"/>
    <x v="18"/>
    <n v="15"/>
    <s v="June"/>
    <x v="7"/>
    <s v="15 June 1945"/>
    <x v="0"/>
    <s v="To RN 15.6.45 (Air Britain Serials)"/>
    <x v="5"/>
    <x v="3"/>
    <x v="1"/>
    <x v="1"/>
    <x v="2"/>
    <x v="1"/>
    <m/>
    <n v="6"/>
    <x v="45"/>
    <x v="1"/>
    <n v="0"/>
    <x v="1"/>
    <x v="178"/>
    <x v="1"/>
  </r>
  <r>
    <n v="6742"/>
    <s v="DZ418"/>
    <x v="4"/>
    <s v="139/627"/>
    <x v="0"/>
    <x v="8"/>
    <n v="15"/>
    <s v="June"/>
    <x v="7"/>
    <s v="15 June 1945"/>
    <x v="1"/>
    <s v="15.06.1945 Training, cross country 627 from Woodhall Spa crash landed, damaged beyond reasonable repair at Woodhall Spa airfield 0057 (BCL). W/O NK Shannon ok, , Used by 617 Squadron according to its ORB, coded L. Was B on 627 (Aeroplane Monthly, May 1973) U/c collapsed on landing Woodhall Spa 15.6.45 (Air Britain Serials)"/>
    <x v="2"/>
    <x v="2"/>
    <x v="27"/>
    <x v="1"/>
    <x v="2"/>
    <x v="1"/>
    <m/>
    <n v="6"/>
    <x v="45"/>
    <x v="1"/>
    <n v="1"/>
    <x v="0"/>
    <x v="58"/>
    <x v="0"/>
  </r>
  <r>
    <n v="3909"/>
    <s v="HR549"/>
    <x v="12"/>
    <s v="1672CU"/>
    <x v="3"/>
    <x v="7"/>
    <n v="16"/>
    <s v="June"/>
    <x v="7"/>
    <s v="16 June 1945"/>
    <x v="0"/>
    <s v="Swung on landing and u/c collapsed Yelahanka 16.6.45 (Air Britain Serials)"/>
    <x v="2"/>
    <x v="2"/>
    <x v="23"/>
    <x v="1"/>
    <x v="2"/>
    <x v="1"/>
    <m/>
    <n v="6"/>
    <x v="45"/>
    <x v="1"/>
    <n v="1"/>
    <x v="1"/>
    <x v="117"/>
    <x v="3"/>
  </r>
  <r>
    <n v="1749"/>
    <s v="KB465"/>
    <x v="28"/>
    <s v="142/162"/>
    <x v="0"/>
    <x v="8"/>
    <n v="16"/>
    <s v="June"/>
    <x v="7"/>
    <s v="16 June 1945"/>
    <x v="0"/>
    <s v="U/c jammed bellylanded at Gardermoen 16.6.45 (Air Britain Serials)"/>
    <x v="2"/>
    <x v="2"/>
    <x v="27"/>
    <x v="1"/>
    <x v="2"/>
    <x v="1"/>
    <m/>
    <n v="6"/>
    <x v="45"/>
    <x v="1"/>
    <n v="1"/>
    <x v="0"/>
    <x v="134"/>
    <x v="1"/>
  </r>
  <r>
    <n v="2895"/>
    <s v="KB477"/>
    <x v="28"/>
    <s v="142/162"/>
    <x v="0"/>
    <x v="8"/>
    <n v="16"/>
    <s v="June"/>
    <x v="7"/>
    <s v="16 June 1945"/>
    <x v="0"/>
    <s v="U/c collapsed on landing Blackbushe 16.6.45 (Air Britain Serials)"/>
    <x v="2"/>
    <x v="2"/>
    <x v="27"/>
    <x v="1"/>
    <x v="2"/>
    <x v="1"/>
    <m/>
    <n v="6"/>
    <x v="45"/>
    <x v="1"/>
    <n v="1"/>
    <x v="0"/>
    <x v="134"/>
    <x v="1"/>
  </r>
  <r>
    <n v="4716"/>
    <s v="HR309"/>
    <x v="12"/>
    <n v="45"/>
    <x v="3"/>
    <x v="16"/>
    <n v="17"/>
    <s v="June"/>
    <x v="7"/>
    <s v="17 June 1945"/>
    <x v="0"/>
    <s v="Crashed in hills 21m NE of Kyaukpyu 17.6.45 cause unknown (Air Britain Serials) WILCOCK  RJ  186746"/>
    <x v="2"/>
    <x v="3"/>
    <x v="50"/>
    <x v="1"/>
    <x v="2"/>
    <x v="1"/>
    <m/>
    <n v="6"/>
    <x v="45"/>
    <x v="0"/>
    <n v="1"/>
    <x v="0"/>
    <x v="86"/>
    <x v="3"/>
  </r>
  <r>
    <n v="1520"/>
    <s v="KA260"/>
    <x v="31"/>
    <s v="45 Gp"/>
    <x v="2"/>
    <x v="10"/>
    <n v="17"/>
    <s v="June"/>
    <x v="7"/>
    <s v="17 June 1945"/>
    <x v="0"/>
    <s v="KA260 crashed 17 June 1945 in Gaspe (latitude 48 degree 25 minutes north, longtude 67 degrees 33 minutes west), 1200 hours during daylight ferry trip; aircraft crashed into a mountain. Eye witnessed said aircraft circled overhead very low before disappearing into nearby range of mountains. Pilot was a civilian, Brian James DUIGAN, son of Major-General Sir John Duigan (Defence HQ, New Zealand); born 6 May 1919 in New Zealand although he gave his address as Knightsbridge, London. Accepted for Ferry Command pilot training, 1 January 1943 and soon afterwards began delivering Dakotas, Baltimores, Marauders. Involved in following Mosquito deliveries: KB117 (February 1944), KB203 (April 1944), KB232 (April 1944), KB345 (July 1944), KN199 (August 1944), KB451 (September 1944), KB501 (November 1944). Wireless operator was James Stanley TEGART, born 11 April 1917 in Collingwood, Ontario; address given as Lachine, Quebec; accepted for Ferry Command training on 5 May 1941; first delivery (Hudson AK872) in July 1941; numerous deliveries thereafter including Mosquito KB361 (July 1944) and KB512 (November 1944). Duigan was flying as a civilian in Transport Command (previously Ferry Command). Note that his 'rank' is that of Captain (as recorded in the CWGC Register) and not Plt Off, Fg Off or other such as would be the case were he a member of the air force. Previously he had served with the Air Transport Auxiliary (ATA), and before that with the RAF and RNZAF. _x000a__x000a_ From my 'For Your Tomorrow - A record of New Zealanders who have died while serving with the RNZAF and Allied Air Services since 1915 (Volume Two: Fates 1943-1998)':_x000a__x000a_Sun 17 Jun 1945_x000a_TRANSPORT COMMAND_x000a_Delivery flight from Canada to Prestwick, Scotland_x000a_45 Group, RAF (Dorval, Quebec)_x000a_Mosquito B.26 KA260 - took off from Crumlin Airport, London, Ontario, at 0833 (0933?), for Goose Bay, Labrador, but en route encountered low cloud, rain, icing, and very unusual atmospheric conditions which made wireless communication almost impossible. At about noon was sighted flying off course by Quebec farmer Wilfred Ross near St Irene, some 35 miles south (SE?) of Mont Joli. In heavy rain, with clouds covering the mountain tops down to 500 feet, the Mosquito circled the farm three times before flying off to the NE. Moments after disappearing from view into a valley it struck trees on the eastern slope of a heavily wooded, 1200-foot high hill, cartwheeled and disintegrated. Both crew died, the pilot being buried at Metis Beach, 8 miles NE of Mt Joli._x000a_Pilot: Capt Brian James DUIGAN, RAF Transport Command - Age 24._x000a_Duigan, one of a number of civilian aircrew employed by the Command, had been on ferrying duties since February 1943 and was undertaking his 26th trans-Atlantic delivery flight. He had previously served in the RNZAF and RAF as a short service commission officer._x000a_(Errol Martyn at http://www.rafcommands.com/forum/showthread.php?p=27620&amp;highlight=Mosquito#post27620) Flew into mountain in bad visibility 5m W of St.Irene Mont Joli PQ 17.6.45 (Air Britain Serials)   DUIGAN, Brian James ( New Zealander )- Captain - RAF Transport Command - Metis Beach (United Church ) Cemetery, Quebec, Canada. [ Mosquito B.26 - KA260 - Ferry Command ].  TEGART, James Stanley ( Canadian ) - P/O - RAF Transport Command - Toronto (Park Lawn ) Cemetery, Ontario, Canada. [ Mosquito B.26 - KA260 - Ferry Command ]. (http://www.rafcommands.com/forum/showthread.php?18766-450617-Unaccounted-Airmen-17-06-1945)"/>
    <x v="2"/>
    <x v="2"/>
    <x v="41"/>
    <x v="1"/>
    <x v="2"/>
    <x v="1"/>
    <m/>
    <n v="6"/>
    <x v="45"/>
    <x v="1"/>
    <n v="0"/>
    <x v="1"/>
    <x v="81"/>
    <x v="1"/>
  </r>
  <r>
    <n v="3569"/>
    <s v="KB272"/>
    <x v="13"/>
    <s v="608/1655MTU"/>
    <x v="0"/>
    <x v="7"/>
    <n v="17"/>
    <s v="June"/>
    <x v="7"/>
    <s v="17 June 1945"/>
    <x v="0"/>
    <s v="17/06/1945 Mosquito KB272 of 16 OTU suffered a collapsed undercarriage at Barford St John. (http://www.couplandbell.com/marg/crashes1945.htm) Swung on take-off and u/c collapsed Barford St.John 17.6.45 (Air Britain Serials)"/>
    <x v="2"/>
    <x v="2"/>
    <x v="33"/>
    <x v="1"/>
    <x v="2"/>
    <x v="1"/>
    <m/>
    <n v="6"/>
    <x v="45"/>
    <x v="1"/>
    <n v="1"/>
    <x v="1"/>
    <x v="12"/>
    <x v="1"/>
  </r>
  <r>
    <n v="5667"/>
    <s v="RF755"/>
    <x v="12"/>
    <n v="110"/>
    <x v="3"/>
    <x v="16"/>
    <n v="17"/>
    <s v="June"/>
    <x v="7"/>
    <s v="17 June 1945"/>
    <x v="0"/>
    <s v="Swung on take-off and broke back Kinmagan 17.6.45 DBR (Air Britain Serials)"/>
    <x v="2"/>
    <x v="3"/>
    <x v="33"/>
    <x v="1"/>
    <x v="2"/>
    <x v="1"/>
    <m/>
    <n v="6"/>
    <x v="45"/>
    <x v="0"/>
    <n v="1"/>
    <x v="0"/>
    <x v="143"/>
    <x v="3"/>
  </r>
  <r>
    <n v="1468"/>
    <s v="DD609"/>
    <x v="2"/>
    <s v="151/54OTU"/>
    <x v="0"/>
    <x v="7"/>
    <n v="18"/>
    <s v="June"/>
    <x v="7"/>
    <s v="18 June 1945"/>
    <x v="0"/>
    <s v="SOC 18.6.45 (Air Britain Serials)"/>
    <x v="4"/>
    <x v="3"/>
    <x v="1"/>
    <x v="1"/>
    <x v="2"/>
    <x v="1"/>
    <m/>
    <n v="6"/>
    <x v="45"/>
    <x v="1"/>
    <n v="1"/>
    <x v="1"/>
    <x v="115"/>
    <x v="0"/>
  </r>
  <r>
    <n v="172"/>
    <s v="DD719"/>
    <x v="2"/>
    <s v="85/410/456/54OTU"/>
    <x v="0"/>
    <x v="7"/>
    <n v="18"/>
    <s v="June"/>
    <x v="7"/>
    <s v="18 June 1945"/>
    <x v="0"/>
    <s v="SOC 18.6.45 (Air Britain Serials)"/>
    <x v="4"/>
    <x v="3"/>
    <x v="1"/>
    <x v="1"/>
    <x v="2"/>
    <x v="1"/>
    <m/>
    <n v="6"/>
    <x v="45"/>
    <x v="1"/>
    <n v="1"/>
    <x v="1"/>
    <x v="115"/>
    <x v="0"/>
  </r>
  <r>
    <n v="796"/>
    <s v="HJ712"/>
    <x v="2"/>
    <s v="60OTU/141/1692 Flt/54OTU"/>
    <x v="0"/>
    <x v="7"/>
    <n v="18"/>
    <s v="June"/>
    <x v="7"/>
    <s v="18 June 1945"/>
    <x v="0"/>
    <s v="SOC 18.6.45 (Air Britain Serials)"/>
    <x v="4"/>
    <x v="3"/>
    <x v="1"/>
    <x v="1"/>
    <x v="2"/>
    <x v="1"/>
    <m/>
    <n v="6"/>
    <x v="45"/>
    <x v="1"/>
    <n v="1"/>
    <x v="1"/>
    <x v="115"/>
    <x v="0"/>
  </r>
  <r>
    <n v="2005"/>
    <s v="HJ928"/>
    <x v="2"/>
    <s v="410/157/307/54OTU"/>
    <x v="0"/>
    <x v="7"/>
    <n v="18"/>
    <s v="June"/>
    <x v="7"/>
    <s v="18 June 1945"/>
    <x v="0"/>
    <s v="SOC 18.6.45 (Air Britain Serials)"/>
    <x v="4"/>
    <x v="3"/>
    <x v="1"/>
    <x v="1"/>
    <x v="2"/>
    <x v="1"/>
    <m/>
    <n v="6"/>
    <x v="45"/>
    <x v="1"/>
    <n v="1"/>
    <x v="1"/>
    <x v="115"/>
    <x v="2"/>
  </r>
  <r>
    <n v="289"/>
    <s v="HJ934"/>
    <x v="2"/>
    <s v="307/456/239/54OTU"/>
    <x v="0"/>
    <x v="7"/>
    <n v="18"/>
    <s v="June"/>
    <x v="7"/>
    <s v="18 June 1945"/>
    <x v="0"/>
    <s v="SOC 18.6.45 (Air Britain Serials)"/>
    <x v="4"/>
    <x v="3"/>
    <x v="1"/>
    <x v="1"/>
    <x v="2"/>
    <x v="1"/>
    <m/>
    <n v="6"/>
    <x v="45"/>
    <x v="1"/>
    <n v="1"/>
    <x v="1"/>
    <x v="115"/>
    <x v="2"/>
  </r>
  <r>
    <n v="4142"/>
    <s v="HK264"/>
    <x v="2"/>
    <s v="456/51OTU"/>
    <x v="0"/>
    <x v="7"/>
    <n v="18"/>
    <s v="June"/>
    <x v="7"/>
    <s v="18 June 1945"/>
    <x v="0"/>
    <s v="SOC 18.6.45 (Air Britain Serials)"/>
    <x v="4"/>
    <x v="3"/>
    <x v="1"/>
    <x v="1"/>
    <x v="2"/>
    <x v="1"/>
    <m/>
    <n v="6"/>
    <x v="45"/>
    <x v="1"/>
    <n v="1"/>
    <x v="1"/>
    <x v="110"/>
    <x v="2"/>
  </r>
  <r>
    <n v="3449"/>
    <s v="KA956"/>
    <x v="30"/>
    <s v="RN"/>
    <x v="0"/>
    <x v="18"/>
    <n v="18"/>
    <s v="June"/>
    <x v="7"/>
    <s v="18 June 1945"/>
    <x v="0"/>
    <s v="To RN 18.6.45 NFT (Air Britain Serials)"/>
    <x v="6"/>
    <x v="3"/>
    <x v="1"/>
    <x v="1"/>
    <x v="2"/>
    <x v="1"/>
    <m/>
    <n v="6"/>
    <x v="45"/>
    <x v="1"/>
    <n v="0"/>
    <x v="1"/>
    <x v="64"/>
    <x v="1"/>
  </r>
  <r>
    <n v="2943"/>
    <s v="MM388"/>
    <x v="18"/>
    <s v="USAAF"/>
    <x v="0"/>
    <x v="4"/>
    <n v="18"/>
    <s v="June"/>
    <x v="7"/>
    <s v="18 June 1945"/>
    <x v="0"/>
    <s v="654BS 25BG, 8th Air Force. Pilot Hoover, John R. Ground Looped at Chalgrove/Sta 465. Category 4 damage, 18 June 1945. (http://www.aviationarchaeology.com) 440902 CHIPMAN, VANCE J MOSQUITO MM-388 HATFIELD, HERTFORDSHIRE 25 (Thomas Ensminger) 450221 HOWLE, ROBERT P JR MOSQUITO MM-388 ALCONBURY, UK 25 (Thomas Ensminger) SOC 19.10.45 (Air Britain Serials)"/>
    <x v="2"/>
    <x v="2"/>
    <x v="165"/>
    <x v="1"/>
    <x v="2"/>
    <x v="1"/>
    <m/>
    <n v="6"/>
    <x v="45"/>
    <x v="1"/>
    <n v="1"/>
    <x v="0"/>
    <x v="33"/>
    <x v="0"/>
  </r>
  <r>
    <n v="4841"/>
    <s v="NS728"/>
    <x v="18"/>
    <m/>
    <x v="7"/>
    <x v="0"/>
    <n v="18"/>
    <s v="June"/>
    <x v="7"/>
    <s v="18 June 1945"/>
    <x v="0"/>
    <s v="06.1945 87RAAF crashed on take off. at Coomalie airfield, Northern Territories (MIAS). To RAAF as A52-611 To RAAF 27.12.44 as A52-611 87 Sqn Crashed on takeoff Coomalie Creek NT 18.06.45 (Air Britain Serials) Wreck ceremonially burned on VJ-Day, 1945 (http://www.aussiemossie.asn.au/index_files/Bulletin-50.pdf)"/>
    <x v="2"/>
    <x v="2"/>
    <x v="18"/>
    <x v="1"/>
    <x v="2"/>
    <x v="1"/>
    <m/>
    <n v="6"/>
    <x v="45"/>
    <x v="1"/>
    <n v="1"/>
    <x v="0"/>
    <x v="147"/>
    <x v="0"/>
  </r>
  <r>
    <n v="6176"/>
    <s v="RF706"/>
    <x v="12"/>
    <n v="47"/>
    <x v="3"/>
    <x v="16"/>
    <n v="18"/>
    <s v="June"/>
    <x v="7"/>
    <s v="18 June 1945"/>
    <x v="0"/>
    <s v="MH feels this was likely the aircraft (coded 'O') flown by Bill Hughes of 47 Squadron which, damaged by flak, made an emergency crash landing at Hmawbi, thirty miles north of the recently-captured Rangoon. (Information from &quot;No Hero, Just A Survivor&quot;) Lost 18.6.45 (Air Britain Serials)"/>
    <x v="1"/>
    <x v="1"/>
    <x v="1"/>
    <x v="1"/>
    <x v="1"/>
    <x v="1"/>
    <m/>
    <n v="6"/>
    <x v="45"/>
    <x v="0"/>
    <n v="1"/>
    <x v="0"/>
    <x v="122"/>
    <x v="3"/>
  </r>
  <r>
    <n v="1169"/>
    <s v="DD611"/>
    <x v="2"/>
    <s v="157/264/157/51OTU"/>
    <x v="0"/>
    <x v="7"/>
    <n v="19"/>
    <s v="June"/>
    <x v="7"/>
    <s v="19 June 1945"/>
    <x v="0"/>
    <s v="Engine caught fire crashlanded at Valley 19.6.45 (Air Britain Serials)"/>
    <x v="2"/>
    <x v="2"/>
    <x v="7"/>
    <x v="1"/>
    <x v="2"/>
    <x v="1"/>
    <m/>
    <n v="6"/>
    <x v="45"/>
    <x v="1"/>
    <n v="1"/>
    <x v="1"/>
    <x v="110"/>
    <x v="0"/>
  </r>
  <r>
    <n v="7461"/>
    <s v="HK290"/>
    <x v="2"/>
    <s v="456/51OTU"/>
    <x v="0"/>
    <x v="7"/>
    <n v="19"/>
    <s v="June"/>
    <x v="7"/>
    <s v="19 June 1945"/>
    <x v="0"/>
    <s v="SOC 19.6.45 (Air Britain Serials)"/>
    <x v="4"/>
    <x v="3"/>
    <x v="1"/>
    <x v="1"/>
    <x v="2"/>
    <x v="1"/>
    <m/>
    <n v="6"/>
    <x v="45"/>
    <x v="1"/>
    <n v="1"/>
    <x v="1"/>
    <x v="110"/>
    <x v="2"/>
  </r>
  <r>
    <n v="1152"/>
    <s v="HX961"/>
    <x v="12"/>
    <s v="464/21/13OTU"/>
    <x v="0"/>
    <x v="7"/>
    <n v="19"/>
    <s v="June"/>
    <x v="7"/>
    <s v="19 June 1945"/>
    <x v="0"/>
    <s v="Engine cut bellylanded 1/2m N of Laverton Somerset 19.6.45 (Air Britain Serials) 19.06.45 13 OTU. HX961 Force landed half-a-mile north of Laverton, Somerset, at high speed after engine failure and inability to keep airborne, killing crew. (Mosquito Crash Log)"/>
    <x v="2"/>
    <x v="2"/>
    <x v="2"/>
    <x v="1"/>
    <x v="2"/>
    <x v="1"/>
    <m/>
    <n v="6"/>
    <x v="45"/>
    <x v="1"/>
    <n v="1"/>
    <x v="1"/>
    <x v="39"/>
    <x v="0"/>
  </r>
  <r>
    <n v="6732"/>
    <s v="MM336"/>
    <x v="18"/>
    <n v="684"/>
    <x v="3"/>
    <x v="0"/>
    <n v="19"/>
    <s v="June"/>
    <x v="7"/>
    <s v="19 June 1945"/>
    <x v="0"/>
    <s v="Overshot single-engined landing on return from PR mission and u/c raised to stop Mingaladon 19.6.45 (Air Britain Serials)"/>
    <x v="2"/>
    <x v="7"/>
    <x v="2"/>
    <x v="1"/>
    <x v="2"/>
    <x v="1"/>
    <m/>
    <n v="6"/>
    <x v="45"/>
    <x v="0"/>
    <n v="1"/>
    <x v="0"/>
    <x v="50"/>
    <x v="0"/>
  </r>
  <r>
    <n v="1497"/>
    <s v="NS735"/>
    <x v="18"/>
    <n v="618"/>
    <x v="7"/>
    <x v="1"/>
    <n v="19"/>
    <s v="June"/>
    <x v="7"/>
    <s v="19 June 1945"/>
    <x v="0"/>
    <s v="To Benson 27/9/44 and issued to 618 sqdn 6/10/44, fitted with arrestor gear. Shipped to Australia 31/10/44 via HMS Striker and Fencer, arriving in Melbourne 23/12/44. On 19/6/45 F/O E Bell and Flt Lt E Sillito DFC. Crashed at Benalla, Victoria, returning to Narrowmine from Laverton and both were killed. Remians of aircraft believed transfered to RAAF. (Brian Fillery's website) Dived into ground on ferry flight Benalla Vic. 19.6.45 (Air Britain Serials) Some sources have this as G-AOCK, however this appears to be confused with NS753."/>
    <x v="2"/>
    <x v="2"/>
    <x v="52"/>
    <x v="1"/>
    <x v="2"/>
    <x v="1"/>
    <m/>
    <n v="6"/>
    <x v="45"/>
    <x v="1"/>
    <n v="1"/>
    <x v="1"/>
    <x v="24"/>
    <x v="0"/>
  </r>
  <r>
    <n v="1664"/>
    <s v="RF589"/>
    <x v="12"/>
    <s v="FE"/>
    <x v="3"/>
    <x v="16"/>
    <n v="19"/>
    <s v="June"/>
    <x v="7"/>
    <s v="19 June 1945"/>
    <x v="0"/>
    <s v="SOC 19.6.45 (Air Britain Serials)"/>
    <x v="4"/>
    <x v="3"/>
    <x v="1"/>
    <x v="1"/>
    <x v="2"/>
    <x v="1"/>
    <m/>
    <n v="6"/>
    <x v="45"/>
    <x v="0"/>
    <n v="1"/>
    <x v="0"/>
    <x v="91"/>
    <x v="3"/>
  </r>
  <r>
    <n v="1281"/>
    <s v="DD796"/>
    <x v="2"/>
    <s v="161/140/54OTU"/>
    <x v="0"/>
    <x v="7"/>
    <n v="20"/>
    <s v="June"/>
    <x v="7"/>
    <s v="20 June 1945"/>
    <x v="0"/>
    <s v="Overshot landing at Charterhall 20.6.45 (Air Britain Serials)"/>
    <x v="2"/>
    <x v="2"/>
    <x v="6"/>
    <x v="1"/>
    <x v="2"/>
    <x v="1"/>
    <m/>
    <n v="6"/>
    <x v="45"/>
    <x v="1"/>
    <n v="1"/>
    <x v="1"/>
    <x v="115"/>
    <x v="0"/>
  </r>
  <r>
    <n v="2988"/>
    <s v="HJ739"/>
    <x v="6"/>
    <s v="301FTU/23/45"/>
    <x v="3"/>
    <x v="16"/>
    <n v="20"/>
    <s v="June"/>
    <x v="7"/>
    <s v="20 June 1945"/>
    <x v="0"/>
    <s v="SOC 20.6.45 (Air Britain Serials)"/>
    <x v="4"/>
    <x v="3"/>
    <x v="1"/>
    <x v="1"/>
    <x v="2"/>
    <x v="1"/>
    <m/>
    <n v="6"/>
    <x v="45"/>
    <x v="1"/>
    <n v="1"/>
    <x v="0"/>
    <x v="86"/>
    <x v="0"/>
  </r>
  <r>
    <n v="7595"/>
    <s v="KA954"/>
    <x v="30"/>
    <s v="RN 772/790"/>
    <x v="0"/>
    <x v="18"/>
    <n v="20"/>
    <s v="June"/>
    <x v="7"/>
    <s v="20 June 1945"/>
    <x v="0"/>
    <s v="To RN 20.6.45 (Air Britain Serials)"/>
    <x v="5"/>
    <x v="3"/>
    <x v="1"/>
    <x v="1"/>
    <x v="2"/>
    <x v="1"/>
    <m/>
    <n v="6"/>
    <x v="45"/>
    <x v="1"/>
    <n v="0"/>
    <x v="1"/>
    <x v="182"/>
    <x v="1"/>
  </r>
  <r>
    <n v="3186"/>
    <s v="DZ260"/>
    <x v="2"/>
    <s v="157/307/51OTU"/>
    <x v="0"/>
    <x v="7"/>
    <n v="21"/>
    <s v="June"/>
    <x v="7"/>
    <s v="21 June 1945"/>
    <x v="0"/>
    <s v="Damaged by burning debris from TA282 Cranfield 21.6.45 SOC (Air Britain Serials)"/>
    <x v="2"/>
    <x v="2"/>
    <x v="19"/>
    <x v="1"/>
    <x v="2"/>
    <x v="1"/>
    <m/>
    <n v="6"/>
    <x v="45"/>
    <x v="1"/>
    <n v="1"/>
    <x v="1"/>
    <x v="110"/>
    <x v="0"/>
  </r>
  <r>
    <n v="7581"/>
    <s v="HK253"/>
    <x v="2"/>
    <s v="456/51OTU"/>
    <x v="0"/>
    <x v="7"/>
    <n v="21"/>
    <s v="June"/>
    <x v="7"/>
    <s v="21 June 1945"/>
    <x v="0"/>
    <s v="Damaged by debris from TA282 at Cranfield 21.6.45 DBR (Air Britain Serials)"/>
    <x v="2"/>
    <x v="2"/>
    <x v="19"/>
    <x v="1"/>
    <x v="2"/>
    <x v="1"/>
    <m/>
    <n v="6"/>
    <x v="45"/>
    <x v="1"/>
    <n v="1"/>
    <x v="1"/>
    <x v="110"/>
    <x v="2"/>
  </r>
  <r>
    <n v="4362"/>
    <s v="HK356"/>
    <x v="2"/>
    <s v="456/51OTU"/>
    <x v="0"/>
    <x v="7"/>
    <n v="21"/>
    <s v="June"/>
    <x v="7"/>
    <s v="21 June 1945"/>
    <x v="0"/>
    <s v="Hit by TA282 while parked Cranfield 21.6.45 DBF (Air Britain Serials) 21.06.45 51 OTU. HK356 Struck by Mosquito TA282 which crashed on Cranfield aerodrome, aircraft burnt out, crew unhurt. (Mosquito Crash Log)"/>
    <x v="2"/>
    <x v="2"/>
    <x v="19"/>
    <x v="1"/>
    <x v="2"/>
    <x v="1"/>
    <m/>
    <n v="6"/>
    <x v="45"/>
    <x v="1"/>
    <n v="1"/>
    <x v="1"/>
    <x v="110"/>
    <x v="2"/>
  </r>
  <r>
    <n v="3454"/>
    <s v="KA965"/>
    <x v="30"/>
    <s v="RN"/>
    <x v="0"/>
    <x v="18"/>
    <n v="21"/>
    <s v="June"/>
    <x v="7"/>
    <s v="21 June 1945"/>
    <x v="0"/>
    <s v="To RN 21.6.45 NFT (Air Britain Serials)"/>
    <x v="6"/>
    <x v="3"/>
    <x v="1"/>
    <x v="1"/>
    <x v="2"/>
    <x v="1"/>
    <m/>
    <n v="6"/>
    <x v="45"/>
    <x v="1"/>
    <n v="0"/>
    <x v="1"/>
    <x v="64"/>
    <x v="1"/>
  </r>
  <r>
    <n v="2018"/>
    <s v="LR443"/>
    <x v="14"/>
    <s v="681/684/TFU"/>
    <x v="3"/>
    <x v="0"/>
    <n v="21"/>
    <s v="June"/>
    <x v="7"/>
    <s v="21 June 1945"/>
    <x v="0"/>
    <s v="Engine cut on take-off swung to avoid people and hit obstruction Kanchrapara 21.6.45 (Air Britain Serials)"/>
    <x v="2"/>
    <x v="3"/>
    <x v="2"/>
    <x v="1"/>
    <x v="2"/>
    <x v="1"/>
    <m/>
    <n v="6"/>
    <x v="45"/>
    <x v="1"/>
    <n v="1"/>
    <x v="0"/>
    <x v="49"/>
    <x v="0"/>
  </r>
  <r>
    <n v="5468"/>
    <s v="NS575"/>
    <x v="18"/>
    <n v="140"/>
    <x v="0"/>
    <x v="0"/>
    <n v="21"/>
    <s v="June"/>
    <x v="7"/>
    <s v="21 June 1945"/>
    <x v="0"/>
    <s v="Engine feathered control lost and bellylanded Eindhoven 21.6.45 DBR (Air Britain Serials)"/>
    <x v="2"/>
    <x v="2"/>
    <x v="40"/>
    <x v="1"/>
    <x v="2"/>
    <x v="1"/>
    <m/>
    <n v="6"/>
    <x v="45"/>
    <x v="1"/>
    <n v="1"/>
    <x v="0"/>
    <x v="56"/>
    <x v="0"/>
  </r>
  <r>
    <n v="2392"/>
    <s v="NT201"/>
    <x v="12"/>
    <s v="132OTU/8OTU/132OTU"/>
    <x v="0"/>
    <x v="7"/>
    <n v="21"/>
    <s v="June"/>
    <x v="7"/>
    <s v="21 June 1945"/>
    <x v="0"/>
    <s v="Fairing came loose overshot landing and hit hut East Fortune 21.6.45 DBR (Air Britain Serials) 21.06.45 13 OTU. NT2O1 Starboard engine radiator fairing became detached, aircraft overshot East Fortune aerodrome and hit hut at far end of runway, killing two. (Mosquito Crash Log)"/>
    <x v="2"/>
    <x v="2"/>
    <x v="102"/>
    <x v="1"/>
    <x v="2"/>
    <x v="1"/>
    <m/>
    <n v="6"/>
    <x v="45"/>
    <x v="1"/>
    <n v="1"/>
    <x v="1"/>
    <x v="121"/>
    <x v="0"/>
  </r>
  <r>
    <n v="5512"/>
    <s v="RF757"/>
    <x v="12"/>
    <n v="47"/>
    <x v="3"/>
    <x v="16"/>
    <n v="21"/>
    <s v="June"/>
    <x v="7"/>
    <s v="21 June 1945"/>
    <x v="0"/>
    <s v="U/c leg collapsed on landing Kinmagan 21.6.45 DBR (Air Britain Serials)"/>
    <x v="2"/>
    <x v="3"/>
    <x v="27"/>
    <x v="1"/>
    <x v="2"/>
    <x v="1"/>
    <m/>
    <n v="6"/>
    <x v="45"/>
    <x v="0"/>
    <n v="1"/>
    <x v="0"/>
    <x v="122"/>
    <x v="3"/>
  </r>
  <r>
    <n v="5911"/>
    <s v="TA282"/>
    <x v="22"/>
    <s v="12FU"/>
    <x v="0"/>
    <x v="10"/>
    <n v="21"/>
    <s v="June"/>
    <x v="7"/>
    <s v="21 June 1945"/>
    <x v="0"/>
    <s v="KENDALL, Wt Off George Gregory, NZ43484, RNZAF - Mosquito Pilot 12 Ferry Unit, RAF - 21 Jun 1945 (Age 20); England. Control lost during low run and hit other aircraft Cranfield 21.6.45 (Air Britain Serials) 21.06.45 12 FU. TA282 Aircraft was beating up Cranfield aerodrome when lost speed in a turn, stalled and crashed into four aircraft, HK356 (see below), DZ260, HK253 and NT237 which were damaged. (Mosquito Crash Log)  Control lost during low run and hit other aircraft Cranfield 21.6.45 crashed at Cranfield while &quot;beating up&quot; a/f with one engine feathered. The aircraft lost speed in the turn, stalled and crashed, destroying four parked Mosquito's._x000a_Crew:_x000a_F/Sgt (NZ43484) George Gregory KENDALL (pilot) RNZAF - killed_x000a_LAC (990379) John Cavanagh FAIRLIE (passenger) RAFVR - killed_x000a_(http://aviation-safety.net/wikibase/wiki.php?id=72899)"/>
    <x v="2"/>
    <x v="2"/>
    <x v="34"/>
    <x v="1"/>
    <x v="2"/>
    <x v="1"/>
    <m/>
    <n v="6"/>
    <x v="45"/>
    <x v="1"/>
    <n v="1"/>
    <x v="1"/>
    <x v="129"/>
    <x v="0"/>
  </r>
  <r>
    <n v="4137"/>
    <s v="LR473"/>
    <x v="14"/>
    <s v="684/9FU"/>
    <x v="3"/>
    <x v="10"/>
    <n v="22"/>
    <s v="June"/>
    <x v="7"/>
    <s v="22 June 1945"/>
    <x v="0"/>
    <s v="U/c collapsed on landing Bamrauli 22.6.45 (Air Britain Serials)"/>
    <x v="2"/>
    <x v="3"/>
    <x v="27"/>
    <x v="1"/>
    <x v="2"/>
    <x v="1"/>
    <m/>
    <n v="6"/>
    <x v="45"/>
    <x v="0"/>
    <n v="1"/>
    <x v="1"/>
    <x v="183"/>
    <x v="0"/>
  </r>
  <r>
    <n v="5542"/>
    <s v="PF563"/>
    <x v="20"/>
    <s v="Woodbridge"/>
    <x v="0"/>
    <x v="0"/>
    <n v="22"/>
    <s v="June"/>
    <x v="7"/>
    <s v="22 June 1945"/>
    <x v="0"/>
    <s v="Damaged 22.6.45 (Air Britain Serials)"/>
    <x v="2"/>
    <x v="2"/>
    <x v="32"/>
    <x v="1"/>
    <x v="2"/>
    <x v="1"/>
    <m/>
    <n v="6"/>
    <x v="45"/>
    <x v="1"/>
    <n v="0"/>
    <x v="0"/>
    <x v="184"/>
    <x v="6"/>
  </r>
  <r>
    <n v="148"/>
    <s v="W4051"/>
    <x v="32"/>
    <s v="AAEE/PRU/1PRU/521/540/8OTU"/>
    <x v="0"/>
    <x v="7"/>
    <n v="22"/>
    <s v="June"/>
    <x v="7"/>
    <s v="22 June 1945"/>
    <x v="0"/>
    <s v="AIRCRAFT OF THE ROYAL AIR FORCE 1939-1945: DE HAVILLAND DH 98 MOSQUITO. The first production Mosquito PR Mark I, W4051 ‘LY-U’, of No. 1 Photographic Reconnaissance Unit, based at Benson, Oxfordshire, in flight. (Imperial War Museum Photo CH 18304) SOC 22.6.45 (Air Britain Serials)"/>
    <x v="4"/>
    <x v="3"/>
    <x v="1"/>
    <x v="1"/>
    <x v="2"/>
    <x v="1"/>
    <m/>
    <n v="6"/>
    <x v="45"/>
    <x v="1"/>
    <n v="1"/>
    <x v="1"/>
    <x v="37"/>
    <x v="0"/>
  </r>
  <r>
    <n v="7155"/>
    <s v="MM567"/>
    <x v="17"/>
    <s v="29/409"/>
    <x v="0"/>
    <x v="2"/>
    <n v="23"/>
    <s v="June"/>
    <x v="7"/>
    <s v="23 June 1945"/>
    <x v="0"/>
    <s v="Sat 23 Jun 1945 2nd TACTICAL AIR FORCE - Transit from Twente to B105 (Drope), Germany. 409 Squadron RCAF (B106, Netherlands - 148 Wing, 84 Group). Mosquito NF.XIII MM567 - took off at about 1000 piloted by Flt Lt J H Skelly, RCAF, and dived into a field close to the airfield while attempting to formate on another Mosquito at 1007. The two RCAF crew and their RNZAF passenger died, as did two Dutch civilians on the ground. The three airmen are buried at Enschede, a few kilometres south of the airfield. (Pilot): NZ40722 Flt Lt James William GEORGE, RNZAF - Age 28. 1043hrs. 30 ops._x000a_George, a fighter pilot with 485 Sqn, RNZAF, was returning to his squadron at Drope. His career path was unusual for a fighter pilot, his first 23 ops being flown as an air gunner with 75 (NZ) Sqn, RAF, and the 24th with 57 Sqn, RAF, after which he remustered for pilot training.&quot; Accident info from 409 &amp; 485 Sqn ORBs. Unable to locate an accident card for event at time of researching volume. (Errol Martyn) Stalled off turn and crashed Twente 23.6.45 (Air Britain Serials)"/>
    <x v="2"/>
    <x v="2"/>
    <x v="29"/>
    <x v="1"/>
    <x v="2"/>
    <x v="1"/>
    <m/>
    <n v="6"/>
    <x v="45"/>
    <x v="1"/>
    <n v="1"/>
    <x v="0"/>
    <x v="95"/>
    <x v="2"/>
  </r>
  <r>
    <n v="4144"/>
    <s v="NS857"/>
    <x v="12"/>
    <s v="418/51OTU"/>
    <x v="0"/>
    <x v="7"/>
    <n v="23"/>
    <s v="June"/>
    <x v="7"/>
    <s v="23 June 1945"/>
    <x v="0"/>
    <s v="Taken on strength at 418 Sqn. from De Havilland, 21 February 1944. TH-L, letter on list dated 31 August 1944. Mosq likely to have been &quot;Flame McGoon on 418, TH-L. It's possible this was the aircraft lost on 17 October 1944, see PZ220. To 5265M 23.6.45 (Air Britain Serials)"/>
    <x v="4"/>
    <x v="3"/>
    <x v="1"/>
    <x v="1"/>
    <x v="2"/>
    <x v="1"/>
    <m/>
    <n v="6"/>
    <x v="45"/>
    <x v="1"/>
    <n v="1"/>
    <x v="1"/>
    <x v="110"/>
    <x v="0"/>
  </r>
  <r>
    <n v="7277"/>
    <s v="HP883"/>
    <x v="12"/>
    <s v="301FTU/45/110"/>
    <x v="3"/>
    <x v="16"/>
    <n v="25"/>
    <s v="June"/>
    <x v="7"/>
    <s v="25 June 1945"/>
    <x v="0"/>
    <s v="Swung on take-off and u/c collapsed Kanchrapara 25.6.45 (Air Britain Serials)"/>
    <x v="2"/>
    <x v="3"/>
    <x v="33"/>
    <x v="1"/>
    <x v="2"/>
    <x v="1"/>
    <m/>
    <n v="6"/>
    <x v="45"/>
    <x v="0"/>
    <n v="1"/>
    <x v="0"/>
    <x v="143"/>
    <x v="3"/>
  </r>
  <r>
    <n v="1362"/>
    <s v="KB531"/>
    <x v="28"/>
    <n v="614"/>
    <x v="1"/>
    <x v="8"/>
    <n v="25"/>
    <s v="June"/>
    <x v="7"/>
    <s v="25 June 1945"/>
    <x v="0"/>
    <s v="Fg Off Jay was promoted to Flt Lt on 25 Jun 1945, the day he died when his 614 Sqn RAF Mosquito crashed at sea on a flight from Amendola, Italy, to Malta. His body was not recovered and he is commemorated on the Malta Memorial. (http://www.rafcommands.com/forum/showthread.php?p=31566&amp;highlight=Mosquito#post31566) Dived into sea 30m NE of Valletta Malta 26.6.45 (Air Britain Serials)  Jay Walter Edward -425397-(25-06-1945). Though the CWGC etc gives his death as above, the actual aircraft he was in, Mosquito KB531, crashed on the 26th, killing him and WILLIS, HENRY CLAUDE  (http://ww2chat.com/introductions/3441-photos-new-zealand-soldiers-ww2-2.html)"/>
    <x v="2"/>
    <x v="2"/>
    <x v="52"/>
    <x v="1"/>
    <x v="2"/>
    <x v="1"/>
    <m/>
    <n v="6"/>
    <x v="45"/>
    <x v="1"/>
    <n v="1"/>
    <x v="0"/>
    <x v="165"/>
    <x v="1"/>
  </r>
  <r>
    <n v="6325"/>
    <s v="RF716"/>
    <x v="12"/>
    <n v="47"/>
    <x v="3"/>
    <x v="16"/>
    <n v="25"/>
    <s v="June"/>
    <x v="7"/>
    <s v="25 June 1945"/>
    <x v="0"/>
    <s v="Flew into ground during attack nr Anin Burma 25.6.45 (Air Britain Serials) ILLINGWORTH  K  1434004, TUCK  GE  1607464"/>
    <x v="0"/>
    <x v="8"/>
    <x v="1"/>
    <x v="1"/>
    <x v="4"/>
    <x v="1"/>
    <m/>
    <n v="6"/>
    <x v="45"/>
    <x v="0"/>
    <n v="1"/>
    <x v="0"/>
    <x v="122"/>
    <x v="3"/>
  </r>
  <r>
    <n v="459"/>
    <s v="HK366"/>
    <x v="17"/>
    <s v="29/RAE/29/410/409"/>
    <x v="0"/>
    <x v="2"/>
    <n v="26"/>
    <s v="June"/>
    <x v="7"/>
    <s v="26 June 1945"/>
    <x v="0"/>
    <s v="Overshot single-engined landing Gatwick 26.6.45 DBR (Air Britain Serials) 26.06.45 409 Sqn. HK566 Aircraft was landing on short grass runway at Gatwick aerodrome with port engine feathered and overshot. Crew unhurt. (Mosquito Crash Log)"/>
    <x v="2"/>
    <x v="2"/>
    <x v="6"/>
    <x v="1"/>
    <x v="2"/>
    <x v="1"/>
    <m/>
    <n v="6"/>
    <x v="45"/>
    <x v="1"/>
    <n v="1"/>
    <x v="0"/>
    <x v="95"/>
    <x v="2"/>
  </r>
  <r>
    <n v="7765"/>
    <s v="HP880"/>
    <x v="12"/>
    <s v="301FTU/256"/>
    <x v="1"/>
    <x v="2"/>
    <n v="26"/>
    <s v="June"/>
    <x v="7"/>
    <s v="26 June 1945"/>
    <x v="0"/>
    <s v="SOC 26.6.45 (Air Britain Serials)"/>
    <x v="4"/>
    <x v="3"/>
    <x v="1"/>
    <x v="1"/>
    <x v="2"/>
    <x v="1"/>
    <m/>
    <n v="6"/>
    <x v="45"/>
    <x v="1"/>
    <n v="1"/>
    <x v="0"/>
    <x v="32"/>
    <x v="3"/>
  </r>
  <r>
    <n v="7287"/>
    <s v="HX860"/>
    <x v="12"/>
    <s v="307/60OTU/13OTU"/>
    <x v="0"/>
    <x v="7"/>
    <n v="26"/>
    <s v="June"/>
    <x v="7"/>
    <s v="26 June 1945"/>
    <x v="0"/>
    <s v="Engine cut bellylanded at Hampstead Norris 26.6.45 (Air Britain Serials)"/>
    <x v="2"/>
    <x v="2"/>
    <x v="2"/>
    <x v="1"/>
    <x v="2"/>
    <x v="1"/>
    <m/>
    <n v="6"/>
    <x v="45"/>
    <x v="1"/>
    <n v="1"/>
    <x v="1"/>
    <x v="39"/>
    <x v="0"/>
  </r>
  <r>
    <n v="3823"/>
    <s v="KA896"/>
    <x v="33"/>
    <s v="313FTU"/>
    <x v="2"/>
    <x v="7"/>
    <n v="26"/>
    <s v="June"/>
    <x v="7"/>
    <s v="26 June 1945"/>
    <x v="0"/>
    <s v="RCAF Overshot landing at North Bay 26.6.45 (Air Britain Serials)"/>
    <x v="2"/>
    <x v="2"/>
    <x v="6"/>
    <x v="1"/>
    <x v="2"/>
    <x v="1"/>
    <m/>
    <n v="6"/>
    <x v="45"/>
    <x v="1"/>
    <n v="0"/>
    <x v="1"/>
    <x v="185"/>
    <x v="1"/>
  </r>
  <r>
    <n v="335"/>
    <s v="RV358"/>
    <x v="20"/>
    <s v="139/608"/>
    <x v="0"/>
    <x v="8"/>
    <n v="26"/>
    <s v="June"/>
    <x v="7"/>
    <s v="26 June 1945"/>
    <x v="0"/>
    <s v="26.06.1945 1044 Training 608 over NW Germany from Downham Market engine failure, on return did not line up with runway and plane hit the ground, undercarriage collapsed and caught fire at Downham Market airfield 1100 (BCL). F/O VD Poole RCAF ok, , Engine cut on navex swung on approach and u/c collapsed Downham Market 26.6.45 DBR (Air Britain Serials) 26.06.45 608 Sqn. RV358 Aircraft was landing at Downham Market aerodrome with starboard engine failure, was not lined up with the runway, made a last minute turn, lost control and crashed. Crew unhurt. (Mosquito Crash Log)"/>
    <x v="2"/>
    <x v="2"/>
    <x v="2"/>
    <x v="1"/>
    <x v="2"/>
    <x v="1"/>
    <m/>
    <n v="6"/>
    <x v="45"/>
    <x v="1"/>
    <n v="1"/>
    <x v="0"/>
    <x v="107"/>
    <x v="0"/>
  </r>
  <r>
    <n v="5874"/>
    <s v="KA897"/>
    <x v="33"/>
    <s v="313FTU"/>
    <x v="2"/>
    <x v="7"/>
    <n v="27"/>
    <s v="June"/>
    <x v="7"/>
    <s v="27 June 1945"/>
    <x v="0"/>
    <s v="RCAF Crashed on take-off North Bay 27.6.45 (Air Britain Serials)"/>
    <x v="2"/>
    <x v="2"/>
    <x v="18"/>
    <x v="1"/>
    <x v="2"/>
    <x v="1"/>
    <m/>
    <n v="6"/>
    <x v="45"/>
    <x v="1"/>
    <n v="0"/>
    <x v="1"/>
    <x v="185"/>
    <x v="1"/>
  </r>
  <r>
    <n v="3195"/>
    <s v="KB610"/>
    <x v="28"/>
    <s v="13MU"/>
    <x v="0"/>
    <x v="6"/>
    <n v="27"/>
    <s v="June"/>
    <x v="7"/>
    <s v="27 June 1945"/>
    <x v="0"/>
    <s v="Overshot landing into ditch Henlow 27.6.45 (Air Britain Serials)"/>
    <x v="2"/>
    <x v="2"/>
    <x v="6"/>
    <x v="1"/>
    <x v="2"/>
    <x v="1"/>
    <m/>
    <n v="6"/>
    <x v="45"/>
    <x v="1"/>
    <n v="1"/>
    <x v="1"/>
    <x v="80"/>
    <x v="1"/>
  </r>
  <r>
    <n v="3192"/>
    <s v="MM580"/>
    <x v="17"/>
    <s v="1FU/256/4FU"/>
    <x v="1"/>
    <x v="10"/>
    <n v="27"/>
    <s v="June"/>
    <x v="7"/>
    <s v="27 June 1945"/>
    <x v="0"/>
    <s v="U/c collapsed on landing Brindisi 27.6.45 (Air Britain Serials)"/>
    <x v="2"/>
    <x v="2"/>
    <x v="27"/>
    <x v="1"/>
    <x v="2"/>
    <x v="1"/>
    <m/>
    <n v="6"/>
    <x v="45"/>
    <x v="1"/>
    <n v="1"/>
    <x v="1"/>
    <x v="130"/>
    <x v="2"/>
  </r>
  <r>
    <n v="3644"/>
    <s v="A52-88"/>
    <x v="24"/>
    <s v="5OTU"/>
    <x v="7"/>
    <x v="7"/>
    <n v="28"/>
    <s v="June"/>
    <x v="7"/>
    <s v="28 June 1945"/>
    <x v="0"/>
    <s v="Built as F.B.40. Delivered during May 1945. Final disposition: crashed into sea off Cemetary Point, New South Wales, June 1945. (Beaufort, Beaufighter and Mosquito in Australian Service, Stewart Wilson, 1990) Crashed after high speed stall Cemetary Point NSW 28.06.45 (Air Britain Serials)"/>
    <x v="2"/>
    <x v="2"/>
    <x v="29"/>
    <x v="1"/>
    <x v="2"/>
    <x v="1"/>
    <m/>
    <n v="6"/>
    <x v="45"/>
    <x v="1"/>
    <n v="0"/>
    <x v="1"/>
    <x v="124"/>
    <x v="5"/>
  </r>
  <r>
    <n v="1278"/>
    <s v="DZ530"/>
    <x v="4"/>
    <s v="618/627"/>
    <x v="0"/>
    <x v="8"/>
    <n v="28"/>
    <s v="June"/>
    <x v="7"/>
    <s v="28 June 1945"/>
    <x v="0"/>
    <s v="SOC 28.6.45 (Air Britain Serials)"/>
    <x v="4"/>
    <x v="3"/>
    <x v="1"/>
    <x v="1"/>
    <x v="2"/>
    <x v="1"/>
    <m/>
    <n v="6"/>
    <x v="45"/>
    <x v="1"/>
    <n v="1"/>
    <x v="0"/>
    <x v="58"/>
    <x v="0"/>
  </r>
  <r>
    <n v="1023"/>
    <s v="DZ594"/>
    <x v="4"/>
    <s v="AAEE/627"/>
    <x v="0"/>
    <x v="8"/>
    <n v="28"/>
    <s v="June"/>
    <x v="7"/>
    <s v="28 June 1945"/>
    <x v="0"/>
    <s v="SOC 28.6.45 (Air Britain Serials)"/>
    <x v="4"/>
    <x v="3"/>
    <x v="1"/>
    <x v="1"/>
    <x v="2"/>
    <x v="1"/>
    <m/>
    <n v="6"/>
    <x v="45"/>
    <x v="1"/>
    <n v="1"/>
    <x v="0"/>
    <x v="58"/>
    <x v="0"/>
  </r>
  <r>
    <n v="4366"/>
    <s v="HK286"/>
    <x v="2"/>
    <s v="456/51OTU"/>
    <x v="0"/>
    <x v="7"/>
    <n v="28"/>
    <s v="June"/>
    <x v="7"/>
    <s v="28 June 1945"/>
    <x v="0"/>
    <s v="Served with 456 Sqn 02/44 to 12/44, coded RX-A under RAF control. Second Highest scoring NF in Europe had Roo Roundel on Hatch with 2 He177 kills (7/6/44) and 3 V1's 7/44. (Brian Fillery's website) To DH 28.6.45 (Air Britain Serials) 28.03.1944 eveng Interception Patrol 456 near Beer from Ford Shot down 2 Ju88 of KG6 and KG54, CatB damage from debris. Unknown location, probably Ford airfield (FCL). W/C KM Hampshire ok, F/O T Condon ok, cv at Marshalls (Cambridge), delivered as MKXVI 04.09.43-26.02.44"/>
    <x v="4"/>
    <x v="3"/>
    <x v="1"/>
    <x v="1"/>
    <x v="2"/>
    <x v="1"/>
    <m/>
    <n v="6"/>
    <x v="45"/>
    <x v="1"/>
    <n v="1"/>
    <x v="1"/>
    <x v="110"/>
    <x v="2"/>
  </r>
  <r>
    <n v="4354"/>
    <s v="NT528"/>
    <x v="25"/>
    <n v="219"/>
    <x v="0"/>
    <x v="2"/>
    <n v="28"/>
    <s v="June"/>
    <x v="7"/>
    <s v="28 June 1945"/>
    <x v="0"/>
    <s v="Tyre burst on take-off swung on landing and u/c collapsed Twente 28.6.45 (Air Britain Serials)"/>
    <x v="2"/>
    <x v="2"/>
    <x v="120"/>
    <x v="1"/>
    <x v="2"/>
    <x v="1"/>
    <m/>
    <n v="6"/>
    <x v="45"/>
    <x v="1"/>
    <n v="1"/>
    <x v="0"/>
    <x v="76"/>
    <x v="2"/>
  </r>
  <r>
    <n v="5859"/>
    <s v="RF582"/>
    <x v="12"/>
    <n v="110"/>
    <x v="3"/>
    <x v="16"/>
    <n v="28"/>
    <s v="June"/>
    <x v="7"/>
    <s v="28 June 1945"/>
    <x v="0"/>
    <s v="Broke up in air nr Pauktaw 28.6.45 (Air Britain Serials)"/>
    <x v="2"/>
    <x v="3"/>
    <x v="8"/>
    <x v="1"/>
    <x v="2"/>
    <x v="1"/>
    <m/>
    <n v="6"/>
    <x v="45"/>
    <x v="0"/>
    <n v="1"/>
    <x v="0"/>
    <x v="143"/>
    <x v="3"/>
  </r>
  <r>
    <n v="4845"/>
    <s v="KA317"/>
    <x v="31"/>
    <m/>
    <x v="5"/>
    <x v="10"/>
    <n v="28"/>
    <s v="June"/>
    <x v="7"/>
    <s v="28 June 1945"/>
    <x v="1"/>
    <s v="Crashed attempting forced landing in Ireland. Flight Lieutenant George Frederick Ayton (pilot) was killed. The Mossie hit a pile of stones and burned while F/L G. F. Ayton was making a precuationary landing at Galway, Eire. Mosquito FB26 KA317 45 Group lost on delivery flight. It crashed near Gort, Co Galway at 23.20. Despite the heroic efforts of two brothers they could not locate the pilot and were beaten back by the flames. They succeeded in rescuing the radio operator but he died shortly after at the scene. He was F/O H R Anderson. My source for the landing is Irish Air Corps report on the landing researched many years ago. (Tony Kearns) F/Lt Ayton was the son of Frederick and Gertrude Mary Ayton from Dereham, Norfolk.His brother 129886 Sgt.Wallace Henry Ayton also died on service (RAFVR) 9-5-43 14 Sqn. buried Malta. F/Lt. G.F. Ayton belonged to 45 Group, RAF Transport Command when he died in the force-landing of Mosquito KA317 on 28 June 1945. Two files in Irish Military Archives, Dublin cover this accident in some detail (G2/X/1423 and ACF-S-259). The crew were ferrying the aircraft from Canada to Prestwick, via BW-1 in Greenland. They became lost and with fuel running low were forced to attempt a night landing at c.23.20 hours Irish time on the 28th. The crash location was at Ballinduff, near Ardrahan in County Galway. Liffatulla is also given as the site for the crash. Ayton was the pilot while F/O H.R.(Raymond) Anderson J.38661 from Winnipeg in Canada was the navigator. Ayyton died in the crash when the Mosquito hit a stone wall and was destroyed. Anderson was seriously injured but was pulled from the burning wreckage by local civilians. He was hospitalized in Galway City for an unknown time. Ayton's body was handed over with full military honours to the RAF at the border with Northern Ireland on 30 June 1945. F/Lt Gordon Frederick Ayton 51167 +, F/O Hans Raymond Anderson J/38661 RCAF (http://www.skynet.ie/~dan/war/crashes.htm) Navigator was F/O H.W. &quot;Hans&quot; Anderson, RCAF. At the time of the crash his address was given as Winnipeg. According to David Ayton, Gordon's son, he is believed to have survived until 2002, which accounts for the lack of info from the CWGC. He was dragged clear of the blazing wreck by a local man who then attempted to save Gordon Ayton but was driven back by the flames. Ayton survived the initial impact and he was heard calling for help, but the rescuers were driven back by the flames._x000a_I have copies of the eye witness statements and Irish Military Records obtained by David Ayton from the Military Archive in Dublin which tell the whole tragic story._x000a_I am hopeful that publishing the story might result in a memorial to Gordon Ayton near the site, last August a memorial garden was opened to commemmorate the 7 airmen who died in the crash of Halifax EB136 near Tuam, Co Galway, in November 1943, For those intersted my article on the crash of Mosquito KA317 has just been published in the July edition of the Irish aviation magazine &quot;Flying in Ireland&quot;. This publication is available in the North and South of Ireland - I'm not sure if it is distributed in the UK. The actual crash site has also been located._x000a_(http://forum.keypublishing.co.uk/showthread.php?t=77035) RCAF lost in transit? (Air Britain Serials)"/>
    <x v="2"/>
    <x v="2"/>
    <x v="75"/>
    <x v="1"/>
    <x v="2"/>
    <x v="1"/>
    <m/>
    <n v="6"/>
    <x v="45"/>
    <x v="1"/>
    <n v="0"/>
    <x v="1"/>
    <x v="17"/>
    <x v="1"/>
  </r>
  <r>
    <n v="376"/>
    <s v="TA263"/>
    <x v="22"/>
    <s v="169/157/169"/>
    <x v="0"/>
    <x v="8"/>
    <n v="28"/>
    <s v="June"/>
    <x v="7"/>
    <s v="28 June 1945"/>
    <x v="2"/>
    <s v="Crashed on 28 June with cricketer Keith Miller at the controls. He and his navigator were unhurt. SOC 12.7.45 (Air Britain Serials) 28.06.45 169 Son. TA263 Overshot on single engine landing at Great Massingham aerodrome. (Mosquito Crash Log)"/>
    <x v="2"/>
    <x v="2"/>
    <x v="6"/>
    <x v="1"/>
    <x v="2"/>
    <x v="1"/>
    <m/>
    <n v="7"/>
    <x v="45"/>
    <x v="1"/>
    <n v="1"/>
    <x v="0"/>
    <x v="65"/>
    <x v="0"/>
  </r>
  <r>
    <n v="4719"/>
    <s v="HR246"/>
    <x v="12"/>
    <n v="107"/>
    <x v="3"/>
    <x v="16"/>
    <n v="29"/>
    <s v="June"/>
    <x v="7"/>
    <s v="29 June 1945"/>
    <x v="0"/>
    <s v="SOC 29.6.45 (Air Britain Serials)"/>
    <x v="4"/>
    <x v="3"/>
    <x v="1"/>
    <x v="1"/>
    <x v="2"/>
    <x v="1"/>
    <m/>
    <n v="6"/>
    <x v="45"/>
    <x v="1"/>
    <n v="1"/>
    <x v="0"/>
    <x v="57"/>
    <x v="3"/>
  </r>
  <r>
    <n v="4372"/>
    <s v="HR554"/>
    <x v="12"/>
    <s v="1FU/211"/>
    <x v="3"/>
    <x v="16"/>
    <n v="29"/>
    <s v="June"/>
    <x v="7"/>
    <s v="29 June 1945"/>
    <x v="0"/>
    <s v="Crashed on a village in the course of a Spitfire affiliation exercise on 29 June. 1432334 W/O G Lowcock and 1575737 W/O W Wilkes died instantly, and 38 villagers died. (Don Clark, http://members.aardvark.net.au/india_and_burma.html) In the course of a fighter affiliation exercise on 29 June, W/O Lowcock lost control of HR554 while manoeuvring at an altitude of 2000ft and was unable to recover. The aircraft crashed on a local village near the airfield and caught fire on impact, killing Lowcock, his Nav/W W/O Bill Wilkes, and 38 villagers. Taylor was taking part in this exercise, sitting in the second seat alongside the very experienced W/O Alan Wythe DFM in RF588.(http://users.cyberone.com.au/clardo/td_taylor.html) Control lost during fighter affiliation exercise 30m W of Kolar 29.6.45 (Air Britain Serials)"/>
    <x v="2"/>
    <x v="2"/>
    <x v="29"/>
    <x v="1"/>
    <x v="2"/>
    <x v="1"/>
    <m/>
    <n v="6"/>
    <x v="45"/>
    <x v="0"/>
    <n v="1"/>
    <x v="0"/>
    <x v="176"/>
    <x v="3"/>
  </r>
  <r>
    <n v="671"/>
    <s v="KB606"/>
    <x v="28"/>
    <s v="571/692/571/163/162/163/MSS Upwood"/>
    <x v="0"/>
    <x v="1"/>
    <n v="29"/>
    <s v="June"/>
    <x v="7"/>
    <s v="29 June 1945"/>
    <x v="0"/>
    <s v="U/c collapsed on landing Wyton 29.6.45 (Air Britain Serials)"/>
    <x v="2"/>
    <x v="2"/>
    <x v="27"/>
    <x v="1"/>
    <x v="2"/>
    <x v="1"/>
    <m/>
    <n v="6"/>
    <x v="45"/>
    <x v="1"/>
    <n v="1"/>
    <x v="1"/>
    <x v="186"/>
    <x v="1"/>
  </r>
  <r>
    <n v="3971"/>
    <s v="MT474"/>
    <x v="25"/>
    <n v="25"/>
    <x v="0"/>
    <x v="2"/>
    <n v="29"/>
    <s v="June"/>
    <x v="7"/>
    <s v="29 June 1945"/>
    <x v="0"/>
    <s v="Engine lost power bellylanded in field nr Saffron Walden Essex 29.6.45 (Air Britain Serials)"/>
    <x v="2"/>
    <x v="2"/>
    <x v="2"/>
    <x v="1"/>
    <x v="2"/>
    <x v="1"/>
    <m/>
    <n v="6"/>
    <x v="45"/>
    <x v="1"/>
    <n v="1"/>
    <x v="0"/>
    <x v="14"/>
    <x v="2"/>
  </r>
  <r>
    <n v="2931"/>
    <s v="TA122"/>
    <x v="12"/>
    <s v="605/4"/>
    <x v="0"/>
    <x v="16"/>
    <n v="29"/>
    <s v="June"/>
    <x v="7"/>
    <s v="29 June 1945"/>
    <x v="2"/>
    <s v="SOC 29.6.45 Mosquito Museum London (Air Britain Serials)"/>
    <x v="8"/>
    <x v="3"/>
    <x v="1"/>
    <x v="1"/>
    <x v="2"/>
    <x v="1"/>
    <m/>
    <n v="6"/>
    <x v="45"/>
    <x v="1"/>
    <n v="1"/>
    <x v="0"/>
    <x v="82"/>
    <x v="0"/>
  </r>
  <r>
    <n v="1461"/>
    <s v="HP987"/>
    <x v="12"/>
    <s v="1FU/FE"/>
    <x v="3"/>
    <x v="16"/>
    <n v="31"/>
    <s v="June"/>
    <x v="7"/>
    <s v="31 June 1945"/>
    <x v="0"/>
    <s v="SOC 31.6.45 (Air Britain Serials)"/>
    <x v="4"/>
    <x v="3"/>
    <x v="1"/>
    <x v="1"/>
    <x v="2"/>
    <x v="1"/>
    <m/>
    <n v="6"/>
    <x v="45"/>
    <x v="1"/>
    <n v="1"/>
    <x v="0"/>
    <x v="91"/>
    <x v="3"/>
  </r>
  <r>
    <n v="3674"/>
    <s v="KA316"/>
    <x v="31"/>
    <s v="6FU"/>
    <x v="2"/>
    <x v="10"/>
    <n v="1"/>
    <s v="July"/>
    <x v="7"/>
    <s v="1 July 1945"/>
    <x v="0"/>
    <s v="F/Lt V. J. Sopuck (RACF - NAV/RO) was killed in accident of KA316 on 1/7/45. I have enough info about this crash including the pilot W/O Sidney George Witherspoon (RAF). Both were members of No. 45 Group and W/O Witherspon come to ferry Mossies approx. in January 1945 finished succesfully 3 deliveries before the fatal crash. (Pavel Vancata on mossie.org forum) Engine cut in circuit 5m SW of Mont Joli PQ 1.7.45 (Air Britain Serials)"/>
    <x v="2"/>
    <x v="2"/>
    <x v="2"/>
    <x v="1"/>
    <x v="2"/>
    <x v="1"/>
    <m/>
    <n v="7"/>
    <x v="46"/>
    <x v="1"/>
    <n v="0"/>
    <x v="1"/>
    <x v="187"/>
    <x v="1"/>
  </r>
  <r>
    <n v="4926"/>
    <s v="W4053"/>
    <x v="34"/>
    <s v="Mkrs/16OTU"/>
    <x v="0"/>
    <x v="7"/>
    <n v="1"/>
    <s v="July"/>
    <x v="7"/>
    <s v="1 July 1945"/>
    <x v="0"/>
    <s v="One crew killed (The Mossie 29) 01/07/1945 Mosquito W4053 of 16 OTU was landing with one propeller feathered when it swung and hit a tree at Barford St John. F/O W J Mepham DFC and Lt(A) W G Addison-Scott RNVR were both killed. (http://www.couplandbell.com/marg/crashes1945.htm) Engine caught fire on approach Barford St John 1.7.45 (Air Britain Serials) 01.07.45 16 OTU. W4053 Landing with one engine feathered at Barford St. John aerodrome, swung and crashed into a tree, killing one. (Mosquito Crash Log) MEPHAM, William James - F/O (Pilot) - 159575 - D.F.C - RAFVR - Beckenham Crematorium &amp; Cemetery, Kent - [ Mosquito III - W4053 - 16 OTU ]. (http://www.rafcommands.com/forum/showthread.php?18876-450701-Unaccounted-Airmen-01-07-1945)"/>
    <x v="2"/>
    <x v="2"/>
    <x v="30"/>
    <x v="1"/>
    <x v="2"/>
    <x v="1"/>
    <m/>
    <n v="7"/>
    <x v="46"/>
    <x v="1"/>
    <n v="1"/>
    <x v="1"/>
    <x v="140"/>
    <x v="0"/>
  </r>
  <r>
    <n v="2120"/>
    <s v="DZ527"/>
    <x v="4"/>
    <s v="8OTU"/>
    <x v="0"/>
    <x v="7"/>
    <n v="2"/>
    <s v="July"/>
    <x v="7"/>
    <s v="2 July 1945"/>
    <x v="0"/>
    <s v="SOC 2.7.45 (Air Britain Serials)"/>
    <x v="4"/>
    <x v="3"/>
    <x v="1"/>
    <x v="1"/>
    <x v="2"/>
    <x v="1"/>
    <m/>
    <n v="7"/>
    <x v="46"/>
    <x v="1"/>
    <n v="1"/>
    <x v="1"/>
    <x v="37"/>
    <x v="0"/>
  </r>
  <r>
    <n v="2872"/>
    <s v="KB223"/>
    <x v="13"/>
    <s v="627/16OTU"/>
    <x v="0"/>
    <x v="7"/>
    <n v="2"/>
    <s v="July"/>
    <x v="7"/>
    <s v="2 July 1945"/>
    <x v="0"/>
    <s v="02/07/1945 Mosquito KB223 of 16 OTU suffered a collapsed undercarriage at Barford St John. F/O J Howard was unhurt. (http://www.couplandbell.com/marg/crashes1945.htm) Swung on take-off u/c collapsed on landing Barford St.John 2.7.45 (Air Britain Serials)"/>
    <x v="2"/>
    <x v="2"/>
    <x v="33"/>
    <x v="1"/>
    <x v="2"/>
    <x v="1"/>
    <m/>
    <n v="7"/>
    <x v="46"/>
    <x v="1"/>
    <n v="1"/>
    <x v="1"/>
    <x v="140"/>
    <x v="1"/>
  </r>
  <r>
    <n v="3397"/>
    <s v="RF647"/>
    <x v="12"/>
    <n v="334"/>
    <x v="0"/>
    <x v="16"/>
    <n v="2"/>
    <s v="July"/>
    <x v="7"/>
    <s v="2 July 1945"/>
    <x v="0"/>
    <s v="Misjudged height and flew into sea Larviks Fjord 2.7.45 (Air Britain Serials)"/>
    <x v="2"/>
    <x v="2"/>
    <x v="59"/>
    <x v="1"/>
    <x v="2"/>
    <x v="1"/>
    <m/>
    <n v="7"/>
    <x v="46"/>
    <x v="1"/>
    <n v="1"/>
    <x v="0"/>
    <x v="188"/>
    <x v="3"/>
  </r>
  <r>
    <n v="6288"/>
    <s v="RF779"/>
    <x v="12"/>
    <n v="211"/>
    <x v="3"/>
    <x v="16"/>
    <n v="2"/>
    <s v="July"/>
    <x v="7"/>
    <s v="2 July 1945"/>
    <x v="0"/>
    <s v="Crashed in the course of a formation shallow dive-bombing display on 2 July, disintegrating in the target area with the death of 1455066 W/O Kenneth Webster (Pilot) and 1550365 F/Sgt Jack Hopes (Nav/WOp). (Don Clark, http://members.aardvark.net.au/india_and_burma.html) On 2 July, RF779 crashed in the course of a formation shallow dive-bombing display 28 miles North of Bangalore and perhaps 10 miles north of Yelahanka. Sadly, the pilot 1455066 W/O Kenneth Webster misjudged the pullout and the aircraft disintegrated on impact with the ground. Webster and his navigator 1550365 F/Sgt Jack Hopes died. Webster was a particularly close friend of Tom Taylor’s. By this date, Taylor was already at St Thomas Mount, and on that day he was in the air, having a dual check with F/Lt Winship at the controls of RF277. (http://users.cyberone.com.au/clardo/td_taylor.html) Dived into ground during dive bombing practice 28m N of Bangalore 2.7.45 (Air Britain Serials)"/>
    <x v="2"/>
    <x v="2"/>
    <x v="30"/>
    <x v="1"/>
    <x v="2"/>
    <x v="1"/>
    <m/>
    <n v="7"/>
    <x v="46"/>
    <x v="0"/>
    <n v="1"/>
    <x v="0"/>
    <x v="176"/>
    <x v="3"/>
  </r>
  <r>
    <n v="1908"/>
    <s v="HK166"/>
    <x v="2"/>
    <s v="FIU/264/86 Gp CS"/>
    <x v="0"/>
    <x v="1"/>
    <n v="3"/>
    <s v="July"/>
    <x v="7"/>
    <s v="3 July 1945"/>
    <x v="0"/>
    <s v="SOC 3.7.45 (Air Britain Serials)"/>
    <x v="4"/>
    <x v="3"/>
    <x v="1"/>
    <x v="1"/>
    <x v="2"/>
    <x v="1"/>
    <m/>
    <n v="7"/>
    <x v="46"/>
    <x v="1"/>
    <n v="1"/>
    <x v="1"/>
    <x v="189"/>
    <x v="2"/>
  </r>
  <r>
    <n v="4867"/>
    <s v="HR312"/>
    <x v="12"/>
    <s v="No. 1 (Attack Squadron) RAAF"/>
    <x v="7"/>
    <x v="16"/>
    <n v="3"/>
    <s v="July"/>
    <x v="7"/>
    <s v="3 July 1945"/>
    <x v="0"/>
    <s v="F/Os Baywell and Natrass OK, two civilan workers badly hurt and died later. (Squadron ORB) To RAAF 13.9.44 as A52-502 1 Sqn Engine failed aircraft swung and hit truck at Amberely QLD 31.07.45. (Air Britain Serials)"/>
    <x v="2"/>
    <x v="2"/>
    <x v="2"/>
    <x v="1"/>
    <x v="2"/>
    <x v="1"/>
    <m/>
    <n v="7"/>
    <x v="46"/>
    <x v="1"/>
    <n v="1"/>
    <x v="1"/>
    <x v="155"/>
    <x v="3"/>
  </r>
  <r>
    <n v="2042"/>
    <s v="KB416"/>
    <x v="28"/>
    <s v="608/627"/>
    <x v="0"/>
    <x v="8"/>
    <n v="3"/>
    <s v="July"/>
    <x v="7"/>
    <s v="3 July 1945"/>
    <x v="0"/>
    <s v="03.07.1945 1450 Training 627 from Woodhall Spa port engine failed, on return hit runway and bounced back in air before crash landing at Woodhall Spa airfield 1740 (BCL). F/L DN Johnson +, P/O JD Finlayson inj, 4,000lb bomb bay conversion (Brian Fillery) Stalled on asymmetric overshoot Woodhall Spa 3.7.45 (Air Britain Serials) 03.07.45 627 Sqn. KB416 Overshot, crashed and burned at Woodhall Spa aerodrome, killing one and injuring one. (Mosquito Crash Log)"/>
    <x v="2"/>
    <x v="2"/>
    <x v="2"/>
    <x v="1"/>
    <x v="2"/>
    <x v="1"/>
    <m/>
    <n v="7"/>
    <x v="46"/>
    <x v="1"/>
    <n v="1"/>
    <x v="0"/>
    <x v="58"/>
    <x v="1"/>
  </r>
  <r>
    <n v="559"/>
    <s v="RF600"/>
    <x v="12"/>
    <s v="47/110"/>
    <x v="3"/>
    <x v="16"/>
    <n v="3"/>
    <s v="July"/>
    <x v="7"/>
    <s v="3 July 1945"/>
    <x v="0"/>
    <s v="H.J. van der Pol. This airman was killed 3-7-1945 flying Mosquito RF600 with 110 Sqn and lies buried Taukkyan War Cem., Myanmar. His parents lived on Guernsey, Channel Islands. Don't know whether he had Dutch roots. (Henk Welting) 636850 Sergeant Hendrick John VAN DER POL (P. McMillan on RAF Commands Forum) Hit bump on take-off bounced and wing hit ground Kinmagan 3.7.45 DBF (Air Britain Serials) GORDON, James - F/S (Nav) - 1682053 - RAFVR - Taukkyan War Cemetery, Myanmar - [ Mosquito VI - RF600 - 110 Sqdn ].  VAN DER POL, Hendrick John - F/O (Pilot) - 53971 - D.F.M - RAF - Taukkyan War Cemetery, Myanmar - [ Mosquito VI - RF600 - 110 Sqdn ]."/>
    <x v="2"/>
    <x v="3"/>
    <x v="21"/>
    <x v="1"/>
    <x v="2"/>
    <x v="1"/>
    <m/>
    <n v="7"/>
    <x v="46"/>
    <x v="0"/>
    <n v="1"/>
    <x v="0"/>
    <x v="143"/>
    <x v="3"/>
  </r>
  <r>
    <n v="2172"/>
    <s v="DZ576"/>
    <x v="4"/>
    <s v="8OTU"/>
    <x v="0"/>
    <x v="7"/>
    <n v="5"/>
    <s v="July"/>
    <x v="7"/>
    <s v="5 July 1945"/>
    <x v="0"/>
    <s v="SOC 5.7.45 (Air Britain Serials)"/>
    <x v="4"/>
    <x v="3"/>
    <x v="1"/>
    <x v="1"/>
    <x v="2"/>
    <x v="1"/>
    <m/>
    <n v="7"/>
    <x v="46"/>
    <x v="1"/>
    <n v="1"/>
    <x v="1"/>
    <x v="37"/>
    <x v="0"/>
  </r>
  <r>
    <n v="166"/>
    <s v="HP868"/>
    <x v="12"/>
    <s v="301FTU/45/1672CU"/>
    <x v="3"/>
    <x v="7"/>
    <n v="5"/>
    <s v="July"/>
    <x v="7"/>
    <s v="5 July 1945"/>
    <x v="0"/>
    <s v="SOC 5.7.45 (Air Britain Serials)"/>
    <x v="4"/>
    <x v="3"/>
    <x v="1"/>
    <x v="1"/>
    <x v="2"/>
    <x v="1"/>
    <m/>
    <n v="7"/>
    <x v="46"/>
    <x v="1"/>
    <n v="1"/>
    <x v="1"/>
    <x v="117"/>
    <x v="3"/>
  </r>
  <r>
    <n v="7148"/>
    <s v="HP869"/>
    <x v="12"/>
    <s v="301FTU/1672CU"/>
    <x v="3"/>
    <x v="7"/>
    <n v="5"/>
    <s v="July"/>
    <x v="7"/>
    <s v="5 July 1945"/>
    <x v="0"/>
    <s v="SOC 5.7.45 (Air Britain Serials)"/>
    <x v="4"/>
    <x v="3"/>
    <x v="1"/>
    <x v="1"/>
    <x v="2"/>
    <x v="1"/>
    <m/>
    <n v="7"/>
    <x v="46"/>
    <x v="1"/>
    <n v="1"/>
    <x v="1"/>
    <x v="117"/>
    <x v="3"/>
  </r>
  <r>
    <n v="475"/>
    <s v="HP914"/>
    <x v="12"/>
    <s v="301FTU/45"/>
    <x v="3"/>
    <x v="16"/>
    <n v="5"/>
    <s v="July"/>
    <x v="7"/>
    <s v="5 July 1945"/>
    <x v="0"/>
    <s v="SOC 5.7.45 (Air Britain Serials)"/>
    <x v="4"/>
    <x v="3"/>
    <x v="1"/>
    <x v="1"/>
    <x v="2"/>
    <x v="1"/>
    <m/>
    <n v="7"/>
    <x v="46"/>
    <x v="0"/>
    <n v="1"/>
    <x v="0"/>
    <x v="86"/>
    <x v="3"/>
  </r>
  <r>
    <n v="557"/>
    <s v="HP971"/>
    <x v="12"/>
    <s v="1FU/45"/>
    <x v="3"/>
    <x v="16"/>
    <n v="5"/>
    <s v="July"/>
    <x v="7"/>
    <s v="5 July 1945"/>
    <x v="0"/>
    <s v="SOC 5.7.45 (Air Britain Serials)"/>
    <x v="4"/>
    <x v="3"/>
    <x v="1"/>
    <x v="1"/>
    <x v="2"/>
    <x v="1"/>
    <m/>
    <n v="7"/>
    <x v="46"/>
    <x v="0"/>
    <n v="1"/>
    <x v="0"/>
    <x v="86"/>
    <x v="3"/>
  </r>
  <r>
    <n v="2831"/>
    <s v="HP974"/>
    <x v="12"/>
    <s v="1FU/FE"/>
    <x v="3"/>
    <x v="16"/>
    <n v="5"/>
    <s v="July"/>
    <x v="7"/>
    <s v="5 July 1945"/>
    <x v="0"/>
    <s v="SOC 5.7.45 (Air Britain Serials)"/>
    <x v="4"/>
    <x v="3"/>
    <x v="1"/>
    <x v="1"/>
    <x v="2"/>
    <x v="1"/>
    <m/>
    <n v="7"/>
    <x v="46"/>
    <x v="0"/>
    <n v="1"/>
    <x v="0"/>
    <x v="91"/>
    <x v="3"/>
  </r>
  <r>
    <n v="566"/>
    <s v="HR437"/>
    <x v="12"/>
    <s v="1FU/45"/>
    <x v="3"/>
    <x v="16"/>
    <n v="5"/>
    <s v="July"/>
    <x v="7"/>
    <s v="5 July 1945"/>
    <x v="0"/>
    <s v="SOC 5.7.45 (Air Britain Serials)"/>
    <x v="4"/>
    <x v="3"/>
    <x v="1"/>
    <x v="1"/>
    <x v="2"/>
    <x v="1"/>
    <m/>
    <n v="7"/>
    <x v="46"/>
    <x v="0"/>
    <n v="1"/>
    <x v="0"/>
    <x v="86"/>
    <x v="3"/>
  </r>
  <r>
    <n v="3486"/>
    <s v="HR540"/>
    <x v="12"/>
    <n v="110"/>
    <x v="3"/>
    <x v="16"/>
    <n v="5"/>
    <s v="July"/>
    <x v="7"/>
    <s v="5 July 1945"/>
    <x v="0"/>
    <s v="Stalled on landing and u/c collapsed Kinmagan 5.7.45 DBF (Air Britain Serials)"/>
    <x v="2"/>
    <x v="3"/>
    <x v="29"/>
    <x v="1"/>
    <x v="2"/>
    <x v="1"/>
    <m/>
    <n v="7"/>
    <x v="46"/>
    <x v="0"/>
    <n v="1"/>
    <x v="0"/>
    <x v="143"/>
    <x v="3"/>
  </r>
  <r>
    <n v="40"/>
    <s v="HX904"/>
    <x v="16"/>
    <s v="Cv XVIII/AAEE/248/618/248/618/248/254"/>
    <x v="0"/>
    <x v="12"/>
    <n v="5"/>
    <s v="July"/>
    <x v="7"/>
    <s v="5 July 1945"/>
    <x v="0"/>
    <s v="HX904 was coded &quot;DM-E&quot; on 248 Squadron following detachment from 618 in the summer of 1944 (Alex Smart). I am looking for the aircraft letter. It will either be QM-B, C or E. I know then HX904 served with 248 Squadron it was 'E'. In March 1945 it was transferred to 254 Squadron and received the code QM-?. (Alex Crawford) Swung on landing and u/c collapsed Chivenor 5.7.45 (Air Britain Serials)"/>
    <x v="2"/>
    <x v="2"/>
    <x v="23"/>
    <x v="1"/>
    <x v="2"/>
    <x v="1"/>
    <m/>
    <n v="7"/>
    <x v="46"/>
    <x v="1"/>
    <n v="1"/>
    <x v="0"/>
    <x v="166"/>
    <x v="0"/>
  </r>
  <r>
    <n v="5673"/>
    <s v="KA973"/>
    <x v="30"/>
    <s v="RN 728"/>
    <x v="0"/>
    <x v="18"/>
    <n v="5"/>
    <s v="July"/>
    <x v="7"/>
    <s v="5 July 1945"/>
    <x v="0"/>
    <s v="To RN 5.7.45 (Air Britain Serials)"/>
    <x v="5"/>
    <x v="3"/>
    <x v="1"/>
    <x v="1"/>
    <x v="2"/>
    <x v="1"/>
    <m/>
    <n v="7"/>
    <x v="46"/>
    <x v="1"/>
    <n v="0"/>
    <x v="1"/>
    <x v="190"/>
    <x v="1"/>
  </r>
  <r>
    <n v="2605"/>
    <s v="KB120"/>
    <x v="13"/>
    <s v="139/16OTU"/>
    <x v="0"/>
    <x v="7"/>
    <n v="5"/>
    <s v="July"/>
    <x v="7"/>
    <s v="5 July 1945"/>
    <x v="0"/>
    <s v="SOC 5.7.45 (Air Britain Serials)"/>
    <x v="5"/>
    <x v="3"/>
    <x v="1"/>
    <x v="1"/>
    <x v="2"/>
    <x v="1"/>
    <m/>
    <n v="7"/>
    <x v="46"/>
    <x v="1"/>
    <n v="1"/>
    <x v="1"/>
    <x v="140"/>
    <x v="1"/>
  </r>
  <r>
    <n v="6754"/>
    <s v="KB496"/>
    <x v="28"/>
    <s v="16OTU"/>
    <x v="0"/>
    <x v="7"/>
    <n v="5"/>
    <s v="July"/>
    <x v="7"/>
    <s v="5 July 1945"/>
    <x v="0"/>
    <s v="05/07/1945 Mosquito KB496 of 16 OTU suffered a collapsed undercarriage at Barford St John. W/O S Dennis was unhurt.) http://www.couplandbell.com/marg/crashes1945.htm) Swung on landing and u/c collapsed Barford St.John 5.7.45 (Air Britain Serials)"/>
    <x v="2"/>
    <x v="2"/>
    <x v="23"/>
    <x v="1"/>
    <x v="2"/>
    <x v="1"/>
    <m/>
    <n v="7"/>
    <x v="46"/>
    <x v="1"/>
    <n v="1"/>
    <x v="1"/>
    <x v="140"/>
    <x v="1"/>
  </r>
  <r>
    <n v="5457"/>
    <s v="LR248"/>
    <x v="12"/>
    <s v="301FTU/FE"/>
    <x v="3"/>
    <x v="16"/>
    <n v="5"/>
    <s v="July"/>
    <x v="7"/>
    <s v="5 July 1945"/>
    <x v="0"/>
    <s v="SOC 5.7.45 (Air Britain Serials)"/>
    <x v="4"/>
    <x v="3"/>
    <x v="1"/>
    <x v="1"/>
    <x v="2"/>
    <x v="1"/>
    <m/>
    <n v="7"/>
    <x v="46"/>
    <x v="0"/>
    <n v="1"/>
    <x v="0"/>
    <x v="91"/>
    <x v="0"/>
  </r>
  <r>
    <n v="2643"/>
    <s v="LR440"/>
    <x v="14"/>
    <s v="681/684"/>
    <x v="3"/>
    <x v="0"/>
    <n v="5"/>
    <s v="July"/>
    <x v="7"/>
    <s v="5 July 1945"/>
    <x v="0"/>
    <s v="SOC 5.7.45 (Air Britain Serials)"/>
    <x v="4"/>
    <x v="3"/>
    <x v="1"/>
    <x v="1"/>
    <x v="2"/>
    <x v="1"/>
    <m/>
    <n v="7"/>
    <x v="46"/>
    <x v="0"/>
    <n v="1"/>
    <x v="0"/>
    <x v="50"/>
    <x v="0"/>
  </r>
  <r>
    <n v="637"/>
    <s v="LR445"/>
    <x v="14"/>
    <s v="681/684"/>
    <x v="3"/>
    <x v="0"/>
    <n v="5"/>
    <s v="July"/>
    <x v="7"/>
    <s v="5 July 1945"/>
    <x v="0"/>
    <s v="SOC 5.7.45 (Air Britain Serials)"/>
    <x v="4"/>
    <x v="3"/>
    <x v="1"/>
    <x v="1"/>
    <x v="2"/>
    <x v="1"/>
    <m/>
    <n v="7"/>
    <x v="46"/>
    <x v="0"/>
    <n v="1"/>
    <x v="0"/>
    <x v="50"/>
    <x v="0"/>
  </r>
  <r>
    <n v="6737"/>
    <s v="LR463"/>
    <x v="14"/>
    <n v="684"/>
    <x v="3"/>
    <x v="0"/>
    <n v="5"/>
    <s v="July"/>
    <x v="7"/>
    <s v="5 July 1945"/>
    <x v="0"/>
    <s v="SOC 5.7.45 (Air Britain Serials)"/>
    <x v="4"/>
    <x v="3"/>
    <x v="1"/>
    <x v="1"/>
    <x v="2"/>
    <x v="1"/>
    <m/>
    <n v="7"/>
    <x v="46"/>
    <x v="0"/>
    <n v="1"/>
    <x v="0"/>
    <x v="50"/>
    <x v="0"/>
  </r>
  <r>
    <n v="6741"/>
    <s v="MM332"/>
    <x v="18"/>
    <n v="684"/>
    <x v="3"/>
    <x v="0"/>
    <n v="5"/>
    <s v="July"/>
    <x v="7"/>
    <s v="5 July 1945"/>
    <x v="0"/>
    <s v="SOC 5.7.45 (Air Britain Serials)"/>
    <x v="4"/>
    <x v="3"/>
    <x v="1"/>
    <x v="1"/>
    <x v="2"/>
    <x v="1"/>
    <m/>
    <n v="7"/>
    <x v="46"/>
    <x v="0"/>
    <n v="1"/>
    <x v="0"/>
    <x v="50"/>
    <x v="0"/>
  </r>
  <r>
    <n v="2744"/>
    <s v="MM438"/>
    <x v="17"/>
    <s v="151/604/264"/>
    <x v="0"/>
    <x v="2"/>
    <n v="5"/>
    <s v="July"/>
    <x v="7"/>
    <s v="5 July 1945"/>
    <x v="0"/>
    <s v="11.04.1944 pm ASR patrol 151 over Bay of Biscay from Colerne. Severley damaged in combat with Ju88 of ZG1, written off after landing at base. Repaired and SoC July 1945 after service with 604 and 264 Sqn. unknown location (FCL). F/S J Playford ok, W/O GD Kelsey ok, no further info 11/04/1944 Ju88C-6 aircraft of ZG1 severely damage MM438 of 151 squadron F/Sgt J. Playford &amp; navigator W/O G.D. Kelsey manage to return to Predannack uninjured but their aircraft is written-off as beyond repair. (http://www.rafdavidstowmoor.org/pages/crash_log/crashlog44.htm) SOC 5.7.45 (Air Britain Serials)"/>
    <x v="4"/>
    <x v="3"/>
    <x v="1"/>
    <x v="1"/>
    <x v="2"/>
    <x v="1"/>
    <m/>
    <n v="7"/>
    <x v="46"/>
    <x v="1"/>
    <n v="1"/>
    <x v="0"/>
    <x v="10"/>
    <x v="2"/>
  </r>
  <r>
    <n v="7741"/>
    <s v="MM500"/>
    <x v="17"/>
    <s v="604/264"/>
    <x v="0"/>
    <x v="2"/>
    <n v="5"/>
    <s v="July"/>
    <x v="7"/>
    <s v="5 July 1945"/>
    <x v="0"/>
    <s v="SOC 5.7.45 (Air Britain Serials)"/>
    <x v="4"/>
    <x v="3"/>
    <x v="1"/>
    <x v="1"/>
    <x v="2"/>
    <x v="1"/>
    <m/>
    <n v="7"/>
    <x v="46"/>
    <x v="1"/>
    <n v="1"/>
    <x v="0"/>
    <x v="10"/>
    <x v="2"/>
  </r>
  <r>
    <n v="1674"/>
    <s v="TA190"/>
    <x v="22"/>
    <s v="FE"/>
    <x v="3"/>
    <x v="2"/>
    <n v="5"/>
    <s v="July"/>
    <x v="7"/>
    <s v="5 July 1945"/>
    <x v="0"/>
    <s v="SOC 5.7.45 (Air Britain Serials)"/>
    <x v="4"/>
    <x v="3"/>
    <x v="1"/>
    <x v="1"/>
    <x v="2"/>
    <x v="1"/>
    <m/>
    <n v="7"/>
    <x v="46"/>
    <x v="0"/>
    <n v="1"/>
    <x v="0"/>
    <x v="91"/>
    <x v="0"/>
  </r>
  <r>
    <n v="276"/>
    <s v="DD600"/>
    <x v="2"/>
    <s v="151/157/307/13OTU"/>
    <x v="0"/>
    <x v="7"/>
    <n v="6"/>
    <s v="July"/>
    <x v="7"/>
    <s v="6 July 1945"/>
    <x v="0"/>
    <s v="SOC 6.7.45 (Air Britain Serials)"/>
    <x v="4"/>
    <x v="3"/>
    <x v="1"/>
    <x v="1"/>
    <x v="2"/>
    <x v="1"/>
    <m/>
    <n v="7"/>
    <x v="46"/>
    <x v="1"/>
    <n v="1"/>
    <x v="1"/>
    <x v="39"/>
    <x v="0"/>
  </r>
  <r>
    <n v="1616"/>
    <s v="HK458"/>
    <x v="17"/>
    <s v="410/264"/>
    <x v="0"/>
    <x v="2"/>
    <n v="6"/>
    <s v="July"/>
    <x v="7"/>
    <s v="6 July 1945"/>
    <x v="0"/>
    <s v="SOC 6.7.45 (Air Britain Serials)"/>
    <x v="4"/>
    <x v="3"/>
    <x v="1"/>
    <x v="1"/>
    <x v="2"/>
    <x v="1"/>
    <m/>
    <n v="7"/>
    <x v="46"/>
    <x v="1"/>
    <n v="1"/>
    <x v="0"/>
    <x v="10"/>
    <x v="2"/>
  </r>
  <r>
    <n v="864"/>
    <s v="HK532"/>
    <x v="17"/>
    <s v="488/264"/>
    <x v="0"/>
    <x v="2"/>
    <n v="6"/>
    <s v="July"/>
    <x v="7"/>
    <s v="6 July 1945"/>
    <x v="0"/>
    <s v="SOC 6.7.45 (Air Britain Serials)"/>
    <x v="4"/>
    <x v="3"/>
    <x v="1"/>
    <x v="1"/>
    <x v="2"/>
    <x v="1"/>
    <m/>
    <n v="7"/>
    <x v="46"/>
    <x v="1"/>
    <n v="1"/>
    <x v="0"/>
    <x v="10"/>
    <x v="2"/>
  </r>
  <r>
    <n v="5425"/>
    <s v="HP988"/>
    <x v="12"/>
    <s v="235/248/464"/>
    <x v="0"/>
    <x v="16"/>
    <n v="6"/>
    <s v="July"/>
    <x v="7"/>
    <s v="6 July 1945"/>
    <x v="0"/>
    <s v="Swung on landing and u/c collapsed Melsbroek 6.7.45 (Air Britain Serials)"/>
    <x v="2"/>
    <x v="2"/>
    <x v="23"/>
    <x v="1"/>
    <x v="2"/>
    <x v="1"/>
    <m/>
    <n v="7"/>
    <x v="46"/>
    <x v="1"/>
    <n v="1"/>
    <x v="0"/>
    <x v="46"/>
    <x v="3"/>
  </r>
  <r>
    <n v="3521"/>
    <s v="NT296"/>
    <x v="25"/>
    <s v="456/54OTU"/>
    <x v="0"/>
    <x v="7"/>
    <n v="6"/>
    <s v="July"/>
    <x v="7"/>
    <s v="6 July 1945"/>
    <x v="0"/>
    <s v="Engine cut after take-off and u/c leg jammed belly-landed Charterhall 6.7.45 (Air Britain Serials)"/>
    <x v="2"/>
    <x v="2"/>
    <x v="2"/>
    <x v="1"/>
    <x v="2"/>
    <x v="1"/>
    <m/>
    <n v="7"/>
    <x v="46"/>
    <x v="1"/>
    <n v="1"/>
    <x v="1"/>
    <x v="115"/>
    <x v="2"/>
  </r>
  <r>
    <n v="2858"/>
    <s v="HK313"/>
    <x v="2"/>
    <s v="456/51OTU"/>
    <x v="0"/>
    <x v="7"/>
    <n v="7"/>
    <s v="July"/>
    <x v="7"/>
    <s v="7 July 1945"/>
    <x v="0"/>
    <s v="To 5286M 7.7.45 (Air Britain Serials)"/>
    <x v="4"/>
    <x v="3"/>
    <x v="1"/>
    <x v="1"/>
    <x v="2"/>
    <x v="1"/>
    <m/>
    <n v="7"/>
    <x v="46"/>
    <x v="1"/>
    <n v="1"/>
    <x v="1"/>
    <x v="110"/>
    <x v="2"/>
  </r>
  <r>
    <n v="5191"/>
    <s v="PZ178"/>
    <x v="12"/>
    <s v="23/BSDU"/>
    <x v="0"/>
    <x v="2"/>
    <n v="8"/>
    <s v="July"/>
    <x v="7"/>
    <s v="8 July 1945"/>
    <x v="0"/>
    <s v="Broke up in air during 'Window' trials Docking 8.7.45 (Air Britain Serials) 08.07.45 BSDU. PZ178 Aircraft was seen to break up in the air and crashed at Docking aerodrome killing crew. (Mosquito Crash Log)"/>
    <x v="2"/>
    <x v="2"/>
    <x v="8"/>
    <x v="1"/>
    <x v="2"/>
    <x v="1"/>
    <m/>
    <n v="7"/>
    <x v="46"/>
    <x v="1"/>
    <n v="1"/>
    <x v="0"/>
    <x v="138"/>
    <x v="0"/>
  </r>
  <r>
    <n v="2411"/>
    <s v="RV351"/>
    <x v="20"/>
    <s v="571/608"/>
    <x v="0"/>
    <x v="8"/>
    <n v="9"/>
    <s v="July"/>
    <x v="7"/>
    <s v="9 July 1945"/>
    <x v="0"/>
    <s v="U/c leg collapsed when engines started up Downham Market 9.7.45 not repaired (Air Britain Serials) 09.07.1945 1500 Air Test 608 from Downham Market, on starting engines the undercarriage gave way, wrecked . at Downham Market airfield 1500 (BCL). W/O CG Johnston ok"/>
    <x v="2"/>
    <x v="2"/>
    <x v="27"/>
    <x v="1"/>
    <x v="2"/>
    <x v="1"/>
    <m/>
    <n v="7"/>
    <x v="46"/>
    <x v="1"/>
    <n v="1"/>
    <x v="0"/>
    <x v="107"/>
    <x v="0"/>
  </r>
  <r>
    <n v="6704"/>
    <s v="RF651"/>
    <x v="12"/>
    <s v="10FU"/>
    <x v="3"/>
    <x v="10"/>
    <n v="10"/>
    <s v="July"/>
    <x v="7"/>
    <s v="10 July 1945"/>
    <x v="0"/>
    <s v="Flew into trees during search for missing aircraft 20m S of Nagpur 10.7.45 DBF (Air Britain Serials)"/>
    <x v="2"/>
    <x v="2"/>
    <x v="30"/>
    <x v="1"/>
    <x v="2"/>
    <x v="1"/>
    <m/>
    <n v="7"/>
    <x v="46"/>
    <x v="0"/>
    <n v="1"/>
    <x v="1"/>
    <x v="191"/>
    <x v="3"/>
  </r>
  <r>
    <n v="3509"/>
    <s v="KA969"/>
    <x v="30"/>
    <s v="RN"/>
    <x v="0"/>
    <x v="18"/>
    <n v="11"/>
    <s v="July"/>
    <x v="7"/>
    <s v="11 July 1945"/>
    <x v="0"/>
    <s v="To RN 11.7.45 NFT (Air Britain Serials)"/>
    <x v="5"/>
    <x v="3"/>
    <x v="1"/>
    <x v="1"/>
    <x v="2"/>
    <x v="1"/>
    <m/>
    <n v="7"/>
    <x v="46"/>
    <x v="1"/>
    <n v="1"/>
    <x v="1"/>
    <x v="64"/>
    <x v="1"/>
  </r>
  <r>
    <n v="4072"/>
    <s v="TA249"/>
    <x v="22"/>
    <s v="54OTU"/>
    <x v="0"/>
    <x v="7"/>
    <n v="11"/>
    <s v="July"/>
    <x v="7"/>
    <s v="11 July 1945"/>
    <x v="0"/>
    <s v="Overshot landing at Charterhall 11.7.45 (Air Britain Serials) 11.07.45 54 OTU. TA249 Overshot at Charterhall aerodrome, struck boundary fence and landed straight ahead. Crew unhurt. (Mosquito Crash Log)"/>
    <x v="2"/>
    <x v="2"/>
    <x v="6"/>
    <x v="1"/>
    <x v="2"/>
    <x v="1"/>
    <m/>
    <n v="7"/>
    <x v="46"/>
    <x v="1"/>
    <n v="1"/>
    <x v="1"/>
    <x v="115"/>
    <x v="0"/>
  </r>
  <r>
    <n v="2029"/>
    <s v="DD788"/>
    <x v="2"/>
    <s v="157/307/13OTU"/>
    <x v="0"/>
    <x v="7"/>
    <n v="12"/>
    <s v="July"/>
    <x v="7"/>
    <s v="12 July 1945"/>
    <x v="0"/>
    <s v="Bellylanded at Dunsfold 12.7.45 (Air Britain Serials)"/>
    <x v="2"/>
    <x v="2"/>
    <x v="32"/>
    <x v="1"/>
    <x v="2"/>
    <x v="1"/>
    <m/>
    <n v="7"/>
    <x v="46"/>
    <x v="1"/>
    <n v="1"/>
    <x v="1"/>
    <x v="39"/>
    <x v="0"/>
  </r>
  <r>
    <n v="3947"/>
    <s v="RF672"/>
    <x v="12"/>
    <n v="110"/>
    <x v="3"/>
    <x v="16"/>
    <n v="12"/>
    <s v="July"/>
    <x v="7"/>
    <s v="12 July 1945"/>
    <x v="0"/>
    <s v="On 12th July 1945 Fly Off Hugh Leo O'Neil was killed while with 110 Squadron and is buried at Thanbyuzayat War Cemetery in Mayanmar (Burma). From the LG Hugh was commissioned P/O on 23 November 1943 and promoted to F/O in May 1944. Just found out the reason for Hugh's loss. During a bombing raid on Japanese positions his Mosquito was hit by another 110 Sqn Mosquito and crashed with the loss of Hugh and Flt Lt D Cookson. Courtesy of Bloody Shambles Vol 3 by Chris Shores. (Alex Crawford) Collided with RF762 during low level attack and hit trees 25m NW of Kyaikto Burma 12.7.45 (Air Britain Serials)"/>
    <x v="0"/>
    <x v="13"/>
    <x v="1"/>
    <x v="1"/>
    <x v="4"/>
    <x v="1"/>
    <m/>
    <n v="7"/>
    <x v="46"/>
    <x v="0"/>
    <n v="1"/>
    <x v="0"/>
    <x v="143"/>
    <x v="3"/>
  </r>
  <r>
    <n v="4044"/>
    <s v="RF762"/>
    <x v="12"/>
    <n v="110"/>
    <x v="3"/>
    <x v="16"/>
    <n v="12"/>
    <s v="July"/>
    <x v="7"/>
    <s v="12 July 1945"/>
    <x v="0"/>
    <s v="On 12th July 1945 Fly Off Hugh Leo O'Neil was killed while with 110 Squadron and is buried at Thanbyuzayat War Cemetery in Mayanmar (Burma). From the LG Hugh was commissioned P/O on 23 November 1943 and promoted to F/O in May 1944. Just found out the reason for Hugh's loss. During a bombing raid on Japanese positions his Mosquito was hit by another 110 Sqn Mosquito and crashed with the loss of Hugh and Flt Lt D Cookson. Courtesy of Bloody Shambles Vol 3 by Chris Shores. (Alex Crawford) Collided with RF672 and hit tree taking avoiding action nr Bilin Burma 12.7.45 (Air Britain Serials)"/>
    <x v="0"/>
    <x v="13"/>
    <x v="1"/>
    <x v="1"/>
    <x v="4"/>
    <x v="1"/>
    <m/>
    <n v="7"/>
    <x v="46"/>
    <x v="0"/>
    <n v="1"/>
    <x v="0"/>
    <x v="143"/>
    <x v="3"/>
  </r>
  <r>
    <n v="3818"/>
    <s v="PF406"/>
    <x v="20"/>
    <n v="128"/>
    <x v="0"/>
    <x v="8"/>
    <n v="13"/>
    <s v="July"/>
    <x v="7"/>
    <s v="13 July 1945"/>
    <x v="0"/>
    <s v="Takeoff Warboys Undercarriage leg collapsed after landing at Woodbridge after the hydraulics failed (http://www.rafwyton.co.uk/wytonlosses1945.html) Swung on landing and u/c collapsed Woodbridge 13.7.45 (Air Britain Serials)"/>
    <x v="2"/>
    <x v="2"/>
    <x v="141"/>
    <x v="1"/>
    <x v="2"/>
    <x v="1"/>
    <m/>
    <n v="7"/>
    <x v="46"/>
    <x v="1"/>
    <n v="0"/>
    <x v="0"/>
    <x v="112"/>
    <x v="6"/>
  </r>
  <r>
    <n v="6521"/>
    <s v="PF501"/>
    <x v="20"/>
    <n v="139"/>
    <x v="0"/>
    <x v="8"/>
    <n v="13"/>
    <s v="July"/>
    <x v="7"/>
    <s v="13 July 1945"/>
    <x v="0"/>
    <s v="Engine cut on take-off overshot and u/c collapsed Tangmere 13.7.45 to GI airframe 18.7.45 (Air Britain Serials) 13.07.1945 0327 Training 139 from Tangmere starboard engine cut at takeoff, although throttles closed and brakes applied crash could not be avoided. at Tangmere airfield 0327 (BCL). F/O T Finlay ok"/>
    <x v="2"/>
    <x v="2"/>
    <x v="2"/>
    <x v="1"/>
    <x v="2"/>
    <x v="1"/>
    <m/>
    <n v="7"/>
    <x v="46"/>
    <x v="1"/>
    <n v="0"/>
    <x v="0"/>
    <x v="15"/>
    <x v="6"/>
  </r>
  <r>
    <n v="6755"/>
    <s v="RG191"/>
    <x v="35"/>
    <n v="684"/>
    <x v="3"/>
    <x v="0"/>
    <n v="14"/>
    <s v="July"/>
    <x v="7"/>
    <s v="14 July 1945"/>
    <x v="0"/>
    <s v="Undershot during single-engined landing and crashed in sea Cocos Island 14.7.45 (Air Britain Serials)"/>
    <x v="2"/>
    <x v="3"/>
    <x v="5"/>
    <x v="1"/>
    <x v="2"/>
    <x v="1"/>
    <m/>
    <n v="7"/>
    <x v="46"/>
    <x v="0"/>
    <n v="1"/>
    <x v="0"/>
    <x v="50"/>
    <x v="0"/>
  </r>
  <r>
    <n v="617"/>
    <s v="DZ682"/>
    <x v="2"/>
    <s v="456/157/13OTU"/>
    <x v="0"/>
    <x v="7"/>
    <n v="15"/>
    <s v="July"/>
    <x v="7"/>
    <s v="15 July 1945"/>
    <x v="0"/>
    <s v="U/c collapsed after landing Finmere 15.7.45 (Air Britain Serials)"/>
    <x v="2"/>
    <x v="2"/>
    <x v="27"/>
    <x v="1"/>
    <x v="2"/>
    <x v="1"/>
    <m/>
    <n v="7"/>
    <x v="46"/>
    <x v="1"/>
    <n v="1"/>
    <x v="1"/>
    <x v="39"/>
    <x v="0"/>
  </r>
  <r>
    <n v="1878"/>
    <s v="PZ255"/>
    <x v="12"/>
    <s v="239/515/RN"/>
    <x v="0"/>
    <x v="18"/>
    <n v="15"/>
    <s v="July"/>
    <x v="7"/>
    <s v="15 July 1945"/>
    <x v="0"/>
    <s v="To RN 15.7.45 (Air Britain Serials)"/>
    <x v="5"/>
    <x v="3"/>
    <x v="1"/>
    <x v="1"/>
    <x v="2"/>
    <x v="1"/>
    <m/>
    <n v="7"/>
    <x v="46"/>
    <x v="1"/>
    <n v="1"/>
    <x v="1"/>
    <x v="64"/>
    <x v="0"/>
  </r>
  <r>
    <n v="3752"/>
    <s v="KA966"/>
    <x v="30"/>
    <s v="RN"/>
    <x v="0"/>
    <x v="18"/>
    <n v="16"/>
    <s v="July"/>
    <x v="7"/>
    <s v="16 July 1945"/>
    <x v="0"/>
    <s v="To RN 16.7.45 NFT (Air Britain Serials)"/>
    <x v="6"/>
    <x v="3"/>
    <x v="1"/>
    <x v="1"/>
    <x v="2"/>
    <x v="1"/>
    <m/>
    <n v="7"/>
    <x v="46"/>
    <x v="1"/>
    <n v="0"/>
    <x v="1"/>
    <x v="64"/>
    <x v="1"/>
  </r>
  <r>
    <n v="2441"/>
    <s v="KA976"/>
    <x v="30"/>
    <s v="RN"/>
    <x v="0"/>
    <x v="18"/>
    <n v="16"/>
    <s v="July"/>
    <x v="7"/>
    <s v="16 July 1945"/>
    <x v="0"/>
    <s v="To RN 16.7.45 NFT (Air Britain Serials)"/>
    <x v="6"/>
    <x v="3"/>
    <x v="1"/>
    <x v="1"/>
    <x v="2"/>
    <x v="1"/>
    <m/>
    <n v="7"/>
    <x v="46"/>
    <x v="1"/>
    <n v="0"/>
    <x v="1"/>
    <x v="64"/>
    <x v="1"/>
  </r>
  <r>
    <n v="3036"/>
    <s v="KB458"/>
    <x v="28"/>
    <s v="142/162"/>
    <x v="0"/>
    <x v="8"/>
    <n v="16"/>
    <s v="July"/>
    <x v="7"/>
    <s v="16 July 1945"/>
    <x v="0"/>
    <s v="Swung on take-off and u/c collapsed Melsbroek 16.7.45 (Air Britain Serials)"/>
    <x v="2"/>
    <x v="2"/>
    <x v="33"/>
    <x v="1"/>
    <x v="2"/>
    <x v="1"/>
    <m/>
    <n v="7"/>
    <x v="46"/>
    <x v="1"/>
    <n v="1"/>
    <x v="0"/>
    <x v="134"/>
    <x v="1"/>
  </r>
  <r>
    <n v="2839"/>
    <s v="MM734"/>
    <x v="25"/>
    <n v="406"/>
    <x v="0"/>
    <x v="2"/>
    <n v="16"/>
    <s v="July"/>
    <x v="7"/>
    <s v="16 July 1945"/>
    <x v="0"/>
    <s v="Stalled on approach and crashed Harrowbeer 16.7.45 (Air Britain Serials) 16.07.45 406 Sqn. MM734 Stalled and crashed on approach to Harrowbeer aerodrome, killing crew. Aircraft was coded 'C'. (Mosquito Crash Log)"/>
    <x v="2"/>
    <x v="2"/>
    <x v="29"/>
    <x v="1"/>
    <x v="2"/>
    <x v="1"/>
    <m/>
    <n v="7"/>
    <x v="46"/>
    <x v="1"/>
    <n v="1"/>
    <x v="0"/>
    <x v="94"/>
    <x v="2"/>
  </r>
  <r>
    <n v="2131"/>
    <s v="KA977"/>
    <x v="30"/>
    <s v="RN"/>
    <x v="0"/>
    <x v="18"/>
    <n v="17"/>
    <s v="July"/>
    <x v="7"/>
    <s v="17 July 1945"/>
    <x v="0"/>
    <s v="To RN 17.7.45 NFT (Air Britain Serials)"/>
    <x v="5"/>
    <x v="3"/>
    <x v="1"/>
    <x v="1"/>
    <x v="2"/>
    <x v="1"/>
    <m/>
    <n v="7"/>
    <x v="46"/>
    <x v="1"/>
    <n v="0"/>
    <x v="1"/>
    <x v="64"/>
    <x v="1"/>
  </r>
  <r>
    <n v="5187"/>
    <s v="RF705"/>
    <x v="12"/>
    <n v="110"/>
    <x v="3"/>
    <x v="16"/>
    <n v="17"/>
    <s v="July"/>
    <x v="7"/>
    <s v="17 July 1945"/>
    <x v="0"/>
    <s v="Bombs exploded prematurely and damaged aircraft ditched 20m S of Rangoon 17.7.45 (Air Britain Serials) MH - Was one casualty NICOLSON  DJ  1325437?"/>
    <x v="2"/>
    <x v="7"/>
    <x v="95"/>
    <x v="1"/>
    <x v="2"/>
    <x v="1"/>
    <m/>
    <n v="7"/>
    <x v="46"/>
    <x v="0"/>
    <n v="1"/>
    <x v="0"/>
    <x v="143"/>
    <x v="3"/>
  </r>
  <r>
    <n v="1018"/>
    <s v="KB560"/>
    <x v="28"/>
    <s v="163/608/142"/>
    <x v="0"/>
    <x v="8"/>
    <n v="18"/>
    <s v="July"/>
    <x v="7"/>
    <s v="18 July 1945"/>
    <x v="0"/>
    <s v="Overshot single-engined landing and u/c collapsed Gransden Lodge 18.7.45 (Air Britain Serials) 18.07.1945 2127 Training 142 from Gransden Lodge starboard engine failed during sortie, returned and finished up in the overshot area due to fast approach and caught fire. at Gransden Lodge airfied 0036 (BCL). W/O GJ Frensham ok."/>
    <x v="2"/>
    <x v="2"/>
    <x v="6"/>
    <x v="1"/>
    <x v="2"/>
    <x v="1"/>
    <m/>
    <n v="7"/>
    <x v="46"/>
    <x v="1"/>
    <n v="1"/>
    <x v="0"/>
    <x v="125"/>
    <x v="1"/>
  </r>
  <r>
    <n v="5060"/>
    <s v="KA109"/>
    <x v="31"/>
    <m/>
    <x v="2"/>
    <x v="19"/>
    <n v="18"/>
    <s v="July"/>
    <x v="7"/>
    <d v="1945-07-18T00:00:00"/>
    <x v="2"/>
    <s v="RCAF Accident Patricia Bay BC .45 (Air Britain Serials)_x000a__x000a_first date: 22 February 1945 - Taken on strength by Eastern Air Command_x000a_ _x000a_ _x000a_ Delivered to storage with Eastern Air Command.  To storage with Western Air Command on 24 April 1945, issued from storage on 21 June 1945.  Category A crash at sea between Texada and Lasqueti Islands (off the east coast of central Vancouver Island) on 18 July 1945.  Ownership to No. 3 Repair Depot on 25 July 1945 for write off._x000a_ _x000a_ _x000a_ last date: 14 August 1945 - Written off_x000a_ _x000a_(http://www.ody.ca/~bwalker/RCAF_JX579_KA232.html)"/>
    <x v="2"/>
    <x v="2"/>
    <x v="32"/>
    <x v="1"/>
    <x v="2"/>
    <x v="1"/>
    <m/>
    <n v="7"/>
    <x v="46"/>
    <x v="1"/>
    <n v="0"/>
    <x v="1"/>
    <x v="17"/>
    <x v="1"/>
  </r>
  <r>
    <n v="585"/>
    <s v="DZ251"/>
    <x v="2"/>
    <s v="410/456/157/60OTU/13OTU"/>
    <x v="0"/>
    <x v="7"/>
    <n v="19"/>
    <s v="July"/>
    <x v="7"/>
    <s v="19 July 1945"/>
    <x v="0"/>
    <s v="Swung on landing and u/c collapsed Finmere 19.7.45 (Air Britain Serials)"/>
    <x v="2"/>
    <x v="2"/>
    <x v="23"/>
    <x v="1"/>
    <x v="2"/>
    <x v="1"/>
    <m/>
    <n v="7"/>
    <x v="46"/>
    <x v="1"/>
    <n v="1"/>
    <x v="1"/>
    <x v="39"/>
    <x v="0"/>
  </r>
  <r>
    <n v="4233"/>
    <s v="LR459"/>
    <x v="14"/>
    <s v="60 SAAF"/>
    <x v="1"/>
    <x v="0"/>
    <n v="19"/>
    <s v="July"/>
    <x v="7"/>
    <s v="19 July 1945"/>
    <x v="0"/>
    <s v="SOC 19.7.45 (Air Britain Serials)"/>
    <x v="4"/>
    <x v="3"/>
    <x v="1"/>
    <x v="1"/>
    <x v="2"/>
    <x v="1"/>
    <m/>
    <n v="7"/>
    <x v="46"/>
    <x v="1"/>
    <n v="1"/>
    <x v="0"/>
    <x v="34"/>
    <x v="0"/>
  </r>
  <r>
    <n v="5226"/>
    <s v="LR585"/>
    <x v="10"/>
    <s v="1FU/255"/>
    <x v="1"/>
    <x v="2"/>
    <n v="19"/>
    <s v="July"/>
    <x v="7"/>
    <s v="19 July 1945"/>
    <x v="0"/>
    <s v="SOC 19.7.45 (Air Britain Serials)"/>
    <x v="4"/>
    <x v="3"/>
    <x v="1"/>
    <x v="1"/>
    <x v="2"/>
    <x v="1"/>
    <m/>
    <n v="7"/>
    <x v="46"/>
    <x v="1"/>
    <n v="1"/>
    <x v="0"/>
    <x v="153"/>
    <x v="2"/>
  </r>
  <r>
    <n v="842"/>
    <s v="MM501"/>
    <x v="17"/>
    <s v="410/151/29/264/219"/>
    <x v="0"/>
    <x v="2"/>
    <n v="19"/>
    <s v="July"/>
    <x v="7"/>
    <s v="19 July 1945"/>
    <x v="0"/>
    <s v="SOC 19.7.45 (Air Britain Serials)"/>
    <x v="4"/>
    <x v="3"/>
    <x v="1"/>
    <x v="1"/>
    <x v="2"/>
    <x v="1"/>
    <m/>
    <n v="7"/>
    <x v="46"/>
    <x v="1"/>
    <n v="1"/>
    <x v="0"/>
    <x v="76"/>
    <x v="2"/>
  </r>
  <r>
    <n v="7514"/>
    <s v="RG137"/>
    <x v="18"/>
    <s v="357MU"/>
    <x v="0"/>
    <x v="6"/>
    <n v="19"/>
    <s v="July"/>
    <x v="7"/>
    <s v="19 July 1945"/>
    <x v="0"/>
    <s v="Swung on take-off and u/c collapsed lesi 19.7.45 (Air Britain Serials)"/>
    <x v="2"/>
    <x v="2"/>
    <x v="33"/>
    <x v="1"/>
    <x v="2"/>
    <x v="1"/>
    <m/>
    <n v="7"/>
    <x v="46"/>
    <x v="1"/>
    <n v="1"/>
    <x v="1"/>
    <x v="192"/>
    <x v="0"/>
  </r>
  <r>
    <n v="12"/>
    <s v="KB217"/>
    <x v="13"/>
    <s v="1655MTU/139/1655MTU/139"/>
    <x v="0"/>
    <x v="8"/>
    <n v="20"/>
    <s v="July"/>
    <x v="7"/>
    <s v="20 July 1945"/>
    <x v="0"/>
    <s v="Air bottle exploded on ground Upwood 20.7.45 DBR (Air Britain Serials) 20.07.1945 139 from Upwood damaged beyond repair when an air cylinder exploded and caused extensive damage to fuselage. at Upwood airfield 1000 (BCL). 20.07.45 139 Sqn. KB217 Was at dispersal at Upwood aerodrome when air bottle exploded causing extensive damage and wrecking aircraft. (Mosquito Crash Log)  At 10.00 an air cylinder exploded and damaged the mosquito beyond repair. The pressure gauge at the time was reading 160-lbs per square inch. No injuries."/>
    <x v="2"/>
    <x v="2"/>
    <x v="83"/>
    <x v="1"/>
    <x v="2"/>
    <x v="1"/>
    <m/>
    <n v="7"/>
    <x v="46"/>
    <x v="1"/>
    <n v="1"/>
    <x v="0"/>
    <x v="15"/>
    <x v="1"/>
  </r>
  <r>
    <n v="4971"/>
    <s v="NS840"/>
    <x v="12"/>
    <s v="487/2 Gp CF"/>
    <x v="0"/>
    <x v="1"/>
    <n v="20"/>
    <s v="July"/>
    <x v="7"/>
    <s v="20 July 1945"/>
    <x v="0"/>
    <s v="U/c collapsed on landing Fersfield 20.7.45 DBR (Air Britain Serials) 20.07.45 2 Group Comm. NS840 Undercarriage collapsed on landing at Fairford aerodrome .Crew unhurt. (Mosquito Crash Log)"/>
    <x v="2"/>
    <x v="2"/>
    <x v="27"/>
    <x v="1"/>
    <x v="2"/>
    <x v="1"/>
    <m/>
    <n v="7"/>
    <x v="46"/>
    <x v="1"/>
    <n v="1"/>
    <x v="1"/>
    <x v="193"/>
    <x v="0"/>
  </r>
  <r>
    <n v="211"/>
    <s v="DK291"/>
    <x v="4"/>
    <s v="105/139/105/BDU/139/1655MTU/139/1655MTU"/>
    <x v="0"/>
    <x v="7"/>
    <n v="21"/>
    <s v="July"/>
    <x v="7"/>
    <s v="21 July 1945"/>
    <x v="0"/>
    <s v="SOC 21.7.45 (Air Britain Serials)"/>
    <x v="4"/>
    <x v="3"/>
    <x v="1"/>
    <x v="1"/>
    <x v="2"/>
    <x v="1"/>
    <m/>
    <n v="7"/>
    <x v="46"/>
    <x v="1"/>
    <n v="1"/>
    <x v="1"/>
    <x v="12"/>
    <x v="0"/>
  </r>
  <r>
    <n v="4119"/>
    <s v="KB492"/>
    <x v="28"/>
    <s v="608/162"/>
    <x v="0"/>
    <x v="8"/>
    <n v="21"/>
    <s v="July"/>
    <x v="7"/>
    <s v="21 July 1945"/>
    <x v="0"/>
    <s v="Engine cut bellylanded at Dunino 21.7.45 (Air Britain Serials)"/>
    <x v="2"/>
    <x v="2"/>
    <x v="2"/>
    <x v="1"/>
    <x v="2"/>
    <x v="1"/>
    <m/>
    <n v="7"/>
    <x v="46"/>
    <x v="1"/>
    <n v="1"/>
    <x v="0"/>
    <x v="134"/>
    <x v="1"/>
  </r>
  <r>
    <n v="3255"/>
    <s v="NS702"/>
    <x v="18"/>
    <s v="8OTU"/>
    <x v="0"/>
    <x v="7"/>
    <n v="21"/>
    <s v="July"/>
    <x v="7"/>
    <s v="21 July 1945"/>
    <x v="0"/>
    <s v="Engine lost power on takeoff swung and u/c collapsed Mount Farm 21.7.45 not repaired (Air Britain Serials)"/>
    <x v="2"/>
    <x v="2"/>
    <x v="2"/>
    <x v="1"/>
    <x v="2"/>
    <x v="1"/>
    <m/>
    <n v="7"/>
    <x v="46"/>
    <x v="1"/>
    <n v="1"/>
    <x v="1"/>
    <x v="37"/>
    <x v="0"/>
  </r>
  <r>
    <n v="6336"/>
    <s v="HR630"/>
    <x v="12"/>
    <n v="84"/>
    <x v="3"/>
    <x v="16"/>
    <n v="22"/>
    <s v="July"/>
    <x v="7"/>
    <s v="22 July 1945"/>
    <x v="0"/>
    <s v="Hit sea during run Guindy bombing range Madras 22.7.45 (Air Britain Serials) KIRBY  RJ  1800412, TILDSLEY  H  1831791"/>
    <x v="2"/>
    <x v="2"/>
    <x v="59"/>
    <x v="1"/>
    <x v="2"/>
    <x v="1"/>
    <m/>
    <n v="7"/>
    <x v="46"/>
    <x v="0"/>
    <n v="1"/>
    <x v="0"/>
    <x v="146"/>
    <x v="3"/>
  </r>
  <r>
    <n v="2655"/>
    <s v="HK470"/>
    <x v="17"/>
    <s v="410/604/264"/>
    <x v="0"/>
    <x v="2"/>
    <n v="24"/>
    <s v="July"/>
    <x v="7"/>
    <s v="24 July 1945"/>
    <x v="0"/>
    <s v="Overshot single-engined landing Knocke 24.7.45 (Air Britain Serials)"/>
    <x v="2"/>
    <x v="2"/>
    <x v="6"/>
    <x v="1"/>
    <x v="2"/>
    <x v="1"/>
    <m/>
    <n v="7"/>
    <x v="46"/>
    <x v="1"/>
    <n v="1"/>
    <x v="0"/>
    <x v="10"/>
    <x v="2"/>
  </r>
  <r>
    <n v="4786"/>
    <s v="ML916"/>
    <x v="11"/>
    <n v="105"/>
    <x v="0"/>
    <x v="8"/>
    <n v="24"/>
    <s v="July"/>
    <x v="7"/>
    <s v="24 July 1945"/>
    <x v="0"/>
    <s v="BCL (Chorley) mentions W/O. D.C.Webb as crewmember. (Luc Vervoort) U/c collapsed on landing Melsbroek 24.7.45 DBR (Air Britain Serials) 24.07.1945 1050 Training over continent, 105 from Upwood starboard engine failed, on approach undercarriage selection too late, crashed with undercarriage not fully locked. at Brussels-Melsbroek airfield 1255 (BCL). W/O DC Webb ok"/>
    <x v="2"/>
    <x v="2"/>
    <x v="2"/>
    <x v="1"/>
    <x v="2"/>
    <x v="1"/>
    <m/>
    <n v="7"/>
    <x v="46"/>
    <x v="1"/>
    <n v="1"/>
    <x v="0"/>
    <x v="4"/>
    <x v="0"/>
  </r>
  <r>
    <n v="7775"/>
    <s v="MM172"/>
    <x v="20"/>
    <s v="105/692"/>
    <x v="0"/>
    <x v="8"/>
    <n v="24"/>
    <s v="July"/>
    <x v="7"/>
    <s v="24 July 1945"/>
    <x v="1"/>
    <s v="Swung on landing at night and u/c collapsed Gransden Lodge 24.7.45 (Air Britain Serials) 24.07.1945 Training night cross country692 to from Gransden Lodge returned, on touchdown veered off runway and undercarriage collapsed. at Gransden Lodge airfield 0125 (BCL). F/O LA Lane ok"/>
    <x v="2"/>
    <x v="2"/>
    <x v="23"/>
    <x v="1"/>
    <x v="2"/>
    <x v="1"/>
    <m/>
    <n v="7"/>
    <x v="46"/>
    <x v="1"/>
    <n v="1"/>
    <x v="0"/>
    <x v="66"/>
    <x v="0"/>
  </r>
  <r>
    <n v="2830"/>
    <s v="HK171"/>
    <x v="2"/>
    <s v="29/54OTU"/>
    <x v="0"/>
    <x v="7"/>
    <n v="25"/>
    <s v="July"/>
    <x v="7"/>
    <s v="25 July 1945"/>
    <x v="0"/>
    <s v="SOC 25.7.45 (Air Britain Serials)"/>
    <x v="4"/>
    <x v="3"/>
    <x v="1"/>
    <x v="1"/>
    <x v="2"/>
    <x v="1"/>
    <m/>
    <n v="7"/>
    <x v="46"/>
    <x v="1"/>
    <n v="1"/>
    <x v="1"/>
    <x v="115"/>
    <x v="2"/>
  </r>
  <r>
    <n v="4101"/>
    <s v="DZ540"/>
    <x v="4"/>
    <s v="Cv XVI/AAEE"/>
    <x v="0"/>
    <x v="1"/>
    <n v="27"/>
    <s v="July"/>
    <x v="7"/>
    <s v="27 July 1945"/>
    <x v="0"/>
    <s v="SOC 28.7.45 (Air Britain Serials) Pressure cabin proto,to A&amp;AEE (Mosquito)"/>
    <x v="4"/>
    <x v="3"/>
    <x v="1"/>
    <x v="1"/>
    <x v="2"/>
    <x v="1"/>
    <m/>
    <n v="7"/>
    <x v="46"/>
    <x v="1"/>
    <n v="1"/>
    <x v="1"/>
    <x v="7"/>
    <x v="0"/>
  </r>
  <r>
    <n v="336"/>
    <s v="HK198"/>
    <x v="2"/>
    <s v="151/604/264/CGS"/>
    <x v="0"/>
    <x v="1"/>
    <n v="27"/>
    <s v="July"/>
    <x v="7"/>
    <s v="27 July 1945"/>
    <x v="0"/>
    <s v="SOC 27.7.45 (Air Britain Serials)"/>
    <x v="4"/>
    <x v="3"/>
    <x v="1"/>
    <x v="1"/>
    <x v="2"/>
    <x v="1"/>
    <m/>
    <n v="7"/>
    <x v="46"/>
    <x v="1"/>
    <n v="1"/>
    <x v="1"/>
    <x v="194"/>
    <x v="2"/>
  </r>
  <r>
    <n v="1526"/>
    <s v="HR614"/>
    <x v="12"/>
    <n v="618"/>
    <x v="7"/>
    <x v="1"/>
    <n v="27"/>
    <s v="July"/>
    <x v="7"/>
    <s v="27 July 1945"/>
    <x v="0"/>
    <s v="S/L James McGoldrick RAAF, OC 'C' Flight, and F/L Francis French killed (Mosquito Monograph) Crashed after control lost 1m E of Narromine 27.7.45 (Air Britain Serials)"/>
    <x v="2"/>
    <x v="2"/>
    <x v="28"/>
    <x v="1"/>
    <x v="2"/>
    <x v="1"/>
    <m/>
    <n v="7"/>
    <x v="46"/>
    <x v="0"/>
    <n v="1"/>
    <x v="1"/>
    <x v="24"/>
    <x v="3"/>
  </r>
  <r>
    <n v="3409"/>
    <s v="RF650"/>
    <x v="12"/>
    <s v="1672CU"/>
    <x v="3"/>
    <x v="7"/>
    <n v="28"/>
    <s v="July"/>
    <x v="7"/>
    <s v="28 July 1945"/>
    <x v="0"/>
    <s v="Collided with RF714 after birdstrike nr Yelahanka 30.7.45 (Air Britain Serials)"/>
    <x v="2"/>
    <x v="2"/>
    <x v="163"/>
    <x v="1"/>
    <x v="2"/>
    <x v="1"/>
    <m/>
    <n v="7"/>
    <x v="46"/>
    <x v="1"/>
    <n v="1"/>
    <x v="1"/>
    <x v="117"/>
    <x v="3"/>
  </r>
  <r>
    <n v="1584"/>
    <s v="KA981"/>
    <x v="30"/>
    <s v="RN"/>
    <x v="0"/>
    <x v="18"/>
    <n v="31"/>
    <s v="July"/>
    <x v="7"/>
    <s v="31 July 1945"/>
    <x v="0"/>
    <s v="To RN 31.7.45 NFT (Air Britain Serials)"/>
    <x v="6"/>
    <x v="3"/>
    <x v="1"/>
    <x v="1"/>
    <x v="2"/>
    <x v="1"/>
    <m/>
    <n v="7"/>
    <x v="46"/>
    <x v="1"/>
    <n v="0"/>
    <x v="1"/>
    <x v="64"/>
    <x v="1"/>
  </r>
  <r>
    <n v="797"/>
    <s v="MM784"/>
    <x v="25"/>
    <s v="410/488/51OTU/54OTU"/>
    <x v="0"/>
    <x v="7"/>
    <n v="31"/>
    <s v="July"/>
    <x v="7"/>
    <s v="31 July 1945"/>
    <x v="0"/>
    <s v="Engine cut on take-off bellylanded 2m E of Charterhall 31.7.45 (Air Britain Serials) 31.07.45 54 OTU. MM784 Suffered engine failure on take-off and belly landed straight ahead one mile east of Swinton, Berwicks. Crew unhurt. (Mosquito Crash Log)"/>
    <x v="2"/>
    <x v="2"/>
    <x v="2"/>
    <x v="1"/>
    <x v="2"/>
    <x v="1"/>
    <m/>
    <n v="7"/>
    <x v="46"/>
    <x v="1"/>
    <n v="1"/>
    <x v="1"/>
    <x v="115"/>
    <x v="2"/>
  </r>
  <r>
    <n v="2260"/>
    <s v="HK164"/>
    <x v="2"/>
    <s v="29/406/51OTU"/>
    <x v="0"/>
    <x v="7"/>
    <n v="1"/>
    <s v="August"/>
    <x v="7"/>
    <s v="1 August 1945"/>
    <x v="0"/>
    <s v="SOC 1.8.45 (Air Britain Serials)"/>
    <x v="4"/>
    <x v="3"/>
    <x v="1"/>
    <x v="1"/>
    <x v="2"/>
    <x v="1"/>
    <m/>
    <n v="8"/>
    <x v="47"/>
    <x v="1"/>
    <n v="1"/>
    <x v="1"/>
    <x v="110"/>
    <x v="2"/>
  </r>
  <r>
    <n v="1825"/>
    <s v="HK234"/>
    <x v="2"/>
    <s v="488/307/264/51OTU"/>
    <x v="0"/>
    <x v="7"/>
    <n v="1"/>
    <s v="August"/>
    <x v="7"/>
    <s v="1 August 1945"/>
    <x v="0"/>
    <s v="SOC 1.8.45 (Air Britain Serials)"/>
    <x v="4"/>
    <x v="3"/>
    <x v="1"/>
    <x v="1"/>
    <x v="2"/>
    <x v="1"/>
    <m/>
    <n v="8"/>
    <x v="47"/>
    <x v="1"/>
    <n v="1"/>
    <x v="1"/>
    <x v="110"/>
    <x v="2"/>
  </r>
  <r>
    <n v="2659"/>
    <s v="HK282"/>
    <x v="2"/>
    <s v="456/51OTU"/>
    <x v="0"/>
    <x v="7"/>
    <n v="1"/>
    <s v="August"/>
    <x v="7"/>
    <s v="1 August 1945"/>
    <x v="0"/>
    <s v="Served with 456 Sqn 01/44 to 12/44, coded RX-L under RAF control. Returned to RAF. (Brian Fillery's website) SOC 1.8.45 (Air Britain Serials)"/>
    <x v="4"/>
    <x v="3"/>
    <x v="1"/>
    <x v="1"/>
    <x v="2"/>
    <x v="1"/>
    <m/>
    <n v="8"/>
    <x v="47"/>
    <x v="1"/>
    <n v="1"/>
    <x v="1"/>
    <x v="110"/>
    <x v="2"/>
  </r>
  <r>
    <n v="940"/>
    <s v="HK297"/>
    <x v="2"/>
    <s v="456/219/51OTU"/>
    <x v="0"/>
    <x v="7"/>
    <n v="1"/>
    <s v="August"/>
    <x v="7"/>
    <s v="1 August 1945"/>
    <x v="0"/>
    <s v="Served with 456 Sqn 02/44 to 12/44, coded RX-V under RAF control. Returned to RAF. (Brian Fillery's website) SOC 1.8.45 (Air Britain Serials)"/>
    <x v="4"/>
    <x v="3"/>
    <x v="1"/>
    <x v="1"/>
    <x v="2"/>
    <x v="1"/>
    <m/>
    <n v="8"/>
    <x v="47"/>
    <x v="1"/>
    <n v="1"/>
    <x v="1"/>
    <x v="110"/>
    <x v="2"/>
  </r>
  <r>
    <n v="2285"/>
    <s v="PF517"/>
    <x v="20"/>
    <s v="571/163"/>
    <x v="0"/>
    <x v="8"/>
    <n v="1"/>
    <s v="August"/>
    <x v="7"/>
    <s v="1 August 1945"/>
    <x v="0"/>
    <s v="Swung on landing and u/c leg collapsed Wyton 1.8.45 (Air Britain Serials) 01.08.1945 1005 Training formation flying 163 from Wyton returned in cross wind, swung sharply to right and wiped off the undercarriage. at Wyton airfield 1108 (BCL). F/S PD Crisp ok 01.08.45 163 Sqn. PF517 Aircraft swung violently to starboard landing at Wyton aerodrome and suffered undercarriage collapse. (Mosquito Crash Log)"/>
    <x v="2"/>
    <x v="2"/>
    <x v="23"/>
    <x v="1"/>
    <x v="2"/>
    <x v="1"/>
    <m/>
    <n v="8"/>
    <x v="47"/>
    <x v="1"/>
    <n v="0"/>
    <x v="0"/>
    <x v="149"/>
    <x v="6"/>
  </r>
  <r>
    <n v="3718"/>
    <s v="DZ604"/>
    <x v="4"/>
    <s v="540/8OTU"/>
    <x v="0"/>
    <x v="7"/>
    <n v="2"/>
    <s v="August"/>
    <x v="7"/>
    <s v="2 August 1945"/>
    <x v="0"/>
    <s v="SOC 2.8.45 (Air Britain Serials)"/>
    <x v="4"/>
    <x v="3"/>
    <x v="1"/>
    <x v="1"/>
    <x v="2"/>
    <x v="1"/>
    <m/>
    <n v="8"/>
    <x v="47"/>
    <x v="1"/>
    <n v="1"/>
    <x v="1"/>
    <x v="37"/>
    <x v="0"/>
  </r>
  <r>
    <n v="3378"/>
    <s v="HR132"/>
    <x v="12"/>
    <s v="248/8OTU/132OTU"/>
    <x v="0"/>
    <x v="7"/>
    <n v="2"/>
    <s v="August"/>
    <x v="7"/>
    <s v="2 August 1945"/>
    <x v="0"/>
    <s v="An HP132 (sic) is listed by the 248 Squadron ORB as having been P on 248 on 15 July 1944, however HP132 is not a Mosquito serial. To 5534M 2.8.45 (Air Britain Serials)"/>
    <x v="4"/>
    <x v="3"/>
    <x v="1"/>
    <x v="1"/>
    <x v="2"/>
    <x v="1"/>
    <m/>
    <n v="8"/>
    <x v="47"/>
    <x v="1"/>
    <n v="1"/>
    <x v="1"/>
    <x v="121"/>
    <x v="3"/>
  </r>
  <r>
    <n v="6805"/>
    <s v="MM179"/>
    <x v="20"/>
    <s v="109/571"/>
    <x v="0"/>
    <x v="8"/>
    <n v="2"/>
    <s v="August"/>
    <x v="7"/>
    <s v="2 August 1945"/>
    <x v="0"/>
    <s v="Bounced on landing and u/c collapsed Warboys 2.8.45 (Air Britain Serials) 02.08.1945 1442 Air Test 571 from Warboys on return bounce twice on runway before crashing in overshot area and caught fire. at Warboys airfield, Huntingdon 1529 (BCL). F/L TV Laffey +, F/O AH Ching RNZAF +, both airmen died of their injuries, Laffey lies in Hebburn Cem, Ching lies in Cambridge City Cem 02.08.45 571 Sqn. MM179 Aircraft bounced heavily on landing at Warboys aerodrome and undercarriage collapsed on undershooting. (Mosquito Crash Log)"/>
    <x v="2"/>
    <x v="2"/>
    <x v="85"/>
    <x v="1"/>
    <x v="2"/>
    <x v="1"/>
    <m/>
    <n v="8"/>
    <x v="47"/>
    <x v="1"/>
    <n v="1"/>
    <x v="0"/>
    <x v="90"/>
    <x v="0"/>
  </r>
  <r>
    <n v="3298"/>
    <s v="DZ269"/>
    <x v="2"/>
    <s v="456/60OTU/13OTU"/>
    <x v="0"/>
    <x v="7"/>
    <n v="3"/>
    <s v="August"/>
    <x v="7"/>
    <s v="3 August 1945"/>
    <x v="0"/>
    <s v="Served with 456 Sqn 01/43 to 02/44, coded RX-U under RAF control. Returned to RAF. (Brian Fillery's website) Swung on take-off and u/c collapsed Middleton St.George 3.8.45 (Air Britain Serials) 03 .08.45 13 OTU. HJ269 Swung on take-off from Middleton St. George and undercarriage collapsed. (Mosquito Crash Log)"/>
    <x v="2"/>
    <x v="2"/>
    <x v="33"/>
    <x v="1"/>
    <x v="2"/>
    <x v="1"/>
    <m/>
    <n v="8"/>
    <x v="47"/>
    <x v="1"/>
    <n v="1"/>
    <x v="1"/>
    <x v="39"/>
    <x v="0"/>
  </r>
  <r>
    <n v="2373"/>
    <s v="KB660"/>
    <x v="28"/>
    <s v="RN"/>
    <x v="0"/>
    <x v="18"/>
    <n v="3"/>
    <s v="August"/>
    <x v="7"/>
    <s v="3 August 1945"/>
    <x v="0"/>
    <s v="To RN 3.8.45 NFT (Air Britain Serials)"/>
    <x v="6"/>
    <x v="3"/>
    <x v="1"/>
    <x v="1"/>
    <x v="2"/>
    <x v="1"/>
    <m/>
    <n v="8"/>
    <x v="47"/>
    <x v="1"/>
    <n v="0"/>
    <x v="1"/>
    <x v="64"/>
    <x v="1"/>
  </r>
  <r>
    <n v="1094"/>
    <s v="ML991"/>
    <x v="20"/>
    <s v="105/109"/>
    <x v="0"/>
    <x v="8"/>
    <n v="3"/>
    <s v="August"/>
    <x v="7"/>
    <s v="3 August 1945"/>
    <x v="0"/>
    <s v="Stalled on landing and u/c collapsed Little Staughton 3.8.45 (Air Britain Serials) 03.08.1945 1116 Training bombing practi  e109 from Little Staughton bounced on landing thudded onto runway and smashed undercarriage. W/C 1304 (RCE Law). ok , ,"/>
    <x v="2"/>
    <x v="2"/>
    <x v="31"/>
    <x v="1"/>
    <x v="2"/>
    <x v="1"/>
    <m/>
    <n v="8"/>
    <x v="47"/>
    <x v="1"/>
    <n v="1"/>
    <x v="0"/>
    <x v="18"/>
    <x v="0"/>
  </r>
  <r>
    <n v="4992"/>
    <s v="NS681"/>
    <x v="18"/>
    <m/>
    <x v="7"/>
    <x v="0"/>
    <n v="3"/>
    <s v="August"/>
    <x v="7"/>
    <s v="3 August 1945"/>
    <x v="0"/>
    <s v="GILLESPIE, Frederick James - (Squadron Leader); Service Number - 407576; File type - Casualty - Repatriation; Aircraft - Mosquito; Place - Coomallie; Date - 3 August 1945 (NAA) To RAAF 12.10.44 as A52-605 87 Sqn Crashed on takeoff Coomalie Creek NT 03.08.45 (Air Britain Serials)"/>
    <x v="2"/>
    <x v="2"/>
    <x v="18"/>
    <x v="1"/>
    <x v="2"/>
    <x v="1"/>
    <m/>
    <n v="8"/>
    <x v="47"/>
    <x v="1"/>
    <n v="1"/>
    <x v="0"/>
    <x v="147"/>
    <x v="0"/>
  </r>
  <r>
    <n v="6757"/>
    <s v="KB530"/>
    <x v="28"/>
    <s v="16OTU"/>
    <x v="0"/>
    <x v="7"/>
    <n v="4"/>
    <s v="August"/>
    <x v="7"/>
    <s v="4 August 1945"/>
    <x v="0"/>
    <s v="SOC 4.8.45 (Air Britain Serials)"/>
    <x v="4"/>
    <x v="3"/>
    <x v="1"/>
    <x v="1"/>
    <x v="2"/>
    <x v="1"/>
    <m/>
    <n v="8"/>
    <x v="47"/>
    <x v="1"/>
    <n v="1"/>
    <x v="1"/>
    <x v="140"/>
    <x v="1"/>
  </r>
  <r>
    <n v="2341"/>
    <s v="HJ791"/>
    <x v="6"/>
    <s v="605/60OTU/13OTU"/>
    <x v="0"/>
    <x v="7"/>
    <n v="4"/>
    <s v="August"/>
    <x v="7"/>
    <s v="4 August 1945"/>
    <x v="1"/>
    <s v="Crashed in sea on night navex off Filey Yorks. 4.8.45 (Air Britain Serials) 04.08.45 13 OTU. HJ791 Crashed into sea half-a-mile off shore of Filey, East Yorks, while on a night cross country exercise, killing crew. (Mosquito Crash Log)    Engines failed, aircraft dived into sea._x000a_Crew:_x000a_Sgt (1890116) James Lomas MURRAY (pilot) RAFVR - missing_x000a_Sgt (1572874) Alex Robert Dewer DONALDSON (obs) RAFVR - missing_x000a_(http://aviation-safety.net/wikibase/wiki.php?id=69868)"/>
    <x v="2"/>
    <x v="2"/>
    <x v="2"/>
    <x v="1"/>
    <x v="2"/>
    <x v="1"/>
    <m/>
    <n v="8"/>
    <x v="47"/>
    <x v="1"/>
    <n v="1"/>
    <x v="1"/>
    <x v="39"/>
    <x v="0"/>
  </r>
  <r>
    <n v="2541"/>
    <s v="HX907"/>
    <x v="12"/>
    <s v="605/60OTU/13OTU"/>
    <x v="0"/>
    <x v="7"/>
    <n v="4"/>
    <s v="August"/>
    <x v="7"/>
    <s v="4 August 1945"/>
    <x v="1"/>
    <s v="Flew into ground on night navex Lincs. 4.8.45 (Air Britain Serials) 04.08.45 13 OTU. HX907 Aircraft struck ground at very high speed at map reference WF 737 933 killing crew. Cause of accident cannot be determined. (Mosquito Crash Log)  Crew F/O Coleman and F/O Brinn. I got my information from Mike Packham Mosquito aircraft museum, (http://forum.keypublishing.com/archive/index.php?t-38940.html)  Flew into the ground on a night navigation exercise. Incident recorded by Hancock, unit may be incorrect as it does not feature in Chorley's OTU losses book and 13 OTU were not recorded as operating Mosquitoes at the time of the crash.  (http://www.bcar.org.uk/1945-incident-logs)"/>
    <x v="2"/>
    <x v="2"/>
    <x v="50"/>
    <x v="1"/>
    <x v="2"/>
    <x v="1"/>
    <m/>
    <n v="8"/>
    <x v="47"/>
    <x v="1"/>
    <n v="1"/>
    <x v="1"/>
    <x v="39"/>
    <x v="0"/>
  </r>
  <r>
    <n v="6758"/>
    <s v="RG208"/>
    <x v="35"/>
    <n v="684"/>
    <x v="3"/>
    <x v="0"/>
    <n v="7"/>
    <s v="August"/>
    <x v="7"/>
    <s v="7 August 1945"/>
    <x v="0"/>
    <s v="Swung on take-off and u/c collapsed Alipore 7.8.45 (Air Britain Serials)"/>
    <x v="2"/>
    <x v="3"/>
    <x v="33"/>
    <x v="1"/>
    <x v="2"/>
    <x v="1"/>
    <m/>
    <n v="8"/>
    <x v="47"/>
    <x v="0"/>
    <n v="1"/>
    <x v="0"/>
    <x v="50"/>
    <x v="0"/>
  </r>
  <r>
    <n v="6274"/>
    <s v="TA280"/>
    <x v="22"/>
    <n v="176"/>
    <x v="3"/>
    <x v="2"/>
    <n v="7"/>
    <s v="August"/>
    <x v="7"/>
    <s v="7 August 1945"/>
    <x v="0"/>
    <s v="Overshot single-engined landing and u/c collapsed Baigachi 7.8.45 (Air Britain Serials)"/>
    <x v="2"/>
    <x v="3"/>
    <x v="6"/>
    <x v="1"/>
    <x v="2"/>
    <x v="1"/>
    <m/>
    <n v="8"/>
    <x v="47"/>
    <x v="0"/>
    <n v="1"/>
    <x v="0"/>
    <x v="195"/>
    <x v="0"/>
  </r>
  <r>
    <n v="384"/>
    <s v="DD740"/>
    <x v="2"/>
    <s v="85/307/264/13OTU"/>
    <x v="0"/>
    <x v="7"/>
    <n v="8"/>
    <s v="August"/>
    <x v="7"/>
    <s v="8 August 1945"/>
    <x v="0"/>
    <s v="Bellylanded at Middleton St.George 8.8.45 (Air Britain Serials) 08.08.45 13 OTU. DD740 In poor visibility pilot made a deliberate belly-landing on runway at Middleton St. George. Starboard engine was feathered. Crew unhurt. (Mosquito Crash Log)"/>
    <x v="2"/>
    <x v="2"/>
    <x v="26"/>
    <x v="1"/>
    <x v="2"/>
    <x v="1"/>
    <m/>
    <n v="8"/>
    <x v="47"/>
    <x v="1"/>
    <n v="1"/>
    <x v="1"/>
    <x v="39"/>
    <x v="0"/>
  </r>
  <r>
    <n v="3095"/>
    <s v="HR412"/>
    <x v="12"/>
    <s v="1 RAAF"/>
    <x v="7"/>
    <x v="16"/>
    <n v="8"/>
    <s v="August"/>
    <x v="7"/>
    <s v="8 August 1945"/>
    <x v="0"/>
    <s v="1 Sqn RAAF were strafing barges on the river at Kuching and barracks north of the river. This aircraft crashed over the target, and S/L R.D. Browne and F/O R. Gregson were killed. (http://www.awm.gov.au/cms_images/histories/27/chapters/28.pdf) To RAAF 12.10.44 as A52-510 1 Sqn Crashed into Sarawak River Kuching 08.08.45 (Air Britain Serials)"/>
    <x v="0"/>
    <x v="8"/>
    <x v="1"/>
    <x v="1"/>
    <x v="4"/>
    <x v="1"/>
    <m/>
    <n v="8"/>
    <x v="47"/>
    <x v="0"/>
    <n v="1"/>
    <x v="0"/>
    <x v="155"/>
    <x v="3"/>
  </r>
  <r>
    <n v="5035"/>
    <s v="HR487"/>
    <x v="12"/>
    <s v="1 RAAF"/>
    <x v="7"/>
    <x v="16"/>
    <n v="8"/>
    <s v="August"/>
    <x v="7"/>
    <s v="8 August 1945"/>
    <x v="0"/>
    <s v="Swung on takeoff at Labuan on operation to Kuching, written off. (Squadron ORB) To RAAF 13.11.44 as A52-520 (Air Britain Serials) Takeoff accident, hit Kittyhawk, listed as HR467 (MIAS)"/>
    <x v="2"/>
    <x v="3"/>
    <x v="33"/>
    <x v="1"/>
    <x v="2"/>
    <x v="1"/>
    <m/>
    <n v="8"/>
    <x v="47"/>
    <x v="0"/>
    <n v="1"/>
    <x v="0"/>
    <x v="155"/>
    <x v="3"/>
  </r>
  <r>
    <n v="1562"/>
    <s v="HR553"/>
    <x v="12"/>
    <s v="1FU/84"/>
    <x v="3"/>
    <x v="16"/>
    <n v="9"/>
    <s v="August"/>
    <x v="7"/>
    <s v="9 August 1945"/>
    <x v="0"/>
    <s v="Swung on take-off and u/c collapsed St. Thomas Mount 9.8.45 (Air Britain Serials) MH - Possible casualty SHAW  RF  650188"/>
    <x v="2"/>
    <x v="3"/>
    <x v="33"/>
    <x v="1"/>
    <x v="2"/>
    <x v="1"/>
    <m/>
    <n v="8"/>
    <x v="47"/>
    <x v="0"/>
    <n v="1"/>
    <x v="0"/>
    <x v="146"/>
    <x v="3"/>
  </r>
  <r>
    <n v="1035"/>
    <s v="KA983"/>
    <x v="30"/>
    <s v="Upwood/RN"/>
    <x v="0"/>
    <x v="18"/>
    <n v="9"/>
    <s v="August"/>
    <x v="7"/>
    <s v="9 August 1945"/>
    <x v="0"/>
    <s v="To RN 9.8.45 NFT (Air Britain Serials)"/>
    <x v="6"/>
    <x v="3"/>
    <x v="1"/>
    <x v="1"/>
    <x v="2"/>
    <x v="1"/>
    <m/>
    <n v="8"/>
    <x v="47"/>
    <x v="1"/>
    <n v="0"/>
    <x v="1"/>
    <x v="64"/>
    <x v="1"/>
  </r>
  <r>
    <n v="3033"/>
    <s v="KB662"/>
    <x v="28"/>
    <s v="RN"/>
    <x v="0"/>
    <x v="18"/>
    <n v="9"/>
    <s v="August"/>
    <x v="7"/>
    <s v="9 August 1945"/>
    <x v="0"/>
    <s v="To RN 9.8.45 NFT (Air Britain Serials)"/>
    <x v="6"/>
    <x v="3"/>
    <x v="1"/>
    <x v="1"/>
    <x v="2"/>
    <x v="1"/>
    <m/>
    <n v="8"/>
    <x v="47"/>
    <x v="1"/>
    <n v="0"/>
    <x v="1"/>
    <x v="64"/>
    <x v="1"/>
  </r>
  <r>
    <n v="5454"/>
    <s v="KB663"/>
    <x v="28"/>
    <s v="RN 733"/>
    <x v="0"/>
    <x v="18"/>
    <n v="9"/>
    <s v="August"/>
    <x v="7"/>
    <s v="9 August 1945"/>
    <x v="0"/>
    <s v="To RN 9.8.45 (Air Britain Serials)"/>
    <x v="5"/>
    <x v="3"/>
    <x v="1"/>
    <x v="1"/>
    <x v="2"/>
    <x v="1"/>
    <m/>
    <n v="8"/>
    <x v="47"/>
    <x v="1"/>
    <n v="0"/>
    <x v="1"/>
    <x v="196"/>
    <x v="1"/>
  </r>
  <r>
    <n v="2844"/>
    <s v="MM745"/>
    <x v="25"/>
    <n v="406"/>
    <x v="0"/>
    <x v="2"/>
    <n v="9"/>
    <s v="August"/>
    <x v="7"/>
    <s v="9 August 1945"/>
    <x v="0"/>
    <s v="09/08/1945 1655 hours de Havilland Mosquito NF Mark XXX MM745/G HU-A of 406 Squadron RCAF RAF Predannack overshot the airfield crashed and exploded at Chyvarloe Farm, Gunwalloe, Helston 2¾ miles SW of Helston Police Station. The aircraft was completely burnt out of the two crew one is seriously injured the other killed. (http://www.rafdavidstowmoor.org/pages/crash_log/crashlog45.htm) Flew into ground on overshoot Predannack hit walls and blew up nr Gunwalloo Cornwall 9.8.45 (Air Britain Serials) 09.08.45 406 Sqn. MM745 Overshot, crashed, exploded and burnt out at Chyvarloe, near Gunwalloe, Cornwall. (Mosquito Crash Log)"/>
    <x v="2"/>
    <x v="2"/>
    <x v="6"/>
    <x v="1"/>
    <x v="2"/>
    <x v="1"/>
    <m/>
    <n v="8"/>
    <x v="47"/>
    <x v="1"/>
    <n v="1"/>
    <x v="0"/>
    <x v="94"/>
    <x v="2"/>
  </r>
  <r>
    <n v="3276"/>
    <s v="NS684"/>
    <x v="18"/>
    <s v="FTU/60 SAAF"/>
    <x v="8"/>
    <x v="0"/>
    <n v="9"/>
    <s v="August"/>
    <x v="7"/>
    <s v="9 August 1945"/>
    <x v="0"/>
    <s v="To SAAF 9.8.45 (Air Britain Serials)"/>
    <x v="5"/>
    <x v="3"/>
    <x v="1"/>
    <x v="1"/>
    <x v="2"/>
    <x v="1"/>
    <m/>
    <n v="8"/>
    <x v="47"/>
    <x v="1"/>
    <n v="1"/>
    <x v="0"/>
    <x v="34"/>
    <x v="0"/>
  </r>
  <r>
    <n v="4441"/>
    <s v="NS691"/>
    <x v="18"/>
    <s v="60 SAAF"/>
    <x v="8"/>
    <x v="0"/>
    <n v="9"/>
    <s v="August"/>
    <x v="7"/>
    <s v="9 August 1945"/>
    <x v="0"/>
    <s v="To SAAF 9.8.45 (Air Britain Serials)"/>
    <x v="5"/>
    <x v="3"/>
    <x v="1"/>
    <x v="1"/>
    <x v="2"/>
    <x v="1"/>
    <m/>
    <n v="8"/>
    <x v="47"/>
    <x v="1"/>
    <n v="1"/>
    <x v="0"/>
    <x v="34"/>
    <x v="0"/>
  </r>
  <r>
    <n v="1527"/>
    <s v="NS700"/>
    <x v="18"/>
    <s v="60 SAAF"/>
    <x v="8"/>
    <x v="0"/>
    <n v="9"/>
    <s v="August"/>
    <x v="7"/>
    <s v="9 August 1945"/>
    <x v="0"/>
    <s v="To SAAF 9.8.45 (Air Britain Serials)"/>
    <x v="5"/>
    <x v="3"/>
    <x v="1"/>
    <x v="1"/>
    <x v="2"/>
    <x v="1"/>
    <m/>
    <n v="8"/>
    <x v="47"/>
    <x v="1"/>
    <n v="1"/>
    <x v="0"/>
    <x v="34"/>
    <x v="0"/>
  </r>
  <r>
    <n v="4430"/>
    <s v="NS749"/>
    <x v="18"/>
    <s v="60 SAAF"/>
    <x v="8"/>
    <x v="0"/>
    <n v="9"/>
    <s v="August"/>
    <x v="7"/>
    <s v="9 August 1945"/>
    <x v="0"/>
    <s v="To SAAF 9.8.45 (Air Britain Serials)"/>
    <x v="5"/>
    <x v="3"/>
    <x v="1"/>
    <x v="1"/>
    <x v="2"/>
    <x v="1"/>
    <m/>
    <n v="8"/>
    <x v="47"/>
    <x v="1"/>
    <n v="1"/>
    <x v="0"/>
    <x v="34"/>
    <x v="0"/>
  </r>
  <r>
    <n v="5803"/>
    <s v="NS781"/>
    <x v="18"/>
    <s v="60 SAAF"/>
    <x v="8"/>
    <x v="0"/>
    <n v="9"/>
    <s v="August"/>
    <x v="7"/>
    <s v="9 August 1945"/>
    <x v="0"/>
    <s v="To SAAF 9.8.45 (Air Britain Serials) Date: 21. 3. 1945_x000a_Take-off: 08.55_x000a_Landing: 15.25_x000a_Squadron: 60. SAAF_x000a_A/C: Mosquito PR.XVI 781_x000a_Crew: Maj. Daphne - Capt. Dodger_x000a_Targets: Ceske Budejovice, Cakovice, Lichtowitz, Ruhland, Cakovice (twice), _x000a_rest place names are unreadable due to underexponed film_x000a_(http://forum.12oclockhigh.net/showthread.php?t=13872)"/>
    <x v="5"/>
    <x v="3"/>
    <x v="1"/>
    <x v="1"/>
    <x v="2"/>
    <x v="1"/>
    <m/>
    <n v="8"/>
    <x v="47"/>
    <x v="1"/>
    <n v="1"/>
    <x v="0"/>
    <x v="34"/>
    <x v="0"/>
  </r>
  <r>
    <n v="7705"/>
    <s v="RG129"/>
    <x v="18"/>
    <s v="60 SAAF"/>
    <x v="8"/>
    <x v="0"/>
    <n v="9"/>
    <s v="August"/>
    <x v="7"/>
    <s v="9 August 1945"/>
    <x v="0"/>
    <s v="To SAAF 9.8.45 (Air Britain Serials)"/>
    <x v="5"/>
    <x v="3"/>
    <x v="1"/>
    <x v="1"/>
    <x v="2"/>
    <x v="1"/>
    <m/>
    <n v="8"/>
    <x v="47"/>
    <x v="1"/>
    <n v="1"/>
    <x v="0"/>
    <x v="34"/>
    <x v="0"/>
  </r>
  <r>
    <n v="3193"/>
    <s v="RG134"/>
    <x v="18"/>
    <s v="60 SAAF"/>
    <x v="8"/>
    <x v="0"/>
    <n v="9"/>
    <s v="August"/>
    <x v="7"/>
    <s v="9 August 1945"/>
    <x v="0"/>
    <s v="To SAAF 9.8.45 (Air Britain Serials)"/>
    <x v="5"/>
    <x v="3"/>
    <x v="1"/>
    <x v="1"/>
    <x v="2"/>
    <x v="1"/>
    <m/>
    <n v="8"/>
    <x v="47"/>
    <x v="1"/>
    <n v="1"/>
    <x v="0"/>
    <x v="34"/>
    <x v="0"/>
  </r>
  <r>
    <n v="4502"/>
    <s v="RG143"/>
    <x v="18"/>
    <s v="60 SAAF"/>
    <x v="8"/>
    <x v="0"/>
    <n v="9"/>
    <s v="August"/>
    <x v="7"/>
    <s v="9 August 1945"/>
    <x v="0"/>
    <s v="To SAAF 9.8.45 (Air Britain Serials)"/>
    <x v="5"/>
    <x v="3"/>
    <x v="1"/>
    <x v="1"/>
    <x v="2"/>
    <x v="1"/>
    <m/>
    <n v="8"/>
    <x v="47"/>
    <x v="1"/>
    <n v="1"/>
    <x v="0"/>
    <x v="34"/>
    <x v="0"/>
  </r>
  <r>
    <n v="4589"/>
    <s v="RG150"/>
    <x v="18"/>
    <s v="60 SAAF"/>
    <x v="8"/>
    <x v="0"/>
    <n v="9"/>
    <s v="August"/>
    <x v="7"/>
    <s v="9 August 1945"/>
    <x v="0"/>
    <s v="To SAAF 9.8.45 (Air Britain Serials)"/>
    <x v="5"/>
    <x v="3"/>
    <x v="1"/>
    <x v="1"/>
    <x v="2"/>
    <x v="1"/>
    <m/>
    <n v="8"/>
    <x v="47"/>
    <x v="1"/>
    <n v="1"/>
    <x v="0"/>
    <x v="34"/>
    <x v="0"/>
  </r>
  <r>
    <n v="4814"/>
    <s v="TA171"/>
    <x v="22"/>
    <s v="3FU"/>
    <x v="1"/>
    <x v="2"/>
    <n v="9"/>
    <s v="August"/>
    <x v="7"/>
    <s v="9 August 1945"/>
    <x v="0"/>
    <s v="Swung on take-off and u/c collapsed Blida 9.8.45 (Air Britain Serials)"/>
    <x v="2"/>
    <x v="2"/>
    <x v="33"/>
    <x v="1"/>
    <x v="2"/>
    <x v="1"/>
    <m/>
    <n v="8"/>
    <x v="47"/>
    <x v="1"/>
    <n v="1"/>
    <x v="0"/>
    <x v="133"/>
    <x v="0"/>
  </r>
  <r>
    <n v="44"/>
    <s v="HJ856"/>
    <x v="10"/>
    <s v="1655MTU/13OTU/1655MTU/16OTU/Polebrook/CRD"/>
    <x v="0"/>
    <x v="1"/>
    <n v="11"/>
    <s v="August"/>
    <x v="7"/>
    <s v="11 August 1945"/>
    <x v="0"/>
    <s v="SOC 11.8.45 (Air Britain Serials)"/>
    <x v="4"/>
    <x v="3"/>
    <x v="1"/>
    <x v="1"/>
    <x v="2"/>
    <x v="1"/>
    <m/>
    <n v="8"/>
    <x v="47"/>
    <x v="1"/>
    <n v="1"/>
    <x v="1"/>
    <x v="197"/>
    <x v="2"/>
  </r>
  <r>
    <n v="2494"/>
    <s v="HJ925"/>
    <x v="2"/>
    <s v="85/456"/>
    <x v="0"/>
    <x v="2"/>
    <n v="11"/>
    <s v="August"/>
    <x v="7"/>
    <s v="11 August 1945"/>
    <x v="0"/>
    <s v="SOC 11.8.45 (Air Britain Serials)"/>
    <x v="4"/>
    <x v="3"/>
    <x v="1"/>
    <x v="1"/>
    <x v="2"/>
    <x v="1"/>
    <m/>
    <n v="8"/>
    <x v="47"/>
    <x v="1"/>
    <n v="1"/>
    <x v="0"/>
    <x v="20"/>
    <x v="2"/>
  </r>
  <r>
    <n v="5472"/>
    <s v="HR302"/>
    <x v="12"/>
    <m/>
    <x v="7"/>
    <x v="16"/>
    <n v="11"/>
    <s v="August"/>
    <x v="7"/>
    <s v="11 August 1945"/>
    <x v="0"/>
    <s v="To RAAF 13.9.44 as A52-500 1 Sqn Crashed on takeoff Labaun 11.08.45. (Air Britain Serials)"/>
    <x v="2"/>
    <x v="7"/>
    <x v="18"/>
    <x v="1"/>
    <x v="2"/>
    <x v="1"/>
    <m/>
    <n v="8"/>
    <x v="47"/>
    <x v="1"/>
    <n v="1"/>
    <x v="0"/>
    <x v="155"/>
    <x v="3"/>
  </r>
  <r>
    <n v="6763"/>
    <s v="NS528"/>
    <x v="18"/>
    <n v="684"/>
    <x v="3"/>
    <x v="0"/>
    <n v="11"/>
    <s v="August"/>
    <x v="7"/>
    <s v="11 August 1945"/>
    <x v="0"/>
    <s v="Fuselage fractured in heavy landing Alipore 11.8.45 DBR (Air Britain Serials)"/>
    <x v="2"/>
    <x v="3"/>
    <x v="31"/>
    <x v="1"/>
    <x v="2"/>
    <x v="1"/>
    <m/>
    <n v="8"/>
    <x v="47"/>
    <x v="0"/>
    <n v="1"/>
    <x v="0"/>
    <x v="50"/>
    <x v="0"/>
  </r>
  <r>
    <n v="3615"/>
    <s v="TA434"/>
    <x v="22"/>
    <n v="176"/>
    <x v="3"/>
    <x v="2"/>
    <n v="12"/>
    <s v="August"/>
    <x v="7"/>
    <s v="12 August 1945"/>
    <x v="0"/>
    <s v="U/c jammed and collapsed on landing Baigachi 12.8.45 (Air Britain Serials)"/>
    <x v="2"/>
    <x v="3"/>
    <x v="27"/>
    <x v="1"/>
    <x v="2"/>
    <x v="1"/>
    <m/>
    <n v="8"/>
    <x v="47"/>
    <x v="0"/>
    <n v="1"/>
    <x v="0"/>
    <x v="195"/>
    <x v="0"/>
  </r>
  <r>
    <n v="5550"/>
    <s v="HR463"/>
    <x v="12"/>
    <s v="1 RAAF"/>
    <x v="7"/>
    <x v="16"/>
    <n v="13"/>
    <s v="August"/>
    <x v="7"/>
    <s v="13 August 1945"/>
    <x v="0"/>
    <s v="08.1945 1 RAAF ditched near Labuan, Malaysia (MIAS). , , to RAAF, A52-512 13 August 1945 according to Squadron ORB. To RAAF 12.10.44 as A52-512 1 Sqn (Air Britain Serials)"/>
    <x v="0"/>
    <x v="11"/>
    <x v="1"/>
    <x v="1"/>
    <x v="4"/>
    <x v="1"/>
    <m/>
    <n v="8"/>
    <x v="47"/>
    <x v="0"/>
    <n v="1"/>
    <x v="0"/>
    <x v="155"/>
    <x v="3"/>
  </r>
  <r>
    <n v="2710"/>
    <s v="KB238"/>
    <x v="13"/>
    <s v="139/1655MTU/16OTU"/>
    <x v="0"/>
    <x v="7"/>
    <n v="13"/>
    <s v="August"/>
    <x v="7"/>
    <s v="13 August 1945"/>
    <x v="0"/>
    <s v="SOC 13.8.45 (Air Britain Serials)"/>
    <x v="4"/>
    <x v="3"/>
    <x v="1"/>
    <x v="1"/>
    <x v="2"/>
    <x v="1"/>
    <m/>
    <n v="8"/>
    <x v="47"/>
    <x v="1"/>
    <n v="1"/>
    <x v="1"/>
    <x v="140"/>
    <x v="1"/>
  </r>
  <r>
    <n v="265"/>
    <s v="KB400"/>
    <x v="28"/>
    <s v="608/142"/>
    <x v="0"/>
    <x v="8"/>
    <n v="13"/>
    <s v="August"/>
    <x v="7"/>
    <s v="13 August 1945"/>
    <x v="0"/>
    <s v="13.08.1945 1440 Ferry 142 from Gransden Lodge strong cross wind veered plane off runway, struck lid of concrete and undercarriage collapsed. at Upwood airfield 1455 (BCL). W/O RG Browne ok, , date confirmed as per aircraft accident card, not 13.02.45 Swung on landing and u/c collapsed Upwood 13.2.45 (Air Britain Serials) 13.02.45 142 Sqn. KB400 Aircraft swung on landing at Upwood aerodrome, undercarriage collapse and hit concrete road. A cross wind at the time contributed. (Mosquito Crash Log)"/>
    <x v="2"/>
    <x v="2"/>
    <x v="23"/>
    <x v="1"/>
    <x v="2"/>
    <x v="1"/>
    <m/>
    <n v="8"/>
    <x v="47"/>
    <x v="1"/>
    <n v="1"/>
    <x v="0"/>
    <x v="125"/>
    <x v="1"/>
  </r>
  <r>
    <n v="3072"/>
    <s v="KB664"/>
    <x v="28"/>
    <s v="RN"/>
    <x v="0"/>
    <x v="18"/>
    <n v="14"/>
    <s v="August"/>
    <x v="7"/>
    <s v="14 August 1945"/>
    <x v="0"/>
    <s v="To RN 14.8.45 NFT (Air Britain Serials)"/>
    <x v="6"/>
    <x v="3"/>
    <x v="1"/>
    <x v="1"/>
    <x v="2"/>
    <x v="1"/>
    <m/>
    <n v="8"/>
    <x v="47"/>
    <x v="1"/>
    <n v="0"/>
    <x v="1"/>
    <x v="64"/>
    <x v="1"/>
  </r>
  <r>
    <n v="3129"/>
    <s v="KB665"/>
    <x v="28"/>
    <s v="RN"/>
    <x v="0"/>
    <x v="18"/>
    <n v="14"/>
    <s v="August"/>
    <x v="7"/>
    <s v="14 August 1945"/>
    <x v="0"/>
    <s v="To RN 14.8.45 NFT (Air Britain Serials)"/>
    <x v="6"/>
    <x v="3"/>
    <x v="1"/>
    <x v="1"/>
    <x v="2"/>
    <x v="1"/>
    <m/>
    <n v="8"/>
    <x v="47"/>
    <x v="1"/>
    <n v="0"/>
    <x v="1"/>
    <x v="64"/>
    <x v="1"/>
  </r>
  <r>
    <n v="4326"/>
    <s v="KB668"/>
    <x v="28"/>
    <s v="RN"/>
    <x v="0"/>
    <x v="18"/>
    <n v="14"/>
    <s v="August"/>
    <x v="7"/>
    <s v="14 August 1945"/>
    <x v="0"/>
    <s v="To RN 14.8.45 NFT (Air Britain Serials)"/>
    <x v="6"/>
    <x v="3"/>
    <x v="1"/>
    <x v="1"/>
    <x v="2"/>
    <x v="1"/>
    <m/>
    <n v="8"/>
    <x v="47"/>
    <x v="1"/>
    <n v="0"/>
    <x v="1"/>
    <x v="64"/>
    <x v="1"/>
  </r>
  <r>
    <n v="502"/>
    <s v="MM502"/>
    <x v="17"/>
    <s v="488/29/409/264"/>
    <x v="0"/>
    <x v="2"/>
    <n v="14"/>
    <s v="August"/>
    <x v="7"/>
    <s v="14 August 1945"/>
    <x v="0"/>
    <s v="Taxied into truck Twente 14.8.45 DBR (Air Britain Serials)"/>
    <x v="2"/>
    <x v="2"/>
    <x v="77"/>
    <x v="1"/>
    <x v="2"/>
    <x v="1"/>
    <m/>
    <n v="8"/>
    <x v="47"/>
    <x v="1"/>
    <n v="1"/>
    <x v="0"/>
    <x v="10"/>
    <x v="2"/>
  </r>
  <r>
    <n v="2297"/>
    <s v="NS809"/>
    <x v="18"/>
    <s v="RWE"/>
    <x v="0"/>
    <x v="1"/>
    <n v="15"/>
    <s v="August"/>
    <x v="7"/>
    <s v="15 August 1945"/>
    <x v="0"/>
    <s v="To 6690M 15.8.45 (Air Britain Serials)"/>
    <x v="4"/>
    <x v="3"/>
    <x v="1"/>
    <x v="1"/>
    <x v="2"/>
    <x v="1"/>
    <m/>
    <n v="8"/>
    <x v="47"/>
    <x v="1"/>
    <n v="1"/>
    <x v="1"/>
    <x v="198"/>
    <x v="0"/>
  </r>
  <r>
    <n v="6321"/>
    <s v="A52-93"/>
    <x v="24"/>
    <m/>
    <x v="7"/>
    <x v="16"/>
    <n v="16"/>
    <s v="August"/>
    <x v="7"/>
    <s v="16 August 1945"/>
    <x v="0"/>
    <s v="Built as F.B.40. Delivered during May 1945. Final disposition: crashed on takeoff at Morotai, August 1945. (Beaufort, Beaufighter and Mosquito in Australian Service, Stewart Wilson, 1990) Crashed on takeoff Morotai 16.08.45 (Air Britain Serials)"/>
    <x v="2"/>
    <x v="7"/>
    <x v="18"/>
    <x v="1"/>
    <x v="2"/>
    <x v="1"/>
    <m/>
    <n v="8"/>
    <x v="47"/>
    <x v="1"/>
    <n v="1"/>
    <x v="0"/>
    <x v="17"/>
    <x v="5"/>
  </r>
  <r>
    <n v="1306"/>
    <s v="KB674"/>
    <x v="28"/>
    <s v="ADLS/162"/>
    <x v="0"/>
    <x v="8"/>
    <n v="16"/>
    <s v="August"/>
    <x v="7"/>
    <s v="16 August 1945"/>
    <x v="0"/>
    <s v="Flew into high ground in cloud 9m SSE of Detmold BZG 16.8.45 (Air Britain Serials)"/>
    <x v="2"/>
    <x v="2"/>
    <x v="41"/>
    <x v="1"/>
    <x v="2"/>
    <x v="1"/>
    <m/>
    <n v="8"/>
    <x v="47"/>
    <x v="1"/>
    <n v="0"/>
    <x v="0"/>
    <x v="134"/>
    <x v="1"/>
  </r>
  <r>
    <n v="7317"/>
    <s v="LR353"/>
    <x v="12"/>
    <s v="613/21/464"/>
    <x v="0"/>
    <x v="16"/>
    <n v="16"/>
    <s v="August"/>
    <x v="7"/>
    <s v="16 August 1945"/>
    <x v="0"/>
    <s v="Served with 464 Sqn, under RAF control 10/43. (Brian Fillery's website) SOC 16.8.45 (Air Britain Serials)"/>
    <x v="4"/>
    <x v="3"/>
    <x v="1"/>
    <x v="1"/>
    <x v="2"/>
    <x v="1"/>
    <m/>
    <n v="8"/>
    <x v="47"/>
    <x v="1"/>
    <n v="1"/>
    <x v="0"/>
    <x v="46"/>
    <x v="0"/>
  </r>
  <r>
    <n v="4332"/>
    <s v="RS511"/>
    <x v="12"/>
    <s v="NFDW"/>
    <x v="0"/>
    <x v="5"/>
    <n v="16"/>
    <s v="August"/>
    <x v="7"/>
    <s v="16 August 1945"/>
    <x v="0"/>
    <s v="SOC 16.8.45 (Air Britain Serials)"/>
    <x v="4"/>
    <x v="3"/>
    <x v="1"/>
    <x v="1"/>
    <x v="2"/>
    <x v="1"/>
    <m/>
    <n v="8"/>
    <x v="47"/>
    <x v="1"/>
    <n v="1"/>
    <x v="0"/>
    <x v="141"/>
    <x v="0"/>
  </r>
  <r>
    <n v="6326"/>
    <s v="LR573"/>
    <x v="10"/>
    <m/>
    <x v="7"/>
    <x v="7"/>
    <n v="17"/>
    <s v="August"/>
    <x v="7"/>
    <s v="17 August 1945"/>
    <x v="0"/>
    <s v="To RAAF 27.9.44 as A52-1013 Crashed whilst performing single engine flight Laverton VIC 17.08.45 (Air Britain Serials) Delivered to RAAF 11.44 (Brian Fillery)_x000a__x000a_You must have been _x000a__x000a_09:34:00:00 _x000a_either at Laverton or Tocumwal when the war was over._x000a__x000a__x000a__x000a_A: I was at Laverton._x000a__x000a_Q: How did you receive the news?_x000a__x000a__x000a__x000a_A: We had a bit of an air show in the morning. A bloke in a Beaufighter and a bloke in a Mosquito put on a turn. The poor bloke in the _x000a__x000a_09:34:30:00 _x000a_Mosquito, you wouldn't believe it, did a beautiful display flying the Mosquito. He came back with one engine feathered over the thing heading east towards Melbourne. He'd come over at very low altitude with one engine feathered having done. Then he came over, there was a bit of low cloud about, _x000a__x000a_09:35:00:00 _x000a_basically a clear day. But out to the east there was a bit of low cloud. He pulled up into the low cloud like that. We saw him go up with one motor feathered. The next thing we knew was that he came down like that into the ground. Burst into flames. The only explanation that could have happened was that he came across, pulled up_x000a__x000a_09:35:30:00 _x000a_into the cloud with one motor feathered, pushed the wrong button to unfeather the engine so he'd get more power, and stopped the good engine. Therefore had no power at all and was climbing and just stalled. Couldn't have been anything else. Couldn't be any other explanation for what happened. Just a matter of seconds. _x000a_(http://www.australiansatwarfilmarchive.gov.au/aawfa/search/search.aspx)_x000a_"/>
    <x v="2"/>
    <x v="2"/>
    <x v="34"/>
    <x v="1"/>
    <x v="2"/>
    <x v="1"/>
    <m/>
    <n v="8"/>
    <x v="47"/>
    <x v="1"/>
    <n v="1"/>
    <x v="1"/>
    <x v="17"/>
    <x v="2"/>
  </r>
  <r>
    <n v="6769"/>
    <s v="RG213"/>
    <x v="35"/>
    <n v="684"/>
    <x v="3"/>
    <x v="0"/>
    <n v="19"/>
    <s v="August"/>
    <x v="7"/>
    <s v="19 August 1945"/>
    <x v="0"/>
    <s v="Lost height on overshoot and ditched 1m SW of Kinniya Ferry Ceylon 19.8.45 (Air Britain Serials)"/>
    <x v="2"/>
    <x v="2"/>
    <x v="6"/>
    <x v="1"/>
    <x v="2"/>
    <x v="1"/>
    <m/>
    <n v="8"/>
    <x v="47"/>
    <x v="1"/>
    <n v="0"/>
    <x v="0"/>
    <x v="50"/>
    <x v="0"/>
  </r>
  <r>
    <n v="2961"/>
    <s v="RF952"/>
    <x v="12"/>
    <s v="12FU"/>
    <x v="3"/>
    <x v="16"/>
    <n v="21"/>
    <s v="August"/>
    <x v="7"/>
    <s v="21 August 1945"/>
    <x v="0"/>
    <s v="U/c leg collapsed on landing swung and hit steam roller Drigh Road 21.8.45 DBF (Air Britain Serials)"/>
    <x v="2"/>
    <x v="2"/>
    <x v="27"/>
    <x v="1"/>
    <x v="2"/>
    <x v="1"/>
    <m/>
    <n v="8"/>
    <x v="47"/>
    <x v="1"/>
    <n v="1"/>
    <x v="1"/>
    <x v="129"/>
    <x v="3"/>
  </r>
  <r>
    <n v="3201"/>
    <s v="MM363"/>
    <x v="18"/>
    <s v="AAEE/RAE/PRDU"/>
    <x v="0"/>
    <x v="0"/>
    <n v="22"/>
    <s v="August"/>
    <x v="7"/>
    <s v="22 August 1945"/>
    <x v="0"/>
    <s v="To 6662M 22.8.45 (Air Britain Serials) Asymmetric loads tests."/>
    <x v="4"/>
    <x v="3"/>
    <x v="1"/>
    <x v="1"/>
    <x v="2"/>
    <x v="1"/>
    <m/>
    <n v="8"/>
    <x v="47"/>
    <x v="1"/>
    <n v="1"/>
    <x v="1"/>
    <x v="160"/>
    <x v="0"/>
  </r>
  <r>
    <n v="708"/>
    <s v="MM513"/>
    <x v="17"/>
    <s v="488/29/409/264"/>
    <x v="0"/>
    <x v="2"/>
    <n v="22"/>
    <s v="August"/>
    <x v="7"/>
    <s v="22 August 1945"/>
    <x v="0"/>
    <s v="D on 488 Sqn (Andy Long on RAF Commands Forum) SOC 22.8.45 (Air Britain Serials)"/>
    <x v="4"/>
    <x v="3"/>
    <x v="1"/>
    <x v="1"/>
    <x v="2"/>
    <x v="1"/>
    <m/>
    <n v="8"/>
    <x v="47"/>
    <x v="1"/>
    <n v="1"/>
    <x v="0"/>
    <x v="10"/>
    <x v="2"/>
  </r>
  <r>
    <n v="3339"/>
    <s v="MM520"/>
    <x v="17"/>
    <s v="151/604/264"/>
    <x v="0"/>
    <x v="2"/>
    <n v="22"/>
    <s v="August"/>
    <x v="7"/>
    <s v="22 August 1945"/>
    <x v="0"/>
    <s v="SOC 22.8.45 (Air Britain Serials)"/>
    <x v="4"/>
    <x v="3"/>
    <x v="1"/>
    <x v="1"/>
    <x v="2"/>
    <x v="1"/>
    <m/>
    <n v="8"/>
    <x v="47"/>
    <x v="1"/>
    <n v="1"/>
    <x v="0"/>
    <x v="10"/>
    <x v="2"/>
  </r>
  <r>
    <n v="7580"/>
    <s v="KB194"/>
    <x v="13"/>
    <s v="1655MTU/16OTU"/>
    <x v="0"/>
    <x v="7"/>
    <n v="23"/>
    <s v="August"/>
    <x v="7"/>
    <s v="23 August 1945"/>
    <x v="0"/>
    <s v="23/08/1945 Mosquito KB194 of 16 OTU broke up in cloud and crashed at Rollright. Pilot F/O George Mansell Proctor DFC and pupil navigator F/O Keith Leslie Kelly, both New Zealanders, were both killed. (http://www.couplandbell.com/marg/crashes1945.htm) Broke up in air on training flight 23.8.45 (Air Britain Serials) 23.08.45 16 OTU. KB194 Believed broke up die to loss of control while flying in cloud, killing crew and crashing at Roliright Heath Farm, Oxon. (Mosquito Crash Log)"/>
    <x v="2"/>
    <x v="2"/>
    <x v="35"/>
    <x v="1"/>
    <x v="2"/>
    <x v="1"/>
    <m/>
    <n v="8"/>
    <x v="47"/>
    <x v="1"/>
    <n v="1"/>
    <x v="1"/>
    <x v="140"/>
    <x v="1"/>
  </r>
  <r>
    <n v="1682"/>
    <s v="MM227"/>
    <x v="14"/>
    <s v="FE"/>
    <x v="3"/>
    <x v="0"/>
    <n v="23"/>
    <s v="August"/>
    <x v="7"/>
    <s v="23 August 1945"/>
    <x v="0"/>
    <s v="SOC 23.8.45 (Air Britain Serials)"/>
    <x v="4"/>
    <x v="3"/>
    <x v="1"/>
    <x v="1"/>
    <x v="2"/>
    <x v="1"/>
    <m/>
    <n v="8"/>
    <x v="47"/>
    <x v="1"/>
    <n v="1"/>
    <x v="2"/>
    <x v="91"/>
    <x v="0"/>
  </r>
  <r>
    <n v="3353"/>
    <s v="RF612"/>
    <x v="12"/>
    <n v="248"/>
    <x v="0"/>
    <x v="12"/>
    <n v="23"/>
    <s v="August"/>
    <x v="7"/>
    <s v="23 August 1945"/>
    <x v="0"/>
    <s v="23/08/1945 de Havilland Mosquito FB Mark VI of 248 Squadron based at Chivenor, Devon crashed into the sea killing 128359 F/Lt John Frederick Green DFC and 145850 F/Lt George Brown Forrest DFC. (http://www.rafdavidstowmoor.org/pages/crash_log/crashlog45.htm) Stalled off turn and spun into sea 25m S of Plymouth 23.8.45 (Air Britain Serials)"/>
    <x v="2"/>
    <x v="2"/>
    <x v="29"/>
    <x v="1"/>
    <x v="2"/>
    <x v="1"/>
    <m/>
    <n v="8"/>
    <x v="47"/>
    <x v="1"/>
    <n v="1"/>
    <x v="0"/>
    <x v="52"/>
    <x v="3"/>
  </r>
  <r>
    <n v="6887"/>
    <s v="RF830"/>
    <x v="12"/>
    <s v="RAE"/>
    <x v="0"/>
    <x v="1"/>
    <n v="23"/>
    <s v="August"/>
    <x v="7"/>
    <s v="23 August 1945"/>
    <x v="0"/>
    <s v="Became out of control during elevator tab trials and broke up in air nr Aldershot Hants. 23.8.45 (Air Britain Serials) 23.08.45 RAE. RF830 Lost control and aircraft broke up at Aldershot, Hants, killing one Farnborough and injuring one. (Mosquito Crash Log)"/>
    <x v="2"/>
    <x v="2"/>
    <x v="8"/>
    <x v="1"/>
    <x v="2"/>
    <x v="1"/>
    <m/>
    <n v="8"/>
    <x v="47"/>
    <x v="1"/>
    <n v="1"/>
    <x v="2"/>
    <x v="61"/>
    <x v="3"/>
  </r>
  <r>
    <n v="4350"/>
    <s v="TE704"/>
    <x v="12"/>
    <s v="RN"/>
    <x v="0"/>
    <x v="18"/>
    <n v="24"/>
    <s v="August"/>
    <x v="7"/>
    <s v="24 August 1945"/>
    <x v="0"/>
    <s v="To RN 24.8.45 (Air Britain Serials)"/>
    <x v="5"/>
    <x v="3"/>
    <x v="1"/>
    <x v="1"/>
    <x v="2"/>
    <x v="1"/>
    <m/>
    <n v="8"/>
    <x v="47"/>
    <x v="1"/>
    <n v="0"/>
    <x v="2"/>
    <x v="64"/>
    <x v="3"/>
  </r>
  <r>
    <n v="4476"/>
    <s v="TE717"/>
    <x v="12"/>
    <s v="RN"/>
    <x v="0"/>
    <x v="18"/>
    <n v="24"/>
    <s v="August"/>
    <x v="7"/>
    <s v="24 August 1945"/>
    <x v="0"/>
    <s v="To RN 24.8.45 (Air Britain Serials)"/>
    <x v="5"/>
    <x v="3"/>
    <x v="1"/>
    <x v="1"/>
    <x v="2"/>
    <x v="1"/>
    <m/>
    <n v="8"/>
    <x v="47"/>
    <x v="1"/>
    <n v="0"/>
    <x v="2"/>
    <x v="64"/>
    <x v="3"/>
  </r>
  <r>
    <n v="4227"/>
    <s v="TE741"/>
    <x v="12"/>
    <s v="RN"/>
    <x v="0"/>
    <x v="18"/>
    <n v="24"/>
    <s v="August"/>
    <x v="7"/>
    <s v="24 August 1945"/>
    <x v="0"/>
    <s v="To RN 24.8.45 NFT (Air Britain Serials)"/>
    <x v="5"/>
    <x v="3"/>
    <x v="1"/>
    <x v="1"/>
    <x v="2"/>
    <x v="1"/>
    <m/>
    <n v="8"/>
    <x v="47"/>
    <x v="1"/>
    <n v="0"/>
    <x v="2"/>
    <x v="64"/>
    <x v="3"/>
  </r>
  <r>
    <n v="7474"/>
    <s v="KB473"/>
    <x v="28"/>
    <s v="139/142/162"/>
    <x v="0"/>
    <x v="8"/>
    <n v="26"/>
    <s v="August"/>
    <x v="7"/>
    <s v="26 August 1945"/>
    <x v="0"/>
    <s v="SOC 26.8.45 (Air Britain Serials)"/>
    <x v="4"/>
    <x v="3"/>
    <x v="1"/>
    <x v="1"/>
    <x v="2"/>
    <x v="1"/>
    <m/>
    <n v="8"/>
    <x v="47"/>
    <x v="1"/>
    <n v="1"/>
    <x v="0"/>
    <x v="134"/>
    <x v="1"/>
  </r>
  <r>
    <n v="645"/>
    <s v="MM200"/>
    <x v="20"/>
    <s v="128/139"/>
    <x v="0"/>
    <x v="8"/>
    <n v="27"/>
    <s v="August"/>
    <x v="7"/>
    <s v="27 August 1945"/>
    <x v="0"/>
    <s v="Overshot landing on one engine Valley 27.8.45 (Air Britain Serials) 27.08.1945 1520 Training cross country exercise 139 from Upwood air lock caused engine failure, loss of power and height, changed course, on fast approach lost control which wrecked the plane. at Valley on Anglesey airfield 1710 (BCL). F/L T Finlay ok, , T/o Upwood 15.20 for a cross country exercise, while changing fuel tanks an air lock caused an engine to fail. F/L Finlay decided on a fast approach, but on touch down at 1710 he lost control and the Mosquito was wrecked. Finlay was also involved in a serious accident on 13th July."/>
    <x v="2"/>
    <x v="2"/>
    <x v="2"/>
    <x v="1"/>
    <x v="2"/>
    <x v="1"/>
    <m/>
    <n v="8"/>
    <x v="47"/>
    <x v="1"/>
    <n v="1"/>
    <x v="0"/>
    <x v="15"/>
    <x v="0"/>
  </r>
  <r>
    <n v="6096"/>
    <s v="NS733"/>
    <x v="18"/>
    <s v="1409 Flt"/>
    <x v="0"/>
    <x v="4"/>
    <n v="27"/>
    <s v="August"/>
    <x v="7"/>
    <s v="27 August 1945"/>
    <x v="0"/>
    <s v="Swung on take-off and u/c collapsed Upwood 27.8.45 DBF (Air Britain Serials) 27.08.1945 1035 Training1409Flt to over continent to assess bomb damage from Upwood at speed gain engine cut and plane crashed. at Upwood airfield 1035 (BCL). F/L AG Huges inj, , 27.08.45 1409 Met. NS733 Aircraft swung viciously to port while taking off from Upwood aerodrome, undercarriage collapsed and aircraft caught fire. (Mosquito Crash Log)"/>
    <x v="2"/>
    <x v="2"/>
    <x v="33"/>
    <x v="1"/>
    <x v="2"/>
    <x v="1"/>
    <m/>
    <n v="8"/>
    <x v="47"/>
    <x v="1"/>
    <n v="1"/>
    <x v="0"/>
    <x v="25"/>
    <x v="0"/>
  </r>
  <r>
    <n v="6383"/>
    <s v="HR508"/>
    <x v="12"/>
    <m/>
    <x v="7"/>
    <x v="16"/>
    <n v="28"/>
    <s v="August"/>
    <x v="7"/>
    <s v="28 August 1945"/>
    <x v="0"/>
    <s v="To RAAF as A52-529 1 Sqn Overshot Runway and Groundlooped Labaun 28.08.45 (Air Britain Serials)"/>
    <x v="2"/>
    <x v="2"/>
    <x v="6"/>
    <x v="1"/>
    <x v="2"/>
    <x v="1"/>
    <m/>
    <n v="8"/>
    <x v="47"/>
    <x v="1"/>
    <n v="1"/>
    <x v="2"/>
    <x v="17"/>
    <x v="3"/>
  </r>
  <r>
    <n v="2846"/>
    <s v="HP986"/>
    <x v="12"/>
    <s v="1FU/FE"/>
    <x v="3"/>
    <x v="16"/>
    <n v="29"/>
    <s v="August"/>
    <x v="7"/>
    <s v="29 August 1945"/>
    <x v="0"/>
    <s v="SOC 29.8.45 (Air Britain Serials)"/>
    <x v="4"/>
    <x v="3"/>
    <x v="1"/>
    <x v="1"/>
    <x v="2"/>
    <x v="1"/>
    <m/>
    <n v="8"/>
    <x v="47"/>
    <x v="1"/>
    <n v="1"/>
    <x v="2"/>
    <x v="91"/>
    <x v="3"/>
  </r>
  <r>
    <n v="2781"/>
    <s v="RS512"/>
    <x v="12"/>
    <n v="540"/>
    <x v="0"/>
    <x v="0"/>
    <n v="29"/>
    <s v="August"/>
    <x v="7"/>
    <s v="29 August 1945"/>
    <x v="0"/>
    <s v="Hit cow on landing and u/c leg collapsed Biarritz 29.8.45 DBR (Air Britain Serials)"/>
    <x v="2"/>
    <x v="2"/>
    <x v="30"/>
    <x v="1"/>
    <x v="2"/>
    <x v="1"/>
    <m/>
    <n v="8"/>
    <x v="47"/>
    <x v="1"/>
    <n v="1"/>
    <x v="0"/>
    <x v="16"/>
    <x v="0"/>
  </r>
  <r>
    <n v="790"/>
    <s v="DZ692"/>
    <x v="2"/>
    <s v="301FTU/1 OADU/FE/ME"/>
    <x v="1"/>
    <x v="5"/>
    <n v="30"/>
    <s v="August"/>
    <x v="7"/>
    <s v="30 August 1945"/>
    <x v="0"/>
    <s v="SOC 30.8.45 (Air Britain Serials)"/>
    <x v="4"/>
    <x v="3"/>
    <x v="1"/>
    <x v="1"/>
    <x v="2"/>
    <x v="1"/>
    <m/>
    <n v="8"/>
    <x v="47"/>
    <x v="1"/>
    <n v="1"/>
    <x v="2"/>
    <x v="108"/>
    <x v="0"/>
  </r>
  <r>
    <n v="1230"/>
    <s v="HJ703"/>
    <x v="2"/>
    <s v="51OTU/60OTU/13OTU"/>
    <x v="0"/>
    <x v="7"/>
    <n v="30"/>
    <s v="August"/>
    <x v="7"/>
    <s v="30 August 1945"/>
    <x v="0"/>
    <s v="Engine cut overshot landing at Croft 30.8.45 DBF (Air Britain Serials) 30.08.45 13 OTU. HJ703 Aircraft was too high on single-engined approach, crashed half-a-mile NW of Croft aerodrome and caught fire, killing one. (Mosquito Crash Log)"/>
    <x v="2"/>
    <x v="2"/>
    <x v="2"/>
    <x v="1"/>
    <x v="2"/>
    <x v="1"/>
    <m/>
    <n v="8"/>
    <x v="47"/>
    <x v="1"/>
    <n v="1"/>
    <x v="1"/>
    <x v="39"/>
    <x v="0"/>
  </r>
  <r>
    <n v="1563"/>
    <s v="HK472"/>
    <x v="17"/>
    <s v="264/RN"/>
    <x v="0"/>
    <x v="18"/>
    <n v="30"/>
    <s v="August"/>
    <x v="7"/>
    <s v="30 August 1945"/>
    <x v="0"/>
    <s v="SOC 30.8.45 (Air Britain Serials)"/>
    <x v="4"/>
    <x v="3"/>
    <x v="1"/>
    <x v="1"/>
    <x v="2"/>
    <x v="1"/>
    <m/>
    <n v="8"/>
    <x v="47"/>
    <x v="1"/>
    <n v="1"/>
    <x v="2"/>
    <x v="64"/>
    <x v="2"/>
  </r>
  <r>
    <n v="3695"/>
    <s v="HX824"/>
    <x v="12"/>
    <s v="29/464/13OTU"/>
    <x v="0"/>
    <x v="7"/>
    <n v="30"/>
    <s v="August"/>
    <x v="7"/>
    <s v="30 August 1945"/>
    <x v="0"/>
    <s v="Abandoned after engine fire Kirklevington Yorks. 30.8.45 (Air Britain Serials) 30.08.45 13 OTU. HX824 In flight pilot reported port engine over-revving and on fire and that he could not feather it or maintain height. Crew baled out but pilot left it too late and was killed when aircraft crashed at Low Forest Farm, Kirklerington, Dur(Mosquito Crash Log)"/>
    <x v="2"/>
    <x v="2"/>
    <x v="65"/>
    <x v="1"/>
    <x v="2"/>
    <x v="1"/>
    <m/>
    <n v="8"/>
    <x v="47"/>
    <x v="1"/>
    <n v="1"/>
    <x v="1"/>
    <x v="39"/>
    <x v="0"/>
  </r>
  <r>
    <n v="6770"/>
    <s v="LR462"/>
    <x v="14"/>
    <n v="684"/>
    <x v="3"/>
    <x v="0"/>
    <n v="30"/>
    <s v="August"/>
    <x v="7"/>
    <s v="30 August 1945"/>
    <x v="0"/>
    <s v="SOC 30.8.45 (Air Britain Serials)"/>
    <x v="4"/>
    <x v="3"/>
    <x v="1"/>
    <x v="1"/>
    <x v="2"/>
    <x v="1"/>
    <m/>
    <n v="8"/>
    <x v="47"/>
    <x v="1"/>
    <n v="1"/>
    <x v="0"/>
    <x v="50"/>
    <x v="0"/>
  </r>
  <r>
    <n v="6773"/>
    <s v="MM228"/>
    <x v="14"/>
    <n v="684"/>
    <x v="3"/>
    <x v="0"/>
    <n v="30"/>
    <s v="August"/>
    <x v="7"/>
    <s v="30 August 1945"/>
    <x v="0"/>
    <s v="SOC 30.8.45 (Air Britain Serials)"/>
    <x v="4"/>
    <x v="3"/>
    <x v="1"/>
    <x v="1"/>
    <x v="2"/>
    <x v="1"/>
    <m/>
    <n v="8"/>
    <x v="47"/>
    <x v="1"/>
    <n v="1"/>
    <x v="0"/>
    <x v="50"/>
    <x v="0"/>
  </r>
  <r>
    <n v="5776"/>
    <s v="MM521"/>
    <x v="17"/>
    <s v="29/264"/>
    <x v="0"/>
    <x v="18"/>
    <n v="30"/>
    <s v="August"/>
    <x v="7"/>
    <s v="30 August 1945"/>
    <x v="0"/>
    <s v="SOC 30.8.45 (Air Britain Serials)"/>
    <x v="4"/>
    <x v="3"/>
    <x v="1"/>
    <x v="1"/>
    <x v="2"/>
    <x v="1"/>
    <m/>
    <n v="8"/>
    <x v="47"/>
    <x v="1"/>
    <n v="1"/>
    <x v="0"/>
    <x v="10"/>
    <x v="2"/>
  </r>
  <r>
    <n v="6297"/>
    <s v="HK131"/>
    <x v="2"/>
    <n v="256"/>
    <x v="1"/>
    <x v="2"/>
    <n v="30"/>
    <s v="August"/>
    <x v="7"/>
    <s v="30 August 1945"/>
    <x v="2"/>
    <s v="SOC 30.8.45 (Air Britain Serials)"/>
    <x v="4"/>
    <x v="3"/>
    <x v="1"/>
    <x v="1"/>
    <x v="2"/>
    <x v="1"/>
    <m/>
    <n v="8"/>
    <x v="47"/>
    <x v="1"/>
    <n v="1"/>
    <x v="0"/>
    <x v="32"/>
    <x v="2"/>
  </r>
  <r>
    <n v="3762"/>
    <s v="NS705"/>
    <x v="18"/>
    <n v="680"/>
    <x v="3"/>
    <x v="0"/>
    <n v="30"/>
    <s v="August"/>
    <x v="7"/>
    <s v="30 August 1945"/>
    <x v="2"/>
    <s v="May have been the incident described in The Mossie Number 24, in which a PR.XVI disintegrated over Habbaniyah during an air test. The pilot was able to deploy his chute, however his companion, the Squadron Engineering officer, was killed. SOC 30.8.45 (Air Britain Serials)"/>
    <x v="2"/>
    <x v="3"/>
    <x v="8"/>
    <x v="1"/>
    <x v="2"/>
    <x v="1"/>
    <m/>
    <n v="8"/>
    <x v="47"/>
    <x v="1"/>
    <n v="1"/>
    <x v="0"/>
    <x v="78"/>
    <x v="0"/>
  </r>
  <r>
    <n v="6775"/>
    <s v="NS657"/>
    <x v="18"/>
    <n v="684"/>
    <x v="3"/>
    <x v="0"/>
    <n v="31"/>
    <s v="August"/>
    <x v="7"/>
    <s v="31 August 1945"/>
    <x v="2"/>
    <s v="SOC 31.8.45 (Air Britain Serials)"/>
    <x v="4"/>
    <x v="3"/>
    <x v="1"/>
    <x v="1"/>
    <x v="2"/>
    <x v="1"/>
    <m/>
    <n v="8"/>
    <x v="47"/>
    <x v="1"/>
    <n v="1"/>
    <x v="0"/>
    <x v="50"/>
    <x v="0"/>
  </r>
  <r>
    <n v="434"/>
    <s v="PZ283"/>
    <x v="12"/>
    <s v="618/132OTU/8OTU/132OTU"/>
    <x v="0"/>
    <x v="7"/>
    <n v="0"/>
    <s v="September"/>
    <x v="7"/>
    <s v="0 September 1945"/>
    <x v="2"/>
    <s v="To 5695M 9.45 (Air Britain Serials)"/>
    <x v="4"/>
    <x v="3"/>
    <x v="1"/>
    <x v="1"/>
    <x v="2"/>
    <x v="1"/>
    <m/>
    <n v="9"/>
    <x v="48"/>
    <x v="1"/>
    <n v="1"/>
    <x v="1"/>
    <x v="121"/>
    <x v="0"/>
  </r>
  <r>
    <n v="7501"/>
    <s v="RG196"/>
    <x v="35"/>
    <n v="544"/>
    <x v="0"/>
    <x v="0"/>
    <n v="1"/>
    <s v="September"/>
    <x v="7"/>
    <s v="1 September 1945"/>
    <x v="0"/>
    <s v="Elevator control failed broke up in air nr Epping Essex 1.9.45 (Air Britain Serials) 01.09.45 544 Sqn. RG196 Aircraft broke up in flight over Parvills Farm, Epping, Essex, due to elevator control failure, killing crew. (Mosquito Crash Log)_x000a__x000a_Name: NEVILLE-POLLEY, ALAN _x000a_Initials: A _x000a_Nationality: United Kingdom _x000a_Rank: Flight Lieutenant (Pilot) _x000a_Regiment/Service: Royal Air Force Volunteer Reserve _x000a_Unit Text: 544 Sqdn. _x000a_Age: 34 _x000a_Date of Death: 01/09/1945 _x000a_Service No: 81138 _x000a_Additional information: Son of Leonard Joseph and Hannah Neville-Polley; husband of Margaret Jean Neville-Polley, of Surbiton, Surrey. _x000a_Casualty Type: Commonwealth War Dead _x000a_Grave/Memorial Reference: Plot H/3. Grave 140. _x000a_Cemetery: OXFORD (BOTLEY) CEMETERY _x000a__x000a_(CWGC)"/>
    <x v="2"/>
    <x v="2"/>
    <x v="8"/>
    <x v="1"/>
    <x v="2"/>
    <x v="1"/>
    <m/>
    <n v="9"/>
    <x v="48"/>
    <x v="1"/>
    <n v="0"/>
    <x v="0"/>
    <x v="27"/>
    <x v="0"/>
  </r>
  <r>
    <n v="433"/>
    <s v="HJ858"/>
    <x v="10"/>
    <s v="105/1655MTU/13OTU/1655MTU/51OTU/13OTU"/>
    <x v="0"/>
    <x v="7"/>
    <n v="1"/>
    <s v="September"/>
    <x v="7"/>
    <s v="1 September 1945"/>
    <x v="2"/>
    <s v="SOC 1.9.45 (Air Britain Serials)"/>
    <x v="4"/>
    <x v="3"/>
    <x v="1"/>
    <x v="1"/>
    <x v="2"/>
    <x v="1"/>
    <m/>
    <n v="9"/>
    <x v="48"/>
    <x v="1"/>
    <n v="1"/>
    <x v="1"/>
    <x v="39"/>
    <x v="2"/>
  </r>
  <r>
    <n v="1193"/>
    <s v="HJ859"/>
    <x v="10"/>
    <s v="TFU"/>
    <x v="0"/>
    <x v="7"/>
    <n v="1"/>
    <s v="September"/>
    <x v="7"/>
    <s v="1 September 1945"/>
    <x v="2"/>
    <s v="SOC 1.9.45 (Air Britain Serials)"/>
    <x v="4"/>
    <x v="3"/>
    <x v="1"/>
    <x v="1"/>
    <x v="2"/>
    <x v="1"/>
    <m/>
    <n v="9"/>
    <x v="48"/>
    <x v="1"/>
    <n v="1"/>
    <x v="1"/>
    <x v="49"/>
    <x v="2"/>
  </r>
  <r>
    <n v="5109"/>
    <s v="NS637"/>
    <x v="18"/>
    <s v="544/8OTU"/>
    <x v="0"/>
    <x v="7"/>
    <n v="2"/>
    <s v="September"/>
    <x v="7"/>
    <s v="2 September 1945"/>
    <x v="0"/>
    <s v="Bounced on landing and u/c leg collapsed Mount Farm 2.9.45 (Air Britain Serials) 02.09.45 8 OTU. NS637 Undercarriage collapsed on landing at Mount Farm aerodrome after bouncing. Crew unhurt. (Mosquito Crash Log)"/>
    <x v="2"/>
    <x v="2"/>
    <x v="85"/>
    <x v="1"/>
    <x v="2"/>
    <x v="1"/>
    <m/>
    <n v="9"/>
    <x v="48"/>
    <x v="1"/>
    <n v="1"/>
    <x v="1"/>
    <x v="37"/>
    <x v="0"/>
  </r>
  <r>
    <n v="2936"/>
    <s v="HP983"/>
    <x v="12"/>
    <s v="1FU/FE"/>
    <x v="3"/>
    <x v="16"/>
    <n v="5"/>
    <s v="September"/>
    <x v="7"/>
    <s v="5 September 1945"/>
    <x v="2"/>
    <s v="SOC 5.9.45 (Air Britain Serials)"/>
    <x v="4"/>
    <x v="3"/>
    <x v="1"/>
    <x v="1"/>
    <x v="2"/>
    <x v="1"/>
    <m/>
    <n v="9"/>
    <x v="48"/>
    <x v="1"/>
    <n v="1"/>
    <x v="2"/>
    <x v="91"/>
    <x v="3"/>
  </r>
  <r>
    <n v="1044"/>
    <s v="KB687"/>
    <x v="28"/>
    <s v="ATTDU/TCDU"/>
    <x v="0"/>
    <x v="1"/>
    <n v="6"/>
    <s v="September"/>
    <x v="7"/>
    <s v="6 September 1945"/>
    <x v="0"/>
    <s v="Tailwheel broke on landing Wittering 6.9.45 DBR (Air Britain Serials)"/>
    <x v="2"/>
    <x v="2"/>
    <x v="166"/>
    <x v="1"/>
    <x v="2"/>
    <x v="1"/>
    <m/>
    <n v="9"/>
    <x v="48"/>
    <x v="1"/>
    <n v="0"/>
    <x v="1"/>
    <x v="199"/>
    <x v="1"/>
  </r>
  <r>
    <n v="3764"/>
    <s v="MM330"/>
    <x v="18"/>
    <n v="680"/>
    <x v="3"/>
    <x v="0"/>
    <n v="6"/>
    <s v="September"/>
    <x v="7"/>
    <s v="6 September 1945"/>
    <x v="0"/>
    <s v="Engine cut overshot landing Mchrabad Iran 6.9.45 DBR (Air Britain Serials)"/>
    <x v="2"/>
    <x v="2"/>
    <x v="2"/>
    <x v="1"/>
    <x v="2"/>
    <x v="1"/>
    <m/>
    <n v="9"/>
    <x v="48"/>
    <x v="1"/>
    <n v="1"/>
    <x v="0"/>
    <x v="78"/>
    <x v="0"/>
  </r>
  <r>
    <n v="2679"/>
    <s v="HK116"/>
    <x v="2"/>
    <n v="256"/>
    <x v="1"/>
    <x v="2"/>
    <n v="6"/>
    <s v="September"/>
    <x v="7"/>
    <s v="6 September 1945"/>
    <x v="2"/>
    <s v="SOC 6.9.45 (Air Britain Serials)"/>
    <x v="4"/>
    <x v="3"/>
    <x v="1"/>
    <x v="1"/>
    <x v="2"/>
    <x v="1"/>
    <m/>
    <n v="9"/>
    <x v="48"/>
    <x v="1"/>
    <n v="1"/>
    <x v="0"/>
    <x v="32"/>
    <x v="2"/>
  </r>
  <r>
    <n v="4675"/>
    <s v="HK188"/>
    <x v="2"/>
    <n v="256"/>
    <x v="1"/>
    <x v="2"/>
    <n v="6"/>
    <s v="September"/>
    <x v="7"/>
    <s v="6 September 1945"/>
    <x v="2"/>
    <s v="SOC 6.9.45 (Air Britain Serials)"/>
    <x v="4"/>
    <x v="3"/>
    <x v="1"/>
    <x v="1"/>
    <x v="2"/>
    <x v="1"/>
    <m/>
    <n v="9"/>
    <x v="48"/>
    <x v="1"/>
    <n v="1"/>
    <x v="0"/>
    <x v="32"/>
    <x v="2"/>
  </r>
  <r>
    <n v="2402"/>
    <s v="HK412"/>
    <x v="17"/>
    <s v="301FTU/256"/>
    <x v="1"/>
    <x v="2"/>
    <n v="6"/>
    <s v="September"/>
    <x v="7"/>
    <s v="6 September 1945"/>
    <x v="2"/>
    <s v="SOC 6.9.45 (Air Britain Serials)"/>
    <x v="4"/>
    <x v="3"/>
    <x v="1"/>
    <x v="1"/>
    <x v="2"/>
    <x v="1"/>
    <m/>
    <n v="9"/>
    <x v="48"/>
    <x v="1"/>
    <n v="1"/>
    <x v="0"/>
    <x v="32"/>
    <x v="2"/>
  </r>
  <r>
    <n v="7541"/>
    <s v="HP888"/>
    <x v="12"/>
    <s v="301FTU/FE"/>
    <x v="3"/>
    <x v="16"/>
    <n v="6"/>
    <s v="September"/>
    <x v="7"/>
    <s v="6 September 1945"/>
    <x v="2"/>
    <s v="SOC 6.9.45 (Air Britain Serials)"/>
    <x v="4"/>
    <x v="3"/>
    <x v="1"/>
    <x v="1"/>
    <x v="2"/>
    <x v="1"/>
    <m/>
    <n v="9"/>
    <x v="48"/>
    <x v="1"/>
    <n v="1"/>
    <x v="2"/>
    <x v="91"/>
    <x v="3"/>
  </r>
  <r>
    <n v="1897"/>
    <s v="HR566"/>
    <x v="12"/>
    <n v="45"/>
    <x v="3"/>
    <x v="16"/>
    <n v="6"/>
    <s v="September"/>
    <x v="7"/>
    <s v="6 September 1945"/>
    <x v="2"/>
    <s v="SOC 6.9.45 (Air Britain Serials)"/>
    <x v="4"/>
    <x v="3"/>
    <x v="1"/>
    <x v="1"/>
    <x v="2"/>
    <x v="1"/>
    <m/>
    <n v="9"/>
    <x v="48"/>
    <x v="1"/>
    <n v="1"/>
    <x v="0"/>
    <x v="86"/>
    <x v="3"/>
  </r>
  <r>
    <n v="5003"/>
    <s v="MM366"/>
    <x v="18"/>
    <s v="60 SAAF"/>
    <x v="1"/>
    <x v="0"/>
    <n v="6"/>
    <s v="September"/>
    <x v="7"/>
    <s v="6 September 1945"/>
    <x v="2"/>
    <s v="Crashed on takeoff due to failure of port engine, both crew OK. Maj. Allam and Captain Roth, &quot;only very fine handling by the pilot averted a major catastrophe, and the aircraft eventually came to rest amongst the trees and bushes at the North end of the aerodrome, with the undercarriage intact, but with about two feet of each wingtip missing. The crew were uninjured and the aircraf a Cat. II casualty. (Squadron summary for October 1944) SOC 6.9.45 (Air Britain Serials)"/>
    <x v="4"/>
    <x v="3"/>
    <x v="1"/>
    <x v="1"/>
    <x v="2"/>
    <x v="1"/>
    <m/>
    <n v="10"/>
    <x v="48"/>
    <x v="1"/>
    <n v="1"/>
    <x v="0"/>
    <x v="34"/>
    <x v="0"/>
  </r>
  <r>
    <n v="3713"/>
    <s v="MM440"/>
    <x v="17"/>
    <s v="301FTU/ME"/>
    <x v="1"/>
    <x v="2"/>
    <n v="6"/>
    <s v="September"/>
    <x v="7"/>
    <s v="6 September 1945"/>
    <x v="2"/>
    <s v="SOC 6.9.45 (Air Britain Serials)"/>
    <x v="4"/>
    <x v="3"/>
    <x v="1"/>
    <x v="1"/>
    <x v="2"/>
    <x v="1"/>
    <m/>
    <n v="9"/>
    <x v="48"/>
    <x v="1"/>
    <n v="1"/>
    <x v="2"/>
    <x v="108"/>
    <x v="2"/>
  </r>
  <r>
    <n v="952"/>
    <s v="MM583"/>
    <x v="17"/>
    <s v="304FTU/256"/>
    <x v="1"/>
    <x v="2"/>
    <n v="6"/>
    <s v="September"/>
    <x v="7"/>
    <s v="6 September 1945"/>
    <x v="2"/>
    <s v="SOC 6.9.45 (Air Britain Serials)"/>
    <x v="4"/>
    <x v="3"/>
    <x v="1"/>
    <x v="1"/>
    <x v="2"/>
    <x v="1"/>
    <m/>
    <n v="9"/>
    <x v="48"/>
    <x v="1"/>
    <n v="1"/>
    <x v="0"/>
    <x v="32"/>
    <x v="2"/>
  </r>
  <r>
    <n v="6405"/>
    <s v="RF665"/>
    <x v="12"/>
    <n v="82"/>
    <x v="3"/>
    <x v="16"/>
    <n v="6"/>
    <s v="September"/>
    <x v="7"/>
    <s v="6 September 1945"/>
    <x v="2"/>
    <s v="SOC 6.9.45 (Air Britain Serials)"/>
    <x v="4"/>
    <x v="3"/>
    <x v="1"/>
    <x v="1"/>
    <x v="2"/>
    <x v="1"/>
    <m/>
    <n v="9"/>
    <x v="48"/>
    <x v="1"/>
    <n v="1"/>
    <x v="0"/>
    <x v="111"/>
    <x v="3"/>
  </r>
  <r>
    <n v="2534"/>
    <s v="RF989"/>
    <x v="18"/>
    <s v="USAAF/60 SAAF"/>
    <x v="1"/>
    <x v="0"/>
    <n v="6"/>
    <s v="September"/>
    <x v="7"/>
    <s v="6 September 1945"/>
    <x v="2"/>
    <s v="SOC 6.9.45 (Air Britain Serials)"/>
    <x v="4"/>
    <x v="3"/>
    <x v="1"/>
    <x v="1"/>
    <x v="2"/>
    <x v="1"/>
    <m/>
    <n v="9"/>
    <x v="48"/>
    <x v="1"/>
    <n v="1"/>
    <x v="0"/>
    <x v="34"/>
    <x v="0"/>
  </r>
  <r>
    <n v="7630"/>
    <s v="TA124"/>
    <x v="22"/>
    <n v="600"/>
    <x v="1"/>
    <x v="2"/>
    <n v="6"/>
    <s v="September"/>
    <x v="7"/>
    <s v="6 September 1945"/>
    <x v="2"/>
    <s v="SOC 6.9.45 (Air Britain Serials)"/>
    <x v="4"/>
    <x v="3"/>
    <x v="1"/>
    <x v="1"/>
    <x v="2"/>
    <x v="1"/>
    <m/>
    <n v="9"/>
    <x v="48"/>
    <x v="1"/>
    <n v="1"/>
    <x v="0"/>
    <x v="167"/>
    <x v="0"/>
  </r>
  <r>
    <n v="2645"/>
    <s v="TA131"/>
    <x v="22"/>
    <n v="255"/>
    <x v="1"/>
    <x v="2"/>
    <n v="6"/>
    <s v="September"/>
    <x v="7"/>
    <s v="6 September 1945"/>
    <x v="2"/>
    <s v="SOC 6.9.45 (Air Britain Serials)"/>
    <x v="4"/>
    <x v="3"/>
    <x v="1"/>
    <x v="1"/>
    <x v="2"/>
    <x v="1"/>
    <m/>
    <n v="9"/>
    <x v="48"/>
    <x v="1"/>
    <n v="1"/>
    <x v="0"/>
    <x v="153"/>
    <x v="0"/>
  </r>
  <r>
    <n v="7631"/>
    <s v="TA133"/>
    <x v="22"/>
    <n v="600"/>
    <x v="1"/>
    <x v="2"/>
    <n v="6"/>
    <s v="September"/>
    <x v="7"/>
    <s v="6 September 1945"/>
    <x v="2"/>
    <s v="Was coded &quot;X&quot; when on 12/4/45 it encountered a Ju 87 which peeled away just as the Mosquito was about to open fire. SOC 6.9.45 (Air Britain Serials)"/>
    <x v="4"/>
    <x v="3"/>
    <x v="1"/>
    <x v="1"/>
    <x v="2"/>
    <x v="1"/>
    <m/>
    <n v="9"/>
    <x v="48"/>
    <x v="1"/>
    <n v="1"/>
    <x v="0"/>
    <x v="167"/>
    <x v="0"/>
  </r>
  <r>
    <n v="5322"/>
    <s v="TA149"/>
    <x v="22"/>
    <s v="ME"/>
    <x v="1"/>
    <x v="2"/>
    <n v="6"/>
    <s v="September"/>
    <x v="7"/>
    <s v="6 September 1945"/>
    <x v="2"/>
    <s v="SOC 6.9.45 (Air Britain Serials)"/>
    <x v="4"/>
    <x v="3"/>
    <x v="1"/>
    <x v="1"/>
    <x v="2"/>
    <x v="1"/>
    <m/>
    <n v="9"/>
    <x v="48"/>
    <x v="1"/>
    <n v="1"/>
    <x v="2"/>
    <x v="108"/>
    <x v="0"/>
  </r>
  <r>
    <n v="7644"/>
    <s v="TA406"/>
    <x v="22"/>
    <n v="600"/>
    <x v="1"/>
    <x v="2"/>
    <n v="6"/>
    <s v="September"/>
    <x v="7"/>
    <s v="6 September 1945"/>
    <x v="2"/>
    <s v="SOC 6.9.45 (Air Britain Serials)"/>
    <x v="4"/>
    <x v="3"/>
    <x v="1"/>
    <x v="1"/>
    <x v="2"/>
    <x v="1"/>
    <m/>
    <n v="9"/>
    <x v="48"/>
    <x v="1"/>
    <n v="1"/>
    <x v="0"/>
    <x v="167"/>
    <x v="0"/>
  </r>
  <r>
    <n v="2647"/>
    <s v="TA408"/>
    <x v="22"/>
    <n v="255"/>
    <x v="1"/>
    <x v="2"/>
    <n v="6"/>
    <s v="September"/>
    <x v="7"/>
    <s v="6 September 1945"/>
    <x v="2"/>
    <s v="SOC 6.9.45 (Air Britain Serials)"/>
    <x v="4"/>
    <x v="3"/>
    <x v="1"/>
    <x v="1"/>
    <x v="2"/>
    <x v="1"/>
    <m/>
    <n v="9"/>
    <x v="48"/>
    <x v="1"/>
    <n v="1"/>
    <x v="0"/>
    <x v="153"/>
    <x v="0"/>
  </r>
  <r>
    <n v="7540"/>
    <s v="RG197"/>
    <x v="35"/>
    <n v="544"/>
    <x v="0"/>
    <x v="0"/>
    <n v="9"/>
    <s v="September"/>
    <x v="7"/>
    <s v="9 September 1945"/>
    <x v="0"/>
    <s v="U/c collapsed on landing overshot runway Debden 9.9.45 DBF (Air Britain Serials) 09.09.45 544 Sqn. RG197 While landing downwind at Debden aerodrome undercarriage collapsed due to slight swing and heavy braking. Aircraft caught fire, crew unhurt. (Mosquito Crash Log)"/>
    <x v="2"/>
    <x v="2"/>
    <x v="23"/>
    <x v="1"/>
    <x v="2"/>
    <x v="1"/>
    <m/>
    <n v="9"/>
    <x v="48"/>
    <x v="1"/>
    <n v="0"/>
    <x v="0"/>
    <x v="27"/>
    <x v="0"/>
  </r>
  <r>
    <n v="6354"/>
    <s v="RF758"/>
    <x v="12"/>
    <n v="84"/>
    <x v="3"/>
    <x v="16"/>
    <n v="10"/>
    <s v="September"/>
    <x v="7"/>
    <s v="10 September 1945"/>
    <x v="0"/>
    <s v="Skidded on wet runway u/c collapsed Hmawbi 10.9.45 (Air Britain Serials)"/>
    <x v="2"/>
    <x v="2"/>
    <x v="55"/>
    <x v="1"/>
    <x v="2"/>
    <x v="1"/>
    <m/>
    <n v="9"/>
    <x v="48"/>
    <x v="1"/>
    <n v="1"/>
    <x v="0"/>
    <x v="146"/>
    <x v="3"/>
  </r>
  <r>
    <n v="4076"/>
    <s v="DZ686"/>
    <x v="2"/>
    <s v="264/51OTU"/>
    <x v="0"/>
    <x v="7"/>
    <n v="10"/>
    <s v="September"/>
    <x v="7"/>
    <s v="10 September 1945"/>
    <x v="2"/>
    <s v="SOC 10.9.45 (Air Britain Serials)"/>
    <x v="4"/>
    <x v="3"/>
    <x v="1"/>
    <x v="1"/>
    <x v="2"/>
    <x v="1"/>
    <m/>
    <n v="9"/>
    <x v="48"/>
    <x v="1"/>
    <n v="1"/>
    <x v="1"/>
    <x v="110"/>
    <x v="0"/>
  </r>
  <r>
    <n v="4014"/>
    <s v="HK506"/>
    <x v="17"/>
    <s v="264/409"/>
    <x v="0"/>
    <x v="2"/>
    <n v="10"/>
    <s v="September"/>
    <x v="7"/>
    <s v="10 September 1945"/>
    <x v="2"/>
    <s v="SOC 10.9.45 (Air Britain Serials)"/>
    <x v="4"/>
    <x v="3"/>
    <x v="1"/>
    <x v="1"/>
    <x v="2"/>
    <x v="1"/>
    <m/>
    <n v="9"/>
    <x v="48"/>
    <x v="1"/>
    <n v="1"/>
    <x v="0"/>
    <x v="95"/>
    <x v="2"/>
  </r>
  <r>
    <n v="6439"/>
    <s v="LR417"/>
    <x v="14"/>
    <s v="454/8OTU"/>
    <x v="0"/>
    <x v="7"/>
    <n v="10"/>
    <s v="September"/>
    <x v="7"/>
    <s v="10 September 1945"/>
    <x v="2"/>
    <s v="SOC 10.9.45 (Air Britain Serials)"/>
    <x v="4"/>
    <x v="3"/>
    <x v="1"/>
    <x v="1"/>
    <x v="2"/>
    <x v="1"/>
    <m/>
    <n v="9"/>
    <x v="48"/>
    <x v="1"/>
    <n v="1"/>
    <x v="1"/>
    <x v="37"/>
    <x v="0"/>
  </r>
  <r>
    <n v="2365"/>
    <s v="MM293"/>
    <x v="18"/>
    <s v="400/RN"/>
    <x v="0"/>
    <x v="18"/>
    <n v="10"/>
    <s v="September"/>
    <x v="7"/>
    <s v="10 September 1945"/>
    <x v="2"/>
    <s v="To RN 10.9.45 (Air Britain Serials)"/>
    <x v="5"/>
    <x v="3"/>
    <x v="1"/>
    <x v="1"/>
    <x v="2"/>
    <x v="1"/>
    <m/>
    <n v="9"/>
    <x v="48"/>
    <x v="1"/>
    <n v="1"/>
    <x v="2"/>
    <x v="64"/>
    <x v="0"/>
  </r>
  <r>
    <n v="1185"/>
    <s v="MM459"/>
    <x v="17"/>
    <s v="151/96/604/409"/>
    <x v="0"/>
    <x v="2"/>
    <n v="10"/>
    <s v="September"/>
    <x v="7"/>
    <s v="10 September 1945"/>
    <x v="2"/>
    <s v="SOC 10.9.45 (Air Britain Serials)"/>
    <x v="4"/>
    <x v="3"/>
    <x v="1"/>
    <x v="1"/>
    <x v="2"/>
    <x v="1"/>
    <m/>
    <n v="9"/>
    <x v="48"/>
    <x v="1"/>
    <n v="1"/>
    <x v="0"/>
    <x v="95"/>
    <x v="2"/>
  </r>
  <r>
    <n v="3715"/>
    <s v="MM466"/>
    <x v="17"/>
    <s v="488/409"/>
    <x v="0"/>
    <x v="2"/>
    <n v="10"/>
    <s v="September"/>
    <x v="7"/>
    <s v="10 September 1945"/>
    <x v="2"/>
    <s v="R on 488 Sqn (Andy Long on RAF Commands Forum) SOC 10.9.45 (Air Britain Serials)"/>
    <x v="4"/>
    <x v="3"/>
    <x v="1"/>
    <x v="1"/>
    <x v="2"/>
    <x v="1"/>
    <m/>
    <n v="9"/>
    <x v="48"/>
    <x v="1"/>
    <n v="1"/>
    <x v="0"/>
    <x v="95"/>
    <x v="2"/>
  </r>
  <r>
    <n v="4600"/>
    <s v="NT270"/>
    <x v="25"/>
    <n v="219"/>
    <x v="0"/>
    <x v="2"/>
    <n v="11"/>
    <s v="September"/>
    <x v="7"/>
    <s v="11 September 1945"/>
    <x v="0"/>
    <s v="Pilot: Elwyn Jones, Nav: James Prince They both survived with serious burns after the belly landing &amp; ensuing fire. According to the Mosquito Crash Log, on 11/9/45 aircraft NT270 of 219 Sqdn suffered engine failure after take off from Acklington aerodrome, landed too fast without flaps and caught fire. Engine cut on take-off crashlanded Acklington 11.9.45 DBR (Air Britain Serials) 11.09.45 2l9Sqn. NT270 Suffered engine failure after take-off from Acklington aerodrome, landed too fast without flaps and caught fire. Crew unhurt. (Mosquito Crash Log)"/>
    <x v="2"/>
    <x v="2"/>
    <x v="2"/>
    <x v="1"/>
    <x v="2"/>
    <x v="1"/>
    <m/>
    <n v="9"/>
    <x v="48"/>
    <x v="1"/>
    <n v="1"/>
    <x v="0"/>
    <x v="76"/>
    <x v="2"/>
  </r>
  <r>
    <n v="2428"/>
    <s v="DZ660"/>
    <x v="2"/>
    <s v="157/307/13OTU"/>
    <x v="0"/>
    <x v="7"/>
    <n v="11"/>
    <s v="September"/>
    <x v="7"/>
    <s v="11 September 1945"/>
    <x v="2"/>
    <s v="SOC 11.9.45 (Air Britain Serials)"/>
    <x v="4"/>
    <x v="3"/>
    <x v="1"/>
    <x v="1"/>
    <x v="2"/>
    <x v="1"/>
    <m/>
    <n v="9"/>
    <x v="48"/>
    <x v="1"/>
    <n v="1"/>
    <x v="1"/>
    <x v="39"/>
    <x v="0"/>
  </r>
  <r>
    <n v="2506"/>
    <s v="LR432"/>
    <x v="14"/>
    <s v="540/544/8OTU"/>
    <x v="0"/>
    <x v="7"/>
    <n v="11"/>
    <s v="September"/>
    <x v="7"/>
    <s v="11 September 1945"/>
    <x v="2"/>
    <s v="SOC 11.9.45 (Air Britain Serials)"/>
    <x v="4"/>
    <x v="3"/>
    <x v="1"/>
    <x v="1"/>
    <x v="2"/>
    <x v="1"/>
    <m/>
    <n v="9"/>
    <x v="48"/>
    <x v="1"/>
    <n v="1"/>
    <x v="1"/>
    <x v="37"/>
    <x v="0"/>
  </r>
  <r>
    <n v="394"/>
    <s v="RV353"/>
    <x v="20"/>
    <s v="139/571"/>
    <x v="0"/>
    <x v="8"/>
    <n v="13"/>
    <s v="September"/>
    <x v="7"/>
    <s v="13 September 1945"/>
    <x v="0"/>
    <s v="Damaged on ground 13.9.45 SOC 13.10.45 (Air Britain Serials)"/>
    <x v="2"/>
    <x v="2"/>
    <x v="104"/>
    <x v="1"/>
    <x v="2"/>
    <x v="1"/>
    <m/>
    <n v="9"/>
    <x v="48"/>
    <x v="1"/>
    <n v="1"/>
    <x v="0"/>
    <x v="90"/>
    <x v="0"/>
  </r>
  <r>
    <n v="1992"/>
    <s v="MM437"/>
    <x v="17"/>
    <s v="151/29/604/409"/>
    <x v="0"/>
    <x v="2"/>
    <n v="13"/>
    <s v="September"/>
    <x v="7"/>
    <s v="13 September 1945"/>
    <x v="2"/>
    <s v="SOC 13.9.45 (Air Britain Serials)"/>
    <x v="4"/>
    <x v="3"/>
    <x v="1"/>
    <x v="1"/>
    <x v="2"/>
    <x v="1"/>
    <m/>
    <n v="9"/>
    <x v="48"/>
    <x v="1"/>
    <n v="1"/>
    <x v="0"/>
    <x v="95"/>
    <x v="2"/>
  </r>
  <r>
    <n v="227"/>
    <s v="MM555"/>
    <x v="17"/>
    <s v="409/604/409"/>
    <x v="0"/>
    <x v="2"/>
    <n v="13"/>
    <s v="September"/>
    <x v="7"/>
    <s v="13 September 1945"/>
    <x v="2"/>
    <s v="SOC 13.9.45 (Air Britain Serials)"/>
    <x v="4"/>
    <x v="3"/>
    <x v="1"/>
    <x v="1"/>
    <x v="2"/>
    <x v="1"/>
    <m/>
    <n v="9"/>
    <x v="48"/>
    <x v="1"/>
    <n v="1"/>
    <x v="0"/>
    <x v="95"/>
    <x v="2"/>
  </r>
  <r>
    <n v="431"/>
    <s v="KB482"/>
    <x v="28"/>
    <s v="142/139/162/608/MSS Upwood"/>
    <x v="0"/>
    <x v="8"/>
    <n v="14"/>
    <s v="September"/>
    <x v="7"/>
    <s v="14 September 1945"/>
    <x v="0"/>
    <s v="KB482 Crashed on landing in the rain RAF Cosford on wheel fell in to foot deep dyke. KB482 was initally assessed as CAT B (beyond repiar on site, but reparable at a maintenance unit) But then in the following months changed to a CAT E ( Write off and suitable only for scrap) then struck off charge. (http://www.mossie.org/forum/read.php?1,3833) Overshot landing and hit ditch Cosford 14.9.45 (Air Britain Serials)"/>
    <x v="2"/>
    <x v="2"/>
    <x v="40"/>
    <x v="1"/>
    <x v="2"/>
    <x v="1"/>
    <m/>
    <n v="9"/>
    <x v="48"/>
    <x v="1"/>
    <n v="1"/>
    <x v="1"/>
    <x v="186"/>
    <x v="1"/>
  </r>
  <r>
    <n v="343"/>
    <s v="LR504"/>
    <x v="11"/>
    <s v="109/105/109"/>
    <x v="0"/>
    <x v="8"/>
    <n v="14"/>
    <s v="September"/>
    <x v="7"/>
    <s v="14 September 1945"/>
    <x v="2"/>
    <s v="SOC 14.9.45 (Air Britain Serials)"/>
    <x v="4"/>
    <x v="3"/>
    <x v="1"/>
    <x v="1"/>
    <x v="2"/>
    <x v="1"/>
    <m/>
    <n v="9"/>
    <x v="48"/>
    <x v="1"/>
    <n v="1"/>
    <x v="0"/>
    <x v="18"/>
    <x v="0"/>
  </r>
  <r>
    <n v="1718"/>
    <s v="DZ415"/>
    <x v="4"/>
    <s v="105/627"/>
    <x v="0"/>
    <x v="8"/>
    <n v="15"/>
    <s v="September"/>
    <x v="7"/>
    <s v="15 September 1945"/>
    <x v="2"/>
    <s v="The 617 Squadron ORB lists this as Q, for example 24 June 1944, F/L Fawke, coded Q. It later (3 October 1944) lists it as A. SOC 15.9.45 (Air Britain Serials)"/>
    <x v="4"/>
    <x v="3"/>
    <x v="1"/>
    <x v="1"/>
    <x v="2"/>
    <x v="1"/>
    <m/>
    <n v="9"/>
    <x v="48"/>
    <x v="1"/>
    <n v="1"/>
    <x v="0"/>
    <x v="58"/>
    <x v="0"/>
  </r>
  <r>
    <n v="7536"/>
    <s v="HK519"/>
    <x v="17"/>
    <s v="264/409"/>
    <x v="0"/>
    <x v="2"/>
    <n v="15"/>
    <s v="September"/>
    <x v="7"/>
    <s v="15 September 1945"/>
    <x v="2"/>
    <s v="SOC 15.9.45 (Air Britain Serials)"/>
    <x v="4"/>
    <x v="3"/>
    <x v="1"/>
    <x v="1"/>
    <x v="2"/>
    <x v="1"/>
    <m/>
    <n v="9"/>
    <x v="48"/>
    <x v="1"/>
    <n v="1"/>
    <x v="0"/>
    <x v="95"/>
    <x v="2"/>
  </r>
  <r>
    <n v="2758"/>
    <s v="KB132"/>
    <x v="13"/>
    <s v="USAAF/16OTU"/>
    <x v="0"/>
    <x v="7"/>
    <n v="15"/>
    <s v="September"/>
    <x v="7"/>
    <s v="15 September 1945"/>
    <x v="2"/>
    <s v="to USAAF as 43-34934 SOC 15.9.45   With 802nd Photo Reconnaissance Group (P) (http://wp.scn.ru/en/ww2/b/77/3/0)"/>
    <x v="4"/>
    <x v="3"/>
    <x v="1"/>
    <x v="1"/>
    <x v="2"/>
    <x v="1"/>
    <m/>
    <n v="9"/>
    <x v="48"/>
    <x v="1"/>
    <n v="1"/>
    <x v="1"/>
    <x v="140"/>
    <x v="1"/>
  </r>
  <r>
    <n v="1695"/>
    <s v="KB346"/>
    <x v="13"/>
    <s v="608/16OTU"/>
    <x v="0"/>
    <x v="7"/>
    <n v="15"/>
    <s v="September"/>
    <x v="7"/>
    <s v="15 September 1945"/>
    <x v="2"/>
    <s v="SOC 15.9.45 (Air Britain Serials)"/>
    <x v="4"/>
    <x v="3"/>
    <x v="1"/>
    <x v="1"/>
    <x v="2"/>
    <x v="1"/>
    <m/>
    <n v="9"/>
    <x v="48"/>
    <x v="1"/>
    <n v="1"/>
    <x v="1"/>
    <x v="140"/>
    <x v="1"/>
  </r>
  <r>
    <n v="7410"/>
    <s v="NT206"/>
    <x v="12"/>
    <s v="132OTU/8OTU/132OTU"/>
    <x v="0"/>
    <x v="7"/>
    <n v="15"/>
    <s v="September"/>
    <x v="7"/>
    <s v="15 September 1945"/>
    <x v="2"/>
    <s v="To 5637M 15.9.45 (Air Britain Serials)"/>
    <x v="4"/>
    <x v="3"/>
    <x v="1"/>
    <x v="1"/>
    <x v="2"/>
    <x v="1"/>
    <m/>
    <n v="9"/>
    <x v="48"/>
    <x v="1"/>
    <n v="1"/>
    <x v="1"/>
    <x v="121"/>
    <x v="0"/>
  </r>
  <r>
    <n v="691"/>
    <s v="PZ282"/>
    <x v="12"/>
    <s v="618/132OTU/8OTU/132OTU"/>
    <x v="0"/>
    <x v="7"/>
    <n v="15"/>
    <s v="September"/>
    <x v="7"/>
    <s v="15 September 1945"/>
    <x v="2"/>
    <s v="To 5636M 15.9.45 (Air Britain Serials)"/>
    <x v="4"/>
    <x v="3"/>
    <x v="1"/>
    <x v="1"/>
    <x v="2"/>
    <x v="1"/>
    <m/>
    <n v="9"/>
    <x v="48"/>
    <x v="1"/>
    <n v="1"/>
    <x v="1"/>
    <x v="121"/>
    <x v="0"/>
  </r>
  <r>
    <n v="5690"/>
    <s v="TE593"/>
    <x v="12"/>
    <s v="CGS"/>
    <x v="0"/>
    <x v="1"/>
    <n v="17"/>
    <s v="September"/>
    <x v="7"/>
    <s v="17 September 1945"/>
    <x v="0"/>
    <s v="Crashed on approach Catfoss 17.9.45 (Air Britain Serials) 17.09.45 CGS. TE593 Stalled and crashed on approach to Catfoss aerodrome, Yorks, short of runway. Crew unhurt. (Mosquito Crash Log)"/>
    <x v="2"/>
    <x v="2"/>
    <x v="29"/>
    <x v="1"/>
    <x v="2"/>
    <x v="1"/>
    <m/>
    <n v="9"/>
    <x v="48"/>
    <x v="1"/>
    <n v="0"/>
    <x v="1"/>
    <x v="194"/>
    <x v="3"/>
  </r>
  <r>
    <n v="4221"/>
    <s v="TV963"/>
    <x v="10"/>
    <s v="RN"/>
    <x v="0"/>
    <x v="18"/>
    <n v="17"/>
    <s v="September"/>
    <x v="7"/>
    <s v="17 September 1945"/>
    <x v="2"/>
    <s v="To RN 17.9.45 NFT (Air Britain Serials)"/>
    <x v="4"/>
    <x v="3"/>
    <x v="1"/>
    <x v="1"/>
    <x v="2"/>
    <x v="1"/>
    <m/>
    <n v="9"/>
    <x v="48"/>
    <x v="1"/>
    <n v="0"/>
    <x v="2"/>
    <x v="64"/>
    <x v="2"/>
  </r>
  <r>
    <n v="2510"/>
    <s v="RF771"/>
    <x v="12"/>
    <s v="134MU"/>
    <x v="3"/>
    <x v="6"/>
    <n v="18"/>
    <s v="September"/>
    <x v="7"/>
    <s v="18 September 1945"/>
    <x v="0"/>
    <s v="Control lost when engine cut broke up in air 5m N of Faluja 18.9.45 (Air Britain Serials)"/>
    <x v="2"/>
    <x v="2"/>
    <x v="2"/>
    <x v="1"/>
    <x v="2"/>
    <x v="1"/>
    <m/>
    <n v="9"/>
    <x v="48"/>
    <x v="1"/>
    <n v="1"/>
    <x v="1"/>
    <x v="200"/>
    <x v="3"/>
  </r>
  <r>
    <n v="5212"/>
    <s v="A52-86"/>
    <x v="24"/>
    <s v="5OTU"/>
    <x v="7"/>
    <x v="7"/>
    <n v="19"/>
    <s v="September"/>
    <x v="7"/>
    <s v="19 September 1945"/>
    <x v="0"/>
    <s v="Built as F.B.40. Delivered during May 1945. Final disposition: crashed into sea off Cemetary Point, New South Wales, September 1945. (Beaufort, Beaufighter and Mosquito in Australian Service, Stewart Wilson, 1990) Crashed into Sea nr Cemetary Point Newcastle after striking wireless mast 19.09.45 (Air Britain Serials)"/>
    <x v="2"/>
    <x v="2"/>
    <x v="30"/>
    <x v="1"/>
    <x v="2"/>
    <x v="1"/>
    <m/>
    <n v="9"/>
    <x v="48"/>
    <x v="1"/>
    <n v="0"/>
    <x v="1"/>
    <x v="124"/>
    <x v="5"/>
  </r>
  <r>
    <n v="1588"/>
    <s v="TA384"/>
    <x v="12"/>
    <s v="613/69"/>
    <x v="0"/>
    <x v="16"/>
    <n v="20"/>
    <s v="September"/>
    <x v="7"/>
    <s v="20 September 1945"/>
    <x v="0"/>
    <s v="Crashed on night-flying test nr Epinoy 20.9.45 (Air Britain Serials)"/>
    <x v="2"/>
    <x v="2"/>
    <x v="32"/>
    <x v="1"/>
    <x v="2"/>
    <x v="1"/>
    <m/>
    <n v="9"/>
    <x v="48"/>
    <x v="1"/>
    <n v="1"/>
    <x v="0"/>
    <x v="1"/>
    <x v="0"/>
  </r>
  <r>
    <n v="522"/>
    <s v="DZ424"/>
    <x v="36"/>
    <s v="Cv VIII/Benson/540/8OTU"/>
    <x v="0"/>
    <x v="7"/>
    <n v="20"/>
    <s v="September"/>
    <x v="7"/>
    <s v="20 September 1945"/>
    <x v="2"/>
    <s v="SOC 20.9.45 (Air Britain Serials)"/>
    <x v="4"/>
    <x v="3"/>
    <x v="1"/>
    <x v="1"/>
    <x v="2"/>
    <x v="1"/>
    <m/>
    <n v="9"/>
    <x v="48"/>
    <x v="1"/>
    <n v="1"/>
    <x v="1"/>
    <x v="37"/>
    <x v="0"/>
  </r>
  <r>
    <n v="3224"/>
    <s v="HJ777"/>
    <x v="6"/>
    <s v="301FTU/ME/FE"/>
    <x v="3"/>
    <x v="16"/>
    <n v="20"/>
    <s v="September"/>
    <x v="7"/>
    <s v="20 September 1945"/>
    <x v="2"/>
    <s v="SOC 20.9.45 (Air Britain Serials)"/>
    <x v="4"/>
    <x v="3"/>
    <x v="1"/>
    <x v="1"/>
    <x v="2"/>
    <x v="1"/>
    <m/>
    <n v="9"/>
    <x v="48"/>
    <x v="1"/>
    <n v="1"/>
    <x v="2"/>
    <x v="91"/>
    <x v="0"/>
  </r>
  <r>
    <n v="5130"/>
    <s v="TV962"/>
    <x v="10"/>
    <s v="ECFS"/>
    <x v="0"/>
    <x v="1"/>
    <n v="21"/>
    <s v="September"/>
    <x v="7"/>
    <s v="21 September 1945"/>
    <x v="0"/>
    <s v="Bellylanded during attempted overshoot Hullavington 21.9.45 DBR and SOC 1.1.46 (Air Britain Serials)"/>
    <x v="2"/>
    <x v="2"/>
    <x v="6"/>
    <x v="1"/>
    <x v="2"/>
    <x v="1"/>
    <m/>
    <n v="9"/>
    <x v="48"/>
    <x v="1"/>
    <n v="0"/>
    <x v="1"/>
    <x v="75"/>
    <x v="2"/>
  </r>
  <r>
    <n v="8"/>
    <s v="DZ423"/>
    <x v="4"/>
    <s v="139/618/ Marham/NTU"/>
    <x v="0"/>
    <x v="7"/>
    <n v="21"/>
    <s v="September"/>
    <x v="7"/>
    <s v="21 September 1945"/>
    <x v="2"/>
    <s v="SOC 21.9.45 (Air Britain Serials)"/>
    <x v="4"/>
    <x v="3"/>
    <x v="1"/>
    <x v="1"/>
    <x v="2"/>
    <x v="1"/>
    <m/>
    <n v="9"/>
    <x v="48"/>
    <x v="1"/>
    <n v="1"/>
    <x v="1"/>
    <x v="135"/>
    <x v="0"/>
  </r>
  <r>
    <n v="943"/>
    <s v="DZ525"/>
    <x v="4"/>
    <s v="109/RAE/692/627"/>
    <x v="0"/>
    <x v="8"/>
    <n v="21"/>
    <s v="September"/>
    <x v="7"/>
    <s v="21 September 1945"/>
    <x v="2"/>
    <s v="Was AZ-A on 627 Squadron (http://www.627squadron.co.uk/mosquitos.html) 617 Squadron ORB says this was S when used by 617 Squadron, for example Kearns / Barclay on 3 May 1944, Fawke/Bennett 22 June. A photo on the 627 Squadron site also shows this as S. SOC 21.9.45 (Air Britain Serials)"/>
    <x v="4"/>
    <x v="3"/>
    <x v="1"/>
    <x v="1"/>
    <x v="2"/>
    <x v="1"/>
    <m/>
    <n v="9"/>
    <x v="48"/>
    <x v="1"/>
    <n v="1"/>
    <x v="0"/>
    <x v="58"/>
    <x v="0"/>
  </r>
  <r>
    <n v="197"/>
    <s v="DZ761"/>
    <x v="2"/>
    <s v="264/307/141/1692 Flt/RAE/RN"/>
    <x v="0"/>
    <x v="18"/>
    <n v="21"/>
    <s v="September"/>
    <x v="7"/>
    <s v="21 September 1945"/>
    <x v="2"/>
    <s v="To RN 21.9.45 (Air Britain Serials)"/>
    <x v="5"/>
    <x v="3"/>
    <x v="1"/>
    <x v="1"/>
    <x v="2"/>
    <x v="1"/>
    <m/>
    <n v="9"/>
    <x v="48"/>
    <x v="1"/>
    <n v="1"/>
    <x v="2"/>
    <x v="64"/>
    <x v="0"/>
  </r>
  <r>
    <n v="2327"/>
    <s v="HK421"/>
    <x v="17"/>
    <s v="96/151/409"/>
    <x v="0"/>
    <x v="2"/>
    <n v="21"/>
    <s v="September"/>
    <x v="7"/>
    <s v="21 September 1945"/>
    <x v="2"/>
    <s v="SOC 21.9.45 (Air Britain Serials)"/>
    <x v="4"/>
    <x v="3"/>
    <x v="1"/>
    <x v="1"/>
    <x v="2"/>
    <x v="1"/>
    <m/>
    <n v="9"/>
    <x v="48"/>
    <x v="1"/>
    <n v="1"/>
    <x v="0"/>
    <x v="95"/>
    <x v="2"/>
  </r>
  <r>
    <n v="2391"/>
    <s v="KA931"/>
    <x v="30"/>
    <s v="RN"/>
    <x v="0"/>
    <x v="18"/>
    <n v="21"/>
    <s v="September"/>
    <x v="7"/>
    <s v="21 September 1945"/>
    <x v="2"/>
    <s v="SOC 21.9.45 (Air Britain Serials)"/>
    <x v="4"/>
    <x v="3"/>
    <x v="1"/>
    <x v="1"/>
    <x v="2"/>
    <x v="1"/>
    <m/>
    <n v="9"/>
    <x v="48"/>
    <x v="1"/>
    <n v="0"/>
    <x v="2"/>
    <x v="64"/>
    <x v="1"/>
  </r>
  <r>
    <n v="4718"/>
    <s v="A52-91"/>
    <x v="24"/>
    <m/>
    <x v="7"/>
    <x v="16"/>
    <n v="22"/>
    <s v="September"/>
    <x v="7"/>
    <s v="22 September 1945"/>
    <x v="0"/>
    <s v="Built as F.B.40. Delivered during May 1945. Final disposition: crashed on landing at Morotai, September 1945. (Beaufort, Beaufighter and Mosquito in Australian Service, Stewart Wilson, 1990) Crashed on landing Morotai 22.09.45 (Air Britain Serials) Alternative information: 04.1958 to from sold to RH Grant Trading Co. unknown location (MIAS). Converted to prototype Mk41 as A52-300"/>
    <x v="2"/>
    <x v="2"/>
    <x v="40"/>
    <x v="1"/>
    <x v="2"/>
    <x v="1"/>
    <m/>
    <n v="9"/>
    <x v="48"/>
    <x v="1"/>
    <n v="0"/>
    <x v="2"/>
    <x v="17"/>
    <x v="5"/>
  </r>
  <r>
    <n v="2902"/>
    <s v="PF485"/>
    <x v="20"/>
    <s v="571/608/16OTU"/>
    <x v="0"/>
    <x v="7"/>
    <n v="24"/>
    <s v="September"/>
    <x v="7"/>
    <s v="24 September 1945"/>
    <x v="0"/>
    <s v="Stalled on approach and cartwheeled Upper Heyford 24.9.45 DBF (Air Britain Serials) 24.09.45 16 OTU. PF485 Landing after engine failure stalled and crashed on approach to Upper Heyford aerodrome, killing crew. (Mosquito Crash Log)"/>
    <x v="2"/>
    <x v="2"/>
    <x v="2"/>
    <x v="1"/>
    <x v="2"/>
    <x v="1"/>
    <m/>
    <n v="9"/>
    <x v="48"/>
    <x v="1"/>
    <n v="0"/>
    <x v="1"/>
    <x v="140"/>
    <x v="6"/>
  </r>
  <r>
    <n v="659"/>
    <s v="HR401"/>
    <x v="12"/>
    <s v="1FU/82/45"/>
    <x v="3"/>
    <x v="16"/>
    <n v="25"/>
    <s v="September"/>
    <x v="7"/>
    <s v="25 September 1945"/>
    <x v="0"/>
    <s v="Swung on landing and u/c collapsed Cholavarum 25.9.45 (Air Britain Serials)"/>
    <x v="2"/>
    <x v="2"/>
    <x v="23"/>
    <x v="1"/>
    <x v="2"/>
    <x v="1"/>
    <m/>
    <n v="9"/>
    <x v="48"/>
    <x v="1"/>
    <n v="1"/>
    <x v="0"/>
    <x v="86"/>
    <x v="3"/>
  </r>
  <r>
    <n v="634"/>
    <s v="NT243"/>
    <x v="25"/>
    <s v="1FU/1 OADU/NA/UK"/>
    <x v="0"/>
    <x v="7"/>
    <n v="25"/>
    <s v="September"/>
    <x v="7"/>
    <s v="25 September 1945"/>
    <x v="2"/>
    <s v="SOC 25.9.45 (Air Britain Serials)"/>
    <x v="4"/>
    <x v="3"/>
    <x v="1"/>
    <x v="1"/>
    <x v="2"/>
    <x v="1"/>
    <m/>
    <n v="9"/>
    <x v="48"/>
    <x v="1"/>
    <n v="1"/>
    <x v="2"/>
    <x v="201"/>
    <x v="2"/>
  </r>
  <r>
    <n v="4674"/>
    <s v="TA175"/>
    <x v="22"/>
    <n v="89"/>
    <x v="3"/>
    <x v="2"/>
    <n v="26"/>
    <s v="September"/>
    <x v="7"/>
    <s v="26 September 1945"/>
    <x v="0"/>
    <s v="Taxied into soft ground and u/c collapsed Tengah 26.9.45 (Air Britain Serials)"/>
    <x v="2"/>
    <x v="2"/>
    <x v="77"/>
    <x v="1"/>
    <x v="2"/>
    <x v="1"/>
    <m/>
    <n v="9"/>
    <x v="48"/>
    <x v="1"/>
    <n v="1"/>
    <x v="0"/>
    <x v="168"/>
    <x v="0"/>
  </r>
  <r>
    <n v="1684"/>
    <s v="TA298"/>
    <x v="22"/>
    <s v="FE"/>
    <x v="3"/>
    <x v="2"/>
    <n v="26"/>
    <s v="September"/>
    <x v="7"/>
    <s v="26 September 1945"/>
    <x v="2"/>
    <s v="SOC 26.9.45 (Air Britain Serials)"/>
    <x v="4"/>
    <x v="3"/>
    <x v="1"/>
    <x v="1"/>
    <x v="2"/>
    <x v="1"/>
    <m/>
    <n v="9"/>
    <x v="48"/>
    <x v="1"/>
    <n v="1"/>
    <x v="2"/>
    <x v="91"/>
    <x v="0"/>
  </r>
  <r>
    <n v="338"/>
    <s v="DD799"/>
    <x v="2"/>
    <s v="23/1619/141/1692 Flt/60OTU/13OTU"/>
    <x v="0"/>
    <x v="7"/>
    <n v="27"/>
    <s v="September"/>
    <x v="7"/>
    <s v="27 September 1945"/>
    <x v="2"/>
    <s v="SOC 27.9.45 (Air Britain Serials)"/>
    <x v="4"/>
    <x v="3"/>
    <x v="1"/>
    <x v="1"/>
    <x v="2"/>
    <x v="1"/>
    <m/>
    <n v="9"/>
    <x v="48"/>
    <x v="1"/>
    <n v="1"/>
    <x v="1"/>
    <x v="39"/>
    <x v="0"/>
  </r>
  <r>
    <n v="34"/>
    <s v="DZ661"/>
    <x v="2"/>
    <s v="410/60OTU/141/239/1692CU/60OTU/13OTU"/>
    <x v="0"/>
    <x v="7"/>
    <n v="27"/>
    <s v="September"/>
    <x v="7"/>
    <s v="27 September 1945"/>
    <x v="2"/>
    <s v="SOC 27.9.45 (Air Britain Serials)"/>
    <x v="4"/>
    <x v="3"/>
    <x v="1"/>
    <x v="1"/>
    <x v="2"/>
    <x v="1"/>
    <m/>
    <n v="9"/>
    <x v="48"/>
    <x v="1"/>
    <n v="1"/>
    <x v="1"/>
    <x v="39"/>
    <x v="0"/>
  </r>
  <r>
    <n v="846"/>
    <s v="HJ912"/>
    <x v="2"/>
    <s v="25/169/60OTU/13OTU"/>
    <x v="0"/>
    <x v="7"/>
    <n v="27"/>
    <s v="September"/>
    <x v="7"/>
    <s v="27 September 1945"/>
    <x v="2"/>
    <s v="SOC 27.9.45 (Air Britain Serials)"/>
    <x v="4"/>
    <x v="3"/>
    <x v="1"/>
    <x v="1"/>
    <x v="2"/>
    <x v="1"/>
    <m/>
    <n v="9"/>
    <x v="48"/>
    <x v="1"/>
    <n v="1"/>
    <x v="1"/>
    <x v="39"/>
    <x v="2"/>
  </r>
  <r>
    <n v="2836"/>
    <s v="HR514"/>
    <x v="12"/>
    <n v="45"/>
    <x v="3"/>
    <x v="16"/>
    <n v="27"/>
    <s v="September"/>
    <x v="7"/>
    <s v="27 September 1945"/>
    <x v="2"/>
    <s v="SOC 27.9.45 (Air Britain Serials)"/>
    <x v="4"/>
    <x v="3"/>
    <x v="1"/>
    <x v="1"/>
    <x v="2"/>
    <x v="1"/>
    <m/>
    <n v="9"/>
    <x v="48"/>
    <x v="1"/>
    <n v="1"/>
    <x v="0"/>
    <x v="86"/>
    <x v="3"/>
  </r>
  <r>
    <n v="1698"/>
    <s v="NS778"/>
    <x v="18"/>
    <s v="FE"/>
    <x v="3"/>
    <x v="0"/>
    <n v="27"/>
    <s v="September"/>
    <x v="7"/>
    <s v="27 September 1945"/>
    <x v="2"/>
    <s v="SOC 27.9.45 (Air Britain Serials)"/>
    <x v="4"/>
    <x v="3"/>
    <x v="1"/>
    <x v="1"/>
    <x v="2"/>
    <x v="1"/>
    <m/>
    <n v="9"/>
    <x v="48"/>
    <x v="1"/>
    <n v="1"/>
    <x v="2"/>
    <x v="91"/>
    <x v="0"/>
  </r>
  <r>
    <n v="4726"/>
    <s v="HR310"/>
    <x v="12"/>
    <m/>
    <x v="7"/>
    <x v="16"/>
    <n v="28"/>
    <s v="September"/>
    <x v="7"/>
    <s v="28 September 1945"/>
    <x v="0"/>
    <s v="To RAAF 13.9.44 as A52-509 1 Sqn Crashed on takeoff at Labaun 28.09.45. (Air Britain Serials)"/>
    <x v="2"/>
    <x v="2"/>
    <x v="18"/>
    <x v="1"/>
    <x v="2"/>
    <x v="1"/>
    <m/>
    <n v="9"/>
    <x v="48"/>
    <x v="1"/>
    <n v="1"/>
    <x v="2"/>
    <x v="17"/>
    <x v="3"/>
  </r>
  <r>
    <n v="60"/>
    <s v="MM119"/>
    <x v="20"/>
    <s v="105/571"/>
    <x v="0"/>
    <x v="8"/>
    <n v="28"/>
    <s v="September"/>
    <x v="7"/>
    <s v="28 September 1945"/>
    <x v="2"/>
    <s v="SOC 28.9.45 (Air Britain Serials)"/>
    <x v="4"/>
    <x v="3"/>
    <x v="1"/>
    <x v="1"/>
    <x v="2"/>
    <x v="1"/>
    <m/>
    <n v="9"/>
    <x v="48"/>
    <x v="1"/>
    <n v="1"/>
    <x v="0"/>
    <x v="90"/>
    <x v="0"/>
  </r>
  <r>
    <n v="4538"/>
    <s v="RF831"/>
    <x v="12"/>
    <s v="333/334"/>
    <x v="9"/>
    <x v="19"/>
    <n v="28"/>
    <s v="September"/>
    <x v="7"/>
    <s v="28 September 1945"/>
    <x v="2"/>
    <s v="NFT 28.9.45 (Air Britain Serials)"/>
    <x v="6"/>
    <x v="3"/>
    <x v="1"/>
    <x v="1"/>
    <x v="2"/>
    <x v="1"/>
    <m/>
    <n v="9"/>
    <x v="48"/>
    <x v="1"/>
    <n v="1"/>
    <x v="0"/>
    <x v="188"/>
    <x v="3"/>
  </r>
  <r>
    <n v="6488"/>
    <s v="NT489"/>
    <x v="25"/>
    <n v="151"/>
    <x v="0"/>
    <x v="2"/>
    <n v="1"/>
    <s v="October"/>
    <x v="7"/>
    <s v="1 October 1945"/>
    <x v="0"/>
    <s v="01/10/1945 de Havilland Mosquito NF Mark XXX NT489 of 151 Squadron swung on take off from RAF Predannack, hit a blister hangar and damaged Mosquito NF Mark XXX NT306 of the same squadron. (http://www.rafdavidstowmoor.org/pages/crash_log/crashlog45.htm) Swung and hit hangar on takeoff Predannack 1.10.45 DBF (Air Britain Serials) 01.10.45 151 Sqn. NT489 Swung on take-off from Predannack aerodrome, hit blister hangar and damaged Mosquito NT306 from the same squadron. (Mosquito Crash Log)"/>
    <x v="2"/>
    <x v="2"/>
    <x v="33"/>
    <x v="1"/>
    <x v="2"/>
    <x v="1"/>
    <m/>
    <n v="10"/>
    <x v="49"/>
    <x v="1"/>
    <n v="1"/>
    <x v="0"/>
    <x v="8"/>
    <x v="2"/>
  </r>
  <r>
    <n v="5369"/>
    <s v="RF829"/>
    <x v="12"/>
    <s v="RN"/>
    <x v="0"/>
    <x v="18"/>
    <n v="1"/>
    <s v="October"/>
    <x v="7"/>
    <s v="1 October 1945"/>
    <x v="0"/>
    <s v="Lost wing pulling out of dive crashed 4m SW Nab Tower Portsmouth 1.10.45"/>
    <x v="2"/>
    <x v="2"/>
    <x v="8"/>
    <x v="1"/>
    <x v="2"/>
    <x v="1"/>
    <m/>
    <n v="10"/>
    <x v="49"/>
    <x v="1"/>
    <n v="1"/>
    <x v="2"/>
    <x v="64"/>
    <x v="3"/>
  </r>
  <r>
    <n v="4292"/>
    <s v="RV352"/>
    <x v="20"/>
    <s v="3FP"/>
    <x v="0"/>
    <x v="1"/>
    <n v="1"/>
    <s v="October"/>
    <x v="7"/>
    <s v="1 October 1945"/>
    <x v="0"/>
    <s v="U/c jammed up bellylanded at Wymeswold 1.10.45 DBR (Air Britain Serials)"/>
    <x v="2"/>
    <x v="2"/>
    <x v="27"/>
    <x v="1"/>
    <x v="2"/>
    <x v="1"/>
    <m/>
    <n v="10"/>
    <x v="49"/>
    <x v="1"/>
    <n v="1"/>
    <x v="1"/>
    <x v="202"/>
    <x v="0"/>
  </r>
  <r>
    <n v="2973"/>
    <s v="HK429"/>
    <x v="17"/>
    <s v="410/604/409"/>
    <x v="0"/>
    <x v="2"/>
    <n v="2"/>
    <s v="October"/>
    <x v="7"/>
    <s v="2 October 1945"/>
    <x v="2"/>
    <s v="SOC 2.10.45 (Air Britain Serials) 13.02.1944 pm Interception Patrol 410 from Castle Camps Shot down Ju88 off Clacton, CatB damage. After repair served with 604 and 409Sqn. SoC 02.10.1945, unknown location (FCL). F/O RD Schultz ok, F/L V Williams ok, no further info"/>
    <x v="4"/>
    <x v="3"/>
    <x v="1"/>
    <x v="1"/>
    <x v="2"/>
    <x v="1"/>
    <m/>
    <n v="10"/>
    <x v="49"/>
    <x v="1"/>
    <n v="1"/>
    <x v="0"/>
    <x v="95"/>
    <x v="2"/>
  </r>
  <r>
    <n v="2716"/>
    <s v="HK473"/>
    <x v="17"/>
    <s v="264/409"/>
    <x v="0"/>
    <x v="2"/>
    <n v="2"/>
    <s v="October"/>
    <x v="7"/>
    <s v="2 October 1945"/>
    <x v="2"/>
    <s v="SOC 2.10.45 (Air Britain Serials)"/>
    <x v="4"/>
    <x v="3"/>
    <x v="1"/>
    <x v="1"/>
    <x v="2"/>
    <x v="1"/>
    <m/>
    <n v="10"/>
    <x v="49"/>
    <x v="1"/>
    <n v="1"/>
    <x v="0"/>
    <x v="95"/>
    <x v="2"/>
  </r>
  <r>
    <n v="263"/>
    <s v="KB351"/>
    <x v="13"/>
    <s v="608/1655MTU/16OTU"/>
    <x v="0"/>
    <x v="7"/>
    <n v="2"/>
    <s v="October"/>
    <x v="7"/>
    <s v="2 October 1945"/>
    <x v="2"/>
    <s v="SOC 2.10.45 (Air Britain Serials)"/>
    <x v="4"/>
    <x v="3"/>
    <x v="1"/>
    <x v="1"/>
    <x v="2"/>
    <x v="1"/>
    <m/>
    <n v="10"/>
    <x v="49"/>
    <x v="1"/>
    <n v="1"/>
    <x v="1"/>
    <x v="140"/>
    <x v="1"/>
  </r>
  <r>
    <n v="215"/>
    <s v="DD756"/>
    <x v="2"/>
    <s v="25/239/141/239/515/1692 Flt/60OTU/13OTU"/>
    <x v="0"/>
    <x v="7"/>
    <n v="3"/>
    <s v="October"/>
    <x v="7"/>
    <s v="3 October 1945"/>
    <x v="0"/>
    <s v="Crashed on landing Croft 3.10.45 (Air Britain Serials) 03.10.45 13 OTU. DD756 Aircraft swung on landing at Croft aerodrome and undercarriage collapsed. Crew unhurt. (Mosquito Crash Log)"/>
    <x v="2"/>
    <x v="2"/>
    <x v="23"/>
    <x v="1"/>
    <x v="2"/>
    <x v="1"/>
    <m/>
    <n v="10"/>
    <x v="49"/>
    <x v="1"/>
    <n v="1"/>
    <x v="1"/>
    <x v="39"/>
    <x v="0"/>
  </r>
  <r>
    <n v="3189"/>
    <s v="RF933"/>
    <x v="12"/>
    <s v="3FU"/>
    <x v="3"/>
    <x v="10"/>
    <n v="3"/>
    <s v="October"/>
    <x v="7"/>
    <s v="3 October 1945"/>
    <x v="0"/>
    <s v="Swung on landing and u/c leg collapsed El Adem 3.10.45 DBR (Air Britain Serials)"/>
    <x v="2"/>
    <x v="2"/>
    <x v="23"/>
    <x v="1"/>
    <x v="2"/>
    <x v="1"/>
    <m/>
    <n v="10"/>
    <x v="49"/>
    <x v="1"/>
    <n v="1"/>
    <x v="1"/>
    <x v="133"/>
    <x v="3"/>
  </r>
  <r>
    <n v="3233"/>
    <s v="HK241"/>
    <x v="2"/>
    <s v="85/68/54OTU"/>
    <x v="0"/>
    <x v="7"/>
    <n v="3"/>
    <s v="October"/>
    <x v="7"/>
    <s v="3 October 1945"/>
    <x v="2"/>
    <s v="To 5694M 3.10.45 (Air Britain Serials)"/>
    <x v="4"/>
    <x v="3"/>
    <x v="1"/>
    <x v="1"/>
    <x v="2"/>
    <x v="1"/>
    <m/>
    <n v="10"/>
    <x v="49"/>
    <x v="1"/>
    <n v="1"/>
    <x v="1"/>
    <x v="115"/>
    <x v="2"/>
  </r>
  <r>
    <n v="2208"/>
    <s v="HK301"/>
    <x v="2"/>
    <s v="25/125/54OTU"/>
    <x v="0"/>
    <x v="7"/>
    <n v="3"/>
    <s v="October"/>
    <x v="7"/>
    <s v="3 October 1945"/>
    <x v="2"/>
    <s v="To 5695M 3.10.45 (Air Britain Serials)"/>
    <x v="4"/>
    <x v="3"/>
    <x v="1"/>
    <x v="1"/>
    <x v="2"/>
    <x v="1"/>
    <m/>
    <n v="10"/>
    <x v="49"/>
    <x v="1"/>
    <n v="1"/>
    <x v="1"/>
    <x v="115"/>
    <x v="2"/>
  </r>
  <r>
    <n v="726"/>
    <s v="DD625"/>
    <x v="2"/>
    <s v="264/307/264/60OTU/13OTU"/>
    <x v="0"/>
    <x v="7"/>
    <n v="4"/>
    <s v="October"/>
    <x v="7"/>
    <s v="4 October 1945"/>
    <x v="0"/>
    <s v="Swung on landing Croft 4.10.45 not repaired (Air Britain Serials)"/>
    <x v="2"/>
    <x v="2"/>
    <x v="23"/>
    <x v="1"/>
    <x v="2"/>
    <x v="1"/>
    <m/>
    <n v="10"/>
    <x v="49"/>
    <x v="1"/>
    <n v="1"/>
    <x v="1"/>
    <x v="39"/>
    <x v="0"/>
  </r>
  <r>
    <n v="4942"/>
    <s v="TA234"/>
    <x v="22"/>
    <n v="176"/>
    <x v="3"/>
    <x v="2"/>
    <n v="4"/>
    <s v="October"/>
    <x v="7"/>
    <s v="4 October 1945"/>
    <x v="2"/>
    <s v="SOC 4.10.45 (Air Britain Serials)"/>
    <x v="4"/>
    <x v="3"/>
    <x v="1"/>
    <x v="1"/>
    <x v="2"/>
    <x v="1"/>
    <m/>
    <n v="10"/>
    <x v="49"/>
    <x v="1"/>
    <n v="1"/>
    <x v="0"/>
    <x v="195"/>
    <x v="0"/>
  </r>
  <r>
    <n v="6356"/>
    <s v="HR634"/>
    <x v="12"/>
    <n v="84"/>
    <x v="3"/>
    <x v="16"/>
    <n v="5"/>
    <s v="October"/>
    <x v="7"/>
    <s v="5 October 1945"/>
    <x v="0"/>
    <s v="Stalled on approach and u/c collapsed Seletar 5.10.45 DBF (Air Britain Serials)"/>
    <x v="2"/>
    <x v="2"/>
    <x v="29"/>
    <x v="1"/>
    <x v="2"/>
    <x v="1"/>
    <m/>
    <n v="10"/>
    <x v="49"/>
    <x v="1"/>
    <n v="1"/>
    <x v="0"/>
    <x v="146"/>
    <x v="3"/>
  </r>
  <r>
    <n v="5406"/>
    <s v="NT386"/>
    <x v="25"/>
    <n v="29"/>
    <x v="0"/>
    <x v="2"/>
    <n v="5"/>
    <s v="October"/>
    <x v="7"/>
    <s v="5 October 1945"/>
    <x v="0"/>
    <s v="Landed on rough ground bounced and u/c collapsed Lubeck 5.10.45 (Air Britain Serials)"/>
    <x v="2"/>
    <x v="2"/>
    <x v="27"/>
    <x v="1"/>
    <x v="2"/>
    <x v="1"/>
    <m/>
    <n v="10"/>
    <x v="49"/>
    <x v="1"/>
    <n v="1"/>
    <x v="0"/>
    <x v="31"/>
    <x v="2"/>
  </r>
  <r>
    <n v="1223"/>
    <s v="KB427"/>
    <x v="28"/>
    <s v="139/608/163"/>
    <x v="0"/>
    <x v="8"/>
    <n v="5"/>
    <s v="October"/>
    <x v="7"/>
    <s v="5 October 1945"/>
    <x v="2"/>
    <s v="SOC 5.10.45 (Air Britain Serials)"/>
    <x v="4"/>
    <x v="3"/>
    <x v="1"/>
    <x v="1"/>
    <x v="2"/>
    <x v="1"/>
    <m/>
    <n v="10"/>
    <x v="49"/>
    <x v="1"/>
    <n v="1"/>
    <x v="0"/>
    <x v="149"/>
    <x v="1"/>
  </r>
  <r>
    <n v="1647"/>
    <s v="HR522"/>
    <x v="12"/>
    <s v="ACSEA CS"/>
    <x v="3"/>
    <x v="1"/>
    <n v="6"/>
    <s v="October"/>
    <x v="7"/>
    <s v="6 October 1945"/>
    <x v="0"/>
    <s v="Overshot landing and u/c collapsed Mingaladon 6.10.45 (Air Britain Serials)"/>
    <x v="2"/>
    <x v="2"/>
    <x v="23"/>
    <x v="1"/>
    <x v="2"/>
    <x v="1"/>
    <m/>
    <n v="10"/>
    <x v="49"/>
    <x v="1"/>
    <n v="1"/>
    <x v="1"/>
    <x v="203"/>
    <x v="3"/>
  </r>
  <r>
    <n v="1456"/>
    <s v="TA182"/>
    <x v="22"/>
    <n v="176"/>
    <x v="3"/>
    <x v="2"/>
    <n v="6"/>
    <s v="October"/>
    <x v="7"/>
    <s v="6 October 1945"/>
    <x v="0"/>
    <s v="Swung on landing and u/c collapsed Baigachi 6.10.45 (Air Britain Serials)"/>
    <x v="2"/>
    <x v="2"/>
    <x v="23"/>
    <x v="1"/>
    <x v="2"/>
    <x v="1"/>
    <m/>
    <n v="10"/>
    <x v="49"/>
    <x v="1"/>
    <n v="1"/>
    <x v="0"/>
    <x v="195"/>
    <x v="0"/>
  </r>
  <r>
    <n v="2669"/>
    <s v="LR582"/>
    <x v="10"/>
    <s v="1655MTU/1FU/614"/>
    <x v="10"/>
    <x v="19"/>
    <n v="6"/>
    <s v="October"/>
    <x v="7"/>
    <s v="6 October 1945"/>
    <x v="2"/>
    <s v="SOC 6.10.45 (Air Britain Serials)"/>
    <x v="4"/>
    <x v="3"/>
    <x v="1"/>
    <x v="1"/>
    <x v="2"/>
    <x v="1"/>
    <m/>
    <n v="10"/>
    <x v="49"/>
    <x v="1"/>
    <n v="1"/>
    <x v="0"/>
    <x v="165"/>
    <x v="2"/>
  </r>
  <r>
    <n v="1195"/>
    <s v="PF405"/>
    <x v="20"/>
    <s v="128/163/571/98"/>
    <x v="0"/>
    <x v="8"/>
    <n v="8"/>
    <s v="October"/>
    <x v="7"/>
    <s v="8 October 1945"/>
    <x v="0"/>
    <s v="Wheel ran into hole and u/c leg collapsed Melsbroek 8.10.45 not repaired (Air Britain Serials)"/>
    <x v="2"/>
    <x v="2"/>
    <x v="27"/>
    <x v="1"/>
    <x v="2"/>
    <x v="1"/>
    <m/>
    <n v="10"/>
    <x v="49"/>
    <x v="1"/>
    <n v="0"/>
    <x v="0"/>
    <x v="204"/>
    <x v="6"/>
  </r>
  <r>
    <n v="1982"/>
    <s v="SZ961"/>
    <x v="12"/>
    <s v="418/138 Wg CU"/>
    <x v="0"/>
    <x v="1"/>
    <n v="8"/>
    <s v="October"/>
    <x v="7"/>
    <s v="8 October 1945"/>
    <x v="0"/>
    <s v="First recorded in 418 Sqn. ORB. 24/25 February 1945; last recorded operation on 24/25 April 1945. 418 Sqn ORB gives letter as &quot;R&quot; from 24 February to 6 April 1945. It reappears in 418 Sqn ORB as &quot;J&quot; on night of 17/18 April 1945 (&quot;R&quot; having been assigned to TA114). Swung on landing and u/c collapsed Cambrai/Epinoy 8.10.45 (Air Britain Serials)"/>
    <x v="2"/>
    <x v="2"/>
    <x v="23"/>
    <x v="1"/>
    <x v="2"/>
    <x v="1"/>
    <m/>
    <n v="10"/>
    <x v="49"/>
    <x v="1"/>
    <n v="1"/>
    <x v="1"/>
    <x v="205"/>
    <x v="0"/>
  </r>
  <r>
    <n v="2446"/>
    <s v="DZ611"/>
    <x v="4"/>
    <s v="692/627/109"/>
    <x v="0"/>
    <x v="8"/>
    <n v="9"/>
    <s v="October"/>
    <x v="7"/>
    <s v="9 October 1945"/>
    <x v="0"/>
    <s v="Swung on landing Woodhall Spa 9.10.45 not repaired (Air Britain Serials)"/>
    <x v="2"/>
    <x v="2"/>
    <x v="23"/>
    <x v="1"/>
    <x v="2"/>
    <x v="1"/>
    <m/>
    <n v="10"/>
    <x v="49"/>
    <x v="1"/>
    <n v="1"/>
    <x v="0"/>
    <x v="18"/>
    <x v="0"/>
  </r>
  <r>
    <n v="216"/>
    <s v="HJ670"/>
    <x v="6"/>
    <s v="418/157/464/21/487/613/305/13OTU"/>
    <x v="0"/>
    <x v="7"/>
    <n v="9"/>
    <s v="October"/>
    <x v="7"/>
    <s v="9 October 1945"/>
    <x v="0"/>
    <s v="Taken on strength at 418 Sqn. from No.10 Movements Unit, 11 May 1943; to No.157 Squadron, 31 July 1943. Delivered to No.418 along with HJ783; aircraft &quot;P&quot; and &quot;Y&quot; taken on strength, but which letter goes with which aircraft uncertain. U/c collapsed on landing Wombleton 9.10.45 (Air Britain Serials) 09.10.45 13 OTU. HJ670 Undercarriage collapsed on single-engine landing at Wombleton aerodrome Crew unhurt. (Mosquito Crash Log)"/>
    <x v="2"/>
    <x v="2"/>
    <x v="27"/>
    <x v="1"/>
    <x v="2"/>
    <x v="1"/>
    <m/>
    <n v="10"/>
    <x v="49"/>
    <x v="1"/>
    <n v="1"/>
    <x v="1"/>
    <x v="39"/>
    <x v="0"/>
  </r>
  <r>
    <n v="2983"/>
    <s v="NS823"/>
    <x v="12"/>
    <s v="305/418/138 Wg"/>
    <x v="0"/>
    <x v="16"/>
    <n v="9"/>
    <s v="October"/>
    <x v="7"/>
    <s v="9 October 1945"/>
    <x v="0"/>
    <s v="Received at 418 Sqn. from No.27 Movements Unit, 4 October 1944; last recorded in ORB, 24/25 April 1945. TH-W, letter noted in ORB entry of 3/4 January 1945. Engine caught fire forcelanded St.Denis Westrem 9.10.45 SOC (Air Britain Serials)"/>
    <x v="2"/>
    <x v="2"/>
    <x v="7"/>
    <x v="1"/>
    <x v="2"/>
    <x v="1"/>
    <m/>
    <n v="10"/>
    <x v="49"/>
    <x v="1"/>
    <n v="1"/>
    <x v="1"/>
    <x v="206"/>
    <x v="0"/>
  </r>
  <r>
    <n v="45"/>
    <s v="MM469"/>
    <x v="17"/>
    <s v="151/96/29/604/409"/>
    <x v="0"/>
    <x v="2"/>
    <n v="9"/>
    <s v="October"/>
    <x v="7"/>
    <s v="9 October 1945"/>
    <x v="2"/>
    <s v="SOC 9.10.45 (Air Britain Serials)"/>
    <x v="4"/>
    <x v="3"/>
    <x v="1"/>
    <x v="1"/>
    <x v="2"/>
    <x v="1"/>
    <m/>
    <n v="10"/>
    <x v="49"/>
    <x v="1"/>
    <n v="1"/>
    <x v="0"/>
    <x v="95"/>
    <x v="2"/>
  </r>
  <r>
    <n v="914"/>
    <s v="NS650"/>
    <x v="18"/>
    <s v="USAAF"/>
    <x v="0"/>
    <x v="0"/>
    <n v="9"/>
    <s v="October"/>
    <x v="7"/>
    <s v="9 October 1945"/>
    <x v="2"/>
    <s v="To 5710M 9.10.45 (Air Britain Serials) 03.04.1945 PR25 to Kiel Germany from Watton engine trouble. at Bulltofta Sweden 1705 (Nöd). Lt Col AE Podwojski ok, Capt LA Proulx ok, to USAAF in UK, Plane returned to UK end of July 1945, unknown location. Crew safe to UK 07.04.45    NS650 was interned in Sweden on 3 April 1945 with crew Lt. Col. Alvin Podwojski and navigator Capt. Lionel Proulx. The Mosquito suffered engine damage from flak during a Graypea ECM mission. It flew by single-engine from cloud to cloud, chased by two Me109s and landed at Bultofta, Sweden (Norman Malayney here: http://www.mossie.org/forum/read.php?1,4604) Photo on that thread shows nose art &quot;Ware&quot; Another picture appears to show this as E, however the serial number is fuzzy."/>
    <x v="4"/>
    <x v="3"/>
    <x v="1"/>
    <x v="1"/>
    <x v="2"/>
    <x v="1"/>
    <m/>
    <n v="10"/>
    <x v="49"/>
    <x v="1"/>
    <n v="1"/>
    <x v="2"/>
    <x v="33"/>
    <x v="0"/>
  </r>
  <r>
    <n v="2234"/>
    <s v="MM176"/>
    <x v="20"/>
    <s v="571/692/180"/>
    <x v="0"/>
    <x v="8"/>
    <n v="10"/>
    <s v="October"/>
    <x v="7"/>
    <s v="10 October 1945"/>
    <x v="0"/>
    <s v="Stalled on landing swung and u/c collapsed Melsbroek 10.10.45 (Air Britain Serials)"/>
    <x v="2"/>
    <x v="2"/>
    <x v="29"/>
    <x v="1"/>
    <x v="2"/>
    <x v="1"/>
    <m/>
    <n v="10"/>
    <x v="49"/>
    <x v="1"/>
    <n v="1"/>
    <x v="0"/>
    <x v="207"/>
    <x v="0"/>
  </r>
  <r>
    <n v="2967"/>
    <s v="RV315"/>
    <x v="20"/>
    <s v="571/98"/>
    <x v="0"/>
    <x v="8"/>
    <n v="10"/>
    <s v="October"/>
    <x v="7"/>
    <s v="10 October 1945"/>
    <x v="0"/>
    <s v="Swung on take-off and u/c collapsed Melsbroek 10.10.45 DBF (Air Britain Serials) See PF 438, probably collided on runway. at Oakington airfield"/>
    <x v="2"/>
    <x v="2"/>
    <x v="33"/>
    <x v="1"/>
    <x v="2"/>
    <x v="1"/>
    <m/>
    <n v="10"/>
    <x v="49"/>
    <x v="1"/>
    <n v="1"/>
    <x v="0"/>
    <x v="204"/>
    <x v="0"/>
  </r>
  <r>
    <n v="83"/>
    <s v="HJ679"/>
    <x v="6"/>
    <s v="AAEE/DH/ASWDU"/>
    <x v="0"/>
    <x v="1"/>
    <n v="10"/>
    <s v="October"/>
    <x v="7"/>
    <s v="10 October 1945"/>
    <x v="2"/>
    <s v="SOC 10.10.45 (Air Britain Serials)"/>
    <x v="4"/>
    <x v="3"/>
    <x v="1"/>
    <x v="1"/>
    <x v="2"/>
    <x v="1"/>
    <m/>
    <n v="10"/>
    <x v="49"/>
    <x v="1"/>
    <n v="1"/>
    <x v="1"/>
    <x v="208"/>
    <x v="0"/>
  </r>
  <r>
    <n v="6781"/>
    <s v="KB522"/>
    <x v="28"/>
    <s v="16OTU"/>
    <x v="0"/>
    <x v="7"/>
    <n v="10"/>
    <s v="October"/>
    <x v="7"/>
    <s v="10 October 1945"/>
    <x v="2"/>
    <s v="SOC 10.10.45 (Air Britain Serials)"/>
    <x v="4"/>
    <x v="3"/>
    <x v="1"/>
    <x v="1"/>
    <x v="2"/>
    <x v="1"/>
    <m/>
    <n v="10"/>
    <x v="49"/>
    <x v="1"/>
    <n v="1"/>
    <x v="1"/>
    <x v="140"/>
    <x v="1"/>
  </r>
  <r>
    <n v="6816"/>
    <s v="KB527"/>
    <x v="28"/>
    <s v="16OTU"/>
    <x v="0"/>
    <x v="7"/>
    <n v="10"/>
    <s v="October"/>
    <x v="7"/>
    <s v="10 October 1945"/>
    <x v="2"/>
    <s v="SOC 10.10.45 (Air Britain Serials)"/>
    <x v="4"/>
    <x v="3"/>
    <x v="1"/>
    <x v="1"/>
    <x v="2"/>
    <x v="1"/>
    <m/>
    <n v="10"/>
    <x v="49"/>
    <x v="1"/>
    <n v="1"/>
    <x v="1"/>
    <x v="140"/>
    <x v="1"/>
  </r>
  <r>
    <n v="6823"/>
    <s v="KB537"/>
    <x v="28"/>
    <s v="16OTU"/>
    <x v="0"/>
    <x v="7"/>
    <n v="10"/>
    <s v="October"/>
    <x v="7"/>
    <s v="10 October 1945"/>
    <x v="2"/>
    <s v="SOC 10.10.45 (Air Britain Serials)"/>
    <x v="4"/>
    <x v="3"/>
    <x v="1"/>
    <x v="1"/>
    <x v="2"/>
    <x v="1"/>
    <m/>
    <n v="10"/>
    <x v="49"/>
    <x v="1"/>
    <n v="1"/>
    <x v="1"/>
    <x v="140"/>
    <x v="1"/>
  </r>
  <r>
    <n v="6432"/>
    <s v="HR280"/>
    <x v="12"/>
    <n v="82"/>
    <x v="3"/>
    <x v="16"/>
    <n v="11"/>
    <s v="October"/>
    <x v="7"/>
    <s v="11 October 1945"/>
    <x v="2"/>
    <s v="SOC 11.10.45 (Air Britain Serials)"/>
    <x v="4"/>
    <x v="3"/>
    <x v="1"/>
    <x v="1"/>
    <x v="2"/>
    <x v="1"/>
    <m/>
    <n v="10"/>
    <x v="49"/>
    <x v="1"/>
    <n v="1"/>
    <x v="0"/>
    <x v="111"/>
    <x v="3"/>
  </r>
  <r>
    <n v="6784"/>
    <s v="NS622"/>
    <x v="18"/>
    <n v="684"/>
    <x v="3"/>
    <x v="0"/>
    <n v="11"/>
    <s v="October"/>
    <x v="7"/>
    <s v="11 October 1945"/>
    <x v="2"/>
    <s v="SOC 11.10.45 (Air Britain Serials)"/>
    <x v="4"/>
    <x v="3"/>
    <x v="1"/>
    <x v="1"/>
    <x v="2"/>
    <x v="1"/>
    <m/>
    <n v="10"/>
    <x v="49"/>
    <x v="1"/>
    <n v="1"/>
    <x v="0"/>
    <x v="50"/>
    <x v="0"/>
  </r>
  <r>
    <n v="1713"/>
    <s v="RF585"/>
    <x v="12"/>
    <s v="FE"/>
    <x v="3"/>
    <x v="16"/>
    <n v="11"/>
    <s v="October"/>
    <x v="7"/>
    <s v="11 October 1945"/>
    <x v="2"/>
    <s v="SOC 11.10.45 (Air Britain Serials)"/>
    <x v="4"/>
    <x v="3"/>
    <x v="1"/>
    <x v="1"/>
    <x v="2"/>
    <x v="1"/>
    <m/>
    <n v="10"/>
    <x v="49"/>
    <x v="1"/>
    <n v="1"/>
    <x v="2"/>
    <x v="91"/>
    <x v="3"/>
  </r>
  <r>
    <n v="3798"/>
    <s v="RF697"/>
    <x v="12"/>
    <n v="45"/>
    <x v="3"/>
    <x v="16"/>
    <n v="12"/>
    <s v="October"/>
    <x v="7"/>
    <s v="12 October 1945"/>
    <x v="0"/>
    <s v="Crashed nr St.Thomas Mount 12.10.45 cause not known (Air Britain Serials)"/>
    <x v="2"/>
    <x v="2"/>
    <x v="50"/>
    <x v="1"/>
    <x v="2"/>
    <x v="1"/>
    <m/>
    <n v="10"/>
    <x v="49"/>
    <x v="1"/>
    <n v="1"/>
    <x v="0"/>
    <x v="86"/>
    <x v="3"/>
  </r>
  <r>
    <n v="1824"/>
    <s v="HP918"/>
    <x v="12"/>
    <n v="235"/>
    <x v="0"/>
    <x v="12"/>
    <n v="12"/>
    <s v="October"/>
    <x v="7"/>
    <s v="12 October 1945"/>
    <x v="2"/>
    <s v="SOC 12.10.45 (Air Britain Serials)"/>
    <x v="4"/>
    <x v="3"/>
    <x v="1"/>
    <x v="1"/>
    <x v="2"/>
    <x v="1"/>
    <m/>
    <n v="10"/>
    <x v="49"/>
    <x v="1"/>
    <n v="1"/>
    <x v="0"/>
    <x v="97"/>
    <x v="3"/>
  </r>
  <r>
    <n v="694"/>
    <s v="KB451"/>
    <x v="28"/>
    <s v="139/608/162/608/16OTU"/>
    <x v="0"/>
    <x v="7"/>
    <n v="12"/>
    <s v="October"/>
    <x v="7"/>
    <s v="12 October 1945"/>
    <x v="2"/>
    <s v="SOC 12.10.45 (Air Britain Serials)"/>
    <x v="4"/>
    <x v="3"/>
    <x v="1"/>
    <x v="1"/>
    <x v="2"/>
    <x v="1"/>
    <m/>
    <n v="10"/>
    <x v="49"/>
    <x v="1"/>
    <n v="1"/>
    <x v="1"/>
    <x v="140"/>
    <x v="1"/>
  </r>
  <r>
    <n v="4805"/>
    <s v="NT443"/>
    <x v="25"/>
    <n v="29"/>
    <x v="0"/>
    <x v="2"/>
    <n v="13"/>
    <s v="October"/>
    <x v="7"/>
    <s v="13 October 1945"/>
    <x v="0"/>
    <s v="Tyre burst on landing swung and u/c collapsed Bentwaters 13.10.45 (Air Britain Serials)"/>
    <x v="2"/>
    <x v="2"/>
    <x v="118"/>
    <x v="1"/>
    <x v="2"/>
    <x v="1"/>
    <m/>
    <n v="10"/>
    <x v="49"/>
    <x v="1"/>
    <n v="1"/>
    <x v="0"/>
    <x v="31"/>
    <x v="2"/>
  </r>
  <r>
    <n v="3597"/>
    <s v="KB140"/>
    <x v="13"/>
    <s v="USAAF/16OTU"/>
    <x v="0"/>
    <x v="7"/>
    <n v="13"/>
    <s v="October"/>
    <x v="7"/>
    <s v="13 October 1945"/>
    <x v="2"/>
    <s v="to USAAF as 43-34938 SOC 13.10.45 (Air Britain Serials)"/>
    <x v="4"/>
    <x v="3"/>
    <x v="1"/>
    <x v="1"/>
    <x v="2"/>
    <x v="1"/>
    <m/>
    <n v="10"/>
    <x v="49"/>
    <x v="1"/>
    <n v="1"/>
    <x v="1"/>
    <x v="140"/>
    <x v="1"/>
  </r>
  <r>
    <n v="6845"/>
    <s v="KB507"/>
    <x v="28"/>
    <s v="16OTU"/>
    <x v="0"/>
    <x v="7"/>
    <n v="13"/>
    <s v="October"/>
    <x v="7"/>
    <s v="13 October 1945"/>
    <x v="2"/>
    <s v="SOC 13.10.45 (Air Britain Serials)"/>
    <x v="4"/>
    <x v="3"/>
    <x v="1"/>
    <x v="1"/>
    <x v="2"/>
    <x v="1"/>
    <m/>
    <n v="10"/>
    <x v="49"/>
    <x v="1"/>
    <n v="1"/>
    <x v="1"/>
    <x v="140"/>
    <x v="1"/>
  </r>
  <r>
    <n v="6856"/>
    <s v="KB524"/>
    <x v="28"/>
    <s v="16OTU"/>
    <x v="0"/>
    <x v="7"/>
    <n v="13"/>
    <s v="October"/>
    <x v="7"/>
    <s v="13 October 1945"/>
    <x v="2"/>
    <s v="SOC 13.10.45 (Air Britain Serials)"/>
    <x v="4"/>
    <x v="3"/>
    <x v="1"/>
    <x v="1"/>
    <x v="2"/>
    <x v="1"/>
    <m/>
    <n v="10"/>
    <x v="49"/>
    <x v="1"/>
    <n v="1"/>
    <x v="1"/>
    <x v="140"/>
    <x v="1"/>
  </r>
  <r>
    <n v="1728"/>
    <s v="MM202"/>
    <x v="20"/>
    <s v="105/128"/>
    <x v="0"/>
    <x v="8"/>
    <n v="13"/>
    <s v="October"/>
    <x v="7"/>
    <s v="13 October 1945"/>
    <x v="2"/>
    <s v="SOC 13.10.45 (Air Britain Serials) 28.02.45 128 Sqn. MM202 Crash landed at Woodbridge with damage believed to be due to collision with another aircraft while on operation to Berlin. (Mosquito Crash Log)"/>
    <x v="4"/>
    <x v="3"/>
    <x v="1"/>
    <x v="1"/>
    <x v="2"/>
    <x v="1"/>
    <m/>
    <n v="10"/>
    <x v="49"/>
    <x v="1"/>
    <n v="1"/>
    <x v="0"/>
    <x v="112"/>
    <x v="0"/>
  </r>
  <r>
    <n v="6407"/>
    <s v="RF662"/>
    <x v="12"/>
    <n v="47"/>
    <x v="3"/>
    <x v="16"/>
    <n v="13"/>
    <s v="October"/>
    <x v="7"/>
    <s v="13 October 1945"/>
    <x v="2"/>
    <s v="SOC 13.10.45 (Air Britain Serials)"/>
    <x v="4"/>
    <x v="3"/>
    <x v="1"/>
    <x v="1"/>
    <x v="2"/>
    <x v="1"/>
    <m/>
    <n v="10"/>
    <x v="49"/>
    <x v="1"/>
    <n v="1"/>
    <x v="0"/>
    <x v="122"/>
    <x v="3"/>
  </r>
  <r>
    <n v="4838"/>
    <s v="NS813"/>
    <x v="18"/>
    <s v="87 RAAF"/>
    <x v="7"/>
    <x v="19"/>
    <n v="14"/>
    <s v="October"/>
    <x v="7"/>
    <s v="14 October 1945"/>
    <x v="0"/>
    <s v="To RAAF 22.2.45 as A52-613 87 Sqn Crashed on takeoff Charleville QLD 14.10.45 (Air Britain Serials)"/>
    <x v="2"/>
    <x v="2"/>
    <x v="18"/>
    <x v="1"/>
    <x v="2"/>
    <x v="1"/>
    <m/>
    <n v="10"/>
    <x v="49"/>
    <x v="1"/>
    <n v="1"/>
    <x v="2"/>
    <x v="209"/>
    <x v="0"/>
  </r>
  <r>
    <n v="1798"/>
    <s v="NS999"/>
    <x v="12"/>
    <s v="464/487/305"/>
    <x v="0"/>
    <x v="16"/>
    <n v="15"/>
    <s v="October"/>
    <x v="7"/>
    <s v="15 October 1945"/>
    <x v="0"/>
    <s v="15 Oct D.H. Mosquito no. NS999.SM-Q During a training flight a/c crashed in sea following a fuel pomp malfunction. W/O Baryga and Sgt Lifszyn lost. Served with 464 Sqn, under RAF control 5/44 Coded SB-G. (Brian Fillery's website) Crashed in sea on navex off Schotiwen Netherlands 15.10.45 believed both engines cut due to fuel starvation (Air Britain Serials)"/>
    <x v="2"/>
    <x v="2"/>
    <x v="61"/>
    <x v="1"/>
    <x v="2"/>
    <x v="1"/>
    <m/>
    <n v="10"/>
    <x v="49"/>
    <x v="1"/>
    <n v="1"/>
    <x v="0"/>
    <x v="60"/>
    <x v="0"/>
  </r>
  <r>
    <n v="1289"/>
    <s v="PZ398"/>
    <x v="12"/>
    <s v="BSDU/239/515"/>
    <x v="0"/>
    <x v="5"/>
    <n v="16"/>
    <s v="October"/>
    <x v="7"/>
    <s v="16 October 1945"/>
    <x v="0"/>
    <s v="Damaged on ground 16.10.45 (Air Britain Serials)"/>
    <x v="2"/>
    <x v="2"/>
    <x v="104"/>
    <x v="1"/>
    <x v="2"/>
    <x v="1"/>
    <m/>
    <n v="10"/>
    <x v="49"/>
    <x v="1"/>
    <n v="1"/>
    <x v="0"/>
    <x v="83"/>
    <x v="0"/>
  </r>
  <r>
    <n v="497"/>
    <s v="DZ606"/>
    <x v="4"/>
    <s v="692/627/1655MTU/627/109"/>
    <x v="0"/>
    <x v="8"/>
    <n v="17"/>
    <s v="October"/>
    <x v="7"/>
    <s v="17 October 1945"/>
    <x v="0"/>
    <s v="U/c collapsed while taxying Woodhall Spa 17.10.45 (Air Britain Serials)"/>
    <x v="2"/>
    <x v="2"/>
    <x v="77"/>
    <x v="1"/>
    <x v="2"/>
    <x v="1"/>
    <m/>
    <n v="10"/>
    <x v="49"/>
    <x v="1"/>
    <n v="1"/>
    <x v="0"/>
    <x v="18"/>
    <x v="0"/>
  </r>
  <r>
    <n v="5316"/>
    <s v="MM509"/>
    <x v="17"/>
    <s v="605/409"/>
    <x v="0"/>
    <x v="2"/>
    <n v="17"/>
    <s v="October"/>
    <x v="7"/>
    <s v="17 October 1945"/>
    <x v="2"/>
    <s v="SOC 17.10.45 (Air Britain Serials)"/>
    <x v="4"/>
    <x v="3"/>
    <x v="1"/>
    <x v="1"/>
    <x v="2"/>
    <x v="1"/>
    <m/>
    <n v="10"/>
    <x v="49"/>
    <x v="1"/>
    <n v="1"/>
    <x v="0"/>
    <x v="95"/>
    <x v="2"/>
  </r>
  <r>
    <n v="6489"/>
    <s v="MM796"/>
    <x v="25"/>
    <n v="151"/>
    <x v="0"/>
    <x v="2"/>
    <n v="18"/>
    <s v="October"/>
    <x v="7"/>
    <s v="18 October 1945"/>
    <x v="0"/>
    <s v="Name: HYMAS, HAROLD JOHN PHILLIP _x000a_Initials: H J P _x000a_Nationality: United Kingdom _x000a_Rank: Warrant Officer _x000a_Regiment/Service: Royal Air Force Volunteer Reserve _x000a_Unit Text: 151 Sqdn. _x000a_Date of Death: 18/10/1945 _x000a_Service No: 1330502 _x000a_Casualty Type: Commonwealth War Dead _x000a_Grave/Memorial Reference: Panel 269. _x000a_Memorial: RUNNYMEDE MEMORIAL _x000a__x000a_Hymas was aboard Mosquito NF.30 MM796, of No.151 Sqn. when it was damaged by debris on bombing range . The engine cut on approach and the Mosquito crashlanded in Blackwater River, Bradwell Bay. 1 missing._x000a__x000a_See:_x000a_De Havilland Mosquito Crash Log_x000a_Smith,David J._x000a_Earl Shilton:Midland Counties Pubs.,1980_x000a_p.37_x000a__x000a_Dave Smith incorrectly quotes date as 8-10-1945._x000a_(http://www.rafcommands.com/forum/showthread.php?p=26690&amp;highlight=Mosquito#post26690) Damaged by debris on bombing range engine cut on approach crashlanded in river Bradwell Bay 18.10.45 (Air Britain Serials) 08.10.45 151 Sqn. MM796 Crashed into Blackwater River, Bradwell Bay, on approach. One missing. (Mosquito Crash Log)"/>
    <x v="2"/>
    <x v="2"/>
    <x v="167"/>
    <x v="1"/>
    <x v="2"/>
    <x v="1"/>
    <m/>
    <n v="10"/>
    <x v="49"/>
    <x v="1"/>
    <n v="1"/>
    <x v="0"/>
    <x v="8"/>
    <x v="2"/>
  </r>
  <r>
    <n v="26"/>
    <s v="RV310"/>
    <x v="20"/>
    <s v="105/692/163/139"/>
    <x v="0"/>
    <x v="8"/>
    <n v="18"/>
    <s v="October"/>
    <x v="7"/>
    <s v="18 October 1945"/>
    <x v="1"/>
    <s v="Engine caught fire on night navex crashlanded at Upwood 18.10.45 DBR (Air Britain Serials) 15.10.45 139 Sqn. RV31O Crashed landed on Upwood aerodrome after port engine caught fire and was feathered. Crew unhurt. (Mosquito Crash Log)"/>
    <x v="2"/>
    <x v="2"/>
    <x v="7"/>
    <x v="1"/>
    <x v="2"/>
    <x v="1"/>
    <m/>
    <n v="10"/>
    <x v="49"/>
    <x v="1"/>
    <n v="1"/>
    <x v="0"/>
    <x v="15"/>
    <x v="0"/>
  </r>
  <r>
    <n v="1541"/>
    <s v="KB570"/>
    <x v="28"/>
    <n v="614"/>
    <x v="10"/>
    <x v="8"/>
    <n v="18"/>
    <s v="October"/>
    <x v="7"/>
    <s v="18 October 1945"/>
    <x v="2"/>
    <s v="SOC 18.10.45 (Air Britain Serials)"/>
    <x v="4"/>
    <x v="3"/>
    <x v="1"/>
    <x v="1"/>
    <x v="2"/>
    <x v="1"/>
    <m/>
    <n v="10"/>
    <x v="49"/>
    <x v="1"/>
    <n v="1"/>
    <x v="0"/>
    <x v="165"/>
    <x v="1"/>
  </r>
  <r>
    <n v="1235"/>
    <s v="KB670"/>
    <x v="28"/>
    <s v="RN"/>
    <x v="0"/>
    <x v="18"/>
    <n v="18"/>
    <s v="October"/>
    <x v="7"/>
    <s v="18 October 1945"/>
    <x v="2"/>
    <s v="To RN 18.10.45 NFT (Air Britain Serials)"/>
    <x v="6"/>
    <x v="3"/>
    <x v="1"/>
    <x v="1"/>
    <x v="2"/>
    <x v="1"/>
    <m/>
    <n v="10"/>
    <x v="49"/>
    <x v="1"/>
    <n v="0"/>
    <x v="2"/>
    <x v="64"/>
    <x v="1"/>
  </r>
  <r>
    <n v="1837"/>
    <s v="DZ229"/>
    <x v="2"/>
    <s v="23/60OTU/13OTU"/>
    <x v="0"/>
    <x v="7"/>
    <n v="19"/>
    <s v="October"/>
    <x v="7"/>
    <s v="19 October 1945"/>
    <x v="2"/>
    <s v="SOC 19.10.45 (Air Britain Serials)"/>
    <x v="4"/>
    <x v="3"/>
    <x v="1"/>
    <x v="1"/>
    <x v="2"/>
    <x v="1"/>
    <m/>
    <n v="10"/>
    <x v="49"/>
    <x v="1"/>
    <n v="1"/>
    <x v="1"/>
    <x v="39"/>
    <x v="0"/>
  </r>
  <r>
    <n v="6388"/>
    <s v="HR648"/>
    <x v="12"/>
    <n v="84"/>
    <x v="3"/>
    <x v="16"/>
    <n v="20"/>
    <s v="October"/>
    <x v="7"/>
    <s v="20 October 1945"/>
    <x v="0"/>
    <s v="Spun into ground out of cloud 55m SE of Khota Tregannu Malaya 20.10.45 (Air Britain Serials)"/>
    <x v="2"/>
    <x v="2"/>
    <x v="35"/>
    <x v="1"/>
    <x v="2"/>
    <x v="1"/>
    <m/>
    <n v="10"/>
    <x v="49"/>
    <x v="1"/>
    <n v="1"/>
    <x v="0"/>
    <x v="146"/>
    <x v="3"/>
  </r>
  <r>
    <n v="6785"/>
    <s v="NS503"/>
    <x v="18"/>
    <n v="684"/>
    <x v="3"/>
    <x v="0"/>
    <n v="21"/>
    <s v="October"/>
    <x v="7"/>
    <s v="21 October 1945"/>
    <x v="0"/>
    <s v="Engine cut bellylanded at Mingaladon 21.10.45 not repaired (Air Britain Serials)"/>
    <x v="2"/>
    <x v="2"/>
    <x v="2"/>
    <x v="1"/>
    <x v="2"/>
    <x v="1"/>
    <m/>
    <n v="10"/>
    <x v="49"/>
    <x v="1"/>
    <n v="1"/>
    <x v="0"/>
    <x v="50"/>
    <x v="0"/>
  </r>
  <r>
    <n v="6786"/>
    <s v="NS690"/>
    <x v="18"/>
    <n v="684"/>
    <x v="3"/>
    <x v="0"/>
    <n v="21"/>
    <s v="October"/>
    <x v="7"/>
    <s v="21 October 1945"/>
    <x v="0"/>
    <s v="Missing on ferry flight Calcutta-Saigon 21.10.45 (Air Britain Serials) FAWKNER  JAH  1382899, WORKMAN  MC  129389"/>
    <x v="2"/>
    <x v="2"/>
    <x v="43"/>
    <x v="1"/>
    <x v="2"/>
    <x v="1"/>
    <m/>
    <n v="10"/>
    <x v="49"/>
    <x v="1"/>
    <n v="1"/>
    <x v="0"/>
    <x v="50"/>
    <x v="0"/>
  </r>
  <r>
    <n v="4859"/>
    <s v="KB452"/>
    <x v="28"/>
    <m/>
    <x v="10"/>
    <x v="19"/>
    <n v="22"/>
    <s v="October"/>
    <x v="7"/>
    <s v="22 October 1945"/>
    <x v="2"/>
    <s v="SOC 22.10.45 (Air Britain Serials)"/>
    <x v="4"/>
    <x v="3"/>
    <x v="1"/>
    <x v="1"/>
    <x v="2"/>
    <x v="1"/>
    <m/>
    <n v="10"/>
    <x v="49"/>
    <x v="1"/>
    <n v="1"/>
    <x v="2"/>
    <x v="17"/>
    <x v="1"/>
  </r>
  <r>
    <n v="2485"/>
    <s v="KB554"/>
    <x v="28"/>
    <s v="ME/RN 728"/>
    <x v="0"/>
    <x v="18"/>
    <n v="23"/>
    <s v="October"/>
    <x v="7"/>
    <s v="23 October 1945"/>
    <x v="2"/>
    <s v="To RN 23.10.45 (Air Britain Serials)"/>
    <x v="5"/>
    <x v="3"/>
    <x v="1"/>
    <x v="1"/>
    <x v="2"/>
    <x v="1"/>
    <m/>
    <n v="10"/>
    <x v="49"/>
    <x v="1"/>
    <n v="1"/>
    <x v="0"/>
    <x v="190"/>
    <x v="1"/>
  </r>
  <r>
    <n v="1572"/>
    <s v="KB615"/>
    <x v="28"/>
    <s v="ME/RN"/>
    <x v="0"/>
    <x v="18"/>
    <n v="23"/>
    <s v="October"/>
    <x v="7"/>
    <s v="23 October 1945"/>
    <x v="2"/>
    <s v="To RN 23.10.45 (Air Britain Serials)"/>
    <x v="5"/>
    <x v="3"/>
    <x v="1"/>
    <x v="1"/>
    <x v="2"/>
    <x v="1"/>
    <m/>
    <n v="10"/>
    <x v="49"/>
    <x v="1"/>
    <n v="1"/>
    <x v="2"/>
    <x v="64"/>
    <x v="1"/>
  </r>
  <r>
    <n v="4751"/>
    <s v="RF717"/>
    <x v="12"/>
    <n v="82"/>
    <x v="3"/>
    <x v="16"/>
    <n v="24"/>
    <s v="October"/>
    <x v="7"/>
    <s v="24 October 1945"/>
    <x v="1"/>
    <s v="Hit bullock during night takeoff St.Thomas Mount 24.10.45 (Air Britain Serials)"/>
    <x v="2"/>
    <x v="2"/>
    <x v="30"/>
    <x v="1"/>
    <x v="2"/>
    <x v="1"/>
    <m/>
    <n v="10"/>
    <x v="49"/>
    <x v="1"/>
    <n v="1"/>
    <x v="0"/>
    <x v="111"/>
    <x v="3"/>
  </r>
  <r>
    <n v="1686"/>
    <s v="DZ579"/>
    <x v="4"/>
    <s v="618/MAEE"/>
    <x v="0"/>
    <x v="11"/>
    <n v="25"/>
    <s v="October"/>
    <x v="7"/>
    <s v="25 October 1945"/>
    <x v="0"/>
    <s v="S/Ldr Arthur Jaques DFC &amp; BAR was flying a Mosquito with the MAEE on 25/10/1945 on a practice `Highball` when the aircraft crashed in Machir Bay, Islay. With him was F/Lt Eric J.Saville, DFC. (Dave Earl on RAF Commands Forum) AB's 'UK Flight Testing Accidents' has this to say: 25 October 1945 Mosquito B.IV DZ579/G Sqd Ldr A Jaques DFC and Flt Lt Savin, MAEE, Helensburgh. Trials for operation 'Highball' flown from Port Ellen. Dropped a store at 30' into a rough sea. The splash caught the tail of the aircraft, the port wing broke off and the aircraft dived into the sea at Machin Bay, Islay (5546N, 0627W). 2 missing, presumed killed. Splash from drop test hit tall lost wing and dived into sea Machir Bay Islay 25.10.45 (Air Britain Serials)"/>
    <x v="2"/>
    <x v="2"/>
    <x v="167"/>
    <x v="1"/>
    <x v="2"/>
    <x v="1"/>
    <m/>
    <n v="10"/>
    <x v="49"/>
    <x v="1"/>
    <n v="1"/>
    <x v="1"/>
    <x v="210"/>
    <x v="0"/>
  </r>
  <r>
    <n v="724"/>
    <s v="KB561"/>
    <x v="28"/>
    <s v="627/109"/>
    <x v="0"/>
    <x v="8"/>
    <n v="25"/>
    <s v="October"/>
    <x v="7"/>
    <s v="25 October 1945"/>
    <x v="0"/>
    <s v="4,000lb bomb bay conversion (Brian Fillery) Swung on landing and u/c collapsed Wickenby 25.10.45 (Air Britain Serials)"/>
    <x v="2"/>
    <x v="2"/>
    <x v="23"/>
    <x v="1"/>
    <x v="2"/>
    <x v="1"/>
    <m/>
    <n v="10"/>
    <x v="49"/>
    <x v="1"/>
    <n v="1"/>
    <x v="0"/>
    <x v="18"/>
    <x v="1"/>
  </r>
  <r>
    <n v="4870"/>
    <s v="RF674"/>
    <x v="12"/>
    <n v="82"/>
    <x v="3"/>
    <x v="16"/>
    <n v="25"/>
    <s v="October"/>
    <x v="7"/>
    <s v="25 October 1945"/>
    <x v="0"/>
    <s v="Tyre burst on take-off swung and u/c collapsed St.Thomas Mount 25.10.45 DBF (Air Britain Serials)"/>
    <x v="2"/>
    <x v="2"/>
    <x v="120"/>
    <x v="1"/>
    <x v="2"/>
    <x v="1"/>
    <m/>
    <n v="10"/>
    <x v="49"/>
    <x v="1"/>
    <n v="1"/>
    <x v="0"/>
    <x v="111"/>
    <x v="3"/>
  </r>
  <r>
    <n v="2325"/>
    <s v="HR546"/>
    <x v="12"/>
    <s v="1FU/110"/>
    <x v="3"/>
    <x v="16"/>
    <n v="25"/>
    <s v="October"/>
    <x v="7"/>
    <s v="25 October 1945"/>
    <x v="2"/>
    <s v="SOC 25.10.45 (Air Britain Serials)"/>
    <x v="4"/>
    <x v="3"/>
    <x v="1"/>
    <x v="1"/>
    <x v="2"/>
    <x v="1"/>
    <m/>
    <n v="10"/>
    <x v="49"/>
    <x v="1"/>
    <n v="1"/>
    <x v="0"/>
    <x v="143"/>
    <x v="3"/>
  </r>
  <r>
    <n v="1838"/>
    <s v="NT132"/>
    <x v="12"/>
    <s v="515/54OTU/13OTU"/>
    <x v="0"/>
    <x v="7"/>
    <n v="26"/>
    <s v="October"/>
    <x v="7"/>
    <s v="26 October 1945"/>
    <x v="0"/>
    <s v="Swung on take-off and ran into bomb dump Middleton St. George 26.10.45 (Air Britain Serials) 26.10.45 13 OTIJ. NT132 Aircraft swung on take-off from Middleton St. George aerodrome and crashed. Crew unhurt. (Mosquito Crash Log)"/>
    <x v="2"/>
    <x v="2"/>
    <x v="33"/>
    <x v="1"/>
    <x v="2"/>
    <x v="1"/>
    <m/>
    <n v="10"/>
    <x v="49"/>
    <x v="1"/>
    <n v="1"/>
    <x v="1"/>
    <x v="39"/>
    <x v="0"/>
  </r>
  <r>
    <n v="2041"/>
    <s v="RF725"/>
    <x v="12"/>
    <s v="333/334"/>
    <x v="0"/>
    <x v="16"/>
    <n v="26"/>
    <s v="October"/>
    <x v="7"/>
    <s v="26 October 1945"/>
    <x v="0"/>
    <s v="Taxied into starter trolley Kastrup 26.10.45 not repaired (Air Britain Serials)"/>
    <x v="2"/>
    <x v="2"/>
    <x v="77"/>
    <x v="1"/>
    <x v="2"/>
    <x v="1"/>
    <m/>
    <n v="10"/>
    <x v="49"/>
    <x v="1"/>
    <n v="1"/>
    <x v="0"/>
    <x v="188"/>
    <x v="3"/>
  </r>
  <r>
    <n v="1973"/>
    <s v="MM498"/>
    <x v="17"/>
    <s v="488/264/604/264"/>
    <x v="0"/>
    <x v="2"/>
    <n v="26"/>
    <s v="October"/>
    <x v="7"/>
    <s v="26 October 1945"/>
    <x v="2"/>
    <s v="To 5732M and 6503M 26.10.45 (Air Britain Serials)"/>
    <x v="4"/>
    <x v="3"/>
    <x v="1"/>
    <x v="1"/>
    <x v="2"/>
    <x v="1"/>
    <m/>
    <n v="10"/>
    <x v="49"/>
    <x v="1"/>
    <n v="1"/>
    <x v="0"/>
    <x v="10"/>
    <x v="2"/>
  </r>
  <r>
    <n v="4832"/>
    <s v="TA138"/>
    <x v="22"/>
    <n v="89"/>
    <x v="3"/>
    <x v="2"/>
    <n v="27"/>
    <s v="October"/>
    <x v="7"/>
    <s v="27 October 1945"/>
    <x v="0"/>
    <s v="Lost wing and crashed Seletar 27.10.45 (Air Britain Serials)"/>
    <x v="2"/>
    <x v="2"/>
    <x v="8"/>
    <x v="1"/>
    <x v="2"/>
    <x v="1"/>
    <m/>
    <n v="10"/>
    <x v="49"/>
    <x v="1"/>
    <n v="1"/>
    <x v="0"/>
    <x v="168"/>
    <x v="0"/>
  </r>
  <r>
    <n v="6204"/>
    <s v="HK191"/>
    <x v="2"/>
    <n v="256"/>
    <x v="1"/>
    <x v="2"/>
    <n v="27"/>
    <s v="October"/>
    <x v="7"/>
    <s v="27 October 1945"/>
    <x v="2"/>
    <s v="SOC 27.10.45 (Air Britain Serials)"/>
    <x v="4"/>
    <x v="3"/>
    <x v="1"/>
    <x v="1"/>
    <x v="2"/>
    <x v="1"/>
    <m/>
    <n v="10"/>
    <x v="49"/>
    <x v="1"/>
    <n v="1"/>
    <x v="0"/>
    <x v="32"/>
    <x v="2"/>
  </r>
  <r>
    <n v="535"/>
    <s v="KB497"/>
    <x v="28"/>
    <s v="608/162"/>
    <x v="0"/>
    <x v="8"/>
    <n v="27"/>
    <s v="October"/>
    <x v="7"/>
    <s v="27 October 1945"/>
    <x v="2"/>
    <s v="SOC 27.10.45 (Air Britain Serials)"/>
    <x v="4"/>
    <x v="3"/>
    <x v="1"/>
    <x v="1"/>
    <x v="2"/>
    <x v="1"/>
    <m/>
    <n v="10"/>
    <x v="49"/>
    <x v="1"/>
    <n v="1"/>
    <x v="0"/>
    <x v="134"/>
    <x v="1"/>
  </r>
  <r>
    <n v="5319"/>
    <s v="MM455"/>
    <x v="17"/>
    <n v="264"/>
    <x v="0"/>
    <x v="2"/>
    <n v="27"/>
    <s v="October"/>
    <x v="7"/>
    <s v="27 October 1945"/>
    <x v="2"/>
    <s v="SOC 27.10.45 (Air Britain Serials)"/>
    <x v="4"/>
    <x v="3"/>
    <x v="1"/>
    <x v="1"/>
    <x v="2"/>
    <x v="1"/>
    <m/>
    <n v="10"/>
    <x v="49"/>
    <x v="1"/>
    <n v="1"/>
    <x v="0"/>
    <x v="10"/>
    <x v="2"/>
  </r>
  <r>
    <n v="6225"/>
    <s v="MM531"/>
    <x v="17"/>
    <n v="256"/>
    <x v="1"/>
    <x v="2"/>
    <n v="27"/>
    <s v="October"/>
    <x v="7"/>
    <s v="27 October 1945"/>
    <x v="2"/>
    <s v="SOC 27.10.45 (Air Britain Serials)"/>
    <x v="4"/>
    <x v="3"/>
    <x v="1"/>
    <x v="1"/>
    <x v="2"/>
    <x v="1"/>
    <m/>
    <n v="10"/>
    <x v="49"/>
    <x v="1"/>
    <n v="1"/>
    <x v="0"/>
    <x v="32"/>
    <x v="2"/>
  </r>
  <r>
    <n v="1689"/>
    <s v="MM534"/>
    <x v="17"/>
    <s v="1FU/256"/>
    <x v="1"/>
    <x v="2"/>
    <n v="27"/>
    <s v="October"/>
    <x v="7"/>
    <s v="27 October 1945"/>
    <x v="2"/>
    <s v="SOC 27.10.45 (Air Britain Serials)"/>
    <x v="4"/>
    <x v="3"/>
    <x v="1"/>
    <x v="1"/>
    <x v="2"/>
    <x v="1"/>
    <m/>
    <n v="10"/>
    <x v="49"/>
    <x v="1"/>
    <n v="1"/>
    <x v="0"/>
    <x v="32"/>
    <x v="2"/>
  </r>
  <r>
    <n v="2102"/>
    <s v="KB146"/>
    <x v="13"/>
    <s v="USAAF/608/162"/>
    <x v="0"/>
    <x v="8"/>
    <n v="29"/>
    <s v="October"/>
    <x v="7"/>
    <s v="29 October 1945"/>
    <x v="0"/>
    <s v="to USAAF as 43-34940 Overshot landing at Pomigliano 29.10.45 DBR (Air Britain Serials)"/>
    <x v="2"/>
    <x v="2"/>
    <x v="6"/>
    <x v="1"/>
    <x v="2"/>
    <x v="1"/>
    <m/>
    <n v="10"/>
    <x v="49"/>
    <x v="1"/>
    <n v="1"/>
    <x v="0"/>
    <x v="134"/>
    <x v="1"/>
  </r>
  <r>
    <n v="7518"/>
    <s v="MM769"/>
    <x v="25"/>
    <s v="Med/416US"/>
    <x v="0"/>
    <x v="2"/>
    <n v="29"/>
    <s v="October"/>
    <x v="7"/>
    <s v="29 October 1945"/>
    <x v="2"/>
    <s v="USAAF NWAfrica, later to RAF M.A.C. SOC 29.10.45 (Air Britain Serials)"/>
    <x v="4"/>
    <x v="3"/>
    <x v="1"/>
    <x v="1"/>
    <x v="2"/>
    <x v="1"/>
    <m/>
    <n v="10"/>
    <x v="49"/>
    <x v="1"/>
    <n v="1"/>
    <x v="0"/>
    <x v="139"/>
    <x v="2"/>
  </r>
  <r>
    <n v="5228"/>
    <s v="MV569"/>
    <x v="25"/>
    <s v="12FU/255"/>
    <x v="1"/>
    <x v="2"/>
    <n v="29"/>
    <s v="October"/>
    <x v="7"/>
    <s v="29 October 1945"/>
    <x v="2"/>
    <s v="to M.A.C. 1945 SOC 29.10.45 (Air Britain Serials)"/>
    <x v="4"/>
    <x v="3"/>
    <x v="1"/>
    <x v="1"/>
    <x v="2"/>
    <x v="1"/>
    <m/>
    <n v="10"/>
    <x v="49"/>
    <x v="1"/>
    <n v="1"/>
    <x v="0"/>
    <x v="153"/>
    <x v="2"/>
  </r>
  <r>
    <n v="1764"/>
    <s v="NT312"/>
    <x v="25"/>
    <s v="406/125"/>
    <x v="0"/>
    <x v="2"/>
    <n v="30"/>
    <s v="October"/>
    <x v="7"/>
    <s v="30 October 1945"/>
    <x v="0"/>
    <s v="Overshot landing into hedge Church Fenton 30.10.45 (Air Britain Serials)"/>
    <x v="2"/>
    <x v="2"/>
    <x v="6"/>
    <x v="1"/>
    <x v="2"/>
    <x v="1"/>
    <m/>
    <n v="10"/>
    <x v="49"/>
    <x v="1"/>
    <n v="1"/>
    <x v="0"/>
    <x v="74"/>
    <x v="2"/>
  </r>
  <r>
    <n v="6870"/>
    <s v="A52-75"/>
    <x v="24"/>
    <s v="5OTU"/>
    <x v="7"/>
    <x v="7"/>
    <n v="0"/>
    <s v="November"/>
    <x v="7"/>
    <s v="0 November 1945"/>
    <x v="0"/>
    <s v="Built as F.B.40. Delivered during March 1945. Final disposition: converted to components after takeoff accident at Wagga, New South Wales, November 1945. (Beaufort, Beaufighter and Mosquito in Australian Service, Stewart Wilson, 1990) Crashed Wagga Wagga NSW 11.45 (Air Britain Serials)"/>
    <x v="2"/>
    <x v="2"/>
    <x v="18"/>
    <x v="1"/>
    <x v="2"/>
    <x v="1"/>
    <m/>
    <n v="11"/>
    <x v="50"/>
    <x v="1"/>
    <n v="0"/>
    <x v="1"/>
    <x v="124"/>
    <x v="5"/>
  </r>
  <r>
    <n v="2372"/>
    <s v="HR334"/>
    <x v="12"/>
    <s v="82/47"/>
    <x v="0"/>
    <x v="16"/>
    <n v="1"/>
    <s v="November"/>
    <x v="7"/>
    <s v="1 November 1945"/>
    <x v="2"/>
    <s v="SOC 1.11.45 (Air Britain Serials)"/>
    <x v="4"/>
    <x v="3"/>
    <x v="1"/>
    <x v="1"/>
    <x v="2"/>
    <x v="1"/>
    <m/>
    <n v="11"/>
    <x v="50"/>
    <x v="1"/>
    <n v="1"/>
    <x v="0"/>
    <x v="122"/>
    <x v="3"/>
  </r>
  <r>
    <n v="5167"/>
    <s v="HR398"/>
    <x v="12"/>
    <s v="1FU/FE"/>
    <x v="3"/>
    <x v="16"/>
    <n v="1"/>
    <s v="November"/>
    <x v="7"/>
    <s v="1 November 1945"/>
    <x v="2"/>
    <s v="SOC 1.11.45 (Air Britain Serials)"/>
    <x v="4"/>
    <x v="3"/>
    <x v="1"/>
    <x v="1"/>
    <x v="2"/>
    <x v="1"/>
    <m/>
    <n v="11"/>
    <x v="50"/>
    <x v="1"/>
    <n v="1"/>
    <x v="2"/>
    <x v="91"/>
    <x v="3"/>
  </r>
  <r>
    <n v="481"/>
    <s v="LR307"/>
    <x v="12"/>
    <s v="301FTU/45"/>
    <x v="3"/>
    <x v="16"/>
    <n v="1"/>
    <s v="November"/>
    <x v="7"/>
    <s v="1 November 1945"/>
    <x v="2"/>
    <s v="SOC 1.11.45 (Air Britain Serials)"/>
    <x v="4"/>
    <x v="3"/>
    <x v="1"/>
    <x v="1"/>
    <x v="2"/>
    <x v="1"/>
    <m/>
    <n v="11"/>
    <x v="50"/>
    <x v="1"/>
    <n v="1"/>
    <x v="0"/>
    <x v="86"/>
    <x v="0"/>
  </r>
  <r>
    <n v="3863"/>
    <s v="HR189"/>
    <x v="12"/>
    <n v="107"/>
    <x v="0"/>
    <x v="16"/>
    <n v="4"/>
    <s v="November"/>
    <x v="7"/>
    <s v="4 November 1945"/>
    <x v="0"/>
    <s v="Flying accident at Hechtel. M.Blankstein, pilot. Born Antwerp 20/10/11.Buried British Cemetery Evere, Brussels. Reburied EPH 10/10/48 Spun into ground after roll nr Bourg-Leopold 4.11.45 (Air Britain Serials)"/>
    <x v="2"/>
    <x v="2"/>
    <x v="62"/>
    <x v="1"/>
    <x v="2"/>
    <x v="1"/>
    <m/>
    <n v="11"/>
    <x v="50"/>
    <x v="1"/>
    <n v="1"/>
    <x v="0"/>
    <x v="57"/>
    <x v="3"/>
  </r>
  <r>
    <n v="41"/>
    <s v="LR437"/>
    <x v="14"/>
    <s v="60 SAAF/680"/>
    <x v="1"/>
    <x v="0"/>
    <n v="5"/>
    <s v="November"/>
    <x v="7"/>
    <s v="5 November 1945"/>
    <x v="0"/>
    <s v="Wheel caught in rut on takeoff swung and u/c collapsed Deversoir 5.11.45 (Air Britain Serials)"/>
    <x v="2"/>
    <x v="2"/>
    <x v="77"/>
    <x v="1"/>
    <x v="2"/>
    <x v="1"/>
    <m/>
    <n v="11"/>
    <x v="50"/>
    <x v="1"/>
    <n v="1"/>
    <x v="0"/>
    <x v="78"/>
    <x v="0"/>
  </r>
  <r>
    <n v="2382"/>
    <s v="HK318"/>
    <x v="2"/>
    <s v="125/51OTU"/>
    <x v="0"/>
    <x v="7"/>
    <n v="5"/>
    <s v="November"/>
    <x v="7"/>
    <s v="5 November 1945"/>
    <x v="2"/>
    <s v="SOC 5.11.45 (Air Britain Serials)"/>
    <x v="4"/>
    <x v="3"/>
    <x v="1"/>
    <x v="1"/>
    <x v="2"/>
    <x v="1"/>
    <m/>
    <n v="11"/>
    <x v="50"/>
    <x v="1"/>
    <n v="1"/>
    <x v="1"/>
    <x v="110"/>
    <x v="2"/>
  </r>
  <r>
    <n v="7442"/>
    <s v="MM222"/>
    <x v="20"/>
    <s v="571/109/105"/>
    <x v="0"/>
    <x v="8"/>
    <n v="6"/>
    <s v="November"/>
    <x v="7"/>
    <s v="6 November 1945"/>
    <x v="0"/>
    <s v="Lost power on take-off failed to climb and crash-landed Ramsey St.Mary Hunts. 6.11.45 (Air Britain Serials)"/>
    <x v="2"/>
    <x v="2"/>
    <x v="2"/>
    <x v="1"/>
    <x v="2"/>
    <x v="1"/>
    <m/>
    <n v="11"/>
    <x v="50"/>
    <x v="1"/>
    <n v="1"/>
    <x v="0"/>
    <x v="4"/>
    <x v="0"/>
  </r>
  <r>
    <n v="6490"/>
    <s v="MM794"/>
    <x v="25"/>
    <n v="151"/>
    <x v="0"/>
    <x v="2"/>
    <n v="6"/>
    <s v="November"/>
    <x v="7"/>
    <s v="6 November 1945"/>
    <x v="0"/>
    <s v="Engine cut bellylanded at Bradwell Bay 6.11.45 (Air Britain Serials)"/>
    <x v="2"/>
    <x v="2"/>
    <x v="2"/>
    <x v="1"/>
    <x v="2"/>
    <x v="1"/>
    <m/>
    <n v="11"/>
    <x v="50"/>
    <x v="1"/>
    <n v="1"/>
    <x v="0"/>
    <x v="8"/>
    <x v="2"/>
  </r>
  <r>
    <n v="933"/>
    <s v="ML970"/>
    <x v="20"/>
    <s v="105/692/571/692/180"/>
    <x v="0"/>
    <x v="8"/>
    <n v="7"/>
    <s v="November"/>
    <x v="7"/>
    <s v="7 November 1945"/>
    <x v="2"/>
    <s v="Overshot landing at wrong airfield Woodley 7.11.45 to 5773M (Air Britain Serials)"/>
    <x v="4"/>
    <x v="3"/>
    <x v="1"/>
    <x v="1"/>
    <x v="2"/>
    <x v="1"/>
    <m/>
    <n v="11"/>
    <x v="50"/>
    <x v="1"/>
    <n v="1"/>
    <x v="0"/>
    <x v="207"/>
    <x v="0"/>
  </r>
  <r>
    <n v="6790"/>
    <s v="RG125"/>
    <x v="18"/>
    <n v="684"/>
    <x v="3"/>
    <x v="0"/>
    <n v="8"/>
    <s v="November"/>
    <x v="7"/>
    <s v="8 November 1945"/>
    <x v="0"/>
    <s v="Overshot landing and hit blast pen Saigon 8.11.45 DBR (Air Britain Serials)"/>
    <x v="2"/>
    <x v="2"/>
    <x v="6"/>
    <x v="1"/>
    <x v="2"/>
    <x v="1"/>
    <m/>
    <n v="11"/>
    <x v="50"/>
    <x v="1"/>
    <n v="1"/>
    <x v="0"/>
    <x v="50"/>
    <x v="0"/>
  </r>
  <r>
    <n v="3786"/>
    <s v="RG269"/>
    <x v="35"/>
    <s v="27MU"/>
    <x v="0"/>
    <x v="6"/>
    <n v="8"/>
    <s v="November"/>
    <x v="7"/>
    <s v="8 November 1945"/>
    <x v="0"/>
    <s v="Engine cut after take-off control lost on approach Hawarden 8.11.45 DBF (Air Britain Serials) 08.11.45 27 MU. RG269 Landing after failure of port engine after take-off, crashed at Bretton Farm on approach to Hawarden aerodrome, due to error of judgement in raising flaps, killing one. (Mosquito Crash Log)"/>
    <x v="2"/>
    <x v="2"/>
    <x v="2"/>
    <x v="1"/>
    <x v="2"/>
    <x v="1"/>
    <m/>
    <n v="11"/>
    <x v="50"/>
    <x v="1"/>
    <n v="0"/>
    <x v="1"/>
    <x v="100"/>
    <x v="0"/>
  </r>
  <r>
    <n v="414"/>
    <s v="DZ242"/>
    <x v="2"/>
    <s v="264/307/254/60OTU/13OTU"/>
    <x v="0"/>
    <x v="7"/>
    <n v="9"/>
    <s v="November"/>
    <x v="7"/>
    <s v="9 November 1945"/>
    <x v="2"/>
    <s v="SOC 9.11.45 (Air Britain Serials)"/>
    <x v="4"/>
    <x v="3"/>
    <x v="1"/>
    <x v="1"/>
    <x v="2"/>
    <x v="1"/>
    <m/>
    <n v="11"/>
    <x v="50"/>
    <x v="1"/>
    <n v="1"/>
    <x v="1"/>
    <x v="39"/>
    <x v="0"/>
  </r>
  <r>
    <n v="581"/>
    <s v="DZ725"/>
    <x v="2"/>
    <s v="RAE/FIU/1692 Flt/13OTU"/>
    <x v="0"/>
    <x v="7"/>
    <n v="9"/>
    <s v="November"/>
    <x v="7"/>
    <s v="9 November 1945"/>
    <x v="2"/>
    <s v="SOC 9.11.45 (Air Britain Serials)"/>
    <x v="4"/>
    <x v="3"/>
    <x v="1"/>
    <x v="1"/>
    <x v="2"/>
    <x v="1"/>
    <m/>
    <n v="11"/>
    <x v="50"/>
    <x v="1"/>
    <n v="1"/>
    <x v="1"/>
    <x v="39"/>
    <x v="0"/>
  </r>
  <r>
    <n v="5559"/>
    <s v="RF948"/>
    <x v="12"/>
    <n v="110"/>
    <x v="3"/>
    <x v="16"/>
    <n v="10"/>
    <s v="November"/>
    <x v="7"/>
    <s v="10 November 1945"/>
    <x v="0"/>
    <s v="Took off in fine pitch hit gunpost and crashed Surabaya 10.11.45 DBF (Air Britain Serials) MH - May have been OSBORNE  PN  151968"/>
    <x v="2"/>
    <x v="2"/>
    <x v="28"/>
    <x v="1"/>
    <x v="2"/>
    <x v="1"/>
    <m/>
    <n v="11"/>
    <x v="50"/>
    <x v="1"/>
    <n v="1"/>
    <x v="0"/>
    <x v="143"/>
    <x v="3"/>
  </r>
  <r>
    <n v="1310"/>
    <s v="RG204"/>
    <x v="35"/>
    <s v="SIU/RCASU"/>
    <x v="0"/>
    <x v="1"/>
    <n v="10"/>
    <s v="November"/>
    <x v="7"/>
    <s v="10 November 1945"/>
    <x v="0"/>
    <s v="Engine cut control lost and aircraft blew up nr Wheaten Aston Staffs 10.11.45 (Air Britain Serials) 10.11.45 RCASU. RG204 Loss of control after failure of starboard engine, navigator bailed out, but aircraft exploded in mid-air near Wheaton Aston aerodrome, killing one and injuring one. (Mosquito Crash Log)"/>
    <x v="2"/>
    <x v="2"/>
    <x v="2"/>
    <x v="1"/>
    <x v="2"/>
    <x v="1"/>
    <m/>
    <n v="11"/>
    <x v="50"/>
    <x v="1"/>
    <n v="0"/>
    <x v="1"/>
    <x v="211"/>
    <x v="0"/>
  </r>
  <r>
    <n v="1494"/>
    <s v="RR271"/>
    <x v="10"/>
    <s v="51OTU/13OTU"/>
    <x v="0"/>
    <x v="7"/>
    <n v="10"/>
    <s v="November"/>
    <x v="7"/>
    <s v="10 November 1945"/>
    <x v="0"/>
    <s v="Both engines cut after takeoff bellylanded nr Henworth Darlington Yorks. 10.11.45 (Air Britain Serials) 10.11.45 13 OTU. RR271 Both engines cut on take-off and force landed in field with wheels up at Black Banks Farm near Harworth, Lincs. Crew unhurt. (Mosquito Crash Log)"/>
    <x v="2"/>
    <x v="2"/>
    <x v="2"/>
    <x v="1"/>
    <x v="2"/>
    <x v="1"/>
    <m/>
    <n v="11"/>
    <x v="50"/>
    <x v="1"/>
    <n v="1"/>
    <x v="1"/>
    <x v="39"/>
    <x v="2"/>
  </r>
  <r>
    <n v="6791"/>
    <s v="RG184"/>
    <x v="35"/>
    <n v="684"/>
    <x v="3"/>
    <x v="0"/>
    <n v="12"/>
    <s v="November"/>
    <x v="7"/>
    <s v="12 November 1945"/>
    <x v="0"/>
    <s v="Engine caught fire flew into mountain 20m E of Tapan Sumatra 12.11.45 (Air Britain Serials) MH - These casualties are listed for 684 on 13 November 1945: JONES  GH  152650, LOWRY  WEM  33193"/>
    <x v="2"/>
    <x v="2"/>
    <x v="7"/>
    <x v="1"/>
    <x v="2"/>
    <x v="1"/>
    <m/>
    <n v="11"/>
    <x v="50"/>
    <x v="1"/>
    <n v="0"/>
    <x v="0"/>
    <x v="50"/>
    <x v="0"/>
  </r>
  <r>
    <n v="1904"/>
    <s v="DZ238"/>
    <x v="2"/>
    <s v="23/60OTU/13OTU"/>
    <x v="0"/>
    <x v="7"/>
    <n v="12"/>
    <s v="November"/>
    <x v="7"/>
    <s v="12 November 1945"/>
    <x v="2"/>
    <s v="YP-H, &quot;Babs&quot; on starboard nose, made the last 23 Squadron Mk. II sortie on 17 August '43. (Mosquito Fighter Squadrons in Focus) SOC 12.11.45 (Air Britain Serials)"/>
    <x v="4"/>
    <x v="3"/>
    <x v="1"/>
    <x v="1"/>
    <x v="2"/>
    <x v="1"/>
    <m/>
    <n v="11"/>
    <x v="50"/>
    <x v="1"/>
    <n v="1"/>
    <x v="1"/>
    <x v="39"/>
    <x v="0"/>
  </r>
  <r>
    <n v="2289"/>
    <s v="HK352"/>
    <x v="2"/>
    <s v="85/TFU"/>
    <x v="0"/>
    <x v="1"/>
    <n v="13"/>
    <s v="November"/>
    <x v="7"/>
    <s v="13 November 1945"/>
    <x v="0"/>
    <s v="13/11/1945 Mosquito HK352 of Telecommunications Flying Unit taxied into a coach at Defford. (http://www.couplandbell.com/marg/crashes1945.htm) Taxied into coach Defford 13.11.45 (Air Britain Serials)"/>
    <x v="2"/>
    <x v="2"/>
    <x v="77"/>
    <x v="1"/>
    <x v="2"/>
    <x v="1"/>
    <m/>
    <n v="11"/>
    <x v="50"/>
    <x v="1"/>
    <n v="1"/>
    <x v="1"/>
    <x v="49"/>
    <x v="2"/>
  </r>
  <r>
    <n v="4953"/>
    <s v="RR294"/>
    <x v="10"/>
    <s v="16OTU/13OTU"/>
    <x v="0"/>
    <x v="7"/>
    <n v="13"/>
    <s v="November"/>
    <x v="7"/>
    <s v="13 November 1945"/>
    <x v="0"/>
    <s v="13/11/1945 Mosquito RR294 of 16 OTU hit a farmhouse on overshoot from Barford St John. Pilot instructor F/Lt Rowe and pupil pilot F/Lt Gilder were both killed. Seven week old Richard Quartermain was killed in the house. (http://www.couplandbell.com/marg/crashes1945.htm) Lost height on single-engined overshoot and hit farmhouse Barford St.John 13.11.45 (Air Britain Serials) 13.11.45 16 OTU. RR294 On practice overshoot at Barford St. John aerodrome, struck farmhouse and hurt one occupant. Crew was killed. (Mosquito Crash Log)"/>
    <x v="2"/>
    <x v="2"/>
    <x v="6"/>
    <x v="1"/>
    <x v="2"/>
    <x v="1"/>
    <m/>
    <n v="11"/>
    <x v="50"/>
    <x v="1"/>
    <n v="1"/>
    <x v="1"/>
    <x v="39"/>
    <x v="2"/>
  </r>
  <r>
    <n v="2676"/>
    <s v="KB226"/>
    <x v="13"/>
    <s v="139/1655MTU/16OTU"/>
    <x v="0"/>
    <x v="7"/>
    <n v="13"/>
    <s v="November"/>
    <x v="7"/>
    <s v="13 November 1945"/>
    <x v="2"/>
    <s v="SOC 13.11.45 (Air Britain Serials)"/>
    <x v="4"/>
    <x v="3"/>
    <x v="1"/>
    <x v="1"/>
    <x v="2"/>
    <x v="1"/>
    <m/>
    <n v="11"/>
    <x v="50"/>
    <x v="1"/>
    <n v="1"/>
    <x v="1"/>
    <x v="140"/>
    <x v="1"/>
  </r>
  <r>
    <n v="6792"/>
    <s v="NS645"/>
    <x v="18"/>
    <n v="684"/>
    <x v="3"/>
    <x v="0"/>
    <n v="14"/>
    <s v="November"/>
    <x v="7"/>
    <s v="14 November 1945"/>
    <x v="0"/>
    <s v="Fitters of No. 684 Squadron RAF prepare to install a new Rolls Royce Merlin 76-series engine in De Havilland Mosquito PR Mark XVI, NS645 'P', at Alipore, India. NS645 is finished in overall 'PR blue' paint scheme, while in the background another aircraft of the Squadron, MM367 'M', has a silver dope finish with local theatre recognition markings. (Imperial War Museum Photo CI 1084 ) Engine cut bellylanded at Saigon 14.11.45 (Air Britain Serials)"/>
    <x v="2"/>
    <x v="2"/>
    <x v="2"/>
    <x v="1"/>
    <x v="2"/>
    <x v="1"/>
    <m/>
    <n v="11"/>
    <x v="50"/>
    <x v="1"/>
    <n v="1"/>
    <x v="0"/>
    <x v="50"/>
    <x v="0"/>
  </r>
  <r>
    <n v="2760"/>
    <s v="RF659"/>
    <x v="12"/>
    <s v="82/59SP"/>
    <x v="3"/>
    <x v="16"/>
    <n v="14"/>
    <s v="November"/>
    <x v="7"/>
    <s v="14 November 1945"/>
    <x v="0"/>
    <s v="Swung on take-off and u/c collapsed Alipore 14.11.45 DBR (Air Britain Serials)"/>
    <x v="2"/>
    <x v="2"/>
    <x v="33"/>
    <x v="1"/>
    <x v="2"/>
    <x v="1"/>
    <m/>
    <n v="11"/>
    <x v="50"/>
    <x v="1"/>
    <n v="1"/>
    <x v="1"/>
    <x v="212"/>
    <x v="3"/>
  </r>
  <r>
    <n v="2264"/>
    <s v="KB464"/>
    <x v="28"/>
    <s v="142/162/163"/>
    <x v="0"/>
    <x v="8"/>
    <n v="14"/>
    <s v="November"/>
    <x v="7"/>
    <s v="14 November 1945"/>
    <x v="2"/>
    <s v="To 5747M 14.11.45 (Air Britain Serials)"/>
    <x v="4"/>
    <x v="3"/>
    <x v="1"/>
    <x v="1"/>
    <x v="2"/>
    <x v="1"/>
    <m/>
    <n v="11"/>
    <x v="50"/>
    <x v="1"/>
    <n v="1"/>
    <x v="0"/>
    <x v="149"/>
    <x v="1"/>
  </r>
  <r>
    <n v="5234"/>
    <s v="DZ722"/>
    <x v="2"/>
    <s v="605/60OTU/"/>
    <x v="0"/>
    <x v="7"/>
    <n v="15"/>
    <s v="November"/>
    <x v="7"/>
    <s v="15 November 1945"/>
    <x v="0"/>
    <s v="Ran into wreck of HR257 13OTU while taxying Croft 15.11.45 (Air Britain Serials)"/>
    <x v="2"/>
    <x v="2"/>
    <x v="19"/>
    <x v="1"/>
    <x v="2"/>
    <x v="1"/>
    <m/>
    <n v="11"/>
    <x v="50"/>
    <x v="1"/>
    <n v="1"/>
    <x v="1"/>
    <x v="29"/>
    <x v="0"/>
  </r>
  <r>
    <n v="142"/>
    <s v="HJ785"/>
    <x v="6"/>
    <s v="605/13OTU"/>
    <x v="0"/>
    <x v="7"/>
    <n v="15"/>
    <s v="November"/>
    <x v="7"/>
    <s v="15 November 1945"/>
    <x v="0"/>
    <s v="My father's log book indicates two serial numbers for UP-T (605 Squadron): HJ785 and RS678 _x000a__x000a_Regards,_x000a_Rob Baker Swung on take-off and u/c torn off Croft 15.11.45 (Air Britain Serials)"/>
    <x v="2"/>
    <x v="2"/>
    <x v="33"/>
    <x v="1"/>
    <x v="2"/>
    <x v="1"/>
    <m/>
    <n v="11"/>
    <x v="50"/>
    <x v="1"/>
    <n v="1"/>
    <x v="1"/>
    <x v="39"/>
    <x v="0"/>
  </r>
  <r>
    <n v="7202"/>
    <s v="NS751"/>
    <x v="18"/>
    <s v="8OTU"/>
    <x v="0"/>
    <x v="7"/>
    <n v="16"/>
    <s v="November"/>
    <x v="7"/>
    <s v="16 November 1945"/>
    <x v="0"/>
    <s v="Swung on take-off and u/c collapsed Benson 16.11.45 DBR (Air Britain Serials)"/>
    <x v="2"/>
    <x v="2"/>
    <x v="33"/>
    <x v="1"/>
    <x v="2"/>
    <x v="1"/>
    <m/>
    <n v="11"/>
    <x v="50"/>
    <x v="1"/>
    <n v="1"/>
    <x v="1"/>
    <x v="37"/>
    <x v="0"/>
  </r>
  <r>
    <n v="7466"/>
    <s v="KB468"/>
    <x v="28"/>
    <s v="608/142/162"/>
    <x v="1"/>
    <x v="8"/>
    <n v="19"/>
    <s v="November"/>
    <x v="7"/>
    <s v="19 November 1945"/>
    <x v="0"/>
    <s v="Swung on take-off and u/c collapsed Luqa 19.11.45 (Air Britain Serials)"/>
    <x v="2"/>
    <x v="2"/>
    <x v="33"/>
    <x v="1"/>
    <x v="2"/>
    <x v="1"/>
    <m/>
    <n v="11"/>
    <x v="50"/>
    <x v="1"/>
    <n v="1"/>
    <x v="0"/>
    <x v="134"/>
    <x v="1"/>
  </r>
  <r>
    <n v="5244"/>
    <s v="NT225"/>
    <x v="16"/>
    <s v="248/254"/>
    <x v="0"/>
    <x v="12"/>
    <n v="20"/>
    <s v="November"/>
    <x v="7"/>
    <s v="20 November 1945"/>
    <x v="2"/>
    <s v="FBXVIII AIRCRAFT OF THE ROYAL AIR FORCE 1939-1945: DE HAVILLAND DH 98 MOSQUITO. Mosquito FB Mark XVIII, NT225 ‘O’, of No. 248 Squadron RAF Special Detachment based at Portreath, Cornwall, in flight. This version is sometimes referred to as the ‘Tsetse’. (Imperial War Museum Photo CH 14113 SOC 20.11.45 (Air Britain Serials)"/>
    <x v="4"/>
    <x v="3"/>
    <x v="1"/>
    <x v="1"/>
    <x v="2"/>
    <x v="1"/>
    <m/>
    <n v="11"/>
    <x v="50"/>
    <x v="1"/>
    <n v="1"/>
    <x v="0"/>
    <x v="166"/>
    <x v="0"/>
  </r>
  <r>
    <n v="4282"/>
    <s v="HK425"/>
    <x v="17"/>
    <s v="96/409"/>
    <x v="0"/>
    <x v="2"/>
    <n v="21"/>
    <s v="November"/>
    <x v="7"/>
    <s v="21 November 1945"/>
    <x v="2"/>
    <s v="Was &quot;Lonesome&quot; Polecat on 409 Squadron, with a &quot;Hi Toots&quot; motif on the crew door. Had much of its port tailplane and the inner half of the port flap shot away in December 1944, according to a photo in Classic Aircraft #7. SOC 21.11.45 (Air Britain Serials)"/>
    <x v="4"/>
    <x v="3"/>
    <x v="1"/>
    <x v="1"/>
    <x v="2"/>
    <x v="1"/>
    <m/>
    <n v="11"/>
    <x v="50"/>
    <x v="1"/>
    <n v="1"/>
    <x v="0"/>
    <x v="95"/>
    <x v="2"/>
  </r>
  <r>
    <n v="2651"/>
    <s v="TA128"/>
    <x v="22"/>
    <n v="255"/>
    <x v="1"/>
    <x v="2"/>
    <n v="22"/>
    <s v="November"/>
    <x v="7"/>
    <s v="22 November 1945"/>
    <x v="0"/>
    <s v="Swung on landing and u/c collapsed Hal Far 22.11.45 (Air Britain Serials)"/>
    <x v="2"/>
    <x v="2"/>
    <x v="23"/>
    <x v="1"/>
    <x v="2"/>
    <x v="1"/>
    <m/>
    <n v="11"/>
    <x v="50"/>
    <x v="1"/>
    <n v="1"/>
    <x v="0"/>
    <x v="153"/>
    <x v="0"/>
  </r>
  <r>
    <n v="195"/>
    <s v="HJ642"/>
    <x v="2"/>
    <s v="151/307/157/13OTU"/>
    <x v="0"/>
    <x v="7"/>
    <n v="22"/>
    <s v="November"/>
    <x v="7"/>
    <s v="22 November 1945"/>
    <x v="2"/>
    <s v="SOC 22.11.45 (Air Britain Serials)"/>
    <x v="4"/>
    <x v="3"/>
    <x v="1"/>
    <x v="1"/>
    <x v="2"/>
    <x v="1"/>
    <m/>
    <n v="11"/>
    <x v="50"/>
    <x v="1"/>
    <n v="1"/>
    <x v="1"/>
    <x v="39"/>
    <x v="0"/>
  </r>
  <r>
    <n v="2807"/>
    <s v="LR583"/>
    <x v="10"/>
    <s v="1FU/59 SP FF"/>
    <x v="3"/>
    <x v="7"/>
    <n v="26"/>
    <s v="November"/>
    <x v="7"/>
    <s v="26 November 1945"/>
    <x v="0"/>
    <s v="Swung on take-off hit bank and u/c collapsed Nagpur 26.11.45 (Air Britain Serials)"/>
    <x v="2"/>
    <x v="2"/>
    <x v="33"/>
    <x v="1"/>
    <x v="2"/>
    <x v="1"/>
    <m/>
    <n v="11"/>
    <x v="50"/>
    <x v="1"/>
    <n v="1"/>
    <x v="1"/>
    <x v="213"/>
    <x v="2"/>
  </r>
  <r>
    <n v="1381"/>
    <s v="HJ647"/>
    <x v="2"/>
    <s v="157/60OTU/13OTU"/>
    <x v="0"/>
    <x v="7"/>
    <n v="26"/>
    <s v="November"/>
    <x v="7"/>
    <s v="26 November 1945"/>
    <x v="2"/>
    <s v="SOC 26.11.45 (Air Britain Serials)"/>
    <x v="4"/>
    <x v="3"/>
    <x v="1"/>
    <x v="1"/>
    <x v="2"/>
    <x v="1"/>
    <m/>
    <n v="11"/>
    <x v="50"/>
    <x v="1"/>
    <n v="1"/>
    <x v="1"/>
    <x v="39"/>
    <x v="0"/>
  </r>
  <r>
    <n v="2641"/>
    <s v="HJ761"/>
    <x v="6"/>
    <s v="605/60OTU/13OTU"/>
    <x v="0"/>
    <x v="7"/>
    <n v="27"/>
    <s v="November"/>
    <x v="7"/>
    <s v="27 November 1945"/>
    <x v="0"/>
    <s v="UP-P on 605 Sqn. Taken on strength at 418 Sqn. (sic) from No.43 Group, 24 March 1944; to No.60 OTU, 30 April 1944. 27.11.1945_x000a_13 OTU Mosquito HJ761 Crashed into (by) Mosquito HX970 which swung on take-off from Croft aerodrome and was also from 13 OTU. Crew unhurt. (http://www.rafcommands.com/forum/showthread.php?p=36196&amp;highlight=Mosquito#post36196) HARVEY, Kenneth James, Corporal (1019205, RAFVR*) - No.13 Operational Training Unit, Fighter Command - British Empire Medal - awarded as per London Gazette dated 13 June 1946. Public Record Office Air 2/9668, courtesy of Tom Thorne, has citation. &quot;This Non-Commissioned Officer is a Fitter Armourer. At the Royal Air Force Station Croft, on the morining of November 17th, 1945, a Mosquito aircraft of the Royal Netherlands Naval Air Service swung violently off the runway whilst taking off and crashed into another Mosquito, the airscrew cutting into the wing petrols tanks of the parked aircraft, causing them to explode and throwing blazing petrol in all directions, enveloping both aircraft in flames. Corporal Harvey, showing complete disregard of the fire and the imminent danger of further explosions, jumped onto the Dutch plane and pulled the pilot from the wrecked and burning cockpit. With the help of three other airmen, who showed equal complete contempt of danger, Corporal Harvey was able to carry the pilot to a safe distance in the nick of time before the explosion of the remaining petrol tanks. The pilot, though badly injured and burned, undoubtedly owes his life to the exceptional courage of rescuers, especially Corporal Harvey, who acted instantly without thought for his own safety.&quot; (http://www.rafcommands.com/forum/showthread.php?p=36196&amp;highlight=Mosquito#post36196) Hit by HX970 while parked Croft 27.11.45 (Air Britain Serials) 27.11.45 13 OTU. HJ761 Crashed into Mosquito HX970 which swung on take-off from Croft aerodrome and was also from 13 OTU. Crew unhurt. (Mosquito Crash Log)"/>
    <x v="2"/>
    <x v="2"/>
    <x v="33"/>
    <x v="1"/>
    <x v="2"/>
    <x v="1"/>
    <m/>
    <n v="11"/>
    <x v="50"/>
    <x v="1"/>
    <n v="1"/>
    <x v="1"/>
    <x v="39"/>
    <x v="0"/>
  </r>
  <r>
    <n v="1938"/>
    <s v="HX970"/>
    <x v="12"/>
    <s v="Mkrs/60OTU/13OTU"/>
    <x v="0"/>
    <x v="7"/>
    <n v="27"/>
    <s v="November"/>
    <x v="7"/>
    <s v="27 November 1945"/>
    <x v="0"/>
    <s v="27.11.1945 13 OTU Mosquito HX970 Crashed into HJ761 at Croft aerodrome, both aircraft burnt out. _x000a__x000a_HARVEY, Kenneth James, Corporal (1019205, RAFVR*) - No.13 Operational Training Unit, Fighter Command - British Empire Medal - awarded as per London Gazette dated 13 June 1946. Public Record Office Air 2/9668, courtesy of Tom Thorne, has citation. _x000a__x000a_&quot;This Non-Commissioned Officer is a Fitter Armourer. At the Royal Air Force Station Croft, on the morining of November 17th, 1945, a Mosquito aircraft of the Royal Netherlands Naval Air Service swung violently off the runway whilst taking off and crashed into another Mosquito, the aircrew cutting into the wing petrols tanks of the parked aircraft, causing them to explode and throwing blazing petrol in all directions, enveloping both aircraft in flames. Corporal Harvey, showing complete disregard of the fire and the imminent danger of further explosions, jumped onto the Dutch plane and pulled the pilot from the wrecked and burning cockpit. With the help of three other airmen, who showed equal complete contempt of danger, Corporal Harvey was able to carry the pilot to a safe distance in the nick of time before the explosion of the remaining petrol tanks. The pilot, though badly injured and burned, undoubtedly owes his life to the exceptional courage of rescuers, especially Corporal Harvey, who acted instantly without thought for his own safety.&quot;_x000a__x000a_(http://www.rafcommands.com/forum/showthread.php?p=36196&amp;highlight=Mosquito#post36196) Hit HJ761 while landing Croft 27.11.45 (Air Britain Serials) 27.11.45 13 OTU. HX970 Crashed into HJ761 at Croft aerodrome, both aircraft burnt out. (Mosquito Crash Log)"/>
    <x v="2"/>
    <x v="2"/>
    <x v="19"/>
    <x v="1"/>
    <x v="2"/>
    <x v="1"/>
    <m/>
    <n v="11"/>
    <x v="50"/>
    <x v="1"/>
    <n v="1"/>
    <x v="1"/>
    <x v="39"/>
    <x v="0"/>
  </r>
  <r>
    <n v="2129"/>
    <s v="NT376"/>
    <x v="25"/>
    <s v="125/264"/>
    <x v="0"/>
    <x v="2"/>
    <n v="27"/>
    <s v="November"/>
    <x v="7"/>
    <s v="27 November 1945"/>
    <x v="0"/>
    <s v="David Smith's 'Mosquito Crash Log' lists 06.05.45 169S 'MT376' Aircraft hit high ground at Spitalgate aerodrome...., killing crew'. (MH, MM637 crashed on this date with 169 Squadron.) MT376 is not a Mosquito serial, perhaps an error for NT376, but NT376 is listed as crashing, coincidentally also at Spitalgate, 27.11.45 with 264S injuring two. (RAF Commands Forum) Overshot landing and hit hut Spittlegate 27.11.45 DBF (Air Britain Serials) 27.11.45 264 Sqn. MT376 Landing on strange airfield (Spitalgate) struck nissen hut and burned out, injuring two. (Mosquito Crash Log)"/>
    <x v="2"/>
    <x v="2"/>
    <x v="30"/>
    <x v="1"/>
    <x v="2"/>
    <x v="1"/>
    <m/>
    <n v="11"/>
    <x v="50"/>
    <x v="1"/>
    <n v="1"/>
    <x v="0"/>
    <x v="10"/>
    <x v="2"/>
  </r>
  <r>
    <n v="3284"/>
    <s v="KA168"/>
    <x v="31"/>
    <s v="13MU"/>
    <x v="10"/>
    <x v="6"/>
    <n v="28"/>
    <s v="November"/>
    <x v="7"/>
    <s v="28 November 1945"/>
    <x v="0"/>
    <s v="Overshot landing into hedge Halfpenny Green 28.11.45 (Air Britain Serials)"/>
    <x v="2"/>
    <x v="2"/>
    <x v="6"/>
    <x v="1"/>
    <x v="2"/>
    <x v="1"/>
    <m/>
    <n v="11"/>
    <x v="50"/>
    <x v="1"/>
    <n v="0"/>
    <x v="1"/>
    <x v="80"/>
    <x v="1"/>
  </r>
  <r>
    <n v="1080"/>
    <s v="TA119"/>
    <x v="12"/>
    <s v="487/16/268"/>
    <x v="0"/>
    <x v="16"/>
    <n v="29"/>
    <s v="November"/>
    <x v="7"/>
    <s v="29 November 1945"/>
    <x v="0"/>
    <s v="Following is what the Squadron ORB records for 26 rpt 29 November 1945: &quot;A formation of three aircraft took off for a RUHR trip with two Army officers as passengers. Owing to bad weather and technical trouble, one aircraft, flown by P/O L.H. BONE with one Army officer passenger, had to be abandoned. Both occupants fortunately made successful parachute descents, and returned to the Squadron the next day.&quot; Radio failed in cloud abandoned nr Charleroi 29.11.45 (Air Britain Serials)  The Vintage Wings of Canada website has an extensive account of this incident written by the pilot, Hugh Bone._x000a__x000a_In Nov ´45 I was again flying a brand new aircraft that was Bills but he was now a Wing Co and his aircraft was now A. That was the one that I didn´t bring back at all, baled out in 10/10ths cloud with a dead radio and an army officer as passenger. Still here to tell the tale! Hugh Bone (http://rnzaf.proboards.com/index.cgi?board=Wartime&amp;action=print&amp;thread=16704)"/>
    <x v="2"/>
    <x v="2"/>
    <x v="55"/>
    <x v="1"/>
    <x v="2"/>
    <x v="1"/>
    <m/>
    <n v="11"/>
    <x v="50"/>
    <x v="1"/>
    <n v="1"/>
    <x v="0"/>
    <x v="214"/>
    <x v="0"/>
  </r>
  <r>
    <n v="1842"/>
    <s v="DZ235"/>
    <x v="2"/>
    <s v="23/FIU/60OTU/13OTU"/>
    <x v="0"/>
    <x v="7"/>
    <n v="29"/>
    <s v="November"/>
    <x v="7"/>
    <s v="29 November 1945"/>
    <x v="2"/>
    <s v="SOC 29.11.45 (Air Britain Serials)"/>
    <x v="4"/>
    <x v="3"/>
    <x v="1"/>
    <x v="1"/>
    <x v="2"/>
    <x v="1"/>
    <m/>
    <n v="11"/>
    <x v="50"/>
    <x v="1"/>
    <n v="1"/>
    <x v="1"/>
    <x v="39"/>
    <x v="0"/>
  </r>
  <r>
    <n v="7234"/>
    <s v="DZ252"/>
    <x v="2"/>
    <s v="8OTU"/>
    <x v="0"/>
    <x v="7"/>
    <n v="29"/>
    <s v="November"/>
    <x v="7"/>
    <s v="29 November 1945"/>
    <x v="2"/>
    <s v="SOC 29.11.45 (Air Britain Serials)"/>
    <x v="4"/>
    <x v="3"/>
    <x v="1"/>
    <x v="1"/>
    <x v="2"/>
    <x v="1"/>
    <m/>
    <n v="11"/>
    <x v="50"/>
    <x v="1"/>
    <n v="1"/>
    <x v="1"/>
    <x v="37"/>
    <x v="0"/>
  </r>
  <r>
    <n v="1767"/>
    <s v="DZ613"/>
    <x v="4"/>
    <s v="1655MTU/Banff/Benson/PRDU"/>
    <x v="0"/>
    <x v="1"/>
    <n v="29"/>
    <s v="November"/>
    <x v="7"/>
    <s v="29 November 1945"/>
    <x v="2"/>
    <s v="SOC 29.11.45 (Air Britain Serials)"/>
    <x v="4"/>
    <x v="3"/>
    <x v="1"/>
    <x v="1"/>
    <x v="2"/>
    <x v="1"/>
    <m/>
    <n v="11"/>
    <x v="50"/>
    <x v="1"/>
    <n v="1"/>
    <x v="1"/>
    <x v="160"/>
    <x v="0"/>
  </r>
  <r>
    <n v="2925"/>
    <s v="DZ687"/>
    <x v="2"/>
    <s v="157/60OTU/13OTU"/>
    <x v="0"/>
    <x v="7"/>
    <n v="29"/>
    <s v="November"/>
    <x v="7"/>
    <s v="29 November 1945"/>
    <x v="2"/>
    <s v="SOC 29.11.45 (Air Britain Serials)"/>
    <x v="4"/>
    <x v="3"/>
    <x v="1"/>
    <x v="1"/>
    <x v="2"/>
    <x v="1"/>
    <m/>
    <n v="11"/>
    <x v="50"/>
    <x v="1"/>
    <n v="1"/>
    <x v="1"/>
    <x v="39"/>
    <x v="0"/>
  </r>
  <r>
    <n v="3268"/>
    <s v="HJ702"/>
    <x v="2"/>
    <s v="456/FIU/13OTU"/>
    <x v="0"/>
    <x v="7"/>
    <n v="29"/>
    <s v="November"/>
    <x v="7"/>
    <s v="29 November 1945"/>
    <x v="2"/>
    <s v="Served with 456 Sqn 01/43 to 02/44, coded RX-X under RAF control. Returned to RAF. (Brian Fillery's website) SOC 29.11.45 (Air Britain Serials)"/>
    <x v="4"/>
    <x v="3"/>
    <x v="1"/>
    <x v="1"/>
    <x v="2"/>
    <x v="1"/>
    <m/>
    <n v="11"/>
    <x v="50"/>
    <x v="1"/>
    <n v="1"/>
    <x v="1"/>
    <x v="39"/>
    <x v="0"/>
  </r>
  <r>
    <n v="7276"/>
    <s v="HJ705"/>
    <x v="2"/>
    <s v="60OTU/FIU/13OTU"/>
    <x v="0"/>
    <x v="7"/>
    <n v="29"/>
    <s v="November"/>
    <x v="7"/>
    <s v="29 November 1945"/>
    <x v="2"/>
    <s v="SOC 29.11.45 (Air Britain Serials)"/>
    <x v="4"/>
    <x v="3"/>
    <x v="1"/>
    <x v="1"/>
    <x v="2"/>
    <x v="1"/>
    <m/>
    <n v="11"/>
    <x v="50"/>
    <x v="1"/>
    <n v="1"/>
    <x v="1"/>
    <x v="39"/>
    <x v="0"/>
  </r>
  <r>
    <n v="3333"/>
    <s v="HJ706"/>
    <x v="2"/>
    <s v="605/60OTU/13OTU"/>
    <x v="0"/>
    <x v="7"/>
    <n v="29"/>
    <s v="November"/>
    <x v="7"/>
    <s v="29 November 1945"/>
    <x v="2"/>
    <s v="SOC 29.11.45 (Air Britain Serials)"/>
    <x v="4"/>
    <x v="3"/>
    <x v="1"/>
    <x v="1"/>
    <x v="2"/>
    <x v="1"/>
    <m/>
    <n v="11"/>
    <x v="50"/>
    <x v="1"/>
    <n v="1"/>
    <x v="1"/>
    <x v="39"/>
    <x v="0"/>
  </r>
  <r>
    <n v="5231"/>
    <s v="HR301"/>
    <x v="12"/>
    <s v="47/82"/>
    <x v="3"/>
    <x v="16"/>
    <n v="29"/>
    <s v="November"/>
    <x v="7"/>
    <s v="29 November 1945"/>
    <x v="2"/>
    <s v="D on 82 Squadron (The Mossie 29) SOC 29.11.45 (Air Britain Serials)"/>
    <x v="4"/>
    <x v="3"/>
    <x v="1"/>
    <x v="1"/>
    <x v="2"/>
    <x v="1"/>
    <m/>
    <n v="11"/>
    <x v="50"/>
    <x v="1"/>
    <n v="1"/>
    <x v="0"/>
    <x v="111"/>
    <x v="3"/>
  </r>
  <r>
    <n v="4090"/>
    <s v="HR371"/>
    <x v="12"/>
    <s v="47/45"/>
    <x v="3"/>
    <x v="16"/>
    <n v="29"/>
    <s v="November"/>
    <x v="7"/>
    <s v="29 November 1945"/>
    <x v="2"/>
    <s v="SOC 29.11.45 (Air Britain Serials)"/>
    <x v="4"/>
    <x v="3"/>
    <x v="1"/>
    <x v="1"/>
    <x v="2"/>
    <x v="1"/>
    <m/>
    <n v="11"/>
    <x v="50"/>
    <x v="1"/>
    <n v="1"/>
    <x v="0"/>
    <x v="86"/>
    <x v="3"/>
  </r>
  <r>
    <n v="569"/>
    <s v="HR392"/>
    <x v="12"/>
    <s v="1FU/45"/>
    <x v="3"/>
    <x v="16"/>
    <n v="29"/>
    <s v="November"/>
    <x v="7"/>
    <s v="29 November 1945"/>
    <x v="2"/>
    <s v="SOC 29.11.45 (Air Britain Serials)"/>
    <x v="4"/>
    <x v="3"/>
    <x v="1"/>
    <x v="1"/>
    <x v="2"/>
    <x v="1"/>
    <m/>
    <n v="11"/>
    <x v="50"/>
    <x v="1"/>
    <n v="1"/>
    <x v="0"/>
    <x v="86"/>
    <x v="3"/>
  </r>
  <r>
    <n v="570"/>
    <s v="HR451"/>
    <x v="12"/>
    <s v="1FU/45"/>
    <x v="3"/>
    <x v="16"/>
    <n v="29"/>
    <s v="November"/>
    <x v="7"/>
    <s v="29 November 1945"/>
    <x v="2"/>
    <s v="SOC 29.11.45 (Air Britain Serials)"/>
    <x v="4"/>
    <x v="3"/>
    <x v="1"/>
    <x v="1"/>
    <x v="2"/>
    <x v="1"/>
    <m/>
    <n v="11"/>
    <x v="50"/>
    <x v="1"/>
    <n v="1"/>
    <x v="0"/>
    <x v="86"/>
    <x v="3"/>
  </r>
  <r>
    <n v="7755"/>
    <s v="HR556"/>
    <x v="12"/>
    <s v="1FU/110"/>
    <x v="3"/>
    <x v="16"/>
    <n v="29"/>
    <s v="November"/>
    <x v="7"/>
    <s v="29 November 1945"/>
    <x v="2"/>
    <s v="SOC 29.11.45 (Air Britain Serials)"/>
    <x v="4"/>
    <x v="3"/>
    <x v="1"/>
    <x v="1"/>
    <x v="2"/>
    <x v="1"/>
    <m/>
    <n v="11"/>
    <x v="50"/>
    <x v="1"/>
    <n v="1"/>
    <x v="0"/>
    <x v="143"/>
    <x v="3"/>
  </r>
  <r>
    <n v="3227"/>
    <s v="HX867"/>
    <x v="12"/>
    <s v="301FTU/Med/23/FE"/>
    <x v="3"/>
    <x v="16"/>
    <n v="29"/>
    <s v="November"/>
    <x v="7"/>
    <s v="29 November 1945"/>
    <x v="2"/>
    <s v="SOC 29.11.45 (Air Britain Serials)"/>
    <x v="4"/>
    <x v="3"/>
    <x v="1"/>
    <x v="1"/>
    <x v="2"/>
    <x v="1"/>
    <m/>
    <n v="11"/>
    <x v="50"/>
    <x v="1"/>
    <n v="1"/>
    <x v="2"/>
    <x v="91"/>
    <x v="0"/>
  </r>
  <r>
    <n v="1225"/>
    <s v="LR538"/>
    <x v="10"/>
    <s v="1FU/FE"/>
    <x v="3"/>
    <x v="7"/>
    <n v="29"/>
    <s v="November"/>
    <x v="7"/>
    <s v="29 November 1945"/>
    <x v="2"/>
    <s v="SOC 29.11.45 (Air Britain Serials)"/>
    <x v="4"/>
    <x v="3"/>
    <x v="1"/>
    <x v="1"/>
    <x v="2"/>
    <x v="1"/>
    <m/>
    <n v="11"/>
    <x v="50"/>
    <x v="1"/>
    <n v="1"/>
    <x v="2"/>
    <x v="91"/>
    <x v="2"/>
  </r>
  <r>
    <n v="6796"/>
    <s v="NS499"/>
    <x v="18"/>
    <n v="684"/>
    <x v="3"/>
    <x v="0"/>
    <n v="29"/>
    <s v="November"/>
    <x v="7"/>
    <s v="29 November 1945"/>
    <x v="2"/>
    <s v="SOC 29.11.45 (Air Britain Serials)"/>
    <x v="4"/>
    <x v="3"/>
    <x v="1"/>
    <x v="1"/>
    <x v="2"/>
    <x v="1"/>
    <m/>
    <n v="11"/>
    <x v="50"/>
    <x v="1"/>
    <n v="1"/>
    <x v="2"/>
    <x v="50"/>
    <x v="0"/>
  </r>
  <r>
    <n v="6799"/>
    <s v="NS646"/>
    <x v="18"/>
    <n v="684"/>
    <x v="3"/>
    <x v="0"/>
    <n v="29"/>
    <s v="November"/>
    <x v="7"/>
    <s v="29 November 1945"/>
    <x v="2"/>
    <s v="SOC 29.11.45 (Air Britain Serials)"/>
    <x v="4"/>
    <x v="3"/>
    <x v="1"/>
    <x v="1"/>
    <x v="2"/>
    <x v="1"/>
    <m/>
    <n v="11"/>
    <x v="50"/>
    <x v="1"/>
    <n v="1"/>
    <x v="2"/>
    <x v="50"/>
    <x v="0"/>
  </r>
  <r>
    <n v="6800"/>
    <s v="NS692"/>
    <x v="18"/>
    <n v="684"/>
    <x v="3"/>
    <x v="0"/>
    <n v="29"/>
    <s v="November"/>
    <x v="7"/>
    <s v="29 November 1945"/>
    <x v="2"/>
    <s v="SOC 29.11.45 (Air Britain Serials)"/>
    <x v="4"/>
    <x v="3"/>
    <x v="1"/>
    <x v="1"/>
    <x v="2"/>
    <x v="1"/>
    <m/>
    <n v="11"/>
    <x v="50"/>
    <x v="1"/>
    <n v="1"/>
    <x v="2"/>
    <x v="50"/>
    <x v="0"/>
  </r>
  <r>
    <n v="1714"/>
    <s v="RF642"/>
    <x v="12"/>
    <s v="FE"/>
    <x v="3"/>
    <x v="16"/>
    <n v="29"/>
    <s v="November"/>
    <x v="7"/>
    <s v="29 November 1945"/>
    <x v="2"/>
    <s v="SOC 29.11.45 (Air Britain Serials)"/>
    <x v="4"/>
    <x v="3"/>
    <x v="1"/>
    <x v="1"/>
    <x v="2"/>
    <x v="1"/>
    <m/>
    <n v="11"/>
    <x v="50"/>
    <x v="1"/>
    <n v="1"/>
    <x v="2"/>
    <x v="91"/>
    <x v="3"/>
  </r>
  <r>
    <n v="2141"/>
    <s v="RF764"/>
    <x v="12"/>
    <s v="333/334"/>
    <x v="9"/>
    <x v="12"/>
    <n v="30"/>
    <s v="November"/>
    <x v="7"/>
    <s v="30 November 1945"/>
    <x v="0"/>
    <s v="Damaged in accident 30.11.45 NFT (Air Britain Serials)"/>
    <x v="2"/>
    <x v="2"/>
    <x v="32"/>
    <x v="1"/>
    <x v="2"/>
    <x v="1"/>
    <m/>
    <n v="11"/>
    <x v="50"/>
    <x v="1"/>
    <n v="1"/>
    <x v="0"/>
    <x v="188"/>
    <x v="3"/>
  </r>
  <r>
    <n v="3030"/>
    <s v="RS560"/>
    <x v="12"/>
    <s v="418/305"/>
    <x v="0"/>
    <x v="16"/>
    <n v="30"/>
    <s v="November"/>
    <x v="7"/>
    <s v="30 November 1945"/>
    <x v="0"/>
    <s v="First mentioned in 418 Sqn ORB, 24/25 February 1945; last recorded operation on 26/27 April 1945. TH-G, letter from ORB entry of 24/25 February 1945. Engine cut on air test u/c jammed bellylanded Melsbroek 30.11.45 (Air Britain Serials)"/>
    <x v="2"/>
    <x v="2"/>
    <x v="2"/>
    <x v="1"/>
    <x v="2"/>
    <x v="1"/>
    <m/>
    <n v="11"/>
    <x v="50"/>
    <x v="1"/>
    <n v="1"/>
    <x v="0"/>
    <x v="60"/>
    <x v="0"/>
  </r>
  <r>
    <n v="5643"/>
    <s v="KB133"/>
    <x v="13"/>
    <m/>
    <x v="10"/>
    <x v="19"/>
    <n v="30"/>
    <s v="November"/>
    <x v="7"/>
    <s v="30 November 1945"/>
    <x v="2"/>
    <s v="SOC 30.11.45 (Air Britain Serials)"/>
    <x v="4"/>
    <x v="3"/>
    <x v="1"/>
    <x v="1"/>
    <x v="2"/>
    <x v="1"/>
    <m/>
    <n v="11"/>
    <x v="50"/>
    <x v="1"/>
    <n v="1"/>
    <x v="2"/>
    <x v="17"/>
    <x v="1"/>
  </r>
  <r>
    <n v="6271"/>
    <s v="KB149"/>
    <x v="13"/>
    <m/>
    <x v="10"/>
    <x v="19"/>
    <n v="30"/>
    <s v="November"/>
    <x v="7"/>
    <s v="30 November 1945"/>
    <x v="2"/>
    <s v="On Jan. 13, pilots Col. Newman and Capt. Gordon of the USAAF, picked up F.8 334943, formerly KB 161, for delivery to the base at Romulus, Michigan. (http://www.virtualmuseum.ca/pm.php?id=record_detail&amp;fl=0&amp;lg=English&amp;ex=00000192&amp;rd=93959&amp;hs=0) to USAAF as 43-34943 SOC 30.11.45 (Air Britain Serials)               440515 F-8 43-34943 ROMULUS AAF, MI (http://www.accident-report.com/world/namerica/US/MI.html) 440515   F-8  43-34943 306FrS  3FrG  Rumulus AAF, Rumulus, MI  AT  TOAMF  4  Peattie, Harry A, Jr  USA  MI  Rumulus AAF, MI  (Takeoff Accident due to Mechanical Failure) (http://www.aviationarchaeology.com/src/dbasn.asp?SN=43-34943&amp;Submit4=Go)"/>
    <x v="4"/>
    <x v="3"/>
    <x v="1"/>
    <x v="1"/>
    <x v="2"/>
    <x v="1"/>
    <m/>
    <n v="11"/>
    <x v="50"/>
    <x v="1"/>
    <n v="1"/>
    <x v="2"/>
    <x v="17"/>
    <x v="1"/>
  </r>
  <r>
    <n v="6834"/>
    <s v="KB150"/>
    <x v="13"/>
    <s v="USAAF"/>
    <x v="4"/>
    <x v="19"/>
    <n v="30"/>
    <s v="November"/>
    <x v="7"/>
    <s v="30 November 1945"/>
    <x v="2"/>
    <s v="to USAAF as 43-34944 SOC 30.11.45 (Air Britain Serials)"/>
    <x v="4"/>
    <x v="3"/>
    <x v="1"/>
    <x v="1"/>
    <x v="2"/>
    <x v="1"/>
    <m/>
    <n v="11"/>
    <x v="50"/>
    <x v="1"/>
    <n v="1"/>
    <x v="2"/>
    <x v="33"/>
    <x v="1"/>
  </r>
  <r>
    <n v="3817"/>
    <s v="KB151"/>
    <x v="13"/>
    <s v="USAAF"/>
    <x v="4"/>
    <x v="19"/>
    <n v="30"/>
    <s v="November"/>
    <x v="7"/>
    <s v="30 November 1945"/>
    <x v="2"/>
    <s v="to USAAF as 43-34945 SOC 30.11.45 (Air Britain Serials)"/>
    <x v="4"/>
    <x v="3"/>
    <x v="1"/>
    <x v="1"/>
    <x v="2"/>
    <x v="1"/>
    <m/>
    <n v="11"/>
    <x v="50"/>
    <x v="1"/>
    <n v="1"/>
    <x v="2"/>
    <x v="33"/>
    <x v="1"/>
  </r>
  <r>
    <n v="3821"/>
    <s v="KB154"/>
    <x v="13"/>
    <s v="USAAF"/>
    <x v="4"/>
    <x v="19"/>
    <n v="30"/>
    <s v="November"/>
    <x v="7"/>
    <s v="30 November 1945"/>
    <x v="2"/>
    <s v="to USAAF as 43-34948 SOC 30.11.45 (Air Britain Serials)"/>
    <x v="4"/>
    <x v="3"/>
    <x v="1"/>
    <x v="1"/>
    <x v="2"/>
    <x v="1"/>
    <m/>
    <n v="11"/>
    <x v="50"/>
    <x v="1"/>
    <n v="1"/>
    <x v="2"/>
    <x v="33"/>
    <x v="1"/>
  </r>
  <r>
    <n v="3488"/>
    <s v="KB186"/>
    <x v="13"/>
    <m/>
    <x v="4"/>
    <x v="19"/>
    <n v="30"/>
    <s v="November"/>
    <x v="7"/>
    <s v="30 November 1945"/>
    <x v="2"/>
    <s v="to USAAF as 43-34960 SOC 30.11.45 (Air Britain Serials)         de Havilland-Canada F-8 Mosquito  * Retired * Used by the Langley Memorial Aeronautical Laboratory. Delivered 8.1944 wfu 1.1945 (http://www.aeroflight.co.uk/waf/usa/NASA/NASA-DHC-F8.htm)"/>
    <x v="4"/>
    <x v="3"/>
    <x v="1"/>
    <x v="1"/>
    <x v="2"/>
    <x v="1"/>
    <m/>
    <n v="11"/>
    <x v="50"/>
    <x v="1"/>
    <n v="1"/>
    <x v="2"/>
    <x v="17"/>
    <x v="1"/>
  </r>
  <r>
    <n v="1854"/>
    <s v="HJ652"/>
    <x v="2"/>
    <s v="264/307/157/13OTU"/>
    <x v="0"/>
    <x v="7"/>
    <n v="1"/>
    <s v="December"/>
    <x v="7"/>
    <s v="1 December 1945"/>
    <x v="2"/>
    <s v="12.02.1944 Instep Patrol 157 from Predannack combat with FW200 NNE Cap Ortegal, returned on one engine, declared CatB damage. probably Ford airfield pm (FCL). F/L Whitlock ok, F/O Hull ok, no further info SOC 1.12.45 (Air Britain Serials)"/>
    <x v="4"/>
    <x v="3"/>
    <x v="1"/>
    <x v="1"/>
    <x v="2"/>
    <x v="1"/>
    <m/>
    <n v="12"/>
    <x v="51"/>
    <x v="1"/>
    <n v="1"/>
    <x v="1"/>
    <x v="39"/>
    <x v="0"/>
  </r>
  <r>
    <n v="1716"/>
    <s v="TA498"/>
    <x v="12"/>
    <s v="FE"/>
    <x v="3"/>
    <x v="16"/>
    <n v="3"/>
    <s v="December"/>
    <x v="7"/>
    <s v="3 December 1945"/>
    <x v="0"/>
    <s v="DBR 3.12.45 (Air Britain Serials)"/>
    <x v="2"/>
    <x v="2"/>
    <x v="32"/>
    <x v="1"/>
    <x v="2"/>
    <x v="1"/>
    <m/>
    <n v="12"/>
    <x v="51"/>
    <x v="1"/>
    <n v="0"/>
    <x v="2"/>
    <x v="91"/>
    <x v="0"/>
  </r>
  <r>
    <n v="1739"/>
    <s v="DZ342"/>
    <x v="36"/>
    <s v="540/8OTU"/>
    <x v="0"/>
    <x v="7"/>
    <n v="3"/>
    <s v="December"/>
    <x v="7"/>
    <s v="3 December 1945"/>
    <x v="2"/>
    <s v="SOC 3.12.45 (Air Britain Serials)"/>
    <x v="4"/>
    <x v="3"/>
    <x v="1"/>
    <x v="1"/>
    <x v="2"/>
    <x v="1"/>
    <m/>
    <n v="12"/>
    <x v="51"/>
    <x v="1"/>
    <n v="1"/>
    <x v="1"/>
    <x v="37"/>
    <x v="0"/>
  </r>
  <r>
    <n v="4360"/>
    <s v="HR604"/>
    <x v="12"/>
    <s v="143/14"/>
    <x v="0"/>
    <x v="16"/>
    <n v="4"/>
    <s v="December"/>
    <x v="7"/>
    <s v="4 December 1945"/>
    <x v="0"/>
    <s v="Lost power on overshoot and crashlanded Sylt 4.12.45 (Air Britain Serials)"/>
    <x v="2"/>
    <x v="2"/>
    <x v="2"/>
    <x v="1"/>
    <x v="2"/>
    <x v="1"/>
    <m/>
    <n v="12"/>
    <x v="51"/>
    <x v="1"/>
    <n v="1"/>
    <x v="0"/>
    <x v="215"/>
    <x v="3"/>
  </r>
  <r>
    <n v="3659"/>
    <s v="HR568"/>
    <x v="12"/>
    <n v="211"/>
    <x v="3"/>
    <x v="16"/>
    <n v="5"/>
    <s v="December"/>
    <x v="7"/>
    <s v="5 December 1945"/>
    <x v="0"/>
    <s v="HR568 swung on take-off, Don Muang, 5 December 1945. The pilot was unable to correct the swing and in the resulting ground loop the undercarriage collapsed. No casualties. The incident is unremarked in the Operations Record Book. (http://users.cyberone.com.au/clardo/de_havilland_mosquito.html) Swung in take-off and u/c collapsed Don Muang 5.12.45 (Air Britain Serials)"/>
    <x v="2"/>
    <x v="2"/>
    <x v="33"/>
    <x v="1"/>
    <x v="2"/>
    <x v="1"/>
    <m/>
    <n v="12"/>
    <x v="51"/>
    <x v="1"/>
    <n v="1"/>
    <x v="0"/>
    <x v="176"/>
    <x v="3"/>
  </r>
  <r>
    <n v="259"/>
    <s v="PF504"/>
    <x v="20"/>
    <s v="128/139"/>
    <x v="0"/>
    <x v="8"/>
    <n v="5"/>
    <s v="December"/>
    <x v="7"/>
    <s v="5 December 1945"/>
    <x v="0"/>
    <s v="Overshot landing ground-looped and u/c collapsed Tangmere 5.12.45 (Air Britain Serials)"/>
    <x v="2"/>
    <x v="2"/>
    <x v="6"/>
    <x v="1"/>
    <x v="2"/>
    <x v="1"/>
    <m/>
    <n v="12"/>
    <x v="51"/>
    <x v="1"/>
    <n v="0"/>
    <x v="0"/>
    <x v="15"/>
    <x v="6"/>
  </r>
  <r>
    <n v="4466"/>
    <s v="RF622"/>
    <x v="12"/>
    <s v="143/14"/>
    <x v="0"/>
    <x v="16"/>
    <n v="6"/>
    <s v="December"/>
    <x v="7"/>
    <s v="6 December 1945"/>
    <x v="0"/>
    <s v="Hit sea during low level bombing practice and broke up 1 1/2m NE of Sylt 6.12.45 (Air Britain Serials)"/>
    <x v="2"/>
    <x v="2"/>
    <x v="59"/>
    <x v="1"/>
    <x v="2"/>
    <x v="1"/>
    <m/>
    <n v="12"/>
    <x v="51"/>
    <x v="1"/>
    <n v="1"/>
    <x v="0"/>
    <x v="215"/>
    <x v="3"/>
  </r>
  <r>
    <n v="2671"/>
    <s v="KB438"/>
    <x v="28"/>
    <s v="139/608/162"/>
    <x v="0"/>
    <x v="8"/>
    <n v="6"/>
    <s v="December"/>
    <x v="7"/>
    <s v="6 December 1945"/>
    <x v="2"/>
    <s v="SOC 6.12.45 (Air Britain Serials)"/>
    <x v="4"/>
    <x v="3"/>
    <x v="1"/>
    <x v="1"/>
    <x v="2"/>
    <x v="1"/>
    <m/>
    <n v="12"/>
    <x v="51"/>
    <x v="1"/>
    <n v="1"/>
    <x v="0"/>
    <x v="134"/>
    <x v="1"/>
  </r>
  <r>
    <n v="2554"/>
    <s v="KB438"/>
    <x v="28"/>
    <s v="608/162"/>
    <x v="0"/>
    <x v="8"/>
    <n v="6"/>
    <s v="December"/>
    <x v="7"/>
    <s v="6 December 1945"/>
    <x v="2"/>
    <s v="SOC 6.12.45 (Air Britain Serials)"/>
    <x v="4"/>
    <x v="3"/>
    <x v="1"/>
    <x v="1"/>
    <x v="2"/>
    <x v="1"/>
    <m/>
    <n v="12"/>
    <x v="51"/>
    <x v="1"/>
    <n v="1"/>
    <x v="0"/>
    <x v="134"/>
    <x v="1"/>
  </r>
  <r>
    <n v="2765"/>
    <s v="KB442"/>
    <x v="28"/>
    <s v="608/162"/>
    <x v="0"/>
    <x v="8"/>
    <n v="6"/>
    <s v="December"/>
    <x v="7"/>
    <s v="6 December 1945"/>
    <x v="2"/>
    <s v="SOC 6.12.45 (Air Britain Serials)"/>
    <x v="4"/>
    <x v="3"/>
    <x v="1"/>
    <x v="1"/>
    <x v="2"/>
    <x v="1"/>
    <m/>
    <n v="12"/>
    <x v="51"/>
    <x v="1"/>
    <n v="1"/>
    <x v="0"/>
    <x v="134"/>
    <x v="1"/>
  </r>
  <r>
    <n v="7530"/>
    <s v="KB483"/>
    <x v="28"/>
    <s v="142/162"/>
    <x v="0"/>
    <x v="8"/>
    <n v="6"/>
    <s v="December"/>
    <x v="7"/>
    <s v="6 December 1945"/>
    <x v="2"/>
    <s v="SOC 6.12.45 (Air Britain Serials)"/>
    <x v="4"/>
    <x v="3"/>
    <x v="1"/>
    <x v="1"/>
    <x v="2"/>
    <x v="1"/>
    <m/>
    <n v="12"/>
    <x v="51"/>
    <x v="1"/>
    <n v="1"/>
    <x v="0"/>
    <x v="134"/>
    <x v="1"/>
  </r>
  <r>
    <n v="3766"/>
    <s v="MM290"/>
    <x v="18"/>
    <n v="680"/>
    <x v="1"/>
    <x v="0"/>
    <n v="6"/>
    <s v="December"/>
    <x v="7"/>
    <s v="6 December 1945"/>
    <x v="2"/>
    <s v="SOC 6.12.45 (Air Britain Serials)"/>
    <x v="4"/>
    <x v="3"/>
    <x v="1"/>
    <x v="1"/>
    <x v="2"/>
    <x v="1"/>
    <m/>
    <n v="12"/>
    <x v="51"/>
    <x v="1"/>
    <n v="1"/>
    <x v="0"/>
    <x v="78"/>
    <x v="0"/>
  </r>
  <r>
    <n v="3772"/>
    <s v="MM297"/>
    <x v="18"/>
    <n v="680"/>
    <x v="1"/>
    <x v="0"/>
    <n v="6"/>
    <s v="December"/>
    <x v="7"/>
    <s v="6 December 1945"/>
    <x v="2"/>
    <s v="SOC 6.12.45 (Air Britain Serials)"/>
    <x v="4"/>
    <x v="3"/>
    <x v="1"/>
    <x v="1"/>
    <x v="2"/>
    <x v="1"/>
    <m/>
    <n v="12"/>
    <x v="51"/>
    <x v="1"/>
    <n v="1"/>
    <x v="0"/>
    <x v="78"/>
    <x v="0"/>
  </r>
  <r>
    <n v="6654"/>
    <s v="PF428"/>
    <x v="20"/>
    <s v="627/128"/>
    <x v="0"/>
    <x v="8"/>
    <n v="6"/>
    <s v="December"/>
    <x v="7"/>
    <s v="6 December 1945"/>
    <x v="2"/>
    <s v="Sent for repair 6.12.45 NFT (Air Britain Serials)"/>
    <x v="6"/>
    <x v="3"/>
    <x v="1"/>
    <x v="1"/>
    <x v="2"/>
    <x v="1"/>
    <m/>
    <n v="12"/>
    <x v="51"/>
    <x v="1"/>
    <n v="0"/>
    <x v="0"/>
    <x v="112"/>
    <x v="6"/>
  </r>
  <r>
    <n v="4287"/>
    <s v="NT115"/>
    <x v="12"/>
    <s v="107/21"/>
    <x v="0"/>
    <x v="16"/>
    <n v="7"/>
    <s v="December"/>
    <x v="7"/>
    <s v="7 December 1945"/>
    <x v="0"/>
    <s v="First mentioned in 418 Sqn. ORB, 5/6 January 1945; TH-J, letter given with entry. Control lost in cloud dived into ground nr Venlo 7.12.45 (Air Britain Serials)"/>
    <x v="2"/>
    <x v="2"/>
    <x v="35"/>
    <x v="1"/>
    <x v="2"/>
    <x v="1"/>
    <m/>
    <n v="12"/>
    <x v="51"/>
    <x v="1"/>
    <n v="1"/>
    <x v="0"/>
    <x v="48"/>
    <x v="0"/>
  </r>
  <r>
    <n v="2609"/>
    <s v="HK349"/>
    <x v="2"/>
    <s v="85/68/54OTU"/>
    <x v="0"/>
    <x v="2"/>
    <n v="7"/>
    <s v="December"/>
    <x v="7"/>
    <s v="7 December 1945"/>
    <x v="2"/>
    <s v="SOC 7.12.45 (Air Britain Serials)"/>
    <x v="4"/>
    <x v="3"/>
    <x v="1"/>
    <x v="1"/>
    <x v="2"/>
    <x v="1"/>
    <m/>
    <n v="12"/>
    <x v="51"/>
    <x v="1"/>
    <n v="1"/>
    <x v="1"/>
    <x v="115"/>
    <x v="2"/>
  </r>
  <r>
    <n v="270"/>
    <s v="KB265"/>
    <x v="13"/>
    <s v="139/608/627/109"/>
    <x v="0"/>
    <x v="8"/>
    <n v="7"/>
    <s v="December"/>
    <x v="7"/>
    <s v="7 December 1945"/>
    <x v="2"/>
    <s v="To 5813M 7.12.45 (Air Britain Serials)"/>
    <x v="4"/>
    <x v="3"/>
    <x v="1"/>
    <x v="1"/>
    <x v="2"/>
    <x v="1"/>
    <m/>
    <n v="12"/>
    <x v="51"/>
    <x v="1"/>
    <n v="1"/>
    <x v="0"/>
    <x v="18"/>
    <x v="1"/>
  </r>
  <r>
    <n v="7251"/>
    <s v="HJ723"/>
    <x v="6"/>
    <s v="BOAC/RAF"/>
    <x v="0"/>
    <x v="1"/>
    <n v="10"/>
    <s v="December"/>
    <x v="7"/>
    <s v="10 December 1945"/>
    <x v="2"/>
    <s v="BOAC G-AGGH G-AGGH to 5755M 10.12.45 [c/n 98750] (Air Britain Serials)"/>
    <x v="4"/>
    <x v="3"/>
    <x v="1"/>
    <x v="1"/>
    <x v="2"/>
    <x v="1"/>
    <m/>
    <n v="12"/>
    <x v="51"/>
    <x v="1"/>
    <n v="1"/>
    <x v="2"/>
    <x v="216"/>
    <x v="0"/>
  </r>
  <r>
    <n v="3793"/>
    <s v="PF497"/>
    <x v="20"/>
    <s v="109/105"/>
    <x v="0"/>
    <x v="8"/>
    <n v="11"/>
    <s v="December"/>
    <x v="7"/>
    <s v="11 December 1945"/>
    <x v="0"/>
    <s v="Swung on take-off and u/c leg collapsed Upwood 11.12.45 DBR (Air Britain Serials)"/>
    <x v="2"/>
    <x v="2"/>
    <x v="33"/>
    <x v="1"/>
    <x v="2"/>
    <x v="1"/>
    <m/>
    <n v="12"/>
    <x v="51"/>
    <x v="1"/>
    <n v="0"/>
    <x v="0"/>
    <x v="4"/>
    <x v="6"/>
  </r>
  <r>
    <n v="3665"/>
    <s v="RF588"/>
    <x v="12"/>
    <n v="211"/>
    <x v="3"/>
    <x v="16"/>
    <n v="13"/>
    <s v="December"/>
    <x v="7"/>
    <s v="13 December 1945"/>
    <x v="0"/>
    <s v="From &quot;The Price Of Peace&quot; (Colin Cummings): 13-12-1945 - RF588 - Mosquito VI - 211 Sqn - 20 Miles SE of Ipoh. The aircraft was engaged on a special courier sortie when it broke up in mid air. It was not determined whether the break up happened because the aircraft was subjected to undue turbulence or if there was a pre-existing weakness in the structure, such as glued joints failing from moisture ingress. F/O Stephen Falconer DUNNETT, 22, and 'believed to be' Captain James Edward ENGLAND, 51, MC, Intelligence Corps, both killed. (Henk Welting) RF588 broke up in mid-air 10 miles SSW of Ipoh in Malaya, 13 December 1945, on a courier flight with the loss of F/O Stephen Falconer Dunnett 179774 and his passenger. A “Mr England” of the Rice Commission according to the ORB—although elsewhere noted as 120560 Captain James Edward England MC, 51, Intelligence Corps—his loss is unrecorded by the Commonwealth War Graves Commission. The break-up of the Mosquito was witnessed from the ground. The weather had been extremely difficult over Malaya and in an earlier departure F/Lt Witt, with passenger Rear Admiral Douglas-Pennant of SEAC, had found it advisable to divert to Singapore. According to the accident record as reported by Cummings in his Price of Peace: “It was not determined whether the break-up happened because the aircraft was subjected to undue turbulence or if there was a pre-existing weakness in the structure, such as glued joints failing from moisture ingress.” The final honours were rendered the following day by a local RAF Station (possibly RAF Ipoh) with F/O Donley and F/O Glossop of 211 Squadron in attendance. Dunnett lies at rest in the Taiping War Cemetery. http://users.cyberone.com.au/clardo/de_havilland_mosquito.html The mid-air break-up of Dunnett's aircraft had been followed standing-down of aircraft for spar inspection and maintenance. While there were sufficient aircraft for the great Bangkok Victory parade flypast on 19 January 1946 in the presence of the King of Siam (the young King Ananda Mahidol, Rama VIII, who had recently returned to his country) and the SEAC Supremo Lord Mountbatten, the following day all 211 Squadron aircraft were grounded again for spar inspection and repair. However, a further round of inspections was shortly called for and this time found just three of the eighteen aircraft on strength to be serviceable. (as above) Broke up in air 20m SE of Ipoh 13.12.45 cause not known (Air Britain Serials)"/>
    <x v="2"/>
    <x v="2"/>
    <x v="8"/>
    <x v="1"/>
    <x v="2"/>
    <x v="1"/>
    <m/>
    <n v="12"/>
    <x v="51"/>
    <x v="1"/>
    <n v="1"/>
    <x v="0"/>
    <x v="176"/>
    <x v="3"/>
  </r>
  <r>
    <n v="4929"/>
    <s v="RG228"/>
    <x v="35"/>
    <n v="540"/>
    <x v="0"/>
    <x v="0"/>
    <n v="13"/>
    <s v="December"/>
    <x v="7"/>
    <s v="13 December 1945"/>
    <x v="0"/>
    <s v="Engine cut lost height and hit bank in forced landing and fell in river Ford Junction Sussex 13.12.45 (Air Britain Serials) 13.12.45 540 Sqn. RG228 Force landed four hundred yards SE of Ford railway station due to engine failure. (Mosquito Crash Log)_x000a__x000a_Name: TREVOR, GUY _x000a_Initials: G _x000a_Nationality: United Kingdom _x000a_Rank: Flight Lieutenant (Pilot) _x000a_Regiment/Service: Royal Air Force Volunteer Reserve _x000a_Unit Text: 540 Sqdn. _x000a_Age: 25 _x000a_Date of Death: 13/12/1945 _x000a_Service No: 144178 _x000a_Additional information: Son of Arthur and Olive May Trevor. of Castle Eden. _x000a_Casualty Type: Commonwealth War Dead _x000a_Grave/Memorial Reference: Row 1. Grave 13. _x000a_Cemetery: CASTLE EDEN (ST. JAMES) CHURCHYARD _x000a__x000a_(CWGC)"/>
    <x v="2"/>
    <x v="2"/>
    <x v="2"/>
    <x v="1"/>
    <x v="2"/>
    <x v="1"/>
    <m/>
    <n v="12"/>
    <x v="51"/>
    <x v="1"/>
    <n v="0"/>
    <x v="0"/>
    <x v="16"/>
    <x v="0"/>
  </r>
  <r>
    <n v="4618"/>
    <s v="KB640"/>
    <x v="28"/>
    <s v="RN 771"/>
    <x v="0"/>
    <x v="18"/>
    <n v="13"/>
    <s v="December"/>
    <x v="7"/>
    <s v="13 December 1945"/>
    <x v="2"/>
    <s v="To RN 13.12.45 (Air Britain Serials)"/>
    <x v="5"/>
    <x v="3"/>
    <x v="1"/>
    <x v="1"/>
    <x v="2"/>
    <x v="1"/>
    <m/>
    <n v="12"/>
    <x v="51"/>
    <x v="1"/>
    <n v="0"/>
    <x v="0"/>
    <x v="178"/>
    <x v="1"/>
  </r>
  <r>
    <n v="2271"/>
    <s v="LR429"/>
    <x v="14"/>
    <s v="540/ME"/>
    <x v="1"/>
    <x v="0"/>
    <n v="13"/>
    <s v="December"/>
    <x v="7"/>
    <s v="13 December 1945"/>
    <x v="2"/>
    <s v="SOC 13.12.45 (Air Britain Serials)"/>
    <x v="4"/>
    <x v="3"/>
    <x v="1"/>
    <x v="1"/>
    <x v="2"/>
    <x v="1"/>
    <m/>
    <n v="12"/>
    <x v="51"/>
    <x v="1"/>
    <n v="1"/>
    <x v="2"/>
    <x v="108"/>
    <x v="0"/>
  </r>
  <r>
    <n v="3067"/>
    <s v="LR461"/>
    <x v="14"/>
    <s v="60 SAAF/256"/>
    <x v="1"/>
    <x v="0"/>
    <n v="13"/>
    <s v="December"/>
    <x v="7"/>
    <s v="13 December 1945"/>
    <x v="2"/>
    <s v="SOC 13.12.45 (Air Britain Serials)"/>
    <x v="4"/>
    <x v="3"/>
    <x v="1"/>
    <x v="1"/>
    <x v="2"/>
    <x v="1"/>
    <m/>
    <n v="12"/>
    <x v="51"/>
    <x v="1"/>
    <n v="1"/>
    <x v="0"/>
    <x v="32"/>
    <x v="0"/>
  </r>
  <r>
    <n v="4446"/>
    <s v="LR469"/>
    <x v="14"/>
    <s v="60 SAAF"/>
    <x v="1"/>
    <x v="0"/>
    <n v="13"/>
    <s v="December"/>
    <x v="7"/>
    <s v="13 December 1945"/>
    <x v="2"/>
    <s v="SOC 13.12.45 (Air Britain Serials)"/>
    <x v="4"/>
    <x v="3"/>
    <x v="1"/>
    <x v="1"/>
    <x v="2"/>
    <x v="1"/>
    <m/>
    <n v="12"/>
    <x v="51"/>
    <x v="1"/>
    <n v="1"/>
    <x v="0"/>
    <x v="34"/>
    <x v="0"/>
  </r>
  <r>
    <n v="4902"/>
    <s v="RF676"/>
    <x v="12"/>
    <s v="Med"/>
    <x v="1"/>
    <x v="16"/>
    <n v="13"/>
    <s v="December"/>
    <x v="7"/>
    <s v="13 December 1945"/>
    <x v="2"/>
    <s v="SOC 13.12.45 (Air Britain Serials)"/>
    <x v="4"/>
    <x v="3"/>
    <x v="1"/>
    <x v="1"/>
    <x v="2"/>
    <x v="1"/>
    <m/>
    <n v="12"/>
    <x v="51"/>
    <x v="1"/>
    <n v="1"/>
    <x v="2"/>
    <x v="68"/>
    <x v="3"/>
  </r>
  <r>
    <n v="266"/>
    <s v="HJ776"/>
    <x v="6"/>
    <s v="605/464/60OTU/13OTU"/>
    <x v="0"/>
    <x v="7"/>
    <n v="14"/>
    <s v="December"/>
    <x v="7"/>
    <s v="14 December 1945"/>
    <x v="0"/>
    <s v="Served with 464 Sqn, under RAF control 9/43 to 3/7/44. Written off after crash landing Crew F/O Avery &amp;W/O Williams. (Brian Fillery's website) Coded J, was CatB after crash-landing at Thorney Island 5/6 July 44 (2nd TAF) Was UP-E on 605 Squadron (Ian Piper: http://www.605squadron.co.uk/Squadron_aircraft.htm) Swung on take-off and u/c collapsed Croft 14.12.45 (Air Britain Serials)"/>
    <x v="2"/>
    <x v="2"/>
    <x v="40"/>
    <x v="1"/>
    <x v="2"/>
    <x v="1"/>
    <m/>
    <n v="12"/>
    <x v="51"/>
    <x v="1"/>
    <n v="1"/>
    <x v="1"/>
    <x v="39"/>
    <x v="0"/>
  </r>
  <r>
    <n v="7356"/>
    <s v="HJ667"/>
    <x v="6"/>
    <s v="BOAC/RAF"/>
    <x v="0"/>
    <x v="1"/>
    <n v="14"/>
    <s v="December"/>
    <x v="7"/>
    <s v="14 December 1945"/>
    <x v="2"/>
    <s v="G-AGKO SOC 14.12.45 (Air Britain Serials)"/>
    <x v="4"/>
    <x v="3"/>
    <x v="1"/>
    <x v="1"/>
    <x v="2"/>
    <x v="1"/>
    <m/>
    <n v="12"/>
    <x v="51"/>
    <x v="1"/>
    <n v="1"/>
    <x v="2"/>
    <x v="216"/>
    <x v="0"/>
  </r>
  <r>
    <n v="3563"/>
    <s v="KB389"/>
    <x v="28"/>
    <m/>
    <x v="10"/>
    <x v="19"/>
    <n v="14"/>
    <s v="December"/>
    <x v="7"/>
    <s v="14 December 1945"/>
    <x v="2"/>
    <s v="SOC 14.12.45 (Air Britain Serials)"/>
    <x v="4"/>
    <x v="3"/>
    <x v="1"/>
    <x v="1"/>
    <x v="2"/>
    <x v="1"/>
    <m/>
    <n v="12"/>
    <x v="51"/>
    <x v="1"/>
    <n v="1"/>
    <x v="2"/>
    <x v="17"/>
    <x v="1"/>
  </r>
  <r>
    <n v="5851"/>
    <s v="TE666"/>
    <x v="12"/>
    <s v="5FU"/>
    <x v="1"/>
    <x v="1"/>
    <n v="16"/>
    <s v="December"/>
    <x v="7"/>
    <s v="16 December 1945"/>
    <x v="0"/>
    <s v="Engine cut crashed in forced landing Arafali Eritrea 16.12.45 (Air Britain Serials)"/>
    <x v="2"/>
    <x v="2"/>
    <x v="2"/>
    <x v="1"/>
    <x v="2"/>
    <x v="1"/>
    <m/>
    <n v="12"/>
    <x v="51"/>
    <x v="1"/>
    <n v="0"/>
    <x v="1"/>
    <x v="142"/>
    <x v="3"/>
  </r>
  <r>
    <n v="2633"/>
    <s v="PF433"/>
    <x v="20"/>
    <s v="692/571/98"/>
    <x v="0"/>
    <x v="8"/>
    <n v="17"/>
    <s v="December"/>
    <x v="7"/>
    <s v="17 December 1945"/>
    <x v="0"/>
    <s v="Swung on landing and u/c collapsed Melsbroek 17.12.45 (Air Britain Serials)"/>
    <x v="2"/>
    <x v="2"/>
    <x v="23"/>
    <x v="1"/>
    <x v="2"/>
    <x v="1"/>
    <m/>
    <n v="12"/>
    <x v="51"/>
    <x v="1"/>
    <n v="0"/>
    <x v="0"/>
    <x v="204"/>
    <x v="6"/>
  </r>
  <r>
    <n v="6468"/>
    <s v="TA500"/>
    <x v="12"/>
    <n v="211"/>
    <x v="3"/>
    <x v="16"/>
    <n v="17"/>
    <s v="December"/>
    <x v="7"/>
    <s v="17 December 1945"/>
    <x v="0"/>
    <s v="TA500 seriously damaged by fire, 17 December 1945. While engaged in a four aircraft formation flight, F/Sgt Kneebone detected fire in the cockpit and immediately broke away to make a very good landing with smoke issuing from the rear of the cockpit and the starboard side of the aircraft. The fire was extinguished but not before the aircraft suffered serious damage. On investigation, it was determined that some electrical wiring and fuses had been removed in an unauthorised modification, leaving the electrical circuits unprotected from overload. (http://users.cyberone.com.au/clardo/de_havilland_mosquito.html) Caught fire in air over Thailand 17.12.45 DBR and SOC on return (Air Britain Serials)"/>
    <x v="2"/>
    <x v="2"/>
    <x v="38"/>
    <x v="1"/>
    <x v="2"/>
    <x v="1"/>
    <m/>
    <n v="12"/>
    <x v="51"/>
    <x v="1"/>
    <n v="0"/>
    <x v="0"/>
    <x v="176"/>
    <x v="0"/>
  </r>
  <r>
    <n v="4880"/>
    <s v="RR315"/>
    <x v="10"/>
    <s v="BCIS"/>
    <x v="0"/>
    <x v="1"/>
    <n v="19"/>
    <s v="December"/>
    <x v="7"/>
    <s v="19 December 1945"/>
    <x v="0"/>
    <s v="Swung on landing and u/c collapsed Finningley 19.12.45 (Air Britain Serials)"/>
    <x v="2"/>
    <x v="2"/>
    <x v="23"/>
    <x v="1"/>
    <x v="2"/>
    <x v="1"/>
    <m/>
    <n v="12"/>
    <x v="51"/>
    <x v="1"/>
    <n v="1"/>
    <x v="1"/>
    <x v="217"/>
    <x v="2"/>
  </r>
  <r>
    <n v="1816"/>
    <s v="HK298"/>
    <x v="2"/>
    <s v="RAE/25/68/51OTU"/>
    <x v="0"/>
    <x v="7"/>
    <n v="19"/>
    <s v="December"/>
    <x v="7"/>
    <s v="19 December 1945"/>
    <x v="2"/>
    <s v="SOC 19.12.45 (Air Britain Serials)"/>
    <x v="4"/>
    <x v="3"/>
    <x v="1"/>
    <x v="1"/>
    <x v="2"/>
    <x v="1"/>
    <m/>
    <n v="12"/>
    <x v="51"/>
    <x v="1"/>
    <n v="1"/>
    <x v="1"/>
    <x v="110"/>
    <x v="2"/>
  </r>
  <r>
    <n v="2390"/>
    <s v="HX974"/>
    <x v="12"/>
    <s v="487/464/487"/>
    <x v="0"/>
    <x v="16"/>
    <n v="20"/>
    <s v="December"/>
    <x v="7"/>
    <s v="20 December 1945"/>
    <x v="2"/>
    <s v="EG-J ? P/O Fowler &amp; W/O Wilkins on Amiens raid. At around 02.40 on 9/10 July 1944, this aircraft (coded J) was hit by flak and lost an engine, causing it to force-land near Little Hampton. F/L R.D. Watt and F/S K.C. Dorman both OK. SOC 20.12.45 (Air Britain Serials)"/>
    <x v="4"/>
    <x v="3"/>
    <x v="1"/>
    <x v="1"/>
    <x v="2"/>
    <x v="1"/>
    <m/>
    <n v="12"/>
    <x v="51"/>
    <x v="1"/>
    <n v="1"/>
    <x v="0"/>
    <x v="47"/>
    <x v="0"/>
  </r>
  <r>
    <n v="7747"/>
    <s v="NS643"/>
    <x v="18"/>
    <n v="540"/>
    <x v="0"/>
    <x v="0"/>
    <n v="20"/>
    <s v="December"/>
    <x v="7"/>
    <s v="20 December 1945"/>
    <x v="2"/>
    <s v="To 5760M 20.12.45 (Air Britain Serials)"/>
    <x v="4"/>
    <x v="3"/>
    <x v="1"/>
    <x v="1"/>
    <x v="2"/>
    <x v="1"/>
    <m/>
    <n v="12"/>
    <x v="51"/>
    <x v="1"/>
    <n v="1"/>
    <x v="0"/>
    <x v="16"/>
    <x v="0"/>
  </r>
  <r>
    <n v="3246"/>
    <s v="DZ756"/>
    <x v="2"/>
    <s v="51OTU/60OTU/13OTU"/>
    <x v="0"/>
    <x v="7"/>
    <n v="24"/>
    <s v="December"/>
    <x v="7"/>
    <s v="24 December 1945"/>
    <x v="2"/>
    <s v="SOC 24.12.45 (Air Britain Serials)"/>
    <x v="4"/>
    <x v="3"/>
    <x v="1"/>
    <x v="1"/>
    <x v="2"/>
    <x v="1"/>
    <m/>
    <n v="12"/>
    <x v="51"/>
    <x v="1"/>
    <n v="1"/>
    <x v="1"/>
    <x v="39"/>
    <x v="0"/>
  </r>
  <r>
    <n v="642"/>
    <s v="DZ236"/>
    <x v="2"/>
    <s v="301FTU/1 OADU/23/60OTU/13OTU"/>
    <x v="0"/>
    <x v="7"/>
    <n v="27"/>
    <s v="December"/>
    <x v="7"/>
    <s v="27 December 1945"/>
    <x v="2"/>
    <s v="SOC 27.12.45 (Air Britain Serials)"/>
    <x v="4"/>
    <x v="3"/>
    <x v="1"/>
    <x v="1"/>
    <x v="2"/>
    <x v="1"/>
    <m/>
    <n v="12"/>
    <x v="51"/>
    <x v="1"/>
    <n v="1"/>
    <x v="1"/>
    <x v="39"/>
    <x v="0"/>
  </r>
  <r>
    <n v="1717"/>
    <s v="HR539"/>
    <x v="12"/>
    <s v="FE"/>
    <x v="3"/>
    <x v="16"/>
    <n v="27"/>
    <s v="December"/>
    <x v="7"/>
    <s v="27 December 1945"/>
    <x v="2"/>
    <s v="SOC 27.12.45 (Air Britain Serials)"/>
    <x v="4"/>
    <x v="3"/>
    <x v="1"/>
    <x v="1"/>
    <x v="2"/>
    <x v="1"/>
    <m/>
    <n v="12"/>
    <x v="51"/>
    <x v="1"/>
    <n v="1"/>
    <x v="2"/>
    <x v="91"/>
    <x v="3"/>
  </r>
  <r>
    <n v="5717"/>
    <s v="HR570"/>
    <x v="12"/>
    <n v="82"/>
    <x v="3"/>
    <x v="16"/>
    <n v="27"/>
    <s v="December"/>
    <x v="7"/>
    <s v="27 December 1945"/>
    <x v="2"/>
    <s v="SOC 27.12.45 (Air Britain Serials)"/>
    <x v="4"/>
    <x v="3"/>
    <x v="1"/>
    <x v="1"/>
    <x v="2"/>
    <x v="1"/>
    <m/>
    <n v="12"/>
    <x v="51"/>
    <x v="1"/>
    <n v="1"/>
    <x v="0"/>
    <x v="111"/>
    <x v="3"/>
  </r>
  <r>
    <n v="6533"/>
    <s v="HR606"/>
    <x v="12"/>
    <n v="110"/>
    <x v="3"/>
    <x v="16"/>
    <n v="27"/>
    <s v="December"/>
    <x v="7"/>
    <s v="27 December 1945"/>
    <x v="2"/>
    <s v="SOC 27.12.45 (Air Britain Serials)"/>
    <x v="4"/>
    <x v="3"/>
    <x v="1"/>
    <x v="1"/>
    <x v="2"/>
    <x v="1"/>
    <m/>
    <n v="12"/>
    <x v="51"/>
    <x v="1"/>
    <n v="1"/>
    <x v="0"/>
    <x v="143"/>
    <x v="3"/>
  </r>
  <r>
    <n v="6339"/>
    <s v="HR643"/>
    <x v="12"/>
    <n v="47"/>
    <x v="3"/>
    <x v="16"/>
    <n v="27"/>
    <s v="December"/>
    <x v="7"/>
    <s v="27 December 1945"/>
    <x v="2"/>
    <s v="SOC 27.12.45 (Air Britain Serials)"/>
    <x v="4"/>
    <x v="3"/>
    <x v="1"/>
    <x v="1"/>
    <x v="2"/>
    <x v="1"/>
    <m/>
    <n v="12"/>
    <x v="51"/>
    <x v="1"/>
    <n v="1"/>
    <x v="0"/>
    <x v="122"/>
    <x v="3"/>
  </r>
  <r>
    <n v="1723"/>
    <s v="HR649"/>
    <x v="12"/>
    <s v="FE"/>
    <x v="3"/>
    <x v="16"/>
    <n v="27"/>
    <s v="December"/>
    <x v="7"/>
    <s v="27 December 1945"/>
    <x v="2"/>
    <s v="SOC 27.12.45 (Air Britain Serials)"/>
    <x v="4"/>
    <x v="3"/>
    <x v="1"/>
    <x v="1"/>
    <x v="2"/>
    <x v="1"/>
    <m/>
    <n v="12"/>
    <x v="51"/>
    <x v="1"/>
    <n v="1"/>
    <x v="2"/>
    <x v="91"/>
    <x v="3"/>
  </r>
  <r>
    <n v="624"/>
    <s v="HX940"/>
    <x v="12"/>
    <s v="301FTU/23/89"/>
    <x v="10"/>
    <x v="19"/>
    <n v="27"/>
    <s v="December"/>
    <x v="7"/>
    <s v="27 December 1945"/>
    <x v="2"/>
    <s v="SOC 27.12.45 (Air Britain Serials)"/>
    <x v="4"/>
    <x v="3"/>
    <x v="1"/>
    <x v="1"/>
    <x v="2"/>
    <x v="1"/>
    <m/>
    <n v="12"/>
    <x v="51"/>
    <x v="1"/>
    <n v="1"/>
    <x v="0"/>
    <x v="168"/>
    <x v="0"/>
  </r>
  <r>
    <n v="6806"/>
    <s v="NS498"/>
    <x v="18"/>
    <n v="684"/>
    <x v="3"/>
    <x v="0"/>
    <n v="27"/>
    <s v="December"/>
    <x v="7"/>
    <s v="27 December 1945"/>
    <x v="2"/>
    <s v="SOC 27.12.45 (Air Britain Serials)"/>
    <x v="4"/>
    <x v="3"/>
    <x v="1"/>
    <x v="1"/>
    <x v="2"/>
    <x v="1"/>
    <m/>
    <n v="12"/>
    <x v="51"/>
    <x v="1"/>
    <n v="1"/>
    <x v="0"/>
    <x v="50"/>
    <x v="0"/>
  </r>
  <r>
    <n v="2254"/>
    <s v="RF714"/>
    <x v="12"/>
    <s v="1672CU"/>
    <x v="3"/>
    <x v="7"/>
    <n v="27"/>
    <s v="December"/>
    <x v="7"/>
    <s v="27 December 1945"/>
    <x v="2"/>
    <s v="SOC 27.12.45 (Air Britain Serials)"/>
    <x v="4"/>
    <x v="3"/>
    <x v="1"/>
    <x v="1"/>
    <x v="2"/>
    <x v="1"/>
    <m/>
    <n v="12"/>
    <x v="51"/>
    <x v="1"/>
    <n v="1"/>
    <x v="1"/>
    <x v="117"/>
    <x v="3"/>
  </r>
  <r>
    <n v="4580"/>
    <s v="HK430"/>
    <x v="17"/>
    <s v="410/409"/>
    <x v="0"/>
    <x v="2"/>
    <n v="28"/>
    <s v="December"/>
    <x v="7"/>
    <s v="28 December 1945"/>
    <x v="2"/>
    <s v="SOC 28.12.45 (Air Britain Serials)"/>
    <x v="4"/>
    <x v="3"/>
    <x v="1"/>
    <x v="1"/>
    <x v="2"/>
    <x v="1"/>
    <m/>
    <n v="12"/>
    <x v="51"/>
    <x v="1"/>
    <n v="1"/>
    <x v="0"/>
    <x v="95"/>
    <x v="2"/>
  </r>
  <r>
    <n v="3506"/>
    <s v="TE907"/>
    <x v="12"/>
    <s v="CRD"/>
    <x v="10"/>
    <x v="19"/>
    <n v="28"/>
    <s v="December"/>
    <x v="7"/>
    <s v="28 December 1945"/>
    <x v="2"/>
    <s v="SOC 28.12.45 (Air Britain Serials)"/>
    <x v="4"/>
    <x v="3"/>
    <x v="1"/>
    <x v="1"/>
    <x v="2"/>
    <x v="1"/>
    <m/>
    <n v="12"/>
    <x v="51"/>
    <x v="1"/>
    <n v="0"/>
    <x v="1"/>
    <x v="197"/>
    <x v="3"/>
  </r>
  <r>
    <n v="1141"/>
    <s v="HK249"/>
    <x v="2"/>
    <s v="456/51OTU"/>
    <x v="0"/>
    <x v="7"/>
    <n v="31"/>
    <s v="December"/>
    <x v="7"/>
    <s v="31 December 1945"/>
    <x v="2"/>
    <s v="Served with 456 Sqn 29/01/44 to 12/44, coded RX-B under RAF control. Returned to RAF. (Brian Fillery's website) SOC 31.12.45 (Air Britain Serials)"/>
    <x v="4"/>
    <x v="3"/>
    <x v="1"/>
    <x v="1"/>
    <x v="2"/>
    <x v="1"/>
    <m/>
    <n v="12"/>
    <x v="51"/>
    <x v="1"/>
    <n v="1"/>
    <x v="1"/>
    <x v="110"/>
    <x v="2"/>
  </r>
  <r>
    <n v="494"/>
    <s v="HK283"/>
    <x v="2"/>
    <s v="25/125/51OTU"/>
    <x v="0"/>
    <x v="7"/>
    <n v="31"/>
    <s v="December"/>
    <x v="7"/>
    <s v="31 December 1945"/>
    <x v="2"/>
    <s v="SOC 31.12.45 (Air Britain Serials)"/>
    <x v="4"/>
    <x v="3"/>
    <x v="1"/>
    <x v="1"/>
    <x v="2"/>
    <x v="1"/>
    <m/>
    <n v="12"/>
    <x v="51"/>
    <x v="1"/>
    <n v="1"/>
    <x v="1"/>
    <x v="110"/>
    <x v="2"/>
  </r>
  <r>
    <n v="549"/>
    <s v="KB368"/>
    <x v="13"/>
    <s v="1655MTU/16OTU"/>
    <x v="0"/>
    <x v="7"/>
    <n v="31"/>
    <s v="December"/>
    <x v="7"/>
    <s v="31 December 1945"/>
    <x v="2"/>
    <s v="SOC 31.12.45 (Air Britain Serials)"/>
    <x v="4"/>
    <x v="3"/>
    <x v="1"/>
    <x v="1"/>
    <x v="2"/>
    <x v="1"/>
    <m/>
    <n v="12"/>
    <x v="51"/>
    <x v="1"/>
    <n v="1"/>
    <x v="1"/>
    <x v="140"/>
    <x v="1"/>
  </r>
  <r>
    <n v="4693"/>
    <s v="KB170"/>
    <x v="13"/>
    <m/>
    <x v="2"/>
    <x v="8"/>
    <m/>
    <m/>
    <x v="7"/>
    <s v="  1945"/>
    <x v="2"/>
    <s v="RCAF Accident Yarmouth NS .45"/>
    <x v="2"/>
    <x v="2"/>
    <x v="32"/>
    <x v="1"/>
    <x v="2"/>
    <x v="1"/>
    <m/>
    <m/>
    <x v="39"/>
    <x v="1"/>
    <n v="1"/>
    <x v="1"/>
    <x v="17"/>
    <x v="1"/>
  </r>
  <r>
    <n v="4694"/>
    <s v="KB246"/>
    <x v="13"/>
    <m/>
    <x v="2"/>
    <x v="8"/>
    <m/>
    <m/>
    <x v="7"/>
    <s v="  1945"/>
    <x v="2"/>
    <s v="RCAF Accident Houlton Maine .45"/>
    <x v="2"/>
    <x v="2"/>
    <x v="32"/>
    <x v="1"/>
    <x v="2"/>
    <x v="1"/>
    <m/>
    <m/>
    <x v="39"/>
    <x v="1"/>
    <n v="1"/>
    <x v="1"/>
    <x v="17"/>
    <x v="1"/>
  </r>
  <r>
    <n v="4698"/>
    <s v="KB292"/>
    <x v="13"/>
    <m/>
    <x v="2"/>
    <x v="8"/>
    <m/>
    <m/>
    <x v="7"/>
    <s v="  1945"/>
    <x v="2"/>
    <s v="RCAF Accident Debert NS .45"/>
    <x v="2"/>
    <x v="2"/>
    <x v="32"/>
    <x v="1"/>
    <x v="2"/>
    <x v="1"/>
    <m/>
    <m/>
    <x v="39"/>
    <x v="1"/>
    <n v="1"/>
    <x v="1"/>
    <x v="17"/>
    <x v="1"/>
  </r>
  <r>
    <n v="4156"/>
    <s v="HP981"/>
    <x v="12"/>
    <n v="235"/>
    <x v="11"/>
    <x v="19"/>
    <n v="0"/>
    <s v="January"/>
    <x v="8"/>
    <s v="1946"/>
    <x v="2"/>
    <s v="Sold to Turkey .46"/>
    <x v="5"/>
    <x v="3"/>
    <x v="1"/>
    <x v="1"/>
    <x v="2"/>
    <x v="1"/>
    <m/>
    <m/>
    <x v="52"/>
    <x v="1"/>
    <n v="1"/>
    <x v="0"/>
    <x v="97"/>
    <x v="3"/>
  </r>
  <r>
    <n v="5532"/>
    <s v="KA141"/>
    <x v="37"/>
    <s v="3FP"/>
    <x v="10"/>
    <x v="19"/>
    <n v="1"/>
    <s v="January"/>
    <x v="9"/>
    <s v="1 January 1946"/>
    <x v="0"/>
    <s v="Swung on take-off and u/c leg broke off Shawbury 1.1.46 (Air Britain Serials) 01.01.46 3 FP. KA141 Swung violently on take-off from Shawbury aerodrome and suffered undercarriage collapse. Crew unhurt. (Mosquito Crash Log)"/>
    <x v="2"/>
    <x v="2"/>
    <x v="33"/>
    <x v="1"/>
    <x v="2"/>
    <x v="1"/>
    <m/>
    <n v="1"/>
    <x v="53"/>
    <x v="1"/>
    <n v="0"/>
    <x v="1"/>
    <x v="202"/>
    <x v="1"/>
  </r>
  <r>
    <n v="4954"/>
    <s v="LR255"/>
    <x v="12"/>
    <s v="301FTU/60 SAAF"/>
    <x v="1"/>
    <x v="0"/>
    <n v="1"/>
    <s v="January"/>
    <x v="9"/>
    <s v="1 January 1946"/>
    <x v="2"/>
    <s v="SOC 1.1.46 (Air Britain Serials)"/>
    <x v="4"/>
    <x v="3"/>
    <x v="1"/>
    <x v="1"/>
    <x v="2"/>
    <x v="1"/>
    <m/>
    <n v="1"/>
    <x v="53"/>
    <x v="1"/>
    <n v="1"/>
    <x v="0"/>
    <x v="34"/>
    <x v="0"/>
  </r>
  <r>
    <n v="1705"/>
    <s v="MM303"/>
    <x v="18"/>
    <s v="4/140"/>
    <x v="0"/>
    <x v="0"/>
    <n v="1"/>
    <s v="January"/>
    <x v="9"/>
    <s v="1 January 1946"/>
    <x v="2"/>
    <s v="MH - Can find no trace in 140 Sqn and 34 Wing narratives of this aircraft having been intercepted by a jet as follows: &quot;May have been intercepted by a jet fighter between Mannheim and Karlsruhe and badly shot up on 19 November 1944, however F/L Stuart S McKay brought the badly-damaged aircraft home (The Me262 Combat Diary)&quot; ( To 5761M 1.1.46 (Air Britain Serials)"/>
    <x v="4"/>
    <x v="3"/>
    <x v="1"/>
    <x v="1"/>
    <x v="2"/>
    <x v="1"/>
    <m/>
    <n v="1"/>
    <x v="53"/>
    <x v="1"/>
    <n v="1"/>
    <x v="0"/>
    <x v="56"/>
    <x v="0"/>
  </r>
  <r>
    <n v="2540"/>
    <s v="KB414"/>
    <x v="28"/>
    <s v="RN"/>
    <x v="0"/>
    <x v="18"/>
    <n v="7"/>
    <s v="January"/>
    <x v="9"/>
    <s v="7 January 1946"/>
    <x v="2"/>
    <s v="To RN 7.1.46 (Air Britain Serials)"/>
    <x v="5"/>
    <x v="3"/>
    <x v="1"/>
    <x v="1"/>
    <x v="2"/>
    <x v="1"/>
    <m/>
    <n v="1"/>
    <x v="53"/>
    <x v="1"/>
    <n v="1"/>
    <x v="2"/>
    <x v="64"/>
    <x v="1"/>
  </r>
  <r>
    <n v="946"/>
    <s v="RF970"/>
    <x v="18"/>
    <s v="540/8OTU"/>
    <x v="0"/>
    <x v="7"/>
    <n v="10"/>
    <s v="January"/>
    <x v="9"/>
    <s v="10 January 1946"/>
    <x v="0"/>
    <s v="Dived into ground 1m E of Billinghey Lincs. 10.1.46 believed control lost at high altitude and broke up (Air Britain Serials) 10.01.46 8 OTU. RF970 Out of control at high altitude and dived into ground one mile east of Billinghay, Lincs, killing crew. Aircraft broke up due to stresses imposed. (Mosquito Crash Log)"/>
    <x v="2"/>
    <x v="2"/>
    <x v="35"/>
    <x v="1"/>
    <x v="2"/>
    <x v="1"/>
    <m/>
    <n v="1"/>
    <x v="53"/>
    <x v="1"/>
    <n v="1"/>
    <x v="1"/>
    <x v="37"/>
    <x v="0"/>
  </r>
  <r>
    <n v="1014"/>
    <s v="NT544"/>
    <x v="25"/>
    <s v="406/54OTU"/>
    <x v="0"/>
    <x v="7"/>
    <n v="10"/>
    <s v="January"/>
    <x v="9"/>
    <s v="10 January 1946"/>
    <x v="1"/>
    <s v="Mosquito NF 30 NT544, of 54 OTU based at East Moor, was on a night cross-country ... Both crew were killed instantly in the crash, although apparently they … (defunct website) Thomas Abel Roskilly Flight Lieutenant Pilot Killed, Sidney Arthur Whiting Flight Sergeant Navigator Killed DeHavilland Mosquito N.F. Mk.XXX NT544 of 54 OTU crashed near Keld in Swaledale in North Yorkshire on the 10th January 1946 while the aircraft was on a training flight from RAF Leeming. (http://www.peakdistrictaircrashes.co.uk/awaynt544.htm) From `Final Landings`_x000a__x000a_10 JAN 46._x000a__x000a_MOSQUITO NF30 NT544 54 OTU. Nr RICHMOND,YORKS._x000a__x000a_Flew into high ground whilst low flying._x000a__x000a_F/LT THOMAS ABEL ROSKILLY. Aged 23. (K)_x000a_SGT ARTHUR WHITING. Aged 22. (K)_x000a_(RAF Commands Forum) Roskilly and Whiting were killed when their Mosquito flew into high ground to the west of Keld at the top end of Swaledale, Yorkshire. The &quot;Richmond&quot; quote by a previous posting given is many miles from the actual crash site. www.allenby.info\aircraft\nt544.html_x000a__x000a_Roskilly is buried in the War Graves section at Stonefall Cemetery, Harrogate._x000a_(same)_x000a__x000a_if you go here :_x000a_http://web.ukonline.co.uk/lait/site/Mosquito%20NT544.htm _x000a_there is a report by Nick Wotherspoon on this and on Alan`s site is a report &amp; pic of our visit at: http://www.peakdistrictaircrashes.co.uk/ in the Yorkshire section. Flew into high ground on night navex 2m W of Aygil Yorks. 10.1.46 (Air Britain Serials) 10.01.46 54 OTU. NT544 Aircraft was in low flight when it crashed into ground at 1900 feet two miles west of Aygil, Yorks., killing crew. (Mosquito Crash Log)_x000a__x000a_Name: Aircraft crash site, Mosquito, Serial number NT544, Near Aygill _x000a_NY SMR Number: MNY30879 _x000a_Type of record: Monument _x000a_Last edited: 05/05/2010 14:59:05 _x000a__x000a_Protected Status_x000a_Protected Military Remains: Aircraft crash site, Mosquito, Serial number NT544, Near Aygill_x000a_Grid Reference: NY 83 00 _x000a_Parish: 1006 Muker; Richmondshire; YDNP _x000a__x000a_Monument Type(s):_x000a_AIRCRAFT CRASH SITE (10/01/1946 Modern - 1946 AD) _x000a_MOSQUITO (10/01/1946 Modern - 1946 AD) _x000a_Other References/Statuses_x000a_Full description_x000a_On the 10th January 1946 a Mosquito, Serial number NT544, flew into high ground on Angram Common, west of Aygill. This was whilst on a night navigation exercise. Both of the crew bailed at the last second, but were too low and were sadly killed. (1,2)_x000a__x000a_Sources and further reading_x000a_--- SNY15601 - Gazetteer: NYCC. 2009. Aircraft Crash Sites North Yorkshire.  _x000a_&lt;1&gt; SNY12705 - Gazetteer: Yorkshire Air Museum. Post 1993?. List of Aircraft Crash Sites. Jefferson, G ?. Reference number 1431 _x000a_&lt;2&gt; SNY12740 - Gazetteer: Yorkshire Dales National Park Authority. 2009. Aircraft crash sites extracted from the Yorkshire Dales National Park Authority HER.  _x000a_(http://www.heritagegateway.org.uk/Gateway/Results_Single.aspx?uid=MNY30879&amp;resourceID=1009)"/>
    <x v="2"/>
    <x v="2"/>
    <x v="41"/>
    <x v="1"/>
    <x v="2"/>
    <x v="1"/>
    <m/>
    <n v="1"/>
    <x v="53"/>
    <x v="1"/>
    <n v="1"/>
    <x v="1"/>
    <x v="115"/>
    <x v="2"/>
  </r>
  <r>
    <n v="3219"/>
    <s v="HK244"/>
    <x v="2"/>
    <s v="25/125/54OTU"/>
    <x v="0"/>
    <x v="7"/>
    <n v="10"/>
    <s v="January"/>
    <x v="9"/>
    <s v="10 January 1946"/>
    <x v="2"/>
    <s v="SOC 10.1.46 (Air Britain Serials)"/>
    <x v="4"/>
    <x v="3"/>
    <x v="1"/>
    <x v="1"/>
    <x v="2"/>
    <x v="1"/>
    <m/>
    <n v="1"/>
    <x v="53"/>
    <x v="1"/>
    <n v="1"/>
    <x v="1"/>
    <x v="115"/>
    <x v="2"/>
  </r>
  <r>
    <n v="4275"/>
    <s v="HR391"/>
    <x v="12"/>
    <s v="1FU/47"/>
    <x v="3"/>
    <x v="16"/>
    <n v="10"/>
    <s v="January"/>
    <x v="9"/>
    <s v="10 January 1946"/>
    <x v="2"/>
    <s v="SOC 10.1.46 (Air Britain Serials)"/>
    <x v="4"/>
    <x v="3"/>
    <x v="1"/>
    <x v="1"/>
    <x v="2"/>
    <x v="1"/>
    <m/>
    <n v="1"/>
    <x v="53"/>
    <x v="1"/>
    <n v="1"/>
    <x v="0"/>
    <x v="122"/>
    <x v="3"/>
  </r>
  <r>
    <n v="6081"/>
    <s v="HR627"/>
    <x v="12"/>
    <n v="45"/>
    <x v="3"/>
    <x v="16"/>
    <n v="10"/>
    <s v="January"/>
    <x v="9"/>
    <s v="10 January 1946"/>
    <x v="2"/>
    <s v="SOC 10.1.46 (Air Britain Serials)"/>
    <x v="4"/>
    <x v="3"/>
    <x v="1"/>
    <x v="1"/>
    <x v="2"/>
    <x v="1"/>
    <m/>
    <n v="1"/>
    <x v="53"/>
    <x v="1"/>
    <n v="1"/>
    <x v="0"/>
    <x v="86"/>
    <x v="3"/>
  </r>
  <r>
    <n v="1725"/>
    <s v="HR639"/>
    <x v="12"/>
    <s v="FE"/>
    <x v="3"/>
    <x v="16"/>
    <n v="10"/>
    <s v="January"/>
    <x v="9"/>
    <s v="10 January 1946"/>
    <x v="2"/>
    <s v="SOC 10.1.46 (Air Britain Serials)"/>
    <x v="4"/>
    <x v="3"/>
    <x v="1"/>
    <x v="1"/>
    <x v="2"/>
    <x v="1"/>
    <m/>
    <n v="1"/>
    <x v="53"/>
    <x v="1"/>
    <n v="1"/>
    <x v="2"/>
    <x v="91"/>
    <x v="3"/>
  </r>
  <r>
    <n v="4980"/>
    <s v="HX815"/>
    <x v="12"/>
    <s v="301FTU/ME/23"/>
    <x v="1"/>
    <x v="5"/>
    <n v="10"/>
    <s v="January"/>
    <x v="9"/>
    <s v="10 January 1946"/>
    <x v="2"/>
    <s v="SOC 10.1.46 (Air Britain Serials) Appears in 23 Sqn ORB in early March '44 as YP-O."/>
    <x v="4"/>
    <x v="3"/>
    <x v="1"/>
    <x v="1"/>
    <x v="2"/>
    <x v="1"/>
    <m/>
    <n v="1"/>
    <x v="53"/>
    <x v="1"/>
    <n v="1"/>
    <x v="2"/>
    <x v="108"/>
    <x v="0"/>
  </r>
  <r>
    <n v="7239"/>
    <s v="HX820"/>
    <x v="12"/>
    <s v="301FTU/23/FE"/>
    <x v="3"/>
    <x v="19"/>
    <n v="10"/>
    <s v="January"/>
    <x v="9"/>
    <d v="1946-01-10T00:00:00"/>
    <x v="2"/>
    <s v=" SOC 10.1.46 (Air Britain Serials) MH believes HX820 was transferred off 23 Squadron at the end of March 1944. It had been YP-L, W/C &quot;Sticky&quot; Murphy's regular aircraft. The ORB has Murphy flying HX820 L on 27/28 March 1944, when it returned to base early after engine trouble. Then, on 1/2 April 1944 W/C Murphy was flying HP920, a new aircraft, also YP-L, therefore HX820 seems to have been transferred off. It was a veteran aircraft by this time, with 85 operational hours to its credit.As Air Britain lists it as having gone to the Far East (MH - 27 Squadron?), so its final fate is likely to have been in India. (MH - All of the following should, in the view of MH, relate to HJ738, NOT to HX820. 16/17 August 1943. Up 00.20 for a ground strafe of the Taranto area. Called that they were returning on one engine. At 04.00 the Mosquito overshot at Cassibilo, crashed and was burnt out. The Navigator, Sgt. L. Sabine, was killed instantly, the pilot Sgt. J.T. Farrelly died shortly afterwards (Squadron ORB)  ORB shows HX820 as 'L' on October 10, 1943!, HX804 as P and HX802 as S!)"/>
    <x v="4"/>
    <x v="3"/>
    <x v="1"/>
    <x v="1"/>
    <x v="2"/>
    <x v="1"/>
    <m/>
    <n v="1"/>
    <x v="21"/>
    <x v="1"/>
    <n v="1"/>
    <x v="2"/>
    <x v="91"/>
    <x v="0"/>
  </r>
  <r>
    <n v="2549"/>
    <s v="KB532"/>
    <x v="28"/>
    <s v="RN"/>
    <x v="0"/>
    <x v="18"/>
    <n v="10"/>
    <s v="January"/>
    <x v="9"/>
    <s v="10 January 1946"/>
    <x v="2"/>
    <s v="To RN 10.1.46 (Air Britain Serials)"/>
    <x v="5"/>
    <x v="3"/>
    <x v="1"/>
    <x v="1"/>
    <x v="2"/>
    <x v="1"/>
    <m/>
    <n v="1"/>
    <x v="53"/>
    <x v="1"/>
    <n v="1"/>
    <x v="2"/>
    <x v="64"/>
    <x v="1"/>
  </r>
  <r>
    <n v="7157"/>
    <s v="RG158"/>
    <x v="18"/>
    <n v="540"/>
    <x v="0"/>
    <x v="0"/>
    <n v="13"/>
    <s v="January"/>
    <x v="9"/>
    <s v="13 January 1946"/>
    <x v="2"/>
    <s v="SS 13.1.46 (Air Britain Serials)"/>
    <x v="4"/>
    <x v="3"/>
    <x v="1"/>
    <x v="1"/>
    <x v="2"/>
    <x v="1"/>
    <m/>
    <n v="1"/>
    <x v="53"/>
    <x v="1"/>
    <n v="1"/>
    <x v="0"/>
    <x v="16"/>
    <x v="0"/>
  </r>
  <r>
    <n v="6036"/>
    <s v="NT303"/>
    <x v="25"/>
    <n v="307"/>
    <x v="0"/>
    <x v="16"/>
    <n v="14"/>
    <s v="January"/>
    <x v="9"/>
    <s v="14 January 1946"/>
    <x v="0"/>
    <s v="14-Jan-46. Mosquito NF30 NT303. F/Sgt M. Mróz KAS / F/Sgt R. Skubik KAS. Crashed during a training over Horsham airfield flight when one of the engines caught fire. (http://www.geocities.com/Mohikanie/307/307_losses.html) Engine caught fire undershot landing Horsham St.Faith 14.1.46 DBF (Air Britain Serials) 14.01.46 307 Sqn. NT303 Crashed 100 yards short of runway at Horsham St. Faith aerodrome when trying to make single-engined emergency landing, killing crew. (Mosquito Crash Log)"/>
    <x v="2"/>
    <x v="2"/>
    <x v="7"/>
    <x v="1"/>
    <x v="2"/>
    <x v="1"/>
    <m/>
    <n v="1"/>
    <x v="53"/>
    <x v="1"/>
    <n v="1"/>
    <x v="0"/>
    <x v="21"/>
    <x v="2"/>
  </r>
  <r>
    <n v="3624"/>
    <s v="TE654"/>
    <x v="12"/>
    <s v="1FU"/>
    <x v="10"/>
    <x v="19"/>
    <n v="15"/>
    <s v="January"/>
    <x v="9"/>
    <s v="15 January 1946"/>
    <x v="0"/>
    <s v="Crashed 28m SSW of Toulon presumed due to icing on ferry flight 15.1.46 (Air Britain Serials)"/>
    <x v="2"/>
    <x v="2"/>
    <x v="55"/>
    <x v="1"/>
    <x v="2"/>
    <x v="1"/>
    <m/>
    <n v="1"/>
    <x v="53"/>
    <x v="1"/>
    <n v="0"/>
    <x v="1"/>
    <x v="123"/>
    <x v="3"/>
  </r>
  <r>
    <n v="407"/>
    <s v="HK109"/>
    <x v="2"/>
    <s v="85/307/Horsham St.Faith/1422 Flt/307"/>
    <x v="0"/>
    <x v="2"/>
    <n v="15"/>
    <s v="January"/>
    <x v="9"/>
    <s v="15 January 1946"/>
    <x v="2"/>
    <s v="SOC 15.1.46 (Air Britain Serials)"/>
    <x v="4"/>
    <x v="3"/>
    <x v="1"/>
    <x v="1"/>
    <x v="2"/>
    <x v="1"/>
    <m/>
    <n v="1"/>
    <x v="53"/>
    <x v="1"/>
    <n v="1"/>
    <x v="0"/>
    <x v="21"/>
    <x v="2"/>
  </r>
  <r>
    <n v="2396"/>
    <s v="HK193"/>
    <x v="2"/>
    <s v="151/604/307"/>
    <x v="0"/>
    <x v="2"/>
    <n v="15"/>
    <s v="January"/>
    <x v="9"/>
    <s v="15 January 1946"/>
    <x v="2"/>
    <s v="SOC 15.1.46 (Air Britain Serials)"/>
    <x v="4"/>
    <x v="3"/>
    <x v="1"/>
    <x v="1"/>
    <x v="2"/>
    <x v="1"/>
    <m/>
    <n v="1"/>
    <x v="53"/>
    <x v="1"/>
    <n v="1"/>
    <x v="0"/>
    <x v="21"/>
    <x v="2"/>
  </r>
  <r>
    <n v="819"/>
    <s v="LR497"/>
    <x v="11"/>
    <s v="109/105/627/109/Woodhall Spa"/>
    <x v="0"/>
    <x v="8"/>
    <n v="15"/>
    <s v="January"/>
    <x v="9"/>
    <s v="15 January 1946"/>
    <x v="2"/>
    <s v="SOC 15.1.46 (Air Britain Serials)"/>
    <x v="4"/>
    <x v="3"/>
    <x v="1"/>
    <x v="1"/>
    <x v="2"/>
    <x v="1"/>
    <m/>
    <n v="1"/>
    <x v="53"/>
    <x v="1"/>
    <n v="1"/>
    <x v="1"/>
    <x v="218"/>
    <x v="0"/>
  </r>
  <r>
    <n v="9"/>
    <s v="MM229"/>
    <x v="14"/>
    <s v="DH/105/1409 Flt/627/1317 Flt/627/109"/>
    <x v="0"/>
    <x v="0"/>
    <n v="15"/>
    <s v="January"/>
    <x v="9"/>
    <s v="15 January 1946"/>
    <x v="2"/>
    <s v="Installation trials 105,109,627Sqn SOC 15.1.46 (Air Britain Serials)"/>
    <x v="4"/>
    <x v="3"/>
    <x v="1"/>
    <x v="1"/>
    <x v="2"/>
    <x v="1"/>
    <m/>
    <n v="1"/>
    <x v="53"/>
    <x v="1"/>
    <n v="1"/>
    <x v="0"/>
    <x v="18"/>
    <x v="0"/>
  </r>
  <r>
    <n v="3774"/>
    <s v="KB677"/>
    <x v="28"/>
    <n v="162"/>
    <x v="0"/>
    <x v="8"/>
    <n v="17"/>
    <s v="January"/>
    <x v="9"/>
    <s v="17 January 1946"/>
    <x v="0"/>
    <s v="Tyre burst on take-off and u/c collapsed Ciampino 17.1.46 (Air Britain Serials)"/>
    <x v="2"/>
    <x v="2"/>
    <x v="120"/>
    <x v="1"/>
    <x v="2"/>
    <x v="1"/>
    <m/>
    <n v="1"/>
    <x v="53"/>
    <x v="1"/>
    <n v="0"/>
    <x v="0"/>
    <x v="134"/>
    <x v="1"/>
  </r>
  <r>
    <n v="3675"/>
    <s v="TA593"/>
    <x v="12"/>
    <n v="14"/>
    <x v="0"/>
    <x v="16"/>
    <n v="17"/>
    <s v="January"/>
    <x v="9"/>
    <s v="17 January 1946"/>
    <x v="0"/>
    <s v="Ran out of fuel and crashed in forced landing nr St.Pol 17.1.46 (Air Britain Serials)"/>
    <x v="2"/>
    <x v="2"/>
    <x v="61"/>
    <x v="1"/>
    <x v="2"/>
    <x v="1"/>
    <m/>
    <n v="1"/>
    <x v="53"/>
    <x v="1"/>
    <n v="0"/>
    <x v="0"/>
    <x v="215"/>
    <x v="0"/>
  </r>
  <r>
    <n v="2524"/>
    <s v="PF495"/>
    <x v="20"/>
    <s v="139/608/16OTU"/>
    <x v="0"/>
    <x v="7"/>
    <n v="18"/>
    <s v="January"/>
    <x v="9"/>
    <s v="18 January 1946"/>
    <x v="0"/>
    <s v="Swung on landing and u/c collapsed Upper Heyford 18.1.46 DBR (Air Britain Serials)"/>
    <x v="2"/>
    <x v="2"/>
    <x v="23"/>
    <x v="1"/>
    <x v="2"/>
    <x v="1"/>
    <m/>
    <n v="1"/>
    <x v="53"/>
    <x v="1"/>
    <n v="0"/>
    <x v="1"/>
    <x v="140"/>
    <x v="6"/>
  </r>
  <r>
    <n v="4330"/>
    <s v="RS638"/>
    <x v="12"/>
    <s v="605/4"/>
    <x v="0"/>
    <x v="16"/>
    <n v="18"/>
    <s v="January"/>
    <x v="9"/>
    <s v="18 January 1946"/>
    <x v="0"/>
    <s v="Engine cut after take-off crashlanded Gutersloh 18.1.46 DBF (Air Britain Serials)"/>
    <x v="2"/>
    <x v="2"/>
    <x v="2"/>
    <x v="1"/>
    <x v="2"/>
    <x v="1"/>
    <m/>
    <n v="1"/>
    <x v="53"/>
    <x v="1"/>
    <n v="0"/>
    <x v="0"/>
    <x v="82"/>
    <x v="7"/>
  </r>
  <r>
    <n v="3169"/>
    <s v="DZ641"/>
    <x v="4"/>
    <s v="692/627/109"/>
    <x v="0"/>
    <x v="8"/>
    <n v="19"/>
    <s v="January"/>
    <x v="9"/>
    <s v="19 January 1946"/>
    <x v="2"/>
    <s v="AZ-C on 627 Squadron (http://www.627squadron.co.uk/album.html) The 617 Squadron ORB lists this as C, for example on 22 June 1944, Shannon/Sumpter. SOC 19.1.46 (Air Britain Serials)"/>
    <x v="4"/>
    <x v="3"/>
    <x v="1"/>
    <x v="1"/>
    <x v="2"/>
    <x v="1"/>
    <m/>
    <n v="1"/>
    <x v="53"/>
    <x v="1"/>
    <n v="1"/>
    <x v="0"/>
    <x v="18"/>
    <x v="0"/>
  </r>
  <r>
    <n v="20"/>
    <s v="DZ461"/>
    <x v="4"/>
    <s v="105/139/Mkrs/139/692/1655MTU/627/109"/>
    <x v="0"/>
    <x v="8"/>
    <n v="23"/>
    <s v="January"/>
    <x v="9"/>
    <s v="23 January 1946"/>
    <x v="2"/>
    <s v="Likely AZ-U on 627 Squadron, to judge by a picture on http://www.627squadron.co.uk/album.html SOC 23.1.46 (Air Britain Serials)"/>
    <x v="4"/>
    <x v="3"/>
    <x v="1"/>
    <x v="1"/>
    <x v="2"/>
    <x v="1"/>
    <m/>
    <n v="1"/>
    <x v="53"/>
    <x v="1"/>
    <n v="1"/>
    <x v="0"/>
    <x v="18"/>
    <x v="0"/>
  </r>
  <r>
    <n v="2442"/>
    <s v="DZ715"/>
    <x v="2"/>
    <s v="605/60OTU/13OTU"/>
    <x v="0"/>
    <x v="7"/>
    <n v="24"/>
    <s v="January"/>
    <x v="9"/>
    <s v="24 January 1946"/>
    <x v="2"/>
    <s v="SOC 24.1.46 (Air Britain Serials)"/>
    <x v="4"/>
    <x v="3"/>
    <x v="1"/>
    <x v="1"/>
    <x v="2"/>
    <x v="1"/>
    <m/>
    <n v="1"/>
    <x v="53"/>
    <x v="1"/>
    <n v="1"/>
    <x v="1"/>
    <x v="39"/>
    <x v="0"/>
  </r>
  <r>
    <n v="7376"/>
    <s v="TA502"/>
    <x v="12"/>
    <s v="13OTU"/>
    <x v="0"/>
    <x v="7"/>
    <n v="25"/>
    <s v="January"/>
    <x v="9"/>
    <s v="25 January 1946"/>
    <x v="0"/>
    <s v="Flew into high ground in cloud Shildon Co.Durham 25.1.46 (Air Britain Serials) 25.01.46 13 OTU. TA502 Crashed into high ground at Shildon, near Bishop Auckland, Durham, while descending through cloud to locate position, killing crew. (Mosquito Crash Log)"/>
    <x v="2"/>
    <x v="2"/>
    <x v="26"/>
    <x v="1"/>
    <x v="2"/>
    <x v="1"/>
    <m/>
    <n v="1"/>
    <x v="53"/>
    <x v="1"/>
    <n v="0"/>
    <x v="1"/>
    <x v="39"/>
    <x v="0"/>
  </r>
  <r>
    <n v="4975"/>
    <s v="NS726"/>
    <x v="18"/>
    <m/>
    <x v="7"/>
    <x v="0"/>
    <n v="26"/>
    <s v="January"/>
    <x v="9"/>
    <s v="26 January 1946"/>
    <x v="0"/>
    <s v="01.1946 87 crashed on take off at Balikpapan airfield, Kalimantan/Borneo island (MIAS). To RAAF as A52-609 To RAAF 27.12.44 as A52-609 87 Sqn Crashed on takeoff Balikpapan 26.01.46 (Air Britain Serials)"/>
    <x v="2"/>
    <x v="2"/>
    <x v="18"/>
    <x v="1"/>
    <x v="2"/>
    <x v="1"/>
    <m/>
    <n v="1"/>
    <x v="53"/>
    <x v="1"/>
    <n v="1"/>
    <x v="2"/>
    <x v="17"/>
    <x v="0"/>
  </r>
  <r>
    <n v="39"/>
    <s v="MM121"/>
    <x v="20"/>
    <s v="105/571/109"/>
    <x v="0"/>
    <x v="8"/>
    <n v="28"/>
    <s v="January"/>
    <x v="9"/>
    <s v="28 January 1946"/>
    <x v="0"/>
    <s v="Abandoned short of fuel in bad weather over Lincolnshire 28.1.46 (Air Britain Serials) 28.01.46 109 Sqn. MM121 Due to bad weather and approaching darkness aircraft became lost, fuel state was very low, so climbed to 8,000 feet and pilot baled out but navigator was killed when aircraft crashed in Lincolnshire. (Mosquito Crash Log)"/>
    <x v="2"/>
    <x v="2"/>
    <x v="55"/>
    <x v="1"/>
    <x v="2"/>
    <x v="1"/>
    <m/>
    <n v="1"/>
    <x v="53"/>
    <x v="1"/>
    <n v="1"/>
    <x v="0"/>
    <x v="18"/>
    <x v="0"/>
  </r>
  <r>
    <n v="4017"/>
    <s v="NT241"/>
    <x v="25"/>
    <s v="456/54OTU"/>
    <x v="10"/>
    <x v="7"/>
    <n v="29"/>
    <s v="January"/>
    <x v="9"/>
    <s v="29 January 1946"/>
    <x v="0"/>
    <s v="Served with 456 Sqn as RX-W under RAF control 12/44 to 15/06/45 as Sqn disbanded. Back to RAF. (Brian Fillery's website) The aircraft had to make a landing on one engine after the other had failed, the aircraft ran out of runway and it overturned and burnt out, killing the navigator. The crew were: Pilot - P/O A R Turner - survived. Nav - Ft Lt Kenneth I Thornton DFC, aged 23, killed. Of Stanmore, Middlesex, buried Bells Hill Burial Grnd, Hertfordshire. (http://www.allenby.info/aircraft/planes/ryedale/east46a.html) Overshot single-engined landing and overturned East Moor 29.1.46 (Air Britain Serials) 29.01.46 54 OTU. NT241 Landed at East Moor aerodrome with port engine feathered, overshot, ran off end of runway and burned on its back, killing 1 and injuring 1. (Mosquito Crash Log)"/>
    <x v="2"/>
    <x v="2"/>
    <x v="2"/>
    <x v="1"/>
    <x v="2"/>
    <x v="1"/>
    <m/>
    <n v="1"/>
    <x v="53"/>
    <x v="1"/>
    <n v="1"/>
    <x v="1"/>
    <x v="115"/>
    <x v="2"/>
  </r>
  <r>
    <n v="2095"/>
    <s v="PF514"/>
    <x v="20"/>
    <n v="139"/>
    <x v="0"/>
    <x v="8"/>
    <n v="30"/>
    <s v="January"/>
    <x v="9"/>
    <s v="30 January 1946"/>
    <x v="0"/>
    <s v="Swung on take-off and u/c collapsed Upwood 30.1.46 (Air Britain Serials) 30.01.46 139 Sqn. PF514 Swung on take-off from Upwood aerodrome, ground-looped and suffered undercarriage collapse. Crew unhurt. (Mosquito Crash Log)"/>
    <x v="2"/>
    <x v="2"/>
    <x v="33"/>
    <x v="1"/>
    <x v="2"/>
    <x v="1"/>
    <m/>
    <n v="1"/>
    <x v="53"/>
    <x v="1"/>
    <n v="0"/>
    <x v="0"/>
    <x v="15"/>
    <x v="6"/>
  </r>
  <r>
    <n v="7264"/>
    <s v="NS506"/>
    <x v="18"/>
    <s v="34 Wg/140"/>
    <x v="0"/>
    <x v="0"/>
    <n v="30"/>
    <s v="January"/>
    <x v="9"/>
    <s v="30 January 1946"/>
    <x v="2"/>
    <s v="SOC 30.1.46 (Air Britain Serials)"/>
    <x v="4"/>
    <x v="3"/>
    <x v="1"/>
    <x v="1"/>
    <x v="2"/>
    <x v="1"/>
    <m/>
    <n v="1"/>
    <x v="53"/>
    <x v="1"/>
    <n v="1"/>
    <x v="0"/>
    <x v="56"/>
    <x v="0"/>
  </r>
  <r>
    <n v="388"/>
    <s v="RG156"/>
    <x v="18"/>
    <s v="USAAF"/>
    <x v="10"/>
    <x v="19"/>
    <n v="30"/>
    <s v="January"/>
    <x v="9"/>
    <s v="30 January 1946"/>
    <x v="2"/>
    <s v="SOC 30.1.46 (Air Britain Serials)"/>
    <x v="4"/>
    <x v="3"/>
    <x v="1"/>
    <x v="1"/>
    <x v="2"/>
    <x v="1"/>
    <m/>
    <n v="1"/>
    <x v="53"/>
    <x v="1"/>
    <n v="1"/>
    <x v="2"/>
    <x v="33"/>
    <x v="0"/>
  </r>
  <r>
    <n v="7573"/>
    <s v="W4087"/>
    <x v="2"/>
    <s v="157/1422 Flt"/>
    <x v="10"/>
    <x v="19"/>
    <n v="30"/>
    <s v="January"/>
    <x v="9"/>
    <s v="30 January 1946"/>
    <x v="2"/>
    <s v="SOC 30.1.46 (Air Britain Serials)"/>
    <x v="4"/>
    <x v="3"/>
    <x v="1"/>
    <x v="1"/>
    <x v="2"/>
    <x v="1"/>
    <m/>
    <n v="1"/>
    <x v="53"/>
    <x v="1"/>
    <n v="1"/>
    <x v="1"/>
    <x v="219"/>
    <x v="0"/>
  </r>
  <r>
    <n v="2508"/>
    <s v="HJ731"/>
    <x v="6"/>
    <s v="418/60OTU/13OTU"/>
    <x v="0"/>
    <x v="7"/>
    <n v="31"/>
    <s v="January"/>
    <x v="9"/>
    <s v="31 January 1946"/>
    <x v="0"/>
    <s v="Received at 418 sqn from No.19 Movements Unit, 30 May 1943. Engine caught fire hit tree in forced landing Hornby Yorks. 31.1.46 (Air Britain Serials) 31.01.46 13 OTU. HJ731 Crashed into tree when trying to force land at speed at Hawnby, Yorks, with starboard engine feathered but on fire, killing one. (Mosquito Crash Log)"/>
    <x v="2"/>
    <x v="2"/>
    <x v="7"/>
    <x v="1"/>
    <x v="2"/>
    <x v="1"/>
    <m/>
    <n v="1"/>
    <x v="53"/>
    <x v="1"/>
    <n v="1"/>
    <x v="1"/>
    <x v="39"/>
    <x v="0"/>
  </r>
  <r>
    <n v="703"/>
    <s v="HK259"/>
    <x v="2"/>
    <s v="125/54OTU"/>
    <x v="10"/>
    <x v="7"/>
    <n v="31"/>
    <s v="January"/>
    <x v="9"/>
    <s v="31 January 1946"/>
    <x v="0"/>
    <s v="SOC 31.1.46 (Air Britain Serials) 11.12.44 125 Sqn. HK259 Aircraft landing on one engine in bad visibility and low cloud at Coltishall aerodrome with undercarriage not fully down, landed fast two- thirds of the way down the runway, undercarriage retracted. Crew safe. (Mosquito Crash Log) Was also Cat B on 19th April 1944 according to AIR 27/295."/>
    <x v="2"/>
    <x v="2"/>
    <x v="2"/>
    <x v="1"/>
    <x v="2"/>
    <x v="1"/>
    <m/>
    <n v="1"/>
    <x v="53"/>
    <x v="1"/>
    <n v="1"/>
    <x v="1"/>
    <x v="115"/>
    <x v="2"/>
  </r>
  <r>
    <n v="5564"/>
    <s v="HR498"/>
    <x v="12"/>
    <s v="1FU/110"/>
    <x v="3"/>
    <x v="16"/>
    <n v="31"/>
    <s v="January"/>
    <x v="9"/>
    <s v="31 January 1946"/>
    <x v="0"/>
    <s v="Forcelanded with fuel problem on disused airfield Kuching and abandoned as impossible to fly out 31.1.46 (Air Britain Serials) MH - One casualty may have been FOSS  FS  118193"/>
    <x v="2"/>
    <x v="2"/>
    <x v="168"/>
    <x v="1"/>
    <x v="2"/>
    <x v="1"/>
    <m/>
    <n v="1"/>
    <x v="53"/>
    <x v="1"/>
    <n v="1"/>
    <x v="0"/>
    <x v="143"/>
    <x v="3"/>
  </r>
  <r>
    <n v="2780"/>
    <s v="MM309"/>
    <x v="18"/>
    <s v="4/RN"/>
    <x v="10"/>
    <x v="19"/>
    <n v="31"/>
    <s v="January"/>
    <x v="9"/>
    <s v="31 January 1946"/>
    <x v="0"/>
    <s v="Stalled on approach u/c collapsed landing Ayr 31.1.46 (Air Britain Serials)"/>
    <x v="2"/>
    <x v="2"/>
    <x v="29"/>
    <x v="1"/>
    <x v="2"/>
    <x v="1"/>
    <m/>
    <n v="1"/>
    <x v="53"/>
    <x v="1"/>
    <n v="1"/>
    <x v="2"/>
    <x v="64"/>
    <x v="0"/>
  </r>
  <r>
    <n v="6192"/>
    <s v="RF664"/>
    <x v="12"/>
    <n v="110"/>
    <x v="3"/>
    <x v="16"/>
    <n v="31"/>
    <s v="January"/>
    <x v="9"/>
    <s v="31 January 1946"/>
    <x v="0"/>
    <s v="Engine cut crashlanded in circuit Labuan 31.1.46 (Air Britain Serials) MH - One casualty may have been FOSS  FS  118193"/>
    <x v="2"/>
    <x v="2"/>
    <x v="2"/>
    <x v="1"/>
    <x v="2"/>
    <x v="1"/>
    <m/>
    <n v="1"/>
    <x v="53"/>
    <x v="1"/>
    <n v="1"/>
    <x v="0"/>
    <x v="143"/>
    <x v="3"/>
  </r>
  <r>
    <n v="5174"/>
    <s v="RF711"/>
    <x v="12"/>
    <n v="211"/>
    <x v="3"/>
    <x v="16"/>
    <n v="31"/>
    <s v="January"/>
    <x v="9"/>
    <s v="31 January 1946"/>
    <x v="0"/>
    <s v="RF711 ‘A’ From 'Final Landings' 31 Jan 1946 RF711 Mosquito VI 211 Squadron Don Muang, Siam. The port engine failed and the pilot returned to base to make an assymetric approach and landing. However to stbd engine engine failed in the circuit and the pilot made an emergency landing short of the airfield. No casualties. (post on the RAF Commands Forum). RF711 ‘A’ Engine cut, lost height and crashlanded with both engines out in the circuit at Don Muang on 31 January 1946 without serious injury to the pilot W/O Ashcroft or to his passenger Cpl Edwards. (http://users.cyberone.com.au/clardo/de_havilland_mosquito.html) Engine cut lost height and crashlanded in circuit Don Muang 31.1.46 (Air Britain Serials)"/>
    <x v="2"/>
    <x v="2"/>
    <x v="2"/>
    <x v="1"/>
    <x v="2"/>
    <x v="1"/>
    <m/>
    <n v="1"/>
    <x v="53"/>
    <x v="1"/>
    <n v="1"/>
    <x v="0"/>
    <x v="176"/>
    <x v="3"/>
  </r>
  <r>
    <n v="363"/>
    <s v="DD628"/>
    <x v="2"/>
    <s v="151/264/151/410/60OTU/13OTU"/>
    <x v="0"/>
    <x v="7"/>
    <n v="31"/>
    <s v="January"/>
    <x v="9"/>
    <s v="31 January 1946"/>
    <x v="2"/>
    <s v="29/05 151 DD 628 Mk II: Mosquito in night interception with He 111. Aircraft hit by return fire &amp; landed on single engine. Cat.B damage, aircraft repaired &amp; was eventually SoC 31/01/46. F/L D A Pennington &amp; F/Sgt. D J Donnet safe. (Mosquito Crash Log - ?) SOC 31.1.46 (Air Britain Serials)"/>
    <x v="4"/>
    <x v="3"/>
    <x v="1"/>
    <x v="1"/>
    <x v="2"/>
    <x v="1"/>
    <m/>
    <n v="1"/>
    <x v="53"/>
    <x v="1"/>
    <n v="1"/>
    <x v="1"/>
    <x v="39"/>
    <x v="0"/>
  </r>
  <r>
    <n v="2075"/>
    <s v="DD635"/>
    <x v="2"/>
    <s v="264/307/264/Mkrs"/>
    <x v="10"/>
    <x v="19"/>
    <n v="31"/>
    <s v="January"/>
    <x v="9"/>
    <s v="31 January 1946"/>
    <x v="2"/>
    <s v="SOC 31.1.46 (Air Britain Serials)"/>
    <x v="4"/>
    <x v="3"/>
    <x v="1"/>
    <x v="1"/>
    <x v="2"/>
    <x v="1"/>
    <m/>
    <n v="1"/>
    <x v="53"/>
    <x v="1"/>
    <n v="1"/>
    <x v="1"/>
    <x v="44"/>
    <x v="0"/>
  </r>
  <r>
    <n v="516"/>
    <s v="DD638"/>
    <x v="2"/>
    <s v="264/307/157/60OTU"/>
    <x v="10"/>
    <x v="7"/>
    <n v="31"/>
    <s v="January"/>
    <x v="9"/>
    <s v="31 January 1946"/>
    <x v="2"/>
    <s v="SOC 31.1.46 (Air Britain Serials)"/>
    <x v="4"/>
    <x v="3"/>
    <x v="1"/>
    <x v="1"/>
    <x v="2"/>
    <x v="1"/>
    <m/>
    <n v="1"/>
    <x v="53"/>
    <x v="1"/>
    <n v="1"/>
    <x v="1"/>
    <x v="29"/>
    <x v="0"/>
  </r>
  <r>
    <n v="95"/>
    <s v="DD670"/>
    <x v="5"/>
    <s v="23/Hunsdon/51OTU/60OTU/1 RS"/>
    <x v="10"/>
    <x v="19"/>
    <n v="31"/>
    <s v="January"/>
    <x v="9"/>
    <s v="31 January 1946"/>
    <x v="2"/>
    <s v="4780M NTU SOC 31.1.46 (Air Britain Serials)    13 September 1942: W/C Hoare chased the E/A into the ground without a shot being fired. Patrol time 21.12.-00.26, claim 23.20. Hoare's starboard aircraft was put out by flak as he crossed the coast at Hammstede, after he feathered it, the port engine ran rough and lost much power. He unfeathered the starboard engine, which ran for a while before failing, but by this time the port had recovered somewhat. There was not enough battery power to re-feather the starboard engine, and the radio failed. He eventually made a belly-landing at Hunsdon after seeing some pointer searchlights. The aircraft was repairable, and after serving with Hunsdon's Station Flight, 51 OTU and 60 OTU, it was struck off charge as obsolete on 31.1.1946.  RAF 11 Gp. 23 Sqn. 1 Mosquito II 01.35-03.10 Intruder 0 - 0 - 0 n/a 1 Cat.B Flak Tasked toTwente/Enschede_x000a_Cat.B 14.09.42 Crew: OK 11 Group 23 Sqn. Mosquito II: Flak: Twente/Enschede A/F Crashed Bradwell Bay, overshot on one engine, crashed into field. (Mosquito Crash Log)"/>
    <x v="4"/>
    <x v="3"/>
    <x v="1"/>
    <x v="1"/>
    <x v="2"/>
    <x v="1"/>
    <m/>
    <n v="1"/>
    <x v="53"/>
    <x v="1"/>
    <n v="1"/>
    <x v="1"/>
    <x v="220"/>
    <x v="0"/>
  </r>
  <r>
    <n v="7697"/>
    <s v="DD672"/>
    <x v="5"/>
    <s v="23/60OTU"/>
    <x v="10"/>
    <x v="7"/>
    <n v="31"/>
    <s v="January"/>
    <x v="9"/>
    <s v="31 January 1946"/>
    <x v="2"/>
    <s v="SOC 31.1.46 (Air Britain Serials)"/>
    <x v="4"/>
    <x v="3"/>
    <x v="1"/>
    <x v="1"/>
    <x v="2"/>
    <x v="1"/>
    <m/>
    <n v="1"/>
    <x v="53"/>
    <x v="1"/>
    <n v="1"/>
    <x v="1"/>
    <x v="29"/>
    <x v="0"/>
  </r>
  <r>
    <n v="862"/>
    <s v="DD676"/>
    <x v="5"/>
    <s v="23/301FTU"/>
    <x v="10"/>
    <x v="10"/>
    <n v="31"/>
    <s v="January"/>
    <x v="9"/>
    <s v="31 January 1946"/>
    <x v="2"/>
    <s v="SOC 31.1.46 (Air Britain Serials)"/>
    <x v="4"/>
    <x v="3"/>
    <x v="1"/>
    <x v="1"/>
    <x v="2"/>
    <x v="1"/>
    <m/>
    <n v="1"/>
    <x v="53"/>
    <x v="1"/>
    <n v="1"/>
    <x v="1"/>
    <x v="35"/>
    <x v="0"/>
  </r>
  <r>
    <n v="1751"/>
    <s v="DD680"/>
    <x v="5"/>
    <s v="23/301FTU/TFU/54OTU"/>
    <x v="10"/>
    <x v="7"/>
    <n v="31"/>
    <s v="January"/>
    <x v="9"/>
    <s v="31 January 1946"/>
    <x v="2"/>
    <s v="SOC 31.1.46 (Air Britain Serials)"/>
    <x v="4"/>
    <x v="3"/>
    <x v="1"/>
    <x v="1"/>
    <x v="2"/>
    <x v="1"/>
    <m/>
    <n v="1"/>
    <x v="53"/>
    <x v="1"/>
    <n v="1"/>
    <x v="1"/>
    <x v="115"/>
    <x v="0"/>
  </r>
  <r>
    <n v="180"/>
    <s v="DD778"/>
    <x v="2"/>
    <s v="307/264/13OTU/54OTU"/>
    <x v="10"/>
    <x v="7"/>
    <n v="31"/>
    <s v="January"/>
    <x v="9"/>
    <s v="31 January 1946"/>
    <x v="2"/>
    <s v="SOC 31.1.46 (Air Britain Serials)"/>
    <x v="4"/>
    <x v="3"/>
    <x v="1"/>
    <x v="1"/>
    <x v="2"/>
    <x v="1"/>
    <m/>
    <n v="1"/>
    <x v="53"/>
    <x v="1"/>
    <n v="1"/>
    <x v="1"/>
    <x v="115"/>
    <x v="0"/>
  </r>
  <r>
    <n v="3203"/>
    <s v="DK311"/>
    <x v="4"/>
    <s v="1PRU/540/8OTU"/>
    <x v="10"/>
    <x v="7"/>
    <n v="31"/>
    <s v="January"/>
    <x v="9"/>
    <s v="31 January 1946"/>
    <x v="2"/>
    <s v="SOC 31.1.46 (Air Britain Serials)"/>
    <x v="4"/>
    <x v="3"/>
    <x v="1"/>
    <x v="1"/>
    <x v="2"/>
    <x v="1"/>
    <m/>
    <n v="1"/>
    <x v="53"/>
    <x v="1"/>
    <n v="1"/>
    <x v="1"/>
    <x v="37"/>
    <x v="0"/>
  </r>
  <r>
    <n v="7549"/>
    <s v="DZ250"/>
    <x v="2"/>
    <s v="8OTU"/>
    <x v="10"/>
    <x v="7"/>
    <n v="31"/>
    <s v="January"/>
    <x v="9"/>
    <s v="31 January 1946"/>
    <x v="2"/>
    <s v="SOC 31.1.46 (Air Britain Serials)"/>
    <x v="4"/>
    <x v="3"/>
    <x v="1"/>
    <x v="1"/>
    <x v="2"/>
    <x v="1"/>
    <m/>
    <n v="1"/>
    <x v="53"/>
    <x v="1"/>
    <n v="1"/>
    <x v="1"/>
    <x v="37"/>
    <x v="0"/>
  </r>
  <r>
    <n v="3982"/>
    <s v="DZ301"/>
    <x v="2"/>
    <s v="TFU/FIU/13OTU"/>
    <x v="0"/>
    <x v="7"/>
    <n v="31"/>
    <s v="January"/>
    <x v="9"/>
    <s v="31 January 1946"/>
    <x v="2"/>
    <s v="SOC 31.1.46 (Air Britain Serials)"/>
    <x v="4"/>
    <x v="3"/>
    <x v="1"/>
    <x v="1"/>
    <x v="2"/>
    <x v="1"/>
    <m/>
    <n v="1"/>
    <x v="53"/>
    <x v="1"/>
    <n v="1"/>
    <x v="1"/>
    <x v="39"/>
    <x v="0"/>
  </r>
  <r>
    <n v="1631"/>
    <s v="DZ306"/>
    <x v="2"/>
    <s v="8OTU/132OTU"/>
    <x v="0"/>
    <x v="7"/>
    <n v="31"/>
    <s v="January"/>
    <x v="9"/>
    <s v="31 January 1946"/>
    <x v="2"/>
    <s v="SOC 31.1.46 (Air Britain Serials)"/>
    <x v="4"/>
    <x v="3"/>
    <x v="1"/>
    <x v="1"/>
    <x v="2"/>
    <x v="1"/>
    <m/>
    <n v="1"/>
    <x v="53"/>
    <x v="1"/>
    <n v="1"/>
    <x v="1"/>
    <x v="121"/>
    <x v="0"/>
  </r>
  <r>
    <n v="908"/>
    <s v="DZ319"/>
    <x v="4"/>
    <s v="109/MTU"/>
    <x v="10"/>
    <x v="7"/>
    <n v="31"/>
    <s v="January"/>
    <x v="9"/>
    <s v="31 January 1946"/>
    <x v="2"/>
    <s v="SOC 31.1.46 (Air Britain Serials)"/>
    <x v="4"/>
    <x v="3"/>
    <x v="1"/>
    <x v="1"/>
    <x v="2"/>
    <x v="1"/>
    <m/>
    <n v="1"/>
    <x v="53"/>
    <x v="1"/>
    <n v="1"/>
    <x v="1"/>
    <x v="221"/>
    <x v="0"/>
  </r>
  <r>
    <n v="2014"/>
    <s v="DZ544"/>
    <x v="4"/>
    <s v="540/8OTU/1655MTU/8OTU"/>
    <x v="10"/>
    <x v="7"/>
    <n v="31"/>
    <s v="January"/>
    <x v="9"/>
    <s v="31 January 1946"/>
    <x v="2"/>
    <s v="SOC 31.1.46 (Air Britain Serials)"/>
    <x v="4"/>
    <x v="3"/>
    <x v="1"/>
    <x v="1"/>
    <x v="2"/>
    <x v="1"/>
    <m/>
    <n v="1"/>
    <x v="53"/>
    <x v="1"/>
    <n v="1"/>
    <x v="1"/>
    <x v="37"/>
    <x v="0"/>
  </r>
  <r>
    <n v="3578"/>
    <s v="DZ580"/>
    <x v="4"/>
    <s v="8OTU"/>
    <x v="10"/>
    <x v="7"/>
    <n v="31"/>
    <s v="January"/>
    <x v="9"/>
    <s v="31 January 1946"/>
    <x v="2"/>
    <s v="SOC 31.1.46 (Air Britain Serials)"/>
    <x v="4"/>
    <x v="3"/>
    <x v="1"/>
    <x v="1"/>
    <x v="2"/>
    <x v="1"/>
    <m/>
    <n v="1"/>
    <x v="53"/>
    <x v="1"/>
    <n v="1"/>
    <x v="1"/>
    <x v="37"/>
    <x v="0"/>
  </r>
  <r>
    <n v="7653"/>
    <s v="DZ596"/>
    <x v="4"/>
    <s v="540/8OTU"/>
    <x v="10"/>
    <x v="7"/>
    <n v="31"/>
    <s v="January"/>
    <x v="9"/>
    <s v="31 January 1946"/>
    <x v="2"/>
    <s v="SOC 31.1.46 (Air Britain Serials)"/>
    <x v="4"/>
    <x v="3"/>
    <x v="1"/>
    <x v="1"/>
    <x v="2"/>
    <x v="1"/>
    <m/>
    <n v="1"/>
    <x v="53"/>
    <x v="1"/>
    <n v="1"/>
    <x v="1"/>
    <x v="37"/>
    <x v="0"/>
  </r>
  <r>
    <n v="3314"/>
    <s v="HJ939"/>
    <x v="2"/>
    <s v="456/60OTU/54OTU"/>
    <x v="10"/>
    <x v="7"/>
    <n v="31"/>
    <s v="January"/>
    <x v="9"/>
    <s v="31 January 1946"/>
    <x v="2"/>
    <s v="SOC 31.1.46 (Air Britain Serials)"/>
    <x v="4"/>
    <x v="3"/>
    <x v="1"/>
    <x v="1"/>
    <x v="2"/>
    <x v="1"/>
    <m/>
    <n v="1"/>
    <x v="53"/>
    <x v="1"/>
    <n v="1"/>
    <x v="1"/>
    <x v="115"/>
    <x v="2"/>
  </r>
  <r>
    <n v="187"/>
    <s v="HK201"/>
    <x v="2"/>
    <s v="151/307/51OTU"/>
    <x v="10"/>
    <x v="7"/>
    <n v="31"/>
    <s v="January"/>
    <x v="9"/>
    <s v="31 January 1946"/>
    <x v="2"/>
    <s v="SOC 31.1.46 (Air Britain Serials)"/>
    <x v="4"/>
    <x v="3"/>
    <x v="1"/>
    <x v="1"/>
    <x v="2"/>
    <x v="1"/>
    <m/>
    <n v="1"/>
    <x v="53"/>
    <x v="1"/>
    <n v="1"/>
    <x v="1"/>
    <x v="110"/>
    <x v="2"/>
  </r>
  <r>
    <n v="479"/>
    <s v="HK226"/>
    <x v="2"/>
    <s v="151/604/307"/>
    <x v="0"/>
    <x v="2"/>
    <n v="31"/>
    <s v="January"/>
    <x v="9"/>
    <s v="31 January 1946"/>
    <x v="2"/>
    <s v="SOC 31.1.46 (Air Britain Serials)"/>
    <x v="4"/>
    <x v="3"/>
    <x v="1"/>
    <x v="1"/>
    <x v="2"/>
    <x v="1"/>
    <m/>
    <n v="1"/>
    <x v="53"/>
    <x v="1"/>
    <n v="1"/>
    <x v="0"/>
    <x v="21"/>
    <x v="2"/>
  </r>
  <r>
    <n v="5445"/>
    <s v="HK279"/>
    <x v="2"/>
    <s v="219/54OTU"/>
    <x v="10"/>
    <x v="7"/>
    <n v="31"/>
    <s v="January"/>
    <x v="9"/>
    <s v="31 January 1946"/>
    <x v="2"/>
    <s v="SOC 31.1.46 (Air Britain Serials)"/>
    <x v="4"/>
    <x v="3"/>
    <x v="1"/>
    <x v="1"/>
    <x v="2"/>
    <x v="1"/>
    <m/>
    <n v="1"/>
    <x v="53"/>
    <x v="1"/>
    <n v="1"/>
    <x v="1"/>
    <x v="115"/>
    <x v="2"/>
  </r>
  <r>
    <n v="310"/>
    <s v="HK281"/>
    <x v="2"/>
    <s v="85/68/54OTU"/>
    <x v="10"/>
    <x v="7"/>
    <n v="31"/>
    <s v="January"/>
    <x v="9"/>
    <s v="31 January 1946"/>
    <x v="2"/>
    <s v="SOC 31.1.46 (Air Britain Serials)"/>
    <x v="4"/>
    <x v="3"/>
    <x v="1"/>
    <x v="1"/>
    <x v="2"/>
    <x v="1"/>
    <m/>
    <n v="1"/>
    <x v="53"/>
    <x v="1"/>
    <n v="1"/>
    <x v="1"/>
    <x v="115"/>
    <x v="2"/>
  </r>
  <r>
    <n v="749"/>
    <s v="HK319"/>
    <x v="2"/>
    <s v="219/68/54OTU"/>
    <x v="10"/>
    <x v="7"/>
    <n v="31"/>
    <s v="January"/>
    <x v="9"/>
    <s v="31 January 1946"/>
    <x v="2"/>
    <s v="SOC 31.1.46 (Air Britain Serials)"/>
    <x v="4"/>
    <x v="3"/>
    <x v="1"/>
    <x v="1"/>
    <x v="2"/>
    <x v="1"/>
    <m/>
    <n v="1"/>
    <x v="53"/>
    <x v="1"/>
    <n v="1"/>
    <x v="1"/>
    <x v="115"/>
    <x v="2"/>
  </r>
  <r>
    <n v="7236"/>
    <s v="HK322"/>
    <x v="2"/>
    <s v="25/54OTU"/>
    <x v="10"/>
    <x v="7"/>
    <n v="31"/>
    <s v="January"/>
    <x v="9"/>
    <s v="31 January 1946"/>
    <x v="2"/>
    <s v="SOC 31.1.46 (Air Britain Serials) 16.07.1944 Diver patrol 25 anti V1 from Coltishall destroyed 2 V1 but engine hit by debris and navigator baled out. Pilot crash landed, aircraft CatB damage. near Dover , unknown location (FCL). P/O JEC Tait ok, P/O EP Latchford ok, cv at Marshalls(Cambridge), delivered as MKXVI 04.09.43-26.02.44."/>
    <x v="4"/>
    <x v="3"/>
    <x v="1"/>
    <x v="1"/>
    <x v="2"/>
    <x v="1"/>
    <m/>
    <n v="1"/>
    <x v="53"/>
    <x v="1"/>
    <n v="1"/>
    <x v="1"/>
    <x v="115"/>
    <x v="2"/>
  </r>
  <r>
    <n v="2696"/>
    <s v="HK359"/>
    <x v="2"/>
    <s v="456/51OTU"/>
    <x v="10"/>
    <x v="7"/>
    <n v="31"/>
    <s v="January"/>
    <x v="9"/>
    <s v="31 January 1946"/>
    <x v="2"/>
    <s v="SOC 31.1.46 (Air Britain Serials)"/>
    <x v="4"/>
    <x v="3"/>
    <x v="1"/>
    <x v="1"/>
    <x v="2"/>
    <x v="1"/>
    <m/>
    <n v="1"/>
    <x v="53"/>
    <x v="1"/>
    <n v="1"/>
    <x v="1"/>
    <x v="110"/>
    <x v="2"/>
  </r>
  <r>
    <n v="439"/>
    <s v="HK360"/>
    <x v="2"/>
    <s v="DH/456/FIU"/>
    <x v="10"/>
    <x v="19"/>
    <n v="31"/>
    <s v="January"/>
    <x v="9"/>
    <s v="31 January 1946"/>
    <x v="2"/>
    <s v="SOC 31.1.46 (Air Britain Serials)"/>
    <x v="4"/>
    <x v="3"/>
    <x v="1"/>
    <x v="1"/>
    <x v="2"/>
    <x v="1"/>
    <m/>
    <n v="1"/>
    <x v="53"/>
    <x v="1"/>
    <n v="1"/>
    <x v="0"/>
    <x v="51"/>
    <x v="2"/>
  </r>
  <r>
    <n v="2438"/>
    <s v="HK400"/>
    <x v="17"/>
    <s v="301FTU/256"/>
    <x v="10"/>
    <x v="19"/>
    <n v="31"/>
    <s v="January"/>
    <x v="9"/>
    <s v="31 January 1946"/>
    <x v="2"/>
    <s v="SOC 31.1.46 (Air Britain Serials)"/>
    <x v="4"/>
    <x v="3"/>
    <x v="1"/>
    <x v="1"/>
    <x v="2"/>
    <x v="1"/>
    <m/>
    <n v="1"/>
    <x v="53"/>
    <x v="1"/>
    <n v="1"/>
    <x v="0"/>
    <x v="32"/>
    <x v="2"/>
  </r>
  <r>
    <n v="4503"/>
    <s v="HK435"/>
    <x v="17"/>
    <s v="301FTU/256"/>
    <x v="10"/>
    <x v="19"/>
    <n v="31"/>
    <s v="January"/>
    <x v="9"/>
    <s v="31 January 1946"/>
    <x v="2"/>
    <s v="SOC 31.1.46 (Air Britain Serials)"/>
    <x v="4"/>
    <x v="3"/>
    <x v="1"/>
    <x v="1"/>
    <x v="2"/>
    <x v="1"/>
    <m/>
    <n v="1"/>
    <x v="53"/>
    <x v="1"/>
    <n v="1"/>
    <x v="0"/>
    <x v="32"/>
    <x v="2"/>
  </r>
  <r>
    <n v="438"/>
    <s v="HR257"/>
    <x v="12"/>
    <s v="151/60OTU/13OTU"/>
    <x v="0"/>
    <x v="7"/>
    <n v="31"/>
    <s v="January"/>
    <x v="9"/>
    <s v="31 January 1946"/>
    <x v="2"/>
    <s v="SOC 31.1.46 (Air Britain Serials)"/>
    <x v="4"/>
    <x v="3"/>
    <x v="1"/>
    <x v="1"/>
    <x v="2"/>
    <x v="1"/>
    <m/>
    <n v="1"/>
    <x v="53"/>
    <x v="1"/>
    <n v="1"/>
    <x v="1"/>
    <x v="39"/>
    <x v="3"/>
  </r>
  <r>
    <n v="2302"/>
    <s v="HR560"/>
    <x v="12"/>
    <n v="82"/>
    <x v="3"/>
    <x v="16"/>
    <n v="31"/>
    <s v="January"/>
    <x v="9"/>
    <s v="31 January 1946"/>
    <x v="2"/>
    <s v="SOC 31.1.46 (Air Britain Serials)"/>
    <x v="4"/>
    <x v="3"/>
    <x v="1"/>
    <x v="1"/>
    <x v="2"/>
    <x v="1"/>
    <m/>
    <n v="1"/>
    <x v="53"/>
    <x v="1"/>
    <n v="1"/>
    <x v="0"/>
    <x v="111"/>
    <x v="3"/>
  </r>
  <r>
    <n v="3781"/>
    <s v="HR562"/>
    <x v="12"/>
    <s v="1FU/110"/>
    <x v="3"/>
    <x v="16"/>
    <n v="31"/>
    <s v="January"/>
    <x v="9"/>
    <s v="31 January 1946"/>
    <x v="2"/>
    <s v="SOC 31.1.46 (Air Britain Serials)"/>
    <x v="4"/>
    <x v="3"/>
    <x v="1"/>
    <x v="1"/>
    <x v="2"/>
    <x v="1"/>
    <m/>
    <n v="1"/>
    <x v="53"/>
    <x v="1"/>
    <n v="1"/>
    <x v="0"/>
    <x v="143"/>
    <x v="3"/>
  </r>
  <r>
    <n v="607"/>
    <s v="KB122"/>
    <x v="13"/>
    <s v="608/139/627/109"/>
    <x v="0"/>
    <x v="8"/>
    <n v="31"/>
    <s v="January"/>
    <x v="9"/>
    <s v="31 January 1946"/>
    <x v="2"/>
    <s v="To 5812M 31.1.46 (Air Britain Serials)"/>
    <x v="4"/>
    <x v="3"/>
    <x v="1"/>
    <x v="1"/>
    <x v="2"/>
    <x v="1"/>
    <m/>
    <n v="1"/>
    <x v="53"/>
    <x v="1"/>
    <n v="1"/>
    <x v="0"/>
    <x v="18"/>
    <x v="1"/>
  </r>
  <r>
    <n v="3023"/>
    <s v="KB213"/>
    <x v="13"/>
    <s v="1655MTU/627/109"/>
    <x v="0"/>
    <x v="8"/>
    <n v="31"/>
    <s v="January"/>
    <x v="9"/>
    <s v="31 January 1946"/>
    <x v="2"/>
    <s v="To 5811M 31.1.46 (Air Britain Serials)"/>
    <x v="4"/>
    <x v="3"/>
    <x v="1"/>
    <x v="1"/>
    <x v="2"/>
    <x v="1"/>
    <m/>
    <n v="1"/>
    <x v="53"/>
    <x v="1"/>
    <n v="1"/>
    <x v="0"/>
    <x v="18"/>
    <x v="1"/>
  </r>
  <r>
    <n v="7347"/>
    <s v="PZ201"/>
    <x v="12"/>
    <s v="151/60OTU/13OTU"/>
    <x v="0"/>
    <x v="7"/>
    <n v="31"/>
    <s v="January"/>
    <x v="9"/>
    <s v="31 January 1946"/>
    <x v="2"/>
    <s v="SOC 31.1.46 (Air Britain Serials)"/>
    <x v="4"/>
    <x v="3"/>
    <x v="1"/>
    <x v="1"/>
    <x v="2"/>
    <x v="1"/>
    <m/>
    <n v="1"/>
    <x v="53"/>
    <x v="1"/>
    <n v="1"/>
    <x v="1"/>
    <x v="39"/>
    <x v="0"/>
  </r>
  <r>
    <n v="6401"/>
    <s v="RF696"/>
    <x v="12"/>
    <n v="84"/>
    <x v="3"/>
    <x v="16"/>
    <n v="31"/>
    <s v="January"/>
    <x v="9"/>
    <s v="31 January 1946"/>
    <x v="2"/>
    <s v="SOC 31.1.46 (Air Britain Serials)"/>
    <x v="4"/>
    <x v="3"/>
    <x v="1"/>
    <x v="1"/>
    <x v="2"/>
    <x v="1"/>
    <m/>
    <n v="1"/>
    <x v="53"/>
    <x v="1"/>
    <n v="1"/>
    <x v="0"/>
    <x v="146"/>
    <x v="3"/>
  </r>
  <r>
    <n v="3215"/>
    <s v="RR277"/>
    <x v="10"/>
    <s v="FE/211"/>
    <x v="3"/>
    <x v="16"/>
    <n v="31"/>
    <s v="January"/>
    <x v="9"/>
    <s v="31 January 1946"/>
    <x v="2"/>
    <s v="On 211 Squadron (http://users.cyberone.com.au/clardo/de_havilland_mosquito.html) SOC 31.1.46 (Air Britain Serials)"/>
    <x v="4"/>
    <x v="3"/>
    <x v="1"/>
    <x v="1"/>
    <x v="2"/>
    <x v="1"/>
    <m/>
    <n v="1"/>
    <x v="53"/>
    <x v="1"/>
    <n v="1"/>
    <x v="0"/>
    <x v="176"/>
    <x v="2"/>
  </r>
  <r>
    <n v="1727"/>
    <s v="TA497"/>
    <x v="12"/>
    <s v="FE"/>
    <x v="3"/>
    <x v="16"/>
    <n v="31"/>
    <s v="January"/>
    <x v="9"/>
    <s v="31 January 1946"/>
    <x v="2"/>
    <s v="SOC 31.1.46 (Air Britain Serials)"/>
    <x v="4"/>
    <x v="3"/>
    <x v="1"/>
    <x v="1"/>
    <x v="2"/>
    <x v="1"/>
    <m/>
    <n v="1"/>
    <x v="53"/>
    <x v="1"/>
    <n v="0"/>
    <x v="2"/>
    <x v="91"/>
    <x v="0"/>
  </r>
  <r>
    <n v="3289"/>
    <s v="LR532"/>
    <x v="10"/>
    <s v="132OTU/8OTU/ECFS"/>
    <x v="10"/>
    <x v="19"/>
    <n v="1"/>
    <s v="February"/>
    <x v="9"/>
    <s v="1 February 1946"/>
    <x v="0"/>
    <s v="Dived into ground on approach to Hullavington after control lost on single-engined approach Leamington 1.2.46 (Air Britain Serials) 01.02.46 ECFS. LR532 On final approach to Hullavington aerodrome, aircraft banked steeply to port and crashed slightly inverted, killing one. (Mosquito Crash Log)"/>
    <x v="2"/>
    <x v="2"/>
    <x v="29"/>
    <x v="1"/>
    <x v="2"/>
    <x v="1"/>
    <m/>
    <n v="2"/>
    <x v="54"/>
    <x v="1"/>
    <n v="1"/>
    <x v="1"/>
    <x v="75"/>
    <x v="2"/>
  </r>
  <r>
    <n v="6174"/>
    <s v="NT324"/>
    <x v="25"/>
    <n v="85"/>
    <x v="0"/>
    <x v="2"/>
    <n v="1"/>
    <s v="February"/>
    <x v="9"/>
    <s v="1 February 1946"/>
    <x v="0"/>
    <s v="Engine cut lost height and bellylanded at Tangmere 1.2.46 (Air Britain Serials) 01.02.46 85 Sqn. NT324 Aircraft belly landed on Tangmere aerodrome after port engine failed after feathering starboard engine, injuring one. (Mosquito Crash Log)"/>
    <x v="2"/>
    <x v="2"/>
    <x v="2"/>
    <x v="1"/>
    <x v="2"/>
    <x v="1"/>
    <m/>
    <n v="2"/>
    <x v="54"/>
    <x v="1"/>
    <n v="1"/>
    <x v="0"/>
    <x v="13"/>
    <x v="2"/>
  </r>
  <r>
    <n v="1295"/>
    <s v="HR196"/>
    <x v="12"/>
    <s v="151/54OTU/13OTU"/>
    <x v="0"/>
    <x v="7"/>
    <n v="4"/>
    <s v="February"/>
    <x v="9"/>
    <s v="4 February 1946"/>
    <x v="0"/>
    <s v="Bounced on landing swung and u/c collapsed Croft 4.2.46 (Air Britain Serials) 04.02.46 13 OTU. HR 196 Undercarriage collapsed on landing at Croft aerodrome. (Mosquito Crash Log)"/>
    <x v="2"/>
    <x v="2"/>
    <x v="85"/>
    <x v="1"/>
    <x v="2"/>
    <x v="1"/>
    <m/>
    <n v="2"/>
    <x v="54"/>
    <x v="1"/>
    <n v="1"/>
    <x v="1"/>
    <x v="39"/>
    <x v="3"/>
  </r>
  <r>
    <n v="583"/>
    <s v="LR299"/>
    <x v="12"/>
    <s v="305/613/464/487/51OTU"/>
    <x v="10"/>
    <x v="7"/>
    <n v="4"/>
    <s v="February"/>
    <x v="9"/>
    <s v="4 February 1946"/>
    <x v="2"/>
    <s v="SOC 4.2.46 (Air Britain Serials)"/>
    <x v="4"/>
    <x v="3"/>
    <x v="1"/>
    <x v="1"/>
    <x v="2"/>
    <x v="1"/>
    <m/>
    <n v="2"/>
    <x v="54"/>
    <x v="1"/>
    <n v="1"/>
    <x v="1"/>
    <x v="110"/>
    <x v="0"/>
  </r>
  <r>
    <n v="2394"/>
    <s v="NT263"/>
    <x v="25"/>
    <s v="488/51OTU/54OTU"/>
    <x v="10"/>
    <x v="7"/>
    <n v="5"/>
    <s v="February"/>
    <x v="9"/>
    <s v="5 February 1946"/>
    <x v="0"/>
    <s v="Engine cut on airtest bellylanded nr Church Fenton 5.2.46 (Air Britain Serials) 05.02.46 54 OTU. NT263 Force landed in Yorkshire at map reference 226736, due to failure of starboard engine during single-engine flying practice. Crew unhurt. (Mosquito Crash Log)"/>
    <x v="2"/>
    <x v="2"/>
    <x v="2"/>
    <x v="1"/>
    <x v="2"/>
    <x v="1"/>
    <m/>
    <n v="2"/>
    <x v="54"/>
    <x v="1"/>
    <n v="1"/>
    <x v="1"/>
    <x v="115"/>
    <x v="2"/>
  </r>
  <r>
    <n v="5806"/>
    <s v="MM645"/>
    <x v="22"/>
    <n v="85"/>
    <x v="0"/>
    <x v="2"/>
    <n v="6"/>
    <s v="February"/>
    <x v="9"/>
    <s v="6 February 1946"/>
    <x v="2"/>
    <s v="To 5810M 6.2.46 (Air Britain Serials)"/>
    <x v="4"/>
    <x v="3"/>
    <x v="1"/>
    <x v="1"/>
    <x v="2"/>
    <x v="1"/>
    <m/>
    <n v="2"/>
    <x v="54"/>
    <x v="1"/>
    <n v="1"/>
    <x v="0"/>
    <x v="13"/>
    <x v="2"/>
  </r>
  <r>
    <n v="6178"/>
    <s v="MV528"/>
    <x v="25"/>
    <n v="25"/>
    <x v="0"/>
    <x v="2"/>
    <n v="7"/>
    <s v="February"/>
    <x v="9"/>
    <s v="7 February 1946"/>
    <x v="1"/>
    <s v="Overshot night landing and hit fence Boxted 7.2.46 not repaired and SOC 30.8.47 (Air Britain Serials) 07.02.46 25 Sqn. MV528 Overshot on landing at Boxted aerodrome. (Mosquito Crash Log)"/>
    <x v="2"/>
    <x v="2"/>
    <x v="6"/>
    <x v="1"/>
    <x v="2"/>
    <x v="1"/>
    <m/>
    <n v="2"/>
    <x v="54"/>
    <x v="1"/>
    <n v="1"/>
    <x v="0"/>
    <x v="14"/>
    <x v="2"/>
  </r>
  <r>
    <n v="1"/>
    <s v="PF434"/>
    <x v="20"/>
    <s v="128/109/571/105"/>
    <x v="0"/>
    <x v="8"/>
    <n v="7"/>
    <s v="February"/>
    <x v="9"/>
    <s v="7 February 1946"/>
    <x v="2"/>
    <s v="SOC 7.2.46 (Air Britain Serials)"/>
    <x v="4"/>
    <x v="3"/>
    <x v="1"/>
    <x v="1"/>
    <x v="2"/>
    <x v="1"/>
    <m/>
    <n v="2"/>
    <x v="54"/>
    <x v="1"/>
    <n v="0"/>
    <x v="0"/>
    <x v="4"/>
    <x v="6"/>
  </r>
  <r>
    <n v="1199"/>
    <s v="TA397"/>
    <x v="22"/>
    <s v="157/85/157/1692 Flt"/>
    <x v="10"/>
    <x v="7"/>
    <n v="7"/>
    <s v="February"/>
    <x v="9"/>
    <s v="7 February 1946"/>
    <x v="2"/>
    <s v="To 5814M 7.2.46 (Air Britain Serials)"/>
    <x v="4"/>
    <x v="3"/>
    <x v="1"/>
    <x v="1"/>
    <x v="2"/>
    <x v="1"/>
    <m/>
    <n v="2"/>
    <x v="54"/>
    <x v="1"/>
    <n v="1"/>
    <x v="1"/>
    <x v="93"/>
    <x v="0"/>
  </r>
  <r>
    <n v="5860"/>
    <s v="TE699"/>
    <x v="12"/>
    <s v="5FU"/>
    <x v="10"/>
    <x v="19"/>
    <n v="9"/>
    <s v="February"/>
    <x v="9"/>
    <s v="9 February 1946"/>
    <x v="0"/>
    <s v="U/c collapsed on landing Cairo West 9.2.46 (Air Britain Serials)"/>
    <x v="2"/>
    <x v="2"/>
    <x v="27"/>
    <x v="1"/>
    <x v="2"/>
    <x v="1"/>
    <m/>
    <n v="2"/>
    <x v="54"/>
    <x v="1"/>
    <n v="0"/>
    <x v="1"/>
    <x v="142"/>
    <x v="3"/>
  </r>
  <r>
    <n v="4985"/>
    <s v="RF766"/>
    <x v="12"/>
    <s v="84/390MU"/>
    <x v="0"/>
    <x v="6"/>
    <n v="11"/>
    <s v="February"/>
    <x v="9"/>
    <s v="11 February 1946"/>
    <x v="0"/>
    <s v="Hit obstacle while taxying Seletar 11.2.46 not repaired (Air Britain Serials)"/>
    <x v="2"/>
    <x v="2"/>
    <x v="30"/>
    <x v="1"/>
    <x v="2"/>
    <x v="1"/>
    <m/>
    <n v="2"/>
    <x v="54"/>
    <x v="1"/>
    <n v="1"/>
    <x v="1"/>
    <x v="222"/>
    <x v="3"/>
  </r>
  <r>
    <n v="4341"/>
    <s v="RG313"/>
    <x v="35"/>
    <s v="51MU"/>
    <x v="0"/>
    <x v="6"/>
    <n v="11"/>
    <s v="February"/>
    <x v="9"/>
    <s v="11 February 1946"/>
    <x v="0"/>
    <s v="Control lost during acrobatics dived into ground nr Lichfield 11.2.46 (Air Britain Serials)"/>
    <x v="2"/>
    <x v="2"/>
    <x v="34"/>
    <x v="1"/>
    <x v="2"/>
    <x v="1"/>
    <m/>
    <n v="2"/>
    <x v="54"/>
    <x v="1"/>
    <n v="0"/>
    <x v="1"/>
    <x v="223"/>
    <x v="0"/>
  </r>
  <r>
    <n v="4409"/>
    <s v="RG146"/>
    <x v="18"/>
    <s v="USAAF"/>
    <x v="0"/>
    <x v="0"/>
    <n v="11"/>
    <s v="February"/>
    <x v="9"/>
    <s v="11 February 1946"/>
    <x v="2"/>
    <s v="SOC 11.2.46 (Air Britain Serials)"/>
    <x v="4"/>
    <x v="3"/>
    <x v="1"/>
    <x v="1"/>
    <x v="2"/>
    <x v="1"/>
    <m/>
    <n v="2"/>
    <x v="54"/>
    <x v="1"/>
    <n v="1"/>
    <x v="2"/>
    <x v="33"/>
    <x v="0"/>
  </r>
  <r>
    <n v="383"/>
    <s v="DD724"/>
    <x v="2"/>
    <s v="85/151/264/307/157/51OTU"/>
    <x v="10"/>
    <x v="7"/>
    <n v="12"/>
    <s v="February"/>
    <x v="9"/>
    <s v="12 February 1946"/>
    <x v="2"/>
    <s v="SOC 12.2.46 (Air Britain Serials)"/>
    <x v="4"/>
    <x v="3"/>
    <x v="1"/>
    <x v="1"/>
    <x v="2"/>
    <x v="1"/>
    <m/>
    <n v="2"/>
    <x v="54"/>
    <x v="1"/>
    <n v="1"/>
    <x v="1"/>
    <x v="110"/>
    <x v="0"/>
  </r>
  <r>
    <n v="2587"/>
    <s v="TA243"/>
    <x v="22"/>
    <s v="51OTU"/>
    <x v="0"/>
    <x v="7"/>
    <n v="12"/>
    <s v="February"/>
    <x v="9"/>
    <s v="12 February 1946"/>
    <x v="2"/>
    <s v="To 5817M 12.2.46 (Air Britain Serials)"/>
    <x v="4"/>
    <x v="3"/>
    <x v="1"/>
    <x v="1"/>
    <x v="2"/>
    <x v="1"/>
    <m/>
    <n v="2"/>
    <x v="54"/>
    <x v="1"/>
    <n v="1"/>
    <x v="1"/>
    <x v="110"/>
    <x v="0"/>
  </r>
  <r>
    <n v="2639"/>
    <s v="PZ383"/>
    <x v="12"/>
    <n v="305"/>
    <x v="0"/>
    <x v="16"/>
    <n v="14"/>
    <s v="February"/>
    <x v="9"/>
    <s v="14 February 1946"/>
    <x v="0"/>
    <s v="Engine cut at low altitude on navex hit house 5m NE of Aachen 14.2.46 (Air Britain Serials)"/>
    <x v="2"/>
    <x v="2"/>
    <x v="2"/>
    <x v="1"/>
    <x v="2"/>
    <x v="1"/>
    <m/>
    <n v="2"/>
    <x v="54"/>
    <x v="1"/>
    <n v="1"/>
    <x v="0"/>
    <x v="60"/>
    <x v="0"/>
  </r>
  <r>
    <n v="7422"/>
    <s v="TA525"/>
    <x v="12"/>
    <s v="13OTU"/>
    <x v="0"/>
    <x v="7"/>
    <n v="14"/>
    <s v="February"/>
    <x v="9"/>
    <s v="14 February 1946"/>
    <x v="0"/>
    <s v="DeHavilland Mosquito F.B Mk.VI TA525 of 13 OTU dived into the ground after loss of control in cloud on the morning of the 14th February 1946 near to Castle Bolton whilst on a solo training flight. Gehines La Hei Sergeant (Royal Netherlands Air Force) Pilot Killed (http://www.peakdistrictaircrashes.co.uk/awayta525.htm) Flew into high ground Castle Bolton Yorks. 14.2.46 (Air Britain Serials) 14.02.46 13 OTU. TA525 Aircraft crashed into high ground at 1800 feet. Cloud base was at 2,000 feet so presumably lost control and was unable to recover before hitting the ground at Rowntree Park, Castle Bolton, Yorks, killing one. (Mosquito Crash Log)_x000a__x000a_Name: Aircraft crash site, Mosquito, Serial number TA525, Near Castle Bolton _x000a_NY SMR Number: MNY30880 _x000a_Type of record: Monument _x000a_Last edited: 28/04/2010 14:38:04 _x000a__x000a_Protected Status_x000a_Protected Military Remains: Aircraft crash site, Mosquito, Serial number TA525, Near Castle Bolton_x000a_Grid Reference: SE 02 92 _x000a_Parish: 1068 Castle Bolton with East &amp; West Bolton; Richmondshire; YDNP _x000a__x000a_Monument Type(s):_x000a_AIRCRAFT CRASH SITE (14/02/1946 Modern - 1946 AD) _x000a_MOSQUITO (14/02/1946 Modern - 1946 AD) _x000a_Other References/Statuses_x000a_Full description_x000a_On the 14th Febuary 1946 a Mosquito, Serial number TA525, flew into high ground around 1800ft in low cloud conditions. The crash site is reported as Rowantree Scar. One crew member was killed. (1,2)_x000a__x000a_Sources and further reading_x000a_--- SNY15601 - Gazetteer: NYCC. 2009. Aircraft Crash Sites North Yorkshire.  _x000a_&lt;1&gt; SNY12705 - Gazetteer: Yorkshire Air Museum. Post 1993?. List of Aircraft Crash Sites. Jefferson, G ?. Reference number 1439 _x000a_&lt;2&gt; SNY12707 - Gazetteer: L. J. Norgate. Yorkshire Aircraft Crashes.  _x000a_&lt;3&gt; SNY12740 - Gazetteer: Yorkshire Dales National Park Authority. 2009. Aircraft crash sites extracted from the Yorkshire Dales National Park Authority HER.  _x000a_(http://www.heritagegateway.org.uk/Gateway/Results_Single.aspx?uid=MNY30880&amp;resourceID=1009)"/>
    <x v="2"/>
    <x v="2"/>
    <x v="35"/>
    <x v="1"/>
    <x v="2"/>
    <x v="1"/>
    <m/>
    <n v="2"/>
    <x v="54"/>
    <x v="1"/>
    <n v="0"/>
    <x v="1"/>
    <x v="39"/>
    <x v="0"/>
  </r>
  <r>
    <n v="937"/>
    <s v="HK437"/>
    <x v="17"/>
    <s v="301FTU/256"/>
    <x v="10"/>
    <x v="19"/>
    <n v="14"/>
    <s v="February"/>
    <x v="9"/>
    <s v="14 February 1946"/>
    <x v="2"/>
    <s v="SOC 14.2.46 (Air Britain Serials)"/>
    <x v="4"/>
    <x v="3"/>
    <x v="1"/>
    <x v="1"/>
    <x v="2"/>
    <x v="1"/>
    <m/>
    <n v="2"/>
    <x v="54"/>
    <x v="1"/>
    <n v="1"/>
    <x v="0"/>
    <x v="32"/>
    <x v="2"/>
  </r>
  <r>
    <n v="778"/>
    <s v="HP920"/>
    <x v="12"/>
    <s v="301FTU/Med/23/ME CS"/>
    <x v="10"/>
    <x v="19"/>
    <n v="14"/>
    <s v="February"/>
    <x v="9"/>
    <s v="14 February 1946"/>
    <x v="2"/>
    <s v="SOC 14.2.46 (Air Britain Serials) Appears in the 23 Sqn ORB in April '44 as YP-L."/>
    <x v="4"/>
    <x v="3"/>
    <x v="1"/>
    <x v="1"/>
    <x v="2"/>
    <x v="1"/>
    <m/>
    <n v="2"/>
    <x v="54"/>
    <x v="1"/>
    <n v="1"/>
    <x v="2"/>
    <x v="224"/>
    <x v="3"/>
  </r>
  <r>
    <n v="5121"/>
    <s v="KB415"/>
    <x v="28"/>
    <s v="608/162"/>
    <x v="10"/>
    <x v="19"/>
    <n v="14"/>
    <s v="February"/>
    <x v="9"/>
    <s v="14 February 1946"/>
    <x v="2"/>
    <s v="SOC 15.2.46 (Air Britain Serials)"/>
    <x v="4"/>
    <x v="3"/>
    <x v="1"/>
    <x v="1"/>
    <x v="2"/>
    <x v="1"/>
    <m/>
    <n v="2"/>
    <x v="54"/>
    <x v="1"/>
    <n v="1"/>
    <x v="0"/>
    <x v="134"/>
    <x v="1"/>
  </r>
  <r>
    <n v="3780"/>
    <s v="MM347"/>
    <x v="18"/>
    <n v="680"/>
    <x v="10"/>
    <x v="19"/>
    <n v="14"/>
    <s v="February"/>
    <x v="9"/>
    <s v="14 February 1946"/>
    <x v="2"/>
    <s v="Photo exists of this aircraft being a small, light-coloured N just ahead of the aircraft serial, with a &quot;Barber-Pole&quot; rudder patter (rudder only). SOC 14.2.46 (Air Britain Serials)"/>
    <x v="4"/>
    <x v="3"/>
    <x v="1"/>
    <x v="1"/>
    <x v="2"/>
    <x v="1"/>
    <m/>
    <n v="2"/>
    <x v="54"/>
    <x v="1"/>
    <n v="1"/>
    <x v="0"/>
    <x v="78"/>
    <x v="0"/>
  </r>
  <r>
    <n v="1889"/>
    <s v="NS674"/>
    <x v="18"/>
    <s v="60 SAAF"/>
    <x v="1"/>
    <x v="0"/>
    <n v="14"/>
    <s v="February"/>
    <x v="9"/>
    <s v="14 February 1946"/>
    <x v="2"/>
    <s v="SOC 14.2.46 (Air Britain Serials)"/>
    <x v="4"/>
    <x v="3"/>
    <x v="1"/>
    <x v="1"/>
    <x v="2"/>
    <x v="1"/>
    <m/>
    <n v="2"/>
    <x v="54"/>
    <x v="1"/>
    <n v="1"/>
    <x v="0"/>
    <x v="34"/>
    <x v="0"/>
  </r>
  <r>
    <n v="1734"/>
    <s v="NS780"/>
    <x v="18"/>
    <s v="FE"/>
    <x v="3"/>
    <x v="0"/>
    <n v="14"/>
    <s v="February"/>
    <x v="9"/>
    <s v="14 February 1946"/>
    <x v="2"/>
    <s v="SOC 14.2.46 (Air Britain Serials)"/>
    <x v="4"/>
    <x v="3"/>
    <x v="1"/>
    <x v="1"/>
    <x v="2"/>
    <x v="1"/>
    <m/>
    <n v="2"/>
    <x v="54"/>
    <x v="1"/>
    <n v="1"/>
    <x v="2"/>
    <x v="91"/>
    <x v="0"/>
  </r>
  <r>
    <n v="4707"/>
    <s v="RF663"/>
    <x v="12"/>
    <n v="110"/>
    <x v="3"/>
    <x v="16"/>
    <n v="14"/>
    <s v="February"/>
    <x v="9"/>
    <s v="14 February 1946"/>
    <x v="2"/>
    <s v="SOC 14.2.46 (Air Britain Serials)"/>
    <x v="4"/>
    <x v="3"/>
    <x v="1"/>
    <x v="1"/>
    <x v="2"/>
    <x v="1"/>
    <m/>
    <n v="2"/>
    <x v="54"/>
    <x v="1"/>
    <n v="1"/>
    <x v="0"/>
    <x v="143"/>
    <x v="3"/>
  </r>
  <r>
    <n v="6406"/>
    <s v="RF961"/>
    <x v="12"/>
    <n v="84"/>
    <x v="3"/>
    <x v="16"/>
    <n v="14"/>
    <s v="February"/>
    <x v="9"/>
    <s v="14 February 1946"/>
    <x v="2"/>
    <s v="SOC 14.2.46 (Air Britain Serials)"/>
    <x v="4"/>
    <x v="3"/>
    <x v="1"/>
    <x v="1"/>
    <x v="2"/>
    <x v="1"/>
    <m/>
    <n v="2"/>
    <x v="54"/>
    <x v="1"/>
    <n v="1"/>
    <x v="0"/>
    <x v="146"/>
    <x v="3"/>
  </r>
  <r>
    <n v="7645"/>
    <s v="TA409"/>
    <x v="22"/>
    <n v="600"/>
    <x v="10"/>
    <x v="19"/>
    <n v="14"/>
    <s v="February"/>
    <x v="9"/>
    <s v="14 February 1946"/>
    <x v="2"/>
    <s v="SOC 14.2.46 (Air Britain Serials)"/>
    <x v="4"/>
    <x v="3"/>
    <x v="1"/>
    <x v="1"/>
    <x v="2"/>
    <x v="1"/>
    <m/>
    <n v="2"/>
    <x v="54"/>
    <x v="1"/>
    <n v="1"/>
    <x v="0"/>
    <x v="167"/>
    <x v="0"/>
  </r>
  <r>
    <n v="2678"/>
    <s v="PF507"/>
    <x v="20"/>
    <s v="571/163/16OTU"/>
    <x v="0"/>
    <x v="7"/>
    <n v="18"/>
    <s v="February"/>
    <x v="9"/>
    <s v="18 February 1946"/>
    <x v="0"/>
    <s v="Swung on landing and u/c collapsed Upper Heyford 18.2.46 (Air Britain Serials) 18.02.46 16 OTU. PF507 Undercarriage collapsed on landing at Upper Heyford aerodrome. (Mosquito Crash Log)"/>
    <x v="2"/>
    <x v="2"/>
    <x v="23"/>
    <x v="1"/>
    <x v="2"/>
    <x v="1"/>
    <m/>
    <n v="2"/>
    <x v="54"/>
    <x v="1"/>
    <n v="0"/>
    <x v="1"/>
    <x v="140"/>
    <x v="6"/>
  </r>
  <r>
    <n v="2146"/>
    <s v="NT558"/>
    <x v="25"/>
    <s v="488/51OTU/54OTU"/>
    <x v="10"/>
    <x v="7"/>
    <n v="19"/>
    <s v="February"/>
    <x v="9"/>
    <s v="19 February 1946"/>
    <x v="0"/>
    <s v="19 FEB 46 MOSQUITO NF30 NT558 54 OTU. CRASHED 300 YDS_x000a_NORTH OF PITSFORD_x000a_CHURCH,NORTHANTS._x000a__x000a_Aircraft was on a cross country navex from base at East Moor,routed to Daventry,Ely,Driffield and returning to East Moor. It was seen at 1,500ft having broken cloud and then it re-entered cloud whilst banked at a steep angle. It spun out of cloud again and crashed after pilot lost control when he could not regain a normal flying attitude in cloud._x000a__x000a_SGT ALAN RONALD CAMERON AIRD. Aged 23. Pilot. (K)_x000a_F/S WILLIAM ARTHUR GRAVES. Aged 21. Nav. (K)_x000a_(From Final Landings, quoted on the RAF Commands Forum website: http://www.rafcommands.com/dcforum/DCForumID6/18579.html) Control lost in cloud on navex spun into ground Pitsford Northants. 19.2.46 (Air Britain Serials) 19.02.46 54 OTU. NT558 Aircraft was on cross country exercise when it broke cloud at between 1500 and 2,000 feet, re-entered cloud at a steep angle, spun and crashed three hundred yards north of Pitsford Church, Northants, killing crew. (Mosquito Crash Log)"/>
    <x v="2"/>
    <x v="2"/>
    <x v="35"/>
    <x v="1"/>
    <x v="2"/>
    <x v="1"/>
    <m/>
    <n v="2"/>
    <x v="54"/>
    <x v="1"/>
    <n v="1"/>
    <x v="1"/>
    <x v="115"/>
    <x v="2"/>
  </r>
  <r>
    <n v="1935"/>
    <s v="KB345"/>
    <x v="13"/>
    <s v="608/627/109"/>
    <x v="0"/>
    <x v="8"/>
    <n v="20"/>
    <s v="February"/>
    <x v="9"/>
    <s v="20 February 1946"/>
    <x v="2"/>
    <s v="To 5820M 20.2.46 (Air Britain Serials)"/>
    <x v="4"/>
    <x v="3"/>
    <x v="1"/>
    <x v="1"/>
    <x v="2"/>
    <x v="1"/>
    <m/>
    <n v="2"/>
    <x v="54"/>
    <x v="1"/>
    <n v="1"/>
    <x v="0"/>
    <x v="18"/>
    <x v="1"/>
  </r>
  <r>
    <n v="2923"/>
    <s v="RF751"/>
    <x v="12"/>
    <n v="211"/>
    <x v="3"/>
    <x v="16"/>
    <n v="20"/>
    <s v="February"/>
    <x v="9"/>
    <s v="20 February 1946"/>
    <x v="2"/>
    <s v="RF751 ‘B’ (http://users.cyberone.com.au/clardo/de_havilland_mosquito.html) SOC 20.2.46 (Air Britain Serials)"/>
    <x v="4"/>
    <x v="3"/>
    <x v="1"/>
    <x v="1"/>
    <x v="2"/>
    <x v="1"/>
    <m/>
    <n v="2"/>
    <x v="54"/>
    <x v="1"/>
    <n v="1"/>
    <x v="0"/>
    <x v="176"/>
    <x v="3"/>
  </r>
  <r>
    <n v="4416"/>
    <s v="RF991"/>
    <x v="18"/>
    <s v="60 SAAF"/>
    <x v="8"/>
    <x v="0"/>
    <n v="20"/>
    <s v="February"/>
    <x v="9"/>
    <s v="20 February 1946"/>
    <x v="2"/>
    <s v="To SAAF 20.2.46 (Air Britain Serials)"/>
    <x v="5"/>
    <x v="3"/>
    <x v="1"/>
    <x v="1"/>
    <x v="2"/>
    <x v="1"/>
    <m/>
    <n v="2"/>
    <x v="54"/>
    <x v="1"/>
    <n v="1"/>
    <x v="0"/>
    <x v="34"/>
    <x v="0"/>
  </r>
  <r>
    <n v="2432"/>
    <s v="HR524"/>
    <x v="12"/>
    <s v="1FU/47/132RSU"/>
    <x v="10"/>
    <x v="19"/>
    <n v="21"/>
    <s v="February"/>
    <x v="9"/>
    <s v="21 February 1946"/>
    <x v="1"/>
    <s v="Taxied into roller at night Butterworth 21.2.46 DBR (Air Britain Serials)"/>
    <x v="2"/>
    <x v="2"/>
    <x v="126"/>
    <x v="1"/>
    <x v="2"/>
    <x v="1"/>
    <m/>
    <n v="2"/>
    <x v="54"/>
    <x v="1"/>
    <n v="1"/>
    <x v="1"/>
    <x v="225"/>
    <x v="3"/>
  </r>
  <r>
    <n v="7564"/>
    <s v="NS587"/>
    <x v="29"/>
    <n v="544"/>
    <x v="10"/>
    <x v="19"/>
    <n v="22"/>
    <s v="February"/>
    <x v="9"/>
    <s v="22 February 1946"/>
    <x v="2"/>
    <s v="SOC 22.2.46 (Air Britain Serials)"/>
    <x v="4"/>
    <x v="3"/>
    <x v="1"/>
    <x v="1"/>
    <x v="2"/>
    <x v="1"/>
    <m/>
    <n v="2"/>
    <x v="54"/>
    <x v="1"/>
    <n v="1"/>
    <x v="0"/>
    <x v="27"/>
    <x v="0"/>
  </r>
  <r>
    <n v="1632"/>
    <s v="KB419"/>
    <x v="28"/>
    <s v="627/109"/>
    <x v="0"/>
    <x v="8"/>
    <n v="25"/>
    <s v="February"/>
    <x v="9"/>
    <s v="25 February 1946"/>
    <x v="0"/>
    <s v="Swung on landing and u/c collapsed Hemswell 25.2.46 DBR (Air Britain Serials)"/>
    <x v="2"/>
    <x v="2"/>
    <x v="23"/>
    <x v="1"/>
    <x v="2"/>
    <x v="1"/>
    <m/>
    <n v="2"/>
    <x v="54"/>
    <x v="1"/>
    <n v="1"/>
    <x v="0"/>
    <x v="18"/>
    <x v="1"/>
  </r>
  <r>
    <n v="2393"/>
    <s v="KB533"/>
    <x v="28"/>
    <s v="627/109"/>
    <x v="0"/>
    <x v="8"/>
    <n v="25"/>
    <s v="February"/>
    <x v="9"/>
    <s v="25 February 1946"/>
    <x v="0"/>
    <s v="Swung on take-off and u/c collapsed Hemswell 25.2.46 DBR (Air Britain Serials)"/>
    <x v="2"/>
    <x v="2"/>
    <x v="33"/>
    <x v="1"/>
    <x v="2"/>
    <x v="1"/>
    <m/>
    <n v="2"/>
    <x v="54"/>
    <x v="1"/>
    <n v="1"/>
    <x v="0"/>
    <x v="18"/>
    <x v="1"/>
  </r>
  <r>
    <n v="416"/>
    <s v="HP929"/>
    <x v="12"/>
    <s v="305/Andover/60OTU/13OTU"/>
    <x v="0"/>
    <x v="7"/>
    <n v="25"/>
    <s v="February"/>
    <x v="9"/>
    <s v="25 February 1946"/>
    <x v="2"/>
    <s v="SOC 25.2.46 (Air Britain Serials)"/>
    <x v="4"/>
    <x v="3"/>
    <x v="1"/>
    <x v="1"/>
    <x v="2"/>
    <x v="1"/>
    <m/>
    <n v="2"/>
    <x v="54"/>
    <x v="1"/>
    <n v="1"/>
    <x v="1"/>
    <x v="39"/>
    <x v="3"/>
  </r>
  <r>
    <n v="5768"/>
    <s v="KA257"/>
    <x v="31"/>
    <s v="1FU"/>
    <x v="10"/>
    <x v="19"/>
    <n v="26"/>
    <s v="February"/>
    <x v="9"/>
    <s v="26 February 1946"/>
    <x v="0"/>
    <s v="U/c collapsed on take-off Cairo West 26.2.46 (Air Britain Serials)"/>
    <x v="2"/>
    <x v="2"/>
    <x v="27"/>
    <x v="1"/>
    <x v="2"/>
    <x v="1"/>
    <m/>
    <n v="2"/>
    <x v="54"/>
    <x v="1"/>
    <n v="0"/>
    <x v="1"/>
    <x v="123"/>
    <x v="1"/>
  </r>
  <r>
    <n v="2340"/>
    <s v="DD641"/>
    <x v="2"/>
    <s v="157/410/169/51OTU"/>
    <x v="10"/>
    <x v="7"/>
    <n v="28"/>
    <s v="February"/>
    <x v="9"/>
    <s v="28 February 1946"/>
    <x v="2"/>
    <s v="RS-N, DD641 (Mosquito, Classic Aircraft #7, Boyer/Philpott, ISBN 0-85059-432-4, pub 1980 SOC 28.2.46 (Air Britain Serials)"/>
    <x v="4"/>
    <x v="3"/>
    <x v="1"/>
    <x v="1"/>
    <x v="2"/>
    <x v="1"/>
    <m/>
    <n v="2"/>
    <x v="54"/>
    <x v="1"/>
    <n v="1"/>
    <x v="1"/>
    <x v="110"/>
    <x v="0"/>
  </r>
  <r>
    <n v="588"/>
    <s v="DD726"/>
    <x v="2"/>
    <s v="85/456/140/60OTU/13OTU"/>
    <x v="0"/>
    <x v="7"/>
    <n v="28"/>
    <s v="February"/>
    <x v="9"/>
    <s v="28 February 1946"/>
    <x v="2"/>
    <s v="SOC 28.2.46 (Air Britain Serials) 16.05.44 141 Sqn. DD726 Aircraft failed to return to West Raynham aerodrome after an exercise (Mosquito Crash Log)"/>
    <x v="4"/>
    <x v="3"/>
    <x v="1"/>
    <x v="1"/>
    <x v="2"/>
    <x v="1"/>
    <m/>
    <n v="2"/>
    <x v="54"/>
    <x v="1"/>
    <n v="1"/>
    <x v="1"/>
    <x v="39"/>
    <x v="0"/>
  </r>
  <r>
    <n v="467"/>
    <s v="DD790"/>
    <x v="2"/>
    <s v="307/264/169/141/54OTU"/>
    <x v="10"/>
    <x v="7"/>
    <n v="28"/>
    <s v="February"/>
    <x v="9"/>
    <s v="28 February 1946"/>
    <x v="2"/>
    <s v="SOC 28.2.46 (Air Britain Serials)"/>
    <x v="4"/>
    <x v="3"/>
    <x v="1"/>
    <x v="1"/>
    <x v="2"/>
    <x v="1"/>
    <m/>
    <n v="2"/>
    <x v="54"/>
    <x v="1"/>
    <n v="1"/>
    <x v="1"/>
    <x v="115"/>
    <x v="0"/>
  </r>
  <r>
    <n v="1861"/>
    <s v="DK331"/>
    <x v="4"/>
    <s v="109/NTU"/>
    <x v="10"/>
    <x v="7"/>
    <n v="28"/>
    <s v="February"/>
    <x v="9"/>
    <s v="28 February 1946"/>
    <x v="2"/>
    <s v="SOC 28.2.46 (Air Britain Serials)"/>
    <x v="4"/>
    <x v="3"/>
    <x v="1"/>
    <x v="1"/>
    <x v="2"/>
    <x v="1"/>
    <m/>
    <n v="2"/>
    <x v="54"/>
    <x v="1"/>
    <n v="1"/>
    <x v="1"/>
    <x v="135"/>
    <x v="0"/>
  </r>
  <r>
    <n v="7533"/>
    <s v="DZ255"/>
    <x v="2"/>
    <s v="410/51OTU"/>
    <x v="10"/>
    <x v="7"/>
    <n v="28"/>
    <s v="February"/>
    <x v="9"/>
    <s v="28 February 1946"/>
    <x v="2"/>
    <s v="SOC 28.2.46 (Air Britain Serials)"/>
    <x v="4"/>
    <x v="3"/>
    <x v="1"/>
    <x v="1"/>
    <x v="2"/>
    <x v="1"/>
    <m/>
    <n v="2"/>
    <x v="54"/>
    <x v="1"/>
    <n v="1"/>
    <x v="1"/>
    <x v="110"/>
    <x v="0"/>
  </r>
  <r>
    <n v="6"/>
    <s v="DZ426"/>
    <x v="4"/>
    <s v="521/1401 Flt/1409 Flt/139/627/139/627/NTU"/>
    <x v="10"/>
    <x v="7"/>
    <n v="28"/>
    <s v="February"/>
    <x v="9"/>
    <s v="28 February 1946"/>
    <x v="2"/>
    <s v="SOC 28.2.46 (Air Britain Serials)"/>
    <x v="4"/>
    <x v="3"/>
    <x v="1"/>
    <x v="1"/>
    <x v="2"/>
    <x v="1"/>
    <m/>
    <n v="2"/>
    <x v="54"/>
    <x v="1"/>
    <n v="1"/>
    <x v="1"/>
    <x v="135"/>
    <x v="0"/>
  </r>
  <r>
    <n v="285"/>
    <s v="DZ462"/>
    <x v="4"/>
    <s v="105/627"/>
    <x v="10"/>
    <x v="19"/>
    <n v="28"/>
    <s v="February"/>
    <x v="9"/>
    <s v="28 February 1946"/>
    <x v="2"/>
    <s v="SOC 28.2.46 (Air Britain Serials)"/>
    <x v="4"/>
    <x v="3"/>
    <x v="1"/>
    <x v="1"/>
    <x v="2"/>
    <x v="1"/>
    <m/>
    <n v="2"/>
    <x v="54"/>
    <x v="1"/>
    <n v="1"/>
    <x v="0"/>
    <x v="58"/>
    <x v="0"/>
  </r>
  <r>
    <n v="1222"/>
    <s v="DZ485"/>
    <x v="4"/>
    <s v="109/1655MTU"/>
    <x v="10"/>
    <x v="7"/>
    <n v="28"/>
    <s v="February"/>
    <x v="9"/>
    <s v="28 February 1946"/>
    <x v="2"/>
    <s v="SOC 28.2.46 (Air Britain Serials)"/>
    <x v="4"/>
    <x v="3"/>
    <x v="1"/>
    <x v="1"/>
    <x v="2"/>
    <x v="1"/>
    <m/>
    <n v="2"/>
    <x v="54"/>
    <x v="1"/>
    <n v="1"/>
    <x v="1"/>
    <x v="12"/>
    <x v="0"/>
  </r>
  <r>
    <n v="865"/>
    <s v="DZ653"/>
    <x v="2"/>
    <s v="264/51OTU"/>
    <x v="10"/>
    <x v="7"/>
    <n v="28"/>
    <s v="February"/>
    <x v="9"/>
    <s v="28 February 1946"/>
    <x v="2"/>
    <s v="SOC 28.2.46 (Air Britain Serials)"/>
    <x v="4"/>
    <x v="3"/>
    <x v="1"/>
    <x v="1"/>
    <x v="2"/>
    <x v="1"/>
    <m/>
    <n v="2"/>
    <x v="54"/>
    <x v="1"/>
    <n v="1"/>
    <x v="1"/>
    <x v="110"/>
    <x v="0"/>
  </r>
  <r>
    <n v="5658"/>
    <s v="DZ659"/>
    <x v="2"/>
    <s v="FIU"/>
    <x v="10"/>
    <x v="19"/>
    <n v="28"/>
    <s v="February"/>
    <x v="9"/>
    <s v="28 February 1946"/>
    <x v="2"/>
    <s v="AIRCRAFT OF THE ROYAL AIR FORCE 1939-1945: DE HAVILLAND DH.98 MOSQUITO. Mosquito NF Mark XVII, DZ659 ‘ZQ-H’, of the Fighter Interception Unit, on the ground at Wittering, Huntingdonshire. Modified from a Mark II, the aircraft has been fitted with SCR.720/729 (AI Mark X) aircraft interception radar in a universal radome. (IWM Photo ATP 13206B) SOC 28.2.46 (Air Britain Serials)"/>
    <x v="4"/>
    <x v="3"/>
    <x v="1"/>
    <x v="1"/>
    <x v="2"/>
    <x v="1"/>
    <m/>
    <n v="2"/>
    <x v="54"/>
    <x v="1"/>
    <n v="1"/>
    <x v="0"/>
    <x v="51"/>
    <x v="0"/>
  </r>
  <r>
    <n v="1263"/>
    <s v="DZ713"/>
    <x v="2"/>
    <s v="605/169/54OTU"/>
    <x v="10"/>
    <x v="7"/>
    <n v="28"/>
    <s v="February"/>
    <x v="9"/>
    <s v="28 February 1946"/>
    <x v="2"/>
    <s v="SOC 28.2.46 (Air Britain Serials)"/>
    <x v="4"/>
    <x v="3"/>
    <x v="1"/>
    <x v="1"/>
    <x v="2"/>
    <x v="1"/>
    <m/>
    <n v="2"/>
    <x v="54"/>
    <x v="1"/>
    <n v="1"/>
    <x v="1"/>
    <x v="115"/>
    <x v="0"/>
  </r>
  <r>
    <n v="240"/>
    <s v="DZ724"/>
    <x v="2"/>
    <s v="605/60OTU/51OTU"/>
    <x v="10"/>
    <x v="7"/>
    <n v="28"/>
    <s v="February"/>
    <x v="9"/>
    <s v="28 February 1946"/>
    <x v="2"/>
    <s v="UP-S on 605 Sqn. SOC 28.2.46 (Air Britain Serials)"/>
    <x v="4"/>
    <x v="3"/>
    <x v="1"/>
    <x v="1"/>
    <x v="2"/>
    <x v="1"/>
    <m/>
    <n v="2"/>
    <x v="54"/>
    <x v="1"/>
    <n v="1"/>
    <x v="1"/>
    <x v="110"/>
    <x v="0"/>
  </r>
  <r>
    <n v="7"/>
    <s v="HJ654"/>
    <x v="2"/>
    <s v="25/169/141/515/BSTU/1692 Flt/1652 Flt/51OTU"/>
    <x v="10"/>
    <x v="7"/>
    <n v="28"/>
    <s v="February"/>
    <x v="9"/>
    <s v="28 February 1946"/>
    <x v="2"/>
    <s v="SOC 28.2.46 (Air Britain Serials)"/>
    <x v="4"/>
    <x v="3"/>
    <x v="1"/>
    <x v="1"/>
    <x v="2"/>
    <x v="1"/>
    <m/>
    <n v="2"/>
    <x v="54"/>
    <x v="1"/>
    <n v="1"/>
    <x v="1"/>
    <x v="110"/>
    <x v="0"/>
  </r>
  <r>
    <n v="1981"/>
    <s v="HJ769"/>
    <x v="6"/>
    <s v="301FTU/23/FE"/>
    <x v="3"/>
    <x v="16"/>
    <n v="28"/>
    <s v="February"/>
    <x v="9"/>
    <s v="28 February 1946"/>
    <x v="2"/>
    <s v="SOC 28.2.46 (Air Britain Serials)"/>
    <x v="4"/>
    <x v="3"/>
    <x v="1"/>
    <x v="1"/>
    <x v="2"/>
    <x v="1"/>
    <m/>
    <n v="2"/>
    <x v="54"/>
    <x v="1"/>
    <n v="1"/>
    <x v="2"/>
    <x v="91"/>
    <x v="0"/>
  </r>
  <r>
    <n v="2881"/>
    <s v="HJ889"/>
    <x v="10"/>
    <s v="60OTU/13OTU"/>
    <x v="0"/>
    <x v="7"/>
    <n v="28"/>
    <s v="February"/>
    <x v="9"/>
    <s v="28 February 1946"/>
    <x v="2"/>
    <s v="SOC 28.2.46 (Air Britain Serials)"/>
    <x v="4"/>
    <x v="3"/>
    <x v="1"/>
    <x v="1"/>
    <x v="2"/>
    <x v="1"/>
    <m/>
    <n v="2"/>
    <x v="54"/>
    <x v="1"/>
    <n v="1"/>
    <x v="1"/>
    <x v="39"/>
    <x v="2"/>
  </r>
  <r>
    <n v="78"/>
    <s v="HJ937"/>
    <x v="2"/>
    <s v="307/264/141/239/141/1692 Flt/51OTU"/>
    <x v="10"/>
    <x v="7"/>
    <n v="28"/>
    <s v="February"/>
    <x v="9"/>
    <s v="28 February 1946"/>
    <x v="2"/>
    <s v="SOC 28.2.46 (Air Britain Serials)"/>
    <x v="4"/>
    <x v="3"/>
    <x v="1"/>
    <x v="1"/>
    <x v="2"/>
    <x v="1"/>
    <m/>
    <n v="2"/>
    <x v="54"/>
    <x v="1"/>
    <n v="1"/>
    <x v="1"/>
    <x v="110"/>
    <x v="2"/>
  </r>
  <r>
    <n v="2901"/>
    <s v="HP873"/>
    <x v="12"/>
    <s v="301FTU/FE"/>
    <x v="3"/>
    <x v="16"/>
    <n v="28"/>
    <s v="February"/>
    <x v="9"/>
    <s v="28 February 1946"/>
    <x v="2"/>
    <s v="SOC 29.2.46 (Air Britain Serials)"/>
    <x v="4"/>
    <x v="3"/>
    <x v="1"/>
    <x v="1"/>
    <x v="2"/>
    <x v="1"/>
    <m/>
    <n v="2"/>
    <x v="54"/>
    <x v="1"/>
    <n v="1"/>
    <x v="2"/>
    <x v="91"/>
    <x v="3"/>
  </r>
  <r>
    <n v="483"/>
    <s v="HP884"/>
    <x v="12"/>
    <s v="301FTU/45"/>
    <x v="3"/>
    <x v="16"/>
    <n v="28"/>
    <s v="February"/>
    <x v="9"/>
    <s v="28 February 1946"/>
    <x v="2"/>
    <s v="SOC 28.2.46 (Air Britain Serials)"/>
    <x v="4"/>
    <x v="3"/>
    <x v="1"/>
    <x v="1"/>
    <x v="2"/>
    <x v="1"/>
    <m/>
    <n v="2"/>
    <x v="54"/>
    <x v="1"/>
    <n v="1"/>
    <x v="0"/>
    <x v="86"/>
    <x v="3"/>
  </r>
  <r>
    <n v="1549"/>
    <s v="HR308"/>
    <x v="12"/>
    <s v="1FU/47/110"/>
    <x v="3"/>
    <x v="16"/>
    <n v="28"/>
    <s v="February"/>
    <x v="9"/>
    <s v="28 February 1946"/>
    <x v="2"/>
    <s v="SOC 28.2.46 (Air Britain Serials)"/>
    <x v="4"/>
    <x v="3"/>
    <x v="1"/>
    <x v="1"/>
    <x v="2"/>
    <x v="1"/>
    <m/>
    <n v="2"/>
    <x v="54"/>
    <x v="1"/>
    <n v="1"/>
    <x v="0"/>
    <x v="143"/>
    <x v="3"/>
  </r>
  <r>
    <n v="2863"/>
    <s v="HR393"/>
    <x v="12"/>
    <s v="1FU/FE"/>
    <x v="3"/>
    <x v="16"/>
    <n v="28"/>
    <s v="February"/>
    <x v="9"/>
    <s v="28 February 1946"/>
    <x v="2"/>
    <s v="SOC 28.2.46 (Air Britain Serials)"/>
    <x v="4"/>
    <x v="3"/>
    <x v="1"/>
    <x v="1"/>
    <x v="2"/>
    <x v="1"/>
    <m/>
    <n v="2"/>
    <x v="54"/>
    <x v="1"/>
    <n v="1"/>
    <x v="2"/>
    <x v="91"/>
    <x v="3"/>
  </r>
  <r>
    <n v="3911"/>
    <s v="HR397"/>
    <x v="12"/>
    <n v="45"/>
    <x v="3"/>
    <x v="16"/>
    <n v="28"/>
    <s v="February"/>
    <x v="9"/>
    <s v="28 February 1946"/>
    <x v="2"/>
    <s v="SOC 28.2.46 (Air Britain Serials)"/>
    <x v="4"/>
    <x v="3"/>
    <x v="1"/>
    <x v="1"/>
    <x v="2"/>
    <x v="1"/>
    <m/>
    <n v="2"/>
    <x v="54"/>
    <x v="1"/>
    <n v="1"/>
    <x v="0"/>
    <x v="86"/>
    <x v="3"/>
  </r>
  <r>
    <n v="5076"/>
    <s v="HR409"/>
    <x v="12"/>
    <n v="45"/>
    <x v="3"/>
    <x v="16"/>
    <n v="28"/>
    <s v="February"/>
    <x v="9"/>
    <s v="28 February 1946"/>
    <x v="2"/>
    <s v="SOC 28.2.46 (Air Britain Serials)"/>
    <x v="4"/>
    <x v="3"/>
    <x v="1"/>
    <x v="1"/>
    <x v="2"/>
    <x v="1"/>
    <m/>
    <n v="2"/>
    <x v="54"/>
    <x v="1"/>
    <n v="1"/>
    <x v="0"/>
    <x v="86"/>
    <x v="3"/>
  </r>
  <r>
    <n v="4276"/>
    <s v="HR444"/>
    <x v="12"/>
    <s v="1FU/47"/>
    <x v="3"/>
    <x v="16"/>
    <n v="28"/>
    <s v="February"/>
    <x v="9"/>
    <s v="28 February 1946"/>
    <x v="2"/>
    <s v="SOC 28.2.46 (Air Britain Serials)"/>
    <x v="4"/>
    <x v="3"/>
    <x v="1"/>
    <x v="1"/>
    <x v="2"/>
    <x v="1"/>
    <m/>
    <n v="2"/>
    <x v="54"/>
    <x v="1"/>
    <n v="1"/>
    <x v="0"/>
    <x v="122"/>
    <x v="3"/>
  </r>
  <r>
    <n v="3063"/>
    <s v="HR462"/>
    <x v="12"/>
    <s v="1FU/45"/>
    <x v="3"/>
    <x v="16"/>
    <n v="28"/>
    <s v="February"/>
    <x v="9"/>
    <s v="28 February 1946"/>
    <x v="2"/>
    <s v="SOC 28.2.46 (Air Britain Serials)"/>
    <x v="4"/>
    <x v="3"/>
    <x v="1"/>
    <x v="1"/>
    <x v="2"/>
    <x v="1"/>
    <m/>
    <n v="2"/>
    <x v="54"/>
    <x v="1"/>
    <n v="1"/>
    <x v="0"/>
    <x v="86"/>
    <x v="3"/>
  </r>
  <r>
    <n v="2926"/>
    <s v="HR465"/>
    <x v="12"/>
    <s v="1FU/82"/>
    <x v="3"/>
    <x v="16"/>
    <n v="28"/>
    <s v="February"/>
    <x v="9"/>
    <s v="28 February 1946"/>
    <x v="2"/>
    <s v="SOC 28.2.46 (Air Britain Serials)"/>
    <x v="4"/>
    <x v="3"/>
    <x v="1"/>
    <x v="1"/>
    <x v="2"/>
    <x v="1"/>
    <m/>
    <n v="2"/>
    <x v="54"/>
    <x v="1"/>
    <n v="1"/>
    <x v="0"/>
    <x v="111"/>
    <x v="3"/>
  </r>
  <r>
    <n v="1627"/>
    <s v="HR521"/>
    <x v="12"/>
    <s v="1FU/FE"/>
    <x v="3"/>
    <x v="16"/>
    <n v="28"/>
    <s v="February"/>
    <x v="9"/>
    <s v="28 February 1946"/>
    <x v="2"/>
    <s v="SOC 28.2.46 (Air Britain Serials)"/>
    <x v="4"/>
    <x v="3"/>
    <x v="1"/>
    <x v="1"/>
    <x v="2"/>
    <x v="1"/>
    <m/>
    <n v="2"/>
    <x v="54"/>
    <x v="1"/>
    <n v="1"/>
    <x v="2"/>
    <x v="91"/>
    <x v="3"/>
  </r>
  <r>
    <n v="5168"/>
    <s v="HR605"/>
    <x v="12"/>
    <n v="110"/>
    <x v="3"/>
    <x v="16"/>
    <n v="28"/>
    <s v="February"/>
    <x v="9"/>
    <s v="28 February 1946"/>
    <x v="2"/>
    <s v="SOC 28.2.46 (Air Britain Serials)"/>
    <x v="4"/>
    <x v="3"/>
    <x v="1"/>
    <x v="1"/>
    <x v="2"/>
    <x v="1"/>
    <m/>
    <n v="2"/>
    <x v="54"/>
    <x v="1"/>
    <n v="1"/>
    <x v="0"/>
    <x v="143"/>
    <x v="3"/>
  </r>
  <r>
    <n v="2861"/>
    <s v="LR383"/>
    <x v="12"/>
    <s v="464/13OTU"/>
    <x v="0"/>
    <x v="7"/>
    <n v="28"/>
    <s v="February"/>
    <x v="9"/>
    <s v="28 February 1946"/>
    <x v="2"/>
    <s v="Served with 464 Sqn, under RAF control 10/43 to 11/6/44. Crash landed during Night flying Test. (Brian Fillery's website) SOC 28.2.46 (Air Britain Serials)"/>
    <x v="4"/>
    <x v="3"/>
    <x v="1"/>
    <x v="1"/>
    <x v="2"/>
    <x v="1"/>
    <m/>
    <n v="2"/>
    <x v="54"/>
    <x v="1"/>
    <n v="1"/>
    <x v="1"/>
    <x v="39"/>
    <x v="0"/>
  </r>
  <r>
    <n v="7562"/>
    <s v="MM590"/>
    <x v="17"/>
    <n v="256"/>
    <x v="10"/>
    <x v="19"/>
    <n v="28"/>
    <s v="February"/>
    <x v="9"/>
    <s v="28 February 1946"/>
    <x v="2"/>
    <s v="SOC 28.2.46 (Air Britain Serials)"/>
    <x v="4"/>
    <x v="3"/>
    <x v="1"/>
    <x v="1"/>
    <x v="2"/>
    <x v="1"/>
    <m/>
    <n v="2"/>
    <x v="54"/>
    <x v="1"/>
    <n v="1"/>
    <x v="0"/>
    <x v="32"/>
    <x v="2"/>
  </r>
  <r>
    <n v="3671"/>
    <s v="MM615"/>
    <x v="17"/>
    <n v="256"/>
    <x v="10"/>
    <x v="19"/>
    <n v="28"/>
    <s v="February"/>
    <x v="9"/>
    <s v="28 February 1946"/>
    <x v="2"/>
    <s v="SOC 28.2.46 (Air Britain Serials)"/>
    <x v="4"/>
    <x v="3"/>
    <x v="1"/>
    <x v="1"/>
    <x v="2"/>
    <x v="1"/>
    <m/>
    <n v="2"/>
    <x v="54"/>
    <x v="1"/>
    <n v="1"/>
    <x v="0"/>
    <x v="32"/>
    <x v="2"/>
  </r>
  <r>
    <n v="3794"/>
    <s v="NS534"/>
    <x v="18"/>
    <n v="680"/>
    <x v="10"/>
    <x v="19"/>
    <n v="28"/>
    <s v="February"/>
    <x v="9"/>
    <s v="28 February 1946"/>
    <x v="2"/>
    <s v="SOC 28.2.46 (Air Britain Serials)"/>
    <x v="4"/>
    <x v="3"/>
    <x v="1"/>
    <x v="1"/>
    <x v="2"/>
    <x v="1"/>
    <m/>
    <n v="2"/>
    <x v="54"/>
    <x v="1"/>
    <n v="1"/>
    <x v="0"/>
    <x v="78"/>
    <x v="0"/>
  </r>
  <r>
    <n v="6812"/>
    <s v="NS703"/>
    <x v="18"/>
    <n v="684"/>
    <x v="3"/>
    <x v="0"/>
    <n v="28"/>
    <s v="February"/>
    <x v="9"/>
    <s v="28 February 1946"/>
    <x v="2"/>
    <s v="SOC 28.2.46 (Air Britain Serials)"/>
    <x v="4"/>
    <x v="3"/>
    <x v="1"/>
    <x v="1"/>
    <x v="2"/>
    <x v="1"/>
    <m/>
    <n v="2"/>
    <x v="54"/>
    <x v="1"/>
    <n v="1"/>
    <x v="0"/>
    <x v="50"/>
    <x v="0"/>
  </r>
  <r>
    <n v="5411"/>
    <s v="RF708"/>
    <x v="12"/>
    <s v="1672CU"/>
    <x v="3"/>
    <x v="7"/>
    <n v="28"/>
    <s v="February"/>
    <x v="9"/>
    <s v="28 February 1946"/>
    <x v="2"/>
    <s v="SOC 28.2.46 (Air Britain Serials)"/>
    <x v="4"/>
    <x v="3"/>
    <x v="1"/>
    <x v="1"/>
    <x v="2"/>
    <x v="1"/>
    <m/>
    <n v="2"/>
    <x v="54"/>
    <x v="1"/>
    <n v="1"/>
    <x v="1"/>
    <x v="117"/>
    <x v="3"/>
  </r>
  <r>
    <n v="1737"/>
    <s v="RF734"/>
    <x v="12"/>
    <s v="FE"/>
    <x v="3"/>
    <x v="16"/>
    <n v="28"/>
    <s v="February"/>
    <x v="9"/>
    <s v="28 February 1946"/>
    <x v="2"/>
    <s v="SOC 28.2.46 (Air Britain Serials)"/>
    <x v="4"/>
    <x v="3"/>
    <x v="1"/>
    <x v="1"/>
    <x v="2"/>
    <x v="1"/>
    <m/>
    <n v="2"/>
    <x v="54"/>
    <x v="1"/>
    <n v="1"/>
    <x v="2"/>
    <x v="91"/>
    <x v="3"/>
  </r>
  <r>
    <n v="5218"/>
    <s v="RG149"/>
    <x v="18"/>
    <s v="Med"/>
    <x v="1"/>
    <x v="0"/>
    <n v="28"/>
    <s v="February"/>
    <x v="9"/>
    <s v="28 February 1946"/>
    <x v="2"/>
    <s v="SOC 28.2.46 (Air Britain Serials)"/>
    <x v="4"/>
    <x v="3"/>
    <x v="1"/>
    <x v="1"/>
    <x v="2"/>
    <x v="1"/>
    <m/>
    <n v="2"/>
    <x v="54"/>
    <x v="1"/>
    <n v="1"/>
    <x v="2"/>
    <x v="68"/>
    <x v="0"/>
  </r>
  <r>
    <n v="7649"/>
    <s v="TA125"/>
    <x v="22"/>
    <n v="600"/>
    <x v="10"/>
    <x v="19"/>
    <n v="28"/>
    <s v="February"/>
    <x v="9"/>
    <s v="28 February 1946"/>
    <x v="2"/>
    <s v="SOC 28.2.46 (Air Britain Serials)"/>
    <x v="4"/>
    <x v="3"/>
    <x v="1"/>
    <x v="1"/>
    <x v="2"/>
    <x v="1"/>
    <m/>
    <n v="2"/>
    <x v="54"/>
    <x v="1"/>
    <n v="1"/>
    <x v="0"/>
    <x v="167"/>
    <x v="0"/>
  </r>
  <r>
    <n v="1741"/>
    <s v="TA136"/>
    <x v="22"/>
    <s v="FE"/>
    <x v="3"/>
    <x v="2"/>
    <n v="28"/>
    <s v="February"/>
    <x v="9"/>
    <s v="28 February 1946"/>
    <x v="2"/>
    <s v="SOC 28.2.46 (Air Britain Serials)"/>
    <x v="4"/>
    <x v="3"/>
    <x v="1"/>
    <x v="1"/>
    <x v="2"/>
    <x v="1"/>
    <m/>
    <n v="2"/>
    <x v="54"/>
    <x v="1"/>
    <n v="1"/>
    <x v="2"/>
    <x v="91"/>
    <x v="0"/>
  </r>
  <r>
    <n v="5326"/>
    <s v="TA143"/>
    <x v="22"/>
    <s v="ME"/>
    <x v="1"/>
    <x v="2"/>
    <n v="28"/>
    <s v="February"/>
    <x v="9"/>
    <s v="28 February 1946"/>
    <x v="2"/>
    <s v="SOC 28.2.46 (Air Britain Serials)"/>
    <x v="4"/>
    <x v="3"/>
    <x v="1"/>
    <x v="1"/>
    <x v="2"/>
    <x v="1"/>
    <m/>
    <n v="2"/>
    <x v="54"/>
    <x v="1"/>
    <n v="1"/>
    <x v="2"/>
    <x v="108"/>
    <x v="0"/>
  </r>
  <r>
    <n v="5351"/>
    <s v="TA156"/>
    <x v="22"/>
    <s v="ME"/>
    <x v="1"/>
    <x v="2"/>
    <n v="28"/>
    <s v="February"/>
    <x v="9"/>
    <s v="28 February 1946"/>
    <x v="2"/>
    <s v="SOC 28.2.46 (Air Britain Serials)"/>
    <x v="4"/>
    <x v="3"/>
    <x v="1"/>
    <x v="1"/>
    <x v="2"/>
    <x v="1"/>
    <m/>
    <n v="2"/>
    <x v="54"/>
    <x v="1"/>
    <n v="1"/>
    <x v="2"/>
    <x v="108"/>
    <x v="0"/>
  </r>
  <r>
    <n v="5354"/>
    <s v="TA189"/>
    <x v="22"/>
    <s v="ME"/>
    <x v="1"/>
    <x v="2"/>
    <n v="28"/>
    <s v="February"/>
    <x v="9"/>
    <s v="28 February 1946"/>
    <x v="2"/>
    <s v="SOC 28.2.46 (Air Britain Serials)"/>
    <x v="4"/>
    <x v="3"/>
    <x v="1"/>
    <x v="1"/>
    <x v="2"/>
    <x v="1"/>
    <m/>
    <n v="2"/>
    <x v="54"/>
    <x v="1"/>
    <n v="1"/>
    <x v="2"/>
    <x v="108"/>
    <x v="0"/>
  </r>
  <r>
    <n v="7650"/>
    <s v="TA425"/>
    <x v="22"/>
    <n v="600"/>
    <x v="10"/>
    <x v="19"/>
    <n v="28"/>
    <s v="February"/>
    <x v="9"/>
    <s v="28 February 1946"/>
    <x v="2"/>
    <s v="SOC 28.2.46 (Air Britain Serials)"/>
    <x v="4"/>
    <x v="3"/>
    <x v="1"/>
    <x v="1"/>
    <x v="2"/>
    <x v="1"/>
    <m/>
    <n v="2"/>
    <x v="54"/>
    <x v="1"/>
    <n v="1"/>
    <x v="0"/>
    <x v="167"/>
    <x v="0"/>
  </r>
  <r>
    <n v="2653"/>
    <s v="TA431"/>
    <x v="22"/>
    <n v="255"/>
    <x v="10"/>
    <x v="19"/>
    <n v="28"/>
    <s v="February"/>
    <x v="9"/>
    <s v="28 February 1946"/>
    <x v="2"/>
    <s v="SOC 28.2.46 (Air Britain Serials)"/>
    <x v="4"/>
    <x v="3"/>
    <x v="1"/>
    <x v="1"/>
    <x v="2"/>
    <x v="1"/>
    <m/>
    <n v="2"/>
    <x v="54"/>
    <x v="1"/>
    <n v="1"/>
    <x v="0"/>
    <x v="153"/>
    <x v="0"/>
  </r>
  <r>
    <n v="7441"/>
    <s v="TA480"/>
    <x v="12"/>
    <s v="13OTU"/>
    <x v="0"/>
    <x v="7"/>
    <n v="28"/>
    <s v="February"/>
    <x v="9"/>
    <s v="28 February 1946"/>
    <x v="2"/>
    <s v="SOC 28.2.46 (Air Britain Serials)"/>
    <x v="4"/>
    <x v="3"/>
    <x v="1"/>
    <x v="1"/>
    <x v="2"/>
    <x v="1"/>
    <m/>
    <n v="2"/>
    <x v="54"/>
    <x v="1"/>
    <n v="0"/>
    <x v="1"/>
    <x v="39"/>
    <x v="0"/>
  </r>
  <r>
    <n v="314"/>
    <s v="W4081"/>
    <x v="7"/>
    <s v="264/307/157/51OTU"/>
    <x v="10"/>
    <x v="7"/>
    <n v="28"/>
    <s v="February"/>
    <x v="9"/>
    <s v="28 February 1946"/>
    <x v="2"/>
    <s v="SOC 28.2.46 (Air Britain Serials)"/>
    <x v="4"/>
    <x v="3"/>
    <x v="1"/>
    <x v="1"/>
    <x v="2"/>
    <x v="1"/>
    <m/>
    <n v="2"/>
    <x v="54"/>
    <x v="1"/>
    <n v="1"/>
    <x v="1"/>
    <x v="110"/>
    <x v="0"/>
  </r>
  <r>
    <n v="235"/>
    <s v="DZ700"/>
    <x v="2"/>
    <s v="235/333/248/235/132OTU/143/51OTU"/>
    <x v="10"/>
    <x v="7"/>
    <n v="0"/>
    <s v="March"/>
    <x v="9"/>
    <s v="0 March 1946"/>
    <x v="2"/>
    <s v="Was H on 333 Squadron, according to a photo in Mosquito Aces of World War 2, which shows both the registration, the squadron letter and the absence of Squadron codes. To 5913M 3.46 (Air Britain Serials)"/>
    <x v="4"/>
    <x v="3"/>
    <x v="1"/>
    <x v="1"/>
    <x v="2"/>
    <x v="1"/>
    <m/>
    <n v="3"/>
    <x v="55"/>
    <x v="1"/>
    <n v="1"/>
    <x v="1"/>
    <x v="110"/>
    <x v="0"/>
  </r>
  <r>
    <n v="6662"/>
    <s v="TA391"/>
    <x v="22"/>
    <s v="1692 Flt"/>
    <x v="10"/>
    <x v="7"/>
    <n v="0"/>
    <s v="March"/>
    <x v="9"/>
    <s v="0 March 1946"/>
    <x v="2"/>
    <s v="From the book &quot;Mosquito&quot; Chaz Bowyer, the following letters were noted with the following numbers ; 157 Sqn : TA391 - N. TA391 RS-N (Chris Charland) To 5894M 3.46 (Air Britain Serials)"/>
    <x v="4"/>
    <x v="3"/>
    <x v="1"/>
    <x v="1"/>
    <x v="2"/>
    <x v="1"/>
    <m/>
    <n v="3"/>
    <x v="55"/>
    <x v="1"/>
    <n v="1"/>
    <x v="1"/>
    <x v="93"/>
    <x v="0"/>
  </r>
  <r>
    <n v="4602"/>
    <s v="NT440"/>
    <x v="25"/>
    <s v="125/264"/>
    <x v="10"/>
    <x v="19"/>
    <n v="1"/>
    <s v="March"/>
    <x v="9"/>
    <s v="1 March 1946"/>
    <x v="0"/>
    <s v="Engine cut lost height and bellylanded at Horsham St.Faith 1.3.46 (Air Britain Serials) 01.03.46 264 Sqn. NT440 Aircraft belly landed on perimeter track of Horsham St. Faith aerodrome after engine failure as it could not maintain height on one engine. Crew was unhurt. (Mosquito Crash Log)"/>
    <x v="2"/>
    <x v="2"/>
    <x v="2"/>
    <x v="1"/>
    <x v="2"/>
    <x v="1"/>
    <m/>
    <n v="3"/>
    <x v="55"/>
    <x v="1"/>
    <n v="1"/>
    <x v="0"/>
    <x v="10"/>
    <x v="2"/>
  </r>
  <r>
    <n v="2354"/>
    <s v="KB648"/>
    <x v="28"/>
    <s v="RN 733"/>
    <x v="10"/>
    <x v="19"/>
    <n v="4"/>
    <s v="March"/>
    <x v="9"/>
    <s v="4 March 1946"/>
    <x v="2"/>
    <s v="To RN 4.3.46 (Air Britain Serials)"/>
    <x v="5"/>
    <x v="3"/>
    <x v="1"/>
    <x v="1"/>
    <x v="2"/>
    <x v="1"/>
    <m/>
    <n v="3"/>
    <x v="55"/>
    <x v="1"/>
    <n v="0"/>
    <x v="0"/>
    <x v="196"/>
    <x v="1"/>
  </r>
  <r>
    <n v="4627"/>
    <s v="RG312"/>
    <x v="35"/>
    <s v="RN 772"/>
    <x v="10"/>
    <x v="19"/>
    <n v="7"/>
    <s v="March"/>
    <x v="9"/>
    <s v="7 March 1946"/>
    <x v="0"/>
    <s v="Swung into snow on takeoff Arbroath 7.3.46 (Air Britain Serials)"/>
    <x v="2"/>
    <x v="2"/>
    <x v="33"/>
    <x v="1"/>
    <x v="2"/>
    <x v="1"/>
    <m/>
    <n v="3"/>
    <x v="55"/>
    <x v="1"/>
    <n v="0"/>
    <x v="0"/>
    <x v="169"/>
    <x v="0"/>
  </r>
  <r>
    <n v="6343"/>
    <s v="TE650"/>
    <x v="12"/>
    <n v="47"/>
    <x v="3"/>
    <x v="16"/>
    <n v="8"/>
    <s v="March"/>
    <x v="9"/>
    <s v="8 March 1946"/>
    <x v="0"/>
    <s v="Was Y-Yorker on 47 Squadron, according to an article and photograph in The Mossie Number 28. Overshot landing at Butterworth 8.3.46 (Air Britain Serials)"/>
    <x v="2"/>
    <x v="2"/>
    <x v="6"/>
    <x v="1"/>
    <x v="2"/>
    <x v="1"/>
    <m/>
    <n v="3"/>
    <x v="55"/>
    <x v="1"/>
    <n v="0"/>
    <x v="0"/>
    <x v="122"/>
    <x v="3"/>
  </r>
  <r>
    <n v="3904"/>
    <s v="LR568"/>
    <x v="10"/>
    <m/>
    <x v="7"/>
    <x v="19"/>
    <n v="12"/>
    <s v="March"/>
    <x v="9"/>
    <s v="12 March 1946"/>
    <x v="0"/>
    <s v="To RAAF 28.7.44 as A52-1010 87 Sqn Crashed Parkes NSW 12.03.46 (Air Britain Serials)"/>
    <x v="2"/>
    <x v="2"/>
    <x v="32"/>
    <x v="1"/>
    <x v="2"/>
    <x v="1"/>
    <m/>
    <n v="3"/>
    <x v="55"/>
    <x v="1"/>
    <n v="1"/>
    <x v="2"/>
    <x v="17"/>
    <x v="2"/>
  </r>
  <r>
    <n v="1197"/>
    <s v="NS736"/>
    <x v="18"/>
    <s v="1409 Flt"/>
    <x v="10"/>
    <x v="19"/>
    <n v="14"/>
    <s v="March"/>
    <x v="9"/>
    <s v="14 March 1946"/>
    <x v="0"/>
    <s v="Engine cut overshot landing at Lyneham 14.3.46 DBR (Air Britain Serials) 14.03.46 1409 FIt. NS736 Overshot on landing at Lyneham aerodrome. Crew unhurt. (Mosquito Crash Log)"/>
    <x v="2"/>
    <x v="2"/>
    <x v="2"/>
    <x v="1"/>
    <x v="2"/>
    <x v="1"/>
    <m/>
    <n v="3"/>
    <x v="55"/>
    <x v="1"/>
    <n v="1"/>
    <x v="0"/>
    <x v="25"/>
    <x v="0"/>
  </r>
  <r>
    <n v="3799"/>
    <s v="KB534"/>
    <x v="28"/>
    <n v="162"/>
    <x v="10"/>
    <x v="19"/>
    <n v="14"/>
    <s v="March"/>
    <x v="9"/>
    <s v="14 March 1946"/>
    <x v="1"/>
    <s v="Hit nissen hut taxying at night Blackbushe 14.3.46 (Air Britain Serials) 14.03.46 162 Sqn. KB534 Hit nissen hut while taxying at Blackbushe aerodrome. (Mosquito Crash Log)"/>
    <x v="2"/>
    <x v="2"/>
    <x v="126"/>
    <x v="1"/>
    <x v="2"/>
    <x v="1"/>
    <m/>
    <n v="3"/>
    <x v="55"/>
    <x v="1"/>
    <n v="1"/>
    <x v="0"/>
    <x v="134"/>
    <x v="1"/>
  </r>
  <r>
    <n v="297"/>
    <s v="HR283"/>
    <x v="12"/>
    <s v="1FU/45/82"/>
    <x v="3"/>
    <x v="16"/>
    <n v="14"/>
    <s v="March"/>
    <x v="9"/>
    <s v="14 March 1946"/>
    <x v="2"/>
    <s v="SOC 14.3.46 (Air Britain Serials)"/>
    <x v="4"/>
    <x v="3"/>
    <x v="1"/>
    <x v="1"/>
    <x v="2"/>
    <x v="1"/>
    <m/>
    <n v="3"/>
    <x v="55"/>
    <x v="1"/>
    <n v="1"/>
    <x v="0"/>
    <x v="111"/>
    <x v="3"/>
  </r>
  <r>
    <n v="5689"/>
    <s v="HR292"/>
    <x v="12"/>
    <n v="110"/>
    <x v="3"/>
    <x v="16"/>
    <n v="14"/>
    <s v="March"/>
    <x v="9"/>
    <s v="14 March 1946"/>
    <x v="2"/>
    <s v="SOC 14.3.46 (Air Britain Serials)"/>
    <x v="4"/>
    <x v="3"/>
    <x v="1"/>
    <x v="1"/>
    <x v="2"/>
    <x v="1"/>
    <m/>
    <n v="3"/>
    <x v="55"/>
    <x v="1"/>
    <n v="1"/>
    <x v="0"/>
    <x v="143"/>
    <x v="3"/>
  </r>
  <r>
    <n v="4312"/>
    <s v="HR435"/>
    <x v="12"/>
    <s v="1FU/47"/>
    <x v="3"/>
    <x v="16"/>
    <n v="14"/>
    <s v="March"/>
    <x v="9"/>
    <s v="14 March 1946"/>
    <x v="2"/>
    <s v="SOC 14.3.46 (Air Britain Serials)"/>
    <x v="4"/>
    <x v="3"/>
    <x v="1"/>
    <x v="1"/>
    <x v="2"/>
    <x v="1"/>
    <m/>
    <n v="3"/>
    <x v="55"/>
    <x v="1"/>
    <n v="1"/>
    <x v="0"/>
    <x v="122"/>
    <x v="3"/>
  </r>
  <r>
    <n v="3049"/>
    <s v="HR545"/>
    <x v="12"/>
    <s v="1FU/82"/>
    <x v="3"/>
    <x v="16"/>
    <n v="14"/>
    <s v="March"/>
    <x v="9"/>
    <s v="14 March 1946"/>
    <x v="2"/>
    <s v="Was S on 82 Sqn (The Mossie 29) SOC 14.3.46 (Air Britain Serials)"/>
    <x v="4"/>
    <x v="3"/>
    <x v="1"/>
    <x v="1"/>
    <x v="2"/>
    <x v="1"/>
    <m/>
    <n v="3"/>
    <x v="55"/>
    <x v="1"/>
    <n v="1"/>
    <x v="0"/>
    <x v="111"/>
    <x v="3"/>
  </r>
  <r>
    <n v="1600"/>
    <s v="HR552"/>
    <x v="12"/>
    <s v="1FU/FE"/>
    <x v="3"/>
    <x v="16"/>
    <n v="14"/>
    <s v="March"/>
    <x v="9"/>
    <s v="14 March 1946"/>
    <x v="2"/>
    <s v="SOC 14.3.46 (Air Britain Serials)"/>
    <x v="4"/>
    <x v="3"/>
    <x v="1"/>
    <x v="1"/>
    <x v="2"/>
    <x v="1"/>
    <m/>
    <n v="3"/>
    <x v="55"/>
    <x v="1"/>
    <n v="1"/>
    <x v="2"/>
    <x v="91"/>
    <x v="3"/>
  </r>
  <r>
    <n v="1743"/>
    <s v="HR635"/>
    <x v="12"/>
    <s v="FE"/>
    <x v="3"/>
    <x v="16"/>
    <n v="14"/>
    <s v="March"/>
    <x v="9"/>
    <s v="14 March 1946"/>
    <x v="2"/>
    <s v="SOC 14.3.46 (Air Britain Serials)"/>
    <x v="4"/>
    <x v="3"/>
    <x v="1"/>
    <x v="1"/>
    <x v="2"/>
    <x v="1"/>
    <m/>
    <n v="3"/>
    <x v="55"/>
    <x v="1"/>
    <n v="1"/>
    <x v="2"/>
    <x v="91"/>
    <x v="3"/>
  </r>
  <r>
    <n v="409"/>
    <s v="HX898"/>
    <x v="12"/>
    <s v="301FTU/1 MECCU/1330CU"/>
    <x v="1"/>
    <x v="7"/>
    <n v="14"/>
    <s v="March"/>
    <x v="9"/>
    <s v="14 March 1946"/>
    <x v="2"/>
    <s v="SOC 14.3.46 (Air Britain Serials)"/>
    <x v="4"/>
    <x v="3"/>
    <x v="1"/>
    <x v="1"/>
    <x v="2"/>
    <x v="1"/>
    <m/>
    <n v="3"/>
    <x v="55"/>
    <x v="1"/>
    <n v="1"/>
    <x v="1"/>
    <x v="162"/>
    <x v="0"/>
  </r>
  <r>
    <n v="6813"/>
    <s v="MM295"/>
    <x v="18"/>
    <n v="684"/>
    <x v="3"/>
    <x v="0"/>
    <n v="14"/>
    <s v="March"/>
    <x v="9"/>
    <s v="14 March 1946"/>
    <x v="2"/>
    <s v="SOC 14.3.46 (Air Britain Serials)"/>
    <x v="4"/>
    <x v="3"/>
    <x v="1"/>
    <x v="1"/>
    <x v="2"/>
    <x v="1"/>
    <m/>
    <n v="3"/>
    <x v="55"/>
    <x v="1"/>
    <n v="1"/>
    <x v="0"/>
    <x v="50"/>
    <x v="0"/>
  </r>
  <r>
    <n v="1810"/>
    <s v="RF593"/>
    <x v="12"/>
    <s v="FE"/>
    <x v="3"/>
    <x v="16"/>
    <n v="14"/>
    <s v="March"/>
    <x v="9"/>
    <s v="14 March 1946"/>
    <x v="2"/>
    <s v="SOC 14.3.46 (Air Britain Serials)"/>
    <x v="4"/>
    <x v="3"/>
    <x v="1"/>
    <x v="1"/>
    <x v="2"/>
    <x v="1"/>
    <m/>
    <n v="3"/>
    <x v="55"/>
    <x v="1"/>
    <n v="1"/>
    <x v="2"/>
    <x v="91"/>
    <x v="3"/>
  </r>
  <r>
    <n v="7651"/>
    <s v="TA144"/>
    <x v="22"/>
    <n v="600"/>
    <x v="10"/>
    <x v="19"/>
    <n v="14"/>
    <s v="March"/>
    <x v="9"/>
    <s v="14 March 1946"/>
    <x v="2"/>
    <s v="SOC 14.3.46 (Air Britain Serials)"/>
    <x v="4"/>
    <x v="3"/>
    <x v="1"/>
    <x v="1"/>
    <x v="2"/>
    <x v="1"/>
    <m/>
    <n v="3"/>
    <x v="55"/>
    <x v="1"/>
    <n v="1"/>
    <x v="0"/>
    <x v="167"/>
    <x v="0"/>
  </r>
  <r>
    <n v="1187"/>
    <s v="VT728"/>
    <x v="38"/>
    <s v="RN 703"/>
    <x v="10"/>
    <x v="19"/>
    <n v="14"/>
    <s v="March"/>
    <x v="9"/>
    <s v="14 March 1946"/>
    <x v="2"/>
    <s v="SOC 14.3.36 (Air Britain Serials) |d/d 20/07/1948 to the Royal Navy, s.o.c 14/03/1956 at Stretton   (http://www.ukserials.com/)"/>
    <x v="4"/>
    <x v="3"/>
    <x v="1"/>
    <x v="1"/>
    <x v="2"/>
    <x v="1"/>
    <m/>
    <n v="3"/>
    <x v="55"/>
    <x v="1"/>
    <n v="0"/>
    <x v="0"/>
    <x v="226"/>
    <x v="8"/>
  </r>
  <r>
    <n v="4614"/>
    <s v="PF519"/>
    <x v="20"/>
    <n v="139"/>
    <x v="0"/>
    <x v="8"/>
    <n v="15"/>
    <s v="March"/>
    <x v="9"/>
    <s v="15 March 1946"/>
    <x v="0"/>
    <s v="Engine cut on approach lost height and crashlanded 1m N of Hemswell 15.3.46 (Air Britain Serials) 15.03.46 139 Sqn. PF519 Suffered engine failure on approach and crashed one mile north of Hemswell aerodrome. (Mosquito Crash Log)"/>
    <x v="2"/>
    <x v="2"/>
    <x v="2"/>
    <x v="1"/>
    <x v="2"/>
    <x v="1"/>
    <m/>
    <n v="3"/>
    <x v="55"/>
    <x v="1"/>
    <n v="0"/>
    <x v="0"/>
    <x v="15"/>
    <x v="6"/>
  </r>
  <r>
    <n v="3812"/>
    <s v="RG117"/>
    <x v="18"/>
    <n v="680"/>
    <x v="10"/>
    <x v="19"/>
    <n v="15"/>
    <s v="March"/>
    <x v="9"/>
    <s v="15 March 1946"/>
    <x v="0"/>
    <s v="Caught fire and abandoned 18m SE of Ramat David 15.3.46 (Air Britain Serials)"/>
    <x v="2"/>
    <x v="2"/>
    <x v="38"/>
    <x v="1"/>
    <x v="2"/>
    <x v="1"/>
    <m/>
    <n v="3"/>
    <x v="55"/>
    <x v="1"/>
    <n v="1"/>
    <x v="0"/>
    <x v="78"/>
    <x v="0"/>
  </r>
  <r>
    <n v="4236"/>
    <s v="MV566"/>
    <x v="25"/>
    <n v="85"/>
    <x v="0"/>
    <x v="2"/>
    <n v="15"/>
    <s v="March"/>
    <x v="9"/>
    <s v="15 March 1946"/>
    <x v="2"/>
    <s v="To 5868M 15.3.46 (Air Britain Serials)"/>
    <x v="4"/>
    <x v="3"/>
    <x v="1"/>
    <x v="1"/>
    <x v="2"/>
    <x v="1"/>
    <m/>
    <n v="3"/>
    <x v="55"/>
    <x v="1"/>
    <n v="1"/>
    <x v="0"/>
    <x v="13"/>
    <x v="2"/>
  </r>
  <r>
    <n v="5467"/>
    <s v="NT309"/>
    <x v="25"/>
    <s v="85/239/85"/>
    <x v="0"/>
    <x v="2"/>
    <n v="15"/>
    <s v="March"/>
    <x v="9"/>
    <s v="15 March 1946"/>
    <x v="2"/>
    <s v="To 5869M 15.3.46 (Air Britain Serials)"/>
    <x v="4"/>
    <x v="3"/>
    <x v="1"/>
    <x v="1"/>
    <x v="2"/>
    <x v="1"/>
    <m/>
    <n v="3"/>
    <x v="55"/>
    <x v="1"/>
    <n v="1"/>
    <x v="0"/>
    <x v="13"/>
    <x v="2"/>
  </r>
  <r>
    <n v="3329"/>
    <s v="A52-147"/>
    <x v="24"/>
    <s v="2AD"/>
    <x v="7"/>
    <x v="19"/>
    <n v="16"/>
    <s v="March"/>
    <x v="9"/>
    <s v="16 March 1946"/>
    <x v="0"/>
    <s v="Built as F.B.40. Delivered during October 1945. Final disposition: missing off Okinawa, Japan, March 1946. (Beaufort, Beaufighter and Mosquito in Australian Service, Stewart Wilson, 1990) Missing on Escort Flight Okinawa Japan 18.03.46 (Air Britain Serials)"/>
    <x v="2"/>
    <x v="2"/>
    <x v="43"/>
    <x v="1"/>
    <x v="2"/>
    <x v="1"/>
    <m/>
    <n v="3"/>
    <x v="55"/>
    <x v="1"/>
    <n v="0"/>
    <x v="1"/>
    <x v="227"/>
    <x v="5"/>
  </r>
  <r>
    <n v="3814"/>
    <s v="RG316"/>
    <x v="35"/>
    <n v="680"/>
    <x v="10"/>
    <x v="19"/>
    <n v="19"/>
    <s v="March"/>
    <x v="9"/>
    <s v="19 March 1946"/>
    <x v="0"/>
    <s v="Swung on take-off and u/c collapsed Deversoir 19.3.46 (Air Britain Serials)"/>
    <x v="2"/>
    <x v="2"/>
    <x v="33"/>
    <x v="1"/>
    <x v="2"/>
    <x v="1"/>
    <m/>
    <n v="3"/>
    <x v="55"/>
    <x v="1"/>
    <n v="0"/>
    <x v="0"/>
    <x v="78"/>
    <x v="0"/>
  </r>
  <r>
    <n v="3831"/>
    <s v="KA181"/>
    <x v="31"/>
    <s v="1FU"/>
    <x v="10"/>
    <x v="19"/>
    <n v="21"/>
    <s v="March"/>
    <x v="9"/>
    <s v="21 March 1946"/>
    <x v="0"/>
    <s v="U/c collapsed on take-off Luqa 21.3.46 DBF (Air Britain Serials)"/>
    <x v="2"/>
    <x v="2"/>
    <x v="27"/>
    <x v="1"/>
    <x v="2"/>
    <x v="1"/>
    <m/>
    <n v="3"/>
    <x v="55"/>
    <x v="1"/>
    <n v="0"/>
    <x v="1"/>
    <x v="123"/>
    <x v="1"/>
  </r>
  <r>
    <n v="6491"/>
    <s v="MM805"/>
    <x v="25"/>
    <n v="151"/>
    <x v="0"/>
    <x v="2"/>
    <n v="21"/>
    <s v="March"/>
    <x v="9"/>
    <s v="21 March 1946"/>
    <x v="2"/>
    <s v="SOC 21.3.46 (Air Britain Serials)"/>
    <x v="4"/>
    <x v="3"/>
    <x v="1"/>
    <x v="1"/>
    <x v="2"/>
    <x v="1"/>
    <m/>
    <n v="3"/>
    <x v="55"/>
    <x v="1"/>
    <n v="1"/>
    <x v="0"/>
    <x v="8"/>
    <x v="2"/>
  </r>
  <r>
    <n v="246"/>
    <s v="RF998"/>
    <x v="18"/>
    <s v="140/680"/>
    <x v="10"/>
    <x v="19"/>
    <n v="22"/>
    <s v="March"/>
    <x v="9"/>
    <s v="22 March 1946"/>
    <x v="0"/>
    <s v="Wing hit runway on landing Deversoir 22.3.46 DBR (Air Britain Serials)"/>
    <x v="2"/>
    <x v="2"/>
    <x v="40"/>
    <x v="1"/>
    <x v="2"/>
    <x v="1"/>
    <m/>
    <n v="3"/>
    <x v="55"/>
    <x v="1"/>
    <n v="1"/>
    <x v="0"/>
    <x v="78"/>
    <x v="0"/>
  </r>
  <r>
    <n v="4595"/>
    <s v="TE692"/>
    <x v="12"/>
    <s v="1FU"/>
    <x v="10"/>
    <x v="19"/>
    <n v="24"/>
    <s v="March"/>
    <x v="9"/>
    <s v="24 March 1946"/>
    <x v="0"/>
    <s v="Swung on landing and u/c collapsed Luqa 24.3.46 (Air Britain Serials)"/>
    <x v="2"/>
    <x v="2"/>
    <x v="23"/>
    <x v="1"/>
    <x v="2"/>
    <x v="1"/>
    <m/>
    <n v="3"/>
    <x v="55"/>
    <x v="1"/>
    <n v="0"/>
    <x v="1"/>
    <x v="123"/>
    <x v="3"/>
  </r>
  <r>
    <n v="3217"/>
    <s v="RF891"/>
    <x v="12"/>
    <s v="FE"/>
    <x v="3"/>
    <x v="16"/>
    <n v="24"/>
    <s v="March"/>
    <x v="9"/>
    <s v="24 March 1946"/>
    <x v="2"/>
    <s v="SOC 24.3.46 (Air Britain Serials)"/>
    <x v="4"/>
    <x v="3"/>
    <x v="1"/>
    <x v="1"/>
    <x v="2"/>
    <x v="1"/>
    <m/>
    <n v="3"/>
    <x v="55"/>
    <x v="1"/>
    <n v="1"/>
    <x v="2"/>
    <x v="91"/>
    <x v="3"/>
  </r>
  <r>
    <n v="6492"/>
    <s v="NT383"/>
    <x v="25"/>
    <n v="151"/>
    <x v="0"/>
    <x v="2"/>
    <n v="25"/>
    <s v="March"/>
    <x v="9"/>
    <s v="25 March 1946"/>
    <x v="0"/>
    <s v="Engine cut on take-off bellylanded Lubeck 25.3.46 (Air Britain Serials)"/>
    <x v="2"/>
    <x v="2"/>
    <x v="2"/>
    <x v="1"/>
    <x v="2"/>
    <x v="1"/>
    <m/>
    <n v="3"/>
    <x v="55"/>
    <x v="1"/>
    <n v="1"/>
    <x v="0"/>
    <x v="8"/>
    <x v="2"/>
  </r>
  <r>
    <n v="700"/>
    <s v="RV346"/>
    <x v="20"/>
    <s v="128/578/692/180"/>
    <x v="10"/>
    <x v="19"/>
    <n v="25"/>
    <s v="March"/>
    <x v="9"/>
    <s v="25 March 1946"/>
    <x v="0"/>
    <s v="Brakes failed taxying ran into ditch and u/c leg collapsed Walm 25.3.46 (Air Britain Serials)"/>
    <x v="2"/>
    <x v="2"/>
    <x v="169"/>
    <x v="1"/>
    <x v="2"/>
    <x v="1"/>
    <m/>
    <n v="3"/>
    <x v="55"/>
    <x v="1"/>
    <n v="1"/>
    <x v="0"/>
    <x v="207"/>
    <x v="0"/>
  </r>
  <r>
    <n v="2539"/>
    <s v="PF492"/>
    <x v="20"/>
    <s v="105/608/16OTU"/>
    <x v="0"/>
    <x v="7"/>
    <n v="26"/>
    <s v="March"/>
    <x v="9"/>
    <s v="26 March 1946"/>
    <x v="0"/>
    <s v="Swung on landing and u/c collapsed Cottesmore 26.3.46 (Air Britain Serials) 26.03.46 16 OTU. PF492 Swung on landing at Cottesmore aerodrome and suffered undercarriage collapse. (Mosquito Crash Log)"/>
    <x v="2"/>
    <x v="2"/>
    <x v="23"/>
    <x v="1"/>
    <x v="2"/>
    <x v="1"/>
    <m/>
    <n v="3"/>
    <x v="55"/>
    <x v="1"/>
    <n v="0"/>
    <x v="1"/>
    <x v="140"/>
    <x v="6"/>
  </r>
  <r>
    <n v="260"/>
    <s v="PF503"/>
    <x v="20"/>
    <s v="TFU/627/1317 Flt/627/BDU/CBE"/>
    <x v="10"/>
    <x v="19"/>
    <n v="26"/>
    <s v="March"/>
    <x v="9"/>
    <s v="26 March 1946"/>
    <x v="0"/>
    <s v="Swung on landing and u/c collapsed Marham 26.3.46 (Air Britain Serials) 26.03.46 CBE. PF503 Swung on landing at Marham aerodrome and suffered undercarriage collapse. (Mosquito Crash Log)"/>
    <x v="2"/>
    <x v="2"/>
    <x v="23"/>
    <x v="1"/>
    <x v="2"/>
    <x v="1"/>
    <m/>
    <n v="3"/>
    <x v="55"/>
    <x v="1"/>
    <n v="0"/>
    <x v="1"/>
    <x v="228"/>
    <x v="6"/>
  </r>
  <r>
    <n v="5435"/>
    <s v="KA248"/>
    <x v="31"/>
    <s v="1FU/249"/>
    <x v="10"/>
    <x v="19"/>
    <n v="27"/>
    <s v="March"/>
    <x v="9"/>
    <s v="27 March 1946"/>
    <x v="0"/>
    <s v="Swung on take-off and u/c collapsed Eastleigh 23.3.46 SOC 27.6.46 (Air Britain Serials)"/>
    <x v="2"/>
    <x v="2"/>
    <x v="33"/>
    <x v="1"/>
    <x v="2"/>
    <x v="1"/>
    <m/>
    <n v="3"/>
    <x v="55"/>
    <x v="1"/>
    <n v="0"/>
    <x v="0"/>
    <x v="229"/>
    <x v="1"/>
  </r>
  <r>
    <n v="392"/>
    <s v="TV969"/>
    <x v="10"/>
    <s v="180/139/4/180/WL 139 Wg"/>
    <x v="10"/>
    <x v="19"/>
    <n v="28"/>
    <s v="March"/>
    <x v="9"/>
    <s v="28 March 1946"/>
    <x v="0"/>
    <s v="Swung on landing and u/c collapsed Wahn 28.3.46 (Air Britain Serials)"/>
    <x v="2"/>
    <x v="2"/>
    <x v="23"/>
    <x v="1"/>
    <x v="2"/>
    <x v="1"/>
    <m/>
    <n v="3"/>
    <x v="55"/>
    <x v="1"/>
    <n v="0"/>
    <x v="1"/>
    <x v="230"/>
    <x v="2"/>
  </r>
  <r>
    <n v="2685"/>
    <s v="HR438"/>
    <x v="12"/>
    <s v="1FU/110/84"/>
    <x v="3"/>
    <x v="16"/>
    <n v="28"/>
    <s v="March"/>
    <x v="9"/>
    <s v="28 March 1946"/>
    <x v="2"/>
    <s v="SOC 28.3.46 (Air Britain Serials)"/>
    <x v="4"/>
    <x v="3"/>
    <x v="1"/>
    <x v="1"/>
    <x v="2"/>
    <x v="1"/>
    <m/>
    <n v="3"/>
    <x v="55"/>
    <x v="1"/>
    <n v="1"/>
    <x v="0"/>
    <x v="146"/>
    <x v="3"/>
  </r>
  <r>
    <n v="4333"/>
    <s v="HR500"/>
    <x v="12"/>
    <s v="1FU/47"/>
    <x v="3"/>
    <x v="16"/>
    <n v="28"/>
    <s v="March"/>
    <x v="9"/>
    <s v="28 March 1946"/>
    <x v="2"/>
    <s v="SOC 28.3.46 (Air Britain Serials)"/>
    <x v="4"/>
    <x v="3"/>
    <x v="1"/>
    <x v="1"/>
    <x v="2"/>
    <x v="1"/>
    <m/>
    <n v="3"/>
    <x v="55"/>
    <x v="1"/>
    <n v="1"/>
    <x v="0"/>
    <x v="122"/>
    <x v="3"/>
  </r>
  <r>
    <n v="3066"/>
    <s v="HR526"/>
    <x v="12"/>
    <s v="1FU/45"/>
    <x v="3"/>
    <x v="16"/>
    <n v="28"/>
    <s v="March"/>
    <x v="9"/>
    <s v="28 March 1946"/>
    <x v="2"/>
    <s v="SOC 28.3.46 (Air Britain Serials)"/>
    <x v="4"/>
    <x v="3"/>
    <x v="1"/>
    <x v="1"/>
    <x v="2"/>
    <x v="1"/>
    <m/>
    <n v="3"/>
    <x v="55"/>
    <x v="1"/>
    <n v="1"/>
    <x v="0"/>
    <x v="86"/>
    <x v="3"/>
  </r>
  <r>
    <n v="5557"/>
    <s v="HR557"/>
    <x v="12"/>
    <n v="82"/>
    <x v="3"/>
    <x v="16"/>
    <n v="28"/>
    <s v="March"/>
    <x v="9"/>
    <s v="28 March 1946"/>
    <x v="2"/>
    <s v="SOC 28.3.46 (Air Britain Serials)"/>
    <x v="4"/>
    <x v="3"/>
    <x v="1"/>
    <x v="1"/>
    <x v="2"/>
    <x v="1"/>
    <m/>
    <n v="3"/>
    <x v="55"/>
    <x v="1"/>
    <n v="1"/>
    <x v="0"/>
    <x v="111"/>
    <x v="3"/>
  </r>
  <r>
    <n v="663"/>
    <s v="HR647"/>
    <x v="12"/>
    <s v="1FU/89"/>
    <x v="10"/>
    <x v="19"/>
    <n v="28"/>
    <s v="March"/>
    <x v="9"/>
    <s v="28 March 1946"/>
    <x v="2"/>
    <s v="SOC 28.3.46 (Air Britain Serials)"/>
    <x v="4"/>
    <x v="3"/>
    <x v="1"/>
    <x v="1"/>
    <x v="2"/>
    <x v="1"/>
    <m/>
    <n v="3"/>
    <x v="55"/>
    <x v="1"/>
    <n v="1"/>
    <x v="0"/>
    <x v="168"/>
    <x v="3"/>
  </r>
  <r>
    <n v="1911"/>
    <s v="HX971"/>
    <x v="12"/>
    <s v="21/487/60OTU/13OTU"/>
    <x v="0"/>
    <x v="7"/>
    <n v="28"/>
    <s v="March"/>
    <x v="9"/>
    <s v="28 March 1946"/>
    <x v="2"/>
    <s v="SOC 28.3.46 (Air Britain Serials)"/>
    <x v="4"/>
    <x v="3"/>
    <x v="1"/>
    <x v="1"/>
    <x v="2"/>
    <x v="1"/>
    <m/>
    <n v="3"/>
    <x v="55"/>
    <x v="1"/>
    <n v="1"/>
    <x v="1"/>
    <x v="39"/>
    <x v="0"/>
  </r>
  <r>
    <n v="2174"/>
    <s v="MM221"/>
    <x v="20"/>
    <s v="692/163/692/180"/>
    <x v="10"/>
    <x v="19"/>
    <n v="28"/>
    <s v="March"/>
    <x v="9"/>
    <s v="28 March 1946"/>
    <x v="2"/>
    <s v="SOC 28.3.46 (Air Britain Serials)"/>
    <x v="4"/>
    <x v="3"/>
    <x v="1"/>
    <x v="1"/>
    <x v="2"/>
    <x v="1"/>
    <m/>
    <n v="3"/>
    <x v="55"/>
    <x v="1"/>
    <n v="1"/>
    <x v="0"/>
    <x v="207"/>
    <x v="0"/>
  </r>
  <r>
    <n v="6814"/>
    <s v="MM329"/>
    <x v="18"/>
    <n v="684"/>
    <x v="3"/>
    <x v="0"/>
    <n v="28"/>
    <s v="March"/>
    <x v="9"/>
    <s v="28 March 1946"/>
    <x v="2"/>
    <s v="SOC 28.3.46 (Air Britain Serials)"/>
    <x v="4"/>
    <x v="3"/>
    <x v="1"/>
    <x v="1"/>
    <x v="2"/>
    <x v="1"/>
    <m/>
    <n v="3"/>
    <x v="55"/>
    <x v="1"/>
    <n v="1"/>
    <x v="0"/>
    <x v="50"/>
    <x v="0"/>
  </r>
  <r>
    <n v="1380"/>
    <s v="NS956"/>
    <x v="12"/>
    <s v="151/60OTU/13OTU"/>
    <x v="0"/>
    <x v="7"/>
    <n v="28"/>
    <s v="March"/>
    <x v="9"/>
    <s v="28 March 1946"/>
    <x v="2"/>
    <s v="SOC 28.3.46 (Air Britain Serials)"/>
    <x v="4"/>
    <x v="3"/>
    <x v="1"/>
    <x v="1"/>
    <x v="2"/>
    <x v="1"/>
    <m/>
    <n v="3"/>
    <x v="55"/>
    <x v="1"/>
    <n v="1"/>
    <x v="1"/>
    <x v="39"/>
    <x v="0"/>
  </r>
  <r>
    <n v="5353"/>
    <s v="RF695"/>
    <x v="12"/>
    <n v="47"/>
    <x v="3"/>
    <x v="16"/>
    <n v="28"/>
    <s v="March"/>
    <x v="9"/>
    <s v="28 March 1946"/>
    <x v="2"/>
    <s v="SOC 28.3.46 (Air Britain Serials)"/>
    <x v="4"/>
    <x v="3"/>
    <x v="1"/>
    <x v="1"/>
    <x v="2"/>
    <x v="1"/>
    <m/>
    <n v="3"/>
    <x v="55"/>
    <x v="1"/>
    <n v="1"/>
    <x v="0"/>
    <x v="122"/>
    <x v="3"/>
  </r>
  <r>
    <n v="6419"/>
    <s v="RF698"/>
    <x v="12"/>
    <n v="84"/>
    <x v="3"/>
    <x v="16"/>
    <n v="28"/>
    <s v="March"/>
    <x v="9"/>
    <s v="28 March 1946"/>
    <x v="2"/>
    <s v="SOC 28.3.46 (Air Britain Serials)"/>
    <x v="4"/>
    <x v="3"/>
    <x v="1"/>
    <x v="1"/>
    <x v="2"/>
    <x v="1"/>
    <m/>
    <n v="3"/>
    <x v="55"/>
    <x v="1"/>
    <n v="1"/>
    <x v="0"/>
    <x v="146"/>
    <x v="3"/>
  </r>
  <r>
    <n v="6430"/>
    <s v="RF699"/>
    <x v="12"/>
    <n v="84"/>
    <x v="3"/>
    <x v="16"/>
    <n v="28"/>
    <s v="March"/>
    <x v="9"/>
    <s v="28 March 1946"/>
    <x v="2"/>
    <s v="SOC 28.3.46 (Air Britain Serials)"/>
    <x v="4"/>
    <x v="3"/>
    <x v="1"/>
    <x v="1"/>
    <x v="2"/>
    <x v="1"/>
    <m/>
    <n v="3"/>
    <x v="55"/>
    <x v="1"/>
    <n v="1"/>
    <x v="0"/>
    <x v="146"/>
    <x v="3"/>
  </r>
  <r>
    <n v="5383"/>
    <s v="RF735"/>
    <x v="12"/>
    <n v="47"/>
    <x v="3"/>
    <x v="16"/>
    <n v="28"/>
    <s v="March"/>
    <x v="9"/>
    <s v="28 March 1946"/>
    <x v="2"/>
    <s v="SOC 28.3.46 (Air Britain Serials)"/>
    <x v="4"/>
    <x v="3"/>
    <x v="1"/>
    <x v="1"/>
    <x v="2"/>
    <x v="1"/>
    <m/>
    <n v="3"/>
    <x v="55"/>
    <x v="1"/>
    <n v="1"/>
    <x v="0"/>
    <x v="122"/>
    <x v="3"/>
  </r>
  <r>
    <n v="3281"/>
    <s v="RF768"/>
    <x v="12"/>
    <n v="47"/>
    <x v="3"/>
    <x v="16"/>
    <n v="28"/>
    <s v="March"/>
    <x v="9"/>
    <s v="28 March 1946"/>
    <x v="2"/>
    <s v="SOC 28.3.46 (Air Britain Serials)"/>
    <x v="4"/>
    <x v="3"/>
    <x v="1"/>
    <x v="1"/>
    <x v="2"/>
    <x v="1"/>
    <m/>
    <n v="3"/>
    <x v="55"/>
    <x v="1"/>
    <n v="1"/>
    <x v="0"/>
    <x v="122"/>
    <x v="3"/>
  </r>
  <r>
    <n v="898"/>
    <s v="RF943"/>
    <x v="12"/>
    <n v="84"/>
    <x v="3"/>
    <x v="16"/>
    <n v="28"/>
    <s v="March"/>
    <x v="9"/>
    <s v="28 March 1946"/>
    <x v="2"/>
    <s v="SOC 28.3.46 (Air Britain Serials)"/>
    <x v="4"/>
    <x v="3"/>
    <x v="1"/>
    <x v="1"/>
    <x v="2"/>
    <x v="1"/>
    <m/>
    <n v="3"/>
    <x v="55"/>
    <x v="1"/>
    <n v="1"/>
    <x v="0"/>
    <x v="146"/>
    <x v="3"/>
  </r>
  <r>
    <n v="3981"/>
    <s v="RF945"/>
    <x v="12"/>
    <s v="FE"/>
    <x v="3"/>
    <x v="16"/>
    <n v="28"/>
    <s v="March"/>
    <x v="9"/>
    <s v="28 March 1946"/>
    <x v="2"/>
    <s v="SOC 28.3.46 (Air Britain Serials)"/>
    <x v="4"/>
    <x v="3"/>
    <x v="1"/>
    <x v="1"/>
    <x v="2"/>
    <x v="1"/>
    <m/>
    <n v="3"/>
    <x v="55"/>
    <x v="1"/>
    <n v="1"/>
    <x v="2"/>
    <x v="91"/>
    <x v="3"/>
  </r>
  <r>
    <n v="2790"/>
    <s v="HJ938"/>
    <x v="2"/>
    <s v="456/51OTU"/>
    <x v="10"/>
    <x v="7"/>
    <n v="29"/>
    <s v="March"/>
    <x v="9"/>
    <s v="29 March 1946"/>
    <x v="2"/>
    <s v="To 5911M 29.3.46 (Air Britain Serials)"/>
    <x v="4"/>
    <x v="3"/>
    <x v="1"/>
    <x v="1"/>
    <x v="2"/>
    <x v="1"/>
    <m/>
    <n v="3"/>
    <x v="55"/>
    <x v="1"/>
    <n v="1"/>
    <x v="1"/>
    <x v="110"/>
    <x v="2"/>
  </r>
  <r>
    <n v="4685"/>
    <s v="LR530"/>
    <x v="10"/>
    <s v="USAAF"/>
    <x v="10"/>
    <x v="19"/>
    <n v="29"/>
    <s v="March"/>
    <x v="9"/>
    <s v="29 March 1946"/>
    <x v="2"/>
    <s v="450324 MOSQUITO LR-530 WATTON, UK 25 (Thomas Ensminger) 450410 HORVATH, ANDREW C. MOSQUITO LR-530 WATTON, UK 25 (Thomas Ensminger) To 5910M 29.3.46 (Air Britain Serials) 450324 Mosquito III LR530 653BS 25BG 376 8 Taxiing Accident, category 3 damage, Hodges, Edward F ENG Watton/Sta 376 (http://www.aviationarchaeology.com/src/AARmonthly/Mar1945O.htm)"/>
    <x v="4"/>
    <x v="3"/>
    <x v="1"/>
    <x v="1"/>
    <x v="2"/>
    <x v="1"/>
    <m/>
    <n v="3"/>
    <x v="55"/>
    <x v="1"/>
    <n v="1"/>
    <x v="2"/>
    <x v="33"/>
    <x v="2"/>
  </r>
  <r>
    <n v="3882"/>
    <s v="MM288"/>
    <x v="18"/>
    <n v="680"/>
    <x v="10"/>
    <x v="19"/>
    <n v="29"/>
    <s v="March"/>
    <x v="9"/>
    <s v="29 March 1946"/>
    <x v="2"/>
    <s v="SOC 29.3.46 (Air Britain Serials)"/>
    <x v="4"/>
    <x v="3"/>
    <x v="1"/>
    <x v="1"/>
    <x v="2"/>
    <x v="1"/>
    <m/>
    <n v="3"/>
    <x v="55"/>
    <x v="1"/>
    <n v="1"/>
    <x v="0"/>
    <x v="78"/>
    <x v="0"/>
  </r>
  <r>
    <n v="4389"/>
    <s v="RG144"/>
    <x v="18"/>
    <m/>
    <x v="12"/>
    <x v="19"/>
    <n v="29"/>
    <s v="March"/>
    <x v="9"/>
    <s v="29 March 1946"/>
    <x v="2"/>
    <s v="To Armee de l'Air 29.3.46 (Air Britain Serials)"/>
    <x v="5"/>
    <x v="3"/>
    <x v="1"/>
    <x v="1"/>
    <x v="2"/>
    <x v="1"/>
    <m/>
    <n v="3"/>
    <x v="55"/>
    <x v="1"/>
    <n v="1"/>
    <x v="2"/>
    <x v="17"/>
    <x v="0"/>
  </r>
  <r>
    <n v="356"/>
    <s v="HJ870"/>
    <x v="10"/>
    <s v="418/169/141/1692 Flt/85/16OTU"/>
    <x v="0"/>
    <x v="7"/>
    <n v="30"/>
    <s v="March"/>
    <x v="9"/>
    <s v="30 March 1946"/>
    <x v="0"/>
    <s v="Taken on strength at 418 Sqn. 19 February 1943 (first Mosquito delivered to No.418 Squadron). No date of transfer elsewhere. TH-Z, letter given in ORB dated 19 February 1943. Bounced on landing and swung off runway Cottesmore 30.3.46 (Air Britain Serials) 30.04.46 16 OTU. HJ870 Bounced on landing at Cottesmore aerodrome and swung, wrecking aircraft. Crew unhurt. (Mosquito Crash Log)"/>
    <x v="2"/>
    <x v="2"/>
    <x v="85"/>
    <x v="1"/>
    <x v="2"/>
    <x v="1"/>
    <m/>
    <n v="3"/>
    <x v="55"/>
    <x v="1"/>
    <n v="1"/>
    <x v="1"/>
    <x v="140"/>
    <x v="2"/>
  </r>
  <r>
    <n v="1426"/>
    <s v="NS964"/>
    <x v="12"/>
    <s v="487/605/4"/>
    <x v="0"/>
    <x v="16"/>
    <n v="1"/>
    <s v="April"/>
    <x v="9"/>
    <s v="1 April 1946"/>
    <x v="0"/>
    <s v="Engine cut on take-off bellylanded Gutersloh 1.4.46 (Air Britain Serials)"/>
    <x v="2"/>
    <x v="2"/>
    <x v="2"/>
    <x v="1"/>
    <x v="2"/>
    <x v="1"/>
    <m/>
    <n v="4"/>
    <x v="56"/>
    <x v="1"/>
    <n v="1"/>
    <x v="0"/>
    <x v="82"/>
    <x v="0"/>
  </r>
  <r>
    <n v="2492"/>
    <s v="NT442"/>
    <x v="25"/>
    <s v="CFE/NFDU/CFE"/>
    <x v="0"/>
    <x v="7"/>
    <n v="1"/>
    <s v="April"/>
    <x v="9"/>
    <s v="1 April 1946"/>
    <x v="0"/>
    <s v="Engine cut u/c collapsed on landing West Raynham 1.4.46 (Air Britain Serials) 01.04.46 NFLS. NT442 Undercarriage collapsed on emergency landing at West Raynham. (Mosquito Crash Log)"/>
    <x v="2"/>
    <x v="2"/>
    <x v="2"/>
    <x v="1"/>
    <x v="2"/>
    <x v="1"/>
    <m/>
    <n v="4"/>
    <x v="56"/>
    <x v="1"/>
    <n v="1"/>
    <x v="1"/>
    <x v="231"/>
    <x v="2"/>
  </r>
  <r>
    <n v="6584"/>
    <s v="NT560"/>
    <x v="25"/>
    <n v="141"/>
    <x v="0"/>
    <x v="2"/>
    <n v="1"/>
    <s v="April"/>
    <x v="9"/>
    <s v="1 April 1946"/>
    <x v="2"/>
    <s v="To 5915M 1.4.46 RN Yeovilton as GI (Air Britain Serials)"/>
    <x v="4"/>
    <x v="3"/>
    <x v="1"/>
    <x v="1"/>
    <x v="2"/>
    <x v="1"/>
    <m/>
    <n v="4"/>
    <x v="56"/>
    <x v="1"/>
    <n v="1"/>
    <x v="0"/>
    <x v="45"/>
    <x v="2"/>
  </r>
  <r>
    <n v="3965"/>
    <s v="KA941"/>
    <x v="30"/>
    <s v="RN 771"/>
    <x v="10"/>
    <x v="19"/>
    <n v="2"/>
    <s v="April"/>
    <x v="9"/>
    <s v="2 April 1946"/>
    <x v="0"/>
    <s v="Hit balloon cable whilst orbiting 2.4.46 (Air Britain Serials)"/>
    <x v="2"/>
    <x v="2"/>
    <x v="53"/>
    <x v="1"/>
    <x v="2"/>
    <x v="1"/>
    <m/>
    <n v="4"/>
    <x v="56"/>
    <x v="1"/>
    <n v="0"/>
    <x v="0"/>
    <x v="178"/>
    <x v="1"/>
  </r>
  <r>
    <n v="268"/>
    <s v="RV317"/>
    <x v="20"/>
    <s v="105/578/692/163/16OTU"/>
    <x v="0"/>
    <x v="7"/>
    <n v="2"/>
    <s v="April"/>
    <x v="9"/>
    <s v="2 April 1946"/>
    <x v="0"/>
    <s v="Swung on landing and u/c collapsed Cottesmore 2.4.46 (Air Britain Serials) 02.04.46 16 OTU. RV317 Aircraft swung on take-off from Cottesmore aerodrome and undercarriage collapsed.(Mosquito Crash Log)"/>
    <x v="2"/>
    <x v="2"/>
    <x v="23"/>
    <x v="1"/>
    <x v="2"/>
    <x v="1"/>
    <m/>
    <n v="4"/>
    <x v="56"/>
    <x v="1"/>
    <n v="1"/>
    <x v="1"/>
    <x v="140"/>
    <x v="0"/>
  </r>
  <r>
    <n v="1431"/>
    <s v="MM123"/>
    <x v="20"/>
    <n v="109"/>
    <x v="0"/>
    <x v="8"/>
    <n v="2"/>
    <s v="April"/>
    <x v="9"/>
    <s v="2 April 1946"/>
    <x v="2"/>
    <s v="SOC 2.4.46 (Air Britain Serials)"/>
    <x v="4"/>
    <x v="3"/>
    <x v="1"/>
    <x v="1"/>
    <x v="2"/>
    <x v="1"/>
    <m/>
    <n v="4"/>
    <x v="56"/>
    <x v="1"/>
    <n v="1"/>
    <x v="0"/>
    <x v="18"/>
    <x v="0"/>
  </r>
  <r>
    <n v="5437"/>
    <s v="KA341"/>
    <x v="31"/>
    <s v="1FU/249"/>
    <x v="10"/>
    <x v="19"/>
    <n v="4"/>
    <s v="April"/>
    <x v="9"/>
    <s v="4 April 1946"/>
    <x v="0"/>
    <s v="Engine cut on approach lost height on overshoot and bellylanded 4m NE of Eastleigh 4.4.46 DBR (Air Britain Serials)"/>
    <x v="2"/>
    <x v="2"/>
    <x v="2"/>
    <x v="1"/>
    <x v="2"/>
    <x v="1"/>
    <m/>
    <n v="4"/>
    <x v="56"/>
    <x v="1"/>
    <n v="0"/>
    <x v="0"/>
    <x v="229"/>
    <x v="1"/>
  </r>
  <r>
    <n v="1032"/>
    <s v="RF879"/>
    <x v="12"/>
    <s v="404/132OTU"/>
    <x v="0"/>
    <x v="7"/>
    <n v="4"/>
    <s v="April"/>
    <x v="9"/>
    <s v="4 April 1946"/>
    <x v="0"/>
    <s v="Swung on take-off and u/c leg collapsed East Fortune 4.4.46 DBR (Air Britain Serials) 04.04.46 132 OTU. RF879 Aircraft swung on take-off from East Fortune aerodrome and suffered undercarriage collapse. Crew unhurt. (Mosquito Crash Log)"/>
    <x v="2"/>
    <x v="2"/>
    <x v="33"/>
    <x v="1"/>
    <x v="2"/>
    <x v="1"/>
    <m/>
    <n v="4"/>
    <x v="56"/>
    <x v="1"/>
    <n v="1"/>
    <x v="1"/>
    <x v="121"/>
    <x v="3"/>
  </r>
  <r>
    <n v="4979"/>
    <s v="SZ981"/>
    <x v="12"/>
    <n v="21"/>
    <x v="0"/>
    <x v="16"/>
    <n v="5"/>
    <s v="April"/>
    <x v="9"/>
    <s v="5 April 1946"/>
    <x v="0"/>
    <s v="U/c collapsed on landing Sylt 5.4.46 (Air Britain Serials)"/>
    <x v="2"/>
    <x v="2"/>
    <x v="27"/>
    <x v="1"/>
    <x v="2"/>
    <x v="1"/>
    <m/>
    <n v="4"/>
    <x v="56"/>
    <x v="1"/>
    <n v="1"/>
    <x v="0"/>
    <x v="48"/>
    <x v="0"/>
  </r>
  <r>
    <n v="3773"/>
    <s v="DZ520"/>
    <x v="4"/>
    <s v="105/618"/>
    <x v="10"/>
    <x v="19"/>
    <n v="5"/>
    <s v="April"/>
    <x v="9"/>
    <s v="5 April 1946"/>
    <x v="2"/>
    <s v="SOC 5.4.46 (Air Britain Serials)"/>
    <x v="4"/>
    <x v="3"/>
    <x v="1"/>
    <x v="1"/>
    <x v="2"/>
    <x v="1"/>
    <m/>
    <n v="4"/>
    <x v="56"/>
    <x v="1"/>
    <n v="1"/>
    <x v="0"/>
    <x v="24"/>
    <x v="0"/>
  </r>
  <r>
    <n v="1532"/>
    <s v="DZ524"/>
    <x v="4"/>
    <n v="618"/>
    <x v="0"/>
    <x v="11"/>
    <n v="5"/>
    <s v="April"/>
    <x v="9"/>
    <s v="5 April 1946"/>
    <x v="2"/>
    <s v="SOC 5.4.46 (Air Britain Serials)"/>
    <x v="4"/>
    <x v="3"/>
    <x v="1"/>
    <x v="1"/>
    <x v="2"/>
    <x v="1"/>
    <m/>
    <n v="4"/>
    <x v="56"/>
    <x v="1"/>
    <n v="1"/>
    <x v="0"/>
    <x v="24"/>
    <x v="0"/>
  </r>
  <r>
    <n v="1791"/>
    <s v="DZ529"/>
    <x v="4"/>
    <n v="618"/>
    <x v="0"/>
    <x v="11"/>
    <n v="5"/>
    <s v="April"/>
    <x v="9"/>
    <s v="5 April 1946"/>
    <x v="2"/>
    <s v="SOC 5.4.46 (Air Britain Serials)"/>
    <x v="4"/>
    <x v="3"/>
    <x v="1"/>
    <x v="1"/>
    <x v="2"/>
    <x v="1"/>
    <m/>
    <n v="4"/>
    <x v="56"/>
    <x v="1"/>
    <n v="1"/>
    <x v="0"/>
    <x v="24"/>
    <x v="0"/>
  </r>
  <r>
    <n v="3738"/>
    <s v="DZ531"/>
    <x v="4"/>
    <n v="618"/>
    <x v="0"/>
    <x v="11"/>
    <n v="5"/>
    <s v="April"/>
    <x v="9"/>
    <s v="5 April 1946"/>
    <x v="2"/>
    <s v="SOC 5.4.46 (Air Britain Serials)"/>
    <x v="4"/>
    <x v="3"/>
    <x v="1"/>
    <x v="1"/>
    <x v="2"/>
    <x v="1"/>
    <m/>
    <n v="4"/>
    <x v="56"/>
    <x v="1"/>
    <n v="1"/>
    <x v="0"/>
    <x v="24"/>
    <x v="0"/>
  </r>
  <r>
    <n v="3741"/>
    <s v="DZ537"/>
    <x v="4"/>
    <n v="618"/>
    <x v="0"/>
    <x v="11"/>
    <n v="5"/>
    <s v="April"/>
    <x v="9"/>
    <s v="5 April 1946"/>
    <x v="2"/>
    <s v="SOC 5.4.46 (Air Britain Serials)"/>
    <x v="4"/>
    <x v="3"/>
    <x v="1"/>
    <x v="1"/>
    <x v="2"/>
    <x v="1"/>
    <m/>
    <n v="4"/>
    <x v="56"/>
    <x v="1"/>
    <n v="1"/>
    <x v="0"/>
    <x v="24"/>
    <x v="0"/>
  </r>
  <r>
    <n v="7113"/>
    <s v="DZ539"/>
    <x v="4"/>
    <s v="Vickers/618"/>
    <x v="10"/>
    <x v="19"/>
    <n v="5"/>
    <s v="April"/>
    <x v="9"/>
    <s v="5 April 1946"/>
    <x v="2"/>
    <s v="SOC 5.4.46 (Air Britain Serials)"/>
    <x v="4"/>
    <x v="3"/>
    <x v="1"/>
    <x v="1"/>
    <x v="2"/>
    <x v="1"/>
    <m/>
    <n v="4"/>
    <x v="56"/>
    <x v="1"/>
    <n v="1"/>
    <x v="0"/>
    <x v="24"/>
    <x v="0"/>
  </r>
  <r>
    <n v="3988"/>
    <s v="DZ542"/>
    <x v="4"/>
    <n v="618"/>
    <x v="0"/>
    <x v="11"/>
    <n v="5"/>
    <s v="April"/>
    <x v="9"/>
    <s v="5 April 1946"/>
    <x v="2"/>
    <s v="SOC 5.4.46 (Air Britain Serials)"/>
    <x v="4"/>
    <x v="3"/>
    <x v="1"/>
    <x v="1"/>
    <x v="2"/>
    <x v="1"/>
    <m/>
    <n v="4"/>
    <x v="56"/>
    <x v="1"/>
    <n v="1"/>
    <x v="0"/>
    <x v="24"/>
    <x v="0"/>
  </r>
  <r>
    <n v="3330"/>
    <s v="DZ546"/>
    <x v="4"/>
    <n v="618"/>
    <x v="0"/>
    <x v="11"/>
    <n v="5"/>
    <s v="April"/>
    <x v="9"/>
    <s v="5 April 1946"/>
    <x v="2"/>
    <s v="SOC 5.4.46 (Air Britain Serials)"/>
    <x v="4"/>
    <x v="3"/>
    <x v="1"/>
    <x v="1"/>
    <x v="2"/>
    <x v="1"/>
    <m/>
    <n v="4"/>
    <x v="56"/>
    <x v="1"/>
    <n v="1"/>
    <x v="0"/>
    <x v="24"/>
    <x v="0"/>
  </r>
  <r>
    <n v="4155"/>
    <s v="DZ552"/>
    <x v="4"/>
    <n v="618"/>
    <x v="0"/>
    <x v="11"/>
    <n v="5"/>
    <s v="April"/>
    <x v="9"/>
    <s v="5 April 1946"/>
    <x v="2"/>
    <s v="SOC 5.4.46 (Air Britain Serials)"/>
    <x v="4"/>
    <x v="3"/>
    <x v="1"/>
    <x v="1"/>
    <x v="2"/>
    <x v="1"/>
    <m/>
    <n v="4"/>
    <x v="56"/>
    <x v="1"/>
    <n v="1"/>
    <x v="0"/>
    <x v="24"/>
    <x v="0"/>
  </r>
  <r>
    <n v="1448"/>
    <s v="DZ554"/>
    <x v="4"/>
    <n v="618"/>
    <x v="0"/>
    <x v="11"/>
    <n v="5"/>
    <s v="April"/>
    <x v="9"/>
    <s v="5 April 1946"/>
    <x v="2"/>
    <s v="SOC 5.4.46 (Air Britain Serials)"/>
    <x v="4"/>
    <x v="3"/>
    <x v="1"/>
    <x v="1"/>
    <x v="2"/>
    <x v="1"/>
    <m/>
    <n v="4"/>
    <x v="56"/>
    <x v="1"/>
    <n v="1"/>
    <x v="0"/>
    <x v="24"/>
    <x v="0"/>
  </r>
  <r>
    <n v="1269"/>
    <s v="DZ555"/>
    <x v="4"/>
    <n v="618"/>
    <x v="0"/>
    <x v="11"/>
    <n v="5"/>
    <s v="April"/>
    <x v="9"/>
    <s v="5 April 1946"/>
    <x v="2"/>
    <s v="SOC 5.4.46 (Air Britain Serials)"/>
    <x v="4"/>
    <x v="3"/>
    <x v="1"/>
    <x v="1"/>
    <x v="2"/>
    <x v="1"/>
    <m/>
    <n v="4"/>
    <x v="56"/>
    <x v="1"/>
    <n v="1"/>
    <x v="0"/>
    <x v="24"/>
    <x v="0"/>
  </r>
  <r>
    <n v="1784"/>
    <s v="DZ556"/>
    <x v="4"/>
    <n v="618"/>
    <x v="0"/>
    <x v="11"/>
    <n v="5"/>
    <s v="April"/>
    <x v="9"/>
    <s v="5 April 1946"/>
    <x v="2"/>
    <s v="SOC 5.4.46 (Air Britain Serials)"/>
    <x v="4"/>
    <x v="3"/>
    <x v="1"/>
    <x v="1"/>
    <x v="2"/>
    <x v="1"/>
    <m/>
    <n v="4"/>
    <x v="56"/>
    <x v="1"/>
    <n v="1"/>
    <x v="0"/>
    <x v="24"/>
    <x v="0"/>
  </r>
  <r>
    <n v="1395"/>
    <s v="DZ559"/>
    <x v="4"/>
    <s v="618/627/618"/>
    <x v="10"/>
    <x v="19"/>
    <n v="5"/>
    <s v="April"/>
    <x v="9"/>
    <s v="5 April 1946"/>
    <x v="2"/>
    <s v="SOC 5.4.46 (Air Britain Serials)"/>
    <x v="4"/>
    <x v="3"/>
    <x v="1"/>
    <x v="1"/>
    <x v="2"/>
    <x v="1"/>
    <m/>
    <n v="4"/>
    <x v="56"/>
    <x v="1"/>
    <n v="1"/>
    <x v="0"/>
    <x v="24"/>
    <x v="0"/>
  </r>
  <r>
    <n v="3321"/>
    <s v="DZ575"/>
    <x v="4"/>
    <n v="618"/>
    <x v="0"/>
    <x v="11"/>
    <n v="5"/>
    <s v="April"/>
    <x v="9"/>
    <s v="5 April 1946"/>
    <x v="2"/>
    <s v="SOC 5.4.46 (Air Britain Serials)"/>
    <x v="4"/>
    <x v="3"/>
    <x v="1"/>
    <x v="1"/>
    <x v="2"/>
    <x v="1"/>
    <m/>
    <n v="4"/>
    <x v="56"/>
    <x v="1"/>
    <n v="1"/>
    <x v="0"/>
    <x v="24"/>
    <x v="0"/>
  </r>
  <r>
    <n v="4016"/>
    <s v="DZ577"/>
    <x v="4"/>
    <n v="618"/>
    <x v="0"/>
    <x v="11"/>
    <n v="5"/>
    <s v="April"/>
    <x v="9"/>
    <s v="5 April 1946"/>
    <x v="2"/>
    <s v="SOC 5.4.46 (Air Britain Serials)"/>
    <x v="4"/>
    <x v="3"/>
    <x v="1"/>
    <x v="1"/>
    <x v="2"/>
    <x v="1"/>
    <m/>
    <n v="4"/>
    <x v="56"/>
    <x v="1"/>
    <n v="1"/>
    <x v="0"/>
    <x v="24"/>
    <x v="0"/>
  </r>
  <r>
    <n v="672"/>
    <s v="DZ581"/>
    <x v="4"/>
    <n v="618"/>
    <x v="0"/>
    <x v="11"/>
    <n v="5"/>
    <s v="April"/>
    <x v="9"/>
    <s v="5 April 1946"/>
    <x v="2"/>
    <s v="SOC 5.4.46 (Air Britain Serials)"/>
    <x v="4"/>
    <x v="3"/>
    <x v="1"/>
    <x v="1"/>
    <x v="2"/>
    <x v="1"/>
    <m/>
    <n v="4"/>
    <x v="56"/>
    <x v="1"/>
    <n v="1"/>
    <x v="0"/>
    <x v="24"/>
    <x v="0"/>
  </r>
  <r>
    <n v="1260"/>
    <s v="DZ582"/>
    <x v="4"/>
    <n v="618"/>
    <x v="0"/>
    <x v="11"/>
    <n v="5"/>
    <s v="April"/>
    <x v="9"/>
    <s v="5 April 1946"/>
    <x v="2"/>
    <s v="SOC 5.4.46 (Air Britain Serials)"/>
    <x v="4"/>
    <x v="3"/>
    <x v="1"/>
    <x v="1"/>
    <x v="2"/>
    <x v="1"/>
    <m/>
    <n v="4"/>
    <x v="56"/>
    <x v="1"/>
    <n v="1"/>
    <x v="0"/>
    <x v="24"/>
    <x v="0"/>
  </r>
  <r>
    <n v="1371"/>
    <s v="DZ583"/>
    <x v="4"/>
    <n v="618"/>
    <x v="0"/>
    <x v="11"/>
    <n v="5"/>
    <s v="April"/>
    <x v="9"/>
    <s v="5 April 1946"/>
    <x v="2"/>
    <s v="SOC 5.4.46 (Air Britain Serials)"/>
    <x v="4"/>
    <x v="3"/>
    <x v="1"/>
    <x v="1"/>
    <x v="2"/>
    <x v="1"/>
    <m/>
    <n v="4"/>
    <x v="56"/>
    <x v="1"/>
    <n v="1"/>
    <x v="0"/>
    <x v="24"/>
    <x v="0"/>
  </r>
  <r>
    <n v="1829"/>
    <s v="DZ585"/>
    <x v="4"/>
    <n v="618"/>
    <x v="0"/>
    <x v="11"/>
    <n v="5"/>
    <s v="April"/>
    <x v="9"/>
    <s v="5 April 1946"/>
    <x v="2"/>
    <s v="SOC 5.4.46 (Air Britain Serials)"/>
    <x v="4"/>
    <x v="3"/>
    <x v="1"/>
    <x v="1"/>
    <x v="2"/>
    <x v="1"/>
    <m/>
    <n v="4"/>
    <x v="56"/>
    <x v="1"/>
    <n v="1"/>
    <x v="0"/>
    <x v="24"/>
    <x v="0"/>
  </r>
  <r>
    <n v="2369"/>
    <s v="DZ586"/>
    <x v="4"/>
    <n v="618"/>
    <x v="0"/>
    <x v="11"/>
    <n v="5"/>
    <s v="April"/>
    <x v="9"/>
    <s v="5 April 1946"/>
    <x v="2"/>
    <s v="SOC 5.4.46 (Air Britain Serials)"/>
    <x v="4"/>
    <x v="3"/>
    <x v="1"/>
    <x v="1"/>
    <x v="2"/>
    <x v="1"/>
    <m/>
    <n v="4"/>
    <x v="56"/>
    <x v="1"/>
    <n v="1"/>
    <x v="0"/>
    <x v="24"/>
    <x v="0"/>
  </r>
  <r>
    <n v="3144"/>
    <s v="DZ618"/>
    <x v="4"/>
    <n v="618"/>
    <x v="0"/>
    <x v="11"/>
    <n v="5"/>
    <s v="April"/>
    <x v="9"/>
    <s v="5 April 1946"/>
    <x v="2"/>
    <s v="SOC 5.4.46 (Air Britain Serials)"/>
    <x v="4"/>
    <x v="3"/>
    <x v="1"/>
    <x v="1"/>
    <x v="2"/>
    <x v="1"/>
    <m/>
    <n v="4"/>
    <x v="56"/>
    <x v="1"/>
    <n v="1"/>
    <x v="0"/>
    <x v="24"/>
    <x v="0"/>
  </r>
  <r>
    <n v="3300"/>
    <s v="DZ639"/>
    <x v="4"/>
    <n v="618"/>
    <x v="0"/>
    <x v="11"/>
    <n v="5"/>
    <s v="April"/>
    <x v="9"/>
    <s v="5 April 1946"/>
    <x v="2"/>
    <s v="SOC 5.4.46 (Air Britain Serials)"/>
    <x v="4"/>
    <x v="3"/>
    <x v="1"/>
    <x v="1"/>
    <x v="2"/>
    <x v="1"/>
    <m/>
    <n v="4"/>
    <x v="56"/>
    <x v="1"/>
    <n v="1"/>
    <x v="0"/>
    <x v="24"/>
    <x v="0"/>
  </r>
  <r>
    <n v="4070"/>
    <s v="DZ648"/>
    <x v="4"/>
    <n v="618"/>
    <x v="0"/>
    <x v="11"/>
    <n v="5"/>
    <s v="April"/>
    <x v="9"/>
    <s v="5 April 1946"/>
    <x v="2"/>
    <s v="SOC 5.4.46 (Air Britain Serials)"/>
    <x v="4"/>
    <x v="3"/>
    <x v="1"/>
    <x v="1"/>
    <x v="2"/>
    <x v="1"/>
    <m/>
    <n v="4"/>
    <x v="56"/>
    <x v="1"/>
    <n v="1"/>
    <x v="0"/>
    <x v="24"/>
    <x v="0"/>
  </r>
  <r>
    <n v="5910"/>
    <s v="DZ651"/>
    <x v="4"/>
    <n v="618"/>
    <x v="0"/>
    <x v="11"/>
    <n v="5"/>
    <s v="April"/>
    <x v="9"/>
    <s v="5 April 1946"/>
    <x v="2"/>
    <s v="SOC 5.4.46 (Air Britain Serials)"/>
    <x v="4"/>
    <x v="3"/>
    <x v="1"/>
    <x v="1"/>
    <x v="2"/>
    <x v="1"/>
    <m/>
    <n v="4"/>
    <x v="56"/>
    <x v="1"/>
    <n v="1"/>
    <x v="0"/>
    <x v="24"/>
    <x v="0"/>
  </r>
  <r>
    <n v="711"/>
    <s v="DZ652"/>
    <x v="4"/>
    <n v="618"/>
    <x v="0"/>
    <x v="11"/>
    <n v="5"/>
    <s v="April"/>
    <x v="9"/>
    <s v="5 April 1946"/>
    <x v="2"/>
    <s v="SOC 5.4.46 (Air Britain Serials)"/>
    <x v="4"/>
    <x v="3"/>
    <x v="1"/>
    <x v="1"/>
    <x v="2"/>
    <x v="1"/>
    <m/>
    <n v="4"/>
    <x v="56"/>
    <x v="1"/>
    <n v="1"/>
    <x v="0"/>
    <x v="24"/>
    <x v="0"/>
  </r>
  <r>
    <n v="786"/>
    <s v="NS729"/>
    <x v="18"/>
    <n v="618"/>
    <x v="10"/>
    <x v="19"/>
    <n v="5"/>
    <s v="April"/>
    <x v="9"/>
    <s v="5 April 1946"/>
    <x v="2"/>
    <s v="SOC 5.4.46 (Air Britain Serials) T.I. arrester gear"/>
    <x v="4"/>
    <x v="3"/>
    <x v="1"/>
    <x v="1"/>
    <x v="2"/>
    <x v="1"/>
    <m/>
    <n v="4"/>
    <x v="56"/>
    <x v="1"/>
    <n v="1"/>
    <x v="0"/>
    <x v="24"/>
    <x v="0"/>
  </r>
  <r>
    <n v="2474"/>
    <s v="NS732"/>
    <x v="18"/>
    <n v="618"/>
    <x v="10"/>
    <x v="19"/>
    <n v="5"/>
    <s v="April"/>
    <x v="9"/>
    <s v="5 April 1946"/>
    <x v="2"/>
    <s v="SOC 5.4.46 (Air Britain Serials)"/>
    <x v="4"/>
    <x v="3"/>
    <x v="1"/>
    <x v="1"/>
    <x v="2"/>
    <x v="1"/>
    <m/>
    <n v="4"/>
    <x v="56"/>
    <x v="1"/>
    <n v="1"/>
    <x v="0"/>
    <x v="24"/>
    <x v="0"/>
  </r>
  <r>
    <n v="4723"/>
    <s v="RG142"/>
    <x v="18"/>
    <m/>
    <x v="12"/>
    <x v="19"/>
    <n v="6"/>
    <s v="April"/>
    <x v="9"/>
    <s v="6 April 1946"/>
    <x v="2"/>
    <s v="Assigned to the Mixed Reconnaissance / Night Fighter I/20 Lorraine Group. To Armee de l'Air 6.4.46 (Air Britain Serials)"/>
    <x v="5"/>
    <x v="3"/>
    <x v="1"/>
    <x v="1"/>
    <x v="2"/>
    <x v="1"/>
    <m/>
    <n v="4"/>
    <x v="56"/>
    <x v="1"/>
    <n v="1"/>
    <x v="2"/>
    <x v="17"/>
    <x v="0"/>
  </r>
  <r>
    <n v="4092"/>
    <s v="NS800"/>
    <x v="18"/>
    <s v="540/8OTU"/>
    <x v="10"/>
    <x v="7"/>
    <n v="8"/>
    <s v="April"/>
    <x v="9"/>
    <s v="8 April 1946"/>
    <x v="0"/>
    <s v="Swung on take-off and u/c collapsed Benson 8.4.46 (Air Britain Serials) 03.04.46 8 OTU. NS800 Swung on take-off from Benson aerodrome and suffered undercarriage collapse. Crew unhurt. (Mosquito Crash Log)"/>
    <x v="2"/>
    <x v="2"/>
    <x v="33"/>
    <x v="1"/>
    <x v="2"/>
    <x v="1"/>
    <m/>
    <n v="4"/>
    <x v="56"/>
    <x v="1"/>
    <n v="1"/>
    <x v="1"/>
    <x v="37"/>
    <x v="0"/>
  </r>
  <r>
    <n v="6893"/>
    <s v="NS755"/>
    <x v="18"/>
    <s v="RAE"/>
    <x v="12"/>
    <x v="19"/>
    <n v="9"/>
    <s v="April"/>
    <x v="9"/>
    <s v="9 April 1946"/>
    <x v="2"/>
    <s v="To Armee de l'Air 9.4.46 (Air Britain Serials)"/>
    <x v="5"/>
    <x v="3"/>
    <x v="1"/>
    <x v="1"/>
    <x v="2"/>
    <x v="1"/>
    <m/>
    <n v="4"/>
    <x v="56"/>
    <x v="1"/>
    <n v="1"/>
    <x v="1"/>
    <x v="61"/>
    <x v="0"/>
  </r>
  <r>
    <n v="6246"/>
    <s v="PZ475"/>
    <x v="12"/>
    <s v="13ARU"/>
    <x v="10"/>
    <x v="19"/>
    <n v="10"/>
    <s v="April"/>
    <x v="9"/>
    <s v="10 April 1946"/>
    <x v="0"/>
    <s v="Swung on take-off and u/c collapsed Croft 10.4.46 (Air Britain Serials)"/>
    <x v="2"/>
    <x v="2"/>
    <x v="33"/>
    <x v="1"/>
    <x v="2"/>
    <x v="1"/>
    <m/>
    <n v="4"/>
    <x v="56"/>
    <x v="1"/>
    <n v="1"/>
    <x v="1"/>
    <x v="232"/>
    <x v="0"/>
  </r>
  <r>
    <n v="2589"/>
    <s v="TE823"/>
    <x v="12"/>
    <s v="RN"/>
    <x v="10"/>
    <x v="19"/>
    <n v="10"/>
    <s v="April"/>
    <x v="9"/>
    <s v="10 April 1946"/>
    <x v="0"/>
    <s v="Swung on takeoff stbd u/c collapsed Ford 10.4.46 (Air Britain Serials)"/>
    <x v="2"/>
    <x v="2"/>
    <x v="33"/>
    <x v="1"/>
    <x v="2"/>
    <x v="1"/>
    <m/>
    <n v="4"/>
    <x v="56"/>
    <x v="1"/>
    <n v="0"/>
    <x v="2"/>
    <x v="64"/>
    <x v="3"/>
  </r>
  <r>
    <n v="6824"/>
    <s v="MM392"/>
    <x v="18"/>
    <n v="684"/>
    <x v="3"/>
    <x v="0"/>
    <n v="11"/>
    <s v="April"/>
    <x v="9"/>
    <s v="11 April 1946"/>
    <x v="2"/>
    <s v="SOC 11.4.46 (Air Britain Serials)"/>
    <x v="4"/>
    <x v="3"/>
    <x v="1"/>
    <x v="1"/>
    <x v="2"/>
    <x v="1"/>
    <m/>
    <n v="4"/>
    <x v="56"/>
    <x v="1"/>
    <n v="1"/>
    <x v="0"/>
    <x v="50"/>
    <x v="0"/>
  </r>
  <r>
    <n v="6828"/>
    <s v="NS704"/>
    <x v="18"/>
    <n v="684"/>
    <x v="3"/>
    <x v="0"/>
    <n v="11"/>
    <s v="April"/>
    <x v="9"/>
    <s v="11 April 1946"/>
    <x v="2"/>
    <s v="SOC 11.4.46 (Air Britain Serials)"/>
    <x v="4"/>
    <x v="3"/>
    <x v="1"/>
    <x v="1"/>
    <x v="2"/>
    <x v="1"/>
    <m/>
    <n v="4"/>
    <x v="56"/>
    <x v="1"/>
    <n v="1"/>
    <x v="0"/>
    <x v="50"/>
    <x v="0"/>
  </r>
  <r>
    <n v="2665"/>
    <s v="PZ357"/>
    <x v="12"/>
    <n v="305"/>
    <x v="0"/>
    <x v="16"/>
    <n v="12"/>
    <s v="April"/>
    <x v="9"/>
    <s v="12 April 1946"/>
    <x v="2"/>
    <s v="SOC 12.4.46 (Air Britain Serials)"/>
    <x v="4"/>
    <x v="3"/>
    <x v="1"/>
    <x v="1"/>
    <x v="2"/>
    <x v="1"/>
    <m/>
    <n v="4"/>
    <x v="56"/>
    <x v="1"/>
    <n v="1"/>
    <x v="0"/>
    <x v="60"/>
    <x v="0"/>
  </r>
  <r>
    <n v="524"/>
    <s v="KB403"/>
    <x v="28"/>
    <s v="139/1655MTU/128/163/162"/>
    <x v="10"/>
    <x v="19"/>
    <n v="14"/>
    <s v="April"/>
    <x v="9"/>
    <s v="14 April 1946"/>
    <x v="2"/>
    <s v="SOC 14.4.46 (Air Britain Serials)"/>
    <x v="4"/>
    <x v="3"/>
    <x v="1"/>
    <x v="1"/>
    <x v="2"/>
    <x v="1"/>
    <m/>
    <n v="4"/>
    <x v="56"/>
    <x v="1"/>
    <n v="1"/>
    <x v="0"/>
    <x v="134"/>
    <x v="1"/>
  </r>
  <r>
    <n v="3754"/>
    <s v="TE762"/>
    <x v="12"/>
    <s v="1FU"/>
    <x v="10"/>
    <x v="19"/>
    <n v="15"/>
    <s v="April"/>
    <x v="9"/>
    <s v="15 April 1946"/>
    <x v="0"/>
    <s v="Undershot landing and fell into quarry Luqa 15.4.46 (Air Britain Serials)"/>
    <x v="2"/>
    <x v="2"/>
    <x v="5"/>
    <x v="1"/>
    <x v="2"/>
    <x v="1"/>
    <m/>
    <n v="4"/>
    <x v="56"/>
    <x v="1"/>
    <n v="0"/>
    <x v="1"/>
    <x v="123"/>
    <x v="3"/>
  </r>
  <r>
    <n v="6318"/>
    <s v="RL232"/>
    <x v="39"/>
    <n v="85"/>
    <x v="0"/>
    <x v="2"/>
    <n v="16"/>
    <s v="April"/>
    <x v="9"/>
    <s v="16 April 1946"/>
    <x v="0"/>
    <s v="Collided with RK972 on approach bounced on landing and spun into ground Tangmere 16.4.46 (Air Britain Serials) 16.04.46 85 Sqn. RL232 Collided with 85 Sqn Mosquito The latter crashed and burnt out when attempting to land and RL232 tried to force land too fast, pulled up and spun into ground killing two. One was killed in RK972. (Mosquito Crash Log)"/>
    <x v="2"/>
    <x v="2"/>
    <x v="19"/>
    <x v="1"/>
    <x v="2"/>
    <x v="1"/>
    <m/>
    <n v="4"/>
    <x v="56"/>
    <x v="1"/>
    <n v="0"/>
    <x v="0"/>
    <x v="13"/>
    <x v="2"/>
  </r>
  <r>
    <n v="4710"/>
    <s v="RF581"/>
    <x v="12"/>
    <n v="248"/>
    <x v="13"/>
    <x v="19"/>
    <n v="16"/>
    <s v="April"/>
    <x v="9"/>
    <s v="16 April 1946"/>
    <x v="2"/>
    <s v="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Assigned to GC I/3 Corse. Deployed in Indochina from January 1947 to June 1947. To Armee de l'Air 16.4.46 (Air Britain Serials)"/>
    <x v="5"/>
    <x v="3"/>
    <x v="1"/>
    <x v="1"/>
    <x v="2"/>
    <x v="1"/>
    <m/>
    <n v="4"/>
    <x v="56"/>
    <x v="1"/>
    <n v="1"/>
    <x v="0"/>
    <x v="52"/>
    <x v="3"/>
  </r>
  <r>
    <n v="5111"/>
    <s v="RF619"/>
    <x v="12"/>
    <s v="12FU"/>
    <x v="13"/>
    <x v="19"/>
    <n v="16"/>
    <s v="April"/>
    <x v="9"/>
    <s v="16 April 1946"/>
    <x v="2"/>
    <s v="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Assigned to GC I/3 Corse. Deployed in Indochina from January 1947 to June 1947. To Armee de l'Air 16.4.46 (Air Britain Serials)"/>
    <x v="5"/>
    <x v="3"/>
    <x v="1"/>
    <x v="1"/>
    <x v="2"/>
    <x v="1"/>
    <m/>
    <n v="4"/>
    <x v="56"/>
    <x v="1"/>
    <n v="1"/>
    <x v="1"/>
    <x v="129"/>
    <x v="3"/>
  </r>
  <r>
    <n v="3728"/>
    <s v="DZ294"/>
    <x v="2"/>
    <s v="RAE/Mkrs"/>
    <x v="10"/>
    <x v="19"/>
    <n v="18"/>
    <s v="April"/>
    <x v="9"/>
    <s v="18 April 1946"/>
    <x v="2"/>
    <s v="SOC 18.4.46 (Air Britain Serials)"/>
    <x v="4"/>
    <x v="3"/>
    <x v="1"/>
    <x v="1"/>
    <x v="2"/>
    <x v="1"/>
    <m/>
    <n v="4"/>
    <x v="56"/>
    <x v="1"/>
    <n v="1"/>
    <x v="1"/>
    <x v="44"/>
    <x v="0"/>
  </r>
  <r>
    <n v="1619"/>
    <s v="RF639"/>
    <x v="12"/>
    <s v="ASWDU"/>
    <x v="12"/>
    <x v="19"/>
    <n v="24"/>
    <s v="April"/>
    <x v="9"/>
    <s v="24 April 1946"/>
    <x v="2"/>
    <s v="To Armee de l'Air 24.4.46 (Air Britain Serials)"/>
    <x v="5"/>
    <x v="3"/>
    <x v="1"/>
    <x v="1"/>
    <x v="2"/>
    <x v="1"/>
    <m/>
    <n v="4"/>
    <x v="56"/>
    <x v="1"/>
    <n v="1"/>
    <x v="1"/>
    <x v="208"/>
    <x v="3"/>
  </r>
  <r>
    <n v="6345"/>
    <s v="HR611"/>
    <x v="12"/>
    <n v="82"/>
    <x v="3"/>
    <x v="16"/>
    <n v="25"/>
    <s v="April"/>
    <x v="9"/>
    <s v="25 April 1946"/>
    <x v="2"/>
    <s v="SOC 25.4.46 (Air Britain Serials)"/>
    <x v="4"/>
    <x v="3"/>
    <x v="1"/>
    <x v="1"/>
    <x v="2"/>
    <x v="1"/>
    <m/>
    <n v="4"/>
    <x v="56"/>
    <x v="1"/>
    <n v="1"/>
    <x v="0"/>
    <x v="111"/>
    <x v="3"/>
  </r>
  <r>
    <n v="5355"/>
    <s v="LR472"/>
    <x v="14"/>
    <s v="ME"/>
    <x v="1"/>
    <x v="0"/>
    <n v="25"/>
    <s v="April"/>
    <x v="9"/>
    <s v="25 April 1946"/>
    <x v="2"/>
    <s v="SOC 25.4.46 (Air Britain Serials)"/>
    <x v="4"/>
    <x v="3"/>
    <x v="1"/>
    <x v="1"/>
    <x v="2"/>
    <x v="1"/>
    <m/>
    <n v="4"/>
    <x v="56"/>
    <x v="1"/>
    <n v="1"/>
    <x v="2"/>
    <x v="108"/>
    <x v="0"/>
  </r>
  <r>
    <n v="1136"/>
    <s v="MM669"/>
    <x v="22"/>
    <s v="DH/NA"/>
    <x v="10"/>
    <x v="19"/>
    <n v="25"/>
    <s v="April"/>
    <x v="9"/>
    <s v="25 April 1946"/>
    <x v="2"/>
    <s v="SOC 25.4.46 (Air Britain Serials)"/>
    <x v="4"/>
    <x v="3"/>
    <x v="1"/>
    <x v="1"/>
    <x v="2"/>
    <x v="1"/>
    <m/>
    <n v="4"/>
    <x v="56"/>
    <x v="1"/>
    <n v="1"/>
    <x v="2"/>
    <x v="150"/>
    <x v="2"/>
  </r>
  <r>
    <n v="5012"/>
    <s v="RF614"/>
    <x v="12"/>
    <s v="2FU"/>
    <x v="10"/>
    <x v="19"/>
    <n v="25"/>
    <s v="April"/>
    <x v="9"/>
    <s v="25 April 1946"/>
    <x v="2"/>
    <s v="SOC 25.4.46 (Air Britain Serials)"/>
    <x v="4"/>
    <x v="3"/>
    <x v="1"/>
    <x v="1"/>
    <x v="2"/>
    <x v="1"/>
    <m/>
    <n v="4"/>
    <x v="56"/>
    <x v="1"/>
    <n v="1"/>
    <x v="1"/>
    <x v="233"/>
    <x v="3"/>
  </r>
  <r>
    <n v="5482"/>
    <s v="RF660"/>
    <x v="12"/>
    <n v="45"/>
    <x v="3"/>
    <x v="16"/>
    <n v="25"/>
    <s v="April"/>
    <x v="9"/>
    <s v="25 April 1946"/>
    <x v="2"/>
    <s v="SOC 25.4.46 (Air Britain Serials)"/>
    <x v="4"/>
    <x v="3"/>
    <x v="1"/>
    <x v="1"/>
    <x v="2"/>
    <x v="1"/>
    <m/>
    <n v="4"/>
    <x v="56"/>
    <x v="1"/>
    <n v="1"/>
    <x v="0"/>
    <x v="86"/>
    <x v="3"/>
  </r>
  <r>
    <n v="2965"/>
    <s v="NS636"/>
    <x v="18"/>
    <s v="USAAF"/>
    <x v="12"/>
    <x v="19"/>
    <n v="26"/>
    <s v="April"/>
    <x v="9"/>
    <s v="26 April 1946"/>
    <x v="2"/>
    <s v="To Armee de l'Air 26.4.46 (Air Britain Serials)"/>
    <x v="5"/>
    <x v="3"/>
    <x v="1"/>
    <x v="1"/>
    <x v="2"/>
    <x v="1"/>
    <m/>
    <n v="4"/>
    <x v="56"/>
    <x v="1"/>
    <n v="1"/>
    <x v="2"/>
    <x v="33"/>
    <x v="0"/>
  </r>
  <r>
    <n v="4730"/>
    <s v="RF976"/>
    <x v="18"/>
    <m/>
    <x v="12"/>
    <x v="19"/>
    <n v="26"/>
    <s v="April"/>
    <x v="9"/>
    <s v="26 April 1946"/>
    <x v="2"/>
    <s v="To Armee de l'Air 26.4.46 (Air Britain Serials)"/>
    <x v="5"/>
    <x v="3"/>
    <x v="1"/>
    <x v="1"/>
    <x v="2"/>
    <x v="1"/>
    <m/>
    <n v="4"/>
    <x v="56"/>
    <x v="1"/>
    <n v="1"/>
    <x v="2"/>
    <x v="17"/>
    <x v="0"/>
  </r>
  <r>
    <n v="3871"/>
    <s v="KB643"/>
    <x v="28"/>
    <n v="162"/>
    <x v="10"/>
    <x v="19"/>
    <n v="28"/>
    <s v="April"/>
    <x v="9"/>
    <s v="28 April 1946"/>
    <x v="0"/>
    <s v="Undershot landing tyre burst and u/c collapsed Buckeburg 28.4.46 (Air Britain Serials)"/>
    <x v="2"/>
    <x v="2"/>
    <x v="118"/>
    <x v="1"/>
    <x v="2"/>
    <x v="1"/>
    <m/>
    <n v="4"/>
    <x v="56"/>
    <x v="1"/>
    <n v="0"/>
    <x v="0"/>
    <x v="134"/>
    <x v="1"/>
  </r>
  <r>
    <n v="4222"/>
    <s v="KA407"/>
    <x v="31"/>
    <s v="1FU/39"/>
    <x v="10"/>
    <x v="19"/>
    <n v="30"/>
    <s v="April"/>
    <x v="9"/>
    <s v="30 April 1946"/>
    <x v="0"/>
    <s v="Broke up in air and crashed El Geill Sudan 30.4.46 (Air Britain Serials)"/>
    <x v="2"/>
    <x v="2"/>
    <x v="8"/>
    <x v="1"/>
    <x v="2"/>
    <x v="1"/>
    <m/>
    <n v="4"/>
    <x v="56"/>
    <x v="1"/>
    <n v="0"/>
    <x v="0"/>
    <x v="234"/>
    <x v="1"/>
  </r>
  <r>
    <n v="2130"/>
    <s v="DD626"/>
    <x v="2"/>
    <s v="151/456/140"/>
    <x v="0"/>
    <x v="0"/>
    <n v="31"/>
    <s v="April"/>
    <x v="9"/>
    <s v="31 April 1946"/>
    <x v="2"/>
    <s v="SOC 31.4.46 (Air Britain Serials)"/>
    <x v="4"/>
    <x v="3"/>
    <x v="1"/>
    <x v="1"/>
    <x v="2"/>
    <x v="1"/>
    <m/>
    <n v="4"/>
    <x v="56"/>
    <x v="1"/>
    <n v="1"/>
    <x v="0"/>
    <x v="56"/>
    <x v="0"/>
  </r>
  <r>
    <n v="3951"/>
    <s v="TA492"/>
    <x v="12"/>
    <s v="2APS"/>
    <x v="10"/>
    <x v="19"/>
    <n v="1"/>
    <s v="May"/>
    <x v="9"/>
    <s v="1 May 1946"/>
    <x v="0"/>
    <s v="Engine cut in circuit Acklington 1.5.46 (Air Britain Serials) 01.05.46 2 APS. TA492 Force landed in field near Acklington aerodrome after turning into crosswind leg, when port engine failure caused rapid loss of height. Crew unhurt. (Mosquito Crash Log) The a/c was on its way to Spilsby when it was seen low over RAF Acklington with smoke streaming from the port engine. (RAF Station Acklington ORB report) Northumberland Aviation Diary has it as 2 APS. Possible attached to 2 APS as part of 219 Sqn were at Acklington during this period. Air Britain also has 2 APS Pilot F/Lt Frost, Passenger P/O Clubsey (http://www.rafcommands.com/forum/showthread.php?14922-219-Sqn-Mosquito-forced-landing-Chevington)"/>
    <x v="2"/>
    <x v="2"/>
    <x v="2"/>
    <x v="1"/>
    <x v="2"/>
    <x v="1"/>
    <m/>
    <n v="5"/>
    <x v="57"/>
    <x v="1"/>
    <n v="0"/>
    <x v="1"/>
    <x v="235"/>
    <x v="0"/>
  </r>
  <r>
    <n v="5417"/>
    <s v="HK364"/>
    <x v="17"/>
    <s v="DH"/>
    <x v="10"/>
    <x v="19"/>
    <n v="1"/>
    <s v="May"/>
    <x v="9"/>
    <s v="1 May 1946"/>
    <x v="2"/>
    <s v="SOC 1.5.46 (Air Britain Serials)"/>
    <x v="4"/>
    <x v="3"/>
    <x v="1"/>
    <x v="1"/>
    <x v="2"/>
    <x v="1"/>
    <m/>
    <n v="5"/>
    <x v="57"/>
    <x v="1"/>
    <n v="1"/>
    <x v="1"/>
    <x v="40"/>
    <x v="2"/>
  </r>
  <r>
    <n v="3844"/>
    <s v="NT503"/>
    <x v="25"/>
    <n v="25"/>
    <x v="0"/>
    <x v="2"/>
    <n v="3"/>
    <s v="May"/>
    <x v="9"/>
    <s v="3 May 1946"/>
    <x v="0"/>
    <s v="U/c log collapsed on landing Lubeck 3.5.46 DBR (Air Britain Serials)"/>
    <x v="2"/>
    <x v="2"/>
    <x v="27"/>
    <x v="1"/>
    <x v="2"/>
    <x v="1"/>
    <m/>
    <n v="5"/>
    <x v="57"/>
    <x v="1"/>
    <n v="1"/>
    <x v="0"/>
    <x v="14"/>
    <x v="2"/>
  </r>
  <r>
    <n v="2661"/>
    <s v="TA127"/>
    <x v="22"/>
    <n v="255"/>
    <x v="10"/>
    <x v="19"/>
    <n v="5"/>
    <s v="May"/>
    <x v="9"/>
    <s v="5 May 1946"/>
    <x v="0"/>
    <s v="Hit ground during slow roll Gianaclis 6.5.46 (Air Britain Serials)"/>
    <x v="2"/>
    <x v="2"/>
    <x v="34"/>
    <x v="1"/>
    <x v="2"/>
    <x v="1"/>
    <m/>
    <n v="5"/>
    <x v="57"/>
    <x v="1"/>
    <n v="1"/>
    <x v="0"/>
    <x v="153"/>
    <x v="0"/>
  </r>
  <r>
    <n v="1116"/>
    <s v="ML992"/>
    <x v="20"/>
    <s v="105/109/105"/>
    <x v="0"/>
    <x v="8"/>
    <n v="7"/>
    <s v="May"/>
    <x v="9"/>
    <s v="7 May 1946"/>
    <x v="2"/>
    <s v="Apparently was also used by 617 Squadron. The ORB says this aircraft was coded L and was flown by Kearns &amp; Barclay on 18 April, 1944. SOC 7.5.46 (Air Britain Serials)"/>
    <x v="4"/>
    <x v="3"/>
    <x v="1"/>
    <x v="1"/>
    <x v="2"/>
    <x v="1"/>
    <m/>
    <n v="5"/>
    <x v="57"/>
    <x v="1"/>
    <n v="1"/>
    <x v="0"/>
    <x v="4"/>
    <x v="0"/>
  </r>
  <r>
    <n v="2769"/>
    <s v="KB682"/>
    <x v="28"/>
    <s v="RN"/>
    <x v="10"/>
    <x v="19"/>
    <n v="8"/>
    <s v="May"/>
    <x v="9"/>
    <s v="8 May 1946"/>
    <x v="2"/>
    <s v="To RN 8.5.46 NFT (Air Britain Serials)"/>
    <x v="6"/>
    <x v="3"/>
    <x v="1"/>
    <x v="1"/>
    <x v="2"/>
    <x v="1"/>
    <m/>
    <n v="5"/>
    <x v="57"/>
    <x v="1"/>
    <n v="0"/>
    <x v="2"/>
    <x v="64"/>
    <x v="1"/>
  </r>
  <r>
    <n v="2812"/>
    <s v="HP970"/>
    <x v="12"/>
    <s v="1FU/FE"/>
    <x v="3"/>
    <x v="16"/>
    <n v="9"/>
    <s v="May"/>
    <x v="9"/>
    <s v="9 May 1946"/>
    <x v="2"/>
    <s v="SOC 9.5.46 (Air Britain Serials)"/>
    <x v="4"/>
    <x v="3"/>
    <x v="1"/>
    <x v="1"/>
    <x v="2"/>
    <x v="1"/>
    <m/>
    <n v="5"/>
    <x v="57"/>
    <x v="1"/>
    <n v="1"/>
    <x v="2"/>
    <x v="91"/>
    <x v="3"/>
  </r>
  <r>
    <n v="4289"/>
    <s v="HR523"/>
    <x v="12"/>
    <n v="47"/>
    <x v="3"/>
    <x v="16"/>
    <n v="9"/>
    <s v="May"/>
    <x v="9"/>
    <s v="9 May 1946"/>
    <x v="2"/>
    <s v="SOC 9.5.46 (Air Britain Serials)"/>
    <x v="4"/>
    <x v="3"/>
    <x v="1"/>
    <x v="1"/>
    <x v="2"/>
    <x v="1"/>
    <m/>
    <n v="5"/>
    <x v="57"/>
    <x v="1"/>
    <n v="1"/>
    <x v="0"/>
    <x v="122"/>
    <x v="3"/>
  </r>
  <r>
    <n v="2862"/>
    <s v="HX943"/>
    <x v="12"/>
    <s v="301FTU/Med"/>
    <x v="1"/>
    <x v="16"/>
    <n v="9"/>
    <s v="May"/>
    <x v="9"/>
    <s v="9 May 1946"/>
    <x v="2"/>
    <s v="SOC 9.5.46 (Air Britain Serials)"/>
    <x v="4"/>
    <x v="3"/>
    <x v="1"/>
    <x v="1"/>
    <x v="2"/>
    <x v="1"/>
    <m/>
    <n v="5"/>
    <x v="57"/>
    <x v="1"/>
    <n v="1"/>
    <x v="2"/>
    <x v="68"/>
    <x v="0"/>
  </r>
  <r>
    <n v="5721"/>
    <s v="NS805"/>
    <x v="18"/>
    <s v="USAAF"/>
    <x v="12"/>
    <x v="19"/>
    <n v="9"/>
    <s v="May"/>
    <x v="9"/>
    <s v="9 May 1946"/>
    <x v="2"/>
    <s v="To Armee de l'Air 9.5.46 (Air Britain Serials)"/>
    <x v="5"/>
    <x v="3"/>
    <x v="1"/>
    <x v="1"/>
    <x v="2"/>
    <x v="1"/>
    <m/>
    <n v="5"/>
    <x v="57"/>
    <x v="1"/>
    <n v="1"/>
    <x v="2"/>
    <x v="33"/>
    <x v="0"/>
  </r>
  <r>
    <n v="4194"/>
    <s v="RF678"/>
    <x v="12"/>
    <s v="FE"/>
    <x v="3"/>
    <x v="16"/>
    <n v="9"/>
    <s v="May"/>
    <x v="9"/>
    <s v="9 May 1946"/>
    <x v="2"/>
    <s v="SOC 9.5.46 (Air Britain Serials)"/>
    <x v="4"/>
    <x v="3"/>
    <x v="1"/>
    <x v="1"/>
    <x v="2"/>
    <x v="1"/>
    <m/>
    <n v="5"/>
    <x v="57"/>
    <x v="1"/>
    <n v="1"/>
    <x v="2"/>
    <x v="91"/>
    <x v="3"/>
  </r>
  <r>
    <n v="7106"/>
    <s v="RF852"/>
    <x v="12"/>
    <s v="404/489"/>
    <x v="12"/>
    <x v="19"/>
    <n v="9"/>
    <s v="May"/>
    <x v="9"/>
    <s v="9 May 1946"/>
    <x v="2"/>
    <s v="To Armee de l'Air 9.5.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5"/>
    <x v="57"/>
    <x v="1"/>
    <n v="1"/>
    <x v="0"/>
    <x v="236"/>
    <x v="3"/>
  </r>
  <r>
    <n v="3596"/>
    <s v="TA134"/>
    <x v="22"/>
    <n v="89"/>
    <x v="10"/>
    <x v="19"/>
    <n v="9"/>
    <s v="May"/>
    <x v="9"/>
    <s v="9 May 1946"/>
    <x v="2"/>
    <s v="SOC 9.5.46 (Air Britain Serials)"/>
    <x v="4"/>
    <x v="3"/>
    <x v="1"/>
    <x v="1"/>
    <x v="2"/>
    <x v="1"/>
    <m/>
    <n v="5"/>
    <x v="57"/>
    <x v="1"/>
    <n v="1"/>
    <x v="0"/>
    <x v="168"/>
    <x v="0"/>
  </r>
  <r>
    <n v="7660"/>
    <s v="TA445"/>
    <x v="22"/>
    <n v="600"/>
    <x v="10"/>
    <x v="19"/>
    <n v="9"/>
    <s v="May"/>
    <x v="9"/>
    <s v="9 May 1946"/>
    <x v="2"/>
    <s v="SOC 9.5.46 (Air Britain Serials)"/>
    <x v="4"/>
    <x v="3"/>
    <x v="1"/>
    <x v="1"/>
    <x v="2"/>
    <x v="1"/>
    <m/>
    <n v="5"/>
    <x v="57"/>
    <x v="1"/>
    <n v="1"/>
    <x v="0"/>
    <x v="167"/>
    <x v="0"/>
  </r>
  <r>
    <n v="4195"/>
    <s v="TE644"/>
    <x v="12"/>
    <s v="FE"/>
    <x v="3"/>
    <x v="16"/>
    <n v="9"/>
    <s v="May"/>
    <x v="9"/>
    <s v="9 May 1946"/>
    <x v="2"/>
    <s v="SOC 9.5.46 (Air Britain Serials)"/>
    <x v="4"/>
    <x v="3"/>
    <x v="1"/>
    <x v="1"/>
    <x v="2"/>
    <x v="1"/>
    <m/>
    <n v="5"/>
    <x v="57"/>
    <x v="1"/>
    <n v="0"/>
    <x v="2"/>
    <x v="91"/>
    <x v="3"/>
  </r>
  <r>
    <n v="3729"/>
    <s v="NS747"/>
    <x v="18"/>
    <s v="1409 Flt"/>
    <x v="12"/>
    <x v="19"/>
    <n v="10"/>
    <s v="May"/>
    <x v="9"/>
    <s v="10 May 1946"/>
    <x v="2"/>
    <s v="To Armee de l'Air 10.5.46 (Air Britain Serials)"/>
    <x v="5"/>
    <x v="3"/>
    <x v="1"/>
    <x v="1"/>
    <x v="2"/>
    <x v="1"/>
    <m/>
    <n v="5"/>
    <x v="57"/>
    <x v="1"/>
    <n v="1"/>
    <x v="0"/>
    <x v="25"/>
    <x v="0"/>
  </r>
  <r>
    <n v="1731"/>
    <s v="RF876"/>
    <x v="12"/>
    <s v="235/334"/>
    <x v="13"/>
    <x v="19"/>
    <n v="10"/>
    <s v="May"/>
    <x v="9"/>
    <s v="10 May 1946"/>
    <x v="2"/>
    <s v="Assigned to GC I/3 Corse. Deployed in Indochina from January 1947 to June 1947. Some sources show this in Sharkmouth colours, To Armee de l'Air 10.5.46 (Air Britain Serials)"/>
    <x v="5"/>
    <x v="3"/>
    <x v="1"/>
    <x v="1"/>
    <x v="2"/>
    <x v="1"/>
    <m/>
    <n v="5"/>
    <x v="57"/>
    <x v="1"/>
    <n v="1"/>
    <x v="0"/>
    <x v="188"/>
    <x v="3"/>
  </r>
  <r>
    <n v="4733"/>
    <s v="RG141"/>
    <x v="18"/>
    <m/>
    <x v="12"/>
    <x v="19"/>
    <n v="10"/>
    <s v="May"/>
    <x v="9"/>
    <s v="10 May 1946"/>
    <x v="2"/>
    <s v="To Armee de l'Air 10.5.46 (Air Britain Serials)"/>
    <x v="5"/>
    <x v="3"/>
    <x v="1"/>
    <x v="1"/>
    <x v="2"/>
    <x v="1"/>
    <m/>
    <n v="5"/>
    <x v="57"/>
    <x v="1"/>
    <n v="1"/>
    <x v="2"/>
    <x v="17"/>
    <x v="0"/>
  </r>
  <r>
    <n v="5817"/>
    <s v="RG148"/>
    <x v="18"/>
    <s v="USAAF"/>
    <x v="12"/>
    <x v="19"/>
    <n v="10"/>
    <s v="May"/>
    <x v="9"/>
    <s v="10 May 1946"/>
    <x v="2"/>
    <s v="To Armee de l'Air 10.5.46 (Air Britain Serials)"/>
    <x v="5"/>
    <x v="3"/>
    <x v="1"/>
    <x v="1"/>
    <x v="2"/>
    <x v="1"/>
    <m/>
    <n v="5"/>
    <x v="57"/>
    <x v="1"/>
    <n v="1"/>
    <x v="2"/>
    <x v="33"/>
    <x v="0"/>
  </r>
  <r>
    <n v="7517"/>
    <s v="TA374"/>
    <x v="12"/>
    <n v="418"/>
    <x v="12"/>
    <x v="19"/>
    <n v="10"/>
    <s v="May"/>
    <x v="9"/>
    <s v="10 May 1946"/>
    <x v="2"/>
    <s v="First mentioned in ORB, 5/6 April 1945. Letter &quot;C&quot; in ORB of that date. To Armee de l'Air 10.5.46 (Air Britain Serials)"/>
    <x v="5"/>
    <x v="3"/>
    <x v="1"/>
    <x v="1"/>
    <x v="2"/>
    <x v="1"/>
    <m/>
    <n v="5"/>
    <x v="57"/>
    <x v="1"/>
    <n v="1"/>
    <x v="0"/>
    <x v="30"/>
    <x v="0"/>
  </r>
  <r>
    <n v="1484"/>
    <s v="LR565"/>
    <x v="10"/>
    <s v="54OTU/51OTU/13OTU"/>
    <x v="0"/>
    <x v="7"/>
    <n v="11"/>
    <s v="May"/>
    <x v="9"/>
    <s v="11 May 1946"/>
    <x v="0"/>
    <s v="Dived into ground during instrument flying Thornley Hall Co.Durham 11.5.46 (Air Britain Serials) 11.05.46 13 OTU. LR565 In low flight pilot apparently lost control and dived in at Thornley Hill Farm, Durham, killing crew. (Mosquito Crash Log)"/>
    <x v="2"/>
    <x v="2"/>
    <x v="34"/>
    <x v="1"/>
    <x v="2"/>
    <x v="1"/>
    <m/>
    <n v="5"/>
    <x v="57"/>
    <x v="1"/>
    <n v="1"/>
    <x v="1"/>
    <x v="39"/>
    <x v="2"/>
  </r>
  <r>
    <n v="4740"/>
    <s v="TE825"/>
    <x v="12"/>
    <m/>
    <x v="12"/>
    <x v="19"/>
    <n v="11"/>
    <s v="May"/>
    <x v="9"/>
    <s v="11 May 1946"/>
    <x v="2"/>
    <s v="To Armee de l'Air 11.5.46 (Air Britain Serials)"/>
    <x v="5"/>
    <x v="3"/>
    <x v="1"/>
    <x v="1"/>
    <x v="2"/>
    <x v="1"/>
    <m/>
    <n v="5"/>
    <x v="57"/>
    <x v="1"/>
    <n v="0"/>
    <x v="2"/>
    <x v="17"/>
    <x v="3"/>
  </r>
  <r>
    <n v="611"/>
    <s v="RF661"/>
    <x v="12"/>
    <s v="FE/211"/>
    <x v="3"/>
    <x v="16"/>
    <n v="13"/>
    <s v="May"/>
    <x v="9"/>
    <s v="13 May 1946"/>
    <x v="2"/>
    <s v="On 211 Squadron (http://users.cyberone.com.au/clardo/de_havilland_mosquito.html) SOC 13.5.46 (Air Britain Serials)"/>
    <x v="4"/>
    <x v="3"/>
    <x v="1"/>
    <x v="1"/>
    <x v="2"/>
    <x v="1"/>
    <m/>
    <n v="5"/>
    <x v="57"/>
    <x v="1"/>
    <n v="1"/>
    <x v="0"/>
    <x v="176"/>
    <x v="3"/>
  </r>
  <r>
    <n v="3546"/>
    <s v="KB672"/>
    <x v="28"/>
    <s v="ADLS/162"/>
    <x v="10"/>
    <x v="19"/>
    <n v="14"/>
    <s v="May"/>
    <x v="9"/>
    <s v="14 May 1946"/>
    <x v="0"/>
    <s v="Overshot landing swung and crashed Pisa/San Giusto 14.5.46 (Air Britain Serials)"/>
    <x v="2"/>
    <x v="2"/>
    <x v="6"/>
    <x v="1"/>
    <x v="2"/>
    <x v="1"/>
    <m/>
    <n v="5"/>
    <x v="57"/>
    <x v="1"/>
    <n v="0"/>
    <x v="0"/>
    <x v="134"/>
    <x v="1"/>
  </r>
  <r>
    <n v="1673"/>
    <s v="HK309"/>
    <x v="2"/>
    <s v="125/54OTU"/>
    <x v="10"/>
    <x v="7"/>
    <n v="14"/>
    <s v="May"/>
    <x v="9"/>
    <s v="14 May 1946"/>
    <x v="2"/>
    <s v="SOC 14.5.46 (Air Britain Serials)"/>
    <x v="4"/>
    <x v="3"/>
    <x v="1"/>
    <x v="1"/>
    <x v="2"/>
    <x v="1"/>
    <m/>
    <n v="5"/>
    <x v="57"/>
    <x v="1"/>
    <n v="1"/>
    <x v="1"/>
    <x v="115"/>
    <x v="2"/>
  </r>
  <r>
    <n v="913"/>
    <s v="MM758"/>
    <x v="25"/>
    <n v="410"/>
    <x v="0"/>
    <x v="2"/>
    <n v="14"/>
    <s v="May"/>
    <x v="9"/>
    <s v="14 May 1946"/>
    <x v="2"/>
    <s v="SOC 14.5.46 (Air Britain Serials)"/>
    <x v="4"/>
    <x v="3"/>
    <x v="1"/>
    <x v="1"/>
    <x v="2"/>
    <x v="1"/>
    <m/>
    <n v="5"/>
    <x v="57"/>
    <x v="1"/>
    <n v="1"/>
    <x v="0"/>
    <x v="19"/>
    <x v="2"/>
  </r>
  <r>
    <n v="3310"/>
    <s v="RV363"/>
    <x v="20"/>
    <s v="109/608/16OTU"/>
    <x v="0"/>
    <x v="7"/>
    <n v="15"/>
    <s v="May"/>
    <x v="9"/>
    <s v="15 May 1946"/>
    <x v="0"/>
    <s v="Probably the aircraft photographed in The Mossie Number 28, upside-down, in which Bruce Nimmo is reported to have been navigator. The incident is described as having been at Cottesmore in 1946. Overshot landing in bad visibility and overturned Cottesmore 15.5.46 (Air Britain Serials) 15.04.46 16 OTU. RV363 Landing too fast at Cottesmore aerodrome, overshot and turned over. (Mosquito Crash Log)"/>
    <x v="2"/>
    <x v="2"/>
    <x v="26"/>
    <x v="1"/>
    <x v="2"/>
    <x v="1"/>
    <m/>
    <n v="5"/>
    <x v="57"/>
    <x v="1"/>
    <n v="1"/>
    <x v="1"/>
    <x v="140"/>
    <x v="0"/>
  </r>
  <r>
    <n v="787"/>
    <s v="LR498"/>
    <x v="11"/>
    <s v="109/1409 Flt/571/109/105"/>
    <x v="0"/>
    <x v="8"/>
    <n v="15"/>
    <s v="May"/>
    <x v="9"/>
    <s v="15 May 1946"/>
    <x v="2"/>
    <s v="SOC 15.5.46 (Air Britain Serials)"/>
    <x v="4"/>
    <x v="3"/>
    <x v="1"/>
    <x v="1"/>
    <x v="2"/>
    <x v="1"/>
    <m/>
    <n v="5"/>
    <x v="57"/>
    <x v="1"/>
    <n v="1"/>
    <x v="0"/>
    <x v="4"/>
    <x v="0"/>
  </r>
  <r>
    <n v="3637"/>
    <s v="LR507"/>
    <x v="11"/>
    <s v="109/105"/>
    <x v="0"/>
    <x v="8"/>
    <n v="15"/>
    <s v="May"/>
    <x v="9"/>
    <s v="15 May 1946"/>
    <x v="2"/>
    <s v="SOC 15.5.46 (Air Britain Serials)"/>
    <x v="4"/>
    <x v="3"/>
    <x v="1"/>
    <x v="1"/>
    <x v="2"/>
    <x v="1"/>
    <m/>
    <n v="5"/>
    <x v="57"/>
    <x v="1"/>
    <n v="1"/>
    <x v="0"/>
    <x v="4"/>
    <x v="0"/>
  </r>
  <r>
    <n v="6493"/>
    <s v="KA138"/>
    <x v="37"/>
    <n v="151"/>
    <x v="0"/>
    <x v="7"/>
    <n v="16"/>
    <s v="May"/>
    <x v="9"/>
    <s v="16 May 1946"/>
    <x v="0"/>
    <s v="151 Sqn 18/04/46 - 16/05/46 (Brian Fillery) U/c retracted on take-off Exeter 16.5.46 SOC (Air Britain Serials)"/>
    <x v="2"/>
    <x v="2"/>
    <x v="27"/>
    <x v="1"/>
    <x v="2"/>
    <x v="1"/>
    <m/>
    <n v="5"/>
    <x v="57"/>
    <x v="1"/>
    <n v="0"/>
    <x v="0"/>
    <x v="8"/>
    <x v="1"/>
  </r>
  <r>
    <n v="5694"/>
    <s v="TE669"/>
    <x v="12"/>
    <n v="114"/>
    <x v="10"/>
    <x v="19"/>
    <n v="16"/>
    <s v="May"/>
    <x v="9"/>
    <s v="16 May 1946"/>
    <x v="0"/>
    <s v="Wing broke off 6m NE of Khormaksar 16.5.46 (Air Britain Serials)"/>
    <x v="2"/>
    <x v="2"/>
    <x v="8"/>
    <x v="1"/>
    <x v="2"/>
    <x v="1"/>
    <m/>
    <n v="5"/>
    <x v="57"/>
    <x v="1"/>
    <n v="0"/>
    <x v="0"/>
    <x v="237"/>
    <x v="3"/>
  </r>
  <r>
    <n v="3275"/>
    <s v="TW102"/>
    <x v="10"/>
    <s v="54OTU"/>
    <x v="10"/>
    <x v="7"/>
    <n v="16"/>
    <s v="May"/>
    <x v="9"/>
    <s v="16 May 1946"/>
    <x v="0"/>
    <s v="The aircraft's undercarriage collapsed after the student pilot opened up too quickly causing the aircraft to swing. (http://www.allenby.info/aircraft/planes/ryedale/table99.html) U/c collapsed on landing East Moor 16.5.46 remains to MoS (Air Britain Serials) 16.05.46 54 OTU. TW1O2 Undercarriage collapsed on take-off from East Moor aerodrome. (Mosquito Crash Log)"/>
    <x v="2"/>
    <x v="2"/>
    <x v="28"/>
    <x v="1"/>
    <x v="2"/>
    <x v="1"/>
    <m/>
    <n v="5"/>
    <x v="57"/>
    <x v="1"/>
    <n v="0"/>
    <x v="1"/>
    <x v="115"/>
    <x v="2"/>
  </r>
  <r>
    <n v="6863"/>
    <s v="TW108"/>
    <x v="10"/>
    <s v="16OTU"/>
    <x v="0"/>
    <x v="7"/>
    <n v="17"/>
    <s v="May"/>
    <x v="9"/>
    <s v="17 May 1946"/>
    <x v="0"/>
    <s v="17 May 1946 Mosquito III TW108 of 16 OTU crashed at Goadby Marwood in Leicestershire. The starboard engine failed at 1000 feet and the pilot attempted a forced landing. On the approach the aircraft struck trees breaking the tailplane and the aircraft then hit high ground and disintegrated._x000a__x000a_Wing Commander GEORGE LAURENCE BAZETT HULL DFC aged 34 was killed. He was the only casualty._x000a__x000a_Source: Final Landings by Colin Cummings Hit trees in forced landing Goadby Marwood Leics. 17.5.46 (Air Britain Serials) 17.05.46 16 OTU. TW1O8 Force landed at Bellesmores Farm near Oadby, Leics, and struck trees, killing one. (Mosquito Crash Log)"/>
    <x v="2"/>
    <x v="2"/>
    <x v="2"/>
    <x v="1"/>
    <x v="2"/>
    <x v="1"/>
    <m/>
    <n v="5"/>
    <x v="57"/>
    <x v="1"/>
    <n v="0"/>
    <x v="1"/>
    <x v="140"/>
    <x v="2"/>
  </r>
  <r>
    <n v="3153"/>
    <s v="LR513"/>
    <x v="11"/>
    <s v="109/105/109"/>
    <x v="0"/>
    <x v="8"/>
    <n v="17"/>
    <s v="May"/>
    <x v="9"/>
    <s v="17 May 1946"/>
    <x v="2"/>
    <s v="SOC 17.5.46 (Air Britain Serials)"/>
    <x v="4"/>
    <x v="3"/>
    <x v="1"/>
    <x v="1"/>
    <x v="2"/>
    <x v="1"/>
    <m/>
    <n v="5"/>
    <x v="57"/>
    <x v="1"/>
    <n v="1"/>
    <x v="0"/>
    <x v="18"/>
    <x v="0"/>
  </r>
  <r>
    <n v="2395"/>
    <s v="ML897"/>
    <x v="11"/>
    <s v="109/105/1409 Flt"/>
    <x v="10"/>
    <x v="19"/>
    <n v="17"/>
    <s v="May"/>
    <x v="9"/>
    <s v="17 May 1946"/>
    <x v="2"/>
    <s v="Recently saw picture, in Squadron/Signal &quot;Mosquito in Action&quot;, Part 1, of Mosquito PR IX, ML897 &quot;D&quot;. Aircraft was assigned to 1409 Meteorological Flight, and had apparantly flown 161 missions at time of photo. SOC 17.5.46 (Air Britain Serials)"/>
    <x v="4"/>
    <x v="3"/>
    <x v="1"/>
    <x v="1"/>
    <x v="2"/>
    <x v="1"/>
    <m/>
    <n v="5"/>
    <x v="57"/>
    <x v="1"/>
    <n v="1"/>
    <x v="0"/>
    <x v="25"/>
    <x v="0"/>
  </r>
  <r>
    <n v="7423"/>
    <s v="ML920"/>
    <x v="11"/>
    <s v="109/105"/>
    <x v="0"/>
    <x v="8"/>
    <n v="17"/>
    <s v="May"/>
    <x v="9"/>
    <s v="17 May 1946"/>
    <x v="2"/>
    <s v="SOC 17.5.46 (Air Britain Serials)"/>
    <x v="4"/>
    <x v="3"/>
    <x v="1"/>
    <x v="1"/>
    <x v="2"/>
    <x v="1"/>
    <m/>
    <n v="5"/>
    <x v="57"/>
    <x v="1"/>
    <n v="1"/>
    <x v="0"/>
    <x v="4"/>
    <x v="0"/>
  </r>
  <r>
    <n v="7311"/>
    <s v="KB641"/>
    <x v="28"/>
    <s v="RN 790/771"/>
    <x v="10"/>
    <x v="19"/>
    <n v="20"/>
    <s v="May"/>
    <x v="9"/>
    <s v="20 May 1946"/>
    <x v="2"/>
    <s v="To RN 20.5.46 (Air Britain Serials)"/>
    <x v="5"/>
    <x v="3"/>
    <x v="1"/>
    <x v="1"/>
    <x v="2"/>
    <x v="1"/>
    <m/>
    <n v="5"/>
    <x v="57"/>
    <x v="1"/>
    <n v="0"/>
    <x v="0"/>
    <x v="175"/>
    <x v="1"/>
  </r>
  <r>
    <n v="1952"/>
    <s v="LR265"/>
    <x v="12"/>
    <s v="418/60OTU/13OTU"/>
    <x v="0"/>
    <x v="7"/>
    <n v="21"/>
    <s v="May"/>
    <x v="9"/>
    <s v="21 May 1946"/>
    <x v="0"/>
    <s v="Received from No.10 Movements Unit, 16 November 1943; to No.60 OTU, 21 February 1944. TH-H, letter on list dated 18 November 1943. Bounced on landing swung and u/c collapsed Middleton St.George 21.5.46 (Air Britain Serials) 21.05.46 13 OTU. LR265 Swung on landing at Middieton St. George and suffered undercarriage collapse. (Mosquito Crash Log)"/>
    <x v="2"/>
    <x v="2"/>
    <x v="23"/>
    <x v="1"/>
    <x v="2"/>
    <x v="1"/>
    <m/>
    <n v="5"/>
    <x v="57"/>
    <x v="1"/>
    <n v="1"/>
    <x v="1"/>
    <x v="39"/>
    <x v="0"/>
  </r>
  <r>
    <n v="880"/>
    <s v="DD620"/>
    <x v="2"/>
    <s v="1PRU/456/51OTU"/>
    <x v="10"/>
    <x v="7"/>
    <n v="21"/>
    <s v="May"/>
    <x v="9"/>
    <s v="21 May 1946"/>
    <x v="2"/>
    <s v="SOC 21.5.46 (Air Britain Serials)"/>
    <x v="4"/>
    <x v="3"/>
    <x v="1"/>
    <x v="1"/>
    <x v="2"/>
    <x v="1"/>
    <m/>
    <n v="5"/>
    <x v="57"/>
    <x v="1"/>
    <n v="1"/>
    <x v="1"/>
    <x v="110"/>
    <x v="0"/>
  </r>
  <r>
    <n v="200"/>
    <s v="DD722"/>
    <x v="2"/>
    <s v="85/410/239/1492 Flt/51OTU/13OTU"/>
    <x v="0"/>
    <x v="7"/>
    <n v="21"/>
    <s v="May"/>
    <x v="9"/>
    <s v="21 May 1946"/>
    <x v="2"/>
    <s v="SOC 21.5.46 (Air Britain Serials)"/>
    <x v="4"/>
    <x v="3"/>
    <x v="1"/>
    <x v="1"/>
    <x v="2"/>
    <x v="1"/>
    <m/>
    <n v="5"/>
    <x v="57"/>
    <x v="1"/>
    <n v="1"/>
    <x v="1"/>
    <x v="39"/>
    <x v="0"/>
  </r>
  <r>
    <n v="2155"/>
    <s v="DZ298"/>
    <x v="2"/>
    <s v="605/239/51OTU"/>
    <x v="10"/>
    <x v="7"/>
    <n v="21"/>
    <s v="May"/>
    <x v="9"/>
    <s v="21 May 1946"/>
    <x v="2"/>
    <s v="SOC 21.5.46 (Air Britain Serials) 24.11.43- 264Sqn. DZ298 Belly landed short of flare path at Coleby Grange, no injuries. (Mosquito Crash Log)"/>
    <x v="4"/>
    <x v="3"/>
    <x v="1"/>
    <x v="1"/>
    <x v="2"/>
    <x v="1"/>
    <m/>
    <n v="5"/>
    <x v="57"/>
    <x v="1"/>
    <n v="1"/>
    <x v="1"/>
    <x v="110"/>
    <x v="0"/>
  </r>
  <r>
    <n v="2193"/>
    <s v="DZ299"/>
    <x v="2"/>
    <s v="456/FIU/51OTU"/>
    <x v="10"/>
    <x v="7"/>
    <n v="21"/>
    <s v="May"/>
    <x v="9"/>
    <s v="21 May 1946"/>
    <x v="2"/>
    <s v="Served with 456 Sqn 01/43 to 02/44, coded RX-D under RAF control. Returned to RAF. (Brian Fillery's website) 21/06/1943 456 Sqdn Mosquito D DZ299 Predannack U-462 damaged (http://www.hrmtech.com/SIG/uboats.asp) SOC 21.5.46 (Air Britain Serials)"/>
    <x v="4"/>
    <x v="3"/>
    <x v="1"/>
    <x v="1"/>
    <x v="2"/>
    <x v="1"/>
    <m/>
    <n v="5"/>
    <x v="57"/>
    <x v="1"/>
    <n v="1"/>
    <x v="1"/>
    <x v="110"/>
    <x v="0"/>
  </r>
  <r>
    <n v="669"/>
    <s v="DZ355"/>
    <x v="4"/>
    <s v="105/618/139/1655MTU"/>
    <x v="10"/>
    <x v="7"/>
    <n v="21"/>
    <s v="May"/>
    <x v="9"/>
    <s v="21 May 1946"/>
    <x v="2"/>
    <s v="SOC 21.5.46 (Air Britain Serials)"/>
    <x v="4"/>
    <x v="3"/>
    <x v="1"/>
    <x v="1"/>
    <x v="2"/>
    <x v="1"/>
    <m/>
    <n v="5"/>
    <x v="57"/>
    <x v="1"/>
    <n v="1"/>
    <x v="1"/>
    <x v="12"/>
    <x v="0"/>
  </r>
  <r>
    <n v="1457"/>
    <s v="DZ484"/>
    <x v="4"/>
    <s v="109/627/1655MTU"/>
    <x v="10"/>
    <x v="7"/>
    <n v="21"/>
    <s v="May"/>
    <x v="9"/>
    <s v="21 May 1946"/>
    <x v="2"/>
    <s v="The 617 Squadron ORB says this a/c was used by the squadron, for example 14 June 1944 Shannon/Sumpter, coded G. SOC 21.5.46 (Air Britain Serials)"/>
    <x v="4"/>
    <x v="3"/>
    <x v="1"/>
    <x v="1"/>
    <x v="2"/>
    <x v="1"/>
    <m/>
    <n v="5"/>
    <x v="57"/>
    <x v="1"/>
    <n v="1"/>
    <x v="1"/>
    <x v="12"/>
    <x v="0"/>
  </r>
  <r>
    <n v="2315"/>
    <s v="DZ757"/>
    <x v="2"/>
    <s v="410/51OTU"/>
    <x v="10"/>
    <x v="7"/>
    <n v="21"/>
    <s v="May"/>
    <x v="9"/>
    <s v="21 May 1946"/>
    <x v="2"/>
    <s v="26.09.1943 Interception 410 RCAF from Coleby Grange Cat B damage from exploding Do217, force landed on 1 engine, back in service, SoC 21.05.46. No airfield info for 410Sqn in 1946 (FCL). F/L MA Cybulski ok, F/O HH Ladbrook ok, SOC 21.5.46 (Air Britain Serials)"/>
    <x v="4"/>
    <x v="3"/>
    <x v="1"/>
    <x v="1"/>
    <x v="2"/>
    <x v="1"/>
    <m/>
    <n v="5"/>
    <x v="57"/>
    <x v="1"/>
    <n v="1"/>
    <x v="1"/>
    <x v="110"/>
    <x v="0"/>
  </r>
  <r>
    <n v="6357"/>
    <s v="TE697"/>
    <x v="12"/>
    <m/>
    <x v="12"/>
    <x v="19"/>
    <n v="21"/>
    <s v="May"/>
    <x v="9"/>
    <s v="21 May 1946"/>
    <x v="2"/>
    <s v="To Armee de l'Air 21.5.46 (Air Britain Serials)"/>
    <x v="5"/>
    <x v="3"/>
    <x v="1"/>
    <x v="1"/>
    <x v="2"/>
    <x v="1"/>
    <m/>
    <n v="5"/>
    <x v="57"/>
    <x v="1"/>
    <n v="0"/>
    <x v="2"/>
    <x v="17"/>
    <x v="3"/>
  </r>
  <r>
    <n v="6635"/>
    <s v="TA178"/>
    <x v="22"/>
    <n v="89"/>
    <x v="10"/>
    <x v="19"/>
    <n v="23"/>
    <s v="May"/>
    <x v="9"/>
    <s v="23 May 1946"/>
    <x v="2"/>
    <s v="SOC 23.5.46 (Air Britain Serials)"/>
    <x v="4"/>
    <x v="3"/>
    <x v="1"/>
    <x v="1"/>
    <x v="2"/>
    <x v="1"/>
    <m/>
    <n v="5"/>
    <x v="57"/>
    <x v="1"/>
    <n v="1"/>
    <x v="0"/>
    <x v="168"/>
    <x v="0"/>
  </r>
  <r>
    <n v="1283"/>
    <s v="RF857"/>
    <x v="12"/>
    <s v="404/489"/>
    <x v="13"/>
    <x v="19"/>
    <n v="24"/>
    <s v="May"/>
    <x v="9"/>
    <s v="24 May 1946"/>
    <x v="2"/>
    <s v="Assigned to GC I/3 Corse. Deployed in Indochina from January 1947 to June 1947. To Armee de l'Air 24.5.46 (Air Britain Serials)"/>
    <x v="5"/>
    <x v="3"/>
    <x v="1"/>
    <x v="1"/>
    <x v="2"/>
    <x v="1"/>
    <m/>
    <n v="5"/>
    <x v="57"/>
    <x v="1"/>
    <n v="1"/>
    <x v="0"/>
    <x v="236"/>
    <x v="3"/>
  </r>
  <r>
    <n v="3885"/>
    <s v="TE695"/>
    <x v="12"/>
    <m/>
    <x v="12"/>
    <x v="19"/>
    <n v="24"/>
    <s v="May"/>
    <x v="9"/>
    <s v="24 May 1946"/>
    <x v="2"/>
    <s v="To Armee de l'Air 24.5.46 (Air Britain Serials)"/>
    <x v="5"/>
    <x v="3"/>
    <x v="1"/>
    <x v="1"/>
    <x v="2"/>
    <x v="1"/>
    <m/>
    <n v="5"/>
    <x v="57"/>
    <x v="1"/>
    <n v="0"/>
    <x v="2"/>
    <x v="17"/>
    <x v="3"/>
  </r>
  <r>
    <n v="7118"/>
    <s v="NS573"/>
    <x v="18"/>
    <n v="140"/>
    <x v="12"/>
    <x v="19"/>
    <n v="25"/>
    <s v="May"/>
    <x v="9"/>
    <s v="25 May 1946"/>
    <x v="2"/>
    <s v="To Armee de l'Air 25.5.46 (Air Britain Serials)"/>
    <x v="5"/>
    <x v="3"/>
    <x v="1"/>
    <x v="1"/>
    <x v="2"/>
    <x v="1"/>
    <m/>
    <n v="5"/>
    <x v="57"/>
    <x v="1"/>
    <n v="1"/>
    <x v="0"/>
    <x v="56"/>
    <x v="0"/>
  </r>
  <r>
    <n v="1602"/>
    <s v="NS626"/>
    <x v="18"/>
    <s v="USAAF"/>
    <x v="12"/>
    <x v="19"/>
    <n v="25"/>
    <s v="May"/>
    <x v="9"/>
    <s v="25 May 1946"/>
    <x v="2"/>
    <s v="To Armee de l'Air 25.5.46 (Air Britain Serials)"/>
    <x v="5"/>
    <x v="3"/>
    <x v="1"/>
    <x v="1"/>
    <x v="2"/>
    <x v="1"/>
    <m/>
    <n v="5"/>
    <x v="57"/>
    <x v="1"/>
    <n v="1"/>
    <x v="2"/>
    <x v="33"/>
    <x v="0"/>
  </r>
  <r>
    <n v="3245"/>
    <s v="PZ274"/>
    <x v="12"/>
    <s v="618/132OTU/8OTU"/>
    <x v="12"/>
    <x v="19"/>
    <n v="25"/>
    <s v="May"/>
    <x v="9"/>
    <s v="25 May 1946"/>
    <x v="2"/>
    <s v="To Armee de l'Air 25.5.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5"/>
    <x v="57"/>
    <x v="1"/>
    <n v="1"/>
    <x v="1"/>
    <x v="37"/>
    <x v="0"/>
  </r>
  <r>
    <n v="5118"/>
    <s v="KB605"/>
    <x v="28"/>
    <n v="162"/>
    <x v="10"/>
    <x v="19"/>
    <n v="26"/>
    <s v="May"/>
    <x v="9"/>
    <s v="26 May 1946"/>
    <x v="0"/>
    <s v="Swung on landing and u/c collapsed Ciampino 26.5.46 (Air Britain Serials)"/>
    <x v="2"/>
    <x v="2"/>
    <x v="23"/>
    <x v="1"/>
    <x v="2"/>
    <x v="1"/>
    <m/>
    <n v="5"/>
    <x v="57"/>
    <x v="1"/>
    <n v="1"/>
    <x v="0"/>
    <x v="134"/>
    <x v="1"/>
  </r>
  <r>
    <n v="7229"/>
    <s v="NS566"/>
    <x v="18"/>
    <s v="RAE/140"/>
    <x v="12"/>
    <x v="19"/>
    <n v="27"/>
    <s v="May"/>
    <x v="9"/>
    <s v="27 May 1946"/>
    <x v="2"/>
    <s v="To Armee de l'Air 27.5.46 (Air Britain Serials)"/>
    <x v="5"/>
    <x v="3"/>
    <x v="1"/>
    <x v="1"/>
    <x v="2"/>
    <x v="1"/>
    <m/>
    <n v="5"/>
    <x v="57"/>
    <x v="1"/>
    <n v="1"/>
    <x v="0"/>
    <x v="56"/>
    <x v="0"/>
  </r>
  <r>
    <n v="2800"/>
    <s v="NT393"/>
    <x v="25"/>
    <s v="125/264/25"/>
    <x v="0"/>
    <x v="2"/>
    <n v="28"/>
    <s v="May"/>
    <x v="9"/>
    <s v="28 May 1946"/>
    <x v="0"/>
    <s v="Engine cut during low flying became uncontrollable and crashed 5m SE of Bentwaters 28.5.46 (Air Britain Serials) 28.05.46 25 Sqn. NT393 Aircraft was in low flight when it became difficult to control and crashed at Bulphan, five miles south of Brentwood, Essex, injuring crew. (Mosquito Crash Log)"/>
    <x v="2"/>
    <x v="2"/>
    <x v="2"/>
    <x v="1"/>
    <x v="2"/>
    <x v="1"/>
    <m/>
    <n v="5"/>
    <x v="57"/>
    <x v="1"/>
    <n v="1"/>
    <x v="0"/>
    <x v="14"/>
    <x v="2"/>
  </r>
  <r>
    <n v="750"/>
    <s v="HK189"/>
    <x v="2"/>
    <s v="1692 Flt/29/FIDS/CFE"/>
    <x v="0"/>
    <x v="7"/>
    <n v="28"/>
    <s v="May"/>
    <x v="9"/>
    <s v="28 May 1946"/>
    <x v="2"/>
    <s v="SOC 28.5.46 (Air Britain Serials)"/>
    <x v="4"/>
    <x v="3"/>
    <x v="1"/>
    <x v="1"/>
    <x v="2"/>
    <x v="1"/>
    <m/>
    <n v="5"/>
    <x v="57"/>
    <x v="1"/>
    <n v="1"/>
    <x v="1"/>
    <x v="231"/>
    <x v="2"/>
  </r>
  <r>
    <n v="2405"/>
    <s v="RF850"/>
    <x v="12"/>
    <s v="404/132OTU"/>
    <x v="12"/>
    <x v="19"/>
    <n v="28"/>
    <s v="May"/>
    <x v="9"/>
    <s v="28 May 1946"/>
    <x v="2"/>
    <s v="To Armee de l'Air 28.5.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5"/>
    <x v="57"/>
    <x v="1"/>
    <n v="1"/>
    <x v="1"/>
    <x v="121"/>
    <x v="3"/>
  </r>
  <r>
    <n v="7528"/>
    <s v="NT137"/>
    <x v="12"/>
    <s v="418/13OTU"/>
    <x v="0"/>
    <x v="7"/>
    <n v="29"/>
    <s v="May"/>
    <x v="9"/>
    <s v="29 May 1946"/>
    <x v="0"/>
    <s v="Received at 418 Sqn. from No.27 Movements Unit, 22 May 1944. TH-H, letter on list of aircraft dated 31 August 1944. This record is inconsistent with others which show NT137 missing on 19 June 1944 (F/O B.P. Johnson and F/O R.D. Taylor killed) MH - NT140 shown as missing 19 June. Mosquito Squadrons of the RAF has a photo of this aircraft as H on 418 Squadron. Some sources say this was &quot;Lady Luck&quot; TH-T De Havilland Mosquito FBVI 'TH-T', NT137. It was flown by 418 'City of Edmonton' Squadron, Royal Canadian Air Force during 1944. Crewed by Flight Lieutenant Lt Jack H Phillips DFC and Flying Officer Bernard N. Job Swung on landing and u/c collapsed Middleton St.George 29.5.46 to 5959M (Air Britain Serials) 29.05.46 13 OTU. NT137 Swung on landing at Middleton St. George and suffered undercarriage collapse. (Mosquito Crash Log)"/>
    <x v="2"/>
    <x v="2"/>
    <x v="23"/>
    <x v="1"/>
    <x v="2"/>
    <x v="1"/>
    <m/>
    <n v="5"/>
    <x v="57"/>
    <x v="1"/>
    <n v="1"/>
    <x v="1"/>
    <x v="39"/>
    <x v="0"/>
  </r>
  <r>
    <n v="1840"/>
    <s v="RF898"/>
    <x v="12"/>
    <s v="8OTU/132OTU"/>
    <x v="12"/>
    <x v="19"/>
    <n v="29"/>
    <s v="May"/>
    <x v="9"/>
    <s v="29 May 1946"/>
    <x v="2"/>
    <s v="To Armee de l'Air 29.5.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5"/>
    <x v="57"/>
    <x v="1"/>
    <n v="1"/>
    <x v="1"/>
    <x v="121"/>
    <x v="3"/>
  </r>
  <r>
    <n v="3927"/>
    <s v="TE877"/>
    <x v="12"/>
    <m/>
    <x v="13"/>
    <x v="19"/>
    <n v="29"/>
    <s v="May"/>
    <x v="9"/>
    <s v="29 May 1946"/>
    <x v="2"/>
    <s v="Assigned to GC I/3 Corse. Deployed in Indochina from January 1947 to June 1947. To Armee de l'Air 29.5.46 (Air Britain Serials)"/>
    <x v="5"/>
    <x v="3"/>
    <x v="1"/>
    <x v="1"/>
    <x v="2"/>
    <x v="1"/>
    <m/>
    <n v="5"/>
    <x v="57"/>
    <x v="1"/>
    <n v="0"/>
    <x v="2"/>
    <x v="17"/>
    <x v="3"/>
  </r>
  <r>
    <n v="426"/>
    <s v="PF400"/>
    <x v="20"/>
    <s v="128/692/180/98/69"/>
    <x v="10"/>
    <x v="19"/>
    <n v="30"/>
    <s v="May"/>
    <x v="9"/>
    <s v="30 May 1946"/>
    <x v="0"/>
    <s v="Engine cut on take-off u/c raised to stop Walm 30.5.46 (Air Britain Serials)"/>
    <x v="2"/>
    <x v="2"/>
    <x v="2"/>
    <x v="1"/>
    <x v="2"/>
    <x v="1"/>
    <m/>
    <n v="5"/>
    <x v="57"/>
    <x v="1"/>
    <n v="0"/>
    <x v="0"/>
    <x v="1"/>
    <x v="6"/>
  </r>
  <r>
    <n v="4179"/>
    <s v="TE865"/>
    <x v="12"/>
    <s v="1FU"/>
    <x v="10"/>
    <x v="19"/>
    <n v="30"/>
    <s v="May"/>
    <x v="9"/>
    <s v="30 May 1946"/>
    <x v="0"/>
    <s v="Stalled on take-off Habbaniya 30.5.46 (Air Britain Serials)"/>
    <x v="2"/>
    <x v="2"/>
    <x v="29"/>
    <x v="1"/>
    <x v="2"/>
    <x v="1"/>
    <m/>
    <n v="5"/>
    <x v="57"/>
    <x v="1"/>
    <n v="0"/>
    <x v="1"/>
    <x v="123"/>
    <x v="3"/>
  </r>
  <r>
    <n v="1792"/>
    <s v="HP968"/>
    <x v="12"/>
    <s v="60 SAAF"/>
    <x v="1"/>
    <x v="0"/>
    <n v="30"/>
    <s v="May"/>
    <x v="9"/>
    <s v="30 May 1946"/>
    <x v="2"/>
    <s v="SOC 30.5.46 (Air Britain Serials)"/>
    <x v="4"/>
    <x v="3"/>
    <x v="1"/>
    <x v="1"/>
    <x v="2"/>
    <x v="1"/>
    <m/>
    <n v="5"/>
    <x v="57"/>
    <x v="1"/>
    <n v="1"/>
    <x v="0"/>
    <x v="34"/>
    <x v="3"/>
  </r>
  <r>
    <n v="4543"/>
    <s v="HR441"/>
    <x v="12"/>
    <s v="1FU/45"/>
    <x v="3"/>
    <x v="16"/>
    <n v="30"/>
    <s v="May"/>
    <x v="9"/>
    <s v="30 May 1946"/>
    <x v="2"/>
    <s v="SOC 30.5.46 (Air Britain Serials)"/>
    <x v="4"/>
    <x v="3"/>
    <x v="1"/>
    <x v="1"/>
    <x v="2"/>
    <x v="1"/>
    <m/>
    <n v="5"/>
    <x v="57"/>
    <x v="1"/>
    <n v="1"/>
    <x v="0"/>
    <x v="86"/>
    <x v="3"/>
  </r>
  <r>
    <n v="1107"/>
    <s v="HR456"/>
    <x v="12"/>
    <s v="1FU/451/10"/>
    <x v="10"/>
    <x v="19"/>
    <n v="30"/>
    <s v="May"/>
    <x v="9"/>
    <s v="30 May 1946"/>
    <x v="2"/>
    <s v="SOC 30.5.46 (Air Britain Serials)"/>
    <x v="4"/>
    <x v="3"/>
    <x v="1"/>
    <x v="1"/>
    <x v="2"/>
    <x v="1"/>
    <m/>
    <n v="5"/>
    <x v="57"/>
    <x v="1"/>
    <n v="1"/>
    <x v="0"/>
    <x v="238"/>
    <x v="3"/>
  </r>
  <r>
    <n v="5032"/>
    <s v="HR512"/>
    <x v="12"/>
    <s v="1FU/110"/>
    <x v="3"/>
    <x v="16"/>
    <n v="30"/>
    <s v="May"/>
    <x v="9"/>
    <s v="30 May 1946"/>
    <x v="2"/>
    <s v="SOC 30.5.46 (Air Britain Serials)"/>
    <x v="4"/>
    <x v="3"/>
    <x v="1"/>
    <x v="1"/>
    <x v="2"/>
    <x v="1"/>
    <m/>
    <n v="5"/>
    <x v="57"/>
    <x v="1"/>
    <n v="1"/>
    <x v="0"/>
    <x v="143"/>
    <x v="3"/>
  </r>
  <r>
    <n v="5730"/>
    <s v="HR555"/>
    <x v="12"/>
    <n v="110"/>
    <x v="3"/>
    <x v="16"/>
    <n v="30"/>
    <s v="May"/>
    <x v="9"/>
    <s v="30 May 1946"/>
    <x v="2"/>
    <s v="SOC 30.5.46 (Air Britain Serials)"/>
    <x v="4"/>
    <x v="3"/>
    <x v="1"/>
    <x v="1"/>
    <x v="2"/>
    <x v="1"/>
    <m/>
    <n v="5"/>
    <x v="57"/>
    <x v="1"/>
    <n v="1"/>
    <x v="0"/>
    <x v="143"/>
    <x v="3"/>
  </r>
  <r>
    <n v="1064"/>
    <s v="HR564"/>
    <x v="12"/>
    <s v="1FU/110/82"/>
    <x v="3"/>
    <x v="16"/>
    <n v="30"/>
    <s v="May"/>
    <x v="9"/>
    <s v="30 May 1946"/>
    <x v="2"/>
    <s v="Was F on 82 Sqn (The Mossie 29) SOC 30.5.46 (Air Britain Serials)"/>
    <x v="4"/>
    <x v="3"/>
    <x v="1"/>
    <x v="1"/>
    <x v="2"/>
    <x v="1"/>
    <m/>
    <n v="5"/>
    <x v="57"/>
    <x v="1"/>
    <n v="1"/>
    <x v="0"/>
    <x v="111"/>
    <x v="3"/>
  </r>
  <r>
    <n v="1566"/>
    <s v="HR565"/>
    <x v="12"/>
    <s v="1FU/84"/>
    <x v="3"/>
    <x v="16"/>
    <n v="30"/>
    <s v="May"/>
    <x v="9"/>
    <s v="30 May 1946"/>
    <x v="2"/>
    <s v="SOC 30.5.46 (Air Britain Serials)"/>
    <x v="4"/>
    <x v="3"/>
    <x v="1"/>
    <x v="1"/>
    <x v="2"/>
    <x v="1"/>
    <m/>
    <n v="5"/>
    <x v="57"/>
    <x v="1"/>
    <n v="1"/>
    <x v="0"/>
    <x v="146"/>
    <x v="3"/>
  </r>
  <r>
    <n v="2097"/>
    <s v="HR631"/>
    <x v="12"/>
    <s v="110/47"/>
    <x v="3"/>
    <x v="16"/>
    <n v="30"/>
    <s v="May"/>
    <x v="9"/>
    <s v="30 May 1946"/>
    <x v="2"/>
    <s v="SOC 30.5.46 (Air Britain Serials)"/>
    <x v="4"/>
    <x v="3"/>
    <x v="1"/>
    <x v="1"/>
    <x v="2"/>
    <x v="1"/>
    <m/>
    <n v="5"/>
    <x v="57"/>
    <x v="1"/>
    <n v="1"/>
    <x v="0"/>
    <x v="122"/>
    <x v="3"/>
  </r>
  <r>
    <n v="4020"/>
    <s v="LR254"/>
    <x v="12"/>
    <s v="301FTU/23"/>
    <x v="0"/>
    <x v="5"/>
    <n v="30"/>
    <s v="May"/>
    <x v="9"/>
    <s v="30 May 1946"/>
    <x v="2"/>
    <s v="SOC 30.5.46 (Air Britain Serials)"/>
    <x v="4"/>
    <x v="3"/>
    <x v="1"/>
    <x v="1"/>
    <x v="2"/>
    <x v="1"/>
    <m/>
    <n v="5"/>
    <x v="57"/>
    <x v="1"/>
    <n v="1"/>
    <x v="0"/>
    <x v="6"/>
    <x v="0"/>
  </r>
  <r>
    <n v="2423"/>
    <s v="LR311"/>
    <x v="12"/>
    <s v="301FTU/82/84"/>
    <x v="3"/>
    <x v="16"/>
    <n v="30"/>
    <s v="May"/>
    <x v="9"/>
    <s v="30 May 1946"/>
    <x v="2"/>
    <s v="SOC 30.5.46 (Air Britain Serials)"/>
    <x v="4"/>
    <x v="3"/>
    <x v="1"/>
    <x v="1"/>
    <x v="2"/>
    <x v="1"/>
    <m/>
    <n v="5"/>
    <x v="57"/>
    <x v="1"/>
    <n v="1"/>
    <x v="0"/>
    <x v="146"/>
    <x v="0"/>
  </r>
  <r>
    <n v="2421"/>
    <s v="LR422"/>
    <x v="14"/>
    <s v="540/PRDU"/>
    <x v="10"/>
    <x v="19"/>
    <n v="30"/>
    <s v="May"/>
    <x v="9"/>
    <s v="30 May 1946"/>
    <x v="2"/>
    <s v="SOC 30.5.46 (Air Britain Serials)"/>
    <x v="4"/>
    <x v="3"/>
    <x v="1"/>
    <x v="1"/>
    <x v="2"/>
    <x v="1"/>
    <m/>
    <n v="5"/>
    <x v="57"/>
    <x v="1"/>
    <n v="1"/>
    <x v="1"/>
    <x v="160"/>
    <x v="0"/>
  </r>
  <r>
    <n v="2852"/>
    <s v="MM739"/>
    <x v="25"/>
    <n v="406"/>
    <x v="10"/>
    <x v="19"/>
    <n v="30"/>
    <s v="May"/>
    <x v="9"/>
    <s v="30 May 1946"/>
    <x v="2"/>
    <s v="SOC 30.5.46 (Air Britain Serials)"/>
    <x v="4"/>
    <x v="3"/>
    <x v="1"/>
    <x v="1"/>
    <x v="2"/>
    <x v="1"/>
    <m/>
    <n v="5"/>
    <x v="57"/>
    <x v="1"/>
    <n v="1"/>
    <x v="0"/>
    <x v="94"/>
    <x v="2"/>
  </r>
  <r>
    <n v="6830"/>
    <s v="NS497"/>
    <x v="18"/>
    <n v="684"/>
    <x v="3"/>
    <x v="0"/>
    <n v="30"/>
    <s v="May"/>
    <x v="9"/>
    <s v="30 May 1946"/>
    <x v="2"/>
    <s v="SOC 30.5.46 (Air Britain Serials)"/>
    <x v="4"/>
    <x v="3"/>
    <x v="1"/>
    <x v="1"/>
    <x v="2"/>
    <x v="1"/>
    <m/>
    <n v="5"/>
    <x v="57"/>
    <x v="1"/>
    <n v="1"/>
    <x v="0"/>
    <x v="50"/>
    <x v="0"/>
  </r>
  <r>
    <n v="386"/>
    <s v="NS562"/>
    <x v="18"/>
    <s v="140/680"/>
    <x v="10"/>
    <x v="19"/>
    <n v="30"/>
    <s v="May"/>
    <x v="9"/>
    <s v="30 May 1946"/>
    <x v="2"/>
    <s v="SOC 30.5.46 (Air Britain Serials)"/>
    <x v="4"/>
    <x v="3"/>
    <x v="1"/>
    <x v="1"/>
    <x v="2"/>
    <x v="1"/>
    <m/>
    <n v="5"/>
    <x v="57"/>
    <x v="1"/>
    <n v="1"/>
    <x v="0"/>
    <x v="78"/>
    <x v="0"/>
  </r>
  <r>
    <n v="6836"/>
    <s v="NS706"/>
    <x v="18"/>
    <n v="684"/>
    <x v="3"/>
    <x v="0"/>
    <n v="30"/>
    <s v="May"/>
    <x v="9"/>
    <s v="30 May 1946"/>
    <x v="2"/>
    <s v="SOC 30.5.46 (Air Britain Serials)"/>
    <x v="4"/>
    <x v="3"/>
    <x v="1"/>
    <x v="1"/>
    <x v="2"/>
    <x v="1"/>
    <m/>
    <n v="5"/>
    <x v="57"/>
    <x v="1"/>
    <n v="1"/>
    <x v="0"/>
    <x v="50"/>
    <x v="0"/>
  </r>
  <r>
    <n v="6839"/>
    <s v="NS779"/>
    <x v="18"/>
    <n v="684"/>
    <x v="3"/>
    <x v="0"/>
    <n v="30"/>
    <s v="May"/>
    <x v="9"/>
    <s v="30 May 1946"/>
    <x v="2"/>
    <s v="SOC 30.5.46 (Air Britain Serials)"/>
    <x v="4"/>
    <x v="3"/>
    <x v="1"/>
    <x v="1"/>
    <x v="2"/>
    <x v="1"/>
    <m/>
    <n v="5"/>
    <x v="57"/>
    <x v="1"/>
    <n v="1"/>
    <x v="0"/>
    <x v="50"/>
    <x v="0"/>
  </r>
  <r>
    <n v="3926"/>
    <s v="RF594"/>
    <x v="12"/>
    <n v="110"/>
    <x v="3"/>
    <x v="16"/>
    <n v="30"/>
    <s v="May"/>
    <x v="9"/>
    <s v="30 May 1946"/>
    <x v="2"/>
    <s v="SOC 30.5.46 (Air Britain Serials)"/>
    <x v="4"/>
    <x v="3"/>
    <x v="1"/>
    <x v="1"/>
    <x v="2"/>
    <x v="1"/>
    <m/>
    <n v="5"/>
    <x v="57"/>
    <x v="1"/>
    <n v="1"/>
    <x v="0"/>
    <x v="143"/>
    <x v="3"/>
  </r>
  <r>
    <n v="4214"/>
    <s v="RF604"/>
    <x v="12"/>
    <s v="FE"/>
    <x v="3"/>
    <x v="16"/>
    <n v="30"/>
    <s v="May"/>
    <x v="9"/>
    <s v="30 May 1946"/>
    <x v="2"/>
    <s v="SOC 30.5.46 (Air Britain Serials)"/>
    <x v="4"/>
    <x v="3"/>
    <x v="1"/>
    <x v="1"/>
    <x v="2"/>
    <x v="1"/>
    <m/>
    <n v="5"/>
    <x v="57"/>
    <x v="1"/>
    <n v="1"/>
    <x v="2"/>
    <x v="91"/>
    <x v="3"/>
  </r>
  <r>
    <n v="4247"/>
    <s v="RF649"/>
    <x v="12"/>
    <s v="FE"/>
    <x v="3"/>
    <x v="16"/>
    <n v="30"/>
    <s v="May"/>
    <x v="9"/>
    <s v="30 May 1946"/>
    <x v="2"/>
    <s v="SOC 30.5.46 (Air Britain Serials)"/>
    <x v="4"/>
    <x v="3"/>
    <x v="1"/>
    <x v="1"/>
    <x v="2"/>
    <x v="1"/>
    <m/>
    <n v="5"/>
    <x v="57"/>
    <x v="1"/>
    <n v="1"/>
    <x v="2"/>
    <x v="91"/>
    <x v="3"/>
  </r>
  <r>
    <n v="635"/>
    <s v="RF653"/>
    <x v="12"/>
    <s v="FE/211"/>
    <x v="3"/>
    <x v="16"/>
    <n v="30"/>
    <s v="May"/>
    <x v="9"/>
    <s v="30 May 1946"/>
    <x v="2"/>
    <s v="211 Squadron (http://users.cyberone.com.au/clardo/de_havilland_mosquito.html) SOC 30.5.46 (Air Britain Serials)"/>
    <x v="4"/>
    <x v="3"/>
    <x v="1"/>
    <x v="1"/>
    <x v="2"/>
    <x v="1"/>
    <m/>
    <n v="5"/>
    <x v="57"/>
    <x v="1"/>
    <n v="1"/>
    <x v="0"/>
    <x v="176"/>
    <x v="3"/>
  </r>
  <r>
    <n v="4256"/>
    <s v="RF654"/>
    <x v="12"/>
    <s v="FE"/>
    <x v="3"/>
    <x v="16"/>
    <n v="30"/>
    <s v="May"/>
    <x v="9"/>
    <s v="30 May 1946"/>
    <x v="2"/>
    <s v="SOC 30.5.46 (Air Britain Serials)"/>
    <x v="4"/>
    <x v="3"/>
    <x v="1"/>
    <x v="1"/>
    <x v="2"/>
    <x v="1"/>
    <m/>
    <n v="5"/>
    <x v="57"/>
    <x v="1"/>
    <n v="1"/>
    <x v="2"/>
    <x v="91"/>
    <x v="3"/>
  </r>
  <r>
    <n v="3598"/>
    <s v="RF656"/>
    <x v="12"/>
    <n v="84"/>
    <x v="3"/>
    <x v="16"/>
    <n v="30"/>
    <s v="May"/>
    <x v="9"/>
    <s v="30 May 1946"/>
    <x v="2"/>
    <s v="SOC 30.5.46 (Air Britain Serials)"/>
    <x v="4"/>
    <x v="3"/>
    <x v="1"/>
    <x v="1"/>
    <x v="2"/>
    <x v="1"/>
    <m/>
    <n v="5"/>
    <x v="57"/>
    <x v="1"/>
    <n v="1"/>
    <x v="0"/>
    <x v="146"/>
    <x v="3"/>
  </r>
  <r>
    <n v="4582"/>
    <s v="RF704"/>
    <x v="12"/>
    <n v="110"/>
    <x v="3"/>
    <x v="16"/>
    <n v="30"/>
    <s v="May"/>
    <x v="9"/>
    <s v="30 May 1946"/>
    <x v="2"/>
    <s v="SOC 30.5.46 (Air Britain Serials)"/>
    <x v="4"/>
    <x v="3"/>
    <x v="1"/>
    <x v="1"/>
    <x v="2"/>
    <x v="1"/>
    <m/>
    <n v="5"/>
    <x v="57"/>
    <x v="1"/>
    <n v="1"/>
    <x v="0"/>
    <x v="143"/>
    <x v="3"/>
  </r>
  <r>
    <n v="675"/>
    <s v="RF710"/>
    <x v="12"/>
    <s v="Mkrs/FE/211"/>
    <x v="3"/>
    <x v="16"/>
    <n v="30"/>
    <s v="May"/>
    <x v="9"/>
    <s v="30 May 1946"/>
    <x v="2"/>
    <s v="On 211 Squadron (http://users.cyberone.com.au/clardo/de_havilland_mosquito.html) SOC 30.5.46 (Air Britain Serials)"/>
    <x v="4"/>
    <x v="3"/>
    <x v="1"/>
    <x v="1"/>
    <x v="2"/>
    <x v="1"/>
    <m/>
    <n v="5"/>
    <x v="57"/>
    <x v="1"/>
    <n v="1"/>
    <x v="0"/>
    <x v="176"/>
    <x v="3"/>
  </r>
  <r>
    <n v="4855"/>
    <s v="RF731"/>
    <x v="12"/>
    <n v="110"/>
    <x v="3"/>
    <x v="16"/>
    <n v="30"/>
    <s v="May"/>
    <x v="9"/>
    <s v="30 May 1946"/>
    <x v="2"/>
    <s v="SOC 30.5.46 (Air Britain Serials)"/>
    <x v="4"/>
    <x v="3"/>
    <x v="1"/>
    <x v="1"/>
    <x v="2"/>
    <x v="1"/>
    <m/>
    <n v="5"/>
    <x v="57"/>
    <x v="1"/>
    <n v="1"/>
    <x v="0"/>
    <x v="143"/>
    <x v="3"/>
  </r>
  <r>
    <n v="2822"/>
    <s v="RF733"/>
    <x v="12"/>
    <n v="211"/>
    <x v="3"/>
    <x v="16"/>
    <n v="30"/>
    <s v="May"/>
    <x v="9"/>
    <s v="30 May 1946"/>
    <x v="2"/>
    <s v="On 211 Squadron (http://users.cyberone.com.au/clardo/de_havilland_mosquito.html) SOC 30.5.46 (Air Britain Serials)"/>
    <x v="4"/>
    <x v="3"/>
    <x v="1"/>
    <x v="1"/>
    <x v="2"/>
    <x v="1"/>
    <m/>
    <n v="5"/>
    <x v="57"/>
    <x v="1"/>
    <n v="1"/>
    <x v="0"/>
    <x v="176"/>
    <x v="3"/>
  </r>
  <r>
    <n v="4998"/>
    <s v="RF749"/>
    <x v="12"/>
    <n v="47"/>
    <x v="3"/>
    <x v="16"/>
    <n v="30"/>
    <s v="May"/>
    <x v="9"/>
    <s v="30 May 1946"/>
    <x v="2"/>
    <s v="SOC 30.5.46 (Air Britain Serials)"/>
    <x v="4"/>
    <x v="3"/>
    <x v="1"/>
    <x v="1"/>
    <x v="2"/>
    <x v="1"/>
    <m/>
    <n v="5"/>
    <x v="57"/>
    <x v="1"/>
    <n v="1"/>
    <x v="0"/>
    <x v="122"/>
    <x v="3"/>
  </r>
  <r>
    <n v="677"/>
    <s v="RF756"/>
    <x v="12"/>
    <s v="FE/211"/>
    <x v="3"/>
    <x v="16"/>
    <n v="30"/>
    <s v="May"/>
    <x v="9"/>
    <s v="30 May 1946"/>
    <x v="2"/>
    <s v="R of 211 Squadron (http://users.cyberone.com.au/clardo/de_havilland_mosquito.html) SOC 30.5.46 (Air Britain Serials)"/>
    <x v="4"/>
    <x v="3"/>
    <x v="1"/>
    <x v="1"/>
    <x v="2"/>
    <x v="1"/>
    <m/>
    <n v="5"/>
    <x v="57"/>
    <x v="1"/>
    <n v="1"/>
    <x v="0"/>
    <x v="176"/>
    <x v="3"/>
  </r>
  <r>
    <n v="3827"/>
    <s v="RF759"/>
    <x v="12"/>
    <s v="1672CU"/>
    <x v="3"/>
    <x v="7"/>
    <n v="30"/>
    <s v="May"/>
    <x v="9"/>
    <s v="30 May 1946"/>
    <x v="2"/>
    <s v="SOC 30.5.46 (Air Britain Serials)"/>
    <x v="4"/>
    <x v="3"/>
    <x v="1"/>
    <x v="1"/>
    <x v="2"/>
    <x v="1"/>
    <m/>
    <n v="5"/>
    <x v="57"/>
    <x v="1"/>
    <n v="1"/>
    <x v="1"/>
    <x v="117"/>
    <x v="3"/>
  </r>
  <r>
    <n v="723"/>
    <s v="RF775"/>
    <x v="12"/>
    <s v="FE/211"/>
    <x v="3"/>
    <x v="16"/>
    <n v="30"/>
    <s v="May"/>
    <x v="9"/>
    <s v="30 May 1946"/>
    <x v="2"/>
    <s v="On 211 Squadron (http://users.cyberone.com.au/clardo/de_havilland_mosquito.html) SOC 30.5.46 (Air Britain Serials)"/>
    <x v="4"/>
    <x v="3"/>
    <x v="1"/>
    <x v="1"/>
    <x v="2"/>
    <x v="1"/>
    <m/>
    <n v="5"/>
    <x v="57"/>
    <x v="1"/>
    <n v="1"/>
    <x v="0"/>
    <x v="176"/>
    <x v="3"/>
  </r>
  <r>
    <n v="5061"/>
    <s v="RF780"/>
    <x v="12"/>
    <n v="47"/>
    <x v="3"/>
    <x v="16"/>
    <n v="30"/>
    <s v="May"/>
    <x v="9"/>
    <s v="30 May 1946"/>
    <x v="2"/>
    <s v="SOC 30.5.46 (Air Britain Serials)"/>
    <x v="4"/>
    <x v="3"/>
    <x v="1"/>
    <x v="1"/>
    <x v="2"/>
    <x v="1"/>
    <m/>
    <n v="5"/>
    <x v="57"/>
    <x v="1"/>
    <n v="1"/>
    <x v="0"/>
    <x v="122"/>
    <x v="3"/>
  </r>
  <r>
    <n v="1275"/>
    <s v="RF819"/>
    <x v="12"/>
    <s v="FE/211"/>
    <x v="3"/>
    <x v="16"/>
    <n v="30"/>
    <s v="May"/>
    <x v="9"/>
    <s v="30 May 1946"/>
    <x v="2"/>
    <s v="K of 211 Squadron (http://users.cyberone.com.au/clardo/de_havilland_mosquito.html) SOC 30.5.46 (Air Britain Serials)"/>
    <x v="4"/>
    <x v="3"/>
    <x v="1"/>
    <x v="1"/>
    <x v="2"/>
    <x v="1"/>
    <m/>
    <n v="5"/>
    <x v="57"/>
    <x v="1"/>
    <n v="1"/>
    <x v="0"/>
    <x v="176"/>
    <x v="3"/>
  </r>
  <r>
    <n v="5051"/>
    <s v="RF950"/>
    <x v="12"/>
    <n v="211"/>
    <x v="3"/>
    <x v="16"/>
    <n v="30"/>
    <s v="May"/>
    <x v="9"/>
    <s v="30 May 1946"/>
    <x v="2"/>
    <s v="C of 211 Squadron (http://users.cyberone.com.au/clardo/de_havilland_mosquito.html) SOC 30.5.46 (Air Britain Serials)"/>
    <x v="4"/>
    <x v="3"/>
    <x v="1"/>
    <x v="1"/>
    <x v="2"/>
    <x v="1"/>
    <m/>
    <n v="5"/>
    <x v="57"/>
    <x v="1"/>
    <n v="1"/>
    <x v="0"/>
    <x v="176"/>
    <x v="3"/>
  </r>
  <r>
    <n v="3841"/>
    <s v="RF954"/>
    <x v="12"/>
    <n v="110"/>
    <x v="3"/>
    <x v="16"/>
    <n v="30"/>
    <s v="May"/>
    <x v="9"/>
    <s v="30 May 1946"/>
    <x v="2"/>
    <s v="SOC 30.5.46 (Air Britain Serials)"/>
    <x v="4"/>
    <x v="3"/>
    <x v="1"/>
    <x v="1"/>
    <x v="2"/>
    <x v="1"/>
    <m/>
    <n v="5"/>
    <x v="57"/>
    <x v="1"/>
    <n v="1"/>
    <x v="0"/>
    <x v="143"/>
    <x v="3"/>
  </r>
  <r>
    <n v="6840"/>
    <s v="RF994"/>
    <x v="18"/>
    <n v="684"/>
    <x v="3"/>
    <x v="0"/>
    <n v="30"/>
    <s v="May"/>
    <x v="9"/>
    <s v="30 May 1946"/>
    <x v="2"/>
    <s v="SOC 30.5.46 (Air Britain Serials)"/>
    <x v="4"/>
    <x v="3"/>
    <x v="1"/>
    <x v="1"/>
    <x v="2"/>
    <x v="1"/>
    <m/>
    <n v="5"/>
    <x v="57"/>
    <x v="1"/>
    <n v="1"/>
    <x v="0"/>
    <x v="50"/>
    <x v="0"/>
  </r>
  <r>
    <n v="6851"/>
    <s v="RG119"/>
    <x v="18"/>
    <n v="684"/>
    <x v="3"/>
    <x v="0"/>
    <n v="30"/>
    <s v="May"/>
    <x v="9"/>
    <s v="30 May 1946"/>
    <x v="2"/>
    <s v="SOC 30.5.46 (Air Britain Serials)"/>
    <x v="4"/>
    <x v="3"/>
    <x v="1"/>
    <x v="1"/>
    <x v="2"/>
    <x v="1"/>
    <m/>
    <n v="5"/>
    <x v="57"/>
    <x v="1"/>
    <n v="1"/>
    <x v="0"/>
    <x v="50"/>
    <x v="0"/>
  </r>
  <r>
    <n v="4258"/>
    <s v="RG124"/>
    <x v="18"/>
    <s v="FE"/>
    <x v="3"/>
    <x v="0"/>
    <n v="30"/>
    <s v="May"/>
    <x v="9"/>
    <s v="30 May 1946"/>
    <x v="2"/>
    <s v="SOC 30.5.46 (Air Britain Serials)"/>
    <x v="4"/>
    <x v="3"/>
    <x v="1"/>
    <x v="1"/>
    <x v="2"/>
    <x v="1"/>
    <m/>
    <n v="5"/>
    <x v="57"/>
    <x v="1"/>
    <n v="1"/>
    <x v="2"/>
    <x v="91"/>
    <x v="0"/>
  </r>
  <r>
    <n v="6865"/>
    <s v="RG127"/>
    <x v="18"/>
    <n v="684"/>
    <x v="3"/>
    <x v="0"/>
    <n v="30"/>
    <s v="May"/>
    <x v="9"/>
    <s v="30 May 1946"/>
    <x v="2"/>
    <s v="SOC 30.5.46 (Air Britain Serials)"/>
    <x v="4"/>
    <x v="3"/>
    <x v="1"/>
    <x v="1"/>
    <x v="2"/>
    <x v="1"/>
    <m/>
    <n v="5"/>
    <x v="57"/>
    <x v="1"/>
    <n v="1"/>
    <x v="0"/>
    <x v="50"/>
    <x v="0"/>
  </r>
  <r>
    <n v="6871"/>
    <s v="RG132"/>
    <x v="18"/>
    <n v="684"/>
    <x v="3"/>
    <x v="0"/>
    <n v="30"/>
    <s v="May"/>
    <x v="9"/>
    <s v="30 May 1946"/>
    <x v="2"/>
    <s v="SOC 30.5.46 (Air Britain Serials)"/>
    <x v="4"/>
    <x v="3"/>
    <x v="1"/>
    <x v="1"/>
    <x v="2"/>
    <x v="1"/>
    <m/>
    <n v="5"/>
    <x v="57"/>
    <x v="1"/>
    <n v="1"/>
    <x v="0"/>
    <x v="50"/>
    <x v="0"/>
  </r>
  <r>
    <n v="6875"/>
    <s v="RG187"/>
    <x v="35"/>
    <n v="684"/>
    <x v="3"/>
    <x v="0"/>
    <n v="30"/>
    <s v="May"/>
    <x v="9"/>
    <s v="30 May 1946"/>
    <x v="2"/>
    <s v="SOC 30.5.46 (Air Britain Serials)"/>
    <x v="4"/>
    <x v="3"/>
    <x v="1"/>
    <x v="1"/>
    <x v="2"/>
    <x v="1"/>
    <m/>
    <n v="5"/>
    <x v="57"/>
    <x v="1"/>
    <n v="0"/>
    <x v="0"/>
    <x v="50"/>
    <x v="0"/>
  </r>
  <r>
    <n v="6901"/>
    <s v="RG192"/>
    <x v="35"/>
    <n v="684"/>
    <x v="3"/>
    <x v="0"/>
    <n v="30"/>
    <s v="May"/>
    <x v="9"/>
    <s v="30 May 1946"/>
    <x v="2"/>
    <s v="SOC 30.5.46 (Air Britain Serials)"/>
    <x v="4"/>
    <x v="3"/>
    <x v="1"/>
    <x v="1"/>
    <x v="2"/>
    <x v="1"/>
    <m/>
    <n v="5"/>
    <x v="57"/>
    <x v="1"/>
    <n v="0"/>
    <x v="0"/>
    <x v="50"/>
    <x v="0"/>
  </r>
  <r>
    <n v="6904"/>
    <s v="RG203"/>
    <x v="35"/>
    <n v="684"/>
    <x v="3"/>
    <x v="0"/>
    <n v="30"/>
    <s v="May"/>
    <x v="9"/>
    <s v="30 May 1946"/>
    <x v="2"/>
    <s v="ROYAL AIR FORCE OPERATIONS IN THE FAR EAST, 1941-1945. De Havilland Mosquito PR Mark XXXIV, RG203 'E', of No. 684 Squadron RAF Detachment is towed into position for take off at Brown's West Island, Cocos Islands. (Imperial War Museum Photo CI 1544 ) SOC 30.5.46 (Air Britain Serials)"/>
    <x v="4"/>
    <x v="3"/>
    <x v="1"/>
    <x v="1"/>
    <x v="2"/>
    <x v="1"/>
    <m/>
    <n v="5"/>
    <x v="57"/>
    <x v="1"/>
    <n v="0"/>
    <x v="0"/>
    <x v="50"/>
    <x v="0"/>
  </r>
  <r>
    <n v="6907"/>
    <s v="RG263"/>
    <x v="35"/>
    <n v="684"/>
    <x v="3"/>
    <x v="0"/>
    <n v="30"/>
    <s v="May"/>
    <x v="9"/>
    <s v="30 May 1946"/>
    <x v="2"/>
    <s v="SOC 30.5.46 (Air Britain Serials)"/>
    <x v="4"/>
    <x v="3"/>
    <x v="1"/>
    <x v="1"/>
    <x v="2"/>
    <x v="1"/>
    <m/>
    <n v="5"/>
    <x v="57"/>
    <x v="1"/>
    <n v="0"/>
    <x v="0"/>
    <x v="50"/>
    <x v="0"/>
  </r>
  <r>
    <n v="7355"/>
    <s v="RV304"/>
    <x v="20"/>
    <s v="105/139"/>
    <x v="0"/>
    <x v="8"/>
    <n v="30"/>
    <s v="May"/>
    <x v="9"/>
    <s v="30 May 1946"/>
    <x v="2"/>
    <s v="SOC 30.5.46 (Air Britain Serials)"/>
    <x v="4"/>
    <x v="3"/>
    <x v="1"/>
    <x v="1"/>
    <x v="2"/>
    <x v="1"/>
    <m/>
    <n v="5"/>
    <x v="57"/>
    <x v="1"/>
    <n v="1"/>
    <x v="0"/>
    <x v="15"/>
    <x v="0"/>
  </r>
  <r>
    <n v="2803"/>
    <s v="TA137"/>
    <x v="22"/>
    <n v="89"/>
    <x v="10"/>
    <x v="19"/>
    <n v="30"/>
    <s v="May"/>
    <x v="9"/>
    <s v="30 May 1946"/>
    <x v="2"/>
    <s v="SOC 30.5.46 (Air Britain Serials)"/>
    <x v="4"/>
    <x v="3"/>
    <x v="1"/>
    <x v="1"/>
    <x v="2"/>
    <x v="1"/>
    <m/>
    <n v="5"/>
    <x v="57"/>
    <x v="1"/>
    <n v="1"/>
    <x v="0"/>
    <x v="168"/>
    <x v="0"/>
  </r>
  <r>
    <n v="4263"/>
    <s v="TA142"/>
    <x v="22"/>
    <s v="FE"/>
    <x v="3"/>
    <x v="2"/>
    <n v="30"/>
    <s v="May"/>
    <x v="9"/>
    <s v="30 May 1946"/>
    <x v="2"/>
    <s v="SOC 30.5.46 (Air Britain Serials)"/>
    <x v="4"/>
    <x v="3"/>
    <x v="1"/>
    <x v="1"/>
    <x v="2"/>
    <x v="1"/>
    <m/>
    <n v="5"/>
    <x v="57"/>
    <x v="1"/>
    <n v="1"/>
    <x v="2"/>
    <x v="91"/>
    <x v="0"/>
  </r>
  <r>
    <n v="3906"/>
    <s v="TA170"/>
    <x v="22"/>
    <n v="89"/>
    <x v="10"/>
    <x v="19"/>
    <n v="30"/>
    <s v="May"/>
    <x v="9"/>
    <s v="30 May 1946"/>
    <x v="2"/>
    <s v="SOC 30.5.46 (Air Britain Serials)"/>
    <x v="4"/>
    <x v="3"/>
    <x v="1"/>
    <x v="1"/>
    <x v="2"/>
    <x v="1"/>
    <m/>
    <n v="5"/>
    <x v="57"/>
    <x v="1"/>
    <n v="1"/>
    <x v="0"/>
    <x v="168"/>
    <x v="0"/>
  </r>
  <r>
    <n v="4269"/>
    <s v="TA177"/>
    <x v="22"/>
    <s v="FE"/>
    <x v="3"/>
    <x v="2"/>
    <n v="30"/>
    <s v="May"/>
    <x v="9"/>
    <s v="30 May 1946"/>
    <x v="2"/>
    <s v="SOC 30.5.46 (Air Britain Serials)"/>
    <x v="4"/>
    <x v="3"/>
    <x v="1"/>
    <x v="1"/>
    <x v="2"/>
    <x v="1"/>
    <m/>
    <n v="5"/>
    <x v="57"/>
    <x v="1"/>
    <n v="1"/>
    <x v="2"/>
    <x v="91"/>
    <x v="0"/>
  </r>
  <r>
    <n v="4271"/>
    <s v="TA230"/>
    <x v="22"/>
    <s v="FE"/>
    <x v="3"/>
    <x v="2"/>
    <n v="30"/>
    <s v="May"/>
    <x v="9"/>
    <s v="30 May 1946"/>
    <x v="2"/>
    <s v="SOC 30.5.46 (Air Britain Serials)"/>
    <x v="4"/>
    <x v="3"/>
    <x v="1"/>
    <x v="1"/>
    <x v="2"/>
    <x v="1"/>
    <m/>
    <n v="5"/>
    <x v="57"/>
    <x v="1"/>
    <n v="1"/>
    <x v="2"/>
    <x v="91"/>
    <x v="0"/>
  </r>
  <r>
    <n v="4299"/>
    <s v="TA333"/>
    <x v="22"/>
    <s v="FE"/>
    <x v="3"/>
    <x v="2"/>
    <n v="30"/>
    <s v="May"/>
    <x v="9"/>
    <s v="30 May 1946"/>
    <x v="2"/>
    <s v="SOC 30.5.46 (Air Britain Serials)"/>
    <x v="4"/>
    <x v="3"/>
    <x v="1"/>
    <x v="1"/>
    <x v="2"/>
    <x v="1"/>
    <m/>
    <n v="5"/>
    <x v="57"/>
    <x v="1"/>
    <n v="1"/>
    <x v="2"/>
    <x v="91"/>
    <x v="0"/>
  </r>
  <r>
    <n v="4306"/>
    <s v="TA478"/>
    <x v="12"/>
    <s v="FE"/>
    <x v="3"/>
    <x v="16"/>
    <n v="30"/>
    <s v="May"/>
    <x v="9"/>
    <s v="30 May 1946"/>
    <x v="2"/>
    <s v="SOC 30.5.46 (Air Britain Serials)"/>
    <x v="4"/>
    <x v="3"/>
    <x v="1"/>
    <x v="1"/>
    <x v="2"/>
    <x v="1"/>
    <m/>
    <n v="5"/>
    <x v="57"/>
    <x v="1"/>
    <n v="0"/>
    <x v="2"/>
    <x v="91"/>
    <x v="0"/>
  </r>
  <r>
    <n v="7447"/>
    <s v="TV957"/>
    <x v="10"/>
    <s v="13OTU"/>
    <x v="0"/>
    <x v="7"/>
    <n v="30"/>
    <s v="May"/>
    <x v="9"/>
    <s v="30 May 1946"/>
    <x v="2"/>
    <s v="SOC 30.5.46 (Air Britain Serials) 22.05.46 13 OTU. TV957 Swung on landing at Croft and suffered undercarriage collapse. (Mosquito Crash Log)"/>
    <x v="4"/>
    <x v="3"/>
    <x v="1"/>
    <x v="1"/>
    <x v="2"/>
    <x v="1"/>
    <m/>
    <n v="5"/>
    <x v="57"/>
    <x v="1"/>
    <n v="0"/>
    <x v="1"/>
    <x v="39"/>
    <x v="2"/>
  </r>
  <r>
    <n v="7550"/>
    <s v="PF461"/>
    <x v="20"/>
    <s v="109/128/14"/>
    <x v="10"/>
    <x v="19"/>
    <n v="31"/>
    <s v="May"/>
    <x v="9"/>
    <s v="31 May 1946"/>
    <x v="0"/>
    <s v="Overshot single-engined landing and u/c leg collapsed Walm 31.5.46 DBR (Air Britain Serials)"/>
    <x v="2"/>
    <x v="2"/>
    <x v="6"/>
    <x v="1"/>
    <x v="2"/>
    <x v="1"/>
    <m/>
    <n v="5"/>
    <x v="57"/>
    <x v="1"/>
    <n v="0"/>
    <x v="0"/>
    <x v="215"/>
    <x v="6"/>
  </r>
  <r>
    <n v="1822"/>
    <s v="HJ732"/>
    <x v="6"/>
    <s v="AAEE/Cv XVIII/AAEE/DH"/>
    <x v="10"/>
    <x v="19"/>
    <n v="31"/>
    <s v="May"/>
    <x v="9"/>
    <s v="31 May 1946"/>
    <x v="2"/>
    <s v="SOC 31.5.46 (Air Britain Serials)"/>
    <x v="4"/>
    <x v="3"/>
    <x v="1"/>
    <x v="1"/>
    <x v="2"/>
    <x v="1"/>
    <m/>
    <n v="5"/>
    <x v="57"/>
    <x v="1"/>
    <n v="1"/>
    <x v="1"/>
    <x v="40"/>
    <x v="0"/>
  </r>
  <r>
    <n v="158"/>
    <s v="MM462"/>
    <x v="17"/>
    <s v="410/264/604/RN/RAE/RN"/>
    <x v="10"/>
    <x v="19"/>
    <n v="2"/>
    <s v="June"/>
    <x v="9"/>
    <s v="2 June 1946"/>
    <x v="2"/>
    <s v="To RN 2.6.46 NFT (Air Britain Serials)"/>
    <x v="6"/>
    <x v="3"/>
    <x v="1"/>
    <x v="1"/>
    <x v="2"/>
    <x v="1"/>
    <m/>
    <n v="6"/>
    <x v="58"/>
    <x v="1"/>
    <n v="1"/>
    <x v="2"/>
    <x v="64"/>
    <x v="2"/>
  </r>
  <r>
    <n v="116"/>
    <s v="DD666"/>
    <x v="2"/>
    <s v="RAE/264/307/141/515/1692 Flt/51OTU"/>
    <x v="10"/>
    <x v="7"/>
    <n v="4"/>
    <s v="June"/>
    <x v="9"/>
    <s v="4 June 1946"/>
    <x v="2"/>
    <s v="SOC 4.6.46 (Air Britain Serials)"/>
    <x v="4"/>
    <x v="3"/>
    <x v="1"/>
    <x v="1"/>
    <x v="2"/>
    <x v="1"/>
    <m/>
    <n v="6"/>
    <x v="58"/>
    <x v="1"/>
    <n v="1"/>
    <x v="1"/>
    <x v="110"/>
    <x v="0"/>
  </r>
  <r>
    <n v="2606"/>
    <s v="DZ295"/>
    <x v="2"/>
    <s v="605/60OTU/51OTU"/>
    <x v="10"/>
    <x v="7"/>
    <n v="4"/>
    <s v="June"/>
    <x v="9"/>
    <s v="4 June 1946"/>
    <x v="2"/>
    <s v="SOC 4.6.46 (Air Britain Serials)"/>
    <x v="4"/>
    <x v="3"/>
    <x v="1"/>
    <x v="1"/>
    <x v="2"/>
    <x v="1"/>
    <m/>
    <n v="6"/>
    <x v="58"/>
    <x v="1"/>
    <n v="1"/>
    <x v="1"/>
    <x v="110"/>
    <x v="0"/>
  </r>
  <r>
    <n v="2344"/>
    <s v="HJ922"/>
    <x v="2"/>
    <s v="25/169/1692 Flt/51OTU"/>
    <x v="10"/>
    <x v="7"/>
    <n v="4"/>
    <s v="June"/>
    <x v="9"/>
    <s v="4 June 1946"/>
    <x v="2"/>
    <s v="SOC 4.6.46 (Air Britain Serials)"/>
    <x v="4"/>
    <x v="3"/>
    <x v="1"/>
    <x v="1"/>
    <x v="2"/>
    <x v="1"/>
    <m/>
    <n v="6"/>
    <x v="58"/>
    <x v="1"/>
    <n v="1"/>
    <x v="1"/>
    <x v="110"/>
    <x v="2"/>
  </r>
  <r>
    <n v="1077"/>
    <s v="KA265"/>
    <x v="31"/>
    <s v="10MU"/>
    <x v="10"/>
    <x v="6"/>
    <n v="5"/>
    <s v="June"/>
    <x v="9"/>
    <s v="5 June 1946"/>
    <x v="0"/>
    <s v="Dived into ground on approach Hullavington 5.6.46 (Air Britain Serials) 05.06.46 10 MU. KA265 On final approach to Hullavington aerodrome port wing dropped, aircraft lost height and dived out of control, killing one. (Mosquito Crash Log)"/>
    <x v="2"/>
    <x v="2"/>
    <x v="40"/>
    <x v="1"/>
    <x v="2"/>
    <x v="1"/>
    <m/>
    <n v="6"/>
    <x v="58"/>
    <x v="1"/>
    <n v="0"/>
    <x v="1"/>
    <x v="239"/>
    <x v="1"/>
  </r>
  <r>
    <n v="4579"/>
    <s v="TE686"/>
    <x v="12"/>
    <m/>
    <x v="13"/>
    <x v="19"/>
    <n v="5"/>
    <s v="June"/>
    <x v="9"/>
    <s v="5 June 1946"/>
    <x v="2"/>
    <s v="Assigned to GC I/3 Corse. Deployed in Indochina from January 1947 to June 1947. To Armee de l'Air 5.6.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6"/>
    <x v="58"/>
    <x v="1"/>
    <n v="0"/>
    <x v="2"/>
    <x v="17"/>
    <x v="3"/>
  </r>
  <r>
    <n v="3103"/>
    <s v="HJ961"/>
    <x v="10"/>
    <s v="305FTU/1FU"/>
    <x v="10"/>
    <x v="19"/>
    <n v="6"/>
    <s v="June"/>
    <x v="9"/>
    <s v="6 June 1946"/>
    <x v="2"/>
    <s v="SOC 6.6.46 (Air Britain Serials)"/>
    <x v="4"/>
    <x v="3"/>
    <x v="1"/>
    <x v="1"/>
    <x v="2"/>
    <x v="1"/>
    <m/>
    <n v="6"/>
    <x v="58"/>
    <x v="1"/>
    <n v="1"/>
    <x v="1"/>
    <x v="123"/>
    <x v="2"/>
  </r>
  <r>
    <n v="3102"/>
    <s v="NS903"/>
    <x v="12"/>
    <s v="21/305"/>
    <x v="0"/>
    <x v="16"/>
    <n v="6"/>
    <s v="June"/>
    <x v="9"/>
    <s v="6 June 1946"/>
    <x v="2"/>
    <s v="SOC 6.6.46 (Air Britain Serials)"/>
    <x v="4"/>
    <x v="3"/>
    <x v="1"/>
    <x v="1"/>
    <x v="2"/>
    <x v="1"/>
    <m/>
    <n v="6"/>
    <x v="58"/>
    <x v="1"/>
    <n v="1"/>
    <x v="0"/>
    <x v="60"/>
    <x v="0"/>
  </r>
  <r>
    <n v="4147"/>
    <s v="PF577"/>
    <x v="20"/>
    <s v="SFU"/>
    <x v="10"/>
    <x v="19"/>
    <n v="7"/>
    <s v="June"/>
    <x v="9"/>
    <s v="7 June 1946"/>
    <x v="0"/>
    <s v="07/06/1946 Mosquito PF577 of Signals Flying Unit suffered a collapsed undercarriage at Honiley. Crew OK. (http://www.couplandbell.com/marg/crashes1946-49.htm) Bounced on landing swung and u/c leg collapsed Honiley 7.6.46 (Air Britain Serials) 07.06.46 5 FU. PF577 Crashed on landing at Honiley aerodrome. (Mosquito Crash Log)"/>
    <x v="2"/>
    <x v="2"/>
    <x v="85"/>
    <x v="1"/>
    <x v="2"/>
    <x v="1"/>
    <m/>
    <n v="6"/>
    <x v="58"/>
    <x v="1"/>
    <n v="0"/>
    <x v="1"/>
    <x v="240"/>
    <x v="6"/>
  </r>
  <r>
    <n v="3662"/>
    <s v="RF583"/>
    <x v="12"/>
    <n v="84"/>
    <x v="3"/>
    <x v="16"/>
    <n v="7"/>
    <s v="June"/>
    <x v="9"/>
    <s v="7 June 1946"/>
    <x v="2"/>
    <s v="SOC 7.6.46 (Air Britain Serials)"/>
    <x v="4"/>
    <x v="3"/>
    <x v="1"/>
    <x v="1"/>
    <x v="2"/>
    <x v="1"/>
    <m/>
    <n v="6"/>
    <x v="58"/>
    <x v="1"/>
    <n v="1"/>
    <x v="0"/>
    <x v="146"/>
    <x v="3"/>
  </r>
  <r>
    <n v="7457"/>
    <s v="RG289"/>
    <x v="35"/>
    <n v="540"/>
    <x v="10"/>
    <x v="19"/>
    <n v="9"/>
    <s v="June"/>
    <x v="9"/>
    <s v="9 June 1946"/>
    <x v="0"/>
    <s v="Swung on take-off and u/c collapsed Luqa 9.6.46 (Air Britain Serials)"/>
    <x v="2"/>
    <x v="2"/>
    <x v="33"/>
    <x v="1"/>
    <x v="2"/>
    <x v="1"/>
    <m/>
    <n v="6"/>
    <x v="58"/>
    <x v="1"/>
    <n v="0"/>
    <x v="0"/>
    <x v="16"/>
    <x v="0"/>
  </r>
  <r>
    <n v="776"/>
    <s v="HR543"/>
    <x v="12"/>
    <s v="1FU/9 FU/9RFU"/>
    <x v="10"/>
    <x v="19"/>
    <n v="9"/>
    <s v="June"/>
    <x v="9"/>
    <s v="9 June 1946"/>
    <x v="2"/>
    <s v="SOC 9.6.46 (Air Britain Serials)"/>
    <x v="4"/>
    <x v="3"/>
    <x v="1"/>
    <x v="1"/>
    <x v="2"/>
    <x v="1"/>
    <m/>
    <n v="6"/>
    <x v="58"/>
    <x v="1"/>
    <n v="1"/>
    <x v="1"/>
    <x v="241"/>
    <x v="3"/>
  </r>
  <r>
    <n v="236"/>
    <s v="MM439"/>
    <x v="17"/>
    <s v="488/RN/RAE/RN"/>
    <x v="10"/>
    <x v="19"/>
    <n v="11"/>
    <s v="June"/>
    <x v="9"/>
    <s v="11 June 1946"/>
    <x v="2"/>
    <s v="To RN 11.6.46 NFT (Air Britain Serials) Described as a &quot;shocking&quot; aircraft while on 488 Squadron (http://broodyswar.wordpress.com/2014/08/19/19viii44/)"/>
    <x v="6"/>
    <x v="3"/>
    <x v="1"/>
    <x v="1"/>
    <x v="2"/>
    <x v="1"/>
    <m/>
    <n v="6"/>
    <x v="58"/>
    <x v="1"/>
    <n v="1"/>
    <x v="2"/>
    <x v="64"/>
    <x v="2"/>
  </r>
  <r>
    <n v="565"/>
    <s v="PF397"/>
    <x v="20"/>
    <s v="128/692/180/69"/>
    <x v="10"/>
    <x v="19"/>
    <n v="11"/>
    <s v="June"/>
    <x v="9"/>
    <s v="11 June 1946"/>
    <x v="2"/>
    <s v="Damaged 11.6.46 to 5962M (Air Britain Serials)"/>
    <x v="4"/>
    <x v="3"/>
    <x v="1"/>
    <x v="1"/>
    <x v="2"/>
    <x v="1"/>
    <m/>
    <n v="6"/>
    <x v="58"/>
    <x v="1"/>
    <n v="0"/>
    <x v="0"/>
    <x v="1"/>
    <x v="6"/>
  </r>
  <r>
    <n v="1206"/>
    <s v="TV960"/>
    <x v="10"/>
    <s v="13OTU"/>
    <x v="0"/>
    <x v="7"/>
    <n v="11"/>
    <s v="June"/>
    <x v="9"/>
    <s v="11 June 1946"/>
    <x v="2"/>
    <s v="SOC 11.6.46 (Air Britain Serials)"/>
    <x v="4"/>
    <x v="3"/>
    <x v="1"/>
    <x v="1"/>
    <x v="2"/>
    <x v="1"/>
    <m/>
    <n v="6"/>
    <x v="58"/>
    <x v="1"/>
    <n v="0"/>
    <x v="1"/>
    <x v="39"/>
    <x v="2"/>
  </r>
  <r>
    <n v="4046"/>
    <s v="NS621"/>
    <x v="18"/>
    <s v="60 SAAF/132MU"/>
    <x v="10"/>
    <x v="6"/>
    <n v="12"/>
    <s v="June"/>
    <x v="9"/>
    <s v="12 June 1946"/>
    <x v="0"/>
    <s v="Swung on take-off and u/c collapsed Ismailia 12.6.46 (Air Britain Serials)"/>
    <x v="2"/>
    <x v="2"/>
    <x v="33"/>
    <x v="1"/>
    <x v="2"/>
    <x v="1"/>
    <m/>
    <n v="6"/>
    <x v="58"/>
    <x v="1"/>
    <n v="1"/>
    <x v="1"/>
    <x v="242"/>
    <x v="0"/>
  </r>
  <r>
    <n v="1681"/>
    <s v="NS551"/>
    <x v="18"/>
    <s v="USAAF"/>
    <x v="10"/>
    <x v="19"/>
    <n v="13"/>
    <s v="June"/>
    <x v="9"/>
    <s v="13 June 1946"/>
    <x v="2"/>
    <s v="To 5952M 13.6.46 (Air Britain Serials)"/>
    <x v="4"/>
    <x v="3"/>
    <x v="1"/>
    <x v="1"/>
    <x v="2"/>
    <x v="1"/>
    <m/>
    <n v="6"/>
    <x v="58"/>
    <x v="1"/>
    <n v="1"/>
    <x v="2"/>
    <x v="33"/>
    <x v="0"/>
  </r>
  <r>
    <n v="1304"/>
    <s v="RF765"/>
    <x v="12"/>
    <s v="FE/211"/>
    <x v="3"/>
    <x v="16"/>
    <n v="13"/>
    <s v="June"/>
    <x v="9"/>
    <s v="13 June 1946"/>
    <x v="2"/>
    <s v="RF765, 'S' of 211 Squadron (http://users.cyberone.com.au/clardo/de_havilland_mosquito.html) SOC 13.6.46 (Air Britain Serials)"/>
    <x v="4"/>
    <x v="3"/>
    <x v="1"/>
    <x v="1"/>
    <x v="2"/>
    <x v="1"/>
    <m/>
    <n v="6"/>
    <x v="58"/>
    <x v="1"/>
    <n v="1"/>
    <x v="0"/>
    <x v="176"/>
    <x v="3"/>
  </r>
  <r>
    <n v="2711"/>
    <s v="HR155"/>
    <x v="12"/>
    <s v="605/418/13OTU"/>
    <x v="0"/>
    <x v="7"/>
    <n v="14"/>
    <s v="June"/>
    <x v="9"/>
    <s v="14 June 1946"/>
    <x v="2"/>
    <s v="Taken on strength at 418 Sqn. from No.27 Movements Unit, 22 May 1944; damaged, Category &quot;B&quot; (enemy action), 2 November 1944. TH-X, letter on list of aircraft dated 31 August 1944. To 5956M 14.6.46 (Air Britain Serials)"/>
    <x v="4"/>
    <x v="3"/>
    <x v="1"/>
    <x v="1"/>
    <x v="2"/>
    <x v="1"/>
    <m/>
    <n v="6"/>
    <x v="58"/>
    <x v="1"/>
    <n v="1"/>
    <x v="1"/>
    <x v="39"/>
    <x v="3"/>
  </r>
  <r>
    <n v="2912"/>
    <s v="LR540"/>
    <x v="10"/>
    <s v="409/51OTU/13OTU"/>
    <x v="0"/>
    <x v="7"/>
    <n v="14"/>
    <s v="June"/>
    <x v="9"/>
    <s v="14 June 1946"/>
    <x v="2"/>
    <s v="To 5957M 14.6.46 (Air Britain Serials)"/>
    <x v="4"/>
    <x v="3"/>
    <x v="1"/>
    <x v="1"/>
    <x v="2"/>
    <x v="1"/>
    <m/>
    <n v="6"/>
    <x v="58"/>
    <x v="1"/>
    <n v="1"/>
    <x v="1"/>
    <x v="39"/>
    <x v="2"/>
  </r>
  <r>
    <n v="3286"/>
    <s v="RR286"/>
    <x v="10"/>
    <s v="54OTU"/>
    <x v="10"/>
    <x v="7"/>
    <n v="15"/>
    <s v="June"/>
    <x v="9"/>
    <s v="15 June 1946"/>
    <x v="0"/>
    <s v="Engine failed to pick up lost height and crashlanded Yorkshire 15.6.46 (Air Britain Serials)"/>
    <x v="2"/>
    <x v="2"/>
    <x v="2"/>
    <x v="1"/>
    <x v="2"/>
    <x v="1"/>
    <m/>
    <n v="6"/>
    <x v="58"/>
    <x v="1"/>
    <n v="1"/>
    <x v="1"/>
    <x v="115"/>
    <x v="2"/>
  </r>
  <r>
    <n v="2070"/>
    <s v="HJ651"/>
    <x v="2"/>
    <s v="264/307/264/307/13OTU"/>
    <x v="0"/>
    <x v="7"/>
    <n v="15"/>
    <s v="June"/>
    <x v="9"/>
    <s v="15 June 1946"/>
    <x v="2"/>
    <s v="SOC 15.6.46 (Air Britain Serials)"/>
    <x v="4"/>
    <x v="3"/>
    <x v="1"/>
    <x v="1"/>
    <x v="2"/>
    <x v="1"/>
    <m/>
    <n v="6"/>
    <x v="58"/>
    <x v="1"/>
    <n v="1"/>
    <x v="1"/>
    <x v="39"/>
    <x v="0"/>
  </r>
  <r>
    <n v="6934"/>
    <s v="KA101"/>
    <x v="40"/>
    <m/>
    <x v="2"/>
    <x v="19"/>
    <n v="15"/>
    <s v="June"/>
    <x v="9"/>
    <d v="1946-06-15T00:00:00"/>
    <x v="2"/>
    <s v="RCAF (Air Britain Serials)   _x000a__x000a_first date: 13 November 1944 - Taken on strength by Eastern Air Command_x000a_ _x000a_ _x000a_ Used by No. 7 Operational Training Unit at Debert, NS.  To Storage with No. 1 Air Command on 9 June 1945.  Issued from storage on 4 October 1945.  Pending disposal from 23 March 1946.  By 4 June 1946 owned by No. 9 (T) Group at RCAF Station Rockcliffe, Ontario.  Sold to Siple Aircraft of Dorval, PQ.  Had been modified with Merlin 225 engines by the time it was struck off._x000a_ _x000a_ _x000a_ last date: 15 June 1946 - Struck off, to War Assets Corporation for sale_x000a_ _x000a_(http://www.ody.ca/~bwalker/RCAF_JX579_KA232.html)"/>
    <x v="5"/>
    <x v="3"/>
    <x v="1"/>
    <x v="1"/>
    <x v="2"/>
    <x v="1"/>
    <m/>
    <n v="6"/>
    <x v="58"/>
    <x v="1"/>
    <n v="0"/>
    <x v="2"/>
    <x v="17"/>
    <x v="1"/>
  </r>
  <r>
    <n v="7137"/>
    <s v="NS777"/>
    <x v="18"/>
    <n v="140"/>
    <x v="12"/>
    <x v="19"/>
    <n v="15"/>
    <s v="June"/>
    <x v="9"/>
    <s v="15 June 1946"/>
    <x v="2"/>
    <s v="To Armee de l'Air 15.6.46 (Air Britain Serials)"/>
    <x v="5"/>
    <x v="3"/>
    <x v="1"/>
    <x v="1"/>
    <x v="2"/>
    <x v="1"/>
    <m/>
    <n v="6"/>
    <x v="58"/>
    <x v="1"/>
    <n v="1"/>
    <x v="0"/>
    <x v="56"/>
    <x v="0"/>
  </r>
  <r>
    <n v="1504"/>
    <s v="RF995"/>
    <x v="18"/>
    <s v="ATTDU"/>
    <x v="12"/>
    <x v="19"/>
    <n v="15"/>
    <s v="June"/>
    <x v="9"/>
    <s v="15 June 1946"/>
    <x v="2"/>
    <s v="To Armee de l'Air 15.6.46 (Air Britain Serials)"/>
    <x v="5"/>
    <x v="3"/>
    <x v="1"/>
    <x v="1"/>
    <x v="2"/>
    <x v="1"/>
    <m/>
    <n v="6"/>
    <x v="58"/>
    <x v="1"/>
    <n v="1"/>
    <x v="1"/>
    <x v="243"/>
    <x v="0"/>
  </r>
  <r>
    <n v="3599"/>
    <s v="RF997"/>
    <x v="18"/>
    <n v="192"/>
    <x v="12"/>
    <x v="19"/>
    <n v="15"/>
    <s v="June"/>
    <x v="9"/>
    <s v="15 June 1946"/>
    <x v="2"/>
    <s v="To Armee de l'Air 15.6.46 (Air Britain Serials)"/>
    <x v="5"/>
    <x v="3"/>
    <x v="1"/>
    <x v="1"/>
    <x v="2"/>
    <x v="1"/>
    <m/>
    <n v="6"/>
    <x v="58"/>
    <x v="1"/>
    <n v="1"/>
    <x v="0"/>
    <x v="43"/>
    <x v="0"/>
  </r>
  <r>
    <n v="1151"/>
    <s v="MM340"/>
    <x v="18"/>
    <s v="USAAF/544/USAAF"/>
    <x v="10"/>
    <x v="19"/>
    <n v="17"/>
    <s v="June"/>
    <x v="9"/>
    <s v="17 June 1946"/>
    <x v="2"/>
    <s v="3/18/1944 440318 HIMES, CHARLES W MOSQUITO MM340 WARTON, UK BAD2 (Thomas Ensminger) SOC 17.6.46 (Air Britain Serials)"/>
    <x v="4"/>
    <x v="3"/>
    <x v="1"/>
    <x v="1"/>
    <x v="2"/>
    <x v="1"/>
    <m/>
    <n v="6"/>
    <x v="58"/>
    <x v="1"/>
    <n v="1"/>
    <x v="2"/>
    <x v="33"/>
    <x v="0"/>
  </r>
  <r>
    <n v="2546"/>
    <s v="RF769"/>
    <x v="12"/>
    <s v="333/334"/>
    <x v="10"/>
    <x v="19"/>
    <n v="17"/>
    <s v="June"/>
    <x v="9"/>
    <s v="17 June 1946"/>
    <x v="2"/>
    <s v="Was KK-P on 333 Squadron according to a profile by Nils Matisund. SOC 17.6.46 (Air Britain Serials)"/>
    <x v="4"/>
    <x v="3"/>
    <x v="1"/>
    <x v="1"/>
    <x v="2"/>
    <x v="1"/>
    <m/>
    <n v="6"/>
    <x v="58"/>
    <x v="1"/>
    <n v="1"/>
    <x v="0"/>
    <x v="188"/>
    <x v="3"/>
  </r>
  <r>
    <n v="4118"/>
    <s v="HR303"/>
    <x v="12"/>
    <s v="248/AAEE"/>
    <x v="10"/>
    <x v="19"/>
    <n v="19"/>
    <s v="June"/>
    <x v="9"/>
    <s v="19 June 1946"/>
    <x v="2"/>
    <s v="SOC 19.6.46 (Air Britain Serials)"/>
    <x v="4"/>
    <x v="3"/>
    <x v="1"/>
    <x v="1"/>
    <x v="2"/>
    <x v="1"/>
    <m/>
    <n v="6"/>
    <x v="58"/>
    <x v="1"/>
    <n v="1"/>
    <x v="1"/>
    <x v="7"/>
    <x v="3"/>
  </r>
  <r>
    <n v="4177"/>
    <s v="RF822"/>
    <x v="12"/>
    <n v="235"/>
    <x v="12"/>
    <x v="19"/>
    <n v="19"/>
    <s v="June"/>
    <x v="9"/>
    <s v="19 June 1946"/>
    <x v="2"/>
    <s v="To Armee de l'Air 19.6.46 (Air Britain Serials)"/>
    <x v="5"/>
    <x v="3"/>
    <x v="1"/>
    <x v="1"/>
    <x v="2"/>
    <x v="1"/>
    <m/>
    <n v="6"/>
    <x v="58"/>
    <x v="1"/>
    <n v="1"/>
    <x v="0"/>
    <x v="97"/>
    <x v="3"/>
  </r>
  <r>
    <n v="1207"/>
    <s v="TA560"/>
    <x v="12"/>
    <s v="13OTU"/>
    <x v="0"/>
    <x v="7"/>
    <n v="20"/>
    <s v="June"/>
    <x v="9"/>
    <s v="20 June 1946"/>
    <x v="0"/>
    <s v="Hit HT cables on low level exercise Holbeach Drove Lincs. 20.6.46 (Air Britain Serials) 20.06.46 13 OTU. TA560 Aircraft was in low flight on authorised cross-country exercise when it struck electric cables at twenty-six feet, flew into ground at Holbeach Drove, Lincs, and broke up, killin9 crew. (Mosquito Crash Log)"/>
    <x v="2"/>
    <x v="2"/>
    <x v="53"/>
    <x v="1"/>
    <x v="2"/>
    <x v="1"/>
    <m/>
    <n v="6"/>
    <x v="58"/>
    <x v="1"/>
    <n v="0"/>
    <x v="1"/>
    <x v="39"/>
    <x v="0"/>
  </r>
  <r>
    <n v="1894"/>
    <s v="LR381"/>
    <x v="12"/>
    <s v="21/60OTU/13OTU"/>
    <x v="0"/>
    <x v="7"/>
    <n v="21"/>
    <s v="June"/>
    <x v="9"/>
    <s v="21 June 1946"/>
    <x v="1"/>
    <s v="Had a wheels-up landing at Thorney Island 7/8 July 1944 after being hit by flak. Time around 0400, coded H, F/L D.A. Taylor and F/L S.C. Johnson OK. (2 TAF) Swung on take-off and u/c collapsed on take-off Middleton St.George 21.6.46 (Air Britain Serials)"/>
    <x v="2"/>
    <x v="2"/>
    <x v="33"/>
    <x v="1"/>
    <x v="2"/>
    <x v="1"/>
    <m/>
    <n v="6"/>
    <x v="58"/>
    <x v="1"/>
    <n v="1"/>
    <x v="1"/>
    <x v="39"/>
    <x v="0"/>
  </r>
  <r>
    <n v="3157"/>
    <s v="RS534"/>
    <x v="12"/>
    <n v="613"/>
    <x v="13"/>
    <x v="19"/>
    <n v="22"/>
    <s v="June"/>
    <x v="9"/>
    <s v="22 June 1946"/>
    <x v="2"/>
    <s v="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Assigned to GC I/3 Corse. Deployed in Indochina from January 1947 to June 1947. To Armee de l'Air 22.6.46 (Air Britain Serials)"/>
    <x v="5"/>
    <x v="3"/>
    <x v="1"/>
    <x v="1"/>
    <x v="2"/>
    <x v="1"/>
    <m/>
    <n v="6"/>
    <x v="58"/>
    <x v="1"/>
    <n v="1"/>
    <x v="0"/>
    <x v="59"/>
    <x v="0"/>
  </r>
  <r>
    <n v="1402"/>
    <s v="RF839"/>
    <x v="12"/>
    <s v="404/489/3FP"/>
    <x v="10"/>
    <x v="19"/>
    <n v="24"/>
    <s v="June"/>
    <x v="9"/>
    <s v="24 June 1946"/>
    <x v="0"/>
    <s v="Swung on take-off and u/c collapsed North Creake 24.6.46 DBR (Air Britain Serials)"/>
    <x v="2"/>
    <x v="2"/>
    <x v="33"/>
    <x v="1"/>
    <x v="2"/>
    <x v="1"/>
    <m/>
    <n v="6"/>
    <x v="58"/>
    <x v="1"/>
    <n v="1"/>
    <x v="1"/>
    <x v="202"/>
    <x v="3"/>
  </r>
  <r>
    <n v="3816"/>
    <s v="RS671"/>
    <x v="12"/>
    <s v="54OTU"/>
    <x v="10"/>
    <x v="7"/>
    <n v="25"/>
    <s v="June"/>
    <x v="9"/>
    <s v="25 June 1946"/>
    <x v="0"/>
    <s v="U/c raised prematurely on take-off and damaged bellylanded at East Moor 25.6.46 (Air Britain Serials)"/>
    <x v="2"/>
    <x v="2"/>
    <x v="28"/>
    <x v="1"/>
    <x v="2"/>
    <x v="1"/>
    <m/>
    <n v="6"/>
    <x v="58"/>
    <x v="1"/>
    <n v="0"/>
    <x v="1"/>
    <x v="115"/>
    <x v="7"/>
  </r>
  <r>
    <n v="7195"/>
    <s v="TA557"/>
    <x v="12"/>
    <s v="13OTU"/>
    <x v="0"/>
    <x v="7"/>
    <n v="25"/>
    <s v="June"/>
    <x v="9"/>
    <s v="25 June 1946"/>
    <x v="2"/>
    <s v="SOC 25.6.46 (Air Britain Serials)"/>
    <x v="4"/>
    <x v="3"/>
    <x v="1"/>
    <x v="1"/>
    <x v="2"/>
    <x v="1"/>
    <m/>
    <n v="6"/>
    <x v="58"/>
    <x v="1"/>
    <n v="0"/>
    <x v="1"/>
    <x v="39"/>
    <x v="0"/>
  </r>
  <r>
    <n v="3312"/>
    <s v="HK233"/>
    <x v="2"/>
    <s v="488/307/54OTU"/>
    <x v="10"/>
    <x v="7"/>
    <n v="26"/>
    <s v="June"/>
    <x v="9"/>
    <s v="26 June 1946"/>
    <x v="2"/>
    <s v="SOC 26.6.46 (Air Britain Serials)"/>
    <x v="4"/>
    <x v="3"/>
    <x v="1"/>
    <x v="1"/>
    <x v="2"/>
    <x v="1"/>
    <s v="18.09.1944  Intruder 307 to over Holland from Church Fenton . Lost without trace   (FCL). P/O KEF Jaworski  +, P/O Z Symilewicz  +, cv at Marshalls(Cambridge), delivered as NF 10.02.43-14.07.43, crew polish"/>
    <n v="6"/>
    <x v="58"/>
    <x v="1"/>
    <n v="1"/>
    <x v="1"/>
    <x v="115"/>
    <x v="2"/>
  </r>
  <r>
    <n v="298"/>
    <s v="DD718"/>
    <x v="2"/>
    <s v="157/307/264/239/51OTU"/>
    <x v="10"/>
    <x v="7"/>
    <n v="27"/>
    <s v="June"/>
    <x v="9"/>
    <s v="27 June 1946"/>
    <x v="2"/>
    <s v="SOC 27.6.46 (Air Britain Serials)"/>
    <x v="4"/>
    <x v="3"/>
    <x v="1"/>
    <x v="1"/>
    <x v="2"/>
    <x v="1"/>
    <m/>
    <n v="6"/>
    <x v="58"/>
    <x v="1"/>
    <n v="1"/>
    <x v="1"/>
    <x v="110"/>
    <x v="0"/>
  </r>
  <r>
    <n v="301"/>
    <s v="DD751"/>
    <x v="2"/>
    <s v="456/51OTU"/>
    <x v="10"/>
    <x v="7"/>
    <n v="27"/>
    <s v="June"/>
    <x v="9"/>
    <s v="27 June 1946"/>
    <x v="2"/>
    <s v="Served with 456 Sqn 01/43 to 02/44, coded RX-W under RAF control. Returned to RAF. (Brian Fillery's website) SOC 27.6.46 (Air Britain Serials)"/>
    <x v="4"/>
    <x v="3"/>
    <x v="1"/>
    <x v="1"/>
    <x v="2"/>
    <x v="1"/>
    <m/>
    <n v="6"/>
    <x v="58"/>
    <x v="1"/>
    <n v="1"/>
    <x v="1"/>
    <x v="110"/>
    <x v="0"/>
  </r>
  <r>
    <n v="296"/>
    <s v="HK113"/>
    <x v="2"/>
    <s v="85/307/SF Heston/51OTU"/>
    <x v="10"/>
    <x v="7"/>
    <n v="27"/>
    <s v="June"/>
    <x v="9"/>
    <s v="27 June 1946"/>
    <x v="2"/>
    <s v="SOC 27.6.46 (Air Britain Serials)"/>
    <x v="4"/>
    <x v="3"/>
    <x v="1"/>
    <x v="1"/>
    <x v="2"/>
    <x v="1"/>
    <m/>
    <n v="6"/>
    <x v="58"/>
    <x v="1"/>
    <n v="1"/>
    <x v="1"/>
    <x v="110"/>
    <x v="2"/>
  </r>
  <r>
    <n v="1476"/>
    <s v="HK263"/>
    <x v="2"/>
    <s v="125/54OTU"/>
    <x v="10"/>
    <x v="7"/>
    <n v="27"/>
    <s v="June"/>
    <x v="9"/>
    <s v="27 June 1946"/>
    <x v="2"/>
    <s v="SOC 27.6.46 (Air Britain Serials)"/>
    <x v="4"/>
    <x v="3"/>
    <x v="1"/>
    <x v="1"/>
    <x v="2"/>
    <x v="1"/>
    <m/>
    <n v="6"/>
    <x v="58"/>
    <x v="1"/>
    <n v="1"/>
    <x v="1"/>
    <x v="115"/>
    <x v="2"/>
  </r>
  <r>
    <n v="6182"/>
    <s v="HK284"/>
    <x v="2"/>
    <n v="125"/>
    <x v="0"/>
    <x v="2"/>
    <n v="27"/>
    <s v="June"/>
    <x v="9"/>
    <s v="27 June 1946"/>
    <x v="2"/>
    <s v="SOC 27.6.46 (Air Britain Serials)"/>
    <x v="4"/>
    <x v="3"/>
    <x v="1"/>
    <x v="1"/>
    <x v="2"/>
    <x v="1"/>
    <m/>
    <n v="6"/>
    <x v="58"/>
    <x v="1"/>
    <n v="1"/>
    <x v="0"/>
    <x v="74"/>
    <x v="2"/>
  </r>
  <r>
    <n v="3282"/>
    <s v="HK346"/>
    <x v="2"/>
    <s v="125/51OTU"/>
    <x v="10"/>
    <x v="7"/>
    <n v="27"/>
    <s v="June"/>
    <x v="9"/>
    <s v="27 June 1946"/>
    <x v="2"/>
    <s v="SOC 27.6.46 (Air Britain Serials)"/>
    <x v="4"/>
    <x v="3"/>
    <x v="1"/>
    <x v="1"/>
    <x v="2"/>
    <x v="1"/>
    <m/>
    <n v="6"/>
    <x v="58"/>
    <x v="1"/>
    <n v="1"/>
    <x v="1"/>
    <x v="110"/>
    <x v="2"/>
  </r>
  <r>
    <n v="5801"/>
    <s v="HK361"/>
    <x v="2"/>
    <n v="125"/>
    <x v="0"/>
    <x v="2"/>
    <n v="27"/>
    <s v="June"/>
    <x v="9"/>
    <s v="27 June 1946"/>
    <x v="2"/>
    <s v="SOC 27.6.46 (Air Britain Serials)"/>
    <x v="4"/>
    <x v="3"/>
    <x v="1"/>
    <x v="1"/>
    <x v="2"/>
    <x v="1"/>
    <m/>
    <n v="6"/>
    <x v="58"/>
    <x v="1"/>
    <n v="1"/>
    <x v="0"/>
    <x v="74"/>
    <x v="2"/>
  </r>
  <r>
    <n v="654"/>
    <s v="HR542"/>
    <x v="12"/>
    <s v="11FU/FE"/>
    <x v="3"/>
    <x v="16"/>
    <n v="27"/>
    <s v="June"/>
    <x v="9"/>
    <s v="27 June 1946"/>
    <x v="2"/>
    <s v="SOC 27.6.46 (Air Britain Serials)"/>
    <x v="4"/>
    <x v="3"/>
    <x v="1"/>
    <x v="1"/>
    <x v="2"/>
    <x v="1"/>
    <m/>
    <n v="6"/>
    <x v="58"/>
    <x v="1"/>
    <n v="1"/>
    <x v="2"/>
    <x v="91"/>
    <x v="3"/>
  </r>
  <r>
    <n v="7218"/>
    <s v="KB685"/>
    <x v="28"/>
    <s v="ADLS/162"/>
    <x v="10"/>
    <x v="19"/>
    <n v="27"/>
    <s v="June"/>
    <x v="9"/>
    <s v="27 June 1946"/>
    <x v="2"/>
    <s v="To 6006M 27.6.46 (Air Britain Serials)"/>
    <x v="4"/>
    <x v="3"/>
    <x v="1"/>
    <x v="1"/>
    <x v="2"/>
    <x v="1"/>
    <m/>
    <n v="6"/>
    <x v="58"/>
    <x v="1"/>
    <n v="0"/>
    <x v="0"/>
    <x v="134"/>
    <x v="1"/>
  </r>
  <r>
    <n v="1482"/>
    <s v="LR584"/>
    <x v="10"/>
    <s v="ME/RN"/>
    <x v="10"/>
    <x v="19"/>
    <n v="27"/>
    <s v="June"/>
    <x v="9"/>
    <s v="27 June 1946"/>
    <x v="2"/>
    <s v="SOC 27.6.46 (Air Britain Serials)"/>
    <x v="4"/>
    <x v="3"/>
    <x v="1"/>
    <x v="1"/>
    <x v="2"/>
    <x v="1"/>
    <m/>
    <n v="6"/>
    <x v="58"/>
    <x v="1"/>
    <n v="1"/>
    <x v="2"/>
    <x v="64"/>
    <x v="2"/>
  </r>
  <r>
    <n v="4068"/>
    <s v="MM348"/>
    <x v="18"/>
    <n v="680"/>
    <x v="10"/>
    <x v="19"/>
    <n v="27"/>
    <s v="June"/>
    <x v="9"/>
    <s v="27 June 1946"/>
    <x v="2"/>
    <s v="SOC 27.6.46 (Air Britain Serials)"/>
    <x v="4"/>
    <x v="3"/>
    <x v="1"/>
    <x v="1"/>
    <x v="2"/>
    <x v="1"/>
    <m/>
    <n v="6"/>
    <x v="58"/>
    <x v="1"/>
    <n v="1"/>
    <x v="0"/>
    <x v="78"/>
    <x v="0"/>
  </r>
  <r>
    <n v="2469"/>
    <s v="NS507"/>
    <x v="18"/>
    <s v="140/PRU/ME"/>
    <x v="1"/>
    <x v="0"/>
    <n v="27"/>
    <s v="June"/>
    <x v="9"/>
    <s v="27 June 1946"/>
    <x v="2"/>
    <s v="SOC 27.6 46 (Air Britain Serials)"/>
    <x v="4"/>
    <x v="3"/>
    <x v="1"/>
    <x v="1"/>
    <x v="2"/>
    <x v="1"/>
    <m/>
    <n v="6"/>
    <x v="58"/>
    <x v="1"/>
    <n v="1"/>
    <x v="2"/>
    <x v="108"/>
    <x v="0"/>
  </r>
  <r>
    <n v="1164"/>
    <s v="NS578"/>
    <x v="18"/>
    <s v="140/PRU/ME"/>
    <x v="1"/>
    <x v="0"/>
    <n v="27"/>
    <s v="June"/>
    <x v="9"/>
    <s v="27 June 1946"/>
    <x v="2"/>
    <s v="SOC 27.6.46 (Air Britain Serials)"/>
    <x v="4"/>
    <x v="3"/>
    <x v="1"/>
    <x v="1"/>
    <x v="2"/>
    <x v="1"/>
    <m/>
    <n v="6"/>
    <x v="58"/>
    <x v="1"/>
    <n v="1"/>
    <x v="2"/>
    <x v="108"/>
    <x v="0"/>
  </r>
  <r>
    <n v="4105"/>
    <s v="NS741"/>
    <x v="18"/>
    <n v="680"/>
    <x v="10"/>
    <x v="19"/>
    <n v="27"/>
    <s v="June"/>
    <x v="9"/>
    <s v="27 June 1946"/>
    <x v="2"/>
    <s v="SOC 27.6.46 (Air Britain Serials)"/>
    <x v="4"/>
    <x v="3"/>
    <x v="1"/>
    <x v="1"/>
    <x v="2"/>
    <x v="1"/>
    <m/>
    <n v="6"/>
    <x v="58"/>
    <x v="1"/>
    <n v="1"/>
    <x v="0"/>
    <x v="78"/>
    <x v="0"/>
  </r>
  <r>
    <n v="3997"/>
    <s v="PF394"/>
    <x v="20"/>
    <s v="692/571/98"/>
    <x v="10"/>
    <x v="19"/>
    <n v="27"/>
    <s v="June"/>
    <x v="9"/>
    <s v="27 June 1946"/>
    <x v="2"/>
    <s v="SOC 27.6.46 (Air Britain Serials)"/>
    <x v="4"/>
    <x v="3"/>
    <x v="1"/>
    <x v="1"/>
    <x v="2"/>
    <x v="1"/>
    <m/>
    <n v="6"/>
    <x v="58"/>
    <x v="1"/>
    <n v="0"/>
    <x v="0"/>
    <x v="204"/>
    <x v="6"/>
  </r>
  <r>
    <n v="3682"/>
    <s v="RF726"/>
    <x v="12"/>
    <n v="84"/>
    <x v="3"/>
    <x v="16"/>
    <n v="27"/>
    <s v="June"/>
    <x v="9"/>
    <s v="27 June 1946"/>
    <x v="2"/>
    <s v="SOC 27.6.46 (Air Britain Serials)"/>
    <x v="4"/>
    <x v="3"/>
    <x v="1"/>
    <x v="1"/>
    <x v="2"/>
    <x v="1"/>
    <m/>
    <n v="6"/>
    <x v="58"/>
    <x v="1"/>
    <n v="1"/>
    <x v="0"/>
    <x v="146"/>
    <x v="3"/>
  </r>
  <r>
    <n v="6352"/>
    <s v="RF732"/>
    <x v="12"/>
    <n v="82"/>
    <x v="3"/>
    <x v="16"/>
    <n v="27"/>
    <s v="June"/>
    <x v="9"/>
    <s v="27 June 1946"/>
    <x v="2"/>
    <s v="SOC 27.6.46 (Air Britain Serials)"/>
    <x v="4"/>
    <x v="3"/>
    <x v="1"/>
    <x v="1"/>
    <x v="2"/>
    <x v="1"/>
    <m/>
    <n v="6"/>
    <x v="58"/>
    <x v="1"/>
    <n v="1"/>
    <x v="0"/>
    <x v="111"/>
    <x v="3"/>
  </r>
  <r>
    <n v="4313"/>
    <s v="RF752"/>
    <x v="12"/>
    <s v="FE"/>
    <x v="3"/>
    <x v="16"/>
    <n v="27"/>
    <s v="June"/>
    <x v="9"/>
    <s v="27 June 1946"/>
    <x v="2"/>
    <s v="SOC 27.6.46 (Air Britain Serials)"/>
    <x v="4"/>
    <x v="3"/>
    <x v="1"/>
    <x v="1"/>
    <x v="2"/>
    <x v="1"/>
    <m/>
    <n v="6"/>
    <x v="58"/>
    <x v="1"/>
    <n v="1"/>
    <x v="2"/>
    <x v="91"/>
    <x v="3"/>
  </r>
  <r>
    <n v="5221"/>
    <s v="RF781"/>
    <x v="12"/>
    <s v="Med"/>
    <x v="1"/>
    <x v="16"/>
    <n v="27"/>
    <s v="June"/>
    <x v="9"/>
    <s v="27 June 1946"/>
    <x v="2"/>
    <s v="SOC 27.6.46 (Air Britain Serials)"/>
    <x v="4"/>
    <x v="3"/>
    <x v="1"/>
    <x v="1"/>
    <x v="2"/>
    <x v="1"/>
    <m/>
    <n v="6"/>
    <x v="58"/>
    <x v="1"/>
    <n v="1"/>
    <x v="2"/>
    <x v="68"/>
    <x v="3"/>
  </r>
  <r>
    <n v="3551"/>
    <s v="RF832"/>
    <x v="12"/>
    <n v="333"/>
    <x v="12"/>
    <x v="19"/>
    <n v="27"/>
    <s v="June"/>
    <x v="9"/>
    <s v="27 June 1946"/>
    <x v="2"/>
    <s v="To Armee de l'Air 27.6.46 (Air Britain Serials)"/>
    <x v="5"/>
    <x v="3"/>
    <x v="1"/>
    <x v="1"/>
    <x v="2"/>
    <x v="1"/>
    <m/>
    <n v="6"/>
    <x v="58"/>
    <x v="1"/>
    <n v="1"/>
    <x v="0"/>
    <x v="28"/>
    <x v="3"/>
  </r>
  <r>
    <n v="5227"/>
    <s v="RF843"/>
    <x v="12"/>
    <s v="Med"/>
    <x v="1"/>
    <x v="16"/>
    <n v="27"/>
    <s v="June"/>
    <x v="9"/>
    <s v="27 June 1946"/>
    <x v="2"/>
    <s v="SOC 27.6.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6"/>
    <x v="58"/>
    <x v="1"/>
    <n v="1"/>
    <x v="2"/>
    <x v="68"/>
    <x v="3"/>
  </r>
  <r>
    <n v="2870"/>
    <s v="RR295"/>
    <x v="10"/>
    <s v="RN"/>
    <x v="10"/>
    <x v="19"/>
    <n v="27"/>
    <s v="June"/>
    <x v="9"/>
    <s v="27 June 1946"/>
    <x v="2"/>
    <s v="SOC 27.6.46 (Air Britain Serials)"/>
    <x v="4"/>
    <x v="3"/>
    <x v="1"/>
    <x v="1"/>
    <x v="2"/>
    <x v="1"/>
    <m/>
    <n v="6"/>
    <x v="58"/>
    <x v="1"/>
    <n v="1"/>
    <x v="2"/>
    <x v="64"/>
    <x v="2"/>
  </r>
  <r>
    <n v="293"/>
    <s v="RV314"/>
    <x v="20"/>
    <s v="571/578/692/109"/>
    <x v="0"/>
    <x v="8"/>
    <n v="27"/>
    <s v="June"/>
    <x v="9"/>
    <s v="27 June 1946"/>
    <x v="2"/>
    <s v="To 5960M 27.6.46 (Air Britain Serials)"/>
    <x v="4"/>
    <x v="3"/>
    <x v="1"/>
    <x v="1"/>
    <x v="2"/>
    <x v="1"/>
    <m/>
    <n v="6"/>
    <x v="58"/>
    <x v="1"/>
    <n v="1"/>
    <x v="0"/>
    <x v="18"/>
    <x v="0"/>
  </r>
  <r>
    <n v="7680"/>
    <s v="TA114"/>
    <x v="12"/>
    <n v="418"/>
    <x v="10"/>
    <x v="19"/>
    <n v="27"/>
    <s v="June"/>
    <x v="9"/>
    <s v="27 June 1946"/>
    <x v="2"/>
    <s v="First appears in ORB, 7/8 April 1945; last recorded operation on 26/27 April 1945. Letter &quot;U&quot; in ORB entry of 7/8 April 1945, but given as &quot;R&quot; thereafter. SOC 27.6.46 (Air Britain Serials)"/>
    <x v="4"/>
    <x v="3"/>
    <x v="1"/>
    <x v="1"/>
    <x v="2"/>
    <x v="1"/>
    <m/>
    <n v="6"/>
    <x v="58"/>
    <x v="1"/>
    <n v="1"/>
    <x v="0"/>
    <x v="30"/>
    <x v="0"/>
  </r>
  <r>
    <n v="2667"/>
    <s v="TA130"/>
    <x v="22"/>
    <n v="255"/>
    <x v="10"/>
    <x v="19"/>
    <n v="27"/>
    <s v="June"/>
    <x v="9"/>
    <s v="27 June 1946"/>
    <x v="2"/>
    <s v="SOC 27.6.46 (Air Britain Serials)"/>
    <x v="4"/>
    <x v="3"/>
    <x v="1"/>
    <x v="1"/>
    <x v="2"/>
    <x v="1"/>
    <m/>
    <n v="6"/>
    <x v="58"/>
    <x v="1"/>
    <n v="1"/>
    <x v="0"/>
    <x v="153"/>
    <x v="0"/>
  </r>
  <r>
    <n v="5356"/>
    <s v="TA141"/>
    <x v="22"/>
    <s v="ME"/>
    <x v="1"/>
    <x v="2"/>
    <n v="27"/>
    <s v="June"/>
    <x v="9"/>
    <s v="27 June 1946"/>
    <x v="2"/>
    <s v="SOC 27.6.46 (Air Britain Serials)"/>
    <x v="4"/>
    <x v="3"/>
    <x v="1"/>
    <x v="1"/>
    <x v="2"/>
    <x v="1"/>
    <m/>
    <n v="6"/>
    <x v="58"/>
    <x v="1"/>
    <n v="1"/>
    <x v="2"/>
    <x v="108"/>
    <x v="0"/>
  </r>
  <r>
    <n v="5357"/>
    <s v="TA147"/>
    <x v="22"/>
    <s v="ME"/>
    <x v="1"/>
    <x v="2"/>
    <n v="27"/>
    <s v="June"/>
    <x v="9"/>
    <s v="27 June 1946"/>
    <x v="2"/>
    <s v="SOC 27.6.46 (Air Britain Serials)"/>
    <x v="4"/>
    <x v="3"/>
    <x v="1"/>
    <x v="1"/>
    <x v="2"/>
    <x v="1"/>
    <m/>
    <n v="6"/>
    <x v="58"/>
    <x v="1"/>
    <n v="1"/>
    <x v="2"/>
    <x v="108"/>
    <x v="0"/>
  </r>
  <r>
    <n v="5727"/>
    <s v="TA184"/>
    <x v="22"/>
    <s v="14E"/>
    <x v="10"/>
    <x v="19"/>
    <n v="27"/>
    <s v="June"/>
    <x v="9"/>
    <s v="27 June 1946"/>
    <x v="2"/>
    <s v="SOC 27.6.46 (Air Britain Serials)"/>
    <x v="4"/>
    <x v="3"/>
    <x v="1"/>
    <x v="1"/>
    <x v="2"/>
    <x v="1"/>
    <m/>
    <n v="6"/>
    <x v="58"/>
    <x v="1"/>
    <n v="1"/>
    <x v="1"/>
    <x v="244"/>
    <x v="0"/>
  </r>
  <r>
    <n v="4315"/>
    <s v="TA264"/>
    <x v="22"/>
    <s v="FE"/>
    <x v="3"/>
    <x v="2"/>
    <n v="27"/>
    <s v="June"/>
    <x v="9"/>
    <s v="27 June 1946"/>
    <x v="2"/>
    <s v="SOC 27.6.46 (Air Britain Serials)"/>
    <x v="4"/>
    <x v="3"/>
    <x v="1"/>
    <x v="1"/>
    <x v="2"/>
    <x v="1"/>
    <m/>
    <n v="6"/>
    <x v="58"/>
    <x v="1"/>
    <n v="1"/>
    <x v="2"/>
    <x v="91"/>
    <x v="0"/>
  </r>
  <r>
    <n v="2680"/>
    <s v="TA428"/>
    <x v="22"/>
    <n v="255"/>
    <x v="10"/>
    <x v="19"/>
    <n v="27"/>
    <s v="June"/>
    <x v="9"/>
    <s v="27 June 1946"/>
    <x v="2"/>
    <s v="SOC 27.6.46 (Air Britain Serials)"/>
    <x v="4"/>
    <x v="3"/>
    <x v="1"/>
    <x v="1"/>
    <x v="2"/>
    <x v="1"/>
    <m/>
    <n v="6"/>
    <x v="58"/>
    <x v="1"/>
    <n v="1"/>
    <x v="0"/>
    <x v="153"/>
    <x v="0"/>
  </r>
  <r>
    <n v="2682"/>
    <s v="TA430"/>
    <x v="22"/>
    <n v="255"/>
    <x v="10"/>
    <x v="19"/>
    <n v="27"/>
    <s v="June"/>
    <x v="9"/>
    <s v="27 June 1946"/>
    <x v="2"/>
    <s v="SOC 27.6.46 (Air Britain Serials)"/>
    <x v="4"/>
    <x v="3"/>
    <x v="1"/>
    <x v="1"/>
    <x v="2"/>
    <x v="1"/>
    <m/>
    <n v="6"/>
    <x v="58"/>
    <x v="1"/>
    <n v="1"/>
    <x v="0"/>
    <x v="153"/>
    <x v="0"/>
  </r>
  <r>
    <n v="5558"/>
    <s v="TA437"/>
    <x v="22"/>
    <n v="255"/>
    <x v="10"/>
    <x v="19"/>
    <n v="27"/>
    <s v="June"/>
    <x v="9"/>
    <s v="27 June 1946"/>
    <x v="2"/>
    <s v="SOC 27.6.46 (Air Britain Serials)"/>
    <x v="4"/>
    <x v="3"/>
    <x v="1"/>
    <x v="1"/>
    <x v="2"/>
    <x v="1"/>
    <m/>
    <n v="6"/>
    <x v="58"/>
    <x v="1"/>
    <n v="1"/>
    <x v="0"/>
    <x v="153"/>
    <x v="0"/>
  </r>
  <r>
    <n v="2874"/>
    <s v="TA440"/>
    <x v="22"/>
    <n v="255"/>
    <x v="10"/>
    <x v="19"/>
    <n v="27"/>
    <s v="June"/>
    <x v="9"/>
    <s v="27 June 1946"/>
    <x v="2"/>
    <s v="SOC 27.6.46 (Air Britain Serials)"/>
    <x v="4"/>
    <x v="3"/>
    <x v="1"/>
    <x v="1"/>
    <x v="2"/>
    <x v="1"/>
    <m/>
    <n v="6"/>
    <x v="58"/>
    <x v="1"/>
    <n v="1"/>
    <x v="0"/>
    <x v="153"/>
    <x v="0"/>
  </r>
  <r>
    <n v="7434"/>
    <s v="TA549"/>
    <x v="12"/>
    <s v="13OTU"/>
    <x v="0"/>
    <x v="7"/>
    <n v="28"/>
    <s v="June"/>
    <x v="9"/>
    <s v="28 June 1946"/>
    <x v="0"/>
    <s v="This aircraft dived into the ground out of control from 2000 feet, exploded and burnt out killing the two crew. One source quotes Crosby Grange Farm, Knayton, Brawith. Pilot - Captain Vladislav Sestak, Czechoslovak Air Force, aged 27, Killed - buried ? Nav - Captain Bohumil Volf, Czechoslovak Air Force, aged 28, Killed - buried ? http://www.allenby.info/aircraft/planes/west/tablewest.html Dived into ground Brawith Hill nr Thirsk Yorks. 28.6.46 (Air Britain Serials) 28.06.46 13 OTU. TA549 Aircraft dived into ground out of control from 2,000 feet at Brawith Hall, Thirsk, Yorks (map reference Z8905), exploded and burnt on impact, killing crew. (Mosquito Crash Log)"/>
    <x v="2"/>
    <x v="2"/>
    <x v="52"/>
    <x v="1"/>
    <x v="2"/>
    <x v="1"/>
    <m/>
    <n v="6"/>
    <x v="58"/>
    <x v="1"/>
    <n v="0"/>
    <x v="1"/>
    <x v="39"/>
    <x v="0"/>
  </r>
  <r>
    <n v="4950"/>
    <s v="RF602"/>
    <x v="12"/>
    <n v="235"/>
    <x v="12"/>
    <x v="19"/>
    <n v="28"/>
    <s v="June"/>
    <x v="9"/>
    <s v="28 June 1946"/>
    <x v="2"/>
    <s v="To Armee de l'Air 28.6.46 (Air Britain Serials)"/>
    <x v="5"/>
    <x v="3"/>
    <x v="1"/>
    <x v="1"/>
    <x v="2"/>
    <x v="1"/>
    <m/>
    <n v="6"/>
    <x v="58"/>
    <x v="1"/>
    <n v="1"/>
    <x v="0"/>
    <x v="97"/>
    <x v="3"/>
  </r>
  <r>
    <n v="3064"/>
    <s v="HR122"/>
    <x v="12"/>
    <s v="235/CGS"/>
    <x v="10"/>
    <x v="19"/>
    <n v="29"/>
    <s v="June"/>
    <x v="9"/>
    <s v="29 June 1946"/>
    <x v="2"/>
    <s v="SS 29.6.46 (Air Britain Serials)"/>
    <x v="4"/>
    <x v="3"/>
    <x v="1"/>
    <x v="1"/>
    <x v="2"/>
    <x v="1"/>
    <m/>
    <n v="6"/>
    <x v="58"/>
    <x v="1"/>
    <n v="1"/>
    <x v="1"/>
    <x v="194"/>
    <x v="3"/>
  </r>
  <r>
    <n v="2378"/>
    <s v="MM391"/>
    <x v="18"/>
    <s v="USAAF"/>
    <x v="12"/>
    <x v="19"/>
    <n v="30"/>
    <s v="June"/>
    <x v="9"/>
    <s v="30 June 1946"/>
    <x v="2"/>
    <s v="653BSR 25BGR, 8th Air Force, based at Watton/Sta 376. Pilot Noble, John P. Crashed Belly Landing. Category 5 damage, 09 September 1944. (http://www.aviationarchaeology.com) 440909 NOBLE, JOHN P MOSQUITO MM-391 WATTON, UK 25 (Thomas Ensminger) To Armee de l'Air 30.6.46 (Air Britain Serials)"/>
    <x v="5"/>
    <x v="3"/>
    <x v="1"/>
    <x v="1"/>
    <x v="2"/>
    <x v="1"/>
    <m/>
    <n v="6"/>
    <x v="58"/>
    <x v="1"/>
    <n v="1"/>
    <x v="2"/>
    <x v="33"/>
    <x v="0"/>
  </r>
  <r>
    <n v="4798"/>
    <s v="TA490"/>
    <x v="12"/>
    <s v="2APS"/>
    <x v="10"/>
    <x v="19"/>
    <n v="30"/>
    <s v="June"/>
    <x v="9"/>
    <s v="30 June 1946"/>
    <x v="2"/>
    <s v="SOC 30.6.46 (Air Britain Serials) 25.07.47 APS. TA490 Crashed on landing at its home base of Acklington. (Mosquito Crash Log)"/>
    <x v="4"/>
    <x v="3"/>
    <x v="1"/>
    <x v="1"/>
    <x v="2"/>
    <x v="1"/>
    <m/>
    <n v="6"/>
    <x v="58"/>
    <x v="1"/>
    <n v="0"/>
    <x v="1"/>
    <x v="235"/>
    <x v="0"/>
  </r>
  <r>
    <n v="6913"/>
    <s v="RG256"/>
    <x v="35"/>
    <n v="684"/>
    <x v="3"/>
    <x v="0"/>
    <n v="31"/>
    <s v="June"/>
    <x v="9"/>
    <s v="31 June 1946"/>
    <x v="2"/>
    <s v="Went out to the CBI theatre with the &quot;Snake&quot; markings - not to be requisitioned en route! SOC 31.6.46 (Air Britain Serials)"/>
    <x v="4"/>
    <x v="3"/>
    <x v="1"/>
    <x v="1"/>
    <x v="2"/>
    <x v="1"/>
    <m/>
    <n v="6"/>
    <x v="58"/>
    <x v="1"/>
    <n v="0"/>
    <x v="0"/>
    <x v="50"/>
    <x v="0"/>
  </r>
  <r>
    <n v="2728"/>
    <s v="DD675"/>
    <x v="5"/>
    <s v="23/8OTU"/>
    <x v="10"/>
    <x v="7"/>
    <n v="0"/>
    <s v="July"/>
    <x v="9"/>
    <s v="0 July 1946"/>
    <x v="2"/>
    <s v="To 4849M 7.46 (Air Britain Serials)"/>
    <x v="4"/>
    <x v="3"/>
    <x v="1"/>
    <x v="1"/>
    <x v="2"/>
    <x v="1"/>
    <m/>
    <n v="7"/>
    <x v="59"/>
    <x v="1"/>
    <n v="1"/>
    <x v="1"/>
    <x v="37"/>
    <x v="0"/>
  </r>
  <r>
    <n v="2976"/>
    <s v="PZ439"/>
    <x v="12"/>
    <s v="143/16/21"/>
    <x v="0"/>
    <x v="16"/>
    <n v="1"/>
    <s v="July"/>
    <x v="9"/>
    <s v="1 July 1946"/>
    <x v="0"/>
    <s v="Lost u/c doors during roll and dived into ground Handorf 1.7.46 (Air Britain Serials)"/>
    <x v="2"/>
    <x v="2"/>
    <x v="107"/>
    <x v="1"/>
    <x v="2"/>
    <x v="1"/>
    <m/>
    <n v="7"/>
    <x v="59"/>
    <x v="1"/>
    <n v="1"/>
    <x v="0"/>
    <x v="48"/>
    <x v="0"/>
  </r>
  <r>
    <n v="2502"/>
    <s v="RG253"/>
    <x v="35"/>
    <s v="684/681"/>
    <x v="10"/>
    <x v="19"/>
    <n v="1"/>
    <s v="July"/>
    <x v="9"/>
    <s v="1 July 1946"/>
    <x v="0"/>
    <s v="Wheels hit bank on approach overshot and u/c leg collapsed on landing Don Muting 1.7.46 (Air Britain Serials)"/>
    <x v="2"/>
    <x v="2"/>
    <x v="6"/>
    <x v="1"/>
    <x v="2"/>
    <x v="1"/>
    <m/>
    <n v="7"/>
    <x v="59"/>
    <x v="1"/>
    <n v="0"/>
    <x v="0"/>
    <x v="245"/>
    <x v="0"/>
  </r>
  <r>
    <n v="7431"/>
    <s v="MM171"/>
    <x v="20"/>
    <s v="692/109/105"/>
    <x v="0"/>
    <x v="8"/>
    <n v="1"/>
    <s v="July"/>
    <x v="9"/>
    <s v="1 July 1946"/>
    <x v="2"/>
    <s v="SOC 1.7.46 (Air Britain Serials)"/>
    <x v="4"/>
    <x v="3"/>
    <x v="1"/>
    <x v="1"/>
    <x v="2"/>
    <x v="1"/>
    <m/>
    <n v="7"/>
    <x v="59"/>
    <x v="1"/>
    <n v="1"/>
    <x v="0"/>
    <x v="4"/>
    <x v="0"/>
  </r>
  <r>
    <n v="7698"/>
    <s v="NS696"/>
    <x v="18"/>
    <s v="8OTU/RN 728"/>
    <x v="10"/>
    <x v="19"/>
    <n v="1"/>
    <s v="July"/>
    <x v="9"/>
    <s v="1 July 1946"/>
    <x v="2"/>
    <s v="To RN 1.7.46 SOC 22.5.53 (Air Britain Serials)"/>
    <x v="4"/>
    <x v="3"/>
    <x v="1"/>
    <x v="1"/>
    <x v="2"/>
    <x v="1"/>
    <m/>
    <n v="7"/>
    <x v="59"/>
    <x v="1"/>
    <n v="1"/>
    <x v="0"/>
    <x v="190"/>
    <x v="0"/>
  </r>
  <r>
    <n v="3146"/>
    <s v="NS701"/>
    <x v="18"/>
    <s v="8OTU/RN"/>
    <x v="10"/>
    <x v="19"/>
    <n v="1"/>
    <s v="July"/>
    <x v="9"/>
    <s v="1 July 1946"/>
    <x v="2"/>
    <s v="To RN 1.7.46 SOC 11.10.49 (Air Britain Serials)"/>
    <x v="4"/>
    <x v="3"/>
    <x v="1"/>
    <x v="1"/>
    <x v="2"/>
    <x v="1"/>
    <m/>
    <n v="7"/>
    <x v="59"/>
    <x v="1"/>
    <n v="1"/>
    <x v="2"/>
    <x v="64"/>
    <x v="0"/>
  </r>
  <r>
    <n v="2672"/>
    <s v="LR295"/>
    <x v="12"/>
    <n v="305"/>
    <x v="0"/>
    <x v="16"/>
    <n v="2"/>
    <s v="July"/>
    <x v="9"/>
    <s v="2 July 1946"/>
    <x v="0"/>
    <s v="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_x000a__x000a_MH - HR295 was also on 305, is this the SM-D referred to? U/c leg collapsed after landing Sylt 2.7.46 (Air Britain Serials)"/>
    <x v="2"/>
    <x v="2"/>
    <x v="27"/>
    <x v="1"/>
    <x v="2"/>
    <x v="1"/>
    <m/>
    <n v="7"/>
    <x v="59"/>
    <x v="1"/>
    <n v="1"/>
    <x v="0"/>
    <x v="60"/>
    <x v="0"/>
  </r>
  <r>
    <n v="554"/>
    <s v="PF538"/>
    <x v="20"/>
    <s v="128/163/16OTU"/>
    <x v="0"/>
    <x v="7"/>
    <n v="3"/>
    <s v="July"/>
    <x v="9"/>
    <s v="3 July 1946"/>
    <x v="0"/>
    <s v="Swung on take-off and u/c collapsed Cottesmore 3.7.46 (Air Britain Serials) 03.07.46 16 OTU. PF538 Undercarriage collapsed on take-off from Cottesmore aerodrome. (Mosquito Crash Log)"/>
    <x v="2"/>
    <x v="2"/>
    <x v="33"/>
    <x v="1"/>
    <x v="2"/>
    <x v="1"/>
    <m/>
    <n v="7"/>
    <x v="59"/>
    <x v="1"/>
    <n v="0"/>
    <x v="1"/>
    <x v="140"/>
    <x v="6"/>
  </r>
  <r>
    <n v="1277"/>
    <s v="DZ720"/>
    <x v="2"/>
    <s v="605/60OTU/13OTU"/>
    <x v="0"/>
    <x v="7"/>
    <n v="3"/>
    <s v="July"/>
    <x v="9"/>
    <s v="3 July 1946"/>
    <x v="2"/>
    <s v="SOC 3.7.46 (Air Britain Serials)"/>
    <x v="4"/>
    <x v="3"/>
    <x v="1"/>
    <x v="1"/>
    <x v="2"/>
    <x v="1"/>
    <m/>
    <n v="7"/>
    <x v="59"/>
    <x v="1"/>
    <n v="1"/>
    <x v="1"/>
    <x v="39"/>
    <x v="0"/>
  </r>
  <r>
    <n v="3390"/>
    <s v="RF854"/>
    <x v="12"/>
    <s v="404/235"/>
    <x v="12"/>
    <x v="19"/>
    <n v="3"/>
    <s v="July"/>
    <x v="9"/>
    <s v="3 July 1946"/>
    <x v="2"/>
    <s v="To Armee de l'Air 3.7.46 (Air Britain Serials)"/>
    <x v="5"/>
    <x v="3"/>
    <x v="1"/>
    <x v="1"/>
    <x v="2"/>
    <x v="1"/>
    <m/>
    <n v="7"/>
    <x v="59"/>
    <x v="1"/>
    <n v="1"/>
    <x v="0"/>
    <x v="97"/>
    <x v="3"/>
  </r>
  <r>
    <n v="4604"/>
    <s v="PF549"/>
    <x v="20"/>
    <s v="151RU"/>
    <x v="10"/>
    <x v="19"/>
    <n v="4"/>
    <s v="July"/>
    <x v="9"/>
    <s v="4 July 1946"/>
    <x v="0"/>
    <s v="Air bottle exploded Luneburg 4.7.46 DBR (Air Britain Serials)"/>
    <x v="2"/>
    <x v="2"/>
    <x v="83"/>
    <x v="1"/>
    <x v="2"/>
    <x v="1"/>
    <m/>
    <n v="7"/>
    <x v="59"/>
    <x v="1"/>
    <n v="0"/>
    <x v="1"/>
    <x v="151"/>
    <x v="6"/>
  </r>
  <r>
    <n v="5798"/>
    <s v="MM696"/>
    <x v="25"/>
    <n v="219"/>
    <x v="1"/>
    <x v="2"/>
    <n v="4"/>
    <s v="July"/>
    <x v="9"/>
    <s v="4 July 1946"/>
    <x v="2"/>
    <s v="SOC due to excessive water soakage 4.7.46 (Air Britain Serials)"/>
    <x v="4"/>
    <x v="3"/>
    <x v="1"/>
    <x v="1"/>
    <x v="2"/>
    <x v="1"/>
    <m/>
    <n v="7"/>
    <x v="59"/>
    <x v="1"/>
    <n v="1"/>
    <x v="0"/>
    <x v="76"/>
    <x v="2"/>
  </r>
  <r>
    <n v="7107"/>
    <s v="RF880"/>
    <x v="12"/>
    <s v="404/489"/>
    <x v="12"/>
    <x v="19"/>
    <n v="4"/>
    <s v="July"/>
    <x v="9"/>
    <s v="4 July 1946"/>
    <x v="2"/>
    <s v="To Armee de l'Air 4.7.46 (Air Britain Serials)"/>
    <x v="5"/>
    <x v="3"/>
    <x v="1"/>
    <x v="1"/>
    <x v="2"/>
    <x v="1"/>
    <m/>
    <n v="7"/>
    <x v="59"/>
    <x v="1"/>
    <n v="1"/>
    <x v="0"/>
    <x v="236"/>
    <x v="3"/>
  </r>
  <r>
    <n v="3164"/>
    <s v="RF894"/>
    <x v="12"/>
    <s v="132OTU"/>
    <x v="12"/>
    <x v="19"/>
    <n v="4"/>
    <s v="July"/>
    <x v="9"/>
    <s v="4 July 1946"/>
    <x v="2"/>
    <s v="To Armee de l'Air 4.7.46 (Air Britain Serials)"/>
    <x v="5"/>
    <x v="3"/>
    <x v="1"/>
    <x v="1"/>
    <x v="2"/>
    <x v="1"/>
    <m/>
    <n v="7"/>
    <x v="59"/>
    <x v="1"/>
    <n v="1"/>
    <x v="1"/>
    <x v="121"/>
    <x v="3"/>
  </r>
  <r>
    <n v="2380"/>
    <s v="RF992"/>
    <x v="18"/>
    <s v="USAAF"/>
    <x v="10"/>
    <x v="19"/>
    <n v="4"/>
    <s v="July"/>
    <x v="9"/>
    <s v="4 July 1946"/>
    <x v="2"/>
    <s v="On March 20th, 1945, this aircraft was severly damaged by a 262, four feet of the port wing outboard of the engine being shot away, and with damage to the cockpit. The damaged portion of the wing was sawn off and replaced with a spliced-on wingtip. The aircraft's original pilot, R. Gilbert, refused to fly it and was issued with new one, however the aircraft continued to be flown by the unit's maintenance officer, Capt. Robert Schoenhair. (Norman Malayney) To Armee de l'Air 4.7.46 (Air Britain Serials)"/>
    <x v="5"/>
    <x v="3"/>
    <x v="1"/>
    <x v="1"/>
    <x v="2"/>
    <x v="1"/>
    <m/>
    <n v="7"/>
    <x v="59"/>
    <x v="1"/>
    <n v="1"/>
    <x v="2"/>
    <x v="33"/>
    <x v="0"/>
  </r>
  <r>
    <n v="6135"/>
    <s v="RF826"/>
    <x v="12"/>
    <n v="248"/>
    <x v="10"/>
    <x v="19"/>
    <n v="5"/>
    <s v="July"/>
    <x v="9"/>
    <s v="5 July 1946"/>
    <x v="0"/>
    <s v="Swung on take-off and u/c collapsed St.Athan 5.7.46 (Air Britain Serials) 05.07.46 248 Sqn. RF826 Aircraft swung on take-off from St. Athan aerodrome and suffered undercarriage collapse. Crew unhurt. (Mosquito Crash Log)"/>
    <x v="2"/>
    <x v="2"/>
    <x v="33"/>
    <x v="1"/>
    <x v="2"/>
    <x v="1"/>
    <m/>
    <n v="7"/>
    <x v="59"/>
    <x v="1"/>
    <n v="1"/>
    <x v="0"/>
    <x v="52"/>
    <x v="3"/>
  </r>
  <r>
    <n v="2196"/>
    <s v="NS563"/>
    <x v="18"/>
    <s v="140/1FU"/>
    <x v="10"/>
    <x v="19"/>
    <n v="6"/>
    <s v="July"/>
    <x v="9"/>
    <s v="6 July 1946"/>
    <x v="2"/>
    <s v="On 6 November 1944, was attacked by fighters while on a PR sortie to Bocholt. F/O D. Copperace was killed, however W/C F.S. Dobbell was able to get back to base and land safely (2nd TAF). MH - is this confused with MM394? F/O Derrick Copperwaite was killed in PR mission with Mosquito XVI NS563. Aircraft was damaged by enemy aircraft in Bocholt area. Pilot W/C F.S. Dobell knew to land plane safely. 2nd TAF Vol 2,Shores/Thomas gives a F/O D Coppervane(note spelling) as the Nav of a 140 Sqn Mosquito XVI damaged by an Enemy a/c over Bocholt.It landed back at it's base flown by W/Cdr F S Dobell but Coppervane was killed in the engagement. (http://www.rafcommands.com/dcforum/DCForumID6/18197.html) To Armee de l'Air 5.7.46 (Air Britain Serials)"/>
    <x v="5"/>
    <x v="3"/>
    <x v="1"/>
    <x v="1"/>
    <x v="2"/>
    <x v="1"/>
    <m/>
    <n v="7"/>
    <x v="59"/>
    <x v="1"/>
    <n v="1"/>
    <x v="1"/>
    <x v="123"/>
    <x v="0"/>
  </r>
  <r>
    <n v="2521"/>
    <s v="HJ986"/>
    <x v="10"/>
    <s v="13OTU"/>
    <x v="0"/>
    <x v="7"/>
    <n v="8"/>
    <s v="July"/>
    <x v="9"/>
    <s v="8 July 1946"/>
    <x v="0"/>
    <s v="Swung on landing and u/c collapsed Middleton St.George 8.7.46 (Air Britain Serials) 08.07.46 13 OTU. HJ986 Pupil at controls at Middleton St. George aerodrome when aircraft dropped onto three points from about six feet, swung violently and suffered undercarriage collapse. Crew unhurt. (Mosquito Crash Log)"/>
    <x v="2"/>
    <x v="2"/>
    <x v="23"/>
    <x v="1"/>
    <x v="2"/>
    <x v="1"/>
    <m/>
    <n v="7"/>
    <x v="59"/>
    <x v="1"/>
    <n v="1"/>
    <x v="1"/>
    <x v="39"/>
    <x v="2"/>
  </r>
  <r>
    <n v="5324"/>
    <s v="KA290"/>
    <x v="37"/>
    <n v="264"/>
    <x v="10"/>
    <x v="19"/>
    <n v="9"/>
    <s v="July"/>
    <x v="9"/>
    <s v="9 July 1946"/>
    <x v="0"/>
    <s v="264 Sqn 11/04/46 - 09/07/46 (Brian Fillery) Overshot landing into ditch and u/c collapsed Church Fenton 9.7.46 (Air Britain Serials)"/>
    <x v="2"/>
    <x v="2"/>
    <x v="6"/>
    <x v="1"/>
    <x v="2"/>
    <x v="1"/>
    <m/>
    <n v="7"/>
    <x v="59"/>
    <x v="1"/>
    <n v="0"/>
    <x v="0"/>
    <x v="10"/>
    <x v="1"/>
  </r>
  <r>
    <n v="4601"/>
    <s v="PF542"/>
    <x v="20"/>
    <s v="EANS"/>
    <x v="10"/>
    <x v="19"/>
    <n v="9"/>
    <s v="July"/>
    <x v="9"/>
    <s v="9 July 1946"/>
    <x v="0"/>
    <s v="Swung on landing and u/c collapsed Shawbury 9.7.46 (Air Britain Serials) 09.07.46 EANS. PF542 Aircraft swung on landing at Shawbury aerodrome and undercarriage collapsed. Crew unhurt. (Mosquito Crash Log)"/>
    <x v="2"/>
    <x v="2"/>
    <x v="23"/>
    <x v="1"/>
    <x v="2"/>
    <x v="1"/>
    <m/>
    <n v="7"/>
    <x v="59"/>
    <x v="1"/>
    <n v="0"/>
    <x v="1"/>
    <x v="246"/>
    <x v="6"/>
  </r>
  <r>
    <n v="3805"/>
    <s v="PF546"/>
    <x v="20"/>
    <s v="180/69"/>
    <x v="10"/>
    <x v="19"/>
    <n v="9"/>
    <s v="July"/>
    <x v="9"/>
    <s v="9 July 1946"/>
    <x v="0"/>
    <s v="Swung on take-off and u/c collapsed Wahn 9.7.46 (Air Britain Serials)"/>
    <x v="2"/>
    <x v="2"/>
    <x v="33"/>
    <x v="1"/>
    <x v="2"/>
    <x v="1"/>
    <m/>
    <n v="7"/>
    <x v="59"/>
    <x v="1"/>
    <n v="0"/>
    <x v="0"/>
    <x v="1"/>
    <x v="6"/>
  </r>
  <r>
    <n v="1313"/>
    <s v="DZ412"/>
    <x v="4"/>
    <s v="TFU"/>
    <x v="10"/>
    <x v="19"/>
    <n v="9"/>
    <s v="July"/>
    <x v="9"/>
    <s v="9 July 1946"/>
    <x v="2"/>
    <s v="SOC 9.7.46 (Air Britain Serials)"/>
    <x v="4"/>
    <x v="3"/>
    <x v="1"/>
    <x v="1"/>
    <x v="2"/>
    <x v="1"/>
    <m/>
    <n v="7"/>
    <x v="59"/>
    <x v="1"/>
    <n v="1"/>
    <x v="1"/>
    <x v="49"/>
    <x v="0"/>
  </r>
  <r>
    <n v="4643"/>
    <s v="RF881"/>
    <x v="12"/>
    <m/>
    <x v="12"/>
    <x v="19"/>
    <n v="9"/>
    <s v="July"/>
    <x v="9"/>
    <s v="9 July 1946"/>
    <x v="2"/>
    <s v="To Armee de l'Air 9.7.46 (Air Britain Serials)"/>
    <x v="5"/>
    <x v="3"/>
    <x v="1"/>
    <x v="1"/>
    <x v="2"/>
    <x v="1"/>
    <m/>
    <n v="7"/>
    <x v="59"/>
    <x v="1"/>
    <n v="1"/>
    <x v="2"/>
    <x v="17"/>
    <x v="3"/>
  </r>
  <r>
    <n v="2406"/>
    <s v="NS585"/>
    <x v="18"/>
    <s v="USAAF"/>
    <x v="12"/>
    <x v="19"/>
    <n v="10"/>
    <s v="July"/>
    <x v="9"/>
    <s v="10 July 1946"/>
    <x v="2"/>
    <s v="To Armee de l'Air 10.7.46 (Air Britain Serials)"/>
    <x v="5"/>
    <x v="3"/>
    <x v="1"/>
    <x v="1"/>
    <x v="2"/>
    <x v="1"/>
    <m/>
    <n v="7"/>
    <x v="59"/>
    <x v="1"/>
    <n v="1"/>
    <x v="2"/>
    <x v="33"/>
    <x v="0"/>
  </r>
  <r>
    <n v="4212"/>
    <s v="RK931"/>
    <x v="25"/>
    <s v="5MU"/>
    <x v="10"/>
    <x v="6"/>
    <n v="10"/>
    <s v="July"/>
    <x v="9"/>
    <s v="10 July 1946"/>
    <x v="2"/>
    <s v="Destroyed during staged accident for training film Kemble 10.7.46 (Air Britain Serials)"/>
    <x v="4"/>
    <x v="3"/>
    <x v="1"/>
    <x v="1"/>
    <x v="2"/>
    <x v="1"/>
    <m/>
    <n v="7"/>
    <x v="59"/>
    <x v="1"/>
    <n v="0"/>
    <x v="1"/>
    <x v="247"/>
    <x v="2"/>
  </r>
  <r>
    <n v="4737"/>
    <s v="TE661"/>
    <x v="12"/>
    <m/>
    <x v="12"/>
    <x v="19"/>
    <n v="10"/>
    <s v="July"/>
    <x v="9"/>
    <s v="10 July 1946"/>
    <x v="2"/>
    <s v="To Armee de l'Air 10.7.46 (Air Britain Serials)"/>
    <x v="5"/>
    <x v="3"/>
    <x v="1"/>
    <x v="1"/>
    <x v="2"/>
    <x v="1"/>
    <m/>
    <n v="7"/>
    <x v="59"/>
    <x v="1"/>
    <n v="0"/>
    <x v="2"/>
    <x v="17"/>
    <x v="3"/>
  </r>
  <r>
    <n v="6000"/>
    <s v="TE794"/>
    <x v="12"/>
    <m/>
    <x v="12"/>
    <x v="19"/>
    <n v="10"/>
    <s v="July"/>
    <x v="9"/>
    <s v="10 July 1946"/>
    <x v="2"/>
    <s v="To Armee de l'Air 10.7.46 (Air Britain Serials)"/>
    <x v="5"/>
    <x v="3"/>
    <x v="1"/>
    <x v="1"/>
    <x v="2"/>
    <x v="1"/>
    <m/>
    <n v="7"/>
    <x v="59"/>
    <x v="1"/>
    <n v="0"/>
    <x v="2"/>
    <x v="17"/>
    <x v="3"/>
  </r>
  <r>
    <n v="4107"/>
    <s v="HR449"/>
    <x v="12"/>
    <s v="1FU/82/110"/>
    <x v="3"/>
    <x v="16"/>
    <n v="11"/>
    <s v="July"/>
    <x v="9"/>
    <s v="11 July 1946"/>
    <x v="2"/>
    <s v="SOC 11.7.46 (Air Britain Serials)"/>
    <x v="4"/>
    <x v="3"/>
    <x v="1"/>
    <x v="1"/>
    <x v="2"/>
    <x v="1"/>
    <m/>
    <n v="7"/>
    <x v="59"/>
    <x v="1"/>
    <n v="1"/>
    <x v="0"/>
    <x v="143"/>
    <x v="3"/>
  </r>
  <r>
    <n v="6362"/>
    <s v="HR558"/>
    <x v="12"/>
    <n v="82"/>
    <x v="3"/>
    <x v="16"/>
    <n v="11"/>
    <s v="July"/>
    <x v="9"/>
    <s v="11 July 1946"/>
    <x v="2"/>
    <s v="SOC 11.7.46 (Air Britain Serials)"/>
    <x v="4"/>
    <x v="3"/>
    <x v="1"/>
    <x v="1"/>
    <x v="2"/>
    <x v="1"/>
    <m/>
    <n v="7"/>
    <x v="59"/>
    <x v="1"/>
    <n v="1"/>
    <x v="0"/>
    <x v="111"/>
    <x v="3"/>
  </r>
  <r>
    <n v="4337"/>
    <s v="MM294"/>
    <x v="18"/>
    <s v="FE"/>
    <x v="3"/>
    <x v="0"/>
    <n v="11"/>
    <s v="July"/>
    <x v="9"/>
    <s v="11 July 1946"/>
    <x v="2"/>
    <s v="SOC 11.7.46 (Air Britain Serials)"/>
    <x v="4"/>
    <x v="3"/>
    <x v="1"/>
    <x v="1"/>
    <x v="2"/>
    <x v="1"/>
    <m/>
    <n v="7"/>
    <x v="59"/>
    <x v="1"/>
    <n v="1"/>
    <x v="2"/>
    <x v="91"/>
    <x v="0"/>
  </r>
  <r>
    <n v="6918"/>
    <s v="MM296"/>
    <x v="18"/>
    <n v="684"/>
    <x v="3"/>
    <x v="0"/>
    <n v="11"/>
    <s v="July"/>
    <x v="9"/>
    <s v="11 July 1946"/>
    <x v="2"/>
    <s v="SOC 11.7.46 (Air Britain Serials)"/>
    <x v="4"/>
    <x v="3"/>
    <x v="1"/>
    <x v="1"/>
    <x v="2"/>
    <x v="1"/>
    <m/>
    <n v="7"/>
    <x v="59"/>
    <x v="1"/>
    <n v="1"/>
    <x v="0"/>
    <x v="50"/>
    <x v="0"/>
  </r>
  <r>
    <n v="7548"/>
    <s v="MM334"/>
    <x v="18"/>
    <n v="684"/>
    <x v="3"/>
    <x v="0"/>
    <n v="11"/>
    <s v="July"/>
    <x v="9"/>
    <s v="11 July 1946"/>
    <x v="2"/>
    <s v="SOC 11.7.46 (Air Britain Serials)"/>
    <x v="4"/>
    <x v="3"/>
    <x v="1"/>
    <x v="1"/>
    <x v="2"/>
    <x v="1"/>
    <m/>
    <n v="7"/>
    <x v="59"/>
    <x v="1"/>
    <n v="1"/>
    <x v="0"/>
    <x v="50"/>
    <x v="0"/>
  </r>
  <r>
    <n v="3948"/>
    <s v="MM353"/>
    <x v="18"/>
    <n v="4"/>
    <x v="12"/>
    <x v="16"/>
    <n v="11"/>
    <s v="July"/>
    <x v="9"/>
    <s v="11 July 1946"/>
    <x v="2"/>
    <s v="Used by No. 400 Squadron, RCAF, December 1943 to c. May 1944. (http://www.ody.ca/~bwalker/RAF_owned_AA100.html) To Armee de l'Air 11.7.46 (Air Britain Serials)"/>
    <x v="5"/>
    <x v="3"/>
    <x v="1"/>
    <x v="1"/>
    <x v="2"/>
    <x v="1"/>
    <m/>
    <n v="7"/>
    <x v="59"/>
    <x v="1"/>
    <n v="1"/>
    <x v="0"/>
    <x v="82"/>
    <x v="0"/>
  </r>
  <r>
    <n v="1968"/>
    <s v="NS527"/>
    <x v="18"/>
    <n v="684"/>
    <x v="3"/>
    <x v="0"/>
    <n v="11"/>
    <s v="July"/>
    <x v="9"/>
    <s v="11 July 1946"/>
    <x v="2"/>
    <s v="SOC 11.7.46 (Air Britain Serials)"/>
    <x v="4"/>
    <x v="3"/>
    <x v="1"/>
    <x v="1"/>
    <x v="2"/>
    <x v="1"/>
    <m/>
    <n v="7"/>
    <x v="59"/>
    <x v="1"/>
    <n v="1"/>
    <x v="0"/>
    <x v="50"/>
    <x v="0"/>
  </r>
  <r>
    <n v="3942"/>
    <s v="NS628"/>
    <x v="18"/>
    <s v="FE,/684"/>
    <x v="3"/>
    <x v="0"/>
    <n v="11"/>
    <s v="July"/>
    <x v="9"/>
    <s v="11 July 1946"/>
    <x v="2"/>
    <s v="SOC 11.7.46 (Air Britain Serials)"/>
    <x v="4"/>
    <x v="3"/>
    <x v="1"/>
    <x v="1"/>
    <x v="2"/>
    <x v="1"/>
    <m/>
    <n v="7"/>
    <x v="59"/>
    <x v="1"/>
    <n v="1"/>
    <x v="0"/>
    <x v="50"/>
    <x v="0"/>
  </r>
  <r>
    <n v="2004"/>
    <s v="NS629"/>
    <x v="18"/>
    <n v="684"/>
    <x v="3"/>
    <x v="0"/>
    <n v="11"/>
    <s v="July"/>
    <x v="9"/>
    <s v="11 July 1946"/>
    <x v="2"/>
    <s v="SOC 11.7.46 (Air Britain Serials)"/>
    <x v="4"/>
    <x v="3"/>
    <x v="1"/>
    <x v="1"/>
    <x v="2"/>
    <x v="1"/>
    <m/>
    <n v="7"/>
    <x v="59"/>
    <x v="1"/>
    <n v="1"/>
    <x v="0"/>
    <x v="50"/>
    <x v="0"/>
  </r>
  <r>
    <n v="2109"/>
    <s v="NS655"/>
    <x v="18"/>
    <n v="684"/>
    <x v="3"/>
    <x v="0"/>
    <n v="11"/>
    <s v="July"/>
    <x v="9"/>
    <s v="11 July 1946"/>
    <x v="2"/>
    <s v="SOC 11.7.46 (Air Britain Serials)"/>
    <x v="4"/>
    <x v="3"/>
    <x v="1"/>
    <x v="1"/>
    <x v="2"/>
    <x v="1"/>
    <m/>
    <n v="7"/>
    <x v="59"/>
    <x v="1"/>
    <n v="1"/>
    <x v="0"/>
    <x v="50"/>
    <x v="0"/>
  </r>
  <r>
    <n v="2173"/>
    <s v="NS688"/>
    <x v="18"/>
    <n v="684"/>
    <x v="3"/>
    <x v="0"/>
    <n v="11"/>
    <s v="July"/>
    <x v="9"/>
    <s v="11 July 1946"/>
    <x v="2"/>
    <s v="ROYAL AIR FORCE OPERATIONS IN THE FAR EAST, 1941-1945. De Havilland Mosquito PR Mark XVI, NS688 'SNAKE', on the ground at Karachi, India, following a record-breaking flight from the United Kingdom. The pilot, Flight Lieutenant J Linton, and his navigator, Warrant Officer E J Goudie, covered the distance in an overall time of 16 hours 46 minutes, (with stops at El Adem, Libya, and Shaibah), to beat the existing record by 5 hours and 27 minutes. The flight was undertaken to test the practicability of RAF Transport Command using the Mosquito for a fast freight service between Britain and India. NS688 subsequently served as a photo-reconnaissance aircraft with No. 684 Squadron RAF in Burma. (IWM Photo IND 4040) SOC 11.7.46 (Air Britain Serials)"/>
    <x v="4"/>
    <x v="3"/>
    <x v="1"/>
    <x v="1"/>
    <x v="2"/>
    <x v="1"/>
    <m/>
    <n v="7"/>
    <x v="59"/>
    <x v="1"/>
    <n v="1"/>
    <x v="0"/>
    <x v="50"/>
    <x v="0"/>
  </r>
  <r>
    <n v="6320"/>
    <s v="RF763"/>
    <x v="12"/>
    <n v="47"/>
    <x v="3"/>
    <x v="16"/>
    <n v="11"/>
    <s v="July"/>
    <x v="9"/>
    <s v="11 July 1946"/>
    <x v="2"/>
    <s v="SOC 11.7.46 (Air Britain Serials)"/>
    <x v="4"/>
    <x v="3"/>
    <x v="1"/>
    <x v="1"/>
    <x v="2"/>
    <x v="1"/>
    <m/>
    <n v="7"/>
    <x v="59"/>
    <x v="1"/>
    <n v="1"/>
    <x v="0"/>
    <x v="122"/>
    <x v="3"/>
  </r>
  <r>
    <n v="4338"/>
    <s v="RF956"/>
    <x v="12"/>
    <s v="FE"/>
    <x v="3"/>
    <x v="16"/>
    <n v="11"/>
    <s v="July"/>
    <x v="9"/>
    <s v="11 July 1946"/>
    <x v="2"/>
    <s v="SOC 11.7.46 (Air Britain Serials)"/>
    <x v="4"/>
    <x v="3"/>
    <x v="1"/>
    <x v="1"/>
    <x v="2"/>
    <x v="1"/>
    <m/>
    <n v="7"/>
    <x v="59"/>
    <x v="1"/>
    <n v="1"/>
    <x v="2"/>
    <x v="91"/>
    <x v="3"/>
  </r>
  <r>
    <n v="1505"/>
    <s v="RF982"/>
    <x v="18"/>
    <s v="ATTDU"/>
    <x v="12"/>
    <x v="19"/>
    <n v="11"/>
    <s v="July"/>
    <x v="9"/>
    <s v="11 July 1946"/>
    <x v="2"/>
    <s v="To Armee de l'Air 11.7.46 (Air Britain Serials)"/>
    <x v="5"/>
    <x v="3"/>
    <x v="1"/>
    <x v="1"/>
    <x v="2"/>
    <x v="1"/>
    <m/>
    <n v="7"/>
    <x v="59"/>
    <x v="1"/>
    <n v="1"/>
    <x v="1"/>
    <x v="243"/>
    <x v="0"/>
  </r>
  <r>
    <n v="4339"/>
    <s v="RG118"/>
    <x v="18"/>
    <s v="FE"/>
    <x v="3"/>
    <x v="0"/>
    <n v="11"/>
    <s v="July"/>
    <x v="9"/>
    <s v="11 July 1946"/>
    <x v="2"/>
    <s v="SOC 11.7.46 (Air Britain Serials)"/>
    <x v="4"/>
    <x v="3"/>
    <x v="1"/>
    <x v="1"/>
    <x v="2"/>
    <x v="1"/>
    <m/>
    <n v="7"/>
    <x v="59"/>
    <x v="1"/>
    <n v="1"/>
    <x v="2"/>
    <x v="91"/>
    <x v="0"/>
  </r>
  <r>
    <n v="4343"/>
    <s v="RG136"/>
    <x v="18"/>
    <s v="FE"/>
    <x v="3"/>
    <x v="0"/>
    <n v="11"/>
    <s v="July"/>
    <x v="9"/>
    <s v="11 July 1946"/>
    <x v="2"/>
    <s v="SOC 11.7.46 (Air Britain Serials)"/>
    <x v="4"/>
    <x v="3"/>
    <x v="1"/>
    <x v="1"/>
    <x v="2"/>
    <x v="1"/>
    <m/>
    <n v="7"/>
    <x v="59"/>
    <x v="1"/>
    <n v="1"/>
    <x v="2"/>
    <x v="91"/>
    <x v="0"/>
  </r>
  <r>
    <n v="4349"/>
    <s v="TA176"/>
    <x v="22"/>
    <s v="FE"/>
    <x v="3"/>
    <x v="2"/>
    <n v="11"/>
    <s v="July"/>
    <x v="9"/>
    <s v="11 July 1946"/>
    <x v="2"/>
    <s v="SOC 11.7.46 (Air Britain Serials)"/>
    <x v="4"/>
    <x v="3"/>
    <x v="1"/>
    <x v="1"/>
    <x v="2"/>
    <x v="1"/>
    <m/>
    <n v="7"/>
    <x v="59"/>
    <x v="1"/>
    <n v="1"/>
    <x v="2"/>
    <x v="91"/>
    <x v="0"/>
  </r>
  <r>
    <n v="4355"/>
    <s v="TA215"/>
    <x v="22"/>
    <s v="FE"/>
    <x v="3"/>
    <x v="2"/>
    <n v="11"/>
    <s v="July"/>
    <x v="9"/>
    <s v="11 July 1946"/>
    <x v="2"/>
    <s v="SOC 11.7.46 (Air Britain Serials)"/>
    <x v="4"/>
    <x v="3"/>
    <x v="1"/>
    <x v="1"/>
    <x v="2"/>
    <x v="1"/>
    <m/>
    <n v="7"/>
    <x v="59"/>
    <x v="1"/>
    <n v="1"/>
    <x v="2"/>
    <x v="91"/>
    <x v="0"/>
  </r>
  <r>
    <n v="1326"/>
    <s v="TE598"/>
    <x v="12"/>
    <s v="FE/211"/>
    <x v="3"/>
    <x v="16"/>
    <n v="11"/>
    <s v="July"/>
    <x v="9"/>
    <s v="11 July 1946"/>
    <x v="2"/>
    <s v="V of 211 Squadron (http://users.cyberone.com.au/clardo/de_havilland_mosquito.html) SOC 11.7.46 (Air Britain Serials)"/>
    <x v="4"/>
    <x v="3"/>
    <x v="1"/>
    <x v="1"/>
    <x v="2"/>
    <x v="1"/>
    <m/>
    <n v="7"/>
    <x v="59"/>
    <x v="1"/>
    <n v="0"/>
    <x v="0"/>
    <x v="176"/>
    <x v="3"/>
  </r>
  <r>
    <n v="4251"/>
    <s v="MT490"/>
    <x v="25"/>
    <s v="25/29"/>
    <x v="0"/>
    <x v="2"/>
    <n v="12"/>
    <s v="July"/>
    <x v="9"/>
    <s v="12 July 1946"/>
    <x v="0"/>
    <s v="Sank back on take-off and damaged aircraft u/c collapsed on landing West Malling 12.7.46 to 6117M 10.9.46 (Air Britain Serials) 12.01.46 29 Sqn. MT490 Undercarriage collapsed on landing at West Mailing aerodrome. (Mosquito Crash Log)"/>
    <x v="2"/>
    <x v="2"/>
    <x v="18"/>
    <x v="1"/>
    <x v="2"/>
    <x v="1"/>
    <m/>
    <n v="7"/>
    <x v="59"/>
    <x v="1"/>
    <n v="1"/>
    <x v="0"/>
    <x v="31"/>
    <x v="2"/>
  </r>
  <r>
    <n v="3071"/>
    <s v="TA306"/>
    <x v="22"/>
    <s v="1653CU"/>
    <x v="0"/>
    <x v="7"/>
    <n v="12"/>
    <s v="July"/>
    <x v="9"/>
    <s v="12 July 1946"/>
    <x v="0"/>
    <s v="Overshot landing and u/c collapsed North Luffenham 12.7.46 (Air Britain Serials) 12.07.46 1653HCU. TA306 Aircraft was landing at North Luffenham aerodrome, with port engine feathered when undercarriage collapsed. Crew unhurt. (Mosquito Crash Log)"/>
    <x v="2"/>
    <x v="2"/>
    <x v="6"/>
    <x v="1"/>
    <x v="2"/>
    <x v="1"/>
    <m/>
    <n v="7"/>
    <x v="59"/>
    <x v="1"/>
    <n v="1"/>
    <x v="1"/>
    <x v="248"/>
    <x v="0"/>
  </r>
  <r>
    <n v="7227"/>
    <s v="NS574"/>
    <x v="18"/>
    <s v="USAAF/140"/>
    <x v="12"/>
    <x v="19"/>
    <n v="12"/>
    <s v="July"/>
    <x v="9"/>
    <s v="12 July 1946"/>
    <x v="2"/>
    <s v="To Armee de l'Air 12.7.46 (Air Britain Serials)"/>
    <x v="5"/>
    <x v="3"/>
    <x v="1"/>
    <x v="1"/>
    <x v="2"/>
    <x v="1"/>
    <m/>
    <n v="7"/>
    <x v="59"/>
    <x v="1"/>
    <n v="1"/>
    <x v="0"/>
    <x v="56"/>
    <x v="0"/>
  </r>
  <r>
    <n v="7688"/>
    <s v="RF842"/>
    <x v="12"/>
    <s v="404/489"/>
    <x v="12"/>
    <x v="19"/>
    <n v="12"/>
    <s v="July"/>
    <x v="9"/>
    <s v="12 July 1946"/>
    <x v="2"/>
    <s v="To Armee de l'Air 12.7.46 (Air Britain Serials)"/>
    <x v="5"/>
    <x v="3"/>
    <x v="1"/>
    <x v="1"/>
    <x v="2"/>
    <x v="1"/>
    <m/>
    <n v="7"/>
    <x v="59"/>
    <x v="1"/>
    <n v="1"/>
    <x v="0"/>
    <x v="236"/>
    <x v="3"/>
  </r>
  <r>
    <n v="6296"/>
    <s v="RF984"/>
    <x v="18"/>
    <n v="140"/>
    <x v="12"/>
    <x v="19"/>
    <n v="12"/>
    <s v="July"/>
    <x v="9"/>
    <s v="12 July 1946"/>
    <x v="2"/>
    <s v="To Armee de l'Air 12.7.46 (Air Britain Serials)"/>
    <x v="5"/>
    <x v="3"/>
    <x v="1"/>
    <x v="1"/>
    <x v="2"/>
    <x v="1"/>
    <m/>
    <n v="7"/>
    <x v="59"/>
    <x v="1"/>
    <n v="1"/>
    <x v="0"/>
    <x v="56"/>
    <x v="0"/>
  </r>
  <r>
    <n v="2447"/>
    <s v="RS515"/>
    <x v="12"/>
    <s v="23/1692BSTU"/>
    <x v="13"/>
    <x v="19"/>
    <n v="12"/>
    <s v="July"/>
    <x v="9"/>
    <s v="12 July 1946"/>
    <x v="2"/>
    <s v="Assigned to GC I/3 Corse. Deployed in Indochina from January 1947 to June 1947. To Armee de l'Air 12.7.46 (Air Britain Serials)"/>
    <x v="5"/>
    <x v="3"/>
    <x v="1"/>
    <x v="1"/>
    <x v="2"/>
    <x v="1"/>
    <m/>
    <n v="7"/>
    <x v="59"/>
    <x v="1"/>
    <n v="1"/>
    <x v="1"/>
    <x v="249"/>
    <x v="0"/>
  </r>
  <r>
    <n v="6438"/>
    <s v="TE802"/>
    <x v="12"/>
    <m/>
    <x v="12"/>
    <x v="19"/>
    <n v="12"/>
    <s v="July"/>
    <x v="9"/>
    <s v="12 July 1946"/>
    <x v="2"/>
    <s v="To Armee de l'Air 12.7.46 (Air Britain Serials)"/>
    <x v="5"/>
    <x v="3"/>
    <x v="1"/>
    <x v="1"/>
    <x v="2"/>
    <x v="1"/>
    <m/>
    <n v="7"/>
    <x v="59"/>
    <x v="1"/>
    <n v="0"/>
    <x v="2"/>
    <x v="17"/>
    <x v="3"/>
  </r>
  <r>
    <n v="4911"/>
    <s v="RG244"/>
    <x v="35"/>
    <s v="308MU"/>
    <x v="10"/>
    <x v="6"/>
    <n v="15"/>
    <s v="July"/>
    <x v="9"/>
    <s v="15 July 1946"/>
    <x v="0"/>
    <s v="Engine cut on take-off crash-landed in river Allahabad 15.7.46 (Air Britain Serials)"/>
    <x v="2"/>
    <x v="2"/>
    <x v="2"/>
    <x v="1"/>
    <x v="2"/>
    <x v="1"/>
    <m/>
    <n v="7"/>
    <x v="59"/>
    <x v="1"/>
    <n v="0"/>
    <x v="1"/>
    <x v="99"/>
    <x v="0"/>
  </r>
  <r>
    <n v="183"/>
    <s v="MM313"/>
    <x v="18"/>
    <s v="4/SF Upwood/TFU"/>
    <x v="10"/>
    <x v="19"/>
    <n v="15"/>
    <s v="July"/>
    <x v="9"/>
    <s v="15 July 1946"/>
    <x v="2"/>
    <s v="SOC 15.7.46 (Air Britain Serials)"/>
    <x v="4"/>
    <x v="3"/>
    <x v="1"/>
    <x v="1"/>
    <x v="2"/>
    <x v="1"/>
    <m/>
    <n v="7"/>
    <x v="59"/>
    <x v="1"/>
    <n v="1"/>
    <x v="1"/>
    <x v="49"/>
    <x v="0"/>
  </r>
  <r>
    <n v="2919"/>
    <s v="NS783"/>
    <x v="18"/>
    <s v="USAAF"/>
    <x v="12"/>
    <x v="19"/>
    <n v="16"/>
    <s v="July"/>
    <x v="9"/>
    <s v="16 July 1946"/>
    <x v="2"/>
    <s v="To Armee de l'Air 16.7.46 (Air Britain Serials)"/>
    <x v="5"/>
    <x v="3"/>
    <x v="1"/>
    <x v="1"/>
    <x v="2"/>
    <x v="1"/>
    <m/>
    <n v="7"/>
    <x v="59"/>
    <x v="1"/>
    <n v="1"/>
    <x v="2"/>
    <x v="33"/>
    <x v="0"/>
  </r>
  <r>
    <n v="2986"/>
    <s v="RF983"/>
    <x v="18"/>
    <s v="USAAF"/>
    <x v="12"/>
    <x v="19"/>
    <n v="16"/>
    <s v="July"/>
    <x v="9"/>
    <s v="16 July 1946"/>
    <x v="2"/>
    <s v="To Armee de l'Air 16.7.46 (Air Britain Serials)"/>
    <x v="5"/>
    <x v="3"/>
    <x v="1"/>
    <x v="1"/>
    <x v="2"/>
    <x v="1"/>
    <m/>
    <n v="7"/>
    <x v="59"/>
    <x v="1"/>
    <n v="1"/>
    <x v="2"/>
    <x v="33"/>
    <x v="0"/>
  </r>
  <r>
    <n v="3012"/>
    <s v="MM275"/>
    <x v="18"/>
    <s v="140/400/140"/>
    <x v="0"/>
    <x v="0"/>
    <n v="17"/>
    <s v="July"/>
    <x v="9"/>
    <s v="17 July 1946"/>
    <x v="2"/>
    <s v="Used by No. 400 Squadron, RCAF, December 1943 to c. May 1944. (http://www.ody.ca/~bwalker/RAF_owned_AA100.html) SOC 17.7.46 (Air Britain Serials)"/>
    <x v="4"/>
    <x v="3"/>
    <x v="1"/>
    <x v="1"/>
    <x v="2"/>
    <x v="1"/>
    <m/>
    <n v="7"/>
    <x v="59"/>
    <x v="1"/>
    <n v="1"/>
    <x v="0"/>
    <x v="56"/>
    <x v="0"/>
  </r>
  <r>
    <n v="2987"/>
    <s v="NS591"/>
    <x v="18"/>
    <s v="USAAF"/>
    <x v="12"/>
    <x v="19"/>
    <n v="17"/>
    <s v="July"/>
    <x v="9"/>
    <s v="17 July 1946"/>
    <x v="2"/>
    <s v="Was S on 25th BG, USAAF. To Armee de l'Air 17.7.46 (Air Britain Serials)"/>
    <x v="5"/>
    <x v="3"/>
    <x v="1"/>
    <x v="1"/>
    <x v="2"/>
    <x v="1"/>
    <m/>
    <n v="7"/>
    <x v="59"/>
    <x v="1"/>
    <n v="1"/>
    <x v="2"/>
    <x v="33"/>
    <x v="0"/>
  </r>
  <r>
    <n v="6057"/>
    <s v="NS801"/>
    <x v="18"/>
    <n v="140"/>
    <x v="12"/>
    <x v="19"/>
    <n v="18"/>
    <s v="July"/>
    <x v="9"/>
    <s v="18 July 1946"/>
    <x v="2"/>
    <s v="To Armee de l'Air 18.7.46 (Air Britain Serials)"/>
    <x v="5"/>
    <x v="3"/>
    <x v="1"/>
    <x v="1"/>
    <x v="2"/>
    <x v="1"/>
    <m/>
    <n v="7"/>
    <x v="59"/>
    <x v="1"/>
    <n v="1"/>
    <x v="0"/>
    <x v="56"/>
    <x v="0"/>
  </r>
  <r>
    <n v="2457"/>
    <s v="TE643"/>
    <x v="12"/>
    <s v="16FU"/>
    <x v="12"/>
    <x v="19"/>
    <n v="19"/>
    <s v="July"/>
    <x v="9"/>
    <s v="19 July 1946"/>
    <x v="2"/>
    <s v="To Armee de l'Air 19.7.46 (Air Britain Serials)"/>
    <x v="5"/>
    <x v="3"/>
    <x v="1"/>
    <x v="1"/>
    <x v="2"/>
    <x v="1"/>
    <m/>
    <n v="7"/>
    <x v="59"/>
    <x v="1"/>
    <n v="0"/>
    <x v="1"/>
    <x v="250"/>
    <x v="3"/>
  </r>
  <r>
    <n v="7344"/>
    <s v="PF540"/>
    <x v="20"/>
    <s v="105/163/16OTU"/>
    <x v="0"/>
    <x v="7"/>
    <n v="22"/>
    <s v="July"/>
    <x v="9"/>
    <s v="22 July 1946"/>
    <x v="0"/>
    <s v="Swung on take-off and u/c raised to stop Cottesmore 22.7.46 (Air Britain Serials)"/>
    <x v="2"/>
    <x v="2"/>
    <x v="33"/>
    <x v="1"/>
    <x v="2"/>
    <x v="1"/>
    <m/>
    <n v="7"/>
    <x v="59"/>
    <x v="1"/>
    <n v="0"/>
    <x v="1"/>
    <x v="140"/>
    <x v="6"/>
  </r>
  <r>
    <n v="2410"/>
    <s v="PZ381"/>
    <x v="12"/>
    <n v="605"/>
    <x v="12"/>
    <x v="19"/>
    <n v="22"/>
    <s v="July"/>
    <x v="9"/>
    <s v="22 July 1946"/>
    <x v="2"/>
    <s v="Was UP-K on 605 Squadron (Ian Piper: http://www.605squadron.co.uk/Squadron_aircraft.htm) To Armee de l'Air 22.7.46 (Air Britain Serials)"/>
    <x v="5"/>
    <x v="3"/>
    <x v="1"/>
    <x v="1"/>
    <x v="2"/>
    <x v="1"/>
    <m/>
    <n v="7"/>
    <x v="59"/>
    <x v="1"/>
    <n v="1"/>
    <x v="0"/>
    <x v="22"/>
    <x v="0"/>
  </r>
  <r>
    <n v="5493"/>
    <s v="TE725"/>
    <x v="12"/>
    <s v="RN"/>
    <x v="10"/>
    <x v="19"/>
    <n v="23"/>
    <s v="July"/>
    <x v="9"/>
    <s v="23 July 1946"/>
    <x v="0"/>
    <s v="23-07-46 TE725 Mosquito FBVI ,771Sq ,cr between Alum Bay &amp; Needles .2 killed (http://daveg4otu.tripod.com/iowweb/iowc.html) Crashed in sea fog Isle of Wight 23.7.46 (Air Britain Serials)"/>
    <x v="2"/>
    <x v="2"/>
    <x v="59"/>
    <x v="1"/>
    <x v="2"/>
    <x v="1"/>
    <m/>
    <n v="7"/>
    <x v="59"/>
    <x v="1"/>
    <n v="0"/>
    <x v="2"/>
    <x v="64"/>
    <x v="3"/>
  </r>
  <r>
    <n v="4995"/>
    <s v="DZ404"/>
    <x v="36"/>
    <s v="540/8OTU"/>
    <x v="10"/>
    <x v="7"/>
    <n v="23"/>
    <s v="July"/>
    <x v="9"/>
    <s v="23 July 1946"/>
    <x v="2"/>
    <s v="SOC 23.7.46 (Air Britain Serials)"/>
    <x v="4"/>
    <x v="3"/>
    <x v="1"/>
    <x v="1"/>
    <x v="2"/>
    <x v="1"/>
    <m/>
    <n v="7"/>
    <x v="59"/>
    <x v="1"/>
    <n v="1"/>
    <x v="1"/>
    <x v="37"/>
    <x v="0"/>
  </r>
  <r>
    <n v="756"/>
    <s v="LR566"/>
    <x v="10"/>
    <s v="312OTU/235/8OTU/132OTU"/>
    <x v="0"/>
    <x v="7"/>
    <n v="23"/>
    <s v="July"/>
    <x v="9"/>
    <s v="23 July 1946"/>
    <x v="2"/>
    <s v="SOC 23.7.46 (Air Britain Serials)"/>
    <x v="4"/>
    <x v="3"/>
    <x v="1"/>
    <x v="1"/>
    <x v="2"/>
    <x v="1"/>
    <m/>
    <n v="7"/>
    <x v="59"/>
    <x v="1"/>
    <n v="1"/>
    <x v="1"/>
    <x v="121"/>
    <x v="2"/>
  </r>
  <r>
    <n v="1574"/>
    <s v="PZ470"/>
    <x v="16"/>
    <s v="Cv XVIII"/>
    <x v="10"/>
    <x v="19"/>
    <n v="23"/>
    <s v="July"/>
    <x v="9"/>
    <s v="23 July 1946"/>
    <x v="2"/>
    <s v="FBXVIII SOC 23.7.46 (Air Britain Serials) Was on 27 MU."/>
    <x v="4"/>
    <x v="3"/>
    <x v="1"/>
    <x v="1"/>
    <x v="2"/>
    <x v="1"/>
    <m/>
    <n v="7"/>
    <x v="59"/>
    <x v="1"/>
    <n v="1"/>
    <x v="1"/>
    <x v="251"/>
    <x v="0"/>
  </r>
  <r>
    <n v="1049"/>
    <s v="RG115"/>
    <x v="18"/>
    <s v="544/8OTU"/>
    <x v="10"/>
    <x v="7"/>
    <n v="24"/>
    <s v="July"/>
    <x v="9"/>
    <s v="24 July 1946"/>
    <x v="0"/>
    <s v="Bounced on landing swung and u/c collapsed Chalgrove 24.7.46 (Air Britain Serials) 24.07.45 8 OTU. RG115 Burst a tyre on landing at Chalgrove aerodrome and crashed. Another entry in the same source gives date as 1946.(Mosquito Crash Log)"/>
    <x v="2"/>
    <x v="2"/>
    <x v="85"/>
    <x v="1"/>
    <x v="2"/>
    <x v="1"/>
    <m/>
    <n v="7"/>
    <x v="59"/>
    <x v="1"/>
    <n v="1"/>
    <x v="1"/>
    <x v="37"/>
    <x v="0"/>
  </r>
  <r>
    <n v="3341"/>
    <s v="TA495"/>
    <x v="12"/>
    <n v="107"/>
    <x v="0"/>
    <x v="16"/>
    <n v="24"/>
    <s v="July"/>
    <x v="9"/>
    <s v="24 July 1946"/>
    <x v="0"/>
    <s v="24-7-1946_x000a_107 Sqn._x000a_Mosquito FB.VI TA495_x000a__x000a_Crashed in forced landing, Sylt. Destroyed by fire._x000a__x000a_43177 W/C William Christopher MAHER DFC,AFM RAF + (CWGC 6.C.5)_x000a_170256 F/Lt (Nav.) Edwin Robert BOWDEN DFC RAFVR + (CWGC 6.C.4)_x000a__x000a_Both buried Kiel War Cemetery._x000a__x000a_Colin Cummings 'Final Landings' confirms Col's findings, adding that_x000a__x000a_&quot;The aircraft was engaged on air to air gunnery firing. At a height of 400 feet both engines failed and the pilot attempted a forced landing. However, the aircraft struck a fence and was destroyed in the subsequent crash.&quot;_x000a__x000a_(http://www.rafcommands.com/forum/showthread.php?t=5845) Crashed in forced landing Sylt 24.7.46 dbf (Air Britain Serials)"/>
    <x v="2"/>
    <x v="2"/>
    <x v="2"/>
    <x v="1"/>
    <x v="2"/>
    <x v="1"/>
    <m/>
    <n v="7"/>
    <x v="59"/>
    <x v="1"/>
    <n v="0"/>
    <x v="0"/>
    <x v="57"/>
    <x v="0"/>
  </r>
  <r>
    <n v="1872"/>
    <s v="HK134"/>
    <x v="2"/>
    <s v="256/488/54OTU"/>
    <x v="10"/>
    <x v="7"/>
    <n v="25"/>
    <s v="July"/>
    <x v="9"/>
    <s v="25 July 1946"/>
    <x v="2"/>
    <s v="SOC 25.7.46 (Air Britain Serials)"/>
    <x v="4"/>
    <x v="3"/>
    <x v="1"/>
    <x v="1"/>
    <x v="2"/>
    <x v="1"/>
    <m/>
    <n v="7"/>
    <x v="59"/>
    <x v="1"/>
    <n v="1"/>
    <x v="1"/>
    <x v="115"/>
    <x v="2"/>
  </r>
  <r>
    <n v="2052"/>
    <s v="HK246"/>
    <x v="2"/>
    <s v="456/51OTU"/>
    <x v="10"/>
    <x v="7"/>
    <n v="25"/>
    <s v="July"/>
    <x v="9"/>
    <s v="25 July 1946"/>
    <x v="2"/>
    <s v="SOC 25.7.46 (Air Britain Serials)"/>
    <x v="4"/>
    <x v="3"/>
    <x v="1"/>
    <x v="1"/>
    <x v="2"/>
    <x v="1"/>
    <m/>
    <n v="7"/>
    <x v="59"/>
    <x v="1"/>
    <n v="1"/>
    <x v="1"/>
    <x v="110"/>
    <x v="2"/>
  </r>
  <r>
    <n v="443"/>
    <s v="HK251"/>
    <x v="2"/>
    <s v="85/68/51OTU"/>
    <x v="10"/>
    <x v="7"/>
    <n v="25"/>
    <s v="July"/>
    <x v="9"/>
    <s v="25 July 1946"/>
    <x v="2"/>
    <s v="SOC 25.7.46 (Air Britain Serials)"/>
    <x v="4"/>
    <x v="3"/>
    <x v="1"/>
    <x v="1"/>
    <x v="2"/>
    <x v="1"/>
    <m/>
    <n v="7"/>
    <x v="59"/>
    <x v="1"/>
    <n v="1"/>
    <x v="1"/>
    <x v="110"/>
    <x v="2"/>
  </r>
  <r>
    <n v="432"/>
    <s v="HP912"/>
    <x v="12"/>
    <s v="8OTU"/>
    <x v="10"/>
    <x v="7"/>
    <n v="25"/>
    <s v="July"/>
    <x v="9"/>
    <s v="25 July 1946"/>
    <x v="2"/>
    <s v="SOC 25.7.46 (Air Britain Serials)"/>
    <x v="4"/>
    <x v="3"/>
    <x v="1"/>
    <x v="1"/>
    <x v="2"/>
    <x v="1"/>
    <m/>
    <n v="7"/>
    <x v="59"/>
    <x v="1"/>
    <n v="1"/>
    <x v="1"/>
    <x v="37"/>
    <x v="3"/>
  </r>
  <r>
    <n v="567"/>
    <s v="ML899"/>
    <x v="11"/>
    <s v="TFU/AAEE/ATDU"/>
    <x v="10"/>
    <x v="19"/>
    <n v="25"/>
    <s v="July"/>
    <x v="9"/>
    <s v="25 July 1946"/>
    <x v="2"/>
    <s v="SOC 25.7.46 (Air Britain Serials)"/>
    <x v="4"/>
    <x v="3"/>
    <x v="1"/>
    <x v="1"/>
    <x v="2"/>
    <x v="1"/>
    <m/>
    <n v="7"/>
    <x v="59"/>
    <x v="1"/>
    <n v="1"/>
    <x v="1"/>
    <x v="252"/>
    <x v="0"/>
  </r>
  <r>
    <n v="3013"/>
    <s v="MM344"/>
    <x v="18"/>
    <s v="USAAF"/>
    <x v="10"/>
    <x v="19"/>
    <n v="25"/>
    <s v="July"/>
    <x v="9"/>
    <s v="25 July 1946"/>
    <x v="2"/>
    <s v="44-03-22 HAND, GEORGE C MOSQUITO MM-344 CHEDDINGTON, UK 50FS (Thomas Ensminger) SOC 25.7.46 (Air Britain Serials)"/>
    <x v="4"/>
    <x v="3"/>
    <x v="1"/>
    <x v="1"/>
    <x v="2"/>
    <x v="1"/>
    <m/>
    <n v="7"/>
    <x v="59"/>
    <x v="1"/>
    <n v="1"/>
    <x v="2"/>
    <x v="33"/>
    <x v="0"/>
  </r>
  <r>
    <n v="3034"/>
    <s v="MM345"/>
    <x v="18"/>
    <s v="USAAF"/>
    <x v="10"/>
    <x v="19"/>
    <n v="25"/>
    <s v="July"/>
    <x v="9"/>
    <s v="25 July 1946"/>
    <x v="2"/>
    <s v="441008 MOSQUITO MM-345 WATTON, UK 25 (Thomas Ensminger) 441207 MOSQUITO MM-345 WATTON, UK 25 (Thomas Ensminger) 450220 DAVIS, WARREN C MOSQUITO MM-345 WATTON, UK 25 (Thomas Ensminger) SOC 25.7.46 (Air Britain Serials)"/>
    <x v="4"/>
    <x v="3"/>
    <x v="1"/>
    <x v="1"/>
    <x v="2"/>
    <x v="1"/>
    <m/>
    <n v="7"/>
    <x v="59"/>
    <x v="1"/>
    <n v="1"/>
    <x v="2"/>
    <x v="33"/>
    <x v="0"/>
  </r>
  <r>
    <n v="2205"/>
    <s v="MM367"/>
    <x v="18"/>
    <n v="684"/>
    <x v="3"/>
    <x v="0"/>
    <n v="25"/>
    <s v="July"/>
    <x v="9"/>
    <s v="25 July 1946"/>
    <x v="2"/>
    <s v="ROYAL AIR FORCE OPERATIONS IN THE FAR EAST, 1941-1945. Fitters of No. 684 Squadron RAF prepare to install a new Rolls Royce Merlin 76-series engine in De Havilland Mosquito PR Mark XVI, NS645 'P', at Alipore, India. NS645 is finished in overall 'PR blue' paint scheme, while in the background another aircraft of the Squadron, MM367 'M', has a silver dope finish with local theatre recognition markings. Second World War 4700-18 (Imperial War Museum Photo CI 1084) SOC 25.7.46 (Air Britain Serials) To USAAF in UK (Brian Fillery)"/>
    <x v="4"/>
    <x v="3"/>
    <x v="1"/>
    <x v="1"/>
    <x v="2"/>
    <x v="1"/>
    <m/>
    <n v="7"/>
    <x v="59"/>
    <x v="1"/>
    <n v="1"/>
    <x v="0"/>
    <x v="50"/>
    <x v="0"/>
  </r>
  <r>
    <n v="4328"/>
    <s v="NS552"/>
    <x v="18"/>
    <s v="USAAF"/>
    <x v="10"/>
    <x v="19"/>
    <n v="25"/>
    <s v="July"/>
    <x v="9"/>
    <s v="25 July 1946"/>
    <x v="2"/>
    <s v="440921 DUSTMAN, PETER D MOSQUITO NS-552 WATTON, UK 25 (Thomas Ensminger) 450323 MOSQUITO NS-552 WATTON, UK 25 (Thomas Ensminger) SOC 25.7.46 (Air Britain Serials) 450323 Mosquito XVI NS552 654BS 25BG 376 8th AF, Take Off Accident Category 3 damage, Hunt, Morton M ENG Watton/Sta 376 (http://www.aviationarchaeology.com/src/AARmonthly/Mar1945O.htm)"/>
    <x v="4"/>
    <x v="3"/>
    <x v="1"/>
    <x v="1"/>
    <x v="2"/>
    <x v="1"/>
    <m/>
    <n v="7"/>
    <x v="59"/>
    <x v="1"/>
    <n v="1"/>
    <x v="2"/>
    <x v="33"/>
    <x v="0"/>
  </r>
  <r>
    <n v="4472"/>
    <s v="NS553"/>
    <x v="18"/>
    <s v="USAAF"/>
    <x v="10"/>
    <x v="19"/>
    <n v="25"/>
    <s v="July"/>
    <x v="9"/>
    <s v="25 July 1946"/>
    <x v="2"/>
    <s v="440526 KAELLNER, OTTO E. MOSQUITO NS-553 SNETTERTON HEATH, UK 802 LANDING (Thomas Ensminger) SOC 25.7.46 (Air Britain Serials)"/>
    <x v="4"/>
    <x v="3"/>
    <x v="1"/>
    <x v="1"/>
    <x v="2"/>
    <x v="1"/>
    <m/>
    <n v="7"/>
    <x v="59"/>
    <x v="1"/>
    <n v="1"/>
    <x v="2"/>
    <x v="33"/>
    <x v="0"/>
  </r>
  <r>
    <n v="4519"/>
    <s v="NS559"/>
    <x v="18"/>
    <s v="USAAF"/>
    <x v="10"/>
    <x v="19"/>
    <n v="25"/>
    <s v="July"/>
    <x v="9"/>
    <s v="25 July 1946"/>
    <x v="2"/>
    <s v="Coded M on 654th BS, carried Pilot Lt. Robert Walker, Navigator Roy C Conyers, and Combat Artist Sgt Scott back from Normandy on D-Day+14 after crew had run low on fuel and put down on strip near beachhead, the aircraft being refuelled by hand. (Martin Bowman, Osprey 13) 450201 BATEMAN, ALLEN R MOSQUITO NS-559 WATTON, UK 25 SOC 25.7.46 (Air Britain Serials)"/>
    <x v="4"/>
    <x v="3"/>
    <x v="1"/>
    <x v="1"/>
    <x v="2"/>
    <x v="1"/>
    <m/>
    <n v="7"/>
    <x v="59"/>
    <x v="1"/>
    <n v="1"/>
    <x v="2"/>
    <x v="33"/>
    <x v="0"/>
  </r>
  <r>
    <n v="4537"/>
    <s v="NS709"/>
    <x v="18"/>
    <s v="USAAF"/>
    <x v="10"/>
    <x v="19"/>
    <n v="25"/>
    <s v="July"/>
    <x v="9"/>
    <s v="25 July 1946"/>
    <x v="2"/>
    <s v="SOC 25.7.46 (Air Britain Serials)"/>
    <x v="4"/>
    <x v="3"/>
    <x v="1"/>
    <x v="1"/>
    <x v="2"/>
    <x v="1"/>
    <m/>
    <n v="7"/>
    <x v="59"/>
    <x v="1"/>
    <n v="1"/>
    <x v="2"/>
    <x v="33"/>
    <x v="0"/>
  </r>
  <r>
    <n v="5282"/>
    <s v="NS710"/>
    <x v="18"/>
    <s v="USAAF"/>
    <x v="12"/>
    <x v="19"/>
    <n v="25"/>
    <s v="July"/>
    <x v="9"/>
    <s v="25 July 1946"/>
    <x v="2"/>
    <s v="To Armee de l'Air 25.7.46 (Air Britain Serials)"/>
    <x v="5"/>
    <x v="3"/>
    <x v="1"/>
    <x v="1"/>
    <x v="2"/>
    <x v="1"/>
    <m/>
    <n v="7"/>
    <x v="59"/>
    <x v="1"/>
    <n v="1"/>
    <x v="2"/>
    <x v="33"/>
    <x v="0"/>
  </r>
  <r>
    <n v="5259"/>
    <s v="NS712"/>
    <x v="18"/>
    <s v="USAAF"/>
    <x v="10"/>
    <x v="19"/>
    <n v="25"/>
    <s v="July"/>
    <x v="9"/>
    <s v="25 July 1946"/>
    <x v="2"/>
    <s v="SOC 25.7.46 (Air Britain Serials)"/>
    <x v="4"/>
    <x v="3"/>
    <x v="1"/>
    <x v="1"/>
    <x v="2"/>
    <x v="1"/>
    <m/>
    <n v="7"/>
    <x v="59"/>
    <x v="1"/>
    <n v="1"/>
    <x v="2"/>
    <x v="33"/>
    <x v="0"/>
  </r>
  <r>
    <n v="4357"/>
    <s v="NS810"/>
    <x v="18"/>
    <s v="FE"/>
    <x v="3"/>
    <x v="0"/>
    <n v="25"/>
    <s v="July"/>
    <x v="9"/>
    <s v="25 July 1946"/>
    <x v="2"/>
    <s v="SOC 25.7.46 (Air Britain Serials)"/>
    <x v="4"/>
    <x v="3"/>
    <x v="1"/>
    <x v="1"/>
    <x v="2"/>
    <x v="1"/>
    <m/>
    <n v="7"/>
    <x v="59"/>
    <x v="1"/>
    <n v="1"/>
    <x v="2"/>
    <x v="91"/>
    <x v="0"/>
  </r>
  <r>
    <n v="5070"/>
    <s v="NT419"/>
    <x v="25"/>
    <n v="68"/>
    <x v="10"/>
    <x v="19"/>
    <n v="25"/>
    <s v="July"/>
    <x v="9"/>
    <s v="25 July 1946"/>
    <x v="2"/>
    <s v="SOC 25.7.46 (Air Britain Serials)"/>
    <x v="4"/>
    <x v="3"/>
    <x v="1"/>
    <x v="1"/>
    <x v="2"/>
    <x v="1"/>
    <m/>
    <n v="7"/>
    <x v="59"/>
    <x v="1"/>
    <n v="1"/>
    <x v="0"/>
    <x v="102"/>
    <x v="2"/>
  </r>
  <r>
    <n v="5208"/>
    <s v="PZ243"/>
    <x v="12"/>
    <s v="21/1FU"/>
    <x v="12"/>
    <x v="19"/>
    <n v="25"/>
    <s v="July"/>
    <x v="9"/>
    <s v="25 July 1946"/>
    <x v="2"/>
    <s v="To Armee de l'Air 25.7.46 (Air Britain Serials)"/>
    <x v="5"/>
    <x v="3"/>
    <x v="1"/>
    <x v="1"/>
    <x v="2"/>
    <x v="1"/>
    <m/>
    <n v="7"/>
    <x v="59"/>
    <x v="1"/>
    <n v="1"/>
    <x v="1"/>
    <x v="123"/>
    <x v="0"/>
  </r>
  <r>
    <n v="4460"/>
    <s v="RF754"/>
    <x v="12"/>
    <s v="FE"/>
    <x v="3"/>
    <x v="16"/>
    <n v="25"/>
    <s v="July"/>
    <x v="9"/>
    <s v="25 July 1946"/>
    <x v="2"/>
    <s v="SOC 25.7.46 (Air Britain Serials)"/>
    <x v="4"/>
    <x v="3"/>
    <x v="1"/>
    <x v="1"/>
    <x v="2"/>
    <x v="1"/>
    <m/>
    <n v="7"/>
    <x v="59"/>
    <x v="1"/>
    <n v="1"/>
    <x v="2"/>
    <x v="91"/>
    <x v="3"/>
  </r>
  <r>
    <n v="5398"/>
    <s v="NT274"/>
    <x v="25"/>
    <n v="29"/>
    <x v="0"/>
    <x v="2"/>
    <n v="26"/>
    <s v="July"/>
    <x v="9"/>
    <s v="26 July 1946"/>
    <x v="0"/>
    <s v="Swung on take-off and u/c collapsed West Malling 26.7.46 (Air Britain Serials)"/>
    <x v="2"/>
    <x v="2"/>
    <x v="33"/>
    <x v="1"/>
    <x v="2"/>
    <x v="1"/>
    <m/>
    <n v="7"/>
    <x v="59"/>
    <x v="1"/>
    <n v="1"/>
    <x v="0"/>
    <x v="31"/>
    <x v="2"/>
  </r>
  <r>
    <n v="4512"/>
    <s v="HK258"/>
    <x v="2"/>
    <s v="85/68"/>
    <x v="10"/>
    <x v="19"/>
    <n v="26"/>
    <s v="July"/>
    <x v="9"/>
    <s v="26 July 1946"/>
    <x v="2"/>
    <s v="SOC 26.7.46 (Air Britain Serials)"/>
    <x v="4"/>
    <x v="3"/>
    <x v="1"/>
    <x v="1"/>
    <x v="2"/>
    <x v="1"/>
    <m/>
    <n v="7"/>
    <x v="59"/>
    <x v="1"/>
    <n v="1"/>
    <x v="0"/>
    <x v="102"/>
    <x v="2"/>
  </r>
  <r>
    <n v="2875"/>
    <s v="KA191"/>
    <x v="31"/>
    <s v="1FU/Med"/>
    <x v="1"/>
    <x v="16"/>
    <n v="26"/>
    <s v="July"/>
    <x v="9"/>
    <s v="26 July 1946"/>
    <x v="2"/>
    <s v="SOC 26.7.46 (Air Britain Serials)"/>
    <x v="4"/>
    <x v="3"/>
    <x v="1"/>
    <x v="1"/>
    <x v="2"/>
    <x v="1"/>
    <m/>
    <n v="7"/>
    <x v="59"/>
    <x v="1"/>
    <n v="0"/>
    <x v="2"/>
    <x v="68"/>
    <x v="1"/>
  </r>
  <r>
    <n v="5669"/>
    <s v="NS754"/>
    <x v="18"/>
    <s v="USAAF"/>
    <x v="10"/>
    <x v="19"/>
    <n v="26"/>
    <s v="July"/>
    <x v="9"/>
    <s v="26 July 1946"/>
    <x v="2"/>
    <s v="SOC 26.7.46 (Air Britain Serials)"/>
    <x v="4"/>
    <x v="3"/>
    <x v="1"/>
    <x v="1"/>
    <x v="2"/>
    <x v="1"/>
    <m/>
    <n v="7"/>
    <x v="59"/>
    <x v="1"/>
    <n v="1"/>
    <x v="2"/>
    <x v="33"/>
    <x v="0"/>
  </r>
  <r>
    <n v="3038"/>
    <s v="NT592"/>
    <x v="25"/>
    <s v="85/141"/>
    <x v="0"/>
    <x v="2"/>
    <n v="26"/>
    <s v="July"/>
    <x v="9"/>
    <s v="26 July 1946"/>
    <x v="2"/>
    <s v="To 6017M 26.7.46 (Air Britain Serials)"/>
    <x v="4"/>
    <x v="3"/>
    <x v="1"/>
    <x v="1"/>
    <x v="2"/>
    <x v="1"/>
    <m/>
    <n v="7"/>
    <x v="59"/>
    <x v="1"/>
    <n v="1"/>
    <x v="0"/>
    <x v="45"/>
    <x v="2"/>
  </r>
  <r>
    <n v="7306"/>
    <s v="MM695"/>
    <x v="25"/>
    <s v="219/CFE"/>
    <x v="0"/>
    <x v="7"/>
    <n v="28"/>
    <s v="July"/>
    <x v="9"/>
    <s v="28 July 1946"/>
    <x v="2"/>
    <s v="A post-war picture shows this as MM695/G, indicating the need for a 24-hour guard. Possibly ZO Sqn markings. To 6381M 28.7.46 (Air Britain Serials)"/>
    <x v="4"/>
    <x v="3"/>
    <x v="1"/>
    <x v="1"/>
    <x v="2"/>
    <x v="1"/>
    <m/>
    <n v="7"/>
    <x v="59"/>
    <x v="1"/>
    <n v="1"/>
    <x v="1"/>
    <x v="231"/>
    <x v="2"/>
  </r>
  <r>
    <n v="3557"/>
    <s v="HP910"/>
    <x v="12"/>
    <n v="333"/>
    <x v="10"/>
    <x v="19"/>
    <n v="29"/>
    <s v="July"/>
    <x v="9"/>
    <s v="29 July 1946"/>
    <x v="2"/>
    <s v="SOC 29.7.46 (Air Britain Serials)"/>
    <x v="4"/>
    <x v="3"/>
    <x v="1"/>
    <x v="1"/>
    <x v="2"/>
    <x v="1"/>
    <m/>
    <n v="7"/>
    <x v="59"/>
    <x v="1"/>
    <n v="1"/>
    <x v="0"/>
    <x v="28"/>
    <x v="3"/>
  </r>
  <r>
    <n v="1454"/>
    <s v="HK202"/>
    <x v="2"/>
    <s v="264/54OTU"/>
    <x v="10"/>
    <x v="7"/>
    <n v="30"/>
    <s v="July"/>
    <x v="9"/>
    <s v="30 July 1946"/>
    <x v="2"/>
    <s v="SOC 30.7.46 (Air Britain Serials)"/>
    <x v="4"/>
    <x v="3"/>
    <x v="1"/>
    <x v="1"/>
    <x v="2"/>
    <x v="1"/>
    <m/>
    <n v="7"/>
    <x v="59"/>
    <x v="1"/>
    <n v="1"/>
    <x v="1"/>
    <x v="115"/>
    <x v="2"/>
  </r>
  <r>
    <n v="7174"/>
    <s v="HK370"/>
    <x v="17"/>
    <n v="96"/>
    <x v="0"/>
    <x v="2"/>
    <n v="31"/>
    <s v="July"/>
    <x v="9"/>
    <s v="31 July 1946"/>
    <x v="2"/>
    <s v="SOC 31.7.46 (Air Britain Serials)"/>
    <x v="4"/>
    <x v="3"/>
    <x v="1"/>
    <x v="1"/>
    <x v="2"/>
    <x v="1"/>
    <m/>
    <n v="7"/>
    <x v="59"/>
    <x v="1"/>
    <n v="1"/>
    <x v="0"/>
    <x v="54"/>
    <x v="2"/>
  </r>
  <r>
    <n v="2104"/>
    <s v="HK462"/>
    <x v="17"/>
    <s v="410/96/151"/>
    <x v="0"/>
    <x v="2"/>
    <n v="31"/>
    <s v="July"/>
    <x v="9"/>
    <s v="31 July 1946"/>
    <x v="2"/>
    <s v="SOC 31.7.46 (Air Britain Serials)"/>
    <x v="4"/>
    <x v="3"/>
    <x v="1"/>
    <x v="1"/>
    <x v="2"/>
    <x v="1"/>
    <m/>
    <n v="7"/>
    <x v="59"/>
    <x v="1"/>
    <n v="1"/>
    <x v="0"/>
    <x v="8"/>
    <x v="2"/>
  </r>
  <r>
    <n v="3590"/>
    <s v="HP925"/>
    <x v="12"/>
    <n v="487"/>
    <x v="10"/>
    <x v="19"/>
    <n v="31"/>
    <s v="July"/>
    <x v="9"/>
    <s v="31 July 1946"/>
    <x v="2"/>
    <s v="A painting by Geoff Nutkins says this was M of 107 (sic) Squadron:» Flight Lieutenant Colin Perkins of No.107 Squadron in his Mosquito Mark IV 'buzzing' his home village of Collyweston in Northamptonshire on return from a sortie. « To 6030M 31.7.46 (Air Britain Serials)"/>
    <x v="4"/>
    <x v="3"/>
    <x v="1"/>
    <x v="1"/>
    <x v="2"/>
    <x v="1"/>
    <m/>
    <n v="7"/>
    <x v="59"/>
    <x v="1"/>
    <n v="1"/>
    <x v="0"/>
    <x v="47"/>
    <x v="3"/>
  </r>
  <r>
    <n v="6447"/>
    <s v="KA189"/>
    <x v="31"/>
    <m/>
    <x v="10"/>
    <x v="19"/>
    <n v="31"/>
    <s v="July"/>
    <x v="9"/>
    <s v="31 July 1946"/>
    <x v="2"/>
    <s v="SOC 31.7.46 (Air Britain Serials)"/>
    <x v="4"/>
    <x v="3"/>
    <x v="1"/>
    <x v="1"/>
    <x v="2"/>
    <x v="1"/>
    <m/>
    <n v="7"/>
    <x v="59"/>
    <x v="1"/>
    <n v="0"/>
    <x v="2"/>
    <x v="17"/>
    <x v="1"/>
  </r>
  <r>
    <n v="312"/>
    <s v="KB510"/>
    <x v="28"/>
    <s v="139/162/163"/>
    <x v="10"/>
    <x v="19"/>
    <n v="31"/>
    <s v="July"/>
    <x v="9"/>
    <s v="31 July 1946"/>
    <x v="2"/>
    <s v="SOC 31.7.46 (Air Britain Serials)"/>
    <x v="4"/>
    <x v="3"/>
    <x v="1"/>
    <x v="1"/>
    <x v="2"/>
    <x v="1"/>
    <m/>
    <n v="7"/>
    <x v="59"/>
    <x v="1"/>
    <n v="1"/>
    <x v="0"/>
    <x v="149"/>
    <x v="1"/>
  </r>
  <r>
    <n v="2425"/>
    <s v="MM337"/>
    <x v="18"/>
    <s v="USAAF"/>
    <x v="10"/>
    <x v="19"/>
    <n v="3"/>
    <s v="March"/>
    <x v="5"/>
    <d v="1944-03-03T00:00:00"/>
    <x v="2"/>
    <s v="Oliver Emmel: RTDOver controlled on landing and ran off runway on 3 Mar 1944 in MOSQUITO XVI #MM337. RTD. (http://www.americanairmuseum.com/person?search=Emmel&amp;civilian=&amp;airforce=&amp;group_category=&amp;group=&amp;az=)  440303 MASLOW, EDWARD J MOSQUITO MM337 NUTHAMPSTEAD, UK 50FS (Thomas Ensminger), date is the date of the incident SOC 31.7.46 (Air Britain Serials)_x000a_Accident Report_x000a_Aircraft: Mosquito XVI (#MM337). _x000a_Organization: 50FS / 8RW of Nuthampstead, Hertfordshire. _x000a_Pilot: Maslow, Edward J. _x000a_Notes: landing accident. _x000a_Location: Nuthampstead, Hertfordshire England. _x000a_Damage (0-5 increasing damage): 4_x000a_source: Aviation Archaeology http://www.aviationarchaeology.com/_x000a_http://www.8thafhs.com/db/get_one_mission.php?mission_id=739"/>
    <x v="4"/>
    <x v="3"/>
    <x v="1"/>
    <x v="1"/>
    <x v="2"/>
    <x v="1"/>
    <m/>
    <n v="7"/>
    <x v="60"/>
    <x v="1"/>
    <n v="1"/>
    <x v="2"/>
    <x v="33"/>
    <x v="0"/>
  </r>
  <r>
    <n v="5427"/>
    <s v="MM617"/>
    <x v="17"/>
    <s v="264/604/264"/>
    <x v="10"/>
    <x v="19"/>
    <n v="31"/>
    <s v="July"/>
    <x v="9"/>
    <s v="31 July 1946"/>
    <x v="2"/>
    <s v="To 6028M 31.7.46 (Air Britain Serials)"/>
    <x v="4"/>
    <x v="3"/>
    <x v="1"/>
    <x v="1"/>
    <x v="2"/>
    <x v="1"/>
    <m/>
    <n v="7"/>
    <x v="59"/>
    <x v="1"/>
    <n v="1"/>
    <x v="0"/>
    <x v="10"/>
    <x v="2"/>
  </r>
  <r>
    <n v="7469"/>
    <s v="MT469"/>
    <x v="25"/>
    <n v="488"/>
    <x v="10"/>
    <x v="19"/>
    <n v="31"/>
    <s v="July"/>
    <x v="9"/>
    <s v="31 July 1946"/>
    <x v="2"/>
    <s v="SOC 31.7.46 (Air Britain Serials)"/>
    <x v="4"/>
    <x v="3"/>
    <x v="1"/>
    <x v="1"/>
    <x v="2"/>
    <x v="1"/>
    <m/>
    <n v="7"/>
    <x v="59"/>
    <x v="1"/>
    <n v="1"/>
    <x v="0"/>
    <x v="42"/>
    <x v="2"/>
  </r>
  <r>
    <n v="234"/>
    <s v="NT196"/>
    <x v="12"/>
    <s v="132OTU/8OTU/132OTU"/>
    <x v="12"/>
    <x v="19"/>
    <n v="31"/>
    <s v="July"/>
    <x v="9"/>
    <s v="31 July 1946"/>
    <x v="2"/>
    <s v="To Armee de l'Air 31.7.46 (Air Britain Serials)"/>
    <x v="5"/>
    <x v="3"/>
    <x v="1"/>
    <x v="1"/>
    <x v="2"/>
    <x v="1"/>
    <m/>
    <n v="7"/>
    <x v="59"/>
    <x v="1"/>
    <n v="1"/>
    <x v="1"/>
    <x v="121"/>
    <x v="0"/>
  </r>
  <r>
    <n v="1067"/>
    <s v="NT198"/>
    <x v="12"/>
    <s v="417/305/54OTU"/>
    <x v="12"/>
    <x v="19"/>
    <n v="31"/>
    <s v="July"/>
    <x v="9"/>
    <s v="31 July 1946"/>
    <x v="2"/>
    <s v="To Armee de l'Air 31.7.46 (Air Britain Serials) My late father (navigator) sitting on the wing of Mosquito SM-U serial number NT198 in late August or early September 1944 whilst in the Polish Air Force (PAF). Pilot S Zygnerski is in the cockpit. He flew 3 sorties in 2 GSU and 50 in 305 Squadron during the Battle of Normandy. The 12 swastikas on the nose were placed by the former NZ air crew (Suckling/Mehigan) with one per sortie flown in June 1944. The Popeye on the hatch was also placed by the NZ crew in homage to their C.O. S/Ldr Fred &quot;Popeye&quot; Lucas. The Mosquito was repaired and sold to France after the war. The caption reads: Mosquito, we fought in - soon after the photo it was shot and burned after forced landing (on the airfield in England, reached on the last drops of fuel). The plane was damaged on their 39th sortie in 305 Squadron. The RAF records the sortie on 3-4/10/1944 02:40-05:50. Attack enemy movements in region Osnabruck-Rheine-Hengelo-Zutphen: Hit by flak in T/A (target area) and landed at Ford. _x000a_ ( http://www.pyxis.com.au/Links.htm)"/>
    <x v="5"/>
    <x v="3"/>
    <x v="1"/>
    <x v="1"/>
    <x v="2"/>
    <x v="1"/>
    <m/>
    <n v="7"/>
    <x v="59"/>
    <x v="1"/>
    <n v="1"/>
    <x v="1"/>
    <x v="115"/>
    <x v="0"/>
  </r>
  <r>
    <n v="4959"/>
    <s v="PZ181"/>
    <x v="12"/>
    <s v="23/1FU"/>
    <x v="12"/>
    <x v="19"/>
    <n v="31"/>
    <s v="July"/>
    <x v="9"/>
    <s v="31 July 1946"/>
    <x v="2"/>
    <s v="To Armee de l'Air 31.7.46 (Air Britain Serials)"/>
    <x v="5"/>
    <x v="3"/>
    <x v="1"/>
    <x v="1"/>
    <x v="2"/>
    <x v="1"/>
    <m/>
    <n v="7"/>
    <x v="59"/>
    <x v="1"/>
    <n v="1"/>
    <x v="1"/>
    <x v="123"/>
    <x v="0"/>
  </r>
  <r>
    <n v="3125"/>
    <s v="PZ182"/>
    <x v="12"/>
    <n v="23"/>
    <x v="12"/>
    <x v="16"/>
    <n v="31"/>
    <s v="July"/>
    <x v="9"/>
    <s v="31 July 1946"/>
    <x v="2"/>
    <s v="To Armee de l'Air 31.7.46 (Air Britain Serials)"/>
    <x v="5"/>
    <x v="3"/>
    <x v="1"/>
    <x v="1"/>
    <x v="2"/>
    <x v="1"/>
    <m/>
    <n v="7"/>
    <x v="59"/>
    <x v="1"/>
    <n v="1"/>
    <x v="0"/>
    <x v="6"/>
    <x v="0"/>
  </r>
  <r>
    <n v="4170"/>
    <s v="RF993"/>
    <x v="18"/>
    <s v="140/1FU"/>
    <x v="12"/>
    <x v="19"/>
    <n v="31"/>
    <s v="July"/>
    <x v="9"/>
    <s v="31 July 1946"/>
    <x v="2"/>
    <s v="To Armee de l'Air 31.7.46 (Air Britain Serials)"/>
    <x v="5"/>
    <x v="3"/>
    <x v="1"/>
    <x v="1"/>
    <x v="2"/>
    <x v="1"/>
    <m/>
    <n v="7"/>
    <x v="59"/>
    <x v="1"/>
    <n v="1"/>
    <x v="1"/>
    <x v="123"/>
    <x v="0"/>
  </r>
  <r>
    <n v="2300"/>
    <s v="PZ441"/>
    <x v="12"/>
    <n v="143"/>
    <x v="12"/>
    <x v="19"/>
    <n v="1"/>
    <s v="August"/>
    <x v="9"/>
    <s v="1 August 1946"/>
    <x v="2"/>
    <s v="To Armee de l'Air 1.8.46 (Air Britain Serials)"/>
    <x v="5"/>
    <x v="3"/>
    <x v="1"/>
    <x v="1"/>
    <x v="2"/>
    <x v="1"/>
    <m/>
    <n v="8"/>
    <x v="22"/>
    <x v="1"/>
    <n v="1"/>
    <x v="0"/>
    <x v="131"/>
    <x v="0"/>
  </r>
  <r>
    <n v="4586"/>
    <s v="KA370"/>
    <x v="31"/>
    <s v="1FU/249"/>
    <x v="10"/>
    <x v="19"/>
    <n v="2"/>
    <s v="August"/>
    <x v="9"/>
    <s v="2 August 1946"/>
    <x v="0"/>
    <s v="U/c collapsed on landing Habbaniya 2.8.46 (Air Britain Serials)"/>
    <x v="2"/>
    <x v="2"/>
    <x v="27"/>
    <x v="1"/>
    <x v="2"/>
    <x v="1"/>
    <m/>
    <n v="8"/>
    <x v="22"/>
    <x v="1"/>
    <n v="0"/>
    <x v="0"/>
    <x v="229"/>
    <x v="1"/>
  </r>
  <r>
    <n v="2479"/>
    <s v="KA978"/>
    <x v="30"/>
    <s v="RN/FE/RAF"/>
    <x v="10"/>
    <x v="19"/>
    <n v="4"/>
    <s v="August"/>
    <x v="9"/>
    <s v="4 August 1946"/>
    <x v="2"/>
    <s v="Rtnd RAF 4.8.46 NFT (Air Britain Serials)"/>
    <x v="6"/>
    <x v="3"/>
    <x v="1"/>
    <x v="1"/>
    <x v="2"/>
    <x v="1"/>
    <m/>
    <n v="8"/>
    <x v="22"/>
    <x v="1"/>
    <n v="0"/>
    <x v="2"/>
    <x v="216"/>
    <x v="1"/>
  </r>
  <r>
    <n v="1089"/>
    <s v="MM188"/>
    <x v="20"/>
    <s v="128/692/180/69"/>
    <x v="10"/>
    <x v="19"/>
    <n v="6"/>
    <s v="August"/>
    <x v="9"/>
    <s v="6 August 1946"/>
    <x v="0"/>
    <s v="Overshot landing into ditch and u/c collapsed Wahn 6.8.46 DBR (Air Britain Serials)"/>
    <x v="2"/>
    <x v="2"/>
    <x v="6"/>
    <x v="1"/>
    <x v="2"/>
    <x v="1"/>
    <m/>
    <n v="8"/>
    <x v="22"/>
    <x v="1"/>
    <n v="1"/>
    <x v="0"/>
    <x v="1"/>
    <x v="0"/>
  </r>
  <r>
    <n v="2057"/>
    <s v="HJ853"/>
    <x v="10"/>
    <s v="307/1655MTU/16OTU"/>
    <x v="0"/>
    <x v="7"/>
    <n v="6"/>
    <s v="August"/>
    <x v="9"/>
    <s v="6 August 1946"/>
    <x v="2"/>
    <s v="SOC 6.8.46 (Air Britain Serials)"/>
    <x v="4"/>
    <x v="3"/>
    <x v="1"/>
    <x v="1"/>
    <x v="2"/>
    <x v="1"/>
    <m/>
    <n v="8"/>
    <x v="22"/>
    <x v="1"/>
    <n v="1"/>
    <x v="1"/>
    <x v="140"/>
    <x v="2"/>
  </r>
  <r>
    <n v="1383"/>
    <s v="HK199"/>
    <x v="2"/>
    <s v="151/604/307"/>
    <x v="0"/>
    <x v="2"/>
    <n v="7"/>
    <s v="August"/>
    <x v="9"/>
    <s v="7 August 1946"/>
    <x v="2"/>
    <s v="SOC 7.8.46 (Air Britain Serials)"/>
    <x v="4"/>
    <x v="3"/>
    <x v="1"/>
    <x v="1"/>
    <x v="2"/>
    <x v="1"/>
    <m/>
    <n v="8"/>
    <x v="22"/>
    <x v="1"/>
    <n v="1"/>
    <x v="0"/>
    <x v="21"/>
    <x v="2"/>
  </r>
  <r>
    <n v="1231"/>
    <s v="HK200"/>
    <x v="2"/>
    <s v="151/604/307"/>
    <x v="0"/>
    <x v="2"/>
    <n v="7"/>
    <s v="August"/>
    <x v="9"/>
    <s v="7 August 1946"/>
    <x v="2"/>
    <s v="SOC 7.8.46 (Air Britain Serials)"/>
    <x v="4"/>
    <x v="3"/>
    <x v="1"/>
    <x v="1"/>
    <x v="2"/>
    <x v="1"/>
    <m/>
    <n v="8"/>
    <x v="22"/>
    <x v="1"/>
    <n v="1"/>
    <x v="0"/>
    <x v="21"/>
    <x v="2"/>
  </r>
  <r>
    <n v="2038"/>
    <s v="LR347"/>
    <x v="12"/>
    <s v="248/8OTU"/>
    <x v="10"/>
    <x v="7"/>
    <n v="7"/>
    <s v="August"/>
    <x v="9"/>
    <s v="7 August 1946"/>
    <x v="2"/>
    <s v="12/8/44 - Hit by flak and crashlanded Gironde estuary. Pilot F/Lt Lanceot S. DOBSON - 88687 is on the Runnymede Panel 202. According the the 248 Sqn ORB Flt Lt L S Dobson and Fly Off W W Miller 9151387) were posted missing in the Gironde area on 12/8/44. The aircraft is listed as LR347/T. One member of the crew was seen to be picked up by an enemy ship. No mention of the other crew member. In August 1944 Miller received DFC. On 10th June 1944 de Havilland Mosquito LR347, T - Tommy, crewed by Flt. Lt. Stanley G Nunn and Flying Officer J. M. Carlin, led an attack on U-821 off Ushant by de Havilland Mosquitos from 248 Squadron (http://art.cafepress.com/item/de-havilland-mosquito-framed-panel-print/326526440) SOC 7.8.46 (Air Britain Serials)"/>
    <x v="4"/>
    <x v="3"/>
    <x v="1"/>
    <x v="1"/>
    <x v="2"/>
    <x v="1"/>
    <m/>
    <n v="8"/>
    <x v="22"/>
    <x v="1"/>
    <n v="1"/>
    <x v="1"/>
    <x v="37"/>
    <x v="0"/>
  </r>
  <r>
    <n v="5033"/>
    <s v="MM251"/>
    <x v="14"/>
    <n v="140"/>
    <x v="0"/>
    <x v="0"/>
    <n v="7"/>
    <s v="August"/>
    <x v="9"/>
    <s v="7 August 1946"/>
    <x v="2"/>
    <s v="SOC 7.8.46 (Air Britain Serials)"/>
    <x v="4"/>
    <x v="3"/>
    <x v="1"/>
    <x v="1"/>
    <x v="2"/>
    <x v="1"/>
    <m/>
    <n v="8"/>
    <x v="22"/>
    <x v="1"/>
    <n v="1"/>
    <x v="0"/>
    <x v="56"/>
    <x v="0"/>
  </r>
  <r>
    <n v="7617"/>
    <s v="MM529"/>
    <x v="17"/>
    <n v="604"/>
    <x v="10"/>
    <x v="19"/>
    <n v="7"/>
    <s v="August"/>
    <x v="9"/>
    <s v="7 August 1946"/>
    <x v="2"/>
    <s v="SOC 7.8.46 (Air Britain Serials)"/>
    <x v="4"/>
    <x v="3"/>
    <x v="1"/>
    <x v="1"/>
    <x v="2"/>
    <x v="1"/>
    <m/>
    <n v="8"/>
    <x v="22"/>
    <x v="1"/>
    <n v="1"/>
    <x v="0"/>
    <x v="77"/>
    <x v="2"/>
  </r>
  <r>
    <n v="784"/>
    <s v="MM566"/>
    <x v="17"/>
    <s v="604/410/604/CGS"/>
    <x v="10"/>
    <x v="19"/>
    <n v="7"/>
    <s v="August"/>
    <x v="9"/>
    <s v="7 August 1946"/>
    <x v="2"/>
    <s v="SOC 7.8.46 (Air Britain Serials)"/>
    <x v="4"/>
    <x v="3"/>
    <x v="1"/>
    <x v="1"/>
    <x v="2"/>
    <x v="1"/>
    <m/>
    <n v="8"/>
    <x v="22"/>
    <x v="1"/>
    <n v="1"/>
    <x v="1"/>
    <x v="194"/>
    <x v="2"/>
  </r>
  <r>
    <n v="6338"/>
    <s v="MV534"/>
    <x v="25"/>
    <n v="68"/>
    <x v="10"/>
    <x v="19"/>
    <n v="7"/>
    <s v="August"/>
    <x v="9"/>
    <s v="7 August 1946"/>
    <x v="2"/>
    <s v="SOC 7.8.46 (Air Britain Serials)"/>
    <x v="4"/>
    <x v="3"/>
    <x v="1"/>
    <x v="1"/>
    <x v="2"/>
    <x v="1"/>
    <m/>
    <n v="8"/>
    <x v="22"/>
    <x v="1"/>
    <n v="1"/>
    <x v="0"/>
    <x v="102"/>
    <x v="2"/>
  </r>
  <r>
    <n v="7714"/>
    <s v="NS858"/>
    <x v="12"/>
    <n v="418"/>
    <x v="10"/>
    <x v="19"/>
    <n v="7"/>
    <s v="August"/>
    <x v="9"/>
    <s v="7 August 1946"/>
    <x v="2"/>
    <s v="Taken on strength from De Havilland, 14 February 1944; to No.43 Group, 5 June 1944. SOC 7.8.46 (Air Britain Serials) This was &quot;Mammy Y&quot; TH-E on 418 Sqn. (http://www.fineartofdecals.com/goodies/148-treasures-allied/)"/>
    <x v="4"/>
    <x v="3"/>
    <x v="1"/>
    <x v="1"/>
    <x v="2"/>
    <x v="1"/>
    <m/>
    <n v="8"/>
    <x v="22"/>
    <x v="1"/>
    <n v="1"/>
    <x v="0"/>
    <x v="30"/>
    <x v="0"/>
  </r>
  <r>
    <n v="349"/>
    <s v="LR510"/>
    <x v="11"/>
    <s v="109/105/109/627/TRE/Oulton"/>
    <x v="10"/>
    <x v="19"/>
    <n v="8"/>
    <s v="August"/>
    <x v="9"/>
    <s v="8 August 1946"/>
    <x v="2"/>
    <s v="SOC 8.8.46 (Air Britain Serials)"/>
    <x v="4"/>
    <x v="3"/>
    <x v="1"/>
    <x v="1"/>
    <x v="2"/>
    <x v="1"/>
    <m/>
    <n v="8"/>
    <x v="22"/>
    <x v="1"/>
    <n v="1"/>
    <x v="1"/>
    <x v="253"/>
    <x v="0"/>
  </r>
  <r>
    <n v="4722"/>
    <s v="RG250"/>
    <x v="35"/>
    <n v="84"/>
    <x v="3"/>
    <x v="0"/>
    <n v="9"/>
    <s v="August"/>
    <x v="9"/>
    <s v="9 August 1946"/>
    <x v="0"/>
    <s v="Swung on take-off hit ditch and crashed Mingaladon 9.8.46 DBF (Air Britain Serials) ANDERSON  T  168182, WRIGHT  DW  167956"/>
    <x v="2"/>
    <x v="2"/>
    <x v="33"/>
    <x v="1"/>
    <x v="2"/>
    <x v="1"/>
    <m/>
    <n v="8"/>
    <x v="22"/>
    <x v="1"/>
    <n v="0"/>
    <x v="0"/>
    <x v="146"/>
    <x v="0"/>
  </r>
  <r>
    <n v="3236"/>
    <s v="TA371"/>
    <x v="12"/>
    <s v="235/132OTU/6OTU"/>
    <x v="10"/>
    <x v="7"/>
    <n v="9"/>
    <s v="August"/>
    <x v="9"/>
    <s v="9 August 1946"/>
    <x v="0"/>
    <s v="Engine cut on take-off and u/c retracted to stop Kinloss 9.8.46 (Air Britain Serials) 09.08.46 6 OTU. TA371 Following engine failure on take-off at Kinioss aerodrome, aircraft dropped back on runway and undercarriage was selected up o stop. Crew unhurt. (Mosquito Crash Log)"/>
    <x v="2"/>
    <x v="2"/>
    <x v="2"/>
    <x v="1"/>
    <x v="2"/>
    <x v="1"/>
    <m/>
    <n v="8"/>
    <x v="22"/>
    <x v="1"/>
    <n v="1"/>
    <x v="1"/>
    <x v="254"/>
    <x v="0"/>
  </r>
  <r>
    <n v="7715"/>
    <s v="MM426"/>
    <x v="12"/>
    <n v="418"/>
    <x v="10"/>
    <x v="19"/>
    <n v="9"/>
    <s v="August"/>
    <x v="9"/>
    <s v="9 August 1946"/>
    <x v="2"/>
    <s v="Received from De Havilland, 14 February 1944; left at unknown date; returned from 43 Group, 17 June 1944; to No.43 Group, 30 August 1944; returned to No.418 Squadron, 18 September 1944. A Form 149 for May 1944 states it was missing on 16 May 1944; clearly this is confusion with MM421. TH-N, though letter &quot;L&quot; on list dated 22 July 1944. To 6054M 9.8.46 (Air Britain Serials)"/>
    <x v="4"/>
    <x v="3"/>
    <x v="1"/>
    <x v="1"/>
    <x v="2"/>
    <x v="1"/>
    <m/>
    <n v="8"/>
    <x v="22"/>
    <x v="1"/>
    <n v="1"/>
    <x v="0"/>
    <x v="30"/>
    <x v="0"/>
  </r>
  <r>
    <n v="5932"/>
    <s v="NS517"/>
    <x v="18"/>
    <n v="140"/>
    <x v="12"/>
    <x v="19"/>
    <n v="9"/>
    <s v="August"/>
    <x v="9"/>
    <s v="9 August 1946"/>
    <x v="2"/>
    <s v="To Armee de l'Air 9.8.46 (Air Britain Serials)"/>
    <x v="5"/>
    <x v="3"/>
    <x v="1"/>
    <x v="1"/>
    <x v="2"/>
    <x v="1"/>
    <m/>
    <n v="8"/>
    <x v="22"/>
    <x v="1"/>
    <n v="1"/>
    <x v="0"/>
    <x v="56"/>
    <x v="0"/>
  </r>
  <r>
    <n v="1910"/>
    <s v="NS577"/>
    <x v="18"/>
    <s v="USAAF/Benson/618/140"/>
    <x v="12"/>
    <x v="19"/>
    <n v="9"/>
    <s v="August"/>
    <x v="9"/>
    <s v="9 August 1946"/>
    <x v="2"/>
    <s v="To Armee de l'Air 9.8.46 (Air Britain Serials)"/>
    <x v="5"/>
    <x v="3"/>
    <x v="1"/>
    <x v="1"/>
    <x v="2"/>
    <x v="1"/>
    <m/>
    <n v="8"/>
    <x v="22"/>
    <x v="1"/>
    <n v="1"/>
    <x v="0"/>
    <x v="56"/>
    <x v="0"/>
  </r>
  <r>
    <n v="450"/>
    <s v="NS982"/>
    <x v="12"/>
    <s v="151/29/FIDU/51OTU"/>
    <x v="10"/>
    <x v="7"/>
    <n v="9"/>
    <s v="August"/>
    <x v="9"/>
    <s v="9 August 1946"/>
    <x v="2"/>
    <s v="To 6055M 9.8.46 (Air Britain Serials)"/>
    <x v="4"/>
    <x v="3"/>
    <x v="1"/>
    <x v="1"/>
    <x v="2"/>
    <x v="1"/>
    <m/>
    <n v="8"/>
    <x v="22"/>
    <x v="1"/>
    <n v="1"/>
    <x v="1"/>
    <x v="110"/>
    <x v="0"/>
  </r>
  <r>
    <n v="3182"/>
    <s v="PZ447"/>
    <x v="12"/>
    <n v="613"/>
    <x v="12"/>
    <x v="19"/>
    <n v="9"/>
    <s v="August"/>
    <x v="9"/>
    <s v="9 August 1946"/>
    <x v="2"/>
    <s v="To Armee de l'Air 9.8.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8"/>
    <x v="22"/>
    <x v="1"/>
    <n v="1"/>
    <x v="0"/>
    <x v="59"/>
    <x v="0"/>
  </r>
  <r>
    <n v="196"/>
    <s v="RG241"/>
    <x v="35"/>
    <s v="544/540"/>
    <x v="10"/>
    <x v="19"/>
    <n v="11"/>
    <s v="August"/>
    <x v="9"/>
    <s v="11 August 1946"/>
    <x v="0"/>
    <s v="Wing Commander J P H Merifield (pilot) and Flight Lieutenant J H Spires (navigator) in De Havilland Mosquito PR Mark 34, RG241 'K', of No. 540 Squadron RAF, taxy to the main runway at St Mawgan, Cornwall, before taking off on the fastest recorded east to west crossing of the Atlantic at that time. They landed at Gander, Newfoundland 7 hours and 2 minutes later. The return flight, on 23 October, was accomplished in 5 hours 10 minutes, a record which still stands for a twin piston-engined aircraft crossing the Atlantic.(IWM site) October 23rd, 1945 Newfoundland: Mosquito PR 34, RG 241 of No. 540 Squadron RAF smashes the previous trans-Atlantic speed record with a west to east crossing in 5 hours 10 minutes. (http://www.angelfire.com/my/rememberww2/1945/10/23.htm) The pilot force landed the aircraft wheels up but it was extensively damaged and of the three people on board, the passenger was seriously injured. Final Landings RAF Losses 1946-1949 Colin Cummings The starboard engine failed at 400ft after take off ! (RAF Commands Forum Board) Engine cut after take-off bellylanded Bowmere Heath Salop. 11.8.46 not repaired (Air Britain Serials) 11.08.46 540 Sqn. RG241 After take-off starboard engine failed at 400 feet and aircraft force landed with the wheels up at Bomere Heath, Salop, injuring one of the three occupants. (Mosquito Crash Log)"/>
    <x v="2"/>
    <x v="2"/>
    <x v="2"/>
    <x v="1"/>
    <x v="2"/>
    <x v="1"/>
    <m/>
    <n v="8"/>
    <x v="22"/>
    <x v="1"/>
    <n v="0"/>
    <x v="0"/>
    <x v="16"/>
    <x v="0"/>
  </r>
  <r>
    <n v="324"/>
    <s v="PZ193"/>
    <x v="12"/>
    <s v="141/169/11 Gp CF/W.Malling/FCCS/Odiham"/>
    <x v="10"/>
    <x v="19"/>
    <n v="12"/>
    <s v="August"/>
    <x v="9"/>
    <s v="12 August 1946"/>
    <x v="2"/>
    <s v="SOC 12.8.46 (Air Britain Serials)"/>
    <x v="4"/>
    <x v="3"/>
    <x v="1"/>
    <x v="1"/>
    <x v="2"/>
    <x v="1"/>
    <m/>
    <n v="8"/>
    <x v="22"/>
    <x v="1"/>
    <n v="1"/>
    <x v="1"/>
    <x v="255"/>
    <x v="0"/>
  </r>
  <r>
    <n v="2657"/>
    <s v="PZ194"/>
    <x v="12"/>
    <s v="613/16/268"/>
    <x v="10"/>
    <x v="19"/>
    <n v="12"/>
    <s v="August"/>
    <x v="9"/>
    <s v="12 August 1946"/>
    <x v="2"/>
    <s v="To 6056M 12.8.46 (Air Britain Serials)"/>
    <x v="4"/>
    <x v="3"/>
    <x v="1"/>
    <x v="1"/>
    <x v="2"/>
    <x v="1"/>
    <m/>
    <n v="8"/>
    <x v="22"/>
    <x v="1"/>
    <n v="1"/>
    <x v="0"/>
    <x v="214"/>
    <x v="0"/>
  </r>
  <r>
    <n v="3708"/>
    <s v="PZ273"/>
    <x v="12"/>
    <s v="305/613/69"/>
    <x v="10"/>
    <x v="19"/>
    <n v="12"/>
    <s v="August"/>
    <x v="9"/>
    <s v="12 August 1946"/>
    <x v="2"/>
    <s v="To 6057M 12.8.46 (Air Britain Serials)"/>
    <x v="4"/>
    <x v="3"/>
    <x v="1"/>
    <x v="1"/>
    <x v="2"/>
    <x v="1"/>
    <m/>
    <n v="8"/>
    <x v="22"/>
    <x v="1"/>
    <n v="1"/>
    <x v="0"/>
    <x v="1"/>
    <x v="0"/>
  </r>
  <r>
    <n v="164"/>
    <s v="PZ358"/>
    <x v="12"/>
    <s v="418/141/515/141/RAE"/>
    <x v="10"/>
    <x v="19"/>
    <n v="12"/>
    <s v="August"/>
    <x v="9"/>
    <s v="12 August 1946"/>
    <x v="2"/>
    <s v="To 6058M 12.8.46 (Air Britain Serials)"/>
    <x v="4"/>
    <x v="3"/>
    <x v="1"/>
    <x v="1"/>
    <x v="2"/>
    <x v="1"/>
    <m/>
    <n v="8"/>
    <x v="22"/>
    <x v="1"/>
    <n v="1"/>
    <x v="2"/>
    <x v="61"/>
    <x v="0"/>
  </r>
  <r>
    <n v="5247"/>
    <s v="PZ389"/>
    <x v="12"/>
    <n v="305"/>
    <x v="0"/>
    <x v="16"/>
    <n v="12"/>
    <s v="August"/>
    <x v="9"/>
    <s v="12 August 1946"/>
    <x v="2"/>
    <s v="To 6059M 12.8.46 (Air Britain Serials)"/>
    <x v="4"/>
    <x v="3"/>
    <x v="1"/>
    <x v="1"/>
    <x v="2"/>
    <x v="1"/>
    <m/>
    <n v="8"/>
    <x v="22"/>
    <x v="1"/>
    <n v="1"/>
    <x v="0"/>
    <x v="60"/>
    <x v="0"/>
  </r>
  <r>
    <n v="1668"/>
    <s v="SZ970"/>
    <x v="12"/>
    <s v="613/69"/>
    <x v="10"/>
    <x v="19"/>
    <n v="12"/>
    <s v="August"/>
    <x v="9"/>
    <s v="12 August 1946"/>
    <x v="2"/>
    <s v="To 6060M 12.8.46 (Air Britain Serials)"/>
    <x v="4"/>
    <x v="3"/>
    <x v="1"/>
    <x v="1"/>
    <x v="2"/>
    <x v="1"/>
    <m/>
    <n v="8"/>
    <x v="22"/>
    <x v="1"/>
    <n v="1"/>
    <x v="0"/>
    <x v="1"/>
    <x v="0"/>
  </r>
  <r>
    <n v="4402"/>
    <s v="KA306"/>
    <x v="31"/>
    <s v="1FU"/>
    <x v="10"/>
    <x v="19"/>
    <n v="15"/>
    <s v="August"/>
    <x v="9"/>
    <s v="15 August 1946"/>
    <x v="2"/>
    <s v="To 6078M 15.8.46 (Air Britain Serials)"/>
    <x v="4"/>
    <x v="3"/>
    <x v="1"/>
    <x v="1"/>
    <x v="2"/>
    <x v="1"/>
    <m/>
    <n v="8"/>
    <x v="22"/>
    <x v="1"/>
    <n v="0"/>
    <x v="1"/>
    <x v="123"/>
    <x v="1"/>
  </r>
  <r>
    <n v="7462"/>
    <s v="NS693"/>
    <x v="18"/>
    <n v="540"/>
    <x v="12"/>
    <x v="19"/>
    <n v="15"/>
    <s v="August"/>
    <x v="9"/>
    <s v="15 August 1946"/>
    <x v="2"/>
    <s v="To Armee de l'Air 15.8.46 (Air Britain Serials)"/>
    <x v="5"/>
    <x v="3"/>
    <x v="1"/>
    <x v="1"/>
    <x v="2"/>
    <x v="1"/>
    <m/>
    <n v="8"/>
    <x v="22"/>
    <x v="1"/>
    <n v="1"/>
    <x v="0"/>
    <x v="16"/>
    <x v="0"/>
  </r>
  <r>
    <n v="4463"/>
    <s v="RF958"/>
    <x v="12"/>
    <s v="FE"/>
    <x v="3"/>
    <x v="16"/>
    <n v="15"/>
    <s v="August"/>
    <x v="9"/>
    <s v="15 August 1946"/>
    <x v="2"/>
    <s v="SOC 15.8.46 (Air Britain Serials)"/>
    <x v="4"/>
    <x v="3"/>
    <x v="1"/>
    <x v="1"/>
    <x v="2"/>
    <x v="1"/>
    <m/>
    <n v="8"/>
    <x v="22"/>
    <x v="1"/>
    <n v="1"/>
    <x v="2"/>
    <x v="91"/>
    <x v="3"/>
  </r>
  <r>
    <n v="6593"/>
    <s v="TV980"/>
    <x v="10"/>
    <m/>
    <x v="12"/>
    <x v="19"/>
    <n v="16"/>
    <s v="August"/>
    <x v="9"/>
    <s v="16 August 1946"/>
    <x v="2"/>
    <s v="To Armee de l'Air 16.8.46 (Air Britain Serials)"/>
    <x v="5"/>
    <x v="3"/>
    <x v="1"/>
    <x v="1"/>
    <x v="2"/>
    <x v="1"/>
    <m/>
    <n v="8"/>
    <x v="22"/>
    <x v="1"/>
    <n v="0"/>
    <x v="2"/>
    <x v="17"/>
    <x v="2"/>
  </r>
  <r>
    <n v="6596"/>
    <s v="TW118"/>
    <x v="10"/>
    <m/>
    <x v="12"/>
    <x v="19"/>
    <n v="16"/>
    <s v="August"/>
    <x v="9"/>
    <s v="16 August 1946"/>
    <x v="2"/>
    <s v="To Armee de l'Air 16.8.46 (Air Britain Serials)"/>
    <x v="5"/>
    <x v="3"/>
    <x v="1"/>
    <x v="1"/>
    <x v="2"/>
    <x v="1"/>
    <m/>
    <n v="8"/>
    <x v="22"/>
    <x v="1"/>
    <n v="0"/>
    <x v="2"/>
    <x v="17"/>
    <x v="2"/>
  </r>
  <r>
    <n v="7299"/>
    <s v="TA357"/>
    <x v="22"/>
    <s v="1668CU"/>
    <x v="10"/>
    <x v="19"/>
    <n v="18"/>
    <s v="August"/>
    <x v="9"/>
    <s v="18 August 1946"/>
    <x v="2"/>
    <s v="Sold to DH 18.8.46 (Air Britain Serials)"/>
    <x v="5"/>
    <x v="3"/>
    <x v="1"/>
    <x v="1"/>
    <x v="2"/>
    <x v="1"/>
    <m/>
    <n v="8"/>
    <x v="22"/>
    <x v="1"/>
    <n v="1"/>
    <x v="1"/>
    <x v="256"/>
    <x v="0"/>
  </r>
  <r>
    <n v="5554"/>
    <s v="HR359"/>
    <x v="12"/>
    <n v="21"/>
    <x v="0"/>
    <x v="16"/>
    <n v="20"/>
    <s v="August"/>
    <x v="9"/>
    <s v="20 August 1946"/>
    <x v="0"/>
    <s v="U/c collapsed on landing Blackbushe 20.8.46 (Air Britain Serials) 20.08.46 21 Sqn. HR359 Landed heavily at Blackbushe aerodrome and suffered undercarriage collapse. Crew unhurt. (Mosquito Crash Log)"/>
    <x v="2"/>
    <x v="2"/>
    <x v="31"/>
    <x v="1"/>
    <x v="2"/>
    <x v="1"/>
    <m/>
    <n v="8"/>
    <x v="22"/>
    <x v="1"/>
    <n v="1"/>
    <x v="0"/>
    <x v="48"/>
    <x v="3"/>
  </r>
  <r>
    <n v="6767"/>
    <s v="HK192"/>
    <x v="2"/>
    <n v="256"/>
    <x v="10"/>
    <x v="19"/>
    <n v="20"/>
    <s v="August"/>
    <x v="9"/>
    <s v="20 August 1946"/>
    <x v="2"/>
    <s v="SOC 20.8.46 (Air Britain Serials)"/>
    <x v="4"/>
    <x v="3"/>
    <x v="1"/>
    <x v="1"/>
    <x v="2"/>
    <x v="1"/>
    <m/>
    <n v="8"/>
    <x v="22"/>
    <x v="1"/>
    <n v="1"/>
    <x v="0"/>
    <x v="32"/>
    <x v="2"/>
  </r>
  <r>
    <n v="7228"/>
    <s v="MM258"/>
    <x v="18"/>
    <s v="TFU/140"/>
    <x v="12"/>
    <x v="19"/>
    <n v="20"/>
    <s v="August"/>
    <x v="9"/>
    <s v="20 August 1946"/>
    <x v="2"/>
    <s v="To Armee de l'Air 21.8.46 (Air Britain Serials)"/>
    <x v="5"/>
    <x v="3"/>
    <x v="1"/>
    <x v="1"/>
    <x v="2"/>
    <x v="1"/>
    <m/>
    <n v="8"/>
    <x v="22"/>
    <x v="1"/>
    <n v="1"/>
    <x v="0"/>
    <x v="56"/>
    <x v="0"/>
  </r>
  <r>
    <n v="551"/>
    <s v="NS576"/>
    <x v="18"/>
    <s v="140/680"/>
    <x v="10"/>
    <x v="19"/>
    <n v="20"/>
    <s v="August"/>
    <x v="9"/>
    <s v="20 August 1946"/>
    <x v="2"/>
    <s v="SOC 20.8.46 (Air Britain Serials)"/>
    <x v="4"/>
    <x v="3"/>
    <x v="1"/>
    <x v="1"/>
    <x v="2"/>
    <x v="1"/>
    <m/>
    <n v="8"/>
    <x v="22"/>
    <x v="1"/>
    <n v="1"/>
    <x v="0"/>
    <x v="78"/>
    <x v="0"/>
  </r>
  <r>
    <n v="4956"/>
    <s v="NS683"/>
    <x v="18"/>
    <n v="680"/>
    <x v="10"/>
    <x v="19"/>
    <n v="20"/>
    <s v="August"/>
    <x v="9"/>
    <s v="20 August 1946"/>
    <x v="2"/>
    <s v="SOC 20.8.46 (Air Britain Serials)"/>
    <x v="4"/>
    <x v="3"/>
    <x v="1"/>
    <x v="1"/>
    <x v="2"/>
    <x v="1"/>
    <m/>
    <n v="8"/>
    <x v="22"/>
    <x v="1"/>
    <n v="1"/>
    <x v="0"/>
    <x v="78"/>
    <x v="0"/>
  </r>
  <r>
    <n v="5364"/>
    <s v="TA436"/>
    <x v="22"/>
    <s v="ME"/>
    <x v="1"/>
    <x v="2"/>
    <n v="20"/>
    <s v="August"/>
    <x v="9"/>
    <s v="20 August 1946"/>
    <x v="2"/>
    <s v="SOC 20.8.46 (Air Britain Serials)"/>
    <x v="4"/>
    <x v="3"/>
    <x v="1"/>
    <x v="1"/>
    <x v="2"/>
    <x v="1"/>
    <m/>
    <n v="8"/>
    <x v="22"/>
    <x v="1"/>
    <n v="1"/>
    <x v="2"/>
    <x v="108"/>
    <x v="0"/>
  </r>
  <r>
    <n v="6151"/>
    <s v="TE602"/>
    <x v="12"/>
    <s v="1FU"/>
    <x v="12"/>
    <x v="19"/>
    <n v="21"/>
    <s v="August"/>
    <x v="9"/>
    <s v="21 August 1946"/>
    <x v="2"/>
    <s v="Assigned to GC II/6 Normandie-Niemen. To Armee de l'Air 21.8.46 (Air Britain Serials)"/>
    <x v="5"/>
    <x v="3"/>
    <x v="1"/>
    <x v="1"/>
    <x v="2"/>
    <x v="1"/>
    <m/>
    <n v="8"/>
    <x v="22"/>
    <x v="1"/>
    <n v="0"/>
    <x v="1"/>
    <x v="123"/>
    <x v="3"/>
  </r>
  <r>
    <n v="3187"/>
    <s v="NT329"/>
    <x v="25"/>
    <n v="239"/>
    <x v="10"/>
    <x v="19"/>
    <n v="22"/>
    <s v="August"/>
    <x v="9"/>
    <s v="22 August 1946"/>
    <x v="2"/>
    <s v="SOC 22.8.46 (Air Britain Serials)"/>
    <x v="4"/>
    <x v="3"/>
    <x v="1"/>
    <x v="1"/>
    <x v="2"/>
    <x v="1"/>
    <m/>
    <n v="8"/>
    <x v="22"/>
    <x v="1"/>
    <n v="1"/>
    <x v="0"/>
    <x v="63"/>
    <x v="2"/>
  </r>
  <r>
    <n v="6349"/>
    <s v="RG258"/>
    <x v="35"/>
    <n v="84"/>
    <x v="3"/>
    <x v="0"/>
    <n v="23"/>
    <s v="August"/>
    <x v="9"/>
    <s v="23 August 1946"/>
    <x v="0"/>
    <s v="Ditched in bad weather while lost on ferry flight 30m SE of Trat Thailand 23.8.46 (Air Britain Serials)"/>
    <x v="2"/>
    <x v="2"/>
    <x v="55"/>
    <x v="1"/>
    <x v="2"/>
    <x v="1"/>
    <m/>
    <n v="8"/>
    <x v="22"/>
    <x v="1"/>
    <n v="0"/>
    <x v="0"/>
    <x v="146"/>
    <x v="0"/>
  </r>
  <r>
    <n v="7551"/>
    <s v="HK403"/>
    <x v="17"/>
    <s v="29/264"/>
    <x v="10"/>
    <x v="19"/>
    <n v="26"/>
    <s v="August"/>
    <x v="9"/>
    <s v="26 August 1946"/>
    <x v="2"/>
    <s v="SOC 26.8.46 (Air Britain Serials)"/>
    <x v="4"/>
    <x v="3"/>
    <x v="1"/>
    <x v="1"/>
    <x v="2"/>
    <x v="1"/>
    <m/>
    <n v="8"/>
    <x v="22"/>
    <x v="1"/>
    <n v="1"/>
    <x v="0"/>
    <x v="10"/>
    <x v="2"/>
  </r>
  <r>
    <n v="719"/>
    <s v="HK433"/>
    <x v="17"/>
    <s v="29/96/29/264/219"/>
    <x v="1"/>
    <x v="2"/>
    <n v="26"/>
    <s v="August"/>
    <x v="9"/>
    <s v="26 August 1946"/>
    <x v="2"/>
    <s v="SOC 26.8.46 (Air Britain Serials)"/>
    <x v="4"/>
    <x v="3"/>
    <x v="1"/>
    <x v="1"/>
    <x v="2"/>
    <x v="1"/>
    <m/>
    <n v="8"/>
    <x v="22"/>
    <x v="1"/>
    <n v="1"/>
    <x v="0"/>
    <x v="76"/>
    <x v="2"/>
  </r>
  <r>
    <n v="1366"/>
    <s v="HK456"/>
    <x v="17"/>
    <s v="410/96/151"/>
    <x v="0"/>
    <x v="2"/>
    <n v="26"/>
    <s v="August"/>
    <x v="9"/>
    <s v="26 August 1946"/>
    <x v="2"/>
    <s v="SOC 26.8.46 (Air Britain Serials)"/>
    <x v="4"/>
    <x v="3"/>
    <x v="1"/>
    <x v="1"/>
    <x v="2"/>
    <x v="1"/>
    <m/>
    <n v="8"/>
    <x v="22"/>
    <x v="1"/>
    <n v="1"/>
    <x v="0"/>
    <x v="8"/>
    <x v="2"/>
  </r>
  <r>
    <n v="7161"/>
    <s v="HK527"/>
    <x v="17"/>
    <s v="604/264"/>
    <x v="10"/>
    <x v="19"/>
    <n v="26"/>
    <s v="August"/>
    <x v="9"/>
    <s v="26 August 1946"/>
    <x v="2"/>
    <s v="SOC 26.8.46 (Air Britain Serials)"/>
    <x v="4"/>
    <x v="3"/>
    <x v="1"/>
    <x v="1"/>
    <x v="2"/>
    <x v="1"/>
    <m/>
    <n v="8"/>
    <x v="22"/>
    <x v="1"/>
    <n v="1"/>
    <x v="0"/>
    <x v="10"/>
    <x v="2"/>
  </r>
  <r>
    <n v="128"/>
    <s v="MM460"/>
    <x v="17"/>
    <s v="604/151/96/29/604/CGS"/>
    <x v="10"/>
    <x v="19"/>
    <n v="26"/>
    <s v="August"/>
    <x v="9"/>
    <s v="26 August 1946"/>
    <x v="2"/>
    <s v="SOC 26.8.46 (Air Britain Serials)"/>
    <x v="4"/>
    <x v="3"/>
    <x v="1"/>
    <x v="1"/>
    <x v="2"/>
    <x v="1"/>
    <m/>
    <n v="8"/>
    <x v="22"/>
    <x v="1"/>
    <n v="1"/>
    <x v="1"/>
    <x v="194"/>
    <x v="2"/>
  </r>
  <r>
    <n v="1779"/>
    <s v="MM561"/>
    <x v="17"/>
    <s v="15/196/604/CGS"/>
    <x v="10"/>
    <x v="19"/>
    <n v="26"/>
    <s v="August"/>
    <x v="9"/>
    <s v="26 August 1946"/>
    <x v="2"/>
    <s v="SOC 26.8.46 (Air Britain Serials)"/>
    <x v="4"/>
    <x v="3"/>
    <x v="1"/>
    <x v="1"/>
    <x v="2"/>
    <x v="1"/>
    <m/>
    <n v="8"/>
    <x v="22"/>
    <x v="1"/>
    <n v="1"/>
    <x v="1"/>
    <x v="194"/>
    <x v="2"/>
  </r>
  <r>
    <n v="7147"/>
    <s v="MM569"/>
    <x v="17"/>
    <s v="604/409"/>
    <x v="0"/>
    <x v="2"/>
    <n v="26"/>
    <s v="August"/>
    <x v="9"/>
    <s v="26 August 1946"/>
    <x v="2"/>
    <s v="SOC 26.8.46 (Air Britain Serials)"/>
    <x v="4"/>
    <x v="3"/>
    <x v="1"/>
    <x v="1"/>
    <x v="2"/>
    <x v="1"/>
    <m/>
    <n v="8"/>
    <x v="22"/>
    <x v="1"/>
    <n v="1"/>
    <x v="0"/>
    <x v="95"/>
    <x v="2"/>
  </r>
  <r>
    <n v="2636"/>
    <s v="MM616"/>
    <x v="17"/>
    <n v="264"/>
    <x v="10"/>
    <x v="19"/>
    <n v="26"/>
    <s v="August"/>
    <x v="9"/>
    <s v="26 August 1946"/>
    <x v="2"/>
    <s v="SOC 26.8.46 (Air Britain Serials)"/>
    <x v="4"/>
    <x v="3"/>
    <x v="1"/>
    <x v="1"/>
    <x v="2"/>
    <x v="1"/>
    <m/>
    <n v="8"/>
    <x v="22"/>
    <x v="1"/>
    <n v="1"/>
    <x v="0"/>
    <x v="10"/>
    <x v="2"/>
  </r>
  <r>
    <n v="6601"/>
    <s v="MV536"/>
    <x v="25"/>
    <m/>
    <x v="10"/>
    <x v="19"/>
    <n v="26"/>
    <s v="August"/>
    <x v="9"/>
    <s v="26 August 1946"/>
    <x v="2"/>
    <s v="SOC 26.8.46 (Air Britain Serials)"/>
    <x v="4"/>
    <x v="3"/>
    <x v="1"/>
    <x v="1"/>
    <x v="2"/>
    <x v="1"/>
    <m/>
    <n v="8"/>
    <x v="22"/>
    <x v="1"/>
    <n v="1"/>
    <x v="2"/>
    <x v="17"/>
    <x v="2"/>
  </r>
  <r>
    <n v="6603"/>
    <s v="NT607"/>
    <x v="25"/>
    <m/>
    <x v="10"/>
    <x v="19"/>
    <n v="26"/>
    <s v="August"/>
    <x v="9"/>
    <s v="26 August 1946"/>
    <x v="2"/>
    <s v="SOC 26.8.46 (Air Britain Serials)"/>
    <x v="4"/>
    <x v="3"/>
    <x v="1"/>
    <x v="1"/>
    <x v="2"/>
    <x v="1"/>
    <m/>
    <n v="8"/>
    <x v="22"/>
    <x v="1"/>
    <n v="1"/>
    <x v="2"/>
    <x v="17"/>
    <x v="2"/>
  </r>
  <r>
    <n v="6604"/>
    <s v="NT617"/>
    <x v="25"/>
    <m/>
    <x v="10"/>
    <x v="19"/>
    <n v="26"/>
    <s v="August"/>
    <x v="9"/>
    <s v="26 August 1946"/>
    <x v="2"/>
    <s v="SOC 26.8.46 (Air Britain Serials)"/>
    <x v="4"/>
    <x v="3"/>
    <x v="1"/>
    <x v="1"/>
    <x v="2"/>
    <x v="1"/>
    <m/>
    <n v="8"/>
    <x v="22"/>
    <x v="1"/>
    <n v="1"/>
    <x v="2"/>
    <x v="17"/>
    <x v="2"/>
  </r>
  <r>
    <n v="4473"/>
    <s v="RG188"/>
    <x v="35"/>
    <s v="FE"/>
    <x v="3"/>
    <x v="0"/>
    <n v="26"/>
    <s v="August"/>
    <x v="9"/>
    <s v="26 August 1946"/>
    <x v="2"/>
    <s v="SOC 26.8.46 (Air Britain Serials)"/>
    <x v="4"/>
    <x v="3"/>
    <x v="1"/>
    <x v="1"/>
    <x v="2"/>
    <x v="1"/>
    <m/>
    <n v="8"/>
    <x v="22"/>
    <x v="1"/>
    <n v="0"/>
    <x v="2"/>
    <x v="91"/>
    <x v="0"/>
  </r>
  <r>
    <n v="6486"/>
    <s v="HR200"/>
    <x v="12"/>
    <n v="141"/>
    <x v="0"/>
    <x v="2"/>
    <n v="27"/>
    <s v="August"/>
    <x v="9"/>
    <s v="27 August 1946"/>
    <x v="2"/>
    <s v="SOC 27.8.46 (Air Britain Serials)"/>
    <x v="4"/>
    <x v="3"/>
    <x v="1"/>
    <x v="1"/>
    <x v="2"/>
    <x v="1"/>
    <m/>
    <n v="8"/>
    <x v="22"/>
    <x v="1"/>
    <n v="1"/>
    <x v="0"/>
    <x v="45"/>
    <x v="3"/>
  </r>
  <r>
    <n v="5341"/>
    <s v="LR298"/>
    <x v="12"/>
    <n v="305"/>
    <x v="0"/>
    <x v="16"/>
    <n v="27"/>
    <s v="August"/>
    <x v="9"/>
    <s v="27 August 1946"/>
    <x v="2"/>
    <s v="SOC 27.8.46 (Air Britain Serials)"/>
    <x v="4"/>
    <x v="3"/>
    <x v="1"/>
    <x v="1"/>
    <x v="2"/>
    <x v="1"/>
    <m/>
    <n v="8"/>
    <x v="22"/>
    <x v="1"/>
    <n v="1"/>
    <x v="0"/>
    <x v="60"/>
    <x v="0"/>
  </r>
  <r>
    <n v="3497"/>
    <s v="NT278"/>
    <x v="25"/>
    <n v="239"/>
    <x v="10"/>
    <x v="19"/>
    <n v="27"/>
    <s v="August"/>
    <x v="9"/>
    <s v="27 August 1946"/>
    <x v="2"/>
    <s v="SOC 27.8.46 (Air Britain Serials)"/>
    <x v="4"/>
    <x v="3"/>
    <x v="1"/>
    <x v="1"/>
    <x v="2"/>
    <x v="1"/>
    <m/>
    <n v="8"/>
    <x v="22"/>
    <x v="1"/>
    <n v="1"/>
    <x v="0"/>
    <x v="63"/>
    <x v="2"/>
  </r>
  <r>
    <n v="4025"/>
    <s v="NT313"/>
    <x v="25"/>
    <n v="239"/>
    <x v="10"/>
    <x v="19"/>
    <n v="27"/>
    <s v="August"/>
    <x v="9"/>
    <s v="27 August 1946"/>
    <x v="2"/>
    <s v="SOC 27.8.46 (Air Britain Serials)"/>
    <x v="4"/>
    <x v="3"/>
    <x v="1"/>
    <x v="1"/>
    <x v="2"/>
    <x v="1"/>
    <m/>
    <n v="8"/>
    <x v="22"/>
    <x v="1"/>
    <n v="1"/>
    <x v="0"/>
    <x v="63"/>
    <x v="2"/>
  </r>
  <r>
    <n v="6523"/>
    <s v="NT318"/>
    <x v="25"/>
    <s v="85/239"/>
    <x v="10"/>
    <x v="19"/>
    <n v="27"/>
    <s v="August"/>
    <x v="9"/>
    <s v="27 August 1946"/>
    <x v="2"/>
    <s v="SOC 27.8.46 (Air Britain Serials)"/>
    <x v="4"/>
    <x v="3"/>
    <x v="1"/>
    <x v="1"/>
    <x v="2"/>
    <x v="1"/>
    <m/>
    <n v="8"/>
    <x v="22"/>
    <x v="1"/>
    <n v="1"/>
    <x v="0"/>
    <x v="63"/>
    <x v="2"/>
  </r>
  <r>
    <n v="4058"/>
    <s v="NT385"/>
    <x v="25"/>
    <n v="239"/>
    <x v="10"/>
    <x v="19"/>
    <n v="27"/>
    <s v="August"/>
    <x v="9"/>
    <s v="27 August 1946"/>
    <x v="2"/>
    <s v="SOC 27.8.46 (Air Britain Serials)"/>
    <x v="4"/>
    <x v="3"/>
    <x v="1"/>
    <x v="1"/>
    <x v="2"/>
    <x v="1"/>
    <m/>
    <n v="8"/>
    <x v="22"/>
    <x v="1"/>
    <n v="1"/>
    <x v="0"/>
    <x v="63"/>
    <x v="2"/>
  </r>
  <r>
    <n v="7591"/>
    <s v="PF455"/>
    <x v="20"/>
    <s v="571/180/69"/>
    <x v="10"/>
    <x v="19"/>
    <n v="29"/>
    <s v="August"/>
    <x v="9"/>
    <s v="29 August 1946"/>
    <x v="0"/>
    <s v="Swung on landing and u/c collapsed Walm 29.8.46 (Air Britain Serials)"/>
    <x v="2"/>
    <x v="2"/>
    <x v="23"/>
    <x v="1"/>
    <x v="2"/>
    <x v="1"/>
    <m/>
    <n v="8"/>
    <x v="22"/>
    <x v="1"/>
    <n v="0"/>
    <x v="0"/>
    <x v="1"/>
    <x v="6"/>
  </r>
  <r>
    <n v="2843"/>
    <s v="HR415"/>
    <x v="12"/>
    <s v="1FU/45/82"/>
    <x v="3"/>
    <x v="16"/>
    <n v="29"/>
    <s v="August"/>
    <x v="9"/>
    <s v="29 August 1946"/>
    <x v="2"/>
    <s v="SOC 29.8.46 (Air Britain Serials)"/>
    <x v="4"/>
    <x v="3"/>
    <x v="1"/>
    <x v="1"/>
    <x v="2"/>
    <x v="1"/>
    <m/>
    <n v="8"/>
    <x v="22"/>
    <x v="1"/>
    <n v="1"/>
    <x v="0"/>
    <x v="111"/>
    <x v="3"/>
  </r>
  <r>
    <n v="1282"/>
    <s v="LR575"/>
    <x v="10"/>
    <s v="1FU/1330CU"/>
    <x v="1"/>
    <x v="7"/>
    <n v="29"/>
    <s v="August"/>
    <x v="9"/>
    <s v="29 August 1946"/>
    <x v="2"/>
    <s v="SOC 29.8.46 (Air Britain Serials)"/>
    <x v="4"/>
    <x v="3"/>
    <x v="1"/>
    <x v="1"/>
    <x v="2"/>
    <x v="1"/>
    <m/>
    <n v="8"/>
    <x v="22"/>
    <x v="1"/>
    <n v="1"/>
    <x v="1"/>
    <x v="162"/>
    <x v="2"/>
  </r>
  <r>
    <n v="5004"/>
    <s v="MM289"/>
    <x v="18"/>
    <n v="680"/>
    <x v="10"/>
    <x v="19"/>
    <n v="29"/>
    <s v="August"/>
    <x v="9"/>
    <s v="29 August 1946"/>
    <x v="2"/>
    <s v="SOC 29.8.46 (Air Britain Serials)"/>
    <x v="4"/>
    <x v="3"/>
    <x v="1"/>
    <x v="1"/>
    <x v="2"/>
    <x v="1"/>
    <m/>
    <n v="8"/>
    <x v="22"/>
    <x v="1"/>
    <n v="1"/>
    <x v="0"/>
    <x v="78"/>
    <x v="0"/>
  </r>
  <r>
    <n v="3991"/>
    <s v="MM369"/>
    <x v="18"/>
    <s v="60 SAAF"/>
    <x v="1"/>
    <x v="0"/>
    <n v="29"/>
    <s v="August"/>
    <x v="9"/>
    <s v="29 August 1946"/>
    <x v="2"/>
    <s v="SOC 29.8.46 (Air Britain Serials)"/>
    <x v="4"/>
    <x v="3"/>
    <x v="1"/>
    <x v="1"/>
    <x v="2"/>
    <x v="1"/>
    <m/>
    <n v="8"/>
    <x v="22"/>
    <x v="1"/>
    <n v="1"/>
    <x v="0"/>
    <x v="34"/>
    <x v="0"/>
  </r>
  <r>
    <n v="5127"/>
    <s v="NS687"/>
    <x v="18"/>
    <n v="680"/>
    <x v="10"/>
    <x v="19"/>
    <n v="29"/>
    <s v="August"/>
    <x v="9"/>
    <s v="29 August 1946"/>
    <x v="2"/>
    <s v="SOC 29.8.46 (Air Britain Serials)"/>
    <x v="4"/>
    <x v="3"/>
    <x v="1"/>
    <x v="1"/>
    <x v="2"/>
    <x v="1"/>
    <m/>
    <n v="8"/>
    <x v="22"/>
    <x v="1"/>
    <n v="1"/>
    <x v="0"/>
    <x v="78"/>
    <x v="0"/>
  </r>
  <r>
    <n v="3054"/>
    <s v="NS738"/>
    <x v="18"/>
    <s v="60 SAAF/680"/>
    <x v="10"/>
    <x v="19"/>
    <n v="29"/>
    <s v="August"/>
    <x v="9"/>
    <s v="29 August 1946"/>
    <x v="2"/>
    <s v="SOC 29.8.46 (Air Britain Serials)"/>
    <x v="4"/>
    <x v="3"/>
    <x v="1"/>
    <x v="1"/>
    <x v="2"/>
    <x v="1"/>
    <m/>
    <n v="8"/>
    <x v="22"/>
    <x v="1"/>
    <n v="1"/>
    <x v="0"/>
    <x v="78"/>
    <x v="0"/>
  </r>
  <r>
    <n v="5172"/>
    <s v="NS808"/>
    <x v="18"/>
    <n v="680"/>
    <x v="10"/>
    <x v="19"/>
    <n v="29"/>
    <s v="August"/>
    <x v="9"/>
    <s v="29 August 1946"/>
    <x v="2"/>
    <s v="SOC 29.8.46 (Air Britain Serials)"/>
    <x v="4"/>
    <x v="3"/>
    <x v="1"/>
    <x v="1"/>
    <x v="2"/>
    <x v="1"/>
    <m/>
    <n v="8"/>
    <x v="22"/>
    <x v="1"/>
    <n v="1"/>
    <x v="0"/>
    <x v="78"/>
    <x v="0"/>
  </r>
  <r>
    <n v="6382"/>
    <s v="RF761"/>
    <x v="12"/>
    <n v="82"/>
    <x v="3"/>
    <x v="16"/>
    <n v="29"/>
    <s v="August"/>
    <x v="9"/>
    <s v="29 August 1946"/>
    <x v="2"/>
    <s v="SOC 29.8.46 (Air Britain Serials)"/>
    <x v="4"/>
    <x v="3"/>
    <x v="1"/>
    <x v="1"/>
    <x v="2"/>
    <x v="1"/>
    <m/>
    <n v="8"/>
    <x v="22"/>
    <x v="1"/>
    <n v="1"/>
    <x v="0"/>
    <x v="111"/>
    <x v="3"/>
  </r>
  <r>
    <n v="4475"/>
    <s v="RF785"/>
    <x v="12"/>
    <s v="FE"/>
    <x v="3"/>
    <x v="16"/>
    <n v="29"/>
    <s v="August"/>
    <x v="9"/>
    <s v="29 August 1946"/>
    <x v="2"/>
    <s v="SOC 29.8.46 (Air Britain Serials)"/>
    <x v="4"/>
    <x v="3"/>
    <x v="1"/>
    <x v="1"/>
    <x v="2"/>
    <x v="1"/>
    <m/>
    <n v="8"/>
    <x v="22"/>
    <x v="1"/>
    <n v="1"/>
    <x v="2"/>
    <x v="91"/>
    <x v="3"/>
  </r>
  <r>
    <n v="4541"/>
    <s v="RF960"/>
    <x v="12"/>
    <s v="FE"/>
    <x v="3"/>
    <x v="16"/>
    <n v="29"/>
    <s v="August"/>
    <x v="9"/>
    <s v="29 August 1946"/>
    <x v="2"/>
    <s v="SOC 29.8.46 (Air Britain Serials)"/>
    <x v="4"/>
    <x v="3"/>
    <x v="1"/>
    <x v="1"/>
    <x v="2"/>
    <x v="1"/>
    <m/>
    <n v="8"/>
    <x v="22"/>
    <x v="1"/>
    <n v="1"/>
    <x v="2"/>
    <x v="91"/>
    <x v="3"/>
  </r>
  <r>
    <n v="755"/>
    <s v="RF618"/>
    <x v="12"/>
    <s v="143/248/16/14/21"/>
    <x v="0"/>
    <x v="16"/>
    <n v="30"/>
    <s v="August"/>
    <x v="9"/>
    <s v="30 August 1946"/>
    <x v="0"/>
    <s v="Swung on take-off and u/c collapsed Gutersloh 30.8.46 (Air Britain Serials)"/>
    <x v="2"/>
    <x v="2"/>
    <x v="33"/>
    <x v="1"/>
    <x v="2"/>
    <x v="1"/>
    <m/>
    <n v="8"/>
    <x v="22"/>
    <x v="1"/>
    <n v="1"/>
    <x v="0"/>
    <x v="48"/>
    <x v="3"/>
  </r>
  <r>
    <n v="2684"/>
    <s v="RF624"/>
    <x v="12"/>
    <n v="248"/>
    <x v="10"/>
    <x v="19"/>
    <n v="30"/>
    <s v="August"/>
    <x v="9"/>
    <s v="30 August 1946"/>
    <x v="0"/>
    <s v="L'avion en flammes s'écrase en Forêt de Borne, les deux aviateurs le Sous Lieutenant Quinel et le Sergent Augelvy trouveront la mort dans l'accident ... _x000a__x000a_Témoignage d'époque :_x000a__x000a_ Après avoir fauché les arbres sur plusieurs centaines de mètres, cet avion est venu s'écraser à 20 ou 30 mètres d'un chemin forestier, sa trajectoire semble avoir été NE-SE ._x000a__x000a_ Il a entièrement brûlé hormis les grosses pièces : moteurs, train d'atterrissage._x000a__x000a_ Certaines personnes présentes sur place ont déclarées qu'il était déjà en flammes avant de toucher le sol._x000a__x000a_ Un ami et moi même étions sur place alors que les pompiers de Beaune finissaient de noyer d'eau ce qui restait de l'avion._x000a__x000a_ Vers midi, ils laissaient l'épave fumante après avoir vainement cherché des traces des occupants._x000a__x000a_ Avec mon ami Jacques, nous sommes restés un long moment après le départ des pompiers, ainsi que quelques personnes des villages voisins, pour faire des photos ._x000a__x000a_ En soulevant une sorte de plaque de blindage, nous avons trouvé le corps d'un des aviateurs et sommes retournés prévenir les pompiers qui revinrent sur les lieux ..._x000a__x000a__x000a_ _x000a_ _x000a_ _x000a_ _x000a__x000a_Note: _x000a__x000a_ Je soupçonne que cet appareil soit en fait le RF624 du 1/3 qui est donné pour avoir été détruit près de Beaune le 30-08-46. L'armement visible sur les clichés correspondrait bien à un FB6. _x000a_ Pour en avoir la certitude, il faudrait consulter le dossier accident qui ne doit pas manquer de se trouver au SHAA... _x000a__x000a_http://www.histavia21.net/HISTAV2/crashBORNE.htm To Armee de l'Air 16.5.46 (Air Britain Serials)"/>
    <x v="2"/>
    <x v="2"/>
    <x v="38"/>
    <x v="1"/>
    <x v="2"/>
    <x v="1"/>
    <m/>
    <n v="8"/>
    <x v="22"/>
    <x v="1"/>
    <n v="1"/>
    <x v="0"/>
    <x v="52"/>
    <x v="3"/>
  </r>
  <r>
    <n v="2342"/>
    <s v="MM307"/>
    <x v="18"/>
    <s v="400/140/544"/>
    <x v="10"/>
    <x v="19"/>
    <n v="30"/>
    <s v="August"/>
    <x v="9"/>
    <s v="30 August 1946"/>
    <x v="2"/>
    <s v="Used by No. 400 Squadron, RCAF, December 1943 to c. May 1944. (http://www.ody.ca/~bwalker/RAF_owned_AA100.html) SOC 30.8.46 (Air Britain Serials)"/>
    <x v="4"/>
    <x v="3"/>
    <x v="1"/>
    <x v="1"/>
    <x v="2"/>
    <x v="1"/>
    <m/>
    <n v="8"/>
    <x v="22"/>
    <x v="1"/>
    <n v="1"/>
    <x v="0"/>
    <x v="27"/>
    <x v="0"/>
  </r>
  <r>
    <n v="4874"/>
    <s v="TA329"/>
    <x v="22"/>
    <s v="FE"/>
    <x v="3"/>
    <x v="2"/>
    <n v="30"/>
    <s v="August"/>
    <x v="9"/>
    <s v="30 August 1946"/>
    <x v="2"/>
    <s v="SOC 8.30.46 (Air Britain Serials)"/>
    <x v="4"/>
    <x v="3"/>
    <x v="1"/>
    <x v="1"/>
    <x v="2"/>
    <x v="1"/>
    <m/>
    <n v="8"/>
    <x v="22"/>
    <x v="1"/>
    <n v="1"/>
    <x v="2"/>
    <x v="91"/>
    <x v="0"/>
  </r>
  <r>
    <n v="6619"/>
    <s v="HR450"/>
    <x v="12"/>
    <m/>
    <x v="7"/>
    <x v="19"/>
    <n v="1"/>
    <s v="September"/>
    <x v="9"/>
    <d v="1946-09-01T00:00:00"/>
    <x v="2"/>
    <s v="To RAAF 12.10.44 as A52-511 1 Sqn rtp .46 (Air Britain Serials) Converted to components September 1946"/>
    <x v="4"/>
    <x v="3"/>
    <x v="1"/>
    <x v="1"/>
    <x v="2"/>
    <x v="1"/>
    <m/>
    <n v="9"/>
    <x v="61"/>
    <x v="1"/>
    <n v="1"/>
    <x v="2"/>
    <x v="17"/>
    <x v="3"/>
  </r>
  <r>
    <n v="3342"/>
    <s v="HK521"/>
    <x v="17"/>
    <s v="410/96/54OTU"/>
    <x v="10"/>
    <x v="7"/>
    <n v="2"/>
    <s v="September"/>
    <x v="9"/>
    <s v="2 September 1946"/>
    <x v="2"/>
    <s v="SOC 2.9.46 (Air Britain Serials)"/>
    <x v="4"/>
    <x v="3"/>
    <x v="1"/>
    <x v="1"/>
    <x v="2"/>
    <x v="1"/>
    <m/>
    <n v="9"/>
    <x v="61"/>
    <x v="1"/>
    <n v="1"/>
    <x v="1"/>
    <x v="115"/>
    <x v="2"/>
  </r>
  <r>
    <n v="143"/>
    <s v="MM495"/>
    <x v="17"/>
    <s v="410/96"/>
    <x v="0"/>
    <x v="2"/>
    <n v="2"/>
    <s v="September"/>
    <x v="9"/>
    <s v="2 September 1946"/>
    <x v="2"/>
    <s v="SOC 2.9.46 (Air Britain Serials)"/>
    <x v="4"/>
    <x v="3"/>
    <x v="1"/>
    <x v="1"/>
    <x v="2"/>
    <x v="1"/>
    <m/>
    <n v="9"/>
    <x v="61"/>
    <x v="1"/>
    <n v="1"/>
    <x v="0"/>
    <x v="54"/>
    <x v="2"/>
  </r>
  <r>
    <n v="5358"/>
    <s v="MM504"/>
    <x v="17"/>
    <n v="409"/>
    <x v="0"/>
    <x v="2"/>
    <n v="2"/>
    <s v="September"/>
    <x v="9"/>
    <s v="2 September 1946"/>
    <x v="2"/>
    <s v="SOC 2.9.46 (Air Britain Serials)"/>
    <x v="4"/>
    <x v="3"/>
    <x v="1"/>
    <x v="1"/>
    <x v="2"/>
    <x v="1"/>
    <m/>
    <n v="9"/>
    <x v="61"/>
    <x v="1"/>
    <n v="1"/>
    <x v="0"/>
    <x v="95"/>
    <x v="2"/>
  </r>
  <r>
    <n v="1821"/>
    <s v="MM556"/>
    <x v="17"/>
    <s v="488/CGS"/>
    <x v="10"/>
    <x v="19"/>
    <n v="2"/>
    <s v="September"/>
    <x v="9"/>
    <s v="2 September 1946"/>
    <x v="2"/>
    <s v="SOC 2.9.46 (Air Britain Serials)"/>
    <x v="4"/>
    <x v="3"/>
    <x v="1"/>
    <x v="1"/>
    <x v="2"/>
    <x v="1"/>
    <m/>
    <n v="9"/>
    <x v="61"/>
    <x v="1"/>
    <n v="1"/>
    <x v="1"/>
    <x v="194"/>
    <x v="2"/>
  </r>
  <r>
    <n v="6516"/>
    <s v="MM800"/>
    <x v="25"/>
    <n v="151"/>
    <x v="0"/>
    <x v="2"/>
    <n v="2"/>
    <s v="September"/>
    <x v="9"/>
    <s v="2 September 1946"/>
    <x v="2"/>
    <s v="SOC 2.9.46 (Air Britain Serials)"/>
    <x v="4"/>
    <x v="3"/>
    <x v="1"/>
    <x v="1"/>
    <x v="2"/>
    <x v="1"/>
    <m/>
    <n v="9"/>
    <x v="61"/>
    <x v="1"/>
    <n v="1"/>
    <x v="0"/>
    <x v="8"/>
    <x v="2"/>
  </r>
  <r>
    <n v="6142"/>
    <s v="MV553"/>
    <x v="25"/>
    <n v="307"/>
    <x v="0"/>
    <x v="2"/>
    <n v="3"/>
    <s v="September"/>
    <x v="9"/>
    <s v="3 September 1946"/>
    <x v="0"/>
    <s v="U/c jammed landed on one wheel Horsham St.Faith 3.9.46 not repaired and SOC 12.6.47 (Air Britain Serials)"/>
    <x v="2"/>
    <x v="2"/>
    <x v="27"/>
    <x v="1"/>
    <x v="2"/>
    <x v="1"/>
    <m/>
    <n v="9"/>
    <x v="61"/>
    <x v="1"/>
    <n v="1"/>
    <x v="0"/>
    <x v="21"/>
    <x v="2"/>
  </r>
  <r>
    <n v="1378"/>
    <s v="TA494"/>
    <x v="12"/>
    <n v="21"/>
    <x v="0"/>
    <x v="16"/>
    <n v="3"/>
    <s v="September"/>
    <x v="9"/>
    <s v="3 September 1946"/>
    <x v="0"/>
    <s v="Collided with SZ995 and lost tail Wahn 3.9.46 (Air Britain Serials)"/>
    <x v="2"/>
    <x v="2"/>
    <x v="19"/>
    <x v="1"/>
    <x v="2"/>
    <x v="1"/>
    <m/>
    <n v="9"/>
    <x v="61"/>
    <x v="1"/>
    <n v="0"/>
    <x v="0"/>
    <x v="48"/>
    <x v="0"/>
  </r>
  <r>
    <n v="3229"/>
    <s v="SZ989"/>
    <x v="12"/>
    <s v="613/69/107"/>
    <x v="0"/>
    <x v="16"/>
    <n v="5"/>
    <s v="September"/>
    <x v="9"/>
    <s v="5 September 1946"/>
    <x v="0"/>
    <s v="Ran off peritrack and u/c collapsed Blackbushe 5.9.46 not repaired and SOC 18.4.47 (Air Britain Serials)"/>
    <x v="2"/>
    <x v="2"/>
    <x v="77"/>
    <x v="1"/>
    <x v="2"/>
    <x v="1"/>
    <m/>
    <n v="9"/>
    <x v="61"/>
    <x v="1"/>
    <n v="1"/>
    <x v="0"/>
    <x v="57"/>
    <x v="0"/>
  </r>
  <r>
    <n v="5200"/>
    <s v="RF786"/>
    <x v="12"/>
    <n v="235"/>
    <x v="12"/>
    <x v="19"/>
    <n v="5"/>
    <s v="September"/>
    <x v="9"/>
    <s v="5 September 1946"/>
    <x v="2"/>
    <s v="To Armee de l'Air 5.9.46 (Air Britain Serials)"/>
    <x v="5"/>
    <x v="3"/>
    <x v="1"/>
    <x v="1"/>
    <x v="2"/>
    <x v="1"/>
    <m/>
    <n v="9"/>
    <x v="61"/>
    <x v="1"/>
    <n v="1"/>
    <x v="0"/>
    <x v="97"/>
    <x v="3"/>
  </r>
  <r>
    <n v="6606"/>
    <s v="PZ476"/>
    <x v="12"/>
    <m/>
    <x v="12"/>
    <x v="19"/>
    <n v="7"/>
    <s v="September"/>
    <x v="9"/>
    <s v="7 September 1946"/>
    <x v="2"/>
    <s v="To Armee de l'Air 7.9.46 (Air Britain Serials)"/>
    <x v="5"/>
    <x v="3"/>
    <x v="1"/>
    <x v="1"/>
    <x v="2"/>
    <x v="1"/>
    <m/>
    <n v="9"/>
    <x v="61"/>
    <x v="1"/>
    <n v="1"/>
    <x v="2"/>
    <x v="17"/>
    <x v="0"/>
  </r>
  <r>
    <n v="6879"/>
    <s v="PF601"/>
    <x v="20"/>
    <s v="16OTU"/>
    <x v="0"/>
    <x v="7"/>
    <n v="9"/>
    <s v="September"/>
    <x v="9"/>
    <s v="9 September 1946"/>
    <x v="0"/>
    <s v="Swung on take-off and u/c collapsed Cottesmore 9.9.46 (Air Britain Serials) 09.09.46 16 MTU. PF601 Crashed on take-off from Cottesmore aerodrome. (Mosquito Crash Log)"/>
    <x v="2"/>
    <x v="2"/>
    <x v="33"/>
    <x v="1"/>
    <x v="2"/>
    <x v="1"/>
    <m/>
    <n v="9"/>
    <x v="61"/>
    <x v="1"/>
    <n v="0"/>
    <x v="1"/>
    <x v="140"/>
    <x v="6"/>
  </r>
  <r>
    <n v="2236"/>
    <s v="HK422"/>
    <x v="17"/>
    <s v="29/CGS"/>
    <x v="10"/>
    <x v="19"/>
    <n v="10"/>
    <s v="September"/>
    <x v="9"/>
    <s v="10 September 1946"/>
    <x v="2"/>
    <s v="SOC 10.9.46 (Air Britain Serials)"/>
    <x v="4"/>
    <x v="3"/>
    <x v="1"/>
    <x v="1"/>
    <x v="2"/>
    <x v="1"/>
    <m/>
    <n v="9"/>
    <x v="61"/>
    <x v="1"/>
    <n v="1"/>
    <x v="1"/>
    <x v="194"/>
    <x v="2"/>
  </r>
  <r>
    <n v="5659"/>
    <s v="MM305"/>
    <x v="18"/>
    <n v="140"/>
    <x v="12"/>
    <x v="19"/>
    <n v="10"/>
    <s v="September"/>
    <x v="9"/>
    <s v="10 September 1946"/>
    <x v="2"/>
    <s v="To Armee de l'Air 10.9.46 (Air Britain Serials)"/>
    <x v="5"/>
    <x v="3"/>
    <x v="1"/>
    <x v="1"/>
    <x v="2"/>
    <x v="1"/>
    <m/>
    <n v="9"/>
    <x v="61"/>
    <x v="1"/>
    <n v="1"/>
    <x v="0"/>
    <x v="56"/>
    <x v="0"/>
  </r>
  <r>
    <n v="1009"/>
    <s v="MM810"/>
    <x v="25"/>
    <s v="151/R-R/151/25"/>
    <x v="0"/>
    <x v="2"/>
    <n v="10"/>
    <s v="September"/>
    <x v="9"/>
    <s v="10 September 1946"/>
    <x v="2"/>
    <s v="To 6119M 10.9.46 (Air Britain Serials)"/>
    <x v="4"/>
    <x v="3"/>
    <x v="1"/>
    <x v="1"/>
    <x v="2"/>
    <x v="1"/>
    <m/>
    <n v="9"/>
    <x v="61"/>
    <x v="1"/>
    <n v="1"/>
    <x v="0"/>
    <x v="14"/>
    <x v="2"/>
  </r>
  <r>
    <n v="3726"/>
    <s v="MT477"/>
    <x v="25"/>
    <s v="488/54OTU"/>
    <x v="10"/>
    <x v="7"/>
    <n v="10"/>
    <s v="September"/>
    <x v="9"/>
    <s v="10 September 1946"/>
    <x v="2"/>
    <s v="To 6116M 10.9.46 (Air Britain Serials)"/>
    <x v="4"/>
    <x v="3"/>
    <x v="1"/>
    <x v="1"/>
    <x v="2"/>
    <x v="1"/>
    <m/>
    <n v="9"/>
    <x v="61"/>
    <x v="1"/>
    <n v="1"/>
    <x v="1"/>
    <x v="115"/>
    <x v="2"/>
  </r>
  <r>
    <n v="2488"/>
    <s v="NS803"/>
    <x v="18"/>
    <s v="544/8OTU"/>
    <x v="10"/>
    <x v="7"/>
    <n v="10"/>
    <s v="September"/>
    <x v="9"/>
    <s v="10 September 1946"/>
    <x v="2"/>
    <s v="To 6120M 10.9.46 RN Yeovilton as GI (Air Britain Serials)"/>
    <x v="4"/>
    <x v="3"/>
    <x v="1"/>
    <x v="1"/>
    <x v="2"/>
    <x v="1"/>
    <m/>
    <n v="9"/>
    <x v="61"/>
    <x v="1"/>
    <n v="1"/>
    <x v="1"/>
    <x v="37"/>
    <x v="0"/>
  </r>
  <r>
    <n v="2950"/>
    <s v="NS849"/>
    <x v="12"/>
    <s v="107/418/305"/>
    <x v="0"/>
    <x v="16"/>
    <n v="10"/>
    <s v="September"/>
    <x v="9"/>
    <s v="10 September 1946"/>
    <x v="2"/>
    <s v="Received at 418 Sqn. from No.44 Movements Unit, 24 August 1944. TH-T, letter given in ORB entry of 3/4 January 1945. SOC 10.9.46 (Air Britain Serials)"/>
    <x v="4"/>
    <x v="3"/>
    <x v="1"/>
    <x v="1"/>
    <x v="2"/>
    <x v="1"/>
    <m/>
    <n v="9"/>
    <x v="61"/>
    <x v="1"/>
    <n v="1"/>
    <x v="0"/>
    <x v="60"/>
    <x v="0"/>
  </r>
  <r>
    <n v="7484"/>
    <s v="NT363"/>
    <x v="25"/>
    <s v="456/54OTU"/>
    <x v="10"/>
    <x v="7"/>
    <n v="10"/>
    <s v="September"/>
    <x v="9"/>
    <s v="10 September 1946"/>
    <x v="2"/>
    <s v="Served with 456 Sqn as RX-U under RAF control 12/44 to 15/06/45 as Sqn disbanded. Back to RAF. (Brian Fillery's website) To 6118M 10.9.46 (Air Britain Serials)"/>
    <x v="4"/>
    <x v="3"/>
    <x v="1"/>
    <x v="1"/>
    <x v="2"/>
    <x v="1"/>
    <m/>
    <n v="9"/>
    <x v="61"/>
    <x v="1"/>
    <n v="1"/>
    <x v="1"/>
    <x v="115"/>
    <x v="2"/>
  </r>
  <r>
    <n v="6517"/>
    <s v="NT306"/>
    <x v="25"/>
    <n v="151"/>
    <x v="0"/>
    <x v="2"/>
    <n v="11"/>
    <s v="September"/>
    <x v="9"/>
    <s v="11 September 1946"/>
    <x v="0"/>
    <s v="DZ-D (http://daveg4otu.tripod.com/hancrash.html) 01/10/1945 de Havilland Mosquito NF Mark XXX NT489 of 151 Squadron swung on take off from RAF Predannack, hit a blister hangar and damaged Mosquito NF Mark XXX NT306 of the same squadron. (http://www.rafdavidstowmoor.org/pages/crash_log/crashlog45.htm) Overshot landing on one engine and hit hedge Odiham 11.9.46 (Air Britain Serials) 01.09.46 151 Sqn. NT306 Aircraft was committed to single-engine landing at Odiham aerodrome due to apparent engine failure, overshot and hit hedge. Crew unhurt. (Mosquito Crash Log)"/>
    <x v="2"/>
    <x v="2"/>
    <x v="33"/>
    <x v="1"/>
    <x v="2"/>
    <x v="1"/>
    <m/>
    <n v="9"/>
    <x v="61"/>
    <x v="1"/>
    <n v="1"/>
    <x v="0"/>
    <x v="8"/>
    <x v="2"/>
  </r>
  <r>
    <n v="5766"/>
    <s v="PZ315"/>
    <x v="12"/>
    <n v="23"/>
    <x v="12"/>
    <x v="16"/>
    <n v="11"/>
    <s v="September"/>
    <x v="9"/>
    <s v="11 September 1946"/>
    <x v="2"/>
    <s v="To Armee de l'Air 11.9.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9"/>
    <x v="61"/>
    <x v="1"/>
    <n v="1"/>
    <x v="0"/>
    <x v="6"/>
    <x v="0"/>
  </r>
  <r>
    <n v="4496"/>
    <s v="RG155"/>
    <x v="18"/>
    <s v="USAAF"/>
    <x v="12"/>
    <x v="19"/>
    <n v="11"/>
    <s v="September"/>
    <x v="9"/>
    <s v="11 September 1946"/>
    <x v="2"/>
    <s v="To Armee de l'Air 11.9.46 (Air Britain Serials)"/>
    <x v="5"/>
    <x v="3"/>
    <x v="1"/>
    <x v="1"/>
    <x v="2"/>
    <x v="1"/>
    <m/>
    <n v="9"/>
    <x v="61"/>
    <x v="1"/>
    <n v="1"/>
    <x v="2"/>
    <x v="33"/>
    <x v="0"/>
  </r>
  <r>
    <n v="6205"/>
    <s v="RF818"/>
    <x v="12"/>
    <n v="47"/>
    <x v="3"/>
    <x v="16"/>
    <n v="12"/>
    <s v="September"/>
    <x v="9"/>
    <s v="12 September 1946"/>
    <x v="2"/>
    <s v="SOC 12.9.46 (Air Britain Serials)"/>
    <x v="4"/>
    <x v="3"/>
    <x v="1"/>
    <x v="1"/>
    <x v="2"/>
    <x v="1"/>
    <m/>
    <n v="9"/>
    <x v="61"/>
    <x v="1"/>
    <n v="1"/>
    <x v="0"/>
    <x v="122"/>
    <x v="3"/>
  </r>
  <r>
    <n v="1229"/>
    <s v="RF851"/>
    <x v="12"/>
    <s v="404/132OTU/1FU"/>
    <x v="12"/>
    <x v="19"/>
    <n v="12"/>
    <s v="September"/>
    <x v="9"/>
    <s v="12 September 1946"/>
    <x v="2"/>
    <s v="To Armee de l'Air 12.9.46 (Air Britain Serials)"/>
    <x v="5"/>
    <x v="3"/>
    <x v="1"/>
    <x v="1"/>
    <x v="2"/>
    <x v="1"/>
    <m/>
    <n v="9"/>
    <x v="61"/>
    <x v="1"/>
    <n v="1"/>
    <x v="1"/>
    <x v="123"/>
    <x v="3"/>
  </r>
  <r>
    <n v="5511"/>
    <s v="RF949"/>
    <x v="12"/>
    <n v="47"/>
    <x v="3"/>
    <x v="16"/>
    <n v="12"/>
    <s v="September"/>
    <x v="9"/>
    <s v="12 September 1946"/>
    <x v="2"/>
    <s v="SOC 12.9.46 (Air Britain Serials)"/>
    <x v="4"/>
    <x v="3"/>
    <x v="1"/>
    <x v="1"/>
    <x v="2"/>
    <x v="1"/>
    <m/>
    <n v="9"/>
    <x v="61"/>
    <x v="1"/>
    <n v="1"/>
    <x v="0"/>
    <x v="122"/>
    <x v="3"/>
  </r>
  <r>
    <n v="2235"/>
    <s v="RG210"/>
    <x v="35"/>
    <n v="684"/>
    <x v="3"/>
    <x v="0"/>
    <n v="12"/>
    <s v="September"/>
    <x v="9"/>
    <s v="12 September 1946"/>
    <x v="2"/>
    <s v="SOC 12.9.46 (Air Britain Serials)"/>
    <x v="4"/>
    <x v="3"/>
    <x v="1"/>
    <x v="1"/>
    <x v="2"/>
    <x v="1"/>
    <m/>
    <n v="9"/>
    <x v="61"/>
    <x v="1"/>
    <n v="0"/>
    <x v="0"/>
    <x v="50"/>
    <x v="0"/>
  </r>
  <r>
    <n v="4875"/>
    <s v="TA271"/>
    <x v="22"/>
    <s v="FE"/>
    <x v="3"/>
    <x v="2"/>
    <n v="12"/>
    <s v="September"/>
    <x v="9"/>
    <s v="12 September 1946"/>
    <x v="2"/>
    <s v="SOC 12.9.46 (Air Britain Serials)"/>
    <x v="4"/>
    <x v="3"/>
    <x v="1"/>
    <x v="1"/>
    <x v="2"/>
    <x v="1"/>
    <m/>
    <n v="9"/>
    <x v="61"/>
    <x v="1"/>
    <n v="1"/>
    <x v="2"/>
    <x v="91"/>
    <x v="0"/>
  </r>
  <r>
    <n v="2513"/>
    <s v="HK396"/>
    <x v="17"/>
    <s v="96/151/54OTU"/>
    <x v="10"/>
    <x v="7"/>
    <n v="13"/>
    <s v="September"/>
    <x v="9"/>
    <s v="13 September 1946"/>
    <x v="2"/>
    <s v="SOC 13.9.46 (Air Britain Serials)"/>
    <x v="4"/>
    <x v="3"/>
    <x v="1"/>
    <x v="1"/>
    <x v="2"/>
    <x v="1"/>
    <m/>
    <n v="9"/>
    <x v="61"/>
    <x v="1"/>
    <n v="1"/>
    <x v="1"/>
    <x v="115"/>
    <x v="2"/>
  </r>
  <r>
    <n v="4393"/>
    <s v="HK524"/>
    <x v="17"/>
    <s v="307/29"/>
    <x v="0"/>
    <x v="2"/>
    <n v="13"/>
    <s v="September"/>
    <x v="9"/>
    <s v="13 September 1946"/>
    <x v="2"/>
    <s v="SOC 13.9.46 (Air Britain Serials)"/>
    <x v="4"/>
    <x v="3"/>
    <x v="1"/>
    <x v="1"/>
    <x v="2"/>
    <x v="1"/>
    <m/>
    <n v="9"/>
    <x v="61"/>
    <x v="1"/>
    <n v="1"/>
    <x v="0"/>
    <x v="31"/>
    <x v="2"/>
  </r>
  <r>
    <n v="7398"/>
    <s v="HK536"/>
    <x v="17"/>
    <s v="Reserial SM701/RAE"/>
    <x v="10"/>
    <x v="19"/>
    <n v="13"/>
    <s v="September"/>
    <x v="9"/>
    <s v="13 September 1946"/>
    <x v="2"/>
    <s v="SOC 13.9.46 (Air Britain Serials) Serials duplicated with Lancasters, renumbered SM701"/>
    <x v="4"/>
    <x v="3"/>
    <x v="1"/>
    <x v="1"/>
    <x v="2"/>
    <x v="1"/>
    <m/>
    <n v="9"/>
    <x v="61"/>
    <x v="1"/>
    <n v="1"/>
    <x v="2"/>
    <x v="61"/>
    <x v="2"/>
  </r>
  <r>
    <n v="5330"/>
    <s v="MM619"/>
    <x v="17"/>
    <n v="409"/>
    <x v="0"/>
    <x v="2"/>
    <n v="13"/>
    <s v="September"/>
    <x v="9"/>
    <s v="13 September 1946"/>
    <x v="2"/>
    <s v="SOC 13.9.46 (Air Britain Serials)"/>
    <x v="4"/>
    <x v="3"/>
    <x v="1"/>
    <x v="1"/>
    <x v="2"/>
    <x v="1"/>
    <m/>
    <n v="9"/>
    <x v="61"/>
    <x v="1"/>
    <n v="1"/>
    <x v="0"/>
    <x v="95"/>
    <x v="2"/>
  </r>
  <r>
    <n v="3717"/>
    <s v="NT328"/>
    <x v="25"/>
    <n v="456"/>
    <x v="10"/>
    <x v="19"/>
    <n v="13"/>
    <s v="September"/>
    <x v="9"/>
    <s v="13 September 1946"/>
    <x v="2"/>
    <s v="Served with 456 Sqn as RX-H under RAF control 12/44 to 15/06/45 as Sqn disbanded. Back to RAF. (Brian Fillery's website) SOC 13.9.46 (Air Britain Serials)"/>
    <x v="4"/>
    <x v="3"/>
    <x v="1"/>
    <x v="1"/>
    <x v="2"/>
    <x v="1"/>
    <m/>
    <n v="9"/>
    <x v="61"/>
    <x v="1"/>
    <n v="1"/>
    <x v="0"/>
    <x v="20"/>
    <x v="2"/>
  </r>
  <r>
    <n v="6346"/>
    <s v="NT353"/>
    <x v="25"/>
    <n v="68"/>
    <x v="10"/>
    <x v="19"/>
    <n v="13"/>
    <s v="September"/>
    <x v="9"/>
    <s v="13 September 1946"/>
    <x v="2"/>
    <s v="SOC 13.9.46 (Air Britain Serials)"/>
    <x v="4"/>
    <x v="3"/>
    <x v="1"/>
    <x v="1"/>
    <x v="2"/>
    <x v="1"/>
    <m/>
    <n v="9"/>
    <x v="61"/>
    <x v="1"/>
    <n v="1"/>
    <x v="0"/>
    <x v="102"/>
    <x v="2"/>
  </r>
  <r>
    <n v="5197"/>
    <s v="PF665"/>
    <x v="35"/>
    <s v="RN"/>
    <x v="10"/>
    <x v="19"/>
    <n v="13"/>
    <s v="September"/>
    <x v="9"/>
    <s v="13 September 1946"/>
    <x v="2"/>
    <s v="To RN 13.9.46 (Air Britain Serials)"/>
    <x v="5"/>
    <x v="3"/>
    <x v="1"/>
    <x v="1"/>
    <x v="2"/>
    <x v="1"/>
    <m/>
    <n v="9"/>
    <x v="61"/>
    <x v="1"/>
    <n v="0"/>
    <x v="2"/>
    <x v="64"/>
    <x v="6"/>
  </r>
  <r>
    <n v="1328"/>
    <s v="RV302"/>
    <x v="20"/>
    <s v="571/128/14"/>
    <x v="10"/>
    <x v="19"/>
    <n v="16"/>
    <s v="September"/>
    <x v="9"/>
    <s v="16 September 1946"/>
    <x v="0"/>
    <s v="Brakes failed taxying and u/c leg collapsed Manston 16.9.46 not repaired (Air Britain Serials) 16.09.45 141 Sqn. RV302 Taxying downwind at Manston aerodrome, brakes failed, aircraft ground-looped and undercarriage collapsed. Crew unhurt. (Mosquito Crash Log)"/>
    <x v="2"/>
    <x v="2"/>
    <x v="169"/>
    <x v="1"/>
    <x v="2"/>
    <x v="1"/>
    <m/>
    <n v="9"/>
    <x v="61"/>
    <x v="1"/>
    <n v="1"/>
    <x v="0"/>
    <x v="215"/>
    <x v="0"/>
  </r>
  <r>
    <n v="3810"/>
    <s v="TA153"/>
    <x v="22"/>
    <n v="256"/>
    <x v="10"/>
    <x v="19"/>
    <n v="16"/>
    <s v="September"/>
    <x v="9"/>
    <s v="16 September 1946"/>
    <x v="0"/>
    <s v="Broke up in air nr Larnaca Cyprus 16.9.46 (Air Britain Serials)"/>
    <x v="2"/>
    <x v="2"/>
    <x v="8"/>
    <x v="1"/>
    <x v="2"/>
    <x v="1"/>
    <m/>
    <n v="9"/>
    <x v="61"/>
    <x v="1"/>
    <n v="1"/>
    <x v="0"/>
    <x v="32"/>
    <x v="0"/>
  </r>
  <r>
    <n v="7292"/>
    <s v="HK417"/>
    <x v="17"/>
    <s v="96/54OTU"/>
    <x v="10"/>
    <x v="7"/>
    <n v="16"/>
    <s v="September"/>
    <x v="9"/>
    <s v="16 September 1946"/>
    <x v="2"/>
    <s v="SOC 16.9.46 (Air Britain Serials)"/>
    <x v="4"/>
    <x v="3"/>
    <x v="1"/>
    <x v="1"/>
    <x v="2"/>
    <x v="1"/>
    <m/>
    <n v="9"/>
    <x v="61"/>
    <x v="1"/>
    <n v="1"/>
    <x v="1"/>
    <x v="115"/>
    <x v="2"/>
  </r>
  <r>
    <n v="7526"/>
    <s v="HK420"/>
    <x v="17"/>
    <n v="488"/>
    <x v="10"/>
    <x v="19"/>
    <n v="16"/>
    <s v="September"/>
    <x v="9"/>
    <s v="16 September 1946"/>
    <x v="2"/>
    <s v="SOC 16.9.46 (Air Britain Serials)"/>
    <x v="4"/>
    <x v="3"/>
    <x v="1"/>
    <x v="1"/>
    <x v="2"/>
    <x v="1"/>
    <m/>
    <n v="9"/>
    <x v="61"/>
    <x v="1"/>
    <n v="1"/>
    <x v="0"/>
    <x v="42"/>
    <x v="2"/>
  </r>
  <r>
    <n v="6478"/>
    <s v="HK428"/>
    <x v="17"/>
    <s v="29/CGS"/>
    <x v="10"/>
    <x v="19"/>
    <n v="16"/>
    <s v="September"/>
    <x v="9"/>
    <s v="16 September 1946"/>
    <x v="2"/>
    <s v="SOC 16.9.46 (Air Britain Serials)"/>
    <x v="4"/>
    <x v="3"/>
    <x v="1"/>
    <x v="1"/>
    <x v="2"/>
    <x v="1"/>
    <m/>
    <n v="9"/>
    <x v="61"/>
    <x v="1"/>
    <n v="1"/>
    <x v="1"/>
    <x v="194"/>
    <x v="2"/>
  </r>
  <r>
    <n v="4717"/>
    <s v="HK432"/>
    <x v="17"/>
    <n v="410"/>
    <x v="0"/>
    <x v="2"/>
    <n v="16"/>
    <s v="September"/>
    <x v="9"/>
    <s v="16 September 1946"/>
    <x v="2"/>
    <s v="SOC 16.9.46 (Air Britain Serials)"/>
    <x v="4"/>
    <x v="3"/>
    <x v="1"/>
    <x v="1"/>
    <x v="2"/>
    <x v="1"/>
    <m/>
    <n v="9"/>
    <x v="61"/>
    <x v="1"/>
    <n v="1"/>
    <x v="0"/>
    <x v="19"/>
    <x v="2"/>
  </r>
  <r>
    <n v="1364"/>
    <s v="HK457"/>
    <x v="17"/>
    <s v="488/604"/>
    <x v="10"/>
    <x v="19"/>
    <n v="16"/>
    <s v="September"/>
    <x v="9"/>
    <s v="16 September 1946"/>
    <x v="2"/>
    <s v="SOC 16.9.46 (Air Britain Serials)"/>
    <x v="4"/>
    <x v="3"/>
    <x v="1"/>
    <x v="1"/>
    <x v="2"/>
    <x v="1"/>
    <m/>
    <n v="9"/>
    <x v="61"/>
    <x v="1"/>
    <n v="1"/>
    <x v="0"/>
    <x v="77"/>
    <x v="2"/>
  </r>
  <r>
    <n v="3889"/>
    <s v="KB241"/>
    <x v="13"/>
    <n v="139"/>
    <x v="0"/>
    <x v="8"/>
    <n v="16"/>
    <s v="September"/>
    <x v="9"/>
    <s v="16 September 1946"/>
    <x v="2"/>
    <s v="SOC 16.9.46 (Air Britain Serials)"/>
    <x v="4"/>
    <x v="3"/>
    <x v="1"/>
    <x v="1"/>
    <x v="2"/>
    <x v="1"/>
    <m/>
    <n v="9"/>
    <x v="61"/>
    <x v="1"/>
    <n v="1"/>
    <x v="0"/>
    <x v="15"/>
    <x v="1"/>
  </r>
  <r>
    <n v="3633"/>
    <s v="KB352"/>
    <x v="13"/>
    <s v="CRD"/>
    <x v="10"/>
    <x v="19"/>
    <n v="16"/>
    <s v="September"/>
    <x v="9"/>
    <s v="16 September 1946"/>
    <x v="2"/>
    <s v="SOC 16.9.46 (Air Britain Serials)"/>
    <x v="4"/>
    <x v="3"/>
    <x v="1"/>
    <x v="1"/>
    <x v="2"/>
    <x v="1"/>
    <m/>
    <n v="9"/>
    <x v="61"/>
    <x v="1"/>
    <n v="1"/>
    <x v="1"/>
    <x v="197"/>
    <x v="1"/>
  </r>
  <r>
    <n v="302"/>
    <s v="MM563"/>
    <x v="17"/>
    <s v="604/CGS"/>
    <x v="10"/>
    <x v="19"/>
    <n v="16"/>
    <s v="September"/>
    <x v="9"/>
    <s v="16 September 1946"/>
    <x v="2"/>
    <s v="SOC 16.9.46 (Air Britain Serials)"/>
    <x v="4"/>
    <x v="3"/>
    <x v="1"/>
    <x v="1"/>
    <x v="2"/>
    <x v="1"/>
    <m/>
    <n v="9"/>
    <x v="61"/>
    <x v="1"/>
    <n v="1"/>
    <x v="1"/>
    <x v="194"/>
    <x v="2"/>
  </r>
  <r>
    <n v="6526"/>
    <s v="NT547"/>
    <x v="25"/>
    <n v="151"/>
    <x v="0"/>
    <x v="2"/>
    <n v="17"/>
    <s v="September"/>
    <x v="9"/>
    <s v="17 September 1946"/>
    <x v="0"/>
    <s v="Swung on landing and u/c collapsed Weston Zoyland 17.9.46 (Air Britain Serials) 17.09.46 151 Sqn. NT547 Swung on landing at Weston Zoyland and undercarriage collapsed. (Mosquito Crash Log)"/>
    <x v="2"/>
    <x v="2"/>
    <x v="23"/>
    <x v="1"/>
    <x v="2"/>
    <x v="1"/>
    <m/>
    <n v="9"/>
    <x v="61"/>
    <x v="1"/>
    <n v="1"/>
    <x v="0"/>
    <x v="8"/>
    <x v="2"/>
  </r>
  <r>
    <n v="1893"/>
    <s v="NS954"/>
    <x v="12"/>
    <s v="515/54OTU"/>
    <x v="10"/>
    <x v="7"/>
    <n v="19"/>
    <s v="September"/>
    <x v="9"/>
    <s v="19 September 1946"/>
    <x v="0"/>
    <s v="Engine cut on take-off swung and u/c collapsed Leeming 19.9.46 (Air Britain Serials) 19.09.46 54 OTU. NS954 Crashed at Leeming aerodrome after one engine cut out on take-off. (Mosquito Crash Log)"/>
    <x v="2"/>
    <x v="2"/>
    <x v="2"/>
    <x v="1"/>
    <x v="2"/>
    <x v="1"/>
    <m/>
    <n v="9"/>
    <x v="61"/>
    <x v="1"/>
    <n v="1"/>
    <x v="1"/>
    <x v="115"/>
    <x v="0"/>
  </r>
  <r>
    <n v="2135"/>
    <s v="PF651"/>
    <x v="35"/>
    <s v="8OTU"/>
    <x v="10"/>
    <x v="7"/>
    <n v="19"/>
    <s v="September"/>
    <x v="9"/>
    <s v="19 September 1946"/>
    <x v="0"/>
    <s v="Dived into ground out of cloud Pilsgate Lincs. 19.9.46 (Air Britain Serials) 19.09.46 8 OTU. PF651 Crashed out of control at Spitalsgate, Lincs., killing crew. (Mosquito Crash Log)"/>
    <x v="2"/>
    <x v="2"/>
    <x v="52"/>
    <x v="1"/>
    <x v="2"/>
    <x v="1"/>
    <m/>
    <n v="9"/>
    <x v="61"/>
    <x v="1"/>
    <n v="0"/>
    <x v="1"/>
    <x v="37"/>
    <x v="6"/>
  </r>
  <r>
    <n v="5360"/>
    <s v="NS794"/>
    <x v="18"/>
    <s v="USAAF"/>
    <x v="12"/>
    <x v="19"/>
    <n v="22"/>
    <s v="September"/>
    <x v="9"/>
    <s v="22 September 1946"/>
    <x v="2"/>
    <s v="To Armee de l'Air 22.9.46 (Air Britain Serials)"/>
    <x v="5"/>
    <x v="3"/>
    <x v="1"/>
    <x v="1"/>
    <x v="2"/>
    <x v="1"/>
    <m/>
    <n v="9"/>
    <x v="61"/>
    <x v="1"/>
    <n v="1"/>
    <x v="2"/>
    <x v="33"/>
    <x v="0"/>
  </r>
  <r>
    <n v="963"/>
    <s v="MM185"/>
    <x v="20"/>
    <s v="128/571/98"/>
    <x v="10"/>
    <x v="19"/>
    <n v="23"/>
    <s v="September"/>
    <x v="9"/>
    <s v="23 September 1946"/>
    <x v="0"/>
    <s v="F/L (Pilot) A P Mountain 13.A.4, F/L (Navigator) C H Brown 13.A.3, The burial listing shows their death with 23.09.1946. I believe it was Mosquito MM185 when engine failed to unfeather, lost height and flew into trees Weeson near Fassberg (details from the Mosquito list) The correct spelling of the town the Mosquito crashed is Weesen, 7km SW Faßberg.(http://www.rafcommands.com/forum/showthread.php?p=2863&amp;highlight=Mosquito#post2863) Engine failed to unfeather lost height and flew into trees Weeson nr Fassberg BZG 23.9.46 DBF (Air Britain Serials)"/>
    <x v="2"/>
    <x v="2"/>
    <x v="2"/>
    <x v="1"/>
    <x v="2"/>
    <x v="1"/>
    <m/>
    <n v="9"/>
    <x v="61"/>
    <x v="1"/>
    <n v="1"/>
    <x v="0"/>
    <x v="204"/>
    <x v="0"/>
  </r>
  <r>
    <n v="2212"/>
    <s v="PZ417"/>
    <x v="12"/>
    <s v="143/14/21"/>
    <x v="0"/>
    <x v="16"/>
    <n v="23"/>
    <s v="September"/>
    <x v="9"/>
    <s v="23 September 1946"/>
    <x v="0"/>
    <s v="Engine cut u/c collapsed on landing Fritziar 23.9.46 (Air Britain Serials)"/>
    <x v="2"/>
    <x v="2"/>
    <x v="2"/>
    <x v="1"/>
    <x v="2"/>
    <x v="1"/>
    <m/>
    <n v="9"/>
    <x v="61"/>
    <x v="1"/>
    <n v="1"/>
    <x v="0"/>
    <x v="48"/>
    <x v="0"/>
  </r>
  <r>
    <n v="6607"/>
    <s v="NS795"/>
    <x v="18"/>
    <m/>
    <x v="12"/>
    <x v="19"/>
    <n v="23"/>
    <s v="September"/>
    <x v="9"/>
    <s v="23 September 1946"/>
    <x v="2"/>
    <s v="To Armee de l'Air 23.9.46 (http://www.airhistory.org.uk/dh/mosquito.html)_x000a__x000a_Een Mosquito P.R. Mk XVI, NS795, van No. 544 Sqdn RAF, werd door Oberleutnant Rolf Glogner en zijn 'Katzmareck' boven Leipzig onderschept op 16 maart. De stuurboordmotor van de verkenner werd getroffen door de granaten van de MK 108's van de Me 163 B. Na een terugvlucht op één motor maakte de piloot, Flying Officer R.M. Hayes, met zijn kreupele Mosquito een breuklanding bij Rijsel in Frankrijk. Hij kreeg voor die vlucht het Distinguished Flying Cross. http://users.pandora.be/Luchtoorlog_Warplanes/me163_komet.htm (MH - Crew were apparently killed two weeks later in a takeoff accident) See also: AIR 27/2031 frame 168 ‘544 Squadron, B Flight, Line Book’ To Armee de l'Air 23.9.46 (Air Britain Serials) apparently both Glogner and Walter Dittmar were scrambled in 163s on 16 March 1945 to intercept this Mosquito: (Walter Dittmar) 16.03.45 with JG 400 flew the Me 163 to ram a Mosquito at 40,000 feet - flamed out. (http://ww2.dk/Lw%20Offz%20-%20A-F%20-%20April%202012.pdf)           Here the DFC citation of P/O Hays, who sadly died on the 30th March 1945 - apparently on the crash ( stall on take off ) of MM396 ( see my posting on Allied Forum )._x000a__x000a__x000a_HAYS, P/O Raymond Morris (J88928) - Distinguished Flying Cross - No.544 Squadron (deceased) - Award effective 24 April 1945 as per London Gazette of that date and AFRO 918/45 dated 1 June 1945. American in the RCAF. Born 1913 in Ashland, Oregon; home in Long Beach, California. Trained at No.6 ITS, No.20 EFTS and No.16 SFTS. Commissioned July 1944. Killed in action 30 March 1945 (Mosquito MM386); buried in United Kingdom._x000a__x000a_This officer was the pilot of an aircraft detailed for a reconnaissance covering the Leipzig area in March 1945. Whilst over the target, two enemy fighters attempted to close in. Pilot Officer Hays took violent evading action. Much height was lost. At this stage another enemy aircraft joined the fight. Pilot Officer Hays manoeuvred with great skill and although his aircraft was hit he succeeded in evading the attackers. The starboard engine had been badly damaged but course was set for home. Later on the return flight the aircraft was attacked by another fighter. Pilot Officer Hays manoeuvred with superb skill. Although the aircraft sustained further damage and the navigator was wounded, this pilot succeeded in evading the fighter. He afterwards flew to a landing ground in Allied territory. This officer, who has completed many sorties, has consistently shown courage and resolution._x000a__x000a_Yes, it seems that Glockner claimed the Mosquito shot down, although by incredible airmanship Hays took it to Lille where he crashlanded. His Navigator, who as severely injured on the right leg was a Sergeant F/Sgt Morgan Philips._x000a__x000a_2- On his last mission ( 30th March ) Hays flew and died alongside F/L Donald South ( RAFVR 151174 ) who was 35 years old, not 31 as I wrongly put before ( tried to remember by heart…)_x000a__x000a_(http://forum.12oclockhigh.net/archive/index.php?t-9762.html)_x000a__x000a_From AIR 27/2031 frame 168 ‘544 Squadron, B Flight, Line Book’:-_x000a__x000a__x000a_&quot;106G/4850 16 March 1945 A/C No.NS795 544 Squadron P.R._x000a__x000a_Pilot: P/O Hays Navigator: F/S Phillips_x000a__x000a__x000a_At 1445A flying at 30,000 ft. making a photographic run (with navigator in nose of A/c) on course 090 over Leipzig, Pilot saw 2 ME 163’s practically at ground level climbing rapidly. Pilot altered course 90 degrees and opened up fully. Within 3-5 minutes both E/A were at Mosquito’s height (30,000 ft.) and split up, one to starboard and other to port of Mosquito and slightly above, from which positions they attacked Mosquito simultaneously on either beam. Pilot did half roll and dived vertically, attaining I.A.S. of 480 pulling out at 12,000 ft. Pilot then saw that 3 ME 163’s were attacking - one on either beam approximately 500 yards from Mosquito and the third the same distance astern and all E/As slightly above. Pilot did not see E/As fire though the Navigator did. A steep diving turn was then made to starboard to deck level where pilot remained, losing sight of E/A’s, which were not seen again._x000a__x000a__x000a_As Mosquito levelled off at deck level Pilot saw his starboard engine smoking and without power - presumably as result of hit by cannon shells from ME 163. This engine was feathered and Pilot climbed to 2,000 ft. and set course for Allied lines on course 270. After approximately 30-40 minutes flying the Navigator saw one ME 109 approaching from 1,000 yards astern at approximately 2,400 ft. Mosquito then dived to deck level again and flew up and down valleys pinpointed as being approximately 30 miles west of Kassel. During this evasive action ME 109 was lost to sight and made no further contact.. Approximately 45 minutes later while still at deck level, Mosquito crossed a small unidentified town and experienced intense and accurate flak - Mosquito sustained hits and Navigator was injured in the foot. Shortly afterwards Pilot again climbed to 2,000 ft. to clear high ground and take advantage of 3/10 - 5/10 pre-frontal cumulus cloud. After flying for about 30 minutes American D.C.3’s and Gliders were seen on the ground through a break in cloud (these A/C were not on an airfield) and Pilot decided to carry on. At this stage course was altered to 300 - encountering 10/10 frontal conditions with rain. V.H.F. set was turned on and MAYDAY calls made on all channels with no results. Pilot flew in these conditions for approximately 1 hour estimating that by this time he had cleared all high ground and then descended, breaking cloud at 800 ft. and later pinpointing Lille. A normal S/E approach was made to Lille/Vendeville A/F. Pilot was unaware that starboard tyre had been punctured by cannon shell and as soon as he touched down A/C swung violently to starboard - port and starboard undercarriage collapsed and A/C severely damaged. Inspection of A/C revealed damage by cannon shells presumably from ME 163. One shell through starboard engine Nacelle - one through starboard engine near Boss fracturing Glycol tank. Flak shell hit blade of starboard prop., spraying fuselage and starboard engine with fragments.&quot;_x000a__x000a_(http://www.rafcommands.com/archive/07063.php)"/>
    <x v="5"/>
    <x v="3"/>
    <x v="1"/>
    <x v="1"/>
    <x v="2"/>
    <x v="1"/>
    <m/>
    <n v="9"/>
    <x v="61"/>
    <x v="1"/>
    <n v="1"/>
    <x v="2"/>
    <x v="17"/>
    <x v="0"/>
  </r>
  <r>
    <n v="3510"/>
    <s v="NT559"/>
    <x v="25"/>
    <s v="239/169"/>
    <x v="10"/>
    <x v="19"/>
    <n v="23"/>
    <s v="September"/>
    <x v="9"/>
    <s v="23 September 1946"/>
    <x v="2"/>
    <s v="SOC 23.9.46 (Air Britain Serials)"/>
    <x v="4"/>
    <x v="3"/>
    <x v="1"/>
    <x v="1"/>
    <x v="2"/>
    <x v="1"/>
    <m/>
    <n v="9"/>
    <x v="61"/>
    <x v="1"/>
    <n v="1"/>
    <x v="0"/>
    <x v="65"/>
    <x v="2"/>
  </r>
  <r>
    <n v="725"/>
    <s v="RG292"/>
    <x v="35"/>
    <s v="680/13"/>
    <x v="10"/>
    <x v="19"/>
    <n v="25"/>
    <s v="September"/>
    <x v="9"/>
    <s v="25 September 1946"/>
    <x v="0"/>
    <s v="Engine cut overshot landing into ditch Ein Shemer 25.9.46 (Air Britain Serials)"/>
    <x v="2"/>
    <x v="2"/>
    <x v="2"/>
    <x v="1"/>
    <x v="2"/>
    <x v="1"/>
    <m/>
    <n v="9"/>
    <x v="61"/>
    <x v="1"/>
    <n v="0"/>
    <x v="0"/>
    <x v="257"/>
    <x v="0"/>
  </r>
  <r>
    <n v="6534"/>
    <s v="MM673"/>
    <x v="22"/>
    <n v="157"/>
    <x v="0"/>
    <x v="2"/>
    <n v="25"/>
    <s v="September"/>
    <x v="9"/>
    <s v="25 September 1946"/>
    <x v="2"/>
    <s v="SOC 25.9.46 (Air Britain Serials)"/>
    <x v="4"/>
    <x v="3"/>
    <x v="1"/>
    <x v="1"/>
    <x v="2"/>
    <x v="1"/>
    <m/>
    <n v="9"/>
    <x v="61"/>
    <x v="1"/>
    <n v="1"/>
    <x v="0"/>
    <x v="3"/>
    <x v="2"/>
  </r>
  <r>
    <n v="5978"/>
    <s v="RF652"/>
    <x v="12"/>
    <n v="211"/>
    <x v="3"/>
    <x v="16"/>
    <n v="25"/>
    <s v="September"/>
    <x v="9"/>
    <s v="25 September 1946"/>
    <x v="2"/>
    <s v="SOC 25.9.46 (Air Britain Serials)"/>
    <x v="4"/>
    <x v="3"/>
    <x v="1"/>
    <x v="1"/>
    <x v="2"/>
    <x v="1"/>
    <m/>
    <n v="9"/>
    <x v="61"/>
    <x v="1"/>
    <n v="1"/>
    <x v="0"/>
    <x v="176"/>
    <x v="3"/>
  </r>
  <r>
    <n v="5313"/>
    <s v="TA438"/>
    <x v="22"/>
    <s v="ME"/>
    <x v="1"/>
    <x v="2"/>
    <n v="26"/>
    <s v="September"/>
    <x v="9"/>
    <d v="1946-09-26T00:00:00"/>
    <x v="0"/>
    <s v="SOC 26.9.46 (Air Britain Serials)"/>
    <x v="4"/>
    <x v="3"/>
    <x v="1"/>
    <x v="1"/>
    <x v="2"/>
    <x v="1"/>
    <m/>
    <n v="1"/>
    <x v="40"/>
    <x v="0"/>
    <n v="1"/>
    <x v="0"/>
    <x v="108"/>
    <x v="0"/>
  </r>
  <r>
    <n v="2984"/>
    <s v="HJ788"/>
    <x v="6"/>
    <s v="301FTU/23"/>
    <x v="1"/>
    <x v="5"/>
    <n v="26"/>
    <s v="September"/>
    <x v="9"/>
    <s v="26 September 1946"/>
    <x v="2"/>
    <s v="SOC 26.9.46 (Air Britain Serials)"/>
    <x v="4"/>
    <x v="3"/>
    <x v="1"/>
    <x v="1"/>
    <x v="2"/>
    <x v="1"/>
    <m/>
    <n v="9"/>
    <x v="61"/>
    <x v="1"/>
    <n v="1"/>
    <x v="0"/>
    <x v="6"/>
    <x v="0"/>
  </r>
  <r>
    <n v="3707"/>
    <s v="HR496"/>
    <x v="12"/>
    <s v="132OTU/8OTU"/>
    <x v="12"/>
    <x v="19"/>
    <n v="26"/>
    <s v="September"/>
    <x v="9"/>
    <s v="26 September 1946"/>
    <x v="2"/>
    <s v="To Armee de l'Air 26.9.46 (Air Britain Serials)"/>
    <x v="5"/>
    <x v="3"/>
    <x v="1"/>
    <x v="1"/>
    <x v="2"/>
    <x v="1"/>
    <m/>
    <n v="9"/>
    <x v="61"/>
    <x v="1"/>
    <n v="1"/>
    <x v="1"/>
    <x v="37"/>
    <x v="3"/>
  </r>
  <r>
    <n v="1860"/>
    <s v="HX806"/>
    <x v="12"/>
    <s v="301FTU/Malta/23/1 MECCU/1330CU"/>
    <x v="1"/>
    <x v="7"/>
    <n v="26"/>
    <s v="September"/>
    <x v="9"/>
    <s v="26 September 1946"/>
    <x v="2"/>
    <s v="SOC 26.9.46 (Air Britain Serials)"/>
    <x v="4"/>
    <x v="3"/>
    <x v="1"/>
    <x v="1"/>
    <x v="2"/>
    <x v="1"/>
    <m/>
    <n v="9"/>
    <x v="61"/>
    <x v="1"/>
    <n v="1"/>
    <x v="1"/>
    <x v="162"/>
    <x v="0"/>
  </r>
  <r>
    <n v="7683"/>
    <s v="HX814"/>
    <x v="12"/>
    <s v="301FTU/23"/>
    <x v="1"/>
    <x v="5"/>
    <n v="26"/>
    <s v="September"/>
    <x v="9"/>
    <s v="26 September 1946"/>
    <x v="2"/>
    <s v="SOC 26.9.46 (Air Britain Serials)"/>
    <x v="4"/>
    <x v="3"/>
    <x v="1"/>
    <x v="1"/>
    <x v="2"/>
    <x v="1"/>
    <m/>
    <n v="9"/>
    <x v="61"/>
    <x v="1"/>
    <n v="1"/>
    <x v="0"/>
    <x v="6"/>
    <x v="0"/>
  </r>
  <r>
    <n v="4323"/>
    <s v="KA134"/>
    <x v="31"/>
    <s v="1FU/249"/>
    <x v="10"/>
    <x v="19"/>
    <n v="26"/>
    <s v="September"/>
    <x v="9"/>
    <s v="26 September 1946"/>
    <x v="2"/>
    <s v="SOC 26.9.46 (Air Britain Serials)"/>
    <x v="4"/>
    <x v="3"/>
    <x v="1"/>
    <x v="1"/>
    <x v="2"/>
    <x v="1"/>
    <m/>
    <n v="9"/>
    <x v="61"/>
    <x v="1"/>
    <n v="0"/>
    <x v="0"/>
    <x v="229"/>
    <x v="1"/>
  </r>
  <r>
    <n v="586"/>
    <s v="KA135"/>
    <x v="31"/>
    <s v="1FU/249"/>
    <x v="10"/>
    <x v="19"/>
    <n v="26"/>
    <s v="September"/>
    <x v="9"/>
    <s v="26 September 1946"/>
    <x v="2"/>
    <s v="SOC 26.9.46 (Air Britain Serials)"/>
    <x v="4"/>
    <x v="3"/>
    <x v="1"/>
    <x v="1"/>
    <x v="2"/>
    <x v="1"/>
    <m/>
    <n v="9"/>
    <x v="61"/>
    <x v="1"/>
    <n v="0"/>
    <x v="0"/>
    <x v="229"/>
    <x v="1"/>
  </r>
  <r>
    <n v="2011"/>
    <s v="KA136"/>
    <x v="31"/>
    <s v="1FU/249"/>
    <x v="10"/>
    <x v="19"/>
    <n v="26"/>
    <s v="September"/>
    <x v="9"/>
    <s v="26 September 1946"/>
    <x v="2"/>
    <s v="Accident Mont Joli Quebec .45 SOC 26.9.46 (Air Britain Serials)"/>
    <x v="4"/>
    <x v="3"/>
    <x v="1"/>
    <x v="1"/>
    <x v="2"/>
    <x v="1"/>
    <m/>
    <n v="9"/>
    <x v="61"/>
    <x v="1"/>
    <n v="0"/>
    <x v="0"/>
    <x v="229"/>
    <x v="1"/>
  </r>
  <r>
    <n v="1220"/>
    <s v="KA140"/>
    <x v="31"/>
    <s v="1FU/249"/>
    <x v="10"/>
    <x v="19"/>
    <n v="26"/>
    <s v="September"/>
    <x v="9"/>
    <s v="26 September 1946"/>
    <x v="2"/>
    <s v="SOC 26.9.46 (Air Britain Serials)"/>
    <x v="4"/>
    <x v="3"/>
    <x v="1"/>
    <x v="1"/>
    <x v="2"/>
    <x v="1"/>
    <m/>
    <n v="9"/>
    <x v="61"/>
    <x v="1"/>
    <n v="0"/>
    <x v="0"/>
    <x v="229"/>
    <x v="1"/>
  </r>
  <r>
    <n v="2515"/>
    <s v="KA151"/>
    <x v="31"/>
    <s v="1FU/249"/>
    <x v="10"/>
    <x v="19"/>
    <n v="26"/>
    <s v="September"/>
    <x v="9"/>
    <s v="26 September 1946"/>
    <x v="2"/>
    <s v="SOC 26.9.46 (Air Britain Serials)"/>
    <x v="4"/>
    <x v="3"/>
    <x v="1"/>
    <x v="1"/>
    <x v="2"/>
    <x v="1"/>
    <m/>
    <n v="9"/>
    <x v="61"/>
    <x v="1"/>
    <n v="0"/>
    <x v="0"/>
    <x v="229"/>
    <x v="1"/>
  </r>
  <r>
    <n v="2522"/>
    <s v="KA152"/>
    <x v="31"/>
    <s v="1FU/249"/>
    <x v="10"/>
    <x v="19"/>
    <n v="26"/>
    <s v="September"/>
    <x v="9"/>
    <s v="26 September 1946"/>
    <x v="2"/>
    <s v="SOC 26.9.46 (Air Britain Serials)"/>
    <x v="4"/>
    <x v="3"/>
    <x v="1"/>
    <x v="1"/>
    <x v="2"/>
    <x v="1"/>
    <m/>
    <n v="9"/>
    <x v="61"/>
    <x v="1"/>
    <n v="0"/>
    <x v="0"/>
    <x v="229"/>
    <x v="1"/>
  </r>
  <r>
    <n v="2377"/>
    <s v="KA154"/>
    <x v="31"/>
    <s v="1FU/249"/>
    <x v="10"/>
    <x v="19"/>
    <n v="26"/>
    <s v="September"/>
    <x v="9"/>
    <s v="26 September 1946"/>
    <x v="2"/>
    <s v="SOC 26.9.46 (Air Britain Serials)"/>
    <x v="4"/>
    <x v="3"/>
    <x v="1"/>
    <x v="1"/>
    <x v="2"/>
    <x v="1"/>
    <m/>
    <n v="9"/>
    <x v="61"/>
    <x v="1"/>
    <n v="0"/>
    <x v="0"/>
    <x v="229"/>
    <x v="1"/>
  </r>
  <r>
    <n v="5361"/>
    <s v="KA162"/>
    <x v="31"/>
    <n v="249"/>
    <x v="10"/>
    <x v="19"/>
    <n v="26"/>
    <s v="September"/>
    <x v="9"/>
    <s v="26 September 1946"/>
    <x v="2"/>
    <s v="SOC 26.9.46 (Air Britain Serials)"/>
    <x v="4"/>
    <x v="3"/>
    <x v="1"/>
    <x v="1"/>
    <x v="2"/>
    <x v="1"/>
    <m/>
    <n v="9"/>
    <x v="61"/>
    <x v="1"/>
    <n v="0"/>
    <x v="0"/>
    <x v="229"/>
    <x v="1"/>
  </r>
  <r>
    <n v="5391"/>
    <s v="KA164"/>
    <x v="31"/>
    <n v="249"/>
    <x v="10"/>
    <x v="19"/>
    <n v="26"/>
    <s v="September"/>
    <x v="9"/>
    <s v="26 September 1946"/>
    <x v="2"/>
    <s v="SOC 26.9.46 (Air Britain Serials)"/>
    <x v="4"/>
    <x v="3"/>
    <x v="1"/>
    <x v="1"/>
    <x v="2"/>
    <x v="1"/>
    <m/>
    <n v="9"/>
    <x v="61"/>
    <x v="1"/>
    <n v="0"/>
    <x v="0"/>
    <x v="229"/>
    <x v="1"/>
  </r>
  <r>
    <n v="3417"/>
    <s v="KA165"/>
    <x v="31"/>
    <s v="1FU/249"/>
    <x v="10"/>
    <x v="19"/>
    <n v="26"/>
    <s v="September"/>
    <x v="9"/>
    <s v="26 September 1946"/>
    <x v="2"/>
    <s v="SOC 26.9.46 (Air Britain Serials)"/>
    <x v="4"/>
    <x v="3"/>
    <x v="1"/>
    <x v="1"/>
    <x v="2"/>
    <x v="1"/>
    <m/>
    <n v="9"/>
    <x v="61"/>
    <x v="1"/>
    <n v="0"/>
    <x v="0"/>
    <x v="229"/>
    <x v="1"/>
  </r>
  <r>
    <n v="578"/>
    <s v="KA171"/>
    <x v="31"/>
    <s v="1FU/249"/>
    <x v="10"/>
    <x v="19"/>
    <n v="26"/>
    <s v="September"/>
    <x v="9"/>
    <s v="26 September 1946"/>
    <x v="2"/>
    <s v="SOC 26.9.46 (Air Britain Serials)"/>
    <x v="4"/>
    <x v="3"/>
    <x v="1"/>
    <x v="1"/>
    <x v="2"/>
    <x v="1"/>
    <m/>
    <n v="9"/>
    <x v="61"/>
    <x v="1"/>
    <n v="0"/>
    <x v="0"/>
    <x v="229"/>
    <x v="1"/>
  </r>
  <r>
    <n v="5230"/>
    <s v="KA178"/>
    <x v="31"/>
    <s v="Med"/>
    <x v="1"/>
    <x v="16"/>
    <n v="26"/>
    <s v="September"/>
    <x v="9"/>
    <s v="26 September 1946"/>
    <x v="2"/>
    <s v="SOC 26.9.46 (Air Britain Serials)"/>
    <x v="4"/>
    <x v="3"/>
    <x v="1"/>
    <x v="1"/>
    <x v="2"/>
    <x v="1"/>
    <m/>
    <n v="9"/>
    <x v="61"/>
    <x v="1"/>
    <n v="0"/>
    <x v="2"/>
    <x v="68"/>
    <x v="1"/>
  </r>
  <r>
    <n v="2026"/>
    <s v="KA190"/>
    <x v="31"/>
    <s v="1FU/249"/>
    <x v="10"/>
    <x v="19"/>
    <n v="26"/>
    <s v="September"/>
    <x v="9"/>
    <s v="26 September 1946"/>
    <x v="2"/>
    <s v="SOC 26.9.46 (Air Britain Serials)"/>
    <x v="4"/>
    <x v="3"/>
    <x v="1"/>
    <x v="1"/>
    <x v="2"/>
    <x v="1"/>
    <m/>
    <n v="9"/>
    <x v="61"/>
    <x v="1"/>
    <n v="0"/>
    <x v="0"/>
    <x v="229"/>
    <x v="1"/>
  </r>
  <r>
    <n v="1867"/>
    <s v="KA198"/>
    <x v="31"/>
    <s v="1FU/55"/>
    <x v="10"/>
    <x v="19"/>
    <n v="26"/>
    <s v="September"/>
    <x v="9"/>
    <s v="26 September 1946"/>
    <x v="2"/>
    <s v="SOC 26.9.46 (Air Britain Serials)"/>
    <x v="4"/>
    <x v="3"/>
    <x v="1"/>
    <x v="1"/>
    <x v="2"/>
    <x v="1"/>
    <m/>
    <n v="9"/>
    <x v="61"/>
    <x v="1"/>
    <n v="0"/>
    <x v="0"/>
    <x v="114"/>
    <x v="1"/>
  </r>
  <r>
    <n v="5151"/>
    <s v="KA214"/>
    <x v="31"/>
    <s v="1FU/249"/>
    <x v="10"/>
    <x v="19"/>
    <n v="26"/>
    <s v="September"/>
    <x v="9"/>
    <s v="26 September 1946"/>
    <x v="2"/>
    <s v="SOC 26.9.46 (Air Britain Serials)"/>
    <x v="4"/>
    <x v="3"/>
    <x v="1"/>
    <x v="1"/>
    <x v="2"/>
    <x v="1"/>
    <m/>
    <n v="9"/>
    <x v="61"/>
    <x v="1"/>
    <n v="0"/>
    <x v="0"/>
    <x v="229"/>
    <x v="1"/>
  </r>
  <r>
    <n v="3406"/>
    <s v="KA215"/>
    <x v="31"/>
    <s v="1FU/Med"/>
    <x v="1"/>
    <x v="16"/>
    <n v="26"/>
    <s v="September"/>
    <x v="9"/>
    <s v="26 September 1946"/>
    <x v="2"/>
    <s v="SOC 26.9.46 (Air Britain Serials)"/>
    <x v="4"/>
    <x v="3"/>
    <x v="1"/>
    <x v="1"/>
    <x v="2"/>
    <x v="1"/>
    <m/>
    <n v="9"/>
    <x v="61"/>
    <x v="1"/>
    <n v="0"/>
    <x v="2"/>
    <x v="68"/>
    <x v="1"/>
  </r>
  <r>
    <n v="7521"/>
    <s v="KA217"/>
    <x v="31"/>
    <s v="1FU/Med"/>
    <x v="1"/>
    <x v="16"/>
    <n v="26"/>
    <s v="September"/>
    <x v="9"/>
    <s v="26 September 1946"/>
    <x v="2"/>
    <s v="SOC 26.9.46 (Air Britain Serials)"/>
    <x v="4"/>
    <x v="3"/>
    <x v="1"/>
    <x v="1"/>
    <x v="2"/>
    <x v="1"/>
    <m/>
    <n v="9"/>
    <x v="61"/>
    <x v="1"/>
    <n v="0"/>
    <x v="2"/>
    <x v="68"/>
    <x v="1"/>
  </r>
  <r>
    <n v="7475"/>
    <s v="KA227"/>
    <x v="31"/>
    <s v="1FU/Med"/>
    <x v="1"/>
    <x v="16"/>
    <n v="26"/>
    <s v="September"/>
    <x v="9"/>
    <s v="26 September 1946"/>
    <x v="2"/>
    <s v="SOC 26.9.46 (Air Britain Serials)"/>
    <x v="4"/>
    <x v="3"/>
    <x v="1"/>
    <x v="1"/>
    <x v="2"/>
    <x v="1"/>
    <m/>
    <n v="9"/>
    <x v="61"/>
    <x v="1"/>
    <n v="0"/>
    <x v="2"/>
    <x v="68"/>
    <x v="1"/>
  </r>
  <r>
    <n v="3149"/>
    <s v="KA256"/>
    <x v="31"/>
    <s v="1FU/Med"/>
    <x v="1"/>
    <x v="16"/>
    <n v="26"/>
    <s v="September"/>
    <x v="9"/>
    <s v="26 September 1946"/>
    <x v="2"/>
    <s v="SOC 26.9.46 (Air Britain Serials)"/>
    <x v="4"/>
    <x v="3"/>
    <x v="1"/>
    <x v="1"/>
    <x v="2"/>
    <x v="1"/>
    <m/>
    <n v="9"/>
    <x v="61"/>
    <x v="1"/>
    <n v="0"/>
    <x v="2"/>
    <x v="68"/>
    <x v="1"/>
  </r>
  <r>
    <n v="2493"/>
    <s v="KA258"/>
    <x v="31"/>
    <s v="1FU/249"/>
    <x v="10"/>
    <x v="19"/>
    <n v="26"/>
    <s v="September"/>
    <x v="9"/>
    <s v="26 September 1946"/>
    <x v="2"/>
    <s v="SOC 26.9.46 (Air Britain Serials)"/>
    <x v="4"/>
    <x v="3"/>
    <x v="1"/>
    <x v="1"/>
    <x v="2"/>
    <x v="1"/>
    <m/>
    <n v="9"/>
    <x v="61"/>
    <x v="1"/>
    <n v="0"/>
    <x v="0"/>
    <x v="229"/>
    <x v="1"/>
  </r>
  <r>
    <n v="2588"/>
    <s v="KA259"/>
    <x v="31"/>
    <s v="1FU/249"/>
    <x v="10"/>
    <x v="19"/>
    <n v="26"/>
    <s v="September"/>
    <x v="9"/>
    <s v="26 September 1946"/>
    <x v="2"/>
    <s v="Lost on Transatlantic delivery flight (Brian Fillery) SOC 26.9.46 (Air Britain Serials)"/>
    <x v="4"/>
    <x v="3"/>
    <x v="1"/>
    <x v="1"/>
    <x v="2"/>
    <x v="1"/>
    <m/>
    <n v="9"/>
    <x v="61"/>
    <x v="1"/>
    <n v="0"/>
    <x v="0"/>
    <x v="229"/>
    <x v="1"/>
  </r>
  <r>
    <n v="3288"/>
    <s v="KA262"/>
    <x v="31"/>
    <s v="1FU/Med"/>
    <x v="1"/>
    <x v="16"/>
    <n v="26"/>
    <s v="September"/>
    <x v="9"/>
    <s v="26 September 1946"/>
    <x v="2"/>
    <s v="SOC 26.9.46 (Air Britain Serials)"/>
    <x v="4"/>
    <x v="3"/>
    <x v="1"/>
    <x v="1"/>
    <x v="2"/>
    <x v="1"/>
    <m/>
    <n v="9"/>
    <x v="61"/>
    <x v="1"/>
    <n v="0"/>
    <x v="2"/>
    <x v="68"/>
    <x v="1"/>
  </r>
  <r>
    <n v="1071"/>
    <s v="KA264"/>
    <x v="31"/>
    <s v="1FU/Med"/>
    <x v="1"/>
    <x v="16"/>
    <n v="26"/>
    <s v="September"/>
    <x v="9"/>
    <s v="26 September 1946"/>
    <x v="2"/>
    <s v="SOC 26.9.46 (Air Britain Serials)"/>
    <x v="4"/>
    <x v="3"/>
    <x v="1"/>
    <x v="1"/>
    <x v="2"/>
    <x v="1"/>
    <m/>
    <n v="9"/>
    <x v="61"/>
    <x v="1"/>
    <n v="0"/>
    <x v="2"/>
    <x v="68"/>
    <x v="1"/>
  </r>
  <r>
    <n v="7560"/>
    <s v="KA266"/>
    <x v="31"/>
    <s v="1FU/249"/>
    <x v="10"/>
    <x v="19"/>
    <n v="26"/>
    <s v="September"/>
    <x v="9"/>
    <s v="26 September 1946"/>
    <x v="2"/>
    <s v="SOC 26.9.46 (Air Britain Serials)"/>
    <x v="4"/>
    <x v="3"/>
    <x v="1"/>
    <x v="1"/>
    <x v="2"/>
    <x v="1"/>
    <m/>
    <n v="9"/>
    <x v="61"/>
    <x v="1"/>
    <n v="0"/>
    <x v="0"/>
    <x v="229"/>
    <x v="1"/>
  </r>
  <r>
    <n v="2188"/>
    <s v="KA277"/>
    <x v="31"/>
    <s v="1FU/Med"/>
    <x v="1"/>
    <x v="16"/>
    <n v="26"/>
    <s v="September"/>
    <x v="9"/>
    <s v="26 September 1946"/>
    <x v="2"/>
    <s v="SOC 26.9.46 (Air Britain Serials)"/>
    <x v="4"/>
    <x v="3"/>
    <x v="1"/>
    <x v="1"/>
    <x v="2"/>
    <x v="1"/>
    <m/>
    <n v="9"/>
    <x v="61"/>
    <x v="1"/>
    <n v="0"/>
    <x v="2"/>
    <x v="68"/>
    <x v="1"/>
  </r>
  <r>
    <n v="2707"/>
    <s v="KA284"/>
    <x v="31"/>
    <s v="1FU/Med"/>
    <x v="1"/>
    <x v="16"/>
    <n v="26"/>
    <s v="September"/>
    <x v="9"/>
    <s v="26 September 1946"/>
    <x v="2"/>
    <s v="SOC 26.9.46 (Air Britain Serials)"/>
    <x v="4"/>
    <x v="3"/>
    <x v="1"/>
    <x v="1"/>
    <x v="2"/>
    <x v="1"/>
    <m/>
    <n v="9"/>
    <x v="61"/>
    <x v="1"/>
    <n v="0"/>
    <x v="2"/>
    <x v="68"/>
    <x v="1"/>
  </r>
  <r>
    <n v="4084"/>
    <s v="KA286"/>
    <x v="31"/>
    <s v="1FU/Med"/>
    <x v="1"/>
    <x v="16"/>
    <n v="26"/>
    <s v="September"/>
    <x v="9"/>
    <s v="26 September 1946"/>
    <x v="2"/>
    <s v="SOC 26.9.46 (Air Britain Serials)"/>
    <x v="4"/>
    <x v="3"/>
    <x v="1"/>
    <x v="1"/>
    <x v="2"/>
    <x v="1"/>
    <m/>
    <n v="9"/>
    <x v="61"/>
    <x v="1"/>
    <n v="0"/>
    <x v="2"/>
    <x v="68"/>
    <x v="1"/>
  </r>
  <r>
    <n v="5235"/>
    <s v="KA304"/>
    <x v="31"/>
    <s v="Med"/>
    <x v="1"/>
    <x v="16"/>
    <n v="26"/>
    <s v="September"/>
    <x v="9"/>
    <s v="26 September 1946"/>
    <x v="2"/>
    <s v="SOC 26.9.46 (Air Britain Serials)"/>
    <x v="4"/>
    <x v="3"/>
    <x v="1"/>
    <x v="1"/>
    <x v="2"/>
    <x v="1"/>
    <m/>
    <n v="9"/>
    <x v="61"/>
    <x v="1"/>
    <n v="0"/>
    <x v="2"/>
    <x v="68"/>
    <x v="1"/>
  </r>
  <r>
    <n v="7485"/>
    <s v="KA310"/>
    <x v="31"/>
    <s v="1FU/Med"/>
    <x v="1"/>
    <x v="16"/>
    <n v="26"/>
    <s v="September"/>
    <x v="9"/>
    <s v="26 September 1946"/>
    <x v="2"/>
    <s v="SOC 26.9.46 (Air Britain Serials)"/>
    <x v="4"/>
    <x v="3"/>
    <x v="1"/>
    <x v="1"/>
    <x v="2"/>
    <x v="1"/>
    <m/>
    <n v="9"/>
    <x v="61"/>
    <x v="1"/>
    <n v="0"/>
    <x v="2"/>
    <x v="68"/>
    <x v="1"/>
  </r>
  <r>
    <n v="2784"/>
    <s v="KA324"/>
    <x v="31"/>
    <s v="1FU/Med"/>
    <x v="1"/>
    <x v="16"/>
    <n v="26"/>
    <s v="September"/>
    <x v="9"/>
    <s v="26 September 1946"/>
    <x v="2"/>
    <s v="SOC 26.9.46 (Air Britain Serials)"/>
    <x v="4"/>
    <x v="3"/>
    <x v="1"/>
    <x v="1"/>
    <x v="2"/>
    <x v="1"/>
    <m/>
    <n v="9"/>
    <x v="61"/>
    <x v="1"/>
    <n v="0"/>
    <x v="2"/>
    <x v="68"/>
    <x v="1"/>
  </r>
  <r>
    <n v="2073"/>
    <s v="KA329"/>
    <x v="31"/>
    <s v="1FU/249"/>
    <x v="10"/>
    <x v="19"/>
    <n v="26"/>
    <s v="September"/>
    <x v="9"/>
    <s v="26 September 1946"/>
    <x v="2"/>
    <s v="SOC 26.9.46 (Air Britain Serials)"/>
    <x v="4"/>
    <x v="3"/>
    <x v="1"/>
    <x v="1"/>
    <x v="2"/>
    <x v="1"/>
    <m/>
    <n v="9"/>
    <x v="61"/>
    <x v="1"/>
    <n v="0"/>
    <x v="0"/>
    <x v="229"/>
    <x v="1"/>
  </r>
  <r>
    <n v="932"/>
    <s v="KA337"/>
    <x v="31"/>
    <s v="1FU/Med"/>
    <x v="1"/>
    <x v="16"/>
    <n v="26"/>
    <s v="September"/>
    <x v="9"/>
    <s v="26 September 1946"/>
    <x v="2"/>
    <s v="SOC 26.9.46 (Air Britain Serials)"/>
    <x v="4"/>
    <x v="3"/>
    <x v="1"/>
    <x v="1"/>
    <x v="2"/>
    <x v="1"/>
    <m/>
    <n v="9"/>
    <x v="61"/>
    <x v="1"/>
    <n v="0"/>
    <x v="2"/>
    <x v="68"/>
    <x v="1"/>
  </r>
  <r>
    <n v="1400"/>
    <s v="KA342"/>
    <x v="31"/>
    <s v="1FU/Med"/>
    <x v="1"/>
    <x v="16"/>
    <n v="26"/>
    <s v="September"/>
    <x v="9"/>
    <s v="26 September 1946"/>
    <x v="2"/>
    <s v="SOC 26.9.46 (Air Britain Serials)"/>
    <x v="4"/>
    <x v="3"/>
    <x v="1"/>
    <x v="1"/>
    <x v="2"/>
    <x v="1"/>
    <m/>
    <n v="9"/>
    <x v="61"/>
    <x v="1"/>
    <n v="0"/>
    <x v="2"/>
    <x v="68"/>
    <x v="1"/>
  </r>
  <r>
    <n v="1025"/>
    <s v="KA343"/>
    <x v="31"/>
    <s v="1FU/Med"/>
    <x v="1"/>
    <x v="16"/>
    <n v="26"/>
    <s v="September"/>
    <x v="9"/>
    <s v="26 September 1946"/>
    <x v="2"/>
    <s v="SOC 26.9.46 (Air Britain Serials)"/>
    <x v="4"/>
    <x v="3"/>
    <x v="1"/>
    <x v="1"/>
    <x v="2"/>
    <x v="1"/>
    <m/>
    <n v="9"/>
    <x v="61"/>
    <x v="1"/>
    <n v="0"/>
    <x v="2"/>
    <x v="68"/>
    <x v="1"/>
  </r>
  <r>
    <n v="6187"/>
    <s v="KA349"/>
    <x v="31"/>
    <n v="249"/>
    <x v="10"/>
    <x v="19"/>
    <n v="26"/>
    <s v="September"/>
    <x v="9"/>
    <s v="26 September 1946"/>
    <x v="2"/>
    <s v="SOC 26.9.46 (Air Britain Serials)"/>
    <x v="4"/>
    <x v="3"/>
    <x v="1"/>
    <x v="1"/>
    <x v="2"/>
    <x v="1"/>
    <m/>
    <n v="9"/>
    <x v="61"/>
    <x v="1"/>
    <n v="0"/>
    <x v="0"/>
    <x v="229"/>
    <x v="1"/>
  </r>
  <r>
    <n v="762"/>
    <s v="KA351"/>
    <x v="31"/>
    <s v="1FU/Med"/>
    <x v="1"/>
    <x v="16"/>
    <n v="26"/>
    <s v="September"/>
    <x v="9"/>
    <s v="26 September 1946"/>
    <x v="2"/>
    <s v="SOC 26.9.46 (Air Britain Serials)"/>
    <x v="4"/>
    <x v="3"/>
    <x v="1"/>
    <x v="1"/>
    <x v="2"/>
    <x v="1"/>
    <m/>
    <n v="9"/>
    <x v="61"/>
    <x v="1"/>
    <n v="0"/>
    <x v="2"/>
    <x v="68"/>
    <x v="1"/>
  </r>
  <r>
    <n v="5240"/>
    <s v="KA353"/>
    <x v="31"/>
    <s v="Med"/>
    <x v="1"/>
    <x v="16"/>
    <n v="26"/>
    <s v="September"/>
    <x v="9"/>
    <s v="26 September 1946"/>
    <x v="2"/>
    <s v="SOC 26.9.46 (Air Britain Serials)"/>
    <x v="4"/>
    <x v="3"/>
    <x v="1"/>
    <x v="1"/>
    <x v="2"/>
    <x v="1"/>
    <m/>
    <n v="9"/>
    <x v="61"/>
    <x v="1"/>
    <n v="0"/>
    <x v="2"/>
    <x v="68"/>
    <x v="1"/>
  </r>
  <r>
    <n v="5241"/>
    <s v="KA354"/>
    <x v="31"/>
    <s v="Med"/>
    <x v="1"/>
    <x v="16"/>
    <n v="26"/>
    <s v="September"/>
    <x v="9"/>
    <s v="26 September 1946"/>
    <x v="2"/>
    <s v="SOC 26.9.46 (Air Britain Serials)"/>
    <x v="4"/>
    <x v="3"/>
    <x v="1"/>
    <x v="1"/>
    <x v="2"/>
    <x v="1"/>
    <m/>
    <n v="9"/>
    <x v="61"/>
    <x v="1"/>
    <n v="0"/>
    <x v="2"/>
    <x v="68"/>
    <x v="1"/>
  </r>
  <r>
    <n v="5245"/>
    <s v="KA362"/>
    <x v="31"/>
    <s v="Med"/>
    <x v="1"/>
    <x v="16"/>
    <n v="26"/>
    <s v="September"/>
    <x v="9"/>
    <s v="26 September 1946"/>
    <x v="2"/>
    <s v="SOC 26.9.46 (Air Britain Serials)"/>
    <x v="4"/>
    <x v="3"/>
    <x v="1"/>
    <x v="1"/>
    <x v="2"/>
    <x v="1"/>
    <m/>
    <n v="9"/>
    <x v="61"/>
    <x v="1"/>
    <n v="0"/>
    <x v="2"/>
    <x v="68"/>
    <x v="1"/>
  </r>
  <r>
    <n v="5246"/>
    <s v="KA364"/>
    <x v="31"/>
    <s v="Med"/>
    <x v="1"/>
    <x v="16"/>
    <n v="26"/>
    <s v="September"/>
    <x v="9"/>
    <s v="26 September 1946"/>
    <x v="2"/>
    <s v="SOC 26.9.46 (Air Britain Serials)"/>
    <x v="4"/>
    <x v="3"/>
    <x v="1"/>
    <x v="1"/>
    <x v="2"/>
    <x v="1"/>
    <m/>
    <n v="9"/>
    <x v="61"/>
    <x v="1"/>
    <n v="0"/>
    <x v="2"/>
    <x v="68"/>
    <x v="1"/>
  </r>
  <r>
    <n v="5870"/>
    <s v="KA378"/>
    <x v="31"/>
    <n v="55"/>
    <x v="10"/>
    <x v="19"/>
    <n v="26"/>
    <s v="September"/>
    <x v="9"/>
    <s v="26 September 1946"/>
    <x v="2"/>
    <s v="SOC 26.9.46 (Air Britain Serials)"/>
    <x v="4"/>
    <x v="3"/>
    <x v="1"/>
    <x v="1"/>
    <x v="2"/>
    <x v="1"/>
    <m/>
    <n v="9"/>
    <x v="61"/>
    <x v="1"/>
    <n v="0"/>
    <x v="0"/>
    <x v="114"/>
    <x v="1"/>
  </r>
  <r>
    <n v="3197"/>
    <s v="KA389"/>
    <x v="31"/>
    <s v="1FU/Med"/>
    <x v="1"/>
    <x v="16"/>
    <n v="26"/>
    <s v="September"/>
    <x v="9"/>
    <s v="26 September 1946"/>
    <x v="2"/>
    <s v="SOC 26.9.46 (Air Britain Serials)"/>
    <x v="4"/>
    <x v="3"/>
    <x v="1"/>
    <x v="1"/>
    <x v="2"/>
    <x v="1"/>
    <m/>
    <n v="9"/>
    <x v="61"/>
    <x v="1"/>
    <n v="0"/>
    <x v="2"/>
    <x v="68"/>
    <x v="1"/>
  </r>
  <r>
    <n v="3712"/>
    <s v="KA412"/>
    <x v="31"/>
    <s v="1FU/Med"/>
    <x v="1"/>
    <x v="16"/>
    <n v="26"/>
    <s v="September"/>
    <x v="9"/>
    <s v="26 September 1946"/>
    <x v="2"/>
    <s v="SOC 26.9.46 (Air Britain Serials)"/>
    <x v="4"/>
    <x v="3"/>
    <x v="1"/>
    <x v="1"/>
    <x v="2"/>
    <x v="1"/>
    <m/>
    <n v="9"/>
    <x v="61"/>
    <x v="1"/>
    <n v="0"/>
    <x v="2"/>
    <x v="68"/>
    <x v="1"/>
  </r>
  <r>
    <n v="3962"/>
    <s v="KA413"/>
    <x v="31"/>
    <s v="1FU/Med"/>
    <x v="1"/>
    <x v="16"/>
    <n v="26"/>
    <s v="September"/>
    <x v="9"/>
    <s v="26 September 1946"/>
    <x v="2"/>
    <s v="SOC 26.9.46 (Air Britain Serials)"/>
    <x v="4"/>
    <x v="3"/>
    <x v="1"/>
    <x v="1"/>
    <x v="2"/>
    <x v="1"/>
    <m/>
    <n v="9"/>
    <x v="61"/>
    <x v="1"/>
    <n v="0"/>
    <x v="2"/>
    <x v="68"/>
    <x v="1"/>
  </r>
  <r>
    <n v="1626"/>
    <s v="KA414"/>
    <x v="31"/>
    <s v="1FU/Med"/>
    <x v="14"/>
    <x v="19"/>
    <n v="26"/>
    <s v="September"/>
    <x v="9"/>
    <s v="26 September 1946"/>
    <x v="2"/>
    <s v="SOC 26.9.46 To China as 114 (Air Britain Serials)"/>
    <x v="5"/>
    <x v="3"/>
    <x v="1"/>
    <x v="1"/>
    <x v="2"/>
    <x v="1"/>
    <m/>
    <n v="9"/>
    <x v="61"/>
    <x v="1"/>
    <n v="0"/>
    <x v="2"/>
    <x v="68"/>
    <x v="1"/>
  </r>
  <r>
    <n v="5249"/>
    <s v="KA416"/>
    <x v="31"/>
    <s v="Med"/>
    <x v="1"/>
    <x v="16"/>
    <n v="26"/>
    <s v="September"/>
    <x v="9"/>
    <s v="26 September 1946"/>
    <x v="2"/>
    <s v="SOC 26.9.46 (Air Britain Serials)"/>
    <x v="4"/>
    <x v="3"/>
    <x v="1"/>
    <x v="1"/>
    <x v="2"/>
    <x v="1"/>
    <m/>
    <n v="9"/>
    <x v="61"/>
    <x v="1"/>
    <n v="0"/>
    <x v="2"/>
    <x v="68"/>
    <x v="1"/>
  </r>
  <r>
    <n v="138"/>
    <s v="LR385"/>
    <x v="12"/>
    <s v="21/487/16/268/487/268"/>
    <x v="10"/>
    <x v="19"/>
    <n v="26"/>
    <s v="September"/>
    <x v="9"/>
    <s v="26 September 1946"/>
    <x v="2"/>
    <s v="LR385 YH-D F/LT Taylor/ S/L Livry on Amiens raid (http://www.mossie.org/forum/read.php?1,4758) Chris Charland says this aircraft completed 104 operations. One of No. 21's Mosquitos, LR385 &quot;D-Dog&quot;, made 104 operational sorties (on 91 of which bombs were dropped) with the squadron. It flew its first op on 6th February 1944, when it bombed a V-weapon site at Bois Coquerie, and its 104th op on 29/30th November 1944, when it bombed a railway - including a train - and also strafed a factory during a patrol immediately behind the battle line. (http://www.raf.mod.uk/history_old/h21.html) SOC 26.9.46 (Air Britain Serials) "/>
    <x v="4"/>
    <x v="3"/>
    <x v="1"/>
    <x v="1"/>
    <x v="2"/>
    <x v="1"/>
    <m/>
    <n v="9"/>
    <x v="61"/>
    <x v="1"/>
    <n v="1"/>
    <x v="0"/>
    <x v="214"/>
    <x v="0"/>
  </r>
  <r>
    <n v="2496"/>
    <s v="MM335"/>
    <x v="18"/>
    <s v="680/256"/>
    <x v="10"/>
    <x v="19"/>
    <n v="26"/>
    <s v="September"/>
    <x v="9"/>
    <s v="26 September 1946"/>
    <x v="2"/>
    <s v="SOC 26.9.46 (Air Britain Serials)"/>
    <x v="4"/>
    <x v="3"/>
    <x v="1"/>
    <x v="1"/>
    <x v="2"/>
    <x v="1"/>
    <m/>
    <n v="9"/>
    <x v="61"/>
    <x v="1"/>
    <n v="1"/>
    <x v="0"/>
    <x v="32"/>
    <x v="0"/>
  </r>
  <r>
    <n v="5193"/>
    <s v="NS496"/>
    <x v="18"/>
    <n v="680"/>
    <x v="10"/>
    <x v="19"/>
    <n v="26"/>
    <s v="September"/>
    <x v="9"/>
    <s v="26 September 1946"/>
    <x v="2"/>
    <s v="SOC 26.9.46 (Air Britain Serials)"/>
    <x v="4"/>
    <x v="3"/>
    <x v="1"/>
    <x v="1"/>
    <x v="2"/>
    <x v="1"/>
    <m/>
    <n v="9"/>
    <x v="61"/>
    <x v="1"/>
    <n v="1"/>
    <x v="0"/>
    <x v="78"/>
    <x v="0"/>
  </r>
  <r>
    <n v="3171"/>
    <s v="NS511"/>
    <x v="18"/>
    <s v="60 SAAF/680"/>
    <x v="10"/>
    <x v="19"/>
    <n v="26"/>
    <s v="September"/>
    <x v="9"/>
    <s v="26 September 1946"/>
    <x v="2"/>
    <s v="SOC 26.9.46 (Air Britain Serials)"/>
    <x v="4"/>
    <x v="3"/>
    <x v="1"/>
    <x v="1"/>
    <x v="2"/>
    <x v="1"/>
    <m/>
    <n v="9"/>
    <x v="61"/>
    <x v="1"/>
    <n v="1"/>
    <x v="0"/>
    <x v="78"/>
    <x v="0"/>
  </r>
  <r>
    <n v="4504"/>
    <s v="NS644"/>
    <x v="18"/>
    <s v="60 SAAF"/>
    <x v="1"/>
    <x v="0"/>
    <n v="26"/>
    <s v="September"/>
    <x v="9"/>
    <s v="26 September 1946"/>
    <x v="2"/>
    <s v="SOC 26.9.46 (Air Britain Serials)"/>
    <x v="4"/>
    <x v="3"/>
    <x v="1"/>
    <x v="1"/>
    <x v="2"/>
    <x v="1"/>
    <m/>
    <n v="9"/>
    <x v="61"/>
    <x v="1"/>
    <n v="1"/>
    <x v="0"/>
    <x v="34"/>
    <x v="0"/>
  </r>
  <r>
    <n v="5210"/>
    <s v="NS647"/>
    <x v="18"/>
    <n v="680"/>
    <x v="10"/>
    <x v="19"/>
    <n v="26"/>
    <s v="September"/>
    <x v="9"/>
    <s v="26 September 1946"/>
    <x v="2"/>
    <s v="SOC 26.9.46 (Air Britain Serials)"/>
    <x v="4"/>
    <x v="3"/>
    <x v="1"/>
    <x v="1"/>
    <x v="2"/>
    <x v="1"/>
    <m/>
    <n v="9"/>
    <x v="61"/>
    <x v="1"/>
    <n v="1"/>
    <x v="0"/>
    <x v="78"/>
    <x v="0"/>
  </r>
  <r>
    <n v="2723"/>
    <s v="NS787"/>
    <x v="18"/>
    <n v="684"/>
    <x v="3"/>
    <x v="0"/>
    <n v="26"/>
    <s v="September"/>
    <x v="9"/>
    <s v="26 September 1946"/>
    <x v="2"/>
    <s v="Photo No.: TR 2788 Photographer: Royal Air Force official photographer Collection Title: MINISTRY OF INFORMATION SECOND WORLD WAR COLOUR TRANSPARENCY COLLECTION Collection No.: 4905-03 Description: ROYAL AIR FORCE PHOTOGRAPHIC RECONNAISSANCE MOSQUITO IN FLIGHT OVER BENGAL, MARCH 1945 De Havilland Mosquito PR XVI, NS787`M', of No 684 Squadron, Royal Air Force based at Alipore. The aircraft, piloted by Flight Lieutenant C G Andrews, a New Zealander, is carrying a 100-gallon auxiliary tank under each wing. The natural metal finish plane has dark blue SEAC bands. SOC 26.9.46 (Air Britain Serials)"/>
    <x v="4"/>
    <x v="3"/>
    <x v="1"/>
    <x v="1"/>
    <x v="2"/>
    <x v="1"/>
    <m/>
    <n v="9"/>
    <x v="61"/>
    <x v="1"/>
    <n v="1"/>
    <x v="0"/>
    <x v="50"/>
    <x v="0"/>
  </r>
  <r>
    <n v="2918"/>
    <s v="NS807"/>
    <x v="18"/>
    <n v="684"/>
    <x v="3"/>
    <x v="0"/>
    <n v="26"/>
    <s v="September"/>
    <x v="9"/>
    <s v="26 September 1946"/>
    <x v="2"/>
    <s v="SOC 26.9.46 (Air Britain Serials)"/>
    <x v="4"/>
    <x v="3"/>
    <x v="1"/>
    <x v="1"/>
    <x v="2"/>
    <x v="1"/>
    <m/>
    <n v="9"/>
    <x v="61"/>
    <x v="1"/>
    <n v="1"/>
    <x v="0"/>
    <x v="50"/>
    <x v="0"/>
  </r>
  <r>
    <n v="3710"/>
    <s v="RF655"/>
    <x v="12"/>
    <s v="1FU/ME"/>
    <x v="1"/>
    <x v="16"/>
    <n v="26"/>
    <s v="September"/>
    <x v="9"/>
    <s v="26 September 1946"/>
    <x v="2"/>
    <s v="SOC 26.9.46 (Air Britain Serials)"/>
    <x v="4"/>
    <x v="3"/>
    <x v="1"/>
    <x v="1"/>
    <x v="2"/>
    <x v="1"/>
    <m/>
    <n v="9"/>
    <x v="61"/>
    <x v="1"/>
    <n v="1"/>
    <x v="2"/>
    <x v="108"/>
    <x v="3"/>
  </r>
  <r>
    <n v="3784"/>
    <s v="RF670"/>
    <x v="12"/>
    <n v="256"/>
    <x v="10"/>
    <x v="19"/>
    <n v="26"/>
    <s v="September"/>
    <x v="9"/>
    <s v="26 September 1946"/>
    <x v="2"/>
    <s v="SOC 26.9.46 (Air Britain Serials)"/>
    <x v="4"/>
    <x v="3"/>
    <x v="1"/>
    <x v="1"/>
    <x v="2"/>
    <x v="1"/>
    <m/>
    <n v="9"/>
    <x v="61"/>
    <x v="1"/>
    <n v="1"/>
    <x v="0"/>
    <x v="32"/>
    <x v="3"/>
  </r>
  <r>
    <n v="2472"/>
    <s v="RF713"/>
    <x v="12"/>
    <n v="47"/>
    <x v="3"/>
    <x v="16"/>
    <n v="26"/>
    <s v="September"/>
    <x v="9"/>
    <s v="26 September 1946"/>
    <x v="2"/>
    <s v="SOC 26.9.46 (Air Britain Serials)"/>
    <x v="4"/>
    <x v="3"/>
    <x v="1"/>
    <x v="1"/>
    <x v="2"/>
    <x v="1"/>
    <m/>
    <n v="9"/>
    <x v="61"/>
    <x v="1"/>
    <n v="1"/>
    <x v="0"/>
    <x v="122"/>
    <x v="3"/>
  </r>
  <r>
    <n v="5250"/>
    <s v="RF767"/>
    <x v="12"/>
    <s v="Med"/>
    <x v="1"/>
    <x v="16"/>
    <n v="26"/>
    <s v="September"/>
    <x v="9"/>
    <s v="26 September 1946"/>
    <x v="2"/>
    <s v="SOC 26.9.46 (Air Britain Serials)"/>
    <x v="4"/>
    <x v="3"/>
    <x v="1"/>
    <x v="1"/>
    <x v="2"/>
    <x v="1"/>
    <m/>
    <n v="9"/>
    <x v="61"/>
    <x v="1"/>
    <n v="1"/>
    <x v="2"/>
    <x v="68"/>
    <x v="3"/>
  </r>
  <r>
    <n v="5252"/>
    <s v="RF824"/>
    <x v="12"/>
    <s v="Med"/>
    <x v="1"/>
    <x v="16"/>
    <n v="26"/>
    <s v="September"/>
    <x v="9"/>
    <s v="26 September 1946"/>
    <x v="2"/>
    <s v="SOC 26.9.46 (Air Britain Serials)"/>
    <x v="4"/>
    <x v="3"/>
    <x v="1"/>
    <x v="1"/>
    <x v="2"/>
    <x v="1"/>
    <m/>
    <n v="9"/>
    <x v="61"/>
    <x v="1"/>
    <n v="1"/>
    <x v="2"/>
    <x v="68"/>
    <x v="3"/>
  </r>
  <r>
    <n v="5255"/>
    <s v="RF834"/>
    <x v="12"/>
    <s v="Med"/>
    <x v="1"/>
    <x v="16"/>
    <n v="26"/>
    <s v="September"/>
    <x v="9"/>
    <s v="26 September 1946"/>
    <x v="2"/>
    <s v="SOC 26.9.46 (Air Britain Serials)"/>
    <x v="4"/>
    <x v="3"/>
    <x v="1"/>
    <x v="1"/>
    <x v="2"/>
    <x v="1"/>
    <m/>
    <n v="9"/>
    <x v="61"/>
    <x v="1"/>
    <n v="1"/>
    <x v="2"/>
    <x v="68"/>
    <x v="3"/>
  </r>
  <r>
    <n v="5256"/>
    <s v="RF841"/>
    <x v="12"/>
    <s v="Med"/>
    <x v="1"/>
    <x v="16"/>
    <n v="26"/>
    <s v="September"/>
    <x v="9"/>
    <s v="26 September 1946"/>
    <x v="2"/>
    <s v="SOC 26.9.46 (Air Britain Serials)"/>
    <x v="4"/>
    <x v="3"/>
    <x v="1"/>
    <x v="1"/>
    <x v="2"/>
    <x v="1"/>
    <m/>
    <n v="9"/>
    <x v="61"/>
    <x v="1"/>
    <n v="1"/>
    <x v="2"/>
    <x v="68"/>
    <x v="3"/>
  </r>
  <r>
    <n v="5257"/>
    <s v="RF907"/>
    <x v="12"/>
    <s v="Med"/>
    <x v="1"/>
    <x v="16"/>
    <n v="26"/>
    <s v="September"/>
    <x v="9"/>
    <s v="26 September 1946"/>
    <x v="2"/>
    <s v="SOC 26.9.46 (Air Britain Serials)"/>
    <x v="4"/>
    <x v="3"/>
    <x v="1"/>
    <x v="1"/>
    <x v="2"/>
    <x v="1"/>
    <m/>
    <n v="9"/>
    <x v="61"/>
    <x v="1"/>
    <n v="1"/>
    <x v="2"/>
    <x v="68"/>
    <x v="3"/>
  </r>
  <r>
    <n v="5262"/>
    <s v="RF941"/>
    <x v="12"/>
    <s v="Med"/>
    <x v="1"/>
    <x v="16"/>
    <n v="26"/>
    <s v="September"/>
    <x v="9"/>
    <s v="26 September 1946"/>
    <x v="2"/>
    <s v="SOC 26.9.46 (Air Britain Serials)"/>
    <x v="4"/>
    <x v="3"/>
    <x v="1"/>
    <x v="1"/>
    <x v="2"/>
    <x v="1"/>
    <m/>
    <n v="9"/>
    <x v="61"/>
    <x v="1"/>
    <n v="1"/>
    <x v="2"/>
    <x v="68"/>
    <x v="3"/>
  </r>
  <r>
    <n v="5266"/>
    <s v="RF965"/>
    <x v="12"/>
    <s v="FE"/>
    <x v="3"/>
    <x v="16"/>
    <n v="26"/>
    <s v="September"/>
    <x v="9"/>
    <s v="26 September 1946"/>
    <x v="2"/>
    <s v="SOC 26.9.46 (Air Britain Serials)"/>
    <x v="4"/>
    <x v="3"/>
    <x v="1"/>
    <x v="1"/>
    <x v="2"/>
    <x v="1"/>
    <m/>
    <n v="9"/>
    <x v="61"/>
    <x v="1"/>
    <n v="1"/>
    <x v="2"/>
    <x v="91"/>
    <x v="3"/>
  </r>
  <r>
    <n v="5211"/>
    <s v="RF972"/>
    <x v="18"/>
    <n v="680"/>
    <x v="10"/>
    <x v="19"/>
    <n v="26"/>
    <s v="September"/>
    <x v="9"/>
    <s v="26 September 1946"/>
    <x v="2"/>
    <s v="SOC 26.9.46 (Air Britain Serials)"/>
    <x v="4"/>
    <x v="3"/>
    <x v="1"/>
    <x v="1"/>
    <x v="2"/>
    <x v="1"/>
    <m/>
    <n v="9"/>
    <x v="61"/>
    <x v="1"/>
    <n v="1"/>
    <x v="0"/>
    <x v="78"/>
    <x v="0"/>
  </r>
  <r>
    <n v="5216"/>
    <s v="RF977"/>
    <x v="18"/>
    <n v="680"/>
    <x v="10"/>
    <x v="19"/>
    <n v="26"/>
    <s v="September"/>
    <x v="9"/>
    <s v="26 September 1946"/>
    <x v="2"/>
    <s v="SOC 26.9.46 (Air Britain Serials)"/>
    <x v="4"/>
    <x v="3"/>
    <x v="1"/>
    <x v="1"/>
    <x v="2"/>
    <x v="1"/>
    <m/>
    <n v="9"/>
    <x v="61"/>
    <x v="1"/>
    <n v="1"/>
    <x v="0"/>
    <x v="78"/>
    <x v="0"/>
  </r>
  <r>
    <n v="5188"/>
    <s v="RF978"/>
    <x v="18"/>
    <n v="680"/>
    <x v="10"/>
    <x v="19"/>
    <n v="26"/>
    <s v="September"/>
    <x v="9"/>
    <s v="26 September 1946"/>
    <x v="2"/>
    <s v="SOC 26.9.46 (Air Britain Serials)"/>
    <x v="4"/>
    <x v="3"/>
    <x v="1"/>
    <x v="1"/>
    <x v="2"/>
    <x v="1"/>
    <m/>
    <n v="9"/>
    <x v="61"/>
    <x v="1"/>
    <n v="1"/>
    <x v="0"/>
    <x v="78"/>
    <x v="0"/>
  </r>
  <r>
    <n v="5199"/>
    <s v="RF987"/>
    <x v="18"/>
    <n v="680"/>
    <x v="10"/>
    <x v="19"/>
    <n v="26"/>
    <s v="September"/>
    <x v="9"/>
    <s v="26 September 1946"/>
    <x v="2"/>
    <s v="SOC 26.9.46 (Air Britain Serials)"/>
    <x v="4"/>
    <x v="3"/>
    <x v="1"/>
    <x v="1"/>
    <x v="2"/>
    <x v="1"/>
    <m/>
    <n v="9"/>
    <x v="61"/>
    <x v="1"/>
    <n v="1"/>
    <x v="0"/>
    <x v="78"/>
    <x v="0"/>
  </r>
  <r>
    <n v="4679"/>
    <s v="RG121"/>
    <x v="18"/>
    <n v="680"/>
    <x v="10"/>
    <x v="19"/>
    <n v="26"/>
    <s v="September"/>
    <x v="9"/>
    <s v="26 September 1946"/>
    <x v="2"/>
    <s v="SOC 26.9.46 (Air Britain Serials)"/>
    <x v="4"/>
    <x v="3"/>
    <x v="1"/>
    <x v="1"/>
    <x v="2"/>
    <x v="1"/>
    <m/>
    <n v="9"/>
    <x v="61"/>
    <x v="1"/>
    <n v="1"/>
    <x v="0"/>
    <x v="78"/>
    <x v="0"/>
  </r>
  <r>
    <n v="5277"/>
    <s v="RG126"/>
    <x v="18"/>
    <s v="FE"/>
    <x v="3"/>
    <x v="0"/>
    <n v="26"/>
    <s v="September"/>
    <x v="9"/>
    <s v="26 September 1946"/>
    <x v="2"/>
    <s v="SOC 26.9.46 (Air Britain Serials)"/>
    <x v="4"/>
    <x v="3"/>
    <x v="1"/>
    <x v="1"/>
    <x v="2"/>
    <x v="1"/>
    <m/>
    <n v="9"/>
    <x v="61"/>
    <x v="1"/>
    <n v="1"/>
    <x v="0"/>
    <x v="91"/>
    <x v="0"/>
  </r>
  <r>
    <n v="4032"/>
    <s v="RG135"/>
    <x v="18"/>
    <n v="680"/>
    <x v="10"/>
    <x v="19"/>
    <n v="26"/>
    <s v="September"/>
    <x v="9"/>
    <s v="26 September 1946"/>
    <x v="2"/>
    <s v="SOC 26.9.46 (Air Britain Serials)"/>
    <x v="4"/>
    <x v="3"/>
    <x v="1"/>
    <x v="1"/>
    <x v="2"/>
    <x v="1"/>
    <m/>
    <n v="9"/>
    <x v="61"/>
    <x v="1"/>
    <n v="1"/>
    <x v="0"/>
    <x v="78"/>
    <x v="0"/>
  </r>
  <r>
    <n v="4097"/>
    <s v="RG138"/>
    <x v="18"/>
    <n v="680"/>
    <x v="10"/>
    <x v="19"/>
    <n v="26"/>
    <s v="September"/>
    <x v="9"/>
    <s v="26 September 1946"/>
    <x v="2"/>
    <s v="SOC 26.9.46 (Air Britain Serials)"/>
    <x v="4"/>
    <x v="3"/>
    <x v="1"/>
    <x v="1"/>
    <x v="2"/>
    <x v="1"/>
    <m/>
    <n v="9"/>
    <x v="61"/>
    <x v="1"/>
    <n v="1"/>
    <x v="0"/>
    <x v="78"/>
    <x v="0"/>
  </r>
  <r>
    <n v="2697"/>
    <s v="RR275"/>
    <x v="10"/>
    <s v="1330CU"/>
    <x v="1"/>
    <x v="7"/>
    <n v="26"/>
    <s v="September"/>
    <x v="9"/>
    <s v="26 September 1946"/>
    <x v="2"/>
    <s v="SOC 26.9.46 (Air Britain Serials)"/>
    <x v="4"/>
    <x v="3"/>
    <x v="1"/>
    <x v="1"/>
    <x v="2"/>
    <x v="1"/>
    <m/>
    <n v="9"/>
    <x v="61"/>
    <x v="1"/>
    <n v="1"/>
    <x v="1"/>
    <x v="162"/>
    <x v="2"/>
  </r>
  <r>
    <n v="5365"/>
    <s v="RR276"/>
    <x v="10"/>
    <s v="ME"/>
    <x v="1"/>
    <x v="7"/>
    <n v="26"/>
    <s v="September"/>
    <x v="9"/>
    <s v="26 September 1946"/>
    <x v="2"/>
    <s v="SOC 26.9.46 (Air Britain Serials)"/>
    <x v="4"/>
    <x v="3"/>
    <x v="1"/>
    <x v="1"/>
    <x v="2"/>
    <x v="1"/>
    <m/>
    <n v="9"/>
    <x v="61"/>
    <x v="1"/>
    <n v="1"/>
    <x v="2"/>
    <x v="108"/>
    <x v="2"/>
  </r>
  <r>
    <n v="564"/>
    <s v="RR300"/>
    <x v="10"/>
    <s v="DH/1FU/Ismailia"/>
    <x v="10"/>
    <x v="19"/>
    <n v="26"/>
    <s v="September"/>
    <x v="9"/>
    <s v="26 September 1946"/>
    <x v="2"/>
    <s v="SOC 26.9.46 (Air Britain Serials)"/>
    <x v="4"/>
    <x v="3"/>
    <x v="1"/>
    <x v="1"/>
    <x v="2"/>
    <x v="1"/>
    <m/>
    <n v="9"/>
    <x v="61"/>
    <x v="1"/>
    <n v="1"/>
    <x v="1"/>
    <x v="258"/>
    <x v="2"/>
  </r>
  <r>
    <n v="7661"/>
    <s v="TA123"/>
    <x v="22"/>
    <n v="600"/>
    <x v="10"/>
    <x v="19"/>
    <n v="26"/>
    <s v="September"/>
    <x v="9"/>
    <s v="26 September 1946"/>
    <x v="2"/>
    <s v="SOC 26.9.46 (Air Britain Serials)"/>
    <x v="4"/>
    <x v="3"/>
    <x v="1"/>
    <x v="1"/>
    <x v="2"/>
    <x v="1"/>
    <m/>
    <n v="9"/>
    <x v="61"/>
    <x v="1"/>
    <n v="1"/>
    <x v="0"/>
    <x v="167"/>
    <x v="0"/>
  </r>
  <r>
    <n v="7664"/>
    <s v="TA126"/>
    <x v="22"/>
    <n v="600"/>
    <x v="10"/>
    <x v="19"/>
    <n v="26"/>
    <s v="September"/>
    <x v="9"/>
    <s v="26 September 1946"/>
    <x v="2"/>
    <s v="SOC 26.9.46 (Air Britain Serials)"/>
    <x v="4"/>
    <x v="3"/>
    <x v="1"/>
    <x v="1"/>
    <x v="2"/>
    <x v="1"/>
    <m/>
    <n v="9"/>
    <x v="61"/>
    <x v="1"/>
    <n v="1"/>
    <x v="0"/>
    <x v="167"/>
    <x v="0"/>
  </r>
  <r>
    <n v="3426"/>
    <s v="TA132"/>
    <x v="22"/>
    <n v="255"/>
    <x v="10"/>
    <x v="19"/>
    <n v="26"/>
    <s v="September"/>
    <x v="9"/>
    <s v="26 September 1946"/>
    <x v="2"/>
    <s v="SOC 26.9.46 (Air Britain Serials)"/>
    <x v="4"/>
    <x v="3"/>
    <x v="1"/>
    <x v="1"/>
    <x v="2"/>
    <x v="1"/>
    <m/>
    <n v="9"/>
    <x v="61"/>
    <x v="1"/>
    <n v="1"/>
    <x v="0"/>
    <x v="153"/>
    <x v="0"/>
  </r>
  <r>
    <n v="4836"/>
    <s v="TA135"/>
    <x v="22"/>
    <n v="89"/>
    <x v="10"/>
    <x v="19"/>
    <n v="26"/>
    <s v="September"/>
    <x v="9"/>
    <s v="26 September 1946"/>
    <x v="2"/>
    <s v="SOC 26.9.46 (Air Britain Serials)"/>
    <x v="4"/>
    <x v="3"/>
    <x v="1"/>
    <x v="1"/>
    <x v="2"/>
    <x v="1"/>
    <m/>
    <n v="9"/>
    <x v="61"/>
    <x v="1"/>
    <n v="1"/>
    <x v="0"/>
    <x v="168"/>
    <x v="0"/>
  </r>
  <r>
    <n v="5371"/>
    <s v="TA140"/>
    <x v="22"/>
    <s v="ME"/>
    <x v="1"/>
    <x v="2"/>
    <n v="26"/>
    <s v="September"/>
    <x v="9"/>
    <s v="26 September 1946"/>
    <x v="2"/>
    <s v="SOC 26.9.46 (Air Britain Serials)"/>
    <x v="4"/>
    <x v="3"/>
    <x v="1"/>
    <x v="1"/>
    <x v="2"/>
    <x v="1"/>
    <m/>
    <n v="9"/>
    <x v="61"/>
    <x v="1"/>
    <n v="1"/>
    <x v="2"/>
    <x v="108"/>
    <x v="0"/>
  </r>
  <r>
    <n v="5374"/>
    <s v="TA145"/>
    <x v="22"/>
    <s v="ME"/>
    <x v="1"/>
    <x v="2"/>
    <n v="26"/>
    <s v="September"/>
    <x v="9"/>
    <s v="26 September 1946"/>
    <x v="2"/>
    <s v="SOC 26.9.46 (Air Britain Serials)"/>
    <x v="4"/>
    <x v="3"/>
    <x v="1"/>
    <x v="1"/>
    <x v="2"/>
    <x v="1"/>
    <m/>
    <n v="9"/>
    <x v="61"/>
    <x v="1"/>
    <n v="1"/>
    <x v="2"/>
    <x v="108"/>
    <x v="0"/>
  </r>
  <r>
    <n v="5379"/>
    <s v="TA146"/>
    <x v="22"/>
    <s v="ME"/>
    <x v="1"/>
    <x v="2"/>
    <n v="26"/>
    <s v="September"/>
    <x v="9"/>
    <s v="26 September 1946"/>
    <x v="2"/>
    <s v="SOC 26.9.46 (Air Britain Serials)"/>
    <x v="4"/>
    <x v="3"/>
    <x v="1"/>
    <x v="1"/>
    <x v="2"/>
    <x v="1"/>
    <m/>
    <n v="9"/>
    <x v="61"/>
    <x v="1"/>
    <n v="1"/>
    <x v="2"/>
    <x v="108"/>
    <x v="0"/>
  </r>
  <r>
    <n v="5419"/>
    <s v="TA150"/>
    <x v="22"/>
    <s v="ME"/>
    <x v="1"/>
    <x v="2"/>
    <n v="26"/>
    <s v="September"/>
    <x v="9"/>
    <s v="26 September 1946"/>
    <x v="2"/>
    <s v="SOC 26.9.46 (Air Britain Serials)"/>
    <x v="4"/>
    <x v="3"/>
    <x v="1"/>
    <x v="1"/>
    <x v="2"/>
    <x v="1"/>
    <m/>
    <n v="9"/>
    <x v="61"/>
    <x v="1"/>
    <n v="1"/>
    <x v="2"/>
    <x v="108"/>
    <x v="0"/>
  </r>
  <r>
    <n v="5288"/>
    <s v="TA151"/>
    <x v="22"/>
    <s v="FE"/>
    <x v="3"/>
    <x v="2"/>
    <n v="26"/>
    <s v="September"/>
    <x v="9"/>
    <s v="26 September 1946"/>
    <x v="2"/>
    <s v="SOC 26.9.46 (Air Britain Serials)"/>
    <x v="4"/>
    <x v="3"/>
    <x v="1"/>
    <x v="1"/>
    <x v="2"/>
    <x v="1"/>
    <m/>
    <n v="9"/>
    <x v="61"/>
    <x v="1"/>
    <n v="1"/>
    <x v="2"/>
    <x v="91"/>
    <x v="0"/>
  </r>
  <r>
    <n v="5424"/>
    <s v="TA154"/>
    <x v="22"/>
    <s v="ME"/>
    <x v="1"/>
    <x v="2"/>
    <n v="26"/>
    <s v="September"/>
    <x v="9"/>
    <s v="26 September 1946"/>
    <x v="2"/>
    <s v="SOC 26.9.46 (Air Britain Serials)"/>
    <x v="4"/>
    <x v="3"/>
    <x v="1"/>
    <x v="1"/>
    <x v="2"/>
    <x v="1"/>
    <m/>
    <n v="9"/>
    <x v="61"/>
    <x v="1"/>
    <n v="1"/>
    <x v="2"/>
    <x v="108"/>
    <x v="0"/>
  </r>
  <r>
    <n v="5312"/>
    <s v="TA155"/>
    <x v="22"/>
    <s v="FE"/>
    <x v="3"/>
    <x v="2"/>
    <n v="26"/>
    <s v="September"/>
    <x v="9"/>
    <s v="26 September 1946"/>
    <x v="2"/>
    <s v="SOC 26.9.46 (Air Britain Serials)"/>
    <x v="4"/>
    <x v="3"/>
    <x v="1"/>
    <x v="1"/>
    <x v="2"/>
    <x v="1"/>
    <m/>
    <n v="9"/>
    <x v="61"/>
    <x v="1"/>
    <n v="1"/>
    <x v="2"/>
    <x v="91"/>
    <x v="0"/>
  </r>
  <r>
    <n v="5428"/>
    <s v="TA169"/>
    <x v="22"/>
    <s v="ME"/>
    <x v="1"/>
    <x v="2"/>
    <n v="26"/>
    <s v="September"/>
    <x v="9"/>
    <s v="26 September 1946"/>
    <x v="2"/>
    <s v="SOC 26.9.46 (Air Britain Serials)"/>
    <x v="4"/>
    <x v="3"/>
    <x v="1"/>
    <x v="1"/>
    <x v="2"/>
    <x v="1"/>
    <m/>
    <n v="9"/>
    <x v="61"/>
    <x v="1"/>
    <n v="1"/>
    <x v="2"/>
    <x v="108"/>
    <x v="0"/>
  </r>
  <r>
    <n v="5434"/>
    <s v="TA172"/>
    <x v="22"/>
    <s v="ME"/>
    <x v="1"/>
    <x v="2"/>
    <n v="26"/>
    <s v="September"/>
    <x v="9"/>
    <s v="26 September 1946"/>
    <x v="2"/>
    <s v="SOC 26.9.46 (Air Britain Serials)"/>
    <x v="4"/>
    <x v="3"/>
    <x v="1"/>
    <x v="1"/>
    <x v="2"/>
    <x v="1"/>
    <m/>
    <n v="9"/>
    <x v="61"/>
    <x v="1"/>
    <n v="1"/>
    <x v="2"/>
    <x v="108"/>
    <x v="0"/>
  </r>
  <r>
    <n v="5436"/>
    <s v="TA173"/>
    <x v="22"/>
    <s v="ME"/>
    <x v="1"/>
    <x v="2"/>
    <n v="26"/>
    <s v="September"/>
    <x v="9"/>
    <s v="26 September 1946"/>
    <x v="2"/>
    <s v="SOC 26.9.46 (Air Britain Serials)"/>
    <x v="4"/>
    <x v="3"/>
    <x v="1"/>
    <x v="1"/>
    <x v="2"/>
    <x v="1"/>
    <m/>
    <n v="9"/>
    <x v="61"/>
    <x v="1"/>
    <n v="1"/>
    <x v="2"/>
    <x v="108"/>
    <x v="0"/>
  </r>
  <r>
    <n v="5439"/>
    <s v="TA174"/>
    <x v="22"/>
    <s v="ME"/>
    <x v="1"/>
    <x v="2"/>
    <n v="26"/>
    <s v="September"/>
    <x v="9"/>
    <s v="26 September 1946"/>
    <x v="2"/>
    <s v="SOC 26.9.46 (Air Britain Serials)"/>
    <x v="4"/>
    <x v="3"/>
    <x v="1"/>
    <x v="1"/>
    <x v="2"/>
    <x v="1"/>
    <m/>
    <n v="9"/>
    <x v="61"/>
    <x v="1"/>
    <n v="1"/>
    <x v="2"/>
    <x v="108"/>
    <x v="0"/>
  </r>
  <r>
    <n v="5314"/>
    <s v="TA179"/>
    <x v="22"/>
    <s v="FE"/>
    <x v="3"/>
    <x v="2"/>
    <n v="26"/>
    <s v="September"/>
    <x v="9"/>
    <s v="26 September 1946"/>
    <x v="2"/>
    <s v="SOC 26.9.46 (Air Britain Serials)"/>
    <x v="4"/>
    <x v="3"/>
    <x v="1"/>
    <x v="1"/>
    <x v="2"/>
    <x v="1"/>
    <m/>
    <n v="9"/>
    <x v="61"/>
    <x v="1"/>
    <n v="1"/>
    <x v="2"/>
    <x v="91"/>
    <x v="0"/>
  </r>
  <r>
    <n v="5321"/>
    <s v="TA180"/>
    <x v="22"/>
    <s v="FE"/>
    <x v="3"/>
    <x v="2"/>
    <n v="26"/>
    <s v="September"/>
    <x v="9"/>
    <s v="26 September 1946"/>
    <x v="2"/>
    <s v="SOC 26.9.46 (Air Britain Serials)"/>
    <x v="4"/>
    <x v="3"/>
    <x v="1"/>
    <x v="1"/>
    <x v="2"/>
    <x v="1"/>
    <m/>
    <n v="9"/>
    <x v="61"/>
    <x v="1"/>
    <n v="1"/>
    <x v="2"/>
    <x v="91"/>
    <x v="0"/>
  </r>
  <r>
    <n v="5441"/>
    <s v="TA181"/>
    <x v="22"/>
    <s v="ME"/>
    <x v="1"/>
    <x v="2"/>
    <n v="26"/>
    <s v="September"/>
    <x v="9"/>
    <s v="26 September 1946"/>
    <x v="2"/>
    <s v="SOC 26.9.46 (Air Britain Serials)"/>
    <x v="4"/>
    <x v="3"/>
    <x v="1"/>
    <x v="1"/>
    <x v="2"/>
    <x v="1"/>
    <m/>
    <n v="9"/>
    <x v="61"/>
    <x v="1"/>
    <n v="1"/>
    <x v="2"/>
    <x v="108"/>
    <x v="0"/>
  </r>
  <r>
    <n v="6530"/>
    <s v="TA185"/>
    <x v="22"/>
    <s v="HE"/>
    <x v="10"/>
    <x v="19"/>
    <n v="26"/>
    <s v="September"/>
    <x v="9"/>
    <s v="26 September 1946"/>
    <x v="2"/>
    <s v="SOC 26.9.46 (Air Britain Serials)"/>
    <x v="4"/>
    <x v="3"/>
    <x v="1"/>
    <x v="1"/>
    <x v="2"/>
    <x v="1"/>
    <m/>
    <n v="9"/>
    <x v="61"/>
    <x v="1"/>
    <n v="1"/>
    <x v="2"/>
    <x v="259"/>
    <x v="0"/>
  </r>
  <r>
    <n v="5442"/>
    <s v="TA186"/>
    <x v="22"/>
    <s v="ME"/>
    <x v="1"/>
    <x v="2"/>
    <n v="26"/>
    <s v="September"/>
    <x v="9"/>
    <s v="26 September 1946"/>
    <x v="2"/>
    <s v="SOC 26.9.46 (Air Britain Serials)"/>
    <x v="4"/>
    <x v="3"/>
    <x v="1"/>
    <x v="1"/>
    <x v="2"/>
    <x v="1"/>
    <m/>
    <n v="9"/>
    <x v="61"/>
    <x v="1"/>
    <n v="1"/>
    <x v="2"/>
    <x v="108"/>
    <x v="0"/>
  </r>
  <r>
    <n v="951"/>
    <s v="TA187"/>
    <x v="22"/>
    <s v="HE"/>
    <x v="10"/>
    <x v="19"/>
    <n v="26"/>
    <s v="September"/>
    <x v="9"/>
    <s v="26 September 1946"/>
    <x v="2"/>
    <s v="SOC 26.9.46 (Air Britain Serials)"/>
    <x v="4"/>
    <x v="3"/>
    <x v="1"/>
    <x v="1"/>
    <x v="2"/>
    <x v="1"/>
    <m/>
    <n v="9"/>
    <x v="61"/>
    <x v="1"/>
    <n v="1"/>
    <x v="2"/>
    <x v="259"/>
    <x v="0"/>
  </r>
  <r>
    <n v="5327"/>
    <s v="TA188"/>
    <x v="22"/>
    <s v="FE"/>
    <x v="3"/>
    <x v="2"/>
    <n v="26"/>
    <s v="September"/>
    <x v="9"/>
    <s v="26 September 1946"/>
    <x v="2"/>
    <s v="SOC 26.9.46 (Air Britain Serials)"/>
    <x v="4"/>
    <x v="3"/>
    <x v="1"/>
    <x v="1"/>
    <x v="2"/>
    <x v="1"/>
    <m/>
    <n v="9"/>
    <x v="61"/>
    <x v="1"/>
    <n v="1"/>
    <x v="2"/>
    <x v="91"/>
    <x v="0"/>
  </r>
  <r>
    <n v="5444"/>
    <s v="TA195"/>
    <x v="22"/>
    <s v="ME"/>
    <x v="1"/>
    <x v="2"/>
    <n v="26"/>
    <s v="September"/>
    <x v="9"/>
    <s v="26 September 1946"/>
    <x v="2"/>
    <s v="SOC 26.9.46 (Air Britain Serials)"/>
    <x v="4"/>
    <x v="3"/>
    <x v="1"/>
    <x v="1"/>
    <x v="2"/>
    <x v="1"/>
    <m/>
    <n v="9"/>
    <x v="61"/>
    <x v="1"/>
    <n v="1"/>
    <x v="2"/>
    <x v="108"/>
    <x v="0"/>
  </r>
  <r>
    <n v="5447"/>
    <s v="TA196"/>
    <x v="22"/>
    <s v="ME"/>
    <x v="1"/>
    <x v="2"/>
    <n v="26"/>
    <s v="September"/>
    <x v="9"/>
    <s v="26 September 1946"/>
    <x v="2"/>
    <s v="SOC 26.9.46 (Air Britain Serials)"/>
    <x v="4"/>
    <x v="3"/>
    <x v="1"/>
    <x v="1"/>
    <x v="2"/>
    <x v="1"/>
    <m/>
    <n v="9"/>
    <x v="61"/>
    <x v="1"/>
    <n v="1"/>
    <x v="2"/>
    <x v="108"/>
    <x v="0"/>
  </r>
  <r>
    <n v="5450"/>
    <s v="TA197"/>
    <x v="22"/>
    <s v="ME"/>
    <x v="1"/>
    <x v="2"/>
    <n v="26"/>
    <s v="September"/>
    <x v="9"/>
    <s v="26 September 1946"/>
    <x v="2"/>
    <s v="SOC 26.9.46 (Air Britain Serials)"/>
    <x v="4"/>
    <x v="3"/>
    <x v="1"/>
    <x v="1"/>
    <x v="2"/>
    <x v="1"/>
    <m/>
    <n v="9"/>
    <x v="61"/>
    <x v="1"/>
    <n v="1"/>
    <x v="2"/>
    <x v="108"/>
    <x v="0"/>
  </r>
  <r>
    <n v="5451"/>
    <s v="TA198"/>
    <x v="22"/>
    <s v="ME"/>
    <x v="1"/>
    <x v="2"/>
    <n v="26"/>
    <s v="September"/>
    <x v="9"/>
    <s v="26 September 1946"/>
    <x v="2"/>
    <s v="SOC 26.9.46 (Air Britain Serials)"/>
    <x v="4"/>
    <x v="3"/>
    <x v="1"/>
    <x v="1"/>
    <x v="2"/>
    <x v="1"/>
    <m/>
    <n v="9"/>
    <x v="61"/>
    <x v="1"/>
    <n v="1"/>
    <x v="2"/>
    <x v="108"/>
    <x v="0"/>
  </r>
  <r>
    <n v="5453"/>
    <s v="TA216"/>
    <x v="22"/>
    <s v="ME"/>
    <x v="1"/>
    <x v="2"/>
    <n v="26"/>
    <s v="September"/>
    <x v="9"/>
    <s v="26 September 1946"/>
    <x v="2"/>
    <s v="SOC 26.9.46 (Air Britain Serials)"/>
    <x v="4"/>
    <x v="3"/>
    <x v="1"/>
    <x v="1"/>
    <x v="2"/>
    <x v="1"/>
    <m/>
    <n v="9"/>
    <x v="61"/>
    <x v="1"/>
    <n v="1"/>
    <x v="2"/>
    <x v="108"/>
    <x v="0"/>
  </r>
  <r>
    <n v="5791"/>
    <s v="TA217"/>
    <x v="22"/>
    <s v="14E"/>
    <x v="10"/>
    <x v="19"/>
    <n v="26"/>
    <s v="September"/>
    <x v="9"/>
    <s v="26 September 1946"/>
    <x v="2"/>
    <s v="SOC 26.9.46 (Air Britain Serials)"/>
    <x v="4"/>
    <x v="3"/>
    <x v="1"/>
    <x v="1"/>
    <x v="2"/>
    <x v="1"/>
    <m/>
    <n v="9"/>
    <x v="61"/>
    <x v="1"/>
    <n v="1"/>
    <x v="1"/>
    <x v="244"/>
    <x v="0"/>
  </r>
  <r>
    <n v="5459"/>
    <s v="TA218"/>
    <x v="22"/>
    <s v="ME"/>
    <x v="1"/>
    <x v="2"/>
    <n v="26"/>
    <s v="September"/>
    <x v="9"/>
    <s v="26 September 1946"/>
    <x v="2"/>
    <s v="SOC 26.9.46 (Air Britain Serials)"/>
    <x v="4"/>
    <x v="3"/>
    <x v="1"/>
    <x v="1"/>
    <x v="2"/>
    <x v="1"/>
    <m/>
    <n v="9"/>
    <x v="61"/>
    <x v="1"/>
    <n v="1"/>
    <x v="2"/>
    <x v="108"/>
    <x v="0"/>
  </r>
  <r>
    <n v="885"/>
    <s v="TA219"/>
    <x v="22"/>
    <s v="HE"/>
    <x v="10"/>
    <x v="19"/>
    <n v="26"/>
    <s v="September"/>
    <x v="9"/>
    <s v="26 September 1946"/>
    <x v="2"/>
    <s v="SOC 26.9.46 (Air Britain Serials)"/>
    <x v="4"/>
    <x v="3"/>
    <x v="1"/>
    <x v="1"/>
    <x v="2"/>
    <x v="1"/>
    <m/>
    <n v="9"/>
    <x v="61"/>
    <x v="1"/>
    <n v="1"/>
    <x v="2"/>
    <x v="259"/>
    <x v="0"/>
  </r>
  <r>
    <n v="2227"/>
    <s v="TA220"/>
    <x v="22"/>
    <s v="HE"/>
    <x v="10"/>
    <x v="19"/>
    <n v="26"/>
    <s v="September"/>
    <x v="9"/>
    <s v="26 September 1946"/>
    <x v="2"/>
    <s v="SOC 26.9.46 (Air Britain Serials)"/>
    <x v="4"/>
    <x v="3"/>
    <x v="1"/>
    <x v="1"/>
    <x v="2"/>
    <x v="1"/>
    <m/>
    <n v="9"/>
    <x v="61"/>
    <x v="1"/>
    <n v="1"/>
    <x v="2"/>
    <x v="259"/>
    <x v="0"/>
  </r>
  <r>
    <n v="2691"/>
    <s v="TA222"/>
    <x v="22"/>
    <s v="HE"/>
    <x v="10"/>
    <x v="19"/>
    <n v="26"/>
    <s v="September"/>
    <x v="9"/>
    <s v="26 September 1946"/>
    <x v="2"/>
    <s v="SOC 26.9.46 (Air Britain Serials)"/>
    <x v="4"/>
    <x v="3"/>
    <x v="1"/>
    <x v="1"/>
    <x v="2"/>
    <x v="1"/>
    <m/>
    <n v="9"/>
    <x v="61"/>
    <x v="1"/>
    <n v="1"/>
    <x v="2"/>
    <x v="259"/>
    <x v="0"/>
  </r>
  <r>
    <n v="5461"/>
    <s v="TA223"/>
    <x v="22"/>
    <s v="ME"/>
    <x v="1"/>
    <x v="2"/>
    <n v="26"/>
    <s v="September"/>
    <x v="9"/>
    <s v="26 September 1946"/>
    <x v="2"/>
    <s v="SOC 26.9.46 (Air Britain Serials)"/>
    <x v="4"/>
    <x v="3"/>
    <x v="1"/>
    <x v="1"/>
    <x v="2"/>
    <x v="1"/>
    <m/>
    <n v="9"/>
    <x v="61"/>
    <x v="1"/>
    <n v="1"/>
    <x v="2"/>
    <x v="108"/>
    <x v="0"/>
  </r>
  <r>
    <n v="5328"/>
    <s v="TA224"/>
    <x v="22"/>
    <s v="FE"/>
    <x v="3"/>
    <x v="2"/>
    <n v="26"/>
    <s v="September"/>
    <x v="9"/>
    <s v="26 September 1946"/>
    <x v="2"/>
    <s v="SOC 26.9.46 (Air Britain Serials)"/>
    <x v="4"/>
    <x v="3"/>
    <x v="1"/>
    <x v="1"/>
    <x v="2"/>
    <x v="1"/>
    <m/>
    <n v="9"/>
    <x v="61"/>
    <x v="1"/>
    <n v="1"/>
    <x v="2"/>
    <x v="91"/>
    <x v="0"/>
  </r>
  <r>
    <n v="5363"/>
    <s v="TA225"/>
    <x v="22"/>
    <s v="FE"/>
    <x v="3"/>
    <x v="2"/>
    <n v="26"/>
    <s v="September"/>
    <x v="9"/>
    <s v="26 September 1946"/>
    <x v="2"/>
    <s v="SOC 26.9.46 (Air Britain Serials)"/>
    <x v="4"/>
    <x v="3"/>
    <x v="1"/>
    <x v="1"/>
    <x v="2"/>
    <x v="1"/>
    <m/>
    <n v="9"/>
    <x v="61"/>
    <x v="1"/>
    <n v="1"/>
    <x v="2"/>
    <x v="91"/>
    <x v="0"/>
  </r>
  <r>
    <n v="5462"/>
    <s v="TA227"/>
    <x v="22"/>
    <s v="ME"/>
    <x v="1"/>
    <x v="2"/>
    <n v="26"/>
    <s v="September"/>
    <x v="9"/>
    <s v="26 September 1946"/>
    <x v="2"/>
    <s v="SOC 26.9.46 (Air Britain Serials)"/>
    <x v="4"/>
    <x v="3"/>
    <x v="1"/>
    <x v="1"/>
    <x v="2"/>
    <x v="1"/>
    <m/>
    <n v="9"/>
    <x v="61"/>
    <x v="1"/>
    <n v="1"/>
    <x v="2"/>
    <x v="108"/>
    <x v="0"/>
  </r>
  <r>
    <n v="5465"/>
    <s v="TA229"/>
    <x v="22"/>
    <s v="ME"/>
    <x v="1"/>
    <x v="2"/>
    <n v="26"/>
    <s v="September"/>
    <x v="9"/>
    <s v="26 September 1946"/>
    <x v="2"/>
    <s v="May have been on 255 Squadron, according to a picture from Gordon Permann - TA229 appears on the tail, under Squadron markings which clearly begin with a Y. YD was the code for 255 squadron, and is the only one which would fit. Unfortunately no squadron letter is visible. SOC 26.9.46 (Air Britain Serials) G-ALGV"/>
    <x v="4"/>
    <x v="3"/>
    <x v="1"/>
    <x v="1"/>
    <x v="2"/>
    <x v="1"/>
    <m/>
    <n v="9"/>
    <x v="61"/>
    <x v="1"/>
    <n v="1"/>
    <x v="2"/>
    <x v="108"/>
    <x v="0"/>
  </r>
  <r>
    <n v="5366"/>
    <s v="TA231"/>
    <x v="22"/>
    <s v="FE"/>
    <x v="3"/>
    <x v="2"/>
    <n v="26"/>
    <s v="September"/>
    <x v="9"/>
    <s v="26 September 1946"/>
    <x v="2"/>
    <s v="SOC 26.9.46 (Air Britain Serials)"/>
    <x v="4"/>
    <x v="3"/>
    <x v="1"/>
    <x v="1"/>
    <x v="2"/>
    <x v="1"/>
    <m/>
    <n v="9"/>
    <x v="61"/>
    <x v="1"/>
    <n v="1"/>
    <x v="2"/>
    <x v="91"/>
    <x v="0"/>
  </r>
  <r>
    <n v="5367"/>
    <s v="TA232"/>
    <x v="22"/>
    <s v="FE"/>
    <x v="3"/>
    <x v="2"/>
    <n v="26"/>
    <s v="September"/>
    <x v="9"/>
    <s v="26 September 1946"/>
    <x v="2"/>
    <s v="SOC 26.9.46 (Air Britain Serials)"/>
    <x v="4"/>
    <x v="3"/>
    <x v="1"/>
    <x v="1"/>
    <x v="2"/>
    <x v="1"/>
    <m/>
    <n v="9"/>
    <x v="61"/>
    <x v="1"/>
    <n v="1"/>
    <x v="2"/>
    <x v="91"/>
    <x v="0"/>
  </r>
  <r>
    <n v="5368"/>
    <s v="TA235"/>
    <x v="22"/>
    <s v="FE"/>
    <x v="3"/>
    <x v="2"/>
    <n v="26"/>
    <s v="September"/>
    <x v="9"/>
    <s v="26 September 1946"/>
    <x v="2"/>
    <s v="SOC 26.9.46 (Air Britain Serials)"/>
    <x v="4"/>
    <x v="3"/>
    <x v="1"/>
    <x v="1"/>
    <x v="2"/>
    <x v="1"/>
    <m/>
    <n v="9"/>
    <x v="61"/>
    <x v="1"/>
    <n v="1"/>
    <x v="2"/>
    <x v="91"/>
    <x v="0"/>
  </r>
  <r>
    <n v="5370"/>
    <s v="TA237"/>
    <x v="22"/>
    <s v="FE"/>
    <x v="3"/>
    <x v="2"/>
    <n v="26"/>
    <s v="September"/>
    <x v="9"/>
    <s v="26 September 1946"/>
    <x v="2"/>
    <s v="SOC 26.9.46 (Air Britain Serials)"/>
    <x v="4"/>
    <x v="3"/>
    <x v="1"/>
    <x v="1"/>
    <x v="2"/>
    <x v="1"/>
    <m/>
    <n v="9"/>
    <x v="61"/>
    <x v="1"/>
    <n v="1"/>
    <x v="2"/>
    <x v="91"/>
    <x v="0"/>
  </r>
  <r>
    <n v="5372"/>
    <s v="TA241"/>
    <x v="22"/>
    <s v="FE"/>
    <x v="3"/>
    <x v="2"/>
    <n v="26"/>
    <s v="September"/>
    <x v="9"/>
    <s v="26 September 1946"/>
    <x v="2"/>
    <s v="SOC 26.9.46 (Air Britain Serials)"/>
    <x v="4"/>
    <x v="3"/>
    <x v="1"/>
    <x v="1"/>
    <x v="2"/>
    <x v="1"/>
    <m/>
    <n v="9"/>
    <x v="61"/>
    <x v="1"/>
    <n v="1"/>
    <x v="2"/>
    <x v="91"/>
    <x v="0"/>
  </r>
  <r>
    <n v="5375"/>
    <s v="TA244"/>
    <x v="22"/>
    <s v="FE"/>
    <x v="3"/>
    <x v="2"/>
    <n v="26"/>
    <s v="September"/>
    <x v="9"/>
    <s v="26 September 1946"/>
    <x v="2"/>
    <s v="SOC 26.9.46 (Air Britain Serials)"/>
    <x v="4"/>
    <x v="3"/>
    <x v="1"/>
    <x v="1"/>
    <x v="2"/>
    <x v="1"/>
    <m/>
    <n v="9"/>
    <x v="61"/>
    <x v="1"/>
    <n v="1"/>
    <x v="2"/>
    <x v="91"/>
    <x v="0"/>
  </r>
  <r>
    <n v="5376"/>
    <s v="TA246"/>
    <x v="22"/>
    <s v="FE"/>
    <x v="3"/>
    <x v="2"/>
    <n v="26"/>
    <s v="September"/>
    <x v="9"/>
    <s v="26 September 1946"/>
    <x v="2"/>
    <s v="SOC 26.9.46 (Air Britain Serials)"/>
    <x v="4"/>
    <x v="3"/>
    <x v="1"/>
    <x v="1"/>
    <x v="2"/>
    <x v="1"/>
    <m/>
    <n v="9"/>
    <x v="61"/>
    <x v="1"/>
    <n v="1"/>
    <x v="2"/>
    <x v="91"/>
    <x v="0"/>
  </r>
  <r>
    <n v="5377"/>
    <s v="TA268"/>
    <x v="22"/>
    <s v="FE"/>
    <x v="3"/>
    <x v="2"/>
    <n v="26"/>
    <s v="September"/>
    <x v="9"/>
    <s v="26 September 1946"/>
    <x v="2"/>
    <s v="SOC 26.9.46 (Air Britain Serials)"/>
    <x v="4"/>
    <x v="3"/>
    <x v="1"/>
    <x v="1"/>
    <x v="2"/>
    <x v="1"/>
    <m/>
    <n v="9"/>
    <x v="61"/>
    <x v="1"/>
    <n v="1"/>
    <x v="2"/>
    <x v="91"/>
    <x v="0"/>
  </r>
  <r>
    <n v="5380"/>
    <s v="TA272"/>
    <x v="22"/>
    <s v="FE"/>
    <x v="3"/>
    <x v="2"/>
    <n v="26"/>
    <s v="September"/>
    <x v="9"/>
    <s v="26 September 1946"/>
    <x v="2"/>
    <s v="SOC 26.9.46 (Air Britain Serials)"/>
    <x v="4"/>
    <x v="3"/>
    <x v="1"/>
    <x v="1"/>
    <x v="2"/>
    <x v="1"/>
    <m/>
    <n v="9"/>
    <x v="61"/>
    <x v="1"/>
    <n v="1"/>
    <x v="2"/>
    <x v="91"/>
    <x v="0"/>
  </r>
  <r>
    <n v="5384"/>
    <s v="TA297"/>
    <x v="22"/>
    <s v="FE"/>
    <x v="3"/>
    <x v="2"/>
    <n v="26"/>
    <s v="September"/>
    <x v="9"/>
    <s v="26 September 1946"/>
    <x v="2"/>
    <s v="SOC 26.9.46 (Air Britain Serials)"/>
    <x v="4"/>
    <x v="3"/>
    <x v="1"/>
    <x v="1"/>
    <x v="2"/>
    <x v="1"/>
    <m/>
    <n v="9"/>
    <x v="61"/>
    <x v="1"/>
    <n v="1"/>
    <x v="2"/>
    <x v="91"/>
    <x v="0"/>
  </r>
  <r>
    <n v="5385"/>
    <s v="TA300"/>
    <x v="22"/>
    <s v="FE"/>
    <x v="3"/>
    <x v="2"/>
    <n v="26"/>
    <s v="September"/>
    <x v="9"/>
    <s v="26 September 1946"/>
    <x v="2"/>
    <s v="SOC 26.9.46 (Air Britain Serials)"/>
    <x v="4"/>
    <x v="3"/>
    <x v="1"/>
    <x v="1"/>
    <x v="2"/>
    <x v="1"/>
    <m/>
    <n v="9"/>
    <x v="61"/>
    <x v="1"/>
    <n v="1"/>
    <x v="2"/>
    <x v="91"/>
    <x v="0"/>
  </r>
  <r>
    <n v="5386"/>
    <s v="TA301"/>
    <x v="22"/>
    <s v="FE"/>
    <x v="3"/>
    <x v="2"/>
    <n v="26"/>
    <s v="September"/>
    <x v="9"/>
    <s v="26 September 1946"/>
    <x v="2"/>
    <s v="SOC 26.9.46 (Air Britain Serials)"/>
    <x v="4"/>
    <x v="3"/>
    <x v="1"/>
    <x v="1"/>
    <x v="2"/>
    <x v="1"/>
    <m/>
    <n v="9"/>
    <x v="61"/>
    <x v="1"/>
    <n v="1"/>
    <x v="2"/>
    <x v="91"/>
    <x v="0"/>
  </r>
  <r>
    <n v="5388"/>
    <s v="TA302"/>
    <x v="22"/>
    <s v="FE"/>
    <x v="3"/>
    <x v="2"/>
    <n v="26"/>
    <s v="September"/>
    <x v="9"/>
    <s v="26 September 1946"/>
    <x v="2"/>
    <s v="SOC 26.9.46 (Air Britain Serials)"/>
    <x v="4"/>
    <x v="3"/>
    <x v="1"/>
    <x v="1"/>
    <x v="2"/>
    <x v="1"/>
    <m/>
    <n v="9"/>
    <x v="61"/>
    <x v="1"/>
    <n v="1"/>
    <x v="2"/>
    <x v="91"/>
    <x v="0"/>
  </r>
  <r>
    <n v="5476"/>
    <s v="TA303"/>
    <x v="22"/>
    <s v="FE"/>
    <x v="3"/>
    <x v="2"/>
    <n v="26"/>
    <s v="September"/>
    <x v="9"/>
    <s v="26 September 1946"/>
    <x v="2"/>
    <s v="SOC 26.9.46 (Air Britain Serials)"/>
    <x v="4"/>
    <x v="3"/>
    <x v="1"/>
    <x v="1"/>
    <x v="2"/>
    <x v="1"/>
    <m/>
    <n v="9"/>
    <x v="61"/>
    <x v="1"/>
    <n v="1"/>
    <x v="2"/>
    <x v="91"/>
    <x v="0"/>
  </r>
  <r>
    <n v="4990"/>
    <s v="TA324"/>
    <x v="22"/>
    <s v="FE"/>
    <x v="3"/>
    <x v="2"/>
    <n v="26"/>
    <s v="September"/>
    <x v="9"/>
    <s v="26 September 1946"/>
    <x v="2"/>
    <s v="SOC 26.9.46 (Air Britain Serials)"/>
    <x v="4"/>
    <x v="3"/>
    <x v="1"/>
    <x v="1"/>
    <x v="2"/>
    <x v="1"/>
    <m/>
    <n v="9"/>
    <x v="61"/>
    <x v="1"/>
    <n v="1"/>
    <x v="2"/>
    <x v="91"/>
    <x v="0"/>
  </r>
  <r>
    <n v="3846"/>
    <s v="TA325"/>
    <x v="22"/>
    <s v="FE"/>
    <x v="3"/>
    <x v="2"/>
    <n v="26"/>
    <s v="September"/>
    <x v="9"/>
    <s v="26 September 1946"/>
    <x v="2"/>
    <s v="SOC 26.9.46 (Air Britain Serials)"/>
    <x v="4"/>
    <x v="3"/>
    <x v="1"/>
    <x v="1"/>
    <x v="2"/>
    <x v="1"/>
    <m/>
    <n v="9"/>
    <x v="61"/>
    <x v="1"/>
    <n v="1"/>
    <x v="2"/>
    <x v="91"/>
    <x v="0"/>
  </r>
  <r>
    <n v="57"/>
    <s v="TA331"/>
    <x v="22"/>
    <s v="FE"/>
    <x v="3"/>
    <x v="2"/>
    <n v="26"/>
    <s v="September"/>
    <x v="9"/>
    <s v="26 September 1946"/>
    <x v="2"/>
    <s v="SOC 26.9.46 (Air Britain Serials)"/>
    <x v="4"/>
    <x v="3"/>
    <x v="1"/>
    <x v="1"/>
    <x v="2"/>
    <x v="1"/>
    <m/>
    <n v="9"/>
    <x v="61"/>
    <x v="1"/>
    <n v="1"/>
    <x v="2"/>
    <x v="91"/>
    <x v="0"/>
  </r>
  <r>
    <n v="70"/>
    <s v="TA334"/>
    <x v="22"/>
    <s v="FE"/>
    <x v="3"/>
    <x v="2"/>
    <n v="26"/>
    <s v="September"/>
    <x v="9"/>
    <s v="26 September 1946"/>
    <x v="2"/>
    <s v="SOC 26.9.46 (Air Britain Serials)"/>
    <x v="4"/>
    <x v="3"/>
    <x v="1"/>
    <x v="1"/>
    <x v="2"/>
    <x v="1"/>
    <m/>
    <n v="9"/>
    <x v="61"/>
    <x v="1"/>
    <n v="1"/>
    <x v="2"/>
    <x v="91"/>
    <x v="0"/>
  </r>
  <r>
    <n v="6608"/>
    <s v="TA339"/>
    <x v="22"/>
    <s v="FE"/>
    <x v="3"/>
    <x v="2"/>
    <n v="26"/>
    <s v="September"/>
    <x v="9"/>
    <s v="26 September 1946"/>
    <x v="2"/>
    <s v="SOC 26.9.46 (Air Britain Serials)"/>
    <x v="4"/>
    <x v="3"/>
    <x v="1"/>
    <x v="1"/>
    <x v="2"/>
    <x v="1"/>
    <m/>
    <n v="9"/>
    <x v="61"/>
    <x v="1"/>
    <n v="1"/>
    <x v="2"/>
    <x v="91"/>
    <x v="0"/>
  </r>
  <r>
    <n v="5405"/>
    <s v="TA390"/>
    <x v="22"/>
    <n v="235"/>
    <x v="10"/>
    <x v="19"/>
    <n v="26"/>
    <s v="September"/>
    <x v="9"/>
    <s v="26 September 1946"/>
    <x v="2"/>
    <s v="SOC 26.9.46 (Air Britain Serials)"/>
    <x v="4"/>
    <x v="3"/>
    <x v="1"/>
    <x v="1"/>
    <x v="2"/>
    <x v="1"/>
    <m/>
    <n v="9"/>
    <x v="61"/>
    <x v="1"/>
    <n v="1"/>
    <x v="0"/>
    <x v="97"/>
    <x v="0"/>
  </r>
  <r>
    <n v="5976"/>
    <s v="TA395"/>
    <x v="22"/>
    <n v="255"/>
    <x v="10"/>
    <x v="19"/>
    <n v="26"/>
    <s v="September"/>
    <x v="9"/>
    <s v="26 September 1946"/>
    <x v="2"/>
    <s v="SOC 26.9.46 (Air Britain Serials)"/>
    <x v="4"/>
    <x v="3"/>
    <x v="1"/>
    <x v="1"/>
    <x v="2"/>
    <x v="1"/>
    <m/>
    <n v="9"/>
    <x v="61"/>
    <x v="1"/>
    <n v="1"/>
    <x v="0"/>
    <x v="153"/>
    <x v="0"/>
  </r>
  <r>
    <n v="4721"/>
    <s v="TA399"/>
    <x v="22"/>
    <n v="255"/>
    <x v="10"/>
    <x v="19"/>
    <n v="26"/>
    <s v="September"/>
    <x v="9"/>
    <s v="26 September 1946"/>
    <x v="2"/>
    <s v="SOC 26.9.46 (Air Britain Serials)"/>
    <x v="4"/>
    <x v="3"/>
    <x v="1"/>
    <x v="1"/>
    <x v="2"/>
    <x v="1"/>
    <m/>
    <n v="9"/>
    <x v="61"/>
    <x v="1"/>
    <n v="1"/>
    <x v="0"/>
    <x v="153"/>
    <x v="0"/>
  </r>
  <r>
    <n v="5466"/>
    <s v="TA405"/>
    <x v="22"/>
    <s v="ME"/>
    <x v="1"/>
    <x v="2"/>
    <n v="26"/>
    <s v="September"/>
    <x v="9"/>
    <s v="26 September 1946"/>
    <x v="2"/>
    <s v="SOC 26.9.46 (Air Britain Serials)"/>
    <x v="4"/>
    <x v="3"/>
    <x v="1"/>
    <x v="1"/>
    <x v="2"/>
    <x v="1"/>
    <m/>
    <n v="9"/>
    <x v="61"/>
    <x v="1"/>
    <n v="1"/>
    <x v="2"/>
    <x v="108"/>
    <x v="0"/>
  </r>
  <r>
    <n v="7666"/>
    <s v="TA407"/>
    <x v="22"/>
    <n v="600"/>
    <x v="10"/>
    <x v="19"/>
    <n v="26"/>
    <s v="September"/>
    <x v="9"/>
    <s v="26 September 1946"/>
    <x v="2"/>
    <s v="SOC 26.9.46 (Air Britain Serials)"/>
    <x v="4"/>
    <x v="3"/>
    <x v="1"/>
    <x v="1"/>
    <x v="2"/>
    <x v="1"/>
    <m/>
    <n v="9"/>
    <x v="61"/>
    <x v="1"/>
    <n v="1"/>
    <x v="0"/>
    <x v="167"/>
    <x v="0"/>
  </r>
  <r>
    <n v="7672"/>
    <s v="TA410"/>
    <x v="22"/>
    <n v="600"/>
    <x v="10"/>
    <x v="19"/>
    <n v="26"/>
    <s v="September"/>
    <x v="9"/>
    <s v="26 September 1946"/>
    <x v="2"/>
    <s v="SOC 26.9.46 (Air Britain Serials)"/>
    <x v="4"/>
    <x v="3"/>
    <x v="1"/>
    <x v="1"/>
    <x v="2"/>
    <x v="1"/>
    <m/>
    <n v="9"/>
    <x v="61"/>
    <x v="1"/>
    <n v="1"/>
    <x v="0"/>
    <x v="167"/>
    <x v="0"/>
  </r>
  <r>
    <n v="895"/>
    <s v="TA412"/>
    <x v="22"/>
    <n v="255"/>
    <x v="10"/>
    <x v="19"/>
    <n v="26"/>
    <s v="September"/>
    <x v="9"/>
    <s v="26 September 1946"/>
    <x v="2"/>
    <s v="SOC 26.9.46 (Air Britain Serials)"/>
    <x v="4"/>
    <x v="3"/>
    <x v="1"/>
    <x v="1"/>
    <x v="2"/>
    <x v="1"/>
    <m/>
    <n v="9"/>
    <x v="61"/>
    <x v="1"/>
    <n v="1"/>
    <x v="0"/>
    <x v="153"/>
    <x v="0"/>
  </r>
  <r>
    <n v="7677"/>
    <s v="TA413"/>
    <x v="22"/>
    <n v="600"/>
    <x v="10"/>
    <x v="19"/>
    <n v="26"/>
    <s v="September"/>
    <x v="9"/>
    <s v="26 September 1946"/>
    <x v="2"/>
    <s v="SOC 26.9.46 (Air Britain Serials)"/>
    <x v="4"/>
    <x v="3"/>
    <x v="1"/>
    <x v="1"/>
    <x v="2"/>
    <x v="1"/>
    <m/>
    <n v="9"/>
    <x v="61"/>
    <x v="1"/>
    <n v="1"/>
    <x v="0"/>
    <x v="167"/>
    <x v="0"/>
  </r>
  <r>
    <n v="7685"/>
    <s v="TA426"/>
    <x v="22"/>
    <n v="600"/>
    <x v="10"/>
    <x v="19"/>
    <n v="26"/>
    <s v="September"/>
    <x v="9"/>
    <s v="26 September 1946"/>
    <x v="2"/>
    <s v="SOC 26.9.46 (Air Britain Serials)"/>
    <x v="4"/>
    <x v="3"/>
    <x v="1"/>
    <x v="1"/>
    <x v="2"/>
    <x v="1"/>
    <m/>
    <n v="9"/>
    <x v="61"/>
    <x v="1"/>
    <n v="1"/>
    <x v="0"/>
    <x v="167"/>
    <x v="0"/>
  </r>
  <r>
    <n v="7686"/>
    <s v="TA429"/>
    <x v="22"/>
    <n v="600"/>
    <x v="10"/>
    <x v="19"/>
    <n v="26"/>
    <s v="September"/>
    <x v="9"/>
    <s v="26 September 1946"/>
    <x v="2"/>
    <s v="SOC 26.9.46 (Air Britain Serials)"/>
    <x v="4"/>
    <x v="3"/>
    <x v="1"/>
    <x v="1"/>
    <x v="2"/>
    <x v="1"/>
    <m/>
    <n v="9"/>
    <x v="61"/>
    <x v="1"/>
    <n v="1"/>
    <x v="0"/>
    <x v="167"/>
    <x v="0"/>
  </r>
  <r>
    <n v="2216"/>
    <s v="TA432"/>
    <x v="22"/>
    <n v="255"/>
    <x v="10"/>
    <x v="19"/>
    <n v="26"/>
    <s v="September"/>
    <x v="9"/>
    <s v="26 September 1946"/>
    <x v="2"/>
    <s v="SOC 26.9.46 (Air Britain Serials)"/>
    <x v="4"/>
    <x v="3"/>
    <x v="1"/>
    <x v="1"/>
    <x v="2"/>
    <x v="1"/>
    <m/>
    <n v="9"/>
    <x v="61"/>
    <x v="1"/>
    <n v="1"/>
    <x v="0"/>
    <x v="153"/>
    <x v="0"/>
  </r>
  <r>
    <n v="7687"/>
    <s v="TA433"/>
    <x v="22"/>
    <n v="600"/>
    <x v="10"/>
    <x v="19"/>
    <n v="26"/>
    <s v="September"/>
    <x v="9"/>
    <s v="26 September 1946"/>
    <x v="2"/>
    <s v="SOC 26.9.46 (Air Britain Serials)"/>
    <x v="4"/>
    <x v="3"/>
    <x v="1"/>
    <x v="1"/>
    <x v="2"/>
    <x v="1"/>
    <m/>
    <n v="9"/>
    <x v="61"/>
    <x v="1"/>
    <n v="1"/>
    <x v="0"/>
    <x v="167"/>
    <x v="0"/>
  </r>
  <r>
    <n v="5498"/>
    <s v="TA435"/>
    <x v="22"/>
    <s v="ME"/>
    <x v="1"/>
    <x v="2"/>
    <n v="26"/>
    <s v="September"/>
    <x v="9"/>
    <s v="26 September 1946"/>
    <x v="2"/>
    <s v="SOC 26.9.46 (Air Britain Serials)"/>
    <x v="4"/>
    <x v="3"/>
    <x v="1"/>
    <x v="1"/>
    <x v="2"/>
    <x v="1"/>
    <m/>
    <n v="9"/>
    <x v="61"/>
    <x v="1"/>
    <n v="1"/>
    <x v="2"/>
    <x v="108"/>
    <x v="0"/>
  </r>
  <r>
    <n v="5671"/>
    <s v="TA441"/>
    <x v="22"/>
    <s v="ME"/>
    <x v="1"/>
    <x v="2"/>
    <n v="26"/>
    <s v="September"/>
    <x v="9"/>
    <s v="26 September 1946"/>
    <x v="2"/>
    <s v="SOC 26.9.46 (Air Britain Serials)"/>
    <x v="4"/>
    <x v="3"/>
    <x v="1"/>
    <x v="1"/>
    <x v="2"/>
    <x v="1"/>
    <m/>
    <n v="9"/>
    <x v="61"/>
    <x v="1"/>
    <n v="1"/>
    <x v="2"/>
    <x v="108"/>
    <x v="0"/>
  </r>
  <r>
    <n v="5840"/>
    <s v="TA443"/>
    <x v="22"/>
    <s v="14E"/>
    <x v="10"/>
    <x v="19"/>
    <n v="26"/>
    <s v="September"/>
    <x v="9"/>
    <s v="26 September 1946"/>
    <x v="2"/>
    <s v="SOC 26.9.46 (Air Britain Serials)"/>
    <x v="4"/>
    <x v="3"/>
    <x v="1"/>
    <x v="1"/>
    <x v="2"/>
    <x v="1"/>
    <m/>
    <n v="9"/>
    <x v="61"/>
    <x v="1"/>
    <n v="1"/>
    <x v="1"/>
    <x v="244"/>
    <x v="0"/>
  </r>
  <r>
    <n v="7694"/>
    <s v="TA444"/>
    <x v="22"/>
    <n v="600"/>
    <x v="10"/>
    <x v="19"/>
    <n v="26"/>
    <s v="September"/>
    <x v="9"/>
    <s v="26 September 1946"/>
    <x v="2"/>
    <s v="SOC 26.9.46 (Air Britain Serials)"/>
    <x v="4"/>
    <x v="3"/>
    <x v="1"/>
    <x v="1"/>
    <x v="2"/>
    <x v="1"/>
    <m/>
    <n v="9"/>
    <x v="61"/>
    <x v="1"/>
    <n v="1"/>
    <x v="0"/>
    <x v="167"/>
    <x v="0"/>
  </r>
  <r>
    <n v="5679"/>
    <s v="TA447"/>
    <x v="22"/>
    <s v="ME"/>
    <x v="1"/>
    <x v="2"/>
    <n v="26"/>
    <s v="September"/>
    <x v="9"/>
    <s v="26 September 1946"/>
    <x v="2"/>
    <s v="SOC 26.9.46 (Air Britain Serials)"/>
    <x v="4"/>
    <x v="3"/>
    <x v="1"/>
    <x v="1"/>
    <x v="2"/>
    <x v="1"/>
    <m/>
    <n v="9"/>
    <x v="61"/>
    <x v="1"/>
    <n v="1"/>
    <x v="2"/>
    <x v="108"/>
    <x v="0"/>
  </r>
  <r>
    <n v="7696"/>
    <s v="TA448"/>
    <x v="22"/>
    <n v="600"/>
    <x v="10"/>
    <x v="19"/>
    <n v="26"/>
    <s v="September"/>
    <x v="9"/>
    <s v="26 September 1946"/>
    <x v="2"/>
    <s v="SOC 26.9.46 (Air Britain Serials)"/>
    <x v="4"/>
    <x v="3"/>
    <x v="1"/>
    <x v="1"/>
    <x v="2"/>
    <x v="1"/>
    <m/>
    <n v="9"/>
    <x v="61"/>
    <x v="1"/>
    <n v="1"/>
    <x v="0"/>
    <x v="167"/>
    <x v="0"/>
  </r>
  <r>
    <n v="7235"/>
    <s v="TA499"/>
    <x v="12"/>
    <s v="69/FE"/>
    <x v="3"/>
    <x v="16"/>
    <n v="26"/>
    <s v="September"/>
    <x v="9"/>
    <s v="26 September 1946"/>
    <x v="2"/>
    <s v="SOC 26.9.46 (Air Britain Serials)"/>
    <x v="4"/>
    <x v="3"/>
    <x v="1"/>
    <x v="1"/>
    <x v="2"/>
    <x v="1"/>
    <m/>
    <n v="9"/>
    <x v="61"/>
    <x v="1"/>
    <n v="0"/>
    <x v="2"/>
    <x v="91"/>
    <x v="0"/>
  </r>
  <r>
    <n v="3855"/>
    <s v="TE600"/>
    <x v="12"/>
    <s v="FE"/>
    <x v="3"/>
    <x v="16"/>
    <n v="26"/>
    <s v="September"/>
    <x v="9"/>
    <s v="26 September 1946"/>
    <x v="2"/>
    <s v="SOC 26.9.46 (Air Britain Serials)"/>
    <x v="4"/>
    <x v="3"/>
    <x v="1"/>
    <x v="1"/>
    <x v="2"/>
    <x v="1"/>
    <m/>
    <n v="9"/>
    <x v="61"/>
    <x v="1"/>
    <n v="0"/>
    <x v="2"/>
    <x v="91"/>
    <x v="3"/>
  </r>
  <r>
    <n v="340"/>
    <s v="TE608"/>
    <x v="12"/>
    <s v="FE"/>
    <x v="3"/>
    <x v="16"/>
    <n v="26"/>
    <s v="September"/>
    <x v="9"/>
    <s v="26 September 1946"/>
    <x v="2"/>
    <s v="SOC 26.9.46 (Air Britain Serials)"/>
    <x v="4"/>
    <x v="3"/>
    <x v="1"/>
    <x v="1"/>
    <x v="2"/>
    <x v="1"/>
    <m/>
    <n v="9"/>
    <x v="61"/>
    <x v="1"/>
    <n v="0"/>
    <x v="2"/>
    <x v="91"/>
    <x v="3"/>
  </r>
  <r>
    <n v="501"/>
    <s v="TE609"/>
    <x v="12"/>
    <s v="FE"/>
    <x v="3"/>
    <x v="16"/>
    <n v="26"/>
    <s v="September"/>
    <x v="9"/>
    <s v="26 September 1946"/>
    <x v="2"/>
    <s v="SOC 26.9.46 (Air Britain Serials)"/>
    <x v="4"/>
    <x v="3"/>
    <x v="1"/>
    <x v="1"/>
    <x v="2"/>
    <x v="1"/>
    <m/>
    <n v="9"/>
    <x v="61"/>
    <x v="1"/>
    <n v="0"/>
    <x v="2"/>
    <x v="91"/>
    <x v="3"/>
  </r>
  <r>
    <n v="604"/>
    <s v="TE613"/>
    <x v="12"/>
    <s v="FE"/>
    <x v="3"/>
    <x v="16"/>
    <n v="26"/>
    <s v="September"/>
    <x v="9"/>
    <s v="26 September 1946"/>
    <x v="2"/>
    <s v="SOC 26.9.46 (Air Britain Serials)"/>
    <x v="4"/>
    <x v="3"/>
    <x v="1"/>
    <x v="1"/>
    <x v="2"/>
    <x v="1"/>
    <m/>
    <n v="9"/>
    <x v="61"/>
    <x v="1"/>
    <n v="0"/>
    <x v="2"/>
    <x v="91"/>
    <x v="3"/>
  </r>
  <r>
    <n v="3155"/>
    <s v="TE646"/>
    <x v="12"/>
    <s v="1FU/FE"/>
    <x v="3"/>
    <x v="16"/>
    <n v="26"/>
    <s v="September"/>
    <x v="9"/>
    <s v="26 September 1946"/>
    <x v="2"/>
    <s v="SOC 26.9.46 (Air Britain Serials)"/>
    <x v="4"/>
    <x v="3"/>
    <x v="1"/>
    <x v="1"/>
    <x v="2"/>
    <x v="1"/>
    <m/>
    <n v="9"/>
    <x v="61"/>
    <x v="1"/>
    <n v="0"/>
    <x v="2"/>
    <x v="91"/>
    <x v="3"/>
  </r>
  <r>
    <n v="1098"/>
    <s v="TE658"/>
    <x v="12"/>
    <s v="FE"/>
    <x v="3"/>
    <x v="16"/>
    <n v="26"/>
    <s v="September"/>
    <x v="9"/>
    <s v="26 September 1946"/>
    <x v="2"/>
    <s v="SOC 26.9.46 (Air Britain Serials)"/>
    <x v="4"/>
    <x v="3"/>
    <x v="1"/>
    <x v="1"/>
    <x v="2"/>
    <x v="1"/>
    <m/>
    <n v="9"/>
    <x v="61"/>
    <x v="1"/>
    <n v="0"/>
    <x v="2"/>
    <x v="91"/>
    <x v="3"/>
  </r>
  <r>
    <n v="367"/>
    <s v="TE684"/>
    <x v="12"/>
    <s v="FE"/>
    <x v="3"/>
    <x v="16"/>
    <n v="26"/>
    <s v="September"/>
    <x v="9"/>
    <s v="26 September 1946"/>
    <x v="2"/>
    <s v="SOC 26.9.46 (Air Britain Serials)"/>
    <x v="4"/>
    <x v="3"/>
    <x v="1"/>
    <x v="1"/>
    <x v="2"/>
    <x v="1"/>
    <m/>
    <n v="9"/>
    <x v="61"/>
    <x v="1"/>
    <n v="0"/>
    <x v="2"/>
    <x v="91"/>
    <x v="3"/>
  </r>
  <r>
    <n v="4423"/>
    <s v="TE931"/>
    <x v="12"/>
    <s v="FE"/>
    <x v="3"/>
    <x v="16"/>
    <n v="26"/>
    <s v="September"/>
    <x v="9"/>
    <s v="26 September 1946"/>
    <x v="2"/>
    <s v="SOC 26.9.46 (Air Britain Serials)"/>
    <x v="4"/>
    <x v="3"/>
    <x v="1"/>
    <x v="1"/>
    <x v="2"/>
    <x v="1"/>
    <m/>
    <n v="9"/>
    <x v="61"/>
    <x v="1"/>
    <n v="0"/>
    <x v="2"/>
    <x v="91"/>
    <x v="3"/>
  </r>
  <r>
    <n v="5680"/>
    <s v="TV979"/>
    <x v="10"/>
    <s v="ME"/>
    <x v="1"/>
    <x v="7"/>
    <n v="26"/>
    <s v="September"/>
    <x v="9"/>
    <s v="26 September 1946"/>
    <x v="2"/>
    <s v="SOC 26.9.46 (Air Britain Serials)"/>
    <x v="4"/>
    <x v="3"/>
    <x v="1"/>
    <x v="1"/>
    <x v="2"/>
    <x v="1"/>
    <m/>
    <n v="9"/>
    <x v="61"/>
    <x v="1"/>
    <n v="0"/>
    <x v="2"/>
    <x v="108"/>
    <x v="2"/>
  </r>
  <r>
    <n v="5684"/>
    <s v="TW107"/>
    <x v="10"/>
    <s v="ME"/>
    <x v="1"/>
    <x v="7"/>
    <n v="26"/>
    <s v="September"/>
    <x v="9"/>
    <s v="26 September 1946"/>
    <x v="2"/>
    <s v="SOC 26.9.46 (Air Britain Serials)"/>
    <x v="4"/>
    <x v="3"/>
    <x v="1"/>
    <x v="1"/>
    <x v="2"/>
    <x v="1"/>
    <m/>
    <n v="9"/>
    <x v="61"/>
    <x v="1"/>
    <n v="0"/>
    <x v="2"/>
    <x v="108"/>
    <x v="2"/>
  </r>
  <r>
    <n v="4578"/>
    <s v="MT492"/>
    <x v="25"/>
    <n v="25"/>
    <x v="0"/>
    <x v="2"/>
    <n v="27"/>
    <s v="September"/>
    <x v="9"/>
    <s v="27 September 1946"/>
    <x v="0"/>
    <s v="Engine cut bellylanded at Gatwick 27.9.46 DBR (Air Britain Serials)"/>
    <x v="2"/>
    <x v="2"/>
    <x v="2"/>
    <x v="1"/>
    <x v="2"/>
    <x v="1"/>
    <m/>
    <n v="9"/>
    <x v="61"/>
    <x v="1"/>
    <n v="1"/>
    <x v="0"/>
    <x v="14"/>
    <x v="2"/>
  </r>
  <r>
    <n v="5706"/>
    <s v="TA191"/>
    <x v="22"/>
    <s v="ME"/>
    <x v="1"/>
    <x v="2"/>
    <n v="29"/>
    <s v="September"/>
    <x v="9"/>
    <s v="29 September 1946"/>
    <x v="2"/>
    <s v="SOC 29.9.46 (Air Britain Serials)"/>
    <x v="4"/>
    <x v="3"/>
    <x v="1"/>
    <x v="1"/>
    <x v="2"/>
    <x v="1"/>
    <m/>
    <n v="9"/>
    <x v="61"/>
    <x v="1"/>
    <n v="1"/>
    <x v="2"/>
    <x v="108"/>
    <x v="0"/>
  </r>
  <r>
    <n v="544"/>
    <s v="TA192"/>
    <x v="22"/>
    <s v="FE"/>
    <x v="3"/>
    <x v="2"/>
    <n v="29"/>
    <s v="September"/>
    <x v="9"/>
    <s v="29 September 1946"/>
    <x v="2"/>
    <s v="SOC 29.9.46 (Air Britain Serials)"/>
    <x v="4"/>
    <x v="3"/>
    <x v="1"/>
    <x v="1"/>
    <x v="2"/>
    <x v="1"/>
    <m/>
    <n v="9"/>
    <x v="61"/>
    <x v="1"/>
    <n v="1"/>
    <x v="2"/>
    <x v="91"/>
    <x v="0"/>
  </r>
  <r>
    <n v="1756"/>
    <s v="MM389"/>
    <x v="18"/>
    <s v="DH/RAE/RN"/>
    <x v="10"/>
    <x v="19"/>
    <n v="30"/>
    <s v="September"/>
    <x v="9"/>
    <s v="30 September 1946"/>
    <x v="2"/>
    <s v="To 6143M 30.9.46 Yeovilton (Air Britain Serials) Osprey #13, the sideview of MM389, no. 26 on page 55.. This Mosquito was never taken on charge by the USAAF, and it never flew with the 802nd/25th BG Rcn.So how could Martin Bowman describe it as a Joker aircraft? (Norman Malayney)"/>
    <x v="4"/>
    <x v="3"/>
    <x v="1"/>
    <x v="1"/>
    <x v="2"/>
    <x v="1"/>
    <m/>
    <n v="9"/>
    <x v="61"/>
    <x v="1"/>
    <n v="1"/>
    <x v="2"/>
    <x v="64"/>
    <x v="0"/>
  </r>
  <r>
    <n v="7200"/>
    <s v="TA475"/>
    <x v="12"/>
    <s v="464/107"/>
    <x v="0"/>
    <x v="16"/>
    <n v="0"/>
    <s v="October"/>
    <x v="9"/>
    <s v="0 October 1946"/>
    <x v="0"/>
    <s v="Served with 464 Sqn, under RAF control 3/45 to 9/10/46 Coded SB-Y. Survived 464 Sqn War Sorties only to Crash with 107 Sqn RAF. (Brian Fillery's website) Swung on landing and u/c collapsed Gutersloh 10.46 (Air Britain Serials)"/>
    <x v="2"/>
    <x v="2"/>
    <x v="23"/>
    <x v="1"/>
    <x v="2"/>
    <x v="1"/>
    <m/>
    <n v="10"/>
    <x v="62"/>
    <x v="1"/>
    <n v="0"/>
    <x v="0"/>
    <x v="57"/>
    <x v="0"/>
  </r>
  <r>
    <n v="3768"/>
    <s v="A52-108"/>
    <x v="24"/>
    <n v="94"/>
    <x v="7"/>
    <x v="19"/>
    <n v="0"/>
    <s v="October"/>
    <x v="9"/>
    <s v="0 October 1946"/>
    <x v="2"/>
    <s v="Built as F.B.40. Delivered during July 1945. Final disposition: converted to components, October 1946. (Beaufort, Beaufighter and Mosquito in Australian Service, Stewart Wilson, 1990) Rtp .46 (Air Britain Serials)"/>
    <x v="4"/>
    <x v="3"/>
    <x v="1"/>
    <x v="1"/>
    <x v="2"/>
    <x v="1"/>
    <m/>
    <n v="10"/>
    <x v="62"/>
    <x v="1"/>
    <n v="0"/>
    <x v="0"/>
    <x v="260"/>
    <x v="5"/>
  </r>
  <r>
    <n v="6611"/>
    <s v="A52-144"/>
    <x v="24"/>
    <m/>
    <x v="7"/>
    <x v="19"/>
    <n v="0"/>
    <s v="October"/>
    <x v="9"/>
    <s v="0 October 1946"/>
    <x v="2"/>
    <s v="Built as F.B.40. Delivered during September 1945. Final disposition: converted to components, October 1946. (Beaufort, Beaufighter and Mosquito in Australian Service, Stewart Wilson, 1990) Rtp .46 (Air Britain Serials)"/>
    <x v="4"/>
    <x v="3"/>
    <x v="1"/>
    <x v="1"/>
    <x v="2"/>
    <x v="1"/>
    <m/>
    <n v="10"/>
    <x v="62"/>
    <x v="1"/>
    <n v="0"/>
    <x v="2"/>
    <x v="17"/>
    <x v="5"/>
  </r>
  <r>
    <n v="6613"/>
    <s v="A52-53"/>
    <x v="24"/>
    <m/>
    <x v="7"/>
    <x v="19"/>
    <n v="0"/>
    <s v="October"/>
    <x v="9"/>
    <s v="0 October 1946"/>
    <x v="2"/>
    <s v="Built as F.B.40. Delivered during January 1945. Final disposition: converted to components, October 1946. (Beaufort, Beaufighter and Mosquito in Australian Service, Stewart Wilson, 1990) Rtp .46 (Air Britain Serials)"/>
    <x v="4"/>
    <x v="3"/>
    <x v="1"/>
    <x v="1"/>
    <x v="2"/>
    <x v="1"/>
    <m/>
    <n v="10"/>
    <x v="62"/>
    <x v="1"/>
    <n v="0"/>
    <x v="2"/>
    <x v="17"/>
    <x v="5"/>
  </r>
  <r>
    <n v="3434"/>
    <s v="A52-98"/>
    <x v="24"/>
    <n v="94"/>
    <x v="7"/>
    <x v="19"/>
    <n v="0"/>
    <s v="October"/>
    <x v="9"/>
    <s v="0 October 1946"/>
    <x v="2"/>
    <s v="Built as F.B.40. Delivered during June 1945. Final disposition: converted to components, October 1946. (Beaufort, Beaufighter and Mosquito in Australian Service, Stewart Wilson, 1990) Rtp .46 (Air Britain Serials)"/>
    <x v="4"/>
    <x v="3"/>
    <x v="1"/>
    <x v="1"/>
    <x v="2"/>
    <x v="1"/>
    <m/>
    <n v="10"/>
    <x v="62"/>
    <x v="1"/>
    <n v="0"/>
    <x v="0"/>
    <x v="260"/>
    <x v="5"/>
  </r>
  <r>
    <n v="3272"/>
    <s v="HK130"/>
    <x v="2"/>
    <s v="256/FIU/256"/>
    <x v="10"/>
    <x v="19"/>
    <n v="0"/>
    <s v="October"/>
    <x v="9"/>
    <s v="0 October 1946"/>
    <x v="2"/>
    <s v="SOC 10.46 (Air Britain Serials)"/>
    <x v="4"/>
    <x v="3"/>
    <x v="1"/>
    <x v="1"/>
    <x v="2"/>
    <x v="1"/>
    <m/>
    <n v="10"/>
    <x v="62"/>
    <x v="1"/>
    <n v="1"/>
    <x v="0"/>
    <x v="32"/>
    <x v="2"/>
  </r>
  <r>
    <n v="6734"/>
    <s v="HJ946"/>
    <x v="2"/>
    <s v="TFU"/>
    <x v="10"/>
    <x v="19"/>
    <n v="1"/>
    <s v="October"/>
    <x v="9"/>
    <s v="1 October 1946"/>
    <x v="2"/>
    <s v="SOC 1.10.46 (Air Britain Serials)"/>
    <x v="4"/>
    <x v="3"/>
    <x v="1"/>
    <x v="1"/>
    <x v="2"/>
    <x v="1"/>
    <m/>
    <n v="10"/>
    <x v="62"/>
    <x v="1"/>
    <n v="1"/>
    <x v="1"/>
    <x v="49"/>
    <x v="2"/>
  </r>
  <r>
    <n v="6621"/>
    <s v="HR306"/>
    <x v="12"/>
    <m/>
    <x v="7"/>
    <x v="19"/>
    <n v="1"/>
    <s v="October"/>
    <x v="9"/>
    <d v="1946-10-01T00:00:00"/>
    <x v="2"/>
    <s v="To RAAF 23.8.44 as A52-507 1 Sqn rtp .46 (Air Britain Serials) Converted to components 10.46 (MIAS)"/>
    <x v="4"/>
    <x v="3"/>
    <x v="1"/>
    <x v="1"/>
    <x v="2"/>
    <x v="1"/>
    <m/>
    <n v="10"/>
    <x v="62"/>
    <x v="1"/>
    <n v="1"/>
    <x v="2"/>
    <x v="17"/>
    <x v="3"/>
  </r>
  <r>
    <n v="6453"/>
    <s v="HR336"/>
    <x v="12"/>
    <m/>
    <x v="7"/>
    <x v="19"/>
    <n v="1"/>
    <s v="October"/>
    <x v="9"/>
    <d v="1946-10-01T00:00:00"/>
    <x v="2"/>
    <s v="Crashed at end of runway attempting to re-take off 14/4/45. F/O Delaney and F/O Sage both uninjured. Airframe &quot;recommended for conversion&quot;. (Sqn ORB) However, same source says it was back in the air by 2 May '45 at latest. To RAAF 13.9.44 as A52-505 1 Sqn/1APU rtp .46 (Air Britain Serials) Converted to components 10.46 (MIAS)"/>
    <x v="4"/>
    <x v="3"/>
    <x v="1"/>
    <x v="1"/>
    <x v="2"/>
    <x v="1"/>
    <m/>
    <n v="10"/>
    <x v="62"/>
    <x v="1"/>
    <n v="1"/>
    <x v="2"/>
    <x v="17"/>
    <x v="3"/>
  </r>
  <r>
    <n v="6644"/>
    <s v="HR440"/>
    <x v="12"/>
    <m/>
    <x v="7"/>
    <x v="19"/>
    <n v="1"/>
    <s v="October"/>
    <x v="9"/>
    <d v="1946-10-01T00:00:00"/>
    <x v="2"/>
    <s v="To RAAF 6.11.44 as A52-517 1 Sqn rtp .46 (Air Britain Serials) Converted to Components 10.46 (MIAS)"/>
    <x v="4"/>
    <x v="3"/>
    <x v="1"/>
    <x v="1"/>
    <x v="2"/>
    <x v="1"/>
    <m/>
    <n v="10"/>
    <x v="62"/>
    <x v="1"/>
    <n v="1"/>
    <x v="2"/>
    <x v="17"/>
    <x v="3"/>
  </r>
  <r>
    <n v="6454"/>
    <s v="HR460"/>
    <x v="12"/>
    <m/>
    <x v="7"/>
    <x v="19"/>
    <n v="1"/>
    <s v="October"/>
    <x v="9"/>
    <d v="1946-10-01T00:00:00"/>
    <x v="2"/>
    <s v="The Bondi Blonde, Y on No. 1 Attack Squadron, RAAF. To RAAF 6.11.44 as A52-518 1 Sqn rtp .46 (Air Britain Serials) Converted to Components 10.46 (MIAS)"/>
    <x v="4"/>
    <x v="3"/>
    <x v="1"/>
    <x v="1"/>
    <x v="2"/>
    <x v="1"/>
    <m/>
    <n v="10"/>
    <x v="62"/>
    <x v="1"/>
    <n v="1"/>
    <x v="2"/>
    <x v="17"/>
    <x v="3"/>
  </r>
  <r>
    <n v="2210"/>
    <s v="ML994"/>
    <x v="20"/>
    <s v="DH/AAEE/RAE"/>
    <x v="10"/>
    <x v="19"/>
    <n v="2"/>
    <s v="October"/>
    <x v="9"/>
    <s v="2 October 1946"/>
    <x v="2"/>
    <s v="SOC 2.10.46 (Air Britain Serials)"/>
    <x v="4"/>
    <x v="3"/>
    <x v="1"/>
    <x v="1"/>
    <x v="2"/>
    <x v="1"/>
    <m/>
    <n v="10"/>
    <x v="62"/>
    <x v="1"/>
    <n v="1"/>
    <x v="1"/>
    <x v="61"/>
    <x v="0"/>
  </r>
  <r>
    <n v="5826"/>
    <s v="MM694"/>
    <x v="25"/>
    <n v="219"/>
    <x v="1"/>
    <x v="2"/>
    <n v="2"/>
    <s v="October"/>
    <x v="9"/>
    <s v="2 October 1946"/>
    <x v="2"/>
    <s v="SOC 2.10.46 (Air Britain Serials)"/>
    <x v="4"/>
    <x v="3"/>
    <x v="1"/>
    <x v="1"/>
    <x v="2"/>
    <x v="1"/>
    <m/>
    <n v="10"/>
    <x v="62"/>
    <x v="1"/>
    <n v="1"/>
    <x v="0"/>
    <x v="76"/>
    <x v="2"/>
  </r>
  <r>
    <n v="4738"/>
    <s v="NT529"/>
    <x v="25"/>
    <n v="410"/>
    <x v="0"/>
    <x v="2"/>
    <n v="2"/>
    <s v="October"/>
    <x v="9"/>
    <s v="2 October 1946"/>
    <x v="2"/>
    <s v="SOC 2.10.46 (Air Britain Serials)"/>
    <x v="4"/>
    <x v="3"/>
    <x v="1"/>
    <x v="1"/>
    <x v="2"/>
    <x v="1"/>
    <m/>
    <n v="10"/>
    <x v="62"/>
    <x v="1"/>
    <n v="1"/>
    <x v="0"/>
    <x v="19"/>
    <x v="2"/>
  </r>
  <r>
    <n v="7776"/>
    <s v="MM137"/>
    <x v="20"/>
    <s v="105/692"/>
    <x v="10"/>
    <x v="19"/>
    <n v="4"/>
    <s v="October"/>
    <x v="9"/>
    <s v="4 October 1946"/>
    <x v="2"/>
    <s v="SS 4.10.46 (Air Britain Serials)"/>
    <x v="4"/>
    <x v="3"/>
    <x v="1"/>
    <x v="1"/>
    <x v="2"/>
    <x v="1"/>
    <m/>
    <n v="10"/>
    <x v="62"/>
    <x v="1"/>
    <n v="1"/>
    <x v="0"/>
    <x v="66"/>
    <x v="0"/>
  </r>
  <r>
    <n v="5276"/>
    <s v="RL196"/>
    <x v="39"/>
    <n v="264"/>
    <x v="10"/>
    <x v="19"/>
    <n v="5"/>
    <s v="October"/>
    <x v="9"/>
    <s v="5 October 1946"/>
    <x v="1"/>
    <s v="Hit shelter while being marshalled at night Linton-on-Ouse 5.10.46 DBR (Air Britain Serials)"/>
    <x v="2"/>
    <x v="2"/>
    <x v="30"/>
    <x v="1"/>
    <x v="2"/>
    <x v="1"/>
    <m/>
    <n v="10"/>
    <x v="62"/>
    <x v="1"/>
    <n v="0"/>
    <x v="0"/>
    <x v="10"/>
    <x v="2"/>
  </r>
  <r>
    <n v="478"/>
    <s v="RV361"/>
    <x v="20"/>
    <s v="128/608/16OTU"/>
    <x v="0"/>
    <x v="7"/>
    <n v="7"/>
    <s v="October"/>
    <x v="9"/>
    <s v="7 October 1946"/>
    <x v="0"/>
    <s v="Swung on landing and u/c collapsed Cottesmore 7.10.46 (Air Britain Serials)"/>
    <x v="2"/>
    <x v="2"/>
    <x v="23"/>
    <x v="1"/>
    <x v="2"/>
    <x v="1"/>
    <m/>
    <n v="10"/>
    <x v="62"/>
    <x v="1"/>
    <n v="1"/>
    <x v="1"/>
    <x v="140"/>
    <x v="0"/>
  </r>
  <r>
    <n v="4757"/>
    <s v="TE587"/>
    <x v="12"/>
    <s v="CGS"/>
    <x v="10"/>
    <x v="19"/>
    <n v="7"/>
    <s v="October"/>
    <x v="9"/>
    <s v="7 October 1946"/>
    <x v="0"/>
    <s v="Swung on take-off and u/c collapsed Leconfield 7.10.46 (Air Britain Serials)"/>
    <x v="2"/>
    <x v="2"/>
    <x v="33"/>
    <x v="1"/>
    <x v="2"/>
    <x v="1"/>
    <m/>
    <n v="10"/>
    <x v="62"/>
    <x v="1"/>
    <n v="0"/>
    <x v="1"/>
    <x v="194"/>
    <x v="3"/>
  </r>
  <r>
    <n v="576"/>
    <s v="DZ290"/>
    <x v="2"/>
    <s v="307/264/141/239/1692 Flt/54OTU"/>
    <x v="10"/>
    <x v="7"/>
    <n v="7"/>
    <s v="October"/>
    <x v="9"/>
    <s v="7 October 1946"/>
    <x v="2"/>
    <s v="SOC 7.10.46 (Air Britain Serials)"/>
    <x v="4"/>
    <x v="3"/>
    <x v="1"/>
    <x v="1"/>
    <x v="2"/>
    <x v="1"/>
    <m/>
    <n v="10"/>
    <x v="62"/>
    <x v="1"/>
    <n v="1"/>
    <x v="1"/>
    <x v="115"/>
    <x v="0"/>
  </r>
  <r>
    <n v="2176"/>
    <s v="PZ170"/>
    <x v="12"/>
    <s v="141/239/23"/>
    <x v="12"/>
    <x v="16"/>
    <n v="7"/>
    <s v="October"/>
    <x v="9"/>
    <s v="7 October 1946"/>
    <x v="2"/>
    <s v="To Armee de l'Air 7.10.46 (Air Britain Serials)"/>
    <x v="5"/>
    <x v="3"/>
    <x v="1"/>
    <x v="1"/>
    <x v="2"/>
    <x v="1"/>
    <m/>
    <n v="10"/>
    <x v="62"/>
    <x v="1"/>
    <n v="1"/>
    <x v="0"/>
    <x v="6"/>
    <x v="0"/>
  </r>
  <r>
    <n v="3230"/>
    <s v="NS909"/>
    <x v="12"/>
    <s v="305/13OTU/16FU"/>
    <x v="10"/>
    <x v="19"/>
    <n v="8"/>
    <s v="October"/>
    <x v="9"/>
    <s v="8 October 1946"/>
    <x v="0"/>
    <s v="Both engines cut crashed nr Penhale Point Cornwall 8.10.46 (Air Britain Serials) 08.10.46 16 FU. NS909 Aircraft force landed at St. Mawgan aerodrome with both engines feathered, but crashed, killing crew. (Mosquito Crash Log)"/>
    <x v="2"/>
    <x v="2"/>
    <x v="2"/>
    <x v="1"/>
    <x v="2"/>
    <x v="1"/>
    <m/>
    <n v="10"/>
    <x v="62"/>
    <x v="1"/>
    <n v="1"/>
    <x v="1"/>
    <x v="250"/>
    <x v="0"/>
  </r>
  <r>
    <n v="358"/>
    <s v="DZ711"/>
    <x v="2"/>
    <s v="235/333/248/132OTU/143/51OTU"/>
    <x v="10"/>
    <x v="7"/>
    <n v="8"/>
    <s v="October"/>
    <x v="9"/>
    <s v="8 October 1946"/>
    <x v="2"/>
    <s v="SOC 8.10.46 (Air Britain Serials)"/>
    <x v="4"/>
    <x v="3"/>
    <x v="1"/>
    <x v="1"/>
    <x v="2"/>
    <x v="1"/>
    <m/>
    <n v="10"/>
    <x v="62"/>
    <x v="1"/>
    <n v="1"/>
    <x v="1"/>
    <x v="110"/>
    <x v="0"/>
  </r>
  <r>
    <n v="460"/>
    <s v="DZ746"/>
    <x v="2"/>
    <s v="157/307/51OTU"/>
    <x v="10"/>
    <x v="7"/>
    <n v="8"/>
    <s v="October"/>
    <x v="9"/>
    <s v="8 October 1946"/>
    <x v="2"/>
    <s v="SOC 8.10.46 (Air Britain Serials)"/>
    <x v="4"/>
    <x v="3"/>
    <x v="1"/>
    <x v="1"/>
    <x v="2"/>
    <x v="1"/>
    <m/>
    <n v="10"/>
    <x v="62"/>
    <x v="1"/>
    <n v="1"/>
    <x v="1"/>
    <x v="110"/>
    <x v="0"/>
  </r>
  <r>
    <n v="774"/>
    <s v="HJ668"/>
    <x v="6"/>
    <s v="Benson/1 OADU/682"/>
    <x v="10"/>
    <x v="19"/>
    <n v="8"/>
    <s v="October"/>
    <x v="9"/>
    <s v="8 October 1946"/>
    <x v="2"/>
    <s v="SOC 8.10.46 (Air Britain Serials)"/>
    <x v="4"/>
    <x v="3"/>
    <x v="1"/>
    <x v="1"/>
    <x v="2"/>
    <x v="1"/>
    <m/>
    <n v="10"/>
    <x v="62"/>
    <x v="1"/>
    <n v="1"/>
    <x v="0"/>
    <x v="261"/>
    <x v="0"/>
  </r>
  <r>
    <n v="2198"/>
    <s v="HJ730"/>
    <x v="6"/>
    <s v="1 OADU/110/684"/>
    <x v="3"/>
    <x v="0"/>
    <n v="8"/>
    <s v="October"/>
    <x v="9"/>
    <s v="8 October 1946"/>
    <x v="2"/>
    <s v="SOC 8.10.46 (Air Britain Serials)"/>
    <x v="4"/>
    <x v="3"/>
    <x v="1"/>
    <x v="1"/>
    <x v="2"/>
    <x v="1"/>
    <m/>
    <n v="10"/>
    <x v="62"/>
    <x v="1"/>
    <n v="1"/>
    <x v="0"/>
    <x v="50"/>
    <x v="0"/>
  </r>
  <r>
    <n v="486"/>
    <s v="HP872"/>
    <x v="12"/>
    <s v="301FTU/45"/>
    <x v="3"/>
    <x v="16"/>
    <n v="8"/>
    <s v="October"/>
    <x v="9"/>
    <s v="8 October 1946"/>
    <x v="2"/>
    <s v="SOC 8.10.46 (Air Britain Serials)"/>
    <x v="4"/>
    <x v="3"/>
    <x v="1"/>
    <x v="1"/>
    <x v="2"/>
    <x v="1"/>
    <m/>
    <n v="10"/>
    <x v="62"/>
    <x v="1"/>
    <n v="1"/>
    <x v="0"/>
    <x v="86"/>
    <x v="3"/>
  </r>
  <r>
    <n v="5456"/>
    <s v="HP916"/>
    <x v="12"/>
    <s v="301FTU/FE"/>
    <x v="3"/>
    <x v="16"/>
    <n v="8"/>
    <s v="October"/>
    <x v="9"/>
    <s v="8 October 1946"/>
    <x v="2"/>
    <s v="SOC 8.10.46 (Air Britain Serials)"/>
    <x v="4"/>
    <x v="3"/>
    <x v="1"/>
    <x v="1"/>
    <x v="2"/>
    <x v="1"/>
    <m/>
    <n v="10"/>
    <x v="62"/>
    <x v="1"/>
    <n v="1"/>
    <x v="2"/>
    <x v="91"/>
    <x v="3"/>
  </r>
  <r>
    <n v="3945"/>
    <s v="HP938"/>
    <x v="12"/>
    <s v="301FTU/FE"/>
    <x v="3"/>
    <x v="16"/>
    <n v="8"/>
    <s v="October"/>
    <x v="9"/>
    <s v="8 October 1946"/>
    <x v="2"/>
    <s v="SOC 8.10.46 (Air Britain Serials)"/>
    <x v="4"/>
    <x v="3"/>
    <x v="1"/>
    <x v="1"/>
    <x v="2"/>
    <x v="1"/>
    <m/>
    <n v="10"/>
    <x v="62"/>
    <x v="1"/>
    <n v="1"/>
    <x v="2"/>
    <x v="91"/>
    <x v="3"/>
  </r>
  <r>
    <n v="491"/>
    <s v="HR285"/>
    <x v="12"/>
    <s v="FE"/>
    <x v="3"/>
    <x v="16"/>
    <n v="8"/>
    <s v="October"/>
    <x v="9"/>
    <s v="8 October 1946"/>
    <x v="2"/>
    <s v="SOC 8.10.46 (Air Britain Serials)"/>
    <x v="4"/>
    <x v="3"/>
    <x v="1"/>
    <x v="1"/>
    <x v="2"/>
    <x v="1"/>
    <m/>
    <n v="10"/>
    <x v="62"/>
    <x v="1"/>
    <n v="1"/>
    <x v="2"/>
    <x v="91"/>
    <x v="3"/>
  </r>
  <r>
    <n v="668"/>
    <s v="HR291"/>
    <x v="12"/>
    <s v="451/672CU"/>
    <x v="10"/>
    <x v="19"/>
    <n v="8"/>
    <s v="October"/>
    <x v="9"/>
    <s v="8 October 1946"/>
    <x v="2"/>
    <s v="SOC 8.10.46 (Air Britain Serials)"/>
    <x v="4"/>
    <x v="3"/>
    <x v="1"/>
    <x v="1"/>
    <x v="2"/>
    <x v="1"/>
    <m/>
    <n v="10"/>
    <x v="62"/>
    <x v="1"/>
    <n v="1"/>
    <x v="1"/>
    <x v="262"/>
    <x v="3"/>
  </r>
  <r>
    <n v="5519"/>
    <s v="HR368"/>
    <x v="12"/>
    <n v="45"/>
    <x v="3"/>
    <x v="16"/>
    <n v="8"/>
    <s v="October"/>
    <x v="9"/>
    <s v="8 October 1946"/>
    <x v="2"/>
    <s v="Damaged by enemy fire on 9 November 1944, pilot slightly injured, navigator OK (National Archives of Australia). EWING Peter Norman - (Flying Officer); Service Number - 406523; File type - Casualty - Repatriation; Aircraft - Mosquito Mk V1 HR 368; Place - Kumbhirgram, India; Date - 9 November 1944 SOC 8.10.46 (Air Britain Serials)"/>
    <x v="4"/>
    <x v="3"/>
    <x v="1"/>
    <x v="1"/>
    <x v="2"/>
    <x v="1"/>
    <m/>
    <n v="10"/>
    <x v="62"/>
    <x v="1"/>
    <n v="1"/>
    <x v="0"/>
    <x v="86"/>
    <x v="3"/>
  </r>
  <r>
    <n v="4459"/>
    <s v="HR396"/>
    <x v="12"/>
    <s v="1FU/47"/>
    <x v="3"/>
    <x v="16"/>
    <n v="8"/>
    <s v="October"/>
    <x v="9"/>
    <s v="8 October 1946"/>
    <x v="2"/>
    <s v="SOC 8.10.46 (Air Britain Serials)"/>
    <x v="4"/>
    <x v="3"/>
    <x v="1"/>
    <x v="1"/>
    <x v="2"/>
    <x v="1"/>
    <m/>
    <n v="10"/>
    <x v="62"/>
    <x v="1"/>
    <n v="1"/>
    <x v="0"/>
    <x v="122"/>
    <x v="3"/>
  </r>
  <r>
    <n v="3121"/>
    <s v="HR399"/>
    <x v="12"/>
    <s v="1FU/45"/>
    <x v="3"/>
    <x v="16"/>
    <n v="8"/>
    <s v="October"/>
    <x v="9"/>
    <s v="8 October 1946"/>
    <x v="2"/>
    <s v="SOC 8.10.46 (Air Britain Serials)"/>
    <x v="4"/>
    <x v="3"/>
    <x v="1"/>
    <x v="1"/>
    <x v="2"/>
    <x v="1"/>
    <m/>
    <n v="10"/>
    <x v="62"/>
    <x v="1"/>
    <n v="1"/>
    <x v="0"/>
    <x v="86"/>
    <x v="3"/>
  </r>
  <r>
    <n v="4461"/>
    <s v="HR442"/>
    <x v="12"/>
    <s v="1FU/47"/>
    <x v="3"/>
    <x v="16"/>
    <n v="8"/>
    <s v="October"/>
    <x v="9"/>
    <s v="8 October 1946"/>
    <x v="2"/>
    <s v="SOC 8.10.46 (Air Britain Serials)"/>
    <x v="4"/>
    <x v="3"/>
    <x v="1"/>
    <x v="1"/>
    <x v="2"/>
    <x v="1"/>
    <m/>
    <n v="10"/>
    <x v="62"/>
    <x v="1"/>
    <n v="1"/>
    <x v="0"/>
    <x v="122"/>
    <x v="3"/>
  </r>
  <r>
    <n v="4311"/>
    <s v="HR459"/>
    <x v="12"/>
    <s v="1FU/82"/>
    <x v="3"/>
    <x v="16"/>
    <n v="8"/>
    <s v="October"/>
    <x v="9"/>
    <s v="8 October 1946"/>
    <x v="2"/>
    <s v="SOC 8.10.46 (Air Britain Serials)"/>
    <x v="4"/>
    <x v="3"/>
    <x v="1"/>
    <x v="1"/>
    <x v="2"/>
    <x v="1"/>
    <m/>
    <n v="10"/>
    <x v="62"/>
    <x v="1"/>
    <n v="1"/>
    <x v="0"/>
    <x v="111"/>
    <x v="3"/>
  </r>
  <r>
    <n v="877"/>
    <s v="HR486"/>
    <x v="12"/>
    <s v="1FU/47"/>
    <x v="3"/>
    <x v="16"/>
    <n v="8"/>
    <s v="October"/>
    <x v="9"/>
    <s v="8 October 1946"/>
    <x v="2"/>
    <s v="SOC 8.10.46 (Air Britain Serials)"/>
    <x v="4"/>
    <x v="3"/>
    <x v="1"/>
    <x v="1"/>
    <x v="2"/>
    <x v="1"/>
    <m/>
    <n v="10"/>
    <x v="62"/>
    <x v="1"/>
    <n v="1"/>
    <x v="0"/>
    <x v="122"/>
    <x v="3"/>
  </r>
  <r>
    <n v="3089"/>
    <s v="HR491"/>
    <x v="12"/>
    <s v="1FU/45"/>
    <x v="3"/>
    <x v="16"/>
    <n v="8"/>
    <s v="October"/>
    <x v="9"/>
    <s v="8 October 1946"/>
    <x v="2"/>
    <s v="SOC 8.10.46 (Air Britain Serials)"/>
    <x v="4"/>
    <x v="3"/>
    <x v="1"/>
    <x v="1"/>
    <x v="2"/>
    <x v="1"/>
    <m/>
    <n v="10"/>
    <x v="62"/>
    <x v="1"/>
    <n v="1"/>
    <x v="0"/>
    <x v="86"/>
    <x v="3"/>
  </r>
  <r>
    <n v="548"/>
    <s v="HR520"/>
    <x v="12"/>
    <s v="FE"/>
    <x v="3"/>
    <x v="16"/>
    <n v="8"/>
    <s v="October"/>
    <x v="9"/>
    <s v="8 October 1946"/>
    <x v="2"/>
    <s v="SOC 8.10.46 (Air Britain Serials)"/>
    <x v="4"/>
    <x v="3"/>
    <x v="1"/>
    <x v="1"/>
    <x v="2"/>
    <x v="1"/>
    <m/>
    <n v="10"/>
    <x v="62"/>
    <x v="1"/>
    <n v="1"/>
    <x v="2"/>
    <x v="91"/>
    <x v="3"/>
  </r>
  <r>
    <n v="4031"/>
    <s v="HR541"/>
    <x v="12"/>
    <s v="FE"/>
    <x v="3"/>
    <x v="16"/>
    <n v="8"/>
    <s v="October"/>
    <x v="9"/>
    <s v="8 October 1946"/>
    <x v="2"/>
    <s v="SOC 8.10.46 (Air Britain Serials)"/>
    <x v="4"/>
    <x v="3"/>
    <x v="1"/>
    <x v="1"/>
    <x v="2"/>
    <x v="1"/>
    <m/>
    <n v="10"/>
    <x v="62"/>
    <x v="1"/>
    <n v="1"/>
    <x v="2"/>
    <x v="91"/>
    <x v="3"/>
  </r>
  <r>
    <n v="6395"/>
    <s v="HR551"/>
    <x v="12"/>
    <n v="82"/>
    <x v="3"/>
    <x v="16"/>
    <n v="8"/>
    <s v="October"/>
    <x v="9"/>
    <s v="8 October 1946"/>
    <x v="2"/>
    <s v="SOC 8.10.46 (Air Britain Serials)"/>
    <x v="4"/>
    <x v="3"/>
    <x v="1"/>
    <x v="1"/>
    <x v="2"/>
    <x v="1"/>
    <m/>
    <n v="10"/>
    <x v="62"/>
    <x v="1"/>
    <n v="1"/>
    <x v="0"/>
    <x v="111"/>
    <x v="3"/>
  </r>
  <r>
    <n v="4550"/>
    <s v="HR559"/>
    <x v="12"/>
    <s v="1FU/82"/>
    <x v="3"/>
    <x v="16"/>
    <n v="8"/>
    <s v="October"/>
    <x v="9"/>
    <s v="8 October 1946"/>
    <x v="2"/>
    <s v="SOC 8.10.46 (Air Britain Serials)"/>
    <x v="4"/>
    <x v="3"/>
    <x v="1"/>
    <x v="1"/>
    <x v="2"/>
    <x v="1"/>
    <m/>
    <n v="10"/>
    <x v="62"/>
    <x v="1"/>
    <n v="1"/>
    <x v="0"/>
    <x v="111"/>
    <x v="3"/>
  </r>
  <r>
    <n v="4450"/>
    <s v="HR561"/>
    <x v="12"/>
    <n v="110"/>
    <x v="3"/>
    <x v="16"/>
    <n v="8"/>
    <s v="October"/>
    <x v="9"/>
    <s v="8 October 1946"/>
    <x v="2"/>
    <s v="SOC 8.10.46 (Air Britain Serials)"/>
    <x v="4"/>
    <x v="3"/>
    <x v="1"/>
    <x v="1"/>
    <x v="2"/>
    <x v="1"/>
    <m/>
    <n v="10"/>
    <x v="62"/>
    <x v="1"/>
    <n v="1"/>
    <x v="0"/>
    <x v="143"/>
    <x v="3"/>
  </r>
  <r>
    <n v="2974"/>
    <s v="HR575"/>
    <x v="12"/>
    <s v="12FU/FE"/>
    <x v="3"/>
    <x v="16"/>
    <n v="8"/>
    <s v="October"/>
    <x v="9"/>
    <s v="8 October 1946"/>
    <x v="2"/>
    <s v="SOC 8.10.46 (Air Britain Serials)"/>
    <x v="4"/>
    <x v="3"/>
    <x v="1"/>
    <x v="1"/>
    <x v="2"/>
    <x v="1"/>
    <m/>
    <n v="10"/>
    <x v="62"/>
    <x v="1"/>
    <n v="1"/>
    <x v="2"/>
    <x v="91"/>
    <x v="3"/>
  </r>
  <r>
    <n v="3984"/>
    <s v="HR612"/>
    <x v="12"/>
    <s v="1FU/FE"/>
    <x v="3"/>
    <x v="16"/>
    <n v="8"/>
    <s v="October"/>
    <x v="9"/>
    <s v="8 October 1946"/>
    <x v="2"/>
    <s v="SOC 8.10.46 (Air Britain Serials)"/>
    <x v="4"/>
    <x v="3"/>
    <x v="1"/>
    <x v="1"/>
    <x v="2"/>
    <x v="1"/>
    <m/>
    <n v="10"/>
    <x v="62"/>
    <x v="1"/>
    <n v="1"/>
    <x v="2"/>
    <x v="91"/>
    <x v="3"/>
  </r>
  <r>
    <n v="5528"/>
    <s v="HR613"/>
    <x v="12"/>
    <n v="47"/>
    <x v="3"/>
    <x v="16"/>
    <n v="8"/>
    <s v="October"/>
    <x v="9"/>
    <s v="8 October 1946"/>
    <x v="2"/>
    <s v="SOC 8.10.46 (Air Britain Serials)"/>
    <x v="4"/>
    <x v="3"/>
    <x v="1"/>
    <x v="1"/>
    <x v="2"/>
    <x v="1"/>
    <m/>
    <n v="10"/>
    <x v="62"/>
    <x v="1"/>
    <n v="1"/>
    <x v="0"/>
    <x v="122"/>
    <x v="3"/>
  </r>
  <r>
    <n v="4616"/>
    <s v="HR615"/>
    <x v="12"/>
    <n v="110"/>
    <x v="3"/>
    <x v="16"/>
    <n v="8"/>
    <s v="October"/>
    <x v="9"/>
    <s v="8 October 1946"/>
    <x v="2"/>
    <s v="SOC 8.10.46 (Air Britain Serials)"/>
    <x v="4"/>
    <x v="3"/>
    <x v="1"/>
    <x v="1"/>
    <x v="2"/>
    <x v="1"/>
    <m/>
    <n v="10"/>
    <x v="62"/>
    <x v="1"/>
    <n v="1"/>
    <x v="0"/>
    <x v="143"/>
    <x v="3"/>
  </r>
  <r>
    <n v="4163"/>
    <s v="HR616"/>
    <x v="12"/>
    <s v="FE"/>
    <x v="3"/>
    <x v="16"/>
    <n v="8"/>
    <s v="October"/>
    <x v="9"/>
    <s v="8 October 1946"/>
    <x v="2"/>
    <s v="SOC 8.10.46 (Air Britain Serials)"/>
    <x v="4"/>
    <x v="3"/>
    <x v="1"/>
    <x v="1"/>
    <x v="2"/>
    <x v="1"/>
    <m/>
    <n v="10"/>
    <x v="62"/>
    <x v="1"/>
    <n v="1"/>
    <x v="2"/>
    <x v="91"/>
    <x v="3"/>
  </r>
  <r>
    <n v="6184"/>
    <s v="HR622"/>
    <x v="12"/>
    <n v="110"/>
    <x v="3"/>
    <x v="16"/>
    <n v="8"/>
    <s v="October"/>
    <x v="9"/>
    <s v="8 October 1946"/>
    <x v="2"/>
    <s v="SOC 8.10.46 (Air Britain Serials)"/>
    <x v="4"/>
    <x v="3"/>
    <x v="1"/>
    <x v="1"/>
    <x v="2"/>
    <x v="1"/>
    <m/>
    <n v="10"/>
    <x v="62"/>
    <x v="1"/>
    <n v="1"/>
    <x v="0"/>
    <x v="143"/>
    <x v="3"/>
  </r>
  <r>
    <n v="5676"/>
    <s v="HR624"/>
    <x v="12"/>
    <s v="FE"/>
    <x v="3"/>
    <x v="16"/>
    <n v="8"/>
    <s v="October"/>
    <x v="9"/>
    <s v="8 October 1946"/>
    <x v="2"/>
    <s v="SOC 8.10.46 (Air Britain Serials)"/>
    <x v="4"/>
    <x v="3"/>
    <x v="1"/>
    <x v="1"/>
    <x v="2"/>
    <x v="1"/>
    <m/>
    <n v="10"/>
    <x v="62"/>
    <x v="1"/>
    <n v="1"/>
    <x v="2"/>
    <x v="91"/>
    <x v="3"/>
  </r>
  <r>
    <n v="6084"/>
    <s v="HR626"/>
    <x v="12"/>
    <s v="FE"/>
    <x v="3"/>
    <x v="16"/>
    <n v="8"/>
    <s v="October"/>
    <x v="9"/>
    <s v="8 October 1946"/>
    <x v="2"/>
    <s v="SOC 8.10.46 (Air Britain Serials)"/>
    <x v="4"/>
    <x v="3"/>
    <x v="1"/>
    <x v="1"/>
    <x v="2"/>
    <x v="1"/>
    <m/>
    <n v="10"/>
    <x v="62"/>
    <x v="1"/>
    <n v="1"/>
    <x v="2"/>
    <x v="91"/>
    <x v="3"/>
  </r>
  <r>
    <n v="470"/>
    <s v="HR633"/>
    <x v="12"/>
    <s v="FE"/>
    <x v="3"/>
    <x v="16"/>
    <n v="8"/>
    <s v="October"/>
    <x v="9"/>
    <s v="8 October 1946"/>
    <x v="2"/>
    <s v="SOC 8.10.46 (Air Britain Serials)"/>
    <x v="4"/>
    <x v="3"/>
    <x v="1"/>
    <x v="1"/>
    <x v="2"/>
    <x v="1"/>
    <m/>
    <n v="10"/>
    <x v="62"/>
    <x v="1"/>
    <n v="1"/>
    <x v="2"/>
    <x v="91"/>
    <x v="3"/>
  </r>
  <r>
    <n v="4130"/>
    <s v="HR636"/>
    <x v="12"/>
    <s v="1FU/9RFU"/>
    <x v="10"/>
    <x v="19"/>
    <n v="8"/>
    <s v="October"/>
    <x v="9"/>
    <s v="8 October 1946"/>
    <x v="2"/>
    <s v="SOC 8.10.46 (Air Britain Serials)"/>
    <x v="4"/>
    <x v="3"/>
    <x v="1"/>
    <x v="1"/>
    <x v="2"/>
    <x v="1"/>
    <m/>
    <n v="10"/>
    <x v="62"/>
    <x v="1"/>
    <n v="1"/>
    <x v="1"/>
    <x v="241"/>
    <x v="3"/>
  </r>
  <r>
    <n v="519"/>
    <s v="HR640"/>
    <x v="12"/>
    <s v="FE"/>
    <x v="3"/>
    <x v="16"/>
    <n v="8"/>
    <s v="October"/>
    <x v="9"/>
    <s v="8 October 1946"/>
    <x v="2"/>
    <s v="SOC 8.10.46 (Air Britain Serials)"/>
    <x v="4"/>
    <x v="3"/>
    <x v="1"/>
    <x v="1"/>
    <x v="2"/>
    <x v="1"/>
    <m/>
    <n v="10"/>
    <x v="62"/>
    <x v="1"/>
    <n v="1"/>
    <x v="2"/>
    <x v="91"/>
    <x v="3"/>
  </r>
  <r>
    <n v="546"/>
    <s v="HR642"/>
    <x v="12"/>
    <s v="FE"/>
    <x v="3"/>
    <x v="16"/>
    <n v="8"/>
    <s v="October"/>
    <x v="9"/>
    <s v="8 October 1946"/>
    <x v="2"/>
    <s v="SOC 8.10.46 (Air Britain Serials)"/>
    <x v="4"/>
    <x v="3"/>
    <x v="1"/>
    <x v="1"/>
    <x v="2"/>
    <x v="1"/>
    <m/>
    <n v="10"/>
    <x v="62"/>
    <x v="1"/>
    <n v="1"/>
    <x v="2"/>
    <x v="91"/>
    <x v="3"/>
  </r>
  <r>
    <n v="1964"/>
    <s v="HX900"/>
    <x v="12"/>
    <s v="301FTU/23/FE"/>
    <x v="3"/>
    <x v="16"/>
    <n v="8"/>
    <s v="October"/>
    <x v="9"/>
    <s v="8 October 1946"/>
    <x v="2"/>
    <s v="SOC 8.10.46 (Air Britain Serials)"/>
    <x v="4"/>
    <x v="3"/>
    <x v="1"/>
    <x v="1"/>
    <x v="2"/>
    <x v="1"/>
    <m/>
    <n v="10"/>
    <x v="62"/>
    <x v="1"/>
    <n v="1"/>
    <x v="2"/>
    <x v="91"/>
    <x v="0"/>
  </r>
  <r>
    <n v="1663"/>
    <s v="NS911"/>
    <x v="12"/>
    <s v="21/464"/>
    <x v="10"/>
    <x v="19"/>
    <n v="8"/>
    <s v="October"/>
    <x v="9"/>
    <s v="8 October 1946"/>
    <x v="2"/>
    <s v="Served with 464 Sqn, under RAF control. (Brian Fillery's website) SOC 8.10.46 (Air Britain Serials)"/>
    <x v="4"/>
    <x v="3"/>
    <x v="1"/>
    <x v="1"/>
    <x v="2"/>
    <x v="1"/>
    <m/>
    <n v="10"/>
    <x v="62"/>
    <x v="1"/>
    <n v="1"/>
    <x v="0"/>
    <x v="46"/>
    <x v="0"/>
  </r>
  <r>
    <n v="834"/>
    <s v="PZ222"/>
    <x v="12"/>
    <s v="107/487/268"/>
    <x v="10"/>
    <x v="19"/>
    <n v="8"/>
    <s v="October"/>
    <x v="9"/>
    <s v="8 October 1946"/>
    <x v="2"/>
    <s v="SOC 8.10.46 (Air Britain Serials)"/>
    <x v="4"/>
    <x v="3"/>
    <x v="1"/>
    <x v="1"/>
    <x v="2"/>
    <x v="1"/>
    <m/>
    <n v="10"/>
    <x v="62"/>
    <x v="1"/>
    <n v="1"/>
    <x v="0"/>
    <x v="214"/>
    <x v="0"/>
  </r>
  <r>
    <n v="798"/>
    <s v="RF591"/>
    <x v="12"/>
    <s v="5FU"/>
    <x v="10"/>
    <x v="19"/>
    <n v="8"/>
    <s v="October"/>
    <x v="9"/>
    <s v="8 October 1946"/>
    <x v="2"/>
    <s v="SOC 8.10.46 (Air Britain Serials)"/>
    <x v="4"/>
    <x v="3"/>
    <x v="1"/>
    <x v="1"/>
    <x v="2"/>
    <x v="1"/>
    <m/>
    <n v="10"/>
    <x v="62"/>
    <x v="1"/>
    <n v="1"/>
    <x v="1"/>
    <x v="142"/>
    <x v="3"/>
  </r>
  <r>
    <n v="462"/>
    <s v="RF592"/>
    <x v="12"/>
    <s v="FE"/>
    <x v="3"/>
    <x v="16"/>
    <n v="8"/>
    <s v="October"/>
    <x v="9"/>
    <s v="8 October 1946"/>
    <x v="2"/>
    <s v="SOC 8.10.46 (Air Britain Serials)"/>
    <x v="4"/>
    <x v="3"/>
    <x v="1"/>
    <x v="1"/>
    <x v="2"/>
    <x v="1"/>
    <m/>
    <n v="10"/>
    <x v="62"/>
    <x v="1"/>
    <n v="1"/>
    <x v="2"/>
    <x v="91"/>
    <x v="3"/>
  </r>
  <r>
    <n v="449"/>
    <s v="RF611"/>
    <x v="12"/>
    <s v="FE"/>
    <x v="3"/>
    <x v="16"/>
    <n v="8"/>
    <s v="October"/>
    <x v="9"/>
    <s v="8 October 1946"/>
    <x v="2"/>
    <s v="SOC 8.10.46 (Air Britain Serials)"/>
    <x v="4"/>
    <x v="3"/>
    <x v="1"/>
    <x v="1"/>
    <x v="2"/>
    <x v="1"/>
    <m/>
    <n v="10"/>
    <x v="62"/>
    <x v="1"/>
    <n v="1"/>
    <x v="2"/>
    <x v="91"/>
    <x v="3"/>
  </r>
  <r>
    <n v="530"/>
    <s v="RF657"/>
    <x v="12"/>
    <s v="FE"/>
    <x v="3"/>
    <x v="16"/>
    <n v="8"/>
    <s v="October"/>
    <x v="9"/>
    <s v="8 October 1946"/>
    <x v="2"/>
    <s v="SOC 8.10.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10"/>
    <x v="62"/>
    <x v="1"/>
    <n v="1"/>
    <x v="2"/>
    <x v="91"/>
    <x v="3"/>
  </r>
  <r>
    <n v="5136"/>
    <s v="RF666"/>
    <x v="12"/>
    <s v="FE"/>
    <x v="3"/>
    <x v="16"/>
    <n v="8"/>
    <s v="October"/>
    <x v="9"/>
    <s v="8 October 1946"/>
    <x v="2"/>
    <s v="SOC 8.10.46 (Air Britain Serials)"/>
    <x v="4"/>
    <x v="3"/>
    <x v="1"/>
    <x v="1"/>
    <x v="2"/>
    <x v="1"/>
    <m/>
    <n v="10"/>
    <x v="62"/>
    <x v="1"/>
    <n v="1"/>
    <x v="2"/>
    <x v="91"/>
    <x v="3"/>
  </r>
  <r>
    <n v="5530"/>
    <s v="RF668"/>
    <x v="12"/>
    <n v="45"/>
    <x v="3"/>
    <x v="16"/>
    <n v="8"/>
    <s v="October"/>
    <x v="9"/>
    <s v="8 October 1946"/>
    <x v="2"/>
    <s v="SOC 8.10.46 (Air Britain Serials)"/>
    <x v="4"/>
    <x v="3"/>
    <x v="1"/>
    <x v="1"/>
    <x v="2"/>
    <x v="1"/>
    <m/>
    <n v="10"/>
    <x v="62"/>
    <x v="1"/>
    <n v="1"/>
    <x v="0"/>
    <x v="86"/>
    <x v="3"/>
  </r>
  <r>
    <n v="5888"/>
    <s v="RF673"/>
    <x v="12"/>
    <n v="110"/>
    <x v="3"/>
    <x v="16"/>
    <n v="8"/>
    <s v="October"/>
    <x v="9"/>
    <s v="8 October 1946"/>
    <x v="2"/>
    <s v="SOC 8.10.46 (Air Britain Serials)"/>
    <x v="4"/>
    <x v="3"/>
    <x v="1"/>
    <x v="1"/>
    <x v="2"/>
    <x v="1"/>
    <m/>
    <n v="10"/>
    <x v="62"/>
    <x v="1"/>
    <n v="1"/>
    <x v="0"/>
    <x v="143"/>
    <x v="3"/>
  </r>
  <r>
    <n v="4126"/>
    <s v="RF679"/>
    <x v="12"/>
    <s v="FE"/>
    <x v="3"/>
    <x v="16"/>
    <n v="8"/>
    <s v="October"/>
    <x v="9"/>
    <s v="8 October 1946"/>
    <x v="2"/>
    <s v="SOC 8.10.46 (Air Britain Serials)"/>
    <x v="4"/>
    <x v="3"/>
    <x v="1"/>
    <x v="1"/>
    <x v="2"/>
    <x v="1"/>
    <m/>
    <n v="10"/>
    <x v="62"/>
    <x v="1"/>
    <n v="1"/>
    <x v="2"/>
    <x v="91"/>
    <x v="3"/>
  </r>
  <r>
    <n v="2008"/>
    <s v="RF681"/>
    <x v="12"/>
    <s v="FE"/>
    <x v="3"/>
    <x v="16"/>
    <n v="8"/>
    <s v="October"/>
    <x v="9"/>
    <s v="8 October 1946"/>
    <x v="2"/>
    <s v="SOC 8.10.46 (Air Britain Serials)"/>
    <x v="4"/>
    <x v="3"/>
    <x v="1"/>
    <x v="1"/>
    <x v="2"/>
    <x v="1"/>
    <m/>
    <n v="10"/>
    <x v="62"/>
    <x v="1"/>
    <n v="1"/>
    <x v="2"/>
    <x v="91"/>
    <x v="3"/>
  </r>
  <r>
    <n v="2020"/>
    <s v="RF722"/>
    <x v="12"/>
    <s v="FE"/>
    <x v="3"/>
    <x v="16"/>
    <n v="8"/>
    <s v="October"/>
    <x v="9"/>
    <s v="8 October 1946"/>
    <x v="2"/>
    <s v="SOC 8.10.46 (Air Britain Serials)"/>
    <x v="4"/>
    <x v="3"/>
    <x v="1"/>
    <x v="1"/>
    <x v="2"/>
    <x v="1"/>
    <m/>
    <n v="10"/>
    <x v="62"/>
    <x v="1"/>
    <n v="1"/>
    <x v="2"/>
    <x v="91"/>
    <x v="3"/>
  </r>
  <r>
    <n v="1483"/>
    <s v="RF729"/>
    <x v="12"/>
    <s v="FE/211"/>
    <x v="3"/>
    <x v="16"/>
    <n v="8"/>
    <s v="October"/>
    <x v="9"/>
    <s v="8 October 1946"/>
    <x v="2"/>
    <s v="RF729 ‘M’ (of W/O AB Whythe DFC DFM &amp; T Wilson) (http://users.cyberone.com.au/clardo/de_havilland_mosquito.html) SOC 8.10.46 (Air Britain Serials)"/>
    <x v="4"/>
    <x v="3"/>
    <x v="1"/>
    <x v="1"/>
    <x v="2"/>
    <x v="1"/>
    <m/>
    <n v="10"/>
    <x v="62"/>
    <x v="1"/>
    <n v="1"/>
    <x v="0"/>
    <x v="176"/>
    <x v="3"/>
  </r>
  <r>
    <n v="2330"/>
    <s v="RF736"/>
    <x v="12"/>
    <s v="FE"/>
    <x v="3"/>
    <x v="16"/>
    <n v="8"/>
    <s v="October"/>
    <x v="9"/>
    <s v="8 October 1946"/>
    <x v="2"/>
    <s v="SOC 8.10.46 (Air Britain Serials)"/>
    <x v="4"/>
    <x v="3"/>
    <x v="1"/>
    <x v="1"/>
    <x v="2"/>
    <x v="1"/>
    <m/>
    <n v="10"/>
    <x v="62"/>
    <x v="1"/>
    <n v="1"/>
    <x v="2"/>
    <x v="91"/>
    <x v="3"/>
  </r>
  <r>
    <n v="6399"/>
    <s v="RF750"/>
    <x v="12"/>
    <n v="82"/>
    <x v="3"/>
    <x v="16"/>
    <n v="8"/>
    <s v="October"/>
    <x v="9"/>
    <s v="8 October 1946"/>
    <x v="2"/>
    <s v="L of 211 Squadron (http://users.cyberone.com.au/clardo/de_havilland_mosquito.html) SOC 8.10.46 (Air Britain Serials)"/>
    <x v="4"/>
    <x v="3"/>
    <x v="1"/>
    <x v="1"/>
    <x v="2"/>
    <x v="1"/>
    <m/>
    <n v="10"/>
    <x v="62"/>
    <x v="1"/>
    <n v="1"/>
    <x v="0"/>
    <x v="111"/>
    <x v="3"/>
  </r>
  <r>
    <n v="2346"/>
    <s v="RF772"/>
    <x v="12"/>
    <s v="FE"/>
    <x v="3"/>
    <x v="16"/>
    <n v="8"/>
    <s v="October"/>
    <x v="9"/>
    <s v="8 October 1946"/>
    <x v="2"/>
    <s v="Probably on 211 Squadron, according to http://users.cyberone.com.au/clardo/td_taylor.html, which actually says RF277. SOC 8.10.46 (Air Britain Serials)"/>
    <x v="4"/>
    <x v="3"/>
    <x v="1"/>
    <x v="1"/>
    <x v="2"/>
    <x v="1"/>
    <m/>
    <n v="10"/>
    <x v="62"/>
    <x v="1"/>
    <n v="1"/>
    <x v="2"/>
    <x v="91"/>
    <x v="3"/>
  </r>
  <r>
    <n v="4663"/>
    <s v="RF773"/>
    <x v="12"/>
    <n v="82"/>
    <x v="3"/>
    <x v="16"/>
    <n v="8"/>
    <s v="October"/>
    <x v="9"/>
    <s v="8 October 1946"/>
    <x v="2"/>
    <s v="SOC 8.10.46 (Air Britain Serials)"/>
    <x v="4"/>
    <x v="3"/>
    <x v="1"/>
    <x v="1"/>
    <x v="2"/>
    <x v="1"/>
    <m/>
    <n v="10"/>
    <x v="62"/>
    <x v="1"/>
    <n v="1"/>
    <x v="0"/>
    <x v="111"/>
    <x v="3"/>
  </r>
  <r>
    <n v="3090"/>
    <s v="RF774"/>
    <x v="12"/>
    <s v="FE"/>
    <x v="3"/>
    <x v="16"/>
    <n v="8"/>
    <s v="October"/>
    <x v="9"/>
    <s v="8 October 1946"/>
    <x v="2"/>
    <s v="SOC 8.10.46 (Air Britain Serials)"/>
    <x v="4"/>
    <x v="3"/>
    <x v="1"/>
    <x v="1"/>
    <x v="2"/>
    <x v="1"/>
    <m/>
    <n v="10"/>
    <x v="62"/>
    <x v="1"/>
    <n v="1"/>
    <x v="2"/>
    <x v="91"/>
    <x v="3"/>
  </r>
  <r>
    <n v="4545"/>
    <s v="RF778"/>
    <x v="12"/>
    <s v="FE/45"/>
    <x v="3"/>
    <x v="16"/>
    <n v="8"/>
    <s v="October"/>
    <x v="9"/>
    <s v="8 October 1946"/>
    <x v="2"/>
    <s v="T of 45 Squadron (Mosquito Crash Log picture) SOC 8.10.46 (Air Britain Serials)"/>
    <x v="4"/>
    <x v="3"/>
    <x v="1"/>
    <x v="1"/>
    <x v="2"/>
    <x v="1"/>
    <m/>
    <n v="10"/>
    <x v="62"/>
    <x v="1"/>
    <n v="1"/>
    <x v="0"/>
    <x v="86"/>
    <x v="3"/>
  </r>
  <r>
    <n v="3032"/>
    <s v="RF784"/>
    <x v="12"/>
    <s v="82/47"/>
    <x v="3"/>
    <x v="16"/>
    <n v="8"/>
    <s v="October"/>
    <x v="9"/>
    <s v="8 October 1946"/>
    <x v="2"/>
    <s v="SOC 8.10.46 (Air Britain Serials)"/>
    <x v="4"/>
    <x v="3"/>
    <x v="1"/>
    <x v="1"/>
    <x v="2"/>
    <x v="1"/>
    <m/>
    <n v="10"/>
    <x v="62"/>
    <x v="1"/>
    <n v="1"/>
    <x v="0"/>
    <x v="122"/>
    <x v="3"/>
  </r>
  <r>
    <n v="1489"/>
    <s v="RF790"/>
    <x v="12"/>
    <s v="FE/211"/>
    <x v="3"/>
    <x v="16"/>
    <n v="8"/>
    <s v="October"/>
    <x v="9"/>
    <s v="8 October 1946"/>
    <x v="2"/>
    <s v="G of 211 Squadron (http://users.cyberone.com.au/clardo/de_havilland_mosquito.html) SOC 8.10.46 (Air Britain Serials)"/>
    <x v="4"/>
    <x v="3"/>
    <x v="1"/>
    <x v="1"/>
    <x v="2"/>
    <x v="1"/>
    <m/>
    <n v="10"/>
    <x v="62"/>
    <x v="1"/>
    <n v="1"/>
    <x v="0"/>
    <x v="176"/>
    <x v="3"/>
  </r>
  <r>
    <n v="5846"/>
    <s v="RF792"/>
    <x v="12"/>
    <s v="82/45"/>
    <x v="3"/>
    <x v="16"/>
    <n v="8"/>
    <s v="October"/>
    <x v="9"/>
    <s v="8 October 1946"/>
    <x v="2"/>
    <s v="SOC 8.10.46 (Air Britain Serials)"/>
    <x v="4"/>
    <x v="3"/>
    <x v="1"/>
    <x v="1"/>
    <x v="2"/>
    <x v="1"/>
    <m/>
    <n v="10"/>
    <x v="62"/>
    <x v="1"/>
    <n v="1"/>
    <x v="0"/>
    <x v="86"/>
    <x v="3"/>
  </r>
  <r>
    <n v="6390"/>
    <s v="RF944"/>
    <x v="12"/>
    <n v="82"/>
    <x v="3"/>
    <x v="16"/>
    <n v="8"/>
    <s v="October"/>
    <x v="9"/>
    <s v="8 October 1946"/>
    <x v="2"/>
    <s v="SOC 8.10.46 (Air Britain Serials)"/>
    <x v="4"/>
    <x v="3"/>
    <x v="1"/>
    <x v="1"/>
    <x v="2"/>
    <x v="1"/>
    <m/>
    <n v="10"/>
    <x v="62"/>
    <x v="1"/>
    <n v="1"/>
    <x v="0"/>
    <x v="111"/>
    <x v="3"/>
  </r>
  <r>
    <n v="4181"/>
    <s v="RF947"/>
    <x v="12"/>
    <s v="12FU/45"/>
    <x v="3"/>
    <x v="16"/>
    <n v="8"/>
    <s v="October"/>
    <x v="9"/>
    <s v="8 October 1946"/>
    <x v="2"/>
    <s v="SOC 8.10.46 (Air Britain Serials)"/>
    <x v="4"/>
    <x v="3"/>
    <x v="1"/>
    <x v="1"/>
    <x v="2"/>
    <x v="1"/>
    <m/>
    <n v="10"/>
    <x v="62"/>
    <x v="1"/>
    <n v="1"/>
    <x v="0"/>
    <x v="86"/>
    <x v="3"/>
  </r>
  <r>
    <n v="1978"/>
    <s v="RF957"/>
    <x v="12"/>
    <n v="45"/>
    <x v="3"/>
    <x v="16"/>
    <n v="8"/>
    <s v="October"/>
    <x v="9"/>
    <s v="8 October 1946"/>
    <x v="2"/>
    <s v="SOC 8.10.46 (Air Britain Serials)"/>
    <x v="4"/>
    <x v="3"/>
    <x v="1"/>
    <x v="1"/>
    <x v="2"/>
    <x v="1"/>
    <m/>
    <n v="10"/>
    <x v="62"/>
    <x v="1"/>
    <n v="1"/>
    <x v="0"/>
    <x v="86"/>
    <x v="3"/>
  </r>
  <r>
    <n v="6426"/>
    <s v="RF959"/>
    <x v="12"/>
    <n v="82"/>
    <x v="3"/>
    <x v="16"/>
    <n v="8"/>
    <s v="October"/>
    <x v="9"/>
    <s v="8 October 1946"/>
    <x v="2"/>
    <s v="SOC 8.10.46 (Air Britain Serials)"/>
    <x v="4"/>
    <x v="3"/>
    <x v="1"/>
    <x v="1"/>
    <x v="2"/>
    <x v="1"/>
    <m/>
    <n v="10"/>
    <x v="62"/>
    <x v="1"/>
    <n v="1"/>
    <x v="0"/>
    <x v="111"/>
    <x v="3"/>
  </r>
  <r>
    <n v="3719"/>
    <s v="RG140"/>
    <x v="18"/>
    <s v="1340 Flt"/>
    <x v="10"/>
    <x v="19"/>
    <n v="8"/>
    <s v="October"/>
    <x v="9"/>
    <s v="8 October 1946"/>
    <x v="2"/>
    <s v="SOC 8.10.46 (Air Britain Serials)"/>
    <x v="4"/>
    <x v="3"/>
    <x v="1"/>
    <x v="1"/>
    <x v="2"/>
    <x v="1"/>
    <m/>
    <n v="10"/>
    <x v="62"/>
    <x v="1"/>
    <n v="1"/>
    <x v="1"/>
    <x v="263"/>
    <x v="0"/>
  </r>
  <r>
    <n v="2021"/>
    <s v="RR272"/>
    <x v="10"/>
    <s v="FE"/>
    <x v="3"/>
    <x v="7"/>
    <n v="8"/>
    <s v="October"/>
    <x v="9"/>
    <s v="8 October 1946"/>
    <x v="2"/>
    <s v="SOC 8.10.46 (Air Britain Serials)"/>
    <x v="4"/>
    <x v="3"/>
    <x v="1"/>
    <x v="1"/>
    <x v="2"/>
    <x v="1"/>
    <m/>
    <n v="10"/>
    <x v="62"/>
    <x v="1"/>
    <n v="1"/>
    <x v="2"/>
    <x v="91"/>
    <x v="2"/>
  </r>
  <r>
    <n v="2022"/>
    <s v="RR273"/>
    <x v="10"/>
    <s v="FE"/>
    <x v="3"/>
    <x v="7"/>
    <n v="8"/>
    <s v="October"/>
    <x v="9"/>
    <s v="8 October 1946"/>
    <x v="2"/>
    <s v="SOC 8.10.46 (Air Britain Serials)"/>
    <x v="4"/>
    <x v="3"/>
    <x v="1"/>
    <x v="1"/>
    <x v="2"/>
    <x v="1"/>
    <m/>
    <n v="10"/>
    <x v="62"/>
    <x v="1"/>
    <n v="1"/>
    <x v="2"/>
    <x v="91"/>
    <x v="2"/>
  </r>
  <r>
    <n v="4183"/>
    <s v="RS593"/>
    <x v="12"/>
    <s v="515/BSDU"/>
    <x v="12"/>
    <x v="19"/>
    <n v="8"/>
    <s v="October"/>
    <x v="9"/>
    <s v="8 October 1946"/>
    <x v="2"/>
    <s v="To Armee de l'Air 8.10.46 (Air Britain Serials)"/>
    <x v="5"/>
    <x v="3"/>
    <x v="1"/>
    <x v="1"/>
    <x v="2"/>
    <x v="1"/>
    <m/>
    <n v="10"/>
    <x v="62"/>
    <x v="1"/>
    <n v="1"/>
    <x v="0"/>
    <x v="138"/>
    <x v="0"/>
  </r>
  <r>
    <n v="2338"/>
    <s v="TA183"/>
    <x v="22"/>
    <s v="FE"/>
    <x v="3"/>
    <x v="2"/>
    <n v="8"/>
    <s v="October"/>
    <x v="9"/>
    <s v="8 October 1946"/>
    <x v="2"/>
    <s v="SOC 8.10.46 (Air Britain Serials)"/>
    <x v="4"/>
    <x v="3"/>
    <x v="1"/>
    <x v="1"/>
    <x v="2"/>
    <x v="1"/>
    <m/>
    <n v="10"/>
    <x v="62"/>
    <x v="1"/>
    <n v="1"/>
    <x v="2"/>
    <x v="91"/>
    <x v="0"/>
  </r>
  <r>
    <n v="417"/>
    <s v="TA194"/>
    <x v="22"/>
    <s v="FE"/>
    <x v="3"/>
    <x v="2"/>
    <n v="8"/>
    <s v="October"/>
    <x v="9"/>
    <s v="8 October 1946"/>
    <x v="2"/>
    <s v="SOC 8.10.46 (Air Britain Serials)"/>
    <x v="4"/>
    <x v="3"/>
    <x v="1"/>
    <x v="1"/>
    <x v="2"/>
    <x v="1"/>
    <m/>
    <n v="10"/>
    <x v="62"/>
    <x v="1"/>
    <n v="1"/>
    <x v="2"/>
    <x v="91"/>
    <x v="0"/>
  </r>
  <r>
    <n v="2640"/>
    <s v="TA221"/>
    <x v="22"/>
    <s v="FE"/>
    <x v="3"/>
    <x v="2"/>
    <n v="8"/>
    <s v="October"/>
    <x v="9"/>
    <s v="8 October 1946"/>
    <x v="2"/>
    <s v="SOC 8.10.46 (Air Britain Serials)"/>
    <x v="4"/>
    <x v="3"/>
    <x v="1"/>
    <x v="1"/>
    <x v="2"/>
    <x v="1"/>
    <m/>
    <n v="10"/>
    <x v="62"/>
    <x v="1"/>
    <n v="1"/>
    <x v="2"/>
    <x v="91"/>
    <x v="0"/>
  </r>
  <r>
    <n v="4946"/>
    <s v="TA245"/>
    <x v="22"/>
    <s v="FE"/>
    <x v="3"/>
    <x v="2"/>
    <n v="8"/>
    <s v="October"/>
    <x v="9"/>
    <s v="8 October 1946"/>
    <x v="2"/>
    <s v="SOC 8.10.46 (Air Britain Serials)"/>
    <x v="4"/>
    <x v="3"/>
    <x v="1"/>
    <x v="1"/>
    <x v="2"/>
    <x v="1"/>
    <m/>
    <n v="10"/>
    <x v="62"/>
    <x v="1"/>
    <n v="1"/>
    <x v="2"/>
    <x v="91"/>
    <x v="0"/>
  </r>
  <r>
    <n v="4957"/>
    <s v="TA247"/>
    <x v="22"/>
    <s v="FE"/>
    <x v="3"/>
    <x v="2"/>
    <n v="8"/>
    <s v="October"/>
    <x v="9"/>
    <s v="8 October 1946"/>
    <x v="2"/>
    <s v="SOC 8.10.46 (Air Britain Serials)"/>
    <x v="4"/>
    <x v="3"/>
    <x v="1"/>
    <x v="1"/>
    <x v="2"/>
    <x v="1"/>
    <m/>
    <n v="10"/>
    <x v="62"/>
    <x v="1"/>
    <n v="1"/>
    <x v="2"/>
    <x v="91"/>
    <x v="0"/>
  </r>
  <r>
    <n v="2017"/>
    <s v="TA267"/>
    <x v="22"/>
    <s v="FE"/>
    <x v="3"/>
    <x v="2"/>
    <n v="8"/>
    <s v="October"/>
    <x v="9"/>
    <s v="8 October 1946"/>
    <x v="2"/>
    <s v="SOC 8.10.46 (Air Britain Serials)"/>
    <x v="4"/>
    <x v="3"/>
    <x v="1"/>
    <x v="1"/>
    <x v="2"/>
    <x v="1"/>
    <m/>
    <n v="10"/>
    <x v="62"/>
    <x v="1"/>
    <n v="1"/>
    <x v="2"/>
    <x v="91"/>
    <x v="0"/>
  </r>
  <r>
    <n v="942"/>
    <s v="TA273"/>
    <x v="22"/>
    <s v="FE"/>
    <x v="3"/>
    <x v="2"/>
    <n v="8"/>
    <s v="October"/>
    <x v="9"/>
    <s v="8 October 1946"/>
    <x v="2"/>
    <s v="SOC 8.10.46 (Air Britain Serials)"/>
    <x v="4"/>
    <x v="3"/>
    <x v="1"/>
    <x v="1"/>
    <x v="2"/>
    <x v="1"/>
    <m/>
    <n v="10"/>
    <x v="62"/>
    <x v="1"/>
    <n v="1"/>
    <x v="2"/>
    <x v="91"/>
    <x v="0"/>
  </r>
  <r>
    <n v="1001"/>
    <s v="TA274"/>
    <x v="22"/>
    <s v="FE"/>
    <x v="3"/>
    <x v="2"/>
    <n v="8"/>
    <s v="October"/>
    <x v="9"/>
    <s v="8 October 1946"/>
    <x v="2"/>
    <s v="SOC 8.10.46 (Air Britain Serials)"/>
    <x v="4"/>
    <x v="3"/>
    <x v="1"/>
    <x v="1"/>
    <x v="2"/>
    <x v="1"/>
    <m/>
    <n v="10"/>
    <x v="62"/>
    <x v="1"/>
    <n v="1"/>
    <x v="2"/>
    <x v="91"/>
    <x v="0"/>
  </r>
  <r>
    <n v="2009"/>
    <s v="TA323"/>
    <x v="22"/>
    <s v="FE"/>
    <x v="3"/>
    <x v="2"/>
    <n v="8"/>
    <s v="October"/>
    <x v="9"/>
    <s v="8 October 1946"/>
    <x v="2"/>
    <s v="SOC 8.10.46 (Air Britain Serials)"/>
    <x v="4"/>
    <x v="3"/>
    <x v="1"/>
    <x v="1"/>
    <x v="2"/>
    <x v="1"/>
    <m/>
    <n v="10"/>
    <x v="62"/>
    <x v="1"/>
    <n v="1"/>
    <x v="2"/>
    <x v="91"/>
    <x v="0"/>
  </r>
  <r>
    <n v="2326"/>
    <s v="TA326"/>
    <x v="22"/>
    <s v="FE"/>
    <x v="3"/>
    <x v="2"/>
    <n v="8"/>
    <s v="October"/>
    <x v="9"/>
    <s v="8 October 1946"/>
    <x v="2"/>
    <s v="SOC 8.10.46 (Air Britain Serials)"/>
    <x v="4"/>
    <x v="3"/>
    <x v="1"/>
    <x v="1"/>
    <x v="2"/>
    <x v="1"/>
    <m/>
    <n v="10"/>
    <x v="62"/>
    <x v="1"/>
    <n v="1"/>
    <x v="2"/>
    <x v="91"/>
    <x v="0"/>
  </r>
  <r>
    <n v="5722"/>
    <s v="TA327"/>
    <x v="22"/>
    <s v="FE"/>
    <x v="3"/>
    <x v="2"/>
    <n v="8"/>
    <s v="October"/>
    <x v="9"/>
    <s v="8 October 1946"/>
    <x v="2"/>
    <s v="SOC 8.10.46 (Air Britain Serials)"/>
    <x v="4"/>
    <x v="3"/>
    <x v="1"/>
    <x v="1"/>
    <x v="2"/>
    <x v="1"/>
    <m/>
    <n v="10"/>
    <x v="62"/>
    <x v="1"/>
    <n v="1"/>
    <x v="2"/>
    <x v="91"/>
    <x v="0"/>
  </r>
  <r>
    <n v="969"/>
    <s v="TA328"/>
    <x v="22"/>
    <s v="FE"/>
    <x v="3"/>
    <x v="2"/>
    <n v="8"/>
    <s v="October"/>
    <x v="9"/>
    <s v="8 October 1946"/>
    <x v="2"/>
    <s v="SOC 8.10.46 (Air Britain Serials)"/>
    <x v="4"/>
    <x v="3"/>
    <x v="1"/>
    <x v="1"/>
    <x v="2"/>
    <x v="1"/>
    <m/>
    <n v="10"/>
    <x v="62"/>
    <x v="1"/>
    <n v="1"/>
    <x v="2"/>
    <x v="91"/>
    <x v="0"/>
  </r>
  <r>
    <n v="990"/>
    <s v="TA330"/>
    <x v="22"/>
    <s v="FE"/>
    <x v="3"/>
    <x v="2"/>
    <n v="8"/>
    <s v="October"/>
    <x v="9"/>
    <s v="8 October 1946"/>
    <x v="2"/>
    <s v="SOC 8.10.46 (Air Britain Serials)"/>
    <x v="4"/>
    <x v="3"/>
    <x v="1"/>
    <x v="1"/>
    <x v="2"/>
    <x v="1"/>
    <m/>
    <n v="10"/>
    <x v="62"/>
    <x v="1"/>
    <n v="1"/>
    <x v="2"/>
    <x v="91"/>
    <x v="0"/>
  </r>
  <r>
    <n v="1069"/>
    <s v="TA332"/>
    <x v="22"/>
    <s v="FE"/>
    <x v="3"/>
    <x v="2"/>
    <n v="8"/>
    <s v="October"/>
    <x v="9"/>
    <s v="8 October 1946"/>
    <x v="2"/>
    <s v="SOC 8.10.46 (Air Britain Serials)"/>
    <x v="4"/>
    <x v="3"/>
    <x v="1"/>
    <x v="1"/>
    <x v="2"/>
    <x v="1"/>
    <m/>
    <n v="10"/>
    <x v="62"/>
    <x v="1"/>
    <n v="1"/>
    <x v="2"/>
    <x v="91"/>
    <x v="0"/>
  </r>
  <r>
    <n v="2559"/>
    <s v="TA335"/>
    <x v="22"/>
    <s v="FE"/>
    <x v="3"/>
    <x v="2"/>
    <n v="8"/>
    <s v="October"/>
    <x v="9"/>
    <s v="8 October 1946"/>
    <x v="2"/>
    <s v="SOC 8.10.46 (Air Britain Serials)"/>
    <x v="4"/>
    <x v="3"/>
    <x v="1"/>
    <x v="1"/>
    <x v="2"/>
    <x v="1"/>
    <m/>
    <n v="10"/>
    <x v="62"/>
    <x v="1"/>
    <n v="1"/>
    <x v="2"/>
    <x v="91"/>
    <x v="0"/>
  </r>
  <r>
    <n v="931"/>
    <s v="TA336"/>
    <x v="22"/>
    <s v="FE"/>
    <x v="3"/>
    <x v="2"/>
    <n v="8"/>
    <s v="October"/>
    <x v="9"/>
    <s v="8 October 1946"/>
    <x v="2"/>
    <s v="SOC 8.10.46 (Air Britain Serials)"/>
    <x v="4"/>
    <x v="3"/>
    <x v="1"/>
    <x v="1"/>
    <x v="2"/>
    <x v="1"/>
    <m/>
    <n v="10"/>
    <x v="62"/>
    <x v="1"/>
    <n v="1"/>
    <x v="2"/>
    <x v="91"/>
    <x v="0"/>
  </r>
  <r>
    <n v="1027"/>
    <s v="TA337"/>
    <x v="22"/>
    <s v="FE"/>
    <x v="3"/>
    <x v="2"/>
    <n v="8"/>
    <s v="October"/>
    <x v="9"/>
    <s v="8 October 1946"/>
    <x v="2"/>
    <s v="SOC 8.10.46 (Air Britain Serials)"/>
    <x v="4"/>
    <x v="3"/>
    <x v="1"/>
    <x v="1"/>
    <x v="2"/>
    <x v="1"/>
    <m/>
    <n v="10"/>
    <x v="62"/>
    <x v="1"/>
    <n v="1"/>
    <x v="2"/>
    <x v="91"/>
    <x v="0"/>
  </r>
  <r>
    <n v="1053"/>
    <s v="TA340"/>
    <x v="22"/>
    <s v="FE"/>
    <x v="3"/>
    <x v="2"/>
    <n v="8"/>
    <s v="October"/>
    <x v="9"/>
    <s v="8 October 1946"/>
    <x v="2"/>
    <s v="SOC 8.10.46 (Air Britain Serials)"/>
    <x v="4"/>
    <x v="3"/>
    <x v="1"/>
    <x v="1"/>
    <x v="2"/>
    <x v="1"/>
    <m/>
    <n v="10"/>
    <x v="62"/>
    <x v="1"/>
    <n v="1"/>
    <x v="2"/>
    <x v="91"/>
    <x v="0"/>
  </r>
  <r>
    <n v="1114"/>
    <s v="TA344"/>
    <x v="22"/>
    <s v="FE"/>
    <x v="3"/>
    <x v="2"/>
    <n v="8"/>
    <s v="October"/>
    <x v="9"/>
    <s v="8 October 1946"/>
    <x v="2"/>
    <s v="SOC 8.10.46 (Air Britain Serials)"/>
    <x v="4"/>
    <x v="3"/>
    <x v="1"/>
    <x v="1"/>
    <x v="2"/>
    <x v="1"/>
    <m/>
    <n v="10"/>
    <x v="62"/>
    <x v="1"/>
    <n v="1"/>
    <x v="2"/>
    <x v="91"/>
    <x v="0"/>
  </r>
  <r>
    <n v="1085"/>
    <s v="TA345"/>
    <x v="22"/>
    <s v="FE"/>
    <x v="3"/>
    <x v="2"/>
    <n v="8"/>
    <s v="October"/>
    <x v="9"/>
    <s v="8 October 1946"/>
    <x v="2"/>
    <s v="SOC 8.10.46 (Air Britain Serials)"/>
    <x v="4"/>
    <x v="3"/>
    <x v="1"/>
    <x v="1"/>
    <x v="2"/>
    <x v="1"/>
    <m/>
    <n v="10"/>
    <x v="62"/>
    <x v="1"/>
    <n v="1"/>
    <x v="2"/>
    <x v="91"/>
    <x v="0"/>
  </r>
  <r>
    <n v="2399"/>
    <s v="TA346"/>
    <x v="22"/>
    <s v="FE"/>
    <x v="3"/>
    <x v="2"/>
    <n v="8"/>
    <s v="October"/>
    <x v="9"/>
    <s v="8 October 1946"/>
    <x v="2"/>
    <s v="SOC 8.10.46 (Air Britain Serials)"/>
    <x v="4"/>
    <x v="3"/>
    <x v="1"/>
    <x v="1"/>
    <x v="2"/>
    <x v="1"/>
    <m/>
    <n v="10"/>
    <x v="62"/>
    <x v="1"/>
    <n v="1"/>
    <x v="2"/>
    <x v="91"/>
    <x v="0"/>
  </r>
  <r>
    <n v="2917"/>
    <s v="TA348"/>
    <x v="22"/>
    <s v="FE"/>
    <x v="3"/>
    <x v="2"/>
    <n v="8"/>
    <s v="October"/>
    <x v="9"/>
    <s v="8 October 1946"/>
    <x v="2"/>
    <s v="SOC 8.10.46 (Air Britain Serials)"/>
    <x v="4"/>
    <x v="3"/>
    <x v="1"/>
    <x v="1"/>
    <x v="2"/>
    <x v="1"/>
    <m/>
    <n v="10"/>
    <x v="62"/>
    <x v="1"/>
    <n v="1"/>
    <x v="2"/>
    <x v="91"/>
    <x v="0"/>
  </r>
  <r>
    <n v="2998"/>
    <s v="TA477"/>
    <x v="12"/>
    <s v="FE"/>
    <x v="3"/>
    <x v="16"/>
    <n v="8"/>
    <s v="October"/>
    <x v="9"/>
    <s v="8 October 1946"/>
    <x v="2"/>
    <s v="SOC 8.10.46 (Air Britain Serials)"/>
    <x v="4"/>
    <x v="3"/>
    <x v="1"/>
    <x v="1"/>
    <x v="2"/>
    <x v="1"/>
    <m/>
    <n v="10"/>
    <x v="62"/>
    <x v="1"/>
    <n v="0"/>
    <x v="2"/>
    <x v="91"/>
    <x v="0"/>
  </r>
  <r>
    <n v="493"/>
    <s v="PF571"/>
    <x v="20"/>
    <s v="5FP/Cv TT39/RN"/>
    <x v="10"/>
    <x v="19"/>
    <n v="9"/>
    <s v="October"/>
    <x v="9"/>
    <s v="9 October 1946"/>
    <x v="0"/>
    <s v="Swung on landing and u/c collapsed Hawarden 9.10.46 Repaired To RN 11.11.46 SOC 22.1.47 (Air Britain Serials) 09.10.46 5 FP. PF571 Swung on landing at Hawarden and suffered undercarriage collapse. (Mosquito Crash Log)"/>
    <x v="2"/>
    <x v="2"/>
    <x v="23"/>
    <x v="1"/>
    <x v="2"/>
    <x v="1"/>
    <m/>
    <n v="10"/>
    <x v="62"/>
    <x v="1"/>
    <n v="0"/>
    <x v="2"/>
    <x v="64"/>
    <x v="6"/>
  </r>
  <r>
    <n v="299"/>
    <s v="DD606"/>
    <x v="2"/>
    <s v="151/307/264/51OTU"/>
    <x v="10"/>
    <x v="7"/>
    <n v="9"/>
    <s v="October"/>
    <x v="9"/>
    <s v="9 October 1946"/>
    <x v="2"/>
    <s v="SOC 9.10.46 (Air Britain Serials)"/>
    <x v="4"/>
    <x v="3"/>
    <x v="1"/>
    <x v="1"/>
    <x v="2"/>
    <x v="1"/>
    <m/>
    <n v="10"/>
    <x v="62"/>
    <x v="1"/>
    <n v="1"/>
    <x v="1"/>
    <x v="110"/>
    <x v="0"/>
  </r>
  <r>
    <n v="102"/>
    <s v="DD619"/>
    <x v="2"/>
    <s v="151/141/TFU/RAE/BSDU/51OTU"/>
    <x v="10"/>
    <x v="7"/>
    <n v="9"/>
    <s v="October"/>
    <x v="9"/>
    <s v="9 October 1946"/>
    <x v="2"/>
    <s v="SOC 9.10.46 (Air Britain Serials)"/>
    <x v="4"/>
    <x v="3"/>
    <x v="1"/>
    <x v="1"/>
    <x v="2"/>
    <x v="1"/>
    <m/>
    <n v="10"/>
    <x v="62"/>
    <x v="1"/>
    <n v="1"/>
    <x v="1"/>
    <x v="110"/>
    <x v="0"/>
  </r>
  <r>
    <n v="6614"/>
    <s v="A52-176"/>
    <x v="24"/>
    <m/>
    <x v="7"/>
    <x v="19"/>
    <n v="10"/>
    <s v="October"/>
    <x v="9"/>
    <s v="10 October 1946"/>
    <x v="0"/>
    <s v="Built as F.B.40. Delivered during March 1946. Final disposition: converted to components after landing accident at Evans Head, New South Wales, October 1946. (Beaufort, Beaufighter and Mosquito in Australian Service, Stewart Wilson, 1990) Landing Accident Evan Head NSW 10.10.46 (Air Britain Serials)"/>
    <x v="2"/>
    <x v="2"/>
    <x v="40"/>
    <x v="1"/>
    <x v="2"/>
    <x v="1"/>
    <m/>
    <n v="10"/>
    <x v="62"/>
    <x v="1"/>
    <n v="0"/>
    <x v="2"/>
    <x v="17"/>
    <x v="5"/>
  </r>
  <r>
    <n v="1432"/>
    <s v="PF592"/>
    <x v="20"/>
    <n v="109"/>
    <x v="0"/>
    <x v="8"/>
    <n v="10"/>
    <s v="October"/>
    <x v="9"/>
    <s v="10 October 1946"/>
    <x v="0"/>
    <s v="Engine cut bellylanded on approach Tangmere 10.10.46 (Air Britain Serials) 10.10.46 109 Sqn. PF592 On approach undershot landing one mile from Tangmere and crashed on Reeds Farm, hitting anti-invasion wires and a haystack, injuring crew. (Mosquito Crash Log)"/>
    <x v="2"/>
    <x v="2"/>
    <x v="2"/>
    <x v="1"/>
    <x v="2"/>
    <x v="1"/>
    <m/>
    <n v="10"/>
    <x v="62"/>
    <x v="1"/>
    <n v="0"/>
    <x v="0"/>
    <x v="18"/>
    <x v="6"/>
  </r>
  <r>
    <n v="7280"/>
    <s v="DZ349"/>
    <x v="4"/>
    <s v="105/305FTU/1655MTU"/>
    <x v="10"/>
    <x v="7"/>
    <n v="10"/>
    <s v="October"/>
    <x v="9"/>
    <s v="10 October 1946"/>
    <x v="2"/>
    <s v="SOC 10.10.46 (Air Britain Serials)"/>
    <x v="4"/>
    <x v="3"/>
    <x v="1"/>
    <x v="1"/>
    <x v="2"/>
    <x v="1"/>
    <m/>
    <n v="10"/>
    <x v="62"/>
    <x v="1"/>
    <n v="1"/>
    <x v="1"/>
    <x v="12"/>
    <x v="0"/>
  </r>
  <r>
    <n v="3656"/>
    <s v="DZ376"/>
    <x v="4"/>
    <n v="192"/>
    <x v="10"/>
    <x v="19"/>
    <n v="10"/>
    <s v="October"/>
    <x v="9"/>
    <s v="10 October 1946"/>
    <x v="2"/>
    <s v="SOC 10.10.46 (Air Britain Serials)"/>
    <x v="4"/>
    <x v="3"/>
    <x v="1"/>
    <x v="1"/>
    <x v="2"/>
    <x v="1"/>
    <m/>
    <n v="10"/>
    <x v="62"/>
    <x v="1"/>
    <n v="1"/>
    <x v="0"/>
    <x v="43"/>
    <x v="0"/>
  </r>
  <r>
    <n v="2132"/>
    <s v="DZ557"/>
    <x v="4"/>
    <s v="8OTU"/>
    <x v="10"/>
    <x v="7"/>
    <n v="10"/>
    <s v="October"/>
    <x v="9"/>
    <s v="10 October 1946"/>
    <x v="2"/>
    <s v="Whilst trawling through the ORB of 8(c) OTU, Dyce, for 2 January 1944 there is an entry that W/O Abel in Mosquito DZ557, reported that while flying in the Alnwick area at 22,000 feet, at 12:00, he sighted &quot;four triangular black objects stationary in the sky&quot;. This was reported to 13 Group. A bit hard to explain this one! (Keith Bryers) SOC 10.10.46 (Air Britain Serials)"/>
    <x v="4"/>
    <x v="3"/>
    <x v="1"/>
    <x v="1"/>
    <x v="2"/>
    <x v="1"/>
    <m/>
    <n v="10"/>
    <x v="62"/>
    <x v="1"/>
    <n v="1"/>
    <x v="1"/>
    <x v="37"/>
    <x v="0"/>
  </r>
  <r>
    <n v="2805"/>
    <s v="DZ704"/>
    <x v="2"/>
    <s v="151/51OTU"/>
    <x v="10"/>
    <x v="7"/>
    <n v="10"/>
    <s v="October"/>
    <x v="9"/>
    <s v="10 October 1946"/>
    <x v="2"/>
    <s v="SOC 10.10.46 (Air Britain Serials)"/>
    <x v="4"/>
    <x v="3"/>
    <x v="1"/>
    <x v="1"/>
    <x v="2"/>
    <x v="1"/>
    <m/>
    <n v="10"/>
    <x v="62"/>
    <x v="1"/>
    <n v="1"/>
    <x v="1"/>
    <x v="110"/>
    <x v="0"/>
  </r>
  <r>
    <n v="2152"/>
    <s v="HK323"/>
    <x v="2"/>
    <s v="456/51OTU"/>
    <x v="10"/>
    <x v="7"/>
    <n v="10"/>
    <s v="October"/>
    <x v="9"/>
    <s v="10 October 1946"/>
    <x v="2"/>
    <s v="Served with 456 Sqn 02/44 to 12/44, coded RX-R under RAF control. Returned to RAF. (Brian Fillery's website) SOC 10.10.46 (Air Britain Serials)"/>
    <x v="4"/>
    <x v="3"/>
    <x v="1"/>
    <x v="1"/>
    <x v="2"/>
    <x v="1"/>
    <m/>
    <n v="10"/>
    <x v="62"/>
    <x v="1"/>
    <n v="1"/>
    <x v="1"/>
    <x v="110"/>
    <x v="2"/>
  </r>
  <r>
    <n v="5408"/>
    <s v="RF895"/>
    <x v="12"/>
    <n v="235"/>
    <x v="12"/>
    <x v="19"/>
    <n v="10"/>
    <s v="October"/>
    <x v="9"/>
    <s v="10 October 1946"/>
    <x v="2"/>
    <s v="To Armee de l'Air 10.10.46 (Air Britain Serials)"/>
    <x v="5"/>
    <x v="3"/>
    <x v="1"/>
    <x v="1"/>
    <x v="2"/>
    <x v="1"/>
    <m/>
    <n v="10"/>
    <x v="62"/>
    <x v="1"/>
    <n v="1"/>
    <x v="0"/>
    <x v="97"/>
    <x v="3"/>
  </r>
  <r>
    <n v="874"/>
    <s v="DZ547"/>
    <x v="4"/>
    <s v="618/627/692/627"/>
    <x v="10"/>
    <x v="19"/>
    <n v="11"/>
    <s v="October"/>
    <x v="9"/>
    <s v="11 October 1946"/>
    <x v="2"/>
    <s v="Was O on 627 Squadron according to a picture caption on http://www.627squadron.co.uk/album.html The 617 Squadron ORB says this a/c was used by 617, for example 20 June 1944, Fawke/Bennett, coded O. SOC 11.10.46 (Air Britain Serials)"/>
    <x v="4"/>
    <x v="3"/>
    <x v="1"/>
    <x v="1"/>
    <x v="2"/>
    <x v="1"/>
    <m/>
    <n v="10"/>
    <x v="62"/>
    <x v="1"/>
    <n v="1"/>
    <x v="0"/>
    <x v="58"/>
    <x v="0"/>
  </r>
  <r>
    <n v="1182"/>
    <s v="DZ615"/>
    <x v="4"/>
    <s v="139/627/16OTU"/>
    <x v="0"/>
    <x v="7"/>
    <n v="11"/>
    <s v="October"/>
    <x v="9"/>
    <s v="11 October 1946"/>
    <x v="2"/>
    <s v="SOC 11.10.46 (Air Britain Serials)"/>
    <x v="4"/>
    <x v="3"/>
    <x v="1"/>
    <x v="1"/>
    <x v="2"/>
    <x v="1"/>
    <m/>
    <n v="10"/>
    <x v="62"/>
    <x v="1"/>
    <n v="1"/>
    <x v="1"/>
    <x v="140"/>
    <x v="0"/>
  </r>
  <r>
    <n v="1907"/>
    <s v="DZ630"/>
    <x v="4"/>
    <s v="692/1655MTU/EANS"/>
    <x v="10"/>
    <x v="19"/>
    <n v="11"/>
    <s v="October"/>
    <x v="9"/>
    <s v="11 October 1946"/>
    <x v="2"/>
    <s v="SOC 11.10.46 (Air Britain Serials)"/>
    <x v="4"/>
    <x v="3"/>
    <x v="1"/>
    <x v="1"/>
    <x v="2"/>
    <x v="1"/>
    <m/>
    <n v="10"/>
    <x v="62"/>
    <x v="1"/>
    <n v="1"/>
    <x v="1"/>
    <x v="246"/>
    <x v="0"/>
  </r>
  <r>
    <n v="2542"/>
    <s v="PZ285"/>
    <x v="12"/>
    <s v="13OTU"/>
    <x v="12"/>
    <x v="19"/>
    <n v="11"/>
    <s v="October"/>
    <x v="9"/>
    <s v="11 October 1946"/>
    <x v="2"/>
    <s v="To Armee de l'Air 11.10.46 (Air Britain Serials)"/>
    <x v="5"/>
    <x v="3"/>
    <x v="1"/>
    <x v="1"/>
    <x v="2"/>
    <x v="1"/>
    <m/>
    <n v="10"/>
    <x v="62"/>
    <x v="1"/>
    <n v="1"/>
    <x v="1"/>
    <x v="39"/>
    <x v="0"/>
  </r>
  <r>
    <n v="7733"/>
    <s v="PZ457"/>
    <x v="12"/>
    <n v="515"/>
    <x v="12"/>
    <x v="19"/>
    <n v="11"/>
    <s v="October"/>
    <x v="9"/>
    <s v="11 October 1946"/>
    <x v="2"/>
    <s v="To Armee de l'Air 11.10.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10"/>
    <x v="62"/>
    <x v="1"/>
    <n v="1"/>
    <x v="0"/>
    <x v="83"/>
    <x v="0"/>
  </r>
  <r>
    <n v="6615"/>
    <s v="TE605"/>
    <x v="12"/>
    <m/>
    <x v="12"/>
    <x v="19"/>
    <n v="11"/>
    <s v="October"/>
    <x v="9"/>
    <s v="11 October 1946"/>
    <x v="2"/>
    <s v="To Armee de l'Air 11.10.46 (Air Britain Serials)"/>
    <x v="5"/>
    <x v="3"/>
    <x v="1"/>
    <x v="1"/>
    <x v="2"/>
    <x v="1"/>
    <m/>
    <n v="10"/>
    <x v="62"/>
    <x v="1"/>
    <n v="0"/>
    <x v="2"/>
    <x v="17"/>
    <x v="3"/>
  </r>
  <r>
    <n v="4351"/>
    <s v="TW104"/>
    <x v="10"/>
    <s v="RN"/>
    <x v="10"/>
    <x v="19"/>
    <n v="14"/>
    <s v="October"/>
    <x v="9"/>
    <s v="14 October 1946"/>
    <x v="0"/>
    <s v="Emergency landing after engine cut 14.10.46 (Air Britain Serials)"/>
    <x v="2"/>
    <x v="2"/>
    <x v="2"/>
    <x v="1"/>
    <x v="2"/>
    <x v="1"/>
    <m/>
    <n v="10"/>
    <x v="62"/>
    <x v="1"/>
    <n v="0"/>
    <x v="2"/>
    <x v="64"/>
    <x v="2"/>
  </r>
  <r>
    <n v="2065"/>
    <s v="DZ526"/>
    <x v="4"/>
    <s v="109/1655MTU/NTU"/>
    <x v="10"/>
    <x v="7"/>
    <n v="14"/>
    <s v="October"/>
    <x v="9"/>
    <s v="14 October 1946"/>
    <x v="2"/>
    <s v="SOC 14.10.46 (Air Britain Serials)"/>
    <x v="4"/>
    <x v="3"/>
    <x v="1"/>
    <x v="1"/>
    <x v="2"/>
    <x v="1"/>
    <m/>
    <n v="10"/>
    <x v="62"/>
    <x v="1"/>
    <n v="1"/>
    <x v="1"/>
    <x v="135"/>
    <x v="0"/>
  </r>
  <r>
    <n v="173"/>
    <s v="DZ590"/>
    <x v="4"/>
    <s v="AAEE/192"/>
    <x v="10"/>
    <x v="19"/>
    <n v="14"/>
    <s v="October"/>
    <x v="9"/>
    <s v="14 October 1946"/>
    <x v="2"/>
    <s v="SOC 14.10.46 (Air Britain Serials)"/>
    <x v="4"/>
    <x v="3"/>
    <x v="1"/>
    <x v="1"/>
    <x v="2"/>
    <x v="1"/>
    <m/>
    <n v="10"/>
    <x v="62"/>
    <x v="1"/>
    <n v="1"/>
    <x v="0"/>
    <x v="43"/>
    <x v="0"/>
  </r>
  <r>
    <n v="2607"/>
    <s v="DZ617"/>
    <x v="4"/>
    <s v="1655MTU/139/192"/>
    <x v="10"/>
    <x v="19"/>
    <n v="14"/>
    <s v="October"/>
    <x v="9"/>
    <s v="14 October 1946"/>
    <x v="2"/>
    <s v="SOC 14.10.46 (Air Britain Serials) 06.02.44 627 Sqn. DZ617 Crashed on takeoff near Dry Drayton, Cambs, being unable to maintain height with full load on one engine. Two killed. (Mosquito Crash Log)"/>
    <x v="4"/>
    <x v="3"/>
    <x v="1"/>
    <x v="1"/>
    <x v="2"/>
    <x v="1"/>
    <m/>
    <n v="10"/>
    <x v="62"/>
    <x v="1"/>
    <n v="1"/>
    <x v="0"/>
    <x v="43"/>
    <x v="0"/>
  </r>
  <r>
    <n v="715"/>
    <s v="DZ518"/>
    <x v="4"/>
    <s v="105/618/139/627"/>
    <x v="10"/>
    <x v="19"/>
    <n v="15"/>
    <s v="October"/>
    <x v="9"/>
    <s v="15 October 1946"/>
    <x v="2"/>
    <s v="Was M on 627 Squadron (Aeroplane Monthly, May 1973) SOC 15.10.46 (Air Britain Serials)"/>
    <x v="4"/>
    <x v="3"/>
    <x v="1"/>
    <x v="1"/>
    <x v="2"/>
    <x v="1"/>
    <m/>
    <n v="10"/>
    <x v="62"/>
    <x v="1"/>
    <n v="1"/>
    <x v="0"/>
    <x v="58"/>
    <x v="0"/>
  </r>
  <r>
    <n v="390"/>
    <s v="DZ414"/>
    <x v="4"/>
    <s v="105/109/105/139/Swanton Morley/Sculthorpe/Swanton Morley/Hunsdon/2 Gp CF/138 Wg/140 Wg"/>
    <x v="10"/>
    <x v="19"/>
    <n v="16"/>
    <s v="October"/>
    <x v="9"/>
    <s v="16 October 1946"/>
    <x v="2"/>
    <s v="On Amiens raid according to Ducellier DZ414 is the famous &quot;O-Orange&quot; used by 2nd TAF photo unit for filming many of the famous Mossie raids during the war. SOC 16.10.46 (Air Britain Serials) Good shots of DZ414 in D-Day stripes can be seen here:http://www.britishpathe.com/record.php?id=53187"/>
    <x v="4"/>
    <x v="3"/>
    <x v="1"/>
    <x v="1"/>
    <x v="2"/>
    <x v="1"/>
    <m/>
    <n v="10"/>
    <x v="62"/>
    <x v="1"/>
    <n v="1"/>
    <x v="0"/>
    <x v="179"/>
    <x v="0"/>
  </r>
  <r>
    <n v="287"/>
    <s v="DZ488"/>
    <x v="4"/>
    <s v="521/1401 Flt/1409 Flt/8OTU/16OTU"/>
    <x v="0"/>
    <x v="7"/>
    <n v="16"/>
    <s v="October"/>
    <x v="9"/>
    <s v="16 October 1946"/>
    <x v="2"/>
    <s v="SOC 16.10.46 (Air Britain Serials)"/>
    <x v="4"/>
    <x v="3"/>
    <x v="1"/>
    <x v="1"/>
    <x v="2"/>
    <x v="1"/>
    <m/>
    <n v="10"/>
    <x v="62"/>
    <x v="1"/>
    <n v="1"/>
    <x v="1"/>
    <x v="140"/>
    <x v="0"/>
  </r>
  <r>
    <n v="7777"/>
    <s v="DZ601"/>
    <x v="4"/>
    <s v="139/627"/>
    <x v="10"/>
    <x v="19"/>
    <n v="16"/>
    <s v="October"/>
    <x v="9"/>
    <s v="16 October 1946"/>
    <x v="2"/>
    <s v="SOC 16.10.46 (Air Britain Serials)"/>
    <x v="4"/>
    <x v="3"/>
    <x v="1"/>
    <x v="1"/>
    <x v="2"/>
    <x v="1"/>
    <m/>
    <n v="10"/>
    <x v="62"/>
    <x v="1"/>
    <n v="1"/>
    <x v="0"/>
    <x v="58"/>
    <x v="0"/>
  </r>
  <r>
    <n v="803"/>
    <s v="PZ405"/>
    <x v="12"/>
    <s v="R-R"/>
    <x v="12"/>
    <x v="19"/>
    <n v="16"/>
    <s v="October"/>
    <x v="9"/>
    <s v="16 October 1946"/>
    <x v="2"/>
    <s v="To Armee de l'Air 16.10.46 (Air Britain Serials)"/>
    <x v="5"/>
    <x v="3"/>
    <x v="1"/>
    <x v="1"/>
    <x v="2"/>
    <x v="1"/>
    <m/>
    <n v="10"/>
    <x v="62"/>
    <x v="1"/>
    <n v="1"/>
    <x v="1"/>
    <x v="69"/>
    <x v="0"/>
  </r>
  <r>
    <n v="7497"/>
    <s v="RV325"/>
    <x v="20"/>
    <s v="571/98"/>
    <x v="10"/>
    <x v="19"/>
    <n v="16"/>
    <s v="October"/>
    <x v="9"/>
    <s v="16 October 1946"/>
    <x v="2"/>
    <s v="SOC 16.10.46 (Air Britain Serials)"/>
    <x v="4"/>
    <x v="3"/>
    <x v="1"/>
    <x v="1"/>
    <x v="2"/>
    <x v="1"/>
    <m/>
    <n v="10"/>
    <x v="62"/>
    <x v="1"/>
    <n v="1"/>
    <x v="0"/>
    <x v="204"/>
    <x v="0"/>
  </r>
  <r>
    <n v="4128"/>
    <s v="LR414"/>
    <x v="14"/>
    <s v="540/8OTU"/>
    <x v="10"/>
    <x v="7"/>
    <n v="17"/>
    <s v="October"/>
    <x v="9"/>
    <s v="17 October 1946"/>
    <x v="2"/>
    <s v="SOC 17.10.46 (Air Britain Serials)"/>
    <x v="4"/>
    <x v="3"/>
    <x v="1"/>
    <x v="1"/>
    <x v="2"/>
    <x v="1"/>
    <m/>
    <n v="10"/>
    <x v="62"/>
    <x v="1"/>
    <n v="1"/>
    <x v="1"/>
    <x v="37"/>
    <x v="0"/>
  </r>
  <r>
    <n v="2975"/>
    <s v="LR426"/>
    <x v="14"/>
    <s v="540/8OTU"/>
    <x v="10"/>
    <x v="7"/>
    <n v="17"/>
    <s v="October"/>
    <x v="9"/>
    <s v="17 October 1946"/>
    <x v="2"/>
    <s v="SOC 17.10.46 (Air Britain Serials)"/>
    <x v="4"/>
    <x v="3"/>
    <x v="1"/>
    <x v="1"/>
    <x v="2"/>
    <x v="1"/>
    <m/>
    <n v="10"/>
    <x v="62"/>
    <x v="1"/>
    <n v="1"/>
    <x v="1"/>
    <x v="37"/>
    <x v="0"/>
  </r>
  <r>
    <n v="3163"/>
    <s v="MM234"/>
    <x v="14"/>
    <s v="544/8OTU"/>
    <x v="10"/>
    <x v="7"/>
    <n v="17"/>
    <s v="October"/>
    <x v="9"/>
    <s v="17 October 1946"/>
    <x v="2"/>
    <s v="SOC 17.10.46 (Air Britain Serials) 07.03.45 105 Sqn. MM234 Aircraft crossed coast and was shot down as enemy aircraft by homed night fighter, crew baled out and were injured, aircraft crashed half a mile south of Frayling Abbey. (Mosquito Crash Log)"/>
    <x v="4"/>
    <x v="3"/>
    <x v="1"/>
    <x v="1"/>
    <x v="2"/>
    <x v="1"/>
    <m/>
    <n v="10"/>
    <x v="62"/>
    <x v="1"/>
    <n v="1"/>
    <x v="1"/>
    <x v="37"/>
    <x v="0"/>
  </r>
  <r>
    <n v="6595"/>
    <s v="MM250"/>
    <x v="14"/>
    <n v="140"/>
    <x v="0"/>
    <x v="0"/>
    <n v="17"/>
    <s v="October"/>
    <x v="9"/>
    <s v="17 October 1946"/>
    <x v="2"/>
    <s v="SOC 17.10.46 (Air Britain Serials)"/>
    <x v="4"/>
    <x v="3"/>
    <x v="1"/>
    <x v="1"/>
    <x v="2"/>
    <x v="1"/>
    <m/>
    <n v="10"/>
    <x v="62"/>
    <x v="1"/>
    <n v="1"/>
    <x v="0"/>
    <x v="56"/>
    <x v="0"/>
  </r>
  <r>
    <n v="2827"/>
    <s v="NS756"/>
    <x v="18"/>
    <s v="USAAF"/>
    <x v="12"/>
    <x v="19"/>
    <n v="17"/>
    <s v="October"/>
    <x v="9"/>
    <s v="17 October 1946"/>
    <x v="2"/>
    <s v="To Armee de l'Air 17.10.46 (Air Britain Serials)"/>
    <x v="5"/>
    <x v="3"/>
    <x v="1"/>
    <x v="1"/>
    <x v="2"/>
    <x v="1"/>
    <m/>
    <n v="10"/>
    <x v="62"/>
    <x v="1"/>
    <n v="1"/>
    <x v="2"/>
    <x v="33"/>
    <x v="0"/>
  </r>
  <r>
    <n v="591"/>
    <s v="DZ441"/>
    <x v="4"/>
    <s v="109/105/140 Wg/627/605/418"/>
    <x v="10"/>
    <x v="19"/>
    <n v="18"/>
    <s v="October"/>
    <x v="9"/>
    <s v="18 October 1946"/>
    <x v="2"/>
    <s v="Another source confirms use of this bomber variant by 605 Sqn. SOC 18.10.46 (Air Britain Serials)"/>
    <x v="4"/>
    <x v="3"/>
    <x v="1"/>
    <x v="1"/>
    <x v="2"/>
    <x v="1"/>
    <m/>
    <n v="10"/>
    <x v="62"/>
    <x v="1"/>
    <n v="1"/>
    <x v="0"/>
    <x v="30"/>
    <x v="0"/>
  </r>
  <r>
    <n v="3294"/>
    <s v="LR427"/>
    <x v="14"/>
    <s v="540/544/8OTU"/>
    <x v="10"/>
    <x v="7"/>
    <n v="18"/>
    <s v="October"/>
    <x v="9"/>
    <s v="18 October 1946"/>
    <x v="2"/>
    <s v="SOC 18.10.46 (Air Britain Serials)"/>
    <x v="4"/>
    <x v="3"/>
    <x v="1"/>
    <x v="1"/>
    <x v="2"/>
    <x v="1"/>
    <m/>
    <n v="10"/>
    <x v="62"/>
    <x v="1"/>
    <n v="1"/>
    <x v="1"/>
    <x v="37"/>
    <x v="0"/>
  </r>
  <r>
    <n v="3065"/>
    <s v="LR428"/>
    <x v="14"/>
    <s v="540/8OTU"/>
    <x v="10"/>
    <x v="7"/>
    <n v="18"/>
    <s v="October"/>
    <x v="9"/>
    <s v="18 October 1946"/>
    <x v="2"/>
    <s v="SOC 18.10.46 (Air Britain Serials)"/>
    <x v="4"/>
    <x v="3"/>
    <x v="1"/>
    <x v="1"/>
    <x v="2"/>
    <x v="1"/>
    <m/>
    <n v="10"/>
    <x v="62"/>
    <x v="1"/>
    <n v="1"/>
    <x v="1"/>
    <x v="37"/>
    <x v="0"/>
  </r>
  <r>
    <n v="3478"/>
    <s v="MM242"/>
    <x v="14"/>
    <s v="544/8OTU"/>
    <x v="10"/>
    <x v="7"/>
    <n v="18"/>
    <s v="October"/>
    <x v="9"/>
    <s v="18 October 1946"/>
    <x v="2"/>
    <s v="SOC 18.10.46 (Air Britain Serials)"/>
    <x v="4"/>
    <x v="3"/>
    <x v="1"/>
    <x v="1"/>
    <x v="2"/>
    <x v="1"/>
    <m/>
    <n v="10"/>
    <x v="62"/>
    <x v="1"/>
    <n v="1"/>
    <x v="1"/>
    <x v="37"/>
    <x v="0"/>
  </r>
  <r>
    <n v="6616"/>
    <s v="MM631"/>
    <x v="22"/>
    <m/>
    <x v="15"/>
    <x v="19"/>
    <n v="18"/>
    <s v="October"/>
    <x v="9"/>
    <s v="18 October 1946"/>
    <x v="2"/>
    <s v="To 6157M To Belgian AF as GI 18.10.46 Wfu (Air Britain Serials) With the introduction of the De Havilland DH.98 Mosquito NF.30 night-fighter in squadron service the need arose to have some instructional airframes to train ground personnel at the Technical School at Tongeren. For this purpose a Mosquito NF.17 and NF.19 were acquired from RAF stocks MM631/6157M NF. Mk.19 _x000a_181046: Transferred (38MU, RAF)._x000a_000047: TOC at Brustem_x000a_290747: Transported to Tongeren (temporarily Technical School) to be used as instructional airframe._x000a__x000a_(http://belmilac.wetpaint.com/page/De+Havilland+DH.98+Mosquito+NF.17+%26+19)"/>
    <x v="5"/>
    <x v="3"/>
    <x v="1"/>
    <x v="1"/>
    <x v="2"/>
    <x v="1"/>
    <m/>
    <n v="10"/>
    <x v="62"/>
    <x v="1"/>
    <n v="1"/>
    <x v="2"/>
    <x v="17"/>
    <x v="2"/>
  </r>
  <r>
    <n v="1839"/>
    <s v="RS525"/>
    <x v="12"/>
    <s v="406/29"/>
    <x v="12"/>
    <x v="19"/>
    <n v="18"/>
    <s v="October"/>
    <x v="9"/>
    <s v="18 October 1946"/>
    <x v="2"/>
    <s v="To Armee de l'Air 18.10.46 (Air Britain Serials)"/>
    <x v="5"/>
    <x v="3"/>
    <x v="1"/>
    <x v="1"/>
    <x v="2"/>
    <x v="1"/>
    <m/>
    <n v="10"/>
    <x v="62"/>
    <x v="1"/>
    <n v="1"/>
    <x v="0"/>
    <x v="31"/>
    <x v="0"/>
  </r>
  <r>
    <n v="2962"/>
    <s v="RS548"/>
    <x v="12"/>
    <s v="23/515/141"/>
    <x v="12"/>
    <x v="19"/>
    <n v="18"/>
    <s v="October"/>
    <x v="9"/>
    <s v="18 October 1946"/>
    <x v="2"/>
    <s v="To Armee de l'Air 18.10.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10"/>
    <x v="62"/>
    <x v="1"/>
    <n v="1"/>
    <x v="0"/>
    <x v="45"/>
    <x v="0"/>
  </r>
  <r>
    <n v="2507"/>
    <s v="LR423"/>
    <x v="14"/>
    <s v="8OTU/544/8OTU"/>
    <x v="10"/>
    <x v="7"/>
    <n v="21"/>
    <s v="October"/>
    <x v="9"/>
    <s v="21 October 1946"/>
    <x v="2"/>
    <s v="SOC 21.10.46 (Air Britain Serials)"/>
    <x v="4"/>
    <x v="3"/>
    <x v="1"/>
    <x v="1"/>
    <x v="2"/>
    <x v="1"/>
    <m/>
    <n v="10"/>
    <x v="62"/>
    <x v="1"/>
    <n v="1"/>
    <x v="1"/>
    <x v="37"/>
    <x v="0"/>
  </r>
  <r>
    <n v="1191"/>
    <s v="HK121"/>
    <x v="2"/>
    <s v="256/488/51OTU"/>
    <x v="10"/>
    <x v="7"/>
    <n v="22"/>
    <s v="October"/>
    <x v="9"/>
    <s v="22 October 1946"/>
    <x v="2"/>
    <s v="SOC 22.10.46 (Air Britain Serials)"/>
    <x v="4"/>
    <x v="3"/>
    <x v="1"/>
    <x v="1"/>
    <x v="2"/>
    <x v="1"/>
    <m/>
    <n v="10"/>
    <x v="62"/>
    <x v="1"/>
    <n v="1"/>
    <x v="1"/>
    <x v="110"/>
    <x v="2"/>
  </r>
  <r>
    <n v="2938"/>
    <s v="HK197"/>
    <x v="2"/>
    <s v="29/FIU/54OTU"/>
    <x v="10"/>
    <x v="7"/>
    <n v="22"/>
    <s v="October"/>
    <x v="9"/>
    <s v="22 October 1946"/>
    <x v="2"/>
    <s v="SOC 22.10.46 (Air Britain Serials)"/>
    <x v="4"/>
    <x v="3"/>
    <x v="1"/>
    <x v="1"/>
    <x v="2"/>
    <x v="1"/>
    <m/>
    <n v="10"/>
    <x v="62"/>
    <x v="1"/>
    <n v="1"/>
    <x v="1"/>
    <x v="115"/>
    <x v="2"/>
  </r>
  <r>
    <n v="4055"/>
    <s v="LR415"/>
    <x v="14"/>
    <s v="540/8OTU"/>
    <x v="10"/>
    <x v="7"/>
    <n v="22"/>
    <s v="October"/>
    <x v="9"/>
    <s v="22 October 1946"/>
    <x v="2"/>
    <s v="SOC 22.10.46 (Air Britain Serials)"/>
    <x v="4"/>
    <x v="3"/>
    <x v="1"/>
    <x v="1"/>
    <x v="2"/>
    <x v="1"/>
    <m/>
    <n v="10"/>
    <x v="62"/>
    <x v="1"/>
    <n v="1"/>
    <x v="1"/>
    <x v="37"/>
    <x v="0"/>
  </r>
  <r>
    <n v="3244"/>
    <s v="MM230"/>
    <x v="14"/>
    <s v="DH/FIU/DH"/>
    <x v="10"/>
    <x v="19"/>
    <n v="22"/>
    <s v="October"/>
    <x v="9"/>
    <s v="22 October 1946"/>
    <x v="2"/>
    <s v="PR Mark IX, MM230, in flight following completion at De Havilland's works at Hatfield, Hertfordshire. MM230 served with the Fighter Interception Unit before rejoining De Havilland Ltd as a trials and display aircraft. SOC 22.10.46 (Air Britain Serials)"/>
    <x v="4"/>
    <x v="3"/>
    <x v="1"/>
    <x v="1"/>
    <x v="2"/>
    <x v="1"/>
    <m/>
    <n v="10"/>
    <x v="62"/>
    <x v="1"/>
    <n v="1"/>
    <x v="1"/>
    <x v="40"/>
    <x v="0"/>
  </r>
  <r>
    <n v="6298"/>
    <s v="TE662"/>
    <x v="12"/>
    <n v="39"/>
    <x v="10"/>
    <x v="19"/>
    <n v="23"/>
    <s v="October"/>
    <x v="9"/>
    <s v="23 October 1946"/>
    <x v="0"/>
    <s v="Swung on take-off and u/c collapsed Luxor 23.10.46 (Air Britain Serials)"/>
    <x v="2"/>
    <x v="2"/>
    <x v="33"/>
    <x v="1"/>
    <x v="2"/>
    <x v="1"/>
    <m/>
    <n v="10"/>
    <x v="62"/>
    <x v="1"/>
    <n v="0"/>
    <x v="0"/>
    <x v="234"/>
    <x v="3"/>
  </r>
  <r>
    <n v="3221"/>
    <s v="HK165"/>
    <x v="2"/>
    <s v="29/307/51OTU"/>
    <x v="10"/>
    <x v="7"/>
    <n v="23"/>
    <s v="October"/>
    <x v="9"/>
    <s v="23 October 1946"/>
    <x v="2"/>
    <s v="SOC 23.10.46 (Air Britain Serials)"/>
    <x v="4"/>
    <x v="3"/>
    <x v="1"/>
    <x v="1"/>
    <x v="2"/>
    <x v="1"/>
    <m/>
    <n v="10"/>
    <x v="62"/>
    <x v="1"/>
    <n v="1"/>
    <x v="1"/>
    <x v="110"/>
    <x v="2"/>
  </r>
  <r>
    <n v="3990"/>
    <s v="HK186"/>
    <x v="2"/>
    <s v="488/51OTU"/>
    <x v="10"/>
    <x v="7"/>
    <n v="23"/>
    <s v="October"/>
    <x v="9"/>
    <s v="23 October 1946"/>
    <x v="2"/>
    <s v="SOC 23.10.46 (Air Britain Serials)"/>
    <x v="4"/>
    <x v="3"/>
    <x v="1"/>
    <x v="1"/>
    <x v="2"/>
    <x v="1"/>
    <m/>
    <n v="10"/>
    <x v="62"/>
    <x v="1"/>
    <n v="1"/>
    <x v="1"/>
    <x v="110"/>
    <x v="2"/>
  </r>
  <r>
    <n v="1375"/>
    <s v="HK294"/>
    <x v="2"/>
    <s v="85/68/51OTU"/>
    <x v="10"/>
    <x v="7"/>
    <n v="23"/>
    <s v="October"/>
    <x v="9"/>
    <s v="23 October 1946"/>
    <x v="2"/>
    <s v="SOC 23.10.46 (Air Britain Serials)"/>
    <x v="4"/>
    <x v="3"/>
    <x v="1"/>
    <x v="1"/>
    <x v="2"/>
    <x v="1"/>
    <m/>
    <n v="10"/>
    <x v="62"/>
    <x v="1"/>
    <n v="1"/>
    <x v="1"/>
    <x v="110"/>
    <x v="2"/>
  </r>
  <r>
    <n v="1550"/>
    <s v="MM514"/>
    <x v="17"/>
    <s v="604/51OTU"/>
    <x v="10"/>
    <x v="7"/>
    <n v="23"/>
    <s v="October"/>
    <x v="9"/>
    <s v="23 October 1946"/>
    <x v="2"/>
    <s v="SOC 23.10.46 (Air Britain Serials)"/>
    <x v="4"/>
    <x v="3"/>
    <x v="1"/>
    <x v="1"/>
    <x v="2"/>
    <x v="1"/>
    <m/>
    <n v="10"/>
    <x v="62"/>
    <x v="1"/>
    <n v="1"/>
    <x v="1"/>
    <x v="110"/>
    <x v="2"/>
  </r>
  <r>
    <n v="562"/>
    <s v="HK110"/>
    <x v="2"/>
    <s v="85/307/51OTU"/>
    <x v="10"/>
    <x v="7"/>
    <n v="24"/>
    <s v="October"/>
    <x v="9"/>
    <s v="24 October 1946"/>
    <x v="2"/>
    <s v="SOC 24.10.46 (Air Britain Serials)"/>
    <x v="4"/>
    <x v="3"/>
    <x v="1"/>
    <x v="1"/>
    <x v="2"/>
    <x v="1"/>
    <m/>
    <n v="10"/>
    <x v="62"/>
    <x v="1"/>
    <n v="1"/>
    <x v="1"/>
    <x v="110"/>
    <x v="2"/>
  </r>
  <r>
    <n v="601"/>
    <s v="HK240"/>
    <x v="2"/>
    <s v="85/219/125/54OTU"/>
    <x v="10"/>
    <x v="7"/>
    <n v="24"/>
    <s v="October"/>
    <x v="9"/>
    <s v="24 October 1946"/>
    <x v="2"/>
    <s v="SOC 24.10.46 (Air Britain Serials)"/>
    <x v="4"/>
    <x v="3"/>
    <x v="1"/>
    <x v="1"/>
    <x v="2"/>
    <x v="1"/>
    <m/>
    <n v="10"/>
    <x v="62"/>
    <x v="1"/>
    <n v="1"/>
    <x v="1"/>
    <x v="115"/>
    <x v="2"/>
  </r>
  <r>
    <n v="2003"/>
    <s v="HK278"/>
    <x v="2"/>
    <s v="25/68/51OTU"/>
    <x v="10"/>
    <x v="7"/>
    <n v="24"/>
    <s v="October"/>
    <x v="9"/>
    <s v="24 October 1946"/>
    <x v="2"/>
    <s v="SOC 24.10.46 (Air Britain Serials)"/>
    <x v="4"/>
    <x v="3"/>
    <x v="1"/>
    <x v="1"/>
    <x v="2"/>
    <x v="1"/>
    <m/>
    <n v="10"/>
    <x v="62"/>
    <x v="1"/>
    <n v="1"/>
    <x v="1"/>
    <x v="110"/>
    <x v="2"/>
  </r>
  <r>
    <n v="911"/>
    <s v="HK310"/>
    <x v="2"/>
    <n v="125"/>
    <x v="0"/>
    <x v="2"/>
    <n v="24"/>
    <s v="October"/>
    <x v="9"/>
    <s v="24 October 1946"/>
    <x v="2"/>
    <s v="From the book &quot;Mosquito&quot; Chaz Bowyer, the following letters were noted with the following numbers ; 125 Sqn: HK310 - J. HK310 VA-J (Chris Charland) SOC 24.10.46 (Air Britain Serials)"/>
    <x v="4"/>
    <x v="3"/>
    <x v="1"/>
    <x v="1"/>
    <x v="2"/>
    <x v="1"/>
    <m/>
    <n v="10"/>
    <x v="62"/>
    <x v="1"/>
    <n v="1"/>
    <x v="0"/>
    <x v="74"/>
    <x v="2"/>
  </r>
  <r>
    <n v="3747"/>
    <s v="HK355"/>
    <x v="2"/>
    <s v="125/54OTU"/>
    <x v="10"/>
    <x v="7"/>
    <n v="24"/>
    <s v="October"/>
    <x v="9"/>
    <s v="24 October 1946"/>
    <x v="2"/>
    <s v="SOC 24.10.46 (Air Britain Serials)"/>
    <x v="4"/>
    <x v="3"/>
    <x v="1"/>
    <x v="1"/>
    <x v="2"/>
    <x v="1"/>
    <m/>
    <n v="10"/>
    <x v="62"/>
    <x v="1"/>
    <n v="1"/>
    <x v="1"/>
    <x v="115"/>
    <x v="2"/>
  </r>
  <r>
    <n v="2560"/>
    <s v="MM327"/>
    <x v="18"/>
    <s v="544/1409 Flt"/>
    <x v="10"/>
    <x v="19"/>
    <n v="24"/>
    <s v="October"/>
    <x v="9"/>
    <s v="24 October 1946"/>
    <x v="2"/>
    <s v="To (6154M) 24.10.46 (Air Britain Serials)"/>
    <x v="4"/>
    <x v="3"/>
    <x v="1"/>
    <x v="1"/>
    <x v="2"/>
    <x v="1"/>
    <m/>
    <n v="10"/>
    <x v="62"/>
    <x v="1"/>
    <n v="1"/>
    <x v="0"/>
    <x v="25"/>
    <x v="0"/>
  </r>
  <r>
    <n v="1960"/>
    <s v="NS525"/>
    <x v="18"/>
    <s v="540/RN"/>
    <x v="10"/>
    <x v="19"/>
    <n v="24"/>
    <s v="October"/>
    <x v="9"/>
    <s v="24 October 1946"/>
    <x v="2"/>
    <s v="To 6155M 24.10.46 To RN 1.9.47 SOC 25.11.53 (Air Britain Serials)"/>
    <x v="4"/>
    <x v="3"/>
    <x v="1"/>
    <x v="1"/>
    <x v="2"/>
    <x v="1"/>
    <m/>
    <n v="10"/>
    <x v="62"/>
    <x v="1"/>
    <n v="1"/>
    <x v="2"/>
    <x v="64"/>
    <x v="0"/>
  </r>
  <r>
    <n v="3108"/>
    <s v="NS640"/>
    <x v="18"/>
    <s v="Oulton"/>
    <x v="10"/>
    <x v="19"/>
    <n v="24"/>
    <s v="October"/>
    <x v="9"/>
    <s v="24 October 1946"/>
    <x v="2"/>
    <s v="To 6156M 24.10.46 Sold 23.7.53 (Air Britain Serials)"/>
    <x v="4"/>
    <x v="3"/>
    <x v="1"/>
    <x v="1"/>
    <x v="2"/>
    <x v="1"/>
    <m/>
    <n v="10"/>
    <x v="62"/>
    <x v="1"/>
    <n v="1"/>
    <x v="1"/>
    <x v="253"/>
    <x v="0"/>
  </r>
  <r>
    <n v="1403"/>
    <s v="HK117"/>
    <x v="2"/>
    <n v="29"/>
    <x v="0"/>
    <x v="2"/>
    <n v="25"/>
    <s v="October"/>
    <x v="9"/>
    <s v="25 October 1946"/>
    <x v="2"/>
    <s v="SOC 25.10.46 (Air Britain Serials)"/>
    <x v="4"/>
    <x v="3"/>
    <x v="1"/>
    <x v="1"/>
    <x v="2"/>
    <x v="1"/>
    <m/>
    <n v="10"/>
    <x v="62"/>
    <x v="1"/>
    <n v="1"/>
    <x v="0"/>
    <x v="31"/>
    <x v="2"/>
  </r>
  <r>
    <n v="106"/>
    <s v="HK362"/>
    <x v="2"/>
    <s v="219/25/125/51OTU"/>
    <x v="10"/>
    <x v="7"/>
    <n v="25"/>
    <s v="October"/>
    <x v="9"/>
    <s v="25 October 1946"/>
    <x v="2"/>
    <s v="SOC 25.10.46 (Air Britain Serials)"/>
    <x v="4"/>
    <x v="3"/>
    <x v="1"/>
    <x v="1"/>
    <x v="2"/>
    <x v="1"/>
    <m/>
    <n v="10"/>
    <x v="62"/>
    <x v="1"/>
    <n v="1"/>
    <x v="1"/>
    <x v="110"/>
    <x v="2"/>
  </r>
  <r>
    <n v="1022"/>
    <s v="HK381"/>
    <x v="17"/>
    <s v="488/264/409/CGS"/>
    <x v="10"/>
    <x v="19"/>
    <n v="25"/>
    <s v="October"/>
    <x v="9"/>
    <s v="25 October 1946"/>
    <x v="2"/>
    <s v="SOC 25.10.46 (Air Britain Serials)"/>
    <x v="4"/>
    <x v="3"/>
    <x v="1"/>
    <x v="1"/>
    <x v="2"/>
    <x v="1"/>
    <m/>
    <n v="10"/>
    <x v="62"/>
    <x v="1"/>
    <n v="1"/>
    <x v="1"/>
    <x v="194"/>
    <x v="2"/>
  </r>
  <r>
    <n v="2568"/>
    <s v="TA538"/>
    <x v="12"/>
    <s v="13OTU"/>
    <x v="0"/>
    <x v="7"/>
    <n v="28"/>
    <s v="October"/>
    <x v="9"/>
    <s v="28 October 1946"/>
    <x v="0"/>
    <s v="DBR 28.10.46 (Air Britain Serials)"/>
    <x v="2"/>
    <x v="2"/>
    <x v="32"/>
    <x v="1"/>
    <x v="2"/>
    <x v="1"/>
    <m/>
    <n v="10"/>
    <x v="62"/>
    <x v="1"/>
    <n v="0"/>
    <x v="1"/>
    <x v="39"/>
    <x v="0"/>
  </r>
  <r>
    <n v="2871"/>
    <s v="TA548"/>
    <x v="12"/>
    <s v="13OTU"/>
    <x v="0"/>
    <x v="7"/>
    <n v="28"/>
    <s v="October"/>
    <x v="9"/>
    <s v="28 October 1946"/>
    <x v="0"/>
    <s v="Crashed on overshoot Middleton St.George 28.10.46 (Air Britain Serials) 28.10.46 13 OTU. TA548 Crashed on overshoot at Middleton St. George aerodrome. (Mosquito Crash Log)"/>
    <x v="2"/>
    <x v="2"/>
    <x v="6"/>
    <x v="1"/>
    <x v="2"/>
    <x v="1"/>
    <m/>
    <n v="10"/>
    <x v="62"/>
    <x v="1"/>
    <n v="0"/>
    <x v="1"/>
    <x v="39"/>
    <x v="0"/>
  </r>
  <r>
    <n v="5709"/>
    <s v="LR480"/>
    <x v="14"/>
    <s v="60 SAAF"/>
    <x v="1"/>
    <x v="0"/>
    <n v="28"/>
    <s v="October"/>
    <x v="9"/>
    <s v="28 October 1946"/>
    <x v="2"/>
    <s v="To South African National War Museum 28.10.46 (Air Britain Serials)"/>
    <x v="8"/>
    <x v="3"/>
    <x v="1"/>
    <x v="1"/>
    <x v="2"/>
    <x v="1"/>
    <m/>
    <n v="10"/>
    <x v="62"/>
    <x v="1"/>
    <n v="1"/>
    <x v="0"/>
    <x v="34"/>
    <x v="0"/>
  </r>
  <r>
    <n v="5343"/>
    <s v="PZ299"/>
    <x v="12"/>
    <n v="305"/>
    <x v="12"/>
    <x v="19"/>
    <n v="28"/>
    <s v="October"/>
    <x v="9"/>
    <s v="28 October 1946"/>
    <x v="2"/>
    <s v="To Armee de l'Air 28.10.46 (Air Britain Serials)"/>
    <x v="5"/>
    <x v="3"/>
    <x v="1"/>
    <x v="1"/>
    <x v="2"/>
    <x v="1"/>
    <m/>
    <n v="10"/>
    <x v="62"/>
    <x v="1"/>
    <n v="1"/>
    <x v="0"/>
    <x v="60"/>
    <x v="0"/>
  </r>
  <r>
    <n v="3699"/>
    <s v="RF845"/>
    <x v="12"/>
    <s v="404/235/132OTU"/>
    <x v="12"/>
    <x v="19"/>
    <n v="28"/>
    <s v="October"/>
    <x v="9"/>
    <s v="28 October 1946"/>
    <x v="2"/>
    <s v="To Armee de l'Air 28.10.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5"/>
    <x v="3"/>
    <x v="1"/>
    <x v="1"/>
    <x v="2"/>
    <x v="1"/>
    <m/>
    <n v="10"/>
    <x v="62"/>
    <x v="1"/>
    <n v="1"/>
    <x v="1"/>
    <x v="121"/>
    <x v="3"/>
  </r>
  <r>
    <n v="3022"/>
    <s v="TA530"/>
    <x v="12"/>
    <s v="13OTU"/>
    <x v="0"/>
    <x v="7"/>
    <n v="29"/>
    <s v="October"/>
    <x v="9"/>
    <s v="29 October 1946"/>
    <x v="0"/>
    <s v="Crashed in forced landing 5m ESE of Barnard Castle Co.Durham 29.10.46 (Air Britain Serials) 29.10.46 13 OTU. TA530 Force-landed in a field 120 degrees, five miles from Barnard Castle, due to failure of both engines after carrying out single-engine flying, injuring one. (Mosquito Crash Log)"/>
    <x v="2"/>
    <x v="2"/>
    <x v="2"/>
    <x v="1"/>
    <x v="2"/>
    <x v="1"/>
    <m/>
    <n v="10"/>
    <x v="62"/>
    <x v="1"/>
    <n v="0"/>
    <x v="1"/>
    <x v="39"/>
    <x v="0"/>
  </r>
  <r>
    <n v="257"/>
    <s v="LR387"/>
    <x v="12"/>
    <s v="DH/RAE/AAEE/Cv TR33/RN 778"/>
    <x v="10"/>
    <x v="19"/>
    <n v="30"/>
    <s v="October"/>
    <x v="9"/>
    <s v="30 October 1946"/>
    <x v="0"/>
    <s v="Port elevator torn off by arrester wire on landing 30.10.46 CS(A) 9.5.47 to GI 23.4.48 (Air Britain Serials) Folding wings, arrester hook, to R.N. 1946."/>
    <x v="2"/>
    <x v="2"/>
    <x v="40"/>
    <x v="1"/>
    <x v="2"/>
    <x v="1"/>
    <m/>
    <n v="10"/>
    <x v="62"/>
    <x v="1"/>
    <n v="1"/>
    <x v="0"/>
    <x v="174"/>
    <x v="0"/>
  </r>
  <r>
    <n v="37"/>
    <s v="HK528"/>
    <x v="17"/>
    <s v="307/29/264"/>
    <x v="10"/>
    <x v="19"/>
    <n v="30"/>
    <s v="October"/>
    <x v="9"/>
    <s v="30 October 1946"/>
    <x v="2"/>
    <s v="Was B on 264 Squadron (Photo in 2nd Edition of 2nd TAF) SOC 30.10.46 (Air Britain Serials)"/>
    <x v="4"/>
    <x v="3"/>
    <x v="1"/>
    <x v="1"/>
    <x v="2"/>
    <x v="1"/>
    <m/>
    <n v="10"/>
    <x v="62"/>
    <x v="1"/>
    <n v="1"/>
    <x v="0"/>
    <x v="10"/>
    <x v="2"/>
  </r>
  <r>
    <n v="5243"/>
    <s v="DZ383"/>
    <x v="4"/>
    <s v="540/138 Wg"/>
    <x v="10"/>
    <x v="19"/>
    <n v="31"/>
    <s v="October"/>
    <x v="9"/>
    <s v="31 October 1946"/>
    <x v="2"/>
    <s v="DZ383 was used from 1943 up to 1945 by the 540th Squadron of RAF. _x000a_Amongst others by the film production unit of 138 Wing 2nd TAF in Benson, Oxfordshire England . _x000a__x000a_The 540th Squadron was formed on 19.Octobre 1942 in Leuchars , Scotland from the H&amp;L Flights Photographic Reconnaissance Unit. _x000a__x000a_It was equipped with Mosquitos and carried out photo reconnaissance missions over Norway and the Baltic._x000a_In February 1944 it moved to Benson and was involved in the Normandy invasion._x000a_It also carried out missions into Austria and the Canary Islands . _x000a__x000a_In March 1945 the Squadron moved to France , later returned to Benson again and disbanded_x000a_on 30 September 1946 . _x000a__x000a_The squadron reformed on 1 December 1947 and used Mosquitos again, later Canberras PR3 /PR7 for photo reconnaissance missions. On 31 March 1956 it moved to Wyton , England and was finally disbanded on 31 March 1956 _x000a__x000a_The Motto of the 540th Squadron was: „Sine qua non“ (Indispensable) _x000a__x000a_ _x000a__x000a_The DZ383 was used by several Squadrons and had no squadron markings._x000a_A polish airman wa s given the job to paint a question mark “?” on the fuselage._x000a_Accidentally he reversed (mirrored) the “?“ on the opposite side, what caused a lot of laughter and confusion. _x000a_So she was known as “Query”._x000a_To the color scheme were temporary added the “Invasion Stripes” . _x000a_When the 138 Wing moved to France ,amongst other, she was used to transport beer rations… _x000a__x000a__x000a_My model of DZ383 , shows another color scheme in PRU-Blue without any markings, which was used also (look at original picture), probably before the other one, but I was not able to find it out. Another detail, which I found out after I finished the model: there were two extra windows in the nose (look at original picture),…too late to add this to my model. _x000a__x000a_DZ383 was flown amongst others in September 1944 by Flight Lieutenant Vic.A.Hester and Cameraman Ted Moore by the operation “Market Garden” (airborne drop to take the most important Dutch Rhine bridges in Eindhoven Nimwegen, Arnheim ) and…..he told me himself (!!!) from Flying Officer Robert Kirkpatrick and Cameraman Sgt. Ray Hearne during the Shell House raid (attack on the Gestapo Headquarter in Copenhagen, Danmark) (http://www.milhist.dk/besattelsen/shell/shell.html) . _x000a__x000a_He picked DZ383 up at Cambrai from 138 Wing and followed the 3rd wave during the Shell House raid to film the attack. _x000a_They got hit in the starboard engine nacelle by what later was determined to be a 20mm armor piercing shell._x000a_Because of this they lost the pneumatics and had no brakes or radiator flap controls._x000a_ Although they landed safely, Sgt. Ray Hearne was ferried back to Rosierre by Sgt. Bone in a MK VI,_x000a_Flying Officer Robert Kirkpatrick left 383 at the field near Norwich._x000a_The original picture shows him and Sgt. Hearne after the mission in Rackheath, Norfolk in front of DZ 383. _x000a__x000a__x000a_References: _x000a_Britische Luftwaffe, Daniel J. March Tosa Verlag ISBN 3-85492-474-7_x000a_ SOC 31.10.46 (Air Britain Serials)"/>
    <x v="4"/>
    <x v="3"/>
    <x v="1"/>
    <x v="1"/>
    <x v="2"/>
    <x v="1"/>
    <m/>
    <n v="10"/>
    <x v="62"/>
    <x v="1"/>
    <n v="1"/>
    <x v="0"/>
    <x v="206"/>
    <x v="0"/>
  </r>
  <r>
    <n v="2772"/>
    <s v="HJ894"/>
    <x v="10"/>
    <s v="8OTU"/>
    <x v="10"/>
    <x v="7"/>
    <n v="31"/>
    <s v="October"/>
    <x v="9"/>
    <s v="31 October 1946"/>
    <x v="2"/>
    <s v="SOC 31.10.46 (Air Britain Serials)"/>
    <x v="4"/>
    <x v="3"/>
    <x v="1"/>
    <x v="1"/>
    <x v="2"/>
    <x v="1"/>
    <m/>
    <n v="10"/>
    <x v="62"/>
    <x v="1"/>
    <n v="1"/>
    <x v="1"/>
    <x v="37"/>
    <x v="2"/>
  </r>
  <r>
    <n v="2561"/>
    <s v="HK107"/>
    <x v="2"/>
    <s v="85/307/51OTU"/>
    <x v="10"/>
    <x v="7"/>
    <n v="31"/>
    <s v="October"/>
    <x v="9"/>
    <s v="31 October 1946"/>
    <x v="2"/>
    <s v="SOC 31.10.46 (Air Britain Serials)"/>
    <x v="4"/>
    <x v="3"/>
    <x v="1"/>
    <x v="1"/>
    <x v="2"/>
    <x v="1"/>
    <m/>
    <n v="10"/>
    <x v="62"/>
    <x v="1"/>
    <n v="1"/>
    <x v="1"/>
    <x v="110"/>
    <x v="2"/>
  </r>
  <r>
    <n v="2158"/>
    <s v="HK224"/>
    <x v="2"/>
    <s v="151/604/307/54OTU"/>
    <x v="10"/>
    <x v="7"/>
    <n v="31"/>
    <s v="October"/>
    <x v="9"/>
    <s v="31 October 1946"/>
    <x v="2"/>
    <s v="SOC 31.10.46 (Air Britain Serials)"/>
    <x v="4"/>
    <x v="3"/>
    <x v="1"/>
    <x v="1"/>
    <x v="2"/>
    <x v="1"/>
    <m/>
    <n v="10"/>
    <x v="62"/>
    <x v="1"/>
    <n v="1"/>
    <x v="1"/>
    <x v="115"/>
    <x v="2"/>
  </r>
  <r>
    <n v="455"/>
    <s v="HK243"/>
    <x v="2"/>
    <s v="25/TRE/25/125/54OTU"/>
    <x v="10"/>
    <x v="7"/>
    <n v="31"/>
    <s v="October"/>
    <x v="9"/>
    <s v="31 October 1946"/>
    <x v="2"/>
    <s v="HK243 ZK-G (Chris Charland) SOC 31.10.46 (Air Britain Serials)"/>
    <x v="4"/>
    <x v="3"/>
    <x v="1"/>
    <x v="1"/>
    <x v="2"/>
    <x v="1"/>
    <m/>
    <n v="10"/>
    <x v="62"/>
    <x v="1"/>
    <n v="1"/>
    <x v="1"/>
    <x v="115"/>
    <x v="2"/>
  </r>
  <r>
    <n v="2177"/>
    <s v="HK280"/>
    <x v="2"/>
    <s v="25/68/51OTU"/>
    <x v="10"/>
    <x v="7"/>
    <n v="31"/>
    <s v="October"/>
    <x v="9"/>
    <s v="31 October 1946"/>
    <x v="2"/>
    <s v="SOC 31.10.46 (Air Britain Serials)"/>
    <x v="4"/>
    <x v="3"/>
    <x v="1"/>
    <x v="1"/>
    <x v="2"/>
    <x v="1"/>
    <m/>
    <n v="10"/>
    <x v="62"/>
    <x v="1"/>
    <n v="1"/>
    <x v="1"/>
    <x v="110"/>
    <x v="2"/>
  </r>
  <r>
    <n v="1802"/>
    <s v="HK303"/>
    <x v="2"/>
    <s v="456/51OTU/54OTU"/>
    <x v="10"/>
    <x v="7"/>
    <n v="31"/>
    <s v="October"/>
    <x v="9"/>
    <s v="31 October 1946"/>
    <x v="2"/>
    <s v="SOC 31.10.46 (Air Britain Serials)"/>
    <x v="4"/>
    <x v="3"/>
    <x v="1"/>
    <x v="1"/>
    <x v="2"/>
    <x v="1"/>
    <m/>
    <n v="10"/>
    <x v="62"/>
    <x v="1"/>
    <n v="1"/>
    <x v="1"/>
    <x v="115"/>
    <x v="2"/>
  </r>
  <r>
    <n v="3301"/>
    <s v="HK306"/>
    <x v="2"/>
    <s v="85/68/54OTU"/>
    <x v="10"/>
    <x v="7"/>
    <n v="31"/>
    <s v="October"/>
    <x v="9"/>
    <s v="31 October 1946"/>
    <x v="2"/>
    <s v="SOC 31.10.46 (Air Britain Serials)"/>
    <x v="4"/>
    <x v="3"/>
    <x v="1"/>
    <x v="1"/>
    <x v="2"/>
    <x v="1"/>
    <m/>
    <n v="10"/>
    <x v="62"/>
    <x v="1"/>
    <n v="1"/>
    <x v="1"/>
    <x v="115"/>
    <x v="2"/>
  </r>
  <r>
    <n v="1145"/>
    <s v="HK307"/>
    <x v="2"/>
    <s v="85/68/51OTU"/>
    <x v="10"/>
    <x v="7"/>
    <n v="31"/>
    <s v="October"/>
    <x v="9"/>
    <s v="31 October 1946"/>
    <x v="2"/>
    <s v="SOC 31.10.46 (Air Britain Serials)"/>
    <x v="4"/>
    <x v="3"/>
    <x v="1"/>
    <x v="1"/>
    <x v="2"/>
    <x v="1"/>
    <m/>
    <n v="10"/>
    <x v="62"/>
    <x v="1"/>
    <n v="1"/>
    <x v="1"/>
    <x v="110"/>
    <x v="2"/>
  </r>
  <r>
    <n v="463"/>
    <s v="HK324"/>
    <x v="2"/>
    <s v="DH/TRE/NFDU/CFE"/>
    <x v="0"/>
    <x v="7"/>
    <n v="31"/>
    <s v="October"/>
    <x v="9"/>
    <s v="31 October 1946"/>
    <x v="2"/>
    <s v="SOC 31.10.46 (Air Britain Serials)"/>
    <x v="4"/>
    <x v="3"/>
    <x v="1"/>
    <x v="1"/>
    <x v="2"/>
    <x v="1"/>
    <m/>
    <n v="10"/>
    <x v="62"/>
    <x v="1"/>
    <n v="1"/>
    <x v="1"/>
    <x v="231"/>
    <x v="2"/>
  </r>
  <r>
    <n v="2821"/>
    <s v="HK325"/>
    <x v="2"/>
    <s v="125/54OTU"/>
    <x v="10"/>
    <x v="7"/>
    <n v="31"/>
    <s v="October"/>
    <x v="9"/>
    <s v="31 October 1946"/>
    <x v="2"/>
    <s v="SOC 31.10.46 (Air Britain Serials)"/>
    <x v="4"/>
    <x v="3"/>
    <x v="1"/>
    <x v="1"/>
    <x v="2"/>
    <x v="1"/>
    <m/>
    <n v="10"/>
    <x v="62"/>
    <x v="1"/>
    <n v="1"/>
    <x v="1"/>
    <x v="115"/>
    <x v="2"/>
  </r>
  <r>
    <n v="149"/>
    <s v="HK347"/>
    <x v="2"/>
    <s v="85/68/54OTU"/>
    <x v="10"/>
    <x v="7"/>
    <n v="31"/>
    <s v="October"/>
    <x v="9"/>
    <s v="31 October 1946"/>
    <x v="2"/>
    <s v="SOC 31.10.46 (Air Britain Serials)"/>
    <x v="4"/>
    <x v="3"/>
    <x v="1"/>
    <x v="1"/>
    <x v="2"/>
    <x v="1"/>
    <m/>
    <n v="10"/>
    <x v="62"/>
    <x v="1"/>
    <n v="1"/>
    <x v="1"/>
    <x v="115"/>
    <x v="2"/>
  </r>
  <r>
    <n v="7242"/>
    <s v="ML941"/>
    <x v="20"/>
    <s v="109/139/692/571/98"/>
    <x v="10"/>
    <x v="19"/>
    <n v="31"/>
    <s v="October"/>
    <x v="9"/>
    <s v="31 October 1946"/>
    <x v="2"/>
    <s v="SOC 31.10.46 (Air Britain Serials)"/>
    <x v="4"/>
    <x v="3"/>
    <x v="1"/>
    <x v="1"/>
    <x v="2"/>
    <x v="1"/>
    <m/>
    <n v="10"/>
    <x v="62"/>
    <x v="1"/>
    <n v="1"/>
    <x v="0"/>
    <x v="204"/>
    <x v="0"/>
  </r>
  <r>
    <n v="980"/>
    <s v="MM507"/>
    <x v="17"/>
    <s v="DH/604/54OTU"/>
    <x v="10"/>
    <x v="7"/>
    <n v="31"/>
    <s v="October"/>
    <x v="9"/>
    <s v="31 October 1946"/>
    <x v="2"/>
    <s v="SOC 31.10.46 (Air Britain Serials)"/>
    <x v="4"/>
    <x v="3"/>
    <x v="1"/>
    <x v="1"/>
    <x v="2"/>
    <x v="1"/>
    <m/>
    <n v="10"/>
    <x v="62"/>
    <x v="1"/>
    <n v="1"/>
    <x v="1"/>
    <x v="115"/>
    <x v="2"/>
  </r>
  <r>
    <n v="7295"/>
    <s v="RF836"/>
    <x v="12"/>
    <s v="333/334"/>
    <x v="12"/>
    <x v="19"/>
    <n v="31"/>
    <s v="October"/>
    <x v="9"/>
    <s v="31 October 1946"/>
    <x v="2"/>
    <s v="To Armee de l'Air 31.10.46 (Air Britain Serials)"/>
    <x v="5"/>
    <x v="3"/>
    <x v="1"/>
    <x v="1"/>
    <x v="2"/>
    <x v="1"/>
    <m/>
    <n v="10"/>
    <x v="62"/>
    <x v="1"/>
    <n v="1"/>
    <x v="0"/>
    <x v="188"/>
    <x v="3"/>
  </r>
  <r>
    <n v="1121"/>
    <s v="RF963"/>
    <x v="12"/>
    <s v="FE"/>
    <x v="3"/>
    <x v="16"/>
    <n v="31"/>
    <s v="October"/>
    <x v="9"/>
    <s v="31 October 1946"/>
    <x v="2"/>
    <s v="SOC 31.10.46 (Air Britain Serials)"/>
    <x v="4"/>
    <x v="3"/>
    <x v="1"/>
    <x v="1"/>
    <x v="2"/>
    <x v="1"/>
    <m/>
    <n v="10"/>
    <x v="62"/>
    <x v="1"/>
    <n v="1"/>
    <x v="2"/>
    <x v="91"/>
    <x v="3"/>
  </r>
  <r>
    <n v="938"/>
    <s v="TE668"/>
    <x v="12"/>
    <s v="FE"/>
    <x v="3"/>
    <x v="16"/>
    <n v="31"/>
    <s v="October"/>
    <x v="9"/>
    <s v="31 October 1946"/>
    <x v="2"/>
    <s v="SOC 31.10.46 (Air Britain Serials)"/>
    <x v="4"/>
    <x v="3"/>
    <x v="1"/>
    <x v="1"/>
    <x v="2"/>
    <x v="1"/>
    <m/>
    <n v="10"/>
    <x v="62"/>
    <x v="1"/>
    <n v="0"/>
    <x v="2"/>
    <x v="91"/>
    <x v="3"/>
  </r>
  <r>
    <n v="1140"/>
    <s v="TE884"/>
    <x v="12"/>
    <s v="FE"/>
    <x v="3"/>
    <x v="16"/>
    <n v="31"/>
    <s v="October"/>
    <x v="9"/>
    <s v="31 October 1946"/>
    <x v="2"/>
    <s v="SOC 31.10.46 (Air Britain Serials)"/>
    <x v="4"/>
    <x v="3"/>
    <x v="1"/>
    <x v="1"/>
    <x v="2"/>
    <x v="1"/>
    <m/>
    <n v="10"/>
    <x v="62"/>
    <x v="1"/>
    <n v="0"/>
    <x v="2"/>
    <x v="91"/>
    <x v="3"/>
  </r>
  <r>
    <n v="203"/>
    <s v="KA273"/>
    <x v="31"/>
    <s v="1FU/Med"/>
    <x v="1"/>
    <x v="16"/>
    <n v="0"/>
    <s v="November"/>
    <x v="9"/>
    <s v="0 November 1946"/>
    <x v="2"/>
    <s v="Burnt November 1946 at disposal unit in Egypt (Picture in the Aeroplane magazine, September 2011) SOC 26.9.48 (Air Britain Serials)"/>
    <x v="4"/>
    <x v="3"/>
    <x v="1"/>
    <x v="1"/>
    <x v="2"/>
    <x v="1"/>
    <m/>
    <n v="9"/>
    <x v="63"/>
    <x v="1"/>
    <n v="0"/>
    <x v="2"/>
    <x v="68"/>
    <x v="1"/>
  </r>
  <r>
    <n v="419"/>
    <s v="DK324"/>
    <x v="36"/>
    <s v="Cv IX/AAEE/540/1409 Flt/139"/>
    <x v="0"/>
    <x v="8"/>
    <n v="1"/>
    <s v="November"/>
    <x v="9"/>
    <s v="1 November 1946"/>
    <x v="2"/>
    <s v="SOC 1.11.46 (Air Britain Serials)"/>
    <x v="4"/>
    <x v="3"/>
    <x v="1"/>
    <x v="1"/>
    <x v="2"/>
    <x v="1"/>
    <m/>
    <n v="11"/>
    <x v="63"/>
    <x v="1"/>
    <n v="1"/>
    <x v="0"/>
    <x v="15"/>
    <x v="0"/>
  </r>
  <r>
    <n v="6895"/>
    <s v="KB115"/>
    <x v="13"/>
    <s v="RAE"/>
    <x v="10"/>
    <x v="19"/>
    <n v="1"/>
    <s v="November"/>
    <x v="9"/>
    <s v="1 November 1946"/>
    <x v="2"/>
    <s v="SOC 1.11.46 (Air Britain Serials)"/>
    <x v="4"/>
    <x v="3"/>
    <x v="1"/>
    <x v="1"/>
    <x v="2"/>
    <x v="1"/>
    <m/>
    <n v="11"/>
    <x v="63"/>
    <x v="1"/>
    <n v="1"/>
    <x v="2"/>
    <x v="61"/>
    <x v="1"/>
  </r>
  <r>
    <n v="4936"/>
    <s v="NS651"/>
    <x v="18"/>
    <s v="USAAF"/>
    <x v="10"/>
    <x v="19"/>
    <n v="1"/>
    <s v="November"/>
    <x v="9"/>
    <s v="1 November 1946"/>
    <x v="2"/>
    <s v="450305 MOSQUITO NS-651 WATTON, UK 25 (Thomas Ensminger) SOC 1.11.46 (Air Britain Serials)"/>
    <x v="4"/>
    <x v="3"/>
    <x v="1"/>
    <x v="1"/>
    <x v="2"/>
    <x v="1"/>
    <m/>
    <n v="11"/>
    <x v="63"/>
    <x v="1"/>
    <n v="1"/>
    <x v="2"/>
    <x v="33"/>
    <x v="0"/>
  </r>
  <r>
    <n v="3720"/>
    <s v="MM173"/>
    <x v="20"/>
    <s v="AAEE/RAE"/>
    <x v="10"/>
    <x v="19"/>
    <n v="2"/>
    <s v="November"/>
    <x v="9"/>
    <s v="2 November 1946"/>
    <x v="2"/>
    <s v="SOC 2.11.46 (Air Britain Serials)"/>
    <x v="4"/>
    <x v="3"/>
    <x v="1"/>
    <x v="1"/>
    <x v="2"/>
    <x v="1"/>
    <m/>
    <n v="11"/>
    <x v="63"/>
    <x v="1"/>
    <n v="1"/>
    <x v="2"/>
    <x v="61"/>
    <x v="0"/>
  </r>
  <r>
    <n v="1147"/>
    <s v="HK195"/>
    <x v="2"/>
    <s v="Cv XVII/TFU/Ford/54OTU"/>
    <x v="10"/>
    <x v="7"/>
    <n v="4"/>
    <s v="November"/>
    <x v="9"/>
    <s v="4 November 1946"/>
    <x v="2"/>
    <s v="SOC 4.11.46 (Air Britain Serials)"/>
    <x v="4"/>
    <x v="3"/>
    <x v="1"/>
    <x v="1"/>
    <x v="2"/>
    <x v="1"/>
    <m/>
    <n v="11"/>
    <x v="63"/>
    <x v="1"/>
    <n v="1"/>
    <x v="1"/>
    <x v="115"/>
    <x v="2"/>
  </r>
  <r>
    <n v="1273"/>
    <s v="HK316"/>
    <x v="2"/>
    <s v="125/51OTU"/>
    <x v="10"/>
    <x v="7"/>
    <n v="4"/>
    <s v="November"/>
    <x v="9"/>
    <s v="4 November 1946"/>
    <x v="2"/>
    <s v="SOC 4.11.46 (Air Britain Serials)"/>
    <x v="4"/>
    <x v="3"/>
    <x v="1"/>
    <x v="1"/>
    <x v="2"/>
    <x v="1"/>
    <m/>
    <n v="11"/>
    <x v="63"/>
    <x v="1"/>
    <n v="1"/>
    <x v="1"/>
    <x v="110"/>
    <x v="2"/>
  </r>
  <r>
    <n v="6617"/>
    <s v="KB339"/>
    <x v="13"/>
    <m/>
    <x v="10"/>
    <x v="19"/>
    <n v="4"/>
    <s v="November"/>
    <x v="9"/>
    <s v="4 November 1946"/>
    <x v="2"/>
    <s v="SOC 4.11.46 (Air Britain Serials)"/>
    <x v="4"/>
    <x v="3"/>
    <x v="1"/>
    <x v="1"/>
    <x v="2"/>
    <x v="1"/>
    <m/>
    <n v="11"/>
    <x v="63"/>
    <x v="1"/>
    <n v="1"/>
    <x v="2"/>
    <x v="17"/>
    <x v="1"/>
  </r>
  <r>
    <n v="7588"/>
    <s v="MM175"/>
    <x v="20"/>
    <s v="TFU"/>
    <x v="10"/>
    <x v="19"/>
    <n v="4"/>
    <s v="November"/>
    <x v="9"/>
    <s v="4 November 1946"/>
    <x v="2"/>
    <s v="SOC 4.11.46 (Air Britain Serials) H2S trials, Defford."/>
    <x v="4"/>
    <x v="3"/>
    <x v="1"/>
    <x v="1"/>
    <x v="2"/>
    <x v="1"/>
    <m/>
    <n v="11"/>
    <x v="63"/>
    <x v="1"/>
    <n v="1"/>
    <x v="1"/>
    <x v="49"/>
    <x v="0"/>
  </r>
  <r>
    <n v="761"/>
    <s v="MM424"/>
    <x v="16"/>
    <s v="Cv XVIII/248/254"/>
    <x v="10"/>
    <x v="19"/>
    <n v="4"/>
    <s v="November"/>
    <x v="9"/>
    <s v="4 November 1946"/>
    <x v="2"/>
    <s v="Listed as H on 248 Squadron on 15 July 1944. SOC 4.11.46 (Air Britain Serials)"/>
    <x v="4"/>
    <x v="3"/>
    <x v="1"/>
    <x v="1"/>
    <x v="2"/>
    <x v="1"/>
    <m/>
    <n v="11"/>
    <x v="63"/>
    <x v="1"/>
    <n v="1"/>
    <x v="0"/>
    <x v="166"/>
    <x v="0"/>
  </r>
  <r>
    <n v="3205"/>
    <s v="PZ202"/>
    <x v="12"/>
    <s v="DH/AAEE"/>
    <x v="10"/>
    <x v="19"/>
    <n v="4"/>
    <s v="November"/>
    <x v="9"/>
    <s v="4 November 1946"/>
    <x v="2"/>
    <s v="Sold 4.11.46 (Air Britain Serials) RP/drop tank tests, to A&amp;AEE"/>
    <x v="4"/>
    <x v="3"/>
    <x v="1"/>
    <x v="1"/>
    <x v="2"/>
    <x v="1"/>
    <m/>
    <n v="11"/>
    <x v="63"/>
    <x v="1"/>
    <n v="1"/>
    <x v="1"/>
    <x v="7"/>
    <x v="0"/>
  </r>
  <r>
    <n v="3045"/>
    <s v="PZ396"/>
    <x v="12"/>
    <n v="418"/>
    <x v="10"/>
    <x v="19"/>
    <n v="4"/>
    <s v="November"/>
    <x v="9"/>
    <s v="4 November 1946"/>
    <x v="2"/>
    <s v="First mentioned in ORB, 3/4 January 1945. Letter &quot;H&quot; in ORB entry of that date. Sold 4.11.46 (Air Britain Serials)"/>
    <x v="4"/>
    <x v="3"/>
    <x v="1"/>
    <x v="1"/>
    <x v="2"/>
    <x v="1"/>
    <m/>
    <n v="11"/>
    <x v="63"/>
    <x v="1"/>
    <n v="1"/>
    <x v="0"/>
    <x v="30"/>
    <x v="0"/>
  </r>
  <r>
    <n v="6883"/>
    <s v="RR289"/>
    <x v="10"/>
    <s v="16OTU"/>
    <x v="0"/>
    <x v="7"/>
    <n v="5"/>
    <s v="November"/>
    <x v="9"/>
    <s v="5 November 1946"/>
    <x v="0"/>
    <s v="Lost height and bellylanded on single-engined overshoot Cottesmore 5.11.46 DBR (Air Britain Serials) 05.11.46 16 0Th. RR289 Belly-landed on overshoot at Cottesmore aerodrome. (Mosquito Crash Log)"/>
    <x v="2"/>
    <x v="2"/>
    <x v="6"/>
    <x v="1"/>
    <x v="2"/>
    <x v="1"/>
    <m/>
    <n v="11"/>
    <x v="63"/>
    <x v="1"/>
    <n v="1"/>
    <x v="1"/>
    <x v="140"/>
    <x v="2"/>
  </r>
  <r>
    <n v="4840"/>
    <s v="TE640"/>
    <x v="12"/>
    <n v="45"/>
    <x v="3"/>
    <x v="16"/>
    <n v="5"/>
    <s v="November"/>
    <x v="9"/>
    <s v="5 November 1946"/>
    <x v="0"/>
    <s v="&quot;Proctor and F/Sgt G D Thomas failed to return from a met recce sortie...based on their W/T reports it was estimated that their aeroplane, (Mosquito)TE640, must have gone down in the vicinity of 9'N 85'E. For the next five days the squadron swept the area with five-aircraft formations carrying out parallel track and creeping line ahead searches, but nothing was ever found.&quot;_x000a__x000a_From: The Flying Camels: The History of 45 Sqn by Jefford_x000a__x000a_Name: PROCTOR, ARTHUR VINCENT _x000a_Initials: A V _x000a_Nationality: United Kingdom _x000a_Rank: Flight Lieutenant _x000a_Regiment/Service: Royal Air Force Volunteer Reserve _x000a_Unit Text: 45 Sqdn. _x000a_Age: 23 _x000a_Date of Death: 05/11/1946 _x000a_Service No: 150674 _x000a_Additional information: Son of Vincent and Isabella Proctor, of Meldon, Northumberland. _x000a_Casualty Type: Commonwealth War Dead _x000a_Grave/Memorial Reference: Singapore_x000a__x000a_Name: THOMAS, GORDON DAVID_x000a_Initials: G D_x000a_Nationality: United Kingdom_x000a_Rank: Flight Sergeant_x000a_Regiment/Service: Royal Air Force Volunteer Reserve_x000a_Unit Text: 45 Sqdn._x000a_Age: 23_x000a_Date of Death: 05/11/1946_x000a_Service No: 1607426_x000a_Additional information: Son of Henry David and Violet Ann Thomas._x000a_Casualty Type: Commonwealth War Dead_x000a_Grave/Memorial Reference: Column 460._x000a_Memorial: SINGAPORE MEMORIAL Missing on met flight over Bay of Bengal 5.11.46 (Air Britain Serials)"/>
    <x v="2"/>
    <x v="2"/>
    <x v="43"/>
    <x v="1"/>
    <x v="2"/>
    <x v="1"/>
    <m/>
    <n v="11"/>
    <x v="63"/>
    <x v="1"/>
    <n v="0"/>
    <x v="0"/>
    <x v="86"/>
    <x v="3"/>
  </r>
  <r>
    <n v="6618"/>
    <s v="KB357"/>
    <x v="13"/>
    <m/>
    <x v="10"/>
    <x v="19"/>
    <n v="5"/>
    <s v="November"/>
    <x v="9"/>
    <s v="5 November 1946"/>
    <x v="2"/>
    <s v="SOC 5.11.46 (Air Britain Serials)"/>
    <x v="4"/>
    <x v="3"/>
    <x v="1"/>
    <x v="1"/>
    <x v="2"/>
    <x v="1"/>
    <m/>
    <n v="11"/>
    <x v="63"/>
    <x v="1"/>
    <n v="1"/>
    <x v="2"/>
    <x v="17"/>
    <x v="1"/>
  </r>
  <r>
    <n v="2323"/>
    <s v="HK372"/>
    <x v="17"/>
    <s v="96/264"/>
    <x v="10"/>
    <x v="19"/>
    <n v="7"/>
    <s v="November"/>
    <x v="9"/>
    <s v="7 November 1946"/>
    <x v="2"/>
    <s v="SOC 7.11.46 (Air Britain Serials)"/>
    <x v="4"/>
    <x v="3"/>
    <x v="1"/>
    <x v="1"/>
    <x v="2"/>
    <x v="1"/>
    <m/>
    <n v="11"/>
    <x v="63"/>
    <x v="1"/>
    <n v="1"/>
    <x v="0"/>
    <x v="10"/>
    <x v="2"/>
  </r>
  <r>
    <n v="2904"/>
    <s v="KB361"/>
    <x v="13"/>
    <s v="139/16OTU"/>
    <x v="0"/>
    <x v="7"/>
    <n v="7"/>
    <s v="November"/>
    <x v="9"/>
    <s v="7 November 1946"/>
    <x v="2"/>
    <s v="SOC 7.11.46 (Air Britain Serials)"/>
    <x v="4"/>
    <x v="3"/>
    <x v="1"/>
    <x v="1"/>
    <x v="2"/>
    <x v="1"/>
    <m/>
    <n v="11"/>
    <x v="63"/>
    <x v="1"/>
    <n v="1"/>
    <x v="1"/>
    <x v="140"/>
    <x v="1"/>
  </r>
  <r>
    <n v="59"/>
    <s v="ML898"/>
    <x v="11"/>
    <s v="109/105/TFU/Marham"/>
    <x v="10"/>
    <x v="19"/>
    <n v="7"/>
    <s v="November"/>
    <x v="9"/>
    <s v="7 November 1946"/>
    <x v="2"/>
    <s v="SOC 7.11.46 (Air Britain Serials)"/>
    <x v="4"/>
    <x v="3"/>
    <x v="1"/>
    <x v="1"/>
    <x v="2"/>
    <x v="1"/>
    <m/>
    <n v="11"/>
    <x v="63"/>
    <x v="1"/>
    <n v="1"/>
    <x v="2"/>
    <x v="38"/>
    <x v="0"/>
  </r>
  <r>
    <n v="3405"/>
    <s v="NT266"/>
    <x v="25"/>
    <s v="CFE/54OTU"/>
    <x v="10"/>
    <x v="7"/>
    <n v="8"/>
    <s v="November"/>
    <x v="9"/>
    <s v="8 November 1946"/>
    <x v="0"/>
    <s v="Sqn/Ldr Noel Hallifax was killed in a Mosquito crash on the North Yorkshire Moors on the 8th Nov 1946 and is buried at Harrogate Stonefall Cemetery. There were however some tragic flying training accidents at Leeming. In November 1946 I remember our aircraft being diverted from an exercise to search for another Mosquito in our training unit that had last been seen entering a low cloud. I spotted a smoking hole on the hillside, a yellow lifejacket, and a few scattered remains. The dead pilot, a Squadron Leader named Halifax, had fought in the Battle of Britain, been shot down and badly burned about the face, and had spent five years as a prisoner-of-war in Germany. Such sad irony to come to such an end. (http://www.bbc.co.uk/ww2peopleswar/stories/54/a2447354.shtml) Dived into ground Pockley Moor 5m N of Helmsley Yorks. 8.11.46 presumed control lost in cloud (Air Britain Serials) 0811 .46 54 OTU. NT266 Lost control in cloud, failed to recover from resulting dive and crashed five miles north of Helmsley, Yorks, killing crew. (Mosquito Crash Log)_x000a__x000a_Name: Aircraft crash site, Mosquito, Serial number NT266, at Pockley Moor _x000a_NY SMR Number: MNY30881 _x000a_Type of record: Monument _x000a_Last edited: 13/05/2010 15:36:00 _x000a__x000a_Protected Status_x000a_Protected Military Remains: Aircraft crash site, Mosquito, Serial number NT266, at Pockley Moor_x000a_Grid Reference: SE 618 925 _x000a_Parish: 3103 Pockley; Ryedale; NYMNP _x000a__x000a_Monument Type(s):_x000a_AIRCRAFT CRASH SITE (08/11/1946 Modern - 1946 AD) _x000a_MOSQUITO (08/11/1946 Modern - 1946 AD) _x000a_Other References/Statuses_x000a_Full description_x000a_On the 8th November 1946 a Mosquito, Serial number NT266, dived into the ground through cloud. The authorities suspected it was due to icing, encountered in thick cloud conditions. The pilot, Squadron Leader Halifax, and the navigator, Pilot Officer Chater, were killed. (1,2,3)_x000a__x000a_Sources and further reading_x000a_--- SNY15601 - Gazetteer: NYCC. 2009. Aircraft Crash Sites North Yorkshire.  _x000a_&lt;1&gt; SNY12705 - Gazetteer: Yorkshire Air Museum. Post 1993?. List of Aircraft Crash Sites. Jefferson, G ?. Reference number 1459 _x000a_&lt;2&gt; SNY12707 - Gazetteer: L. J. Norgate. Yorkshire Aircraft Crashes.  _x000a_&lt;3&gt; SNY15285 - Gazetteer: Yorkshire Moors National Park Authority. 2009. Aircraft crash sites extracted from the Yorkshire Moors National Park Authority HER.  _x000a_&lt;4&gt; SNY8571 - Gazetteer: East Coast Aircraft research Group. 2004. Yorkshire Crash Sites Visited by ECARG _x000a_(http://www.heritagegateway.org.uk/Gateway/Results_Single.aspx?uid=MNY30881&amp;resourceID=1009)_x000a_Noel D. HALLIFAX - 33404, reported as being PoW IVC (Colditz) was killed 8-11-1946 flying Mosquito NT266._x000a_"/>
    <x v="2"/>
    <x v="2"/>
    <x v="35"/>
    <x v="1"/>
    <x v="2"/>
    <x v="1"/>
    <m/>
    <n v="11"/>
    <x v="63"/>
    <x v="1"/>
    <n v="1"/>
    <x v="1"/>
    <x v="115"/>
    <x v="2"/>
  </r>
  <r>
    <n v="4470"/>
    <s v="HR414"/>
    <x v="12"/>
    <s v="143/14"/>
    <x v="11"/>
    <x v="19"/>
    <n v="8"/>
    <s v="November"/>
    <x v="9"/>
    <s v="8 November 1946"/>
    <x v="2"/>
    <s v="Sold to Turkey Turkish AF as '417' 8.11.46. Sold to Turkey 8.11.46 (Air Britain Serials)"/>
    <x v="5"/>
    <x v="3"/>
    <x v="1"/>
    <x v="1"/>
    <x v="2"/>
    <x v="1"/>
    <m/>
    <n v="11"/>
    <x v="63"/>
    <x v="1"/>
    <n v="1"/>
    <x v="0"/>
    <x v="215"/>
    <x v="3"/>
  </r>
  <r>
    <n v="2757"/>
    <s v="MM809"/>
    <x v="25"/>
    <s v="488/54OTU"/>
    <x v="10"/>
    <x v="7"/>
    <n v="9"/>
    <s v="November"/>
    <x v="9"/>
    <s v="9 November 1946"/>
    <x v="0"/>
    <s v="NS809? The very next day after the Pockley Moor crash, this training unit lost two more airmen. All aircraft from this unit were briefed to fly above 200 feet on this day. The Mosquito Mk30 dived into the ground at a 90' angle after the pilot lost control in thick cloud cover whilst returning from navigation training. The aircraft was seen circling over the Hood Hill area at 700 feet, it then rose into cloud before reappearing and dived steeply into the ground. A reason was never found as to why the pilot was flying lower than told or as to the reasons for it crashing. Wreckage was spread over a wide area with the two pilots being thrown into the adjacent field, both airmen died of multiple injuries in the crash which happened at around noon on the 9th of November 1946. They were: Pilot - P/O Micheal J Smith-Pearse, aged 20, of Andover, Hants, buried Harrogate Stonefall. Pilot U/T - P/O Phillip G Norton, aged 19, of West Hagley, buried West Hagley, Worcs. http://www.allenby.info/aircraft/planes/ryedale/table99.html_x000a__x000a_The next day another Mosquito with an engine fitter on board for a test flight was lost when the engines failed. Thus three of my friends were killed. We formed an honour guard for the military funeral, but the day was bitterly cold and the trumpeter could not warm up his instrument sufficiently, Embarrassingly, the final farewell The Last Post became just a strangled sound from the trumpet. (http://www.bbc.co.uk/ww2peopleswar/stories/54/a2447354.shtml) Dived into ground out of cloud 4m E of Thirsk Yorks. 9.11.46 (Air Britain Serials) 09.11.46 54 0Th. MM809 Lost control in cloud and crashed at 090 degrees, four miles from Thirsk, Yorks, killing crew. (Mosquito Crash Log)_x000a__x000a_Full description_x000a_On the 9th November 1946 a Mosquito, Serial number MM809, crashed whilst returning from a navigation training flight. The pilot lost control in thick cloud cover, resulting in the aircraft diving into thw ground. Both crew members were killed. It was suspected to be due to icing problems. The aircraft crashed near Bawkwood Farm at around noon. (1,2)_x000a__x000a__x000a_This Crash could be NT809 as recorded by Norgate and Yorkshire Aircraft, Search has provided similar information for this crash on both serials, (3) However the dehavilland Website details that NT809 was not allocated to a Mosquito (4,5)_x000a__x000a_Sources and further reading_x000a_--- SNY15601 - Gazetteer: NYCC. 2009. Aircraft Crash Sites North Yorkshire.  _x000a_&lt;1&gt; SNY12705 - Gazetteer: Yorkshire Air Museum. Post 1993?. List of Aircraft Crash Sites. Jefferson, G ?. Reference number 1460 _x000a_&lt;2&gt; SNY12706 - Webpage: Richard Allenby. 2009. Yorkshire Aircraft (www.yorkshire-aircraft.co.uk). http://www.yorkshire-aircraft.co.uk/aircraft/planes/ryedale/nt809.html 12-01-2010 _x000a_&lt;3&gt; SNY12707 - Gazetteer: L. J. Norgate. Yorkshire Aircraft Crashes.  _x000a_&lt;4&gt; SNY15161 - Webpage: Dehavliland.ukf. 26/10/2009. DeHavilland Aircraft Production( http://www.dehavilland.ukf.net/_DH98%20prodn%20list.txt). http://www.dehavilland.ukf.net/_DH98%20prodn%20list.txt 12-01-2010 _x000a_&lt;5&gt; SNY12836 - Verbal Communication: NYCC. 2009. Dearlove A.  _x000a_(http://www.heritagegateway.org.uk/Gateway/Results_Single.aspx?uid=MNY30634&amp;resourceID=1009)"/>
    <x v="2"/>
    <x v="2"/>
    <x v="2"/>
    <x v="1"/>
    <x v="2"/>
    <x v="1"/>
    <m/>
    <n v="11"/>
    <x v="63"/>
    <x v="1"/>
    <n v="1"/>
    <x v="1"/>
    <x v="115"/>
    <x v="2"/>
  </r>
  <r>
    <n v="7571"/>
    <s v="RG209"/>
    <x v="35"/>
    <s v="308MU"/>
    <x v="10"/>
    <x v="6"/>
    <n v="12"/>
    <s v="November"/>
    <x v="9"/>
    <s v="12 November 1946"/>
    <x v="0"/>
    <s v="Brakes failed on run up jumped chocks and hit crate Barnrauli 12.11.46 not repaired (Air Britain Serials)"/>
    <x v="2"/>
    <x v="2"/>
    <x v="169"/>
    <x v="1"/>
    <x v="2"/>
    <x v="1"/>
    <m/>
    <n v="11"/>
    <x v="63"/>
    <x v="1"/>
    <n v="0"/>
    <x v="1"/>
    <x v="99"/>
    <x v="0"/>
  </r>
  <r>
    <n v="1428"/>
    <s v="HP927"/>
    <x v="12"/>
    <n v="613"/>
    <x v="11"/>
    <x v="19"/>
    <n v="12"/>
    <s v="November"/>
    <x v="9"/>
    <s v="12 November 1946"/>
    <x v="2"/>
    <s v="Sold to Turkey Turkish AF as '414' 12.11.46 Sold to Turkey 12.11.46 (Air Britain Serials)"/>
    <x v="5"/>
    <x v="3"/>
    <x v="1"/>
    <x v="1"/>
    <x v="2"/>
    <x v="1"/>
    <m/>
    <n v="11"/>
    <x v="63"/>
    <x v="1"/>
    <n v="1"/>
    <x v="0"/>
    <x v="59"/>
    <x v="3"/>
  </r>
  <r>
    <n v="4508"/>
    <s v="HR436"/>
    <x v="12"/>
    <s v="143/14"/>
    <x v="11"/>
    <x v="19"/>
    <n v="12"/>
    <s v="November"/>
    <x v="9"/>
    <s v="12 November 1946"/>
    <x v="2"/>
    <s v="Sold Turkish AF as '418' 12.11.46. Sold 12.11.46 (Air Britain Serials)"/>
    <x v="5"/>
    <x v="3"/>
    <x v="1"/>
    <x v="1"/>
    <x v="2"/>
    <x v="1"/>
    <m/>
    <n v="11"/>
    <x v="63"/>
    <x v="1"/>
    <n v="1"/>
    <x v="0"/>
    <x v="215"/>
    <x v="3"/>
  </r>
  <r>
    <n v="5263"/>
    <s v="RF677"/>
    <x v="12"/>
    <s v="Med"/>
    <x v="1"/>
    <x v="16"/>
    <n v="13"/>
    <s v="November"/>
    <x v="9"/>
    <s v="13 November 1946"/>
    <x v="2"/>
    <s v="Sold 13.11.46 (Air Britain Serials)"/>
    <x v="5"/>
    <x v="3"/>
    <x v="1"/>
    <x v="1"/>
    <x v="2"/>
    <x v="1"/>
    <m/>
    <n v="11"/>
    <x v="63"/>
    <x v="1"/>
    <n v="1"/>
    <x v="2"/>
    <x v="68"/>
    <x v="3"/>
  </r>
  <r>
    <n v="2006"/>
    <s v="HK531"/>
    <x v="17"/>
    <s v="307/29/604/264"/>
    <x v="10"/>
    <x v="19"/>
    <n v="14"/>
    <s v="November"/>
    <x v="9"/>
    <s v="14 November 1946"/>
    <x v="2"/>
    <s v="SOC 14.11.46 (Air Britain Serials)"/>
    <x v="4"/>
    <x v="3"/>
    <x v="1"/>
    <x v="1"/>
    <x v="2"/>
    <x v="1"/>
    <m/>
    <n v="11"/>
    <x v="63"/>
    <x v="1"/>
    <n v="1"/>
    <x v="0"/>
    <x v="10"/>
    <x v="2"/>
  </r>
  <r>
    <n v="3237"/>
    <s v="LR512"/>
    <x v="11"/>
    <s v="109/105/BDU"/>
    <x v="10"/>
    <x v="19"/>
    <n v="14"/>
    <s v="November"/>
    <x v="9"/>
    <s v="14 November 1946"/>
    <x v="2"/>
    <s v="SOC 14.11.46 (Air Britain Serials)"/>
    <x v="4"/>
    <x v="3"/>
    <x v="1"/>
    <x v="1"/>
    <x v="2"/>
    <x v="1"/>
    <m/>
    <n v="11"/>
    <x v="63"/>
    <x v="1"/>
    <n v="1"/>
    <x v="1"/>
    <x v="264"/>
    <x v="0"/>
  </r>
  <r>
    <n v="2652"/>
    <s v="MM525"/>
    <x v="17"/>
    <s v="151/604/264"/>
    <x v="10"/>
    <x v="19"/>
    <n v="14"/>
    <s v="November"/>
    <x v="9"/>
    <s v="14 November 1946"/>
    <x v="2"/>
    <s v="SOC 14.11.46 (Air Britain Serials)"/>
    <x v="4"/>
    <x v="3"/>
    <x v="1"/>
    <x v="1"/>
    <x v="2"/>
    <x v="1"/>
    <m/>
    <n v="11"/>
    <x v="63"/>
    <x v="1"/>
    <n v="1"/>
    <x v="0"/>
    <x v="10"/>
    <x v="2"/>
  </r>
  <r>
    <n v="3316"/>
    <s v="RG249"/>
    <x v="35"/>
    <n v="684"/>
    <x v="3"/>
    <x v="0"/>
    <n v="14"/>
    <s v="November"/>
    <x v="9"/>
    <s v="14 November 1946"/>
    <x v="2"/>
    <s v="SOC 14.11.46 (Air Britain Serials)"/>
    <x v="4"/>
    <x v="3"/>
    <x v="1"/>
    <x v="1"/>
    <x v="2"/>
    <x v="1"/>
    <m/>
    <n v="11"/>
    <x v="63"/>
    <x v="1"/>
    <n v="0"/>
    <x v="0"/>
    <x v="50"/>
    <x v="0"/>
  </r>
  <r>
    <n v="2304"/>
    <s v="RV319"/>
    <x v="20"/>
    <s v="692/128/14"/>
    <x v="10"/>
    <x v="19"/>
    <n v="14"/>
    <s v="November"/>
    <x v="9"/>
    <s v="14 November 1946"/>
    <x v="2"/>
    <s v="SOC 14.11.46 (Air Britain Serials)"/>
    <x v="4"/>
    <x v="3"/>
    <x v="1"/>
    <x v="1"/>
    <x v="2"/>
    <x v="1"/>
    <m/>
    <n v="11"/>
    <x v="63"/>
    <x v="1"/>
    <n v="1"/>
    <x v="0"/>
    <x v="215"/>
    <x v="0"/>
  </r>
  <r>
    <n v="2954"/>
    <s v="KB138"/>
    <x v="13"/>
    <s v="USAAF"/>
    <x v="4"/>
    <x v="19"/>
    <n v="15"/>
    <s v="November"/>
    <x v="9"/>
    <s v="15 November 1946"/>
    <x v="2"/>
    <s v="to USAAF as 43-34936 SOC 15.11.46 (Air Britain Serials)  440815 CONGDON, CHARLES B F-8 43-34936 PRESTWICK (500), SCOTLAND, UK PRESTWICK (500), SCOTLAND, UK 325 Squadron,  27 Group  (http://www.accident-report.com/world/europe/uk/uk4408.html)"/>
    <x v="4"/>
    <x v="3"/>
    <x v="1"/>
    <x v="1"/>
    <x v="2"/>
    <x v="1"/>
    <m/>
    <n v="11"/>
    <x v="63"/>
    <x v="1"/>
    <n v="1"/>
    <x v="2"/>
    <x v="33"/>
    <x v="1"/>
  </r>
  <r>
    <n v="5855"/>
    <s v="TA470"/>
    <x v="12"/>
    <s v="CFE"/>
    <x v="0"/>
    <x v="7"/>
    <n v="16"/>
    <s v="November"/>
    <x v="9"/>
    <s v="16 November 1946"/>
    <x v="0"/>
    <s v="Caught fire on take-off and forcelanded at Arrington Cambs. 16.11.46 (Air Britain Serials) 16.11.46 CFE. TA470 Overshooting, starboard engine failed on take-off, feathered but caught fire and force landed in field at Valley Farm, Arrington, Cambs. (Mosquito Crash Log)"/>
    <x v="2"/>
    <x v="2"/>
    <x v="2"/>
    <x v="1"/>
    <x v="2"/>
    <x v="1"/>
    <m/>
    <n v="11"/>
    <x v="63"/>
    <x v="1"/>
    <n v="0"/>
    <x v="2"/>
    <x v="231"/>
    <x v="0"/>
  </r>
  <r>
    <n v="5764"/>
    <s v="TV968"/>
    <x v="10"/>
    <s v="65/264"/>
    <x v="10"/>
    <x v="19"/>
    <n v="18"/>
    <s v="November"/>
    <x v="9"/>
    <s v="18 November 1946"/>
    <x v="0"/>
    <s v="Pilot W/O 1609071 A.H.Johnson (Brian English on RAF Commands Forum Board, who headed his post as &quot;formation flying&quot;) Mosquito TV968 crew were Pilot - W/O A Johnson and Passenger/station photographer - LAC Chalmers, both survived (http://www.rafcommands.com/forum/showthread.php?p=41785&amp;highlight=Mosquito#post41785) Engine caught fire crashed at Kippax Yorks. 18.11.46 (Air Britain Serials) 18.11.46 264 Sqn. TV968 Aircraft was in normal flight when starboard engine caught fire and crashed in field at Kippax, near Leeds, destroying it. Crew unhurt. (Mosquito Crash Log)"/>
    <x v="2"/>
    <x v="2"/>
    <x v="7"/>
    <x v="1"/>
    <x v="2"/>
    <x v="1"/>
    <m/>
    <n v="11"/>
    <x v="63"/>
    <x v="1"/>
    <n v="0"/>
    <x v="0"/>
    <x v="10"/>
    <x v="2"/>
  </r>
  <r>
    <n v="7470"/>
    <s v="RG212"/>
    <x v="35"/>
    <s v="544/540/58"/>
    <x v="10"/>
    <x v="19"/>
    <n v="19"/>
    <s v="November"/>
    <x v="9"/>
    <s v="19 November 1946"/>
    <x v="0"/>
    <s v="Overshot landing in bad visibility and u/c leg collapsed Little Staughton 19.11.46 DBR (Air Britain Serials) 19.11.46 58 Sqn. RG212 Landing in poor visibility at Little Staughton, overshot and crashed. (Mosquito Crash Log)"/>
    <x v="2"/>
    <x v="2"/>
    <x v="26"/>
    <x v="1"/>
    <x v="2"/>
    <x v="1"/>
    <m/>
    <n v="11"/>
    <x v="63"/>
    <x v="1"/>
    <n v="0"/>
    <x v="0"/>
    <x v="265"/>
    <x v="0"/>
  </r>
  <r>
    <n v="1396"/>
    <s v="TA388"/>
    <x v="12"/>
    <s v="605/4"/>
    <x v="0"/>
    <x v="16"/>
    <n v="19"/>
    <s v="November"/>
    <x v="9"/>
    <s v="19 November 1946"/>
    <x v="2"/>
    <s v="SOC 19.11.46 (Air Britain Serials)"/>
    <x v="4"/>
    <x v="3"/>
    <x v="1"/>
    <x v="1"/>
    <x v="2"/>
    <x v="1"/>
    <m/>
    <n v="11"/>
    <x v="63"/>
    <x v="1"/>
    <n v="1"/>
    <x v="0"/>
    <x v="82"/>
    <x v="0"/>
  </r>
  <r>
    <n v="4203"/>
    <s v="HR354"/>
    <x v="12"/>
    <s v="107/464"/>
    <x v="11"/>
    <x v="19"/>
    <n v="20"/>
    <s v="November"/>
    <x v="9"/>
    <s v="20 November 1946"/>
    <x v="2"/>
    <s v="Sold to Turkey Turkish AF as '401' 20.11.46. Sold to Turkey 20.11.46 (Air Britain Serials)"/>
    <x v="5"/>
    <x v="3"/>
    <x v="1"/>
    <x v="1"/>
    <x v="2"/>
    <x v="1"/>
    <m/>
    <n v="11"/>
    <x v="63"/>
    <x v="1"/>
    <n v="1"/>
    <x v="0"/>
    <x v="46"/>
    <x v="3"/>
  </r>
  <r>
    <n v="1097"/>
    <s v="PF435"/>
    <x v="20"/>
    <s v="105/109"/>
    <x v="0"/>
    <x v="8"/>
    <n v="21"/>
    <s v="November"/>
    <x v="9"/>
    <s v="21 November 1946"/>
    <x v="2"/>
    <s v="SOC 21.11.46 (Air Britain Serials)"/>
    <x v="4"/>
    <x v="3"/>
    <x v="1"/>
    <x v="1"/>
    <x v="2"/>
    <x v="1"/>
    <m/>
    <n v="11"/>
    <x v="63"/>
    <x v="1"/>
    <n v="0"/>
    <x v="0"/>
    <x v="18"/>
    <x v="6"/>
  </r>
  <r>
    <n v="6888"/>
    <s v="VA874"/>
    <x v="10"/>
    <s v="16OTU"/>
    <x v="0"/>
    <x v="7"/>
    <n v="22"/>
    <s v="November"/>
    <x v="9"/>
    <s v="22 November 1946"/>
    <x v="0"/>
    <s v="Swung on landing and u/c collapsed Cottesmore 22.11.46 (Air Britain Serials) 22.11.46 16 OTU. VA874 Swung on landing at Cottesmore and undercarriage collapsed. (Mosquito Crash Log)"/>
    <x v="2"/>
    <x v="2"/>
    <x v="23"/>
    <x v="1"/>
    <x v="2"/>
    <x v="1"/>
    <m/>
    <n v="11"/>
    <x v="63"/>
    <x v="1"/>
    <n v="0"/>
    <x v="1"/>
    <x v="140"/>
    <x v="2"/>
  </r>
  <r>
    <n v="7406"/>
    <s v="MM241"/>
    <x v="11"/>
    <s v="109/105/109/TFU"/>
    <x v="10"/>
    <x v="19"/>
    <n v="22"/>
    <s v="November"/>
    <x v="9"/>
    <s v="22 November 1946"/>
    <x v="2"/>
    <s v="SOC 22.11.46 (Air Britain Serials)"/>
    <x v="4"/>
    <x v="3"/>
    <x v="1"/>
    <x v="1"/>
    <x v="2"/>
    <x v="1"/>
    <m/>
    <n v="11"/>
    <x v="63"/>
    <x v="1"/>
    <n v="1"/>
    <x v="1"/>
    <x v="49"/>
    <x v="0"/>
  </r>
  <r>
    <n v="1675"/>
    <s v="RS553"/>
    <x v="12"/>
    <s v="613/69"/>
    <x v="10"/>
    <x v="19"/>
    <n v="22"/>
    <s v="November"/>
    <x v="9"/>
    <s v="22 November 1946"/>
    <x v="2"/>
    <s v="SOC 22.11.46 (Air Britain Serials)"/>
    <x v="4"/>
    <x v="3"/>
    <x v="1"/>
    <x v="1"/>
    <x v="2"/>
    <x v="1"/>
    <m/>
    <n v="11"/>
    <x v="63"/>
    <x v="1"/>
    <n v="1"/>
    <x v="0"/>
    <x v="1"/>
    <x v="0"/>
  </r>
  <r>
    <n v="2314"/>
    <s v="HR405"/>
    <x v="12"/>
    <n v="143"/>
    <x v="0"/>
    <x v="12"/>
    <n v="23"/>
    <s v="November"/>
    <x v="9"/>
    <s v="23 November 1946"/>
    <x v="2"/>
    <s v="NE-A' HR 405 of 143 Squadron RNFAA, flown by Flg Officers A V Randell and R R Rawlins, Banff Strike Wing. (http://www.flightsimstore.com/product_info.php?products_id=800) SOC 23.11.46 (Air Britain Serials)"/>
    <x v="4"/>
    <x v="3"/>
    <x v="1"/>
    <x v="1"/>
    <x v="2"/>
    <x v="1"/>
    <m/>
    <n v="11"/>
    <x v="63"/>
    <x v="1"/>
    <n v="1"/>
    <x v="0"/>
    <x v="131"/>
    <x v="3"/>
  </r>
  <r>
    <n v="1831"/>
    <s v="PZ306"/>
    <x v="12"/>
    <n v="21"/>
    <x v="0"/>
    <x v="16"/>
    <n v="23"/>
    <s v="November"/>
    <x v="9"/>
    <s v="23 November 1946"/>
    <x v="2"/>
    <s v="Was Y on 21 Squadron according to http://www.raf.mod.uk/history_old/h21.html Sold 23.11.46 (Air Britain Serials)"/>
    <x v="5"/>
    <x v="3"/>
    <x v="1"/>
    <x v="1"/>
    <x v="2"/>
    <x v="1"/>
    <m/>
    <n v="11"/>
    <x v="63"/>
    <x v="1"/>
    <n v="1"/>
    <x v="0"/>
    <x v="48"/>
    <x v="0"/>
  </r>
  <r>
    <n v="699"/>
    <s v="NT451"/>
    <x v="25"/>
    <s v="239/141"/>
    <x v="0"/>
    <x v="2"/>
    <n v="25"/>
    <s v="November"/>
    <x v="9"/>
    <s v="25 November 1946"/>
    <x v="2"/>
    <s v="SOC 25.11.46 (Air Britain Serials)"/>
    <x v="4"/>
    <x v="3"/>
    <x v="1"/>
    <x v="1"/>
    <x v="2"/>
    <x v="1"/>
    <m/>
    <n v="11"/>
    <x v="63"/>
    <x v="1"/>
    <n v="1"/>
    <x v="0"/>
    <x v="45"/>
    <x v="2"/>
  </r>
  <r>
    <n v="4075"/>
    <s v="PZ252"/>
    <x v="16"/>
    <s v="Cv XVIII/248/254"/>
    <x v="10"/>
    <x v="19"/>
    <n v="25"/>
    <s v="November"/>
    <x v="9"/>
    <s v="25 November 1946"/>
    <x v="2"/>
    <s v="FBXVIII SOC 25.11.46 (Air Britain Serials)"/>
    <x v="4"/>
    <x v="3"/>
    <x v="1"/>
    <x v="1"/>
    <x v="2"/>
    <x v="1"/>
    <m/>
    <n v="11"/>
    <x v="63"/>
    <x v="1"/>
    <n v="1"/>
    <x v="0"/>
    <x v="166"/>
    <x v="0"/>
  </r>
  <r>
    <n v="5264"/>
    <s v="RF770"/>
    <x v="12"/>
    <s v="Med"/>
    <x v="1"/>
    <x v="16"/>
    <n v="25"/>
    <s v="November"/>
    <x v="9"/>
    <s v="25 November 1946"/>
    <x v="2"/>
    <s v="To DH 25.11.46 (Air Britain Serials)"/>
    <x v="4"/>
    <x v="3"/>
    <x v="1"/>
    <x v="1"/>
    <x v="2"/>
    <x v="1"/>
    <m/>
    <n v="11"/>
    <x v="63"/>
    <x v="1"/>
    <n v="1"/>
    <x v="2"/>
    <x v="68"/>
    <x v="3"/>
  </r>
  <r>
    <n v="3517"/>
    <s v="RL146"/>
    <x v="39"/>
    <s v="264/23"/>
    <x v="0"/>
    <x v="2"/>
    <n v="26"/>
    <s v="November"/>
    <x v="9"/>
    <s v="26 November 1946"/>
    <x v="0"/>
    <s v="Engine lost power hit trees attempting to force land Berefteld Northants. 26.11.46 DBR (Air Britain Serials) 26.10.46 23 Sqn. RL146 Pilot attempted a force-landing in a field at Benefield, Northants, but hit trees, injuring one. (Mosquito Crash Log)"/>
    <x v="2"/>
    <x v="2"/>
    <x v="2"/>
    <x v="1"/>
    <x v="2"/>
    <x v="1"/>
    <m/>
    <n v="11"/>
    <x v="63"/>
    <x v="1"/>
    <n v="0"/>
    <x v="0"/>
    <x v="6"/>
    <x v="2"/>
  </r>
  <r>
    <n v="1704"/>
    <s v="KB652"/>
    <x v="28"/>
    <s v="RN 728/RAF"/>
    <x v="10"/>
    <x v="19"/>
    <n v="26"/>
    <s v="November"/>
    <x v="9"/>
    <s v="26 November 1946"/>
    <x v="2"/>
    <s v="SOC 26.11.46 (Air Britain Serials)"/>
    <x v="4"/>
    <x v="3"/>
    <x v="1"/>
    <x v="1"/>
    <x v="2"/>
    <x v="1"/>
    <m/>
    <n v="11"/>
    <x v="63"/>
    <x v="1"/>
    <n v="0"/>
    <x v="2"/>
    <x v="216"/>
    <x v="1"/>
  </r>
  <r>
    <n v="3399"/>
    <s v="NT146"/>
    <x v="12"/>
    <n v="169"/>
    <x v="10"/>
    <x v="19"/>
    <n v="26"/>
    <s v="November"/>
    <x v="9"/>
    <s v="26 November 1946"/>
    <x v="2"/>
    <s v="Sold 26.11.46 (Air Britain Serials)"/>
    <x v="5"/>
    <x v="3"/>
    <x v="1"/>
    <x v="1"/>
    <x v="2"/>
    <x v="1"/>
    <m/>
    <n v="11"/>
    <x v="63"/>
    <x v="1"/>
    <n v="1"/>
    <x v="0"/>
    <x v="65"/>
    <x v="0"/>
  </r>
  <r>
    <n v="1074"/>
    <s v="PZ468"/>
    <x v="16"/>
    <s v="Cv XVIII/248/254"/>
    <x v="10"/>
    <x v="19"/>
    <n v="26"/>
    <s v="November"/>
    <x v="9"/>
    <s v="26 November 1946"/>
    <x v="2"/>
    <s v="FBXVIII. Coded QM-D.on 254 Squadron according to a picture. SOC 26.11.46 (Air Britain Serials)"/>
    <x v="4"/>
    <x v="3"/>
    <x v="1"/>
    <x v="1"/>
    <x v="2"/>
    <x v="1"/>
    <m/>
    <n v="11"/>
    <x v="63"/>
    <x v="1"/>
    <n v="1"/>
    <x v="0"/>
    <x v="166"/>
    <x v="0"/>
  </r>
  <r>
    <n v="5268"/>
    <s v="RF728"/>
    <x v="12"/>
    <s v="Med"/>
    <x v="1"/>
    <x v="16"/>
    <n v="26"/>
    <s v="November"/>
    <x v="9"/>
    <s v="26 November 1946"/>
    <x v="2"/>
    <s v="Sold 26.11.46 (Air Britain Serials)"/>
    <x v="5"/>
    <x v="3"/>
    <x v="1"/>
    <x v="1"/>
    <x v="2"/>
    <x v="1"/>
    <m/>
    <n v="11"/>
    <x v="63"/>
    <x v="1"/>
    <n v="1"/>
    <x v="2"/>
    <x v="68"/>
    <x v="3"/>
  </r>
  <r>
    <n v="2869"/>
    <s v="RF855"/>
    <x v="12"/>
    <n v="404"/>
    <x v="10"/>
    <x v="19"/>
    <n v="26"/>
    <s v="November"/>
    <x v="9"/>
    <s v="26 November 1946"/>
    <x v="2"/>
    <s v="To DH 26.11.46 (Air Britain Serials)"/>
    <x v="4"/>
    <x v="3"/>
    <x v="1"/>
    <x v="1"/>
    <x v="2"/>
    <x v="1"/>
    <m/>
    <n v="11"/>
    <x v="63"/>
    <x v="1"/>
    <n v="1"/>
    <x v="0"/>
    <x v="266"/>
    <x v="3"/>
  </r>
  <r>
    <n v="590"/>
    <s v="W4052"/>
    <x v="41"/>
    <s v="Mkrs/AAEE/FIU/Mkrs"/>
    <x v="10"/>
    <x v="19"/>
    <n v="26"/>
    <s v="November"/>
    <x v="9"/>
    <s v="26 November 1946"/>
    <x v="2"/>
    <s v="SOC 26.11.46 (Air Britain Serials)"/>
    <x v="4"/>
    <x v="3"/>
    <x v="1"/>
    <x v="1"/>
    <x v="2"/>
    <x v="1"/>
    <m/>
    <n v="11"/>
    <x v="63"/>
    <x v="1"/>
    <n v="1"/>
    <x v="1"/>
    <x v="44"/>
    <x v="0"/>
  </r>
  <r>
    <n v="2134"/>
    <s v="NT171"/>
    <x v="12"/>
    <n v="487"/>
    <x v="10"/>
    <x v="19"/>
    <n v="27"/>
    <s v="November"/>
    <x v="9"/>
    <s v="27 November 1946"/>
    <x v="2"/>
    <s v="Sold 27.11.46 (Air Britain Serials)"/>
    <x v="4"/>
    <x v="3"/>
    <x v="1"/>
    <x v="1"/>
    <x v="2"/>
    <x v="1"/>
    <m/>
    <n v="11"/>
    <x v="63"/>
    <x v="1"/>
    <n v="1"/>
    <x v="0"/>
    <x v="47"/>
    <x v="0"/>
  </r>
  <r>
    <n v="7586"/>
    <s v="RG199"/>
    <x v="35"/>
    <s v="544/540/58"/>
    <x v="10"/>
    <x v="19"/>
    <n v="28"/>
    <s v="November"/>
    <x v="9"/>
    <s v="28 November 1946"/>
    <x v="0"/>
    <s v="Lost wing recovering from dive and crashed 1m NW of Pangbourne Berks. 29.11.46 (Air Britain Serials) 29.11.46 58 Sqn. RG199 Was in flight in cu-nim cloud when pilot lost control of aircraft and went into a dive. Starboard wing failed when pulling out and aircraft crashed at 315 degrees, one mile from Pangbourne, Berks, killing crew. (Mosquito Crash Log)"/>
    <x v="2"/>
    <x v="2"/>
    <x v="55"/>
    <x v="1"/>
    <x v="2"/>
    <x v="1"/>
    <m/>
    <n v="11"/>
    <x v="63"/>
    <x v="1"/>
    <n v="0"/>
    <x v="0"/>
    <x v="265"/>
    <x v="0"/>
  </r>
  <r>
    <n v="6890"/>
    <s v="RR293"/>
    <x v="10"/>
    <s v="16OTU"/>
    <x v="0"/>
    <x v="7"/>
    <n v="28"/>
    <s v="November"/>
    <x v="9"/>
    <s v="28 November 1946"/>
    <x v="1"/>
    <s v="Flew into ground at night in bad visibility 1 1/2m N of Cottesmore 28.11.46 (Air Britain Serials) 28.11.46 16 OTU. RR293 Struck ground in Rutland 350 degrees, one and a half miles from Cottesmore, in low flight while crew were looking for airfield in bad visibility. Crew killed. (Mosquito Crash Log)"/>
    <x v="2"/>
    <x v="2"/>
    <x v="26"/>
    <x v="1"/>
    <x v="2"/>
    <x v="1"/>
    <m/>
    <n v="11"/>
    <x v="63"/>
    <x v="1"/>
    <n v="1"/>
    <x v="1"/>
    <x v="140"/>
    <x v="2"/>
  </r>
  <r>
    <n v="5269"/>
    <s v="KA161"/>
    <x v="31"/>
    <s v="Med"/>
    <x v="1"/>
    <x v="16"/>
    <n v="28"/>
    <s v="November"/>
    <x v="9"/>
    <s v="28 November 1946"/>
    <x v="2"/>
    <s v="SOC 28.11.46 (Air Britain Serials)"/>
    <x v="4"/>
    <x v="3"/>
    <x v="1"/>
    <x v="1"/>
    <x v="2"/>
    <x v="1"/>
    <m/>
    <n v="11"/>
    <x v="63"/>
    <x v="1"/>
    <n v="0"/>
    <x v="2"/>
    <x v="68"/>
    <x v="1"/>
  </r>
  <r>
    <n v="2322"/>
    <s v="KA294"/>
    <x v="31"/>
    <s v="1FU/Med"/>
    <x v="1"/>
    <x v="16"/>
    <n v="28"/>
    <s v="November"/>
    <x v="9"/>
    <s v="28 November 1946"/>
    <x v="2"/>
    <s v="SOC 28.11.46 (Air Britain Serials)"/>
    <x v="4"/>
    <x v="3"/>
    <x v="1"/>
    <x v="1"/>
    <x v="2"/>
    <x v="1"/>
    <m/>
    <n v="11"/>
    <x v="63"/>
    <x v="1"/>
    <n v="0"/>
    <x v="2"/>
    <x v="68"/>
    <x v="1"/>
  </r>
  <r>
    <n v="5270"/>
    <s v="KA308"/>
    <x v="31"/>
    <s v="Med"/>
    <x v="1"/>
    <x v="16"/>
    <n v="28"/>
    <s v="November"/>
    <x v="9"/>
    <s v="28 November 1946"/>
    <x v="2"/>
    <s v="SOC 28.11.46 (Air Britain Serials)"/>
    <x v="4"/>
    <x v="3"/>
    <x v="1"/>
    <x v="1"/>
    <x v="2"/>
    <x v="1"/>
    <m/>
    <n v="11"/>
    <x v="63"/>
    <x v="1"/>
    <n v="0"/>
    <x v="2"/>
    <x v="68"/>
    <x v="1"/>
  </r>
  <r>
    <n v="7210"/>
    <s v="KA356"/>
    <x v="31"/>
    <s v="1FU/249"/>
    <x v="10"/>
    <x v="19"/>
    <n v="28"/>
    <s v="November"/>
    <x v="9"/>
    <s v="28 November 1946"/>
    <x v="2"/>
    <s v="SOC 28.11.46 (Air Britain Serials)"/>
    <x v="4"/>
    <x v="3"/>
    <x v="1"/>
    <x v="1"/>
    <x v="2"/>
    <x v="1"/>
    <m/>
    <n v="11"/>
    <x v="63"/>
    <x v="1"/>
    <n v="0"/>
    <x v="0"/>
    <x v="229"/>
    <x v="1"/>
  </r>
  <r>
    <n v="7424"/>
    <s v="KA373"/>
    <x v="31"/>
    <s v="1FU/249"/>
    <x v="10"/>
    <x v="19"/>
    <n v="28"/>
    <s v="November"/>
    <x v="9"/>
    <s v="28 November 1946"/>
    <x v="2"/>
    <s v="SOC 28.11.46 (Air Britain Serials)"/>
    <x v="4"/>
    <x v="3"/>
    <x v="1"/>
    <x v="1"/>
    <x v="2"/>
    <x v="1"/>
    <m/>
    <n v="11"/>
    <x v="63"/>
    <x v="1"/>
    <n v="0"/>
    <x v="0"/>
    <x v="229"/>
    <x v="1"/>
  </r>
  <r>
    <n v="2464"/>
    <s v="KB184"/>
    <x v="13"/>
    <s v="162/139/162/163"/>
    <x v="0"/>
    <x v="19"/>
    <n v="28"/>
    <s v="November"/>
    <x v="9"/>
    <s v="28 November 1946"/>
    <x v="2"/>
    <s v="to USAAF as 43-34958 SOC 28.11.46 (Air Britain Serials)"/>
    <x v="4"/>
    <x v="3"/>
    <x v="1"/>
    <x v="1"/>
    <x v="2"/>
    <x v="1"/>
    <m/>
    <n v="11"/>
    <x v="63"/>
    <x v="1"/>
    <n v="1"/>
    <x v="0"/>
    <x v="149"/>
    <x v="1"/>
  </r>
  <r>
    <n v="1709"/>
    <s v="KB646"/>
    <x v="28"/>
    <s v="RN 728/RAF"/>
    <x v="10"/>
    <x v="19"/>
    <n v="28"/>
    <s v="November"/>
    <x v="9"/>
    <s v="28 November 1946"/>
    <x v="2"/>
    <s v="SOC 28.11.46 (Air Britain Serials)"/>
    <x v="4"/>
    <x v="3"/>
    <x v="1"/>
    <x v="1"/>
    <x v="2"/>
    <x v="1"/>
    <m/>
    <n v="11"/>
    <x v="63"/>
    <x v="1"/>
    <n v="0"/>
    <x v="2"/>
    <x v="216"/>
    <x v="1"/>
  </r>
  <r>
    <n v="2292"/>
    <s v="MM748"/>
    <x v="25"/>
    <s v="AAEE/DH"/>
    <x v="10"/>
    <x v="19"/>
    <n v="28"/>
    <s v="November"/>
    <x v="9"/>
    <s v="28 November 1946"/>
    <x v="2"/>
    <s v="SOC 28.11.46 (Air Britain Serials)"/>
    <x v="4"/>
    <x v="3"/>
    <x v="1"/>
    <x v="1"/>
    <x v="2"/>
    <x v="1"/>
    <m/>
    <n v="11"/>
    <x v="63"/>
    <x v="1"/>
    <n v="1"/>
    <x v="1"/>
    <x v="40"/>
    <x v="2"/>
  </r>
  <r>
    <n v="4576"/>
    <s v="PF462"/>
    <x v="20"/>
    <s v="128/14"/>
    <x v="10"/>
    <x v="19"/>
    <n v="28"/>
    <s v="November"/>
    <x v="9"/>
    <s v="28 November 1946"/>
    <x v="2"/>
    <s v="SOC 28.11.46 (Air Britain Serials)"/>
    <x v="4"/>
    <x v="3"/>
    <x v="1"/>
    <x v="1"/>
    <x v="2"/>
    <x v="1"/>
    <m/>
    <n v="11"/>
    <x v="63"/>
    <x v="1"/>
    <n v="0"/>
    <x v="0"/>
    <x v="215"/>
    <x v="6"/>
  </r>
  <r>
    <n v="3385"/>
    <s v="RS701"/>
    <x v="42"/>
    <s v="3FP"/>
    <x v="10"/>
    <x v="19"/>
    <n v="29"/>
    <s v="November"/>
    <x v="9"/>
    <s v="29 November 1946"/>
    <x v="0"/>
    <s v="Overshot landing swung off runway and u/c collapsed Ternhill 29.11.46 not repaired (Air Britain Serials) 29.11.46 3 FP. RS7O1 Overshot on landing at Ternhill aerodrome. (Mosquito Crash Log)"/>
    <x v="2"/>
    <x v="2"/>
    <x v="6"/>
    <x v="1"/>
    <x v="2"/>
    <x v="1"/>
    <m/>
    <n v="11"/>
    <x v="63"/>
    <x v="1"/>
    <n v="0"/>
    <x v="1"/>
    <x v="202"/>
    <x v="7"/>
  </r>
  <r>
    <n v="1538"/>
    <s v="RF584"/>
    <x v="12"/>
    <n v="45"/>
    <x v="3"/>
    <x v="16"/>
    <n v="29"/>
    <s v="November"/>
    <x v="9"/>
    <s v="29 November 1946"/>
    <x v="2"/>
    <s v="SOC 29.11.46 (Air Britain Serials)"/>
    <x v="4"/>
    <x v="3"/>
    <x v="1"/>
    <x v="1"/>
    <x v="2"/>
    <x v="1"/>
    <m/>
    <n v="11"/>
    <x v="63"/>
    <x v="1"/>
    <n v="1"/>
    <x v="0"/>
    <x v="86"/>
    <x v="3"/>
  </r>
  <r>
    <n v="2575"/>
    <s v="NT485"/>
    <x v="25"/>
    <s v="141/157/141"/>
    <x v="0"/>
    <x v="2"/>
    <n v="30"/>
    <s v="November"/>
    <x v="9"/>
    <s v="30 November 1946"/>
    <x v="2"/>
    <s v="SOC 30.11.46 (Air Britain Serials)"/>
    <x v="4"/>
    <x v="3"/>
    <x v="1"/>
    <x v="1"/>
    <x v="2"/>
    <x v="1"/>
    <m/>
    <n v="11"/>
    <x v="63"/>
    <x v="1"/>
    <n v="1"/>
    <x v="0"/>
    <x v="45"/>
    <x v="2"/>
  </r>
  <r>
    <n v="6168"/>
    <s v="PF573"/>
    <x v="20"/>
    <n v="139"/>
    <x v="0"/>
    <x v="8"/>
    <n v="2"/>
    <s v="December"/>
    <x v="9"/>
    <s v="2 December 1946"/>
    <x v="0"/>
    <s v="EDMUND GEORGE HANSON WAREING, Flying Officer, 57561, 139 Sqdn., Royal Air Force, Died 02 December 1946 _x000a__x000a_2 December 1946._x000a__x000a_139 Squadron_x000a_Mosquito XVI PF573_x000a_Ilfracombe, Devon_x000a__x000a_The aircraft was flying in cloud when both engines carburettors froze up and the engines lost power. The pilot (Wareing) could not retain control and the aircraft crashed._x000a__x000a_FL - Cummings_x000a__x000a_(http://www.ww2talk.com/forum/war-cemeteries-war-memorial-research/21571-help-raf-casualtys-2.html#post247618) Caught fire in air and crashed Ilfracombe Golf Course Devon 2.12.46 (Air Britain Serials) 02.12.46 139 Sqn. PF573 Aircraft was in flight when carburettors iced up. Pilot lost control, aircraft crashing one mile from Lifracombe golf course, Devon, killing crew. (Mosquito Crash Log)"/>
    <x v="2"/>
    <x v="2"/>
    <x v="55"/>
    <x v="1"/>
    <x v="2"/>
    <x v="1"/>
    <m/>
    <n v="12"/>
    <x v="64"/>
    <x v="1"/>
    <n v="0"/>
    <x v="0"/>
    <x v="15"/>
    <x v="6"/>
  </r>
  <r>
    <n v="5359"/>
    <s v="HR360"/>
    <x v="12"/>
    <n v="305"/>
    <x v="11"/>
    <x v="19"/>
    <n v="2"/>
    <s v="December"/>
    <x v="9"/>
    <s v="2 December 1946"/>
    <x v="2"/>
    <s v="Sold Turkish AF as '406' 2.12.46. Sold 2.12.46 (Air Britain Serials)"/>
    <x v="5"/>
    <x v="3"/>
    <x v="1"/>
    <x v="1"/>
    <x v="2"/>
    <x v="1"/>
    <m/>
    <n v="12"/>
    <x v="64"/>
    <x v="1"/>
    <n v="1"/>
    <x v="0"/>
    <x v="60"/>
    <x v="3"/>
  </r>
  <r>
    <n v="1451"/>
    <s v="LR360"/>
    <x v="12"/>
    <s v="248/60OTU/13OTU"/>
    <x v="11"/>
    <x v="19"/>
    <n v="2"/>
    <s v="December"/>
    <x v="9"/>
    <s v="2 December 1946"/>
    <x v="2"/>
    <s v="Sold Turkish AF as '407' 2.12.46. Sold 2.12.46 (Air Britain Serials)"/>
    <x v="4"/>
    <x v="3"/>
    <x v="1"/>
    <x v="1"/>
    <x v="2"/>
    <x v="1"/>
    <m/>
    <n v="12"/>
    <x v="64"/>
    <x v="1"/>
    <n v="1"/>
    <x v="1"/>
    <x v="39"/>
    <x v="0"/>
  </r>
  <r>
    <n v="4976"/>
    <s v="NS930"/>
    <x v="12"/>
    <n v="418"/>
    <x v="10"/>
    <x v="19"/>
    <n v="2"/>
    <s v="December"/>
    <x v="9"/>
    <s v="2 December 1946"/>
    <x v="2"/>
    <s v="Taken on strength from Coltishall, 11 July 1944. TH-U, letter on list dated 31 August 1944. NOTE: Griffin and Kostenuk give letter as &quot;V&quot;. Sold 2.12.46 (Air Britain Serials)"/>
    <x v="4"/>
    <x v="3"/>
    <x v="1"/>
    <x v="1"/>
    <x v="2"/>
    <x v="1"/>
    <m/>
    <n v="12"/>
    <x v="64"/>
    <x v="1"/>
    <n v="1"/>
    <x v="0"/>
    <x v="30"/>
    <x v="0"/>
  </r>
  <r>
    <n v="1299"/>
    <s v="PF572"/>
    <x v="20"/>
    <s v="109/192/109/139"/>
    <x v="0"/>
    <x v="8"/>
    <n v="3"/>
    <s v="December"/>
    <x v="9"/>
    <s v="3 December 1946"/>
    <x v="0"/>
    <s v="Hit birds on take-off Coningsby 3.12.46 to 6237M 24.1.47 (Air Britain Serials)"/>
    <x v="2"/>
    <x v="2"/>
    <x v="163"/>
    <x v="1"/>
    <x v="2"/>
    <x v="1"/>
    <m/>
    <n v="12"/>
    <x v="64"/>
    <x v="1"/>
    <n v="0"/>
    <x v="0"/>
    <x v="15"/>
    <x v="6"/>
  </r>
  <r>
    <n v="3120"/>
    <s v="TA296"/>
    <x v="22"/>
    <s v="1653CU"/>
    <x v="0"/>
    <x v="7"/>
    <n v="3"/>
    <s v="December"/>
    <x v="9"/>
    <s v="3 December 1946"/>
    <x v="0"/>
    <s v="Hit obstruction on overshoot Lindholme 3.12.46 (Air Britain Serials) 03.12.46 1653HCU. TA296 Overshot and hit obstruction at Lindholme aerodrome. (Mosquito Crash Log)"/>
    <x v="2"/>
    <x v="2"/>
    <x v="6"/>
    <x v="1"/>
    <x v="2"/>
    <x v="1"/>
    <m/>
    <n v="12"/>
    <x v="64"/>
    <x v="1"/>
    <n v="1"/>
    <x v="1"/>
    <x v="248"/>
    <x v="0"/>
  </r>
  <r>
    <n v="5059"/>
    <s v="TE811"/>
    <x v="12"/>
    <n v="45"/>
    <x v="3"/>
    <x v="16"/>
    <n v="3"/>
    <s v="December"/>
    <x v="9"/>
    <s v="3 December 1946"/>
    <x v="0"/>
    <s v="Spun into lake during aerobatics Trincomalee 3.12.46 (Air Britain Serials)"/>
    <x v="2"/>
    <x v="2"/>
    <x v="34"/>
    <x v="1"/>
    <x v="2"/>
    <x v="1"/>
    <m/>
    <n v="12"/>
    <x v="64"/>
    <x v="1"/>
    <n v="0"/>
    <x v="0"/>
    <x v="86"/>
    <x v="3"/>
  </r>
  <r>
    <n v="4237"/>
    <s v="LR334"/>
    <x v="12"/>
    <s v="487/464"/>
    <x v="11"/>
    <x v="19"/>
    <n v="3"/>
    <s v="December"/>
    <x v="9"/>
    <s v="3 December 1946"/>
    <x v="2"/>
    <s v="Was SB-R on Amiens prison raid, flown by W/C Robert Wilson Iredale, and F/L J.L. McCaul. Served with 464 Sqn, under RAF control 10/43 Coded SB-F. Participated in Amiens Prison Raid 18/2/44 464 Sqn Boss's Aircraft for Raid. (Brian Fillery's website). Sold to Fairey for Turkish AF as '410' 3.12.46. Sold to Fairey 3.12.46 (Air Britain Serials)"/>
    <x v="5"/>
    <x v="3"/>
    <x v="1"/>
    <x v="1"/>
    <x v="2"/>
    <x v="1"/>
    <m/>
    <n v="12"/>
    <x v="64"/>
    <x v="1"/>
    <n v="1"/>
    <x v="0"/>
    <x v="46"/>
    <x v="0"/>
  </r>
  <r>
    <n v="3082"/>
    <s v="TA342"/>
    <x v="22"/>
    <s v="1668CU/1653CU"/>
    <x v="0"/>
    <x v="7"/>
    <n v="3"/>
    <s v="December"/>
    <x v="9"/>
    <s v="3 December 1946"/>
    <x v="2"/>
    <s v="SOC 3.12.46 (Air Britain Serials)"/>
    <x v="5"/>
    <x v="3"/>
    <x v="1"/>
    <x v="1"/>
    <x v="2"/>
    <x v="1"/>
    <m/>
    <n v="12"/>
    <x v="64"/>
    <x v="1"/>
    <n v="1"/>
    <x v="1"/>
    <x v="248"/>
    <x v="0"/>
  </r>
  <r>
    <n v="5271"/>
    <s v="RF835"/>
    <x v="12"/>
    <s v="Med"/>
    <x v="1"/>
    <x v="16"/>
    <n v="4"/>
    <s v="December"/>
    <x v="9"/>
    <s v="4 December 1946"/>
    <x v="2"/>
    <s v="Sold 4.12.46 (Air Britain Serials)"/>
    <x v="5"/>
    <x v="3"/>
    <x v="1"/>
    <x v="1"/>
    <x v="2"/>
    <x v="1"/>
    <m/>
    <n v="12"/>
    <x v="64"/>
    <x v="1"/>
    <n v="1"/>
    <x v="2"/>
    <x v="68"/>
    <x v="3"/>
  </r>
  <r>
    <n v="254"/>
    <s v="NS958"/>
    <x v="12"/>
    <s v="107/21/107/2 Gp CS/107"/>
    <x v="0"/>
    <x v="16"/>
    <n v="5"/>
    <s v="December"/>
    <x v="9"/>
    <s v="5 December 1946"/>
    <x v="2"/>
    <s v="SOC 6.12.46 (Air Britain Serials)"/>
    <x v="4"/>
    <x v="3"/>
    <x v="1"/>
    <x v="1"/>
    <x v="2"/>
    <x v="1"/>
    <m/>
    <n v="12"/>
    <x v="64"/>
    <x v="1"/>
    <n v="1"/>
    <x v="0"/>
    <x v="57"/>
    <x v="0"/>
  </r>
  <r>
    <n v="4182"/>
    <s v="TW290"/>
    <x v="43"/>
    <s v="RN"/>
    <x v="10"/>
    <x v="19"/>
    <n v="5"/>
    <s v="December"/>
    <x v="9"/>
    <s v="5 December 1946"/>
    <x v="2"/>
    <s v="Awaiting collection 6.12.46 NFT (Air Britain Serials)"/>
    <x v="4"/>
    <x v="3"/>
    <x v="1"/>
    <x v="1"/>
    <x v="2"/>
    <x v="1"/>
    <m/>
    <n v="12"/>
    <x v="64"/>
    <x v="1"/>
    <n v="0"/>
    <x v="2"/>
    <x v="64"/>
    <x v="2"/>
  </r>
  <r>
    <n v="920"/>
    <s v="NS842"/>
    <x v="12"/>
    <s v="605/FIDS"/>
    <x v="10"/>
    <x v="19"/>
    <n v="6"/>
    <s v="December"/>
    <x v="9"/>
    <s v="6 December 1946"/>
    <x v="2"/>
    <s v="Sold 6.12.46 (Air Britain Serials)"/>
    <x v="5"/>
    <x v="3"/>
    <x v="1"/>
    <x v="1"/>
    <x v="2"/>
    <x v="1"/>
    <m/>
    <n v="12"/>
    <x v="64"/>
    <x v="1"/>
    <n v="1"/>
    <x v="0"/>
    <x v="267"/>
    <x v="0"/>
  </r>
  <r>
    <n v="7704"/>
    <s v="NS753"/>
    <x v="18"/>
    <s v="USAAF/RN"/>
    <x v="10"/>
    <x v="19"/>
    <n v="7"/>
    <s v="December"/>
    <x v="9"/>
    <s v="7 December 1946"/>
    <x v="2"/>
    <s v="To RN 7.12.46 (G-AOCK) Burnt Thruxton 10.60 (Air Britain Serials)"/>
    <x v="4"/>
    <x v="3"/>
    <x v="1"/>
    <x v="1"/>
    <x v="2"/>
    <x v="1"/>
    <m/>
    <n v="12"/>
    <x v="64"/>
    <x v="1"/>
    <n v="1"/>
    <x v="2"/>
    <x v="64"/>
    <x v="0"/>
  </r>
  <r>
    <n v="7531"/>
    <s v="HK380"/>
    <x v="17"/>
    <n v="488"/>
    <x v="10"/>
    <x v="19"/>
    <n v="9"/>
    <s v="December"/>
    <x v="9"/>
    <s v="9 December 1946"/>
    <x v="2"/>
    <s v="Y on 488 Sqn (Andy Long on RAF Commands Forum) SOC 9.12.46 (Air Britain Serials)"/>
    <x v="4"/>
    <x v="3"/>
    <x v="1"/>
    <x v="1"/>
    <x v="2"/>
    <x v="1"/>
    <m/>
    <n v="12"/>
    <x v="64"/>
    <x v="1"/>
    <n v="1"/>
    <x v="0"/>
    <x v="42"/>
    <x v="2"/>
  </r>
  <r>
    <n v="3660"/>
    <s v="KB192"/>
    <x v="13"/>
    <n v="139"/>
    <x v="0"/>
    <x v="8"/>
    <n v="9"/>
    <s v="December"/>
    <x v="9"/>
    <s v="9 December 1946"/>
    <x v="2"/>
    <s v="SOC 9.12.46 (Air Britain Serials)"/>
    <x v="4"/>
    <x v="3"/>
    <x v="1"/>
    <x v="1"/>
    <x v="2"/>
    <x v="1"/>
    <m/>
    <n v="12"/>
    <x v="64"/>
    <x v="1"/>
    <n v="1"/>
    <x v="0"/>
    <x v="15"/>
    <x v="1"/>
  </r>
  <r>
    <n v="2287"/>
    <s v="NT379"/>
    <x v="25"/>
    <s v="239/85/157"/>
    <x v="0"/>
    <x v="2"/>
    <n v="9"/>
    <s v="December"/>
    <x v="9"/>
    <s v="9 December 1946"/>
    <x v="2"/>
    <s v="SOC 9.12.46 (Air Britain Serials)"/>
    <x v="4"/>
    <x v="3"/>
    <x v="1"/>
    <x v="1"/>
    <x v="2"/>
    <x v="1"/>
    <m/>
    <n v="12"/>
    <x v="64"/>
    <x v="1"/>
    <n v="1"/>
    <x v="0"/>
    <x v="3"/>
    <x v="2"/>
  </r>
  <r>
    <n v="2576"/>
    <s v="NT382"/>
    <x v="25"/>
    <s v="85/157"/>
    <x v="0"/>
    <x v="2"/>
    <n v="9"/>
    <s v="December"/>
    <x v="9"/>
    <s v="9 December 1946"/>
    <x v="2"/>
    <s v="SOC 9.12.46 (Air Britain Serials)"/>
    <x v="4"/>
    <x v="3"/>
    <x v="1"/>
    <x v="1"/>
    <x v="2"/>
    <x v="1"/>
    <m/>
    <n v="12"/>
    <x v="64"/>
    <x v="1"/>
    <n v="1"/>
    <x v="0"/>
    <x v="3"/>
    <x v="2"/>
  </r>
  <r>
    <n v="6598"/>
    <s v="NT554"/>
    <x v="25"/>
    <n v="141"/>
    <x v="0"/>
    <x v="2"/>
    <n v="9"/>
    <s v="December"/>
    <x v="9"/>
    <s v="9 December 1946"/>
    <x v="2"/>
    <s v="SOC 9.12.46 (Air Britain Serials)"/>
    <x v="4"/>
    <x v="3"/>
    <x v="1"/>
    <x v="1"/>
    <x v="2"/>
    <x v="1"/>
    <m/>
    <n v="12"/>
    <x v="64"/>
    <x v="1"/>
    <n v="1"/>
    <x v="0"/>
    <x v="45"/>
    <x v="2"/>
  </r>
  <r>
    <n v="3963"/>
    <s v="LR351"/>
    <x v="12"/>
    <n v="613"/>
    <x v="11"/>
    <x v="19"/>
    <n v="10"/>
    <s v="December"/>
    <x v="9"/>
    <s v="10 December 1946"/>
    <x v="2"/>
    <s v="Sold to Fairey for Turkish AF as '411' 10.12.46. Sold to Fairey 10.12.46 (Air Britain Serials)"/>
    <x v="5"/>
    <x v="3"/>
    <x v="1"/>
    <x v="1"/>
    <x v="2"/>
    <x v="1"/>
    <m/>
    <n v="12"/>
    <x v="64"/>
    <x v="1"/>
    <n v="1"/>
    <x v="0"/>
    <x v="59"/>
    <x v="0"/>
  </r>
  <r>
    <n v="5523"/>
    <s v="TE619"/>
    <x v="12"/>
    <s v="FE"/>
    <x v="3"/>
    <x v="16"/>
    <n v="12"/>
    <s v="December"/>
    <x v="9"/>
    <s v="12 December 1946"/>
    <x v="2"/>
    <s v="SOC 12.12.46 (Air Britain Serials)"/>
    <x v="4"/>
    <x v="3"/>
    <x v="1"/>
    <x v="1"/>
    <x v="2"/>
    <x v="1"/>
    <m/>
    <n v="12"/>
    <x v="64"/>
    <x v="1"/>
    <n v="0"/>
    <x v="2"/>
    <x v="91"/>
    <x v="3"/>
  </r>
  <r>
    <n v="1437"/>
    <s v="RL127"/>
    <x v="39"/>
    <n v="29"/>
    <x v="0"/>
    <x v="2"/>
    <n v="13"/>
    <s v="December"/>
    <x v="9"/>
    <s v="13 December 1946"/>
    <x v="0"/>
    <s v="Both propellers feathered in error bellylanded at West Malling 13.12.46 DBF (Air Britain Serials) 13.12.46 29 Sqn. RL127 Aircraft belly-landed on West MaIling aerodrome after unintentionally feathering both engines and having no time to use flaps, burning out aircraft. Crew unhurt. (Mosquito Crash Log)"/>
    <x v="2"/>
    <x v="2"/>
    <x v="28"/>
    <x v="1"/>
    <x v="2"/>
    <x v="1"/>
    <m/>
    <n v="12"/>
    <x v="64"/>
    <x v="1"/>
    <n v="0"/>
    <x v="0"/>
    <x v="31"/>
    <x v="2"/>
  </r>
  <r>
    <n v="1569"/>
    <s v="NT502"/>
    <x v="25"/>
    <s v="141/157/141"/>
    <x v="0"/>
    <x v="2"/>
    <n v="14"/>
    <s v="December"/>
    <x v="9"/>
    <s v="14 December 1946"/>
    <x v="2"/>
    <s v="SOC 14.12.46 (Air Britain Serials)"/>
    <x v="4"/>
    <x v="3"/>
    <x v="1"/>
    <x v="1"/>
    <x v="2"/>
    <x v="1"/>
    <m/>
    <n v="12"/>
    <x v="64"/>
    <x v="1"/>
    <n v="1"/>
    <x v="0"/>
    <x v="45"/>
    <x v="2"/>
  </r>
  <r>
    <n v="936"/>
    <s v="PF647"/>
    <x v="35"/>
    <s v="1 OADU/680/13"/>
    <x v="10"/>
    <x v="19"/>
    <n v="16"/>
    <s v="December"/>
    <x v="9"/>
    <s v="16 December 1946"/>
    <x v="0"/>
    <s v="Tyre burst swung on landing and u/c collapsed Khormaksar 16.12.46 (Air Britain Serials)"/>
    <x v="2"/>
    <x v="2"/>
    <x v="118"/>
    <x v="1"/>
    <x v="2"/>
    <x v="1"/>
    <m/>
    <n v="12"/>
    <x v="64"/>
    <x v="1"/>
    <n v="0"/>
    <x v="0"/>
    <x v="257"/>
    <x v="6"/>
  </r>
  <r>
    <n v="3864"/>
    <s v="TW229"/>
    <x v="43"/>
    <s v="RN"/>
    <x v="10"/>
    <x v="19"/>
    <n v="16"/>
    <s v="December"/>
    <x v="9"/>
    <s v="16 December 1946"/>
    <x v="0"/>
    <s v="Caught fire and crashed 16.12.46 (Air Britain Serials) Fixed wings."/>
    <x v="2"/>
    <x v="2"/>
    <x v="38"/>
    <x v="1"/>
    <x v="2"/>
    <x v="1"/>
    <m/>
    <n v="12"/>
    <x v="64"/>
    <x v="1"/>
    <n v="0"/>
    <x v="2"/>
    <x v="64"/>
    <x v="2"/>
  </r>
  <r>
    <n v="7648"/>
    <s v="KB236"/>
    <x v="13"/>
    <s v="608/162"/>
    <x v="10"/>
    <x v="19"/>
    <n v="16"/>
    <s v="December"/>
    <x v="9"/>
    <s v="16 December 1946"/>
    <x v="2"/>
    <s v="SOC 16.12.46 (Air Britain Serials)"/>
    <x v="4"/>
    <x v="3"/>
    <x v="1"/>
    <x v="1"/>
    <x v="2"/>
    <x v="1"/>
    <m/>
    <n v="12"/>
    <x v="64"/>
    <x v="1"/>
    <n v="1"/>
    <x v="0"/>
    <x v="134"/>
    <x v="1"/>
  </r>
  <r>
    <n v="1846"/>
    <s v="HR373"/>
    <x v="12"/>
    <s v="618/132OTU/143/16"/>
    <x v="11"/>
    <x v="19"/>
    <n v="18"/>
    <s v="December"/>
    <x v="9"/>
    <s v="18 December 1946"/>
    <x v="2"/>
    <s v="Sold to Turkey Turkish AF as '454' 18.12.46. Sold to Turkey 18.12.46 (Air Britain Serials)"/>
    <x v="5"/>
    <x v="3"/>
    <x v="1"/>
    <x v="1"/>
    <x v="2"/>
    <x v="1"/>
    <m/>
    <n v="12"/>
    <x v="64"/>
    <x v="1"/>
    <n v="1"/>
    <x v="0"/>
    <x v="268"/>
    <x v="3"/>
  </r>
  <r>
    <n v="6149"/>
    <s v="MM430"/>
    <x v="12"/>
    <n v="248"/>
    <x v="16"/>
    <x v="19"/>
    <n v="18"/>
    <s v="December"/>
    <x v="9"/>
    <s v="18 December 1946"/>
    <x v="2"/>
    <s v="To Czech AF 18.12.46 (Air Britain Serials)"/>
    <x v="5"/>
    <x v="3"/>
    <x v="1"/>
    <x v="1"/>
    <x v="2"/>
    <x v="1"/>
    <m/>
    <n v="12"/>
    <x v="64"/>
    <x v="1"/>
    <n v="1"/>
    <x v="0"/>
    <x v="52"/>
    <x v="0"/>
  </r>
  <r>
    <n v="6294"/>
    <s v="MM431"/>
    <x v="12"/>
    <n v="248"/>
    <x v="16"/>
    <x v="19"/>
    <n v="18"/>
    <s v="December"/>
    <x v="9"/>
    <s v="18 December 1946"/>
    <x v="2"/>
    <s v="To Czech AF 18.12.46 (Air Britain Serials)"/>
    <x v="5"/>
    <x v="3"/>
    <x v="1"/>
    <x v="1"/>
    <x v="2"/>
    <x v="1"/>
    <m/>
    <n v="12"/>
    <x v="64"/>
    <x v="1"/>
    <n v="1"/>
    <x v="0"/>
    <x v="52"/>
    <x v="0"/>
  </r>
  <r>
    <n v="5481"/>
    <s v="RF823"/>
    <x v="12"/>
    <n v="235"/>
    <x v="16"/>
    <x v="19"/>
    <n v="18"/>
    <s v="December"/>
    <x v="9"/>
    <s v="18 December 1946"/>
    <x v="2"/>
    <s v="Czech serial was IY-5 when photographed. To Czech AF 18.12.46 (Air Britain Serials)"/>
    <x v="5"/>
    <x v="3"/>
    <x v="1"/>
    <x v="1"/>
    <x v="2"/>
    <x v="1"/>
    <m/>
    <n v="12"/>
    <x v="64"/>
    <x v="1"/>
    <n v="1"/>
    <x v="0"/>
    <x v="97"/>
    <x v="3"/>
  </r>
  <r>
    <n v="1765"/>
    <s v="TE603"/>
    <x v="12"/>
    <s v="RAE/SF"/>
    <x v="16"/>
    <x v="19"/>
    <n v="18"/>
    <s v="December"/>
    <x v="9"/>
    <s v="18 December 1946"/>
    <x v="2"/>
    <s v="Northolt To Czech AF 18.12.46 (Air Britain Serials)"/>
    <x v="5"/>
    <x v="3"/>
    <x v="1"/>
    <x v="1"/>
    <x v="2"/>
    <x v="1"/>
    <m/>
    <n v="12"/>
    <x v="64"/>
    <x v="1"/>
    <n v="0"/>
    <x v="1"/>
    <x v="269"/>
    <x v="3"/>
  </r>
  <r>
    <n v="304"/>
    <s v="KA282"/>
    <x v="31"/>
    <s v="1FU/39"/>
    <x v="10"/>
    <x v="19"/>
    <n v="20"/>
    <s v="December"/>
    <x v="9"/>
    <s v="20 December 1946"/>
    <x v="0"/>
    <s v="Overshot emergency approach after engine cut on take-off St-Eval 20.12.46 (Air Britain Serials) 20.12.46 39 Sqn. KA282 Pilot requested emergency landing just after take-off, lost height and crashed on the edge of St. Eval aerodrome, killing crew; (Mosquito Crash Log)"/>
    <x v="2"/>
    <x v="2"/>
    <x v="2"/>
    <x v="1"/>
    <x v="2"/>
    <x v="1"/>
    <m/>
    <n v="12"/>
    <x v="64"/>
    <x v="1"/>
    <n v="0"/>
    <x v="0"/>
    <x v="234"/>
    <x v="1"/>
  </r>
  <r>
    <n v="5278"/>
    <s v="KA160"/>
    <x v="31"/>
    <s v="Med"/>
    <x v="1"/>
    <x v="16"/>
    <n v="21"/>
    <s v="December"/>
    <x v="9"/>
    <s v="21 December 1946"/>
    <x v="2"/>
    <s v="SOC 21.12.46 (Air Britain Serials)"/>
    <x v="4"/>
    <x v="3"/>
    <x v="1"/>
    <x v="1"/>
    <x v="2"/>
    <x v="1"/>
    <m/>
    <n v="12"/>
    <x v="64"/>
    <x v="1"/>
    <n v="0"/>
    <x v="2"/>
    <x v="68"/>
    <x v="1"/>
  </r>
  <r>
    <n v="364"/>
    <s v="NT152"/>
    <x v="12"/>
    <s v="418/487/16/268/4/268"/>
    <x v="10"/>
    <x v="19"/>
    <n v="24"/>
    <s v="December"/>
    <x v="9"/>
    <s v="24 December 1946"/>
    <x v="2"/>
    <s v="Taken on strength at 418 Sqn. from No.10 Movements Unit, 9 May 1944. TH-Y, letter on list dated 31 August 1944. SOC 24.12.46 (Air Britain Serials)"/>
    <x v="4"/>
    <x v="3"/>
    <x v="1"/>
    <x v="1"/>
    <x v="2"/>
    <x v="1"/>
    <m/>
    <n v="12"/>
    <x v="64"/>
    <x v="1"/>
    <n v="1"/>
    <x v="0"/>
    <x v="214"/>
    <x v="0"/>
  </r>
  <r>
    <n v="2055"/>
    <s v="NT319"/>
    <x v="25"/>
    <s v="239/515"/>
    <x v="10"/>
    <x v="19"/>
    <n v="26"/>
    <s v="December"/>
    <x v="9"/>
    <s v="26 December 1946"/>
    <x v="2"/>
    <s v="SOC 26.12.46 (Air Britain Serials)"/>
    <x v="4"/>
    <x v="3"/>
    <x v="1"/>
    <x v="1"/>
    <x v="2"/>
    <x v="1"/>
    <m/>
    <n v="12"/>
    <x v="64"/>
    <x v="1"/>
    <n v="1"/>
    <x v="0"/>
    <x v="83"/>
    <x v="2"/>
  </r>
  <r>
    <n v="1047"/>
    <s v="NT369"/>
    <x v="25"/>
    <s v="239/85/157"/>
    <x v="0"/>
    <x v="2"/>
    <n v="26"/>
    <s v="December"/>
    <x v="9"/>
    <s v="26 December 1946"/>
    <x v="2"/>
    <s v="SOC 26.12.46 (Air Britain Serials)"/>
    <x v="4"/>
    <x v="3"/>
    <x v="1"/>
    <x v="1"/>
    <x v="2"/>
    <x v="1"/>
    <m/>
    <n v="12"/>
    <x v="64"/>
    <x v="1"/>
    <n v="1"/>
    <x v="0"/>
    <x v="3"/>
    <x v="2"/>
  </r>
  <r>
    <n v="4232"/>
    <s v="NT551"/>
    <x v="25"/>
    <s v="85/141"/>
    <x v="0"/>
    <x v="2"/>
    <n v="26"/>
    <s v="December"/>
    <x v="9"/>
    <s v="26 December 1946"/>
    <x v="2"/>
    <s v="SOC 26.12.46 (Air Britain Serials)"/>
    <x v="4"/>
    <x v="3"/>
    <x v="1"/>
    <x v="1"/>
    <x v="2"/>
    <x v="1"/>
    <m/>
    <n v="12"/>
    <x v="64"/>
    <x v="1"/>
    <n v="1"/>
    <x v="0"/>
    <x v="45"/>
    <x v="2"/>
  </r>
  <r>
    <n v="2186"/>
    <s v="PZ435"/>
    <x v="12"/>
    <s v="143/16/14"/>
    <x v="10"/>
    <x v="19"/>
    <n v="26"/>
    <s v="December"/>
    <x v="9"/>
    <s v="26 December 1946"/>
    <x v="2"/>
    <s v="SOC 26.12.46 (Air Britain Serials)"/>
    <x v="4"/>
    <x v="3"/>
    <x v="1"/>
    <x v="1"/>
    <x v="2"/>
    <x v="1"/>
    <m/>
    <n v="12"/>
    <x v="64"/>
    <x v="1"/>
    <n v="1"/>
    <x v="0"/>
    <x v="215"/>
    <x v="0"/>
  </r>
  <r>
    <n v="5718"/>
    <s v="TE849"/>
    <x v="12"/>
    <s v="ME"/>
    <x v="1"/>
    <x v="16"/>
    <n v="27"/>
    <s v="December"/>
    <x v="9"/>
    <s v="27 December 1946"/>
    <x v="2"/>
    <s v="SOC 27.12.46 (Air Britain Serials)"/>
    <x v="4"/>
    <x v="3"/>
    <x v="1"/>
    <x v="1"/>
    <x v="2"/>
    <x v="1"/>
    <m/>
    <n v="12"/>
    <x v="64"/>
    <x v="1"/>
    <n v="0"/>
    <x v="2"/>
    <x v="108"/>
    <x v="3"/>
  </r>
  <r>
    <n v="5331"/>
    <s v="MM508"/>
    <x v="17"/>
    <n v="409"/>
    <x v="0"/>
    <x v="2"/>
    <n v="30"/>
    <s v="December"/>
    <x v="9"/>
    <s v="30 December 1946"/>
    <x v="2"/>
    <s v="SOC 30.12.46 (Air Britain Serials)"/>
    <x v="4"/>
    <x v="3"/>
    <x v="1"/>
    <x v="1"/>
    <x v="2"/>
    <x v="1"/>
    <m/>
    <n v="12"/>
    <x v="64"/>
    <x v="1"/>
    <n v="1"/>
    <x v="0"/>
    <x v="95"/>
    <x v="2"/>
  </r>
  <r>
    <n v="100"/>
    <s v="MM549"/>
    <x v="17"/>
    <s v="264/604"/>
    <x v="10"/>
    <x v="19"/>
    <n v="30"/>
    <s v="December"/>
    <x v="9"/>
    <s v="30 December 1946"/>
    <x v="2"/>
    <s v="SOC 30.12.46 (Air Britain Serials)"/>
    <x v="4"/>
    <x v="3"/>
    <x v="1"/>
    <x v="1"/>
    <x v="2"/>
    <x v="1"/>
    <m/>
    <n v="12"/>
    <x v="64"/>
    <x v="1"/>
    <n v="1"/>
    <x v="0"/>
    <x v="77"/>
    <x v="2"/>
  </r>
  <r>
    <n v="7740"/>
    <s v="MM552"/>
    <x v="17"/>
    <s v="604/264"/>
    <x v="10"/>
    <x v="19"/>
    <n v="30"/>
    <s v="December"/>
    <x v="9"/>
    <s v="30 December 1946"/>
    <x v="2"/>
    <s v="SOC 30.12.46 (Air Britain Serials)"/>
    <x v="4"/>
    <x v="3"/>
    <x v="1"/>
    <x v="1"/>
    <x v="2"/>
    <x v="1"/>
    <m/>
    <n v="12"/>
    <x v="64"/>
    <x v="1"/>
    <n v="1"/>
    <x v="0"/>
    <x v="10"/>
    <x v="2"/>
  </r>
  <r>
    <n v="5751"/>
    <s v="HK469"/>
    <x v="17"/>
    <s v="96/264"/>
    <x v="10"/>
    <x v="19"/>
    <n v="31"/>
    <s v="December"/>
    <x v="9"/>
    <s v="31 December 1946"/>
    <x v="2"/>
    <s v="Also, 22:40 on 14/15 April 1945 on 264 Squadron overshot landing at B.77, CatB damage, W/O S. Davies and F/O Fisher both OK. SOC 31.12.46 (Air Britain Serials)"/>
    <x v="4"/>
    <x v="3"/>
    <x v="1"/>
    <x v="1"/>
    <x v="2"/>
    <x v="1"/>
    <m/>
    <n v="12"/>
    <x v="64"/>
    <x v="1"/>
    <n v="1"/>
    <x v="0"/>
    <x v="10"/>
    <x v="2"/>
  </r>
  <r>
    <n v="806"/>
    <s v="HK534"/>
    <x v="17"/>
    <s v="488/264"/>
    <x v="10"/>
    <x v="19"/>
    <n v="31"/>
    <s v="December"/>
    <x v="9"/>
    <s v="31 December 1946"/>
    <x v="2"/>
    <s v="SOC 31.12.46 (Air Britain Serials)"/>
    <x v="4"/>
    <x v="3"/>
    <x v="1"/>
    <x v="1"/>
    <x v="2"/>
    <x v="1"/>
    <m/>
    <n v="12"/>
    <x v="64"/>
    <x v="1"/>
    <n v="1"/>
    <x v="0"/>
    <x v="10"/>
    <x v="2"/>
  </r>
  <r>
    <n v="5279"/>
    <s v="KA169"/>
    <x v="31"/>
    <s v="Med"/>
    <x v="1"/>
    <x v="16"/>
    <n v="31"/>
    <s v="December"/>
    <x v="9"/>
    <s v="31 December 1946"/>
    <x v="2"/>
    <s v="SOC 31.12.46 (Air Britain Serials)"/>
    <x v="4"/>
    <x v="3"/>
    <x v="1"/>
    <x v="1"/>
    <x v="2"/>
    <x v="1"/>
    <m/>
    <n v="12"/>
    <x v="64"/>
    <x v="1"/>
    <n v="0"/>
    <x v="2"/>
    <x v="68"/>
    <x v="1"/>
  </r>
  <r>
    <n v="1212"/>
    <s v="KA175"/>
    <x v="31"/>
    <s v="1FU/Med"/>
    <x v="1"/>
    <x v="16"/>
    <n v="31"/>
    <s v="December"/>
    <x v="9"/>
    <s v="31 December 1946"/>
    <x v="2"/>
    <s v="SOC 31.12.46 (Air Britain Serials)"/>
    <x v="4"/>
    <x v="3"/>
    <x v="1"/>
    <x v="1"/>
    <x v="2"/>
    <x v="1"/>
    <m/>
    <n v="12"/>
    <x v="64"/>
    <x v="1"/>
    <n v="0"/>
    <x v="2"/>
    <x v="68"/>
    <x v="1"/>
  </r>
  <r>
    <n v="2638"/>
    <s v="KA200"/>
    <x v="31"/>
    <s v="RAE/1FU/55"/>
    <x v="10"/>
    <x v="19"/>
    <n v="31"/>
    <s v="December"/>
    <x v="9"/>
    <s v="31 December 1946"/>
    <x v="2"/>
    <s v="SOC 31.12.46 (Air Britain Serials)"/>
    <x v="4"/>
    <x v="3"/>
    <x v="1"/>
    <x v="1"/>
    <x v="2"/>
    <x v="1"/>
    <m/>
    <n v="12"/>
    <x v="64"/>
    <x v="1"/>
    <n v="0"/>
    <x v="0"/>
    <x v="114"/>
    <x v="1"/>
  </r>
  <r>
    <n v="4083"/>
    <s v="KA263"/>
    <x v="31"/>
    <s v="1FU/Med"/>
    <x v="1"/>
    <x v="16"/>
    <n v="31"/>
    <s v="December"/>
    <x v="9"/>
    <s v="31 December 1946"/>
    <x v="2"/>
    <s v="SOC 31.12.46 (Air Britain Serials)"/>
    <x v="4"/>
    <x v="3"/>
    <x v="1"/>
    <x v="1"/>
    <x v="2"/>
    <x v="1"/>
    <m/>
    <n v="12"/>
    <x v="64"/>
    <x v="1"/>
    <n v="0"/>
    <x v="2"/>
    <x v="68"/>
    <x v="1"/>
  </r>
  <r>
    <n v="3251"/>
    <s v="KA309"/>
    <x v="31"/>
    <s v="1FU/55"/>
    <x v="10"/>
    <x v="19"/>
    <n v="31"/>
    <s v="December"/>
    <x v="9"/>
    <s v="31 December 1946"/>
    <x v="2"/>
    <s v="SOC 31.12.46 (Air Britain Serials)"/>
    <x v="4"/>
    <x v="3"/>
    <x v="1"/>
    <x v="1"/>
    <x v="2"/>
    <x v="1"/>
    <m/>
    <n v="12"/>
    <x v="64"/>
    <x v="1"/>
    <n v="0"/>
    <x v="0"/>
    <x v="114"/>
    <x v="1"/>
  </r>
  <r>
    <n v="1591"/>
    <s v="KA325"/>
    <x v="31"/>
    <s v="1FU/55"/>
    <x v="10"/>
    <x v="19"/>
    <n v="31"/>
    <s v="December"/>
    <x v="9"/>
    <s v="31 December 1946"/>
    <x v="2"/>
    <s v="SOC 31.12.46 (Air Britain Serials)"/>
    <x v="4"/>
    <x v="3"/>
    <x v="1"/>
    <x v="1"/>
    <x v="2"/>
    <x v="1"/>
    <m/>
    <n v="12"/>
    <x v="64"/>
    <x v="1"/>
    <n v="0"/>
    <x v="0"/>
    <x v="114"/>
    <x v="1"/>
  </r>
  <r>
    <n v="1634"/>
    <s v="KA333"/>
    <x v="31"/>
    <s v="1FU/55"/>
    <x v="10"/>
    <x v="19"/>
    <n v="31"/>
    <s v="December"/>
    <x v="9"/>
    <s v="31 December 1946"/>
    <x v="2"/>
    <s v="SOC 31.12.46 (Air Britain Serials)"/>
    <x v="4"/>
    <x v="3"/>
    <x v="1"/>
    <x v="1"/>
    <x v="2"/>
    <x v="1"/>
    <m/>
    <n v="12"/>
    <x v="64"/>
    <x v="1"/>
    <n v="0"/>
    <x v="0"/>
    <x v="114"/>
    <x v="1"/>
  </r>
  <r>
    <n v="3280"/>
    <s v="KA338"/>
    <x v="31"/>
    <s v="1FU/Med"/>
    <x v="1"/>
    <x v="16"/>
    <n v="31"/>
    <s v="December"/>
    <x v="9"/>
    <s v="31 December 1946"/>
    <x v="2"/>
    <s v="SOC 31.12.46 (Air Britain Serials)"/>
    <x v="4"/>
    <x v="3"/>
    <x v="1"/>
    <x v="1"/>
    <x v="2"/>
    <x v="1"/>
    <m/>
    <n v="12"/>
    <x v="64"/>
    <x v="1"/>
    <n v="0"/>
    <x v="2"/>
    <x v="68"/>
    <x v="1"/>
  </r>
  <r>
    <n v="5280"/>
    <s v="KA368"/>
    <x v="31"/>
    <s v="Med"/>
    <x v="1"/>
    <x v="16"/>
    <n v="31"/>
    <s v="December"/>
    <x v="9"/>
    <s v="31 December 1946"/>
    <x v="2"/>
    <s v="SOC 31.12.46 (Air Britain Serials)"/>
    <x v="4"/>
    <x v="3"/>
    <x v="1"/>
    <x v="1"/>
    <x v="2"/>
    <x v="1"/>
    <m/>
    <n v="12"/>
    <x v="64"/>
    <x v="1"/>
    <n v="0"/>
    <x v="2"/>
    <x v="68"/>
    <x v="1"/>
  </r>
  <r>
    <n v="5281"/>
    <s v="KA417"/>
    <x v="31"/>
    <s v="Med"/>
    <x v="1"/>
    <x v="16"/>
    <n v="31"/>
    <s v="December"/>
    <x v="9"/>
    <s v="31 December 1946"/>
    <x v="2"/>
    <s v="SOC 31.12.46 (Air Britain Serials)"/>
    <x v="4"/>
    <x v="3"/>
    <x v="1"/>
    <x v="1"/>
    <x v="2"/>
    <x v="1"/>
    <m/>
    <n v="12"/>
    <x v="64"/>
    <x v="1"/>
    <n v="0"/>
    <x v="2"/>
    <x v="68"/>
    <x v="1"/>
  </r>
  <r>
    <n v="4193"/>
    <s v="KB188"/>
    <x v="13"/>
    <s v="USAAF/16OTU"/>
    <x v="0"/>
    <x v="7"/>
    <n v="31"/>
    <s v="December"/>
    <x v="9"/>
    <s v="31 December 1946"/>
    <x v="2"/>
    <s v="to USAAF as 43-34962 SOC 31.12.46 (Air Britain Serials)   440830 STENGLEIN, JOSEPH A F-8 43-34962 WATTON (376), ENGLAND, UK WATTON (376), ENGLAND, UK 654 Squadron, 25 Group (http://www.accident-report.com/world/europe/uk/uk4408.html) _x000a__x000a_440730   F-8  43-34962 325FRS  27ATG  376  8  LAC  3  Brannock, Joseph E  ENG    Watton/Sta 376  _x000a_440830   F-8  43-34962       8  LAC  3  Stenglin, Joseph A  ENG    Watton/Sta 376  _x000a_(http://www.aviationarchaeology.com/src/dbasn.asp?SN=43-34962&amp;Submit4=Go)"/>
    <x v="4"/>
    <x v="3"/>
    <x v="1"/>
    <x v="1"/>
    <x v="2"/>
    <x v="1"/>
    <m/>
    <n v="12"/>
    <x v="64"/>
    <x v="1"/>
    <n v="1"/>
    <x v="1"/>
    <x v="140"/>
    <x v="1"/>
  </r>
  <r>
    <n v="1143"/>
    <s v="KB189"/>
    <x v="13"/>
    <s v="USAAF/608/162/163"/>
    <x v="0"/>
    <x v="19"/>
    <n v="31"/>
    <s v="December"/>
    <x v="9"/>
    <s v="31 December 1946"/>
    <x v="2"/>
    <s v="to USAAF as 43-34963 SOC 31.12.46 (Air Britain Serials)"/>
    <x v="4"/>
    <x v="3"/>
    <x v="1"/>
    <x v="1"/>
    <x v="2"/>
    <x v="1"/>
    <m/>
    <n v="12"/>
    <x v="64"/>
    <x v="1"/>
    <n v="1"/>
    <x v="0"/>
    <x v="149"/>
    <x v="1"/>
  </r>
  <r>
    <n v="7374"/>
    <s v="KB237"/>
    <x v="13"/>
    <s v="1655MTU/Castle Kennedy"/>
    <x v="10"/>
    <x v="19"/>
    <n v="31"/>
    <s v="December"/>
    <x v="9"/>
    <s v="31 December 1946"/>
    <x v="2"/>
    <s v="SOC 31.12.46 (Air Britain Serials)"/>
    <x v="4"/>
    <x v="3"/>
    <x v="1"/>
    <x v="1"/>
    <x v="2"/>
    <x v="1"/>
    <m/>
    <n v="12"/>
    <x v="64"/>
    <x v="1"/>
    <n v="1"/>
    <x v="1"/>
    <x v="270"/>
    <x v="1"/>
  </r>
  <r>
    <n v="6698"/>
    <s v="LR558"/>
    <x v="10"/>
    <s v="1FU/1331CU"/>
    <x v="10"/>
    <x v="19"/>
    <n v="31"/>
    <s v="December"/>
    <x v="9"/>
    <s v="31 December 1946"/>
    <x v="2"/>
    <s v="SOC 31.12.46 (Air Britain Serials)"/>
    <x v="4"/>
    <x v="3"/>
    <x v="1"/>
    <x v="1"/>
    <x v="2"/>
    <x v="1"/>
    <m/>
    <n v="12"/>
    <x v="64"/>
    <x v="1"/>
    <n v="1"/>
    <x v="1"/>
    <x v="271"/>
    <x v="2"/>
  </r>
  <r>
    <n v="2230"/>
    <s v="MM577"/>
    <x v="17"/>
    <s v="96/604/264"/>
    <x v="10"/>
    <x v="19"/>
    <n v="31"/>
    <s v="December"/>
    <x v="9"/>
    <s v="31 December 1946"/>
    <x v="2"/>
    <s v="SOC 31.12.46 (Air Britain Serials)"/>
    <x v="4"/>
    <x v="3"/>
    <x v="1"/>
    <x v="1"/>
    <x v="2"/>
    <x v="1"/>
    <m/>
    <n v="12"/>
    <x v="64"/>
    <x v="1"/>
    <n v="1"/>
    <x v="0"/>
    <x v="10"/>
    <x v="2"/>
  </r>
  <r>
    <n v="3977"/>
    <s v="NT246"/>
    <x v="25"/>
    <s v="1FU/255/1FU"/>
    <x v="10"/>
    <x v="19"/>
    <n v="31"/>
    <s v="December"/>
    <x v="9"/>
    <s v="31 December 1946"/>
    <x v="2"/>
    <s v="SOC 31.12.46 (Air Britain Serials)"/>
    <x v="4"/>
    <x v="3"/>
    <x v="1"/>
    <x v="1"/>
    <x v="2"/>
    <x v="1"/>
    <m/>
    <n v="12"/>
    <x v="64"/>
    <x v="1"/>
    <n v="1"/>
    <x v="1"/>
    <x v="123"/>
    <x v="2"/>
  </r>
  <r>
    <n v="2854"/>
    <s v="NT447"/>
    <x v="25"/>
    <n v="406"/>
    <x v="10"/>
    <x v="19"/>
    <n v="31"/>
    <s v="December"/>
    <x v="9"/>
    <s v="31 December 1946"/>
    <x v="2"/>
    <s v="SOC 31.12.46 (Air Britain Serials)"/>
    <x v="4"/>
    <x v="3"/>
    <x v="1"/>
    <x v="1"/>
    <x v="2"/>
    <x v="1"/>
    <m/>
    <n v="12"/>
    <x v="64"/>
    <x v="1"/>
    <n v="1"/>
    <x v="0"/>
    <x v="94"/>
    <x v="2"/>
  </r>
  <r>
    <n v="5578"/>
    <s v="NT486"/>
    <x v="25"/>
    <n v="141"/>
    <x v="0"/>
    <x v="2"/>
    <n v="31"/>
    <s v="December"/>
    <x v="9"/>
    <s v="31 December 1946"/>
    <x v="2"/>
    <s v="SOC 31.12.46 (Air Britain Serials)"/>
    <x v="4"/>
    <x v="3"/>
    <x v="1"/>
    <x v="1"/>
    <x v="2"/>
    <x v="1"/>
    <m/>
    <n v="12"/>
    <x v="64"/>
    <x v="1"/>
    <n v="1"/>
    <x v="0"/>
    <x v="45"/>
    <x v="2"/>
  </r>
  <r>
    <n v="5440"/>
    <s v="PZ301"/>
    <x v="16"/>
    <s v="Cv XVIII/248/254"/>
    <x v="10"/>
    <x v="19"/>
    <n v="31"/>
    <s v="December"/>
    <x v="9"/>
    <s v="31 December 1946"/>
    <x v="2"/>
    <s v="FBXVIII SOC 31.12.46 (Air Britain Serials) Was on 9MU when struck off charge (Brian Fillery)"/>
    <x v="4"/>
    <x v="3"/>
    <x v="1"/>
    <x v="1"/>
    <x v="2"/>
    <x v="1"/>
    <m/>
    <n v="12"/>
    <x v="64"/>
    <x v="1"/>
    <n v="1"/>
    <x v="0"/>
    <x v="166"/>
    <x v="0"/>
  </r>
  <r>
    <n v="5533"/>
    <s v="RR278"/>
    <x v="10"/>
    <s v="FE"/>
    <x v="3"/>
    <x v="7"/>
    <n v="31"/>
    <s v="December"/>
    <x v="9"/>
    <s v="31 December 1946"/>
    <x v="2"/>
    <s v="SOC 31.12.46 (Air Britain Serials)"/>
    <x v="4"/>
    <x v="3"/>
    <x v="1"/>
    <x v="1"/>
    <x v="2"/>
    <x v="1"/>
    <m/>
    <n v="12"/>
    <x v="64"/>
    <x v="1"/>
    <n v="1"/>
    <x v="2"/>
    <x v="91"/>
    <x v="2"/>
  </r>
  <r>
    <n v="6620"/>
    <s v="DD664"/>
    <x v="2"/>
    <m/>
    <x v="7"/>
    <x v="19"/>
    <m/>
    <m/>
    <x v="9"/>
    <s v="1946"/>
    <x v="2"/>
    <s v="10.1946 5OTU RAAF undercarriage collapsed 11.44 and converted to components. unknown location, probably Williamstown, New South Wales (MIAS). To RAAF, A52-1001, no further info, this was the samples aircraft for local production. To RAAF 11.9.42 as A52-1001 5OTU rtp .46 (Air Britain Serials)"/>
    <x v="4"/>
    <x v="3"/>
    <x v="1"/>
    <x v="1"/>
    <x v="2"/>
    <x v="1"/>
    <m/>
    <m/>
    <x v="52"/>
    <x v="1"/>
    <n v="1"/>
    <x v="2"/>
    <x v="17"/>
    <x v="0"/>
  </r>
  <r>
    <n v="6623"/>
    <s v="HR307"/>
    <x v="12"/>
    <m/>
    <x v="7"/>
    <x v="19"/>
    <m/>
    <m/>
    <x v="9"/>
    <s v="1946"/>
    <x v="2"/>
    <s v="To RAAF 23.8.44 as A52-508 1 Sqn rtp .46 (Air Britain Serials)"/>
    <x v="4"/>
    <x v="3"/>
    <x v="1"/>
    <x v="1"/>
    <x v="2"/>
    <x v="1"/>
    <m/>
    <m/>
    <x v="52"/>
    <x v="1"/>
    <n v="1"/>
    <x v="2"/>
    <x v="17"/>
    <x v="3"/>
  </r>
  <r>
    <n v="6457"/>
    <s v="HR485"/>
    <x v="12"/>
    <m/>
    <x v="7"/>
    <x v="19"/>
    <m/>
    <m/>
    <x v="9"/>
    <s v="1946"/>
    <x v="2"/>
    <s v="To RAAF 29.12.44 as A52-530 1 Sqn rtp .46 (Air Britain Serials)"/>
    <x v="4"/>
    <x v="3"/>
    <x v="1"/>
    <x v="1"/>
    <x v="2"/>
    <x v="1"/>
    <m/>
    <m/>
    <x v="52"/>
    <x v="1"/>
    <n v="1"/>
    <x v="2"/>
    <x v="17"/>
    <x v="3"/>
  </r>
  <r>
    <n v="6459"/>
    <s v="HR503"/>
    <x v="12"/>
    <m/>
    <x v="7"/>
    <x v="19"/>
    <m/>
    <m/>
    <x v="9"/>
    <s v="1946"/>
    <x v="2"/>
    <s v="To RAAF as A52-528 1 Sqn rtp .46 (Air Britain Serials)"/>
    <x v="4"/>
    <x v="3"/>
    <x v="1"/>
    <x v="1"/>
    <x v="2"/>
    <x v="1"/>
    <m/>
    <m/>
    <x v="52"/>
    <x v="1"/>
    <n v="1"/>
    <x v="2"/>
    <x v="17"/>
    <x v="3"/>
  </r>
  <r>
    <n v="6435"/>
    <s v="HR504"/>
    <x v="12"/>
    <m/>
    <x v="7"/>
    <x v="19"/>
    <m/>
    <m/>
    <x v="9"/>
    <s v="1946"/>
    <x v="2"/>
    <s v="To RAAF as A52-524 1 Sqn rtp .46 (Air Britain Serials)"/>
    <x v="4"/>
    <x v="3"/>
    <x v="1"/>
    <x v="1"/>
    <x v="2"/>
    <x v="1"/>
    <m/>
    <m/>
    <x v="52"/>
    <x v="1"/>
    <n v="1"/>
    <x v="2"/>
    <x v="17"/>
    <x v="3"/>
  </r>
  <r>
    <n v="6463"/>
    <s v="HR505"/>
    <x v="12"/>
    <m/>
    <x v="7"/>
    <x v="19"/>
    <m/>
    <m/>
    <x v="9"/>
    <s v="1946"/>
    <x v="2"/>
    <s v="To RAAF as A52-525 1 Sqn Code J-NA rtp .46 (Air Britain Serials)"/>
    <x v="4"/>
    <x v="3"/>
    <x v="1"/>
    <x v="1"/>
    <x v="2"/>
    <x v="1"/>
    <m/>
    <m/>
    <x v="52"/>
    <x v="1"/>
    <n v="1"/>
    <x v="2"/>
    <x v="17"/>
    <x v="3"/>
  </r>
  <r>
    <n v="6464"/>
    <s v="HR510"/>
    <x v="12"/>
    <m/>
    <x v="7"/>
    <x v="19"/>
    <m/>
    <m/>
    <x v="9"/>
    <s v="1946"/>
    <x v="2"/>
    <s v="To RAAF as A52-527 1 Sqn rtp .46 (Air Britain Serials)"/>
    <x v="4"/>
    <x v="3"/>
    <x v="1"/>
    <x v="1"/>
    <x v="2"/>
    <x v="1"/>
    <m/>
    <m/>
    <x v="52"/>
    <x v="1"/>
    <n v="1"/>
    <x v="2"/>
    <x v="17"/>
    <x v="3"/>
  </r>
  <r>
    <n v="6465"/>
    <s v="HR513"/>
    <x v="12"/>
    <m/>
    <x v="7"/>
    <x v="19"/>
    <m/>
    <m/>
    <x v="9"/>
    <s v="1946"/>
    <x v="2"/>
    <s v="To RAAF 28.2.45 as A52-536 1 Sqn rtp .46 (Air Britain Serials)"/>
    <x v="4"/>
    <x v="3"/>
    <x v="1"/>
    <x v="1"/>
    <x v="2"/>
    <x v="1"/>
    <m/>
    <m/>
    <x v="52"/>
    <x v="1"/>
    <n v="1"/>
    <x v="2"/>
    <x v="17"/>
    <x v="3"/>
  </r>
  <r>
    <n v="6470"/>
    <s v="LR569"/>
    <x v="10"/>
    <m/>
    <x v="7"/>
    <x v="19"/>
    <m/>
    <m/>
    <x v="9"/>
    <s v="1946"/>
    <x v="2"/>
    <s v="To RAAF 28.7.44 as A52-1011 rtp .46 (Air Britain Serials)"/>
    <x v="4"/>
    <x v="3"/>
    <x v="1"/>
    <x v="1"/>
    <x v="2"/>
    <x v="1"/>
    <m/>
    <m/>
    <x v="52"/>
    <x v="1"/>
    <n v="1"/>
    <x v="2"/>
    <x v="17"/>
    <x v="2"/>
  </r>
  <r>
    <n v="6471"/>
    <s v="LR577"/>
    <x v="10"/>
    <m/>
    <x v="7"/>
    <x v="19"/>
    <m/>
    <m/>
    <x v="9"/>
    <s v="1946"/>
    <x v="2"/>
    <s v="To RAAF 27.9.44 as A52-1014 94 Sqn rtp .46 (Air Britain Serials)"/>
    <x v="4"/>
    <x v="3"/>
    <x v="1"/>
    <x v="1"/>
    <x v="2"/>
    <x v="1"/>
    <m/>
    <m/>
    <x v="52"/>
    <x v="1"/>
    <n v="1"/>
    <x v="2"/>
    <x v="17"/>
    <x v="2"/>
  </r>
  <r>
    <n v="2114"/>
    <s v="NS659"/>
    <x v="18"/>
    <s v="Benson"/>
    <x v="7"/>
    <x v="19"/>
    <m/>
    <m/>
    <x v="9"/>
    <s v="1946"/>
    <x v="2"/>
    <s v="To RAAF 3.10.44 as A52-601 87 Sqn rtp .46 (Air Britain Serials)"/>
    <x v="4"/>
    <x v="3"/>
    <x v="1"/>
    <x v="1"/>
    <x v="2"/>
    <x v="1"/>
    <m/>
    <m/>
    <x v="52"/>
    <x v="1"/>
    <n v="1"/>
    <x v="1"/>
    <x v="272"/>
    <x v="0"/>
  </r>
  <r>
    <n v="6474"/>
    <s v="NS680"/>
    <x v="18"/>
    <m/>
    <x v="7"/>
    <x v="19"/>
    <m/>
    <m/>
    <x v="9"/>
    <s v="1946"/>
    <x v="2"/>
    <s v="To RAAF 12.10.44 as A52-604 87 Sqn rtp .46 (Air Britain Serials)"/>
    <x v="4"/>
    <x v="3"/>
    <x v="1"/>
    <x v="1"/>
    <x v="2"/>
    <x v="1"/>
    <m/>
    <m/>
    <x v="52"/>
    <x v="1"/>
    <n v="1"/>
    <x v="2"/>
    <x v="17"/>
    <x v="0"/>
  </r>
  <r>
    <n v="6437"/>
    <s v="RG122"/>
    <x v="18"/>
    <m/>
    <x v="7"/>
    <x v="19"/>
    <m/>
    <m/>
    <x v="9"/>
    <s v="1946"/>
    <x v="2"/>
    <s v="To RAAF 25.2.45 as A52-612 rtp .46 (Air Britain Serials)"/>
    <x v="4"/>
    <x v="3"/>
    <x v="1"/>
    <x v="1"/>
    <x v="2"/>
    <x v="1"/>
    <m/>
    <m/>
    <x v="52"/>
    <x v="1"/>
    <n v="1"/>
    <x v="2"/>
    <x v="17"/>
    <x v="0"/>
  </r>
  <r>
    <n v="6636"/>
    <s v="RG152"/>
    <x v="18"/>
    <m/>
    <x v="7"/>
    <x v="19"/>
    <m/>
    <m/>
    <x v="9"/>
    <s v="1946"/>
    <x v="2"/>
    <s v="To RAAF 7.5.45 as A52-621 1 APU rtp .46 (Air Britain Serials)"/>
    <x v="4"/>
    <x v="3"/>
    <x v="1"/>
    <x v="1"/>
    <x v="2"/>
    <x v="1"/>
    <m/>
    <m/>
    <x v="52"/>
    <x v="1"/>
    <n v="1"/>
    <x v="2"/>
    <x v="17"/>
    <x v="0"/>
  </r>
  <r>
    <n v="4645"/>
    <s v="RG153"/>
    <x v="18"/>
    <m/>
    <x v="7"/>
    <x v="19"/>
    <m/>
    <m/>
    <x v="9"/>
    <s v="1946"/>
    <x v="2"/>
    <s v="To RAAF 7.5.45 as A52-622 rtp .46 (Air Britain Serials)"/>
    <x v="4"/>
    <x v="3"/>
    <x v="1"/>
    <x v="1"/>
    <x v="2"/>
    <x v="1"/>
    <m/>
    <m/>
    <x v="52"/>
    <x v="1"/>
    <n v="1"/>
    <x v="2"/>
    <x v="17"/>
    <x v="0"/>
  </r>
  <r>
    <n v="992"/>
    <s v="HK411"/>
    <x v="17"/>
    <s v="301FTU/256"/>
    <x v="10"/>
    <x v="19"/>
    <n v="1"/>
    <s v="January"/>
    <x v="10"/>
    <s v="1 January 1947"/>
    <x v="2"/>
    <s v="SOC 1.1.47 (Air Britain Serials)"/>
    <x v="4"/>
    <x v="3"/>
    <x v="1"/>
    <x v="1"/>
    <x v="2"/>
    <x v="1"/>
    <m/>
    <n v="1"/>
    <x v="65"/>
    <x v="1"/>
    <n v="1"/>
    <x v="0"/>
    <x v="32"/>
    <x v="2"/>
  </r>
  <r>
    <n v="2743"/>
    <s v="HR343"/>
    <x v="12"/>
    <s v="418/FCCS"/>
    <x v="11"/>
    <x v="19"/>
    <n v="1"/>
    <s v="January"/>
    <x v="10"/>
    <s v="1 January 1947"/>
    <x v="2"/>
    <s v="Sold to Turkey Turkish AF as '423' 1.1.47. Sold to Turkey 1.1.47 (Air Britain Serials)"/>
    <x v="5"/>
    <x v="3"/>
    <x v="1"/>
    <x v="1"/>
    <x v="2"/>
    <x v="1"/>
    <m/>
    <n v="1"/>
    <x v="65"/>
    <x v="1"/>
    <n v="1"/>
    <x v="1"/>
    <x v="273"/>
    <x v="3"/>
  </r>
  <r>
    <n v="5731"/>
    <s v="NS529"/>
    <x v="18"/>
    <s v="ME"/>
    <x v="1"/>
    <x v="0"/>
    <n v="1"/>
    <s v="January"/>
    <x v="10"/>
    <s v="1 January 1947"/>
    <x v="2"/>
    <s v="SOC 1.1.47 (Air Britain Serials)"/>
    <x v="4"/>
    <x v="3"/>
    <x v="1"/>
    <x v="1"/>
    <x v="2"/>
    <x v="1"/>
    <m/>
    <n v="1"/>
    <x v="65"/>
    <x v="1"/>
    <n v="1"/>
    <x v="2"/>
    <x v="108"/>
    <x v="0"/>
  </r>
  <r>
    <n v="412"/>
    <s v="DZ643"/>
    <x v="4"/>
    <s v="692/627/109"/>
    <x v="0"/>
    <x v="8"/>
    <n v="2"/>
    <s v="January"/>
    <x v="10"/>
    <s v="2 January 1947"/>
    <x v="2"/>
    <s v="SOC 2.1.47 (Air Britain Serials)"/>
    <x v="4"/>
    <x v="3"/>
    <x v="1"/>
    <x v="1"/>
    <x v="2"/>
    <x v="1"/>
    <m/>
    <n v="1"/>
    <x v="65"/>
    <x v="1"/>
    <n v="1"/>
    <x v="0"/>
    <x v="18"/>
    <x v="0"/>
  </r>
  <r>
    <n v="2735"/>
    <s v="DZ645"/>
    <x v="4"/>
    <s v="139/627/109"/>
    <x v="0"/>
    <x v="8"/>
    <n v="2"/>
    <s v="January"/>
    <x v="10"/>
    <s v="2 January 1947"/>
    <x v="2"/>
    <s v="SOC 2.1.47 (Air Britain Serials)"/>
    <x v="4"/>
    <x v="3"/>
    <x v="1"/>
    <x v="1"/>
    <x v="2"/>
    <x v="1"/>
    <m/>
    <n v="1"/>
    <x v="65"/>
    <x v="1"/>
    <n v="1"/>
    <x v="0"/>
    <x v="18"/>
    <x v="0"/>
  </r>
  <r>
    <n v="94"/>
    <s v="HJ899"/>
    <x v="10"/>
    <s v="488/North Weald/456/51OTU/13OTU"/>
    <x v="0"/>
    <x v="7"/>
    <n v="2"/>
    <s v="January"/>
    <x v="10"/>
    <s v="2 January 1947"/>
    <x v="2"/>
    <s v="SOC 2.1.47 (Air Britain Serials)"/>
    <x v="4"/>
    <x v="3"/>
    <x v="1"/>
    <x v="1"/>
    <x v="2"/>
    <x v="1"/>
    <m/>
    <n v="1"/>
    <x v="65"/>
    <x v="1"/>
    <n v="1"/>
    <x v="1"/>
    <x v="39"/>
    <x v="2"/>
  </r>
  <r>
    <n v="179"/>
    <s v="HK311"/>
    <x v="2"/>
    <s v="DH/TRE/Little Snoring"/>
    <x v="10"/>
    <x v="19"/>
    <n v="2"/>
    <s v="January"/>
    <x v="10"/>
    <s v="2 January 1947"/>
    <x v="2"/>
    <s v="SOC 2.1.47 (Air Britain Serials)"/>
    <x v="4"/>
    <x v="3"/>
    <x v="1"/>
    <x v="1"/>
    <x v="2"/>
    <x v="1"/>
    <m/>
    <n v="1"/>
    <x v="65"/>
    <x v="1"/>
    <n v="1"/>
    <x v="1"/>
    <x v="274"/>
    <x v="2"/>
  </r>
  <r>
    <n v="2921"/>
    <s v="KA104"/>
    <x v="31"/>
    <s v="AAEE"/>
    <x v="10"/>
    <x v="19"/>
    <n v="2"/>
    <s v="January"/>
    <x v="10"/>
    <s v="2 January 1947"/>
    <x v="2"/>
    <s v="SOC 2.1.47 (Air Britain Serials)"/>
    <x v="4"/>
    <x v="3"/>
    <x v="1"/>
    <x v="1"/>
    <x v="2"/>
    <x v="1"/>
    <m/>
    <n v="1"/>
    <x v="65"/>
    <x v="1"/>
    <n v="0"/>
    <x v="1"/>
    <x v="7"/>
    <x v="1"/>
  </r>
  <r>
    <n v="332"/>
    <s v="LR511"/>
    <x v="11"/>
    <s v="109/105/109/627/1317 Flt/627/ Little Snoring"/>
    <x v="10"/>
    <x v="19"/>
    <n v="2"/>
    <s v="January"/>
    <x v="10"/>
    <s v="2 January 1947"/>
    <x v="2"/>
    <s v="SOC 2.1.47 (Air Britain Serials)"/>
    <x v="4"/>
    <x v="3"/>
    <x v="1"/>
    <x v="1"/>
    <x v="2"/>
    <x v="1"/>
    <m/>
    <n v="1"/>
    <x v="65"/>
    <x v="1"/>
    <n v="1"/>
    <x v="1"/>
    <x v="275"/>
    <x v="0"/>
  </r>
  <r>
    <n v="1423"/>
    <s v="MM456"/>
    <x v="17"/>
    <s v="410/264/409"/>
    <x v="0"/>
    <x v="2"/>
    <n v="2"/>
    <s v="January"/>
    <x v="10"/>
    <s v="2 January 1947"/>
    <x v="2"/>
    <s v="SOC 3.1.47 (Air Britain Serials)"/>
    <x v="4"/>
    <x v="3"/>
    <x v="1"/>
    <x v="1"/>
    <x v="2"/>
    <x v="1"/>
    <m/>
    <n v="1"/>
    <x v="65"/>
    <x v="1"/>
    <n v="1"/>
    <x v="0"/>
    <x v="95"/>
    <x v="2"/>
  </r>
  <r>
    <n v="3270"/>
    <s v="MM477"/>
    <x v="17"/>
    <s v="410/409/FIU"/>
    <x v="10"/>
    <x v="19"/>
    <n v="2"/>
    <s v="January"/>
    <x v="10"/>
    <s v="2 January 1947"/>
    <x v="2"/>
    <s v="SOC 3.1.47 (Air Britain Serials)"/>
    <x v="4"/>
    <x v="3"/>
    <x v="1"/>
    <x v="1"/>
    <x v="2"/>
    <x v="1"/>
    <m/>
    <n v="1"/>
    <x v="65"/>
    <x v="1"/>
    <n v="1"/>
    <x v="0"/>
    <x v="51"/>
    <x v="2"/>
  </r>
  <r>
    <n v="6527"/>
    <s v="MM795"/>
    <x v="25"/>
    <n v="151"/>
    <x v="0"/>
    <x v="2"/>
    <n v="2"/>
    <s v="January"/>
    <x v="10"/>
    <s v="2 January 1947"/>
    <x v="2"/>
    <s v="SOC 2.1.47 (Air Britain Serials)"/>
    <x v="4"/>
    <x v="3"/>
    <x v="1"/>
    <x v="1"/>
    <x v="2"/>
    <x v="1"/>
    <m/>
    <n v="1"/>
    <x v="65"/>
    <x v="1"/>
    <n v="1"/>
    <x v="0"/>
    <x v="8"/>
    <x v="2"/>
  </r>
  <r>
    <n v="210"/>
    <s v="NT237"/>
    <x v="12"/>
    <s v="151/168/NFDW/13OTU"/>
    <x v="0"/>
    <x v="7"/>
    <n v="2"/>
    <s v="January"/>
    <x v="10"/>
    <s v="2 January 1947"/>
    <x v="2"/>
    <s v="SOC 2.1.47 (Air Britain Serials) 10.04.46 13 OTU. NT237 Taking off from Croft aerodrome aircraft Swung to port and braked to avoid obstruction, spun through 180 degrees and suffered undercarriage collapse. Crew unhurt. (Mosquito Crash Log)"/>
    <x v="4"/>
    <x v="3"/>
    <x v="1"/>
    <x v="1"/>
    <x v="2"/>
    <x v="1"/>
    <m/>
    <n v="1"/>
    <x v="65"/>
    <x v="1"/>
    <n v="1"/>
    <x v="1"/>
    <x v="39"/>
    <x v="0"/>
  </r>
  <r>
    <n v="5283"/>
    <s v="RF671"/>
    <x v="12"/>
    <s v="Med"/>
    <x v="1"/>
    <x v="16"/>
    <n v="2"/>
    <s v="January"/>
    <x v="10"/>
    <s v="2 January 1947"/>
    <x v="2"/>
    <s v="SOC 2.1.47 (Air Britain Serials)"/>
    <x v="4"/>
    <x v="3"/>
    <x v="1"/>
    <x v="1"/>
    <x v="2"/>
    <x v="1"/>
    <m/>
    <n v="1"/>
    <x v="65"/>
    <x v="1"/>
    <n v="1"/>
    <x v="2"/>
    <x v="68"/>
    <x v="3"/>
  </r>
  <r>
    <n v="2427"/>
    <s v="HR138"/>
    <x v="12"/>
    <s v="248/8OTU/132OTU"/>
    <x v="11"/>
    <x v="19"/>
    <n v="3"/>
    <s v="January"/>
    <x v="10"/>
    <s v="3 January 1947"/>
    <x v="2"/>
    <s v="Sold to Turkey Turkish AF as '447' 3.1.47 09/06/1944 de Havilland Mosquito FB Mark XVIII HX903 DM-I of 248 Squadron collided over Cornwall with FB VI HR138 DM-Y. HX903 was lost killing both members of the crew but HR138 piloted by Wing Commander A.D. Phillips DSO DFC landed safely. http://www.rafdavidstowmoor.org/pages/crash_log/crashlog44.htm Sold to Turkey 3.1.47 (Air Britain Serials)"/>
    <x v="5"/>
    <x v="3"/>
    <x v="1"/>
    <x v="1"/>
    <x v="2"/>
    <x v="1"/>
    <m/>
    <n v="1"/>
    <x v="65"/>
    <x v="1"/>
    <n v="1"/>
    <x v="1"/>
    <x v="121"/>
    <x v="3"/>
  </r>
  <r>
    <n v="1986"/>
    <s v="HJ854"/>
    <x v="10"/>
    <s v="1655MTU/13OTU/1655MTU/268"/>
    <x v="10"/>
    <x v="19"/>
    <n v="7"/>
    <s v="January"/>
    <x v="10"/>
    <s v="7 January 1947"/>
    <x v="2"/>
    <s v="SOC 7.1.47 (Air Britain Serials)"/>
    <x v="4"/>
    <x v="3"/>
    <x v="1"/>
    <x v="1"/>
    <x v="2"/>
    <x v="1"/>
    <m/>
    <n v="1"/>
    <x v="65"/>
    <x v="1"/>
    <n v="1"/>
    <x v="0"/>
    <x v="214"/>
    <x v="2"/>
  </r>
  <r>
    <n v="2262"/>
    <s v="HK518"/>
    <x v="17"/>
    <s v="264/604/264"/>
    <x v="10"/>
    <x v="19"/>
    <n v="7"/>
    <s v="January"/>
    <x v="10"/>
    <s v="7 January 1947"/>
    <x v="2"/>
    <s v="SOC 7.1.47 (Air Britain Serials)"/>
    <x v="4"/>
    <x v="3"/>
    <x v="1"/>
    <x v="1"/>
    <x v="2"/>
    <x v="1"/>
    <m/>
    <n v="1"/>
    <x v="65"/>
    <x v="1"/>
    <n v="1"/>
    <x v="0"/>
    <x v="10"/>
    <x v="2"/>
  </r>
  <r>
    <n v="2471"/>
    <s v="KB201"/>
    <x v="13"/>
    <s v="162/139/NTU"/>
    <x v="10"/>
    <x v="7"/>
    <n v="7"/>
    <s v="January"/>
    <x v="10"/>
    <s v="7 January 1947"/>
    <x v="2"/>
    <s v="SOC 7.1.47 (Air Britain Serials)"/>
    <x v="4"/>
    <x v="3"/>
    <x v="1"/>
    <x v="1"/>
    <x v="2"/>
    <x v="1"/>
    <m/>
    <n v="1"/>
    <x v="65"/>
    <x v="1"/>
    <n v="1"/>
    <x v="1"/>
    <x v="135"/>
    <x v="1"/>
  </r>
  <r>
    <n v="2848"/>
    <s v="KB225"/>
    <x v="13"/>
    <s v="1655MTU/139/162"/>
    <x v="10"/>
    <x v="19"/>
    <n v="7"/>
    <s v="January"/>
    <x v="10"/>
    <s v="7 January 1947"/>
    <x v="2"/>
    <s v="SOC 7.1.47 (Air Britain Serials)"/>
    <x v="4"/>
    <x v="3"/>
    <x v="1"/>
    <x v="1"/>
    <x v="2"/>
    <x v="1"/>
    <m/>
    <n v="1"/>
    <x v="65"/>
    <x v="1"/>
    <n v="1"/>
    <x v="0"/>
    <x v="134"/>
    <x v="1"/>
  </r>
  <r>
    <n v="2658"/>
    <s v="KB234"/>
    <x v="13"/>
    <s v="1655MTU/139/1655MTU"/>
    <x v="10"/>
    <x v="7"/>
    <n v="7"/>
    <s v="January"/>
    <x v="10"/>
    <s v="7 January 1947"/>
    <x v="2"/>
    <s v="SOC 7.1.47 (Air Britain Serials)"/>
    <x v="4"/>
    <x v="3"/>
    <x v="1"/>
    <x v="1"/>
    <x v="2"/>
    <x v="1"/>
    <m/>
    <n v="1"/>
    <x v="65"/>
    <x v="1"/>
    <n v="1"/>
    <x v="1"/>
    <x v="12"/>
    <x v="1"/>
  </r>
  <r>
    <n v="3435"/>
    <s v="LR564"/>
    <x v="10"/>
    <s v="54OTU/CCFIS"/>
    <x v="10"/>
    <x v="19"/>
    <n v="7"/>
    <s v="January"/>
    <x v="10"/>
    <s v="7 January 1947"/>
    <x v="2"/>
    <s v="SOC 7.1.47 (Air Britain Serials)"/>
    <x v="4"/>
    <x v="3"/>
    <x v="1"/>
    <x v="1"/>
    <x v="2"/>
    <x v="1"/>
    <m/>
    <n v="1"/>
    <x v="65"/>
    <x v="1"/>
    <n v="1"/>
    <x v="1"/>
    <x v="276"/>
    <x v="2"/>
  </r>
  <r>
    <n v="1262"/>
    <s v="ML926"/>
    <x v="20"/>
    <s v="TFU/AAEE/TFU"/>
    <x v="10"/>
    <x v="19"/>
    <n v="7"/>
    <s v="January"/>
    <x v="10"/>
    <s v="7 January 1947"/>
    <x v="2"/>
    <s v="Experiments with Oboe Repeater data according to pictures showing this aircraft with a large blister beneath, coded ML926/G, indicating the need for a round-the-clock guard. SOC 7.1.47 (Air Britain Serials) H2S trials with Defford. (Brian Fillery)"/>
    <x v="4"/>
    <x v="3"/>
    <x v="1"/>
    <x v="1"/>
    <x v="2"/>
    <x v="1"/>
    <m/>
    <n v="1"/>
    <x v="65"/>
    <x v="1"/>
    <n v="1"/>
    <x v="1"/>
    <x v="49"/>
    <x v="0"/>
  </r>
  <r>
    <n v="7375"/>
    <s v="NS960"/>
    <x v="12"/>
    <s v="605/60OTU/13OTU"/>
    <x v="0"/>
    <x v="7"/>
    <n v="9"/>
    <s v="January"/>
    <x v="10"/>
    <s v="9 January 1947"/>
    <x v="2"/>
    <s v="SOC 9.1.47 (Air Britain Serials)"/>
    <x v="4"/>
    <x v="3"/>
    <x v="1"/>
    <x v="1"/>
    <x v="2"/>
    <x v="1"/>
    <m/>
    <n v="1"/>
    <x v="65"/>
    <x v="1"/>
    <n v="1"/>
    <x v="1"/>
    <x v="39"/>
    <x v="0"/>
  </r>
  <r>
    <n v="3248"/>
    <s v="KB124"/>
    <x v="13"/>
    <s v="Upwood/1655MTU/139"/>
    <x v="0"/>
    <x v="8"/>
    <n v="10"/>
    <s v="January"/>
    <x v="10"/>
    <s v="10 January 1947"/>
    <x v="2"/>
    <s v="SOC 10.1.47 (Air Britain Serials)"/>
    <x v="4"/>
    <x v="3"/>
    <x v="1"/>
    <x v="1"/>
    <x v="2"/>
    <x v="1"/>
    <m/>
    <n v="1"/>
    <x v="65"/>
    <x v="1"/>
    <n v="1"/>
    <x v="0"/>
    <x v="15"/>
    <x v="1"/>
  </r>
  <r>
    <n v="2089"/>
    <s v="KB156"/>
    <x v="13"/>
    <s v="USAAF/139/162/163"/>
    <x v="0"/>
    <x v="19"/>
    <n v="10"/>
    <s v="January"/>
    <x v="10"/>
    <s v="10 January 1947"/>
    <x v="2"/>
    <s v="8th Air Force. Pilot Stokes, Albert L . Landing Accident at Watton/Sta 376. Category 4 damage, 06 September 1944. (http://www.aviationarchaeology.com) to USAAF as 43-34950 SOC 10.1.47 (Air Britain Serials)   440906 STOKES, ALBERT L F-8 43-34950 WATTON (376), ENGLAND, UK WATTON (376), ENGLAND, UK - 25 Group (http://www.accident-report.com/world/europe/uk/uk4409.html)"/>
    <x v="4"/>
    <x v="3"/>
    <x v="1"/>
    <x v="1"/>
    <x v="2"/>
    <x v="1"/>
    <m/>
    <n v="1"/>
    <x v="65"/>
    <x v="1"/>
    <n v="1"/>
    <x v="0"/>
    <x v="149"/>
    <x v="1"/>
  </r>
  <r>
    <n v="3326"/>
    <s v="KB471"/>
    <x v="28"/>
    <s v="608/Upwood/AAEE"/>
    <x v="10"/>
    <x v="19"/>
    <n v="10"/>
    <s v="January"/>
    <x v="10"/>
    <s v="10 January 1947"/>
    <x v="2"/>
    <s v="SOC 10.1.47 (Air Britain Serials) Photo shows this converted to 4,000 lb bomb-bay, and two-stage Merlins, though Sharp &amp; Bowyer do not include it in their list of such conversions."/>
    <x v="4"/>
    <x v="3"/>
    <x v="1"/>
    <x v="1"/>
    <x v="2"/>
    <x v="1"/>
    <m/>
    <n v="1"/>
    <x v="65"/>
    <x v="1"/>
    <n v="1"/>
    <x v="1"/>
    <x v="7"/>
    <x v="1"/>
  </r>
  <r>
    <n v="4264"/>
    <s v="NT487"/>
    <x v="25"/>
    <s v="141/157"/>
    <x v="0"/>
    <x v="2"/>
    <n v="14"/>
    <s v="January"/>
    <x v="10"/>
    <s v="14 January 1947"/>
    <x v="2"/>
    <s v="SOC 14.1.47 (Air Britain Serials)"/>
    <x v="4"/>
    <x v="3"/>
    <x v="1"/>
    <x v="1"/>
    <x v="2"/>
    <x v="1"/>
    <m/>
    <n v="1"/>
    <x v="65"/>
    <x v="1"/>
    <n v="1"/>
    <x v="0"/>
    <x v="3"/>
    <x v="2"/>
  </r>
  <r>
    <n v="1020"/>
    <s v="DZ471"/>
    <x v="4"/>
    <s v="Vickers"/>
    <x v="10"/>
    <x v="19"/>
    <n v="15"/>
    <s v="January"/>
    <x v="10"/>
    <s v="15 January 1947"/>
    <x v="2"/>
    <s v="SOC 15.1.47 (Air Britain Serials)"/>
    <x v="4"/>
    <x v="3"/>
    <x v="1"/>
    <x v="1"/>
    <x v="2"/>
    <x v="1"/>
    <m/>
    <n v="1"/>
    <x v="65"/>
    <x v="1"/>
    <n v="1"/>
    <x v="1"/>
    <x v="277"/>
    <x v="0"/>
  </r>
  <r>
    <n v="3705"/>
    <s v="LR579"/>
    <x v="10"/>
    <s v="6FU"/>
    <x v="10"/>
    <x v="19"/>
    <n v="15"/>
    <s v="January"/>
    <x v="10"/>
    <s v="15 January 1947"/>
    <x v="2"/>
    <s v="SOC 15.1.47 (Air Britain Serials)"/>
    <x v="4"/>
    <x v="3"/>
    <x v="1"/>
    <x v="1"/>
    <x v="2"/>
    <x v="1"/>
    <m/>
    <n v="1"/>
    <x v="65"/>
    <x v="1"/>
    <n v="1"/>
    <x v="1"/>
    <x v="187"/>
    <x v="2"/>
  </r>
  <r>
    <n v="2385"/>
    <s v="LR576"/>
    <x v="10"/>
    <s v="6FU"/>
    <x v="10"/>
    <x v="19"/>
    <n v="16"/>
    <s v="January"/>
    <x v="10"/>
    <s v="16 January 1947"/>
    <x v="2"/>
    <s v="SOC 16.1.47 (Air Britain Serials)"/>
    <x v="4"/>
    <x v="3"/>
    <x v="1"/>
    <x v="1"/>
    <x v="2"/>
    <x v="1"/>
    <m/>
    <n v="1"/>
    <x v="65"/>
    <x v="1"/>
    <n v="1"/>
    <x v="1"/>
    <x v="187"/>
    <x v="2"/>
  </r>
  <r>
    <n v="6528"/>
    <s v="MM803"/>
    <x v="25"/>
    <n v="151"/>
    <x v="0"/>
    <x v="2"/>
    <n v="16"/>
    <s v="January"/>
    <x v="10"/>
    <s v="16 January 1947"/>
    <x v="2"/>
    <s v="SOC 16.1.47 (Air Britain Serials)"/>
    <x v="4"/>
    <x v="3"/>
    <x v="1"/>
    <x v="1"/>
    <x v="2"/>
    <x v="1"/>
    <m/>
    <n v="1"/>
    <x v="65"/>
    <x v="1"/>
    <n v="1"/>
    <x v="0"/>
    <x v="8"/>
    <x v="2"/>
  </r>
  <r>
    <n v="6350"/>
    <s v="MV543"/>
    <x v="25"/>
    <n v="85"/>
    <x v="0"/>
    <x v="2"/>
    <n v="16"/>
    <s v="January"/>
    <x v="10"/>
    <s v="16 January 1947"/>
    <x v="2"/>
    <s v="SOC 16.1.47 (Air Britain Serials)"/>
    <x v="4"/>
    <x v="3"/>
    <x v="1"/>
    <x v="1"/>
    <x v="2"/>
    <x v="1"/>
    <m/>
    <n v="1"/>
    <x v="65"/>
    <x v="1"/>
    <n v="1"/>
    <x v="0"/>
    <x v="13"/>
    <x v="2"/>
  </r>
  <r>
    <n v="7611"/>
    <s v="RV340"/>
    <x v="20"/>
    <s v="571/98"/>
    <x v="10"/>
    <x v="19"/>
    <n v="16"/>
    <s v="January"/>
    <x v="10"/>
    <s v="16 January 1947"/>
    <x v="2"/>
    <s v="SOC 16.1.47 (Air Britain Serials)"/>
    <x v="4"/>
    <x v="3"/>
    <x v="1"/>
    <x v="1"/>
    <x v="2"/>
    <x v="1"/>
    <m/>
    <n v="1"/>
    <x v="65"/>
    <x v="1"/>
    <n v="1"/>
    <x v="0"/>
    <x v="204"/>
    <x v="0"/>
  </r>
  <r>
    <n v="4790"/>
    <s v="RG151"/>
    <x v="18"/>
    <m/>
    <x v="7"/>
    <x v="19"/>
    <n v="17"/>
    <s v="January"/>
    <x v="10"/>
    <s v="17 January 1947"/>
    <x v="0"/>
    <s v="To RAAF 7.5.45 as A52-620 5OTU Crashed on takeoff Parafield SA 17.01.47 (Air Britain Serials) F/L Langford and F/O D.W. Bataloff both OK  Swung to the left after 100 yards of takeoff run, undercarriage collapsed . (http://trove.nla.gov.au/ndp/del/article/68985432?searchTerm=Mosquito&amp;searchLimits=)"/>
    <x v="2"/>
    <x v="2"/>
    <x v="18"/>
    <x v="1"/>
    <x v="2"/>
    <x v="1"/>
    <m/>
    <n v="1"/>
    <x v="65"/>
    <x v="1"/>
    <n v="1"/>
    <x v="2"/>
    <x v="17"/>
    <x v="0"/>
  </r>
  <r>
    <n v="1351"/>
    <s v="LR294"/>
    <x v="12"/>
    <s v="21/487"/>
    <x v="0"/>
    <x v="16"/>
    <n v="20"/>
    <s v="January"/>
    <x v="10"/>
    <s v="20 January 1947"/>
    <x v="2"/>
    <s v="To 6231M 20.1.47 (Air Britain Serials)"/>
    <x v="4"/>
    <x v="3"/>
    <x v="1"/>
    <x v="1"/>
    <x v="2"/>
    <x v="1"/>
    <m/>
    <n v="1"/>
    <x v="65"/>
    <x v="1"/>
    <n v="1"/>
    <x v="0"/>
    <x v="47"/>
    <x v="0"/>
  </r>
  <r>
    <n v="4262"/>
    <s v="MM517"/>
    <x v="17"/>
    <s v="604/409"/>
    <x v="0"/>
    <x v="2"/>
    <n v="20"/>
    <s v="January"/>
    <x v="10"/>
    <s v="20 January 1947"/>
    <x v="2"/>
    <s v="SOC 20.1.47 (Air Britain Serials)"/>
    <x v="4"/>
    <x v="3"/>
    <x v="1"/>
    <x v="1"/>
    <x v="2"/>
    <x v="1"/>
    <m/>
    <n v="1"/>
    <x v="65"/>
    <x v="1"/>
    <n v="1"/>
    <x v="0"/>
    <x v="95"/>
    <x v="2"/>
  </r>
  <r>
    <n v="1221"/>
    <s v="MT467"/>
    <x v="25"/>
    <s v="488/51OTU"/>
    <x v="10"/>
    <x v="7"/>
    <n v="20"/>
    <s v="January"/>
    <x v="10"/>
    <s v="20 January 1947"/>
    <x v="2"/>
    <s v="SOC 20.1.47 (Air Britain Serials)"/>
    <x v="4"/>
    <x v="3"/>
    <x v="1"/>
    <x v="1"/>
    <x v="2"/>
    <x v="1"/>
    <m/>
    <n v="1"/>
    <x v="65"/>
    <x v="1"/>
    <n v="1"/>
    <x v="1"/>
    <x v="110"/>
    <x v="2"/>
  </r>
  <r>
    <n v="4383"/>
    <s v="NS686"/>
    <x v="18"/>
    <s v="USAAF"/>
    <x v="10"/>
    <x v="19"/>
    <n v="20"/>
    <s v="January"/>
    <x v="10"/>
    <s v="20 January 1947"/>
    <x v="2"/>
    <s v="To 6233M 20.1.47 (Air Britain Serials)"/>
    <x v="4"/>
    <x v="3"/>
    <x v="1"/>
    <x v="1"/>
    <x v="2"/>
    <x v="1"/>
    <m/>
    <n v="1"/>
    <x v="65"/>
    <x v="1"/>
    <n v="1"/>
    <x v="2"/>
    <x v="33"/>
    <x v="0"/>
  </r>
  <r>
    <n v="4498"/>
    <s v="NS740"/>
    <x v="18"/>
    <s v="USAAF"/>
    <x v="10"/>
    <x v="19"/>
    <n v="20"/>
    <s v="January"/>
    <x v="10"/>
    <s v="20 January 1947"/>
    <x v="2"/>
    <s v="To 6232M 20.1.47 (Air Britain Serials)_x000a__x000a_The 28 March 1945, Mosquito NS740 belonged to the 492nd BG at Harrington. This aircraft flew the OSS Joan-Eleanor missions to communicate by JE radio with OSS agents inside Germany. The OSS JE Project first began with the 654th BS, 25th BG (Rcn), Watton in September 1944 and was later forced to transfer to Harringon under 492nd BG auspices on 14 March 1945. While at Watton the OSS missions were nickinamed &quot;Redstocking,&quot; but upon transfer to Harrington, this nickname or label ceased to exist. _x000a__x000a_According to pages in navigator John K. Jackson's log book, he flew the mission on 28 March to contact an OSS agent near Berlin. Normally, USAAF flight crews did not maintain log books. But Jackson teamed with ex-RCAF veteran, Lt. Kingdon Knapp to fly OSS JE Mosquito NS740, and Knapp continued using his RCAF log book when flying in the USAAF. Knapp forced Jackson, his navigator, to maintain a flight log book also. _x000a__x000a_In fact, JE operator Calhoun Ancrum, kept a flight notebook of all his missions, and he flew as OSS JE operator in the Mosquito aft comparmtent on this particular mission. To receive flight pay from OSS, he had to keep his own records to obtain this allowance. OSS JE operators Victor Layton, William Sawyer and George Fogarty also kept flight records for this purpose._x000a__x000a_After the war in June 1945, Ancrum married a niece of Czar Nichols II, of the Romanoff family, in a ceremony in London. All OSS JE project members are deceased._x000a__x000a_Norman Malayney_x000a_(http://www.rafcommands.com/forum/showthread.php?t=9501)"/>
    <x v="4"/>
    <x v="3"/>
    <x v="1"/>
    <x v="1"/>
    <x v="2"/>
    <x v="1"/>
    <m/>
    <n v="1"/>
    <x v="65"/>
    <x v="1"/>
    <n v="1"/>
    <x v="2"/>
    <x v="33"/>
    <x v="0"/>
  </r>
  <r>
    <n v="6535"/>
    <s v="NT608"/>
    <x v="25"/>
    <n v="157"/>
    <x v="0"/>
    <x v="2"/>
    <n v="20"/>
    <s v="January"/>
    <x v="10"/>
    <s v="20 January 1947"/>
    <x v="2"/>
    <s v="SOC 20.1.47 (Air Britain Serials)"/>
    <x v="4"/>
    <x v="3"/>
    <x v="1"/>
    <x v="1"/>
    <x v="2"/>
    <x v="1"/>
    <m/>
    <n v="1"/>
    <x v="65"/>
    <x v="1"/>
    <n v="1"/>
    <x v="2"/>
    <x v="3"/>
    <x v="2"/>
  </r>
  <r>
    <n v="947"/>
    <s v="PF396"/>
    <x v="20"/>
    <s v="105/109/SFU/RWE"/>
    <x v="10"/>
    <x v="19"/>
    <n v="20"/>
    <s v="January"/>
    <x v="10"/>
    <s v="20 January 1947"/>
    <x v="2"/>
    <s v="SOC 20.1.47 (Air Britain Serials)"/>
    <x v="4"/>
    <x v="3"/>
    <x v="1"/>
    <x v="1"/>
    <x v="2"/>
    <x v="1"/>
    <m/>
    <n v="1"/>
    <x v="65"/>
    <x v="1"/>
    <n v="0"/>
    <x v="2"/>
    <x v="198"/>
    <x v="6"/>
  </r>
  <r>
    <n v="1156"/>
    <s v="HP854"/>
    <x v="12"/>
    <s v="307/60OTU/13OTU"/>
    <x v="16"/>
    <x v="19"/>
    <n v="23"/>
    <s v="January"/>
    <x v="10"/>
    <s v="23 January 1947"/>
    <x v="2"/>
    <s v="To Czech AF 23.1.47 (Air Britain Serials)"/>
    <x v="5"/>
    <x v="3"/>
    <x v="1"/>
    <x v="1"/>
    <x v="2"/>
    <x v="1"/>
    <m/>
    <n v="1"/>
    <x v="65"/>
    <x v="1"/>
    <n v="1"/>
    <x v="1"/>
    <x v="39"/>
    <x v="3"/>
  </r>
  <r>
    <n v="89"/>
    <s v="MM301"/>
    <x v="18"/>
    <s v="140/109"/>
    <x v="0"/>
    <x v="8"/>
    <n v="23"/>
    <s v="January"/>
    <x v="10"/>
    <s v="23 January 1947"/>
    <x v="2"/>
    <s v="To 6352M 23.1.47 (Air Britain Serials)"/>
    <x v="4"/>
    <x v="3"/>
    <x v="1"/>
    <x v="1"/>
    <x v="2"/>
    <x v="1"/>
    <m/>
    <n v="1"/>
    <x v="65"/>
    <x v="1"/>
    <n v="1"/>
    <x v="0"/>
    <x v="18"/>
    <x v="0"/>
  </r>
  <r>
    <n v="109"/>
    <s v="MM302"/>
    <x v="18"/>
    <s v="140/109"/>
    <x v="0"/>
    <x v="8"/>
    <n v="23"/>
    <s v="January"/>
    <x v="10"/>
    <s v="23 January 1947"/>
    <x v="2"/>
    <s v="To 6235M 23.1.47 (Air Britain Serials)"/>
    <x v="4"/>
    <x v="3"/>
    <x v="1"/>
    <x v="1"/>
    <x v="2"/>
    <x v="1"/>
    <m/>
    <n v="1"/>
    <x v="65"/>
    <x v="1"/>
    <n v="1"/>
    <x v="0"/>
    <x v="18"/>
    <x v="0"/>
  </r>
  <r>
    <n v="1315"/>
    <s v="NS877"/>
    <x v="12"/>
    <s v="FCCS"/>
    <x v="10"/>
    <x v="19"/>
    <n v="23"/>
    <s v="January"/>
    <x v="10"/>
    <s v="23 January 1947"/>
    <x v="2"/>
    <s v="Sold 23.1.47 (Air Britain Serials)"/>
    <x v="5"/>
    <x v="3"/>
    <x v="1"/>
    <x v="1"/>
    <x v="2"/>
    <x v="1"/>
    <m/>
    <n v="1"/>
    <x v="65"/>
    <x v="1"/>
    <n v="1"/>
    <x v="1"/>
    <x v="273"/>
    <x v="0"/>
  </r>
  <r>
    <n v="4386"/>
    <s v="TE688"/>
    <x v="12"/>
    <s v="FE"/>
    <x v="3"/>
    <x v="16"/>
    <n v="23"/>
    <s v="January"/>
    <x v="10"/>
    <s v="23 January 1947"/>
    <x v="2"/>
    <s v="SOC 23.1.47 (Air Britain Serials)"/>
    <x v="4"/>
    <x v="3"/>
    <x v="1"/>
    <x v="1"/>
    <x v="2"/>
    <x v="1"/>
    <m/>
    <n v="1"/>
    <x v="65"/>
    <x v="1"/>
    <n v="0"/>
    <x v="2"/>
    <x v="91"/>
    <x v="3"/>
  </r>
  <r>
    <n v="2333"/>
    <s v="NT512"/>
    <x v="25"/>
    <s v="488/54OTU"/>
    <x v="10"/>
    <x v="7"/>
    <n v="24"/>
    <s v="January"/>
    <x v="10"/>
    <s v="24 January 1947"/>
    <x v="2"/>
    <s v="NT512: 809178 Ernest Anthony ‘Tony’ Gill Sergeant FIIE. Joined C Flight. Killed in flying accident near Northallerton, Yorkshire, in De Havilland Mosquito NT512 from No.54 OTU at RAF Leeming, piloted by 201634 Flying Officer Frederick William Charles Harris on 24th January 1947. One engine was heard to cut out, whereupon the aircraft crashed in the grounds of Kirkby Fleetham Hall. Buried in Stonefall Cemetery, Harrogate. ttp://myweb.tiscali.co.uk/609photos/Pre%20-%20War%20Auxiliaries.htm SOC 13.5.47 (Air Britain Serials)"/>
    <x v="4"/>
    <x v="3"/>
    <x v="1"/>
    <x v="1"/>
    <x v="2"/>
    <x v="1"/>
    <m/>
    <n v="1"/>
    <x v="65"/>
    <x v="1"/>
    <n v="1"/>
    <x v="1"/>
    <x v="115"/>
    <x v="2"/>
  </r>
  <r>
    <n v="1390"/>
    <s v="HR260"/>
    <x v="12"/>
    <s v="1FU/16FU/1FU"/>
    <x v="10"/>
    <x v="19"/>
    <n v="25"/>
    <s v="January"/>
    <x v="10"/>
    <s v="25 January 1947"/>
    <x v="0"/>
    <s v="Missing 25.1.47 (Air Britain Serials) Flt-Lt Harold Vincent Doodson (33) 46813 RAF and Flt-Lt James Lochhead Logan (24) 159462 RAFVR, missing.  The aircraft ( an FB Mk VI ) was en route between Castelnaudary and Istres, France. (http://www.rafcommands.com/forum/showthread.php?17825-Mosquito-HR260-Missing-No-1FU-RAF)"/>
    <x v="2"/>
    <x v="2"/>
    <x v="43"/>
    <x v="1"/>
    <x v="2"/>
    <x v="1"/>
    <m/>
    <n v="1"/>
    <x v="65"/>
    <x v="1"/>
    <n v="1"/>
    <x v="1"/>
    <x v="123"/>
    <x v="3"/>
  </r>
  <r>
    <n v="4052"/>
    <s v="RS702"/>
    <x v="42"/>
    <s v="Cv TT35"/>
    <x v="10"/>
    <x v="19"/>
    <n v="25"/>
    <s v="January"/>
    <x v="10"/>
    <s v="25 January 1947"/>
    <x v="2"/>
    <s v="SS 25.1.47 (Air Britain Serials)"/>
    <x v="4"/>
    <x v="3"/>
    <x v="1"/>
    <x v="1"/>
    <x v="2"/>
    <x v="1"/>
    <m/>
    <n v="1"/>
    <x v="65"/>
    <x v="1"/>
    <n v="0"/>
    <x v="2"/>
    <x v="278"/>
    <x v="7"/>
  </r>
  <r>
    <n v="165"/>
    <s v="ML914"/>
    <x v="11"/>
    <s v="105/627/1317 Flt/627/109"/>
    <x v="0"/>
    <x v="8"/>
    <n v="27"/>
    <s v="January"/>
    <x v="10"/>
    <s v="27 January 1947"/>
    <x v="2"/>
    <s v="AIRCRAFT OF THE ROYAL AIR FORCE 1939-1945: DE HAVILLAND DH.98 MOSQUITO. Mosquito B Mark IX, ML914 “Nigeria”, on the ground, 1943. Bought with donations from Nigeria, ML914 became a veteran of several important operations with No.105 Squadron RAF between September 1943 and April 1945. (E(MOS) 1305 ) SOC 27.1.47 (Air Britain Serials) Trials with 4,000lb bomb."/>
    <x v="4"/>
    <x v="3"/>
    <x v="1"/>
    <x v="1"/>
    <x v="2"/>
    <x v="1"/>
    <m/>
    <n v="1"/>
    <x v="65"/>
    <x v="1"/>
    <n v="1"/>
    <x v="0"/>
    <x v="18"/>
    <x v="0"/>
  </r>
  <r>
    <n v="5284"/>
    <s v="RF721"/>
    <x v="12"/>
    <s v="Med"/>
    <x v="1"/>
    <x v="16"/>
    <n v="28"/>
    <s v="January"/>
    <x v="10"/>
    <s v="28 January 1947"/>
    <x v="2"/>
    <s v="SOC 28.1.47 (Air Britain Serials)"/>
    <x v="4"/>
    <x v="3"/>
    <x v="1"/>
    <x v="1"/>
    <x v="2"/>
    <x v="1"/>
    <m/>
    <n v="1"/>
    <x v="65"/>
    <x v="1"/>
    <n v="1"/>
    <x v="2"/>
    <x v="68"/>
    <x v="3"/>
  </r>
  <r>
    <n v="986"/>
    <s v="DZ363"/>
    <x v="4"/>
    <s v="521/1404 Flt/1409 Flt/TFU"/>
    <x v="10"/>
    <x v="19"/>
    <n v="30"/>
    <s v="January"/>
    <x v="10"/>
    <s v="30 January 1947"/>
    <x v="2"/>
    <s v="SOC 30.1.47 (Air Britain Serials)"/>
    <x v="4"/>
    <x v="3"/>
    <x v="1"/>
    <x v="1"/>
    <x v="2"/>
    <x v="1"/>
    <m/>
    <n v="1"/>
    <x v="65"/>
    <x v="1"/>
    <n v="1"/>
    <x v="1"/>
    <x v="49"/>
    <x v="0"/>
  </r>
  <r>
    <n v="466"/>
    <s v="HK353"/>
    <x v="2"/>
    <s v="456/51OTU/NFDW/CFS/West Raynham"/>
    <x v="10"/>
    <x v="19"/>
    <n v="30"/>
    <s v="January"/>
    <x v="10"/>
    <s v="30 January 1947"/>
    <x v="2"/>
    <s v="Served with 456 Sqn 02/44 to 12/44, coded RX-M under RAF control. Returned to RAF. (Brian Fillery's website) SOC 30.1.47 (Air Britain Serials)"/>
    <x v="4"/>
    <x v="3"/>
    <x v="1"/>
    <x v="1"/>
    <x v="2"/>
    <x v="1"/>
    <m/>
    <n v="1"/>
    <x v="65"/>
    <x v="1"/>
    <n v="1"/>
    <x v="1"/>
    <x v="279"/>
    <x v="2"/>
  </r>
  <r>
    <n v="3787"/>
    <s v="HK368"/>
    <x v="17"/>
    <s v="488/409"/>
    <x v="0"/>
    <x v="2"/>
    <n v="30"/>
    <s v="January"/>
    <x v="10"/>
    <s v="30 January 1947"/>
    <x v="2"/>
    <s v="SOC 30.1.47 (Air Britain Serials)"/>
    <x v="4"/>
    <x v="3"/>
    <x v="1"/>
    <x v="1"/>
    <x v="2"/>
    <x v="1"/>
    <m/>
    <n v="1"/>
    <x v="65"/>
    <x v="1"/>
    <n v="1"/>
    <x v="0"/>
    <x v="95"/>
    <x v="2"/>
  </r>
  <r>
    <n v="1298"/>
    <s v="HK369"/>
    <x v="17"/>
    <s v="TRE"/>
    <x v="10"/>
    <x v="19"/>
    <n v="30"/>
    <s v="January"/>
    <x v="10"/>
    <s v="30 January 1947"/>
    <x v="2"/>
    <s v="SOC 30.1.47 (Air Britain Serials) A.I. trials at FIU."/>
    <x v="4"/>
    <x v="3"/>
    <x v="1"/>
    <x v="1"/>
    <x v="2"/>
    <x v="1"/>
    <m/>
    <n v="1"/>
    <x v="65"/>
    <x v="1"/>
    <n v="1"/>
    <x v="1"/>
    <x v="280"/>
    <x v="2"/>
  </r>
  <r>
    <n v="2361"/>
    <s v="HK379"/>
    <x v="17"/>
    <s v="85/96/409/151"/>
    <x v="0"/>
    <x v="2"/>
    <n v="30"/>
    <s v="January"/>
    <x v="10"/>
    <s v="30 January 1947"/>
    <x v="2"/>
    <s v="SOC 30.1.47 (Air Britain Serials)"/>
    <x v="4"/>
    <x v="3"/>
    <x v="1"/>
    <x v="1"/>
    <x v="2"/>
    <x v="1"/>
    <m/>
    <n v="1"/>
    <x v="65"/>
    <x v="1"/>
    <n v="1"/>
    <x v="0"/>
    <x v="8"/>
    <x v="2"/>
  </r>
  <r>
    <n v="1217"/>
    <s v="HK467"/>
    <x v="17"/>
    <s v="410/264/219"/>
    <x v="1"/>
    <x v="2"/>
    <n v="30"/>
    <s v="January"/>
    <x v="10"/>
    <s v="30 January 1947"/>
    <x v="2"/>
    <s v="SOC 30.1.47 (Air Britain Serials)"/>
    <x v="4"/>
    <x v="3"/>
    <x v="1"/>
    <x v="1"/>
    <x v="2"/>
    <x v="1"/>
    <m/>
    <n v="1"/>
    <x v="65"/>
    <x v="1"/>
    <n v="1"/>
    <x v="0"/>
    <x v="76"/>
    <x v="2"/>
  </r>
  <r>
    <n v="2530"/>
    <s v="KB347"/>
    <x v="13"/>
    <s v="608/162/16OTU"/>
    <x v="0"/>
    <x v="7"/>
    <n v="30"/>
    <s v="January"/>
    <x v="10"/>
    <s v="30 January 1947"/>
    <x v="2"/>
    <s v="SOC 30.1.47 (Air Britain Serials)"/>
    <x v="4"/>
    <x v="3"/>
    <x v="1"/>
    <x v="1"/>
    <x v="2"/>
    <x v="1"/>
    <m/>
    <n v="1"/>
    <x v="65"/>
    <x v="1"/>
    <n v="1"/>
    <x v="1"/>
    <x v="140"/>
    <x v="1"/>
  </r>
  <r>
    <n v="738"/>
    <s v="LR479"/>
    <x v="14"/>
    <s v="140/RAE/Wickenby"/>
    <x v="10"/>
    <x v="19"/>
    <n v="30"/>
    <s v="January"/>
    <x v="10"/>
    <s v="30 January 1947"/>
    <x v="2"/>
    <s v="SOC 30.1.47 (Air Britain Serials)"/>
    <x v="4"/>
    <x v="3"/>
    <x v="1"/>
    <x v="1"/>
    <x v="2"/>
    <x v="1"/>
    <m/>
    <n v="1"/>
    <x v="65"/>
    <x v="1"/>
    <n v="1"/>
    <x v="1"/>
    <x v="281"/>
    <x v="0"/>
  </r>
  <r>
    <n v="3949"/>
    <s v="MM492"/>
    <x v="17"/>
    <s v="96/29/409"/>
    <x v="0"/>
    <x v="2"/>
    <n v="30"/>
    <s v="January"/>
    <x v="10"/>
    <s v="30 January 1947"/>
    <x v="2"/>
    <s v="SOC 30.1.47 (Air Britain Serials)"/>
    <x v="4"/>
    <x v="3"/>
    <x v="1"/>
    <x v="1"/>
    <x v="2"/>
    <x v="1"/>
    <m/>
    <n v="1"/>
    <x v="65"/>
    <x v="1"/>
    <n v="1"/>
    <x v="0"/>
    <x v="95"/>
    <x v="2"/>
  </r>
  <r>
    <n v="2930"/>
    <s v="MM571"/>
    <x v="17"/>
    <s v="410/264/604"/>
    <x v="10"/>
    <x v="19"/>
    <n v="30"/>
    <s v="January"/>
    <x v="10"/>
    <s v="30 January 1947"/>
    <x v="2"/>
    <s v="SOC 30.1.47 (Air Britain Serials)"/>
    <x v="4"/>
    <x v="3"/>
    <x v="1"/>
    <x v="1"/>
    <x v="2"/>
    <x v="1"/>
    <m/>
    <n v="1"/>
    <x v="65"/>
    <x v="1"/>
    <n v="1"/>
    <x v="0"/>
    <x v="77"/>
    <x v="2"/>
  </r>
  <r>
    <n v="2099"/>
    <s v="PZ172"/>
    <x v="12"/>
    <s v="23/107"/>
    <x v="0"/>
    <x v="16"/>
    <n v="30"/>
    <s v="January"/>
    <x v="10"/>
    <s v="30 January 1947"/>
    <x v="2"/>
    <s v="SOC 30.1.47 (Air Britain Serials)"/>
    <x v="4"/>
    <x v="3"/>
    <x v="1"/>
    <x v="1"/>
    <x v="2"/>
    <x v="1"/>
    <m/>
    <n v="1"/>
    <x v="65"/>
    <x v="1"/>
    <n v="1"/>
    <x v="0"/>
    <x v="57"/>
    <x v="0"/>
  </r>
  <r>
    <n v="1658"/>
    <s v="RV323"/>
    <x v="20"/>
    <s v="692/98"/>
    <x v="10"/>
    <x v="19"/>
    <n v="31"/>
    <s v="January"/>
    <x v="10"/>
    <s v="31 January 1947"/>
    <x v="0"/>
    <s v="Overshot during single-engined landing and hit obstruction u/c collapsed Wahn 31.1.47 (Air Britain Serials)"/>
    <x v="2"/>
    <x v="2"/>
    <x v="6"/>
    <x v="1"/>
    <x v="2"/>
    <x v="1"/>
    <m/>
    <n v="1"/>
    <x v="65"/>
    <x v="1"/>
    <n v="1"/>
    <x v="0"/>
    <x v="204"/>
    <x v="0"/>
  </r>
  <r>
    <n v="1953"/>
    <s v="KB160"/>
    <x v="13"/>
    <s v="R-R"/>
    <x v="10"/>
    <x v="19"/>
    <n v="31"/>
    <s v="January"/>
    <x v="10"/>
    <s v="31 January 1947"/>
    <x v="2"/>
    <s v="SOC 31.1.47 (Air Britain Serials) Christened &quot;Saskatoon&quot; (http://www.britmodeller.com/forums/index.php?/topic/234984222-canadian-mossie-bxxs-serial-numbers-help-please/)"/>
    <x v="4"/>
    <x v="3"/>
    <x v="1"/>
    <x v="1"/>
    <x v="2"/>
    <x v="1"/>
    <m/>
    <n v="1"/>
    <x v="65"/>
    <x v="1"/>
    <n v="1"/>
    <x v="1"/>
    <x v="69"/>
    <x v="1"/>
  </r>
  <r>
    <n v="5333"/>
    <s v="MM491"/>
    <x v="17"/>
    <n v="409"/>
    <x v="0"/>
    <x v="2"/>
    <n v="31"/>
    <s v="January"/>
    <x v="10"/>
    <s v="31 January 1947"/>
    <x v="2"/>
    <s v="SOC 31.1.47 (Air Britain Serials)"/>
    <x v="4"/>
    <x v="3"/>
    <x v="1"/>
    <x v="1"/>
    <x v="2"/>
    <x v="1"/>
    <m/>
    <n v="1"/>
    <x v="65"/>
    <x v="1"/>
    <n v="1"/>
    <x v="0"/>
    <x v="95"/>
    <x v="2"/>
  </r>
  <r>
    <n v="2553"/>
    <s v="RS554"/>
    <x v="12"/>
    <s v="CFE"/>
    <x v="0"/>
    <x v="7"/>
    <n v="3"/>
    <s v="February"/>
    <x v="10"/>
    <s v="3 February 1947"/>
    <x v="2"/>
    <s v="To 6254M 3.2.47 (Air Britain Serials)"/>
    <x v="4"/>
    <x v="3"/>
    <x v="1"/>
    <x v="1"/>
    <x v="2"/>
    <x v="1"/>
    <m/>
    <n v="2"/>
    <x v="66"/>
    <x v="1"/>
    <n v="1"/>
    <x v="1"/>
    <x v="231"/>
    <x v="0"/>
  </r>
  <r>
    <n v="6088"/>
    <s v="NT391"/>
    <x v="25"/>
    <s v="29/25"/>
    <x v="0"/>
    <x v="2"/>
    <n v="5"/>
    <s v="February"/>
    <x v="10"/>
    <s v="5 February 1947"/>
    <x v="2"/>
    <s v="To 6256M 5.2.47 (Air Britain Serials)"/>
    <x v="4"/>
    <x v="3"/>
    <x v="1"/>
    <x v="1"/>
    <x v="2"/>
    <x v="1"/>
    <m/>
    <n v="2"/>
    <x v="66"/>
    <x v="1"/>
    <n v="1"/>
    <x v="0"/>
    <x v="14"/>
    <x v="2"/>
  </r>
  <r>
    <n v="2929"/>
    <s v="RF640"/>
    <x v="12"/>
    <s v="143/14/25APC"/>
    <x v="10"/>
    <x v="19"/>
    <n v="6"/>
    <s v="February"/>
    <x v="10"/>
    <s v="6 February 1947"/>
    <x v="0"/>
    <s v="Swung on take-off and u/c leg collapsed Sylt 6.2.47 not repaired (Air Britain Serials)"/>
    <x v="2"/>
    <x v="2"/>
    <x v="33"/>
    <x v="1"/>
    <x v="2"/>
    <x v="1"/>
    <m/>
    <n v="2"/>
    <x v="66"/>
    <x v="1"/>
    <n v="1"/>
    <x v="1"/>
    <x v="282"/>
    <x v="3"/>
  </r>
  <r>
    <n v="2093"/>
    <s v="HR158"/>
    <x v="12"/>
    <s v="248/54OTU"/>
    <x v="16"/>
    <x v="19"/>
    <n v="8"/>
    <s v="February"/>
    <x v="10"/>
    <s v="8 February 1947"/>
    <x v="2"/>
    <s v="To Czech AF 8.2.47 (Air Britain Serials)"/>
    <x v="5"/>
    <x v="3"/>
    <x v="1"/>
    <x v="1"/>
    <x v="2"/>
    <x v="1"/>
    <m/>
    <n v="2"/>
    <x v="66"/>
    <x v="1"/>
    <n v="1"/>
    <x v="1"/>
    <x v="115"/>
    <x v="3"/>
  </r>
  <r>
    <n v="4797"/>
    <s v="HR347"/>
    <x v="12"/>
    <m/>
    <x v="16"/>
    <x v="19"/>
    <n v="8"/>
    <s v="February"/>
    <x v="10"/>
    <s v="8 February 1947"/>
    <x v="2"/>
    <s v="To Czech AF 8.2.47 (Air Britain Serials)"/>
    <x v="5"/>
    <x v="3"/>
    <x v="1"/>
    <x v="1"/>
    <x v="2"/>
    <x v="1"/>
    <m/>
    <n v="2"/>
    <x v="66"/>
    <x v="1"/>
    <n v="1"/>
    <x v="2"/>
    <x v="17"/>
    <x v="3"/>
  </r>
  <r>
    <n v="780"/>
    <s v="RF643"/>
    <x v="12"/>
    <s v="333/248/489/132OTU"/>
    <x v="16"/>
    <x v="19"/>
    <n v="8"/>
    <s v="February"/>
    <x v="10"/>
    <s v="8 February 1947"/>
    <x v="2"/>
    <s v="To Czech AF 8.2.47 (Air Britain Serials)"/>
    <x v="5"/>
    <x v="3"/>
    <x v="1"/>
    <x v="1"/>
    <x v="2"/>
    <x v="1"/>
    <m/>
    <n v="2"/>
    <x v="66"/>
    <x v="1"/>
    <n v="1"/>
    <x v="1"/>
    <x v="121"/>
    <x v="3"/>
  </r>
  <r>
    <n v="2019"/>
    <s v="RF902"/>
    <x v="12"/>
    <s v="8OTU/132OTU/1FU"/>
    <x v="16"/>
    <x v="19"/>
    <n v="8"/>
    <s v="February"/>
    <x v="10"/>
    <s v="8 February 1947"/>
    <x v="2"/>
    <s v="To Czech AF 8.2.47 (Air Britain Serials)"/>
    <x v="5"/>
    <x v="3"/>
    <x v="1"/>
    <x v="1"/>
    <x v="2"/>
    <x v="1"/>
    <m/>
    <n v="2"/>
    <x v="66"/>
    <x v="1"/>
    <n v="1"/>
    <x v="2"/>
    <x v="123"/>
    <x v="3"/>
  </r>
  <r>
    <n v="1927"/>
    <s v="RF913"/>
    <x v="12"/>
    <s v="8OTU/132OTU"/>
    <x v="16"/>
    <x v="19"/>
    <n v="8"/>
    <s v="February"/>
    <x v="10"/>
    <s v="8 February 1947"/>
    <x v="2"/>
    <s v="To Czech AF 8.2.47 (Air Britain Serials)"/>
    <x v="5"/>
    <x v="3"/>
    <x v="1"/>
    <x v="1"/>
    <x v="2"/>
    <x v="1"/>
    <m/>
    <n v="2"/>
    <x v="66"/>
    <x v="1"/>
    <n v="1"/>
    <x v="1"/>
    <x v="121"/>
    <x v="3"/>
  </r>
  <r>
    <n v="4499"/>
    <s v="TE768"/>
    <x v="12"/>
    <m/>
    <x v="16"/>
    <x v="19"/>
    <n v="8"/>
    <s v="February"/>
    <x v="10"/>
    <s v="8 February 1947"/>
    <x v="2"/>
    <s v="To Czech AF 8.2.47 (Air Britain Serials)"/>
    <x v="5"/>
    <x v="3"/>
    <x v="1"/>
    <x v="1"/>
    <x v="2"/>
    <x v="1"/>
    <m/>
    <n v="2"/>
    <x v="66"/>
    <x v="1"/>
    <n v="0"/>
    <x v="2"/>
    <x v="17"/>
    <x v="3"/>
  </r>
  <r>
    <n v="2151"/>
    <s v="KB627"/>
    <x v="28"/>
    <s v="RN/ECFS/EFS"/>
    <x v="10"/>
    <x v="19"/>
    <n v="13"/>
    <s v="February"/>
    <x v="10"/>
    <s v="13 February 1947"/>
    <x v="2"/>
    <s v="SOC 13.2.47 (Air Britain Serials)"/>
    <x v="4"/>
    <x v="3"/>
    <x v="1"/>
    <x v="1"/>
    <x v="2"/>
    <x v="1"/>
    <m/>
    <n v="2"/>
    <x v="66"/>
    <x v="1"/>
    <n v="0"/>
    <x v="1"/>
    <x v="283"/>
    <x v="1"/>
  </r>
  <r>
    <n v="5387"/>
    <s v="NS887"/>
    <x v="12"/>
    <n v="305"/>
    <x v="0"/>
    <x v="16"/>
    <n v="13"/>
    <s v="February"/>
    <x v="10"/>
    <s v="13 February 1947"/>
    <x v="2"/>
    <s v="SOC 13.2.47 (Air Britain Serials)"/>
    <x v="4"/>
    <x v="3"/>
    <x v="1"/>
    <x v="1"/>
    <x v="2"/>
    <x v="1"/>
    <m/>
    <n v="2"/>
    <x v="66"/>
    <x v="1"/>
    <n v="1"/>
    <x v="0"/>
    <x v="60"/>
    <x v="0"/>
  </r>
  <r>
    <n v="5825"/>
    <s v="RF988"/>
    <x v="18"/>
    <s v="USAAF"/>
    <x v="10"/>
    <x v="19"/>
    <n v="13"/>
    <s v="February"/>
    <x v="10"/>
    <s v="13 February 1947"/>
    <x v="2"/>
    <s v="SOC 13.2.47 (Air Britain Serials)"/>
    <x v="4"/>
    <x v="3"/>
    <x v="1"/>
    <x v="1"/>
    <x v="2"/>
    <x v="1"/>
    <m/>
    <n v="2"/>
    <x v="66"/>
    <x v="1"/>
    <n v="1"/>
    <x v="2"/>
    <x v="33"/>
    <x v="0"/>
  </r>
  <r>
    <n v="2352"/>
    <s v="RG200"/>
    <x v="35"/>
    <s v="544/540/Cv PR34A"/>
    <x v="10"/>
    <x v="19"/>
    <n v="14"/>
    <s v="February"/>
    <x v="10"/>
    <s v="14 February 1947"/>
    <x v="2"/>
    <s v="SOC 14.2.47 (Air Britain Serials)"/>
    <x v="4"/>
    <x v="3"/>
    <x v="1"/>
    <x v="1"/>
    <x v="2"/>
    <x v="1"/>
    <m/>
    <n v="2"/>
    <x v="66"/>
    <x v="1"/>
    <n v="0"/>
    <x v="2"/>
    <x v="284"/>
    <x v="0"/>
  </r>
  <r>
    <n v="1997"/>
    <s v="RS606"/>
    <x v="12"/>
    <s v="143/4/14/107"/>
    <x v="0"/>
    <x v="16"/>
    <n v="14"/>
    <s v="February"/>
    <x v="10"/>
    <s v="14 February 1947"/>
    <x v="2"/>
    <s v="SOC 14.2.47 (Air Britain Serials)"/>
    <x v="4"/>
    <x v="3"/>
    <x v="1"/>
    <x v="1"/>
    <x v="2"/>
    <x v="1"/>
    <m/>
    <n v="2"/>
    <x v="66"/>
    <x v="1"/>
    <n v="1"/>
    <x v="0"/>
    <x v="57"/>
    <x v="0"/>
  </r>
  <r>
    <n v="3646"/>
    <s v="LR256"/>
    <x v="12"/>
    <n v="464"/>
    <x v="11"/>
    <x v="19"/>
    <n v="19"/>
    <s v="February"/>
    <x v="10"/>
    <s v="19 February 1947"/>
    <x v="2"/>
    <s v="Sold to Fairey for Turkish AF as '453' 19.2.47. Sold to Fairey 19.2.47 (Air Britain Serials)"/>
    <x v="5"/>
    <x v="3"/>
    <x v="1"/>
    <x v="1"/>
    <x v="2"/>
    <x v="1"/>
    <m/>
    <n v="2"/>
    <x v="66"/>
    <x v="1"/>
    <n v="1"/>
    <x v="0"/>
    <x v="46"/>
    <x v="0"/>
  </r>
  <r>
    <n v="3593"/>
    <s v="RF930"/>
    <x v="12"/>
    <s v="CGS"/>
    <x v="10"/>
    <x v="19"/>
    <n v="19"/>
    <s v="February"/>
    <x v="10"/>
    <s v="19 February 1947"/>
    <x v="2"/>
    <s v="To 6269M 19.2.47 (Air Britain Serials)"/>
    <x v="4"/>
    <x v="3"/>
    <x v="1"/>
    <x v="1"/>
    <x v="2"/>
    <x v="1"/>
    <m/>
    <n v="2"/>
    <x v="66"/>
    <x v="1"/>
    <n v="1"/>
    <x v="1"/>
    <x v="194"/>
    <x v="3"/>
  </r>
  <r>
    <n v="4217"/>
    <s v="RF888"/>
    <x v="12"/>
    <s v="248/36"/>
    <x v="10"/>
    <x v="19"/>
    <n v="20"/>
    <s v="February"/>
    <x v="10"/>
    <s v="20 February 1947"/>
    <x v="2"/>
    <s v="To 6274M 20.2.47 (Air Britain Serials)"/>
    <x v="4"/>
    <x v="3"/>
    <x v="1"/>
    <x v="1"/>
    <x v="2"/>
    <x v="1"/>
    <m/>
    <n v="2"/>
    <x v="66"/>
    <x v="1"/>
    <n v="1"/>
    <x v="0"/>
    <x v="285"/>
    <x v="3"/>
  </r>
  <r>
    <n v="693"/>
    <s v="HX856"/>
    <x v="12"/>
    <s v="85/487/16/268/107"/>
    <x v="0"/>
    <x v="16"/>
    <n v="21"/>
    <s v="February"/>
    <x v="10"/>
    <s v="21 February 1947"/>
    <x v="0"/>
    <s v="EG-H ? F/S Jennings &amp; W/O Nichols on Amiens raid. Caught fire in hangar Gutersloh 21.2.47 (Air Britain Serials)"/>
    <x v="2"/>
    <x v="2"/>
    <x v="38"/>
    <x v="1"/>
    <x v="2"/>
    <x v="1"/>
    <m/>
    <n v="2"/>
    <x v="66"/>
    <x v="1"/>
    <n v="1"/>
    <x v="0"/>
    <x v="57"/>
    <x v="0"/>
  </r>
  <r>
    <n v="2001"/>
    <s v="PZ232"/>
    <x v="12"/>
    <s v="333/107/305/151RU"/>
    <x v="10"/>
    <x v="19"/>
    <n v="26"/>
    <s v="February"/>
    <x v="10"/>
    <s v="26 February 1947"/>
    <x v="0"/>
    <s v="Hit by TA120 while parked Luneburg 26.2.47 DBR (Air Britain Serials)"/>
    <x v="2"/>
    <x v="2"/>
    <x v="19"/>
    <x v="1"/>
    <x v="2"/>
    <x v="1"/>
    <m/>
    <n v="2"/>
    <x v="66"/>
    <x v="1"/>
    <n v="1"/>
    <x v="1"/>
    <x v="151"/>
    <x v="0"/>
  </r>
  <r>
    <n v="4728"/>
    <s v="RF990"/>
    <x v="18"/>
    <m/>
    <x v="10"/>
    <x v="19"/>
    <n v="27"/>
    <s v="February"/>
    <x v="10"/>
    <s v="27 February 1947"/>
    <x v="2"/>
    <s v="SOC 27.2.47 (Air Britain Serials)"/>
    <x v="4"/>
    <x v="3"/>
    <x v="1"/>
    <x v="1"/>
    <x v="2"/>
    <x v="1"/>
    <m/>
    <n v="2"/>
    <x v="66"/>
    <x v="1"/>
    <n v="1"/>
    <x v="2"/>
    <x v="17"/>
    <x v="0"/>
  </r>
  <r>
    <n v="4045"/>
    <s v="TE649"/>
    <x v="12"/>
    <s v="FE"/>
    <x v="3"/>
    <x v="16"/>
    <n v="27"/>
    <s v="February"/>
    <x v="10"/>
    <s v="27 February 1947"/>
    <x v="2"/>
    <s v="SOC 27.2.47 (Air Britain Serials)"/>
    <x v="4"/>
    <x v="3"/>
    <x v="1"/>
    <x v="1"/>
    <x v="2"/>
    <x v="1"/>
    <m/>
    <n v="2"/>
    <x v="66"/>
    <x v="1"/>
    <n v="0"/>
    <x v="2"/>
    <x v="91"/>
    <x v="3"/>
  </r>
  <r>
    <n v="4868"/>
    <s v="RS621"/>
    <x v="12"/>
    <n v="248"/>
    <x v="13"/>
    <x v="5"/>
    <n v="4"/>
    <s v="March"/>
    <x v="10"/>
    <s v="4 March 1947"/>
    <x v="0"/>
    <s v="Assigned to GC I/3 Corse. Deployed in Indochina from January 1947 to March 1947. Destroyed by DCA (MH - Defense Contre-Aerien?) 4 March 1947, pilot and navigator killed (Cne Collomb and Lt Chauvineau). To Armee de l'Air 12.7.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10"/>
    <x v="1"/>
    <x v="1"/>
    <x v="1"/>
    <x v="2"/>
    <x v="1"/>
    <m/>
    <n v="3"/>
    <x v="67"/>
    <x v="1"/>
    <n v="1"/>
    <x v="0"/>
    <x v="52"/>
    <x v="0"/>
  </r>
  <r>
    <n v="124"/>
    <s v="A52-135"/>
    <x v="24"/>
    <s v="1APU/CFS"/>
    <x v="7"/>
    <x v="19"/>
    <n v="5"/>
    <s v="March"/>
    <x v="10"/>
    <s v="5 March 1947"/>
    <x v="0"/>
    <s v="Built as F.B.40. Delivered during August 1945. Final disposition: landing accident at Western Junction, Tasmania, March 1947. (Beaufort, Beaufighter and Mosquito in Australian Service, Stewart Wilson, 1990) Overshot forced landing Western Junction TAS 03.03.47 (Air Britain Serials) Two injured, starboard propellor would not unfeather (http://trove.nla.gov.au/ndp/del/article/78550617?searchTerm=Mosquito&amp;searchLimits=)"/>
    <x v="2"/>
    <x v="2"/>
    <x v="6"/>
    <x v="1"/>
    <x v="2"/>
    <x v="1"/>
    <m/>
    <n v="3"/>
    <x v="67"/>
    <x v="1"/>
    <n v="0"/>
    <x v="1"/>
    <x v="286"/>
    <x v="5"/>
  </r>
  <r>
    <n v="4681"/>
    <s v="RF621"/>
    <x v="12"/>
    <n v="248"/>
    <x v="10"/>
    <x v="19"/>
    <n v="5"/>
    <s v="March"/>
    <x v="10"/>
    <s v="5 March 1947"/>
    <x v="2"/>
    <s v="SOC 3.47 (Air Britain Serials)"/>
    <x v="4"/>
    <x v="3"/>
    <x v="1"/>
    <x v="1"/>
    <x v="2"/>
    <x v="1"/>
    <m/>
    <n v="3"/>
    <x v="67"/>
    <x v="1"/>
    <n v="1"/>
    <x v="0"/>
    <x v="52"/>
    <x v="3"/>
  </r>
  <r>
    <n v="3337"/>
    <s v="PZ469"/>
    <x v="16"/>
    <s v="Cv XVIII/AAEE"/>
    <x v="10"/>
    <x v="19"/>
    <n v="7"/>
    <s v="March"/>
    <x v="10"/>
    <s v="7 March 1947"/>
    <x v="2"/>
    <s v="FBXVIII SS 7.3.47 (Air Britain Serials) 57MU , sold scrapped to Lanzer&amp;Co"/>
    <x v="4"/>
    <x v="3"/>
    <x v="1"/>
    <x v="1"/>
    <x v="2"/>
    <x v="1"/>
    <m/>
    <n v="3"/>
    <x v="67"/>
    <x v="1"/>
    <n v="1"/>
    <x v="1"/>
    <x v="7"/>
    <x v="0"/>
  </r>
  <r>
    <n v="6109"/>
    <s v="NS679"/>
    <x v="18"/>
    <m/>
    <x v="7"/>
    <x v="19"/>
    <n v="11"/>
    <s v="March"/>
    <x v="10"/>
    <s v="11 March 1947"/>
    <x v="0"/>
    <s v="To RAAF 12.10.44 as A52-603 87 Sqn Crashed on takeoff Fairbairn ACT 11.03.47 (Air Britain Serials) Crashed on take off. at Canberra airfield, Aust-Capital territory (MIAS)"/>
    <x v="2"/>
    <x v="2"/>
    <x v="18"/>
    <x v="1"/>
    <x v="2"/>
    <x v="1"/>
    <m/>
    <n v="3"/>
    <x v="67"/>
    <x v="1"/>
    <n v="1"/>
    <x v="2"/>
    <x v="17"/>
    <x v="0"/>
  </r>
  <r>
    <n v="5214"/>
    <s v="RK986"/>
    <x v="39"/>
    <s v="85/141"/>
    <x v="0"/>
    <x v="2"/>
    <n v="12"/>
    <s v="March"/>
    <x v="10"/>
    <s v="12 March 1947"/>
    <x v="0"/>
    <s v="Swung on take-off and u/c collapsed Acklington 12.3.47 not repaired (Air Britain Serials) 12.03.47 141 Sqn. RK986 Swung on take-off at Acklington aerodrome. (Mosquito Crash Log)"/>
    <x v="2"/>
    <x v="2"/>
    <x v="33"/>
    <x v="1"/>
    <x v="2"/>
    <x v="1"/>
    <m/>
    <n v="3"/>
    <x v="67"/>
    <x v="1"/>
    <n v="0"/>
    <x v="0"/>
    <x v="45"/>
    <x v="2"/>
  </r>
  <r>
    <n v="4621"/>
    <s v="MM393"/>
    <x v="18"/>
    <s v="USAAF"/>
    <x v="10"/>
    <x v="19"/>
    <n v="13"/>
    <s v="March"/>
    <x v="10"/>
    <s v="13 March 1947"/>
    <x v="2"/>
    <s v="SOC 13.3.47 (Air Britain Serials)"/>
    <x v="4"/>
    <x v="3"/>
    <x v="1"/>
    <x v="1"/>
    <x v="2"/>
    <x v="1"/>
    <m/>
    <n v="3"/>
    <x v="67"/>
    <x v="1"/>
    <n v="1"/>
    <x v="2"/>
    <x v="33"/>
    <x v="0"/>
  </r>
  <r>
    <n v="2062"/>
    <s v="TE698"/>
    <x v="12"/>
    <s v="FE"/>
    <x v="3"/>
    <x v="16"/>
    <n v="13"/>
    <s v="March"/>
    <x v="10"/>
    <s v="13 March 1947"/>
    <x v="2"/>
    <s v="SOC 13.3.47 (Air Britain Serials)"/>
    <x v="4"/>
    <x v="3"/>
    <x v="1"/>
    <x v="1"/>
    <x v="2"/>
    <x v="1"/>
    <m/>
    <n v="3"/>
    <x v="67"/>
    <x v="1"/>
    <n v="0"/>
    <x v="2"/>
    <x v="91"/>
    <x v="3"/>
  </r>
  <r>
    <n v="2207"/>
    <s v="NT280"/>
    <x v="25"/>
    <n v="307"/>
    <x v="0"/>
    <x v="2"/>
    <n v="14"/>
    <s v="March"/>
    <x v="10"/>
    <s v="14 March 1947"/>
    <x v="2"/>
    <s v="To MoS 14.3.47 (Air Britain Serials)"/>
    <x v="5"/>
    <x v="3"/>
    <x v="1"/>
    <x v="1"/>
    <x v="2"/>
    <x v="1"/>
    <m/>
    <n v="3"/>
    <x v="67"/>
    <x v="1"/>
    <n v="1"/>
    <x v="0"/>
    <x v="21"/>
    <x v="2"/>
  </r>
  <r>
    <n v="2238"/>
    <s v="NT565"/>
    <x v="25"/>
    <n v="307"/>
    <x v="0"/>
    <x v="2"/>
    <n v="14"/>
    <s v="March"/>
    <x v="10"/>
    <s v="14 March 1947"/>
    <x v="2"/>
    <s v="To MoS 14.3.47 (Air Britain Serials)"/>
    <x v="5"/>
    <x v="3"/>
    <x v="1"/>
    <x v="1"/>
    <x v="2"/>
    <x v="1"/>
    <m/>
    <n v="3"/>
    <x v="67"/>
    <x v="1"/>
    <n v="1"/>
    <x v="0"/>
    <x v="21"/>
    <x v="2"/>
  </r>
  <r>
    <n v="3471"/>
    <s v="TA117"/>
    <x v="12"/>
    <n v="605"/>
    <x v="13"/>
    <x v="5"/>
    <n v="15"/>
    <s v="March"/>
    <x v="10"/>
    <s v="15 March 1947"/>
    <x v="0"/>
    <s v="Assigned to GC I/3 Corse. Deployed in Indochina from January 1947 to March 1947. Crashed during a strafing run 15 March 1947. Pilot and navigator killed (Sgt Chf Bevier and Adj Hirn). Was UP-Y on 605 Squadron (Ian Piper: http://www.605squadron.co.uk/Squadron_aircraft.htm) To Armee de l'Air 25.5.46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10"/>
    <x v="8"/>
    <x v="1"/>
    <x v="1"/>
    <x v="2"/>
    <x v="1"/>
    <m/>
    <n v="3"/>
    <x v="67"/>
    <x v="1"/>
    <n v="1"/>
    <x v="0"/>
    <x v="22"/>
    <x v="0"/>
  </r>
  <r>
    <n v="2879"/>
    <s v="HJ831"/>
    <x v="6"/>
    <n v="418"/>
    <x v="11"/>
    <x v="19"/>
    <n v="18"/>
    <s v="March"/>
    <x v="10"/>
    <s v="18 March 1947"/>
    <x v="2"/>
    <s v="Taken on strength from De Havilland, 12 July 1943; to No.43 Group, 9 July 1943; reported back on operations, 6/7 April 1945 with last recorded operation on 24/25 April 1945. Letter &quot;O&quot; on list of aircraft dated 2 September 1943; letter &quot;D&quot; in squadron ORB, April 1945. Sold Turkish AF as '459' 3.6.47 Sold to Turkey 18.3.47 (Air Britain Serials)"/>
    <x v="5"/>
    <x v="3"/>
    <x v="1"/>
    <x v="1"/>
    <x v="2"/>
    <x v="1"/>
    <m/>
    <n v="3"/>
    <x v="67"/>
    <x v="1"/>
    <n v="1"/>
    <x v="0"/>
    <x v="30"/>
    <x v="0"/>
  </r>
  <r>
    <n v="6265"/>
    <s v="HR213"/>
    <x v="12"/>
    <n v="141"/>
    <x v="11"/>
    <x v="19"/>
    <n v="18"/>
    <s v="March"/>
    <x v="10"/>
    <s v="18 March 1947"/>
    <x v="2"/>
    <s v="Sold to Turkey Turkish AF as '488' 18.3.47. Sold to Turkey 18.3.47 (Air Britain Serials)"/>
    <x v="5"/>
    <x v="3"/>
    <x v="1"/>
    <x v="1"/>
    <x v="2"/>
    <x v="1"/>
    <m/>
    <n v="3"/>
    <x v="67"/>
    <x v="1"/>
    <n v="1"/>
    <x v="0"/>
    <x v="45"/>
    <x v="3"/>
  </r>
  <r>
    <n v="4739"/>
    <s v="KA326"/>
    <x v="31"/>
    <m/>
    <x v="10"/>
    <x v="19"/>
    <n v="18"/>
    <s v="March"/>
    <x v="10"/>
    <s v="18 March 1947"/>
    <x v="2"/>
    <s v="SOC 18.3.47 (Air Britain Serials)"/>
    <x v="4"/>
    <x v="3"/>
    <x v="1"/>
    <x v="1"/>
    <x v="2"/>
    <x v="1"/>
    <m/>
    <n v="3"/>
    <x v="67"/>
    <x v="1"/>
    <n v="0"/>
    <x v="2"/>
    <x v="17"/>
    <x v="1"/>
  </r>
  <r>
    <n v="1789"/>
    <s v="NT392"/>
    <x v="25"/>
    <n v="29"/>
    <x v="0"/>
    <x v="2"/>
    <n v="18"/>
    <s v="March"/>
    <x v="10"/>
    <s v="18 March 1947"/>
    <x v="2"/>
    <s v="SOC 18.3.47 (Air Britain Serials)"/>
    <x v="4"/>
    <x v="3"/>
    <x v="1"/>
    <x v="1"/>
    <x v="2"/>
    <x v="1"/>
    <m/>
    <n v="3"/>
    <x v="67"/>
    <x v="1"/>
    <n v="1"/>
    <x v="0"/>
    <x v="31"/>
    <x v="2"/>
  </r>
  <r>
    <n v="4086"/>
    <s v="NT417"/>
    <x v="25"/>
    <n v="29"/>
    <x v="0"/>
    <x v="2"/>
    <n v="18"/>
    <s v="March"/>
    <x v="10"/>
    <s v="18 March 1947"/>
    <x v="2"/>
    <s v="SOC 18.3.47 (Air Britain Serials)"/>
    <x v="4"/>
    <x v="3"/>
    <x v="1"/>
    <x v="1"/>
    <x v="2"/>
    <x v="1"/>
    <m/>
    <n v="3"/>
    <x v="67"/>
    <x v="1"/>
    <n v="1"/>
    <x v="0"/>
    <x v="31"/>
    <x v="2"/>
  </r>
  <r>
    <n v="5524"/>
    <s v="NT432"/>
    <x v="25"/>
    <n v="29"/>
    <x v="0"/>
    <x v="2"/>
    <n v="18"/>
    <s v="March"/>
    <x v="10"/>
    <s v="18 March 1947"/>
    <x v="2"/>
    <s v="SOC 18.3.47 (Air Britain Serials)"/>
    <x v="4"/>
    <x v="3"/>
    <x v="1"/>
    <x v="1"/>
    <x v="2"/>
    <x v="1"/>
    <m/>
    <n v="3"/>
    <x v="67"/>
    <x v="1"/>
    <n v="1"/>
    <x v="0"/>
    <x v="31"/>
    <x v="2"/>
  </r>
  <r>
    <n v="3709"/>
    <s v="NT538"/>
    <x v="25"/>
    <s v="219/23"/>
    <x v="0"/>
    <x v="2"/>
    <n v="18"/>
    <s v="March"/>
    <x v="10"/>
    <s v="18 March 1947"/>
    <x v="2"/>
    <s v="SOC 18.3.47 (Air Britain Serials)"/>
    <x v="4"/>
    <x v="3"/>
    <x v="1"/>
    <x v="1"/>
    <x v="2"/>
    <x v="1"/>
    <m/>
    <n v="3"/>
    <x v="67"/>
    <x v="1"/>
    <n v="1"/>
    <x v="0"/>
    <x v="6"/>
    <x v="2"/>
  </r>
  <r>
    <n v="4607"/>
    <s v="RF609"/>
    <x v="12"/>
    <n v="248"/>
    <x v="10"/>
    <x v="19"/>
    <n v="18"/>
    <s v="March"/>
    <x v="10"/>
    <s v="18 March 1947"/>
    <x v="2"/>
    <s v="SOC 18.3.47 (Air Britain Serials)"/>
    <x v="4"/>
    <x v="3"/>
    <x v="1"/>
    <x v="1"/>
    <x v="2"/>
    <x v="1"/>
    <m/>
    <n v="3"/>
    <x v="67"/>
    <x v="1"/>
    <n v="1"/>
    <x v="0"/>
    <x v="52"/>
    <x v="3"/>
  </r>
  <r>
    <n v="5987"/>
    <s v="RF641"/>
    <x v="12"/>
    <n v="248"/>
    <x v="10"/>
    <x v="19"/>
    <n v="18"/>
    <s v="March"/>
    <x v="10"/>
    <s v="18 March 1947"/>
    <x v="2"/>
    <s v="SOC 18.3.47 (Air Britain Serials)"/>
    <x v="4"/>
    <x v="3"/>
    <x v="1"/>
    <x v="1"/>
    <x v="2"/>
    <x v="1"/>
    <m/>
    <n v="3"/>
    <x v="67"/>
    <x v="1"/>
    <n v="1"/>
    <x v="0"/>
    <x v="52"/>
    <x v="3"/>
  </r>
  <r>
    <n v="5396"/>
    <s v="RF887"/>
    <x v="12"/>
    <n v="248"/>
    <x v="10"/>
    <x v="19"/>
    <n v="18"/>
    <s v="March"/>
    <x v="10"/>
    <s v="18 March 1947"/>
    <x v="2"/>
    <s v="SOC 18.3.47 (Air Britain Serials)"/>
    <x v="4"/>
    <x v="3"/>
    <x v="1"/>
    <x v="1"/>
    <x v="2"/>
    <x v="1"/>
    <m/>
    <n v="3"/>
    <x v="67"/>
    <x v="1"/>
    <n v="1"/>
    <x v="0"/>
    <x v="52"/>
    <x v="3"/>
  </r>
  <r>
    <n v="3601"/>
    <s v="RF889"/>
    <x v="12"/>
    <n v="248"/>
    <x v="10"/>
    <x v="19"/>
    <n v="18"/>
    <s v="March"/>
    <x v="10"/>
    <s v="18 March 1947"/>
    <x v="2"/>
    <s v="SOC 18.3.47 (Air Britain Serials)"/>
    <x v="4"/>
    <x v="3"/>
    <x v="1"/>
    <x v="1"/>
    <x v="2"/>
    <x v="1"/>
    <m/>
    <n v="3"/>
    <x v="67"/>
    <x v="1"/>
    <n v="1"/>
    <x v="0"/>
    <x v="52"/>
    <x v="3"/>
  </r>
  <r>
    <n v="5734"/>
    <s v="TE828"/>
    <x v="12"/>
    <n v="114"/>
    <x v="10"/>
    <x v="19"/>
    <n v="18"/>
    <s v="March"/>
    <x v="10"/>
    <s v="18 March 1947"/>
    <x v="2"/>
    <s v="SOC 18.3.47 (Air Britain Serials)"/>
    <x v="4"/>
    <x v="3"/>
    <x v="1"/>
    <x v="1"/>
    <x v="2"/>
    <x v="1"/>
    <m/>
    <n v="3"/>
    <x v="67"/>
    <x v="1"/>
    <n v="0"/>
    <x v="0"/>
    <x v="237"/>
    <x v="3"/>
  </r>
  <r>
    <n v="5515"/>
    <s v="TE854"/>
    <x v="12"/>
    <s v="FE"/>
    <x v="3"/>
    <x v="16"/>
    <n v="18"/>
    <s v="March"/>
    <x v="10"/>
    <s v="18 March 1947"/>
    <x v="2"/>
    <s v="SOC 18.3.47 (Air Britain Serials)"/>
    <x v="4"/>
    <x v="3"/>
    <x v="1"/>
    <x v="1"/>
    <x v="2"/>
    <x v="1"/>
    <m/>
    <n v="3"/>
    <x v="67"/>
    <x v="1"/>
    <n v="0"/>
    <x v="2"/>
    <x v="91"/>
    <x v="3"/>
  </r>
  <r>
    <n v="1465"/>
    <s v="HJ741"/>
    <x v="6"/>
    <s v="418/60OTU/13OTU"/>
    <x v="0"/>
    <x v="7"/>
    <n v="20"/>
    <s v="March"/>
    <x v="10"/>
    <s v="20 March 1947"/>
    <x v="2"/>
    <s v="Taken on strength at 418 Sqn. from No.27 Movements Unit, 2 June 1943; to No.60 OTU, 15 March 1944. TH-S, letter on list of aircraft dated 2 September 1943. SOC 20.3.47 (Air Britain Serials)"/>
    <x v="4"/>
    <x v="3"/>
    <x v="1"/>
    <x v="1"/>
    <x v="2"/>
    <x v="1"/>
    <m/>
    <n v="3"/>
    <x v="67"/>
    <x v="1"/>
    <n v="1"/>
    <x v="1"/>
    <x v="39"/>
    <x v="0"/>
  </r>
  <r>
    <n v="6531"/>
    <s v="MM808"/>
    <x v="25"/>
    <n v="151"/>
    <x v="0"/>
    <x v="2"/>
    <n v="20"/>
    <s v="March"/>
    <x v="10"/>
    <s v="20 March 1947"/>
    <x v="2"/>
    <s v="SOC 20.3.47 (Air Britain Serials)"/>
    <x v="4"/>
    <x v="3"/>
    <x v="1"/>
    <x v="1"/>
    <x v="2"/>
    <x v="1"/>
    <m/>
    <n v="3"/>
    <x v="67"/>
    <x v="1"/>
    <n v="1"/>
    <x v="0"/>
    <x v="8"/>
    <x v="2"/>
  </r>
  <r>
    <n v="5155"/>
    <s v="PZ339"/>
    <x v="12"/>
    <s v="487/16FU"/>
    <x v="10"/>
    <x v="19"/>
    <n v="20"/>
    <s v="March"/>
    <x v="10"/>
    <s v="20 March 1947"/>
    <x v="2"/>
    <s v="Have quite a few original info's &amp; doc's on Mossie PZ339 T flown 21/3 1945 by S/L KEMP and RICHARD PEEL (=my father), willing to share or swap with others. email to Robert Peel : peel-fanoe@mail.sonofon.dk To 6293M 20.3.47 (Air Britain Serials)"/>
    <x v="4"/>
    <x v="3"/>
    <x v="1"/>
    <x v="1"/>
    <x v="2"/>
    <x v="1"/>
    <m/>
    <n v="3"/>
    <x v="67"/>
    <x v="1"/>
    <n v="1"/>
    <x v="1"/>
    <x v="250"/>
    <x v="0"/>
  </r>
  <r>
    <n v="868"/>
    <s v="NS991"/>
    <x v="12"/>
    <s v="60OTU/418/2 Gp CF/613/69"/>
    <x v="11"/>
    <x v="19"/>
    <n v="21"/>
    <s v="March"/>
    <x v="10"/>
    <s v="21 March 1947"/>
    <x v="2"/>
    <s v="Taken on strength at 418 Sqn. from No.60 OTU, 2 June 1944; to No.43 Group, 11 August 1944; returned to No.418 Squadron, 7 November 1944; crashed on night of 18/19 March 1945. Letter &quot;T&quot; on list dated 22 July 1944; letter &quot;E&quot; in ORB entry of 5/6 January 1945._x000a_NS991 had a relatively long life. It was delivered to 60OTU 12/4/44 and passed to 418 sqdn 6/6/44 (arrived 2/6/44) and coded TH-T. On 11/8/44 Flt Lt J Phillips and P/O B Job operated a Ranger sortie to Aalborg and Copenhagen but were hit by flak resulting in NS991 being repaired from 14/8/44 until 29/9/44. Damaged again 27/10/44 and repaired by 4/1/45, being noted with code TH-E 5/1/45. Damaged again and repaired from 13/3/45 until 21/4/45. To 2 Group Communications Flight 17/5/45, 613 sqdn 29/5/45 and 69 sqdn 9/8/45. Damaged in a ground accident 30/8/45 and to 417RSU for repairs until moved to 49MU 20/9/45. Major overhaul at Hatfield from 1/10/45 until 22/1/46 and to 19MU 26/3/46 for storage. Sold to de Havilland for resale to the Turkish Air Force and refurbished by Faireys at Ringway from 23/11/46, being delivered to Turkey by 21/3/47. (Mike Packham) Sold 23.11.46 (Air Britain Serials)"/>
    <x v="5"/>
    <x v="3"/>
    <x v="1"/>
    <x v="1"/>
    <x v="2"/>
    <x v="1"/>
    <m/>
    <n v="3"/>
    <x v="67"/>
    <x v="1"/>
    <n v="1"/>
    <x v="0"/>
    <x v="1"/>
    <x v="0"/>
  </r>
  <r>
    <n v="1361"/>
    <s v="NT114"/>
    <x v="12"/>
    <s v="60OTU/605/4"/>
    <x v="0"/>
    <x v="16"/>
    <n v="24"/>
    <s v="March"/>
    <x v="10"/>
    <s v="24 March 1947"/>
    <x v="0"/>
    <s v="Tyre burst on previous landing bellylanded at Gutersloh 24.3.47 (Air Britain Serials)"/>
    <x v="2"/>
    <x v="2"/>
    <x v="118"/>
    <x v="1"/>
    <x v="2"/>
    <x v="1"/>
    <m/>
    <n v="3"/>
    <x v="67"/>
    <x v="1"/>
    <n v="1"/>
    <x v="0"/>
    <x v="82"/>
    <x v="0"/>
  </r>
  <r>
    <n v="2934"/>
    <s v="PF541"/>
    <x v="20"/>
    <s v="DH/BDU"/>
    <x v="10"/>
    <x v="19"/>
    <n v="24"/>
    <s v="March"/>
    <x v="10"/>
    <s v="24 March 1947"/>
    <x v="2"/>
    <s v="SOC 24.3.47 (Air Britain Serials)"/>
    <x v="4"/>
    <x v="3"/>
    <x v="1"/>
    <x v="1"/>
    <x v="2"/>
    <x v="1"/>
    <m/>
    <n v="3"/>
    <x v="67"/>
    <x v="1"/>
    <n v="0"/>
    <x v="0"/>
    <x v="264"/>
    <x v="6"/>
  </r>
  <r>
    <n v="4784"/>
    <s v="NS695"/>
    <x v="18"/>
    <m/>
    <x v="7"/>
    <x v="19"/>
    <n v="25"/>
    <s v="March"/>
    <x v="10"/>
    <s v="25 March 1947"/>
    <x v="0"/>
    <s v="To RAAF 8.11.44 as A52-607 5OTU Crashed Cromarty Qld 25.03.47 Crew F/Lt F.Langford FLt D Batzloff (Nav) (Air Britain Serials) Survey Squadron ( (Brian Fillery) Wreckage spotted on Saddle Mountain on 31 March (http://trove.nla.gov.au/ndp/del/article/30520470)"/>
    <x v="2"/>
    <x v="2"/>
    <x v="32"/>
    <x v="1"/>
    <x v="2"/>
    <x v="1"/>
    <m/>
    <n v="3"/>
    <x v="67"/>
    <x v="1"/>
    <n v="1"/>
    <x v="2"/>
    <x v="17"/>
    <x v="0"/>
  </r>
  <r>
    <n v="4560"/>
    <s v="HX819"/>
    <x v="12"/>
    <n v="418"/>
    <x v="11"/>
    <x v="19"/>
    <n v="25"/>
    <s v="March"/>
    <x v="10"/>
    <s v="25 March 1947"/>
    <x v="2"/>
    <s v="Taken on strength from De Havilland, 25 July 1943; to No.43 Group, 24 May 1944; reissued to No.418 Squadron, 16 June 1944. Letter &quot;J&quot; on list dated 2 September 1943; letter &quot;F&quot; on lists dated 22 July 1944 and 31 August 1944. See photo PL-40800 for other details. Sold Turkish AF as '448' 25.3.47. This was the &quot;City of Edmonton&quot; craft so often depicted, with three long rows of swastika kill markings on both sides of the nose. Sold 25.3.47 (Air Britain Serials)"/>
    <x v="5"/>
    <x v="3"/>
    <x v="1"/>
    <x v="1"/>
    <x v="2"/>
    <x v="1"/>
    <m/>
    <n v="3"/>
    <x v="67"/>
    <x v="1"/>
    <n v="1"/>
    <x v="0"/>
    <x v="30"/>
    <x v="0"/>
  </r>
  <r>
    <n v="4"/>
    <s v="HX977"/>
    <x v="12"/>
    <s v="613/464"/>
    <x v="11"/>
    <x v="19"/>
    <n v="25"/>
    <s v="March"/>
    <x v="10"/>
    <s v="25 March 1947"/>
    <x v="2"/>
    <s v="Served with 464 Sqn, under RAF control 10/43 Coded SB-K. (Brian Fillery's website). Sold Turkish AF as '444' 25.3.47. Sold 25.3.47 (Air Britain Serials)"/>
    <x v="5"/>
    <x v="3"/>
    <x v="1"/>
    <x v="1"/>
    <x v="2"/>
    <x v="1"/>
    <m/>
    <n v="3"/>
    <x v="67"/>
    <x v="1"/>
    <n v="1"/>
    <x v="0"/>
    <x v="46"/>
    <x v="0"/>
  </r>
  <r>
    <n v="7121"/>
    <s v="LR374"/>
    <x v="12"/>
    <s v="21/613"/>
    <x v="11"/>
    <x v="19"/>
    <n v="25"/>
    <s v="March"/>
    <x v="10"/>
    <s v="25 March 1947"/>
    <x v="2"/>
    <s v="FTR from an intruder to the Ardennes, 24/25 December, estimated lost around 2150, coded P, W/O K. Baird and Sgt. R.F. Whately-Knight both PoW. See PZ385. Sold to Fairey for Turkish AF as '449' 25.3.47. Sold to Fairey 25.3.47 (Air Britain Serials)"/>
    <x v="5"/>
    <x v="3"/>
    <x v="1"/>
    <x v="1"/>
    <x v="2"/>
    <x v="1"/>
    <m/>
    <n v="3"/>
    <x v="67"/>
    <x v="1"/>
    <n v="1"/>
    <x v="0"/>
    <x v="59"/>
    <x v="0"/>
  </r>
  <r>
    <n v="5041"/>
    <s v="NS829"/>
    <x v="12"/>
    <n v="487"/>
    <x v="0"/>
    <x v="19"/>
    <n v="25"/>
    <s v="March"/>
    <x v="10"/>
    <s v="25 March 1947"/>
    <x v="2"/>
    <s v="Sold 25.3.47 (Air Britain Serials) 13.05.47 Fairey. NS829 Crashed on test flight at Ringway after overhaul (destined for Turkey), killing two. (Mosquito Crash Log)"/>
    <x v="5"/>
    <x v="3"/>
    <x v="1"/>
    <x v="1"/>
    <x v="2"/>
    <x v="1"/>
    <m/>
    <n v="3"/>
    <x v="67"/>
    <x v="1"/>
    <n v="1"/>
    <x v="0"/>
    <x v="47"/>
    <x v="0"/>
  </r>
  <r>
    <n v="4796"/>
    <s v="TE746"/>
    <x v="12"/>
    <s v="New Zealand"/>
    <x v="7"/>
    <x v="19"/>
    <n v="26"/>
    <s v="March"/>
    <x v="10"/>
    <s v="26 March 1947"/>
    <x v="0"/>
    <s v="TE746 FB.VI Built at Standard Motors and delivered sometime between 27 May 1945 and 21 December 1945. Missing on delivery flight from United Kingdom. The aircraft left Darwin in company with TE927 at 0908 hours on 26 March 1947. Both aircraft were reported overdue in bad weather at 1235 but TE927 landed at Macrossan shortly after 1300. The wreckage of the aircraft was discovered on Sydney Island in the Gulf of Carpentaria on 03 April. Both RAF crew members Wing Commander B. Hoare and Flying Officer W. Colvin were killed in the accident. http://www.adf-serials.com/nz-serials Was heading to Townsville (www.naa.gov.au file on Mosquito losses witih RAF Serials - barcode 7127498. To RNZAF 12.12.46 no NZ serial. Crashed into Gulf of Carpentaria 26.3.47 (Air Britain Serials) Described as a New Zealand Mosquito during news stories on the search for the missing aircraft (http://trove.nla.gov.au/ndp/del/article/49317856?searchTerm=aircraft missing firstpageseq:1&amp;searchLimits=l-title=12)"/>
    <x v="2"/>
    <x v="2"/>
    <x v="43"/>
    <x v="1"/>
    <x v="2"/>
    <x v="1"/>
    <m/>
    <n v="3"/>
    <x v="67"/>
    <x v="1"/>
    <n v="0"/>
    <x v="2"/>
    <x v="17"/>
    <x v="3"/>
  </r>
  <r>
    <n v="600"/>
    <s v="RG185"/>
    <x v="35"/>
    <s v="684/81"/>
    <x v="10"/>
    <x v="19"/>
    <n v="27"/>
    <s v="March"/>
    <x v="10"/>
    <s v="27 March 1947"/>
    <x v="2"/>
    <s v="SOC 27.3.47 (Air Britain Serials)"/>
    <x v="4"/>
    <x v="3"/>
    <x v="1"/>
    <x v="1"/>
    <x v="2"/>
    <x v="1"/>
    <m/>
    <n v="3"/>
    <x v="67"/>
    <x v="1"/>
    <n v="0"/>
    <x v="0"/>
    <x v="287"/>
    <x v="0"/>
  </r>
  <r>
    <n v="3899"/>
    <s v="RF940"/>
    <x v="12"/>
    <s v="CGS"/>
    <x v="10"/>
    <x v="19"/>
    <n v="28"/>
    <s v="March"/>
    <x v="10"/>
    <s v="28 March 1947"/>
    <x v="2"/>
    <s v="6270M NTU To 6306M 28.3.47 (Air Britain Serials)"/>
    <x v="4"/>
    <x v="3"/>
    <x v="1"/>
    <x v="1"/>
    <x v="2"/>
    <x v="1"/>
    <m/>
    <n v="3"/>
    <x v="67"/>
    <x v="1"/>
    <n v="1"/>
    <x v="1"/>
    <x v="194"/>
    <x v="3"/>
  </r>
  <r>
    <n v="1266"/>
    <s v="PF520"/>
    <x v="20"/>
    <s v="692/163/571/98"/>
    <x v="10"/>
    <x v="19"/>
    <n v="1"/>
    <s v="April"/>
    <x v="10"/>
    <s v="1 April 1947"/>
    <x v="0"/>
    <s v="DBR in accident 1.4.47 (Air Britain Serials)"/>
    <x v="2"/>
    <x v="2"/>
    <x v="32"/>
    <x v="1"/>
    <x v="2"/>
    <x v="1"/>
    <m/>
    <n v="4"/>
    <x v="68"/>
    <x v="1"/>
    <n v="0"/>
    <x v="0"/>
    <x v="204"/>
    <x v="6"/>
  </r>
  <r>
    <n v="1063"/>
    <s v="KB491"/>
    <x v="28"/>
    <s v="608/142/5FP"/>
    <x v="10"/>
    <x v="19"/>
    <n v="2"/>
    <s v="April"/>
    <x v="10"/>
    <s v="2 April 1947"/>
    <x v="0"/>
    <s v="Swung on landing and u/c collapsed Silloth 2.4.47 to 6327M 10.5.47 (Air Britain Serials)"/>
    <x v="2"/>
    <x v="2"/>
    <x v="23"/>
    <x v="1"/>
    <x v="2"/>
    <x v="1"/>
    <m/>
    <n v="4"/>
    <x v="68"/>
    <x v="1"/>
    <n v="1"/>
    <x v="1"/>
    <x v="288"/>
    <x v="1"/>
  </r>
  <r>
    <n v="887"/>
    <s v="PF430"/>
    <x v="20"/>
    <s v="109/692/163/571/98"/>
    <x v="10"/>
    <x v="19"/>
    <n v="3"/>
    <s v="April"/>
    <x v="10"/>
    <s v="3 April 1947"/>
    <x v="0"/>
    <s v="Engine cut overshot landing and u/c raised to stop Gutersloh 3.4.47 (Air Britain Serials)"/>
    <x v="2"/>
    <x v="2"/>
    <x v="2"/>
    <x v="1"/>
    <x v="2"/>
    <x v="1"/>
    <m/>
    <n v="4"/>
    <x v="68"/>
    <x v="1"/>
    <n v="0"/>
    <x v="0"/>
    <x v="204"/>
    <x v="6"/>
  </r>
  <r>
    <n v="5338"/>
    <s v="MM554"/>
    <x v="17"/>
    <n v="409"/>
    <x v="0"/>
    <x v="2"/>
    <n v="3"/>
    <s v="April"/>
    <x v="10"/>
    <s v="3 April 1947"/>
    <x v="2"/>
    <s v="SOC 3.4.47 (Air Britain Serials)"/>
    <x v="4"/>
    <x v="3"/>
    <x v="1"/>
    <x v="1"/>
    <x v="2"/>
    <x v="1"/>
    <m/>
    <n v="4"/>
    <x v="68"/>
    <x v="1"/>
    <n v="1"/>
    <x v="0"/>
    <x v="95"/>
    <x v="2"/>
  </r>
  <r>
    <n v="1814"/>
    <s v="MM398"/>
    <x v="12"/>
    <s v="21/464"/>
    <x v="11"/>
    <x v="19"/>
    <n v="5"/>
    <s v="April"/>
    <x v="10"/>
    <s v="5 April 1947"/>
    <x v="2"/>
    <s v="MM398 YH-J F/LT Benn/ F/O Roe on Amiens prison raid (http://www.mossie.org/forum/read.php?1,4758) Served with 464 Sqn, under RAF control 2/44. (Brian Fillery's website) Sold Turkish AF as '443' 5.4.47 Sold 5.4.47 (Air Britain Serials) "/>
    <x v="5"/>
    <x v="3"/>
    <x v="1"/>
    <x v="1"/>
    <x v="2"/>
    <x v="1"/>
    <m/>
    <n v="4"/>
    <x v="68"/>
    <x v="1"/>
    <n v="1"/>
    <x v="0"/>
    <x v="46"/>
    <x v="0"/>
  </r>
  <r>
    <n v="1993"/>
    <s v="TE761"/>
    <x v="12"/>
    <s v="FE"/>
    <x v="3"/>
    <x v="16"/>
    <n v="5"/>
    <s v="April"/>
    <x v="10"/>
    <s v="5 April 1947"/>
    <x v="2"/>
    <s v="SOC 5.4.47 (Air Britain Serials)"/>
    <x v="4"/>
    <x v="3"/>
    <x v="1"/>
    <x v="1"/>
    <x v="2"/>
    <x v="1"/>
    <m/>
    <n v="4"/>
    <x v="68"/>
    <x v="1"/>
    <n v="0"/>
    <x v="2"/>
    <x v="91"/>
    <x v="3"/>
  </r>
  <r>
    <n v="4939"/>
    <s v="LR291"/>
    <x v="12"/>
    <n v="21"/>
    <x v="11"/>
    <x v="19"/>
    <n v="8"/>
    <s v="April"/>
    <x v="10"/>
    <s v="8 April 1947"/>
    <x v="2"/>
    <s v="Sold to Fairey for Turkish AF as '462' 8.4.47. Sold to Fairey 8.4.47 (Air Britain Serials)"/>
    <x v="5"/>
    <x v="3"/>
    <x v="1"/>
    <x v="1"/>
    <x v="2"/>
    <x v="1"/>
    <m/>
    <n v="4"/>
    <x v="68"/>
    <x v="1"/>
    <n v="1"/>
    <x v="0"/>
    <x v="48"/>
    <x v="0"/>
  </r>
  <r>
    <n v="5502"/>
    <s v="NS963"/>
    <x v="12"/>
    <n v="487"/>
    <x v="10"/>
    <x v="19"/>
    <n v="8"/>
    <s v="April"/>
    <x v="10"/>
    <s v="8 April 1947"/>
    <x v="2"/>
    <s v="Sold 8.4.47 (Air Britain Serials)"/>
    <x v="5"/>
    <x v="3"/>
    <x v="1"/>
    <x v="1"/>
    <x v="2"/>
    <x v="1"/>
    <m/>
    <n v="4"/>
    <x v="68"/>
    <x v="1"/>
    <n v="1"/>
    <x v="0"/>
    <x v="47"/>
    <x v="0"/>
  </r>
  <r>
    <n v="3561"/>
    <s v="HR116"/>
    <x v="12"/>
    <n v="333"/>
    <x v="11"/>
    <x v="19"/>
    <n v="10"/>
    <s v="April"/>
    <x v="10"/>
    <s v="10 April 1947"/>
    <x v="2"/>
    <s v="Sold to Turkey Turkish AF as '420' 10.4.47 Sold to Turkey (Air Britain Serials)"/>
    <x v="5"/>
    <x v="3"/>
    <x v="1"/>
    <x v="1"/>
    <x v="2"/>
    <x v="1"/>
    <m/>
    <n v="4"/>
    <x v="68"/>
    <x v="1"/>
    <n v="1"/>
    <x v="0"/>
    <x v="28"/>
    <x v="3"/>
  </r>
  <r>
    <n v="3693"/>
    <s v="HR454"/>
    <x v="12"/>
    <s v="132OTU/8OTU/132OTU"/>
    <x v="11"/>
    <x v="19"/>
    <n v="10"/>
    <s v="April"/>
    <x v="10"/>
    <s v="10 April 1947"/>
    <x v="2"/>
    <s v="Sold Turkish AF as '425' 10.4.47. Sold 10.4.47 (Air Britain Serials)"/>
    <x v="5"/>
    <x v="3"/>
    <x v="1"/>
    <x v="1"/>
    <x v="2"/>
    <x v="1"/>
    <m/>
    <n v="4"/>
    <x v="68"/>
    <x v="1"/>
    <n v="1"/>
    <x v="1"/>
    <x v="121"/>
    <x v="3"/>
  </r>
  <r>
    <n v="5285"/>
    <s v="RF727"/>
    <x v="12"/>
    <s v="Med"/>
    <x v="1"/>
    <x v="16"/>
    <n v="10"/>
    <s v="April"/>
    <x v="10"/>
    <s v="10 April 1947"/>
    <x v="2"/>
    <s v="Sold 10.4.47 (Air Britain Serials)"/>
    <x v="5"/>
    <x v="3"/>
    <x v="1"/>
    <x v="1"/>
    <x v="2"/>
    <x v="1"/>
    <m/>
    <n v="4"/>
    <x v="68"/>
    <x v="1"/>
    <n v="1"/>
    <x v="2"/>
    <x v="68"/>
    <x v="3"/>
  </r>
  <r>
    <n v="3418"/>
    <s v="RF776"/>
    <x v="12"/>
    <n v="211"/>
    <x v="3"/>
    <x v="16"/>
    <n v="10"/>
    <s v="April"/>
    <x v="10"/>
    <s v="10 April 1947"/>
    <x v="2"/>
    <s v="On 211 Squadron (http://users.cyberone.com.au/clardo/de_havilland_mosquito.html) SOC 10.4.47 (Air Britain Serials)"/>
    <x v="4"/>
    <x v="3"/>
    <x v="1"/>
    <x v="1"/>
    <x v="2"/>
    <x v="1"/>
    <m/>
    <n v="4"/>
    <x v="68"/>
    <x v="1"/>
    <n v="1"/>
    <x v="0"/>
    <x v="176"/>
    <x v="3"/>
  </r>
  <r>
    <n v="5570"/>
    <s v="RF942"/>
    <x v="12"/>
    <n v="47"/>
    <x v="3"/>
    <x v="16"/>
    <n v="10"/>
    <s v="April"/>
    <x v="10"/>
    <s v="10 April 1947"/>
    <x v="2"/>
    <s v="SOC 10.4.47 (Air Britain Serials)"/>
    <x v="4"/>
    <x v="3"/>
    <x v="1"/>
    <x v="1"/>
    <x v="2"/>
    <x v="1"/>
    <m/>
    <n v="4"/>
    <x v="68"/>
    <x v="1"/>
    <n v="1"/>
    <x v="0"/>
    <x v="122"/>
    <x v="3"/>
  </r>
  <r>
    <n v="4612"/>
    <s v="RF946"/>
    <x v="12"/>
    <n v="47"/>
    <x v="3"/>
    <x v="16"/>
    <n v="10"/>
    <s v="April"/>
    <x v="10"/>
    <s v="10 April 1947"/>
    <x v="2"/>
    <s v="SOC 10.4.47 (Air Britain Serials)"/>
    <x v="4"/>
    <x v="3"/>
    <x v="1"/>
    <x v="1"/>
    <x v="2"/>
    <x v="1"/>
    <m/>
    <n v="4"/>
    <x v="68"/>
    <x v="1"/>
    <n v="1"/>
    <x v="0"/>
    <x v="122"/>
    <x v="3"/>
  </r>
  <r>
    <n v="1242"/>
    <s v="RF951"/>
    <x v="12"/>
    <s v="FE"/>
    <x v="3"/>
    <x v="16"/>
    <n v="10"/>
    <s v="April"/>
    <x v="10"/>
    <s v="10 April 1947"/>
    <x v="2"/>
    <s v="SOC 10.4.47 (Air Britain Serials)"/>
    <x v="4"/>
    <x v="3"/>
    <x v="1"/>
    <x v="1"/>
    <x v="2"/>
    <x v="1"/>
    <m/>
    <n v="4"/>
    <x v="68"/>
    <x v="1"/>
    <n v="1"/>
    <x v="2"/>
    <x v="91"/>
    <x v="3"/>
  </r>
  <r>
    <n v="5044"/>
    <s v="RF955"/>
    <x v="12"/>
    <n v="84"/>
    <x v="3"/>
    <x v="16"/>
    <n v="10"/>
    <s v="April"/>
    <x v="10"/>
    <s v="10 April 1947"/>
    <x v="2"/>
    <s v="SOC 10.4.47 (Air Britain Serials)"/>
    <x v="4"/>
    <x v="3"/>
    <x v="1"/>
    <x v="1"/>
    <x v="2"/>
    <x v="1"/>
    <m/>
    <n v="4"/>
    <x v="68"/>
    <x v="1"/>
    <n v="1"/>
    <x v="0"/>
    <x v="146"/>
    <x v="3"/>
  </r>
  <r>
    <n v="3325"/>
    <s v="RG186"/>
    <x v="35"/>
    <n v="684"/>
    <x v="3"/>
    <x v="0"/>
    <n v="10"/>
    <s v="April"/>
    <x v="10"/>
    <s v="10 April 1947"/>
    <x v="2"/>
    <s v="SOC 10.4.47 (Air Britain Serials)"/>
    <x v="4"/>
    <x v="3"/>
    <x v="1"/>
    <x v="1"/>
    <x v="2"/>
    <x v="1"/>
    <m/>
    <n v="4"/>
    <x v="68"/>
    <x v="1"/>
    <n v="0"/>
    <x v="0"/>
    <x v="50"/>
    <x v="0"/>
  </r>
  <r>
    <n v="201"/>
    <s v="RV312"/>
    <x v="20"/>
    <s v="105/180/69"/>
    <x v="10"/>
    <x v="19"/>
    <n v="10"/>
    <s v="April"/>
    <x v="10"/>
    <s v="10 April 1947"/>
    <x v="2"/>
    <s v="To 6315M 10.4.47 (Air Britain Serials)"/>
    <x v="4"/>
    <x v="3"/>
    <x v="1"/>
    <x v="1"/>
    <x v="2"/>
    <x v="1"/>
    <m/>
    <n v="4"/>
    <x v="68"/>
    <x v="1"/>
    <n v="1"/>
    <x v="0"/>
    <x v="1"/>
    <x v="0"/>
  </r>
  <r>
    <n v="5056"/>
    <s v="TE597"/>
    <x v="12"/>
    <n v="84"/>
    <x v="3"/>
    <x v="16"/>
    <n v="10"/>
    <s v="April"/>
    <x v="10"/>
    <s v="10 April 1947"/>
    <x v="2"/>
    <s v="SOC 10.4.47 (Air Britain Serials)"/>
    <x v="4"/>
    <x v="3"/>
    <x v="1"/>
    <x v="1"/>
    <x v="2"/>
    <x v="1"/>
    <m/>
    <n v="4"/>
    <x v="68"/>
    <x v="1"/>
    <n v="0"/>
    <x v="0"/>
    <x v="146"/>
    <x v="3"/>
  </r>
  <r>
    <n v="844"/>
    <s v="TE601"/>
    <x v="12"/>
    <s v="FE"/>
    <x v="3"/>
    <x v="16"/>
    <n v="10"/>
    <s v="April"/>
    <x v="10"/>
    <s v="10 April 1947"/>
    <x v="2"/>
    <s v="SOC 10.4.47 (Air Britain Serials)"/>
    <x v="4"/>
    <x v="3"/>
    <x v="1"/>
    <x v="1"/>
    <x v="2"/>
    <x v="1"/>
    <m/>
    <n v="4"/>
    <x v="68"/>
    <x v="1"/>
    <n v="0"/>
    <x v="2"/>
    <x v="91"/>
    <x v="3"/>
  </r>
  <r>
    <n v="6353"/>
    <s v="TE604"/>
    <x v="12"/>
    <n v="84"/>
    <x v="3"/>
    <x v="16"/>
    <n v="10"/>
    <s v="April"/>
    <x v="10"/>
    <s v="10 April 1947"/>
    <x v="2"/>
    <s v="SOC 10.4.47 (Air Britain Serials)"/>
    <x v="4"/>
    <x v="3"/>
    <x v="1"/>
    <x v="1"/>
    <x v="2"/>
    <x v="1"/>
    <m/>
    <n v="4"/>
    <x v="68"/>
    <x v="1"/>
    <n v="0"/>
    <x v="0"/>
    <x v="146"/>
    <x v="3"/>
  </r>
  <r>
    <n v="928"/>
    <s v="TE606"/>
    <x v="12"/>
    <s v="FE"/>
    <x v="3"/>
    <x v="16"/>
    <n v="10"/>
    <s v="April"/>
    <x v="10"/>
    <s v="10 April 1947"/>
    <x v="2"/>
    <s v="SOC 10.4.47 (Air Britain Serials)"/>
    <x v="4"/>
    <x v="3"/>
    <x v="1"/>
    <x v="1"/>
    <x v="2"/>
    <x v="1"/>
    <m/>
    <n v="4"/>
    <x v="68"/>
    <x v="1"/>
    <n v="0"/>
    <x v="2"/>
    <x v="91"/>
    <x v="3"/>
  </r>
  <r>
    <n v="1011"/>
    <s v="TE615"/>
    <x v="12"/>
    <s v="FE"/>
    <x v="3"/>
    <x v="16"/>
    <n v="10"/>
    <s v="April"/>
    <x v="10"/>
    <s v="10 April 1947"/>
    <x v="2"/>
    <s v="SOC 10.4.47 (Air Britain Serials)"/>
    <x v="4"/>
    <x v="3"/>
    <x v="1"/>
    <x v="1"/>
    <x v="2"/>
    <x v="1"/>
    <m/>
    <n v="4"/>
    <x v="68"/>
    <x v="1"/>
    <n v="0"/>
    <x v="2"/>
    <x v="91"/>
    <x v="3"/>
  </r>
  <r>
    <n v="6358"/>
    <s v="TE616"/>
    <x v="12"/>
    <n v="84"/>
    <x v="3"/>
    <x v="16"/>
    <n v="10"/>
    <s v="April"/>
    <x v="10"/>
    <s v="10 April 1947"/>
    <x v="2"/>
    <s v="SOC 10.4.47 (Air Britain Serials)"/>
    <x v="4"/>
    <x v="3"/>
    <x v="1"/>
    <x v="1"/>
    <x v="2"/>
    <x v="1"/>
    <m/>
    <n v="4"/>
    <x v="68"/>
    <x v="1"/>
    <n v="0"/>
    <x v="0"/>
    <x v="146"/>
    <x v="3"/>
  </r>
  <r>
    <n v="1030"/>
    <s v="TE628"/>
    <x v="12"/>
    <s v="FE"/>
    <x v="3"/>
    <x v="16"/>
    <n v="10"/>
    <s v="April"/>
    <x v="10"/>
    <s v="10 April 1947"/>
    <x v="2"/>
    <s v="SOC 10.4.47 (Air Britain Serials)"/>
    <x v="4"/>
    <x v="3"/>
    <x v="1"/>
    <x v="1"/>
    <x v="2"/>
    <x v="1"/>
    <m/>
    <n v="4"/>
    <x v="68"/>
    <x v="1"/>
    <n v="0"/>
    <x v="2"/>
    <x v="91"/>
    <x v="3"/>
  </r>
  <r>
    <n v="1055"/>
    <s v="TE656"/>
    <x v="12"/>
    <s v="FE"/>
    <x v="3"/>
    <x v="16"/>
    <n v="10"/>
    <s v="April"/>
    <x v="10"/>
    <s v="10 April 1947"/>
    <x v="2"/>
    <s v="SOC 10.4.47 (Air Britain Serials)"/>
    <x v="4"/>
    <x v="3"/>
    <x v="1"/>
    <x v="1"/>
    <x v="2"/>
    <x v="1"/>
    <m/>
    <n v="4"/>
    <x v="68"/>
    <x v="1"/>
    <n v="0"/>
    <x v="2"/>
    <x v="91"/>
    <x v="3"/>
  </r>
  <r>
    <n v="1078"/>
    <s v="TE690"/>
    <x v="12"/>
    <s v="FE"/>
    <x v="3"/>
    <x v="16"/>
    <n v="10"/>
    <s v="April"/>
    <x v="10"/>
    <s v="10 April 1947"/>
    <x v="2"/>
    <s v="SOC 10.4.47 (Air Britain Serials)"/>
    <x v="4"/>
    <x v="3"/>
    <x v="1"/>
    <x v="1"/>
    <x v="2"/>
    <x v="1"/>
    <m/>
    <n v="4"/>
    <x v="68"/>
    <x v="1"/>
    <n v="0"/>
    <x v="2"/>
    <x v="91"/>
    <x v="3"/>
  </r>
  <r>
    <n v="1081"/>
    <s v="TE858"/>
    <x v="12"/>
    <s v="FE"/>
    <x v="3"/>
    <x v="16"/>
    <n v="10"/>
    <s v="April"/>
    <x v="10"/>
    <s v="10 April 1947"/>
    <x v="2"/>
    <s v="SOC 10.4.47 (Air Britain Serials)"/>
    <x v="4"/>
    <x v="3"/>
    <x v="1"/>
    <x v="1"/>
    <x v="2"/>
    <x v="1"/>
    <m/>
    <n v="4"/>
    <x v="68"/>
    <x v="1"/>
    <n v="0"/>
    <x v="2"/>
    <x v="91"/>
    <x v="3"/>
  </r>
  <r>
    <n v="1082"/>
    <s v="TE870"/>
    <x v="12"/>
    <s v="FE"/>
    <x v="3"/>
    <x v="16"/>
    <n v="10"/>
    <s v="April"/>
    <x v="10"/>
    <s v="10 April 1947"/>
    <x v="2"/>
    <s v="SOC 10.4.47 (Air Britain Serials)"/>
    <x v="4"/>
    <x v="3"/>
    <x v="1"/>
    <x v="1"/>
    <x v="2"/>
    <x v="1"/>
    <m/>
    <n v="4"/>
    <x v="68"/>
    <x v="1"/>
    <n v="0"/>
    <x v="2"/>
    <x v="91"/>
    <x v="3"/>
  </r>
  <r>
    <n v="1100"/>
    <s v="TE918"/>
    <x v="12"/>
    <s v="FE"/>
    <x v="3"/>
    <x v="16"/>
    <n v="10"/>
    <s v="April"/>
    <x v="10"/>
    <s v="10 April 1947"/>
    <x v="2"/>
    <s v="SOC 10.4.47 (Air Britain Serials)"/>
    <x v="4"/>
    <x v="3"/>
    <x v="1"/>
    <x v="1"/>
    <x v="2"/>
    <x v="1"/>
    <m/>
    <n v="4"/>
    <x v="68"/>
    <x v="1"/>
    <n v="0"/>
    <x v="2"/>
    <x v="91"/>
    <x v="3"/>
  </r>
  <r>
    <n v="1106"/>
    <s v="TE929"/>
    <x v="12"/>
    <s v="FE"/>
    <x v="3"/>
    <x v="16"/>
    <n v="10"/>
    <s v="April"/>
    <x v="10"/>
    <s v="10 April 1947"/>
    <x v="2"/>
    <s v="SOC 10.4.47 (Air Britain Serials)"/>
    <x v="4"/>
    <x v="3"/>
    <x v="1"/>
    <x v="1"/>
    <x v="2"/>
    <x v="1"/>
    <m/>
    <n v="4"/>
    <x v="68"/>
    <x v="1"/>
    <n v="0"/>
    <x v="2"/>
    <x v="91"/>
    <x v="3"/>
  </r>
  <r>
    <n v="2552"/>
    <s v="TW111"/>
    <x v="10"/>
    <s v="FE"/>
    <x v="3"/>
    <x v="7"/>
    <n v="10"/>
    <s v="April"/>
    <x v="10"/>
    <s v="10 April 1947"/>
    <x v="2"/>
    <s v="SOC 10.4.47 (Air Britain Serials)"/>
    <x v="4"/>
    <x v="3"/>
    <x v="1"/>
    <x v="1"/>
    <x v="2"/>
    <x v="1"/>
    <m/>
    <n v="4"/>
    <x v="68"/>
    <x v="1"/>
    <n v="0"/>
    <x v="2"/>
    <x v="91"/>
    <x v="2"/>
  </r>
  <r>
    <n v="2749"/>
    <s v="PF574"/>
    <x v="20"/>
    <n v="109"/>
    <x v="0"/>
    <x v="8"/>
    <n v="14"/>
    <s v="April"/>
    <x v="10"/>
    <s v="14 April 1947"/>
    <x v="0"/>
    <s v="U/c leg collapsed on landing Coningsby 14.4.47 DBR (Air Britain Serials) 14.04.47 109 Sqn. PF574 Undercarriage collapsed on landing at Coningsby aerodrome. (Mosquito Crash Log)"/>
    <x v="2"/>
    <x v="2"/>
    <x v="27"/>
    <x v="1"/>
    <x v="2"/>
    <x v="1"/>
    <m/>
    <n v="4"/>
    <x v="68"/>
    <x v="1"/>
    <n v="0"/>
    <x v="0"/>
    <x v="18"/>
    <x v="6"/>
  </r>
  <r>
    <n v="3174"/>
    <s v="PZ410"/>
    <x v="12"/>
    <s v="23/RWE/CSE"/>
    <x v="10"/>
    <x v="19"/>
    <n v="14"/>
    <s v="April"/>
    <x v="10"/>
    <s v="14 April 1947"/>
    <x v="0"/>
    <s v="U/c leg jammed bellylanded at Watton 14.4.47 (Air Britain Serials) 14.04.47 CSE. PZ41O Belly-landed at Watton aerodrome. (Mosquito Crash Log)"/>
    <x v="2"/>
    <x v="2"/>
    <x v="27"/>
    <x v="1"/>
    <x v="2"/>
    <x v="1"/>
    <m/>
    <n v="4"/>
    <x v="68"/>
    <x v="1"/>
    <n v="1"/>
    <x v="1"/>
    <x v="289"/>
    <x v="0"/>
  </r>
  <r>
    <n v="5286"/>
    <s v="RF833"/>
    <x v="12"/>
    <s v="Med"/>
    <x v="1"/>
    <x v="16"/>
    <n v="14"/>
    <s v="April"/>
    <x v="10"/>
    <s v="14 April 1947"/>
    <x v="2"/>
    <s v="Sold 14.4.47 (Air Britain Serials)"/>
    <x v="5"/>
    <x v="3"/>
    <x v="1"/>
    <x v="1"/>
    <x v="2"/>
    <x v="1"/>
    <m/>
    <n v="4"/>
    <x v="68"/>
    <x v="1"/>
    <n v="1"/>
    <x v="2"/>
    <x v="68"/>
    <x v="3"/>
  </r>
  <r>
    <n v="2320"/>
    <s v="RS710"/>
    <x v="42"/>
    <s v="98/Cv TT35"/>
    <x v="10"/>
    <x v="19"/>
    <n v="15"/>
    <s v="April"/>
    <x v="10"/>
    <s v="15 April 1947"/>
    <x v="2"/>
    <s v="SS 15.4.47 (Air Britain Serials)"/>
    <x v="4"/>
    <x v="3"/>
    <x v="1"/>
    <x v="1"/>
    <x v="2"/>
    <x v="1"/>
    <m/>
    <n v="4"/>
    <x v="68"/>
    <x v="1"/>
    <n v="0"/>
    <x v="2"/>
    <x v="278"/>
    <x v="7"/>
  </r>
  <r>
    <n v="3150"/>
    <s v="HR241"/>
    <x v="12"/>
    <s v="1692 Flt/169/1692 Flt"/>
    <x v="11"/>
    <x v="19"/>
    <n v="16"/>
    <s v="April"/>
    <x v="10"/>
    <s v="16 April 1947"/>
    <x v="2"/>
    <s v="Sold to Turkey Turkish AF as '428' 16.4.47. Sold to Turkey 16.4.47 (Air Britain Serials)_x000a__x000a_(Aircaft type blank) VI HR241_x000a_STANDARD MOTOR CO 1680 Merlin 25_x000a__x000a_27MU 3.6.44_x000a_218 MU 8.7.44_x000a_1692 169 sqn 18.9.44 B200_x000a_1692 flt 31.12.44 B515_x000a_M I Marshalls 24.1.45_x000a_HOME CENSUS MARCH xxxx_x000a_xxxxx 24.5.46 CRO_x000a_21.6.46 mu - 10 xxx 1623/6/ 21.6.46_x000a_(http://www.britmodeller.com/forums/index.php?/topic/27247-mosquito-radar-question/page-2)"/>
    <x v="5"/>
    <x v="3"/>
    <x v="1"/>
    <x v="1"/>
    <x v="2"/>
    <x v="1"/>
    <m/>
    <n v="4"/>
    <x v="68"/>
    <x v="1"/>
    <n v="1"/>
    <x v="1"/>
    <x v="93"/>
    <x v="3"/>
  </r>
  <r>
    <n v="5022"/>
    <s v="LR388"/>
    <x v="12"/>
    <n v="21"/>
    <x v="11"/>
    <x v="19"/>
    <n v="16"/>
    <s v="April"/>
    <x v="10"/>
    <s v="16 April 1947"/>
    <x v="2"/>
    <s v="LR388 YH-F F/Sergeant Steadman/ P/O Reynolds on Amiens prison raid. (http://www.mossie.org/forum/read.php?1,4758) Sold to Fairey for Turkish AF as '465' 16.4.47. Sold to Fairey 16.4.47 (Air Britain Serials) "/>
    <x v="5"/>
    <x v="3"/>
    <x v="1"/>
    <x v="1"/>
    <x v="2"/>
    <x v="1"/>
    <m/>
    <n v="4"/>
    <x v="68"/>
    <x v="1"/>
    <n v="1"/>
    <x v="0"/>
    <x v="48"/>
    <x v="0"/>
  </r>
  <r>
    <n v="2473"/>
    <s v="MM350"/>
    <x v="18"/>
    <s v="4/SF Upwood/TFU"/>
    <x v="10"/>
    <x v="19"/>
    <n v="16"/>
    <s v="April"/>
    <x v="10"/>
    <s v="16 April 1947"/>
    <x v="2"/>
    <s v="SOC 16.4.47 (Air Britain Serials)"/>
    <x v="4"/>
    <x v="3"/>
    <x v="1"/>
    <x v="1"/>
    <x v="2"/>
    <x v="1"/>
    <m/>
    <n v="4"/>
    <x v="68"/>
    <x v="1"/>
    <n v="1"/>
    <x v="1"/>
    <x v="49"/>
    <x v="0"/>
  </r>
  <r>
    <n v="5805"/>
    <s v="HR287"/>
    <x v="12"/>
    <n v="235"/>
    <x v="11"/>
    <x v="19"/>
    <n v="17"/>
    <s v="April"/>
    <x v="10"/>
    <s v="17 April 1947"/>
    <x v="2"/>
    <s v="Sold to Turkey Turkish AF as '431' 17.4.47 Crashed in sea 20m S Portland Bill. Sold to Turkey 17.4.47 (Air Britain Serials)"/>
    <x v="5"/>
    <x v="3"/>
    <x v="1"/>
    <x v="1"/>
    <x v="2"/>
    <x v="1"/>
    <m/>
    <n v="4"/>
    <x v="68"/>
    <x v="1"/>
    <n v="1"/>
    <x v="0"/>
    <x v="97"/>
    <x v="3"/>
  </r>
  <r>
    <n v="4049"/>
    <s v="HR340"/>
    <x v="12"/>
    <n v="487"/>
    <x v="11"/>
    <x v="19"/>
    <n v="17"/>
    <s v="April"/>
    <x v="10"/>
    <s v="17 April 1947"/>
    <x v="2"/>
    <s v="Sold to Turkey Turkish AF as '486' 17.4.47. Sold to Turkey 17.4.47 (Air Britain Serials)"/>
    <x v="5"/>
    <x v="3"/>
    <x v="1"/>
    <x v="1"/>
    <x v="2"/>
    <x v="1"/>
    <m/>
    <n v="4"/>
    <x v="68"/>
    <x v="1"/>
    <n v="1"/>
    <x v="0"/>
    <x v="47"/>
    <x v="3"/>
  </r>
  <r>
    <n v="3031"/>
    <s v="RF911"/>
    <x v="12"/>
    <s v="Med/SAAF"/>
    <x v="10"/>
    <x v="19"/>
    <n v="17"/>
    <s v="April"/>
    <x v="10"/>
    <s v="17 April 1947"/>
    <x v="2"/>
    <s v="Sold 17.4.47 (Air Britain Serials)"/>
    <x v="5"/>
    <x v="3"/>
    <x v="1"/>
    <x v="1"/>
    <x v="2"/>
    <x v="1"/>
    <m/>
    <n v="4"/>
    <x v="68"/>
    <x v="1"/>
    <n v="1"/>
    <x v="2"/>
    <x v="290"/>
    <x v="3"/>
  </r>
  <r>
    <n v="241"/>
    <s v="HJ897"/>
    <x v="10"/>
    <s v="60OTU/132OTU/8OTU/132OTU/CCIS/248/36"/>
    <x v="10"/>
    <x v="19"/>
    <n v="18"/>
    <s v="April"/>
    <x v="10"/>
    <s v="18 April 1947"/>
    <x v="2"/>
    <s v="SOC 18.4.47 (Air Britain Serials)"/>
    <x v="4"/>
    <x v="3"/>
    <x v="1"/>
    <x v="1"/>
    <x v="2"/>
    <x v="1"/>
    <m/>
    <n v="4"/>
    <x v="68"/>
    <x v="1"/>
    <n v="1"/>
    <x v="0"/>
    <x v="285"/>
    <x v="2"/>
  </r>
  <r>
    <n v="6351"/>
    <s v="RL198"/>
    <x v="39"/>
    <n v="85"/>
    <x v="0"/>
    <x v="2"/>
    <n v="21"/>
    <s v="April"/>
    <x v="10"/>
    <s v="21 April 1947"/>
    <x v="0"/>
    <s v="Brakes failed while taxying skidded into Anson NK235 Tangmere 21.4.47 DBR (Air Britain Serials) 21.04.47 85 Sqn. RL198 Taxied into Anson NK235 of RAF Kenley at Tangmere aerodrome. Both aircraft were declared Cat. E. (Mosquito Crash Log)"/>
    <x v="2"/>
    <x v="2"/>
    <x v="169"/>
    <x v="1"/>
    <x v="2"/>
    <x v="1"/>
    <m/>
    <n v="4"/>
    <x v="68"/>
    <x v="1"/>
    <n v="0"/>
    <x v="0"/>
    <x v="13"/>
    <x v="2"/>
  </r>
  <r>
    <n v="5192"/>
    <s v="NS883"/>
    <x v="12"/>
    <n v="107"/>
    <x v="0"/>
    <x v="16"/>
    <n v="22"/>
    <s v="April"/>
    <x v="10"/>
    <s v="22 April 1947"/>
    <x v="2"/>
    <s v="Sold 22.4.47 (Air Britain Serials)"/>
    <x v="5"/>
    <x v="3"/>
    <x v="1"/>
    <x v="1"/>
    <x v="2"/>
    <x v="1"/>
    <m/>
    <n v="4"/>
    <x v="68"/>
    <x v="1"/>
    <n v="1"/>
    <x v="0"/>
    <x v="57"/>
    <x v="0"/>
  </r>
  <r>
    <n v="5287"/>
    <s v="RF715"/>
    <x v="12"/>
    <s v="Med"/>
    <x v="1"/>
    <x v="16"/>
    <n v="22"/>
    <s v="April"/>
    <x v="10"/>
    <s v="22 April 1947"/>
    <x v="2"/>
    <s v="Sold 22.4.47 (Air Britain Serials)"/>
    <x v="5"/>
    <x v="3"/>
    <x v="1"/>
    <x v="1"/>
    <x v="2"/>
    <x v="1"/>
    <m/>
    <n v="4"/>
    <x v="68"/>
    <x v="1"/>
    <n v="1"/>
    <x v="2"/>
    <x v="68"/>
    <x v="3"/>
  </r>
  <r>
    <n v="1523"/>
    <s v="TA547"/>
    <x v="12"/>
    <s v="AAEE"/>
    <x v="10"/>
    <x v="19"/>
    <n v="22"/>
    <s v="April"/>
    <x v="10"/>
    <s v="22 April 1947"/>
    <x v="2"/>
    <s v="Sold 22.4.47 (Air Britain Serials)"/>
    <x v="5"/>
    <x v="3"/>
    <x v="1"/>
    <x v="1"/>
    <x v="2"/>
    <x v="1"/>
    <m/>
    <n v="4"/>
    <x v="68"/>
    <x v="1"/>
    <n v="0"/>
    <x v="1"/>
    <x v="7"/>
    <x v="0"/>
  </r>
  <r>
    <s v=" n"/>
    <s v="NT236"/>
    <x v="12"/>
    <s v="464/13OTU"/>
    <x v="0"/>
    <x v="7"/>
    <n v="23"/>
    <s v="April"/>
    <x v="10"/>
    <s v="23 April 1947"/>
    <x v="2"/>
    <s v="Served with 464 Sqn, under RAF control 7/44 Coded SB-K. (Brian Fillery's website) Sold 23.4.47 (Air Britain Serials)"/>
    <x v="5"/>
    <x v="3"/>
    <x v="1"/>
    <x v="1"/>
    <x v="2"/>
    <x v="1"/>
    <m/>
    <n v="4"/>
    <x v="68"/>
    <x v="1"/>
    <n v="1"/>
    <x v="1"/>
    <x v="39"/>
    <x v="0"/>
  </r>
  <r>
    <n v="1133"/>
    <s v="PZ221"/>
    <x v="12"/>
    <s v="1FU/487/16/268"/>
    <x v="10"/>
    <x v="19"/>
    <n v="23"/>
    <s v="April"/>
    <x v="10"/>
    <s v="23 April 1947"/>
    <x v="2"/>
    <s v="Sold 23.4.47 (Air Britain Serials)"/>
    <x v="5"/>
    <x v="3"/>
    <x v="1"/>
    <x v="1"/>
    <x v="2"/>
    <x v="1"/>
    <m/>
    <n v="4"/>
    <x v="68"/>
    <x v="1"/>
    <n v="1"/>
    <x v="0"/>
    <x v="214"/>
    <x v="0"/>
  </r>
  <r>
    <n v="2813"/>
    <s v="HR367"/>
    <x v="12"/>
    <n v="248"/>
    <x v="16"/>
    <x v="19"/>
    <n v="24"/>
    <s v="April"/>
    <x v="10"/>
    <s v="24 April 1947"/>
    <x v="2"/>
    <s v="To Czech AF 24.4.47 (Air Britain Serials)"/>
    <x v="5"/>
    <x v="3"/>
    <x v="1"/>
    <x v="1"/>
    <x v="2"/>
    <x v="1"/>
    <m/>
    <n v="4"/>
    <x v="68"/>
    <x v="1"/>
    <n v="1"/>
    <x v="0"/>
    <x v="52"/>
    <x v="3"/>
  </r>
  <r>
    <n v="3923"/>
    <s v="KB436"/>
    <x v="28"/>
    <n v="142"/>
    <x v="0"/>
    <x v="8"/>
    <n v="24"/>
    <s v="April"/>
    <x v="10"/>
    <s v="24 April 1947"/>
    <x v="2"/>
    <s v="SOC 24.4.47 (Air Britain Serials)"/>
    <x v="4"/>
    <x v="3"/>
    <x v="1"/>
    <x v="1"/>
    <x v="2"/>
    <x v="1"/>
    <m/>
    <n v="4"/>
    <x v="68"/>
    <x v="1"/>
    <n v="1"/>
    <x v="0"/>
    <x v="125"/>
    <x v="1"/>
  </r>
  <r>
    <n v="4847"/>
    <s v="RF587"/>
    <x v="12"/>
    <n v="248"/>
    <x v="10"/>
    <x v="19"/>
    <n v="24"/>
    <s v="April"/>
    <x v="10"/>
    <s v="24 April 1947"/>
    <x v="2"/>
    <s v="SOC 24.4.47 (Air Britain Serials)"/>
    <x v="4"/>
    <x v="3"/>
    <x v="1"/>
    <x v="1"/>
    <x v="2"/>
    <x v="1"/>
    <m/>
    <n v="4"/>
    <x v="68"/>
    <x v="1"/>
    <n v="1"/>
    <x v="0"/>
    <x v="52"/>
    <x v="3"/>
  </r>
  <r>
    <n v="374"/>
    <s v="RF962"/>
    <x v="12"/>
    <s v="FE"/>
    <x v="3"/>
    <x v="16"/>
    <n v="24"/>
    <s v="April"/>
    <x v="10"/>
    <s v="24 April 1947"/>
    <x v="2"/>
    <s v="SOC 24.4.47 (Air Britain Serials)"/>
    <x v="4"/>
    <x v="3"/>
    <x v="1"/>
    <x v="1"/>
    <x v="2"/>
    <x v="1"/>
    <m/>
    <n v="4"/>
    <x v="68"/>
    <x v="1"/>
    <n v="1"/>
    <x v="2"/>
    <x v="91"/>
    <x v="3"/>
  </r>
  <r>
    <n v="5232"/>
    <s v="PF548"/>
    <x v="20"/>
    <s v="69/14"/>
    <x v="10"/>
    <x v="19"/>
    <n v="25"/>
    <s v="April"/>
    <x v="10"/>
    <s v="25 April 1947"/>
    <x v="0"/>
    <s v="Sank back and hit runway on take-off bellylanded El Adem 25.4.47 (Air Britain Serials)"/>
    <x v="2"/>
    <x v="2"/>
    <x v="18"/>
    <x v="1"/>
    <x v="2"/>
    <x v="1"/>
    <m/>
    <n v="4"/>
    <x v="68"/>
    <x v="1"/>
    <n v="0"/>
    <x v="0"/>
    <x v="215"/>
    <x v="6"/>
  </r>
  <r>
    <n v="1099"/>
    <s v="TE868"/>
    <x v="12"/>
    <s v="FE"/>
    <x v="3"/>
    <x v="16"/>
    <n v="26"/>
    <s v="April"/>
    <x v="10"/>
    <s v="26 April 1947"/>
    <x v="2"/>
    <s v="SOC 26.4.47 (Air Britain Serials)"/>
    <x v="4"/>
    <x v="3"/>
    <x v="1"/>
    <x v="1"/>
    <x v="2"/>
    <x v="1"/>
    <m/>
    <n v="4"/>
    <x v="68"/>
    <x v="1"/>
    <n v="0"/>
    <x v="2"/>
    <x v="91"/>
    <x v="3"/>
  </r>
  <r>
    <n v="3005"/>
    <s v="MM314"/>
    <x v="18"/>
    <s v="PRDU"/>
    <x v="10"/>
    <x v="19"/>
    <n v="27"/>
    <s v="April"/>
    <x v="10"/>
    <s v="27 April 1947"/>
    <x v="2"/>
    <s v="SOC 27.4.47 (Air Britain Serials)"/>
    <x v="4"/>
    <x v="3"/>
    <x v="1"/>
    <x v="1"/>
    <x v="2"/>
    <x v="1"/>
    <m/>
    <n v="4"/>
    <x v="68"/>
    <x v="1"/>
    <n v="1"/>
    <x v="1"/>
    <x v="160"/>
    <x v="0"/>
  </r>
  <r>
    <n v="4821"/>
    <s v="A52-190"/>
    <x v="24"/>
    <m/>
    <x v="7"/>
    <x v="19"/>
    <n v="28"/>
    <s v="April"/>
    <x v="10"/>
    <s v="28 April 1947"/>
    <x v="0"/>
    <s v="Built as F.B.40. Delivered during June 1946. Final disposition: converted to components, July 1947. (Beaufort, Beaufighter and Mosquito in Australian Service, Stewart Wilson, 1990) Forced wheels up landing Archerfield QLD 28.04.47 (Air Britain Serials)"/>
    <x v="2"/>
    <x v="2"/>
    <x v="75"/>
    <x v="1"/>
    <x v="2"/>
    <x v="1"/>
    <m/>
    <n v="4"/>
    <x v="68"/>
    <x v="1"/>
    <n v="0"/>
    <x v="2"/>
    <x v="17"/>
    <x v="5"/>
  </r>
  <r>
    <n v="5922"/>
    <s v="HR646"/>
    <x v="12"/>
    <s v="ME"/>
    <x v="11"/>
    <x v="19"/>
    <n v="28"/>
    <s v="April"/>
    <x v="10"/>
    <s v="28 April 1947"/>
    <x v="2"/>
    <s v="Sold to Turkey Turkish AF as '494' 28.4.47. Sold to Turkey 28.4.47 (Air Britain Serials)"/>
    <x v="5"/>
    <x v="3"/>
    <x v="1"/>
    <x v="1"/>
    <x v="2"/>
    <x v="1"/>
    <m/>
    <n v="4"/>
    <x v="68"/>
    <x v="1"/>
    <n v="1"/>
    <x v="2"/>
    <x v="108"/>
    <x v="3"/>
  </r>
  <r>
    <n v="710"/>
    <s v="NS560"/>
    <x v="18"/>
    <s v="Northolt/34 Wg/2 TAF CS/RAFO Comm Wg"/>
    <x v="10"/>
    <x v="19"/>
    <n v="28"/>
    <s v="April"/>
    <x v="10"/>
    <s v="28 April 1947"/>
    <x v="2"/>
    <s v="SOC 28.4.47 (Air Britain Serials)"/>
    <x v="4"/>
    <x v="3"/>
    <x v="1"/>
    <x v="1"/>
    <x v="2"/>
    <x v="1"/>
    <m/>
    <n v="4"/>
    <x v="68"/>
    <x v="1"/>
    <n v="1"/>
    <x v="1"/>
    <x v="291"/>
    <x v="0"/>
  </r>
  <r>
    <n v="3041"/>
    <s v="PZ308"/>
    <x v="12"/>
    <s v="54OTU"/>
    <x v="10"/>
    <x v="7"/>
    <n v="28"/>
    <s v="April"/>
    <x v="10"/>
    <s v="28 April 1947"/>
    <x v="2"/>
    <s v="Sold 28.4.47 (Air Britain Serials)"/>
    <x v="5"/>
    <x v="3"/>
    <x v="1"/>
    <x v="1"/>
    <x v="2"/>
    <x v="1"/>
    <m/>
    <n v="4"/>
    <x v="68"/>
    <x v="1"/>
    <n v="1"/>
    <x v="1"/>
    <x v="115"/>
    <x v="0"/>
  </r>
  <r>
    <n v="5289"/>
    <s v="RF718"/>
    <x v="12"/>
    <s v="Med"/>
    <x v="11"/>
    <x v="19"/>
    <n v="29"/>
    <s v="April"/>
    <x v="10"/>
    <s v="29 April 1947"/>
    <x v="2"/>
    <s v="Sold 29.4.47 for Turkey (Air Britain Serials)"/>
    <x v="5"/>
    <x v="3"/>
    <x v="1"/>
    <x v="1"/>
    <x v="2"/>
    <x v="1"/>
    <m/>
    <n v="4"/>
    <x v="68"/>
    <x v="1"/>
    <n v="1"/>
    <x v="2"/>
    <x v="68"/>
    <x v="3"/>
  </r>
  <r>
    <n v="3352"/>
    <s v="RR309"/>
    <x v="10"/>
    <s v="1FU/249/Mosquito CF Eastleigh"/>
    <x v="10"/>
    <x v="19"/>
    <n v="30"/>
    <s v="April"/>
    <x v="10"/>
    <s v="30 April 1947"/>
    <x v="2"/>
    <s v="SOC 30.4.47 (Air Britain Serials)"/>
    <x v="4"/>
    <x v="3"/>
    <x v="1"/>
    <x v="1"/>
    <x v="2"/>
    <x v="1"/>
    <m/>
    <n v="4"/>
    <x v="68"/>
    <x v="1"/>
    <n v="1"/>
    <x v="1"/>
    <x v="292"/>
    <x v="2"/>
  </r>
  <r>
    <n v="1832"/>
    <s v="KB493"/>
    <x v="28"/>
    <s v="608/162/608/163"/>
    <x v="10"/>
    <x v="19"/>
    <n v="1"/>
    <s v="May"/>
    <x v="10"/>
    <s v="1 May 1947"/>
    <x v="2"/>
    <s v="SS 1.5.47 (Air Britain Serials)"/>
    <x v="4"/>
    <x v="3"/>
    <x v="1"/>
    <x v="1"/>
    <x v="2"/>
    <x v="1"/>
    <m/>
    <n v="5"/>
    <x v="69"/>
    <x v="1"/>
    <n v="1"/>
    <x v="0"/>
    <x v="149"/>
    <x v="1"/>
  </r>
  <r>
    <n v="1393"/>
    <s v="MT498"/>
    <x v="25"/>
    <s v="25/CFE"/>
    <x v="0"/>
    <x v="7"/>
    <n v="1"/>
    <s v="May"/>
    <x v="10"/>
    <s v="1 May 1947"/>
    <x v="2"/>
    <s v="SOC 1.5.47 (Air Britain Serials)"/>
    <x v="4"/>
    <x v="3"/>
    <x v="1"/>
    <x v="1"/>
    <x v="2"/>
    <x v="1"/>
    <m/>
    <n v="5"/>
    <x v="69"/>
    <x v="1"/>
    <n v="1"/>
    <x v="1"/>
    <x v="231"/>
    <x v="2"/>
  </r>
  <r>
    <n v="4173"/>
    <s v="PZ331"/>
    <x v="12"/>
    <n v="487"/>
    <x v="10"/>
    <x v="19"/>
    <n v="2"/>
    <s v="May"/>
    <x v="10"/>
    <s v="2 May 1947"/>
    <x v="2"/>
    <s v="Sold 2.5.47 (Air Britain Serials)"/>
    <x v="5"/>
    <x v="3"/>
    <x v="1"/>
    <x v="1"/>
    <x v="2"/>
    <x v="1"/>
    <m/>
    <n v="5"/>
    <x v="69"/>
    <x v="1"/>
    <n v="1"/>
    <x v="0"/>
    <x v="47"/>
    <x v="0"/>
  </r>
  <r>
    <n v="5140"/>
    <s v="RS526"/>
    <x v="12"/>
    <n v="464"/>
    <x v="10"/>
    <x v="19"/>
    <n v="2"/>
    <s v="May"/>
    <x v="10"/>
    <s v="2 May 1947"/>
    <x v="2"/>
    <s v="Sold 2.5.47 (Air Britain Serials)"/>
    <x v="5"/>
    <x v="3"/>
    <x v="1"/>
    <x v="1"/>
    <x v="2"/>
    <x v="1"/>
    <m/>
    <n v="5"/>
    <x v="69"/>
    <x v="1"/>
    <n v="1"/>
    <x v="0"/>
    <x v="46"/>
    <x v="0"/>
  </r>
  <r>
    <n v="5119"/>
    <s v="RF616"/>
    <x v="12"/>
    <s v="12FU"/>
    <x v="13"/>
    <x v="19"/>
    <n v="3"/>
    <s v="May"/>
    <x v="10"/>
    <s v="3 May 1947"/>
    <x v="0"/>
    <s v="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Assigned to GC I/3 Corse. Deployed in Indochina from January 1947 to May 1947. Destroyed in a landing accident 3 May 1947, crew killed (Sgt Chf Weck and Sgt Rochiccioli). To Armee de l'Air 16.4.46 (Air Britain Serials)"/>
    <x v="10"/>
    <x v="3"/>
    <x v="40"/>
    <x v="1"/>
    <x v="2"/>
    <x v="1"/>
    <m/>
    <n v="5"/>
    <x v="69"/>
    <x v="1"/>
    <n v="1"/>
    <x v="1"/>
    <x v="129"/>
    <x v="3"/>
  </r>
  <r>
    <n v="7320"/>
    <s v="HR289"/>
    <x v="12"/>
    <s v="248/8OTU/132OTU"/>
    <x v="11"/>
    <x v="19"/>
    <n v="3"/>
    <s v="May"/>
    <x v="10"/>
    <s v="3 May 1947"/>
    <x v="2"/>
    <s v="Sold to Turkey Turkish AF as '439' 3.5.47. Sold to Turkey 3.5.47 (Air Britain Serials)"/>
    <x v="5"/>
    <x v="3"/>
    <x v="1"/>
    <x v="1"/>
    <x v="2"/>
    <x v="1"/>
    <m/>
    <n v="5"/>
    <x v="69"/>
    <x v="1"/>
    <n v="1"/>
    <x v="1"/>
    <x v="121"/>
    <x v="3"/>
  </r>
  <r>
    <n v="1644"/>
    <s v="KB686"/>
    <x v="28"/>
    <s v="ADLS"/>
    <x v="10"/>
    <x v="19"/>
    <n v="4"/>
    <s v="May"/>
    <x v="10"/>
    <s v="4 May 1947"/>
    <x v="2"/>
    <s v="SOC 4.5.47 (Air Britain Serials)"/>
    <x v="4"/>
    <x v="3"/>
    <x v="1"/>
    <x v="1"/>
    <x v="2"/>
    <x v="1"/>
    <m/>
    <n v="5"/>
    <x v="69"/>
    <x v="1"/>
    <n v="0"/>
    <x v="1"/>
    <x v="293"/>
    <x v="1"/>
  </r>
  <r>
    <n v="3884"/>
    <s v="RG260"/>
    <x v="35"/>
    <n v="81"/>
    <x v="10"/>
    <x v="19"/>
    <n v="5"/>
    <s v="May"/>
    <x v="10"/>
    <s v="5 May 1947"/>
    <x v="0"/>
    <s v="Lost power on take-off swung and u/c collapsed Seletar 6.5.47 (Air Britain Serials)"/>
    <x v="2"/>
    <x v="2"/>
    <x v="2"/>
    <x v="1"/>
    <x v="2"/>
    <x v="1"/>
    <m/>
    <n v="5"/>
    <x v="69"/>
    <x v="1"/>
    <n v="0"/>
    <x v="0"/>
    <x v="287"/>
    <x v="0"/>
  </r>
  <r>
    <n v="5206"/>
    <s v="RS644"/>
    <x v="12"/>
    <s v="13OTU/204AFS"/>
    <x v="10"/>
    <x v="19"/>
    <n v="5"/>
    <s v="May"/>
    <x v="10"/>
    <s v="5 May 1947"/>
    <x v="0"/>
    <s v="5-5-1947 RS644 Mosquito VI 204 AFS Near RAF Cottesmore The aircraft was being flown on an air test and it is believed to have dived out of cloud at high speed. F/O Ronald Thomas HEMMING 24 D.F.C, A.F.C, F/L Norman LEWIS D.F.C &amp; Bar ('Final Landings- RAF Losses 1946-49- Colin Cummings') Flew into ground nr Cottesmore 5.5.47 (Air Britain Serials) 05.05.47 204 AFS. RS644 Hit high ground at speed near Cattesmore aerodrome, killing crew. (Mosquito Crash Log)"/>
    <x v="2"/>
    <x v="2"/>
    <x v="41"/>
    <x v="1"/>
    <x v="2"/>
    <x v="1"/>
    <m/>
    <n v="5"/>
    <x v="69"/>
    <x v="1"/>
    <n v="0"/>
    <x v="1"/>
    <x v="294"/>
    <x v="7"/>
  </r>
  <r>
    <n v="6664"/>
    <s v="NT190"/>
    <x v="12"/>
    <n v="605"/>
    <x v="10"/>
    <x v="19"/>
    <n v="5"/>
    <s v="May"/>
    <x v="10"/>
    <s v="5 May 1947"/>
    <x v="2"/>
    <s v="Sold 5.5.47 (Air Britain Serials)"/>
    <x v="5"/>
    <x v="3"/>
    <x v="1"/>
    <x v="1"/>
    <x v="2"/>
    <x v="1"/>
    <m/>
    <n v="5"/>
    <x v="69"/>
    <x v="1"/>
    <n v="1"/>
    <x v="0"/>
    <x v="22"/>
    <x v="0"/>
  </r>
  <r>
    <n v="5390"/>
    <s v="RS615"/>
    <x v="12"/>
    <n v="305"/>
    <x v="12"/>
    <x v="19"/>
    <n v="5"/>
    <s v="May"/>
    <x v="10"/>
    <s v="5 May 1947"/>
    <x v="2"/>
    <s v="To Armee de l'Air 6.5.47 (Air Britain Serials)"/>
    <x v="5"/>
    <x v="3"/>
    <x v="1"/>
    <x v="1"/>
    <x v="2"/>
    <x v="1"/>
    <m/>
    <n v="5"/>
    <x v="69"/>
    <x v="1"/>
    <n v="1"/>
    <x v="0"/>
    <x v="60"/>
    <x v="0"/>
  </r>
  <r>
    <n v="4876"/>
    <s v="VR331"/>
    <x v="10"/>
    <m/>
    <x v="12"/>
    <x v="19"/>
    <n v="5"/>
    <s v="May"/>
    <x v="10"/>
    <s v="5 May 1947"/>
    <x v="2"/>
    <s v="To Armee de l'Air 5.5.47 (Air Britain Serials)"/>
    <x v="5"/>
    <x v="3"/>
    <x v="1"/>
    <x v="1"/>
    <x v="2"/>
    <x v="1"/>
    <m/>
    <n v="5"/>
    <x v="69"/>
    <x v="1"/>
    <n v="0"/>
    <x v="2"/>
    <x v="17"/>
    <x v="0"/>
  </r>
  <r>
    <n v="5238"/>
    <s v="HR311"/>
    <x v="12"/>
    <s v="47/82"/>
    <x v="3"/>
    <x v="16"/>
    <n v="7"/>
    <s v="May"/>
    <x v="10"/>
    <s v="7 May 1947"/>
    <x v="2"/>
    <s v="Was P on 82 Sqn (The Mossie 29) SOC 7.5.47 (Air Britain Serials)"/>
    <x v="4"/>
    <x v="3"/>
    <x v="1"/>
    <x v="1"/>
    <x v="2"/>
    <x v="1"/>
    <m/>
    <n v="5"/>
    <x v="69"/>
    <x v="1"/>
    <n v="1"/>
    <x v="0"/>
    <x v="111"/>
    <x v="3"/>
  </r>
  <r>
    <n v="4324"/>
    <s v="PZ179"/>
    <x v="12"/>
    <s v="141/23"/>
    <x v="0"/>
    <x v="5"/>
    <n v="7"/>
    <s v="May"/>
    <x v="10"/>
    <s v="7 May 1947"/>
    <x v="2"/>
    <s v="Sold 7.5.47 (Air Britain Serials)"/>
    <x v="5"/>
    <x v="3"/>
    <x v="1"/>
    <x v="1"/>
    <x v="2"/>
    <x v="1"/>
    <m/>
    <n v="5"/>
    <x v="69"/>
    <x v="1"/>
    <n v="1"/>
    <x v="0"/>
    <x v="6"/>
    <x v="0"/>
  </r>
  <r>
    <n v="4394"/>
    <s v="RL182"/>
    <x v="39"/>
    <n v="141"/>
    <x v="0"/>
    <x v="2"/>
    <n v="8"/>
    <s v="May"/>
    <x v="10"/>
    <s v="8 May 1947"/>
    <x v="0"/>
    <s v="Damaged in accident 8.5.47 (Air Britain Serials)"/>
    <x v="2"/>
    <x v="2"/>
    <x v="32"/>
    <x v="1"/>
    <x v="2"/>
    <x v="1"/>
    <m/>
    <n v="5"/>
    <x v="69"/>
    <x v="1"/>
    <n v="0"/>
    <x v="0"/>
    <x v="45"/>
    <x v="2"/>
  </r>
  <r>
    <n v="730"/>
    <s v="NT155"/>
    <x v="12"/>
    <s v="418/605"/>
    <x v="10"/>
    <x v="19"/>
    <n v="8"/>
    <s v="May"/>
    <x v="10"/>
    <s v="8 May 1947"/>
    <x v="2"/>
    <s v="Sold 8.5.47 (Air Britain Serials)"/>
    <x v="5"/>
    <x v="3"/>
    <x v="1"/>
    <x v="1"/>
    <x v="2"/>
    <x v="1"/>
    <m/>
    <n v="5"/>
    <x v="69"/>
    <x v="1"/>
    <n v="1"/>
    <x v="0"/>
    <x v="22"/>
    <x v="0"/>
  </r>
  <r>
    <n v="1990"/>
    <s v="MT483"/>
    <x v="25"/>
    <s v="25/29/25"/>
    <x v="0"/>
    <x v="2"/>
    <n v="12"/>
    <s v="May"/>
    <x v="10"/>
    <s v="12 May 1947"/>
    <x v="2"/>
    <s v="SOC 12.5.47 (Air Britain Serials)"/>
    <x v="4"/>
    <x v="3"/>
    <x v="1"/>
    <x v="1"/>
    <x v="2"/>
    <x v="1"/>
    <m/>
    <n v="5"/>
    <x v="69"/>
    <x v="1"/>
    <n v="1"/>
    <x v="0"/>
    <x v="14"/>
    <x v="2"/>
  </r>
  <r>
    <n v="4809"/>
    <s v="VR330"/>
    <x v="10"/>
    <m/>
    <x v="12"/>
    <x v="19"/>
    <n v="12"/>
    <s v="May"/>
    <x v="10"/>
    <s v="12 May 1947"/>
    <x v="2"/>
    <s v="To Armee de l'Air 12.5.47 (Air Britain Serials)"/>
    <x v="5"/>
    <x v="3"/>
    <x v="1"/>
    <x v="1"/>
    <x v="2"/>
    <x v="1"/>
    <m/>
    <n v="5"/>
    <x v="69"/>
    <x v="1"/>
    <n v="0"/>
    <x v="2"/>
    <x v="17"/>
    <x v="0"/>
  </r>
  <r>
    <n v="3647"/>
    <s v="NT169"/>
    <x v="12"/>
    <n v="169"/>
    <x v="10"/>
    <x v="19"/>
    <n v="14"/>
    <s v="May"/>
    <x v="10"/>
    <s v="14 May 1947"/>
    <x v="2"/>
    <s v="Sold 14.5.47 (Air Britain Serials)"/>
    <x v="5"/>
    <x v="3"/>
    <x v="1"/>
    <x v="1"/>
    <x v="2"/>
    <x v="1"/>
    <m/>
    <n v="5"/>
    <x v="69"/>
    <x v="1"/>
    <n v="1"/>
    <x v="0"/>
    <x v="65"/>
    <x v="0"/>
  </r>
  <r>
    <n v="319"/>
    <s v="HR288"/>
    <x v="12"/>
    <s v="248/8OTU/132OTU"/>
    <x v="11"/>
    <x v="19"/>
    <n v="15"/>
    <s v="May"/>
    <x v="10"/>
    <s v="15 May 1947"/>
    <x v="2"/>
    <s v="Sold to Turkey Turkish AF as '441' 15.5.47. Sold to Turkey 15.5.47 (Air Britain Serials)"/>
    <x v="5"/>
    <x v="3"/>
    <x v="1"/>
    <x v="1"/>
    <x v="2"/>
    <x v="1"/>
    <m/>
    <n v="5"/>
    <x v="69"/>
    <x v="1"/>
    <n v="1"/>
    <x v="1"/>
    <x v="121"/>
    <x v="3"/>
  </r>
  <r>
    <n v="2368"/>
    <s v="LR328"/>
    <x v="12"/>
    <s v="305/RAE"/>
    <x v="10"/>
    <x v="19"/>
    <n v="15"/>
    <s v="May"/>
    <x v="10"/>
    <s v="15 May 1947"/>
    <x v="2"/>
    <s v="SS 15.5.47 (Air Britain Serials)"/>
    <x v="4"/>
    <x v="3"/>
    <x v="1"/>
    <x v="1"/>
    <x v="2"/>
    <x v="1"/>
    <m/>
    <n v="5"/>
    <x v="69"/>
    <x v="1"/>
    <n v="1"/>
    <x v="2"/>
    <x v="61"/>
    <x v="0"/>
  </r>
  <r>
    <n v="3400"/>
    <s v="ML901"/>
    <x v="11"/>
    <s v="DH/RAE"/>
    <x v="10"/>
    <x v="19"/>
    <n v="15"/>
    <s v="May"/>
    <x v="10"/>
    <s v="15 May 1947"/>
    <x v="2"/>
    <s v="SOC 15.5.47 (Air Britain Serials)"/>
    <x v="4"/>
    <x v="3"/>
    <x v="1"/>
    <x v="1"/>
    <x v="2"/>
    <x v="1"/>
    <m/>
    <n v="5"/>
    <x v="69"/>
    <x v="1"/>
    <n v="1"/>
    <x v="2"/>
    <x v="61"/>
    <x v="0"/>
  </r>
  <r>
    <n v="6053"/>
    <s v="PZ166"/>
    <x v="12"/>
    <s v="141/23"/>
    <x v="12"/>
    <x v="16"/>
    <n v="15"/>
    <s v="May"/>
    <x v="10"/>
    <s v="15 May 1947"/>
    <x v="2"/>
    <s v="To Armee de l'Air 15.5.47 (Air Britain Serials)"/>
    <x v="5"/>
    <x v="3"/>
    <x v="1"/>
    <x v="1"/>
    <x v="2"/>
    <x v="1"/>
    <m/>
    <n v="5"/>
    <x v="69"/>
    <x v="1"/>
    <n v="1"/>
    <x v="2"/>
    <x v="6"/>
    <x v="0"/>
  </r>
  <r>
    <n v="284"/>
    <s v="MM116"/>
    <x v="20"/>
    <s v="105/571/163/692/180/69"/>
    <x v="10"/>
    <x v="19"/>
    <n v="17"/>
    <s v="May"/>
    <x v="10"/>
    <s v="17 May 1947"/>
    <x v="2"/>
    <s v="SOC 17.5.47 (Air Britain Serials)"/>
    <x v="4"/>
    <x v="3"/>
    <x v="1"/>
    <x v="1"/>
    <x v="2"/>
    <x v="1"/>
    <m/>
    <n v="5"/>
    <x v="69"/>
    <x v="1"/>
    <n v="1"/>
    <x v="2"/>
    <x v="1"/>
    <x v="0"/>
  </r>
  <r>
    <n v="7505"/>
    <s v="PZ239"/>
    <x v="12"/>
    <s v="239/169"/>
    <x v="10"/>
    <x v="19"/>
    <n v="19"/>
    <s v="May"/>
    <x v="10"/>
    <s v="19 May 1947"/>
    <x v="2"/>
    <s v="Sold 19.5.47 (Air Britain Serials)"/>
    <x v="5"/>
    <x v="3"/>
    <x v="1"/>
    <x v="1"/>
    <x v="2"/>
    <x v="1"/>
    <m/>
    <n v="5"/>
    <x v="69"/>
    <x v="1"/>
    <n v="1"/>
    <x v="2"/>
    <x v="65"/>
    <x v="0"/>
  </r>
  <r>
    <n v="1656"/>
    <s v="PZ247"/>
    <x v="12"/>
    <s v="239/169"/>
    <x v="16"/>
    <x v="19"/>
    <n v="19"/>
    <s v="May"/>
    <x v="10"/>
    <s v="19 May 1947"/>
    <x v="2"/>
    <s v="To Czech AF 19.5.47 (Air Britain Serials)"/>
    <x v="5"/>
    <x v="3"/>
    <x v="1"/>
    <x v="1"/>
    <x v="2"/>
    <x v="1"/>
    <m/>
    <n v="5"/>
    <x v="69"/>
    <x v="1"/>
    <n v="1"/>
    <x v="2"/>
    <x v="65"/>
    <x v="0"/>
  </r>
  <r>
    <n v="1768"/>
    <s v="PZ284"/>
    <x v="12"/>
    <s v="54OTU"/>
    <x v="16"/>
    <x v="19"/>
    <n v="19"/>
    <s v="May"/>
    <x v="10"/>
    <s v="19 May 1947"/>
    <x v="2"/>
    <s v="To Czech AF 19.5.47 (Air Britain Serials)"/>
    <x v="5"/>
    <x v="3"/>
    <x v="1"/>
    <x v="1"/>
    <x v="2"/>
    <x v="1"/>
    <m/>
    <n v="5"/>
    <x v="69"/>
    <x v="1"/>
    <n v="1"/>
    <x v="1"/>
    <x v="115"/>
    <x v="0"/>
  </r>
  <r>
    <n v="2088"/>
    <s v="RF777"/>
    <x v="12"/>
    <s v="404/132OTU"/>
    <x v="16"/>
    <x v="19"/>
    <n v="19"/>
    <s v="May"/>
    <x v="10"/>
    <s v="19 May 1947"/>
    <x v="2"/>
    <s v="To Czech AF 19.5.47 (Air Britain Serials)"/>
    <x v="5"/>
    <x v="3"/>
    <x v="1"/>
    <x v="1"/>
    <x v="2"/>
    <x v="1"/>
    <m/>
    <n v="5"/>
    <x v="69"/>
    <x v="1"/>
    <n v="1"/>
    <x v="1"/>
    <x v="121"/>
    <x v="3"/>
  </r>
  <r>
    <n v="1726"/>
    <s v="RF844"/>
    <x v="12"/>
    <s v="404/132OTU"/>
    <x v="16"/>
    <x v="19"/>
    <n v="19"/>
    <s v="May"/>
    <x v="10"/>
    <s v="19 May 1947"/>
    <x v="2"/>
    <s v="To Czech AF 19.5.47 (Air Britain Serials)"/>
    <x v="5"/>
    <x v="3"/>
    <x v="1"/>
    <x v="1"/>
    <x v="2"/>
    <x v="1"/>
    <m/>
    <n v="5"/>
    <x v="69"/>
    <x v="1"/>
    <n v="1"/>
    <x v="1"/>
    <x v="121"/>
    <x v="3"/>
  </r>
  <r>
    <n v="2046"/>
    <s v="RF912"/>
    <x v="12"/>
    <s v="8OTU/132OTU"/>
    <x v="16"/>
    <x v="19"/>
    <n v="19"/>
    <s v="May"/>
    <x v="10"/>
    <s v="19 May 1947"/>
    <x v="2"/>
    <s v="To Czech AF 19.5.47 (Air Britain Serials)"/>
    <x v="5"/>
    <x v="3"/>
    <x v="1"/>
    <x v="1"/>
    <x v="2"/>
    <x v="1"/>
    <m/>
    <n v="5"/>
    <x v="69"/>
    <x v="1"/>
    <n v="1"/>
    <x v="1"/>
    <x v="121"/>
    <x v="3"/>
  </r>
  <r>
    <n v="2063"/>
    <s v="RF928"/>
    <x v="12"/>
    <s v="8OTU/132OTU"/>
    <x v="16"/>
    <x v="19"/>
    <n v="19"/>
    <s v="May"/>
    <x v="10"/>
    <s v="19 May 1947"/>
    <x v="2"/>
    <s v="Czech squadron marking appears to have ended in a large 12, according to a photo on ebay. To Czech AF 19.5.47 (Air Britain Serials)"/>
    <x v="5"/>
    <x v="3"/>
    <x v="1"/>
    <x v="1"/>
    <x v="2"/>
    <x v="1"/>
    <m/>
    <n v="5"/>
    <x v="69"/>
    <x v="1"/>
    <n v="1"/>
    <x v="1"/>
    <x v="121"/>
    <x v="3"/>
  </r>
  <r>
    <n v="2142"/>
    <s v="RV321"/>
    <x v="20"/>
    <s v="109/571/98"/>
    <x v="10"/>
    <x v="19"/>
    <n v="21"/>
    <s v="May"/>
    <x v="10"/>
    <s v="21 May 1947"/>
    <x v="2"/>
    <s v="To 6264M and 6330M 21.5.47 (Air Britain Serials)"/>
    <x v="4"/>
    <x v="3"/>
    <x v="1"/>
    <x v="1"/>
    <x v="2"/>
    <x v="1"/>
    <m/>
    <n v="5"/>
    <x v="69"/>
    <x v="1"/>
    <n v="1"/>
    <x v="0"/>
    <x v="204"/>
    <x v="0"/>
  </r>
  <r>
    <n v="1317"/>
    <s v="PF500"/>
    <x v="20"/>
    <s v="571/98"/>
    <x v="10"/>
    <x v="19"/>
    <n v="23"/>
    <s v="May"/>
    <x v="10"/>
    <s v="23 May 1947"/>
    <x v="2"/>
    <s v="SOC 23.5.47 (Air Britain Serials)"/>
    <x v="4"/>
    <x v="3"/>
    <x v="1"/>
    <x v="1"/>
    <x v="2"/>
    <x v="1"/>
    <m/>
    <n v="5"/>
    <x v="69"/>
    <x v="1"/>
    <n v="0"/>
    <x v="0"/>
    <x v="204"/>
    <x v="6"/>
  </r>
  <r>
    <n v="437"/>
    <s v="PF525"/>
    <x v="20"/>
    <s v="139/163/128/14"/>
    <x v="10"/>
    <x v="19"/>
    <n v="23"/>
    <s v="May"/>
    <x v="10"/>
    <s v="23 May 1947"/>
    <x v="2"/>
    <s v="SOC 23.5.47 (Air Britain Serials)"/>
    <x v="4"/>
    <x v="3"/>
    <x v="1"/>
    <x v="1"/>
    <x v="2"/>
    <x v="1"/>
    <m/>
    <n v="5"/>
    <x v="69"/>
    <x v="1"/>
    <n v="0"/>
    <x v="0"/>
    <x v="215"/>
    <x v="6"/>
  </r>
  <r>
    <n v="1385"/>
    <s v="RV311"/>
    <x v="20"/>
    <s v="692/180/69"/>
    <x v="10"/>
    <x v="19"/>
    <n v="23"/>
    <s v="May"/>
    <x v="10"/>
    <s v="23 May 1947"/>
    <x v="2"/>
    <s v="SOC 23.5.47 (Air Britain Serials)"/>
    <x v="4"/>
    <x v="3"/>
    <x v="1"/>
    <x v="1"/>
    <x v="2"/>
    <x v="1"/>
    <m/>
    <n v="5"/>
    <x v="69"/>
    <x v="1"/>
    <n v="1"/>
    <x v="0"/>
    <x v="1"/>
    <x v="0"/>
  </r>
  <r>
    <n v="3343"/>
    <s v="LR301"/>
    <x v="12"/>
    <s v="21/515/1692 Flt"/>
    <x v="11"/>
    <x v="19"/>
    <n v="28"/>
    <s v="May"/>
    <x v="10"/>
    <s v="28 May 1947"/>
    <x v="2"/>
    <s v="Sold Turkish AF as '455' 28.5.47. Sold 28.5.47 (Air Britain Serials)"/>
    <x v="5"/>
    <x v="3"/>
    <x v="1"/>
    <x v="1"/>
    <x v="2"/>
    <x v="1"/>
    <m/>
    <n v="5"/>
    <x v="69"/>
    <x v="1"/>
    <n v="1"/>
    <x v="1"/>
    <x v="93"/>
    <x v="0"/>
  </r>
  <r>
    <n v="68"/>
    <s v="RG179"/>
    <x v="35"/>
    <s v="544/540/58/8OTU"/>
    <x v="10"/>
    <x v="7"/>
    <n v="29"/>
    <s v="May"/>
    <x v="10"/>
    <s v="29 May 1947"/>
    <x v="0"/>
    <s v="Hit by tractor while parked Benson 29.5.47 not repaired (Air Britain Serials) 29.05.47 8 OTU..RG179 Hit by tractor whilst parked at Benson aerodrome. (Mosquito Crash Log)"/>
    <x v="2"/>
    <x v="2"/>
    <x v="19"/>
    <x v="1"/>
    <x v="2"/>
    <x v="1"/>
    <m/>
    <n v="5"/>
    <x v="69"/>
    <x v="1"/>
    <n v="0"/>
    <x v="1"/>
    <x v="37"/>
    <x v="0"/>
  </r>
  <r>
    <n v="2814"/>
    <s v="TW231"/>
    <x v="43"/>
    <s v="RN"/>
    <x v="10"/>
    <x v="19"/>
    <n v="29"/>
    <s v="May"/>
    <x v="10"/>
    <s v="29 May 1947"/>
    <x v="0"/>
    <s v="29/05/1947 Mosquito TW231 of Telecommunications Flying Unit was hit by Lancaster NX618 while parked at Defford. (http://www.couplandbell.com/marg/crashes1946-49.htm) Taxied into by Lancaster 29.5.47 (Air Britain Serials) Fixed wings (Brian Fillery) 29.05.47 TFU. TW231 Hit by Lancaster NX618 whilst parked at Defford. (Mosquito Crash Log)"/>
    <x v="2"/>
    <x v="2"/>
    <x v="19"/>
    <x v="1"/>
    <x v="2"/>
    <x v="1"/>
    <m/>
    <n v="5"/>
    <x v="69"/>
    <x v="1"/>
    <n v="0"/>
    <x v="2"/>
    <x v="64"/>
    <x v="2"/>
  </r>
  <r>
    <n v="6897"/>
    <s v="PF468"/>
    <x v="20"/>
    <s v="RAE"/>
    <x v="10"/>
    <x v="19"/>
    <n v="29"/>
    <s v="May"/>
    <x v="10"/>
    <s v="29 May 1947"/>
    <x v="2"/>
    <s v="SOC 29.5.47 (Air Britain Serials)"/>
    <x v="4"/>
    <x v="3"/>
    <x v="1"/>
    <x v="1"/>
    <x v="2"/>
    <x v="1"/>
    <m/>
    <n v="5"/>
    <x v="69"/>
    <x v="1"/>
    <n v="0"/>
    <x v="1"/>
    <x v="61"/>
    <x v="6"/>
  </r>
  <r>
    <n v="6075"/>
    <s v="TE611"/>
    <x v="12"/>
    <s v="ME"/>
    <x v="1"/>
    <x v="16"/>
    <n v="29"/>
    <s v="May"/>
    <x v="10"/>
    <s v="29 May 1947"/>
    <x v="2"/>
    <s v="SOC 29.5.47 (Air Britain Serials)"/>
    <x v="4"/>
    <x v="3"/>
    <x v="1"/>
    <x v="1"/>
    <x v="2"/>
    <x v="1"/>
    <m/>
    <n v="5"/>
    <x v="69"/>
    <x v="1"/>
    <n v="0"/>
    <x v="2"/>
    <x v="108"/>
    <x v="3"/>
  </r>
  <r>
    <n v="5600"/>
    <s v="VR334"/>
    <x v="10"/>
    <m/>
    <x v="12"/>
    <x v="19"/>
    <n v="30"/>
    <s v="May"/>
    <x v="10"/>
    <s v="30 May 1947"/>
    <x v="2"/>
    <s v="To Armee de l'Air 30.5.47 (Air Britain Serials)"/>
    <x v="5"/>
    <x v="3"/>
    <x v="1"/>
    <x v="1"/>
    <x v="2"/>
    <x v="1"/>
    <m/>
    <n v="5"/>
    <x v="69"/>
    <x v="1"/>
    <n v="0"/>
    <x v="2"/>
    <x v="17"/>
    <x v="0"/>
  </r>
  <r>
    <n v="4314"/>
    <s v="TE595"/>
    <x v="12"/>
    <s v="1300 Flt/18"/>
    <x v="10"/>
    <x v="19"/>
    <n v="31"/>
    <s v="May"/>
    <x v="10"/>
    <s v="31 May 1947"/>
    <x v="0"/>
    <s v="Swung on take-off and hit ditch Mingaladon 31.5.47 (Air Britain Serials)"/>
    <x v="2"/>
    <x v="2"/>
    <x v="33"/>
    <x v="1"/>
    <x v="2"/>
    <x v="1"/>
    <m/>
    <n v="5"/>
    <x v="69"/>
    <x v="1"/>
    <n v="0"/>
    <x v="0"/>
    <x v="295"/>
    <x v="3"/>
  </r>
  <r>
    <n v="5648"/>
    <s v="KA105"/>
    <x v="31"/>
    <m/>
    <x v="10"/>
    <x v="19"/>
    <n v="31"/>
    <s v="May"/>
    <x v="10"/>
    <s v="31 May 1947"/>
    <x v="2"/>
    <s v="SOC 31.5.47 (Air Britain Serials)"/>
    <x v="4"/>
    <x v="3"/>
    <x v="1"/>
    <x v="1"/>
    <x v="2"/>
    <x v="1"/>
    <m/>
    <n v="5"/>
    <x v="69"/>
    <x v="1"/>
    <n v="0"/>
    <x v="2"/>
    <x v="17"/>
    <x v="1"/>
  </r>
  <r>
    <n v="6025"/>
    <s v="KA107"/>
    <x v="31"/>
    <m/>
    <x v="10"/>
    <x v="19"/>
    <n v="31"/>
    <s v="May"/>
    <x v="10"/>
    <s v="31 May 1947"/>
    <x v="2"/>
    <s v="SOC 31.5.47 (Air Britain Serials)"/>
    <x v="4"/>
    <x v="3"/>
    <x v="1"/>
    <x v="1"/>
    <x v="2"/>
    <x v="1"/>
    <m/>
    <n v="5"/>
    <x v="69"/>
    <x v="1"/>
    <n v="0"/>
    <x v="2"/>
    <x v="17"/>
    <x v="1"/>
  </r>
  <r>
    <n v="3265"/>
    <s v="KA108"/>
    <x v="31"/>
    <s v="DH/AAEE"/>
    <x v="10"/>
    <x v="19"/>
    <n v="31"/>
    <s v="May"/>
    <x v="10"/>
    <s v="31 May 1947"/>
    <x v="2"/>
    <s v="SOC 31.5.47 (Air Britain Serials)"/>
    <x v="4"/>
    <x v="3"/>
    <x v="1"/>
    <x v="1"/>
    <x v="2"/>
    <x v="1"/>
    <m/>
    <n v="5"/>
    <x v="69"/>
    <x v="1"/>
    <n v="0"/>
    <x v="1"/>
    <x v="7"/>
    <x v="1"/>
  </r>
  <r>
    <n v="2112"/>
    <s v="MM793"/>
    <x v="25"/>
    <n v="151"/>
    <x v="0"/>
    <x v="2"/>
    <n v="31"/>
    <s v="May"/>
    <x v="10"/>
    <s v="31 May 1947"/>
    <x v="2"/>
    <s v="SOC 31.5.47 (Air Britain Serials)"/>
    <x v="4"/>
    <x v="3"/>
    <x v="1"/>
    <x v="1"/>
    <x v="2"/>
    <x v="1"/>
    <m/>
    <n v="5"/>
    <x v="69"/>
    <x v="1"/>
    <n v="1"/>
    <x v="0"/>
    <x v="8"/>
    <x v="2"/>
  </r>
  <r>
    <n v="4958"/>
    <s v="MM799"/>
    <x v="25"/>
    <n v="151"/>
    <x v="0"/>
    <x v="2"/>
    <n v="31"/>
    <s v="May"/>
    <x v="10"/>
    <s v="31 May 1947"/>
    <x v="2"/>
    <s v="SOC 31.5.47 (Air Britain Serials)"/>
    <x v="4"/>
    <x v="3"/>
    <x v="1"/>
    <x v="1"/>
    <x v="2"/>
    <x v="1"/>
    <m/>
    <n v="5"/>
    <x v="69"/>
    <x v="1"/>
    <n v="1"/>
    <x v="0"/>
    <x v="8"/>
    <x v="2"/>
  </r>
  <r>
    <n v="3776"/>
    <s v="TA341"/>
    <x v="22"/>
    <n v="609"/>
    <x v="10"/>
    <x v="19"/>
    <n v="1"/>
    <s v="June"/>
    <x v="10"/>
    <s v="1 June 1947"/>
    <x v="0"/>
    <s v="U/c collapsed on landing Yeadon 1.6.47 (Air Britain Serials) 01.06.47 609 Sqn. TA341 Undercarriage collapsed on landing at Yeadon. (Mosquito Crash Log)"/>
    <x v="2"/>
    <x v="2"/>
    <x v="27"/>
    <x v="1"/>
    <x v="2"/>
    <x v="1"/>
    <m/>
    <n v="6"/>
    <x v="70"/>
    <x v="1"/>
    <n v="1"/>
    <x v="0"/>
    <x v="296"/>
    <x v="0"/>
  </r>
  <r>
    <n v="4329"/>
    <s v="RK972"/>
    <x v="39"/>
    <s v="85/141"/>
    <x v="0"/>
    <x v="2"/>
    <n v="2"/>
    <s v="June"/>
    <x v="10"/>
    <s v="2 June 1947"/>
    <x v="0"/>
    <s v="U/c leg collapsed on landing Acklington 2.6.47 DBR (Air Britain Serials)"/>
    <x v="2"/>
    <x v="2"/>
    <x v="27"/>
    <x v="1"/>
    <x v="2"/>
    <x v="1"/>
    <m/>
    <n v="6"/>
    <x v="70"/>
    <x v="1"/>
    <n v="0"/>
    <x v="0"/>
    <x v="45"/>
    <x v="2"/>
  </r>
  <r>
    <n v="1215"/>
    <s v="ML929"/>
    <x v="20"/>
    <s v="TFU/109/CSE"/>
    <x v="10"/>
    <x v="19"/>
    <n v="2"/>
    <s v="June"/>
    <x v="10"/>
    <s v="2 June 1947"/>
    <x v="2"/>
    <s v="To 6351M 2.6.47 (Air Britain Serials)"/>
    <x v="4"/>
    <x v="3"/>
    <x v="1"/>
    <x v="1"/>
    <x v="2"/>
    <x v="1"/>
    <m/>
    <n v="6"/>
    <x v="70"/>
    <x v="1"/>
    <n v="1"/>
    <x v="1"/>
    <x v="289"/>
    <x v="0"/>
  </r>
  <r>
    <n v="2215"/>
    <s v="MM415"/>
    <x v="12"/>
    <s v="605/51OTU"/>
    <x v="11"/>
    <x v="19"/>
    <n v="2"/>
    <s v="June"/>
    <x v="10"/>
    <s v="2 June 1947"/>
    <x v="2"/>
    <s v="Sold to Fairey for Turkish AF as '510' 2.6.47 Sold to Fairey 2.6.47 (Air Britain Serials)  A photo in &quot;de Havilland Mosquito, An Illustrated History&quot; appears to show this aircraft on Czech service as IY-10."/>
    <x v="5"/>
    <x v="3"/>
    <x v="1"/>
    <x v="1"/>
    <x v="2"/>
    <x v="1"/>
    <m/>
    <n v="6"/>
    <x v="70"/>
    <x v="1"/>
    <n v="1"/>
    <x v="1"/>
    <x v="110"/>
    <x v="0"/>
  </r>
  <r>
    <n v="993"/>
    <s v="RL131"/>
    <x v="39"/>
    <s v="264/23"/>
    <x v="0"/>
    <x v="2"/>
    <n v="3"/>
    <s v="June"/>
    <x v="10"/>
    <s v="3 June 1947"/>
    <x v="0"/>
    <s v="Lost power on take-off bellylanded Coltishall 3.6.47 DBR (Air Britain Serials) 03.06.47 23 Sqn. RL131 Belly-landed at Coltishall after engine failure. (Mosquito Crash Log)"/>
    <x v="2"/>
    <x v="2"/>
    <x v="2"/>
    <x v="1"/>
    <x v="2"/>
    <x v="1"/>
    <m/>
    <n v="6"/>
    <x v="70"/>
    <x v="1"/>
    <n v="0"/>
    <x v="0"/>
    <x v="6"/>
    <x v="2"/>
  </r>
  <r>
    <n v="5807"/>
    <s v="HJ821"/>
    <x v="6"/>
    <n v="418"/>
    <x v="11"/>
    <x v="19"/>
    <n v="3"/>
    <s v="June"/>
    <x v="10"/>
    <s v="3 June 1947"/>
    <x v="2"/>
    <s v="Taken on strength of No.418 Squadron from De Havilland, 8 July 1943; to No.49 Movements Unit, 7 April 1944; returned to No.418 Squadron, 14 May 1944; to No.43 Group for overhaul, 19 January 1945. A list of aircraft dated 2 September 1943 shows it having the letter &quot;F&quot;; comparable lists dated 31 August 1944, 22 July 1944 and 3 January 1945 give the letter as &quot;S&quot; - clearly assigned following its absence from the squadron, April-May 1944. Sold Turkish AF as '459' 3.6.47 Sold to Turkey 3.6.47 (Air Britain Serials)"/>
    <x v="5"/>
    <x v="3"/>
    <x v="1"/>
    <x v="1"/>
    <x v="2"/>
    <x v="1"/>
    <m/>
    <n v="6"/>
    <x v="70"/>
    <x v="1"/>
    <n v="1"/>
    <x v="0"/>
    <x v="30"/>
    <x v="0"/>
  </r>
  <r>
    <n v="2754"/>
    <s v="MM756"/>
    <x v="25"/>
    <s v="410/219/141"/>
    <x v="0"/>
    <x v="2"/>
    <n v="3"/>
    <s v="June"/>
    <x v="10"/>
    <s v="3 June 1947"/>
    <x v="2"/>
    <s v="SOC 3.6.47 (Air Britain Serials)"/>
    <x v="4"/>
    <x v="3"/>
    <x v="1"/>
    <x v="1"/>
    <x v="2"/>
    <x v="1"/>
    <m/>
    <n v="6"/>
    <x v="70"/>
    <x v="1"/>
    <n v="1"/>
    <x v="0"/>
    <x v="45"/>
    <x v="2"/>
  </r>
  <r>
    <n v="1473"/>
    <s v="LR560"/>
    <x v="10"/>
    <s v="54OTU/51OTU/13OTU"/>
    <x v="0"/>
    <x v="7"/>
    <n v="4"/>
    <s v="June"/>
    <x v="10"/>
    <s v="4 June 1947"/>
    <x v="2"/>
    <s v="SOC 4.6.47 (Air Britain Serials)"/>
    <x v="4"/>
    <x v="3"/>
    <x v="1"/>
    <x v="1"/>
    <x v="2"/>
    <x v="1"/>
    <m/>
    <n v="6"/>
    <x v="70"/>
    <x v="1"/>
    <n v="1"/>
    <x v="1"/>
    <x v="39"/>
    <x v="2"/>
  </r>
  <r>
    <n v="1670"/>
    <s v="HR255"/>
    <x v="12"/>
    <s v="151/54OTU"/>
    <x v="16"/>
    <x v="19"/>
    <n v="5"/>
    <s v="June"/>
    <x v="10"/>
    <s v="5 June 1947"/>
    <x v="2"/>
    <s v="To Czech AF 5.6.47 (Air Britain Serials)"/>
    <x v="5"/>
    <x v="3"/>
    <x v="1"/>
    <x v="1"/>
    <x v="2"/>
    <x v="1"/>
    <m/>
    <n v="6"/>
    <x v="70"/>
    <x v="1"/>
    <n v="1"/>
    <x v="1"/>
    <x v="115"/>
    <x v="3"/>
  </r>
  <r>
    <n v="1890"/>
    <s v="HR490"/>
    <x v="12"/>
    <s v="132OTU/8OTU/132OTU"/>
    <x v="16"/>
    <x v="19"/>
    <n v="5"/>
    <s v="June"/>
    <x v="10"/>
    <s v="5 June 1947"/>
    <x v="2"/>
    <s v="To Czech AF 5.6.47 (Air Britain Serials)"/>
    <x v="5"/>
    <x v="3"/>
    <x v="1"/>
    <x v="1"/>
    <x v="2"/>
    <x v="1"/>
    <m/>
    <n v="6"/>
    <x v="70"/>
    <x v="1"/>
    <n v="1"/>
    <x v="1"/>
    <x v="121"/>
    <x v="3"/>
  </r>
  <r>
    <n v="6240"/>
    <s v="MM416"/>
    <x v="12"/>
    <s v="2GSU"/>
    <x v="16"/>
    <x v="19"/>
    <n v="5"/>
    <s v="June"/>
    <x v="10"/>
    <s v="5 June 1947"/>
    <x v="2"/>
    <s v="Served with 464 Sqn, under RAF control 2/44 (Brian Fillery's website) To Czech AF 5.6.47 (Air Britain Serials)"/>
    <x v="5"/>
    <x v="3"/>
    <x v="1"/>
    <x v="1"/>
    <x v="2"/>
    <x v="1"/>
    <m/>
    <n v="6"/>
    <x v="70"/>
    <x v="1"/>
    <n v="1"/>
    <x v="1"/>
    <x v="87"/>
    <x v="0"/>
  </r>
  <r>
    <n v="5021"/>
    <s v="MV563"/>
    <x v="25"/>
    <n v="307"/>
    <x v="0"/>
    <x v="2"/>
    <n v="5"/>
    <s v="June"/>
    <x v="10"/>
    <s v="5 June 1947"/>
    <x v="2"/>
    <s v="SOC 5.6.47 (Air Britain Serials)"/>
    <x v="4"/>
    <x v="3"/>
    <x v="1"/>
    <x v="1"/>
    <x v="2"/>
    <x v="1"/>
    <m/>
    <n v="6"/>
    <x v="70"/>
    <x v="1"/>
    <n v="1"/>
    <x v="0"/>
    <x v="21"/>
    <x v="2"/>
  </r>
  <r>
    <n v="7574"/>
    <s v="NS884"/>
    <x v="12"/>
    <s v="21/464"/>
    <x v="16"/>
    <x v="19"/>
    <n v="5"/>
    <s v="June"/>
    <x v="10"/>
    <s v="5 June 1947"/>
    <x v="2"/>
    <s v="Served with 464 Sqn, under RAF control. (Brian Fillery's website) To Czech AF 5.6.47 (Air Britain Serials)"/>
    <x v="5"/>
    <x v="3"/>
    <x v="1"/>
    <x v="1"/>
    <x v="2"/>
    <x v="1"/>
    <m/>
    <n v="6"/>
    <x v="70"/>
    <x v="1"/>
    <n v="1"/>
    <x v="0"/>
    <x v="46"/>
    <x v="0"/>
  </r>
  <r>
    <n v="4243"/>
    <s v="NS927"/>
    <x v="12"/>
    <s v="305/21"/>
    <x v="0"/>
    <x v="16"/>
    <n v="5"/>
    <s v="June"/>
    <x v="10"/>
    <s v="5 June 1947"/>
    <x v="2"/>
    <s v="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 Confirmed as C on 305 Squadron by 2nd edition of 2nd TAF, which says it force-landed at Florennes at 07:45 on 8 January 1945, F/O E. Nutall and Sgt. W.R. Willis both OK. SOC 5.6.47 (Air Britain Serials)"/>
    <x v="4"/>
    <x v="3"/>
    <x v="1"/>
    <x v="1"/>
    <x v="2"/>
    <x v="1"/>
    <m/>
    <n v="6"/>
    <x v="70"/>
    <x v="1"/>
    <n v="1"/>
    <x v="0"/>
    <x v="48"/>
    <x v="0"/>
  </r>
  <r>
    <n v="3094"/>
    <s v="RF623"/>
    <x v="12"/>
    <n v="248"/>
    <x v="16"/>
    <x v="19"/>
    <n v="5"/>
    <s v="June"/>
    <x v="10"/>
    <s v="5 June 1947"/>
    <x v="2"/>
    <s v="To Czech AF 5.6.47 (Air Britain Serials)"/>
    <x v="5"/>
    <x v="3"/>
    <x v="1"/>
    <x v="1"/>
    <x v="2"/>
    <x v="1"/>
    <m/>
    <n v="6"/>
    <x v="70"/>
    <x v="1"/>
    <n v="1"/>
    <x v="0"/>
    <x v="52"/>
    <x v="3"/>
  </r>
  <r>
    <n v="805"/>
    <s v="RF838"/>
    <x v="12"/>
    <s v="404/132OTU"/>
    <x v="16"/>
    <x v="19"/>
    <n v="5"/>
    <s v="June"/>
    <x v="10"/>
    <s v="5 June 1947"/>
    <x v="2"/>
    <s v="To Czech AF 5.6.47 (Air Britain Serials)"/>
    <x v="5"/>
    <x v="3"/>
    <x v="1"/>
    <x v="1"/>
    <x v="2"/>
    <x v="1"/>
    <m/>
    <n v="6"/>
    <x v="70"/>
    <x v="1"/>
    <n v="1"/>
    <x v="1"/>
    <x v="121"/>
    <x v="3"/>
  </r>
  <r>
    <n v="2187"/>
    <s v="RF953"/>
    <x v="12"/>
    <s v="FE"/>
    <x v="3"/>
    <x v="16"/>
    <n v="5"/>
    <s v="June"/>
    <x v="10"/>
    <s v="5 June 1947"/>
    <x v="2"/>
    <s v="SOC 5.6.47 (Air Britain Serials)"/>
    <x v="4"/>
    <x v="3"/>
    <x v="1"/>
    <x v="1"/>
    <x v="2"/>
    <x v="1"/>
    <m/>
    <n v="6"/>
    <x v="70"/>
    <x v="1"/>
    <n v="1"/>
    <x v="2"/>
    <x v="91"/>
    <x v="3"/>
  </r>
  <r>
    <n v="5509"/>
    <s v="RF964"/>
    <x v="12"/>
    <n v="45"/>
    <x v="3"/>
    <x v="16"/>
    <n v="5"/>
    <s v="June"/>
    <x v="10"/>
    <s v="5 June 1947"/>
    <x v="2"/>
    <s v="SOC 5.6.47 (Air Britain Serials)"/>
    <x v="4"/>
    <x v="3"/>
    <x v="1"/>
    <x v="1"/>
    <x v="2"/>
    <x v="1"/>
    <m/>
    <n v="6"/>
    <x v="70"/>
    <x v="1"/>
    <n v="1"/>
    <x v="0"/>
    <x v="86"/>
    <x v="3"/>
  </r>
  <r>
    <n v="4479"/>
    <s v="RG286"/>
    <x v="35"/>
    <s v="FE"/>
    <x v="3"/>
    <x v="0"/>
    <n v="5"/>
    <s v="June"/>
    <x v="10"/>
    <s v="5 June 1947"/>
    <x v="2"/>
    <s v="SOC 5.6.47 (Air Britain Serials)"/>
    <x v="4"/>
    <x v="3"/>
    <x v="1"/>
    <x v="1"/>
    <x v="2"/>
    <x v="1"/>
    <m/>
    <n v="6"/>
    <x v="70"/>
    <x v="1"/>
    <n v="0"/>
    <x v="2"/>
    <x v="91"/>
    <x v="0"/>
  </r>
  <r>
    <n v="4827"/>
    <s v="TE799"/>
    <x v="12"/>
    <n v="45"/>
    <x v="3"/>
    <x v="16"/>
    <n v="5"/>
    <s v="June"/>
    <x v="10"/>
    <s v="5 June 1947"/>
    <x v="2"/>
    <s v="SOC 5.6.47 (Air Britain Serials)"/>
    <x v="4"/>
    <x v="3"/>
    <x v="1"/>
    <x v="1"/>
    <x v="2"/>
    <x v="1"/>
    <m/>
    <n v="6"/>
    <x v="70"/>
    <x v="1"/>
    <n v="0"/>
    <x v="0"/>
    <x v="86"/>
    <x v="3"/>
  </r>
  <r>
    <n v="5728"/>
    <s v="TE804"/>
    <x v="12"/>
    <s v="FE"/>
    <x v="3"/>
    <x v="16"/>
    <n v="5"/>
    <s v="June"/>
    <x v="10"/>
    <s v="5 June 1947"/>
    <x v="2"/>
    <s v="SS 5.6.47 (Air Britain Serials)"/>
    <x v="4"/>
    <x v="3"/>
    <x v="1"/>
    <x v="1"/>
    <x v="2"/>
    <x v="1"/>
    <m/>
    <n v="6"/>
    <x v="70"/>
    <x v="1"/>
    <n v="0"/>
    <x v="2"/>
    <x v="91"/>
    <x v="3"/>
  </r>
  <r>
    <n v="5890"/>
    <s v="TE852"/>
    <x v="12"/>
    <s v="FE"/>
    <x v="3"/>
    <x v="16"/>
    <n v="5"/>
    <s v="June"/>
    <x v="10"/>
    <s v="5 June 1947"/>
    <x v="2"/>
    <s v="SOC 5.6.47 (Air Britain Serials)"/>
    <x v="4"/>
    <x v="3"/>
    <x v="1"/>
    <x v="1"/>
    <x v="2"/>
    <x v="1"/>
    <m/>
    <n v="6"/>
    <x v="70"/>
    <x v="1"/>
    <n v="0"/>
    <x v="2"/>
    <x v="91"/>
    <x v="3"/>
  </r>
  <r>
    <n v="4377"/>
    <s v="TE857"/>
    <x v="12"/>
    <s v="FE"/>
    <x v="3"/>
    <x v="16"/>
    <n v="5"/>
    <s v="June"/>
    <x v="10"/>
    <s v="5 June 1947"/>
    <x v="2"/>
    <s v="SOC 5.6.47 (Air Britain Serials)"/>
    <x v="4"/>
    <x v="3"/>
    <x v="1"/>
    <x v="1"/>
    <x v="2"/>
    <x v="1"/>
    <m/>
    <n v="6"/>
    <x v="70"/>
    <x v="1"/>
    <n v="0"/>
    <x v="2"/>
    <x v="91"/>
    <x v="3"/>
  </r>
  <r>
    <n v="1804"/>
    <s v="TE860"/>
    <x v="12"/>
    <s v="FE"/>
    <x v="3"/>
    <x v="16"/>
    <n v="5"/>
    <s v="June"/>
    <x v="10"/>
    <s v="5 June 1947"/>
    <x v="2"/>
    <s v="SOC 5.6.47 (Air Britain Serials)"/>
    <x v="4"/>
    <x v="3"/>
    <x v="1"/>
    <x v="1"/>
    <x v="2"/>
    <x v="1"/>
    <m/>
    <n v="6"/>
    <x v="70"/>
    <x v="1"/>
    <n v="0"/>
    <x v="2"/>
    <x v="91"/>
    <x v="3"/>
  </r>
  <r>
    <n v="2660"/>
    <s v="PZ401"/>
    <x v="12"/>
    <n v="305"/>
    <x v="12"/>
    <x v="19"/>
    <n v="9"/>
    <s v="June"/>
    <x v="10"/>
    <s v="9 June 1947"/>
    <x v="2"/>
    <s v="To Armee de l'Air 9.6.47 (Air Britain Serials)"/>
    <x v="5"/>
    <x v="3"/>
    <x v="1"/>
    <x v="1"/>
    <x v="2"/>
    <x v="1"/>
    <m/>
    <n v="6"/>
    <x v="70"/>
    <x v="1"/>
    <n v="1"/>
    <x v="0"/>
    <x v="60"/>
    <x v="0"/>
  </r>
  <r>
    <n v="151"/>
    <s v="MM186"/>
    <x v="20"/>
    <s v="128/571/98"/>
    <x v="10"/>
    <x v="19"/>
    <n v="10"/>
    <s v="June"/>
    <x v="10"/>
    <s v="10 June 1947"/>
    <x v="2"/>
    <s v="SOC 10.6.47 (Air Britain Serials)"/>
    <x v="4"/>
    <x v="3"/>
    <x v="1"/>
    <x v="1"/>
    <x v="2"/>
    <x v="1"/>
    <m/>
    <n v="6"/>
    <x v="70"/>
    <x v="1"/>
    <n v="1"/>
    <x v="0"/>
    <x v="204"/>
    <x v="0"/>
  </r>
  <r>
    <n v="882"/>
    <s v="NS572"/>
    <x v="18"/>
    <s v="618/140/34 Wg/109"/>
    <x v="0"/>
    <x v="0"/>
    <n v="10"/>
    <s v="June"/>
    <x v="10"/>
    <s v="10 June 1947"/>
    <x v="2"/>
    <s v="To 6353M 10.6.47 (Air Britain Serials)"/>
    <x v="4"/>
    <x v="3"/>
    <x v="1"/>
    <x v="1"/>
    <x v="2"/>
    <x v="1"/>
    <m/>
    <n v="6"/>
    <x v="70"/>
    <x v="1"/>
    <n v="1"/>
    <x v="0"/>
    <x v="18"/>
    <x v="0"/>
  </r>
  <r>
    <n v="1252"/>
    <s v="PZ250"/>
    <x v="12"/>
    <s v="169/141/NFDW"/>
    <x v="0"/>
    <x v="5"/>
    <n v="10"/>
    <s v="June"/>
    <x v="10"/>
    <s v="10 June 1947"/>
    <x v="2"/>
    <s v="Sold 10.6.47 (Air Britain Serials)"/>
    <x v="5"/>
    <x v="3"/>
    <x v="1"/>
    <x v="1"/>
    <x v="2"/>
    <x v="1"/>
    <m/>
    <n v="6"/>
    <x v="70"/>
    <x v="1"/>
    <n v="1"/>
    <x v="0"/>
    <x v="141"/>
    <x v="0"/>
  </r>
  <r>
    <n v="985"/>
    <s v="RV356"/>
    <x v="20"/>
    <s v="692/571/98"/>
    <x v="10"/>
    <x v="19"/>
    <n v="10"/>
    <s v="June"/>
    <x v="10"/>
    <s v="10 June 1947"/>
    <x v="2"/>
    <s v="SOC 10.6.47 (Air Britain Serials)"/>
    <x v="4"/>
    <x v="3"/>
    <x v="1"/>
    <x v="1"/>
    <x v="2"/>
    <x v="1"/>
    <m/>
    <n v="6"/>
    <x v="70"/>
    <x v="1"/>
    <n v="1"/>
    <x v="0"/>
    <x v="204"/>
    <x v="0"/>
  </r>
  <r>
    <n v="6232"/>
    <s v="MM751"/>
    <x v="25"/>
    <n v="406"/>
    <x v="10"/>
    <x v="19"/>
    <n v="12"/>
    <s v="June"/>
    <x v="10"/>
    <s v="12 June 1947"/>
    <x v="2"/>
    <s v="To MoS 12.6.47 (Air Britain Serials) Mosquito Squadrons of the RAF says this aircraft was on 406 Squadron, and a painting by RW Bradford implies it was responsible for a victory as HU-S."/>
    <x v="5"/>
    <x v="3"/>
    <x v="1"/>
    <x v="1"/>
    <x v="2"/>
    <x v="1"/>
    <m/>
    <n v="6"/>
    <x v="70"/>
    <x v="1"/>
    <n v="1"/>
    <x v="2"/>
    <x v="17"/>
    <x v="2"/>
  </r>
  <r>
    <n v="4785"/>
    <s v="MT497"/>
    <x v="25"/>
    <n v="307"/>
    <x v="0"/>
    <x v="2"/>
    <n v="12"/>
    <s v="June"/>
    <x v="10"/>
    <s v="12 June 1947"/>
    <x v="2"/>
    <s v="SOC 12.6.47 (Air Britain Serials)"/>
    <x v="4"/>
    <x v="3"/>
    <x v="1"/>
    <x v="1"/>
    <x v="2"/>
    <x v="1"/>
    <m/>
    <n v="6"/>
    <x v="70"/>
    <x v="1"/>
    <n v="1"/>
    <x v="0"/>
    <x v="21"/>
    <x v="2"/>
  </r>
  <r>
    <n v="4569"/>
    <s v="MV561"/>
    <x v="25"/>
    <n v="307"/>
    <x v="0"/>
    <x v="2"/>
    <n v="12"/>
    <s v="June"/>
    <x v="10"/>
    <s v="12 June 1947"/>
    <x v="2"/>
    <s v="SOC 12.6.47 (Air Britain Serials)"/>
    <x v="4"/>
    <x v="3"/>
    <x v="1"/>
    <x v="1"/>
    <x v="2"/>
    <x v="1"/>
    <m/>
    <n v="6"/>
    <x v="70"/>
    <x v="1"/>
    <n v="1"/>
    <x v="0"/>
    <x v="21"/>
    <x v="2"/>
  </r>
  <r>
    <n v="6289"/>
    <s v="NT305"/>
    <x v="25"/>
    <n v="307"/>
    <x v="0"/>
    <x v="2"/>
    <n v="12"/>
    <s v="June"/>
    <x v="10"/>
    <s v="12 June 1947"/>
    <x v="2"/>
    <s v="To MoS 12.6.47 (Air Britain Serials)"/>
    <x v="5"/>
    <x v="3"/>
    <x v="1"/>
    <x v="1"/>
    <x v="2"/>
    <x v="1"/>
    <m/>
    <n v="6"/>
    <x v="70"/>
    <x v="1"/>
    <n v="1"/>
    <x v="0"/>
    <x v="21"/>
    <x v="2"/>
  </r>
  <r>
    <n v="2798"/>
    <s v="NT482"/>
    <x v="25"/>
    <n v="307"/>
    <x v="0"/>
    <x v="2"/>
    <n v="12"/>
    <s v="June"/>
    <x v="10"/>
    <s v="12 June 1947"/>
    <x v="2"/>
    <s v="To MoS 12.6.47 (Air Britain Serials)"/>
    <x v="5"/>
    <x v="3"/>
    <x v="1"/>
    <x v="1"/>
    <x v="2"/>
    <x v="1"/>
    <m/>
    <n v="6"/>
    <x v="70"/>
    <x v="1"/>
    <n v="1"/>
    <x v="0"/>
    <x v="21"/>
    <x v="2"/>
  </r>
  <r>
    <n v="3433"/>
    <s v="NT526"/>
    <x v="25"/>
    <n v="307"/>
    <x v="0"/>
    <x v="2"/>
    <n v="12"/>
    <s v="June"/>
    <x v="10"/>
    <s v="12 June 1947"/>
    <x v="2"/>
    <s v="EW-I To MoS 12.6.47 (Air Britain Serials)"/>
    <x v="5"/>
    <x v="3"/>
    <x v="1"/>
    <x v="1"/>
    <x v="2"/>
    <x v="1"/>
    <m/>
    <n v="6"/>
    <x v="70"/>
    <x v="1"/>
    <n v="1"/>
    <x v="0"/>
    <x v="21"/>
    <x v="2"/>
  </r>
  <r>
    <n v="6126"/>
    <s v="NT541"/>
    <x v="25"/>
    <n v="25"/>
    <x v="0"/>
    <x v="2"/>
    <n v="12"/>
    <s v="June"/>
    <x v="10"/>
    <s v="12 June 1947"/>
    <x v="2"/>
    <s v="To MoS 12.6.47 (Air Britain Serials)"/>
    <x v="5"/>
    <x v="3"/>
    <x v="1"/>
    <x v="1"/>
    <x v="2"/>
    <x v="1"/>
    <m/>
    <n v="6"/>
    <x v="70"/>
    <x v="1"/>
    <n v="1"/>
    <x v="0"/>
    <x v="14"/>
    <x v="2"/>
  </r>
  <r>
    <n v="4887"/>
    <s v="NT550"/>
    <x v="25"/>
    <n v="307"/>
    <x v="0"/>
    <x v="2"/>
    <n v="12"/>
    <s v="June"/>
    <x v="10"/>
    <s v="12 June 1947"/>
    <x v="2"/>
    <s v="To MoS 12.6.47 (Air Britain Serials)"/>
    <x v="5"/>
    <x v="3"/>
    <x v="1"/>
    <x v="1"/>
    <x v="2"/>
    <x v="1"/>
    <m/>
    <n v="6"/>
    <x v="70"/>
    <x v="1"/>
    <n v="1"/>
    <x v="0"/>
    <x v="21"/>
    <x v="2"/>
  </r>
  <r>
    <n v="5122"/>
    <s v="PF598"/>
    <x v="20"/>
    <s v="274MU"/>
    <x v="10"/>
    <x v="6"/>
    <n v="13"/>
    <s v="June"/>
    <x v="10"/>
    <s v="13 June 1947"/>
    <x v="0"/>
    <s v="Swung on landing and u/c collapsed Lichfield 13.6.47 (Air Britain Serials)"/>
    <x v="2"/>
    <x v="2"/>
    <x v="23"/>
    <x v="1"/>
    <x v="2"/>
    <x v="1"/>
    <m/>
    <n v="6"/>
    <x v="70"/>
    <x v="1"/>
    <n v="0"/>
    <x v="1"/>
    <x v="297"/>
    <x v="6"/>
  </r>
  <r>
    <n v="3142"/>
    <s v="NT238"/>
    <x v="12"/>
    <s v="141/169"/>
    <x v="12"/>
    <x v="19"/>
    <n v="13"/>
    <s v="June"/>
    <x v="10"/>
    <s v="13 June 1947"/>
    <x v="2"/>
    <s v="To Armee de l'Air 13.6.47 (Air Britain Serials)"/>
    <x v="5"/>
    <x v="3"/>
    <x v="1"/>
    <x v="1"/>
    <x v="2"/>
    <x v="1"/>
    <m/>
    <n v="6"/>
    <x v="70"/>
    <x v="1"/>
    <n v="1"/>
    <x v="0"/>
    <x v="65"/>
    <x v="0"/>
  </r>
  <r>
    <n v="4250"/>
    <s v="TA486"/>
    <x v="12"/>
    <s v="248/36"/>
    <x v="10"/>
    <x v="19"/>
    <n v="16"/>
    <s v="June"/>
    <x v="10"/>
    <s v="16 June 1947"/>
    <x v="0"/>
    <s v="Crashed 16.6.47 (Air Britain Serials)"/>
    <x v="2"/>
    <x v="2"/>
    <x v="32"/>
    <x v="1"/>
    <x v="2"/>
    <x v="1"/>
    <m/>
    <n v="6"/>
    <x v="70"/>
    <x v="1"/>
    <n v="0"/>
    <x v="0"/>
    <x v="285"/>
    <x v="0"/>
  </r>
  <r>
    <n v="5665"/>
    <s v="TV965"/>
    <x v="10"/>
    <s v="1FU"/>
    <x v="10"/>
    <x v="19"/>
    <n v="16"/>
    <s v="June"/>
    <x v="10"/>
    <s v="16 June 1947"/>
    <x v="0"/>
    <s v="16/06/1947 Mosquito TV965 of 1 Ferry Unit crashed at Hill near Pershore. S/Ldr Trousdale and F/Lt White were both killed. (http://www.couplandbell.com/marg/crashes1946-49.htm) DBR 16.6.47 (Air Britain Serials)  Mosquito T3 TV965_x000a_Throckmorton, Worcestshire_x000a_1 Ferry Unit_x000a__x000a_This aircraft was on a training sortie from RAF Pershore to provide refresher flying for W/C Trousdale, prior to his taking delivery of a Mosquito, destined for the RNZAF and which he was to ferry to New Zealand._x000a__x000a_Killed:_x000a_F/Lt A C White DFC (Check pilot)_x000a_W/C R M Trousdale DFC* (Pilot under instruction)_x000a__x000a_From: Cummings' Final Landings_x000a__x000a_(http://www.rafcommands.com/forum/showthread.php?6292-RNZAF-Mosquito-Crash-enquiry)"/>
    <x v="2"/>
    <x v="2"/>
    <x v="41"/>
    <x v="1"/>
    <x v="2"/>
    <x v="1"/>
    <m/>
    <n v="6"/>
    <x v="70"/>
    <x v="1"/>
    <n v="0"/>
    <x v="1"/>
    <x v="123"/>
    <x v="2"/>
  </r>
  <r>
    <n v="3046"/>
    <s v="NS853"/>
    <x v="12"/>
    <s v="107/305"/>
    <x v="0"/>
    <x v="16"/>
    <n v="16"/>
    <s v="June"/>
    <x v="10"/>
    <s v="16 June 1947"/>
    <x v="2"/>
    <s v="SOC 16.6.47 (Air Britain Serials)"/>
    <x v="4"/>
    <x v="3"/>
    <x v="1"/>
    <x v="1"/>
    <x v="2"/>
    <x v="1"/>
    <m/>
    <n v="6"/>
    <x v="70"/>
    <x v="1"/>
    <n v="1"/>
    <x v="0"/>
    <x v="60"/>
    <x v="0"/>
  </r>
  <r>
    <n v="2944"/>
    <s v="PZ443"/>
    <x v="12"/>
    <n v="143"/>
    <x v="0"/>
    <x v="12"/>
    <n v="16"/>
    <s v="June"/>
    <x v="10"/>
    <s v="16 June 1947"/>
    <x v="2"/>
    <s v="Sold 16.6.47 (Air Britain Serials)"/>
    <x v="5"/>
    <x v="3"/>
    <x v="1"/>
    <x v="1"/>
    <x v="2"/>
    <x v="1"/>
    <m/>
    <n v="6"/>
    <x v="70"/>
    <x v="1"/>
    <n v="1"/>
    <x v="0"/>
    <x v="131"/>
    <x v="0"/>
  </r>
  <r>
    <n v="1736"/>
    <s v="RS611"/>
    <x v="12"/>
    <s v="613/69"/>
    <x v="10"/>
    <x v="19"/>
    <n v="16"/>
    <s v="June"/>
    <x v="10"/>
    <s v="16 June 1947"/>
    <x v="2"/>
    <s v="Sold 16.6.47 (Air Britain Serials)"/>
    <x v="5"/>
    <x v="3"/>
    <x v="1"/>
    <x v="1"/>
    <x v="2"/>
    <x v="1"/>
    <m/>
    <n v="6"/>
    <x v="70"/>
    <x v="1"/>
    <n v="1"/>
    <x v="0"/>
    <x v="1"/>
    <x v="0"/>
  </r>
  <r>
    <n v="1087"/>
    <s v="NT545"/>
    <x v="25"/>
    <s v="456/54OTU/228OCU"/>
    <x v="0"/>
    <x v="7"/>
    <n v="17"/>
    <s v="June"/>
    <x v="10"/>
    <s v="17 June 1947"/>
    <x v="0"/>
    <s v="Served with 456 Sqn as RX-Z under RAF control 02/45 to 04/45. Back to RAF. (Brian Fillery's website) Swung on landing and u/c collapsed Leeming 17.6.47 (Air Britain Serials)"/>
    <x v="2"/>
    <x v="2"/>
    <x v="23"/>
    <x v="1"/>
    <x v="2"/>
    <x v="1"/>
    <m/>
    <n v="6"/>
    <x v="70"/>
    <x v="1"/>
    <n v="1"/>
    <x v="1"/>
    <x v="298"/>
    <x v="2"/>
  </r>
  <r>
    <n v="3124"/>
    <s v="TE721"/>
    <x v="12"/>
    <s v="RN"/>
    <x v="10"/>
    <x v="19"/>
    <n v="18"/>
    <s v="June"/>
    <x v="10"/>
    <s v="18 June 1947"/>
    <x v="0"/>
    <s v="Crashed 2.5m NW Brawdy 18.6.47 (Air Britain Serials)"/>
    <x v="2"/>
    <x v="2"/>
    <x v="32"/>
    <x v="1"/>
    <x v="2"/>
    <x v="1"/>
    <m/>
    <n v="6"/>
    <x v="70"/>
    <x v="1"/>
    <n v="0"/>
    <x v="2"/>
    <x v="64"/>
    <x v="3"/>
  </r>
  <r>
    <n v="1248"/>
    <s v="PF556"/>
    <x v="20"/>
    <s v="CBE"/>
    <x v="10"/>
    <x v="19"/>
    <n v="19"/>
    <s v="June"/>
    <x v="10"/>
    <s v="19 June 1947"/>
    <x v="0"/>
    <s v="Flaps retracted on landing overshot and u/c raised to stop Marham 19.6.47 (Air Britain Serials) 19.06.47 CBE. PF556 Undercarriage retracted on runway of Marham aerodrome. (Mosquito Crash Log)"/>
    <x v="2"/>
    <x v="2"/>
    <x v="6"/>
    <x v="1"/>
    <x v="2"/>
    <x v="1"/>
    <m/>
    <n v="6"/>
    <x v="70"/>
    <x v="1"/>
    <n v="0"/>
    <x v="1"/>
    <x v="228"/>
    <x v="6"/>
  </r>
  <r>
    <n v="370"/>
    <s v="RG206"/>
    <x v="35"/>
    <s v="544/540/PRDU/540/58"/>
    <x v="10"/>
    <x v="19"/>
    <n v="20"/>
    <s v="June"/>
    <x v="10"/>
    <s v="20 June 1947"/>
    <x v="0"/>
    <s v="Swung on landing and u/c collapsed Port Lyautey 20.6.47 (Air Britain Serials)"/>
    <x v="2"/>
    <x v="2"/>
    <x v="23"/>
    <x v="1"/>
    <x v="2"/>
    <x v="1"/>
    <m/>
    <n v="6"/>
    <x v="70"/>
    <x v="1"/>
    <n v="0"/>
    <x v="0"/>
    <x v="265"/>
    <x v="0"/>
  </r>
  <r>
    <n v="4581"/>
    <s v="PF457"/>
    <x v="20"/>
    <s v="128/14"/>
    <x v="10"/>
    <x v="19"/>
    <n v="20"/>
    <s v="June"/>
    <x v="10"/>
    <s v="20 June 1947"/>
    <x v="2"/>
    <s v="SOC 20.6.47 (Air Britain Serials)"/>
    <x v="4"/>
    <x v="3"/>
    <x v="1"/>
    <x v="1"/>
    <x v="2"/>
    <x v="1"/>
    <m/>
    <n v="6"/>
    <x v="70"/>
    <x v="1"/>
    <n v="0"/>
    <x v="0"/>
    <x v="215"/>
    <x v="6"/>
  </r>
  <r>
    <n v="3179"/>
    <s v="PZ473"/>
    <x v="12"/>
    <s v="464/14/228OTU"/>
    <x v="10"/>
    <x v="7"/>
    <n v="20"/>
    <s v="June"/>
    <x v="10"/>
    <s v="20 June 1947"/>
    <x v="2"/>
    <s v="Sold 20.6.47 (Air Britain Serials)"/>
    <x v="5"/>
    <x v="3"/>
    <x v="1"/>
    <x v="1"/>
    <x v="2"/>
    <x v="1"/>
    <m/>
    <n v="6"/>
    <x v="70"/>
    <x v="1"/>
    <n v="1"/>
    <x v="1"/>
    <x v="299"/>
    <x v="0"/>
  </r>
  <r>
    <n v="1201"/>
    <s v="RF874"/>
    <x v="12"/>
    <s v="404/333"/>
    <x v="9"/>
    <x v="19"/>
    <n v="21"/>
    <s v="June"/>
    <x v="10"/>
    <s v="21 June 1947"/>
    <x v="2"/>
    <s v="To R.Nor AF 21.6.47 (Air Britain Serials)"/>
    <x v="5"/>
    <x v="3"/>
    <x v="1"/>
    <x v="1"/>
    <x v="2"/>
    <x v="1"/>
    <m/>
    <n v="6"/>
    <x v="70"/>
    <x v="1"/>
    <n v="1"/>
    <x v="0"/>
    <x v="28"/>
    <x v="3"/>
  </r>
  <r>
    <n v="5116"/>
    <s v="VA872"/>
    <x v="10"/>
    <s v="54OTU/226OCU"/>
    <x v="0"/>
    <x v="19"/>
    <n v="25"/>
    <s v="June"/>
    <x v="10"/>
    <s v="25 June 1947"/>
    <x v="0"/>
    <s v="Swung on landing and u/c collapsed Bentwaters 25.6.47 (Air Britain Serials)"/>
    <x v="2"/>
    <x v="2"/>
    <x v="23"/>
    <x v="1"/>
    <x v="2"/>
    <x v="1"/>
    <m/>
    <n v="6"/>
    <x v="70"/>
    <x v="1"/>
    <n v="0"/>
    <x v="1"/>
    <x v="300"/>
    <x v="2"/>
  </r>
  <r>
    <n v="5223"/>
    <s v="RS578"/>
    <x v="12"/>
    <s v="515/141"/>
    <x v="12"/>
    <x v="19"/>
    <n v="26"/>
    <s v="June"/>
    <x v="10"/>
    <s v="26 June 1947"/>
    <x v="2"/>
    <s v="To Armee de l'Air 26.6.47 (Air Britain Serials)"/>
    <x v="5"/>
    <x v="3"/>
    <x v="1"/>
    <x v="1"/>
    <x v="2"/>
    <x v="1"/>
    <m/>
    <n v="6"/>
    <x v="70"/>
    <x v="1"/>
    <n v="1"/>
    <x v="0"/>
    <x v="45"/>
    <x v="0"/>
  </r>
  <r>
    <n v="237"/>
    <s v="TE594"/>
    <x v="12"/>
    <s v="FE"/>
    <x v="3"/>
    <x v="16"/>
    <n v="26"/>
    <s v="June"/>
    <x v="10"/>
    <s v="26 June 1947"/>
    <x v="2"/>
    <s v="SOC 26.6.47 (Air Britain Serials)"/>
    <x v="4"/>
    <x v="3"/>
    <x v="1"/>
    <x v="1"/>
    <x v="2"/>
    <x v="1"/>
    <m/>
    <n v="6"/>
    <x v="70"/>
    <x v="1"/>
    <n v="0"/>
    <x v="2"/>
    <x v="91"/>
    <x v="3"/>
  </r>
  <r>
    <n v="7193"/>
    <s v="TE607"/>
    <x v="12"/>
    <s v="FE"/>
    <x v="3"/>
    <x v="16"/>
    <n v="26"/>
    <s v="June"/>
    <x v="10"/>
    <s v="26 June 1947"/>
    <x v="2"/>
    <s v="SOC 26.6.47 (Air Britain Serials)"/>
    <x v="4"/>
    <x v="3"/>
    <x v="1"/>
    <x v="1"/>
    <x v="2"/>
    <x v="1"/>
    <m/>
    <n v="6"/>
    <x v="70"/>
    <x v="1"/>
    <n v="0"/>
    <x v="2"/>
    <x v="91"/>
    <x v="3"/>
  </r>
  <r>
    <n v="7759"/>
    <s v="HR184"/>
    <x v="12"/>
    <n v="418"/>
    <x v="11"/>
    <x v="19"/>
    <n v="27"/>
    <s v="June"/>
    <x v="10"/>
    <s v="27 June 1947"/>
    <x v="2"/>
    <s v="First mentioned in unit ORB, 17/18 January 1945; ORB gives letter Z. Sold to Turkey Turkish AF as '471' 27.6.47 Sold to Turkey 27.6.47 (Air Britain Serials)"/>
    <x v="5"/>
    <x v="3"/>
    <x v="1"/>
    <x v="1"/>
    <x v="2"/>
    <x v="1"/>
    <m/>
    <n v="6"/>
    <x v="70"/>
    <x v="1"/>
    <n v="1"/>
    <x v="0"/>
    <x v="30"/>
    <x v="3"/>
  </r>
  <r>
    <n v="1534"/>
    <s v="TA508"/>
    <x v="12"/>
    <s v="DH"/>
    <x v="10"/>
    <x v="19"/>
    <n v="27"/>
    <s v="June"/>
    <x v="10"/>
    <s v="27 June 1947"/>
    <x v="2"/>
    <s v="SOC 27.6.47 (Air Britain Serials)"/>
    <x v="4"/>
    <x v="3"/>
    <x v="1"/>
    <x v="1"/>
    <x v="2"/>
    <x v="1"/>
    <m/>
    <n v="6"/>
    <x v="70"/>
    <x v="1"/>
    <n v="0"/>
    <x v="1"/>
    <x v="40"/>
    <x v="0"/>
  </r>
  <r>
    <n v="6518"/>
    <s v="HR411"/>
    <x v="12"/>
    <s v="235/248"/>
    <x v="11"/>
    <x v="19"/>
    <n v="30"/>
    <s v="June"/>
    <x v="10"/>
    <s v="30 June 1947"/>
    <x v="2"/>
    <s v="Sold to Turkey Turkish AF as '461' 30.6.47. Sold to Turkey 30.6.47 (Air Britain Serials)"/>
    <x v="5"/>
    <x v="3"/>
    <x v="1"/>
    <x v="1"/>
    <x v="2"/>
    <x v="1"/>
    <m/>
    <n v="6"/>
    <x v="70"/>
    <x v="1"/>
    <n v="1"/>
    <x v="0"/>
    <x v="52"/>
    <x v="3"/>
  </r>
  <r>
    <n v="3156"/>
    <s v="NS835"/>
    <x v="12"/>
    <s v="TFU/151/54OTU"/>
    <x v="10"/>
    <x v="7"/>
    <n v="3"/>
    <s v="July"/>
    <x v="10"/>
    <s v="3 July 1947"/>
    <x v="2"/>
    <s v="Sold 3.7.47 (Air Britain Serials)"/>
    <x v="5"/>
    <x v="3"/>
    <x v="1"/>
    <x v="1"/>
    <x v="2"/>
    <x v="1"/>
    <m/>
    <n v="7"/>
    <x v="71"/>
    <x v="1"/>
    <n v="1"/>
    <x v="1"/>
    <x v="115"/>
    <x v="0"/>
  </r>
  <r>
    <n v="3009"/>
    <s v="TE647"/>
    <x v="12"/>
    <s v="FE"/>
    <x v="3"/>
    <x v="16"/>
    <n v="3"/>
    <s v="July"/>
    <x v="10"/>
    <s v="3 July 1947"/>
    <x v="2"/>
    <s v="SOC 3.7.47 (Air Britain Serials)"/>
    <x v="4"/>
    <x v="3"/>
    <x v="1"/>
    <x v="1"/>
    <x v="2"/>
    <x v="1"/>
    <m/>
    <n v="7"/>
    <x v="71"/>
    <x v="1"/>
    <n v="0"/>
    <x v="2"/>
    <x v="91"/>
    <x v="3"/>
  </r>
  <r>
    <n v="3572"/>
    <s v="HR279"/>
    <x v="12"/>
    <n v="333"/>
    <x v="11"/>
    <x v="19"/>
    <n v="4"/>
    <s v="July"/>
    <x v="10"/>
    <s v="4 July 1947"/>
    <x v="2"/>
    <s v="Sold to Turkey Turkish AF as '463' 4.7.47. Sold to Turkey 4.7.47 (Air Britain Serials)"/>
    <x v="5"/>
    <x v="3"/>
    <x v="1"/>
    <x v="1"/>
    <x v="2"/>
    <x v="1"/>
    <m/>
    <n v="7"/>
    <x v="71"/>
    <x v="1"/>
    <n v="1"/>
    <x v="0"/>
    <x v="28"/>
    <x v="3"/>
  </r>
  <r>
    <n v="799"/>
    <s v="NT327"/>
    <x v="25"/>
    <s v="488/51OTU/54OTU/228OCU"/>
    <x v="0"/>
    <x v="7"/>
    <n v="7"/>
    <s v="July"/>
    <x v="10"/>
    <s v="7 July 1947"/>
    <x v="2"/>
    <s v="To 6366M 7.7.47 (Air Britain Serials)"/>
    <x v="4"/>
    <x v="3"/>
    <x v="1"/>
    <x v="1"/>
    <x v="2"/>
    <x v="1"/>
    <m/>
    <n v="7"/>
    <x v="71"/>
    <x v="1"/>
    <n v="1"/>
    <x v="1"/>
    <x v="298"/>
    <x v="2"/>
  </r>
  <r>
    <n v="3491"/>
    <s v="PZ192"/>
    <x v="12"/>
    <s v="151/54OTU"/>
    <x v="12"/>
    <x v="19"/>
    <n v="7"/>
    <s v="July"/>
    <x v="10"/>
    <s v="7 July 1947"/>
    <x v="2"/>
    <s v="To Armee de l'Air 7.7.47 (Air Britain Serials)"/>
    <x v="5"/>
    <x v="3"/>
    <x v="1"/>
    <x v="1"/>
    <x v="2"/>
    <x v="1"/>
    <m/>
    <n v="7"/>
    <x v="71"/>
    <x v="1"/>
    <n v="1"/>
    <x v="1"/>
    <x v="115"/>
    <x v="0"/>
  </r>
  <r>
    <n v="2180"/>
    <s v="ML934"/>
    <x v="20"/>
    <s v="105/139/1409 Flt/627/1317 Flt/627/109/Woodhall Spa/West Freugh"/>
    <x v="10"/>
    <x v="19"/>
    <n v="8"/>
    <s v="July"/>
    <x v="10"/>
    <s v="8 July 1947"/>
    <x v="0"/>
    <s v="Swung on take-off and hit obstruction West Freugh 8.7.47 DBR (Air Britain Serials) 08.07.47 West. ML934 Swung on take-off and hit obstruction at West Freugh aerodrome, Freugh. (Mosquito Crash Log)"/>
    <x v="2"/>
    <x v="2"/>
    <x v="33"/>
    <x v="1"/>
    <x v="2"/>
    <x v="1"/>
    <m/>
    <n v="7"/>
    <x v="71"/>
    <x v="1"/>
    <n v="1"/>
    <x v="1"/>
    <x v="301"/>
    <x v="0"/>
  </r>
  <r>
    <n v="967"/>
    <s v="NT350"/>
    <x v="25"/>
    <s v="488/51OTU/54OTU/228OCU"/>
    <x v="0"/>
    <x v="7"/>
    <n v="8"/>
    <s v="July"/>
    <x v="10"/>
    <s v="8 July 1947"/>
    <x v="2"/>
    <s v="To 6367M 8.7.47 (Air Britain Serials)"/>
    <x v="4"/>
    <x v="3"/>
    <x v="1"/>
    <x v="1"/>
    <x v="2"/>
    <x v="1"/>
    <m/>
    <n v="7"/>
    <x v="71"/>
    <x v="1"/>
    <n v="1"/>
    <x v="1"/>
    <x v="298"/>
    <x v="2"/>
  </r>
  <r>
    <n v="5265"/>
    <s v="PZ244"/>
    <x v="12"/>
    <s v="239/169"/>
    <x v="12"/>
    <x v="19"/>
    <n v="9"/>
    <s v="July"/>
    <x v="10"/>
    <s v="9 July 1947"/>
    <x v="2"/>
    <s v="To Armee de l'Air 9.7.47 (Air Britain Serials)"/>
    <x v="5"/>
    <x v="3"/>
    <x v="1"/>
    <x v="1"/>
    <x v="2"/>
    <x v="1"/>
    <m/>
    <n v="7"/>
    <x v="71"/>
    <x v="1"/>
    <n v="1"/>
    <x v="0"/>
    <x v="65"/>
    <x v="0"/>
  </r>
  <r>
    <n v="2610"/>
    <s v="TA615"/>
    <x v="18"/>
    <s v="Benson"/>
    <x v="12"/>
    <x v="19"/>
    <n v="9"/>
    <s v="July"/>
    <x v="10"/>
    <s v="9 July 1947"/>
    <x v="2"/>
    <s v="To Armee de l'Air 9.7.47 (Air Britain Serials)"/>
    <x v="5"/>
    <x v="3"/>
    <x v="1"/>
    <x v="1"/>
    <x v="2"/>
    <x v="1"/>
    <m/>
    <n v="7"/>
    <x v="71"/>
    <x v="1"/>
    <n v="0"/>
    <x v="1"/>
    <x v="272"/>
    <x v="0"/>
  </r>
  <r>
    <n v="199"/>
    <s v="RS509"/>
    <x v="12"/>
    <s v="333/235"/>
    <x v="0"/>
    <x v="12"/>
    <n v="11"/>
    <s v="July"/>
    <x v="10"/>
    <s v="11 July 1947"/>
    <x v="2"/>
    <s v="Sold 11.7.47 (Air Britain Serials)"/>
    <x v="5"/>
    <x v="3"/>
    <x v="1"/>
    <x v="1"/>
    <x v="2"/>
    <x v="1"/>
    <m/>
    <n v="7"/>
    <x v="71"/>
    <x v="1"/>
    <n v="1"/>
    <x v="0"/>
    <x v="97"/>
    <x v="0"/>
  </r>
  <r>
    <n v="1579"/>
    <s v="RS605"/>
    <x v="12"/>
    <n v="107"/>
    <x v="9"/>
    <x v="19"/>
    <n v="11"/>
    <s v="July"/>
    <x v="10"/>
    <s v="11 July 1947"/>
    <x v="2"/>
    <s v="To R.Nor AF 11.7.47 (Air Britain Serials)"/>
    <x v="5"/>
    <x v="3"/>
    <x v="1"/>
    <x v="1"/>
    <x v="2"/>
    <x v="1"/>
    <m/>
    <n v="7"/>
    <x v="71"/>
    <x v="1"/>
    <n v="1"/>
    <x v="0"/>
    <x v="57"/>
    <x v="0"/>
  </r>
  <r>
    <n v="1525"/>
    <s v="RL207"/>
    <x v="39"/>
    <s v="85/CFE"/>
    <x v="0"/>
    <x v="7"/>
    <n v="12"/>
    <s v="July"/>
    <x v="10"/>
    <s v="12 July 1947"/>
    <x v="1"/>
    <s v="Hit cows during night take-off and u/c leg collapsed West Raynham 12.7.47 DBR (Air Britain Serials) 12.07.47 CFE. RL207 Hit cows on runway at West Raynham during night and undercarriage collapsed on landing. (Mosquito Crash Log)"/>
    <x v="2"/>
    <x v="2"/>
    <x v="30"/>
    <x v="1"/>
    <x v="2"/>
    <x v="1"/>
    <m/>
    <n v="7"/>
    <x v="71"/>
    <x v="1"/>
    <n v="0"/>
    <x v="1"/>
    <x v="231"/>
    <x v="2"/>
  </r>
  <r>
    <n v="1873"/>
    <s v="PZ311"/>
    <x v="12"/>
    <s v="54OTU"/>
    <x v="9"/>
    <x v="19"/>
    <n v="12"/>
    <s v="July"/>
    <x v="10"/>
    <s v="12 July 1947"/>
    <x v="2"/>
    <s v="To R.Nor AF 12.7.47 (Air Britain Serials)"/>
    <x v="5"/>
    <x v="3"/>
    <x v="1"/>
    <x v="1"/>
    <x v="2"/>
    <x v="1"/>
    <m/>
    <n v="7"/>
    <x v="71"/>
    <x v="1"/>
    <n v="1"/>
    <x v="1"/>
    <x v="115"/>
    <x v="0"/>
  </r>
  <r>
    <n v="4760"/>
    <s v="VR333"/>
    <x v="10"/>
    <m/>
    <x v="15"/>
    <x v="19"/>
    <n v="14"/>
    <s v="July"/>
    <x v="10"/>
    <s v="14 July 1947"/>
    <x v="2"/>
    <s v="To Belgian AF 14.7.47 as MA-1/B2-A (Air Britain Serials)"/>
    <x v="5"/>
    <x v="3"/>
    <x v="1"/>
    <x v="1"/>
    <x v="2"/>
    <x v="1"/>
    <m/>
    <n v="7"/>
    <x v="71"/>
    <x v="1"/>
    <n v="0"/>
    <x v="2"/>
    <x v="17"/>
    <x v="0"/>
  </r>
  <r>
    <n v="6286"/>
    <s v="VR335"/>
    <x v="10"/>
    <m/>
    <x v="15"/>
    <x v="19"/>
    <n v="14"/>
    <s v="July"/>
    <x v="10"/>
    <s v="14 July 1947"/>
    <x v="2"/>
    <s v="To Belgian AF 14.7.47 as MA-2/B2-B (Air Britain Serials)"/>
    <x v="5"/>
    <x v="3"/>
    <x v="1"/>
    <x v="1"/>
    <x v="2"/>
    <x v="1"/>
    <m/>
    <n v="7"/>
    <x v="71"/>
    <x v="1"/>
    <n v="0"/>
    <x v="2"/>
    <x v="17"/>
    <x v="0"/>
  </r>
  <r>
    <n v="1657"/>
    <s v="HJ772"/>
    <x v="6"/>
    <s v="418/29"/>
    <x v="0"/>
    <x v="19"/>
    <n v="16"/>
    <s v="July"/>
    <x v="10"/>
    <s v="16 July 1947"/>
    <x v="2"/>
    <s v="Taken on strength at 418 Sqn. from No.19 Movements Unit, 15 June 1943; to No.29 Squadron, 16 August 1943. TH-H, letter in ORB entry of 16 August 1943. The 617 Squadron ORB says H of 418 Sqn flew with 617 as escort during the Dortmund-Ems Canal raid on 16 September 1943, flown by F/O R.R. Rowlands. Sold 16.7.47 (Air Britain Serials)"/>
    <x v="5"/>
    <x v="3"/>
    <x v="1"/>
    <x v="1"/>
    <x v="2"/>
    <x v="1"/>
    <m/>
    <n v="7"/>
    <x v="71"/>
    <x v="1"/>
    <n v="1"/>
    <x v="0"/>
    <x v="31"/>
    <x v="0"/>
  </r>
  <r>
    <n v="2074"/>
    <s v="HJ815"/>
    <x v="6"/>
    <s v="151/456/60OTU"/>
    <x v="10"/>
    <x v="7"/>
    <n v="16"/>
    <s v="July"/>
    <x v="10"/>
    <s v="16 July 1947"/>
    <x v="2"/>
    <s v="SS 16.7.47 (Air Britain Serials)"/>
    <x v="4"/>
    <x v="3"/>
    <x v="1"/>
    <x v="1"/>
    <x v="2"/>
    <x v="1"/>
    <m/>
    <n v="7"/>
    <x v="71"/>
    <x v="1"/>
    <n v="1"/>
    <x v="1"/>
    <x v="29"/>
    <x v="0"/>
  </r>
  <r>
    <n v="4879"/>
    <s v="HJ824"/>
    <x v="6"/>
    <s v="140/107"/>
    <x v="0"/>
    <x v="16"/>
    <n v="16"/>
    <s v="July"/>
    <x v="10"/>
    <s v="16 July 1947"/>
    <x v="2"/>
    <s v="SS 16.7.47 (Air Britain Serials)"/>
    <x v="4"/>
    <x v="3"/>
    <x v="1"/>
    <x v="1"/>
    <x v="2"/>
    <x v="1"/>
    <m/>
    <n v="7"/>
    <x v="71"/>
    <x v="1"/>
    <n v="1"/>
    <x v="0"/>
    <x v="57"/>
    <x v="0"/>
  </r>
  <r>
    <n v="2860"/>
    <s v="HP856"/>
    <x v="12"/>
    <s v="8OTU"/>
    <x v="10"/>
    <x v="7"/>
    <n v="16"/>
    <s v="July"/>
    <x v="10"/>
    <s v="16 July 1947"/>
    <x v="2"/>
    <s v="SS 16.7.47 (Air Britain Serials)"/>
    <x v="4"/>
    <x v="3"/>
    <x v="1"/>
    <x v="1"/>
    <x v="2"/>
    <x v="1"/>
    <m/>
    <n v="7"/>
    <x v="71"/>
    <x v="1"/>
    <n v="1"/>
    <x v="1"/>
    <x v="37"/>
    <x v="3"/>
  </r>
  <r>
    <n v="3582"/>
    <s v="HP864"/>
    <x v="12"/>
    <n v="333"/>
    <x v="10"/>
    <x v="19"/>
    <n v="16"/>
    <s v="July"/>
    <x v="10"/>
    <s v="16 July 1947"/>
    <x v="2"/>
    <s v="Attacked U-998 on 16 June 1944, Lt. Johnson &amp; Fern Hulmen. On the 16th U998 was attacked with rockets and cannon fire by a mosquito of 333 (Norwegian) Squadron (Lt EU Johansen) N of the Shetlands. U804 was sent to help but she was attacked by another mosquito of 333 Squadron and had to put into Bergen with casualties. The badly damaged U998 put into Bergen 17.6.44. U998 was decommissioned at Bergen on 27.6.44 and she was surrendered there on 9.5.45.After the war all equipment was removed from the boat by the Norwegians and she was scrapped. (http://www.mikekemble.com/ww2/uboat2.html) SS 16.7.47 (Air Britain Serials)"/>
    <x v="4"/>
    <x v="3"/>
    <x v="1"/>
    <x v="1"/>
    <x v="2"/>
    <x v="1"/>
    <m/>
    <n v="7"/>
    <x v="71"/>
    <x v="1"/>
    <n v="1"/>
    <x v="0"/>
    <x v="28"/>
    <x v="3"/>
  </r>
  <r>
    <n v="3583"/>
    <s v="HP904"/>
    <x v="12"/>
    <n v="333"/>
    <x v="10"/>
    <x v="19"/>
    <n v="16"/>
    <s v="July"/>
    <x v="10"/>
    <s v="16 July 1947"/>
    <x v="2"/>
    <s v="Bengt Stangvik (Guest) (2 posts) _x000a_ 15-May-02, 10:25 PM (GMT) _x000a_&quot;RE: Mosquito serial numbers&quot; _x000a_Gentlemen, I need some help._x000a_Could anyone shed some light on Mosquito FB.MK.VI HP904. In which squadron(s) did this aircraft serve? A picture shows this aircraft in extra dark seagrey and sky-type S camouflage, with it's fuselage D-day invation-stripes overpainted. The aircraft is coded E(possible F)-3 in what is belived to be dull-red with yellow outline. The Mosquito is flying in formation with two other Mosquitos, and one of these wear full invation-marking on the fuselage._x000a_Second question: when did the 100 Imp.gallon droptanks enter service with strike wing Mossies?_x000a__x000a_Bengt_x000a_Bodø, Norway.Stein Meum (Guest) (87 posts) _x000a_ 05-Jun-02, 02:51 PM (GMT) _x000a_4. &quot;RE: Mosquito serial numbers&quot; _x000a_According to surviving croundcrew from 333 Sqn,the numeral &quot;3&quot; represented 333 Sqn at Banff.It was a (fairly) shortlived marking system in Coastal Command where squadrons on a base or in a wing received a letter as sqn.id.The lowest numbered sqn. got &quot;1&quot;,the second lowest &quot;2&quot; and ,as 333 was the third lowest sqn number at Banff,it received &quot;3&quot;._x000a_You're right in the fact that colours were Dull Red with Yellow outlines._x000a__x000a_Stein SS 16.7.47 (Air Britain Serials)"/>
    <x v="4"/>
    <x v="3"/>
    <x v="1"/>
    <x v="1"/>
    <x v="2"/>
    <x v="1"/>
    <m/>
    <n v="7"/>
    <x v="71"/>
    <x v="1"/>
    <n v="1"/>
    <x v="0"/>
    <x v="28"/>
    <x v="3"/>
  </r>
  <r>
    <n v="6250"/>
    <s v="HR186"/>
    <x v="12"/>
    <n v="464"/>
    <x v="10"/>
    <x v="19"/>
    <n v="16"/>
    <s v="July"/>
    <x v="10"/>
    <s v="16 July 1947"/>
    <x v="2"/>
    <s v="Served with 464 Sqn, under RAF control 9/43 Coded SB-N. (Brian Fillery's website) SS 16.7.47 (Air Britain Serials)"/>
    <x v="4"/>
    <x v="3"/>
    <x v="1"/>
    <x v="1"/>
    <x v="2"/>
    <x v="1"/>
    <m/>
    <n v="7"/>
    <x v="71"/>
    <x v="1"/>
    <n v="1"/>
    <x v="0"/>
    <x v="46"/>
    <x v="3"/>
  </r>
  <r>
    <n v="2966"/>
    <s v="HR214"/>
    <x v="12"/>
    <s v="239/16OTU"/>
    <x v="0"/>
    <x v="7"/>
    <n v="16"/>
    <s v="July"/>
    <x v="10"/>
    <s v="16 July 1947"/>
    <x v="2"/>
    <s v="SS 16.7.47 (Air Britain Serials)"/>
    <x v="4"/>
    <x v="3"/>
    <x v="1"/>
    <x v="1"/>
    <x v="2"/>
    <x v="1"/>
    <m/>
    <n v="7"/>
    <x v="71"/>
    <x v="1"/>
    <n v="1"/>
    <x v="1"/>
    <x v="140"/>
    <x v="3"/>
  </r>
  <r>
    <n v="6105"/>
    <s v="HR217"/>
    <x v="12"/>
    <n v="23"/>
    <x v="0"/>
    <x v="5"/>
    <n v="16"/>
    <s v="July"/>
    <x v="10"/>
    <s v="16 July 1947"/>
    <x v="2"/>
    <s v="SS 16.7.47 (Air Britain Serials)"/>
    <x v="4"/>
    <x v="3"/>
    <x v="1"/>
    <x v="1"/>
    <x v="2"/>
    <x v="1"/>
    <m/>
    <n v="7"/>
    <x v="71"/>
    <x v="1"/>
    <n v="1"/>
    <x v="0"/>
    <x v="6"/>
    <x v="3"/>
  </r>
  <r>
    <n v="7226"/>
    <s v="HR238"/>
    <x v="12"/>
    <s v="239/16OTU"/>
    <x v="0"/>
    <x v="7"/>
    <n v="16"/>
    <s v="July"/>
    <x v="10"/>
    <s v="16 July 1947"/>
    <x v="2"/>
    <s v="SS 16.7.47 (Air Britain Serials)"/>
    <x v="4"/>
    <x v="3"/>
    <x v="1"/>
    <x v="1"/>
    <x v="2"/>
    <x v="1"/>
    <m/>
    <n v="7"/>
    <x v="71"/>
    <x v="1"/>
    <n v="1"/>
    <x v="1"/>
    <x v="140"/>
    <x v="3"/>
  </r>
  <r>
    <n v="2397"/>
    <s v="NS796"/>
    <x v="18"/>
    <s v="USAAF"/>
    <x v="10"/>
    <x v="19"/>
    <n v="16"/>
    <s v="July"/>
    <x v="10"/>
    <s v="16 July 1947"/>
    <x v="2"/>
    <s v="SS 16.7.47 (Air Britain Serials)"/>
    <x v="4"/>
    <x v="3"/>
    <x v="1"/>
    <x v="1"/>
    <x v="2"/>
    <x v="1"/>
    <m/>
    <n v="7"/>
    <x v="71"/>
    <x v="1"/>
    <n v="1"/>
    <x v="2"/>
    <x v="33"/>
    <x v="0"/>
  </r>
  <r>
    <n v="3104"/>
    <s v="NS802"/>
    <x v="18"/>
    <s v="USAAF"/>
    <x v="10"/>
    <x v="19"/>
    <n v="16"/>
    <s v="July"/>
    <x v="10"/>
    <s v="16 July 1947"/>
    <x v="2"/>
    <s v="SS 16.7.47 (Air Britain Serials)"/>
    <x v="4"/>
    <x v="3"/>
    <x v="1"/>
    <x v="1"/>
    <x v="2"/>
    <x v="1"/>
    <m/>
    <n v="7"/>
    <x v="71"/>
    <x v="1"/>
    <n v="1"/>
    <x v="2"/>
    <x v="33"/>
    <x v="0"/>
  </r>
  <r>
    <n v="2555"/>
    <s v="NS940"/>
    <x v="12"/>
    <s v="DH/TRE/16OTU"/>
    <x v="0"/>
    <x v="7"/>
    <n v="16"/>
    <s v="July"/>
    <x v="10"/>
    <s v="16 July 1947"/>
    <x v="2"/>
    <s v="SS 16.7.47 (Air Britain Serials)"/>
    <x v="4"/>
    <x v="3"/>
    <x v="1"/>
    <x v="1"/>
    <x v="2"/>
    <x v="1"/>
    <m/>
    <n v="7"/>
    <x v="71"/>
    <x v="1"/>
    <n v="1"/>
    <x v="1"/>
    <x v="140"/>
    <x v="0"/>
  </r>
  <r>
    <n v="988"/>
    <s v="PZ171"/>
    <x v="12"/>
    <s v="141/16OTU"/>
    <x v="0"/>
    <x v="7"/>
    <n v="16"/>
    <s v="July"/>
    <x v="10"/>
    <s v="16 July 1947"/>
    <x v="2"/>
    <s v="SS 16.7.47 (Air Britain Serials)"/>
    <x v="4"/>
    <x v="3"/>
    <x v="1"/>
    <x v="1"/>
    <x v="2"/>
    <x v="1"/>
    <m/>
    <n v="7"/>
    <x v="71"/>
    <x v="1"/>
    <n v="1"/>
    <x v="1"/>
    <x v="140"/>
    <x v="0"/>
  </r>
  <r>
    <n v="879"/>
    <s v="PZ240"/>
    <x v="12"/>
    <s v="239/16OTU"/>
    <x v="0"/>
    <x v="7"/>
    <n v="16"/>
    <s v="July"/>
    <x v="10"/>
    <s v="16 July 1947"/>
    <x v="2"/>
    <s v="SS 16.7.47 (Air Britain Serials)"/>
    <x v="4"/>
    <x v="3"/>
    <x v="1"/>
    <x v="1"/>
    <x v="2"/>
    <x v="1"/>
    <m/>
    <n v="7"/>
    <x v="71"/>
    <x v="1"/>
    <n v="1"/>
    <x v="1"/>
    <x v="140"/>
    <x v="0"/>
  </r>
  <r>
    <n v="4497"/>
    <s v="RG145"/>
    <x v="18"/>
    <s v="USAAF"/>
    <x v="10"/>
    <x v="19"/>
    <n v="16"/>
    <s v="July"/>
    <x v="10"/>
    <s v="16 July 1947"/>
    <x v="2"/>
    <s v="450417 MOSQUITO RG-145 WATTON, UK 25 (Thomas Ensminger) SS 16.7.47 (Air Britain Serials)"/>
    <x v="4"/>
    <x v="3"/>
    <x v="1"/>
    <x v="1"/>
    <x v="2"/>
    <x v="1"/>
    <m/>
    <n v="7"/>
    <x v="71"/>
    <x v="1"/>
    <n v="1"/>
    <x v="2"/>
    <x v="33"/>
    <x v="0"/>
  </r>
  <r>
    <n v="6198"/>
    <s v="HR148"/>
    <x v="12"/>
    <n v="418"/>
    <x v="10"/>
    <x v="19"/>
    <n v="18"/>
    <s v="July"/>
    <x v="10"/>
    <s v="18 July 1947"/>
    <x v="2"/>
    <s v="Taken on strength at 418 Sqn. from No.10 Movements Unit, 23 July 1944; to No.43 Group, 23 September 1944; returned to squadron, 9 October 1944. TH-B, letter on list of aircraft dated 3 August 1944. NOTE: it may have carried another letter after 9 October 1944. To Armee de l'Air 18.7.47 (Air Britain Serials)"/>
    <x v="5"/>
    <x v="3"/>
    <x v="1"/>
    <x v="1"/>
    <x v="2"/>
    <x v="1"/>
    <m/>
    <n v="7"/>
    <x v="71"/>
    <x v="1"/>
    <n v="1"/>
    <x v="0"/>
    <x v="30"/>
    <x v="3"/>
  </r>
  <r>
    <n v="2498"/>
    <s v="NT276"/>
    <x v="25"/>
    <s v="BSDU/RWE/CFE"/>
    <x v="0"/>
    <x v="7"/>
    <n v="18"/>
    <s v="July"/>
    <x v="10"/>
    <s v="18 July 1947"/>
    <x v="2"/>
    <s v="SOC 18.7.47 (Air Britain Serials)"/>
    <x v="4"/>
    <x v="3"/>
    <x v="1"/>
    <x v="1"/>
    <x v="2"/>
    <x v="1"/>
    <m/>
    <n v="7"/>
    <x v="71"/>
    <x v="1"/>
    <n v="1"/>
    <x v="1"/>
    <x v="231"/>
    <x v="2"/>
  </r>
  <r>
    <n v="2833"/>
    <s v="RG267"/>
    <x v="35"/>
    <s v="RN/Bassingbourn"/>
    <x v="10"/>
    <x v="19"/>
    <n v="19"/>
    <s v="July"/>
    <x v="10"/>
    <s v="19 July 1947"/>
    <x v="2"/>
    <s v="To 6372M 19.7.47 (Air Britain Serials)"/>
    <x v="4"/>
    <x v="3"/>
    <x v="1"/>
    <x v="1"/>
    <x v="2"/>
    <x v="1"/>
    <m/>
    <n v="7"/>
    <x v="71"/>
    <x v="1"/>
    <n v="0"/>
    <x v="1"/>
    <x v="302"/>
    <x v="0"/>
  </r>
  <r>
    <n v="849"/>
    <s v="NS624"/>
    <x v="18"/>
    <s v="AAEE"/>
    <x v="12"/>
    <x v="19"/>
    <n v="21"/>
    <s v="July"/>
    <x v="10"/>
    <s v="21 July 1947"/>
    <x v="2"/>
    <s v="To Armee de l'Air 21.7.47 (Air Britain Serials)"/>
    <x v="5"/>
    <x v="3"/>
    <x v="1"/>
    <x v="1"/>
    <x v="2"/>
    <x v="1"/>
    <m/>
    <n v="7"/>
    <x v="71"/>
    <x v="1"/>
    <n v="1"/>
    <x v="1"/>
    <x v="7"/>
    <x v="0"/>
  </r>
  <r>
    <n v="5320"/>
    <s v="NS824"/>
    <x v="12"/>
    <n v="305"/>
    <x v="0"/>
    <x v="16"/>
    <n v="22"/>
    <s v="July"/>
    <x v="10"/>
    <s v="22 July 1947"/>
    <x v="2"/>
    <s v="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 Sold 22.7.47 (Air Britain Serials)"/>
    <x v="5"/>
    <x v="3"/>
    <x v="1"/>
    <x v="1"/>
    <x v="2"/>
    <x v="1"/>
    <m/>
    <n v="7"/>
    <x v="71"/>
    <x v="1"/>
    <n v="1"/>
    <x v="0"/>
    <x v="60"/>
    <x v="0"/>
  </r>
  <r>
    <n v="1573"/>
    <s v="NS854"/>
    <x v="12"/>
    <s v="107/60OTU"/>
    <x v="10"/>
    <x v="7"/>
    <n v="22"/>
    <s v="July"/>
    <x v="10"/>
    <s v="22 July 1947"/>
    <x v="2"/>
    <s v="Sold 22.7.47 (Air Britain Serials)"/>
    <x v="5"/>
    <x v="3"/>
    <x v="1"/>
    <x v="1"/>
    <x v="2"/>
    <x v="1"/>
    <m/>
    <n v="7"/>
    <x v="71"/>
    <x v="1"/>
    <n v="1"/>
    <x v="1"/>
    <x v="29"/>
    <x v="0"/>
  </r>
  <r>
    <n v="6322"/>
    <s v="NT200"/>
    <x v="12"/>
    <n v="21"/>
    <x v="0"/>
    <x v="16"/>
    <n v="22"/>
    <s v="July"/>
    <x v="10"/>
    <s v="22 July 1947"/>
    <x v="2"/>
    <s v="Sold 22.7.47 (Air Britain Serials)"/>
    <x v="5"/>
    <x v="3"/>
    <x v="1"/>
    <x v="1"/>
    <x v="2"/>
    <x v="1"/>
    <m/>
    <n v="7"/>
    <x v="71"/>
    <x v="1"/>
    <n v="1"/>
    <x v="0"/>
    <x v="48"/>
    <x v="0"/>
  </r>
  <r>
    <n v="1781"/>
    <s v="PZ242"/>
    <x v="12"/>
    <s v="239/169/1692 Flt"/>
    <x v="12"/>
    <x v="19"/>
    <n v="22"/>
    <s v="July"/>
    <x v="10"/>
    <s v="22 July 1947"/>
    <x v="2"/>
    <s v="To Armee de l'Air 22.7.47 (Air Britain Serials)"/>
    <x v="5"/>
    <x v="3"/>
    <x v="1"/>
    <x v="1"/>
    <x v="2"/>
    <x v="1"/>
    <m/>
    <n v="7"/>
    <x v="71"/>
    <x v="1"/>
    <n v="1"/>
    <x v="1"/>
    <x v="93"/>
    <x v="0"/>
  </r>
  <r>
    <n v="651"/>
    <s v="PZ459"/>
    <x v="12"/>
    <s v="515/141"/>
    <x v="0"/>
    <x v="2"/>
    <n v="22"/>
    <s v="July"/>
    <x v="10"/>
    <s v="22 July 1947"/>
    <x v="2"/>
    <s v="Carried ASH radar, according to a picture in Classic Aircraft #7. Sold 22.7.47 (Air Britain Serials)"/>
    <x v="5"/>
    <x v="3"/>
    <x v="1"/>
    <x v="1"/>
    <x v="2"/>
    <x v="1"/>
    <m/>
    <n v="7"/>
    <x v="71"/>
    <x v="1"/>
    <n v="1"/>
    <x v="0"/>
    <x v="45"/>
    <x v="0"/>
  </r>
  <r>
    <n v="4520"/>
    <s v="PZ466"/>
    <x v="12"/>
    <s v="143/14"/>
    <x v="10"/>
    <x v="19"/>
    <n v="22"/>
    <s v="July"/>
    <x v="10"/>
    <s v="22 July 1947"/>
    <x v="2"/>
    <s v="Sold 22.7.47 (Air Britain Serials)"/>
    <x v="5"/>
    <x v="3"/>
    <x v="1"/>
    <x v="1"/>
    <x v="2"/>
    <x v="1"/>
    <m/>
    <n v="7"/>
    <x v="71"/>
    <x v="1"/>
    <n v="1"/>
    <x v="0"/>
    <x v="215"/>
    <x v="0"/>
  </r>
  <r>
    <n v="5844"/>
    <s v="RS565"/>
    <x v="12"/>
    <n v="235"/>
    <x v="0"/>
    <x v="12"/>
    <n v="22"/>
    <s v="July"/>
    <x v="10"/>
    <s v="22 July 1947"/>
    <x v="2"/>
    <s v="Sold 22.7.47 (Air Britain Serials)"/>
    <x v="5"/>
    <x v="3"/>
    <x v="1"/>
    <x v="1"/>
    <x v="2"/>
    <x v="1"/>
    <m/>
    <n v="7"/>
    <x v="71"/>
    <x v="1"/>
    <n v="1"/>
    <x v="0"/>
    <x v="97"/>
    <x v="0"/>
  </r>
  <r>
    <n v="5678"/>
    <s v="RS640"/>
    <x v="12"/>
    <s v="1FU"/>
    <x v="10"/>
    <x v="19"/>
    <n v="22"/>
    <s v="July"/>
    <x v="10"/>
    <s v="22 July 1947"/>
    <x v="2"/>
    <s v="Sold 22.7.47 (Air Britain Serials)"/>
    <x v="5"/>
    <x v="3"/>
    <x v="1"/>
    <x v="1"/>
    <x v="2"/>
    <x v="1"/>
    <m/>
    <n v="7"/>
    <x v="71"/>
    <x v="1"/>
    <n v="0"/>
    <x v="1"/>
    <x v="123"/>
    <x v="7"/>
  </r>
  <r>
    <n v="7146"/>
    <s v="HR215"/>
    <x v="12"/>
    <s v="23/1692 Flt"/>
    <x v="10"/>
    <x v="7"/>
    <n v="23"/>
    <s v="July"/>
    <x v="10"/>
    <s v="23 July 1947"/>
    <x v="2"/>
    <s v="SS 23.7.47 (Air Britain Serials)"/>
    <x v="4"/>
    <x v="3"/>
    <x v="1"/>
    <x v="1"/>
    <x v="2"/>
    <x v="1"/>
    <m/>
    <n v="7"/>
    <x v="71"/>
    <x v="1"/>
    <n v="1"/>
    <x v="1"/>
    <x v="93"/>
    <x v="3"/>
  </r>
  <r>
    <n v="4837"/>
    <s v="HR348"/>
    <x v="12"/>
    <n v="31"/>
    <x v="10"/>
    <x v="19"/>
    <n v="23"/>
    <s v="July"/>
    <x v="10"/>
    <s v="23 July 1947"/>
    <x v="2"/>
    <s v="SS 23.7.47 (Air Britain Serials)"/>
    <x v="4"/>
    <x v="3"/>
    <x v="1"/>
    <x v="1"/>
    <x v="2"/>
    <x v="1"/>
    <m/>
    <n v="7"/>
    <x v="71"/>
    <x v="1"/>
    <n v="1"/>
    <x v="1"/>
    <x v="303"/>
    <x v="3"/>
  </r>
  <r>
    <n v="2273"/>
    <s v="KA117"/>
    <x v="37"/>
    <s v="85/Tangmere"/>
    <x v="10"/>
    <x v="19"/>
    <n v="23"/>
    <s v="July"/>
    <x v="10"/>
    <d v="1947-07-23T00:00:00"/>
    <x v="2"/>
    <s v="85 Sqn 27/02/46 - 24/10/46 (Brian Fillery) SS 23.7.47 (Air Britain Serials) Aircraft Record Card created on 22 February 1945, but cancelled on 19 March 1945, with no record of RCAF use or ownership.  This aircraft later served with 85 Squadron, RAF.  Struck off by RAF on 23 July 1947. de Havilland DH.98. (Bill Walker) Bill Walker says this was an FB.26, not a T.29. (http://www.ody.ca/~bwalker/RCAF_JX579_KA232.html)"/>
    <x v="4"/>
    <x v="3"/>
    <x v="1"/>
    <x v="1"/>
    <x v="2"/>
    <x v="1"/>
    <m/>
    <n v="7"/>
    <x v="71"/>
    <x v="1"/>
    <n v="0"/>
    <x v="1"/>
    <x v="304"/>
    <x v="1"/>
  </r>
  <r>
    <n v="2449"/>
    <s v="KA121"/>
    <x v="37"/>
    <s v="Marshalls"/>
    <x v="10"/>
    <x v="19"/>
    <n v="23"/>
    <s v="July"/>
    <x v="10"/>
    <s v="23 July 1947"/>
    <x v="2"/>
    <s v="SS 23.7.47 (Air Britain Serials)   Aircraft Record Card created on 26 February 1945, but cancelled on 19 March 1945, with no record of RCAF use or ownership.  Struck off by RAF on 23 July 1947.  Reported by some sources as a T. Mk. 29. de Havilland DH.98. ((http://www.ody.ca/~bwalker/RCAF_JX579_KA232.html)"/>
    <x v="4"/>
    <x v="3"/>
    <x v="1"/>
    <x v="1"/>
    <x v="2"/>
    <x v="1"/>
    <m/>
    <n v="7"/>
    <x v="71"/>
    <x v="1"/>
    <n v="0"/>
    <x v="1"/>
    <x v="305"/>
    <x v="1"/>
  </r>
  <r>
    <n v="5758"/>
    <s v="KA122"/>
    <x v="37"/>
    <m/>
    <x v="10"/>
    <x v="19"/>
    <n v="23"/>
    <s v="July"/>
    <x v="10"/>
    <s v="23 July 1947"/>
    <x v="2"/>
    <s v="SS 23.7.47 (Air Britain Serials)  Aircraft Record Card created on 26 February 1945, but cancelled on 19 March 1945, with no record of RCAF use or ownership.  Struck off by RAF on 23 July 1947.  Reported by some sources as a T. Mk. 29. de Havilland DH.98. ((http://www.ody.ca/~bwalker/RCAF_JX579_KA232.html)"/>
    <x v="4"/>
    <x v="3"/>
    <x v="1"/>
    <x v="1"/>
    <x v="2"/>
    <x v="1"/>
    <m/>
    <n v="7"/>
    <x v="71"/>
    <x v="1"/>
    <n v="0"/>
    <x v="2"/>
    <x v="17"/>
    <x v="1"/>
  </r>
  <r>
    <n v="5767"/>
    <s v="KA137"/>
    <x v="37"/>
    <m/>
    <x v="10"/>
    <x v="19"/>
    <n v="23"/>
    <s v="July"/>
    <x v="10"/>
    <s v="23 July 1947"/>
    <x v="2"/>
    <s v="SS 23.7.47 (Air Britain Serials)"/>
    <x v="4"/>
    <x v="3"/>
    <x v="1"/>
    <x v="1"/>
    <x v="2"/>
    <x v="1"/>
    <m/>
    <n v="7"/>
    <x v="71"/>
    <x v="1"/>
    <n v="0"/>
    <x v="2"/>
    <x v="17"/>
    <x v="1"/>
  </r>
  <r>
    <n v="4928"/>
    <s v="KA144"/>
    <x v="31"/>
    <s v="Polebrook/Little Snoring"/>
    <x v="10"/>
    <x v="19"/>
    <n v="23"/>
    <s v="July"/>
    <x v="10"/>
    <s v="23 July 1947"/>
    <x v="2"/>
    <s v="SS 23.7.47 (Air Britain Serials)  Aircraft Record Card created dated 20 April 1945, but cancelled on 3 April 1945, with no record of RCAF use or ownership.  Struck off by RAF on 23 July 1947.  Reported by some sources as a T. Mk. 29. de Havilland DH.98 ((http://www.ody.ca/~bwalker/RCAF_JX579_KA232.html))"/>
    <x v="4"/>
    <x v="3"/>
    <x v="1"/>
    <x v="1"/>
    <x v="2"/>
    <x v="1"/>
    <m/>
    <n v="7"/>
    <x v="71"/>
    <x v="1"/>
    <n v="0"/>
    <x v="1"/>
    <x v="274"/>
    <x v="1"/>
  </r>
  <r>
    <n v="5474"/>
    <s v="KA145"/>
    <x v="31"/>
    <s v="Little Snoring"/>
    <x v="10"/>
    <x v="19"/>
    <n v="23"/>
    <s v="July"/>
    <x v="10"/>
    <s v="23 July 1947"/>
    <x v="2"/>
    <s v="SS 23.7.47 (Air Britain Serials)"/>
    <x v="4"/>
    <x v="3"/>
    <x v="1"/>
    <x v="1"/>
    <x v="2"/>
    <x v="1"/>
    <m/>
    <n v="7"/>
    <x v="71"/>
    <x v="1"/>
    <n v="0"/>
    <x v="1"/>
    <x v="274"/>
    <x v="1"/>
  </r>
  <r>
    <n v="6540"/>
    <s v="KA147"/>
    <x v="31"/>
    <s v="Little Snoring"/>
    <x v="10"/>
    <x v="19"/>
    <n v="23"/>
    <s v="July"/>
    <x v="10"/>
    <s v="23 July 1947"/>
    <x v="2"/>
    <s v="SS 23.7.47 (Air Britain Serials)"/>
    <x v="4"/>
    <x v="3"/>
    <x v="1"/>
    <x v="1"/>
    <x v="2"/>
    <x v="1"/>
    <m/>
    <n v="7"/>
    <x v="71"/>
    <x v="1"/>
    <n v="0"/>
    <x v="1"/>
    <x v="274"/>
    <x v="1"/>
  </r>
  <r>
    <n v="6576"/>
    <s v="KA148"/>
    <x v="31"/>
    <s v="Little Snoring"/>
    <x v="10"/>
    <x v="19"/>
    <n v="23"/>
    <s v="July"/>
    <x v="10"/>
    <s v="23 July 1947"/>
    <x v="2"/>
    <s v="SS 23.7.47 (Air Britain Serials)"/>
    <x v="4"/>
    <x v="3"/>
    <x v="1"/>
    <x v="1"/>
    <x v="2"/>
    <x v="1"/>
    <m/>
    <n v="7"/>
    <x v="71"/>
    <x v="1"/>
    <n v="0"/>
    <x v="1"/>
    <x v="274"/>
    <x v="1"/>
  </r>
  <r>
    <n v="5836"/>
    <s v="KA149"/>
    <x v="37"/>
    <m/>
    <x v="10"/>
    <x v="19"/>
    <n v="23"/>
    <s v="July"/>
    <x v="10"/>
    <s v="23 July 1947"/>
    <x v="2"/>
    <s v="SS 23.7.47 (Air Britain Serials)"/>
    <x v="4"/>
    <x v="3"/>
    <x v="1"/>
    <x v="1"/>
    <x v="2"/>
    <x v="1"/>
    <m/>
    <n v="7"/>
    <x v="71"/>
    <x v="1"/>
    <n v="0"/>
    <x v="2"/>
    <x v="17"/>
    <x v="1"/>
  </r>
  <r>
    <n v="5852"/>
    <s v="KA150"/>
    <x v="37"/>
    <m/>
    <x v="10"/>
    <x v="19"/>
    <n v="23"/>
    <s v="July"/>
    <x v="10"/>
    <s v="23 July 1947"/>
    <x v="2"/>
    <s v="SS 23.7.47 (Air Britain Serials)"/>
    <x v="4"/>
    <x v="3"/>
    <x v="1"/>
    <x v="1"/>
    <x v="2"/>
    <x v="1"/>
    <m/>
    <n v="7"/>
    <x v="71"/>
    <x v="1"/>
    <n v="0"/>
    <x v="2"/>
    <x v="17"/>
    <x v="1"/>
  </r>
  <r>
    <n v="6485"/>
    <s v="KA157"/>
    <x v="31"/>
    <s v="Little Snoring"/>
    <x v="10"/>
    <x v="19"/>
    <n v="23"/>
    <s v="July"/>
    <x v="10"/>
    <s v="23 July 1947"/>
    <x v="2"/>
    <s v="SS 23.7.47 (Air Britain Serials)"/>
    <x v="4"/>
    <x v="3"/>
    <x v="1"/>
    <x v="1"/>
    <x v="2"/>
    <x v="1"/>
    <m/>
    <n v="7"/>
    <x v="71"/>
    <x v="1"/>
    <n v="0"/>
    <x v="1"/>
    <x v="274"/>
    <x v="1"/>
  </r>
  <r>
    <n v="5877"/>
    <s v="KA199"/>
    <x v="31"/>
    <m/>
    <x v="10"/>
    <x v="19"/>
    <n v="23"/>
    <s v="July"/>
    <x v="10"/>
    <s v="23 July 1947"/>
    <x v="2"/>
    <s v="SS 23.7.47 (Air Britain Serials)"/>
    <x v="4"/>
    <x v="3"/>
    <x v="1"/>
    <x v="1"/>
    <x v="2"/>
    <x v="1"/>
    <m/>
    <n v="7"/>
    <x v="71"/>
    <x v="1"/>
    <n v="0"/>
    <x v="2"/>
    <x v="17"/>
    <x v="1"/>
  </r>
  <r>
    <n v="6049"/>
    <s v="KA209"/>
    <x v="31"/>
    <m/>
    <x v="10"/>
    <x v="19"/>
    <n v="23"/>
    <s v="July"/>
    <x v="10"/>
    <s v="23 July 1947"/>
    <x v="2"/>
    <s v="SS 23.7.47 (Air Britain Serials)"/>
    <x v="4"/>
    <x v="3"/>
    <x v="1"/>
    <x v="1"/>
    <x v="2"/>
    <x v="1"/>
    <m/>
    <n v="7"/>
    <x v="71"/>
    <x v="1"/>
    <n v="0"/>
    <x v="2"/>
    <x v="17"/>
    <x v="1"/>
  </r>
  <r>
    <n v="6101"/>
    <s v="KA212"/>
    <x v="31"/>
    <m/>
    <x v="10"/>
    <x v="19"/>
    <n v="23"/>
    <s v="July"/>
    <x v="10"/>
    <s v="23 July 1947"/>
    <x v="2"/>
    <s v="SS 23.7.47 (Air Britain Serials)"/>
    <x v="4"/>
    <x v="3"/>
    <x v="1"/>
    <x v="1"/>
    <x v="2"/>
    <x v="1"/>
    <m/>
    <n v="7"/>
    <x v="71"/>
    <x v="1"/>
    <n v="0"/>
    <x v="2"/>
    <x v="17"/>
    <x v="1"/>
  </r>
  <r>
    <n v="6112"/>
    <s v="KA236"/>
    <x v="31"/>
    <m/>
    <x v="10"/>
    <x v="19"/>
    <n v="23"/>
    <s v="July"/>
    <x v="10"/>
    <s v="23 July 1947"/>
    <x v="2"/>
    <s v="SS 23.7.47 (Air Britain Serials)"/>
    <x v="4"/>
    <x v="3"/>
    <x v="1"/>
    <x v="1"/>
    <x v="2"/>
    <x v="1"/>
    <m/>
    <n v="7"/>
    <x v="71"/>
    <x v="1"/>
    <n v="0"/>
    <x v="2"/>
    <x v="17"/>
    <x v="1"/>
  </r>
  <r>
    <n v="6114"/>
    <s v="KA271"/>
    <x v="31"/>
    <m/>
    <x v="10"/>
    <x v="19"/>
    <n v="23"/>
    <s v="July"/>
    <x v="10"/>
    <s v="23 July 1947"/>
    <x v="2"/>
    <s v="SS 23.7.47 (Air Britain Serials)"/>
    <x v="4"/>
    <x v="3"/>
    <x v="1"/>
    <x v="1"/>
    <x v="2"/>
    <x v="1"/>
    <m/>
    <n v="7"/>
    <x v="71"/>
    <x v="1"/>
    <n v="0"/>
    <x v="2"/>
    <x v="17"/>
    <x v="1"/>
  </r>
  <r>
    <n v="6115"/>
    <s v="KA278"/>
    <x v="31"/>
    <m/>
    <x v="10"/>
    <x v="19"/>
    <n v="23"/>
    <s v="July"/>
    <x v="10"/>
    <s v="23 July 1947"/>
    <x v="2"/>
    <s v="SS 23.7.47 (Air Britain Serials)"/>
    <x v="4"/>
    <x v="3"/>
    <x v="1"/>
    <x v="1"/>
    <x v="2"/>
    <x v="1"/>
    <m/>
    <n v="7"/>
    <x v="71"/>
    <x v="1"/>
    <n v="0"/>
    <x v="2"/>
    <x v="17"/>
    <x v="1"/>
  </r>
  <r>
    <n v="4555"/>
    <s v="KA301"/>
    <x v="37"/>
    <s v=" "/>
    <x v="10"/>
    <x v="19"/>
    <n v="23"/>
    <s v="July"/>
    <x v="10"/>
    <s v="23 July 1947"/>
    <x v="2"/>
    <s v="SS 23.7.47 (Air Britain Serials)"/>
    <x v="4"/>
    <x v="3"/>
    <x v="1"/>
    <x v="1"/>
    <x v="2"/>
    <x v="1"/>
    <m/>
    <n v="7"/>
    <x v="71"/>
    <x v="1"/>
    <n v="0"/>
    <x v="2"/>
    <x v="306"/>
    <x v="1"/>
  </r>
  <r>
    <n v="6125"/>
    <s v="KA312"/>
    <x v="37"/>
    <m/>
    <x v="10"/>
    <x v="19"/>
    <n v="23"/>
    <s v="July"/>
    <x v="10"/>
    <s v="23 July 1947"/>
    <x v="2"/>
    <s v="SS 23.7.47 (Air Britain Serials)"/>
    <x v="4"/>
    <x v="3"/>
    <x v="1"/>
    <x v="1"/>
    <x v="2"/>
    <x v="1"/>
    <m/>
    <n v="7"/>
    <x v="71"/>
    <x v="1"/>
    <n v="0"/>
    <x v="2"/>
    <x v="17"/>
    <x v="1"/>
  </r>
  <r>
    <n v="6127"/>
    <s v="KA319"/>
    <x v="31"/>
    <m/>
    <x v="10"/>
    <x v="19"/>
    <n v="23"/>
    <s v="July"/>
    <x v="10"/>
    <s v="23 July 1947"/>
    <x v="2"/>
    <s v="SS 23.7.47 (Air Britain Serials)"/>
    <x v="4"/>
    <x v="3"/>
    <x v="1"/>
    <x v="1"/>
    <x v="2"/>
    <x v="1"/>
    <m/>
    <n v="7"/>
    <x v="71"/>
    <x v="1"/>
    <n v="0"/>
    <x v="2"/>
    <x v="17"/>
    <x v="1"/>
  </r>
  <r>
    <n v="6133"/>
    <s v="KA335"/>
    <x v="31"/>
    <m/>
    <x v="10"/>
    <x v="19"/>
    <n v="23"/>
    <s v="July"/>
    <x v="10"/>
    <s v="23 July 1947"/>
    <x v="2"/>
    <s v="SS 23.7.47 (Air Britain Serials)"/>
    <x v="4"/>
    <x v="3"/>
    <x v="1"/>
    <x v="1"/>
    <x v="2"/>
    <x v="1"/>
    <m/>
    <n v="7"/>
    <x v="71"/>
    <x v="1"/>
    <n v="0"/>
    <x v="2"/>
    <x v="17"/>
    <x v="1"/>
  </r>
  <r>
    <n v="6136"/>
    <s v="KA339"/>
    <x v="31"/>
    <m/>
    <x v="10"/>
    <x v="19"/>
    <n v="23"/>
    <s v="July"/>
    <x v="10"/>
    <s v="23 July 1947"/>
    <x v="2"/>
    <s v="SS 23.7.47 (Air Britain Serials)"/>
    <x v="4"/>
    <x v="3"/>
    <x v="1"/>
    <x v="1"/>
    <x v="2"/>
    <x v="1"/>
    <m/>
    <n v="7"/>
    <x v="71"/>
    <x v="1"/>
    <n v="0"/>
    <x v="2"/>
    <x v="17"/>
    <x v="1"/>
  </r>
  <r>
    <n v="6139"/>
    <s v="KA344"/>
    <x v="31"/>
    <m/>
    <x v="10"/>
    <x v="19"/>
    <n v="23"/>
    <s v="July"/>
    <x v="10"/>
    <s v="23 July 1947"/>
    <x v="2"/>
    <s v="SS 23.7.47 (Air Britain Serials)"/>
    <x v="4"/>
    <x v="3"/>
    <x v="1"/>
    <x v="1"/>
    <x v="2"/>
    <x v="1"/>
    <m/>
    <n v="7"/>
    <x v="71"/>
    <x v="1"/>
    <n v="0"/>
    <x v="2"/>
    <x v="17"/>
    <x v="1"/>
  </r>
  <r>
    <n v="6141"/>
    <s v="KA346"/>
    <x v="31"/>
    <m/>
    <x v="10"/>
    <x v="19"/>
    <n v="23"/>
    <s v="July"/>
    <x v="10"/>
    <s v="23 July 1947"/>
    <x v="2"/>
    <s v="SS 23.7.47 (Air Britain Serials)"/>
    <x v="4"/>
    <x v="3"/>
    <x v="1"/>
    <x v="1"/>
    <x v="2"/>
    <x v="1"/>
    <m/>
    <n v="7"/>
    <x v="71"/>
    <x v="1"/>
    <n v="0"/>
    <x v="2"/>
    <x v="17"/>
    <x v="1"/>
  </r>
  <r>
    <n v="5748"/>
    <s v="KA359"/>
    <x v="31"/>
    <m/>
    <x v="10"/>
    <x v="19"/>
    <n v="23"/>
    <s v="July"/>
    <x v="10"/>
    <s v="23 July 1947"/>
    <x v="2"/>
    <s v="SS 23.7.47 (Air Britain Serials)"/>
    <x v="4"/>
    <x v="3"/>
    <x v="1"/>
    <x v="1"/>
    <x v="2"/>
    <x v="1"/>
    <m/>
    <n v="7"/>
    <x v="71"/>
    <x v="1"/>
    <n v="0"/>
    <x v="2"/>
    <x v="17"/>
    <x v="1"/>
  </r>
  <r>
    <n v="4625"/>
    <s v="KA365"/>
    <x v="31"/>
    <m/>
    <x v="10"/>
    <x v="19"/>
    <n v="23"/>
    <s v="July"/>
    <x v="10"/>
    <s v="23 July 1947"/>
    <x v="2"/>
    <s v="SS 23.7.47 (Air Britain Serials)"/>
    <x v="4"/>
    <x v="3"/>
    <x v="1"/>
    <x v="1"/>
    <x v="2"/>
    <x v="1"/>
    <m/>
    <n v="7"/>
    <x v="71"/>
    <x v="1"/>
    <n v="0"/>
    <x v="2"/>
    <x v="17"/>
    <x v="1"/>
  </r>
  <r>
    <n v="5755"/>
    <s v="KA366"/>
    <x v="31"/>
    <m/>
    <x v="10"/>
    <x v="19"/>
    <n v="23"/>
    <s v="July"/>
    <x v="10"/>
    <s v="23 July 1947"/>
    <x v="2"/>
    <s v="SS 23.7.47 (Air Britain Serials)"/>
    <x v="4"/>
    <x v="3"/>
    <x v="1"/>
    <x v="1"/>
    <x v="2"/>
    <x v="1"/>
    <m/>
    <n v="7"/>
    <x v="71"/>
    <x v="1"/>
    <n v="0"/>
    <x v="2"/>
    <x v="17"/>
    <x v="1"/>
  </r>
  <r>
    <n v="1761"/>
    <s v="LR369"/>
    <x v="12"/>
    <s v="613/69/4/69"/>
    <x v="10"/>
    <x v="19"/>
    <n v="23"/>
    <s v="July"/>
    <x v="10"/>
    <s v="23 July 1947"/>
    <x v="2"/>
    <s v="SS 23.7.47 (Air Britain Serials)"/>
    <x v="4"/>
    <x v="3"/>
    <x v="1"/>
    <x v="1"/>
    <x v="2"/>
    <x v="1"/>
    <m/>
    <n v="7"/>
    <x v="71"/>
    <x v="1"/>
    <n v="1"/>
    <x v="0"/>
    <x v="1"/>
    <x v="0"/>
  </r>
  <r>
    <n v="2359"/>
    <s v="MM385"/>
    <x v="18"/>
    <s v="USAAF"/>
    <x v="10"/>
    <x v="19"/>
    <n v="23"/>
    <s v="July"/>
    <x v="10"/>
    <s v="23 July 1947"/>
    <x v="2"/>
    <s v="440324 HUGHES, THOMAS E MOSQUITO MM-385 CHEDDINGTON, UK 50FS (Thomas Ensminger) SOC 23.7.47 (Air Britain Serials)"/>
    <x v="4"/>
    <x v="3"/>
    <x v="1"/>
    <x v="1"/>
    <x v="2"/>
    <x v="1"/>
    <m/>
    <n v="7"/>
    <x v="71"/>
    <x v="1"/>
    <n v="1"/>
    <x v="2"/>
    <x v="33"/>
    <x v="0"/>
  </r>
  <r>
    <n v="7473"/>
    <s v="MM397"/>
    <x v="18"/>
    <n v="540"/>
    <x v="10"/>
    <x v="19"/>
    <n v="23"/>
    <s v="July"/>
    <x v="10"/>
    <s v="23 July 1947"/>
    <x v="2"/>
    <s v="SS 23.7.47 (Air Britain Serials)"/>
    <x v="4"/>
    <x v="3"/>
    <x v="1"/>
    <x v="1"/>
    <x v="2"/>
    <x v="1"/>
    <m/>
    <n v="7"/>
    <x v="71"/>
    <x v="1"/>
    <n v="1"/>
    <x v="0"/>
    <x v="16"/>
    <x v="0"/>
  </r>
  <r>
    <n v="2756"/>
    <s v="MM731"/>
    <x v="25"/>
    <s v="406/54OTU"/>
    <x v="10"/>
    <x v="7"/>
    <n v="23"/>
    <s v="July"/>
    <x v="10"/>
    <s v="23 July 1947"/>
    <x v="2"/>
    <s v="SS 23.7.47 (Air Britain Serials)"/>
    <x v="4"/>
    <x v="3"/>
    <x v="1"/>
    <x v="1"/>
    <x v="2"/>
    <x v="1"/>
    <m/>
    <n v="7"/>
    <x v="71"/>
    <x v="1"/>
    <n v="1"/>
    <x v="1"/>
    <x v="115"/>
    <x v="2"/>
  </r>
  <r>
    <n v="5574"/>
    <s v="NT421"/>
    <x v="25"/>
    <n v="29"/>
    <x v="0"/>
    <x v="2"/>
    <n v="23"/>
    <s v="July"/>
    <x v="10"/>
    <s v="23 July 1947"/>
    <x v="2"/>
    <s v="SS 23.7.47 (Air Britain Serials)"/>
    <x v="4"/>
    <x v="3"/>
    <x v="1"/>
    <x v="1"/>
    <x v="2"/>
    <x v="1"/>
    <m/>
    <n v="7"/>
    <x v="71"/>
    <x v="1"/>
    <n v="1"/>
    <x v="0"/>
    <x v="31"/>
    <x v="2"/>
  </r>
  <r>
    <n v="6173"/>
    <s v="RS618"/>
    <x v="12"/>
    <n v="235"/>
    <x v="12"/>
    <x v="19"/>
    <n v="23"/>
    <s v="July"/>
    <x v="10"/>
    <s v="23 July 1947"/>
    <x v="2"/>
    <s v="To Armee de l'Air 23.7.47 (Air Britain Serials)"/>
    <x v="5"/>
    <x v="3"/>
    <x v="1"/>
    <x v="1"/>
    <x v="2"/>
    <x v="1"/>
    <m/>
    <n v="7"/>
    <x v="71"/>
    <x v="1"/>
    <n v="1"/>
    <x v="0"/>
    <x v="97"/>
    <x v="0"/>
  </r>
  <r>
    <n v="1622"/>
    <s v="NS908"/>
    <x v="12"/>
    <n v="107"/>
    <x v="0"/>
    <x v="16"/>
    <n v="24"/>
    <s v="July"/>
    <x v="10"/>
    <s v="24 July 1947"/>
    <x v="2"/>
    <s v="Sold 24.7.47 (Air Britain Serials)"/>
    <x v="5"/>
    <x v="3"/>
    <x v="1"/>
    <x v="1"/>
    <x v="2"/>
    <x v="1"/>
    <m/>
    <n v="7"/>
    <x v="71"/>
    <x v="1"/>
    <n v="1"/>
    <x v="0"/>
    <x v="57"/>
    <x v="0"/>
  </r>
  <r>
    <n v="4419"/>
    <s v="KA120"/>
    <x v="37"/>
    <s v="219/64"/>
    <x v="10"/>
    <x v="19"/>
    <n v="27"/>
    <s v="July"/>
    <x v="10"/>
    <s v="27 July 1947"/>
    <x v="2"/>
    <s v="219 Sqn 16/05/46, to 64 Sqn 27/06/46 until 26/11/46 (Brian Fillery) SS 23.7.47 (Air Britain Serials)   Aircraft Record Card created on 22 February 1945, but cancelled on 19 March 1945, with no record of RCAF use or ownership.  This aircraft later served with 219 Squadron, RAF.  Struck off by RAF on 23 July 1947.  Reported by some sources as a T. Mk. 29. de Havilland DH.98., though Bill Walker has this as an FB.26. (http://www.ody.ca/~bwalker/RCAF_JX579_KA232.html)"/>
    <x v="4"/>
    <x v="3"/>
    <x v="1"/>
    <x v="1"/>
    <x v="2"/>
    <x v="1"/>
    <m/>
    <n v="7"/>
    <x v="71"/>
    <x v="1"/>
    <n v="0"/>
    <x v="0"/>
    <x v="307"/>
    <x v="1"/>
  </r>
  <r>
    <n v="5138"/>
    <s v="PF657"/>
    <x v="35"/>
    <s v="8OTU"/>
    <x v="10"/>
    <x v="7"/>
    <n v="29"/>
    <s v="July"/>
    <x v="10"/>
    <s v="29 July 1947"/>
    <x v="0"/>
    <s v="Engine cut and second lost power bellylanded at Upper Heyford 29.7.47 (Air Britain Serials) 29.07.47 8 MTU. PF657 Belly-landed at Upper Heyford after engine failure. (Mosquito Crash Log)_x000a__x000a_Recollections by Frederick Lacy of a Mosquito collection in September 1947 that didn't go quite according to plan..._x000a__x000a_At the time I was instructing on Mossies at RAF Benson and my boss - the CFI - invited me to collect a brand new Mk 34 from a civilian Maintenance Unit in Staffordshire, about 15 minutes flying time away at a cruising speed of about 240 knots._x000a__x000a_It was a Friday afternoon and I knew that I could pack up for the weekend on returning to Benson and drive home for the weekend to my wife, who was expecting a second child, and young son in Norfolk - some 120 miles away._x000a__x000a_Johnny Bland elected to accompany me as navigator and we were duly delivered to the MU in the Station Oxford aircraft, arriving about 2pm. We went straight out to the aircraft having collected the necessary logbook and other paperwork from Air Traffic Control, where we were cleared to return to Benson._x000a__x000a_The groundcrewman greeted us with the information that the aircraft had been air tested that morning, all was in order and there was no need to delay further by ground running. Accordingly I started up, taxied out immediately and took off for Benson._x000a__x000a_Climbing away I remarked to Johnny on how pleasant it was to be flying a new aircraft - only five hours &quot;on the clock&quot; - which smelled just like a new car. The controls and levers shone, as did the instrument dials._x000a__x000a_I had just levelled off at about 1800ft on course for home when an engine failed. I asked Johnny to change fuel tanks; as in standard practice we had taken off on the outer wing tanks and he duly switched to the inners. This engine failed to pick up and simultaneously the second engine failed. I yelled &quot;Back to outers&quot; but neither engine picked up._x000a__x000a_I then pressed one of the airscrew feathering buttons - nothing happened and there was no click in my headset to indicate that there was an electrical connection._x000a__x000a_At the same time, both propellers &quot;ran away&quot;, that is to say they windmilled, creating tremendous drag and rendering the aircraft unmanageable below a speed of about 220 knots. This meant one thing only - an immediate forced landing._x000a__x000a_As luck would have it I saw hangars ahead and realised we were heading for Upper Heyford airfield. Pushing the aircraft nose downwards I saw that we were heading straight for the hangars, across wind and the shortest width of the airfield. We were by now close to the ground and I did a 90 degree &quot;daisy-cutting&quot; turn so close that Johnny screamed in fear, on the assumption that the aircraft was about to &quot;cartwheel&quot; - resulting in our immediate death._x000a__x000a_I was able to straighten the aircraft out a few feet above ground and made a good bellylanding. There was no question of or time to lower the undercarriage or any flap. To do so would have stalled us into the ground anyway._x000a__x000a_The aircraft tore across the field toward a newly-laid tarmac runway. Unbeknown to me the surface of the runway was about 18&quot; above ground level and we struck it at an angle. This tore the cockpit away from the fuselage and broke up the remainder of the aircraft except for the wings, engines and cockpit which slithered along for some distance._x000a__x000a_The nose of the aircraft had dug into the earth, a good deal of which entered the cockpit through a large hole at the front, but not sufficiently to injure us both. We clambered out through the roof hatch, obviously much shaken._x000a__x000a_Within moments a staff car arrived on the scene and a very angry Station Commander wanted to know what the hell we meant by &quot;beating up&quot; his airfield!_x000a__x000a_Mollified by our explanation we were driven to an office in one of the hangars where an ill-tempered Wing Commander struggled with the requisite initial accident report which had to be sent by signal to the Air Ministry right away. As the Accident Prevention Officer for my home base, I was able to assist him complete the signal!_x000a__x000a_Johnny and I stood before the Wing Commander's desk and I noticed Johnny was beginning to sway. At this I suggested to the officer that Johnny was probably suffering from shock and could we perhaps have something to drink. I fancied a nice, strong cup of tea. Summoning a sour-looking airmen the officer sent him for water which arrived in two chipped, enamel mugs._x000a__x000a_We understood that Upper Heyford was about to close for the weekend and our presence, the crashed aircraft to be looked after and the further fact that the Benson Oxford aircraft would be coming to pick up Johnny and I later, did not endear us to anyone there._x000a__x000a_Many months after the prang and after I had moved on from Benson, I saw a copy of the Accident Investigation Report. This concluded that the aircraft had been improperly stored with 100 octane aviation fuel in the tanks and that this had &quot;attacked&quot; the bullet-proof inner lining of the tanks. A resultant thick, brown &quot;goo&quot; (I would have given it a somewhat rude appellation) passed to the carburetors, eventually blocking the jets and causing the engines to stop._x000a__x000a_I have often thought that the aircraft was neither &quot;run-up&quot; nor air tested on that fateful morning before Johnny and I arrived to pick it up, the civilian groundcrew having been as anxious as ourselves to get away for the ensuing weekend._x000a__x000a_It was absolutely criminal that this dereliction of duty occurred, including the fact that there was no electrical connection between the airscrew feathering buttons in the cockpit and the feathering system. Had I been able to feather the propellors I might have had the aircraft under better control and could have perhaps made a wheels down landing or, at least, a smoother bellylanding._x000a__x000a_I never heard if there was any inquiry or possible disciplinary action at the Maintenance Unit concerned._x000a__x000a_At least we survived and I am still here today to tell the tale!_x000a__x000a_Frederick Lacy, August 2000_x000a_ _x000a_  _x000a_Addendum: I recently received the following from Mike Packham, Mosquito Aircraft Museum, Salisbury Hall, London Colney, Herts:_x000a__x000a_&quot;After reading this potentially harrowing account I have checked my records of all Mosquito aircraft. The PR.34 mentioned was PF657, a Percival-built aircraft and the accident date was July 29th 1947. The departure aerodrome was 51MU, Lichfield.&quot;_x000a_ _x000a_(Recollections by Frederick Lacy of a Mosquito collection in September 1947 that didn't go quite according to plan..._x000a__x000a_At the time I was instructing on Mossies at RAF Benson and my boss - the CFI - invited me to collect a brand new Mk 34 from a civilian Maintenance Unit in Staffordshire, about 15 minutes flying time away at a cruising speed of about 240 knots._x000a__x000a_It was a Friday afternoon and I knew that I could pack up for the weekend on returning to Benson and drive home for the weekend to my wife, who was expecting a second child, and young son in Norfolk - some 120 miles away._x000a__x000a_Johnny Bland elected to accompany me as navigator and we were duly delivered to the MU in the Station Oxford aircraft, arriving about 2pm. We went straight out to the aircraft having collected the necessary logbook and other paperwork from Air Traffic Control, where we were cleared to return to Benson._x000a__x000a_The groundcrewman greeted us with the information that the aircraft had been air tested that morning, all was in order and there was no need to delay further by ground running. Accordingly I started up, taxied out immediately and took off for Benson._x000a__x000a_Climbing away I remarked to Johnny on how pleasant it was to be flying a new aircraft - only five hours &quot;on the clock&quot; - which smelled just like a new car. The controls and levers shone, as did the instrument dials._x000a__x000a_I had just levelled off at about 1800ft on course for home when an engine failed. I asked Johnny to change fuel tanks; as in standard practice we had taken off on the outer wing tanks and he duly switched to the inners. This engine failed to pick up and simultaneously the second engine failed. I yelled &quot;Back to outers&quot; but neither engine picked up._x000a__x000a_I then pressed one of the airscrew feathering buttons - nothing happened and there was no click in my headset to indicate that there was an electrical connection._x000a__x000a_At the same time, both propellers &quot;ran away&quot;, that is to say they windmilled, creating tremendous drag and rendering the aircraft unmanageable below a speed of about 220 knots. This meant one thing only - an immediate forced landing._x000a__x000a_As luck would have it I saw hangars ahead and realised we were heading for Upper Heyford airfield. Pushing the aircraft nose downwards I saw that we were heading straight for the hangars, across wind and the shortest width of the airfield. We were by now close to the ground and I did a 90 degree &quot;daisy-cutting&quot; turn so close that Johnny screamed in fear, on the assumption that the aircraft was about to &quot;cartwheel&quot; - resulting in our immediate death._x000a__x000a_I was able to straighten the aircraft out a few feet above ground and made a good bellylanding. There was no question of or time to lower the undercarriage or any flap. To do so would have stalled us into the ground anyway._x000a__x000a_The aircraft tore across the field toward a newly-laid tarmac runway. Unbeknown to me the surface of the runway was about 18&quot; above ground level and we struck it at an angle. This tore the cockpit away from the fuselage and broke up the remainder of the aircraft except for the wings, engines and cockpit which slithered along for some distance._x000a__x000a_The nose of the aircraft had dug into the earth, a good deal of which entered the cockpit through a large hole at the front, but not sufficiently to injure us both. We clambered out through the roof hatch, obviously much shaken._x000a__x000a_Within moments a staff car arrived on the scene and a very angry Station Commander wanted to know what the hell we meant by &quot;beating up&quot; his airfield!_x000a__x000a_Mollified by our explanation we were driven to an office in one of the hangars where an ill-tempered Wing Commander struggled with the requisite initial accident report which had to be sent by signal to the Air Ministry right away. As the Accident Prevention Officer for my home base, I was able to assist him complete the signal!_x000a__x000a_Johnny and I stood before the Wing Commander's desk and I noticed Johnny was beginning to sway. At this I suggested to the officer that Johnny was probably suffering from shock and could we perhaps have something to drink. I fancied a nice, strong cup of tea. Summoning a sour-looking airmen the officer sent him for water which arrived in two chipped, enamel mugs._x000a__x000a_We understood that Upper Heyford was about to close for the weekend and our presence, the crashed aircraft to be looked after and the further fact that the Benson Oxford aircraft would be coming to pick up Johnny and I later, did not endear us to anyone there._x000a__x000a_Many months after the prang and after I had moved on from Benson, I saw a copy of the Accident Investigation Report. This concluded that the aircraft had been improperly stored with 100 octane aviation fuel in the tanks and that this had &quot;attacked&quot; the bullet-proof inner lining of the tanks. A resultant thick, brown &quot;goo&quot; (I would have given it a somewhat rude appellation) passed to the carburetors, eventually blocking the jets and causing the engines to stop._x000a__x000a_I have often thought that the aircraft was neither &quot;run-up&quot; nor air tested on that fateful morning before Johnny and I arrived to pick it up, the civilian groundcrew having been as anxious as ourselves to get away for the ensuing weekend._x000a__x000a_It was absolutely criminal that this dereliction of duty occurred, including the fact that there was no electrical connection between the airscrew feathering buttons in the cockpit and the feathering system. Had I been able to feather the propellors I might have had the aircraft under better control and could have perhaps made a wheels down landing or, at least, a smoother bellylanding._x000a__x000a_I never heard if there was any inquiry or possible disciplinary action at the Maintenance Unit concerned._x000a__x000a_At least we survived and I am still here today to tell the tale!_x000a__x000a_Frederick Lacy, August 2000_x000a_ _x000a_  _x000a_Addendum: I recently received the following from Mike Packham, Mosquito Aircraft Museum, Salisbury Hall, London Colney, Herts:_x000a__x000a_&quot;After reading this potentially harrowing account I have checked my records of all Mosquito aircraft. The PR.34 mentioned was PF657, a Percival-built aircraft and the accident date was July 29th 1947. The departure aerodrome was 51MU, Lichfield.&quot;_x000a_ _x000a_(http://www.mossie.org/stories/Frederick_Lacy.htm)"/>
    <x v="2"/>
    <x v="2"/>
    <x v="2"/>
    <x v="1"/>
    <x v="2"/>
    <x v="1"/>
    <m/>
    <n v="7"/>
    <x v="71"/>
    <x v="1"/>
    <n v="0"/>
    <x v="1"/>
    <x v="37"/>
    <x v="6"/>
  </r>
  <r>
    <n v="2350"/>
    <s v="MM133"/>
    <x v="20"/>
    <s v="627/692/180/69"/>
    <x v="10"/>
    <x v="19"/>
    <n v="30"/>
    <s v="July"/>
    <x v="10"/>
    <s v="30 July 1947"/>
    <x v="2"/>
    <s v="Last year I came across an intresting picture of Mosquito B XVI MM133 W?-D (WI-D ?) in the Dutch book &quot;Nederlandse Militaire Luchtvaart in beeld deel 2 (1945-1978)&quot;. The text describes it as being delivered to 320 Sqn on 31 july 1947 (at Twente airport), which was suppossed to be eqquiped with Mosquito's (which never happened). It is also mentioned in the text that it was at Gilze-Rijen airport in 1978 and was used in the movie &quot;Soldaat van Oranje&quot; (Soldier of Orange). This is most likely a mixup with Mosquito FB Mk.6 TA122, currently preserved at the De Havilland Aircraft Museum, Salisbury Hall. (Pleun Punt on www.mossie.org) B.XVI MM133 served with 69 Squadron before passing to the Royal Netherlands Air Force on July 30th 1947. The code letters allocated to 69 Squadron were 'WI' which obviously tallies with the details in your photograph. MM133 served with 627 and 692 Squadrons during the war and with 180 and 69 Squadrons post-war. I have no idea as to MM133's eventual fate (it may have been used as an instructional airframe prior to being scrapped) but have no record of its existence today. The Mosquito featured in 'Soldaat van Orange' was T.3 RR299/G-ASKH which was then owned by Hawker Siddeley Aviation (later British Aerospace). RR299 was flown from Duxford for the filming by Hatfield based test pilot Ron Clear. I regret not to be of more assistance to you on this one. Regards, IAN THIRSK MM133 was placed with 151 Repair Unit at Luneberg, 28/6/47 and struck off charge there. It moved to the Royal Netherlands Air Force School of Technical Training 30/7/47 as components only. (Mike Packham on www.mossie.org) To R.Neth AF 30.7.47 (Air Britain Serials) Mosquito Squadrons of the RAF has a picture of this aircraft with severe damage to the tail surfaces incurred on 24 March 1945, incurred while on a raid to Berlin (pilot's first sortie!)"/>
    <x v="5"/>
    <x v="3"/>
    <x v="1"/>
    <x v="1"/>
    <x v="2"/>
    <x v="1"/>
    <m/>
    <n v="7"/>
    <x v="71"/>
    <x v="1"/>
    <n v="1"/>
    <x v="0"/>
    <x v="1"/>
    <x v="0"/>
  </r>
  <r>
    <n v="1963"/>
    <s v="NT262"/>
    <x v="25"/>
    <s v="84/NFDU/CSE"/>
    <x v="10"/>
    <x v="19"/>
    <n v="30"/>
    <s v="July"/>
    <x v="10"/>
    <s v="30 July 1947"/>
    <x v="2"/>
    <s v="SOC 30.7.47 (Air Britain Serials)"/>
    <x v="4"/>
    <x v="3"/>
    <x v="1"/>
    <x v="1"/>
    <x v="2"/>
    <x v="1"/>
    <m/>
    <n v="7"/>
    <x v="71"/>
    <x v="1"/>
    <n v="1"/>
    <x v="1"/>
    <x v="289"/>
    <x v="2"/>
  </r>
  <r>
    <n v="6099"/>
    <s v="TA382"/>
    <x v="12"/>
    <m/>
    <x v="12"/>
    <x v="19"/>
    <n v="30"/>
    <s v="July"/>
    <x v="10"/>
    <s v="30 July 1947"/>
    <x v="2"/>
    <s v="To Armee de l'Air 30.7.47 (Air Britain Serials)"/>
    <x v="5"/>
    <x v="3"/>
    <x v="1"/>
    <x v="1"/>
    <x v="2"/>
    <x v="1"/>
    <m/>
    <n v="7"/>
    <x v="71"/>
    <x v="1"/>
    <n v="1"/>
    <x v="2"/>
    <x v="17"/>
    <x v="0"/>
  </r>
  <r>
    <n v="6144"/>
    <s v="PF552"/>
    <x v="20"/>
    <s v="CSE"/>
    <x v="10"/>
    <x v="19"/>
    <n v="31"/>
    <s v="July"/>
    <x v="10"/>
    <s v="31 July 1947"/>
    <x v="0"/>
    <s v="Overshot landing Shepherds Grove 31.7.47 not repaired (Air Britain Serials)"/>
    <x v="2"/>
    <x v="2"/>
    <x v="6"/>
    <x v="1"/>
    <x v="2"/>
    <x v="1"/>
    <m/>
    <n v="7"/>
    <x v="71"/>
    <x v="1"/>
    <n v="0"/>
    <x v="1"/>
    <x v="289"/>
    <x v="6"/>
  </r>
  <r>
    <n v="1545"/>
    <s v="DZ634"/>
    <x v="4"/>
    <s v="692/627/109"/>
    <x v="0"/>
    <x v="8"/>
    <n v="31"/>
    <s v="July"/>
    <x v="10"/>
    <s v="31 July 1947"/>
    <x v="2"/>
    <s v="SOC 31.7.47 (Air Britain Serials)"/>
    <x v="4"/>
    <x v="3"/>
    <x v="1"/>
    <x v="1"/>
    <x v="2"/>
    <x v="1"/>
    <m/>
    <n v="7"/>
    <x v="71"/>
    <x v="1"/>
    <n v="1"/>
    <x v="2"/>
    <x v="18"/>
    <x v="0"/>
  </r>
  <r>
    <n v="2971"/>
    <s v="KB180"/>
    <x v="13"/>
    <s v="USAAF"/>
    <x v="4"/>
    <x v="19"/>
    <n v="31"/>
    <s v="July"/>
    <x v="10"/>
    <s v="31 July 1947"/>
    <x v="2"/>
    <s v="to USAAF as 43-34954 SOC 31.7.47 (Air Britain Serials)"/>
    <x v="4"/>
    <x v="3"/>
    <x v="1"/>
    <x v="1"/>
    <x v="2"/>
    <x v="1"/>
    <m/>
    <n v="7"/>
    <x v="71"/>
    <x v="1"/>
    <n v="1"/>
    <x v="2"/>
    <x v="33"/>
    <x v="1"/>
  </r>
  <r>
    <n v="1216"/>
    <s v="KB221"/>
    <x v="13"/>
    <s v="128/1655MTU"/>
    <x v="10"/>
    <x v="7"/>
    <n v="31"/>
    <s v="July"/>
    <x v="10"/>
    <s v="31 July 1947"/>
    <x v="2"/>
    <s v="SOC 31.7.47 (Air Britain Serials)"/>
    <x v="4"/>
    <x v="3"/>
    <x v="1"/>
    <x v="1"/>
    <x v="2"/>
    <x v="1"/>
    <m/>
    <n v="7"/>
    <x v="71"/>
    <x v="1"/>
    <n v="1"/>
    <x v="1"/>
    <x v="12"/>
    <x v="1"/>
  </r>
  <r>
    <n v="3147"/>
    <s v="KB231"/>
    <x v="13"/>
    <s v="608/162/NTU"/>
    <x v="10"/>
    <x v="7"/>
    <n v="31"/>
    <s v="July"/>
    <x v="10"/>
    <s v="31 July 1947"/>
    <x v="2"/>
    <s v="SOC 31.7.47 (Air Britain Serials)"/>
    <x v="4"/>
    <x v="3"/>
    <x v="1"/>
    <x v="1"/>
    <x v="2"/>
    <x v="1"/>
    <m/>
    <n v="7"/>
    <x v="71"/>
    <x v="1"/>
    <n v="1"/>
    <x v="1"/>
    <x v="135"/>
    <x v="1"/>
  </r>
  <r>
    <n v="3271"/>
    <s v="KB355"/>
    <x v="13"/>
    <s v="608/162/16OTU"/>
    <x v="0"/>
    <x v="7"/>
    <n v="31"/>
    <s v="July"/>
    <x v="10"/>
    <s v="31 July 1947"/>
    <x v="2"/>
    <s v="SOC 31.7.47 (Air Britain Serials)"/>
    <x v="4"/>
    <x v="3"/>
    <x v="1"/>
    <x v="1"/>
    <x v="2"/>
    <x v="1"/>
    <m/>
    <n v="7"/>
    <x v="71"/>
    <x v="1"/>
    <n v="1"/>
    <x v="1"/>
    <x v="140"/>
    <x v="1"/>
  </r>
  <r>
    <n v="2797"/>
    <s v="MM122"/>
    <x v="20"/>
    <n v="109"/>
    <x v="0"/>
    <x v="8"/>
    <n v="31"/>
    <s v="July"/>
    <x v="10"/>
    <s v="31 July 1947"/>
    <x v="2"/>
    <s v="SOC 31.7.47 (Air Britain Serials)"/>
    <x v="4"/>
    <x v="3"/>
    <x v="1"/>
    <x v="1"/>
    <x v="2"/>
    <x v="1"/>
    <m/>
    <n v="7"/>
    <x v="71"/>
    <x v="1"/>
    <n v="1"/>
    <x v="0"/>
    <x v="18"/>
    <x v="0"/>
  </r>
  <r>
    <n v="381"/>
    <s v="MM154"/>
    <x v="20"/>
    <s v="105/109/(RN)"/>
    <x v="10"/>
    <x v="19"/>
    <n v="31"/>
    <s v="July"/>
    <x v="10"/>
    <s v="31 July 1947"/>
    <x v="2"/>
    <s v="SOC 31.7.47 (Air Britain Serials)"/>
    <x v="4"/>
    <x v="3"/>
    <x v="1"/>
    <x v="1"/>
    <x v="2"/>
    <x v="1"/>
    <m/>
    <n v="7"/>
    <x v="71"/>
    <x v="1"/>
    <n v="1"/>
    <x v="2"/>
    <x v="308"/>
    <x v="0"/>
  </r>
  <r>
    <n v="2448"/>
    <s v="MM276"/>
    <x v="18"/>
    <s v="4/544"/>
    <x v="10"/>
    <x v="19"/>
    <n v="31"/>
    <s v="July"/>
    <x v="10"/>
    <s v="31 July 1947"/>
    <x v="2"/>
    <s v="SOC 31.7.47 (Air Britain Serials)"/>
    <x v="4"/>
    <x v="3"/>
    <x v="1"/>
    <x v="1"/>
    <x v="2"/>
    <x v="1"/>
    <m/>
    <n v="7"/>
    <x v="71"/>
    <x v="1"/>
    <n v="1"/>
    <x v="0"/>
    <x v="27"/>
    <x v="0"/>
  </r>
  <r>
    <n v="64"/>
    <s v="MM522"/>
    <x v="17"/>
    <s v="604/409/264/Manston"/>
    <x v="10"/>
    <x v="19"/>
    <n v="31"/>
    <s v="July"/>
    <x v="10"/>
    <s v="31 July 1947"/>
    <x v="2"/>
    <s v="SOC 31.7.47 (Air Britain Serials)"/>
    <x v="4"/>
    <x v="3"/>
    <x v="1"/>
    <x v="1"/>
    <x v="2"/>
    <x v="1"/>
    <m/>
    <n v="7"/>
    <x v="71"/>
    <x v="1"/>
    <n v="1"/>
    <x v="1"/>
    <x v="309"/>
    <x v="2"/>
  </r>
  <r>
    <n v="7480"/>
    <s v="NS588"/>
    <x v="29"/>
    <n v="540"/>
    <x v="10"/>
    <x v="19"/>
    <n v="31"/>
    <s v="July"/>
    <x v="10"/>
    <s v="31 July 1947"/>
    <x v="2"/>
    <s v="SOC 31.7.47 (Air Britain Serials)"/>
    <x v="4"/>
    <x v="3"/>
    <x v="1"/>
    <x v="1"/>
    <x v="2"/>
    <x v="1"/>
    <m/>
    <n v="7"/>
    <x v="71"/>
    <x v="1"/>
    <n v="1"/>
    <x v="0"/>
    <x v="16"/>
    <x v="0"/>
  </r>
  <r>
    <n v="7593"/>
    <s v="NS698"/>
    <x v="18"/>
    <n v="544"/>
    <x v="10"/>
    <x v="19"/>
    <n v="31"/>
    <s v="July"/>
    <x v="10"/>
    <s v="31 July 1947"/>
    <x v="2"/>
    <s v="SOC 31.7.47 (Air Britain Serials)"/>
    <x v="4"/>
    <x v="3"/>
    <x v="1"/>
    <x v="1"/>
    <x v="2"/>
    <x v="1"/>
    <m/>
    <n v="7"/>
    <x v="71"/>
    <x v="1"/>
    <n v="1"/>
    <x v="0"/>
    <x v="27"/>
    <x v="0"/>
  </r>
  <r>
    <n v="2729"/>
    <s v="NS737"/>
    <x v="18"/>
    <s v="1409 Flt"/>
    <x v="10"/>
    <x v="19"/>
    <n v="31"/>
    <s v="July"/>
    <x v="10"/>
    <s v="31 July 1947"/>
    <x v="2"/>
    <s v="To 6153M 24.10.46 Allocated to RN but SOC 31.7.47 (Air Britain Serials)"/>
    <x v="4"/>
    <x v="3"/>
    <x v="1"/>
    <x v="1"/>
    <x v="2"/>
    <x v="1"/>
    <m/>
    <n v="7"/>
    <x v="71"/>
    <x v="1"/>
    <n v="1"/>
    <x v="0"/>
    <x v="25"/>
    <x v="0"/>
  </r>
  <r>
    <n v="633"/>
    <s v="NS799"/>
    <x v="18"/>
    <s v="192/RWE/N.Creake"/>
    <x v="10"/>
    <x v="19"/>
    <n v="31"/>
    <s v="July"/>
    <x v="10"/>
    <s v="31 July 1947"/>
    <x v="2"/>
    <s v="SOC 31.7.47 (Air Britain Serials)"/>
    <x v="4"/>
    <x v="3"/>
    <x v="1"/>
    <x v="1"/>
    <x v="2"/>
    <x v="1"/>
    <m/>
    <n v="7"/>
    <x v="71"/>
    <x v="1"/>
    <n v="1"/>
    <x v="1"/>
    <x v="310"/>
    <x v="0"/>
  </r>
  <r>
    <n v="2963"/>
    <s v="NT261"/>
    <x v="25"/>
    <s v="307/CFE"/>
    <x v="0"/>
    <x v="7"/>
    <n v="31"/>
    <s v="July"/>
    <x v="10"/>
    <s v="31 July 1947"/>
    <x v="2"/>
    <s v="Wast NT361/G EW-D on 307 squadron, indicating the need for a 24-hour guard due to secret equipment. SOC 31.7.47 (Air Britain Serials)"/>
    <x v="4"/>
    <x v="3"/>
    <x v="1"/>
    <x v="1"/>
    <x v="2"/>
    <x v="1"/>
    <m/>
    <n v="7"/>
    <x v="71"/>
    <x v="1"/>
    <n v="1"/>
    <x v="1"/>
    <x v="231"/>
    <x v="2"/>
  </r>
  <r>
    <n v="5290"/>
    <s v="RF723"/>
    <x v="12"/>
    <s v="Med"/>
    <x v="1"/>
    <x v="16"/>
    <n v="31"/>
    <s v="July"/>
    <x v="10"/>
    <s v="31 July 1947"/>
    <x v="2"/>
    <s v="SOC 31.7.47 (Air Britain Serials)"/>
    <x v="4"/>
    <x v="3"/>
    <x v="1"/>
    <x v="1"/>
    <x v="2"/>
    <x v="1"/>
    <m/>
    <n v="7"/>
    <x v="71"/>
    <x v="1"/>
    <n v="1"/>
    <x v="2"/>
    <x v="68"/>
    <x v="3"/>
  </r>
  <r>
    <n v="2677"/>
    <s v="RF883"/>
    <x v="12"/>
    <s v="235/132OTU"/>
    <x v="0"/>
    <x v="7"/>
    <n v="31"/>
    <s v="July"/>
    <x v="10"/>
    <s v="31 July 1947"/>
    <x v="2"/>
    <s v="SOC 31.7.47 (Air Britain Serials)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x v="4"/>
    <x v="3"/>
    <x v="1"/>
    <x v="1"/>
    <x v="2"/>
    <x v="1"/>
    <m/>
    <n v="7"/>
    <x v="71"/>
    <x v="1"/>
    <n v="1"/>
    <x v="1"/>
    <x v="121"/>
    <x v="3"/>
  </r>
  <r>
    <n v="5420"/>
    <s v="RG214"/>
    <x v="35"/>
    <s v="684/81"/>
    <x v="10"/>
    <x v="19"/>
    <n v="31"/>
    <s v="July"/>
    <x v="10"/>
    <s v="31 July 1947"/>
    <x v="2"/>
    <s v="SOC 31.7.47 (Air Britain Serials)"/>
    <x v="4"/>
    <x v="3"/>
    <x v="1"/>
    <x v="1"/>
    <x v="2"/>
    <x v="1"/>
    <m/>
    <n v="7"/>
    <x v="71"/>
    <x v="1"/>
    <n v="0"/>
    <x v="0"/>
    <x v="287"/>
    <x v="0"/>
  </r>
  <r>
    <n v="7509"/>
    <s v="RG215"/>
    <x v="35"/>
    <n v="540"/>
    <x v="10"/>
    <x v="19"/>
    <n v="31"/>
    <s v="July"/>
    <x v="10"/>
    <s v="31 July 1947"/>
    <x v="2"/>
    <s v="SOC 31.7.47 (Air Britain Serials)"/>
    <x v="4"/>
    <x v="3"/>
    <x v="1"/>
    <x v="1"/>
    <x v="2"/>
    <x v="1"/>
    <m/>
    <n v="7"/>
    <x v="71"/>
    <x v="1"/>
    <n v="0"/>
    <x v="0"/>
    <x v="16"/>
    <x v="0"/>
  </r>
  <r>
    <n v="2282"/>
    <s v="TE667"/>
    <x v="12"/>
    <s v="FE"/>
    <x v="3"/>
    <x v="16"/>
    <n v="31"/>
    <s v="July"/>
    <x v="10"/>
    <s v="31 July 1947"/>
    <x v="2"/>
    <s v="SOC 31.7.47 (Air Britain Serials)"/>
    <x v="4"/>
    <x v="3"/>
    <x v="1"/>
    <x v="1"/>
    <x v="2"/>
    <x v="1"/>
    <m/>
    <n v="7"/>
    <x v="71"/>
    <x v="1"/>
    <n v="0"/>
    <x v="2"/>
    <x v="91"/>
    <x v="3"/>
  </r>
  <r>
    <n v="5743"/>
    <s v="TE756"/>
    <x v="12"/>
    <n v="114"/>
    <x v="10"/>
    <x v="19"/>
    <n v="31"/>
    <s v="July"/>
    <x v="10"/>
    <s v="31 July 1947"/>
    <x v="2"/>
    <s v="SOC 31.7.47 (Air Britain Serials)"/>
    <x v="4"/>
    <x v="3"/>
    <x v="1"/>
    <x v="1"/>
    <x v="2"/>
    <x v="1"/>
    <m/>
    <n v="7"/>
    <x v="71"/>
    <x v="1"/>
    <n v="0"/>
    <x v="0"/>
    <x v="237"/>
    <x v="3"/>
  </r>
  <r>
    <n v="4653"/>
    <s v="TE817"/>
    <x v="12"/>
    <s v="114/8"/>
    <x v="10"/>
    <x v="19"/>
    <n v="31"/>
    <s v="July"/>
    <x v="10"/>
    <s v="31 July 1947"/>
    <x v="2"/>
    <s v="SOC 31.7.47 (Air Britain Serials)"/>
    <x v="4"/>
    <x v="3"/>
    <x v="1"/>
    <x v="1"/>
    <x v="2"/>
    <x v="1"/>
    <m/>
    <n v="7"/>
    <x v="71"/>
    <x v="1"/>
    <n v="0"/>
    <x v="0"/>
    <x v="311"/>
    <x v="3"/>
  </r>
  <r>
    <n v="999"/>
    <s v="TE848"/>
    <x v="12"/>
    <s v="FE"/>
    <x v="3"/>
    <x v="16"/>
    <n v="31"/>
    <s v="July"/>
    <x v="10"/>
    <s v="31 July 1947"/>
    <x v="2"/>
    <s v="SOC 31.7.47 (Air Britain Serials)"/>
    <x v="4"/>
    <x v="3"/>
    <x v="1"/>
    <x v="1"/>
    <x v="2"/>
    <x v="1"/>
    <m/>
    <n v="7"/>
    <x v="71"/>
    <x v="1"/>
    <n v="0"/>
    <x v="2"/>
    <x v="91"/>
    <x v="3"/>
  </r>
  <r>
    <n v="1091"/>
    <s v="TE908"/>
    <x v="12"/>
    <s v="FE"/>
    <x v="9"/>
    <x v="19"/>
    <n v="31"/>
    <s v="July"/>
    <x v="10"/>
    <s v="31 July 1947"/>
    <x v="2"/>
    <s v="R.Nor AF 31.7.47 (Air Britain Serials)"/>
    <x v="5"/>
    <x v="3"/>
    <x v="1"/>
    <x v="1"/>
    <x v="2"/>
    <x v="1"/>
    <m/>
    <n v="7"/>
    <x v="71"/>
    <x v="1"/>
    <n v="0"/>
    <x v="2"/>
    <x v="91"/>
    <x v="3"/>
  </r>
  <r>
    <n v="4207"/>
    <s v="HR364"/>
    <x v="12"/>
    <s v="464/21"/>
    <x v="0"/>
    <x v="16"/>
    <n v="1"/>
    <s v="August"/>
    <x v="10"/>
    <s v="1 August 1947"/>
    <x v="0"/>
    <s v="Swung on landing and u/c collapsed Gutersloh 1.8.47 (Air Britain Serials)"/>
    <x v="2"/>
    <x v="2"/>
    <x v="23"/>
    <x v="1"/>
    <x v="2"/>
    <x v="1"/>
    <m/>
    <n v="8"/>
    <x v="72"/>
    <x v="1"/>
    <n v="1"/>
    <x v="0"/>
    <x v="48"/>
    <x v="3"/>
  </r>
  <r>
    <n v="2825"/>
    <s v="PF415"/>
    <x v="20"/>
    <s v="627/128/14"/>
    <x v="10"/>
    <x v="19"/>
    <n v="1"/>
    <s v="August"/>
    <x v="10"/>
    <s v="1 August 1947"/>
    <x v="2"/>
    <s v="SOC 1.8.47 (Air Britain Serials)"/>
    <x v="4"/>
    <x v="3"/>
    <x v="1"/>
    <x v="1"/>
    <x v="2"/>
    <x v="1"/>
    <m/>
    <n v="8"/>
    <x v="72"/>
    <x v="1"/>
    <n v="0"/>
    <x v="0"/>
    <x v="215"/>
    <x v="6"/>
  </r>
  <r>
    <n v="6827"/>
    <s v="TW116"/>
    <x v="10"/>
    <s v="CFS"/>
    <x v="10"/>
    <x v="19"/>
    <n v="4"/>
    <s v="August"/>
    <x v="10"/>
    <s v="4 August 1947"/>
    <x v="0"/>
    <s v="04/08/1948 Mosquito TW116 of CFS caught fire on the ground at Moreton-in-Marsh. (http://www.couplandbell.com/marg/crashes1946-49.htm) Crashed on landing Moreton-in-Marsh 4.8.47 DBF (Air Britain Serials) 04.08.48 CFS. TW116 Crashed on landing at Moreton-in-the-Marsh and caught fire after undercarriage collapsed. (Mosquito Crash Log)"/>
    <x v="2"/>
    <x v="2"/>
    <x v="38"/>
    <x v="1"/>
    <x v="2"/>
    <x v="1"/>
    <m/>
    <n v="8"/>
    <x v="72"/>
    <x v="1"/>
    <n v="0"/>
    <x v="1"/>
    <x v="286"/>
    <x v="2"/>
  </r>
  <r>
    <n v="7478"/>
    <s v="HK466"/>
    <x v="17"/>
    <s v="410/264"/>
    <x v="10"/>
    <x v="19"/>
    <n v="4"/>
    <s v="August"/>
    <x v="10"/>
    <s v="4 August 1947"/>
    <x v="2"/>
    <s v="SS 4.8.47 (Air Britain Serials)"/>
    <x v="4"/>
    <x v="3"/>
    <x v="1"/>
    <x v="1"/>
    <x v="2"/>
    <x v="1"/>
    <m/>
    <n v="8"/>
    <x v="72"/>
    <x v="1"/>
    <n v="1"/>
    <x v="0"/>
    <x v="10"/>
    <x v="2"/>
  </r>
  <r>
    <n v="674"/>
    <s v="PF432"/>
    <x v="20"/>
    <s v="692/128/180/69"/>
    <x v="10"/>
    <x v="19"/>
    <n v="5"/>
    <s v="August"/>
    <x v="10"/>
    <s v="5 August 1947"/>
    <x v="0"/>
    <s v="U/c jammed bellylanded at Walm 5.8.47 (Air Britain Serials)"/>
    <x v="2"/>
    <x v="2"/>
    <x v="27"/>
    <x v="1"/>
    <x v="2"/>
    <x v="1"/>
    <m/>
    <n v="8"/>
    <x v="72"/>
    <x v="1"/>
    <n v="0"/>
    <x v="0"/>
    <x v="1"/>
    <x v="6"/>
  </r>
  <r>
    <n v="2336"/>
    <s v="HR204"/>
    <x v="12"/>
    <s v="141/169/1692 Flt"/>
    <x v="10"/>
    <x v="7"/>
    <n v="5"/>
    <s v="August"/>
    <x v="10"/>
    <s v="5 August 1947"/>
    <x v="2"/>
    <s v="SS 6.8.47 (Air Britain Serials)"/>
    <x v="4"/>
    <x v="3"/>
    <x v="1"/>
    <x v="1"/>
    <x v="2"/>
    <x v="1"/>
    <m/>
    <n v="8"/>
    <x v="72"/>
    <x v="1"/>
    <n v="1"/>
    <x v="1"/>
    <x v="93"/>
    <x v="3"/>
  </r>
  <r>
    <n v="4082"/>
    <s v="MM747"/>
    <x v="25"/>
    <s v="406/54OTU"/>
    <x v="10"/>
    <x v="7"/>
    <n v="5"/>
    <s v="August"/>
    <x v="10"/>
    <s v="5 August 1947"/>
    <x v="2"/>
    <s v="SS 6.8.47 (Air Britain Serials)"/>
    <x v="4"/>
    <x v="3"/>
    <x v="1"/>
    <x v="1"/>
    <x v="2"/>
    <x v="1"/>
    <m/>
    <n v="8"/>
    <x v="72"/>
    <x v="1"/>
    <n v="1"/>
    <x v="1"/>
    <x v="115"/>
    <x v="2"/>
  </r>
  <r>
    <n v="580"/>
    <s v="LR337"/>
    <x v="12"/>
    <s v="West Raynham/239/TRE/BSDU"/>
    <x v="10"/>
    <x v="19"/>
    <n v="6"/>
    <s v="August"/>
    <x v="10"/>
    <s v="6 August 1947"/>
    <x v="2"/>
    <s v="SOC 6.8.47 (Air Britain Serials)"/>
    <x v="4"/>
    <x v="3"/>
    <x v="1"/>
    <x v="1"/>
    <x v="2"/>
    <x v="1"/>
    <m/>
    <n v="8"/>
    <x v="72"/>
    <x v="1"/>
    <n v="1"/>
    <x v="0"/>
    <x v="138"/>
    <x v="0"/>
  </r>
  <r>
    <n v="7594"/>
    <s v="MM283"/>
    <x v="18"/>
    <n v="544"/>
    <x v="10"/>
    <x v="19"/>
    <n v="6"/>
    <s v="August"/>
    <x v="10"/>
    <s v="6 August 1947"/>
    <x v="2"/>
    <s v="Had an encounter with three Me262s over Peenemuende on 9 March 1945 but escaped by diving into cloud. (The Me262 Combat Diary(. SS 6.8.47 (Air Britain Serials)"/>
    <x v="4"/>
    <x v="3"/>
    <x v="1"/>
    <x v="1"/>
    <x v="2"/>
    <x v="1"/>
    <m/>
    <n v="8"/>
    <x v="72"/>
    <x v="1"/>
    <n v="1"/>
    <x v="0"/>
    <x v="27"/>
    <x v="0"/>
  </r>
  <r>
    <n v="915"/>
    <s v="NS580"/>
    <x v="18"/>
    <n v="140"/>
    <x v="0"/>
    <x v="0"/>
    <n v="6"/>
    <s v="August"/>
    <x v="10"/>
    <s v="6 August 1947"/>
    <x v="2"/>
    <s v="SS 6.8.47 (Air Britain Serials)"/>
    <x v="4"/>
    <x v="3"/>
    <x v="1"/>
    <x v="1"/>
    <x v="2"/>
    <x v="1"/>
    <m/>
    <n v="8"/>
    <x v="72"/>
    <x v="1"/>
    <n v="1"/>
    <x v="0"/>
    <x v="56"/>
    <x v="0"/>
  </r>
  <r>
    <n v="7481"/>
    <s v="PZ203"/>
    <x v="12"/>
    <s v="515/141"/>
    <x v="10"/>
    <x v="19"/>
    <n v="6"/>
    <s v="August"/>
    <x v="10"/>
    <s v="6 August 1947"/>
    <x v="2"/>
    <s v="SS 6.8.47 (Air Britain Serials)"/>
    <x v="4"/>
    <x v="3"/>
    <x v="1"/>
    <x v="1"/>
    <x v="2"/>
    <x v="1"/>
    <m/>
    <n v="8"/>
    <x v="72"/>
    <x v="1"/>
    <n v="1"/>
    <x v="0"/>
    <x v="312"/>
    <x v="0"/>
  </r>
  <r>
    <n v="6087"/>
    <s v="TE743"/>
    <x v="12"/>
    <s v="ME"/>
    <x v="1"/>
    <x v="16"/>
    <n v="6"/>
    <s v="August"/>
    <x v="10"/>
    <s v="6 August 1947"/>
    <x v="2"/>
    <s v="SS 6.8.47 (Air Britain Serials)"/>
    <x v="4"/>
    <x v="3"/>
    <x v="1"/>
    <x v="1"/>
    <x v="2"/>
    <x v="1"/>
    <m/>
    <n v="8"/>
    <x v="72"/>
    <x v="1"/>
    <n v="0"/>
    <x v="2"/>
    <x v="108"/>
    <x v="3"/>
  </r>
  <r>
    <n v="29"/>
    <s v="HK475"/>
    <x v="17"/>
    <s v="264/604/264"/>
    <x v="10"/>
    <x v="19"/>
    <n v="7"/>
    <s v="August"/>
    <x v="10"/>
    <s v="7 August 1947"/>
    <x v="2"/>
    <s v="Was D on 264 Squadron at Gilze-Rijen (photo in 2nd edition of 2nd TAF). SS 7.8.47 (Air Britain Serials)"/>
    <x v="4"/>
    <x v="3"/>
    <x v="1"/>
    <x v="1"/>
    <x v="2"/>
    <x v="1"/>
    <m/>
    <n v="8"/>
    <x v="72"/>
    <x v="1"/>
    <n v="1"/>
    <x v="0"/>
    <x v="10"/>
    <x v="2"/>
  </r>
  <r>
    <n v="7316"/>
    <s v="HK476"/>
    <x v="17"/>
    <s v="410/264"/>
    <x v="10"/>
    <x v="19"/>
    <n v="7"/>
    <s v="August"/>
    <x v="10"/>
    <s v="7 August 1947"/>
    <x v="2"/>
    <s v="SS 7.8.47 (Air Britain Serials) 22.03.44 105 Sqn. HK476 Aircraft landed at Marham aerodrome but starboard wing bombs dropped off and exploded causing disintegration of wing. Aircraft burnt out killing one and injuring one. (Mosquito Crash Log)"/>
    <x v="4"/>
    <x v="3"/>
    <x v="1"/>
    <x v="1"/>
    <x v="2"/>
    <x v="1"/>
    <m/>
    <n v="8"/>
    <x v="72"/>
    <x v="1"/>
    <n v="1"/>
    <x v="0"/>
    <x v="10"/>
    <x v="2"/>
  </r>
  <r>
    <n v="2111"/>
    <s v="KB117"/>
    <x v="13"/>
    <n v="139"/>
    <x v="0"/>
    <x v="8"/>
    <n v="7"/>
    <s v="August"/>
    <x v="10"/>
    <s v="7 August 1947"/>
    <x v="2"/>
    <s v="SS 7.8.47 (Air Britain Serials)"/>
    <x v="4"/>
    <x v="3"/>
    <x v="1"/>
    <x v="1"/>
    <x v="2"/>
    <x v="1"/>
    <m/>
    <n v="8"/>
    <x v="72"/>
    <x v="1"/>
    <n v="1"/>
    <x v="0"/>
    <x v="15"/>
    <x v="1"/>
  </r>
  <r>
    <n v="3302"/>
    <s v="KB298"/>
    <x v="13"/>
    <s v="692/608/16OTU"/>
    <x v="0"/>
    <x v="7"/>
    <n v="7"/>
    <s v="August"/>
    <x v="10"/>
    <s v="7 August 1947"/>
    <x v="2"/>
    <s v="SS 7.8.47 (Air Britain Serials)"/>
    <x v="4"/>
    <x v="3"/>
    <x v="1"/>
    <x v="1"/>
    <x v="2"/>
    <x v="1"/>
    <m/>
    <n v="8"/>
    <x v="72"/>
    <x v="1"/>
    <n v="1"/>
    <x v="1"/>
    <x v="140"/>
    <x v="1"/>
  </r>
  <r>
    <n v="5224"/>
    <s v="KB344"/>
    <x v="13"/>
    <s v="608/1655MTU"/>
    <x v="10"/>
    <x v="7"/>
    <n v="7"/>
    <s v="August"/>
    <x v="10"/>
    <s v="7 August 1947"/>
    <x v="2"/>
    <s v="SS 7.8.47 (Air Britain Serials)"/>
    <x v="4"/>
    <x v="3"/>
    <x v="1"/>
    <x v="1"/>
    <x v="2"/>
    <x v="1"/>
    <m/>
    <n v="8"/>
    <x v="72"/>
    <x v="1"/>
    <n v="1"/>
    <x v="1"/>
    <x v="12"/>
    <x v="1"/>
  </r>
  <r>
    <n v="3737"/>
    <s v="KB356"/>
    <x v="13"/>
    <s v="162/608"/>
    <x v="10"/>
    <x v="19"/>
    <n v="7"/>
    <s v="August"/>
    <x v="10"/>
    <s v="7 August 1947"/>
    <x v="2"/>
    <s v="SS 7.8.47 (Air Britain Serials)"/>
    <x v="4"/>
    <x v="3"/>
    <x v="1"/>
    <x v="1"/>
    <x v="2"/>
    <x v="1"/>
    <m/>
    <n v="8"/>
    <x v="72"/>
    <x v="1"/>
    <n v="1"/>
    <x v="0"/>
    <x v="107"/>
    <x v="1"/>
  </r>
  <r>
    <n v="1901"/>
    <s v="KB363"/>
    <x v="13"/>
    <s v="1655MTU/128/1655MTU/16OTU"/>
    <x v="0"/>
    <x v="7"/>
    <n v="7"/>
    <s v="August"/>
    <x v="10"/>
    <s v="7 August 1947"/>
    <x v="2"/>
    <s v="SS 7.8.47 (Air Britain Serials)"/>
    <x v="4"/>
    <x v="3"/>
    <x v="1"/>
    <x v="1"/>
    <x v="2"/>
    <x v="1"/>
    <m/>
    <n v="8"/>
    <x v="72"/>
    <x v="1"/>
    <n v="1"/>
    <x v="1"/>
    <x v="140"/>
    <x v="1"/>
  </r>
  <r>
    <n v="1237"/>
    <s v="KB369"/>
    <x v="13"/>
    <s v="608/1655MTU/16OTU"/>
    <x v="0"/>
    <x v="7"/>
    <n v="7"/>
    <s v="August"/>
    <x v="10"/>
    <s v="7 August 1947"/>
    <x v="2"/>
    <s v="SS 7.8.47 (Air Britain Serials)"/>
    <x v="4"/>
    <x v="3"/>
    <x v="1"/>
    <x v="1"/>
    <x v="2"/>
    <x v="1"/>
    <m/>
    <n v="8"/>
    <x v="72"/>
    <x v="1"/>
    <n v="1"/>
    <x v="1"/>
    <x v="140"/>
    <x v="1"/>
  </r>
  <r>
    <n v="1500"/>
    <s v="MM465"/>
    <x v="17"/>
    <s v="604/264"/>
    <x v="10"/>
    <x v="19"/>
    <n v="7"/>
    <s v="August"/>
    <x v="10"/>
    <s v="7 August 1947"/>
    <x v="2"/>
    <s v="SS 7.8.47 (Air Britain Serials)"/>
    <x v="4"/>
    <x v="3"/>
    <x v="1"/>
    <x v="1"/>
    <x v="2"/>
    <x v="1"/>
    <m/>
    <n v="8"/>
    <x v="72"/>
    <x v="1"/>
    <n v="1"/>
    <x v="0"/>
    <x v="10"/>
    <x v="2"/>
  </r>
  <r>
    <n v="2792"/>
    <s v="MM497"/>
    <x v="17"/>
    <s v="96/604/264"/>
    <x v="10"/>
    <x v="19"/>
    <n v="7"/>
    <s v="August"/>
    <x v="10"/>
    <s v="7 August 1947"/>
    <x v="2"/>
    <s v="SS 7.8.47 (Air Britain Serials)"/>
    <x v="4"/>
    <x v="3"/>
    <x v="1"/>
    <x v="1"/>
    <x v="2"/>
    <x v="1"/>
    <m/>
    <n v="8"/>
    <x v="72"/>
    <x v="1"/>
    <n v="1"/>
    <x v="0"/>
    <x v="10"/>
    <x v="2"/>
  </r>
  <r>
    <n v="2547"/>
    <s v="MM523"/>
    <x v="17"/>
    <s v="409/264"/>
    <x v="10"/>
    <x v="19"/>
    <n v="7"/>
    <s v="August"/>
    <x v="10"/>
    <s v="7 August 1947"/>
    <x v="2"/>
    <s v="SS 7.8.47 (Air Britain Serials)"/>
    <x v="4"/>
    <x v="3"/>
    <x v="1"/>
    <x v="1"/>
    <x v="2"/>
    <x v="1"/>
    <m/>
    <n v="8"/>
    <x v="72"/>
    <x v="1"/>
    <n v="1"/>
    <x v="0"/>
    <x v="10"/>
    <x v="2"/>
  </r>
  <r>
    <n v="2826"/>
    <s v="MV554"/>
    <x v="25"/>
    <s v="307/CFE"/>
    <x v="0"/>
    <x v="7"/>
    <n v="7"/>
    <s v="August"/>
    <x v="10"/>
    <s v="7 August 1947"/>
    <x v="2"/>
    <s v="SOC 7.8.47 (Air Britain Serials)"/>
    <x v="4"/>
    <x v="3"/>
    <x v="1"/>
    <x v="1"/>
    <x v="2"/>
    <x v="1"/>
    <m/>
    <n v="8"/>
    <x v="72"/>
    <x v="1"/>
    <n v="1"/>
    <x v="1"/>
    <x v="231"/>
    <x v="2"/>
  </r>
  <r>
    <n v="3122"/>
    <s v="NS676"/>
    <x v="18"/>
    <s v="USAAF"/>
    <x v="10"/>
    <x v="19"/>
    <n v="7"/>
    <s v="August"/>
    <x v="10"/>
    <s v="7 August 1947"/>
    <x v="2"/>
    <s v="SS 7.8.47 (Air Britain Serials)"/>
    <x v="4"/>
    <x v="3"/>
    <x v="1"/>
    <x v="1"/>
    <x v="2"/>
    <x v="1"/>
    <m/>
    <n v="8"/>
    <x v="72"/>
    <x v="1"/>
    <n v="1"/>
    <x v="2"/>
    <x v="33"/>
    <x v="0"/>
  </r>
  <r>
    <n v="6051"/>
    <s v="NT488"/>
    <x v="25"/>
    <n v="29"/>
    <x v="0"/>
    <x v="2"/>
    <n v="7"/>
    <s v="August"/>
    <x v="10"/>
    <s v="7 August 1947"/>
    <x v="2"/>
    <s v="SOC 7.8.47 (Air Britain Serials)"/>
    <x v="4"/>
    <x v="3"/>
    <x v="1"/>
    <x v="1"/>
    <x v="2"/>
    <x v="1"/>
    <m/>
    <n v="8"/>
    <x v="72"/>
    <x v="1"/>
    <n v="1"/>
    <x v="0"/>
    <x v="31"/>
    <x v="2"/>
  </r>
  <r>
    <n v="5610"/>
    <s v="RF973"/>
    <x v="18"/>
    <m/>
    <x v="12"/>
    <x v="19"/>
    <n v="7"/>
    <s v="August"/>
    <x v="10"/>
    <s v="7 August 1947"/>
    <x v="2"/>
    <s v="Assigned to the Mixed Reconnaissance / Night Fighter I/20 Lorraine Group. To Armee de l'Air 7.8.47 (Air Britain Serials)"/>
    <x v="5"/>
    <x v="3"/>
    <x v="1"/>
    <x v="1"/>
    <x v="2"/>
    <x v="1"/>
    <m/>
    <n v="8"/>
    <x v="72"/>
    <x v="1"/>
    <n v="1"/>
    <x v="2"/>
    <x v="17"/>
    <x v="0"/>
  </r>
  <r>
    <n v="5146"/>
    <s v="RG147"/>
    <x v="18"/>
    <m/>
    <x v="10"/>
    <x v="19"/>
    <n v="7"/>
    <s v="August"/>
    <x v="10"/>
    <s v="7 August 1947"/>
    <x v="2"/>
    <s v="SS 7.8.47 (Air Britain Serials)"/>
    <x v="4"/>
    <x v="3"/>
    <x v="1"/>
    <x v="1"/>
    <x v="2"/>
    <x v="1"/>
    <m/>
    <n v="8"/>
    <x v="72"/>
    <x v="1"/>
    <n v="1"/>
    <x v="2"/>
    <x v="17"/>
    <x v="0"/>
  </r>
  <r>
    <n v="5703"/>
    <s v="RG157"/>
    <x v="18"/>
    <s v="USAAF"/>
    <x v="10"/>
    <x v="19"/>
    <n v="7"/>
    <s v="August"/>
    <x v="10"/>
    <s v="7 August 1947"/>
    <x v="2"/>
    <s v="SS 7.8.47 (Air Britain Serials)"/>
    <x v="4"/>
    <x v="3"/>
    <x v="1"/>
    <x v="1"/>
    <x v="2"/>
    <x v="1"/>
    <m/>
    <n v="8"/>
    <x v="72"/>
    <x v="1"/>
    <n v="1"/>
    <x v="2"/>
    <x v="33"/>
    <x v="0"/>
  </r>
  <r>
    <n v="6030"/>
    <s v="RS648"/>
    <x v="12"/>
    <m/>
    <x v="13"/>
    <x v="19"/>
    <n v="7"/>
    <s v="August"/>
    <x v="10"/>
    <s v="7 August 1947"/>
    <x v="2"/>
    <s v="Assigned to GC I/3 Corse. Deployed in Indochina from January 1947 to June 1947. To Armee de l'Air 7.8.47 (Air Britain Serials)"/>
    <x v="5"/>
    <x v="3"/>
    <x v="1"/>
    <x v="1"/>
    <x v="2"/>
    <x v="1"/>
    <m/>
    <n v="8"/>
    <x v="72"/>
    <x v="1"/>
    <n v="0"/>
    <x v="2"/>
    <x v="17"/>
    <x v="7"/>
  </r>
  <r>
    <n v="2050"/>
    <s v="RS649"/>
    <x v="12"/>
    <s v="4/231OCU"/>
    <x v="10"/>
    <x v="19"/>
    <n v="7"/>
    <s v="August"/>
    <x v="10"/>
    <s v="7 August 1947"/>
    <x v="2"/>
    <s v="SS 7.8.47 (Air Britain Serials)"/>
    <x v="4"/>
    <x v="3"/>
    <x v="1"/>
    <x v="1"/>
    <x v="2"/>
    <x v="1"/>
    <m/>
    <n v="8"/>
    <x v="72"/>
    <x v="1"/>
    <n v="0"/>
    <x v="1"/>
    <x v="313"/>
    <x v="7"/>
  </r>
  <r>
    <n v="7417"/>
    <s v="TE906"/>
    <x v="12"/>
    <s v="FE"/>
    <x v="9"/>
    <x v="19"/>
    <n v="7"/>
    <s v="August"/>
    <x v="10"/>
    <s v="7 August 1947"/>
    <x v="2"/>
    <s v="To R.Nor AF 7.8.47 (Air Britain Serials)"/>
    <x v="5"/>
    <x v="3"/>
    <x v="1"/>
    <x v="1"/>
    <x v="2"/>
    <x v="1"/>
    <m/>
    <n v="8"/>
    <x v="72"/>
    <x v="1"/>
    <n v="0"/>
    <x v="2"/>
    <x v="91"/>
    <x v="3"/>
  </r>
  <r>
    <n v="6037"/>
    <s v="VR336"/>
    <x v="10"/>
    <m/>
    <x v="12"/>
    <x v="19"/>
    <n v="7"/>
    <s v="August"/>
    <x v="10"/>
    <s v="7 August 1947"/>
    <x v="2"/>
    <s v="To Armee de l'Air 7.8.47 (Air Britain Serials)"/>
    <x v="5"/>
    <x v="3"/>
    <x v="1"/>
    <x v="1"/>
    <x v="2"/>
    <x v="1"/>
    <m/>
    <n v="8"/>
    <x v="72"/>
    <x v="1"/>
    <n v="0"/>
    <x v="2"/>
    <x v="17"/>
    <x v="0"/>
  </r>
  <r>
    <n v="643"/>
    <s v="HJ976"/>
    <x v="10"/>
    <s v="169/1692 Flt/268/16OTU/139 Wg"/>
    <x v="10"/>
    <x v="19"/>
    <n v="8"/>
    <s v="August"/>
    <x v="10"/>
    <s v="8 August 1947"/>
    <x v="0"/>
    <s v="DBR in accident 8.8.47 NFD (Air Britain Serials)_x000a__x000a_Ich suche die Aufschlagstelle einer de Havilland Mosquito T3 der 139th Wing, serial HJ976, die am 8. August 1947 in der Luft Feuer fing und danach im Grossraum Köln Wahn abgestürzt ist. Dabei wurde die Besatzung:_x000a__x000a_n Squadron leader Ernest Gordon Springthorpe, RAF, 1st Pilot_x000a_n Wing Commander John Howard Player, RAF, DSO und DFC, 2nd Pilot_x000a__x000a_getötet. Beide Männer waren äusserst erfahrene Piloten. Der Grund für das an Bord ausgebrochene Feuer konnte nie mit Gewissheit geklärt werden. Nun meine Frage: wer kennt die Aufschlagstelle dieser Mosquito?_x000a__x000a_(http://www.militaria-archiv.com/showthread.php?p=293380&amp;highlight=Mosquito#post293380)"/>
    <x v="2"/>
    <x v="2"/>
    <x v="38"/>
    <x v="1"/>
    <x v="2"/>
    <x v="1"/>
    <m/>
    <n v="8"/>
    <x v="72"/>
    <x v="1"/>
    <n v="1"/>
    <x v="1"/>
    <x v="314"/>
    <x v="2"/>
  </r>
  <r>
    <n v="6324"/>
    <s v="NS889"/>
    <x v="12"/>
    <n v="21"/>
    <x v="0"/>
    <x v="16"/>
    <n v="8"/>
    <s v="August"/>
    <x v="10"/>
    <s v="8 August 1947"/>
    <x v="2"/>
    <s v="Sold 8.8.47 (Air Britain Serials)"/>
    <x v="5"/>
    <x v="3"/>
    <x v="1"/>
    <x v="1"/>
    <x v="2"/>
    <x v="1"/>
    <m/>
    <n v="8"/>
    <x v="72"/>
    <x v="1"/>
    <n v="1"/>
    <x v="0"/>
    <x v="48"/>
    <x v="0"/>
  </r>
  <r>
    <n v="3317"/>
    <s v="NT112"/>
    <x v="12"/>
    <s v="169/157/BSDU"/>
    <x v="10"/>
    <x v="19"/>
    <n v="8"/>
    <s v="August"/>
    <x v="10"/>
    <s v="8 August 1947"/>
    <x v="2"/>
    <s v="Sold 8.8.47 (Air Britain Serials)"/>
    <x v="5"/>
    <x v="3"/>
    <x v="1"/>
    <x v="1"/>
    <x v="2"/>
    <x v="1"/>
    <m/>
    <n v="8"/>
    <x v="72"/>
    <x v="1"/>
    <n v="1"/>
    <x v="0"/>
    <x v="138"/>
    <x v="0"/>
  </r>
  <r>
    <n v="6218"/>
    <s v="VR337"/>
    <x v="10"/>
    <m/>
    <x v="9"/>
    <x v="19"/>
    <n v="8"/>
    <s v="August"/>
    <x v="10"/>
    <s v="8 August 1947"/>
    <x v="2"/>
    <s v="To R.Nor AF 8.8.47 (Air Britain Serials)"/>
    <x v="5"/>
    <x v="3"/>
    <x v="1"/>
    <x v="1"/>
    <x v="2"/>
    <x v="1"/>
    <m/>
    <n v="8"/>
    <x v="72"/>
    <x v="1"/>
    <n v="0"/>
    <x v="2"/>
    <x v="17"/>
    <x v="0"/>
  </r>
  <r>
    <n v="4327"/>
    <s v="MM454"/>
    <x v="17"/>
    <s v="604/409"/>
    <x v="0"/>
    <x v="2"/>
    <n v="9"/>
    <s v="August"/>
    <x v="10"/>
    <s v="9 August 1947"/>
    <x v="2"/>
    <s v="SS 9.8.47 (Air Britain Serials)"/>
    <x v="4"/>
    <x v="3"/>
    <x v="1"/>
    <x v="1"/>
    <x v="2"/>
    <x v="1"/>
    <m/>
    <n v="8"/>
    <x v="72"/>
    <x v="1"/>
    <n v="1"/>
    <x v="0"/>
    <x v="95"/>
    <x v="2"/>
  </r>
  <r>
    <n v="2832"/>
    <s v="PF410"/>
    <x v="20"/>
    <s v="105/128/14"/>
    <x v="10"/>
    <x v="19"/>
    <n v="9"/>
    <s v="August"/>
    <x v="10"/>
    <s v="9 August 1947"/>
    <x v="2"/>
    <s v="SOC 9.8.47 (Air Britain Serials)"/>
    <x v="4"/>
    <x v="3"/>
    <x v="1"/>
    <x v="1"/>
    <x v="2"/>
    <x v="1"/>
    <m/>
    <n v="8"/>
    <x v="72"/>
    <x v="1"/>
    <n v="0"/>
    <x v="0"/>
    <x v="215"/>
    <x v="6"/>
  </r>
  <r>
    <n v="1928"/>
    <s v="MM700"/>
    <x v="25"/>
    <s v="219/151"/>
    <x v="0"/>
    <x v="2"/>
    <n v="11"/>
    <s v="August"/>
    <x v="10"/>
    <s v="11 August 1947"/>
    <x v="2"/>
    <s v="To 6387M 11.8.47 (Air Britain Serials)"/>
    <x v="4"/>
    <x v="3"/>
    <x v="1"/>
    <x v="1"/>
    <x v="2"/>
    <x v="1"/>
    <m/>
    <n v="8"/>
    <x v="72"/>
    <x v="1"/>
    <n v="1"/>
    <x v="0"/>
    <x v="8"/>
    <x v="2"/>
  </r>
  <r>
    <n v="5839"/>
    <s v="PF550"/>
    <x v="20"/>
    <n v="98"/>
    <x v="10"/>
    <x v="19"/>
    <n v="12"/>
    <s v="August"/>
    <x v="10"/>
    <s v="12 August 1947"/>
    <x v="0"/>
    <s v="Swung on take-off and u/c raised to stop Gatow 12.8.47 (Air Britain Serials)"/>
    <x v="2"/>
    <x v="2"/>
    <x v="33"/>
    <x v="1"/>
    <x v="2"/>
    <x v="1"/>
    <m/>
    <n v="8"/>
    <x v="72"/>
    <x v="1"/>
    <n v="0"/>
    <x v="0"/>
    <x v="204"/>
    <x v="6"/>
  </r>
  <r>
    <n v="7302"/>
    <s v="NS845"/>
    <x v="12"/>
    <s v="21/60OTU/13OTU"/>
    <x v="0"/>
    <x v="7"/>
    <n v="12"/>
    <s v="August"/>
    <x v="10"/>
    <s v="12 August 1947"/>
    <x v="2"/>
    <s v="Sold 12.8.47 (Air Britain Serials)"/>
    <x v="5"/>
    <x v="3"/>
    <x v="1"/>
    <x v="1"/>
    <x v="2"/>
    <x v="1"/>
    <m/>
    <n v="8"/>
    <x v="72"/>
    <x v="1"/>
    <n v="1"/>
    <x v="1"/>
    <x v="39"/>
    <x v="0"/>
  </r>
  <r>
    <n v="5291"/>
    <s v="RF707"/>
    <x v="12"/>
    <s v="Med"/>
    <x v="1"/>
    <x v="16"/>
    <n v="12"/>
    <s v="August"/>
    <x v="10"/>
    <s v="12 August 1947"/>
    <x v="2"/>
    <s v="Sold 12.8.47 (Air Britain Serials)"/>
    <x v="5"/>
    <x v="3"/>
    <x v="1"/>
    <x v="1"/>
    <x v="2"/>
    <x v="1"/>
    <m/>
    <n v="8"/>
    <x v="72"/>
    <x v="1"/>
    <n v="1"/>
    <x v="2"/>
    <x v="68"/>
    <x v="3"/>
  </r>
  <r>
    <n v="2284"/>
    <s v="TE920"/>
    <x v="12"/>
    <s v="FE"/>
    <x v="9"/>
    <x v="19"/>
    <n v="12"/>
    <s v="August"/>
    <x v="10"/>
    <s v="12 August 1947"/>
    <x v="2"/>
    <s v="To R.Nor AF 12.8.47 (Air Britain Serials)"/>
    <x v="5"/>
    <x v="3"/>
    <x v="1"/>
    <x v="1"/>
    <x v="2"/>
    <x v="1"/>
    <m/>
    <n v="8"/>
    <x v="72"/>
    <x v="1"/>
    <n v="0"/>
    <x v="2"/>
    <x v="91"/>
    <x v="3"/>
  </r>
  <r>
    <n v="3815"/>
    <s v="NS581"/>
    <x v="18"/>
    <s v="USAAF"/>
    <x v="10"/>
    <x v="19"/>
    <n v="13"/>
    <s v="August"/>
    <x v="10"/>
    <s v="13 August 1947"/>
    <x v="2"/>
    <s v="SS 13.8.47 (Air Britain Serials)"/>
    <x v="4"/>
    <x v="3"/>
    <x v="1"/>
    <x v="1"/>
    <x v="2"/>
    <x v="1"/>
    <m/>
    <n v="8"/>
    <x v="72"/>
    <x v="1"/>
    <n v="1"/>
    <x v="2"/>
    <x v="33"/>
    <x v="0"/>
  </r>
  <r>
    <n v="2910"/>
    <s v="RV300"/>
    <x v="20"/>
    <s v="Mkrs/RAE/AAEE"/>
    <x v="10"/>
    <x v="19"/>
    <n v="13"/>
    <s v="August"/>
    <x v="10"/>
    <s v="13 August 1947"/>
    <x v="2"/>
    <s v="SOC 13.8.47 (Air Britain Serials)"/>
    <x v="4"/>
    <x v="3"/>
    <x v="1"/>
    <x v="1"/>
    <x v="2"/>
    <x v="1"/>
    <m/>
    <n v="8"/>
    <x v="72"/>
    <x v="1"/>
    <n v="1"/>
    <x v="2"/>
    <x v="7"/>
    <x v="0"/>
  </r>
  <r>
    <n v="447"/>
    <s v="RV308"/>
    <x v="20"/>
    <s v="692/109/139/105/RN"/>
    <x v="10"/>
    <x v="19"/>
    <n v="13"/>
    <s v="August"/>
    <x v="10"/>
    <s v="13 August 1947"/>
    <x v="2"/>
    <s v="To RN 13.8.47 (Air Britain Serials)"/>
    <x v="5"/>
    <x v="3"/>
    <x v="1"/>
    <x v="1"/>
    <x v="2"/>
    <x v="1"/>
    <m/>
    <n v="8"/>
    <x v="72"/>
    <x v="1"/>
    <n v="1"/>
    <x v="2"/>
    <x v="64"/>
    <x v="0"/>
  </r>
  <r>
    <n v="3475"/>
    <s v="HR433"/>
    <x v="12"/>
    <n v="235"/>
    <x v="12"/>
    <x v="19"/>
    <n v="14"/>
    <s v="August"/>
    <x v="10"/>
    <s v="14 August 1947"/>
    <x v="2"/>
    <s v="To Armee de l'Air 14.8.47 (Air Britain Serials)"/>
    <x v="5"/>
    <x v="3"/>
    <x v="1"/>
    <x v="1"/>
    <x v="2"/>
    <x v="1"/>
    <m/>
    <n v="8"/>
    <x v="72"/>
    <x v="1"/>
    <n v="1"/>
    <x v="0"/>
    <x v="97"/>
    <x v="3"/>
  </r>
  <r>
    <n v="371"/>
    <s v="PF489"/>
    <x v="20"/>
    <s v="105/608/16OTU/GAL/RN"/>
    <x v="10"/>
    <x v="19"/>
    <n v="14"/>
    <s v="August"/>
    <x v="10"/>
    <s v="14 August 1947"/>
    <x v="2"/>
    <s v="To RN 14.8.47 (Air Britain Serials)"/>
    <x v="5"/>
    <x v="3"/>
    <x v="1"/>
    <x v="1"/>
    <x v="2"/>
    <x v="1"/>
    <m/>
    <n v="8"/>
    <x v="72"/>
    <x v="1"/>
    <n v="0"/>
    <x v="2"/>
    <x v="64"/>
    <x v="6"/>
  </r>
  <r>
    <n v="2454"/>
    <s v="PZ219"/>
    <x v="12"/>
    <s v="151/418/107"/>
    <x v="0"/>
    <x v="16"/>
    <n v="14"/>
    <s v="August"/>
    <x v="10"/>
    <s v="14 August 1947"/>
    <x v="2"/>
    <s v="First mentioned in 418 Sqn. ORB, 2/3 April 1945; last recorded sortie on 24/25 April 1945. TH-E, letter in ORB entry of 2/3 April 1945. Sold 14.8.47 (Air Britain Serials)"/>
    <x v="5"/>
    <x v="3"/>
    <x v="1"/>
    <x v="1"/>
    <x v="2"/>
    <x v="1"/>
    <m/>
    <n v="8"/>
    <x v="72"/>
    <x v="1"/>
    <n v="1"/>
    <x v="0"/>
    <x v="57"/>
    <x v="0"/>
  </r>
  <r>
    <n v="2634"/>
    <s v="HK302"/>
    <x v="2"/>
    <s v="DH/456/51OTU"/>
    <x v="10"/>
    <x v="7"/>
    <n v="15"/>
    <s v="August"/>
    <x v="10"/>
    <s v="15 August 1947"/>
    <x v="2"/>
    <s v="Served with 456 Sqn 02/44 to 12/44, coded RX-Z under RAF control. Returned to RAF. (Brian Fillery's website) SS 15.8.47 (Air Britain Serials)"/>
    <x v="4"/>
    <x v="3"/>
    <x v="1"/>
    <x v="1"/>
    <x v="2"/>
    <x v="1"/>
    <m/>
    <n v="8"/>
    <x v="72"/>
    <x v="1"/>
    <n v="1"/>
    <x v="1"/>
    <x v="110"/>
    <x v="2"/>
  </r>
  <r>
    <n v="4382"/>
    <s v="HX918"/>
    <x v="12"/>
    <s v="Mkrs"/>
    <x v="9"/>
    <x v="19"/>
    <n v="15"/>
    <s v="August"/>
    <x v="10"/>
    <s v="15 August 1947"/>
    <x v="2"/>
    <s v="To R.Nor AF 15.8.47 as SF-AR (Air Britain Serials) A&amp;AEE R.P. tests 11.43"/>
    <x v="5"/>
    <x v="3"/>
    <x v="1"/>
    <x v="1"/>
    <x v="2"/>
    <x v="1"/>
    <m/>
    <n v="8"/>
    <x v="72"/>
    <x v="1"/>
    <n v="1"/>
    <x v="1"/>
    <x v="44"/>
    <x v="0"/>
  </r>
  <r>
    <n v="901"/>
    <s v="KA142"/>
    <x v="31"/>
    <m/>
    <x v="10"/>
    <x v="19"/>
    <n v="15"/>
    <s v="August"/>
    <x v="10"/>
    <s v="15 August 1947"/>
    <x v="2"/>
    <s v="SS 15.8.47 (Air Britain Serials)"/>
    <x v="4"/>
    <x v="3"/>
    <x v="1"/>
    <x v="1"/>
    <x v="2"/>
    <x v="1"/>
    <m/>
    <n v="8"/>
    <x v="72"/>
    <x v="1"/>
    <n v="0"/>
    <x v="2"/>
    <x v="17"/>
    <x v="1"/>
  </r>
  <r>
    <n v="5047"/>
    <s v="KA159"/>
    <x v="31"/>
    <m/>
    <x v="10"/>
    <x v="19"/>
    <n v="15"/>
    <s v="August"/>
    <x v="10"/>
    <s v="15 August 1947"/>
    <x v="2"/>
    <s v="SOC 15.8.47 (Air Britain Serials)"/>
    <x v="4"/>
    <x v="3"/>
    <x v="1"/>
    <x v="1"/>
    <x v="2"/>
    <x v="1"/>
    <m/>
    <n v="8"/>
    <x v="72"/>
    <x v="1"/>
    <n v="0"/>
    <x v="2"/>
    <x v="17"/>
    <x v="1"/>
  </r>
  <r>
    <n v="7363"/>
    <s v="KB229"/>
    <x v="13"/>
    <s v="Upwood/RAE"/>
    <x v="10"/>
    <x v="19"/>
    <n v="15"/>
    <s v="August"/>
    <x v="10"/>
    <s v="15 August 1947"/>
    <x v="2"/>
    <s v="SS 15.8.47 (Air Britain Serials)"/>
    <x v="4"/>
    <x v="3"/>
    <x v="1"/>
    <x v="1"/>
    <x v="2"/>
    <x v="1"/>
    <m/>
    <n v="8"/>
    <x v="72"/>
    <x v="1"/>
    <n v="1"/>
    <x v="1"/>
    <x v="61"/>
    <x v="1"/>
  </r>
  <r>
    <n v="4102"/>
    <s v="NS774"/>
    <x v="18"/>
    <s v="USAAF"/>
    <x v="10"/>
    <x v="19"/>
    <n v="15"/>
    <s v="August"/>
    <x v="10"/>
    <s v="15 August 1947"/>
    <x v="2"/>
    <s v="450325 MOSQUITO NS-774 WATTON, UK 25 (Thomas Ensminger) SS 15.8.47 (Air Britain Serials)"/>
    <x v="4"/>
    <x v="3"/>
    <x v="1"/>
    <x v="1"/>
    <x v="2"/>
    <x v="1"/>
    <m/>
    <n v="8"/>
    <x v="72"/>
    <x v="1"/>
    <n v="1"/>
    <x v="2"/>
    <x v="33"/>
    <x v="0"/>
  </r>
  <r>
    <n v="3524"/>
    <s v="RF914"/>
    <x v="12"/>
    <s v="16FU"/>
    <x v="10"/>
    <x v="19"/>
    <n v="15"/>
    <s v="August"/>
    <x v="10"/>
    <s v="15 August 1947"/>
    <x v="2"/>
    <s v="Sold 15.8.47 (Air Britain Serials)"/>
    <x v="5"/>
    <x v="3"/>
    <x v="1"/>
    <x v="1"/>
    <x v="2"/>
    <x v="1"/>
    <m/>
    <n v="8"/>
    <x v="72"/>
    <x v="1"/>
    <n v="1"/>
    <x v="1"/>
    <x v="250"/>
    <x v="3"/>
  </r>
  <r>
    <n v="1957"/>
    <s v="TA616"/>
    <x v="18"/>
    <s v="CRD"/>
    <x v="10"/>
    <x v="19"/>
    <n v="15"/>
    <s v="August"/>
    <x v="10"/>
    <s v="15 August 1947"/>
    <x v="2"/>
    <s v="SS 15.8.47 (Air Britain Serials)"/>
    <x v="4"/>
    <x v="3"/>
    <x v="1"/>
    <x v="1"/>
    <x v="2"/>
    <x v="1"/>
    <m/>
    <n v="8"/>
    <x v="72"/>
    <x v="1"/>
    <n v="0"/>
    <x v="1"/>
    <x v="197"/>
    <x v="0"/>
  </r>
  <r>
    <n v="1203"/>
    <s v="MM533"/>
    <x v="17"/>
    <s v="304FTU/256"/>
    <x v="10"/>
    <x v="19"/>
    <n v="16"/>
    <s v="August"/>
    <x v="10"/>
    <s v="16 August 1947"/>
    <x v="2"/>
    <s v="SS 18.8.47 (Air Britain Serials)"/>
    <x v="4"/>
    <x v="3"/>
    <x v="1"/>
    <x v="1"/>
    <x v="2"/>
    <x v="1"/>
    <m/>
    <n v="8"/>
    <x v="72"/>
    <x v="1"/>
    <n v="1"/>
    <x v="0"/>
    <x v="32"/>
    <x v="2"/>
  </r>
  <r>
    <n v="2948"/>
    <s v="TV966"/>
    <x v="10"/>
    <s v="98/138/107"/>
    <x v="0"/>
    <x v="7"/>
    <n v="16"/>
    <s v="August"/>
    <x v="10"/>
    <s v="16 August 1947"/>
    <x v="2"/>
    <s v="SOC 16.8.47 (Air Britain Serials)"/>
    <x v="4"/>
    <x v="3"/>
    <x v="1"/>
    <x v="1"/>
    <x v="2"/>
    <x v="1"/>
    <m/>
    <n v="8"/>
    <x v="72"/>
    <x v="1"/>
    <n v="0"/>
    <x v="0"/>
    <x v="57"/>
    <x v="2"/>
  </r>
  <r>
    <n v="5772"/>
    <s v="RG154"/>
    <x v="18"/>
    <s v="USAAF"/>
    <x v="12"/>
    <x v="19"/>
    <n v="18"/>
    <s v="August"/>
    <x v="10"/>
    <s v="18 August 1947"/>
    <x v="2"/>
    <s v="To Armee de l'Air 18.8.47 (Air Britain Serials)"/>
    <x v="5"/>
    <x v="3"/>
    <x v="1"/>
    <x v="1"/>
    <x v="2"/>
    <x v="1"/>
    <m/>
    <n v="8"/>
    <x v="72"/>
    <x v="1"/>
    <n v="1"/>
    <x v="2"/>
    <x v="33"/>
    <x v="0"/>
  </r>
  <r>
    <n v="5039"/>
    <s v="RS574"/>
    <x v="12"/>
    <n v="235"/>
    <x v="12"/>
    <x v="19"/>
    <n v="18"/>
    <s v="August"/>
    <x v="10"/>
    <s v="18 August 1947"/>
    <x v="2"/>
    <s v="To Armee de l'Air 18.8.47 (Air Britain Serials)"/>
    <x v="5"/>
    <x v="3"/>
    <x v="1"/>
    <x v="1"/>
    <x v="2"/>
    <x v="1"/>
    <m/>
    <n v="8"/>
    <x v="72"/>
    <x v="1"/>
    <n v="1"/>
    <x v="0"/>
    <x v="97"/>
    <x v="0"/>
  </r>
  <r>
    <n v="2823"/>
    <s v="RS610"/>
    <x v="12"/>
    <n v="248"/>
    <x v="9"/>
    <x v="19"/>
    <n v="18"/>
    <s v="August"/>
    <x v="10"/>
    <s v="18 August 1947"/>
    <x v="2"/>
    <s v="To R.Nor AF 18.8.47 (Air Britain Serials)"/>
    <x v="5"/>
    <x v="3"/>
    <x v="1"/>
    <x v="1"/>
    <x v="2"/>
    <x v="1"/>
    <m/>
    <n v="8"/>
    <x v="72"/>
    <x v="1"/>
    <n v="1"/>
    <x v="0"/>
    <x v="52"/>
    <x v="0"/>
  </r>
  <r>
    <n v="4987"/>
    <s v="TA597"/>
    <x v="12"/>
    <s v="1FU"/>
    <x v="10"/>
    <x v="19"/>
    <n v="19"/>
    <s v="August"/>
    <x v="10"/>
    <s v="19 August 1947"/>
    <x v="0"/>
    <s v="TA597 FB.VI Built at Hatfield and delivered sometime between 12 April 1945 and 15 December 1945. Crashed on takeoff at Darwin on 19 August 1947 during delivery flight to New Zealand. As a result of an airspeed indicator problem the pilot abandoned the takeoff. The aircraft over ran the runway and collided with a tree. The aircraft was later used as spares for other delivery flights with the remains finally being sold for 23 pounds 4 shillings and 10 pence in July 1949. . (http://www.adf-serials.com/nz-serials/). This aircraft was sold to the Royal New Zealand Air Force in June 1947 and despatched 25/6/47. Reached Darwin 8/47 but crashed on take off after the ASI failed. SOC 23/8/47 and on 1/7/49 the wreck was transfered to the RAAF and sold locally as scrap. (Brian Fillery's website) To RNZAF 25.6.47 no serial. Crashed on takeoff Darwin 19.8.47 remains sold (Air Britain Serials)"/>
    <x v="2"/>
    <x v="2"/>
    <x v="18"/>
    <x v="1"/>
    <x v="2"/>
    <x v="1"/>
    <m/>
    <n v="8"/>
    <x v="72"/>
    <x v="1"/>
    <n v="0"/>
    <x v="1"/>
    <x v="123"/>
    <x v="0"/>
  </r>
  <r>
    <n v="2701"/>
    <s v="VR338"/>
    <x v="10"/>
    <m/>
    <x v="15"/>
    <x v="19"/>
    <n v="19"/>
    <s v="August"/>
    <x v="10"/>
    <s v="19 August 1947"/>
    <x v="2"/>
    <s v="To Belgian AF 19.8.47 as MA-3/B2-C (Air Britain Serials)"/>
    <x v="5"/>
    <x v="3"/>
    <x v="1"/>
    <x v="1"/>
    <x v="2"/>
    <x v="1"/>
    <m/>
    <n v="8"/>
    <x v="72"/>
    <x v="1"/>
    <n v="0"/>
    <x v="2"/>
    <x v="17"/>
    <x v="0"/>
  </r>
  <r>
    <n v="418"/>
    <s v="HJ729"/>
    <x v="6"/>
    <s v="418/605/51OTU"/>
    <x v="10"/>
    <x v="7"/>
    <n v="20"/>
    <s v="August"/>
    <x v="10"/>
    <s v="20 August 1947"/>
    <x v="2"/>
    <s v="Taken on strength from No.19 Movements Unit, 1 August 1943; to No.43 Group, 4 November 1943; no record of its return to No.418 Squadron, but it is struck off strength again on 31 January 1944 on transfer to No.605 Squadron. TH-H, letter on list of aircraft dated 9 September 1943. Took part in supporting the Dortmund-Ems canal raid by 617 Squadron on September 16 1943 - according to the 617 ORB, aircraft H of 418 was flown by F/O R.R. Rowland, up from Coningsby 0027, down 0448. Patroled target area in thick haze.No attacks made and no enemy fighters seen. Attackrd by flak near Rheine. SOC 20.8.47 (Air Britain Serials)"/>
    <x v="4"/>
    <x v="3"/>
    <x v="1"/>
    <x v="1"/>
    <x v="2"/>
    <x v="1"/>
    <m/>
    <n v="8"/>
    <x v="72"/>
    <x v="1"/>
    <n v="1"/>
    <x v="1"/>
    <x v="110"/>
    <x v="0"/>
  </r>
  <r>
    <n v="683"/>
    <s v="HJ764"/>
    <x v="6"/>
    <s v="418/13OTU/418/268"/>
    <x v="10"/>
    <x v="19"/>
    <n v="20"/>
    <s v="August"/>
    <x v="10"/>
    <s v="20 August 1947"/>
    <x v="2"/>
    <s v="Taken on strength at 418 Sqn. from No.10 Movements Unit, 17 June 1943; to No.43 Group, 20 June 1943; returned to No.418 Squadron, 27August 1943; to No.13 OTU, 28 February 1944. TH-X, letter obtained from squadron list dated 2 September 1944. NOTE: this aircraft is reported back on operations with No.418 Squadron, 17 April to 24 April 1945, at which time it carried the letter &quot;H&quot;. SOC 20.8.47 (Air Britain Serials)"/>
    <x v="4"/>
    <x v="3"/>
    <x v="1"/>
    <x v="1"/>
    <x v="2"/>
    <x v="1"/>
    <m/>
    <n v="8"/>
    <x v="72"/>
    <x v="1"/>
    <n v="1"/>
    <x v="0"/>
    <x v="214"/>
    <x v="0"/>
  </r>
  <r>
    <n v="31"/>
    <s v="HJ868"/>
    <x v="10"/>
    <s v="1655MTU/13OTU/1655MTU/60OTU/54OTU"/>
    <x v="10"/>
    <x v="7"/>
    <n v="20"/>
    <s v="August"/>
    <x v="10"/>
    <s v="20 August 1947"/>
    <x v="2"/>
    <s v="SOC 20.8.47 (Air Britain Serials)"/>
    <x v="4"/>
    <x v="3"/>
    <x v="1"/>
    <x v="1"/>
    <x v="2"/>
    <x v="1"/>
    <m/>
    <n v="8"/>
    <x v="72"/>
    <x v="1"/>
    <n v="1"/>
    <x v="1"/>
    <x v="115"/>
    <x v="2"/>
  </r>
  <r>
    <n v="2809"/>
    <s v="HR244"/>
    <x v="12"/>
    <s v="169/141/23"/>
    <x v="0"/>
    <x v="5"/>
    <n v="20"/>
    <s v="August"/>
    <x v="10"/>
    <s v="20 August 1947"/>
    <x v="2"/>
    <s v="SOC 20.8.47 (Air Britain Serials)"/>
    <x v="4"/>
    <x v="3"/>
    <x v="1"/>
    <x v="1"/>
    <x v="2"/>
    <x v="1"/>
    <m/>
    <n v="8"/>
    <x v="72"/>
    <x v="1"/>
    <n v="1"/>
    <x v="0"/>
    <x v="6"/>
    <x v="3"/>
  </r>
  <r>
    <n v="2795"/>
    <s v="KA146"/>
    <x v="31"/>
    <m/>
    <x v="10"/>
    <x v="19"/>
    <n v="20"/>
    <s v="August"/>
    <x v="10"/>
    <s v="20 August 1947"/>
    <x v="2"/>
    <s v="SS 20.8.47 (Air Britain Serials)"/>
    <x v="4"/>
    <x v="3"/>
    <x v="1"/>
    <x v="1"/>
    <x v="2"/>
    <x v="1"/>
    <m/>
    <n v="8"/>
    <x v="72"/>
    <x v="1"/>
    <n v="0"/>
    <x v="2"/>
    <x v="17"/>
    <x v="1"/>
  </r>
  <r>
    <n v="2873"/>
    <s v="KA177"/>
    <x v="31"/>
    <m/>
    <x v="10"/>
    <x v="19"/>
    <n v="20"/>
    <s v="August"/>
    <x v="10"/>
    <s v="20 August 1947"/>
    <x v="2"/>
    <s v="SOC 20.8.47 (Air Britain Serials)"/>
    <x v="4"/>
    <x v="3"/>
    <x v="1"/>
    <x v="1"/>
    <x v="2"/>
    <x v="1"/>
    <m/>
    <n v="8"/>
    <x v="72"/>
    <x v="1"/>
    <n v="0"/>
    <x v="2"/>
    <x v="17"/>
    <x v="1"/>
  </r>
  <r>
    <n v="5507"/>
    <s v="KA180"/>
    <x v="31"/>
    <s v="1FU"/>
    <x v="10"/>
    <x v="19"/>
    <n v="20"/>
    <s v="August"/>
    <x v="10"/>
    <s v="20 August 1947"/>
    <x v="2"/>
    <s v="SOC 20.8.47 (Air Britain Serials)"/>
    <x v="4"/>
    <x v="3"/>
    <x v="1"/>
    <x v="1"/>
    <x v="2"/>
    <x v="1"/>
    <m/>
    <n v="8"/>
    <x v="72"/>
    <x v="1"/>
    <n v="0"/>
    <x v="1"/>
    <x v="123"/>
    <x v="1"/>
  </r>
  <r>
    <n v="3371"/>
    <s v="KA182"/>
    <x v="31"/>
    <m/>
    <x v="10"/>
    <x v="19"/>
    <n v="20"/>
    <s v="August"/>
    <x v="10"/>
    <s v="20 August 1947"/>
    <x v="2"/>
    <s v="SOC 20.8.47 (Air Britain Serials)"/>
    <x v="4"/>
    <x v="3"/>
    <x v="1"/>
    <x v="1"/>
    <x v="2"/>
    <x v="1"/>
    <m/>
    <n v="8"/>
    <x v="72"/>
    <x v="1"/>
    <n v="0"/>
    <x v="2"/>
    <x v="17"/>
    <x v="1"/>
  </r>
  <r>
    <n v="3462"/>
    <s v="KA183"/>
    <x v="31"/>
    <m/>
    <x v="10"/>
    <x v="19"/>
    <n v="20"/>
    <s v="August"/>
    <x v="10"/>
    <s v="20 August 1947"/>
    <x v="2"/>
    <s v="SOC 20.8.47 (Air Britain Serials)"/>
    <x v="4"/>
    <x v="3"/>
    <x v="1"/>
    <x v="1"/>
    <x v="2"/>
    <x v="1"/>
    <m/>
    <n v="8"/>
    <x v="72"/>
    <x v="1"/>
    <n v="0"/>
    <x v="2"/>
    <x v="17"/>
    <x v="1"/>
  </r>
  <r>
    <n v="3684"/>
    <s v="KA185"/>
    <x v="31"/>
    <m/>
    <x v="10"/>
    <x v="19"/>
    <n v="20"/>
    <s v="August"/>
    <x v="10"/>
    <s v="20 August 1947"/>
    <x v="2"/>
    <s v="SOC 20.8.47 (Air Britain Serials)"/>
    <x v="4"/>
    <x v="3"/>
    <x v="1"/>
    <x v="1"/>
    <x v="2"/>
    <x v="1"/>
    <m/>
    <n v="8"/>
    <x v="72"/>
    <x v="1"/>
    <n v="0"/>
    <x v="2"/>
    <x v="17"/>
    <x v="1"/>
  </r>
  <r>
    <n v="1413"/>
    <s v="KA187"/>
    <x v="31"/>
    <s v="1FU"/>
    <x v="10"/>
    <x v="19"/>
    <n v="20"/>
    <s v="August"/>
    <x v="10"/>
    <s v="20 August 1947"/>
    <x v="2"/>
    <s v="SOC 20.8.47 (Air Britain Serials)"/>
    <x v="4"/>
    <x v="3"/>
    <x v="1"/>
    <x v="1"/>
    <x v="2"/>
    <x v="1"/>
    <m/>
    <n v="8"/>
    <x v="72"/>
    <x v="1"/>
    <n v="0"/>
    <x v="1"/>
    <x v="123"/>
    <x v="1"/>
  </r>
  <r>
    <n v="1580"/>
    <s v="KA192"/>
    <x v="31"/>
    <s v="1FU"/>
    <x v="10"/>
    <x v="19"/>
    <n v="20"/>
    <s v="August"/>
    <x v="10"/>
    <s v="20 August 1947"/>
    <x v="2"/>
    <s v="SOC 20.8.47 (Air Britain Serials)"/>
    <x v="4"/>
    <x v="3"/>
    <x v="1"/>
    <x v="1"/>
    <x v="2"/>
    <x v="1"/>
    <m/>
    <n v="8"/>
    <x v="72"/>
    <x v="1"/>
    <n v="0"/>
    <x v="1"/>
    <x v="123"/>
    <x v="1"/>
  </r>
  <r>
    <n v="5707"/>
    <s v="KA196"/>
    <x v="31"/>
    <s v="1FU"/>
    <x v="10"/>
    <x v="19"/>
    <n v="20"/>
    <s v="August"/>
    <x v="10"/>
    <s v="20 August 1947"/>
    <x v="2"/>
    <s v="SOC 20.8.47 (Air Britain Serials)"/>
    <x v="4"/>
    <x v="3"/>
    <x v="1"/>
    <x v="1"/>
    <x v="2"/>
    <x v="1"/>
    <m/>
    <n v="8"/>
    <x v="72"/>
    <x v="1"/>
    <n v="0"/>
    <x v="1"/>
    <x v="123"/>
    <x v="1"/>
  </r>
  <r>
    <n v="3967"/>
    <s v="KA210"/>
    <x v="31"/>
    <m/>
    <x v="10"/>
    <x v="19"/>
    <n v="20"/>
    <s v="August"/>
    <x v="10"/>
    <s v="20 August 1947"/>
    <x v="2"/>
    <s v="SOC 20.8.47 (Air Britain Serials)"/>
    <x v="4"/>
    <x v="3"/>
    <x v="1"/>
    <x v="1"/>
    <x v="2"/>
    <x v="1"/>
    <m/>
    <n v="8"/>
    <x v="72"/>
    <x v="1"/>
    <n v="0"/>
    <x v="2"/>
    <x v="17"/>
    <x v="1"/>
  </r>
  <r>
    <n v="4683"/>
    <s v="KA213"/>
    <x v="31"/>
    <m/>
    <x v="10"/>
    <x v="19"/>
    <n v="20"/>
    <s v="August"/>
    <x v="10"/>
    <s v="20 August 1947"/>
    <x v="2"/>
    <s v="SOC 20.8.47 (Air Britain Serials)"/>
    <x v="4"/>
    <x v="3"/>
    <x v="1"/>
    <x v="1"/>
    <x v="2"/>
    <x v="1"/>
    <m/>
    <n v="8"/>
    <x v="72"/>
    <x v="1"/>
    <n v="0"/>
    <x v="2"/>
    <x v="17"/>
    <x v="1"/>
  </r>
  <r>
    <n v="4684"/>
    <s v="KA218"/>
    <x v="31"/>
    <m/>
    <x v="10"/>
    <x v="19"/>
    <n v="20"/>
    <s v="August"/>
    <x v="10"/>
    <s v="20 August 1947"/>
    <x v="2"/>
    <s v="SOC 20.8.47 (Air Britain Serials)"/>
    <x v="4"/>
    <x v="3"/>
    <x v="1"/>
    <x v="1"/>
    <x v="2"/>
    <x v="1"/>
    <m/>
    <n v="8"/>
    <x v="72"/>
    <x v="1"/>
    <n v="0"/>
    <x v="2"/>
    <x v="17"/>
    <x v="1"/>
  </r>
  <r>
    <n v="4690"/>
    <s v="KA224"/>
    <x v="31"/>
    <m/>
    <x v="10"/>
    <x v="19"/>
    <n v="20"/>
    <s v="August"/>
    <x v="10"/>
    <s v="20 August 1947"/>
    <x v="2"/>
    <s v="SOC 20.8.47 (Air Britain Serials)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
    <x v="4"/>
    <x v="3"/>
    <x v="1"/>
    <x v="1"/>
    <x v="2"/>
    <x v="1"/>
    <m/>
    <n v="8"/>
    <x v="72"/>
    <x v="1"/>
    <n v="0"/>
    <x v="2"/>
    <x v="17"/>
    <x v="1"/>
  </r>
  <r>
    <n v="3154"/>
    <s v="KA225"/>
    <x v="31"/>
    <s v="1FU"/>
    <x v="10"/>
    <x v="19"/>
    <n v="20"/>
    <s v="August"/>
    <x v="10"/>
    <s v="20 August 1947"/>
    <x v="2"/>
    <s v="SOC 20.8.47 (Air Britain Serials)"/>
    <x v="4"/>
    <x v="3"/>
    <x v="1"/>
    <x v="1"/>
    <x v="2"/>
    <x v="1"/>
    <m/>
    <n v="8"/>
    <x v="72"/>
    <x v="1"/>
    <n v="0"/>
    <x v="1"/>
    <x v="123"/>
    <x v="1"/>
  </r>
  <r>
    <n v="1477"/>
    <s v="KA228"/>
    <x v="31"/>
    <s v="1FU"/>
    <x v="10"/>
    <x v="19"/>
    <n v="20"/>
    <s v="August"/>
    <x v="10"/>
    <s v="20 August 1947"/>
    <x v="2"/>
    <s v="SOC 20.8.47 (Air Britain Serials)"/>
    <x v="4"/>
    <x v="3"/>
    <x v="1"/>
    <x v="1"/>
    <x v="2"/>
    <x v="1"/>
    <m/>
    <n v="8"/>
    <x v="72"/>
    <x v="1"/>
    <n v="0"/>
    <x v="1"/>
    <x v="123"/>
    <x v="1"/>
  </r>
  <r>
    <n v="4692"/>
    <s v="KA230"/>
    <x v="31"/>
    <m/>
    <x v="10"/>
    <x v="19"/>
    <n v="20"/>
    <s v="August"/>
    <x v="10"/>
    <s v="20 August 1947"/>
    <x v="2"/>
    <s v="SOC 20.8.47 (Air Britain Serials)"/>
    <x v="4"/>
    <x v="3"/>
    <x v="1"/>
    <x v="1"/>
    <x v="2"/>
    <x v="1"/>
    <m/>
    <n v="8"/>
    <x v="72"/>
    <x v="1"/>
    <n v="0"/>
    <x v="2"/>
    <x v="17"/>
    <x v="1"/>
  </r>
  <r>
    <n v="4966"/>
    <s v="KA239"/>
    <x v="31"/>
    <m/>
    <x v="10"/>
    <x v="19"/>
    <n v="20"/>
    <s v="August"/>
    <x v="10"/>
    <s v="20 August 1947"/>
    <x v="2"/>
    <s v="SOC 20.8.47 (Air Britain Serials)"/>
    <x v="4"/>
    <x v="3"/>
    <x v="1"/>
    <x v="1"/>
    <x v="2"/>
    <x v="1"/>
    <m/>
    <n v="8"/>
    <x v="72"/>
    <x v="1"/>
    <n v="0"/>
    <x v="2"/>
    <x v="17"/>
    <x v="1"/>
  </r>
  <r>
    <n v="4984"/>
    <s v="KA240"/>
    <x v="31"/>
    <m/>
    <x v="10"/>
    <x v="19"/>
    <n v="20"/>
    <s v="August"/>
    <x v="10"/>
    <s v="20 August 1947"/>
    <x v="2"/>
    <s v="SOC 20.8.47 (Air Britain Serials)"/>
    <x v="4"/>
    <x v="3"/>
    <x v="1"/>
    <x v="1"/>
    <x v="2"/>
    <x v="1"/>
    <m/>
    <n v="8"/>
    <x v="72"/>
    <x v="1"/>
    <n v="0"/>
    <x v="2"/>
    <x v="17"/>
    <x v="1"/>
  </r>
  <r>
    <n v="4989"/>
    <s v="KA241"/>
    <x v="31"/>
    <m/>
    <x v="10"/>
    <x v="19"/>
    <n v="20"/>
    <s v="August"/>
    <x v="10"/>
    <s v="20 August 1947"/>
    <x v="2"/>
    <s v="SOC 20.8.47 (Air Britain Serials)"/>
    <x v="4"/>
    <x v="3"/>
    <x v="1"/>
    <x v="1"/>
    <x v="2"/>
    <x v="1"/>
    <m/>
    <n v="8"/>
    <x v="72"/>
    <x v="1"/>
    <n v="0"/>
    <x v="2"/>
    <x v="17"/>
    <x v="1"/>
  </r>
  <r>
    <n v="3463"/>
    <s v="KA245"/>
    <x v="31"/>
    <s v="1FU"/>
    <x v="10"/>
    <x v="19"/>
    <n v="20"/>
    <s v="August"/>
    <x v="10"/>
    <s v="20 August 1947"/>
    <x v="2"/>
    <s v="SOC 20.8.47 (Air Britain Serials)"/>
    <x v="4"/>
    <x v="3"/>
    <x v="1"/>
    <x v="1"/>
    <x v="2"/>
    <x v="1"/>
    <m/>
    <n v="8"/>
    <x v="72"/>
    <x v="1"/>
    <n v="0"/>
    <x v="1"/>
    <x v="123"/>
    <x v="1"/>
  </r>
  <r>
    <n v="4993"/>
    <s v="KA246"/>
    <x v="31"/>
    <m/>
    <x v="10"/>
    <x v="19"/>
    <n v="20"/>
    <s v="August"/>
    <x v="10"/>
    <s v="20 August 1947"/>
    <x v="2"/>
    <s v="SOC 20.8.47 (Air Britain Serials)"/>
    <x v="4"/>
    <x v="3"/>
    <x v="1"/>
    <x v="1"/>
    <x v="2"/>
    <x v="1"/>
    <m/>
    <n v="8"/>
    <x v="72"/>
    <x v="1"/>
    <n v="0"/>
    <x v="2"/>
    <x v="17"/>
    <x v="1"/>
  </r>
  <r>
    <n v="3964"/>
    <s v="KA247"/>
    <x v="31"/>
    <s v="1FU"/>
    <x v="10"/>
    <x v="19"/>
    <n v="20"/>
    <s v="August"/>
    <x v="10"/>
    <s v="20 August 1947"/>
    <x v="2"/>
    <s v="SOC 20.8.47 (Air Britain Serials)"/>
    <x v="4"/>
    <x v="3"/>
    <x v="1"/>
    <x v="1"/>
    <x v="2"/>
    <x v="1"/>
    <m/>
    <n v="8"/>
    <x v="72"/>
    <x v="1"/>
    <n v="0"/>
    <x v="1"/>
    <x v="123"/>
    <x v="1"/>
  </r>
  <r>
    <n v="3474"/>
    <s v="KA251"/>
    <x v="31"/>
    <s v="1FU"/>
    <x v="10"/>
    <x v="19"/>
    <n v="20"/>
    <s v="August"/>
    <x v="10"/>
    <s v="20 August 1947"/>
    <x v="2"/>
    <s v="SOC 20.8.47 (Air Britain Serials)"/>
    <x v="4"/>
    <x v="3"/>
    <x v="1"/>
    <x v="1"/>
    <x v="2"/>
    <x v="1"/>
    <m/>
    <n v="8"/>
    <x v="72"/>
    <x v="1"/>
    <n v="0"/>
    <x v="1"/>
    <x v="123"/>
    <x v="1"/>
  </r>
  <r>
    <n v="5052"/>
    <s v="KA254"/>
    <x v="31"/>
    <m/>
    <x v="10"/>
    <x v="19"/>
    <n v="20"/>
    <s v="August"/>
    <x v="10"/>
    <s v="20 August 1947"/>
    <x v="2"/>
    <s v="SOC 20.8.47 (Air Britain Serials)"/>
    <x v="4"/>
    <x v="3"/>
    <x v="1"/>
    <x v="1"/>
    <x v="2"/>
    <x v="1"/>
    <m/>
    <n v="8"/>
    <x v="72"/>
    <x v="1"/>
    <n v="0"/>
    <x v="2"/>
    <x v="17"/>
    <x v="1"/>
  </r>
  <r>
    <n v="4003"/>
    <s v="KA255"/>
    <x v="31"/>
    <s v="1FU"/>
    <x v="10"/>
    <x v="19"/>
    <n v="20"/>
    <s v="August"/>
    <x v="10"/>
    <s v="20 August 1947"/>
    <x v="2"/>
    <s v="SOC 20.8.47 (Air Britain Serials)"/>
    <x v="4"/>
    <x v="3"/>
    <x v="1"/>
    <x v="1"/>
    <x v="2"/>
    <x v="1"/>
    <m/>
    <n v="8"/>
    <x v="72"/>
    <x v="1"/>
    <n v="0"/>
    <x v="1"/>
    <x v="123"/>
    <x v="1"/>
  </r>
  <r>
    <n v="5576"/>
    <s v="KA261"/>
    <x v="31"/>
    <s v="1FU"/>
    <x v="10"/>
    <x v="19"/>
    <n v="20"/>
    <s v="August"/>
    <x v="10"/>
    <s v="20 August 1947"/>
    <x v="2"/>
    <s v="SOC 20.8.47 (Air Britain Serials)"/>
    <x v="4"/>
    <x v="3"/>
    <x v="1"/>
    <x v="1"/>
    <x v="2"/>
    <x v="1"/>
    <m/>
    <n v="8"/>
    <x v="72"/>
    <x v="1"/>
    <n v="0"/>
    <x v="1"/>
    <x v="123"/>
    <x v="1"/>
  </r>
  <r>
    <n v="4930"/>
    <s v="KA267"/>
    <x v="31"/>
    <s v="1FU"/>
    <x v="10"/>
    <x v="19"/>
    <n v="20"/>
    <s v="August"/>
    <x v="10"/>
    <s v="20 August 1947"/>
    <x v="2"/>
    <s v="SOC 20.8.47 (Air Britain Serials)"/>
    <x v="4"/>
    <x v="3"/>
    <x v="1"/>
    <x v="1"/>
    <x v="2"/>
    <x v="1"/>
    <m/>
    <n v="8"/>
    <x v="72"/>
    <x v="1"/>
    <n v="0"/>
    <x v="1"/>
    <x v="123"/>
    <x v="1"/>
  </r>
  <r>
    <n v="5055"/>
    <s v="KA268"/>
    <x v="31"/>
    <m/>
    <x v="10"/>
    <x v="19"/>
    <n v="20"/>
    <s v="August"/>
    <x v="10"/>
    <s v="20 August 1947"/>
    <x v="2"/>
    <s v="SOC 20.8.47 (Air Britain Serials)"/>
    <x v="4"/>
    <x v="3"/>
    <x v="1"/>
    <x v="1"/>
    <x v="2"/>
    <x v="1"/>
    <m/>
    <n v="8"/>
    <x v="72"/>
    <x v="1"/>
    <n v="0"/>
    <x v="2"/>
    <x v="17"/>
    <x v="1"/>
  </r>
  <r>
    <n v="5057"/>
    <s v="KA269"/>
    <x v="31"/>
    <m/>
    <x v="10"/>
    <x v="19"/>
    <n v="20"/>
    <s v="August"/>
    <x v="10"/>
    <s v="20 August 1947"/>
    <x v="2"/>
    <s v="SOC 20.8.47 (Air Britain Serials)"/>
    <x v="4"/>
    <x v="3"/>
    <x v="1"/>
    <x v="1"/>
    <x v="2"/>
    <x v="1"/>
    <m/>
    <n v="8"/>
    <x v="72"/>
    <x v="1"/>
    <n v="0"/>
    <x v="2"/>
    <x v="17"/>
    <x v="1"/>
  </r>
  <r>
    <n v="5002"/>
    <s v="KA279"/>
    <x v="31"/>
    <s v="1FU"/>
    <x v="10"/>
    <x v="19"/>
    <n v="20"/>
    <s v="August"/>
    <x v="10"/>
    <s v="20 August 1947"/>
    <x v="2"/>
    <s v="SOC 20.8.47 (Air Britain Serials)"/>
    <x v="4"/>
    <x v="3"/>
    <x v="1"/>
    <x v="1"/>
    <x v="2"/>
    <x v="1"/>
    <m/>
    <n v="8"/>
    <x v="72"/>
    <x v="1"/>
    <n v="0"/>
    <x v="1"/>
    <x v="123"/>
    <x v="1"/>
  </r>
  <r>
    <n v="5170"/>
    <s v="KA283"/>
    <x v="31"/>
    <m/>
    <x v="10"/>
    <x v="19"/>
    <n v="20"/>
    <s v="August"/>
    <x v="10"/>
    <s v="20 August 1947"/>
    <x v="2"/>
    <s v="SOC 20.8.47 (Air Britain Serials)"/>
    <x v="4"/>
    <x v="3"/>
    <x v="1"/>
    <x v="1"/>
    <x v="2"/>
    <x v="1"/>
    <m/>
    <n v="8"/>
    <x v="72"/>
    <x v="1"/>
    <n v="0"/>
    <x v="2"/>
    <x v="17"/>
    <x v="1"/>
  </r>
  <r>
    <n v="4823"/>
    <s v="KA285"/>
    <x v="31"/>
    <s v="1FU"/>
    <x v="10"/>
    <x v="19"/>
    <n v="20"/>
    <s v="August"/>
    <x v="10"/>
    <s v="20 August 1947"/>
    <x v="2"/>
    <s v="SOC 20.8.47 (Air Britain Serials)"/>
    <x v="4"/>
    <x v="3"/>
    <x v="1"/>
    <x v="1"/>
    <x v="2"/>
    <x v="1"/>
    <m/>
    <n v="8"/>
    <x v="72"/>
    <x v="1"/>
    <n v="0"/>
    <x v="1"/>
    <x v="123"/>
    <x v="1"/>
  </r>
  <r>
    <n v="5504"/>
    <s v="KA292"/>
    <x v="31"/>
    <m/>
    <x v="10"/>
    <x v="19"/>
    <n v="20"/>
    <s v="August"/>
    <x v="10"/>
    <s v="20 August 1947"/>
    <x v="2"/>
    <s v="SOC 20.8.47 (Air Britain Serials)"/>
    <x v="4"/>
    <x v="3"/>
    <x v="1"/>
    <x v="1"/>
    <x v="2"/>
    <x v="1"/>
    <m/>
    <n v="8"/>
    <x v="72"/>
    <x v="1"/>
    <n v="0"/>
    <x v="2"/>
    <x v="17"/>
    <x v="1"/>
  </r>
  <r>
    <n v="4057"/>
    <s v="KA295"/>
    <x v="31"/>
    <s v="1FU"/>
    <x v="10"/>
    <x v="19"/>
    <n v="20"/>
    <s v="August"/>
    <x v="10"/>
    <s v="20 August 1947"/>
    <x v="2"/>
    <s v="SOC 20.8.47 (Air Britain Serials)"/>
    <x v="4"/>
    <x v="3"/>
    <x v="1"/>
    <x v="1"/>
    <x v="2"/>
    <x v="1"/>
    <m/>
    <n v="8"/>
    <x v="72"/>
    <x v="1"/>
    <n v="0"/>
    <x v="1"/>
    <x v="123"/>
    <x v="1"/>
  </r>
  <r>
    <n v="6242"/>
    <s v="KA296"/>
    <x v="31"/>
    <s v="1FU"/>
    <x v="10"/>
    <x v="19"/>
    <n v="20"/>
    <s v="August"/>
    <x v="10"/>
    <s v="20 August 1947"/>
    <x v="2"/>
    <s v="SOC 20.8.47 (Air Britain Serials)"/>
    <x v="4"/>
    <x v="3"/>
    <x v="1"/>
    <x v="1"/>
    <x v="2"/>
    <x v="1"/>
    <m/>
    <n v="8"/>
    <x v="72"/>
    <x v="1"/>
    <n v="0"/>
    <x v="1"/>
    <x v="123"/>
    <x v="1"/>
  </r>
  <r>
    <n v="6244"/>
    <s v="KA307"/>
    <x v="31"/>
    <s v="1FU"/>
    <x v="10"/>
    <x v="19"/>
    <n v="20"/>
    <s v="August"/>
    <x v="10"/>
    <s v="20 August 1947"/>
    <x v="2"/>
    <s v="SOC 20.8.47 (Air Britain Serials)"/>
    <x v="4"/>
    <x v="3"/>
    <x v="1"/>
    <x v="1"/>
    <x v="2"/>
    <x v="1"/>
    <m/>
    <n v="8"/>
    <x v="72"/>
    <x v="1"/>
    <n v="0"/>
    <x v="1"/>
    <x v="123"/>
    <x v="1"/>
  </r>
  <r>
    <n v="782"/>
    <s v="KA321"/>
    <x v="31"/>
    <s v="1FU"/>
    <x v="10"/>
    <x v="19"/>
    <n v="20"/>
    <s v="August"/>
    <x v="10"/>
    <s v="20 August 1947"/>
    <x v="2"/>
    <s v="SOC 20.8.47 (Air Britain Serials)"/>
    <x v="4"/>
    <x v="3"/>
    <x v="1"/>
    <x v="1"/>
    <x v="2"/>
    <x v="1"/>
    <m/>
    <n v="8"/>
    <x v="72"/>
    <x v="1"/>
    <n v="0"/>
    <x v="1"/>
    <x v="123"/>
    <x v="1"/>
  </r>
  <r>
    <n v="1259"/>
    <s v="KA327"/>
    <x v="31"/>
    <s v="1FU"/>
    <x v="10"/>
    <x v="19"/>
    <n v="20"/>
    <s v="August"/>
    <x v="10"/>
    <s v="20 August 1947"/>
    <x v="2"/>
    <s v="SOC 20.8.47 (Air Britain Serials)"/>
    <x v="4"/>
    <x v="3"/>
    <x v="1"/>
    <x v="1"/>
    <x v="2"/>
    <x v="1"/>
    <m/>
    <n v="8"/>
    <x v="72"/>
    <x v="1"/>
    <n v="0"/>
    <x v="1"/>
    <x v="123"/>
    <x v="1"/>
  </r>
  <r>
    <n v="1443"/>
    <s v="KA331"/>
    <x v="31"/>
    <s v="1FU"/>
    <x v="10"/>
    <x v="19"/>
    <n v="20"/>
    <s v="August"/>
    <x v="10"/>
    <s v="20 August 1947"/>
    <x v="2"/>
    <s v="SOC 20.8.47 (Air Britain Serials)"/>
    <x v="4"/>
    <x v="3"/>
    <x v="1"/>
    <x v="1"/>
    <x v="2"/>
    <x v="1"/>
    <m/>
    <n v="8"/>
    <x v="72"/>
    <x v="1"/>
    <n v="0"/>
    <x v="1"/>
    <x v="123"/>
    <x v="1"/>
  </r>
  <r>
    <n v="1452"/>
    <s v="KA357"/>
    <x v="31"/>
    <s v="1FU"/>
    <x v="10"/>
    <x v="19"/>
    <n v="20"/>
    <s v="August"/>
    <x v="10"/>
    <s v="20 August 1947"/>
    <x v="2"/>
    <s v="SOC 20.8.47 (Air Britain Serials)"/>
    <x v="4"/>
    <x v="3"/>
    <x v="1"/>
    <x v="1"/>
    <x v="2"/>
    <x v="1"/>
    <m/>
    <n v="8"/>
    <x v="72"/>
    <x v="1"/>
    <n v="0"/>
    <x v="1"/>
    <x v="123"/>
    <x v="1"/>
  </r>
  <r>
    <n v="5517"/>
    <s v="KA360"/>
    <x v="31"/>
    <m/>
    <x v="10"/>
    <x v="19"/>
    <n v="20"/>
    <s v="August"/>
    <x v="10"/>
    <s v="20 August 1947"/>
    <x v="2"/>
    <s v="SOC 20.8.47 (Air Britain Serials)"/>
    <x v="4"/>
    <x v="3"/>
    <x v="1"/>
    <x v="1"/>
    <x v="2"/>
    <x v="1"/>
    <m/>
    <n v="8"/>
    <x v="72"/>
    <x v="1"/>
    <n v="0"/>
    <x v="2"/>
    <x v="17"/>
    <x v="1"/>
  </r>
  <r>
    <n v="3235"/>
    <s v="KA363"/>
    <x v="31"/>
    <s v="1FU"/>
    <x v="10"/>
    <x v="19"/>
    <n v="20"/>
    <s v="August"/>
    <x v="10"/>
    <s v="20 August 1947"/>
    <x v="2"/>
    <s v="SOC 20.8.47 (Air Britain Serials)"/>
    <x v="4"/>
    <x v="3"/>
    <x v="1"/>
    <x v="1"/>
    <x v="2"/>
    <x v="1"/>
    <m/>
    <n v="8"/>
    <x v="72"/>
    <x v="1"/>
    <n v="0"/>
    <x v="1"/>
    <x v="123"/>
    <x v="1"/>
  </r>
  <r>
    <n v="5526"/>
    <s v="KA369"/>
    <x v="31"/>
    <m/>
    <x v="10"/>
    <x v="19"/>
    <n v="20"/>
    <s v="August"/>
    <x v="10"/>
    <s v="20 August 1947"/>
    <x v="2"/>
    <s v="SOC 20.8.47 (Air Britain Serials)"/>
    <x v="4"/>
    <x v="3"/>
    <x v="1"/>
    <x v="1"/>
    <x v="2"/>
    <x v="1"/>
    <m/>
    <n v="8"/>
    <x v="72"/>
    <x v="1"/>
    <n v="0"/>
    <x v="2"/>
    <x v="17"/>
    <x v="1"/>
  </r>
  <r>
    <n v="3943"/>
    <s v="KA374"/>
    <x v="31"/>
    <s v="1FU"/>
    <x v="10"/>
    <x v="19"/>
    <n v="20"/>
    <s v="August"/>
    <x v="10"/>
    <s v="20 August 1947"/>
    <x v="2"/>
    <s v="SOC 20.8.47 (Air Britain Serials)"/>
    <x v="4"/>
    <x v="3"/>
    <x v="1"/>
    <x v="1"/>
    <x v="2"/>
    <x v="1"/>
    <m/>
    <n v="8"/>
    <x v="72"/>
    <x v="1"/>
    <n v="0"/>
    <x v="2"/>
    <x v="123"/>
    <x v="1"/>
  </r>
  <r>
    <n v="2532"/>
    <s v="KB470"/>
    <x v="28"/>
    <s v="139/142/162"/>
    <x v="10"/>
    <x v="19"/>
    <n v="20"/>
    <s v="August"/>
    <x v="10"/>
    <s v="20 August 1947"/>
    <x v="2"/>
    <s v="SOC 20.8.47 (Air Britain Serials)"/>
    <x v="4"/>
    <x v="3"/>
    <x v="1"/>
    <x v="1"/>
    <x v="2"/>
    <x v="1"/>
    <m/>
    <n v="8"/>
    <x v="72"/>
    <x v="1"/>
    <n v="1"/>
    <x v="0"/>
    <x v="134"/>
    <x v="1"/>
  </r>
  <r>
    <n v="3702"/>
    <s v="LR362"/>
    <x v="12"/>
    <s v="248/464/305"/>
    <x v="0"/>
    <x v="16"/>
    <n v="20"/>
    <s v="August"/>
    <x v="10"/>
    <s v="20 August 1947"/>
    <x v="2"/>
    <s v="Served with 464 Sqn, under RAF control 10/43. (Brian Fillery's website) SOC 20.8.47 (Air Britain Serials)"/>
    <x v="4"/>
    <x v="3"/>
    <x v="1"/>
    <x v="1"/>
    <x v="2"/>
    <x v="1"/>
    <m/>
    <n v="8"/>
    <x v="72"/>
    <x v="1"/>
    <n v="1"/>
    <x v="0"/>
    <x v="60"/>
    <x v="0"/>
  </r>
  <r>
    <n v="1003"/>
    <s v="LR410"/>
    <x v="14"/>
    <s v="R-R"/>
    <x v="10"/>
    <x v="19"/>
    <n v="20"/>
    <s v="August"/>
    <x v="10"/>
    <s v="20 August 1947"/>
    <x v="2"/>
    <s v="SOC 20.8.47 (Air Britain Serials) Rolls Royce 05/46."/>
    <x v="4"/>
    <x v="3"/>
    <x v="1"/>
    <x v="1"/>
    <x v="2"/>
    <x v="1"/>
    <m/>
    <n v="8"/>
    <x v="72"/>
    <x v="1"/>
    <n v="1"/>
    <x v="1"/>
    <x v="69"/>
    <x v="0"/>
  </r>
  <r>
    <n v="380"/>
    <s v="LR553"/>
    <x v="10"/>
    <s v="USAAF"/>
    <x v="10"/>
    <x v="19"/>
    <n v="20"/>
    <s v="August"/>
    <x v="10"/>
    <s v="20 August 1947"/>
    <x v="2"/>
    <s v="SOC 20.8.47 (Air Britain Serials)"/>
    <x v="4"/>
    <x v="3"/>
    <x v="1"/>
    <x v="1"/>
    <x v="2"/>
    <x v="1"/>
    <m/>
    <n v="8"/>
    <x v="72"/>
    <x v="1"/>
    <n v="1"/>
    <x v="2"/>
    <x v="33"/>
    <x v="2"/>
  </r>
  <r>
    <n v="2332"/>
    <s v="ML927"/>
    <x v="20"/>
    <s v="109/SFU/RWE"/>
    <x v="10"/>
    <x v="19"/>
    <n v="20"/>
    <s v="August"/>
    <x v="10"/>
    <s v="20 August 1947"/>
    <x v="2"/>
    <s v="SOC 20.8.47 (Air Britain Serials)"/>
    <x v="4"/>
    <x v="3"/>
    <x v="1"/>
    <x v="1"/>
    <x v="2"/>
    <x v="1"/>
    <m/>
    <n v="8"/>
    <x v="72"/>
    <x v="1"/>
    <n v="1"/>
    <x v="1"/>
    <x v="198"/>
    <x v="0"/>
  </r>
  <r>
    <n v="322"/>
    <s v="ML972"/>
    <x v="20"/>
    <s v="109/692/571/109"/>
    <x v="0"/>
    <x v="8"/>
    <n v="20"/>
    <s v="August"/>
    <x v="10"/>
    <s v="20 August 1947"/>
    <x v="2"/>
    <s v="SOC 20.8.47 (Air Britain Serials)"/>
    <x v="4"/>
    <x v="3"/>
    <x v="1"/>
    <x v="1"/>
    <x v="2"/>
    <x v="1"/>
    <m/>
    <n v="8"/>
    <x v="72"/>
    <x v="1"/>
    <n v="1"/>
    <x v="0"/>
    <x v="18"/>
    <x v="0"/>
  </r>
  <r>
    <n v="2012"/>
    <s v="MM114"/>
    <x v="20"/>
    <s v="109/SFU/RWE"/>
    <x v="10"/>
    <x v="19"/>
    <n v="20"/>
    <s v="August"/>
    <x v="10"/>
    <s v="20 August 1947"/>
    <x v="2"/>
    <s v="SOC 20.8.47 (Air Britain Serials)"/>
    <x v="4"/>
    <x v="3"/>
    <x v="1"/>
    <x v="1"/>
    <x v="2"/>
    <x v="1"/>
    <m/>
    <n v="8"/>
    <x v="72"/>
    <x v="1"/>
    <n v="1"/>
    <x v="1"/>
    <x v="198"/>
    <x v="0"/>
  </r>
  <r>
    <n v="2857"/>
    <s v="MM741"/>
    <x v="25"/>
    <n v="406"/>
    <x v="10"/>
    <x v="19"/>
    <n v="20"/>
    <s v="August"/>
    <x v="10"/>
    <s v="20 August 1947"/>
    <x v="2"/>
    <s v="SOC 20.8.47 (Air Britain Serials)"/>
    <x v="4"/>
    <x v="3"/>
    <x v="1"/>
    <x v="1"/>
    <x v="2"/>
    <x v="1"/>
    <m/>
    <n v="8"/>
    <x v="72"/>
    <x v="1"/>
    <n v="1"/>
    <x v="0"/>
    <x v="94"/>
    <x v="2"/>
  </r>
  <r>
    <n v="684"/>
    <s v="NS526"/>
    <x v="18"/>
    <s v="540/544/540"/>
    <x v="10"/>
    <x v="19"/>
    <n v="20"/>
    <s v="August"/>
    <x v="10"/>
    <s v="20 August 1947"/>
    <x v="2"/>
    <s v="SOC 20.8.47 (Air Britain Serials)"/>
    <x v="4"/>
    <x v="3"/>
    <x v="1"/>
    <x v="1"/>
    <x v="2"/>
    <x v="1"/>
    <m/>
    <n v="8"/>
    <x v="72"/>
    <x v="1"/>
    <n v="1"/>
    <x v="0"/>
    <x v="16"/>
    <x v="0"/>
  </r>
  <r>
    <n v="3274"/>
    <s v="NS642"/>
    <x v="18"/>
    <s v="540/8OTU"/>
    <x v="10"/>
    <x v="7"/>
    <n v="20"/>
    <s v="August"/>
    <x v="10"/>
    <s v="20 August 1947"/>
    <x v="2"/>
    <s v="SOC 20.8.47 (Air Britain Serials)"/>
    <x v="4"/>
    <x v="3"/>
    <x v="1"/>
    <x v="1"/>
    <x v="2"/>
    <x v="1"/>
    <m/>
    <n v="8"/>
    <x v="72"/>
    <x v="1"/>
    <n v="1"/>
    <x v="1"/>
    <x v="37"/>
    <x v="0"/>
  </r>
  <r>
    <n v="6251"/>
    <s v="NT144"/>
    <x v="12"/>
    <n v="464"/>
    <x v="10"/>
    <x v="19"/>
    <n v="20"/>
    <s v="August"/>
    <x v="10"/>
    <s v="20 August 1947"/>
    <x v="2"/>
    <s v="Served with 464 Sqn, under RAF control 6/44 Coded SB-A. (Brian Fillery's website) Completed 86 Operations from 10 June onwards (Mosquito Monograph) SOC 20.8.47 (Air Britain Serials)"/>
    <x v="4"/>
    <x v="3"/>
    <x v="1"/>
    <x v="1"/>
    <x v="2"/>
    <x v="1"/>
    <m/>
    <n v="8"/>
    <x v="72"/>
    <x v="1"/>
    <n v="1"/>
    <x v="0"/>
    <x v="46"/>
    <x v="0"/>
  </r>
  <r>
    <n v="1462"/>
    <s v="NT153"/>
    <x v="12"/>
    <s v="605/418/69"/>
    <x v="10"/>
    <x v="19"/>
    <n v="20"/>
    <s v="August"/>
    <x v="10"/>
    <s v="20 August 1947"/>
    <x v="2"/>
    <s v="Taken on strength at 418 Sqn. at unknown date; to No.49 Movements Unit, 19 January 1945; returned to unit at unknown date but back on operations as of 18/19 April 1945; last recorded sortie on 26/27 April 1945. TH-Y, letter given in ORB, 18/19 April 1945. SOC 20.8.47 (Air Britain Serials)"/>
    <x v="4"/>
    <x v="3"/>
    <x v="1"/>
    <x v="1"/>
    <x v="2"/>
    <x v="1"/>
    <m/>
    <n v="8"/>
    <x v="72"/>
    <x v="1"/>
    <n v="1"/>
    <x v="0"/>
    <x v="1"/>
    <x v="0"/>
  </r>
  <r>
    <n v="7231"/>
    <s v="NT233"/>
    <x v="12"/>
    <s v="(305)304/487/16"/>
    <x v="10"/>
    <x v="19"/>
    <n v="20"/>
    <s v="August"/>
    <x v="10"/>
    <s v="20 August 1947"/>
    <x v="2"/>
    <s v="SOC 20.8.47 (Air Britain Serials)"/>
    <x v="4"/>
    <x v="3"/>
    <x v="1"/>
    <x v="1"/>
    <x v="2"/>
    <x v="1"/>
    <m/>
    <n v="8"/>
    <x v="72"/>
    <x v="1"/>
    <n v="1"/>
    <x v="0"/>
    <x v="268"/>
    <x v="0"/>
  </r>
  <r>
    <n v="1740"/>
    <s v="PF458"/>
    <x v="20"/>
    <s v="105/128"/>
    <x v="0"/>
    <x v="8"/>
    <n v="20"/>
    <s v="August"/>
    <x v="10"/>
    <s v="20 August 1947"/>
    <x v="2"/>
    <s v="SOC 20.8.47 (Air Britain Serials)"/>
    <x v="4"/>
    <x v="3"/>
    <x v="1"/>
    <x v="1"/>
    <x v="2"/>
    <x v="1"/>
    <m/>
    <n v="8"/>
    <x v="72"/>
    <x v="1"/>
    <n v="0"/>
    <x v="0"/>
    <x v="112"/>
    <x v="6"/>
  </r>
  <r>
    <n v="2985"/>
    <s v="PF460"/>
    <x v="20"/>
    <s v="128/105/139"/>
    <x v="0"/>
    <x v="8"/>
    <n v="20"/>
    <s v="August"/>
    <x v="10"/>
    <s v="20 August 1947"/>
    <x v="2"/>
    <s v="SOC 20.8.47 (Air Britain Serials)"/>
    <x v="4"/>
    <x v="3"/>
    <x v="1"/>
    <x v="1"/>
    <x v="2"/>
    <x v="1"/>
    <m/>
    <n v="8"/>
    <x v="72"/>
    <x v="1"/>
    <n v="0"/>
    <x v="0"/>
    <x v="15"/>
    <x v="6"/>
  </r>
  <r>
    <n v="3783"/>
    <s v="PF465"/>
    <x v="20"/>
    <s v="692/139"/>
    <x v="0"/>
    <x v="8"/>
    <n v="20"/>
    <s v="August"/>
    <x v="10"/>
    <s v="20 August 1947"/>
    <x v="2"/>
    <s v="SOC 20.8.47 (Air Britain Serials)"/>
    <x v="4"/>
    <x v="3"/>
    <x v="1"/>
    <x v="1"/>
    <x v="2"/>
    <x v="1"/>
    <m/>
    <n v="8"/>
    <x v="72"/>
    <x v="1"/>
    <n v="0"/>
    <x v="0"/>
    <x v="15"/>
    <x v="6"/>
  </r>
  <r>
    <n v="7370"/>
    <s v="PF467"/>
    <x v="20"/>
    <s v="105/139"/>
    <x v="0"/>
    <x v="8"/>
    <n v="20"/>
    <s v="August"/>
    <x v="10"/>
    <s v="20 August 1947"/>
    <x v="2"/>
    <s v="SOC 20.8.47 (Air Britain Serials)"/>
    <x v="4"/>
    <x v="3"/>
    <x v="1"/>
    <x v="1"/>
    <x v="2"/>
    <x v="1"/>
    <m/>
    <n v="8"/>
    <x v="72"/>
    <x v="1"/>
    <n v="0"/>
    <x v="0"/>
    <x v="15"/>
    <x v="6"/>
  </r>
  <r>
    <n v="4949"/>
    <s v="PF469"/>
    <x v="20"/>
    <n v="139"/>
    <x v="0"/>
    <x v="8"/>
    <n v="20"/>
    <s v="August"/>
    <x v="10"/>
    <s v="20 August 1947"/>
    <x v="2"/>
    <s v="SOC 20.8.47 (Air Britain Serials)"/>
    <x v="4"/>
    <x v="3"/>
    <x v="1"/>
    <x v="1"/>
    <x v="2"/>
    <x v="1"/>
    <m/>
    <n v="8"/>
    <x v="72"/>
    <x v="1"/>
    <n v="0"/>
    <x v="0"/>
    <x v="15"/>
    <x v="6"/>
  </r>
  <r>
    <n v="1744"/>
    <s v="PF486"/>
    <x v="20"/>
    <s v="109/139"/>
    <x v="0"/>
    <x v="8"/>
    <n v="20"/>
    <s v="August"/>
    <x v="10"/>
    <s v="20 August 1947"/>
    <x v="2"/>
    <s v="SOC 20.8.47 (Air Britain Serials)"/>
    <x v="4"/>
    <x v="3"/>
    <x v="1"/>
    <x v="1"/>
    <x v="2"/>
    <x v="1"/>
    <m/>
    <n v="8"/>
    <x v="72"/>
    <x v="1"/>
    <n v="0"/>
    <x v="0"/>
    <x v="15"/>
    <x v="6"/>
  </r>
  <r>
    <n v="3730"/>
    <s v="PF494"/>
    <x v="20"/>
    <s v="571/139"/>
    <x v="0"/>
    <x v="8"/>
    <n v="20"/>
    <s v="August"/>
    <x v="10"/>
    <s v="20 August 1947"/>
    <x v="2"/>
    <s v="SOC 20.8.47 (Air Britain Serials)"/>
    <x v="4"/>
    <x v="3"/>
    <x v="1"/>
    <x v="1"/>
    <x v="2"/>
    <x v="1"/>
    <m/>
    <n v="8"/>
    <x v="72"/>
    <x v="1"/>
    <n v="0"/>
    <x v="0"/>
    <x v="15"/>
    <x v="6"/>
  </r>
  <r>
    <n v="4418"/>
    <s v="PF508"/>
    <x v="20"/>
    <n v="139"/>
    <x v="0"/>
    <x v="8"/>
    <n v="20"/>
    <s v="August"/>
    <x v="10"/>
    <s v="20 August 1947"/>
    <x v="2"/>
    <s v="SOC 20.8.47 (Air Britain Serials)"/>
    <x v="4"/>
    <x v="3"/>
    <x v="1"/>
    <x v="1"/>
    <x v="2"/>
    <x v="1"/>
    <m/>
    <n v="8"/>
    <x v="72"/>
    <x v="1"/>
    <n v="0"/>
    <x v="0"/>
    <x v="15"/>
    <x v="6"/>
  </r>
  <r>
    <n v="4191"/>
    <s v="PF526"/>
    <x v="20"/>
    <s v="692/139"/>
    <x v="0"/>
    <x v="8"/>
    <n v="20"/>
    <s v="August"/>
    <x v="10"/>
    <s v="20 August 1947"/>
    <x v="2"/>
    <s v="SOC 20.8.47 (Air Britain Serials)"/>
    <x v="4"/>
    <x v="3"/>
    <x v="1"/>
    <x v="1"/>
    <x v="2"/>
    <x v="1"/>
    <m/>
    <n v="8"/>
    <x v="72"/>
    <x v="1"/>
    <n v="0"/>
    <x v="0"/>
    <x v="15"/>
    <x v="6"/>
  </r>
  <r>
    <n v="4291"/>
    <s v="PF539"/>
    <x v="20"/>
    <s v="128/139"/>
    <x v="0"/>
    <x v="8"/>
    <n v="20"/>
    <s v="August"/>
    <x v="10"/>
    <s v="20 August 1947"/>
    <x v="2"/>
    <s v="SOC 20.8.47 (Air Britain Serials)"/>
    <x v="4"/>
    <x v="3"/>
    <x v="1"/>
    <x v="1"/>
    <x v="2"/>
    <x v="1"/>
    <m/>
    <n v="8"/>
    <x v="72"/>
    <x v="1"/>
    <n v="0"/>
    <x v="0"/>
    <x v="15"/>
    <x v="6"/>
  </r>
  <r>
    <n v="2656"/>
    <s v="PF619"/>
    <x v="20"/>
    <s v="Henlow/RAE/Henlow"/>
    <x v="10"/>
    <x v="19"/>
    <n v="20"/>
    <s v="August"/>
    <x v="10"/>
    <s v="20 August 1947"/>
    <x v="2"/>
    <s v="SOC 20.8.47 (Air Britain Serials)"/>
    <x v="4"/>
    <x v="3"/>
    <x v="1"/>
    <x v="1"/>
    <x v="2"/>
    <x v="1"/>
    <m/>
    <n v="8"/>
    <x v="72"/>
    <x v="1"/>
    <n v="0"/>
    <x v="1"/>
    <x v="315"/>
    <x v="6"/>
  </r>
  <r>
    <n v="5323"/>
    <s v="PZ335"/>
    <x v="12"/>
    <n v="305"/>
    <x v="0"/>
    <x v="16"/>
    <n v="20"/>
    <s v="August"/>
    <x v="10"/>
    <s v="20 August 1947"/>
    <x v="2"/>
    <s v="SOC 20.8.47 (Air Britain Serials)"/>
    <x v="4"/>
    <x v="3"/>
    <x v="1"/>
    <x v="1"/>
    <x v="2"/>
    <x v="1"/>
    <m/>
    <n v="8"/>
    <x v="72"/>
    <x v="1"/>
    <n v="1"/>
    <x v="0"/>
    <x v="60"/>
    <x v="0"/>
  </r>
  <r>
    <n v="2379"/>
    <s v="PZ384"/>
    <x v="12"/>
    <s v="613/69"/>
    <x v="10"/>
    <x v="19"/>
    <n v="20"/>
    <s v="August"/>
    <x v="10"/>
    <s v="20 August 1947"/>
    <x v="2"/>
    <s v="SOC 20.8.47 (Air Britain Serials)"/>
    <x v="4"/>
    <x v="3"/>
    <x v="1"/>
    <x v="1"/>
    <x v="2"/>
    <x v="1"/>
    <m/>
    <n v="8"/>
    <x v="72"/>
    <x v="1"/>
    <n v="1"/>
    <x v="0"/>
    <x v="1"/>
    <x v="0"/>
  </r>
  <r>
    <n v="1522"/>
    <s v="RG131"/>
    <x v="18"/>
    <s v="544/8OTU"/>
    <x v="10"/>
    <x v="7"/>
    <n v="20"/>
    <s v="August"/>
    <x v="10"/>
    <s v="20 August 1947"/>
    <x v="2"/>
    <s v="SOC 20.8.47 (Air Britain Serials) This aircraft escaped from a pair of Me 163s on 25 April 1945, as documented in the Osprey book about JG 400."/>
    <x v="4"/>
    <x v="3"/>
    <x v="1"/>
    <x v="1"/>
    <x v="2"/>
    <x v="1"/>
    <m/>
    <n v="8"/>
    <x v="72"/>
    <x v="1"/>
    <n v="1"/>
    <x v="1"/>
    <x v="37"/>
    <x v="0"/>
  </r>
  <r>
    <n v="1980"/>
    <s v="RR280"/>
    <x v="10"/>
    <s v="54OTU"/>
    <x v="10"/>
    <x v="7"/>
    <n v="20"/>
    <s v="August"/>
    <x v="10"/>
    <s v="20 August 1947"/>
    <x v="2"/>
    <s v="SOC 20.8.47 (Air Britain Serials)"/>
    <x v="4"/>
    <x v="3"/>
    <x v="1"/>
    <x v="1"/>
    <x v="2"/>
    <x v="1"/>
    <m/>
    <n v="8"/>
    <x v="72"/>
    <x v="1"/>
    <n v="1"/>
    <x v="1"/>
    <x v="115"/>
    <x v="2"/>
  </r>
  <r>
    <n v="3349"/>
    <s v="RS535"/>
    <x v="12"/>
    <s v="406/613/69"/>
    <x v="10"/>
    <x v="19"/>
    <n v="20"/>
    <s v="August"/>
    <x v="10"/>
    <s v="20 August 1947"/>
    <x v="2"/>
    <s v="SOC 20.8.47 (Air Britain Serials)"/>
    <x v="4"/>
    <x v="3"/>
    <x v="1"/>
    <x v="1"/>
    <x v="2"/>
    <x v="1"/>
    <m/>
    <n v="8"/>
    <x v="72"/>
    <x v="1"/>
    <n v="1"/>
    <x v="0"/>
    <x v="1"/>
    <x v="0"/>
  </r>
  <r>
    <n v="288"/>
    <s v="RS607"/>
    <x v="12"/>
    <s v="143/16/14"/>
    <x v="10"/>
    <x v="19"/>
    <n v="20"/>
    <s v="August"/>
    <x v="10"/>
    <s v="20 August 1947"/>
    <x v="2"/>
    <s v="SOC 20.8.47 (Air Britain Serials)"/>
    <x v="4"/>
    <x v="3"/>
    <x v="1"/>
    <x v="1"/>
    <x v="2"/>
    <x v="1"/>
    <m/>
    <n v="8"/>
    <x v="72"/>
    <x v="1"/>
    <n v="1"/>
    <x v="0"/>
    <x v="215"/>
    <x v="0"/>
  </r>
  <r>
    <n v="1949"/>
    <s v="RV316"/>
    <x v="20"/>
    <s v="109/105/109/139"/>
    <x v="0"/>
    <x v="8"/>
    <n v="20"/>
    <s v="August"/>
    <x v="10"/>
    <s v="20 August 1947"/>
    <x v="2"/>
    <s v="SOC 20.8.47 (Air Britain Serials)"/>
    <x v="4"/>
    <x v="3"/>
    <x v="1"/>
    <x v="1"/>
    <x v="2"/>
    <x v="1"/>
    <m/>
    <n v="8"/>
    <x v="72"/>
    <x v="1"/>
    <n v="1"/>
    <x v="0"/>
    <x v="15"/>
    <x v="0"/>
  </r>
  <r>
    <n v="6372"/>
    <s v="SZ964"/>
    <x v="12"/>
    <s v="418/69"/>
    <x v="10"/>
    <x v="19"/>
    <n v="20"/>
    <s v="August"/>
    <x v="10"/>
    <s v="20 August 1947"/>
    <x v="2"/>
    <s v="First mentioned in 418 Sqn. ORB, 24/25 February 1945; last recorded operation, 24/25 April 1945. Letter &quot;X&quot; in 418 Sqn. ORB of 24/25 February 1945. SOC 20.8.47 (Air Britain Serials)"/>
    <x v="4"/>
    <x v="3"/>
    <x v="1"/>
    <x v="1"/>
    <x v="2"/>
    <x v="1"/>
    <m/>
    <n v="8"/>
    <x v="72"/>
    <x v="1"/>
    <n v="1"/>
    <x v="0"/>
    <x v="1"/>
    <x v="0"/>
  </r>
  <r>
    <n v="2107"/>
    <s v="SZ980"/>
    <x v="12"/>
    <s v="605/4"/>
    <x v="9"/>
    <x v="16"/>
    <n v="20"/>
    <s v="August"/>
    <x v="10"/>
    <s v="20 August 1947"/>
    <x v="2"/>
    <s v="To R.Nor.AF 20.8.47 (Air Britain Serials)"/>
    <x v="5"/>
    <x v="3"/>
    <x v="1"/>
    <x v="1"/>
    <x v="2"/>
    <x v="1"/>
    <m/>
    <n v="8"/>
    <x v="72"/>
    <x v="1"/>
    <n v="1"/>
    <x v="0"/>
    <x v="82"/>
    <x v="0"/>
  </r>
  <r>
    <n v="456"/>
    <s v="SZ985"/>
    <x v="12"/>
    <s v="487/464/487/16/268"/>
    <x v="10"/>
    <x v="19"/>
    <n v="20"/>
    <s v="August"/>
    <x v="10"/>
    <s v="20 August 1947"/>
    <x v="2"/>
    <s v="SOC 20.8.47 (Air Britain Serials)"/>
    <x v="4"/>
    <x v="3"/>
    <x v="1"/>
    <x v="1"/>
    <x v="2"/>
    <x v="1"/>
    <m/>
    <n v="8"/>
    <x v="72"/>
    <x v="1"/>
    <n v="1"/>
    <x v="0"/>
    <x v="214"/>
    <x v="0"/>
  </r>
  <r>
    <n v="3037"/>
    <s v="SZ991"/>
    <x v="12"/>
    <s v="418/305"/>
    <x v="0"/>
    <x v="16"/>
    <n v="20"/>
    <s v="August"/>
    <x v="10"/>
    <s v="20 August 1947"/>
    <x v="2"/>
    <s v="First mentioned in 418 Sqn. ORB, 18/19 March 1945. Letter &quot;K&quot; from 418 Sqn. ORB entry of that date. To MoS 20.8.47 (Air Britain Serials)"/>
    <x v="5"/>
    <x v="3"/>
    <x v="1"/>
    <x v="1"/>
    <x v="2"/>
    <x v="1"/>
    <m/>
    <n v="8"/>
    <x v="72"/>
    <x v="1"/>
    <n v="1"/>
    <x v="0"/>
    <x v="60"/>
    <x v="0"/>
  </r>
  <r>
    <n v="1900"/>
    <s v="TA115"/>
    <x v="12"/>
    <s v="487/16/268"/>
    <x v="10"/>
    <x v="19"/>
    <n v="20"/>
    <s v="August"/>
    <x v="10"/>
    <s v="20 August 1947"/>
    <x v="2"/>
    <s v="SOC 20.8.47 (Air Britain Serials)"/>
    <x v="4"/>
    <x v="3"/>
    <x v="1"/>
    <x v="1"/>
    <x v="2"/>
    <x v="1"/>
    <m/>
    <n v="8"/>
    <x v="72"/>
    <x v="1"/>
    <n v="1"/>
    <x v="0"/>
    <x v="214"/>
    <x v="0"/>
  </r>
  <r>
    <n v="3345"/>
    <s v="TA116"/>
    <x v="12"/>
    <s v="487/16/268"/>
    <x v="10"/>
    <x v="19"/>
    <n v="20"/>
    <s v="August"/>
    <x v="10"/>
    <s v="20 August 1947"/>
    <x v="2"/>
    <s v="SOC 20.8.47 (Air Britain Serials)"/>
    <x v="4"/>
    <x v="3"/>
    <x v="1"/>
    <x v="1"/>
    <x v="2"/>
    <x v="1"/>
    <m/>
    <n v="8"/>
    <x v="72"/>
    <x v="1"/>
    <n v="1"/>
    <x v="0"/>
    <x v="214"/>
    <x v="0"/>
  </r>
  <r>
    <n v="465"/>
    <s v="TA121"/>
    <x v="12"/>
    <s v="487/16/268"/>
    <x v="10"/>
    <x v="19"/>
    <n v="20"/>
    <s v="August"/>
    <x v="10"/>
    <s v="20 August 1947"/>
    <x v="2"/>
    <s v="AB Book shows it as a Mk. VI and service with 487, 16 and 268 Squadrons. SOC 20/8/47 SOC 20.8.47 (Air Britain Serials)"/>
    <x v="4"/>
    <x v="3"/>
    <x v="1"/>
    <x v="1"/>
    <x v="2"/>
    <x v="1"/>
    <m/>
    <n v="8"/>
    <x v="72"/>
    <x v="1"/>
    <n v="1"/>
    <x v="0"/>
    <x v="214"/>
    <x v="0"/>
  </r>
  <r>
    <n v="2518"/>
    <s v="RG315"/>
    <x v="35"/>
    <s v="680/13"/>
    <x v="10"/>
    <x v="19"/>
    <n v="22"/>
    <s v="August"/>
    <x v="10"/>
    <s v="22 August 1947"/>
    <x v="0"/>
    <s v="Hit wire on take-off and crashed Khartoum 22.8.47 DBF (Air Britain Serials)"/>
    <x v="2"/>
    <x v="2"/>
    <x v="53"/>
    <x v="1"/>
    <x v="2"/>
    <x v="1"/>
    <m/>
    <n v="8"/>
    <x v="72"/>
    <x v="1"/>
    <n v="0"/>
    <x v="0"/>
    <x v="257"/>
    <x v="0"/>
  </r>
  <r>
    <n v="1906"/>
    <s v="PZ286"/>
    <x v="12"/>
    <s v="BSDU/239/515/141"/>
    <x v="0"/>
    <x v="2"/>
    <n v="22"/>
    <s v="August"/>
    <x v="10"/>
    <s v="22 August 1947"/>
    <x v="2"/>
    <s v="Sold 22.8.47 (Air Britain Serials)"/>
    <x v="5"/>
    <x v="3"/>
    <x v="1"/>
    <x v="1"/>
    <x v="2"/>
    <x v="1"/>
    <m/>
    <n v="8"/>
    <x v="72"/>
    <x v="1"/>
    <n v="1"/>
    <x v="0"/>
    <x v="45"/>
    <x v="0"/>
  </r>
  <r>
    <n v="1640"/>
    <s v="PZ376"/>
    <x v="12"/>
    <n v="107"/>
    <x v="0"/>
    <x v="16"/>
    <n v="22"/>
    <s v="August"/>
    <x v="10"/>
    <s v="22 August 1947"/>
    <x v="2"/>
    <s v="Sold 22.8.47 (Air Britain Serials)"/>
    <x v="5"/>
    <x v="3"/>
    <x v="1"/>
    <x v="1"/>
    <x v="2"/>
    <x v="1"/>
    <m/>
    <n v="8"/>
    <x v="72"/>
    <x v="1"/>
    <n v="1"/>
    <x v="0"/>
    <x v="57"/>
    <x v="0"/>
  </r>
  <r>
    <n v="921"/>
    <s v="RG306"/>
    <x v="35"/>
    <n v="81"/>
    <x v="10"/>
    <x v="19"/>
    <n v="23"/>
    <s v="August"/>
    <x v="10"/>
    <s v="23 August 1947"/>
    <x v="0"/>
    <s v="Caught in bad weather with no diversion airfield crashlanded 1m S of Papar Borneo 23.8.47 (Air Britain Serials)"/>
    <x v="2"/>
    <x v="2"/>
    <x v="55"/>
    <x v="1"/>
    <x v="2"/>
    <x v="1"/>
    <m/>
    <n v="8"/>
    <x v="72"/>
    <x v="1"/>
    <n v="0"/>
    <x v="0"/>
    <x v="287"/>
    <x v="0"/>
  </r>
  <r>
    <n v="1464"/>
    <s v="RG307"/>
    <x v="35"/>
    <n v="81"/>
    <x v="10"/>
    <x v="19"/>
    <n v="23"/>
    <s v="August"/>
    <x v="10"/>
    <s v="23 August 1947"/>
    <x v="0"/>
    <s v="Caught in bad weather with no diversion airfield and crashlanded 20m N of Jesselton Borneo 23.8.47 (Air Britain Serials)"/>
    <x v="2"/>
    <x v="2"/>
    <x v="55"/>
    <x v="1"/>
    <x v="2"/>
    <x v="1"/>
    <m/>
    <n v="8"/>
    <x v="72"/>
    <x v="1"/>
    <n v="0"/>
    <x v="0"/>
    <x v="287"/>
    <x v="0"/>
  </r>
  <r>
    <n v="7754"/>
    <s v="VP350"/>
    <x v="10"/>
    <n v="504"/>
    <x v="10"/>
    <x v="19"/>
    <n v="23"/>
    <s v="August"/>
    <x v="10"/>
    <s v="23 August 1947"/>
    <x v="0"/>
    <s v="Crashed on take-off Hucknall 23.8.47 (Air Britain Serials)"/>
    <x v="2"/>
    <x v="2"/>
    <x v="18"/>
    <x v="1"/>
    <x v="2"/>
    <x v="1"/>
    <m/>
    <n v="8"/>
    <x v="72"/>
    <x v="1"/>
    <n v="0"/>
    <x v="0"/>
    <x v="316"/>
    <x v="0"/>
  </r>
  <r>
    <n v="3758"/>
    <s v="PF635"/>
    <x v="35"/>
    <s v="1 OADU/13"/>
    <x v="10"/>
    <x v="19"/>
    <n v="23"/>
    <s v="August"/>
    <x v="10"/>
    <s v="23 August 1947"/>
    <x v="2"/>
    <s v="SOC 23.8.47 (Air Britain Serials)"/>
    <x v="4"/>
    <x v="3"/>
    <x v="1"/>
    <x v="1"/>
    <x v="2"/>
    <x v="1"/>
    <m/>
    <n v="8"/>
    <x v="72"/>
    <x v="1"/>
    <n v="0"/>
    <x v="0"/>
    <x v="257"/>
    <x v="6"/>
  </r>
  <r>
    <n v="861"/>
    <s v="PF649"/>
    <x v="35"/>
    <s v="540/13"/>
    <x v="10"/>
    <x v="19"/>
    <n v="23"/>
    <s v="August"/>
    <x v="10"/>
    <s v="23 August 1947"/>
    <x v="2"/>
    <s v="SOC 23.8.47 (Air Britain Serials)"/>
    <x v="4"/>
    <x v="3"/>
    <x v="1"/>
    <x v="1"/>
    <x v="2"/>
    <x v="1"/>
    <m/>
    <n v="8"/>
    <x v="72"/>
    <x v="1"/>
    <n v="0"/>
    <x v="0"/>
    <x v="257"/>
    <x v="6"/>
  </r>
  <r>
    <n v="103"/>
    <s v="RG318"/>
    <x v="35"/>
    <s v="680/13"/>
    <x v="10"/>
    <x v="19"/>
    <n v="23"/>
    <s v="August"/>
    <x v="10"/>
    <s v="23 August 1947"/>
    <x v="2"/>
    <s v="SOC 23.8.47 (Air Britain Serials)"/>
    <x v="4"/>
    <x v="3"/>
    <x v="1"/>
    <x v="1"/>
    <x v="2"/>
    <x v="1"/>
    <m/>
    <n v="8"/>
    <x v="72"/>
    <x v="1"/>
    <n v="0"/>
    <x v="0"/>
    <x v="257"/>
    <x v="0"/>
  </r>
  <r>
    <n v="7216"/>
    <s v="NT204"/>
    <x v="12"/>
    <s v="ECFS"/>
    <x v="11"/>
    <x v="19"/>
    <n v="25"/>
    <s v="August"/>
    <x v="10"/>
    <s v="25 August 1947"/>
    <x v="2"/>
    <s v="Sold 25.8.47 to Turkey (Air Britain Serials)"/>
    <x v="5"/>
    <x v="3"/>
    <x v="1"/>
    <x v="1"/>
    <x v="2"/>
    <x v="1"/>
    <m/>
    <n v="8"/>
    <x v="72"/>
    <x v="1"/>
    <n v="1"/>
    <x v="1"/>
    <x v="75"/>
    <x v="0"/>
  </r>
  <r>
    <n v="526"/>
    <s v="HJ978"/>
    <x v="10"/>
    <s v="60OTU/54OTU/8OTU/CFS"/>
    <x v="10"/>
    <x v="19"/>
    <n v="27"/>
    <s v="August"/>
    <x v="10"/>
    <s v="27 August 1947"/>
    <x v="0"/>
    <s v="Undershot landing at Little Rissington 27.8.47 (Air Britain Serials) 27 08 47 CFS. HJ978 Undershot on landing at Little Rissington. (Mosquito Crash Log)"/>
    <x v="2"/>
    <x v="2"/>
    <x v="5"/>
    <x v="1"/>
    <x v="2"/>
    <x v="1"/>
    <m/>
    <n v="8"/>
    <x v="72"/>
    <x v="1"/>
    <n v="1"/>
    <x v="1"/>
    <x v="286"/>
    <x v="2"/>
  </r>
  <r>
    <n v="6323"/>
    <s v="HR375"/>
    <x v="12"/>
    <m/>
    <x v="10"/>
    <x v="19"/>
    <n v="27"/>
    <s v="August"/>
    <x v="10"/>
    <s v="27 August 1947"/>
    <x v="0"/>
    <s v="HR375 FB.VI Built at Standard Motors and delivered sometime between 16 June 1943 and 17 December 1944. Encountered a heavy rain storm between Santa Cruz and Mauripur on 27 August 1947 during delivery flight to New Zealand and crashed into the Gulf of Cutch. Flight Lieutenant R. Berney and Flight Lieutenant B. Beadle both missing presumed killed. . (http://www.adf-serials.com/nz-serials/) To RNZAF 15.8.47 no serial. Crashed Gulf of Cutch 27.8.47 Dbf (Air Britain Serials)"/>
    <x v="2"/>
    <x v="2"/>
    <x v="55"/>
    <x v="1"/>
    <x v="2"/>
    <x v="1"/>
    <m/>
    <n v="8"/>
    <x v="72"/>
    <x v="1"/>
    <n v="1"/>
    <x v="1"/>
    <x v="17"/>
    <x v="3"/>
  </r>
  <r>
    <n v="2197"/>
    <s v="RG305"/>
    <x v="35"/>
    <s v="58/8OTU/237OCU"/>
    <x v="10"/>
    <x v="19"/>
    <n v="27"/>
    <s v="August"/>
    <x v="10"/>
    <s v="27 August 1947"/>
    <x v="0"/>
    <s v="Engine cut u/c collapsed on landing Benson 27.8.47 DBR (Air Britain Serials) 27.08.47 237 OCU. RG305 Undercarriage collapsed on landing at Benson aerodrome. (Mosquito Crash Log)"/>
    <x v="2"/>
    <x v="2"/>
    <x v="27"/>
    <x v="1"/>
    <x v="2"/>
    <x v="1"/>
    <m/>
    <n v="8"/>
    <x v="72"/>
    <x v="1"/>
    <n v="0"/>
    <x v="1"/>
    <x v="317"/>
    <x v="0"/>
  </r>
  <r>
    <n v="3999"/>
    <s v="TA600"/>
    <x v="12"/>
    <s v="1FU"/>
    <x v="9"/>
    <x v="19"/>
    <n v="27"/>
    <s v="August"/>
    <x v="10"/>
    <s v="27 August 1947"/>
    <x v="2"/>
    <s v="To R.Nor AF 27.8.47 (Air Britain Serials)"/>
    <x v="5"/>
    <x v="3"/>
    <x v="1"/>
    <x v="1"/>
    <x v="2"/>
    <x v="1"/>
    <m/>
    <n v="8"/>
    <x v="72"/>
    <x v="1"/>
    <n v="0"/>
    <x v="1"/>
    <x v="123"/>
    <x v="0"/>
  </r>
  <r>
    <n v="5181"/>
    <s v="NT150"/>
    <x v="12"/>
    <n v="169"/>
    <x v="10"/>
    <x v="19"/>
    <n v="28"/>
    <s v="August"/>
    <x v="10"/>
    <s v="28 August 1947"/>
    <x v="2"/>
    <s v="Sold 28.8.47 (Air Britain Serials)"/>
    <x v="5"/>
    <x v="3"/>
    <x v="1"/>
    <x v="1"/>
    <x v="2"/>
    <x v="1"/>
    <m/>
    <n v="8"/>
    <x v="72"/>
    <x v="1"/>
    <n v="1"/>
    <x v="0"/>
    <x v="65"/>
    <x v="0"/>
  </r>
  <r>
    <n v="1516"/>
    <s v="RF793"/>
    <x v="12"/>
    <s v="ATDU"/>
    <x v="10"/>
    <x v="19"/>
    <n v="28"/>
    <s v="August"/>
    <x v="10"/>
    <s v="28 August 1947"/>
    <x v="2"/>
    <s v="Sold 28.8.47 (Air Britain Serials)"/>
    <x v="5"/>
    <x v="3"/>
    <x v="1"/>
    <x v="1"/>
    <x v="2"/>
    <x v="1"/>
    <m/>
    <n v="8"/>
    <x v="72"/>
    <x v="1"/>
    <n v="1"/>
    <x v="1"/>
    <x v="252"/>
    <x v="3"/>
  </r>
  <r>
    <n v="886"/>
    <s v="ML925"/>
    <x v="20"/>
    <s v="DH/109/139/571/98"/>
    <x v="10"/>
    <x v="19"/>
    <n v="29"/>
    <s v="August"/>
    <x v="10"/>
    <s v="29 August 1947"/>
    <x v="2"/>
    <s v="SOC 29.8.47 (Air Britain Serials)"/>
    <x v="4"/>
    <x v="3"/>
    <x v="1"/>
    <x v="1"/>
    <x v="2"/>
    <x v="1"/>
    <m/>
    <n v="8"/>
    <x v="72"/>
    <x v="1"/>
    <n v="1"/>
    <x v="0"/>
    <x v="204"/>
    <x v="0"/>
  </r>
  <r>
    <n v="1042"/>
    <s v="PF453"/>
    <x v="20"/>
    <s v="571/692/180/69"/>
    <x v="10"/>
    <x v="19"/>
    <n v="29"/>
    <s v="August"/>
    <x v="10"/>
    <s v="29 August 1947"/>
    <x v="2"/>
    <s v="SOC 29.8.47 (Air Britain Serials)"/>
    <x v="4"/>
    <x v="3"/>
    <x v="1"/>
    <x v="1"/>
    <x v="2"/>
    <x v="1"/>
    <m/>
    <n v="8"/>
    <x v="72"/>
    <x v="1"/>
    <n v="0"/>
    <x v="0"/>
    <x v="1"/>
    <x v="6"/>
  </r>
  <r>
    <n v="1611"/>
    <s v="TA487"/>
    <x v="12"/>
    <s v="132OTU/6OTU"/>
    <x v="9"/>
    <x v="19"/>
    <n v="29"/>
    <s v="August"/>
    <x v="10"/>
    <s v="29 August 1947"/>
    <x v="2"/>
    <s v="To R.Nor AF 29.8.47 (Air Britain Serials)"/>
    <x v="5"/>
    <x v="3"/>
    <x v="1"/>
    <x v="1"/>
    <x v="2"/>
    <x v="1"/>
    <m/>
    <n v="8"/>
    <x v="72"/>
    <x v="1"/>
    <n v="0"/>
    <x v="1"/>
    <x v="254"/>
    <x v="0"/>
  </r>
  <r>
    <n v="739"/>
    <s v="HJ757"/>
    <x v="6"/>
    <s v="418/25/487/21/464/613/305/107/13OTU"/>
    <x v="11"/>
    <x v="19"/>
    <n v="30"/>
    <s v="August"/>
    <x v="10"/>
    <s v="30 August 1947"/>
    <x v="2"/>
    <s v="Taken on strength at 418 Sqn. from No.19 Movements Unit, 15 June 1943; transferred to No.25 Squadron, 8 August 1943. TH-N at 418. Sold Turkish AF as '504' 30.8.47 Sold to Turkey 30.8.47 (Air Britain Serials)"/>
    <x v="5"/>
    <x v="3"/>
    <x v="1"/>
    <x v="1"/>
    <x v="2"/>
    <x v="1"/>
    <m/>
    <n v="8"/>
    <x v="72"/>
    <x v="1"/>
    <n v="1"/>
    <x v="1"/>
    <x v="39"/>
    <x v="0"/>
  </r>
  <r>
    <n v="453"/>
    <s v="HJ851"/>
    <x v="10"/>
    <s v="264/51OTU/60OTU/54OTU"/>
    <x v="10"/>
    <x v="7"/>
    <n v="30"/>
    <s v="August"/>
    <x v="10"/>
    <s v="30 August 1947"/>
    <x v="2"/>
    <s v="SOC 30.8.47 (Air Britain Serials)"/>
    <x v="4"/>
    <x v="3"/>
    <x v="1"/>
    <x v="1"/>
    <x v="2"/>
    <x v="1"/>
    <m/>
    <n v="8"/>
    <x v="72"/>
    <x v="1"/>
    <n v="1"/>
    <x v="1"/>
    <x v="115"/>
    <x v="2"/>
  </r>
  <r>
    <n v="2503"/>
    <s v="HJ886"/>
    <x v="10"/>
    <s v="51OTU/60OTU/54OTU"/>
    <x v="10"/>
    <x v="7"/>
    <n v="30"/>
    <s v="August"/>
    <x v="10"/>
    <s v="30 August 1947"/>
    <x v="2"/>
    <s v="SOC 30.8.47 (Air Britain Serials)"/>
    <x v="4"/>
    <x v="3"/>
    <x v="1"/>
    <x v="1"/>
    <x v="2"/>
    <x v="1"/>
    <m/>
    <n v="8"/>
    <x v="72"/>
    <x v="1"/>
    <n v="1"/>
    <x v="1"/>
    <x v="115"/>
    <x v="2"/>
  </r>
  <r>
    <n v="3616"/>
    <s v="HP862"/>
    <x v="12"/>
    <n v="333"/>
    <x v="10"/>
    <x v="19"/>
    <n v="30"/>
    <s v="August"/>
    <x v="10"/>
    <s v="30 August 1947"/>
    <x v="2"/>
    <s v="SOC 30.8.47 (Air Britain Serials)"/>
    <x v="4"/>
    <x v="3"/>
    <x v="1"/>
    <x v="1"/>
    <x v="2"/>
    <x v="1"/>
    <m/>
    <n v="8"/>
    <x v="72"/>
    <x v="1"/>
    <n v="1"/>
    <x v="0"/>
    <x v="28"/>
    <x v="3"/>
  </r>
  <r>
    <n v="167"/>
    <s v="HP924"/>
    <x v="12"/>
    <s v="487/464/487/16/268/69"/>
    <x v="10"/>
    <x v="19"/>
    <n v="30"/>
    <s v="August"/>
    <x v="10"/>
    <s v="30 August 1947"/>
    <x v="2"/>
    <s v="Served with 464 Sqn, under RAF control 9/43 to 24/4/44 Coded SB-C. Hit Bird on outward bound sortie, landed Thorney Is. Written Off. (Brian Fillery's website) ROYAL AIR FORCE: 2ND TACTICAL AIR FORCE, 1943-1945. Operation CLARION: widespread attacks on communications facilities throughout Germany by the Allied Air Forces. Low-level oblique aerial photograph taken by De Havilland Mosquito FB Mark VI, HP924 'SB-C' of No. 464 Squadron RAAF, flown by Flying Officers G Nunn and H L Mitchell, while attacking the railway station at Soltau, Germany, showing trains and locomotives under attack with bombs and cannon fire. Second World (Imperial War Museum Photo CL 2011) SOC 30.8.47 (Air Britain Serials)"/>
    <x v="4"/>
    <x v="3"/>
    <x v="1"/>
    <x v="1"/>
    <x v="2"/>
    <x v="1"/>
    <m/>
    <n v="8"/>
    <x v="72"/>
    <x v="1"/>
    <n v="1"/>
    <x v="0"/>
    <x v="1"/>
    <x v="3"/>
  </r>
  <r>
    <n v="5177"/>
    <s v="HR299"/>
    <x v="12"/>
    <n v="235"/>
    <x v="0"/>
    <x v="12"/>
    <n v="30"/>
    <s v="August"/>
    <x v="10"/>
    <s v="30 August 1947"/>
    <x v="2"/>
    <s v="SOC 30.8.47 (Air Britain Serials)"/>
    <x v="4"/>
    <x v="3"/>
    <x v="1"/>
    <x v="1"/>
    <x v="2"/>
    <x v="1"/>
    <m/>
    <n v="8"/>
    <x v="72"/>
    <x v="1"/>
    <n v="1"/>
    <x v="0"/>
    <x v="97"/>
    <x v="3"/>
  </r>
  <r>
    <n v="5332"/>
    <s v="HR346"/>
    <x v="12"/>
    <n v="305"/>
    <x v="0"/>
    <x v="16"/>
    <n v="30"/>
    <s v="August"/>
    <x v="10"/>
    <s v="30 August 1947"/>
    <x v="2"/>
    <s v="SOC 30.8.47 (Air Britain Serials)"/>
    <x v="4"/>
    <x v="3"/>
    <x v="1"/>
    <x v="1"/>
    <x v="2"/>
    <x v="1"/>
    <m/>
    <n v="8"/>
    <x v="72"/>
    <x v="1"/>
    <n v="1"/>
    <x v="0"/>
    <x v="60"/>
    <x v="3"/>
  </r>
  <r>
    <n v="5661"/>
    <s v="HR352"/>
    <x v="12"/>
    <n v="464"/>
    <x v="10"/>
    <x v="19"/>
    <n v="30"/>
    <s v="August"/>
    <x v="10"/>
    <s v="30 August 1947"/>
    <x v="2"/>
    <s v="Served with 464 Sqn, under RAF control. (Brian Fillery's website) SOC 30.8.47 (Air Britain Serials)"/>
    <x v="4"/>
    <x v="3"/>
    <x v="1"/>
    <x v="1"/>
    <x v="2"/>
    <x v="1"/>
    <m/>
    <n v="8"/>
    <x v="72"/>
    <x v="1"/>
    <n v="1"/>
    <x v="0"/>
    <x v="46"/>
    <x v="3"/>
  </r>
  <r>
    <n v="902"/>
    <s v="HX855"/>
    <x v="12"/>
    <s v="85/487/AAEE/ETPS"/>
    <x v="10"/>
    <x v="19"/>
    <n v="30"/>
    <s v="August"/>
    <x v="10"/>
    <s v="30 August 1947"/>
    <x v="2"/>
    <s v="This Mosquito was in the first wave on Amiens raid, but aborted bomb run because the port engine seized (a/c returned safely). The crew were F/L Hanafin &amp; P/O Redgrve, both RAF. SOC 30.8.47 (Air Britain Serials) EG-Q on the Amiens raid (Ducellier)"/>
    <x v="4"/>
    <x v="3"/>
    <x v="1"/>
    <x v="1"/>
    <x v="2"/>
    <x v="1"/>
    <m/>
    <n v="8"/>
    <x v="72"/>
    <x v="1"/>
    <n v="1"/>
    <x v="1"/>
    <x v="318"/>
    <x v="0"/>
  </r>
  <r>
    <n v="872"/>
    <s v="PF441"/>
    <x v="20"/>
    <s v="109/692/180/69"/>
    <x v="10"/>
    <x v="19"/>
    <n v="30"/>
    <s v="August"/>
    <x v="10"/>
    <s v="30 August 1947"/>
    <x v="2"/>
    <s v="SOC 30.8.47 (Air Britain Serials)"/>
    <x v="4"/>
    <x v="3"/>
    <x v="1"/>
    <x v="1"/>
    <x v="2"/>
    <x v="1"/>
    <m/>
    <n v="8"/>
    <x v="72"/>
    <x v="1"/>
    <n v="0"/>
    <x v="0"/>
    <x v="1"/>
    <x v="6"/>
  </r>
  <r>
    <n v="4254"/>
    <s v="PF444"/>
    <x v="20"/>
    <s v="627/109"/>
    <x v="0"/>
    <x v="8"/>
    <n v="30"/>
    <s v="August"/>
    <x v="10"/>
    <s v="30 August 1947"/>
    <x v="2"/>
    <s v="SOC 30.8.47 (Air Britain Serials)"/>
    <x v="4"/>
    <x v="3"/>
    <x v="1"/>
    <x v="1"/>
    <x v="2"/>
    <x v="1"/>
    <m/>
    <n v="8"/>
    <x v="72"/>
    <x v="1"/>
    <n v="0"/>
    <x v="0"/>
    <x v="18"/>
    <x v="6"/>
  </r>
  <r>
    <n v="4196"/>
    <s v="PZ229"/>
    <x v="12"/>
    <s v="613/69"/>
    <x v="10"/>
    <x v="19"/>
    <n v="30"/>
    <s v="August"/>
    <x v="10"/>
    <s v="30 August 1947"/>
    <x v="2"/>
    <s v="SOC 30.8.47 (Air Britain Serials)"/>
    <x v="4"/>
    <x v="3"/>
    <x v="1"/>
    <x v="1"/>
    <x v="2"/>
    <x v="1"/>
    <m/>
    <n v="8"/>
    <x v="72"/>
    <x v="1"/>
    <n v="1"/>
    <x v="0"/>
    <x v="1"/>
    <x v="0"/>
  </r>
  <r>
    <n v="6404"/>
    <s v="NT170"/>
    <x v="12"/>
    <n v="21"/>
    <x v="0"/>
    <x v="16"/>
    <n v="1"/>
    <s v="September"/>
    <x v="10"/>
    <s v="1 September 1947"/>
    <x v="2"/>
    <s v="Sold 1.9.47 (Air Britain Serials)"/>
    <x v="5"/>
    <x v="3"/>
    <x v="1"/>
    <x v="1"/>
    <x v="2"/>
    <x v="1"/>
    <m/>
    <n v="9"/>
    <x v="73"/>
    <x v="1"/>
    <n v="1"/>
    <x v="0"/>
    <x v="48"/>
    <x v="0"/>
  </r>
  <r>
    <n v="2725"/>
    <s v="PZ449"/>
    <x v="12"/>
    <s v="487/16/268"/>
    <x v="10"/>
    <x v="19"/>
    <n v="1"/>
    <s v="September"/>
    <x v="10"/>
    <s v="1 September 1947"/>
    <x v="2"/>
    <s v="Sold 1.9.47 (Air Britain Serials)"/>
    <x v="5"/>
    <x v="3"/>
    <x v="1"/>
    <x v="1"/>
    <x v="2"/>
    <x v="1"/>
    <m/>
    <n v="9"/>
    <x v="73"/>
    <x v="1"/>
    <n v="1"/>
    <x v="0"/>
    <x v="214"/>
    <x v="0"/>
  </r>
  <r>
    <n v="5796"/>
    <s v="HR219"/>
    <x v="12"/>
    <s v="51OTU"/>
    <x v="11"/>
    <x v="19"/>
    <n v="2"/>
    <s v="September"/>
    <x v="10"/>
    <s v="2 September 1947"/>
    <x v="2"/>
    <s v="Sold to Turkey Turkish AF as '492' 2.9.47. Sold to Turkey 2.9.47 (Air Britain Serials)"/>
    <x v="5"/>
    <x v="3"/>
    <x v="1"/>
    <x v="1"/>
    <x v="2"/>
    <x v="1"/>
    <m/>
    <n v="9"/>
    <x v="73"/>
    <x v="1"/>
    <n v="1"/>
    <x v="1"/>
    <x v="110"/>
    <x v="3"/>
  </r>
  <r>
    <n v="3386"/>
    <s v="HJ663"/>
    <x v="6"/>
    <s v="AAEE"/>
    <x v="10"/>
    <x v="19"/>
    <n v="3"/>
    <s v="September"/>
    <x v="10"/>
    <s v="3 September 1947"/>
    <x v="2"/>
    <s v="SS 3.9.47 (Air Britain Serials)"/>
    <x v="4"/>
    <x v="3"/>
    <x v="1"/>
    <x v="1"/>
    <x v="2"/>
    <x v="1"/>
    <m/>
    <n v="9"/>
    <x v="73"/>
    <x v="1"/>
    <n v="1"/>
    <x v="1"/>
    <x v="7"/>
    <x v="0"/>
  </r>
  <r>
    <n v="7358"/>
    <s v="HJ718"/>
    <x v="6"/>
    <s v="BOAC/RAF"/>
    <x v="10"/>
    <x v="19"/>
    <n v="3"/>
    <s v="September"/>
    <x v="10"/>
    <s v="3 September 1947"/>
    <x v="2"/>
    <s v="G-AGGE Sold 3.9.47 [c/n 98740] (Air Britain Serials)"/>
    <x v="5"/>
    <x v="3"/>
    <x v="1"/>
    <x v="1"/>
    <x v="2"/>
    <x v="1"/>
    <m/>
    <n v="9"/>
    <x v="73"/>
    <x v="1"/>
    <n v="1"/>
    <x v="2"/>
    <x v="216"/>
    <x v="0"/>
  </r>
  <r>
    <n v="744"/>
    <s v="HJ762"/>
    <x v="6"/>
    <s v="418/157/464/21/487/613/305/107/54OTU"/>
    <x v="10"/>
    <x v="7"/>
    <n v="3"/>
    <s v="September"/>
    <x v="10"/>
    <s v="3 September 1947"/>
    <x v="2"/>
    <s v="Taken on strength at 418 Sqn. from No.27 Movements Unit, 11 June 1943; to No.157 Squadron, 23 July 1943. TH-F, letter in ORB, 11 June and 23 July 1943. SS 3.9.47 (Air Britain Serials)"/>
    <x v="4"/>
    <x v="3"/>
    <x v="1"/>
    <x v="1"/>
    <x v="2"/>
    <x v="1"/>
    <m/>
    <n v="9"/>
    <x v="73"/>
    <x v="1"/>
    <n v="1"/>
    <x v="1"/>
    <x v="115"/>
    <x v="0"/>
  </r>
  <r>
    <n v="2214"/>
    <s v="HP857"/>
    <x v="12"/>
    <s v="8OTU/RN"/>
    <x v="10"/>
    <x v="19"/>
    <n v="3"/>
    <s v="September"/>
    <x v="10"/>
    <s v="3 September 1947"/>
    <x v="2"/>
    <s v="SS 3.9.47 (Air Britain Serials)"/>
    <x v="4"/>
    <x v="3"/>
    <x v="1"/>
    <x v="1"/>
    <x v="2"/>
    <x v="1"/>
    <m/>
    <n v="9"/>
    <x v="73"/>
    <x v="1"/>
    <n v="1"/>
    <x v="2"/>
    <x v="64"/>
    <x v="3"/>
  </r>
  <r>
    <n v="1159"/>
    <s v="HP866"/>
    <x v="12"/>
    <s v="248/235/8OTU"/>
    <x v="10"/>
    <x v="7"/>
    <n v="3"/>
    <s v="September"/>
    <x v="10"/>
    <s v="3 September 1947"/>
    <x v="2"/>
    <s v="See also HR286. The Mossie Number 28 has an article by Harold Corbin CGM and Maurice Webb DFM says this crew from 248 Squadron were hit by flak from a German destroyer during a shipping attack off the Gironde on 14 August 1944. With one engine out, the other damaged, and fuel streaming from three ruptured tanks, they set course for Vannes airfield, then in American hands. The realised they would not make it and bailed out, being picked up first by the Maquis and then by the Americans the next day. They returned to operations with 248 Squadron and survived the war. Was D on 248 Squadron (Squadron ORB) SS 3.9.47 (Air Britain Serials)"/>
    <x v="4"/>
    <x v="3"/>
    <x v="1"/>
    <x v="1"/>
    <x v="2"/>
    <x v="1"/>
    <m/>
    <n v="9"/>
    <x v="73"/>
    <x v="1"/>
    <n v="1"/>
    <x v="1"/>
    <x v="37"/>
    <x v="3"/>
  </r>
  <r>
    <n v="3994"/>
    <s v="HR130"/>
    <x v="12"/>
    <s v="235/CGS"/>
    <x v="10"/>
    <x v="19"/>
    <n v="3"/>
    <s v="September"/>
    <x v="10"/>
    <s v="3 September 1947"/>
    <x v="2"/>
    <s v="Hier die Geschichte der HR 130 LA-E:_x000a__x000a__x000a_Gebaut von Standard Motors Ltd. Coventry nach Contract 1680. (Siehe Bild oben)_x000a__x000a_30.03.44 Einsatz bei der 10 MU Hullavington_x000a_18.06.44 Einsatz bei der No.235 Squadron_x000a_09.01.45 Einsatz bei der Central Gunnery School, Catfoss_x000a_12.07.46 Einsatz bei der Martin Hearn Ltd, Hooton Park, RiW_x000a_03.10.46 Einsatz bei der 15 MU Wroughton_x000a_03.09.47 Verkauft zum Verschrotten_x000a__x000a_Die Maschine hatte keine feste Crew,_x000a_nach dem Unit’s Operations Record Book liessen sich folgende Einsätz bei der 235 Squadron nachverfolgen:_x000a__x000a__x000a_10.9.44 F/O A. Jacques and F/O E.J. Saville, patrol, no shipping sighted_x000a_12.9.44 F/Sgt C.A. Cogswell and F/Sgt E.O. Brown, patrol, no sightings_x000a_19.9.44 F/O P.C Kilmaster and F/O A.F. Godwin, anti-flak and fighter cover for_x000a_an attack on 3 ships off Stong Fjord_x000a_21.9.44 returned early from patrol due to engine trouble, no crew details_x000a_22.9.44 F/O E.S. Fletcher and F/O A.J. Watson, patrol, no sightings_x000a_27.9.44 P/O A.C Driver and W/O E.C. Driver, sighted 2 ships off Kristiansand_x000a_28.9.44 F/Lt H.J. Thomas and F/O T.G. Price, patrol, no sightings_x000a_30.9.44 Jacques/Saville, patrol, no sightings_x000a_2.10.44 Jacques/Saville, patrol, shipping sighted but no attack_x000a_3.10.44 Jacques/Saville, patrol, shipping sighted but no attack_x000a_4.10.44 Jacques/Saville, patrol, shipping sighted but no attack_x000a_13.10.44 F/Lt R.S. Turner and F/O A. McInnes, patrol returned early due to bad weather_x000a_21.10.44 Turner/McInnes, patrol, no sighting_x000a_30.10.44 Jacques/Saville, 2 aircraft patrol, destroyed a Ju 88_x000a_8.11.44 Cogswell/Brown, patrol, no sightings_x000a_16.11.44 Turner/McInnes, patrol, no sighting_x000a_21.11.44 Cogswell/Brown, patrol, shipping sighted but no attack_x000a_25.11.44 F/Lt G.R. Mayhew and F/O S.W. Farrow, patrol, no sighting_x000a_5.12.44 Mayhew/Farrow patrol, attacked shipping at Nordgulen_x000a_7.12.44 F/O Webster and F.Sgt Pepper, patrol, attacked by Bf 109s and Fw 190s_x000a_8.12.44 Webster/Pepper, ASR search for previous days casualties_x000a_10.12.44 Webster/Pepper, wing damaged by a spent shell case from &quot;V&quot; during an_x000a_attack on shipping_x000a_12.12.44 F/Lt Davenport and F/Lt Alcock, returned due to engine failure_x000a_16.12.44 Davenport/Alcock, attacked a ship aground on Siglesten rock_x000a__x000a__x000a__x000a_Die LA-E hatte als Bewaffnung vier 20 mm Hispano Kanonen und zwei 227 kg Bomben im _x000a_dafür geänderten Bombenschacht, sowie vier 7,7 mm Browning Maschinengewehre im Bug._x000a_Sie wurde durch zwei Rolls Royce Merlin Mk 25 Motoren mit je 1635 PS angetrieben._x000a__x000a_Farbschema:_x000a_Oberseite in Ocean Grey FS 36152, bzw. 36176, 36187 (Tamiya XF54, Humbrol 79)_x000a_Unterseite in Sky FS 34504 bzw. 34583, 34672, 34424 (Tamiya XF 21, Humbrol 90)_x000a_Propeller-Spinner in Yellow FS 13507 (Tamiya X8, Humbrol 69)_x000a__x000a_Referenzliteratur:_x000a__x000a_Britische Luftwaffe, Daniel J. March Tosa Verlag ISBN 3-85492-474-7_x000a__x000a__x000a__x000a_Below is an extract from the Unit's Operations Record Book of 235 Squadron (http://www.making-history.ca/features/british/235sqdRAF-mosquito/default.htm)_x000a__x000a_HR 130 was definitely involved with different crews in these operations:_x000a__x000a_10.9.44 F/O A. Jacques and F/O E.J. Saville, patrol, no shipping sighted_x000a_12.9.44 F/Sgt C.A. Cogswell and F/Sgt E.O. Brown, patrol, no sightings_x000a_19.9.44 F/O P.C Kilmaster and F/O A.F. Godwin, anti-flak and fighter cover for an attack on 3 ships off Stong Fjord_x000a_21.9.44 returned early from patrol due to engine trouble, no crew details_x000a_22.9.44 F/O E.S. Fletcher and F/O A.J. Watson, patrol, no sightings_x000a_27.9.44 P/O A.C Driver and W/O E.C. Driver, sighted 2 ships off Kristiansand_x000a_28.9.44 F/Lt H.J. Thomas and F/O T.G. Price, patrol, no sightings_x000a_30.9.44 Jacques/Saville, patrol, no sightings_x000a_2.10.44 Jacques/Saville, patrol, shipping sighted but no attack_x000a_3.10.44 Jacques/Saville, patrol, shipping sighted but no attack_x000a_4.10.44 Jacques/Saville, patrol, shipping sighted but no attack_x000a_13.10.44 F/Lt R.S. Turner and F/O A. McInnes, patrol returned early due to bad weather_x000a_21.10.44 Turner/McInnes, patrol, no sighting_x000a_30.10.44 Jacques/Saville, 2 aircraft patrol, destroyed a Ju 88_x000a_8.11.44 Cogswell/Brown, patrol, no sightings_x000a_16.11.44 Turner/McInnes, patrol, no sighting_x000a_21.11.44 Cogswell/Brown, patrol, shipping sighted but no attack_x000a_25.11.44 F/Lt G.R. Mayhew and F/O S.W. Farrow, patrol, no sighting_x000a_5.12.44 Mayhew/Farrow patrol, attacked shipping at Nordgulen_x000a_7.12.44 F/O Webster and F.Sgt Pepper, patrol, attacked by Bf 109s and Fw 190s_x000a_8.12.44 Webster/Pepper, ASR search for previous days casualties_x000a_10.12.44 Webster/Pepper, wing damaged by a spent shell case from &quot;V&quot; during an attack on shipping_x000a_12.12.44 F/Lt Davenport and F/Lt Alcock, returned due to engine failure_x000a_16.12.44 Davenport/Alcock, attacked a ship aground on Siglesten rock_x000a__x000a_The LA-E was armed with four .303 inch Browning machine guns mounted in nose and four 20 mm Hispano cannons under the cockpit. The bomb load was two 250 lb. bombs (eventually increased to 500 lb.).It was powered with two Rolls Royce Merlin Mk 25 with 1635 hp. _x000a__x000a_LA-E was painted overall Ocean Grey on upper surfaces, Sky under surfaces and Yellow spinners. SS 3.9.47 (Air Britain Serials)"/>
    <x v="4"/>
    <x v="3"/>
    <x v="1"/>
    <x v="1"/>
    <x v="2"/>
    <x v="1"/>
    <m/>
    <n v="9"/>
    <x v="73"/>
    <x v="1"/>
    <n v="1"/>
    <x v="1"/>
    <x v="194"/>
    <x v="3"/>
  </r>
  <r>
    <n v="1917"/>
    <s v="HX835"/>
    <x v="12"/>
    <s v="264/60OTU/13OTU"/>
    <x v="0"/>
    <x v="7"/>
    <n v="3"/>
    <s v="September"/>
    <x v="10"/>
    <s v="3 September 1947"/>
    <x v="2"/>
    <s v="SS 3.9.47 (Air Britain Serials)"/>
    <x v="4"/>
    <x v="3"/>
    <x v="1"/>
    <x v="1"/>
    <x v="2"/>
    <x v="1"/>
    <m/>
    <n v="9"/>
    <x v="73"/>
    <x v="1"/>
    <n v="1"/>
    <x v="1"/>
    <x v="39"/>
    <x v="0"/>
  </r>
  <r>
    <n v="3956"/>
    <s v="HX919"/>
    <x v="12"/>
    <s v="464/305/464"/>
    <x v="10"/>
    <x v="19"/>
    <n v="3"/>
    <s v="September"/>
    <x v="10"/>
    <s v="3 September 1947"/>
    <x v="2"/>
    <s v="Served with 464 Sqn, under RAF control 9/43 Coded SB-P. (Brian Fillery's website) SS 3.9.47 (Air Britain Serials)"/>
    <x v="4"/>
    <x v="3"/>
    <x v="1"/>
    <x v="1"/>
    <x v="2"/>
    <x v="1"/>
    <m/>
    <n v="9"/>
    <x v="73"/>
    <x v="1"/>
    <n v="1"/>
    <x v="0"/>
    <x v="46"/>
    <x v="0"/>
  </r>
  <r>
    <n v="7596"/>
    <s v="MM285"/>
    <x v="18"/>
    <n v="544"/>
    <x v="10"/>
    <x v="19"/>
    <n v="3"/>
    <s v="September"/>
    <x v="10"/>
    <s v="3 September 1947"/>
    <x v="2"/>
    <s v="SS 3.9.47 (Air Britain Serials)"/>
    <x v="4"/>
    <x v="3"/>
    <x v="1"/>
    <x v="1"/>
    <x v="2"/>
    <x v="1"/>
    <m/>
    <n v="9"/>
    <x v="73"/>
    <x v="1"/>
    <n v="1"/>
    <x v="0"/>
    <x v="27"/>
    <x v="0"/>
  </r>
  <r>
    <n v="2096"/>
    <s v="NS825"/>
    <x v="12"/>
    <s v="RAE/CGS"/>
    <x v="10"/>
    <x v="19"/>
    <n v="3"/>
    <s v="September"/>
    <x v="10"/>
    <s v="3 September 1947"/>
    <x v="2"/>
    <s v="SS 3.9.47 (Air Britain Serials)"/>
    <x v="4"/>
    <x v="3"/>
    <x v="1"/>
    <x v="1"/>
    <x v="2"/>
    <x v="1"/>
    <m/>
    <n v="9"/>
    <x v="73"/>
    <x v="1"/>
    <n v="1"/>
    <x v="1"/>
    <x v="194"/>
    <x v="0"/>
  </r>
  <r>
    <n v="2128"/>
    <s v="NT128"/>
    <x v="12"/>
    <n v="107"/>
    <x v="0"/>
    <x v="16"/>
    <n v="3"/>
    <s v="September"/>
    <x v="10"/>
    <s v="3 September 1947"/>
    <x v="2"/>
    <s v="SS 3.9.47 (Air Britain Serials)"/>
    <x v="4"/>
    <x v="3"/>
    <x v="1"/>
    <x v="1"/>
    <x v="2"/>
    <x v="1"/>
    <m/>
    <n v="9"/>
    <x v="73"/>
    <x v="1"/>
    <n v="1"/>
    <x v="0"/>
    <x v="57"/>
    <x v="0"/>
  </r>
  <r>
    <n v="825"/>
    <s v="NT149"/>
    <x v="12"/>
    <s v="169/54OTU/13OTU"/>
    <x v="0"/>
    <x v="7"/>
    <n v="3"/>
    <s v="September"/>
    <x v="10"/>
    <s v="3 September 1947"/>
    <x v="2"/>
    <s v="SS 3.9.47 (Air Britain Serials)"/>
    <x v="4"/>
    <x v="3"/>
    <x v="1"/>
    <x v="1"/>
    <x v="2"/>
    <x v="1"/>
    <m/>
    <n v="9"/>
    <x v="73"/>
    <x v="1"/>
    <n v="1"/>
    <x v="1"/>
    <x v="39"/>
    <x v="0"/>
  </r>
  <r>
    <n v="2363"/>
    <s v="PZ257"/>
    <x v="12"/>
    <s v="618/132OTU/8OTU"/>
    <x v="10"/>
    <x v="7"/>
    <n v="3"/>
    <s v="September"/>
    <x v="10"/>
    <s v="3 September 1947"/>
    <x v="2"/>
    <s v="SS 3.9.47 (Air Britain Serials)"/>
    <x v="4"/>
    <x v="3"/>
    <x v="1"/>
    <x v="1"/>
    <x v="2"/>
    <x v="1"/>
    <m/>
    <n v="9"/>
    <x v="73"/>
    <x v="1"/>
    <n v="1"/>
    <x v="1"/>
    <x v="37"/>
    <x v="0"/>
  </r>
  <r>
    <n v="2139"/>
    <s v="PZ337"/>
    <x v="12"/>
    <s v="515/141"/>
    <x v="0"/>
    <x v="2"/>
    <n v="3"/>
    <s v="September"/>
    <x v="10"/>
    <s v="3 September 1947"/>
    <x v="2"/>
    <s v="SS 3.9.47 (Air Britain Serials)"/>
    <x v="4"/>
    <x v="3"/>
    <x v="1"/>
    <x v="1"/>
    <x v="2"/>
    <x v="1"/>
    <m/>
    <n v="9"/>
    <x v="73"/>
    <x v="1"/>
    <n v="1"/>
    <x v="0"/>
    <x v="45"/>
    <x v="0"/>
  </r>
  <r>
    <n v="2484"/>
    <s v="TE919"/>
    <x v="12"/>
    <s v="FE"/>
    <x v="3"/>
    <x v="16"/>
    <n v="3"/>
    <s v="September"/>
    <x v="10"/>
    <s v="3 September 1947"/>
    <x v="2"/>
    <s v="SS 3.9.47 (Air Britain Serials)"/>
    <x v="4"/>
    <x v="3"/>
    <x v="1"/>
    <x v="1"/>
    <x v="2"/>
    <x v="1"/>
    <m/>
    <n v="9"/>
    <x v="73"/>
    <x v="1"/>
    <n v="0"/>
    <x v="2"/>
    <x v="91"/>
    <x v="3"/>
  </r>
  <r>
    <n v="735"/>
    <s v="HJ819"/>
    <x v="6"/>
    <s v="151/456/60OTU/51OTU"/>
    <x v="10"/>
    <x v="7"/>
    <n v="4"/>
    <s v="September"/>
    <x v="10"/>
    <s v="4 September 1947"/>
    <x v="2"/>
    <s v="SOC 4.9.47 (Air Britain Serials)"/>
    <x v="4"/>
    <x v="3"/>
    <x v="1"/>
    <x v="1"/>
    <x v="2"/>
    <x v="1"/>
    <m/>
    <n v="9"/>
    <x v="73"/>
    <x v="1"/>
    <n v="1"/>
    <x v="1"/>
    <x v="110"/>
    <x v="0"/>
  </r>
  <r>
    <n v="2308"/>
    <s v="HP982"/>
    <x v="12"/>
    <s v="235/CGS"/>
    <x v="10"/>
    <x v="19"/>
    <n v="4"/>
    <s v="September"/>
    <x v="10"/>
    <s v="4 September 1947"/>
    <x v="2"/>
    <s v="SOC 4.9.47 (Air Britain Serials)"/>
    <x v="4"/>
    <x v="3"/>
    <x v="1"/>
    <x v="1"/>
    <x v="2"/>
    <x v="1"/>
    <m/>
    <n v="9"/>
    <x v="73"/>
    <x v="1"/>
    <n v="1"/>
    <x v="1"/>
    <x v="194"/>
    <x v="3"/>
  </r>
  <r>
    <n v="3721"/>
    <s v="HP989"/>
    <x v="12"/>
    <s v="235/CGS"/>
    <x v="10"/>
    <x v="19"/>
    <n v="4"/>
    <s v="September"/>
    <x v="10"/>
    <s v="4 September 1947"/>
    <x v="2"/>
    <s v="SOC 4.9.47 (Air Britain Serials)"/>
    <x v="4"/>
    <x v="3"/>
    <x v="1"/>
    <x v="1"/>
    <x v="2"/>
    <x v="1"/>
    <m/>
    <n v="9"/>
    <x v="73"/>
    <x v="1"/>
    <n v="1"/>
    <x v="1"/>
    <x v="194"/>
    <x v="3"/>
  </r>
  <r>
    <n v="1877"/>
    <s v="HR121"/>
    <x v="12"/>
    <s v="235/CGS"/>
    <x v="10"/>
    <x v="19"/>
    <n v="4"/>
    <s v="September"/>
    <x v="10"/>
    <s v="4 September 1947"/>
    <x v="2"/>
    <s v="SOC 4.9.47 (Air Britain Serials)"/>
    <x v="4"/>
    <x v="3"/>
    <x v="1"/>
    <x v="1"/>
    <x v="2"/>
    <x v="1"/>
    <m/>
    <n v="9"/>
    <x v="73"/>
    <x v="1"/>
    <n v="1"/>
    <x v="1"/>
    <x v="194"/>
    <x v="3"/>
  </r>
  <r>
    <n v="763"/>
    <s v="HR361"/>
    <x v="12"/>
    <n v="21"/>
    <x v="0"/>
    <x v="16"/>
    <n v="4"/>
    <s v="September"/>
    <x v="10"/>
    <s v="4 September 1947"/>
    <x v="2"/>
    <s v="SOC 4.9.47 (Air Britain Serials)"/>
    <x v="4"/>
    <x v="3"/>
    <x v="1"/>
    <x v="1"/>
    <x v="2"/>
    <x v="1"/>
    <m/>
    <n v="9"/>
    <x v="73"/>
    <x v="1"/>
    <n v="1"/>
    <x v="0"/>
    <x v="48"/>
    <x v="3"/>
  </r>
  <r>
    <n v="3487"/>
    <s v="KB622"/>
    <x v="28"/>
    <s v="RN"/>
    <x v="10"/>
    <x v="19"/>
    <n v="4"/>
    <s v="September"/>
    <x v="10"/>
    <s v="4 September 1947"/>
    <x v="2"/>
    <s v="SOC 4.9.47 (Air Britain Serials)"/>
    <x v="4"/>
    <x v="3"/>
    <x v="1"/>
    <x v="1"/>
    <x v="2"/>
    <x v="1"/>
    <m/>
    <n v="9"/>
    <x v="73"/>
    <x v="1"/>
    <n v="1"/>
    <x v="2"/>
    <x v="64"/>
    <x v="1"/>
  </r>
  <r>
    <n v="2592"/>
    <s v="MM414"/>
    <x v="12"/>
    <s v="605/51OTU"/>
    <x v="10"/>
    <x v="7"/>
    <n v="4"/>
    <s v="September"/>
    <x v="10"/>
    <s v="4 September 1947"/>
    <x v="2"/>
    <s v="Was UP-Y on 605 Squadron (Ian Piper: http://www.605squadron.co.uk/Squadron_aircraft.htm) SOC 4.9.47 (Air Britain Serials)"/>
    <x v="4"/>
    <x v="3"/>
    <x v="1"/>
    <x v="1"/>
    <x v="2"/>
    <x v="1"/>
    <m/>
    <n v="9"/>
    <x v="73"/>
    <x v="1"/>
    <n v="1"/>
    <x v="1"/>
    <x v="110"/>
    <x v="0"/>
  </r>
  <r>
    <n v="7539"/>
    <s v="MV568"/>
    <x v="25"/>
    <n v="488"/>
    <x v="12"/>
    <x v="19"/>
    <n v="4"/>
    <s v="September"/>
    <x v="10"/>
    <s v="4 September 1947"/>
    <x v="2"/>
    <s v="To Armee de l'Air 4.9.47 (Air Britain Serials)"/>
    <x v="5"/>
    <x v="3"/>
    <x v="1"/>
    <x v="1"/>
    <x v="2"/>
    <x v="1"/>
    <m/>
    <n v="9"/>
    <x v="73"/>
    <x v="1"/>
    <n v="1"/>
    <x v="0"/>
    <x v="42"/>
    <x v="2"/>
  </r>
  <r>
    <n v="2122"/>
    <s v="NS590"/>
    <x v="18"/>
    <s v="USAAF"/>
    <x v="10"/>
    <x v="19"/>
    <n v="4"/>
    <s v="September"/>
    <x v="10"/>
    <s v="4 September 1947"/>
    <x v="2"/>
    <s v="440827 KAELLNER, OTTO E MOSQUITO NS-590 WATTON, UK 25 (Thomas Ensminger) 441207 MOSQUITO NS-590 WATTON, UK 25 (Thomas Ensminger) 450505 MOSQUITO NS-590 WATTON, UK 25 (Thomas Ensminger) SOC 4.9.47 (Air Britain Serials)"/>
    <x v="4"/>
    <x v="3"/>
    <x v="1"/>
    <x v="1"/>
    <x v="2"/>
    <x v="1"/>
    <m/>
    <n v="9"/>
    <x v="73"/>
    <x v="1"/>
    <n v="1"/>
    <x v="2"/>
    <x v="33"/>
    <x v="0"/>
  </r>
  <r>
    <n v="4176"/>
    <s v="NS725"/>
    <x v="18"/>
    <s v="USAAF"/>
    <x v="10"/>
    <x v="19"/>
    <n v="4"/>
    <s v="September"/>
    <x v="10"/>
    <s v="4 September 1947"/>
    <x v="2"/>
    <s v="SOC 4.9.47 (Air Britain Serials)"/>
    <x v="4"/>
    <x v="3"/>
    <x v="1"/>
    <x v="1"/>
    <x v="2"/>
    <x v="1"/>
    <m/>
    <n v="9"/>
    <x v="73"/>
    <x v="1"/>
    <n v="1"/>
    <x v="2"/>
    <x v="33"/>
    <x v="0"/>
  </r>
  <r>
    <n v="4516"/>
    <s v="NS745"/>
    <x v="18"/>
    <s v="USAAF"/>
    <x v="10"/>
    <x v="19"/>
    <n v="4"/>
    <s v="September"/>
    <x v="10"/>
    <s v="4 September 1947"/>
    <x v="2"/>
    <s v="SOC 4.9.47 (Air Britain Serials)"/>
    <x v="4"/>
    <x v="3"/>
    <x v="1"/>
    <x v="1"/>
    <x v="2"/>
    <x v="1"/>
    <m/>
    <n v="9"/>
    <x v="73"/>
    <x v="1"/>
    <n v="1"/>
    <x v="2"/>
    <x v="33"/>
    <x v="0"/>
  </r>
  <r>
    <n v="6327"/>
    <s v="NT613"/>
    <x v="25"/>
    <m/>
    <x v="10"/>
    <x v="19"/>
    <n v="4"/>
    <s v="September"/>
    <x v="10"/>
    <s v="4 September 1947"/>
    <x v="2"/>
    <s v="SOC 4.9.47 (Air Britain Serials)"/>
    <x v="4"/>
    <x v="3"/>
    <x v="1"/>
    <x v="1"/>
    <x v="2"/>
    <x v="1"/>
    <m/>
    <n v="9"/>
    <x v="73"/>
    <x v="1"/>
    <n v="1"/>
    <x v="2"/>
    <x v="17"/>
    <x v="2"/>
  </r>
  <r>
    <n v="6329"/>
    <s v="NT621"/>
    <x v="25"/>
    <m/>
    <x v="10"/>
    <x v="19"/>
    <n v="4"/>
    <s v="September"/>
    <x v="10"/>
    <s v="4 September 1947"/>
    <x v="2"/>
    <s v="SOC 4.9.47 (Air Britain Serials)"/>
    <x v="4"/>
    <x v="3"/>
    <x v="1"/>
    <x v="1"/>
    <x v="2"/>
    <x v="1"/>
    <m/>
    <n v="9"/>
    <x v="73"/>
    <x v="1"/>
    <n v="1"/>
    <x v="2"/>
    <x v="17"/>
    <x v="2"/>
  </r>
  <r>
    <n v="7126"/>
    <s v="PZ336"/>
    <x v="12"/>
    <n v="107"/>
    <x v="0"/>
    <x v="16"/>
    <n v="4"/>
    <s v="September"/>
    <x v="10"/>
    <s v="4 September 1947"/>
    <x v="2"/>
    <s v="SOC 4.9.47 (Air Britain Serials)"/>
    <x v="4"/>
    <x v="3"/>
    <x v="1"/>
    <x v="1"/>
    <x v="2"/>
    <x v="1"/>
    <m/>
    <n v="9"/>
    <x v="73"/>
    <x v="1"/>
    <n v="1"/>
    <x v="0"/>
    <x v="57"/>
    <x v="0"/>
  </r>
  <r>
    <n v="5797"/>
    <s v="PZ341"/>
    <x v="12"/>
    <s v="515/41"/>
    <x v="10"/>
    <x v="19"/>
    <n v="4"/>
    <s v="September"/>
    <x v="10"/>
    <s v="4 September 1947"/>
    <x v="2"/>
    <s v="SOC 4.9.47 (Air Britain Serials)"/>
    <x v="4"/>
    <x v="3"/>
    <x v="1"/>
    <x v="1"/>
    <x v="2"/>
    <x v="1"/>
    <m/>
    <n v="9"/>
    <x v="73"/>
    <x v="1"/>
    <n v="1"/>
    <x v="0"/>
    <x v="312"/>
    <x v="0"/>
  </r>
  <r>
    <n v="7751"/>
    <s v="PZ408"/>
    <x v="12"/>
    <n v="515"/>
    <x v="10"/>
    <x v="19"/>
    <n v="4"/>
    <s v="September"/>
    <x v="10"/>
    <s v="4 September 1947"/>
    <x v="2"/>
    <s v="SOC 4.9.47 (Air Britain Serials)"/>
    <x v="4"/>
    <x v="3"/>
    <x v="1"/>
    <x v="1"/>
    <x v="2"/>
    <x v="1"/>
    <m/>
    <n v="9"/>
    <x v="73"/>
    <x v="1"/>
    <n v="1"/>
    <x v="0"/>
    <x v="83"/>
    <x v="0"/>
  </r>
  <r>
    <n v="5292"/>
    <s v="RF675"/>
    <x v="12"/>
    <s v="Med"/>
    <x v="1"/>
    <x v="16"/>
    <n v="4"/>
    <s v="September"/>
    <x v="10"/>
    <s v="4 September 1947"/>
    <x v="2"/>
    <s v="SOC 4.9.47 (Air Britain Serials)"/>
    <x v="4"/>
    <x v="3"/>
    <x v="1"/>
    <x v="1"/>
    <x v="2"/>
    <x v="1"/>
    <m/>
    <n v="9"/>
    <x v="73"/>
    <x v="1"/>
    <n v="1"/>
    <x v="2"/>
    <x v="68"/>
    <x v="3"/>
  </r>
  <r>
    <n v="2010"/>
    <s v="RV324"/>
    <x v="20"/>
    <s v="627/1317 Flt/Rotol"/>
    <x v="10"/>
    <x v="19"/>
    <n v="4"/>
    <s v="September"/>
    <x v="10"/>
    <s v="4 September 1947"/>
    <x v="2"/>
    <s v="To MoS charge at Rotol 4.9.47 (Air Britain Serials)"/>
    <x v="5"/>
    <x v="3"/>
    <x v="1"/>
    <x v="1"/>
    <x v="2"/>
    <x v="1"/>
    <m/>
    <n v="9"/>
    <x v="73"/>
    <x v="1"/>
    <n v="1"/>
    <x v="1"/>
    <x v="319"/>
    <x v="0"/>
  </r>
  <r>
    <n v="2195"/>
    <s v="HR135"/>
    <x v="12"/>
    <s v="235/248/AAEE"/>
    <x v="11"/>
    <x v="19"/>
    <n v="5"/>
    <s v="September"/>
    <x v="10"/>
    <s v="5 September 1947"/>
    <x v="2"/>
    <s v="Sold to Turkey Turkish AF as '490' 5.9.47 Sold to Turkey 5.9.47 (Air Britain Serials)"/>
    <x v="5"/>
    <x v="3"/>
    <x v="1"/>
    <x v="1"/>
    <x v="2"/>
    <x v="1"/>
    <m/>
    <n v="9"/>
    <x v="73"/>
    <x v="1"/>
    <n v="1"/>
    <x v="1"/>
    <x v="7"/>
    <x v="3"/>
  </r>
  <r>
    <n v="881"/>
    <s v="A52-30"/>
    <x v="24"/>
    <s v="5OTU/Cv T43/reserial A52-1063"/>
    <x v="7"/>
    <x v="19"/>
    <n v="9"/>
    <s v="September"/>
    <x v="10"/>
    <s v="9 September 1947"/>
    <x v="0"/>
    <s v="Built as F.B.40. Delivered during October 1944. Converted to Mk.43 A52-1063. Final disposition: crashed on takeoff at Archerfield, Queensland, September 1947. (Beaufort, Beaufighter and Mosquito in Australian Service, Stewart Wilson, 1990) Crashed on takeoff Archerfield QLD 09.09.47 (Air Britain Serials)"/>
    <x v="2"/>
    <x v="2"/>
    <x v="18"/>
    <x v="1"/>
    <x v="2"/>
    <x v="1"/>
    <m/>
    <n v="9"/>
    <x v="73"/>
    <x v="1"/>
    <n v="0"/>
    <x v="2"/>
    <x v="320"/>
    <x v="5"/>
  </r>
  <r>
    <n v="6331"/>
    <s v="KA958"/>
    <x v="30"/>
    <m/>
    <x v="10"/>
    <x v="19"/>
    <n v="10"/>
    <s v="September"/>
    <x v="10"/>
    <s v="10 September 1947"/>
    <x v="2"/>
    <s v="To 6430M 10.9.47 (Air Britain Serials)"/>
    <x v="4"/>
    <x v="3"/>
    <x v="1"/>
    <x v="1"/>
    <x v="2"/>
    <x v="1"/>
    <m/>
    <n v="9"/>
    <x v="73"/>
    <x v="1"/>
    <n v="0"/>
    <x v="2"/>
    <x v="17"/>
    <x v="1"/>
  </r>
  <r>
    <n v="6332"/>
    <s v="RR304"/>
    <x v="10"/>
    <m/>
    <x v="10"/>
    <x v="19"/>
    <n v="10"/>
    <s v="September"/>
    <x v="10"/>
    <s v="10 September 1947"/>
    <x v="2"/>
    <s v="SOC 10.9.47 (Air Britain Serials)"/>
    <x v="4"/>
    <x v="3"/>
    <x v="1"/>
    <x v="1"/>
    <x v="2"/>
    <x v="1"/>
    <m/>
    <n v="9"/>
    <x v="73"/>
    <x v="1"/>
    <n v="1"/>
    <x v="2"/>
    <x v="17"/>
    <x v="2"/>
  </r>
  <r>
    <n v="3985"/>
    <s v="HR207"/>
    <x v="12"/>
    <s v="613/107/464"/>
    <x v="11"/>
    <x v="19"/>
    <n v="15"/>
    <s v="September"/>
    <x v="10"/>
    <s v="15 September 1947"/>
    <x v="2"/>
    <s v="Sold to Turkey Turkish AF as '501' 15.9.47. Sold to Turkey 15.9.47 (Air Britain Serials)"/>
    <x v="5"/>
    <x v="3"/>
    <x v="1"/>
    <x v="1"/>
    <x v="2"/>
    <x v="1"/>
    <m/>
    <n v="9"/>
    <x v="73"/>
    <x v="1"/>
    <n v="1"/>
    <x v="0"/>
    <x v="46"/>
    <x v="3"/>
  </r>
  <r>
    <n v="542"/>
    <s v="HR294"/>
    <x v="12"/>
    <s v="239/141"/>
    <x v="11"/>
    <x v="19"/>
    <n v="15"/>
    <s v="September"/>
    <x v="10"/>
    <s v="15 September 1947"/>
    <x v="2"/>
    <s v="Sold to Turkey Turkish AF as '507' 15.9.47. Sold to Turkey 15.9.47 (Air Britain Serials)"/>
    <x v="5"/>
    <x v="3"/>
    <x v="1"/>
    <x v="1"/>
    <x v="2"/>
    <x v="1"/>
    <m/>
    <n v="9"/>
    <x v="73"/>
    <x v="1"/>
    <n v="1"/>
    <x v="0"/>
    <x v="45"/>
    <x v="3"/>
  </r>
  <r>
    <n v="5030"/>
    <s v="NS904"/>
    <x v="12"/>
    <s v="107/2GSU"/>
    <x v="10"/>
    <x v="19"/>
    <n v="15"/>
    <s v="September"/>
    <x v="10"/>
    <s v="15 September 1947"/>
    <x v="2"/>
    <s v="Sold 15.9.47 (Air Britain Serials)"/>
    <x v="5"/>
    <x v="3"/>
    <x v="1"/>
    <x v="1"/>
    <x v="2"/>
    <x v="1"/>
    <m/>
    <n v="9"/>
    <x v="73"/>
    <x v="1"/>
    <n v="1"/>
    <x v="1"/>
    <x v="87"/>
    <x v="0"/>
  </r>
  <r>
    <n v="2351"/>
    <s v="PZ276"/>
    <x v="12"/>
    <s v="618/132OTU/8OTU/132OTU"/>
    <x v="0"/>
    <x v="7"/>
    <n v="16"/>
    <s v="September"/>
    <x v="10"/>
    <s v="16 September 1947"/>
    <x v="2"/>
    <s v="Sold 16.9.47 (Air Britain Serials)"/>
    <x v="5"/>
    <x v="3"/>
    <x v="1"/>
    <x v="1"/>
    <x v="2"/>
    <x v="1"/>
    <m/>
    <n v="9"/>
    <x v="73"/>
    <x v="1"/>
    <n v="1"/>
    <x v="1"/>
    <x v="121"/>
    <x v="0"/>
  </r>
  <r>
    <n v="3327"/>
    <s v="VT587"/>
    <x v="10"/>
    <s v="2APS"/>
    <x v="10"/>
    <x v="19"/>
    <n v="17"/>
    <s v="September"/>
    <x v="10"/>
    <s v="17 September 1947"/>
    <x v="0"/>
    <s v="Crashed after control lost during low roll Acklington 17.9.47 (Air Britain Serials)"/>
    <x v="2"/>
    <x v="2"/>
    <x v="34"/>
    <x v="1"/>
    <x v="2"/>
    <x v="1"/>
    <m/>
    <n v="9"/>
    <x v="73"/>
    <x v="1"/>
    <n v="0"/>
    <x v="1"/>
    <x v="235"/>
    <x v="0"/>
  </r>
  <r>
    <n v="2727"/>
    <s v="HJ808"/>
    <x v="6"/>
    <s v="605/305"/>
    <x v="11"/>
    <x v="19"/>
    <n v="17"/>
    <s v="September"/>
    <x v="10"/>
    <s v="17 September 1947"/>
    <x v="2"/>
    <s v="Sold Turkish AF as '502' 17.9.47 Was UP-O on 605 Squadron (Ian Piper: http://www.605squadron.co.uk/Squadron_aircraft.htm) Sold to Turkey 17.9.47 (Air Britain Serials)"/>
    <x v="5"/>
    <x v="3"/>
    <x v="1"/>
    <x v="1"/>
    <x v="2"/>
    <x v="1"/>
    <m/>
    <n v="9"/>
    <x v="73"/>
    <x v="1"/>
    <n v="1"/>
    <x v="0"/>
    <x v="60"/>
    <x v="0"/>
  </r>
  <r>
    <n v="1847"/>
    <s v="HX828"/>
    <x v="12"/>
    <s v="25/487/21/613"/>
    <x v="11"/>
    <x v="19"/>
    <n v="17"/>
    <s v="September"/>
    <x v="10"/>
    <s v="17 September 1947"/>
    <x v="2"/>
    <s v="Sold Turkish AF as '522' 17.9.47. Sold 17.9.47 (Air Britain Serials)"/>
    <x v="5"/>
    <x v="3"/>
    <x v="1"/>
    <x v="1"/>
    <x v="2"/>
    <x v="1"/>
    <m/>
    <n v="9"/>
    <x v="73"/>
    <x v="1"/>
    <n v="1"/>
    <x v="0"/>
    <x v="59"/>
    <x v="0"/>
  </r>
  <r>
    <n v="5171"/>
    <s v="NS822"/>
    <x v="12"/>
    <s v="613/51OTU"/>
    <x v="10"/>
    <x v="7"/>
    <n v="17"/>
    <s v="September"/>
    <x v="10"/>
    <s v="17 September 1947"/>
    <x v="2"/>
    <s v="Sold 17.9.47 (Air Britain Serials)"/>
    <x v="5"/>
    <x v="3"/>
    <x v="1"/>
    <x v="1"/>
    <x v="2"/>
    <x v="1"/>
    <m/>
    <n v="9"/>
    <x v="73"/>
    <x v="1"/>
    <n v="1"/>
    <x v="1"/>
    <x v="110"/>
    <x v="0"/>
  </r>
  <r>
    <n v="1323"/>
    <s v="NT127"/>
    <x v="12"/>
    <s v="1409 Flt/1665CU/NTU"/>
    <x v="10"/>
    <x v="7"/>
    <n v="17"/>
    <s v="September"/>
    <x v="10"/>
    <s v="17 September 1947"/>
    <x v="2"/>
    <s v="Sold 17.9.47 (Air Britain Serials)"/>
    <x v="5"/>
    <x v="3"/>
    <x v="1"/>
    <x v="1"/>
    <x v="2"/>
    <x v="1"/>
    <m/>
    <n v="9"/>
    <x v="73"/>
    <x v="1"/>
    <n v="1"/>
    <x v="1"/>
    <x v="135"/>
    <x v="0"/>
  </r>
  <r>
    <n v="315"/>
    <s v="RV313"/>
    <x v="20"/>
    <s v="109/139/571/128/14"/>
    <x v="10"/>
    <x v="19"/>
    <n v="17"/>
    <s v="September"/>
    <x v="10"/>
    <s v="17 September 1947"/>
    <x v="2"/>
    <s v="SOC 17.9.47 (Air Britain Serials)"/>
    <x v="4"/>
    <x v="3"/>
    <x v="1"/>
    <x v="1"/>
    <x v="2"/>
    <x v="1"/>
    <m/>
    <n v="9"/>
    <x v="73"/>
    <x v="1"/>
    <n v="1"/>
    <x v="0"/>
    <x v="215"/>
    <x v="0"/>
  </r>
  <r>
    <n v="5469"/>
    <s v="NT199"/>
    <x v="12"/>
    <s v="ECFS"/>
    <x v="12"/>
    <x v="19"/>
    <n v="18"/>
    <s v="September"/>
    <x v="10"/>
    <s v="18 September 1947"/>
    <x v="2"/>
    <s v="To Armee de l'Air 18.9.47 (Air Britain Serials)"/>
    <x v="5"/>
    <x v="3"/>
    <x v="1"/>
    <x v="1"/>
    <x v="2"/>
    <x v="1"/>
    <m/>
    <n v="9"/>
    <x v="73"/>
    <x v="1"/>
    <n v="1"/>
    <x v="1"/>
    <x v="75"/>
    <x v="0"/>
  </r>
  <r>
    <n v="6111"/>
    <s v="PZ187"/>
    <x v="12"/>
    <n v="23"/>
    <x v="12"/>
    <x v="16"/>
    <n v="18"/>
    <s v="September"/>
    <x v="10"/>
    <s v="18 September 1947"/>
    <x v="2"/>
    <s v="To Armee de l'Air 18.9.47 (Air Britain Serials)"/>
    <x v="5"/>
    <x v="3"/>
    <x v="1"/>
    <x v="1"/>
    <x v="2"/>
    <x v="1"/>
    <m/>
    <n v="9"/>
    <x v="73"/>
    <x v="1"/>
    <n v="1"/>
    <x v="0"/>
    <x v="6"/>
    <x v="0"/>
  </r>
  <r>
    <n v="6384"/>
    <s v="RL203"/>
    <x v="39"/>
    <n v="85"/>
    <x v="0"/>
    <x v="2"/>
    <n v="19"/>
    <s v="September"/>
    <x v="10"/>
    <s v="19 September 1947"/>
    <x v="0"/>
    <s v="Overshot single-engined landing and overturned West Malling 19.9.47 (Air Britain Serials) 19.09.47 85 Sqn. RL203 Overshot landing at West Mailing aerodrome. (Mosquito Crash Log)"/>
    <x v="2"/>
    <x v="2"/>
    <x v="6"/>
    <x v="1"/>
    <x v="2"/>
    <x v="1"/>
    <m/>
    <n v="9"/>
    <x v="73"/>
    <x v="1"/>
    <n v="0"/>
    <x v="0"/>
    <x v="13"/>
    <x v="2"/>
  </r>
  <r>
    <n v="682"/>
    <s v="NT245"/>
    <x v="25"/>
    <s v="456/125/25/500/608"/>
    <x v="10"/>
    <x v="19"/>
    <n v="19"/>
    <s v="September"/>
    <x v="10"/>
    <s v="19 September 1947"/>
    <x v="2"/>
    <s v="SOC 19.9.47 (Air Britain Serials)"/>
    <x v="4"/>
    <x v="3"/>
    <x v="1"/>
    <x v="1"/>
    <x v="2"/>
    <x v="1"/>
    <m/>
    <n v="9"/>
    <x v="73"/>
    <x v="1"/>
    <n v="1"/>
    <x v="0"/>
    <x v="107"/>
    <x v="2"/>
  </r>
  <r>
    <n v="1593"/>
    <s v="RF820"/>
    <x v="12"/>
    <s v="ATDU"/>
    <x v="10"/>
    <x v="19"/>
    <n v="19"/>
    <s v="September"/>
    <x v="10"/>
    <s v="19 September 1947"/>
    <x v="2"/>
    <s v="Sold 19.9.47 (Air Britain Serials)"/>
    <x v="5"/>
    <x v="3"/>
    <x v="1"/>
    <x v="1"/>
    <x v="2"/>
    <x v="1"/>
    <m/>
    <n v="9"/>
    <x v="73"/>
    <x v="1"/>
    <n v="1"/>
    <x v="1"/>
    <x v="252"/>
    <x v="3"/>
  </r>
  <r>
    <n v="5303"/>
    <s v="RL137"/>
    <x v="39"/>
    <n v="264"/>
    <x v="10"/>
    <x v="19"/>
    <n v="20"/>
    <s v="September"/>
    <x v="10"/>
    <s v="20 September 1947"/>
    <x v="0"/>
    <s v="Damaged 20.9.47 SOC 7.10.47 (Air Britain Serials)"/>
    <x v="2"/>
    <x v="2"/>
    <x v="32"/>
    <x v="1"/>
    <x v="2"/>
    <x v="1"/>
    <m/>
    <n v="9"/>
    <x v="73"/>
    <x v="1"/>
    <n v="0"/>
    <x v="0"/>
    <x v="10"/>
    <x v="2"/>
  </r>
  <r>
    <n v="5329"/>
    <s v="PZ378"/>
    <x v="12"/>
    <n v="464"/>
    <x v="10"/>
    <x v="19"/>
    <n v="22"/>
    <s v="September"/>
    <x v="10"/>
    <s v="22 September 1947"/>
    <x v="2"/>
    <s v="Served with 464 Sqn, under RAF control 11/44 Coded SB-U. (Brian Fillery's website) Sold 22.9.47 (Air Britain Serials)"/>
    <x v="5"/>
    <x v="3"/>
    <x v="1"/>
    <x v="1"/>
    <x v="2"/>
    <x v="1"/>
    <m/>
    <n v="9"/>
    <x v="73"/>
    <x v="1"/>
    <n v="1"/>
    <x v="0"/>
    <x v="46"/>
    <x v="0"/>
  </r>
  <r>
    <n v="6703"/>
    <s v="NS838"/>
    <x v="12"/>
    <n v="605"/>
    <x v="10"/>
    <x v="19"/>
    <n v="23"/>
    <s v="September"/>
    <x v="10"/>
    <s v="23 September 1947"/>
    <x v="2"/>
    <s v="According to one internet source, this was UP-J, &quot;Wags War Wagon&quot; (inscription on entry door), flown by F/L A.D. &quot;Alan&quot; Wagner, on 605 Sqn. Was UP-J on 605 Squadron (Ian Piper: http://www.605squadron.co.uk/Squadron_aircraft.htm) Sold 23.9.47 (Air Britain Serials)"/>
    <x v="5"/>
    <x v="3"/>
    <x v="1"/>
    <x v="1"/>
    <x v="2"/>
    <x v="1"/>
    <m/>
    <n v="9"/>
    <x v="73"/>
    <x v="1"/>
    <n v="1"/>
    <x v="0"/>
    <x v="22"/>
    <x v="0"/>
  </r>
  <r>
    <n v="6825"/>
    <s v="NS876"/>
    <x v="12"/>
    <n v="605"/>
    <x v="10"/>
    <x v="19"/>
    <n v="23"/>
    <s v="September"/>
    <x v="10"/>
    <s v="23 September 1947"/>
    <x v="2"/>
    <s v="Was UP-P on 605 Squadron (Ian Piper: http://www.605squadron.co.uk/Squadron_aircraft.htm) Sold 23.9.47 (Air Britain Serials)"/>
    <x v="5"/>
    <x v="3"/>
    <x v="1"/>
    <x v="1"/>
    <x v="2"/>
    <x v="1"/>
    <m/>
    <n v="9"/>
    <x v="73"/>
    <x v="1"/>
    <n v="1"/>
    <x v="0"/>
    <x v="22"/>
    <x v="0"/>
  </r>
  <r>
    <n v="1401"/>
    <s v="HR199"/>
    <x v="12"/>
    <s v="613/10MU"/>
    <x v="10"/>
    <x v="6"/>
    <n v="24"/>
    <s v="September"/>
    <x v="10"/>
    <s v="24 September 1947"/>
    <x v="0"/>
    <s v="U/c jammed bellylanded at Hullavington 24.9.47 (Air Britain Serials) 24.09.47 10 MU. HR199 Belly-landed on Hullavington aerodrome. (Mosquito Crash Log)"/>
    <x v="2"/>
    <x v="2"/>
    <x v="27"/>
    <x v="1"/>
    <x v="2"/>
    <x v="1"/>
    <m/>
    <n v="9"/>
    <x v="73"/>
    <x v="1"/>
    <n v="1"/>
    <x v="1"/>
    <x v="239"/>
    <x v="3"/>
  </r>
  <r>
    <n v="977"/>
    <s v="PZ191"/>
    <x v="12"/>
    <s v="151/406/NFDW/51OTU"/>
    <x v="10"/>
    <x v="7"/>
    <n v="24"/>
    <s v="September"/>
    <x v="10"/>
    <s v="24 September 1947"/>
    <x v="2"/>
    <s v="Sold 24.9.47 (Air Britain Serials)"/>
    <x v="5"/>
    <x v="3"/>
    <x v="1"/>
    <x v="1"/>
    <x v="2"/>
    <x v="1"/>
    <m/>
    <n v="9"/>
    <x v="73"/>
    <x v="1"/>
    <n v="1"/>
    <x v="1"/>
    <x v="110"/>
    <x v="0"/>
  </r>
  <r>
    <n v="2058"/>
    <s v="PF490"/>
    <x v="20"/>
    <s v="109/128/98/69"/>
    <x v="10"/>
    <x v="19"/>
    <n v="25"/>
    <s v="September"/>
    <x v="10"/>
    <s v="25 September 1947"/>
    <x v="0"/>
    <s v="Engine ran away on take-off u/c raised to stop Wahn 25.9.47 (Air Britain Serials)"/>
    <x v="2"/>
    <x v="2"/>
    <x v="73"/>
    <x v="1"/>
    <x v="2"/>
    <x v="1"/>
    <m/>
    <n v="9"/>
    <x v="73"/>
    <x v="1"/>
    <n v="0"/>
    <x v="0"/>
    <x v="1"/>
    <x v="6"/>
  </r>
  <r>
    <n v="656"/>
    <s v="RS556"/>
    <x v="12"/>
    <s v="515/141"/>
    <x v="12"/>
    <x v="19"/>
    <n v="25"/>
    <s v="September"/>
    <x v="10"/>
    <s v="25 September 1947"/>
    <x v="2"/>
    <s v="To Armee de l'Air 25.9.47 (Air Britain Serials)"/>
    <x v="5"/>
    <x v="3"/>
    <x v="1"/>
    <x v="1"/>
    <x v="2"/>
    <x v="1"/>
    <m/>
    <n v="9"/>
    <x v="73"/>
    <x v="1"/>
    <n v="1"/>
    <x v="0"/>
    <x v="45"/>
    <x v="0"/>
  </r>
  <r>
    <n v="6333"/>
    <s v="VR340"/>
    <x v="10"/>
    <m/>
    <x v="12"/>
    <x v="19"/>
    <n v="25"/>
    <s v="September"/>
    <x v="10"/>
    <s v="25 September 1947"/>
    <x v="2"/>
    <s v="Assigned to the Mixed Reconnaissance / Night Fighter I/20 Lorraine Group. To Armee de l'Air 25.9.47 (Air Britain Serials)  Some sources show this in all-over yellow camouflage (http://fighters.forumactif.com/t43068-mosquito-du-gci-3-corse-en-indochine-tamiya-1-48eme)"/>
    <x v="5"/>
    <x v="3"/>
    <x v="1"/>
    <x v="1"/>
    <x v="2"/>
    <x v="1"/>
    <m/>
    <n v="9"/>
    <x v="73"/>
    <x v="1"/>
    <n v="0"/>
    <x v="2"/>
    <x v="17"/>
    <x v="0"/>
  </r>
  <r>
    <n v="5179"/>
    <s v="HR129"/>
    <x v="12"/>
    <n v="235"/>
    <x v="11"/>
    <x v="19"/>
    <n v="26"/>
    <s v="September"/>
    <x v="10"/>
    <s v="26 September 1947"/>
    <x v="2"/>
    <s v="Sold to Turkey Turkish AF as '506' 26.9.47 Sold to Turkey 26.9.47 (Air Britain Serials)"/>
    <x v="5"/>
    <x v="3"/>
    <x v="1"/>
    <x v="1"/>
    <x v="2"/>
    <x v="1"/>
    <m/>
    <n v="9"/>
    <x v="73"/>
    <x v="1"/>
    <n v="1"/>
    <x v="0"/>
    <x v="97"/>
    <x v="3"/>
  </r>
  <r>
    <n v="5195"/>
    <s v="HR136"/>
    <x v="12"/>
    <n v="235"/>
    <x v="11"/>
    <x v="19"/>
    <n v="29"/>
    <s v="September"/>
    <x v="10"/>
    <s v="29 September 1947"/>
    <x v="2"/>
    <s v="Sold to Turkey Turkish AF as '505' 29.9.47 Sold to Turkey 29.9.47 (Air Britain Serials)"/>
    <x v="5"/>
    <x v="3"/>
    <x v="1"/>
    <x v="1"/>
    <x v="2"/>
    <x v="1"/>
    <m/>
    <n v="9"/>
    <x v="73"/>
    <x v="1"/>
    <n v="1"/>
    <x v="0"/>
    <x v="97"/>
    <x v="3"/>
  </r>
  <r>
    <n v="3083"/>
    <s v="HR145"/>
    <x v="12"/>
    <s v="107/305"/>
    <x v="11"/>
    <x v="19"/>
    <n v="29"/>
    <s v="September"/>
    <x v="10"/>
    <s v="29 September 1947"/>
    <x v="2"/>
    <s v="Sold to Turkey Turkish AF as '513' 29.9.47 Sold to Turkey 29.9.47 (Air Britain Serials)"/>
    <x v="5"/>
    <x v="3"/>
    <x v="1"/>
    <x v="1"/>
    <x v="2"/>
    <x v="1"/>
    <m/>
    <n v="9"/>
    <x v="73"/>
    <x v="1"/>
    <n v="1"/>
    <x v="0"/>
    <x v="60"/>
    <x v="3"/>
  </r>
  <r>
    <n v="4773"/>
    <s v="HR261"/>
    <x v="12"/>
    <n v="248"/>
    <x v="11"/>
    <x v="19"/>
    <n v="29"/>
    <s v="September"/>
    <x v="10"/>
    <s v="29 September 1947"/>
    <x v="2"/>
    <s v="Sold to Turkey Turkish AF as '515' 29.9.47. Was N on 248 Squadron on 15 July 1944 (Squadron ORB) Sold to Turkey 29.9.47 (Air Britain Serials)"/>
    <x v="5"/>
    <x v="3"/>
    <x v="1"/>
    <x v="1"/>
    <x v="2"/>
    <x v="1"/>
    <m/>
    <n v="9"/>
    <x v="73"/>
    <x v="1"/>
    <n v="1"/>
    <x v="0"/>
    <x v="52"/>
    <x v="3"/>
  </r>
  <r>
    <n v="1472"/>
    <s v="HR366"/>
    <x v="12"/>
    <n v="235"/>
    <x v="11"/>
    <x v="19"/>
    <n v="29"/>
    <s v="September"/>
    <x v="10"/>
    <s v="29 September 1947"/>
    <x v="2"/>
    <s v="Max Aitken's personal aircraft when he commanded the Banff Wing. The letters 'MA - 01' where painted in Burgundy together with the burgundy prop nose cones. The serial code was HR366. The Mosquito was on No. 235 Squadrons charge sheet and serviced by 8235 Service Echelon. (Andy Bird) Sold to Turkey Turkish AF as '528' 29.9.47. Sold to Turkey 29.9.47 (Air Britain Serials)"/>
    <x v="5"/>
    <x v="3"/>
    <x v="1"/>
    <x v="1"/>
    <x v="2"/>
    <x v="1"/>
    <m/>
    <n v="9"/>
    <x v="73"/>
    <x v="1"/>
    <n v="1"/>
    <x v="0"/>
    <x v="97"/>
    <x v="3"/>
  </r>
  <r>
    <n v="4889"/>
    <s v="LR378"/>
    <x v="12"/>
    <s v="248/54OTU"/>
    <x v="11"/>
    <x v="19"/>
    <n v="29"/>
    <s v="September"/>
    <x v="10"/>
    <s v="29 September 1947"/>
    <x v="2"/>
    <s v="Sold to Fairey for Turkish AF as '519' 29.9.47. Sold to Fairey 29.9.47 (Air Britain Serials)"/>
    <x v="5"/>
    <x v="3"/>
    <x v="1"/>
    <x v="1"/>
    <x v="2"/>
    <x v="1"/>
    <m/>
    <n v="9"/>
    <x v="73"/>
    <x v="1"/>
    <n v="1"/>
    <x v="1"/>
    <x v="115"/>
    <x v="0"/>
  </r>
  <r>
    <n v="32"/>
    <s v="NT120"/>
    <x v="12"/>
    <s v="169/85"/>
    <x v="0"/>
    <x v="19"/>
    <n v="29"/>
    <s v="September"/>
    <x v="10"/>
    <s v="29 September 1947"/>
    <x v="2"/>
    <s v="Sold 29.9.47 (Air Britain Serials)"/>
    <x v="5"/>
    <x v="3"/>
    <x v="1"/>
    <x v="1"/>
    <x v="2"/>
    <x v="1"/>
    <m/>
    <n v="9"/>
    <x v="73"/>
    <x v="1"/>
    <n v="1"/>
    <x v="0"/>
    <x v="13"/>
    <x v="0"/>
  </r>
  <r>
    <n v="1285"/>
    <s v="PZ448"/>
    <x v="12"/>
    <s v="23/1692 Flt/16FU"/>
    <x v="10"/>
    <x v="19"/>
    <n v="29"/>
    <s v="September"/>
    <x v="10"/>
    <s v="29 September 1947"/>
    <x v="2"/>
    <s v="Sold 29.9.47 (Air Britain Serials)"/>
    <x v="5"/>
    <x v="3"/>
    <x v="1"/>
    <x v="1"/>
    <x v="2"/>
    <x v="1"/>
    <m/>
    <n v="9"/>
    <x v="73"/>
    <x v="1"/>
    <n v="1"/>
    <x v="1"/>
    <x v="250"/>
    <x v="0"/>
  </r>
  <r>
    <n v="6687"/>
    <s v="NT586"/>
    <x v="25"/>
    <s v="10MU"/>
    <x v="10"/>
    <x v="6"/>
    <n v="30"/>
    <s v="September"/>
    <x v="10"/>
    <s v="30 September 1947"/>
    <x v="0"/>
    <s v="Overshot landing at Hullavington 30.9.47 (Air Britain Serials) 30.09.47 10 MU. NT586 Overshot on landing at Hullavington aerodrome. (Mosquito Crash Log)"/>
    <x v="2"/>
    <x v="2"/>
    <x v="6"/>
    <x v="1"/>
    <x v="2"/>
    <x v="1"/>
    <m/>
    <n v="9"/>
    <x v="73"/>
    <x v="1"/>
    <n v="1"/>
    <x v="1"/>
    <x v="239"/>
    <x v="2"/>
  </r>
  <r>
    <n v="561"/>
    <s v="KA201"/>
    <x v="31"/>
    <s v="AAEE"/>
    <x v="10"/>
    <x v="19"/>
    <n v="30"/>
    <s v="September"/>
    <x v="10"/>
    <s v="30 September 1947"/>
    <x v="2"/>
    <s v="SOC 30.9.47 (Air Britain Serials)"/>
    <x v="4"/>
    <x v="3"/>
    <x v="1"/>
    <x v="1"/>
    <x v="2"/>
    <x v="1"/>
    <m/>
    <n v="9"/>
    <x v="73"/>
    <x v="1"/>
    <n v="0"/>
    <x v="1"/>
    <x v="7"/>
    <x v="1"/>
  </r>
  <r>
    <n v="387"/>
    <s v="KB362"/>
    <x v="13"/>
    <s v="1655MTU/627/5 Gp Film Unit"/>
    <x v="10"/>
    <x v="19"/>
    <n v="30"/>
    <s v="September"/>
    <x v="10"/>
    <s v="30 September 1947"/>
    <x v="2"/>
    <s v="SOC 30.9.47 (Air Britain Serials)"/>
    <x v="4"/>
    <x v="3"/>
    <x v="1"/>
    <x v="1"/>
    <x v="2"/>
    <x v="1"/>
    <m/>
    <n v="9"/>
    <x v="73"/>
    <x v="1"/>
    <n v="1"/>
    <x v="1"/>
    <x v="321"/>
    <x v="1"/>
  </r>
  <r>
    <n v="1947"/>
    <s v="KB433"/>
    <x v="28"/>
    <s v="142/627/5 Gp Film Unit"/>
    <x v="10"/>
    <x v="19"/>
    <n v="30"/>
    <s v="September"/>
    <x v="10"/>
    <s v="30 September 1947"/>
    <x v="2"/>
    <s v="SOC 30.9.47 (Air Britain Serials)"/>
    <x v="4"/>
    <x v="3"/>
    <x v="1"/>
    <x v="1"/>
    <x v="2"/>
    <x v="1"/>
    <m/>
    <n v="9"/>
    <x v="73"/>
    <x v="1"/>
    <n v="1"/>
    <x v="1"/>
    <x v="321"/>
    <x v="1"/>
  </r>
  <r>
    <n v="1040"/>
    <s v="MM299"/>
    <x v="18"/>
    <s v="4/540"/>
    <x v="10"/>
    <x v="19"/>
    <n v="30"/>
    <s v="September"/>
    <x v="10"/>
    <s v="30 September 1947"/>
    <x v="2"/>
    <s v="SOC 30.9.47 (Air Britain Serials)"/>
    <x v="4"/>
    <x v="3"/>
    <x v="1"/>
    <x v="1"/>
    <x v="2"/>
    <x v="1"/>
    <m/>
    <n v="9"/>
    <x v="73"/>
    <x v="1"/>
    <n v="1"/>
    <x v="0"/>
    <x v="16"/>
    <x v="0"/>
  </r>
  <r>
    <n v="3393"/>
    <s v="NS641"/>
    <x v="18"/>
    <s v="Benson"/>
    <x v="10"/>
    <x v="19"/>
    <n v="30"/>
    <s v="September"/>
    <x v="10"/>
    <s v="30 September 1947"/>
    <x v="2"/>
    <s v="SOC 30.9.47 (Air Britain Serials)"/>
    <x v="4"/>
    <x v="3"/>
    <x v="1"/>
    <x v="1"/>
    <x v="2"/>
    <x v="1"/>
    <m/>
    <n v="9"/>
    <x v="73"/>
    <x v="1"/>
    <n v="1"/>
    <x v="1"/>
    <x v="272"/>
    <x v="0"/>
  </r>
  <r>
    <n v="7552"/>
    <s v="NS658"/>
    <x v="18"/>
    <n v="540"/>
    <x v="10"/>
    <x v="19"/>
    <n v="30"/>
    <s v="September"/>
    <x v="10"/>
    <s v="30 September 1947"/>
    <x v="2"/>
    <s v="SOC 30.9.47 (Air Britain Serials)"/>
    <x v="4"/>
    <x v="3"/>
    <x v="1"/>
    <x v="1"/>
    <x v="2"/>
    <x v="1"/>
    <m/>
    <n v="9"/>
    <x v="73"/>
    <x v="1"/>
    <n v="1"/>
    <x v="0"/>
    <x v="16"/>
    <x v="0"/>
  </r>
  <r>
    <n v="5494"/>
    <s v="NS739"/>
    <x v="18"/>
    <s v="USAAF"/>
    <x v="10"/>
    <x v="19"/>
    <n v="30"/>
    <s v="September"/>
    <x v="10"/>
    <s v="30 September 1947"/>
    <x v="2"/>
    <s v="Was F, with a red tail and a &quot;Flying Lady&quot; motif, in American service, with USAAF markings painted over former RAF symbols - seen in &quot;The Mosquito&quot;, a post-war de Havilland film. SOC 30.9.47 (Air Britain Serials) To judge by the nose art on an A-26 survivor, the motif on this Mosquito is the same as &quot;Sugarland Express&quot;. Certainly the pinup girl is the same. However, the name of the aircraft (and presumably also the girl) is Pamela .(http://www.ww2color.com/nennius/webapps/slides/slides.php?action=update&amp;primary_key=00124)"/>
    <x v="4"/>
    <x v="3"/>
    <x v="1"/>
    <x v="1"/>
    <x v="2"/>
    <x v="1"/>
    <m/>
    <n v="9"/>
    <x v="73"/>
    <x v="1"/>
    <n v="1"/>
    <x v="2"/>
    <x v="33"/>
    <x v="0"/>
  </r>
  <r>
    <n v="368"/>
    <s v="NS797"/>
    <x v="18"/>
    <s v="192/RWE/Oulton"/>
    <x v="10"/>
    <x v="19"/>
    <n v="30"/>
    <s v="September"/>
    <x v="10"/>
    <s v="30 September 1947"/>
    <x v="2"/>
    <s v="SOC 30.9.47 (Air Britain Serials)"/>
    <x v="4"/>
    <x v="3"/>
    <x v="1"/>
    <x v="1"/>
    <x v="2"/>
    <x v="1"/>
    <m/>
    <n v="9"/>
    <x v="73"/>
    <x v="1"/>
    <n v="1"/>
    <x v="1"/>
    <x v="253"/>
    <x v="0"/>
  </r>
  <r>
    <n v="4468"/>
    <s v="NT420"/>
    <x v="25"/>
    <s v="125/264"/>
    <x v="10"/>
    <x v="19"/>
    <n v="30"/>
    <s v="September"/>
    <x v="10"/>
    <s v="30 September 1947"/>
    <x v="2"/>
    <s v="SOC 30.9.47 (Air Britain Serials)"/>
    <x v="4"/>
    <x v="3"/>
    <x v="1"/>
    <x v="1"/>
    <x v="2"/>
    <x v="1"/>
    <m/>
    <n v="9"/>
    <x v="73"/>
    <x v="1"/>
    <n v="1"/>
    <x v="0"/>
    <x v="10"/>
    <x v="2"/>
  </r>
  <r>
    <n v="2435"/>
    <s v="NT426"/>
    <x v="25"/>
    <s v="125/264"/>
    <x v="10"/>
    <x v="19"/>
    <n v="30"/>
    <s v="September"/>
    <x v="10"/>
    <s v="30 September 1947"/>
    <x v="2"/>
    <s v="SOC 30.9.47 (Air Britain Serials)"/>
    <x v="4"/>
    <x v="3"/>
    <x v="1"/>
    <x v="1"/>
    <x v="2"/>
    <x v="1"/>
    <m/>
    <n v="9"/>
    <x v="73"/>
    <x v="1"/>
    <n v="1"/>
    <x v="0"/>
    <x v="10"/>
    <x v="2"/>
  </r>
  <r>
    <n v="5294"/>
    <s v="RF669"/>
    <x v="12"/>
    <s v="Med"/>
    <x v="1"/>
    <x v="16"/>
    <n v="30"/>
    <s v="September"/>
    <x v="10"/>
    <s v="30 September 1947"/>
    <x v="2"/>
    <s v="SOC 30.9.47 (Air Britain Serials)"/>
    <x v="4"/>
    <x v="3"/>
    <x v="1"/>
    <x v="1"/>
    <x v="2"/>
    <x v="1"/>
    <m/>
    <n v="9"/>
    <x v="73"/>
    <x v="1"/>
    <n v="1"/>
    <x v="2"/>
    <x v="68"/>
    <x v="3"/>
  </r>
  <r>
    <n v="732"/>
    <s v="PZ345"/>
    <x v="12"/>
    <s v="544/540"/>
    <x v="10"/>
    <x v="19"/>
    <n v="1"/>
    <s v="October"/>
    <x v="10"/>
    <s v="1 October 1947"/>
    <x v="2"/>
    <s v="Used as a low-level reconnaissance craft, able to return fire at defenders. Nicknamed &quot;Dicer&quot;, one of its sorties was to a radar station at Tybyaert, East Denmark. (Mosquito) Sold 1.10.47 (Air Britain Serials)"/>
    <x v="5"/>
    <x v="3"/>
    <x v="1"/>
    <x v="1"/>
    <x v="2"/>
    <x v="1"/>
    <m/>
    <n v="10"/>
    <x v="74"/>
    <x v="1"/>
    <n v="1"/>
    <x v="0"/>
    <x v="16"/>
    <x v="0"/>
  </r>
  <r>
    <n v="1902"/>
    <s v="RR279"/>
    <x v="10"/>
    <s v="51OTU/13OTU/54OTU/228OCU"/>
    <x v="0"/>
    <x v="7"/>
    <n v="2"/>
    <s v="October"/>
    <x v="10"/>
    <s v="2 October 1947"/>
    <x v="2"/>
    <s v="To 6448M 2.10.47 (Air Britain Serials)"/>
    <x v="4"/>
    <x v="3"/>
    <x v="1"/>
    <x v="1"/>
    <x v="2"/>
    <x v="1"/>
    <m/>
    <n v="10"/>
    <x v="74"/>
    <x v="1"/>
    <n v="1"/>
    <x v="1"/>
    <x v="298"/>
    <x v="2"/>
  </r>
  <r>
    <n v="5296"/>
    <s v="RF937"/>
    <x v="12"/>
    <s v="Med"/>
    <x v="1"/>
    <x v="16"/>
    <n v="3"/>
    <s v="October"/>
    <x v="10"/>
    <s v="3 October 1947"/>
    <x v="2"/>
    <s v="Sold 3.10.47 (Air Britain Serials)"/>
    <x v="5"/>
    <x v="3"/>
    <x v="1"/>
    <x v="1"/>
    <x v="2"/>
    <x v="1"/>
    <m/>
    <n v="10"/>
    <x v="74"/>
    <x v="1"/>
    <n v="1"/>
    <x v="2"/>
    <x v="68"/>
    <x v="3"/>
  </r>
  <r>
    <n v="1687"/>
    <s v="NT184"/>
    <x v="12"/>
    <s v="487/21"/>
    <x v="0"/>
    <x v="16"/>
    <n v="6"/>
    <s v="October"/>
    <x v="10"/>
    <s v="6 October 1947"/>
    <x v="0"/>
    <s v="Damaged 6.10.47 and SOC (Air Britain Serials)"/>
    <x v="2"/>
    <x v="2"/>
    <x v="32"/>
    <x v="1"/>
    <x v="2"/>
    <x v="1"/>
    <m/>
    <n v="10"/>
    <x v="74"/>
    <x v="1"/>
    <n v="1"/>
    <x v="0"/>
    <x v="48"/>
    <x v="0"/>
  </r>
  <r>
    <n v="2650"/>
    <s v="HR157"/>
    <x v="12"/>
    <n v="235"/>
    <x v="11"/>
    <x v="19"/>
    <n v="6"/>
    <s v="October"/>
    <x v="10"/>
    <s v="6 October 1947"/>
    <x v="2"/>
    <s v="Sold to Turkey Turkish AF as '517' 6.10.47 Sold to Turkey 6.10.47 (Air Britain Serials)"/>
    <x v="5"/>
    <x v="3"/>
    <x v="1"/>
    <x v="1"/>
    <x v="2"/>
    <x v="1"/>
    <m/>
    <n v="10"/>
    <x v="74"/>
    <x v="1"/>
    <n v="1"/>
    <x v="0"/>
    <x v="97"/>
    <x v="3"/>
  </r>
  <r>
    <n v="5403"/>
    <s v="HR190"/>
    <x v="12"/>
    <s v="151/29"/>
    <x v="11"/>
    <x v="19"/>
    <n v="6"/>
    <s v="October"/>
    <x v="10"/>
    <s v="6 October 1947"/>
    <x v="2"/>
    <s v="Sold to Turkey Turkish AF as '530' 6.10.47 Sold to Turkey 6.10.47 (Air Britain Serials)"/>
    <x v="5"/>
    <x v="3"/>
    <x v="1"/>
    <x v="1"/>
    <x v="2"/>
    <x v="1"/>
    <m/>
    <n v="10"/>
    <x v="74"/>
    <x v="1"/>
    <n v="1"/>
    <x v="0"/>
    <x v="31"/>
    <x v="3"/>
  </r>
  <r>
    <n v="4637"/>
    <s v="NT133"/>
    <x v="12"/>
    <s v="2GSU"/>
    <x v="10"/>
    <x v="19"/>
    <n v="6"/>
    <s v="October"/>
    <x v="10"/>
    <s v="6 October 1947"/>
    <x v="2"/>
    <s v="Sold 6.10.47 (Air Britain Serials)"/>
    <x v="5"/>
    <x v="3"/>
    <x v="1"/>
    <x v="1"/>
    <x v="2"/>
    <x v="1"/>
    <m/>
    <n v="10"/>
    <x v="74"/>
    <x v="1"/>
    <n v="1"/>
    <x v="1"/>
    <x v="87"/>
    <x v="0"/>
  </r>
  <r>
    <n v="743"/>
    <s v="RS597"/>
    <x v="12"/>
    <s v="515/141"/>
    <x v="12"/>
    <x v="19"/>
    <n v="6"/>
    <s v="October"/>
    <x v="10"/>
    <s v="6 October 1947"/>
    <x v="2"/>
    <s v="To Armee de l'Air 6.10.47 (Air Britain Serials)"/>
    <x v="5"/>
    <x v="3"/>
    <x v="1"/>
    <x v="1"/>
    <x v="2"/>
    <x v="1"/>
    <m/>
    <n v="10"/>
    <x v="74"/>
    <x v="1"/>
    <n v="1"/>
    <x v="0"/>
    <x v="45"/>
    <x v="0"/>
  </r>
  <r>
    <n v="6334"/>
    <s v="VR339"/>
    <x v="10"/>
    <m/>
    <x v="15"/>
    <x v="19"/>
    <n v="6"/>
    <s v="October"/>
    <x v="10"/>
    <s v="6 October 1947"/>
    <x v="2"/>
    <s v="To Belgian AF 6.10.47 as MA-4/B2-D (Air Britain Serials)"/>
    <x v="5"/>
    <x v="3"/>
    <x v="1"/>
    <x v="1"/>
    <x v="2"/>
    <x v="1"/>
    <m/>
    <n v="10"/>
    <x v="74"/>
    <x v="1"/>
    <n v="0"/>
    <x v="2"/>
    <x v="17"/>
    <x v="0"/>
  </r>
  <r>
    <n v="957"/>
    <s v="PF597"/>
    <x v="20"/>
    <s v="16OTU/231OCU"/>
    <x v="10"/>
    <x v="19"/>
    <n v="9"/>
    <s v="October"/>
    <x v="10"/>
    <s v="9 October 1947"/>
    <x v="0"/>
    <s v="DBR in accident 9.10.47 NFD (Air Britain Serials)"/>
    <x v="2"/>
    <x v="2"/>
    <x v="32"/>
    <x v="1"/>
    <x v="2"/>
    <x v="1"/>
    <m/>
    <n v="10"/>
    <x v="74"/>
    <x v="1"/>
    <n v="0"/>
    <x v="1"/>
    <x v="313"/>
    <x v="6"/>
  </r>
  <r>
    <n v="2558"/>
    <s v="NT389"/>
    <x v="25"/>
    <s v="125/264"/>
    <x v="10"/>
    <x v="19"/>
    <n v="9"/>
    <s v="October"/>
    <x v="10"/>
    <s v="9 October 1947"/>
    <x v="2"/>
    <s v="SOC 9.10.47 (Air Britain Serials)"/>
    <x v="4"/>
    <x v="3"/>
    <x v="1"/>
    <x v="1"/>
    <x v="2"/>
    <x v="1"/>
    <m/>
    <n v="10"/>
    <x v="74"/>
    <x v="1"/>
    <n v="1"/>
    <x v="0"/>
    <x v="10"/>
    <x v="2"/>
  </r>
  <r>
    <n v="6355"/>
    <s v="NT477"/>
    <x v="25"/>
    <n v="68"/>
    <x v="10"/>
    <x v="19"/>
    <n v="9"/>
    <s v="October"/>
    <x v="10"/>
    <s v="9 October 1947"/>
    <x v="2"/>
    <s v="6116M NTU SOC 9.10.47 (Air Britain Serials)"/>
    <x v="4"/>
    <x v="3"/>
    <x v="1"/>
    <x v="1"/>
    <x v="2"/>
    <x v="1"/>
    <m/>
    <n v="10"/>
    <x v="74"/>
    <x v="1"/>
    <n v="1"/>
    <x v="0"/>
    <x v="102"/>
    <x v="2"/>
  </r>
  <r>
    <n v="2523"/>
    <s v="PF383"/>
    <x v="20"/>
    <s v="1655MTU/571/16OTU"/>
    <x v="0"/>
    <x v="7"/>
    <n v="9"/>
    <s v="October"/>
    <x v="10"/>
    <s v="9 October 1947"/>
    <x v="2"/>
    <s v="SOC 9.10.47 (Air Britain Serials)"/>
    <x v="4"/>
    <x v="3"/>
    <x v="1"/>
    <x v="1"/>
    <x v="2"/>
    <x v="1"/>
    <m/>
    <n v="10"/>
    <x v="74"/>
    <x v="1"/>
    <n v="0"/>
    <x v="1"/>
    <x v="140"/>
    <x v="6"/>
  </r>
  <r>
    <n v="791"/>
    <s v="TE812"/>
    <x v="12"/>
    <s v="1FU"/>
    <x v="10"/>
    <x v="19"/>
    <n v="10"/>
    <s v="October"/>
    <x v="10"/>
    <s v="10 October 1947"/>
    <x v="0"/>
    <s v="10/10/1947 Mosquito TE812 of 1 Ferry Unit belly landed at Pershore. (http://www.couplandbell.com/marg/crashes1946-49.htm) Bellylanded at Pershore 10.10.47 (Air Britain Serials) 10.10.47 1FU. TE812 Belly-landed on Pershore aerodrome. (Mosquito Crash Log)"/>
    <x v="2"/>
    <x v="2"/>
    <x v="32"/>
    <x v="1"/>
    <x v="2"/>
    <x v="1"/>
    <m/>
    <n v="10"/>
    <x v="74"/>
    <x v="1"/>
    <n v="0"/>
    <x v="1"/>
    <x v="123"/>
    <x v="3"/>
  </r>
  <r>
    <n v="2601"/>
    <s v="NS985"/>
    <x v="12"/>
    <s v="96/FIU"/>
    <x v="10"/>
    <x v="19"/>
    <n v="10"/>
    <s v="October"/>
    <x v="10"/>
    <s v="10 October 1947"/>
    <x v="2"/>
    <s v="450219 GILBERT, ROGER W MOSQUITO NS-985 WATTON, UK 25 (Thomas Ensminger - MH not sure what to make of this one, not shown as having been with the USAAF) Sold 10.10.47 (Air Britain Serials)"/>
    <x v="5"/>
    <x v="3"/>
    <x v="1"/>
    <x v="1"/>
    <x v="2"/>
    <x v="1"/>
    <m/>
    <n v="10"/>
    <x v="74"/>
    <x v="1"/>
    <n v="1"/>
    <x v="0"/>
    <x v="51"/>
    <x v="0"/>
  </r>
  <r>
    <n v="6335"/>
    <s v="KB525"/>
    <x v="28"/>
    <m/>
    <x v="10"/>
    <x v="19"/>
    <n v="12"/>
    <s v="October"/>
    <x v="10"/>
    <s v="12 October 1947"/>
    <x v="2"/>
    <s v="SOC 12.10.47 (Air Britain Serials)"/>
    <x v="4"/>
    <x v="3"/>
    <x v="1"/>
    <x v="1"/>
    <x v="2"/>
    <x v="1"/>
    <m/>
    <n v="10"/>
    <x v="74"/>
    <x v="1"/>
    <n v="1"/>
    <x v="2"/>
    <x v="17"/>
    <x v="1"/>
  </r>
  <r>
    <n v="3303"/>
    <s v="NS955"/>
    <x v="12"/>
    <s v="515/51OTU/44MU"/>
    <x v="10"/>
    <x v="6"/>
    <n v="13"/>
    <s v="October"/>
    <x v="10"/>
    <s v="13 October 1947"/>
    <x v="0"/>
    <s v="Hit by tractor in hangar Edzell 13.10.47 SOC (Air Britain Serials)"/>
    <x v="2"/>
    <x v="2"/>
    <x v="19"/>
    <x v="1"/>
    <x v="2"/>
    <x v="1"/>
    <m/>
    <n v="10"/>
    <x v="74"/>
    <x v="1"/>
    <n v="1"/>
    <x v="1"/>
    <x v="84"/>
    <x v="0"/>
  </r>
  <r>
    <n v="2928"/>
    <s v="MM429"/>
    <x v="12"/>
    <s v="605/51OTU"/>
    <x v="11"/>
    <x v="19"/>
    <n v="13"/>
    <s v="October"/>
    <x v="10"/>
    <s v="13 October 1947"/>
    <x v="2"/>
    <s v="Ian Piper's 605 mentions UP-H MM429 and UP-T RS678. Sold Turkish AF as '521' 13.10.47 Sold 13.10.47 (Air Britain Serials)"/>
    <x v="5"/>
    <x v="3"/>
    <x v="1"/>
    <x v="1"/>
    <x v="2"/>
    <x v="1"/>
    <m/>
    <n v="10"/>
    <x v="74"/>
    <x v="1"/>
    <n v="1"/>
    <x v="1"/>
    <x v="110"/>
    <x v="0"/>
  </r>
  <r>
    <n v="7291"/>
    <s v="HR195"/>
    <x v="12"/>
    <s v="418/107"/>
    <x v="11"/>
    <x v="19"/>
    <n v="14"/>
    <s v="October"/>
    <x v="10"/>
    <s v="14 October 1947"/>
    <x v="2"/>
    <s v="Taken on strength from No.27 Movements Unit, 3 June 1944; to No.43 Group, 29 September 1944; returned to No.418 Squadron, 4 November 1944; damaged in accident, Category AC, 6 November 1944 and sent to No.43 Group; returned to squadron (date uncertain but approximately mid-February 1945). Letter &quot;P&quot; found on lists of aircraft dated 3 August and 31 August 1944; letter &quot;H&quot; carried in ORB, 22 February 1945 to end of hostilities. Sometimes misidentified in ORB as &quot;RS195&quot; (a Lancaster serial). Sold to Turkey Turkish AF as '478' 14.10.47. Sold to Turkey 14.10.47 (Air Britain Serials)"/>
    <x v="5"/>
    <x v="3"/>
    <x v="1"/>
    <x v="1"/>
    <x v="2"/>
    <x v="1"/>
    <m/>
    <n v="10"/>
    <x v="74"/>
    <x v="1"/>
    <n v="1"/>
    <x v="0"/>
    <x v="57"/>
    <x v="3"/>
  </r>
  <r>
    <n v="4708"/>
    <s v="LR402"/>
    <x v="12"/>
    <n v="21"/>
    <x v="11"/>
    <x v="19"/>
    <n v="14"/>
    <s v="October"/>
    <x v="10"/>
    <s v="14 October 1947"/>
    <x v="2"/>
    <s v="Sold to DH for Turkish AF as '456' 14.10.47 Sold to DH 14.10.47 (Air Britain Serials)"/>
    <x v="5"/>
    <x v="3"/>
    <x v="1"/>
    <x v="1"/>
    <x v="2"/>
    <x v="1"/>
    <m/>
    <n v="10"/>
    <x v="74"/>
    <x v="1"/>
    <n v="1"/>
    <x v="0"/>
    <x v="48"/>
    <x v="0"/>
  </r>
  <r>
    <n v="3678"/>
    <s v="PZ451"/>
    <x v="12"/>
    <n v="14"/>
    <x v="10"/>
    <x v="19"/>
    <n v="14"/>
    <s v="October"/>
    <x v="10"/>
    <s v="14 October 1947"/>
    <x v="2"/>
    <s v="Sold 14.10.47 (Air Britain Serials)"/>
    <x v="5"/>
    <x v="3"/>
    <x v="1"/>
    <x v="1"/>
    <x v="2"/>
    <x v="1"/>
    <m/>
    <n v="10"/>
    <x v="74"/>
    <x v="1"/>
    <n v="1"/>
    <x v="0"/>
    <x v="215"/>
    <x v="0"/>
  </r>
  <r>
    <n v="4167"/>
    <s v="RS559"/>
    <x v="12"/>
    <s v="21/305/14"/>
    <x v="10"/>
    <x v="19"/>
    <n v="14"/>
    <s v="October"/>
    <x v="10"/>
    <s v="14 October 1947"/>
    <x v="2"/>
    <s v="Sold 14.10.47 (Air Britain Serials)"/>
    <x v="5"/>
    <x v="3"/>
    <x v="1"/>
    <x v="1"/>
    <x v="2"/>
    <x v="1"/>
    <m/>
    <n v="10"/>
    <x v="74"/>
    <x v="1"/>
    <n v="1"/>
    <x v="0"/>
    <x v="215"/>
    <x v="0"/>
  </r>
  <r>
    <n v="1742"/>
    <s v="HR146"/>
    <x v="12"/>
    <s v="107/54OTU"/>
    <x v="11"/>
    <x v="19"/>
    <n v="16"/>
    <s v="October"/>
    <x v="10"/>
    <s v="16 October 1947"/>
    <x v="2"/>
    <s v="Sold Turkish AF as '532' 16.10.47 Sold 16.10.47 (Air Britain Serials)"/>
    <x v="5"/>
    <x v="3"/>
    <x v="1"/>
    <x v="1"/>
    <x v="2"/>
    <x v="1"/>
    <m/>
    <n v="10"/>
    <x v="74"/>
    <x v="1"/>
    <n v="1"/>
    <x v="1"/>
    <x v="115"/>
    <x v="3"/>
  </r>
  <r>
    <n v="816"/>
    <s v="HX953"/>
    <x v="12"/>
    <s v="464/21/487/418/605/4"/>
    <x v="0"/>
    <x v="16"/>
    <n v="16"/>
    <s v="October"/>
    <x v="10"/>
    <s v="16 October 1947"/>
    <x v="2"/>
    <s v="First mentioned in 418 Sqn. ORB, 6/7 April 1945, when letter X also given. SOC 16.10.47 (Air Britain Serials)"/>
    <x v="4"/>
    <x v="3"/>
    <x v="1"/>
    <x v="1"/>
    <x v="2"/>
    <x v="1"/>
    <m/>
    <n v="10"/>
    <x v="74"/>
    <x v="1"/>
    <n v="1"/>
    <x v="0"/>
    <x v="82"/>
    <x v="0"/>
  </r>
  <r>
    <n v="2321"/>
    <s v="KB576"/>
    <x v="28"/>
    <s v="RN/RAF"/>
    <x v="10"/>
    <x v="19"/>
    <n v="16"/>
    <s v="October"/>
    <x v="10"/>
    <s v="16 October 1947"/>
    <x v="2"/>
    <s v="SOC 16.10.47 (Air Britain Serials)"/>
    <x v="4"/>
    <x v="3"/>
    <x v="1"/>
    <x v="1"/>
    <x v="2"/>
    <x v="1"/>
    <m/>
    <n v="10"/>
    <x v="74"/>
    <x v="1"/>
    <n v="1"/>
    <x v="2"/>
    <x v="216"/>
    <x v="1"/>
  </r>
  <r>
    <n v="584"/>
    <s v="ML938"/>
    <x v="20"/>
    <s v="109/105/16OTU/204CTU"/>
    <x v="10"/>
    <x v="7"/>
    <n v="16"/>
    <s v="October"/>
    <x v="10"/>
    <s v="16 October 1947"/>
    <x v="2"/>
    <s v="SOC 16.10.47 (Air Britain Serials)"/>
    <x v="4"/>
    <x v="3"/>
    <x v="1"/>
    <x v="1"/>
    <x v="2"/>
    <x v="1"/>
    <m/>
    <n v="10"/>
    <x v="74"/>
    <x v="1"/>
    <n v="1"/>
    <x v="1"/>
    <x v="322"/>
    <x v="0"/>
  </r>
  <r>
    <n v="3636"/>
    <s v="NS839"/>
    <x v="12"/>
    <n v="418"/>
    <x v="10"/>
    <x v="19"/>
    <n v="16"/>
    <s v="October"/>
    <x v="10"/>
    <s v="16 October 1947"/>
    <x v="2"/>
    <s v="Taken on strength from De Havilland, 19 February 1944; to No.43 Group, 2 May 1944; returned to No.418 Squadron, 15 June 1944. TH-V, letter on list dated 31 August 1944. Sold 16.10.47 (Air Britain Serials)"/>
    <x v="5"/>
    <x v="3"/>
    <x v="1"/>
    <x v="1"/>
    <x v="2"/>
    <x v="1"/>
    <m/>
    <n v="10"/>
    <x v="74"/>
    <x v="1"/>
    <n v="1"/>
    <x v="0"/>
    <x v="30"/>
    <x v="0"/>
  </r>
  <r>
    <n v="5062"/>
    <s v="NT416"/>
    <x v="25"/>
    <n v="29"/>
    <x v="0"/>
    <x v="2"/>
    <n v="16"/>
    <s v="October"/>
    <x v="10"/>
    <s v="16 October 1947"/>
    <x v="2"/>
    <s v="SS 16.10.47 (Air Britain Serials)"/>
    <x v="4"/>
    <x v="3"/>
    <x v="1"/>
    <x v="1"/>
    <x v="2"/>
    <x v="1"/>
    <m/>
    <n v="10"/>
    <x v="74"/>
    <x v="1"/>
    <n v="1"/>
    <x v="0"/>
    <x v="31"/>
    <x v="2"/>
  </r>
  <r>
    <n v="6903"/>
    <s v="KB514"/>
    <x v="28"/>
    <s v="16OTU"/>
    <x v="0"/>
    <x v="7"/>
    <n v="18"/>
    <s v="October"/>
    <x v="10"/>
    <s v="18 October 1947"/>
    <x v="2"/>
    <s v="SOC 18.10.47 (Air Britain Serials)"/>
    <x v="4"/>
    <x v="3"/>
    <x v="1"/>
    <x v="1"/>
    <x v="2"/>
    <x v="1"/>
    <m/>
    <n v="10"/>
    <x v="74"/>
    <x v="1"/>
    <n v="1"/>
    <x v="1"/>
    <x v="140"/>
    <x v="1"/>
  </r>
  <r>
    <n v="6909"/>
    <s v="KB528"/>
    <x v="28"/>
    <s v="16OTU"/>
    <x v="0"/>
    <x v="7"/>
    <n v="18"/>
    <s v="October"/>
    <x v="10"/>
    <s v="18 October 1947"/>
    <x v="2"/>
    <s v="SOC 18.10.47 (Air Britain Serials)"/>
    <x v="4"/>
    <x v="3"/>
    <x v="1"/>
    <x v="1"/>
    <x v="2"/>
    <x v="1"/>
    <m/>
    <n v="10"/>
    <x v="74"/>
    <x v="1"/>
    <n v="1"/>
    <x v="1"/>
    <x v="140"/>
    <x v="1"/>
  </r>
  <r>
    <n v="472"/>
    <s v="HK327"/>
    <x v="2"/>
    <s v="TRE/CFE/CBE/Belgium"/>
    <x v="15"/>
    <x v="19"/>
    <n v="19"/>
    <s v="October"/>
    <x v="10"/>
    <s v="19 October 1947"/>
    <x v="2"/>
    <s v="To 6343M 31.5.47 To Belgian AF as GI 19.10.47 Wfu (Air Britain Serials) _x000a__x000a_With the introduction of the De Havilland DH.98 Mosquito NF.30 night-fighter in squadron service the need arose to have some instructional airframes to train ground personnel at the Technical School at Tongeren. For this purpose a Mosquito NF.17 and NF.19 were acquired from RAF stocks._x000a__x000a_-- HK327/6343M NF. Mk.17_x000a__x000a_300547: Bought by Belgian Government_x000a_090747: Transferred (47MU, RAF)._x000a_151047: London Docks (GB)._x000a_190147: Arrived at Antwerpen aboard SS Springcragl _x000a_000047: Transported to Tongeren (temporarily Technical School) to be used as an instructional airframe_x000a__x000a_(http://belmilac.wetpaint.com/page/De+Havilland+DH.98+Mosquito+NF.17+%26+19)"/>
    <x v="4"/>
    <x v="3"/>
    <x v="1"/>
    <x v="1"/>
    <x v="2"/>
    <x v="1"/>
    <m/>
    <n v="10"/>
    <x v="74"/>
    <x v="1"/>
    <n v="1"/>
    <x v="1"/>
    <x v="228"/>
    <x v="2"/>
  </r>
  <r>
    <n v="955"/>
    <s v="MM338"/>
    <x v="18"/>
    <s v="USAAF"/>
    <x v="12"/>
    <x v="19"/>
    <n v="20"/>
    <s v="October"/>
    <x v="10"/>
    <s v="20 October 1947"/>
    <x v="2"/>
    <s v="440520 MOSQUITO MM-338 WATTON, UK 802 (Thomas Ensminger) To Armee de l'Air 20.10.47 (Air Britain Serials)"/>
    <x v="5"/>
    <x v="3"/>
    <x v="1"/>
    <x v="1"/>
    <x v="2"/>
    <x v="1"/>
    <m/>
    <n v="10"/>
    <x v="74"/>
    <x v="1"/>
    <n v="1"/>
    <x v="2"/>
    <x v="33"/>
    <x v="0"/>
  </r>
  <r>
    <n v="3957"/>
    <s v="KA119"/>
    <x v="31"/>
    <n v="29"/>
    <x v="0"/>
    <x v="19"/>
    <n v="21"/>
    <s v="October"/>
    <x v="10"/>
    <s v="21 October 1947"/>
    <x v="2"/>
    <s v="29 Sqn 28/03/46 - 26/09/46 as RO-Z (Brian Fillery) SOC 21.10.47 (Air Britain Serials)        Aircraft Record Card created on 22 February 1945, but cancelled on 19 March 1945, with no record of RCAF use or ownership.  This aircraft later served with 29 Squadron, RAF.  Struck off by RAF on 21 October 1947. de Havilland DH.98. (http://www.ody.ca/~bwalker/RCAF_JX579_KA232.html)"/>
    <x v="4"/>
    <x v="3"/>
    <x v="1"/>
    <x v="1"/>
    <x v="2"/>
    <x v="1"/>
    <m/>
    <n v="10"/>
    <x v="74"/>
    <x v="1"/>
    <n v="0"/>
    <x v="0"/>
    <x v="31"/>
    <x v="1"/>
  </r>
  <r>
    <n v="4638"/>
    <s v="KA158"/>
    <x v="37"/>
    <n v="151"/>
    <x v="0"/>
    <x v="7"/>
    <n v="21"/>
    <s v="October"/>
    <x v="10"/>
    <s v="21 October 1947"/>
    <x v="2"/>
    <s v="151 Sqn 13/06/46 - 11/04/47 (Brian Fillery) SOC 21.10.47 (Air Britain Serials)"/>
    <x v="4"/>
    <x v="3"/>
    <x v="1"/>
    <x v="1"/>
    <x v="2"/>
    <x v="1"/>
    <m/>
    <n v="10"/>
    <x v="74"/>
    <x v="1"/>
    <n v="0"/>
    <x v="0"/>
    <x v="8"/>
    <x v="1"/>
  </r>
  <r>
    <n v="5478"/>
    <s v="KA280"/>
    <x v="37"/>
    <n v="25"/>
    <x v="0"/>
    <x v="2"/>
    <n v="21"/>
    <s v="October"/>
    <x v="10"/>
    <s v="21 October 1947"/>
    <x v="2"/>
    <s v="25 Sqn 21/03/46 - 26/09/46 as ZK:Z (Brian Fillery) SOC 21.10.47 (Air Britain Serials)"/>
    <x v="4"/>
    <x v="3"/>
    <x v="1"/>
    <x v="1"/>
    <x v="2"/>
    <x v="1"/>
    <m/>
    <n v="10"/>
    <x v="74"/>
    <x v="1"/>
    <n v="0"/>
    <x v="0"/>
    <x v="14"/>
    <x v="1"/>
  </r>
  <r>
    <n v="6337"/>
    <s v="KA345"/>
    <x v="31"/>
    <m/>
    <x v="10"/>
    <x v="19"/>
    <n v="21"/>
    <s v="October"/>
    <x v="10"/>
    <s v="21 October 1947"/>
    <x v="2"/>
    <s v="SOC 21.10.47 (Air Britain Serials)"/>
    <x v="4"/>
    <x v="3"/>
    <x v="1"/>
    <x v="1"/>
    <x v="2"/>
    <x v="1"/>
    <m/>
    <n v="10"/>
    <x v="74"/>
    <x v="1"/>
    <n v="0"/>
    <x v="2"/>
    <x v="17"/>
    <x v="1"/>
  </r>
  <r>
    <n v="7585"/>
    <s v="KA937"/>
    <x v="30"/>
    <s v="ADLS/162"/>
    <x v="10"/>
    <x v="19"/>
    <n v="21"/>
    <s v="October"/>
    <x v="10"/>
    <s v="21 October 1947"/>
    <x v="2"/>
    <s v="SOC 21.10.47 (Air Britain Serials)"/>
    <x v="4"/>
    <x v="3"/>
    <x v="1"/>
    <x v="1"/>
    <x v="2"/>
    <x v="1"/>
    <m/>
    <n v="10"/>
    <x v="74"/>
    <x v="1"/>
    <n v="0"/>
    <x v="0"/>
    <x v="134"/>
    <x v="1"/>
  </r>
  <r>
    <n v="6344"/>
    <s v="KA938"/>
    <x v="30"/>
    <m/>
    <x v="10"/>
    <x v="19"/>
    <n v="21"/>
    <s v="October"/>
    <x v="10"/>
    <s v="21 October 1947"/>
    <x v="2"/>
    <s v="SOC 21.10.47 (Air Britain Serials)"/>
    <x v="4"/>
    <x v="3"/>
    <x v="1"/>
    <x v="1"/>
    <x v="2"/>
    <x v="1"/>
    <m/>
    <n v="10"/>
    <x v="74"/>
    <x v="1"/>
    <n v="0"/>
    <x v="2"/>
    <x v="17"/>
    <x v="1"/>
  </r>
  <r>
    <n v="7602"/>
    <s v="KA939"/>
    <x v="30"/>
    <s v="ADLS/162"/>
    <x v="10"/>
    <x v="19"/>
    <n v="21"/>
    <s v="October"/>
    <x v="10"/>
    <s v="21 October 1947"/>
    <x v="2"/>
    <s v="SOC 21.10.47 (Air Britain Serials)"/>
    <x v="4"/>
    <x v="3"/>
    <x v="1"/>
    <x v="1"/>
    <x v="2"/>
    <x v="1"/>
    <m/>
    <n v="10"/>
    <x v="74"/>
    <x v="1"/>
    <n v="0"/>
    <x v="0"/>
    <x v="134"/>
    <x v="1"/>
  </r>
  <r>
    <n v="6360"/>
    <s v="KA946"/>
    <x v="30"/>
    <m/>
    <x v="10"/>
    <x v="19"/>
    <n v="21"/>
    <s v="October"/>
    <x v="10"/>
    <s v="21 October 1947"/>
    <x v="2"/>
    <s v="SOC 21.10.47 (Air Britain Serials)"/>
    <x v="4"/>
    <x v="3"/>
    <x v="1"/>
    <x v="1"/>
    <x v="2"/>
    <x v="1"/>
    <m/>
    <n v="10"/>
    <x v="74"/>
    <x v="1"/>
    <n v="0"/>
    <x v="2"/>
    <x v="17"/>
    <x v="1"/>
  </r>
  <r>
    <n v="6363"/>
    <s v="KA947"/>
    <x v="30"/>
    <m/>
    <x v="10"/>
    <x v="19"/>
    <n v="21"/>
    <s v="October"/>
    <x v="10"/>
    <s v="21 October 1947"/>
    <x v="2"/>
    <s v="SOC 21.10.47 (Air Britain Serials)"/>
    <x v="4"/>
    <x v="3"/>
    <x v="1"/>
    <x v="1"/>
    <x v="2"/>
    <x v="1"/>
    <m/>
    <n v="10"/>
    <x v="74"/>
    <x v="1"/>
    <n v="0"/>
    <x v="2"/>
    <x v="17"/>
    <x v="1"/>
  </r>
  <r>
    <n v="6364"/>
    <s v="KA963"/>
    <x v="30"/>
    <m/>
    <x v="10"/>
    <x v="19"/>
    <n v="21"/>
    <s v="October"/>
    <x v="10"/>
    <s v="21 October 1947"/>
    <x v="2"/>
    <s v="SOC 21.10.47 (Air Britain Serials)"/>
    <x v="4"/>
    <x v="3"/>
    <x v="1"/>
    <x v="1"/>
    <x v="2"/>
    <x v="1"/>
    <m/>
    <n v="10"/>
    <x v="74"/>
    <x v="1"/>
    <n v="0"/>
    <x v="2"/>
    <x v="17"/>
    <x v="1"/>
  </r>
  <r>
    <n v="6365"/>
    <s v="KA980"/>
    <x v="30"/>
    <m/>
    <x v="10"/>
    <x v="19"/>
    <n v="21"/>
    <s v="October"/>
    <x v="10"/>
    <s v="21 October 1947"/>
    <x v="2"/>
    <s v="SOC 21.10.47 (Air Britain Serials)"/>
    <x v="4"/>
    <x v="3"/>
    <x v="1"/>
    <x v="1"/>
    <x v="2"/>
    <x v="1"/>
    <m/>
    <n v="10"/>
    <x v="74"/>
    <x v="1"/>
    <n v="0"/>
    <x v="2"/>
    <x v="17"/>
    <x v="1"/>
  </r>
  <r>
    <n v="6391"/>
    <s v="KB378"/>
    <x v="28"/>
    <m/>
    <x v="10"/>
    <x v="19"/>
    <n v="21"/>
    <s v="October"/>
    <x v="10"/>
    <s v="21 October 1947"/>
    <x v="2"/>
    <s v="SOC 21.10.47 (Air Britain Serials)"/>
    <x v="4"/>
    <x v="3"/>
    <x v="1"/>
    <x v="1"/>
    <x v="2"/>
    <x v="1"/>
    <m/>
    <n v="10"/>
    <x v="74"/>
    <x v="1"/>
    <n v="1"/>
    <x v="2"/>
    <x v="17"/>
    <x v="1"/>
  </r>
  <r>
    <n v="6392"/>
    <s v="KB422"/>
    <x v="28"/>
    <m/>
    <x v="10"/>
    <x v="19"/>
    <n v="21"/>
    <s v="October"/>
    <x v="10"/>
    <s v="21 October 1947"/>
    <x v="2"/>
    <s v="SOC 21.10.47 (Air Britain Serials)"/>
    <x v="4"/>
    <x v="3"/>
    <x v="1"/>
    <x v="1"/>
    <x v="2"/>
    <x v="1"/>
    <m/>
    <n v="10"/>
    <x v="74"/>
    <x v="1"/>
    <n v="1"/>
    <x v="2"/>
    <x v="17"/>
    <x v="1"/>
  </r>
  <r>
    <n v="7542"/>
    <s v="KB435"/>
    <x v="28"/>
    <s v="139/142"/>
    <x v="0"/>
    <x v="8"/>
    <n v="21"/>
    <s v="October"/>
    <x v="10"/>
    <s v="21 October 1947"/>
    <x v="2"/>
    <s v="SOC 21.10.47 (Air Britain Serials)"/>
    <x v="4"/>
    <x v="3"/>
    <x v="1"/>
    <x v="1"/>
    <x v="2"/>
    <x v="1"/>
    <m/>
    <n v="10"/>
    <x v="74"/>
    <x v="1"/>
    <n v="1"/>
    <x v="0"/>
    <x v="125"/>
    <x v="1"/>
  </r>
  <r>
    <n v="767"/>
    <s v="KB457"/>
    <x v="28"/>
    <s v="139/142"/>
    <x v="0"/>
    <x v="8"/>
    <n v="21"/>
    <s v="October"/>
    <x v="10"/>
    <s v="21 October 1947"/>
    <x v="2"/>
    <s v="SOC 21.10.47 (Air Britain Serials)"/>
    <x v="4"/>
    <x v="3"/>
    <x v="1"/>
    <x v="1"/>
    <x v="2"/>
    <x v="1"/>
    <m/>
    <n v="10"/>
    <x v="74"/>
    <x v="1"/>
    <n v="1"/>
    <x v="0"/>
    <x v="125"/>
    <x v="1"/>
  </r>
  <r>
    <n v="6394"/>
    <s v="KB500"/>
    <x v="28"/>
    <m/>
    <x v="10"/>
    <x v="19"/>
    <n v="21"/>
    <s v="October"/>
    <x v="10"/>
    <s v="21 October 1947"/>
    <x v="2"/>
    <s v="SOC 21.10.47 (Air Britain Serials)"/>
    <x v="4"/>
    <x v="3"/>
    <x v="1"/>
    <x v="1"/>
    <x v="2"/>
    <x v="1"/>
    <m/>
    <n v="10"/>
    <x v="74"/>
    <x v="1"/>
    <n v="1"/>
    <x v="2"/>
    <x v="17"/>
    <x v="1"/>
  </r>
  <r>
    <n v="1478"/>
    <s v="KB539"/>
    <x v="28"/>
    <s v="142/163"/>
    <x v="10"/>
    <x v="19"/>
    <n v="21"/>
    <s v="October"/>
    <x v="10"/>
    <s v="21 October 1947"/>
    <x v="2"/>
    <s v="SOC 21.10.47 (Air Britain Serials)"/>
    <x v="4"/>
    <x v="3"/>
    <x v="1"/>
    <x v="1"/>
    <x v="2"/>
    <x v="1"/>
    <m/>
    <n v="10"/>
    <x v="74"/>
    <x v="1"/>
    <n v="1"/>
    <x v="0"/>
    <x v="149"/>
    <x v="1"/>
  </r>
  <r>
    <n v="1168"/>
    <s v="KB544"/>
    <x v="28"/>
    <s v="RN"/>
    <x v="10"/>
    <x v="19"/>
    <n v="21"/>
    <s v="October"/>
    <x v="10"/>
    <s v="21 October 1947"/>
    <x v="2"/>
    <s v="SOC 21.10.47 (Air Britain Serials)"/>
    <x v="4"/>
    <x v="3"/>
    <x v="1"/>
    <x v="1"/>
    <x v="2"/>
    <x v="1"/>
    <m/>
    <n v="10"/>
    <x v="74"/>
    <x v="1"/>
    <n v="1"/>
    <x v="2"/>
    <x v="64"/>
    <x v="1"/>
  </r>
  <r>
    <n v="563"/>
    <s v="KB552"/>
    <x v="28"/>
    <s v="AAEE"/>
    <x v="10"/>
    <x v="19"/>
    <n v="21"/>
    <s v="October"/>
    <x v="10"/>
    <s v="21 October 1947"/>
    <x v="2"/>
    <s v="SOC 21.10.47 (Air Britain Serials)"/>
    <x v="4"/>
    <x v="3"/>
    <x v="1"/>
    <x v="1"/>
    <x v="2"/>
    <x v="1"/>
    <m/>
    <n v="10"/>
    <x v="74"/>
    <x v="1"/>
    <n v="1"/>
    <x v="1"/>
    <x v="7"/>
    <x v="1"/>
  </r>
  <r>
    <n v="6396"/>
    <s v="KB553"/>
    <x v="28"/>
    <m/>
    <x v="10"/>
    <x v="19"/>
    <n v="21"/>
    <s v="October"/>
    <x v="10"/>
    <s v="21 October 1947"/>
    <x v="2"/>
    <s v="SOC 21.10.47 (Air Britain Serials)"/>
    <x v="4"/>
    <x v="3"/>
    <x v="1"/>
    <x v="1"/>
    <x v="2"/>
    <x v="1"/>
    <m/>
    <n v="10"/>
    <x v="74"/>
    <x v="1"/>
    <n v="1"/>
    <x v="2"/>
    <x v="17"/>
    <x v="1"/>
  </r>
  <r>
    <n v="6403"/>
    <s v="KB566"/>
    <x v="28"/>
    <m/>
    <x v="10"/>
    <x v="19"/>
    <n v="21"/>
    <s v="October"/>
    <x v="10"/>
    <s v="21 October 1947"/>
    <x v="2"/>
    <s v="SOC 21.10.47 (Air Britain Serials)"/>
    <x v="4"/>
    <x v="3"/>
    <x v="1"/>
    <x v="1"/>
    <x v="2"/>
    <x v="1"/>
    <m/>
    <n v="10"/>
    <x v="74"/>
    <x v="1"/>
    <n v="1"/>
    <x v="2"/>
    <x v="17"/>
    <x v="1"/>
  </r>
  <r>
    <n v="6409"/>
    <s v="KB567"/>
    <x v="28"/>
    <m/>
    <x v="10"/>
    <x v="19"/>
    <n v="21"/>
    <s v="October"/>
    <x v="10"/>
    <s v="21 October 1947"/>
    <x v="2"/>
    <s v="SOC 21.10.47 (Air Britain Serials)"/>
    <x v="4"/>
    <x v="3"/>
    <x v="1"/>
    <x v="1"/>
    <x v="2"/>
    <x v="1"/>
    <m/>
    <n v="10"/>
    <x v="74"/>
    <x v="1"/>
    <n v="1"/>
    <x v="2"/>
    <x v="17"/>
    <x v="1"/>
  </r>
  <r>
    <n v="6411"/>
    <s v="KB571"/>
    <x v="28"/>
    <m/>
    <x v="10"/>
    <x v="19"/>
    <n v="21"/>
    <s v="October"/>
    <x v="10"/>
    <s v="21 October 1947"/>
    <x v="2"/>
    <s v="SOC 21.10.47 (Air Britain Serials)"/>
    <x v="4"/>
    <x v="3"/>
    <x v="1"/>
    <x v="1"/>
    <x v="2"/>
    <x v="1"/>
    <m/>
    <n v="10"/>
    <x v="74"/>
    <x v="1"/>
    <n v="1"/>
    <x v="2"/>
    <x v="17"/>
    <x v="1"/>
  </r>
  <r>
    <n v="6416"/>
    <s v="KB572"/>
    <x v="28"/>
    <m/>
    <x v="10"/>
    <x v="19"/>
    <n v="21"/>
    <s v="October"/>
    <x v="10"/>
    <s v="21 October 1947"/>
    <x v="2"/>
    <s v="SOC 21.10.47 (Air Britain Serials)"/>
    <x v="4"/>
    <x v="3"/>
    <x v="1"/>
    <x v="1"/>
    <x v="2"/>
    <x v="1"/>
    <m/>
    <n v="10"/>
    <x v="74"/>
    <x v="1"/>
    <n v="1"/>
    <x v="2"/>
    <x v="17"/>
    <x v="1"/>
  </r>
  <r>
    <n v="6417"/>
    <s v="KB573"/>
    <x v="28"/>
    <m/>
    <x v="10"/>
    <x v="19"/>
    <n v="21"/>
    <s v="October"/>
    <x v="10"/>
    <s v="21 October 1947"/>
    <x v="2"/>
    <s v="SOC 21.10.47 (Air Britain Serials)"/>
    <x v="4"/>
    <x v="3"/>
    <x v="1"/>
    <x v="1"/>
    <x v="2"/>
    <x v="1"/>
    <m/>
    <n v="10"/>
    <x v="74"/>
    <x v="1"/>
    <n v="1"/>
    <x v="2"/>
    <x v="17"/>
    <x v="1"/>
  </r>
  <r>
    <n v="6424"/>
    <s v="KB582"/>
    <x v="28"/>
    <m/>
    <x v="10"/>
    <x v="19"/>
    <n v="21"/>
    <s v="October"/>
    <x v="10"/>
    <s v="21 October 1947"/>
    <x v="2"/>
    <s v="SOC 21.10.47 (Air Britain Serials)"/>
    <x v="4"/>
    <x v="3"/>
    <x v="1"/>
    <x v="1"/>
    <x v="2"/>
    <x v="1"/>
    <m/>
    <n v="10"/>
    <x v="74"/>
    <x v="1"/>
    <n v="1"/>
    <x v="2"/>
    <x v="17"/>
    <x v="1"/>
  </r>
  <r>
    <n v="6427"/>
    <s v="KB583"/>
    <x v="28"/>
    <m/>
    <x v="10"/>
    <x v="19"/>
    <n v="21"/>
    <s v="October"/>
    <x v="10"/>
    <s v="21 October 1947"/>
    <x v="2"/>
    <s v="SOC 21.10.47 (Air Britain Serials)"/>
    <x v="4"/>
    <x v="3"/>
    <x v="1"/>
    <x v="1"/>
    <x v="2"/>
    <x v="1"/>
    <m/>
    <n v="10"/>
    <x v="74"/>
    <x v="1"/>
    <n v="1"/>
    <x v="2"/>
    <x v="17"/>
    <x v="1"/>
  </r>
  <r>
    <n v="6314"/>
    <s v="KB586"/>
    <x v="28"/>
    <m/>
    <x v="10"/>
    <x v="19"/>
    <n v="21"/>
    <s v="October"/>
    <x v="10"/>
    <s v="21 October 1947"/>
    <x v="2"/>
    <s v="SOC 21.10.47 (Air Britain Serials)"/>
    <x v="4"/>
    <x v="3"/>
    <x v="1"/>
    <x v="1"/>
    <x v="2"/>
    <x v="1"/>
    <m/>
    <n v="10"/>
    <x v="74"/>
    <x v="1"/>
    <n v="1"/>
    <x v="2"/>
    <x v="17"/>
    <x v="1"/>
  </r>
  <r>
    <n v="4639"/>
    <s v="KB588"/>
    <x v="28"/>
    <m/>
    <x v="10"/>
    <x v="19"/>
    <n v="21"/>
    <s v="October"/>
    <x v="10"/>
    <s v="21 October 1947"/>
    <x v="2"/>
    <s v="SOC 21.10.47 (Air Britain Serials)"/>
    <x v="4"/>
    <x v="3"/>
    <x v="1"/>
    <x v="1"/>
    <x v="2"/>
    <x v="1"/>
    <m/>
    <n v="10"/>
    <x v="74"/>
    <x v="1"/>
    <n v="1"/>
    <x v="2"/>
    <x v="17"/>
    <x v="1"/>
  </r>
  <r>
    <n v="6017"/>
    <s v="KB594"/>
    <x v="28"/>
    <m/>
    <x v="10"/>
    <x v="19"/>
    <n v="21"/>
    <s v="October"/>
    <x v="10"/>
    <s v="21 October 1947"/>
    <x v="2"/>
    <s v="SOC 21.10.47 (Air Britain Serials)"/>
    <x v="4"/>
    <x v="3"/>
    <x v="1"/>
    <x v="1"/>
    <x v="2"/>
    <x v="1"/>
    <m/>
    <n v="10"/>
    <x v="74"/>
    <x v="1"/>
    <n v="1"/>
    <x v="2"/>
    <x v="17"/>
    <x v="1"/>
  </r>
  <r>
    <n v="5592"/>
    <s v="KB599"/>
    <x v="28"/>
    <m/>
    <x v="10"/>
    <x v="19"/>
    <n v="21"/>
    <s v="October"/>
    <x v="10"/>
    <s v="21 October 1947"/>
    <x v="2"/>
    <s v="SOC 21.10.47 (Air Britain Serials)"/>
    <x v="4"/>
    <x v="3"/>
    <x v="1"/>
    <x v="1"/>
    <x v="2"/>
    <x v="1"/>
    <m/>
    <n v="10"/>
    <x v="74"/>
    <x v="1"/>
    <n v="1"/>
    <x v="2"/>
    <x v="17"/>
    <x v="1"/>
  </r>
  <r>
    <n v="5605"/>
    <s v="KB607"/>
    <x v="28"/>
    <m/>
    <x v="10"/>
    <x v="19"/>
    <n v="21"/>
    <s v="October"/>
    <x v="10"/>
    <s v="21 October 1947"/>
    <x v="2"/>
    <s v="SOC 21.10.47 (Air Britain Serials)"/>
    <x v="4"/>
    <x v="3"/>
    <x v="1"/>
    <x v="1"/>
    <x v="2"/>
    <x v="1"/>
    <m/>
    <n v="10"/>
    <x v="74"/>
    <x v="1"/>
    <n v="1"/>
    <x v="2"/>
    <x v="17"/>
    <x v="1"/>
  </r>
  <r>
    <n v="5617"/>
    <s v="KB608"/>
    <x v="28"/>
    <m/>
    <x v="10"/>
    <x v="19"/>
    <n v="21"/>
    <s v="October"/>
    <x v="10"/>
    <s v="21 October 1947"/>
    <x v="2"/>
    <s v="SOC 21.10.47 (Air Britain Serials)"/>
    <x v="4"/>
    <x v="3"/>
    <x v="1"/>
    <x v="1"/>
    <x v="2"/>
    <x v="1"/>
    <m/>
    <n v="10"/>
    <x v="74"/>
    <x v="1"/>
    <n v="1"/>
    <x v="2"/>
    <x v="17"/>
    <x v="1"/>
  </r>
  <r>
    <n v="5934"/>
    <s v="KB609"/>
    <x v="28"/>
    <m/>
    <x v="10"/>
    <x v="19"/>
    <n v="21"/>
    <s v="October"/>
    <x v="10"/>
    <s v="21 October 1947"/>
    <x v="2"/>
    <s v="SOC 21.10.47 (Air Britain Serials)"/>
    <x v="4"/>
    <x v="3"/>
    <x v="1"/>
    <x v="1"/>
    <x v="2"/>
    <x v="1"/>
    <m/>
    <n v="10"/>
    <x v="74"/>
    <x v="1"/>
    <n v="1"/>
    <x v="2"/>
    <x v="17"/>
    <x v="1"/>
  </r>
  <r>
    <n v="5969"/>
    <s v="KB616"/>
    <x v="28"/>
    <m/>
    <x v="10"/>
    <x v="19"/>
    <n v="21"/>
    <s v="October"/>
    <x v="10"/>
    <s v="21 October 1947"/>
    <x v="2"/>
    <s v="SOC 21.10.47 (Air Britain Serials)"/>
    <x v="4"/>
    <x v="3"/>
    <x v="1"/>
    <x v="1"/>
    <x v="2"/>
    <x v="1"/>
    <m/>
    <n v="10"/>
    <x v="74"/>
    <x v="1"/>
    <n v="1"/>
    <x v="2"/>
    <x v="17"/>
    <x v="1"/>
  </r>
  <r>
    <n v="6021"/>
    <s v="KB618"/>
    <x v="28"/>
    <m/>
    <x v="10"/>
    <x v="19"/>
    <n v="21"/>
    <s v="October"/>
    <x v="10"/>
    <s v="21 October 1947"/>
    <x v="2"/>
    <s v="SOC 21.10.47 (Air Britain Serials)"/>
    <x v="4"/>
    <x v="3"/>
    <x v="1"/>
    <x v="1"/>
    <x v="2"/>
    <x v="1"/>
    <m/>
    <n v="10"/>
    <x v="74"/>
    <x v="1"/>
    <n v="1"/>
    <x v="2"/>
    <x v="17"/>
    <x v="1"/>
  </r>
  <r>
    <n v="6033"/>
    <s v="KB621"/>
    <x v="28"/>
    <m/>
    <x v="10"/>
    <x v="19"/>
    <n v="21"/>
    <s v="October"/>
    <x v="10"/>
    <s v="21 October 1947"/>
    <x v="2"/>
    <s v="SOC 21.10.47 (Air Britain Serials)"/>
    <x v="4"/>
    <x v="3"/>
    <x v="1"/>
    <x v="1"/>
    <x v="2"/>
    <x v="1"/>
    <m/>
    <n v="10"/>
    <x v="74"/>
    <x v="1"/>
    <n v="1"/>
    <x v="2"/>
    <x v="17"/>
    <x v="1"/>
  </r>
  <r>
    <n v="2779"/>
    <s v="KB628"/>
    <x v="28"/>
    <s v="RN"/>
    <x v="10"/>
    <x v="19"/>
    <n v="21"/>
    <s v="October"/>
    <x v="10"/>
    <s v="21 October 1947"/>
    <x v="2"/>
    <s v="SOC 21.10.47 (Air Britain Serials)"/>
    <x v="4"/>
    <x v="3"/>
    <x v="1"/>
    <x v="1"/>
    <x v="2"/>
    <x v="1"/>
    <m/>
    <n v="10"/>
    <x v="74"/>
    <x v="1"/>
    <n v="0"/>
    <x v="2"/>
    <x v="64"/>
    <x v="1"/>
  </r>
  <r>
    <n v="6206"/>
    <s v="KB634"/>
    <x v="28"/>
    <m/>
    <x v="10"/>
    <x v="19"/>
    <n v="21"/>
    <s v="October"/>
    <x v="10"/>
    <s v="21 October 1947"/>
    <x v="2"/>
    <s v="SOC 21.10.47 (Air Britain Serials)"/>
    <x v="4"/>
    <x v="3"/>
    <x v="1"/>
    <x v="1"/>
    <x v="2"/>
    <x v="1"/>
    <m/>
    <n v="10"/>
    <x v="74"/>
    <x v="1"/>
    <n v="0"/>
    <x v="2"/>
    <x v="17"/>
    <x v="1"/>
  </r>
  <r>
    <n v="6209"/>
    <s v="KB638"/>
    <x v="28"/>
    <m/>
    <x v="10"/>
    <x v="19"/>
    <n v="21"/>
    <s v="October"/>
    <x v="10"/>
    <s v="21 October 1947"/>
    <x v="2"/>
    <s v="SOC 21.10.47 (Air Britain Serials)"/>
    <x v="4"/>
    <x v="3"/>
    <x v="1"/>
    <x v="1"/>
    <x v="2"/>
    <x v="1"/>
    <m/>
    <n v="10"/>
    <x v="74"/>
    <x v="1"/>
    <n v="0"/>
    <x v="2"/>
    <x v="17"/>
    <x v="1"/>
  </r>
  <r>
    <n v="4851"/>
    <s v="KB639"/>
    <x v="28"/>
    <m/>
    <x v="10"/>
    <x v="19"/>
    <n v="21"/>
    <s v="October"/>
    <x v="10"/>
    <s v="21 October 1947"/>
    <x v="2"/>
    <s v="SOC 21.10.47 (Air Britain Serials)"/>
    <x v="4"/>
    <x v="3"/>
    <x v="1"/>
    <x v="1"/>
    <x v="2"/>
    <x v="1"/>
    <m/>
    <n v="10"/>
    <x v="74"/>
    <x v="1"/>
    <n v="0"/>
    <x v="2"/>
    <x v="17"/>
    <x v="1"/>
  </r>
  <r>
    <n v="6328"/>
    <s v="KB644"/>
    <x v="28"/>
    <m/>
    <x v="10"/>
    <x v="19"/>
    <n v="21"/>
    <s v="October"/>
    <x v="10"/>
    <s v="21 October 1947"/>
    <x v="2"/>
    <s v="SOC 21.10.47 (Air Britain Serials)"/>
    <x v="4"/>
    <x v="3"/>
    <x v="1"/>
    <x v="1"/>
    <x v="2"/>
    <x v="1"/>
    <m/>
    <n v="10"/>
    <x v="74"/>
    <x v="1"/>
    <n v="0"/>
    <x v="2"/>
    <x v="17"/>
    <x v="1"/>
  </r>
  <r>
    <n v="3465"/>
    <s v="KB647"/>
    <x v="28"/>
    <s v="RN 728"/>
    <x v="10"/>
    <x v="19"/>
    <n v="21"/>
    <s v="October"/>
    <x v="10"/>
    <s v="21 October 1947"/>
    <x v="2"/>
    <s v="SOC 21.10.47 (Air Britain Serials)"/>
    <x v="4"/>
    <x v="3"/>
    <x v="1"/>
    <x v="1"/>
    <x v="2"/>
    <x v="1"/>
    <m/>
    <n v="10"/>
    <x v="74"/>
    <x v="1"/>
    <n v="0"/>
    <x v="0"/>
    <x v="190"/>
    <x v="1"/>
  </r>
  <r>
    <n v="1724"/>
    <s v="KB649"/>
    <x v="28"/>
    <s v="RN 728/RAF"/>
    <x v="10"/>
    <x v="19"/>
    <n v="21"/>
    <s v="October"/>
    <x v="10"/>
    <s v="21 October 1947"/>
    <x v="2"/>
    <s v="SOC 21.10.47 (Air Britain Serials) Flown by F/L H.C. Graham and F/O F.C. Seidenkranz, this aircraft set a transatlantic crossing record along with KB683, the two aircraft landing within a minute of one another, Graham being the slower, going from takeoff to landing in in 5 hours 37 minutes, an average ground speed of 387.6 mph in May 1945. (&quot;Mosquito!&quot; by Joe Holliday)."/>
    <x v="4"/>
    <x v="3"/>
    <x v="1"/>
    <x v="1"/>
    <x v="2"/>
    <x v="1"/>
    <m/>
    <n v="10"/>
    <x v="74"/>
    <x v="1"/>
    <n v="0"/>
    <x v="2"/>
    <x v="216"/>
    <x v="1"/>
  </r>
  <r>
    <n v="6410"/>
    <s v="KB653"/>
    <x v="28"/>
    <m/>
    <x v="10"/>
    <x v="19"/>
    <n v="21"/>
    <s v="October"/>
    <x v="10"/>
    <s v="21 October 1947"/>
    <x v="2"/>
    <s v="SOC 21.10.47 (Air Britain Serials)"/>
    <x v="4"/>
    <x v="3"/>
    <x v="1"/>
    <x v="1"/>
    <x v="2"/>
    <x v="1"/>
    <m/>
    <n v="10"/>
    <x v="74"/>
    <x v="1"/>
    <n v="0"/>
    <x v="2"/>
    <x v="17"/>
    <x v="1"/>
  </r>
  <r>
    <n v="6415"/>
    <s v="KB657"/>
    <x v="28"/>
    <m/>
    <x v="10"/>
    <x v="19"/>
    <n v="21"/>
    <s v="October"/>
    <x v="10"/>
    <s v="21 October 1947"/>
    <x v="2"/>
    <s v="SOC 21.10.47 (Air Britain Serials)"/>
    <x v="4"/>
    <x v="3"/>
    <x v="1"/>
    <x v="1"/>
    <x v="2"/>
    <x v="1"/>
    <m/>
    <n v="10"/>
    <x v="74"/>
    <x v="1"/>
    <n v="0"/>
    <x v="2"/>
    <x v="17"/>
    <x v="1"/>
  </r>
  <r>
    <n v="925"/>
    <s v="KB661"/>
    <x v="28"/>
    <m/>
    <x v="10"/>
    <x v="19"/>
    <n v="21"/>
    <s v="October"/>
    <x v="10"/>
    <s v="21 October 1947"/>
    <x v="2"/>
    <s v="SOC 21.10.47 (Air Britain Serials)"/>
    <x v="4"/>
    <x v="3"/>
    <x v="1"/>
    <x v="1"/>
    <x v="2"/>
    <x v="1"/>
    <m/>
    <n v="10"/>
    <x v="74"/>
    <x v="1"/>
    <n v="0"/>
    <x v="2"/>
    <x v="17"/>
    <x v="1"/>
  </r>
  <r>
    <n v="3403"/>
    <s v="KB666"/>
    <x v="28"/>
    <m/>
    <x v="10"/>
    <x v="19"/>
    <n v="21"/>
    <s v="October"/>
    <x v="10"/>
    <s v="21 October 1947"/>
    <x v="2"/>
    <s v="SOC 21.10.47 (Air Britain Serials)"/>
    <x v="4"/>
    <x v="3"/>
    <x v="1"/>
    <x v="1"/>
    <x v="2"/>
    <x v="1"/>
    <m/>
    <n v="10"/>
    <x v="74"/>
    <x v="1"/>
    <n v="0"/>
    <x v="2"/>
    <x v="17"/>
    <x v="1"/>
  </r>
  <r>
    <n v="5141"/>
    <s v="KB679"/>
    <x v="28"/>
    <n v="162"/>
    <x v="10"/>
    <x v="19"/>
    <n v="21"/>
    <s v="October"/>
    <x v="10"/>
    <s v="21 October 1947"/>
    <x v="2"/>
    <s v="SOC 21.10.47 (Air Britain Serials)"/>
    <x v="4"/>
    <x v="3"/>
    <x v="1"/>
    <x v="1"/>
    <x v="2"/>
    <x v="1"/>
    <m/>
    <n v="10"/>
    <x v="74"/>
    <x v="1"/>
    <n v="0"/>
    <x v="0"/>
    <x v="134"/>
    <x v="1"/>
  </r>
  <r>
    <n v="3429"/>
    <s v="KB680"/>
    <x v="28"/>
    <m/>
    <x v="10"/>
    <x v="19"/>
    <n v="21"/>
    <s v="October"/>
    <x v="10"/>
    <s v="21 October 1947"/>
    <x v="2"/>
    <s v="SOC 21.10.47 (Air Britain Serials)"/>
    <x v="4"/>
    <x v="3"/>
    <x v="1"/>
    <x v="1"/>
    <x v="2"/>
    <x v="1"/>
    <m/>
    <n v="10"/>
    <x v="74"/>
    <x v="1"/>
    <n v="0"/>
    <x v="2"/>
    <x v="17"/>
    <x v="1"/>
  </r>
  <r>
    <n v="2311"/>
    <s v="KB683"/>
    <x v="28"/>
    <s v="ADLS/162"/>
    <x v="10"/>
    <x v="19"/>
    <n v="21"/>
    <s v="October"/>
    <x v="10"/>
    <s v="21 October 1947"/>
    <x v="2"/>
    <s v="SOC 21.10.47 (Air Britain Serials) Flown by Captain J.G. Naz and Fred G. Plaxton, this aircraft set a transatlantic crossing record along with KB649, the two aircraft landing within a minute of one another,Graham's being the faster, going from takeoff to landing in in 5 hours 37 minutes, an average ground speed of 387.6 mph, in May 1945. (&quot;Mosquito!&quot; by Joe Holliday)."/>
    <x v="4"/>
    <x v="3"/>
    <x v="1"/>
    <x v="1"/>
    <x v="2"/>
    <x v="1"/>
    <m/>
    <n v="10"/>
    <x v="74"/>
    <x v="1"/>
    <n v="0"/>
    <x v="0"/>
    <x v="134"/>
    <x v="1"/>
  </r>
  <r>
    <n v="3558"/>
    <s v="KB688"/>
    <x v="28"/>
    <m/>
    <x v="10"/>
    <x v="19"/>
    <n v="21"/>
    <s v="October"/>
    <x v="10"/>
    <s v="21 October 1947"/>
    <x v="2"/>
    <s v="SOC 21.10.47 (Air Britain Serials)"/>
    <x v="4"/>
    <x v="3"/>
    <x v="1"/>
    <x v="1"/>
    <x v="2"/>
    <x v="1"/>
    <m/>
    <n v="10"/>
    <x v="74"/>
    <x v="1"/>
    <n v="0"/>
    <x v="2"/>
    <x v="17"/>
    <x v="1"/>
  </r>
  <r>
    <n v="3627"/>
    <s v="KB690"/>
    <x v="28"/>
    <m/>
    <x v="10"/>
    <x v="19"/>
    <n v="21"/>
    <s v="October"/>
    <x v="10"/>
    <s v="21 October 1947"/>
    <x v="2"/>
    <s v="SOC 21.10.47 (Air Britain Serials)"/>
    <x v="4"/>
    <x v="3"/>
    <x v="1"/>
    <x v="1"/>
    <x v="2"/>
    <x v="1"/>
    <m/>
    <n v="10"/>
    <x v="74"/>
    <x v="1"/>
    <n v="0"/>
    <x v="2"/>
    <x v="17"/>
    <x v="1"/>
  </r>
  <r>
    <n v="3681"/>
    <s v="KB693"/>
    <x v="28"/>
    <m/>
    <x v="10"/>
    <x v="19"/>
    <n v="21"/>
    <s v="October"/>
    <x v="10"/>
    <s v="21 October 1947"/>
    <x v="2"/>
    <s v="SOC 21.10.47 (Air Britain Serials)"/>
    <x v="4"/>
    <x v="3"/>
    <x v="1"/>
    <x v="1"/>
    <x v="2"/>
    <x v="1"/>
    <m/>
    <n v="10"/>
    <x v="74"/>
    <x v="1"/>
    <n v="0"/>
    <x v="2"/>
    <x v="17"/>
    <x v="1"/>
  </r>
  <r>
    <n v="7504"/>
    <s v="MM130"/>
    <x v="20"/>
    <s v="571/692/109"/>
    <x v="0"/>
    <x v="8"/>
    <n v="21"/>
    <s v="October"/>
    <x v="10"/>
    <s v="21 October 1947"/>
    <x v="2"/>
    <s v="SOC 21.10.47 (Air Britain Serials)"/>
    <x v="4"/>
    <x v="3"/>
    <x v="1"/>
    <x v="1"/>
    <x v="2"/>
    <x v="1"/>
    <m/>
    <n v="10"/>
    <x v="74"/>
    <x v="1"/>
    <n v="1"/>
    <x v="0"/>
    <x v="18"/>
    <x v="0"/>
  </r>
  <r>
    <n v="4018"/>
    <s v="NT335"/>
    <x v="25"/>
    <s v="456/54OTU"/>
    <x v="10"/>
    <x v="7"/>
    <n v="21"/>
    <s v="October"/>
    <x v="10"/>
    <s v="21 October 1947"/>
    <x v="2"/>
    <s v="Served with 456 Sqn as RX-V under RAF control 12/44 to 15/06/45 as Sqn disbanded. Back to RAF. (Brian Fillery's website) SOC 21.10.47 (Air Britain Serials)"/>
    <x v="4"/>
    <x v="3"/>
    <x v="1"/>
    <x v="1"/>
    <x v="2"/>
    <x v="1"/>
    <m/>
    <n v="10"/>
    <x v="74"/>
    <x v="1"/>
    <n v="1"/>
    <x v="1"/>
    <x v="115"/>
    <x v="2"/>
  </r>
  <r>
    <n v="6275"/>
    <s v="PZ400"/>
    <x v="12"/>
    <n v="21"/>
    <x v="0"/>
    <x v="16"/>
    <n v="21"/>
    <s v="October"/>
    <x v="10"/>
    <s v="21 October 1947"/>
    <x v="2"/>
    <s v="SOC 21.10.47 (Air Britain Serials)"/>
    <x v="4"/>
    <x v="3"/>
    <x v="1"/>
    <x v="1"/>
    <x v="2"/>
    <x v="1"/>
    <m/>
    <n v="10"/>
    <x v="74"/>
    <x v="1"/>
    <n v="1"/>
    <x v="0"/>
    <x v="48"/>
    <x v="0"/>
  </r>
  <r>
    <n v="3335"/>
    <s v="KA949"/>
    <x v="30"/>
    <m/>
    <x v="10"/>
    <x v="19"/>
    <n v="22"/>
    <s v="October"/>
    <x v="10"/>
    <s v="22 October 1947"/>
    <x v="2"/>
    <s v="SOC 22.10.47 (Air Britain Serials)"/>
    <x v="4"/>
    <x v="3"/>
    <x v="1"/>
    <x v="1"/>
    <x v="2"/>
    <x v="1"/>
    <m/>
    <n v="10"/>
    <x v="74"/>
    <x v="1"/>
    <n v="0"/>
    <x v="2"/>
    <x v="17"/>
    <x v="1"/>
  </r>
  <r>
    <n v="5514"/>
    <s v="KA957"/>
    <x v="30"/>
    <m/>
    <x v="10"/>
    <x v="19"/>
    <n v="22"/>
    <s v="October"/>
    <x v="10"/>
    <s v="22 October 1947"/>
    <x v="2"/>
    <s v="SOC 22.10.47 (Air Britain Serials)"/>
    <x v="4"/>
    <x v="3"/>
    <x v="1"/>
    <x v="1"/>
    <x v="2"/>
    <x v="1"/>
    <m/>
    <n v="10"/>
    <x v="74"/>
    <x v="1"/>
    <n v="0"/>
    <x v="2"/>
    <x v="17"/>
    <x v="1"/>
  </r>
  <r>
    <n v="5522"/>
    <s v="KA972"/>
    <x v="30"/>
    <m/>
    <x v="10"/>
    <x v="19"/>
    <n v="22"/>
    <s v="October"/>
    <x v="10"/>
    <s v="22 October 1947"/>
    <x v="2"/>
    <s v="SOC 22.10.47 (Air Britain Serials)"/>
    <x v="4"/>
    <x v="3"/>
    <x v="1"/>
    <x v="1"/>
    <x v="2"/>
    <x v="1"/>
    <m/>
    <n v="10"/>
    <x v="74"/>
    <x v="1"/>
    <n v="0"/>
    <x v="2"/>
    <x v="17"/>
    <x v="1"/>
  </r>
  <r>
    <n v="5527"/>
    <s v="KA975"/>
    <x v="30"/>
    <m/>
    <x v="10"/>
    <x v="19"/>
    <n v="22"/>
    <s v="October"/>
    <x v="10"/>
    <s v="22 October 1947"/>
    <x v="2"/>
    <s v="SOC 22.10.47 (Air Britain Serials)"/>
    <x v="4"/>
    <x v="3"/>
    <x v="1"/>
    <x v="1"/>
    <x v="2"/>
    <x v="1"/>
    <m/>
    <n v="10"/>
    <x v="74"/>
    <x v="1"/>
    <n v="0"/>
    <x v="2"/>
    <x v="17"/>
    <x v="1"/>
  </r>
  <r>
    <n v="1388"/>
    <s v="KB376"/>
    <x v="28"/>
    <m/>
    <x v="10"/>
    <x v="19"/>
    <n v="22"/>
    <s v="October"/>
    <x v="10"/>
    <s v="22 October 1947"/>
    <x v="2"/>
    <s v="SOC 22.10.47 (Air Britain Serials)"/>
    <x v="4"/>
    <x v="3"/>
    <x v="1"/>
    <x v="1"/>
    <x v="2"/>
    <x v="1"/>
    <m/>
    <n v="10"/>
    <x v="74"/>
    <x v="1"/>
    <n v="1"/>
    <x v="2"/>
    <x v="17"/>
    <x v="1"/>
  </r>
  <r>
    <n v="1405"/>
    <s v="KB385"/>
    <x v="28"/>
    <m/>
    <x v="10"/>
    <x v="19"/>
    <n v="22"/>
    <s v="October"/>
    <x v="10"/>
    <s v="22 October 1947"/>
    <x v="2"/>
    <s v="SOC 22.10.47 (Air Britain Serials)"/>
    <x v="4"/>
    <x v="3"/>
    <x v="1"/>
    <x v="1"/>
    <x v="2"/>
    <x v="1"/>
    <m/>
    <n v="10"/>
    <x v="74"/>
    <x v="1"/>
    <n v="1"/>
    <x v="2"/>
    <x v="17"/>
    <x v="1"/>
  </r>
  <r>
    <n v="1410"/>
    <s v="KB386"/>
    <x v="28"/>
    <m/>
    <x v="10"/>
    <x v="19"/>
    <n v="22"/>
    <s v="October"/>
    <x v="10"/>
    <s v="22 October 1947"/>
    <x v="2"/>
    <s v="SOC 22.10.47 (Air Britain Serials)"/>
    <x v="4"/>
    <x v="3"/>
    <x v="1"/>
    <x v="1"/>
    <x v="2"/>
    <x v="1"/>
    <m/>
    <n v="10"/>
    <x v="74"/>
    <x v="1"/>
    <n v="1"/>
    <x v="2"/>
    <x v="17"/>
    <x v="1"/>
  </r>
  <r>
    <n v="261"/>
    <s v="KB423"/>
    <x v="28"/>
    <s v="162/142"/>
    <x v="0"/>
    <x v="8"/>
    <n v="22"/>
    <s v="October"/>
    <x v="10"/>
    <s v="22 October 1947"/>
    <x v="2"/>
    <s v="SOC 22.10.47 (Air Britain Serials)"/>
    <x v="4"/>
    <x v="3"/>
    <x v="1"/>
    <x v="1"/>
    <x v="2"/>
    <x v="1"/>
    <m/>
    <n v="10"/>
    <x v="74"/>
    <x v="1"/>
    <n v="1"/>
    <x v="0"/>
    <x v="125"/>
    <x v="1"/>
  </r>
  <r>
    <n v="1757"/>
    <s v="KB462"/>
    <x v="28"/>
    <s v="142/162/142/627/109"/>
    <x v="0"/>
    <x v="8"/>
    <n v="22"/>
    <s v="October"/>
    <x v="10"/>
    <s v="22 October 1947"/>
    <x v="2"/>
    <s v="SOC 22.10.47 (Air Britain Serials)"/>
    <x v="4"/>
    <x v="3"/>
    <x v="1"/>
    <x v="1"/>
    <x v="2"/>
    <x v="1"/>
    <m/>
    <n v="10"/>
    <x v="74"/>
    <x v="1"/>
    <n v="1"/>
    <x v="0"/>
    <x v="18"/>
    <x v="1"/>
  </r>
  <r>
    <n v="84"/>
    <s v="KB486"/>
    <x v="28"/>
    <s v="142/627/109/Little Snoring"/>
    <x v="10"/>
    <x v="19"/>
    <n v="22"/>
    <s v="October"/>
    <x v="10"/>
    <s v="22 October 1947"/>
    <x v="2"/>
    <s v="SOC 22.10.47 (Air Britain Serials)"/>
    <x v="4"/>
    <x v="3"/>
    <x v="1"/>
    <x v="1"/>
    <x v="2"/>
    <x v="1"/>
    <m/>
    <n v="10"/>
    <x v="74"/>
    <x v="1"/>
    <n v="1"/>
    <x v="2"/>
    <x v="274"/>
    <x v="1"/>
  </r>
  <r>
    <n v="1411"/>
    <s v="KB515"/>
    <x v="28"/>
    <m/>
    <x v="10"/>
    <x v="19"/>
    <n v="22"/>
    <s v="October"/>
    <x v="10"/>
    <s v="22 October 1947"/>
    <x v="2"/>
    <s v="SOC 22.10.47 (Air Britain Serials)"/>
    <x v="4"/>
    <x v="3"/>
    <x v="1"/>
    <x v="1"/>
    <x v="2"/>
    <x v="1"/>
    <m/>
    <n v="10"/>
    <x v="74"/>
    <x v="1"/>
    <n v="1"/>
    <x v="2"/>
    <x v="17"/>
    <x v="1"/>
  </r>
  <r>
    <n v="1859"/>
    <s v="KB516"/>
    <x v="28"/>
    <m/>
    <x v="10"/>
    <x v="19"/>
    <n v="22"/>
    <s v="October"/>
    <x v="10"/>
    <s v="22 October 1947"/>
    <x v="2"/>
    <s v="SOC 22.10.47 (Air Britain Serials)"/>
    <x v="4"/>
    <x v="3"/>
    <x v="1"/>
    <x v="1"/>
    <x v="2"/>
    <x v="1"/>
    <m/>
    <n v="10"/>
    <x v="74"/>
    <x v="1"/>
    <n v="1"/>
    <x v="2"/>
    <x v="17"/>
    <x v="1"/>
  </r>
  <r>
    <n v="5552"/>
    <s v="KB518"/>
    <x v="28"/>
    <n v="163"/>
    <x v="10"/>
    <x v="19"/>
    <n v="22"/>
    <s v="October"/>
    <x v="10"/>
    <s v="22 October 1947"/>
    <x v="2"/>
    <s v="SOC 22.10.47 (Air Britain Serials)"/>
    <x v="4"/>
    <x v="3"/>
    <x v="1"/>
    <x v="1"/>
    <x v="2"/>
    <x v="1"/>
    <m/>
    <n v="10"/>
    <x v="74"/>
    <x v="1"/>
    <n v="1"/>
    <x v="0"/>
    <x v="149"/>
    <x v="1"/>
  </r>
  <r>
    <n v="4896"/>
    <s v="KB519"/>
    <x v="28"/>
    <s v="162/142"/>
    <x v="0"/>
    <x v="8"/>
    <n v="22"/>
    <s v="October"/>
    <x v="10"/>
    <s v="22 October 1947"/>
    <x v="2"/>
    <s v="SOC 22.10.47 (Air Britain Serials)"/>
    <x v="4"/>
    <x v="3"/>
    <x v="1"/>
    <x v="1"/>
    <x v="2"/>
    <x v="1"/>
    <m/>
    <n v="10"/>
    <x v="74"/>
    <x v="1"/>
    <n v="1"/>
    <x v="0"/>
    <x v="125"/>
    <x v="1"/>
  </r>
  <r>
    <n v="3278"/>
    <s v="KB521"/>
    <x v="28"/>
    <m/>
    <x v="10"/>
    <x v="19"/>
    <n v="22"/>
    <s v="October"/>
    <x v="10"/>
    <s v="22 October 1947"/>
    <x v="2"/>
    <s v="SOC 22.10.47 (Air Britain Serials)"/>
    <x v="4"/>
    <x v="3"/>
    <x v="1"/>
    <x v="1"/>
    <x v="2"/>
    <x v="1"/>
    <m/>
    <n v="10"/>
    <x v="74"/>
    <x v="1"/>
    <n v="1"/>
    <x v="2"/>
    <x v="17"/>
    <x v="1"/>
  </r>
  <r>
    <n v="7600"/>
    <s v="KB538"/>
    <x v="28"/>
    <s v="162/163"/>
    <x v="10"/>
    <x v="19"/>
    <n v="22"/>
    <s v="October"/>
    <x v="10"/>
    <s v="22 October 1947"/>
    <x v="2"/>
    <s v="SOC 22.10.47 (Air Britain Serials)"/>
    <x v="4"/>
    <x v="3"/>
    <x v="1"/>
    <x v="1"/>
    <x v="2"/>
    <x v="1"/>
    <m/>
    <n v="10"/>
    <x v="74"/>
    <x v="1"/>
    <n v="1"/>
    <x v="0"/>
    <x v="149"/>
    <x v="1"/>
  </r>
  <r>
    <n v="3290"/>
    <s v="KB542"/>
    <x v="28"/>
    <m/>
    <x v="10"/>
    <x v="19"/>
    <n v="22"/>
    <s v="October"/>
    <x v="10"/>
    <s v="22 October 1947"/>
    <x v="2"/>
    <s v="SOC 22.10.47 (Air Britain Serials)"/>
    <x v="4"/>
    <x v="3"/>
    <x v="1"/>
    <x v="1"/>
    <x v="2"/>
    <x v="1"/>
    <m/>
    <n v="10"/>
    <x v="74"/>
    <x v="1"/>
    <n v="1"/>
    <x v="2"/>
    <x v="17"/>
    <x v="1"/>
  </r>
  <r>
    <n v="4781"/>
    <s v="KB543"/>
    <x v="28"/>
    <m/>
    <x v="10"/>
    <x v="19"/>
    <n v="22"/>
    <s v="October"/>
    <x v="10"/>
    <s v="22 October 1947"/>
    <x v="2"/>
    <s v="SOC 22.10.47 (Air Britain Serials)"/>
    <x v="4"/>
    <x v="3"/>
    <x v="1"/>
    <x v="1"/>
    <x v="2"/>
    <x v="1"/>
    <m/>
    <n v="10"/>
    <x v="74"/>
    <x v="1"/>
    <n v="1"/>
    <x v="2"/>
    <x v="17"/>
    <x v="1"/>
  </r>
  <r>
    <n v="4931"/>
    <s v="KB546"/>
    <x v="28"/>
    <m/>
    <x v="10"/>
    <x v="19"/>
    <n v="22"/>
    <s v="October"/>
    <x v="10"/>
    <s v="22 October 1947"/>
    <x v="2"/>
    <s v="SOC 22.10.47 (Air Britain Serials)"/>
    <x v="4"/>
    <x v="3"/>
    <x v="1"/>
    <x v="1"/>
    <x v="2"/>
    <x v="1"/>
    <m/>
    <n v="10"/>
    <x v="74"/>
    <x v="1"/>
    <n v="1"/>
    <x v="2"/>
    <x v="17"/>
    <x v="1"/>
  </r>
  <r>
    <n v="4940"/>
    <s v="KB550"/>
    <x v="28"/>
    <m/>
    <x v="10"/>
    <x v="19"/>
    <n v="22"/>
    <s v="October"/>
    <x v="10"/>
    <s v="22 October 1947"/>
    <x v="2"/>
    <s v="SOC 22.10.47 (Air Britain Serials)"/>
    <x v="4"/>
    <x v="3"/>
    <x v="1"/>
    <x v="1"/>
    <x v="2"/>
    <x v="1"/>
    <m/>
    <n v="10"/>
    <x v="74"/>
    <x v="1"/>
    <n v="1"/>
    <x v="2"/>
    <x v="17"/>
    <x v="1"/>
  </r>
  <r>
    <n v="5036"/>
    <s v="KB569"/>
    <x v="28"/>
    <m/>
    <x v="10"/>
    <x v="19"/>
    <n v="22"/>
    <s v="October"/>
    <x v="10"/>
    <s v="22 October 1947"/>
    <x v="2"/>
    <s v="SOC 22.10.47 (Air Britain Serials)"/>
    <x v="4"/>
    <x v="3"/>
    <x v="1"/>
    <x v="1"/>
    <x v="2"/>
    <x v="1"/>
    <m/>
    <n v="10"/>
    <x v="74"/>
    <x v="1"/>
    <n v="1"/>
    <x v="2"/>
    <x v="17"/>
    <x v="1"/>
  </r>
  <r>
    <n v="5602"/>
    <s v="KB577"/>
    <x v="28"/>
    <m/>
    <x v="10"/>
    <x v="19"/>
    <n v="22"/>
    <s v="October"/>
    <x v="10"/>
    <s v="22 October 1947"/>
    <x v="2"/>
    <s v="SOC 22.10.47 (Air Britain Serials)"/>
    <x v="4"/>
    <x v="3"/>
    <x v="1"/>
    <x v="1"/>
    <x v="2"/>
    <x v="1"/>
    <m/>
    <n v="10"/>
    <x v="74"/>
    <x v="1"/>
    <n v="1"/>
    <x v="2"/>
    <x v="17"/>
    <x v="1"/>
  </r>
  <r>
    <n v="5747"/>
    <s v="KB578"/>
    <x v="28"/>
    <m/>
    <x v="10"/>
    <x v="19"/>
    <n v="22"/>
    <s v="October"/>
    <x v="10"/>
    <s v="22 October 1947"/>
    <x v="2"/>
    <s v="SOC 22.10.47 (Air Britain Serials)"/>
    <x v="4"/>
    <x v="3"/>
    <x v="1"/>
    <x v="1"/>
    <x v="2"/>
    <x v="1"/>
    <m/>
    <n v="10"/>
    <x v="74"/>
    <x v="1"/>
    <n v="1"/>
    <x v="2"/>
    <x v="17"/>
    <x v="1"/>
  </r>
  <r>
    <n v="5750"/>
    <s v="KB580"/>
    <x v="28"/>
    <m/>
    <x v="10"/>
    <x v="19"/>
    <n v="22"/>
    <s v="October"/>
    <x v="10"/>
    <s v="22 October 1947"/>
    <x v="2"/>
    <s v="SOC 22.10.47 (Air Britain Serials)"/>
    <x v="4"/>
    <x v="3"/>
    <x v="1"/>
    <x v="1"/>
    <x v="2"/>
    <x v="1"/>
    <m/>
    <n v="10"/>
    <x v="74"/>
    <x v="1"/>
    <n v="1"/>
    <x v="2"/>
    <x v="17"/>
    <x v="1"/>
  </r>
  <r>
    <n v="5753"/>
    <s v="KB581"/>
    <x v="28"/>
    <m/>
    <x v="10"/>
    <x v="19"/>
    <n v="22"/>
    <s v="October"/>
    <x v="10"/>
    <s v="22 October 1947"/>
    <x v="2"/>
    <s v="SOC 22.10.47 (Air Britain Serials)"/>
    <x v="4"/>
    <x v="3"/>
    <x v="1"/>
    <x v="1"/>
    <x v="2"/>
    <x v="1"/>
    <m/>
    <n v="10"/>
    <x v="74"/>
    <x v="1"/>
    <n v="1"/>
    <x v="2"/>
    <x v="17"/>
    <x v="1"/>
  </r>
  <r>
    <n v="5759"/>
    <s v="KB590"/>
    <x v="28"/>
    <m/>
    <x v="10"/>
    <x v="19"/>
    <n v="22"/>
    <s v="October"/>
    <x v="10"/>
    <s v="22 October 1947"/>
    <x v="2"/>
    <s v="SOC 22.10.47 (Air Britain Serials)"/>
    <x v="4"/>
    <x v="3"/>
    <x v="1"/>
    <x v="1"/>
    <x v="2"/>
    <x v="1"/>
    <m/>
    <n v="10"/>
    <x v="74"/>
    <x v="1"/>
    <n v="1"/>
    <x v="2"/>
    <x v="17"/>
    <x v="1"/>
  </r>
  <r>
    <n v="5762"/>
    <s v="KB592"/>
    <x v="28"/>
    <m/>
    <x v="10"/>
    <x v="19"/>
    <n v="22"/>
    <s v="October"/>
    <x v="10"/>
    <s v="22 October 1947"/>
    <x v="2"/>
    <s v="SOC 22.10.47 (Air Britain Serials)"/>
    <x v="4"/>
    <x v="3"/>
    <x v="1"/>
    <x v="1"/>
    <x v="2"/>
    <x v="1"/>
    <m/>
    <n v="10"/>
    <x v="74"/>
    <x v="1"/>
    <n v="1"/>
    <x v="2"/>
    <x v="17"/>
    <x v="1"/>
  </r>
  <r>
    <n v="5765"/>
    <s v="KB595"/>
    <x v="28"/>
    <m/>
    <x v="10"/>
    <x v="19"/>
    <n v="22"/>
    <s v="October"/>
    <x v="10"/>
    <s v="22 October 1947"/>
    <x v="2"/>
    <s v="SOC 22.10.47 (Air Britain Serials)"/>
    <x v="4"/>
    <x v="3"/>
    <x v="1"/>
    <x v="1"/>
    <x v="2"/>
    <x v="1"/>
    <m/>
    <n v="10"/>
    <x v="74"/>
    <x v="1"/>
    <n v="1"/>
    <x v="2"/>
    <x v="17"/>
    <x v="1"/>
  </r>
  <r>
    <n v="5775"/>
    <s v="KB600"/>
    <x v="28"/>
    <m/>
    <x v="10"/>
    <x v="19"/>
    <n v="22"/>
    <s v="October"/>
    <x v="10"/>
    <s v="22 October 1947"/>
    <x v="2"/>
    <s v="SOC 22.10.47 (Air Britain Serials)"/>
    <x v="4"/>
    <x v="3"/>
    <x v="1"/>
    <x v="1"/>
    <x v="2"/>
    <x v="1"/>
    <m/>
    <n v="10"/>
    <x v="74"/>
    <x v="1"/>
    <n v="1"/>
    <x v="2"/>
    <x v="17"/>
    <x v="1"/>
  </r>
  <r>
    <n v="5777"/>
    <s v="KB601"/>
    <x v="28"/>
    <m/>
    <x v="10"/>
    <x v="19"/>
    <n v="22"/>
    <s v="October"/>
    <x v="10"/>
    <s v="22 October 1947"/>
    <x v="2"/>
    <s v="SOC 22.10.47 (Air Britain Serials)"/>
    <x v="4"/>
    <x v="3"/>
    <x v="1"/>
    <x v="1"/>
    <x v="2"/>
    <x v="1"/>
    <m/>
    <n v="10"/>
    <x v="74"/>
    <x v="1"/>
    <n v="1"/>
    <x v="2"/>
    <x v="17"/>
    <x v="1"/>
  </r>
  <r>
    <n v="3381"/>
    <s v="KB604"/>
    <x v="28"/>
    <m/>
    <x v="10"/>
    <x v="19"/>
    <n v="22"/>
    <s v="October"/>
    <x v="10"/>
    <s v="22 October 1947"/>
    <x v="2"/>
    <s v="SOC 22.10.47 (Air Britain Serials)"/>
    <x v="4"/>
    <x v="3"/>
    <x v="1"/>
    <x v="1"/>
    <x v="2"/>
    <x v="1"/>
    <m/>
    <n v="10"/>
    <x v="74"/>
    <x v="1"/>
    <n v="1"/>
    <x v="2"/>
    <x v="17"/>
    <x v="1"/>
  </r>
  <r>
    <n v="4803"/>
    <s v="KB614"/>
    <x v="28"/>
    <m/>
    <x v="10"/>
    <x v="19"/>
    <n v="22"/>
    <s v="October"/>
    <x v="10"/>
    <s v="22 October 1947"/>
    <x v="2"/>
    <s v="SOC 22.10.47 (Air Britain Serials)"/>
    <x v="4"/>
    <x v="3"/>
    <x v="1"/>
    <x v="1"/>
    <x v="2"/>
    <x v="1"/>
    <m/>
    <n v="10"/>
    <x v="74"/>
    <x v="1"/>
    <n v="1"/>
    <x v="2"/>
    <x v="17"/>
    <x v="1"/>
  </r>
  <r>
    <n v="3745"/>
    <s v="KB623"/>
    <x v="28"/>
    <n v="163"/>
    <x v="10"/>
    <x v="19"/>
    <n v="22"/>
    <s v="October"/>
    <x v="10"/>
    <s v="22 October 1947"/>
    <x v="2"/>
    <s v="SOC 22.10.47 (Air Britain Serials)"/>
    <x v="4"/>
    <x v="3"/>
    <x v="1"/>
    <x v="1"/>
    <x v="2"/>
    <x v="1"/>
    <m/>
    <n v="10"/>
    <x v="74"/>
    <x v="1"/>
    <n v="1"/>
    <x v="0"/>
    <x v="149"/>
    <x v="1"/>
  </r>
  <r>
    <n v="4846"/>
    <s v="KB629"/>
    <x v="28"/>
    <m/>
    <x v="10"/>
    <x v="19"/>
    <n v="22"/>
    <s v="October"/>
    <x v="10"/>
    <s v="22 October 1947"/>
    <x v="2"/>
    <s v="SOC 22.10.47 (Air Britain Serials)"/>
    <x v="4"/>
    <x v="3"/>
    <x v="1"/>
    <x v="1"/>
    <x v="2"/>
    <x v="1"/>
    <m/>
    <n v="10"/>
    <x v="74"/>
    <x v="1"/>
    <n v="0"/>
    <x v="2"/>
    <x v="17"/>
    <x v="1"/>
  </r>
  <r>
    <n v="6898"/>
    <s v="KB645"/>
    <x v="28"/>
    <s v="RAE"/>
    <x v="10"/>
    <x v="19"/>
    <n v="22"/>
    <s v="October"/>
    <x v="10"/>
    <s v="22 October 1947"/>
    <x v="2"/>
    <s v="SOC 22.10.47 (Air Britain Serials)"/>
    <x v="4"/>
    <x v="3"/>
    <x v="1"/>
    <x v="1"/>
    <x v="2"/>
    <x v="1"/>
    <m/>
    <n v="10"/>
    <x v="74"/>
    <x v="1"/>
    <n v="0"/>
    <x v="1"/>
    <x v="61"/>
    <x v="1"/>
  </r>
  <r>
    <n v="4609"/>
    <s v="KB650"/>
    <x v="28"/>
    <m/>
    <x v="10"/>
    <x v="19"/>
    <n v="22"/>
    <s v="October"/>
    <x v="10"/>
    <s v="22 October 1947"/>
    <x v="2"/>
    <s v="SOC 22.10.47 (Air Britain Serials)"/>
    <x v="4"/>
    <x v="3"/>
    <x v="1"/>
    <x v="1"/>
    <x v="2"/>
    <x v="1"/>
    <m/>
    <n v="10"/>
    <x v="74"/>
    <x v="1"/>
    <n v="0"/>
    <x v="2"/>
    <x v="17"/>
    <x v="1"/>
  </r>
  <r>
    <n v="4732"/>
    <s v="KB651"/>
    <x v="28"/>
    <m/>
    <x v="10"/>
    <x v="19"/>
    <n v="22"/>
    <s v="October"/>
    <x v="10"/>
    <s v="22 October 1947"/>
    <x v="2"/>
    <s v="SOC 22.10.47 (Air Britain Serials)"/>
    <x v="4"/>
    <x v="3"/>
    <x v="1"/>
    <x v="1"/>
    <x v="2"/>
    <x v="1"/>
    <m/>
    <n v="10"/>
    <x v="74"/>
    <x v="1"/>
    <n v="0"/>
    <x v="2"/>
    <x v="17"/>
    <x v="1"/>
  </r>
  <r>
    <n v="4753"/>
    <s v="KB654"/>
    <x v="28"/>
    <m/>
    <x v="10"/>
    <x v="19"/>
    <n v="22"/>
    <s v="October"/>
    <x v="10"/>
    <s v="22 October 1947"/>
    <x v="2"/>
    <s v="SOC 22.10.47 (Air Britain Serials)"/>
    <x v="4"/>
    <x v="3"/>
    <x v="1"/>
    <x v="1"/>
    <x v="2"/>
    <x v="1"/>
    <m/>
    <n v="10"/>
    <x v="74"/>
    <x v="1"/>
    <n v="0"/>
    <x v="2"/>
    <x v="17"/>
    <x v="1"/>
  </r>
  <r>
    <n v="4818"/>
    <s v="KB656"/>
    <x v="28"/>
    <m/>
    <x v="10"/>
    <x v="19"/>
    <n v="22"/>
    <s v="October"/>
    <x v="10"/>
    <s v="22 October 1947"/>
    <x v="2"/>
    <s v="SOC 22.10.47 (Air Britain Serials)"/>
    <x v="4"/>
    <x v="3"/>
    <x v="1"/>
    <x v="1"/>
    <x v="2"/>
    <x v="1"/>
    <m/>
    <n v="10"/>
    <x v="74"/>
    <x v="1"/>
    <n v="0"/>
    <x v="2"/>
    <x v="17"/>
    <x v="1"/>
  </r>
  <r>
    <n v="4856"/>
    <s v="KB658"/>
    <x v="28"/>
    <m/>
    <x v="10"/>
    <x v="19"/>
    <n v="22"/>
    <s v="October"/>
    <x v="10"/>
    <s v="22 October 1947"/>
    <x v="2"/>
    <s v="SOC 22.10.47 (Air Britain Serials)"/>
    <x v="4"/>
    <x v="3"/>
    <x v="1"/>
    <x v="1"/>
    <x v="2"/>
    <x v="1"/>
    <m/>
    <n v="10"/>
    <x v="74"/>
    <x v="1"/>
    <n v="0"/>
    <x v="2"/>
    <x v="17"/>
    <x v="1"/>
  </r>
  <r>
    <n v="4864"/>
    <s v="KB667"/>
    <x v="28"/>
    <m/>
    <x v="10"/>
    <x v="19"/>
    <n v="22"/>
    <s v="October"/>
    <x v="10"/>
    <s v="22 October 1947"/>
    <x v="2"/>
    <s v="SOC 22.10.47 (Air Britain Serials)"/>
    <x v="4"/>
    <x v="3"/>
    <x v="1"/>
    <x v="1"/>
    <x v="2"/>
    <x v="1"/>
    <m/>
    <n v="10"/>
    <x v="74"/>
    <x v="1"/>
    <n v="0"/>
    <x v="2"/>
    <x v="17"/>
    <x v="1"/>
  </r>
  <r>
    <n v="5103"/>
    <s v="KB671"/>
    <x v="28"/>
    <m/>
    <x v="10"/>
    <x v="19"/>
    <n v="22"/>
    <s v="October"/>
    <x v="10"/>
    <s v="22 October 1947"/>
    <x v="2"/>
    <s v="SOC 22.10.47 (Air Britain Serials)"/>
    <x v="4"/>
    <x v="3"/>
    <x v="1"/>
    <x v="1"/>
    <x v="2"/>
    <x v="1"/>
    <m/>
    <n v="10"/>
    <x v="74"/>
    <x v="1"/>
    <n v="0"/>
    <x v="2"/>
    <x v="17"/>
    <x v="1"/>
  </r>
  <r>
    <n v="5924"/>
    <s v="KB684"/>
    <x v="28"/>
    <m/>
    <x v="10"/>
    <x v="19"/>
    <n v="22"/>
    <s v="October"/>
    <x v="10"/>
    <s v="22 October 1947"/>
    <x v="2"/>
    <s v="SOC 22.10.47 (Air Britain Serials)"/>
    <x v="4"/>
    <x v="3"/>
    <x v="1"/>
    <x v="1"/>
    <x v="2"/>
    <x v="1"/>
    <m/>
    <n v="10"/>
    <x v="74"/>
    <x v="1"/>
    <n v="0"/>
    <x v="2"/>
    <x v="17"/>
    <x v="1"/>
  </r>
  <r>
    <n v="5930"/>
    <s v="KB692"/>
    <x v="28"/>
    <m/>
    <x v="10"/>
    <x v="19"/>
    <n v="22"/>
    <s v="October"/>
    <x v="10"/>
    <s v="22 October 1947"/>
    <x v="2"/>
    <s v="SOC 22.10.47 (Air Britain Serials)"/>
    <x v="4"/>
    <x v="3"/>
    <x v="1"/>
    <x v="1"/>
    <x v="2"/>
    <x v="1"/>
    <m/>
    <n v="10"/>
    <x v="74"/>
    <x v="1"/>
    <n v="0"/>
    <x v="2"/>
    <x v="17"/>
    <x v="1"/>
  </r>
  <r>
    <n v="6027"/>
    <s v="KB694"/>
    <x v="28"/>
    <m/>
    <x v="10"/>
    <x v="19"/>
    <n v="22"/>
    <s v="October"/>
    <x v="10"/>
    <s v="22 October 1947"/>
    <x v="2"/>
    <s v="SOC 22.10.47 (Air Britain Serials)"/>
    <x v="4"/>
    <x v="3"/>
    <x v="1"/>
    <x v="1"/>
    <x v="2"/>
    <x v="1"/>
    <m/>
    <n v="10"/>
    <x v="74"/>
    <x v="1"/>
    <n v="0"/>
    <x v="2"/>
    <x v="17"/>
    <x v="1"/>
  </r>
  <r>
    <n v="4999"/>
    <s v="MM749"/>
    <x v="25"/>
    <n v="410"/>
    <x v="0"/>
    <x v="2"/>
    <n v="22"/>
    <s v="October"/>
    <x v="10"/>
    <s v="22 October 1947"/>
    <x v="2"/>
    <s v="SOC 22.10.47 (Air Britain Serials)"/>
    <x v="4"/>
    <x v="3"/>
    <x v="1"/>
    <x v="1"/>
    <x v="2"/>
    <x v="1"/>
    <m/>
    <n v="10"/>
    <x v="74"/>
    <x v="1"/>
    <n v="1"/>
    <x v="0"/>
    <x v="19"/>
    <x v="2"/>
  </r>
  <r>
    <n v="6255"/>
    <s v="MM812"/>
    <x v="25"/>
    <n v="410"/>
    <x v="0"/>
    <x v="2"/>
    <n v="22"/>
    <s v="October"/>
    <x v="10"/>
    <s v="22 October 1947"/>
    <x v="2"/>
    <s v="SOC 22.10.47 (Air Britain Serials)"/>
    <x v="4"/>
    <x v="3"/>
    <x v="1"/>
    <x v="1"/>
    <x v="2"/>
    <x v="1"/>
    <m/>
    <n v="10"/>
    <x v="74"/>
    <x v="1"/>
    <n v="1"/>
    <x v="0"/>
    <x v="19"/>
    <x v="2"/>
  </r>
  <r>
    <n v="2994"/>
    <s v="RS508"/>
    <x v="12"/>
    <s v="248/36"/>
    <x v="10"/>
    <x v="19"/>
    <n v="22"/>
    <s v="October"/>
    <x v="10"/>
    <s v="22 October 1947"/>
    <x v="2"/>
    <s v="SOC 22.10.47 (Air Britain Serials)"/>
    <x v="4"/>
    <x v="3"/>
    <x v="1"/>
    <x v="1"/>
    <x v="2"/>
    <x v="1"/>
    <m/>
    <n v="10"/>
    <x v="74"/>
    <x v="1"/>
    <n v="1"/>
    <x v="0"/>
    <x v="285"/>
    <x v="0"/>
  </r>
  <r>
    <n v="6259"/>
    <s v="KA979"/>
    <x v="30"/>
    <m/>
    <x v="10"/>
    <x v="19"/>
    <n v="23"/>
    <s v="October"/>
    <x v="10"/>
    <s v="23 October 1947"/>
    <x v="2"/>
    <s v="SOC 23.10.47 (Air Britain Serials)"/>
    <x v="4"/>
    <x v="3"/>
    <x v="1"/>
    <x v="1"/>
    <x v="2"/>
    <x v="1"/>
    <m/>
    <n v="10"/>
    <x v="74"/>
    <x v="1"/>
    <n v="0"/>
    <x v="2"/>
    <x v="17"/>
    <x v="1"/>
  </r>
  <r>
    <n v="6230"/>
    <s v="KB379"/>
    <x v="28"/>
    <m/>
    <x v="10"/>
    <x v="19"/>
    <n v="23"/>
    <s v="October"/>
    <x v="10"/>
    <s v="23 October 1947"/>
    <x v="2"/>
    <s v="SOC 23.10.47 (Air Britain Serials)"/>
    <x v="4"/>
    <x v="3"/>
    <x v="1"/>
    <x v="1"/>
    <x v="2"/>
    <x v="1"/>
    <m/>
    <n v="10"/>
    <x v="74"/>
    <x v="1"/>
    <n v="1"/>
    <x v="2"/>
    <x v="17"/>
    <x v="1"/>
  </r>
  <r>
    <n v="5774"/>
    <s v="KB384"/>
    <x v="28"/>
    <m/>
    <x v="10"/>
    <x v="19"/>
    <n v="23"/>
    <s v="October"/>
    <x v="10"/>
    <s v="23 October 1947"/>
    <x v="2"/>
    <s v="SOC 23.10.47 (Air Britain Serials)"/>
    <x v="4"/>
    <x v="3"/>
    <x v="1"/>
    <x v="1"/>
    <x v="2"/>
    <x v="1"/>
    <m/>
    <n v="10"/>
    <x v="74"/>
    <x v="1"/>
    <n v="1"/>
    <x v="2"/>
    <x v="17"/>
    <x v="1"/>
  </r>
  <r>
    <n v="1948"/>
    <s v="KB395"/>
    <x v="28"/>
    <s v="139/128/163"/>
    <x v="10"/>
    <x v="19"/>
    <n v="23"/>
    <s v="October"/>
    <x v="10"/>
    <s v="23 October 1947"/>
    <x v="2"/>
    <s v="SOC 23.10.47 (Air Britain Serials)"/>
    <x v="4"/>
    <x v="3"/>
    <x v="1"/>
    <x v="1"/>
    <x v="2"/>
    <x v="1"/>
    <m/>
    <n v="10"/>
    <x v="74"/>
    <x v="1"/>
    <n v="1"/>
    <x v="0"/>
    <x v="149"/>
    <x v="1"/>
  </r>
  <r>
    <n v="6267"/>
    <s v="KB402"/>
    <x v="28"/>
    <m/>
    <x v="10"/>
    <x v="19"/>
    <n v="23"/>
    <s v="October"/>
    <x v="10"/>
    <s v="23 October 1947"/>
    <x v="2"/>
    <s v="SOC 23.10.47 (Air Britain Serials)"/>
    <x v="4"/>
    <x v="3"/>
    <x v="1"/>
    <x v="1"/>
    <x v="2"/>
    <x v="1"/>
    <m/>
    <n v="10"/>
    <x v="74"/>
    <x v="1"/>
    <n v="1"/>
    <x v="2"/>
    <x v="17"/>
    <x v="1"/>
  </r>
  <r>
    <n v="6197"/>
    <s v="KB431"/>
    <x v="28"/>
    <m/>
    <x v="10"/>
    <x v="19"/>
    <n v="23"/>
    <s v="October"/>
    <x v="10"/>
    <s v="23 October 1947"/>
    <x v="2"/>
    <s v="SOC 23.10.47 (Air Britain Serials)"/>
    <x v="4"/>
    <x v="3"/>
    <x v="1"/>
    <x v="1"/>
    <x v="2"/>
    <x v="1"/>
    <m/>
    <n v="10"/>
    <x v="74"/>
    <x v="1"/>
    <n v="1"/>
    <x v="2"/>
    <x v="17"/>
    <x v="1"/>
  </r>
  <r>
    <n v="2980"/>
    <s v="KB474"/>
    <x v="28"/>
    <s v="139/163"/>
    <x v="10"/>
    <x v="19"/>
    <n v="23"/>
    <s v="October"/>
    <x v="10"/>
    <s v="23 October 1947"/>
    <x v="2"/>
    <s v="SOC 23.10.47 (Air Britain Serials)"/>
    <x v="4"/>
    <x v="3"/>
    <x v="1"/>
    <x v="1"/>
    <x v="2"/>
    <x v="1"/>
    <m/>
    <n v="10"/>
    <x v="74"/>
    <x v="1"/>
    <n v="1"/>
    <x v="0"/>
    <x v="149"/>
    <x v="1"/>
  </r>
  <r>
    <n v="3008"/>
    <s v="KB488"/>
    <x v="28"/>
    <s v="608/163"/>
    <x v="10"/>
    <x v="19"/>
    <n v="23"/>
    <s v="October"/>
    <x v="10"/>
    <s v="23 October 1947"/>
    <x v="2"/>
    <s v="SOC 23.10.47 (Air Britain Serials)"/>
    <x v="4"/>
    <x v="3"/>
    <x v="1"/>
    <x v="1"/>
    <x v="2"/>
    <x v="1"/>
    <m/>
    <n v="10"/>
    <x v="74"/>
    <x v="1"/>
    <n v="1"/>
    <x v="0"/>
    <x v="149"/>
    <x v="1"/>
  </r>
  <r>
    <n v="3151"/>
    <s v="KB555"/>
    <x v="28"/>
    <m/>
    <x v="10"/>
    <x v="19"/>
    <n v="23"/>
    <s v="October"/>
    <x v="10"/>
    <s v="23 October 1947"/>
    <x v="2"/>
    <s v="SOC 23.10.47 (Air Britain Serials)"/>
    <x v="4"/>
    <x v="3"/>
    <x v="1"/>
    <x v="1"/>
    <x v="2"/>
    <x v="1"/>
    <m/>
    <n v="10"/>
    <x v="74"/>
    <x v="1"/>
    <n v="1"/>
    <x v="2"/>
    <x v="17"/>
    <x v="1"/>
  </r>
  <r>
    <n v="5019"/>
    <s v="KB556"/>
    <x v="28"/>
    <m/>
    <x v="10"/>
    <x v="19"/>
    <n v="23"/>
    <s v="October"/>
    <x v="10"/>
    <s v="23 October 1947"/>
    <x v="2"/>
    <s v="SOC 23.10.47 (Air Britain Serials)"/>
    <x v="4"/>
    <x v="3"/>
    <x v="1"/>
    <x v="1"/>
    <x v="2"/>
    <x v="1"/>
    <m/>
    <n v="10"/>
    <x v="74"/>
    <x v="1"/>
    <n v="1"/>
    <x v="2"/>
    <x v="17"/>
    <x v="1"/>
  </r>
  <r>
    <n v="5692"/>
    <s v="KB579"/>
    <x v="28"/>
    <m/>
    <x v="10"/>
    <x v="19"/>
    <n v="23"/>
    <s v="October"/>
    <x v="10"/>
    <s v="23 October 1947"/>
    <x v="2"/>
    <s v="SOC 23.10.47 (Air Britain Serials)"/>
    <x v="4"/>
    <x v="3"/>
    <x v="1"/>
    <x v="1"/>
    <x v="2"/>
    <x v="1"/>
    <m/>
    <n v="10"/>
    <x v="74"/>
    <x v="1"/>
    <n v="1"/>
    <x v="2"/>
    <x v="17"/>
    <x v="1"/>
  </r>
  <r>
    <n v="1922"/>
    <s v="KB669"/>
    <x v="28"/>
    <s v="27 MU"/>
    <x v="10"/>
    <x v="6"/>
    <n v="23"/>
    <s v="October"/>
    <x v="10"/>
    <s v="23 October 1947"/>
    <x v="2"/>
    <s v="Mosquito B. 25 KB 669 made it to England in March but was too late for the war. It went to 27 Maintenance Unit, Shawbury, and was scrapped in Nov., 1949. ( http://www.virtualmuseum.ca/pm.php?id=record_detail&amp;fl=0&amp;lg=English&amp;ex=00000192&amp;rd=94082&amp;hs=0# ) SOC 23.10.47 (Air Britain Serials)"/>
    <x v="4"/>
    <x v="3"/>
    <x v="1"/>
    <x v="1"/>
    <x v="2"/>
    <x v="1"/>
    <m/>
    <n v="10"/>
    <x v="74"/>
    <x v="1"/>
    <n v="0"/>
    <x v="1"/>
    <x v="323"/>
    <x v="1"/>
  </r>
  <r>
    <n v="5895"/>
    <s v="MM698"/>
    <x v="25"/>
    <n v="219"/>
    <x v="1"/>
    <x v="2"/>
    <n v="23"/>
    <s v="October"/>
    <x v="10"/>
    <s v="23 October 1947"/>
    <x v="2"/>
    <s v="SOC 23.10.47 (Air Britain Serials)"/>
    <x v="4"/>
    <x v="3"/>
    <x v="1"/>
    <x v="1"/>
    <x v="2"/>
    <x v="1"/>
    <m/>
    <n v="10"/>
    <x v="74"/>
    <x v="1"/>
    <n v="1"/>
    <x v="0"/>
    <x v="76"/>
    <x v="2"/>
  </r>
  <r>
    <n v="3777"/>
    <s v="PZ379"/>
    <x v="12"/>
    <n v="143"/>
    <x v="0"/>
    <x v="12"/>
    <n v="23"/>
    <s v="October"/>
    <x v="10"/>
    <s v="23 October 1947"/>
    <x v="2"/>
    <s v="Sold 23.10.47 (Air Britain Serials)"/>
    <x v="5"/>
    <x v="3"/>
    <x v="1"/>
    <x v="1"/>
    <x v="2"/>
    <x v="1"/>
    <m/>
    <n v="10"/>
    <x v="74"/>
    <x v="1"/>
    <n v="1"/>
    <x v="0"/>
    <x v="131"/>
    <x v="0"/>
  </r>
  <r>
    <n v="6385"/>
    <s v="RL215"/>
    <x v="39"/>
    <n v="85"/>
    <x v="0"/>
    <x v="2"/>
    <n v="24"/>
    <s v="October"/>
    <x v="10"/>
    <s v="24 October 1947"/>
    <x v="1"/>
    <s v="Crashed on night training flight Mailingwood Kent 24.10.47 (Air Britain Serials)"/>
    <x v="2"/>
    <x v="2"/>
    <x v="32"/>
    <x v="1"/>
    <x v="2"/>
    <x v="1"/>
    <m/>
    <n v="10"/>
    <x v="74"/>
    <x v="1"/>
    <n v="0"/>
    <x v="0"/>
    <x v="13"/>
    <x v="2"/>
  </r>
  <r>
    <n v="6278"/>
    <s v="KB659"/>
    <x v="28"/>
    <m/>
    <x v="10"/>
    <x v="19"/>
    <n v="24"/>
    <s v="October"/>
    <x v="10"/>
    <s v="24 October 1947"/>
    <x v="2"/>
    <s v="SOC 24.10.47 (Air Britain Serials)"/>
    <x v="4"/>
    <x v="3"/>
    <x v="1"/>
    <x v="1"/>
    <x v="2"/>
    <x v="1"/>
    <m/>
    <n v="10"/>
    <x v="74"/>
    <x v="1"/>
    <n v="0"/>
    <x v="2"/>
    <x v="17"/>
    <x v="1"/>
  </r>
  <r>
    <n v="4854"/>
    <s v="KB630"/>
    <x v="28"/>
    <m/>
    <x v="10"/>
    <x v="19"/>
    <n v="25"/>
    <s v="October"/>
    <x v="10"/>
    <s v="25 October 1947"/>
    <x v="2"/>
    <s v="SOC 25.10.47 (Air Britain Serials)"/>
    <x v="4"/>
    <x v="3"/>
    <x v="1"/>
    <x v="1"/>
    <x v="2"/>
    <x v="1"/>
    <m/>
    <n v="10"/>
    <x v="74"/>
    <x v="1"/>
    <n v="0"/>
    <x v="2"/>
    <x v="17"/>
    <x v="1"/>
  </r>
  <r>
    <n v="5145"/>
    <s v="KB691"/>
    <x v="28"/>
    <n v="162"/>
    <x v="10"/>
    <x v="19"/>
    <n v="25"/>
    <s v="October"/>
    <x v="10"/>
    <s v="25 October 1947"/>
    <x v="2"/>
    <s v="SOC 25.10.47 (Air Britain Serials)"/>
    <x v="4"/>
    <x v="3"/>
    <x v="1"/>
    <x v="1"/>
    <x v="2"/>
    <x v="1"/>
    <m/>
    <n v="10"/>
    <x v="74"/>
    <x v="1"/>
    <n v="0"/>
    <x v="0"/>
    <x v="134"/>
    <x v="1"/>
  </r>
  <r>
    <n v="4321"/>
    <s v="TE879"/>
    <x v="12"/>
    <s v="45/18"/>
    <x v="10"/>
    <x v="19"/>
    <n v="27"/>
    <s v="October"/>
    <x v="10"/>
    <s v="27 October 1947"/>
    <x v="0"/>
    <s v="Bellylanded after engine failure Butterworth 27.10.47 (Air Britain Serials)"/>
    <x v="2"/>
    <x v="2"/>
    <x v="2"/>
    <x v="1"/>
    <x v="2"/>
    <x v="1"/>
    <m/>
    <n v="10"/>
    <x v="74"/>
    <x v="1"/>
    <n v="0"/>
    <x v="0"/>
    <x v="295"/>
    <x v="3"/>
  </r>
  <r>
    <n v="4088"/>
    <s v="NT277"/>
    <x v="25"/>
    <n v="239"/>
    <x v="12"/>
    <x v="19"/>
    <n v="27"/>
    <s v="October"/>
    <x v="10"/>
    <s v="27 October 1947"/>
    <x v="2"/>
    <s v="To Armee de l'Air 27.10.47 (Air Britain Serials)"/>
    <x v="5"/>
    <x v="3"/>
    <x v="1"/>
    <x v="1"/>
    <x v="2"/>
    <x v="1"/>
    <m/>
    <n v="10"/>
    <x v="74"/>
    <x v="1"/>
    <n v="1"/>
    <x v="0"/>
    <x v="63"/>
    <x v="2"/>
  </r>
  <r>
    <n v="4592"/>
    <s v="RV354"/>
    <x v="20"/>
    <s v="128/14"/>
    <x v="10"/>
    <x v="19"/>
    <n v="27"/>
    <s v="October"/>
    <x v="10"/>
    <s v="27 October 1947"/>
    <x v="2"/>
    <s v="SOC 27.10.47 (Air Britain Serials)"/>
    <x v="4"/>
    <x v="3"/>
    <x v="1"/>
    <x v="1"/>
    <x v="2"/>
    <x v="1"/>
    <m/>
    <n v="10"/>
    <x v="74"/>
    <x v="1"/>
    <n v="1"/>
    <x v="0"/>
    <x v="215"/>
    <x v="0"/>
  </r>
  <r>
    <n v="3808"/>
    <s v="TE796"/>
    <x v="12"/>
    <n v="45"/>
    <x v="3"/>
    <x v="16"/>
    <n v="30"/>
    <s v="October"/>
    <x v="10"/>
    <s v="30 October 1947"/>
    <x v="2"/>
    <s v="SOC 30.10.47 (Air Britain Serials)"/>
    <x v="4"/>
    <x v="3"/>
    <x v="1"/>
    <x v="1"/>
    <x v="2"/>
    <x v="1"/>
    <m/>
    <n v="10"/>
    <x v="74"/>
    <x v="1"/>
    <n v="0"/>
    <x v="0"/>
    <x v="86"/>
    <x v="3"/>
  </r>
  <r>
    <n v="2371"/>
    <s v="KB417"/>
    <x v="28"/>
    <s v="139/608/163"/>
    <x v="10"/>
    <x v="19"/>
    <n v="31"/>
    <s v="October"/>
    <x v="10"/>
    <s v="31 October 1947"/>
    <x v="2"/>
    <s v="SOC 31.10.47 (Air Britain Serials)"/>
    <x v="4"/>
    <x v="3"/>
    <x v="1"/>
    <x v="1"/>
    <x v="2"/>
    <x v="1"/>
    <m/>
    <n v="10"/>
    <x v="74"/>
    <x v="1"/>
    <n v="1"/>
    <x v="0"/>
    <x v="149"/>
    <x v="1"/>
  </r>
  <r>
    <n v="3380"/>
    <s v="KA930"/>
    <x v="30"/>
    <s v="RN/RAF"/>
    <x v="10"/>
    <x v="19"/>
    <n v="1"/>
    <s v="November"/>
    <x v="10"/>
    <s v="1 November 1947"/>
    <x v="2"/>
    <s v="SOC 1.11.47 (Air Britain Serials)"/>
    <x v="4"/>
    <x v="3"/>
    <x v="1"/>
    <x v="1"/>
    <x v="2"/>
    <x v="1"/>
    <m/>
    <n v="11"/>
    <x v="75"/>
    <x v="1"/>
    <n v="0"/>
    <x v="2"/>
    <x v="216"/>
    <x v="1"/>
  </r>
  <r>
    <n v="701"/>
    <s v="KA933"/>
    <x v="30"/>
    <s v="ADLS/162/TCDU/24"/>
    <x v="10"/>
    <x v="19"/>
    <n v="1"/>
    <s v="November"/>
    <x v="10"/>
    <s v="1 November 1947"/>
    <x v="2"/>
    <s v="SOC 1.11.47 (Air Britain Serials)"/>
    <x v="4"/>
    <x v="3"/>
    <x v="1"/>
    <x v="1"/>
    <x v="2"/>
    <x v="1"/>
    <m/>
    <n v="11"/>
    <x v="75"/>
    <x v="1"/>
    <n v="0"/>
    <x v="0"/>
    <x v="324"/>
    <x v="1"/>
  </r>
  <r>
    <n v="2179"/>
    <s v="KB603"/>
    <x v="28"/>
    <n v="162"/>
    <x v="10"/>
    <x v="19"/>
    <n v="1"/>
    <s v="November"/>
    <x v="10"/>
    <s v="1 November 1947"/>
    <x v="2"/>
    <s v="SOC 1.11.47 (Air Britain Serials)"/>
    <x v="4"/>
    <x v="3"/>
    <x v="1"/>
    <x v="1"/>
    <x v="2"/>
    <x v="1"/>
    <m/>
    <n v="11"/>
    <x v="75"/>
    <x v="1"/>
    <n v="1"/>
    <x v="0"/>
    <x v="134"/>
    <x v="1"/>
  </r>
  <r>
    <n v="5841"/>
    <s v="PF615"/>
    <x v="20"/>
    <n v="98"/>
    <x v="10"/>
    <x v="19"/>
    <n v="4"/>
    <s v="November"/>
    <x v="10"/>
    <s v="4 November 1947"/>
    <x v="0"/>
    <s v="Swung and u/c collapsed on landing Gatow 4.11.47 (Air Britain Serials)"/>
    <x v="2"/>
    <x v="2"/>
    <x v="23"/>
    <x v="1"/>
    <x v="2"/>
    <x v="1"/>
    <m/>
    <n v="11"/>
    <x v="75"/>
    <x v="1"/>
    <n v="0"/>
    <x v="0"/>
    <x v="204"/>
    <x v="6"/>
  </r>
  <r>
    <n v="737"/>
    <s v="KB399"/>
    <x v="28"/>
    <s v="139/128/139/162/571"/>
    <x v="10"/>
    <x v="19"/>
    <n v="7"/>
    <s v="November"/>
    <x v="10"/>
    <s v="7 November 1947"/>
    <x v="2"/>
    <s v="SOC 7.11.47 (Air Britain Serials)"/>
    <x v="4"/>
    <x v="3"/>
    <x v="1"/>
    <x v="1"/>
    <x v="2"/>
    <x v="1"/>
    <m/>
    <n v="11"/>
    <x v="75"/>
    <x v="1"/>
    <n v="1"/>
    <x v="0"/>
    <x v="90"/>
    <x v="1"/>
  </r>
  <r>
    <n v="1850"/>
    <s v="KB405"/>
    <x v="28"/>
    <s v="608/162/608/16OTU"/>
    <x v="0"/>
    <x v="7"/>
    <n v="7"/>
    <s v="November"/>
    <x v="10"/>
    <s v="7 November 1947"/>
    <x v="2"/>
    <s v="SOC 7.11.47 (Air Britain Serials)"/>
    <x v="4"/>
    <x v="3"/>
    <x v="1"/>
    <x v="1"/>
    <x v="2"/>
    <x v="1"/>
    <m/>
    <n v="11"/>
    <x v="75"/>
    <x v="1"/>
    <n v="1"/>
    <x v="1"/>
    <x v="140"/>
    <x v="1"/>
  </r>
  <r>
    <n v="625"/>
    <s v="KB413"/>
    <x v="28"/>
    <s v="608/142"/>
    <x v="0"/>
    <x v="8"/>
    <n v="7"/>
    <s v="November"/>
    <x v="10"/>
    <s v="7 November 1947"/>
    <x v="2"/>
    <s v="SOC 7.11.47 (Air Britain Serials)"/>
    <x v="4"/>
    <x v="3"/>
    <x v="1"/>
    <x v="1"/>
    <x v="2"/>
    <x v="1"/>
    <m/>
    <n v="11"/>
    <x v="75"/>
    <x v="1"/>
    <n v="1"/>
    <x v="0"/>
    <x v="125"/>
    <x v="1"/>
  </r>
  <r>
    <n v="4094"/>
    <s v="KB432"/>
    <x v="28"/>
    <n v="142"/>
    <x v="0"/>
    <x v="8"/>
    <n v="7"/>
    <s v="November"/>
    <x v="10"/>
    <s v="7 November 1947"/>
    <x v="2"/>
    <s v="SOC 7.11.47 (Air Britain Serials)"/>
    <x v="4"/>
    <x v="3"/>
    <x v="1"/>
    <x v="1"/>
    <x v="2"/>
    <x v="1"/>
    <m/>
    <n v="11"/>
    <x v="75"/>
    <x v="1"/>
    <n v="1"/>
    <x v="0"/>
    <x v="125"/>
    <x v="1"/>
  </r>
  <r>
    <n v="4873"/>
    <s v="KB441"/>
    <x v="28"/>
    <s v="608/142"/>
    <x v="0"/>
    <x v="8"/>
    <n v="7"/>
    <s v="November"/>
    <x v="10"/>
    <s v="7 November 1947"/>
    <x v="2"/>
    <s v="SOC 7.11.47 (Air Britain Serials)"/>
    <x v="4"/>
    <x v="3"/>
    <x v="1"/>
    <x v="1"/>
    <x v="2"/>
    <x v="1"/>
    <m/>
    <n v="11"/>
    <x v="75"/>
    <x v="1"/>
    <n v="1"/>
    <x v="0"/>
    <x v="125"/>
    <x v="1"/>
  </r>
  <r>
    <n v="7632"/>
    <s v="KB445"/>
    <x v="28"/>
    <s v="142/162"/>
    <x v="10"/>
    <x v="19"/>
    <n v="7"/>
    <s v="November"/>
    <x v="10"/>
    <s v="7 November 1947"/>
    <x v="2"/>
    <s v="SOC 7.11.47 (Air Britain Serials)"/>
    <x v="4"/>
    <x v="3"/>
    <x v="1"/>
    <x v="1"/>
    <x v="2"/>
    <x v="1"/>
    <m/>
    <n v="11"/>
    <x v="75"/>
    <x v="1"/>
    <n v="1"/>
    <x v="0"/>
    <x v="134"/>
    <x v="1"/>
  </r>
  <r>
    <n v="4806"/>
    <s v="KB466"/>
    <x v="28"/>
    <n v="142"/>
    <x v="0"/>
    <x v="8"/>
    <n v="7"/>
    <s v="November"/>
    <x v="10"/>
    <s v="7 November 1947"/>
    <x v="2"/>
    <s v="SOC 7.11.47 (Air Britain Serials)"/>
    <x v="4"/>
    <x v="3"/>
    <x v="1"/>
    <x v="1"/>
    <x v="2"/>
    <x v="1"/>
    <m/>
    <n v="11"/>
    <x v="75"/>
    <x v="1"/>
    <n v="1"/>
    <x v="0"/>
    <x v="125"/>
    <x v="1"/>
  </r>
  <r>
    <n v="4288"/>
    <s v="KB490"/>
    <x v="28"/>
    <s v="627/109"/>
    <x v="0"/>
    <x v="8"/>
    <n v="7"/>
    <s v="November"/>
    <x v="10"/>
    <s v="7 November 1947"/>
    <x v="2"/>
    <s v="4,000lb bomb bay conversion (Brian Fillery) SOC 7.11.47 (Air Britain Serials)"/>
    <x v="4"/>
    <x v="3"/>
    <x v="1"/>
    <x v="1"/>
    <x v="2"/>
    <x v="1"/>
    <m/>
    <n v="11"/>
    <x v="75"/>
    <x v="1"/>
    <n v="1"/>
    <x v="0"/>
    <x v="18"/>
    <x v="1"/>
  </r>
  <r>
    <n v="1224"/>
    <s v="KB520"/>
    <x v="28"/>
    <s v="162/571"/>
    <x v="10"/>
    <x v="19"/>
    <n v="7"/>
    <s v="November"/>
    <x v="10"/>
    <s v="7 November 1947"/>
    <x v="2"/>
    <s v="SOC 7.11.47 (Air Britain Serials)"/>
    <x v="4"/>
    <x v="3"/>
    <x v="1"/>
    <x v="1"/>
    <x v="2"/>
    <x v="1"/>
    <m/>
    <n v="11"/>
    <x v="75"/>
    <x v="1"/>
    <n v="1"/>
    <x v="0"/>
    <x v="90"/>
    <x v="1"/>
  </r>
  <r>
    <n v="3168"/>
    <s v="KB545"/>
    <x v="28"/>
    <s v="RN"/>
    <x v="10"/>
    <x v="19"/>
    <n v="7"/>
    <s v="November"/>
    <x v="10"/>
    <s v="7 November 1947"/>
    <x v="2"/>
    <s v="SOC 7.11.47 (Air Britain Serials)"/>
    <x v="4"/>
    <x v="3"/>
    <x v="1"/>
    <x v="1"/>
    <x v="2"/>
    <x v="1"/>
    <m/>
    <n v="11"/>
    <x v="75"/>
    <x v="1"/>
    <n v="1"/>
    <x v="2"/>
    <x v="64"/>
    <x v="1"/>
  </r>
  <r>
    <n v="7529"/>
    <s v="KB557"/>
    <x v="28"/>
    <s v="RAE/162"/>
    <x v="10"/>
    <x v="19"/>
    <n v="7"/>
    <s v="November"/>
    <x v="10"/>
    <s v="7 November 1947"/>
    <x v="2"/>
    <s v="SOC 7.11.47 (Air Britain Serials)"/>
    <x v="4"/>
    <x v="3"/>
    <x v="1"/>
    <x v="1"/>
    <x v="2"/>
    <x v="1"/>
    <m/>
    <n v="11"/>
    <x v="75"/>
    <x v="1"/>
    <n v="1"/>
    <x v="0"/>
    <x v="134"/>
    <x v="1"/>
  </r>
  <r>
    <n v="2389"/>
    <s v="KB559"/>
    <x v="28"/>
    <s v="RN"/>
    <x v="10"/>
    <x v="19"/>
    <n v="7"/>
    <s v="November"/>
    <x v="10"/>
    <s v="7 November 1947"/>
    <x v="2"/>
    <s v="SOC 7.11.47 (Air Britain Serials)"/>
    <x v="4"/>
    <x v="3"/>
    <x v="1"/>
    <x v="1"/>
    <x v="2"/>
    <x v="1"/>
    <m/>
    <n v="11"/>
    <x v="75"/>
    <x v="1"/>
    <n v="1"/>
    <x v="2"/>
    <x v="64"/>
    <x v="1"/>
  </r>
  <r>
    <n v="3796"/>
    <s v="KB611"/>
    <x v="28"/>
    <n v="162"/>
    <x v="10"/>
    <x v="19"/>
    <n v="7"/>
    <s v="November"/>
    <x v="10"/>
    <s v="7 November 1947"/>
    <x v="2"/>
    <s v="SOC 7.11.47 (Air Britain Serials)"/>
    <x v="4"/>
    <x v="3"/>
    <x v="1"/>
    <x v="1"/>
    <x v="2"/>
    <x v="1"/>
    <m/>
    <n v="11"/>
    <x v="75"/>
    <x v="1"/>
    <n v="1"/>
    <x v="0"/>
    <x v="134"/>
    <x v="1"/>
  </r>
  <r>
    <n v="3797"/>
    <s v="KB612"/>
    <x v="28"/>
    <n v="162"/>
    <x v="10"/>
    <x v="19"/>
    <n v="7"/>
    <s v="November"/>
    <x v="10"/>
    <s v="7 November 1947"/>
    <x v="2"/>
    <s v="SOC 7.11.47 (Air Britain Serials)"/>
    <x v="4"/>
    <x v="3"/>
    <x v="1"/>
    <x v="1"/>
    <x v="2"/>
    <x v="1"/>
    <m/>
    <n v="11"/>
    <x v="75"/>
    <x v="1"/>
    <n v="1"/>
    <x v="0"/>
    <x v="134"/>
    <x v="1"/>
  </r>
  <r>
    <n v="3858"/>
    <s v="KB633"/>
    <x v="28"/>
    <n v="162"/>
    <x v="10"/>
    <x v="19"/>
    <n v="7"/>
    <s v="November"/>
    <x v="10"/>
    <s v="7 November 1947"/>
    <x v="2"/>
    <s v="SOC 7.11.47 (Air Britain Serials)"/>
    <x v="4"/>
    <x v="3"/>
    <x v="1"/>
    <x v="1"/>
    <x v="2"/>
    <x v="1"/>
    <m/>
    <n v="11"/>
    <x v="75"/>
    <x v="1"/>
    <n v="0"/>
    <x v="0"/>
    <x v="134"/>
    <x v="1"/>
  </r>
  <r>
    <n v="7180"/>
    <s v="KB635"/>
    <x v="28"/>
    <s v="RN/RAF"/>
    <x v="10"/>
    <x v="19"/>
    <n v="7"/>
    <s v="November"/>
    <x v="10"/>
    <s v="7 November 1947"/>
    <x v="2"/>
    <s v="SOC 7.11.47 (Air Britain Serials)"/>
    <x v="4"/>
    <x v="3"/>
    <x v="1"/>
    <x v="1"/>
    <x v="2"/>
    <x v="1"/>
    <m/>
    <n v="11"/>
    <x v="75"/>
    <x v="1"/>
    <n v="0"/>
    <x v="2"/>
    <x v="216"/>
    <x v="1"/>
  </r>
  <r>
    <n v="4464"/>
    <s v="KB655"/>
    <x v="28"/>
    <s v="608/142"/>
    <x v="0"/>
    <x v="8"/>
    <n v="7"/>
    <s v="November"/>
    <x v="10"/>
    <s v="7 November 1947"/>
    <x v="2"/>
    <s v="SOC 7.11.47 (Air Britain Serials)"/>
    <x v="4"/>
    <x v="3"/>
    <x v="1"/>
    <x v="1"/>
    <x v="2"/>
    <x v="1"/>
    <m/>
    <n v="11"/>
    <x v="75"/>
    <x v="1"/>
    <n v="0"/>
    <x v="0"/>
    <x v="125"/>
    <x v="1"/>
  </r>
  <r>
    <n v="4252"/>
    <s v="KB673"/>
    <x v="28"/>
    <s v="ADLS/162"/>
    <x v="10"/>
    <x v="19"/>
    <n v="7"/>
    <s v="November"/>
    <x v="10"/>
    <s v="7 November 1947"/>
    <x v="2"/>
    <s v="SOC 7.11.47 (Air Britain Serials)"/>
    <x v="4"/>
    <x v="3"/>
    <x v="1"/>
    <x v="1"/>
    <x v="2"/>
    <x v="1"/>
    <m/>
    <n v="11"/>
    <x v="75"/>
    <x v="1"/>
    <n v="0"/>
    <x v="0"/>
    <x v="134"/>
    <x v="1"/>
  </r>
  <r>
    <n v="3877"/>
    <s v="KB676"/>
    <x v="28"/>
    <n v="162"/>
    <x v="10"/>
    <x v="19"/>
    <n v="7"/>
    <s v="November"/>
    <x v="10"/>
    <s v="7 November 1947"/>
    <x v="2"/>
    <s v="SOC 7.11.47 (Air Britain Serials)"/>
    <x v="4"/>
    <x v="3"/>
    <x v="1"/>
    <x v="1"/>
    <x v="2"/>
    <x v="1"/>
    <m/>
    <n v="11"/>
    <x v="75"/>
    <x v="1"/>
    <n v="0"/>
    <x v="0"/>
    <x v="134"/>
    <x v="1"/>
  </r>
  <r>
    <n v="5110"/>
    <s v="KB678"/>
    <x v="28"/>
    <n v="162"/>
    <x v="10"/>
    <x v="19"/>
    <n v="7"/>
    <s v="November"/>
    <x v="10"/>
    <s v="7 November 1947"/>
    <x v="2"/>
    <s v="SOC 7.11.47 (Air Britain Serials)"/>
    <x v="4"/>
    <x v="3"/>
    <x v="1"/>
    <x v="1"/>
    <x v="2"/>
    <x v="1"/>
    <m/>
    <n v="11"/>
    <x v="75"/>
    <x v="1"/>
    <n v="0"/>
    <x v="0"/>
    <x v="134"/>
    <x v="1"/>
  </r>
  <r>
    <n v="4106"/>
    <s v="NS502"/>
    <x v="18"/>
    <s v="544/RN"/>
    <x v="10"/>
    <x v="19"/>
    <n v="7"/>
    <s v="November"/>
    <x v="10"/>
    <s v="7 November 1947"/>
    <x v="2"/>
    <s v="This aircraft appears to have been named Master Ranger, written on the nose in light grey letter. &quot; have been in contact with Jeff Bobo, and he has sent me pictures of the nose art. Yes, &quot;Master Ranger&quot; was what I was looking for. Apparently he was told by Brian Taylor, who made the drawings.&quot; SOC 7.11.47 (Air Britain Serials)"/>
    <x v="4"/>
    <x v="3"/>
    <x v="1"/>
    <x v="1"/>
    <x v="2"/>
    <x v="1"/>
    <m/>
    <n v="11"/>
    <x v="75"/>
    <x v="1"/>
    <n v="1"/>
    <x v="2"/>
    <x v="64"/>
    <x v="0"/>
  </r>
  <r>
    <n v="1368"/>
    <s v="NS743"/>
    <x v="18"/>
    <s v="USAAF/RN"/>
    <x v="10"/>
    <x v="19"/>
    <n v="7"/>
    <s v="November"/>
    <x v="10"/>
    <s v="7 November 1947"/>
    <x v="2"/>
    <s v="To RN 7.11.47 Rts Fleetlands 7.11.47 (Air Britain Serials)"/>
    <x v="4"/>
    <x v="3"/>
    <x v="1"/>
    <x v="1"/>
    <x v="2"/>
    <x v="1"/>
    <m/>
    <n v="11"/>
    <x v="75"/>
    <x v="1"/>
    <n v="1"/>
    <x v="2"/>
    <x v="64"/>
    <x v="0"/>
  </r>
  <r>
    <n v="5335"/>
    <s v="NT191"/>
    <x v="12"/>
    <n v="464"/>
    <x v="12"/>
    <x v="19"/>
    <n v="7"/>
    <s v="November"/>
    <x v="10"/>
    <s v="7 November 1947"/>
    <x v="2"/>
    <s v="To Armee de l'Air 7.11.47 (Air Britain Serials)"/>
    <x v="5"/>
    <x v="3"/>
    <x v="1"/>
    <x v="1"/>
    <x v="2"/>
    <x v="1"/>
    <m/>
    <n v="11"/>
    <x v="75"/>
    <x v="1"/>
    <n v="1"/>
    <x v="0"/>
    <x v="46"/>
    <x v="0"/>
  </r>
  <r>
    <n v="4110"/>
    <s v="TW244"/>
    <x v="43"/>
    <s v="RN 762"/>
    <x v="10"/>
    <x v="19"/>
    <n v="11"/>
    <s v="November"/>
    <x v="10"/>
    <s v="11 November 1947"/>
    <x v="0"/>
    <s v="Force landing after engine fire Ford 11.11.47 (Air Britain Serials)"/>
    <x v="2"/>
    <x v="2"/>
    <x v="7"/>
    <x v="1"/>
    <x v="2"/>
    <x v="1"/>
    <m/>
    <n v="11"/>
    <x v="75"/>
    <x v="1"/>
    <n v="0"/>
    <x v="0"/>
    <x v="181"/>
    <x v="2"/>
  </r>
  <r>
    <n v="3532"/>
    <s v="NT511"/>
    <x v="25"/>
    <s v="488/54OTU"/>
    <x v="10"/>
    <x v="7"/>
    <n v="11"/>
    <s v="November"/>
    <x v="10"/>
    <s v="11 November 1947"/>
    <x v="2"/>
    <s v="To 6485M 11.11.47 (Air Britain Serials)"/>
    <x v="4"/>
    <x v="3"/>
    <x v="1"/>
    <x v="1"/>
    <x v="2"/>
    <x v="1"/>
    <m/>
    <n v="11"/>
    <x v="75"/>
    <x v="1"/>
    <n v="1"/>
    <x v="1"/>
    <x v="115"/>
    <x v="2"/>
  </r>
  <r>
    <n v="1666"/>
    <s v="TE760"/>
    <x v="12"/>
    <s v="114/8"/>
    <x v="10"/>
    <x v="19"/>
    <n v="11"/>
    <s v="November"/>
    <x v="10"/>
    <s v="11 November 1947"/>
    <x v="2"/>
    <s v="SOC 11.11.47 (Air Britain Serials)"/>
    <x v="4"/>
    <x v="3"/>
    <x v="1"/>
    <x v="1"/>
    <x v="2"/>
    <x v="1"/>
    <m/>
    <n v="11"/>
    <x v="75"/>
    <x v="1"/>
    <n v="0"/>
    <x v="0"/>
    <x v="311"/>
    <x v="3"/>
  </r>
  <r>
    <n v="622"/>
    <s v="KB487"/>
    <x v="28"/>
    <s v="139/142"/>
    <x v="0"/>
    <x v="8"/>
    <n v="12"/>
    <s v="November"/>
    <x v="10"/>
    <s v="12 November 1947"/>
    <x v="2"/>
    <s v="SOC 12.11.47 (Air Britain Serials)"/>
    <x v="4"/>
    <x v="3"/>
    <x v="1"/>
    <x v="1"/>
    <x v="2"/>
    <x v="1"/>
    <m/>
    <n v="11"/>
    <x v="75"/>
    <x v="1"/>
    <n v="1"/>
    <x v="0"/>
    <x v="125"/>
    <x v="1"/>
  </r>
  <r>
    <n v="7605"/>
    <s v="KB505"/>
    <x v="28"/>
    <s v="162/163"/>
    <x v="10"/>
    <x v="19"/>
    <n v="12"/>
    <s v="November"/>
    <x v="10"/>
    <s v="12 November 1947"/>
    <x v="2"/>
    <s v="SOC 12.11.47 (Air Britain Serials)"/>
    <x v="4"/>
    <x v="3"/>
    <x v="1"/>
    <x v="1"/>
    <x v="2"/>
    <x v="1"/>
    <m/>
    <n v="11"/>
    <x v="75"/>
    <x v="1"/>
    <n v="1"/>
    <x v="0"/>
    <x v="149"/>
    <x v="1"/>
  </r>
  <r>
    <n v="897"/>
    <s v="KB511"/>
    <x v="28"/>
    <n v="142"/>
    <x v="0"/>
    <x v="8"/>
    <n v="12"/>
    <s v="November"/>
    <x v="10"/>
    <s v="12 November 1947"/>
    <x v="2"/>
    <s v="SOC 12.11.47 (Air Britain Serials)"/>
    <x v="4"/>
    <x v="3"/>
    <x v="1"/>
    <x v="1"/>
    <x v="2"/>
    <x v="1"/>
    <m/>
    <n v="11"/>
    <x v="75"/>
    <x v="1"/>
    <n v="1"/>
    <x v="0"/>
    <x v="125"/>
    <x v="1"/>
  </r>
  <r>
    <n v="4188"/>
    <s v="KB526"/>
    <x v="28"/>
    <s v="139/163"/>
    <x v="10"/>
    <x v="19"/>
    <n v="12"/>
    <s v="November"/>
    <x v="10"/>
    <s v="12 November 1947"/>
    <x v="2"/>
    <s v="SOC 12.11.47 (Air Britain Serials)"/>
    <x v="4"/>
    <x v="3"/>
    <x v="1"/>
    <x v="1"/>
    <x v="2"/>
    <x v="1"/>
    <m/>
    <n v="11"/>
    <x v="75"/>
    <x v="1"/>
    <n v="1"/>
    <x v="0"/>
    <x v="149"/>
    <x v="1"/>
  </r>
  <r>
    <n v="7615"/>
    <s v="KB541"/>
    <x v="28"/>
    <s v="162/163"/>
    <x v="10"/>
    <x v="19"/>
    <n v="12"/>
    <s v="November"/>
    <x v="10"/>
    <s v="12 November 1947"/>
    <x v="2"/>
    <s v="SOC 12.11.47 (Air Britain Serials)"/>
    <x v="4"/>
    <x v="3"/>
    <x v="1"/>
    <x v="1"/>
    <x v="2"/>
    <x v="1"/>
    <m/>
    <n v="11"/>
    <x v="75"/>
    <x v="1"/>
    <n v="1"/>
    <x v="0"/>
    <x v="149"/>
    <x v="1"/>
  </r>
  <r>
    <n v="1918"/>
    <s v="KB551"/>
    <x v="28"/>
    <s v="142/162/TFU"/>
    <x v="10"/>
    <x v="19"/>
    <n v="12"/>
    <s v="November"/>
    <x v="10"/>
    <s v="12 November 1947"/>
    <x v="2"/>
    <s v="SOC 12.11.47 (Air Britain Serials)"/>
    <x v="4"/>
    <x v="3"/>
    <x v="1"/>
    <x v="1"/>
    <x v="2"/>
    <x v="1"/>
    <m/>
    <n v="11"/>
    <x v="75"/>
    <x v="1"/>
    <n v="1"/>
    <x v="1"/>
    <x v="49"/>
    <x v="1"/>
  </r>
  <r>
    <n v="3577"/>
    <s v="KB631"/>
    <x v="28"/>
    <s v="BDU"/>
    <x v="10"/>
    <x v="19"/>
    <n v="12"/>
    <s v="November"/>
    <x v="10"/>
    <s v="12 November 1947"/>
    <x v="2"/>
    <s v="SOC 12.11.47 (Air Britain Serials)"/>
    <x v="4"/>
    <x v="3"/>
    <x v="1"/>
    <x v="1"/>
    <x v="2"/>
    <x v="1"/>
    <m/>
    <n v="11"/>
    <x v="75"/>
    <x v="1"/>
    <n v="0"/>
    <x v="0"/>
    <x v="264"/>
    <x v="1"/>
  </r>
  <r>
    <n v="4047"/>
    <s v="KB675"/>
    <x v="28"/>
    <s v="BDU"/>
    <x v="10"/>
    <x v="19"/>
    <n v="12"/>
    <s v="November"/>
    <x v="10"/>
    <s v="12 November 1947"/>
    <x v="2"/>
    <s v="SOC 12.11.47 (Air Britain Serials)"/>
    <x v="4"/>
    <x v="3"/>
    <x v="1"/>
    <x v="1"/>
    <x v="2"/>
    <x v="1"/>
    <m/>
    <n v="11"/>
    <x v="75"/>
    <x v="1"/>
    <n v="0"/>
    <x v="0"/>
    <x v="264"/>
    <x v="1"/>
  </r>
  <r>
    <n v="3266"/>
    <s v="KA967"/>
    <x v="30"/>
    <s v="RN 772"/>
    <x v="10"/>
    <x v="19"/>
    <n v="14"/>
    <s v="November"/>
    <x v="10"/>
    <s v="14 November 1947"/>
    <x v="2"/>
    <s v="Stored 14.11.47 NFT (Air Britain Serials)"/>
    <x v="6"/>
    <x v="3"/>
    <x v="1"/>
    <x v="1"/>
    <x v="2"/>
    <x v="1"/>
    <m/>
    <n v="11"/>
    <x v="75"/>
    <x v="1"/>
    <n v="0"/>
    <x v="0"/>
    <x v="169"/>
    <x v="1"/>
  </r>
  <r>
    <n v="3295"/>
    <s v="TK601"/>
    <x v="42"/>
    <s v="Cv TT/4FP"/>
    <x v="10"/>
    <x v="19"/>
    <n v="17"/>
    <s v="November"/>
    <x v="10"/>
    <s v="17 November 1947"/>
    <x v="0"/>
    <s v="Crashed on landing Marham 27.11.47 DBR and SS 5.8.48 (Air Britain Serials)"/>
    <x v="2"/>
    <x v="2"/>
    <x v="40"/>
    <x v="1"/>
    <x v="2"/>
    <x v="1"/>
    <m/>
    <n v="11"/>
    <x v="75"/>
    <x v="1"/>
    <n v="0"/>
    <x v="1"/>
    <x v="126"/>
    <x v="0"/>
  </r>
  <r>
    <n v="1956"/>
    <s v="NT566"/>
    <x v="25"/>
    <s v="406/54OTU/228OCU/504"/>
    <x v="10"/>
    <x v="19"/>
    <n v="17"/>
    <s v="November"/>
    <x v="10"/>
    <s v="17 November 1947"/>
    <x v="2"/>
    <s v="To 6486M 17.11.47 (Air Britain Serials)"/>
    <x v="4"/>
    <x v="3"/>
    <x v="1"/>
    <x v="1"/>
    <x v="2"/>
    <x v="1"/>
    <m/>
    <n v="11"/>
    <x v="75"/>
    <x v="1"/>
    <n v="1"/>
    <x v="0"/>
    <x v="316"/>
    <x v="2"/>
  </r>
  <r>
    <n v="3543"/>
    <s v="RG247"/>
    <x v="35"/>
    <s v="684/81"/>
    <x v="10"/>
    <x v="19"/>
    <n v="17"/>
    <s v="November"/>
    <x v="10"/>
    <s v="17 November 1947"/>
    <x v="2"/>
    <s v="SOC 27.11.47 (Air Britain Serials)"/>
    <x v="4"/>
    <x v="3"/>
    <x v="1"/>
    <x v="1"/>
    <x v="2"/>
    <x v="1"/>
    <m/>
    <n v="11"/>
    <x v="75"/>
    <x v="1"/>
    <n v="0"/>
    <x v="0"/>
    <x v="287"/>
    <x v="0"/>
  </r>
  <r>
    <n v="3843"/>
    <s v="TE599"/>
    <x v="12"/>
    <n v="45"/>
    <x v="3"/>
    <x v="16"/>
    <n v="17"/>
    <s v="November"/>
    <x v="10"/>
    <s v="17 November 1947"/>
    <x v="2"/>
    <s v="SOC 27.11.47 (Air Britain Serials)"/>
    <x v="4"/>
    <x v="3"/>
    <x v="1"/>
    <x v="1"/>
    <x v="2"/>
    <x v="1"/>
    <m/>
    <n v="11"/>
    <x v="75"/>
    <x v="1"/>
    <n v="0"/>
    <x v="0"/>
    <x v="86"/>
    <x v="3"/>
  </r>
  <r>
    <n v="3845"/>
    <s v="TE809"/>
    <x v="12"/>
    <n v="45"/>
    <x v="3"/>
    <x v="16"/>
    <n v="17"/>
    <s v="November"/>
    <x v="10"/>
    <s v="17 November 1947"/>
    <x v="2"/>
    <s v="SOC 27.11.47 (Air Britain Serials) 10.03.44 605 Sqn. TE809 Aircraft struck balloon cable near Buntingford, Herts, so pilot climbed aircraft and then crew baled out. (Mosquito Crash Log)"/>
    <x v="4"/>
    <x v="3"/>
    <x v="1"/>
    <x v="1"/>
    <x v="2"/>
    <x v="1"/>
    <m/>
    <n v="11"/>
    <x v="75"/>
    <x v="1"/>
    <n v="0"/>
    <x v="0"/>
    <x v="86"/>
    <x v="3"/>
  </r>
  <r>
    <n v="4565"/>
    <s v="TE859"/>
    <x v="12"/>
    <n v="45"/>
    <x v="3"/>
    <x v="16"/>
    <n v="17"/>
    <s v="November"/>
    <x v="10"/>
    <s v="17 November 1947"/>
    <x v="2"/>
    <s v="SOC 27.11.47 (Air Britain Serials)"/>
    <x v="4"/>
    <x v="3"/>
    <x v="1"/>
    <x v="1"/>
    <x v="2"/>
    <x v="1"/>
    <m/>
    <n v="11"/>
    <x v="75"/>
    <x v="1"/>
    <n v="0"/>
    <x v="0"/>
    <x v="86"/>
    <x v="3"/>
  </r>
  <r>
    <n v="5422"/>
    <s v="RL177"/>
    <x v="39"/>
    <n v="264"/>
    <x v="10"/>
    <x v="19"/>
    <n v="18"/>
    <s v="November"/>
    <x v="10"/>
    <s v="18 November 1947"/>
    <x v="0"/>
    <s v="Engine cut on take-off bellylanded and hit tree Wittering 28.11.47 DBR (Air Britain Serials) 28.11.47 264 Sqn. RL177 Crashed on take-off from Wittering aerodrome. (Mosquito Crash Log)"/>
    <x v="2"/>
    <x v="2"/>
    <x v="2"/>
    <x v="1"/>
    <x v="2"/>
    <x v="1"/>
    <m/>
    <n v="11"/>
    <x v="75"/>
    <x v="1"/>
    <n v="0"/>
    <x v="0"/>
    <x v="10"/>
    <x v="2"/>
  </r>
  <r>
    <n v="6910"/>
    <s v="KB558"/>
    <x v="28"/>
    <s v="16OTU"/>
    <x v="0"/>
    <x v="7"/>
    <n v="18"/>
    <s v="November"/>
    <x v="10"/>
    <s v="18 November 1947"/>
    <x v="2"/>
    <s v="SOC 18.11.47 (Air Britain Serials)"/>
    <x v="4"/>
    <x v="3"/>
    <x v="1"/>
    <x v="1"/>
    <x v="2"/>
    <x v="1"/>
    <m/>
    <n v="11"/>
    <x v="75"/>
    <x v="1"/>
    <n v="1"/>
    <x v="1"/>
    <x v="140"/>
    <x v="1"/>
  </r>
  <r>
    <n v="66"/>
    <s v="MM738"/>
    <x v="25"/>
    <s v="406/54OTU/RAE"/>
    <x v="10"/>
    <x v="19"/>
    <n v="18"/>
    <s v="November"/>
    <x v="10"/>
    <s v="18 November 1947"/>
    <x v="2"/>
    <s v="SOC 18.11.47 (Air Britain Serials)"/>
    <x v="4"/>
    <x v="3"/>
    <x v="1"/>
    <x v="1"/>
    <x v="2"/>
    <x v="1"/>
    <m/>
    <n v="11"/>
    <x v="75"/>
    <x v="1"/>
    <n v="1"/>
    <x v="1"/>
    <x v="61"/>
    <x v="2"/>
  </r>
  <r>
    <n v="7186"/>
    <s v="KA932"/>
    <x v="30"/>
    <s v="RN/RAF"/>
    <x v="10"/>
    <x v="19"/>
    <n v="19"/>
    <s v="November"/>
    <x v="10"/>
    <s v="19 November 1947"/>
    <x v="2"/>
    <s v="SOC 19.11.47 (Air Britain Serials)"/>
    <x v="4"/>
    <x v="3"/>
    <x v="1"/>
    <x v="1"/>
    <x v="2"/>
    <x v="1"/>
    <m/>
    <n v="11"/>
    <x v="75"/>
    <x v="1"/>
    <n v="0"/>
    <x v="2"/>
    <x v="216"/>
    <x v="1"/>
  </r>
  <r>
    <n v="7187"/>
    <s v="KA934"/>
    <x v="30"/>
    <s v="RN/RAF"/>
    <x v="10"/>
    <x v="19"/>
    <n v="19"/>
    <s v="November"/>
    <x v="10"/>
    <s v="19 November 1947"/>
    <x v="2"/>
    <s v="SOC 19.11.47 (Air Britain Serials)"/>
    <x v="4"/>
    <x v="3"/>
    <x v="1"/>
    <x v="1"/>
    <x v="2"/>
    <x v="1"/>
    <m/>
    <n v="11"/>
    <x v="75"/>
    <x v="1"/>
    <n v="0"/>
    <x v="2"/>
    <x v="216"/>
    <x v="1"/>
  </r>
  <r>
    <n v="7189"/>
    <s v="KB382"/>
    <x v="28"/>
    <s v="RN/RAF"/>
    <x v="10"/>
    <x v="19"/>
    <n v="19"/>
    <s v="November"/>
    <x v="10"/>
    <s v="19 November 1947"/>
    <x v="2"/>
    <s v="SOC 19.11.47 (Air Britain Serials)"/>
    <x v="4"/>
    <x v="3"/>
    <x v="1"/>
    <x v="1"/>
    <x v="2"/>
    <x v="1"/>
    <m/>
    <n v="11"/>
    <x v="75"/>
    <x v="1"/>
    <n v="1"/>
    <x v="2"/>
    <x v="216"/>
    <x v="1"/>
  </r>
  <r>
    <n v="690"/>
    <s v="KB387"/>
    <x v="28"/>
    <s v="139/128/1655MTU/16OTU"/>
    <x v="0"/>
    <x v="7"/>
    <n v="19"/>
    <s v="November"/>
    <x v="10"/>
    <s v="19 November 1947"/>
    <x v="2"/>
    <s v="SOC 19.11.47 (Air Britain Serials)"/>
    <x v="4"/>
    <x v="3"/>
    <x v="1"/>
    <x v="1"/>
    <x v="2"/>
    <x v="1"/>
    <m/>
    <n v="11"/>
    <x v="75"/>
    <x v="1"/>
    <n v="1"/>
    <x v="1"/>
    <x v="140"/>
    <x v="1"/>
  </r>
  <r>
    <n v="6436"/>
    <s v="KB391"/>
    <x v="28"/>
    <s v="139/162/608"/>
    <x v="10"/>
    <x v="19"/>
    <n v="19"/>
    <s v="November"/>
    <x v="10"/>
    <s v="19 November 1947"/>
    <x v="2"/>
    <s v="SOC 19.11.47 (Air Britain Serials)"/>
    <x v="4"/>
    <x v="3"/>
    <x v="1"/>
    <x v="1"/>
    <x v="2"/>
    <x v="1"/>
    <m/>
    <n v="11"/>
    <x v="75"/>
    <x v="1"/>
    <n v="1"/>
    <x v="0"/>
    <x v="107"/>
    <x v="1"/>
  </r>
  <r>
    <n v="4593"/>
    <s v="KB448"/>
    <x v="28"/>
    <s v="608/142"/>
    <x v="0"/>
    <x v="8"/>
    <n v="19"/>
    <s v="November"/>
    <x v="10"/>
    <s v="19 November 1947"/>
    <x v="2"/>
    <s v="SOC 19.11.47 (Air Britain Serials) 05.01.45 16 OTU. KB448 Aircraft failed to return from a night cross country exercise, presumed crashed at unknown site, crew missing. (Mosquito Crash Log)"/>
    <x v="4"/>
    <x v="3"/>
    <x v="1"/>
    <x v="1"/>
    <x v="2"/>
    <x v="1"/>
    <m/>
    <n v="11"/>
    <x v="75"/>
    <x v="1"/>
    <n v="1"/>
    <x v="0"/>
    <x v="125"/>
    <x v="1"/>
  </r>
  <r>
    <n v="3014"/>
    <s v="KB453"/>
    <x v="28"/>
    <s v="142/162/163"/>
    <x v="10"/>
    <x v="19"/>
    <n v="19"/>
    <s v="November"/>
    <x v="10"/>
    <s v="19 November 1947"/>
    <x v="2"/>
    <s v="SOC 19.11.47 (Air Britain Serials)"/>
    <x v="4"/>
    <x v="3"/>
    <x v="1"/>
    <x v="1"/>
    <x v="2"/>
    <x v="1"/>
    <m/>
    <n v="11"/>
    <x v="75"/>
    <x v="1"/>
    <n v="1"/>
    <x v="0"/>
    <x v="149"/>
    <x v="1"/>
  </r>
  <r>
    <n v="574"/>
    <s v="KB456"/>
    <x v="28"/>
    <s v="139/1655MTU/NTU"/>
    <x v="10"/>
    <x v="7"/>
    <n v="19"/>
    <s v="November"/>
    <x v="10"/>
    <s v="19 November 1947"/>
    <x v="2"/>
    <s v="SOC 19.11.47 (Air Britain Serials)"/>
    <x v="4"/>
    <x v="3"/>
    <x v="1"/>
    <x v="1"/>
    <x v="2"/>
    <x v="1"/>
    <m/>
    <n v="11"/>
    <x v="75"/>
    <x v="1"/>
    <n v="1"/>
    <x v="1"/>
    <x v="135"/>
    <x v="1"/>
  </r>
  <r>
    <n v="7240"/>
    <s v="KB461"/>
    <x v="28"/>
    <s v="139/162/163"/>
    <x v="10"/>
    <x v="19"/>
    <n v="19"/>
    <s v="November"/>
    <x v="10"/>
    <s v="19 November 1947"/>
    <x v="2"/>
    <s v="SOC 19.11.47 (Air Britain Serials)"/>
    <x v="4"/>
    <x v="3"/>
    <x v="1"/>
    <x v="1"/>
    <x v="2"/>
    <x v="1"/>
    <m/>
    <n v="11"/>
    <x v="75"/>
    <x v="1"/>
    <n v="1"/>
    <x v="0"/>
    <x v="149"/>
    <x v="1"/>
  </r>
  <r>
    <n v="789"/>
    <s v="KB547"/>
    <x v="28"/>
    <s v="571/692/571/163/162"/>
    <x v="10"/>
    <x v="19"/>
    <n v="19"/>
    <s v="November"/>
    <x v="10"/>
    <s v="19 November 1947"/>
    <x v="2"/>
    <s v="SOC 19.11.47 (Air Britain Serials)"/>
    <x v="4"/>
    <x v="3"/>
    <x v="1"/>
    <x v="1"/>
    <x v="2"/>
    <x v="1"/>
    <m/>
    <n v="11"/>
    <x v="75"/>
    <x v="1"/>
    <n v="1"/>
    <x v="0"/>
    <x v="134"/>
    <x v="1"/>
  </r>
  <r>
    <n v="2293"/>
    <s v="KB548"/>
    <x v="28"/>
    <s v="608/162/163"/>
    <x v="10"/>
    <x v="19"/>
    <n v="19"/>
    <s v="November"/>
    <x v="10"/>
    <s v="19 November 1947"/>
    <x v="2"/>
    <s v="SOC 19.11.47 (Air Britain Serials)"/>
    <x v="4"/>
    <x v="3"/>
    <x v="1"/>
    <x v="1"/>
    <x v="2"/>
    <x v="1"/>
    <m/>
    <n v="11"/>
    <x v="75"/>
    <x v="1"/>
    <n v="1"/>
    <x v="0"/>
    <x v="149"/>
    <x v="1"/>
  </r>
  <r>
    <n v="5087"/>
    <s v="KB689"/>
    <x v="28"/>
    <m/>
    <x v="10"/>
    <x v="19"/>
    <n v="19"/>
    <s v="November"/>
    <x v="10"/>
    <s v="19 November 1947"/>
    <x v="2"/>
    <s v="SOC 19.11.47 (Air Britain Serials)"/>
    <x v="4"/>
    <x v="3"/>
    <x v="1"/>
    <x v="1"/>
    <x v="2"/>
    <x v="1"/>
    <m/>
    <n v="11"/>
    <x v="75"/>
    <x v="1"/>
    <n v="0"/>
    <x v="2"/>
    <x v="17"/>
    <x v="1"/>
  </r>
  <r>
    <n v="119"/>
    <s v="NS776"/>
    <x v="18"/>
    <s v="192/1409 Flt"/>
    <x v="10"/>
    <x v="19"/>
    <n v="19"/>
    <s v="November"/>
    <x v="10"/>
    <s v="19 November 1947"/>
    <x v="2"/>
    <s v="SOC 19.11.47 (Air Britain Serials)"/>
    <x v="4"/>
    <x v="3"/>
    <x v="1"/>
    <x v="1"/>
    <x v="2"/>
    <x v="1"/>
    <m/>
    <n v="11"/>
    <x v="75"/>
    <x v="1"/>
    <n v="1"/>
    <x v="0"/>
    <x v="25"/>
    <x v="0"/>
  </r>
  <r>
    <n v="140"/>
    <s v="NS816"/>
    <x v="18"/>
    <s v="192/1409 Flt"/>
    <x v="10"/>
    <x v="19"/>
    <n v="19"/>
    <s v="November"/>
    <x v="10"/>
    <s v="19 November 1947"/>
    <x v="2"/>
    <s v="SOC 19.11.47 (Air Britain Serials)"/>
    <x v="4"/>
    <x v="3"/>
    <x v="1"/>
    <x v="1"/>
    <x v="2"/>
    <x v="1"/>
    <m/>
    <n v="11"/>
    <x v="75"/>
    <x v="1"/>
    <n v="1"/>
    <x v="0"/>
    <x v="25"/>
    <x v="0"/>
  </r>
  <r>
    <n v="3366"/>
    <s v="KA156"/>
    <x v="31"/>
    <s v="1FU/249"/>
    <x v="10"/>
    <x v="19"/>
    <n v="22"/>
    <s v="November"/>
    <x v="10"/>
    <s v="22 November 1947"/>
    <x v="2"/>
    <s v="SOC 26.9.46 (Air Britain Serials)  First date: 19 August 1946 - Taken on strength by No. 1 Equipment Depot Received from Mutual Aid Board, from storage at Central Aircraft at Crumlin, Ontario.  To storage with No. 6 Repair Depot at Crumlin on 14 April 1947.  Sold to Nationalist Chinese AF. last date: 22 November 1947 - Struck off, to War Assets Corporation for sale. (http://www.ody.ca/~bwalker/RCAF_JX579_KA232.html)"/>
    <x v="4"/>
    <x v="3"/>
    <x v="1"/>
    <x v="1"/>
    <x v="2"/>
    <x v="1"/>
    <m/>
    <n v="11"/>
    <x v="75"/>
    <x v="1"/>
    <n v="0"/>
    <x v="0"/>
    <x v="229"/>
    <x v="1"/>
  </r>
  <r>
    <n v="6939"/>
    <s v="KA166"/>
    <x v="37"/>
    <m/>
    <x v="14"/>
    <x v="19"/>
    <n v="22"/>
    <s v="November"/>
    <x v="10"/>
    <d v="1947-11-22T00:00:00"/>
    <x v="2"/>
    <s v="RCAF (Air Britain Serials)_x000a__x000a_ 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x v="1"/>
    <x v="1"/>
    <x v="2"/>
    <x v="1"/>
    <m/>
    <n v="11"/>
    <x v="75"/>
    <x v="1"/>
    <n v="0"/>
    <x v="2"/>
    <x v="17"/>
    <x v="1"/>
  </r>
  <r>
    <n v="6940"/>
    <s v="KA167"/>
    <x v="37"/>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x v="1"/>
    <x v="1"/>
    <x v="2"/>
    <x v="1"/>
    <m/>
    <n v="11"/>
    <x v="75"/>
    <x v="1"/>
    <n v="0"/>
    <x v="2"/>
    <x v="17"/>
    <x v="1"/>
  </r>
  <r>
    <n v="6942"/>
    <s v="KA173"/>
    <x v="37"/>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x v="1"/>
    <x v="1"/>
    <x v="2"/>
    <x v="1"/>
    <m/>
    <n v="11"/>
    <x v="75"/>
    <x v="1"/>
    <n v="0"/>
    <x v="2"/>
    <x v="17"/>
    <x v="1"/>
  </r>
  <r>
    <n v="6943"/>
    <s v="KA174"/>
    <x v="37"/>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x v="1"/>
    <x v="1"/>
    <x v="2"/>
    <x v="1"/>
    <m/>
    <n v="11"/>
    <x v="75"/>
    <x v="1"/>
    <n v="0"/>
    <x v="2"/>
    <x v="17"/>
    <x v="1"/>
  </r>
  <r>
    <n v="6946"/>
    <s v="KA203"/>
    <x v="37"/>
    <m/>
    <x v="14"/>
    <x v="19"/>
    <n v="22"/>
    <s v="November"/>
    <x v="10"/>
    <d v="1947-11-22T00:00:00"/>
    <x v="2"/>
    <s v="RCAF To China as 038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 their serial 038._x000a_ _x000a_ _x000a_ last date: 22 November 1947 - Struck off, to War Assets Corporation for sale_x000a_ _x000a_(http://www.ody.ca/~bwalker/RCAF_JX579_KA232.html)_x000a__x000a_MH - Photo at http://www.museevirtuel-virtualmuseum.ca/sgc-cms/histoires_de_chez_nous-community_memories/pm_v2.php?id=display_original&amp;lg=English&amp;fl=0&amp;rd=109341&amp;ex=00000430 shows markings as having been T (sun) 038, with a small KA203 on the fin."/>
    <x v="5"/>
    <x v="3"/>
    <x v="1"/>
    <x v="1"/>
    <x v="2"/>
    <x v="1"/>
    <m/>
    <n v="11"/>
    <x v="75"/>
    <x v="1"/>
    <n v="0"/>
    <x v="2"/>
    <x v="17"/>
    <x v="1"/>
  </r>
  <r>
    <n v="6948"/>
    <s v="KA204"/>
    <x v="31"/>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x v="1"/>
    <x v="1"/>
    <x v="2"/>
    <x v="1"/>
    <m/>
    <n v="11"/>
    <x v="75"/>
    <x v="1"/>
    <n v="0"/>
    <x v="2"/>
    <x v="17"/>
    <x v="1"/>
  </r>
  <r>
    <n v="6949"/>
    <s v="KA205"/>
    <x v="31"/>
    <m/>
    <x v="14"/>
    <x v="19"/>
    <n v="22"/>
    <s v="November"/>
    <x v="10"/>
    <d v="1947-11-22T00:00:00"/>
    <x v="2"/>
    <s v="RCAF To China as 103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 their serial 103._x000a_ _x000a_ _x000a_ last date: 22 November 1947 - Struck off, to War Assets Corporation for sale_x000a_ _x000a_(http://www.ody.ca/~bwalker/RCAF_JX579_KA232.html)"/>
    <x v="5"/>
    <x v="3"/>
    <x v="1"/>
    <x v="1"/>
    <x v="2"/>
    <x v="1"/>
    <m/>
    <n v="11"/>
    <x v="75"/>
    <x v="1"/>
    <n v="0"/>
    <x v="2"/>
    <x v="17"/>
    <x v="1"/>
  </r>
  <r>
    <n v="6952"/>
    <s v="KA207"/>
    <x v="37"/>
    <m/>
    <x v="14"/>
    <x v="19"/>
    <n v="22"/>
    <s v="November"/>
    <x v="10"/>
    <d v="1947-11-22T00:00:00"/>
    <x v="2"/>
    <s v="RCAF To China as 096 (Air Britain Serials)_x000a__x000a_first date: 19 April 1946 - Taken on strength by No. 1 Equipment Depot_x000a_ _x000a_ _x000a_ Received from Mutual Aid Board, from storage at Central Aircraft at Crumlin, Ontario.  To storage with No. 6 Repair Depot at Crumlin on 14 April 1947.  Sold to Nationalist Chinese AF, their serial 096._x000a_ _x000a_ _x000a_ last date: 22 November 1947 - Struck off, to War Assets Corporation for sale_x000a_ _x000a_(http://www.ody.ca/~bwalker/RCAF_JX579_KA232.html)"/>
    <x v="5"/>
    <x v="3"/>
    <x v="1"/>
    <x v="1"/>
    <x v="2"/>
    <x v="1"/>
    <m/>
    <n v="11"/>
    <x v="75"/>
    <x v="1"/>
    <n v="0"/>
    <x v="2"/>
    <x v="17"/>
    <x v="1"/>
  </r>
  <r>
    <n v="6953"/>
    <s v="KA208"/>
    <x v="31"/>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x v="1"/>
    <x v="1"/>
    <x v="2"/>
    <x v="1"/>
    <m/>
    <n v="11"/>
    <x v="75"/>
    <x v="1"/>
    <n v="0"/>
    <x v="2"/>
    <x v="17"/>
    <x v="1"/>
  </r>
  <r>
    <n v="6954"/>
    <s v="KA219"/>
    <x v="31"/>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x v="1"/>
    <x v="1"/>
    <x v="2"/>
    <x v="1"/>
    <m/>
    <n v="11"/>
    <x v="75"/>
    <x v="1"/>
    <n v="0"/>
    <x v="2"/>
    <x v="17"/>
    <x v="1"/>
  </r>
  <r>
    <n v="6958"/>
    <s v="KA220"/>
    <x v="31"/>
    <m/>
    <x v="14"/>
    <x v="19"/>
    <n v="22"/>
    <s v="November"/>
    <x v="10"/>
    <d v="1947-11-22T00:00:00"/>
    <x v="2"/>
    <s v="RCAF (Air Britain Serials)_x000a__x000a_ 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x v="1"/>
    <x v="1"/>
    <x v="2"/>
    <x v="1"/>
    <m/>
    <n v="11"/>
    <x v="75"/>
    <x v="1"/>
    <n v="0"/>
    <x v="2"/>
    <x v="17"/>
    <x v="1"/>
  </r>
  <r>
    <n v="6961"/>
    <s v="KA221"/>
    <x v="37"/>
    <m/>
    <x v="14"/>
    <x v="19"/>
    <n v="22"/>
    <s v="November"/>
    <x v="10"/>
    <d v="1947-11-22T00:00:00"/>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_x000a_ _x000a_ _x000a_ last date: 22 November 1947 - Struck off, to War Assets Corporation for sale_x000a_ _x000a_(http://www.ody.ca/~bwalker/RCAF_JX579_KA232.html)"/>
    <x v="4"/>
    <x v="3"/>
    <x v="1"/>
    <x v="1"/>
    <x v="2"/>
    <x v="1"/>
    <m/>
    <n v="11"/>
    <x v="75"/>
    <x v="1"/>
    <n v="0"/>
    <x v="2"/>
    <x v="17"/>
    <x v="1"/>
  </r>
  <r>
    <n v="6962"/>
    <s v="KA231"/>
    <x v="31"/>
    <m/>
    <x v="14"/>
    <x v="19"/>
    <n v="22"/>
    <s v="November"/>
    <x v="10"/>
    <d v="1947-11-22T00:00:00"/>
    <x v="2"/>
    <s v="RCAF To China as 087 (Air Britain Serials)_x000a_first date: 19 August 1946 - Taken on strength by No. 1 Equipment Depot_x000a_ _x000a_ _x000a_ Received from Mutual Aid Board, from storage at Central Aircraft at Crumlin, Ontario.  To storage with No. 6 Repair Depot at Crumlin on 14 April 1947.  Sold to Nationalist Chinese AF, their serial 087._x000a_ _x000a_ _x000a_ last date: 22 November 1947 - Struck off, to War Assets Corporation for sale_x000a_ _x000a_(http://www.ody.ca/~bwalker/RCAF_JX579_KA232.html)_x000a_"/>
    <x v="5"/>
    <x v="3"/>
    <x v="1"/>
    <x v="1"/>
    <x v="2"/>
    <x v="1"/>
    <m/>
    <n v="11"/>
    <x v="75"/>
    <x v="1"/>
    <n v="0"/>
    <x v="2"/>
    <x v="17"/>
    <x v="1"/>
  </r>
  <r>
    <n v="6963"/>
    <s v="KA232"/>
    <x v="37"/>
    <m/>
    <x v="14"/>
    <x v="19"/>
    <n v="22"/>
    <s v="November"/>
    <x v="10"/>
    <d v="1947-11-22T00:00:00"/>
    <x v="2"/>
    <s v="RCAF To China as 044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 their serial 044._x000a_ _x000a_ _x000a_ last date: 22 November 1947 - Struck off, to War Assets Corporation for sale_x000a_ _x000a_(http://www.ody.ca/~bwalker/RCAF_JX579_KA232.html)"/>
    <x v="5"/>
    <x v="3"/>
    <x v="1"/>
    <x v="1"/>
    <x v="2"/>
    <x v="1"/>
    <m/>
    <n v="11"/>
    <x v="75"/>
    <x v="1"/>
    <n v="0"/>
    <x v="2"/>
    <x v="17"/>
    <x v="1"/>
  </r>
  <r>
    <n v="2121"/>
    <s v="PZ196"/>
    <x v="12"/>
    <s v="151/29"/>
    <x v="0"/>
    <x v="19"/>
    <n v="26"/>
    <s v="November"/>
    <x v="10"/>
    <s v="26 November 1947"/>
    <x v="0"/>
    <s v="PZ196 FB.VI Built at Hatfield and delivered sometime between 16 May 1945 and 19 June 1945. Crashed on takeoff from Mingaladon on 26 November 1947 during delivery flight to New Zealand. After suspecting undercarriage damage from the rough surface the pilot attempted to abort the takeoff but the aircraft swung off the runway and caught fire. The crew escaped but the aircraft was destroyed. . (http://www.adf-serials.com/nz-serials/) To RNZAF 26.8.47 no serial. Crashed on takeoff Mingaladon 26.11.47 (Air Britain Serials) 30.12.44 29 Sqn. PZ196 Landed heavily at Castle Camps aerodrome, undercarriage collapsed. (Mosquito Crash Log)"/>
    <x v="2"/>
    <x v="2"/>
    <x v="18"/>
    <x v="1"/>
    <x v="2"/>
    <x v="1"/>
    <m/>
    <n v="11"/>
    <x v="75"/>
    <x v="1"/>
    <n v="1"/>
    <x v="0"/>
    <x v="31"/>
    <x v="0"/>
  </r>
  <r>
    <n v="1939"/>
    <s v="PF389"/>
    <x v="20"/>
    <s v="109/571/163/16OTU"/>
    <x v="0"/>
    <x v="7"/>
    <n v="26"/>
    <s v="November"/>
    <x v="10"/>
    <s v="26 November 1947"/>
    <x v="2"/>
    <s v="SOC 26.11.47 (Air Britain Serials)"/>
    <x v="4"/>
    <x v="3"/>
    <x v="1"/>
    <x v="1"/>
    <x v="2"/>
    <x v="1"/>
    <m/>
    <n v="11"/>
    <x v="75"/>
    <x v="1"/>
    <n v="0"/>
    <x v="1"/>
    <x v="140"/>
    <x v="6"/>
  </r>
  <r>
    <n v="5105"/>
    <s v="KA155"/>
    <x v="31"/>
    <m/>
    <x v="14"/>
    <x v="19"/>
    <n v="27"/>
    <s v="November"/>
    <x v="10"/>
    <d v="1947-11-27T00:00:00"/>
    <x v="2"/>
    <s v="RCAF To China as 085   First date: 19 August 1946 - Taken on strength by No. 1 Equipment Depot Received from Mutual Aid Board, from storage at Central Aircraft at Crumlin, Ontario.  To storage with No. 6 Repair Depot at Crumlin in 1947.  Sold to Nationalist Chinese AF, their serial 085. last date: 27 November 1947 - Struck off, to War Assets Corporation for sale. (http://www.ody.ca/~bwalker/RCAF_JX579_KA232.html)"/>
    <x v="5"/>
    <x v="3"/>
    <x v="1"/>
    <x v="1"/>
    <x v="2"/>
    <x v="1"/>
    <m/>
    <n v="11"/>
    <x v="75"/>
    <x v="1"/>
    <n v="0"/>
    <x v="2"/>
    <x v="17"/>
    <x v="1"/>
  </r>
  <r>
    <n v="4514"/>
    <s v="LR523"/>
    <x v="10"/>
    <s v="8OTU/204AFS"/>
    <x v="10"/>
    <x v="19"/>
    <n v="1"/>
    <s v="December"/>
    <x v="10"/>
    <s v="1 December 1947"/>
    <x v="0"/>
    <s v="Swung on take-off and u/c collapsed Cottesmore 1.12.47 to 6550M 14.4.48 (Air Britain Serials)"/>
    <x v="2"/>
    <x v="2"/>
    <x v="33"/>
    <x v="1"/>
    <x v="2"/>
    <x v="1"/>
    <m/>
    <n v="12"/>
    <x v="76"/>
    <x v="1"/>
    <n v="1"/>
    <x v="1"/>
    <x v="294"/>
    <x v="2"/>
  </r>
  <r>
    <n v="2702"/>
    <s v="PF575"/>
    <x v="20"/>
    <s v="14/RN"/>
    <x v="10"/>
    <x v="19"/>
    <n v="12"/>
    <s v="December"/>
    <x v="10"/>
    <s v="12 December 1947"/>
    <x v="2"/>
    <s v="To RN 12.12.47 used for spares Fleetlands (Air Britain Serials)"/>
    <x v="4"/>
    <x v="3"/>
    <x v="1"/>
    <x v="1"/>
    <x v="2"/>
    <x v="1"/>
    <m/>
    <n v="12"/>
    <x v="76"/>
    <x v="1"/>
    <n v="0"/>
    <x v="2"/>
    <x v="64"/>
    <x v="6"/>
  </r>
  <r>
    <n v="6936"/>
    <s v="KA103"/>
    <x v="31"/>
    <m/>
    <x v="2"/>
    <x v="19"/>
    <n v="18"/>
    <s v="December"/>
    <x v="10"/>
    <d v="1947-12-18T00:00:00"/>
    <x v="2"/>
    <s v="RCAF (Air Britain Serials)_x000a__x000a_first date: 7 February 1945 - Taken on strength by Western Air Command_x000a_ _x000a_ _x000a_ Used by No. 133 (F) Squadron at RCAF Station Patricia Bay, BC, in 1945 to chase Japanese fire balloons.  Coded &quot;N&quot;.  To Coates Ltd. on 16 August 1945, for repairs to wings.  To storage on 4 September 1945.  By 25 April 1946 on the books of No. 10 Repair Depot, stored at Patricia Bay.  Pending disposal from July 1947._x000a_ _x000a_ _x000a_ last date: 18 December 1947 - Struck off, to War Assets Corporation for sale_x000a_ _x000a_(http://www.ody.ca/~bwalker/RCAF_JX579_KA232.html)"/>
    <x v="4"/>
    <x v="3"/>
    <x v="1"/>
    <x v="1"/>
    <x v="2"/>
    <x v="1"/>
    <m/>
    <n v="12"/>
    <x v="76"/>
    <x v="1"/>
    <n v="0"/>
    <x v="2"/>
    <x v="17"/>
    <x v="1"/>
  </r>
  <r>
    <n v="5085"/>
    <s v="KA110"/>
    <x v="31"/>
    <m/>
    <x v="2"/>
    <x v="19"/>
    <n v="18"/>
    <s v="December"/>
    <x v="10"/>
    <d v="1947-12-18T00:00:00"/>
    <x v="2"/>
    <s v="RCAF (Air Britain Serials) First date: 22 February 1945 - Taken on strength by Eastern Air Command Delivered to storage with Eastern Air Command.  Issued from storage on 10 March 1945, for use by No. 7 Operational Training Unit at Debert, NS.  To storage again on 20 April 1945.  To storage with Western Air Command on 24 April 1945, issued from storage on 7 July 1945.  To storage again on 25 September 1945, reported serviceable on that date.  By 25 April 1946 on the books of No. 10 Repair Depot, stored at RCAF Station Patricia Bay, BC. last date: 18 December 1947 - Struck off, to War Assets Corporation for disposal (http://www.ody.ca/~bwalker/RCAF_JX579_KA232.html)"/>
    <x v="4"/>
    <x v="3"/>
    <x v="1"/>
    <x v="1"/>
    <x v="2"/>
    <x v="1"/>
    <m/>
    <n v="12"/>
    <x v="76"/>
    <x v="1"/>
    <n v="0"/>
    <x v="2"/>
    <x v="17"/>
    <x v="1"/>
  </r>
  <r>
    <n v="5593"/>
    <s v="KA112"/>
    <x v="31"/>
    <m/>
    <x v="2"/>
    <x v="19"/>
    <n v="18"/>
    <s v="December"/>
    <x v="10"/>
    <d v="1947-12-18T00:00:00"/>
    <x v="2"/>
    <s v="RCAF (Air Britain Serials)  First date: 22 February 19445 - Taken on strength by Western Air Command Delivered to stored reserve, issued from storage on 21 June 1945.  Used by No. 133 (F) Squadron at RCAF Station Patricia Bay, BC, in 1945 to chase Japanese fire balloons.  Coded &quot;L&quot; and &quot;P&quot;.  To storage again on 25 September 1945, reported serviceable on that date.  By 25 April 1946 on the books of No. 10 Repair Depot, stored at RCAF Station Patricia Bay, BC. last date: 18 December 1947 - Struck off, to War Assets Corporation for disposal (http://www.ody.ca/~bwalker/RCAF_JX579_KA232.html)"/>
    <x v="4"/>
    <x v="3"/>
    <x v="1"/>
    <x v="1"/>
    <x v="2"/>
    <x v="1"/>
    <m/>
    <n v="12"/>
    <x v="76"/>
    <x v="1"/>
    <n v="0"/>
    <x v="2"/>
    <x v="17"/>
    <x v="1"/>
  </r>
  <r>
    <n v="5941"/>
    <s v="KA113"/>
    <x v="31"/>
    <m/>
    <x v="2"/>
    <x v="19"/>
    <n v="18"/>
    <s v="December"/>
    <x v="10"/>
    <d v="1947-12-18T00:00:00"/>
    <x v="2"/>
    <s v="RCAF (Air Britain Serials)  First date: 22 February 1945 - Taken on strength by Eastern Air Command Delivered to stored reserve.  Issued from storage 6 March to 20 April 1945.  To storage with Western Air Command on 24 April 1945, issued from storage on 5 June 1945.  Used by No. 133 (F) Squadron at RCAF Station Patricia Bay, BC, in 1945 to chase Japanese fire balloons.  Coded &quot;I&quot;. To storage again on 25 September 1945, reported serviceable on that date.  By 25 April 1946 on the books of No. 10 Repair Depot, stored at RCAF Station Patricia Bay, BC. last date: 18 December 1947? - Struck off, to War Assets Corporation for disposal (http://www.ody.ca/~bwalker/RCAF_JX579_KA232.html)"/>
    <x v="4"/>
    <x v="3"/>
    <x v="1"/>
    <x v="1"/>
    <x v="2"/>
    <x v="1"/>
    <m/>
    <n v="12"/>
    <x v="76"/>
    <x v="1"/>
    <n v="0"/>
    <x v="2"/>
    <x v="17"/>
    <x v="1"/>
  </r>
  <r>
    <n v="5963"/>
    <s v="KA118"/>
    <x v="31"/>
    <m/>
    <x v="2"/>
    <x v="19"/>
    <n v="18"/>
    <s v="December"/>
    <x v="10"/>
    <d v="1947-12-18T00:00:00"/>
    <x v="2"/>
    <s v="RCAF (Air Britain Serials)  First date: 2 February 1945 - Taken on strength by Eastern Air Command Delivered to stored reserve.  To storage with Western Air Command on 24 April 1945, issued from storage on 21 June 1945.  Used by No. 133 (F) Squadron at RCAF Station Patricia Bay, BC, in 1945 to chase Japanese fire balloons.  Coded &quot;H&quot;.  Back to storage on 25 September 1945, noted as serviceable on that date.  By 25 April 1946 on the books of No. 10 Repair Depot, stored at RCAF Station Patricia Bay, BC.  Pending disposal from July 1947. last date: 18 December 1949 - Struck off, to War Assets Corporation for disposal. (http://www.ody.ca/~bwalker/RCAF_JX579_KA232.html)"/>
    <x v="4"/>
    <x v="3"/>
    <x v="1"/>
    <x v="1"/>
    <x v="2"/>
    <x v="1"/>
    <m/>
    <n v="12"/>
    <x v="76"/>
    <x v="1"/>
    <n v="0"/>
    <x v="2"/>
    <x v="17"/>
    <x v="1"/>
  </r>
  <r>
    <n v="5968"/>
    <s v="KA124"/>
    <x v="31"/>
    <m/>
    <x v="2"/>
    <x v="19"/>
    <n v="18"/>
    <s v="December"/>
    <x v="10"/>
    <d v="1947-12-18T00:00:00"/>
    <x v="2"/>
    <s v="RCAF (Air Britain Serials)  First date: 26 February 1945 - Taken on strength by Western Air Command Delivered to stored reserve, issued from storage on 9 June 1945.  Used by No. 133 (F) Squadron at RCAF Station Patricia Bay, BC, in 1945 to chase Japanese fire balloons.  Coded &quot;B&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x v="1"/>
    <x v="1"/>
    <x v="2"/>
    <x v="1"/>
    <m/>
    <n v="12"/>
    <x v="76"/>
    <x v="1"/>
    <n v="0"/>
    <x v="2"/>
    <x v="17"/>
    <x v="1"/>
  </r>
  <r>
    <n v="6210"/>
    <s v="KA125"/>
    <x v="31"/>
    <m/>
    <x v="2"/>
    <x v="19"/>
    <n v="18"/>
    <s v="December"/>
    <x v="10"/>
    <d v="1947-12-18T00:00:00"/>
    <x v="2"/>
    <s v="RCAF (Air Britain Serials)  First date: 26 February 1945 - Taken on strength by Eastern Air Command Delivered to stored reserve.  To storage with Western Air Command on 24 April 1945, issued from storage on 21 June 1945.  Used by No. 133 (F) Squadron at RCAF Station Patricia Bay, BC, in 1945 to chase Japanese fire balloons.  Coded &quot;O&quot;. To storage on 25 September 1945, noted as serviceable at the time.  By 25 April 1946 on the books of No. 10 Repair Depot, stored at RCAF Station Patricia Bay, BC.  Pending disposal from 26 July 1947. last date: 18 December 1947 - Struck off, to War Assets Corporation for disposal. (http://www.ody.ca/~bwalker/RCAF_JX579_KA232.html)"/>
    <x v="4"/>
    <x v="3"/>
    <x v="1"/>
    <x v="1"/>
    <x v="2"/>
    <x v="1"/>
    <m/>
    <n v="12"/>
    <x v="76"/>
    <x v="1"/>
    <n v="0"/>
    <x v="2"/>
    <x v="17"/>
    <x v="1"/>
  </r>
  <r>
    <n v="4445"/>
    <s v="KA126"/>
    <x v="31"/>
    <m/>
    <x v="2"/>
    <x v="19"/>
    <n v="18"/>
    <s v="December"/>
    <x v="10"/>
    <d v="1947-12-18T00:00:00"/>
    <x v="2"/>
    <s v="RCAF (Air Britain Serials)  First date: 8 March 1945 - Taken on strength by Western Air Command Delivered to stored reserve, issued from storage on 9 June 1945.  Used by No. 133 (F) Squadron at RCAF Station Patricia Bay, BC, in 1945 to chase Japanese fire balloons.  Coded &quot;C&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x v="1"/>
    <x v="1"/>
    <x v="2"/>
    <x v="1"/>
    <m/>
    <n v="12"/>
    <x v="76"/>
    <x v="1"/>
    <n v="0"/>
    <x v="2"/>
    <x v="17"/>
    <x v="1"/>
  </r>
  <r>
    <n v="4720"/>
    <s v="KA127"/>
    <x v="31"/>
    <m/>
    <x v="2"/>
    <x v="19"/>
    <n v="18"/>
    <s v="December"/>
    <x v="10"/>
    <d v="1947-12-18T00:00:00"/>
    <x v="2"/>
    <s v="RCAF (Air Britain Serials)  First date: 8 March 1945 - Taken on strength by Eastern Air Command Delivered to stored reserve.  To storage with Western Air Command on 24 April 1945, issued from storage on 7 July 1945.  Used by No. 133 (F) Squadron at RCAF Station Patricia Bay, BC, in 1945 to chase Japanese fire balloons.  Coded &quot;T&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x v="1"/>
    <x v="1"/>
    <x v="2"/>
    <x v="1"/>
    <m/>
    <n v="12"/>
    <x v="76"/>
    <x v="1"/>
    <n v="0"/>
    <x v="2"/>
    <x v="17"/>
    <x v="1"/>
  </r>
  <r>
    <n v="4779"/>
    <s v="KA128"/>
    <x v="31"/>
    <m/>
    <x v="2"/>
    <x v="19"/>
    <n v="18"/>
    <s v="December"/>
    <x v="10"/>
    <d v="1947-12-18T00:00:00"/>
    <x v="2"/>
    <s v="RCAF (Air Britain Serials)  First date: 8 March 1945 - Taken on strength by Western Air Command Delivered to stored reserve, issued from storage on 30 August 1945.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x v="1"/>
    <x v="1"/>
    <x v="2"/>
    <x v="1"/>
    <m/>
    <n v="12"/>
    <x v="76"/>
    <x v="1"/>
    <n v="0"/>
    <x v="2"/>
    <x v="17"/>
    <x v="1"/>
  </r>
  <r>
    <n v="4795"/>
    <s v="KA129"/>
    <x v="31"/>
    <m/>
    <x v="2"/>
    <x v="19"/>
    <n v="18"/>
    <s v="December"/>
    <x v="10"/>
    <d v="1947-12-18T00:00:00"/>
    <x v="2"/>
    <s v="RCAF (Air Britain Serials)  First date: 8 March 1945 - Taken on strength by Eastern Air Command Delivered to stored reserve.  To storage with Western Air Command on 24 April 1945, issued from storage on 21 June 1945.  Used by No. 133 (F) Squadron at RCAF Station Patricia Bay, BC, in 1945 to chase Japanese fire balloons.  Coded &quot;G&quot;.  To storage on 25 September 1945, noted as serviceable at the time.  By 25 April 1946 on the books of No. 10 Repair Depot, stored at RCAF Station Patricia Bay, BC.  Pending disposal from July 1947. last date: 18 December 1947 - Struck off, to War Assets Corporation for disposal.(http://www.ody.ca/~bwalker/RCAF_JX579_KA232.html)"/>
    <x v="4"/>
    <x v="3"/>
    <x v="1"/>
    <x v="1"/>
    <x v="2"/>
    <x v="1"/>
    <m/>
    <n v="12"/>
    <x v="76"/>
    <x v="1"/>
    <n v="0"/>
    <x v="2"/>
    <x v="17"/>
    <x v="1"/>
  </r>
  <r>
    <n v="4828"/>
    <s v="KA130"/>
    <x v="31"/>
    <m/>
    <x v="2"/>
    <x v="19"/>
    <n v="18"/>
    <s v="December"/>
    <x v="10"/>
    <d v="1947-12-18T00:00:00"/>
    <x v="2"/>
    <s v="RCAF (Air Britain Serials)  First date: 8 March 1945 - Taken on strength by Eastern Air Command Delivered to stored reserve.  To storage with Western Air Command on 24 April 1945, issued from storage on 7 July 1945.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x v="1"/>
    <x v="1"/>
    <x v="2"/>
    <x v="1"/>
    <m/>
    <n v="12"/>
    <x v="76"/>
    <x v="1"/>
    <n v="0"/>
    <x v="2"/>
    <x v="17"/>
    <x v="1"/>
  </r>
  <r>
    <n v="3895"/>
    <s v="KA131"/>
    <x v="31"/>
    <m/>
    <x v="2"/>
    <x v="19"/>
    <n v="18"/>
    <s v="December"/>
    <x v="10"/>
    <d v="1947-12-18T00:00:00"/>
    <x v="2"/>
    <s v="RCAF (Air Britain Serials)  First date: 2 April 1945 - Taken on strength by Western Air Command Delivered to stored reserve, issued from storage on 9 June 1945.  Used by No. 133 (F) Squadron at RCAF Station Patricia Bay, BC, in 1945 to chase Japanese fire balloons.  Coded &quot;D&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x v="1"/>
    <x v="1"/>
    <x v="2"/>
    <x v="1"/>
    <m/>
    <n v="12"/>
    <x v="76"/>
    <x v="1"/>
    <n v="0"/>
    <x v="2"/>
    <x v="17"/>
    <x v="1"/>
  </r>
  <r>
    <n v="4766"/>
    <s v="KA132"/>
    <x v="31"/>
    <m/>
    <x v="2"/>
    <x v="19"/>
    <n v="18"/>
    <s v="December"/>
    <x v="10"/>
    <d v="1947-12-18T00:00:00"/>
    <x v="2"/>
    <s v="RCAF (Air Britain Serials)  First date: 2 April 1945 - Taken on strength by Western Air Command Delivered to stored reserve, issued from storage on 9 June 1945.  Used by No. 133 (F) Squadron at RCAF Station Patricia Bay, BC, in 1945 to chase Japanese fire balloons.  Coded &quot;E&quot;.  Flew this unit's last operation on 9 August 1945, unsuccessful attempt to catch balloon.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x v="1"/>
    <x v="1"/>
    <x v="2"/>
    <x v="1"/>
    <m/>
    <n v="12"/>
    <x v="76"/>
    <x v="1"/>
    <n v="0"/>
    <x v="2"/>
    <x v="17"/>
    <x v="1"/>
  </r>
  <r>
    <n v="4769"/>
    <s v="KA133"/>
    <x v="31"/>
    <m/>
    <x v="2"/>
    <x v="19"/>
    <n v="18"/>
    <s v="December"/>
    <x v="10"/>
    <d v="1947-12-18T00:00:00"/>
    <x v="2"/>
    <s v="RCAF (Air Britain Serials)  First date: 2 April 1945 - Taken on strength by Western Air Command Delivered to stored reserve, issued from storage on 7 July 1945.  Used by No. 133 (F) Squadron at RCAF Station Patricia Bay, BC, in 1945 to chase Japanese fire balloons.  Coded &quot;A&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x v="1"/>
    <x v="1"/>
    <x v="2"/>
    <x v="1"/>
    <m/>
    <n v="12"/>
    <x v="76"/>
    <x v="1"/>
    <n v="0"/>
    <x v="2"/>
    <x v="17"/>
    <x v="1"/>
  </r>
  <r>
    <n v="4858"/>
    <s v="KA143"/>
    <x v="31"/>
    <m/>
    <x v="2"/>
    <x v="19"/>
    <n v="18"/>
    <s v="December"/>
    <x v="10"/>
    <d v="1947-12-18T00:00:00"/>
    <x v="2"/>
    <s v="RCAF (Air Britain Serials)  First date: 20 March 1945 - Taken on strength by Western Air Command Delivered to stored reserve, issued from storage on 7 July 1945.  Used by No. 133 (F) Squadron at RCAF Station Patricia Bay, BC, in 1945 to chase Japanese fire balloons.  Coded &quot;R&quot;. To storage on 25 September 1945, noted as serviceable at the time.  By 25 April 1946 on the books of No. 10 Repair Depot, stored at RCAF Station Patricia Bay, BC.  Pending disposal from July 1947. last date: 18 December 1947 - Struck off, to War Assets Corporation for disposal. (http://www.ody.ca/~bwalker/RCAF_JX579_KA232.html)"/>
    <x v="4"/>
    <x v="3"/>
    <x v="1"/>
    <x v="1"/>
    <x v="2"/>
    <x v="1"/>
    <m/>
    <n v="12"/>
    <x v="76"/>
    <x v="1"/>
    <n v="0"/>
    <x v="2"/>
    <x v="17"/>
    <x v="1"/>
  </r>
  <r>
    <n v="893"/>
    <s v="PF561"/>
    <x v="20"/>
    <s v="69/14/Cv TT39/RN"/>
    <x v="10"/>
    <x v="19"/>
    <n v="18"/>
    <s v="December"/>
    <x v="10"/>
    <s v="18 December 1947"/>
    <x v="2"/>
    <s v="To RN 18.12.47 (Air Britain Serials)"/>
    <x v="5"/>
    <x v="3"/>
    <x v="1"/>
    <x v="1"/>
    <x v="2"/>
    <x v="1"/>
    <m/>
    <n v="12"/>
    <x v="76"/>
    <x v="1"/>
    <n v="0"/>
    <x v="2"/>
    <x v="64"/>
    <x v="6"/>
  </r>
  <r>
    <n v="3396"/>
    <s v="RK947"/>
    <x v="25"/>
    <s v="54OTU/228OTU"/>
    <x v="10"/>
    <x v="7"/>
    <n v="30"/>
    <s v="December"/>
    <x v="10"/>
    <s v="30 December 1947"/>
    <x v="2"/>
    <s v="To 6494M 30.12.47 (Air Britain Serials)"/>
    <x v="4"/>
    <x v="3"/>
    <x v="1"/>
    <x v="1"/>
    <x v="2"/>
    <x v="1"/>
    <m/>
    <n v="12"/>
    <x v="76"/>
    <x v="1"/>
    <n v="0"/>
    <x v="1"/>
    <x v="299"/>
    <x v="2"/>
  </r>
  <r>
    <n v="7625"/>
    <s v="MV538"/>
    <x v="25"/>
    <n v="488"/>
    <x v="12"/>
    <x v="19"/>
    <n v="31"/>
    <s v="December"/>
    <x v="10"/>
    <s v="31 December 1947"/>
    <x v="2"/>
    <s v="To Armee de l'Air 31.12.47 (Air Britain Serials)"/>
    <x v="5"/>
    <x v="3"/>
    <x v="1"/>
    <x v="1"/>
    <x v="2"/>
    <x v="1"/>
    <m/>
    <n v="12"/>
    <x v="76"/>
    <x v="1"/>
    <n v="1"/>
    <x v="0"/>
    <x v="42"/>
    <x v="2"/>
  </r>
  <r>
    <n v="5597"/>
    <s v="NT598"/>
    <x v="25"/>
    <m/>
    <x v="12"/>
    <x v="19"/>
    <n v="31"/>
    <s v="December"/>
    <x v="10"/>
    <s v="31 December 1947"/>
    <x v="2"/>
    <s v="To Armee de l'Air 31.12.47 (Air Britain Serials)"/>
    <x v="5"/>
    <x v="3"/>
    <x v="1"/>
    <x v="1"/>
    <x v="2"/>
    <x v="1"/>
    <m/>
    <n v="12"/>
    <x v="76"/>
    <x v="1"/>
    <n v="1"/>
    <x v="2"/>
    <x v="17"/>
    <x v="2"/>
  </r>
  <r>
    <n v="1322"/>
    <s v="RG251"/>
    <x v="35"/>
    <s v="684/81/18"/>
    <x v="10"/>
    <x v="19"/>
    <n v="31"/>
    <s v="December"/>
    <x v="10"/>
    <s v="31 December 1947"/>
    <x v="2"/>
    <s v="SOC 31.12.47 (Air Britain Serials)"/>
    <x v="4"/>
    <x v="3"/>
    <x v="1"/>
    <x v="1"/>
    <x v="2"/>
    <x v="1"/>
    <m/>
    <n v="12"/>
    <x v="76"/>
    <x v="1"/>
    <n v="0"/>
    <x v="0"/>
    <x v="295"/>
    <x v="0"/>
  </r>
  <r>
    <n v="5599"/>
    <s v="KA116"/>
    <x v="31"/>
    <m/>
    <x v="2"/>
    <x v="19"/>
    <n v="6"/>
    <s v="January"/>
    <x v="11"/>
    <d v="1948-01-06T00:00:00"/>
    <x v="2"/>
    <s v="RCAF (Air Britain Serials)  First date: 22 February 1945 - Taken on strength by No. 1 Air Command Category B damage on 1 April 1945, while being operated by No. 124 (Ferry) Squadron.  Temporary repairs, including engine change, performed at accident site to permit ferrying to Trenton.  To No. 6 Repair Depot on 23 April 1945 for repairs.  Pending disposal from 17 January 1947, in storage at No. 6 Repair Depot.  Allocated to workshop reserve at No. 6 Repair Depot on 1 March 1947 for test and experimental purposes.  Pending disposal again in April 1947. last date: 6 January 1948 - Struck off, to War Assets Corporation for disposal. (http://www.ody.ca/~bwalker/RCAF_JX579_KA232.html)"/>
    <x v="4"/>
    <x v="3"/>
    <x v="1"/>
    <x v="1"/>
    <x v="2"/>
    <x v="1"/>
    <m/>
    <n v="1"/>
    <x v="77"/>
    <x v="1"/>
    <n v="0"/>
    <x v="2"/>
    <x v="17"/>
    <x v="1"/>
  </r>
  <r>
    <n v="7508"/>
    <s v="RS503"/>
    <x v="12"/>
    <s v="544/540/58"/>
    <x v="10"/>
    <x v="19"/>
    <n v="6"/>
    <s v="January"/>
    <x v="11"/>
    <s v="6 January 1948"/>
    <x v="2"/>
    <s v="SOC 8.1.48 (Air Britain Serials)"/>
    <x v="4"/>
    <x v="3"/>
    <x v="1"/>
    <x v="1"/>
    <x v="2"/>
    <x v="1"/>
    <m/>
    <n v="1"/>
    <x v="77"/>
    <x v="1"/>
    <n v="1"/>
    <x v="0"/>
    <x v="265"/>
    <x v="0"/>
  </r>
  <r>
    <n v="3460"/>
    <s v="VL729"/>
    <x v="12"/>
    <s v="21/107"/>
    <x v="0"/>
    <x v="16"/>
    <n v="9"/>
    <s v="January"/>
    <x v="11"/>
    <s v="9 January 1948"/>
    <x v="0"/>
    <s v="U/c collapsed on landing Istres France 9.1.48 (Air Britain Serials)"/>
    <x v="2"/>
    <x v="2"/>
    <x v="27"/>
    <x v="1"/>
    <x v="2"/>
    <x v="1"/>
    <m/>
    <n v="1"/>
    <x v="77"/>
    <x v="1"/>
    <n v="0"/>
    <x v="0"/>
    <x v="57"/>
    <x v="7"/>
  </r>
  <r>
    <n v="5006"/>
    <s v="NT552"/>
    <x v="25"/>
    <s v="239/44MU"/>
    <x v="10"/>
    <x v="6"/>
    <n v="14"/>
    <s v="January"/>
    <x v="11"/>
    <s v="14 January 1948"/>
    <x v="0"/>
    <s v="From Colin Cummings 'Final Landings' volume:_x000a__x000a_&quot;14 Jan 48, NT552 Mosquito NF30, 44MU, RAF Shawbury, 1 killed_x000a__x000a_The aircraft was on a ferry flight and on final approach to land, the port wing dropped, the aircraft yawed to port and dived steeply into the ground. The port wing struck first and the aircraft cartwheeled and disintegrated. It is suspected that the port engine did not pick up when the pilot advanced the throttles during the approach and this caused the initial wing drop and yaw. however, the break up of the aircraft made it difficult to determine the true cause of the loss. The pilot had an exceptional war record, as witness his DFC and Bar, and flew Mustangs and Mosquitos, the latter in the photographic reconnaissance role. During one long range sortie, his unarmed aircraft was attacked by two enemy fighers but he descended to very low level and eventually applied his evasion tatics with such aggression that one of his pursuers flew into some trees._x000a__x000a_Squadron Leader Richard Francis Christopher GARVEY, DFC and Bar.&quot;_x000a__x000a_(Errol Martyn on RAF Commands Forum) Dived into ground on approach Shawbury 14.1.48 cause not known (Air Britain Serials) 14.01.48 44 MU. NT552 Crashed on approach to Shawbury, killing one. (Mosquito Crash Log)"/>
    <x v="2"/>
    <x v="2"/>
    <x v="50"/>
    <x v="1"/>
    <x v="2"/>
    <x v="1"/>
    <m/>
    <n v="1"/>
    <x v="77"/>
    <x v="1"/>
    <n v="1"/>
    <x v="1"/>
    <x v="84"/>
    <x v="2"/>
  </r>
  <r>
    <n v="1267"/>
    <s v="TE872"/>
    <x v="12"/>
    <s v="1FU"/>
    <x v="10"/>
    <x v="19"/>
    <n v="14"/>
    <s v="January"/>
    <x v="11"/>
    <s v="14 January 1948"/>
    <x v="0"/>
    <s v="14/01/1948 Mosquito TE872 of 1 Ferry Unit crashed on emergency approach to Pershore. Pilot F/O Burgess was killed and Ac1 Griffiths was injured. (http://www.couplandbell.com/marg/crashes1946-49.htm) From Cummings Final Landings The pilot feathered the port engine but because he used the incorrect procedure to unfeather it, the propeller overspeeded and so the propeller was feathered again. An emergency landing was attempted but on final approach, the port wing struck a tree and the aircraft crashed. Although a passenger; AC1 S M Griffiths was injured, the pilot F/O Geoffrey Burgess was killed. (http://www.rafcommands.com/forum/showthread.php?t=5522) I am the son of F/O Geoffrey Burgess deceased. I recently posted a thread on the PPRuNe forums asking if anyone out there remembered my father who was killed in Mosquito TE872._x000a__x000a_A respondent on that site advised me that I should look at this site (amongst others) and ask the same question of your viewers and members, today I did just that and was stunned to see that Mosquito TE872 was the 4th thread on the page!_x000a__x000a_I was only 4 months old at the time of his death - so I have no memory of him at all, so I repeat my request to anyone out there who remembers him - please get in touch._x000a__x000a_To help jog the memory:_x000a__x000a_He joined the RAF in 1938, Cranwell as a boy (Were they called Brats?)_x000a_1940-42 No. 1.O.T.U. Silloth_x000a_1942 3 E.F.T.S. Shellingford_x000a_1943 5 B.F.T.S. Clewiston FL. USA_x000a_1943 6(P).A.F.U. Little Rissington_x000a_1944 21 F.C. Mauripur Karachi_x000a_1944-45 229 Group Comm. Flight Delhi India_x000a_1945 232 SQDN Palam Delhi India_x000a_1946 16 F.U. Dunkeswell (later at St Mawgan)_x000a_1946 1 F.U. Pershore_x000a__x000a_I corresponded with Mr Griffiths (who survived the crash) from 1991 until his death last year and while his account was most valuable to me - he couldn't tell me much about my dad as he had only met him that morning._x000a__x000a_Your Dublin member posted accurate details in this thread, I can only add that it was my father's wish to have no memorial - I believe that his ashes were scattered over Pershore airfield from an aircraft by one of his brother officers - however my dad's name is now on the wall at The National Memorial Arboretum in Staffs._x000a__x000a_Ross McNeill gives the cause of the crash quoting Cummings Final Landings. This gave me quite a jolt, as neither I, nor my mother (who blessedly is still around) were aware of the details. The RAF was not very forthcoming at the time. I would like to know where Mr Cummings obtained those facts from - is he still around? Can anyone tell me, or do I have to go and buy the book!_x000a__x000a_Colin Cummings book is sadly out of print but he is about to release a compliation of this and his other volumes._x000a__x000a_His contact details for ordering all his publications are:_x000a__x000a_Nimbus Publishing_x000a_October House_x000a_Yelvertoft_x000a_Northampton_x000a_NN6 6LF_x000a__x000a_The entry quoted is verbatum from his publication and is an amagamation of several records that have been released into the public domain since the 50s._x000a__x000a_At the RAF Museum, Hendon is the Department of Research and Information Services (DoRIS). This holds the RAF Form 1180 Accident card for the aircraft. A small two sided A5 card that gives crew, aircraft and weather details. It also summarises the findings of the Court of Inquiry and gives recommendations to prevent similar accidents happening._x000a__x000a_At The National Archives, Kew, London is the unit Operational Record Book which can be considered the unit diary. This also gives some basic details. Not only the unit ORB is held here but the Station ORBs as well._x000a__x000a_Finally Colin may have also had a serving officer/civil servant look at the documents not open to the public at the Air Historical Branch._x000a__x000a_http://www.rafcommands.com/forum/showthread.php?t=5522 Crashed on approach Pershore 14.1.48 (Air Britain Serials) 14.01.48 1FU. TE872 Crashed on emergency approach to Pershore, killing one. (Mosquito Crash Log)"/>
    <x v="2"/>
    <x v="2"/>
    <x v="28"/>
    <x v="1"/>
    <x v="2"/>
    <x v="1"/>
    <m/>
    <n v="1"/>
    <x v="77"/>
    <x v="1"/>
    <n v="0"/>
    <x v="1"/>
    <x v="123"/>
    <x v="3"/>
  </r>
  <r>
    <n v="6906"/>
    <s v="MM798"/>
    <x v="25"/>
    <s v="RAE"/>
    <x v="10"/>
    <x v="19"/>
    <n v="16"/>
    <s v="January"/>
    <x v="11"/>
    <s v="16 January 1948"/>
    <x v="2"/>
    <s v="To 6503M 16.1.48 (Air Britain Serials)"/>
    <x v="4"/>
    <x v="3"/>
    <x v="1"/>
    <x v="1"/>
    <x v="2"/>
    <x v="1"/>
    <m/>
    <n v="1"/>
    <x v="77"/>
    <x v="1"/>
    <n v="1"/>
    <x v="1"/>
    <x v="61"/>
    <x v="2"/>
  </r>
  <r>
    <n v="3351"/>
    <s v="NT619"/>
    <x v="25"/>
    <n v="500"/>
    <x v="10"/>
    <x v="19"/>
    <n v="18"/>
    <s v="January"/>
    <x v="11"/>
    <s v="18 January 1948"/>
    <x v="0"/>
    <s v="Engine cut lost height and bellylanded at Gravesend 18.1.48 (Air Britain Serials) 18.01.48 500 Sqn. NT619 Belly-landed on Gravesend aerodrome after engine cut. (Mosquito Crash Log)"/>
    <x v="2"/>
    <x v="2"/>
    <x v="2"/>
    <x v="1"/>
    <x v="2"/>
    <x v="1"/>
    <m/>
    <n v="1"/>
    <x v="77"/>
    <x v="1"/>
    <n v="1"/>
    <x v="0"/>
    <x v="325"/>
    <x v="2"/>
  </r>
  <r>
    <n v="4220"/>
    <s v="TA476"/>
    <x v="12"/>
    <s v="13OTU/204APS"/>
    <x v="10"/>
    <x v="19"/>
    <n v="19"/>
    <s v="January"/>
    <x v="11"/>
    <s v="19 January 1948"/>
    <x v="0"/>
    <s v="Undershot landing at Cottesmore 19.1.48 not repaired and sold to MoS 9.2.49 (Air Britain Serials) 19.01.48 204 AFS. TA476 Undershot landing at Cottesmore. (Mosquito Crash Log)"/>
    <x v="2"/>
    <x v="2"/>
    <x v="5"/>
    <x v="1"/>
    <x v="2"/>
    <x v="1"/>
    <m/>
    <n v="1"/>
    <x v="77"/>
    <x v="1"/>
    <n v="0"/>
    <x v="1"/>
    <x v="326"/>
    <x v="0"/>
  </r>
  <r>
    <n v="894"/>
    <s v="PF612"/>
    <x v="20"/>
    <s v="69/14/Cv TT39/RN"/>
    <x v="10"/>
    <x v="19"/>
    <n v="21"/>
    <s v="January"/>
    <x v="11"/>
    <s v="21 January 1948"/>
    <x v="2"/>
    <s v="To RN 21.1.48 NFT (Air Britain Serials) 23.08.45 248 Sqn. PF612 Making dummy attacks with Spitfires, lost control and crashed into the sea twenty-five miles south of Plymouth. (Mosquito Crash Log)"/>
    <x v="5"/>
    <x v="3"/>
    <x v="1"/>
    <x v="1"/>
    <x v="2"/>
    <x v="1"/>
    <m/>
    <n v="1"/>
    <x v="77"/>
    <x v="1"/>
    <n v="0"/>
    <x v="2"/>
    <x v="64"/>
    <x v="6"/>
  </r>
  <r>
    <n v="594"/>
    <s v="NT499"/>
    <x v="25"/>
    <s v="141/157/141/RWE/CSE"/>
    <x v="10"/>
    <x v="19"/>
    <n v="23"/>
    <s v="January"/>
    <x v="11"/>
    <s v="23 January 1948"/>
    <x v="0"/>
    <s v="Both engines cut crashlanded 2m W of East Wretham Norfolk 23.1.48 DBF (Air Britain Serials) 23.01.48 CSE. NT499 Force-landed two miles west of East Wretham after both engines failed. (Mosquito Crash Log)"/>
    <x v="2"/>
    <x v="2"/>
    <x v="2"/>
    <x v="1"/>
    <x v="2"/>
    <x v="1"/>
    <m/>
    <n v="1"/>
    <x v="77"/>
    <x v="1"/>
    <n v="1"/>
    <x v="1"/>
    <x v="289"/>
    <x v="2"/>
  </r>
  <r>
    <n v="5928"/>
    <s v="LR578"/>
    <x v="10"/>
    <m/>
    <x v="17"/>
    <x v="19"/>
    <n v="27"/>
    <s v="January"/>
    <x v="11"/>
    <s v="27 January 1948"/>
    <x v="2"/>
    <s v="Modified at Bankstown (not clear how). NZ2301 T.III Built at Leavesden and delivered sometime between 30 December 1943 and 09 October 1944. Previously LR578. Delivered to RAAF as A52-1015. BOC at Ohakea with RNZAF on 08 November 1946 at a cost of 3000 pounds. Found to have deterioration problems soon after delivery in 1946 and not flown by RNZAF. Written off books at Hobsonville on 27 January 1948 as reduced to parts for instructional purposes in TTS. . (http://www.adf-serials.com/nz-serials/) To RAAF 27.9.44 as A52-1015 CFS To RNZAF 8.11.46 as NZ2301 rtp Hobsonville 27.1.48 (Air Britain Serials)"/>
    <x v="4"/>
    <x v="3"/>
    <x v="1"/>
    <x v="1"/>
    <x v="2"/>
    <x v="1"/>
    <m/>
    <n v="1"/>
    <x v="77"/>
    <x v="1"/>
    <n v="1"/>
    <x v="2"/>
    <x v="17"/>
    <x v="2"/>
  </r>
  <r>
    <n v="2762"/>
    <s v="RS647"/>
    <x v="12"/>
    <s v="228OCU"/>
    <x v="0"/>
    <x v="7"/>
    <n v="28"/>
    <s v="January"/>
    <x v="11"/>
    <s v="28 January 1948"/>
    <x v="0"/>
    <s v="Abandoned after electrical failure in cloud over Notts. 28.1.48 (Air Britain Serials) 28.01.48 228 OCU. RS647 Crew baled out over Nottingham after electrical failure in cloud. 1 killed. (Mosquito Crash Log) There are several reports in the newspapers at the time, naming the pilot as F/L John Neil Balmford, aged 21 of Reading, who was killed, and his navigator as Sgt Bernard Fearnall Hulme, who parachuted to safety. The Mosquito crashed at approximately 1 minute after midnight, near the Eakring to Kirklington road, 10 miles east of Mansfield and 20 miles north of Nottingham. (http://www.rafcommands.com/forum/showthread.php?17754-Mosquito-RS647-Januar-28-1948)"/>
    <x v="2"/>
    <x v="2"/>
    <x v="115"/>
    <x v="1"/>
    <x v="2"/>
    <x v="1"/>
    <m/>
    <n v="1"/>
    <x v="77"/>
    <x v="1"/>
    <n v="0"/>
    <x v="1"/>
    <x v="298"/>
    <x v="7"/>
  </r>
  <r>
    <n v="2047"/>
    <s v="TA503"/>
    <x v="12"/>
    <s v="13OTU/54OTU/228OCU/58MU"/>
    <x v="10"/>
    <x v="6"/>
    <n v="29"/>
    <s v="January"/>
    <x v="11"/>
    <s v="29 January 1948"/>
    <x v="0"/>
    <s v="Caught fire in hangar Leeming 29.1.48 (Air Britain Serials) 29.01.48 43 Group. TA503 Caught fire in hangar at Leeming whilst under repair. (Mosquito Crash Log)"/>
    <x v="2"/>
    <x v="2"/>
    <x v="38"/>
    <x v="1"/>
    <x v="2"/>
    <x v="1"/>
    <m/>
    <n v="1"/>
    <x v="77"/>
    <x v="1"/>
    <n v="0"/>
    <x v="1"/>
    <x v="327"/>
    <x v="0"/>
  </r>
  <r>
    <n v="408"/>
    <s v="PZ303"/>
    <x v="12"/>
    <s v="618/132OTU/8OTU/13OTU/204AFS"/>
    <x v="10"/>
    <x v="19"/>
    <n v="29"/>
    <s v="January"/>
    <x v="11"/>
    <s v="29 January 1948"/>
    <x v="2"/>
    <s v="To MoS 9.2.49 (Air Britain Serials) 29.01.48 204 AFS. PZ303 Undercarriage collapsed on landing at Cottesmore. (Mosquito Crash Log)"/>
    <x v="5"/>
    <x v="3"/>
    <x v="1"/>
    <x v="1"/>
    <x v="2"/>
    <x v="1"/>
    <m/>
    <n v="1"/>
    <x v="77"/>
    <x v="1"/>
    <n v="1"/>
    <x v="1"/>
    <x v="294"/>
    <x v="0"/>
  </r>
  <r>
    <n v="2161"/>
    <s v="PZ467"/>
    <x v="16"/>
    <s v="Cv XVIII/DH"/>
    <x v="10"/>
    <x v="19"/>
    <n v="30"/>
    <s v="January"/>
    <x v="11"/>
    <s v="30 January 1948"/>
    <x v="0"/>
    <s v="Reached Patuxent 30.04.45, to U.S.N. FBXVIII. For the compelete civil history of this aircraft go to the American Aviation Historical Society journal, Summer 2002, pages 147 to 150. NX66422 ground-looped on 27 January 1948 at Charlotte, North Carolina and was scrapped. Alex Crawford will publish the entire story of this aircarft in his proposed book on the cannon mounted Tsetse Mosquitoes. (Norman Malayney) The aircraft was eventually totally burned to cinders. There is a fellow in the USA with the component remains of XB-TOX, who purports his aircraft is the former US Navy Mosquito. He owns the component remains of XB-TOX, but not the paperwork. (also Norman Malayney) I plan to replicate/restore PZ467 and donate it to the National Museum of Naval Aviation, Pensacola, Florida. Will anyone with photos of PZ467 please send me a copy. Any Mossie bits would be nice too. ;-) (Jim Dearborn) US Navy as 91106 To USA 9.4.45 NX66422 N66422 (Air Britain Serials)"/>
    <x v="2"/>
    <x v="2"/>
    <x v="170"/>
    <x v="1"/>
    <x v="2"/>
    <x v="1"/>
    <m/>
    <n v="1"/>
    <x v="77"/>
    <x v="1"/>
    <n v="1"/>
    <x v="1"/>
    <x v="40"/>
    <x v="0"/>
  </r>
  <r>
    <n v="1061"/>
    <s v="HX833"/>
    <x v="12"/>
    <s v="264/487"/>
    <x v="0"/>
    <x v="16"/>
    <n v="30"/>
    <s v="January"/>
    <x v="11"/>
    <s v="30 January 1948"/>
    <x v="2"/>
    <s v="SS 30.1.48 (Air Britain Serials)"/>
    <x v="4"/>
    <x v="3"/>
    <x v="1"/>
    <x v="1"/>
    <x v="2"/>
    <x v="1"/>
    <m/>
    <n v="1"/>
    <x v="77"/>
    <x v="1"/>
    <n v="1"/>
    <x v="0"/>
    <x v="47"/>
    <x v="0"/>
  </r>
  <r>
    <n v="5943"/>
    <s v="KA163"/>
    <x v="31"/>
    <m/>
    <x v="10"/>
    <x v="19"/>
    <n v="30"/>
    <s v="January"/>
    <x v="11"/>
    <s v="30 January 1948"/>
    <x v="2"/>
    <s v="SS 30.1.48 (Air Britain Serials)"/>
    <x v="4"/>
    <x v="3"/>
    <x v="1"/>
    <x v="1"/>
    <x v="2"/>
    <x v="1"/>
    <m/>
    <n v="1"/>
    <x v="77"/>
    <x v="1"/>
    <n v="0"/>
    <x v="2"/>
    <x v="17"/>
    <x v="1"/>
  </r>
  <r>
    <n v="5972"/>
    <s v="KA170"/>
    <x v="31"/>
    <m/>
    <x v="10"/>
    <x v="19"/>
    <n v="30"/>
    <s v="January"/>
    <x v="11"/>
    <s v="30 January 1948"/>
    <x v="2"/>
    <s v="SS 30.1.48 (Air Britain Serials)"/>
    <x v="4"/>
    <x v="3"/>
    <x v="1"/>
    <x v="1"/>
    <x v="2"/>
    <x v="1"/>
    <m/>
    <n v="1"/>
    <x v="77"/>
    <x v="1"/>
    <n v="0"/>
    <x v="2"/>
    <x v="17"/>
    <x v="1"/>
  </r>
  <r>
    <n v="6220"/>
    <s v="KA179"/>
    <x v="31"/>
    <m/>
    <x v="10"/>
    <x v="19"/>
    <n v="30"/>
    <s v="January"/>
    <x v="11"/>
    <s v="30 January 1948"/>
    <x v="2"/>
    <s v="SS 30.1.48 (Air Britain Serials)"/>
    <x v="4"/>
    <x v="3"/>
    <x v="1"/>
    <x v="1"/>
    <x v="2"/>
    <x v="1"/>
    <m/>
    <n v="1"/>
    <x v="77"/>
    <x v="1"/>
    <n v="0"/>
    <x v="2"/>
    <x v="17"/>
    <x v="1"/>
  </r>
  <r>
    <n v="6266"/>
    <s v="KA184"/>
    <x v="31"/>
    <m/>
    <x v="10"/>
    <x v="19"/>
    <n v="30"/>
    <s v="January"/>
    <x v="11"/>
    <s v="30 January 1948"/>
    <x v="2"/>
    <s v="SS 30.1.48 (Air Britain Serials)"/>
    <x v="4"/>
    <x v="3"/>
    <x v="1"/>
    <x v="1"/>
    <x v="2"/>
    <x v="1"/>
    <m/>
    <n v="1"/>
    <x v="77"/>
    <x v="1"/>
    <n v="0"/>
    <x v="2"/>
    <x v="17"/>
    <x v="1"/>
  </r>
  <r>
    <n v="5093"/>
    <s v="KA186"/>
    <x v="31"/>
    <m/>
    <x v="10"/>
    <x v="19"/>
    <n v="30"/>
    <s v="January"/>
    <x v="11"/>
    <s v="30 January 1948"/>
    <x v="2"/>
    <s v="SS 30.1.48 (Air Britain Serials)"/>
    <x v="4"/>
    <x v="3"/>
    <x v="1"/>
    <x v="1"/>
    <x v="2"/>
    <x v="1"/>
    <m/>
    <n v="1"/>
    <x v="77"/>
    <x v="1"/>
    <n v="0"/>
    <x v="2"/>
    <x v="17"/>
    <x v="1"/>
  </r>
  <r>
    <n v="1292"/>
    <s v="KA188"/>
    <x v="31"/>
    <s v="1FU"/>
    <x v="10"/>
    <x v="19"/>
    <n v="30"/>
    <s v="January"/>
    <x v="11"/>
    <s v="30 January 1948"/>
    <x v="2"/>
    <s v="SS 30.1.48 (Air Britain Serials)"/>
    <x v="4"/>
    <x v="3"/>
    <x v="1"/>
    <x v="1"/>
    <x v="2"/>
    <x v="1"/>
    <m/>
    <n v="1"/>
    <x v="77"/>
    <x v="1"/>
    <n v="0"/>
    <x v="1"/>
    <x v="123"/>
    <x v="1"/>
  </r>
  <r>
    <n v="1415"/>
    <s v="KA193"/>
    <x v="31"/>
    <s v="1FU"/>
    <x v="10"/>
    <x v="19"/>
    <n v="30"/>
    <s v="January"/>
    <x v="11"/>
    <s v="30 January 1948"/>
    <x v="2"/>
    <s v="SS 30.1.48 (Air Britain Serials)"/>
    <x v="4"/>
    <x v="3"/>
    <x v="1"/>
    <x v="1"/>
    <x v="2"/>
    <x v="1"/>
    <m/>
    <n v="1"/>
    <x v="77"/>
    <x v="1"/>
    <n v="0"/>
    <x v="1"/>
    <x v="123"/>
    <x v="1"/>
  </r>
  <r>
    <n v="6211"/>
    <s v="KA194"/>
    <x v="31"/>
    <m/>
    <x v="10"/>
    <x v="19"/>
    <n v="30"/>
    <s v="January"/>
    <x v="11"/>
    <s v="30 January 1948"/>
    <x v="2"/>
    <s v="SS 30.1.48 (Air Britain Serials)"/>
    <x v="4"/>
    <x v="3"/>
    <x v="1"/>
    <x v="1"/>
    <x v="2"/>
    <x v="1"/>
    <m/>
    <n v="1"/>
    <x v="77"/>
    <x v="1"/>
    <n v="0"/>
    <x v="2"/>
    <x v="17"/>
    <x v="1"/>
  </r>
  <r>
    <n v="5082"/>
    <s v="KA195"/>
    <x v="31"/>
    <m/>
    <x v="10"/>
    <x v="19"/>
    <n v="30"/>
    <s v="January"/>
    <x v="11"/>
    <s v="30 January 1948"/>
    <x v="2"/>
    <s v="SOC 30.1.48 (Air Britain Serials)"/>
    <x v="4"/>
    <x v="3"/>
    <x v="1"/>
    <x v="1"/>
    <x v="2"/>
    <x v="1"/>
    <m/>
    <n v="1"/>
    <x v="77"/>
    <x v="1"/>
    <n v="0"/>
    <x v="2"/>
    <x v="17"/>
    <x v="1"/>
  </r>
  <r>
    <n v="5608"/>
    <s v="KA211"/>
    <x v="31"/>
    <m/>
    <x v="10"/>
    <x v="19"/>
    <n v="30"/>
    <s v="January"/>
    <x v="11"/>
    <s v="30 January 1948"/>
    <x v="2"/>
    <s v="SS 30.1.48 (Air Britain Serials)"/>
    <x v="4"/>
    <x v="3"/>
    <x v="1"/>
    <x v="1"/>
    <x v="2"/>
    <x v="1"/>
    <m/>
    <n v="1"/>
    <x v="77"/>
    <x v="1"/>
    <n v="0"/>
    <x v="2"/>
    <x v="17"/>
    <x v="1"/>
  </r>
  <r>
    <n v="1446"/>
    <s v="KA216"/>
    <x v="31"/>
    <s v="1FU"/>
    <x v="10"/>
    <x v="19"/>
    <n v="30"/>
    <s v="January"/>
    <x v="11"/>
    <s v="30 January 1948"/>
    <x v="2"/>
    <s v="SS 30.1.48 (Air Britain Serials)"/>
    <x v="4"/>
    <x v="3"/>
    <x v="1"/>
    <x v="1"/>
    <x v="2"/>
    <x v="1"/>
    <m/>
    <n v="1"/>
    <x v="77"/>
    <x v="1"/>
    <n v="0"/>
    <x v="1"/>
    <x v="123"/>
    <x v="1"/>
  </r>
  <r>
    <n v="6263"/>
    <s v="KA223"/>
    <x v="31"/>
    <m/>
    <x v="10"/>
    <x v="19"/>
    <n v="30"/>
    <s v="January"/>
    <x v="11"/>
    <s v="30 January 1948"/>
    <x v="2"/>
    <s v="SS 30.1.48 (Air Britain Serials)"/>
    <x v="4"/>
    <x v="3"/>
    <x v="1"/>
    <x v="1"/>
    <x v="2"/>
    <x v="1"/>
    <m/>
    <n v="1"/>
    <x v="77"/>
    <x v="1"/>
    <n v="0"/>
    <x v="2"/>
    <x v="17"/>
    <x v="1"/>
  </r>
  <r>
    <n v="3117"/>
    <s v="KA226"/>
    <x v="31"/>
    <s v="1FU"/>
    <x v="10"/>
    <x v="19"/>
    <n v="30"/>
    <s v="January"/>
    <x v="11"/>
    <s v="30 January 1948"/>
    <x v="2"/>
    <s v="SS 30.1.48 (Air Britain Serials)"/>
    <x v="4"/>
    <x v="3"/>
    <x v="1"/>
    <x v="1"/>
    <x v="2"/>
    <x v="1"/>
    <m/>
    <n v="1"/>
    <x v="77"/>
    <x v="1"/>
    <n v="0"/>
    <x v="1"/>
    <x v="123"/>
    <x v="1"/>
  </r>
  <r>
    <n v="4483"/>
    <s v="KA229"/>
    <x v="31"/>
    <m/>
    <x v="10"/>
    <x v="19"/>
    <n v="30"/>
    <s v="January"/>
    <x v="11"/>
    <s v="30 January 1948"/>
    <x v="2"/>
    <s v="SS 30.1.48 (Air Britain Serials)"/>
    <x v="4"/>
    <x v="3"/>
    <x v="1"/>
    <x v="1"/>
    <x v="2"/>
    <x v="1"/>
    <m/>
    <n v="1"/>
    <x v="77"/>
    <x v="1"/>
    <n v="0"/>
    <x v="2"/>
    <x v="17"/>
    <x v="1"/>
  </r>
  <r>
    <n v="4489"/>
    <s v="KA238"/>
    <x v="31"/>
    <m/>
    <x v="10"/>
    <x v="19"/>
    <n v="30"/>
    <s v="January"/>
    <x v="11"/>
    <s v="30 January 1948"/>
    <x v="2"/>
    <s v="SS 30.1.48 (Air Britain Serials)"/>
    <x v="4"/>
    <x v="3"/>
    <x v="1"/>
    <x v="1"/>
    <x v="2"/>
    <x v="1"/>
    <m/>
    <n v="1"/>
    <x v="77"/>
    <x v="1"/>
    <n v="0"/>
    <x v="2"/>
    <x v="17"/>
    <x v="1"/>
  </r>
  <r>
    <n v="4788"/>
    <s v="KA249"/>
    <x v="31"/>
    <m/>
    <x v="10"/>
    <x v="19"/>
    <n v="30"/>
    <s v="January"/>
    <x v="11"/>
    <s v="30 January 1948"/>
    <x v="2"/>
    <s v="SS 30.1.48 (Air Britain Serials)"/>
    <x v="4"/>
    <x v="3"/>
    <x v="1"/>
    <x v="1"/>
    <x v="2"/>
    <x v="1"/>
    <m/>
    <n v="1"/>
    <x v="77"/>
    <x v="1"/>
    <n v="0"/>
    <x v="2"/>
    <x v="17"/>
    <x v="1"/>
  </r>
  <r>
    <n v="4824"/>
    <s v="KA250"/>
    <x v="31"/>
    <m/>
    <x v="10"/>
    <x v="19"/>
    <n v="30"/>
    <s v="January"/>
    <x v="11"/>
    <s v="30 January 1948"/>
    <x v="2"/>
    <s v="SS 30.1.48 (Air Britain Serials)"/>
    <x v="4"/>
    <x v="3"/>
    <x v="1"/>
    <x v="1"/>
    <x v="2"/>
    <x v="1"/>
    <m/>
    <n v="1"/>
    <x v="77"/>
    <x v="1"/>
    <n v="0"/>
    <x v="2"/>
    <x v="17"/>
    <x v="1"/>
  </r>
  <r>
    <n v="3123"/>
    <s v="KA253"/>
    <x v="31"/>
    <s v="1FU"/>
    <x v="10"/>
    <x v="19"/>
    <n v="30"/>
    <s v="January"/>
    <x v="11"/>
    <s v="30 January 1948"/>
    <x v="2"/>
    <s v="SS 30.1.48 (Air Britain Serials)"/>
    <x v="4"/>
    <x v="3"/>
    <x v="1"/>
    <x v="1"/>
    <x v="2"/>
    <x v="1"/>
    <m/>
    <n v="1"/>
    <x v="77"/>
    <x v="1"/>
    <n v="0"/>
    <x v="1"/>
    <x v="123"/>
    <x v="1"/>
  </r>
  <r>
    <n v="4712"/>
    <s v="KA270"/>
    <x v="31"/>
    <m/>
    <x v="10"/>
    <x v="19"/>
    <n v="30"/>
    <s v="January"/>
    <x v="11"/>
    <s v="30 January 1948"/>
    <x v="2"/>
    <s v="SS 30.1.48 (Air Britain Serials)"/>
    <x v="4"/>
    <x v="3"/>
    <x v="1"/>
    <x v="1"/>
    <x v="2"/>
    <x v="1"/>
    <m/>
    <n v="1"/>
    <x v="77"/>
    <x v="1"/>
    <n v="0"/>
    <x v="2"/>
    <x v="17"/>
    <x v="1"/>
  </r>
  <r>
    <n v="4745"/>
    <s v="KA272"/>
    <x v="31"/>
    <m/>
    <x v="10"/>
    <x v="19"/>
    <n v="30"/>
    <s v="January"/>
    <x v="11"/>
    <s v="30 January 1948"/>
    <x v="2"/>
    <s v="SS 30.1.48 (Air Britain Serials)"/>
    <x v="4"/>
    <x v="3"/>
    <x v="1"/>
    <x v="1"/>
    <x v="2"/>
    <x v="1"/>
    <m/>
    <n v="1"/>
    <x v="77"/>
    <x v="1"/>
    <n v="0"/>
    <x v="2"/>
    <x v="17"/>
    <x v="1"/>
  </r>
  <r>
    <n v="4765"/>
    <s v="KA274"/>
    <x v="31"/>
    <m/>
    <x v="10"/>
    <x v="19"/>
    <n v="30"/>
    <s v="January"/>
    <x v="11"/>
    <s v="30 January 1948"/>
    <x v="2"/>
    <s v="SS 30.1.48 (Air Britain Serials)"/>
    <x v="4"/>
    <x v="3"/>
    <x v="1"/>
    <x v="1"/>
    <x v="2"/>
    <x v="1"/>
    <m/>
    <n v="1"/>
    <x v="77"/>
    <x v="1"/>
    <n v="0"/>
    <x v="2"/>
    <x v="17"/>
    <x v="1"/>
  </r>
  <r>
    <n v="4770"/>
    <s v="KA275"/>
    <x v="31"/>
    <m/>
    <x v="10"/>
    <x v="19"/>
    <n v="30"/>
    <s v="January"/>
    <x v="11"/>
    <s v="30 January 1948"/>
    <x v="2"/>
    <s v="SS 30.1.48 (Air Britain Serials)"/>
    <x v="4"/>
    <x v="3"/>
    <x v="1"/>
    <x v="1"/>
    <x v="2"/>
    <x v="1"/>
    <m/>
    <n v="1"/>
    <x v="77"/>
    <x v="1"/>
    <n v="0"/>
    <x v="2"/>
    <x v="17"/>
    <x v="1"/>
  </r>
  <r>
    <n v="4799"/>
    <s v="KA276"/>
    <x v="31"/>
    <m/>
    <x v="10"/>
    <x v="19"/>
    <n v="30"/>
    <s v="January"/>
    <x v="11"/>
    <s v="30 January 1948"/>
    <x v="2"/>
    <s v="SS 30.1.48 (Air Britain Serials)"/>
    <x v="4"/>
    <x v="3"/>
    <x v="1"/>
    <x v="1"/>
    <x v="2"/>
    <x v="1"/>
    <m/>
    <n v="1"/>
    <x v="77"/>
    <x v="1"/>
    <n v="0"/>
    <x v="2"/>
    <x v="17"/>
    <x v="1"/>
  </r>
  <r>
    <n v="4815"/>
    <s v="KA289"/>
    <x v="31"/>
    <m/>
    <x v="10"/>
    <x v="19"/>
    <n v="30"/>
    <s v="January"/>
    <x v="11"/>
    <s v="30 January 1948"/>
    <x v="2"/>
    <s v="SS 30.1.48 (Air Britain Serials)"/>
    <x v="4"/>
    <x v="3"/>
    <x v="1"/>
    <x v="1"/>
    <x v="2"/>
    <x v="1"/>
    <m/>
    <n v="1"/>
    <x v="77"/>
    <x v="1"/>
    <n v="0"/>
    <x v="2"/>
    <x v="17"/>
    <x v="1"/>
  </r>
  <r>
    <n v="4829"/>
    <s v="KA291"/>
    <x v="31"/>
    <m/>
    <x v="10"/>
    <x v="19"/>
    <n v="30"/>
    <s v="January"/>
    <x v="11"/>
    <s v="30 January 1948"/>
    <x v="2"/>
    <s v="SS 30.1.48 (Air Britain Serials)"/>
    <x v="4"/>
    <x v="3"/>
    <x v="1"/>
    <x v="1"/>
    <x v="2"/>
    <x v="1"/>
    <m/>
    <n v="1"/>
    <x v="77"/>
    <x v="1"/>
    <n v="0"/>
    <x v="2"/>
    <x v="17"/>
    <x v="1"/>
  </r>
  <r>
    <n v="4839"/>
    <s v="KA293"/>
    <x v="31"/>
    <m/>
    <x v="10"/>
    <x v="19"/>
    <n v="30"/>
    <s v="January"/>
    <x v="11"/>
    <s v="30 January 1948"/>
    <x v="2"/>
    <s v="SS 30.1.48 (Air Britain Serials)"/>
    <x v="4"/>
    <x v="3"/>
    <x v="1"/>
    <x v="1"/>
    <x v="2"/>
    <x v="1"/>
    <m/>
    <n v="1"/>
    <x v="77"/>
    <x v="1"/>
    <n v="0"/>
    <x v="2"/>
    <x v="17"/>
    <x v="1"/>
  </r>
  <r>
    <n v="4842"/>
    <s v="KA305"/>
    <x v="31"/>
    <m/>
    <x v="10"/>
    <x v="19"/>
    <n v="30"/>
    <s v="January"/>
    <x v="11"/>
    <s v="30 January 1948"/>
    <x v="2"/>
    <s v="SS 30.1.48 (Air Britain Serials)"/>
    <x v="4"/>
    <x v="3"/>
    <x v="1"/>
    <x v="1"/>
    <x v="2"/>
    <x v="1"/>
    <m/>
    <n v="1"/>
    <x v="77"/>
    <x v="1"/>
    <n v="0"/>
    <x v="2"/>
    <x v="17"/>
    <x v="1"/>
  </r>
  <r>
    <n v="4869"/>
    <s v="KA315"/>
    <x v="31"/>
    <m/>
    <x v="10"/>
    <x v="19"/>
    <n v="30"/>
    <s v="January"/>
    <x v="11"/>
    <s v="30 January 1948"/>
    <x v="2"/>
    <s v="SS 30.1.48 (Air Britain Serials)"/>
    <x v="4"/>
    <x v="3"/>
    <x v="1"/>
    <x v="1"/>
    <x v="2"/>
    <x v="1"/>
    <m/>
    <n v="1"/>
    <x v="77"/>
    <x v="1"/>
    <n v="0"/>
    <x v="2"/>
    <x v="17"/>
    <x v="1"/>
  </r>
  <r>
    <n v="4546"/>
    <s v="KA318"/>
    <x v="31"/>
    <s v="1FU"/>
    <x v="10"/>
    <x v="19"/>
    <n v="30"/>
    <s v="January"/>
    <x v="11"/>
    <s v="30 January 1948"/>
    <x v="2"/>
    <s v="SS 30.1.48 (Air Britain Serials)"/>
    <x v="4"/>
    <x v="3"/>
    <x v="1"/>
    <x v="1"/>
    <x v="2"/>
    <x v="1"/>
    <m/>
    <n v="1"/>
    <x v="77"/>
    <x v="1"/>
    <n v="0"/>
    <x v="1"/>
    <x v="123"/>
    <x v="1"/>
  </r>
  <r>
    <n v="6190"/>
    <s v="KA320"/>
    <x v="31"/>
    <m/>
    <x v="10"/>
    <x v="19"/>
    <n v="30"/>
    <s v="January"/>
    <x v="11"/>
    <s v="30 January 1948"/>
    <x v="2"/>
    <s v="SS 30.1.48 (Air Britain Serials)"/>
    <x v="4"/>
    <x v="3"/>
    <x v="1"/>
    <x v="1"/>
    <x v="2"/>
    <x v="1"/>
    <m/>
    <n v="1"/>
    <x v="77"/>
    <x v="1"/>
    <n v="0"/>
    <x v="2"/>
    <x v="17"/>
    <x v="1"/>
  </r>
  <r>
    <n v="5298"/>
    <s v="KA322"/>
    <x v="31"/>
    <s v="Med"/>
    <x v="1"/>
    <x v="16"/>
    <n v="30"/>
    <s v="January"/>
    <x v="11"/>
    <s v="30 January 1948"/>
    <x v="2"/>
    <s v="SOC 30.1.48 (Air Britain Serials)"/>
    <x v="4"/>
    <x v="3"/>
    <x v="1"/>
    <x v="1"/>
    <x v="2"/>
    <x v="1"/>
    <m/>
    <n v="1"/>
    <x v="77"/>
    <x v="1"/>
    <n v="0"/>
    <x v="2"/>
    <x v="68"/>
    <x v="1"/>
  </r>
  <r>
    <n v="6306"/>
    <s v="KA323"/>
    <x v="31"/>
    <m/>
    <x v="10"/>
    <x v="19"/>
    <n v="30"/>
    <s v="January"/>
    <x v="11"/>
    <s v="30 January 1948"/>
    <x v="2"/>
    <s v="SS 30.1.48 (Air Britain Serials)"/>
    <x v="4"/>
    <x v="3"/>
    <x v="1"/>
    <x v="1"/>
    <x v="2"/>
    <x v="1"/>
    <m/>
    <n v="1"/>
    <x v="77"/>
    <x v="1"/>
    <n v="0"/>
    <x v="2"/>
    <x v="17"/>
    <x v="1"/>
  </r>
  <r>
    <n v="4744"/>
    <s v="KA330"/>
    <x v="31"/>
    <m/>
    <x v="10"/>
    <x v="19"/>
    <n v="30"/>
    <s v="January"/>
    <x v="11"/>
    <s v="30 January 1948"/>
    <x v="2"/>
    <s v="SS 30.1.48 (Air Britain Serials)"/>
    <x v="4"/>
    <x v="3"/>
    <x v="1"/>
    <x v="1"/>
    <x v="2"/>
    <x v="1"/>
    <m/>
    <n v="1"/>
    <x v="77"/>
    <x v="1"/>
    <n v="0"/>
    <x v="2"/>
    <x v="17"/>
    <x v="1"/>
  </r>
  <r>
    <n v="4758"/>
    <s v="KA334"/>
    <x v="31"/>
    <m/>
    <x v="10"/>
    <x v="19"/>
    <n v="30"/>
    <s v="January"/>
    <x v="11"/>
    <s v="30 January 1948"/>
    <x v="2"/>
    <s v="SS 30.1.48 (Air Britain Serials)"/>
    <x v="4"/>
    <x v="3"/>
    <x v="1"/>
    <x v="1"/>
    <x v="2"/>
    <x v="1"/>
    <m/>
    <n v="1"/>
    <x v="77"/>
    <x v="1"/>
    <n v="0"/>
    <x v="2"/>
    <x v="17"/>
    <x v="1"/>
  </r>
  <r>
    <n v="4743"/>
    <s v="KA355"/>
    <x v="31"/>
    <m/>
    <x v="10"/>
    <x v="19"/>
    <n v="30"/>
    <s v="January"/>
    <x v="11"/>
    <s v="30 January 1948"/>
    <x v="2"/>
    <s v="SS 30.1.48 (Air Britain Serials)"/>
    <x v="4"/>
    <x v="3"/>
    <x v="1"/>
    <x v="1"/>
    <x v="2"/>
    <x v="1"/>
    <m/>
    <n v="1"/>
    <x v="77"/>
    <x v="1"/>
    <n v="0"/>
    <x v="2"/>
    <x v="17"/>
    <x v="1"/>
  </r>
  <r>
    <n v="4762"/>
    <s v="KA358"/>
    <x v="31"/>
    <m/>
    <x v="10"/>
    <x v="19"/>
    <n v="30"/>
    <s v="January"/>
    <x v="11"/>
    <s v="30 January 1948"/>
    <x v="2"/>
    <s v="SS 30.1.48 (Air Britain Serials)"/>
    <x v="4"/>
    <x v="3"/>
    <x v="1"/>
    <x v="1"/>
    <x v="2"/>
    <x v="1"/>
    <m/>
    <n v="1"/>
    <x v="77"/>
    <x v="1"/>
    <n v="0"/>
    <x v="2"/>
    <x v="17"/>
    <x v="1"/>
  </r>
  <r>
    <n v="754"/>
    <s v="KA361"/>
    <x v="31"/>
    <s v="1FU"/>
    <x v="10"/>
    <x v="19"/>
    <n v="30"/>
    <s v="January"/>
    <x v="11"/>
    <s v="30 January 1948"/>
    <x v="2"/>
    <s v="SS 30.1.48 (Air Britain Serials)"/>
    <x v="4"/>
    <x v="3"/>
    <x v="1"/>
    <x v="1"/>
    <x v="2"/>
    <x v="1"/>
    <m/>
    <n v="1"/>
    <x v="77"/>
    <x v="1"/>
    <n v="0"/>
    <x v="1"/>
    <x v="123"/>
    <x v="1"/>
  </r>
  <r>
    <n v="1581"/>
    <s v="LR365"/>
    <x v="12"/>
    <s v="613/305"/>
    <x v="0"/>
    <x v="16"/>
    <n v="30"/>
    <s v="January"/>
    <x v="11"/>
    <s v="30 January 1948"/>
    <x v="2"/>
    <s v="SS 30.1.48 (Air Britain Serials)"/>
    <x v="4"/>
    <x v="3"/>
    <x v="1"/>
    <x v="1"/>
    <x v="2"/>
    <x v="1"/>
    <m/>
    <n v="1"/>
    <x v="77"/>
    <x v="1"/>
    <n v="1"/>
    <x v="0"/>
    <x v="60"/>
    <x v="0"/>
  </r>
  <r>
    <n v="2409"/>
    <s v="NS673"/>
    <x v="18"/>
    <s v="TFU"/>
    <x v="10"/>
    <x v="19"/>
    <n v="30"/>
    <s v="January"/>
    <x v="11"/>
    <s v="30 January 1948"/>
    <x v="2"/>
    <s v="SOC 30.1.48 (Air Britain Serials)"/>
    <x v="4"/>
    <x v="3"/>
    <x v="1"/>
    <x v="1"/>
    <x v="2"/>
    <x v="1"/>
    <m/>
    <n v="1"/>
    <x v="77"/>
    <x v="1"/>
    <n v="1"/>
    <x v="1"/>
    <x v="49"/>
    <x v="0"/>
  </r>
  <r>
    <n v="3969"/>
    <s v="NT139"/>
    <x v="12"/>
    <s v="605/51OTU"/>
    <x v="10"/>
    <x v="7"/>
    <n v="30"/>
    <s v="January"/>
    <x v="11"/>
    <s v="30 January 1948"/>
    <x v="2"/>
    <s v="SS 30.1.48 (Air Britain Serials)"/>
    <x v="4"/>
    <x v="3"/>
    <x v="1"/>
    <x v="1"/>
    <x v="2"/>
    <x v="1"/>
    <m/>
    <n v="1"/>
    <x v="77"/>
    <x v="1"/>
    <n v="1"/>
    <x v="1"/>
    <x v="110"/>
    <x v="0"/>
  </r>
  <r>
    <n v="1733"/>
    <s v="PZ280"/>
    <x v="12"/>
    <s v="618/51OTU"/>
    <x v="10"/>
    <x v="7"/>
    <n v="30"/>
    <s v="January"/>
    <x v="11"/>
    <s v="30 January 1948"/>
    <x v="2"/>
    <s v="SOC 30.1.48 (Air Britain Serials) 26.08.44 618 Sqn. PZ280 Broke undercarriage during test flights with Highball Bomb. Details of place, etc, secret. (Mosquito Crash Log)"/>
    <x v="4"/>
    <x v="3"/>
    <x v="1"/>
    <x v="1"/>
    <x v="2"/>
    <x v="1"/>
    <m/>
    <n v="1"/>
    <x v="77"/>
    <x v="1"/>
    <n v="1"/>
    <x v="1"/>
    <x v="110"/>
    <x v="0"/>
  </r>
  <r>
    <n v="742"/>
    <s v="HR494"/>
    <x v="12"/>
    <s v="132OTU/8OTU/132OTU/204AFS"/>
    <x v="10"/>
    <x v="19"/>
    <n v="31"/>
    <s v="January"/>
    <x v="11"/>
    <s v="31 January 1948"/>
    <x v="1"/>
    <s v="Flew into ground at night 1m N of Great Pointon Lincs. 31.1.48 (Air Britain Serials) 31.01.48 204 AFS. HR494 Dived into ground out of cloud one mile south of Grantham, killing two. (Mosquito Crash Log) P/O (Pilot) Henry Bennetts CHAPPLE +, ? (Nav.) Laurence George PEARSON + (http://www.rafcommands.com/forum/showthread.php?17023-Crew-Mosquito-HR494-crash-31-1-1948)"/>
    <x v="2"/>
    <x v="2"/>
    <x v="52"/>
    <x v="1"/>
    <x v="2"/>
    <x v="1"/>
    <m/>
    <n v="1"/>
    <x v="77"/>
    <x v="1"/>
    <n v="1"/>
    <x v="1"/>
    <x v="294"/>
    <x v="3"/>
  </r>
  <r>
    <n v="4910"/>
    <s v="KA367"/>
    <x v="31"/>
    <m/>
    <x v="10"/>
    <x v="19"/>
    <n v="31"/>
    <s v="January"/>
    <x v="11"/>
    <s v="31 January 1948"/>
    <x v="2"/>
    <s v="SS 31.1.48 (Air Britain Serials)"/>
    <x v="4"/>
    <x v="3"/>
    <x v="1"/>
    <x v="1"/>
    <x v="2"/>
    <x v="1"/>
    <m/>
    <n v="1"/>
    <x v="77"/>
    <x v="1"/>
    <n v="0"/>
    <x v="2"/>
    <x v="17"/>
    <x v="1"/>
  </r>
  <r>
    <n v="6022"/>
    <s v="VR344"/>
    <x v="10"/>
    <m/>
    <x v="12"/>
    <x v="19"/>
    <n v="4"/>
    <s v="February"/>
    <x v="11"/>
    <s v="4 February 1948"/>
    <x v="2"/>
    <s v="To Armee de l'Air 4.2.48 (Air Britain Serials)"/>
    <x v="5"/>
    <x v="3"/>
    <x v="1"/>
    <x v="1"/>
    <x v="2"/>
    <x v="1"/>
    <m/>
    <n v="2"/>
    <x v="78"/>
    <x v="1"/>
    <n v="0"/>
    <x v="2"/>
    <x v="17"/>
    <x v="0"/>
  </r>
  <r>
    <n v="7626"/>
    <s v="MM818"/>
    <x v="25"/>
    <n v="488"/>
    <x v="10"/>
    <x v="19"/>
    <n v="5"/>
    <s v="February"/>
    <x v="11"/>
    <s v="5 February 1948"/>
    <x v="2"/>
    <s v="SOC 5.2.48 (Air Britain Serials)"/>
    <x v="4"/>
    <x v="3"/>
    <x v="1"/>
    <x v="1"/>
    <x v="2"/>
    <x v="1"/>
    <m/>
    <n v="2"/>
    <x v="78"/>
    <x v="1"/>
    <n v="1"/>
    <x v="0"/>
    <x v="42"/>
    <x v="2"/>
  </r>
  <r>
    <n v="4093"/>
    <s v="NT352"/>
    <x v="25"/>
    <n v="239"/>
    <x v="10"/>
    <x v="19"/>
    <n v="5"/>
    <s v="February"/>
    <x v="11"/>
    <s v="5 February 1948"/>
    <x v="2"/>
    <s v="SOC 5.2.48 (Air Britain Serials)"/>
    <x v="4"/>
    <x v="3"/>
    <x v="1"/>
    <x v="1"/>
    <x v="2"/>
    <x v="1"/>
    <m/>
    <n v="2"/>
    <x v="78"/>
    <x v="1"/>
    <n v="1"/>
    <x v="0"/>
    <x v="63"/>
    <x v="2"/>
  </r>
  <r>
    <n v="5518"/>
    <s v="NT359"/>
    <x v="25"/>
    <n v="68"/>
    <x v="10"/>
    <x v="19"/>
    <n v="5"/>
    <s v="February"/>
    <x v="11"/>
    <s v="5 February 1948"/>
    <x v="2"/>
    <s v="SOC 5.2.48 (Air Britain Serials)"/>
    <x v="4"/>
    <x v="3"/>
    <x v="1"/>
    <x v="1"/>
    <x v="2"/>
    <x v="1"/>
    <m/>
    <n v="2"/>
    <x v="78"/>
    <x v="1"/>
    <n v="1"/>
    <x v="0"/>
    <x v="102"/>
    <x v="2"/>
  </r>
  <r>
    <n v="4257"/>
    <s v="NT509"/>
    <x v="25"/>
    <n v="68"/>
    <x v="10"/>
    <x v="19"/>
    <n v="5"/>
    <s v="February"/>
    <x v="11"/>
    <s v="5 February 1948"/>
    <x v="2"/>
    <s v="SOC 5.2.48 (Air Britain Serials)"/>
    <x v="4"/>
    <x v="3"/>
    <x v="1"/>
    <x v="1"/>
    <x v="2"/>
    <x v="1"/>
    <m/>
    <n v="2"/>
    <x v="78"/>
    <x v="1"/>
    <n v="1"/>
    <x v="0"/>
    <x v="102"/>
    <x v="2"/>
  </r>
  <r>
    <n v="4081"/>
    <s v="NT567"/>
    <x v="25"/>
    <s v="406/CFE"/>
    <x v="0"/>
    <x v="7"/>
    <n v="5"/>
    <s v="February"/>
    <x v="11"/>
    <s v="5 February 1948"/>
    <x v="2"/>
    <s v="SOC 5.2.48 (Air Britain Serials)"/>
    <x v="4"/>
    <x v="3"/>
    <x v="1"/>
    <x v="1"/>
    <x v="2"/>
    <x v="1"/>
    <m/>
    <n v="2"/>
    <x v="78"/>
    <x v="1"/>
    <n v="1"/>
    <x v="1"/>
    <x v="231"/>
    <x v="2"/>
  </r>
  <r>
    <n v="1967"/>
    <s v="RV342"/>
    <x v="20"/>
    <s v="139/692/180/69"/>
    <x v="10"/>
    <x v="19"/>
    <n v="5"/>
    <s v="February"/>
    <x v="11"/>
    <s v="5 February 1948"/>
    <x v="2"/>
    <s v="SOC 5.2.48 (Air Britain Serials)"/>
    <x v="4"/>
    <x v="3"/>
    <x v="1"/>
    <x v="1"/>
    <x v="2"/>
    <x v="1"/>
    <m/>
    <n v="2"/>
    <x v="78"/>
    <x v="1"/>
    <n v="1"/>
    <x v="0"/>
    <x v="1"/>
    <x v="0"/>
  </r>
  <r>
    <n v="6387"/>
    <s v="VR341"/>
    <x v="10"/>
    <m/>
    <x v="15"/>
    <x v="19"/>
    <n v="5"/>
    <s v="February"/>
    <x v="11"/>
    <s v="5 February 1948"/>
    <x v="2"/>
    <s v="To Belgian AF 5.2.48 as MA-5/B2-E (Air Britain Serials)"/>
    <x v="5"/>
    <x v="3"/>
    <x v="1"/>
    <x v="1"/>
    <x v="2"/>
    <x v="1"/>
    <m/>
    <n v="2"/>
    <x v="78"/>
    <x v="1"/>
    <n v="0"/>
    <x v="2"/>
    <x v="17"/>
    <x v="0"/>
  </r>
  <r>
    <n v="6389"/>
    <s v="VR342"/>
    <x v="10"/>
    <m/>
    <x v="15"/>
    <x v="19"/>
    <n v="5"/>
    <s v="February"/>
    <x v="11"/>
    <s v="5 February 1948"/>
    <x v="2"/>
    <s v="To Belgian AF 5.2.48 as MA-6/B2-F (Air Britain Serials)"/>
    <x v="5"/>
    <x v="3"/>
    <x v="1"/>
    <x v="1"/>
    <x v="2"/>
    <x v="1"/>
    <m/>
    <n v="2"/>
    <x v="78"/>
    <x v="1"/>
    <n v="0"/>
    <x v="2"/>
    <x v="17"/>
    <x v="0"/>
  </r>
  <r>
    <n v="4035"/>
    <s v="TE590"/>
    <x v="12"/>
    <s v="CGS/204AFS"/>
    <x v="10"/>
    <x v="19"/>
    <n v="6"/>
    <s v="February"/>
    <x v="11"/>
    <s v="6 February 1948"/>
    <x v="0"/>
    <s v="Dived into ground while low flying 11m W of Woolfox Lodge 6.2.48 (Air Britain Serials) 06.02.48 204 AFS. TE590 Flew into ground one and a half miles west of Woolfox Lodge airfield whilst low flying in bad visibility, killing two. (Mosquito Crash Log)"/>
    <x v="2"/>
    <x v="2"/>
    <x v="26"/>
    <x v="1"/>
    <x v="2"/>
    <x v="1"/>
    <m/>
    <n v="2"/>
    <x v="78"/>
    <x v="1"/>
    <n v="0"/>
    <x v="1"/>
    <x v="294"/>
    <x v="3"/>
  </r>
  <r>
    <n v="3537"/>
    <s v="TA275"/>
    <x v="22"/>
    <n v="169"/>
    <x v="10"/>
    <x v="19"/>
    <n v="6"/>
    <s v="February"/>
    <x v="11"/>
    <s v="6 February 1948"/>
    <x v="2"/>
    <s v="Sold to DH 6.2.48 (Air Britain Serials)"/>
    <x v="5"/>
    <x v="3"/>
    <x v="1"/>
    <x v="1"/>
    <x v="2"/>
    <x v="1"/>
    <m/>
    <n v="2"/>
    <x v="78"/>
    <x v="1"/>
    <n v="1"/>
    <x v="0"/>
    <x v="65"/>
    <x v="0"/>
  </r>
  <r>
    <n v="3902"/>
    <s v="TA281"/>
    <x v="22"/>
    <n v="169"/>
    <x v="10"/>
    <x v="19"/>
    <n v="6"/>
    <s v="February"/>
    <x v="11"/>
    <s v="6 February 1948"/>
    <x v="2"/>
    <s v="Sold to DH 6.2.48 (Air Britain Serials)"/>
    <x v="5"/>
    <x v="3"/>
    <x v="1"/>
    <x v="1"/>
    <x v="2"/>
    <x v="1"/>
    <m/>
    <n v="2"/>
    <x v="78"/>
    <x v="1"/>
    <n v="1"/>
    <x v="0"/>
    <x v="65"/>
    <x v="0"/>
  </r>
  <r>
    <n v="4861"/>
    <s v="TA285"/>
    <x v="22"/>
    <m/>
    <x v="10"/>
    <x v="19"/>
    <n v="6"/>
    <s v="February"/>
    <x v="11"/>
    <s v="6 February 1948"/>
    <x v="2"/>
    <s v="Sold to DH 6.2.48 (Air Britain Serials)"/>
    <x v="5"/>
    <x v="3"/>
    <x v="1"/>
    <x v="1"/>
    <x v="2"/>
    <x v="1"/>
    <m/>
    <n v="2"/>
    <x v="78"/>
    <x v="1"/>
    <n v="1"/>
    <x v="2"/>
    <x v="17"/>
    <x v="0"/>
  </r>
  <r>
    <n v="5642"/>
    <s v="TA286"/>
    <x v="22"/>
    <m/>
    <x v="10"/>
    <x v="19"/>
    <n v="6"/>
    <s v="February"/>
    <x v="11"/>
    <s v="6 February 1948"/>
    <x v="2"/>
    <s v="Sold to DH 6.2.48 (Air Britain Serials)"/>
    <x v="5"/>
    <x v="3"/>
    <x v="1"/>
    <x v="1"/>
    <x v="2"/>
    <x v="1"/>
    <m/>
    <n v="2"/>
    <x v="78"/>
    <x v="1"/>
    <n v="1"/>
    <x v="2"/>
    <x v="17"/>
    <x v="0"/>
  </r>
  <r>
    <n v="1355"/>
    <s v="PF603"/>
    <x v="20"/>
    <s v="SFU/RWE"/>
    <x v="10"/>
    <x v="19"/>
    <n v="7"/>
    <s v="February"/>
    <x v="11"/>
    <s v="7 February 1948"/>
    <x v="2"/>
    <s v="SOC 7.2.48 (Air Britain Serials)"/>
    <x v="4"/>
    <x v="3"/>
    <x v="1"/>
    <x v="1"/>
    <x v="2"/>
    <x v="1"/>
    <m/>
    <n v="2"/>
    <x v="78"/>
    <x v="1"/>
    <n v="0"/>
    <x v="1"/>
    <x v="198"/>
    <x v="6"/>
  </r>
  <r>
    <n v="1412"/>
    <s v="TA546"/>
    <x v="12"/>
    <s v="13OTU/228OCU/204AFS"/>
    <x v="10"/>
    <x v="19"/>
    <n v="9"/>
    <s v="February"/>
    <x v="11"/>
    <s v="9 February 1948"/>
    <x v="1"/>
    <s v="Flew into ground after night take-off Cottesmore 9.2.48 (Air Britain Serials) 09.02.48 204 AFS. TA546 Flew into ground at Cottesmore after night takeoff, killing two. (Mosquito Crash Log)"/>
    <x v="2"/>
    <x v="2"/>
    <x v="41"/>
    <x v="1"/>
    <x v="2"/>
    <x v="1"/>
    <m/>
    <n v="2"/>
    <x v="78"/>
    <x v="1"/>
    <n v="0"/>
    <x v="1"/>
    <x v="294"/>
    <x v="0"/>
  </r>
  <r>
    <n v="3921"/>
    <s v="VR343"/>
    <x v="10"/>
    <m/>
    <x v="15"/>
    <x v="19"/>
    <n v="9"/>
    <s v="February"/>
    <x v="11"/>
    <s v="9 February 1948"/>
    <x v="2"/>
    <s v="To Belgian AF 9.2.48 as MA-7/ND-A (Air Britain Serials)"/>
    <x v="5"/>
    <x v="3"/>
    <x v="1"/>
    <x v="1"/>
    <x v="2"/>
    <x v="1"/>
    <m/>
    <n v="2"/>
    <x v="78"/>
    <x v="1"/>
    <n v="0"/>
    <x v="2"/>
    <x v="17"/>
    <x v="0"/>
  </r>
  <r>
    <n v="1433"/>
    <s v="NS786"/>
    <x v="18"/>
    <s v="1409 Flt"/>
    <x v="10"/>
    <x v="19"/>
    <n v="11"/>
    <s v="February"/>
    <x v="11"/>
    <s v="11 February 1948"/>
    <x v="2"/>
    <s v="SOC 11.2.48 (Air Britain Serials)"/>
    <x v="4"/>
    <x v="3"/>
    <x v="1"/>
    <x v="1"/>
    <x v="2"/>
    <x v="1"/>
    <m/>
    <n v="2"/>
    <x v="78"/>
    <x v="1"/>
    <n v="1"/>
    <x v="0"/>
    <x v="25"/>
    <x v="0"/>
  </r>
  <r>
    <n v="7646"/>
    <s v="NT295"/>
    <x v="25"/>
    <s v="456/54OTU"/>
    <x v="10"/>
    <x v="7"/>
    <n v="11"/>
    <s v="February"/>
    <x v="11"/>
    <s v="11 February 1948"/>
    <x v="2"/>
    <s v="Served with 456 Sqn as RX-P under RAF control 12/44 to 15/06/45 as Sqn disbanded. Back to RAF. (Brian Fillery's website) SOC 11.2.48 (Air Britain Serials)"/>
    <x v="4"/>
    <x v="3"/>
    <x v="1"/>
    <x v="1"/>
    <x v="2"/>
    <x v="1"/>
    <m/>
    <n v="2"/>
    <x v="78"/>
    <x v="1"/>
    <n v="1"/>
    <x v="1"/>
    <x v="115"/>
    <x v="2"/>
  </r>
  <r>
    <n v="1033"/>
    <s v="RF979"/>
    <x v="18"/>
    <s v="USAAF"/>
    <x v="10"/>
    <x v="19"/>
    <n v="11"/>
    <s v="February"/>
    <x v="11"/>
    <s v="11 February 1948"/>
    <x v="2"/>
    <s v="SOC 11.2.48 (Air Britain Serials)"/>
    <x v="4"/>
    <x v="3"/>
    <x v="1"/>
    <x v="1"/>
    <x v="2"/>
    <x v="1"/>
    <m/>
    <n v="2"/>
    <x v="78"/>
    <x v="1"/>
    <n v="1"/>
    <x v="2"/>
    <x v="33"/>
    <x v="0"/>
  </r>
  <r>
    <n v="6177"/>
    <s v="VR332"/>
    <x v="10"/>
    <m/>
    <x v="10"/>
    <x v="19"/>
    <n v="11"/>
    <s v="February"/>
    <x v="11"/>
    <s v="11 February 1948"/>
    <x v="2"/>
    <s v="SOC 11.2.48 (Air Britain Serials)"/>
    <x v="4"/>
    <x v="3"/>
    <x v="1"/>
    <x v="1"/>
    <x v="2"/>
    <x v="1"/>
    <m/>
    <n v="2"/>
    <x v="78"/>
    <x v="1"/>
    <n v="0"/>
    <x v="2"/>
    <x v="17"/>
    <x v="0"/>
  </r>
  <r>
    <n v="6705"/>
    <s v="VT594"/>
    <x v="10"/>
    <s v="CFS"/>
    <x v="10"/>
    <x v="19"/>
    <n v="12"/>
    <s v="February"/>
    <x v="11"/>
    <s v="12 February 1948"/>
    <x v="0"/>
    <s v="12/02/1948 Mosquito VT594 of CFS crash landed during practice overshoot at Moreton-in-Marsh. There were no casualties. (http://www.couplandbell.com/marg/crashes1946-49.htm) Crashlanded during practice overshoot Moreton-in-Marsh 12.2.48 (Air Britain Serials) 12.02.48 CFS. VT594 Crash-landed at Moreton-in-the-Marsh during practice overshoot. (Mosquito Crash Log) aw/cn 14/11/1947, d/d 19/12/1947, w/o 13/02/1948  (http://www.ukserials.com/)"/>
    <x v="2"/>
    <x v="2"/>
    <x v="6"/>
    <x v="1"/>
    <x v="2"/>
    <x v="1"/>
    <m/>
    <n v="2"/>
    <x v="78"/>
    <x v="1"/>
    <n v="0"/>
    <x v="1"/>
    <x v="286"/>
    <x v="0"/>
  </r>
  <r>
    <n v="3111"/>
    <s v="PF408"/>
    <x v="20"/>
    <n v="109"/>
    <x v="0"/>
    <x v="8"/>
    <n v="17"/>
    <s v="February"/>
    <x v="11"/>
    <s v="17 February 1948"/>
    <x v="1"/>
    <s v="Overshot landing at night and u/c collapsed Coningsby 17.2.48 (Air Britain Serials) 17 02.48 109 Sqn. PF408 Overshot during night landing at Coningsby. (Mosquito Crash Log)"/>
    <x v="2"/>
    <x v="2"/>
    <x v="6"/>
    <x v="1"/>
    <x v="2"/>
    <x v="1"/>
    <m/>
    <n v="2"/>
    <x v="78"/>
    <x v="1"/>
    <n v="0"/>
    <x v="0"/>
    <x v="18"/>
    <x v="6"/>
  </r>
  <r>
    <n v="3035"/>
    <s v="MM142"/>
    <x v="20"/>
    <s v="RAE/BBU"/>
    <x v="10"/>
    <x v="19"/>
    <n v="18"/>
    <s v="February"/>
    <x v="11"/>
    <s v="18 February 1948"/>
    <x v="0"/>
    <s v="Misjudged approach landed on grass and u/c raised to stop to avoid hitting control tower Martlesham Heath 18.2.48 (Air Britain Serials)"/>
    <x v="2"/>
    <x v="2"/>
    <x v="40"/>
    <x v="1"/>
    <x v="2"/>
    <x v="1"/>
    <m/>
    <n v="2"/>
    <x v="78"/>
    <x v="1"/>
    <n v="1"/>
    <x v="1"/>
    <x v="328"/>
    <x v="0"/>
  </r>
  <r>
    <n v="4594"/>
    <s v="NT542"/>
    <x v="25"/>
    <m/>
    <x v="12"/>
    <x v="19"/>
    <n v="18"/>
    <s v="February"/>
    <x v="11"/>
    <s v="18 February 1948"/>
    <x v="2"/>
    <s v="To Armee de l'Air 18.2.48 (Air Britain Serials)"/>
    <x v="5"/>
    <x v="3"/>
    <x v="1"/>
    <x v="1"/>
    <x v="2"/>
    <x v="1"/>
    <m/>
    <n v="2"/>
    <x v="78"/>
    <x v="1"/>
    <n v="1"/>
    <x v="2"/>
    <x v="17"/>
    <x v="2"/>
  </r>
  <r>
    <n v="6169"/>
    <s v="NT371"/>
    <x v="25"/>
    <n v="141"/>
    <x v="12"/>
    <x v="19"/>
    <n v="19"/>
    <s v="February"/>
    <x v="11"/>
    <s v="19 February 1948"/>
    <x v="2"/>
    <s v="To Armee de l'Air 19.2.48 (Air Britain Serials)"/>
    <x v="5"/>
    <x v="3"/>
    <x v="1"/>
    <x v="1"/>
    <x v="2"/>
    <x v="1"/>
    <m/>
    <n v="2"/>
    <x v="78"/>
    <x v="1"/>
    <n v="1"/>
    <x v="0"/>
    <x v="45"/>
    <x v="2"/>
  </r>
  <r>
    <n v="4008"/>
    <s v="RS654"/>
    <x v="12"/>
    <s v="54OTU/228OCU"/>
    <x v="0"/>
    <x v="7"/>
    <n v="25"/>
    <s v="February"/>
    <x v="11"/>
    <s v="25 February 1948"/>
    <x v="0"/>
    <s v="Lost power and crashlanded in field Yorks. 25.2.48 not repaired (Air Britain Serials) 25.02.48 228 OCU. RS654 Crashed in force landing. Location unknown. (Mosquito Crash Log)"/>
    <x v="2"/>
    <x v="2"/>
    <x v="2"/>
    <x v="1"/>
    <x v="2"/>
    <x v="1"/>
    <m/>
    <n v="2"/>
    <x v="78"/>
    <x v="1"/>
    <n v="0"/>
    <x v="1"/>
    <x v="298"/>
    <x v="7"/>
  </r>
  <r>
    <n v="4810"/>
    <s v="RK943"/>
    <x v="25"/>
    <m/>
    <x v="12"/>
    <x v="19"/>
    <n v="25"/>
    <s v="February"/>
    <x v="11"/>
    <s v="25 February 1948"/>
    <x v="2"/>
    <s v="To Armee de l'Air 25.2.48 (Air Britain Serials)"/>
    <x v="5"/>
    <x v="3"/>
    <x v="1"/>
    <x v="1"/>
    <x v="2"/>
    <x v="1"/>
    <m/>
    <n v="2"/>
    <x v="78"/>
    <x v="1"/>
    <n v="0"/>
    <x v="2"/>
    <x v="17"/>
    <x v="2"/>
  </r>
  <r>
    <n v="5633"/>
    <s v="A52-150"/>
    <x v="24"/>
    <m/>
    <x v="7"/>
    <x v="19"/>
    <n v="0"/>
    <s v="March"/>
    <x v="11"/>
    <s v="0 March 1948"/>
    <x v="2"/>
    <s v="Built as F.B.40. Delivered during October 1945. Final disposition: to storage, March 1948. (Beaufort, Beaufighter and Mosquito in Australian Service, Stewart Wilson, 1990) Rtp .47 (Air Britain Serials)"/>
    <x v="4"/>
    <x v="3"/>
    <x v="1"/>
    <x v="1"/>
    <x v="2"/>
    <x v="1"/>
    <m/>
    <n v="3"/>
    <x v="79"/>
    <x v="1"/>
    <n v="0"/>
    <x v="2"/>
    <x v="17"/>
    <x v="5"/>
  </r>
  <r>
    <n v="1038"/>
    <s v="NS793"/>
    <x v="18"/>
    <s v="USAAF"/>
    <x v="10"/>
    <x v="19"/>
    <n v="3"/>
    <s v="March"/>
    <x v="11"/>
    <s v="3 March 1948"/>
    <x v="2"/>
    <s v="SS 3.3.48 (Air Britain Serials)"/>
    <x v="4"/>
    <x v="3"/>
    <x v="1"/>
    <x v="1"/>
    <x v="2"/>
    <x v="1"/>
    <m/>
    <n v="3"/>
    <x v="79"/>
    <x v="1"/>
    <n v="1"/>
    <x v="2"/>
    <x v="33"/>
    <x v="0"/>
  </r>
  <r>
    <n v="4524"/>
    <s v="NS798"/>
    <x v="18"/>
    <n v="140"/>
    <x v="0"/>
    <x v="0"/>
    <n v="3"/>
    <s v="March"/>
    <x v="11"/>
    <s v="3 March 1948"/>
    <x v="2"/>
    <s v="SS 3.3.48 (Air Britain Serials)"/>
    <x v="4"/>
    <x v="3"/>
    <x v="1"/>
    <x v="1"/>
    <x v="2"/>
    <x v="1"/>
    <m/>
    <n v="3"/>
    <x v="79"/>
    <x v="1"/>
    <n v="1"/>
    <x v="0"/>
    <x v="56"/>
    <x v="0"/>
  </r>
  <r>
    <n v="4478"/>
    <s v="RG116"/>
    <x v="18"/>
    <s v="34 Wg"/>
    <x v="10"/>
    <x v="19"/>
    <n v="3"/>
    <s v="March"/>
    <x v="11"/>
    <s v="3 March 1948"/>
    <x v="2"/>
    <s v="SOC 3.3.48 (Air Britain Serials)"/>
    <x v="4"/>
    <x v="3"/>
    <x v="1"/>
    <x v="1"/>
    <x v="2"/>
    <x v="1"/>
    <m/>
    <n v="3"/>
    <x v="79"/>
    <x v="1"/>
    <n v="1"/>
    <x v="1"/>
    <x v="329"/>
    <x v="0"/>
  </r>
  <r>
    <n v="7566"/>
    <s v="RG139"/>
    <x v="18"/>
    <n v="540"/>
    <x v="10"/>
    <x v="19"/>
    <n v="3"/>
    <s v="March"/>
    <x v="11"/>
    <s v="3 March 1948"/>
    <x v="2"/>
    <s v="SS 3.3.48 (Air Britain Serials)"/>
    <x v="4"/>
    <x v="3"/>
    <x v="1"/>
    <x v="1"/>
    <x v="2"/>
    <x v="1"/>
    <m/>
    <n v="3"/>
    <x v="79"/>
    <x v="1"/>
    <n v="1"/>
    <x v="0"/>
    <x v="16"/>
    <x v="0"/>
  </r>
  <r>
    <n v="4397"/>
    <s v="RL122"/>
    <x v="39"/>
    <n v="29"/>
    <x v="0"/>
    <x v="2"/>
    <n v="8"/>
    <s v="March"/>
    <x v="11"/>
    <s v="8 March 1948"/>
    <x v="0"/>
    <s v="Swung on take-off and u/c collapsed West Malling 8.3.48 DBR (Air Britain Serials) 08.03.48 29Sqn. RL122 Crashed on take-off at West Mailing. (Mosquito Crash Log)"/>
    <x v="2"/>
    <x v="2"/>
    <x v="33"/>
    <x v="1"/>
    <x v="2"/>
    <x v="1"/>
    <m/>
    <n v="3"/>
    <x v="79"/>
    <x v="1"/>
    <n v="0"/>
    <x v="0"/>
    <x v="31"/>
    <x v="2"/>
  </r>
  <r>
    <n v="948"/>
    <s v="RL147"/>
    <x v="39"/>
    <s v="85/141/SF Coltishall/85"/>
    <x v="0"/>
    <x v="2"/>
    <n v="8"/>
    <s v="March"/>
    <x v="11"/>
    <s v="8 March 1948"/>
    <x v="0"/>
    <s v="Both engines shut down in error crashed on boundary of West Malling 8.3.48 (Air Britain Serials) 08.03.48 85 Sqn. RL147 Wrong propellor feathered during single-engine training, aircraft crashed on perimeter at West Mailing. (Mosquito Crash Log)"/>
    <x v="2"/>
    <x v="2"/>
    <x v="2"/>
    <x v="1"/>
    <x v="2"/>
    <x v="1"/>
    <m/>
    <n v="3"/>
    <x v="79"/>
    <x v="1"/>
    <n v="0"/>
    <x v="0"/>
    <x v="13"/>
    <x v="2"/>
  </r>
  <r>
    <n v="1068"/>
    <s v="TA523"/>
    <x v="12"/>
    <s v="13OTU/54OTU/228OCU"/>
    <x v="0"/>
    <x v="7"/>
    <n v="8"/>
    <s v="March"/>
    <x v="11"/>
    <s v="8 March 1948"/>
    <x v="0"/>
    <s v="Crashed on landing Leeming 8.3.48 (Air Britain Serials) 08.03.48 228 OCU. TA523 Crashed on landing at Leeming. (Mosquito Crash Log)"/>
    <x v="2"/>
    <x v="2"/>
    <x v="40"/>
    <x v="1"/>
    <x v="2"/>
    <x v="1"/>
    <m/>
    <n v="3"/>
    <x v="79"/>
    <x v="1"/>
    <n v="0"/>
    <x v="1"/>
    <x v="298"/>
    <x v="0"/>
  </r>
  <r>
    <n v="1589"/>
    <s v="NS561"/>
    <x v="18"/>
    <s v="FCCS"/>
    <x v="10"/>
    <x v="19"/>
    <n v="8"/>
    <s v="March"/>
    <x v="11"/>
    <s v="8 March 1948"/>
    <x v="2"/>
    <s v="SOC 8.3.48 (Air Britain Serials) 450305 Mosquito XVI NS561 654BS 25BG 376 8 Take Off Accident, Category 3 damage, Evans, James C ENG Watton/Sta 376 (http://www.aviationarchaeology.com/src/AARmonthly/Mar1945O.htm)"/>
    <x v="4"/>
    <x v="3"/>
    <x v="1"/>
    <x v="1"/>
    <x v="2"/>
    <x v="1"/>
    <m/>
    <n v="3"/>
    <x v="79"/>
    <x v="1"/>
    <n v="1"/>
    <x v="1"/>
    <x v="273"/>
    <x v="0"/>
  </r>
  <r>
    <n v="5117"/>
    <s v="NT532"/>
    <x v="25"/>
    <s v="488/54OTU"/>
    <x v="10"/>
    <x v="7"/>
    <n v="8"/>
    <s v="March"/>
    <x v="11"/>
    <s v="8 March 1948"/>
    <x v="2"/>
    <s v="SOC 8.3.48 (Air Britain Serials)"/>
    <x v="4"/>
    <x v="3"/>
    <x v="1"/>
    <x v="1"/>
    <x v="2"/>
    <x v="1"/>
    <m/>
    <n v="3"/>
    <x v="79"/>
    <x v="1"/>
    <n v="1"/>
    <x v="1"/>
    <x v="115"/>
    <x v="2"/>
  </r>
  <r>
    <n v="4007"/>
    <s v="RV309"/>
    <x v="20"/>
    <s v="105/571/98"/>
    <x v="10"/>
    <x v="19"/>
    <n v="8"/>
    <s v="March"/>
    <x v="11"/>
    <s v="8 March 1948"/>
    <x v="2"/>
    <s v="SOC 8.3.48 (Air Britain Serials)"/>
    <x v="4"/>
    <x v="3"/>
    <x v="1"/>
    <x v="1"/>
    <x v="2"/>
    <x v="1"/>
    <m/>
    <n v="3"/>
    <x v="79"/>
    <x v="1"/>
    <n v="1"/>
    <x v="0"/>
    <x v="204"/>
    <x v="0"/>
  </r>
  <r>
    <n v="845"/>
    <s v="RV320"/>
    <x v="20"/>
    <s v="692/578/692/180/69"/>
    <x v="10"/>
    <x v="19"/>
    <n v="8"/>
    <s v="March"/>
    <x v="11"/>
    <s v="8 March 1948"/>
    <x v="2"/>
    <s v="SOC 8.3.48 (Air Britain Serials)"/>
    <x v="4"/>
    <x v="3"/>
    <x v="1"/>
    <x v="1"/>
    <x v="2"/>
    <x v="1"/>
    <m/>
    <n v="3"/>
    <x v="79"/>
    <x v="1"/>
    <n v="1"/>
    <x v="0"/>
    <x v="1"/>
    <x v="0"/>
  </r>
  <r>
    <n v="30"/>
    <s v="RV345"/>
    <x v="20"/>
    <s v="139/128/14"/>
    <x v="10"/>
    <x v="19"/>
    <n v="8"/>
    <s v="March"/>
    <x v="11"/>
    <s v="8 March 1948"/>
    <x v="2"/>
    <s v="SOC 8.3.48 (Air Britain Serials)"/>
    <x v="4"/>
    <x v="3"/>
    <x v="1"/>
    <x v="1"/>
    <x v="2"/>
    <x v="1"/>
    <m/>
    <n v="3"/>
    <x v="79"/>
    <x v="1"/>
    <n v="1"/>
    <x v="0"/>
    <x v="215"/>
    <x v="0"/>
  </r>
  <r>
    <n v="4435"/>
    <s v="RF899"/>
    <x v="12"/>
    <s v="Mkrs"/>
    <x v="10"/>
    <x v="19"/>
    <n v="9"/>
    <s v="March"/>
    <x v="11"/>
    <s v="9 March 1948"/>
    <x v="0"/>
    <s v="U/c collapsed landing Thorney Island 9.3.48 (Air Britain Serials)"/>
    <x v="2"/>
    <x v="2"/>
    <x v="27"/>
    <x v="1"/>
    <x v="2"/>
    <x v="1"/>
    <m/>
    <n v="3"/>
    <x v="79"/>
    <x v="1"/>
    <n v="1"/>
    <x v="1"/>
    <x v="44"/>
    <x v="3"/>
  </r>
  <r>
    <n v="4268"/>
    <s v="MM732"/>
    <x v="25"/>
    <s v="406/29"/>
    <x v="0"/>
    <x v="2"/>
    <n v="9"/>
    <s v="March"/>
    <x v="11"/>
    <s v="9 March 1948"/>
    <x v="2"/>
    <s v="SS 9.3.48 (Air Britain Serials)"/>
    <x v="4"/>
    <x v="3"/>
    <x v="1"/>
    <x v="1"/>
    <x v="2"/>
    <x v="1"/>
    <m/>
    <n v="3"/>
    <x v="79"/>
    <x v="1"/>
    <n v="1"/>
    <x v="0"/>
    <x v="31"/>
    <x v="2"/>
  </r>
  <r>
    <n v="4988"/>
    <s v="RF840"/>
    <x v="12"/>
    <s v="8OTU/132OTU"/>
    <x v="12"/>
    <x v="19"/>
    <n v="9"/>
    <s v="March"/>
    <x v="11"/>
    <s v="9 March 1948"/>
    <x v="2"/>
    <s v="To Armee de l'Air 9.3.48 (Air Britain Serials)"/>
    <x v="5"/>
    <x v="3"/>
    <x v="1"/>
    <x v="1"/>
    <x v="2"/>
    <x v="1"/>
    <m/>
    <n v="3"/>
    <x v="79"/>
    <x v="1"/>
    <n v="1"/>
    <x v="1"/>
    <x v="121"/>
    <x v="3"/>
  </r>
  <r>
    <n v="3206"/>
    <s v="MM357"/>
    <x v="18"/>
    <s v="4/SF Upwood/TFU"/>
    <x v="10"/>
    <x v="19"/>
    <n v="10"/>
    <s v="March"/>
    <x v="11"/>
    <s v="10 March 1948"/>
    <x v="2"/>
    <s v="SOC 10.3.48 (Air Britain Serials)"/>
    <x v="4"/>
    <x v="3"/>
    <x v="1"/>
    <x v="1"/>
    <x v="2"/>
    <x v="1"/>
    <m/>
    <n v="3"/>
    <x v="79"/>
    <x v="1"/>
    <n v="1"/>
    <x v="1"/>
    <x v="49"/>
    <x v="0"/>
  </r>
  <r>
    <n v="341"/>
    <s v="NS652"/>
    <x v="18"/>
    <s v="544/8OTU/139"/>
    <x v="0"/>
    <x v="0"/>
    <n v="10"/>
    <s v="March"/>
    <x v="11"/>
    <s v="10 March 1948"/>
    <x v="2"/>
    <s v="SOC 10.3.48 (Air Britain Serials)"/>
    <x v="4"/>
    <x v="3"/>
    <x v="1"/>
    <x v="1"/>
    <x v="2"/>
    <x v="1"/>
    <m/>
    <n v="3"/>
    <x v="79"/>
    <x v="1"/>
    <n v="1"/>
    <x v="0"/>
    <x v="15"/>
    <x v="0"/>
  </r>
  <r>
    <n v="783"/>
    <s v="NS678"/>
    <x v="18"/>
    <s v="540/544/540"/>
    <x v="10"/>
    <x v="19"/>
    <n v="10"/>
    <s v="March"/>
    <x v="11"/>
    <s v="10 March 1948"/>
    <x v="2"/>
    <s v="SOC 10.3.48 (Air Britain Serials)"/>
    <x v="4"/>
    <x v="3"/>
    <x v="1"/>
    <x v="1"/>
    <x v="2"/>
    <x v="1"/>
    <m/>
    <n v="3"/>
    <x v="79"/>
    <x v="1"/>
    <n v="1"/>
    <x v="0"/>
    <x v="16"/>
    <x v="0"/>
  </r>
  <r>
    <n v="2614"/>
    <s v="NS784"/>
    <x v="18"/>
    <s v="192/RWE"/>
    <x v="10"/>
    <x v="19"/>
    <n v="10"/>
    <s v="March"/>
    <x v="11"/>
    <s v="10 March 1948"/>
    <x v="2"/>
    <s v="SS 10.3.48 (Air Britain Serials)"/>
    <x v="4"/>
    <x v="3"/>
    <x v="1"/>
    <x v="1"/>
    <x v="2"/>
    <x v="1"/>
    <m/>
    <n v="3"/>
    <x v="79"/>
    <x v="1"/>
    <n v="1"/>
    <x v="1"/>
    <x v="198"/>
    <x v="0"/>
  </r>
  <r>
    <n v="4240"/>
    <s v="PF463"/>
    <x v="20"/>
    <s v="139/333"/>
    <x v="10"/>
    <x v="19"/>
    <n v="10"/>
    <s v="March"/>
    <x v="11"/>
    <s v="10 March 1948"/>
    <x v="2"/>
    <s v="SOC 10.3.48 (Air Britain Serials)"/>
    <x v="4"/>
    <x v="3"/>
    <x v="1"/>
    <x v="1"/>
    <x v="2"/>
    <x v="1"/>
    <m/>
    <n v="3"/>
    <x v="79"/>
    <x v="1"/>
    <n v="0"/>
    <x v="0"/>
    <x v="28"/>
    <x v="6"/>
  </r>
  <r>
    <n v="1662"/>
    <s v="PF516"/>
    <x v="20"/>
    <s v="128/139"/>
    <x v="0"/>
    <x v="8"/>
    <n v="10"/>
    <s v="March"/>
    <x v="11"/>
    <s v="10 March 1948"/>
    <x v="2"/>
    <s v="SS 10.3.48 (Air Britain Serials)"/>
    <x v="4"/>
    <x v="3"/>
    <x v="1"/>
    <x v="1"/>
    <x v="2"/>
    <x v="1"/>
    <m/>
    <n v="3"/>
    <x v="79"/>
    <x v="1"/>
    <n v="0"/>
    <x v="0"/>
    <x v="15"/>
    <x v="6"/>
  </r>
  <r>
    <n v="1750"/>
    <s v="PF523"/>
    <x v="20"/>
    <s v="109/139"/>
    <x v="0"/>
    <x v="8"/>
    <n v="10"/>
    <s v="March"/>
    <x v="11"/>
    <s v="10 March 1948"/>
    <x v="2"/>
    <s v="SOC 10.3.48 (Air Britain Serials)"/>
    <x v="4"/>
    <x v="3"/>
    <x v="1"/>
    <x v="1"/>
    <x v="2"/>
    <x v="1"/>
    <m/>
    <n v="3"/>
    <x v="79"/>
    <x v="1"/>
    <n v="0"/>
    <x v="0"/>
    <x v="15"/>
    <x v="6"/>
  </r>
  <r>
    <n v="7597"/>
    <s v="RF981"/>
    <x v="18"/>
    <n v="544"/>
    <x v="10"/>
    <x v="19"/>
    <n v="10"/>
    <s v="March"/>
    <x v="11"/>
    <s v="10 March 1948"/>
    <x v="2"/>
    <s v="SS 10.3.48 (Air Britain Serials)"/>
    <x v="4"/>
    <x v="3"/>
    <x v="1"/>
    <x v="1"/>
    <x v="2"/>
    <x v="1"/>
    <m/>
    <n v="3"/>
    <x v="79"/>
    <x v="1"/>
    <n v="1"/>
    <x v="0"/>
    <x v="27"/>
    <x v="0"/>
  </r>
  <r>
    <n v="4066"/>
    <s v="KA944"/>
    <x v="30"/>
    <s v="ATTDU/TCDU/24"/>
    <x v="10"/>
    <x v="19"/>
    <n v="11"/>
    <s v="March"/>
    <x v="11"/>
    <s v="11 March 1948"/>
    <x v="2"/>
    <s v="SOC 11.3.48 (Air Britain Serials)"/>
    <x v="4"/>
    <x v="3"/>
    <x v="1"/>
    <x v="1"/>
    <x v="2"/>
    <x v="1"/>
    <m/>
    <n v="3"/>
    <x v="79"/>
    <x v="1"/>
    <n v="0"/>
    <x v="0"/>
    <x v="324"/>
    <x v="1"/>
  </r>
  <r>
    <n v="6529"/>
    <s v="MM282"/>
    <x v="18"/>
    <n v="140"/>
    <x v="0"/>
    <x v="0"/>
    <n v="11"/>
    <s v="March"/>
    <x v="11"/>
    <s v="11 March 1948"/>
    <x v="2"/>
    <s v="SOC 11.3.48 (Air Britain Serials)"/>
    <x v="4"/>
    <x v="3"/>
    <x v="1"/>
    <x v="1"/>
    <x v="2"/>
    <x v="1"/>
    <m/>
    <n v="3"/>
    <x v="79"/>
    <x v="1"/>
    <n v="1"/>
    <x v="0"/>
    <x v="56"/>
    <x v="0"/>
  </r>
  <r>
    <n v="7633"/>
    <s v="MM358"/>
    <x v="18"/>
    <n v="540"/>
    <x v="10"/>
    <x v="19"/>
    <n v="11"/>
    <s v="March"/>
    <x v="11"/>
    <s v="11 March 1948"/>
    <x v="2"/>
    <s v="SOC 11.3.48 (Air Britain Serials)"/>
    <x v="4"/>
    <x v="3"/>
    <x v="1"/>
    <x v="1"/>
    <x v="2"/>
    <x v="1"/>
    <m/>
    <n v="3"/>
    <x v="79"/>
    <x v="1"/>
    <n v="1"/>
    <x v="0"/>
    <x v="16"/>
    <x v="0"/>
  </r>
  <r>
    <n v="1194"/>
    <s v="MM822"/>
    <x v="25"/>
    <s v="488/51OTU/54OTU"/>
    <x v="10"/>
    <x v="7"/>
    <n v="11"/>
    <s v="March"/>
    <x v="11"/>
    <s v="11 March 1948"/>
    <x v="2"/>
    <s v="SOC 11.3.48 (Air Britain Serials)"/>
    <x v="4"/>
    <x v="3"/>
    <x v="1"/>
    <x v="1"/>
    <x v="2"/>
    <x v="1"/>
    <m/>
    <n v="3"/>
    <x v="79"/>
    <x v="1"/>
    <n v="1"/>
    <x v="1"/>
    <x v="115"/>
    <x v="2"/>
  </r>
  <r>
    <n v="1945"/>
    <s v="NS734"/>
    <x v="18"/>
    <s v="1409 Flt"/>
    <x v="10"/>
    <x v="19"/>
    <n v="11"/>
    <s v="March"/>
    <x v="11"/>
    <s v="11 March 1948"/>
    <x v="2"/>
    <s v="SOC 11.3.48 (Air Britain Serials)"/>
    <x v="4"/>
    <x v="3"/>
    <x v="1"/>
    <x v="1"/>
    <x v="2"/>
    <x v="1"/>
    <m/>
    <n v="3"/>
    <x v="79"/>
    <x v="1"/>
    <n v="1"/>
    <x v="0"/>
    <x v="25"/>
    <x v="0"/>
  </r>
  <r>
    <n v="7459"/>
    <s v="NT260"/>
    <x v="25"/>
    <s v="488/54OTU"/>
    <x v="10"/>
    <x v="7"/>
    <n v="11"/>
    <s v="March"/>
    <x v="11"/>
    <s v="11 March 1948"/>
    <x v="2"/>
    <s v="SOC 11.3.48 (Air Britain Serials)"/>
    <x v="4"/>
    <x v="3"/>
    <x v="1"/>
    <x v="1"/>
    <x v="2"/>
    <x v="1"/>
    <m/>
    <n v="3"/>
    <x v="79"/>
    <x v="1"/>
    <n v="1"/>
    <x v="1"/>
    <x v="115"/>
    <x v="2"/>
  </r>
  <r>
    <n v="2748"/>
    <s v="NT307"/>
    <x v="25"/>
    <s v="456/54OTU"/>
    <x v="10"/>
    <x v="7"/>
    <n v="11"/>
    <s v="March"/>
    <x v="11"/>
    <s v="11 March 1948"/>
    <x v="2"/>
    <s v="Served with 456 Sqn as RX-Y under RAF control 12/44 to 15/06/45 as Sqn disbanded. Back to RAF. (Brian Fillery's website) SOC 11.3.48 (Air Britain Serials)"/>
    <x v="4"/>
    <x v="3"/>
    <x v="1"/>
    <x v="1"/>
    <x v="2"/>
    <x v="1"/>
    <m/>
    <n v="3"/>
    <x v="79"/>
    <x v="1"/>
    <n v="1"/>
    <x v="1"/>
    <x v="115"/>
    <x v="2"/>
  </r>
  <r>
    <n v="4970"/>
    <s v="NT539"/>
    <x v="25"/>
    <s v="406/54OTU"/>
    <x v="10"/>
    <x v="7"/>
    <n v="11"/>
    <s v="March"/>
    <x v="11"/>
    <s v="11 March 1948"/>
    <x v="2"/>
    <s v="SOC 11.3.48 (Air Britain Serials)"/>
    <x v="4"/>
    <x v="3"/>
    <x v="1"/>
    <x v="1"/>
    <x v="2"/>
    <x v="1"/>
    <m/>
    <n v="3"/>
    <x v="79"/>
    <x v="1"/>
    <n v="1"/>
    <x v="1"/>
    <x v="115"/>
    <x v="2"/>
  </r>
  <r>
    <n v="1774"/>
    <s v="PF456"/>
    <x v="20"/>
    <s v="571/692/180/69"/>
    <x v="10"/>
    <x v="19"/>
    <n v="11"/>
    <s v="March"/>
    <x v="11"/>
    <s v="11 March 1948"/>
    <x v="2"/>
    <s v="SOC 11.3.48 (Air Britain Serials)"/>
    <x v="4"/>
    <x v="3"/>
    <x v="1"/>
    <x v="1"/>
    <x v="2"/>
    <x v="1"/>
    <m/>
    <n v="3"/>
    <x v="79"/>
    <x v="1"/>
    <n v="0"/>
    <x v="0"/>
    <x v="1"/>
    <x v="6"/>
  </r>
  <r>
    <n v="7634"/>
    <s v="RF980"/>
    <x v="18"/>
    <n v="540"/>
    <x v="10"/>
    <x v="19"/>
    <n v="11"/>
    <s v="March"/>
    <x v="11"/>
    <s v="11 March 1948"/>
    <x v="2"/>
    <s v="SOC 11.3.48 (Air Britain Serials)"/>
    <x v="4"/>
    <x v="3"/>
    <x v="1"/>
    <x v="1"/>
    <x v="2"/>
    <x v="1"/>
    <m/>
    <n v="3"/>
    <x v="79"/>
    <x v="1"/>
    <n v="1"/>
    <x v="0"/>
    <x v="16"/>
    <x v="0"/>
  </r>
  <r>
    <n v="7657"/>
    <s v="RG128"/>
    <x v="18"/>
    <n v="540"/>
    <x v="10"/>
    <x v="19"/>
    <n v="11"/>
    <s v="March"/>
    <x v="11"/>
    <s v="11 March 1948"/>
    <x v="2"/>
    <s v="SOC 11.3.48 (Air Britain Serials)"/>
    <x v="4"/>
    <x v="3"/>
    <x v="1"/>
    <x v="1"/>
    <x v="2"/>
    <x v="1"/>
    <m/>
    <n v="3"/>
    <x v="79"/>
    <x v="1"/>
    <n v="1"/>
    <x v="0"/>
    <x v="16"/>
    <x v="0"/>
  </r>
  <r>
    <n v="6207"/>
    <s v="RG133"/>
    <x v="18"/>
    <m/>
    <x v="10"/>
    <x v="19"/>
    <n v="11"/>
    <s v="March"/>
    <x v="11"/>
    <s v="11 March 1948"/>
    <x v="2"/>
    <s v="SOC 11.3.48 (Air Britain Serials)"/>
    <x v="4"/>
    <x v="3"/>
    <x v="1"/>
    <x v="1"/>
    <x v="2"/>
    <x v="1"/>
    <m/>
    <n v="3"/>
    <x v="79"/>
    <x v="1"/>
    <n v="1"/>
    <x v="2"/>
    <x v="17"/>
    <x v="0"/>
  </r>
  <r>
    <n v="7204"/>
    <s v="KA952"/>
    <x v="30"/>
    <s v="RN/RAF"/>
    <x v="10"/>
    <x v="19"/>
    <n v="12"/>
    <s v="March"/>
    <x v="11"/>
    <s v="12 March 1948"/>
    <x v="2"/>
    <s v="SOC 12.3.48 (Air Britain Serials)"/>
    <x v="4"/>
    <x v="3"/>
    <x v="1"/>
    <x v="1"/>
    <x v="2"/>
    <x v="1"/>
    <m/>
    <n v="3"/>
    <x v="79"/>
    <x v="1"/>
    <n v="0"/>
    <x v="2"/>
    <x v="216"/>
    <x v="1"/>
  </r>
  <r>
    <n v="3614"/>
    <s v="RF615"/>
    <x v="12"/>
    <n v="248"/>
    <x v="10"/>
    <x v="19"/>
    <n v="12"/>
    <s v="March"/>
    <x v="11"/>
    <s v="12 March 1948"/>
    <x v="2"/>
    <s v="Sold 12.3.48 (Air Britain Serials)"/>
    <x v="5"/>
    <x v="3"/>
    <x v="1"/>
    <x v="1"/>
    <x v="2"/>
    <x v="1"/>
    <m/>
    <n v="3"/>
    <x v="79"/>
    <x v="1"/>
    <n v="1"/>
    <x v="0"/>
    <x v="52"/>
    <x v="3"/>
  </r>
  <r>
    <n v="7756"/>
    <s v="VP345"/>
    <x v="10"/>
    <n v="504"/>
    <x v="10"/>
    <x v="19"/>
    <n v="13"/>
    <s v="March"/>
    <x v="11"/>
    <s v="13 March 1948"/>
    <x v="0"/>
    <s v="Caught fire on take-off and crashed Hucknall 13.3.48 (Air Britain Serials) 13.03.48 504 Sqn. VP345 Caught fire on take-off and crashed at Hucknali, killing two. (Mosquito Crash Log)"/>
    <x v="2"/>
    <x v="2"/>
    <x v="38"/>
    <x v="1"/>
    <x v="2"/>
    <x v="1"/>
    <m/>
    <n v="3"/>
    <x v="79"/>
    <x v="1"/>
    <n v="0"/>
    <x v="0"/>
    <x v="316"/>
    <x v="0"/>
  </r>
  <r>
    <n v="3307"/>
    <s v="KB429"/>
    <x v="28"/>
    <s v="142/1655MTU/16OTU"/>
    <x v="0"/>
    <x v="7"/>
    <n v="14"/>
    <s v="March"/>
    <x v="11"/>
    <s v="14 March 1948"/>
    <x v="2"/>
    <s v="SOC 14.3.48 (Air Britain Serials)"/>
    <x v="4"/>
    <x v="3"/>
    <x v="1"/>
    <x v="1"/>
    <x v="2"/>
    <x v="1"/>
    <m/>
    <n v="3"/>
    <x v="79"/>
    <x v="1"/>
    <n v="1"/>
    <x v="1"/>
    <x v="140"/>
    <x v="1"/>
  </r>
  <r>
    <n v="1807"/>
    <s v="HR113"/>
    <x v="12"/>
    <s v="235/305/BAFO Comm Wg/268/21"/>
    <x v="0"/>
    <x v="16"/>
    <n v="15"/>
    <s v="March"/>
    <x v="11"/>
    <s v="15 March 1948"/>
    <x v="2"/>
    <s v="To 6524M 15.3.48 (Air Britain Serials)"/>
    <x v="4"/>
    <x v="3"/>
    <x v="1"/>
    <x v="1"/>
    <x v="2"/>
    <x v="1"/>
    <m/>
    <n v="3"/>
    <x v="79"/>
    <x v="1"/>
    <n v="1"/>
    <x v="0"/>
    <x v="48"/>
    <x v="3"/>
  </r>
  <r>
    <n v="4308"/>
    <s v="RF897"/>
    <x v="12"/>
    <s v="14/21"/>
    <x v="0"/>
    <x v="16"/>
    <n v="15"/>
    <s v="March"/>
    <x v="11"/>
    <s v="15 March 1948"/>
    <x v="2"/>
    <s v="To 6527M 15.3.48 (Air Britain Serials)"/>
    <x v="4"/>
    <x v="3"/>
    <x v="1"/>
    <x v="1"/>
    <x v="2"/>
    <x v="1"/>
    <m/>
    <n v="3"/>
    <x v="79"/>
    <x v="1"/>
    <n v="1"/>
    <x v="0"/>
    <x v="48"/>
    <x v="3"/>
  </r>
  <r>
    <n v="4888"/>
    <s v="TA380"/>
    <x v="12"/>
    <s v="605/4"/>
    <x v="0"/>
    <x v="16"/>
    <n v="15"/>
    <s v="March"/>
    <x v="11"/>
    <s v="15 March 1948"/>
    <x v="2"/>
    <s v="To 6525M 15.3.48 (Air Britain Serials)"/>
    <x v="4"/>
    <x v="3"/>
    <x v="1"/>
    <x v="1"/>
    <x v="2"/>
    <x v="1"/>
    <m/>
    <n v="3"/>
    <x v="79"/>
    <x v="1"/>
    <n v="1"/>
    <x v="0"/>
    <x v="82"/>
    <x v="0"/>
  </r>
  <r>
    <n v="7129"/>
    <s v="TA535"/>
    <x v="12"/>
    <n v="107"/>
    <x v="0"/>
    <x v="16"/>
    <n v="15"/>
    <s v="March"/>
    <x v="11"/>
    <s v="15 March 1948"/>
    <x v="2"/>
    <s v="To 6526M 15.3.48 (Air Britain Serials)"/>
    <x v="4"/>
    <x v="3"/>
    <x v="1"/>
    <x v="1"/>
    <x v="2"/>
    <x v="1"/>
    <m/>
    <n v="3"/>
    <x v="79"/>
    <x v="1"/>
    <n v="0"/>
    <x v="0"/>
    <x v="57"/>
    <x v="0"/>
  </r>
  <r>
    <n v="6212"/>
    <s v="NT555"/>
    <x v="25"/>
    <m/>
    <x v="12"/>
    <x v="19"/>
    <n v="16"/>
    <s v="March"/>
    <x v="11"/>
    <s v="16 March 1948"/>
    <x v="2"/>
    <s v="To Armee de l'Air 16.3.48 (Air Britain Serials)"/>
    <x v="5"/>
    <x v="3"/>
    <x v="1"/>
    <x v="1"/>
    <x v="2"/>
    <x v="1"/>
    <m/>
    <n v="3"/>
    <x v="79"/>
    <x v="1"/>
    <n v="1"/>
    <x v="2"/>
    <x v="17"/>
    <x v="2"/>
  </r>
  <r>
    <n v="3442"/>
    <s v="KA955"/>
    <x v="30"/>
    <s v="RN"/>
    <x v="10"/>
    <x v="19"/>
    <n v="18"/>
    <s v="March"/>
    <x v="11"/>
    <s v="18 March 1948"/>
    <x v="2"/>
    <s v="SOC 18.3.48 (Air Britain Serials)"/>
    <x v="4"/>
    <x v="3"/>
    <x v="1"/>
    <x v="1"/>
    <x v="2"/>
    <x v="1"/>
    <m/>
    <n v="3"/>
    <x v="79"/>
    <x v="1"/>
    <n v="0"/>
    <x v="2"/>
    <x v="64"/>
    <x v="1"/>
  </r>
  <r>
    <n v="4050"/>
    <s v="KB409"/>
    <x v="28"/>
    <s v="608/627/109"/>
    <x v="0"/>
    <x v="8"/>
    <n v="18"/>
    <s v="March"/>
    <x v="11"/>
    <s v="18 March 1948"/>
    <x v="2"/>
    <s v="4,000lb bomb bay conversion (Brian Fillery) SOC 18.3.48 (Air Britain Serials)"/>
    <x v="4"/>
    <x v="3"/>
    <x v="1"/>
    <x v="1"/>
    <x v="2"/>
    <x v="1"/>
    <m/>
    <n v="3"/>
    <x v="79"/>
    <x v="1"/>
    <n v="1"/>
    <x v="0"/>
    <x v="18"/>
    <x v="1"/>
  </r>
  <r>
    <n v="1875"/>
    <s v="KB439"/>
    <x v="28"/>
    <n v="142"/>
    <x v="0"/>
    <x v="8"/>
    <n v="18"/>
    <s v="March"/>
    <x v="11"/>
    <s v="18 March 1948"/>
    <x v="2"/>
    <s v="SOC 18.3.48 (Air Britain Serials)"/>
    <x v="4"/>
    <x v="3"/>
    <x v="1"/>
    <x v="1"/>
    <x v="2"/>
    <x v="1"/>
    <m/>
    <n v="3"/>
    <x v="79"/>
    <x v="1"/>
    <n v="1"/>
    <x v="0"/>
    <x v="125"/>
    <x v="1"/>
  </r>
  <r>
    <n v="1975"/>
    <s v="KB485"/>
    <x v="28"/>
    <s v="16OTU"/>
    <x v="0"/>
    <x v="7"/>
    <n v="18"/>
    <s v="March"/>
    <x v="11"/>
    <s v="18 March 1948"/>
    <x v="2"/>
    <s v="SOC 18.3.48 (Air Britain Serials)"/>
    <x v="4"/>
    <x v="3"/>
    <x v="1"/>
    <x v="1"/>
    <x v="2"/>
    <x v="1"/>
    <m/>
    <n v="3"/>
    <x v="79"/>
    <x v="1"/>
    <n v="1"/>
    <x v="1"/>
    <x v="140"/>
    <x v="1"/>
  </r>
  <r>
    <n v="4061"/>
    <s v="KB602"/>
    <x v="28"/>
    <s v="RN"/>
    <x v="10"/>
    <x v="19"/>
    <n v="18"/>
    <s v="March"/>
    <x v="11"/>
    <s v="18 March 1948"/>
    <x v="2"/>
    <s v="SOC 18.3.48 (Air Britain Serials)"/>
    <x v="4"/>
    <x v="3"/>
    <x v="1"/>
    <x v="1"/>
    <x v="2"/>
    <x v="1"/>
    <m/>
    <n v="3"/>
    <x v="79"/>
    <x v="1"/>
    <n v="1"/>
    <x v="2"/>
    <x v="64"/>
    <x v="1"/>
  </r>
  <r>
    <n v="3204"/>
    <s v="KB636"/>
    <x v="28"/>
    <n v="162"/>
    <x v="10"/>
    <x v="19"/>
    <n v="18"/>
    <s v="March"/>
    <x v="11"/>
    <s v="18 March 1948"/>
    <x v="2"/>
    <s v="SOC 18.3.48 (Air Britain Serials)"/>
    <x v="4"/>
    <x v="3"/>
    <x v="1"/>
    <x v="1"/>
    <x v="2"/>
    <x v="1"/>
    <m/>
    <n v="3"/>
    <x v="79"/>
    <x v="1"/>
    <n v="0"/>
    <x v="0"/>
    <x v="134"/>
    <x v="1"/>
  </r>
  <r>
    <n v="7247"/>
    <s v="KB637"/>
    <x v="28"/>
    <s v="RN/RAF"/>
    <x v="10"/>
    <x v="19"/>
    <n v="18"/>
    <s v="March"/>
    <x v="11"/>
    <s v="18 March 1948"/>
    <x v="2"/>
    <s v="SOC 18.3.48 (Air Britain Serials)"/>
    <x v="4"/>
    <x v="3"/>
    <x v="1"/>
    <x v="1"/>
    <x v="2"/>
    <x v="1"/>
    <m/>
    <n v="3"/>
    <x v="79"/>
    <x v="1"/>
    <n v="0"/>
    <x v="2"/>
    <x v="216"/>
    <x v="1"/>
  </r>
  <r>
    <n v="4552"/>
    <s v="NS699"/>
    <x v="18"/>
    <s v="8OTU"/>
    <x v="10"/>
    <x v="7"/>
    <n v="21"/>
    <s v="March"/>
    <x v="11"/>
    <s v="21 March 1948"/>
    <x v="2"/>
    <s v="SOC 21.3.48 (Air Britain Serials)"/>
    <x v="4"/>
    <x v="3"/>
    <x v="1"/>
    <x v="1"/>
    <x v="2"/>
    <x v="1"/>
    <m/>
    <n v="3"/>
    <x v="79"/>
    <x v="1"/>
    <n v="1"/>
    <x v="1"/>
    <x v="37"/>
    <x v="0"/>
  </r>
  <r>
    <n v="2535"/>
    <s v="RS567"/>
    <x v="12"/>
    <s v="605/2FP"/>
    <x v="10"/>
    <x v="19"/>
    <n v="22"/>
    <s v="March"/>
    <x v="11"/>
    <s v="22 March 1948"/>
    <x v="0"/>
    <s v="Was UP-S on 605 Squadron (Ian Piper: http://www.605squadron.co.uk/Squadron_aircraft.htm) 22/03/1948 Mosquito RS567 of 2 FP belly landed at Pershore. (http://www.couplandbell.com/marg/crashes1946-49.htm) U/c damaged on takeoff bellylanded Pershore 22.3.48 DBR (Air Britain Serials) 22.03.48 2 FP. RS567 Belly-landed at Pershore. (Mosquito Crash Log)"/>
    <x v="2"/>
    <x v="2"/>
    <x v="27"/>
    <x v="1"/>
    <x v="2"/>
    <x v="1"/>
    <m/>
    <n v="3"/>
    <x v="79"/>
    <x v="1"/>
    <n v="1"/>
    <x v="1"/>
    <x v="330"/>
    <x v="0"/>
  </r>
  <r>
    <n v="6131"/>
    <s v="MV562"/>
    <x v="25"/>
    <n v="410"/>
    <x v="12"/>
    <x v="2"/>
    <n v="23"/>
    <s v="March"/>
    <x v="11"/>
    <s v="23 March 1948"/>
    <x v="2"/>
    <s v="To Armee de l'Air 23.3.48 (Air Britain Serials)"/>
    <x v="5"/>
    <x v="3"/>
    <x v="1"/>
    <x v="1"/>
    <x v="2"/>
    <x v="1"/>
    <m/>
    <n v="3"/>
    <x v="79"/>
    <x v="1"/>
    <n v="1"/>
    <x v="0"/>
    <x v="19"/>
    <x v="2"/>
  </r>
  <r>
    <n v="4556"/>
    <s v="RG171"/>
    <x v="18"/>
    <s v="RN"/>
    <x v="10"/>
    <x v="19"/>
    <n v="25"/>
    <s v="March"/>
    <x v="11"/>
    <s v="25 March 1948"/>
    <x v="2"/>
    <s v="Scrapped 25.3.48 (Air Britain Serials) Hooked, to R.N."/>
    <x v="4"/>
    <x v="3"/>
    <x v="1"/>
    <x v="1"/>
    <x v="2"/>
    <x v="1"/>
    <m/>
    <n v="3"/>
    <x v="79"/>
    <x v="1"/>
    <n v="1"/>
    <x v="2"/>
    <x v="64"/>
    <x v="0"/>
  </r>
  <r>
    <n v="6056"/>
    <s v="TE772"/>
    <x v="12"/>
    <s v="114/8"/>
    <x v="10"/>
    <x v="19"/>
    <n v="25"/>
    <s v="March"/>
    <x v="11"/>
    <s v="25 March 1948"/>
    <x v="2"/>
    <s v="SOC 25.3.48 (Air Britain Serials)"/>
    <x v="4"/>
    <x v="3"/>
    <x v="1"/>
    <x v="1"/>
    <x v="2"/>
    <x v="1"/>
    <m/>
    <n v="3"/>
    <x v="79"/>
    <x v="1"/>
    <n v="0"/>
    <x v="0"/>
    <x v="311"/>
    <x v="3"/>
  </r>
  <r>
    <n v="6421"/>
    <s v="KB681"/>
    <x v="28"/>
    <m/>
    <x v="10"/>
    <x v="19"/>
    <n v="2"/>
    <s v="April"/>
    <x v="11"/>
    <s v="2 April 1948"/>
    <x v="2"/>
    <s v="To 6498M 2.4.48 (Air Britain Serials)"/>
    <x v="4"/>
    <x v="3"/>
    <x v="1"/>
    <x v="1"/>
    <x v="2"/>
    <x v="1"/>
    <m/>
    <n v="4"/>
    <x v="80"/>
    <x v="1"/>
    <n v="0"/>
    <x v="2"/>
    <x v="17"/>
    <x v="1"/>
  </r>
  <r>
    <n v="4211"/>
    <s v="NT557"/>
    <x v="25"/>
    <m/>
    <x v="12"/>
    <x v="19"/>
    <n v="6"/>
    <s v="April"/>
    <x v="11"/>
    <s v="6 April 1948"/>
    <x v="2"/>
    <s v="To Armee de l'Air 6.4.48 (Air Britain Serials)"/>
    <x v="5"/>
    <x v="3"/>
    <x v="1"/>
    <x v="1"/>
    <x v="2"/>
    <x v="1"/>
    <m/>
    <n v="4"/>
    <x v="80"/>
    <x v="1"/>
    <n v="1"/>
    <x v="2"/>
    <x v="17"/>
    <x v="2"/>
  </r>
  <r>
    <n v="1052"/>
    <s v="PZ375"/>
    <x v="12"/>
    <s v="613/54OTU/305"/>
    <x v="12"/>
    <x v="19"/>
    <n v="6"/>
    <s v="April"/>
    <x v="11"/>
    <s v="6 April 1948"/>
    <x v="2"/>
    <s v="To Armee de l'Air 6.4.48 (Air Britain Serials)"/>
    <x v="5"/>
    <x v="3"/>
    <x v="1"/>
    <x v="1"/>
    <x v="2"/>
    <x v="1"/>
    <m/>
    <n v="4"/>
    <x v="80"/>
    <x v="1"/>
    <n v="1"/>
    <x v="0"/>
    <x v="60"/>
    <x v="0"/>
  </r>
  <r>
    <n v="4566"/>
    <s v="VL731"/>
    <x v="12"/>
    <m/>
    <x v="10"/>
    <x v="19"/>
    <n v="6"/>
    <s v="April"/>
    <x v="11"/>
    <s v="6 April 1948"/>
    <x v="2"/>
    <s v="SOC 6.4.48 (Air Britain Serials) 08.03.48 9MU. VL731 Crashed in force-landing at Cosford. (Mosquito Crash Log)"/>
    <x v="4"/>
    <x v="3"/>
    <x v="1"/>
    <x v="1"/>
    <x v="2"/>
    <x v="1"/>
    <m/>
    <n v="4"/>
    <x v="80"/>
    <x v="1"/>
    <n v="0"/>
    <x v="2"/>
    <x v="17"/>
    <x v="7"/>
  </r>
  <r>
    <n v="4711"/>
    <s v="RK932"/>
    <x v="25"/>
    <m/>
    <x v="12"/>
    <x v="19"/>
    <n v="7"/>
    <s v="April"/>
    <x v="11"/>
    <s v="7 April 1948"/>
    <x v="2"/>
    <s v="To Armee de l'Air 7.4.48 (Air Britain Serials)"/>
    <x v="5"/>
    <x v="3"/>
    <x v="1"/>
    <x v="1"/>
    <x v="2"/>
    <x v="1"/>
    <m/>
    <n v="4"/>
    <x v="80"/>
    <x v="1"/>
    <n v="0"/>
    <x v="2"/>
    <x v="17"/>
    <x v="2"/>
  </r>
  <r>
    <n v="4345"/>
    <s v="SZ958"/>
    <x v="12"/>
    <s v="464/14"/>
    <x v="12"/>
    <x v="19"/>
    <n v="7"/>
    <s v="April"/>
    <x v="11"/>
    <s v="7 April 1948"/>
    <x v="2"/>
    <s v="Served with 464 Sqn, under RAF control 1/45 Coded SB-C. (Brian Fillery's website) To Armee de l'Air 7.4.48 (Air Britain Serials)"/>
    <x v="5"/>
    <x v="3"/>
    <x v="1"/>
    <x v="1"/>
    <x v="2"/>
    <x v="1"/>
    <m/>
    <n v="4"/>
    <x v="80"/>
    <x v="1"/>
    <n v="1"/>
    <x v="0"/>
    <x v="215"/>
    <x v="0"/>
  </r>
  <r>
    <n v="1336"/>
    <s v="TA585"/>
    <x v="12"/>
    <s v="13OTU/54OTU/228OCU"/>
    <x v="0"/>
    <x v="7"/>
    <n v="8"/>
    <s v="April"/>
    <x v="11"/>
    <s v="8 April 1948"/>
    <x v="0"/>
    <s v="U/c collapsed on landing Leeming 8.4.48 not repaired SS 21.2.49 (Air Britain Serials) 08.04.48 228 OCU. TA585 Undercarriage collapsed on landing at Leeming aerodrome. (Mosquito Crash Log)"/>
    <x v="2"/>
    <x v="2"/>
    <x v="27"/>
    <x v="1"/>
    <x v="2"/>
    <x v="1"/>
    <m/>
    <n v="4"/>
    <x v="80"/>
    <x v="1"/>
    <n v="0"/>
    <x v="1"/>
    <x v="298"/>
    <x v="0"/>
  </r>
  <r>
    <n v="305"/>
    <s v="RG293"/>
    <x v="35"/>
    <s v="680/13"/>
    <x v="10"/>
    <x v="19"/>
    <n v="8"/>
    <s v="April"/>
    <x v="11"/>
    <s v="8 April 1948"/>
    <x v="2"/>
    <s v="SOC 8.4.48 (Air Britain Serials)"/>
    <x v="4"/>
    <x v="3"/>
    <x v="1"/>
    <x v="1"/>
    <x v="2"/>
    <x v="1"/>
    <m/>
    <n v="4"/>
    <x v="80"/>
    <x v="1"/>
    <n v="0"/>
    <x v="0"/>
    <x v="257"/>
    <x v="0"/>
  </r>
  <r>
    <n v="6122"/>
    <s v="RG301"/>
    <x v="35"/>
    <n v="13"/>
    <x v="10"/>
    <x v="19"/>
    <n v="8"/>
    <s v="April"/>
    <x v="11"/>
    <s v="8 April 1948"/>
    <x v="2"/>
    <s v="SOC 8.4.48 (Air Britain Serials)"/>
    <x v="4"/>
    <x v="3"/>
    <x v="1"/>
    <x v="1"/>
    <x v="2"/>
    <x v="1"/>
    <m/>
    <n v="4"/>
    <x v="80"/>
    <x v="1"/>
    <n v="0"/>
    <x v="0"/>
    <x v="257"/>
    <x v="0"/>
  </r>
  <r>
    <n v="3838"/>
    <s v="RK933"/>
    <x v="25"/>
    <s v="605/504"/>
    <x v="10"/>
    <x v="19"/>
    <n v="10"/>
    <s v="April"/>
    <x v="11"/>
    <s v="10 April 1948"/>
    <x v="0"/>
    <s v="Lost height on single-engined approach crashlanded and hit bank Hucknall 10.4.48 DBF (Air Britain Serials) 10.04.48 504 Sqn. RK933 Crashed on practice overshoot at Moorgrn, near Hucknall, killing two. (Mosquito Crash Log)"/>
    <x v="2"/>
    <x v="2"/>
    <x v="6"/>
    <x v="1"/>
    <x v="2"/>
    <x v="1"/>
    <m/>
    <n v="4"/>
    <x v="80"/>
    <x v="1"/>
    <n v="0"/>
    <x v="0"/>
    <x v="316"/>
    <x v="2"/>
  </r>
  <r>
    <n v="1820"/>
    <s v="MM223"/>
    <x v="20"/>
    <s v="627/571/128/109"/>
    <x v="0"/>
    <x v="8"/>
    <n v="10"/>
    <s v="April"/>
    <x v="11"/>
    <s v="10 April 1948"/>
    <x v="2"/>
    <s v="SOC 10.4.48 (Air Britain Serials) 06.11.45 105 Sqn. MM223 Suffered engine failure after take-off, aircraft belly-landed in a field at Ramsey St. Mary, Hunts. (Mosquito Crash Log)"/>
    <x v="4"/>
    <x v="3"/>
    <x v="1"/>
    <x v="1"/>
    <x v="2"/>
    <x v="1"/>
    <m/>
    <n v="4"/>
    <x v="80"/>
    <x v="1"/>
    <n v="1"/>
    <x v="0"/>
    <x v="18"/>
    <x v="0"/>
  </r>
  <r>
    <n v="4116"/>
    <s v="DZ541"/>
    <x v="4"/>
    <s v="618/AAEE"/>
    <x v="10"/>
    <x v="19"/>
    <n v="12"/>
    <s v="April"/>
    <x v="11"/>
    <s v="12 April 1948"/>
    <x v="2"/>
    <s v="To 6500M 12.4.48 (Air Britain Serials)"/>
    <x v="4"/>
    <x v="3"/>
    <x v="1"/>
    <x v="1"/>
    <x v="2"/>
    <x v="1"/>
    <m/>
    <n v="4"/>
    <x v="80"/>
    <x v="1"/>
    <n v="1"/>
    <x v="1"/>
    <x v="7"/>
    <x v="0"/>
  </r>
  <r>
    <n v="660"/>
    <s v="HR349"/>
    <x v="12"/>
    <s v="605/4"/>
    <x v="0"/>
    <x v="16"/>
    <n v="14"/>
    <s v="April"/>
    <x v="11"/>
    <s v="14 April 1948"/>
    <x v="2"/>
    <s v="Was UP-W on 605 Squadron (Ian Piper: http://www.605squadron.co.uk/Squadron_aircraft.htm) To 6549M 14.4.48 (Air Britain Serials)"/>
    <x v="4"/>
    <x v="3"/>
    <x v="1"/>
    <x v="1"/>
    <x v="2"/>
    <x v="1"/>
    <m/>
    <n v="4"/>
    <x v="80"/>
    <x v="1"/>
    <n v="1"/>
    <x v="0"/>
    <x v="82"/>
    <x v="3"/>
  </r>
  <r>
    <n v="678"/>
    <s v="HR338"/>
    <x v="12"/>
    <s v="605/4/107"/>
    <x v="0"/>
    <x v="16"/>
    <n v="15"/>
    <s v="April"/>
    <x v="11"/>
    <s v="15 April 1948"/>
    <x v="0"/>
    <s v="U/c leg jammed bellylanded Wahn 15.4.48 (Air Britain Serials)"/>
    <x v="2"/>
    <x v="2"/>
    <x v="27"/>
    <x v="1"/>
    <x v="2"/>
    <x v="1"/>
    <m/>
    <n v="4"/>
    <x v="80"/>
    <x v="1"/>
    <n v="1"/>
    <x v="0"/>
    <x v="57"/>
    <x v="3"/>
  </r>
  <r>
    <n v="2223"/>
    <s v="RR296"/>
    <x v="10"/>
    <s v="51OTU/1FU/8"/>
    <x v="10"/>
    <x v="19"/>
    <n v="15"/>
    <s v="April"/>
    <x v="11"/>
    <s v="15 April 1948"/>
    <x v="2"/>
    <s v="SOC 15.4.48 (Air Britain Serials)"/>
    <x v="4"/>
    <x v="3"/>
    <x v="1"/>
    <x v="1"/>
    <x v="2"/>
    <x v="1"/>
    <m/>
    <n v="4"/>
    <x v="80"/>
    <x v="1"/>
    <n v="1"/>
    <x v="0"/>
    <x v="311"/>
    <x v="2"/>
  </r>
  <r>
    <n v="5178"/>
    <s v="TW293"/>
    <x v="43"/>
    <s v="RN 762"/>
    <x v="10"/>
    <x v="19"/>
    <n v="16"/>
    <s v="April"/>
    <x v="11"/>
    <s v="16 April 1948"/>
    <x v="0"/>
    <s v="Port engine failed when practising approaches Felpham nr Ford 16.4.48 (Air Britain Serials)"/>
    <x v="2"/>
    <x v="2"/>
    <x v="2"/>
    <x v="1"/>
    <x v="2"/>
    <x v="1"/>
    <m/>
    <n v="4"/>
    <x v="80"/>
    <x v="1"/>
    <n v="0"/>
    <x v="0"/>
    <x v="181"/>
    <x v="2"/>
  </r>
  <r>
    <n v="4783"/>
    <s v="VR347"/>
    <x v="10"/>
    <m/>
    <x v="16"/>
    <x v="19"/>
    <n v="17"/>
    <s v="April"/>
    <x v="11"/>
    <s v="17 April 1948"/>
    <x v="2"/>
    <s v="To Czech AF 17.4.48 (Air Britain Serials)"/>
    <x v="5"/>
    <x v="3"/>
    <x v="1"/>
    <x v="1"/>
    <x v="2"/>
    <x v="1"/>
    <m/>
    <n v="4"/>
    <x v="80"/>
    <x v="1"/>
    <n v="0"/>
    <x v="2"/>
    <x v="17"/>
    <x v="0"/>
  </r>
  <r>
    <n v="3161"/>
    <s v="PF553"/>
    <x v="20"/>
    <s v="CSE"/>
    <x v="10"/>
    <x v="19"/>
    <n v="19"/>
    <s v="April"/>
    <x v="11"/>
    <s v="19 April 1948"/>
    <x v="0"/>
    <s v="Caught fire on ground Watton 19.4.48 DBF (Air Britain Serials) 19.04.48 CSE. PF553 Caught fire on ground at Watton. (Mosquito Crash Log)"/>
    <x v="2"/>
    <x v="2"/>
    <x v="38"/>
    <x v="1"/>
    <x v="2"/>
    <x v="1"/>
    <m/>
    <n v="4"/>
    <x v="80"/>
    <x v="1"/>
    <n v="0"/>
    <x v="1"/>
    <x v="289"/>
    <x v="6"/>
  </r>
  <r>
    <n v="5572"/>
    <s v="NT316"/>
    <x v="25"/>
    <n v="68"/>
    <x v="10"/>
    <x v="19"/>
    <n v="19"/>
    <s v="April"/>
    <x v="11"/>
    <s v="19 April 1948"/>
    <x v="2"/>
    <s v="To 6519M 19.4.48 (Air Britain Serials)"/>
    <x v="4"/>
    <x v="3"/>
    <x v="1"/>
    <x v="1"/>
    <x v="2"/>
    <x v="1"/>
    <m/>
    <n v="4"/>
    <x v="80"/>
    <x v="1"/>
    <n v="1"/>
    <x v="0"/>
    <x v="102"/>
    <x v="2"/>
  </r>
  <r>
    <n v="4886"/>
    <s v="NT543"/>
    <x v="25"/>
    <n v="141"/>
    <x v="0"/>
    <x v="2"/>
    <n v="19"/>
    <s v="April"/>
    <x v="11"/>
    <s v="19 April 1948"/>
    <x v="2"/>
    <s v="To 6520M 19.4.48 (Air Britain Serials)"/>
    <x v="4"/>
    <x v="3"/>
    <x v="1"/>
    <x v="1"/>
    <x v="2"/>
    <x v="1"/>
    <m/>
    <n v="4"/>
    <x v="80"/>
    <x v="1"/>
    <n v="1"/>
    <x v="0"/>
    <x v="45"/>
    <x v="2"/>
  </r>
  <r>
    <n v="4816"/>
    <s v="PF567"/>
    <x v="20"/>
    <m/>
    <x v="10"/>
    <x v="19"/>
    <n v="19"/>
    <s v="April"/>
    <x v="11"/>
    <s v="19 April 1948"/>
    <x v="2"/>
    <s v="To 6551M 19.4.48 (Air Britain Serials)"/>
    <x v="4"/>
    <x v="3"/>
    <x v="1"/>
    <x v="1"/>
    <x v="2"/>
    <x v="1"/>
    <m/>
    <n v="4"/>
    <x v="80"/>
    <x v="1"/>
    <n v="0"/>
    <x v="2"/>
    <x v="17"/>
    <x v="6"/>
  </r>
  <r>
    <n v="3247"/>
    <s v="PZ296"/>
    <x v="12"/>
    <s v="618/8OTU/132OTU"/>
    <x v="12"/>
    <x v="19"/>
    <n v="19"/>
    <s v="April"/>
    <x v="11"/>
    <s v="19 April 1948"/>
    <x v="2"/>
    <s v="To Armee de l'Air 19.4.48 (Air Britain Serials)"/>
    <x v="5"/>
    <x v="3"/>
    <x v="1"/>
    <x v="1"/>
    <x v="2"/>
    <x v="1"/>
    <m/>
    <n v="4"/>
    <x v="80"/>
    <x v="1"/>
    <n v="1"/>
    <x v="1"/>
    <x v="121"/>
    <x v="0"/>
  </r>
  <r>
    <n v="4359"/>
    <s v="RF782"/>
    <x v="12"/>
    <s v="RN"/>
    <x v="10"/>
    <x v="19"/>
    <n v="19"/>
    <s v="April"/>
    <x v="11"/>
    <s v="19 April 1948"/>
    <x v="2"/>
    <s v="SOC 19.4.48 (Air Britain Serials)"/>
    <x v="4"/>
    <x v="3"/>
    <x v="1"/>
    <x v="1"/>
    <x v="2"/>
    <x v="1"/>
    <m/>
    <n v="4"/>
    <x v="80"/>
    <x v="1"/>
    <n v="1"/>
    <x v="2"/>
    <x v="64"/>
    <x v="3"/>
  </r>
  <r>
    <n v="6850"/>
    <s v="VA881"/>
    <x v="10"/>
    <s v="RN 762"/>
    <x v="10"/>
    <x v="19"/>
    <n v="19"/>
    <s v="April"/>
    <x v="11"/>
    <s v="19 April 1948"/>
    <x v="2"/>
    <s v="SOC Fleetlands 19.4.48 (Air Britain Serials)"/>
    <x v="4"/>
    <x v="3"/>
    <x v="1"/>
    <x v="1"/>
    <x v="2"/>
    <x v="1"/>
    <m/>
    <n v="4"/>
    <x v="80"/>
    <x v="1"/>
    <n v="0"/>
    <x v="0"/>
    <x v="181"/>
    <x v="2"/>
  </r>
  <r>
    <n v="4474"/>
    <s v="VA877"/>
    <x v="10"/>
    <s v="RN 762"/>
    <x v="10"/>
    <x v="19"/>
    <n v="20"/>
    <s v="April"/>
    <x v="11"/>
    <s v="20 April 1948"/>
    <x v="0"/>
    <s v="Crashed Ford 20.4.48 (Air Britain Serials)"/>
    <x v="2"/>
    <x v="2"/>
    <x v="32"/>
    <x v="1"/>
    <x v="2"/>
    <x v="1"/>
    <m/>
    <n v="4"/>
    <x v="80"/>
    <x v="1"/>
    <n v="0"/>
    <x v="0"/>
    <x v="181"/>
    <x v="2"/>
  </r>
  <r>
    <n v="4635"/>
    <s v="KA971"/>
    <x v="30"/>
    <s v="RN 728"/>
    <x v="10"/>
    <x v="19"/>
    <n v="21"/>
    <s v="April"/>
    <x v="11"/>
    <s v="21 April 1948"/>
    <x v="2"/>
    <s v="SOC 21.4.48 (Air Britain Serials)"/>
    <x v="4"/>
    <x v="3"/>
    <x v="1"/>
    <x v="1"/>
    <x v="2"/>
    <x v="1"/>
    <m/>
    <n v="4"/>
    <x v="80"/>
    <x v="1"/>
    <n v="0"/>
    <x v="0"/>
    <x v="190"/>
    <x v="1"/>
  </r>
  <r>
    <n v="2053"/>
    <s v="PF617"/>
    <x v="20"/>
    <s v="69/98/14/98"/>
    <x v="10"/>
    <x v="19"/>
    <n v="21"/>
    <s v="April"/>
    <x v="11"/>
    <s v="21 April 1948"/>
    <x v="2"/>
    <s v="SOC 21.4.48 (Air Britain Serials)"/>
    <x v="4"/>
    <x v="3"/>
    <x v="1"/>
    <x v="1"/>
    <x v="2"/>
    <x v="1"/>
    <m/>
    <n v="4"/>
    <x v="80"/>
    <x v="1"/>
    <n v="0"/>
    <x v="0"/>
    <x v="204"/>
    <x v="6"/>
  </r>
  <r>
    <n v="3216"/>
    <s v="MM192"/>
    <x v="20"/>
    <s v="105/128/14"/>
    <x v="10"/>
    <x v="19"/>
    <n v="22"/>
    <s v="April"/>
    <x v="11"/>
    <s v="22 April 1948"/>
    <x v="2"/>
    <s v="SOC 22.4.48 (Air Britain Serials)"/>
    <x v="4"/>
    <x v="3"/>
    <x v="1"/>
    <x v="1"/>
    <x v="2"/>
    <x v="1"/>
    <m/>
    <n v="4"/>
    <x v="80"/>
    <x v="1"/>
    <n v="1"/>
    <x v="0"/>
    <x v="215"/>
    <x v="0"/>
  </r>
  <r>
    <n v="6808"/>
    <s v="PF611"/>
    <x v="20"/>
    <s v="BTU"/>
    <x v="10"/>
    <x v="19"/>
    <n v="22"/>
    <s v="April"/>
    <x v="11"/>
    <s v="22 April 1948"/>
    <x v="2"/>
    <s v="SOC 22.4.48 (Air Britain Serials)"/>
    <x v="4"/>
    <x v="3"/>
    <x v="1"/>
    <x v="1"/>
    <x v="2"/>
    <x v="1"/>
    <m/>
    <n v="4"/>
    <x v="80"/>
    <x v="1"/>
    <n v="0"/>
    <x v="1"/>
    <x v="331"/>
    <x v="6"/>
  </r>
  <r>
    <n v="3370"/>
    <s v="TK632"/>
    <x v="42"/>
    <s v="PRDU/APDU"/>
    <x v="10"/>
    <x v="19"/>
    <n v="26"/>
    <s v="April"/>
    <x v="11"/>
    <s v="26 April 1948"/>
    <x v="0"/>
    <s v="Blew up in air pres. photoflashes exploded nr Netheravon 26.4.48 (Air Britain Serials) 26.04.48 APDU. TK632 Blew up in the air near Netheravon, cause believed to be that photo- flashes exploded. Two killed.. (Mosquito Crash Log)"/>
    <x v="2"/>
    <x v="2"/>
    <x v="171"/>
    <x v="1"/>
    <x v="2"/>
    <x v="1"/>
    <m/>
    <n v="4"/>
    <x v="80"/>
    <x v="1"/>
    <n v="0"/>
    <x v="1"/>
    <x v="332"/>
    <x v="0"/>
  </r>
  <r>
    <n v="841"/>
    <s v="MM395"/>
    <x v="18"/>
    <n v="140"/>
    <x v="0"/>
    <x v="0"/>
    <n v="29"/>
    <s v="April"/>
    <x v="11"/>
    <s v="29 April 1948"/>
    <x v="2"/>
    <s v="SS 29.4.48 (Air Britain Serials)"/>
    <x v="4"/>
    <x v="3"/>
    <x v="1"/>
    <x v="1"/>
    <x v="2"/>
    <x v="1"/>
    <m/>
    <n v="4"/>
    <x v="80"/>
    <x v="1"/>
    <n v="1"/>
    <x v="0"/>
    <x v="56"/>
    <x v="0"/>
  </r>
  <r>
    <n v="1883"/>
    <s v="RV303"/>
    <x v="20"/>
    <s v="109/105/CFE"/>
    <x v="0"/>
    <x v="7"/>
    <n v="29"/>
    <s v="April"/>
    <x v="11"/>
    <s v="29 April 1948"/>
    <x v="2"/>
    <s v="SOC 29.4.48 (Air Britain Serials)"/>
    <x v="4"/>
    <x v="3"/>
    <x v="1"/>
    <x v="1"/>
    <x v="2"/>
    <x v="1"/>
    <m/>
    <n v="4"/>
    <x v="80"/>
    <x v="1"/>
    <n v="1"/>
    <x v="1"/>
    <x v="231"/>
    <x v="0"/>
  </r>
  <r>
    <n v="4741"/>
    <s v="VR345"/>
    <x v="10"/>
    <m/>
    <x v="9"/>
    <x v="19"/>
    <n v="3"/>
    <s v="May"/>
    <x v="11"/>
    <s v="3 May 1948"/>
    <x v="2"/>
    <s v="To R.Nor AF 3.5.48 (Air Britain Serials)"/>
    <x v="5"/>
    <x v="3"/>
    <x v="1"/>
    <x v="1"/>
    <x v="2"/>
    <x v="1"/>
    <m/>
    <n v="5"/>
    <x v="81"/>
    <x v="1"/>
    <n v="0"/>
    <x v="2"/>
    <x v="17"/>
    <x v="0"/>
  </r>
  <r>
    <n v="3840"/>
    <s v="MM689"/>
    <x v="25"/>
    <n v="219"/>
    <x v="1"/>
    <x v="2"/>
    <n v="5"/>
    <s v="May"/>
    <x v="11"/>
    <s v="5 May 1948"/>
    <x v="2"/>
    <s v="SS 5.5.48 (Air Britain Serials)"/>
    <x v="4"/>
    <x v="3"/>
    <x v="1"/>
    <x v="1"/>
    <x v="2"/>
    <x v="1"/>
    <m/>
    <n v="5"/>
    <x v="81"/>
    <x v="1"/>
    <n v="1"/>
    <x v="0"/>
    <x v="76"/>
    <x v="2"/>
  </r>
  <r>
    <n v="3336"/>
    <s v="HJ991"/>
    <x v="10"/>
    <s v="13OTU/CFS"/>
    <x v="10"/>
    <x v="19"/>
    <n v="6"/>
    <s v="May"/>
    <x v="11"/>
    <s v="6 May 1948"/>
    <x v="0"/>
    <s v="Another source says 5.5.48 06/05/1948 Mosquito HJ991 of CFS hit a tree in Batsford Park while overshooting at Moreton-in-Marsh. F/Lt Gordon Hampton and F/Lt T Fletcher were injured. (http://www.couplandbell.com/marg/crashes1946-49.htm) Hit tree on overshoot 2m NW of Moreton-in-Marsh 6.5.48 (Air Britain Serials) 06.05.48 CFS. HJ991 Crashed on overshoot two miles NW of Moreton-in-the-Marsh. (Mosquito Crash Log)"/>
    <x v="2"/>
    <x v="2"/>
    <x v="6"/>
    <x v="1"/>
    <x v="2"/>
    <x v="1"/>
    <m/>
    <n v="5"/>
    <x v="81"/>
    <x v="1"/>
    <n v="1"/>
    <x v="1"/>
    <x v="286"/>
    <x v="2"/>
  </r>
  <r>
    <n v="3992"/>
    <s v="TV975"/>
    <x v="10"/>
    <s v="13OTU/54OTU/228OCU"/>
    <x v="0"/>
    <x v="7"/>
    <n v="10"/>
    <s v="May"/>
    <x v="11"/>
    <s v="10 May 1948"/>
    <x v="0"/>
    <s v="Abandoned take-off and overshot Leeming 13.5.48 DBR (Air Britain Serials) 13.05.48 228 OCU. TV975 Crashed when take-off aborted from Leeming aerodrome. (Mosquito Crash Log)"/>
    <x v="2"/>
    <x v="2"/>
    <x v="65"/>
    <x v="1"/>
    <x v="2"/>
    <x v="1"/>
    <m/>
    <n v="5"/>
    <x v="81"/>
    <x v="1"/>
    <n v="0"/>
    <x v="1"/>
    <x v="298"/>
    <x v="2"/>
  </r>
  <r>
    <n v="17"/>
    <s v="PZ399"/>
    <x v="12"/>
    <s v="613/305/107"/>
    <x v="0"/>
    <x v="16"/>
    <n v="10"/>
    <s v="May"/>
    <x v="11"/>
    <s v="10 May 1948"/>
    <x v="2"/>
    <s v="SOC 10.5.48 (Air Britain Serials)"/>
    <x v="4"/>
    <x v="3"/>
    <x v="1"/>
    <x v="1"/>
    <x v="2"/>
    <x v="1"/>
    <m/>
    <n v="5"/>
    <x v="81"/>
    <x v="1"/>
    <n v="1"/>
    <x v="0"/>
    <x v="57"/>
    <x v="0"/>
  </r>
  <r>
    <n v="7726"/>
    <s v="RG283"/>
    <x v="35"/>
    <s v="684/81"/>
    <x v="10"/>
    <x v="19"/>
    <n v="10"/>
    <s v="May"/>
    <x v="11"/>
    <s v="10 May 1948"/>
    <x v="2"/>
    <s v="SOC 10.5.48 (Air Britain Serials)"/>
    <x v="4"/>
    <x v="3"/>
    <x v="1"/>
    <x v="1"/>
    <x v="2"/>
    <x v="1"/>
    <m/>
    <n v="5"/>
    <x v="81"/>
    <x v="1"/>
    <n v="0"/>
    <x v="0"/>
    <x v="287"/>
    <x v="0"/>
  </r>
  <r>
    <n v="768"/>
    <s v="PF388"/>
    <x v="20"/>
    <s v="105/692/BDU/16OTU/139"/>
    <x v="0"/>
    <x v="8"/>
    <n v="24"/>
    <s v="May"/>
    <x v="11"/>
    <s v="24 May 1948"/>
    <x v="2"/>
    <s v="To 6561M 24.5.48 (Air Britain Serials)"/>
    <x v="4"/>
    <x v="3"/>
    <x v="1"/>
    <x v="1"/>
    <x v="2"/>
    <x v="1"/>
    <m/>
    <n v="5"/>
    <x v="81"/>
    <x v="1"/>
    <n v="0"/>
    <x v="0"/>
    <x v="15"/>
    <x v="6"/>
  </r>
  <r>
    <n v="11"/>
    <s v="HJ985"/>
    <x v="10"/>
    <s v="BOAC/8OTU/Mount Farm/16OTU/204CTU/204AFS"/>
    <x v="10"/>
    <x v="19"/>
    <n v="25"/>
    <s v="May"/>
    <x v="11"/>
    <s v="25 May 1948"/>
    <x v="0"/>
    <s v="U/c leg collapsed on landing Driffield 25.5.48 SOC 29.5.48 (Air Britain Serials) 25.05.48 204 AFS. HJ985 Undercarriage collapsed on landing at Driffield. (Mosquito Crash Log)"/>
    <x v="2"/>
    <x v="2"/>
    <x v="27"/>
    <x v="1"/>
    <x v="2"/>
    <x v="1"/>
    <m/>
    <n v="5"/>
    <x v="81"/>
    <x v="1"/>
    <n v="1"/>
    <x v="1"/>
    <x v="294"/>
    <x v="2"/>
  </r>
  <r>
    <n v="6121"/>
    <s v="RK974"/>
    <x v="39"/>
    <n v="23"/>
    <x v="0"/>
    <x v="2"/>
    <n v="25"/>
    <s v="May"/>
    <x v="11"/>
    <s v="25 May 1948"/>
    <x v="1"/>
    <s v="Overshot runway and u/c collapsed overturned Coltishall 25.5.48 (Air Britain Serials) 25.05.48 23 Sqn. RK974 Overshot landing at night at Coltishall aerodrome. (Mosquito Crash Log)"/>
    <x v="2"/>
    <x v="2"/>
    <x v="6"/>
    <x v="1"/>
    <x v="2"/>
    <x v="1"/>
    <m/>
    <n v="5"/>
    <x v="81"/>
    <x v="1"/>
    <n v="0"/>
    <x v="0"/>
    <x v="6"/>
    <x v="2"/>
  </r>
  <r>
    <n v="5647"/>
    <s v="RK995"/>
    <x v="39"/>
    <n v="141"/>
    <x v="0"/>
    <x v="2"/>
    <n v="25"/>
    <s v="May"/>
    <x v="11"/>
    <s v="25 May 1948"/>
    <x v="1"/>
    <s v="Collided with Proctor NP349 during practice night interception and crashed Saxlingham Green Norfolk 25.5.48 (Air Britain Serials) 25.05.48 141 Sqn. RK995 Collided with Proctor NP349 over Saxlingham Green, Norfolk, during practice interception at night, killing two. (Mosquito Crash Log)"/>
    <x v="2"/>
    <x v="2"/>
    <x v="19"/>
    <x v="1"/>
    <x v="2"/>
    <x v="1"/>
    <m/>
    <n v="5"/>
    <x v="81"/>
    <x v="1"/>
    <n v="0"/>
    <x v="0"/>
    <x v="45"/>
    <x v="2"/>
  </r>
  <r>
    <n v="6908"/>
    <s v="RS602"/>
    <x v="12"/>
    <s v="RAE"/>
    <x v="12"/>
    <x v="19"/>
    <n v="26"/>
    <s v="May"/>
    <x v="11"/>
    <s v="26 May 1948"/>
    <x v="2"/>
    <s v="To Armee de l'Air 26.5.48 (Air Britain Serials)"/>
    <x v="5"/>
    <x v="3"/>
    <x v="1"/>
    <x v="1"/>
    <x v="2"/>
    <x v="1"/>
    <m/>
    <n v="5"/>
    <x v="81"/>
    <x v="1"/>
    <n v="1"/>
    <x v="1"/>
    <x v="61"/>
    <x v="0"/>
  </r>
  <r>
    <n v="4742"/>
    <s v="VR346"/>
    <x v="10"/>
    <m/>
    <x v="9"/>
    <x v="19"/>
    <n v="27"/>
    <s v="May"/>
    <x v="11"/>
    <s v="27 May 1948"/>
    <x v="2"/>
    <s v="To R.Nor AF 27.5.48 (Air Britain Serials)"/>
    <x v="5"/>
    <x v="3"/>
    <x v="1"/>
    <x v="1"/>
    <x v="2"/>
    <x v="1"/>
    <m/>
    <n v="5"/>
    <x v="81"/>
    <x v="1"/>
    <n v="0"/>
    <x v="2"/>
    <x v="17"/>
    <x v="0"/>
  </r>
  <r>
    <n v="232"/>
    <s v="TW277"/>
    <x v="43"/>
    <s v="RN 703/771"/>
    <x v="10"/>
    <x v="19"/>
    <n v="3"/>
    <s v="June"/>
    <x v="11"/>
    <s v="3 June 1948"/>
    <x v="0"/>
    <s v="Mainplane fell off in half roll caught fire and crashed into sea 3.6.48 (Air Britain Serials)"/>
    <x v="2"/>
    <x v="2"/>
    <x v="8"/>
    <x v="1"/>
    <x v="2"/>
    <x v="1"/>
    <m/>
    <n v="6"/>
    <x v="82"/>
    <x v="1"/>
    <n v="0"/>
    <x v="0"/>
    <x v="175"/>
    <x v="2"/>
  </r>
  <r>
    <n v="1180"/>
    <s v="PF634"/>
    <x v="35"/>
    <s v="1 OADU/680/13"/>
    <x v="10"/>
    <x v="19"/>
    <n v="3"/>
    <s v="June"/>
    <x v="11"/>
    <s v="3 June 1948"/>
    <x v="2"/>
    <s v="SOC 3.6.48 (Air Britain Serials)"/>
    <x v="4"/>
    <x v="3"/>
    <x v="1"/>
    <x v="1"/>
    <x v="2"/>
    <x v="1"/>
    <m/>
    <n v="6"/>
    <x v="82"/>
    <x v="1"/>
    <n v="0"/>
    <x v="0"/>
    <x v="257"/>
    <x v="6"/>
  </r>
  <r>
    <n v="2433"/>
    <s v="TK594"/>
    <x v="42"/>
    <n v="14"/>
    <x v="10"/>
    <x v="19"/>
    <n v="6"/>
    <s v="June"/>
    <x v="11"/>
    <s v="6 June 1948"/>
    <x v="0"/>
    <s v="Crashed on take-off Wahn 8.6.48 (Air Britain Serials)"/>
    <x v="2"/>
    <x v="2"/>
    <x v="18"/>
    <x v="1"/>
    <x v="2"/>
    <x v="1"/>
    <m/>
    <n v="6"/>
    <x v="82"/>
    <x v="1"/>
    <n v="0"/>
    <x v="0"/>
    <x v="215"/>
    <x v="0"/>
  </r>
  <r>
    <n v="4465"/>
    <s v="TE826"/>
    <x v="12"/>
    <s v="RN"/>
    <x v="10"/>
    <x v="19"/>
    <n v="8"/>
    <s v="June"/>
    <x v="11"/>
    <s v="8 June 1948"/>
    <x v="2"/>
    <s v="SOC 8.6.48 (Air Britain Serials)"/>
    <x v="4"/>
    <x v="3"/>
    <x v="1"/>
    <x v="1"/>
    <x v="2"/>
    <x v="1"/>
    <m/>
    <n v="6"/>
    <x v="82"/>
    <x v="1"/>
    <n v="0"/>
    <x v="2"/>
    <x v="64"/>
    <x v="3"/>
  </r>
  <r>
    <n v="1149"/>
    <s v="KA974"/>
    <x v="30"/>
    <s v="RN 728"/>
    <x v="10"/>
    <x v="19"/>
    <n v="11"/>
    <s v="June"/>
    <x v="11"/>
    <s v="11 June 1948"/>
    <x v="2"/>
    <s v="SOC 11.6.48 (Air Britain Serials)"/>
    <x v="4"/>
    <x v="3"/>
    <x v="1"/>
    <x v="1"/>
    <x v="2"/>
    <x v="1"/>
    <m/>
    <n v="6"/>
    <x v="82"/>
    <x v="1"/>
    <n v="0"/>
    <x v="0"/>
    <x v="190"/>
    <x v="1"/>
  </r>
  <r>
    <n v="2466"/>
    <s v="NT423"/>
    <x v="25"/>
    <s v="125/151/264/616"/>
    <x v="10"/>
    <x v="19"/>
    <n v="13"/>
    <s v="June"/>
    <x v="11"/>
    <s v="13 June 1948"/>
    <x v="0"/>
    <s v="May have been: Jimmy McCairns was born in Reford to American parents and was educated at Retford Grammar School, North Nottinghamshire.He continued flying after the war again with No 616 (South Yorkshire) Squadron which had been reformed again as a RAuxAF squadron but was killed in 1948 whilst night flying out of Finningley in a Mosquito NF30.He lies in Retford Cemetery, his account of his war largely untold,although his widow did give his fellow pilot, Hugh Verity access to his notes which appear in Verity's excellent account &quot;We landed by Mooonlight&quot; one account of the RAF's clandestine operations. (http://www.ww2talk.com/forum/prisoners-war/11025-sgt-ken-fenton-139-squadron-pow-1st-july-1941-a.html) The Times Monday, Jun 14, 1948 reported:_x000a__x000a_&quot;A Mosquito aircraft of 616 South Yorkshire Squadron Royal Auxiliary Air Force, crashed and burst into flames a mile east of Finningley RAF Station to-day when on a local flight. The pilot Flying Officer J A McCairns DFM MM who lived near Bawtry, and a serving airman whose next-of-kin are not yet notified, were killed. The ground crews heard one of the engines making an unusual noise and saw the aircraft bank round the airport and nose-dive to the ground&quot;_x000a__x000a_The Times, Tuesday, Jun 15, 1948_x000a__x000a_&quot;The second man killed when a Mosquito aircraft crashed near Finningley RAF Station Yorkshire, on Saturday was stated yesterday to be AC2 E Shaw. The other victim was the pilot, Flying Officer J A McCairns&quot;_x000a__x000a_From: http://www.forcesmemorial.org.uk/_x000a__x000a_Surname McCAIRNS_x000a_Forenames/Initials JAMES ATTERBY_x000a_Rank Fg Off_x000a_Service Royal Air Force_x000a_Service Number 91315_x000a_Station RAF Finningley_x000a_Decorations DFC &amp; 2 BARS, MM_x000a_Place of Birth/Home Town NIAGRA FALLS, USA._x000a_Date of Birth 21 September 1919_x000a_Age 28_x000a_Date of Death 13 June 1948_x000a_Cemetery Name EAST RETFORD_x000a_Cemetery Address NOTTS._x000a_Grave Section CC_x000a_Grave Number 81_x000a_Included on Armed Forces Memorial Yes_x000a_Included on Roll of Honour Yes_x000a__x000a_Surname SHAW_x000a_Forenames/Initials EDWARD_x000a_Rank AC2_x000a_Service Royal Air Force_x000a_Service Number 2321296_x000a_Station RAF Finningley_x000a_Place of Birth/Home Town Newcastle upon Tyne_x000a_Date of Birth 16 July 1928_x000a_Age 19_x000a_Date of Death 13 June 1948_x000a_Cemetery Name DIPTON_x000a_Cemetery Address NEWCASTLE ON TYNE CO. DURHAM_x000a_Included on Armed Forces Memorial Yes_x000a_Included on Roll of Honour Yes_x000a__x000a_Although his hometown is listed as Niagara Falls, McCairns was actually British. His father was an engineer working in the US at the time of his birth._x000a__x000a_His time on 161 Sqn is beautifully told in &quot;We Landed by Moonlight&quot; by Hugh Verity._x000a_(http://www.rafcommands.com/forum/showthread.php?p=3103&amp;highlight=Mosquito#post3103)_x000a__x000a_(http://www.rafcommands.com/forum/showthread.php?p=3103&amp;highlight=Mosquito#post3103) Engine cut control lost at low altitude dived into ground nr Finningley 13.6.48 (Air Britain Serials) 13.06.48 616 Sqn. NT423 Dived into ground near Finningley after engine failed, killing two. (Mosquito Crash Log)"/>
    <x v="2"/>
    <x v="2"/>
    <x v="2"/>
    <x v="1"/>
    <x v="2"/>
    <x v="1"/>
    <m/>
    <n v="6"/>
    <x v="82"/>
    <x v="1"/>
    <n v="1"/>
    <x v="0"/>
    <x v="333"/>
    <x v="2"/>
  </r>
  <r>
    <n v="1425"/>
    <s v="RS697"/>
    <x v="12"/>
    <s v="21/107"/>
    <x v="0"/>
    <x v="16"/>
    <n v="14"/>
    <s v="June"/>
    <x v="11"/>
    <s v="14 June 1948"/>
    <x v="0"/>
    <s v="Overshot abandoned take-off Gatow 14.6.48 not repaired (Air Britain Serials)"/>
    <x v="2"/>
    <x v="2"/>
    <x v="6"/>
    <x v="1"/>
    <x v="2"/>
    <x v="1"/>
    <m/>
    <n v="6"/>
    <x v="82"/>
    <x v="1"/>
    <n v="0"/>
    <x v="0"/>
    <x v="57"/>
    <x v="7"/>
  </r>
  <r>
    <n v="7553"/>
    <s v="TA555"/>
    <x v="12"/>
    <s v="2APS/APS"/>
    <x v="10"/>
    <x v="19"/>
    <n v="15"/>
    <s v="June"/>
    <x v="11"/>
    <s v="15 June 1948"/>
    <x v="0"/>
    <s v="Crashed on landing Acklington Acklington 15.6.48 (Air Britain Serials) 15.06.48 APS. TA555 Crashed on landing at Acklington. (Mosquito Crash Log)"/>
    <x v="2"/>
    <x v="2"/>
    <x v="40"/>
    <x v="1"/>
    <x v="2"/>
    <x v="1"/>
    <m/>
    <n v="6"/>
    <x v="82"/>
    <x v="1"/>
    <n v="0"/>
    <x v="1"/>
    <x v="334"/>
    <x v="0"/>
  </r>
  <r>
    <n v="4322"/>
    <s v="VL624"/>
    <x v="35"/>
    <s v="58/540"/>
    <x v="10"/>
    <x v="19"/>
    <n v="15"/>
    <s v="June"/>
    <x v="11"/>
    <s v="15 June 1948"/>
    <x v="0"/>
    <s v="Engine cut crashed in forced landing Send Surrey 15.6.48 (Air Britain Serials) 15.06.48 540 Sqn. VL624 Crashed in force-landing at Send, Surrey, after engine failed. (Mosquito Crash Log)"/>
    <x v="2"/>
    <x v="2"/>
    <x v="2"/>
    <x v="1"/>
    <x v="2"/>
    <x v="1"/>
    <m/>
    <n v="6"/>
    <x v="82"/>
    <x v="1"/>
    <n v="0"/>
    <x v="0"/>
    <x v="16"/>
    <x v="0"/>
  </r>
  <r>
    <n v="4938"/>
    <s v="RS678"/>
    <x v="12"/>
    <n v="4"/>
    <x v="0"/>
    <x v="16"/>
    <n v="17"/>
    <s v="June"/>
    <x v="11"/>
    <s v="17 June 1948"/>
    <x v="0"/>
    <s v="My father's log book indicates two serial numbers for UP-T (605 Squadron): HJ785 and RS678 _x000a__x000a_Regards,_x000a_Rob Baker_x000a__x000a_From the book &quot;Mosquito&quot; Chaz Bowyer, the following letters were noted with the following numbers : 605 Sqn RS678 - T Swung on landing and u/c collapsed Walm 17.6.48 DBR (Air Britain Serials)"/>
    <x v="2"/>
    <x v="2"/>
    <x v="23"/>
    <x v="1"/>
    <x v="2"/>
    <x v="1"/>
    <m/>
    <n v="6"/>
    <x v="82"/>
    <x v="1"/>
    <n v="0"/>
    <x v="0"/>
    <x v="82"/>
    <x v="7"/>
  </r>
  <r>
    <n v="4749"/>
    <s v="VR348"/>
    <x v="10"/>
    <m/>
    <x v="16"/>
    <x v="19"/>
    <n v="23"/>
    <s v="June"/>
    <x v="11"/>
    <s v="23 June 1948"/>
    <x v="2"/>
    <s v="To Czech AF 23.6.48 (Air Britain Serials)"/>
    <x v="5"/>
    <x v="3"/>
    <x v="1"/>
    <x v="1"/>
    <x v="2"/>
    <x v="1"/>
    <m/>
    <n v="6"/>
    <x v="82"/>
    <x v="1"/>
    <n v="0"/>
    <x v="2"/>
    <x v="17"/>
    <x v="0"/>
  </r>
  <r>
    <n v="7368"/>
    <s v="VT726"/>
    <x v="38"/>
    <s v="RN 703/RAE"/>
    <x v="10"/>
    <x v="19"/>
    <n v="23"/>
    <s v="June"/>
    <x v="11"/>
    <m/>
    <x v="2"/>
    <s v="To 6956M |d/d 23/06/1948 to the Royal Navy, to No.12 SoTT Melksham for ground instructional use as 6956M, since scrapped   (http://www.ukserials.com/)"/>
    <x v="4"/>
    <x v="3"/>
    <x v="1"/>
    <x v="1"/>
    <x v="2"/>
    <x v="1"/>
    <m/>
    <m/>
    <x v="83"/>
    <x v="1"/>
    <n v="0"/>
    <x v="1"/>
    <x v="61"/>
    <x v="8"/>
  </r>
  <r>
    <n v="2603"/>
    <s v="PF407"/>
    <x v="20"/>
    <s v="105/CBE/231OCU"/>
    <x v="0"/>
    <x v="7"/>
    <n v="24"/>
    <s v="June"/>
    <x v="11"/>
    <s v="24 June 1948"/>
    <x v="0"/>
    <s v="Engine lost power on takeoff overshot Coningsby 24.6.48 DBR (Air Britain Serials) 24 06 48 231 OCU. PF407 Over-ran runway at Coningsby after abandoned take-off. (Mosquito Crash Log)"/>
    <x v="2"/>
    <x v="2"/>
    <x v="2"/>
    <x v="1"/>
    <x v="2"/>
    <x v="1"/>
    <m/>
    <n v="6"/>
    <x v="82"/>
    <x v="1"/>
    <n v="0"/>
    <x v="1"/>
    <x v="313"/>
    <x v="6"/>
  </r>
  <r>
    <n v="7612"/>
    <s v="TW110"/>
    <x v="10"/>
    <s v="45/81"/>
    <x v="10"/>
    <x v="19"/>
    <n v="24"/>
    <s v="June"/>
    <x v="11"/>
    <s v="24 June 1948"/>
    <x v="0"/>
    <s v="Crashed on take-off Tengah 24.6.48 (Air Britain Serials)"/>
    <x v="2"/>
    <x v="2"/>
    <x v="18"/>
    <x v="1"/>
    <x v="2"/>
    <x v="1"/>
    <m/>
    <n v="6"/>
    <x v="82"/>
    <x v="1"/>
    <n v="0"/>
    <x v="0"/>
    <x v="287"/>
    <x v="2"/>
  </r>
  <r>
    <n v="6005"/>
    <s v="NT304"/>
    <x v="25"/>
    <n v="151"/>
    <x v="12"/>
    <x v="19"/>
    <n v="24"/>
    <s v="June"/>
    <x v="11"/>
    <s v="24 June 1948"/>
    <x v="2"/>
    <s v="To Armee de l'Air 24.6.48 (Air Britain Serials) 15.04.45 151 Sqn. MT304 Diverted with engine trouble returning from Hamburg and crashed on landing at Linton-on-Ouse. (Mosquito Crash Log)"/>
    <x v="5"/>
    <x v="3"/>
    <x v="1"/>
    <x v="1"/>
    <x v="2"/>
    <x v="1"/>
    <m/>
    <n v="6"/>
    <x v="82"/>
    <x v="1"/>
    <n v="1"/>
    <x v="0"/>
    <x v="8"/>
    <x v="2"/>
  </r>
  <r>
    <n v="4791"/>
    <s v="KA115"/>
    <x v="31"/>
    <m/>
    <x v="2"/>
    <x v="19"/>
    <n v="28"/>
    <s v="June"/>
    <x v="11"/>
    <d v="1948-06-28T00:00:00"/>
    <x v="2"/>
    <s v="RCAF (Air Britain Serials)  First date: 22 February 1954 - Taken on strength by Eastern Air Command Delivered to storage with Eastern Air Command.  Issued from storage on 10 March 1945, for use by No. 7 Operational Training Unit at Debert, NS.  To storage again on 20 April 1945.  To storage with No. 2 Air Command on 23 May 1945.  By 27 November 1945 stored at No. 103 Reserve Equipment Maintenance Satellite at Vulcan, Alberta.  Pending disposal from 26 July 1947.  Issued from storage to North West Air Command in May 1946. last date: 28 June 1948 - Struck off, to War Assets Corporation for disposal. (http://www.ody.ca/~bwalker/RCAF_JX579_KA232.html)"/>
    <x v="4"/>
    <x v="3"/>
    <x v="1"/>
    <x v="1"/>
    <x v="2"/>
    <x v="1"/>
    <m/>
    <n v="6"/>
    <x v="82"/>
    <x v="1"/>
    <n v="0"/>
    <x v="2"/>
    <x v="17"/>
    <x v="1"/>
  </r>
  <r>
    <n v="2556"/>
    <s v="RR292"/>
    <x v="10"/>
    <s v="16OTU/204CTU/204AFS"/>
    <x v="10"/>
    <x v="19"/>
    <n v="29"/>
    <s v="June"/>
    <x v="11"/>
    <s v="29 June 1948"/>
    <x v="0"/>
    <s v="Stalled on single-engined overshoot and wing hit ground broke up Driffield 29.6.48 DBF (Air Britain Serials) 29.06.48 204 AFS. RR292 Crashed on overshoot at Driffield, killing two. (Mosquito Crash Log)"/>
    <x v="2"/>
    <x v="2"/>
    <x v="29"/>
    <x v="1"/>
    <x v="2"/>
    <x v="1"/>
    <m/>
    <n v="6"/>
    <x v="82"/>
    <x v="1"/>
    <n v="1"/>
    <x v="1"/>
    <x v="294"/>
    <x v="2"/>
  </r>
  <r>
    <n v="5464"/>
    <s v="KA139"/>
    <x v="37"/>
    <s v="65/Linton"/>
    <x v="10"/>
    <x v="19"/>
    <n v="29"/>
    <s v="June"/>
    <x v="11"/>
    <s v="29 June 1948"/>
    <x v="2"/>
    <s v="65 Sqn 16/07/46 until 24/04/47 SS 29.6.48 (Air Britain Serials)"/>
    <x v="4"/>
    <x v="3"/>
    <x v="1"/>
    <x v="1"/>
    <x v="2"/>
    <x v="1"/>
    <m/>
    <n v="6"/>
    <x v="82"/>
    <x v="1"/>
    <n v="0"/>
    <x v="1"/>
    <x v="335"/>
    <x v="1"/>
  </r>
  <r>
    <n v="4139"/>
    <s v="SZ997"/>
    <x v="12"/>
    <s v="418/21/4"/>
    <x v="0"/>
    <x v="16"/>
    <n v="29"/>
    <s v="June"/>
    <x v="11"/>
    <s v="29 June 1948"/>
    <x v="2"/>
    <s v="First mentioned in 418 Sqn. ORB, 2/3 April 1945; last recorded operation on 24/25 April 1945. Letter &quot;B&quot; from 418 Sqn. ORB of 2/3 April 1945. SOC 29.6.48 (Air Britain Serials)"/>
    <x v="4"/>
    <x v="3"/>
    <x v="1"/>
    <x v="1"/>
    <x v="2"/>
    <x v="1"/>
    <m/>
    <n v="6"/>
    <x v="82"/>
    <x v="1"/>
    <n v="1"/>
    <x v="0"/>
    <x v="82"/>
    <x v="0"/>
  </r>
  <r>
    <n v="2091"/>
    <s v="RG284"/>
    <x v="35"/>
    <n v="81"/>
    <x v="10"/>
    <x v="19"/>
    <n v="30"/>
    <s v="June"/>
    <x v="11"/>
    <s v="30 June 1948"/>
    <x v="0"/>
    <s v="Engine cut swung on take-off and u/c collapsed Kai Tak 30.6.48 DBF (Air Britain Serials)"/>
    <x v="2"/>
    <x v="2"/>
    <x v="2"/>
    <x v="1"/>
    <x v="2"/>
    <x v="1"/>
    <m/>
    <n v="6"/>
    <x v="82"/>
    <x v="1"/>
    <n v="0"/>
    <x v="0"/>
    <x v="287"/>
    <x v="0"/>
  </r>
  <r>
    <n v="3311"/>
    <s v="NS894"/>
    <x v="12"/>
    <n v="487"/>
    <x v="10"/>
    <x v="19"/>
    <n v="3"/>
    <s v="July"/>
    <x v="11"/>
    <s v="3 July 1948"/>
    <x v="2"/>
    <s v="SOC 3.7.48 (Air Britain Serials)"/>
    <x v="4"/>
    <x v="3"/>
    <x v="1"/>
    <x v="1"/>
    <x v="2"/>
    <x v="1"/>
    <m/>
    <n v="7"/>
    <x v="84"/>
    <x v="1"/>
    <n v="1"/>
    <x v="0"/>
    <x v="47"/>
    <x v="0"/>
  </r>
  <r>
    <n v="1300"/>
    <s v="NS812"/>
    <x v="18"/>
    <s v="USAAF"/>
    <x v="18"/>
    <x v="19"/>
    <n v="5"/>
    <s v="July"/>
    <x v="11"/>
    <s v="5 July 1948"/>
    <x v="2"/>
    <s v="G-AIRT smuggled to Israel 5.7.48 (Air Britain Serials)"/>
    <x v="5"/>
    <x v="3"/>
    <x v="1"/>
    <x v="1"/>
    <x v="2"/>
    <x v="1"/>
    <m/>
    <n v="7"/>
    <x v="84"/>
    <x v="1"/>
    <n v="1"/>
    <x v="2"/>
    <x v="33"/>
    <x v="0"/>
  </r>
  <r>
    <n v="6290"/>
    <s v="TA276"/>
    <x v="22"/>
    <n v="169"/>
    <x v="10"/>
    <x v="19"/>
    <n v="5"/>
    <s v="July"/>
    <x v="11"/>
    <s v="5 July 1948"/>
    <x v="2"/>
    <s v="Sold to DH 6.7.48 (Air Britain Serials)"/>
    <x v="5"/>
    <x v="3"/>
    <x v="1"/>
    <x v="1"/>
    <x v="2"/>
    <x v="1"/>
    <m/>
    <n v="7"/>
    <x v="84"/>
    <x v="1"/>
    <n v="1"/>
    <x v="0"/>
    <x v="65"/>
    <x v="0"/>
  </r>
  <r>
    <n v="4848"/>
    <s v="TA290"/>
    <x v="22"/>
    <m/>
    <x v="10"/>
    <x v="19"/>
    <n v="5"/>
    <s v="July"/>
    <x v="11"/>
    <s v="5 July 1948"/>
    <x v="2"/>
    <s v="Sold to DH 5.7.48 (Air Britain Serials)"/>
    <x v="5"/>
    <x v="3"/>
    <x v="1"/>
    <x v="1"/>
    <x v="2"/>
    <x v="1"/>
    <m/>
    <n v="7"/>
    <x v="84"/>
    <x v="1"/>
    <n v="1"/>
    <x v="2"/>
    <x v="17"/>
    <x v="0"/>
  </r>
  <r>
    <n v="4853"/>
    <s v="TA292"/>
    <x v="22"/>
    <m/>
    <x v="10"/>
    <x v="19"/>
    <n v="5"/>
    <s v="July"/>
    <x v="11"/>
    <s v="5 July 1948"/>
    <x v="2"/>
    <s v="Sold to DH 5.7.48 (Air Britain Serials)"/>
    <x v="5"/>
    <x v="3"/>
    <x v="1"/>
    <x v="1"/>
    <x v="2"/>
    <x v="1"/>
    <m/>
    <n v="7"/>
    <x v="84"/>
    <x v="1"/>
    <n v="1"/>
    <x v="2"/>
    <x v="17"/>
    <x v="0"/>
  </r>
  <r>
    <n v="4862"/>
    <s v="TA293"/>
    <x v="22"/>
    <m/>
    <x v="10"/>
    <x v="19"/>
    <n v="5"/>
    <s v="July"/>
    <x v="11"/>
    <s v="5 July 1948"/>
    <x v="2"/>
    <s v="Sold to DH 5.7.48 (Air Britain Serials)"/>
    <x v="5"/>
    <x v="3"/>
    <x v="1"/>
    <x v="1"/>
    <x v="2"/>
    <x v="1"/>
    <m/>
    <n v="7"/>
    <x v="84"/>
    <x v="1"/>
    <n v="1"/>
    <x v="2"/>
    <x v="17"/>
    <x v="0"/>
  </r>
  <r>
    <n v="4865"/>
    <s v="TA304"/>
    <x v="22"/>
    <m/>
    <x v="10"/>
    <x v="19"/>
    <n v="5"/>
    <s v="July"/>
    <x v="11"/>
    <s v="5 July 1948"/>
    <x v="2"/>
    <s v="Sold to DH 5.7.48 (Air Britain Serials)"/>
    <x v="5"/>
    <x v="3"/>
    <x v="1"/>
    <x v="1"/>
    <x v="2"/>
    <x v="1"/>
    <m/>
    <n v="7"/>
    <x v="84"/>
    <x v="1"/>
    <n v="1"/>
    <x v="2"/>
    <x v="17"/>
    <x v="0"/>
  </r>
  <r>
    <n v="5612"/>
    <s v="TA277"/>
    <x v="22"/>
    <m/>
    <x v="10"/>
    <x v="19"/>
    <n v="6"/>
    <s v="July"/>
    <x v="11"/>
    <s v="6 July 1948"/>
    <x v="2"/>
    <s v="Sold to DH 6.7.48 (Air Britain Serials)"/>
    <x v="5"/>
    <x v="3"/>
    <x v="1"/>
    <x v="1"/>
    <x v="2"/>
    <x v="1"/>
    <m/>
    <n v="7"/>
    <x v="84"/>
    <x v="1"/>
    <n v="1"/>
    <x v="2"/>
    <x v="17"/>
    <x v="0"/>
  </r>
  <r>
    <n v="5623"/>
    <s v="TA279"/>
    <x v="22"/>
    <m/>
    <x v="10"/>
    <x v="19"/>
    <n v="6"/>
    <s v="July"/>
    <x v="11"/>
    <s v="6 July 1948"/>
    <x v="2"/>
    <s v="Sold to DH 6.7.48 (Air Britain Serials)"/>
    <x v="5"/>
    <x v="3"/>
    <x v="1"/>
    <x v="1"/>
    <x v="2"/>
    <x v="1"/>
    <m/>
    <n v="7"/>
    <x v="84"/>
    <x v="1"/>
    <n v="1"/>
    <x v="2"/>
    <x v="17"/>
    <x v="0"/>
  </r>
  <r>
    <n v="5998"/>
    <s v="TA284"/>
    <x v="22"/>
    <m/>
    <x v="10"/>
    <x v="19"/>
    <n v="6"/>
    <s v="July"/>
    <x v="11"/>
    <s v="6 July 1948"/>
    <x v="2"/>
    <s v="Sold to DH 6.7.48 (Air Britain Serials)"/>
    <x v="5"/>
    <x v="3"/>
    <x v="1"/>
    <x v="1"/>
    <x v="2"/>
    <x v="1"/>
    <m/>
    <n v="7"/>
    <x v="84"/>
    <x v="1"/>
    <n v="1"/>
    <x v="2"/>
    <x v="17"/>
    <x v="0"/>
  </r>
  <r>
    <n v="6034"/>
    <s v="TA288"/>
    <x v="22"/>
    <m/>
    <x v="10"/>
    <x v="19"/>
    <n v="6"/>
    <s v="July"/>
    <x v="11"/>
    <s v="6 July 1948"/>
    <x v="2"/>
    <s v="Sold to DH 6.7.48 (Air Britain Serials)"/>
    <x v="5"/>
    <x v="3"/>
    <x v="1"/>
    <x v="1"/>
    <x v="2"/>
    <x v="1"/>
    <m/>
    <n v="7"/>
    <x v="84"/>
    <x v="1"/>
    <n v="1"/>
    <x v="2"/>
    <x v="17"/>
    <x v="0"/>
  </r>
  <r>
    <n v="5473"/>
    <s v="TA294"/>
    <x v="22"/>
    <m/>
    <x v="10"/>
    <x v="19"/>
    <n v="6"/>
    <s v="July"/>
    <x v="11"/>
    <s v="6 July 1948"/>
    <x v="2"/>
    <s v="Sold to DH 6.7.48 (Air Britain Serials)"/>
    <x v="5"/>
    <x v="3"/>
    <x v="1"/>
    <x v="1"/>
    <x v="2"/>
    <x v="1"/>
    <m/>
    <n v="7"/>
    <x v="84"/>
    <x v="1"/>
    <n v="1"/>
    <x v="2"/>
    <x v="17"/>
    <x v="0"/>
  </r>
  <r>
    <n v="4599"/>
    <s v="TW284"/>
    <x v="43"/>
    <s v="RN"/>
    <x v="10"/>
    <x v="19"/>
    <n v="7"/>
    <s v="July"/>
    <x v="11"/>
    <s v="7 July 1948"/>
    <x v="0"/>
    <s v="Crashed after wings folded in flight Weston-super-Mare 7.7.48 (Air Britain Serials) 07.07.48 ATDU. TW284 Broke up rolling at low altitude at Weston-Super-Mare, killing two. (Mosquito Crash Log)"/>
    <x v="2"/>
    <x v="2"/>
    <x v="8"/>
    <x v="1"/>
    <x v="2"/>
    <x v="1"/>
    <m/>
    <n v="7"/>
    <x v="84"/>
    <x v="1"/>
    <n v="0"/>
    <x v="2"/>
    <x v="64"/>
    <x v="2"/>
  </r>
  <r>
    <n v="3138"/>
    <s v="ML966"/>
    <x v="20"/>
    <s v="109/692/RAE"/>
    <x v="10"/>
    <x v="19"/>
    <n v="8"/>
    <s v="July"/>
    <x v="11"/>
    <s v="8 July 1948"/>
    <x v="2"/>
    <s v="SS 8.7.48 (Air Britain Serials)"/>
    <x v="4"/>
    <x v="3"/>
    <x v="1"/>
    <x v="1"/>
    <x v="2"/>
    <x v="1"/>
    <m/>
    <n v="7"/>
    <x v="84"/>
    <x v="1"/>
    <n v="1"/>
    <x v="1"/>
    <x v="61"/>
    <x v="0"/>
  </r>
  <r>
    <n v="5837"/>
    <s v="ML999"/>
    <x v="20"/>
    <n v="105"/>
    <x v="0"/>
    <x v="8"/>
    <n v="8"/>
    <s v="July"/>
    <x v="11"/>
    <s v="8 July 1948"/>
    <x v="2"/>
    <s v="SS 8.7.48 (Air Britain Serials)"/>
    <x v="4"/>
    <x v="3"/>
    <x v="1"/>
    <x v="1"/>
    <x v="2"/>
    <x v="1"/>
    <m/>
    <n v="7"/>
    <x v="84"/>
    <x v="1"/>
    <n v="1"/>
    <x v="0"/>
    <x v="4"/>
    <x v="0"/>
  </r>
  <r>
    <n v="1189"/>
    <s v="MM702"/>
    <x v="25"/>
    <s v="219/410"/>
    <x v="0"/>
    <x v="2"/>
    <n v="8"/>
    <s v="July"/>
    <x v="11"/>
    <s v="8 July 1948"/>
    <x v="2"/>
    <s v="SS 8.7.48 (Air Britain Serials)"/>
    <x v="4"/>
    <x v="3"/>
    <x v="1"/>
    <x v="1"/>
    <x v="2"/>
    <x v="1"/>
    <m/>
    <n v="7"/>
    <x v="84"/>
    <x v="1"/>
    <n v="1"/>
    <x v="0"/>
    <x v="19"/>
    <x v="2"/>
  </r>
  <r>
    <n v="2808"/>
    <s v="MM703"/>
    <x v="25"/>
    <n v="219"/>
    <x v="1"/>
    <x v="2"/>
    <n v="8"/>
    <s v="July"/>
    <x v="11"/>
    <s v="8 July 1948"/>
    <x v="2"/>
    <s v="SS 8.7.48 (Air Britain Serials)"/>
    <x v="4"/>
    <x v="3"/>
    <x v="1"/>
    <x v="1"/>
    <x v="2"/>
    <x v="1"/>
    <m/>
    <n v="7"/>
    <x v="84"/>
    <x v="1"/>
    <n v="1"/>
    <x v="0"/>
    <x v="76"/>
    <x v="2"/>
  </r>
  <r>
    <n v="5201"/>
    <s v="MM750"/>
    <x v="25"/>
    <n v="219"/>
    <x v="1"/>
    <x v="2"/>
    <n v="8"/>
    <s v="July"/>
    <x v="11"/>
    <s v="8 July 1948"/>
    <x v="2"/>
    <s v="SS 8.7.48 (Air Britain Serials)"/>
    <x v="4"/>
    <x v="3"/>
    <x v="1"/>
    <x v="1"/>
    <x v="2"/>
    <x v="1"/>
    <m/>
    <n v="7"/>
    <x v="84"/>
    <x v="1"/>
    <n v="1"/>
    <x v="0"/>
    <x v="76"/>
    <x v="2"/>
  </r>
  <r>
    <n v="2335"/>
    <s v="MM754"/>
    <x v="25"/>
    <s v="1 OADU/NA/UK"/>
    <x v="10"/>
    <x v="19"/>
    <n v="8"/>
    <s v="July"/>
    <x v="11"/>
    <s v="8 July 1948"/>
    <x v="2"/>
    <s v="SS 8.7.48 (Air Britain Serials)"/>
    <x v="4"/>
    <x v="3"/>
    <x v="1"/>
    <x v="1"/>
    <x v="2"/>
    <x v="1"/>
    <m/>
    <n v="7"/>
    <x v="84"/>
    <x v="1"/>
    <n v="1"/>
    <x v="2"/>
    <x v="201"/>
    <x v="2"/>
  </r>
  <r>
    <n v="2190"/>
    <s v="MM764"/>
    <x v="25"/>
    <s v="ME/USAAF/UK"/>
    <x v="10"/>
    <x v="19"/>
    <n v="8"/>
    <s v="July"/>
    <x v="11"/>
    <s v="8 July 1948"/>
    <x v="2"/>
    <s v="SS 8.7.48 (Air Britain Serials) To USAAF NWAfrica, later to RAF M.A.C. Involved in an accident in March 1945: 450302 Mosquito XVI MM764 416NFS 12th AF Ground Looped on Take Off 3 Bruton, Quenton H ITA Pisa (http://www.aviationarchaeology.com/src/AARmonthly/Mar1945O.htm)"/>
    <x v="4"/>
    <x v="3"/>
    <x v="1"/>
    <x v="1"/>
    <x v="2"/>
    <x v="1"/>
    <m/>
    <n v="7"/>
    <x v="84"/>
    <x v="1"/>
    <n v="1"/>
    <x v="2"/>
    <x v="201"/>
    <x v="2"/>
  </r>
  <r>
    <n v="3525"/>
    <s v="MM801"/>
    <x v="25"/>
    <n v="151"/>
    <x v="0"/>
    <x v="2"/>
    <n v="8"/>
    <s v="July"/>
    <x v="11"/>
    <s v="8 July 1948"/>
    <x v="2"/>
    <s v="SS 8.7.48 (Air Britain Serials)"/>
    <x v="4"/>
    <x v="3"/>
    <x v="1"/>
    <x v="1"/>
    <x v="2"/>
    <x v="1"/>
    <m/>
    <n v="7"/>
    <x v="84"/>
    <x v="1"/>
    <n v="1"/>
    <x v="0"/>
    <x v="8"/>
    <x v="2"/>
  </r>
  <r>
    <n v="3640"/>
    <s v="MM802"/>
    <x v="25"/>
    <n v="151"/>
    <x v="0"/>
    <x v="2"/>
    <n v="8"/>
    <s v="July"/>
    <x v="11"/>
    <s v="8 July 1948"/>
    <x v="2"/>
    <s v="SS 8.7.48 (Air Britain Serials)"/>
    <x v="4"/>
    <x v="3"/>
    <x v="1"/>
    <x v="1"/>
    <x v="2"/>
    <x v="1"/>
    <m/>
    <n v="7"/>
    <x v="84"/>
    <x v="1"/>
    <n v="1"/>
    <x v="0"/>
    <x v="8"/>
    <x v="2"/>
  </r>
  <r>
    <n v="7767"/>
    <s v="MT457"/>
    <x v="25"/>
    <n v="488"/>
    <x v="10"/>
    <x v="19"/>
    <n v="8"/>
    <s v="July"/>
    <x v="11"/>
    <s v="8 July 1948"/>
    <x v="2"/>
    <s v="Was S on 488 Squadron (photo in 2nd edition of 2nd TAF). SS 8.7.48 (Air Britain Serials)"/>
    <x v="4"/>
    <x v="3"/>
    <x v="1"/>
    <x v="1"/>
    <x v="2"/>
    <x v="1"/>
    <m/>
    <n v="7"/>
    <x v="84"/>
    <x v="1"/>
    <n v="1"/>
    <x v="0"/>
    <x v="42"/>
    <x v="2"/>
  </r>
  <r>
    <n v="4199"/>
    <s v="MT459"/>
    <x v="25"/>
    <s v="488/54OTU"/>
    <x v="10"/>
    <x v="7"/>
    <n v="8"/>
    <s v="July"/>
    <x v="11"/>
    <s v="8 July 1948"/>
    <x v="2"/>
    <s v="SS 8.7.48 (Air Britain Serials)"/>
    <x v="4"/>
    <x v="3"/>
    <x v="1"/>
    <x v="1"/>
    <x v="2"/>
    <x v="1"/>
    <m/>
    <n v="7"/>
    <x v="84"/>
    <x v="1"/>
    <n v="1"/>
    <x v="1"/>
    <x v="115"/>
    <x v="2"/>
  </r>
  <r>
    <n v="4063"/>
    <s v="MT481"/>
    <x v="25"/>
    <n v="25"/>
    <x v="0"/>
    <x v="2"/>
    <n v="8"/>
    <s v="July"/>
    <x v="11"/>
    <s v="8 July 1948"/>
    <x v="2"/>
    <s v="Photo in the Mosquito Crash Log says this was V on 488 Squadron. SS 8.7.48 (Air Britain Serials)"/>
    <x v="4"/>
    <x v="3"/>
    <x v="1"/>
    <x v="1"/>
    <x v="2"/>
    <x v="1"/>
    <m/>
    <n v="7"/>
    <x v="84"/>
    <x v="1"/>
    <n v="1"/>
    <x v="0"/>
    <x v="14"/>
    <x v="2"/>
  </r>
  <r>
    <n v="1551"/>
    <s v="MV522"/>
    <x v="25"/>
    <s v="219/141"/>
    <x v="0"/>
    <x v="2"/>
    <n v="8"/>
    <s v="July"/>
    <x v="11"/>
    <s v="8 July 1948"/>
    <x v="2"/>
    <s v="SS 8.7.48 (Air Britain Serials)"/>
    <x v="4"/>
    <x v="3"/>
    <x v="1"/>
    <x v="1"/>
    <x v="2"/>
    <x v="1"/>
    <m/>
    <n v="7"/>
    <x v="84"/>
    <x v="1"/>
    <n v="1"/>
    <x v="0"/>
    <x v="45"/>
    <x v="2"/>
  </r>
  <r>
    <n v="3897"/>
    <s v="MV527"/>
    <x v="25"/>
    <n v="410"/>
    <x v="0"/>
    <x v="2"/>
    <n v="8"/>
    <s v="July"/>
    <x v="11"/>
    <s v="8 July 1948"/>
    <x v="2"/>
    <s v="SS 8.7.48 (Air Britain Serials)"/>
    <x v="4"/>
    <x v="3"/>
    <x v="1"/>
    <x v="1"/>
    <x v="2"/>
    <x v="1"/>
    <m/>
    <n v="7"/>
    <x v="84"/>
    <x v="1"/>
    <n v="1"/>
    <x v="0"/>
    <x v="19"/>
    <x v="2"/>
  </r>
  <r>
    <n v="5202"/>
    <s v="MV535"/>
    <x v="25"/>
    <n v="25"/>
    <x v="0"/>
    <x v="2"/>
    <n v="8"/>
    <s v="July"/>
    <x v="11"/>
    <s v="8 July 1948"/>
    <x v="2"/>
    <s v="SS 8.7.48 (Air Britain Serials)"/>
    <x v="4"/>
    <x v="3"/>
    <x v="1"/>
    <x v="1"/>
    <x v="2"/>
    <x v="1"/>
    <m/>
    <n v="7"/>
    <x v="84"/>
    <x v="1"/>
    <n v="1"/>
    <x v="0"/>
    <x v="14"/>
    <x v="2"/>
  </r>
  <r>
    <n v="2245"/>
    <s v="MV537"/>
    <x v="25"/>
    <s v="25/NFDW"/>
    <x v="0"/>
    <x v="5"/>
    <n v="8"/>
    <s v="July"/>
    <x v="11"/>
    <s v="8 July 1948"/>
    <x v="2"/>
    <s v="SS 8.7.48 (Air Britain Serials)"/>
    <x v="4"/>
    <x v="3"/>
    <x v="1"/>
    <x v="1"/>
    <x v="2"/>
    <x v="1"/>
    <m/>
    <n v="7"/>
    <x v="84"/>
    <x v="1"/>
    <n v="1"/>
    <x v="0"/>
    <x v="141"/>
    <x v="2"/>
  </r>
  <r>
    <n v="953"/>
    <s v="MV540"/>
    <x v="25"/>
    <s v="85/BSDU/RWE"/>
    <x v="10"/>
    <x v="19"/>
    <n v="8"/>
    <s v="July"/>
    <x v="11"/>
    <s v="8 July 1948"/>
    <x v="2"/>
    <s v="SS 8.7.48 (Air Britain Serials)"/>
    <x v="4"/>
    <x v="3"/>
    <x v="1"/>
    <x v="1"/>
    <x v="2"/>
    <x v="1"/>
    <m/>
    <n v="7"/>
    <x v="84"/>
    <x v="1"/>
    <n v="1"/>
    <x v="1"/>
    <x v="198"/>
    <x v="2"/>
  </r>
  <r>
    <n v="6420"/>
    <s v="MV550"/>
    <x v="25"/>
    <n v="85"/>
    <x v="0"/>
    <x v="2"/>
    <n v="8"/>
    <s v="July"/>
    <x v="11"/>
    <s v="8 July 1948"/>
    <x v="2"/>
    <s v="SS 8.7.48 (Air Britain Serials)"/>
    <x v="4"/>
    <x v="3"/>
    <x v="1"/>
    <x v="1"/>
    <x v="2"/>
    <x v="1"/>
    <m/>
    <n v="7"/>
    <x v="84"/>
    <x v="1"/>
    <n v="1"/>
    <x v="0"/>
    <x v="13"/>
    <x v="2"/>
  </r>
  <r>
    <n v="6431"/>
    <s v="MV552"/>
    <x v="25"/>
    <n v="85"/>
    <x v="0"/>
    <x v="2"/>
    <n v="8"/>
    <s v="July"/>
    <x v="11"/>
    <s v="8 July 1948"/>
    <x v="2"/>
    <s v="SOC 8.7.48 (Air Britain Serials)"/>
    <x v="4"/>
    <x v="3"/>
    <x v="1"/>
    <x v="1"/>
    <x v="2"/>
    <x v="1"/>
    <m/>
    <n v="7"/>
    <x v="84"/>
    <x v="1"/>
    <n v="1"/>
    <x v="0"/>
    <x v="13"/>
    <x v="2"/>
  </r>
  <r>
    <n v="2167"/>
    <s v="NT250"/>
    <x v="25"/>
    <s v="12FU/NA/UK"/>
    <x v="10"/>
    <x v="19"/>
    <n v="8"/>
    <s v="July"/>
    <x v="11"/>
    <s v="8 July 1948"/>
    <x v="2"/>
    <s v="SS 8.7.48 (Air Britain Serials)"/>
    <x v="4"/>
    <x v="3"/>
    <x v="1"/>
    <x v="1"/>
    <x v="2"/>
    <x v="1"/>
    <m/>
    <n v="7"/>
    <x v="84"/>
    <x v="1"/>
    <n v="1"/>
    <x v="2"/>
    <x v="201"/>
    <x v="2"/>
  </r>
  <r>
    <n v="1561"/>
    <s v="NT251"/>
    <x v="25"/>
    <s v="219/141"/>
    <x v="0"/>
    <x v="2"/>
    <n v="8"/>
    <s v="July"/>
    <x v="11"/>
    <s v="8 July 1948"/>
    <x v="2"/>
    <s v="SS 8.7.48 (Air Britain Serials)"/>
    <x v="4"/>
    <x v="3"/>
    <x v="1"/>
    <x v="1"/>
    <x v="2"/>
    <x v="1"/>
    <m/>
    <n v="7"/>
    <x v="84"/>
    <x v="1"/>
    <n v="1"/>
    <x v="0"/>
    <x v="45"/>
    <x v="2"/>
  </r>
  <r>
    <n v="4457"/>
    <s v="NT257"/>
    <x v="25"/>
    <s v="Mkrs"/>
    <x v="10"/>
    <x v="19"/>
    <n v="8"/>
    <s v="July"/>
    <x v="11"/>
    <s v="8 July 1948"/>
    <x v="2"/>
    <s v="SS 8.7.48 (Air Britain Serials)"/>
    <x v="4"/>
    <x v="3"/>
    <x v="1"/>
    <x v="1"/>
    <x v="2"/>
    <x v="1"/>
    <m/>
    <n v="7"/>
    <x v="84"/>
    <x v="1"/>
    <n v="1"/>
    <x v="1"/>
    <x v="44"/>
    <x v="2"/>
  </r>
  <r>
    <n v="1745"/>
    <s v="NT268"/>
    <x v="25"/>
    <s v="307/CFE"/>
    <x v="0"/>
    <x v="7"/>
    <n v="8"/>
    <s v="July"/>
    <x v="11"/>
    <s v="8 July 1948"/>
    <x v="2"/>
    <s v="SS 8.7.48 (Air Britain Serials)"/>
    <x v="4"/>
    <x v="3"/>
    <x v="1"/>
    <x v="1"/>
    <x v="2"/>
    <x v="1"/>
    <m/>
    <n v="7"/>
    <x v="84"/>
    <x v="1"/>
    <n v="1"/>
    <x v="1"/>
    <x v="231"/>
    <x v="2"/>
  </r>
  <r>
    <n v="2039"/>
    <s v="NT269"/>
    <x v="25"/>
    <s v="96/456"/>
    <x v="10"/>
    <x v="19"/>
    <n v="8"/>
    <s v="July"/>
    <x v="11"/>
    <s v="8 July 1948"/>
    <x v="2"/>
    <s v="SS 8.7.48 (Air Britain Serials)"/>
    <x v="4"/>
    <x v="3"/>
    <x v="1"/>
    <x v="1"/>
    <x v="2"/>
    <x v="1"/>
    <m/>
    <n v="7"/>
    <x v="84"/>
    <x v="1"/>
    <n v="1"/>
    <x v="0"/>
    <x v="20"/>
    <x v="2"/>
  </r>
  <r>
    <n v="5023"/>
    <s v="NT308"/>
    <x v="25"/>
    <s v="488/54OTU"/>
    <x v="10"/>
    <x v="7"/>
    <n v="8"/>
    <s v="July"/>
    <x v="11"/>
    <s v="8 July 1948"/>
    <x v="2"/>
    <s v="SS 8.7.48 (Air Britain Serials)"/>
    <x v="4"/>
    <x v="3"/>
    <x v="1"/>
    <x v="1"/>
    <x v="2"/>
    <x v="1"/>
    <m/>
    <n v="7"/>
    <x v="84"/>
    <x v="1"/>
    <n v="1"/>
    <x v="1"/>
    <x v="115"/>
    <x v="2"/>
  </r>
  <r>
    <n v="2456"/>
    <s v="NT310"/>
    <x v="25"/>
    <s v="NFDW/228OCU"/>
    <x v="0"/>
    <x v="7"/>
    <n v="8"/>
    <s v="July"/>
    <x v="11"/>
    <s v="8 July 1948"/>
    <x v="2"/>
    <s v="SS 8.7.48 (Air Britain Serials)"/>
    <x v="4"/>
    <x v="3"/>
    <x v="1"/>
    <x v="1"/>
    <x v="2"/>
    <x v="1"/>
    <m/>
    <n v="7"/>
    <x v="84"/>
    <x v="1"/>
    <n v="1"/>
    <x v="1"/>
    <x v="298"/>
    <x v="2"/>
  </r>
  <r>
    <n v="2263"/>
    <s v="NT355"/>
    <x v="25"/>
    <n v="456"/>
    <x v="10"/>
    <x v="19"/>
    <n v="8"/>
    <s v="July"/>
    <x v="11"/>
    <s v="8 July 1948"/>
    <x v="2"/>
    <s v="SS 8.7.48 (Air Britain Serials)"/>
    <x v="4"/>
    <x v="3"/>
    <x v="1"/>
    <x v="1"/>
    <x v="2"/>
    <x v="1"/>
    <m/>
    <n v="7"/>
    <x v="84"/>
    <x v="1"/>
    <n v="1"/>
    <x v="0"/>
    <x v="20"/>
    <x v="2"/>
  </r>
  <r>
    <n v="5729"/>
    <s v="NT360"/>
    <x v="25"/>
    <s v="68/25"/>
    <x v="0"/>
    <x v="2"/>
    <n v="8"/>
    <s v="July"/>
    <x v="11"/>
    <s v="8 July 1948"/>
    <x v="2"/>
    <s v="SS 8.7.48 (Air Britain Serials)"/>
    <x v="4"/>
    <x v="3"/>
    <x v="1"/>
    <x v="1"/>
    <x v="2"/>
    <x v="1"/>
    <m/>
    <n v="7"/>
    <x v="84"/>
    <x v="1"/>
    <n v="1"/>
    <x v="0"/>
    <x v="14"/>
    <x v="2"/>
  </r>
  <r>
    <n v="4405"/>
    <s v="NT361"/>
    <x v="25"/>
    <n v="239"/>
    <x v="10"/>
    <x v="19"/>
    <n v="8"/>
    <s v="July"/>
    <x v="11"/>
    <s v="8 July 1948"/>
    <x v="2"/>
    <s v="SS 8.7.48 (Air Britain Serials)"/>
    <x v="4"/>
    <x v="3"/>
    <x v="1"/>
    <x v="1"/>
    <x v="2"/>
    <x v="1"/>
    <m/>
    <n v="7"/>
    <x v="84"/>
    <x v="1"/>
    <n v="1"/>
    <x v="0"/>
    <x v="63"/>
    <x v="2"/>
  </r>
  <r>
    <n v="3932"/>
    <s v="NT378"/>
    <x v="25"/>
    <n v="25"/>
    <x v="0"/>
    <x v="2"/>
    <n v="8"/>
    <s v="July"/>
    <x v="11"/>
    <s v="8 July 1948"/>
    <x v="2"/>
    <s v="SS 8.7.48 (Air Britain Serials)"/>
    <x v="4"/>
    <x v="3"/>
    <x v="1"/>
    <x v="1"/>
    <x v="2"/>
    <x v="1"/>
    <m/>
    <n v="7"/>
    <x v="84"/>
    <x v="1"/>
    <n v="1"/>
    <x v="0"/>
    <x v="14"/>
    <x v="2"/>
  </r>
  <r>
    <n v="6341"/>
    <s v="NT381"/>
    <x v="25"/>
    <n v="68"/>
    <x v="10"/>
    <x v="19"/>
    <n v="8"/>
    <s v="July"/>
    <x v="11"/>
    <s v="8 July 1948"/>
    <x v="2"/>
    <s v="SS 8.7.48 (Air Britain Serials)"/>
    <x v="4"/>
    <x v="3"/>
    <x v="1"/>
    <x v="1"/>
    <x v="2"/>
    <x v="1"/>
    <m/>
    <n v="7"/>
    <x v="84"/>
    <x v="1"/>
    <n v="1"/>
    <x v="0"/>
    <x v="102"/>
    <x v="2"/>
  </r>
  <r>
    <n v="2565"/>
    <s v="NT415"/>
    <x v="25"/>
    <s v="125/264"/>
    <x v="10"/>
    <x v="19"/>
    <n v="8"/>
    <s v="July"/>
    <x v="11"/>
    <s v="8 July 1948"/>
    <x v="2"/>
    <s v="SS 8.7.48 (Air Britain Serials)"/>
    <x v="4"/>
    <x v="3"/>
    <x v="1"/>
    <x v="1"/>
    <x v="2"/>
    <x v="1"/>
    <m/>
    <n v="7"/>
    <x v="84"/>
    <x v="1"/>
    <n v="1"/>
    <x v="0"/>
    <x v="10"/>
    <x v="2"/>
  </r>
  <r>
    <n v="2067"/>
    <s v="NT433"/>
    <x v="25"/>
    <s v="406/25"/>
    <x v="0"/>
    <x v="2"/>
    <n v="8"/>
    <s v="July"/>
    <x v="11"/>
    <s v="8 July 1948"/>
    <x v="2"/>
    <s v="SS 8.7.48 (Air Britain Serials)"/>
    <x v="4"/>
    <x v="3"/>
    <x v="1"/>
    <x v="1"/>
    <x v="2"/>
    <x v="1"/>
    <m/>
    <n v="7"/>
    <x v="84"/>
    <x v="1"/>
    <n v="1"/>
    <x v="0"/>
    <x v="14"/>
    <x v="2"/>
  </r>
  <r>
    <n v="7272"/>
    <s v="NT435"/>
    <x v="25"/>
    <s v="125/264"/>
    <x v="10"/>
    <x v="19"/>
    <n v="8"/>
    <s v="July"/>
    <x v="11"/>
    <s v="8 July 1948"/>
    <x v="2"/>
    <s v="SS 8.7.48 (Air Britain Serials)"/>
    <x v="4"/>
    <x v="3"/>
    <x v="1"/>
    <x v="1"/>
    <x v="2"/>
    <x v="1"/>
    <m/>
    <n v="7"/>
    <x v="84"/>
    <x v="1"/>
    <n v="1"/>
    <x v="0"/>
    <x v="10"/>
    <x v="2"/>
  </r>
  <r>
    <n v="2312"/>
    <s v="NT439"/>
    <x v="25"/>
    <s v="125/264/25"/>
    <x v="0"/>
    <x v="2"/>
    <n v="8"/>
    <s v="July"/>
    <x v="11"/>
    <s v="8 July 1948"/>
    <x v="2"/>
    <s v="SS 8.7.48 (Air Britain Serials)"/>
    <x v="4"/>
    <x v="3"/>
    <x v="1"/>
    <x v="1"/>
    <x v="2"/>
    <x v="1"/>
    <m/>
    <n v="7"/>
    <x v="84"/>
    <x v="1"/>
    <n v="1"/>
    <x v="0"/>
    <x v="14"/>
    <x v="2"/>
  </r>
  <r>
    <n v="5429"/>
    <s v="NT445"/>
    <x v="25"/>
    <s v="125/264/151"/>
    <x v="0"/>
    <x v="2"/>
    <n v="8"/>
    <s v="July"/>
    <x v="11"/>
    <s v="8 July 1948"/>
    <x v="2"/>
    <s v="SS 8.7.48 (Air Britain Serials)"/>
    <x v="4"/>
    <x v="3"/>
    <x v="1"/>
    <x v="1"/>
    <x v="2"/>
    <x v="1"/>
    <m/>
    <n v="7"/>
    <x v="84"/>
    <x v="1"/>
    <n v="1"/>
    <x v="0"/>
    <x v="8"/>
    <x v="2"/>
  </r>
  <r>
    <n v="4215"/>
    <s v="NT448"/>
    <x v="25"/>
    <s v="125/264"/>
    <x v="10"/>
    <x v="19"/>
    <n v="8"/>
    <s v="July"/>
    <x v="11"/>
    <s v="8 July 1948"/>
    <x v="2"/>
    <s v="SS 8.7.48 (Air Britain Serials)"/>
    <x v="4"/>
    <x v="3"/>
    <x v="1"/>
    <x v="1"/>
    <x v="2"/>
    <x v="1"/>
    <m/>
    <n v="7"/>
    <x v="84"/>
    <x v="1"/>
    <n v="1"/>
    <x v="0"/>
    <x v="10"/>
    <x v="2"/>
  </r>
  <r>
    <n v="1307"/>
    <s v="NT454"/>
    <x v="25"/>
    <s v="125/264/151"/>
    <x v="0"/>
    <x v="2"/>
    <n v="8"/>
    <s v="July"/>
    <x v="11"/>
    <s v="8 July 1948"/>
    <x v="2"/>
    <s v="SS 8.7.48 (Air Britain Serials)"/>
    <x v="4"/>
    <x v="3"/>
    <x v="1"/>
    <x v="1"/>
    <x v="2"/>
    <x v="1"/>
    <m/>
    <n v="7"/>
    <x v="84"/>
    <x v="1"/>
    <n v="1"/>
    <x v="0"/>
    <x v="8"/>
    <x v="2"/>
  </r>
  <r>
    <n v="779"/>
    <s v="NT458"/>
    <x v="25"/>
    <s v="141/157/141/RWE"/>
    <x v="10"/>
    <x v="19"/>
    <n v="8"/>
    <s v="July"/>
    <x v="11"/>
    <s v="8 July 1948"/>
    <x v="2"/>
    <s v="SS 8.7.48 (Air Britain Serials)"/>
    <x v="4"/>
    <x v="3"/>
    <x v="1"/>
    <x v="1"/>
    <x v="2"/>
    <x v="1"/>
    <m/>
    <n v="7"/>
    <x v="84"/>
    <x v="1"/>
    <n v="1"/>
    <x v="1"/>
    <x v="198"/>
    <x v="2"/>
  </r>
  <r>
    <n v="6167"/>
    <s v="NT481"/>
    <x v="25"/>
    <n v="25"/>
    <x v="0"/>
    <x v="2"/>
    <n v="8"/>
    <s v="July"/>
    <x v="11"/>
    <s v="8 July 1948"/>
    <x v="2"/>
    <s v="SS 8.7.48 (Air Britain Serials)"/>
    <x v="4"/>
    <x v="3"/>
    <x v="1"/>
    <x v="1"/>
    <x v="2"/>
    <x v="1"/>
    <m/>
    <n v="7"/>
    <x v="84"/>
    <x v="1"/>
    <n v="1"/>
    <x v="0"/>
    <x v="14"/>
    <x v="2"/>
  </r>
  <r>
    <n v="5997"/>
    <s v="NT491"/>
    <x v="25"/>
    <n v="410"/>
    <x v="0"/>
    <x v="2"/>
    <n v="8"/>
    <s v="July"/>
    <x v="11"/>
    <s v="8 July 1948"/>
    <x v="2"/>
    <s v="SS 8.7.48 (Air Britain Serials)"/>
    <x v="4"/>
    <x v="3"/>
    <x v="1"/>
    <x v="1"/>
    <x v="2"/>
    <x v="1"/>
    <m/>
    <n v="7"/>
    <x v="84"/>
    <x v="1"/>
    <n v="1"/>
    <x v="0"/>
    <x v="19"/>
    <x v="2"/>
  </r>
  <r>
    <n v="6078"/>
    <s v="NT492"/>
    <x v="25"/>
    <n v="307"/>
    <x v="0"/>
    <x v="2"/>
    <n v="8"/>
    <s v="July"/>
    <x v="11"/>
    <s v="8 July 1948"/>
    <x v="2"/>
    <s v="SS 8.7.48 (Air Britain Serials)"/>
    <x v="4"/>
    <x v="3"/>
    <x v="1"/>
    <x v="1"/>
    <x v="2"/>
    <x v="1"/>
    <m/>
    <n v="7"/>
    <x v="84"/>
    <x v="1"/>
    <n v="1"/>
    <x v="0"/>
    <x v="21"/>
    <x v="2"/>
  </r>
  <r>
    <n v="171"/>
    <s v="NT527"/>
    <x v="25"/>
    <s v="488/51OTU/54OTU/228OCU"/>
    <x v="0"/>
    <x v="7"/>
    <n v="8"/>
    <s v="July"/>
    <x v="11"/>
    <s v="8 July 1948"/>
    <x v="2"/>
    <s v="SS 8.7.48 (Air Britain Serials)"/>
    <x v="4"/>
    <x v="3"/>
    <x v="1"/>
    <x v="1"/>
    <x v="2"/>
    <x v="1"/>
    <m/>
    <n v="7"/>
    <x v="84"/>
    <x v="1"/>
    <n v="1"/>
    <x v="1"/>
    <x v="298"/>
    <x v="2"/>
  </r>
  <r>
    <n v="1604"/>
    <s v="NT537"/>
    <x v="25"/>
    <s v="219/141"/>
    <x v="0"/>
    <x v="2"/>
    <n v="8"/>
    <s v="July"/>
    <x v="11"/>
    <s v="8 July 1948"/>
    <x v="2"/>
    <s v="SS 8.7.48 (Air Britain Serials)"/>
    <x v="4"/>
    <x v="3"/>
    <x v="1"/>
    <x v="1"/>
    <x v="2"/>
    <x v="1"/>
    <m/>
    <n v="7"/>
    <x v="84"/>
    <x v="1"/>
    <n v="1"/>
    <x v="0"/>
    <x v="45"/>
    <x v="2"/>
  </r>
  <r>
    <n v="1309"/>
    <s v="NT585"/>
    <x v="25"/>
    <s v="307/125/151"/>
    <x v="0"/>
    <x v="2"/>
    <n v="8"/>
    <s v="July"/>
    <x v="11"/>
    <s v="8 July 1948"/>
    <x v="2"/>
    <s v="SS 8.7.48 (Air Britain Serials)"/>
    <x v="4"/>
    <x v="3"/>
    <x v="1"/>
    <x v="1"/>
    <x v="2"/>
    <x v="1"/>
    <m/>
    <n v="7"/>
    <x v="84"/>
    <x v="1"/>
    <n v="1"/>
    <x v="0"/>
    <x v="8"/>
    <x v="2"/>
  </r>
  <r>
    <n v="6507"/>
    <s v="NT597"/>
    <x v="25"/>
    <s v="406/151"/>
    <x v="0"/>
    <x v="2"/>
    <n v="8"/>
    <s v="July"/>
    <x v="11"/>
    <s v="8 July 1948"/>
    <x v="2"/>
    <s v="SS 8.7.48 (Air Britain Serials)"/>
    <x v="4"/>
    <x v="3"/>
    <x v="1"/>
    <x v="1"/>
    <x v="2"/>
    <x v="1"/>
    <m/>
    <n v="7"/>
    <x v="84"/>
    <x v="1"/>
    <n v="1"/>
    <x v="0"/>
    <x v="8"/>
    <x v="2"/>
  </r>
  <r>
    <n v="279"/>
    <s v="PZ287"/>
    <x v="12"/>
    <s v="141/515/141"/>
    <x v="0"/>
    <x v="2"/>
    <n v="8"/>
    <s v="July"/>
    <x v="11"/>
    <s v="8 July 1948"/>
    <x v="2"/>
    <s v="SS 8.7.48 (Air Britain Serials)"/>
    <x v="4"/>
    <x v="3"/>
    <x v="1"/>
    <x v="1"/>
    <x v="2"/>
    <x v="1"/>
    <m/>
    <n v="7"/>
    <x v="84"/>
    <x v="1"/>
    <n v="1"/>
    <x v="0"/>
    <x v="45"/>
    <x v="0"/>
  </r>
  <r>
    <n v="1866"/>
    <s v="PZ338"/>
    <x v="12"/>
    <s v="515/141"/>
    <x v="0"/>
    <x v="2"/>
    <n v="8"/>
    <s v="July"/>
    <x v="11"/>
    <s v="8 July 1948"/>
    <x v="2"/>
    <s v="SS 8.7.48 (Air Britain Serials)"/>
    <x v="4"/>
    <x v="3"/>
    <x v="1"/>
    <x v="1"/>
    <x v="2"/>
    <x v="1"/>
    <m/>
    <n v="7"/>
    <x v="84"/>
    <x v="1"/>
    <n v="1"/>
    <x v="0"/>
    <x v="45"/>
    <x v="0"/>
  </r>
  <r>
    <n v="7738"/>
    <s v="RK951"/>
    <x v="25"/>
    <s v="85/307"/>
    <x v="0"/>
    <x v="2"/>
    <n v="8"/>
    <s v="July"/>
    <x v="11"/>
    <s v="8 July 1948"/>
    <x v="2"/>
    <s v="SS 8.7.48 (Air Britain Serials)"/>
    <x v="4"/>
    <x v="3"/>
    <x v="1"/>
    <x v="1"/>
    <x v="2"/>
    <x v="1"/>
    <m/>
    <n v="7"/>
    <x v="84"/>
    <x v="1"/>
    <n v="0"/>
    <x v="0"/>
    <x v="21"/>
    <x v="2"/>
  </r>
  <r>
    <n v="6268"/>
    <s v="VR349"/>
    <x v="10"/>
    <m/>
    <x v="12"/>
    <x v="19"/>
    <n v="8"/>
    <s v="July"/>
    <x v="11"/>
    <s v="8 July 1948"/>
    <x v="2"/>
    <s v="Assigned to the Mixed Reconnaissance / Night Fighter I/20 Lorraine Group. To Armee de l'Air 8.7.48 (Air Britain Serials)"/>
    <x v="5"/>
    <x v="3"/>
    <x v="1"/>
    <x v="1"/>
    <x v="2"/>
    <x v="1"/>
    <m/>
    <n v="7"/>
    <x v="84"/>
    <x v="1"/>
    <n v="0"/>
    <x v="2"/>
    <x v="17"/>
    <x v="0"/>
  </r>
  <r>
    <n v="1246"/>
    <s v="MM744"/>
    <x v="25"/>
    <s v="219/410"/>
    <x v="0"/>
    <x v="2"/>
    <n v="9"/>
    <s v="July"/>
    <x v="11"/>
    <s v="9 July 1948"/>
    <x v="2"/>
    <s v="6347M NTU To 6571M 9.7.48 (Air Britain Serials)"/>
    <x v="4"/>
    <x v="3"/>
    <x v="1"/>
    <x v="1"/>
    <x v="2"/>
    <x v="1"/>
    <m/>
    <n v="7"/>
    <x v="84"/>
    <x v="1"/>
    <n v="1"/>
    <x v="0"/>
    <x v="19"/>
    <x v="2"/>
  </r>
  <r>
    <n v="4192"/>
    <s v="NS571"/>
    <x v="18"/>
    <s v="AAEE/540"/>
    <x v="10"/>
    <x v="19"/>
    <n v="11"/>
    <s v="July"/>
    <x v="11"/>
    <s v="11 July 1948"/>
    <x v="2"/>
    <s v="SOC 11.7.48 (Air Britain Serials)"/>
    <x v="4"/>
    <x v="3"/>
    <x v="1"/>
    <x v="1"/>
    <x v="2"/>
    <x v="1"/>
    <m/>
    <n v="7"/>
    <x v="84"/>
    <x v="1"/>
    <n v="1"/>
    <x v="0"/>
    <x v="16"/>
    <x v="0"/>
  </r>
  <r>
    <n v="3456"/>
    <s v="PF578"/>
    <x v="20"/>
    <n v="109"/>
    <x v="0"/>
    <x v="8"/>
    <n v="14"/>
    <s v="July"/>
    <x v="11"/>
    <s v="14 July 1948"/>
    <x v="0"/>
    <s v="Overshot landing and u/c raised to stop Waddington 14.7.48 (Air Britain Serials) 14.07.48 109 Sqn. PF578 Overshot on landing at Waddington, retracted undercarriage to stop. (Mosquito Crash Log)"/>
    <x v="2"/>
    <x v="2"/>
    <x v="6"/>
    <x v="1"/>
    <x v="2"/>
    <x v="1"/>
    <m/>
    <n v="7"/>
    <x v="84"/>
    <x v="1"/>
    <n v="0"/>
    <x v="0"/>
    <x v="18"/>
    <x v="6"/>
  </r>
  <r>
    <n v="1884"/>
    <s v="PF602"/>
    <x v="20"/>
    <s v="16OTU/231OCU"/>
    <x v="0"/>
    <x v="7"/>
    <n v="14"/>
    <s v="July"/>
    <x v="11"/>
    <s v="14 July 1948"/>
    <x v="0"/>
    <s v="U/c did not lock down and collapsed on landing Coningsby 14.7.48 (Air Britain Serials) 14.07.48 231 OCU. PF602 Undercarriage collapsed on landing at Coningsby. (Mosquito Crash Log)"/>
    <x v="2"/>
    <x v="2"/>
    <x v="27"/>
    <x v="1"/>
    <x v="2"/>
    <x v="1"/>
    <m/>
    <n v="7"/>
    <x v="84"/>
    <x v="1"/>
    <n v="0"/>
    <x v="1"/>
    <x v="313"/>
    <x v="6"/>
  </r>
  <r>
    <n v="4652"/>
    <s v="TK633"/>
    <x v="42"/>
    <n v="139"/>
    <x v="0"/>
    <x v="8"/>
    <n v="14"/>
    <s v="July"/>
    <x v="11"/>
    <s v="14 July 1948"/>
    <x v="0"/>
    <s v="Dived into ground out of cloud nr Waddington 14.7.48 (Air Britain Serials) 14.07.48 139 Sqn. TK633 Dived into ground out of cloud near Waddington, killing two. (Mosquito Crash Log)"/>
    <x v="2"/>
    <x v="2"/>
    <x v="52"/>
    <x v="1"/>
    <x v="2"/>
    <x v="1"/>
    <m/>
    <n v="7"/>
    <x v="84"/>
    <x v="1"/>
    <n v="0"/>
    <x v="0"/>
    <x v="15"/>
    <x v="0"/>
  </r>
  <r>
    <n v="3428"/>
    <s v="PF593"/>
    <x v="20"/>
    <n v="109"/>
    <x v="0"/>
    <x v="8"/>
    <n v="14"/>
    <s v="July"/>
    <x v="11"/>
    <s v="14 July 1948"/>
    <x v="1"/>
    <s v="Ran out of fuel on night navex and abandoned nr Waddington 14.7.48 (Air Britain Serials) 14.07 48 109 Sqn. PF593 Out of fuel at night, crew abandoned aircraft which crashed near Waddington. (Mosquito Crash Log)"/>
    <x v="2"/>
    <x v="2"/>
    <x v="61"/>
    <x v="1"/>
    <x v="2"/>
    <x v="1"/>
    <m/>
    <n v="7"/>
    <x v="84"/>
    <x v="1"/>
    <n v="0"/>
    <x v="0"/>
    <x v="18"/>
    <x v="6"/>
  </r>
  <r>
    <n v="2599"/>
    <s v="TW288"/>
    <x v="43"/>
    <s v="RN 790"/>
    <x v="10"/>
    <x v="19"/>
    <n v="15"/>
    <s v="July"/>
    <x v="11"/>
    <s v="15 July 1948"/>
    <x v="0"/>
    <s v="Crashed after pilot baled out when stbd engine caught fire 15.7.48 (Air Britain Serials)"/>
    <x v="2"/>
    <x v="2"/>
    <x v="7"/>
    <x v="1"/>
    <x v="2"/>
    <x v="1"/>
    <m/>
    <n v="7"/>
    <x v="84"/>
    <x v="1"/>
    <n v="0"/>
    <x v="0"/>
    <x v="336"/>
    <x v="2"/>
  </r>
  <r>
    <n v="2468"/>
    <s v="ML974"/>
    <x v="20"/>
    <s v="105/16OTU/(RN)"/>
    <x v="10"/>
    <x v="19"/>
    <n v="16"/>
    <s v="July"/>
    <x v="11"/>
    <s v="16 July 1948"/>
    <x v="2"/>
    <s v="Broken up for spares 16.7.48 (Air Britain Serials)"/>
    <x v="4"/>
    <x v="3"/>
    <x v="1"/>
    <x v="1"/>
    <x v="2"/>
    <x v="1"/>
    <m/>
    <n v="7"/>
    <x v="84"/>
    <x v="1"/>
    <n v="1"/>
    <x v="2"/>
    <x v="308"/>
    <x v="0"/>
  </r>
  <r>
    <n v="5460"/>
    <s v="MM117"/>
    <x v="20"/>
    <s v="109/(RN)"/>
    <x v="10"/>
    <x v="19"/>
    <n v="16"/>
    <s v="July"/>
    <x v="11"/>
    <s v="16 July 1948"/>
    <x v="2"/>
    <s v="Broken up for spares 16.7.48 (Air Britain Serials)"/>
    <x v="4"/>
    <x v="3"/>
    <x v="1"/>
    <x v="1"/>
    <x v="2"/>
    <x v="1"/>
    <m/>
    <n v="7"/>
    <x v="84"/>
    <x v="1"/>
    <n v="1"/>
    <x v="2"/>
    <x v="308"/>
    <x v="0"/>
  </r>
  <r>
    <n v="2185"/>
    <s v="RS624"/>
    <x v="12"/>
    <s v="143/13OTU/204AFS"/>
    <x v="10"/>
    <x v="19"/>
    <n v="19"/>
    <s v="July"/>
    <x v="11"/>
    <s v="19 July 1948"/>
    <x v="0"/>
    <s v="U/c retracted in error after parking Driffield 19.7.48 DBR (Air Britain Serials) 19.07.48 204 AFS. RS624 Undercarriage retracted whilst aircraft was on ground at Driffield. (Mosquito Crash Log)           MH - Also: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MH is this in error?"/>
    <x v="2"/>
    <x v="2"/>
    <x v="27"/>
    <x v="1"/>
    <x v="2"/>
    <x v="1"/>
    <m/>
    <n v="7"/>
    <x v="84"/>
    <x v="1"/>
    <n v="1"/>
    <x v="1"/>
    <x v="294"/>
    <x v="0"/>
  </r>
  <r>
    <n v="4391"/>
    <s v="RL155"/>
    <x v="39"/>
    <s v="264/23"/>
    <x v="0"/>
    <x v="2"/>
    <n v="20"/>
    <s v="July"/>
    <x v="11"/>
    <s v="20 July 1948"/>
    <x v="0"/>
    <s v="Engine cut after take-off bellylanded Coltishall 20.7.48 DBR (Air Britain Serials) 20.07.48 23 Sqn. RL155 Engine failed on take-off from Coitishall. (Mosquito Crash Log)"/>
    <x v="2"/>
    <x v="2"/>
    <x v="2"/>
    <x v="1"/>
    <x v="2"/>
    <x v="1"/>
    <m/>
    <n v="7"/>
    <x v="84"/>
    <x v="1"/>
    <n v="0"/>
    <x v="0"/>
    <x v="6"/>
    <x v="2"/>
  </r>
  <r>
    <n v="860"/>
    <s v="RG180"/>
    <x v="35"/>
    <s v="Mkrs/544/540/58/540"/>
    <x v="10"/>
    <x v="19"/>
    <n v="25"/>
    <s v="July"/>
    <x v="11"/>
    <s v="25 July 1948"/>
    <x v="0"/>
    <s v="Engine cut overshot landing and u/c raised to stop Hucknall 25.7.48 (Air Britain Serials)"/>
    <x v="2"/>
    <x v="2"/>
    <x v="2"/>
    <x v="1"/>
    <x v="2"/>
    <x v="1"/>
    <m/>
    <n v="7"/>
    <x v="84"/>
    <x v="1"/>
    <n v="0"/>
    <x v="0"/>
    <x v="16"/>
    <x v="0"/>
  </r>
  <r>
    <n v="3039"/>
    <s v="VT596"/>
    <x v="10"/>
    <s v="RN 762"/>
    <x v="10"/>
    <x v="19"/>
    <n v="26"/>
    <s v="July"/>
    <x v="11"/>
    <s v="26 July 1948"/>
    <x v="0"/>
    <s v="Crashed on approach whilst practising force landings Nanslow Farm 26.7.48 (Air Britain Serials) Diverted of contract, d/d 01/02/1948, w/o 26/07/1948, crashed while practicing forced approaches to Culdrose  (http://www.ukserials.com/)"/>
    <x v="2"/>
    <x v="2"/>
    <x v="40"/>
    <x v="1"/>
    <x v="2"/>
    <x v="1"/>
    <m/>
    <n v="7"/>
    <x v="84"/>
    <x v="1"/>
    <n v="0"/>
    <x v="0"/>
    <x v="181"/>
    <x v="0"/>
  </r>
  <r>
    <n v="3097"/>
    <s v="MT461"/>
    <x v="25"/>
    <n v="488"/>
    <x v="12"/>
    <x v="19"/>
    <n v="27"/>
    <s v="July"/>
    <x v="11"/>
    <s v="27 July 1948"/>
    <x v="2"/>
    <s v="Among the first three Mosquitos to be assigned to GC I/20 Lorraine in October 1949. At 23:08 on 15/16 March 1945 crash landed on Q site near B.48, cat B, F/L A.L. Gabitas and F/O P.R.P. Bryers OK. (2nd TAF) To Armee de l'Air 27.7.48 (Air Britain Serials)"/>
    <x v="5"/>
    <x v="3"/>
    <x v="1"/>
    <x v="1"/>
    <x v="2"/>
    <x v="1"/>
    <m/>
    <n v="7"/>
    <x v="84"/>
    <x v="1"/>
    <n v="1"/>
    <x v="0"/>
    <x v="42"/>
    <x v="2"/>
  </r>
  <r>
    <n v="6217"/>
    <s v="NT297"/>
    <x v="25"/>
    <n v="219"/>
    <x v="12"/>
    <x v="19"/>
    <n v="29"/>
    <s v="July"/>
    <x v="11"/>
    <s v="29 July 1948"/>
    <x v="2"/>
    <s v="Assigned to the Mixed Reconnaissance / Night Fighter I/20 Lorraine Group. To Armee de l'Air 27.7.48 (Air Britain Serials)"/>
    <x v="5"/>
    <x v="3"/>
    <x v="1"/>
    <x v="1"/>
    <x v="2"/>
    <x v="1"/>
    <m/>
    <n v="7"/>
    <x v="84"/>
    <x v="1"/>
    <n v="1"/>
    <x v="0"/>
    <x v="76"/>
    <x v="2"/>
  </r>
  <r>
    <n v="2894"/>
    <s v="TV982"/>
    <x v="10"/>
    <n v="502"/>
    <x v="10"/>
    <x v="19"/>
    <n v="31"/>
    <s v="July"/>
    <x v="11"/>
    <s v="31 July 1948"/>
    <x v="0"/>
    <s v="Broke up in cloud 1/4m S of Snowdon 31.7.48 (Air Britain Serials) 31.07.48 502 Sqn. TV982 Broke up in thunderstorm over Snowdon, killing two. (Mosquito Crash Log)"/>
    <x v="2"/>
    <x v="2"/>
    <x v="35"/>
    <x v="1"/>
    <x v="2"/>
    <x v="1"/>
    <m/>
    <n v="7"/>
    <x v="84"/>
    <x v="1"/>
    <n v="0"/>
    <x v="0"/>
    <x v="337"/>
    <x v="2"/>
  </r>
  <r>
    <n v="3191"/>
    <s v="RR285"/>
    <x v="10"/>
    <s v="51OTU/1FU/EA"/>
    <x v="10"/>
    <x v="19"/>
    <n v="31"/>
    <s v="July"/>
    <x v="11"/>
    <s v="31 July 1948"/>
    <x v="2"/>
    <s v="SOC 29.7.48 (Air Britain Serials)"/>
    <x v="4"/>
    <x v="3"/>
    <x v="1"/>
    <x v="1"/>
    <x v="2"/>
    <x v="1"/>
    <m/>
    <n v="7"/>
    <x v="84"/>
    <x v="1"/>
    <n v="1"/>
    <x v="2"/>
    <x v="338"/>
    <x v="2"/>
  </r>
  <r>
    <n v="6117"/>
    <s v="NT620"/>
    <x v="25"/>
    <n v="500"/>
    <x v="10"/>
    <x v="19"/>
    <n v="0"/>
    <s v="August"/>
    <x v="11"/>
    <s v="0 August 1948"/>
    <x v="2"/>
    <s v="To 6594M 8.48 (Air Britain Serials)"/>
    <x v="4"/>
    <x v="3"/>
    <x v="1"/>
    <x v="1"/>
    <x v="2"/>
    <x v="1"/>
    <m/>
    <n v="8"/>
    <x v="85"/>
    <x v="1"/>
    <n v="1"/>
    <x v="0"/>
    <x v="325"/>
    <x v="2"/>
  </r>
  <r>
    <n v="280"/>
    <s v="MM149"/>
    <x v="20"/>
    <s v="692/571/692/163/139/69"/>
    <x v="10"/>
    <x v="19"/>
    <n v="5"/>
    <s v="August"/>
    <x v="11"/>
    <s v="5 August 1948"/>
    <x v="2"/>
    <s v="SS 5.8.48 (Air Britain Serials)"/>
    <x v="4"/>
    <x v="3"/>
    <x v="1"/>
    <x v="1"/>
    <x v="2"/>
    <x v="1"/>
    <m/>
    <n v="8"/>
    <x v="85"/>
    <x v="1"/>
    <n v="1"/>
    <x v="0"/>
    <x v="1"/>
    <x v="0"/>
  </r>
  <r>
    <n v="2631"/>
    <s v="MM204"/>
    <x v="20"/>
    <s v="627/128/14"/>
    <x v="10"/>
    <x v="19"/>
    <n v="5"/>
    <s v="August"/>
    <x v="11"/>
    <s v="5 August 1948"/>
    <x v="2"/>
    <s v="SS 5.8.48 (Air Britain Serials)"/>
    <x v="4"/>
    <x v="3"/>
    <x v="1"/>
    <x v="1"/>
    <x v="2"/>
    <x v="1"/>
    <m/>
    <n v="8"/>
    <x v="85"/>
    <x v="1"/>
    <n v="1"/>
    <x v="0"/>
    <x v="215"/>
    <x v="0"/>
  </r>
  <r>
    <n v="2867"/>
    <s v="MM727"/>
    <x v="25"/>
    <n v="406"/>
    <x v="10"/>
    <x v="19"/>
    <n v="5"/>
    <s v="August"/>
    <x v="11"/>
    <s v="5 August 1948"/>
    <x v="2"/>
    <s v="SS 5.8.48 (Air Britain Serials)"/>
    <x v="4"/>
    <x v="3"/>
    <x v="1"/>
    <x v="1"/>
    <x v="2"/>
    <x v="1"/>
    <m/>
    <n v="8"/>
    <x v="85"/>
    <x v="1"/>
    <n v="1"/>
    <x v="0"/>
    <x v="94"/>
    <x v="2"/>
  </r>
  <r>
    <n v="5871"/>
    <s v="NT336"/>
    <x v="25"/>
    <s v="219/23"/>
    <x v="0"/>
    <x v="2"/>
    <n v="5"/>
    <s v="August"/>
    <x v="11"/>
    <s v="5 August 1948"/>
    <x v="2"/>
    <s v="SS 5.8.48 (Air Britain Serials)"/>
    <x v="4"/>
    <x v="3"/>
    <x v="1"/>
    <x v="1"/>
    <x v="2"/>
    <x v="1"/>
    <m/>
    <n v="8"/>
    <x v="85"/>
    <x v="1"/>
    <n v="1"/>
    <x v="0"/>
    <x v="6"/>
    <x v="2"/>
  </r>
  <r>
    <n v="4431"/>
    <s v="NT388"/>
    <x v="25"/>
    <n v="29"/>
    <x v="0"/>
    <x v="2"/>
    <n v="5"/>
    <s v="August"/>
    <x v="11"/>
    <s v="5 August 1948"/>
    <x v="2"/>
    <s v="SS 5.8.48 (Air Britain Serials)"/>
    <x v="4"/>
    <x v="3"/>
    <x v="1"/>
    <x v="1"/>
    <x v="2"/>
    <x v="1"/>
    <m/>
    <n v="8"/>
    <x v="85"/>
    <x v="1"/>
    <n v="1"/>
    <x v="0"/>
    <x v="31"/>
    <x v="2"/>
  </r>
  <r>
    <n v="2719"/>
    <s v="NT390"/>
    <x v="25"/>
    <s v="125/264/151"/>
    <x v="0"/>
    <x v="2"/>
    <n v="5"/>
    <s v="August"/>
    <x v="11"/>
    <s v="5 August 1948"/>
    <x v="2"/>
    <s v="SS 5.8.48 (Air Britain Serials)"/>
    <x v="4"/>
    <x v="3"/>
    <x v="1"/>
    <x v="1"/>
    <x v="2"/>
    <x v="1"/>
    <m/>
    <n v="8"/>
    <x v="85"/>
    <x v="1"/>
    <n v="1"/>
    <x v="0"/>
    <x v="8"/>
    <x v="2"/>
  </r>
  <r>
    <n v="5180"/>
    <s v="NT452"/>
    <x v="25"/>
    <n v="151"/>
    <x v="0"/>
    <x v="2"/>
    <n v="5"/>
    <s v="August"/>
    <x v="11"/>
    <s v="5 August 1948"/>
    <x v="2"/>
    <s v="SS 5.8.48 (Air Britain Serials)"/>
    <x v="4"/>
    <x v="3"/>
    <x v="1"/>
    <x v="1"/>
    <x v="2"/>
    <x v="1"/>
    <m/>
    <n v="8"/>
    <x v="85"/>
    <x v="1"/>
    <n v="1"/>
    <x v="0"/>
    <x v="8"/>
    <x v="2"/>
  </r>
  <r>
    <n v="1679"/>
    <s v="NT457"/>
    <x v="25"/>
    <s v="219/141"/>
    <x v="0"/>
    <x v="2"/>
    <n v="5"/>
    <s v="August"/>
    <x v="11"/>
    <s v="5 August 1948"/>
    <x v="2"/>
    <s v="SS 5.8.48 (Air Britain Serials)"/>
    <x v="4"/>
    <x v="3"/>
    <x v="1"/>
    <x v="1"/>
    <x v="2"/>
    <x v="1"/>
    <m/>
    <n v="8"/>
    <x v="85"/>
    <x v="1"/>
    <n v="1"/>
    <x v="0"/>
    <x v="45"/>
    <x v="2"/>
  </r>
  <r>
    <n v="2608"/>
    <s v="NT483"/>
    <x v="25"/>
    <s v="141/RWE/CSE"/>
    <x v="10"/>
    <x v="19"/>
    <n v="5"/>
    <s v="August"/>
    <x v="11"/>
    <s v="5 August 1948"/>
    <x v="2"/>
    <s v="SS 5.8.48 (Air Britain Serials)"/>
    <x v="4"/>
    <x v="3"/>
    <x v="1"/>
    <x v="1"/>
    <x v="2"/>
    <x v="1"/>
    <m/>
    <n v="8"/>
    <x v="85"/>
    <x v="1"/>
    <n v="1"/>
    <x v="1"/>
    <x v="289"/>
    <x v="2"/>
  </r>
  <r>
    <n v="6626"/>
    <s v="NT484"/>
    <x v="25"/>
    <n v="85"/>
    <x v="0"/>
    <x v="2"/>
    <n v="5"/>
    <s v="August"/>
    <x v="11"/>
    <s v="5 August 1948"/>
    <x v="2"/>
    <s v="SS 5.8.48 (Air Britain Serials)"/>
    <x v="4"/>
    <x v="3"/>
    <x v="1"/>
    <x v="1"/>
    <x v="2"/>
    <x v="1"/>
    <m/>
    <n v="8"/>
    <x v="85"/>
    <x v="1"/>
    <n v="1"/>
    <x v="0"/>
    <x v="13"/>
    <x v="2"/>
  </r>
  <r>
    <n v="1514"/>
    <s v="NT498"/>
    <x v="25"/>
    <s v="406/151"/>
    <x v="0"/>
    <x v="2"/>
    <n v="5"/>
    <s v="August"/>
    <x v="11"/>
    <s v="5 August 1948"/>
    <x v="2"/>
    <s v="SS 5.8.48 (Air Britain Serials)"/>
    <x v="4"/>
    <x v="3"/>
    <x v="1"/>
    <x v="1"/>
    <x v="2"/>
    <x v="1"/>
    <m/>
    <n v="8"/>
    <x v="85"/>
    <x v="1"/>
    <n v="1"/>
    <x v="0"/>
    <x v="8"/>
    <x v="2"/>
  </r>
  <r>
    <n v="918"/>
    <s v="NT564"/>
    <x v="25"/>
    <n v="151"/>
    <x v="0"/>
    <x v="2"/>
    <n v="5"/>
    <s v="August"/>
    <x v="11"/>
    <s v="5 August 1948"/>
    <x v="2"/>
    <s v="SS 5.8.48 (Air Britain Serials)"/>
    <x v="4"/>
    <x v="3"/>
    <x v="1"/>
    <x v="1"/>
    <x v="2"/>
    <x v="1"/>
    <m/>
    <n v="8"/>
    <x v="85"/>
    <x v="1"/>
    <n v="1"/>
    <x v="0"/>
    <x v="8"/>
    <x v="2"/>
  </r>
  <r>
    <n v="4481"/>
    <s v="NT591"/>
    <x v="25"/>
    <s v="Mkrs"/>
    <x v="10"/>
    <x v="19"/>
    <n v="5"/>
    <s v="August"/>
    <x v="11"/>
    <s v="5 August 1948"/>
    <x v="2"/>
    <s v="SS 5.8.48 (Air Britain Serials)"/>
    <x v="4"/>
    <x v="3"/>
    <x v="1"/>
    <x v="1"/>
    <x v="2"/>
    <x v="1"/>
    <m/>
    <n v="8"/>
    <x v="85"/>
    <x v="1"/>
    <n v="1"/>
    <x v="1"/>
    <x v="44"/>
    <x v="2"/>
  </r>
  <r>
    <n v="3913"/>
    <s v="NT610"/>
    <x v="25"/>
    <n v="151"/>
    <x v="0"/>
    <x v="2"/>
    <n v="5"/>
    <s v="August"/>
    <x v="11"/>
    <s v="5 August 1948"/>
    <x v="2"/>
    <s v="SS 5.8.48 (Air Britain Serials)"/>
    <x v="4"/>
    <x v="3"/>
    <x v="1"/>
    <x v="1"/>
    <x v="2"/>
    <x v="1"/>
    <m/>
    <n v="8"/>
    <x v="85"/>
    <x v="1"/>
    <n v="1"/>
    <x v="0"/>
    <x v="8"/>
    <x v="2"/>
  </r>
  <r>
    <n v="4640"/>
    <s v="PF413"/>
    <x v="20"/>
    <s v="128/14"/>
    <x v="10"/>
    <x v="19"/>
    <n v="5"/>
    <s v="August"/>
    <x v="11"/>
    <s v="5 August 1948"/>
    <x v="2"/>
    <s v="SS 5.8.48 (Air Britain Serials)"/>
    <x v="4"/>
    <x v="3"/>
    <x v="1"/>
    <x v="1"/>
    <x v="2"/>
    <x v="1"/>
    <m/>
    <n v="8"/>
    <x v="85"/>
    <x v="1"/>
    <n v="0"/>
    <x v="0"/>
    <x v="215"/>
    <x v="6"/>
  </r>
  <r>
    <n v="7613"/>
    <s v="PF443"/>
    <x v="20"/>
    <s v="105/128/14"/>
    <x v="10"/>
    <x v="19"/>
    <n v="5"/>
    <s v="August"/>
    <x v="11"/>
    <s v="5 August 1948"/>
    <x v="2"/>
    <s v="Was A on 128 Squadron (The Mossie Number 25) SS 5.8.48 (Air Britain Serials)"/>
    <x v="4"/>
    <x v="3"/>
    <x v="1"/>
    <x v="1"/>
    <x v="2"/>
    <x v="1"/>
    <m/>
    <n v="8"/>
    <x v="85"/>
    <x v="1"/>
    <n v="0"/>
    <x v="0"/>
    <x v="215"/>
    <x v="6"/>
  </r>
  <r>
    <n v="6450"/>
    <s v="PF509"/>
    <x v="20"/>
    <s v="692/571/98"/>
    <x v="10"/>
    <x v="19"/>
    <n v="5"/>
    <s v="August"/>
    <x v="11"/>
    <s v="5 August 1948"/>
    <x v="2"/>
    <s v="SS 5.8.48 (Air Britain Serials)"/>
    <x v="4"/>
    <x v="3"/>
    <x v="1"/>
    <x v="1"/>
    <x v="2"/>
    <x v="1"/>
    <m/>
    <n v="8"/>
    <x v="85"/>
    <x v="1"/>
    <n v="0"/>
    <x v="0"/>
    <x v="204"/>
    <x v="6"/>
  </r>
  <r>
    <n v="1775"/>
    <s v="PF515"/>
    <x v="20"/>
    <s v="692/163/692/180/69"/>
    <x v="10"/>
    <x v="19"/>
    <n v="5"/>
    <s v="August"/>
    <x v="11"/>
    <s v="5 August 1948"/>
    <x v="2"/>
    <s v="SS 5.8.48 (Air Britain Serials)"/>
    <x v="4"/>
    <x v="3"/>
    <x v="1"/>
    <x v="1"/>
    <x v="2"/>
    <x v="1"/>
    <m/>
    <n v="8"/>
    <x v="85"/>
    <x v="1"/>
    <n v="0"/>
    <x v="0"/>
    <x v="1"/>
    <x v="6"/>
  </r>
  <r>
    <n v="5842"/>
    <s v="PF554"/>
    <x v="20"/>
    <n v="98"/>
    <x v="10"/>
    <x v="19"/>
    <n v="5"/>
    <s v="August"/>
    <x v="11"/>
    <s v="5 August 1948"/>
    <x v="2"/>
    <s v="SS 5.8.48 (Air Britain Serials)"/>
    <x v="4"/>
    <x v="3"/>
    <x v="1"/>
    <x v="1"/>
    <x v="2"/>
    <x v="1"/>
    <m/>
    <n v="8"/>
    <x v="85"/>
    <x v="1"/>
    <n v="0"/>
    <x v="0"/>
    <x v="204"/>
    <x v="6"/>
  </r>
  <r>
    <n v="127"/>
    <s v="RV297"/>
    <x v="20"/>
    <s v="692/128/139/571/98"/>
    <x v="10"/>
    <x v="19"/>
    <n v="5"/>
    <s v="August"/>
    <x v="11"/>
    <s v="5 August 1948"/>
    <x v="2"/>
    <s v="SS 5.8.48 (Air Britain Serials)"/>
    <x v="4"/>
    <x v="3"/>
    <x v="1"/>
    <x v="1"/>
    <x v="2"/>
    <x v="1"/>
    <m/>
    <n v="8"/>
    <x v="85"/>
    <x v="1"/>
    <n v="1"/>
    <x v="0"/>
    <x v="204"/>
    <x v="0"/>
  </r>
  <r>
    <n v="550"/>
    <s v="RV362"/>
    <x v="20"/>
    <s v="105/571/98"/>
    <x v="10"/>
    <x v="19"/>
    <n v="5"/>
    <s v="August"/>
    <x v="11"/>
    <s v="5 August 1948"/>
    <x v="2"/>
    <s v="SS 5.8.48 (Air Britain Serials)"/>
    <x v="4"/>
    <x v="3"/>
    <x v="1"/>
    <x v="1"/>
    <x v="2"/>
    <x v="1"/>
    <m/>
    <n v="8"/>
    <x v="85"/>
    <x v="1"/>
    <n v="1"/>
    <x v="0"/>
    <x v="204"/>
    <x v="0"/>
  </r>
  <r>
    <n v="5875"/>
    <s v="TA291"/>
    <x v="22"/>
    <m/>
    <x v="10"/>
    <x v="19"/>
    <n v="5"/>
    <s v="August"/>
    <x v="11"/>
    <s v="5 August 1948"/>
    <x v="2"/>
    <s v="Sold to DH 5.8.48 (Air Britain Serials)"/>
    <x v="5"/>
    <x v="3"/>
    <x v="1"/>
    <x v="1"/>
    <x v="2"/>
    <x v="1"/>
    <m/>
    <n v="8"/>
    <x v="85"/>
    <x v="1"/>
    <n v="1"/>
    <x v="2"/>
    <x v="17"/>
    <x v="0"/>
  </r>
  <r>
    <n v="5887"/>
    <s v="TA308"/>
    <x v="22"/>
    <m/>
    <x v="10"/>
    <x v="19"/>
    <n v="5"/>
    <s v="August"/>
    <x v="11"/>
    <s v="5 August 1948"/>
    <x v="2"/>
    <s v="Sold to DH 5.8.48 (Air Britain Serials)"/>
    <x v="5"/>
    <x v="3"/>
    <x v="1"/>
    <x v="1"/>
    <x v="2"/>
    <x v="1"/>
    <m/>
    <n v="8"/>
    <x v="85"/>
    <x v="1"/>
    <n v="1"/>
    <x v="2"/>
    <x v="17"/>
    <x v="0"/>
  </r>
  <r>
    <n v="6957"/>
    <s v="TE610"/>
    <x v="12"/>
    <s v="ME"/>
    <x v="1"/>
    <x v="16"/>
    <n v="5"/>
    <s v="August"/>
    <x v="11"/>
    <s v="5 August 1948"/>
    <x v="2"/>
    <s v="SS 5.8.48 (Air Britain Serials)"/>
    <x v="4"/>
    <x v="3"/>
    <x v="1"/>
    <x v="1"/>
    <x v="2"/>
    <x v="1"/>
    <m/>
    <n v="8"/>
    <x v="85"/>
    <x v="1"/>
    <n v="0"/>
    <x v="2"/>
    <x v="108"/>
    <x v="3"/>
  </r>
  <r>
    <n v="2458"/>
    <s v="TA240"/>
    <x v="22"/>
    <s v="51OTU"/>
    <x v="10"/>
    <x v="7"/>
    <n v="6"/>
    <s v="August"/>
    <x v="11"/>
    <s v="6 August 1948"/>
    <x v="2"/>
    <s v="Sold to DH 6.8.48 (Air Britain Serials)"/>
    <x v="5"/>
    <x v="3"/>
    <x v="1"/>
    <x v="1"/>
    <x v="2"/>
    <x v="1"/>
    <m/>
    <n v="8"/>
    <x v="85"/>
    <x v="1"/>
    <n v="1"/>
    <x v="1"/>
    <x v="110"/>
    <x v="0"/>
  </r>
  <r>
    <n v="7515"/>
    <s v="PZ275"/>
    <x v="12"/>
    <s v="239/1692 Flt/4"/>
    <x v="0"/>
    <x v="16"/>
    <n v="9"/>
    <s v="August"/>
    <x v="11"/>
    <s v="9 August 1948"/>
    <x v="0"/>
    <s v="Swung on take-off and u/c collapsed Wahn 9.8.48 (Air Britain Serials)"/>
    <x v="2"/>
    <x v="2"/>
    <x v="33"/>
    <x v="1"/>
    <x v="2"/>
    <x v="1"/>
    <m/>
    <n v="8"/>
    <x v="85"/>
    <x v="1"/>
    <n v="1"/>
    <x v="0"/>
    <x v="82"/>
    <x v="0"/>
  </r>
  <r>
    <n v="6536"/>
    <s v="MM630"/>
    <x v="22"/>
    <n v="157"/>
    <x v="19"/>
    <x v="19"/>
    <n v="9"/>
    <s v="August"/>
    <x v="11"/>
    <s v="9 August 1948"/>
    <x v="2"/>
    <s v="Sold to DH 9.8.48 for Sweden (Air Britain Serials)"/>
    <x v="5"/>
    <x v="3"/>
    <x v="1"/>
    <x v="1"/>
    <x v="2"/>
    <x v="1"/>
    <m/>
    <n v="8"/>
    <x v="85"/>
    <x v="1"/>
    <n v="1"/>
    <x v="0"/>
    <x v="3"/>
    <x v="2"/>
  </r>
  <r>
    <n v="6537"/>
    <s v="MM656"/>
    <x v="22"/>
    <n v="157"/>
    <x v="19"/>
    <x v="19"/>
    <n v="9"/>
    <s v="August"/>
    <x v="11"/>
    <s v="9 August 1948"/>
    <x v="2"/>
    <s v="Sold to DH 9.8.48 for Sweden (Air Britain Serials)"/>
    <x v="5"/>
    <x v="3"/>
    <x v="1"/>
    <x v="1"/>
    <x v="2"/>
    <x v="1"/>
    <m/>
    <n v="8"/>
    <x v="85"/>
    <x v="1"/>
    <n v="1"/>
    <x v="0"/>
    <x v="3"/>
    <x v="2"/>
  </r>
  <r>
    <n v="6538"/>
    <s v="MM675"/>
    <x v="22"/>
    <n v="157"/>
    <x v="19"/>
    <x v="19"/>
    <n v="9"/>
    <s v="August"/>
    <x v="11"/>
    <s v="9 August 1948"/>
    <x v="2"/>
    <s v="Sold to DH 9.8.48 for Sweden (Air Britain Serials)"/>
    <x v="5"/>
    <x v="3"/>
    <x v="1"/>
    <x v="1"/>
    <x v="2"/>
    <x v="1"/>
    <m/>
    <n v="8"/>
    <x v="85"/>
    <x v="1"/>
    <n v="1"/>
    <x v="0"/>
    <x v="3"/>
    <x v="2"/>
  </r>
  <r>
    <n v="4486"/>
    <s v="TA152"/>
    <x v="22"/>
    <s v="Mkrs"/>
    <x v="10"/>
    <x v="19"/>
    <n v="9"/>
    <s v="August"/>
    <x v="11"/>
    <s v="9 August 1948"/>
    <x v="2"/>
    <s v="Sold to DH 9.8.48 (Air Britain Serials)"/>
    <x v="5"/>
    <x v="3"/>
    <x v="1"/>
    <x v="1"/>
    <x v="2"/>
    <x v="1"/>
    <m/>
    <n v="8"/>
    <x v="85"/>
    <x v="1"/>
    <n v="1"/>
    <x v="1"/>
    <x v="44"/>
    <x v="0"/>
  </r>
  <r>
    <n v="1912"/>
    <s v="TA238"/>
    <x v="22"/>
    <s v="51OTU"/>
    <x v="10"/>
    <x v="7"/>
    <n v="9"/>
    <s v="August"/>
    <x v="11"/>
    <s v="9 August 1948"/>
    <x v="2"/>
    <s v="Sold to DH 9.8.48 (Air Britain Serials)"/>
    <x v="5"/>
    <x v="3"/>
    <x v="1"/>
    <x v="1"/>
    <x v="2"/>
    <x v="1"/>
    <m/>
    <n v="8"/>
    <x v="85"/>
    <x v="1"/>
    <n v="1"/>
    <x v="1"/>
    <x v="110"/>
    <x v="0"/>
  </r>
  <r>
    <n v="3258"/>
    <s v="TA242"/>
    <x v="22"/>
    <s v="51OTU"/>
    <x v="10"/>
    <x v="7"/>
    <n v="9"/>
    <s v="August"/>
    <x v="11"/>
    <s v="9 August 1948"/>
    <x v="2"/>
    <s v="Sold to DH 9.8.48 (Air Britain Serials)"/>
    <x v="5"/>
    <x v="3"/>
    <x v="1"/>
    <x v="1"/>
    <x v="2"/>
    <x v="1"/>
    <m/>
    <n v="8"/>
    <x v="85"/>
    <x v="1"/>
    <n v="1"/>
    <x v="1"/>
    <x v="110"/>
    <x v="0"/>
  </r>
  <r>
    <n v="3043"/>
    <s v="TA287"/>
    <x v="22"/>
    <m/>
    <x v="10"/>
    <x v="19"/>
    <n v="9"/>
    <s v="August"/>
    <x v="11"/>
    <s v="9 August 1948"/>
    <x v="2"/>
    <s v="Sold to DH 9.8.48 (Air Britain Serials)"/>
    <x v="5"/>
    <x v="3"/>
    <x v="1"/>
    <x v="1"/>
    <x v="2"/>
    <x v="1"/>
    <m/>
    <n v="8"/>
    <x v="85"/>
    <x v="1"/>
    <n v="1"/>
    <x v="2"/>
    <x v="17"/>
    <x v="0"/>
  </r>
  <r>
    <n v="6110"/>
    <s v="TA289"/>
    <x v="22"/>
    <m/>
    <x v="10"/>
    <x v="19"/>
    <n v="9"/>
    <s v="August"/>
    <x v="11"/>
    <s v="9 August 1948"/>
    <x v="2"/>
    <s v="Sold to DH 9.8.48 (Air Britain Serials)"/>
    <x v="5"/>
    <x v="3"/>
    <x v="1"/>
    <x v="1"/>
    <x v="2"/>
    <x v="1"/>
    <m/>
    <n v="8"/>
    <x v="85"/>
    <x v="1"/>
    <n v="1"/>
    <x v="2"/>
    <x v="17"/>
    <x v="0"/>
  </r>
  <r>
    <n v="2136"/>
    <s v="TA305"/>
    <x v="22"/>
    <m/>
    <x v="10"/>
    <x v="19"/>
    <n v="9"/>
    <s v="August"/>
    <x v="11"/>
    <s v="9 August 1948"/>
    <x v="2"/>
    <s v="Sold to DH 9.8.48 (Air Britain Serials)"/>
    <x v="5"/>
    <x v="3"/>
    <x v="1"/>
    <x v="1"/>
    <x v="2"/>
    <x v="1"/>
    <m/>
    <n v="8"/>
    <x v="85"/>
    <x v="1"/>
    <n v="1"/>
    <x v="2"/>
    <x v="17"/>
    <x v="0"/>
  </r>
  <r>
    <n v="4369"/>
    <s v="TA347"/>
    <x v="22"/>
    <m/>
    <x v="10"/>
    <x v="19"/>
    <n v="9"/>
    <s v="August"/>
    <x v="11"/>
    <s v="9 August 1948"/>
    <x v="2"/>
    <s v="Sold to DH 9.8.48 (Air Britain Serials)"/>
    <x v="5"/>
    <x v="3"/>
    <x v="1"/>
    <x v="1"/>
    <x v="2"/>
    <x v="1"/>
    <m/>
    <n v="8"/>
    <x v="85"/>
    <x v="1"/>
    <n v="1"/>
    <x v="2"/>
    <x v="17"/>
    <x v="0"/>
  </r>
  <r>
    <n v="6080"/>
    <s v="TA350"/>
    <x v="22"/>
    <m/>
    <x v="10"/>
    <x v="19"/>
    <n v="9"/>
    <s v="August"/>
    <x v="11"/>
    <s v="9 August 1948"/>
    <x v="2"/>
    <s v="Sold to DH 9.8.48 (Air Britain Serials)"/>
    <x v="5"/>
    <x v="3"/>
    <x v="1"/>
    <x v="1"/>
    <x v="2"/>
    <x v="1"/>
    <m/>
    <n v="8"/>
    <x v="85"/>
    <x v="1"/>
    <n v="1"/>
    <x v="2"/>
    <x v="17"/>
    <x v="0"/>
  </r>
  <r>
    <n v="3732"/>
    <s v="MM651"/>
    <x v="22"/>
    <s v="DH"/>
    <x v="19"/>
    <x v="19"/>
    <n v="10"/>
    <s v="August"/>
    <x v="11"/>
    <s v="10 August 1948"/>
    <x v="2"/>
    <s v="Sold to DH 10.8.48 for Sweden (Air Britain Serials)"/>
    <x v="5"/>
    <x v="3"/>
    <x v="1"/>
    <x v="1"/>
    <x v="2"/>
    <x v="1"/>
    <m/>
    <n v="8"/>
    <x v="85"/>
    <x v="1"/>
    <n v="1"/>
    <x v="1"/>
    <x v="40"/>
    <x v="2"/>
  </r>
  <r>
    <n v="385"/>
    <s v="TA266"/>
    <x v="22"/>
    <s v="169/157/169"/>
    <x v="10"/>
    <x v="19"/>
    <n v="10"/>
    <s v="August"/>
    <x v="11"/>
    <s v="10 August 1948"/>
    <x v="2"/>
    <s v="Sold to DH 10.8.48 (Air Britain Serials)"/>
    <x v="5"/>
    <x v="3"/>
    <x v="1"/>
    <x v="1"/>
    <x v="2"/>
    <x v="1"/>
    <m/>
    <n v="8"/>
    <x v="85"/>
    <x v="1"/>
    <n v="1"/>
    <x v="0"/>
    <x v="65"/>
    <x v="0"/>
  </r>
  <r>
    <n v="1511"/>
    <s v="TA269"/>
    <x v="22"/>
    <s v="169/157/169"/>
    <x v="10"/>
    <x v="19"/>
    <n v="10"/>
    <s v="August"/>
    <x v="11"/>
    <s v="10 August 1948"/>
    <x v="2"/>
    <s v="Sold to DH 10.8.48 (Air Britain Serials)"/>
    <x v="5"/>
    <x v="3"/>
    <x v="1"/>
    <x v="1"/>
    <x v="2"/>
    <x v="1"/>
    <m/>
    <n v="8"/>
    <x v="85"/>
    <x v="1"/>
    <n v="1"/>
    <x v="0"/>
    <x v="65"/>
    <x v="0"/>
  </r>
  <r>
    <n v="6165"/>
    <s v="TA278"/>
    <x v="22"/>
    <n v="169"/>
    <x v="10"/>
    <x v="19"/>
    <n v="10"/>
    <s v="August"/>
    <x v="11"/>
    <s v="10 August 1948"/>
    <x v="2"/>
    <s v="Sold to DH 10.8.48 (Air Britain Serials)"/>
    <x v="5"/>
    <x v="3"/>
    <x v="1"/>
    <x v="1"/>
    <x v="2"/>
    <x v="1"/>
    <m/>
    <n v="8"/>
    <x v="85"/>
    <x v="1"/>
    <n v="1"/>
    <x v="0"/>
    <x v="65"/>
    <x v="0"/>
  </r>
  <r>
    <n v="3890"/>
    <s v="TA353"/>
    <x v="22"/>
    <m/>
    <x v="10"/>
    <x v="19"/>
    <n v="10"/>
    <s v="August"/>
    <x v="11"/>
    <s v="10 August 1948"/>
    <x v="2"/>
    <s v="Sold to DH 10.8.48 (Air Britain Serials)"/>
    <x v="5"/>
    <x v="3"/>
    <x v="1"/>
    <x v="1"/>
    <x v="2"/>
    <x v="1"/>
    <m/>
    <n v="8"/>
    <x v="85"/>
    <x v="1"/>
    <n v="1"/>
    <x v="2"/>
    <x v="17"/>
    <x v="0"/>
  </r>
  <r>
    <n v="3894"/>
    <s v="TA355"/>
    <x v="22"/>
    <m/>
    <x v="10"/>
    <x v="19"/>
    <n v="10"/>
    <s v="August"/>
    <x v="11"/>
    <s v="10 August 1948"/>
    <x v="2"/>
    <s v="Sold to DH 10.8.48 (Air Britain Serials)"/>
    <x v="5"/>
    <x v="3"/>
    <x v="1"/>
    <x v="1"/>
    <x v="2"/>
    <x v="1"/>
    <m/>
    <n v="8"/>
    <x v="85"/>
    <x v="1"/>
    <n v="1"/>
    <x v="2"/>
    <x v="17"/>
    <x v="0"/>
  </r>
  <r>
    <n v="7339"/>
    <s v="TA389"/>
    <x v="22"/>
    <s v="68/357/169"/>
    <x v="10"/>
    <x v="19"/>
    <n v="10"/>
    <s v="August"/>
    <x v="11"/>
    <s v="10 August 1948"/>
    <x v="2"/>
    <s v="Sold to DH 10.8.48 (Air Britain Serials)"/>
    <x v="5"/>
    <x v="3"/>
    <x v="1"/>
    <x v="1"/>
    <x v="2"/>
    <x v="1"/>
    <m/>
    <n v="8"/>
    <x v="85"/>
    <x v="1"/>
    <n v="1"/>
    <x v="0"/>
    <x v="65"/>
    <x v="0"/>
  </r>
  <r>
    <n v="3782"/>
    <s v="TA401"/>
    <x v="22"/>
    <s v="157/1692 Flt"/>
    <x v="10"/>
    <x v="7"/>
    <n v="10"/>
    <s v="August"/>
    <x v="11"/>
    <s v="10 August 1948"/>
    <x v="2"/>
    <s v="Sold to DH 10.8.48 (Air Britain Serials)"/>
    <x v="5"/>
    <x v="3"/>
    <x v="1"/>
    <x v="1"/>
    <x v="2"/>
    <x v="1"/>
    <m/>
    <n v="8"/>
    <x v="85"/>
    <x v="1"/>
    <n v="1"/>
    <x v="1"/>
    <x v="93"/>
    <x v="0"/>
  </r>
  <r>
    <n v="1296"/>
    <s v="TA403"/>
    <x v="22"/>
    <s v="85/157/1692 Flt"/>
    <x v="10"/>
    <x v="7"/>
    <n v="10"/>
    <s v="August"/>
    <x v="11"/>
    <s v="10 August 1948"/>
    <x v="2"/>
    <s v="Sold to DH 10.8.48 (Air Britain Serials)"/>
    <x v="5"/>
    <x v="3"/>
    <x v="1"/>
    <x v="1"/>
    <x v="2"/>
    <x v="1"/>
    <m/>
    <n v="8"/>
    <x v="85"/>
    <x v="1"/>
    <n v="1"/>
    <x v="1"/>
    <x v="93"/>
    <x v="0"/>
  </r>
  <r>
    <n v="1869"/>
    <s v="PF607"/>
    <x v="20"/>
    <s v="98/14/98"/>
    <x v="10"/>
    <x v="19"/>
    <n v="11"/>
    <s v="August"/>
    <x v="11"/>
    <s v="11 August 1948"/>
    <x v="0"/>
    <s v="Swung to avoid overshoot and u/c collapsed Shawbury 11.8.48 (Air Britain Serials) 11.08.48 98 Sqn. PF607 Undercarriage collapsed on landing at Shawbury. (Mosquito Crash Log)"/>
    <x v="2"/>
    <x v="2"/>
    <x v="23"/>
    <x v="1"/>
    <x v="2"/>
    <x v="1"/>
    <m/>
    <n v="8"/>
    <x v="85"/>
    <x v="1"/>
    <n v="0"/>
    <x v="0"/>
    <x v="204"/>
    <x v="6"/>
  </r>
  <r>
    <n v="6921"/>
    <s v="KB494"/>
    <x v="28"/>
    <s v="RAE"/>
    <x v="10"/>
    <x v="19"/>
    <n v="11"/>
    <s v="August"/>
    <x v="11"/>
    <s v="11 August 1948"/>
    <x v="2"/>
    <s v="SS 11.8.48 (Air Britain Serials)"/>
    <x v="4"/>
    <x v="3"/>
    <x v="1"/>
    <x v="1"/>
    <x v="2"/>
    <x v="1"/>
    <m/>
    <n v="8"/>
    <x v="85"/>
    <x v="1"/>
    <n v="1"/>
    <x v="1"/>
    <x v="61"/>
    <x v="1"/>
  </r>
  <r>
    <n v="1418"/>
    <s v="MM726"/>
    <x v="25"/>
    <s v="219/151"/>
    <x v="0"/>
    <x v="2"/>
    <n v="11"/>
    <s v="August"/>
    <x v="11"/>
    <s v="11 August 1948"/>
    <x v="2"/>
    <s v="SS 11.8.48 (Air Britain Serials)"/>
    <x v="4"/>
    <x v="3"/>
    <x v="1"/>
    <x v="1"/>
    <x v="2"/>
    <x v="1"/>
    <m/>
    <n v="8"/>
    <x v="85"/>
    <x v="1"/>
    <n v="1"/>
    <x v="0"/>
    <x v="8"/>
    <x v="2"/>
  </r>
  <r>
    <n v="2877"/>
    <s v="MM817"/>
    <x v="25"/>
    <s v="488/54OTU"/>
    <x v="10"/>
    <x v="7"/>
    <n v="11"/>
    <s v="August"/>
    <x v="11"/>
    <s v="11 August 1948"/>
    <x v="2"/>
    <s v="SS 11.8.48 (Air Britain Serials)"/>
    <x v="4"/>
    <x v="3"/>
    <x v="1"/>
    <x v="1"/>
    <x v="2"/>
    <x v="1"/>
    <m/>
    <n v="8"/>
    <x v="85"/>
    <x v="1"/>
    <n v="1"/>
    <x v="1"/>
    <x v="115"/>
    <x v="2"/>
  </r>
  <r>
    <n v="3701"/>
    <s v="MT464"/>
    <x v="25"/>
    <s v="ME/416US"/>
    <x v="10"/>
    <x v="19"/>
    <n v="11"/>
    <s v="August"/>
    <x v="11"/>
    <s v="11 August 1948"/>
    <x v="2"/>
    <s v="SS 11.8.48 (Air Britain Serials)"/>
    <x v="4"/>
    <x v="3"/>
    <x v="1"/>
    <x v="1"/>
    <x v="2"/>
    <x v="1"/>
    <m/>
    <n v="8"/>
    <x v="85"/>
    <x v="1"/>
    <n v="1"/>
    <x v="2"/>
    <x v="139"/>
    <x v="2"/>
  </r>
  <r>
    <n v="6018"/>
    <s v="MT487"/>
    <x v="25"/>
    <n v="25"/>
    <x v="0"/>
    <x v="2"/>
    <n v="11"/>
    <s v="August"/>
    <x v="11"/>
    <s v="11 August 1948"/>
    <x v="2"/>
    <s v="SS 11.8.48 (Air Britain Serials)"/>
    <x v="4"/>
    <x v="3"/>
    <x v="1"/>
    <x v="1"/>
    <x v="2"/>
    <x v="1"/>
    <m/>
    <n v="8"/>
    <x v="85"/>
    <x v="1"/>
    <n v="1"/>
    <x v="0"/>
    <x v="14"/>
    <x v="2"/>
  </r>
  <r>
    <n v="4800"/>
    <s v="MV523"/>
    <x v="25"/>
    <n v="85"/>
    <x v="0"/>
    <x v="2"/>
    <n v="11"/>
    <s v="August"/>
    <x v="11"/>
    <s v="11 August 1948"/>
    <x v="2"/>
    <s v="SS 11.8.48 (Air Britain Serials)"/>
    <x v="4"/>
    <x v="3"/>
    <x v="1"/>
    <x v="1"/>
    <x v="2"/>
    <x v="1"/>
    <m/>
    <n v="8"/>
    <x v="85"/>
    <x v="1"/>
    <n v="1"/>
    <x v="0"/>
    <x v="13"/>
    <x v="2"/>
  </r>
  <r>
    <n v="3686"/>
    <s v="MV547"/>
    <x v="25"/>
    <n v="307"/>
    <x v="0"/>
    <x v="2"/>
    <n v="11"/>
    <s v="August"/>
    <x v="11"/>
    <s v="11 August 1948"/>
    <x v="2"/>
    <s v="SS 11.8.48 (Air Britain Serials)"/>
    <x v="4"/>
    <x v="3"/>
    <x v="1"/>
    <x v="1"/>
    <x v="2"/>
    <x v="1"/>
    <m/>
    <n v="8"/>
    <x v="85"/>
    <x v="1"/>
    <n v="1"/>
    <x v="0"/>
    <x v="21"/>
    <x v="2"/>
  </r>
  <r>
    <n v="365"/>
    <s v="NT247"/>
    <x v="25"/>
    <s v="12FU/1 OADU/NA/UK"/>
    <x v="10"/>
    <x v="19"/>
    <n v="11"/>
    <s v="August"/>
    <x v="11"/>
    <s v="11 August 1948"/>
    <x v="2"/>
    <s v="http://aviationarchaeology.com/src/AARmonthly/Mar1945O.htm says this aircraft was involved in a Category 3 accident after ground looping on takeoff with the 416th NFS of the 12th Air Force in Pisa, Italy, pilot Bruton, Quenton H on 4 March 1945. SOC 11.8.48 (Air Britain Serials)"/>
    <x v="4"/>
    <x v="3"/>
    <x v="1"/>
    <x v="1"/>
    <x v="2"/>
    <x v="1"/>
    <m/>
    <n v="8"/>
    <x v="85"/>
    <x v="1"/>
    <n v="1"/>
    <x v="2"/>
    <x v="201"/>
    <x v="2"/>
  </r>
  <r>
    <n v="5849"/>
    <s v="NT255"/>
    <x v="25"/>
    <n v="410"/>
    <x v="0"/>
    <x v="2"/>
    <n v="11"/>
    <s v="August"/>
    <x v="11"/>
    <s v="11 August 1948"/>
    <x v="2"/>
    <s v="SS 11.8.48 (Air Britain Serials)"/>
    <x v="4"/>
    <x v="3"/>
    <x v="1"/>
    <x v="1"/>
    <x v="2"/>
    <x v="1"/>
    <m/>
    <n v="8"/>
    <x v="85"/>
    <x v="1"/>
    <n v="1"/>
    <x v="0"/>
    <x v="19"/>
    <x v="2"/>
  </r>
  <r>
    <n v="2270"/>
    <s v="NT267"/>
    <x v="25"/>
    <n v="307"/>
    <x v="0"/>
    <x v="2"/>
    <n v="11"/>
    <s v="August"/>
    <x v="11"/>
    <s v="11 August 1948"/>
    <x v="2"/>
    <s v="SS 11.8.48 (Air Britain Serials)"/>
    <x v="4"/>
    <x v="3"/>
    <x v="1"/>
    <x v="1"/>
    <x v="2"/>
    <x v="1"/>
    <m/>
    <n v="8"/>
    <x v="85"/>
    <x v="1"/>
    <n v="1"/>
    <x v="0"/>
    <x v="21"/>
    <x v="2"/>
  </r>
  <r>
    <n v="3621"/>
    <s v="NT302"/>
    <x v="25"/>
    <n v="456"/>
    <x v="10"/>
    <x v="19"/>
    <n v="11"/>
    <s v="August"/>
    <x v="11"/>
    <s v="11 August 1948"/>
    <x v="2"/>
    <s v="Served with 456 Sqn as RX-K under RAF control 12/44 to 15/06/45 as Sqn disbanded. Back to RAF. (Brian Fillery's website) SS 11.8.48 (Air Britain Serials)"/>
    <x v="4"/>
    <x v="3"/>
    <x v="1"/>
    <x v="1"/>
    <x v="2"/>
    <x v="1"/>
    <m/>
    <n v="8"/>
    <x v="85"/>
    <x v="1"/>
    <n v="1"/>
    <x v="0"/>
    <x v="20"/>
    <x v="2"/>
  </r>
  <r>
    <n v="3495"/>
    <s v="NT311"/>
    <x v="25"/>
    <n v="456"/>
    <x v="10"/>
    <x v="19"/>
    <n v="11"/>
    <s v="August"/>
    <x v="11"/>
    <s v="11 August 1948"/>
    <x v="2"/>
    <s v="SS 11.8.48 (Air Britain Serials)"/>
    <x v="4"/>
    <x v="3"/>
    <x v="1"/>
    <x v="1"/>
    <x v="2"/>
    <x v="1"/>
    <m/>
    <n v="8"/>
    <x v="85"/>
    <x v="1"/>
    <n v="1"/>
    <x v="0"/>
    <x v="20"/>
    <x v="2"/>
  </r>
  <r>
    <n v="6083"/>
    <s v="NT321"/>
    <x v="25"/>
    <n v="68"/>
    <x v="10"/>
    <x v="19"/>
    <n v="11"/>
    <s v="August"/>
    <x v="11"/>
    <s v="11 August 1948"/>
    <x v="2"/>
    <s v="SS 11.8.48 (Air Britain Serials)"/>
    <x v="4"/>
    <x v="3"/>
    <x v="1"/>
    <x v="1"/>
    <x v="2"/>
    <x v="1"/>
    <m/>
    <n v="8"/>
    <x v="85"/>
    <x v="1"/>
    <n v="1"/>
    <x v="0"/>
    <x v="102"/>
    <x v="2"/>
  </r>
  <r>
    <n v="2313"/>
    <s v="NT333"/>
    <x v="25"/>
    <n v="307"/>
    <x v="0"/>
    <x v="2"/>
    <n v="11"/>
    <s v="August"/>
    <x v="11"/>
    <s v="11 August 1948"/>
    <x v="2"/>
    <s v="SS 11.8.48 (Air Britain Serials)"/>
    <x v="4"/>
    <x v="3"/>
    <x v="1"/>
    <x v="1"/>
    <x v="2"/>
    <x v="1"/>
    <m/>
    <n v="8"/>
    <x v="85"/>
    <x v="1"/>
    <n v="1"/>
    <x v="0"/>
    <x v="21"/>
    <x v="2"/>
  </r>
  <r>
    <n v="4725"/>
    <s v="NT349"/>
    <x v="25"/>
    <n v="239"/>
    <x v="10"/>
    <x v="19"/>
    <n v="11"/>
    <s v="August"/>
    <x v="11"/>
    <s v="11 August 1948"/>
    <x v="2"/>
    <s v="SS 11.8.48 (Air Britain Serials)"/>
    <x v="4"/>
    <x v="3"/>
    <x v="1"/>
    <x v="1"/>
    <x v="2"/>
    <x v="1"/>
    <m/>
    <n v="8"/>
    <x v="85"/>
    <x v="1"/>
    <n v="1"/>
    <x v="0"/>
    <x v="63"/>
    <x v="2"/>
  </r>
  <r>
    <n v="6469"/>
    <s v="NT366"/>
    <x v="25"/>
    <n v="68"/>
    <x v="10"/>
    <x v="19"/>
    <n v="11"/>
    <s v="August"/>
    <x v="11"/>
    <s v="11 August 1948"/>
    <x v="2"/>
    <s v="SS 11.8.48 (Air Britain Serials)"/>
    <x v="4"/>
    <x v="3"/>
    <x v="1"/>
    <x v="1"/>
    <x v="2"/>
    <x v="1"/>
    <m/>
    <n v="8"/>
    <x v="85"/>
    <x v="1"/>
    <n v="1"/>
    <x v="0"/>
    <x v="102"/>
    <x v="2"/>
  </r>
  <r>
    <n v="6448"/>
    <s v="NT424"/>
    <x v="25"/>
    <n v="29"/>
    <x v="0"/>
    <x v="2"/>
    <n v="11"/>
    <s v="August"/>
    <x v="11"/>
    <s v="11 August 1948"/>
    <x v="2"/>
    <s v="SS 11.8.48 (Air Britain Serials)"/>
    <x v="4"/>
    <x v="3"/>
    <x v="1"/>
    <x v="1"/>
    <x v="2"/>
    <x v="1"/>
    <m/>
    <n v="8"/>
    <x v="85"/>
    <x v="1"/>
    <n v="1"/>
    <x v="0"/>
    <x v="31"/>
    <x v="2"/>
  </r>
  <r>
    <n v="1301"/>
    <s v="NT425"/>
    <x v="25"/>
    <s v="25/264/25"/>
    <x v="0"/>
    <x v="2"/>
    <n v="11"/>
    <s v="August"/>
    <x v="11"/>
    <s v="11 August 1948"/>
    <x v="2"/>
    <s v="SS 11.8.48 (Air Britain Serials)"/>
    <x v="4"/>
    <x v="3"/>
    <x v="1"/>
    <x v="1"/>
    <x v="2"/>
    <x v="1"/>
    <m/>
    <n v="8"/>
    <x v="85"/>
    <x v="1"/>
    <n v="1"/>
    <x v="0"/>
    <x v="14"/>
    <x v="2"/>
  </r>
  <r>
    <n v="4371"/>
    <s v="NT436"/>
    <x v="25"/>
    <s v="125/264"/>
    <x v="10"/>
    <x v="19"/>
    <n v="11"/>
    <s v="August"/>
    <x v="11"/>
    <s v="11 August 1948"/>
    <x v="2"/>
    <s v="SS 11.8.48 (Air Britain Serials)"/>
    <x v="4"/>
    <x v="3"/>
    <x v="1"/>
    <x v="1"/>
    <x v="2"/>
    <x v="1"/>
    <m/>
    <n v="8"/>
    <x v="85"/>
    <x v="1"/>
    <n v="1"/>
    <x v="0"/>
    <x v="10"/>
    <x v="2"/>
  </r>
  <r>
    <n v="7152"/>
    <s v="NT513"/>
    <x v="25"/>
    <n v="410"/>
    <x v="0"/>
    <x v="2"/>
    <n v="11"/>
    <s v="August"/>
    <x v="11"/>
    <s v="11 August 1948"/>
    <x v="2"/>
    <s v="SS 11.8.48 (Air Britain Serials)"/>
    <x v="4"/>
    <x v="3"/>
    <x v="1"/>
    <x v="1"/>
    <x v="2"/>
    <x v="1"/>
    <m/>
    <n v="8"/>
    <x v="85"/>
    <x v="1"/>
    <n v="1"/>
    <x v="0"/>
    <x v="19"/>
    <x v="2"/>
  </r>
  <r>
    <n v="6163"/>
    <s v="NT534"/>
    <x v="25"/>
    <n v="219"/>
    <x v="1"/>
    <x v="2"/>
    <n v="11"/>
    <s v="August"/>
    <x v="11"/>
    <s v="11 August 1948"/>
    <x v="2"/>
    <s v="SS 11.8.48 (Air Britain Serials)"/>
    <x v="4"/>
    <x v="3"/>
    <x v="1"/>
    <x v="1"/>
    <x v="2"/>
    <x v="1"/>
    <m/>
    <n v="8"/>
    <x v="85"/>
    <x v="1"/>
    <n v="1"/>
    <x v="0"/>
    <x v="76"/>
    <x v="2"/>
  </r>
  <r>
    <n v="5071"/>
    <s v="NT546"/>
    <x v="25"/>
    <n v="85"/>
    <x v="0"/>
    <x v="2"/>
    <n v="11"/>
    <s v="August"/>
    <x v="11"/>
    <s v="11 August 1948"/>
    <x v="2"/>
    <s v="SS 11.8.48 (Air Britain Serials)"/>
    <x v="4"/>
    <x v="3"/>
    <x v="1"/>
    <x v="1"/>
    <x v="2"/>
    <x v="1"/>
    <m/>
    <n v="8"/>
    <x v="85"/>
    <x v="1"/>
    <n v="1"/>
    <x v="0"/>
    <x v="13"/>
    <x v="2"/>
  </r>
  <r>
    <n v="2277"/>
    <s v="NT553"/>
    <x v="25"/>
    <n v="151"/>
    <x v="0"/>
    <x v="2"/>
    <n v="11"/>
    <s v="August"/>
    <x v="11"/>
    <s v="11 August 1948"/>
    <x v="2"/>
    <s v="SS 11.8.48 (Air Britain Serials)"/>
    <x v="4"/>
    <x v="3"/>
    <x v="1"/>
    <x v="1"/>
    <x v="2"/>
    <x v="1"/>
    <m/>
    <n v="8"/>
    <x v="85"/>
    <x v="1"/>
    <n v="1"/>
    <x v="0"/>
    <x v="8"/>
    <x v="2"/>
  </r>
  <r>
    <n v="1542"/>
    <s v="MM627"/>
    <x v="22"/>
    <s v="85/157/169"/>
    <x v="10"/>
    <x v="19"/>
    <n v="18"/>
    <s v="August"/>
    <x v="11"/>
    <s v="18 August 1948"/>
    <x v="2"/>
    <s v="Sold to DH 18.8.48 (Air Britain Serials)"/>
    <x v="5"/>
    <x v="3"/>
    <x v="1"/>
    <x v="1"/>
    <x v="2"/>
    <x v="1"/>
    <m/>
    <n v="8"/>
    <x v="85"/>
    <x v="1"/>
    <n v="1"/>
    <x v="0"/>
    <x v="65"/>
    <x v="2"/>
  </r>
  <r>
    <n v="2626"/>
    <s v="TA193"/>
    <x v="22"/>
    <s v="TFU"/>
    <x v="10"/>
    <x v="19"/>
    <n v="18"/>
    <s v="August"/>
    <x v="11"/>
    <s v="18 August 1948"/>
    <x v="2"/>
    <s v="Sold to DH 18.8.48 (Air Britain Serials)"/>
    <x v="5"/>
    <x v="3"/>
    <x v="1"/>
    <x v="1"/>
    <x v="2"/>
    <x v="1"/>
    <m/>
    <n v="8"/>
    <x v="85"/>
    <x v="1"/>
    <n v="1"/>
    <x v="1"/>
    <x v="49"/>
    <x v="0"/>
  </r>
  <r>
    <n v="3791"/>
    <s v="TA236"/>
    <x v="22"/>
    <s v="51OTU/1660CU"/>
    <x v="10"/>
    <x v="19"/>
    <n v="18"/>
    <s v="August"/>
    <x v="11"/>
    <s v="18 August 1948"/>
    <x v="2"/>
    <s v="Sold to DH 18.8.48 (Air Britain Serials)"/>
    <x v="5"/>
    <x v="3"/>
    <x v="1"/>
    <x v="1"/>
    <x v="2"/>
    <x v="1"/>
    <m/>
    <n v="8"/>
    <x v="85"/>
    <x v="1"/>
    <n v="1"/>
    <x v="1"/>
    <x v="339"/>
    <x v="0"/>
  </r>
  <r>
    <n v="3148"/>
    <s v="TA239"/>
    <x v="22"/>
    <s v="54OTU"/>
    <x v="10"/>
    <x v="7"/>
    <n v="18"/>
    <s v="August"/>
    <x v="11"/>
    <s v="18 August 1948"/>
    <x v="2"/>
    <s v="Sold to DH 18.8.48 (Air Britain Serials)"/>
    <x v="5"/>
    <x v="3"/>
    <x v="1"/>
    <x v="1"/>
    <x v="2"/>
    <x v="1"/>
    <m/>
    <n v="8"/>
    <x v="85"/>
    <x v="1"/>
    <n v="1"/>
    <x v="1"/>
    <x v="115"/>
    <x v="0"/>
  </r>
  <r>
    <n v="5781"/>
    <s v="TA248"/>
    <x v="22"/>
    <s v="54OTU"/>
    <x v="10"/>
    <x v="7"/>
    <n v="18"/>
    <s v="August"/>
    <x v="11"/>
    <s v="18 August 1948"/>
    <x v="2"/>
    <s v="Sold to DH 18.8.48 (Air Britain Serials)"/>
    <x v="5"/>
    <x v="3"/>
    <x v="1"/>
    <x v="1"/>
    <x v="2"/>
    <x v="1"/>
    <m/>
    <n v="8"/>
    <x v="85"/>
    <x v="1"/>
    <n v="1"/>
    <x v="1"/>
    <x v="115"/>
    <x v="0"/>
  </r>
  <r>
    <n v="4574"/>
    <s v="TA265"/>
    <x v="22"/>
    <s v="54OTU"/>
    <x v="10"/>
    <x v="7"/>
    <n v="18"/>
    <s v="August"/>
    <x v="11"/>
    <s v="18 August 1948"/>
    <x v="2"/>
    <s v="Sold to DH 18.8.48 (Air Britain Serials)"/>
    <x v="5"/>
    <x v="3"/>
    <x v="1"/>
    <x v="1"/>
    <x v="2"/>
    <x v="1"/>
    <m/>
    <n v="8"/>
    <x v="85"/>
    <x v="1"/>
    <n v="1"/>
    <x v="1"/>
    <x v="115"/>
    <x v="0"/>
  </r>
  <r>
    <n v="4456"/>
    <s v="TA270"/>
    <x v="22"/>
    <s v="54OTU"/>
    <x v="10"/>
    <x v="7"/>
    <n v="18"/>
    <s v="August"/>
    <x v="11"/>
    <s v="18 August 1948"/>
    <x v="2"/>
    <s v="Sold to DH 18.8.48 (Air Britain Serials)"/>
    <x v="5"/>
    <x v="3"/>
    <x v="1"/>
    <x v="1"/>
    <x v="2"/>
    <x v="1"/>
    <m/>
    <n v="8"/>
    <x v="85"/>
    <x v="1"/>
    <n v="1"/>
    <x v="1"/>
    <x v="115"/>
    <x v="0"/>
  </r>
  <r>
    <n v="6502"/>
    <s v="TA393"/>
    <x v="22"/>
    <s v="85/1692 Flt"/>
    <x v="10"/>
    <x v="7"/>
    <n v="18"/>
    <s v="August"/>
    <x v="11"/>
    <s v="18 August 1948"/>
    <x v="2"/>
    <s v="Sold to DH 18.8.48 (Air Britain Serials)"/>
    <x v="5"/>
    <x v="3"/>
    <x v="1"/>
    <x v="1"/>
    <x v="2"/>
    <x v="1"/>
    <m/>
    <n v="8"/>
    <x v="85"/>
    <x v="1"/>
    <n v="1"/>
    <x v="1"/>
    <x v="93"/>
    <x v="0"/>
  </r>
  <r>
    <n v="1630"/>
    <s v="TE612"/>
    <x v="12"/>
    <s v="ME"/>
    <x v="20"/>
    <x v="19"/>
    <n v="18"/>
    <s v="August"/>
    <x v="11"/>
    <d v="1948-08-18T00:00:00"/>
    <x v="2"/>
    <s v="Sold to DH 24.5.48 for Dominican AF as No.301 (Air Britain Serials) Serial: 2101, c/no.: n/a, Prev. Identity: RAF TE612, AMD 301, Delivered: 18.8.1948, Fate/Notes: n/a. (http://www.aeroflight.co.uk/waf/americas/dominican_rep/DomRep-af-Mosquito.htm)"/>
    <x v="5"/>
    <x v="3"/>
    <x v="1"/>
    <x v="1"/>
    <x v="2"/>
    <x v="1"/>
    <m/>
    <n v="5"/>
    <x v="81"/>
    <x v="1"/>
    <n v="0"/>
    <x v="2"/>
    <x v="108"/>
    <x v="3"/>
  </r>
  <r>
    <n v="4117"/>
    <s v="TE909"/>
    <x v="12"/>
    <s v="FE"/>
    <x v="20"/>
    <x v="19"/>
    <n v="18"/>
    <s v="August"/>
    <x v="11"/>
    <d v="1948-08-18T00:00:00"/>
    <x v="2"/>
    <s v="Sold to DH 24.5.48 for Dominican AF as No.302 (Air Britain Serials) Serial: 2102, c/no.: n/a, Prev. Identity: RAF TE909, AMD 302, Delivered: 18.8.1948, Fate/Notes: n/a. (http://www.aeroflight.co.uk/waf/americas/dominican_rep/DomRep-af-Mosquito.htm)"/>
    <x v="5"/>
    <x v="3"/>
    <x v="1"/>
    <x v="1"/>
    <x v="2"/>
    <x v="1"/>
    <m/>
    <n v="5"/>
    <x v="81"/>
    <x v="1"/>
    <n v="0"/>
    <x v="2"/>
    <x v="91"/>
    <x v="3"/>
  </r>
  <r>
    <n v="5866"/>
    <s v="TA531"/>
    <x v="12"/>
    <s v="204AFS"/>
    <x v="10"/>
    <x v="19"/>
    <n v="20"/>
    <s v="August"/>
    <x v="11"/>
    <s v="20 August 1948"/>
    <x v="0"/>
    <s v="Bellylanded at Driffield 20.8.48 (Air Britain Serials) 20.08.48 204 Sqn. TA531 Belly-landed at Driffield aerodrome. (Mosquito Crash Log)"/>
    <x v="2"/>
    <x v="2"/>
    <x v="32"/>
    <x v="1"/>
    <x v="2"/>
    <x v="1"/>
    <m/>
    <n v="8"/>
    <x v="85"/>
    <x v="1"/>
    <n v="0"/>
    <x v="1"/>
    <x v="294"/>
    <x v="0"/>
  </r>
  <r>
    <n v="648"/>
    <s v="RL254"/>
    <x v="39"/>
    <s v="RAE/FIDS/NFDS/CFE"/>
    <x v="0"/>
    <x v="7"/>
    <n v="24"/>
    <s v="August"/>
    <x v="11"/>
    <s v="24 August 1948"/>
    <x v="0"/>
    <s v="Bellylanded after both engines cut Mildenhall 24.8.48 DBR (Air Britain Serials) 24.08.48 West Raynham. RL254 Belly-landed at Mildenhall aerodrome after double engine failure. (Mosquito Crash Log)"/>
    <x v="2"/>
    <x v="2"/>
    <x v="2"/>
    <x v="1"/>
    <x v="2"/>
    <x v="1"/>
    <m/>
    <n v="8"/>
    <x v="85"/>
    <x v="1"/>
    <n v="0"/>
    <x v="1"/>
    <x v="231"/>
    <x v="2"/>
  </r>
  <r>
    <n v="3098"/>
    <s v="SZ967"/>
    <x v="12"/>
    <s v="605/4"/>
    <x v="0"/>
    <x v="16"/>
    <n v="25"/>
    <s v="August"/>
    <x v="11"/>
    <s v="25 August 1948"/>
    <x v="0"/>
    <s v="Was UP-U on 605 Squadron (Ian Piper: http://www.605squadron.co.uk/Squadron_aircraft.htm) Caught fire in air 25.8.48 SOC on return to base (Air Britain Serials) 25.08.48 4Sqn. SZ967 Caught fire in the air, landed safely but was damaged beyond repair. (Mosquito Crash Log)"/>
    <x v="2"/>
    <x v="2"/>
    <x v="38"/>
    <x v="1"/>
    <x v="2"/>
    <x v="1"/>
    <m/>
    <n v="8"/>
    <x v="85"/>
    <x v="1"/>
    <n v="1"/>
    <x v="0"/>
    <x v="82"/>
    <x v="0"/>
  </r>
  <r>
    <n v="1244"/>
    <s v="PF648"/>
    <x v="35"/>
    <s v="1 OADU/680/13"/>
    <x v="10"/>
    <x v="19"/>
    <n v="27"/>
    <s v="August"/>
    <x v="11"/>
    <s v="27 August 1948"/>
    <x v="0"/>
    <s v="Swung on landing and u/c leg collapsed Fayid 27.8.48 (Air Britain Serials)"/>
    <x v="2"/>
    <x v="2"/>
    <x v="23"/>
    <x v="1"/>
    <x v="2"/>
    <x v="1"/>
    <m/>
    <n v="8"/>
    <x v="85"/>
    <x v="1"/>
    <n v="0"/>
    <x v="0"/>
    <x v="257"/>
    <x v="6"/>
  </r>
  <r>
    <n v="4661"/>
    <s v="TE927"/>
    <x v="12"/>
    <m/>
    <x v="17"/>
    <x v="19"/>
    <n v="27"/>
    <s v="August"/>
    <x v="11"/>
    <s v="27 August 1948"/>
    <x v="0"/>
    <s v="Delivery date also given as April 8 1947. NZ2330 FB.VI Built at Standard Motors. Previously TE927 and delivered sometime between 27 May 1945 and 21 December 1945. Ferried from the United Kingdom by an RAF/RNZAF crew and BOC Ohakea on 08 April 1947 for a cost of 3000 pounds. Ferried to Woodborne for storage shortly after arrival. Removed from storage and placed on strength of No.75 Squadron on 12 February 1948. Crashed into the sea off Himitangi on 27 August 1948. The aircraft was on a low flying exercise and crashed into the sea as it was recovering from a roll. Flight Lieutenant G. Simich and Flight Sergeant V. Baird both killed. The aircraft was written off the books at Ohakea on 18 October 1950 with a total of 179:45 airframe hours. Fri 27 Aug 1948, Air test and low flying exercise. 75 Squadron, RNZAF (Ohakea)_x000a_De Havilland Mosquito FB.VI NZ2330 - crashed in the sea a 100 yards off shore, after failing to recover from a low-level slow roll over Himatangi Beach at 0940. The two crew were buried at Waikumete, Auckland, and at Te Henui, New Plymouth, respectively._x000a_Pilot: NZ391369 Flt Lt George Ronald SIMICH, DFC mid, RNZAF - Age 32. 1527hrs solo._x000a_(Airframe Fitter): NZ39128 Flt Sgt Victor Horton BAIRD, RNZAF - Age 28._x000a_During the war Simich served in RAF Bomber Command, flying 260 operational hours with 75 (NZ) Sqn, RAF, and 214 Sqn, RAF, but the number of ops is unknown. With the latter squadron he and his crew were shot down and captured during a raid on Hamburg on the night of 26/27 July 1942._x000a_During the war Baird served a tour of duty in the South Pacific. At the time of the accident he was on the strength of Ohakea’s Technical Wing. (Errol Martyn) To RNZAF 13.12.46 as NZ2330 Crashed into sea nr Himatangi Beach 27.8.48 (Air Britain Serials)"/>
    <x v="2"/>
    <x v="2"/>
    <x v="34"/>
    <x v="1"/>
    <x v="2"/>
    <x v="1"/>
    <m/>
    <n v="8"/>
    <x v="85"/>
    <x v="1"/>
    <n v="0"/>
    <x v="2"/>
    <x v="17"/>
    <x v="3"/>
  </r>
  <r>
    <n v="2347"/>
    <s v="VT623"/>
    <x v="10"/>
    <s v="RN MTCE"/>
    <x v="10"/>
    <x v="19"/>
    <n v="27"/>
    <s v="August"/>
    <x v="11"/>
    <s v="27 August 1948"/>
    <x v="0"/>
    <s v="Crashed in field 2m SSW Gwinear Rd station 27.8.48 (Air Britain Serials) Diverted off contract, d/d 17/04/1948 to the Royal Navy, w/o 27/08/1948 whilst on a maintenance test flight from Culdrose, an engine caught fire and crashed at Lemin Farm, Reawla, near Hale, Cornwall  (http://www.ukserials.com/)"/>
    <x v="2"/>
    <x v="2"/>
    <x v="7"/>
    <x v="1"/>
    <x v="2"/>
    <x v="1"/>
    <m/>
    <n v="8"/>
    <x v="85"/>
    <x v="1"/>
    <n v="0"/>
    <x v="1"/>
    <x v="340"/>
    <x v="0"/>
  </r>
  <r>
    <n v="3482"/>
    <s v="PF547"/>
    <x v="20"/>
    <n v="109"/>
    <x v="0"/>
    <x v="8"/>
    <n v="31"/>
    <s v="August"/>
    <x v="11"/>
    <s v="31 August 1948"/>
    <x v="2"/>
    <s v="To 6588M 31.8.48 (Air Britain Serials)"/>
    <x v="4"/>
    <x v="3"/>
    <x v="1"/>
    <x v="1"/>
    <x v="2"/>
    <x v="1"/>
    <m/>
    <n v="8"/>
    <x v="85"/>
    <x v="1"/>
    <n v="0"/>
    <x v="0"/>
    <x v="18"/>
    <x v="6"/>
  </r>
  <r>
    <n v="1836"/>
    <s v="PF594"/>
    <x v="20"/>
    <s v="109/139"/>
    <x v="0"/>
    <x v="8"/>
    <n v="31"/>
    <s v="August"/>
    <x v="11"/>
    <s v="31 August 1948"/>
    <x v="2"/>
    <s v="To 6589M 31.8.48 (Air Britain Serials)"/>
    <x v="4"/>
    <x v="3"/>
    <x v="1"/>
    <x v="1"/>
    <x v="2"/>
    <x v="1"/>
    <m/>
    <n v="8"/>
    <x v="85"/>
    <x v="1"/>
    <n v="0"/>
    <x v="0"/>
    <x v="15"/>
    <x v="6"/>
  </r>
  <r>
    <n v="4655"/>
    <s v="A52-92"/>
    <x v="24"/>
    <m/>
    <x v="7"/>
    <x v="19"/>
    <n v="0"/>
    <s v="September"/>
    <x v="11"/>
    <s v="0 September 1948"/>
    <x v="2"/>
    <s v="Built as F.B.40. Delivered during May 1945. Final disposition: struck off charge, September 1948. (Beaufort, Beaufighter and Mosquito in Australian Service, Stewart Wilson, 1990) To DAP for disposal .49 (Air Britain Serials) rashed on landing. on Morotai island, between Borneo and New Guinea, Indonesia (MIAS)."/>
    <x v="4"/>
    <x v="3"/>
    <x v="1"/>
    <x v="1"/>
    <x v="2"/>
    <x v="1"/>
    <m/>
    <n v="9"/>
    <x v="86"/>
    <x v="1"/>
    <n v="0"/>
    <x v="2"/>
    <x v="17"/>
    <x v="5"/>
  </r>
  <r>
    <n v="4424"/>
    <s v="TA338"/>
    <x v="22"/>
    <m/>
    <x v="10"/>
    <x v="19"/>
    <n v="3"/>
    <s v="September"/>
    <x v="11"/>
    <s v="3 September 1948"/>
    <x v="2"/>
    <s v="Sold to DH 3.9.48 (Air Britain Serials)"/>
    <x v="5"/>
    <x v="3"/>
    <x v="1"/>
    <x v="1"/>
    <x v="2"/>
    <x v="1"/>
    <m/>
    <n v="9"/>
    <x v="86"/>
    <x v="1"/>
    <n v="1"/>
    <x v="2"/>
    <x v="17"/>
    <x v="0"/>
  </r>
  <r>
    <n v="5760"/>
    <s v="TE822"/>
    <x v="12"/>
    <n v="114"/>
    <x v="20"/>
    <x v="19"/>
    <n v="3"/>
    <s v="September"/>
    <x v="11"/>
    <d v="1948-09-03T00:00:00"/>
    <x v="2"/>
    <s v="Sold to DH 24.5.48 for Dominican AF as No.303 (Air Britain Serials)           MH - Also, possibly in error: 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Serial: 2103, c/no.: n/a, Prev. Identity: RAF TE822, AMD 303, Delivered: 3.9.1948, Fate/Notes: n/a. (http://www.aeroflight.co.uk/waf/americas/dominican_rep/DomRep-af-Mosquito.htm)"/>
    <x v="5"/>
    <x v="3"/>
    <x v="1"/>
    <x v="1"/>
    <x v="2"/>
    <x v="1"/>
    <m/>
    <n v="5"/>
    <x v="81"/>
    <x v="1"/>
    <n v="0"/>
    <x v="0"/>
    <x v="237"/>
    <x v="3"/>
  </r>
  <r>
    <n v="888"/>
    <s v="RL192"/>
    <x v="39"/>
    <n v="29"/>
    <x v="0"/>
    <x v="2"/>
    <n v="4"/>
    <s v="September"/>
    <x v="11"/>
    <s v="4 September 1948"/>
    <x v="0"/>
    <s v="Flew into ground out of cloud 1m E of West Malling 4.9.48 DBR (Air Britain Serials) 04.09.48 29 Sqn. RL192 Dived into ground one mile east of West Mailing aerodrome while in circuit, killing two. (Mosquito Crash Log)"/>
    <x v="2"/>
    <x v="2"/>
    <x v="41"/>
    <x v="1"/>
    <x v="2"/>
    <x v="1"/>
    <m/>
    <n v="9"/>
    <x v="86"/>
    <x v="1"/>
    <n v="0"/>
    <x v="0"/>
    <x v="31"/>
    <x v="2"/>
  </r>
  <r>
    <n v="5838"/>
    <s v="PF493"/>
    <x v="20"/>
    <n v="105"/>
    <x v="0"/>
    <x v="8"/>
    <n v="5"/>
    <s v="September"/>
    <x v="11"/>
    <s v="5 September 1948"/>
    <x v="2"/>
    <s v="SS 5.9.48 (Air Britain Serials)"/>
    <x v="4"/>
    <x v="3"/>
    <x v="1"/>
    <x v="1"/>
    <x v="2"/>
    <x v="1"/>
    <m/>
    <n v="9"/>
    <x v="86"/>
    <x v="1"/>
    <n v="0"/>
    <x v="0"/>
    <x v="4"/>
    <x v="6"/>
  </r>
  <r>
    <n v="2291"/>
    <s v="VT652"/>
    <x v="44"/>
    <s v="Mkrs/CFE"/>
    <x v="0"/>
    <x v="7"/>
    <n v="6"/>
    <s v="September"/>
    <x v="11"/>
    <s v="6 September 1948"/>
    <x v="0"/>
    <s v="Caught fire in hangar West Raynham 6.9.48 (Air Britain Serials) |aw/cn 23/03/1948, d/d 23/03/1948, w/o 06/09/1948   (http://www.ukserials.com/)"/>
    <x v="2"/>
    <x v="2"/>
    <x v="38"/>
    <x v="1"/>
    <x v="2"/>
    <x v="1"/>
    <m/>
    <n v="9"/>
    <x v="86"/>
    <x v="1"/>
    <n v="0"/>
    <x v="1"/>
    <x v="231"/>
    <x v="9"/>
  </r>
  <r>
    <n v="4510"/>
    <s v="RK945"/>
    <x v="25"/>
    <s v="V-A/51MU"/>
    <x v="10"/>
    <x v="6"/>
    <n v="9"/>
    <s v="September"/>
    <x v="11"/>
    <s v="9 September 1948"/>
    <x v="0"/>
    <s v="Flt Lt Bill Warwick died following a serious crash on September 9th 1948 while piloting the above Mosquito, at Brindley Heath in Staffs - fuel starvation on both engines was the cause it seems, probably pilot error - the same error thought to have caused Guy Gibson's similarly fatal crash in a Mossie in 1944. RK945 was at, or on its way to, 51MU at nearby Lichfield (Anthony Harrison on Mossie.org forum) Engine cut lost height and crashlanded Brindley Heath Staffs. 9.9.48 DBF (Air Britain Serials) To Vickers, Wisley, 08-12/45 09.09.48 51 MU. RK945 Crashed in force-landing at Brindley Head, Staffs, after engine cutout, killing one. (Mosquito Crash Log)"/>
    <x v="2"/>
    <x v="2"/>
    <x v="61"/>
    <x v="1"/>
    <x v="2"/>
    <x v="1"/>
    <m/>
    <n v="9"/>
    <x v="86"/>
    <x v="1"/>
    <n v="0"/>
    <x v="1"/>
    <x v="223"/>
    <x v="2"/>
  </r>
  <r>
    <n v="1110"/>
    <s v="PF442"/>
    <x v="20"/>
    <s v="128/105/CBE"/>
    <x v="10"/>
    <x v="19"/>
    <n v="9"/>
    <s v="September"/>
    <x v="11"/>
    <s v="9 September 1948"/>
    <x v="2"/>
    <s v="To 6587M 9.9.48 (Air Britain Serials)"/>
    <x v="4"/>
    <x v="3"/>
    <x v="1"/>
    <x v="1"/>
    <x v="2"/>
    <x v="1"/>
    <m/>
    <n v="9"/>
    <x v="86"/>
    <x v="1"/>
    <n v="0"/>
    <x v="1"/>
    <x v="228"/>
    <x v="6"/>
  </r>
  <r>
    <n v="2082"/>
    <s v="RL117"/>
    <x v="39"/>
    <s v="29/25"/>
    <x v="0"/>
    <x v="2"/>
    <n v="13"/>
    <s v="September"/>
    <x v="11"/>
    <s v="13 September 1948"/>
    <x v="0"/>
    <s v="Collided with VT612 and spun into ground nr West Malling 13.9.48 (Air Britain Serials) 13.09.48 25 Sqn. RL117 Collided with VT612 in formation and spun into ground near West Mailing, killing two. (Mosquito Crash Log)"/>
    <x v="2"/>
    <x v="2"/>
    <x v="19"/>
    <x v="1"/>
    <x v="2"/>
    <x v="1"/>
    <m/>
    <n v="9"/>
    <x v="86"/>
    <x v="1"/>
    <n v="0"/>
    <x v="0"/>
    <x v="14"/>
    <x v="2"/>
  </r>
  <r>
    <n v="6714"/>
    <s v="TK649"/>
    <x v="42"/>
    <s v="CBE"/>
    <x v="10"/>
    <x v="19"/>
    <n v="14"/>
    <s v="September"/>
    <x v="11"/>
    <s v="14 September 1948"/>
    <x v="0"/>
    <s v="Engine caught fire forcelanded nr Marham 14.9.48 DBR (Air Britain Serials) 14.09.48 CBE. TK649 Force-landed after engine fire near Marham. (Mosquito Crash Log)"/>
    <x v="2"/>
    <x v="2"/>
    <x v="7"/>
    <x v="1"/>
    <x v="2"/>
    <x v="1"/>
    <m/>
    <n v="9"/>
    <x v="86"/>
    <x v="1"/>
    <n v="0"/>
    <x v="1"/>
    <x v="228"/>
    <x v="0"/>
  </r>
  <r>
    <n v="6746"/>
    <s v="VA876"/>
    <x v="10"/>
    <n v="608"/>
    <x v="10"/>
    <x v="19"/>
    <n v="16"/>
    <s v="September"/>
    <x v="11"/>
    <s v="16 September 1948"/>
    <x v="0"/>
    <s v="Both engines cut bellylanded nr Thornaby 16.9.48 (Air Britain Serials) 16.09.48 608 Sqn. VA876 Belly-landed after double engine failure near Thomaby. (Mosquito Crash Log)"/>
    <x v="2"/>
    <x v="2"/>
    <x v="2"/>
    <x v="1"/>
    <x v="2"/>
    <x v="1"/>
    <m/>
    <n v="9"/>
    <x v="86"/>
    <x v="1"/>
    <n v="0"/>
    <x v="0"/>
    <x v="107"/>
    <x v="2"/>
  </r>
  <r>
    <n v="1905"/>
    <s v="PF484"/>
    <x v="20"/>
    <s v="105/16OTU/204CTU/16OTU"/>
    <x v="0"/>
    <x v="7"/>
    <n v="16"/>
    <s v="September"/>
    <x v="11"/>
    <s v="16 September 1948"/>
    <x v="2"/>
    <s v="To 6595M 16.9.48 (Air Britain Serials)"/>
    <x v="4"/>
    <x v="3"/>
    <x v="1"/>
    <x v="1"/>
    <x v="2"/>
    <x v="1"/>
    <m/>
    <n v="9"/>
    <x v="86"/>
    <x v="1"/>
    <n v="0"/>
    <x v="1"/>
    <x v="140"/>
    <x v="6"/>
  </r>
  <r>
    <n v="3279"/>
    <s v="TA507"/>
    <x v="12"/>
    <s v="13OTU/16FU/51MU"/>
    <x v="10"/>
    <x v="6"/>
    <n v="18"/>
    <s v="September"/>
    <x v="11"/>
    <s v="18 September 1948"/>
    <x v="0"/>
    <s v="TA507 No 51 MU Stalled during aerobatic display Lichfield ,Staffs. Crashed on hospital,killing crew and 10 people on the ground. (http://forum.keypublishing.co.uk/showthread.php?t=77321) Spun into ground on overshoot Middleton St.George 18.9.48 (Air Britain Serials) 18.09.48 51 MU. TA507 Stalled during aerobatic display and crashed on hospital at Lichfield. The two crew were killed plus ten people on the ground. (Mosquito Crash Log)"/>
    <x v="2"/>
    <x v="2"/>
    <x v="34"/>
    <x v="1"/>
    <x v="2"/>
    <x v="1"/>
    <m/>
    <n v="9"/>
    <x v="86"/>
    <x v="1"/>
    <n v="0"/>
    <x v="1"/>
    <x v="223"/>
    <x v="0"/>
  </r>
  <r>
    <n v="5015"/>
    <s v="TE808"/>
    <x v="12"/>
    <s v="16FU"/>
    <x v="10"/>
    <x v="19"/>
    <n v="18"/>
    <s v="September"/>
    <x v="11"/>
    <s v="18 September 1948"/>
    <x v="0"/>
    <s v="18th September 1948, when the Station was open to the public on Battle of Britain Day. Mr Bill Harmston, who had taken his wife and two other people to Manston to see the air display describes the crash. &quot;It had been my intention to enter the 'drome by the Margate entrance, but for some reason I made a snap decision to get on the 'drome via the Westgate entrance. We had only just got parked, by a fire point, when the next event of the display was to take place - aerobatics by a Mosquito; we were in an ideal position to view this event, being broadside on to the line of flight of the machine. The Mosquito executed a faultless slow roll at low altitude but instead of remaining on an even keel when the roll was completed it seemed to carry on with a second roll, only the first stage of which was started when the aircraft obviously stalled and dived at an angle to the ground. This was followed by a pall of black smoke. I remember remarking that 'I was afraid that the crew had bought it'. It was many hours afterwards that I learned that not only had the pilot and passenger been killed but also several spectators. We were all stunned, particularly when I realised that had I approached the aerodrome from the Margate entrance as I had intended to do, we would have been in the line of vehicles upon which the Mosquito plunged&quot;. _x000a__x000a_&quot;It came across the airfield low, about 50 feet. Then it started a slow climb followed by a slow roll to the left. It came out of the first roll having lost some height and when it started the second roll we realised that the pilot would never make it. Then the aircraft crashed onto the road (B2190 road to Margate) just north of the airfield boundary. I think that it went in upside down. There was a ball of fire. Mr Brown had seen a number of the rehearsals by the Mosquito during the week, and on those occasions it did only one roll. He added &quot;The rehearsals went well but it went wrong on the day&quot;. Five cars were engulfed in the flames. In addition to the pilot, 12 other people were killed. The bodies were taken to a temporary mortuary which was set up at Flete Farm on Manston Court Road._x000a__x000a_http://www.spitfire-museum.com/book/chapter17.htm Control lost during slow roll and crashed Manston 18.9.48 (Air Britain Serials) 18.09.48 Manston. TE808 Dived into ground at Manston during slow roll, killing two plus ten on ground. (Mosquito Crash Log)"/>
    <x v="2"/>
    <x v="2"/>
    <x v="34"/>
    <x v="1"/>
    <x v="2"/>
    <x v="1"/>
    <m/>
    <n v="9"/>
    <x v="86"/>
    <x v="1"/>
    <n v="0"/>
    <x v="1"/>
    <x v="250"/>
    <x v="3"/>
  </r>
  <r>
    <n v="4034"/>
    <s v="VA887"/>
    <x v="10"/>
    <n v="139"/>
    <x v="0"/>
    <x v="7"/>
    <n v="18"/>
    <s v="September"/>
    <x v="11"/>
    <s v="18 September 1948"/>
    <x v="0"/>
    <s v="VA887 No139 Sqdn. Dived into the ground during slow roll Coningsby,Lincs crew killed. (http://forum.keypublishing.co.uk/showthread.php?t=77321) Dived into ground during slow roll Coningsby 18.9.48 (Air Britain Serials) 18.09.48 139 Sqn. VA887 Dived into ground at Coningsby during slow roll, killing two. (Mosquito Crash Log)"/>
    <x v="2"/>
    <x v="2"/>
    <x v="34"/>
    <x v="1"/>
    <x v="2"/>
    <x v="1"/>
    <m/>
    <n v="9"/>
    <x v="86"/>
    <x v="1"/>
    <n v="0"/>
    <x v="0"/>
    <x v="15"/>
    <x v="2"/>
  </r>
  <r>
    <n v="5629"/>
    <s v="TA349"/>
    <x v="22"/>
    <m/>
    <x v="10"/>
    <x v="19"/>
    <n v="18"/>
    <s v="September"/>
    <x v="11"/>
    <s v="18 September 1948"/>
    <x v="2"/>
    <s v="Sold to DH 18.9.48 (Air Britain Serials)"/>
    <x v="5"/>
    <x v="3"/>
    <x v="1"/>
    <x v="1"/>
    <x v="2"/>
    <x v="1"/>
    <m/>
    <n v="9"/>
    <x v="86"/>
    <x v="1"/>
    <n v="1"/>
    <x v="2"/>
    <x v="17"/>
    <x v="0"/>
  </r>
  <r>
    <n v="7297"/>
    <s v="NT334"/>
    <x v="25"/>
    <s v="85/609/504"/>
    <x v="10"/>
    <x v="19"/>
    <n v="24"/>
    <s v="September"/>
    <x v="11"/>
    <s v="24 September 1948"/>
    <x v="2"/>
    <s v="To 6602M 24.9.48 (Air Britain Serials)"/>
    <x v="4"/>
    <x v="3"/>
    <x v="1"/>
    <x v="1"/>
    <x v="2"/>
    <x v="1"/>
    <m/>
    <n v="9"/>
    <x v="86"/>
    <x v="1"/>
    <n v="1"/>
    <x v="0"/>
    <x v="316"/>
    <x v="2"/>
  </r>
  <r>
    <n v="2364"/>
    <s v="NT428"/>
    <x v="25"/>
    <s v="406/29/504"/>
    <x v="10"/>
    <x v="19"/>
    <n v="24"/>
    <s v="September"/>
    <x v="11"/>
    <s v="24 September 1948"/>
    <x v="2"/>
    <s v="To 6601M 24.9.48 (Air Britain Serials)"/>
    <x v="4"/>
    <x v="3"/>
    <x v="1"/>
    <x v="1"/>
    <x v="2"/>
    <x v="1"/>
    <m/>
    <n v="9"/>
    <x v="86"/>
    <x v="1"/>
    <n v="1"/>
    <x v="0"/>
    <x v="316"/>
    <x v="2"/>
  </r>
  <r>
    <n v="6076"/>
    <s v="VT611"/>
    <x v="10"/>
    <s v="RN 762"/>
    <x v="10"/>
    <x v="19"/>
    <n v="26"/>
    <s v="September"/>
    <x v="11"/>
    <s v="26 September 1948"/>
    <x v="2"/>
    <s v="SOC 28.9.48 (Air Britain Serials) Diverted off contract, d/d 28/02/1948 to the Royal Navy, s.o.c. 28/09/1948 at Culdrose  (http://www.ukserials.com/)"/>
    <x v="4"/>
    <x v="3"/>
    <x v="1"/>
    <x v="1"/>
    <x v="2"/>
    <x v="1"/>
    <m/>
    <n v="9"/>
    <x v="86"/>
    <x v="1"/>
    <n v="0"/>
    <x v="0"/>
    <x v="181"/>
    <x v="0"/>
  </r>
  <r>
    <n v="2615"/>
    <s v="MM682"/>
    <x v="22"/>
    <s v="RAE/FIDS"/>
    <x v="19"/>
    <x v="19"/>
    <n v="29"/>
    <s v="September"/>
    <x v="11"/>
    <s v="29 September 1948"/>
    <x v="2"/>
    <s v="Sold to DH 29.9.48 for Sweden (Air Britain Serials)"/>
    <x v="5"/>
    <x v="3"/>
    <x v="1"/>
    <x v="1"/>
    <x v="2"/>
    <x v="1"/>
    <m/>
    <n v="9"/>
    <x v="86"/>
    <x v="1"/>
    <n v="1"/>
    <x v="0"/>
    <x v="267"/>
    <x v="2"/>
  </r>
  <r>
    <n v="5863"/>
    <s v="RF939"/>
    <x v="12"/>
    <s v="216 Gp CF"/>
    <x v="20"/>
    <x v="19"/>
    <n v="29"/>
    <s v="September"/>
    <x v="11"/>
    <d v="1948-09-29T00:00:00"/>
    <x v="2"/>
    <s v="Sold 24.5.48 to Dominican AF as 305 (Air Britain Serials) Serial: 2105, c/no.: n/a, Prev. Identity: RAF RF939, AMD 305, Delivered: 29.9.1948, Fate/Notes: n/a. (http://www.aeroflight.co.uk/waf/americas/dominican_rep/DomRep-af-Mosquito.htm)"/>
    <x v="5"/>
    <x v="3"/>
    <x v="1"/>
    <x v="1"/>
    <x v="2"/>
    <x v="1"/>
    <m/>
    <n v="5"/>
    <x v="81"/>
    <x v="1"/>
    <n v="1"/>
    <x v="1"/>
    <x v="341"/>
    <x v="3"/>
  </r>
  <r>
    <n v="3974"/>
    <s v="TE873"/>
    <x v="12"/>
    <s v="FE"/>
    <x v="20"/>
    <x v="19"/>
    <n v="29"/>
    <s v="September"/>
    <x v="11"/>
    <d v="1948-09-29T00:00:00"/>
    <x v="2"/>
    <s v="Sold to DH 24.5.48 for Dominican AF as No.304 (Air Britain Serials) Serial: 2104, c/no.: n/a, Prev. Identity: RAF TE873, AMD 304, Delivered: 29.9.1948, Fate/Notes: n/a. (http://www.aeroflight.co.uk/waf/americas/dominican_rep/DomRep-af-Mosquito.htm)"/>
    <x v="5"/>
    <x v="3"/>
    <x v="1"/>
    <x v="1"/>
    <x v="2"/>
    <x v="1"/>
    <m/>
    <n v="5"/>
    <x v="81"/>
    <x v="1"/>
    <n v="0"/>
    <x v="2"/>
    <x v="91"/>
    <x v="3"/>
  </r>
  <r>
    <n v="495"/>
    <s v="RG311"/>
    <x v="35"/>
    <s v="1FU/PRDU/58/540"/>
    <x v="10"/>
    <x v="19"/>
    <n v="30"/>
    <s v="September"/>
    <x v="11"/>
    <s v="30 September 1948"/>
    <x v="0"/>
    <s v="Bellylanded on single-engined approach 1 1/2m NW of Benson 30.9.48 DBR (Air Britain Serials) 30.09.48 540 Sqn. RG311 Crashed on emergency approach one and a half miles NW of Benson. (Mosquito Crash Log)"/>
    <x v="2"/>
    <x v="2"/>
    <x v="40"/>
    <x v="1"/>
    <x v="2"/>
    <x v="1"/>
    <m/>
    <n v="9"/>
    <x v="86"/>
    <x v="1"/>
    <n v="0"/>
    <x v="0"/>
    <x v="16"/>
    <x v="0"/>
  </r>
  <r>
    <n v="5546"/>
    <s v="VP182"/>
    <x v="42"/>
    <n v="139"/>
    <x v="0"/>
    <x v="8"/>
    <n v="7"/>
    <s v="October"/>
    <x v="11"/>
    <s v="7 October 1948"/>
    <x v="1"/>
    <s v="Flew into sea during night bombing exercise 1m N of Heligoland 7.10.48 (Air Britain Serials)"/>
    <x v="2"/>
    <x v="2"/>
    <x v="59"/>
    <x v="1"/>
    <x v="2"/>
    <x v="1"/>
    <m/>
    <n v="10"/>
    <x v="87"/>
    <x v="1"/>
    <n v="0"/>
    <x v="0"/>
    <x v="15"/>
    <x v="7"/>
  </r>
  <r>
    <n v="4267"/>
    <s v="VP342"/>
    <x v="10"/>
    <s v="ETPS"/>
    <x v="10"/>
    <x v="19"/>
    <n v="8"/>
    <s v="October"/>
    <x v="11"/>
    <s v="8 October 1948"/>
    <x v="0"/>
    <s v="Crashed on overshoot Farnborough 8.10.48 (Air Britain Serials) 08.10.48 ETPS. VP342 Crashed on overshoot at Farnborough. (Mosquito Crash Log)"/>
    <x v="2"/>
    <x v="2"/>
    <x v="6"/>
    <x v="1"/>
    <x v="2"/>
    <x v="1"/>
    <m/>
    <n v="10"/>
    <x v="87"/>
    <x v="1"/>
    <n v="0"/>
    <x v="1"/>
    <x v="318"/>
    <x v="0"/>
  </r>
  <r>
    <n v="2445"/>
    <s v="KB484"/>
    <x v="28"/>
    <s v="16OTU"/>
    <x v="0"/>
    <x v="7"/>
    <n v="11"/>
    <s v="October"/>
    <x v="11"/>
    <s v="11 October 1948"/>
    <x v="2"/>
    <s v="SOC 11.10.48 (Air Britain Serials)"/>
    <x v="4"/>
    <x v="3"/>
    <x v="1"/>
    <x v="1"/>
    <x v="2"/>
    <x v="1"/>
    <m/>
    <n v="10"/>
    <x v="87"/>
    <x v="1"/>
    <n v="1"/>
    <x v="1"/>
    <x v="140"/>
    <x v="1"/>
  </r>
  <r>
    <n v="6889"/>
    <s v="NT605"/>
    <x v="25"/>
    <n v="605"/>
    <x v="10"/>
    <x v="19"/>
    <n v="18"/>
    <s v="October"/>
    <x v="11"/>
    <s v="18 October 1948"/>
    <x v="2"/>
    <s v="To 6598M 18.10.48 (Air Britain Serials)"/>
    <x v="4"/>
    <x v="3"/>
    <x v="1"/>
    <x v="1"/>
    <x v="2"/>
    <x v="1"/>
    <m/>
    <n v="10"/>
    <x v="87"/>
    <x v="1"/>
    <n v="1"/>
    <x v="0"/>
    <x v="22"/>
    <x v="2"/>
  </r>
  <r>
    <n v="6060"/>
    <s v="KA222"/>
    <x v="31"/>
    <m/>
    <x v="14"/>
    <x v="19"/>
    <n v="20"/>
    <s v="October"/>
    <x v="11"/>
    <s v="20 October 1948"/>
    <x v="0"/>
    <s v="Written off 20 October 1948 when starboard tyre blew on landing and the aircraft swerved, ripping off the undercarriage and breaking its back. Coded T97 RCAF To China as 097 (Air Britain Serials)_x000a__x000a_first date: 19 August 1946 - Taken on strength by No. 1 Equipment Depot_x000a_ _x000a_ _x000a_ Received from Mutual Aid Board, from storage at Central Aircraft at Crumlin, Ontario.  To storage with No. 6 Repair Depot at Crumlin on 14 April 1947.  Sold to Nationalist Chinese AF, their serial 097.  Written off 20 October 1948 when starboard tyre blew on landing and the aircraft swerved, ripping off the undercarriage and breaking its back._x000a_ _x000a_ _x000a_ last date: 22 November 1947 - Struck off, to War Assets Corporation for sale_x000a_ _x000a_(http://www.ody.ca/~bwalker/RCAF_JX579_KA232.html) A picture appears in Stuart Howe's &quot;de Havilland Mosquito, An Illustrated History&quot;."/>
    <x v="2"/>
    <x v="2"/>
    <x v="118"/>
    <x v="1"/>
    <x v="2"/>
    <x v="1"/>
    <m/>
    <n v="10"/>
    <x v="87"/>
    <x v="1"/>
    <n v="0"/>
    <x v="2"/>
    <x v="17"/>
    <x v="1"/>
  </r>
  <r>
    <n v="184"/>
    <s v="PF498"/>
    <x v="20"/>
    <s v="TFU/627/BDU/16OTU/139/109/139"/>
    <x v="0"/>
    <x v="8"/>
    <n v="20"/>
    <s v="October"/>
    <x v="11"/>
    <s v="20 October 1948"/>
    <x v="2"/>
    <s v="Centre section being used to restore HJ711 by Tony Agar. To 6608M 20.10.48 pts preserved York (Air Britain Serials)"/>
    <x v="8"/>
    <x v="3"/>
    <x v="1"/>
    <x v="1"/>
    <x v="2"/>
    <x v="1"/>
    <m/>
    <n v="10"/>
    <x v="87"/>
    <x v="1"/>
    <n v="0"/>
    <x v="0"/>
    <x v="15"/>
    <x v="6"/>
  </r>
  <r>
    <n v="652"/>
    <s v="PF524"/>
    <x v="20"/>
    <s v="571/105/CBE/109/139"/>
    <x v="0"/>
    <x v="8"/>
    <n v="20"/>
    <s v="October"/>
    <x v="11"/>
    <s v="20 October 1948"/>
    <x v="2"/>
    <s v="To 6608M 20.10.48 (Air Britain Serials)"/>
    <x v="4"/>
    <x v="3"/>
    <x v="1"/>
    <x v="1"/>
    <x v="2"/>
    <x v="1"/>
    <m/>
    <n v="10"/>
    <x v="87"/>
    <x v="1"/>
    <n v="0"/>
    <x v="0"/>
    <x v="15"/>
    <x v="6"/>
  </r>
  <r>
    <n v="256"/>
    <s v="ML995"/>
    <x v="20"/>
    <s v="109/105/Cv TT39/AAEE/RN"/>
    <x v="10"/>
    <x v="19"/>
    <n v="25"/>
    <s v="October"/>
    <x v="11"/>
    <s v="25 October 1948"/>
    <x v="2"/>
    <s v="CS(A) 25.10.48 SOC 8.4.53 (Air Britain Serials)"/>
    <x v="4"/>
    <x v="3"/>
    <x v="1"/>
    <x v="1"/>
    <x v="2"/>
    <x v="1"/>
    <m/>
    <n v="10"/>
    <x v="87"/>
    <x v="1"/>
    <n v="1"/>
    <x v="2"/>
    <x v="64"/>
    <x v="0"/>
  </r>
  <r>
    <n v="5513"/>
    <s v="TK628"/>
    <x v="42"/>
    <n v="139"/>
    <x v="0"/>
    <x v="8"/>
    <n v="26"/>
    <s v="October"/>
    <x v="11"/>
    <s v="26 October 1948"/>
    <x v="0"/>
    <s v="Crashed on landing Coningsby 26.10.48 (Air Britain Serials) 26.10.48 139 Sqn. TK628 Crashed on landing at Coningsby. (Mosquito Crash Log)"/>
    <x v="2"/>
    <x v="2"/>
    <x v="40"/>
    <x v="1"/>
    <x v="2"/>
    <x v="1"/>
    <m/>
    <n v="10"/>
    <x v="87"/>
    <x v="1"/>
    <n v="0"/>
    <x v="0"/>
    <x v="15"/>
    <x v="0"/>
  </r>
  <r>
    <n v="1228"/>
    <s v="MM626"/>
    <x v="22"/>
    <s v="85/157/169"/>
    <x v="19"/>
    <x v="19"/>
    <n v="27"/>
    <s v="October"/>
    <x v="11"/>
    <s v="27 October 1948"/>
    <x v="2"/>
    <s v="Sold to DH 27.10.48 for Sweden (Air Britain Serials)"/>
    <x v="5"/>
    <x v="3"/>
    <x v="1"/>
    <x v="1"/>
    <x v="2"/>
    <x v="1"/>
    <m/>
    <n v="10"/>
    <x v="87"/>
    <x v="1"/>
    <n v="1"/>
    <x v="0"/>
    <x v="65"/>
    <x v="2"/>
  </r>
  <r>
    <n v="2579"/>
    <s v="MM635"/>
    <x v="22"/>
    <s v="85/157"/>
    <x v="19"/>
    <x v="19"/>
    <n v="27"/>
    <s v="October"/>
    <x v="11"/>
    <s v="27 October 1948"/>
    <x v="2"/>
    <s v="Sold to DH 27.10.48 for Sweden (Air Britain Serials)"/>
    <x v="5"/>
    <x v="3"/>
    <x v="1"/>
    <x v="1"/>
    <x v="2"/>
    <x v="1"/>
    <m/>
    <n v="10"/>
    <x v="87"/>
    <x v="1"/>
    <n v="1"/>
    <x v="0"/>
    <x v="3"/>
    <x v="2"/>
  </r>
  <r>
    <n v="7224"/>
    <s v="MM636"/>
    <x v="22"/>
    <s v="85/157"/>
    <x v="19"/>
    <x v="19"/>
    <n v="27"/>
    <s v="October"/>
    <x v="11"/>
    <s v="27 October 1948"/>
    <x v="2"/>
    <s v="Sold to DH 27.10.48 for Sweden (Air Britain Serials)"/>
    <x v="5"/>
    <x v="3"/>
    <x v="1"/>
    <x v="1"/>
    <x v="2"/>
    <x v="1"/>
    <m/>
    <n v="10"/>
    <x v="87"/>
    <x v="1"/>
    <n v="1"/>
    <x v="0"/>
    <x v="3"/>
    <x v="2"/>
  </r>
  <r>
    <n v="6877"/>
    <s v="MM638"/>
    <x v="22"/>
    <s v="BSDU"/>
    <x v="19"/>
    <x v="19"/>
    <n v="27"/>
    <s v="October"/>
    <x v="11"/>
    <s v="27 October 1948"/>
    <x v="2"/>
    <s v="Sold 27.10.48 for Sweden (Air Britain Serials)"/>
    <x v="5"/>
    <x v="3"/>
    <x v="1"/>
    <x v="1"/>
    <x v="2"/>
    <x v="1"/>
    <m/>
    <n v="10"/>
    <x v="87"/>
    <x v="1"/>
    <n v="1"/>
    <x v="0"/>
    <x v="138"/>
    <x v="2"/>
  </r>
  <r>
    <n v="1770"/>
    <s v="MM642"/>
    <x v="22"/>
    <s v="85/157/169"/>
    <x v="19"/>
    <x v="19"/>
    <n v="27"/>
    <s v="October"/>
    <x v="11"/>
    <s v="27 October 1948"/>
    <x v="2"/>
    <s v="Sold to DH 27.10.48 for Sweden (Air Britain Serials)"/>
    <x v="5"/>
    <x v="3"/>
    <x v="1"/>
    <x v="1"/>
    <x v="2"/>
    <x v="1"/>
    <m/>
    <n v="10"/>
    <x v="87"/>
    <x v="1"/>
    <n v="1"/>
    <x v="0"/>
    <x v="65"/>
    <x v="2"/>
  </r>
  <r>
    <n v="7482"/>
    <s v="MM644"/>
    <x v="22"/>
    <s v="85/157/169"/>
    <x v="10"/>
    <x v="19"/>
    <n v="27"/>
    <s v="October"/>
    <x v="11"/>
    <s v="27 October 1948"/>
    <x v="2"/>
    <s v="Sold to DH 27.10.48 (Air Britain Serials) Also in collision as follows: January 22 1945 LOOKER, James - Cpl - 981732 - RAFVR - 1694 Flt - Alva Cemetery, Clackmannanshire. [ As a result of Martinet I - NR418 being in collision with Mosquito XIX - MM644 and crashing into a Radar Hut causing several casualties ]. (http://www.rafcommands.com/forum/showthread.php?17867-450122-Unaccounted-Airwoman-amp-Airmen-22-01-1945)"/>
    <x v="5"/>
    <x v="3"/>
    <x v="1"/>
    <x v="1"/>
    <x v="2"/>
    <x v="1"/>
    <m/>
    <n v="10"/>
    <x v="87"/>
    <x v="1"/>
    <n v="1"/>
    <x v="0"/>
    <x v="65"/>
    <x v="2"/>
  </r>
  <r>
    <n v="5169"/>
    <s v="MM652"/>
    <x v="22"/>
    <s v="157/169"/>
    <x v="19"/>
    <x v="19"/>
    <n v="27"/>
    <s v="October"/>
    <x v="11"/>
    <s v="27 October 1948"/>
    <x v="2"/>
    <s v="Sold to DH 27.10.48 for Sweden (Air Britain Serials)"/>
    <x v="5"/>
    <x v="3"/>
    <x v="1"/>
    <x v="1"/>
    <x v="2"/>
    <x v="1"/>
    <m/>
    <n v="10"/>
    <x v="87"/>
    <x v="1"/>
    <n v="1"/>
    <x v="0"/>
    <x v="65"/>
    <x v="2"/>
  </r>
  <r>
    <n v="3714"/>
    <s v="MM670"/>
    <x v="22"/>
    <s v="157/169"/>
    <x v="19"/>
    <x v="19"/>
    <n v="27"/>
    <s v="October"/>
    <x v="11"/>
    <s v="27 October 1948"/>
    <x v="2"/>
    <s v="Sold to DH 27.10.48 for Sweden (Air Britain Serials)"/>
    <x v="5"/>
    <x v="3"/>
    <x v="1"/>
    <x v="1"/>
    <x v="2"/>
    <x v="1"/>
    <m/>
    <n v="10"/>
    <x v="87"/>
    <x v="1"/>
    <n v="1"/>
    <x v="0"/>
    <x v="65"/>
    <x v="2"/>
  </r>
  <r>
    <n v="3188"/>
    <s v="MM683"/>
    <x v="22"/>
    <s v="68/157/169"/>
    <x v="19"/>
    <x v="19"/>
    <n v="27"/>
    <s v="October"/>
    <x v="11"/>
    <s v="27 October 1948"/>
    <x v="2"/>
    <s v="Sold to DH 27.10.48 for Sweden (Air Britain Serials)"/>
    <x v="5"/>
    <x v="3"/>
    <x v="1"/>
    <x v="1"/>
    <x v="2"/>
    <x v="1"/>
    <m/>
    <n v="10"/>
    <x v="87"/>
    <x v="1"/>
    <n v="1"/>
    <x v="0"/>
    <x v="65"/>
    <x v="2"/>
  </r>
  <r>
    <n v="487"/>
    <s v="MM685"/>
    <x v="22"/>
    <s v="85/157/169"/>
    <x v="19"/>
    <x v="19"/>
    <n v="27"/>
    <s v="October"/>
    <x v="11"/>
    <s v="27 October 1948"/>
    <x v="2"/>
    <s v="Sold to DH 27.10.48 for Sweden (Air Britain Serials)"/>
    <x v="5"/>
    <x v="3"/>
    <x v="1"/>
    <x v="1"/>
    <x v="2"/>
    <x v="1"/>
    <m/>
    <n v="10"/>
    <x v="87"/>
    <x v="1"/>
    <n v="1"/>
    <x v="0"/>
    <x v="65"/>
    <x v="2"/>
  </r>
  <r>
    <n v="2820"/>
    <s v="TA587"/>
    <x v="12"/>
    <s v="2APS"/>
    <x v="10"/>
    <x v="19"/>
    <n v="28"/>
    <s v="October"/>
    <x v="11"/>
    <s v="28 October 1948"/>
    <x v="0"/>
    <s v="Lost power and bellylanded 12m N of Acklington 28.10.48 (Air Britain Serials) 28.10.48 APS. TA587 Crashed in force-landing at Brunton airfield. (Mosquito Crash Log)"/>
    <x v="2"/>
    <x v="2"/>
    <x v="2"/>
    <x v="1"/>
    <x v="2"/>
    <x v="1"/>
    <m/>
    <n v="10"/>
    <x v="87"/>
    <x v="1"/>
    <n v="0"/>
    <x v="1"/>
    <x v="235"/>
    <x v="0"/>
  </r>
  <r>
    <n v="1125"/>
    <s v="MV557"/>
    <x v="25"/>
    <s v="85/500"/>
    <x v="10"/>
    <x v="19"/>
    <n v="29"/>
    <s v="October"/>
    <x v="11"/>
    <s v="29 October 1948"/>
    <x v="2"/>
    <s v="SOC 29.10.48 (Air Britain Serials)"/>
    <x v="4"/>
    <x v="3"/>
    <x v="1"/>
    <x v="1"/>
    <x v="2"/>
    <x v="1"/>
    <m/>
    <n v="10"/>
    <x v="87"/>
    <x v="1"/>
    <n v="1"/>
    <x v="0"/>
    <x v="325"/>
    <x v="2"/>
  </r>
  <r>
    <n v="4293"/>
    <s v="NT279"/>
    <x v="25"/>
    <s v="239/500"/>
    <x v="10"/>
    <x v="19"/>
    <n v="29"/>
    <s v="October"/>
    <x v="11"/>
    <s v="29 October 1948"/>
    <x v="2"/>
    <s v="SOC 29.10.48 (Air Britain Serials)"/>
    <x v="4"/>
    <x v="3"/>
    <x v="1"/>
    <x v="1"/>
    <x v="2"/>
    <x v="1"/>
    <m/>
    <n v="10"/>
    <x v="87"/>
    <x v="1"/>
    <n v="1"/>
    <x v="0"/>
    <x v="325"/>
    <x v="2"/>
  </r>
  <r>
    <n v="2436"/>
    <s v="TJ141"/>
    <x v="42"/>
    <n v="14"/>
    <x v="10"/>
    <x v="19"/>
    <n v="30"/>
    <s v="October"/>
    <x v="11"/>
    <s v="30 October 1948"/>
    <x v="0"/>
    <s v="Engine caught fire dived into sea off Gozo 30.10.48 (Air Britain Serials)"/>
    <x v="2"/>
    <x v="2"/>
    <x v="7"/>
    <x v="1"/>
    <x v="2"/>
    <x v="1"/>
    <m/>
    <n v="10"/>
    <x v="87"/>
    <x v="1"/>
    <n v="0"/>
    <x v="0"/>
    <x v="215"/>
    <x v="0"/>
  </r>
  <r>
    <n v="5516"/>
    <s v="RK978"/>
    <x v="39"/>
    <n v="264"/>
    <x v="10"/>
    <x v="19"/>
    <n v="15"/>
    <s v="November"/>
    <x v="11"/>
    <s v="15 November 1948"/>
    <x v="0"/>
    <s v="Overshot landing hit ditch and u/c collapsed Acklington 15.11.48 DBR (Air Britain Serials) 15.11.48 264 Sqn. RK978 Overshot landing at Acklington. (Mosquito Crash Log)"/>
    <x v="2"/>
    <x v="2"/>
    <x v="6"/>
    <x v="1"/>
    <x v="2"/>
    <x v="1"/>
    <m/>
    <n v="11"/>
    <x v="88"/>
    <x v="1"/>
    <n v="0"/>
    <x v="0"/>
    <x v="10"/>
    <x v="2"/>
  </r>
  <r>
    <n v="3085"/>
    <s v="VT614"/>
    <x v="10"/>
    <s v="SF Coltishall/141"/>
    <x v="0"/>
    <x v="7"/>
    <n v="16"/>
    <s v="November"/>
    <x v="11"/>
    <d v="1948-11-16T00:00:00"/>
    <x v="2"/>
    <s v="d/d 13/05/1948, w/o 16/11/1948 and transported to Brooklands for repairs on 30/11/1948, repairs cancelled on 07/07/1949 and scrapped  (http://www.ukserials.com/)"/>
    <x v="6"/>
    <x v="3"/>
    <x v="1"/>
    <x v="1"/>
    <x v="2"/>
    <x v="1"/>
    <m/>
    <m/>
    <x v="83"/>
    <x v="1"/>
    <n v="0"/>
    <x v="0"/>
    <x v="45"/>
    <x v="0"/>
  </r>
  <r>
    <n v="15"/>
    <s v="HJ967"/>
    <x v="10"/>
    <s v="464/487/51OTU/54OTU/60OTU/13OTU/304CTU/231OCU"/>
    <x v="0"/>
    <x v="7"/>
    <n v="17"/>
    <s v="November"/>
    <x v="11"/>
    <s v="17 November 1948"/>
    <x v="2"/>
    <s v="Served with 464 Sqn, under RAF control as trainers. (Brian Fillery's website) SOC 17.11.48 (Air Britain Serials)"/>
    <x v="4"/>
    <x v="3"/>
    <x v="1"/>
    <x v="1"/>
    <x v="2"/>
    <x v="1"/>
    <m/>
    <n v="11"/>
    <x v="88"/>
    <x v="1"/>
    <n v="1"/>
    <x v="1"/>
    <x v="313"/>
    <x v="2"/>
  </r>
  <r>
    <n v="2250"/>
    <s v="ML983"/>
    <x v="20"/>
    <s v="105/16OTU/231OCU"/>
    <x v="0"/>
    <x v="7"/>
    <n v="18"/>
    <s v="November"/>
    <x v="11"/>
    <s v="18 November 1948"/>
    <x v="2"/>
    <s v="SOC 18.11.48 (Air Britain Serials)"/>
    <x v="4"/>
    <x v="3"/>
    <x v="1"/>
    <x v="1"/>
    <x v="2"/>
    <x v="1"/>
    <m/>
    <n v="11"/>
    <x v="88"/>
    <x v="1"/>
    <n v="1"/>
    <x v="1"/>
    <x v="313"/>
    <x v="0"/>
  </r>
  <r>
    <n v="7115"/>
    <s v="TA307"/>
    <x v="22"/>
    <n v="605"/>
    <x v="10"/>
    <x v="19"/>
    <n v="19"/>
    <s v="November"/>
    <x v="11"/>
    <s v="19 November 1948"/>
    <x v="2"/>
    <s v="Was UP-V on 605 Squadron (Ian Piper: http://www.605squadron.co.uk/Squadron_aircraft.htm) SOC 19.11.48 (Air Britain Serials)"/>
    <x v="4"/>
    <x v="3"/>
    <x v="1"/>
    <x v="1"/>
    <x v="2"/>
    <x v="1"/>
    <m/>
    <n v="11"/>
    <x v="88"/>
    <x v="1"/>
    <n v="1"/>
    <x v="0"/>
    <x v="22"/>
    <x v="0"/>
  </r>
  <r>
    <n v="7116"/>
    <s v="TA351"/>
    <x v="22"/>
    <n v="605"/>
    <x v="10"/>
    <x v="19"/>
    <n v="19"/>
    <s v="November"/>
    <x v="11"/>
    <s v="19 November 1948"/>
    <x v="2"/>
    <s v="SOC 19.11.48 (Air Britain Serials)"/>
    <x v="4"/>
    <x v="3"/>
    <x v="1"/>
    <x v="1"/>
    <x v="2"/>
    <x v="1"/>
    <m/>
    <n v="11"/>
    <x v="88"/>
    <x v="1"/>
    <n v="1"/>
    <x v="0"/>
    <x v="22"/>
    <x v="0"/>
  </r>
  <r>
    <n v="6132"/>
    <s v="VL620"/>
    <x v="35"/>
    <n v="13"/>
    <x v="1"/>
    <x v="0"/>
    <n v="20"/>
    <s v="November"/>
    <x v="11"/>
    <s v="20 November 1948"/>
    <x v="0"/>
    <s v="VL620 letter &quot;M&quot; from 13 Squadron and was shot down by an Israeli P51 off Dors Beach, Israel on the 20/11/48 while on reconnaissance over Palestine, P/O Eric.Ernest.Reynolds and Navigator II Angus.Pearson.Love both being killed in the action when the aircraft exploded in mid air. The Mustang pilot, Wayne Peake (ex USAAF) was so confused on return due to lack of oxygen that he reported that he had downed a Halifax bomber. (Alex Smart) As the fighting between Jews and Arabs continued, the RAF was tasked to keep an eye on developments and soon mounted almost daily overflights of the Sinai desert and Israel using de Havilland Mosquito PR34 aircraft of 13 Sqn from Kabrit in the Canal Zone. The unknown high-flying aircraft frequently made contrails as they flew over Haifa and Ramat David that were seen from the IAF bases, and became known to the IAF as the 'shuftykeit'. Eventually, on November 20, 1948 when the 'shuftykeit' was sighted over Galilee heading in the direction of Hazor, a guitar-strumming Carolina hillbilly named Wayne Peake hurriedly got airborne from Herzliya, flying one of two IAF North American P-51 Mustang's that had recently been re-assembled following their arrival in crates from the USA. Peake was a highly experienced USAAF fighter pilot, who had flown many combat missions over Germany during WW2 and was one of a number of non-Jewish Americans who eventually flew as volunteers for the IAF._x000a__x000a_ _x000a_The Mosquito PR34 VL 620, callsign Graphic III, had departed Fayid at 1100hrs on the routine overflight of various Middle East countries, including Palestine that took place every 48hrs. The intelligence gathered from these missions helped inform a plan known as 'Barter', which entailed the UK going to the aid of Transjordan under the terms of the Anglo-Transjordan Treaty. After leaving the Canal Zone, the aircraft climbed slowly towards Trans-Jordan then landed at RAF Habbaniya in Iraq to re-fuel. After departing Habbaniya the Mosquito should have climbed to maximum altitude whilst heading for northern Palestine, before turning south along the coastline allowing it to photograph various Israeli airfields. Meanwhile, after climbing up to around 30,000ft, Peake was guided towards the unarmed Mosquito by a South African volunteer pilot, Sid Cohen, who was tracking the aircraft with a pair of binoculars. However, because of a faulty oxygen system on the P-51, Peake was having difficulty seeing clearly. Finally, after struggling to find the aircraft, Peake eventually descended and intercepted the unarmed PR34, at 28,000 ft over Israel - apparently miss-identified the aircraft as a Hawker Halifax bomber._x000a__x000a_ _x000a_Probably because the daily sorties over Israel had become almost routine and the RAF believed that the IAF lacked an aircraft capable of intercepting the PR34, the crew of pilot Fg Off Eric Reynolds and his navigator Fg Off Angus Love failed to spot the P-51 slowly closing from their rear. Peake finally got within range and opened fire, pouring 45 rounds into the Mosquito and observing strikes on the aircraft as well as the beginnings of a fire in the port engine. After a short second burst the guns on the P-51 jammed. Initially, the fire from the six .50 Brownings appeared to have little effect and the Mosquito continued on course. Then the aircraft turned out to sea, losing altitude to around 20,000ft probably in a futile attempt to escape, when it suddenly exploded and crashed off Ashdod, killing both the crew. Why the Mosquito was operating at such a comparatively low altitude, when it was capable of flying at 36,000ft where it would have been almost invulnerable to interception by the P-51, has never been explained. Also, considering that the P-51s had been unloaded in August, before becoming operational in October, the fact that the RAF were completely unaware that the IAF had obtained the P-51s, points to a singular failure in the British intelligence system. Finally, it is now known that ministerial approval for the overflight of various Arab countries and Israel was never sought, and these were authorised by the RAF C-in-C in theatre to provide the only real source of intelligence on activities in that area. Given the recent history of the region, it was agreed that his decision was not unreasonable, nevertheless, the CAS, ACM Tedder, ordered a halt to further overflights until the appropriate ministerial approval had been obtained._x000a_(http://www.spyflight.co.uk/iafvraf.htm) Missing on reconnaissance over Palestine 20.11.48 (Air Britain Serials) 20.11.48 13 Sqn. VL620 Missing. No further details known. (Mosquito Crash Log)"/>
    <x v="10"/>
    <x v="14"/>
    <x v="96"/>
    <x v="1"/>
    <x v="2"/>
    <x v="1"/>
    <m/>
    <n v="11"/>
    <x v="88"/>
    <x v="1"/>
    <n v="0"/>
    <x v="0"/>
    <x v="257"/>
    <x v="0"/>
  </r>
  <r>
    <n v="3935"/>
    <s v="NT301"/>
    <x v="25"/>
    <s v="NFDW/CFE/605"/>
    <x v="10"/>
    <x v="19"/>
    <n v="29"/>
    <s v="November"/>
    <x v="11"/>
    <s v="29 November 1948"/>
    <x v="2"/>
    <s v="SOC 29.11.48 (Air Britain Serials)"/>
    <x v="4"/>
    <x v="3"/>
    <x v="1"/>
    <x v="1"/>
    <x v="2"/>
    <x v="1"/>
    <m/>
    <n v="11"/>
    <x v="88"/>
    <x v="1"/>
    <n v="1"/>
    <x v="0"/>
    <x v="22"/>
    <x v="2"/>
  </r>
  <r>
    <n v="327"/>
    <s v="NT325"/>
    <x v="25"/>
    <s v="406/25/605"/>
    <x v="10"/>
    <x v="19"/>
    <n v="29"/>
    <s v="November"/>
    <x v="11"/>
    <s v="29 November 1948"/>
    <x v="2"/>
    <s v="SOC 29.11.48 (Air Britain Serials)"/>
    <x v="4"/>
    <x v="3"/>
    <x v="1"/>
    <x v="1"/>
    <x v="2"/>
    <x v="1"/>
    <m/>
    <n v="11"/>
    <x v="88"/>
    <x v="1"/>
    <n v="1"/>
    <x v="0"/>
    <x v="22"/>
    <x v="2"/>
  </r>
  <r>
    <n v="1240"/>
    <s v="NT479"/>
    <x v="25"/>
    <s v="25/605"/>
    <x v="10"/>
    <x v="19"/>
    <n v="29"/>
    <s v="November"/>
    <x v="11"/>
    <s v="29 November 1948"/>
    <x v="2"/>
    <s v="SOC 29.11.48 (Air Britain Serials)"/>
    <x v="4"/>
    <x v="3"/>
    <x v="1"/>
    <x v="1"/>
    <x v="2"/>
    <x v="1"/>
    <m/>
    <n v="11"/>
    <x v="88"/>
    <x v="1"/>
    <n v="1"/>
    <x v="0"/>
    <x v="22"/>
    <x v="2"/>
  </r>
  <r>
    <n v="2126"/>
    <s v="NT480"/>
    <x v="25"/>
    <s v="141/239/605"/>
    <x v="10"/>
    <x v="19"/>
    <n v="30"/>
    <s v="November"/>
    <x v="11"/>
    <s v="30 November 1948"/>
    <x v="2"/>
    <s v="SOC 30.11.48 (Air Britain Serials)"/>
    <x v="4"/>
    <x v="3"/>
    <x v="1"/>
    <x v="1"/>
    <x v="2"/>
    <x v="1"/>
    <m/>
    <n v="11"/>
    <x v="88"/>
    <x v="1"/>
    <n v="1"/>
    <x v="0"/>
    <x v="22"/>
    <x v="2"/>
  </r>
  <r>
    <n v="111"/>
    <s v="PF557"/>
    <x v="20"/>
    <s v="69/14/98/14/RN"/>
    <x v="10"/>
    <x v="19"/>
    <n v="0"/>
    <s v="December"/>
    <x v="11"/>
    <s v="0 December 1948"/>
    <x v="2"/>
    <s v="Scrapped Gosport by 12.48 (Air Britain Serials)"/>
    <x v="4"/>
    <x v="3"/>
    <x v="1"/>
    <x v="1"/>
    <x v="2"/>
    <x v="1"/>
    <m/>
    <n v="12"/>
    <x v="89"/>
    <x v="1"/>
    <n v="0"/>
    <x v="2"/>
    <x v="64"/>
    <x v="6"/>
  </r>
  <r>
    <n v="2384"/>
    <s v="MM790"/>
    <x v="25"/>
    <s v="219/23/605"/>
    <x v="10"/>
    <x v="19"/>
    <n v="1"/>
    <s v="December"/>
    <x v="11"/>
    <s v="1 December 1948"/>
    <x v="2"/>
    <s v="SOC 1.12.48 (Air Britain Serials)"/>
    <x v="4"/>
    <x v="3"/>
    <x v="1"/>
    <x v="1"/>
    <x v="2"/>
    <x v="1"/>
    <m/>
    <n v="12"/>
    <x v="89"/>
    <x v="1"/>
    <n v="1"/>
    <x v="0"/>
    <x v="22"/>
    <x v="2"/>
  </r>
  <r>
    <n v="1420"/>
    <s v="RS698"/>
    <x v="12"/>
    <s v="CFS/204AFS"/>
    <x v="10"/>
    <x v="19"/>
    <n v="5"/>
    <s v="December"/>
    <x v="11"/>
    <s v="5 December 1948"/>
    <x v="1"/>
    <s v="Flew into hill at night 3m NNW of Driffield 5.12.48 cause not known (Air Britain Serials) 05.12.48 204 AFS. RS698 Flew into hill at night three miles NNW of Driffield, killing two, (Mosquito Crash Log)"/>
    <x v="2"/>
    <x v="2"/>
    <x v="41"/>
    <x v="1"/>
    <x v="2"/>
    <x v="1"/>
    <m/>
    <n v="12"/>
    <x v="89"/>
    <x v="1"/>
    <n v="0"/>
    <x v="1"/>
    <x v="294"/>
    <x v="7"/>
  </r>
  <r>
    <n v="2764"/>
    <s v="RG295"/>
    <x v="35"/>
    <s v="9MU"/>
    <x v="10"/>
    <x v="6"/>
    <n v="6"/>
    <s v="December"/>
    <x v="11"/>
    <s v="6 December 1948"/>
    <x v="0"/>
    <s v="Engine cut on take-off crash-landed Cosford 6.12.48 (Air Britain Serials) 06.12.48 9 MU. RG295 Engine cut on takeoff from Cosford. (Mosquito Crash Log)"/>
    <x v="2"/>
    <x v="2"/>
    <x v="2"/>
    <x v="1"/>
    <x v="2"/>
    <x v="1"/>
    <m/>
    <n v="12"/>
    <x v="89"/>
    <x v="1"/>
    <n v="0"/>
    <x v="1"/>
    <x v="342"/>
    <x v="0"/>
  </r>
  <r>
    <n v="3602"/>
    <s v="TA352"/>
    <x v="22"/>
    <n v="500"/>
    <x v="10"/>
    <x v="19"/>
    <n v="7"/>
    <s v="December"/>
    <x v="11"/>
    <s v="7 December 1948"/>
    <x v="2"/>
    <s v="SOC 7.12.48 (Air Britain Serials)"/>
    <x v="4"/>
    <x v="3"/>
    <x v="1"/>
    <x v="1"/>
    <x v="2"/>
    <x v="1"/>
    <m/>
    <n v="12"/>
    <x v="89"/>
    <x v="1"/>
    <n v="1"/>
    <x v="0"/>
    <x v="325"/>
    <x v="0"/>
  </r>
  <r>
    <n v="6158"/>
    <s v="VT584"/>
    <x v="10"/>
    <m/>
    <x v="10"/>
    <x v="19"/>
    <n v="8"/>
    <s v="December"/>
    <x v="11"/>
    <s v="8 December 1948"/>
    <x v="0"/>
    <s v="Bellylanded at Ternhill 8.12.48 DBR (Air Britain Serials) 08.12.48 27 MU. VT584 Belly-landed at Ternhill. (Mosquito Crash Log) d/d 14/07/1947, w/o 08/12/1948 (http://www.ukserials.com/)"/>
    <x v="2"/>
    <x v="2"/>
    <x v="32"/>
    <x v="1"/>
    <x v="2"/>
    <x v="1"/>
    <m/>
    <n v="12"/>
    <x v="89"/>
    <x v="1"/>
    <n v="0"/>
    <x v="2"/>
    <x v="17"/>
    <x v="0"/>
  </r>
  <r>
    <n v="7667"/>
    <s v="MM346"/>
    <x v="18"/>
    <s v="USAAF/RN RDU"/>
    <x v="10"/>
    <x v="19"/>
    <n v="9"/>
    <s v="December"/>
    <x v="11"/>
    <s v="9 December 1948"/>
    <x v="0"/>
    <s v="440611 SHOENHAIR, ROBERT D MOSQUITO MM-346 WATTON, UK 802 RCN (Thomas Ensminger) Port engine failed on test flight crashed 1m from Stretton 9.12.48 (Air Britain Serials)"/>
    <x v="2"/>
    <x v="2"/>
    <x v="2"/>
    <x v="1"/>
    <x v="2"/>
    <x v="1"/>
    <m/>
    <n v="12"/>
    <x v="89"/>
    <x v="1"/>
    <n v="1"/>
    <x v="1"/>
    <x v="343"/>
    <x v="0"/>
  </r>
  <r>
    <n v="3811"/>
    <s v="PF610"/>
    <x v="20"/>
    <s v="27MU"/>
    <x v="10"/>
    <x v="6"/>
    <n v="9"/>
    <s v="December"/>
    <x v="11"/>
    <s v="9 December 1948"/>
    <x v="0"/>
    <s v="Skidded on landing swung to avoid overshoot and u/c collapsed Andover 9.12.48 (Air Britain Serials) 09.12.48 27 MU. PF61O Crashed on landing at Andover. (Mosquito Crash Log)"/>
    <x v="2"/>
    <x v="2"/>
    <x v="40"/>
    <x v="1"/>
    <x v="2"/>
    <x v="1"/>
    <m/>
    <n v="12"/>
    <x v="89"/>
    <x v="1"/>
    <n v="0"/>
    <x v="1"/>
    <x v="100"/>
    <x v="6"/>
  </r>
  <r>
    <n v="3087"/>
    <s v="PF559"/>
    <x v="20"/>
    <s v="CSE"/>
    <x v="10"/>
    <x v="19"/>
    <n v="10"/>
    <s v="December"/>
    <x v="11"/>
    <s v="10 December 1948"/>
    <x v="2"/>
    <s v="SOC 10.12.48 (Air Britain Serials)"/>
    <x v="4"/>
    <x v="3"/>
    <x v="1"/>
    <x v="1"/>
    <x v="2"/>
    <x v="1"/>
    <m/>
    <n v="12"/>
    <x v="89"/>
    <x v="1"/>
    <n v="0"/>
    <x v="1"/>
    <x v="289"/>
    <x v="6"/>
  </r>
  <r>
    <n v="2768"/>
    <s v="RL197"/>
    <x v="39"/>
    <s v="228OCU"/>
    <x v="0"/>
    <x v="7"/>
    <n v="15"/>
    <s v="December"/>
    <x v="11"/>
    <s v="15 December 1948"/>
    <x v="1"/>
    <s v="On the evening of 13th December 1948 Mosquito RL197 took off from No. 228 Operational Conversion Unit's base at RAF Leeming for a night cross-country navigation exercise. It is believed that on the return leg of their route, the crew had drifted off course slightly and encountered deteriorating weather conditions over the North of England. Flying in dense cloud the crew apparently allowed their aircraft to descend to approx. 2000 feet and with the 2,300-foot mass of Great Whernside now directly in their path the result was inevitable. At approx. 2200 hours the aircraft struck the West face of Great Whernside at cruising speed, bursting in to flames on impact and scattering parts over a wide area. It was not until late the following day that a local shepherd made the grim discovery ending a nation-wide search for the missing aircraft. (Leeming, Cross-country Navex)_x000a_P/O A.G. Bulley Pilot Killed, Flt. Lt. B.O. Bridgeman Navigator Killed. Little remains on the crash site of RL197 today and what is left is well scattered, providing evidence as to the violent nature of the impact. Although engine &amp; supercharger parts are reported to be present, these were not located on our visit. http://web.ukonline.co.uk/lait/site/Mosquito%20RL197.htm Flew into high ground 1m E of Kettlewell Yorks. 13.12.48 (Air Britain Serials) 13.12.48 228 OCU. RL197 Flew into mountain at Great Whetside, Yorks, killing two. (Mosquito Crash Log)_x000a__x000a_Name: Aircraft crash Site, Mosquito, Serial number RL197, near Kettlewell _x000a_NY SMR Number: MNY30655 _x000a_Type of record: Monument _x000a_Last edited: 14/05/2010 08:51:31 _x000a__x000a_Protected Status_x000a_Protected Military Remains: Aircraft crash Site, Mosquito, Serial number RL197, near Kettlewell_x000a_Grid Reference: SE 000 734 _x000a_Parish: 5046 Kettlewell with Starbotton; Craven; YDNP _x000a__x000a_Monument Type(s):_x000a_AIRCRAFT CRASH SITE (13/12/1948 Modern - 1948 AD) _x000a_MOSQUITO (13/12/1948 Modern - 1948 AD) _x000a_Other References/Statuses_x000a_Full description_x000a_On the 13th December 1948 a Mosquito, Serial number RL197, hit high ground on Great Whernside in cloudy conditions at night at 22:00 hours approx. The aircraft was letting back down for base, but was way off track. The pilot, Flight Lieutenant B.O. Brigman, and his navigator were killed. (1,2,3)_x000a__x000a_Sources and further reading_x000a_--- SNY15601 - Gazetteer: NYCC. 2009. Aircraft Crash Sites North Yorkshire.  _x000a_&lt;1&gt; SNY12705 - Gazetteer: Yorkshire Air Museum. Post 1993?. List of Aircraft Crash Sites. Jefferson, G ?. Reference number 1497 _x000a_&lt;2&gt; SNY12707 - Gazetteer: L. J. Norgate. Yorkshire Aircraft Crashes.  _x000a_&lt;3&gt; SNY12740 - Gazetteer: Yorkshire Dales National Park Authority. 2009. Aircraft crash sites extracted from the Yorkshire Dales National Park Authority HER.  _x000a_&lt;4&gt; SNY8571 - Gazetteer: East Coast Aircraft research Group. 2004. Yorkshire Crash Sites Visited by ECARG _x000a_(http://www.heritagegateway.org.uk/Gateway/Results_Single.aspx?uid=MNY30655&amp;resourceID=1009)"/>
    <x v="2"/>
    <x v="2"/>
    <x v="26"/>
    <x v="1"/>
    <x v="2"/>
    <x v="1"/>
    <m/>
    <n v="12"/>
    <x v="89"/>
    <x v="1"/>
    <n v="0"/>
    <x v="1"/>
    <x v="298"/>
    <x v="2"/>
  </r>
  <r>
    <n v="2272"/>
    <s v="PF459"/>
    <x v="20"/>
    <s v="AAEE/CSE"/>
    <x v="10"/>
    <x v="19"/>
    <n v="16"/>
    <s v="December"/>
    <x v="11"/>
    <s v="16 December 1948"/>
    <x v="2"/>
    <s v="SOC 16.12.48 (Air Britain Serials)"/>
    <x v="4"/>
    <x v="3"/>
    <x v="1"/>
    <x v="1"/>
    <x v="2"/>
    <x v="1"/>
    <m/>
    <n v="12"/>
    <x v="89"/>
    <x v="1"/>
    <n v="0"/>
    <x v="1"/>
    <x v="289"/>
    <x v="6"/>
  </r>
  <r>
    <n v="3077"/>
    <s v="KB565"/>
    <x v="28"/>
    <n v="502"/>
    <x v="10"/>
    <x v="19"/>
    <n v="20"/>
    <s v="December"/>
    <x v="11"/>
    <s v="20 December 1948"/>
    <x v="2"/>
    <s v="SOC 20.12.48 (Air Britain Serials)"/>
    <x v="4"/>
    <x v="3"/>
    <x v="1"/>
    <x v="1"/>
    <x v="2"/>
    <x v="1"/>
    <m/>
    <n v="12"/>
    <x v="89"/>
    <x v="1"/>
    <n v="1"/>
    <x v="0"/>
    <x v="337"/>
    <x v="1"/>
  </r>
  <r>
    <n v="3771"/>
    <s v="NT330"/>
    <x v="25"/>
    <s v="85/239/Belgium"/>
    <x v="15"/>
    <x v="19"/>
    <n v="21"/>
    <s v="December"/>
    <x v="11"/>
    <s v="21 December 1948"/>
    <x v="2"/>
    <s v="To Belgian AF 21.12.48 as MB-20, coded ND-E, SS 17.10.56 (Air Britain Serials)"/>
    <x v="4"/>
    <x v="3"/>
    <x v="1"/>
    <x v="1"/>
    <x v="2"/>
    <x v="1"/>
    <m/>
    <n v="12"/>
    <x v="89"/>
    <x v="1"/>
    <n v="1"/>
    <x v="0"/>
    <x v="63"/>
    <x v="2"/>
  </r>
  <r>
    <n v="1762"/>
    <s v="RF936"/>
    <x v="12"/>
    <s v="CGS/204 AFS"/>
    <x v="10"/>
    <x v="19"/>
    <n v="23"/>
    <s v="December"/>
    <x v="11"/>
    <s v="23 December 1948"/>
    <x v="2"/>
    <s v="SOC 23.12.48 (Air Britain Serials)"/>
    <x v="4"/>
    <x v="3"/>
    <x v="1"/>
    <x v="1"/>
    <x v="2"/>
    <x v="1"/>
    <m/>
    <n v="12"/>
    <x v="89"/>
    <x v="1"/>
    <n v="1"/>
    <x v="1"/>
    <x v="344"/>
    <x v="3"/>
  </r>
  <r>
    <n v="1976"/>
    <s v="TA493"/>
    <x v="12"/>
    <s v="CFE/AFDS/CFE"/>
    <x v="0"/>
    <x v="7"/>
    <n v="24"/>
    <s v="December"/>
    <x v="11"/>
    <s v="24 December 1948"/>
    <x v="2"/>
    <s v="SOC 24.12.48 (Air Britain Serials)"/>
    <x v="4"/>
    <x v="3"/>
    <x v="1"/>
    <x v="1"/>
    <x v="2"/>
    <x v="1"/>
    <m/>
    <n v="12"/>
    <x v="89"/>
    <x v="1"/>
    <n v="0"/>
    <x v="1"/>
    <x v="231"/>
    <x v="0"/>
  </r>
  <r>
    <n v="1294"/>
    <s v="RG255"/>
    <x v="35"/>
    <s v="111OTU/684/81"/>
    <x v="10"/>
    <x v="19"/>
    <n v="30"/>
    <s v="December"/>
    <x v="11"/>
    <s v="30 December 1948"/>
    <x v="2"/>
    <s v="SOC 30.12.48 (Air Britain Serials)"/>
    <x v="4"/>
    <x v="3"/>
    <x v="1"/>
    <x v="1"/>
    <x v="2"/>
    <x v="1"/>
    <m/>
    <n v="12"/>
    <x v="89"/>
    <x v="1"/>
    <n v="0"/>
    <x v="0"/>
    <x v="287"/>
    <x v="0"/>
  </r>
  <r>
    <n v="4178"/>
    <s v="RG287"/>
    <x v="35"/>
    <n v="81"/>
    <x v="10"/>
    <x v="19"/>
    <n v="30"/>
    <s v="December"/>
    <x v="11"/>
    <s v="30 December 1948"/>
    <x v="2"/>
    <s v="SOC 30.12.48 (Air Britain Serials)"/>
    <x v="4"/>
    <x v="3"/>
    <x v="1"/>
    <x v="1"/>
    <x v="2"/>
    <x v="1"/>
    <m/>
    <n v="12"/>
    <x v="89"/>
    <x v="1"/>
    <n v="0"/>
    <x v="0"/>
    <x v="287"/>
    <x v="0"/>
  </r>
  <r>
    <n v="5272"/>
    <s v="VL614"/>
    <x v="35"/>
    <s v="PRDU/81"/>
    <x v="10"/>
    <x v="19"/>
    <n v="30"/>
    <s v="December"/>
    <x v="11"/>
    <s v="30 December 1948"/>
    <x v="2"/>
    <s v="SOC 30.12.48 (Air Britain Serials)"/>
    <x v="4"/>
    <x v="3"/>
    <x v="1"/>
    <x v="1"/>
    <x v="2"/>
    <x v="1"/>
    <m/>
    <n v="12"/>
    <x v="89"/>
    <x v="1"/>
    <n v="0"/>
    <x v="0"/>
    <x v="287"/>
    <x v="0"/>
  </r>
  <r>
    <n v="6092"/>
    <s v="A52-153"/>
    <x v="24"/>
    <m/>
    <x v="7"/>
    <x v="19"/>
    <n v="0"/>
    <s v="January"/>
    <x v="12"/>
    <s v="1949"/>
    <x v="2"/>
    <s v="Built as F.B.40. Delivered during October 1945. Final disposition: struck off charge, July 1949. (Beaufort, Beaufighter and Mosquito in Australian Service, Stewart Wilson, 1990) To DAP for disposal .49 (Air Britain Serials)"/>
    <x v="5"/>
    <x v="3"/>
    <x v="1"/>
    <x v="1"/>
    <x v="2"/>
    <x v="1"/>
    <m/>
    <m/>
    <x v="90"/>
    <x v="1"/>
    <n v="0"/>
    <x v="2"/>
    <x v="17"/>
    <x v="5"/>
  </r>
  <r>
    <n v="4678"/>
    <s v="A52-163"/>
    <x v="24"/>
    <m/>
    <x v="7"/>
    <x v="19"/>
    <n v="0"/>
    <s v="January"/>
    <x v="12"/>
    <s v="1949"/>
    <x v="2"/>
    <s v="Built as F.B.40. Delivered during December 1945. Final disposition: converted to components, May 1949. (Beaufort, Beaufighter and Mosquito in Australian Service, Stewart Wilson, 1990) Poss. Presentation Aircraft 'Kalgoorlie' rtp .49 (Air Britain Serials)"/>
    <x v="4"/>
    <x v="3"/>
    <x v="1"/>
    <x v="1"/>
    <x v="2"/>
    <x v="1"/>
    <m/>
    <m/>
    <x v="90"/>
    <x v="1"/>
    <n v="0"/>
    <x v="2"/>
    <x v="17"/>
    <x v="5"/>
  </r>
  <r>
    <n v="6095"/>
    <s v="A52-97"/>
    <x v="24"/>
    <n v="94"/>
    <x v="7"/>
    <x v="19"/>
    <n v="0"/>
    <s v="January"/>
    <x v="12"/>
    <s v="1949"/>
    <x v="2"/>
    <s v="To DAP for disposal .49 (Air Britain Serials)"/>
    <x v="4"/>
    <x v="3"/>
    <x v="1"/>
    <x v="1"/>
    <x v="2"/>
    <x v="1"/>
    <m/>
    <m/>
    <x v="90"/>
    <x v="1"/>
    <n v="0"/>
    <x v="0"/>
    <x v="260"/>
    <x v="5"/>
  </r>
  <r>
    <n v="3540"/>
    <s v="HJ891"/>
    <x v="10"/>
    <m/>
    <x v="7"/>
    <x v="19"/>
    <n v="0"/>
    <s v="January"/>
    <x v="12"/>
    <s v="1949"/>
    <x v="2"/>
    <s v="To RAAF 28.4.49 as A52-1002 5OTU To DAP for disposal .49 (Air Britain Serials)"/>
    <x v="4"/>
    <x v="3"/>
    <x v="1"/>
    <x v="1"/>
    <x v="2"/>
    <x v="1"/>
    <m/>
    <m/>
    <x v="90"/>
    <x v="1"/>
    <n v="1"/>
    <x v="2"/>
    <x v="17"/>
    <x v="2"/>
  </r>
  <r>
    <n v="5650"/>
    <s v="HJ963"/>
    <x v="10"/>
    <m/>
    <x v="7"/>
    <x v="19"/>
    <n v="0"/>
    <s v="January"/>
    <x v="12"/>
    <s v="1949"/>
    <x v="2"/>
    <s v="To RAAF 14.8.43 as A52-1004 5OTU To DAP for disposal .49 (Air Britain Serials)"/>
    <x v="4"/>
    <x v="3"/>
    <x v="1"/>
    <x v="1"/>
    <x v="2"/>
    <x v="1"/>
    <m/>
    <m/>
    <x v="90"/>
    <x v="1"/>
    <n v="1"/>
    <x v="2"/>
    <x v="17"/>
    <x v="2"/>
  </r>
  <r>
    <n v="5867"/>
    <s v="HJ975"/>
    <x v="10"/>
    <m/>
    <x v="7"/>
    <x v="19"/>
    <n v="0"/>
    <s v="January"/>
    <x v="12"/>
    <s v="1949"/>
    <x v="2"/>
    <s v="To RAAF 30.10.43 as A52-1007 5OTU To DAP for disposal .49 (Air Britain Serials)"/>
    <x v="4"/>
    <x v="3"/>
    <x v="1"/>
    <x v="1"/>
    <x v="2"/>
    <x v="1"/>
    <m/>
    <m/>
    <x v="90"/>
    <x v="1"/>
    <n v="1"/>
    <x v="2"/>
    <x v="17"/>
    <x v="2"/>
  </r>
  <r>
    <n v="5954"/>
    <s v="HJ984"/>
    <x v="10"/>
    <m/>
    <x v="7"/>
    <x v="19"/>
    <n v="0"/>
    <s v="January"/>
    <x v="12"/>
    <s v="1949"/>
    <x v="2"/>
    <s v="To RAAF 5.1.44 as A52-1008 5OTU To Inst A/f To DAP for disposal .49 (Air Britain Serials)"/>
    <x v="4"/>
    <x v="3"/>
    <x v="1"/>
    <x v="1"/>
    <x v="2"/>
    <x v="1"/>
    <m/>
    <m/>
    <x v="90"/>
    <x v="1"/>
    <n v="1"/>
    <x v="2"/>
    <x v="17"/>
    <x v="2"/>
  </r>
  <r>
    <n v="6234"/>
    <s v="HJ987"/>
    <x v="10"/>
    <m/>
    <x v="7"/>
    <x v="19"/>
    <n v="0"/>
    <s v="January"/>
    <x v="12"/>
    <s v="1949"/>
    <x v="2"/>
    <s v="05.1949 converted to components. unknown location (MIAS). , , to RAAF, A52-1009 To RAAF 6.2.44 as A52-1009 5OTU rtp .49 (Air Britain Serials)"/>
    <x v="4"/>
    <x v="3"/>
    <x v="1"/>
    <x v="1"/>
    <x v="2"/>
    <x v="1"/>
    <m/>
    <m/>
    <x v="90"/>
    <x v="1"/>
    <n v="1"/>
    <x v="2"/>
    <x v="17"/>
    <x v="2"/>
  </r>
  <r>
    <n v="4590"/>
    <s v="HR445"/>
    <x v="12"/>
    <m/>
    <x v="7"/>
    <x v="19"/>
    <n v="0"/>
    <s v="January"/>
    <x v="12"/>
    <s v="1949"/>
    <x v="2"/>
    <s v="To RAAF 25.1.45 as A52-531 1 Sqn To DAP for disposal .49 (Air Britain Serials)"/>
    <x v="4"/>
    <x v="3"/>
    <x v="1"/>
    <x v="1"/>
    <x v="2"/>
    <x v="1"/>
    <m/>
    <m/>
    <x v="90"/>
    <x v="1"/>
    <n v="1"/>
    <x v="2"/>
    <x v="17"/>
    <x v="3"/>
  </r>
  <r>
    <n v="3930"/>
    <s v="HR509"/>
    <x v="12"/>
    <m/>
    <x v="7"/>
    <x v="19"/>
    <n v="0"/>
    <s v="January"/>
    <x v="12"/>
    <s v="1949"/>
    <x v="2"/>
    <s v="To RAAF as A52-533 1 Sqn To DAP for disposal .49 (Air Britain Serials)"/>
    <x v="4"/>
    <x v="3"/>
    <x v="1"/>
    <x v="1"/>
    <x v="2"/>
    <x v="1"/>
    <m/>
    <m/>
    <x v="90"/>
    <x v="1"/>
    <n v="1"/>
    <x v="2"/>
    <x v="17"/>
    <x v="3"/>
  </r>
  <r>
    <n v="6157"/>
    <s v="HR511"/>
    <x v="12"/>
    <m/>
    <x v="7"/>
    <x v="19"/>
    <n v="0"/>
    <s v="January"/>
    <x v="12"/>
    <s v="1949"/>
    <x v="2"/>
    <s v="To RAAF as A52-535 1 Sqn To DAP for disposal .49 (Air Britain Serials)"/>
    <x v="4"/>
    <x v="3"/>
    <x v="1"/>
    <x v="1"/>
    <x v="2"/>
    <x v="1"/>
    <m/>
    <m/>
    <x v="90"/>
    <x v="1"/>
    <n v="1"/>
    <x v="2"/>
    <x v="17"/>
    <x v="3"/>
  </r>
  <r>
    <n v="2106"/>
    <s v="HR517"/>
    <x v="12"/>
    <m/>
    <x v="7"/>
    <x v="19"/>
    <n v="0"/>
    <s v="January"/>
    <x v="12"/>
    <s v="1949"/>
    <x v="2"/>
    <s v="To RAAF 20.1.45 as A52-534 1 Sqn To DAP for disposal .49 (Air Britain Serials)"/>
    <x v="4"/>
    <x v="3"/>
    <x v="1"/>
    <x v="1"/>
    <x v="2"/>
    <x v="1"/>
    <m/>
    <m/>
    <x v="90"/>
    <x v="1"/>
    <n v="1"/>
    <x v="2"/>
    <x v="17"/>
    <x v="3"/>
  </r>
  <r>
    <n v="5975"/>
    <s v="HR577"/>
    <x v="12"/>
    <m/>
    <x v="7"/>
    <x v="19"/>
    <n v="0"/>
    <s v="January"/>
    <x v="12"/>
    <s v="1949"/>
    <x v="2"/>
    <s v="To RAAF 28.2.45 as A52-537 1 Sqn To DAP for disposal .49 (Air Britain Serials)"/>
    <x v="4"/>
    <x v="3"/>
    <x v="1"/>
    <x v="1"/>
    <x v="2"/>
    <x v="1"/>
    <m/>
    <m/>
    <x v="90"/>
    <x v="1"/>
    <n v="1"/>
    <x v="2"/>
    <x v="17"/>
    <x v="3"/>
  </r>
  <r>
    <n v="2959"/>
    <s v="RG123"/>
    <x v="18"/>
    <m/>
    <x v="7"/>
    <x v="19"/>
    <n v="0"/>
    <s v="January"/>
    <x v="12"/>
    <s v="1949"/>
    <x v="2"/>
    <s v="To RAAF 23.4.45 as A52-618 87 Sqn rtp .49 (Air Britain Serials)"/>
    <x v="5"/>
    <x v="3"/>
    <x v="1"/>
    <x v="1"/>
    <x v="2"/>
    <x v="1"/>
    <m/>
    <m/>
    <x v="90"/>
    <x v="1"/>
    <n v="1"/>
    <x v="2"/>
    <x v="17"/>
    <x v="0"/>
  </r>
  <r>
    <n v="6102"/>
    <s v="RS655"/>
    <x v="12"/>
    <s v="CGS"/>
    <x v="10"/>
    <x v="19"/>
    <n v="3"/>
    <s v="January"/>
    <x v="12"/>
    <s v="3 January 1949"/>
    <x v="0"/>
    <s v="Overshot landing at Leconfield 3.1.49 DBR (Air Britain Serials) 03.01 .49 CGS. RS655 Overshot on landing at Leconfield, injuring one. (Mosquito Crash Log)"/>
    <x v="2"/>
    <x v="2"/>
    <x v="6"/>
    <x v="1"/>
    <x v="2"/>
    <x v="1"/>
    <m/>
    <n v="1"/>
    <x v="91"/>
    <x v="1"/>
    <n v="0"/>
    <x v="1"/>
    <x v="194"/>
    <x v="7"/>
  </r>
  <r>
    <n v="5795"/>
    <s v="TA354"/>
    <x v="22"/>
    <n v="500"/>
    <x v="10"/>
    <x v="19"/>
    <n v="4"/>
    <s v="January"/>
    <x v="12"/>
    <s v="4 January 1949"/>
    <x v="2"/>
    <s v="SOC 4.1.49 (Air Britain Serials)"/>
    <x v="4"/>
    <x v="3"/>
    <x v="1"/>
    <x v="1"/>
    <x v="2"/>
    <x v="1"/>
    <m/>
    <n v="1"/>
    <x v="91"/>
    <x v="1"/>
    <n v="1"/>
    <x v="0"/>
    <x v="325"/>
    <x v="0"/>
  </r>
  <r>
    <n v="2804"/>
    <s v="HP905"/>
    <x v="12"/>
    <s v="8OTU"/>
    <x v="10"/>
    <x v="7"/>
    <n v="5"/>
    <s v="January"/>
    <x v="12"/>
    <s v="5 January 1949"/>
    <x v="2"/>
    <s v="To MoS 5.1.49 (Air Britain Serials)"/>
    <x v="5"/>
    <x v="3"/>
    <x v="1"/>
    <x v="1"/>
    <x v="2"/>
    <x v="1"/>
    <m/>
    <n v="1"/>
    <x v="91"/>
    <x v="1"/>
    <n v="1"/>
    <x v="1"/>
    <x v="37"/>
    <x v="3"/>
  </r>
  <r>
    <n v="3467"/>
    <s v="HR218"/>
    <x v="12"/>
    <s v="23/1692 Flt"/>
    <x v="10"/>
    <x v="7"/>
    <n v="5"/>
    <s v="January"/>
    <x v="12"/>
    <s v="5 January 1949"/>
    <x v="2"/>
    <s v="To MoS 5.1.49 (Air Britain Serials)"/>
    <x v="5"/>
    <x v="3"/>
    <x v="1"/>
    <x v="1"/>
    <x v="2"/>
    <x v="1"/>
    <m/>
    <n v="1"/>
    <x v="91"/>
    <x v="1"/>
    <n v="1"/>
    <x v="1"/>
    <x v="93"/>
    <x v="3"/>
  </r>
  <r>
    <n v="3806"/>
    <s v="PZ290"/>
    <x v="12"/>
    <s v="54OTU"/>
    <x v="10"/>
    <x v="7"/>
    <n v="5"/>
    <s v="January"/>
    <x v="12"/>
    <s v="5 January 1949"/>
    <x v="2"/>
    <s v="To MoS 5.1.49 (Air Britain Serials)"/>
    <x v="5"/>
    <x v="3"/>
    <x v="1"/>
    <x v="1"/>
    <x v="2"/>
    <x v="1"/>
    <m/>
    <n v="1"/>
    <x v="91"/>
    <x v="1"/>
    <n v="1"/>
    <x v="1"/>
    <x v="115"/>
    <x v="0"/>
  </r>
  <r>
    <n v="1449"/>
    <s v="PZ354"/>
    <x v="12"/>
    <s v="239/1692 Flt"/>
    <x v="10"/>
    <x v="7"/>
    <n v="5"/>
    <s v="January"/>
    <x v="12"/>
    <s v="5 January 1949"/>
    <x v="2"/>
    <s v="To MoS 5.1.49 (Air Britain Serials)"/>
    <x v="5"/>
    <x v="3"/>
    <x v="1"/>
    <x v="1"/>
    <x v="2"/>
    <x v="1"/>
    <m/>
    <n v="1"/>
    <x v="91"/>
    <x v="1"/>
    <n v="1"/>
    <x v="1"/>
    <x v="93"/>
    <x v="0"/>
  </r>
  <r>
    <n v="7117"/>
    <s v="PZ377"/>
    <x v="12"/>
    <n v="605"/>
    <x v="10"/>
    <x v="19"/>
    <n v="5"/>
    <s v="January"/>
    <x v="12"/>
    <s v="5 January 1949"/>
    <x v="2"/>
    <s v="To MoS 5.1.49 (Air Britain Serials)"/>
    <x v="5"/>
    <x v="3"/>
    <x v="1"/>
    <x v="1"/>
    <x v="2"/>
    <x v="1"/>
    <m/>
    <n v="1"/>
    <x v="91"/>
    <x v="1"/>
    <n v="1"/>
    <x v="0"/>
    <x v="22"/>
    <x v="0"/>
  </r>
  <r>
    <n v="3585"/>
    <s v="PZ411"/>
    <x v="12"/>
    <s v="515/1692 Flt"/>
    <x v="10"/>
    <x v="7"/>
    <n v="5"/>
    <s v="January"/>
    <x v="12"/>
    <s v="5 January 1949"/>
    <x v="2"/>
    <s v="To MoS 5.1.49 (Air Britain Serials)"/>
    <x v="5"/>
    <x v="3"/>
    <x v="1"/>
    <x v="1"/>
    <x v="2"/>
    <x v="1"/>
    <m/>
    <n v="1"/>
    <x v="91"/>
    <x v="1"/>
    <n v="1"/>
    <x v="1"/>
    <x v="93"/>
    <x v="0"/>
  </r>
  <r>
    <n v="6159"/>
    <s v="TA580"/>
    <x v="12"/>
    <m/>
    <x v="10"/>
    <x v="19"/>
    <n v="5"/>
    <s v="January"/>
    <x v="12"/>
    <s v="5 January 1949"/>
    <x v="2"/>
    <s v="To MoS 5.1.49 (Air Britain Serials)"/>
    <x v="5"/>
    <x v="3"/>
    <x v="1"/>
    <x v="1"/>
    <x v="2"/>
    <x v="1"/>
    <m/>
    <n v="1"/>
    <x v="91"/>
    <x v="1"/>
    <n v="0"/>
    <x v="2"/>
    <x v="17"/>
    <x v="0"/>
  </r>
  <r>
    <n v="6293"/>
    <s v="TA594"/>
    <x v="12"/>
    <m/>
    <x v="10"/>
    <x v="19"/>
    <n v="5"/>
    <s v="January"/>
    <x v="12"/>
    <s v="5 January 1949"/>
    <x v="2"/>
    <s v="To MoS 5.1.49 (Air Britain Serials)"/>
    <x v="5"/>
    <x v="3"/>
    <x v="1"/>
    <x v="1"/>
    <x v="2"/>
    <x v="1"/>
    <m/>
    <n v="1"/>
    <x v="91"/>
    <x v="1"/>
    <n v="0"/>
    <x v="2"/>
    <x v="17"/>
    <x v="0"/>
  </r>
  <r>
    <n v="6305"/>
    <s v="TA596"/>
    <x v="12"/>
    <m/>
    <x v="10"/>
    <x v="19"/>
    <n v="5"/>
    <s v="January"/>
    <x v="12"/>
    <s v="5 January 1949"/>
    <x v="2"/>
    <s v="To MoS 5.1.49 (Air Britain Serials)"/>
    <x v="5"/>
    <x v="3"/>
    <x v="1"/>
    <x v="1"/>
    <x v="2"/>
    <x v="1"/>
    <m/>
    <n v="1"/>
    <x v="91"/>
    <x v="1"/>
    <n v="0"/>
    <x v="2"/>
    <x v="17"/>
    <x v="0"/>
  </r>
  <r>
    <n v="6085"/>
    <s v="TE867"/>
    <x v="12"/>
    <m/>
    <x v="10"/>
    <x v="19"/>
    <n v="5"/>
    <s v="January"/>
    <x v="12"/>
    <s v="5 January 1949"/>
    <x v="2"/>
    <s v="Sold to MoS 5.1.49 (Air Britain Serials)"/>
    <x v="5"/>
    <x v="3"/>
    <x v="1"/>
    <x v="1"/>
    <x v="2"/>
    <x v="1"/>
    <m/>
    <n v="1"/>
    <x v="91"/>
    <x v="1"/>
    <n v="0"/>
    <x v="2"/>
    <x v="17"/>
    <x v="3"/>
  </r>
  <r>
    <n v="6304"/>
    <s v="TE928"/>
    <x v="12"/>
    <m/>
    <x v="10"/>
    <x v="19"/>
    <n v="5"/>
    <s v="January"/>
    <x v="12"/>
    <s v="5 January 1949"/>
    <x v="2"/>
    <s v="To MoS 5.1.49 (Air Britain Serials)"/>
    <x v="5"/>
    <x v="3"/>
    <x v="1"/>
    <x v="1"/>
    <x v="2"/>
    <x v="1"/>
    <m/>
    <n v="1"/>
    <x v="91"/>
    <x v="1"/>
    <n v="0"/>
    <x v="2"/>
    <x v="17"/>
    <x v="3"/>
  </r>
  <r>
    <n v="1155"/>
    <s v="RV318"/>
    <x v="20"/>
    <s v="128/692/EANS"/>
    <x v="10"/>
    <x v="19"/>
    <n v="7"/>
    <s v="January"/>
    <x v="12"/>
    <s v="7 January 1949"/>
    <x v="2"/>
    <s v="SOC 7.1.49 (Air Britain Serials)"/>
    <x v="4"/>
    <x v="3"/>
    <x v="1"/>
    <x v="1"/>
    <x v="2"/>
    <x v="1"/>
    <m/>
    <n v="1"/>
    <x v="91"/>
    <x v="1"/>
    <n v="1"/>
    <x v="1"/>
    <x v="246"/>
    <x v="0"/>
  </r>
  <r>
    <n v="859"/>
    <s v="NT193"/>
    <x v="12"/>
    <s v="305/605/305/13OTU"/>
    <x v="0"/>
    <x v="7"/>
    <n v="9"/>
    <s v="January"/>
    <x v="12"/>
    <s v="9 January 1949"/>
    <x v="2"/>
    <s v="To MoS 9.1.49 (Air Britain Serials)"/>
    <x v="5"/>
    <x v="3"/>
    <x v="1"/>
    <x v="1"/>
    <x v="2"/>
    <x v="1"/>
    <m/>
    <n v="1"/>
    <x v="91"/>
    <x v="1"/>
    <n v="1"/>
    <x v="1"/>
    <x v="39"/>
    <x v="0"/>
  </r>
  <r>
    <n v="4454"/>
    <s v="RK956"/>
    <x v="39"/>
    <n v="141"/>
    <x v="0"/>
    <x v="2"/>
    <n v="10"/>
    <s v="January"/>
    <x v="12"/>
    <s v="10 January 1949"/>
    <x v="0"/>
    <s v="Lost panels on take-off and u/c raised to stop Coltishall 10.1.49 (Air Britain Serials) 10.01.49 141 Sqn. RK956 Radar panels flew off on take-off, pilot throttled back and selected undercarriage up, aircraft over-ran runway and broke back. Crew safe. (Mosquito Crash Log)"/>
    <x v="2"/>
    <x v="2"/>
    <x v="102"/>
    <x v="1"/>
    <x v="2"/>
    <x v="1"/>
    <m/>
    <n v="1"/>
    <x v="91"/>
    <x v="1"/>
    <n v="0"/>
    <x v="0"/>
    <x v="45"/>
    <x v="2"/>
  </r>
  <r>
    <n v="2646"/>
    <s v="TW281"/>
    <x v="43"/>
    <s v="RN 703/790"/>
    <x v="10"/>
    <x v="19"/>
    <n v="10"/>
    <s v="January"/>
    <x v="12"/>
    <s v="10 January 1949"/>
    <x v="0"/>
    <s v="Overshot runway landing in poor visibility ran into disused shelter St.Merryn 10.1.49 (Air Britain Serials)"/>
    <x v="2"/>
    <x v="2"/>
    <x v="26"/>
    <x v="1"/>
    <x v="2"/>
    <x v="1"/>
    <m/>
    <n v="1"/>
    <x v="91"/>
    <x v="1"/>
    <n v="0"/>
    <x v="0"/>
    <x v="182"/>
    <x v="2"/>
  </r>
  <r>
    <n v="1302"/>
    <s v="MM687"/>
    <x v="25"/>
    <s v="DH/456/Belgium"/>
    <x v="15"/>
    <x v="19"/>
    <n v="12"/>
    <s v="January"/>
    <x v="12"/>
    <s v="12 January 1949"/>
    <x v="2"/>
    <s v="Served with 456 Sqn as RX-Z under RAF control 04/45 to 15/06/45 as Sqn disbanded. Back to RAF. (Brian Fillery's website) To Belgian AF 12.1.49 as MB-21. Coded ND-J. Scrapped (Air Britain Serials)"/>
    <x v="4"/>
    <x v="3"/>
    <x v="1"/>
    <x v="1"/>
    <x v="2"/>
    <x v="1"/>
    <m/>
    <n v="1"/>
    <x v="91"/>
    <x v="1"/>
    <n v="1"/>
    <x v="0"/>
    <x v="20"/>
    <x v="2"/>
  </r>
  <r>
    <n v="3966"/>
    <s v="TW295"/>
    <x v="43"/>
    <s v="RN 771"/>
    <x v="10"/>
    <x v="19"/>
    <n v="16"/>
    <s v="January"/>
    <x v="12"/>
    <s v="16 January 1949"/>
    <x v="0"/>
    <s v="Crashed into sea 6m ENE Eddystone Lighthouse 16.1.49 (Air Britain Serials)"/>
    <x v="2"/>
    <x v="2"/>
    <x v="59"/>
    <x v="1"/>
    <x v="2"/>
    <x v="1"/>
    <m/>
    <n v="1"/>
    <x v="91"/>
    <x v="1"/>
    <n v="0"/>
    <x v="0"/>
    <x v="178"/>
    <x v="2"/>
  </r>
  <r>
    <n v="3324"/>
    <s v="VT608"/>
    <x v="10"/>
    <s v="CFS"/>
    <x v="10"/>
    <x v="19"/>
    <n v="20"/>
    <s v="January"/>
    <x v="12"/>
    <s v="20 January 1949"/>
    <x v="0"/>
    <s v="20/01/1949 Mosquito VT608 of CFS crashed on overshoot at Moreton-in-Marsh. Crew OK. (http://www.couplandbell.com/marg/crashes1946-49.htm) Crashed on overshoot Moreton-in-Marsh 20.1.49 (Air Britain Serials) 20.01.49 CFS. VT608 Failed to maintain height on assymetric overshoot at Little Rissington and crash-landed. Crew unhurt. (Mosquito Crash Log) aw/cn 30/01/1948, d/d 09/03/1948, w/o 20/01/1949  (http://www.ukserials.com/)"/>
    <x v="2"/>
    <x v="2"/>
    <x v="28"/>
    <x v="1"/>
    <x v="2"/>
    <x v="1"/>
    <m/>
    <n v="1"/>
    <x v="91"/>
    <x v="1"/>
    <n v="0"/>
    <x v="1"/>
    <x v="286"/>
    <x v="0"/>
  </r>
  <r>
    <n v="5381"/>
    <s v="RL265"/>
    <x v="39"/>
    <s v="228OCU"/>
    <x v="0"/>
    <x v="7"/>
    <n v="21"/>
    <s v="January"/>
    <x v="12"/>
    <s v="21 January 1949"/>
    <x v="0"/>
    <s v="Engine cut on approach bellylanded Leeming 21.1.49 DBR (Air Britain Serials) 21.01.49 228 OCU. RL265 Starboard engine failed and aircraft was unable to maintain height so made a wheels-up landing in a field at Leeming. Crew unhurt. (Mosquito Crash Log)"/>
    <x v="2"/>
    <x v="2"/>
    <x v="2"/>
    <x v="1"/>
    <x v="2"/>
    <x v="1"/>
    <m/>
    <n v="1"/>
    <x v="91"/>
    <x v="1"/>
    <n v="0"/>
    <x v="1"/>
    <x v="298"/>
    <x v="2"/>
  </r>
  <r>
    <n v="5573"/>
    <s v="RG317"/>
    <x v="35"/>
    <n v="81"/>
    <x v="10"/>
    <x v="19"/>
    <n v="25"/>
    <s v="January"/>
    <x v="12"/>
    <s v="25 January 1949"/>
    <x v="0"/>
    <s v="Caught fire in air and abandoned 10m NE of Tintok Thailand 25.1.49 (Air Britain Serials)"/>
    <x v="2"/>
    <x v="2"/>
    <x v="38"/>
    <x v="1"/>
    <x v="2"/>
    <x v="1"/>
    <m/>
    <n v="1"/>
    <x v="91"/>
    <x v="1"/>
    <n v="0"/>
    <x v="0"/>
    <x v="287"/>
    <x v="0"/>
  </r>
  <r>
    <n v="6413"/>
    <s v="RG230"/>
    <x v="35"/>
    <n v="81"/>
    <x v="10"/>
    <x v="19"/>
    <n v="25"/>
    <s v="January"/>
    <x v="12"/>
    <s v="25 January 1949"/>
    <x v="2"/>
    <s v="SOC 25.1.49 (Air Britain Serials)"/>
    <x v="4"/>
    <x v="3"/>
    <x v="1"/>
    <x v="1"/>
    <x v="2"/>
    <x v="1"/>
    <m/>
    <n v="1"/>
    <x v="91"/>
    <x v="1"/>
    <n v="0"/>
    <x v="0"/>
    <x v="287"/>
    <x v="0"/>
  </r>
  <r>
    <n v="5847"/>
    <s v="TJ152"/>
    <x v="42"/>
    <n v="98"/>
    <x v="10"/>
    <x v="19"/>
    <n v="28"/>
    <s v="January"/>
    <x v="12"/>
    <s v="28 January 1949"/>
    <x v="0"/>
    <s v="Swung on take-off and u/c collapsed Wahn 28.1.49 (Air Britain Serials)"/>
    <x v="2"/>
    <x v="2"/>
    <x v="33"/>
    <x v="1"/>
    <x v="2"/>
    <x v="1"/>
    <m/>
    <n v="1"/>
    <x v="91"/>
    <x v="1"/>
    <n v="0"/>
    <x v="0"/>
    <x v="204"/>
    <x v="0"/>
  </r>
  <r>
    <n v="1333"/>
    <s v="NT510"/>
    <x v="25"/>
    <s v="25/605"/>
    <x v="10"/>
    <x v="19"/>
    <n v="28"/>
    <s v="January"/>
    <x v="12"/>
    <s v="28 January 1949"/>
    <x v="2"/>
    <s v="SOC 28.1.49 (Air Britain Serials)"/>
    <x v="4"/>
    <x v="3"/>
    <x v="1"/>
    <x v="1"/>
    <x v="2"/>
    <x v="1"/>
    <m/>
    <n v="1"/>
    <x v="91"/>
    <x v="1"/>
    <n v="1"/>
    <x v="0"/>
    <x v="22"/>
    <x v="2"/>
  </r>
  <r>
    <n v="1090"/>
    <s v="TA356"/>
    <x v="22"/>
    <s v="1660CU/1653CU/230OCU"/>
    <x v="0"/>
    <x v="7"/>
    <n v="28"/>
    <s v="January"/>
    <x v="12"/>
    <s v="28 January 1949"/>
    <x v="2"/>
    <s v="SOC 28.1.49 (Air Britain Serials)"/>
    <x v="4"/>
    <x v="3"/>
    <x v="1"/>
    <x v="1"/>
    <x v="2"/>
    <x v="1"/>
    <m/>
    <n v="1"/>
    <x v="91"/>
    <x v="1"/>
    <n v="1"/>
    <x v="1"/>
    <x v="345"/>
    <x v="0"/>
  </r>
  <r>
    <n v="6140"/>
    <s v="RL244"/>
    <x v="39"/>
    <n v="23"/>
    <x v="0"/>
    <x v="2"/>
    <n v="1"/>
    <s v="February"/>
    <x v="12"/>
    <s v="1 February 1949"/>
    <x v="0"/>
    <s v="Engine cut and second feathered in error forcelanded 1/2m W of Coltishall 1.2.49 (Air Britain Serials) 01.02.49 23 Sqn. RL244 On night flying test, port engine failed to feather, pilot then feathered starboard engine in error and aircraft crashed half-a-mile west of Coltishall Crew unhurt. (Mosquito Crash Log)"/>
    <x v="2"/>
    <x v="2"/>
    <x v="2"/>
    <x v="1"/>
    <x v="2"/>
    <x v="1"/>
    <m/>
    <n v="2"/>
    <x v="92"/>
    <x v="1"/>
    <n v="0"/>
    <x v="0"/>
    <x v="6"/>
    <x v="2"/>
  </r>
  <r>
    <n v="2"/>
    <s v="MT476"/>
    <x v="25"/>
    <s v="141/504"/>
    <x v="10"/>
    <x v="19"/>
    <n v="1"/>
    <s v="February"/>
    <x v="12"/>
    <s v="1 February 1949"/>
    <x v="2"/>
    <s v="SOC 1.2.49 (Air Britain Serials)"/>
    <x v="4"/>
    <x v="3"/>
    <x v="1"/>
    <x v="1"/>
    <x v="2"/>
    <x v="1"/>
    <m/>
    <n v="2"/>
    <x v="92"/>
    <x v="1"/>
    <n v="1"/>
    <x v="0"/>
    <x v="316"/>
    <x v="2"/>
  </r>
  <r>
    <n v="1397"/>
    <s v="NS773"/>
    <x v="18"/>
    <s v="USAAF/RN"/>
    <x v="10"/>
    <x v="19"/>
    <n v="1"/>
    <s v="February"/>
    <x v="12"/>
    <s v="1 February 1949"/>
    <x v="2"/>
    <s v="SOC 1.2.49 (Air Britain Serials)"/>
    <x v="4"/>
    <x v="3"/>
    <x v="1"/>
    <x v="1"/>
    <x v="2"/>
    <x v="1"/>
    <m/>
    <n v="2"/>
    <x v="92"/>
    <x v="1"/>
    <n v="1"/>
    <x v="2"/>
    <x v="64"/>
    <x v="0"/>
  </r>
  <r>
    <n v="1019"/>
    <s v="MT486"/>
    <x v="25"/>
    <s v="Med/608"/>
    <x v="10"/>
    <x v="19"/>
    <n v="3"/>
    <s v="February"/>
    <x v="12"/>
    <s v="3 February 1949"/>
    <x v="2"/>
    <s v="SOC 3.2.49 (Air Britain Serials)"/>
    <x v="4"/>
    <x v="3"/>
    <x v="1"/>
    <x v="1"/>
    <x v="2"/>
    <x v="1"/>
    <m/>
    <n v="2"/>
    <x v="92"/>
    <x v="1"/>
    <n v="1"/>
    <x v="0"/>
    <x v="107"/>
    <x v="2"/>
  </r>
  <r>
    <n v="4857"/>
    <s v="RL143"/>
    <x v="39"/>
    <n v="264"/>
    <x v="10"/>
    <x v="19"/>
    <n v="4"/>
    <s v="February"/>
    <x v="12"/>
    <s v="4 February 1949"/>
    <x v="0"/>
    <s v="Flew into sea recovering from dive and broke up Paston ranges Norfolk 4.2.49 (Air Britain Serials) 04.02.49 264 Sqn. RL143 Hit sea with tail and disintegrated when pilot pulled out of dive too late on air-to-sea firing at Paston Ranges, Norfolk, killing two. (Mosquito Crash Log)"/>
    <x v="2"/>
    <x v="2"/>
    <x v="59"/>
    <x v="1"/>
    <x v="2"/>
    <x v="1"/>
    <m/>
    <n v="2"/>
    <x v="92"/>
    <x v="1"/>
    <n v="0"/>
    <x v="0"/>
    <x v="10"/>
    <x v="2"/>
  </r>
  <r>
    <n v="3989"/>
    <s v="NT535"/>
    <x v="25"/>
    <s v="219/141/605"/>
    <x v="10"/>
    <x v="19"/>
    <n v="7"/>
    <s v="February"/>
    <x v="12"/>
    <s v="7 February 1949"/>
    <x v="2"/>
    <s v="SOC 7.2.49 (Air Britain Serials)"/>
    <x v="4"/>
    <x v="3"/>
    <x v="1"/>
    <x v="1"/>
    <x v="2"/>
    <x v="1"/>
    <m/>
    <n v="2"/>
    <x v="92"/>
    <x v="1"/>
    <n v="1"/>
    <x v="0"/>
    <x v="22"/>
    <x v="2"/>
  </r>
  <r>
    <n v="7565"/>
    <s v="NT606"/>
    <x v="25"/>
    <n v="500"/>
    <x v="10"/>
    <x v="19"/>
    <n v="7"/>
    <s v="February"/>
    <x v="12"/>
    <s v="7 February 1949"/>
    <x v="2"/>
    <s v="SOC 7.2.49 (Air Britain Serials)"/>
    <x v="4"/>
    <x v="3"/>
    <x v="1"/>
    <x v="1"/>
    <x v="2"/>
    <x v="1"/>
    <m/>
    <n v="2"/>
    <x v="92"/>
    <x v="1"/>
    <n v="1"/>
    <x v="0"/>
    <x v="325"/>
    <x v="2"/>
  </r>
  <r>
    <n v="6605"/>
    <s v="TA540"/>
    <x v="12"/>
    <n v="4"/>
    <x v="0"/>
    <x v="16"/>
    <n v="7"/>
    <s v="February"/>
    <x v="12"/>
    <s v="7 February 1949"/>
    <x v="2"/>
    <s v="SOC 7.2.49 (Air Britain Serials)"/>
    <x v="4"/>
    <x v="3"/>
    <x v="1"/>
    <x v="1"/>
    <x v="2"/>
    <x v="1"/>
    <m/>
    <n v="2"/>
    <x v="92"/>
    <x v="1"/>
    <n v="0"/>
    <x v="0"/>
    <x v="82"/>
    <x v="0"/>
  </r>
  <r>
    <n v="3996"/>
    <s v="RL231"/>
    <x v="39"/>
    <n v="29"/>
    <x v="0"/>
    <x v="2"/>
    <n v="8"/>
    <s v="February"/>
    <x v="12"/>
    <s v="8 February 1949"/>
    <x v="0"/>
    <s v="Engine cut on take-off u/c raised to stop but overshot runway West Malling 8.2.49 DBR (Air Britain Serials) 08.02.49 29 Sqn. RL231 Port engine cut on take-off at West Mailing, pilot retracted undercarriage to stop and overshot into a ploughed field. (Mosquito Crash Log)"/>
    <x v="2"/>
    <x v="2"/>
    <x v="2"/>
    <x v="1"/>
    <x v="2"/>
    <x v="1"/>
    <m/>
    <n v="2"/>
    <x v="92"/>
    <x v="1"/>
    <n v="0"/>
    <x v="0"/>
    <x v="31"/>
    <x v="2"/>
  </r>
  <r>
    <n v="4715"/>
    <s v="RL268"/>
    <x v="39"/>
    <s v="228OCU"/>
    <x v="0"/>
    <x v="7"/>
    <n v="8"/>
    <s v="February"/>
    <x v="12"/>
    <s v="8 February 1949"/>
    <x v="0"/>
    <s v="Swung on take-off and u/c collapsed Leeming 8.2.49 DBR (Air Britain Serials)"/>
    <x v="2"/>
    <x v="2"/>
    <x v="33"/>
    <x v="1"/>
    <x v="2"/>
    <x v="1"/>
    <m/>
    <n v="2"/>
    <x v="92"/>
    <x v="1"/>
    <n v="0"/>
    <x v="1"/>
    <x v="298"/>
    <x v="2"/>
  </r>
  <r>
    <n v="7583"/>
    <s v="NT603"/>
    <x v="25"/>
    <n v="500"/>
    <x v="10"/>
    <x v="19"/>
    <n v="8"/>
    <s v="February"/>
    <x v="12"/>
    <s v="8 February 1949"/>
    <x v="2"/>
    <s v="SOC 8.2.49 (Air Britain Serials)"/>
    <x v="4"/>
    <x v="3"/>
    <x v="1"/>
    <x v="1"/>
    <x v="2"/>
    <x v="1"/>
    <m/>
    <n v="2"/>
    <x v="92"/>
    <x v="1"/>
    <n v="1"/>
    <x v="0"/>
    <x v="325"/>
    <x v="2"/>
  </r>
  <r>
    <n v="2279"/>
    <s v="HP887"/>
    <x v="12"/>
    <s v="235/51OTU"/>
    <x v="10"/>
    <x v="7"/>
    <n v="9"/>
    <s v="February"/>
    <x v="12"/>
    <s v="9 February 1949"/>
    <x v="2"/>
    <s v="Sold 9.2.49 (Air Britain Serials)"/>
    <x v="5"/>
    <x v="3"/>
    <x v="1"/>
    <x v="1"/>
    <x v="2"/>
    <x v="1"/>
    <m/>
    <n v="2"/>
    <x v="92"/>
    <x v="1"/>
    <n v="1"/>
    <x v="1"/>
    <x v="110"/>
    <x v="3"/>
  </r>
  <r>
    <n v="1805"/>
    <s v="LR312"/>
    <x v="12"/>
    <s v="AAEE/464/107/51OTU"/>
    <x v="10"/>
    <x v="7"/>
    <n v="9"/>
    <s v="February"/>
    <x v="12"/>
    <s v="9 February 1949"/>
    <x v="2"/>
    <s v="Sold to MoS 9.2.49 (Air Britain Serials)"/>
    <x v="5"/>
    <x v="3"/>
    <x v="1"/>
    <x v="1"/>
    <x v="2"/>
    <x v="1"/>
    <m/>
    <n v="2"/>
    <x v="92"/>
    <x v="1"/>
    <n v="1"/>
    <x v="1"/>
    <x v="110"/>
    <x v="0"/>
  </r>
  <r>
    <n v="5336"/>
    <s v="NS881"/>
    <x v="12"/>
    <s v="464/515"/>
    <x v="10"/>
    <x v="19"/>
    <n v="9"/>
    <s v="February"/>
    <x v="12"/>
    <s v="9 February 1949"/>
    <x v="2"/>
    <s v="Sold 9.2.49 (Air Britain Serials)"/>
    <x v="5"/>
    <x v="3"/>
    <x v="1"/>
    <x v="1"/>
    <x v="2"/>
    <x v="1"/>
    <m/>
    <n v="2"/>
    <x v="92"/>
    <x v="1"/>
    <n v="1"/>
    <x v="0"/>
    <x v="83"/>
    <x v="0"/>
  </r>
  <r>
    <n v="286"/>
    <s v="NT373"/>
    <x v="25"/>
    <s v="29/25/608"/>
    <x v="10"/>
    <x v="19"/>
    <n v="9"/>
    <s v="February"/>
    <x v="12"/>
    <s v="9 February 1949"/>
    <x v="2"/>
    <s v="To MoS 9.2.49 (Air Britain Serials)"/>
    <x v="5"/>
    <x v="3"/>
    <x v="1"/>
    <x v="1"/>
    <x v="2"/>
    <x v="1"/>
    <m/>
    <n v="2"/>
    <x v="92"/>
    <x v="1"/>
    <n v="1"/>
    <x v="0"/>
    <x v="107"/>
    <x v="2"/>
  </r>
  <r>
    <n v="5399"/>
    <s v="PZ279"/>
    <x v="12"/>
    <s v="239/1692 Flt"/>
    <x v="10"/>
    <x v="7"/>
    <n v="9"/>
    <s v="February"/>
    <x v="12"/>
    <s v="9 February 1949"/>
    <x v="2"/>
    <s v="To MoS 9.2.49 (Air Britain Serials)"/>
    <x v="5"/>
    <x v="3"/>
    <x v="1"/>
    <x v="1"/>
    <x v="2"/>
    <x v="1"/>
    <m/>
    <n v="2"/>
    <x v="92"/>
    <x v="1"/>
    <n v="1"/>
    <x v="1"/>
    <x v="93"/>
    <x v="0"/>
  </r>
  <r>
    <n v="4509"/>
    <s v="PZ312"/>
    <x v="12"/>
    <s v="605/4"/>
    <x v="0"/>
    <x v="16"/>
    <n v="9"/>
    <s v="February"/>
    <x v="12"/>
    <s v="9 February 1949"/>
    <x v="2"/>
    <s v="To MoS 9.2.49 (Air Britain Serials)"/>
    <x v="5"/>
    <x v="3"/>
    <x v="1"/>
    <x v="1"/>
    <x v="2"/>
    <x v="1"/>
    <m/>
    <n v="2"/>
    <x v="92"/>
    <x v="1"/>
    <n v="1"/>
    <x v="0"/>
    <x v="82"/>
    <x v="0"/>
  </r>
  <r>
    <n v="4511"/>
    <s v="PZ355"/>
    <x v="12"/>
    <s v="605/4"/>
    <x v="0"/>
    <x v="16"/>
    <n v="9"/>
    <s v="February"/>
    <x v="12"/>
    <s v="9 February 1949"/>
    <x v="2"/>
    <s v="To MoS 9.2.49 (Air Britain Serials)"/>
    <x v="5"/>
    <x v="3"/>
    <x v="1"/>
    <x v="1"/>
    <x v="2"/>
    <x v="1"/>
    <m/>
    <n v="2"/>
    <x v="92"/>
    <x v="1"/>
    <n v="1"/>
    <x v="0"/>
    <x v="82"/>
    <x v="0"/>
  </r>
  <r>
    <n v="2642"/>
    <s v="PZ372"/>
    <x v="12"/>
    <s v="239/1692 Flt"/>
    <x v="10"/>
    <x v="7"/>
    <n v="9"/>
    <s v="February"/>
    <x v="12"/>
    <s v="9 February 1949"/>
    <x v="2"/>
    <s v="To MoS 9.2.49 (Air Britain Serials)"/>
    <x v="5"/>
    <x v="3"/>
    <x v="1"/>
    <x v="1"/>
    <x v="2"/>
    <x v="1"/>
    <m/>
    <n v="2"/>
    <x v="92"/>
    <x v="1"/>
    <n v="1"/>
    <x v="1"/>
    <x v="93"/>
    <x v="0"/>
  </r>
  <r>
    <n v="5413"/>
    <s v="RF877"/>
    <x v="12"/>
    <s v="235/248"/>
    <x v="10"/>
    <x v="19"/>
    <n v="9"/>
    <s v="February"/>
    <x v="12"/>
    <s v="9 February 1949"/>
    <x v="2"/>
    <s v="To MoS 9.2.49 (Air Britain Serials)"/>
    <x v="5"/>
    <x v="3"/>
    <x v="1"/>
    <x v="1"/>
    <x v="2"/>
    <x v="1"/>
    <m/>
    <n v="2"/>
    <x v="92"/>
    <x v="1"/>
    <n v="1"/>
    <x v="0"/>
    <x v="52"/>
    <x v="3"/>
  </r>
  <r>
    <n v="2123"/>
    <s v="RK982"/>
    <x v="39"/>
    <n v="85"/>
    <x v="0"/>
    <x v="2"/>
    <n v="9"/>
    <s v="February"/>
    <x v="12"/>
    <s v="9 February 1949"/>
    <x v="2"/>
    <s v="From the book &quot;Mosquito&quot; Chaz Bowyer, the following letters were noted with the following numbers ; 85 Sqn : RK982 -B, RL213 - F To MoS 9.2.49 (Air Britain Serials)"/>
    <x v="5"/>
    <x v="3"/>
    <x v="1"/>
    <x v="1"/>
    <x v="2"/>
    <x v="1"/>
    <m/>
    <n v="2"/>
    <x v="92"/>
    <x v="1"/>
    <n v="0"/>
    <x v="0"/>
    <x v="13"/>
    <x v="2"/>
  </r>
  <r>
    <n v="971"/>
    <s v="RS552"/>
    <x v="12"/>
    <s v="515/1692 Flt"/>
    <x v="10"/>
    <x v="7"/>
    <n v="9"/>
    <s v="February"/>
    <x v="12"/>
    <s v="9 February 1949"/>
    <x v="2"/>
    <s v="To MoS 9.2.49 (Air Britain Serials)"/>
    <x v="5"/>
    <x v="3"/>
    <x v="1"/>
    <x v="1"/>
    <x v="2"/>
    <x v="1"/>
    <m/>
    <n v="2"/>
    <x v="92"/>
    <x v="1"/>
    <n v="1"/>
    <x v="1"/>
    <x v="93"/>
    <x v="0"/>
  </r>
  <r>
    <n v="4490"/>
    <s v="RS564"/>
    <x v="12"/>
    <s v="248/36"/>
    <x v="10"/>
    <x v="19"/>
    <n v="9"/>
    <s v="February"/>
    <x v="12"/>
    <s v="9 February 1949"/>
    <x v="2"/>
    <s v="To MoS 9.2.49 (Air Britain Serials)"/>
    <x v="5"/>
    <x v="3"/>
    <x v="1"/>
    <x v="1"/>
    <x v="2"/>
    <x v="1"/>
    <m/>
    <n v="2"/>
    <x v="92"/>
    <x v="1"/>
    <n v="1"/>
    <x v="0"/>
    <x v="285"/>
    <x v="0"/>
  </r>
  <r>
    <n v="6310"/>
    <s v="RS637"/>
    <x v="12"/>
    <m/>
    <x v="10"/>
    <x v="19"/>
    <n v="9"/>
    <s v="February"/>
    <x v="12"/>
    <s v="9 February 1949"/>
    <x v="2"/>
    <s v="To MoS 9.2.49 (Air Britain Serials)"/>
    <x v="5"/>
    <x v="3"/>
    <x v="1"/>
    <x v="1"/>
    <x v="2"/>
    <x v="1"/>
    <m/>
    <n v="2"/>
    <x v="92"/>
    <x v="1"/>
    <n v="0"/>
    <x v="2"/>
    <x v="17"/>
    <x v="7"/>
  </r>
  <r>
    <n v="154"/>
    <s v="SZ968"/>
    <x v="12"/>
    <s v="464/21/4"/>
    <x v="0"/>
    <x v="16"/>
    <n v="9"/>
    <s v="February"/>
    <x v="12"/>
    <s v="9 February 1949"/>
    <x v="2"/>
    <s v="Served with 464 Sqn, under RAF control 1/45. Participated in Gestapo HQ Copenhagen Raid 21/3/45. (Brian Fillery's website) To MoS 9.2.49 (Air Britain Serials)"/>
    <x v="5"/>
    <x v="3"/>
    <x v="1"/>
    <x v="1"/>
    <x v="2"/>
    <x v="1"/>
    <m/>
    <n v="2"/>
    <x v="92"/>
    <x v="1"/>
    <n v="1"/>
    <x v="0"/>
    <x v="82"/>
    <x v="0"/>
  </r>
  <r>
    <n v="1170"/>
    <s v="SZ975"/>
    <x v="12"/>
    <s v="54OTU/FCCS/13OTU/204AFS"/>
    <x v="10"/>
    <x v="19"/>
    <n v="9"/>
    <s v="February"/>
    <x v="12"/>
    <s v="9 February 1949"/>
    <x v="2"/>
    <s v="SOC 9.2.49 (Air Britain Serials)"/>
    <x v="4"/>
    <x v="3"/>
    <x v="1"/>
    <x v="1"/>
    <x v="2"/>
    <x v="1"/>
    <m/>
    <n v="2"/>
    <x v="92"/>
    <x v="1"/>
    <n v="1"/>
    <x v="1"/>
    <x v="294"/>
    <x v="0"/>
  </r>
  <r>
    <n v="4244"/>
    <s v="SZ995"/>
    <x v="12"/>
    <s v="268/21"/>
    <x v="0"/>
    <x v="16"/>
    <n v="9"/>
    <s v="February"/>
    <x v="12"/>
    <s v="9 February 1949"/>
    <x v="2"/>
    <s v="To MoS 9.2.49 (Air Britain Serials)"/>
    <x v="5"/>
    <x v="3"/>
    <x v="1"/>
    <x v="1"/>
    <x v="2"/>
    <x v="1"/>
    <m/>
    <n v="2"/>
    <x v="92"/>
    <x v="1"/>
    <n v="1"/>
    <x v="0"/>
    <x v="48"/>
    <x v="0"/>
  </r>
  <r>
    <n v="7488"/>
    <s v="TA375"/>
    <x v="12"/>
    <n v="107"/>
    <x v="0"/>
    <x v="16"/>
    <n v="9"/>
    <s v="February"/>
    <x v="12"/>
    <s v="9 February 1949"/>
    <x v="2"/>
    <s v="To MoS 9.2.49 (Air Britain Serials)"/>
    <x v="5"/>
    <x v="3"/>
    <x v="1"/>
    <x v="1"/>
    <x v="2"/>
    <x v="1"/>
    <m/>
    <n v="2"/>
    <x v="92"/>
    <x v="1"/>
    <n v="1"/>
    <x v="0"/>
    <x v="57"/>
    <x v="0"/>
  </r>
  <r>
    <n v="2878"/>
    <s v="TA481"/>
    <x v="12"/>
    <s v="2 Gp CS"/>
    <x v="10"/>
    <x v="19"/>
    <n v="9"/>
    <s v="February"/>
    <x v="12"/>
    <s v="9 February 1949"/>
    <x v="2"/>
    <s v="Sold to MoS 9.2.49 (Air Britain Serials)"/>
    <x v="5"/>
    <x v="3"/>
    <x v="1"/>
    <x v="1"/>
    <x v="2"/>
    <x v="1"/>
    <m/>
    <n v="2"/>
    <x v="92"/>
    <x v="1"/>
    <n v="0"/>
    <x v="1"/>
    <x v="346"/>
    <x v="0"/>
  </r>
  <r>
    <n v="5393"/>
    <s v="TA554"/>
    <x v="12"/>
    <n v="305"/>
    <x v="0"/>
    <x v="16"/>
    <n v="9"/>
    <s v="February"/>
    <x v="12"/>
    <s v="9 February 1949"/>
    <x v="2"/>
    <s v="To MoS 9.2.49 (Air Britain Serials)"/>
    <x v="5"/>
    <x v="3"/>
    <x v="1"/>
    <x v="1"/>
    <x v="2"/>
    <x v="1"/>
    <m/>
    <n v="2"/>
    <x v="92"/>
    <x v="1"/>
    <n v="0"/>
    <x v="0"/>
    <x v="60"/>
    <x v="0"/>
  </r>
  <r>
    <n v="2220"/>
    <s v="TA558"/>
    <x v="12"/>
    <s v="13OTU/54OTU/228OCU"/>
    <x v="0"/>
    <x v="7"/>
    <n v="9"/>
    <s v="February"/>
    <x v="12"/>
    <s v="9 February 1949"/>
    <x v="2"/>
    <s v="To MoS 9.2.49 (Air Britain Serials)"/>
    <x v="5"/>
    <x v="3"/>
    <x v="1"/>
    <x v="1"/>
    <x v="2"/>
    <x v="1"/>
    <m/>
    <n v="2"/>
    <x v="92"/>
    <x v="1"/>
    <n v="0"/>
    <x v="1"/>
    <x v="298"/>
    <x v="0"/>
  </r>
  <r>
    <n v="4564"/>
    <s v="VL727"/>
    <x v="12"/>
    <n v="21"/>
    <x v="0"/>
    <x v="16"/>
    <n v="9"/>
    <s v="February"/>
    <x v="12"/>
    <s v="9 February 1949"/>
    <x v="2"/>
    <s v="To MoS 9.2.49 (Air Britain Serials)"/>
    <x v="5"/>
    <x v="3"/>
    <x v="1"/>
    <x v="1"/>
    <x v="2"/>
    <x v="1"/>
    <m/>
    <n v="2"/>
    <x v="92"/>
    <x v="1"/>
    <n v="0"/>
    <x v="0"/>
    <x v="48"/>
    <x v="7"/>
  </r>
  <r>
    <n v="4043"/>
    <s v="RK955"/>
    <x v="39"/>
    <n v="29"/>
    <x v="0"/>
    <x v="2"/>
    <n v="10"/>
    <s v="February"/>
    <x v="12"/>
    <s v="10 February 1949"/>
    <x v="0"/>
    <s v="Swung on landing and u/c collapsed West Malling 10.2.49 (Air Britain Serials) 10.02.49 29 Sqn. RK955 Swung on landing at West Mailing, overcorrected and swung opposite way, port undercarriage then collapsed. (Mosquito Crash Log)"/>
    <x v="2"/>
    <x v="2"/>
    <x v="23"/>
    <x v="1"/>
    <x v="2"/>
    <x v="1"/>
    <m/>
    <n v="2"/>
    <x v="92"/>
    <x v="1"/>
    <n v="0"/>
    <x v="0"/>
    <x v="31"/>
    <x v="2"/>
  </r>
  <r>
    <n v="1841"/>
    <s v="PZ228"/>
    <x v="12"/>
    <s v="BSDU/239/169"/>
    <x v="10"/>
    <x v="19"/>
    <n v="10"/>
    <s v="February"/>
    <x v="12"/>
    <s v="10 February 1949"/>
    <x v="2"/>
    <s v="To MoS 10.2.49 (Air Britain Serials)"/>
    <x v="5"/>
    <x v="3"/>
    <x v="1"/>
    <x v="1"/>
    <x v="2"/>
    <x v="1"/>
    <m/>
    <n v="2"/>
    <x v="92"/>
    <x v="1"/>
    <n v="1"/>
    <x v="0"/>
    <x v="65"/>
    <x v="0"/>
  </r>
  <r>
    <n v="1844"/>
    <s v="HR210"/>
    <x v="12"/>
    <s v="151/68/151/CFE"/>
    <x v="0"/>
    <x v="7"/>
    <n v="11"/>
    <s v="February"/>
    <x v="12"/>
    <s v="11 February 1949"/>
    <x v="2"/>
    <s v="SS 11.2.49 (Air Britain Serials)"/>
    <x v="4"/>
    <x v="3"/>
    <x v="1"/>
    <x v="1"/>
    <x v="2"/>
    <x v="1"/>
    <m/>
    <n v="2"/>
    <x v="92"/>
    <x v="1"/>
    <n v="1"/>
    <x v="1"/>
    <x v="231"/>
    <x v="3"/>
  </r>
  <r>
    <n v="6330"/>
    <s v="MV532"/>
    <x v="25"/>
    <n v="85"/>
    <x v="0"/>
    <x v="2"/>
    <n v="11"/>
    <s v="February"/>
    <x v="12"/>
    <s v="11 February 1949"/>
    <x v="2"/>
    <s v="SS 11.2.49 (Air Britain Serials)"/>
    <x v="4"/>
    <x v="3"/>
    <x v="1"/>
    <x v="1"/>
    <x v="2"/>
    <x v="1"/>
    <m/>
    <n v="2"/>
    <x v="92"/>
    <x v="1"/>
    <n v="1"/>
    <x v="0"/>
    <x v="13"/>
    <x v="2"/>
  </r>
  <r>
    <n v="1995"/>
    <s v="PZ169"/>
    <x v="12"/>
    <s v="141/418/268/107"/>
    <x v="0"/>
    <x v="16"/>
    <n v="11"/>
    <s v="February"/>
    <x v="12"/>
    <s v="11 February 1949"/>
    <x v="2"/>
    <s v="SS 11.2.49 (Air Britain Serials)"/>
    <x v="4"/>
    <x v="3"/>
    <x v="1"/>
    <x v="1"/>
    <x v="2"/>
    <x v="1"/>
    <m/>
    <n v="2"/>
    <x v="92"/>
    <x v="1"/>
    <n v="1"/>
    <x v="0"/>
    <x v="57"/>
    <x v="0"/>
  </r>
  <r>
    <n v="3332"/>
    <s v="PZ391"/>
    <x v="12"/>
    <s v="107/305/4"/>
    <x v="0"/>
    <x v="16"/>
    <n v="11"/>
    <s v="February"/>
    <x v="12"/>
    <s v="11 February 1949"/>
    <x v="2"/>
    <s v="SS 11.2.49 (Air Britain Serials)"/>
    <x v="4"/>
    <x v="3"/>
    <x v="1"/>
    <x v="1"/>
    <x v="2"/>
    <x v="1"/>
    <m/>
    <n v="2"/>
    <x v="92"/>
    <x v="1"/>
    <n v="1"/>
    <x v="0"/>
    <x v="82"/>
    <x v="0"/>
  </r>
  <r>
    <n v="6116"/>
    <s v="RF846"/>
    <x v="12"/>
    <n v="21"/>
    <x v="0"/>
    <x v="16"/>
    <n v="11"/>
    <s v="February"/>
    <x v="12"/>
    <s v="11 February 1949"/>
    <x v="2"/>
    <s v="SS 11.2.49 (Air Britain Serials)"/>
    <x v="4"/>
    <x v="3"/>
    <x v="1"/>
    <x v="1"/>
    <x v="2"/>
    <x v="1"/>
    <m/>
    <n v="2"/>
    <x v="92"/>
    <x v="1"/>
    <n v="1"/>
    <x v="0"/>
    <x v="48"/>
    <x v="3"/>
  </r>
  <r>
    <n v="1909"/>
    <s v="RS558"/>
    <x v="12"/>
    <s v="613/69/2 Gp CF/21"/>
    <x v="0"/>
    <x v="16"/>
    <n v="11"/>
    <s v="February"/>
    <x v="12"/>
    <s v="11 February 1949"/>
    <x v="2"/>
    <s v="SS 11.2.49 (Air Britain Serials)"/>
    <x v="4"/>
    <x v="3"/>
    <x v="1"/>
    <x v="1"/>
    <x v="2"/>
    <x v="1"/>
    <m/>
    <n v="2"/>
    <x v="92"/>
    <x v="1"/>
    <n v="1"/>
    <x v="0"/>
    <x v="48"/>
    <x v="0"/>
  </r>
  <r>
    <n v="2412"/>
    <s v="TA387"/>
    <x v="12"/>
    <s v="605/4"/>
    <x v="0"/>
    <x v="16"/>
    <n v="11"/>
    <s v="February"/>
    <x v="12"/>
    <s v="11 February 1949"/>
    <x v="2"/>
    <s v="SS 11.2.49 (Air Britain Serials)"/>
    <x v="4"/>
    <x v="3"/>
    <x v="1"/>
    <x v="1"/>
    <x v="2"/>
    <x v="1"/>
    <m/>
    <n v="2"/>
    <x v="92"/>
    <x v="1"/>
    <n v="1"/>
    <x v="0"/>
    <x v="82"/>
    <x v="0"/>
  </r>
  <r>
    <n v="1533"/>
    <s v="TA471"/>
    <x v="12"/>
    <s v="613/69/21"/>
    <x v="0"/>
    <x v="16"/>
    <n v="11"/>
    <s v="February"/>
    <x v="12"/>
    <s v="11 February 1949"/>
    <x v="2"/>
    <s v="SS 11.2.49 (Air Britain Serials)"/>
    <x v="4"/>
    <x v="3"/>
    <x v="1"/>
    <x v="1"/>
    <x v="2"/>
    <x v="1"/>
    <m/>
    <n v="2"/>
    <x v="92"/>
    <x v="1"/>
    <n v="0"/>
    <x v="0"/>
    <x v="48"/>
    <x v="0"/>
  </r>
  <r>
    <n v="7652"/>
    <s v="TA506"/>
    <x v="12"/>
    <n v="107"/>
    <x v="0"/>
    <x v="16"/>
    <n v="11"/>
    <s v="February"/>
    <x v="12"/>
    <s v="11 February 1949"/>
    <x v="2"/>
    <s v="SS 11.2.49 (Air Britain Serials)"/>
    <x v="4"/>
    <x v="3"/>
    <x v="1"/>
    <x v="1"/>
    <x v="2"/>
    <x v="1"/>
    <m/>
    <n v="2"/>
    <x v="92"/>
    <x v="1"/>
    <n v="0"/>
    <x v="0"/>
    <x v="57"/>
    <x v="0"/>
  </r>
  <r>
    <n v="6425"/>
    <s v="PF623"/>
    <x v="35"/>
    <n v="81"/>
    <x v="10"/>
    <x v="19"/>
    <n v="12"/>
    <s v="February"/>
    <x v="12"/>
    <s v="12 February 1949"/>
    <x v="0"/>
    <s v="Lost height on single-engined overshoot and crashed Tengah 12.2.49 (Air Britain Serials)"/>
    <x v="2"/>
    <x v="2"/>
    <x v="6"/>
    <x v="1"/>
    <x v="2"/>
    <x v="1"/>
    <m/>
    <n v="2"/>
    <x v="92"/>
    <x v="1"/>
    <n v="0"/>
    <x v="0"/>
    <x v="287"/>
    <x v="6"/>
  </r>
  <r>
    <n v="4310"/>
    <s v="TA589"/>
    <x v="12"/>
    <s v="14/21"/>
    <x v="0"/>
    <x v="16"/>
    <n v="12"/>
    <s v="February"/>
    <x v="12"/>
    <s v="12 February 1949"/>
    <x v="2"/>
    <s v="SS 13.2.49 (Air Britain Serials)"/>
    <x v="4"/>
    <x v="3"/>
    <x v="1"/>
    <x v="1"/>
    <x v="2"/>
    <x v="1"/>
    <m/>
    <n v="2"/>
    <x v="92"/>
    <x v="1"/>
    <n v="0"/>
    <x v="0"/>
    <x v="48"/>
    <x v="0"/>
  </r>
  <r>
    <n v="71"/>
    <s v="RL249"/>
    <x v="39"/>
    <s v="RAE/23"/>
    <x v="0"/>
    <x v="2"/>
    <n v="14"/>
    <s v="February"/>
    <x v="12"/>
    <s v="14 February 1949"/>
    <x v="0"/>
    <s v="Engines cut after take-off crashlanded Coltishall 14.2.49 DBF (Air Britain Serials) 14.02.49 23 Sqn. RL249 Complete power failure after take-off, crash-landed in a wood four miles from Coltishall, killing one and injuring one. (Mosquito Crash Log)   _x000a__x000a_Flight Lieutenant Dickie Colbourne _x000a_(Filed: 16/04/2005) _x000a__x000a_Flight Lieutenant Dickie Colbourne, who has died aged 85, was awarded the George Medal for a gallant action in which he plunged into the burning wreckage of his aircraft to rescue his navigator. _x000a__x000a_On the night of February 14 1949, Colbourne took off from Coltishall, Norfolk, in a Mosquito night fighter for a practice gunnery sortie over the Wash. Both engines failed, and Colbourne managed to crash-land in a plantation of trees. The aircraft suffered severe damage, immediately catching fire. Severely dazed, he called out to his navigator. A reply appeared to come from outside. _x000a__x000a_Colbourne's legs were trapped, but as the fire intensified, he finally got clear of the aircraft and smothered the flames on his clothing. On failing to find the navigator, Colbourne realised that he must be trapped in the wreckage. Despite his injuries, and knowing the aircraft was loaded with high explosive ammunition, he climbed back into the burning wreckage and found the navigator trapped in the aircraft's shattered nose. _x000a__x000a_At this point the aircraft exploded. Although severely burned, Colbourne freed his comrade, dragging him clear and stripping him of his burning clothing. Despite his own severe injuries, he refused to be assisted into a vehicle for transfer to hospital until he was satisfied that his navigator was receiving medical attention. Throughout the difficult journey to hospital, he remained conscious and offered encouragement to his navigator. Both men were placed on the &quot;dangerously injured&quot; list, and the navigator died 20 hours later. Colbourne remained in hospital for many months. _x000a__x000a_The citation for his George Medal concluded: &quot;Colbourne showed great fortitude, personal courage and devotion to duty under conditions of extreme danger when he was in considerable pain from his injuries.&quot; _x000a__x000a_Richard Colbourne was born on May 26 1919 at Preston and attended Hutton Grammar School. He joined the RAF as an apprentice clerk in October 1935. While serving in Singapore in late 1940, he learned that his younger brother had been shot down and killed on bombing operations over Holland. The following year he trained as a pilot in Rhodesia before serving in the Desert Air Force in the general reconnaissance role. _x000a__x000a_(Flight Lieutenant Dickie Colbourne _x000a_(Filed: 16/04/2005) _x000a__x000a_Flight Lieutenant Dickie Colbourne, who has died aged 85, was awarded the George Medal for a gallant action in which he plunged into the burning wreckage of his aircraft to rescue his navigator. _x000a__x000a_On the night of February 14 1949, Colbourne took off from Coltishall, Norfolk, in a Mosquito night fighter for a practice gunnery sortie over the Wash. Both engines failed, and Colbourne managed to crash-land in a plantation of trees. The aircraft suffered severe damage, immediately catching fire. Severely dazed, he called out to his navigator. A reply appeared to come from outside. _x000a__x000a_Colbourne's legs were trapped, but as the fire intensified, he finally got clear of the aircraft and smothered the flames on his clothing. On failing to find the navigator, Colbourne realised that he must be trapped in the wreckage. Despite his injuries, and knowing the aircraft was loaded with high explosive ammunition, he climbed back into the burning wreckage and found the navigator trapped in the aircraft's shattered nose. _x000a__x000a_At this point the aircraft exploded. Although severely burned, Colbourne freed his comrade, dragging him clear and stripping him of his burning clothing. Despite his own severe injuries, he refused to be assisted into a vehicle for transfer to hospital until he was satisfied that his navigator was receiving medical attention. Throughout the difficult journey to hospital, he remained conscious and offered encouragement to his navigator. Both men were placed on the &quot;dangerously injured&quot; list, and the navigator died 20 hours later. Colbourne remained in hospital for many months. _x000a__x000a_The citation for his George Medal concluded: &quot;Colbourne showed great fortitude, personal courage and devotion to duty under conditions of extreme danger when he was in considerable pain from his injuries.&quot; _x000a__x000a_Richard Colbourne was born on May 26 1919 at Preston and attended Hutton Grammar School. He joined the RAF as an apprentice clerk in October 1935. While serving in Singapore in late 1940, he learned that his younger brother had been shot down and killed on bombing operations over Holland. The following year he trained as a pilot in Rhodesia before serving in the Desert Air Force in the general reconnaissance role. _x000a__x000a_(Flight Lieutenant Dickie Colbourne _x000a_(Filed: 16/04/2005) _x000a__x000a_Flight Lieutenant Dickie Colbourne, who has died aged 85, was awarded the George Medal for a gallant action in which he plunged into the burning wreckage of his aircraft to rescue his navigator. _x000a__x000a_On the night of February 14 1949, Colbourne took off from Coltishall, Norfolk, in a Mosquito night fighter for a practice gunnery sortie over the Wash. Both engines failed, and Colbourne managed to crash-land in a plantation of trees. The aircraft suffered severe damage, immediately catching fire. Severely dazed, he called out to his navigator. A reply appeared to come from outside. _x000a__x000a_Colbourne's legs were trapped, but as the fire intensified, he finally got clear of the aircraft and smothered the flames on his clothing. On failing to find the navigator, Colbourne realised that he must be trapped in the wreckage. Despite his injuries, and knowing the aircraft was loaded with high explosive ammunition, he climbed back into the burning wreckage and found the navigator trapped in the aircraft's shattered nose. _x000a__x000a_At this point the aircraft exploded. Although severely burned, Colbourne freed his comrade, dragging him clear and stripping him of his burning clothing. Despite his own severe injuries, he refused to be assisted into a vehicle for transfer to hospital until he was satisfied that his navigator was receiving medical attention. Throughout the difficult journey to hospital, he remained conscious and offered encouragement to his navigator. Both men were placed on the &quot;dangerously injured&quot; list, and the navigator died 20 hours later. Colbourne remained in hospital for many months. _x000a__x000a_The citation for his George Medal concluded: &quot;Colbourne showed great fortitude, personal courage and devotion to duty under conditions of extreme danger when he was in considerable pain from his injuries.&quot; _x000a__x000a_Richard Colbourne was born on May 26 1919 at Preston and attended Hutton Grammar School. He joined the RAF as an apprentice clerk in October 1935. While serving in Singapore in late 1940, he learned that his younger brother had been shot down and killed on bombing operations over Holland. The following year he trained as a pilot in Rhodesia before serving in the Desert Air Force in the general reconnaissance role. _x000a_(http://mogggy.org/TheGen/viewtopic.php?p=2968&amp;sid=c9d51398c9cf562d5964c624d2c97bbb)_x000a__x000a_Sadly NAV 2 William Bert Kirby #1605819 died the next day _x000a__x000a_the citation for the rewards is here_x000a__x000a_http://www.london-gazette.co.uk/issues/38666/pages/3459_x000a__x000a_(http://www.rafcommands.com/forum/showthread.php?12869-Mosquito-RL249-Crash-14th-Feb-1949-Final-Landings)_x000a__x000a_RL249 was serving with No. 23 Sqn, stationed at RAF Coltishall, when it crash-landed due to engine failure after take-off on 14th February 1949. The aircraft was destroyed by fire, and the remains were subsequently buried where they remained until they were unearthed again in 2006._x000a_(http://peoplesmosquito.wordpress.com/2012/03/15/press-release-mosquito-nf-36-restoration-confirmed/)_x000a_"/>
    <x v="2"/>
    <x v="2"/>
    <x v="2"/>
    <x v="1"/>
    <x v="2"/>
    <x v="1"/>
    <m/>
    <n v="2"/>
    <x v="92"/>
    <x v="1"/>
    <n v="0"/>
    <x v="0"/>
    <x v="6"/>
    <x v="2"/>
  </r>
  <r>
    <n v="1557"/>
    <s v="VP186"/>
    <x v="42"/>
    <s v="139/231OCU"/>
    <x v="0"/>
    <x v="7"/>
    <n v="16"/>
    <s v="February"/>
    <x v="12"/>
    <s v="16 February 1949"/>
    <x v="0"/>
    <s v="Engines cut bellylanded at Woodhall Spa 16.2.49 (Air Britain Serials) 16.02.49 231 OCU. VP186 Force-landed on disused Woodhall Spa aerodrome in Coningsby circuit after engine mishandling. (Mosquito Crash Log)"/>
    <x v="2"/>
    <x v="2"/>
    <x v="2"/>
    <x v="1"/>
    <x v="2"/>
    <x v="1"/>
    <m/>
    <n v="2"/>
    <x v="92"/>
    <x v="1"/>
    <n v="0"/>
    <x v="1"/>
    <x v="313"/>
    <x v="7"/>
  </r>
  <r>
    <n v="4039"/>
    <s v="HX914"/>
    <x v="12"/>
    <s v="464/54OTU/228OCU"/>
    <x v="0"/>
    <x v="7"/>
    <n v="17"/>
    <s v="February"/>
    <x v="12"/>
    <s v="17 February 1949"/>
    <x v="2"/>
    <s v="Served with 464 Sqn, under RAF control 9/43 to 7/7/44 Coded SB-O. w/o after Crash landing. (Brian Fillery's website) SOC 17.2.49 (Air Britain Serials)"/>
    <x v="4"/>
    <x v="3"/>
    <x v="1"/>
    <x v="1"/>
    <x v="2"/>
    <x v="1"/>
    <m/>
    <n v="2"/>
    <x v="92"/>
    <x v="1"/>
    <n v="1"/>
    <x v="1"/>
    <x v="298"/>
    <x v="0"/>
  </r>
  <r>
    <n v="3591"/>
    <s v="PZ471"/>
    <x v="12"/>
    <n v="21"/>
    <x v="0"/>
    <x v="16"/>
    <n v="17"/>
    <s v="February"/>
    <x v="12"/>
    <s v="17 February 1949"/>
    <x v="2"/>
    <s v="SOC 17.2.49 NFT (Air Britain Serials)"/>
    <x v="4"/>
    <x v="3"/>
    <x v="1"/>
    <x v="1"/>
    <x v="2"/>
    <x v="1"/>
    <m/>
    <n v="2"/>
    <x v="92"/>
    <x v="1"/>
    <n v="1"/>
    <x v="0"/>
    <x v="48"/>
    <x v="0"/>
  </r>
  <r>
    <n v="4334"/>
    <s v="RS529"/>
    <x v="12"/>
    <s v="605/4"/>
    <x v="0"/>
    <x v="16"/>
    <n v="17"/>
    <s v="February"/>
    <x v="12"/>
    <s v="17 February 1949"/>
    <x v="2"/>
    <s v="SOC 17.2.49 (Air Britain Serials)"/>
    <x v="4"/>
    <x v="3"/>
    <x v="1"/>
    <x v="1"/>
    <x v="2"/>
    <x v="1"/>
    <m/>
    <n v="2"/>
    <x v="92"/>
    <x v="1"/>
    <n v="1"/>
    <x v="0"/>
    <x v="82"/>
    <x v="0"/>
  </r>
  <r>
    <n v="1537"/>
    <s v="SZ992"/>
    <x v="12"/>
    <s v="418/605/4"/>
    <x v="0"/>
    <x v="16"/>
    <n v="17"/>
    <s v="February"/>
    <x v="12"/>
    <s v="17 February 1949"/>
    <x v="2"/>
    <s v="SOC 17.2.49 (Air Britain Serials)"/>
    <x v="4"/>
    <x v="3"/>
    <x v="1"/>
    <x v="1"/>
    <x v="2"/>
    <x v="1"/>
    <m/>
    <n v="2"/>
    <x v="92"/>
    <x v="1"/>
    <n v="1"/>
    <x v="0"/>
    <x v="82"/>
    <x v="0"/>
  </r>
  <r>
    <n v="7662"/>
    <s v="TA376"/>
    <x v="12"/>
    <n v="107"/>
    <x v="0"/>
    <x v="16"/>
    <n v="17"/>
    <s v="February"/>
    <x v="12"/>
    <s v="17 February 1949"/>
    <x v="2"/>
    <s v="SOC 17.2.49 (Air Britain Serials)"/>
    <x v="4"/>
    <x v="3"/>
    <x v="1"/>
    <x v="1"/>
    <x v="2"/>
    <x v="1"/>
    <m/>
    <n v="2"/>
    <x v="92"/>
    <x v="1"/>
    <n v="1"/>
    <x v="0"/>
    <x v="57"/>
    <x v="0"/>
  </r>
  <r>
    <n v="7313"/>
    <s v="TA379"/>
    <x v="12"/>
    <s v="613/69/4"/>
    <x v="0"/>
    <x v="16"/>
    <n v="17"/>
    <s v="February"/>
    <x v="12"/>
    <s v="17 February 1949"/>
    <x v="2"/>
    <s v="SOC 17.2.49 (Air Britain Serials)"/>
    <x v="4"/>
    <x v="3"/>
    <x v="1"/>
    <x v="1"/>
    <x v="2"/>
    <x v="1"/>
    <m/>
    <n v="2"/>
    <x v="92"/>
    <x v="1"/>
    <n v="1"/>
    <x v="0"/>
    <x v="82"/>
    <x v="0"/>
  </r>
  <r>
    <n v="4668"/>
    <s v="TA482"/>
    <x v="12"/>
    <n v="107"/>
    <x v="0"/>
    <x v="16"/>
    <n v="17"/>
    <s v="February"/>
    <x v="12"/>
    <s v="17 February 1949"/>
    <x v="2"/>
    <s v="SOC 17.2.49 (Air Britain Serials)"/>
    <x v="4"/>
    <x v="3"/>
    <x v="1"/>
    <x v="1"/>
    <x v="2"/>
    <x v="1"/>
    <m/>
    <n v="2"/>
    <x v="92"/>
    <x v="1"/>
    <n v="0"/>
    <x v="0"/>
    <x v="57"/>
    <x v="0"/>
  </r>
  <r>
    <n v="3706"/>
    <s v="TE770"/>
    <x v="12"/>
    <s v="114/8"/>
    <x v="10"/>
    <x v="19"/>
    <n v="17"/>
    <s v="February"/>
    <x v="12"/>
    <s v="17 February 1949"/>
    <x v="2"/>
    <s v="SOC 17.2.49 (Air Britain Serials)"/>
    <x v="4"/>
    <x v="3"/>
    <x v="1"/>
    <x v="1"/>
    <x v="2"/>
    <x v="1"/>
    <m/>
    <n v="2"/>
    <x v="92"/>
    <x v="1"/>
    <n v="0"/>
    <x v="0"/>
    <x v="311"/>
    <x v="3"/>
  </r>
  <r>
    <n v="2829"/>
    <s v="TE821"/>
    <x v="12"/>
    <s v="ME"/>
    <x v="1"/>
    <x v="16"/>
    <n v="17"/>
    <s v="February"/>
    <x v="12"/>
    <s v="17 February 1949"/>
    <x v="2"/>
    <s v="SOC 17.2.49 (Air Britain Serials)"/>
    <x v="4"/>
    <x v="3"/>
    <x v="1"/>
    <x v="1"/>
    <x v="2"/>
    <x v="1"/>
    <m/>
    <n v="2"/>
    <x v="92"/>
    <x v="1"/>
    <n v="0"/>
    <x v="2"/>
    <x v="108"/>
    <x v="3"/>
  </r>
  <r>
    <n v="6914"/>
    <s v="VA894"/>
    <x v="10"/>
    <s v="SF Wahn"/>
    <x v="10"/>
    <x v="19"/>
    <n v="18"/>
    <s v="February"/>
    <x v="12"/>
    <s v="18 February 1949"/>
    <x v="0"/>
    <s v="Swung on landing Wahn 18.2.49 DBR (Air Britain Serials)"/>
    <x v="2"/>
    <x v="2"/>
    <x v="23"/>
    <x v="1"/>
    <x v="2"/>
    <x v="1"/>
    <m/>
    <n v="2"/>
    <x v="92"/>
    <x v="1"/>
    <n v="0"/>
    <x v="1"/>
    <x v="347"/>
    <x v="2"/>
  </r>
  <r>
    <n v="5156"/>
    <s v="NT351"/>
    <x v="25"/>
    <s v="68/500"/>
    <x v="10"/>
    <x v="19"/>
    <n v="19"/>
    <s v="February"/>
    <x v="12"/>
    <s v="19 February 1949"/>
    <x v="2"/>
    <s v="SOC 19.2.49 (Air Britain Serials)"/>
    <x v="4"/>
    <x v="3"/>
    <x v="1"/>
    <x v="1"/>
    <x v="2"/>
    <x v="1"/>
    <m/>
    <n v="2"/>
    <x v="92"/>
    <x v="1"/>
    <n v="1"/>
    <x v="0"/>
    <x v="325"/>
    <x v="2"/>
  </r>
  <r>
    <n v="1469"/>
    <s v="RS645"/>
    <x v="12"/>
    <s v="204AFS"/>
    <x v="10"/>
    <x v="19"/>
    <n v="21"/>
    <s v="February"/>
    <x v="12"/>
    <s v="21 February 1949"/>
    <x v="1"/>
    <s v="Spun into ground 1m SE of Rye Sussex 21.2.49 cause not known (Air Britain Serials) 21.02.49 204 AFS. RS645 On a night navigation exercise at 20,000 feet, aircraft got into a flat spin and crashed one mile SE of Rye, Sussex, killing two. (Mosquito Crash Log)"/>
    <x v="2"/>
    <x v="2"/>
    <x v="50"/>
    <x v="1"/>
    <x v="2"/>
    <x v="1"/>
    <m/>
    <n v="2"/>
    <x v="92"/>
    <x v="1"/>
    <n v="0"/>
    <x v="1"/>
    <x v="294"/>
    <x v="7"/>
  </r>
  <r>
    <n v="3263"/>
    <s v="HR258"/>
    <x v="12"/>
    <s v="235/CGS/418"/>
    <x v="10"/>
    <x v="19"/>
    <n v="21"/>
    <s v="February"/>
    <x v="12"/>
    <s v="21 February 1949"/>
    <x v="2"/>
    <s v="SS 21.2.49 (Air Britain Serials)"/>
    <x v="4"/>
    <x v="3"/>
    <x v="1"/>
    <x v="1"/>
    <x v="2"/>
    <x v="1"/>
    <m/>
    <n v="2"/>
    <x v="92"/>
    <x v="1"/>
    <n v="1"/>
    <x v="0"/>
    <x v="30"/>
    <x v="3"/>
  </r>
  <r>
    <n v="7426"/>
    <s v="MM641"/>
    <x v="22"/>
    <s v="85/157/169"/>
    <x v="10"/>
    <x v="19"/>
    <n v="21"/>
    <s v="February"/>
    <x v="12"/>
    <s v="21 February 1949"/>
    <x v="2"/>
    <s v="SS 21.2.49 (Air Britain Serials)"/>
    <x v="4"/>
    <x v="3"/>
    <x v="1"/>
    <x v="1"/>
    <x v="2"/>
    <x v="1"/>
    <m/>
    <n v="2"/>
    <x v="92"/>
    <x v="1"/>
    <n v="1"/>
    <x v="0"/>
    <x v="65"/>
    <x v="2"/>
  </r>
  <r>
    <n v="1809"/>
    <s v="MM653"/>
    <x v="22"/>
    <s v="RAE/157/169"/>
    <x v="10"/>
    <x v="19"/>
    <n v="21"/>
    <s v="February"/>
    <x v="12"/>
    <s v="21 February 1949"/>
    <x v="2"/>
    <s v="SS 21.2.49 (Air Britain Serials)"/>
    <x v="4"/>
    <x v="3"/>
    <x v="1"/>
    <x v="1"/>
    <x v="2"/>
    <x v="1"/>
    <m/>
    <n v="2"/>
    <x v="92"/>
    <x v="1"/>
    <n v="1"/>
    <x v="0"/>
    <x v="65"/>
    <x v="2"/>
  </r>
  <r>
    <n v="679"/>
    <s v="MM676"/>
    <x v="22"/>
    <s v="157/169"/>
    <x v="10"/>
    <x v="19"/>
    <n v="21"/>
    <s v="February"/>
    <x v="12"/>
    <s v="21 February 1949"/>
    <x v="2"/>
    <s v="6545M NTU SS 21.2.49 (Air Britain Serials)"/>
    <x v="4"/>
    <x v="3"/>
    <x v="1"/>
    <x v="1"/>
    <x v="2"/>
    <x v="1"/>
    <m/>
    <n v="2"/>
    <x v="92"/>
    <x v="1"/>
    <n v="1"/>
    <x v="0"/>
    <x v="65"/>
    <x v="2"/>
  </r>
  <r>
    <n v="6882"/>
    <s v="MM684"/>
    <x v="22"/>
    <s v="BSDU"/>
    <x v="10"/>
    <x v="19"/>
    <n v="21"/>
    <s v="February"/>
    <x v="12"/>
    <s v="21 February 1949"/>
    <x v="2"/>
    <s v="SS 21.2.49 (Air Britain Serials)"/>
    <x v="4"/>
    <x v="3"/>
    <x v="1"/>
    <x v="1"/>
    <x v="2"/>
    <x v="1"/>
    <m/>
    <n v="2"/>
    <x v="92"/>
    <x v="1"/>
    <n v="1"/>
    <x v="0"/>
    <x v="138"/>
    <x v="2"/>
  </r>
  <r>
    <n v="2482"/>
    <s v="PF555"/>
    <x v="20"/>
    <s v="98/14/98"/>
    <x v="10"/>
    <x v="19"/>
    <n v="21"/>
    <s v="February"/>
    <x v="12"/>
    <s v="21 February 1949"/>
    <x v="2"/>
    <s v="Sold 21.2.49 (Air Britain Serials)"/>
    <x v="5"/>
    <x v="3"/>
    <x v="1"/>
    <x v="1"/>
    <x v="2"/>
    <x v="1"/>
    <m/>
    <n v="2"/>
    <x v="92"/>
    <x v="1"/>
    <n v="0"/>
    <x v="0"/>
    <x v="204"/>
    <x v="6"/>
  </r>
  <r>
    <n v="709"/>
    <s v="PZ227"/>
    <x v="12"/>
    <s v="239/141/BSDU/RWE"/>
    <x v="10"/>
    <x v="19"/>
    <n v="21"/>
    <s v="February"/>
    <x v="12"/>
    <s v="21 February 1949"/>
    <x v="2"/>
    <s v="SS 21.2.49 (Air Britain Serials)"/>
    <x v="4"/>
    <x v="3"/>
    <x v="1"/>
    <x v="1"/>
    <x v="2"/>
    <x v="1"/>
    <m/>
    <n v="2"/>
    <x v="92"/>
    <x v="1"/>
    <n v="1"/>
    <x v="1"/>
    <x v="198"/>
    <x v="0"/>
  </r>
  <r>
    <n v="4246"/>
    <s v="PZ382"/>
    <x v="12"/>
    <s v="248/21"/>
    <x v="0"/>
    <x v="16"/>
    <n v="21"/>
    <s v="February"/>
    <x v="12"/>
    <s v="21 February 1949"/>
    <x v="2"/>
    <s v="SS 21.2.49 (Air Britain Serials)"/>
    <x v="4"/>
    <x v="3"/>
    <x v="1"/>
    <x v="1"/>
    <x v="2"/>
    <x v="1"/>
    <m/>
    <n v="2"/>
    <x v="92"/>
    <x v="1"/>
    <n v="1"/>
    <x v="0"/>
    <x v="48"/>
    <x v="0"/>
  </r>
  <r>
    <n v="5664"/>
    <s v="PZ450"/>
    <x v="12"/>
    <s v="253/248"/>
    <x v="10"/>
    <x v="19"/>
    <n v="21"/>
    <s v="February"/>
    <x v="12"/>
    <s v="21 February 1949"/>
    <x v="2"/>
    <s v="SS 21.2.49 (Air Britain Serials)"/>
    <x v="4"/>
    <x v="3"/>
    <x v="1"/>
    <x v="1"/>
    <x v="2"/>
    <x v="1"/>
    <m/>
    <n v="2"/>
    <x v="92"/>
    <x v="1"/>
    <n v="1"/>
    <x v="0"/>
    <x v="52"/>
    <x v="0"/>
  </r>
  <r>
    <n v="5299"/>
    <s v="RF720"/>
    <x v="12"/>
    <s v="Med"/>
    <x v="1"/>
    <x v="16"/>
    <n v="21"/>
    <s v="February"/>
    <x v="12"/>
    <s v="21 February 1949"/>
    <x v="2"/>
    <s v="SS 21.2.49 (Air Britain Serials)"/>
    <x v="4"/>
    <x v="3"/>
    <x v="1"/>
    <x v="1"/>
    <x v="2"/>
    <x v="1"/>
    <m/>
    <n v="2"/>
    <x v="92"/>
    <x v="1"/>
    <n v="1"/>
    <x v="2"/>
    <x v="68"/>
    <x v="3"/>
  </r>
  <r>
    <n v="4096"/>
    <s v="RS594"/>
    <x v="12"/>
    <n v="418"/>
    <x v="10"/>
    <x v="19"/>
    <n v="21"/>
    <s v="February"/>
    <x v="12"/>
    <s v="21 February 1949"/>
    <x v="2"/>
    <s v="Assigned to No.418 Squadron from No.417 ARF (not sure what this signifies), 24 January 1945; last recorded operation on 24/25 April 1945. Letter &quot;L&quot; from ORB entry of 28/29 January 1945. SS 21.2.49 (Air Britain Serials)"/>
    <x v="4"/>
    <x v="3"/>
    <x v="1"/>
    <x v="1"/>
    <x v="2"/>
    <x v="1"/>
    <m/>
    <n v="2"/>
    <x v="92"/>
    <x v="1"/>
    <n v="1"/>
    <x v="0"/>
    <x v="30"/>
    <x v="0"/>
  </r>
  <r>
    <n v="3579"/>
    <s v="SZ969"/>
    <x v="12"/>
    <s v="13OTU"/>
    <x v="0"/>
    <x v="7"/>
    <n v="21"/>
    <s v="February"/>
    <x v="12"/>
    <s v="21 February 1949"/>
    <x v="2"/>
    <s v="SS 21.2.49 (Air Britain Serials)"/>
    <x v="4"/>
    <x v="3"/>
    <x v="1"/>
    <x v="1"/>
    <x v="2"/>
    <x v="1"/>
    <m/>
    <n v="2"/>
    <x v="92"/>
    <x v="1"/>
    <n v="1"/>
    <x v="1"/>
    <x v="39"/>
    <x v="0"/>
  </r>
  <r>
    <n v="3021"/>
    <s v="SZ971"/>
    <x v="12"/>
    <s v="54OTU/13OTU"/>
    <x v="0"/>
    <x v="7"/>
    <n v="21"/>
    <s v="February"/>
    <x v="12"/>
    <s v="21 February 1949"/>
    <x v="2"/>
    <s v="SS 21.2.49 (Air Britain Serials)"/>
    <x v="4"/>
    <x v="3"/>
    <x v="1"/>
    <x v="1"/>
    <x v="2"/>
    <x v="1"/>
    <m/>
    <n v="2"/>
    <x v="92"/>
    <x v="1"/>
    <n v="1"/>
    <x v="1"/>
    <x v="39"/>
    <x v="0"/>
  </r>
  <r>
    <n v="1987"/>
    <s v="SZ976"/>
    <x v="12"/>
    <s v="418/4"/>
    <x v="0"/>
    <x v="16"/>
    <n v="21"/>
    <s v="February"/>
    <x v="12"/>
    <s v="21 February 1949"/>
    <x v="2"/>
    <s v="First mentioned in 418 Sqn ORB, 1/2 March 1945; last mission on 26/27 April 1945. Letter &quot;V&quot; from 418 Sqn ORB entry of 1/2 March 1945. SS 21.2.49 (Air Britain Serials)"/>
    <x v="4"/>
    <x v="3"/>
    <x v="1"/>
    <x v="1"/>
    <x v="2"/>
    <x v="1"/>
    <m/>
    <n v="2"/>
    <x v="92"/>
    <x v="1"/>
    <n v="1"/>
    <x v="0"/>
    <x v="82"/>
    <x v="0"/>
  </r>
  <r>
    <n v="5395"/>
    <s v="SZ978"/>
    <x v="12"/>
    <n v="305"/>
    <x v="0"/>
    <x v="16"/>
    <n v="21"/>
    <s v="February"/>
    <x v="12"/>
    <s v="21 February 1949"/>
    <x v="2"/>
    <s v="SS 21.2.49 (Air Britain Serials)"/>
    <x v="4"/>
    <x v="3"/>
    <x v="1"/>
    <x v="1"/>
    <x v="2"/>
    <x v="1"/>
    <m/>
    <n v="2"/>
    <x v="92"/>
    <x v="1"/>
    <n v="1"/>
    <x v="0"/>
    <x v="60"/>
    <x v="0"/>
  </r>
  <r>
    <n v="2584"/>
    <s v="SZ987"/>
    <x v="12"/>
    <s v="305/13OTU/228OCU"/>
    <x v="0"/>
    <x v="7"/>
    <n v="21"/>
    <s v="February"/>
    <x v="12"/>
    <s v="21 February 1949"/>
    <x v="2"/>
    <s v="SOC 21.2.49 (Air Britain Serials)"/>
    <x v="4"/>
    <x v="3"/>
    <x v="1"/>
    <x v="1"/>
    <x v="2"/>
    <x v="1"/>
    <m/>
    <n v="2"/>
    <x v="92"/>
    <x v="1"/>
    <n v="1"/>
    <x v="1"/>
    <x v="298"/>
    <x v="0"/>
  </r>
  <r>
    <n v="4620"/>
    <s v="SZ988"/>
    <x v="12"/>
    <n v="107"/>
    <x v="0"/>
    <x v="16"/>
    <n v="21"/>
    <s v="February"/>
    <x v="12"/>
    <s v="21 February 1949"/>
    <x v="2"/>
    <s v="SS 21.2.49 (Air Britain Serials)"/>
    <x v="4"/>
    <x v="3"/>
    <x v="1"/>
    <x v="1"/>
    <x v="2"/>
    <x v="1"/>
    <m/>
    <n v="2"/>
    <x v="92"/>
    <x v="1"/>
    <n v="1"/>
    <x v="0"/>
    <x v="57"/>
    <x v="0"/>
  </r>
  <r>
    <n v="4571"/>
    <s v="SZ996"/>
    <x v="12"/>
    <n v="21"/>
    <x v="0"/>
    <x v="16"/>
    <n v="21"/>
    <s v="February"/>
    <x v="12"/>
    <s v="21 February 1949"/>
    <x v="2"/>
    <s v="SS 21.2.49 (Air Britain Serials)"/>
    <x v="4"/>
    <x v="3"/>
    <x v="1"/>
    <x v="1"/>
    <x v="2"/>
    <x v="1"/>
    <m/>
    <n v="2"/>
    <x v="92"/>
    <x v="1"/>
    <n v="1"/>
    <x v="0"/>
    <x v="48"/>
    <x v="0"/>
  </r>
  <r>
    <n v="3960"/>
    <s v="TA118"/>
    <x v="12"/>
    <n v="107"/>
    <x v="0"/>
    <x v="16"/>
    <n v="21"/>
    <s v="February"/>
    <x v="12"/>
    <s v="21 February 1949"/>
    <x v="2"/>
    <s v="Was F on 107 Squadron (photo in 2nd edtion of 2nd TAF). SS 21.2.49 (Air Britain Serials)"/>
    <x v="4"/>
    <x v="3"/>
    <x v="1"/>
    <x v="1"/>
    <x v="2"/>
    <x v="1"/>
    <m/>
    <n v="2"/>
    <x v="92"/>
    <x v="1"/>
    <n v="1"/>
    <x v="0"/>
    <x v="57"/>
    <x v="0"/>
  </r>
  <r>
    <n v="4965"/>
    <s v="TA295"/>
    <x v="22"/>
    <n v="609"/>
    <x v="10"/>
    <x v="19"/>
    <n v="21"/>
    <s v="February"/>
    <x v="12"/>
    <s v="21 February 1949"/>
    <x v="2"/>
    <s v="SS 21.2.49 (Air Britain Serials)"/>
    <x v="4"/>
    <x v="3"/>
    <x v="1"/>
    <x v="1"/>
    <x v="2"/>
    <x v="1"/>
    <m/>
    <n v="2"/>
    <x v="92"/>
    <x v="1"/>
    <n v="1"/>
    <x v="0"/>
    <x v="296"/>
    <x v="0"/>
  </r>
  <r>
    <n v="7609"/>
    <s v="MM692"/>
    <x v="25"/>
    <s v="219/500"/>
    <x v="10"/>
    <x v="19"/>
    <n v="22"/>
    <s v="February"/>
    <x v="12"/>
    <s v="22 February 1949"/>
    <x v="2"/>
    <s v="SS 22.2.49 (Air Britain Serials)"/>
    <x v="4"/>
    <x v="3"/>
    <x v="1"/>
    <x v="1"/>
    <x v="2"/>
    <x v="1"/>
    <m/>
    <n v="2"/>
    <x v="92"/>
    <x v="1"/>
    <n v="1"/>
    <x v="0"/>
    <x v="325"/>
    <x v="2"/>
  </r>
  <r>
    <n v="3672"/>
    <s v="RF884"/>
    <x v="12"/>
    <n v="248"/>
    <x v="10"/>
    <x v="19"/>
    <n v="22"/>
    <s v="February"/>
    <x v="12"/>
    <s v="22 February 1949"/>
    <x v="2"/>
    <s v="SS 22.2.49 (Air Britain Serials)"/>
    <x v="4"/>
    <x v="3"/>
    <x v="1"/>
    <x v="1"/>
    <x v="2"/>
    <x v="1"/>
    <m/>
    <n v="2"/>
    <x v="92"/>
    <x v="1"/>
    <n v="1"/>
    <x v="0"/>
    <x v="52"/>
    <x v="3"/>
  </r>
  <r>
    <n v="5780"/>
    <s v="TE641"/>
    <x v="12"/>
    <n v="114"/>
    <x v="10"/>
    <x v="19"/>
    <n v="22"/>
    <s v="February"/>
    <x v="12"/>
    <s v="22 February 1949"/>
    <x v="2"/>
    <s v="SS 22.2.49 (Air Britain Serials)"/>
    <x v="4"/>
    <x v="3"/>
    <x v="1"/>
    <x v="1"/>
    <x v="2"/>
    <x v="1"/>
    <m/>
    <n v="2"/>
    <x v="92"/>
    <x v="1"/>
    <n v="0"/>
    <x v="0"/>
    <x v="237"/>
    <x v="3"/>
  </r>
  <r>
    <n v="5274"/>
    <s v="TE659"/>
    <x v="12"/>
    <s v="ME"/>
    <x v="1"/>
    <x v="16"/>
    <n v="22"/>
    <s v="February"/>
    <x v="12"/>
    <s v="22 February 1949"/>
    <x v="2"/>
    <s v="SS 22.2.49 (Air Britain Serials)"/>
    <x v="4"/>
    <x v="3"/>
    <x v="1"/>
    <x v="1"/>
    <x v="2"/>
    <x v="1"/>
    <m/>
    <n v="2"/>
    <x v="92"/>
    <x v="1"/>
    <n v="0"/>
    <x v="2"/>
    <x v="108"/>
    <x v="3"/>
  </r>
  <r>
    <n v="5794"/>
    <s v="TE702"/>
    <x v="12"/>
    <n v="114"/>
    <x v="10"/>
    <x v="19"/>
    <n v="22"/>
    <s v="February"/>
    <x v="12"/>
    <s v="22 February 1949"/>
    <x v="2"/>
    <s v="SS 22.2.49 (Air Britain Serials)"/>
    <x v="4"/>
    <x v="3"/>
    <x v="1"/>
    <x v="1"/>
    <x v="2"/>
    <x v="1"/>
    <m/>
    <n v="2"/>
    <x v="92"/>
    <x v="1"/>
    <n v="0"/>
    <x v="0"/>
    <x v="237"/>
    <x v="3"/>
  </r>
  <r>
    <n v="2495"/>
    <s v="TE738"/>
    <x v="12"/>
    <s v="114/8"/>
    <x v="10"/>
    <x v="19"/>
    <n v="22"/>
    <s v="February"/>
    <x v="12"/>
    <s v="22 February 1949"/>
    <x v="2"/>
    <s v="SS 22.2.49 (Air Britain Serials)"/>
    <x v="4"/>
    <x v="3"/>
    <x v="1"/>
    <x v="1"/>
    <x v="2"/>
    <x v="1"/>
    <m/>
    <n v="2"/>
    <x v="92"/>
    <x v="1"/>
    <n v="0"/>
    <x v="0"/>
    <x v="311"/>
    <x v="3"/>
  </r>
  <r>
    <n v="2662"/>
    <s v="HR579"/>
    <x v="12"/>
    <n v="235"/>
    <x v="0"/>
    <x v="12"/>
    <n v="23"/>
    <s v="February"/>
    <x v="12"/>
    <s v="23 February 1949"/>
    <x v="2"/>
    <s v="SS 23.2.49 (Air Britain Serials)"/>
    <x v="4"/>
    <x v="3"/>
    <x v="1"/>
    <x v="1"/>
    <x v="2"/>
    <x v="1"/>
    <m/>
    <n v="2"/>
    <x v="92"/>
    <x v="1"/>
    <n v="1"/>
    <x v="0"/>
    <x v="97"/>
    <x v="3"/>
  </r>
  <r>
    <n v="7124"/>
    <s v="NS936"/>
    <x v="12"/>
    <n v="605"/>
    <x v="10"/>
    <x v="19"/>
    <n v="23"/>
    <s v="February"/>
    <x v="12"/>
    <s v="23 February 1949"/>
    <x v="2"/>
    <s v="SS 23.2.49 (Air Britain Serials)"/>
    <x v="4"/>
    <x v="3"/>
    <x v="1"/>
    <x v="1"/>
    <x v="2"/>
    <x v="1"/>
    <m/>
    <n v="2"/>
    <x v="92"/>
    <x v="1"/>
    <n v="1"/>
    <x v="0"/>
    <x v="22"/>
    <x v="0"/>
  </r>
  <r>
    <n v="4548"/>
    <s v="PZ292"/>
    <x v="12"/>
    <s v="13OTU"/>
    <x v="0"/>
    <x v="7"/>
    <n v="23"/>
    <s v="February"/>
    <x v="12"/>
    <s v="23 February 1949"/>
    <x v="2"/>
    <s v="SS 23.2.49 (Air Britain Serials)"/>
    <x v="4"/>
    <x v="3"/>
    <x v="1"/>
    <x v="1"/>
    <x v="2"/>
    <x v="1"/>
    <m/>
    <n v="2"/>
    <x v="92"/>
    <x v="1"/>
    <n v="1"/>
    <x v="1"/>
    <x v="39"/>
    <x v="0"/>
  </r>
  <r>
    <n v="5302"/>
    <s v="RF789"/>
    <x v="12"/>
    <s v="Med"/>
    <x v="1"/>
    <x v="16"/>
    <n v="23"/>
    <s v="February"/>
    <x v="12"/>
    <s v="23 February 1949"/>
    <x v="2"/>
    <s v="SS 23.2.49 (Air Britain Serials)"/>
    <x v="4"/>
    <x v="3"/>
    <x v="1"/>
    <x v="1"/>
    <x v="2"/>
    <x v="1"/>
    <m/>
    <n v="2"/>
    <x v="92"/>
    <x v="1"/>
    <n v="1"/>
    <x v="2"/>
    <x v="68"/>
    <x v="3"/>
  </r>
  <r>
    <n v="5503"/>
    <s v="RG211"/>
    <x v="35"/>
    <n v="81"/>
    <x v="10"/>
    <x v="19"/>
    <n v="23"/>
    <s v="February"/>
    <x v="12"/>
    <s v="23 February 1949"/>
    <x v="2"/>
    <s v="SOC 23.2.49 (Air Britain Serials)"/>
    <x v="4"/>
    <x v="3"/>
    <x v="1"/>
    <x v="1"/>
    <x v="2"/>
    <x v="1"/>
    <m/>
    <n v="2"/>
    <x v="92"/>
    <x v="1"/>
    <n v="0"/>
    <x v="0"/>
    <x v="287"/>
    <x v="0"/>
  </r>
  <r>
    <n v="2979"/>
    <s v="TE763"/>
    <x v="12"/>
    <s v="114/8"/>
    <x v="10"/>
    <x v="19"/>
    <n v="23"/>
    <s v="February"/>
    <x v="12"/>
    <s v="23 February 1949"/>
    <x v="2"/>
    <s v="SS 23.2.49 (Air Britain Serials)"/>
    <x v="4"/>
    <x v="3"/>
    <x v="1"/>
    <x v="1"/>
    <x v="2"/>
    <x v="1"/>
    <m/>
    <n v="2"/>
    <x v="92"/>
    <x v="1"/>
    <n v="0"/>
    <x v="0"/>
    <x v="311"/>
    <x v="3"/>
  </r>
  <r>
    <n v="4891"/>
    <s v="TE803"/>
    <x v="12"/>
    <s v="FE"/>
    <x v="3"/>
    <x v="16"/>
    <n v="23"/>
    <s v="February"/>
    <x v="12"/>
    <s v="23 February 1949"/>
    <x v="2"/>
    <s v="SS 23.2.49 (Air Britain Serials)"/>
    <x v="4"/>
    <x v="3"/>
    <x v="1"/>
    <x v="1"/>
    <x v="2"/>
    <x v="1"/>
    <m/>
    <n v="2"/>
    <x v="92"/>
    <x v="1"/>
    <n v="0"/>
    <x v="2"/>
    <x v="91"/>
    <x v="3"/>
  </r>
  <r>
    <n v="5700"/>
    <s v="TE889"/>
    <x v="12"/>
    <s v="FE"/>
    <x v="3"/>
    <x v="16"/>
    <n v="23"/>
    <s v="February"/>
    <x v="12"/>
    <s v="23 February 1949"/>
    <x v="2"/>
    <s v="SS 23.2.49 (Air Britain Serials)"/>
    <x v="4"/>
    <x v="3"/>
    <x v="1"/>
    <x v="1"/>
    <x v="2"/>
    <x v="1"/>
    <m/>
    <n v="2"/>
    <x v="92"/>
    <x v="1"/>
    <n v="0"/>
    <x v="2"/>
    <x v="91"/>
    <x v="3"/>
  </r>
  <r>
    <n v="6089"/>
    <s v="MT471"/>
    <x v="25"/>
    <n v="25"/>
    <x v="0"/>
    <x v="2"/>
    <n v="24"/>
    <s v="February"/>
    <x v="12"/>
    <s v="24 February 1949"/>
    <x v="2"/>
    <s v="SS 24.2.49 (Air Britain Serials)"/>
    <x v="4"/>
    <x v="3"/>
    <x v="1"/>
    <x v="1"/>
    <x v="2"/>
    <x v="1"/>
    <m/>
    <n v="2"/>
    <x v="92"/>
    <x v="1"/>
    <n v="1"/>
    <x v="0"/>
    <x v="14"/>
    <x v="2"/>
  </r>
  <r>
    <n v="3135"/>
    <s v="PF565"/>
    <x v="20"/>
    <s v="109/231OCU"/>
    <x v="0"/>
    <x v="7"/>
    <n v="24"/>
    <s v="February"/>
    <x v="12"/>
    <s v="24 February 1949"/>
    <x v="2"/>
    <s v="SOC 24.2.49 (Air Britain Serials)"/>
    <x v="4"/>
    <x v="3"/>
    <x v="1"/>
    <x v="1"/>
    <x v="2"/>
    <x v="1"/>
    <m/>
    <n v="2"/>
    <x v="92"/>
    <x v="1"/>
    <n v="0"/>
    <x v="1"/>
    <x v="313"/>
    <x v="6"/>
  </r>
  <r>
    <n v="1501"/>
    <s v="SZ993"/>
    <x v="12"/>
    <s v="605/4"/>
    <x v="0"/>
    <x v="16"/>
    <n v="27"/>
    <s v="February"/>
    <x v="12"/>
    <s v="27 February 1949"/>
    <x v="2"/>
    <s v="Was UP-A on 605 Squadron (Ian Piper: http://www.605squadron.co.uk/Squadron_aircraft.htm) SOC 27.2.49 (Air Britain Serials)"/>
    <x v="4"/>
    <x v="3"/>
    <x v="1"/>
    <x v="1"/>
    <x v="2"/>
    <x v="1"/>
    <m/>
    <n v="2"/>
    <x v="92"/>
    <x v="1"/>
    <n v="1"/>
    <x v="0"/>
    <x v="82"/>
    <x v="0"/>
  </r>
  <r>
    <n v="5872"/>
    <s v="VP195"/>
    <x v="42"/>
    <n v="98"/>
    <x v="10"/>
    <x v="19"/>
    <n v="1"/>
    <s v="March"/>
    <x v="12"/>
    <s v="1 March 1949"/>
    <x v="0"/>
    <s v="Hangar blown down in gale Wahn 1.3.49 DBR (Air Britain Serials)"/>
    <x v="2"/>
    <x v="2"/>
    <x v="172"/>
    <x v="1"/>
    <x v="2"/>
    <x v="1"/>
    <m/>
    <n v="3"/>
    <x v="93"/>
    <x v="1"/>
    <n v="0"/>
    <x v="0"/>
    <x v="204"/>
    <x v="7"/>
  </r>
  <r>
    <n v="6317"/>
    <s v="VA884"/>
    <x v="10"/>
    <m/>
    <x v="12"/>
    <x v="19"/>
    <n v="3"/>
    <s v="March"/>
    <x v="12"/>
    <s v="3 March 1949"/>
    <x v="2"/>
    <s v="To Armee de l'Air 3.3.49 (Air Britain Serials) d/d 03/03/1949 to Armee de l'Air(http://www.ukserials.com/)"/>
    <x v="5"/>
    <x v="3"/>
    <x v="1"/>
    <x v="1"/>
    <x v="2"/>
    <x v="1"/>
    <m/>
    <n v="3"/>
    <x v="93"/>
    <x v="1"/>
    <n v="0"/>
    <x v="2"/>
    <x v="17"/>
    <x v="2"/>
  </r>
  <r>
    <n v="3918"/>
    <s v="VA885"/>
    <x v="10"/>
    <m/>
    <x v="12"/>
    <x v="19"/>
    <n v="3"/>
    <s v="March"/>
    <x v="12"/>
    <s v="3 March 1949"/>
    <x v="2"/>
    <s v="To Armee de l'Air 3.3.49 (Air Britain Serials) d/d 03/03/1949 to Armee de l'Air (http://www.ukserials.com/)"/>
    <x v="5"/>
    <x v="3"/>
    <x v="1"/>
    <x v="1"/>
    <x v="2"/>
    <x v="1"/>
    <m/>
    <n v="3"/>
    <x v="93"/>
    <x v="1"/>
    <n v="0"/>
    <x v="2"/>
    <x v="17"/>
    <x v="2"/>
  </r>
  <r>
    <n v="531"/>
    <s v="RR298"/>
    <x v="10"/>
    <s v="51OTU/1FU/SF Eastleigh/CFS/204AFS"/>
    <x v="10"/>
    <x v="19"/>
    <n v="8"/>
    <s v="March"/>
    <x v="12"/>
    <s v="8 March 1949"/>
    <x v="0"/>
    <s v="Broke up recovering from dive and crashed School House Huggate Yorks. 8.3.49 (Air Britain Serials) 08.03.49 204 AFS. RR298 Pulling out of a dive, a loud report was heard and controls became useless. Pilot gave order to bale out but pupil was too slow and was killed when aircraft crashed near Huggate, Yorks. (Mosquito Crash Log)"/>
    <x v="2"/>
    <x v="2"/>
    <x v="8"/>
    <x v="1"/>
    <x v="2"/>
    <x v="1"/>
    <m/>
    <n v="3"/>
    <x v="93"/>
    <x v="1"/>
    <n v="1"/>
    <x v="1"/>
    <x v="294"/>
    <x v="2"/>
  </r>
  <r>
    <n v="2175"/>
    <s v="RL247"/>
    <x v="39"/>
    <s v="228OCU"/>
    <x v="0"/>
    <x v="7"/>
    <n v="15"/>
    <s v="March"/>
    <x v="12"/>
    <s v="15 March 1949"/>
    <x v="0"/>
    <s v="Engine cut on approach forcelanded 1m SSW of Leeming 15.3.49 (Air Britain Serials) 15.03.49 228 OCU. RL247 Force-landed in field one mile SSW of Leerning control tower after engine failure on finals. Crew unhurt. (Mosquito Crash Log)"/>
    <x v="2"/>
    <x v="2"/>
    <x v="2"/>
    <x v="1"/>
    <x v="2"/>
    <x v="1"/>
    <m/>
    <n v="3"/>
    <x v="93"/>
    <x v="1"/>
    <n v="0"/>
    <x v="1"/>
    <x v="298"/>
    <x v="2"/>
  </r>
  <r>
    <n v="6098"/>
    <s v="VT595"/>
    <x v="10"/>
    <s v="RN 762"/>
    <x v="10"/>
    <x v="19"/>
    <n v="15"/>
    <s v="March"/>
    <x v="12"/>
    <s v="15 March 1949"/>
    <x v="2"/>
    <s v="SOC 15.3.49 (Air Britain Serials) Diverted of contract, d/d 20/12/1947, s.o.c. 15/03/1949 at Culdrose  (http://www.ukserials.com/)"/>
    <x v="4"/>
    <x v="3"/>
    <x v="1"/>
    <x v="1"/>
    <x v="2"/>
    <x v="1"/>
    <m/>
    <n v="3"/>
    <x v="93"/>
    <x v="1"/>
    <n v="0"/>
    <x v="0"/>
    <x v="181"/>
    <x v="0"/>
  </r>
  <r>
    <n v="6539"/>
    <s v="NT593"/>
    <x v="25"/>
    <n v="157"/>
    <x v="0"/>
    <x v="2"/>
    <n v="16"/>
    <s v="March"/>
    <x v="12"/>
    <s v="16 March 1949"/>
    <x v="2"/>
    <s v="SS 16.3.49 (Air Britain Serials)"/>
    <x v="4"/>
    <x v="3"/>
    <x v="1"/>
    <x v="1"/>
    <x v="2"/>
    <x v="1"/>
    <m/>
    <n v="3"/>
    <x v="93"/>
    <x v="1"/>
    <n v="1"/>
    <x v="0"/>
    <x v="3"/>
    <x v="2"/>
  </r>
  <r>
    <n v="5096"/>
    <s v="NT599"/>
    <x v="25"/>
    <m/>
    <x v="10"/>
    <x v="19"/>
    <n v="16"/>
    <s v="March"/>
    <x v="12"/>
    <s v="16 March 1949"/>
    <x v="2"/>
    <s v="SS 16.3.49 (Air Britain Serials)"/>
    <x v="4"/>
    <x v="3"/>
    <x v="1"/>
    <x v="1"/>
    <x v="2"/>
    <x v="1"/>
    <m/>
    <n v="3"/>
    <x v="93"/>
    <x v="1"/>
    <n v="1"/>
    <x v="2"/>
    <x v="17"/>
    <x v="2"/>
  </r>
  <r>
    <n v="1886"/>
    <s v="A52-36"/>
    <x v="24"/>
    <s v="87/Cv PR41/reserial A52-327/87"/>
    <x v="7"/>
    <x v="0"/>
    <n v="19"/>
    <s v="March"/>
    <x v="12"/>
    <s v="19 March 1949"/>
    <x v="0"/>
    <s v="Completed as Mk.41 A52-327. Delivered during July 1948. Final disposition: crashed near Casino, New South Wales, March 1949. (Beaufort, Beaufighter and Mosquito in Australian Service, Stewart Wilson, 1990) Crashed nr Casino NSW 19.03.49 (Air Britain Serials)"/>
    <x v="2"/>
    <x v="2"/>
    <x v="32"/>
    <x v="1"/>
    <x v="2"/>
    <x v="1"/>
    <m/>
    <n v="3"/>
    <x v="93"/>
    <x v="1"/>
    <n v="0"/>
    <x v="0"/>
    <x v="147"/>
    <x v="5"/>
  </r>
  <r>
    <n v="5339"/>
    <s v="SZ966"/>
    <x v="12"/>
    <n v="464"/>
    <x v="10"/>
    <x v="19"/>
    <n v="23"/>
    <s v="March"/>
    <x v="12"/>
    <s v="23 March 1949"/>
    <x v="2"/>
    <s v="Served with 464 Sqn, under RAF control 1/45. (Brian Fillery's website) SS 23.3.49 (Air Britain Serials)"/>
    <x v="4"/>
    <x v="3"/>
    <x v="1"/>
    <x v="1"/>
    <x v="2"/>
    <x v="1"/>
    <m/>
    <n v="3"/>
    <x v="93"/>
    <x v="1"/>
    <n v="1"/>
    <x v="0"/>
    <x v="46"/>
    <x v="0"/>
  </r>
  <r>
    <n v="2165"/>
    <s v="NS531"/>
    <x v="18"/>
    <s v="Mkrs/RN 728"/>
    <x v="1"/>
    <x v="19"/>
    <n v="26"/>
    <s v="March"/>
    <x v="12"/>
    <s v="26 March 1949"/>
    <x v="0"/>
    <s v="Ditched after stbd engine problem on takeoff off Delimara Point Malta 26.3.49 (Air Britain Serials)  Lt M.D. Stanley, the pilot, is presumed to have sank with his aircraft, and Lt﻿ R. Marshal, the observer, survived. (http://www.youtube.com/watch?v=kUqay3d8VMk(_x000a__x000a_The wreck of the Mosquito PR XVI S/N N531 was first discovered by a local club in 1993 and at the time one of the propellers was taken off the engine and given to the Malta War Museum. Unfortunately the co-ordinates of this wreck were misplaced but it was re-located in August 2010._x000a_The wreck (or what is left of it) lies upside down on a sandy bottom off Delimara Point at a depth of 40 metres. The engines are intact except for one of the propellers, part of the frame, and the tail (made of aluminium) is mostly buried in the sand. Wooden construction has deteriorated. This is a historic wreck that made it through WWII and then had the misfortune to encounter problems on the starboard engine during a mail run to Bone after the war! costing the life of the pilot Lieutenant M.D. Stanley. _x000a_ _x000a_  _x000a_Local News papers first reported the incident on the 27th March and then on 29th March 1949_x000a__x000a_The Sunday Times of Malta on 27th March 1949 reported the following:_x000a__x000a_Naval MOSQUITO CRASH NEAR DELIMARA_x000a__x000a_Watchers at the sea front saw a Royal Navy Mosquito crash into the sea off Delimara point at about 10.00am yesterday morning._x000a__x000a_A Sea Otter was later observed flying low over the scene of the accident and an RAF launch is also reported to have been in the vicinity.  Although no offical announcement has yet been made it is reliably reported that the observer of the aircraft was rescued but the pilot was sill missing yesterday evening.  The police have issued a report to fisherman in the area to report any mail bags recoverd from the sea as it appears the aircraft was carrying mail.  A number of bags have since been recovered._x000a_ _x000a_ _x000a_  _x000a__x000a_ _x000a_  _x000a_The Times of Malta on 29th March 1949 reported the following:_x000a__x000a_NAVAL AIR CRASH AT DELIMARA RESCUE PLANE DRIVEN ASHORE_x000a_Lieutenant (A)1 M.D. Stanley, R.N.2, the pilot of a Mosquito aircraft which crashed into the sea off Delimara Point on Saturday morning, has still not been found and is presumed to have sank with his aircraft._x000a__x000a_The crash occurred when the Mosquito, an aircraft from 728 Squadron, Hal Far, on a mail run from Malta to Bone, signalled that the starboard engine was giving trouble and that it was returning to Hal Far after gaining height._x000a__x000a_The aircraft hit the sea about half a mile from the coast, the force of the impact breaking both legs of the observer, Lieutenant (A) R. Marshall. He managed to escape from the aircraft, but nothing was seen of the pilot._x000a__x000a_A Sea Otter amphibian aircraft piloted by Lieutenant (A) C.H. Wines made a gallant attempt to land on the heavy swell and pick up the observer who was endeavouring to swim to the shore, but on touching the sea the starboard wingtip struck the surface thereby preventing the Sea Otter from taking off. Lieutenant Wines and his observer, A.R.E.3 H. Barker, abandoned the aircraft which was being swept on to the rocks off Delimara._x000a__x000a_An R.A.F.4 air-sea rescue launch appeared on the scene at high speed and picked up the observer of the Mosquito who was by this time in a semi-conscious condition._x000a__x000a_The destroyer H.M.S. Volage arrived soon afterwards and picked up the crew of the damaged Sea Otter, another Sea Otter and a naval Seafire fighter circling in the vicinity of the crash searching for the missing pilot. The Sea Otter was eventually driven ashore on the rocks at Delimara, and when investigations were made yesterday could be seen resting on the sea bottom. _x000a__x000a_The wreckage of the Mosquito cannot so far be found. The observer of the Mosquito, Lieutenant (A) R. Marshall is at present in Bighi Naval Hospital._x000a_ _x000a_ _x000a_  _x000a_Date_x000a_ Aircraft_x000a_ Sqd _x000a_ S/N_x000a_ Report_x000a_ _x000a_26.03.49_x000a_ DH Mosquito PR.16_x000a_ 728_x000a_  _x000a_ Forced to ditch into the sea off Delimara Point as it was returning from Algiers, after suffering an engine failure. Air-Britain's Aeromilitaria gives point of departure Rome, Italy on a mail flight._x000a_ _x000a_ (http://www.divesubway.com/de_havilland_mosquito_pr.xvi_malta.html)"/>
    <x v="2"/>
    <x v="2"/>
    <x v="2"/>
    <x v="1"/>
    <x v="2"/>
    <x v="1"/>
    <m/>
    <n v="3"/>
    <x v="93"/>
    <x v="1"/>
    <n v="1"/>
    <x v="0"/>
    <x v="190"/>
    <x v="0"/>
  </r>
  <r>
    <n v="3526"/>
    <s v="MT485"/>
    <x v="25"/>
    <n v="410"/>
    <x v="0"/>
    <x v="2"/>
    <n v="29"/>
    <s v="March"/>
    <x v="12"/>
    <s v="29 March 1949"/>
    <x v="2"/>
    <s v="SS 29.3.49 (Air Britain Serials)"/>
    <x v="4"/>
    <x v="3"/>
    <x v="1"/>
    <x v="1"/>
    <x v="2"/>
    <x v="1"/>
    <m/>
    <n v="3"/>
    <x v="93"/>
    <x v="1"/>
    <n v="1"/>
    <x v="0"/>
    <x v="19"/>
    <x v="2"/>
  </r>
  <r>
    <n v="1776"/>
    <s v="RS657"/>
    <x v="12"/>
    <s v="RAE/RN"/>
    <x v="10"/>
    <x v="19"/>
    <n v="31"/>
    <s v="March"/>
    <x v="12"/>
    <s v="31 March 1949"/>
    <x v="2"/>
    <s v="SOC 31.3.49 (Air Britain Serials)"/>
    <x v="4"/>
    <x v="3"/>
    <x v="1"/>
    <x v="1"/>
    <x v="2"/>
    <x v="1"/>
    <m/>
    <n v="3"/>
    <x v="93"/>
    <x v="1"/>
    <n v="0"/>
    <x v="2"/>
    <x v="64"/>
    <x v="7"/>
  </r>
  <r>
    <n v="2897"/>
    <s v="TJ143"/>
    <x v="42"/>
    <n v="14"/>
    <x v="10"/>
    <x v="19"/>
    <n v="2"/>
    <s v="April"/>
    <x v="12"/>
    <s v="2 April 1949"/>
    <x v="0"/>
    <s v="Caught fire and abandoned nr Wahn 2.4.49 (Air Britain Serials)_x000a__x000a_Nach ihrem Start von RAF Wahn (Köln-Wahn) zog die de Havilland Mosquito B 35, serial TJ 143, 14th Squadron RAF hoch, bis sie in rund 7.000 Metern ihre Einsatzhöhe erreicht hatte. Über dem Flughafen Wahn bereitete die Besatzung ihre elektronischen Geräte vor und schaltete ihr Bee ein. Kurz darauf hörten beide Männer einen dumpfen Knall und sahen hinter sich Flammen aus dem Rumpf schlagen. Sie leiteten einen Sinkflug ein und stiegen schliesslich beide sicher aus. _x000a__x000a_Die Mossie kippte brennend weg, explodierte kurz vor dem Aufschlag und schlug mit hoher Geschwindigkeit nahe Wahn in einer Wiese auf, wo sie völlig verbrannte._x000a__x000a_(http://www.militaria-archiv.com/showthread.php?p=293379&amp;highlight=Mosquito#post293379)_x000a__x000a_Shortly afterwards another crew had a less happy experience, though not as a result of bad weather. By design there should never be any petrol fumes in the Mosquito cockpit, since the tanks and pipes were remote from it, and the tanks were selected by fuel switches in the cockpit which were on the end of long rods connected to the valves. In fact all the Squadron aircraft reeked of petrol in the cockpit, so we thought nothing unusual about it. One Saturday morning while the rest of us were on parade, P3 Cocks and Nav2 Bolton took off on the met climb. Normally both to keep the aircraft in the same column of air and to give practice to the fighter direction post, the aircraft would be given vectors to fly by the FDP. On this occasion the FDP radar went u/s when the aircraft was at about 15,000 feet, and the controller asked the crew to carry on under their own steam. Bolton switched on the Gee radar set and the next second the cockpit was in flames. Ray Cocks said later that the first thing he noticed was Nobby Bolton sitting by the escape hatch in the floor, chest parachute pack already clipped on, hatch jettisoned and awaiting the order to go! Cocks did not hesitate to give it and both of them were quickly out. Cocks landed not far from the autobahn to Düsseldorf, unharmed apart from having all the hair burnt off from the back of his head. He hitched a ride in a passing car back to Wahn. Bolton descended unhurt but landed on a roof, rolled off and broke his back. Regrettably he had to be invalided out of the Service as a result of his injuries. I felt badly about this incident as I had flown the aircraft the night before and had not reported the smell of fuel in the cockpit. However, the Board of Inquiry disclosed that faulty seals had allowed fumes to seep up past the control rods from the valves into the cockpits of all of our and 98 Squadron's aircraft. This fault was quickly cured and I do not remember any recurrence. Nevertheless this accident had happened because fuel fumes were present when a spark occurred as the radar was switched on. (http://www.14sqn-association.org.uk/14_Squadron_Association/Memoirs.html)"/>
    <x v="2"/>
    <x v="2"/>
    <x v="38"/>
    <x v="1"/>
    <x v="2"/>
    <x v="1"/>
    <m/>
    <n v="4"/>
    <x v="94"/>
    <x v="1"/>
    <n v="0"/>
    <x v="0"/>
    <x v="215"/>
    <x v="0"/>
  </r>
  <r>
    <n v="1083"/>
    <s v="NT271"/>
    <x v="25"/>
    <s v="239/616"/>
    <x v="10"/>
    <x v="19"/>
    <n v="7"/>
    <s v="April"/>
    <x v="12"/>
    <s v="7 April 1949"/>
    <x v="2"/>
    <s v="SOC 7.4.49 (Air Britain Serials)"/>
    <x v="4"/>
    <x v="3"/>
    <x v="1"/>
    <x v="1"/>
    <x v="2"/>
    <x v="1"/>
    <m/>
    <n v="4"/>
    <x v="94"/>
    <x v="1"/>
    <n v="1"/>
    <x v="0"/>
    <x v="333"/>
    <x v="2"/>
  </r>
  <r>
    <n v="1988"/>
    <s v="NT508"/>
    <x v="25"/>
    <s v="29/25/616"/>
    <x v="10"/>
    <x v="19"/>
    <n v="7"/>
    <s v="April"/>
    <x v="12"/>
    <s v="7 April 1949"/>
    <x v="2"/>
    <s v="SOC 7.4.49 (Air Britain Serials)"/>
    <x v="4"/>
    <x v="3"/>
    <x v="1"/>
    <x v="1"/>
    <x v="2"/>
    <x v="1"/>
    <m/>
    <n v="4"/>
    <x v="94"/>
    <x v="1"/>
    <n v="1"/>
    <x v="0"/>
    <x v="333"/>
    <x v="2"/>
  </r>
  <r>
    <n v="2178"/>
    <s v="NT590"/>
    <x v="25"/>
    <s v="157/605/616"/>
    <x v="10"/>
    <x v="19"/>
    <n v="7"/>
    <s v="April"/>
    <x v="12"/>
    <s v="7 April 1949"/>
    <x v="2"/>
    <s v="SOC 7.4.49 (Air Britain Serials)"/>
    <x v="4"/>
    <x v="3"/>
    <x v="1"/>
    <x v="1"/>
    <x v="2"/>
    <x v="1"/>
    <m/>
    <n v="4"/>
    <x v="94"/>
    <x v="1"/>
    <n v="1"/>
    <x v="0"/>
    <x v="333"/>
    <x v="2"/>
  </r>
  <r>
    <n v="3455"/>
    <s v="VT581"/>
    <x v="10"/>
    <s v="CFS"/>
    <x v="10"/>
    <x v="19"/>
    <n v="8"/>
    <s v="April"/>
    <x v="12"/>
    <s v="8 April 1949"/>
    <x v="0"/>
    <s v="08/04/1949 Mosquito VT581 of CFS suffered a collapsed undercarriage at Moreton-in-Marsh. Crew OK. (http://www.couplandbell.com/marg/crashes1946-49.htm) U/c collapsed on landing Moreton-in-Marsh 8.4.49 (Air Britain Serials) 08.04.49 CFS. VT5B1 Swung on landing at Moreton-in-the-Marsh, and undercarriage collapsed. Crew unhurt. (Mosquito Crash Log)   d/d 26/06/1947, w/o 08/04/1949  (http://www.ukserials.com/)"/>
    <x v="2"/>
    <x v="2"/>
    <x v="23"/>
    <x v="1"/>
    <x v="2"/>
    <x v="1"/>
    <m/>
    <n v="4"/>
    <x v="94"/>
    <x v="1"/>
    <n v="0"/>
    <x v="1"/>
    <x v="286"/>
    <x v="0"/>
  </r>
  <r>
    <n v="627"/>
    <s v="NT536"/>
    <x v="25"/>
    <s v="151/616"/>
    <x v="10"/>
    <x v="19"/>
    <n v="9"/>
    <s v="April"/>
    <x v="12"/>
    <s v="9 April 1949"/>
    <x v="2"/>
    <s v="SOC 9.4.49 (Air Britain Serials)"/>
    <x v="4"/>
    <x v="3"/>
    <x v="1"/>
    <x v="1"/>
    <x v="2"/>
    <x v="1"/>
    <m/>
    <n v="4"/>
    <x v="94"/>
    <x v="1"/>
    <n v="1"/>
    <x v="0"/>
    <x v="333"/>
    <x v="2"/>
  </r>
  <r>
    <n v="5026"/>
    <s v="RS521"/>
    <x v="12"/>
    <s v="NFDW/CGS"/>
    <x v="10"/>
    <x v="19"/>
    <n v="22"/>
    <s v="April"/>
    <x v="12"/>
    <s v="22 April 1949"/>
    <x v="0"/>
    <s v="Broke up in dive 4m S of Spurn Head Yorks. 22.4.49 (Air Britain Serials) 22.04.49 CGS. RS521 Disintegrated in the air while diving vertically after carrying out practice gunnery attack on another aircraft, and crashed in sea four miles south of Spurn Head, East Yoks, killing one. (Mosquito Crash Log)"/>
    <x v="2"/>
    <x v="2"/>
    <x v="8"/>
    <x v="1"/>
    <x v="2"/>
    <x v="1"/>
    <m/>
    <n v="4"/>
    <x v="94"/>
    <x v="1"/>
    <n v="1"/>
    <x v="1"/>
    <x v="194"/>
    <x v="0"/>
  </r>
  <r>
    <n v="994"/>
    <s v="HR242"/>
    <x v="12"/>
    <s v="487/16/268/204AFS"/>
    <x v="10"/>
    <x v="19"/>
    <n v="23"/>
    <s v="April"/>
    <x v="12"/>
    <s v="23 April 1949"/>
    <x v="0"/>
    <s v="Stalled on landing Driffield 23.4.49 DBR and SOC 19.7.49 (Air Britain Serials)"/>
    <x v="2"/>
    <x v="2"/>
    <x v="29"/>
    <x v="1"/>
    <x v="2"/>
    <x v="1"/>
    <m/>
    <n v="4"/>
    <x v="94"/>
    <x v="1"/>
    <n v="1"/>
    <x v="1"/>
    <x v="294"/>
    <x v="3"/>
  </r>
  <r>
    <n v="534"/>
    <s v="HR252"/>
    <x v="12"/>
    <s v="1692 Flt/169/1692 Flt/16OTU/204AFS"/>
    <x v="10"/>
    <x v="19"/>
    <n v="26"/>
    <s v="April"/>
    <x v="12"/>
    <s v="26 April 1949"/>
    <x v="2"/>
    <s v="To 6654M 26.4.49 (Air Britain Serials)"/>
    <x v="4"/>
    <x v="3"/>
    <x v="1"/>
    <x v="1"/>
    <x v="2"/>
    <x v="1"/>
    <m/>
    <n v="4"/>
    <x v="94"/>
    <x v="1"/>
    <n v="1"/>
    <x v="1"/>
    <x v="294"/>
    <x v="3"/>
  </r>
  <r>
    <n v="599"/>
    <s v="TA489"/>
    <x v="12"/>
    <s v="409/264/84 Gp CS/305/107/11"/>
    <x v="10"/>
    <x v="19"/>
    <n v="27"/>
    <s v="April"/>
    <x v="12"/>
    <s v="27 April 1949"/>
    <x v="2"/>
    <s v="SOC 27.4.49 (Air Britain Serials)"/>
    <x v="4"/>
    <x v="3"/>
    <x v="1"/>
    <x v="1"/>
    <x v="2"/>
    <x v="1"/>
    <m/>
    <n v="4"/>
    <x v="94"/>
    <x v="1"/>
    <n v="0"/>
    <x v="0"/>
    <x v="348"/>
    <x v="0"/>
  </r>
  <r>
    <n v="326"/>
    <s v="HJ890"/>
    <x v="10"/>
    <s v="8OTU/132OTU/8OTU/132OTU/54OTU"/>
    <x v="10"/>
    <x v="7"/>
    <n v="28"/>
    <s v="April"/>
    <x v="12"/>
    <s v="28 April 1949"/>
    <x v="2"/>
    <s v="SOC 28.4.49 (Air Britain Serials)"/>
    <x v="4"/>
    <x v="3"/>
    <x v="1"/>
    <x v="1"/>
    <x v="2"/>
    <x v="1"/>
    <m/>
    <n v="4"/>
    <x v="94"/>
    <x v="1"/>
    <n v="1"/>
    <x v="1"/>
    <x v="115"/>
    <x v="2"/>
  </r>
  <r>
    <n v="5418"/>
    <s v="NS846"/>
    <x v="12"/>
    <n v="305"/>
    <x v="0"/>
    <x v="16"/>
    <n v="28"/>
    <s v="April"/>
    <x v="12"/>
    <s v="28 April 1949"/>
    <x v="2"/>
    <s v="SOC 28.4.49 (Air Britain Serials)"/>
    <x v="4"/>
    <x v="3"/>
    <x v="1"/>
    <x v="1"/>
    <x v="2"/>
    <x v="1"/>
    <m/>
    <n v="4"/>
    <x v="94"/>
    <x v="1"/>
    <n v="1"/>
    <x v="0"/>
    <x v="60"/>
    <x v="0"/>
  </r>
  <r>
    <n v="1279"/>
    <s v="TA716"/>
    <x v="42"/>
    <s v="139/109/231OCU"/>
    <x v="0"/>
    <x v="7"/>
    <n v="29"/>
    <s v="April"/>
    <x v="12"/>
    <s v="29 April 1949"/>
    <x v="0"/>
    <s v="Crashed 2m NW of Coningsby 29.4.49 (Air Britain Serials) 29.04.49 231 OCU. TA716 Undershot and crashed on approach two miles west of Coningsby. (Mosquito Crash Log)"/>
    <x v="2"/>
    <x v="2"/>
    <x v="5"/>
    <x v="1"/>
    <x v="2"/>
    <x v="1"/>
    <m/>
    <n v="4"/>
    <x v="94"/>
    <x v="1"/>
    <n v="0"/>
    <x v="1"/>
    <x v="313"/>
    <x v="0"/>
  </r>
  <r>
    <n v="4353"/>
    <s v="VP202"/>
    <x v="42"/>
    <n v="14"/>
    <x v="10"/>
    <x v="19"/>
    <n v="29"/>
    <s v="April"/>
    <x v="12"/>
    <s v="29 April 1949"/>
    <x v="0"/>
    <s v="Undershot landing and bellylanded Wahn 29.4.49 (Air Britain Serials)"/>
    <x v="2"/>
    <x v="2"/>
    <x v="5"/>
    <x v="1"/>
    <x v="2"/>
    <x v="1"/>
    <m/>
    <n v="4"/>
    <x v="94"/>
    <x v="1"/>
    <n v="0"/>
    <x v="0"/>
    <x v="215"/>
    <x v="7"/>
  </r>
  <r>
    <n v="2564"/>
    <s v="RS573"/>
    <x v="12"/>
    <s v="21/107/11"/>
    <x v="10"/>
    <x v="19"/>
    <n v="29"/>
    <s v="April"/>
    <x v="12"/>
    <s v="29 April 1949"/>
    <x v="2"/>
    <s v="SOC 29.4.49 (Air Britain Serials)"/>
    <x v="4"/>
    <x v="3"/>
    <x v="1"/>
    <x v="1"/>
    <x v="2"/>
    <x v="1"/>
    <m/>
    <n v="4"/>
    <x v="94"/>
    <x v="1"/>
    <n v="1"/>
    <x v="0"/>
    <x v="348"/>
    <x v="0"/>
  </r>
  <r>
    <n v="6045"/>
    <s v="TA283"/>
    <x v="22"/>
    <m/>
    <x v="10"/>
    <x v="19"/>
    <n v="29"/>
    <s v="April"/>
    <x v="12"/>
    <s v="29 April 1949"/>
    <x v="2"/>
    <s v="Sold to DH 29.4.49 (Air Britain Serials)"/>
    <x v="5"/>
    <x v="3"/>
    <x v="1"/>
    <x v="1"/>
    <x v="2"/>
    <x v="1"/>
    <m/>
    <n v="4"/>
    <x v="94"/>
    <x v="1"/>
    <n v="1"/>
    <x v="2"/>
    <x v="17"/>
    <x v="0"/>
  </r>
  <r>
    <n v="4162"/>
    <s v="TA120"/>
    <x v="12"/>
    <s v="464/107/11"/>
    <x v="10"/>
    <x v="19"/>
    <n v="5"/>
    <s v="May"/>
    <x v="12"/>
    <s v="5 May 1949"/>
    <x v="0"/>
    <s v="Served with 464 Sqn, under RAF control 2/45 Coded SB-E. (Brian Fillery's website) DBR while being towed Wahn 5.5.49 (Air Britain Serials)"/>
    <x v="2"/>
    <x v="2"/>
    <x v="77"/>
    <x v="1"/>
    <x v="2"/>
    <x v="1"/>
    <m/>
    <n v="5"/>
    <x v="95"/>
    <x v="1"/>
    <n v="1"/>
    <x v="0"/>
    <x v="348"/>
    <x v="0"/>
  </r>
  <r>
    <n v="6222"/>
    <s v="VP353"/>
    <x v="10"/>
    <m/>
    <x v="12"/>
    <x v="19"/>
    <n v="5"/>
    <s v="May"/>
    <x v="12"/>
    <s v="5 May 1949"/>
    <x v="2"/>
    <s v="To Armee de l'Air 5.5.49 (Air Britain Serials)"/>
    <x v="5"/>
    <x v="3"/>
    <x v="1"/>
    <x v="1"/>
    <x v="2"/>
    <x v="1"/>
    <m/>
    <n v="5"/>
    <x v="95"/>
    <x v="1"/>
    <n v="0"/>
    <x v="2"/>
    <x v="17"/>
    <x v="0"/>
  </r>
  <r>
    <n v="741"/>
    <s v="NT252"/>
    <x v="25"/>
    <s v="85/609"/>
    <x v="10"/>
    <x v="19"/>
    <n v="6"/>
    <s v="May"/>
    <x v="12"/>
    <s v="6 May 1949"/>
    <x v="2"/>
    <s v="To 6661M 6.5.49 (Air Britain Serials)"/>
    <x v="4"/>
    <x v="3"/>
    <x v="1"/>
    <x v="1"/>
    <x v="2"/>
    <x v="1"/>
    <m/>
    <n v="5"/>
    <x v="95"/>
    <x v="1"/>
    <n v="1"/>
    <x v="0"/>
    <x v="296"/>
    <x v="2"/>
  </r>
  <r>
    <n v="2816"/>
    <s v="NT568"/>
    <x v="25"/>
    <s v="239/609"/>
    <x v="10"/>
    <x v="19"/>
    <n v="6"/>
    <s v="May"/>
    <x v="12"/>
    <s v="6 May 1949"/>
    <x v="2"/>
    <s v="To 6659M 6.5.49 (Air Britain Serials)"/>
    <x v="4"/>
    <x v="3"/>
    <x v="1"/>
    <x v="1"/>
    <x v="2"/>
    <x v="1"/>
    <m/>
    <n v="5"/>
    <x v="95"/>
    <x v="1"/>
    <n v="1"/>
    <x v="0"/>
    <x v="296"/>
    <x v="2"/>
  </r>
  <r>
    <n v="2149"/>
    <s v="SZ973"/>
    <x v="12"/>
    <s v="54OTU/13OTU/228OCU/204AFS"/>
    <x v="10"/>
    <x v="19"/>
    <n v="8"/>
    <s v="May"/>
    <x v="12"/>
    <s v="8 May 1949"/>
    <x v="2"/>
    <s v="To 6657M 8.5.49 (Air Britain Serials)"/>
    <x v="4"/>
    <x v="3"/>
    <x v="1"/>
    <x v="1"/>
    <x v="2"/>
    <x v="1"/>
    <m/>
    <n v="5"/>
    <x v="95"/>
    <x v="1"/>
    <n v="1"/>
    <x v="1"/>
    <x v="294"/>
    <x v="0"/>
  </r>
  <r>
    <n v="3218"/>
    <s v="NT434"/>
    <x v="25"/>
    <s v="29/25/609"/>
    <x v="10"/>
    <x v="19"/>
    <n v="9"/>
    <s v="May"/>
    <x v="12"/>
    <s v="9 May 1949"/>
    <x v="2"/>
    <s v="To 6660M 9.5.49 (Air Britain Serials)"/>
    <x v="4"/>
    <x v="3"/>
    <x v="1"/>
    <x v="1"/>
    <x v="2"/>
    <x v="1"/>
    <m/>
    <n v="5"/>
    <x v="95"/>
    <x v="1"/>
    <n v="1"/>
    <x v="0"/>
    <x v="296"/>
    <x v="2"/>
  </r>
  <r>
    <n v="7274"/>
    <s v="PF650"/>
    <x v="35"/>
    <s v="540/58/540/13"/>
    <x v="10"/>
    <x v="19"/>
    <n v="11"/>
    <s v="May"/>
    <x v="12"/>
    <s v="11 May 1949"/>
    <x v="0"/>
    <s v="Lost height after unfeathering prop ditched in Great Bitter Lake on approach to Kasfareet 11.5.49 (Air Britain Serials)"/>
    <x v="2"/>
    <x v="2"/>
    <x v="40"/>
    <x v="1"/>
    <x v="2"/>
    <x v="1"/>
    <m/>
    <n v="5"/>
    <x v="95"/>
    <x v="1"/>
    <n v="0"/>
    <x v="0"/>
    <x v="257"/>
    <x v="6"/>
  </r>
  <r>
    <n v="3630"/>
    <s v="VA886"/>
    <x v="10"/>
    <s v="CFS"/>
    <x v="10"/>
    <x v="19"/>
    <n v="13"/>
    <s v="May"/>
    <x v="12"/>
    <s v="13 May 1949"/>
    <x v="0"/>
    <s v="May have hit a water tower and disintegrated ? (http://members.aol.com/airfields2000/scrapbook.htm) Engine cut after take-off hit wall in forced landing 6m SW of Little Rissington 13.5.49 (Air Britain Serials) 13.05.49 CFS. VA886 Live engine failed whilst doing simulated engine failure on .take-off, aircraft landed straight ahead six miles SE of Little Rissington and struck a wall. (Mosquito Crash Log)"/>
    <x v="2"/>
    <x v="2"/>
    <x v="2"/>
    <x v="1"/>
    <x v="2"/>
    <x v="1"/>
    <m/>
    <n v="5"/>
    <x v="95"/>
    <x v="1"/>
    <n v="0"/>
    <x v="1"/>
    <x v="286"/>
    <x v="2"/>
  </r>
  <r>
    <n v="3493"/>
    <s v="VT604"/>
    <x v="10"/>
    <s v="CFS"/>
    <x v="10"/>
    <x v="19"/>
    <n v="13"/>
    <s v="May"/>
    <x v="12"/>
    <s v="13 May 1949"/>
    <x v="0"/>
    <s v="Overshot single-engined landing Little Rissington 12.5.49 (Air Britain Serials) aw/cn 12/12/1947, d/d 14/01/1948, w/o 12/05/1949  (http://www.ukserials.com/)"/>
    <x v="2"/>
    <x v="2"/>
    <x v="6"/>
    <x v="1"/>
    <x v="2"/>
    <x v="1"/>
    <m/>
    <n v="5"/>
    <x v="95"/>
    <x v="1"/>
    <n v="0"/>
    <x v="1"/>
    <x v="286"/>
    <x v="0"/>
  </r>
  <r>
    <n v="2487"/>
    <s v="NT124"/>
    <x v="12"/>
    <s v="21/107/11"/>
    <x v="10"/>
    <x v="19"/>
    <n v="13"/>
    <s v="May"/>
    <x v="12"/>
    <s v="13 May 1949"/>
    <x v="2"/>
    <s v="Crash landed at 0410 on 30 July 1944 due to csu failure flown by W/C D.F. Dennis and F/O R.J. Grantham, 21 Squadron, both safe. SOC 13.5.49 (Air Britain Serials)"/>
    <x v="4"/>
    <x v="3"/>
    <x v="1"/>
    <x v="1"/>
    <x v="2"/>
    <x v="1"/>
    <m/>
    <n v="5"/>
    <x v="95"/>
    <x v="1"/>
    <n v="1"/>
    <x v="0"/>
    <x v="348"/>
    <x v="0"/>
  </r>
  <r>
    <n v="927"/>
    <s v="PF506"/>
    <x v="20"/>
    <s v="109/105/139/109"/>
    <x v="0"/>
    <x v="8"/>
    <n v="16"/>
    <s v="May"/>
    <x v="12"/>
    <s v="16 May 1949"/>
    <x v="2"/>
    <s v="May have been GB-U on 105 squadron, judging from a (fairly indistinct) photo of this aircraft having nosed over. SS 16.5.49 (Air Britain Serials)"/>
    <x v="4"/>
    <x v="3"/>
    <x v="1"/>
    <x v="1"/>
    <x v="2"/>
    <x v="1"/>
    <m/>
    <n v="5"/>
    <x v="95"/>
    <x v="1"/>
    <n v="0"/>
    <x v="0"/>
    <x v="18"/>
    <x v="6"/>
  </r>
  <r>
    <n v="5397"/>
    <s v="VT615"/>
    <x v="10"/>
    <s v="RN 762"/>
    <x v="10"/>
    <x v="19"/>
    <n v="19"/>
    <s v="May"/>
    <x v="12"/>
    <s v="19 May 1949"/>
    <x v="0"/>
    <s v="Undershot on approach crashed on go-around Culdrose 19.5.49 (Air Britain Serials) Diverted off contract, d/d 13/05/1948 to the Royal Navy, w/o 19/05/1949, crashed after undershooting a feathered approach to Culdrose, pilot killed.  (http://www.ukserials.com/)"/>
    <x v="2"/>
    <x v="2"/>
    <x v="5"/>
    <x v="1"/>
    <x v="2"/>
    <x v="1"/>
    <m/>
    <n v="5"/>
    <x v="95"/>
    <x v="1"/>
    <n v="0"/>
    <x v="0"/>
    <x v="181"/>
    <x v="0"/>
  </r>
  <r>
    <n v="1286"/>
    <s v="NT562"/>
    <x v="25"/>
    <s v="25/504"/>
    <x v="10"/>
    <x v="19"/>
    <n v="20"/>
    <s v="May"/>
    <x v="12"/>
    <s v="20 May 1949"/>
    <x v="2"/>
    <s v="SOC 20.5.49 (Air Britain Serials)"/>
    <x v="4"/>
    <x v="3"/>
    <x v="1"/>
    <x v="1"/>
    <x v="2"/>
    <x v="1"/>
    <m/>
    <n v="5"/>
    <x v="95"/>
    <x v="1"/>
    <n v="1"/>
    <x v="0"/>
    <x v="316"/>
    <x v="2"/>
  </r>
  <r>
    <n v="666"/>
    <s v="NT242"/>
    <x v="25"/>
    <s v="239/85/157/502"/>
    <x v="10"/>
    <x v="19"/>
    <n v="25"/>
    <s v="May"/>
    <x v="12"/>
    <s v="25 May 1949"/>
    <x v="2"/>
    <s v="To 6665M 25.5.49 (Air Britain Serials)"/>
    <x v="4"/>
    <x v="3"/>
    <x v="1"/>
    <x v="1"/>
    <x v="2"/>
    <x v="1"/>
    <m/>
    <n v="5"/>
    <x v="95"/>
    <x v="1"/>
    <n v="1"/>
    <x v="0"/>
    <x v="337"/>
    <x v="2"/>
  </r>
  <r>
    <n v="3852"/>
    <s v="TA581"/>
    <x v="12"/>
    <s v="107/11"/>
    <x v="10"/>
    <x v="19"/>
    <n v="26"/>
    <s v="May"/>
    <x v="12"/>
    <s v="26 May 1949"/>
    <x v="0"/>
    <s v="Lost power on take-off and u/c raised to stop Wahn 26.5.49 (Air Britain Serials)"/>
    <x v="2"/>
    <x v="2"/>
    <x v="2"/>
    <x v="1"/>
    <x v="2"/>
    <x v="1"/>
    <m/>
    <n v="5"/>
    <x v="95"/>
    <x v="1"/>
    <n v="0"/>
    <x v="0"/>
    <x v="348"/>
    <x v="0"/>
  </r>
  <r>
    <n v="3584"/>
    <s v="ML933"/>
    <x v="20"/>
    <n v="109"/>
    <x v="0"/>
    <x v="8"/>
    <n v="26"/>
    <s v="May"/>
    <x v="12"/>
    <s v="26 May 1949"/>
    <x v="2"/>
    <s v="On that same day (August 31 1944) F/L Shaw with S/L E.R. Benson as navigatior were returning from an op on Dussledof in ML 993, the ORB records that the &quot;aircraft pranged on landing&quot;. Shaw also had a crash on an air test on Nov. 23/44 and was uninjured. No serial number or navigator's name available. S/L Benson completed 145 ops with Bomber Command. (Dave Wallace on RAF Commands Forum) SS 26.5.49 (Air Britain Serials)"/>
    <x v="4"/>
    <x v="3"/>
    <x v="1"/>
    <x v="1"/>
    <x v="2"/>
    <x v="1"/>
    <m/>
    <n v="5"/>
    <x v="95"/>
    <x v="1"/>
    <n v="1"/>
    <x v="0"/>
    <x v="18"/>
    <x v="0"/>
  </r>
  <r>
    <n v="2334"/>
    <s v="PF448"/>
    <x v="20"/>
    <s v="692/180/109/231OCU"/>
    <x v="0"/>
    <x v="7"/>
    <n v="26"/>
    <s v="May"/>
    <x v="12"/>
    <s v="26 May 1949"/>
    <x v="2"/>
    <s v="SS 26.5.49 (Air Britain Serials)"/>
    <x v="4"/>
    <x v="3"/>
    <x v="1"/>
    <x v="1"/>
    <x v="2"/>
    <x v="1"/>
    <m/>
    <n v="5"/>
    <x v="95"/>
    <x v="1"/>
    <n v="0"/>
    <x v="1"/>
    <x v="313"/>
    <x v="6"/>
  </r>
  <r>
    <n v="185"/>
    <s v="PF488"/>
    <x v="20"/>
    <s v="692/608/16OTU/204CTU/139/231OCU"/>
    <x v="0"/>
    <x v="7"/>
    <n v="26"/>
    <s v="May"/>
    <x v="12"/>
    <s v="26 May 1949"/>
    <x v="2"/>
    <s v="SS 26.5.49 (Air Britain Serials)"/>
    <x v="4"/>
    <x v="3"/>
    <x v="1"/>
    <x v="1"/>
    <x v="2"/>
    <x v="1"/>
    <m/>
    <n v="5"/>
    <x v="95"/>
    <x v="1"/>
    <n v="0"/>
    <x v="1"/>
    <x v="313"/>
    <x v="6"/>
  </r>
  <r>
    <n v="428"/>
    <s v="PF510"/>
    <x v="20"/>
    <s v="128/608/16OTU/231OCU/204CTU"/>
    <x v="10"/>
    <x v="19"/>
    <n v="26"/>
    <s v="May"/>
    <x v="12"/>
    <s v="26 May 1949"/>
    <x v="2"/>
    <s v="While going through a file I made in 2000,I realize that the last bombs dropped by RAF B.C. might have been dropped by a Norwegian.I have the following info: Capt. Halfdan Mehre was a Nav flying with W/C Gray on 608 Sqn,L.N.S.F. Date was the night 2-3 May-45.Target was Kiel and they were in the last of 2 waves,Mehre noting that bombs were dropped at 00:34 hrs.This is also the final time given in the ORB.Last bombs dropped in anger by B.C.? Plane was Mossie Mk.XVI PF510 6T-D. (Stein Meum on RAF Commands Forum) SS 26.5.49 (Air Britain Serials)"/>
    <x v="4"/>
    <x v="3"/>
    <x v="1"/>
    <x v="1"/>
    <x v="2"/>
    <x v="1"/>
    <m/>
    <n v="5"/>
    <x v="95"/>
    <x v="1"/>
    <n v="0"/>
    <x v="1"/>
    <x v="322"/>
    <x v="6"/>
  </r>
  <r>
    <n v="869"/>
    <s v="PF511"/>
    <x v="20"/>
    <s v="105/109/139/105/139/109"/>
    <x v="0"/>
    <x v="8"/>
    <n v="26"/>
    <s v="May"/>
    <x v="12"/>
    <s v="26 May 1949"/>
    <x v="2"/>
    <s v="SS 26.5.49 (Air Britain Serials)"/>
    <x v="4"/>
    <x v="3"/>
    <x v="1"/>
    <x v="1"/>
    <x v="2"/>
    <x v="1"/>
    <m/>
    <n v="5"/>
    <x v="95"/>
    <x v="1"/>
    <n v="0"/>
    <x v="0"/>
    <x v="18"/>
    <x v="6"/>
  </r>
  <r>
    <n v="156"/>
    <s v="PF513"/>
    <x v="20"/>
    <s v="571/608/16OTU/231OCU"/>
    <x v="0"/>
    <x v="7"/>
    <n v="26"/>
    <s v="May"/>
    <x v="12"/>
    <s v="26 May 1949"/>
    <x v="2"/>
    <s v="SS 26.5.49 (Air Britain Serials)"/>
    <x v="4"/>
    <x v="3"/>
    <x v="1"/>
    <x v="1"/>
    <x v="2"/>
    <x v="1"/>
    <m/>
    <n v="5"/>
    <x v="95"/>
    <x v="1"/>
    <n v="0"/>
    <x v="1"/>
    <x v="313"/>
    <x v="6"/>
  </r>
  <r>
    <n v="2083"/>
    <s v="PF595"/>
    <x v="20"/>
    <s v="16OTU/204CTU/139/109"/>
    <x v="0"/>
    <x v="8"/>
    <n v="26"/>
    <s v="May"/>
    <x v="12"/>
    <s v="26 May 1949"/>
    <x v="2"/>
    <s v="SS 26.5.49 (Air Britain Serials)"/>
    <x v="4"/>
    <x v="3"/>
    <x v="1"/>
    <x v="1"/>
    <x v="2"/>
    <x v="1"/>
    <m/>
    <n v="5"/>
    <x v="95"/>
    <x v="1"/>
    <n v="0"/>
    <x v="0"/>
    <x v="18"/>
    <x v="6"/>
  </r>
  <r>
    <n v="1623"/>
    <s v="PF608"/>
    <x v="20"/>
    <s v="139/231OCU"/>
    <x v="0"/>
    <x v="7"/>
    <n v="26"/>
    <s v="May"/>
    <x v="12"/>
    <s v="26 May 1949"/>
    <x v="2"/>
    <s v="SS 26.5.49 (Air Britain Serials)"/>
    <x v="4"/>
    <x v="3"/>
    <x v="1"/>
    <x v="1"/>
    <x v="2"/>
    <x v="1"/>
    <m/>
    <n v="5"/>
    <x v="95"/>
    <x v="1"/>
    <n v="0"/>
    <x v="1"/>
    <x v="313"/>
    <x v="6"/>
  </r>
  <r>
    <n v="1459"/>
    <s v="PF614"/>
    <x v="20"/>
    <s v="98/14/109"/>
    <x v="0"/>
    <x v="8"/>
    <n v="26"/>
    <s v="May"/>
    <x v="12"/>
    <s v="26 May 1949"/>
    <x v="2"/>
    <s v="SS 26.5.49 (Air Britain Serials)"/>
    <x v="4"/>
    <x v="3"/>
    <x v="1"/>
    <x v="1"/>
    <x v="2"/>
    <x v="1"/>
    <m/>
    <n v="5"/>
    <x v="95"/>
    <x v="1"/>
    <n v="0"/>
    <x v="0"/>
    <x v="18"/>
    <x v="6"/>
  </r>
  <r>
    <n v="4316"/>
    <s v="RV299"/>
    <x v="20"/>
    <s v="109/105"/>
    <x v="0"/>
    <x v="8"/>
    <n v="26"/>
    <s v="May"/>
    <x v="12"/>
    <s v="26 May 1949"/>
    <x v="2"/>
    <s v="SS 26.5.49 (Air Britain Serials)"/>
    <x v="4"/>
    <x v="3"/>
    <x v="1"/>
    <x v="1"/>
    <x v="2"/>
    <x v="1"/>
    <m/>
    <n v="5"/>
    <x v="95"/>
    <x v="1"/>
    <n v="1"/>
    <x v="0"/>
    <x v="4"/>
    <x v="0"/>
  </r>
  <r>
    <n v="7642"/>
    <s v="RV307"/>
    <x v="20"/>
    <s v="571/16OTU"/>
    <x v="0"/>
    <x v="7"/>
    <n v="26"/>
    <s v="May"/>
    <x v="12"/>
    <s v="26 May 1949"/>
    <x v="2"/>
    <s v="SS 26.5.49 (Air Britain Serials)"/>
    <x v="4"/>
    <x v="3"/>
    <x v="1"/>
    <x v="1"/>
    <x v="2"/>
    <x v="1"/>
    <m/>
    <n v="5"/>
    <x v="95"/>
    <x v="1"/>
    <n v="1"/>
    <x v="1"/>
    <x v="140"/>
    <x v="0"/>
  </r>
  <r>
    <n v="2504"/>
    <s v="RV343"/>
    <x v="20"/>
    <s v="128/608/16OTU"/>
    <x v="0"/>
    <x v="7"/>
    <n v="26"/>
    <s v="May"/>
    <x v="12"/>
    <s v="26 May 1949"/>
    <x v="2"/>
    <s v="SS 26.5.49 (Air Britain Serials)"/>
    <x v="4"/>
    <x v="3"/>
    <x v="1"/>
    <x v="1"/>
    <x v="2"/>
    <x v="1"/>
    <m/>
    <n v="5"/>
    <x v="95"/>
    <x v="1"/>
    <n v="1"/>
    <x v="1"/>
    <x v="140"/>
    <x v="0"/>
  </r>
  <r>
    <n v="1800"/>
    <s v="RV347"/>
    <x v="20"/>
    <s v="692/608/16OTU/231OCU"/>
    <x v="0"/>
    <x v="7"/>
    <n v="26"/>
    <s v="May"/>
    <x v="12"/>
    <s v="26 May 1949"/>
    <x v="2"/>
    <s v="not repaired SS 26.5.49 (Air Britain Serials)"/>
    <x v="4"/>
    <x v="3"/>
    <x v="1"/>
    <x v="1"/>
    <x v="2"/>
    <x v="1"/>
    <m/>
    <n v="5"/>
    <x v="95"/>
    <x v="1"/>
    <n v="1"/>
    <x v="1"/>
    <x v="313"/>
    <x v="0"/>
  </r>
  <r>
    <n v="4015"/>
    <s v="NS898"/>
    <x v="12"/>
    <s v="613/60OTU/11"/>
    <x v="10"/>
    <x v="19"/>
    <n v="27"/>
    <s v="May"/>
    <x v="12"/>
    <s v="27 May 1949"/>
    <x v="0"/>
    <s v="Mosquito Type: FB VI, Serial # NS 898 H Date of crash: 27th May 1949 This plane crashed about 3 miles south east of Donauwörth, small village called Genderkingen / Urfahrhof. (http://forum.12oclockhigh.net/showthread.php?t=11065) Stalled off turn and spun into Danube Hochstadt Germany 27.5.49 (Air Britain Serials)"/>
    <x v="2"/>
    <x v="2"/>
    <x v="29"/>
    <x v="1"/>
    <x v="2"/>
    <x v="1"/>
    <m/>
    <n v="5"/>
    <x v="95"/>
    <x v="1"/>
    <n v="1"/>
    <x v="0"/>
    <x v="348"/>
    <x v="0"/>
  </r>
  <r>
    <n v="1086"/>
    <s v="ML937"/>
    <x v="20"/>
    <s v="AAEE"/>
    <x v="10"/>
    <x v="19"/>
    <n v="27"/>
    <s v="May"/>
    <x v="12"/>
    <s v="27 May 1949"/>
    <x v="2"/>
    <s v="12/03/1944 Mosquito 937. Pilot Torrance Spence CDR. FAA. We flew to Thruxton Aerodrome ( occupied by an American fighter squadron ) It was the nearest drome to us with a macadam runway, eventually our bomb arrived having been towed on the low loader, it was four thousand pounds in weight. The underside of our belly had been cut away to accommodate it and by the time the lads had raised it into position and secured it the whole Station had congregated with open mouths and wearing those base ball caps. Well we taxied out and took off with no problems, it was a beautiful day with clear blue skies I remember it well. Our full weight ( AUW ) was 29 thousand Lbs, to reach the ceiling of 30,000 ft was 50 minutes and over 180 miles using approx. 180 gallons of fuel. When we had completed the tests we dropped the bomb in the sea at Herne Bay, we returned to Thruxton en route to Boscombe and showed them what a wonderful aircraft it was . I would also remind you that the Mossie was capable of carrying the same Bomb Load as the 4 Engined Flying Fortress. (http://www.bbc.co.uk/ww2peopleswar/stories/77/a8491377.shtml) SS 27.5.49 (Air Britain Serials) Load and performance tests, to A&amp;AEE"/>
    <x v="4"/>
    <x v="3"/>
    <x v="1"/>
    <x v="1"/>
    <x v="2"/>
    <x v="1"/>
    <m/>
    <n v="5"/>
    <x v="95"/>
    <x v="1"/>
    <n v="1"/>
    <x v="1"/>
    <x v="7"/>
    <x v="0"/>
  </r>
  <r>
    <n v="5510"/>
    <s v="PF464"/>
    <x v="20"/>
    <s v="139/105"/>
    <x v="0"/>
    <x v="8"/>
    <n v="27"/>
    <s v="May"/>
    <x v="12"/>
    <s v="27 May 1949"/>
    <x v="2"/>
    <s v="SS 27.5.49 (Air Britain Serials)"/>
    <x v="4"/>
    <x v="3"/>
    <x v="1"/>
    <x v="1"/>
    <x v="2"/>
    <x v="1"/>
    <m/>
    <n v="5"/>
    <x v="95"/>
    <x v="1"/>
    <n v="0"/>
    <x v="0"/>
    <x v="4"/>
    <x v="6"/>
  </r>
  <r>
    <n v="6129"/>
    <s v="RL204"/>
    <x v="39"/>
    <n v="25"/>
    <x v="0"/>
    <x v="2"/>
    <n v="7"/>
    <s v="June"/>
    <x v="12"/>
    <s v="7 June 1949"/>
    <x v="0"/>
    <s v="ZK-Y Lost height on overshoot and crashed 4m WNW of West Malling 7.6.49 (Air Britain Serials) 07.06.49 25 Sqn. RL204 Crashed during practice single-engine circuits four miles west of West Malling, killing one.(Mosquito Crash Log)"/>
    <x v="2"/>
    <x v="2"/>
    <x v="40"/>
    <x v="1"/>
    <x v="2"/>
    <x v="1"/>
    <m/>
    <n v="6"/>
    <x v="96"/>
    <x v="1"/>
    <n v="0"/>
    <x v="0"/>
    <x v="14"/>
    <x v="2"/>
  </r>
  <r>
    <n v="4410"/>
    <s v="NT322"/>
    <x v="25"/>
    <s v="68/Belgium"/>
    <x v="15"/>
    <x v="19"/>
    <n v="9"/>
    <s v="June"/>
    <x v="12"/>
    <s v="9 June 1949"/>
    <x v="0"/>
    <s v="To Belgian AF 22.1.48 as MB-3 Crashed Beauvechain 9.6.49 (Air Britain Serials)_x000a__x000a_MB-3 RAF-Serial: NT322 _x000a_Built at Leavesden under contract 1576/SAS/C.23(a) (dated 0343) as Merlin NF30 (Merlin 76 engines) _x000a__x000a_011244: delivered RAF _x000a_040245-030545: RAF No 68 Sqn _x000a_220148: Taken on Charge BAF _x000a_000048-090649: 10Sqn (ND-K)_x000a__x000a_030649: crash Beauvechain _x000a_200749: To Arsenal Evere and declared Cat.5 (tt 129:10 hrs)_x000a__x000a_(http://belmilac.wetpaint.com/page/De+Havilland+DH.98+Mosquito+NF.30.)"/>
    <x v="2"/>
    <x v="2"/>
    <x v="32"/>
    <x v="1"/>
    <x v="2"/>
    <x v="1"/>
    <m/>
    <n v="6"/>
    <x v="96"/>
    <x v="1"/>
    <n v="1"/>
    <x v="0"/>
    <x v="102"/>
    <x v="2"/>
  </r>
  <r>
    <n v="3243"/>
    <s v="MT465"/>
    <x v="25"/>
    <s v="NA/416US/UK/Belgium"/>
    <x v="15"/>
    <x v="19"/>
    <n v="15"/>
    <s v="June"/>
    <x v="12"/>
    <s v="15 June 1949"/>
    <x v="0"/>
    <s v="To Belgian AF 4.2.48 as MB-6 Crashed Beauvechain 15.6.49 (Air Britain Serials)_x000a__x000a_MB-6 RAF-Serial: MT465 _x000a_Built at Leavesden under contract 1576/SAS/C.23(a) as Merlin NF30 (Merlin 76 engines) _x000a__x000a_030944: delivered RAF _x000a_031144-140645: used by 416 Squadron - U.S.Army Air Force, based in North Africa _x000a_000000: returned to RAF _x000a_040248: Taken on Charge BAF _x000a_000048-000049: 10Sqn _x000a_150649: crash at Beauvechain (also 300549 has been quoted as a possible date !) _x000a_250749: To Arsenal Evere and declared Cat.5 (tt 268:25 hrs)_x000a__x000a_(http://belmilac.wetpaint.com/page/De+Havilland+DH.98+Mosquito+NF.30.)"/>
    <x v="2"/>
    <x v="2"/>
    <x v="32"/>
    <x v="1"/>
    <x v="2"/>
    <x v="1"/>
    <m/>
    <n v="6"/>
    <x v="96"/>
    <x v="1"/>
    <n v="1"/>
    <x v="2"/>
    <x v="201"/>
    <x v="2"/>
  </r>
  <r>
    <n v="2704"/>
    <s v="TA591"/>
    <x v="12"/>
    <s v="BAFO Comm Wg/SF Buckeburg"/>
    <x v="10"/>
    <x v="19"/>
    <n v="20"/>
    <s v="June"/>
    <x v="12"/>
    <s v="20 June 1949"/>
    <x v="0"/>
    <s v="Swung on landing and u/c collapsed Buckeburg 20.6.49 (Air Britain Serials)"/>
    <x v="2"/>
    <x v="2"/>
    <x v="23"/>
    <x v="1"/>
    <x v="2"/>
    <x v="1"/>
    <m/>
    <n v="6"/>
    <x v="96"/>
    <x v="1"/>
    <n v="0"/>
    <x v="1"/>
    <x v="349"/>
    <x v="0"/>
  </r>
  <r>
    <n v="3691"/>
    <s v="PF562"/>
    <x v="20"/>
    <s v="Cv TT39/RN"/>
    <x v="10"/>
    <x v="19"/>
    <n v="27"/>
    <s v="June"/>
    <x v="12"/>
    <s v="27 June 1949"/>
    <x v="2"/>
    <s v="SOC 27.6.49 (Air Britain Serials)"/>
    <x v="4"/>
    <x v="3"/>
    <x v="1"/>
    <x v="1"/>
    <x v="2"/>
    <x v="1"/>
    <m/>
    <n v="6"/>
    <x v="96"/>
    <x v="1"/>
    <n v="0"/>
    <x v="2"/>
    <x v="64"/>
    <x v="6"/>
  </r>
  <r>
    <n v="2590"/>
    <s v="RV344"/>
    <x v="20"/>
    <s v="109/608/16OTU"/>
    <x v="0"/>
    <x v="7"/>
    <n v="27"/>
    <s v="June"/>
    <x v="12"/>
    <s v="27 June 1949"/>
    <x v="2"/>
    <s v="SS 27.6.49 (Air Britain Serials)"/>
    <x v="4"/>
    <x v="3"/>
    <x v="1"/>
    <x v="1"/>
    <x v="2"/>
    <x v="1"/>
    <m/>
    <n v="6"/>
    <x v="96"/>
    <x v="1"/>
    <n v="1"/>
    <x v="1"/>
    <x v="140"/>
    <x v="0"/>
  </r>
  <r>
    <n v="605"/>
    <s v="PF499"/>
    <x v="20"/>
    <s v="TFU/627/1317 Flt/627/109"/>
    <x v="0"/>
    <x v="8"/>
    <n v="29"/>
    <s v="June"/>
    <x v="12"/>
    <s v="29 June 1949"/>
    <x v="2"/>
    <s v="SS 29.6.49 (Air Britain Serials)"/>
    <x v="4"/>
    <x v="3"/>
    <x v="1"/>
    <x v="1"/>
    <x v="2"/>
    <x v="1"/>
    <m/>
    <n v="6"/>
    <x v="96"/>
    <x v="1"/>
    <n v="0"/>
    <x v="0"/>
    <x v="18"/>
    <x v="6"/>
  </r>
  <r>
    <n v="2752"/>
    <s v="PF618"/>
    <x v="20"/>
    <s v="14/98/14"/>
    <x v="10"/>
    <x v="19"/>
    <n v="29"/>
    <s v="June"/>
    <x v="12"/>
    <s v="29 June 1949"/>
    <x v="2"/>
    <s v="SS 29.6.49 (Air Britain Serials)"/>
    <x v="4"/>
    <x v="3"/>
    <x v="1"/>
    <x v="1"/>
    <x v="2"/>
    <x v="1"/>
    <m/>
    <n v="6"/>
    <x v="96"/>
    <x v="1"/>
    <n v="0"/>
    <x v="0"/>
    <x v="215"/>
    <x v="6"/>
  </r>
  <r>
    <n v="4843"/>
    <s v="A52-102"/>
    <x v="24"/>
    <n v="94"/>
    <x v="7"/>
    <x v="19"/>
    <n v="0"/>
    <s v="July"/>
    <x v="12"/>
    <s v="0 July 1949"/>
    <x v="2"/>
    <s v="Built as F.B.40. Delivered during June 1945. Final disposition: struck off charge, July 1949. (Beaufort, Beaufighter and Mosquito in Australian Service, Stewart Wilson, 1990) To DAP for disposal .49 (Air Britain Serials)"/>
    <x v="4"/>
    <x v="3"/>
    <x v="1"/>
    <x v="1"/>
    <x v="2"/>
    <x v="1"/>
    <m/>
    <n v="7"/>
    <x v="97"/>
    <x v="1"/>
    <n v="0"/>
    <x v="0"/>
    <x v="260"/>
    <x v="5"/>
  </r>
  <r>
    <n v="4907"/>
    <s v="A52-103"/>
    <x v="24"/>
    <n v="94"/>
    <x v="7"/>
    <x v="19"/>
    <n v="0"/>
    <s v="July"/>
    <x v="12"/>
    <s v="0 July 1949"/>
    <x v="2"/>
    <s v="Built as F.B.40. Delivered during June 1945. Final disposition: struck off charge, July 1949. (Beaufort, Beaufighter and Mosquito in Australian Service, Stewart Wilson, 1990) To DAP for disposal .49 (Air Britain Serials)"/>
    <x v="4"/>
    <x v="3"/>
    <x v="1"/>
    <x v="1"/>
    <x v="2"/>
    <x v="1"/>
    <m/>
    <n v="7"/>
    <x v="97"/>
    <x v="1"/>
    <n v="0"/>
    <x v="0"/>
    <x v="260"/>
    <x v="5"/>
  </r>
  <r>
    <n v="6066"/>
    <s v="A52-104"/>
    <x v="24"/>
    <n v="94"/>
    <x v="7"/>
    <x v="19"/>
    <n v="0"/>
    <s v="July"/>
    <x v="12"/>
    <s v="0 July 1949"/>
    <x v="2"/>
    <s v="Built as F.B.40. Delivered during June 1945. Final disposition: struck off charge, July 1949. (Beaufort, Beaufighter and Mosquito in Australian Service, Stewart Wilson, 1990) To DAP for disposal .49 (Air Britain Serials)"/>
    <x v="4"/>
    <x v="3"/>
    <x v="1"/>
    <x v="1"/>
    <x v="2"/>
    <x v="1"/>
    <m/>
    <n v="7"/>
    <x v="97"/>
    <x v="1"/>
    <n v="0"/>
    <x v="0"/>
    <x v="260"/>
    <x v="5"/>
  </r>
  <r>
    <n v="3907"/>
    <s v="A52-105"/>
    <x v="24"/>
    <n v="94"/>
    <x v="7"/>
    <x v="19"/>
    <n v="0"/>
    <s v="July"/>
    <x v="12"/>
    <s v="0 July 1949"/>
    <x v="2"/>
    <s v="Built as F.B.40. Delivered during June 1945. Final disposition: struck off charge, July 1949. (Beaufort, Beaufighter and Mosquito in Australian Service, Stewart Wilson, 1990) To DAP for disposal .49 (Air Britain Serials)"/>
    <x v="4"/>
    <x v="3"/>
    <x v="1"/>
    <x v="1"/>
    <x v="2"/>
    <x v="1"/>
    <m/>
    <n v="7"/>
    <x v="97"/>
    <x v="1"/>
    <n v="0"/>
    <x v="0"/>
    <x v="260"/>
    <x v="5"/>
  </r>
  <r>
    <n v="6311"/>
    <s v="A52-106"/>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6264"/>
    <s v="A52-107"/>
    <x v="24"/>
    <m/>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2"/>
    <x v="17"/>
    <x v="5"/>
  </r>
  <r>
    <n v="4952"/>
    <s v="A52-110"/>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5010"/>
    <s v="A52-112"/>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6038"/>
    <s v="A52-113"/>
    <x v="24"/>
    <n v="94"/>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0"/>
    <x v="260"/>
    <x v="5"/>
  </r>
  <r>
    <n v="4919"/>
    <s v="A52-114"/>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3893"/>
    <s v="A52-115"/>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4488"/>
    <s v="A52-116"/>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6171"/>
    <s v="A52-117"/>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6227"/>
    <s v="A52-118"/>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3648"/>
    <s v="A52-119"/>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4849"/>
    <s v="A52-120"/>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4623"/>
    <s v="A52-121"/>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3892"/>
    <s v="A52-122"/>
    <x v="24"/>
    <n v="94"/>
    <x v="7"/>
    <x v="19"/>
    <n v="0"/>
    <s v="July"/>
    <x v="12"/>
    <s v="0 July 1949"/>
    <x v="2"/>
    <s v="Built as F.B.40. Delivered during July 1945. Final disposition: struck off charge, July 1949. (Beaufort, Beaufighter and Mosquito in Australian Service, Stewart Wilson, 1990) To DAP for disposal .49 (Air Britain Serials)"/>
    <x v="4"/>
    <x v="3"/>
    <x v="1"/>
    <x v="1"/>
    <x v="2"/>
    <x v="1"/>
    <m/>
    <n v="7"/>
    <x v="97"/>
    <x v="1"/>
    <n v="0"/>
    <x v="0"/>
    <x v="260"/>
    <x v="5"/>
  </r>
  <r>
    <n v="4884"/>
    <s v="A52-123"/>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2"/>
    <x v="17"/>
    <x v="5"/>
  </r>
  <r>
    <n v="6634"/>
    <s v="A52-124"/>
    <x v="24"/>
    <n v="94"/>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0"/>
    <x v="260"/>
    <x v="5"/>
  </r>
  <r>
    <n v="3929"/>
    <s v="A52-125"/>
    <x v="24"/>
    <n v="94"/>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0"/>
    <x v="260"/>
    <x v="5"/>
  </r>
  <r>
    <n v="4899"/>
    <s v="A52-126"/>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2"/>
    <x v="17"/>
    <x v="5"/>
  </r>
  <r>
    <n v="4909"/>
    <s v="A52-127"/>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2"/>
    <x v="17"/>
    <x v="5"/>
  </r>
  <r>
    <n v="4916"/>
    <s v="A52-128"/>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2"/>
    <x v="17"/>
    <x v="5"/>
  </r>
  <r>
    <n v="6072"/>
    <s v="A52-129"/>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2"/>
    <x v="17"/>
    <x v="5"/>
  </r>
  <r>
    <n v="6226"/>
    <s v="A52-13"/>
    <x v="24"/>
    <m/>
    <x v="7"/>
    <x v="19"/>
    <n v="0"/>
    <s v="July"/>
    <x v="12"/>
    <s v="0 July 1949"/>
    <x v="2"/>
    <s v="Built as F.B.40. Delivered during May 1946. Final disposition: struck off charge, July 1949. (Beaufort, Beaufighter and Mosquito in Australian Service, Stewart Wilson, 1990) To DAP for disposal .49 (Air Britain Serials)"/>
    <x v="4"/>
    <x v="3"/>
    <x v="1"/>
    <x v="1"/>
    <x v="2"/>
    <x v="1"/>
    <m/>
    <n v="7"/>
    <x v="97"/>
    <x v="1"/>
    <n v="0"/>
    <x v="2"/>
    <x v="17"/>
    <x v="5"/>
  </r>
  <r>
    <n v="6279"/>
    <s v="A52-130"/>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2"/>
    <x v="17"/>
    <x v="5"/>
  </r>
  <r>
    <n v="1936"/>
    <s v="A52-131"/>
    <x v="24"/>
    <s v="2AD"/>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1"/>
    <x v="227"/>
    <x v="5"/>
  </r>
  <r>
    <n v="2147"/>
    <s v="A52-132"/>
    <x v="24"/>
    <s v="2AD"/>
    <x v="7"/>
    <x v="19"/>
    <n v="0"/>
    <s v="July"/>
    <x v="12"/>
    <s v="0 July 1949"/>
    <x v="2"/>
    <s v="Built as F.B.40. Delivered during September 1945. Final disposition: struck off charge, July 1949. (Beaufort, Beaufighter and Mosquito in Australian Service, Stewart Wilson, 1990) To DAP for disposal .49 (Air Britain Serials)"/>
    <x v="4"/>
    <x v="3"/>
    <x v="1"/>
    <x v="1"/>
    <x v="2"/>
    <x v="1"/>
    <m/>
    <n v="7"/>
    <x v="97"/>
    <x v="1"/>
    <n v="0"/>
    <x v="1"/>
    <x v="227"/>
    <x v="5"/>
  </r>
  <r>
    <n v="1486"/>
    <s v="A52-133"/>
    <x v="24"/>
    <s v="2AD"/>
    <x v="7"/>
    <x v="19"/>
    <n v="0"/>
    <s v="July"/>
    <x v="12"/>
    <s v="0 July 1949"/>
    <x v="2"/>
    <s v="Built as F.B.40. Delivered during September 1945. Final disposition: struck off charge, July 1949. (Beaufort, Beaufighter and Mosquito in Australian Service, Stewart Wilson, 1990) To DAP for disposal .49 (Air Britain Serials)"/>
    <x v="4"/>
    <x v="3"/>
    <x v="1"/>
    <x v="1"/>
    <x v="2"/>
    <x v="1"/>
    <m/>
    <n v="7"/>
    <x v="97"/>
    <x v="1"/>
    <n v="0"/>
    <x v="1"/>
    <x v="227"/>
    <x v="5"/>
  </r>
  <r>
    <n v="3938"/>
    <s v="A52-134"/>
    <x v="24"/>
    <s v="2AD"/>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1"/>
    <x v="227"/>
    <x v="5"/>
  </r>
  <r>
    <n v="4981"/>
    <s v="A52-136"/>
    <x v="24"/>
    <m/>
    <x v="7"/>
    <x v="19"/>
    <n v="0"/>
    <s v="July"/>
    <x v="12"/>
    <s v="0 July 1949"/>
    <x v="2"/>
    <s v="Built as F.B.40. Delivered during September 1945. Final disposition: struck off charge, July 1949. (Beaufort, Beaufighter and Mosquito in Australian Service, Stewart Wilson, 1990) To DAP for disposal .49 (Air Britain Serials)"/>
    <x v="4"/>
    <x v="3"/>
    <x v="1"/>
    <x v="1"/>
    <x v="2"/>
    <x v="1"/>
    <m/>
    <n v="7"/>
    <x v="97"/>
    <x v="1"/>
    <n v="0"/>
    <x v="2"/>
    <x v="17"/>
    <x v="5"/>
  </r>
  <r>
    <n v="2237"/>
    <s v="A52-137"/>
    <x v="24"/>
    <s v="2AD"/>
    <x v="7"/>
    <x v="19"/>
    <n v="0"/>
    <s v="July"/>
    <x v="12"/>
    <s v="0 July 1949"/>
    <x v="2"/>
    <s v="Built as F.B.40. Delivered during September 1945. Final disposition: struck off charge, July 1949. (Beaufort, Beaufighter and Mosquito in Australian Service, Stewart Wilson, 1990) To DAP for disposal .49 (Air Britain Serials)"/>
    <x v="4"/>
    <x v="3"/>
    <x v="1"/>
    <x v="1"/>
    <x v="2"/>
    <x v="1"/>
    <m/>
    <n v="7"/>
    <x v="97"/>
    <x v="1"/>
    <n v="0"/>
    <x v="1"/>
    <x v="227"/>
    <x v="5"/>
  </r>
  <r>
    <n v="4030"/>
    <s v="A52-139"/>
    <x v="24"/>
    <s v="2AD"/>
    <x v="7"/>
    <x v="19"/>
    <n v="0"/>
    <s v="July"/>
    <x v="12"/>
    <s v="0 July 1949"/>
    <x v="2"/>
    <s v="Built as F.B.40. Delivered during September 1945. Final disposition: struck off charge, July 1949. (Beaufort, Beaufighter and Mosquito in Australian Service, Stewart Wilson, 1990) To DAP for disposal .49 (Air Britain Serials)"/>
    <x v="4"/>
    <x v="3"/>
    <x v="1"/>
    <x v="1"/>
    <x v="2"/>
    <x v="1"/>
    <m/>
    <n v="7"/>
    <x v="97"/>
    <x v="1"/>
    <n v="0"/>
    <x v="1"/>
    <x v="227"/>
    <x v="5"/>
  </r>
  <r>
    <n v="4905"/>
    <s v="A52-14"/>
    <x v="24"/>
    <m/>
    <x v="7"/>
    <x v="19"/>
    <n v="0"/>
    <s v="July"/>
    <x v="12"/>
    <s v="0 July 1949"/>
    <x v="2"/>
    <s v="Built as F.B.40. Delivered during February 1946. Final disposition: struck off charge, July 1949. (Beaufort, Beaufighter and Mosquito in Australian Service, Stewart Wilson, 1990) To DAP for disposal .49 (Air Britain Serials)"/>
    <x v="4"/>
    <x v="3"/>
    <x v="1"/>
    <x v="1"/>
    <x v="2"/>
    <x v="1"/>
    <m/>
    <n v="7"/>
    <x v="97"/>
    <x v="1"/>
    <n v="0"/>
    <x v="2"/>
    <x v="17"/>
    <x v="5"/>
  </r>
  <r>
    <n v="4342"/>
    <s v="A52-142"/>
    <x v="24"/>
    <s v="2AD"/>
    <x v="7"/>
    <x v="19"/>
    <n v="0"/>
    <s v="July"/>
    <x v="12"/>
    <s v="0 July 1949"/>
    <x v="2"/>
    <s v="Built as F.B.40. Delivered during September 1945. Final disposition: struck off charge, July 1949. (Beaufort, Beaufighter and Mosquito in Australian Service, Stewart Wilson, 1990) To DAP for disposal .49 (Air Britain Serials)"/>
    <x v="4"/>
    <x v="3"/>
    <x v="1"/>
    <x v="1"/>
    <x v="2"/>
    <x v="1"/>
    <m/>
    <n v="7"/>
    <x v="97"/>
    <x v="1"/>
    <n v="0"/>
    <x v="1"/>
    <x v="227"/>
    <x v="5"/>
  </r>
  <r>
    <n v="4385"/>
    <s v="A52-143"/>
    <x v="24"/>
    <s v="2AD"/>
    <x v="7"/>
    <x v="19"/>
    <n v="0"/>
    <s v="July"/>
    <x v="12"/>
    <s v="0 July 1949"/>
    <x v="2"/>
    <s v="Built as F.B.40. Delivered during October 1945. Final disposition: struck off charge, July 1949. (Beaufort, Beaufighter and Mosquito in Australian Service, Stewart Wilson, 1990) To DAP for disposal .49 (Air Britain Serials)"/>
    <x v="4"/>
    <x v="3"/>
    <x v="1"/>
    <x v="1"/>
    <x v="2"/>
    <x v="1"/>
    <m/>
    <n v="7"/>
    <x v="97"/>
    <x v="1"/>
    <n v="0"/>
    <x v="1"/>
    <x v="227"/>
    <x v="5"/>
  </r>
  <r>
    <n v="5190"/>
    <s v="A52-145"/>
    <x v="24"/>
    <m/>
    <x v="7"/>
    <x v="19"/>
    <n v="0"/>
    <s v="July"/>
    <x v="12"/>
    <s v="0 July 1949"/>
    <x v="2"/>
    <s v="Built as F.B.40. Delivered during September 1945. Final disposition: struck off charge, July 1949. (Beaufort, Beaufighter and Mosquito in Australian Service, Stewart Wilson, 1990) To DAP for disposal .49 (Air Britain Serials)"/>
    <x v="4"/>
    <x v="3"/>
    <x v="1"/>
    <x v="1"/>
    <x v="2"/>
    <x v="1"/>
    <m/>
    <n v="7"/>
    <x v="97"/>
    <x v="1"/>
    <n v="0"/>
    <x v="2"/>
    <x v="17"/>
    <x v="5"/>
  </r>
  <r>
    <n v="4440"/>
    <s v="A52-146"/>
    <x v="24"/>
    <s v="2AD"/>
    <x v="7"/>
    <x v="19"/>
    <n v="0"/>
    <s v="July"/>
    <x v="12"/>
    <s v="0 July 1949"/>
    <x v="2"/>
    <s v="Built as F.B.40. Delivered during October 1945. Final disposition: struck off charge, July 1949. (Beaufort, Beaufighter and Mosquito in Australian Service, Stewart Wilson, 1990) To DAP for disposal .49 (Air Britain Serials)"/>
    <x v="4"/>
    <x v="3"/>
    <x v="1"/>
    <x v="1"/>
    <x v="2"/>
    <x v="1"/>
    <m/>
    <n v="7"/>
    <x v="97"/>
    <x v="1"/>
    <n v="0"/>
    <x v="1"/>
    <x v="227"/>
    <x v="5"/>
  </r>
  <r>
    <n v="4444"/>
    <s v="A52-148"/>
    <x v="24"/>
    <s v="2AD"/>
    <x v="7"/>
    <x v="19"/>
    <n v="0"/>
    <s v="July"/>
    <x v="12"/>
    <s v="0 July 1949"/>
    <x v="2"/>
    <s v="Built as F.B.40. Delivered during October 1945. Final disposition: struck off charge, July 1949. (Beaufort, Beaufighter and Mosquito in Australian Service, Stewart Wilson, 1990) To DAP for disposal .49 (Air Britain Serials)"/>
    <x v="4"/>
    <x v="3"/>
    <x v="1"/>
    <x v="1"/>
    <x v="2"/>
    <x v="1"/>
    <m/>
    <n v="7"/>
    <x v="97"/>
    <x v="1"/>
    <n v="0"/>
    <x v="1"/>
    <x v="227"/>
    <x v="5"/>
  </r>
  <r>
    <n v="3998"/>
    <s v="A52-149"/>
    <x v="24"/>
    <s v="2AD"/>
    <x v="7"/>
    <x v="19"/>
    <n v="0"/>
    <s v="July"/>
    <x v="12"/>
    <s v="0 July 1949"/>
    <x v="2"/>
    <s v="Built as F.B.40. Delivered during October 1945. Final disposition: struck off charge, July 1949. (Beaufort, Beaufighter and Mosquito in Australian Service, Stewart Wilson, 1990) To DAP for disposal .49 (Air Britain Serials)"/>
    <x v="4"/>
    <x v="3"/>
    <x v="1"/>
    <x v="1"/>
    <x v="2"/>
    <x v="1"/>
    <m/>
    <n v="7"/>
    <x v="97"/>
    <x v="1"/>
    <n v="0"/>
    <x v="1"/>
    <x v="227"/>
    <x v="5"/>
  </r>
  <r>
    <n v="6054"/>
    <s v="A52-151"/>
    <x v="24"/>
    <m/>
    <x v="7"/>
    <x v="19"/>
    <n v="0"/>
    <s v="July"/>
    <x v="12"/>
    <s v="0 July 1949"/>
    <x v="2"/>
    <s v="Built as F.B.40. Delivered during October 1945. Final disposition: struck off charge, July 1949. (Beaufort, Beaufighter and Mosquito in Australian Service, Stewart Wilson, 1990) To DAP for disposal .49 (Air Britain Serials)"/>
    <x v="4"/>
    <x v="3"/>
    <x v="1"/>
    <x v="1"/>
    <x v="2"/>
    <x v="1"/>
    <m/>
    <n v="7"/>
    <x v="97"/>
    <x v="1"/>
    <n v="0"/>
    <x v="2"/>
    <x v="17"/>
    <x v="5"/>
  </r>
  <r>
    <n v="3375"/>
    <s v="A52-162"/>
    <x v="24"/>
    <m/>
    <x v="7"/>
    <x v="19"/>
    <n v="0"/>
    <s v="July"/>
    <x v="12"/>
    <s v="0 July 1949"/>
    <x v="2"/>
    <s v="Built as F.B.40. Delivered during December 1945. Final disposition: struck off charge, July 1949. (Beaufort, Beaufighter and Mosquito in Australian Service, Stewart Wilson, 1990) Presentation Aircraft 'Beverly' To DAP for disposal .49 (Air Britain Serials)"/>
    <x v="4"/>
    <x v="3"/>
    <x v="1"/>
    <x v="1"/>
    <x v="2"/>
    <x v="1"/>
    <m/>
    <n v="7"/>
    <x v="97"/>
    <x v="1"/>
    <n v="0"/>
    <x v="2"/>
    <x v="17"/>
    <x v="5"/>
  </r>
  <r>
    <n v="4908"/>
    <s v="A52-23"/>
    <x v="24"/>
    <m/>
    <x v="7"/>
    <x v="19"/>
    <n v="0"/>
    <s v="July"/>
    <x v="12"/>
    <s v="0 July 1949"/>
    <x v="2"/>
    <s v="Built as F.B.40. Delivered during August 1945. Final disposition: struck off charge, July 1949. (Beaufort, Beaufighter and Mosquito in Australian Service, Stewart Wilson, 1990) To DAP for disposal .49 (Air Britain Serials)"/>
    <x v="4"/>
    <x v="3"/>
    <x v="1"/>
    <x v="1"/>
    <x v="2"/>
    <x v="1"/>
    <m/>
    <n v="7"/>
    <x v="97"/>
    <x v="1"/>
    <n v="0"/>
    <x v="2"/>
    <x v="17"/>
    <x v="5"/>
  </r>
  <r>
    <n v="3516"/>
    <s v="A52-48"/>
    <x v="24"/>
    <s v="5OTU"/>
    <x v="7"/>
    <x v="7"/>
    <n v="0"/>
    <s v="July"/>
    <x v="12"/>
    <s v="0 July 1949"/>
    <x v="2"/>
    <s v="Built as F.B.40. Delivered during January 1945. Final disposition: struck off charge, July 1949. (Beaufort, Beaufighter and Mosquito in Australian Service, Stewart Wilson, 1990) To DAP for disposal .49 (Air Britain Serials)"/>
    <x v="4"/>
    <x v="3"/>
    <x v="1"/>
    <x v="1"/>
    <x v="2"/>
    <x v="1"/>
    <m/>
    <n v="7"/>
    <x v="97"/>
    <x v="1"/>
    <n v="0"/>
    <x v="1"/>
    <x v="124"/>
    <x v="5"/>
  </r>
  <r>
    <n v="3520"/>
    <s v="A52-50"/>
    <x v="24"/>
    <s v="5OTU"/>
    <x v="7"/>
    <x v="7"/>
    <n v="0"/>
    <s v="July"/>
    <x v="12"/>
    <s v="0 July 1949"/>
    <x v="2"/>
    <s v="Built as F.B.40. Delivered during January 1945. Final disposition: struck off charge, July 1949. (Beaufort, Beaufighter and Mosquito in Australian Service, Stewart Wilson, 1990) To DAP for disposal .49 (Air Britain Serials)"/>
    <x v="4"/>
    <x v="3"/>
    <x v="1"/>
    <x v="1"/>
    <x v="2"/>
    <x v="1"/>
    <m/>
    <n v="7"/>
    <x v="97"/>
    <x v="1"/>
    <n v="0"/>
    <x v="1"/>
    <x v="124"/>
    <x v="5"/>
  </r>
  <r>
    <n v="3535"/>
    <s v="A52-51"/>
    <x v="24"/>
    <s v="5OTU"/>
    <x v="7"/>
    <x v="7"/>
    <n v="0"/>
    <s v="July"/>
    <x v="12"/>
    <s v="0 July 1949"/>
    <x v="2"/>
    <s v="Built as F.B.40. Delivered during January 1945. Final disposition: struck off charge, July 1949. (Beaufort, Beaufighter and Mosquito in Australian Service, Stewart Wilson, 1990) To DAP for disposal .49 (Air Britain Serials)"/>
    <x v="4"/>
    <x v="3"/>
    <x v="1"/>
    <x v="1"/>
    <x v="2"/>
    <x v="1"/>
    <m/>
    <n v="7"/>
    <x v="97"/>
    <x v="1"/>
    <n v="0"/>
    <x v="1"/>
    <x v="124"/>
    <x v="5"/>
  </r>
  <r>
    <n v="613"/>
    <s v="A52-52"/>
    <x v="24"/>
    <s v="5OTU/94"/>
    <x v="7"/>
    <x v="19"/>
    <n v="0"/>
    <s v="July"/>
    <x v="12"/>
    <s v="0 July 1949"/>
    <x v="2"/>
    <s v="Built as F.B.40. Delivered during January 1945. Final disposition: struck off charge, July 1949. (Beaufort, Beaufighter and Mosquito in Australian Service, Stewart Wilson, 1990) To DAP for disposal .49 (Air Britain Serials)"/>
    <x v="4"/>
    <x v="3"/>
    <x v="1"/>
    <x v="1"/>
    <x v="2"/>
    <x v="1"/>
    <m/>
    <n v="7"/>
    <x v="97"/>
    <x v="1"/>
    <n v="0"/>
    <x v="0"/>
    <x v="260"/>
    <x v="5"/>
  </r>
  <r>
    <n v="4666"/>
    <s v="A52-56"/>
    <x v="24"/>
    <m/>
    <x v="7"/>
    <x v="19"/>
    <n v="0"/>
    <s v="July"/>
    <x v="12"/>
    <s v="0 July 1949"/>
    <x v="2"/>
    <s v="Built as F.B.40. Delivered during February 1945. Final disposition: struck off charge, July 1949. (Beaufort, Beaufighter and Mosquito in Australian Service, Stewart Wilson, 1990) To DAP for disposal .49 (Air Britain Serials)"/>
    <x v="4"/>
    <x v="3"/>
    <x v="1"/>
    <x v="1"/>
    <x v="2"/>
    <x v="1"/>
    <m/>
    <n v="7"/>
    <x v="97"/>
    <x v="1"/>
    <n v="0"/>
    <x v="2"/>
    <x v="17"/>
    <x v="5"/>
  </r>
  <r>
    <n v="5046"/>
    <s v="A52-57"/>
    <x v="24"/>
    <m/>
    <x v="7"/>
    <x v="19"/>
    <n v="0"/>
    <s v="July"/>
    <x v="12"/>
    <s v="0 July 1949"/>
    <x v="2"/>
    <s v="Built as F.B.40. Delivered during February 1945. Final disposition: struck off charge, July 1949. (Beaufort, Beaufighter and Mosquito in Australian Service, Stewart Wilson, 1990) To DAP for disposal .49 (Air Britain Serials)"/>
    <x v="4"/>
    <x v="3"/>
    <x v="1"/>
    <x v="1"/>
    <x v="2"/>
    <x v="1"/>
    <m/>
    <n v="7"/>
    <x v="97"/>
    <x v="1"/>
    <n v="0"/>
    <x v="2"/>
    <x v="17"/>
    <x v="5"/>
  </r>
  <r>
    <n v="3908"/>
    <s v="A52-58"/>
    <x v="24"/>
    <m/>
    <x v="7"/>
    <x v="19"/>
    <n v="0"/>
    <s v="July"/>
    <x v="12"/>
    <s v="0 July 1949"/>
    <x v="2"/>
    <s v="Built as F.B.40. Delivered during March 1945. Final disposition: struck off charge, July 1949. (Beaufort, Beaufighter and Mosquito in Australian Service, Stewart Wilson, 1990) To DAP for disposal .49 (Air Britain Serials)"/>
    <x v="4"/>
    <x v="3"/>
    <x v="1"/>
    <x v="1"/>
    <x v="2"/>
    <x v="1"/>
    <m/>
    <n v="7"/>
    <x v="97"/>
    <x v="1"/>
    <n v="0"/>
    <x v="2"/>
    <x v="17"/>
    <x v="5"/>
  </r>
  <r>
    <n v="6069"/>
    <s v="A52-59"/>
    <x v="24"/>
    <m/>
    <x v="7"/>
    <x v="19"/>
    <n v="0"/>
    <s v="July"/>
    <x v="12"/>
    <s v="0 July 1949"/>
    <x v="2"/>
    <s v="Built as F.B.40. Delivered during February 1945. Final disposition: struck off charge, July 1949. (Beaufort, Beaufighter and Mosquito in Australian Service, Stewart Wilson, 1990) To DAP for disposal .49 (Air Britain Serials)"/>
    <x v="4"/>
    <x v="3"/>
    <x v="1"/>
    <x v="1"/>
    <x v="2"/>
    <x v="1"/>
    <m/>
    <n v="7"/>
    <x v="97"/>
    <x v="1"/>
    <n v="0"/>
    <x v="2"/>
    <x v="17"/>
    <x v="5"/>
  </r>
  <r>
    <n v="6610"/>
    <s v="A52-60"/>
    <x v="24"/>
    <m/>
    <x v="7"/>
    <x v="19"/>
    <n v="0"/>
    <s v="July"/>
    <x v="12"/>
    <s v="0 July 1949"/>
    <x v="2"/>
    <s v="Built as F.B.40. Delivered during February 1945. Final disposition: struck off charge, July 1949. (Beaufort, Beaufighter and Mosquito in Australian Service, Stewart Wilson, 1990) To DAP for disposal .49 (Air Britain Serials)"/>
    <x v="4"/>
    <x v="3"/>
    <x v="1"/>
    <x v="1"/>
    <x v="2"/>
    <x v="1"/>
    <m/>
    <n v="7"/>
    <x v="97"/>
    <x v="1"/>
    <n v="0"/>
    <x v="2"/>
    <x v="17"/>
    <x v="5"/>
  </r>
  <r>
    <n v="6612"/>
    <s v="A52-61"/>
    <x v="24"/>
    <m/>
    <x v="7"/>
    <x v="19"/>
    <n v="0"/>
    <s v="July"/>
    <x v="12"/>
    <s v="0 July 1949"/>
    <x v="2"/>
    <s v="Built as F.B.40. Delivered during February 1945. Final disposition: struck off charge, July 1949. (Beaufort, Beaufighter and Mosquito in Australian Service, Stewart Wilson, 1990) To DAP for disposal .49 (Air Britain Serials)"/>
    <x v="4"/>
    <x v="3"/>
    <x v="1"/>
    <x v="1"/>
    <x v="2"/>
    <x v="1"/>
    <m/>
    <n v="7"/>
    <x v="97"/>
    <x v="1"/>
    <n v="0"/>
    <x v="2"/>
    <x v="17"/>
    <x v="5"/>
  </r>
  <r>
    <n v="3617"/>
    <s v="A52-63"/>
    <x v="24"/>
    <s v="5OTU"/>
    <x v="7"/>
    <x v="7"/>
    <n v="0"/>
    <s v="July"/>
    <x v="12"/>
    <s v="0 July 1949"/>
    <x v="2"/>
    <s v="Built as F.B.40. Delivered during May 1945. Final disposition: struck off charge, July 1949. (Beaufort, Beaufighter and Mosquito in Australian Service, Stewart Wilson, 1990) To DAP for disposal .49 (Air Britain Serials)"/>
    <x v="4"/>
    <x v="3"/>
    <x v="1"/>
    <x v="1"/>
    <x v="2"/>
    <x v="1"/>
    <m/>
    <n v="7"/>
    <x v="97"/>
    <x v="1"/>
    <n v="0"/>
    <x v="1"/>
    <x v="124"/>
    <x v="5"/>
  </r>
  <r>
    <n v="839"/>
    <s v="A52-65"/>
    <x v="24"/>
    <s v="5OTU/87"/>
    <x v="7"/>
    <x v="0"/>
    <n v="0"/>
    <s v="July"/>
    <x v="12"/>
    <s v="0 July 1949"/>
    <x v="2"/>
    <s v="Built as F.B.40. Delivered during February 1945. Final disposition: struck off charge, July 1949. (Beaufort, Beaufighter and Mosquito in Australian Service, Stewart Wilson, 1990) To DAP for disposal .49 (Air Britain Serials)"/>
    <x v="4"/>
    <x v="3"/>
    <x v="1"/>
    <x v="1"/>
    <x v="2"/>
    <x v="1"/>
    <m/>
    <n v="7"/>
    <x v="97"/>
    <x v="1"/>
    <n v="0"/>
    <x v="0"/>
    <x v="147"/>
    <x v="5"/>
  </r>
  <r>
    <n v="2298"/>
    <s v="A52-68"/>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x v="1"/>
    <x v="1"/>
    <x v="2"/>
    <x v="1"/>
    <m/>
    <n v="7"/>
    <x v="97"/>
    <x v="1"/>
    <n v="0"/>
    <x v="1"/>
    <x v="350"/>
    <x v="5"/>
  </r>
  <r>
    <n v="6479"/>
    <s v="A52-71"/>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x v="1"/>
    <x v="1"/>
    <x v="2"/>
    <x v="1"/>
    <m/>
    <n v="7"/>
    <x v="97"/>
    <x v="1"/>
    <n v="0"/>
    <x v="1"/>
    <x v="350"/>
    <x v="5"/>
  </r>
  <r>
    <n v="962"/>
    <s v="A52-72"/>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x v="1"/>
    <x v="1"/>
    <x v="2"/>
    <x v="1"/>
    <m/>
    <n v="7"/>
    <x v="97"/>
    <x v="1"/>
    <n v="0"/>
    <x v="1"/>
    <x v="350"/>
    <x v="5"/>
  </r>
  <r>
    <n v="1407"/>
    <s v="A52-73"/>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x v="1"/>
    <x v="1"/>
    <x v="2"/>
    <x v="1"/>
    <m/>
    <n v="7"/>
    <x v="97"/>
    <x v="1"/>
    <n v="0"/>
    <x v="1"/>
    <x v="350"/>
    <x v="5"/>
  </r>
  <r>
    <n v="2745"/>
    <s v="A52-74"/>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x v="1"/>
    <x v="1"/>
    <x v="2"/>
    <x v="1"/>
    <m/>
    <n v="7"/>
    <x v="97"/>
    <x v="1"/>
    <n v="0"/>
    <x v="1"/>
    <x v="350"/>
    <x v="5"/>
  </r>
  <r>
    <n v="7448"/>
    <s v="A52-76"/>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x v="1"/>
    <x v="1"/>
    <x v="2"/>
    <x v="1"/>
    <m/>
    <n v="7"/>
    <x v="97"/>
    <x v="1"/>
    <n v="0"/>
    <x v="1"/>
    <x v="350"/>
    <x v="5"/>
  </r>
  <r>
    <n v="1708"/>
    <s v="A52-77"/>
    <x v="24"/>
    <s v="5OTU/CCU"/>
    <x v="7"/>
    <x v="7"/>
    <n v="0"/>
    <s v="July"/>
    <x v="12"/>
    <s v="0 July 1949"/>
    <x v="2"/>
    <s v="Built as F.B.40. Delivered during March 1945. Final disposition: struck off charge, July 1949. (Beaufort, Beaufighter and Mosquito in Australian Service, Stewart Wilson, 1990) To DAP for disposal .49 (Air Britain Serials)"/>
    <x v="4"/>
    <x v="3"/>
    <x v="1"/>
    <x v="1"/>
    <x v="2"/>
    <x v="1"/>
    <m/>
    <n v="7"/>
    <x v="97"/>
    <x v="1"/>
    <n v="0"/>
    <x v="1"/>
    <x v="350"/>
    <x v="5"/>
  </r>
  <r>
    <n v="6466"/>
    <s v="A52-78"/>
    <x v="24"/>
    <s v="5OTU/CCU"/>
    <x v="7"/>
    <x v="7"/>
    <n v="0"/>
    <s v="July"/>
    <x v="12"/>
    <s v="0 July 1949"/>
    <x v="2"/>
    <s v="Built as F.B.40. Delivered during April 1945. Final disposition: struck off charge, July 1949. (Beaufort, Beaufighter and Mosquito in Australian Service, Stewart Wilson, 1990) To DAP for disposal .49 (Air Britain Serials)"/>
    <x v="4"/>
    <x v="3"/>
    <x v="1"/>
    <x v="1"/>
    <x v="2"/>
    <x v="1"/>
    <m/>
    <n v="7"/>
    <x v="97"/>
    <x v="1"/>
    <n v="0"/>
    <x v="1"/>
    <x v="350"/>
    <x v="5"/>
  </r>
  <r>
    <n v="964"/>
    <s v="A52-79"/>
    <x v="24"/>
    <s v="5OTU/CCU"/>
    <x v="7"/>
    <x v="7"/>
    <n v="0"/>
    <s v="July"/>
    <x v="12"/>
    <s v="0 July 1949"/>
    <x v="2"/>
    <s v="Built as F.B.40. Delivered during May 1945. Final disposition: struck off charge, July 1949. (Beaufort, Beaufighter and Mosquito in Australian Service, Stewart Wilson, 1990) To DAP for disposal .49 (Air Britain Serials)"/>
    <x v="4"/>
    <x v="3"/>
    <x v="1"/>
    <x v="1"/>
    <x v="2"/>
    <x v="1"/>
    <m/>
    <n v="7"/>
    <x v="97"/>
    <x v="1"/>
    <n v="0"/>
    <x v="1"/>
    <x v="350"/>
    <x v="5"/>
  </r>
  <r>
    <n v="7418"/>
    <s v="A52-80"/>
    <x v="24"/>
    <s v="5OTU/CCU"/>
    <x v="7"/>
    <x v="7"/>
    <n v="0"/>
    <s v="July"/>
    <x v="12"/>
    <s v="0 July 1949"/>
    <x v="2"/>
    <s v="Built as F.B.40. Delivered during April 1945. Final disposition: struck off charge, July 1949. (Beaufort, Beaufighter and Mosquito in Australian Service, Stewart Wilson, 1990) To DAP for disposal .49 (Air Britain Serials)"/>
    <x v="4"/>
    <x v="3"/>
    <x v="1"/>
    <x v="1"/>
    <x v="2"/>
    <x v="1"/>
    <m/>
    <n v="7"/>
    <x v="97"/>
    <x v="1"/>
    <n v="0"/>
    <x v="1"/>
    <x v="350"/>
    <x v="5"/>
  </r>
  <r>
    <n v="2331"/>
    <s v="A52-81"/>
    <x v="24"/>
    <s v="5OTU/CCU"/>
    <x v="7"/>
    <x v="7"/>
    <n v="0"/>
    <s v="July"/>
    <x v="12"/>
    <s v="0 July 1949"/>
    <x v="2"/>
    <s v="Built as F.B.40. Delivered during April 1945. Final disposition: struck off charge, July 1949. (Beaufort, Beaufighter and Mosquito in Australian Service, Stewart Wilson, 1990) To DAP for disposal .49 (Air Britain Serials)"/>
    <x v="4"/>
    <x v="3"/>
    <x v="1"/>
    <x v="1"/>
    <x v="2"/>
    <x v="1"/>
    <m/>
    <n v="7"/>
    <x v="97"/>
    <x v="1"/>
    <n v="0"/>
    <x v="1"/>
    <x v="350"/>
    <x v="5"/>
  </r>
  <r>
    <n v="5011"/>
    <s v="A52-82"/>
    <x v="24"/>
    <s v="5OTU/CCU"/>
    <x v="7"/>
    <x v="7"/>
    <n v="0"/>
    <s v="July"/>
    <x v="12"/>
    <s v="0 July 1949"/>
    <x v="2"/>
    <s v="Built as F.B.40. Delivered during May 1945. Final disposition: struck off charge, July 1949. (Beaufort, Beaufighter and Mosquito in Australian Service, Stewart Wilson, 1990) To DAP for disposal .49 (Air Britain Serials)"/>
    <x v="4"/>
    <x v="3"/>
    <x v="1"/>
    <x v="1"/>
    <x v="2"/>
    <x v="1"/>
    <m/>
    <n v="7"/>
    <x v="97"/>
    <x v="1"/>
    <n v="0"/>
    <x v="1"/>
    <x v="350"/>
    <x v="5"/>
  </r>
  <r>
    <n v="3924"/>
    <s v="A52-84"/>
    <x v="24"/>
    <n v="94"/>
    <x v="7"/>
    <x v="19"/>
    <n v="0"/>
    <s v="July"/>
    <x v="12"/>
    <s v="0 July 1949"/>
    <x v="2"/>
    <s v="Built as F.B.40. Delivered during May 1945. Final disposition: struck off charge, July 1949. (Beaufort, Beaufighter and Mosquito in Australian Service, Stewart Wilson, 1990) To DAP for disposal .49 (Air Britain Serials)"/>
    <x v="4"/>
    <x v="3"/>
    <x v="1"/>
    <x v="1"/>
    <x v="2"/>
    <x v="1"/>
    <m/>
    <n v="7"/>
    <x v="97"/>
    <x v="1"/>
    <n v="0"/>
    <x v="0"/>
    <x v="260"/>
    <x v="5"/>
  </r>
  <r>
    <n v="5912"/>
    <s v="A52-85"/>
    <x v="24"/>
    <n v="94"/>
    <x v="7"/>
    <x v="19"/>
    <n v="0"/>
    <s v="July"/>
    <x v="12"/>
    <s v="0 July 1949"/>
    <x v="2"/>
    <s v="Built as F.B.40. Delivered during May 1945. Final disposition: struck off charge, July 1949. (Beaufort, Beaufighter and Mosquito in Australian Service, Stewart Wilson, 1990) To DAP for disposal .49 (Air Britain Serials)"/>
    <x v="4"/>
    <x v="3"/>
    <x v="1"/>
    <x v="1"/>
    <x v="2"/>
    <x v="1"/>
    <m/>
    <n v="7"/>
    <x v="97"/>
    <x v="1"/>
    <n v="0"/>
    <x v="0"/>
    <x v="260"/>
    <x v="5"/>
  </r>
  <r>
    <n v="1041"/>
    <s v="A52-87"/>
    <x v="24"/>
    <s v="5OTU/CCU"/>
    <x v="7"/>
    <x v="7"/>
    <n v="0"/>
    <s v="July"/>
    <x v="12"/>
    <s v="0 July 1949"/>
    <x v="2"/>
    <s v="Built as F.B.40. Delivered during May 1945. Final disposition: struck off charge, July 1949. (Beaufort, Beaufighter and Mosquito in Australian Service, Stewart Wilson, 1990) To DAP for disposal .49 (Air Britain Serials) rashed into sea. off Cemetary Point, New South Wales (MIAS)."/>
    <x v="4"/>
    <x v="3"/>
    <x v="1"/>
    <x v="1"/>
    <x v="2"/>
    <x v="1"/>
    <m/>
    <n v="7"/>
    <x v="97"/>
    <x v="1"/>
    <n v="0"/>
    <x v="1"/>
    <x v="350"/>
    <x v="5"/>
  </r>
  <r>
    <n v="5915"/>
    <s v="A52-94"/>
    <x v="24"/>
    <n v="94"/>
    <x v="7"/>
    <x v="19"/>
    <n v="0"/>
    <s v="July"/>
    <x v="12"/>
    <s v="0 July 1949"/>
    <x v="2"/>
    <s v="Built as F.B.40. Delivered during May 1945. Final disposition: struck off charge, July 1949. (Beaufort, Beaufighter and Mosquito in Australian Service, Stewart Wilson, 1990) To DAP for disposal .49 (Air Britain Serials) Crashed on take off. on Morotai island, between Borneo and New Guinea, Indonesia (MIAS), 94Sqn RAAF"/>
    <x v="4"/>
    <x v="3"/>
    <x v="1"/>
    <x v="1"/>
    <x v="2"/>
    <x v="1"/>
    <m/>
    <n v="7"/>
    <x v="97"/>
    <x v="1"/>
    <n v="0"/>
    <x v="0"/>
    <x v="260"/>
    <x v="5"/>
  </r>
  <r>
    <n v="5917"/>
    <s v="A52-95"/>
    <x v="24"/>
    <n v="94"/>
    <x v="7"/>
    <x v="19"/>
    <n v="0"/>
    <s v="July"/>
    <x v="12"/>
    <s v="0 July 1949"/>
    <x v="2"/>
    <s v="Built as F.B.40. Delivered during May 1945. Final disposition: struck off charge, July 1949. (Beaufort, Beaufighter and Mosquito in Australian Service, Stewart Wilson, 1990) To DAP for disposal .49 (Air Britain Serials)"/>
    <x v="4"/>
    <x v="3"/>
    <x v="1"/>
    <x v="1"/>
    <x v="2"/>
    <x v="1"/>
    <m/>
    <n v="7"/>
    <x v="97"/>
    <x v="1"/>
    <n v="0"/>
    <x v="0"/>
    <x v="260"/>
    <x v="5"/>
  </r>
  <r>
    <n v="2087"/>
    <s v="A52-96"/>
    <x v="24"/>
    <n v="94"/>
    <x v="7"/>
    <x v="19"/>
    <n v="0"/>
    <s v="July"/>
    <x v="12"/>
    <s v="0 July 1949"/>
    <x v="2"/>
    <s v="Built as F.B.40. Delivered during May 1945. Final disposition: struck off charge, July 1949. (Beaufort, Beaufighter and Mosquito in Australian Service, Stewart Wilson, 1990) To DAP for disposal .49 (Air Britain Serials)"/>
    <x v="4"/>
    <x v="3"/>
    <x v="1"/>
    <x v="1"/>
    <x v="2"/>
    <x v="1"/>
    <m/>
    <n v="7"/>
    <x v="97"/>
    <x v="1"/>
    <n v="0"/>
    <x v="0"/>
    <x v="260"/>
    <x v="5"/>
  </r>
  <r>
    <n v="4198"/>
    <s v="A52-99"/>
    <x v="24"/>
    <n v="94"/>
    <x v="7"/>
    <x v="19"/>
    <n v="0"/>
    <s v="July"/>
    <x v="12"/>
    <s v="0 July 1949"/>
    <x v="2"/>
    <s v="Built as F.B.40. Delivered during June 1945. Final disposition: struck off charge, July 1949. (Beaufort, Beaufighter and Mosquito in Australian Service, Stewart Wilson, 1990) To DAP for disposal .49 (Air Britain Serials)"/>
    <x v="4"/>
    <x v="3"/>
    <x v="1"/>
    <x v="1"/>
    <x v="2"/>
    <x v="1"/>
    <m/>
    <n v="7"/>
    <x v="97"/>
    <x v="1"/>
    <n v="0"/>
    <x v="0"/>
    <x v="260"/>
    <x v="5"/>
  </r>
  <r>
    <n v="5901"/>
    <s v="HR335"/>
    <x v="12"/>
    <m/>
    <x v="7"/>
    <x v="19"/>
    <n v="0"/>
    <s v="July"/>
    <x v="12"/>
    <d v="1949-07-01T00:00:00"/>
    <x v="2"/>
    <s v="To RAAF 13.9.44 as A52-504 1 Sqn To DAP for disposal .49 (Air Britain Serials) SOC 7.49 (MIAS)"/>
    <x v="4"/>
    <x v="3"/>
    <x v="1"/>
    <x v="1"/>
    <x v="2"/>
    <x v="1"/>
    <m/>
    <n v="7"/>
    <x v="97"/>
    <x v="1"/>
    <n v="1"/>
    <x v="2"/>
    <x v="17"/>
    <x v="3"/>
  </r>
  <r>
    <n v="5893"/>
    <s v="HR281"/>
    <x v="12"/>
    <m/>
    <x v="7"/>
    <x v="19"/>
    <n v="1"/>
    <s v="July"/>
    <x v="12"/>
    <d v="1949-07-01T00:00:00"/>
    <x v="2"/>
    <s v="To RAAF 23.8.44 as A52-506 1 Sqn To DAP for disposal .49 (Air Britain Serials) SOC 7.49 (MIAS)"/>
    <x v="4"/>
    <x v="3"/>
    <x v="1"/>
    <x v="1"/>
    <x v="2"/>
    <x v="1"/>
    <m/>
    <n v="7"/>
    <x v="97"/>
    <x v="1"/>
    <n v="1"/>
    <x v="2"/>
    <x v="17"/>
    <x v="3"/>
  </r>
  <r>
    <n v="6313"/>
    <s v="HR408"/>
    <x v="12"/>
    <m/>
    <x v="7"/>
    <x v="19"/>
    <n v="1"/>
    <s v="July"/>
    <x v="12"/>
    <d v="1949-07-01T00:00:00"/>
    <x v="2"/>
    <s v="To RAAF 6.11.44 as A52-515 1 Sqn To DAP for disposal .49 (Air Britain Serials) SOC 07.49 (MIAS)"/>
    <x v="4"/>
    <x v="3"/>
    <x v="1"/>
    <x v="1"/>
    <x v="2"/>
    <x v="1"/>
    <m/>
    <n v="7"/>
    <x v="97"/>
    <x v="1"/>
    <n v="1"/>
    <x v="2"/>
    <x v="17"/>
    <x v="3"/>
  </r>
  <r>
    <n v="6231"/>
    <s v="HR461"/>
    <x v="12"/>
    <m/>
    <x v="7"/>
    <x v="19"/>
    <n v="1"/>
    <s v="July"/>
    <x v="12"/>
    <d v="1949-07-01T00:00:00"/>
    <x v="2"/>
    <s v="To RAAF 4.11.44 as A52-519 1 APU/1 Sqn To DAP for disposal .49 (Air Britain Serials) SOC 07.49 (MIAS)"/>
    <x v="4"/>
    <x v="3"/>
    <x v="1"/>
    <x v="1"/>
    <x v="2"/>
    <x v="1"/>
    <m/>
    <n v="7"/>
    <x v="97"/>
    <x v="1"/>
    <n v="1"/>
    <x v="2"/>
    <x v="17"/>
    <x v="3"/>
  </r>
  <r>
    <n v="5936"/>
    <s v="HR499"/>
    <x v="12"/>
    <m/>
    <x v="7"/>
    <x v="19"/>
    <n v="1"/>
    <s v="July"/>
    <x v="12"/>
    <d v="1949-07-01T00:00:00"/>
    <x v="2"/>
    <s v="To RAAF 11.44 as A52-513 1 Sqn To DAP for disposal .49 (Air Britain Serials) SOC 07.49 (MIAS)"/>
    <x v="4"/>
    <x v="3"/>
    <x v="1"/>
    <x v="1"/>
    <x v="2"/>
    <x v="1"/>
    <m/>
    <n v="7"/>
    <x v="97"/>
    <x v="1"/>
    <n v="1"/>
    <x v="2"/>
    <x v="17"/>
    <x v="3"/>
  </r>
  <r>
    <n v="4610"/>
    <s v="HR501"/>
    <x v="12"/>
    <m/>
    <x v="7"/>
    <x v="19"/>
    <n v="1"/>
    <s v="July"/>
    <x v="12"/>
    <d v="1949-07-01T00:00:00"/>
    <x v="2"/>
    <s v="To RAAF as A52-522 1 Sqn To DAP for disposal .49 (Air Britain Serials) SOC 07.49 (MIAS)"/>
    <x v="4"/>
    <x v="3"/>
    <x v="1"/>
    <x v="1"/>
    <x v="2"/>
    <x v="1"/>
    <m/>
    <n v="7"/>
    <x v="97"/>
    <x v="1"/>
    <n v="1"/>
    <x v="2"/>
    <x v="17"/>
    <x v="3"/>
  </r>
  <r>
    <n v="589"/>
    <s v="LR556"/>
    <x v="10"/>
    <s v="305/51OTU/54OTU/CFS"/>
    <x v="10"/>
    <x v="19"/>
    <n v="4"/>
    <s v="July"/>
    <x v="12"/>
    <s v="4 July 1949"/>
    <x v="0"/>
    <s v="04/07/1949 Mosquito LR556 of CFS force landed at Moreton-in-Marsh after an engine failure. Crew OK. (http://www.couplandbell.com/marg/crashes1946-49.htm) Lost height on single-engined overshoot with flaps down 1 1/2m SE of Moreton-in-Marsh 4.7.49 (Air Britain Serials) 04.07.49 CFS. LR556 On assyrnetric landing practice, force-landed one and a half miles SE of Moreton-In-the-Marsh after attempting to go round again on one. engine with full flap lowered. Crew unhurt. (Mosquito Crash Log)"/>
    <x v="2"/>
    <x v="2"/>
    <x v="2"/>
    <x v="1"/>
    <x v="2"/>
    <x v="1"/>
    <m/>
    <n v="7"/>
    <x v="97"/>
    <x v="1"/>
    <n v="1"/>
    <x v="1"/>
    <x v="286"/>
    <x v="2"/>
  </r>
  <r>
    <n v="4202"/>
    <s v="RS549"/>
    <x v="12"/>
    <s v="235/204 AFS"/>
    <x v="10"/>
    <x v="19"/>
    <n v="4"/>
    <s v="July"/>
    <x v="12"/>
    <s v="4 July 1949"/>
    <x v="0"/>
    <s v="Swung on landing and u/c collapsed Driffield 4.7.49 6687M NTU (Air Britain Serials)"/>
    <x v="2"/>
    <x v="2"/>
    <x v="23"/>
    <x v="1"/>
    <x v="2"/>
    <x v="1"/>
    <m/>
    <n v="7"/>
    <x v="97"/>
    <x v="1"/>
    <n v="1"/>
    <x v="1"/>
    <x v="344"/>
    <x v="0"/>
  </r>
  <r>
    <n v="3160"/>
    <s v="RG261"/>
    <x v="35"/>
    <s v="680/13/107MU"/>
    <x v="10"/>
    <x v="6"/>
    <n v="5"/>
    <s v="July"/>
    <x v="12"/>
    <s v="5 July 1949"/>
    <x v="0"/>
    <s v="Blew up in air nr Kasfareet 5.7.49 cause unknown (Air Britain Serials)"/>
    <x v="2"/>
    <x v="2"/>
    <x v="87"/>
    <x v="1"/>
    <x v="2"/>
    <x v="1"/>
    <m/>
    <n v="7"/>
    <x v="97"/>
    <x v="1"/>
    <n v="0"/>
    <x v="1"/>
    <x v="351"/>
    <x v="0"/>
  </r>
  <r>
    <n v="4429"/>
    <s v="TK602"/>
    <x v="42"/>
    <n v="14"/>
    <x v="10"/>
    <x v="19"/>
    <n v="11"/>
    <s v="July"/>
    <x v="12"/>
    <s v="11 July 1949"/>
    <x v="0"/>
    <s v="Swung on landing and u/c collapsed Wahn 11.7.49 (Air Britain Serials)"/>
    <x v="2"/>
    <x v="2"/>
    <x v="23"/>
    <x v="1"/>
    <x v="2"/>
    <x v="1"/>
    <m/>
    <n v="7"/>
    <x v="97"/>
    <x v="1"/>
    <n v="0"/>
    <x v="0"/>
    <x v="215"/>
    <x v="0"/>
  </r>
  <r>
    <n v="2924"/>
    <s v="NT422"/>
    <x v="25"/>
    <s v="29/Gatwick/609"/>
    <x v="10"/>
    <x v="19"/>
    <n v="15"/>
    <s v="July"/>
    <x v="12"/>
    <s v="15 July 1949"/>
    <x v="2"/>
    <s v="To 6674M 15.7.49 (Air Britain Serials)"/>
    <x v="4"/>
    <x v="3"/>
    <x v="1"/>
    <x v="1"/>
    <x v="2"/>
    <x v="1"/>
    <m/>
    <n v="7"/>
    <x v="97"/>
    <x v="1"/>
    <n v="1"/>
    <x v="0"/>
    <x v="296"/>
    <x v="2"/>
  </r>
  <r>
    <n v="3176"/>
    <s v="NT561"/>
    <x v="25"/>
    <s v="85/504"/>
    <x v="10"/>
    <x v="19"/>
    <n v="16"/>
    <s v="July"/>
    <x v="12"/>
    <s v="16 July 1949"/>
    <x v="2"/>
    <s v="SOC 16.7.49 (Air Britain Serials)"/>
    <x v="4"/>
    <x v="3"/>
    <x v="1"/>
    <x v="1"/>
    <x v="2"/>
    <x v="1"/>
    <m/>
    <n v="7"/>
    <x v="97"/>
    <x v="1"/>
    <n v="1"/>
    <x v="0"/>
    <x v="316"/>
    <x v="2"/>
  </r>
  <r>
    <n v="3395"/>
    <s v="SZ972"/>
    <x v="12"/>
    <s v="54OTU/13OTU"/>
    <x v="0"/>
    <x v="7"/>
    <n v="19"/>
    <s v="July"/>
    <x v="12"/>
    <s v="19 July 1949"/>
    <x v="2"/>
    <s v="To 6677M 19.7.49 (Air Britain Serials)"/>
    <x v="4"/>
    <x v="3"/>
    <x v="1"/>
    <x v="1"/>
    <x v="2"/>
    <x v="1"/>
    <m/>
    <n v="7"/>
    <x v="97"/>
    <x v="1"/>
    <n v="1"/>
    <x v="1"/>
    <x v="39"/>
    <x v="0"/>
  </r>
  <r>
    <n v="63"/>
    <s v="HJ990"/>
    <x v="10"/>
    <s v="1FU/60OTU/13OTU/231OCU/1689 Flt"/>
    <x v="10"/>
    <x v="19"/>
    <n v="20"/>
    <s v="July"/>
    <x v="12"/>
    <s v="20 July 1949"/>
    <x v="0"/>
    <s v="Swung on single-engined overshoot and hit trees Kemble 20.7.49 (Air Britain Serials) 20.07.49 1689 FIt. HJ990 Swung on approach to Kemble on one engine and crashed Into trees, killing one. (Mosquito Crash Log)"/>
    <x v="2"/>
    <x v="2"/>
    <x v="23"/>
    <x v="1"/>
    <x v="2"/>
    <x v="1"/>
    <m/>
    <n v="7"/>
    <x v="97"/>
    <x v="1"/>
    <n v="1"/>
    <x v="1"/>
    <x v="352"/>
    <x v="2"/>
  </r>
  <r>
    <n v="4568"/>
    <s v="PF661"/>
    <x v="35"/>
    <s v="237OCU"/>
    <x v="10"/>
    <x v="19"/>
    <n v="20"/>
    <s v="July"/>
    <x v="12"/>
    <s v="20 July 1949"/>
    <x v="0"/>
    <s v="Swung on landing and u/c leg collapsed Leuchars 20.7.49 (Air Britain Serials) 20.07.49 237 OCU. PF661 Swung on landing at Leuchars, port undercarriage collapsed. Crew safe (Mosquito Crash Log)"/>
    <x v="2"/>
    <x v="2"/>
    <x v="23"/>
    <x v="1"/>
    <x v="2"/>
    <x v="1"/>
    <m/>
    <n v="7"/>
    <x v="97"/>
    <x v="1"/>
    <n v="0"/>
    <x v="1"/>
    <x v="317"/>
    <x v="6"/>
  </r>
  <r>
    <n v="1754"/>
    <s v="MM156"/>
    <x v="20"/>
    <s v="109/571/Cv TT39/RN"/>
    <x v="10"/>
    <x v="19"/>
    <n v="21"/>
    <s v="July"/>
    <x v="12"/>
    <s v="21 July 1949"/>
    <x v="0"/>
    <s v="Over-ran landing on test flight retracted u/c to stop Stretton 21.7.49 (Air Britain Serials)"/>
    <x v="2"/>
    <x v="2"/>
    <x v="6"/>
    <x v="1"/>
    <x v="2"/>
    <x v="1"/>
    <m/>
    <n v="7"/>
    <x v="97"/>
    <x v="1"/>
    <n v="1"/>
    <x v="2"/>
    <x v="64"/>
    <x v="0"/>
  </r>
  <r>
    <n v="6932"/>
    <s v="PF604"/>
    <x v="20"/>
    <s v="RAE"/>
    <x v="10"/>
    <x v="19"/>
    <n v="27"/>
    <s v="July"/>
    <x v="12"/>
    <s v="27 July 1949"/>
    <x v="2"/>
    <s v="SOC 27.7.49 (Air Britain Serials) 13.04.49 RAE. PF604 Collided with gantry whilst taxying at Farnborough. (Mosquito Crash Log)"/>
    <x v="4"/>
    <x v="3"/>
    <x v="1"/>
    <x v="1"/>
    <x v="2"/>
    <x v="1"/>
    <m/>
    <n v="7"/>
    <x v="97"/>
    <x v="1"/>
    <n v="0"/>
    <x v="1"/>
    <x v="61"/>
    <x v="6"/>
  </r>
  <r>
    <n v="5175"/>
    <s v="HK479"/>
    <x v="17"/>
    <n v="264"/>
    <x v="10"/>
    <x v="19"/>
    <n v="31"/>
    <s v="July"/>
    <x v="12"/>
    <s v="31 July 1949"/>
    <x v="2"/>
    <s v="SOC 31.7.49 (Air Britain Serials)"/>
    <x v="4"/>
    <x v="3"/>
    <x v="1"/>
    <x v="1"/>
    <x v="2"/>
    <x v="1"/>
    <m/>
    <n v="7"/>
    <x v="97"/>
    <x v="1"/>
    <n v="1"/>
    <x v="0"/>
    <x v="10"/>
    <x v="2"/>
  </r>
  <r>
    <n v="5194"/>
    <s v="TA536"/>
    <x v="12"/>
    <s v="13OTU/204AFS"/>
    <x v="10"/>
    <x v="19"/>
    <n v="4"/>
    <s v="August"/>
    <x v="12"/>
    <s v="4 August 1949"/>
    <x v="0"/>
    <s v="U/c collapsed on landing Driffield 4.8.49 (Air Britain Serials) 04.08.49 204 AFS. TA536 After a heavy landing at Driffield, undercarriage collapsed. (Mosquito Crash Log)"/>
    <x v="2"/>
    <x v="2"/>
    <x v="31"/>
    <x v="1"/>
    <x v="2"/>
    <x v="1"/>
    <m/>
    <n v="8"/>
    <x v="98"/>
    <x v="1"/>
    <n v="0"/>
    <x v="1"/>
    <x v="294"/>
    <x v="0"/>
  </r>
  <r>
    <n v="1694"/>
    <s v="NS592"/>
    <x v="18"/>
    <s v="USAAF/RN"/>
    <x v="10"/>
    <x v="19"/>
    <n v="4"/>
    <s v="August"/>
    <x v="12"/>
    <s v="4 August 1949"/>
    <x v="2"/>
    <s v="To RN 26.11.46 SOC Hal Far 4.8.49 (Air Britain Serials)"/>
    <x v="4"/>
    <x v="3"/>
    <x v="1"/>
    <x v="1"/>
    <x v="2"/>
    <x v="1"/>
    <m/>
    <n v="8"/>
    <x v="98"/>
    <x v="1"/>
    <n v="1"/>
    <x v="2"/>
    <x v="64"/>
    <x v="0"/>
  </r>
  <r>
    <n v="4168"/>
    <s v="RG308"/>
    <x v="35"/>
    <n v="81"/>
    <x v="10"/>
    <x v="19"/>
    <n v="8"/>
    <s v="August"/>
    <x v="12"/>
    <s v="8 August 1949"/>
    <x v="2"/>
    <s v="SOC 8.8.49 (Air Britain Serials)"/>
    <x v="4"/>
    <x v="3"/>
    <x v="1"/>
    <x v="1"/>
    <x v="2"/>
    <x v="1"/>
    <m/>
    <n v="8"/>
    <x v="98"/>
    <x v="1"/>
    <n v="0"/>
    <x v="0"/>
    <x v="287"/>
    <x v="0"/>
  </r>
  <r>
    <n v="2695"/>
    <s v="RG234"/>
    <x v="35"/>
    <n v="540"/>
    <x v="10"/>
    <x v="19"/>
    <n v="10"/>
    <s v="August"/>
    <x v="12"/>
    <s v="10 August 1949"/>
    <x v="0"/>
    <s v="Swung on landing and u/c collapsed Leuchars 10.8.49 (Air Britain Serials)"/>
    <x v="2"/>
    <x v="2"/>
    <x v="23"/>
    <x v="1"/>
    <x v="2"/>
    <x v="1"/>
    <m/>
    <n v="8"/>
    <x v="98"/>
    <x v="1"/>
    <n v="0"/>
    <x v="0"/>
    <x v="16"/>
    <x v="0"/>
  </r>
  <r>
    <n v="1247"/>
    <s v="VA873"/>
    <x v="10"/>
    <s v="605/616/608/64"/>
    <x v="10"/>
    <x v="19"/>
    <n v="12"/>
    <s v="August"/>
    <x v="12"/>
    <s v="12 August 1949"/>
    <x v="0"/>
    <s v="Swung on take-off and u/c collapsed Linton-on-Ouse 12.8.49 (Air Britain Serials) 12.08.49 64 Sqn. VA873 Swung on takeoff from Linton on Ouse and undercarriage collapsed. (Mosquito Crash Log)"/>
    <x v="2"/>
    <x v="2"/>
    <x v="33"/>
    <x v="1"/>
    <x v="2"/>
    <x v="1"/>
    <m/>
    <n v="8"/>
    <x v="98"/>
    <x v="1"/>
    <n v="0"/>
    <x v="0"/>
    <x v="307"/>
    <x v="2"/>
  </r>
  <r>
    <n v="222"/>
    <s v="HJ885"/>
    <x v="10"/>
    <s v="51OTU/60OTU/BOAC/60OTU/1655MTU/16OTU/CFS"/>
    <x v="10"/>
    <x v="19"/>
    <n v="15"/>
    <s v="August"/>
    <x v="12"/>
    <s v="15 August 1949"/>
    <x v="0"/>
    <s v="Crashlanded on single-engined overshoot Little Rissington 15.8.49 (Air Britain Serials) 15.08.49 CFS. HJ885 Force-landed on Little Rissington aerodrome after attempting to over shoo on one engine. Crew unhurt. (Mosquito Crash Log)"/>
    <x v="2"/>
    <x v="2"/>
    <x v="40"/>
    <x v="1"/>
    <x v="2"/>
    <x v="1"/>
    <m/>
    <n v="8"/>
    <x v="98"/>
    <x v="1"/>
    <n v="1"/>
    <x v="1"/>
    <x v="286"/>
    <x v="2"/>
  </r>
  <r>
    <n v="6235"/>
    <s v="TA693"/>
    <x v="42"/>
    <n v="98"/>
    <x v="10"/>
    <x v="19"/>
    <n v="16"/>
    <s v="August"/>
    <x v="12"/>
    <s v="16 August 1949"/>
    <x v="0"/>
    <s v="Bellylanded at Wahn 16.8.49 (Air Britain Serials)"/>
    <x v="2"/>
    <x v="2"/>
    <x v="32"/>
    <x v="1"/>
    <x v="2"/>
    <x v="1"/>
    <m/>
    <n v="8"/>
    <x v="98"/>
    <x v="1"/>
    <n v="0"/>
    <x v="0"/>
    <x v="204"/>
    <x v="0"/>
  </r>
  <r>
    <n v="3900"/>
    <s v="RL129"/>
    <x v="39"/>
    <n v="264"/>
    <x v="10"/>
    <x v="19"/>
    <n v="18"/>
    <s v="August"/>
    <x v="12"/>
    <s v="18 August 1949"/>
    <x v="0"/>
    <s v="PS-T Lost power and crashlanded 5m NE of Coltishall 18.8.49 (Air Britain Serials) 18.08.49 264 Sqn. RL129 Force-landed five miles NE of Coltishall, unable to maintain height. (Mosquito Crash Log)"/>
    <x v="2"/>
    <x v="2"/>
    <x v="2"/>
    <x v="1"/>
    <x v="2"/>
    <x v="1"/>
    <m/>
    <n v="8"/>
    <x v="98"/>
    <x v="1"/>
    <n v="0"/>
    <x v="0"/>
    <x v="10"/>
    <x v="2"/>
  </r>
  <r>
    <n v="3373"/>
    <s v="LR348"/>
    <x v="12"/>
    <s v="21/69/4"/>
    <x v="0"/>
    <x v="16"/>
    <n v="22"/>
    <s v="August"/>
    <x v="12"/>
    <s v="22 August 1949"/>
    <x v="2"/>
    <s v="SS 22.8.49 (Air Britain Serials) LR348 YH-P F/LT Hogan/ F/Sergeant Crowfoot on Amiens prison raid (http://www.mossie.org/forum/read.php?1,4758)"/>
    <x v="4"/>
    <x v="3"/>
    <x v="1"/>
    <x v="1"/>
    <x v="2"/>
    <x v="1"/>
    <m/>
    <n v="8"/>
    <x v="98"/>
    <x v="1"/>
    <n v="1"/>
    <x v="0"/>
    <x v="82"/>
    <x v="0"/>
  </r>
  <r>
    <n v="2181"/>
    <s v="ML935"/>
    <x v="20"/>
    <s v="105/692/571/1409 Flt/627/1317 Flt/627/109/Woodhall Spa"/>
    <x v="10"/>
    <x v="19"/>
    <n v="22"/>
    <s v="August"/>
    <x v="12"/>
    <s v="22 August 1949"/>
    <x v="2"/>
    <s v="Fitted wth H2S dome on 627 Squadron. SS 22.8.49 (Air Britain Serials)"/>
    <x v="4"/>
    <x v="3"/>
    <x v="1"/>
    <x v="1"/>
    <x v="2"/>
    <x v="1"/>
    <m/>
    <n v="8"/>
    <x v="98"/>
    <x v="1"/>
    <n v="1"/>
    <x v="1"/>
    <x v="218"/>
    <x v="0"/>
  </r>
  <r>
    <n v="115"/>
    <s v="ML936"/>
    <x v="20"/>
    <s v="105/1409 Flt/105/RN"/>
    <x v="10"/>
    <x v="19"/>
    <n v="22"/>
    <s v="August"/>
    <x v="12"/>
    <s v="22 August 1949"/>
    <x v="2"/>
    <s v="SS 22.8.49 (Air Britain Serials)"/>
    <x v="4"/>
    <x v="3"/>
    <x v="1"/>
    <x v="1"/>
    <x v="2"/>
    <x v="1"/>
    <m/>
    <n v="8"/>
    <x v="98"/>
    <x v="1"/>
    <n v="1"/>
    <x v="2"/>
    <x v="64"/>
    <x v="0"/>
  </r>
  <r>
    <n v="3933"/>
    <s v="ML973"/>
    <x v="20"/>
    <s v="109/105/(RN)"/>
    <x v="10"/>
    <x v="19"/>
    <n v="22"/>
    <s v="August"/>
    <x v="12"/>
    <s v="22 August 1949"/>
    <x v="2"/>
    <s v="SS 22.8.49 (Air Britain Serials)"/>
    <x v="4"/>
    <x v="3"/>
    <x v="1"/>
    <x v="1"/>
    <x v="2"/>
    <x v="1"/>
    <m/>
    <n v="8"/>
    <x v="98"/>
    <x v="1"/>
    <n v="1"/>
    <x v="2"/>
    <x v="308"/>
    <x v="0"/>
  </r>
  <r>
    <n v="769"/>
    <s v="MM187"/>
    <x v="20"/>
    <s v="128/692/163/692/180"/>
    <x v="10"/>
    <x v="19"/>
    <n v="22"/>
    <s v="August"/>
    <x v="12"/>
    <s v="22 August 1949"/>
    <x v="2"/>
    <s v="SS 22.8.49 (Air Britain Serials)"/>
    <x v="4"/>
    <x v="3"/>
    <x v="1"/>
    <x v="1"/>
    <x v="2"/>
    <x v="1"/>
    <m/>
    <n v="8"/>
    <x v="98"/>
    <x v="1"/>
    <n v="1"/>
    <x v="0"/>
    <x v="207"/>
    <x v="0"/>
  </r>
  <r>
    <n v="415"/>
    <s v="MM191"/>
    <x v="20"/>
    <s v="128/105/RN"/>
    <x v="10"/>
    <x v="19"/>
    <n v="22"/>
    <s v="August"/>
    <x v="12"/>
    <s v="22 August 1949"/>
    <x v="2"/>
    <s v="SS 22.8.49 (Air Britain Serials)"/>
    <x v="4"/>
    <x v="3"/>
    <x v="1"/>
    <x v="1"/>
    <x v="2"/>
    <x v="1"/>
    <m/>
    <n v="8"/>
    <x v="98"/>
    <x v="1"/>
    <n v="1"/>
    <x v="2"/>
    <x v="64"/>
    <x v="0"/>
  </r>
  <r>
    <n v="1186"/>
    <s v="MM205"/>
    <x v="20"/>
    <s v="627/109/139/105"/>
    <x v="0"/>
    <x v="8"/>
    <n v="22"/>
    <s v="August"/>
    <x v="12"/>
    <s v="22 August 1949"/>
    <x v="2"/>
    <s v="SS 22.8.49 (Air Britain Serials)"/>
    <x v="4"/>
    <x v="3"/>
    <x v="1"/>
    <x v="1"/>
    <x v="2"/>
    <x v="1"/>
    <m/>
    <n v="8"/>
    <x v="98"/>
    <x v="1"/>
    <n v="1"/>
    <x v="0"/>
    <x v="4"/>
    <x v="0"/>
  </r>
  <r>
    <n v="7232"/>
    <s v="NS564"/>
    <x v="18"/>
    <s v="34 Wg SU/140"/>
    <x v="0"/>
    <x v="0"/>
    <n v="22"/>
    <s v="August"/>
    <x v="12"/>
    <s v="22 August 1949"/>
    <x v="2"/>
    <s v="SS 22.8.49 (Air Britain Serials)"/>
    <x v="4"/>
    <x v="3"/>
    <x v="1"/>
    <x v="1"/>
    <x v="2"/>
    <x v="1"/>
    <m/>
    <n v="8"/>
    <x v="98"/>
    <x v="1"/>
    <n v="1"/>
    <x v="0"/>
    <x v="56"/>
    <x v="0"/>
  </r>
  <r>
    <n v="866"/>
    <s v="PF491"/>
    <x v="20"/>
    <s v="128/109/105/CBE"/>
    <x v="10"/>
    <x v="19"/>
    <n v="22"/>
    <s v="August"/>
    <x v="12"/>
    <s v="22 August 1949"/>
    <x v="2"/>
    <s v="SS 22.8.49 (Air Britain Serials)"/>
    <x v="4"/>
    <x v="3"/>
    <x v="1"/>
    <x v="1"/>
    <x v="2"/>
    <x v="1"/>
    <m/>
    <n v="8"/>
    <x v="98"/>
    <x v="1"/>
    <n v="0"/>
    <x v="1"/>
    <x v="228"/>
    <x v="6"/>
  </r>
  <r>
    <n v="3020"/>
    <s v="PF521"/>
    <x v="20"/>
    <s v="128/105"/>
    <x v="0"/>
    <x v="8"/>
    <n v="22"/>
    <s v="August"/>
    <x v="12"/>
    <s v="22 August 1949"/>
    <x v="2"/>
    <s v="SS 22.8.49 (Air Britain Serials)"/>
    <x v="4"/>
    <x v="3"/>
    <x v="1"/>
    <x v="1"/>
    <x v="2"/>
    <x v="1"/>
    <m/>
    <n v="8"/>
    <x v="98"/>
    <x v="1"/>
    <n v="0"/>
    <x v="0"/>
    <x v="4"/>
    <x v="6"/>
  </r>
  <r>
    <n v="5237"/>
    <s v="PF544"/>
    <x v="20"/>
    <s v="69/14"/>
    <x v="10"/>
    <x v="19"/>
    <n v="22"/>
    <s v="August"/>
    <x v="12"/>
    <s v="22 August 1949"/>
    <x v="2"/>
    <s v="SS 22.8.49 (Air Britain Serials)"/>
    <x v="4"/>
    <x v="3"/>
    <x v="1"/>
    <x v="1"/>
    <x v="2"/>
    <x v="1"/>
    <m/>
    <n v="8"/>
    <x v="98"/>
    <x v="1"/>
    <n v="0"/>
    <x v="0"/>
    <x v="215"/>
    <x v="6"/>
  </r>
  <r>
    <n v="6229"/>
    <s v="PF613"/>
    <x v="20"/>
    <n v="98"/>
    <x v="10"/>
    <x v="19"/>
    <n v="22"/>
    <s v="August"/>
    <x v="12"/>
    <s v="22 August 1949"/>
    <x v="2"/>
    <s v="SS 22.8.49 (Air Britain Serials)"/>
    <x v="4"/>
    <x v="3"/>
    <x v="1"/>
    <x v="1"/>
    <x v="2"/>
    <x v="1"/>
    <m/>
    <n v="8"/>
    <x v="98"/>
    <x v="1"/>
    <n v="0"/>
    <x v="0"/>
    <x v="204"/>
    <x v="6"/>
  </r>
  <r>
    <n v="2783"/>
    <s v="RS643"/>
    <x v="12"/>
    <s v="13OTU/204AFS"/>
    <x v="10"/>
    <x v="19"/>
    <n v="22"/>
    <s v="August"/>
    <x v="12"/>
    <s v="22 August 1949"/>
    <x v="2"/>
    <s v="SS 22.8.49 (Air Britain Serials)"/>
    <x v="4"/>
    <x v="3"/>
    <x v="1"/>
    <x v="1"/>
    <x v="2"/>
    <x v="1"/>
    <m/>
    <n v="8"/>
    <x v="98"/>
    <x v="1"/>
    <n v="0"/>
    <x v="1"/>
    <x v="294"/>
    <x v="7"/>
  </r>
  <r>
    <n v="311"/>
    <s v="RV296"/>
    <x v="20"/>
    <s v="128/109"/>
    <x v="0"/>
    <x v="8"/>
    <n v="22"/>
    <s v="August"/>
    <x v="12"/>
    <s v="22 August 1949"/>
    <x v="2"/>
    <s v="SS 22.8.49 (Air Britain Serials)"/>
    <x v="4"/>
    <x v="3"/>
    <x v="1"/>
    <x v="1"/>
    <x v="2"/>
    <x v="1"/>
    <m/>
    <n v="8"/>
    <x v="98"/>
    <x v="1"/>
    <n v="1"/>
    <x v="0"/>
    <x v="18"/>
    <x v="0"/>
  </r>
  <r>
    <n v="141"/>
    <s v="RV322"/>
    <x v="20"/>
    <s v="571/105"/>
    <x v="0"/>
    <x v="8"/>
    <n v="22"/>
    <s v="August"/>
    <x v="12"/>
    <s v="22 August 1949"/>
    <x v="2"/>
    <s v="SS 22.8.49 (Air Britain Serials)"/>
    <x v="4"/>
    <x v="3"/>
    <x v="1"/>
    <x v="1"/>
    <x v="2"/>
    <x v="1"/>
    <m/>
    <n v="8"/>
    <x v="98"/>
    <x v="1"/>
    <n v="1"/>
    <x v="0"/>
    <x v="4"/>
    <x v="0"/>
  </r>
  <r>
    <n v="7314"/>
    <s v="TE592"/>
    <x v="12"/>
    <s v="CGS"/>
    <x v="10"/>
    <x v="19"/>
    <n v="22"/>
    <s v="August"/>
    <x v="12"/>
    <s v="22 August 1949"/>
    <x v="2"/>
    <s v="SS 22.8.49 (Air Britain Serials)"/>
    <x v="4"/>
    <x v="3"/>
    <x v="1"/>
    <x v="1"/>
    <x v="2"/>
    <x v="1"/>
    <m/>
    <n v="8"/>
    <x v="98"/>
    <x v="1"/>
    <n v="0"/>
    <x v="1"/>
    <x v="194"/>
    <x v="3"/>
  </r>
  <r>
    <n v="1624"/>
    <s v="VA871"/>
    <x v="10"/>
    <s v="204AFS"/>
    <x v="10"/>
    <x v="19"/>
    <n v="22"/>
    <s v="August"/>
    <x v="12"/>
    <s v="22 August 1949"/>
    <x v="2"/>
    <s v="SS 22.8.49 (Air Britain Serials)"/>
    <x v="4"/>
    <x v="3"/>
    <x v="1"/>
    <x v="1"/>
    <x v="2"/>
    <x v="1"/>
    <m/>
    <n v="8"/>
    <x v="98"/>
    <x v="1"/>
    <n v="0"/>
    <x v="1"/>
    <x v="294"/>
    <x v="2"/>
  </r>
  <r>
    <n v="6067"/>
    <s v="PF671"/>
    <x v="35"/>
    <n v="58"/>
    <x v="10"/>
    <x v="19"/>
    <n v="23"/>
    <s v="August"/>
    <x v="12"/>
    <s v="23 August 1949"/>
    <x v="0"/>
    <s v="Lost height on approach and crashed 1m W of Benson 23.8.49 DBF (Air Britain Serials) 23.08.49 58 Sqn. PF671 Crashed on final turn-in to land at Benson aerodrome on emergency single engined approach. Two killed. (Mosquito Crash Log)"/>
    <x v="2"/>
    <x v="2"/>
    <x v="40"/>
    <x v="1"/>
    <x v="2"/>
    <x v="1"/>
    <m/>
    <n v="8"/>
    <x v="98"/>
    <x v="1"/>
    <n v="0"/>
    <x v="0"/>
    <x v="265"/>
    <x v="6"/>
  </r>
  <r>
    <n v="5254"/>
    <s v="PZ373"/>
    <x v="12"/>
    <s v="605/305"/>
    <x v="0"/>
    <x v="16"/>
    <n v="25"/>
    <s v="August"/>
    <x v="12"/>
    <s v="25 August 1949"/>
    <x v="2"/>
    <s v="To 6678M 25.8.49 (Air Britain Serials)"/>
    <x v="4"/>
    <x v="3"/>
    <x v="1"/>
    <x v="1"/>
    <x v="2"/>
    <x v="1"/>
    <m/>
    <n v="8"/>
    <x v="98"/>
    <x v="1"/>
    <n v="1"/>
    <x v="0"/>
    <x v="60"/>
    <x v="0"/>
  </r>
  <r>
    <n v="3309"/>
    <s v="RL190"/>
    <x v="39"/>
    <s v="264/23"/>
    <x v="0"/>
    <x v="2"/>
    <n v="25"/>
    <s v="August"/>
    <x v="12"/>
    <s v="25 August 1949"/>
    <x v="2"/>
    <s v="SS 25.8.49 (Air Britain Serials)"/>
    <x v="4"/>
    <x v="3"/>
    <x v="1"/>
    <x v="1"/>
    <x v="2"/>
    <x v="1"/>
    <m/>
    <n v="8"/>
    <x v="98"/>
    <x v="1"/>
    <n v="0"/>
    <x v="0"/>
    <x v="6"/>
    <x v="2"/>
  </r>
  <r>
    <n v="623"/>
    <s v="HJ969"/>
    <x v="10"/>
    <s v="487/464/1482 Flt/464/60OTU"/>
    <x v="10"/>
    <x v="7"/>
    <n v="26"/>
    <s v="August"/>
    <x v="12"/>
    <s v="26 August 1949"/>
    <x v="2"/>
    <s v="Served with 464 Sqn, under RAF control as trainers 29/09/43 to 19/04/44. (Brian Fillery's website) SS 26.8.49 (Air Britain Serials)"/>
    <x v="4"/>
    <x v="3"/>
    <x v="1"/>
    <x v="1"/>
    <x v="2"/>
    <x v="1"/>
    <m/>
    <n v="8"/>
    <x v="98"/>
    <x v="1"/>
    <n v="1"/>
    <x v="1"/>
    <x v="29"/>
    <x v="2"/>
  </r>
  <r>
    <n v="2572"/>
    <s v="HX979"/>
    <x v="12"/>
    <s v="305/54OTU"/>
    <x v="10"/>
    <x v="7"/>
    <n v="29"/>
    <s v="August"/>
    <x v="12"/>
    <s v="29 August 1949"/>
    <x v="2"/>
    <s v="SS 29.8.49 (Air Britain Serials)"/>
    <x v="4"/>
    <x v="3"/>
    <x v="1"/>
    <x v="1"/>
    <x v="2"/>
    <x v="1"/>
    <m/>
    <n v="8"/>
    <x v="98"/>
    <x v="1"/>
    <n v="1"/>
    <x v="1"/>
    <x v="115"/>
    <x v="0"/>
  </r>
  <r>
    <n v="520"/>
    <s v="PF446"/>
    <x v="20"/>
    <s v="128/109/105/CBE"/>
    <x v="10"/>
    <x v="19"/>
    <n v="29"/>
    <s v="August"/>
    <x v="12"/>
    <s v="29 August 1949"/>
    <x v="2"/>
    <s v="SS 29.8.49 (Air Britain Serials)"/>
    <x v="4"/>
    <x v="3"/>
    <x v="1"/>
    <x v="1"/>
    <x v="2"/>
    <x v="1"/>
    <m/>
    <n v="8"/>
    <x v="98"/>
    <x v="1"/>
    <n v="0"/>
    <x v="1"/>
    <x v="228"/>
    <x v="6"/>
  </r>
  <r>
    <n v="5115"/>
    <s v="PF545"/>
    <x v="20"/>
    <s v="98/14"/>
    <x v="10"/>
    <x v="19"/>
    <n v="29"/>
    <s v="August"/>
    <x v="12"/>
    <s v="29 August 1949"/>
    <x v="2"/>
    <s v="SS 29.8.49 (Air Britain Serials)"/>
    <x v="4"/>
    <x v="3"/>
    <x v="1"/>
    <x v="1"/>
    <x v="2"/>
    <x v="1"/>
    <m/>
    <n v="8"/>
    <x v="98"/>
    <x v="1"/>
    <n v="0"/>
    <x v="0"/>
    <x v="215"/>
    <x v="6"/>
  </r>
  <r>
    <n v="6802"/>
    <s v="PF551"/>
    <x v="20"/>
    <s v="69/98"/>
    <x v="10"/>
    <x v="19"/>
    <n v="29"/>
    <s v="August"/>
    <x v="12"/>
    <s v="29 August 1949"/>
    <x v="2"/>
    <s v="SS 29.8.49 (Air Britain Serials)"/>
    <x v="4"/>
    <x v="3"/>
    <x v="1"/>
    <x v="1"/>
    <x v="2"/>
    <x v="1"/>
    <m/>
    <n v="8"/>
    <x v="98"/>
    <x v="1"/>
    <n v="0"/>
    <x v="0"/>
    <x v="204"/>
    <x v="6"/>
  </r>
  <r>
    <n v="3700"/>
    <s v="PF579"/>
    <x v="20"/>
    <s v="69/98/14"/>
    <x v="10"/>
    <x v="19"/>
    <n v="29"/>
    <s v="August"/>
    <x v="12"/>
    <s v="29 August 1949"/>
    <x v="2"/>
    <s v="SS 29.8.49 (Air Britain Serials)"/>
    <x v="4"/>
    <x v="3"/>
    <x v="1"/>
    <x v="1"/>
    <x v="2"/>
    <x v="1"/>
    <m/>
    <n v="8"/>
    <x v="98"/>
    <x v="1"/>
    <n v="0"/>
    <x v="0"/>
    <x v="215"/>
    <x v="6"/>
  </r>
  <r>
    <n v="4500"/>
    <s v="TK625"/>
    <x v="42"/>
    <n v="14"/>
    <x v="10"/>
    <x v="19"/>
    <n v="30"/>
    <s v="August"/>
    <x v="12"/>
    <s v="30 August 1949"/>
    <x v="0"/>
    <s v="Flew into ground in bad visibility 8m E of Wahn 30.8.49 (Air Britain Serials) Another role of the Squadron was the morning meteorological climb to about 30,000 feet. This was carried out by one aircraft and the duty rotated between 14 and 98 Squadrons each month. The aircraft was fitted with an aneroid barometer reading in millibars and with wet and dry bulb thermometers. The climb started with levelling out at 500 feet QNH and again 1000 feet, letting the speed settle at each altitude and then noting the thermometer readings. The climb then continued with levelling of every 50 millibars on the aneroid barometer and taking the thermometer readings at each step. This was continued up to 300 millibars which was roughly equivalent to 30,000 feet. The met climb normally took 60-75 minutes to complete thoroughly. With 2 rival squadrons doing the met climb alternately it was a matter of intense squadron pride that the sortie was completed, as failure would draw derision from the other squadron. Hence scant regard was paid to the weather minima for the duty pilot's instrument rating, at least until one of the flight commanders Flt Lt Jock Lewis with Nav2 Bert Fulker were killed flying a met climb in poor weather in 1949. It was believed that they had tried to take the first readings at 500 feet while still in cloud and unfortunately found a cloud with a hard centre, there being quite a few hills in the area just east of Wahn. (http://www.14sqn-association.org.uk/14_Squadron_Association/Memoirs.html)"/>
    <x v="2"/>
    <x v="2"/>
    <x v="26"/>
    <x v="1"/>
    <x v="2"/>
    <x v="1"/>
    <m/>
    <n v="8"/>
    <x v="98"/>
    <x v="1"/>
    <n v="0"/>
    <x v="0"/>
    <x v="215"/>
    <x v="0"/>
  </r>
  <r>
    <n v="4006"/>
    <s v="A52-140"/>
    <x v="24"/>
    <s v="2AD"/>
    <x v="7"/>
    <x v="19"/>
    <n v="0"/>
    <s v="September"/>
    <x v="12"/>
    <s v="0 September 1949"/>
    <x v="2"/>
    <s v="Built as F.B.40. Delivered during September 1945. Final disposition: struck off charge, September 1949. (Beaufort, Beaufighter and Mosquito in Australian Service, Stewart Wilson, 1990) To DAP for disposal .49 (Air Britain Serials)"/>
    <x v="4"/>
    <x v="3"/>
    <x v="1"/>
    <x v="1"/>
    <x v="2"/>
    <x v="1"/>
    <m/>
    <n v="9"/>
    <x v="99"/>
    <x v="1"/>
    <n v="0"/>
    <x v="1"/>
    <x v="227"/>
    <x v="5"/>
  </r>
  <r>
    <n v="5646"/>
    <s v="A52-152"/>
    <x v="24"/>
    <m/>
    <x v="7"/>
    <x v="19"/>
    <n v="0"/>
    <s v="September"/>
    <x v="12"/>
    <s v="0 September 1949"/>
    <x v="2"/>
    <s v="Built as F.B.40. Delivered during October 1945. Final disposition: sold, September 1949. (Beaufort, Beaufighter and Mosquito in Australian Service, Stewart Wilson, 1990) Sold .49 (Air Britain Serials)"/>
    <x v="4"/>
    <x v="3"/>
    <x v="1"/>
    <x v="1"/>
    <x v="2"/>
    <x v="1"/>
    <m/>
    <n v="9"/>
    <x v="99"/>
    <x v="1"/>
    <n v="0"/>
    <x v="2"/>
    <x v="17"/>
    <x v="5"/>
  </r>
  <r>
    <n v="6013"/>
    <s v="A52-166"/>
    <x v="24"/>
    <m/>
    <x v="7"/>
    <x v="19"/>
    <n v="0"/>
    <s v="September"/>
    <x v="12"/>
    <s v="0 September 1949"/>
    <x v="2"/>
    <s v="Built as F.B.40. Delivered during December 1945. Final disposition: sold, September 1949. (Beaufort, Beaufighter and Mosquito in Australian Service, Stewart Wilson, 1990) Sold .49 (Air Britain Serials)"/>
    <x v="5"/>
    <x v="3"/>
    <x v="1"/>
    <x v="1"/>
    <x v="2"/>
    <x v="1"/>
    <m/>
    <n v="9"/>
    <x v="99"/>
    <x v="1"/>
    <n v="0"/>
    <x v="2"/>
    <x v="17"/>
    <x v="5"/>
  </r>
  <r>
    <n v="5949"/>
    <s v="A52-54"/>
    <x v="24"/>
    <m/>
    <x v="7"/>
    <x v="19"/>
    <n v="0"/>
    <s v="September"/>
    <x v="12"/>
    <s v="0 September 1949"/>
    <x v="2"/>
    <s v="Built as F.B.40. Delivered during January 1945. Final disposition: struck off charge, September 1949. (Beaufort, Beaufighter and Mosquito in Australian Service, Stewart Wilson, 1990) To DAP for disposal .49 (Air Britain Serials)"/>
    <x v="4"/>
    <x v="3"/>
    <x v="1"/>
    <x v="1"/>
    <x v="2"/>
    <x v="1"/>
    <m/>
    <n v="9"/>
    <x v="99"/>
    <x v="1"/>
    <n v="0"/>
    <x v="2"/>
    <x v="17"/>
    <x v="5"/>
  </r>
  <r>
    <n v="3587"/>
    <s v="TA617"/>
    <x v="42"/>
    <n v="109"/>
    <x v="0"/>
    <x v="8"/>
    <n v="15"/>
    <s v="September"/>
    <x v="12"/>
    <s v="15 September 1949"/>
    <x v="0"/>
    <s v="Collided with VT798 nr Coningsby 15.9.49 (Air Britain Serials) 15.09.49 109 Sqn. TA617 Collision occurred with formation leader during Battle of Britain fly- past in scattered cloud at 1500 feet. Both aircraft crashed, but both crews were unhurt.(Mosquito Crash Log)"/>
    <x v="2"/>
    <x v="2"/>
    <x v="19"/>
    <x v="1"/>
    <x v="2"/>
    <x v="1"/>
    <m/>
    <n v="9"/>
    <x v="99"/>
    <x v="1"/>
    <n v="0"/>
    <x v="0"/>
    <x v="18"/>
    <x v="0"/>
  </r>
  <r>
    <n v="3610"/>
    <s v="VR798"/>
    <x v="42"/>
    <n v="109"/>
    <x v="0"/>
    <x v="8"/>
    <n v="15"/>
    <s v="September"/>
    <x v="12"/>
    <s v="15 September 1949"/>
    <x v="0"/>
    <s v="Collided with TA167 and crashed Brancaster Norfolk 15.9.49 (Air Britain Serials) 15.09.49 109 San. VR798 Collision occurred with formation leader during Battle of Britain fly- past in scattered cloud at 1500 feet. Both aircraft crashed, but both crews were unhurt.(Mosquito Crash Log)"/>
    <x v="2"/>
    <x v="2"/>
    <x v="19"/>
    <x v="1"/>
    <x v="2"/>
    <x v="1"/>
    <m/>
    <n v="9"/>
    <x v="99"/>
    <x v="1"/>
    <n v="0"/>
    <x v="0"/>
    <x v="18"/>
    <x v="7"/>
  </r>
  <r>
    <n v="255"/>
    <s v="RF853"/>
    <x v="12"/>
    <s v="404/132OTU/6OTU/204AFS/EAAS/204AFS"/>
    <x v="10"/>
    <x v="19"/>
    <n v="15"/>
    <s v="September"/>
    <x v="12"/>
    <s v="15 September 1949"/>
    <x v="2"/>
    <s v="SOC 15.9.49 (Air Britain Serials)"/>
    <x v="4"/>
    <x v="3"/>
    <x v="1"/>
    <x v="1"/>
    <x v="2"/>
    <x v="1"/>
    <m/>
    <n v="9"/>
    <x v="99"/>
    <x v="1"/>
    <n v="1"/>
    <x v="1"/>
    <x v="294"/>
    <x v="3"/>
  </r>
  <r>
    <n v="974"/>
    <s v="VA890"/>
    <x v="10"/>
    <s v="APS Lubeck/SF Wahn"/>
    <x v="10"/>
    <x v="19"/>
    <n v="16"/>
    <s v="September"/>
    <x v="12"/>
    <s v="16 September 1949"/>
    <x v="0"/>
    <s v="Swung on landing and u/c collapsed Celle 16.9.49 (Air Britain Serials)"/>
    <x v="2"/>
    <x v="2"/>
    <x v="23"/>
    <x v="1"/>
    <x v="2"/>
    <x v="1"/>
    <m/>
    <n v="9"/>
    <x v="99"/>
    <x v="1"/>
    <n v="0"/>
    <x v="1"/>
    <x v="347"/>
    <x v="2"/>
  </r>
  <r>
    <n v="871"/>
    <s v="RR284"/>
    <x v="10"/>
    <s v="16OTU/ETPS/204AFS"/>
    <x v="10"/>
    <x v="19"/>
    <n v="23"/>
    <s v="September"/>
    <x v="12"/>
    <s v="23 September 1949"/>
    <x v="0"/>
    <s v="Swung on take-off and DBR Brize Norton 23.9.49 (Air Britain Serials)"/>
    <x v="2"/>
    <x v="2"/>
    <x v="33"/>
    <x v="1"/>
    <x v="2"/>
    <x v="1"/>
    <m/>
    <n v="9"/>
    <x v="99"/>
    <x v="1"/>
    <n v="1"/>
    <x v="1"/>
    <x v="294"/>
    <x v="2"/>
  </r>
  <r>
    <n v="4513"/>
    <s v="TA714"/>
    <x v="42"/>
    <n v="14"/>
    <x v="10"/>
    <x v="19"/>
    <n v="25"/>
    <s v="September"/>
    <x v="12"/>
    <s v="25 September 1949"/>
    <x v="0"/>
    <s v="Swung on take-off and damaged u/c belly-landed on return at Celle 25.9.49 (Air Britain Serials)"/>
    <x v="2"/>
    <x v="2"/>
    <x v="33"/>
    <x v="1"/>
    <x v="2"/>
    <x v="1"/>
    <m/>
    <n v="9"/>
    <x v="99"/>
    <x v="1"/>
    <n v="0"/>
    <x v="0"/>
    <x v="215"/>
    <x v="0"/>
  </r>
  <r>
    <n v="6461"/>
    <s v="RF938"/>
    <x v="12"/>
    <s v="CGS/EAAS"/>
    <x v="10"/>
    <x v="19"/>
    <n v="29"/>
    <s v="September"/>
    <x v="12"/>
    <s v="29 September 1949"/>
    <x v="2"/>
    <s v="SOC 29.9.49 (Air Britain Serials)"/>
    <x v="4"/>
    <x v="3"/>
    <x v="1"/>
    <x v="1"/>
    <x v="2"/>
    <x v="1"/>
    <m/>
    <n v="9"/>
    <x v="99"/>
    <x v="1"/>
    <n v="1"/>
    <x v="1"/>
    <x v="353"/>
    <x v="3"/>
  </r>
  <r>
    <n v="6609"/>
    <s v="VL728"/>
    <x v="12"/>
    <n v="4"/>
    <x v="0"/>
    <x v="16"/>
    <n v="3"/>
    <s v="October"/>
    <x v="12"/>
    <s v="3 October 1949"/>
    <x v="0"/>
    <s v="Fell into inspection pit in hangar while being moved Celle 3.10.49 DBR (Air Britain Serials)"/>
    <x v="2"/>
    <x v="2"/>
    <x v="77"/>
    <x v="1"/>
    <x v="2"/>
    <x v="1"/>
    <m/>
    <n v="10"/>
    <x v="100"/>
    <x v="1"/>
    <n v="0"/>
    <x v="0"/>
    <x v="82"/>
    <x v="7"/>
  </r>
  <r>
    <n v="7198"/>
    <s v="NT314"/>
    <x v="25"/>
    <s v="488/410/Belgium"/>
    <x v="15"/>
    <x v="2"/>
    <n v="14"/>
    <s v="October"/>
    <x v="12"/>
    <s v="14 October 1949"/>
    <x v="0"/>
    <s v="P on 488 Sqn (Andy Long on RAF Commands Forum) To Belgian AF 11.3.48 as MB-9 Crashed Wevelgem 14.10.49 (Air Britain Serials)"/>
    <x v="2"/>
    <x v="2"/>
    <x v="32"/>
    <x v="1"/>
    <x v="2"/>
    <x v="1"/>
    <m/>
    <n v="10"/>
    <x v="100"/>
    <x v="1"/>
    <n v="1"/>
    <x v="0"/>
    <x v="19"/>
    <x v="2"/>
  </r>
  <r>
    <n v="2257"/>
    <s v="RS551"/>
    <x v="12"/>
    <s v="21/CFS/204AFS"/>
    <x v="10"/>
    <x v="19"/>
    <n v="14"/>
    <s v="October"/>
    <x v="12"/>
    <s v="14 October 1949"/>
    <x v="2"/>
    <s v="To 6702M 14.10.49 (Air Britain Serials)"/>
    <x v="4"/>
    <x v="3"/>
    <x v="1"/>
    <x v="1"/>
    <x v="2"/>
    <x v="1"/>
    <m/>
    <n v="10"/>
    <x v="100"/>
    <x v="1"/>
    <n v="1"/>
    <x v="1"/>
    <x v="294"/>
    <x v="0"/>
  </r>
  <r>
    <n v="1539"/>
    <s v="VT630"/>
    <x v="10"/>
    <s v="RN 762"/>
    <x v="10"/>
    <x v="19"/>
    <n v="19"/>
    <s v="October"/>
    <x v="12"/>
    <s v="19 October 1949"/>
    <x v="0"/>
    <s v="Crash landed in field after engine failure 1m S Culdrose 19.10.49 (Air Britain Serials) |diverted off contract, d/d 14/10/1948 to the Royal Navy, w/o 19/10/1949 when the aircraft stalled and crashed near Culdrose after the starboard engine failed at 800ft whilst the port engine was feathered   (http://www.ukserials.com/)"/>
    <x v="2"/>
    <x v="2"/>
    <x v="2"/>
    <x v="1"/>
    <x v="2"/>
    <x v="1"/>
    <m/>
    <n v="10"/>
    <x v="100"/>
    <x v="1"/>
    <n v="0"/>
    <x v="0"/>
    <x v="181"/>
    <x v="0"/>
  </r>
  <r>
    <n v="5325"/>
    <s v="TE722"/>
    <x v="12"/>
    <s v="RN"/>
    <x v="10"/>
    <x v="19"/>
    <n v="19"/>
    <s v="October"/>
    <x v="12"/>
    <s v="19 October 1949"/>
    <x v="2"/>
    <s v="SOC 19.10.49 (Air Britain Serials)"/>
    <x v="4"/>
    <x v="3"/>
    <x v="1"/>
    <x v="1"/>
    <x v="2"/>
    <x v="1"/>
    <m/>
    <n v="10"/>
    <x v="100"/>
    <x v="1"/>
    <n v="0"/>
    <x v="2"/>
    <x v="64"/>
    <x v="3"/>
  </r>
  <r>
    <n v="4379"/>
    <s v="TE691"/>
    <x v="12"/>
    <s v="204AFS"/>
    <x v="10"/>
    <x v="19"/>
    <n v="24"/>
    <s v="October"/>
    <x v="12"/>
    <s v="24 October 1949"/>
    <x v="0"/>
    <s v="Lost power and bellylanded at Brize Norton 24.10.49 (Air Britain Serials) 24.10.49 204 AFS. TE691 Lost power and belly-landed at Brize Norton. (Mosquito Crash Log)"/>
    <x v="2"/>
    <x v="2"/>
    <x v="2"/>
    <x v="1"/>
    <x v="2"/>
    <x v="1"/>
    <m/>
    <n v="10"/>
    <x v="100"/>
    <x v="1"/>
    <n v="0"/>
    <x v="1"/>
    <x v="294"/>
    <x v="3"/>
  </r>
  <r>
    <n v="5058"/>
    <s v="PF620"/>
    <x v="35"/>
    <n v="81"/>
    <x v="10"/>
    <x v="19"/>
    <n v="26"/>
    <s v="October"/>
    <x v="12"/>
    <s v="26 October 1949"/>
    <x v="0"/>
    <s v="Hydraulics failed bellylanded at Tengah 26.10.49 (Air Britain Serials)"/>
    <x v="2"/>
    <x v="2"/>
    <x v="141"/>
    <x v="1"/>
    <x v="2"/>
    <x v="1"/>
    <m/>
    <n v="10"/>
    <x v="100"/>
    <x v="1"/>
    <n v="0"/>
    <x v="0"/>
    <x v="287"/>
    <x v="6"/>
  </r>
  <r>
    <n v="2343"/>
    <s v="RF915"/>
    <x v="12"/>
    <s v="8OTU/132OTU/6OTU/4"/>
    <x v="0"/>
    <x v="16"/>
    <n v="27"/>
    <s v="October"/>
    <x v="12"/>
    <s v="27 October 1949"/>
    <x v="2"/>
    <s v="SOC 27.10.49 (Air Britain Serials)"/>
    <x v="4"/>
    <x v="3"/>
    <x v="1"/>
    <x v="1"/>
    <x v="2"/>
    <x v="1"/>
    <m/>
    <n v="10"/>
    <x v="100"/>
    <x v="1"/>
    <n v="1"/>
    <x v="0"/>
    <x v="82"/>
    <x v="3"/>
  </r>
  <r>
    <n v="4340"/>
    <s v="TA707"/>
    <x v="42"/>
    <s v="SIU/14"/>
    <x v="10"/>
    <x v="19"/>
    <n v="28"/>
    <s v="October"/>
    <x v="12"/>
    <s v="28 October 1949"/>
    <x v="0"/>
    <s v="Hood disintegrated and hit tail 28.10.49 not repaired and SOC 21.6.50 (Air Britain Serials)"/>
    <x v="2"/>
    <x v="2"/>
    <x v="102"/>
    <x v="1"/>
    <x v="2"/>
    <x v="1"/>
    <m/>
    <n v="10"/>
    <x v="100"/>
    <x v="1"/>
    <n v="0"/>
    <x v="0"/>
    <x v="215"/>
    <x v="0"/>
  </r>
  <r>
    <n v="4056"/>
    <s v="RL116"/>
    <x v="39"/>
    <n v="29"/>
    <x v="0"/>
    <x v="2"/>
    <n v="3"/>
    <s v="November"/>
    <x v="12"/>
    <s v="3 November 1949"/>
    <x v="1"/>
    <s v="03-11-49 TW908 Lancaster B.1 148 SQ Midair collision over east Wight with RL116(below) 03-11-49 RL116 Mosquito NF36 Midair with above(TW908),total 9 killed on both a/c (http://daveg4otu.tripod.com/iowweb/iowc.html) Collided with Lancaster TW908 at night 5m S of Selsey Bill Sussex 3.11.49 (Air Britain Serials) 03.11.49 29 Sqn. RL116 Collided with Lancaster TW9OB of No.148 Squadron eight miles south of Selsey Bill during Bullseye Exercise. One killed and one missing from Mosquito, seven missing from the Lancaster. (Mosquito Crash Log)"/>
    <x v="2"/>
    <x v="2"/>
    <x v="19"/>
    <x v="1"/>
    <x v="2"/>
    <x v="1"/>
    <m/>
    <n v="11"/>
    <x v="101"/>
    <x v="1"/>
    <n v="0"/>
    <x v="0"/>
    <x v="31"/>
    <x v="2"/>
  </r>
  <r>
    <n v="1440"/>
    <s v="MM806"/>
    <x v="25"/>
    <s v="151/219/141"/>
    <x v="0"/>
    <x v="2"/>
    <n v="8"/>
    <s v="November"/>
    <x v="12"/>
    <s v="8 November 1949"/>
    <x v="2"/>
    <s v="SOC 8.11.49 (Air Britain Serials)"/>
    <x v="4"/>
    <x v="3"/>
    <x v="1"/>
    <x v="1"/>
    <x v="2"/>
    <x v="1"/>
    <m/>
    <n v="11"/>
    <x v="101"/>
    <x v="1"/>
    <n v="1"/>
    <x v="0"/>
    <x v="45"/>
    <x v="2"/>
  </r>
  <r>
    <n v="1803"/>
    <s v="MM813"/>
    <x v="25"/>
    <s v="219/141"/>
    <x v="0"/>
    <x v="2"/>
    <n v="8"/>
    <s v="November"/>
    <x v="12"/>
    <s v="8 November 1949"/>
    <x v="2"/>
    <s v="Was FK-H on 219 Squadron, was on this unit from September 1944 to the end of the war. (2nd TAF) SOC 8.11.49 (Air Britain Serials)"/>
    <x v="4"/>
    <x v="3"/>
    <x v="1"/>
    <x v="1"/>
    <x v="2"/>
    <x v="1"/>
    <m/>
    <n v="11"/>
    <x v="101"/>
    <x v="1"/>
    <n v="1"/>
    <x v="0"/>
    <x v="45"/>
    <x v="2"/>
  </r>
  <r>
    <n v="1508"/>
    <s v="MV521"/>
    <x v="25"/>
    <s v="25/219"/>
    <x v="1"/>
    <x v="2"/>
    <n v="8"/>
    <s v="November"/>
    <x v="12"/>
    <s v="8 November 1949"/>
    <x v="2"/>
    <s v="SOC 8.11.49 (Air Britain Serials)"/>
    <x v="4"/>
    <x v="3"/>
    <x v="1"/>
    <x v="1"/>
    <x v="2"/>
    <x v="1"/>
    <m/>
    <n v="11"/>
    <x v="101"/>
    <x v="1"/>
    <n v="1"/>
    <x v="0"/>
    <x v="76"/>
    <x v="2"/>
  </r>
  <r>
    <n v="6627"/>
    <s v="NT265"/>
    <x v="25"/>
    <n v="25"/>
    <x v="0"/>
    <x v="2"/>
    <n v="8"/>
    <s v="November"/>
    <x v="12"/>
    <s v="8 November 1949"/>
    <x v="2"/>
    <s v="SOC 8.11.49 (Air Britain Serials)"/>
    <x v="4"/>
    <x v="3"/>
    <x v="1"/>
    <x v="1"/>
    <x v="2"/>
    <x v="1"/>
    <m/>
    <n v="11"/>
    <x v="101"/>
    <x v="1"/>
    <n v="1"/>
    <x v="0"/>
    <x v="14"/>
    <x v="2"/>
  </r>
  <r>
    <n v="3595"/>
    <s v="PF596"/>
    <x v="20"/>
    <n v="98"/>
    <x v="10"/>
    <x v="19"/>
    <n v="8"/>
    <s v="November"/>
    <x v="12"/>
    <s v="8 November 1949"/>
    <x v="2"/>
    <s v="SOC 8.11.49 (Air Britain Serials)"/>
    <x v="4"/>
    <x v="3"/>
    <x v="1"/>
    <x v="1"/>
    <x v="2"/>
    <x v="1"/>
    <m/>
    <n v="11"/>
    <x v="101"/>
    <x v="1"/>
    <n v="0"/>
    <x v="0"/>
    <x v="204"/>
    <x v="6"/>
  </r>
  <r>
    <n v="1311"/>
    <s v="RV360"/>
    <x v="20"/>
    <s v="128/608/16OTU"/>
    <x v="0"/>
    <x v="7"/>
    <n v="8"/>
    <s v="November"/>
    <x v="12"/>
    <s v="8 November 1949"/>
    <x v="2"/>
    <s v="SOC 8.11.49 (Air Britain Serials)"/>
    <x v="4"/>
    <x v="3"/>
    <x v="1"/>
    <x v="1"/>
    <x v="2"/>
    <x v="1"/>
    <m/>
    <n v="11"/>
    <x v="101"/>
    <x v="1"/>
    <n v="1"/>
    <x v="1"/>
    <x v="140"/>
    <x v="0"/>
  </r>
  <r>
    <n v="5430"/>
    <s v="TA559"/>
    <x v="12"/>
    <n v="305"/>
    <x v="0"/>
    <x v="16"/>
    <n v="8"/>
    <s v="November"/>
    <x v="12"/>
    <s v="8 November 1949"/>
    <x v="2"/>
    <s v="SOC 8.11.49 (Air Britain Serials)"/>
    <x v="4"/>
    <x v="3"/>
    <x v="1"/>
    <x v="1"/>
    <x v="2"/>
    <x v="1"/>
    <m/>
    <n v="11"/>
    <x v="101"/>
    <x v="1"/>
    <n v="0"/>
    <x v="0"/>
    <x v="60"/>
    <x v="0"/>
  </r>
  <r>
    <n v="1303"/>
    <s v="RG303"/>
    <x v="35"/>
    <s v="8OTU/237OCU/540"/>
    <x v="10"/>
    <x v="19"/>
    <n v="10"/>
    <s v="November"/>
    <x v="12"/>
    <s v="10 November 1949"/>
    <x v="0"/>
    <s v="Both engines cut overshot Benson and crashed 1 1/2m E of Wallingford Oxon. 10.11.49 (Air Britain Serials) 10.11.49 540 Sqn. RG303 Force-landed one and a half miles east of WalIingford, Berks, after engine failure. Crew unhurt. (Mosquito Crash Log)"/>
    <x v="2"/>
    <x v="2"/>
    <x v="2"/>
    <x v="1"/>
    <x v="2"/>
    <x v="1"/>
    <m/>
    <n v="11"/>
    <x v="101"/>
    <x v="1"/>
    <n v="0"/>
    <x v="0"/>
    <x v="16"/>
    <x v="0"/>
  </r>
  <r>
    <n v="1202"/>
    <s v="HR175"/>
    <x v="12"/>
    <s v="464/13OTU/204AGS"/>
    <x v="10"/>
    <x v="19"/>
    <n v="11"/>
    <s v="November"/>
    <x v="12"/>
    <s v="11 November 1949"/>
    <x v="2"/>
    <s v="Served with 464 Sqn, under RAF control 9/43 to 6/10/44 Coded SB-L. Crashed near Lille. Flt Farrally &amp; F/O R.Burrows killed. (Brian Fillery's website) To 6709M 11.11.49 (Air Britain Serials)"/>
    <x v="4"/>
    <x v="3"/>
    <x v="1"/>
    <x v="1"/>
    <x v="2"/>
    <x v="1"/>
    <m/>
    <n v="11"/>
    <x v="101"/>
    <x v="1"/>
    <n v="1"/>
    <x v="1"/>
    <x v="354"/>
    <x v="3"/>
  </r>
  <r>
    <n v="2024"/>
    <s v="LR563"/>
    <x v="10"/>
    <s v="54OTU/51OTU/54OTU/616"/>
    <x v="10"/>
    <x v="19"/>
    <n v="11"/>
    <s v="November"/>
    <x v="12"/>
    <s v="11 November 1949"/>
    <x v="2"/>
    <s v="SOC 11.11.49 (Air Britain Serials)"/>
    <x v="4"/>
    <x v="3"/>
    <x v="1"/>
    <x v="1"/>
    <x v="2"/>
    <x v="1"/>
    <m/>
    <n v="11"/>
    <x v="101"/>
    <x v="1"/>
    <n v="1"/>
    <x v="0"/>
    <x v="333"/>
    <x v="2"/>
  </r>
  <r>
    <n v="7351"/>
    <s v="VL732"/>
    <x v="12"/>
    <s v="2 Gp CS/84 Gp CS"/>
    <x v="10"/>
    <x v="19"/>
    <n v="16"/>
    <s v="November"/>
    <x v="12"/>
    <s v="16 November 1949"/>
    <x v="2"/>
    <s v="SS 16.11.49 (Air Britain Serials) Used in UK and BAFO, further 64 cancelled"/>
    <x v="4"/>
    <x v="3"/>
    <x v="1"/>
    <x v="1"/>
    <x v="2"/>
    <x v="1"/>
    <m/>
    <n v="11"/>
    <x v="101"/>
    <x v="1"/>
    <n v="0"/>
    <x v="1"/>
    <x v="355"/>
    <x v="7"/>
  </r>
  <r>
    <n v="5666"/>
    <s v="VP193"/>
    <x v="42"/>
    <s v="231OCU"/>
    <x v="0"/>
    <x v="7"/>
    <n v="22"/>
    <s v="November"/>
    <x v="12"/>
    <s v="22 November 1949"/>
    <x v="0"/>
    <s v="Crashed after take-off 3m SE of Coningsby 22.11.49 (Air Britain Serials) 22.11.49 231 OCU. VP193 Made normal takeoff then crashed d miles SE of Coningsby after hitting a tree-top, killing two. (Mosquito Crash Log)"/>
    <x v="2"/>
    <x v="2"/>
    <x v="18"/>
    <x v="1"/>
    <x v="2"/>
    <x v="1"/>
    <m/>
    <n v="11"/>
    <x v="101"/>
    <x v="1"/>
    <n v="0"/>
    <x v="1"/>
    <x v="313"/>
    <x v="7"/>
  </r>
  <r>
    <n v="3867"/>
    <s v="MV559"/>
    <x v="25"/>
    <s v="151/Belgium"/>
    <x v="15"/>
    <x v="19"/>
    <n v="25"/>
    <s v="November"/>
    <x v="12"/>
    <s v="25 November 1949"/>
    <x v="0"/>
    <s v="To Belgian AF 4.2.48 as MB-7 Crashed Pietrebais 25.11.49 (Air Britain Serials)"/>
    <x v="2"/>
    <x v="2"/>
    <x v="32"/>
    <x v="1"/>
    <x v="2"/>
    <x v="1"/>
    <m/>
    <n v="11"/>
    <x v="101"/>
    <x v="1"/>
    <n v="1"/>
    <x v="0"/>
    <x v="8"/>
    <x v="2"/>
  </r>
  <r>
    <n v="1344"/>
    <s v="TA469"/>
    <x v="12"/>
    <s v="CFE/228OCU"/>
    <x v="0"/>
    <x v="7"/>
    <n v="29"/>
    <s v="November"/>
    <x v="12"/>
    <s v="29 November 1949"/>
    <x v="0"/>
    <s v="Swung on take-off and u/c collapsed Leeming 29.11.49 (Air Britain Serials)"/>
    <x v="2"/>
    <x v="2"/>
    <x v="33"/>
    <x v="1"/>
    <x v="2"/>
    <x v="1"/>
    <m/>
    <n v="11"/>
    <x v="101"/>
    <x v="1"/>
    <n v="0"/>
    <x v="1"/>
    <x v="298"/>
    <x v="0"/>
  </r>
  <r>
    <n v="2283"/>
    <s v="KA940"/>
    <x v="30"/>
    <s v="RN 772/827"/>
    <x v="10"/>
    <x v="19"/>
    <n v="30"/>
    <s v="November"/>
    <x v="12"/>
    <s v="30 November 1949"/>
    <x v="2"/>
    <s v="SOC 30.11.49 (Air Britain Serials)"/>
    <x v="4"/>
    <x v="3"/>
    <x v="1"/>
    <x v="1"/>
    <x v="2"/>
    <x v="1"/>
    <m/>
    <n v="11"/>
    <x v="101"/>
    <x v="1"/>
    <n v="0"/>
    <x v="0"/>
    <x v="356"/>
    <x v="1"/>
  </r>
  <r>
    <n v="1179"/>
    <s v="KA959"/>
    <x v="30"/>
    <s v="RN 728"/>
    <x v="10"/>
    <x v="19"/>
    <n v="30"/>
    <s v="November"/>
    <x v="12"/>
    <s v="30 November 1949"/>
    <x v="2"/>
    <s v="SOC 30.11.49 (Air Britain Serials)"/>
    <x v="4"/>
    <x v="3"/>
    <x v="1"/>
    <x v="1"/>
    <x v="2"/>
    <x v="1"/>
    <m/>
    <n v="11"/>
    <x v="101"/>
    <x v="1"/>
    <n v="0"/>
    <x v="0"/>
    <x v="190"/>
    <x v="1"/>
  </r>
  <r>
    <n v="5535"/>
    <s v="VT610"/>
    <x v="10"/>
    <n v="39"/>
    <x v="10"/>
    <x v="19"/>
    <n v="1"/>
    <s v="December"/>
    <x v="12"/>
    <s v="1 December 1949"/>
    <x v="0"/>
    <s v="Swung on take-off and u/c collapsed Fayid 1.12.49 (Air Britain Serials) d/d 18/02/1948, w/o 01/12/1949  (http://www.ukserials.com/)"/>
    <x v="2"/>
    <x v="2"/>
    <x v="33"/>
    <x v="1"/>
    <x v="2"/>
    <x v="1"/>
    <m/>
    <n v="12"/>
    <x v="102"/>
    <x v="1"/>
    <n v="0"/>
    <x v="0"/>
    <x v="234"/>
    <x v="0"/>
  </r>
  <r>
    <n v="3057"/>
    <s v="TV961"/>
    <x v="10"/>
    <s v="13OTU/304AFS"/>
    <x v="10"/>
    <x v="19"/>
    <n v="5"/>
    <s v="December"/>
    <x v="12"/>
    <s v="5 December 1949"/>
    <x v="0"/>
    <s v="Overshot landing and crashed 1m SE of Brize Norton 5.12.49 (Air Britain Serials) 05.12.49 204 AFS. TV961 Overshot and crashed one mile SE of Brize Norton on a single engined landing, killing one and injuring one. (Mosquito Crash Log)"/>
    <x v="2"/>
    <x v="2"/>
    <x v="40"/>
    <x v="1"/>
    <x v="2"/>
    <x v="1"/>
    <m/>
    <n v="12"/>
    <x v="102"/>
    <x v="1"/>
    <n v="0"/>
    <x v="1"/>
    <x v="357"/>
    <x v="2"/>
  </r>
  <r>
    <n v="7522"/>
    <s v="RS639"/>
    <x v="12"/>
    <s v="APS Lubeck/4/11"/>
    <x v="10"/>
    <x v="19"/>
    <n v="6"/>
    <s v="December"/>
    <x v="12"/>
    <s v="6 December 1949"/>
    <x v="0"/>
    <s v="Swung in single-engined landing and u/c leg collapsed Celle 6.12.49 (Air Britain Serials)"/>
    <x v="2"/>
    <x v="2"/>
    <x v="23"/>
    <x v="1"/>
    <x v="2"/>
    <x v="1"/>
    <m/>
    <n v="12"/>
    <x v="102"/>
    <x v="1"/>
    <n v="0"/>
    <x v="0"/>
    <x v="348"/>
    <x v="7"/>
  </r>
  <r>
    <n v="2531"/>
    <s v="TH984"/>
    <x v="42"/>
    <s v="142/231OCU/SF Coningsby"/>
    <x v="10"/>
    <x v="19"/>
    <n v="20"/>
    <s v="December"/>
    <x v="12"/>
    <s v="20 December 1949"/>
    <x v="1"/>
    <s v="Flew into ground on overshoot 112m S of Waddington 20.12.49 (Air Britain Serials) 20.12.49 Stn Fit. TH984 Landing at night, overshot, went round again but did not gain height and flew into level ground 3000 yards SSE of Waddington, one and a half miles beyond the end of the runway. (Mosquito Crash Log)"/>
    <x v="2"/>
    <x v="2"/>
    <x v="41"/>
    <x v="1"/>
    <x v="2"/>
    <x v="1"/>
    <m/>
    <n v="12"/>
    <x v="102"/>
    <x v="1"/>
    <n v="0"/>
    <x v="1"/>
    <x v="358"/>
    <x v="0"/>
  </r>
  <r>
    <n v="1553"/>
    <s v="TE588"/>
    <x v="12"/>
    <s v="CGS"/>
    <x v="10"/>
    <x v="19"/>
    <n v="30"/>
    <s v="December"/>
    <x v="12"/>
    <s v="30 December 1949"/>
    <x v="2"/>
    <s v="SOC 30.12.49 (Air Britain Serials)"/>
    <x v="4"/>
    <x v="3"/>
    <x v="1"/>
    <x v="1"/>
    <x v="2"/>
    <x v="1"/>
    <m/>
    <n v="12"/>
    <x v="102"/>
    <x v="1"/>
    <n v="0"/>
    <x v="1"/>
    <x v="194"/>
    <x v="3"/>
  </r>
  <r>
    <n v="3076"/>
    <s v="HR506"/>
    <x v="12"/>
    <m/>
    <x v="7"/>
    <x v="19"/>
    <n v="0"/>
    <s v="January"/>
    <x v="13"/>
    <s v="1950"/>
    <x v="2"/>
    <s v="16/01/45 2 AD – UK Built FBVI. 03/03/45 1 Sqn Kingaroy QLD. Coded E*NA in RAF Dark Green with overall Medium Sea Grey. Modelcraft p.15. 18/03/45 One of two camouflaged Mosquitoes (the other was A52-505) to arrived at Morotai for detachment to Manilla Philippines for testing against captured Japanese aircraft. In transit the crew FOFF Alex Barras and Nav POFF Eric Hart strafed a barge and huts in New Guinea becoming the first SWP Mosquito to fire its guns in anger (Pentland Vol.2 p.98). 17/07/45 Photo: AWM NEA 0666 E*NA is in overall silver. 18/07/45 Taxying accident due to muddy ground Labaun Island. 19/07/45 Engines replaced. 30/07/45 3 AD. 21/12/45 3 AD Archerfield QLD. Stored. 10/03/46 Sold. (http://www.adf-serials.com/2a52.shtml) To RAAF as A52-526 1 Sqn Sold .50 (Air Britain Serials)"/>
    <x v="5"/>
    <x v="3"/>
    <x v="1"/>
    <x v="1"/>
    <x v="2"/>
    <x v="1"/>
    <m/>
    <m/>
    <x v="103"/>
    <x v="1"/>
    <n v="1"/>
    <x v="2"/>
    <x v="17"/>
    <x v="3"/>
  </r>
  <r>
    <n v="2486"/>
    <s v="KA948"/>
    <x v="30"/>
    <s v="RN 772"/>
    <x v="10"/>
    <x v="19"/>
    <n v="0"/>
    <s v="January"/>
    <x v="13"/>
    <s v="1950"/>
    <x v="2"/>
    <s v="Broken up Bramcote .50"/>
    <x v="4"/>
    <x v="3"/>
    <x v="1"/>
    <x v="1"/>
    <x v="2"/>
    <x v="1"/>
    <m/>
    <m/>
    <x v="103"/>
    <x v="1"/>
    <n v="0"/>
    <x v="0"/>
    <x v="169"/>
    <x v="1"/>
  </r>
  <r>
    <n v="2909"/>
    <s v="KA951"/>
    <x v="30"/>
    <s v="RN 772"/>
    <x v="10"/>
    <x v="19"/>
    <n v="0"/>
    <s v="January"/>
    <x v="13"/>
    <s v="1950"/>
    <x v="2"/>
    <s v="Broken up Bramcote .50"/>
    <x v="4"/>
    <x v="3"/>
    <x v="1"/>
    <x v="1"/>
    <x v="2"/>
    <x v="1"/>
    <m/>
    <m/>
    <x v="103"/>
    <x v="1"/>
    <n v="0"/>
    <x v="0"/>
    <x v="169"/>
    <x v="1"/>
  </r>
  <r>
    <n v="4392"/>
    <s v="KB410"/>
    <x v="28"/>
    <s v="RN"/>
    <x v="10"/>
    <x v="19"/>
    <n v="0"/>
    <s v="January"/>
    <x v="13"/>
    <s v="1950"/>
    <x v="2"/>
    <s v="To GI Bramcote to at least .50"/>
    <x v="4"/>
    <x v="3"/>
    <x v="1"/>
    <x v="1"/>
    <x v="2"/>
    <x v="1"/>
    <m/>
    <m/>
    <x v="103"/>
    <x v="1"/>
    <n v="1"/>
    <x v="2"/>
    <x v="64"/>
    <x v="1"/>
  </r>
  <r>
    <n v="1142"/>
    <s v="KB574"/>
    <x v="28"/>
    <s v="RN"/>
    <x v="10"/>
    <x v="19"/>
    <n v="0"/>
    <s v="January"/>
    <x v="13"/>
    <s v="1950"/>
    <x v="2"/>
    <s v="To GI Bramcote to at least .50"/>
    <x v="4"/>
    <x v="3"/>
    <x v="1"/>
    <x v="1"/>
    <x v="2"/>
    <x v="1"/>
    <m/>
    <m/>
    <x v="103"/>
    <x v="1"/>
    <n v="1"/>
    <x v="2"/>
    <x v="64"/>
    <x v="1"/>
  </r>
  <r>
    <n v="213"/>
    <s v="KB584"/>
    <x v="28"/>
    <s v="RN 771/RAE/RN"/>
    <x v="10"/>
    <x v="19"/>
    <n v="0"/>
    <s v="January"/>
    <x v="13"/>
    <s v="1950"/>
    <x v="2"/>
    <s v="To GI Bramcote to at least .50"/>
    <x v="4"/>
    <x v="3"/>
    <x v="1"/>
    <x v="1"/>
    <x v="2"/>
    <x v="1"/>
    <m/>
    <m/>
    <x v="103"/>
    <x v="1"/>
    <n v="1"/>
    <x v="2"/>
    <x v="64"/>
    <x v="1"/>
  </r>
  <r>
    <n v="5148"/>
    <s v="LR572"/>
    <x v="10"/>
    <m/>
    <x v="7"/>
    <x v="19"/>
    <n v="0"/>
    <s v="January"/>
    <x v="13"/>
    <s v="1950"/>
    <x v="2"/>
    <s v="To RAAF 3.10.44 as A52-1012 Sold .50 (Air Britain Serials)"/>
    <x v="5"/>
    <x v="3"/>
    <x v="1"/>
    <x v="1"/>
    <x v="2"/>
    <x v="1"/>
    <m/>
    <m/>
    <x v="103"/>
    <x v="1"/>
    <n v="1"/>
    <x v="2"/>
    <x v="17"/>
    <x v="2"/>
  </r>
  <r>
    <n v="2475"/>
    <s v="RL260"/>
    <x v="39"/>
    <s v="228OCU"/>
    <x v="0"/>
    <x v="7"/>
    <n v="4"/>
    <s v="January"/>
    <x v="13"/>
    <s v="4 January 1950"/>
    <x v="0"/>
    <s v="Abandoned when believed on fire 1/2m S of Catterick 4.1.50 (Air Britain Serials)"/>
    <x v="2"/>
    <x v="2"/>
    <x v="65"/>
    <x v="1"/>
    <x v="2"/>
    <x v="1"/>
    <m/>
    <n v="1"/>
    <x v="104"/>
    <x v="1"/>
    <n v="0"/>
    <x v="1"/>
    <x v="298"/>
    <x v="2"/>
  </r>
  <r>
    <n v="3060"/>
    <s v="VP199"/>
    <x v="42"/>
    <s v="231OCU/109"/>
    <x v="0"/>
    <x v="8"/>
    <n v="5"/>
    <s v="January"/>
    <x v="13"/>
    <s v="5 January 1950"/>
    <x v="0"/>
    <s v="On the morning of January 5, 1950, the de Havilland Mosquito bomber took off from its base at RAF Coningsby in Lincolnshire on an unusual mission - to carry out research into cosmic rays. _x000a__x000a_However, the wooden-built plane was never seen again and, although its official crash location is listed as Mickle Fell, near Middletonin-Teesdale, County Durham, no trace of its wreckage has ever been found. _x000a__x000a_David Thompson, from Eaglescliffe, near Stockton, is trying to locate the crash site so the families of the two aircrew can learn what happened to their loved ones. _x000a__x000a_He believes it is possible the aeroplane went off its course - it was headed towards Cape Wrath on the North coast of Scotland - and crashed into the sea. _x000a__x000a_However, he is hoping that if it did crash in the Teesdale area, there may be somebody who can recall the incident. _x000a__x000a_Mr Thompson said: &quot;I just find it inconceivable in this day and age that it could crash on mainland Britain and not be found. _x000a__x000a_&quot;However, the first report of the crash was in the Times almost a week later. _x000a__x000a_&quot;I'm just hoping there's a farmer or somebody who knows something about the crash. The families of the two men deserve to know what happened.&quot; _x000a__x000a_Mr Thompson is hoping to trace the relatives of Flying Officer John Nyffelar and Flight Lieutenant John Harris._x000a_(http://www.thisisthenortheast.co.uk/the_north_east/history/news/050106a.html) Flew into hill in cloud Mickle Fell Yorks. 5.1.50 (Air Britain Serials)_x000a__x000a_Mosquito VP199 was a B.Mk.35 with 109 Sqn, Coningsby. It went missing 5.1.50 while on a flight routing Coninsby-Cape Wrath-Dalcross-Dundee-Coningsby. It t/o 11:17 with ETR 15:17. Last radio report was &quot;off northern Scotland&quot;. On 6 January twenty-five a/c searched: Hemswell Lincolns, Kinloss Lancasters, Ansons and Oxfords and even a Martinet from Leuchars. There was also an air search the next day, concentrated in the &quot;extreme north&quot;. The air search was called off on 9 Jan but two MRTs were still searching in the Lake District on 9 Jan. The official search was abandoned on 11 Jan. The F.78 says the a/c was TOC 4.10.48, Cat (Missing) 6.1.50 and F/A-'M' 11.1.50. (http://www.rafcommands.com/cgi-bin/dcforum/dcboard.cgi?az=show_thread&amp;om=4636&amp;forum=DCForumID6) Fg Off John Frederick NYFFELAR_x000a_Flt Lt Kenneth John Alan HARRIS 05.01.50 109 San. VP199 Reputedly crashed on Mickle Fell, North Yorkshire. (Mosquito Crash Log)"/>
    <x v="2"/>
    <x v="2"/>
    <x v="43"/>
    <x v="1"/>
    <x v="2"/>
    <x v="1"/>
    <m/>
    <n v="1"/>
    <x v="104"/>
    <x v="1"/>
    <n v="0"/>
    <x v="0"/>
    <x v="18"/>
    <x v="7"/>
  </r>
  <r>
    <n v="751"/>
    <s v="NT476"/>
    <x v="25"/>
    <s v="141/85"/>
    <x v="0"/>
    <x v="2"/>
    <n v="10"/>
    <s v="January"/>
    <x v="13"/>
    <s v="10 January 1950"/>
    <x v="2"/>
    <s v="SS 10.1.50 (Air Britain Serials)"/>
    <x v="4"/>
    <x v="3"/>
    <x v="1"/>
    <x v="1"/>
    <x v="2"/>
    <x v="1"/>
    <m/>
    <n v="1"/>
    <x v="104"/>
    <x v="1"/>
    <n v="1"/>
    <x v="0"/>
    <x v="13"/>
    <x v="2"/>
  </r>
  <r>
    <n v="6104"/>
    <s v="PF625"/>
    <x v="35"/>
    <s v="237OCU"/>
    <x v="10"/>
    <x v="19"/>
    <n v="10"/>
    <s v="January"/>
    <x v="13"/>
    <s v="10 January 1950"/>
    <x v="2"/>
    <s v="SS 10.1.50 (Air Britain Serials)"/>
    <x v="4"/>
    <x v="3"/>
    <x v="1"/>
    <x v="1"/>
    <x v="2"/>
    <x v="1"/>
    <m/>
    <n v="1"/>
    <x v="104"/>
    <x v="1"/>
    <n v="0"/>
    <x v="2"/>
    <x v="317"/>
    <x v="6"/>
  </r>
  <r>
    <n v="5260"/>
    <s v="PF667"/>
    <x v="35"/>
    <s v="FCCS/13"/>
    <x v="10"/>
    <x v="19"/>
    <n v="12"/>
    <s v="January"/>
    <x v="13"/>
    <s v="12 January 1950"/>
    <x v="2"/>
    <s v="SOC 12.1.50 (Air Britain Serials)"/>
    <x v="4"/>
    <x v="3"/>
    <x v="1"/>
    <x v="1"/>
    <x v="2"/>
    <x v="1"/>
    <m/>
    <n v="1"/>
    <x v="104"/>
    <x v="1"/>
    <n v="0"/>
    <x v="0"/>
    <x v="257"/>
    <x v="6"/>
  </r>
  <r>
    <n v="5443"/>
    <s v="PF624"/>
    <x v="35"/>
    <s v="Oulton/81"/>
    <x v="7"/>
    <x v="19"/>
    <n v="13"/>
    <s v="January"/>
    <x v="13"/>
    <s v="13 January 1950"/>
    <x v="0"/>
    <s v="As we were approaching the oil fields at Sibu the leader gave the order to close in, ie, a tighter formation, which was done. While we were passing at low level it was facinating to see the huge flames coming from the very high burn off stacks, but unfortunately, one of the Mosquito pilots also may have been intrigued, because as I was looking out to the rear, the aircraft on the port side of the leading Mosquito very gently eased up and sliced the complete tail off, they both immediately dived into the ground, it remains so vivid in my mind. I informed the pilot and then the R/T came alive, our leader asked one of the Mosquito's to stay and circle the crash site and report later, we had to continue on because having 11 aircraft circle the site would be useless. We could not reach anyone at Kuching; we were out of V. H. F. range at that point although I kept trying. Finally we made contact and later when we were approaching Kuching; they called us to inform that the occupants of the 2 Mosquito's did not survive. Sadly, we made our way back to Tengah. (http://members.aol.com/famjustin/Westonbio3.html) Collided with RG254 and dived into sea off Scria Brunei 13.1.50 (Air Britain Serials)"/>
    <x v="2"/>
    <x v="2"/>
    <x v="19"/>
    <x v="1"/>
    <x v="2"/>
    <x v="1"/>
    <m/>
    <n v="1"/>
    <x v="104"/>
    <x v="1"/>
    <n v="0"/>
    <x v="0"/>
    <x v="287"/>
    <x v="6"/>
  </r>
  <r>
    <n v="4676"/>
    <s v="RG254"/>
    <x v="35"/>
    <s v="684/81"/>
    <x v="7"/>
    <x v="19"/>
    <n v="13"/>
    <s v="January"/>
    <x v="13"/>
    <s v="13 January 1950"/>
    <x v="0"/>
    <s v="As we were approaching the oil fields at Sibu the leader gave the order to close in, ie, a tighter formation, which was done. While we were passing at low level it was facinating to see the huge flames coming from the very high burn off stacks, but unfortunately, one of the Mosquito pilots also may have been intrigued, because as I was looking out to the rear, the aircraft on the port side of the leading Mosquito very gently eased up and sliced the complete tail off, they both immediately dived into the ground, it remains so vivid in my mind. I informed the pilot and then the R/T came alive, our leader asked one of the Mosquito's to stay and circle the crash site and report later, we had to continue on because having 11 aircraft circle the site would be useless. We could not reach anyone at Kuching; we were out of V. H. F. range at that point although I kept trying. Finally we made contact and later when we were approaching Kuching; they called us to inform that the occupants of the 2 Mosquito's did not survive. Sadly, we made our way back to Tengah. (http://members.aol.com/famjustin/Westonbio3.html) Collided with PF674 and dived into sea off Scria Brunei 13.1.50 (Air Britain Serials)"/>
    <x v="2"/>
    <x v="2"/>
    <x v="19"/>
    <x v="1"/>
    <x v="2"/>
    <x v="1"/>
    <m/>
    <n v="1"/>
    <x v="104"/>
    <x v="1"/>
    <n v="0"/>
    <x v="0"/>
    <x v="287"/>
    <x v="0"/>
  </r>
  <r>
    <n v="2376"/>
    <s v="PZ393"/>
    <x v="12"/>
    <s v="613/69/204AFS"/>
    <x v="10"/>
    <x v="19"/>
    <n v="17"/>
    <s v="January"/>
    <x v="13"/>
    <s v="17 January 1950"/>
    <x v="0"/>
    <s v="Swung on landing and u/c collapsed Brize Norton 17.1.50 (Air Britain Serials)"/>
    <x v="2"/>
    <x v="2"/>
    <x v="23"/>
    <x v="1"/>
    <x v="2"/>
    <x v="1"/>
    <m/>
    <n v="1"/>
    <x v="104"/>
    <x v="1"/>
    <n v="1"/>
    <x v="1"/>
    <x v="294"/>
    <x v="0"/>
  </r>
  <r>
    <n v="3436"/>
    <s v="TE855"/>
    <x v="12"/>
    <m/>
    <x v="10"/>
    <x v="19"/>
    <n v="17"/>
    <s v="January"/>
    <x v="13"/>
    <s v="17 January 1950"/>
    <x v="2"/>
    <s v="SS 17.1.50 (Air Britain Serials)"/>
    <x v="4"/>
    <x v="3"/>
    <x v="1"/>
    <x v="1"/>
    <x v="2"/>
    <x v="1"/>
    <m/>
    <n v="1"/>
    <x v="104"/>
    <x v="1"/>
    <n v="0"/>
    <x v="2"/>
    <x v="17"/>
    <x v="3"/>
  </r>
  <r>
    <n v="817"/>
    <s v="RF680"/>
    <x v="12"/>
    <s v="256/204 AFS"/>
    <x v="10"/>
    <x v="19"/>
    <n v="19"/>
    <s v="January"/>
    <x v="13"/>
    <s v="19 January 1950"/>
    <x v="0"/>
    <s v="Swung on landing and u/c collapsed Brize Norton 19.1.50 DBR (Air Britain Serials)"/>
    <x v="2"/>
    <x v="2"/>
    <x v="23"/>
    <x v="1"/>
    <x v="2"/>
    <x v="1"/>
    <m/>
    <n v="1"/>
    <x v="104"/>
    <x v="1"/>
    <n v="1"/>
    <x v="1"/>
    <x v="344"/>
    <x v="3"/>
  </r>
  <r>
    <n v="4059"/>
    <s v="RL210"/>
    <x v="39"/>
    <n v="29"/>
    <x v="0"/>
    <x v="2"/>
    <n v="1"/>
    <s v="February"/>
    <x v="13"/>
    <s v="1 February 1950"/>
    <x v="0"/>
    <s v="RO-Y Overshot landing at West Malling 1.2.50 DBR (Air Britain Serials)"/>
    <x v="2"/>
    <x v="2"/>
    <x v="6"/>
    <x v="1"/>
    <x v="2"/>
    <x v="1"/>
    <m/>
    <n v="2"/>
    <x v="105"/>
    <x v="1"/>
    <n v="0"/>
    <x v="0"/>
    <x v="31"/>
    <x v="2"/>
  </r>
  <r>
    <n v="3240"/>
    <s v="RF878"/>
    <x v="12"/>
    <s v="NFDW/SDU/FCTTS"/>
    <x v="10"/>
    <x v="19"/>
    <n v="1"/>
    <s v="February"/>
    <x v="13"/>
    <s v="1 February 1950"/>
    <x v="2"/>
    <s v="SS 1.2.50 (Air Britain Serials)"/>
    <x v="4"/>
    <x v="3"/>
    <x v="1"/>
    <x v="1"/>
    <x v="2"/>
    <x v="1"/>
    <m/>
    <n v="2"/>
    <x v="105"/>
    <x v="1"/>
    <n v="1"/>
    <x v="1"/>
    <x v="359"/>
    <x v="3"/>
  </r>
  <r>
    <n v="361"/>
    <s v="VL726"/>
    <x v="12"/>
    <s v="2 Gp CS/107/139 Wg/4"/>
    <x v="0"/>
    <x v="16"/>
    <n v="6"/>
    <s v="February"/>
    <x v="13"/>
    <s v="6 February 1950"/>
    <x v="0"/>
    <s v="Dived into ground on range Fassberg 6.2.50 (Air Britain Serials)"/>
    <x v="2"/>
    <x v="2"/>
    <x v="52"/>
    <x v="1"/>
    <x v="2"/>
    <x v="1"/>
    <m/>
    <n v="2"/>
    <x v="105"/>
    <x v="1"/>
    <n v="0"/>
    <x v="0"/>
    <x v="82"/>
    <x v="7"/>
  </r>
  <r>
    <n v="4761"/>
    <s v="RK960"/>
    <x v="39"/>
    <s v="228OCU"/>
    <x v="0"/>
    <x v="7"/>
    <n v="13"/>
    <s v="February"/>
    <x v="13"/>
    <s v="13 February 1950"/>
    <x v="0"/>
    <s v="U/c unlocked and collapsed on landing Leeming 13.2.50 (Air Britain Serials)"/>
    <x v="2"/>
    <x v="2"/>
    <x v="27"/>
    <x v="1"/>
    <x v="2"/>
    <x v="1"/>
    <m/>
    <n v="2"/>
    <x v="105"/>
    <x v="1"/>
    <n v="0"/>
    <x v="1"/>
    <x v="298"/>
    <x v="2"/>
  </r>
  <r>
    <n v="2476"/>
    <s v="VT616"/>
    <x v="10"/>
    <s v="204AFS"/>
    <x v="10"/>
    <x v="19"/>
    <n v="16"/>
    <s v="February"/>
    <x v="13"/>
    <s v="16 February 1950"/>
    <x v="2"/>
    <s v="SOC 16.2.50 (Air Britain Serials) d/d 09/06/1948, w/o 08/11/1949 and transported to Brooklands for repairs, repairs cancelled and s.o.c. 16/02/1950 and scrapped  (http://www.ukserials.com/)"/>
    <x v="4"/>
    <x v="3"/>
    <x v="1"/>
    <x v="1"/>
    <x v="2"/>
    <x v="1"/>
    <m/>
    <n v="2"/>
    <x v="105"/>
    <x v="1"/>
    <n v="0"/>
    <x v="1"/>
    <x v="294"/>
    <x v="0"/>
  </r>
  <r>
    <n v="4801"/>
    <s v="A52-100"/>
    <x v="24"/>
    <n v="94"/>
    <x v="7"/>
    <x v="19"/>
    <n v="0"/>
    <s v="March"/>
    <x v="13"/>
    <s v="0 March 1950"/>
    <x v="2"/>
    <s v="Built as F.B.40. Delivered during June 1945. Final disposition: sold, March 1950. (Beaufort, Beaufighter and Mosquito in Australian Service, Stewart Wilson, 1990) Sold .50 (Air Britain Serials)"/>
    <x v="5"/>
    <x v="3"/>
    <x v="1"/>
    <x v="1"/>
    <x v="2"/>
    <x v="1"/>
    <m/>
    <n v="3"/>
    <x v="106"/>
    <x v="1"/>
    <n v="0"/>
    <x v="0"/>
    <x v="260"/>
    <x v="5"/>
  </r>
  <r>
    <n v="1752"/>
    <s v="A52-109"/>
    <x v="24"/>
    <n v="94"/>
    <x v="7"/>
    <x v="19"/>
    <n v="0"/>
    <s v="March"/>
    <x v="13"/>
    <s v="0 March 1950"/>
    <x v="2"/>
    <s v="Built as F.B.40. Delivered during July 1945. Final disposition: sold, March 1950. (Beaufort, Beaufighter and Mosquito in Australian Service, Stewart Wilson, 1990) Sold .50 (Air Britain Serials)"/>
    <x v="5"/>
    <x v="3"/>
    <x v="1"/>
    <x v="1"/>
    <x v="2"/>
    <x v="1"/>
    <m/>
    <n v="3"/>
    <x v="106"/>
    <x v="1"/>
    <n v="0"/>
    <x v="0"/>
    <x v="260"/>
    <x v="5"/>
  </r>
  <r>
    <n v="1528"/>
    <s v="A52-111"/>
    <x v="24"/>
    <s v="1APU"/>
    <x v="7"/>
    <x v="19"/>
    <n v="0"/>
    <s v="March"/>
    <x v="13"/>
    <s v="0 March 1950"/>
    <x v="2"/>
    <s v="Built as F.B.40. Delivered during July 1945. Final disposition: sold, March 1950. (Beaufort, Beaufighter and Mosquito in Australian Service, Stewart Wilson, 1990) Sold .50 (Air Britain Serials)"/>
    <x v="5"/>
    <x v="3"/>
    <x v="1"/>
    <x v="1"/>
    <x v="2"/>
    <x v="1"/>
    <m/>
    <n v="3"/>
    <x v="106"/>
    <x v="1"/>
    <n v="0"/>
    <x v="1"/>
    <x v="180"/>
    <x v="5"/>
  </r>
  <r>
    <n v="6666"/>
    <s v="A52-141"/>
    <x v="24"/>
    <s v="1APU"/>
    <x v="7"/>
    <x v="19"/>
    <n v="0"/>
    <s v="March"/>
    <x v="13"/>
    <s v="0 March 1950"/>
    <x v="2"/>
    <s v="Built as F.B.40. Delivered during September 1945. Final disposition: sold, March 1950. (Beaufort, Beaufighter and Mosquito in Australian Service, Stewart Wilson, 1990) Sold .50 (Air Britain Serials)"/>
    <x v="5"/>
    <x v="3"/>
    <x v="1"/>
    <x v="1"/>
    <x v="2"/>
    <x v="1"/>
    <m/>
    <n v="3"/>
    <x v="106"/>
    <x v="1"/>
    <n v="0"/>
    <x v="1"/>
    <x v="180"/>
    <x v="5"/>
  </r>
  <r>
    <n v="3468"/>
    <s v="A52-43"/>
    <x v="24"/>
    <m/>
    <x v="7"/>
    <x v="19"/>
    <n v="0"/>
    <s v="March"/>
    <x v="13"/>
    <s v="0 March 1950"/>
    <x v="2"/>
    <s v="Built as F.B.40. Delivered during November 1944. Final disposition: sold, March 1950. (Beaufort, Beaufighter and Mosquito in Australian Service, Stewart Wilson, 1990) Sold .50 (Air Britain Serials)"/>
    <x v="5"/>
    <x v="3"/>
    <x v="1"/>
    <x v="1"/>
    <x v="2"/>
    <x v="1"/>
    <m/>
    <n v="3"/>
    <x v="106"/>
    <x v="1"/>
    <n v="0"/>
    <x v="2"/>
    <x v="17"/>
    <x v="5"/>
  </r>
  <r>
    <n v="3499"/>
    <s v="A52-89"/>
    <x v="24"/>
    <m/>
    <x v="7"/>
    <x v="19"/>
    <n v="0"/>
    <s v="March"/>
    <x v="13"/>
    <s v="0 March 1950"/>
    <x v="2"/>
    <s v="Built as F.B.40. Delivered during May 1945. Final disposition: sold, March 1950. (Beaufort, Beaufighter and Mosquito in Australian Service, Stewart Wilson, 1990) Sold .50 (Air Britain Serials) 06.1945 5 OTU crashed into sea off Cemetary Point, New South Wales."/>
    <x v="5"/>
    <x v="3"/>
    <x v="1"/>
    <x v="1"/>
    <x v="2"/>
    <x v="1"/>
    <m/>
    <n v="3"/>
    <x v="106"/>
    <x v="1"/>
    <n v="0"/>
    <x v="2"/>
    <x v="17"/>
    <x v="5"/>
  </r>
  <r>
    <n v="6452"/>
    <s v="HR410"/>
    <x v="12"/>
    <m/>
    <x v="7"/>
    <x v="19"/>
    <n v="1"/>
    <s v="March"/>
    <x v="13"/>
    <d v="1950-03-01T00:00:00"/>
    <x v="2"/>
    <s v="To RAAF 6.11.46 as A52-516 1 Sqn Sold .50 (Air Britain Serials) Sold 03.50 (MIAS)"/>
    <x v="5"/>
    <x v="3"/>
    <x v="1"/>
    <x v="1"/>
    <x v="2"/>
    <x v="1"/>
    <m/>
    <n v="3"/>
    <x v="106"/>
    <x v="1"/>
    <n v="1"/>
    <x v="2"/>
    <x v="17"/>
    <x v="3"/>
  </r>
  <r>
    <n v="5616"/>
    <s v="HR488"/>
    <x v="12"/>
    <m/>
    <x v="7"/>
    <x v="19"/>
    <n v="1"/>
    <s v="March"/>
    <x v="13"/>
    <d v="1950-03-01T00:00:00"/>
    <x v="2"/>
    <s v="To RAAF 13.11.44 as A52-521 1 Sqn Sold .50 (Air Britain Serials) Sold 03.50 (MIAS)"/>
    <x v="5"/>
    <x v="3"/>
    <x v="1"/>
    <x v="1"/>
    <x v="2"/>
    <x v="1"/>
    <m/>
    <n v="3"/>
    <x v="106"/>
    <x v="1"/>
    <n v="1"/>
    <x v="2"/>
    <x v="17"/>
    <x v="3"/>
  </r>
  <r>
    <n v="2674"/>
    <s v="LR528"/>
    <x v="10"/>
    <s v="1655MTU/16OTU/Belgium"/>
    <x v="15"/>
    <x v="7"/>
    <n v="21"/>
    <s v="March"/>
    <x v="13"/>
    <s v="21 March 1950"/>
    <x v="2"/>
    <s v="To 6318M 10.5.47 To Belgian AF Saffraanberg as GI 7.47 Wfu 21.3.50 (Air Britain Serials)"/>
    <x v="4"/>
    <x v="3"/>
    <x v="1"/>
    <x v="1"/>
    <x v="2"/>
    <x v="1"/>
    <m/>
    <n v="3"/>
    <x v="106"/>
    <x v="1"/>
    <n v="1"/>
    <x v="1"/>
    <x v="140"/>
    <x v="2"/>
  </r>
  <r>
    <n v="6148"/>
    <s v="RG237"/>
    <x v="35"/>
    <n v="13"/>
    <x v="10"/>
    <x v="19"/>
    <n v="3"/>
    <s v="April"/>
    <x v="13"/>
    <s v="3 April 1950"/>
    <x v="0"/>
    <s v="Swung on take-off and u/c collapsed Asmara 3.4.50 (Air Britain Serials)"/>
    <x v="2"/>
    <x v="2"/>
    <x v="33"/>
    <x v="1"/>
    <x v="2"/>
    <x v="1"/>
    <m/>
    <n v="4"/>
    <x v="107"/>
    <x v="1"/>
    <n v="0"/>
    <x v="0"/>
    <x v="257"/>
    <x v="0"/>
  </r>
  <r>
    <n v="4023"/>
    <s v="PF626"/>
    <x v="35"/>
    <n v="13"/>
    <x v="10"/>
    <x v="19"/>
    <n v="4"/>
    <s v="April"/>
    <x v="13"/>
    <s v="4 April 1950"/>
    <x v="0"/>
    <s v="Swung on take-off and u/c collapsed Asmara 4.4.50 (Air Britain Serials)"/>
    <x v="2"/>
    <x v="2"/>
    <x v="33"/>
    <x v="1"/>
    <x v="2"/>
    <x v="1"/>
    <m/>
    <n v="4"/>
    <x v="107"/>
    <x v="1"/>
    <n v="0"/>
    <x v="0"/>
    <x v="257"/>
    <x v="6"/>
  </r>
  <r>
    <n v="573"/>
    <s v="RG245"/>
    <x v="35"/>
    <s v="540/58/540"/>
    <x v="10"/>
    <x v="19"/>
    <n v="5"/>
    <s v="April"/>
    <x v="13"/>
    <s v="5 April 1950"/>
    <x v="0"/>
    <s v="Swung on take-off and u/c collapsed Benson 5.4.50 (Air Britain Serials)"/>
    <x v="2"/>
    <x v="2"/>
    <x v="33"/>
    <x v="1"/>
    <x v="2"/>
    <x v="1"/>
    <m/>
    <n v="4"/>
    <x v="107"/>
    <x v="1"/>
    <n v="0"/>
    <x v="0"/>
    <x v="16"/>
    <x v="0"/>
  </r>
  <r>
    <n v="2221"/>
    <s v="VA889"/>
    <x v="10"/>
    <s v="SF Tangmere/SF West Malling/CFS"/>
    <x v="10"/>
    <x v="19"/>
    <n v="12"/>
    <s v="April"/>
    <x v="13"/>
    <s v="12 April 1950"/>
    <x v="0"/>
    <s v="U/c collapsed on take-off Little Rissington 12.4.50 (Air Britain Serials)"/>
    <x v="2"/>
    <x v="2"/>
    <x v="27"/>
    <x v="1"/>
    <x v="2"/>
    <x v="1"/>
    <m/>
    <n v="4"/>
    <x v="107"/>
    <x v="1"/>
    <n v="0"/>
    <x v="1"/>
    <x v="286"/>
    <x v="2"/>
  </r>
  <r>
    <n v="4893"/>
    <s v="NT594"/>
    <x v="25"/>
    <s v="157/228OCU"/>
    <x v="0"/>
    <x v="7"/>
    <n v="13"/>
    <s v="April"/>
    <x v="13"/>
    <s v="13 April 1950"/>
    <x v="0"/>
    <s v="U/c leg not locked down collapsed during single-engined landing Leeming 13.4.50 (Air Britain Serials)"/>
    <x v="2"/>
    <x v="2"/>
    <x v="27"/>
    <x v="1"/>
    <x v="2"/>
    <x v="1"/>
    <m/>
    <n v="4"/>
    <x v="107"/>
    <x v="1"/>
    <n v="1"/>
    <x v="1"/>
    <x v="298"/>
    <x v="2"/>
  </r>
  <r>
    <n v="892"/>
    <s v="LR555"/>
    <x v="10"/>
    <s v="54OTU/608/605/204AFS"/>
    <x v="10"/>
    <x v="19"/>
    <n v="14"/>
    <s v="April"/>
    <x v="13"/>
    <s v="14 April 1950"/>
    <x v="0"/>
    <s v="Crashed on overshoot 1/2m NE of Brize Norton 14.4.50 (Air Britain Serials)"/>
    <x v="2"/>
    <x v="2"/>
    <x v="6"/>
    <x v="1"/>
    <x v="2"/>
    <x v="1"/>
    <m/>
    <n v="4"/>
    <x v="107"/>
    <x v="1"/>
    <n v="1"/>
    <x v="1"/>
    <x v="294"/>
    <x v="2"/>
  </r>
  <r>
    <n v="7263"/>
    <s v="RS528"/>
    <x v="12"/>
    <s v="305/228OCU"/>
    <x v="0"/>
    <x v="7"/>
    <n v="20"/>
    <s v="April"/>
    <x v="13"/>
    <s v="20 April 1950"/>
    <x v="0"/>
    <s v="Stalled and dived into sea Druridge Bay Northumberland 20.4.50 (Air Britain Serials)"/>
    <x v="2"/>
    <x v="2"/>
    <x v="29"/>
    <x v="1"/>
    <x v="2"/>
    <x v="1"/>
    <m/>
    <n v="4"/>
    <x v="107"/>
    <x v="1"/>
    <n v="1"/>
    <x v="1"/>
    <x v="298"/>
    <x v="0"/>
  </r>
  <r>
    <n v="3355"/>
    <s v="RF890"/>
    <x v="12"/>
    <s v="404/132OTU/204AFS"/>
    <x v="10"/>
    <x v="19"/>
    <n v="27"/>
    <s v="April"/>
    <x v="13"/>
    <s v="27 April 1950"/>
    <x v="0"/>
    <s v="Swung on landing and u/c collapsed Brize Norton 27.4.50 (Air Britain Serials)"/>
    <x v="2"/>
    <x v="2"/>
    <x v="23"/>
    <x v="1"/>
    <x v="2"/>
    <x v="1"/>
    <m/>
    <n v="4"/>
    <x v="107"/>
    <x v="1"/>
    <n v="1"/>
    <x v="1"/>
    <x v="294"/>
    <x v="3"/>
  </r>
  <r>
    <n v="3765"/>
    <s v="RG288"/>
    <x v="35"/>
    <s v="237OCU"/>
    <x v="10"/>
    <x v="19"/>
    <n v="28"/>
    <s v="April"/>
    <x v="13"/>
    <s v="28 April 1950"/>
    <x v="0"/>
    <s v="Engine cut lost height on approach and undershot landing Waddington 28.4.50 (Air Britain Serials)"/>
    <x v="2"/>
    <x v="2"/>
    <x v="2"/>
    <x v="1"/>
    <x v="2"/>
    <x v="1"/>
    <m/>
    <n v="4"/>
    <x v="107"/>
    <x v="1"/>
    <n v="0"/>
    <x v="1"/>
    <x v="317"/>
    <x v="0"/>
  </r>
  <r>
    <n v="4426"/>
    <s v="PZ288"/>
    <x v="12"/>
    <s v="239/23"/>
    <x v="0"/>
    <x v="5"/>
    <n v="1"/>
    <s v="May"/>
    <x v="13"/>
    <s v="1 May 1950"/>
    <x v="2"/>
    <s v="SS 1.5.50 (Air Britain Serials)"/>
    <x v="4"/>
    <x v="3"/>
    <x v="1"/>
    <x v="1"/>
    <x v="2"/>
    <x v="1"/>
    <m/>
    <n v="5"/>
    <x v="108"/>
    <x v="1"/>
    <n v="1"/>
    <x v="0"/>
    <x v="6"/>
    <x v="0"/>
  </r>
  <r>
    <n v="3423"/>
    <s v="TA575"/>
    <x v="12"/>
    <s v="1FU"/>
    <x v="10"/>
    <x v="19"/>
    <n v="1"/>
    <s v="May"/>
    <x v="13"/>
    <s v="1 May 1950"/>
    <x v="2"/>
    <s v="SS 1.5.50 (Air Britain Serials)"/>
    <x v="4"/>
    <x v="3"/>
    <x v="1"/>
    <x v="1"/>
    <x v="2"/>
    <x v="1"/>
    <m/>
    <n v="5"/>
    <x v="108"/>
    <x v="1"/>
    <n v="0"/>
    <x v="1"/>
    <x v="123"/>
    <x v="0"/>
  </r>
  <r>
    <n v="4186"/>
    <s v="TA528"/>
    <x v="12"/>
    <s v="4/11"/>
    <x v="10"/>
    <x v="19"/>
    <n v="2"/>
    <s v="May"/>
    <x v="13"/>
    <s v="2 May 1950"/>
    <x v="2"/>
    <s v="To 6745M 2.5.50 (Air Britain Serials)"/>
    <x v="4"/>
    <x v="3"/>
    <x v="1"/>
    <x v="1"/>
    <x v="2"/>
    <x v="1"/>
    <m/>
    <n v="5"/>
    <x v="108"/>
    <x v="1"/>
    <n v="0"/>
    <x v="0"/>
    <x v="348"/>
    <x v="0"/>
  </r>
  <r>
    <n v="3501"/>
    <s v="TE764"/>
    <x v="12"/>
    <m/>
    <x v="10"/>
    <x v="19"/>
    <n v="2"/>
    <s v="May"/>
    <x v="13"/>
    <s v="2 May 1950"/>
    <x v="2"/>
    <s v="To 6742M 2.5.50 (Air Britain Serials)"/>
    <x v="4"/>
    <x v="3"/>
    <x v="1"/>
    <x v="1"/>
    <x v="2"/>
    <x v="1"/>
    <m/>
    <n v="5"/>
    <x v="108"/>
    <x v="1"/>
    <n v="0"/>
    <x v="2"/>
    <x v="17"/>
    <x v="3"/>
  </r>
  <r>
    <n v="3190"/>
    <s v="RS669"/>
    <x v="12"/>
    <s v="204AFS"/>
    <x v="10"/>
    <x v="19"/>
    <n v="4"/>
    <s v="May"/>
    <x v="13"/>
    <s v="4 May 1950"/>
    <x v="0"/>
    <s v="Swung on landing and u/c collapsed Brize Norton 4.5.50 DBR (Air Britain Serials)"/>
    <x v="2"/>
    <x v="2"/>
    <x v="23"/>
    <x v="1"/>
    <x v="2"/>
    <x v="1"/>
    <m/>
    <n v="5"/>
    <x v="108"/>
    <x v="1"/>
    <n v="0"/>
    <x v="1"/>
    <x v="294"/>
    <x v="7"/>
  </r>
  <r>
    <n v="5501"/>
    <s v="TH994"/>
    <x v="42"/>
    <s v="CBE/109"/>
    <x v="0"/>
    <x v="8"/>
    <n v="4"/>
    <s v="May"/>
    <x v="13"/>
    <s v="4 May 1950"/>
    <x v="0"/>
    <s v="Engine cut crashed in forced landing 6m NE of Beachy Head 4.5.50 (Air Britain Serials)"/>
    <x v="2"/>
    <x v="2"/>
    <x v="2"/>
    <x v="1"/>
    <x v="2"/>
    <x v="1"/>
    <m/>
    <n v="5"/>
    <x v="108"/>
    <x v="1"/>
    <n v="0"/>
    <x v="0"/>
    <x v="18"/>
    <x v="0"/>
  </r>
  <r>
    <n v="6145"/>
    <s v="RL257"/>
    <x v="39"/>
    <n v="23"/>
    <x v="0"/>
    <x v="2"/>
    <n v="20"/>
    <s v="May"/>
    <x v="13"/>
    <s v="20 May 1950"/>
    <x v="1"/>
    <s v="Flew into ground out of cloud at night 1m ENE of Sherburn-in-Elmet 20.5.50 (Air Britain Serials)"/>
    <x v="2"/>
    <x v="2"/>
    <x v="41"/>
    <x v="1"/>
    <x v="2"/>
    <x v="1"/>
    <m/>
    <n v="5"/>
    <x v="108"/>
    <x v="1"/>
    <n v="0"/>
    <x v="0"/>
    <x v="6"/>
    <x v="2"/>
  </r>
  <r>
    <n v="941"/>
    <s v="HJ888"/>
    <x v="10"/>
    <s v="51OTU/60OTU/13OTU/ETPS"/>
    <x v="10"/>
    <x v="19"/>
    <n v="1"/>
    <s v="June"/>
    <x v="13"/>
    <s v="1 June 1950"/>
    <x v="2"/>
    <s v="To 6954M 1.6.50 (Air Britain Serials)"/>
    <x v="4"/>
    <x v="3"/>
    <x v="1"/>
    <x v="1"/>
    <x v="2"/>
    <x v="1"/>
    <m/>
    <n v="6"/>
    <x v="109"/>
    <x v="1"/>
    <n v="1"/>
    <x v="1"/>
    <x v="318"/>
    <x v="2"/>
  </r>
  <r>
    <n v="5449"/>
    <s v="PF653"/>
    <x v="35"/>
    <s v="1FU/81"/>
    <x v="10"/>
    <x v="19"/>
    <n v="1"/>
    <s v="June"/>
    <x v="13"/>
    <s v="1 June 1950"/>
    <x v="2"/>
    <s v="SOC 1.6.50 (Air Britain Serials)"/>
    <x v="4"/>
    <x v="3"/>
    <x v="1"/>
    <x v="1"/>
    <x v="2"/>
    <x v="1"/>
    <m/>
    <n v="6"/>
    <x v="109"/>
    <x v="1"/>
    <n v="0"/>
    <x v="0"/>
    <x v="287"/>
    <x v="6"/>
  </r>
  <r>
    <n v="5275"/>
    <s v="TE757"/>
    <x v="12"/>
    <s v="ME"/>
    <x v="17"/>
    <x v="19"/>
    <n v="2"/>
    <s v="June"/>
    <x v="13"/>
    <s v="2 June 1950"/>
    <x v="0"/>
    <s v="Delivery date also given as May 8 1947, coded YC-F. NZ2337 FB.VI Built at Standard Motors. Previously TE757 and delivered sometime between 27 May 1945 and 21 December 1945. Ferried from the United Kingdom by an RAF/RNZAF crew and BOC Ohakea on 09 May 1947. Ferried to Woodbourne for storage shortly after arrival. Destroyed by fire in No. 2 Hangar at Ohakea on 02 June 1950. An inspection lamp fell into an oil drip tray, starting a fire and the aircraft was unable to be pushed out of the hangar in time to save it. Written off books at Ohakea on 05 July 1950. To RNZAF 25.3.47 as NZ2337 Destroyed in hangar fire Ohakea 2.6.50 (Air Britain Serials)"/>
    <x v="2"/>
    <x v="2"/>
    <x v="38"/>
    <x v="1"/>
    <x v="2"/>
    <x v="1"/>
    <m/>
    <n v="6"/>
    <x v="109"/>
    <x v="1"/>
    <n v="0"/>
    <x v="2"/>
    <x v="108"/>
    <x v="3"/>
  </r>
  <r>
    <n v="1264"/>
    <s v="LR308"/>
    <x v="12"/>
    <s v="301FTU/268/CGS/204AFS"/>
    <x v="10"/>
    <x v="19"/>
    <n v="5"/>
    <s v="June"/>
    <x v="13"/>
    <s v="5 June 1950"/>
    <x v="2"/>
    <s v="SOC 5.6.50 (Air Britain Serials)"/>
    <x v="4"/>
    <x v="3"/>
    <x v="1"/>
    <x v="1"/>
    <x v="2"/>
    <x v="1"/>
    <m/>
    <n v="6"/>
    <x v="109"/>
    <x v="1"/>
    <n v="1"/>
    <x v="1"/>
    <x v="294"/>
    <x v="0"/>
  </r>
  <r>
    <n v="1998"/>
    <s v="HR337"/>
    <x v="12"/>
    <s v="387/464/16/268"/>
    <x v="10"/>
    <x v="19"/>
    <n v="6"/>
    <s v="June"/>
    <x v="13"/>
    <s v="6 June 1950"/>
    <x v="2"/>
    <s v="SOC 6.6.50 (Air Britain Serials)"/>
    <x v="4"/>
    <x v="3"/>
    <x v="1"/>
    <x v="1"/>
    <x v="2"/>
    <x v="1"/>
    <m/>
    <n v="6"/>
    <x v="109"/>
    <x v="1"/>
    <n v="1"/>
    <x v="0"/>
    <x v="214"/>
    <x v="3"/>
  </r>
  <r>
    <n v="1608"/>
    <s v="LR379"/>
    <x v="12"/>
    <s v="605/FIDS"/>
    <x v="10"/>
    <x v="19"/>
    <n v="6"/>
    <s v="June"/>
    <x v="13"/>
    <s v="6 June 1950"/>
    <x v="2"/>
    <s v="SOC 6.6.50 (Air Britain Serials)"/>
    <x v="4"/>
    <x v="3"/>
    <x v="1"/>
    <x v="1"/>
    <x v="2"/>
    <x v="1"/>
    <m/>
    <n v="6"/>
    <x v="109"/>
    <x v="1"/>
    <n v="1"/>
    <x v="0"/>
    <x v="267"/>
    <x v="0"/>
  </r>
  <r>
    <n v="7308"/>
    <s v="PZ455"/>
    <x v="12"/>
    <s v="CFE/143/CFE"/>
    <x v="0"/>
    <x v="7"/>
    <n v="6"/>
    <s v="June"/>
    <x v="13"/>
    <s v="6 June 1950"/>
    <x v="2"/>
    <s v="SOC 6.6.50 (Air Britain Serials)"/>
    <x v="4"/>
    <x v="3"/>
    <x v="1"/>
    <x v="1"/>
    <x v="2"/>
    <x v="1"/>
    <m/>
    <n v="6"/>
    <x v="109"/>
    <x v="1"/>
    <n v="1"/>
    <x v="1"/>
    <x v="231"/>
    <x v="0"/>
  </r>
  <r>
    <n v="6793"/>
    <s v="RS502"/>
    <x v="12"/>
    <s v="540/58"/>
    <x v="10"/>
    <x v="19"/>
    <n v="6"/>
    <s v="June"/>
    <x v="13"/>
    <s v="6 June 1950"/>
    <x v="2"/>
    <s v="SOC 6.6.50 (Air Britain Serials)"/>
    <x v="4"/>
    <x v="3"/>
    <x v="1"/>
    <x v="1"/>
    <x v="2"/>
    <x v="1"/>
    <m/>
    <n v="6"/>
    <x v="109"/>
    <x v="1"/>
    <n v="1"/>
    <x v="0"/>
    <x v="265"/>
    <x v="0"/>
  </r>
  <r>
    <n v="3651"/>
    <s v="HP858"/>
    <x v="12"/>
    <n v="333"/>
    <x v="10"/>
    <x v="19"/>
    <n v="8"/>
    <s v="June"/>
    <x v="13"/>
    <s v="8 June 1950"/>
    <x v="2"/>
    <s v="SS 8.6.50 (Air Britain Serials)"/>
    <x v="4"/>
    <x v="3"/>
    <x v="1"/>
    <x v="1"/>
    <x v="2"/>
    <x v="1"/>
    <m/>
    <n v="6"/>
    <x v="109"/>
    <x v="1"/>
    <n v="1"/>
    <x v="0"/>
    <x v="28"/>
    <x v="3"/>
  </r>
  <r>
    <n v="6195"/>
    <s v="PZ167"/>
    <x v="12"/>
    <n v="141"/>
    <x v="0"/>
    <x v="2"/>
    <n v="8"/>
    <s v="June"/>
    <x v="13"/>
    <s v="8 June 1950"/>
    <x v="2"/>
    <s v="SS 8.6.50 (Air Britain Serials)"/>
    <x v="4"/>
    <x v="3"/>
    <x v="1"/>
    <x v="1"/>
    <x v="2"/>
    <x v="1"/>
    <m/>
    <n v="6"/>
    <x v="109"/>
    <x v="1"/>
    <n v="1"/>
    <x v="0"/>
    <x v="45"/>
    <x v="0"/>
  </r>
  <r>
    <n v="1594"/>
    <s v="PZ168"/>
    <x v="12"/>
    <s v="141/23"/>
    <x v="0"/>
    <x v="5"/>
    <n v="8"/>
    <s v="June"/>
    <x v="13"/>
    <s v="8 June 1950"/>
    <x v="2"/>
    <s v="SS 8.6.50 (Air Britain Serials)"/>
    <x v="4"/>
    <x v="3"/>
    <x v="1"/>
    <x v="1"/>
    <x v="2"/>
    <x v="1"/>
    <m/>
    <n v="6"/>
    <x v="109"/>
    <x v="1"/>
    <n v="1"/>
    <x v="0"/>
    <x v="6"/>
    <x v="0"/>
  </r>
  <r>
    <n v="2738"/>
    <s v="RK993"/>
    <x v="39"/>
    <s v="228OCU"/>
    <x v="0"/>
    <x v="7"/>
    <n v="15"/>
    <s v="June"/>
    <x v="13"/>
    <s v="15 June 1950"/>
    <x v="0"/>
    <s v="Swung on take-off and wing hit ground Leeming 15.6.50 DBF (Air Britain Serials)"/>
    <x v="2"/>
    <x v="2"/>
    <x v="33"/>
    <x v="1"/>
    <x v="2"/>
    <x v="1"/>
    <m/>
    <n v="6"/>
    <x v="109"/>
    <x v="1"/>
    <n v="0"/>
    <x v="1"/>
    <x v="298"/>
    <x v="2"/>
  </r>
  <r>
    <n v="7359"/>
    <s v="HJ680"/>
    <x v="6"/>
    <s v="BOAC/RAF"/>
    <x v="10"/>
    <x v="19"/>
    <n v="15"/>
    <s v="June"/>
    <x v="13"/>
    <s v="15 June 1950"/>
    <x v="2"/>
    <s v="Construction number HJ680=98723 (to G-AGGC) (http://www.dehavilland.ukf.net/mosquito.htm) G-AGGC SS 15.6.50 [c/n 98723] (Air Britain Serials)"/>
    <x v="4"/>
    <x v="3"/>
    <x v="1"/>
    <x v="1"/>
    <x v="2"/>
    <x v="1"/>
    <m/>
    <n v="6"/>
    <x v="109"/>
    <x v="1"/>
    <n v="1"/>
    <x v="2"/>
    <x v="216"/>
    <x v="0"/>
  </r>
  <r>
    <n v="1095"/>
    <s v="NT203"/>
    <x v="12"/>
    <s v="141/CGS/204AFS"/>
    <x v="10"/>
    <x v="19"/>
    <n v="16"/>
    <s v="June"/>
    <x v="13"/>
    <s v="16 June 1950"/>
    <x v="2"/>
    <s v="SS 16.6.50 (Air Britain Serials)"/>
    <x v="4"/>
    <x v="3"/>
    <x v="1"/>
    <x v="1"/>
    <x v="2"/>
    <x v="1"/>
    <m/>
    <n v="6"/>
    <x v="109"/>
    <x v="1"/>
    <n v="1"/>
    <x v="1"/>
    <x v="294"/>
    <x v="0"/>
  </r>
  <r>
    <n v="6649"/>
    <s v="TA501"/>
    <x v="12"/>
    <s v="AAEE"/>
    <x v="10"/>
    <x v="19"/>
    <n v="23"/>
    <s v="June"/>
    <x v="13"/>
    <s v="23 June 1950"/>
    <x v="2"/>
    <s v="SS 23.6.50 (Air Britain Serials) R.P. flight path trials, to A&amp;AEE"/>
    <x v="4"/>
    <x v="3"/>
    <x v="1"/>
    <x v="1"/>
    <x v="2"/>
    <x v="1"/>
    <m/>
    <n v="6"/>
    <x v="109"/>
    <x v="1"/>
    <n v="0"/>
    <x v="1"/>
    <x v="7"/>
    <x v="0"/>
  </r>
  <r>
    <n v="6955"/>
    <s v="PF543"/>
    <x v="20"/>
    <s v="RAE"/>
    <x v="10"/>
    <x v="19"/>
    <n v="30"/>
    <s v="June"/>
    <x v="13"/>
    <s v="30 June 1950"/>
    <x v="2"/>
    <s v="SOC 30.6.50 (Air Britain Serials)"/>
    <x v="4"/>
    <x v="3"/>
    <x v="1"/>
    <x v="1"/>
    <x v="2"/>
    <x v="1"/>
    <m/>
    <n v="6"/>
    <x v="109"/>
    <x v="1"/>
    <n v="0"/>
    <x v="1"/>
    <x v="61"/>
    <x v="6"/>
  </r>
  <r>
    <n v="7520"/>
    <s v="VP194"/>
    <x v="42"/>
    <s v="231OCU/139"/>
    <x v="0"/>
    <x v="8"/>
    <n v="3"/>
    <s v="July"/>
    <x v="13"/>
    <s v="3 July 1950"/>
    <x v="0"/>
    <s v="Undershot single-engined landing and hit ground 1m N of Hemswell 3.7.50 (Air Britain Serials) 03.07.50 139 Sqn. VP194 Crashed one mile north of Hemswell. (Mosquito Crash Log)"/>
    <x v="2"/>
    <x v="2"/>
    <x v="5"/>
    <x v="1"/>
    <x v="2"/>
    <x v="1"/>
    <m/>
    <n v="7"/>
    <x v="110"/>
    <x v="1"/>
    <n v="0"/>
    <x v="0"/>
    <x v="15"/>
    <x v="7"/>
  </r>
  <r>
    <n v="4141"/>
    <s v="VT591"/>
    <x v="10"/>
    <s v="CFS"/>
    <x v="10"/>
    <x v="19"/>
    <n v="6"/>
    <s v="July"/>
    <x v="13"/>
    <s v="6 July 1950"/>
    <x v="2"/>
    <s v="SOC 6.7.50 (Air Britain Serials) d/d 13/10/1947, aw/Cn 30/09/1947, w/o 07/06/1950, s.o.c. 06/07/1950 as CAT 5(S)  (http://www.ukserials.com/)"/>
    <x v="4"/>
    <x v="3"/>
    <x v="1"/>
    <x v="1"/>
    <x v="2"/>
    <x v="1"/>
    <m/>
    <n v="7"/>
    <x v="110"/>
    <x v="1"/>
    <n v="0"/>
    <x v="1"/>
    <x v="286"/>
    <x v="0"/>
  </r>
  <r>
    <n v="1352"/>
    <s v="MM742"/>
    <x v="25"/>
    <s v="406/410"/>
    <x v="12"/>
    <x v="2"/>
    <n v="7"/>
    <s v="July"/>
    <x v="13"/>
    <s v="7 July 1950"/>
    <x v="2"/>
    <s v="To Armee de l'Air 7.7.50 (Air Britain Serials)"/>
    <x v="5"/>
    <x v="3"/>
    <x v="1"/>
    <x v="1"/>
    <x v="2"/>
    <x v="1"/>
    <m/>
    <n v="7"/>
    <x v="110"/>
    <x v="1"/>
    <n v="1"/>
    <x v="0"/>
    <x v="19"/>
    <x v="2"/>
  </r>
  <r>
    <n v="3565"/>
    <s v="VA891"/>
    <x v="10"/>
    <s v="CFS/204AFS"/>
    <x v="10"/>
    <x v="19"/>
    <n v="10"/>
    <s v="July"/>
    <x v="13"/>
    <s v="10 July 1950"/>
    <x v="0"/>
    <s v="Swung on landing and u/c collapsed Swinderby 10.7.50 (Air Britain Serials)"/>
    <x v="2"/>
    <x v="2"/>
    <x v="23"/>
    <x v="1"/>
    <x v="2"/>
    <x v="1"/>
    <m/>
    <n v="7"/>
    <x v="110"/>
    <x v="1"/>
    <n v="0"/>
    <x v="1"/>
    <x v="294"/>
    <x v="2"/>
  </r>
  <r>
    <n v="3711"/>
    <s v="A52-200"/>
    <x v="24"/>
    <s v="Cv PR41/reserial A52-309"/>
    <x v="7"/>
    <x v="19"/>
    <n v="12"/>
    <s v="July"/>
    <x v="13"/>
    <s v="12 July 1950"/>
    <x v="0"/>
    <s v="Completed as Mk.41 A52-309. Delivered during September 1947. Final disposition: crashed at Amberley, Queensland, July 1950. (Beaufort, Beaufighter and Mosquito in Australian Service, Stewart Wilson, 1990) Crashed Amberley QLD 12.07.50 (Air Britain Serials)"/>
    <x v="2"/>
    <x v="2"/>
    <x v="32"/>
    <x v="1"/>
    <x v="2"/>
    <x v="1"/>
    <m/>
    <n v="7"/>
    <x v="110"/>
    <x v="1"/>
    <n v="0"/>
    <x v="2"/>
    <x v="360"/>
    <x v="5"/>
  </r>
  <r>
    <n v="4380"/>
    <s v="PZ165"/>
    <x v="12"/>
    <s v="141/4"/>
    <x v="0"/>
    <x v="16"/>
    <n v="12"/>
    <s v="July"/>
    <x v="13"/>
    <s v="12 July 1950"/>
    <x v="2"/>
    <s v="SOC 12.7.50 (Air Britain Serials)"/>
    <x v="4"/>
    <x v="3"/>
    <x v="1"/>
    <x v="1"/>
    <x v="2"/>
    <x v="1"/>
    <m/>
    <n v="7"/>
    <x v="110"/>
    <x v="1"/>
    <n v="1"/>
    <x v="0"/>
    <x v="82"/>
    <x v="0"/>
  </r>
  <r>
    <n v="5065"/>
    <s v="RS679"/>
    <x v="12"/>
    <s v="11/4"/>
    <x v="0"/>
    <x v="16"/>
    <n v="12"/>
    <s v="July"/>
    <x v="13"/>
    <s v="12 July 1950"/>
    <x v="2"/>
    <s v="SOC 12.7.50 (Air Britain Serials)"/>
    <x v="4"/>
    <x v="3"/>
    <x v="1"/>
    <x v="1"/>
    <x v="2"/>
    <x v="1"/>
    <m/>
    <n v="7"/>
    <x v="110"/>
    <x v="1"/>
    <n v="0"/>
    <x v="0"/>
    <x v="82"/>
    <x v="7"/>
  </r>
  <r>
    <n v="3508"/>
    <s v="TE913"/>
    <x v="12"/>
    <m/>
    <x v="17"/>
    <x v="19"/>
    <n v="13"/>
    <s v="July"/>
    <x v="13"/>
    <s v="13 July 1950"/>
    <x v="0"/>
    <s v="Coded YC-A. NZ2325 FB.VI Built at Standard Motors. Previously TE913 and delivered sometime between 27 May 1945 and 21 December 1945. Ferried from the United Kingdom by an RAF/RNZAF crew and BOC Ohakea on 06 February 1947. Ferried to Woodbourne for storage shortly after arrival. Removed from storage and placed on strength of No.75 Squadron on 22 November 1947. Crashed at Ohakea on 13 July 1950. The aircraft landed heavily, burst a tyre and groundlooped. The fuselage broke behind the wing and the engine nacelles were badly damaged. The crew were uninjured but the aircraft was not repaired. Written off books at Ohakea on 29 September 1952 with a total of 469:20 airframe hours. To RNZAF 13.12.46 as NZ2325 Burst tyre landing ground looped broke fus Ohakea 13.7.50 (Air Britain Serials)"/>
    <x v="2"/>
    <x v="2"/>
    <x v="118"/>
    <x v="1"/>
    <x v="2"/>
    <x v="1"/>
    <m/>
    <n v="7"/>
    <x v="110"/>
    <x v="1"/>
    <n v="0"/>
    <x v="2"/>
    <x v="17"/>
    <x v="3"/>
  </r>
  <r>
    <n v="5077"/>
    <s v="VL615"/>
    <x v="35"/>
    <n v="81"/>
    <x v="10"/>
    <x v="19"/>
    <n v="20"/>
    <s v="July"/>
    <x v="13"/>
    <s v="20 July 1950"/>
    <x v="2"/>
    <s v="SOC 20.7.50 (Air Britain Serials)"/>
    <x v="4"/>
    <x v="3"/>
    <x v="1"/>
    <x v="1"/>
    <x v="2"/>
    <x v="1"/>
    <m/>
    <n v="7"/>
    <x v="110"/>
    <x v="1"/>
    <n v="0"/>
    <x v="0"/>
    <x v="287"/>
    <x v="0"/>
  </r>
  <r>
    <n v="3511"/>
    <s v="TE766"/>
    <x v="12"/>
    <m/>
    <x v="17"/>
    <x v="19"/>
    <n v="22"/>
    <s v="July"/>
    <x v="13"/>
    <s v="22 July 1950"/>
    <x v="0"/>
    <s v="Delivery date also given as April 24 1947. NZ2335 FB.VI Built at Standard Motors. Previously TE766 and delivered sometime between 27 May 1945 and 21 December 1945. Ferried from the United Kingdom by an RAF/RNZAF crew and BOC Ohakea on 28 April 1947. Ferried to Woodbourne for storage shortly after arrival. Destroyed by fire at Ohakea and written off the books there on 22 July 1950. To RNZAF 29.3.47 as NZ2335 Dbf Ohakea 22.9.50 (Air Britain Serials)"/>
    <x v="2"/>
    <x v="2"/>
    <x v="135"/>
    <x v="1"/>
    <x v="2"/>
    <x v="1"/>
    <m/>
    <n v="7"/>
    <x v="110"/>
    <x v="1"/>
    <n v="0"/>
    <x v="2"/>
    <x v="17"/>
    <x v="3"/>
  </r>
  <r>
    <n v="126"/>
    <s v="HJ983"/>
    <x v="10"/>
    <s v="1FU/1655MTU/226/180/4/140/228OCU"/>
    <x v="0"/>
    <x v="7"/>
    <n v="31"/>
    <s v="July"/>
    <x v="13"/>
    <s v="31 July 1950"/>
    <x v="0"/>
    <s v="Swung on landing and u/c collapsed Acklington 31.7.50 (Air Britain Serials)"/>
    <x v="2"/>
    <x v="2"/>
    <x v="23"/>
    <x v="1"/>
    <x v="2"/>
    <x v="1"/>
    <m/>
    <n v="7"/>
    <x v="110"/>
    <x v="1"/>
    <n v="1"/>
    <x v="1"/>
    <x v="298"/>
    <x v="2"/>
  </r>
  <r>
    <n v="3549"/>
    <s v="TE623"/>
    <x v="12"/>
    <m/>
    <x v="10"/>
    <x v="19"/>
    <n v="9"/>
    <s v="August"/>
    <x v="13"/>
    <s v="9 August 1950"/>
    <x v="2"/>
    <s v="To 6776M 9.8.50 (Air Britain Serials)"/>
    <x v="4"/>
    <x v="3"/>
    <x v="1"/>
    <x v="1"/>
    <x v="2"/>
    <x v="1"/>
    <m/>
    <n v="8"/>
    <x v="111"/>
    <x v="1"/>
    <n v="0"/>
    <x v="2"/>
    <x v="17"/>
    <x v="3"/>
  </r>
  <r>
    <n v="2750"/>
    <s v="TE687"/>
    <x v="12"/>
    <m/>
    <x v="10"/>
    <x v="19"/>
    <n v="9"/>
    <s v="August"/>
    <x v="13"/>
    <s v="9 August 1950"/>
    <x v="2"/>
    <s v="To 6777M 9.8.50 (Air Britain Serials)"/>
    <x v="4"/>
    <x v="3"/>
    <x v="1"/>
    <x v="1"/>
    <x v="2"/>
    <x v="1"/>
    <m/>
    <n v="8"/>
    <x v="111"/>
    <x v="1"/>
    <n v="0"/>
    <x v="2"/>
    <x v="17"/>
    <x v="3"/>
  </r>
  <r>
    <n v="3592"/>
    <s v="TE696"/>
    <x v="12"/>
    <m/>
    <x v="10"/>
    <x v="19"/>
    <n v="9"/>
    <s v="August"/>
    <x v="13"/>
    <s v="9 August 1950"/>
    <x v="2"/>
    <s v="To 6778M 9.8.50 (Air Britain Serials)"/>
    <x v="4"/>
    <x v="3"/>
    <x v="1"/>
    <x v="1"/>
    <x v="2"/>
    <x v="1"/>
    <m/>
    <n v="8"/>
    <x v="111"/>
    <x v="1"/>
    <n v="0"/>
    <x v="2"/>
    <x v="17"/>
    <x v="3"/>
  </r>
  <r>
    <n v="4664"/>
    <s v="TE713"/>
    <x v="12"/>
    <m/>
    <x v="10"/>
    <x v="19"/>
    <n v="9"/>
    <s v="August"/>
    <x v="13"/>
    <s v="9 August 1950"/>
    <x v="2"/>
    <s v="To 6779M 9.8.50 (Air Britain Serials)"/>
    <x v="4"/>
    <x v="3"/>
    <x v="1"/>
    <x v="1"/>
    <x v="2"/>
    <x v="1"/>
    <m/>
    <n v="8"/>
    <x v="111"/>
    <x v="1"/>
    <n v="0"/>
    <x v="2"/>
    <x v="17"/>
    <x v="3"/>
  </r>
  <r>
    <n v="945"/>
    <s v="TE745"/>
    <x v="12"/>
    <m/>
    <x v="10"/>
    <x v="19"/>
    <n v="9"/>
    <s v="August"/>
    <x v="13"/>
    <s v="9 August 1950"/>
    <x v="2"/>
    <s v="To 6780M 9.8.50 (Air Britain Serials)"/>
    <x v="4"/>
    <x v="3"/>
    <x v="1"/>
    <x v="1"/>
    <x v="2"/>
    <x v="1"/>
    <m/>
    <n v="8"/>
    <x v="111"/>
    <x v="1"/>
    <n v="0"/>
    <x v="2"/>
    <x v="17"/>
    <x v="3"/>
  </r>
  <r>
    <n v="899"/>
    <s v="TE759"/>
    <x v="12"/>
    <m/>
    <x v="10"/>
    <x v="19"/>
    <n v="9"/>
    <s v="August"/>
    <x v="13"/>
    <s v="9 August 1950"/>
    <x v="2"/>
    <s v="To 6781M 9.8.50 (Air Britain Serials)"/>
    <x v="4"/>
    <x v="3"/>
    <x v="1"/>
    <x v="1"/>
    <x v="2"/>
    <x v="1"/>
    <m/>
    <n v="8"/>
    <x v="111"/>
    <x v="1"/>
    <n v="0"/>
    <x v="2"/>
    <x v="17"/>
    <x v="3"/>
  </r>
  <r>
    <n v="6307"/>
    <s v="TE777"/>
    <x v="12"/>
    <m/>
    <x v="10"/>
    <x v="19"/>
    <n v="9"/>
    <s v="August"/>
    <x v="13"/>
    <s v="9 August 1950"/>
    <x v="2"/>
    <s v="To 6782M 9.8.50 (Air Britain Serials)"/>
    <x v="4"/>
    <x v="3"/>
    <x v="1"/>
    <x v="1"/>
    <x v="2"/>
    <x v="1"/>
    <m/>
    <n v="8"/>
    <x v="111"/>
    <x v="1"/>
    <n v="0"/>
    <x v="2"/>
    <x v="17"/>
    <x v="3"/>
  </r>
  <r>
    <n v="7156"/>
    <s v="TE851"/>
    <x v="12"/>
    <s v="SF Pershore"/>
    <x v="10"/>
    <x v="19"/>
    <n v="9"/>
    <s v="August"/>
    <x v="13"/>
    <s v="9 August 1950"/>
    <x v="2"/>
    <s v="To 6783M 9.8.50 (Air Britain Serials)"/>
    <x v="4"/>
    <x v="3"/>
    <x v="1"/>
    <x v="1"/>
    <x v="2"/>
    <x v="1"/>
    <m/>
    <n v="8"/>
    <x v="111"/>
    <x v="1"/>
    <n v="0"/>
    <x v="1"/>
    <x v="361"/>
    <x v="3"/>
  </r>
  <r>
    <n v="5198"/>
    <s v="SZ974"/>
    <x v="12"/>
    <s v="54OTU/204AFS"/>
    <x v="10"/>
    <x v="19"/>
    <n v="10"/>
    <s v="August"/>
    <x v="13"/>
    <s v="10 August 1950"/>
    <x v="0"/>
    <s v="Swung on landing and u/c collapsed Wigsley 10.8.50 (Air Britain Serials)"/>
    <x v="2"/>
    <x v="2"/>
    <x v="23"/>
    <x v="1"/>
    <x v="2"/>
    <x v="1"/>
    <m/>
    <n v="8"/>
    <x v="111"/>
    <x v="1"/>
    <n v="1"/>
    <x v="1"/>
    <x v="294"/>
    <x v="0"/>
  </r>
  <r>
    <n v="159"/>
    <s v="MM144"/>
    <x v="20"/>
    <s v="627/692/109/Cv TT39/RN 728"/>
    <x v="10"/>
    <x v="19"/>
    <n v="14"/>
    <s v="August"/>
    <x v="13"/>
    <s v="14 August 1950"/>
    <x v="2"/>
    <s v="SOC 14.8.50 (Air Britain Serials)"/>
    <x v="4"/>
    <x v="3"/>
    <x v="1"/>
    <x v="1"/>
    <x v="2"/>
    <x v="1"/>
    <m/>
    <n v="8"/>
    <x v="111"/>
    <x v="1"/>
    <n v="1"/>
    <x v="0"/>
    <x v="190"/>
    <x v="0"/>
  </r>
  <r>
    <n v="2125"/>
    <s v="RF648"/>
    <x v="12"/>
    <s v="AAEElETPS"/>
    <x v="10"/>
    <x v="19"/>
    <n v="16"/>
    <s v="August"/>
    <x v="13"/>
    <s v="16 August 1950"/>
    <x v="2"/>
    <s v="SS 16.8.50 (Air Britain Serials)"/>
    <x v="4"/>
    <x v="3"/>
    <x v="1"/>
    <x v="1"/>
    <x v="2"/>
    <x v="1"/>
    <m/>
    <n v="8"/>
    <x v="111"/>
    <x v="1"/>
    <n v="1"/>
    <x v="1"/>
    <x v="362"/>
    <x v="3"/>
  </r>
  <r>
    <n v="1389"/>
    <s v="TE753"/>
    <x v="12"/>
    <s v="1FU"/>
    <x v="10"/>
    <x v="19"/>
    <n v="16"/>
    <s v="August"/>
    <x v="13"/>
    <s v="16 August 1950"/>
    <x v="2"/>
    <s v="SS 16.8.50 (Air Britain Serials)"/>
    <x v="4"/>
    <x v="3"/>
    <x v="1"/>
    <x v="1"/>
    <x v="2"/>
    <x v="1"/>
    <m/>
    <n v="8"/>
    <x v="111"/>
    <x v="1"/>
    <n v="0"/>
    <x v="1"/>
    <x v="123"/>
    <x v="3"/>
  </r>
  <r>
    <n v="4961"/>
    <s v="NT362"/>
    <x v="25"/>
    <s v="239/Belgium"/>
    <x v="15"/>
    <x v="19"/>
    <n v="17"/>
    <s v="August"/>
    <x v="13"/>
    <s v="17 August 1950"/>
    <x v="0"/>
    <s v="A different source says 17 August 1950. To Belgian AF 9.9.48 as MB-14 Crashed Beauvechain 25.8.50 (Air Britain Serials)"/>
    <x v="2"/>
    <x v="2"/>
    <x v="32"/>
    <x v="1"/>
    <x v="2"/>
    <x v="1"/>
    <m/>
    <n v="8"/>
    <x v="111"/>
    <x v="1"/>
    <n v="1"/>
    <x v="0"/>
    <x v="63"/>
    <x v="2"/>
  </r>
  <r>
    <n v="4644"/>
    <s v="TE596"/>
    <x v="12"/>
    <s v="1FU"/>
    <x v="10"/>
    <x v="19"/>
    <n v="17"/>
    <s v="August"/>
    <x v="13"/>
    <s v="17 August 1950"/>
    <x v="2"/>
    <s v="SS 17.8.50 (Air Britain Serials)"/>
    <x v="4"/>
    <x v="3"/>
    <x v="1"/>
    <x v="1"/>
    <x v="2"/>
    <x v="1"/>
    <m/>
    <n v="8"/>
    <x v="111"/>
    <x v="1"/>
    <n v="0"/>
    <x v="1"/>
    <x v="123"/>
    <x v="3"/>
  </r>
  <r>
    <n v="2982"/>
    <s v="TE853"/>
    <x v="12"/>
    <s v="1FU"/>
    <x v="10"/>
    <x v="19"/>
    <n v="17"/>
    <s v="August"/>
    <x v="13"/>
    <s v="17 August 1950"/>
    <x v="2"/>
    <s v="SS 17.8.50 (Air Britain Serials)"/>
    <x v="4"/>
    <x v="3"/>
    <x v="1"/>
    <x v="1"/>
    <x v="2"/>
    <x v="1"/>
    <m/>
    <n v="8"/>
    <x v="111"/>
    <x v="1"/>
    <n v="0"/>
    <x v="1"/>
    <x v="123"/>
    <x v="3"/>
  </r>
  <r>
    <n v="1609"/>
    <s v="PZ175"/>
    <x v="12"/>
    <s v="141/23"/>
    <x v="0"/>
    <x v="5"/>
    <n v="18"/>
    <s v="August"/>
    <x v="13"/>
    <s v="18 August 1950"/>
    <x v="2"/>
    <s v="To GI airframe 18.8.50 (Air Britain Serials)"/>
    <x v="4"/>
    <x v="3"/>
    <x v="1"/>
    <x v="1"/>
    <x v="2"/>
    <x v="1"/>
    <m/>
    <n v="8"/>
    <x v="111"/>
    <x v="1"/>
    <n v="1"/>
    <x v="0"/>
    <x v="6"/>
    <x v="0"/>
  </r>
  <r>
    <n v="3500"/>
    <s v="PZ298"/>
    <x v="12"/>
    <s v="515/141"/>
    <x v="0"/>
    <x v="2"/>
    <n v="18"/>
    <s v="August"/>
    <x v="13"/>
    <s v="18 August 1950"/>
    <x v="2"/>
    <s v="SS 18.8.50 (Air Britain Serials)"/>
    <x v="4"/>
    <x v="3"/>
    <x v="1"/>
    <x v="1"/>
    <x v="2"/>
    <x v="1"/>
    <m/>
    <n v="8"/>
    <x v="111"/>
    <x v="1"/>
    <n v="1"/>
    <x v="0"/>
    <x v="45"/>
    <x v="0"/>
  </r>
  <r>
    <n v="7391"/>
    <s v="SZ979"/>
    <x v="12"/>
    <s v="464/CGS"/>
    <x v="10"/>
    <x v="19"/>
    <n v="18"/>
    <s v="August"/>
    <x v="13"/>
    <s v="18 August 1950"/>
    <x v="2"/>
    <s v="Served with 464 Sqn, under RAF control. (Brian Fillery's website) SS 18.8.50 (Air Britain Serials)"/>
    <x v="4"/>
    <x v="3"/>
    <x v="1"/>
    <x v="1"/>
    <x v="2"/>
    <x v="1"/>
    <m/>
    <n v="8"/>
    <x v="111"/>
    <x v="1"/>
    <n v="1"/>
    <x v="1"/>
    <x v="194"/>
    <x v="0"/>
  </r>
  <r>
    <n v="2490"/>
    <s v="TA588"/>
    <x v="12"/>
    <s v="CGS"/>
    <x v="10"/>
    <x v="19"/>
    <n v="18"/>
    <s v="August"/>
    <x v="13"/>
    <s v="18 August 1950"/>
    <x v="2"/>
    <s v="SS 18.8.50 (Air Britain Serials)"/>
    <x v="4"/>
    <x v="3"/>
    <x v="1"/>
    <x v="1"/>
    <x v="2"/>
    <x v="1"/>
    <m/>
    <n v="8"/>
    <x v="111"/>
    <x v="1"/>
    <n v="0"/>
    <x v="1"/>
    <x v="194"/>
    <x v="0"/>
  </r>
  <r>
    <n v="6449"/>
    <s v="A52-101"/>
    <x v="24"/>
    <m/>
    <x v="17"/>
    <x v="19"/>
    <n v="19"/>
    <s v="August"/>
    <x v="13"/>
    <s v="19 August 1950"/>
    <x v="0"/>
    <s v="To RNZAF on Dec. 18, 1946. NZ2320 FB.40 Built at Bankstown and previously A52-101 with RAAF. Suffered landing accident at Ohakea while being operated by the RAAF. The port undercarriage failed to retract on takeoff and collapsed when the aircraft landed. The aircraft was written off by the RAAF and BOC at Ohakea with RNZAF on 01 July 1947 at a cost of 50 pounds. The intention was to use the aircraft for spares and it was never flown by the RNZAF. Written off books at Ohakea on 19 August 1950 as reduced to spares and produce. Airframe hours at the time of the accident were 170:30. Built as F.B.40. Delivered during January 1900. Final disposition: sold to RNZAF, November 1947. (Beaufort, Beaufighter and Mosquito in Australian Service, Stewart Wilson, 1990) The DH98 Mosquito FB Mk.40 A52-101 SU-Z was an Australian-built aircraft that set a new trans-Tasman Aust-NZ record 18Dec46 - 8hrs 43min. It flew on from Whenuapai to Ohakea where it crashed on landing 20Dec46. With ever an eye for a bargain, Air Department bought it on the spot for £50. It became NZ2320 and was finally RTS at Ohakea 19Aug50. So that dates that particular cutting. (http://rnzaf.proboards43.com/index.cgi?action=display&amp;board=general&amp;thread=1151228075&amp;page=1) To RNZAF as NZ2320 Damaged landing Ohakea rtp 19.8.50 (Air Britain Serials)"/>
    <x v="2"/>
    <x v="2"/>
    <x v="27"/>
    <x v="1"/>
    <x v="2"/>
    <x v="1"/>
    <m/>
    <n v="8"/>
    <x v="111"/>
    <x v="1"/>
    <n v="0"/>
    <x v="2"/>
    <x v="17"/>
    <x v="5"/>
  </r>
  <r>
    <n v="7305"/>
    <s v="VL625"/>
    <x v="35"/>
    <s v="KCS/SF Leuchars/540"/>
    <x v="10"/>
    <x v="19"/>
    <n v="21"/>
    <s v="August"/>
    <x v="13"/>
    <s v="21 August 1950"/>
    <x v="0"/>
    <s v="That aircraft was lost on 21/8/1950 with 540 Squadron on Ground Control Approach practice when it bellylanded after a fire warning at Tangmere.The undercarriage failed after a swing developed on landing. Bellylanded after fire warning Tangmere 21.8.50 (Air Britain Serials)"/>
    <x v="2"/>
    <x v="2"/>
    <x v="27"/>
    <x v="1"/>
    <x v="2"/>
    <x v="1"/>
    <m/>
    <n v="8"/>
    <x v="111"/>
    <x v="1"/>
    <n v="0"/>
    <x v="0"/>
    <x v="16"/>
    <x v="0"/>
  </r>
  <r>
    <n v="1210"/>
    <s v="RK953"/>
    <x v="25"/>
    <n v="151"/>
    <x v="0"/>
    <x v="2"/>
    <n v="21"/>
    <s v="August"/>
    <x v="13"/>
    <s v="21 August 1950"/>
    <x v="2"/>
    <s v="SS 21.8.50 (Air Britain Serials)"/>
    <x v="4"/>
    <x v="3"/>
    <x v="1"/>
    <x v="1"/>
    <x v="2"/>
    <x v="1"/>
    <m/>
    <n v="8"/>
    <x v="111"/>
    <x v="1"/>
    <n v="0"/>
    <x v="0"/>
    <x v="8"/>
    <x v="2"/>
  </r>
  <r>
    <n v="4962"/>
    <s v="SZ960"/>
    <x v="12"/>
    <s v="Defford"/>
    <x v="10"/>
    <x v="19"/>
    <n v="23"/>
    <s v="August"/>
    <x v="13"/>
    <s v="23 August 1950"/>
    <x v="2"/>
    <s v="SOC 23.8.50 (Air Britain Serials)"/>
    <x v="4"/>
    <x v="3"/>
    <x v="1"/>
    <x v="1"/>
    <x v="2"/>
    <x v="1"/>
    <m/>
    <n v="8"/>
    <x v="111"/>
    <x v="1"/>
    <n v="1"/>
    <x v="1"/>
    <x v="363"/>
    <x v="0"/>
  </r>
  <r>
    <n v="3173"/>
    <s v="TE618"/>
    <x v="12"/>
    <s v="1FU"/>
    <x v="10"/>
    <x v="19"/>
    <n v="24"/>
    <s v="August"/>
    <x v="13"/>
    <s v="24 August 1950"/>
    <x v="2"/>
    <s v="To 6784M 24.8.50 (Air Britain Serials)"/>
    <x v="4"/>
    <x v="3"/>
    <x v="1"/>
    <x v="1"/>
    <x v="2"/>
    <x v="1"/>
    <m/>
    <n v="8"/>
    <x v="111"/>
    <x v="1"/>
    <n v="0"/>
    <x v="1"/>
    <x v="123"/>
    <x v="3"/>
  </r>
  <r>
    <n v="4436"/>
    <s v="TE683"/>
    <x v="12"/>
    <m/>
    <x v="10"/>
    <x v="19"/>
    <n v="24"/>
    <s v="August"/>
    <x v="13"/>
    <s v="24 August 1950"/>
    <x v="2"/>
    <s v="To 6785M 24.8.50 (Air Britain Serials)"/>
    <x v="4"/>
    <x v="3"/>
    <x v="1"/>
    <x v="1"/>
    <x v="2"/>
    <x v="1"/>
    <m/>
    <n v="8"/>
    <x v="111"/>
    <x v="1"/>
    <n v="0"/>
    <x v="2"/>
    <x v="17"/>
    <x v="3"/>
  </r>
  <r>
    <n v="4100"/>
    <s v="PF674"/>
    <x v="35"/>
    <n v="540"/>
    <x v="10"/>
    <x v="19"/>
    <n v="28"/>
    <s v="August"/>
    <x v="13"/>
    <s v="28 August 1950"/>
    <x v="0"/>
    <s v="Overshot landing in bad weather and u/c raised to stop Benson 28.8.50 (Air Britain Serials)"/>
    <x v="2"/>
    <x v="2"/>
    <x v="55"/>
    <x v="1"/>
    <x v="2"/>
    <x v="1"/>
    <m/>
    <n v="8"/>
    <x v="111"/>
    <x v="1"/>
    <n v="0"/>
    <x v="0"/>
    <x v="16"/>
    <x v="6"/>
  </r>
  <r>
    <n v="854"/>
    <s v="RG193"/>
    <x v="35"/>
    <s v="544/540/58/540/237OCU"/>
    <x v="10"/>
    <x v="19"/>
    <n v="29"/>
    <s v="August"/>
    <x v="13"/>
    <s v="29 August 1950"/>
    <x v="0"/>
    <s v="Swung on take-off and u/c collapsed Leuchars 29.8.50 (Air Britain Serials)"/>
    <x v="2"/>
    <x v="2"/>
    <x v="33"/>
    <x v="1"/>
    <x v="2"/>
    <x v="1"/>
    <m/>
    <n v="8"/>
    <x v="111"/>
    <x v="1"/>
    <n v="0"/>
    <x v="1"/>
    <x v="317"/>
    <x v="0"/>
  </r>
  <r>
    <n v="5918"/>
    <s v="RL252"/>
    <x v="39"/>
    <n v="264"/>
    <x v="10"/>
    <x v="19"/>
    <n v="29"/>
    <s v="August"/>
    <x v="13"/>
    <s v="29 August 1950"/>
    <x v="0"/>
    <s v="Crashlanded when engine cut on approach Church Fenton 29.8.50 (Air Britain Serials)"/>
    <x v="2"/>
    <x v="2"/>
    <x v="2"/>
    <x v="1"/>
    <x v="2"/>
    <x v="1"/>
    <m/>
    <n v="8"/>
    <x v="111"/>
    <x v="1"/>
    <n v="0"/>
    <x v="0"/>
    <x v="10"/>
    <x v="2"/>
  </r>
  <r>
    <n v="6720"/>
    <s v="PF566"/>
    <x v="20"/>
    <s v="CBE"/>
    <x v="10"/>
    <x v="19"/>
    <n v="29"/>
    <s v="August"/>
    <x v="13"/>
    <s v="29 August 1950"/>
    <x v="2"/>
    <s v="SS 29.8.50 (Air Britain Serials)"/>
    <x v="4"/>
    <x v="3"/>
    <x v="1"/>
    <x v="1"/>
    <x v="2"/>
    <x v="1"/>
    <m/>
    <n v="8"/>
    <x v="111"/>
    <x v="1"/>
    <n v="0"/>
    <x v="1"/>
    <x v="228"/>
    <x v="6"/>
  </r>
  <r>
    <n v="5064"/>
    <s v="RF934"/>
    <x v="12"/>
    <m/>
    <x v="10"/>
    <x v="19"/>
    <n v="171"/>
    <s v="August"/>
    <x v="13"/>
    <s v="171 August 1950"/>
    <x v="2"/>
    <s v="SS 17.8.50 (Air Britain Serials)"/>
    <x v="4"/>
    <x v="3"/>
    <x v="1"/>
    <x v="1"/>
    <x v="2"/>
    <x v="1"/>
    <m/>
    <n v="8"/>
    <x v="111"/>
    <x v="1"/>
    <n v="1"/>
    <x v="2"/>
    <x v="17"/>
    <x v="3"/>
  </r>
  <r>
    <n v="88"/>
    <s v="RG239"/>
    <x v="35"/>
    <s v="544/540/58/540/81"/>
    <x v="10"/>
    <x v="19"/>
    <n v="6"/>
    <s v="September"/>
    <x v="13"/>
    <s v="6 September 1950"/>
    <x v="2"/>
    <s v="SOC 6.9.50 (Air Britain Serials)"/>
    <x v="4"/>
    <x v="3"/>
    <x v="1"/>
    <x v="1"/>
    <x v="2"/>
    <x v="1"/>
    <m/>
    <n v="9"/>
    <x v="112"/>
    <x v="1"/>
    <n v="0"/>
    <x v="0"/>
    <x v="287"/>
    <x v="0"/>
  </r>
  <r>
    <n v="3498"/>
    <s v="VL617"/>
    <x v="35"/>
    <n v="13"/>
    <x v="3"/>
    <x v="0"/>
    <n v="7"/>
    <s v="September"/>
    <x v="13"/>
    <s v="7 September 1950"/>
    <x v="0"/>
    <s v="Ran out of fuel abandoned nr Samalut Egypt 7.9.50 (Air Britain Serials)"/>
    <x v="2"/>
    <x v="2"/>
    <x v="61"/>
    <x v="1"/>
    <x v="2"/>
    <x v="1"/>
    <m/>
    <n v="9"/>
    <x v="112"/>
    <x v="1"/>
    <n v="0"/>
    <x v="0"/>
    <x v="257"/>
    <x v="0"/>
  </r>
  <r>
    <n v="7435"/>
    <s v="TE882"/>
    <x v="12"/>
    <s v="FE"/>
    <x v="3"/>
    <x v="16"/>
    <n v="11"/>
    <s v="September"/>
    <x v="13"/>
    <s v="11 September 1950"/>
    <x v="2"/>
    <s v="SOC 11.9.50 (Air Britain Serials)"/>
    <x v="4"/>
    <x v="3"/>
    <x v="1"/>
    <x v="1"/>
    <x v="2"/>
    <x v="1"/>
    <m/>
    <n v="9"/>
    <x v="112"/>
    <x v="1"/>
    <n v="0"/>
    <x v="2"/>
    <x v="91"/>
    <x v="3"/>
  </r>
  <r>
    <n v="6348"/>
    <s v="MV548"/>
    <x v="25"/>
    <n v="85"/>
    <x v="12"/>
    <x v="19"/>
    <n v="13"/>
    <s v="September"/>
    <x v="13"/>
    <s v="13 September 1950"/>
    <x v="2"/>
    <s v="To Armee de l'Air 13.9.50 (Air Britain Serials)"/>
    <x v="5"/>
    <x v="3"/>
    <x v="1"/>
    <x v="1"/>
    <x v="2"/>
    <x v="1"/>
    <m/>
    <n v="9"/>
    <x v="112"/>
    <x v="1"/>
    <n v="1"/>
    <x v="0"/>
    <x v="13"/>
    <x v="2"/>
  </r>
  <r>
    <n v="3137"/>
    <s v="NT372"/>
    <x v="25"/>
    <n v="488"/>
    <x v="10"/>
    <x v="19"/>
    <n v="13"/>
    <s v="September"/>
    <x v="13"/>
    <s v="13 September 1950"/>
    <x v="2"/>
    <s v="I do have a picture of S/L John Anthony Sanderson Hall, DFC* a night-fighter ace of 488 Squadron in front of his Mosquito coded &quot;M&quot; Please, could someone help me to identify his serial number? I can see on the picture that his serial number´s machine ended with_____72. (Adrianon Baumgartner) To Armee de l'Air 13.9.50 (Air Britain Serials)"/>
    <x v="5"/>
    <x v="3"/>
    <x v="1"/>
    <x v="1"/>
    <x v="2"/>
    <x v="1"/>
    <m/>
    <n v="9"/>
    <x v="112"/>
    <x v="1"/>
    <n v="1"/>
    <x v="0"/>
    <x v="42"/>
    <x v="2"/>
  </r>
  <r>
    <n v="5682"/>
    <s v="RG290"/>
    <x v="35"/>
    <s v="237OCU"/>
    <x v="10"/>
    <x v="19"/>
    <n v="15"/>
    <s v="September"/>
    <x v="13"/>
    <s v="15 September 1950"/>
    <x v="0"/>
    <s v="Swung on landing and u/c collapsed Leuchars 15.9.50 to 6794M (Air Britain Serials)"/>
    <x v="2"/>
    <x v="2"/>
    <x v="23"/>
    <x v="1"/>
    <x v="2"/>
    <x v="1"/>
    <m/>
    <n v="9"/>
    <x v="112"/>
    <x v="1"/>
    <n v="0"/>
    <x v="1"/>
    <x v="317"/>
    <x v="0"/>
  </r>
  <r>
    <n v="5947"/>
    <s v="TA654"/>
    <x v="42"/>
    <n v="98"/>
    <x v="10"/>
    <x v="19"/>
    <n v="18"/>
    <s v="September"/>
    <x v="13"/>
    <s v="18 September 1950"/>
    <x v="0"/>
    <s v="Crashed on landing Celle 18.9.50 (Air Britain Serials)"/>
    <x v="2"/>
    <x v="2"/>
    <x v="40"/>
    <x v="1"/>
    <x v="2"/>
    <x v="1"/>
    <m/>
    <n v="9"/>
    <x v="112"/>
    <x v="1"/>
    <n v="0"/>
    <x v="0"/>
    <x v="204"/>
    <x v="0"/>
  </r>
  <r>
    <n v="5075"/>
    <s v="TE765"/>
    <x v="12"/>
    <m/>
    <x v="17"/>
    <x v="19"/>
    <n v="18"/>
    <s v="September"/>
    <x v="13"/>
    <s v="18 September 1950"/>
    <x v="0"/>
    <s v="Delivery date also given as April 22 1947, coded YC-A. NZ2329 FB.VI Built at Standard Motors. Previously TE765 and delivered sometime between 27 May 1945 and 21 December 1945. Ferried from the United Kingdom by an RAF/RNZAF crew and BOC Ohakea on 03 April 1947. Ferried to Woodbourne for storage shortly after arrival. Removed from storage and placed on strength of No.75 Squadron by mid 1950. Crashed at Ohakea on 18 September 1950. The aircraft swung on takeoff and the undercarriage collapsed. Serious damage to the airframe led to the aircraft being written off the books at Ohakea on 18 October 1950. To RNZAF 22.3.47 as NZ2329 Swung on landing u/c collapsed Ohakea 18.9.50 (Air Britain Serials)"/>
    <x v="2"/>
    <x v="2"/>
    <x v="23"/>
    <x v="1"/>
    <x v="2"/>
    <x v="1"/>
    <m/>
    <n v="9"/>
    <x v="112"/>
    <x v="1"/>
    <n v="0"/>
    <x v="2"/>
    <x v="17"/>
    <x v="3"/>
  </r>
  <r>
    <n v="1183"/>
    <s v="PF454"/>
    <x v="20"/>
    <s v="128/105"/>
    <x v="0"/>
    <x v="8"/>
    <n v="18"/>
    <s v="September"/>
    <x v="13"/>
    <s v="18 September 1950"/>
    <x v="2"/>
    <s v="SOC 18.9.50 (Air Britain Serials)"/>
    <x v="4"/>
    <x v="3"/>
    <x v="1"/>
    <x v="1"/>
    <x v="2"/>
    <x v="1"/>
    <m/>
    <n v="9"/>
    <x v="112"/>
    <x v="1"/>
    <n v="0"/>
    <x v="0"/>
    <x v="4"/>
    <x v="6"/>
  </r>
  <r>
    <n v="2002"/>
    <s v="TE591"/>
    <x v="12"/>
    <s v="CGS/EAAS/CGS"/>
    <x v="10"/>
    <x v="19"/>
    <n v="21"/>
    <s v="September"/>
    <x v="13"/>
    <s v="21 September 1950"/>
    <x v="2"/>
    <s v="SOC 21.9.50 (Air Britain Serials)"/>
    <x v="4"/>
    <x v="3"/>
    <x v="1"/>
    <x v="1"/>
    <x v="2"/>
    <x v="1"/>
    <m/>
    <n v="9"/>
    <x v="112"/>
    <x v="1"/>
    <n v="0"/>
    <x v="1"/>
    <x v="194"/>
    <x v="3"/>
  </r>
  <r>
    <n v="3093"/>
    <s v="TK617"/>
    <x v="42"/>
    <n v="14"/>
    <x v="10"/>
    <x v="19"/>
    <n v="28"/>
    <s v="September"/>
    <x v="13"/>
    <s v="28 September 1950"/>
    <x v="0"/>
    <s v="U/c jammed belly-landed at Celle 28.9.50 (Air Britain Serials)"/>
    <x v="2"/>
    <x v="2"/>
    <x v="27"/>
    <x v="1"/>
    <x v="2"/>
    <x v="1"/>
    <m/>
    <n v="9"/>
    <x v="112"/>
    <x v="1"/>
    <n v="0"/>
    <x v="0"/>
    <x v="215"/>
    <x v="0"/>
  </r>
  <r>
    <n v="4226"/>
    <s v="TA582"/>
    <x v="12"/>
    <s v="204AFS"/>
    <x v="10"/>
    <x v="19"/>
    <n v="5"/>
    <s v="October"/>
    <x v="13"/>
    <s v="5 October 1950"/>
    <x v="0"/>
    <s v="Lost power and forcelanded Kirton-in-Lindsey 5.10.50 to 6826M 5.2.51 (Air Britain Serials)"/>
    <x v="2"/>
    <x v="2"/>
    <x v="2"/>
    <x v="1"/>
    <x v="2"/>
    <x v="1"/>
    <m/>
    <n v="10"/>
    <x v="113"/>
    <x v="1"/>
    <n v="0"/>
    <x v="1"/>
    <x v="294"/>
    <x v="0"/>
  </r>
  <r>
    <n v="2252"/>
    <s v="PF658"/>
    <x v="35"/>
    <s v="58/237OCU"/>
    <x v="10"/>
    <x v="19"/>
    <n v="11"/>
    <s v="October"/>
    <x v="13"/>
    <s v="11 October 1950"/>
    <x v="0"/>
    <s v="Spun into ground after control lost Stelling Minnis Kent 11.10.50 cause not known (Air Britain Serials)"/>
    <x v="2"/>
    <x v="2"/>
    <x v="50"/>
    <x v="1"/>
    <x v="2"/>
    <x v="1"/>
    <m/>
    <n v="10"/>
    <x v="113"/>
    <x v="1"/>
    <n v="0"/>
    <x v="1"/>
    <x v="317"/>
    <x v="6"/>
  </r>
  <r>
    <n v="5079"/>
    <s v="MM757"/>
    <x v="25"/>
    <s v="410/Belgium"/>
    <x v="15"/>
    <x v="2"/>
    <n v="14"/>
    <s v="October"/>
    <x v="13"/>
    <s v="14 October 1950"/>
    <x v="2"/>
    <s v="To Belgian AF 21.12.48 as MB-18. Written off 14.10.50 (Air Britain Serials)_x000a__x000a_MB-18 RAF-Serial: MM757 _x000a_Built at Leavesden under contract 1576/SAS/C.23(a) as Merlin NF30 (Merlin 72 engines) _x000a__x000a_260744: delivered RAF _x000a_180844-111044: RAF No 410 Sqn _x000a_000000: crash in Royal Air Force-service, was repaired _x000a_211248: Taken on Charge BAF _x000a_000048-141050: 10Sqn (ND-I) _x000a_141050: While doing an evening mission during exercise &quot;Emperor&quot; the aircraft collided with a RAF Wellingen near Birchinton (Kent) and crashed into the sea 5 miles North of Margate. The Wellington crashed in a swamp area between Birchington and Herne Bay. Both the Belgian crew of two and the RAF crew of five were killed in this accident. Kapt.vl.Christian Henrard+Sgt.nav.Joseph Tytgat. _x000a_251050: Struck of Charge_x000a_(http://belmilac.wetpaint.com/page/De+Havilland+DH.98+Mosquito+NF.30.)"/>
    <x v="2"/>
    <x v="2"/>
    <x v="19"/>
    <x v="1"/>
    <x v="2"/>
    <x v="1"/>
    <m/>
    <n v="10"/>
    <x v="113"/>
    <x v="1"/>
    <n v="1"/>
    <x v="0"/>
    <x v="19"/>
    <x v="2"/>
  </r>
  <r>
    <n v="7561"/>
    <s v="VP179"/>
    <x v="42"/>
    <s v="231OCU/139"/>
    <x v="0"/>
    <x v="8"/>
    <n v="17"/>
    <s v="October"/>
    <x v="13"/>
    <s v="17 October 1950"/>
    <x v="0"/>
    <s v="Crashed on single-engined landing Hemswell 17.10.50 DBR (Air Britain Serials)"/>
    <x v="2"/>
    <x v="2"/>
    <x v="40"/>
    <x v="1"/>
    <x v="2"/>
    <x v="1"/>
    <m/>
    <n v="10"/>
    <x v="113"/>
    <x v="1"/>
    <n v="0"/>
    <x v="0"/>
    <x v="15"/>
    <x v="7"/>
  </r>
  <r>
    <n v="4122"/>
    <s v="VT606"/>
    <x v="10"/>
    <s v="204AFS"/>
    <x v="10"/>
    <x v="19"/>
    <n v="17"/>
    <s v="October"/>
    <x v="13"/>
    <s v="17 October 1950"/>
    <x v="0"/>
    <s v="Swung on landing and u/c collapsed Swinderby 17.10.50 (Air Britain Serials) aw/cn 08/01/1948, d/d 06/02/1948, w/o 17/10/1950  (http://www.ukserials.com/) "/>
    <x v="2"/>
    <x v="2"/>
    <x v="23"/>
    <x v="1"/>
    <x v="2"/>
    <x v="1"/>
    <m/>
    <n v="10"/>
    <x v="113"/>
    <x v="1"/>
    <n v="0"/>
    <x v="1"/>
    <x v="294"/>
    <x v="0"/>
  </r>
  <r>
    <n v="5297"/>
    <s v="PF660"/>
    <x v="35"/>
    <s v="FCCS/13"/>
    <x v="10"/>
    <x v="19"/>
    <n v="25"/>
    <s v="October"/>
    <x v="13"/>
    <s v="25 October 1950"/>
    <x v="2"/>
    <s v="SOC 25.10.50 (Air Britain Serials)"/>
    <x v="4"/>
    <x v="3"/>
    <x v="1"/>
    <x v="1"/>
    <x v="2"/>
    <x v="1"/>
    <m/>
    <n v="10"/>
    <x v="113"/>
    <x v="1"/>
    <n v="0"/>
    <x v="0"/>
    <x v="257"/>
    <x v="6"/>
  </r>
  <r>
    <n v="122"/>
    <s v="MM273"/>
    <x v="18"/>
    <s v="544/140/4/RN 728"/>
    <x v="10"/>
    <x v="19"/>
    <n v="31"/>
    <s v="October"/>
    <x v="13"/>
    <s v="31 October 1950"/>
    <x v="0"/>
    <s v="On 25 July (not 26) a 544 (not 540) squadron Mosquito PR XVI, one of eight sorties the squadron flew that day, MM273 was attacked by an Me262 which made some six firing passes. The Mosquito lost its attacker in 16,000 foot cloud over the Tyrol. It landed at Fermo in Italy. MM273 was lost when it crashed onto the sea off Malta in October 1950 (http://newsgroups.derkeiler.com/Archive/Rec/rec.aviation.military/2009-02/msg02345.html) MH - This bears checking against the ORB. Crashed into sea during single-engine landing Malta 31.10.50 (Air Britain Serials) MH - was this Schreiber's claim? Did he fly that day? And was it 544 Squadron, or 140? 544 Sqn ORB says: 25 Jul 44: F/L A.E. Wall, F/O A.S. Lobban (Nav) in a Mosquito PR.XVI (MM273), landed at Fermo at 20:25 after being chased for 20 mins by what is stated as a Me 262. (Andy Fletcher)  The ORB says MM273 was still flying with 544 Sqn in Jan 45. Looking at the entry for 25 Jul 44 it says that the Me 262 attacked six times but each time MM273 managed to avoid damage. Engagement lasted ~20 mins. (ditto)"/>
    <x v="2"/>
    <x v="2"/>
    <x v="40"/>
    <x v="1"/>
    <x v="2"/>
    <x v="1"/>
    <m/>
    <n v="10"/>
    <x v="113"/>
    <x v="1"/>
    <n v="1"/>
    <x v="0"/>
    <x v="190"/>
    <x v="0"/>
  </r>
  <r>
    <n v="3503"/>
    <s v="TA386"/>
    <x v="12"/>
    <s v="CRE"/>
    <x v="10"/>
    <x v="19"/>
    <n v="0"/>
    <s v="November"/>
    <x v="13"/>
    <s v="0 November 1950"/>
    <x v="0"/>
    <s v="Inspected by Israeli Airforce in France, November 1950 (Air Enthusiast Magazine, September / October 1999). Swung on take-off and wheel torn off Dijon 19.6.45 (Air Britain Serials)"/>
    <x v="2"/>
    <x v="2"/>
    <x v="33"/>
    <x v="1"/>
    <x v="2"/>
    <x v="1"/>
    <m/>
    <n v="11"/>
    <x v="114"/>
    <x v="1"/>
    <n v="1"/>
    <x v="1"/>
    <x v="364"/>
    <x v="0"/>
  </r>
  <r>
    <n v="5432"/>
    <s v="HR202"/>
    <x v="12"/>
    <n v="305"/>
    <x v="12"/>
    <x v="19"/>
    <n v="0"/>
    <s v="November"/>
    <x v="13"/>
    <s v="0 November 1950"/>
    <x v="2"/>
    <s v="Inspected by Israeli Airforce in France, November 1950 (Air Enthusiast Magazine, September / October 1999). To Armee de l'Air 27.10.45 (Air Britain Serials)"/>
    <x v="5"/>
    <x v="3"/>
    <x v="1"/>
    <x v="1"/>
    <x v="2"/>
    <x v="1"/>
    <m/>
    <n v="11"/>
    <x v="114"/>
    <x v="1"/>
    <n v="1"/>
    <x v="0"/>
    <x v="60"/>
    <x v="3"/>
  </r>
  <r>
    <n v="7141"/>
    <s v="HR203"/>
    <x v="12"/>
    <n v="605"/>
    <x v="12"/>
    <x v="19"/>
    <n v="0"/>
    <s v="November"/>
    <x v="13"/>
    <s v="0 November 1950"/>
    <x v="2"/>
    <s v="Inspected by Israeli Airforce in France, November 1950 (Air Enthusiast Magazine, September / October 1999). Was UP-V on 605 Squadron (Ian Piper: http://www.605squadron.co.uk/Squadron_aircraft.htm) To Armee de l'Air 15.9.47 (Air Britain Serials)"/>
    <x v="5"/>
    <x v="3"/>
    <x v="1"/>
    <x v="1"/>
    <x v="2"/>
    <x v="1"/>
    <m/>
    <n v="11"/>
    <x v="114"/>
    <x v="1"/>
    <n v="1"/>
    <x v="0"/>
    <x v="22"/>
    <x v="3"/>
  </r>
  <r>
    <n v="5540"/>
    <s v="MM767"/>
    <x v="25"/>
    <n v="410"/>
    <x v="12"/>
    <x v="2"/>
    <n v="0"/>
    <s v="November"/>
    <x v="13"/>
    <s v="0 November 1950"/>
    <x v="2"/>
    <s v="Inspected by Israeli Airforce in France, November 1950 (Air Enthusiast Magazine, September / October 1999). To Armee de l'Air 26.2.48 (Air Britain Serials)"/>
    <x v="5"/>
    <x v="3"/>
    <x v="1"/>
    <x v="1"/>
    <x v="2"/>
    <x v="1"/>
    <m/>
    <n v="11"/>
    <x v="114"/>
    <x v="1"/>
    <n v="1"/>
    <x v="0"/>
    <x v="19"/>
    <x v="2"/>
  </r>
  <r>
    <n v="7554"/>
    <s v="MM816"/>
    <x v="25"/>
    <s v="488/51OTU"/>
    <x v="12"/>
    <x v="19"/>
    <n v="0"/>
    <s v="November"/>
    <x v="13"/>
    <s v="0 November 1950"/>
    <x v="2"/>
    <s v="Inspected by Israeli Airforce in France, November 1950 (Air Enthusiast Magazine, September / October 1999). To Armee de l'Air 26.6.47 (Air Britain Serials)"/>
    <x v="5"/>
    <x v="3"/>
    <x v="1"/>
    <x v="1"/>
    <x v="2"/>
    <x v="1"/>
    <m/>
    <n v="11"/>
    <x v="114"/>
    <x v="1"/>
    <n v="1"/>
    <x v="1"/>
    <x v="110"/>
    <x v="2"/>
  </r>
  <r>
    <n v="5414"/>
    <s v="MT460"/>
    <x v="25"/>
    <m/>
    <x v="12"/>
    <x v="19"/>
    <n v="0"/>
    <s v="November"/>
    <x v="13"/>
    <s v="0 November 1950"/>
    <x v="2"/>
    <s v="Inspected by Israeli Airforce in France, November 1950 (Air Enthusiast Magazine, September / October 1999). To Armee de l'Air 28.7.47 (Air Britain Serials)"/>
    <x v="5"/>
    <x v="3"/>
    <x v="1"/>
    <x v="1"/>
    <x v="2"/>
    <x v="1"/>
    <m/>
    <n v="11"/>
    <x v="114"/>
    <x v="1"/>
    <n v="1"/>
    <x v="2"/>
    <x v="17"/>
    <x v="2"/>
  </r>
  <r>
    <n v="891"/>
    <s v="NS790"/>
    <x v="18"/>
    <n v="140"/>
    <x v="12"/>
    <x v="19"/>
    <n v="0"/>
    <s v="November"/>
    <x v="13"/>
    <s v="0 November 1950"/>
    <x v="2"/>
    <s v="Inspected by Israeli Airforce in France, November 1950 (Air Enthusiast Magazine, September / October 1999). To Armee de l'Air 23.9.46 (Air Britain Serials)"/>
    <x v="5"/>
    <x v="3"/>
    <x v="1"/>
    <x v="1"/>
    <x v="2"/>
    <x v="1"/>
    <m/>
    <n v="11"/>
    <x v="114"/>
    <x v="1"/>
    <n v="1"/>
    <x v="0"/>
    <x v="56"/>
    <x v="0"/>
  </r>
  <r>
    <n v="6191"/>
    <s v="NT281"/>
    <x v="25"/>
    <n v="410"/>
    <x v="12"/>
    <x v="2"/>
    <n v="0"/>
    <s v="November"/>
    <x v="13"/>
    <s v="0 November 1950"/>
    <x v="2"/>
    <s v="Inspected by Israeli Airforce in France, November 1950 (Air Enthusiast Magazine, September / October 1999). To Armee de l'Air 18.2.48 (Air Britain Serials)"/>
    <x v="5"/>
    <x v="3"/>
    <x v="1"/>
    <x v="1"/>
    <x v="2"/>
    <x v="1"/>
    <m/>
    <n v="11"/>
    <x v="114"/>
    <x v="1"/>
    <n v="1"/>
    <x v="0"/>
    <x v="19"/>
    <x v="2"/>
  </r>
  <r>
    <n v="5072"/>
    <s v="NT320"/>
    <x v="25"/>
    <n v="410"/>
    <x v="12"/>
    <x v="2"/>
    <n v="0"/>
    <s v="November"/>
    <x v="13"/>
    <s v="0 November 1950"/>
    <x v="2"/>
    <s v="Inspected by Israeli Airforce in France, November 1950 (Air Enthusiast Magazine, September / October 1999). To Armee de l'Air 20.10.47 (Air Britain Serials)"/>
    <x v="5"/>
    <x v="3"/>
    <x v="1"/>
    <x v="1"/>
    <x v="2"/>
    <x v="1"/>
    <m/>
    <n v="11"/>
    <x v="114"/>
    <x v="1"/>
    <n v="1"/>
    <x v="0"/>
    <x v="19"/>
    <x v="2"/>
  </r>
  <r>
    <n v="6956"/>
    <s v="NT358"/>
    <x v="25"/>
    <s v="RAE"/>
    <x v="12"/>
    <x v="19"/>
    <n v="0"/>
    <s v="November"/>
    <x v="13"/>
    <s v="0 November 1950"/>
    <x v="2"/>
    <s v="Inspected by Israeli Airforce in France, November 1950 (Air Enthusiast Magazine, September / October 1999). To Armee de l'Air 1.5.47 (Air Britain Serials)"/>
    <x v="5"/>
    <x v="3"/>
    <x v="1"/>
    <x v="1"/>
    <x v="2"/>
    <x v="1"/>
    <m/>
    <n v="11"/>
    <x v="114"/>
    <x v="1"/>
    <n v="1"/>
    <x v="1"/>
    <x v="61"/>
    <x v="2"/>
  </r>
  <r>
    <n v="1669"/>
    <s v="NT493"/>
    <x v="25"/>
    <s v="141/157"/>
    <x v="12"/>
    <x v="19"/>
    <n v="0"/>
    <s v="November"/>
    <x v="13"/>
    <s v="0 November 1950"/>
    <x v="2"/>
    <s v="Inspected by Israeli Airforce in France, November 1950 (Air Enthusiast Magazine, September / October 1999). To Armee de l'Air 22.3.48 (Air Britain Serials)"/>
    <x v="5"/>
    <x v="3"/>
    <x v="1"/>
    <x v="1"/>
    <x v="2"/>
    <x v="1"/>
    <m/>
    <n v="11"/>
    <x v="114"/>
    <x v="1"/>
    <n v="1"/>
    <x v="0"/>
    <x v="3"/>
    <x v="2"/>
  </r>
  <r>
    <n v="7109"/>
    <s v="NT496"/>
    <x v="25"/>
    <s v="141/239"/>
    <x v="12"/>
    <x v="19"/>
    <n v="0"/>
    <s v="November"/>
    <x v="13"/>
    <s v="0 November 1950"/>
    <x v="2"/>
    <s v="Inspected by Israeli Airforce in France, November 1950 (Air Enthusiast Magazine, September / October 1999). To Armee de l'Air 23.8.48 (Air Britain Serials)"/>
    <x v="5"/>
    <x v="3"/>
    <x v="1"/>
    <x v="1"/>
    <x v="2"/>
    <x v="1"/>
    <m/>
    <n v="11"/>
    <x v="114"/>
    <x v="1"/>
    <n v="1"/>
    <x v="0"/>
    <x v="63"/>
    <x v="2"/>
  </r>
  <r>
    <n v="2886"/>
    <s v="NT531"/>
    <x v="25"/>
    <s v="68/157"/>
    <x v="12"/>
    <x v="19"/>
    <n v="0"/>
    <s v="November"/>
    <x v="13"/>
    <s v="0 November 1950"/>
    <x v="2"/>
    <s v="Inspected by Israeli Airforce in France, November 1950 (Air Enthusiast Magazine, September / October 1999). To Armee de l'Air 21.5.48 (Air Britain Serials) 16.10.44 ?. NT531 Crashed soon after take-off from Ford aerodrome while on transfer flight from 1 ADF. (Mosquito Crash Log)"/>
    <x v="5"/>
    <x v="3"/>
    <x v="1"/>
    <x v="1"/>
    <x v="2"/>
    <x v="1"/>
    <m/>
    <n v="11"/>
    <x v="114"/>
    <x v="1"/>
    <n v="1"/>
    <x v="0"/>
    <x v="3"/>
    <x v="2"/>
  </r>
  <r>
    <n v="4973"/>
    <s v="NT533"/>
    <x v="25"/>
    <n v="239"/>
    <x v="12"/>
    <x v="19"/>
    <n v="0"/>
    <s v="November"/>
    <x v="13"/>
    <s v="0 November 1950"/>
    <x v="2"/>
    <s v="Inspected by Israeli Airforce in France, November 1950 (Air Enthusiast Magazine, September / October 1999). To Armee de l'Air 14.9.48 (Air Britain Serials)"/>
    <x v="5"/>
    <x v="3"/>
    <x v="1"/>
    <x v="1"/>
    <x v="2"/>
    <x v="1"/>
    <m/>
    <n v="11"/>
    <x v="114"/>
    <x v="1"/>
    <n v="1"/>
    <x v="0"/>
    <x v="63"/>
    <x v="2"/>
  </r>
  <r>
    <n v="5548"/>
    <s v="NT556"/>
    <x v="25"/>
    <m/>
    <x v="12"/>
    <x v="19"/>
    <n v="0"/>
    <s v="November"/>
    <x v="13"/>
    <s v="0 November 1950"/>
    <x v="2"/>
    <s v="Inspected by Israeli Airforce in France, November 1950 (Air Enthusiast Magazine, September / October 1999). To Armee de l'Air 1.5.47 (Air Britain Serials)"/>
    <x v="5"/>
    <x v="3"/>
    <x v="1"/>
    <x v="1"/>
    <x v="2"/>
    <x v="1"/>
    <m/>
    <n v="11"/>
    <x v="114"/>
    <x v="1"/>
    <n v="1"/>
    <x v="2"/>
    <x v="17"/>
    <x v="2"/>
  </r>
  <r>
    <n v="6542"/>
    <s v="NT583"/>
    <x v="25"/>
    <n v="157"/>
    <x v="12"/>
    <x v="19"/>
    <n v="0"/>
    <s v="November"/>
    <x v="13"/>
    <s v="0 November 1950"/>
    <x v="2"/>
    <s v="Inspected by Israeli Airforce in France, November 1950 (Air Enthusiast Magazine, September / October 1999). To Armee de l'Air 31.3.48 (Air Britain Serials)"/>
    <x v="5"/>
    <x v="3"/>
    <x v="1"/>
    <x v="1"/>
    <x v="2"/>
    <x v="1"/>
    <m/>
    <n v="11"/>
    <x v="114"/>
    <x v="1"/>
    <n v="1"/>
    <x v="0"/>
    <x v="3"/>
    <x v="2"/>
  </r>
  <r>
    <n v="6544"/>
    <s v="NT584"/>
    <x v="25"/>
    <n v="157"/>
    <x v="12"/>
    <x v="19"/>
    <n v="0"/>
    <s v="November"/>
    <x v="13"/>
    <s v="0 November 1950"/>
    <x v="2"/>
    <s v="Inspected by Israeli Airforce in France, November 1950 (Air Enthusiast Magazine, September / October 1999). To Armee de l'Air 23.3.48 (Air Britain Serials)"/>
    <x v="5"/>
    <x v="3"/>
    <x v="1"/>
    <x v="1"/>
    <x v="2"/>
    <x v="1"/>
    <m/>
    <n v="11"/>
    <x v="114"/>
    <x v="1"/>
    <n v="1"/>
    <x v="0"/>
    <x v="3"/>
    <x v="2"/>
  </r>
  <r>
    <n v="5549"/>
    <s v="NT587"/>
    <x v="25"/>
    <m/>
    <x v="12"/>
    <x v="19"/>
    <n v="0"/>
    <s v="November"/>
    <x v="13"/>
    <s v="0 November 1950"/>
    <x v="2"/>
    <s v="Inspected by Israeli Airforce in France, November 1950 (Air Enthusiast Magazine, September / October 1999). To Armee de l'Air 1.5.47 (Air Britain Serials)"/>
    <x v="5"/>
    <x v="3"/>
    <x v="1"/>
    <x v="1"/>
    <x v="2"/>
    <x v="1"/>
    <m/>
    <n v="11"/>
    <x v="114"/>
    <x v="1"/>
    <n v="1"/>
    <x v="2"/>
    <x v="17"/>
    <x v="2"/>
  </r>
  <r>
    <n v="1255"/>
    <s v="NT588"/>
    <x v="25"/>
    <s v="157/54OTU/157"/>
    <x v="12"/>
    <x v="19"/>
    <n v="0"/>
    <s v="November"/>
    <x v="13"/>
    <s v="0 November 1950"/>
    <x v="2"/>
    <s v="Inspected by Israeli Airforce in France, November 1950 (Air Enthusiast Magazine, September / October 1999). To Armee de l'Air 30.7.47 (Air Britain Serials)"/>
    <x v="5"/>
    <x v="3"/>
    <x v="1"/>
    <x v="1"/>
    <x v="2"/>
    <x v="1"/>
    <m/>
    <n v="11"/>
    <x v="114"/>
    <x v="1"/>
    <n v="1"/>
    <x v="0"/>
    <x v="3"/>
    <x v="2"/>
  </r>
  <r>
    <n v="6367"/>
    <s v="NT589"/>
    <x v="25"/>
    <n v="85"/>
    <x v="12"/>
    <x v="19"/>
    <n v="0"/>
    <s v="November"/>
    <x v="13"/>
    <s v="0 November 1950"/>
    <x v="2"/>
    <s v="Inspected by Israeli Airforce in France, November 1950 (Air Enthusiast Magazine, September / October 1999). To Armee de l'Air 20.12.48 (Air Britain Serials)"/>
    <x v="5"/>
    <x v="3"/>
    <x v="1"/>
    <x v="1"/>
    <x v="2"/>
    <x v="1"/>
    <m/>
    <n v="11"/>
    <x v="114"/>
    <x v="1"/>
    <n v="1"/>
    <x v="0"/>
    <x v="13"/>
    <x v="2"/>
  </r>
  <r>
    <n v="5048"/>
    <s v="NT602"/>
    <x v="25"/>
    <n v="456"/>
    <x v="12"/>
    <x v="19"/>
    <n v="0"/>
    <s v="November"/>
    <x v="13"/>
    <s v="0 November 1950"/>
    <x v="2"/>
    <s v="Inspected by Israeli Airforce in France, November 1950 (Air Enthusiast Magazine, September / October 1999). To Armee de l'Air 14.3.49 (Air Britain Serials)"/>
    <x v="5"/>
    <x v="3"/>
    <x v="1"/>
    <x v="1"/>
    <x v="2"/>
    <x v="1"/>
    <m/>
    <n v="11"/>
    <x v="114"/>
    <x v="1"/>
    <n v="1"/>
    <x v="0"/>
    <x v="20"/>
    <x v="2"/>
  </r>
  <r>
    <n v="539"/>
    <s v="PF564"/>
    <x v="20"/>
    <s v="Woodbridge/ATEU/BBU"/>
    <x v="10"/>
    <x v="19"/>
    <n v="0"/>
    <s v="November"/>
    <x v="13"/>
    <s v="0 November 1950"/>
    <x v="2"/>
    <s v="To 6997M 11.50 (Air Britain Serials)"/>
    <x v="4"/>
    <x v="3"/>
    <x v="1"/>
    <x v="1"/>
    <x v="2"/>
    <x v="1"/>
    <m/>
    <n v="11"/>
    <x v="114"/>
    <x v="1"/>
    <n v="0"/>
    <x v="1"/>
    <x v="328"/>
    <x v="6"/>
  </r>
  <r>
    <n v="1270"/>
    <s v="PZ224"/>
    <x v="12"/>
    <s v="1FU/151/54OTU"/>
    <x v="12"/>
    <x v="19"/>
    <n v="0"/>
    <s v="November"/>
    <x v="13"/>
    <s v="0 November 1950"/>
    <x v="2"/>
    <s v="Inspected by Israeli Airforce in France, November 1950 (Air Enthusiast Magazine, September / October 1999). To Armee de l'Air 3.7.47 (Air Britain Serials)"/>
    <x v="5"/>
    <x v="3"/>
    <x v="1"/>
    <x v="1"/>
    <x v="2"/>
    <x v="1"/>
    <m/>
    <n v="11"/>
    <x v="114"/>
    <x v="1"/>
    <n v="1"/>
    <x v="1"/>
    <x v="115"/>
    <x v="0"/>
  </r>
  <r>
    <n v="7289"/>
    <s v="PZ241"/>
    <x v="12"/>
    <s v="1692 Flt/107/464"/>
    <x v="12"/>
    <x v="19"/>
    <n v="0"/>
    <s v="November"/>
    <x v="13"/>
    <s v="0 November 1950"/>
    <x v="2"/>
    <s v="Inspected by Israeli Airforce in France, November 1950 (Air Enthusiast Magazine, September / October 1999). To Armee de l'Air 9.5.47 (Air Britain Serials)"/>
    <x v="5"/>
    <x v="3"/>
    <x v="1"/>
    <x v="1"/>
    <x v="2"/>
    <x v="1"/>
    <m/>
    <n v="11"/>
    <x v="114"/>
    <x v="1"/>
    <n v="1"/>
    <x v="0"/>
    <x v="46"/>
    <x v="0"/>
  </r>
  <r>
    <n v="6713"/>
    <s v="PZ347"/>
    <x v="12"/>
    <s v="515/141"/>
    <x v="12"/>
    <x v="19"/>
    <n v="0"/>
    <s v="November"/>
    <x v="13"/>
    <s v="0 November 1950"/>
    <x v="2"/>
    <s v="Inspected by Israeli Airforce in France, November 1950 (Air Enthusiast Magazine, September / October 1999). To Armee de l'Air 17.7.47 (Air Britain Serials)"/>
    <x v="5"/>
    <x v="3"/>
    <x v="1"/>
    <x v="1"/>
    <x v="2"/>
    <x v="1"/>
    <m/>
    <n v="11"/>
    <x v="114"/>
    <x v="1"/>
    <n v="1"/>
    <x v="0"/>
    <x v="45"/>
    <x v="0"/>
  </r>
  <r>
    <n v="1499"/>
    <s v="PZ352"/>
    <x v="12"/>
    <s v="239/141"/>
    <x v="12"/>
    <x v="19"/>
    <n v="0"/>
    <s v="November"/>
    <x v="13"/>
    <s v="0 November 1950"/>
    <x v="2"/>
    <s v="Inspected by Israeli Airforce in France, November 1950 (Air Enthusiast Magazine, September / October 1999). To Armee de l'Air 28.7.47 (Air Britain Serials)"/>
    <x v="5"/>
    <x v="3"/>
    <x v="1"/>
    <x v="1"/>
    <x v="2"/>
    <x v="1"/>
    <m/>
    <n v="11"/>
    <x v="114"/>
    <x v="1"/>
    <n v="1"/>
    <x v="0"/>
    <x v="45"/>
    <x v="0"/>
  </r>
  <r>
    <n v="5883"/>
    <s v="PZ356"/>
    <x v="12"/>
    <s v="239/23"/>
    <x v="12"/>
    <x v="16"/>
    <n v="0"/>
    <s v="November"/>
    <x v="13"/>
    <s v="0 November 1950"/>
    <x v="2"/>
    <s v="Inspected by Israeli Airforce in France, November 1950 (Air Enthusiast Magazine, September / October 1999). To Armee de l'Air 6.10.47 (Air Britain Serials)"/>
    <x v="5"/>
    <x v="3"/>
    <x v="1"/>
    <x v="1"/>
    <x v="2"/>
    <x v="1"/>
    <m/>
    <n v="11"/>
    <x v="114"/>
    <x v="1"/>
    <n v="1"/>
    <x v="0"/>
    <x v="6"/>
    <x v="0"/>
  </r>
  <r>
    <n v="3807"/>
    <s v="PZ387"/>
    <x v="12"/>
    <n v="143"/>
    <x v="12"/>
    <x v="19"/>
    <n v="0"/>
    <s v="November"/>
    <x v="13"/>
    <s v="0 November 1950"/>
    <x v="2"/>
    <s v="Inspected by Israeli Airforce in France, November 1950 (Air Enthusiast Magazine, September / October 1999). To Armee de l'Air 9.5.47 (Air Britain Serials)"/>
    <x v="5"/>
    <x v="3"/>
    <x v="1"/>
    <x v="1"/>
    <x v="2"/>
    <x v="1"/>
    <m/>
    <n v="11"/>
    <x v="114"/>
    <x v="1"/>
    <n v="1"/>
    <x v="0"/>
    <x v="131"/>
    <x v="0"/>
  </r>
  <r>
    <n v="7125"/>
    <s v="PZ404"/>
    <x v="12"/>
    <n v="605"/>
    <x v="10"/>
    <x v="5"/>
    <n v="0"/>
    <s v="November"/>
    <x v="13"/>
    <s v="0 November 1950"/>
    <x v="2"/>
    <s v="Inspected by Israeli Airforce in France, November 1950 (Air Enthusiast Magazine, September / October 1999). Hit by flak attacking enemy transport and crashlanded Volkel 23.4.45 (Air Britain Serials)"/>
    <x v="5"/>
    <x v="3"/>
    <x v="1"/>
    <x v="1"/>
    <x v="2"/>
    <x v="1"/>
    <m/>
    <n v="11"/>
    <x v="114"/>
    <x v="1"/>
    <n v="1"/>
    <x v="0"/>
    <x v="22"/>
    <x v="0"/>
  </r>
  <r>
    <n v="4344"/>
    <s v="PZ414"/>
    <x v="12"/>
    <s v="418/464"/>
    <x v="12"/>
    <x v="19"/>
    <n v="0"/>
    <s v="November"/>
    <x v="13"/>
    <s v="0 November 1950"/>
    <x v="2"/>
    <s v="Inspected by Israeli Airforce in France, November 1950 (Air Enthusiast Magazine, September / October 1999). To Armee de l'Air 27.6.47 (Air Britain Serials)"/>
    <x v="5"/>
    <x v="3"/>
    <x v="1"/>
    <x v="1"/>
    <x v="2"/>
    <x v="1"/>
    <m/>
    <n v="11"/>
    <x v="114"/>
    <x v="1"/>
    <n v="1"/>
    <x v="0"/>
    <x v="46"/>
    <x v="0"/>
  </r>
  <r>
    <n v="1699"/>
    <s v="RF859"/>
    <x v="12"/>
    <s v="404/132OTU"/>
    <x v="12"/>
    <x v="19"/>
    <n v="0"/>
    <s v="November"/>
    <x v="13"/>
    <s v="0 November 1950"/>
    <x v="2"/>
    <s v="Inspected by Israeli Airforce in France, November 1950 (Air Enthusiast Magazine, September / October 1999). To Armee de l'Air 25.11.47 (Air Britain Serials)"/>
    <x v="5"/>
    <x v="3"/>
    <x v="1"/>
    <x v="1"/>
    <x v="2"/>
    <x v="1"/>
    <m/>
    <n v="11"/>
    <x v="114"/>
    <x v="1"/>
    <n v="1"/>
    <x v="1"/>
    <x v="121"/>
    <x v="3"/>
  </r>
  <r>
    <n v="5862"/>
    <s v="RK934"/>
    <x v="25"/>
    <m/>
    <x v="12"/>
    <x v="19"/>
    <n v="0"/>
    <s v="November"/>
    <x v="13"/>
    <s v="0 November 1950"/>
    <x v="2"/>
    <s v="Inspected by Israeli Airforce in France, November 1950 (Air Enthusiast Magazine, September / October 1999). To Armee de l'Air 1.5.47 (Air Britain Serials)"/>
    <x v="5"/>
    <x v="3"/>
    <x v="1"/>
    <x v="1"/>
    <x v="2"/>
    <x v="1"/>
    <m/>
    <n v="11"/>
    <x v="114"/>
    <x v="1"/>
    <n v="0"/>
    <x v="2"/>
    <x v="17"/>
    <x v="2"/>
  </r>
  <r>
    <n v="2673"/>
    <s v="RS506"/>
    <x v="12"/>
    <n v="235"/>
    <x v="12"/>
    <x v="19"/>
    <n v="0"/>
    <s v="November"/>
    <x v="13"/>
    <s v="0 November 1950"/>
    <x v="2"/>
    <s v="Inspected by Israeli Airforce in France, November 1950 (Air Enthusiast Magazine, September / October 1999). To Armee de l'Air 9.9.47 (Air Britain Serials)"/>
    <x v="5"/>
    <x v="3"/>
    <x v="1"/>
    <x v="1"/>
    <x v="2"/>
    <x v="1"/>
    <m/>
    <n v="11"/>
    <x v="114"/>
    <x v="1"/>
    <n v="1"/>
    <x v="0"/>
    <x v="97"/>
    <x v="0"/>
  </r>
  <r>
    <n v="6368"/>
    <s v="RS608"/>
    <x v="12"/>
    <n v="23"/>
    <x v="12"/>
    <x v="16"/>
    <n v="0"/>
    <s v="November"/>
    <x v="13"/>
    <s v="0 November 1950"/>
    <x v="2"/>
    <s v="Inspected by Israeli Airforce in France, November 1950 (Air Enthusiast Magazine, September / October 1999). To Armee de l'Air 1.10.47 (Air Britain Serials) Se NS992."/>
    <x v="5"/>
    <x v="3"/>
    <x v="1"/>
    <x v="1"/>
    <x v="2"/>
    <x v="1"/>
    <m/>
    <n v="11"/>
    <x v="114"/>
    <x v="1"/>
    <n v="1"/>
    <x v="0"/>
    <x v="6"/>
    <x v="0"/>
  </r>
  <r>
    <n v="2681"/>
    <s v="RS616"/>
    <x v="12"/>
    <n v="235"/>
    <x v="12"/>
    <x v="19"/>
    <n v="0"/>
    <s v="November"/>
    <x v="13"/>
    <s v="0 November 1950"/>
    <x v="2"/>
    <s v="Inspected by Israeli Airforce in France, November 1950 (Air Enthusiast Magazine, September / October 1999). To Armee de l'Air 3.11.47 (Air Britain Serials)"/>
    <x v="5"/>
    <x v="3"/>
    <x v="1"/>
    <x v="1"/>
    <x v="2"/>
    <x v="1"/>
    <m/>
    <n v="11"/>
    <x v="114"/>
    <x v="1"/>
    <n v="1"/>
    <x v="0"/>
    <x v="97"/>
    <x v="0"/>
  </r>
  <r>
    <n v="5884"/>
    <s v="TA556"/>
    <x v="12"/>
    <m/>
    <x v="12"/>
    <x v="19"/>
    <n v="0"/>
    <s v="November"/>
    <x v="13"/>
    <s v="0 November 1950"/>
    <x v="2"/>
    <s v="Inspected by Israeli Airforce in France, November 1950 (Air Enthusiast Magazine, September / October 1999). To Armee de l'Air 9.7.47 (Air Britain Serials)"/>
    <x v="5"/>
    <x v="3"/>
    <x v="1"/>
    <x v="1"/>
    <x v="2"/>
    <x v="1"/>
    <m/>
    <n v="11"/>
    <x v="114"/>
    <x v="1"/>
    <n v="0"/>
    <x v="2"/>
    <x v="17"/>
    <x v="0"/>
  </r>
  <r>
    <n v="5891"/>
    <s v="TA584"/>
    <x v="12"/>
    <m/>
    <x v="12"/>
    <x v="19"/>
    <n v="0"/>
    <s v="November"/>
    <x v="13"/>
    <s v="0 November 1950"/>
    <x v="2"/>
    <s v="Inspected by Israeli Airforce in France, November 1950 (Air Enthusiast Magazine, September / October 1999). To Armee de l'Air 11.11.47 (Air Britain Serials)"/>
    <x v="5"/>
    <x v="3"/>
    <x v="1"/>
    <x v="1"/>
    <x v="2"/>
    <x v="1"/>
    <m/>
    <n v="11"/>
    <x v="114"/>
    <x v="1"/>
    <n v="0"/>
    <x v="2"/>
    <x v="17"/>
    <x v="0"/>
  </r>
  <r>
    <n v="2256"/>
    <s v="HP885"/>
    <x v="12"/>
    <s v="301FTU/8OTU/132OTU"/>
    <x v="0"/>
    <x v="7"/>
    <n v="6"/>
    <s v="November"/>
    <x v="13"/>
    <s v="6 November 1950"/>
    <x v="2"/>
    <s v="SS 6.11.50 (Air Britain Serials)"/>
    <x v="4"/>
    <x v="3"/>
    <x v="1"/>
    <x v="1"/>
    <x v="2"/>
    <x v="1"/>
    <m/>
    <n v="11"/>
    <x v="114"/>
    <x v="1"/>
    <n v="1"/>
    <x v="1"/>
    <x v="121"/>
    <x v="3"/>
  </r>
  <r>
    <n v="3976"/>
    <s v="HR192"/>
    <x v="12"/>
    <s v="613/305/107"/>
    <x v="0"/>
    <x v="16"/>
    <n v="8"/>
    <s v="November"/>
    <x v="13"/>
    <s v="8 November 1950"/>
    <x v="2"/>
    <s v="SS 8.11.50 (Air Britain Serials)"/>
    <x v="4"/>
    <x v="3"/>
    <x v="1"/>
    <x v="1"/>
    <x v="2"/>
    <x v="1"/>
    <m/>
    <n v="11"/>
    <x v="114"/>
    <x v="1"/>
    <n v="1"/>
    <x v="0"/>
    <x v="57"/>
    <x v="3"/>
  </r>
  <r>
    <n v="5024"/>
    <s v="MV533"/>
    <x v="25"/>
    <s v="85/DH"/>
    <x v="10"/>
    <x v="19"/>
    <n v="8"/>
    <s v="November"/>
    <x v="13"/>
    <s v="8 November 1950"/>
    <x v="2"/>
    <s v="SS 8.11.50 (Air Britain Serials) 02.09.46 307 Sqn. MV533 Landed with damaged undercarriage at Horsham St. Faith. Wheel collapsed. (Mosquito Crash Log)"/>
    <x v="4"/>
    <x v="3"/>
    <x v="1"/>
    <x v="1"/>
    <x v="2"/>
    <x v="1"/>
    <m/>
    <n v="11"/>
    <x v="114"/>
    <x v="1"/>
    <n v="1"/>
    <x v="1"/>
    <x v="40"/>
    <x v="2"/>
  </r>
  <r>
    <n v="2859"/>
    <s v="NT540"/>
    <x v="25"/>
    <s v="TFU/RWE"/>
    <x v="10"/>
    <x v="19"/>
    <n v="8"/>
    <s v="November"/>
    <x v="13"/>
    <s v="8 November 1950"/>
    <x v="2"/>
    <s v="SS 8.11.50 (Air Britain Serials)"/>
    <x v="4"/>
    <x v="3"/>
    <x v="1"/>
    <x v="1"/>
    <x v="2"/>
    <x v="1"/>
    <m/>
    <n v="11"/>
    <x v="114"/>
    <x v="1"/>
    <n v="1"/>
    <x v="1"/>
    <x v="198"/>
    <x v="2"/>
  </r>
  <r>
    <n v="175"/>
    <s v="RF893"/>
    <x v="12"/>
    <s v="489/132OTU/6OTU"/>
    <x v="10"/>
    <x v="7"/>
    <n v="8"/>
    <s v="November"/>
    <x v="13"/>
    <s v="8 November 1950"/>
    <x v="2"/>
    <s v="SS 8.11.50 (Air Britain Serials)"/>
    <x v="4"/>
    <x v="3"/>
    <x v="1"/>
    <x v="1"/>
    <x v="2"/>
    <x v="1"/>
    <m/>
    <n v="11"/>
    <x v="114"/>
    <x v="1"/>
    <n v="1"/>
    <x v="1"/>
    <x v="254"/>
    <x v="3"/>
  </r>
  <r>
    <n v="6959"/>
    <s v="NT220"/>
    <x v="16"/>
    <s v="RAE"/>
    <x v="10"/>
    <x v="19"/>
    <n v="10"/>
    <s v="November"/>
    <x v="13"/>
    <s v="10 November 1950"/>
    <x v="2"/>
    <s v="FBXVIII SS 10.11.50 (Air Britain Serials)"/>
    <x v="4"/>
    <x v="3"/>
    <x v="1"/>
    <x v="1"/>
    <x v="2"/>
    <x v="1"/>
    <m/>
    <n v="11"/>
    <x v="114"/>
    <x v="1"/>
    <n v="1"/>
    <x v="1"/>
    <x v="61"/>
    <x v="0"/>
  </r>
  <r>
    <n v="3143"/>
    <s v="TE589"/>
    <x v="12"/>
    <s v="1FU"/>
    <x v="10"/>
    <x v="19"/>
    <n v="10"/>
    <s v="November"/>
    <x v="13"/>
    <s v="10 November 1950"/>
    <x v="2"/>
    <s v="SS 10.11.50 (Air Britain Serials)"/>
    <x v="4"/>
    <x v="3"/>
    <x v="1"/>
    <x v="1"/>
    <x v="2"/>
    <x v="1"/>
    <m/>
    <n v="11"/>
    <x v="114"/>
    <x v="1"/>
    <n v="0"/>
    <x v="1"/>
    <x v="123"/>
    <x v="3"/>
  </r>
  <r>
    <n v="2570"/>
    <s v="TE660"/>
    <x v="12"/>
    <s v="EFS"/>
    <x v="10"/>
    <x v="19"/>
    <n v="10"/>
    <s v="November"/>
    <x v="13"/>
    <s v="10 November 1950"/>
    <x v="2"/>
    <s v="SS 10.11.50 (Air Britain Serials)"/>
    <x v="4"/>
    <x v="3"/>
    <x v="1"/>
    <x v="1"/>
    <x v="2"/>
    <x v="1"/>
    <m/>
    <n v="11"/>
    <x v="114"/>
    <x v="1"/>
    <n v="0"/>
    <x v="1"/>
    <x v="283"/>
    <x v="3"/>
  </r>
  <r>
    <n v="4301"/>
    <s v="TE693"/>
    <x v="12"/>
    <s v="EFS/204AFS"/>
    <x v="10"/>
    <x v="19"/>
    <n v="10"/>
    <s v="November"/>
    <x v="13"/>
    <s v="10 November 1950"/>
    <x v="2"/>
    <s v="SS 10.11.50 (Air Britain Serials)"/>
    <x v="4"/>
    <x v="3"/>
    <x v="1"/>
    <x v="1"/>
    <x v="2"/>
    <x v="1"/>
    <m/>
    <n v="11"/>
    <x v="114"/>
    <x v="1"/>
    <n v="0"/>
    <x v="1"/>
    <x v="294"/>
    <x v="3"/>
  </r>
  <r>
    <n v="145"/>
    <s v="TA592"/>
    <x v="12"/>
    <s v="54OTU/228OCU"/>
    <x v="0"/>
    <x v="7"/>
    <n v="11"/>
    <s v="November"/>
    <x v="13"/>
    <s v="11 November 1950"/>
    <x v="2"/>
    <s v="To 6796M 21.11.50 (Air Britain Serials)"/>
    <x v="4"/>
    <x v="3"/>
    <x v="1"/>
    <x v="1"/>
    <x v="2"/>
    <x v="1"/>
    <m/>
    <n v="11"/>
    <x v="114"/>
    <x v="1"/>
    <n v="0"/>
    <x v="1"/>
    <x v="298"/>
    <x v="0"/>
  </r>
  <r>
    <n v="480"/>
    <s v="RF645"/>
    <x v="12"/>
    <s v="143/14/25APC/14/Lubeck"/>
    <x v="10"/>
    <x v="19"/>
    <n v="12"/>
    <s v="November"/>
    <x v="13"/>
    <s v="12 November 1950"/>
    <x v="2"/>
    <s v="SS 12.11.50 (Air Britain Serials)"/>
    <x v="4"/>
    <x v="3"/>
    <x v="1"/>
    <x v="1"/>
    <x v="2"/>
    <x v="1"/>
    <m/>
    <n v="11"/>
    <x v="114"/>
    <x v="1"/>
    <n v="1"/>
    <x v="1"/>
    <x v="365"/>
    <x v="3"/>
  </r>
  <r>
    <n v="598"/>
    <s v="NS977"/>
    <x v="12"/>
    <s v="613/13OTU/2FP"/>
    <x v="10"/>
    <x v="19"/>
    <n v="24"/>
    <s v="November"/>
    <x v="13"/>
    <s v="24 November 1950"/>
    <x v="0"/>
    <s v="Swung on take-off and u/c collapsed Cosford 24.11.50 (Air Britain Serials)"/>
    <x v="2"/>
    <x v="2"/>
    <x v="33"/>
    <x v="1"/>
    <x v="2"/>
    <x v="1"/>
    <m/>
    <n v="11"/>
    <x v="114"/>
    <x v="1"/>
    <n v="1"/>
    <x v="1"/>
    <x v="330"/>
    <x v="0"/>
  </r>
  <r>
    <n v="1795"/>
    <s v="RK976"/>
    <x v="39"/>
    <n v="39"/>
    <x v="10"/>
    <x v="19"/>
    <n v="26"/>
    <s v="November"/>
    <x v="13"/>
    <s v="26 November 1950"/>
    <x v="2"/>
    <s v="SOC 28.11.50 (Air Britain Serials)"/>
    <x v="4"/>
    <x v="3"/>
    <x v="1"/>
    <x v="1"/>
    <x v="2"/>
    <x v="1"/>
    <m/>
    <n v="11"/>
    <x v="114"/>
    <x v="1"/>
    <n v="0"/>
    <x v="0"/>
    <x v="234"/>
    <x v="2"/>
  </r>
  <r>
    <n v="1603"/>
    <s v="PF600"/>
    <x v="20"/>
    <s v="BBU"/>
    <x v="10"/>
    <x v="19"/>
    <n v="9"/>
    <s v="December"/>
    <x v="13"/>
    <s v="9 December 1950"/>
    <x v="2"/>
    <s v="SOC 9.12.50 (Air Britain Serials)"/>
    <x v="4"/>
    <x v="3"/>
    <x v="1"/>
    <x v="1"/>
    <x v="2"/>
    <x v="1"/>
    <m/>
    <n v="12"/>
    <x v="115"/>
    <x v="1"/>
    <n v="0"/>
    <x v="1"/>
    <x v="328"/>
    <x v="6"/>
  </r>
  <r>
    <n v="33"/>
    <s v="NT181"/>
    <x v="12"/>
    <s v="BCDU/487/BSDU/4"/>
    <x v="0"/>
    <x v="16"/>
    <n v="14"/>
    <s v="December"/>
    <x v="13"/>
    <s v="14 December 1950"/>
    <x v="2"/>
    <s v="To 6810M 14.12.50 (Air Britain Serials) Monica IIIE trials, F.I.U. 01.07.44"/>
    <x v="4"/>
    <x v="3"/>
    <x v="1"/>
    <x v="1"/>
    <x v="2"/>
    <x v="1"/>
    <m/>
    <n v="12"/>
    <x v="115"/>
    <x v="1"/>
    <n v="1"/>
    <x v="0"/>
    <x v="82"/>
    <x v="0"/>
  </r>
  <r>
    <n v="3181"/>
    <s v="SZ984"/>
    <x v="12"/>
    <s v="605/4/107/11"/>
    <x v="10"/>
    <x v="19"/>
    <n v="14"/>
    <s v="December"/>
    <x v="13"/>
    <s v="14 December 1950"/>
    <x v="2"/>
    <s v="To 6809M 14.12.50 (Air Britain Serials)"/>
    <x v="4"/>
    <x v="3"/>
    <x v="1"/>
    <x v="1"/>
    <x v="2"/>
    <x v="1"/>
    <m/>
    <n v="12"/>
    <x v="115"/>
    <x v="1"/>
    <n v="1"/>
    <x v="0"/>
    <x v="348"/>
    <x v="0"/>
  </r>
  <r>
    <n v="5868"/>
    <s v="RG304"/>
    <x v="35"/>
    <n v="13"/>
    <x v="10"/>
    <x v="19"/>
    <n v="3"/>
    <s v="January"/>
    <x v="14"/>
    <s v="3 January 1951"/>
    <x v="2"/>
    <s v="SS 3.1.51 (Air Britain Serials)"/>
    <x v="4"/>
    <x v="3"/>
    <x v="1"/>
    <x v="1"/>
    <x v="2"/>
    <x v="1"/>
    <m/>
    <n v="1"/>
    <x v="116"/>
    <x v="1"/>
    <n v="0"/>
    <x v="0"/>
    <x v="257"/>
    <x v="0"/>
  </r>
  <r>
    <n v="528"/>
    <s v="RG243"/>
    <x v="35"/>
    <s v="CSE/237OCU"/>
    <x v="10"/>
    <x v="1"/>
    <n v="4"/>
    <s v="January"/>
    <x v="14"/>
    <s v="4 January 1951"/>
    <x v="0"/>
    <s v="Abandoned overshoot and crash-landed Benson 4.1.51 not repaired (Air Britain Serials)"/>
    <x v="2"/>
    <x v="2"/>
    <x v="6"/>
    <x v="1"/>
    <x v="2"/>
    <x v="1"/>
    <m/>
    <n v="1"/>
    <x v="116"/>
    <x v="1"/>
    <n v="0"/>
    <x v="1"/>
    <x v="317"/>
    <x v="0"/>
  </r>
  <r>
    <n v="889"/>
    <s v="PZ188"/>
    <x v="12"/>
    <s v="515/11"/>
    <x v="10"/>
    <x v="19"/>
    <n v="9"/>
    <s v="January"/>
    <x v="14"/>
    <s v="9 January 1951"/>
    <x v="2"/>
    <s v="SS 9.1.51 (Air Britain Serials)"/>
    <x v="4"/>
    <x v="3"/>
    <x v="1"/>
    <x v="1"/>
    <x v="2"/>
    <x v="1"/>
    <m/>
    <n v="1"/>
    <x v="116"/>
    <x v="1"/>
    <n v="1"/>
    <x v="0"/>
    <x v="348"/>
    <x v="0"/>
  </r>
  <r>
    <n v="3209"/>
    <s v="RS632"/>
    <x v="12"/>
    <s v="235/11"/>
    <x v="10"/>
    <x v="19"/>
    <n v="9"/>
    <s v="January"/>
    <x v="14"/>
    <s v="9 January 1951"/>
    <x v="2"/>
    <s v="SS 9.1.51 (Air Britain Serials)"/>
    <x v="4"/>
    <x v="3"/>
    <x v="1"/>
    <x v="1"/>
    <x v="2"/>
    <x v="1"/>
    <m/>
    <n v="1"/>
    <x v="116"/>
    <x v="1"/>
    <n v="1"/>
    <x v="0"/>
    <x v="348"/>
    <x v="0"/>
  </r>
  <r>
    <n v="5916"/>
    <s v="RG309"/>
    <x v="35"/>
    <n v="13"/>
    <x v="10"/>
    <x v="19"/>
    <n v="11"/>
    <s v="January"/>
    <x v="14"/>
    <s v="11 January 1951"/>
    <x v="2"/>
    <s v="SOC 11.1.51 (Air Britain Serials)"/>
    <x v="4"/>
    <x v="3"/>
    <x v="1"/>
    <x v="1"/>
    <x v="2"/>
    <x v="1"/>
    <m/>
    <n v="1"/>
    <x v="116"/>
    <x v="1"/>
    <n v="0"/>
    <x v="0"/>
    <x v="257"/>
    <x v="0"/>
  </r>
  <r>
    <n v="3789"/>
    <s v="RG183"/>
    <x v="35"/>
    <s v="AAEE/58"/>
    <x v="10"/>
    <x v="19"/>
    <n v="15"/>
    <s v="January"/>
    <x v="14"/>
    <s v="15 January 1951"/>
    <x v="0"/>
    <s v="Undershot single-engined approach and hit trees Benson 15.1.51 (Air Britain Serials)"/>
    <x v="2"/>
    <x v="2"/>
    <x v="5"/>
    <x v="1"/>
    <x v="2"/>
    <x v="1"/>
    <m/>
    <n v="1"/>
    <x v="116"/>
    <x v="1"/>
    <n v="0"/>
    <x v="0"/>
    <x v="265"/>
    <x v="0"/>
  </r>
  <r>
    <n v="3360"/>
    <s v="TE779"/>
    <x v="12"/>
    <s v="1FU"/>
    <x v="10"/>
    <x v="19"/>
    <n v="15"/>
    <s v="January"/>
    <x v="14"/>
    <s v="15 January 1951"/>
    <x v="2"/>
    <s v="SS 15.1.51 (Air Britain Serials)"/>
    <x v="4"/>
    <x v="3"/>
    <x v="1"/>
    <x v="1"/>
    <x v="2"/>
    <x v="1"/>
    <m/>
    <n v="1"/>
    <x v="116"/>
    <x v="1"/>
    <n v="0"/>
    <x v="1"/>
    <x v="123"/>
    <x v="3"/>
  </r>
  <r>
    <n v="4001"/>
    <s v="TE797"/>
    <x v="12"/>
    <s v="1FU"/>
    <x v="10"/>
    <x v="19"/>
    <n v="15"/>
    <s v="January"/>
    <x v="14"/>
    <s v="15 January 1951"/>
    <x v="2"/>
    <s v="SS 15.1.51 (Air Britain Serials)"/>
    <x v="4"/>
    <x v="3"/>
    <x v="1"/>
    <x v="1"/>
    <x v="2"/>
    <x v="1"/>
    <m/>
    <n v="1"/>
    <x v="116"/>
    <x v="1"/>
    <n v="0"/>
    <x v="1"/>
    <x v="123"/>
    <x v="3"/>
  </r>
  <r>
    <n v="2299"/>
    <s v="TE807"/>
    <x v="12"/>
    <s v="16FU/SF N.Creake"/>
    <x v="10"/>
    <x v="19"/>
    <n v="15"/>
    <s v="January"/>
    <x v="14"/>
    <s v="15 January 1951"/>
    <x v="2"/>
    <s v="SS 15.1.51 (Air Britain Serials)"/>
    <x v="4"/>
    <x v="3"/>
    <x v="1"/>
    <x v="1"/>
    <x v="2"/>
    <x v="1"/>
    <m/>
    <n v="1"/>
    <x v="116"/>
    <x v="1"/>
    <n v="0"/>
    <x v="1"/>
    <x v="366"/>
    <x v="3"/>
  </r>
  <r>
    <n v="3208"/>
    <s v="HR128"/>
    <x v="12"/>
    <s v="235/248/8OTU"/>
    <x v="10"/>
    <x v="7"/>
    <n v="17"/>
    <s v="January"/>
    <x v="14"/>
    <s v="17 January 1951"/>
    <x v="2"/>
    <s v="SS 17.1.51 (Air Britain Serials)"/>
    <x v="4"/>
    <x v="3"/>
    <x v="1"/>
    <x v="1"/>
    <x v="2"/>
    <x v="1"/>
    <m/>
    <n v="1"/>
    <x v="116"/>
    <x v="1"/>
    <n v="1"/>
    <x v="1"/>
    <x v="37"/>
    <x v="3"/>
  </r>
  <r>
    <n v="1346"/>
    <s v="NT205"/>
    <x v="12"/>
    <n v="617"/>
    <x v="10"/>
    <x v="19"/>
    <n v="17"/>
    <s v="January"/>
    <x v="14"/>
    <s v="17 January 1951"/>
    <x v="2"/>
    <s v="L on 617 (Squadron ORB) No matter how hard I scrutinize the photos of 'The Aristocrat', there simply is no sign of a serial number or letter. The only, vague, clues are the sixteen bombs painted below the cockpit. In Ward/Lee/Wachtel's history of 617, some of the early Mossie missions are not given serial nos due to vagueness in Squadron records. However, NT202 is listed as completing 10 missions, NT205 17. Certainly, NT205 appears to have been 617s hardest-working Mossie. And, thinking out loud here, 202 and 205 weren't taken on charge by 617 until 5/5/44, so it's unlikely they took part in the April operations.....I wonder - just wonder, mind ! - if NT205 'L' was 'The Aristocrat'.... (Martin Bull http://www.ww2f.com/battle-europe/27271-pics-617-squadrons-mystery-mosquitoes.html) SS 17.1.51 (Air Britain Serials)"/>
    <x v="4"/>
    <x v="3"/>
    <x v="1"/>
    <x v="1"/>
    <x v="2"/>
    <x v="1"/>
    <m/>
    <n v="1"/>
    <x v="116"/>
    <x v="1"/>
    <n v="1"/>
    <x v="0"/>
    <x v="105"/>
    <x v="0"/>
  </r>
  <r>
    <n v="5525"/>
    <s v="RF620"/>
    <x v="12"/>
    <n v="248"/>
    <x v="10"/>
    <x v="19"/>
    <n v="17"/>
    <s v="January"/>
    <x v="14"/>
    <s v="17 January 1951"/>
    <x v="2"/>
    <s v="SS 17.1.51 (Air Britain Serials)"/>
    <x v="4"/>
    <x v="3"/>
    <x v="1"/>
    <x v="1"/>
    <x v="2"/>
    <x v="1"/>
    <m/>
    <n v="1"/>
    <x v="116"/>
    <x v="1"/>
    <n v="1"/>
    <x v="0"/>
    <x v="52"/>
    <x v="3"/>
  </r>
  <r>
    <n v="757"/>
    <s v="RF644"/>
    <x v="12"/>
    <s v="AAEE/ETPS"/>
    <x v="10"/>
    <x v="19"/>
    <n v="17"/>
    <s v="January"/>
    <x v="14"/>
    <s v="17 January 1951"/>
    <x v="2"/>
    <s v="SS 17.1.51 (Air Britain Serials)"/>
    <x v="4"/>
    <x v="3"/>
    <x v="1"/>
    <x v="1"/>
    <x v="2"/>
    <x v="1"/>
    <m/>
    <n v="1"/>
    <x v="116"/>
    <x v="1"/>
    <n v="1"/>
    <x v="1"/>
    <x v="318"/>
    <x v="3"/>
  </r>
  <r>
    <n v="5431"/>
    <s v="RF760"/>
    <x v="12"/>
    <s v="TFU/AWDU"/>
    <x v="10"/>
    <x v="19"/>
    <n v="17"/>
    <s v="January"/>
    <x v="14"/>
    <s v="17 January 1951"/>
    <x v="2"/>
    <s v="SS 17.1.51 (Air Britain Serials)"/>
    <x v="4"/>
    <x v="3"/>
    <x v="1"/>
    <x v="1"/>
    <x v="2"/>
    <x v="1"/>
    <m/>
    <n v="1"/>
    <x v="116"/>
    <x v="1"/>
    <n v="1"/>
    <x v="1"/>
    <x v="367"/>
    <x v="3"/>
  </r>
  <r>
    <n v="5607"/>
    <s v="RF909"/>
    <x v="12"/>
    <m/>
    <x v="10"/>
    <x v="19"/>
    <n v="17"/>
    <s v="January"/>
    <x v="14"/>
    <s v="17 January 1951"/>
    <x v="2"/>
    <s v="SS 17.1.51 (Air Britain Serials)"/>
    <x v="4"/>
    <x v="3"/>
    <x v="1"/>
    <x v="1"/>
    <x v="2"/>
    <x v="1"/>
    <m/>
    <n v="1"/>
    <x v="116"/>
    <x v="1"/>
    <n v="1"/>
    <x v="1"/>
    <x v="17"/>
    <x v="3"/>
  </r>
  <r>
    <n v="5931"/>
    <s v="RF932"/>
    <x v="12"/>
    <n v="36"/>
    <x v="10"/>
    <x v="19"/>
    <n v="17"/>
    <s v="January"/>
    <x v="14"/>
    <s v="17 January 1951"/>
    <x v="2"/>
    <s v="SS 17.1.51 (Air Britain Serials)"/>
    <x v="4"/>
    <x v="3"/>
    <x v="1"/>
    <x v="1"/>
    <x v="2"/>
    <x v="1"/>
    <m/>
    <n v="1"/>
    <x v="116"/>
    <x v="1"/>
    <n v="1"/>
    <x v="0"/>
    <x v="285"/>
    <x v="3"/>
  </r>
  <r>
    <n v="5625"/>
    <s v="TE744"/>
    <x v="12"/>
    <m/>
    <x v="10"/>
    <x v="19"/>
    <n v="17"/>
    <s v="January"/>
    <x v="14"/>
    <s v="17 January 1951"/>
    <x v="2"/>
    <s v="SS 17.1.51 (Air Britain Serials)"/>
    <x v="4"/>
    <x v="3"/>
    <x v="1"/>
    <x v="1"/>
    <x v="2"/>
    <x v="1"/>
    <m/>
    <n v="1"/>
    <x v="116"/>
    <x v="1"/>
    <n v="0"/>
    <x v="2"/>
    <x v="17"/>
    <x v="3"/>
  </r>
  <r>
    <n v="5630"/>
    <s v="TE747"/>
    <x v="12"/>
    <m/>
    <x v="10"/>
    <x v="19"/>
    <n v="17"/>
    <s v="January"/>
    <x v="14"/>
    <s v="17 January 1951"/>
    <x v="2"/>
    <s v="SS 17.1.51 (Air Britain Serials)"/>
    <x v="4"/>
    <x v="3"/>
    <x v="1"/>
    <x v="1"/>
    <x v="2"/>
    <x v="1"/>
    <m/>
    <n v="1"/>
    <x v="116"/>
    <x v="1"/>
    <n v="0"/>
    <x v="2"/>
    <x v="17"/>
    <x v="3"/>
  </r>
  <r>
    <n v="5641"/>
    <s v="TE748"/>
    <x v="12"/>
    <m/>
    <x v="10"/>
    <x v="19"/>
    <n v="17"/>
    <s v="January"/>
    <x v="14"/>
    <s v="17 January 1951"/>
    <x v="2"/>
    <s v="SS 17.1.51 (Air Britain Serials)"/>
    <x v="4"/>
    <x v="3"/>
    <x v="1"/>
    <x v="1"/>
    <x v="2"/>
    <x v="1"/>
    <m/>
    <n v="1"/>
    <x v="116"/>
    <x v="1"/>
    <n v="0"/>
    <x v="2"/>
    <x v="17"/>
    <x v="3"/>
  </r>
  <r>
    <n v="5991"/>
    <s v="TE749"/>
    <x v="12"/>
    <m/>
    <x v="10"/>
    <x v="19"/>
    <n v="17"/>
    <s v="January"/>
    <x v="14"/>
    <s v="17 January 1951"/>
    <x v="2"/>
    <s v="SS 17.1.51 (Air Britain Serials)"/>
    <x v="4"/>
    <x v="3"/>
    <x v="1"/>
    <x v="1"/>
    <x v="2"/>
    <x v="1"/>
    <m/>
    <n v="1"/>
    <x v="116"/>
    <x v="1"/>
    <n v="0"/>
    <x v="2"/>
    <x v="17"/>
    <x v="3"/>
  </r>
  <r>
    <n v="6202"/>
    <s v="TE750"/>
    <x v="12"/>
    <m/>
    <x v="10"/>
    <x v="19"/>
    <n v="17"/>
    <s v="January"/>
    <x v="14"/>
    <s v="17 January 1951"/>
    <x v="2"/>
    <s v="SS 17.1.51 (Air Britain Serials)"/>
    <x v="4"/>
    <x v="3"/>
    <x v="1"/>
    <x v="1"/>
    <x v="2"/>
    <x v="1"/>
    <m/>
    <n v="1"/>
    <x v="116"/>
    <x v="1"/>
    <n v="0"/>
    <x v="2"/>
    <x v="17"/>
    <x v="3"/>
  </r>
  <r>
    <n v="3132"/>
    <s v="TE754"/>
    <x v="12"/>
    <m/>
    <x v="10"/>
    <x v="19"/>
    <n v="17"/>
    <s v="January"/>
    <x v="14"/>
    <s v="17 January 1951"/>
    <x v="2"/>
    <s v="SS 17.1.51 (Air Britain Serials)"/>
    <x v="4"/>
    <x v="3"/>
    <x v="1"/>
    <x v="1"/>
    <x v="2"/>
    <x v="1"/>
    <m/>
    <n v="1"/>
    <x v="116"/>
    <x v="1"/>
    <n v="0"/>
    <x v="2"/>
    <x v="17"/>
    <x v="3"/>
  </r>
  <r>
    <n v="4570"/>
    <s v="TE767"/>
    <x v="12"/>
    <m/>
    <x v="10"/>
    <x v="19"/>
    <n v="17"/>
    <s v="January"/>
    <x v="14"/>
    <s v="17 January 1951"/>
    <x v="2"/>
    <s v="SS 17.1.51 (Air Britain Serials)"/>
    <x v="4"/>
    <x v="3"/>
    <x v="1"/>
    <x v="1"/>
    <x v="2"/>
    <x v="1"/>
    <m/>
    <n v="1"/>
    <x v="116"/>
    <x v="1"/>
    <n v="0"/>
    <x v="2"/>
    <x v="17"/>
    <x v="3"/>
  </r>
  <r>
    <n v="4606"/>
    <s v="TE769"/>
    <x v="12"/>
    <m/>
    <x v="10"/>
    <x v="19"/>
    <n v="17"/>
    <s v="January"/>
    <x v="14"/>
    <s v="17 January 1951"/>
    <x v="2"/>
    <s v="SS 17.1.51 (Air Britain Serials)"/>
    <x v="4"/>
    <x v="3"/>
    <x v="1"/>
    <x v="1"/>
    <x v="2"/>
    <x v="1"/>
    <m/>
    <n v="1"/>
    <x v="116"/>
    <x v="1"/>
    <n v="0"/>
    <x v="2"/>
    <x v="17"/>
    <x v="3"/>
  </r>
  <r>
    <n v="4629"/>
    <s v="TE773"/>
    <x v="12"/>
    <m/>
    <x v="10"/>
    <x v="19"/>
    <n v="17"/>
    <s v="January"/>
    <x v="14"/>
    <s v="17 January 1951"/>
    <x v="2"/>
    <s v="SS 17.1.51 (Air Britain Serials)"/>
    <x v="4"/>
    <x v="3"/>
    <x v="1"/>
    <x v="1"/>
    <x v="2"/>
    <x v="1"/>
    <m/>
    <n v="1"/>
    <x v="116"/>
    <x v="1"/>
    <n v="0"/>
    <x v="2"/>
    <x v="17"/>
    <x v="3"/>
  </r>
  <r>
    <n v="5957"/>
    <s v="TE774"/>
    <x v="12"/>
    <m/>
    <x v="10"/>
    <x v="19"/>
    <n v="17"/>
    <s v="January"/>
    <x v="14"/>
    <s v="17 January 1951"/>
    <x v="2"/>
    <s v="SS 17.1.51 (Air Britain Serials)"/>
    <x v="4"/>
    <x v="3"/>
    <x v="1"/>
    <x v="1"/>
    <x v="2"/>
    <x v="1"/>
    <m/>
    <n v="1"/>
    <x v="116"/>
    <x v="1"/>
    <n v="0"/>
    <x v="2"/>
    <x v="17"/>
    <x v="3"/>
  </r>
  <r>
    <n v="5959"/>
    <s v="TE775"/>
    <x v="12"/>
    <m/>
    <x v="10"/>
    <x v="19"/>
    <n v="17"/>
    <s v="January"/>
    <x v="14"/>
    <s v="17 January 1951"/>
    <x v="2"/>
    <s v="SS 17.1.51 (Air Britain Serials)"/>
    <x v="4"/>
    <x v="3"/>
    <x v="1"/>
    <x v="1"/>
    <x v="2"/>
    <x v="1"/>
    <m/>
    <n v="1"/>
    <x v="116"/>
    <x v="1"/>
    <n v="0"/>
    <x v="2"/>
    <x v="17"/>
    <x v="3"/>
  </r>
  <r>
    <n v="5979"/>
    <s v="TE776"/>
    <x v="12"/>
    <m/>
    <x v="10"/>
    <x v="19"/>
    <n v="17"/>
    <s v="January"/>
    <x v="14"/>
    <s v="17 January 1951"/>
    <x v="2"/>
    <s v="SS 17.1.51 (Air Britain Serials)"/>
    <x v="4"/>
    <x v="3"/>
    <x v="1"/>
    <x v="1"/>
    <x v="2"/>
    <x v="1"/>
    <m/>
    <n v="1"/>
    <x v="116"/>
    <x v="1"/>
    <n v="0"/>
    <x v="2"/>
    <x v="17"/>
    <x v="3"/>
  </r>
  <r>
    <n v="5982"/>
    <s v="TE778"/>
    <x v="12"/>
    <m/>
    <x v="10"/>
    <x v="19"/>
    <n v="17"/>
    <s v="January"/>
    <x v="14"/>
    <s v="17 January 1951"/>
    <x v="2"/>
    <s v="SS 17.1.51 (Air Britain Serials)"/>
    <x v="4"/>
    <x v="3"/>
    <x v="1"/>
    <x v="1"/>
    <x v="2"/>
    <x v="1"/>
    <m/>
    <n v="1"/>
    <x v="116"/>
    <x v="1"/>
    <n v="0"/>
    <x v="2"/>
    <x v="17"/>
    <x v="3"/>
  </r>
  <r>
    <n v="6214"/>
    <s v="TE780"/>
    <x v="12"/>
    <m/>
    <x v="10"/>
    <x v="19"/>
    <n v="17"/>
    <s v="January"/>
    <x v="14"/>
    <s v="17 January 1951"/>
    <x v="2"/>
    <s v="SS 17.1.51 (Air Britain Serials)"/>
    <x v="4"/>
    <x v="3"/>
    <x v="1"/>
    <x v="1"/>
    <x v="2"/>
    <x v="1"/>
    <m/>
    <n v="1"/>
    <x v="116"/>
    <x v="1"/>
    <n v="0"/>
    <x v="2"/>
    <x v="17"/>
    <x v="3"/>
  </r>
  <r>
    <n v="6270"/>
    <s v="TE793"/>
    <x v="12"/>
    <m/>
    <x v="10"/>
    <x v="19"/>
    <n v="17"/>
    <s v="January"/>
    <x v="14"/>
    <s v="17 January 1951"/>
    <x v="2"/>
    <s v="SS 17.1.51 (Air Britain Serials)"/>
    <x v="4"/>
    <x v="3"/>
    <x v="1"/>
    <x v="1"/>
    <x v="2"/>
    <x v="1"/>
    <m/>
    <n v="1"/>
    <x v="116"/>
    <x v="1"/>
    <n v="0"/>
    <x v="2"/>
    <x v="17"/>
    <x v="3"/>
  </r>
  <r>
    <n v="6219"/>
    <s v="TE795"/>
    <x v="12"/>
    <m/>
    <x v="10"/>
    <x v="19"/>
    <n v="17"/>
    <s v="January"/>
    <x v="14"/>
    <s v="17 January 1951"/>
    <x v="2"/>
    <s v="SS 17.1.51 (Air Britain Serials)"/>
    <x v="4"/>
    <x v="3"/>
    <x v="1"/>
    <x v="1"/>
    <x v="2"/>
    <x v="1"/>
    <m/>
    <n v="1"/>
    <x v="116"/>
    <x v="1"/>
    <n v="0"/>
    <x v="2"/>
    <x v="17"/>
    <x v="3"/>
  </r>
  <r>
    <n v="4583"/>
    <s v="TE798"/>
    <x v="12"/>
    <m/>
    <x v="10"/>
    <x v="19"/>
    <n v="17"/>
    <s v="January"/>
    <x v="14"/>
    <s v="17 January 1951"/>
    <x v="2"/>
    <s v="SS 17.1.51 (Air Britain Serials)"/>
    <x v="4"/>
    <x v="3"/>
    <x v="1"/>
    <x v="1"/>
    <x v="2"/>
    <x v="1"/>
    <m/>
    <n v="1"/>
    <x v="116"/>
    <x v="1"/>
    <n v="0"/>
    <x v="2"/>
    <x v="17"/>
    <x v="3"/>
  </r>
  <r>
    <n v="5086"/>
    <s v="TE800"/>
    <x v="12"/>
    <m/>
    <x v="10"/>
    <x v="19"/>
    <n v="17"/>
    <s v="January"/>
    <x v="14"/>
    <s v="17 January 1951"/>
    <x v="2"/>
    <s v="SS 17.1.51 (Air Britain Serials)"/>
    <x v="4"/>
    <x v="3"/>
    <x v="1"/>
    <x v="1"/>
    <x v="2"/>
    <x v="1"/>
    <m/>
    <n v="1"/>
    <x v="116"/>
    <x v="1"/>
    <n v="0"/>
    <x v="2"/>
    <x v="17"/>
    <x v="3"/>
  </r>
  <r>
    <n v="5088"/>
    <s v="TE801"/>
    <x v="12"/>
    <m/>
    <x v="10"/>
    <x v="19"/>
    <n v="17"/>
    <s v="January"/>
    <x v="14"/>
    <s v="17 January 1951"/>
    <x v="2"/>
    <s v="SS 17.1.51 (Air Britain Serials)"/>
    <x v="4"/>
    <x v="3"/>
    <x v="1"/>
    <x v="1"/>
    <x v="2"/>
    <x v="1"/>
    <m/>
    <n v="1"/>
    <x v="116"/>
    <x v="1"/>
    <n v="0"/>
    <x v="2"/>
    <x v="17"/>
    <x v="3"/>
  </r>
  <r>
    <n v="5585"/>
    <s v="TE805"/>
    <x v="12"/>
    <m/>
    <x v="10"/>
    <x v="19"/>
    <n v="17"/>
    <s v="January"/>
    <x v="14"/>
    <s v="17 January 1951"/>
    <x v="2"/>
    <s v="SS 17.1.51 (Air Britain Serials)"/>
    <x v="4"/>
    <x v="3"/>
    <x v="1"/>
    <x v="1"/>
    <x v="2"/>
    <x v="1"/>
    <m/>
    <n v="1"/>
    <x v="116"/>
    <x v="1"/>
    <n v="0"/>
    <x v="2"/>
    <x v="17"/>
    <x v="3"/>
  </r>
  <r>
    <n v="5603"/>
    <s v="TE806"/>
    <x v="12"/>
    <m/>
    <x v="10"/>
    <x v="19"/>
    <n v="17"/>
    <s v="January"/>
    <x v="14"/>
    <s v="17 January 1951"/>
    <x v="2"/>
    <s v="SS 17.1.51 (Air Britain Serials)"/>
    <x v="4"/>
    <x v="3"/>
    <x v="1"/>
    <x v="1"/>
    <x v="2"/>
    <x v="1"/>
    <m/>
    <n v="1"/>
    <x v="116"/>
    <x v="1"/>
    <n v="0"/>
    <x v="2"/>
    <x v="17"/>
    <x v="3"/>
  </r>
  <r>
    <n v="5628"/>
    <s v="TE810"/>
    <x v="12"/>
    <m/>
    <x v="10"/>
    <x v="19"/>
    <n v="17"/>
    <s v="January"/>
    <x v="14"/>
    <s v="17 January 1951"/>
    <x v="2"/>
    <s v="SS 17.1.51 (Air Britain Serials)"/>
    <x v="4"/>
    <x v="3"/>
    <x v="1"/>
    <x v="1"/>
    <x v="2"/>
    <x v="1"/>
    <m/>
    <n v="1"/>
    <x v="116"/>
    <x v="1"/>
    <n v="0"/>
    <x v="2"/>
    <x v="17"/>
    <x v="3"/>
  </r>
  <r>
    <n v="5638"/>
    <s v="TE827"/>
    <x v="12"/>
    <m/>
    <x v="10"/>
    <x v="19"/>
    <n v="17"/>
    <s v="January"/>
    <x v="14"/>
    <s v="17 January 1951"/>
    <x v="2"/>
    <s v="SS 17.1.51 (Air Britain Serials)"/>
    <x v="4"/>
    <x v="3"/>
    <x v="1"/>
    <x v="1"/>
    <x v="2"/>
    <x v="1"/>
    <m/>
    <n v="1"/>
    <x v="116"/>
    <x v="1"/>
    <n v="0"/>
    <x v="2"/>
    <x v="17"/>
    <x v="3"/>
  </r>
  <r>
    <n v="5980"/>
    <s v="TE850"/>
    <x v="12"/>
    <m/>
    <x v="10"/>
    <x v="19"/>
    <n v="17"/>
    <s v="January"/>
    <x v="14"/>
    <s v="17 January 1951"/>
    <x v="2"/>
    <s v="SS 17.1.51 (Air Britain Serials)"/>
    <x v="4"/>
    <x v="3"/>
    <x v="1"/>
    <x v="1"/>
    <x v="2"/>
    <x v="1"/>
    <m/>
    <n v="1"/>
    <x v="116"/>
    <x v="1"/>
    <n v="0"/>
    <x v="2"/>
    <x v="17"/>
    <x v="3"/>
  </r>
  <r>
    <n v="7439"/>
    <s v="TE923"/>
    <x v="12"/>
    <s v="FE"/>
    <x v="3"/>
    <x v="16"/>
    <n v="17"/>
    <s v="January"/>
    <x v="14"/>
    <s v="17 January 1951"/>
    <x v="2"/>
    <s v="SS 17.1.51 (Air Britain Serials)"/>
    <x v="4"/>
    <x v="3"/>
    <x v="1"/>
    <x v="1"/>
    <x v="2"/>
    <x v="1"/>
    <m/>
    <n v="1"/>
    <x v="116"/>
    <x v="1"/>
    <n v="0"/>
    <x v="2"/>
    <x v="91"/>
    <x v="3"/>
  </r>
  <r>
    <n v="1930"/>
    <s v="NS961"/>
    <x v="12"/>
    <s v="515/13OTU"/>
    <x v="0"/>
    <x v="7"/>
    <n v="18"/>
    <s v="January"/>
    <x v="14"/>
    <s v="18 January 1951"/>
    <x v="2"/>
    <s v="SS 18.1.51 (Air Britain Serials)"/>
    <x v="4"/>
    <x v="3"/>
    <x v="1"/>
    <x v="1"/>
    <x v="2"/>
    <x v="1"/>
    <m/>
    <n v="1"/>
    <x v="116"/>
    <x v="1"/>
    <n v="1"/>
    <x v="1"/>
    <x v="39"/>
    <x v="0"/>
  </r>
  <r>
    <n v="5985"/>
    <s v="TE617"/>
    <x v="12"/>
    <m/>
    <x v="10"/>
    <x v="19"/>
    <n v="18"/>
    <s v="January"/>
    <x v="14"/>
    <s v="18 January 1951"/>
    <x v="2"/>
    <s v="SS 18.1.51 (Air Britain Serials)"/>
    <x v="4"/>
    <x v="3"/>
    <x v="1"/>
    <x v="1"/>
    <x v="2"/>
    <x v="1"/>
    <m/>
    <n v="1"/>
    <x v="116"/>
    <x v="1"/>
    <n v="0"/>
    <x v="2"/>
    <x v="17"/>
    <x v="3"/>
  </r>
  <r>
    <n v="5999"/>
    <s v="TE620"/>
    <x v="12"/>
    <m/>
    <x v="10"/>
    <x v="19"/>
    <n v="18"/>
    <s v="January"/>
    <x v="14"/>
    <s v="18 January 1951"/>
    <x v="2"/>
    <s v="SS 18.1.51 (Air Britain Serials)"/>
    <x v="4"/>
    <x v="3"/>
    <x v="1"/>
    <x v="1"/>
    <x v="2"/>
    <x v="1"/>
    <m/>
    <n v="1"/>
    <x v="116"/>
    <x v="1"/>
    <n v="0"/>
    <x v="2"/>
    <x v="17"/>
    <x v="3"/>
  </r>
  <r>
    <n v="6003"/>
    <s v="TE622"/>
    <x v="12"/>
    <m/>
    <x v="10"/>
    <x v="19"/>
    <n v="18"/>
    <s v="January"/>
    <x v="14"/>
    <s v="18 January 1951"/>
    <x v="2"/>
    <s v="SS 18.1.51 (Air Britain Serials)"/>
    <x v="4"/>
    <x v="3"/>
    <x v="1"/>
    <x v="1"/>
    <x v="2"/>
    <x v="1"/>
    <m/>
    <n v="1"/>
    <x v="116"/>
    <x v="1"/>
    <n v="0"/>
    <x v="2"/>
    <x v="17"/>
    <x v="3"/>
  </r>
  <r>
    <n v="6016"/>
    <s v="TE624"/>
    <x v="12"/>
    <m/>
    <x v="10"/>
    <x v="19"/>
    <n v="18"/>
    <s v="January"/>
    <x v="14"/>
    <s v="18 January 1951"/>
    <x v="2"/>
    <s v="SS 18.1.51 (Air Britain Serials)"/>
    <x v="4"/>
    <x v="3"/>
    <x v="1"/>
    <x v="1"/>
    <x v="2"/>
    <x v="1"/>
    <m/>
    <n v="1"/>
    <x v="116"/>
    <x v="1"/>
    <n v="0"/>
    <x v="2"/>
    <x v="17"/>
    <x v="3"/>
  </r>
  <r>
    <n v="6269"/>
    <s v="TE625"/>
    <x v="12"/>
    <m/>
    <x v="10"/>
    <x v="19"/>
    <n v="18"/>
    <s v="January"/>
    <x v="14"/>
    <s v="18 January 1951"/>
    <x v="2"/>
    <s v="SS 18.1.51 (Air Britain Serials)"/>
    <x v="4"/>
    <x v="3"/>
    <x v="1"/>
    <x v="1"/>
    <x v="2"/>
    <x v="1"/>
    <m/>
    <n v="1"/>
    <x v="116"/>
    <x v="1"/>
    <n v="0"/>
    <x v="2"/>
    <x v="17"/>
    <x v="3"/>
  </r>
  <r>
    <n v="6272"/>
    <s v="TE626"/>
    <x v="12"/>
    <m/>
    <x v="10"/>
    <x v="19"/>
    <n v="18"/>
    <s v="January"/>
    <x v="14"/>
    <s v="18 January 1951"/>
    <x v="2"/>
    <s v="SS 18.1.51 (Air Britain Serials)"/>
    <x v="4"/>
    <x v="3"/>
    <x v="1"/>
    <x v="1"/>
    <x v="2"/>
    <x v="1"/>
    <m/>
    <n v="1"/>
    <x v="116"/>
    <x v="1"/>
    <n v="0"/>
    <x v="2"/>
    <x v="17"/>
    <x v="3"/>
  </r>
  <r>
    <n v="3666"/>
    <s v="TE627"/>
    <x v="12"/>
    <m/>
    <x v="10"/>
    <x v="19"/>
    <n v="18"/>
    <s v="January"/>
    <x v="14"/>
    <s v="18 January 1951"/>
    <x v="2"/>
    <s v="SS 18.1.51 (Air Britain Serials)"/>
    <x v="4"/>
    <x v="3"/>
    <x v="1"/>
    <x v="1"/>
    <x v="2"/>
    <x v="1"/>
    <m/>
    <n v="1"/>
    <x v="116"/>
    <x v="1"/>
    <n v="0"/>
    <x v="2"/>
    <x v="17"/>
    <x v="3"/>
  </r>
  <r>
    <n v="5966"/>
    <s v="TE642"/>
    <x v="12"/>
    <m/>
    <x v="10"/>
    <x v="19"/>
    <n v="18"/>
    <s v="January"/>
    <x v="14"/>
    <s v="18 January 1951"/>
    <x v="2"/>
    <s v="SS 18.1.51 (Air Britain Serials)"/>
    <x v="4"/>
    <x v="3"/>
    <x v="1"/>
    <x v="1"/>
    <x v="2"/>
    <x v="1"/>
    <m/>
    <n v="1"/>
    <x v="116"/>
    <x v="1"/>
    <n v="0"/>
    <x v="2"/>
    <x v="17"/>
    <x v="3"/>
  </r>
  <r>
    <n v="4636"/>
    <s v="TE645"/>
    <x v="12"/>
    <m/>
    <x v="10"/>
    <x v="19"/>
    <n v="18"/>
    <s v="January"/>
    <x v="14"/>
    <s v="18 January 1951"/>
    <x v="2"/>
    <s v="SS 18.1.51 (Air Britain Serials)"/>
    <x v="4"/>
    <x v="3"/>
    <x v="1"/>
    <x v="1"/>
    <x v="2"/>
    <x v="1"/>
    <m/>
    <n v="1"/>
    <x v="116"/>
    <x v="1"/>
    <n v="0"/>
    <x v="2"/>
    <x v="17"/>
    <x v="3"/>
  </r>
  <r>
    <n v="5090"/>
    <s v="TE648"/>
    <x v="12"/>
    <m/>
    <x v="10"/>
    <x v="19"/>
    <n v="18"/>
    <s v="January"/>
    <x v="14"/>
    <s v="18 January 1951"/>
    <x v="2"/>
    <s v="SS 18.1.51 (Air Britain Serials)"/>
    <x v="4"/>
    <x v="3"/>
    <x v="1"/>
    <x v="1"/>
    <x v="2"/>
    <x v="1"/>
    <m/>
    <n v="1"/>
    <x v="116"/>
    <x v="1"/>
    <n v="0"/>
    <x v="2"/>
    <x v="17"/>
    <x v="3"/>
  </r>
  <r>
    <n v="5591"/>
    <s v="TE651"/>
    <x v="12"/>
    <m/>
    <x v="10"/>
    <x v="19"/>
    <n v="18"/>
    <s v="January"/>
    <x v="14"/>
    <s v="18 January 1951"/>
    <x v="2"/>
    <s v="SS 18.1.51 (Air Britain Serials)"/>
    <x v="4"/>
    <x v="3"/>
    <x v="1"/>
    <x v="1"/>
    <x v="2"/>
    <x v="1"/>
    <m/>
    <n v="1"/>
    <x v="116"/>
    <x v="1"/>
    <n v="0"/>
    <x v="2"/>
    <x v="17"/>
    <x v="3"/>
  </r>
  <r>
    <n v="5614"/>
    <s v="TE652"/>
    <x v="12"/>
    <m/>
    <x v="10"/>
    <x v="19"/>
    <n v="18"/>
    <s v="January"/>
    <x v="14"/>
    <s v="18 January 1951"/>
    <x v="2"/>
    <s v="SS 18.1.51 (Air Britain Serials)"/>
    <x v="4"/>
    <x v="3"/>
    <x v="1"/>
    <x v="1"/>
    <x v="2"/>
    <x v="1"/>
    <m/>
    <n v="1"/>
    <x v="116"/>
    <x v="1"/>
    <n v="0"/>
    <x v="2"/>
    <x v="17"/>
    <x v="3"/>
  </r>
  <r>
    <n v="5624"/>
    <s v="TE653"/>
    <x v="12"/>
    <m/>
    <x v="10"/>
    <x v="19"/>
    <n v="18"/>
    <s v="January"/>
    <x v="14"/>
    <s v="18 January 1951"/>
    <x v="2"/>
    <s v="SS 18.1.51 (Air Britain Serials)"/>
    <x v="4"/>
    <x v="3"/>
    <x v="1"/>
    <x v="1"/>
    <x v="2"/>
    <x v="1"/>
    <m/>
    <n v="1"/>
    <x v="116"/>
    <x v="1"/>
    <n v="0"/>
    <x v="2"/>
    <x v="17"/>
    <x v="3"/>
  </r>
  <r>
    <n v="5989"/>
    <s v="TE655"/>
    <x v="12"/>
    <m/>
    <x v="10"/>
    <x v="19"/>
    <n v="18"/>
    <s v="January"/>
    <x v="14"/>
    <s v="18 January 1951"/>
    <x v="2"/>
    <s v="SS 18.1.51 (Air Britain Serials)"/>
    <x v="4"/>
    <x v="3"/>
    <x v="1"/>
    <x v="1"/>
    <x v="2"/>
    <x v="1"/>
    <m/>
    <n v="1"/>
    <x v="116"/>
    <x v="1"/>
    <n v="0"/>
    <x v="2"/>
    <x v="17"/>
    <x v="3"/>
  </r>
  <r>
    <n v="5993"/>
    <s v="TE664"/>
    <x v="12"/>
    <m/>
    <x v="10"/>
    <x v="19"/>
    <n v="18"/>
    <s v="January"/>
    <x v="14"/>
    <s v="18 January 1951"/>
    <x v="2"/>
    <s v="SS 18.1.51 (Air Britain Serials)"/>
    <x v="4"/>
    <x v="3"/>
    <x v="1"/>
    <x v="1"/>
    <x v="2"/>
    <x v="1"/>
    <m/>
    <n v="1"/>
    <x v="116"/>
    <x v="1"/>
    <n v="0"/>
    <x v="2"/>
    <x v="17"/>
    <x v="3"/>
  </r>
  <r>
    <n v="6019"/>
    <s v="TE665"/>
    <x v="12"/>
    <m/>
    <x v="10"/>
    <x v="19"/>
    <n v="18"/>
    <s v="January"/>
    <x v="14"/>
    <s v="18 January 1951"/>
    <x v="2"/>
    <s v="SS 18.1.51 (Air Britain Serials)"/>
    <x v="4"/>
    <x v="3"/>
    <x v="1"/>
    <x v="1"/>
    <x v="2"/>
    <x v="1"/>
    <m/>
    <n v="1"/>
    <x v="116"/>
    <x v="1"/>
    <n v="0"/>
    <x v="2"/>
    <x v="17"/>
    <x v="3"/>
  </r>
  <r>
    <n v="6024"/>
    <s v="TE685"/>
    <x v="12"/>
    <m/>
    <x v="10"/>
    <x v="19"/>
    <n v="18"/>
    <s v="January"/>
    <x v="14"/>
    <s v="18 January 1951"/>
    <x v="2"/>
    <s v="SS 18.1.51 (Air Britain Serials)"/>
    <x v="4"/>
    <x v="3"/>
    <x v="1"/>
    <x v="1"/>
    <x v="2"/>
    <x v="1"/>
    <m/>
    <n v="1"/>
    <x v="116"/>
    <x v="1"/>
    <n v="0"/>
    <x v="2"/>
    <x v="17"/>
    <x v="3"/>
  </r>
  <r>
    <n v="6032"/>
    <s v="TE689"/>
    <x v="12"/>
    <m/>
    <x v="10"/>
    <x v="19"/>
    <n v="18"/>
    <s v="January"/>
    <x v="14"/>
    <s v="18 January 1951"/>
    <x v="2"/>
    <s v="SS 18.1.51 (Air Britain Serials)"/>
    <x v="4"/>
    <x v="3"/>
    <x v="1"/>
    <x v="1"/>
    <x v="2"/>
    <x v="1"/>
    <m/>
    <n v="1"/>
    <x v="116"/>
    <x v="1"/>
    <n v="0"/>
    <x v="2"/>
    <x v="17"/>
    <x v="3"/>
  </r>
  <r>
    <n v="6188"/>
    <s v="TE694"/>
    <x v="12"/>
    <m/>
    <x v="10"/>
    <x v="19"/>
    <n v="18"/>
    <s v="January"/>
    <x v="14"/>
    <s v="18 January 1951"/>
    <x v="2"/>
    <s v="SS 18.1.51 (Air Britain Serials)"/>
    <x v="4"/>
    <x v="3"/>
    <x v="1"/>
    <x v="1"/>
    <x v="2"/>
    <x v="1"/>
    <m/>
    <n v="1"/>
    <x v="116"/>
    <x v="1"/>
    <n v="0"/>
    <x v="2"/>
    <x v="17"/>
    <x v="3"/>
  </r>
  <r>
    <n v="5939"/>
    <s v="TE914"/>
    <x v="12"/>
    <m/>
    <x v="10"/>
    <x v="19"/>
    <n v="18"/>
    <s v="January"/>
    <x v="14"/>
    <s v="18 January 1951"/>
    <x v="2"/>
    <s v="SS 18.1.51 (Air Britain Serials)"/>
    <x v="4"/>
    <x v="3"/>
    <x v="1"/>
    <x v="1"/>
    <x v="2"/>
    <x v="1"/>
    <m/>
    <n v="1"/>
    <x v="116"/>
    <x v="1"/>
    <n v="0"/>
    <x v="2"/>
    <x v="17"/>
    <x v="3"/>
  </r>
  <r>
    <n v="6008"/>
    <s v="TE915"/>
    <x v="12"/>
    <m/>
    <x v="10"/>
    <x v="19"/>
    <n v="18"/>
    <s v="January"/>
    <x v="14"/>
    <s v="18 January 1951"/>
    <x v="2"/>
    <s v="SS 18.1.51 (Air Britain Serials)"/>
    <x v="4"/>
    <x v="3"/>
    <x v="1"/>
    <x v="1"/>
    <x v="2"/>
    <x v="1"/>
    <m/>
    <n v="1"/>
    <x v="116"/>
    <x v="1"/>
    <n v="0"/>
    <x v="2"/>
    <x v="17"/>
    <x v="3"/>
  </r>
  <r>
    <n v="5164"/>
    <s v="TE917"/>
    <x v="12"/>
    <m/>
    <x v="10"/>
    <x v="19"/>
    <n v="18"/>
    <s v="January"/>
    <x v="14"/>
    <s v="18 January 1951"/>
    <x v="2"/>
    <s v="SS 18.1.51 (Air Britain Serials)"/>
    <x v="4"/>
    <x v="3"/>
    <x v="1"/>
    <x v="1"/>
    <x v="2"/>
    <x v="1"/>
    <m/>
    <n v="1"/>
    <x v="116"/>
    <x v="1"/>
    <n v="0"/>
    <x v="2"/>
    <x v="17"/>
    <x v="3"/>
  </r>
  <r>
    <n v="5095"/>
    <s v="TE922"/>
    <x v="12"/>
    <m/>
    <x v="10"/>
    <x v="19"/>
    <n v="18"/>
    <s v="January"/>
    <x v="14"/>
    <s v="18 January 1951"/>
    <x v="2"/>
    <s v="SS 18.1.51 (Air Britain Serials)"/>
    <x v="4"/>
    <x v="3"/>
    <x v="1"/>
    <x v="1"/>
    <x v="2"/>
    <x v="1"/>
    <m/>
    <n v="1"/>
    <x v="116"/>
    <x v="1"/>
    <n v="0"/>
    <x v="2"/>
    <x v="17"/>
    <x v="3"/>
  </r>
  <r>
    <n v="5587"/>
    <s v="TE930"/>
    <x v="12"/>
    <m/>
    <x v="10"/>
    <x v="19"/>
    <n v="18"/>
    <s v="January"/>
    <x v="14"/>
    <s v="18 January 1951"/>
    <x v="2"/>
    <s v="SS 18.1.51 (Air Britain Serials)"/>
    <x v="4"/>
    <x v="3"/>
    <x v="1"/>
    <x v="1"/>
    <x v="2"/>
    <x v="1"/>
    <m/>
    <n v="1"/>
    <x v="116"/>
    <x v="1"/>
    <n v="0"/>
    <x v="2"/>
    <x v="17"/>
    <x v="3"/>
  </r>
  <r>
    <n v="5590"/>
    <s v="TE932"/>
    <x v="12"/>
    <m/>
    <x v="10"/>
    <x v="19"/>
    <n v="18"/>
    <s v="January"/>
    <x v="14"/>
    <s v="18 January 1951"/>
    <x v="2"/>
    <s v="SS 18.1.51 (Air Britain Serials)"/>
    <x v="4"/>
    <x v="3"/>
    <x v="1"/>
    <x v="1"/>
    <x v="2"/>
    <x v="1"/>
    <m/>
    <n v="1"/>
    <x v="116"/>
    <x v="1"/>
    <n v="0"/>
    <x v="2"/>
    <x v="17"/>
    <x v="3"/>
  </r>
  <r>
    <n v="5799"/>
    <s v="TA701"/>
    <x v="42"/>
    <n v="139"/>
    <x v="0"/>
    <x v="8"/>
    <n v="22"/>
    <s v="January"/>
    <x v="14"/>
    <s v="22 January 1951"/>
    <x v="0"/>
    <s v="Hit ground recovering from bombing dive Wainfleet Ranges Lincs. 22.1.51 (Air Britain Serials)"/>
    <x v="2"/>
    <x v="2"/>
    <x v="34"/>
    <x v="1"/>
    <x v="2"/>
    <x v="1"/>
    <m/>
    <n v="1"/>
    <x v="116"/>
    <x v="1"/>
    <n v="0"/>
    <x v="0"/>
    <x v="15"/>
    <x v="0"/>
  </r>
  <r>
    <n v="2491"/>
    <s v="RS656"/>
    <x v="12"/>
    <s v="CGS"/>
    <x v="10"/>
    <x v="19"/>
    <n v="22"/>
    <s v="January"/>
    <x v="14"/>
    <s v="22 January 1951"/>
    <x v="2"/>
    <s v="SS 22.1.51 (Air Britain Serials)"/>
    <x v="4"/>
    <x v="3"/>
    <x v="1"/>
    <x v="1"/>
    <x v="2"/>
    <x v="1"/>
    <m/>
    <n v="1"/>
    <x v="116"/>
    <x v="1"/>
    <n v="0"/>
    <x v="1"/>
    <x v="194"/>
    <x v="7"/>
  </r>
  <r>
    <n v="5595"/>
    <s v="TA636"/>
    <x v="42"/>
    <m/>
    <x v="10"/>
    <x v="19"/>
    <n v="22"/>
    <s v="January"/>
    <x v="14"/>
    <s v="22 January 1951"/>
    <x v="2"/>
    <s v="SS 22.1.51 (Air Britain Serials)"/>
    <x v="4"/>
    <x v="3"/>
    <x v="1"/>
    <x v="1"/>
    <x v="2"/>
    <x v="1"/>
    <m/>
    <n v="1"/>
    <x v="116"/>
    <x v="1"/>
    <n v="0"/>
    <x v="2"/>
    <x v="17"/>
    <x v="0"/>
  </r>
  <r>
    <n v="2815"/>
    <s v="RL156"/>
    <x v="39"/>
    <s v="CFE/228OCU"/>
    <x v="0"/>
    <x v="7"/>
    <n v="25"/>
    <s v="January"/>
    <x v="14"/>
    <s v="25 January 1951"/>
    <x v="0"/>
    <s v="Engine cut on take-off bellylanded Leeming 25.1.51 (Air Britain Serials)"/>
    <x v="2"/>
    <x v="2"/>
    <x v="2"/>
    <x v="1"/>
    <x v="2"/>
    <x v="1"/>
    <m/>
    <n v="1"/>
    <x v="116"/>
    <x v="1"/>
    <n v="0"/>
    <x v="1"/>
    <x v="298"/>
    <x v="2"/>
  </r>
  <r>
    <n v="5615"/>
    <s v="TE814"/>
    <x v="12"/>
    <m/>
    <x v="10"/>
    <x v="19"/>
    <n v="25"/>
    <s v="January"/>
    <x v="14"/>
    <s v="25 January 1951"/>
    <x v="2"/>
    <s v="SS 25.1.51 (Air Britain Serials)"/>
    <x v="4"/>
    <x v="3"/>
    <x v="1"/>
    <x v="1"/>
    <x v="2"/>
    <x v="1"/>
    <m/>
    <n v="1"/>
    <x v="116"/>
    <x v="1"/>
    <n v="0"/>
    <x v="2"/>
    <x v="17"/>
    <x v="3"/>
  </r>
  <r>
    <n v="5620"/>
    <s v="TE815"/>
    <x v="12"/>
    <m/>
    <x v="10"/>
    <x v="19"/>
    <n v="25"/>
    <s v="January"/>
    <x v="14"/>
    <s v="25 January 1951"/>
    <x v="2"/>
    <s v="SS 25.1.51 (Air Britain Serials)"/>
    <x v="4"/>
    <x v="3"/>
    <x v="1"/>
    <x v="1"/>
    <x v="2"/>
    <x v="1"/>
    <m/>
    <n v="1"/>
    <x v="116"/>
    <x v="1"/>
    <n v="0"/>
    <x v="2"/>
    <x v="17"/>
    <x v="3"/>
  </r>
  <r>
    <n v="5637"/>
    <s v="TE816"/>
    <x v="12"/>
    <m/>
    <x v="10"/>
    <x v="19"/>
    <n v="25"/>
    <s v="January"/>
    <x v="14"/>
    <s v="25 January 1951"/>
    <x v="2"/>
    <s v="SS 25.1.51 (Air Britain Serials)"/>
    <x v="4"/>
    <x v="3"/>
    <x v="1"/>
    <x v="1"/>
    <x v="2"/>
    <x v="1"/>
    <m/>
    <n v="1"/>
    <x v="116"/>
    <x v="1"/>
    <n v="0"/>
    <x v="2"/>
    <x v="17"/>
    <x v="3"/>
  </r>
  <r>
    <n v="5926"/>
    <s v="TE818"/>
    <x v="12"/>
    <m/>
    <x v="10"/>
    <x v="19"/>
    <n v="25"/>
    <s v="January"/>
    <x v="14"/>
    <s v="25 January 1951"/>
    <x v="2"/>
    <s v="SS 25.1.51 (Air Britain Serials)"/>
    <x v="4"/>
    <x v="3"/>
    <x v="1"/>
    <x v="1"/>
    <x v="2"/>
    <x v="1"/>
    <m/>
    <n v="1"/>
    <x v="116"/>
    <x v="1"/>
    <n v="0"/>
    <x v="2"/>
    <x v="17"/>
    <x v="3"/>
  </r>
  <r>
    <n v="5961"/>
    <s v="TE819"/>
    <x v="12"/>
    <m/>
    <x v="10"/>
    <x v="19"/>
    <n v="25"/>
    <s v="January"/>
    <x v="14"/>
    <s v="25 January 1951"/>
    <x v="2"/>
    <s v="SS 25.1.51 (Air Britain Serials)"/>
    <x v="4"/>
    <x v="3"/>
    <x v="1"/>
    <x v="1"/>
    <x v="2"/>
    <x v="1"/>
    <m/>
    <n v="1"/>
    <x v="116"/>
    <x v="1"/>
    <n v="0"/>
    <x v="2"/>
    <x v="17"/>
    <x v="3"/>
  </r>
  <r>
    <n v="6001"/>
    <s v="TE824"/>
    <x v="12"/>
    <m/>
    <x v="10"/>
    <x v="19"/>
    <n v="25"/>
    <s v="January"/>
    <x v="14"/>
    <s v="25 January 1951"/>
    <x v="2"/>
    <s v="SS 25.1.51 (Air Britain Serials)"/>
    <x v="4"/>
    <x v="3"/>
    <x v="1"/>
    <x v="1"/>
    <x v="2"/>
    <x v="1"/>
    <m/>
    <n v="1"/>
    <x v="116"/>
    <x v="1"/>
    <n v="0"/>
    <x v="2"/>
    <x v="17"/>
    <x v="3"/>
  </r>
  <r>
    <n v="1131"/>
    <s v="TE866"/>
    <x v="12"/>
    <s v="FE"/>
    <x v="3"/>
    <x v="16"/>
    <n v="25"/>
    <s v="January"/>
    <x v="14"/>
    <s v="25 January 1951"/>
    <x v="2"/>
    <s v="SS 25.1.51 (Air Britain Serials)"/>
    <x v="4"/>
    <x v="3"/>
    <x v="1"/>
    <x v="1"/>
    <x v="2"/>
    <x v="1"/>
    <m/>
    <n v="1"/>
    <x v="116"/>
    <x v="1"/>
    <n v="0"/>
    <x v="2"/>
    <x v="91"/>
    <x v="3"/>
  </r>
  <r>
    <n v="2269"/>
    <s v="VP352"/>
    <x v="10"/>
    <s v="502/204AFS"/>
    <x v="10"/>
    <x v="19"/>
    <n v="26"/>
    <s v="January"/>
    <x v="14"/>
    <s v="26 January 1951"/>
    <x v="0"/>
    <s v="Swung on landing and u/c torn off Swinderby 26.1.51 (Air Britain Serials)"/>
    <x v="2"/>
    <x v="2"/>
    <x v="23"/>
    <x v="1"/>
    <x v="2"/>
    <x v="1"/>
    <m/>
    <n v="1"/>
    <x v="116"/>
    <x v="1"/>
    <n v="0"/>
    <x v="1"/>
    <x v="294"/>
    <x v="0"/>
  </r>
  <r>
    <n v="1034"/>
    <s v="VP346"/>
    <x v="10"/>
    <s v="FPTF/1689 Flt"/>
    <x v="10"/>
    <x v="19"/>
    <n v="31"/>
    <s v="January"/>
    <x v="14"/>
    <s v="31 January 1951"/>
    <x v="0"/>
    <s v="Swung on landing and u/c collapsed Aston Down 31.1.51 (Air Britain Serials)"/>
    <x v="2"/>
    <x v="2"/>
    <x v="23"/>
    <x v="1"/>
    <x v="2"/>
    <x v="1"/>
    <m/>
    <n v="1"/>
    <x v="116"/>
    <x v="1"/>
    <n v="0"/>
    <x v="1"/>
    <x v="352"/>
    <x v="0"/>
  </r>
  <r>
    <n v="4969"/>
    <s v="NT504"/>
    <x v="25"/>
    <s v="85/141"/>
    <x v="18"/>
    <x v="19"/>
    <n v="0"/>
    <s v="February"/>
    <x v="14"/>
    <s v="0 February 1951"/>
    <x v="2"/>
    <s v="Transferred to Israeli ownership in February 1951 (Air Enthusiast, September / October 1999) To Armee de l'Air 11.11.47 (Air Britain Serials)"/>
    <x v="5"/>
    <x v="3"/>
    <x v="1"/>
    <x v="1"/>
    <x v="2"/>
    <x v="1"/>
    <m/>
    <n v="2"/>
    <x v="117"/>
    <x v="1"/>
    <n v="1"/>
    <x v="0"/>
    <x v="45"/>
    <x v="2"/>
  </r>
  <r>
    <n v="6120"/>
    <s v="TH999"/>
    <x v="42"/>
    <n v="14"/>
    <x v="10"/>
    <x v="19"/>
    <n v="1"/>
    <s v="February"/>
    <x v="14"/>
    <s v="1 February 1951"/>
    <x v="0"/>
    <s v="Swung on take-off and u/c raised to stop Fassberg 1.2.51 (Air Britain Serials)"/>
    <x v="2"/>
    <x v="2"/>
    <x v="33"/>
    <x v="1"/>
    <x v="2"/>
    <x v="1"/>
    <m/>
    <n v="2"/>
    <x v="117"/>
    <x v="1"/>
    <n v="0"/>
    <x v="0"/>
    <x v="215"/>
    <x v="0"/>
  </r>
  <r>
    <n v="686"/>
    <s v="MV524"/>
    <x v="25"/>
    <s v="85/25/85/502/15MU"/>
    <x v="10"/>
    <x v="6"/>
    <n v="5"/>
    <s v="February"/>
    <x v="14"/>
    <s v="5 February 1951"/>
    <x v="0"/>
    <s v="Engine cut on take-off bellylanded 'A S of Wroughton 5.2.51 (Air Britain Serials)"/>
    <x v="2"/>
    <x v="2"/>
    <x v="2"/>
    <x v="1"/>
    <x v="2"/>
    <x v="1"/>
    <m/>
    <n v="2"/>
    <x v="117"/>
    <x v="1"/>
    <n v="1"/>
    <x v="1"/>
    <x v="368"/>
    <x v="2"/>
  </r>
  <r>
    <n v="7577"/>
    <s v="RS699"/>
    <x v="42"/>
    <s v="231OCU/139"/>
    <x v="0"/>
    <x v="8"/>
    <n v="8"/>
    <s v="February"/>
    <x v="14"/>
    <s v="8 February 1951"/>
    <x v="0"/>
    <s v="Flew into ground on bombing run Wainfleet ranges 8.2.51 (Air Britain Serials)"/>
    <x v="2"/>
    <x v="2"/>
    <x v="41"/>
    <x v="1"/>
    <x v="2"/>
    <x v="1"/>
    <m/>
    <n v="2"/>
    <x v="117"/>
    <x v="1"/>
    <n v="0"/>
    <x v="0"/>
    <x v="15"/>
    <x v="7"/>
  </r>
  <r>
    <n v="1238"/>
    <s v="VT583"/>
    <x v="10"/>
    <s v="RN"/>
    <x v="10"/>
    <x v="19"/>
    <n v="13"/>
    <s v="February"/>
    <x v="14"/>
    <s v="13 February 1951"/>
    <x v="0"/>
    <s v="Force landing after loss of power in stb engine 13.2.51 SOC (Air Britain Serials) d/d 02/07/1947, transferred 21/01/1949 to the Royal Navy, w/o 13/02/1951, crashed at Aber Mawr near Mathry, Wales after failing to gain sufficient speed on takeoff from St Davids airfield.  (http://www.ukserials.com/)"/>
    <x v="2"/>
    <x v="2"/>
    <x v="2"/>
    <x v="1"/>
    <x v="2"/>
    <x v="1"/>
    <m/>
    <n v="2"/>
    <x v="117"/>
    <x v="1"/>
    <n v="0"/>
    <x v="2"/>
    <x v="64"/>
    <x v="0"/>
  </r>
  <r>
    <n v="2416"/>
    <s v="NS785"/>
    <x v="18"/>
    <s v="USAAF"/>
    <x v="18"/>
    <x v="19"/>
    <n v="21"/>
    <s v="February"/>
    <x v="14"/>
    <d v="1951-02-21T00:00:00"/>
    <x v="2"/>
    <s v="To Armee de l'Air 6.9.46 to Israel 21.2.51 as 2139"/>
    <x v="4"/>
    <x v="3"/>
    <x v="1"/>
    <x v="1"/>
    <x v="2"/>
    <x v="1"/>
    <m/>
    <m/>
    <x v="118"/>
    <x v="1"/>
    <n v="1"/>
    <x v="2"/>
    <x v="33"/>
    <x v="0"/>
  </r>
  <r>
    <n v="189"/>
    <s v="RF906"/>
    <x v="12"/>
    <s v="8OTU/132OTU"/>
    <x v="18"/>
    <x v="19"/>
    <n v="21"/>
    <s v="February"/>
    <x v="14"/>
    <s v="21 February 1951"/>
    <x v="2"/>
    <s v="Inspected at Chateaudun Nov 50, to Israeli ownership at Chateaudun Feb 21 51, ferried to Israel 3 Jul 51. (Air Enthusiast, September-October 1999) To Armee de l'Air 15.12.47 to Israel 21.2.51 as 2111 (Air Britain Serials)"/>
    <x v="5"/>
    <x v="3"/>
    <x v="1"/>
    <x v="1"/>
    <x v="2"/>
    <x v="1"/>
    <m/>
    <n v="2"/>
    <x v="117"/>
    <x v="1"/>
    <n v="1"/>
    <x v="1"/>
    <x v="121"/>
    <x v="3"/>
  </r>
  <r>
    <n v="3450"/>
    <s v="RK981"/>
    <x v="39"/>
    <n v="141"/>
    <x v="0"/>
    <x v="2"/>
    <n v="5"/>
    <s v="March"/>
    <x v="14"/>
    <s v="5 March 1951"/>
    <x v="0"/>
    <s v="Lost height while overshooting Coltishall and crashlanded Little Hautbois Norfolk 5.3.51 (Air Britain Serials)"/>
    <x v="2"/>
    <x v="2"/>
    <x v="6"/>
    <x v="1"/>
    <x v="2"/>
    <x v="1"/>
    <m/>
    <n v="3"/>
    <x v="119"/>
    <x v="1"/>
    <n v="0"/>
    <x v="0"/>
    <x v="45"/>
    <x v="2"/>
  </r>
  <r>
    <n v="2573"/>
    <s v="RR283"/>
    <x v="10"/>
    <s v="54OTU/204AFS/683"/>
    <x v="10"/>
    <x v="19"/>
    <n v="12"/>
    <s v="March"/>
    <x v="14"/>
    <s v="12 March 1951"/>
    <x v="0"/>
    <s v="Swung on landing and u/c collapsed Kabrit 12.3.51 DBR (Air Britain Serials)"/>
    <x v="2"/>
    <x v="2"/>
    <x v="23"/>
    <x v="1"/>
    <x v="2"/>
    <x v="1"/>
    <m/>
    <n v="3"/>
    <x v="119"/>
    <x v="1"/>
    <n v="1"/>
    <x v="0"/>
    <x v="369"/>
    <x v="2"/>
  </r>
  <r>
    <n v="1613"/>
    <s v="RS707"/>
    <x v="42"/>
    <s v="ATDU"/>
    <x v="10"/>
    <x v="19"/>
    <n v="12"/>
    <s v="March"/>
    <x v="14"/>
    <s v="12 March 1951"/>
    <x v="0"/>
    <s v="U/c jammed bellylanded at Gosport 12.3.51 DBR (Air Britain Serials)"/>
    <x v="2"/>
    <x v="2"/>
    <x v="27"/>
    <x v="1"/>
    <x v="2"/>
    <x v="1"/>
    <m/>
    <n v="3"/>
    <x v="119"/>
    <x v="1"/>
    <n v="0"/>
    <x v="1"/>
    <x v="252"/>
    <x v="7"/>
  </r>
  <r>
    <n v="5373"/>
    <s v="VL618"/>
    <x v="35"/>
    <s v="FCCS/13"/>
    <x v="10"/>
    <x v="19"/>
    <n v="13"/>
    <s v="March"/>
    <x v="14"/>
    <s v="13 March 1951"/>
    <x v="0"/>
    <s v="Lost power on approach to Kabrit and ditched in Great Bitter Lake 13.3.51 (Air Britain Serials) 07.09.50 13 Sqn. VL618 Reported missing. No further details known. (Mosquito Crash Log)"/>
    <x v="2"/>
    <x v="2"/>
    <x v="2"/>
    <x v="1"/>
    <x v="2"/>
    <x v="1"/>
    <m/>
    <n v="3"/>
    <x v="119"/>
    <x v="1"/>
    <n v="0"/>
    <x v="0"/>
    <x v="257"/>
    <x v="0"/>
  </r>
  <r>
    <n v="6386"/>
    <s v="RK991"/>
    <x v="39"/>
    <n v="85"/>
    <x v="0"/>
    <x v="2"/>
    <n v="20"/>
    <s v="March"/>
    <x v="14"/>
    <s v="20 March 1951"/>
    <x v="1"/>
    <s v="Spun into sea at night 48m E of Harwich Essex 20.3.51 (Air Britain Serials) The pilot from exposure and exhaustion and the navigator drowned. They were: Fg Off Ian John Duncan MACKENZIE and Flt Lt John Stewart CHRISTIE DFC (Colin Cummings, http://www.rafcommands.com/forum/showthread.php?17869-Mosquito-RK991-85-Sq-crashed-20-Mar-1951)"/>
    <x v="2"/>
    <x v="2"/>
    <x v="62"/>
    <x v="1"/>
    <x v="2"/>
    <x v="1"/>
    <m/>
    <n v="3"/>
    <x v="119"/>
    <x v="1"/>
    <n v="0"/>
    <x v="0"/>
    <x v="13"/>
    <x v="2"/>
  </r>
  <r>
    <n v="653"/>
    <s v="RV295"/>
    <x v="20"/>
    <s v="571/109/RN"/>
    <x v="10"/>
    <x v="19"/>
    <n v="21"/>
    <s v="March"/>
    <x v="14"/>
    <s v="21 March 1951"/>
    <x v="2"/>
    <s v="SOC 21.3.51 (Air Britain Serials)"/>
    <x v="4"/>
    <x v="3"/>
    <x v="1"/>
    <x v="1"/>
    <x v="2"/>
    <x v="1"/>
    <m/>
    <n v="3"/>
    <x v="119"/>
    <x v="1"/>
    <n v="1"/>
    <x v="2"/>
    <x v="64"/>
    <x v="0"/>
  </r>
  <r>
    <n v="6023"/>
    <s v="TE820"/>
    <x v="12"/>
    <m/>
    <x v="10"/>
    <x v="19"/>
    <n v="25"/>
    <s v="March"/>
    <x v="14"/>
    <s v="25 March 1951"/>
    <x v="2"/>
    <s v="SS 25.3.51 (Air Britain Serials)"/>
    <x v="4"/>
    <x v="3"/>
    <x v="1"/>
    <x v="1"/>
    <x v="2"/>
    <x v="1"/>
    <m/>
    <n v="3"/>
    <x v="119"/>
    <x v="1"/>
    <n v="0"/>
    <x v="2"/>
    <x v="17"/>
    <x v="3"/>
  </r>
  <r>
    <n v="258"/>
    <s v="NS933"/>
    <x v="12"/>
    <s v="515/141"/>
    <x v="0"/>
    <x v="2"/>
    <n v="11"/>
    <s v="April"/>
    <x v="14"/>
    <s v="11 April 1951"/>
    <x v="2"/>
    <s v="SS 11.4.51 (Air Britain Serials)"/>
    <x v="4"/>
    <x v="3"/>
    <x v="1"/>
    <x v="1"/>
    <x v="2"/>
    <x v="1"/>
    <m/>
    <n v="4"/>
    <x v="120"/>
    <x v="1"/>
    <n v="1"/>
    <x v="0"/>
    <x v="45"/>
    <x v="0"/>
  </r>
  <r>
    <n v="2426"/>
    <s v="NT188"/>
    <x v="12"/>
    <s v="107/54OTU/13OTU"/>
    <x v="0"/>
    <x v="7"/>
    <n v="16"/>
    <s v="April"/>
    <x v="14"/>
    <s v="16 April 1951"/>
    <x v="2"/>
    <s v="SS 16.4.51 (Air Britain Serials)"/>
    <x v="4"/>
    <x v="3"/>
    <x v="1"/>
    <x v="1"/>
    <x v="2"/>
    <x v="1"/>
    <m/>
    <n v="4"/>
    <x v="120"/>
    <x v="1"/>
    <n v="1"/>
    <x v="1"/>
    <x v="39"/>
    <x v="0"/>
  </r>
  <r>
    <n v="4079"/>
    <s v="PZ281"/>
    <x v="12"/>
    <s v="DH/Vickers"/>
    <x v="10"/>
    <x v="19"/>
    <n v="18"/>
    <s v="April"/>
    <x v="14"/>
    <s v="18 April 1951"/>
    <x v="2"/>
    <s v="To 6853M 18.4.51 (Air Britain Serials) Highball development."/>
    <x v="4"/>
    <x v="3"/>
    <x v="1"/>
    <x v="1"/>
    <x v="2"/>
    <x v="1"/>
    <m/>
    <n v="4"/>
    <x v="120"/>
    <x v="1"/>
    <n v="1"/>
    <x v="1"/>
    <x v="277"/>
    <x v="0"/>
  </r>
  <r>
    <n v="77"/>
    <s v="VA893"/>
    <x v="10"/>
    <s v="SF West Malling/29"/>
    <x v="0"/>
    <x v="7"/>
    <n v="21"/>
    <s v="April"/>
    <x v="14"/>
    <s v="21 April 1951"/>
    <x v="0"/>
    <s v="Undershot single-engined landing Tangmere 21.4.51 (Air Britain Serials)"/>
    <x v="2"/>
    <x v="2"/>
    <x v="5"/>
    <x v="1"/>
    <x v="2"/>
    <x v="1"/>
    <m/>
    <n v="4"/>
    <x v="120"/>
    <x v="1"/>
    <n v="0"/>
    <x v="0"/>
    <x v="31"/>
    <x v="2"/>
  </r>
  <r>
    <n v="283"/>
    <s v="VT589"/>
    <x v="10"/>
    <s v="58/540"/>
    <x v="10"/>
    <x v="19"/>
    <n v="24"/>
    <s v="April"/>
    <x v="14"/>
    <s v="24 April 1951"/>
    <x v="0"/>
    <s v="Swung on landing and u/c collapsed 24.4.51 (Air Britain Serials) a/w c/n 22/08/1947, d/d 15/09/1947, w/o 24/04/1951 (http://www.ukserials.com/)"/>
    <x v="2"/>
    <x v="2"/>
    <x v="23"/>
    <x v="1"/>
    <x v="2"/>
    <x v="1"/>
    <m/>
    <n v="4"/>
    <x v="120"/>
    <x v="1"/>
    <n v="0"/>
    <x v="0"/>
    <x v="16"/>
    <x v="0"/>
  </r>
  <r>
    <n v="69"/>
    <s v="TV967"/>
    <x v="10"/>
    <s v="9OTU/54OTU/CFS/204AFS"/>
    <x v="10"/>
    <x v="19"/>
    <n v="26"/>
    <s v="April"/>
    <x v="14"/>
    <s v="26 April 1951"/>
    <x v="0"/>
    <s v="Swung on landing and u/c collapsed Swinderby 26.4.51 (Air Britain Serials)"/>
    <x v="2"/>
    <x v="2"/>
    <x v="23"/>
    <x v="1"/>
    <x v="2"/>
    <x v="1"/>
    <m/>
    <n v="4"/>
    <x v="120"/>
    <x v="1"/>
    <n v="0"/>
    <x v="1"/>
    <x v="294"/>
    <x v="2"/>
  </r>
  <r>
    <n v="788"/>
    <s v="RK984"/>
    <x v="39"/>
    <s v="228OCU"/>
    <x v="0"/>
    <x v="7"/>
    <n v="3"/>
    <s v="May"/>
    <x v="14"/>
    <s v="3 May 1951"/>
    <x v="0"/>
    <s v="Overshot landing and hit vehicle Leeming 3.5.51 (Air Britain Serials)"/>
    <x v="2"/>
    <x v="2"/>
    <x v="6"/>
    <x v="1"/>
    <x v="2"/>
    <x v="1"/>
    <m/>
    <n v="5"/>
    <x v="121"/>
    <x v="1"/>
    <n v="0"/>
    <x v="1"/>
    <x v="298"/>
    <x v="2"/>
  </r>
  <r>
    <n v="6029"/>
    <s v="KA996"/>
    <x v="30"/>
    <m/>
    <x v="2"/>
    <x v="19"/>
    <n v="17"/>
    <s v="May"/>
    <x v="14"/>
    <s v="17 May 1951"/>
    <x v="0"/>
    <s v="The de Havilland Mosquito entries for the 1951 Mossie washed up on the shore must be N60648 former KA996 of the RCAF. It went missing over the Davis Straits after leaving Goose Bay, Labrador for BW1, en route to Israel. The story of this aircraft appeared in the American Aviation Historical Society journal Volume 44, No. 3, Fall 1999 on pages 230-231. _x000a__x000a_The six Mosquito aircraft in Canada have no association with NX60648 that went missing on the ferry flight over the Davis Straits. Its known history and mysterious disappearance is detailed in, “The Mystery Mosquito, “ American Aviation Historical Society journal, Vol. 44 No. 3, Fall 1999, p-230/231 _x000a__x000a_ In April 2014, while gleaning thorugh Search and Rescue records at AF HRA for an American seeking B-24 wreckage sites in Newfoundland and Quebec, I came across a file detailing NX60648 flotsam discovery. _x000a__x000a_“On 13 July 1951, Flight A, 6th Air Rescue Service, Goose Bay, Labrador, Canada received a telex from Prince Christian Airways that wreckage made from plywood with four pieces of tubing attached, washed ashore at 6000N-4312W Greenland. On 20 July, similar wreckage was found at 6013N-4312W. Both sections were delivered by surface vessel from Prince Christian to BW-1. On 26 July, a de Havilland aircraft representative identified the remnants as plywood-airframe sections and tubing from a Mosquito bomber. It is assumed the remains belong to NX60648 that departed Goose Bay 18 May 1951, the only missing Mosquito in the north Atlantic area. The wreckage was delivered to 6603d Air Base Wing intelligence, Goose Bay on 31 July 1951.” _x000a_(Norman Malayney at http://www.mossie.org/forum/read.php?1,5127)_x000a__x000a_&quot;According to Born In Battle&quot;, #19, 1981. inclement weather delayed Kurtz and his navigator several days at Goose Bay. The navigator was forced to leave to attend his wedding. Seymour Lerner from New York arrived to take his place. Finally, at 17:35 hours on the evening of Thursday 17 May both men took off for Narsavaq (also know as BW3) in Greenland estimating arrival at this stations at 21:05Z No word was heard of the aircraft since departure and USAF 6th Air Rescue Squadron was alerted at 01:30Z hours on 18 May. The squadron was responsible for all Air-Sea Rescues in this area and the unit was divided into flights which were dispersed at various reginal air bases. _x000a__x000a_Flight A at BW1 provided a SC-47 and one SB-17 Fortress for the Mission Commander at Goose Bay for use in the search. Harman AFB also supplied one SB-17. At 09:30Z hours Agentia NAS, Newfoundland notified Flight B by telephone that one B-17 and one PBY were to proceed to BW1 to participate in the Mosquito search. On Saturday 19 May, a request was received from Flight C for a Flight B aircraft to take part in the search. At 12:00Z hours the following day SB-17 No. 3701 piloted by Major R.B. Moore and Captain Richard T. Saxe departed Goose Bay. The aircraft remained at that station until 26 May 1951, searching daily with negative results. _x000a__x000a_Lloyds List published by Lloyds of London records N60648 as being lost in the Davis Straits between Canada and Greeland. _x000a__x000a_Norm Malayney RCAF (Air Britain Serials)"/>
    <x v="2"/>
    <x v="2"/>
    <x v="50"/>
    <x v="1"/>
    <x v="2"/>
    <x v="1"/>
    <m/>
    <n v="5"/>
    <x v="121"/>
    <x v="1"/>
    <n v="0"/>
    <x v="2"/>
    <x v="17"/>
    <x v="1"/>
  </r>
  <r>
    <n v="212"/>
    <s v="PF482"/>
    <x v="20"/>
    <s v="692/578/692/163/16OTU/Cv TT39/RN"/>
    <x v="10"/>
    <x v="19"/>
    <n v="24"/>
    <s v="May"/>
    <x v="14"/>
    <s v="24 May 1951"/>
    <x v="0"/>
    <s v="Wheels up landing Hal Far 24.5.51 (Air Britain Serials)"/>
    <x v="2"/>
    <x v="2"/>
    <x v="75"/>
    <x v="1"/>
    <x v="2"/>
    <x v="1"/>
    <m/>
    <n v="5"/>
    <x v="121"/>
    <x v="1"/>
    <n v="0"/>
    <x v="2"/>
    <x v="64"/>
    <x v="6"/>
  </r>
  <r>
    <n v="602"/>
    <s v="NT298"/>
    <x v="25"/>
    <s v="456/54OTU/500/502/15MU"/>
    <x v="10"/>
    <x v="6"/>
    <n v="25"/>
    <s v="May"/>
    <x v="14"/>
    <s v="25 May 1951"/>
    <x v="0"/>
    <s v="Swung on take-off and u/c collapsed Sywell 24.5.51 (Air Britain Serials)"/>
    <x v="2"/>
    <x v="2"/>
    <x v="33"/>
    <x v="1"/>
    <x v="2"/>
    <x v="1"/>
    <m/>
    <n v="5"/>
    <x v="121"/>
    <x v="1"/>
    <n v="1"/>
    <x v="1"/>
    <x v="368"/>
    <x v="2"/>
  </r>
  <r>
    <n v="1835"/>
    <s v="RL240"/>
    <x v="39"/>
    <n v="39"/>
    <x v="10"/>
    <x v="19"/>
    <n v="29"/>
    <s v="May"/>
    <x v="14"/>
    <s v="29 May 1951"/>
    <x v="0"/>
    <s v="Engine cut crashlanded nr Kabrit 29.5.51 (Air Britain Serials)"/>
    <x v="2"/>
    <x v="2"/>
    <x v="2"/>
    <x v="1"/>
    <x v="2"/>
    <x v="1"/>
    <m/>
    <n v="5"/>
    <x v="121"/>
    <x v="1"/>
    <n v="0"/>
    <x v="0"/>
    <x v="234"/>
    <x v="2"/>
  </r>
  <r>
    <n v="1150"/>
    <s v="RR305"/>
    <x v="10"/>
    <s v="231OCU/Coningsby/Hemswell"/>
    <x v="10"/>
    <x v="19"/>
    <n v="31"/>
    <s v="May"/>
    <x v="14"/>
    <s v="31 May 1951"/>
    <x v="0"/>
    <s v="Swung on landing Hemswell 31.5.51 DBR (Air Britain Serials)"/>
    <x v="2"/>
    <x v="2"/>
    <x v="23"/>
    <x v="1"/>
    <x v="2"/>
    <x v="1"/>
    <m/>
    <n v="5"/>
    <x v="121"/>
    <x v="1"/>
    <n v="1"/>
    <x v="1"/>
    <x v="370"/>
    <x v="2"/>
  </r>
  <r>
    <n v="614"/>
    <s v="TV970"/>
    <x v="10"/>
    <s v="64/219/SF Wittering/SF Coltishall/23"/>
    <x v="0"/>
    <x v="7"/>
    <n v="31"/>
    <s v="May"/>
    <x v="14"/>
    <s v="31 May 1951"/>
    <x v="0"/>
    <s v="Swung on take-off and u/c collapsed Coltishall 31.5.51 (Air Britain Serials)"/>
    <x v="2"/>
    <x v="2"/>
    <x v="33"/>
    <x v="1"/>
    <x v="2"/>
    <x v="1"/>
    <m/>
    <n v="5"/>
    <x v="121"/>
    <x v="1"/>
    <n v="0"/>
    <x v="0"/>
    <x v="6"/>
    <x v="2"/>
  </r>
  <r>
    <n v="6340"/>
    <s v="PF655"/>
    <x v="35"/>
    <n v="81"/>
    <x v="10"/>
    <x v="19"/>
    <n v="0"/>
    <s v="June"/>
    <x v="14"/>
    <s v="0 June 1951"/>
    <x v="2"/>
    <s v="SOC 1.6.51 (Air Britain Serials)"/>
    <x v="4"/>
    <x v="3"/>
    <x v="1"/>
    <x v="1"/>
    <x v="2"/>
    <x v="1"/>
    <m/>
    <n v="6"/>
    <x v="122"/>
    <x v="1"/>
    <n v="0"/>
    <x v="0"/>
    <x v="287"/>
    <x v="6"/>
  </r>
  <r>
    <n v="6065"/>
    <s v="VT625"/>
    <x v="10"/>
    <s v="139/58"/>
    <x v="10"/>
    <x v="19"/>
    <n v="7"/>
    <s v="June"/>
    <x v="14"/>
    <s v="7 June 1951"/>
    <x v="0"/>
    <s v="Rolled over and hit ground on approach Benson 7.6.51 (Air Britain Serials) 07.06.51 ?. VT625 Crashed on approach to Benson, killing two. (Mosquito Crash Log)"/>
    <x v="2"/>
    <x v="2"/>
    <x v="29"/>
    <x v="1"/>
    <x v="2"/>
    <x v="1"/>
    <m/>
    <n v="6"/>
    <x v="122"/>
    <x v="1"/>
    <n v="0"/>
    <x v="0"/>
    <x v="265"/>
    <x v="0"/>
  </r>
  <r>
    <n v="1272"/>
    <s v="RS531"/>
    <x v="12"/>
    <s v="406/418"/>
    <x v="18"/>
    <x v="19"/>
    <n v="10"/>
    <s v="June"/>
    <x v="14"/>
    <s v="10 June 1951"/>
    <x v="2"/>
    <s v="Inspected at Rennes Nov 50, to Israeli ownership at Rennes Feb 20 51, f/f after reconditioning on Mar 31 51, ferried to Israel 10/11 Jun 51. (Air Enthusiast, September-October 1999) This a/c was hit by flak &amp; although the crew were both wounded, made it . The Mosquito was SoC , because of the severe damage. (Neil Hutchinson) Damaged 26.3.45 SOC (Air Britain Serials) _x000a_25.03.1945 Patrol 418 from Coxyde hit by AA fire, pilot assisted navigator and got back despite loss of blood and useless right arm. Aircraft SoC. Probably Coxyde airfield? (FCL). F/O A Nicol inj, F/O JH Wicken inj, Pilot awarded DFC. _x000a__x000a_This is a response to an archived thread (May, 2002) that I stumbled across today. Guest Hans Nauta was looking for the full names of some flight crew, one of which was F/O J H Wicken, navigator, squadron 418._x000a_The full name is John Henry Wicken (my father) and actually he was RAF, not RCAF. I think his squadron was a mix of RAF and RCAF. His pilot, whose name I can't remember, was in the RCAF._x000a__x000a_Dad doesn't talk much about his war experiences, but I believe they were flying a night mission bombing trains and were hit by anti-aircraft flak. Both Dad &amp; the pilot were injured, but they managed to get back to a base in Holland. I know he was awarded the DFC, but don't know the details._x000a__x000a_Dad's eyes were injured by the shrapnel so it was his last mission. He wound up losing the left eye. However, he is still alive and in pretty good shape for a man his age (82). He met my mother while training at a base near Hamilton, Ontario and she travelled to England to marry him in 1946. They returned to Canada in 1948 and he has lived in Blenheim, Ontario since 1965._x000a__x000a_If Mr. Nauta, or anyone else in this forum is interested in more details, you can contact me at pwicken2@sympatico.ca, and I'll see if Dad can answer your questions._x000a__x000a_Pat Wicken"/>
    <x v="5"/>
    <x v="3"/>
    <x v="1"/>
    <x v="1"/>
    <x v="2"/>
    <x v="1"/>
    <m/>
    <n v="6"/>
    <x v="122"/>
    <x v="1"/>
    <n v="1"/>
    <x v="0"/>
    <x v="30"/>
    <x v="0"/>
  </r>
  <r>
    <n v="4686"/>
    <s v="RS613"/>
    <x v="12"/>
    <n v="418"/>
    <x v="18"/>
    <x v="19"/>
    <n v="17"/>
    <s v="June"/>
    <x v="14"/>
    <s v="17 June 1951"/>
    <x v="0"/>
    <s v="Assigned to unit from No.417 ARF, 22 January 1945; first sortie on 28/29 January 1945; last recorded operation, 26/27 April 1945. Letter &quot;S&quot; from ORB dated 28/29 January 1945. Inspected at Rennes Nov 50, to Israeli ownership at Rennes Feb 20 51, ferried to Israel 17 Jun 51. (Air Enthusiast, September-October 1999) Swung to avoid another aircraft on landing and u/c collapsed Cambrai/Epinoy 11.9.45 (Air Britain Serials) Collided with HR184 on 22 February, 1945, losing the upper portion of its fin. Both aircraft landed safely, HR184 later being sold to Turkey. (Mosquito, The Illustrated History, Volume 2)"/>
    <x v="2"/>
    <x v="2"/>
    <x v="40"/>
    <x v="1"/>
    <x v="2"/>
    <x v="1"/>
    <m/>
    <n v="6"/>
    <x v="122"/>
    <x v="1"/>
    <n v="1"/>
    <x v="0"/>
    <x v="30"/>
    <x v="0"/>
  </r>
  <r>
    <n v="5063"/>
    <s v="TK635"/>
    <x v="42"/>
    <n v="139"/>
    <x v="0"/>
    <x v="8"/>
    <n v="27"/>
    <s v="June"/>
    <x v="14"/>
    <s v="27 June 1951"/>
    <x v="0"/>
    <s v="Caught fire and flew into ground Warren Farm Lincs 27.6.51 (Air Britain Serials) 27.06.51 ?. TK635 Crashed at Spitalgate. No further details. (Mosquito Crash Log)"/>
    <x v="2"/>
    <x v="2"/>
    <x v="38"/>
    <x v="1"/>
    <x v="2"/>
    <x v="1"/>
    <m/>
    <n v="6"/>
    <x v="122"/>
    <x v="1"/>
    <n v="0"/>
    <x v="0"/>
    <x v="15"/>
    <x v="0"/>
  </r>
  <r>
    <n v="815"/>
    <s v="PF630"/>
    <x v="35"/>
    <s v="1FU/0FU/1OFU"/>
    <x v="10"/>
    <x v="19"/>
    <n v="28"/>
    <s v="June"/>
    <x v="14"/>
    <s v="28 June 1951"/>
    <x v="0"/>
    <s v="Engine cut hit tree in forced landing 5m W of Witney Oxon 28.6.51 (Air Britain Serials)"/>
    <x v="2"/>
    <x v="2"/>
    <x v="2"/>
    <x v="1"/>
    <x v="2"/>
    <x v="1"/>
    <m/>
    <n v="6"/>
    <x v="122"/>
    <x v="1"/>
    <n v="0"/>
    <x v="1"/>
    <x v="371"/>
    <x v="6"/>
  </r>
  <r>
    <n v="826"/>
    <s v="RR317"/>
    <x v="10"/>
    <s v="13OTU/226OCU/CFS/1689 Flt/5MU"/>
    <x v="10"/>
    <x v="6"/>
    <n v="28"/>
    <s v="June"/>
    <x v="14"/>
    <s v="28 June 1951"/>
    <x v="0"/>
    <s v="Swung on landing and u/c collapsed Kemble 28.6.51 DBR (Air Britain Serials)"/>
    <x v="2"/>
    <x v="2"/>
    <x v="23"/>
    <x v="1"/>
    <x v="2"/>
    <x v="1"/>
    <m/>
    <n v="6"/>
    <x v="122"/>
    <x v="1"/>
    <n v="1"/>
    <x v="1"/>
    <x v="247"/>
    <x v="2"/>
  </r>
  <r>
    <n v="1007"/>
    <s v="RF974"/>
    <x v="18"/>
    <s v="1409 Flt/128/192/RN"/>
    <x v="10"/>
    <x v="19"/>
    <n v="30"/>
    <s v="June"/>
    <x v="14"/>
    <s v="30 June 1951"/>
    <x v="2"/>
    <s v="SOC 30.6.51 (Air Britain Serials)"/>
    <x v="4"/>
    <x v="3"/>
    <x v="1"/>
    <x v="1"/>
    <x v="2"/>
    <x v="1"/>
    <m/>
    <n v="6"/>
    <x v="122"/>
    <x v="1"/>
    <n v="1"/>
    <x v="2"/>
    <x v="64"/>
    <x v="0"/>
  </r>
  <r>
    <n v="7421"/>
    <s v="VA892"/>
    <x v="10"/>
    <s v="CFS/204AFS"/>
    <x v="10"/>
    <x v="19"/>
    <n v="3"/>
    <s v="July"/>
    <x v="14"/>
    <s v="3 July 1951"/>
    <x v="0"/>
    <s v="Crashed on approach Wigsley 3.7.51 (Air Britain Serials)"/>
    <x v="2"/>
    <x v="2"/>
    <x v="40"/>
    <x v="1"/>
    <x v="2"/>
    <x v="1"/>
    <m/>
    <n v="7"/>
    <x v="123"/>
    <x v="1"/>
    <n v="0"/>
    <x v="1"/>
    <x v="294"/>
    <x v="2"/>
  </r>
  <r>
    <n v="1823"/>
    <s v="VP344"/>
    <x v="10"/>
    <s v="8OTU/237OCU/1OFU"/>
    <x v="10"/>
    <x v="19"/>
    <n v="3"/>
    <s v="July"/>
    <x v="14"/>
    <s v="3 July 1951"/>
    <x v="0"/>
    <s v="Crashed on single-engined approach Abingdon 3.7.51 (Air Britain Serials)"/>
    <x v="2"/>
    <x v="2"/>
    <x v="40"/>
    <x v="1"/>
    <x v="2"/>
    <x v="1"/>
    <m/>
    <n v="7"/>
    <x v="123"/>
    <x v="1"/>
    <n v="0"/>
    <x v="1"/>
    <x v="371"/>
    <x v="0"/>
  </r>
  <r>
    <n v="2310"/>
    <s v="NT582"/>
    <x v="25"/>
    <s v="157/228OCU/29"/>
    <x v="0"/>
    <x v="2"/>
    <n v="5"/>
    <s v="July"/>
    <x v="14"/>
    <s v="5 July 1951"/>
    <x v="0"/>
    <s v="Dived into sea off Sussex coast on air firing practice 5.7.51 (Air Britain Serials)"/>
    <x v="2"/>
    <x v="2"/>
    <x v="59"/>
    <x v="1"/>
    <x v="2"/>
    <x v="1"/>
    <m/>
    <n v="7"/>
    <x v="123"/>
    <x v="1"/>
    <n v="1"/>
    <x v="0"/>
    <x v="31"/>
    <x v="2"/>
  </r>
  <r>
    <n v="2345"/>
    <s v="RL246"/>
    <x v="39"/>
    <s v="228OCU/141/228OCU"/>
    <x v="0"/>
    <x v="7"/>
    <n v="11"/>
    <s v="July"/>
    <x v="14"/>
    <s v="11 July 1951"/>
    <x v="0"/>
    <s v="Lost power on approach and bellylanded Leeming 11.7.51 (Air Britain Serials)"/>
    <x v="2"/>
    <x v="2"/>
    <x v="2"/>
    <x v="1"/>
    <x v="2"/>
    <x v="1"/>
    <m/>
    <n v="7"/>
    <x v="123"/>
    <x v="1"/>
    <n v="0"/>
    <x v="1"/>
    <x v="298"/>
    <x v="2"/>
  </r>
  <r>
    <n v="5757"/>
    <s v="RG246"/>
    <x v="35"/>
    <n v="13"/>
    <x v="10"/>
    <x v="19"/>
    <n v="17"/>
    <s v="July"/>
    <x v="14"/>
    <s v="17 July 1951"/>
    <x v="0"/>
    <s v="Flt Lt Nickoll 13 Sqdn died of burns his navigator survived. (http://www.mossie.org/forum/read.php?1,4097) Engine caught fire ditched on approach Bahrain 17.7.51 (Air Britain Serials)"/>
    <x v="2"/>
    <x v="2"/>
    <x v="7"/>
    <x v="1"/>
    <x v="2"/>
    <x v="1"/>
    <m/>
    <n v="7"/>
    <x v="123"/>
    <x v="1"/>
    <n v="0"/>
    <x v="0"/>
    <x v="257"/>
    <x v="0"/>
  </r>
  <r>
    <n v="6243"/>
    <s v="PF629"/>
    <x v="35"/>
    <s v="237OCU"/>
    <x v="10"/>
    <x v="19"/>
    <n v="24"/>
    <s v="July"/>
    <x v="14"/>
    <s v="24 July 1951"/>
    <x v="0"/>
    <s v="Both engines cut bellylanded 1/2m NW of Benson 24.7.51 (Air Britain Serials)"/>
    <x v="2"/>
    <x v="2"/>
    <x v="2"/>
    <x v="1"/>
    <x v="2"/>
    <x v="1"/>
    <m/>
    <n v="7"/>
    <x v="123"/>
    <x v="1"/>
    <n v="0"/>
    <x v="1"/>
    <x v="317"/>
    <x v="6"/>
  </r>
  <r>
    <n v="429"/>
    <s v="A52-202"/>
    <x v="24"/>
    <s v="Cv PR41/reserial A52-311/ARDU"/>
    <x v="7"/>
    <x v="19"/>
    <n v="3"/>
    <s v="August"/>
    <x v="14"/>
    <s v="3 August 1951"/>
    <x v="0"/>
    <s v="Completed as Mk.41 A52-311. Delivered during October 1947. Final disposition: converted to components after landing accident at Richmond, New South Wales, August 1951. (Beaufort, Beaufighter and Mosquito in Australian Service, Stewart Wilson, 1990) Swung on landing Richmond NSW 03.08.51 (Air Britain Serials)"/>
    <x v="2"/>
    <x v="2"/>
    <x v="23"/>
    <x v="1"/>
    <x v="2"/>
    <x v="1"/>
    <m/>
    <n v="8"/>
    <x v="124"/>
    <x v="1"/>
    <n v="0"/>
    <x v="1"/>
    <x v="372"/>
    <x v="5"/>
  </r>
  <r>
    <n v="6402"/>
    <s v="PF677"/>
    <x v="35"/>
    <n v="81"/>
    <x v="10"/>
    <x v="19"/>
    <n v="7"/>
    <s v="August"/>
    <x v="14"/>
    <s v="7 August 1951"/>
    <x v="0"/>
    <s v="Swung on take-off Seletar 7.8.51 overstrained 7147M NTU and SOC (Air Britain Serials)"/>
    <x v="2"/>
    <x v="2"/>
    <x v="33"/>
    <x v="1"/>
    <x v="2"/>
    <x v="1"/>
    <m/>
    <n v="8"/>
    <x v="124"/>
    <x v="1"/>
    <n v="0"/>
    <x v="0"/>
    <x v="287"/>
    <x v="6"/>
  </r>
  <r>
    <n v="5561"/>
    <s v="PF672"/>
    <x v="35"/>
    <n v="81"/>
    <x v="10"/>
    <x v="19"/>
    <n v="9"/>
    <s v="August"/>
    <x v="14"/>
    <s v="9 August 1951"/>
    <x v="0"/>
    <s v="been reliably informed that the crashed Mosquito aircraft, shown below, was at R.A.F. Labuan, and was the result of a collapsed undercarriage on landing due to the aircraft striking a 20ft high obstacle off the end of the runway. (believed monument in a Cemetery.) The Mosquito was almost certainly a PR 34. PF672, of 81 Sqn. Apparently there were no casualties. (http://www.britains-smallwars.com/malaya/glasser/glasser-malaya.html) U/c hit obstruction on approach and collapsed Labuan (MH - Selatar?) 9.8.51 (Air Britain Serials)"/>
    <x v="2"/>
    <x v="2"/>
    <x v="30"/>
    <x v="1"/>
    <x v="2"/>
    <x v="1"/>
    <m/>
    <n v="8"/>
    <x v="124"/>
    <x v="1"/>
    <n v="0"/>
    <x v="0"/>
    <x v="287"/>
    <x v="6"/>
  </r>
  <r>
    <n v="6260"/>
    <s v="TE921"/>
    <x v="12"/>
    <m/>
    <x v="10"/>
    <x v="19"/>
    <n v="17"/>
    <s v="August"/>
    <x v="14"/>
    <s v="17 August 1951"/>
    <x v="2"/>
    <s v="SS 17.8.51 (Air Britain Serials)"/>
    <x v="4"/>
    <x v="3"/>
    <x v="1"/>
    <x v="1"/>
    <x v="2"/>
    <x v="1"/>
    <m/>
    <n v="8"/>
    <x v="124"/>
    <x v="1"/>
    <n v="0"/>
    <x v="2"/>
    <x v="17"/>
    <x v="3"/>
  </r>
  <r>
    <n v="5162"/>
    <s v="TE924"/>
    <x v="12"/>
    <m/>
    <x v="10"/>
    <x v="19"/>
    <n v="17"/>
    <s v="August"/>
    <x v="14"/>
    <s v="17 August 1951"/>
    <x v="2"/>
    <s v="SS 17.8.51 (Air Britain Serials)"/>
    <x v="4"/>
    <x v="3"/>
    <x v="1"/>
    <x v="1"/>
    <x v="2"/>
    <x v="1"/>
    <m/>
    <n v="8"/>
    <x v="124"/>
    <x v="1"/>
    <n v="0"/>
    <x v="2"/>
    <x v="17"/>
    <x v="3"/>
  </r>
  <r>
    <n v="5579"/>
    <s v="TE926"/>
    <x v="12"/>
    <m/>
    <x v="10"/>
    <x v="19"/>
    <n v="17"/>
    <s v="August"/>
    <x v="14"/>
    <s v="17 August 1951"/>
    <x v="2"/>
    <s v="SS 17.8.51 (Air Britain Serials)"/>
    <x v="4"/>
    <x v="3"/>
    <x v="1"/>
    <x v="1"/>
    <x v="2"/>
    <x v="1"/>
    <m/>
    <n v="8"/>
    <x v="124"/>
    <x v="1"/>
    <n v="0"/>
    <x v="2"/>
    <x v="17"/>
    <x v="3"/>
  </r>
  <r>
    <n v="193"/>
    <s v="LR520"/>
    <x v="10"/>
    <s v="8OTU/132OTU/Hooton Park/1689 Flt/CFS/204AFS"/>
    <x v="10"/>
    <x v="19"/>
    <n v="29"/>
    <s v="August"/>
    <x v="14"/>
    <s v="29 August 1951"/>
    <x v="0"/>
    <s v="Stalled on single-engined approach Wigsley 29.8.51 (Air Britain Serials)"/>
    <x v="2"/>
    <x v="2"/>
    <x v="29"/>
    <x v="1"/>
    <x v="2"/>
    <x v="1"/>
    <m/>
    <n v="8"/>
    <x v="124"/>
    <x v="1"/>
    <n v="1"/>
    <x v="1"/>
    <x v="294"/>
    <x v="2"/>
  </r>
  <r>
    <n v="4871"/>
    <s v="RF595"/>
    <x v="12"/>
    <n v="248"/>
    <x v="17"/>
    <x v="19"/>
    <n v="0"/>
    <s v="September"/>
    <x v="14"/>
    <s v="0 September 1951"/>
    <x v="2"/>
    <s v="NZ2396 FB.VI Built at Standard Motors and delivered sometime between 16 December 1944 and 05 June 1945. Previously RF595. Ferried from the United Kingdom by an RAF/RNZAF crew and BOC Ohakea on 07 December 1948. Entered storage at Ohakea and converted to instructional airframe INST129 at Ohakea on 27 June 1949. Later reduced to spares and produce. . (http://www.adf-serials.com/nz-serials/) To RNZAF 16.8.48 as NZ2396 Inst.129 rts Ohakea 9.51 (Air Britain Serials)"/>
    <x v="4"/>
    <x v="3"/>
    <x v="1"/>
    <x v="1"/>
    <x v="2"/>
    <x v="1"/>
    <m/>
    <n v="9"/>
    <x v="125"/>
    <x v="1"/>
    <n v="1"/>
    <x v="0"/>
    <x v="52"/>
    <x v="3"/>
  </r>
  <r>
    <n v="807"/>
    <s v="TW115"/>
    <x v="10"/>
    <s v="504/204AFS"/>
    <x v="10"/>
    <x v="19"/>
    <n v="1"/>
    <s v="September"/>
    <x v="14"/>
    <s v="1 September 1951"/>
    <x v="0"/>
    <s v="Undershot landing at Swinderby 1.9.51 (Air Britain Serials)"/>
    <x v="2"/>
    <x v="2"/>
    <x v="5"/>
    <x v="1"/>
    <x v="2"/>
    <x v="1"/>
    <m/>
    <n v="9"/>
    <x v="125"/>
    <x v="1"/>
    <n v="0"/>
    <x v="1"/>
    <x v="294"/>
    <x v="2"/>
  </r>
  <r>
    <n v="6164"/>
    <s v="RL185"/>
    <x v="39"/>
    <n v="219"/>
    <x v="1"/>
    <x v="2"/>
    <n v="4"/>
    <s v="September"/>
    <x v="14"/>
    <s v="4 September 1951"/>
    <x v="0"/>
    <s v="Wrong prop feathered on single-engined approach ditched Kabrit 4.9.51 (Air Britain Serials)"/>
    <x v="2"/>
    <x v="2"/>
    <x v="28"/>
    <x v="1"/>
    <x v="2"/>
    <x v="1"/>
    <m/>
    <n v="9"/>
    <x v="125"/>
    <x v="1"/>
    <n v="0"/>
    <x v="0"/>
    <x v="76"/>
    <x v="2"/>
  </r>
  <r>
    <n v="728"/>
    <s v="HX803"/>
    <x v="12"/>
    <s v="418/107/305/FCAPS/102FRS"/>
    <x v="10"/>
    <x v="19"/>
    <n v="16"/>
    <s v="September"/>
    <x v="14"/>
    <s v="16 September 1951"/>
    <x v="2"/>
    <s v="Taken on strength at 418 Sqn. from De Havilland, 17 July 1943; to No.43 Group, 3 May 1944; reappears in ORB, 15/16 April 1945; last recorded operation on 26/27 April 1945. Letter &quot;C&quot; on aircraft list of 2 September 1943; 1945 ORB entries have letter &quot;N&quot;. SS 16.9.51 (Air Britain Serials)"/>
    <x v="4"/>
    <x v="3"/>
    <x v="1"/>
    <x v="1"/>
    <x v="2"/>
    <x v="1"/>
    <m/>
    <n v="9"/>
    <x v="125"/>
    <x v="1"/>
    <n v="1"/>
    <x v="1"/>
    <x v="373"/>
    <x v="0"/>
  </r>
  <r>
    <n v="1160"/>
    <s v="RF875"/>
    <x v="12"/>
    <s v="NFDW/FIDS/CFE"/>
    <x v="0"/>
    <x v="7"/>
    <n v="21"/>
    <s v="September"/>
    <x v="14"/>
    <s v="21 September 1951"/>
    <x v="2"/>
    <s v="SS 21.9.51 (Air Britain Serials) 18.10.46 CFE. RF875 Belly-landed at West Raynham aerodrome. Crew unhurt. (Mosquito Crash Log)"/>
    <x v="4"/>
    <x v="3"/>
    <x v="1"/>
    <x v="1"/>
    <x v="2"/>
    <x v="1"/>
    <m/>
    <n v="9"/>
    <x v="125"/>
    <x v="1"/>
    <n v="1"/>
    <x v="1"/>
    <x v="231"/>
    <x v="3"/>
  </r>
  <r>
    <n v="5933"/>
    <s v="RG310"/>
    <x v="35"/>
    <n v="81"/>
    <x v="10"/>
    <x v="19"/>
    <n v="25"/>
    <s v="September"/>
    <x v="14"/>
    <s v="25 September 1951"/>
    <x v="0"/>
    <s v="Lost power and bellylanded on mudflats 3m SSE of Bemut Johore 25.9.51 (Air Britain Serials) 11.02.46 51 MU. RG31O Aircraft began a slow roll at 3,000 feet and dived into ground near Lichfield aerodrome, killing crew. (Mosquito Crash Log)"/>
    <x v="2"/>
    <x v="2"/>
    <x v="2"/>
    <x v="1"/>
    <x v="2"/>
    <x v="1"/>
    <m/>
    <n v="9"/>
    <x v="125"/>
    <x v="1"/>
    <n v="0"/>
    <x v="0"/>
    <x v="287"/>
    <x v="0"/>
  </r>
  <r>
    <n v="4159"/>
    <s v="RL229"/>
    <x v="39"/>
    <n v="39"/>
    <x v="10"/>
    <x v="19"/>
    <n v="25"/>
    <s v="September"/>
    <x v="14"/>
    <s v="25 September 1951"/>
    <x v="0"/>
    <s v="Squadron letter F Main spar hit by shell during ground attack practice 25.9.51 DBR (Air Britain Serials)"/>
    <x v="2"/>
    <x v="2"/>
    <x v="167"/>
    <x v="1"/>
    <x v="2"/>
    <x v="1"/>
    <m/>
    <n v="9"/>
    <x v="125"/>
    <x v="1"/>
    <n v="0"/>
    <x v="0"/>
    <x v="234"/>
    <x v="2"/>
  </r>
  <r>
    <n v="2806"/>
    <s v="NT505"/>
    <x v="25"/>
    <s v="TFU"/>
    <x v="10"/>
    <x v="19"/>
    <n v="25"/>
    <s v="September"/>
    <x v="14"/>
    <s v="25 September 1951"/>
    <x v="2"/>
    <s v="To 6893M 25.9.51 (Air Britain Serials)"/>
    <x v="4"/>
    <x v="3"/>
    <x v="1"/>
    <x v="1"/>
    <x v="2"/>
    <x v="1"/>
    <m/>
    <n v="9"/>
    <x v="125"/>
    <x v="1"/>
    <n v="1"/>
    <x v="1"/>
    <x v="49"/>
    <x v="2"/>
  </r>
  <r>
    <n v="1903"/>
    <s v="A52-203"/>
    <x v="24"/>
    <s v="87/Cv PR41/reserial A52-312/87"/>
    <x v="7"/>
    <x v="0"/>
    <n v="26"/>
    <s v="September"/>
    <x v="14"/>
    <s v="26 September 1951"/>
    <x v="0"/>
    <s v="Completed as Mk.41 A52-312. Delivered during July 1947. Final disposition: crashed at Charleville, Queensland, September 1951. (Beaufort, Beaufighter and Mosquito in Australian Service, Stewart Wilson, 1990) Crashed Charleville QLD 26.09.51 (Air Britain Serials) 87 Sqn."/>
    <x v="2"/>
    <x v="2"/>
    <x v="32"/>
    <x v="1"/>
    <x v="2"/>
    <x v="1"/>
    <m/>
    <n v="9"/>
    <x v="125"/>
    <x v="1"/>
    <n v="0"/>
    <x v="0"/>
    <x v="147"/>
    <x v="5"/>
  </r>
  <r>
    <n v="729"/>
    <s v="MT466"/>
    <x v="25"/>
    <s v="DH/25/29/228OCU/219"/>
    <x v="1"/>
    <x v="2"/>
    <n v="26"/>
    <s v="September"/>
    <x v="14"/>
    <s v="26 September 1951"/>
    <x v="2"/>
    <s v="SOC 26.9.51 (Air Britain Serials) For NF36 Program 10.44."/>
    <x v="4"/>
    <x v="3"/>
    <x v="1"/>
    <x v="1"/>
    <x v="2"/>
    <x v="1"/>
    <m/>
    <n v="9"/>
    <x v="125"/>
    <x v="1"/>
    <n v="1"/>
    <x v="0"/>
    <x v="76"/>
    <x v="2"/>
  </r>
  <r>
    <n v="5477"/>
    <s v="PF654"/>
    <x v="35"/>
    <s v="1FU/13"/>
    <x v="10"/>
    <x v="19"/>
    <n v="26"/>
    <s v="September"/>
    <x v="14"/>
    <s v="26 September 1951"/>
    <x v="2"/>
    <s v="SOC 26.9.51 (Air Britain Serials)"/>
    <x v="4"/>
    <x v="3"/>
    <x v="1"/>
    <x v="1"/>
    <x v="2"/>
    <x v="1"/>
    <m/>
    <n v="9"/>
    <x v="125"/>
    <x v="1"/>
    <n v="0"/>
    <x v="0"/>
    <x v="257"/>
    <x v="6"/>
  </r>
  <r>
    <n v="5078"/>
    <s v="RL233"/>
    <x v="39"/>
    <n v="39"/>
    <x v="10"/>
    <x v="19"/>
    <n v="26"/>
    <s v="September"/>
    <x v="14"/>
    <s v="26 September 1951"/>
    <x v="2"/>
    <s v="SOC 26.9.51 (Air Britain Serials)"/>
    <x v="4"/>
    <x v="3"/>
    <x v="1"/>
    <x v="1"/>
    <x v="2"/>
    <x v="1"/>
    <m/>
    <n v="9"/>
    <x v="125"/>
    <x v="1"/>
    <n v="0"/>
    <x v="0"/>
    <x v="234"/>
    <x v="2"/>
  </r>
  <r>
    <n v="6143"/>
    <s v="TV972"/>
    <x v="10"/>
    <n v="13"/>
    <x v="10"/>
    <x v="19"/>
    <n v="26"/>
    <s v="September"/>
    <x v="14"/>
    <s v="26 September 1951"/>
    <x v="2"/>
    <s v="SOC 26.9.51 (Air Britain Serials)"/>
    <x v="4"/>
    <x v="3"/>
    <x v="1"/>
    <x v="1"/>
    <x v="2"/>
    <x v="1"/>
    <m/>
    <n v="9"/>
    <x v="125"/>
    <x v="1"/>
    <n v="0"/>
    <x v="0"/>
    <x v="257"/>
    <x v="2"/>
  </r>
  <r>
    <n v="1801"/>
    <s v="TW114"/>
    <x v="10"/>
    <s v="54OTU/228OCU/500/13"/>
    <x v="10"/>
    <x v="19"/>
    <n v="26"/>
    <s v="September"/>
    <x v="14"/>
    <s v="26 September 1951"/>
    <x v="2"/>
    <s v="SOC 26.9.51 (Air Britain Serials)"/>
    <x v="4"/>
    <x v="3"/>
    <x v="1"/>
    <x v="1"/>
    <x v="2"/>
    <x v="1"/>
    <m/>
    <n v="9"/>
    <x v="125"/>
    <x v="1"/>
    <n v="0"/>
    <x v="0"/>
    <x v="257"/>
    <x v="2"/>
  </r>
  <r>
    <n v="3694"/>
    <s v="VL619"/>
    <x v="35"/>
    <n v="13"/>
    <x v="10"/>
    <x v="19"/>
    <n v="26"/>
    <s v="September"/>
    <x v="14"/>
    <s v="26 September 1951"/>
    <x v="2"/>
    <s v="SOC 26.9.51 (Air Britain Serials)"/>
    <x v="4"/>
    <x v="3"/>
    <x v="1"/>
    <x v="1"/>
    <x v="2"/>
    <x v="1"/>
    <m/>
    <n v="9"/>
    <x v="125"/>
    <x v="1"/>
    <n v="0"/>
    <x v="0"/>
    <x v="257"/>
    <x v="0"/>
  </r>
  <r>
    <n v="4438"/>
    <s v="NT317"/>
    <x v="25"/>
    <s v="68/Belgium"/>
    <x v="15"/>
    <x v="19"/>
    <n v="30"/>
    <s v="September"/>
    <x v="14"/>
    <s v="30 September 1951"/>
    <x v="0"/>
    <s v="Another source says 28 September 1951 To Belgian AF 26.8.48 as MB-13 Crashed Chaumont-Gistoux 30.9.51 (Air Britain Serials)"/>
    <x v="2"/>
    <x v="2"/>
    <x v="32"/>
    <x v="1"/>
    <x v="2"/>
    <x v="1"/>
    <m/>
    <n v="9"/>
    <x v="125"/>
    <x v="1"/>
    <n v="1"/>
    <x v="0"/>
    <x v="102"/>
    <x v="2"/>
  </r>
  <r>
    <n v="25"/>
    <s v="A52-67"/>
    <x v="24"/>
    <s v="5OTU/CCU/78 Wg"/>
    <x v="7"/>
    <x v="19"/>
    <n v="0"/>
    <s v="October"/>
    <x v="14"/>
    <s v="0 October 1951"/>
    <x v="2"/>
    <s v="Built as F.B.40. Delivered during March 1945. Final disposition: became instructional airframe, struck off charge, October 1951. (Beaufort, Beaufighter and Mosquito in Australian Service, Stewart Wilson, 1990) To Instr a/f Written off .51 (Air Britain Serials) No 5OTU RAAF, to CCU"/>
    <x v="4"/>
    <x v="3"/>
    <x v="1"/>
    <x v="1"/>
    <x v="2"/>
    <x v="1"/>
    <m/>
    <n v="10"/>
    <x v="126"/>
    <x v="1"/>
    <n v="0"/>
    <x v="1"/>
    <x v="374"/>
    <x v="5"/>
  </r>
  <r>
    <n v="54"/>
    <s v="HJ977"/>
    <x v="10"/>
    <s v="333/248/235/Turnberry/CCIS/504/609/204AFS"/>
    <x v="10"/>
    <x v="19"/>
    <n v="10"/>
    <s v="October"/>
    <x v="14"/>
    <s v="10 October 1951"/>
    <x v="0"/>
    <s v="Swung on landing and u/c collapsed Wigsley 10.10.51 (Air Britain Serials)"/>
    <x v="2"/>
    <x v="2"/>
    <x v="23"/>
    <x v="1"/>
    <x v="2"/>
    <x v="1"/>
    <m/>
    <n v="10"/>
    <x v="126"/>
    <x v="1"/>
    <n v="1"/>
    <x v="1"/>
    <x v="294"/>
    <x v="2"/>
  </r>
  <r>
    <n v="7271"/>
    <s v="TH979"/>
    <x v="42"/>
    <s v="142/20MU"/>
    <x v="10"/>
    <x v="6"/>
    <n v="10"/>
    <s v="October"/>
    <x v="14"/>
    <s v="10 October 1951"/>
    <x v="0"/>
    <s v="Swung on take-off and u/c collapsed Aston Down 10.10.51 DBR (Air Britain Serials)"/>
    <x v="2"/>
    <x v="2"/>
    <x v="33"/>
    <x v="1"/>
    <x v="2"/>
    <x v="1"/>
    <m/>
    <n v="10"/>
    <x v="126"/>
    <x v="1"/>
    <n v="0"/>
    <x v="1"/>
    <x v="375"/>
    <x v="0"/>
  </r>
  <r>
    <n v="4165"/>
    <s v="TE663"/>
    <x v="12"/>
    <s v="1FU/Belgium"/>
    <x v="15"/>
    <x v="19"/>
    <n v="11"/>
    <s v="October"/>
    <x v="14"/>
    <s v="11 October 1951"/>
    <x v="2"/>
    <s v="Sold to Faireys 11.10.51 Cv TT6 To Belgian AF as MC-2/B2-H Wfu 5.11.56 (Air Britain Serials)"/>
    <x v="5"/>
    <x v="3"/>
    <x v="1"/>
    <x v="1"/>
    <x v="2"/>
    <x v="1"/>
    <m/>
    <n v="10"/>
    <x v="126"/>
    <x v="1"/>
    <n v="0"/>
    <x v="1"/>
    <x v="123"/>
    <x v="3"/>
  </r>
  <r>
    <n v="5604"/>
    <s v="VT701"/>
    <x v="44"/>
    <m/>
    <x v="21"/>
    <x v="19"/>
    <n v="15"/>
    <s v="October"/>
    <x v="14"/>
    <s v="15 October 1951"/>
    <x v="2"/>
    <s v="To Yug AF 15.10.51 as 8009 (Air Britain Serials) |aw/cn 15/12/1949, d/d 15/12/1949, sold 15/10/1951 at Abingdon to Yugoslav AF as 8009   (http://www.ukserials.com/)"/>
    <x v="5"/>
    <x v="3"/>
    <x v="1"/>
    <x v="1"/>
    <x v="2"/>
    <x v="1"/>
    <m/>
    <n v="10"/>
    <x v="126"/>
    <x v="1"/>
    <n v="0"/>
    <x v="2"/>
    <x v="17"/>
    <x v="9"/>
  </r>
  <r>
    <n v="2080"/>
    <s v="VT706"/>
    <x v="44"/>
    <s v="AAEE"/>
    <x v="21"/>
    <x v="19"/>
    <n v="15"/>
    <s v="October"/>
    <x v="14"/>
    <s v="15 October 1951"/>
    <x v="2"/>
    <s v="To Yug AF 15.10.51 as 8001 (Air Britain Serials) |aw/cn 31/08/1949, d/d 31/08/1949, sold 15/10/1951 at Abingdon to Yugoslav AF as 8001   (http://www.ukserials.com/)"/>
    <x v="5"/>
    <x v="3"/>
    <x v="1"/>
    <x v="1"/>
    <x v="2"/>
    <x v="1"/>
    <m/>
    <n v="10"/>
    <x v="126"/>
    <x v="1"/>
    <n v="0"/>
    <x v="1"/>
    <x v="7"/>
    <x v="9"/>
  </r>
  <r>
    <n v="5654"/>
    <s v="VX871"/>
    <x v="44"/>
    <m/>
    <x v="21"/>
    <x v="19"/>
    <n v="15"/>
    <s v="October"/>
    <x v="14"/>
    <s v="15 October 1951"/>
    <x v="2"/>
    <s v="To Yug AF 15.10.51 as 8006 (Air Britain Serials) |d/d 27/07/1950, d/d 15/10/1951 to Yugoslavian AF as 8006   (http://www.ukserials.com/)"/>
    <x v="5"/>
    <x v="3"/>
    <x v="1"/>
    <x v="1"/>
    <x v="2"/>
    <x v="1"/>
    <m/>
    <n v="10"/>
    <x v="126"/>
    <x v="1"/>
    <n v="0"/>
    <x v="2"/>
    <x v="17"/>
    <x v="8"/>
  </r>
  <r>
    <n v="5983"/>
    <s v="VX892"/>
    <x v="44"/>
    <m/>
    <x v="21"/>
    <x v="19"/>
    <n v="15"/>
    <s v="October"/>
    <x v="14"/>
    <s v="15 October 1951"/>
    <x v="2"/>
    <s v="To Yug AF 15.10.51 as 8004 (Air Britain Serials) |d/d 16/08/1950, d/d 15/10/1951 to Yugoslavian AF as 8004   (http://www.ukserials.com/)"/>
    <x v="5"/>
    <x v="3"/>
    <x v="1"/>
    <x v="1"/>
    <x v="2"/>
    <x v="1"/>
    <m/>
    <n v="10"/>
    <x v="126"/>
    <x v="1"/>
    <n v="0"/>
    <x v="2"/>
    <x v="17"/>
    <x v="8"/>
  </r>
  <r>
    <n v="5986"/>
    <s v="VX896"/>
    <x v="44"/>
    <m/>
    <x v="21"/>
    <x v="19"/>
    <n v="15"/>
    <s v="October"/>
    <x v="14"/>
    <s v="15 October 1951"/>
    <x v="2"/>
    <s v="To Yug AF 15.10.51 as 8002 (Air Britain Serials) |d/d 25/08/1950, d/d 15/10/1951 to Yugoslavian AF as 8002   (http://www.ukserials.com/)"/>
    <x v="5"/>
    <x v="3"/>
    <x v="1"/>
    <x v="1"/>
    <x v="2"/>
    <x v="1"/>
    <m/>
    <n v="10"/>
    <x v="126"/>
    <x v="1"/>
    <n v="0"/>
    <x v="2"/>
    <x v="17"/>
    <x v="8"/>
  </r>
  <r>
    <n v="6044"/>
    <s v="VX902"/>
    <x v="44"/>
    <m/>
    <x v="21"/>
    <x v="19"/>
    <n v="15"/>
    <s v="October"/>
    <x v="14"/>
    <s v="15 October 1951"/>
    <x v="2"/>
    <s v="To Yug AF 15.10.51 as 8005 (Air Britain Serials) |d/d 09/10/1950, d/d 15/10/1951 to Yugoslavian AF as 8005   (http://www.ukserials.com/)"/>
    <x v="5"/>
    <x v="3"/>
    <x v="1"/>
    <x v="1"/>
    <x v="2"/>
    <x v="1"/>
    <m/>
    <n v="10"/>
    <x v="126"/>
    <x v="1"/>
    <n v="0"/>
    <x v="2"/>
    <x v="17"/>
    <x v="8"/>
  </r>
  <r>
    <n v="6309"/>
    <s v="RL230"/>
    <x v="39"/>
    <n v="264"/>
    <x v="10"/>
    <x v="19"/>
    <n v="18"/>
    <s v="October"/>
    <x v="14"/>
    <s v="18 October 1951"/>
    <x v="0"/>
    <s v="On the 18th of October 1951 a Mosquito Mk.36 was carrying out a cine-gun attack on a dummy aircraft. Control was lost when it approached the target and encountered a severe slipstream. The aircraft went into a spiral dive and came down near Pickhill. Both crew were killed, they were: Pilot - F Lt Michael A F Woodley, aged 24. buried ? Nav - F/O Alan J P Hart RAF, buried Newton On Ouse. http://www.allenby.info/aircraft/planes/ryedale/pick.html Control lost in slipstream of target aircraft dived into ground nr Pickbill Yorks. 18.10.51 (Air Britain Serials)"/>
    <x v="2"/>
    <x v="2"/>
    <x v="52"/>
    <x v="1"/>
    <x v="2"/>
    <x v="1"/>
    <m/>
    <n v="10"/>
    <x v="126"/>
    <x v="1"/>
    <n v="0"/>
    <x v="0"/>
    <x v="10"/>
    <x v="2"/>
  </r>
  <r>
    <n v="5582"/>
    <s v="TE614"/>
    <x v="12"/>
    <m/>
    <x v="15"/>
    <x v="19"/>
    <n v="18"/>
    <s v="October"/>
    <x v="14"/>
    <s v="18 October 1951"/>
    <x v="2"/>
    <s v="Sold to Faireys 5.10.51 To Belgian AF as MC-1/B2-G Wfu 18.10.56 (Air Britain Serials)"/>
    <x v="5"/>
    <x v="3"/>
    <x v="1"/>
    <x v="1"/>
    <x v="2"/>
    <x v="1"/>
    <m/>
    <n v="10"/>
    <x v="126"/>
    <x v="1"/>
    <n v="0"/>
    <x v="2"/>
    <x v="17"/>
    <x v="3"/>
  </r>
  <r>
    <n v="3822"/>
    <s v="RL118"/>
    <x v="39"/>
    <n v="264"/>
    <x v="10"/>
    <x v="19"/>
    <n v="22"/>
    <s v="October"/>
    <x v="14"/>
    <s v="22 October 1951"/>
    <x v="0"/>
    <s v="Stalled on overshoot and wing hit ground Linton-on-Ouse 22.10.51 (Air Britain Serials)"/>
    <x v="2"/>
    <x v="2"/>
    <x v="6"/>
    <x v="1"/>
    <x v="2"/>
    <x v="1"/>
    <m/>
    <n v="10"/>
    <x v="126"/>
    <x v="1"/>
    <n v="0"/>
    <x v="0"/>
    <x v="10"/>
    <x v="2"/>
  </r>
  <r>
    <n v="1250"/>
    <s v="RR318"/>
    <x v="10"/>
    <s v="RN"/>
    <x v="10"/>
    <x v="19"/>
    <n v="22"/>
    <s v="October"/>
    <x v="14"/>
    <s v="22 October 1951"/>
    <x v="0"/>
    <s v="Swung on takeoff Brawdy u/c collapsed 22.10.51 SOC (Air Britain Serials)"/>
    <x v="2"/>
    <x v="2"/>
    <x v="33"/>
    <x v="1"/>
    <x v="2"/>
    <x v="1"/>
    <m/>
    <n v="10"/>
    <x v="126"/>
    <x v="1"/>
    <n v="1"/>
    <x v="2"/>
    <x v="64"/>
    <x v="2"/>
  </r>
  <r>
    <n v="1977"/>
    <s v="RR301"/>
    <x v="10"/>
    <s v="1FU/Luneburg/Celle"/>
    <x v="21"/>
    <x v="19"/>
    <n v="25"/>
    <s v="October"/>
    <x v="14"/>
    <s v="25 October 1951"/>
    <x v="2"/>
    <s v="To Yug AF 25.10.51 as 8061 (Air Britain Serials)"/>
    <x v="5"/>
    <x v="3"/>
    <x v="1"/>
    <x v="1"/>
    <x v="2"/>
    <x v="1"/>
    <m/>
    <n v="10"/>
    <x v="126"/>
    <x v="1"/>
    <n v="1"/>
    <x v="1"/>
    <x v="376"/>
    <x v="2"/>
  </r>
  <r>
    <n v="5596"/>
    <s v="VX875"/>
    <x v="44"/>
    <m/>
    <x v="21"/>
    <x v="19"/>
    <n v="25"/>
    <s v="October"/>
    <x v="14"/>
    <s v="25 October 1951"/>
    <x v="2"/>
    <s v="To Yug AF 25.10.51 as 8007 (Air Britain Serials) |d/d 19/07/1950, d/d 25/10/1951 to Yugoslavian AF as 8007   (http://www.ukserials.com/)"/>
    <x v="5"/>
    <x v="3"/>
    <x v="1"/>
    <x v="1"/>
    <x v="2"/>
    <x v="1"/>
    <m/>
    <n v="10"/>
    <x v="126"/>
    <x v="1"/>
    <n v="0"/>
    <x v="2"/>
    <x v="17"/>
    <x v="8"/>
  </r>
  <r>
    <n v="5165"/>
    <s v="VX876"/>
    <x v="44"/>
    <m/>
    <x v="21"/>
    <x v="19"/>
    <n v="25"/>
    <s v="October"/>
    <x v="14"/>
    <s v="25 October 1951"/>
    <x v="2"/>
    <s v="To Yug AF 25.10.51 as 8003 (Air Britain Serials) |d/d 21/07/1950, d/d 25/10/1951 to Yugoslavian AF as 8003   (http://www.ukserials.com/)"/>
    <x v="5"/>
    <x v="3"/>
    <x v="1"/>
    <x v="1"/>
    <x v="2"/>
    <x v="1"/>
    <m/>
    <n v="10"/>
    <x v="126"/>
    <x v="1"/>
    <n v="0"/>
    <x v="2"/>
    <x v="17"/>
    <x v="8"/>
  </r>
  <r>
    <n v="4608"/>
    <s v="VX906"/>
    <x v="44"/>
    <m/>
    <x v="21"/>
    <x v="19"/>
    <n v="25"/>
    <s v="October"/>
    <x v="14"/>
    <s v="25 October 1951"/>
    <x v="2"/>
    <s v="To Yug AF 25.10.51 as 8011 (Air Britain Serials) |d/d 12/10/1950, d/d 25/10/1951 to Yugoslavian AF as 8011   (http://www.ukserials.com/)"/>
    <x v="5"/>
    <x v="3"/>
    <x v="1"/>
    <x v="1"/>
    <x v="2"/>
    <x v="1"/>
    <m/>
    <n v="10"/>
    <x v="126"/>
    <x v="1"/>
    <n v="0"/>
    <x v="2"/>
    <x v="17"/>
    <x v="8"/>
  </r>
  <r>
    <n v="4617"/>
    <s v="VX912"/>
    <x v="44"/>
    <m/>
    <x v="21"/>
    <x v="19"/>
    <n v="25"/>
    <s v="October"/>
    <x v="14"/>
    <s v="25 October 1951"/>
    <x v="2"/>
    <s v="To Yug AF 25.10.51 as 8025 (Air Britain Serials) |d/d 19/10/1950, d/d 25/10/1951 to Yugoslavian AF as 8025"/>
    <x v="5"/>
    <x v="3"/>
    <x v="1"/>
    <x v="1"/>
    <x v="2"/>
    <x v="1"/>
    <m/>
    <n v="10"/>
    <x v="126"/>
    <x v="1"/>
    <n v="0"/>
    <x v="2"/>
    <x v="17"/>
    <x v="8"/>
  </r>
  <r>
    <n v="5609"/>
    <s v="VX913"/>
    <x v="44"/>
    <m/>
    <x v="21"/>
    <x v="19"/>
    <n v="25"/>
    <s v="October"/>
    <x v="14"/>
    <s v="25 October 1951"/>
    <x v="2"/>
    <s v="To Yug AF 25.10.51 as 8026 (Air Britain Serials) |d/d 30/10/1950, d/d 25/10/1951 to Yugoslavian AF as 8026   (http://www.ukserials.com/)"/>
    <x v="5"/>
    <x v="3"/>
    <x v="1"/>
    <x v="1"/>
    <x v="2"/>
    <x v="1"/>
    <m/>
    <n v="10"/>
    <x v="126"/>
    <x v="1"/>
    <n v="0"/>
    <x v="2"/>
    <x v="17"/>
    <x v="8"/>
  </r>
  <r>
    <n v="3347"/>
    <s v="VA923"/>
    <x v="10"/>
    <s v="616/204AFS"/>
    <x v="10"/>
    <x v="19"/>
    <n v="1"/>
    <s v="November"/>
    <x v="14"/>
    <s v="1 November 1951"/>
    <x v="0"/>
    <s v="Engine cut during single-engined approach 1 1/2m SE of Strubby 1.11.51 (Air Britain Serials) 01.11.51 204 AFS. VA923 Crashed one mile SE of Strubby. (Mosquito Crash Log)"/>
    <x v="2"/>
    <x v="2"/>
    <x v="2"/>
    <x v="1"/>
    <x v="2"/>
    <x v="1"/>
    <m/>
    <n v="11"/>
    <x v="127"/>
    <x v="1"/>
    <n v="0"/>
    <x v="1"/>
    <x v="294"/>
    <x v="2"/>
  </r>
  <r>
    <n v="4525"/>
    <s v="RF646"/>
    <x v="12"/>
    <s v="143/14"/>
    <x v="18"/>
    <x v="19"/>
    <n v="5"/>
    <s v="November"/>
    <x v="14"/>
    <s v="5 November 1951"/>
    <x v="2"/>
    <s v="Inspected at Chateaudun Nov 50, to Israeli ownership at Chateaudun Feb 21 51, ferried to Israel Nov 3-5 51. (Air Enthusiast, September-October 1999) To Armee de l'Air 14.8.47 to Israel 21.2.51 as 2128 (Air Britain Serials)"/>
    <x v="5"/>
    <x v="3"/>
    <x v="1"/>
    <x v="1"/>
    <x v="2"/>
    <x v="1"/>
    <m/>
    <n v="11"/>
    <x v="127"/>
    <x v="1"/>
    <n v="1"/>
    <x v="0"/>
    <x v="215"/>
    <x v="3"/>
  </r>
  <r>
    <n v="4172"/>
    <s v="TE771"/>
    <x v="12"/>
    <s v="1FU/Belgium"/>
    <x v="15"/>
    <x v="19"/>
    <n v="5"/>
    <s v="November"/>
    <x v="14"/>
    <s v="5 November 1951"/>
    <x v="2"/>
    <s v="Sold to Fairey 17.10.51 Cv TT6 To Belgian AF as MC-3 Wfu 5.11.56 (Air Britain Serials)"/>
    <x v="5"/>
    <x v="3"/>
    <x v="1"/>
    <x v="1"/>
    <x v="2"/>
    <x v="1"/>
    <m/>
    <n v="11"/>
    <x v="127"/>
    <x v="1"/>
    <n v="0"/>
    <x v="1"/>
    <x v="123"/>
    <x v="3"/>
  </r>
  <r>
    <n v="3152"/>
    <s v="VT651"/>
    <x v="44"/>
    <s v="AAEE/Mkrs"/>
    <x v="21"/>
    <x v="19"/>
    <n v="6"/>
    <s v="November"/>
    <x v="14"/>
    <s v="6 November 1951"/>
    <x v="2"/>
    <s v="To Yug AF 6.11.51 as 8021 (Air Britain Serials) |aw/cn 19/02/1948, d/d 19/02/1948, sold 06/11/1951 at Abingdon to Yugoslav AF as 8021   (http://www.ukserials.com/)"/>
    <x v="5"/>
    <x v="3"/>
    <x v="1"/>
    <x v="1"/>
    <x v="2"/>
    <x v="1"/>
    <m/>
    <n v="11"/>
    <x v="127"/>
    <x v="1"/>
    <n v="0"/>
    <x v="1"/>
    <x v="44"/>
    <x v="9"/>
  </r>
  <r>
    <n v="5639"/>
    <s v="VT683"/>
    <x v="44"/>
    <m/>
    <x v="21"/>
    <x v="19"/>
    <n v="6"/>
    <s v="November"/>
    <x v="14"/>
    <s v="6 November 1951"/>
    <x v="2"/>
    <s v="To Yug AF 6.11.51 as 8016 (Air Britain Serials) |aw/cn 26/10/1949, d/d 28/10/1949, sold 06/11/1951 at Abingdon to Yugoslav AF as 8016   (http://www.ukserials.com/)"/>
    <x v="5"/>
    <x v="3"/>
    <x v="1"/>
    <x v="1"/>
    <x v="2"/>
    <x v="1"/>
    <m/>
    <n v="11"/>
    <x v="127"/>
    <x v="1"/>
    <n v="0"/>
    <x v="2"/>
    <x v="17"/>
    <x v="9"/>
  </r>
  <r>
    <n v="5981"/>
    <s v="VT691"/>
    <x v="44"/>
    <m/>
    <x v="21"/>
    <x v="19"/>
    <n v="6"/>
    <s v="November"/>
    <x v="14"/>
    <s v="6 November 1951"/>
    <x v="2"/>
    <s v="To Yug AF 6.11.51 as 8017 (Air Britain Serials) |aw/cn 26/10/1949, d/d 28/10/1949, sold 06/11/1951 at Abingdon to Yugoslav AF as 8017   (http://www.ukserials.com/)"/>
    <x v="5"/>
    <x v="3"/>
    <x v="1"/>
    <x v="1"/>
    <x v="2"/>
    <x v="1"/>
    <m/>
    <n v="11"/>
    <x v="127"/>
    <x v="1"/>
    <n v="0"/>
    <x v="2"/>
    <x v="17"/>
    <x v="9"/>
  </r>
  <r>
    <n v="6154"/>
    <s v="VX862"/>
    <x v="44"/>
    <m/>
    <x v="21"/>
    <x v="19"/>
    <n v="6"/>
    <s v="November"/>
    <x v="14"/>
    <s v="6 November 1951"/>
    <x v="2"/>
    <s v="To Yug AF 6.11.51 as 8023 (Air Britain Serials) |d/d 27/02/1950, d/d 06/11/1951 to Yugoslavian AF as 8023   (http://www.ukserials.com/)"/>
    <x v="5"/>
    <x v="3"/>
    <x v="1"/>
    <x v="1"/>
    <x v="2"/>
    <x v="1"/>
    <m/>
    <n v="11"/>
    <x v="127"/>
    <x v="1"/>
    <n v="0"/>
    <x v="2"/>
    <x v="17"/>
    <x v="8"/>
  </r>
  <r>
    <n v="4613"/>
    <s v="VX863"/>
    <x v="44"/>
    <m/>
    <x v="21"/>
    <x v="19"/>
    <n v="6"/>
    <s v="November"/>
    <x v="14"/>
    <s v="6 November 1951"/>
    <x v="2"/>
    <s v="To Yug AF 6.11.51 as 8043 (Air Britain Serials) |d/d 10/02/1950, d/d 06/11/1951 to Yugoslavian AF as 8043   (http://www.ukserials.com/)"/>
    <x v="5"/>
    <x v="3"/>
    <x v="1"/>
    <x v="1"/>
    <x v="2"/>
    <x v="1"/>
    <m/>
    <n v="11"/>
    <x v="127"/>
    <x v="1"/>
    <n v="0"/>
    <x v="2"/>
    <x v="17"/>
    <x v="8"/>
  </r>
  <r>
    <n v="3931"/>
    <s v="VX904"/>
    <x v="44"/>
    <m/>
    <x v="21"/>
    <x v="19"/>
    <n v="6"/>
    <s v="November"/>
    <x v="14"/>
    <s v="6 November 1951"/>
    <x v="2"/>
    <s v="To Yug AF 6.11.51 as 8010 (Air Britain Serials) |d/d 07/11/1950, d/d 06/11/1951 to Yugoslavian AF as 8010   (http://www.ukserials.com/)"/>
    <x v="5"/>
    <x v="3"/>
    <x v="1"/>
    <x v="1"/>
    <x v="2"/>
    <x v="1"/>
    <m/>
    <n v="11"/>
    <x v="127"/>
    <x v="1"/>
    <n v="0"/>
    <x v="2"/>
    <x v="17"/>
    <x v="8"/>
  </r>
  <r>
    <n v="4596"/>
    <s v="VX915"/>
    <x v="44"/>
    <m/>
    <x v="21"/>
    <x v="19"/>
    <n v="6"/>
    <s v="November"/>
    <x v="14"/>
    <s v="6 November 1951"/>
    <x v="2"/>
    <s v="To Yug AF 6.11.51 as 8012 (Air Britain Serials) |d/d 18/12/1950, d/d 06/11/1951 to Yugoslavian AF as 8012   (http://www.ukserials.com/)"/>
    <x v="5"/>
    <x v="3"/>
    <x v="1"/>
    <x v="1"/>
    <x v="2"/>
    <x v="1"/>
    <m/>
    <n v="11"/>
    <x v="127"/>
    <x v="1"/>
    <n v="0"/>
    <x v="2"/>
    <x v="17"/>
    <x v="8"/>
  </r>
  <r>
    <n v="1790"/>
    <s v="A52-194"/>
    <x v="24"/>
    <s v="87/Cv PR41/reserial A52-303"/>
    <x v="7"/>
    <x v="19"/>
    <n v="9"/>
    <s v="November"/>
    <x v="14"/>
    <s v="9 November 1951"/>
    <x v="0"/>
    <s v="Completed as Mk.41 A52-303. Delivered during July 1947. Final disposition: crashed in the Northern Territory, November 1951. (Beaufort, Beaufighter and Mosquito in Australian Service, Stewart Wilson, 1990) Crashed 105m southeast of Daly Waters NT 09.11.51 (Air Britain Serials) 87Sqn RAAF, No 5OTU, Survey Sqn"/>
    <x v="2"/>
    <x v="2"/>
    <x v="32"/>
    <x v="1"/>
    <x v="2"/>
    <x v="1"/>
    <m/>
    <n v="11"/>
    <x v="127"/>
    <x v="1"/>
    <n v="0"/>
    <x v="2"/>
    <x v="377"/>
    <x v="5"/>
  </r>
  <r>
    <n v="2450"/>
    <s v="RL184"/>
    <x v="39"/>
    <s v="264/23/228OCU"/>
    <x v="0"/>
    <x v="7"/>
    <n v="14"/>
    <s v="November"/>
    <x v="14"/>
    <s v="14 November 1951"/>
    <x v="1"/>
    <s v="Hit tree in circuit at night 2m E of Leeming 14.11.51 (Air Britain Serials)"/>
    <x v="2"/>
    <x v="2"/>
    <x v="30"/>
    <x v="1"/>
    <x v="2"/>
    <x v="1"/>
    <m/>
    <n v="11"/>
    <x v="127"/>
    <x v="1"/>
    <n v="0"/>
    <x v="1"/>
    <x v="298"/>
    <x v="2"/>
  </r>
  <r>
    <n v="2295"/>
    <s v="RS677"/>
    <x v="12"/>
    <s v="204AFS"/>
    <x v="10"/>
    <x v="19"/>
    <n v="16"/>
    <s v="November"/>
    <x v="14"/>
    <s v="16 November 1951"/>
    <x v="0"/>
    <s v="Yawed on approach and crash-landed 1m NE of Swinderby 16.11.51 (Air Britain Serials)"/>
    <x v="2"/>
    <x v="2"/>
    <x v="40"/>
    <x v="1"/>
    <x v="2"/>
    <x v="1"/>
    <m/>
    <n v="11"/>
    <x v="127"/>
    <x v="1"/>
    <n v="0"/>
    <x v="1"/>
    <x v="294"/>
    <x v="7"/>
  </r>
  <r>
    <n v="97"/>
    <s v="LR567"/>
    <x v="10"/>
    <s v="1665MTU/16OTU/204CTU/204AFS/1OFU"/>
    <x v="21"/>
    <x v="19"/>
    <n v="16"/>
    <s v="November"/>
    <x v="14"/>
    <s v="16 November 1951"/>
    <x v="2"/>
    <s v="To Yug AF 16.11.51 as 8062 (Air Britain Serials)"/>
    <x v="5"/>
    <x v="3"/>
    <x v="1"/>
    <x v="1"/>
    <x v="2"/>
    <x v="1"/>
    <m/>
    <n v="11"/>
    <x v="127"/>
    <x v="1"/>
    <n v="1"/>
    <x v="1"/>
    <x v="371"/>
    <x v="2"/>
  </r>
  <r>
    <n v="5606"/>
    <s v="VT663"/>
    <x v="44"/>
    <m/>
    <x v="21"/>
    <x v="19"/>
    <n v="16"/>
    <s v="November"/>
    <x v="14"/>
    <s v="16 November 1951"/>
    <x v="2"/>
    <s v="To Yug AF 16.11.51 as 8020 (Air Britain Serials) |d/d 10/11/1948, sold 16/11/1951 at Abingdon to Yugoslav AF as 8020   (http://www.ukserials.com/)"/>
    <x v="5"/>
    <x v="3"/>
    <x v="1"/>
    <x v="1"/>
    <x v="2"/>
    <x v="1"/>
    <m/>
    <n v="11"/>
    <x v="127"/>
    <x v="1"/>
    <n v="0"/>
    <x v="2"/>
    <x v="17"/>
    <x v="9"/>
  </r>
  <r>
    <n v="5645"/>
    <s v="VT681"/>
    <x v="44"/>
    <m/>
    <x v="21"/>
    <x v="19"/>
    <n v="16"/>
    <s v="November"/>
    <x v="14"/>
    <s v="16 November 1951"/>
    <x v="2"/>
    <s v="To Yug AF 16.11.51 as 8015 (Air Britain Serials) |aw/cn 22/09/1949, d/d 26/09/1949, sold 16/11/1951 at Abingdon to Yugoslav AF as 8015   (http://www.ukserials.com/)"/>
    <x v="5"/>
    <x v="3"/>
    <x v="1"/>
    <x v="1"/>
    <x v="2"/>
    <x v="1"/>
    <m/>
    <n v="11"/>
    <x v="127"/>
    <x v="1"/>
    <n v="0"/>
    <x v="2"/>
    <x v="17"/>
    <x v="9"/>
  </r>
  <r>
    <n v="4491"/>
    <s v="VT707"/>
    <x v="44"/>
    <s v="Mkrs"/>
    <x v="21"/>
    <x v="19"/>
    <n v="16"/>
    <s v="November"/>
    <x v="14"/>
    <s v="16 November 1951"/>
    <x v="2"/>
    <s v="To Yug AF 16.11.51 as 8018 (Air Britain Serials) |aw/cn 01/09/1949, d/d 06/09/1949, sold 16/11/1951 at Abingdon to Yugoslav AF as 8018  (http://www.ukserials.com/)"/>
    <x v="5"/>
    <x v="3"/>
    <x v="1"/>
    <x v="1"/>
    <x v="2"/>
    <x v="1"/>
    <m/>
    <n v="11"/>
    <x v="127"/>
    <x v="1"/>
    <n v="0"/>
    <x v="1"/>
    <x v="44"/>
    <x v="9"/>
  </r>
  <r>
    <n v="5951"/>
    <s v="VX864"/>
    <x v="44"/>
    <m/>
    <x v="21"/>
    <x v="19"/>
    <n v="16"/>
    <s v="November"/>
    <x v="14"/>
    <s v="16 November 1951"/>
    <x v="2"/>
    <s v="To Yug AF 16.11.51 as 8024 (Air Britain Serials) |d/d 28/02/1950, d/d 06/11/1951 to Yugoslavian AF as 8024   (http://www.ukserials.com/)"/>
    <x v="5"/>
    <x v="3"/>
    <x v="1"/>
    <x v="1"/>
    <x v="2"/>
    <x v="1"/>
    <m/>
    <n v="11"/>
    <x v="127"/>
    <x v="1"/>
    <n v="0"/>
    <x v="2"/>
    <x v="17"/>
    <x v="8"/>
  </r>
  <r>
    <n v="5964"/>
    <s v="VX878"/>
    <x v="44"/>
    <m/>
    <x v="21"/>
    <x v="19"/>
    <n v="16"/>
    <s v="November"/>
    <x v="14"/>
    <s v="16 November 1951"/>
    <x v="2"/>
    <s v="To Yug AF 16.11.51 as 8044 (Air Britain Serials) |d/d 06/10/1950, d/d 16/11/1951 to Yugoslavian AF as 8046   (http://www.ukserials.com/)"/>
    <x v="5"/>
    <x v="3"/>
    <x v="1"/>
    <x v="1"/>
    <x v="2"/>
    <x v="1"/>
    <m/>
    <n v="11"/>
    <x v="127"/>
    <x v="1"/>
    <n v="0"/>
    <x v="2"/>
    <x v="17"/>
    <x v="8"/>
  </r>
  <r>
    <n v="5965"/>
    <s v="VX898"/>
    <x v="44"/>
    <m/>
    <x v="21"/>
    <x v="19"/>
    <n v="16"/>
    <s v="November"/>
    <x v="14"/>
    <s v="16 November 1951"/>
    <x v="2"/>
    <s v="To Yug AF 16.11.51 as 8014 (Air Britain Serials) |d/d 29/09/1950, d/d 16/11/1951 to Yugoslavian AF as 8014   (http://www.ukserials.com/)"/>
    <x v="5"/>
    <x v="3"/>
    <x v="1"/>
    <x v="1"/>
    <x v="2"/>
    <x v="1"/>
    <m/>
    <n v="11"/>
    <x v="127"/>
    <x v="1"/>
    <n v="0"/>
    <x v="2"/>
    <x v="17"/>
    <x v="8"/>
  </r>
  <r>
    <n v="7579"/>
    <s v="VT605"/>
    <x v="10"/>
    <s v="CFS/204AFS"/>
    <x v="10"/>
    <x v="19"/>
    <n v="17"/>
    <s v="November"/>
    <x v="14"/>
    <s v="17 November 1951"/>
    <x v="0"/>
    <s v="Swung on landing and u/c collapsed Waddington 17.11.51 (Air Britain Serials) aw/cn 23/12/1947, d/d 28/01/1948, w/o 17/11/1951  (http://www.ukserials.com/)"/>
    <x v="2"/>
    <x v="2"/>
    <x v="23"/>
    <x v="1"/>
    <x v="2"/>
    <x v="1"/>
    <m/>
    <n v="11"/>
    <x v="127"/>
    <x v="1"/>
    <n v="0"/>
    <x v="1"/>
    <x v="294"/>
    <x v="0"/>
  </r>
  <r>
    <n v="42"/>
    <s v="LR571"/>
    <x v="10"/>
    <s v="1655MTU/16OTU/228OCU/204AFS"/>
    <x v="10"/>
    <x v="19"/>
    <n v="19"/>
    <s v="November"/>
    <x v="14"/>
    <s v="19 November 1951"/>
    <x v="0"/>
    <s v="Damaged in accident 19.11.51 to 6988M 10.6.52 (Air Britain Serials)"/>
    <x v="2"/>
    <x v="2"/>
    <x v="32"/>
    <x v="1"/>
    <x v="2"/>
    <x v="1"/>
    <m/>
    <n v="11"/>
    <x v="127"/>
    <x v="1"/>
    <n v="1"/>
    <x v="1"/>
    <x v="294"/>
    <x v="2"/>
  </r>
  <r>
    <n v="5974"/>
    <s v="RS660"/>
    <x v="12"/>
    <m/>
    <x v="10"/>
    <x v="19"/>
    <n v="19"/>
    <s v="November"/>
    <x v="14"/>
    <s v="19 November 1951"/>
    <x v="2"/>
    <s v="SS 19.11.51 (Air Britain Serials)"/>
    <x v="4"/>
    <x v="3"/>
    <x v="1"/>
    <x v="1"/>
    <x v="2"/>
    <x v="1"/>
    <m/>
    <n v="11"/>
    <x v="127"/>
    <x v="1"/>
    <n v="0"/>
    <x v="2"/>
    <x v="17"/>
    <x v="7"/>
  </r>
  <r>
    <n v="1671"/>
    <s v="TA553"/>
    <x v="12"/>
    <s v="CFE/204AFS"/>
    <x v="10"/>
    <x v="19"/>
    <n v="22"/>
    <s v="November"/>
    <x v="14"/>
    <s v="22 November 1951"/>
    <x v="0"/>
    <s v="Swung on landing and u/c collapsed Wigsley 22.11.51 (Air Britain Serials)"/>
    <x v="2"/>
    <x v="2"/>
    <x v="23"/>
    <x v="1"/>
    <x v="2"/>
    <x v="1"/>
    <m/>
    <n v="11"/>
    <x v="127"/>
    <x v="1"/>
    <n v="0"/>
    <x v="1"/>
    <x v="294"/>
    <x v="0"/>
  </r>
  <r>
    <n v="1024"/>
    <s v="NT449"/>
    <x v="25"/>
    <s v="125/609/29"/>
    <x v="0"/>
    <x v="2"/>
    <n v="26"/>
    <s v="November"/>
    <x v="14"/>
    <s v="26 November 1951"/>
    <x v="2"/>
    <s v="To 6934M 26.11.51 (Air Britain Serials)"/>
    <x v="4"/>
    <x v="3"/>
    <x v="1"/>
    <x v="1"/>
    <x v="2"/>
    <x v="1"/>
    <m/>
    <n v="11"/>
    <x v="127"/>
    <x v="1"/>
    <n v="1"/>
    <x v="0"/>
    <x v="31"/>
    <x v="2"/>
  </r>
  <r>
    <n v="6015"/>
    <s v="VT669"/>
    <x v="44"/>
    <m/>
    <x v="21"/>
    <x v="19"/>
    <n v="27"/>
    <s v="November"/>
    <x v="14"/>
    <s v="27 November 1951"/>
    <x v="2"/>
    <s v="To Yug AF 27.11.51 as 8013 (Air Britain Serials) |aw/cn 13/05/1949, d/d 13/05/1949, sold 27/11/1951 at Abingdon to Yugoslav AF as 8013   (http://www.ukserials.com/)"/>
    <x v="5"/>
    <x v="3"/>
    <x v="1"/>
    <x v="1"/>
    <x v="2"/>
    <x v="1"/>
    <m/>
    <n v="11"/>
    <x v="127"/>
    <x v="1"/>
    <n v="0"/>
    <x v="2"/>
    <x v="17"/>
    <x v="9"/>
  </r>
  <r>
    <n v="6042"/>
    <s v="VT694"/>
    <x v="44"/>
    <m/>
    <x v="21"/>
    <x v="19"/>
    <n v="27"/>
    <s v="November"/>
    <x v="14"/>
    <s v="27 November 1951"/>
    <x v="2"/>
    <s v="To Yug AF 27.11.51 as 8029 (Air Britain Serials) |aw/cn 14/11/1949, d/d 16/11/1949, sold 27/11/1951 at Abingdon to Yugoslav AF as 8029   (http://www.ukserials.com/)"/>
    <x v="5"/>
    <x v="3"/>
    <x v="1"/>
    <x v="1"/>
    <x v="2"/>
    <x v="1"/>
    <m/>
    <n v="11"/>
    <x v="127"/>
    <x v="1"/>
    <n v="0"/>
    <x v="2"/>
    <x v="17"/>
    <x v="9"/>
  </r>
  <r>
    <n v="5102"/>
    <s v="VT696"/>
    <x v="44"/>
    <m/>
    <x v="21"/>
    <x v="19"/>
    <n v="27"/>
    <s v="November"/>
    <x v="14"/>
    <s v="27 November 1951"/>
    <x v="2"/>
    <s v="To Yug AF 27.11.51 as 8030 (Air Britain Serials) |aw/cn 13/11/1949, d/d 14/12/1949, sold 27/11/1951 at Abingdon to Yugoslav AF as 8030   (http://www.ukserials.com/)"/>
    <x v="5"/>
    <x v="3"/>
    <x v="1"/>
    <x v="1"/>
    <x v="2"/>
    <x v="1"/>
    <m/>
    <n v="11"/>
    <x v="127"/>
    <x v="1"/>
    <n v="0"/>
    <x v="2"/>
    <x v="17"/>
    <x v="9"/>
  </r>
  <r>
    <n v="6200"/>
    <s v="VX866"/>
    <x v="44"/>
    <m/>
    <x v="21"/>
    <x v="19"/>
    <n v="27"/>
    <s v="November"/>
    <x v="14"/>
    <s v="27 November 1951"/>
    <x v="2"/>
    <s v="To Yug AF 27.11.51 as 8031 (Air Britain Serials) |d/d 03/03/1950, d/d 27/11/1951 to Yugoslavian AF as 8031   (http://www.ukserials.com/)"/>
    <x v="5"/>
    <x v="3"/>
    <x v="1"/>
    <x v="1"/>
    <x v="2"/>
    <x v="1"/>
    <m/>
    <n v="11"/>
    <x v="127"/>
    <x v="1"/>
    <n v="0"/>
    <x v="2"/>
    <x v="17"/>
    <x v="8"/>
  </r>
  <r>
    <n v="6203"/>
    <s v="VX879"/>
    <x v="44"/>
    <m/>
    <x v="21"/>
    <x v="19"/>
    <n v="27"/>
    <s v="November"/>
    <x v="14"/>
    <s v="27 November 1951"/>
    <x v="2"/>
    <s v="To Yug AF 27.11.51 as 8033 (Air Britain Serials) |d/d 26/09/1950, d/d 27/11/1951 to Yugoslavian AF as 8033   (http://www.ukserials.com/)"/>
    <x v="5"/>
    <x v="3"/>
    <x v="1"/>
    <x v="1"/>
    <x v="2"/>
    <x v="1"/>
    <m/>
    <n v="11"/>
    <x v="127"/>
    <x v="1"/>
    <n v="0"/>
    <x v="2"/>
    <x v="17"/>
    <x v="8"/>
  </r>
  <r>
    <n v="4428"/>
    <s v="VX890"/>
    <x v="44"/>
    <m/>
    <x v="21"/>
    <x v="19"/>
    <n v="27"/>
    <s v="November"/>
    <x v="14"/>
    <s v="27 November 1951"/>
    <x v="2"/>
    <s v="To Yug AF 27.11.51 as 8034 (Air Britain Serials) |d/d 23/10/1950, d/d 27/11/1951 to Yugoslavian AF as 8034   (http://www.ukserials.com/)"/>
    <x v="5"/>
    <x v="3"/>
    <x v="1"/>
    <x v="1"/>
    <x v="2"/>
    <x v="1"/>
    <m/>
    <n v="11"/>
    <x v="127"/>
    <x v="1"/>
    <n v="0"/>
    <x v="2"/>
    <x v="17"/>
    <x v="8"/>
  </r>
  <r>
    <n v="5635"/>
    <s v="VX903"/>
    <x v="44"/>
    <m/>
    <x v="21"/>
    <x v="19"/>
    <n v="27"/>
    <s v="November"/>
    <x v="14"/>
    <s v="27 November 1951"/>
    <x v="2"/>
    <s v="To Yug AF 27.11.51 as 8035 (Air Britain Serials) |d/d 26/10/1950, d/d 27/11/1951 to Yugoslavian AF as 8035   (http://www.ukserials.com/)"/>
    <x v="5"/>
    <x v="3"/>
    <x v="1"/>
    <x v="1"/>
    <x v="2"/>
    <x v="1"/>
    <m/>
    <n v="11"/>
    <x v="127"/>
    <x v="1"/>
    <n v="0"/>
    <x v="2"/>
    <x v="17"/>
    <x v="8"/>
  </r>
  <r>
    <n v="5938"/>
    <s v="VX914"/>
    <x v="44"/>
    <m/>
    <x v="21"/>
    <x v="19"/>
    <n v="27"/>
    <s v="November"/>
    <x v="14"/>
    <s v="27 November 1951"/>
    <x v="2"/>
    <s v="To Yug AF 27.11.51 as 8037 (Air Britain Serials) |d/d 04/11/1950, d/d 27/11/1951 to Yugoslavian AF as 8037   (http://www.ukserials.com/)"/>
    <x v="5"/>
    <x v="3"/>
    <x v="1"/>
    <x v="1"/>
    <x v="2"/>
    <x v="1"/>
    <m/>
    <n v="11"/>
    <x v="127"/>
    <x v="1"/>
    <n v="0"/>
    <x v="2"/>
    <x v="17"/>
    <x v="8"/>
  </r>
  <r>
    <n v="91"/>
    <s v="HJ970"/>
    <x v="10"/>
    <s v="60OTU/151/51OTU/13OTU/237OCU/231OCU/226OCU/233OCU"/>
    <x v="0"/>
    <x v="7"/>
    <n v="28"/>
    <s v="November"/>
    <x v="14"/>
    <s v="28 November 1951"/>
    <x v="0"/>
    <s v="DBR in accident 28.11.51 NFD (Air Britain Serials)"/>
    <x v="2"/>
    <x v="2"/>
    <x v="32"/>
    <x v="1"/>
    <x v="2"/>
    <x v="1"/>
    <m/>
    <n v="11"/>
    <x v="127"/>
    <x v="1"/>
    <n v="1"/>
    <x v="1"/>
    <x v="378"/>
    <x v="2"/>
  </r>
  <r>
    <n v="405"/>
    <s v="NT507"/>
    <x v="25"/>
    <s v="141/228OTU/29"/>
    <x v="0"/>
    <x v="2"/>
    <n v="30"/>
    <s v="November"/>
    <x v="14"/>
    <s v="30 November 1951"/>
    <x v="2"/>
    <s v="To 6916M 30.11.51 (Air Britain Serials)"/>
    <x v="4"/>
    <x v="3"/>
    <x v="1"/>
    <x v="1"/>
    <x v="2"/>
    <x v="1"/>
    <m/>
    <n v="11"/>
    <x v="127"/>
    <x v="1"/>
    <n v="1"/>
    <x v="0"/>
    <x v="31"/>
    <x v="2"/>
  </r>
  <r>
    <n v="4113"/>
    <s v="NT596"/>
    <x v="25"/>
    <n v="29"/>
    <x v="0"/>
    <x v="2"/>
    <n v="30"/>
    <s v="November"/>
    <x v="14"/>
    <s v="30 November 1951"/>
    <x v="2"/>
    <s v="To 6917M 30.11.51 (Air Britain Serials)"/>
    <x v="4"/>
    <x v="3"/>
    <x v="1"/>
    <x v="1"/>
    <x v="2"/>
    <x v="1"/>
    <m/>
    <n v="11"/>
    <x v="127"/>
    <x v="1"/>
    <n v="1"/>
    <x v="0"/>
    <x v="31"/>
    <x v="2"/>
  </r>
  <r>
    <n v="4124"/>
    <s v="NT616"/>
    <x v="25"/>
    <n v="29"/>
    <x v="0"/>
    <x v="2"/>
    <n v="30"/>
    <s v="November"/>
    <x v="14"/>
    <s v="30 November 1951"/>
    <x v="2"/>
    <s v="To 6918M 30.11.51 (Air Britain Serials)"/>
    <x v="4"/>
    <x v="3"/>
    <x v="1"/>
    <x v="1"/>
    <x v="2"/>
    <x v="1"/>
    <m/>
    <n v="11"/>
    <x v="127"/>
    <x v="1"/>
    <n v="1"/>
    <x v="0"/>
    <x v="31"/>
    <x v="2"/>
  </r>
  <r>
    <n v="4115"/>
    <s v="RK979"/>
    <x v="39"/>
    <s v="CFE/228OCU"/>
    <x v="0"/>
    <x v="7"/>
    <n v="1"/>
    <s v="December"/>
    <x v="14"/>
    <s v="1 December 1951"/>
    <x v="0"/>
    <s v="Engine cut on take-off crash-landed Leeming 1.12.51 DBR (Air Britain Serials)"/>
    <x v="2"/>
    <x v="2"/>
    <x v="2"/>
    <x v="1"/>
    <x v="2"/>
    <x v="1"/>
    <m/>
    <n v="12"/>
    <x v="128"/>
    <x v="1"/>
    <n v="0"/>
    <x v="1"/>
    <x v="298"/>
    <x v="2"/>
  </r>
  <r>
    <n v="4390"/>
    <s v="VT682"/>
    <x v="44"/>
    <m/>
    <x v="21"/>
    <x v="19"/>
    <n v="5"/>
    <s v="December"/>
    <x v="14"/>
    <s v="5 December 1951"/>
    <x v="2"/>
    <s v="To Yug AF 5.12.51 as 8019 (Air Britain Serials) |aw/cn 20/10/1949, d/d 27/10/1949, sold 05/12/1951 at Abingdon to Yugoslav AF as 8019   (http://www.ukserials.com/)"/>
    <x v="5"/>
    <x v="3"/>
    <x v="1"/>
    <x v="1"/>
    <x v="2"/>
    <x v="1"/>
    <m/>
    <n v="12"/>
    <x v="128"/>
    <x v="1"/>
    <n v="0"/>
    <x v="2"/>
    <x v="17"/>
    <x v="9"/>
  </r>
  <r>
    <n v="3972"/>
    <s v="RS650"/>
    <x v="12"/>
    <m/>
    <x v="21"/>
    <x v="19"/>
    <n v="6"/>
    <s v="December"/>
    <x v="14"/>
    <s v="6 December 1951"/>
    <x v="2"/>
    <s v="To Yug AF 6.12.51 as 8064 (Air Britain Serials)"/>
    <x v="5"/>
    <x v="3"/>
    <x v="1"/>
    <x v="1"/>
    <x v="2"/>
    <x v="1"/>
    <m/>
    <n v="12"/>
    <x v="128"/>
    <x v="1"/>
    <n v="0"/>
    <x v="2"/>
    <x v="17"/>
    <x v="7"/>
  </r>
  <r>
    <n v="4134"/>
    <s v="RS662"/>
    <x v="12"/>
    <m/>
    <x v="21"/>
    <x v="19"/>
    <n v="6"/>
    <s v="December"/>
    <x v="14"/>
    <s v="6 December 1951"/>
    <x v="2"/>
    <s v="To Yug AF 6.12.51 as 8063 (Air Britain Serials)"/>
    <x v="5"/>
    <x v="3"/>
    <x v="1"/>
    <x v="1"/>
    <x v="2"/>
    <x v="1"/>
    <m/>
    <n v="12"/>
    <x v="128"/>
    <x v="1"/>
    <n v="0"/>
    <x v="2"/>
    <x v="17"/>
    <x v="7"/>
  </r>
  <r>
    <n v="4200"/>
    <s v="VT693"/>
    <x v="44"/>
    <m/>
    <x v="21"/>
    <x v="19"/>
    <n v="6"/>
    <s v="December"/>
    <x v="14"/>
    <s v="6 December 1951"/>
    <x v="2"/>
    <s v="To Yug AF 6.12.51 as 8041 (Air Britain Serials) |aw/cn 31/10/1949, d/d 01/11/1949, sold 06/12/1951 at Abingdon to Yugoslav AF as 8041   (http://www.ukserials.com/)"/>
    <x v="5"/>
    <x v="3"/>
    <x v="1"/>
    <x v="1"/>
    <x v="2"/>
    <x v="1"/>
    <m/>
    <n v="12"/>
    <x v="128"/>
    <x v="1"/>
    <n v="0"/>
    <x v="2"/>
    <x v="17"/>
    <x v="9"/>
  </r>
  <r>
    <n v="4591"/>
    <s v="VT698"/>
    <x v="44"/>
    <m/>
    <x v="21"/>
    <x v="19"/>
    <n v="6"/>
    <s v="December"/>
    <x v="14"/>
    <s v="6 December 1951"/>
    <x v="2"/>
    <s v="To Yug AF 6.12.51 as 8042 (Air Britain Serials) |aw/cn 13/12/1949, d/d 13/12/1949, sold 06/12/1951 at Abingdon to Yugoslav AF as 8042   (http://www.ukserials.com/)"/>
    <x v="5"/>
    <x v="3"/>
    <x v="1"/>
    <x v="1"/>
    <x v="2"/>
    <x v="1"/>
    <m/>
    <n v="12"/>
    <x v="128"/>
    <x v="1"/>
    <n v="0"/>
    <x v="2"/>
    <x v="17"/>
    <x v="9"/>
  </r>
  <r>
    <n v="4619"/>
    <s v="VT699"/>
    <x v="44"/>
    <m/>
    <x v="21"/>
    <x v="19"/>
    <n v="6"/>
    <s v="December"/>
    <x v="14"/>
    <s v="6 December 1951"/>
    <x v="2"/>
    <s v="To Yug AF 6.12.51 as 8013 (Air Britain Serials) |aw/cn 15/12/1949, d/d 04/01/1950, sold 06/12/1951 at Abingdon to Yugoslav AF as 8045   (http://www.ukserials.com/)"/>
    <x v="5"/>
    <x v="3"/>
    <x v="1"/>
    <x v="1"/>
    <x v="2"/>
    <x v="1"/>
    <m/>
    <n v="12"/>
    <x v="128"/>
    <x v="1"/>
    <n v="0"/>
    <x v="2"/>
    <x v="17"/>
    <x v="9"/>
  </r>
  <r>
    <n v="5929"/>
    <s v="VX889"/>
    <x v="44"/>
    <m/>
    <x v="21"/>
    <x v="19"/>
    <n v="6"/>
    <s v="December"/>
    <x v="14"/>
    <s v="6 December 1951"/>
    <x v="2"/>
    <s v="To Yug AF 6.12.51 as 8051 (Air Britain Serials) |d/d 02/11/1950, d/d 06/12/1951 to Yugoslavian AF as 8051   (http://www.ukserials.com/)"/>
    <x v="5"/>
    <x v="3"/>
    <x v="1"/>
    <x v="1"/>
    <x v="2"/>
    <x v="1"/>
    <m/>
    <n v="12"/>
    <x v="128"/>
    <x v="1"/>
    <n v="0"/>
    <x v="2"/>
    <x v="17"/>
    <x v="8"/>
  </r>
  <r>
    <n v="2101"/>
    <s v="VX916"/>
    <x v="44"/>
    <m/>
    <x v="21"/>
    <x v="19"/>
    <n v="6"/>
    <s v="December"/>
    <x v="14"/>
    <s v="6 December 1951"/>
    <x v="2"/>
    <s v="To Yug AF 6.12.51 as 8027 (Air Britain Serials) |d/d 22/12/1950, d/d 06/12/1951 to Yugoslavian AF as 8027   (http://www.ukserials.com/)"/>
    <x v="5"/>
    <x v="3"/>
    <x v="1"/>
    <x v="1"/>
    <x v="2"/>
    <x v="1"/>
    <m/>
    <n v="12"/>
    <x v="128"/>
    <x v="1"/>
    <n v="0"/>
    <x v="2"/>
    <x v="17"/>
    <x v="8"/>
  </r>
  <r>
    <n v="2400"/>
    <s v="RL121"/>
    <x v="39"/>
    <s v="CFE/228OCU"/>
    <x v="0"/>
    <x v="7"/>
    <n v="10"/>
    <s v="December"/>
    <x v="14"/>
    <s v="10 December 1951"/>
    <x v="0"/>
    <s v="Hit by RL267 while awaiting take-off Leeming 10.12.51 (Air Britain Serials)"/>
    <x v="2"/>
    <x v="2"/>
    <x v="19"/>
    <x v="1"/>
    <x v="2"/>
    <x v="1"/>
    <m/>
    <n v="12"/>
    <x v="128"/>
    <x v="1"/>
    <n v="0"/>
    <x v="1"/>
    <x v="298"/>
    <x v="2"/>
  </r>
  <r>
    <n v="4280"/>
    <s v="RL267"/>
    <x v="39"/>
    <s v="CFE/228OCU"/>
    <x v="0"/>
    <x v="7"/>
    <n v="10"/>
    <s v="December"/>
    <x v="14"/>
    <s v="10 December 1951"/>
    <x v="1"/>
    <s v="Taxied into RL121 at night Leeming 10.12.51 DBR (Air Britain Serials)"/>
    <x v="2"/>
    <x v="2"/>
    <x v="126"/>
    <x v="1"/>
    <x v="2"/>
    <x v="1"/>
    <m/>
    <n v="12"/>
    <x v="128"/>
    <x v="1"/>
    <n v="0"/>
    <x v="1"/>
    <x v="298"/>
    <x v="2"/>
  </r>
  <r>
    <n v="2952"/>
    <s v="TE657"/>
    <x v="12"/>
    <s v="204AFS"/>
    <x v="10"/>
    <x v="19"/>
    <n v="18"/>
    <s v="December"/>
    <x v="14"/>
    <s v="18 December 1951"/>
    <x v="0"/>
    <s v="Stalled on landing and swung off runway Wigsley 18.12.51 (Air Britain Serials)"/>
    <x v="2"/>
    <x v="2"/>
    <x v="29"/>
    <x v="1"/>
    <x v="2"/>
    <x v="1"/>
    <m/>
    <n v="12"/>
    <x v="128"/>
    <x v="1"/>
    <n v="0"/>
    <x v="1"/>
    <x v="294"/>
    <x v="3"/>
  </r>
  <r>
    <n v="360"/>
    <s v="MM193"/>
    <x v="20"/>
    <s v="128/105/109/105/Cv TT39/RN"/>
    <x v="10"/>
    <x v="19"/>
    <n v="19"/>
    <s v="December"/>
    <x v="14"/>
    <s v="19 December 1951"/>
    <x v="2"/>
    <s v="SOC 19.12.51 (Air Britain Serials)"/>
    <x v="4"/>
    <x v="3"/>
    <x v="1"/>
    <x v="1"/>
    <x v="2"/>
    <x v="1"/>
    <m/>
    <n v="12"/>
    <x v="128"/>
    <x v="1"/>
    <n v="1"/>
    <x v="2"/>
    <x v="64"/>
    <x v="0"/>
  </r>
  <r>
    <n v="4918"/>
    <s v="TA586"/>
    <x v="12"/>
    <m/>
    <x v="21"/>
    <x v="19"/>
    <n v="19"/>
    <s v="December"/>
    <x v="14"/>
    <s v="19 December 1951"/>
    <x v="2"/>
    <s v="To Yug AF 19.12.51 as 8074 (Air Britain Serials)"/>
    <x v="5"/>
    <x v="3"/>
    <x v="1"/>
    <x v="1"/>
    <x v="2"/>
    <x v="1"/>
    <m/>
    <n v="12"/>
    <x v="128"/>
    <x v="1"/>
    <n v="0"/>
    <x v="2"/>
    <x v="17"/>
    <x v="0"/>
  </r>
  <r>
    <n v="6175"/>
    <s v="VT678"/>
    <x v="44"/>
    <m/>
    <x v="21"/>
    <x v="19"/>
    <n v="19"/>
    <s v="December"/>
    <x v="14"/>
    <s v="19 December 1951"/>
    <x v="2"/>
    <s v="To Yug AF 19.12.51 as 8038 (Air Britain Serials) |aw/cn 15/09/1949, d/d 16/09/1949, sold 19/12/1951 at Abingdon to Yugoslav AF as 8038   (http://www.ukserials.com/)"/>
    <x v="5"/>
    <x v="3"/>
    <x v="1"/>
    <x v="1"/>
    <x v="2"/>
    <x v="1"/>
    <m/>
    <n v="12"/>
    <x v="128"/>
    <x v="1"/>
    <n v="0"/>
    <x v="2"/>
    <x v="17"/>
    <x v="9"/>
  </r>
  <r>
    <n v="6070"/>
    <s v="VT692"/>
    <x v="44"/>
    <m/>
    <x v="21"/>
    <x v="19"/>
    <n v="19"/>
    <s v="December"/>
    <x v="14"/>
    <s v="19 December 1951"/>
    <x v="2"/>
    <s v="To Yug AF 19.12.51 as 8040 (Air Britain Serials) |aw/cn 31/10/1949, d/d 01/11/1949, sold 19/12/1951 at Abingdon to Yugoslav AF as 8040   (http://www.ukserials.com/)"/>
    <x v="5"/>
    <x v="3"/>
    <x v="1"/>
    <x v="1"/>
    <x v="2"/>
    <x v="1"/>
    <m/>
    <n v="12"/>
    <x v="128"/>
    <x v="1"/>
    <n v="0"/>
    <x v="2"/>
    <x v="17"/>
    <x v="9"/>
  </r>
  <r>
    <n v="6281"/>
    <s v="VT702"/>
    <x v="44"/>
    <m/>
    <x v="21"/>
    <x v="19"/>
    <n v="19"/>
    <s v="December"/>
    <x v="14"/>
    <s v="19 December 1951"/>
    <x v="2"/>
    <s v="To Yug AF 19.12.51 as 8046 (Air Britain Serials) |aw/cn 05/01/1950, d/d 10/01/1950, sold 19/12/1951 at Abingdon to Yugoslav AF as 8046   (http://www.ukserials.com/)"/>
    <x v="5"/>
    <x v="3"/>
    <x v="1"/>
    <x v="1"/>
    <x v="2"/>
    <x v="1"/>
    <m/>
    <n v="12"/>
    <x v="128"/>
    <x v="1"/>
    <n v="0"/>
    <x v="2"/>
    <x v="17"/>
    <x v="9"/>
  </r>
  <r>
    <n v="6629"/>
    <s v="VX860"/>
    <x v="44"/>
    <m/>
    <x v="21"/>
    <x v="19"/>
    <n v="19"/>
    <s v="December"/>
    <x v="14"/>
    <s v="19 December 1951"/>
    <x v="2"/>
    <s v="To Yug AF 19.12.51 as 8047 (Air Britain Serials) |d/d 23/02/1950, d/d 19/12/1951 to Yugoslavian AF as 8047   (http://www.ukserials.com/)"/>
    <x v="5"/>
    <x v="3"/>
    <x v="1"/>
    <x v="1"/>
    <x v="2"/>
    <x v="1"/>
    <m/>
    <n v="12"/>
    <x v="128"/>
    <x v="1"/>
    <n v="0"/>
    <x v="2"/>
    <x v="17"/>
    <x v="8"/>
  </r>
  <r>
    <n v="6043"/>
    <s v="VX873"/>
    <x v="44"/>
    <m/>
    <x v="21"/>
    <x v="19"/>
    <n v="19"/>
    <s v="December"/>
    <x v="14"/>
    <s v="19 December 1951"/>
    <x v="2"/>
    <s v="To Yug AF 19.12.51 as 8032 (Air Britain Serials) |d/d 28/09/1950, d/d 19/12/1951 to Yugoslavian AF as 8032   (http://www.ukserials.com/)"/>
    <x v="5"/>
    <x v="3"/>
    <x v="1"/>
    <x v="1"/>
    <x v="2"/>
    <x v="1"/>
    <m/>
    <n v="12"/>
    <x v="128"/>
    <x v="1"/>
    <n v="0"/>
    <x v="2"/>
    <x v="17"/>
    <x v="8"/>
  </r>
  <r>
    <n v="6303"/>
    <s v="VX877"/>
    <x v="44"/>
    <m/>
    <x v="21"/>
    <x v="19"/>
    <n v="19"/>
    <s v="December"/>
    <x v="14"/>
    <s v="19 December 1951"/>
    <x v="2"/>
    <s v="To Yug AF 19.12.51 as 8049 (Air Britain Serials) |d/d 11/10/1950, d/d 19/12/1951 to Yugoslavian AF as 8049   (http://www.ukserials.com/)"/>
    <x v="5"/>
    <x v="3"/>
    <x v="1"/>
    <x v="1"/>
    <x v="2"/>
    <x v="1"/>
    <m/>
    <n v="12"/>
    <x v="128"/>
    <x v="1"/>
    <n v="0"/>
    <x v="2"/>
    <x v="17"/>
    <x v="8"/>
  </r>
  <r>
    <n v="4951"/>
    <s v="RG299"/>
    <x v="35"/>
    <n v="81"/>
    <x v="10"/>
    <x v="19"/>
    <n v="21"/>
    <s v="December"/>
    <x v="14"/>
    <s v="21 December 1951"/>
    <x v="0"/>
    <s v="Flew into ground on approach in bad weather crashlanded Seletar 21.12.51 (Air Britain Serials)"/>
    <x v="2"/>
    <x v="2"/>
    <x v="26"/>
    <x v="1"/>
    <x v="2"/>
    <x v="1"/>
    <m/>
    <n v="12"/>
    <x v="128"/>
    <x v="1"/>
    <n v="0"/>
    <x v="0"/>
    <x v="287"/>
    <x v="0"/>
  </r>
  <r>
    <n v="6077"/>
    <s v="VX868"/>
    <x v="44"/>
    <m/>
    <x v="21"/>
    <x v="19"/>
    <n v="31"/>
    <s v="December"/>
    <x v="14"/>
    <s v="31 December 1951"/>
    <x v="2"/>
    <s v="To Yug AF 31.12.51 as 8048 (Air Britain Serials) |d/d 11/07/1950, d/d 31/12/1951 to Yugoslavian AF as 8048   (http://www.ukserials.com/)"/>
    <x v="5"/>
    <x v="3"/>
    <x v="1"/>
    <x v="1"/>
    <x v="2"/>
    <x v="1"/>
    <m/>
    <n v="12"/>
    <x v="128"/>
    <x v="1"/>
    <n v="0"/>
    <x v="2"/>
    <x v="17"/>
    <x v="8"/>
  </r>
  <r>
    <n v="922"/>
    <s v="VX910"/>
    <x v="44"/>
    <m/>
    <x v="21"/>
    <x v="19"/>
    <n v="31"/>
    <s v="December"/>
    <x v="14"/>
    <s v="31 December 1951"/>
    <x v="2"/>
    <s v="To Yug AF 31.12.51 as 8036 (Air Britain Serials) |d/d 13/09/1950, d/d 31/12/1951 to Yugoslavian AF as 8036   (http://www.ukserials.com/)"/>
    <x v="5"/>
    <x v="3"/>
    <x v="1"/>
    <x v="1"/>
    <x v="2"/>
    <x v="1"/>
    <m/>
    <n v="12"/>
    <x v="128"/>
    <x v="1"/>
    <n v="0"/>
    <x v="2"/>
    <x v="17"/>
    <x v="8"/>
  </r>
  <r>
    <n v="6262"/>
    <s v="PF621"/>
    <x v="35"/>
    <n v="81"/>
    <x v="10"/>
    <x v="19"/>
    <n v="4"/>
    <s v="January"/>
    <x v="15"/>
    <s v="4 January 1952"/>
    <x v="0"/>
    <s v="Engine cut on approach bellylanded at Butterworth 4.1.52 (Air Britain Serials)"/>
    <x v="2"/>
    <x v="2"/>
    <x v="2"/>
    <x v="1"/>
    <x v="2"/>
    <x v="1"/>
    <m/>
    <n v="1"/>
    <x v="129"/>
    <x v="1"/>
    <n v="0"/>
    <x v="0"/>
    <x v="287"/>
    <x v="6"/>
  </r>
  <r>
    <n v="192"/>
    <s v="HJ993"/>
    <x v="10"/>
    <s v="400/464/54OTU/162/16FU/228OCU"/>
    <x v="0"/>
    <x v="7"/>
    <n v="7"/>
    <s v="January"/>
    <x v="15"/>
    <s v="7 January 1952"/>
    <x v="0"/>
    <s v="Served with 464 Sqn, under RAF control as trainers. (Brian Fillery's website) Swung on take-off and u/c collapsed Leeming 7.1.52 (Air Britain Serials)"/>
    <x v="2"/>
    <x v="2"/>
    <x v="33"/>
    <x v="1"/>
    <x v="2"/>
    <x v="1"/>
    <m/>
    <n v="1"/>
    <x v="129"/>
    <x v="1"/>
    <n v="1"/>
    <x v="1"/>
    <x v="298"/>
    <x v="2"/>
  </r>
  <r>
    <n v="640"/>
    <s v="HR250"/>
    <x v="12"/>
    <s v="151/29/CFE/1OFU"/>
    <x v="21"/>
    <x v="19"/>
    <n v="16"/>
    <s v="January"/>
    <x v="15"/>
    <s v="16 January 1952"/>
    <x v="2"/>
    <s v="Was DZ-P on 151 Squadron (photo &amp; caption in Mosquito Aces of World War II) To Yug AF 16.1.52 as 8032 (Air Britain Serials)"/>
    <x v="5"/>
    <x v="3"/>
    <x v="1"/>
    <x v="1"/>
    <x v="2"/>
    <x v="1"/>
    <m/>
    <n v="1"/>
    <x v="129"/>
    <x v="1"/>
    <n v="1"/>
    <x v="1"/>
    <x v="371"/>
    <x v="3"/>
  </r>
  <r>
    <n v="1337"/>
    <s v="LR524"/>
    <x v="10"/>
    <s v="BOAC/1FU/1OFU"/>
    <x v="21"/>
    <x v="19"/>
    <n v="16"/>
    <s v="January"/>
    <x v="15"/>
    <s v="16 January 1952"/>
    <x v="2"/>
    <s v="To Yug AF 16.1.52 as 8103 (Air Britain Serials)"/>
    <x v="5"/>
    <x v="3"/>
    <x v="1"/>
    <x v="1"/>
    <x v="2"/>
    <x v="1"/>
    <m/>
    <n v="1"/>
    <x v="129"/>
    <x v="1"/>
    <n v="1"/>
    <x v="1"/>
    <x v="371"/>
    <x v="2"/>
  </r>
  <r>
    <n v="3861"/>
    <s v="PZ472"/>
    <x v="12"/>
    <s v="1OFU"/>
    <x v="21"/>
    <x v="19"/>
    <n v="16"/>
    <s v="January"/>
    <x v="15"/>
    <s v="16 January 1952"/>
    <x v="2"/>
    <s v="To Yug AF 16.1.52 as 8066 (Air Britain Serials)"/>
    <x v="5"/>
    <x v="3"/>
    <x v="1"/>
    <x v="1"/>
    <x v="2"/>
    <x v="1"/>
    <m/>
    <n v="1"/>
    <x v="129"/>
    <x v="1"/>
    <n v="1"/>
    <x v="1"/>
    <x v="371"/>
    <x v="0"/>
  </r>
  <r>
    <n v="5163"/>
    <s v="TA602"/>
    <x v="12"/>
    <m/>
    <x v="21"/>
    <x v="19"/>
    <n v="16"/>
    <s v="January"/>
    <x v="15"/>
    <s v="16 January 1952"/>
    <x v="2"/>
    <s v="To Yug AF 16.1.52 as 8137 (Air Britain Serials)"/>
    <x v="5"/>
    <x v="3"/>
    <x v="1"/>
    <x v="1"/>
    <x v="2"/>
    <x v="1"/>
    <m/>
    <n v="1"/>
    <x v="129"/>
    <x v="1"/>
    <n v="0"/>
    <x v="2"/>
    <x v="17"/>
    <x v="0"/>
  </r>
  <r>
    <n v="5098"/>
    <s v="VX897"/>
    <x v="44"/>
    <m/>
    <x v="21"/>
    <x v="19"/>
    <n v="16"/>
    <s v="January"/>
    <x v="15"/>
    <s v="16 January 1952"/>
    <x v="2"/>
    <s v="To Yug AF 16.1.52 as 8052 (Air Britain Serials) |d/d 17/11/1950, d/d 16/01/1952 to Yugoslavian AF as 8052   (http://www.ukserials.com/)"/>
    <x v="5"/>
    <x v="3"/>
    <x v="1"/>
    <x v="1"/>
    <x v="2"/>
    <x v="1"/>
    <m/>
    <n v="1"/>
    <x v="129"/>
    <x v="1"/>
    <n v="0"/>
    <x v="2"/>
    <x v="17"/>
    <x v="8"/>
  </r>
  <r>
    <n v="5598"/>
    <s v="VX909"/>
    <x v="44"/>
    <m/>
    <x v="21"/>
    <x v="19"/>
    <n v="16"/>
    <s v="January"/>
    <x v="15"/>
    <s v="16 January 1952"/>
    <x v="2"/>
    <s v="To Yug AF 16.1.52 as 8054 (Air Britain Serials) |d/d 12/12/1950, d/d 16/01/1952 to Yugoslavian AF as 8054   (http://www.ukserials.com/)"/>
    <x v="5"/>
    <x v="3"/>
    <x v="1"/>
    <x v="1"/>
    <x v="2"/>
    <x v="1"/>
    <m/>
    <n v="1"/>
    <x v="129"/>
    <x v="1"/>
    <n v="0"/>
    <x v="2"/>
    <x v="17"/>
    <x v="8"/>
  </r>
  <r>
    <n v="2278"/>
    <s v="PZ462"/>
    <x v="12"/>
    <s v="487/1OFU"/>
    <x v="21"/>
    <x v="19"/>
    <n v="29"/>
    <s v="January"/>
    <x v="15"/>
    <s v="29 January 1952"/>
    <x v="2"/>
    <s v="To Yug AF 29.1.52 as 8067 (Air Britain Serials)"/>
    <x v="5"/>
    <x v="3"/>
    <x v="1"/>
    <x v="1"/>
    <x v="2"/>
    <x v="1"/>
    <m/>
    <n v="1"/>
    <x v="129"/>
    <x v="1"/>
    <n v="1"/>
    <x v="1"/>
    <x v="371"/>
    <x v="0"/>
  </r>
  <r>
    <n v="5618"/>
    <s v="RS664"/>
    <x v="12"/>
    <m/>
    <x v="21"/>
    <x v="19"/>
    <n v="29"/>
    <s v="January"/>
    <x v="15"/>
    <s v="29 January 1952"/>
    <x v="2"/>
    <s v="To Yug AF 29.1.52 as 8070 (Air Britain Serials)"/>
    <x v="5"/>
    <x v="3"/>
    <x v="1"/>
    <x v="1"/>
    <x v="2"/>
    <x v="1"/>
    <m/>
    <n v="1"/>
    <x v="129"/>
    <x v="1"/>
    <n v="0"/>
    <x v="2"/>
    <x v="17"/>
    <x v="7"/>
  </r>
  <r>
    <n v="2856"/>
    <s v="RS695"/>
    <x v="12"/>
    <n v="21"/>
    <x v="21"/>
    <x v="19"/>
    <n v="29"/>
    <s v="January"/>
    <x v="15"/>
    <s v="29 January 1952"/>
    <x v="2"/>
    <s v="To Yug AF 29.1.52 as 8071 (Air Britain Serials)"/>
    <x v="5"/>
    <x v="3"/>
    <x v="1"/>
    <x v="1"/>
    <x v="2"/>
    <x v="1"/>
    <m/>
    <n v="1"/>
    <x v="129"/>
    <x v="1"/>
    <n v="0"/>
    <x v="0"/>
    <x v="48"/>
    <x v="7"/>
  </r>
  <r>
    <n v="2116"/>
    <s v="TA504"/>
    <x v="12"/>
    <s v="228OCU"/>
    <x v="21"/>
    <x v="7"/>
    <n v="29"/>
    <s v="January"/>
    <x v="15"/>
    <s v="29 January 1952"/>
    <x v="2"/>
    <s v="To Yug AF 29.1.52 as 8077 (Air Britain Serials)"/>
    <x v="5"/>
    <x v="3"/>
    <x v="1"/>
    <x v="1"/>
    <x v="2"/>
    <x v="1"/>
    <m/>
    <n v="1"/>
    <x v="129"/>
    <x v="1"/>
    <n v="0"/>
    <x v="1"/>
    <x v="298"/>
    <x v="0"/>
  </r>
  <r>
    <n v="5644"/>
    <s v="VT673"/>
    <x v="44"/>
    <m/>
    <x v="21"/>
    <x v="19"/>
    <n v="29"/>
    <s v="January"/>
    <x v="15"/>
    <s v="29 January 1952"/>
    <x v="2"/>
    <s v="To Yug AF 29.1.52 as 8057 (Air Britain Serials) |d/d 16/06/1949, sold 29/01/1952 at Abingdon to Yugoslav AF as 8057   (http://www.ukserials.com/)"/>
    <x v="5"/>
    <x v="3"/>
    <x v="1"/>
    <x v="1"/>
    <x v="2"/>
    <x v="1"/>
    <m/>
    <n v="1"/>
    <x v="129"/>
    <x v="1"/>
    <n v="0"/>
    <x v="2"/>
    <x v="17"/>
    <x v="9"/>
  </r>
  <r>
    <n v="5956"/>
    <s v="VX886"/>
    <x v="44"/>
    <m/>
    <x v="21"/>
    <x v="19"/>
    <n v="29"/>
    <s v="January"/>
    <x v="15"/>
    <s v="29 January 1952"/>
    <x v="2"/>
    <s v="To Yug AF 29.1.52 as 8050 (Air Britain Serials) |d/d 26/09/1950, d/d 29/01/1952 to Yugoslavian AF as 8050   (http://www.ukserials.com/)"/>
    <x v="5"/>
    <x v="3"/>
    <x v="1"/>
    <x v="1"/>
    <x v="2"/>
    <x v="1"/>
    <m/>
    <n v="1"/>
    <x v="129"/>
    <x v="1"/>
    <n v="0"/>
    <x v="2"/>
    <x v="17"/>
    <x v="8"/>
  </r>
  <r>
    <n v="2834"/>
    <s v="TA590"/>
    <x v="12"/>
    <s v="201AFS"/>
    <x v="10"/>
    <x v="19"/>
    <n v="31"/>
    <s v="January"/>
    <x v="15"/>
    <s v="31 January 1952"/>
    <x v="0"/>
    <s v="Swung on take-off and u/c distorted Swinderby 31.1.52 to 6985M (Air Britain Serials)"/>
    <x v="2"/>
    <x v="2"/>
    <x v="33"/>
    <x v="1"/>
    <x v="2"/>
    <x v="1"/>
    <m/>
    <n v="1"/>
    <x v="129"/>
    <x v="1"/>
    <n v="0"/>
    <x v="1"/>
    <x v="379"/>
    <x v="0"/>
  </r>
  <r>
    <n v="7538"/>
    <s v="TH985"/>
    <x v="42"/>
    <s v="142/Cv PR/58"/>
    <x v="10"/>
    <x v="19"/>
    <n v="4"/>
    <s v="February"/>
    <x v="15"/>
    <s v="4 February 1952"/>
    <x v="0"/>
    <s v="U/c collapsed on landing Benson 4.2.52 (Air Britain Serials)"/>
    <x v="2"/>
    <x v="2"/>
    <x v="27"/>
    <x v="1"/>
    <x v="2"/>
    <x v="1"/>
    <m/>
    <n v="2"/>
    <x v="130"/>
    <x v="1"/>
    <n v="0"/>
    <x v="0"/>
    <x v="265"/>
    <x v="0"/>
  </r>
  <r>
    <n v="2200"/>
    <s v="RS530"/>
    <x v="12"/>
    <s v="107/305/204AFS"/>
    <x v="10"/>
    <x v="19"/>
    <n v="6"/>
    <s v="February"/>
    <x v="15"/>
    <s v="6 February 1952"/>
    <x v="0"/>
    <s v="Swung on landing and u/c collapsed Wigsley 6.2.52 (Air Britain Serials)"/>
    <x v="2"/>
    <x v="2"/>
    <x v="23"/>
    <x v="1"/>
    <x v="2"/>
    <x v="1"/>
    <m/>
    <n v="2"/>
    <x v="130"/>
    <x v="1"/>
    <n v="1"/>
    <x v="1"/>
    <x v="294"/>
    <x v="0"/>
  </r>
  <r>
    <n v="2890"/>
    <s v="VR795"/>
    <x v="42"/>
    <s v="109/139"/>
    <x v="0"/>
    <x v="8"/>
    <n v="7"/>
    <s v="February"/>
    <x v="15"/>
    <s v="7 February 1952"/>
    <x v="0"/>
    <s v="Overshot landing and swung into road Hemswell 7.2.52 (Air Britain Serials)"/>
    <x v="2"/>
    <x v="2"/>
    <x v="6"/>
    <x v="1"/>
    <x v="2"/>
    <x v="1"/>
    <m/>
    <n v="2"/>
    <x v="130"/>
    <x v="1"/>
    <n v="0"/>
    <x v="0"/>
    <x v="15"/>
    <x v="7"/>
  </r>
  <r>
    <n v="5960"/>
    <s v="VT675"/>
    <x v="44"/>
    <m/>
    <x v="0"/>
    <x v="19"/>
    <n v="7"/>
    <s v="February"/>
    <x v="15"/>
    <s v="7 February 1952"/>
    <x v="0"/>
    <s v="Swung on landing and u/c collapsed Hawarden 7.2.52 [intended for Yug AF as 8059] (Air Britain Serials) |aw/cn 01/07/1949, d/d 01/07/1949, w/o 06/02/1952 prior to delivery to the Yugoslav AF as 8059, remains to No.48 MU Hawarden 12/02/1952 and sold as scrap on 16/06/1952 to Henry Bath &amp; Son, Liverpool   (http://www.ukserials.com/)"/>
    <x v="2"/>
    <x v="2"/>
    <x v="23"/>
    <x v="1"/>
    <x v="2"/>
    <x v="1"/>
    <m/>
    <n v="2"/>
    <x v="130"/>
    <x v="1"/>
    <n v="0"/>
    <x v="2"/>
    <x v="17"/>
    <x v="9"/>
  </r>
  <r>
    <n v="5154"/>
    <s v="RF966"/>
    <x v="12"/>
    <s v="204AFS"/>
    <x v="10"/>
    <x v="19"/>
    <n v="8"/>
    <s v="February"/>
    <x v="15"/>
    <s v="8 February 1952"/>
    <x v="0"/>
    <s v="Pilot Officers G A Ironside and C G Wilkinson from 204 AFS. _x000a_Starboard engine failed and pilot could not obtain enough power from port engine, so they bailed out. I guess by their ranks they were inexperienced, 204 AFS was where pilots were taught how to fly the Mosquito. The Mossie needed careful handling on one engine, even experienced pilots could have problems. _x000a_Details from &quot;Last Take-Off&quot; by Colin Cummings. Both engines cut abandoned 1/2m SE of Sparkford Somerset 8.2.52 (Air Britain Serials)"/>
    <x v="2"/>
    <x v="2"/>
    <x v="2"/>
    <x v="1"/>
    <x v="2"/>
    <x v="1"/>
    <m/>
    <n v="2"/>
    <x v="130"/>
    <x v="1"/>
    <n v="1"/>
    <x v="1"/>
    <x v="294"/>
    <x v="3"/>
  </r>
  <r>
    <n v="579"/>
    <s v="RK988"/>
    <x v="39"/>
    <s v="DH/219"/>
    <x v="1"/>
    <x v="2"/>
    <n v="12"/>
    <s v="February"/>
    <x v="15"/>
    <s v="12 February 1952"/>
    <x v="0"/>
    <s v="Hit sea during practice interception off Port Said 12.2.52 (Air Britain Serials)"/>
    <x v="2"/>
    <x v="2"/>
    <x v="59"/>
    <x v="1"/>
    <x v="2"/>
    <x v="1"/>
    <m/>
    <n v="2"/>
    <x v="130"/>
    <x v="1"/>
    <n v="0"/>
    <x v="0"/>
    <x v="76"/>
    <x v="2"/>
  </r>
  <r>
    <n v="1753"/>
    <s v="RG285"/>
    <x v="35"/>
    <s v="TFU/8OTU/237OCU/13"/>
    <x v="10"/>
    <x v="19"/>
    <n v="14"/>
    <s v="February"/>
    <x v="15"/>
    <s v="14 February 1952"/>
    <x v="2"/>
    <s v="SOC 14.2.52 (Air Britain Serials)"/>
    <x v="4"/>
    <x v="3"/>
    <x v="1"/>
    <x v="1"/>
    <x v="2"/>
    <x v="1"/>
    <m/>
    <n v="2"/>
    <x v="130"/>
    <x v="1"/>
    <n v="0"/>
    <x v="0"/>
    <x v="257"/>
    <x v="0"/>
  </r>
  <r>
    <n v="4974"/>
    <s v="PZ254"/>
    <x v="12"/>
    <s v="1FU"/>
    <x v="17"/>
    <x v="19"/>
    <n v="18"/>
    <s v="February"/>
    <x v="15"/>
    <s v="18 February 1952"/>
    <x v="2"/>
    <s v="NZ2390 FB.VI Built at Hatfield and delivered sometime between 16 May 1944 and 19 June 1945. Previously PZ254. Ferried from the United Kingdom by an RAF/RNZAF crew and BOC Ohakea on 25 May 1948. Ferried to Taieri for storage shortly after arrival. Declared surplus by WARB in February 1952 and wings cut off before being sold by GSB tender number 4641 of 18 February 1952. . (http://www.adf-serials.com/nz-serials/) To RNZAF 23.10.47 as NZ2390 Sold 3.52 fuselage only (Air Britain Serials)"/>
    <x v="5"/>
    <x v="3"/>
    <x v="1"/>
    <x v="1"/>
    <x v="2"/>
    <x v="1"/>
    <m/>
    <n v="2"/>
    <x v="130"/>
    <x v="1"/>
    <n v="1"/>
    <x v="1"/>
    <x v="123"/>
    <x v="0"/>
  </r>
  <r>
    <n v="436"/>
    <s v="HJ972"/>
    <x v="10"/>
    <s v="1655MTU/16OTU/8OTU/504/608/204AFS"/>
    <x v="10"/>
    <x v="19"/>
    <n v="21"/>
    <s v="February"/>
    <x v="15"/>
    <s v="21 February 1952"/>
    <x v="0"/>
    <s v="Served with 464 Sqn, under RAF control 9/43 (Brian Fillery's website) Lost power and forcelanded 1 1/2m NNW of Royston Cambs. 21.2.52 DBR (Air Britain Serials)"/>
    <x v="2"/>
    <x v="2"/>
    <x v="2"/>
    <x v="1"/>
    <x v="2"/>
    <x v="1"/>
    <m/>
    <n v="2"/>
    <x v="130"/>
    <x v="1"/>
    <n v="1"/>
    <x v="1"/>
    <x v="294"/>
    <x v="2"/>
  </r>
  <r>
    <n v="7194"/>
    <s v="RR290"/>
    <x v="10"/>
    <s v="13OTU/605/CFS/45"/>
    <x v="3"/>
    <x v="16"/>
    <n v="21"/>
    <s v="February"/>
    <x v="15"/>
    <s v="21 February 1952"/>
    <x v="0"/>
    <s v="Lost wing and crashed 24m W of Tengah 21.2.52 (Air Britain Serials)"/>
    <x v="2"/>
    <x v="2"/>
    <x v="8"/>
    <x v="1"/>
    <x v="2"/>
    <x v="1"/>
    <m/>
    <n v="2"/>
    <x v="130"/>
    <x v="1"/>
    <n v="1"/>
    <x v="0"/>
    <x v="86"/>
    <x v="2"/>
  </r>
  <r>
    <n v="2913"/>
    <s v="NS843"/>
    <x v="12"/>
    <s v="21/CGS/10FU"/>
    <x v="21"/>
    <x v="19"/>
    <n v="22"/>
    <s v="February"/>
    <x v="15"/>
    <s v="22 February 1952"/>
    <x v="2"/>
    <s v="To Yug AF 22.2.52 as 8082 (Air Britain Serials)"/>
    <x v="5"/>
    <x v="3"/>
    <x v="1"/>
    <x v="1"/>
    <x v="2"/>
    <x v="1"/>
    <m/>
    <n v="2"/>
    <x v="130"/>
    <x v="1"/>
    <n v="1"/>
    <x v="1"/>
    <x v="191"/>
    <x v="0"/>
  </r>
  <r>
    <n v="5340"/>
    <s v="RS617"/>
    <x v="12"/>
    <n v="464"/>
    <x v="21"/>
    <x v="19"/>
    <n v="22"/>
    <s v="February"/>
    <x v="15"/>
    <s v="22 February 1952"/>
    <x v="2"/>
    <s v="To Yug AF 22.2.52 as 8068 (Air Britain Serials)"/>
    <x v="5"/>
    <x v="3"/>
    <x v="1"/>
    <x v="1"/>
    <x v="2"/>
    <x v="1"/>
    <m/>
    <n v="2"/>
    <x v="130"/>
    <x v="1"/>
    <n v="1"/>
    <x v="0"/>
    <x v="46"/>
    <x v="0"/>
  </r>
  <r>
    <n v="5984"/>
    <s v="RS676"/>
    <x v="12"/>
    <m/>
    <x v="21"/>
    <x v="19"/>
    <n v="22"/>
    <s v="February"/>
    <x v="15"/>
    <s v="22 February 1952"/>
    <x v="2"/>
    <s v="To Yug AF 22.2.52 as 8069 (Air Britain Serials)"/>
    <x v="5"/>
    <x v="3"/>
    <x v="1"/>
    <x v="1"/>
    <x v="2"/>
    <x v="1"/>
    <m/>
    <n v="2"/>
    <x v="130"/>
    <x v="1"/>
    <n v="0"/>
    <x v="2"/>
    <x v="17"/>
    <x v="7"/>
  </r>
  <r>
    <n v="5992"/>
    <s v="VT671"/>
    <x v="44"/>
    <m/>
    <x v="21"/>
    <x v="19"/>
    <n v="22"/>
    <s v="February"/>
    <x v="15"/>
    <s v="22 February 1952"/>
    <x v="2"/>
    <s v="To Yug AF 22.2.52 as 8055 (Air Britain Serials) |aw/cn 26/05/1949, d/d 27/05/1949, sold 22/02/1952 at Abingdon to Yugoslav AF as 8055   (http://www.ukserials.com/)"/>
    <x v="5"/>
    <x v="3"/>
    <x v="1"/>
    <x v="1"/>
    <x v="2"/>
    <x v="1"/>
    <m/>
    <n v="2"/>
    <x v="130"/>
    <x v="1"/>
    <n v="0"/>
    <x v="2"/>
    <x v="17"/>
    <x v="9"/>
  </r>
  <r>
    <n v="6014"/>
    <s v="VT679"/>
    <x v="44"/>
    <m/>
    <x v="21"/>
    <x v="19"/>
    <n v="22"/>
    <s v="February"/>
    <x v="15"/>
    <s v="22 February 1952"/>
    <x v="2"/>
    <s v="To Yug AF 22.2.52 as 8039 (Air Britain Serials) |aw/cn 21/09/1949, d/d 21/09/1949, sold 22/02/1952 at Abingdon to Yugoslav AF as 8039   (http://www.ukserials.com/)"/>
    <x v="5"/>
    <x v="3"/>
    <x v="1"/>
    <x v="1"/>
    <x v="2"/>
    <x v="1"/>
    <m/>
    <n v="2"/>
    <x v="130"/>
    <x v="1"/>
    <n v="0"/>
    <x v="2"/>
    <x v="17"/>
    <x v="9"/>
  </r>
  <r>
    <n v="6039"/>
    <s v="VT695"/>
    <x v="44"/>
    <m/>
    <x v="21"/>
    <x v="19"/>
    <n v="22"/>
    <s v="February"/>
    <x v="15"/>
    <s v="22 February 1952"/>
    <x v="2"/>
    <s v="To Yug AF 22.2.52 as 8060 (Air Britain Serials) |aw/cn 14/11/1949, d/d 16/11/1949, sold 22/02/1952 at Abingdon to Yugoslav AF as 8060   (http://www.ukserials.com/)"/>
    <x v="5"/>
    <x v="3"/>
    <x v="1"/>
    <x v="1"/>
    <x v="2"/>
    <x v="1"/>
    <m/>
    <n v="2"/>
    <x v="130"/>
    <x v="1"/>
    <n v="0"/>
    <x v="2"/>
    <x v="17"/>
    <x v="9"/>
  </r>
  <r>
    <n v="5619"/>
    <s v="RF667"/>
    <x v="12"/>
    <m/>
    <x v="21"/>
    <x v="19"/>
    <n v="7"/>
    <s v="March"/>
    <x v="15"/>
    <s v="7 March 1952"/>
    <x v="2"/>
    <s v="To Yug AF 7.3.52 as 8085 (Air Britain Serials)"/>
    <x v="5"/>
    <x v="3"/>
    <x v="1"/>
    <x v="1"/>
    <x v="2"/>
    <x v="1"/>
    <m/>
    <n v="3"/>
    <x v="131"/>
    <x v="1"/>
    <n v="1"/>
    <x v="2"/>
    <x v="17"/>
    <x v="3"/>
  </r>
  <r>
    <n v="2880"/>
    <s v="TA533"/>
    <x v="12"/>
    <s v="228OCU"/>
    <x v="21"/>
    <x v="19"/>
    <n v="7"/>
    <s v="March"/>
    <x v="15"/>
    <s v="7 March 1952"/>
    <x v="2"/>
    <s v="To Yug AF 7.3.52 as 8084 (Air Britain Serials)"/>
    <x v="5"/>
    <x v="3"/>
    <x v="1"/>
    <x v="1"/>
    <x v="2"/>
    <x v="1"/>
    <m/>
    <n v="3"/>
    <x v="131"/>
    <x v="1"/>
    <n v="0"/>
    <x v="1"/>
    <x v="298"/>
    <x v="0"/>
  </r>
  <r>
    <n v="6007"/>
    <s v="TA601"/>
    <x v="12"/>
    <m/>
    <x v="21"/>
    <x v="19"/>
    <n v="7"/>
    <s v="March"/>
    <x v="15"/>
    <s v="7 March 1952"/>
    <x v="2"/>
    <s v="To Yug AF 7.3.52 as 8078 (Air Britain Serials)"/>
    <x v="5"/>
    <x v="3"/>
    <x v="1"/>
    <x v="1"/>
    <x v="2"/>
    <x v="1"/>
    <m/>
    <n v="3"/>
    <x v="131"/>
    <x v="1"/>
    <n v="0"/>
    <x v="2"/>
    <x v="17"/>
    <x v="0"/>
  </r>
  <r>
    <n v="5977"/>
    <s v="VT674"/>
    <x v="44"/>
    <m/>
    <x v="21"/>
    <x v="19"/>
    <n v="7"/>
    <s v="March"/>
    <x v="15"/>
    <s v="7 March 1952"/>
    <x v="2"/>
    <s v="To Yug AF 7.3.52 as 8058 (Air Britain Serials) |aw/cn 21/06/1949, d/d 21/06/1949, sold 07/03/1952 at Abingdon to Yugoslav AF as 8058   (http://www.ukserials.com/)"/>
    <x v="5"/>
    <x v="3"/>
    <x v="1"/>
    <x v="1"/>
    <x v="2"/>
    <x v="1"/>
    <m/>
    <n v="3"/>
    <x v="131"/>
    <x v="1"/>
    <n v="0"/>
    <x v="2"/>
    <x v="17"/>
    <x v="9"/>
  </r>
  <r>
    <n v="2628"/>
    <s v="TW103"/>
    <x v="10"/>
    <s v="RN"/>
    <x v="10"/>
    <x v="19"/>
    <n v="8"/>
    <s v="March"/>
    <x v="15"/>
    <s v="8 March 1952"/>
    <x v="0"/>
    <s v="Lost control and crashed St.Davids 8.3.52 (Air Britain Serials)"/>
    <x v="2"/>
    <x v="2"/>
    <x v="35"/>
    <x v="1"/>
    <x v="2"/>
    <x v="1"/>
    <m/>
    <n v="3"/>
    <x v="131"/>
    <x v="1"/>
    <n v="0"/>
    <x v="2"/>
    <x v="64"/>
    <x v="2"/>
  </r>
  <r>
    <n v="2035"/>
    <s v="A52-37"/>
    <x v="24"/>
    <s v="5OTU/Cv T43/reserial A52-1067/CFS"/>
    <x v="7"/>
    <x v="19"/>
    <n v="11"/>
    <s v="March"/>
    <x v="15"/>
    <s v="11 March 1952"/>
    <x v="0"/>
    <s v="Built as F.B.40. Delivered during November 1944. Converted to Mk.43 A52-1067. Final disposition: crashed near East Sale, Victoria, March 1952. (Beaufort, Beaufighter and Mosquito in Australian Service, Stewart Wilson, 1990) Crashed 11 miles east of East Sale VIC 11.03.52 (Air Britain Serials)_x000a__x000a_TWO DIE IN MOSQUITO CRASH_x000a_JJELBOURNE, Tues.--A R.A.A.F. Mosquito this afternoon crashed ] ö into timbered country four miles south-east of Stratford, near ¡ öaie, killing both the pilot and co-pilot. ._x000a_Those killed were: FIt.rLt. William E. F. Wilson, of Elgin St., Sile, and Warrant Officer G. p. Wilson, of Melbourne._x000a_Eyewitnesses said the-, plane hit the ground, and . immediately exploded with a terrific roar on_x000a_bhe property of Mr. James Stewart. . ,_x000a_They said the plane appeared to get out pf control af ter pull- ing out of a dive at low level._x000a_It lost height rapidly. J_x000a_Farmers from nearby pro- perties who reached the scene found an area a quarter of a mile across razed toy fire. Burntr out wreckage from tile plane was found 400 yards from the &quot;point of impact. _x000a_(http://trove.nla.gov.au/ndp/del/article/27076287)"/>
    <x v="2"/>
    <x v="2"/>
    <x v="89"/>
    <x v="1"/>
    <x v="2"/>
    <x v="1"/>
    <m/>
    <n v="3"/>
    <x v="131"/>
    <x v="1"/>
    <n v="0"/>
    <x v="1"/>
    <x v="286"/>
    <x v="5"/>
  </r>
  <r>
    <n v="1048"/>
    <s v="PF668"/>
    <x v="35"/>
    <s v="8OTU/58/540/81"/>
    <x v="10"/>
    <x v="19"/>
    <n v="18"/>
    <s v="March"/>
    <x v="15"/>
    <s v="18 March 1952"/>
    <x v="2"/>
    <s v="SOC 5.3.52 (Air Britain Serials)"/>
    <x v="4"/>
    <x v="3"/>
    <x v="1"/>
    <x v="1"/>
    <x v="2"/>
    <x v="1"/>
    <m/>
    <n v="3"/>
    <x v="131"/>
    <x v="1"/>
    <n v="0"/>
    <x v="0"/>
    <x v="287"/>
    <x v="6"/>
  </r>
  <r>
    <n v="4528"/>
    <s v="PZ446"/>
    <x v="12"/>
    <s v="143/14"/>
    <x v="17"/>
    <x v="19"/>
    <n v="18"/>
    <s v="March"/>
    <x v="15"/>
    <s v="18 March 1952"/>
    <x v="2"/>
    <s v="NZ2395 FB.VI Built at Hatfield and delivered sometime between 16 May 1944 and 19 June 1945. Served with No.143 Squadron and No.4 Squadron. Previously PZ446. Ferried from the United Kingdom by an RAF/RNZAF crew and BOC Ohakea on 04 November 1948. Ferried to Taieri for storage shortly after arrival. Declared surplus by WARB in February 1952 and wings cut off before being sold by GSB tender number 4641 of 18 February 1952. . (http://www.adf-serials.com/nz-serials/) To RNZAF 3.5.48 as NZ2395 Sold 3.52 fuselage only (Air Britain Serials)"/>
    <x v="5"/>
    <x v="3"/>
    <x v="1"/>
    <x v="1"/>
    <x v="2"/>
    <x v="1"/>
    <m/>
    <n v="3"/>
    <x v="131"/>
    <x v="1"/>
    <n v="1"/>
    <x v="0"/>
    <x v="215"/>
    <x v="0"/>
  </r>
  <r>
    <n v="1599"/>
    <s v="RF882"/>
    <x v="12"/>
    <s v="404/132OTU"/>
    <x v="17"/>
    <x v="7"/>
    <n v="18"/>
    <s v="March"/>
    <x v="15"/>
    <s v="18 March 1952"/>
    <x v="2"/>
    <s v="NZ2388 FB.VI Built at Standard Motors and delivered sometime between 16 December 1944 and 05 June 1945. Previously RF882. Ferried from the United Kingdom by an RAF/RNZAF crew and BOC Ohakea on 01 May 1948. Ferried to Taieri for storage shortly after arrival. Declared surplus by WARB in February 1952 and wings cut off before being sold by GSB tender number 4641 of 18 February 1952. . (http://www.adf-serials.com/nz-serials/) To RNZAF 27.1.48 as NZ2388 Sold 3.52 fuselage only (Air Britain Serials)"/>
    <x v="5"/>
    <x v="3"/>
    <x v="1"/>
    <x v="1"/>
    <x v="2"/>
    <x v="1"/>
    <m/>
    <n v="3"/>
    <x v="131"/>
    <x v="1"/>
    <n v="1"/>
    <x v="1"/>
    <x v="121"/>
    <x v="3"/>
  </r>
  <r>
    <n v="2098"/>
    <s v="RF910"/>
    <x v="12"/>
    <s v="8OTU/132OTU"/>
    <x v="17"/>
    <x v="7"/>
    <n v="18"/>
    <s v="March"/>
    <x v="15"/>
    <s v="18 March 1952"/>
    <x v="2"/>
    <s v="NZ2389 FB.VI Built at Standard Motors and delivered sometime between 16 December 1944 and 05 June 1945. Previously RF910. Ferried from the United Kingdom by an RAF/RNZAF crew and BOC Ohakea on 01 May 1948. Ferried to Taieri for storage shortly after arrival. Declared surplus by WARB in February 1952 and wings cut off before being sold by GSB tender number 4641 of 18 February 1952. . (http://www.adf-serials.com/nz-serials/) To RNZAF 27.1.48 as NZ2389 Sold 3.52 fuselage only (Air Britain Serials)"/>
    <x v="5"/>
    <x v="3"/>
    <x v="1"/>
    <x v="1"/>
    <x v="2"/>
    <x v="1"/>
    <m/>
    <n v="3"/>
    <x v="131"/>
    <x v="1"/>
    <n v="1"/>
    <x v="1"/>
    <x v="121"/>
    <x v="3"/>
  </r>
  <r>
    <n v="4363"/>
    <s v="TA383"/>
    <x v="12"/>
    <s v="605/4"/>
    <x v="17"/>
    <x v="16"/>
    <n v="18"/>
    <s v="March"/>
    <x v="15"/>
    <s v="18 March 1952"/>
    <x v="2"/>
    <s v="NZ2393 FB.VI Built at Hatfield and delivered sometime between 09 March 1945 and 10 April 1945. Previously TA383. Ferried from the United Kingdom by an RAF/RNZAF crew and BOC Ohakea on 10 August 1948. Ferried to Taieri for storage shortly after arrival. Declared surplus by WARB in February 1952 and wings cut off before being sold by GSB tender number 4641 of 18 February 1952. . (http://www.adf-serials.com/nz-serials/) Was UP-U on 605 Squadron (Ian Piper: http://www.605squadron.co.uk/Squadron_aircraft.htm) To RNZAF 8.7.48 as NZ2393 Sold 3.52 fuselage only (Air Britain Serials)"/>
    <x v="5"/>
    <x v="3"/>
    <x v="1"/>
    <x v="1"/>
    <x v="2"/>
    <x v="1"/>
    <m/>
    <n v="3"/>
    <x v="131"/>
    <x v="1"/>
    <n v="1"/>
    <x v="0"/>
    <x v="82"/>
    <x v="0"/>
  </r>
  <r>
    <n v="2036"/>
    <s v="TA485"/>
    <x v="12"/>
    <s v="489/132OTU"/>
    <x v="17"/>
    <x v="7"/>
    <n v="18"/>
    <s v="March"/>
    <x v="15"/>
    <s v="18 March 1952"/>
    <x v="2"/>
    <s v="NZ2392 FB.VI Built at Hatfield and delivered sometime between 12 April 1945 and 15 December 1945. Previously TA485. Ferried from the United Kingdom by an RAF/RNZAF crew and BOC Ohakea on 08 June 1948. Ferried to Taieri for storage shortly after arrival. Declared surplus by WARB in February 1952 and wings cut off before being sold by GSB tender number 4641 of 18 February 1952. . (http://www.adf-serials.com/nz-serials/) To RNZAF 30.4.48 as NZ2392 Sold 3.52 fuselage only (Air Britain Serials)"/>
    <x v="5"/>
    <x v="3"/>
    <x v="1"/>
    <x v="1"/>
    <x v="2"/>
    <x v="1"/>
    <m/>
    <n v="3"/>
    <x v="131"/>
    <x v="1"/>
    <n v="0"/>
    <x v="1"/>
    <x v="121"/>
    <x v="0"/>
  </r>
  <r>
    <n v="2013"/>
    <s v="RR288"/>
    <x v="10"/>
    <s v="16OTU/204CTU/204AFS/231OCU"/>
    <x v="0"/>
    <x v="7"/>
    <n v="20"/>
    <s v="March"/>
    <x v="15"/>
    <s v="20 March 1952"/>
    <x v="0"/>
    <s v="Swung on landing and u/c collapsed Bassingbourn 20.3.52 (Air Britain Serials)"/>
    <x v="2"/>
    <x v="2"/>
    <x v="23"/>
    <x v="1"/>
    <x v="2"/>
    <x v="1"/>
    <m/>
    <n v="3"/>
    <x v="131"/>
    <x v="1"/>
    <n v="1"/>
    <x v="1"/>
    <x v="313"/>
    <x v="2"/>
  </r>
  <r>
    <n v="6347"/>
    <s v="TV971"/>
    <x v="10"/>
    <n v="39"/>
    <x v="10"/>
    <x v="19"/>
    <n v="20"/>
    <s v="March"/>
    <x v="15"/>
    <s v="20 March 1952"/>
    <x v="2"/>
    <s v="SOC 20.3.52 (Air Britain Serials)"/>
    <x v="4"/>
    <x v="3"/>
    <x v="1"/>
    <x v="1"/>
    <x v="2"/>
    <x v="1"/>
    <m/>
    <n v="3"/>
    <x v="131"/>
    <x v="1"/>
    <n v="0"/>
    <x v="0"/>
    <x v="234"/>
    <x v="2"/>
  </r>
  <r>
    <n v="5962"/>
    <s v="TE864"/>
    <x v="12"/>
    <m/>
    <x v="17"/>
    <x v="19"/>
    <n v="23"/>
    <s v="March"/>
    <x v="15"/>
    <s v="23 March 1952"/>
    <x v="0"/>
    <s v="Delivery date also given as April 16, 1947, coded YC-D. NZ2331 FB.VI Built at Standard Motors. Previously TE864 and delivered sometime between 27 May 1945 and 21 December 1945. Ferried from the United Kingdom by an RAF/RNZAF crew and BOC Ohakea on 17 April 1947. Ferried to Woodbourne for storage shortly after arrival. Removed from storage and placed on strength of No.75 Squadron by December 1951. Crashed 1 mile northeast of Woodbourne on 23 March 1952. The pilot made a low run over the airfield and then attempted a slow roll at a height of approximately 200 feet. The aircraft struck a tree and crashed into the ground. Flying Officer C. Walters and Sergeant J. Campbell both killed and the aircraft was written off the books at Ohakea. To RNZAF 22.3.47 as NZ2331 Hit tree 1m NE Woodbourne 23.3.52 (Air Britain Serials)"/>
    <x v="2"/>
    <x v="2"/>
    <x v="34"/>
    <x v="1"/>
    <x v="2"/>
    <x v="1"/>
    <m/>
    <n v="3"/>
    <x v="131"/>
    <x v="1"/>
    <n v="0"/>
    <x v="2"/>
    <x v="17"/>
    <x v="3"/>
  </r>
  <r>
    <n v="1564"/>
    <s v="PF576"/>
    <x v="20"/>
    <s v="Cv TT39/RN"/>
    <x v="10"/>
    <x v="19"/>
    <n v="26"/>
    <s v="March"/>
    <x v="15"/>
    <s v="26 March 1952"/>
    <x v="2"/>
    <s v="SOC 26.3.52 (Air Britain Serials)"/>
    <x v="4"/>
    <x v="3"/>
    <x v="1"/>
    <x v="1"/>
    <x v="2"/>
    <x v="1"/>
    <m/>
    <n v="3"/>
    <x v="131"/>
    <x v="1"/>
    <n v="0"/>
    <x v="2"/>
    <x v="64"/>
    <x v="6"/>
  </r>
  <r>
    <n v="153"/>
    <s v="RR319"/>
    <x v="10"/>
    <s v="13OTU/226OCU/33"/>
    <x v="10"/>
    <x v="19"/>
    <n v="26"/>
    <s v="March"/>
    <x v="15"/>
    <s v="26 March 1952"/>
    <x v="2"/>
    <s v="SOC 26.3.52 (Air Britain Serials)"/>
    <x v="4"/>
    <x v="3"/>
    <x v="1"/>
    <x v="1"/>
    <x v="2"/>
    <x v="1"/>
    <m/>
    <n v="3"/>
    <x v="131"/>
    <x v="1"/>
    <n v="1"/>
    <x v="0"/>
    <x v="380"/>
    <x v="2"/>
  </r>
  <r>
    <n v="1827"/>
    <s v="VA925"/>
    <x v="10"/>
    <s v="21/1689 Flt/4FP"/>
    <x v="10"/>
    <x v="19"/>
    <n v="27"/>
    <s v="March"/>
    <x v="15"/>
    <s v="27 March 1952"/>
    <x v="0"/>
    <s v="Crashed on sandbank in Severn 1m W of Magor Denny Mon. 27.3.52 (Air Britain Serials) 27.03.52 1689 FIt. VA925 Crashed one mile west of Major Denny, Monmouthshalm. (Mosquito Crash Log)"/>
    <x v="2"/>
    <x v="2"/>
    <x v="32"/>
    <x v="1"/>
    <x v="2"/>
    <x v="1"/>
    <m/>
    <n v="3"/>
    <x v="131"/>
    <x v="1"/>
    <n v="0"/>
    <x v="1"/>
    <x v="126"/>
    <x v="2"/>
  </r>
  <r>
    <n v="5971"/>
    <s v="TA527"/>
    <x v="12"/>
    <m/>
    <x v="21"/>
    <x v="19"/>
    <n v="28"/>
    <s v="March"/>
    <x v="15"/>
    <s v="28 March 1952"/>
    <x v="2"/>
    <s v="To Yug AF 28.3.52 as 8080 (Air Britain Serials)"/>
    <x v="5"/>
    <x v="3"/>
    <x v="1"/>
    <x v="1"/>
    <x v="2"/>
    <x v="1"/>
    <m/>
    <n v="3"/>
    <x v="131"/>
    <x v="1"/>
    <n v="0"/>
    <x v="2"/>
    <x v="17"/>
    <x v="0"/>
  </r>
  <r>
    <n v="2582"/>
    <s v="VT658"/>
    <x v="44"/>
    <s v="CFE"/>
    <x v="21"/>
    <x v="2"/>
    <n v="28"/>
    <s v="March"/>
    <x v="15"/>
    <s v="28 March 1952"/>
    <x v="2"/>
    <s v="To Yug AF 28.3.52 as 8022 (Air Britain Serials) |d/d 22/09/1948, sold 28/03/1952 at Abingdon to Yugoslav AF as 8022   (http://www.ukserials.com/)"/>
    <x v="5"/>
    <x v="3"/>
    <x v="1"/>
    <x v="1"/>
    <x v="2"/>
    <x v="1"/>
    <m/>
    <n v="3"/>
    <x v="131"/>
    <x v="1"/>
    <n v="0"/>
    <x v="1"/>
    <x v="231"/>
    <x v="9"/>
  </r>
  <r>
    <n v="5994"/>
    <s v="VX891"/>
    <x v="44"/>
    <m/>
    <x v="21"/>
    <x v="19"/>
    <n v="28"/>
    <s v="March"/>
    <x v="15"/>
    <s v="28 March 1952"/>
    <x v="2"/>
    <s v="To Yug AF 28.3.52 as 8008 (Air Britain Serials) |d/d 05/09/1950, d/d 28/03/1952 to Yugoslavian AF as 8008   (http://www.ukserials.com/)"/>
    <x v="5"/>
    <x v="3"/>
    <x v="1"/>
    <x v="1"/>
    <x v="2"/>
    <x v="1"/>
    <m/>
    <n v="3"/>
    <x v="131"/>
    <x v="1"/>
    <n v="0"/>
    <x v="2"/>
    <x v="17"/>
    <x v="8"/>
  </r>
  <r>
    <n v="5995"/>
    <s v="VT672"/>
    <x v="44"/>
    <m/>
    <x v="21"/>
    <x v="19"/>
    <n v="29"/>
    <s v="March"/>
    <x v="15"/>
    <s v="29 March 1952"/>
    <x v="2"/>
    <s v="To Yug AF 29.3.52 as 8056 (Air Britain Serials) |aw/cn 07/06/1949, d/d 09/06/1949, sold 29/03/1952 at Abingdon to Yugoslav AF as 8056   (http://www.ukserials.com/)"/>
    <x v="5"/>
    <x v="3"/>
    <x v="1"/>
    <x v="1"/>
    <x v="2"/>
    <x v="1"/>
    <m/>
    <n v="3"/>
    <x v="131"/>
    <x v="1"/>
    <n v="0"/>
    <x v="2"/>
    <x v="17"/>
    <x v="9"/>
  </r>
  <r>
    <n v="3356"/>
    <s v="VT676"/>
    <x v="44"/>
    <s v="TFU"/>
    <x v="10"/>
    <x v="19"/>
    <n v="31"/>
    <s v="March"/>
    <x v="15"/>
    <s v="31 March 1952"/>
    <x v="2"/>
    <s v="SOC 31.3.52 (Air Britain Serials) |aw/cn 05/08/1949, d/d 08/08/1949, w/o 01/10/1951, s.o.c 31/03/1952 and scrapped   (http://www.ukserials.com/)"/>
    <x v="4"/>
    <x v="3"/>
    <x v="1"/>
    <x v="1"/>
    <x v="2"/>
    <x v="1"/>
    <m/>
    <n v="3"/>
    <x v="131"/>
    <x v="1"/>
    <n v="0"/>
    <x v="1"/>
    <x v="49"/>
    <x v="9"/>
  </r>
  <r>
    <n v="3408"/>
    <s v="TA299"/>
    <x v="22"/>
    <s v="1653CU"/>
    <x v="0"/>
    <x v="7"/>
    <n v="0"/>
    <s v="April"/>
    <x v="15"/>
    <s v="0 April 1952"/>
    <x v="2"/>
    <s v="Sold to DH 21.2.49 G-ALGU A3-N? Scrapped Tarrant Rushton 4.52 (Air Britain Serials)"/>
    <x v="4"/>
    <x v="3"/>
    <x v="1"/>
    <x v="1"/>
    <x v="2"/>
    <x v="1"/>
    <m/>
    <n v="4"/>
    <x v="132"/>
    <x v="1"/>
    <n v="1"/>
    <x v="1"/>
    <x v="248"/>
    <x v="0"/>
  </r>
  <r>
    <n v="2505"/>
    <s v="TA343"/>
    <x v="22"/>
    <s v="1550CU/1653CU"/>
    <x v="0"/>
    <x v="7"/>
    <n v="0"/>
    <s v="April"/>
    <x v="15"/>
    <s v="0 April 1952"/>
    <x v="2"/>
    <s v="Sold to DH 21.2.49 G-ALGV/A3-H Scrapped Tarrant Rushton 4.52 (Air Britain Serials) G-ALGU, to Flight Refuelling 21.02.49"/>
    <x v="4"/>
    <x v="3"/>
    <x v="1"/>
    <x v="1"/>
    <x v="2"/>
    <x v="1"/>
    <m/>
    <n v="4"/>
    <x v="132"/>
    <x v="1"/>
    <n v="1"/>
    <x v="1"/>
    <x v="248"/>
    <x v="0"/>
  </r>
  <r>
    <n v="1667"/>
    <s v="NS997"/>
    <x v="12"/>
    <s v="169/10FU"/>
    <x v="21"/>
    <x v="19"/>
    <n v="3"/>
    <s v="April"/>
    <x v="15"/>
    <s v="3 April 1952"/>
    <x v="2"/>
    <s v="To Yug AF 3.4.52 as 8087 (Air Britain Serials)"/>
    <x v="5"/>
    <x v="3"/>
    <x v="1"/>
    <x v="1"/>
    <x v="2"/>
    <x v="1"/>
    <m/>
    <n v="4"/>
    <x v="132"/>
    <x v="1"/>
    <n v="1"/>
    <x v="1"/>
    <x v="191"/>
    <x v="0"/>
  </r>
  <r>
    <n v="3078"/>
    <s v="RF712"/>
    <x v="12"/>
    <s v="13OTU/1OFU"/>
    <x v="21"/>
    <x v="19"/>
    <n v="3"/>
    <s v="April"/>
    <x v="15"/>
    <s v="3 April 1952"/>
    <x v="2"/>
    <s v="To Yug AF 3.4.52 as 8079 (Air Britain Serials)"/>
    <x v="5"/>
    <x v="3"/>
    <x v="1"/>
    <x v="1"/>
    <x v="2"/>
    <x v="1"/>
    <m/>
    <n v="4"/>
    <x v="132"/>
    <x v="1"/>
    <n v="1"/>
    <x v="1"/>
    <x v="371"/>
    <x v="3"/>
  </r>
  <r>
    <n v="5631"/>
    <s v="RS601"/>
    <x v="12"/>
    <m/>
    <x v="21"/>
    <x v="19"/>
    <n v="3"/>
    <s v="April"/>
    <x v="15"/>
    <s v="3 April 1952"/>
    <x v="2"/>
    <s v="To Yug AF 3.4.52 as 8065 (Air Britain Serials)"/>
    <x v="5"/>
    <x v="3"/>
    <x v="1"/>
    <x v="1"/>
    <x v="2"/>
    <x v="1"/>
    <m/>
    <n v="4"/>
    <x v="132"/>
    <x v="1"/>
    <n v="1"/>
    <x v="2"/>
    <x v="17"/>
    <x v="0"/>
  </r>
  <r>
    <n v="6237"/>
    <s v="RS667"/>
    <x v="12"/>
    <n v="4"/>
    <x v="21"/>
    <x v="16"/>
    <n v="3"/>
    <s v="April"/>
    <x v="15"/>
    <s v="3 April 1952"/>
    <x v="2"/>
    <s v="To Yug AF 3.4.52 as 8073 (Air Britain Serials) Hooked, to R.N. 08/47-03/49"/>
    <x v="5"/>
    <x v="3"/>
    <x v="1"/>
    <x v="1"/>
    <x v="2"/>
    <x v="1"/>
    <m/>
    <n v="4"/>
    <x v="132"/>
    <x v="1"/>
    <n v="0"/>
    <x v="0"/>
    <x v="82"/>
    <x v="7"/>
  </r>
  <r>
    <n v="2463"/>
    <s v="VT653"/>
    <x v="44"/>
    <s v="CFE/Hdlg Sqn"/>
    <x v="21"/>
    <x v="19"/>
    <n v="3"/>
    <s v="April"/>
    <x v="15"/>
    <s v="3 April 1952"/>
    <x v="2"/>
    <s v="To Yug AF 3.4.52 as 8028 (Air Britain Serials) |aw/cn 20/02/1948, d/d 09/03/1948, sold 03/04/1952 at Abingdon to Yugoslav AF as 8028   (http://www.ukserials.com/)"/>
    <x v="5"/>
    <x v="3"/>
    <x v="1"/>
    <x v="1"/>
    <x v="2"/>
    <x v="1"/>
    <m/>
    <n v="4"/>
    <x v="132"/>
    <x v="1"/>
    <n v="0"/>
    <x v="1"/>
    <x v="381"/>
    <x v="9"/>
  </r>
  <r>
    <n v="3507"/>
    <s v="VP183"/>
    <x v="42"/>
    <s v="Cv PR35/58"/>
    <x v="10"/>
    <x v="19"/>
    <n v="4"/>
    <s v="April"/>
    <x v="15"/>
    <s v="4 April 1952"/>
    <x v="0"/>
    <s v="Swung on take-off and u/c collapsed Benson 4.4.52 (Air Britain Serials)"/>
    <x v="2"/>
    <x v="2"/>
    <x v="33"/>
    <x v="1"/>
    <x v="2"/>
    <x v="1"/>
    <m/>
    <n v="4"/>
    <x v="132"/>
    <x v="1"/>
    <n v="0"/>
    <x v="0"/>
    <x v="265"/>
    <x v="7"/>
  </r>
  <r>
    <n v="1134"/>
    <s v="MM412"/>
    <x v="12"/>
    <s v="464/487/13OTU/1OFU"/>
    <x v="10"/>
    <x v="19"/>
    <n v="7"/>
    <s v="April"/>
    <x v="15"/>
    <s v="7 April 1952"/>
    <x v="2"/>
    <s v="SB-F on 464 Squadron according to a photo in the Imperial War Museum collection. CH 12409 ROYAL AIR FORCE: 2ND TACTICAL AIR FORCE, 1943-1945. Armourers wheeling trolleys of 500-lb MC bombs to De Havilland Mosquito FB Mark VIs of No. 464 Squadron RAAF at Hunsdon, Hertfordshire. The further aircraft, MM412 'SB-F', survived the war to be sold to the Yugoslav Air Force in 1952. To Yug AF 7.4.52 as 8081 (Air Britain Serials)"/>
    <x v="5"/>
    <x v="3"/>
    <x v="1"/>
    <x v="1"/>
    <x v="2"/>
    <x v="1"/>
    <m/>
    <n v="4"/>
    <x v="132"/>
    <x v="1"/>
    <n v="1"/>
    <x v="1"/>
    <x v="371"/>
    <x v="0"/>
  </r>
  <r>
    <n v="4558"/>
    <s v="TA526"/>
    <x v="12"/>
    <s v="13OTU"/>
    <x v="21"/>
    <x v="19"/>
    <n v="7"/>
    <s v="April"/>
    <x v="15"/>
    <s v="7 April 1952"/>
    <x v="2"/>
    <s v="To Yug AF 7.4.52 as 8094 (Air Britain Serials)"/>
    <x v="5"/>
    <x v="3"/>
    <x v="1"/>
    <x v="1"/>
    <x v="2"/>
    <x v="1"/>
    <m/>
    <n v="4"/>
    <x v="132"/>
    <x v="1"/>
    <n v="0"/>
    <x v="1"/>
    <x v="39"/>
    <x v="0"/>
  </r>
  <r>
    <n v="6239"/>
    <s v="TA543"/>
    <x v="12"/>
    <s v="2APS"/>
    <x v="21"/>
    <x v="19"/>
    <n v="7"/>
    <s v="April"/>
    <x v="15"/>
    <s v="7 April 1952"/>
    <x v="2"/>
    <s v="To Yug AF 7.4.52 as 8120 (Air Britain Serials)"/>
    <x v="5"/>
    <x v="3"/>
    <x v="1"/>
    <x v="1"/>
    <x v="2"/>
    <x v="1"/>
    <m/>
    <n v="4"/>
    <x v="132"/>
    <x v="1"/>
    <n v="0"/>
    <x v="1"/>
    <x v="235"/>
    <x v="0"/>
  </r>
  <r>
    <n v="5656"/>
    <s v="TA599"/>
    <x v="12"/>
    <m/>
    <x v="21"/>
    <x v="19"/>
    <n v="7"/>
    <s v="April"/>
    <x v="15"/>
    <s v="7 April 1952"/>
    <x v="2"/>
    <s v="To Yug AF 7.4.52 as 8088 (Air Britain Serials)"/>
    <x v="5"/>
    <x v="3"/>
    <x v="1"/>
    <x v="1"/>
    <x v="2"/>
    <x v="1"/>
    <m/>
    <n v="4"/>
    <x v="132"/>
    <x v="1"/>
    <n v="0"/>
    <x v="2"/>
    <x v="17"/>
    <x v="0"/>
  </r>
  <r>
    <n v="6342"/>
    <s v="RG235"/>
    <x v="35"/>
    <n v="81"/>
    <x v="10"/>
    <x v="19"/>
    <n v="15"/>
    <s v="April"/>
    <x v="15"/>
    <s v="15 April 1952"/>
    <x v="0"/>
    <s v="Lost brake pressure bellylanded at Seletar 15.4.52 (Air Britain Serials)"/>
    <x v="2"/>
    <x v="2"/>
    <x v="169"/>
    <x v="1"/>
    <x v="2"/>
    <x v="1"/>
    <m/>
    <n v="4"/>
    <x v="132"/>
    <x v="1"/>
    <n v="0"/>
    <x v="0"/>
    <x v="287"/>
    <x v="0"/>
  </r>
  <r>
    <n v="93"/>
    <s v="NS896"/>
    <x v="12"/>
    <s v="464/10FU"/>
    <x v="21"/>
    <x v="19"/>
    <n v="21"/>
    <s v="April"/>
    <x v="15"/>
    <s v="21 April 1952"/>
    <x v="2"/>
    <s v="Served with 464 Sqn, under RAF control 5/44 to 18/4/44 Coded SB-D. Crash Landing Flak Damage Gravesend UK at 0100 25 April 1944. (Brian Fillery's website and 2nd TAF) To Yug AF 21.4.52 as 8083 (Air Britain Serials)"/>
    <x v="5"/>
    <x v="3"/>
    <x v="1"/>
    <x v="1"/>
    <x v="2"/>
    <x v="1"/>
    <m/>
    <n v="4"/>
    <x v="132"/>
    <x v="1"/>
    <n v="1"/>
    <x v="1"/>
    <x v="191"/>
    <x v="0"/>
  </r>
  <r>
    <n v="2598"/>
    <s v="PZ246"/>
    <x v="12"/>
    <s v="239/1692 Flt/11"/>
    <x v="21"/>
    <x v="19"/>
    <n v="21"/>
    <s v="April"/>
    <x v="15"/>
    <s v="21 April 1952"/>
    <x v="2"/>
    <s v="To Yug AF 21.4.52 as 8091 (Air Britain Serials)"/>
    <x v="5"/>
    <x v="3"/>
    <x v="1"/>
    <x v="1"/>
    <x v="2"/>
    <x v="1"/>
    <m/>
    <n v="4"/>
    <x v="132"/>
    <x v="1"/>
    <n v="1"/>
    <x v="0"/>
    <x v="348"/>
    <x v="0"/>
  </r>
  <r>
    <n v="7393"/>
    <s v="RS600"/>
    <x v="12"/>
    <s v="613/69/13OTU"/>
    <x v="21"/>
    <x v="19"/>
    <n v="21"/>
    <s v="April"/>
    <x v="15"/>
    <s v="21 April 1952"/>
    <x v="2"/>
    <s v="To Yug AF 21.4.52 as 8101 (Air Britain Serials)"/>
    <x v="5"/>
    <x v="3"/>
    <x v="1"/>
    <x v="1"/>
    <x v="2"/>
    <x v="1"/>
    <m/>
    <n v="4"/>
    <x v="132"/>
    <x v="1"/>
    <n v="1"/>
    <x v="1"/>
    <x v="39"/>
    <x v="0"/>
  </r>
  <r>
    <n v="3870"/>
    <s v="TA496"/>
    <x v="12"/>
    <n v="305"/>
    <x v="21"/>
    <x v="19"/>
    <n v="21"/>
    <s v="April"/>
    <x v="15"/>
    <s v="21 April 1952"/>
    <x v="2"/>
    <s v="To Yug AF 21.4.52 as 8092 (Air Britain Serials)"/>
    <x v="5"/>
    <x v="3"/>
    <x v="1"/>
    <x v="1"/>
    <x v="2"/>
    <x v="1"/>
    <m/>
    <n v="4"/>
    <x v="132"/>
    <x v="1"/>
    <n v="0"/>
    <x v="0"/>
    <x v="60"/>
    <x v="0"/>
  </r>
  <r>
    <n v="2786"/>
    <s v="TA552"/>
    <x v="12"/>
    <n v="305"/>
    <x v="21"/>
    <x v="19"/>
    <n v="21"/>
    <s v="April"/>
    <x v="15"/>
    <s v="21 April 1952"/>
    <x v="2"/>
    <s v="To Yug AF 21.4.52 as 8076 (Air Britain Serials)"/>
    <x v="5"/>
    <x v="3"/>
    <x v="1"/>
    <x v="1"/>
    <x v="2"/>
    <x v="1"/>
    <m/>
    <n v="4"/>
    <x v="132"/>
    <x v="1"/>
    <n v="0"/>
    <x v="0"/>
    <x v="60"/>
    <x v="0"/>
  </r>
  <r>
    <n v="5074"/>
    <s v="RK973"/>
    <x v="39"/>
    <n v="39"/>
    <x v="10"/>
    <x v="19"/>
    <n v="22"/>
    <s v="April"/>
    <x v="15"/>
    <s v="22 April 1952"/>
    <x v="0"/>
    <s v="Engine cut crashlanded in desert nr Khartoum 22.4.52 (Air Britain Serials)"/>
    <x v="2"/>
    <x v="2"/>
    <x v="2"/>
    <x v="1"/>
    <x v="2"/>
    <x v="1"/>
    <m/>
    <n v="4"/>
    <x v="132"/>
    <x v="1"/>
    <n v="0"/>
    <x v="0"/>
    <x v="234"/>
    <x v="2"/>
  </r>
  <r>
    <n v="1154"/>
    <s v="LR264"/>
    <x v="12"/>
    <s v="613/107/613/69"/>
    <x v="18"/>
    <x v="19"/>
    <n v="26"/>
    <s v="April"/>
    <x v="15"/>
    <s v="26 April 1952"/>
    <x v="0"/>
    <s v="Inspected at Chateaudun Nov 50, to Israeli ownership at Chateaudun Feb 21 51, ferried to Israel 20 Jun 51, w/o in landing accident Apr 28 52, Lt Moshe Ashel injured. (Air Enthusiast, September-October 1999) Sent for repair 18.10.45 NFT (Air Britain Serials)"/>
    <x v="2"/>
    <x v="2"/>
    <x v="40"/>
    <x v="1"/>
    <x v="2"/>
    <x v="1"/>
    <m/>
    <n v="4"/>
    <x v="132"/>
    <x v="1"/>
    <n v="1"/>
    <x v="0"/>
    <x v="1"/>
    <x v="0"/>
  </r>
  <r>
    <n v="2709"/>
    <s v="MT499"/>
    <x v="25"/>
    <s v="307/Belgium"/>
    <x v="15"/>
    <x v="19"/>
    <n v="28"/>
    <s v="April"/>
    <x v="15"/>
    <s v="28 April 1952"/>
    <x v="0"/>
    <s v="Another source says 28 August 1952 To Belgian AF 5.4.48 as MB-10 Crashed Beauvechain 28.4.52 (Air Britain Serials)"/>
    <x v="2"/>
    <x v="2"/>
    <x v="32"/>
    <x v="1"/>
    <x v="2"/>
    <x v="1"/>
    <m/>
    <n v="4"/>
    <x v="132"/>
    <x v="1"/>
    <n v="1"/>
    <x v="0"/>
    <x v="21"/>
    <x v="2"/>
  </r>
  <r>
    <n v="760"/>
    <s v="PF512"/>
    <x v="20"/>
    <s v="109/608/16OTU/RN 728"/>
    <x v="10"/>
    <x v="19"/>
    <n v="28"/>
    <s v="April"/>
    <x v="15"/>
    <s v="28 April 1952"/>
    <x v="0"/>
    <s v="Crashed into sea after takeoff Hal Far 28.4.52 (Air Britain Serials)"/>
    <x v="2"/>
    <x v="2"/>
    <x v="18"/>
    <x v="1"/>
    <x v="2"/>
    <x v="1"/>
    <m/>
    <n v="4"/>
    <x v="132"/>
    <x v="1"/>
    <n v="0"/>
    <x v="0"/>
    <x v="190"/>
    <x v="6"/>
  </r>
  <r>
    <n v="1245"/>
    <s v="TW101"/>
    <x v="10"/>
    <s v="ETPS"/>
    <x v="10"/>
    <x v="19"/>
    <n v="31"/>
    <s v="April"/>
    <x v="15"/>
    <s v="31 April 1952"/>
    <x v="2"/>
    <s v="To 6953M 1.4.52 (Air Britain Serials)"/>
    <x v="4"/>
    <x v="3"/>
    <x v="1"/>
    <x v="1"/>
    <x v="2"/>
    <x v="1"/>
    <m/>
    <n v="4"/>
    <x v="132"/>
    <x v="1"/>
    <n v="0"/>
    <x v="1"/>
    <x v="318"/>
    <x v="2"/>
  </r>
  <r>
    <n v="4482"/>
    <s v="PF659"/>
    <x v="35"/>
    <n v="81"/>
    <x v="10"/>
    <x v="19"/>
    <n v="5"/>
    <s v="May"/>
    <x v="15"/>
    <s v="5 May 1952"/>
    <x v="2"/>
    <s v="SOC 5.5.52 (Air Britain Serials)"/>
    <x v="4"/>
    <x v="3"/>
    <x v="1"/>
    <x v="1"/>
    <x v="2"/>
    <x v="1"/>
    <m/>
    <n v="5"/>
    <x v="133"/>
    <x v="1"/>
    <n v="0"/>
    <x v="0"/>
    <x v="287"/>
    <x v="6"/>
  </r>
  <r>
    <n v="3222"/>
    <s v="RS694"/>
    <x v="12"/>
    <s v="228OCU"/>
    <x v="21"/>
    <x v="19"/>
    <n v="5"/>
    <s v="May"/>
    <x v="15"/>
    <s v="5 May 1952"/>
    <x v="2"/>
    <s v="To Yug AF 5.5.52 as 8098 (Air Britain Serials)"/>
    <x v="5"/>
    <x v="3"/>
    <x v="1"/>
    <x v="1"/>
    <x v="2"/>
    <x v="1"/>
    <m/>
    <n v="5"/>
    <x v="133"/>
    <x v="1"/>
    <n v="0"/>
    <x v="1"/>
    <x v="298"/>
    <x v="7"/>
  </r>
  <r>
    <n v="2703"/>
    <s v="TA483"/>
    <x v="12"/>
    <s v="132OTU/6OTU"/>
    <x v="21"/>
    <x v="19"/>
    <n v="5"/>
    <s v="May"/>
    <x v="15"/>
    <s v="5 May 1952"/>
    <x v="2"/>
    <s v="To Yug AF 5.5.52 as 8075 (Air Britain Serials)"/>
    <x v="5"/>
    <x v="3"/>
    <x v="1"/>
    <x v="1"/>
    <x v="2"/>
    <x v="1"/>
    <m/>
    <n v="5"/>
    <x v="133"/>
    <x v="1"/>
    <n v="0"/>
    <x v="1"/>
    <x v="254"/>
    <x v="0"/>
  </r>
  <r>
    <n v="2117"/>
    <s v="TA534"/>
    <x v="12"/>
    <s v="305/228OCU"/>
    <x v="21"/>
    <x v="19"/>
    <n v="5"/>
    <s v="May"/>
    <x v="15"/>
    <s v="5 May 1952"/>
    <x v="2"/>
    <s v="To Yug AF 5.5.52 as 8090 (Air Britain Serials)"/>
    <x v="5"/>
    <x v="3"/>
    <x v="1"/>
    <x v="1"/>
    <x v="2"/>
    <x v="1"/>
    <m/>
    <n v="5"/>
    <x v="133"/>
    <x v="1"/>
    <n v="0"/>
    <x v="1"/>
    <x v="298"/>
    <x v="0"/>
  </r>
  <r>
    <n v="5990"/>
    <s v="TA545"/>
    <x v="12"/>
    <m/>
    <x v="21"/>
    <x v="19"/>
    <n v="5"/>
    <s v="May"/>
    <x v="15"/>
    <s v="5 May 1952"/>
    <x v="2"/>
    <s v="To Yug AF 5.5.52 as 8111 (Air Britain Serials)"/>
    <x v="5"/>
    <x v="3"/>
    <x v="1"/>
    <x v="1"/>
    <x v="2"/>
    <x v="1"/>
    <m/>
    <n v="5"/>
    <x v="133"/>
    <x v="1"/>
    <n v="0"/>
    <x v="2"/>
    <x v="17"/>
    <x v="0"/>
  </r>
  <r>
    <n v="793"/>
    <s v="LR372"/>
    <x v="12"/>
    <s v="613/2GSU/54OTU/1OFU"/>
    <x v="21"/>
    <x v="19"/>
    <n v="7"/>
    <s v="May"/>
    <x v="15"/>
    <s v="7 May 1952"/>
    <x v="2"/>
    <s v="To Yug AF 7.5.52 as 8099 (Air Britain Serials)"/>
    <x v="5"/>
    <x v="3"/>
    <x v="1"/>
    <x v="1"/>
    <x v="2"/>
    <x v="1"/>
    <m/>
    <n v="5"/>
    <x v="133"/>
    <x v="1"/>
    <n v="1"/>
    <x v="1"/>
    <x v="371"/>
    <x v="0"/>
  </r>
  <r>
    <n v="4756"/>
    <s v="RL237"/>
    <x v="39"/>
    <n v="39"/>
    <x v="10"/>
    <x v="19"/>
    <n v="12"/>
    <s v="May"/>
    <x v="15"/>
    <s v="12 May 1952"/>
    <x v="0"/>
    <s v="Swung on landing and u/c collapsed Nicosia 12.5.52 (Air Britain Serials)"/>
    <x v="2"/>
    <x v="2"/>
    <x v="23"/>
    <x v="1"/>
    <x v="2"/>
    <x v="1"/>
    <m/>
    <n v="5"/>
    <x v="133"/>
    <x v="1"/>
    <n v="0"/>
    <x v="0"/>
    <x v="234"/>
    <x v="2"/>
  </r>
  <r>
    <n v="1372"/>
    <s v="HR358"/>
    <x v="12"/>
    <s v="418/21/1OFU"/>
    <x v="21"/>
    <x v="19"/>
    <n v="15"/>
    <s v="May"/>
    <x v="15"/>
    <s v="15 May 1952"/>
    <x v="2"/>
    <s v="Taken on strength at 418 Sqn. from No.27 Movements Unit, 12 September 1944; last recorded operation on 24/25 April 1945. Shown in ORB of 3/4 January 1945 with letter &quot;E&quot;; from 14/15 January 1945 onwards it is &quot;K&quot;; listed on 24/25 April 1945 as &quot;C&quot;. To Yug AF 15.5.52 as 8097 (Air Britain Serials)"/>
    <x v="5"/>
    <x v="3"/>
    <x v="1"/>
    <x v="1"/>
    <x v="2"/>
    <x v="1"/>
    <m/>
    <n v="5"/>
    <x v="133"/>
    <x v="1"/>
    <n v="1"/>
    <x v="1"/>
    <x v="371"/>
    <x v="3"/>
  </r>
  <r>
    <n v="5613"/>
    <s v="RS665"/>
    <x v="12"/>
    <m/>
    <x v="21"/>
    <x v="19"/>
    <n v="15"/>
    <s v="May"/>
    <x v="15"/>
    <s v="15 May 1952"/>
    <x v="2"/>
    <s v="To Yug AF 15.5.52 as 8124 (Air Britain Serials)"/>
    <x v="5"/>
    <x v="3"/>
    <x v="1"/>
    <x v="1"/>
    <x v="2"/>
    <x v="1"/>
    <m/>
    <n v="5"/>
    <x v="133"/>
    <x v="1"/>
    <n v="0"/>
    <x v="2"/>
    <x v="17"/>
    <x v="7"/>
  </r>
  <r>
    <n v="101"/>
    <s v="TA524"/>
    <x v="12"/>
    <s v="BAFO Comm Wg"/>
    <x v="21"/>
    <x v="19"/>
    <n v="15"/>
    <s v="May"/>
    <x v="15"/>
    <s v="15 May 1952"/>
    <x v="2"/>
    <s v="To Yug AF 15.5.52 as 8089 (Air Britain Serials)"/>
    <x v="5"/>
    <x v="3"/>
    <x v="1"/>
    <x v="1"/>
    <x v="2"/>
    <x v="1"/>
    <m/>
    <n v="5"/>
    <x v="133"/>
    <x v="1"/>
    <n v="0"/>
    <x v="1"/>
    <x v="382"/>
    <x v="0"/>
  </r>
  <r>
    <n v="910"/>
    <s v="RL211"/>
    <x v="39"/>
    <n v="39"/>
    <x v="10"/>
    <x v="19"/>
    <n v="30"/>
    <s v="May"/>
    <x v="15"/>
    <s v="30 May 1952"/>
    <x v="0"/>
    <s v="Both engines cut bellylanded at Myrtou Cyprus 20.5.52 (Air Britain Serials)"/>
    <x v="2"/>
    <x v="2"/>
    <x v="2"/>
    <x v="1"/>
    <x v="2"/>
    <x v="1"/>
    <m/>
    <n v="5"/>
    <x v="133"/>
    <x v="1"/>
    <n v="0"/>
    <x v="0"/>
    <x v="234"/>
    <x v="2"/>
  </r>
  <r>
    <n v="748"/>
    <s v="PF522"/>
    <x v="20"/>
    <s v="105/CBE/Cv TT39/RN"/>
    <x v="10"/>
    <x v="19"/>
    <n v="30"/>
    <s v="May"/>
    <x v="15"/>
    <s v="30 May 1952"/>
    <x v="2"/>
    <s v="SOC 30.5.52 (Air Britain Serials)"/>
    <x v="4"/>
    <x v="3"/>
    <x v="1"/>
    <x v="1"/>
    <x v="2"/>
    <x v="1"/>
    <m/>
    <n v="5"/>
    <x v="133"/>
    <x v="1"/>
    <n v="0"/>
    <x v="2"/>
    <x v="64"/>
    <x v="6"/>
  </r>
  <r>
    <n v="2157"/>
    <s v="PF568"/>
    <x v="20"/>
    <s v="Cv TT39/RN"/>
    <x v="10"/>
    <x v="19"/>
    <n v="30"/>
    <s v="May"/>
    <x v="15"/>
    <s v="30 May 1952"/>
    <x v="2"/>
    <s v="SOC 30.5.52 (Air Britain Serials)"/>
    <x v="4"/>
    <x v="3"/>
    <x v="1"/>
    <x v="1"/>
    <x v="2"/>
    <x v="1"/>
    <m/>
    <n v="5"/>
    <x v="133"/>
    <x v="1"/>
    <n v="0"/>
    <x v="2"/>
    <x v="64"/>
    <x v="6"/>
  </r>
  <r>
    <n v="5421"/>
    <s v="PF570"/>
    <x v="20"/>
    <s v="Cv TT39/RN"/>
    <x v="10"/>
    <x v="19"/>
    <n v="30"/>
    <s v="May"/>
    <x v="15"/>
    <s v="30 May 1952"/>
    <x v="2"/>
    <s v="SOC 30.5.52 (Air Britain Serials)"/>
    <x v="4"/>
    <x v="3"/>
    <x v="1"/>
    <x v="1"/>
    <x v="2"/>
    <x v="1"/>
    <m/>
    <n v="5"/>
    <x v="133"/>
    <x v="1"/>
    <n v="0"/>
    <x v="2"/>
    <x v="64"/>
    <x v="6"/>
  </r>
  <r>
    <n v="7296"/>
    <s v="RG176"/>
    <x v="35"/>
    <s v="AAEE/Cv PR34A/540"/>
    <x v="10"/>
    <x v="19"/>
    <n v="6"/>
    <s v="June"/>
    <x v="15"/>
    <s v="6 June 1952"/>
    <x v="0"/>
    <s v="U/c collapsed on single-engined landing Benson 6.6.52 (Air Britain Serials)"/>
    <x v="2"/>
    <x v="2"/>
    <x v="27"/>
    <x v="1"/>
    <x v="2"/>
    <x v="1"/>
    <m/>
    <n v="6"/>
    <x v="134"/>
    <x v="1"/>
    <n v="0"/>
    <x v="0"/>
    <x v="16"/>
    <x v="0"/>
  </r>
  <r>
    <n v="1495"/>
    <s v="VT612"/>
    <x v="10"/>
    <s v="85/231OCU"/>
    <x v="0"/>
    <x v="7"/>
    <n v="12"/>
    <s v="June"/>
    <x v="15"/>
    <s v="12 June 1952"/>
    <x v="0"/>
    <s v="Swung on landing and u/c collapsed Bassingbourn 12.6.52 (Air Britain Serials) aw/cn 25/03/1948, d/d 23/04/1948, w/o 12/06/1952  (http://www.ukserials.com/)"/>
    <x v="2"/>
    <x v="2"/>
    <x v="23"/>
    <x v="1"/>
    <x v="2"/>
    <x v="1"/>
    <m/>
    <n v="6"/>
    <x v="134"/>
    <x v="1"/>
    <n v="0"/>
    <x v="1"/>
    <x v="313"/>
    <x v="0"/>
  </r>
  <r>
    <n v="7256"/>
    <s v="HX859"/>
    <x v="12"/>
    <s v="307/60OTU/13OTU/1OFU"/>
    <x v="21"/>
    <x v="19"/>
    <n v="13"/>
    <s v="June"/>
    <x v="15"/>
    <s v="13 June 1952"/>
    <x v="2"/>
    <s v="To Yug AF 13.6.52 as 8096 (Air Britain Serials)"/>
    <x v="5"/>
    <x v="3"/>
    <x v="1"/>
    <x v="1"/>
    <x v="2"/>
    <x v="1"/>
    <m/>
    <n v="6"/>
    <x v="134"/>
    <x v="1"/>
    <n v="1"/>
    <x v="1"/>
    <x v="371"/>
    <x v="0"/>
  </r>
  <r>
    <n v="2217"/>
    <s v="HX939"/>
    <x v="12"/>
    <s v="613/305/1OFU"/>
    <x v="21"/>
    <x v="19"/>
    <n v="13"/>
    <s v="June"/>
    <x v="15"/>
    <s v="13 June 1952"/>
    <x v="2"/>
    <s v="To Yug AF 13.6.52 as 8100 (Air Britain Serials)"/>
    <x v="5"/>
    <x v="3"/>
    <x v="1"/>
    <x v="1"/>
    <x v="2"/>
    <x v="1"/>
    <m/>
    <n v="6"/>
    <x v="134"/>
    <x v="1"/>
    <n v="1"/>
    <x v="1"/>
    <x v="371"/>
    <x v="0"/>
  </r>
  <r>
    <n v="2734"/>
    <s v="PZ453"/>
    <x v="12"/>
    <s v="605/1OFU"/>
    <x v="21"/>
    <x v="19"/>
    <n v="13"/>
    <s v="June"/>
    <x v="15"/>
    <s v="13 June 1952"/>
    <x v="2"/>
    <s v="To Yug AF 13.6.52 as 8108 (Air Britain Serials)"/>
    <x v="5"/>
    <x v="3"/>
    <x v="1"/>
    <x v="1"/>
    <x v="2"/>
    <x v="1"/>
    <m/>
    <n v="6"/>
    <x v="134"/>
    <x v="1"/>
    <n v="1"/>
    <x v="1"/>
    <x v="371"/>
    <x v="0"/>
  </r>
  <r>
    <n v="5950"/>
    <s v="RS696"/>
    <x v="12"/>
    <m/>
    <x v="21"/>
    <x v="19"/>
    <n v="13"/>
    <s v="June"/>
    <x v="15"/>
    <s v="13 June 1952"/>
    <x v="2"/>
    <s v="To Yug AF 13.6.52 as 8093 (Air Britain Serials)"/>
    <x v="5"/>
    <x v="3"/>
    <x v="1"/>
    <x v="1"/>
    <x v="2"/>
    <x v="1"/>
    <m/>
    <n v="6"/>
    <x v="134"/>
    <x v="1"/>
    <n v="0"/>
    <x v="2"/>
    <x v="17"/>
    <x v="7"/>
  </r>
  <r>
    <n v="4136"/>
    <s v="TA550"/>
    <x v="12"/>
    <s v="13OTU/228OCU"/>
    <x v="21"/>
    <x v="19"/>
    <n v="13"/>
    <s v="June"/>
    <x v="15"/>
    <s v="13 June 1952"/>
    <x v="2"/>
    <s v="To Yug AF 13.6.52 as 8107 (Air Britain Serials)"/>
    <x v="5"/>
    <x v="3"/>
    <x v="1"/>
    <x v="1"/>
    <x v="2"/>
    <x v="1"/>
    <m/>
    <n v="6"/>
    <x v="134"/>
    <x v="1"/>
    <n v="0"/>
    <x v="1"/>
    <x v="298"/>
    <x v="0"/>
  </r>
  <r>
    <n v="6119"/>
    <s v="VT680"/>
    <x v="44"/>
    <m/>
    <x v="21"/>
    <x v="19"/>
    <n v="13"/>
    <s v="June"/>
    <x v="15"/>
    <s v="13 June 1952"/>
    <x v="2"/>
    <s v="To Yug AF 13.6.52 as 8059 (Air Britain Serials) |aw/cn 22/09/1949, d/d 23/09/1949, sold 13/06/1952 at Abingdon to Yugoslav AF as 8059   (http://www.ukserials.com/)"/>
    <x v="5"/>
    <x v="3"/>
    <x v="1"/>
    <x v="1"/>
    <x v="2"/>
    <x v="1"/>
    <m/>
    <n v="6"/>
    <x v="134"/>
    <x v="1"/>
    <n v="0"/>
    <x v="2"/>
    <x v="17"/>
    <x v="9"/>
  </r>
  <r>
    <n v="1435"/>
    <s v="RS680"/>
    <x v="12"/>
    <s v="204AFS/231OCU"/>
    <x v="0"/>
    <x v="7"/>
    <n v="18"/>
    <s v="June"/>
    <x v="15"/>
    <s v="18 June 1952"/>
    <x v="0"/>
    <s v="Swung on landing and u/c collapsed Bassingbourn 18.6.52 not repaired (Air Britain Serials)"/>
    <x v="2"/>
    <x v="2"/>
    <x v="23"/>
    <x v="1"/>
    <x v="2"/>
    <x v="1"/>
    <m/>
    <n v="6"/>
    <x v="134"/>
    <x v="1"/>
    <n v="0"/>
    <x v="1"/>
    <x v="313"/>
    <x v="7"/>
  </r>
  <r>
    <n v="3099"/>
    <s v="RL126"/>
    <x v="39"/>
    <s v="29/219"/>
    <x v="1"/>
    <x v="2"/>
    <n v="23"/>
    <s v="June"/>
    <x v="15"/>
    <s v="23 June 1952"/>
    <x v="0"/>
    <s v="Overshot landing and u/c collapsed Kabrit 23.6.52 (Air Britain Serials)"/>
    <x v="2"/>
    <x v="2"/>
    <x v="6"/>
    <x v="1"/>
    <x v="2"/>
    <x v="1"/>
    <m/>
    <n v="6"/>
    <x v="134"/>
    <x v="1"/>
    <n v="0"/>
    <x v="0"/>
    <x v="76"/>
    <x v="2"/>
  </r>
  <r>
    <n v="857"/>
    <s v="HJ982"/>
    <x v="10"/>
    <s v="60OTU/13OTU/8OTU/ITF West Raynham/237OCU/231OCU"/>
    <x v="0"/>
    <x v="7"/>
    <n v="25"/>
    <s v="June"/>
    <x v="15"/>
    <s v="25 June 1952"/>
    <x v="0"/>
    <s v="U/c collapsed on landing Bassingbourn 25.6.52 (Air Britain Serials)"/>
    <x v="2"/>
    <x v="2"/>
    <x v="27"/>
    <x v="1"/>
    <x v="2"/>
    <x v="1"/>
    <m/>
    <n v="6"/>
    <x v="134"/>
    <x v="1"/>
    <n v="1"/>
    <x v="1"/>
    <x v="313"/>
    <x v="2"/>
  </r>
  <r>
    <n v="2580"/>
    <s v="RL186"/>
    <x v="39"/>
    <s v="CFE/DH/22MU"/>
    <x v="10"/>
    <x v="6"/>
    <n v="3"/>
    <s v="July"/>
    <x v="15"/>
    <s v="3 July 1952"/>
    <x v="0"/>
    <s v="Engine ran away bellylanded at Anthorn 3.7.52 (Air Britain Serials)"/>
    <x v="2"/>
    <x v="2"/>
    <x v="73"/>
    <x v="1"/>
    <x v="2"/>
    <x v="1"/>
    <m/>
    <n v="7"/>
    <x v="135"/>
    <x v="1"/>
    <n v="0"/>
    <x v="1"/>
    <x v="383"/>
    <x v="2"/>
  </r>
  <r>
    <n v="451"/>
    <s v="NS939"/>
    <x v="12"/>
    <s v="107/13OTU/54OTU/10FU"/>
    <x v="21"/>
    <x v="19"/>
    <n v="22"/>
    <s v="July"/>
    <x v="15"/>
    <s v="22 July 1952"/>
    <x v="2"/>
    <s v="To Yug AF 22.7.52 as 8086 (Air Britain Serials)"/>
    <x v="5"/>
    <x v="3"/>
    <x v="1"/>
    <x v="1"/>
    <x v="2"/>
    <x v="1"/>
    <m/>
    <n v="7"/>
    <x v="135"/>
    <x v="1"/>
    <n v="1"/>
    <x v="1"/>
    <x v="191"/>
    <x v="0"/>
  </r>
  <r>
    <n v="4189"/>
    <s v="NT174"/>
    <x v="12"/>
    <s v="21/10FU"/>
    <x v="21"/>
    <x v="19"/>
    <n v="22"/>
    <s v="July"/>
    <x v="15"/>
    <s v="22 July 1952"/>
    <x v="2"/>
    <s v="To Yug AF 22.7.52 as 8105 (Air Britain Serials)"/>
    <x v="5"/>
    <x v="3"/>
    <x v="1"/>
    <x v="1"/>
    <x v="2"/>
    <x v="1"/>
    <m/>
    <n v="7"/>
    <x v="135"/>
    <x v="1"/>
    <n v="1"/>
    <x v="1"/>
    <x v="191"/>
    <x v="0"/>
  </r>
  <r>
    <n v="5157"/>
    <s v="RS630"/>
    <x v="12"/>
    <s v="54OTU/13OTU"/>
    <x v="21"/>
    <x v="19"/>
    <n v="22"/>
    <s v="July"/>
    <x v="15"/>
    <s v="22 July 1952"/>
    <x v="2"/>
    <s v="To Yug AF 22.7.52 as 8106 (Air Britain Serials)"/>
    <x v="5"/>
    <x v="3"/>
    <x v="1"/>
    <x v="1"/>
    <x v="2"/>
    <x v="1"/>
    <m/>
    <n v="7"/>
    <x v="135"/>
    <x v="1"/>
    <n v="1"/>
    <x v="1"/>
    <x v="39"/>
    <x v="0"/>
  </r>
  <r>
    <n v="2997"/>
    <s v="TA484"/>
    <x v="12"/>
    <m/>
    <x v="21"/>
    <x v="19"/>
    <n v="22"/>
    <s v="July"/>
    <x v="15"/>
    <s v="22 July 1952"/>
    <x v="2"/>
    <s v="To Yug AF 22.7.52 as 8117 (Air Britain Serials)"/>
    <x v="5"/>
    <x v="3"/>
    <x v="1"/>
    <x v="1"/>
    <x v="2"/>
    <x v="1"/>
    <m/>
    <n v="7"/>
    <x v="135"/>
    <x v="1"/>
    <n v="0"/>
    <x v="2"/>
    <x v="17"/>
    <x v="0"/>
  </r>
  <r>
    <n v="4706"/>
    <s v="TE714"/>
    <x v="12"/>
    <m/>
    <x v="21"/>
    <x v="19"/>
    <n v="22"/>
    <s v="July"/>
    <x v="15"/>
    <s v="22 July 1952"/>
    <x v="2"/>
    <s v="To Yug AF 22.7.52 as 8138 (Air Britain Serials)"/>
    <x v="5"/>
    <x v="3"/>
    <x v="1"/>
    <x v="1"/>
    <x v="2"/>
    <x v="1"/>
    <m/>
    <n v="7"/>
    <x v="135"/>
    <x v="1"/>
    <n v="0"/>
    <x v="2"/>
    <x v="17"/>
    <x v="3"/>
  </r>
  <r>
    <n v="3106"/>
    <s v="TE716"/>
    <x v="12"/>
    <m/>
    <x v="21"/>
    <x v="19"/>
    <n v="22"/>
    <s v="July"/>
    <x v="15"/>
    <s v="22 July 1952"/>
    <x v="2"/>
    <s v="To Yug AF 22.7.52 as 8139 (Air Britain Serials)"/>
    <x v="5"/>
    <x v="3"/>
    <x v="1"/>
    <x v="1"/>
    <x v="2"/>
    <x v="1"/>
    <m/>
    <n v="7"/>
    <x v="135"/>
    <x v="1"/>
    <n v="0"/>
    <x v="2"/>
    <x v="17"/>
    <x v="3"/>
  </r>
  <r>
    <n v="1073"/>
    <s v="TH983"/>
    <x v="42"/>
    <s v="142/139"/>
    <x v="0"/>
    <x v="8"/>
    <n v="7"/>
    <s v="August"/>
    <x v="15"/>
    <s v="7 August 1952"/>
    <x v="0"/>
    <s v="Overshot abandoned takeoff Wunstorf 7.8.52 (Air Britain Serials)"/>
    <x v="2"/>
    <x v="2"/>
    <x v="6"/>
    <x v="1"/>
    <x v="2"/>
    <x v="1"/>
    <m/>
    <n v="8"/>
    <x v="136"/>
    <x v="1"/>
    <n v="0"/>
    <x v="0"/>
    <x v="15"/>
    <x v="0"/>
  </r>
  <r>
    <n v="4802"/>
    <s v="RL234"/>
    <x v="39"/>
    <n v="39"/>
    <x v="10"/>
    <x v="19"/>
    <n v="12"/>
    <s v="August"/>
    <x v="15"/>
    <s v="12 August 1952"/>
    <x v="0"/>
    <s v="Squadron letter J Overshot landing and u/c raised to stop Kabrit 12.8.52 (Air Britain Serials)"/>
    <x v="2"/>
    <x v="2"/>
    <x v="6"/>
    <x v="1"/>
    <x v="2"/>
    <x v="1"/>
    <m/>
    <n v="8"/>
    <x v="136"/>
    <x v="1"/>
    <n v="0"/>
    <x v="0"/>
    <x v="234"/>
    <x v="2"/>
  </r>
  <r>
    <n v="1797"/>
    <s v="NT178"/>
    <x v="12"/>
    <s v="169/157/27OTU/1OFU"/>
    <x v="21"/>
    <x v="19"/>
    <n v="14"/>
    <s v="August"/>
    <x v="15"/>
    <s v="14 August 1952"/>
    <x v="2"/>
    <s v="To Yug AF 14.8.52 as 8113 (Air Britain Serials)"/>
    <x v="5"/>
    <x v="3"/>
    <x v="1"/>
    <x v="1"/>
    <x v="2"/>
    <x v="1"/>
    <m/>
    <n v="8"/>
    <x v="136"/>
    <x v="1"/>
    <n v="1"/>
    <x v="1"/>
    <x v="371"/>
    <x v="0"/>
  </r>
  <r>
    <n v="6624"/>
    <s v="RS659"/>
    <x v="12"/>
    <m/>
    <x v="21"/>
    <x v="19"/>
    <n v="14"/>
    <s v="August"/>
    <x v="15"/>
    <s v="14 August 1952"/>
    <x v="2"/>
    <s v="To Yug AF 14.8.52 as 8115 (Air Britain Serials)"/>
    <x v="5"/>
    <x v="3"/>
    <x v="1"/>
    <x v="1"/>
    <x v="2"/>
    <x v="1"/>
    <m/>
    <n v="8"/>
    <x v="136"/>
    <x v="1"/>
    <n v="0"/>
    <x v="2"/>
    <x v="17"/>
    <x v="7"/>
  </r>
  <r>
    <n v="7569"/>
    <s v="RS674"/>
    <x v="12"/>
    <s v="54OTU"/>
    <x v="21"/>
    <x v="19"/>
    <n v="14"/>
    <s v="August"/>
    <x v="15"/>
    <s v="14 August 1952"/>
    <x v="2"/>
    <s v="To Yug AF 14.8.52 as 8123 (Air Britain Serials)"/>
    <x v="5"/>
    <x v="3"/>
    <x v="1"/>
    <x v="1"/>
    <x v="2"/>
    <x v="1"/>
    <m/>
    <n v="8"/>
    <x v="136"/>
    <x v="1"/>
    <n v="0"/>
    <x v="1"/>
    <x v="115"/>
    <x v="7"/>
  </r>
  <r>
    <n v="4364"/>
    <s v="TA595"/>
    <x v="12"/>
    <s v="CGS"/>
    <x v="21"/>
    <x v="19"/>
    <n v="14"/>
    <s v="August"/>
    <x v="15"/>
    <s v="14 August 1952"/>
    <x v="2"/>
    <s v="To Yug AF 14.8.52 as 8116 (Air Britain Serials)"/>
    <x v="5"/>
    <x v="3"/>
    <x v="1"/>
    <x v="1"/>
    <x v="2"/>
    <x v="1"/>
    <m/>
    <n v="8"/>
    <x v="136"/>
    <x v="1"/>
    <n v="0"/>
    <x v="1"/>
    <x v="194"/>
    <x v="0"/>
  </r>
  <r>
    <n v="2666"/>
    <s v="TA598"/>
    <x v="12"/>
    <s v="1FU/36"/>
    <x v="21"/>
    <x v="19"/>
    <n v="14"/>
    <s v="August"/>
    <x v="15"/>
    <s v="14 August 1952"/>
    <x v="2"/>
    <s v="To Yug AF 14.8.52 as 8118 (Air Britain Serials)"/>
    <x v="5"/>
    <x v="3"/>
    <x v="1"/>
    <x v="1"/>
    <x v="2"/>
    <x v="1"/>
    <m/>
    <n v="8"/>
    <x v="136"/>
    <x v="1"/>
    <n v="0"/>
    <x v="0"/>
    <x v="285"/>
    <x v="0"/>
  </r>
  <r>
    <n v="6625"/>
    <s v="TE709"/>
    <x v="12"/>
    <m/>
    <x v="21"/>
    <x v="19"/>
    <n v="14"/>
    <s v="August"/>
    <x v="15"/>
    <s v="14 August 1952"/>
    <x v="2"/>
    <s v="To Yug AF 14.8.52 as 8131 (Air Britain Serials)"/>
    <x v="5"/>
    <x v="3"/>
    <x v="1"/>
    <x v="1"/>
    <x v="2"/>
    <x v="1"/>
    <m/>
    <n v="8"/>
    <x v="136"/>
    <x v="1"/>
    <n v="0"/>
    <x v="2"/>
    <x v="17"/>
    <x v="3"/>
  </r>
  <r>
    <n v="2144"/>
    <s v="TE886"/>
    <x v="12"/>
    <s v="FE"/>
    <x v="21"/>
    <x v="19"/>
    <n v="14"/>
    <s v="August"/>
    <x v="15"/>
    <s v="14 August 1952"/>
    <x v="2"/>
    <s v="To Yug AF 14.8.52 as 8122 (Air Britain Serials)"/>
    <x v="5"/>
    <x v="3"/>
    <x v="1"/>
    <x v="1"/>
    <x v="2"/>
    <x v="1"/>
    <m/>
    <n v="8"/>
    <x v="136"/>
    <x v="1"/>
    <n v="0"/>
    <x v="2"/>
    <x v="91"/>
    <x v="3"/>
  </r>
  <r>
    <n v="81"/>
    <s v="RR270"/>
    <x v="10"/>
    <s v="1FU/ME/UK/FETS/80"/>
    <x v="10"/>
    <x v="19"/>
    <n v="2"/>
    <s v="September"/>
    <x v="15"/>
    <s v="2 September 1952"/>
    <x v="0"/>
    <s v="U/c retracted in error after landing Kai Tak 2.9.52 (Air Britain Serials)"/>
    <x v="2"/>
    <x v="2"/>
    <x v="27"/>
    <x v="1"/>
    <x v="2"/>
    <x v="1"/>
    <m/>
    <n v="9"/>
    <x v="137"/>
    <x v="1"/>
    <n v="1"/>
    <x v="0"/>
    <x v="384"/>
    <x v="2"/>
  </r>
  <r>
    <n v="7261"/>
    <s v="RF610"/>
    <x v="12"/>
    <s v="248/APS Acklington/1OFU"/>
    <x v="21"/>
    <x v="19"/>
    <n v="4"/>
    <s v="September"/>
    <x v="15"/>
    <s v="4 September 1952"/>
    <x v="2"/>
    <s v="To Yug AF 4.9.52 as 8114 (Air Britain Serials)"/>
    <x v="5"/>
    <x v="3"/>
    <x v="1"/>
    <x v="1"/>
    <x v="2"/>
    <x v="1"/>
    <m/>
    <n v="9"/>
    <x v="137"/>
    <x v="1"/>
    <n v="1"/>
    <x v="1"/>
    <x v="371"/>
    <x v="3"/>
  </r>
  <r>
    <n v="5043"/>
    <s v="TA544"/>
    <x v="12"/>
    <s v="13OTU"/>
    <x v="21"/>
    <x v="19"/>
    <n v="4"/>
    <s v="September"/>
    <x v="15"/>
    <s v="4 September 1952"/>
    <x v="2"/>
    <s v="To Yug AF 4.9.52 as 8121 (Air Britain Serials)"/>
    <x v="5"/>
    <x v="3"/>
    <x v="1"/>
    <x v="1"/>
    <x v="2"/>
    <x v="1"/>
    <m/>
    <n v="9"/>
    <x v="137"/>
    <x v="1"/>
    <n v="0"/>
    <x v="1"/>
    <x v="39"/>
    <x v="0"/>
  </r>
  <r>
    <n v="6628"/>
    <s v="TE707"/>
    <x v="12"/>
    <m/>
    <x v="21"/>
    <x v="19"/>
    <n v="4"/>
    <s v="September"/>
    <x v="15"/>
    <s v="4 September 1952"/>
    <x v="2"/>
    <s v="To Yug AF 4.9.52 as 8125 (Air Britain Serials)"/>
    <x v="5"/>
    <x v="3"/>
    <x v="1"/>
    <x v="1"/>
    <x v="2"/>
    <x v="1"/>
    <m/>
    <n v="9"/>
    <x v="137"/>
    <x v="1"/>
    <n v="0"/>
    <x v="2"/>
    <x v="17"/>
    <x v="3"/>
  </r>
  <r>
    <n v="1029"/>
    <s v="LR377"/>
    <x v="12"/>
    <s v="248/CGS/1OFU"/>
    <x v="21"/>
    <x v="19"/>
    <n v="25"/>
    <s v="September"/>
    <x v="15"/>
    <s v="25 September 1952"/>
    <x v="2"/>
    <s v="To Yug AF 25.9.52 as 8095 (Air Britain Serials)"/>
    <x v="5"/>
    <x v="3"/>
    <x v="1"/>
    <x v="1"/>
    <x v="2"/>
    <x v="1"/>
    <m/>
    <n v="9"/>
    <x v="137"/>
    <x v="1"/>
    <n v="1"/>
    <x v="1"/>
    <x v="371"/>
    <x v="0"/>
  </r>
  <r>
    <n v="1148"/>
    <s v="NS914"/>
    <x v="12"/>
    <s v="605/107/305/10FU"/>
    <x v="21"/>
    <x v="19"/>
    <n v="25"/>
    <s v="September"/>
    <x v="15"/>
    <s v="25 September 1952"/>
    <x v="2"/>
    <s v="Was UP-X on 605 Squadron (Ian Piper: http://www.605squadron.co.uk/Squadron_aircraft.htm) To Yug AF 25.9.52 as 8110 (Air Britain Serials)"/>
    <x v="5"/>
    <x v="3"/>
    <x v="1"/>
    <x v="1"/>
    <x v="2"/>
    <x v="1"/>
    <m/>
    <n v="9"/>
    <x v="137"/>
    <x v="1"/>
    <n v="1"/>
    <x v="1"/>
    <x v="191"/>
    <x v="0"/>
  </r>
  <r>
    <n v="348"/>
    <s v="RS522"/>
    <x v="12"/>
    <s v="107/54OTU/228OCU/1OFU"/>
    <x v="21"/>
    <x v="19"/>
    <n v="25"/>
    <s v="September"/>
    <x v="15"/>
    <s v="25 September 1952"/>
    <x v="2"/>
    <s v="To Yug AF 25.9.52 as 8126 (Air Britain Serials)"/>
    <x v="5"/>
    <x v="3"/>
    <x v="1"/>
    <x v="1"/>
    <x v="2"/>
    <x v="1"/>
    <m/>
    <n v="9"/>
    <x v="137"/>
    <x v="1"/>
    <n v="1"/>
    <x v="1"/>
    <x v="371"/>
    <x v="0"/>
  </r>
  <r>
    <n v="3379"/>
    <s v="TA377"/>
    <x v="12"/>
    <s v="613/107/69"/>
    <x v="21"/>
    <x v="19"/>
    <n v="25"/>
    <s v="September"/>
    <x v="15"/>
    <s v="25 September 1952"/>
    <x v="2"/>
    <s v="To Yug AF 25.9.52 as 8127 (Air Britain Serials)"/>
    <x v="5"/>
    <x v="3"/>
    <x v="1"/>
    <x v="1"/>
    <x v="2"/>
    <x v="1"/>
    <m/>
    <n v="9"/>
    <x v="137"/>
    <x v="1"/>
    <n v="1"/>
    <x v="0"/>
    <x v="1"/>
    <x v="0"/>
  </r>
  <r>
    <n v="3580"/>
    <s v="RL189"/>
    <x v="39"/>
    <s v="CSE/199"/>
    <x v="10"/>
    <x v="19"/>
    <n v="26"/>
    <s v="September"/>
    <x v="15"/>
    <s v="26 September 1952"/>
    <x v="0"/>
    <s v="Engine cut hit tree on take-off Hemswell 26.9.52 (Air Britain Serials)"/>
    <x v="2"/>
    <x v="2"/>
    <x v="2"/>
    <x v="1"/>
    <x v="2"/>
    <x v="1"/>
    <m/>
    <n v="9"/>
    <x v="137"/>
    <x v="1"/>
    <n v="0"/>
    <x v="0"/>
    <x v="385"/>
    <x v="2"/>
  </r>
  <r>
    <n v="2801"/>
    <s v="TA378"/>
    <x v="12"/>
    <n v="305"/>
    <x v="21"/>
    <x v="19"/>
    <n v="27"/>
    <s v="September"/>
    <x v="15"/>
    <d v="1952-09-27T00:00:00"/>
    <x v="2"/>
    <s v="Sold to Yugoslavia as 8127 (Ian Thirsk, Illustrated History)"/>
    <x v="5"/>
    <x v="3"/>
    <x v="1"/>
    <x v="1"/>
    <x v="2"/>
    <x v="1"/>
    <m/>
    <m/>
    <x v="138"/>
    <x v="1"/>
    <n v="1"/>
    <x v="0"/>
    <x v="60"/>
    <x v="0"/>
  </r>
  <r>
    <n v="3254"/>
    <s v="TA369"/>
    <x v="12"/>
    <s v="305/201AFS/231OCU"/>
    <x v="0"/>
    <x v="7"/>
    <n v="3"/>
    <s v="October"/>
    <x v="15"/>
    <s v="3 October 1952"/>
    <x v="0"/>
    <s v="Swung on landing and u/c collapsed Bassingbourn 3.10.52 (Air Britain Serials)"/>
    <x v="2"/>
    <x v="2"/>
    <x v="23"/>
    <x v="1"/>
    <x v="2"/>
    <x v="1"/>
    <m/>
    <n v="10"/>
    <x v="139"/>
    <x v="1"/>
    <n v="1"/>
    <x v="1"/>
    <x v="313"/>
    <x v="0"/>
  </r>
  <r>
    <n v="2663"/>
    <s v="HR162"/>
    <x v="12"/>
    <s v="21/305/1OFU"/>
    <x v="21"/>
    <x v="19"/>
    <n v="30"/>
    <s v="October"/>
    <x v="15"/>
    <s v="30 October 1952"/>
    <x v="2"/>
    <s v="To Yug AF 30.10.52 as 8133 (Air Britain Serials)"/>
    <x v="5"/>
    <x v="3"/>
    <x v="1"/>
    <x v="1"/>
    <x v="2"/>
    <x v="1"/>
    <m/>
    <n v="10"/>
    <x v="139"/>
    <x v="1"/>
    <n v="1"/>
    <x v="1"/>
    <x v="371"/>
    <x v="3"/>
  </r>
  <r>
    <n v="217"/>
    <s v="HR208"/>
    <x v="12"/>
    <s v="169/141/1OFU"/>
    <x v="21"/>
    <x v="19"/>
    <n v="30"/>
    <s v="October"/>
    <x v="15"/>
    <s v="30 October 1952"/>
    <x v="2"/>
    <s v="To Yug AF 30.10.52 as 8130 (Air Britain Serials)"/>
    <x v="5"/>
    <x v="3"/>
    <x v="1"/>
    <x v="1"/>
    <x v="2"/>
    <x v="1"/>
    <m/>
    <n v="10"/>
    <x v="139"/>
    <x v="1"/>
    <n v="1"/>
    <x v="1"/>
    <x v="371"/>
    <x v="3"/>
  </r>
  <r>
    <n v="837"/>
    <s v="HX853"/>
    <x v="12"/>
    <s v="605/13OTU/1OFU"/>
    <x v="21"/>
    <x v="19"/>
    <n v="30"/>
    <s v="October"/>
    <x v="15"/>
    <s v="30 October 1952"/>
    <x v="2"/>
    <s v="To Yug AF 30.10.52 as 8104 (Air Britain Serials)"/>
    <x v="5"/>
    <x v="3"/>
    <x v="1"/>
    <x v="1"/>
    <x v="2"/>
    <x v="1"/>
    <m/>
    <n v="10"/>
    <x v="139"/>
    <x v="1"/>
    <n v="1"/>
    <x v="1"/>
    <x v="371"/>
    <x v="0"/>
  </r>
  <r>
    <n v="5112"/>
    <s v="PZ353"/>
    <x v="12"/>
    <s v="464/1OFU"/>
    <x v="21"/>
    <x v="19"/>
    <n v="30"/>
    <s v="October"/>
    <x v="15"/>
    <s v="30 October 1952"/>
    <x v="2"/>
    <s v="Served with 464 Sqn, under RAF control 11/44 Coded SB-G. Participated in Gestapo HQ Copenhagen Raid 21/3/45. (Brian Fillery's website) To Yug AF 30.10.52 as 8112 (Air Britain Serials)"/>
    <x v="5"/>
    <x v="3"/>
    <x v="1"/>
    <x v="1"/>
    <x v="2"/>
    <x v="1"/>
    <m/>
    <n v="10"/>
    <x v="139"/>
    <x v="1"/>
    <n v="1"/>
    <x v="1"/>
    <x v="371"/>
    <x v="0"/>
  </r>
  <r>
    <n v="4750"/>
    <s v="TA539"/>
    <x v="12"/>
    <n v="4"/>
    <x v="21"/>
    <x v="16"/>
    <n v="30"/>
    <s v="October"/>
    <x v="15"/>
    <s v="30 October 1952"/>
    <x v="2"/>
    <s v="To Yug AF 30.10.52 as 8132 (Air Britain Serials)"/>
    <x v="5"/>
    <x v="3"/>
    <x v="1"/>
    <x v="1"/>
    <x v="2"/>
    <x v="1"/>
    <m/>
    <n v="10"/>
    <x v="139"/>
    <x v="1"/>
    <n v="0"/>
    <x v="0"/>
    <x v="82"/>
    <x v="0"/>
  </r>
  <r>
    <n v="300"/>
    <s v="TA603"/>
    <x v="12"/>
    <s v="FGCS"/>
    <x v="21"/>
    <x v="19"/>
    <n v="30"/>
    <s v="October"/>
    <x v="15"/>
    <s v="30 October 1952"/>
    <x v="2"/>
    <s v="To Yug AF 30.10.52 as 8137 (Air Britain Serials)"/>
    <x v="5"/>
    <x v="3"/>
    <x v="1"/>
    <x v="1"/>
    <x v="2"/>
    <x v="1"/>
    <m/>
    <n v="10"/>
    <x v="139"/>
    <x v="1"/>
    <n v="0"/>
    <x v="1"/>
    <x v="386"/>
    <x v="0"/>
  </r>
  <r>
    <n v="2841"/>
    <s v="TV955"/>
    <x v="10"/>
    <n v="98"/>
    <x v="10"/>
    <x v="19"/>
    <n v="31"/>
    <s v="October"/>
    <x v="15"/>
    <s v="31 October 1952"/>
    <x v="2"/>
    <s v="SOC 21.10.52 (Air Britain Serials)"/>
    <x v="4"/>
    <x v="3"/>
    <x v="1"/>
    <x v="1"/>
    <x v="2"/>
    <x v="1"/>
    <m/>
    <n v="10"/>
    <x v="139"/>
    <x v="1"/>
    <n v="0"/>
    <x v="0"/>
    <x v="204"/>
    <x v="2"/>
  </r>
  <r>
    <n v="2733"/>
    <s v="RS668"/>
    <x v="12"/>
    <s v="2 Gp CF"/>
    <x v="21"/>
    <x v="19"/>
    <n v="0"/>
    <s v="November"/>
    <x v="15"/>
    <s v="0 November 1952"/>
    <x v="2"/>
    <s v="To Yug AF 11.52 as 8135 (Air Britain Serials)"/>
    <x v="5"/>
    <x v="3"/>
    <x v="1"/>
    <x v="1"/>
    <x v="2"/>
    <x v="1"/>
    <m/>
    <n v="11"/>
    <x v="140"/>
    <x v="1"/>
    <n v="0"/>
    <x v="1"/>
    <x v="193"/>
    <x v="7"/>
  </r>
  <r>
    <n v="518"/>
    <s v="A52-16"/>
    <x v="24"/>
    <s v="Cv T43/reserial A52-1051"/>
    <x v="17"/>
    <x v="19"/>
    <n v="3"/>
    <s v="November"/>
    <x v="15"/>
    <s v="3 November 1952"/>
    <x v="2"/>
    <s v="Modified at Bankstown, not clear how. NZ2307 T.43 Built at Bankstown as A52-16 and later converted to T.43 and re-serialled A52-1051 with RAAF. BOC at Ohakea with RNZAF on 25 June 1947 at a cost of 3000 pounds. Declared surplus on SR.3996 and sold by GSB tender number 4873 dated 03 November 1952. . (http://www.adf-serials.com/nz-serials/) Completed as Mk.43 A52-1051. Delivered during July 1946. Final disposition: to RNZAF, June 1947. (Beaufort, Beaufighter and Mosquito in Australian Service, Stewart Wilson, 1990) To RNZAF 13.6.47 as NZ2307 (Air Britain Serials)"/>
    <x v="5"/>
    <x v="3"/>
    <x v="1"/>
    <x v="1"/>
    <x v="2"/>
    <x v="1"/>
    <m/>
    <n v="11"/>
    <x v="140"/>
    <x v="1"/>
    <n v="0"/>
    <x v="2"/>
    <x v="387"/>
    <x v="5"/>
  </r>
  <r>
    <n v="6630"/>
    <s v="HJ960"/>
    <x v="10"/>
    <m/>
    <x v="17"/>
    <x v="19"/>
    <n v="3"/>
    <s v="November"/>
    <x v="15"/>
    <s v="3 November 1952"/>
    <x v="2"/>
    <s v="Modified Bankstown, not clear how. NZ2303 T.III Built at Leavesden and delivered sometime between 14 May 1942 and 22 December 1943. Previously HJ960. Shipped to Australia in late 1943 and reassembled at Bankstown for the RAAF as A52-1005. With No.5 OTU when sold. BOC at Ohakea with RNZAF on 08 November 1946 at a cost of 3000 pounds and air tested on 13 December of that year. Served with No.75 Squadron until placed in storage at Woodbourne on 18 December 1949. Declared surplus on SR.3996 and sold by GSB tender number 4873 dated 03 November 1952. . (http://www.adf-serials.com/nz-serials/) To RAAF 30.7.43 as A52-1005 5OTU To RNZAF 8.11.46 as NZ2303 (Air Britain Serials)"/>
    <x v="5"/>
    <x v="3"/>
    <x v="1"/>
    <x v="1"/>
    <x v="2"/>
    <x v="1"/>
    <m/>
    <n v="11"/>
    <x v="140"/>
    <x v="1"/>
    <n v="1"/>
    <x v="2"/>
    <x v="17"/>
    <x v="2"/>
  </r>
  <r>
    <n v="2261"/>
    <s v="PZ185"/>
    <x v="12"/>
    <s v="132OTU/8OTU/132OTU"/>
    <x v="17"/>
    <x v="7"/>
    <n v="3"/>
    <s v="November"/>
    <x v="15"/>
    <s v="3 November 1952"/>
    <x v="2"/>
    <s v="NZ2346 FB.VI Built at Hatfield and delivered sometime between 19 May 1944 and 19 June 1945. Previously PZ185. Ferried from the United Kingdom by an RAF/RNZAF crew and BOC Ohakea on 26 June 1947. Ferried to Woodbourne for storage shortly after arrival. Declared surplus on SR.3996 and sold by GSB tender number 4873 dated 03 November 1952. . (http://www.adf-serials.com/nz-serials/) To RNZAF 29.5.47 as NZ2346 (Air Britain Serials)"/>
    <x v="5"/>
    <x v="3"/>
    <x v="1"/>
    <x v="1"/>
    <x v="2"/>
    <x v="1"/>
    <m/>
    <n v="11"/>
    <x v="140"/>
    <x v="1"/>
    <n v="1"/>
    <x v="1"/>
    <x v="121"/>
    <x v="0"/>
  </r>
  <r>
    <n v="1513"/>
    <s v="PZ237"/>
    <x v="12"/>
    <s v="515/1692 Flt"/>
    <x v="17"/>
    <x v="19"/>
    <n v="3"/>
    <s v="November"/>
    <x v="15"/>
    <s v="3 November 1952"/>
    <x v="2"/>
    <s v="NZ2359 FB.VI Built at Hatfield and delivered sometime between 16 May 1944 and 19 June 1945. Previously PZ237. Ferried from the United Kingdom by an RAF/RNZAF crew and BOC Ohakea on 08 September 1947. Declared surplus on SR3996 and sold by GSB tender number 4873 dated 03 November 1952 . (http://www.adf-serials.com/nz-serials/) To RNZAF 12.8.47 as NZ2359 (Air Britain Serials)"/>
    <x v="5"/>
    <x v="3"/>
    <x v="1"/>
    <x v="1"/>
    <x v="2"/>
    <x v="1"/>
    <m/>
    <n v="11"/>
    <x v="140"/>
    <x v="1"/>
    <n v="1"/>
    <x v="1"/>
    <x v="93"/>
    <x v="0"/>
  </r>
  <r>
    <n v="3420"/>
    <s v="PZ297"/>
    <x v="12"/>
    <n v="21"/>
    <x v="17"/>
    <x v="19"/>
    <n v="3"/>
    <s v="November"/>
    <x v="15"/>
    <s v="3 November 1952"/>
    <x v="2"/>
    <s v="NZ2365 FB.VI Built at Hatfield and delivered sometime between 16 May 1944 and 19 June 1945. Previously PZ297. Ferried from the United Kingdom by an RAF/RNZAF crew and BOC Ohakea on 04 October 1947. Ferried to Woodbourne for storage shortly after arrival. Declared surplus on SR.3996 and sold by GSB tender number 4873 dated 03 November 1952. . (http://www.adf-serials.com/nz-serials/) To RNZAF 8.9.47 as NZ2365 (Air Britain Serials)"/>
    <x v="5"/>
    <x v="3"/>
    <x v="1"/>
    <x v="1"/>
    <x v="2"/>
    <x v="1"/>
    <m/>
    <n v="11"/>
    <x v="140"/>
    <x v="1"/>
    <n v="1"/>
    <x v="0"/>
    <x v="48"/>
    <x v="0"/>
  </r>
  <r>
    <n v="5239"/>
    <s v="PZ310"/>
    <x v="12"/>
    <s v="613/69"/>
    <x v="17"/>
    <x v="19"/>
    <n v="3"/>
    <s v="November"/>
    <x v="15"/>
    <s v="3 November 1952"/>
    <x v="2"/>
    <s v="NZ2362 FB.VI Built at Hatfield and delivered sometime between 16 May 1944 and 19 June 1945. Previously PZ310. Ferried from the United Kingdom by an RAF/RNZAF crew and BOC Ohakea on 15 September 1947. Ferried to Woodbourne for storage shortly after arrival. Declared surplus on SR.3996 and sold by GSB tender number 4873 dated 03 November 1952. . (http://www.adf-serials.com/nz-serials/) To RNZAF 20.8.47 as NZ2362 (Air Britain Serials)"/>
    <x v="5"/>
    <x v="3"/>
    <x v="1"/>
    <x v="1"/>
    <x v="2"/>
    <x v="1"/>
    <m/>
    <n v="11"/>
    <x v="140"/>
    <x v="1"/>
    <n v="1"/>
    <x v="0"/>
    <x v="1"/>
    <x v="0"/>
  </r>
  <r>
    <n v="6052"/>
    <s v="PZ313"/>
    <x v="12"/>
    <n v="23"/>
    <x v="17"/>
    <x v="16"/>
    <n v="3"/>
    <s v="November"/>
    <x v="15"/>
    <s v="3 November 1952"/>
    <x v="2"/>
    <s v="NZ2353 FB.VI Built at Hatfield and delivered sometime between 16 May 1944 and 19 June 1945. Previously PZ313. Ferried from the United Kingdom by an RAF/RNZAF crew and BOC Ohakea on 04 August 1947. Ferried to Woodbourne for storage shortly after arrival. Declared surplus on SR3996 and sold by GSB tender number 4873 dated 03 November 1952. . (http://www.adf-serials.com/nz-serials/) To RNZAF 17.7.47 as NZ2353 (Air Britain Serials)"/>
    <x v="5"/>
    <x v="3"/>
    <x v="1"/>
    <x v="1"/>
    <x v="2"/>
    <x v="1"/>
    <m/>
    <n v="11"/>
    <x v="140"/>
    <x v="1"/>
    <n v="1"/>
    <x v="0"/>
    <x v="6"/>
    <x v="0"/>
  </r>
  <r>
    <n v="713"/>
    <s v="PZ392"/>
    <x v="12"/>
    <s v="107/487/16/268/69"/>
    <x v="17"/>
    <x v="19"/>
    <n v="3"/>
    <s v="November"/>
    <x v="15"/>
    <s v="3 November 1952"/>
    <x v="2"/>
    <s v="NZ2380 FB.VI Built at Hatfield and delivered sometime between 16 May 1944 and 19 June 1945. Previously PZ392. Ferried from the United Kingdom by an RAF/RNZAF crew and BOC Ohakea on 13 March 1948. Ferried to Woodbourne for storage shortly after arrival. Declared surplus on SR.3996 and sold by GSB tender number 4873 dated 03 November 1952. http://www.adf-serials.com/nz-serials/ To RNZAF 22.1.48 as NZ2380 (Air Britain Serials)"/>
    <x v="5"/>
    <x v="3"/>
    <x v="1"/>
    <x v="1"/>
    <x v="2"/>
    <x v="1"/>
    <m/>
    <n v="11"/>
    <x v="140"/>
    <x v="1"/>
    <n v="1"/>
    <x v="0"/>
    <x v="1"/>
    <x v="0"/>
  </r>
  <r>
    <n v="970"/>
    <s v="PZ403"/>
    <x v="12"/>
    <s v="107/464"/>
    <x v="17"/>
    <x v="19"/>
    <n v="3"/>
    <s v="November"/>
    <x v="15"/>
    <s v="3 November 1952"/>
    <x v="2"/>
    <s v="NZ2347 FB.VI Built at Hatfield and delivered sometime between 16 May 1944 and 19 June 1945. Previously PZ403. Ferried from the United Kingdom by an RAF/RNZAF crew and BOC Ohakea on 26 June 1947. Ferried to Woodbourne for storage shortly after arrival. Declared surplus on SR.3996 and sold by GSB tender number 4873 dated 03 November 1952. . (http://www.adf-serials.com/nz-serials/) To RNZAF 8.5.47 as NZ2347 (Air Britain Serials)"/>
    <x v="5"/>
    <x v="3"/>
    <x v="1"/>
    <x v="1"/>
    <x v="2"/>
    <x v="1"/>
    <m/>
    <n v="11"/>
    <x v="140"/>
    <x v="1"/>
    <n v="1"/>
    <x v="0"/>
    <x v="46"/>
    <x v="0"/>
  </r>
  <r>
    <n v="2228"/>
    <s v="RF709"/>
    <x v="12"/>
    <n v="256"/>
    <x v="17"/>
    <x v="19"/>
    <n v="3"/>
    <s v="November"/>
    <x v="15"/>
    <s v="3 November 1952"/>
    <x v="2"/>
    <s v="NZ2367 FB.VI Built at Standard Motors and delivered sometime between 16 December 1944 and 05 June 1945. Previously RF709. Ferried from the United Kingdom by an RAF/RNZAF crew and BOC Ohakea on 20 October 1947. Ferried to Woodbourne for storage shortly after arrival. Declared surplus on SR.3996 and sold by GSB tender number 4873 dated 03 November 1952. . (http://www.adf-serials.com/nz-serials/) To RNZAF 17.9.47 as NZ2367 (Air Britain Serials)"/>
    <x v="5"/>
    <x v="3"/>
    <x v="1"/>
    <x v="1"/>
    <x v="2"/>
    <x v="1"/>
    <m/>
    <n v="11"/>
    <x v="140"/>
    <x v="1"/>
    <n v="1"/>
    <x v="0"/>
    <x v="32"/>
    <x v="3"/>
  </r>
  <r>
    <n v="5304"/>
    <s v="RF719"/>
    <x v="12"/>
    <s v="Med"/>
    <x v="17"/>
    <x v="19"/>
    <n v="3"/>
    <s v="November"/>
    <x v="15"/>
    <s v="3 November 1952"/>
    <x v="2"/>
    <s v="NZ2364 FB.VI Built at Standard Motors and delivered sometime between 16 December 1944 and 05 June 1945. Previously RF719. Ferried from the United Kingdom by an RAF/RNZAF crew and BOC Ohakea on 19 September. Ferried to Woodbourne for storage shortly after arrival. Declared surplus on SR.3996 and sold by GSB tender number 4873 dated 03 November 1952. . (http://www.adf-serials.com/nz-serials/) To RNZAF 8.9.47 as NZ2364 (Air Britain Serials)"/>
    <x v="5"/>
    <x v="3"/>
    <x v="1"/>
    <x v="1"/>
    <x v="2"/>
    <x v="1"/>
    <m/>
    <n v="11"/>
    <x v="140"/>
    <x v="1"/>
    <n v="1"/>
    <x v="2"/>
    <x v="68"/>
    <x v="3"/>
  </r>
  <r>
    <n v="5308"/>
    <s v="RF837"/>
    <x v="12"/>
    <s v="Med"/>
    <x v="17"/>
    <x v="19"/>
    <n v="3"/>
    <s v="November"/>
    <x v="15"/>
    <s v="3 November 1952"/>
    <x v="2"/>
    <s v="NZ2354 FB.VI Built at Standard Motors and delivered sometime between 16 December 1944 and 05 June 1945. Previously RF837. Ferried from the United Kingdom by an RAF/RNZAF crew and BOC Ohakea on 04 August 1947. Ferried to Woodbourne for storage shortly after arrival. Declared surplus on SR3996 and sold by GSB tender number 4873 dated 03 November 1952. . (http://www.adf-serials.com/nz-serials/) To RNZAF 26.6.47 as NZ2354 (Air Britain Serials)"/>
    <x v="5"/>
    <x v="3"/>
    <x v="1"/>
    <x v="1"/>
    <x v="2"/>
    <x v="1"/>
    <m/>
    <n v="11"/>
    <x v="140"/>
    <x v="1"/>
    <n v="1"/>
    <x v="2"/>
    <x v="68"/>
    <x v="3"/>
  </r>
  <r>
    <n v="5017"/>
    <s v="RF856"/>
    <x v="12"/>
    <s v="404/132OTU"/>
    <x v="17"/>
    <x v="7"/>
    <n v="3"/>
    <s v="November"/>
    <x v="15"/>
    <s v="3 November 1952"/>
    <x v="2"/>
    <s v="NZ2366 FB.VI Built at Standard Motors and delivered sometime between 16 December 1944 and 05 June 1945. Previously RF856. Ferried from the United Kingdom by an RAF/RNZAF crew and BOC Ohakea on 04 October 1947. Ferried to Woodbourne for storage shortly after arrival. Declared surplus on SR.3996 and sold by GSB tender number 4873 dated 03 November 1952. . (http://www.adf-serials.com/nz-serials/) To RNZAF 26.8.47 as NZ2366 (Air Britain Serials)"/>
    <x v="5"/>
    <x v="3"/>
    <x v="1"/>
    <x v="1"/>
    <x v="2"/>
    <x v="1"/>
    <m/>
    <n v="11"/>
    <x v="140"/>
    <x v="1"/>
    <n v="1"/>
    <x v="1"/>
    <x v="121"/>
    <x v="3"/>
  </r>
  <r>
    <n v="6631"/>
    <s v="RF885"/>
    <x v="12"/>
    <m/>
    <x v="17"/>
    <x v="19"/>
    <n v="3"/>
    <s v="November"/>
    <x v="15"/>
    <s v="3 November 1952"/>
    <x v="2"/>
    <s v="NZ2377 FB.VI Built at Standard Motors and delivered sometime between 16 December 1944 and 05 June 1945. Previously RF885. Ferried from the United Kingdom by an RAF/RNZAF crew and BOC Ohakea on 12 February 1948. Ferried to Woodbourne for storage shortly after arrival. Declared surplus on SR.3996 and sold by GSB tender number 4873 dated 03 November 1952. . (http://www.adf-serials.com/nz-serials/) To RNZAF 31.12.47 as NZ2377 (Air Britain Serials)"/>
    <x v="5"/>
    <x v="3"/>
    <x v="1"/>
    <x v="1"/>
    <x v="2"/>
    <x v="1"/>
    <m/>
    <n v="11"/>
    <x v="140"/>
    <x v="1"/>
    <n v="1"/>
    <x v="2"/>
    <x v="17"/>
    <x v="3"/>
  </r>
  <r>
    <n v="1738"/>
    <s v="RF903"/>
    <x v="12"/>
    <s v="8OTU/132OTU"/>
    <x v="17"/>
    <x v="7"/>
    <n v="3"/>
    <s v="November"/>
    <x v="15"/>
    <s v="3 November 1952"/>
    <x v="2"/>
    <s v="NZ2378 FB.VI Built at Standard Motors and delivered sometime between 16 December 1944 and 05 June 1945. Previously RF903. Ferried from the United Kingdom by an RAF/RNZAF crew and BOC Ohakea on 12 February 1948. Ferried to Woodbourne for storage shortly after arrival. Declared surplus on SR.3996 and sold by GSB tender number 4873 dated 03 November 1952. . (http://www.adf-serials.com/nz-serials/) To RNZAF 12.11.47 as NZ2378 (Air Britain Serials)"/>
    <x v="5"/>
    <x v="3"/>
    <x v="1"/>
    <x v="1"/>
    <x v="2"/>
    <x v="1"/>
    <m/>
    <n v="11"/>
    <x v="140"/>
    <x v="1"/>
    <n v="1"/>
    <x v="1"/>
    <x v="121"/>
    <x v="3"/>
  </r>
  <r>
    <n v="5311"/>
    <s v="RF935"/>
    <x v="12"/>
    <s v="Med"/>
    <x v="17"/>
    <x v="19"/>
    <n v="3"/>
    <s v="November"/>
    <x v="15"/>
    <s v="3 November 1952"/>
    <x v="2"/>
    <s v="NZ2372 FB.VI Built at Standard Motors and delivered sometime between 16 December 1944 and 05 June 1945. Previously RF935. Ferried from the United Kingdom by an RAF/RNZAF crew and BOC Ohakea on 08 December 1947. Ferried to Woodbourne for storage shortly after arrival. Declared surplus on SR.3996 and sold by GSB tender number 4873 dated 03 November 1952. . (http://www.adf-serials.com/nz-serials/) To RNZAF 12.11.47 as NZ2372 (Air Britain Serials)"/>
    <x v="5"/>
    <x v="3"/>
    <x v="1"/>
    <x v="1"/>
    <x v="2"/>
    <x v="1"/>
    <m/>
    <n v="11"/>
    <x v="140"/>
    <x v="1"/>
    <n v="1"/>
    <x v="2"/>
    <x v="68"/>
    <x v="3"/>
  </r>
  <r>
    <n v="2233"/>
    <s v="RS504"/>
    <x v="12"/>
    <s v="235/248/36"/>
    <x v="17"/>
    <x v="19"/>
    <n v="3"/>
    <s v="November"/>
    <x v="15"/>
    <s v="3 November 1952"/>
    <x v="2"/>
    <s v="NZ2363 FB.VI Built at Hatfield and delivered sometime between 13 October 1944 and 22 January 1945. Previously RS504. Ferried from the United Kingdom by an RAF/RNZAF crew and BOC Ohakea on 19 September 1947. Ferried to Woodbourne for storage shortly after arrival. Declared surplus on SR.3996 and sold by GSB tender number 4873 dated 03 November 1952. . (http://www.adf-serials.com/nz-serials/) To RNZAF 18.8.47 as NZ2363 (Air Britain Serials)"/>
    <x v="5"/>
    <x v="3"/>
    <x v="1"/>
    <x v="1"/>
    <x v="2"/>
    <x v="1"/>
    <m/>
    <n v="11"/>
    <x v="140"/>
    <x v="1"/>
    <n v="1"/>
    <x v="0"/>
    <x v="285"/>
    <x v="0"/>
  </r>
  <r>
    <n v="6633"/>
    <s v="TE912"/>
    <x v="12"/>
    <m/>
    <x v="17"/>
    <x v="19"/>
    <n v="3"/>
    <s v="November"/>
    <x v="15"/>
    <s v="3 November 1952"/>
    <x v="2"/>
    <s v="Entry also for delivery date of Jan. 23, 1947. NZ2321 FB.VI Built at Standard Motors. Previously TE912 and delivered sometime between 27 May 1945 and 21 December 1945. Ferried from the United Kingdom by an RAF/RNZAF crew and BOC Ohakea on 23 January 1947. Declared surplus on SR.3996 and sold by GSB tender number 4873 dated 03 November 1952. Fuselage was derelict at Lower Moutere in 1961. To RNZAF 13.12.46 as NZ2321 (Air Britain Serials)"/>
    <x v="5"/>
    <x v="3"/>
    <x v="1"/>
    <x v="1"/>
    <x v="2"/>
    <x v="1"/>
    <m/>
    <n v="11"/>
    <x v="140"/>
    <x v="1"/>
    <n v="0"/>
    <x v="2"/>
    <x v="17"/>
    <x v="3"/>
  </r>
  <r>
    <n v="621"/>
    <s v="RG265"/>
    <x v="35"/>
    <s v="1 OADU/1FU/CSE/Cv PR34A/81"/>
    <x v="10"/>
    <x v="19"/>
    <n v="7"/>
    <s v="November"/>
    <x v="15"/>
    <s v="7 November 1952"/>
    <x v="0"/>
    <s v="Propeller feathered lost height and ditched on approach Seletar 7.11.52 (Air Britain Serials)"/>
    <x v="2"/>
    <x v="2"/>
    <x v="145"/>
    <x v="1"/>
    <x v="2"/>
    <x v="1"/>
    <m/>
    <n v="11"/>
    <x v="140"/>
    <x v="1"/>
    <n v="0"/>
    <x v="0"/>
    <x v="287"/>
    <x v="0"/>
  </r>
  <r>
    <n v="2947"/>
    <s v="TA472"/>
    <x v="12"/>
    <s v="CFE/OFU"/>
    <x v="21"/>
    <x v="19"/>
    <n v="7"/>
    <s v="November"/>
    <x v="15"/>
    <s v="7 November 1952"/>
    <x v="2"/>
    <s v="To Yug AF 7.11.52 as 8136 (Air Britain Serials)"/>
    <x v="5"/>
    <x v="3"/>
    <x v="1"/>
    <x v="1"/>
    <x v="2"/>
    <x v="1"/>
    <m/>
    <n v="11"/>
    <x v="140"/>
    <x v="1"/>
    <n v="0"/>
    <x v="1"/>
    <x v="388"/>
    <x v="0"/>
  </r>
  <r>
    <n v="1637"/>
    <s v="TA488"/>
    <x v="12"/>
    <s v="ASWDU"/>
    <x v="21"/>
    <x v="19"/>
    <n v="7"/>
    <s v="November"/>
    <x v="15"/>
    <s v="7 November 1952"/>
    <x v="2"/>
    <s v="To Yug AF 7.11.52 as 8119 (Air Britain Serials) ASWDU camera tests."/>
    <x v="5"/>
    <x v="3"/>
    <x v="1"/>
    <x v="1"/>
    <x v="2"/>
    <x v="1"/>
    <m/>
    <n v="11"/>
    <x v="140"/>
    <x v="1"/>
    <n v="0"/>
    <x v="1"/>
    <x v="208"/>
    <x v="0"/>
  </r>
  <r>
    <n v="2868"/>
    <s v="TA576"/>
    <x v="12"/>
    <s v="13OTU/228OCU"/>
    <x v="21"/>
    <x v="19"/>
    <n v="7"/>
    <s v="November"/>
    <x v="15"/>
    <s v="7 November 1952"/>
    <x v="2"/>
    <s v="To Yug AF 7.11.52 as 8140 (Air Britain Serials)"/>
    <x v="5"/>
    <x v="3"/>
    <x v="1"/>
    <x v="1"/>
    <x v="2"/>
    <x v="1"/>
    <m/>
    <n v="11"/>
    <x v="140"/>
    <x v="1"/>
    <n v="0"/>
    <x v="1"/>
    <x v="298"/>
    <x v="0"/>
  </r>
  <r>
    <n v="3070"/>
    <s v="PF676"/>
    <x v="35"/>
    <s v="13/81"/>
    <x v="10"/>
    <x v="19"/>
    <n v="11"/>
    <s v="November"/>
    <x v="15"/>
    <s v="11 November 1952"/>
    <x v="2"/>
    <s v="SOC 11.11.52 (Air Britain Serials)"/>
    <x v="4"/>
    <x v="3"/>
    <x v="1"/>
    <x v="1"/>
    <x v="2"/>
    <x v="1"/>
    <m/>
    <n v="11"/>
    <x v="140"/>
    <x v="1"/>
    <n v="0"/>
    <x v="0"/>
    <x v="287"/>
    <x v="6"/>
  </r>
  <r>
    <n v="1808"/>
    <s v="VL616"/>
    <x v="35"/>
    <s v="13/81"/>
    <x v="10"/>
    <x v="19"/>
    <n v="11"/>
    <s v="November"/>
    <x v="15"/>
    <s v="11 November 1952"/>
    <x v="2"/>
    <s v="SOC 11.11.52 (Air Britain Serials)"/>
    <x v="4"/>
    <x v="3"/>
    <x v="1"/>
    <x v="1"/>
    <x v="2"/>
    <x v="1"/>
    <m/>
    <n v="11"/>
    <x v="140"/>
    <x v="1"/>
    <n v="0"/>
    <x v="0"/>
    <x v="287"/>
    <x v="0"/>
  </r>
  <r>
    <n v="851"/>
    <s v="RL195"/>
    <x v="39"/>
    <s v="264/219"/>
    <x v="1"/>
    <x v="2"/>
    <n v="15"/>
    <s v="November"/>
    <x v="15"/>
    <s v="15 November 1952"/>
    <x v="2"/>
    <s v="Was PS-A on 264 Squadron, according to a picture showing this aircraft belly-landed. SOC 15.11.52 (Air Britain Serials)"/>
    <x v="4"/>
    <x v="3"/>
    <x v="1"/>
    <x v="1"/>
    <x v="2"/>
    <x v="1"/>
    <m/>
    <n v="11"/>
    <x v="140"/>
    <x v="1"/>
    <n v="0"/>
    <x v="0"/>
    <x v="76"/>
    <x v="2"/>
  </r>
  <r>
    <n v="3763"/>
    <s v="TJ135"/>
    <x v="42"/>
    <s v="Cv TT/236OCU"/>
    <x v="10"/>
    <x v="19"/>
    <n v="16"/>
    <s v="November"/>
    <x v="15"/>
    <s v="16 November 1952"/>
    <x v="0"/>
    <s v="Swung on landing and u/c collapsed Kinloss 18.11.52 (Air Britain Serials)"/>
    <x v="2"/>
    <x v="2"/>
    <x v="23"/>
    <x v="1"/>
    <x v="2"/>
    <x v="1"/>
    <m/>
    <n v="11"/>
    <x v="140"/>
    <x v="1"/>
    <n v="0"/>
    <x v="1"/>
    <x v="389"/>
    <x v="0"/>
  </r>
  <r>
    <n v="6074"/>
    <s v="PF633"/>
    <x v="35"/>
    <n v="13"/>
    <x v="10"/>
    <x v="19"/>
    <n v="25"/>
    <s v="November"/>
    <x v="15"/>
    <s v="25 November 1952"/>
    <x v="2"/>
    <s v="SS 25.11.52 (Air Britain Serials)"/>
    <x v="4"/>
    <x v="3"/>
    <x v="1"/>
    <x v="1"/>
    <x v="2"/>
    <x v="1"/>
    <m/>
    <n v="11"/>
    <x v="140"/>
    <x v="1"/>
    <n v="0"/>
    <x v="0"/>
    <x v="257"/>
    <x v="6"/>
  </r>
  <r>
    <n v="6423"/>
    <s v="RG298"/>
    <x v="35"/>
    <n v="13"/>
    <x v="10"/>
    <x v="19"/>
    <n v="25"/>
    <s v="November"/>
    <x v="15"/>
    <s v="25 November 1952"/>
    <x v="2"/>
    <s v="SS 25.11.52 (Air Britain Serials)"/>
    <x v="4"/>
    <x v="3"/>
    <x v="1"/>
    <x v="1"/>
    <x v="2"/>
    <x v="1"/>
    <m/>
    <n v="11"/>
    <x v="140"/>
    <x v="1"/>
    <n v="0"/>
    <x v="0"/>
    <x v="257"/>
    <x v="0"/>
  </r>
  <r>
    <n v="7471"/>
    <s v="PF560"/>
    <x v="20"/>
    <s v="Cv TT39/RN"/>
    <x v="10"/>
    <x v="19"/>
    <n v="27"/>
    <s v="November"/>
    <x v="15"/>
    <s v="27 November 1952"/>
    <x v="2"/>
    <s v="SOC 27.11.52 (Air Britain Serials)"/>
    <x v="4"/>
    <x v="3"/>
    <x v="1"/>
    <x v="1"/>
    <x v="2"/>
    <x v="1"/>
    <m/>
    <n v="11"/>
    <x v="140"/>
    <x v="1"/>
    <n v="0"/>
    <x v="2"/>
    <x v="64"/>
    <x v="6"/>
  </r>
  <r>
    <n v="7499"/>
    <s v="PF606"/>
    <x v="20"/>
    <s v="Cv TT39/RN"/>
    <x v="10"/>
    <x v="19"/>
    <n v="27"/>
    <s v="November"/>
    <x v="15"/>
    <s v="27 November 1952"/>
    <x v="2"/>
    <s v="SOC Lossiemouth 27.11.52 (Air Britain Serials)"/>
    <x v="4"/>
    <x v="3"/>
    <x v="1"/>
    <x v="1"/>
    <x v="2"/>
    <x v="1"/>
    <m/>
    <n v="11"/>
    <x v="140"/>
    <x v="1"/>
    <n v="0"/>
    <x v="2"/>
    <x v="64"/>
    <x v="6"/>
  </r>
  <r>
    <n v="366"/>
    <s v="PF609"/>
    <x v="20"/>
    <s v="16OTU/14/Cv TT39/RN"/>
    <x v="10"/>
    <x v="19"/>
    <n v="27"/>
    <s v="November"/>
    <x v="15"/>
    <s v="27 November 1952"/>
    <x v="2"/>
    <s v="SOC Lossiemouth 27.11.52 (Air Britain Serials)"/>
    <x v="4"/>
    <x v="3"/>
    <x v="1"/>
    <x v="1"/>
    <x v="2"/>
    <x v="1"/>
    <m/>
    <n v="11"/>
    <x v="140"/>
    <x v="1"/>
    <n v="0"/>
    <x v="2"/>
    <x v="64"/>
    <x v="6"/>
  </r>
  <r>
    <n v="1999"/>
    <s v="HR180"/>
    <x v="12"/>
    <s v="141/23/Polebrook/OFU"/>
    <x v="21"/>
    <x v="19"/>
    <n v="0"/>
    <s v="December"/>
    <x v="15"/>
    <s v="0 December 1952"/>
    <x v="2"/>
    <s v="To Yug AF 12.52 (Air Britain Serials)"/>
    <x v="5"/>
    <x v="3"/>
    <x v="1"/>
    <x v="1"/>
    <x v="2"/>
    <x v="1"/>
    <m/>
    <n v="12"/>
    <x v="141"/>
    <x v="1"/>
    <n v="1"/>
    <x v="1"/>
    <x v="388"/>
    <x v="3"/>
  </r>
  <r>
    <n v="3080"/>
    <s v="RS513"/>
    <x v="12"/>
    <s v="23/OFU"/>
    <x v="21"/>
    <x v="19"/>
    <n v="0"/>
    <s v="December"/>
    <x v="15"/>
    <s v="0 December 1952"/>
    <x v="2"/>
    <s v="To Yug AF 12.52 as 8142 (Air Britain Serials)"/>
    <x v="5"/>
    <x v="3"/>
    <x v="1"/>
    <x v="1"/>
    <x v="2"/>
    <x v="1"/>
    <m/>
    <n v="12"/>
    <x v="141"/>
    <x v="1"/>
    <n v="1"/>
    <x v="1"/>
    <x v="388"/>
    <x v="0"/>
  </r>
  <r>
    <n v="6257"/>
    <s v="NT275"/>
    <x v="25"/>
    <s v="410/Belgium"/>
    <x v="15"/>
    <x v="2"/>
    <n v="5"/>
    <s v="December"/>
    <x v="15"/>
    <s v="5 December 1952"/>
    <x v="0"/>
    <s v="Landing without brakes. To Belgian AF 21.12.48 as MB-19 Coded ND-L, Crashed Beauvechain 5.12.52 (Air Britain Serials)"/>
    <x v="2"/>
    <x v="2"/>
    <x v="32"/>
    <x v="1"/>
    <x v="2"/>
    <x v="1"/>
    <m/>
    <n v="12"/>
    <x v="141"/>
    <x v="1"/>
    <n v="1"/>
    <x v="0"/>
    <x v="19"/>
    <x v="2"/>
  </r>
  <r>
    <n v="5484"/>
    <s v="NT368"/>
    <x v="25"/>
    <s v="68/Belgium"/>
    <x v="15"/>
    <x v="19"/>
    <n v="5"/>
    <s v="December"/>
    <x v="15"/>
    <s v="5 December 1952"/>
    <x v="0"/>
    <s v="WM-L on 68 Squadron (John Rawlings' book 'Fighter Squadrons of the RAF and their Aircraft' ) To Belgian AF 28.1.48 as MB-5 Crashed Beauvechain 5.12.52 (Air Britain Serials)_x000a__x000a_MB-5 RAF-Serial: NT368 _x000a_Built at Leavesden under contract 1576/SAS/C.23(a) (dated 0343) as Merlin NF30 (Merlin 76 engines) _x000a__x000a_110145: delivered RAF _x000a_010245-040545 RAF: No 68 Sqn (code WM-L) _x000a_030345: NT368/WM-L RAF No 68 Sqn, downed a Junkers Ju88 over the Channel _x000a_280148: Taken on Charge BAF _x000a_000048-000051: 10Sqn (uncoded) _x000a_000051-000052: 10Sqn (ND-D/ -P) _x000a_051252: crash Beauvechain, declared Cat.5_x000a__x000a_(http://belmilac.wetpaint.com/page/De+Havilland+DH.98+Mosquito+NF.30.)"/>
    <x v="2"/>
    <x v="2"/>
    <x v="32"/>
    <x v="1"/>
    <x v="2"/>
    <x v="1"/>
    <m/>
    <n v="12"/>
    <x v="141"/>
    <x v="1"/>
    <n v="1"/>
    <x v="0"/>
    <x v="102"/>
    <x v="2"/>
  </r>
  <r>
    <n v="1833"/>
    <s v="ML956"/>
    <x v="20"/>
    <s v="109/105/RN/Cv TT39"/>
    <x v="10"/>
    <x v="19"/>
    <n v="11"/>
    <s v="December"/>
    <x v="15"/>
    <s v="11 December 1952"/>
    <x v="2"/>
    <s v="SOC after 11.12.52 (Air Britain Serials)"/>
    <x v="4"/>
    <x v="3"/>
    <x v="1"/>
    <x v="1"/>
    <x v="2"/>
    <x v="1"/>
    <m/>
    <n v="12"/>
    <x v="141"/>
    <x v="1"/>
    <n v="1"/>
    <x v="2"/>
    <x v="390"/>
    <x v="0"/>
  </r>
  <r>
    <n v="3419"/>
    <s v="ML980"/>
    <x v="20"/>
    <s v="109/Cv TT39/RN 771"/>
    <x v="10"/>
    <x v="19"/>
    <n v="11"/>
    <s v="December"/>
    <x v="15"/>
    <s v="11 December 1952"/>
    <x v="2"/>
    <s v="SOC Lossiemouth 11.12.52 (Air Britain Serials)"/>
    <x v="4"/>
    <x v="3"/>
    <x v="1"/>
    <x v="1"/>
    <x v="2"/>
    <x v="1"/>
    <m/>
    <n v="12"/>
    <x v="141"/>
    <x v="1"/>
    <n v="1"/>
    <x v="0"/>
    <x v="178"/>
    <x v="0"/>
  </r>
  <r>
    <n v="129"/>
    <s v="MM177"/>
    <x v="20"/>
    <s v="RAE/105/109/105/Cv TT39/RN"/>
    <x v="10"/>
    <x v="19"/>
    <n v="11"/>
    <s v="December"/>
    <x v="15"/>
    <s v="11 December 1952"/>
    <x v="2"/>
    <s v="Stored Stretton SOC Lossiemouth 11.12.52 (Air Britain Serials)"/>
    <x v="4"/>
    <x v="3"/>
    <x v="1"/>
    <x v="1"/>
    <x v="2"/>
    <x v="1"/>
    <m/>
    <n v="12"/>
    <x v="141"/>
    <x v="1"/>
    <n v="1"/>
    <x v="2"/>
    <x v="64"/>
    <x v="0"/>
  </r>
  <r>
    <n v="182"/>
    <s v="PF439"/>
    <x v="20"/>
    <s v="128/109/105/CBE/Cv TT39/RN"/>
    <x v="10"/>
    <x v="19"/>
    <n v="11"/>
    <s v="December"/>
    <x v="15"/>
    <s v="11 December 1952"/>
    <x v="2"/>
    <s v="SOC 11.12.52 (Air Britain Serials)"/>
    <x v="4"/>
    <x v="3"/>
    <x v="1"/>
    <x v="1"/>
    <x v="2"/>
    <x v="1"/>
    <m/>
    <n v="12"/>
    <x v="141"/>
    <x v="1"/>
    <n v="0"/>
    <x v="2"/>
    <x v="64"/>
    <x v="6"/>
  </r>
  <r>
    <n v="448"/>
    <s v="PF445"/>
    <x v="20"/>
    <s v="139/692/69/Cv TT39/RN"/>
    <x v="10"/>
    <x v="19"/>
    <n v="11"/>
    <s v="December"/>
    <x v="15"/>
    <s v="11 December 1952"/>
    <x v="2"/>
    <s v="SOC 11.12.52 (Air Britain Serials)"/>
    <x v="4"/>
    <x v="3"/>
    <x v="1"/>
    <x v="1"/>
    <x v="2"/>
    <x v="1"/>
    <m/>
    <n v="12"/>
    <x v="141"/>
    <x v="1"/>
    <n v="0"/>
    <x v="2"/>
    <x v="64"/>
    <x v="6"/>
  </r>
  <r>
    <n v="944"/>
    <s v="PF483"/>
    <x v="20"/>
    <s v="128/608/16OTU/RN"/>
    <x v="10"/>
    <x v="19"/>
    <n v="11"/>
    <s v="December"/>
    <x v="15"/>
    <s v="11 December 1952"/>
    <x v="2"/>
    <s v="SOC 11.12.52 (Air Britain Serials)"/>
    <x v="4"/>
    <x v="3"/>
    <x v="1"/>
    <x v="1"/>
    <x v="2"/>
    <x v="1"/>
    <m/>
    <n v="12"/>
    <x v="141"/>
    <x v="1"/>
    <n v="0"/>
    <x v="2"/>
    <x v="64"/>
    <x v="6"/>
  </r>
  <r>
    <n v="7537"/>
    <s v="PF599"/>
    <x v="20"/>
    <s v="Cv TT39/RN"/>
    <x v="10"/>
    <x v="19"/>
    <n v="11"/>
    <s v="December"/>
    <x v="15"/>
    <s v="11 December 1952"/>
    <x v="2"/>
    <s v="SOC Lossiemouth 11.12.52 (Air Britain Serials)"/>
    <x v="4"/>
    <x v="3"/>
    <x v="1"/>
    <x v="1"/>
    <x v="2"/>
    <x v="1"/>
    <m/>
    <n v="12"/>
    <x v="141"/>
    <x v="1"/>
    <n v="0"/>
    <x v="2"/>
    <x v="64"/>
    <x v="6"/>
  </r>
  <r>
    <n v="4731"/>
    <s v="VL622"/>
    <x v="35"/>
    <n v="81"/>
    <x v="10"/>
    <x v="19"/>
    <n v="18"/>
    <s v="December"/>
    <x v="15"/>
    <s v="18 December 1952"/>
    <x v="2"/>
    <s v="SOC 18.12.52 (Air Britain Serials)"/>
    <x v="4"/>
    <x v="3"/>
    <x v="1"/>
    <x v="1"/>
    <x v="2"/>
    <x v="1"/>
    <m/>
    <n v="12"/>
    <x v="141"/>
    <x v="1"/>
    <n v="0"/>
    <x v="0"/>
    <x v="287"/>
    <x v="0"/>
  </r>
  <r>
    <n v="6315"/>
    <s v="A52-173"/>
    <x v="24"/>
    <m/>
    <x v="7"/>
    <x v="19"/>
    <n v="0"/>
    <s v="January"/>
    <x v="16"/>
    <s v="1953"/>
    <x v="2"/>
    <s v="Built as F.B.40. Delivered during March 1946. Final disposition: sold to R H Grant Trading Co, January 1953. (Beaufort, Beaufighter and Mosquito in Australian Service, Stewart Wilson, 1990) To instr a/f Sold .53 (Air Britain Serials)"/>
    <x v="4"/>
    <x v="3"/>
    <x v="1"/>
    <x v="1"/>
    <x v="2"/>
    <x v="1"/>
    <m/>
    <m/>
    <x v="142"/>
    <x v="1"/>
    <n v="0"/>
    <x v="2"/>
    <x v="17"/>
    <x v="5"/>
  </r>
  <r>
    <n v="5925"/>
    <s v="A52-177"/>
    <x v="24"/>
    <m/>
    <x v="4"/>
    <x v="19"/>
    <n v="0"/>
    <s v="January"/>
    <x v="16"/>
    <s v="1953"/>
    <x v="2"/>
    <s v="Built as F.B.40. Delivered during March 1946. Final disposition: sold to R H Grant Trading Co, January 1953. (Beaufort, Beaufighter and Mosquito in Australian Service, Stewart Wilson, 1990) N4928V? To instr a/f Sold .53 (Air Britain Serials)  Eine der zahlreichen »Mossies«, die nach dem Krieg ihren Weg nach Kalifornien fanden: die FB.40 N4928V, eine Ex-RAAF-Maschine. Lewis Leach überführte sie 1953 von Australien in die Staaten (Foto: Wainwright)   (http://www.flugzeugclassic.de/fotostrecke.cfm?artikelid=1401&amp;imageid=2)"/>
    <x v="4"/>
    <x v="3"/>
    <x v="1"/>
    <x v="1"/>
    <x v="2"/>
    <x v="1"/>
    <m/>
    <m/>
    <x v="142"/>
    <x v="1"/>
    <n v="0"/>
    <x v="2"/>
    <x v="17"/>
    <x v="5"/>
  </r>
  <r>
    <n v="3185"/>
    <s v="RR311"/>
    <x v="10"/>
    <s v="ME/Sylt/Fassberg/45"/>
    <x v="3"/>
    <x v="16"/>
    <n v="13"/>
    <s v="January"/>
    <x v="16"/>
    <s v="13 January 1953"/>
    <x v="0"/>
    <s v="Yawed on approach and hit bulldozer Tengah 13.1.53 (Air Britain Serials)"/>
    <x v="2"/>
    <x v="2"/>
    <x v="30"/>
    <x v="1"/>
    <x v="2"/>
    <x v="1"/>
    <m/>
    <n v="1"/>
    <x v="143"/>
    <x v="1"/>
    <n v="1"/>
    <x v="0"/>
    <x v="86"/>
    <x v="2"/>
  </r>
  <r>
    <n v="3800"/>
    <s v="VP201"/>
    <x v="42"/>
    <s v="230OCU/109"/>
    <x v="0"/>
    <x v="8"/>
    <n v="21"/>
    <s v="January"/>
    <x v="16"/>
    <s v="21 January 1953"/>
    <x v="2"/>
    <s v="SOC 21.1.53 (Air Britain Serials)"/>
    <x v="4"/>
    <x v="3"/>
    <x v="1"/>
    <x v="1"/>
    <x v="2"/>
    <x v="1"/>
    <m/>
    <n v="1"/>
    <x v="143"/>
    <x v="1"/>
    <n v="0"/>
    <x v="0"/>
    <x v="18"/>
    <x v="7"/>
  </r>
  <r>
    <n v="1463"/>
    <s v="VA882"/>
    <x v="10"/>
    <s v="500/FETS"/>
    <x v="10"/>
    <x v="19"/>
    <n v="22"/>
    <s v="January"/>
    <x v="16"/>
    <s v="22 January 1953"/>
    <x v="0"/>
    <s v="Swung during asymmetric landing and u/c collapsed Seletar 22.1.53 (Air Britain Serials)"/>
    <x v="2"/>
    <x v="2"/>
    <x v="40"/>
    <x v="1"/>
    <x v="2"/>
    <x v="1"/>
    <m/>
    <n v="1"/>
    <x v="143"/>
    <x v="1"/>
    <n v="0"/>
    <x v="1"/>
    <x v="391"/>
    <x v="2"/>
  </r>
  <r>
    <n v="6650"/>
    <s v="RS675"/>
    <x v="12"/>
    <s v="231OCU"/>
    <x v="0"/>
    <x v="7"/>
    <n v="28"/>
    <s v="January"/>
    <x v="16"/>
    <s v="28 January 1953"/>
    <x v="0"/>
    <s v="Swung on landing and u/c collapsed Upwood 28.1.53 (Air Britain Serials)"/>
    <x v="2"/>
    <x v="2"/>
    <x v="23"/>
    <x v="1"/>
    <x v="2"/>
    <x v="1"/>
    <m/>
    <n v="1"/>
    <x v="143"/>
    <x v="1"/>
    <n v="0"/>
    <x v="1"/>
    <x v="313"/>
    <x v="7"/>
  </r>
  <r>
    <n v="4239"/>
    <s v="PZ199"/>
    <x v="12"/>
    <s v="418/21"/>
    <x v="18"/>
    <x v="19"/>
    <n v="29"/>
    <s v="January"/>
    <x v="16"/>
    <s v="29 January 1953"/>
    <x v="0"/>
    <s v="Taken on strength at 418 Sqn. from No.27 Movements Unit, 26 July 1944; to No.43 Group, 1 October 1944. TH-D, letter on list of aircraft dated 31 August 1944. Inspected at Rennes Nov 50, to Israeli ownership at Rennes Feb 20 51, ferried to Israel 17 Jun 51, w/o in landing accident Jan 29 53, Lt Era Shamueli. (Air Enthusiast, September-October 1999) U/c leg collapsed on landing Melsbroek 21.6.45 not repaired (Air Britain Serials)"/>
    <x v="2"/>
    <x v="2"/>
    <x v="27"/>
    <x v="1"/>
    <x v="2"/>
    <x v="1"/>
    <m/>
    <n v="1"/>
    <x v="143"/>
    <x v="1"/>
    <n v="1"/>
    <x v="0"/>
    <x v="48"/>
    <x v="0"/>
  </r>
  <r>
    <n v="1427"/>
    <s v="VA927"/>
    <x v="10"/>
    <s v="204AFS/41/58"/>
    <x v="10"/>
    <x v="19"/>
    <n v="10"/>
    <s v="February"/>
    <x v="16"/>
    <s v="10 February 1953"/>
    <x v="0"/>
    <s v="Flew into rising ground in cloud on GCA calibration flight Ewelme Oxon 10.2.53 (Air Britain Serials) 10.02.53 58 Sqn. VA927 Crashed at Ewelme, Oxfordshire. (Mosquito Crash Log)"/>
    <x v="2"/>
    <x v="2"/>
    <x v="41"/>
    <x v="1"/>
    <x v="2"/>
    <x v="1"/>
    <m/>
    <n v="2"/>
    <x v="144"/>
    <x v="1"/>
    <n v="0"/>
    <x v="0"/>
    <x v="265"/>
    <x v="2"/>
  </r>
  <r>
    <n v="2996"/>
    <s v="PF569"/>
    <x v="20"/>
    <s v="Cv TT39/RN"/>
    <x v="10"/>
    <x v="19"/>
    <n v="12"/>
    <s v="February"/>
    <x v="16"/>
    <s v="12 February 1953"/>
    <x v="2"/>
    <s v="SOC 12.2.53 (Air Britain Serials)"/>
    <x v="4"/>
    <x v="3"/>
    <x v="1"/>
    <x v="1"/>
    <x v="2"/>
    <x v="1"/>
    <m/>
    <n v="2"/>
    <x v="144"/>
    <x v="1"/>
    <n v="0"/>
    <x v="2"/>
    <x v="64"/>
    <x v="6"/>
  </r>
  <r>
    <n v="457"/>
    <s v="RG189"/>
    <x v="35"/>
    <s v="544/540/58/540/237OCU/81"/>
    <x v="10"/>
    <x v="19"/>
    <n v="13"/>
    <s v="February"/>
    <x v="16"/>
    <s v="13 February 1953"/>
    <x v="0"/>
    <s v="Caught fire and dived into ground 2m SW of Don Muang 13.2.53 (Air Britain Serials)"/>
    <x v="2"/>
    <x v="2"/>
    <x v="38"/>
    <x v="1"/>
    <x v="2"/>
    <x v="1"/>
    <m/>
    <n v="2"/>
    <x v="144"/>
    <x v="1"/>
    <n v="0"/>
    <x v="0"/>
    <x v="287"/>
    <x v="0"/>
  </r>
  <r>
    <n v="1417"/>
    <s v="TW253"/>
    <x v="43"/>
    <s v="RN 739/Airwork"/>
    <x v="10"/>
    <x v="19"/>
    <n v="18"/>
    <s v="February"/>
    <x v="16"/>
    <s v="18 February 1953"/>
    <x v="0"/>
    <s v="Sea Mosquito TR33, Airwork FRU.Port engine failed during formation take-off at Hurn (http://daveg4otu.tripod.com/hancrash.html) Port engine failed during formation takeoff prop hit runway when a/c swung Hurn 18.2.53 (Air Britain Serials)"/>
    <x v="2"/>
    <x v="2"/>
    <x v="2"/>
    <x v="1"/>
    <x v="2"/>
    <x v="1"/>
    <m/>
    <n v="2"/>
    <x v="144"/>
    <x v="1"/>
    <n v="0"/>
    <x v="1"/>
    <x v="392"/>
    <x v="2"/>
  </r>
  <r>
    <n v="4026"/>
    <s v="PZ330"/>
    <x v="12"/>
    <n v="487"/>
    <x v="17"/>
    <x v="19"/>
    <n v="19"/>
    <s v="February"/>
    <x v="16"/>
    <s v="19 February 1953"/>
    <x v="2"/>
    <s v="NZ2350 FB.VI Built at Hatfield and delivered sometime between 16 May 1944 and 19 June 1945. Previously PZ330. Ferried from the United Kingdom by an RAF/RNZAF crew and BOC Ohakea on 28 July 1947. Ferried to Hobsonville on 04 August 1947 for conversion to instructional airframe. Became INST123 with TTS Hobsonville on 27 August 1947. Sold by GSB tender number 4932 dated 19 January 1953. . (http://www.adf-serials.com/nz-serials/) To RNZAF 24.6.47 as NZ2350 Inst.123 Sold 2.53 (Air Britain Serials)"/>
    <x v="5"/>
    <x v="3"/>
    <x v="1"/>
    <x v="1"/>
    <x v="2"/>
    <x v="1"/>
    <m/>
    <n v="2"/>
    <x v="144"/>
    <x v="1"/>
    <n v="1"/>
    <x v="0"/>
    <x v="47"/>
    <x v="0"/>
  </r>
  <r>
    <n v="3291"/>
    <s v="SZ994"/>
    <x v="12"/>
    <s v="487/16/268"/>
    <x v="17"/>
    <x v="19"/>
    <n v="19"/>
    <s v="February"/>
    <x v="16"/>
    <s v="19 February 1953"/>
    <x v="2"/>
    <s v="NZ2394 FB.VI Built at Hatfield and delivered sometime between 04 January 1945 and 23 March 1945. Previously SZ994. Ferried from the United Kingdom by an RAF/RNZAF crew and BOC Ohakea on 01 October 1948. Ferried to Taieri for storage shortly after arrival. Converted to instructional airframe INST140 with TTS Hobsonville on 19 November 1950. Sold by GSB tender number 4933 dated 19 January 1953. . (http://www.adf-serials.com/nz-serials/) To RNZAF 6.9.48 as NZ2394 Inst.140 Sold 2.53 (Air Britain Serials)"/>
    <x v="5"/>
    <x v="3"/>
    <x v="1"/>
    <x v="1"/>
    <x v="2"/>
    <x v="1"/>
    <m/>
    <n v="2"/>
    <x v="144"/>
    <x v="1"/>
    <n v="1"/>
    <x v="0"/>
    <x v="214"/>
    <x v="0"/>
  </r>
  <r>
    <n v="131"/>
    <s v="TA479"/>
    <x v="12"/>
    <s v="132OTU/6OTU"/>
    <x v="17"/>
    <x v="7"/>
    <n v="19"/>
    <s v="February"/>
    <x v="16"/>
    <s v="19 February 1953"/>
    <x v="2"/>
    <s v="NZ2351 FB.VI Built at Hatfield and delivered sometime between 12 April 1945 and 15 December 1945. Previously TA479. Ferried from the United Kingdom by an RAF/RNZAF crew and BOC Ohakea on 22 July 1947. Ferried to Hobsonville on 12 August 1947 Woodbourne for conversion to instructional airframe. Became INST124 with TTS Hobsonville on 27 August 1947 and was reduced to component parts for instructional use in 1950. Fuselage sold by GSB tender number 4934 dated 19 January 1953. . (http://www.adf-serials.com/nz-serials/) To RNZAF 25.6.47 as NZ2351 Inst.124 Sold 2.53 fuselage only (Air Britain Serials)"/>
    <x v="5"/>
    <x v="3"/>
    <x v="1"/>
    <x v="1"/>
    <x v="2"/>
    <x v="1"/>
    <m/>
    <n v="2"/>
    <x v="144"/>
    <x v="1"/>
    <n v="0"/>
    <x v="1"/>
    <x v="254"/>
    <x v="0"/>
  </r>
  <r>
    <n v="2408"/>
    <s v="PF680"/>
    <x v="35"/>
    <s v="Cv PR34A/540"/>
    <x v="10"/>
    <x v="19"/>
    <n v="25"/>
    <s v="February"/>
    <x v="16"/>
    <s v="25 February 1953"/>
    <x v="0"/>
    <s v="U/c jammed bellylanded at Benson 25.2.53 (Air Britain Serials)"/>
    <x v="2"/>
    <x v="2"/>
    <x v="27"/>
    <x v="1"/>
    <x v="2"/>
    <x v="1"/>
    <m/>
    <n v="2"/>
    <x v="144"/>
    <x v="1"/>
    <n v="0"/>
    <x v="0"/>
    <x v="16"/>
    <x v="6"/>
  </r>
  <r>
    <n v="2049"/>
    <s v="VA888"/>
    <x v="10"/>
    <s v="608/81/FETS/45"/>
    <x v="3"/>
    <x v="16"/>
    <n v="13"/>
    <s v="March"/>
    <x v="16"/>
    <s v="13 March 1953"/>
    <x v="2"/>
    <s v="SOC 13.3.53 (Air Britain Serials)"/>
    <x v="4"/>
    <x v="3"/>
    <x v="1"/>
    <x v="1"/>
    <x v="2"/>
    <x v="1"/>
    <s v=" (photo - the LP appeared just above the flash on the fin)"/>
    <n v="3"/>
    <x v="145"/>
    <x v="1"/>
    <n v="0"/>
    <x v="0"/>
    <x v="86"/>
    <x v="2"/>
  </r>
  <r>
    <n v="413"/>
    <s v="TK615"/>
    <x v="42"/>
    <s v="AAEE/Cv PR"/>
    <x v="10"/>
    <x v="19"/>
    <n v="16"/>
    <s v="March"/>
    <x v="16"/>
    <s v="16 March 1953"/>
    <x v="0"/>
    <s v="Swung on landing and u/c collapsed Boscombe Down 16.3.53 (Air Britain Serials)"/>
    <x v="2"/>
    <x v="2"/>
    <x v="23"/>
    <x v="1"/>
    <x v="2"/>
    <x v="1"/>
    <m/>
    <n v="3"/>
    <x v="145"/>
    <x v="1"/>
    <n v="0"/>
    <x v="2"/>
    <x v="393"/>
    <x v="0"/>
  </r>
  <r>
    <n v="1601"/>
    <s v="TW109"/>
    <x v="10"/>
    <s v="54OTU/228OCU"/>
    <x v="21"/>
    <x v="19"/>
    <n v="26"/>
    <s v="March"/>
    <x v="16"/>
    <s v="26 March 1953"/>
    <x v="2"/>
    <s v="To Yug AF 26.3.53 as 8134 (Air Britain Serials)"/>
    <x v="5"/>
    <x v="3"/>
    <x v="1"/>
    <x v="1"/>
    <x v="2"/>
    <x v="1"/>
    <m/>
    <n v="3"/>
    <x v="145"/>
    <x v="1"/>
    <n v="0"/>
    <x v="1"/>
    <x v="298"/>
    <x v="2"/>
  </r>
  <r>
    <n v="2548"/>
    <s v="TW256"/>
    <x v="43"/>
    <s v="RN 703/771/Airwork"/>
    <x v="10"/>
    <x v="19"/>
    <n v="0"/>
    <s v="April"/>
    <x v="16"/>
    <s v="0 April 1953"/>
    <x v="0"/>
    <s v="Sea Mosquito TR33, Airwork FRU ,Engine failed on take-off at Hurn ; undercarriage collapsed (http://daveg4otu.tripod.com/hancrash.html) Engine failed on takeoff u/c collapsed Hurn 4.53 (Air Britain Serials)"/>
    <x v="2"/>
    <x v="2"/>
    <x v="2"/>
    <x v="1"/>
    <x v="2"/>
    <x v="1"/>
    <m/>
    <n v="4"/>
    <x v="146"/>
    <x v="1"/>
    <n v="0"/>
    <x v="1"/>
    <x v="392"/>
    <x v="2"/>
  </r>
  <r>
    <n v="7294"/>
    <s v="A52-195"/>
    <x v="24"/>
    <s v="87/Cv PR41/reserial A52-304"/>
    <x v="7"/>
    <x v="19"/>
    <n v="0"/>
    <s v="April"/>
    <x v="16"/>
    <s v="0 April 1953"/>
    <x v="2"/>
    <s v="Completed as Mk.41 A52-304. Delivered during July 1947. Final disposition: struck off charge, April 1953. (Beaufort, Beaufighter and Mosquito in Australian Service, Stewart Wilson, 1990) Offered for disposal .53 (Air Britain Serials) 87Sqn RAAF, No 5OTU, Survey Sqn."/>
    <x v="4"/>
    <x v="3"/>
    <x v="1"/>
    <x v="1"/>
    <x v="2"/>
    <x v="1"/>
    <m/>
    <n v="4"/>
    <x v="146"/>
    <x v="1"/>
    <n v="0"/>
    <x v="2"/>
    <x v="394"/>
    <x v="5"/>
  </r>
  <r>
    <n v="50"/>
    <s v="LR527"/>
    <x v="10"/>
    <s v="1655MTU/16OTU/CBE/228OCU/1689 Flt/FTU"/>
    <x v="10"/>
    <x v="7"/>
    <n v="20"/>
    <s v="April"/>
    <x v="16"/>
    <s v="20 April 1953"/>
    <x v="0"/>
    <s v="Dived into ground on single-engined approach Benson 20.4.53 (Air Britain Serials)  According the book &quot;Last Take-Off&quot;, page 361, the aircraft crashed after control was lost after an asymmetric approach. The (obviously) only crew was F/S William Fowler Farquharson, who is reported as a casualty. F/S William Fowler FARQUHARSON (1373796) RAF(http://forum.12oclockhigh.net/showthread.php?t=39575)"/>
    <x v="2"/>
    <x v="2"/>
    <x v="52"/>
    <x v="1"/>
    <x v="2"/>
    <x v="1"/>
    <m/>
    <n v="4"/>
    <x v="146"/>
    <x v="1"/>
    <n v="1"/>
    <x v="1"/>
    <x v="395"/>
    <x v="2"/>
  </r>
  <r>
    <n v="6515"/>
    <s v="HJ893"/>
    <x v="10"/>
    <m/>
    <x v="17"/>
    <x v="19"/>
    <n v="20"/>
    <s v="April"/>
    <x v="16"/>
    <s v="20 April 1953"/>
    <x v="2"/>
    <s v="Modified at Bankstown, not clear how. NZ2304 T.III Built at Leavesden and delivered sometime between 14 May 1942 and 22 December 1943. Previously HJ893. Delivered to RAAF in late 1943 as A52-1003 and with No.5 OTU when sold. BOC at Ohakea with RNZAF on 11 November 1946 at a cost of 3000 pounds and air tested on the 18th of that month. Probably in storage from 1947. Declared surplus on SR.4105 and sold by GSB tender number 4980/4981 dated 20 April 1953. . (http://www.adf-serials.com/nz-serials/) To RAAF 30.6.43 as A52-1003 5OTU To RNZAF 11.11.46 as NZ2304 Sold 5.53 (Air Britain Serials)"/>
    <x v="4"/>
    <x v="3"/>
    <x v="1"/>
    <x v="1"/>
    <x v="2"/>
    <x v="1"/>
    <m/>
    <n v="4"/>
    <x v="146"/>
    <x v="1"/>
    <n v="1"/>
    <x v="2"/>
    <x v="17"/>
    <x v="2"/>
  </r>
  <r>
    <n v="6522"/>
    <s v="HJ968"/>
    <x v="10"/>
    <m/>
    <x v="17"/>
    <x v="19"/>
    <n v="20"/>
    <s v="April"/>
    <x v="16"/>
    <s v="20 April 1953"/>
    <x v="2"/>
    <s v="Modified at Bankstown, not clear how. NZ2302 T.III Built at Leavesden and delivered sometime between 14 May 1942 and 22 December 1943. Previously HJ968. Delivered to RAAF in late 1943 as A52-1006 and with No.5 OTU when sold. BOC at Ohakea with RNZAF on 08 November 1946 at a cost of 3000 pounds and air tested on the 18th of that month. Placed in storage from July 1947. Declared surplus on SR.4105 and sold by GSB tender number 4980/4981 dated 20 April 1953. . (http://www.adf-serials.com/nz-serials/) To RAAF 11.10.43 as A52-1006 5OTU To RNZAF 8.11.46 as NZ2302 Sold 5.53 (Air Britain Serials)"/>
    <x v="5"/>
    <x v="3"/>
    <x v="1"/>
    <x v="1"/>
    <x v="2"/>
    <x v="1"/>
    <m/>
    <n v="4"/>
    <x v="146"/>
    <x v="1"/>
    <n v="1"/>
    <x v="2"/>
    <x v="17"/>
    <x v="2"/>
  </r>
  <r>
    <n v="1787"/>
    <s v="HR339"/>
    <x v="12"/>
    <s v="487/16/268"/>
    <x v="17"/>
    <x v="19"/>
    <n v="20"/>
    <s v="April"/>
    <x v="16"/>
    <s v="20 April 1953"/>
    <x v="2"/>
    <s v="Squadron letter J on 22 February, 1945, flown by F/L R J Dempsey and F/Sgt E J Paige according to the 487 Sqn ORB. HR339 was badly damaged by flak whilst strafing a train and had to fly all the way home on one engine, although crew unhurt. FB.VI HR339 Standard Motors NZ2382 Mar 24, 1948 GSB Tender No.4980 May 1953, , purchaser unknown, recovered Pigeon Bay, stored Ferrymead Aeronautical Society (Christchurch) . (www.kiwiaircraftimages.com/mossielisting.html) NZ2382 FB.VI Built at Standard Motors and delivered sometime between 16 June 1943 and 17 December 1944. Served with No.487 (NZ) Squadron and No.16 Squadron. Previously HR339. Ferried from the United Kingdom by an RAF/RNZAF crew and BOC Ohakea on 25 March 1948. Ferried to Taieri for storage shortly after arrival. Damaged at Wigram during the flight to Taieri when the aircraft sank into a hole on the airfield. Remained at Wigram until it was written off. Declared surplus on SR.4104 and sold by GSB tender number 4980/4981 dated 20 April 1953 to B. Goodwin, Christchurch. Recovered from a farm on Banks Peninsula and used in the restoration of NZ2328 at Ferrymead Museum. . (http://www.adf-serials.com/nz-serials/) To RNZAF 14.10.47 as NZ2382 Sold 5.53 stored Ferrymead Aero Soc Christchurch (Air Britain Serials)"/>
    <x v="8"/>
    <x v="3"/>
    <x v="1"/>
    <x v="1"/>
    <x v="2"/>
    <x v="1"/>
    <m/>
    <n v="4"/>
    <x v="146"/>
    <x v="1"/>
    <n v="1"/>
    <x v="0"/>
    <x v="214"/>
    <x v="3"/>
  </r>
  <r>
    <n v="3986"/>
    <s v="RF753"/>
    <x v="12"/>
    <n v="235"/>
    <x v="17"/>
    <x v="19"/>
    <n v="20"/>
    <s v="April"/>
    <x v="16"/>
    <s v="20 April 1953"/>
    <x v="2"/>
    <s v="NZ2379 FB.VI Built at Standard Motors and delivered sometime between 16 December 1944 and 05 June 1945. Previously RF753. Ferried from the United Kingdom by an RAF/RNZAF crew and BOC Ohakea on 13 March 1948. Ferried to Woodbourne for storage shortly after arrival. Declared surplus on SR.4106 and sold by GSB tender number 4980/4981 dated 20 April 1953. . (http://www.adf-serials.com/nz-serials/) To RNZAF 28.1.48 as NZ2379 (Air Britain Serials)"/>
    <x v="5"/>
    <x v="3"/>
    <x v="1"/>
    <x v="1"/>
    <x v="2"/>
    <x v="1"/>
    <m/>
    <n v="4"/>
    <x v="146"/>
    <x v="1"/>
    <n v="1"/>
    <x v="0"/>
    <x v="97"/>
    <x v="3"/>
  </r>
  <r>
    <n v="3430"/>
    <s v="RS599"/>
    <x v="12"/>
    <n v="21"/>
    <x v="17"/>
    <x v="19"/>
    <n v="20"/>
    <s v="April"/>
    <x v="16"/>
    <s v="20 April 1953"/>
    <x v="2"/>
    <s v="NZ2391 FB.VI Built at Hatfield and delivered sometime between 13 October 1944 and 22 January 1945. Previously RS599. Ferried from the United Kingdom by an RAF/RNZAF crew and BOC Ohakea on 25 May 1948. Ferried to Taieri for storage shortly after arrival. Declared surplus on SR.4105 and sold by GSB tender number 4980/4981 dated 20 April 1953. . (http://www.adf-serials.com/nz-serials/) BRABYN, Group Captain George Robert, AFC. _x000a_NZ1065 &amp; 70049; Born New Plymouth, 20 Nov 1916; RNZAF 14 Jun 1939 to (das) 31 Mar 1968; Pilot._x000a_Hon Aide-de-Camp to HE Governor-General 1 Apr 1949 to 31 Mar 1950._x000a_Flying Log Book - Green Endorsement (25 Aug 1947) Flight Lieutenant Brabyn was the pilot of Mosquito RS599 engaged on a delivery flight to New Zealand. After approximately one and threequarter hours flying after taking off from Malta for Nicosia, the oil pressure on his starboard motor began to fluctuate and almost immediately there was a grating noise and the revs increased to 4600. Flt Lt Brabyn throttled back and managed to feather the propeller at the second attempt, the cockpit meanwhile being filled with smoke and considerable vibration was being experienced. He set course for El Adem on one engine but in spite of carrying our normal single engined procedure and jettisoning his overload tanks gradually lost height from 8,500 ft. to 700 ft. which height he managed to maintain to the African coast where the hot air currents from the desert enabled him to climb to 1,500 ft. He was now in sight of El Adem and as his port engine temperatures were off the gauges he told the tower he was going straight in to land. He carried out a successful wheels down landing without any damage to the aircraft. Flt Lt Brabyn displayed great presence of mind and very good airmanship under very adverse conditions._x000a_Citation Air Force Cross (NY1949): During his service career this officer has at all times displayed great keenness, efficiency and general capability in all forms of flying. He has proved to be a first class instructor and has imparted a high standard of skill to his pupils during the 3,400 hours he has flown as an Instructor. Since the cessation of hostilities Squadron Leader Brabyn has carried out two delivery flights of Mosquito aircraft from the United Kingdom to New Zealand. On one of these occasions an engine failure necessitated a long flight with one engine, under most difficult conditions. Throughout his career this officer has set an example of efficiency, enthusiasm and devotion to duty and has proved an inspiration to all pilots serving with him. Squadron Leader Brabyn has now flown 4,160 hours of which 115 have been flown in the last 6 months. _x000a_Died Auckland, 31 Mar 1968._x000a_(Errol Martyn, http://www.rafcommands.com/forum/showthread.php?p=31566&amp;highlight=Mosquito#post31566) To RNZAF 22.2.47 as NZ2391 Sold 5.53 (Air Britain Serials)"/>
    <x v="5"/>
    <x v="3"/>
    <x v="1"/>
    <x v="1"/>
    <x v="2"/>
    <x v="1"/>
    <m/>
    <n v="4"/>
    <x v="146"/>
    <x v="1"/>
    <n v="1"/>
    <x v="0"/>
    <x v="48"/>
    <x v="0"/>
  </r>
  <r>
    <n v="6638"/>
    <s v="RS646"/>
    <x v="12"/>
    <m/>
    <x v="17"/>
    <x v="19"/>
    <n v="20"/>
    <s v="April"/>
    <x v="16"/>
    <s v="20 April 1953"/>
    <x v="2"/>
    <s v="NZ2375 FB.VI Built at Airspeed and delivered sometime between 08 April 1945 and 07 June 1945. Previously RS646. Ferried from the United Kingdom by an RAF/RNZAF crew and BOC Ohakea on 20 January 1948. Ferried to Woodbourne for storage shortly after arrival. Declared surplus on SR.4106 and sold by GSB tender number 4980/4981 dated 20 April 1953. . (http://www.adf-serials.com/nz-serials/) To RNZAF 25.11.47 as NZ2375 (Air Britain Serials)"/>
    <x v="5"/>
    <x v="3"/>
    <x v="1"/>
    <x v="1"/>
    <x v="2"/>
    <x v="1"/>
    <m/>
    <n v="4"/>
    <x v="146"/>
    <x v="1"/>
    <n v="0"/>
    <x v="2"/>
    <x v="17"/>
    <x v="7"/>
  </r>
  <r>
    <n v="7572"/>
    <s v="TA373"/>
    <x v="12"/>
    <n v="305"/>
    <x v="17"/>
    <x v="19"/>
    <n v="20"/>
    <s v="April"/>
    <x v="16"/>
    <s v="20 April 1953"/>
    <x v="2"/>
    <s v="NZ2373 FB.VI Built at Hatfield. and delivered sometime between 09 March 1945 and 10 April 1945. Previously TA373. Ferried from the United Kingdom by an RAF/RNZAF crew and BOC Ohakea on 22 December 1947. Ferried to Woodbourne for storage shortly after arrival. Declared surplus on SR.4106 and sold by GSB tender number 4980/4981 dated 20 April 1953. . (http://www.adf-serials.com/nz-serials/) To RNZAF 14.11.47 as NZ2373 (Air Britain Serials)"/>
    <x v="5"/>
    <x v="3"/>
    <x v="1"/>
    <x v="1"/>
    <x v="2"/>
    <x v="1"/>
    <m/>
    <n v="4"/>
    <x v="146"/>
    <x v="1"/>
    <n v="1"/>
    <x v="0"/>
    <x v="60"/>
    <x v="0"/>
  </r>
  <r>
    <n v="6639"/>
    <s v="TA491"/>
    <x v="12"/>
    <m/>
    <x v="17"/>
    <x v="19"/>
    <n v="20"/>
    <s v="April"/>
    <x v="16"/>
    <s v="20 April 1953"/>
    <x v="2"/>
    <s v="NZ2370 FB.VI Built at Hatfield and delivered sometime between 12 April 1945 and 15 December 1945. Previously TA491. Ferried from the United Kingdom by an RAF/RNZAF crew and BOC Ohakea on 22 October 1947. Ferried to Woodbourne for storage shortly after arrival. Declared surplus on SR.4106 and sold by GSB tender number 4980/4981 dated 20 April 1953. . (http://www.adf-serials.com/nz-serials/) To RNZAF 24.9.47 as NZ2370 (Air Britain Serials)"/>
    <x v="5"/>
    <x v="3"/>
    <x v="1"/>
    <x v="1"/>
    <x v="2"/>
    <x v="1"/>
    <m/>
    <n v="4"/>
    <x v="146"/>
    <x v="1"/>
    <n v="0"/>
    <x v="2"/>
    <x v="17"/>
    <x v="0"/>
  </r>
  <r>
    <n v="6640"/>
    <s v="TE751"/>
    <x v="12"/>
    <m/>
    <x v="17"/>
    <x v="19"/>
    <n v="20"/>
    <s v="April"/>
    <x v="16"/>
    <s v="20 April 1953"/>
    <x v="2"/>
    <s v="Coded YC-M. NZ2327 FB.VI Built at Standard Motors. Previously TE751 and delivered sometime between 27 May 1945 and 21 December 1945. Ferried from the United Kingdom by an RAF/RNZAF crew and BOC Ohakea on 28 March 1947. Ferried to Woodbourne for storage shortly after arrival. Removed from storage and placed on strength of No.75 Squadron by mid 1950. Declared surplus on SR.4106 and sold by GSB tender number 4980/4981 dated 20 April 1953. To RNZAF 28.2.47 as NZ2327 (Air Britain Serials)"/>
    <x v="5"/>
    <x v="3"/>
    <x v="1"/>
    <x v="1"/>
    <x v="2"/>
    <x v="1"/>
    <m/>
    <n v="4"/>
    <x v="146"/>
    <x v="1"/>
    <n v="0"/>
    <x v="2"/>
    <x v="17"/>
    <x v="3"/>
  </r>
  <r>
    <n v="6641"/>
    <s v="TE752"/>
    <x v="12"/>
    <m/>
    <x v="17"/>
    <x v="19"/>
    <n v="20"/>
    <s v="April"/>
    <x v="16"/>
    <s v="20 April 1953"/>
    <x v="2"/>
    <s v="NZ2343 FB.VI Built at Standard Motors. Previously TE752 and delivered sometime between 27 May 1945 and 21 December 1945. Ferried from the United Kingdom by an RAF/RNZAF crew and BOC Ohakea on 28 May 1947. Ferried to Woodbourne for storage shortly after arrival. Declared surplus on SR.4106 and sold by GSB tender number 4980/4981 dated 20 April 1953. . (http://www.adf-serials.com/nz-serials/) To RNZAF 15.4.47 as NZ2343 (Air Britain Serials)"/>
    <x v="5"/>
    <x v="3"/>
    <x v="1"/>
    <x v="1"/>
    <x v="2"/>
    <x v="1"/>
    <m/>
    <n v="4"/>
    <x v="146"/>
    <x v="1"/>
    <n v="0"/>
    <x v="2"/>
    <x v="17"/>
    <x v="3"/>
  </r>
  <r>
    <n v="6643"/>
    <s v="TE755"/>
    <x v="12"/>
    <m/>
    <x v="17"/>
    <x v="19"/>
    <n v="20"/>
    <s v="April"/>
    <x v="16"/>
    <s v="20 April 1953"/>
    <x v="2"/>
    <s v="Delivery date also given as April 22 1947. NZ2333 FB.VI Built at Standard Motors. Previously TE755 and delivered sometime between 27 May 1945 and 21 December 1945. Ferried from the United Kingdom by an RAF/RNZAF crew and BOC Ohakea on 23 April 1947. Ferried to Woodbourne for storage shortly after arrival. Declared surplus on SR.4105 and sold by GSB tender number 4980/4981 dated 20 April 1953. To RNZAF 18.12.46 as NZ2333 Sold 5.53 (Air Britain Serials)"/>
    <x v="5"/>
    <x v="3"/>
    <x v="1"/>
    <x v="1"/>
    <x v="2"/>
    <x v="1"/>
    <m/>
    <n v="4"/>
    <x v="146"/>
    <x v="1"/>
    <n v="0"/>
    <x v="2"/>
    <x v="17"/>
    <x v="3"/>
  </r>
  <r>
    <n v="6443"/>
    <s v="TE830"/>
    <x v="12"/>
    <m/>
    <x v="17"/>
    <x v="19"/>
    <n v="20"/>
    <s v="April"/>
    <x v="16"/>
    <s v="20 April 1953"/>
    <x v="2"/>
    <s v="Delivery date also given as April 22, 1947, coded YC-L. NZ2334 FB.VI Built at Standard Motors. Previously TE830 and delivered sometime between 27 May 1945 and 21 December 1945. Ferried from the United Kingdom by an RAF/RNZAF crew and BOC Ohakea on 23 April 1947. Ferried to Woodbourne for storage shortly after arrival. Declared surplus on SR.4106 and sold by GSB tender number 4980/4981 dated 20 April 1953. To RNZAF 25.3.47 as NZ2334 Sold Aircraft Supply Ltd 5.53 (Air Britain Serials)"/>
    <x v="5"/>
    <x v="3"/>
    <x v="1"/>
    <x v="1"/>
    <x v="2"/>
    <x v="1"/>
    <m/>
    <n v="4"/>
    <x v="146"/>
    <x v="1"/>
    <n v="0"/>
    <x v="2"/>
    <x v="17"/>
    <x v="3"/>
  </r>
  <r>
    <n v="6473"/>
    <s v="TE874"/>
    <x v="12"/>
    <m/>
    <x v="17"/>
    <x v="19"/>
    <n v="20"/>
    <s v="April"/>
    <x v="16"/>
    <s v="20 April 1953"/>
    <x v="2"/>
    <s v="NZ2341 FB.VI Built at Standard Motors. Previously TE874 and delivered sometime between 27 May 1945 and 21 December 1945. Ferried from the United Kingdom by an RAF/RNZAF crew and BOC Ohakea on 19 May 1947. Ferried to Woodbourne for storage shortly after arrival. Declared surplus on SR.4106 and sold by GSB tender number 4980/4981 dated 20 April 1953. To RNZAF 12.4.47 as NZ2341 (Air Britain Serials)"/>
    <x v="5"/>
    <x v="3"/>
    <x v="1"/>
    <x v="1"/>
    <x v="2"/>
    <x v="1"/>
    <m/>
    <n v="4"/>
    <x v="146"/>
    <x v="1"/>
    <n v="0"/>
    <x v="2"/>
    <x v="17"/>
    <x v="3"/>
  </r>
  <r>
    <n v="6477"/>
    <s v="TE875"/>
    <x v="12"/>
    <m/>
    <x v="17"/>
    <x v="19"/>
    <n v="20"/>
    <s v="April"/>
    <x v="16"/>
    <s v="20 April 1953"/>
    <x v="2"/>
    <s v="NZ2356 FB.VI Built at Standard Motors and delivered sometime between 27 May 1945 and 21 December 1945. Previously TE875. Ferried from the United Kingdom by an RAF/RNZAF crew and BOC Ohakea on 21 August 1947. Ferried to Woodbourne for storage shortly after arrival. Declared surplus on SR4106 and sold by GSB tender number 4980/4981 dated 20 April 1953. . (http://www.adf-serials.com/nz-serials/) To RNZAF 22.7.47 as NZ2356 (Air Britain Serials)"/>
    <x v="5"/>
    <x v="3"/>
    <x v="1"/>
    <x v="1"/>
    <x v="2"/>
    <x v="1"/>
    <m/>
    <n v="4"/>
    <x v="146"/>
    <x v="1"/>
    <n v="0"/>
    <x v="2"/>
    <x v="17"/>
    <x v="3"/>
  </r>
  <r>
    <n v="6460"/>
    <s v="TE876"/>
    <x v="12"/>
    <m/>
    <x v="17"/>
    <x v="19"/>
    <n v="20"/>
    <s v="April"/>
    <x v="16"/>
    <s v="20 April 1953"/>
    <x v="2"/>
    <s v="NZ2344 FB.VI Built at Standard Motors. Previously TE876 and delivered sometime between 27 May 1945 and 21 December 1945. Ferried from the United Kingdom by an RAF/RNZAF crew and BOC Ohakea on 28 May 1947. Ferried to Woodbourne for storage shortly after arrival. Declared surplus on SR.4106 and sold by GSB tender number 4980/4981 dated 20 April 1953. . (http://www.adf-serials.com/nz-serials/) To RNZAF 20.4.47 as NZ2344 Sold Aircraft Supply Ltd 5.53 (Air Britain Serials)"/>
    <x v="5"/>
    <x v="3"/>
    <x v="1"/>
    <x v="1"/>
    <x v="2"/>
    <x v="1"/>
    <m/>
    <n v="4"/>
    <x v="146"/>
    <x v="1"/>
    <n v="0"/>
    <x v="2"/>
    <x v="17"/>
    <x v="3"/>
  </r>
  <r>
    <n v="6440"/>
    <s v="TE880"/>
    <x v="12"/>
    <m/>
    <x v="17"/>
    <x v="19"/>
    <n v="20"/>
    <s v="April"/>
    <x v="16"/>
    <s v="20 April 1953"/>
    <x v="2"/>
    <s v="NZ2349 FB.VI Built at Standard Motors and delivered sometime between 27 May 1945 and 21 December 1945. Previously TE880. Ferried from the United Kingdom by an RAF/RNZAF crew and BOC Ohakea on 28 July 1947. Ferried to Woodbourne for storage shortly after arrival. Removed from storage and placed on strength of No.75 Squadron on 20 April 1949. Declared surplus on SR.4105 and sold by GSB tender number 4980/4981 dated 20 April 1953. . (http://www.adf-serials.com/nz-serials/) To RNZAF 24.6.47 as NZ2349 Sold 5.53 (Air Britain Serials)"/>
    <x v="5"/>
    <x v="3"/>
    <x v="1"/>
    <x v="1"/>
    <x v="2"/>
    <x v="1"/>
    <m/>
    <n v="4"/>
    <x v="146"/>
    <x v="1"/>
    <n v="0"/>
    <x v="2"/>
    <x v="17"/>
    <x v="3"/>
  </r>
  <r>
    <n v="5948"/>
    <s v="TE883"/>
    <x v="12"/>
    <m/>
    <x v="17"/>
    <x v="19"/>
    <n v="20"/>
    <s v="April"/>
    <x v="16"/>
    <s v="20 April 1953"/>
    <x v="2"/>
    <s v="NZ2348 FB.VI Built at Airspeed and delivered sometime between 08 April 1945 and 07 June 1946. Previously TE883. Ferried from the United Kingdom by an RAF/RNZAF crew and BOC Ohakea on 26 June 1947. Ferried to Woodbourne for storage shortly after arrival. Declared surplus on SR.4105 and sold by GSB tender number 4980/4981 dated 20 April 1953. . (http://www.adf-serials.com/nz-serials/) To RNZAF 22.5.57 as NZ2348 Sold 5.53 (Air Britain Serials)"/>
    <x v="5"/>
    <x v="3"/>
    <x v="1"/>
    <x v="1"/>
    <x v="2"/>
    <x v="1"/>
    <m/>
    <n v="4"/>
    <x v="146"/>
    <x v="1"/>
    <n v="0"/>
    <x v="2"/>
    <x v="17"/>
    <x v="3"/>
  </r>
  <r>
    <n v="6481"/>
    <s v="TE888"/>
    <x v="12"/>
    <m/>
    <x v="17"/>
    <x v="19"/>
    <n v="20"/>
    <s v="April"/>
    <x v="16"/>
    <s v="20 April 1953"/>
    <x v="2"/>
    <s v="NZ2342 FB.VI Built at Standard Motors. Previously TE888 and delivered sometime between 27 May 1945 and 21 December 1945. Ferried from the United Kingdom by an RAF/RNZAF crew and BOC Ohakea on 19 May 1947. Ferried to Woodbourne for storage shortly after arrival. Declared surplus on SR.4106 and sold by GSB tender number 4980/4981 dated 20 April 1953. . (http://www.adf-serials.com/nz-serials/) To RNZAF 15.4.47 as NZ2342 (Air Britain Serials)"/>
    <x v="5"/>
    <x v="3"/>
    <x v="1"/>
    <x v="1"/>
    <x v="2"/>
    <x v="1"/>
    <m/>
    <n v="4"/>
    <x v="146"/>
    <x v="1"/>
    <n v="0"/>
    <x v="2"/>
    <x v="17"/>
    <x v="3"/>
  </r>
  <r>
    <n v="6496"/>
    <s v="TE905"/>
    <x v="12"/>
    <m/>
    <x v="17"/>
    <x v="19"/>
    <n v="20"/>
    <s v="April"/>
    <x v="16"/>
    <s v="20 April 1953"/>
    <x v="2"/>
    <s v="Delivery date also given as April 16 1947. NZ2332 FB.VI Built at Standard Motors. Previously TE905 and delivered sometime between 27 May 1945 and 21 December 1945. Ferried from the United Kingdom by an RAF/RNZAF crew and BOC Ohakea on 17 April 1947. Ferried to Woodbourne for storage shortly after arrival. Declared surplus on SR.4105 and sold by GSB tender number 4980/4981 dated 20 April 1953. To RNZAF 18.12.46 as NZ2332 Sold 5.53 (Air Britain Serials)"/>
    <x v="5"/>
    <x v="3"/>
    <x v="1"/>
    <x v="1"/>
    <x v="2"/>
    <x v="1"/>
    <m/>
    <n v="4"/>
    <x v="146"/>
    <x v="1"/>
    <n v="0"/>
    <x v="2"/>
    <x v="17"/>
    <x v="3"/>
  </r>
  <r>
    <n v="4660"/>
    <s v="TE911"/>
    <x v="12"/>
    <m/>
    <x v="17"/>
    <x v="19"/>
    <n v="20"/>
    <s v="April"/>
    <x v="16"/>
    <s v="20 April 1953"/>
    <x v="2"/>
    <s v="NZ2352 FB.VI Built at Standard Motors and delivered sometime between 27 May 1945 and 21 December 1945. Previously TE911. Ferried from the United Kingdom by an RAF/RNZAF crew and BOC Ohakea on 22 July 1947. Ferried to Woodbourne for storage shortly after arrival. Declared surplus on SR.4105 and sold by GSB tender number 4980/4981 dated 20 April 1953. . (http://www.adf-serials.com/nz-serials/) To RNZAF 26.6.47 as NZ2352 Sold 5.53 (Air Britain Serials)"/>
    <x v="5"/>
    <x v="3"/>
    <x v="1"/>
    <x v="1"/>
    <x v="2"/>
    <x v="1"/>
    <m/>
    <n v="4"/>
    <x v="146"/>
    <x v="1"/>
    <n v="0"/>
    <x v="2"/>
    <x v="17"/>
    <x v="3"/>
  </r>
  <r>
    <n v="1629"/>
    <s v="VT592"/>
    <x v="10"/>
    <s v="19/204AFS"/>
    <x v="21"/>
    <x v="19"/>
    <n v="21"/>
    <s v="April"/>
    <x v="16"/>
    <s v="21 April 1953"/>
    <x v="2"/>
    <s v="To Yug AF 21.4.53 (Air Britain Serials) aw/cn 30/09/1947, d/d 24/10/1947, sold 21/04/1953 at Abingdon to the Yugoslav AF"/>
    <x v="5"/>
    <x v="3"/>
    <x v="1"/>
    <x v="1"/>
    <x v="2"/>
    <x v="1"/>
    <m/>
    <n v="4"/>
    <x v="146"/>
    <x v="1"/>
    <n v="0"/>
    <x v="1"/>
    <x v="294"/>
    <x v="0"/>
  </r>
  <r>
    <n v="3946"/>
    <s v="VT609"/>
    <x v="10"/>
    <s v="SF Linton/65/204AFS"/>
    <x v="21"/>
    <x v="19"/>
    <n v="21"/>
    <s v="April"/>
    <x v="16"/>
    <s v="21 April 1953"/>
    <x v="2"/>
    <s v="To Yug AF 21.4.53 (Air Britain Serials) d/d 17/02/1948, sold 21/04/1953 at Abingdon to the Yugoslav AF  (http://www.ukserials.com/)"/>
    <x v="5"/>
    <x v="3"/>
    <x v="1"/>
    <x v="1"/>
    <x v="2"/>
    <x v="1"/>
    <m/>
    <n v="4"/>
    <x v="146"/>
    <x v="1"/>
    <n v="0"/>
    <x v="1"/>
    <x v="294"/>
    <x v="0"/>
  </r>
  <r>
    <n v="644"/>
    <s v="A52-44"/>
    <x v="24"/>
    <s v="1APU/5OTU/Cv T43/reserial A52-1071/ARDU"/>
    <x v="7"/>
    <x v="19"/>
    <n v="22"/>
    <s v="April"/>
    <x v="16"/>
    <s v="22 April 1953"/>
    <x v="0"/>
    <s v="Built as F.B.40. Delivered during October 1944. Converted to Mk.43 A52-1071. Final disposition: forced landing, East Sale, Victoria, April 1953. (Beaufort, Beaufighter and Mosquito in Australian Service, Stewart Wilson, 1990) Wheels up forced landing nr East Sale VIC 22.04.53 (Air Britain Serials)"/>
    <x v="2"/>
    <x v="2"/>
    <x v="75"/>
    <x v="1"/>
    <x v="2"/>
    <x v="1"/>
    <m/>
    <n v="4"/>
    <x v="146"/>
    <x v="1"/>
    <n v="0"/>
    <x v="1"/>
    <x v="372"/>
    <x v="5"/>
  </r>
  <r>
    <n v="3588"/>
    <s v="PZ444"/>
    <x v="12"/>
    <n v="21"/>
    <x v="17"/>
    <x v="19"/>
    <n v="0"/>
    <s v="May"/>
    <x v="16"/>
    <s v="0 May 1953"/>
    <x v="2"/>
    <s v="FB.VI PZ444 DH (Hatfield) NZ2385 Apr 3, 1948 ZK-BCW (Sep 2, 1953) GSB Tender No.4980 May 1953, sold Aircraft Supplies Ltd, PN. . www.kiwiaircraftimages.com/mossielisting.html To RNZAF 27.1.48 as NZ2385 ZK-BCW scrapped Palmerston North (Air Britain Serials)"/>
    <x v="4"/>
    <x v="3"/>
    <x v="1"/>
    <x v="1"/>
    <x v="2"/>
    <x v="1"/>
    <m/>
    <n v="5"/>
    <x v="147"/>
    <x v="1"/>
    <n v="1"/>
    <x v="0"/>
    <x v="48"/>
    <x v="0"/>
  </r>
  <r>
    <n v="19"/>
    <s v="LR518"/>
    <x v="10"/>
    <s v="305/1482 Flt/305/1655CU/16MU/1655CU/616/204AFS"/>
    <x v="10"/>
    <x v="19"/>
    <n v="11"/>
    <s v="May"/>
    <x v="16"/>
    <s v="11 May 1953"/>
    <x v="2"/>
    <s v="SOC 11.5.53 (Air Britain Serials)"/>
    <x v="4"/>
    <x v="3"/>
    <x v="1"/>
    <x v="1"/>
    <x v="2"/>
    <x v="1"/>
    <m/>
    <n v="5"/>
    <x v="147"/>
    <x v="1"/>
    <n v="1"/>
    <x v="1"/>
    <x v="294"/>
    <x v="2"/>
  </r>
  <r>
    <n v="2231"/>
    <s v="PF605"/>
    <x v="20"/>
    <s v="Cv TT39/RN"/>
    <x v="10"/>
    <x v="19"/>
    <n v="22"/>
    <s v="May"/>
    <x v="16"/>
    <s v="22 May 1953"/>
    <x v="2"/>
    <s v="SOC 22.5.53 (Air Britain Serials)"/>
    <x v="4"/>
    <x v="3"/>
    <x v="1"/>
    <x v="1"/>
    <x v="2"/>
    <x v="1"/>
    <m/>
    <n v="5"/>
    <x v="147"/>
    <x v="1"/>
    <n v="0"/>
    <x v="2"/>
    <x v="64"/>
    <x v="6"/>
  </r>
  <r>
    <n v="3464"/>
    <s v="RF904"/>
    <x v="12"/>
    <s v="RN"/>
    <x v="10"/>
    <x v="19"/>
    <n v="22"/>
    <s v="May"/>
    <x v="16"/>
    <s v="22 May 1953"/>
    <x v="2"/>
    <s v="SOC 22.5.53 (Air Britain Serials)"/>
    <x v="4"/>
    <x v="3"/>
    <x v="1"/>
    <x v="1"/>
    <x v="2"/>
    <x v="1"/>
    <m/>
    <n v="5"/>
    <x v="147"/>
    <x v="1"/>
    <n v="1"/>
    <x v="2"/>
    <x v="64"/>
    <x v="3"/>
  </r>
  <r>
    <n v="4567"/>
    <s v="RG178"/>
    <x v="35"/>
    <s v="544/540/58/540/237OCU/APDU/58/Cv PR34A/81"/>
    <x v="10"/>
    <x v="19"/>
    <n v="25"/>
    <s v="May"/>
    <x v="16"/>
    <s v="25 May 1953"/>
    <x v="0"/>
    <s v="Swung on landing and u/c collapsed Seletar 25.5.53 (Air Britain Serials)"/>
    <x v="2"/>
    <x v="2"/>
    <x v="23"/>
    <x v="1"/>
    <x v="2"/>
    <x v="1"/>
    <m/>
    <n v="5"/>
    <x v="147"/>
    <x v="1"/>
    <n v="0"/>
    <x v="0"/>
    <x v="287"/>
    <x v="0"/>
  </r>
  <r>
    <n v="339"/>
    <s v="RR312"/>
    <x v="10"/>
    <s v="BCIS/204AFS/FETS/33/45"/>
    <x v="3"/>
    <x v="16"/>
    <n v="27"/>
    <s v="May"/>
    <x v="16"/>
    <s v="27 May 1953"/>
    <x v="2"/>
    <s v="SOC 27.5.53 (Air Britain Serials)"/>
    <x v="4"/>
    <x v="3"/>
    <x v="1"/>
    <x v="1"/>
    <x v="2"/>
    <x v="1"/>
    <m/>
    <n v="5"/>
    <x v="147"/>
    <x v="1"/>
    <n v="1"/>
    <x v="0"/>
    <x v="86"/>
    <x v="2"/>
  </r>
  <r>
    <n v="2747"/>
    <s v="TW106"/>
    <x v="10"/>
    <s v="1FU/Arm Trg Flt Celle"/>
    <x v="10"/>
    <x v="19"/>
    <n v="28"/>
    <s v="May"/>
    <x v="16"/>
    <s v="28 May 1953"/>
    <x v="2"/>
    <s v="SOC 28.5.53 (Air Britain Serials)"/>
    <x v="4"/>
    <x v="3"/>
    <x v="1"/>
    <x v="1"/>
    <x v="2"/>
    <x v="1"/>
    <m/>
    <n v="5"/>
    <x v="147"/>
    <x v="1"/>
    <n v="0"/>
    <x v="1"/>
    <x v="396"/>
    <x v="2"/>
  </r>
  <r>
    <n v="6002"/>
    <s v="RS651"/>
    <x v="12"/>
    <m/>
    <x v="18"/>
    <x v="19"/>
    <n v="10"/>
    <s v="June"/>
    <x v="16"/>
    <s v="10 June 1953"/>
    <x v="0"/>
    <s v="Inspected at Chateaudun Nov 50, to Israeli ownership at Chateaudun Feb 21 51, ferried to Israel Dec 10 51, w/o Jun 10 53, Lt Erlich and Halperin. (Air Enthusiast, September-October 1999) One of a batch of 50 Mosquito VI delivered between April 1945 and June 1946 by Airspeed, Christchurch. No RAF service recorded prior to passing to Armeé de l'Air 9 Sep 1947. Source: RAF Aircraft PA100-RZ999/J Halley (Air Britain 1992) To Armee de l'Air 9.9.47 to Israel 21.2.51 as 2136 Written off 10.6.53 (Air Britain Serials)"/>
    <x v="2"/>
    <x v="2"/>
    <x v="32"/>
    <x v="1"/>
    <x v="2"/>
    <x v="1"/>
    <m/>
    <n v="6"/>
    <x v="148"/>
    <x v="1"/>
    <n v="0"/>
    <x v="2"/>
    <x v="17"/>
    <x v="7"/>
  </r>
  <r>
    <n v="3891"/>
    <s v="RK935"/>
    <x v="25"/>
    <m/>
    <x v="15"/>
    <x v="19"/>
    <n v="11"/>
    <s v="June"/>
    <x v="16"/>
    <s v="11 June 1953"/>
    <x v="0"/>
    <s v="To Belgian AF 29.11.51 as MB-23 Written off on delivery flight 11.6.53 (Air Britain Serials)"/>
    <x v="2"/>
    <x v="2"/>
    <x v="32"/>
    <x v="1"/>
    <x v="2"/>
    <x v="1"/>
    <m/>
    <n v="6"/>
    <x v="148"/>
    <x v="1"/>
    <n v="0"/>
    <x v="2"/>
    <x v="17"/>
    <x v="2"/>
  </r>
  <r>
    <n v="917"/>
    <s v="TW250"/>
    <x v="43"/>
    <s v="RN 811/790/771/751"/>
    <x v="10"/>
    <x v="19"/>
    <n v="15"/>
    <s v="June"/>
    <x v="16"/>
    <s v="15 June 1953"/>
    <x v="2"/>
    <s v="SOC 15.6.53 (Air Britain Serials)"/>
    <x v="4"/>
    <x v="3"/>
    <x v="1"/>
    <x v="1"/>
    <x v="2"/>
    <x v="1"/>
    <m/>
    <n v="6"/>
    <x v="148"/>
    <x v="1"/>
    <n v="0"/>
    <x v="0"/>
    <x v="397"/>
    <x v="2"/>
  </r>
  <r>
    <n v="239"/>
    <s v="LR581"/>
    <x v="10"/>
    <s v="143/132OTU/8OTU/132OTU/CCFIS/540/204AFS"/>
    <x v="10"/>
    <x v="19"/>
    <n v="28"/>
    <s v="June"/>
    <x v="16"/>
    <s v="28 June 1953"/>
    <x v="2"/>
    <s v="SOC 28.6.53 (Air Britain Serials)"/>
    <x v="4"/>
    <x v="3"/>
    <x v="1"/>
    <x v="1"/>
    <x v="2"/>
    <x v="1"/>
    <m/>
    <n v="6"/>
    <x v="148"/>
    <x v="1"/>
    <n v="1"/>
    <x v="1"/>
    <x v="294"/>
    <x v="2"/>
  </r>
  <r>
    <n v="382"/>
    <s v="TW113"/>
    <x v="10"/>
    <s v="19/SF Wittering/SF Coltishall/264/FETS"/>
    <x v="10"/>
    <x v="19"/>
    <n v="4"/>
    <s v="July"/>
    <x v="16"/>
    <s v="4 July 1953"/>
    <x v="0"/>
    <s v="Swung on landing and u/c collapsed Seletar 4.7.53 (Air Britain Serials)"/>
    <x v="2"/>
    <x v="2"/>
    <x v="23"/>
    <x v="1"/>
    <x v="2"/>
    <x v="1"/>
    <m/>
    <n v="7"/>
    <x v="149"/>
    <x v="1"/>
    <n v="0"/>
    <x v="1"/>
    <x v="391"/>
    <x v="2"/>
  </r>
  <r>
    <n v="1701"/>
    <s v="MM368"/>
    <x v="18"/>
    <s v="USAAF/RN"/>
    <x v="10"/>
    <x v="19"/>
    <n v="23"/>
    <s v="July"/>
    <x v="16"/>
    <s v="23 July 1953"/>
    <x v="2"/>
    <s v="440807 PORTER, FORD D MOSQUITOO MM-368 WATTON, UK 802R (Thomas Ensminger) 441127 MOSQUITO MM-368 WATTON, UK 25 (Thomas Ensminger) 450420 MOSQUITO MM-368 WATTON, UK 25 (Thomas Ensminger) SS Culham 23.7.53 (Air Britain Serials)"/>
    <x v="4"/>
    <x v="3"/>
    <x v="1"/>
    <x v="1"/>
    <x v="2"/>
    <x v="1"/>
    <m/>
    <n v="7"/>
    <x v="149"/>
    <x v="1"/>
    <n v="1"/>
    <x v="2"/>
    <x v="64"/>
    <x v="0"/>
  </r>
  <r>
    <n v="1703"/>
    <s v="NS804"/>
    <x v="18"/>
    <s v="USAAF/RN"/>
    <x v="10"/>
    <x v="19"/>
    <n v="23"/>
    <s v="July"/>
    <x v="16"/>
    <s v="23 July 1953"/>
    <x v="2"/>
    <s v="Sold 23.7.53 (Air Britain Serials)"/>
    <x v="5"/>
    <x v="3"/>
    <x v="1"/>
    <x v="1"/>
    <x v="2"/>
    <x v="1"/>
    <m/>
    <n v="7"/>
    <x v="149"/>
    <x v="1"/>
    <n v="1"/>
    <x v="2"/>
    <x v="64"/>
    <x v="0"/>
  </r>
  <r>
    <n v="3477"/>
    <s v="TE719"/>
    <x v="12"/>
    <s v="RN"/>
    <x v="10"/>
    <x v="19"/>
    <n v="23"/>
    <s v="July"/>
    <x v="16"/>
    <s v="23 July 1953"/>
    <x v="2"/>
    <s v="Sold 23.7.53 (Air Britain Serials)"/>
    <x v="5"/>
    <x v="3"/>
    <x v="1"/>
    <x v="1"/>
    <x v="2"/>
    <x v="1"/>
    <m/>
    <n v="7"/>
    <x v="149"/>
    <x v="1"/>
    <n v="0"/>
    <x v="2"/>
    <x v="64"/>
    <x v="3"/>
  </r>
  <r>
    <n v="3917"/>
    <s v="TW232"/>
    <x v="43"/>
    <s v="RN"/>
    <x v="10"/>
    <x v="19"/>
    <n v="23"/>
    <s v="July"/>
    <x v="16"/>
    <s v="23 July 1953"/>
    <x v="2"/>
    <s v="Sold 23.7.35 (Air Britain Serials) Fixed wings."/>
    <x v="5"/>
    <x v="3"/>
    <x v="1"/>
    <x v="1"/>
    <x v="2"/>
    <x v="1"/>
    <m/>
    <n v="7"/>
    <x v="149"/>
    <x v="1"/>
    <n v="0"/>
    <x v="2"/>
    <x v="64"/>
    <x v="2"/>
  </r>
  <r>
    <n v="5113"/>
    <s v="TW238"/>
    <x v="43"/>
    <s v="RN"/>
    <x v="18"/>
    <x v="19"/>
    <n v="23"/>
    <s v="July"/>
    <x v="16"/>
    <s v="23 July 1953"/>
    <x v="2"/>
    <s v="Sold 23.7.53 [To Israel as 4X-3186?] (Air Britain Serials) Fixed Wings."/>
    <x v="5"/>
    <x v="3"/>
    <x v="1"/>
    <x v="1"/>
    <x v="2"/>
    <x v="1"/>
    <m/>
    <n v="7"/>
    <x v="149"/>
    <x v="1"/>
    <n v="0"/>
    <x v="2"/>
    <x v="64"/>
    <x v="2"/>
  </r>
  <r>
    <n v="134"/>
    <s v="TW248"/>
    <x v="43"/>
    <s v="RN 778/790/Airwork"/>
    <x v="10"/>
    <x v="19"/>
    <n v="23"/>
    <s v="July"/>
    <x v="16"/>
    <s v="23 July 1953"/>
    <x v="2"/>
    <s v="Sold 23.7.53 (Air Britain Serials)"/>
    <x v="5"/>
    <x v="3"/>
    <x v="1"/>
    <x v="1"/>
    <x v="2"/>
    <x v="1"/>
    <m/>
    <n v="7"/>
    <x v="149"/>
    <x v="1"/>
    <n v="0"/>
    <x v="1"/>
    <x v="392"/>
    <x v="2"/>
  </r>
  <r>
    <n v="4019"/>
    <s v="TW286"/>
    <x v="43"/>
    <s v="RN 771"/>
    <x v="10"/>
    <x v="19"/>
    <n v="23"/>
    <s v="July"/>
    <x v="16"/>
    <s v="23 July 1953"/>
    <x v="2"/>
    <s v="Sold 23.7.53 (Air Britain Serials)"/>
    <x v="5"/>
    <x v="3"/>
    <x v="1"/>
    <x v="1"/>
    <x v="2"/>
    <x v="1"/>
    <m/>
    <n v="7"/>
    <x v="149"/>
    <x v="1"/>
    <n v="0"/>
    <x v="0"/>
    <x v="178"/>
    <x v="2"/>
  </r>
  <r>
    <n v="3167"/>
    <s v="TW291"/>
    <x v="43"/>
    <s v="RN 771/ECFS"/>
    <x v="10"/>
    <x v="19"/>
    <n v="23"/>
    <s v="July"/>
    <x v="16"/>
    <s v="23 July 1953"/>
    <x v="2"/>
    <s v="Sold 23.7.53 (Air Britain Serials)"/>
    <x v="5"/>
    <x v="3"/>
    <x v="1"/>
    <x v="1"/>
    <x v="2"/>
    <x v="1"/>
    <m/>
    <n v="7"/>
    <x v="149"/>
    <x v="1"/>
    <n v="0"/>
    <x v="1"/>
    <x v="75"/>
    <x v="2"/>
  </r>
  <r>
    <n v="7367"/>
    <s v="VT724"/>
    <x v="38"/>
    <s v="RN 703/RAE"/>
    <x v="10"/>
    <x v="19"/>
    <n v="23"/>
    <s v="July"/>
    <x v="16"/>
    <s v="23 July 1953"/>
    <x v="2"/>
    <s v="Sold 23.7.53 (Air Britain Serials) |d/d 08/03/1948 to the Royal Navy, sold as scrap 23/07/1953 at Stretton   (http://www.ukserials.com/)"/>
    <x v="5"/>
    <x v="3"/>
    <x v="1"/>
    <x v="1"/>
    <x v="2"/>
    <x v="1"/>
    <m/>
    <n v="7"/>
    <x v="149"/>
    <x v="1"/>
    <n v="0"/>
    <x v="1"/>
    <x v="61"/>
    <x v="8"/>
  </r>
  <r>
    <n v="6950"/>
    <s v="TV956"/>
    <x v="10"/>
    <s v="13OTU/33"/>
    <x v="10"/>
    <x v="19"/>
    <n v="25"/>
    <s v="July"/>
    <x v="16"/>
    <s v="25 July 1953"/>
    <x v="2"/>
    <s v="SOC 25.7.53 (Air Britain Serials)"/>
    <x v="4"/>
    <x v="3"/>
    <x v="1"/>
    <x v="1"/>
    <x v="2"/>
    <x v="1"/>
    <m/>
    <n v="7"/>
    <x v="149"/>
    <x v="1"/>
    <n v="0"/>
    <x v="0"/>
    <x v="380"/>
    <x v="2"/>
  </r>
  <r>
    <n v="221"/>
    <s v="HJ979"/>
    <x v="10"/>
    <s v="140/54OTU/13OTU/54OTU/CFS/204AFS/FTU"/>
    <x v="10"/>
    <x v="7"/>
    <n v="30"/>
    <s v="July"/>
    <x v="16"/>
    <s v="30 July 1953"/>
    <x v="0"/>
    <s v="Swung on landing and u/c collapsed Kemble 30.7.53 (Air Britain Serials)"/>
    <x v="2"/>
    <x v="2"/>
    <x v="23"/>
    <x v="1"/>
    <x v="2"/>
    <x v="1"/>
    <m/>
    <n v="7"/>
    <x v="149"/>
    <x v="1"/>
    <n v="1"/>
    <x v="1"/>
    <x v="395"/>
    <x v="2"/>
  </r>
  <r>
    <n v="1852"/>
    <s v="TW227"/>
    <x v="43"/>
    <s v="RN/AAEE/DH Leavesden/Airwork FRU"/>
    <x v="10"/>
    <x v="19"/>
    <n v="0"/>
    <s v="August"/>
    <x v="16"/>
    <s v="0 August 1953"/>
    <x v="2"/>
    <s v="SOC 8.53 (Air Britain Serials) Fixed Wings."/>
    <x v="4"/>
    <x v="3"/>
    <x v="1"/>
    <x v="1"/>
    <x v="2"/>
    <x v="1"/>
    <m/>
    <n v="8"/>
    <x v="150"/>
    <x v="1"/>
    <n v="0"/>
    <x v="1"/>
    <x v="398"/>
    <x v="2"/>
  </r>
  <r>
    <n v="907"/>
    <s v="PZ183"/>
    <x v="12"/>
    <n v="23"/>
    <x v="18"/>
    <x v="16"/>
    <n v="6"/>
    <s v="August"/>
    <x v="16"/>
    <s v="6 August 1953"/>
    <x v="2"/>
    <s v="Inspected at Chateaudun Nov 50, to Israeli ownership at Chateaudun Feb 21 51, ferried to Israel Jun 27/28 51, disappeared in a flight over the Mediterranean Aug 6 53, Lt. Uriel Ashel and 2nd Lt Oded Shatil missing. (Air Enthusiast, September-October 1999) To Armee de l'Air 11.11.47 to Israel 21.2.51 as 2113 Written off 6.8.53 (Air Britain Serials)"/>
    <x v="4"/>
    <x v="3"/>
    <x v="1"/>
    <x v="1"/>
    <x v="2"/>
    <x v="1"/>
    <m/>
    <n v="8"/>
    <x v="150"/>
    <x v="1"/>
    <n v="1"/>
    <x v="0"/>
    <x v="6"/>
    <x v="0"/>
  </r>
  <r>
    <n v="3413"/>
    <s v="TE916"/>
    <x v="12"/>
    <s v="FE"/>
    <x v="18"/>
    <x v="19"/>
    <n v="7"/>
    <s v="August"/>
    <x v="16"/>
    <s v="7 August 1953"/>
    <x v="0"/>
    <s v="Inspected at Chateaudun Nov 50, to Israeli ownership at Chateaudun Feb 21 51, ferried to Israel Jun 27/28 51, converted in Israel to an interim recce aircraft, crashed into Mediterranean Aug 7 53, Lt. Eliezer Raizner and Lt. Yehuda Katz killed. (Air Enthusiast, September-October 1999) To Armee de l'Air 19.2.48 to Israel 21.2.51 as 2112 Written off 7.8.53 (Air Britain Serials)"/>
    <x v="2"/>
    <x v="2"/>
    <x v="50"/>
    <x v="1"/>
    <x v="2"/>
    <x v="1"/>
    <m/>
    <n v="8"/>
    <x v="150"/>
    <x v="1"/>
    <n v="0"/>
    <x v="2"/>
    <x v="91"/>
    <x v="3"/>
  </r>
  <r>
    <n v="5248"/>
    <s v="TV954"/>
    <x v="10"/>
    <s v="RN"/>
    <x v="10"/>
    <x v="19"/>
    <n v="11"/>
    <s v="August"/>
    <x v="16"/>
    <s v="11 August 1953"/>
    <x v="2"/>
    <s v="Scrapped 11.8.53 (Air Britain Serials)"/>
    <x v="4"/>
    <x v="3"/>
    <x v="1"/>
    <x v="1"/>
    <x v="2"/>
    <x v="1"/>
    <m/>
    <n v="8"/>
    <x v="150"/>
    <x v="1"/>
    <n v="0"/>
    <x v="2"/>
    <x v="64"/>
    <x v="2"/>
  </r>
  <r>
    <n v="1661"/>
    <s v="TH997"/>
    <x v="42"/>
    <s v="Cv TT/2CAACU"/>
    <x v="10"/>
    <x v="19"/>
    <n v="12"/>
    <s v="August"/>
    <x v="16"/>
    <s v="12 August 1953"/>
    <x v="0"/>
    <s v="Engine cut on take-off bellylanded at Langham 12.8.53 (Air Britain Serials)"/>
    <x v="2"/>
    <x v="2"/>
    <x v="2"/>
    <x v="1"/>
    <x v="2"/>
    <x v="1"/>
    <m/>
    <n v="8"/>
    <x v="150"/>
    <x v="1"/>
    <n v="0"/>
    <x v="1"/>
    <x v="399"/>
    <x v="0"/>
  </r>
  <r>
    <n v="3980"/>
    <s v="TA689"/>
    <x v="42"/>
    <s v="38MU"/>
    <x v="10"/>
    <x v="6"/>
    <n v="14"/>
    <s v="August"/>
    <x v="16"/>
    <s v="14 August 1953"/>
    <x v="0"/>
    <s v="Swung on take-off and u/c collapsed Llandow 14.8.53 (Air Britain Serials)"/>
    <x v="2"/>
    <x v="2"/>
    <x v="33"/>
    <x v="1"/>
    <x v="2"/>
    <x v="1"/>
    <m/>
    <n v="8"/>
    <x v="150"/>
    <x v="1"/>
    <n v="0"/>
    <x v="1"/>
    <x v="400"/>
    <x v="0"/>
  </r>
  <r>
    <n v="4109"/>
    <s v="TK650"/>
    <x v="42"/>
    <s v="Cv PR35/AAEE"/>
    <x v="10"/>
    <x v="19"/>
    <n v="25"/>
    <s v="August"/>
    <x v="16"/>
    <s v="25 August 1953"/>
    <x v="2"/>
    <s v="SS 25.8.53 (Air Britain Serials)"/>
    <x v="4"/>
    <x v="3"/>
    <x v="1"/>
    <x v="1"/>
    <x v="2"/>
    <x v="1"/>
    <m/>
    <n v="8"/>
    <x v="150"/>
    <x v="1"/>
    <n v="0"/>
    <x v="1"/>
    <x v="7"/>
    <x v="0"/>
  </r>
  <r>
    <n v="2068"/>
    <s v="PZ454"/>
    <x v="12"/>
    <s v="418/305/204AFS/231OCU"/>
    <x v="0"/>
    <x v="7"/>
    <n v="27"/>
    <s v="August"/>
    <x v="16"/>
    <s v="27 August 1953"/>
    <x v="2"/>
    <s v="First mentioned in 418 Sqn ORB, 3/4 January 1945; last recorded operation on 24/25 April 1945. ORB entry of 3/4 January 1945 gives letter &quot;Y&quot;. From 27/28 March onwards it is &quot;F&quot;. This seems to be due to return of NT153 (&quot;Y&quot;) to operations in March. SS 27.8.53 (Air Britain Serials)"/>
    <x v="4"/>
    <x v="3"/>
    <x v="1"/>
    <x v="1"/>
    <x v="2"/>
    <x v="1"/>
    <m/>
    <n v="8"/>
    <x v="150"/>
    <x v="1"/>
    <n v="1"/>
    <x v="1"/>
    <x v="313"/>
    <x v="0"/>
  </r>
  <r>
    <n v="1692"/>
    <s v="TW292"/>
    <x v="43"/>
    <s v="RN 771/Airwork"/>
    <x v="10"/>
    <x v="19"/>
    <n v="31"/>
    <s v="August"/>
    <x v="16"/>
    <s v="31 August 1953"/>
    <x v="2"/>
    <s v="Sold 31.8.53 (Air Britain Serials)"/>
    <x v="5"/>
    <x v="3"/>
    <x v="1"/>
    <x v="1"/>
    <x v="2"/>
    <x v="1"/>
    <m/>
    <n v="8"/>
    <x v="150"/>
    <x v="1"/>
    <n v="0"/>
    <x v="1"/>
    <x v="392"/>
    <x v="2"/>
  </r>
  <r>
    <n v="1241"/>
    <s v="VT725"/>
    <x v="38"/>
    <s v="RN 703"/>
    <x v="10"/>
    <x v="19"/>
    <n v="31"/>
    <s v="August"/>
    <x v="16"/>
    <s v="31 August 1953"/>
    <x v="2"/>
    <s v="Sold 31.8.53 (Air Britain Serials) |d/d 07/04/1948 to the Royal Navy, sold as scrap 31/08/1953 at Lossiemouth   (http://www.ukserials.com/)"/>
    <x v="5"/>
    <x v="3"/>
    <x v="1"/>
    <x v="1"/>
    <x v="2"/>
    <x v="1"/>
    <m/>
    <n v="8"/>
    <x v="150"/>
    <x v="1"/>
    <n v="0"/>
    <x v="0"/>
    <x v="226"/>
    <x v="8"/>
  </r>
  <r>
    <n v="1778"/>
    <s v="NT471"/>
    <x v="25"/>
    <s v="NFDU/CFE/608/TFU"/>
    <x v="10"/>
    <x v="19"/>
    <n v="1"/>
    <s v="September"/>
    <x v="16"/>
    <s v="1 September 1953"/>
    <x v="2"/>
    <s v="To 7100M 1.9.53 (Air Britain Serials)"/>
    <x v="4"/>
    <x v="3"/>
    <x v="1"/>
    <x v="1"/>
    <x v="2"/>
    <x v="1"/>
    <m/>
    <n v="9"/>
    <x v="151"/>
    <x v="1"/>
    <n v="1"/>
    <x v="1"/>
    <x v="49"/>
    <x v="2"/>
  </r>
  <r>
    <n v="1163"/>
    <s v="RG172"/>
    <x v="18"/>
    <s v="RN"/>
    <x v="10"/>
    <x v="19"/>
    <n v="3"/>
    <s v="September"/>
    <x v="16"/>
    <s v="3 September 1953"/>
    <x v="2"/>
    <s v="SOC 3.9.53 (Air Britain Serials) Hooked."/>
    <x v="4"/>
    <x v="3"/>
    <x v="1"/>
    <x v="1"/>
    <x v="2"/>
    <x v="1"/>
    <m/>
    <n v="9"/>
    <x v="151"/>
    <x v="1"/>
    <n v="1"/>
    <x v="2"/>
    <x v="64"/>
    <x v="0"/>
  </r>
  <r>
    <n v="2632"/>
    <s v="TW257"/>
    <x v="43"/>
    <s v="RN 739/771/790"/>
    <x v="10"/>
    <x v="19"/>
    <n v="3"/>
    <s v="September"/>
    <x v="16"/>
    <s v="3 September 1953"/>
    <x v="2"/>
    <s v="Sold 3.9.53 (Air Britain Serials)"/>
    <x v="5"/>
    <x v="3"/>
    <x v="1"/>
    <x v="1"/>
    <x v="2"/>
    <x v="1"/>
    <m/>
    <n v="9"/>
    <x v="151"/>
    <x v="1"/>
    <n v="0"/>
    <x v="0"/>
    <x v="182"/>
    <x v="2"/>
  </r>
  <r>
    <n v="2143"/>
    <s v="RK959"/>
    <x v="39"/>
    <s v="29/25"/>
    <x v="0"/>
    <x v="2"/>
    <n v="4"/>
    <s v="September"/>
    <x v="16"/>
    <s v="4 September 1953"/>
    <x v="2"/>
    <s v="To 7029M 4.9.53 (Air Britain Serials)"/>
    <x v="4"/>
    <x v="3"/>
    <x v="1"/>
    <x v="1"/>
    <x v="2"/>
    <x v="1"/>
    <m/>
    <n v="9"/>
    <x v="151"/>
    <x v="1"/>
    <n v="0"/>
    <x v="0"/>
    <x v="14"/>
    <x v="2"/>
  </r>
  <r>
    <n v="3915"/>
    <s v="RS673"/>
    <x v="12"/>
    <m/>
    <x v="21"/>
    <x v="19"/>
    <n v="4"/>
    <s v="September"/>
    <x v="16"/>
    <s v="4 September 1953"/>
    <x v="2"/>
    <s v="To Yug AF 4.9.53 as 8129 (Air Britain Serials)"/>
    <x v="5"/>
    <x v="3"/>
    <x v="1"/>
    <x v="1"/>
    <x v="2"/>
    <x v="1"/>
    <m/>
    <n v="9"/>
    <x v="151"/>
    <x v="1"/>
    <n v="0"/>
    <x v="2"/>
    <x v="17"/>
    <x v="7"/>
  </r>
  <r>
    <n v="204"/>
    <s v="PF449"/>
    <x v="20"/>
    <s v="128/14/Cv TT39/RN"/>
    <x v="10"/>
    <x v="19"/>
    <n v="11"/>
    <s v="September"/>
    <x v="16"/>
    <s v="11 September 1953"/>
    <x v="2"/>
    <s v="SOC 11.9.53 (Air Britain Serials)"/>
    <x v="4"/>
    <x v="3"/>
    <x v="1"/>
    <x v="1"/>
    <x v="2"/>
    <x v="1"/>
    <m/>
    <n v="9"/>
    <x v="151"/>
    <x v="1"/>
    <n v="0"/>
    <x v="2"/>
    <x v="64"/>
    <x v="6"/>
  </r>
  <r>
    <n v="3223"/>
    <s v="PF452"/>
    <x v="20"/>
    <s v="109/Cv TT39/RN"/>
    <x v="10"/>
    <x v="19"/>
    <n v="11"/>
    <s v="September"/>
    <x v="16"/>
    <s v="11 September 1953"/>
    <x v="2"/>
    <s v="SOC 11.9.53 (Air Britain Serials)"/>
    <x v="4"/>
    <x v="3"/>
    <x v="1"/>
    <x v="1"/>
    <x v="2"/>
    <x v="1"/>
    <m/>
    <n v="9"/>
    <x v="151"/>
    <x v="1"/>
    <n v="0"/>
    <x v="2"/>
    <x v="64"/>
    <x v="6"/>
  </r>
  <r>
    <n v="362"/>
    <s v="PF481"/>
    <x v="20"/>
    <s v="139/578/692/163/16OTU/RN"/>
    <x v="10"/>
    <x v="19"/>
    <n v="11"/>
    <s v="September"/>
    <x v="16"/>
    <s v="11 September 1953"/>
    <x v="2"/>
    <s v="SOC 11.9.53 (Air Britain Serials)"/>
    <x v="4"/>
    <x v="3"/>
    <x v="1"/>
    <x v="1"/>
    <x v="2"/>
    <x v="1"/>
    <m/>
    <n v="9"/>
    <x v="151"/>
    <x v="1"/>
    <n v="0"/>
    <x v="2"/>
    <x v="64"/>
    <x v="6"/>
  </r>
  <r>
    <n v="527"/>
    <s v="PF616"/>
    <x v="20"/>
    <s v="98/14/Cv TT39/RN"/>
    <x v="10"/>
    <x v="19"/>
    <n v="11"/>
    <s v="September"/>
    <x v="16"/>
    <s v="11 September 1953"/>
    <x v="2"/>
    <s v="SOC 11.9.53 Scrapped 7.12.53 (Air Britain Serials)"/>
    <x v="4"/>
    <x v="3"/>
    <x v="1"/>
    <x v="1"/>
    <x v="2"/>
    <x v="1"/>
    <m/>
    <n v="9"/>
    <x v="151"/>
    <x v="1"/>
    <n v="0"/>
    <x v="2"/>
    <x v="64"/>
    <x v="6"/>
  </r>
  <r>
    <n v="410"/>
    <s v="LR517"/>
    <x v="10"/>
    <s v="8OTU/132OTU/6OTU/CFE"/>
    <x v="0"/>
    <x v="7"/>
    <n v="16"/>
    <s v="September"/>
    <x v="16"/>
    <s v="16 September 1953"/>
    <x v="2"/>
    <s v="SS 16.9.53 (Air Britain Serials)"/>
    <x v="4"/>
    <x v="3"/>
    <x v="1"/>
    <x v="1"/>
    <x v="2"/>
    <x v="1"/>
    <m/>
    <n v="9"/>
    <x v="151"/>
    <x v="1"/>
    <n v="1"/>
    <x v="1"/>
    <x v="231"/>
    <x v="2"/>
  </r>
  <r>
    <n v="1711"/>
    <s v="MM342"/>
    <x v="18"/>
    <s v="USAAF/RN"/>
    <x v="10"/>
    <x v="19"/>
    <n v="30"/>
    <s v="September"/>
    <x v="16"/>
    <s v="30 September 1953"/>
    <x v="2"/>
    <s v="450120 POLOVICK, JOSEPH A MOSQUITO MM-342 WATTON, UK 25 (Thomas Ensminger) Scrapped Lossiemouth 30.9.53 (Air Britain Serials)"/>
    <x v="4"/>
    <x v="3"/>
    <x v="1"/>
    <x v="1"/>
    <x v="2"/>
    <x v="1"/>
    <m/>
    <n v="9"/>
    <x v="151"/>
    <x v="1"/>
    <n v="1"/>
    <x v="2"/>
    <x v="64"/>
    <x v="0"/>
  </r>
  <r>
    <n v="206"/>
    <s v="RG198"/>
    <x v="35"/>
    <s v="544/540/58/540/237OCU/540/Cv PR34A/58"/>
    <x v="10"/>
    <x v="19"/>
    <n v="1"/>
    <s v="October"/>
    <x v="16"/>
    <s v="1 October 1953"/>
    <x v="2"/>
    <s v="SOC 1.10.53 (Air Britain Serials)"/>
    <x v="4"/>
    <x v="3"/>
    <x v="1"/>
    <x v="1"/>
    <x v="2"/>
    <x v="1"/>
    <m/>
    <n v="10"/>
    <x v="152"/>
    <x v="1"/>
    <n v="0"/>
    <x v="0"/>
    <x v="265"/>
    <x v="0"/>
  </r>
  <r>
    <n v="2690"/>
    <s v="A52-62"/>
    <x v="24"/>
    <s v="Cv PR41/reserial A52-324"/>
    <x v="7"/>
    <x v="19"/>
    <n v="3"/>
    <s v="October"/>
    <x v="16"/>
    <s v="3 October 1953"/>
    <x v="0"/>
    <s v="Completed as Mk.41 A52-324. Delivered during May 1948. Final disposition: sold to A J R Oates November 1952, registered VH-KLG, ditched off the Burma Coast, October 1953. (Beaufort, Beaufighter and Mosquito in Australian Service, Stewart Wilson, 1990) VH-KLG Ditched off South Burma Coast 03.10.53 (Air Britain Serials)"/>
    <x v="2"/>
    <x v="2"/>
    <x v="155"/>
    <x v="1"/>
    <x v="2"/>
    <x v="1"/>
    <m/>
    <n v="10"/>
    <x v="152"/>
    <x v="1"/>
    <n v="0"/>
    <x v="2"/>
    <x v="401"/>
    <x v="5"/>
  </r>
  <r>
    <n v="812"/>
    <s v="HJ862"/>
    <x v="10"/>
    <s v="25/60OTU/16OTU/Polebrook/23/OCU/204AFS/231OCU/33"/>
    <x v="10"/>
    <x v="19"/>
    <n v="6"/>
    <s v="October"/>
    <x v="16"/>
    <s v="6 October 1953"/>
    <x v="2"/>
    <s v="SOC 6.10.53 (Air Britain Serials)"/>
    <x v="4"/>
    <x v="3"/>
    <x v="1"/>
    <x v="1"/>
    <x v="2"/>
    <x v="1"/>
    <m/>
    <n v="10"/>
    <x v="152"/>
    <x v="1"/>
    <n v="1"/>
    <x v="0"/>
    <x v="380"/>
    <x v="2"/>
  </r>
  <r>
    <n v="1004"/>
    <s v="VP355"/>
    <x v="10"/>
    <s v="RN RDU"/>
    <x v="10"/>
    <x v="19"/>
    <n v="9"/>
    <s v="October"/>
    <x v="16"/>
    <s v="9 October 1953"/>
    <x v="0"/>
    <s v="Crashed on single engined overshoot Brawdy 9.10.53 (Air Britain Serials)"/>
    <x v="2"/>
    <x v="2"/>
    <x v="6"/>
    <x v="1"/>
    <x v="2"/>
    <x v="1"/>
    <m/>
    <n v="10"/>
    <x v="152"/>
    <x v="1"/>
    <n v="0"/>
    <x v="1"/>
    <x v="343"/>
    <x v="0"/>
  </r>
  <r>
    <n v="2911"/>
    <s v="A52-210"/>
    <x v="24"/>
    <s v="Cv PR41/reserial A52-319"/>
    <x v="7"/>
    <x v="19"/>
    <n v="12"/>
    <s v="October"/>
    <x v="16"/>
    <s v="12 October 1953"/>
    <x v="2"/>
    <s v="Completed as Mk.41 A52-319. Delivered during February 1948. Final disposition: sold to Captain J Woods, March 1953, registered VH-WAD, to Australian War Memorial January 1979 for restoration by Hawker de Havilland, January 1900. (Beaufort, Beaufighter and Mosquito in Australian Service, Stewart Wilson, 1990) VH-WAD Struck off 12.10.53 Sold to Aust War Memorial named 'Quokka' (Air Britain Serials)"/>
    <x v="8"/>
    <x v="3"/>
    <x v="1"/>
    <x v="1"/>
    <x v="2"/>
    <x v="1"/>
    <m/>
    <n v="10"/>
    <x v="152"/>
    <x v="1"/>
    <n v="0"/>
    <x v="2"/>
    <x v="402"/>
    <x v="5"/>
  </r>
  <r>
    <n v="5027"/>
    <s v="RL133"/>
    <x v="39"/>
    <n v="39"/>
    <x v="10"/>
    <x v="19"/>
    <n v="12"/>
    <s v="October"/>
    <x v="16"/>
    <s v="12 October 1953"/>
    <x v="2"/>
    <s v="To 7030M 12.10.53 (Air Britain Serials)"/>
    <x v="4"/>
    <x v="3"/>
    <x v="1"/>
    <x v="1"/>
    <x v="2"/>
    <x v="1"/>
    <m/>
    <n v="10"/>
    <x v="152"/>
    <x v="1"/>
    <n v="0"/>
    <x v="0"/>
    <x v="234"/>
    <x v="2"/>
  </r>
  <r>
    <n v="1676"/>
    <s v="LR303"/>
    <x v="12"/>
    <s v="613/305"/>
    <x v="18"/>
    <x v="19"/>
    <n v="26"/>
    <s v="October"/>
    <x v="16"/>
    <s v="26 October 1953"/>
    <x v="0"/>
    <s v="Inspected at Rennes Nov 50, to Israeli ownership at Rennes Feb 20 51, f/f after reconditioning on Mar 31 51, ferried to Israel 10/11 Jun 51, w/o in mid-air disintegration accident Oct 26 1953, Lt Ovadya Nachman baled out safely. (Air Enthusiast, September-October 1999) To Armee de l'Air 29.11.45 to Israel 20.2.51 as 2105 Written off 26.10.53 (Air Britain Serials)"/>
    <x v="2"/>
    <x v="2"/>
    <x v="50"/>
    <x v="1"/>
    <x v="2"/>
    <x v="1"/>
    <m/>
    <n v="10"/>
    <x v="152"/>
    <x v="1"/>
    <n v="1"/>
    <x v="0"/>
    <x v="60"/>
    <x v="0"/>
  </r>
  <r>
    <n v="7437"/>
    <s v="NT450"/>
    <x v="25"/>
    <s v="125/264/504/Belgium"/>
    <x v="15"/>
    <x v="19"/>
    <n v="29"/>
    <s v="October"/>
    <x v="16"/>
    <s v="29 October 1953"/>
    <x v="2"/>
    <s v="To Belgian AF 10.12.48 Tongeren as GI SS 29.10.53 (Air Britain Serials)"/>
    <x v="4"/>
    <x v="3"/>
    <x v="1"/>
    <x v="1"/>
    <x v="2"/>
    <x v="1"/>
    <m/>
    <n v="10"/>
    <x v="152"/>
    <x v="1"/>
    <n v="1"/>
    <x v="0"/>
    <x v="316"/>
    <x v="2"/>
  </r>
  <r>
    <n v="2600"/>
    <s v="NT563"/>
    <x v="25"/>
    <s v="141/504/Belgium"/>
    <x v="15"/>
    <x v="19"/>
    <n v="29"/>
    <s v="October"/>
    <x v="16"/>
    <s v="29 October 1953"/>
    <x v="2"/>
    <s v="To Belgian AF 10.12.48 Tongeren as GI SS 29.10.53 (Air Britain Serials)"/>
    <x v="4"/>
    <x v="3"/>
    <x v="1"/>
    <x v="1"/>
    <x v="2"/>
    <x v="1"/>
    <m/>
    <n v="10"/>
    <x v="152"/>
    <x v="1"/>
    <n v="1"/>
    <x v="0"/>
    <x v="316"/>
    <x v="2"/>
  </r>
  <r>
    <n v="7640"/>
    <s v="RS717"/>
    <x v="42"/>
    <s v="Cv TT35/APS Sylt"/>
    <x v="10"/>
    <x v="19"/>
    <n v="31"/>
    <s v="October"/>
    <x v="16"/>
    <s v="31 October 1953"/>
    <x v="0"/>
    <s v="Missed runway in bad visibility and hit obstruction Schleswigland 31.10.53 to 7126M (Air Britain Serials) _x000a__x000a_Mosquito RS717 _x000a_This was a B35 model converted to a TT35 (target towing)_x000a__x000a_On October 31 1953 Mosquito RS717 missed the runway due to poor visibility and hit an 'obstruction' _x000a__x000a_(http://www.adenairways.com/Schleswig/Crash%20RS717.htm)"/>
    <x v="2"/>
    <x v="2"/>
    <x v="26"/>
    <x v="1"/>
    <x v="2"/>
    <x v="1"/>
    <m/>
    <n v="10"/>
    <x v="152"/>
    <x v="1"/>
    <n v="0"/>
    <x v="1"/>
    <x v="403"/>
    <x v="7"/>
  </r>
  <r>
    <n v="7525"/>
    <s v="TW255"/>
    <x v="43"/>
    <s v="RN 790/FRU"/>
    <x v="10"/>
    <x v="19"/>
    <n v="5"/>
    <s v="November"/>
    <x v="16"/>
    <s v="5 November 1953"/>
    <x v="2"/>
    <s v="Sold 5.11.53 (Air Britain Serials)"/>
    <x v="5"/>
    <x v="3"/>
    <x v="1"/>
    <x v="1"/>
    <x v="2"/>
    <x v="1"/>
    <m/>
    <n v="11"/>
    <x v="153"/>
    <x v="1"/>
    <n v="0"/>
    <x v="1"/>
    <x v="404"/>
    <x v="2"/>
  </r>
  <r>
    <n v="1720"/>
    <s v="NS775"/>
    <x v="18"/>
    <s v="USAAF/RN"/>
    <x v="10"/>
    <x v="19"/>
    <n v="18"/>
    <s v="November"/>
    <x v="16"/>
    <s v="18 November 1953"/>
    <x v="2"/>
    <s v="Sold 18.11.53 (Air Britain Serials)"/>
    <x v="5"/>
    <x v="3"/>
    <x v="1"/>
    <x v="1"/>
    <x v="2"/>
    <x v="1"/>
    <m/>
    <n v="11"/>
    <x v="153"/>
    <x v="1"/>
    <n v="1"/>
    <x v="2"/>
    <x v="64"/>
    <x v="0"/>
  </r>
  <r>
    <n v="1166"/>
    <s v="RF730"/>
    <x v="12"/>
    <s v="RN"/>
    <x v="10"/>
    <x v="19"/>
    <n v="18"/>
    <s v="November"/>
    <x v="16"/>
    <s v="18 November 1953"/>
    <x v="2"/>
    <s v="Stored Stretton 29.8.50 SS 18.11.53 (Air Britain Serials)"/>
    <x v="4"/>
    <x v="3"/>
    <x v="1"/>
    <x v="1"/>
    <x v="2"/>
    <x v="1"/>
    <m/>
    <n v="11"/>
    <x v="153"/>
    <x v="1"/>
    <n v="1"/>
    <x v="2"/>
    <x v="64"/>
    <x v="3"/>
  </r>
  <r>
    <n v="1178"/>
    <s v="TE705"/>
    <x v="12"/>
    <s v="RN"/>
    <x v="10"/>
    <x v="19"/>
    <n v="18"/>
    <s v="November"/>
    <x v="16"/>
    <s v="18 November 1953"/>
    <x v="2"/>
    <s v="Sold 18.11.53 (Air Britain Serials)"/>
    <x v="5"/>
    <x v="3"/>
    <x v="1"/>
    <x v="1"/>
    <x v="2"/>
    <x v="1"/>
    <m/>
    <n v="11"/>
    <x v="153"/>
    <x v="1"/>
    <n v="0"/>
    <x v="2"/>
    <x v="64"/>
    <x v="3"/>
  </r>
  <r>
    <n v="1188"/>
    <s v="TE724"/>
    <x v="12"/>
    <s v="RN"/>
    <x v="10"/>
    <x v="19"/>
    <n v="18"/>
    <s v="November"/>
    <x v="16"/>
    <s v="18 November 1953"/>
    <x v="2"/>
    <s v="Sold 18.11.53 (Air Britain Serials)"/>
    <x v="5"/>
    <x v="3"/>
    <x v="1"/>
    <x v="1"/>
    <x v="2"/>
    <x v="1"/>
    <m/>
    <n v="11"/>
    <x v="153"/>
    <x v="1"/>
    <n v="0"/>
    <x v="2"/>
    <x v="64"/>
    <x v="3"/>
  </r>
  <r>
    <n v="1174"/>
    <s v="TS444"/>
    <x v="43"/>
    <s v="RN"/>
    <x v="10"/>
    <x v="19"/>
    <n v="18"/>
    <s v="November"/>
    <x v="16"/>
    <s v="18 November 1953"/>
    <x v="2"/>
    <s v="SOC 18.11.53 (Air Britain Serials)"/>
    <x v="4"/>
    <x v="3"/>
    <x v="1"/>
    <x v="1"/>
    <x v="2"/>
    <x v="1"/>
    <m/>
    <n v="11"/>
    <x v="153"/>
    <x v="1"/>
    <n v="0"/>
    <x v="2"/>
    <x v="64"/>
    <x v="2"/>
  </r>
  <r>
    <n v="7319"/>
    <s v="TW234"/>
    <x v="43"/>
    <s v="RN"/>
    <x v="10"/>
    <x v="19"/>
    <n v="18"/>
    <s v="November"/>
    <x v="16"/>
    <s v="18 November 1953"/>
    <x v="2"/>
    <s v="Sold 18.11.53 (Air Britain Serials) Fixed Wings."/>
    <x v="5"/>
    <x v="3"/>
    <x v="1"/>
    <x v="1"/>
    <x v="2"/>
    <x v="1"/>
    <m/>
    <n v="11"/>
    <x v="153"/>
    <x v="1"/>
    <n v="0"/>
    <x v="2"/>
    <x v="64"/>
    <x v="2"/>
  </r>
  <r>
    <n v="575"/>
    <s v="TW240"/>
    <x v="43"/>
    <s v="RN/AAEE/TRE/AAEE/771"/>
    <x v="10"/>
    <x v="19"/>
    <n v="18"/>
    <s v="November"/>
    <x v="16"/>
    <s v="18 November 1953"/>
    <x v="2"/>
    <s v="Sold 18.11.53 (Air Britain Serials)"/>
    <x v="5"/>
    <x v="3"/>
    <x v="1"/>
    <x v="1"/>
    <x v="2"/>
    <x v="1"/>
    <m/>
    <n v="11"/>
    <x v="153"/>
    <x v="1"/>
    <n v="0"/>
    <x v="0"/>
    <x v="175"/>
    <x v="2"/>
  </r>
  <r>
    <n v="1172"/>
    <s v="TW251"/>
    <x v="43"/>
    <s v="RN 778/790/Airwork"/>
    <x v="10"/>
    <x v="19"/>
    <n v="18"/>
    <s v="November"/>
    <x v="16"/>
    <s v="18 November 1953"/>
    <x v="2"/>
    <s v="Sold 18.11.53 (Air Britain Serials)"/>
    <x v="5"/>
    <x v="3"/>
    <x v="1"/>
    <x v="1"/>
    <x v="2"/>
    <x v="1"/>
    <m/>
    <n v="11"/>
    <x v="153"/>
    <x v="1"/>
    <n v="0"/>
    <x v="1"/>
    <x v="392"/>
    <x v="2"/>
  </r>
  <r>
    <n v="1636"/>
    <s v="TW280"/>
    <x v="43"/>
    <s v="RN 739/771"/>
    <x v="10"/>
    <x v="19"/>
    <n v="18"/>
    <s v="November"/>
    <x v="16"/>
    <s v="18 November 1953"/>
    <x v="2"/>
    <s v="Sold 18.11.53 (Air Britain Serials)"/>
    <x v="5"/>
    <x v="3"/>
    <x v="1"/>
    <x v="1"/>
    <x v="2"/>
    <x v="1"/>
    <m/>
    <n v="11"/>
    <x v="153"/>
    <x v="1"/>
    <n v="0"/>
    <x v="0"/>
    <x v="175"/>
    <x v="2"/>
  </r>
  <r>
    <n v="1818"/>
    <s v="TW283"/>
    <x v="43"/>
    <s v="RN 771/ARS Ford/771/762"/>
    <x v="10"/>
    <x v="19"/>
    <n v="18"/>
    <s v="November"/>
    <x v="16"/>
    <s v="18 November 1953"/>
    <x v="2"/>
    <s v="Std Stretton 2.10.52 Sold 18.11.53 (Air Britain Serials)"/>
    <x v="5"/>
    <x v="3"/>
    <x v="1"/>
    <x v="1"/>
    <x v="2"/>
    <x v="1"/>
    <m/>
    <n v="11"/>
    <x v="153"/>
    <x v="1"/>
    <n v="0"/>
    <x v="0"/>
    <x v="405"/>
    <x v="2"/>
  </r>
  <r>
    <n v="2516"/>
    <s v="VT727"/>
    <x v="38"/>
    <s v="RN 703"/>
    <x v="10"/>
    <x v="19"/>
    <n v="18"/>
    <s v="November"/>
    <x v="16"/>
    <s v="18 November 1953"/>
    <x v="2"/>
    <s v="Sold 18.11.53 (Air Britain Serials) |d/d 16/06/1948 to the Royal Navy, sold as scrap 18/11/1953 at Stretton   (http://www.ukserials.com/)"/>
    <x v="5"/>
    <x v="3"/>
    <x v="1"/>
    <x v="1"/>
    <x v="2"/>
    <x v="1"/>
    <m/>
    <n v="11"/>
    <x v="153"/>
    <x v="1"/>
    <n v="0"/>
    <x v="0"/>
    <x v="226"/>
    <x v="8"/>
  </r>
  <r>
    <n v="2594"/>
    <s v="VT729"/>
    <x v="38"/>
    <s v="RN 703"/>
    <x v="10"/>
    <x v="19"/>
    <n v="18"/>
    <s v="November"/>
    <x v="16"/>
    <s v="18 November 1953"/>
    <x v="2"/>
    <s v="Sold 18.11.53 (Air Britain Serials)"/>
    <x v="5"/>
    <x v="3"/>
    <x v="1"/>
    <x v="1"/>
    <x v="2"/>
    <x v="1"/>
    <m/>
    <n v="11"/>
    <x v="153"/>
    <x v="1"/>
    <n v="0"/>
    <x v="0"/>
    <x v="226"/>
    <x v="8"/>
  </r>
  <r>
    <n v="3320"/>
    <s v="HJ781"/>
    <x v="6"/>
    <s v="605/60OTU/13OTU"/>
    <x v="0"/>
    <x v="7"/>
    <n v="19"/>
    <s v="November"/>
    <x v="16"/>
    <s v="19 November 1953"/>
    <x v="2"/>
    <s v="Sold 19.11.53 (Air Britain Serials) This may have been the aircraft (UP-S) of 605 Squadron which was hit by a cable weapon when flown by S/L Mack on 17/18 August, 1943. Mosquito lost 3 feet of the starboard wing but was able to return safely."/>
    <x v="5"/>
    <x v="3"/>
    <x v="1"/>
    <x v="1"/>
    <x v="2"/>
    <x v="1"/>
    <m/>
    <n v="11"/>
    <x v="153"/>
    <x v="1"/>
    <n v="1"/>
    <x v="1"/>
    <x v="39"/>
    <x v="0"/>
  </r>
  <r>
    <n v="7547"/>
    <s v="HR137"/>
    <x v="12"/>
    <s v="235/CGS"/>
    <x v="10"/>
    <x v="19"/>
    <n v="19"/>
    <s v="November"/>
    <x v="16"/>
    <s v="19 November 1953"/>
    <x v="2"/>
    <s v="SS 19.11.53 (Air Britain Serials)"/>
    <x v="4"/>
    <x v="3"/>
    <x v="1"/>
    <x v="1"/>
    <x v="2"/>
    <x v="1"/>
    <m/>
    <n v="11"/>
    <x v="153"/>
    <x v="1"/>
    <n v="1"/>
    <x v="1"/>
    <x v="194"/>
    <x v="3"/>
  </r>
  <r>
    <n v="4204"/>
    <s v="HX921"/>
    <x v="12"/>
    <s v="464/BAFO Comm Wg"/>
    <x v="10"/>
    <x v="19"/>
    <n v="19"/>
    <s v="November"/>
    <x v="16"/>
    <s v="19 November 1953"/>
    <x v="2"/>
    <s v="Served with 464 Sqn, under RAF control 9/43 to 5/2/44 Coded SB-Y, To RAF Maintenance unit and back 10/44 as SB-P. (Brian Fillery's website) Coded SB-H on 16 March 1944 when damaged by flak at Hengelo. SS 19.11.53 (Air Britain Serials)"/>
    <x v="4"/>
    <x v="3"/>
    <x v="1"/>
    <x v="1"/>
    <x v="2"/>
    <x v="1"/>
    <m/>
    <n v="11"/>
    <x v="153"/>
    <x v="1"/>
    <n v="1"/>
    <x v="1"/>
    <x v="382"/>
    <x v="0"/>
  </r>
  <r>
    <n v="2362"/>
    <s v="NS947"/>
    <x v="12"/>
    <s v="515/54OTU"/>
    <x v="10"/>
    <x v="7"/>
    <n v="19"/>
    <s v="November"/>
    <x v="16"/>
    <s v="19 November 1953"/>
    <x v="2"/>
    <s v="SS 19.11.53 (Air Britain Serials)"/>
    <x v="4"/>
    <x v="3"/>
    <x v="1"/>
    <x v="1"/>
    <x v="2"/>
    <x v="1"/>
    <m/>
    <n v="11"/>
    <x v="153"/>
    <x v="1"/>
    <n v="1"/>
    <x v="1"/>
    <x v="115"/>
    <x v="0"/>
  </r>
  <r>
    <n v="424"/>
    <s v="NS983"/>
    <x v="12"/>
    <s v="151/54OTU/29/FIDU/54OTU/13OTU"/>
    <x v="0"/>
    <x v="7"/>
    <n v="19"/>
    <s v="November"/>
    <x v="16"/>
    <s v="19 November 1953"/>
    <x v="2"/>
    <s v="SS 19.11.53 (Air Britain Serials)"/>
    <x v="4"/>
    <x v="3"/>
    <x v="1"/>
    <x v="1"/>
    <x v="2"/>
    <x v="1"/>
    <m/>
    <n v="11"/>
    <x v="153"/>
    <x v="1"/>
    <n v="1"/>
    <x v="1"/>
    <x v="39"/>
    <x v="0"/>
  </r>
  <r>
    <n v="618"/>
    <s v="PF662"/>
    <x v="35"/>
    <s v="58/540/Cv PR34A/81"/>
    <x v="10"/>
    <x v="19"/>
    <n v="19"/>
    <s v="November"/>
    <x v="16"/>
    <s v="19 November 1953"/>
    <x v="2"/>
    <s v="SOC 19.8.53 (Air Britain Serials)"/>
    <x v="4"/>
    <x v="3"/>
    <x v="1"/>
    <x v="1"/>
    <x v="2"/>
    <x v="1"/>
    <m/>
    <n v="11"/>
    <x v="153"/>
    <x v="1"/>
    <n v="0"/>
    <x v="0"/>
    <x v="287"/>
    <x v="6"/>
  </r>
  <r>
    <n v="1697"/>
    <s v="RS518"/>
    <x v="12"/>
    <s v="515/1692 Flt"/>
    <x v="10"/>
    <x v="7"/>
    <n v="19"/>
    <s v="November"/>
    <x v="16"/>
    <s v="19 November 1953"/>
    <x v="2"/>
    <s v="SS 19.11.53 (Air Britain Serials)"/>
    <x v="4"/>
    <x v="3"/>
    <x v="1"/>
    <x v="1"/>
    <x v="2"/>
    <x v="1"/>
    <m/>
    <n v="11"/>
    <x v="153"/>
    <x v="1"/>
    <n v="1"/>
    <x v="1"/>
    <x v="93"/>
    <x v="0"/>
  </r>
  <r>
    <n v="440"/>
    <s v="RS570"/>
    <x v="12"/>
    <s v="487/107/204AFS/231OCU"/>
    <x v="0"/>
    <x v="7"/>
    <n v="19"/>
    <s v="November"/>
    <x v="16"/>
    <s v="19 November 1953"/>
    <x v="2"/>
    <s v="SS 19.11.53 (Air Britain Serials)"/>
    <x v="4"/>
    <x v="3"/>
    <x v="1"/>
    <x v="1"/>
    <x v="2"/>
    <x v="1"/>
    <m/>
    <n v="11"/>
    <x v="153"/>
    <x v="1"/>
    <n v="1"/>
    <x v="1"/>
    <x v="313"/>
    <x v="0"/>
  </r>
  <r>
    <n v="647"/>
    <s v="RS625"/>
    <x v="12"/>
    <s v="143/248/143/14/204AFS"/>
    <x v="10"/>
    <x v="19"/>
    <n v="19"/>
    <s v="November"/>
    <x v="16"/>
    <s v="19 November 1953"/>
    <x v="2"/>
    <s v="AIRCRAFT OF THE ROYAL AIR FORCE, 1939-1945: DE HAVILLAND DH.98 MOSQUITO. Mosquito FB Mark VI, RS625 ‘NE-D’, of No. 143 Squadron RAF, on the ground at Banff, Aberdeenshire. (IWM Photo HU 2150) SS 19.11.53 (Air Britain Serials)"/>
    <x v="4"/>
    <x v="3"/>
    <x v="1"/>
    <x v="1"/>
    <x v="2"/>
    <x v="1"/>
    <m/>
    <n v="11"/>
    <x v="153"/>
    <x v="1"/>
    <n v="1"/>
    <x v="1"/>
    <x v="294"/>
    <x v="0"/>
  </r>
  <r>
    <n v="6652"/>
    <s v="TA583"/>
    <x v="12"/>
    <s v="231OCU"/>
    <x v="0"/>
    <x v="7"/>
    <n v="19"/>
    <s v="November"/>
    <x v="16"/>
    <s v="19 November 1953"/>
    <x v="2"/>
    <s v="SS 19.11.53 (Air Britain Serials)"/>
    <x v="4"/>
    <x v="3"/>
    <x v="1"/>
    <x v="1"/>
    <x v="2"/>
    <x v="1"/>
    <m/>
    <n v="11"/>
    <x v="153"/>
    <x v="1"/>
    <n v="0"/>
    <x v="1"/>
    <x v="313"/>
    <x v="0"/>
  </r>
  <r>
    <n v="7399"/>
    <s v="VT655"/>
    <x v="44"/>
    <s v="Mkrs/RAE"/>
    <x v="10"/>
    <x v="19"/>
    <n v="19"/>
    <s v="November"/>
    <x v="16"/>
    <s v="19 November 1953"/>
    <x v="2"/>
    <s v="SS 19.11.53 (Air Britain Serials) |d/d 07/05/1948, to No.19 MU St Athan 30/03/1953 for storage until declared non-effective on 07/05/1953 and sold as scrap on 19/11/1953 to Cox &amp; Danks   (http://www.ukserials.com/)"/>
    <x v="4"/>
    <x v="3"/>
    <x v="1"/>
    <x v="1"/>
    <x v="2"/>
    <x v="1"/>
    <m/>
    <n v="11"/>
    <x v="153"/>
    <x v="1"/>
    <n v="0"/>
    <x v="1"/>
    <x v="61"/>
    <x v="9"/>
  </r>
  <r>
    <n v="7283"/>
    <s v="VT657"/>
    <x v="44"/>
    <s v="Mkrs/TRE"/>
    <x v="10"/>
    <x v="19"/>
    <n v="19"/>
    <s v="November"/>
    <x v="16"/>
    <s v="19 November 1953"/>
    <x v="2"/>
    <s v="SS 19.11.53 (Air Britain Serials) |d/d 05/07/1948, to No.19 MU St Athan 01/09/1953 for storage until declared non-effective on 07/05/1953 and sold as scrap 19/11/1953 to Cox &amp; Danks   (http://www.ukserials.com/)"/>
    <x v="4"/>
    <x v="3"/>
    <x v="1"/>
    <x v="1"/>
    <x v="2"/>
    <x v="1"/>
    <m/>
    <n v="11"/>
    <x v="153"/>
    <x v="1"/>
    <n v="0"/>
    <x v="1"/>
    <x v="280"/>
    <x v="9"/>
  </r>
  <r>
    <n v="4492"/>
    <s v="VX888"/>
    <x v="44"/>
    <s v="Mkrs"/>
    <x v="10"/>
    <x v="19"/>
    <n v="19"/>
    <s v="November"/>
    <x v="16"/>
    <s v="19 November 1953"/>
    <x v="2"/>
    <s v="VX888 was an NF38 which belonged to the TRE then based at Defford. TRE had used Martlesham as a base during the war. The aerials would have been part of a trials fit, radar, radio or something like it. TRE also had an all gloss black NF38 (which I think was the last production example). Between 1940 and 1994, with a few name and base changes along the way, the unit operated around 800+ aircraft of various types on radar related trials. (http://forum.keypublishing.co.uk/showthread.php?t=87768, in response to another forum member having posted a photograph) SS 19.11.53 (Air Britain Serials) |d/d 26/06/1950, sold as scrap 19/11/1953 at No.19 MU St Athan   (http://www.ukserials.com/)"/>
    <x v="4"/>
    <x v="3"/>
    <x v="1"/>
    <x v="1"/>
    <x v="2"/>
    <x v="1"/>
    <m/>
    <n v="11"/>
    <x v="153"/>
    <x v="1"/>
    <n v="0"/>
    <x v="1"/>
    <x v="44"/>
    <x v="8"/>
  </r>
  <r>
    <n v="1253"/>
    <s v="RK954"/>
    <x v="25"/>
    <s v="TFU/CFE/RAE/DH"/>
    <x v="10"/>
    <x v="19"/>
    <n v="21"/>
    <s v="November"/>
    <x v="16"/>
    <s v="21 November 1953"/>
    <x v="2"/>
    <s v="SOC 21.11.53 (Air Britain Serials)"/>
    <x v="4"/>
    <x v="3"/>
    <x v="1"/>
    <x v="1"/>
    <x v="2"/>
    <x v="1"/>
    <m/>
    <n v="11"/>
    <x v="153"/>
    <x v="1"/>
    <n v="0"/>
    <x v="1"/>
    <x v="40"/>
    <x v="2"/>
  </r>
  <r>
    <n v="7430"/>
    <s v="VT582"/>
    <x v="10"/>
    <s v="RN"/>
    <x v="10"/>
    <x v="19"/>
    <n v="23"/>
    <s v="November"/>
    <x v="16"/>
    <s v="23 November 1953"/>
    <x v="0"/>
    <s v="Crashed 23.11.53 (Air Britain Serials)  d/d 15/06/1947, transferred 21/01/1949 to the Royal Navy, w/o 21/11/1953, aircraft broke in two in flight and crashed at St. Botolphs, near Milford Haven.  (http://www.ukserials.com/)"/>
    <x v="2"/>
    <x v="2"/>
    <x v="8"/>
    <x v="1"/>
    <x v="2"/>
    <x v="1"/>
    <m/>
    <n v="11"/>
    <x v="153"/>
    <x v="1"/>
    <n v="0"/>
    <x v="2"/>
    <x v="64"/>
    <x v="0"/>
  </r>
  <r>
    <n v="2596"/>
    <s v="RG175"/>
    <x v="18"/>
    <s v="RN"/>
    <x v="10"/>
    <x v="19"/>
    <n v="23"/>
    <s v="November"/>
    <x v="16"/>
    <s v="23 November 1953"/>
    <x v="2"/>
    <s v="Sold 23.11.53 (Air Britain Serials)"/>
    <x v="5"/>
    <x v="3"/>
    <x v="1"/>
    <x v="1"/>
    <x v="2"/>
    <x v="1"/>
    <m/>
    <n v="11"/>
    <x v="153"/>
    <x v="1"/>
    <n v="1"/>
    <x v="2"/>
    <x v="64"/>
    <x v="0"/>
  </r>
  <r>
    <n v="3626"/>
    <s v="TW243"/>
    <x v="43"/>
    <s v="RN"/>
    <x v="10"/>
    <x v="19"/>
    <n v="23"/>
    <s v="November"/>
    <x v="16"/>
    <s v="23 November 1953"/>
    <x v="2"/>
    <s v="Sold 23.11.53 (Air Britain Serials)"/>
    <x v="5"/>
    <x v="3"/>
    <x v="1"/>
    <x v="1"/>
    <x v="2"/>
    <x v="1"/>
    <m/>
    <n v="11"/>
    <x v="153"/>
    <x v="1"/>
    <n v="0"/>
    <x v="2"/>
    <x v="64"/>
    <x v="2"/>
  </r>
  <r>
    <n v="2218"/>
    <s v="MV539"/>
    <x v="25"/>
    <s v="307/609/616"/>
    <x v="10"/>
    <x v="19"/>
    <n v="24"/>
    <s v="November"/>
    <x v="16"/>
    <s v="24 November 1953"/>
    <x v="2"/>
    <s v="SS 24.11.53 (Air Britain Serials)"/>
    <x v="4"/>
    <x v="3"/>
    <x v="1"/>
    <x v="1"/>
    <x v="2"/>
    <x v="1"/>
    <m/>
    <n v="11"/>
    <x v="153"/>
    <x v="1"/>
    <n v="1"/>
    <x v="0"/>
    <x v="333"/>
    <x v="2"/>
  </r>
  <r>
    <n v="4152"/>
    <s v="NT273"/>
    <x v="25"/>
    <n v="68"/>
    <x v="10"/>
    <x v="19"/>
    <n v="24"/>
    <s v="November"/>
    <x v="16"/>
    <s v="24 November 1953"/>
    <x v="2"/>
    <s v="SS 24.11.53 (Air Britain Serials)"/>
    <x v="4"/>
    <x v="3"/>
    <x v="1"/>
    <x v="1"/>
    <x v="2"/>
    <x v="1"/>
    <m/>
    <n v="11"/>
    <x v="153"/>
    <x v="1"/>
    <n v="1"/>
    <x v="0"/>
    <x v="102"/>
    <x v="2"/>
  </r>
  <r>
    <n v="3260"/>
    <s v="NT283"/>
    <x v="25"/>
    <s v="406/609/616"/>
    <x v="10"/>
    <x v="19"/>
    <n v="24"/>
    <s v="November"/>
    <x v="16"/>
    <s v="24 November 1953"/>
    <x v="2"/>
    <s v="SS 24.11.53 (Air Britain Serials)"/>
    <x v="4"/>
    <x v="3"/>
    <x v="1"/>
    <x v="1"/>
    <x v="2"/>
    <x v="1"/>
    <m/>
    <n v="11"/>
    <x v="153"/>
    <x v="1"/>
    <n v="1"/>
    <x v="0"/>
    <x v="333"/>
    <x v="2"/>
  </r>
  <r>
    <n v="2981"/>
    <s v="NT497"/>
    <x v="25"/>
    <s v="219/141/23"/>
    <x v="0"/>
    <x v="2"/>
    <n v="24"/>
    <s v="November"/>
    <x v="16"/>
    <s v="24 November 1953"/>
    <x v="2"/>
    <s v="SS 24.11.53 (Air Britain Serials)"/>
    <x v="4"/>
    <x v="3"/>
    <x v="1"/>
    <x v="1"/>
    <x v="2"/>
    <x v="1"/>
    <m/>
    <n v="11"/>
    <x v="153"/>
    <x v="1"/>
    <n v="1"/>
    <x v="0"/>
    <x v="6"/>
    <x v="2"/>
  </r>
  <r>
    <n v="828"/>
    <s v="NT500"/>
    <x v="25"/>
    <s v="141/228OCU"/>
    <x v="0"/>
    <x v="7"/>
    <n v="24"/>
    <s v="November"/>
    <x v="16"/>
    <s v="24 November 1953"/>
    <x v="2"/>
    <s v="SS 24.11.53 (Air Britain Serials)"/>
    <x v="4"/>
    <x v="3"/>
    <x v="1"/>
    <x v="1"/>
    <x v="2"/>
    <x v="1"/>
    <m/>
    <n v="11"/>
    <x v="153"/>
    <x v="1"/>
    <n v="1"/>
    <x v="1"/>
    <x v="298"/>
    <x v="2"/>
  </r>
  <r>
    <n v="218"/>
    <s v="NT530"/>
    <x v="25"/>
    <s v="239/141/51OTU/54OTU/141/228OTU/29"/>
    <x v="0"/>
    <x v="2"/>
    <n v="24"/>
    <s v="November"/>
    <x v="16"/>
    <s v="24 November 1953"/>
    <x v="2"/>
    <s v="SS 24.11.53 (Air Britain Serials)"/>
    <x v="4"/>
    <x v="3"/>
    <x v="1"/>
    <x v="1"/>
    <x v="2"/>
    <x v="1"/>
    <m/>
    <n v="11"/>
    <x v="153"/>
    <x v="1"/>
    <n v="1"/>
    <x v="0"/>
    <x v="31"/>
    <x v="2"/>
  </r>
  <r>
    <n v="1470"/>
    <s v="NT609"/>
    <x v="25"/>
    <s v="608/228OCU/29"/>
    <x v="0"/>
    <x v="2"/>
    <n v="24"/>
    <s v="November"/>
    <x v="16"/>
    <s v="24 November 1953"/>
    <x v="2"/>
    <s v="SS 24.11.53 (Air Britain Serials)"/>
    <x v="4"/>
    <x v="3"/>
    <x v="1"/>
    <x v="1"/>
    <x v="2"/>
    <x v="1"/>
    <m/>
    <n v="11"/>
    <x v="153"/>
    <x v="1"/>
    <n v="1"/>
    <x v="0"/>
    <x v="31"/>
    <x v="2"/>
  </r>
  <r>
    <n v="5491"/>
    <s v="NT612"/>
    <x v="25"/>
    <s v="CFE/29"/>
    <x v="0"/>
    <x v="2"/>
    <n v="24"/>
    <s v="November"/>
    <x v="16"/>
    <s v="24 November 1953"/>
    <x v="2"/>
    <s v="SS 24.11.53 (Air Britain Serials)"/>
    <x v="4"/>
    <x v="3"/>
    <x v="1"/>
    <x v="1"/>
    <x v="2"/>
    <x v="1"/>
    <m/>
    <n v="11"/>
    <x v="153"/>
    <x v="1"/>
    <n v="1"/>
    <x v="0"/>
    <x v="31"/>
    <x v="2"/>
  </r>
  <r>
    <n v="2032"/>
    <s v="RG182"/>
    <x v="35"/>
    <s v="Mkrs/540/237OCU/231OCU"/>
    <x v="0"/>
    <x v="7"/>
    <n v="24"/>
    <s v="November"/>
    <x v="16"/>
    <s v="24 November 1953"/>
    <x v="2"/>
    <s v="SS 24.11.53 (Air Britain Serials)"/>
    <x v="4"/>
    <x v="3"/>
    <x v="1"/>
    <x v="1"/>
    <x v="2"/>
    <x v="1"/>
    <m/>
    <n v="11"/>
    <x v="153"/>
    <x v="1"/>
    <n v="0"/>
    <x v="1"/>
    <x v="313"/>
    <x v="0"/>
  </r>
  <r>
    <n v="616"/>
    <s v="MM361"/>
    <x v="18"/>
    <s v="4/AAEE/RN 770/772/771"/>
    <x v="10"/>
    <x v="19"/>
    <n v="25"/>
    <s v="November"/>
    <x v="16"/>
    <s v="25 November 1953"/>
    <x v="2"/>
    <s v="SS Lossiemouth 25.11.53 (Air Britain Serials)"/>
    <x v="4"/>
    <x v="3"/>
    <x v="1"/>
    <x v="1"/>
    <x v="2"/>
    <x v="1"/>
    <m/>
    <n v="11"/>
    <x v="153"/>
    <x v="1"/>
    <n v="1"/>
    <x v="0"/>
    <x v="175"/>
    <x v="0"/>
  </r>
  <r>
    <n v="1236"/>
    <s v="MM364"/>
    <x v="18"/>
    <s v="USAAF/RN 770/771"/>
    <x v="10"/>
    <x v="19"/>
    <n v="25"/>
    <s v="November"/>
    <x v="16"/>
    <s v="25 November 1953"/>
    <x v="2"/>
    <s v="440829 HACKMAN, CLAYTON P JR MOSQUITO MM-364 WATTON, UK 25 (Thomas Ensminger) 450114 VANDERLEEST, GEORGE M MOSQUITO MM-364 WATTON, UK 25 LANDING (Thomas Ensminger) SS Lossiemouth 25.11.53 (Air Britain Serials)"/>
    <x v="4"/>
    <x v="3"/>
    <x v="1"/>
    <x v="1"/>
    <x v="2"/>
    <x v="1"/>
    <m/>
    <n v="11"/>
    <x v="153"/>
    <x v="1"/>
    <n v="1"/>
    <x v="0"/>
    <x v="175"/>
    <x v="0"/>
  </r>
  <r>
    <n v="1318"/>
    <s v="NS505"/>
    <x v="18"/>
    <s v="8OTU/RN"/>
    <x v="10"/>
    <x v="19"/>
    <n v="25"/>
    <s v="November"/>
    <x v="16"/>
    <s v="25 November 1953"/>
    <x v="2"/>
    <s v="SOC Lossiemouth 25.11.53 (Air Britain Serials)"/>
    <x v="4"/>
    <x v="3"/>
    <x v="1"/>
    <x v="1"/>
    <x v="2"/>
    <x v="1"/>
    <m/>
    <n v="11"/>
    <x v="153"/>
    <x v="1"/>
    <n v="1"/>
    <x v="2"/>
    <x v="64"/>
    <x v="0"/>
  </r>
  <r>
    <n v="2192"/>
    <s v="NS772"/>
    <x v="18"/>
    <s v="USAAF/RN"/>
    <x v="10"/>
    <x v="19"/>
    <n v="25"/>
    <s v="November"/>
    <x v="16"/>
    <s v="25 November 1953"/>
    <x v="2"/>
    <s v="Sold 25.11.53 (Air Britain Serials)"/>
    <x v="5"/>
    <x v="3"/>
    <x v="1"/>
    <x v="1"/>
    <x v="2"/>
    <x v="1"/>
    <m/>
    <n v="11"/>
    <x v="153"/>
    <x v="1"/>
    <n v="1"/>
    <x v="2"/>
    <x v="64"/>
    <x v="0"/>
  </r>
  <r>
    <n v="3249"/>
    <s v="RF788"/>
    <x v="12"/>
    <s v="RN"/>
    <x v="10"/>
    <x v="19"/>
    <n v="25"/>
    <s v="November"/>
    <x v="16"/>
    <s v="25 November 1953"/>
    <x v="2"/>
    <s v="SS 25.11.53 (Air Britain Serials)"/>
    <x v="4"/>
    <x v="3"/>
    <x v="1"/>
    <x v="1"/>
    <x v="2"/>
    <x v="1"/>
    <m/>
    <n v="11"/>
    <x v="153"/>
    <x v="1"/>
    <n v="1"/>
    <x v="2"/>
    <x v="64"/>
    <x v="3"/>
  </r>
  <r>
    <n v="3903"/>
    <s v="RF901"/>
    <x v="12"/>
    <s v="RN"/>
    <x v="10"/>
    <x v="19"/>
    <n v="25"/>
    <s v="November"/>
    <x v="16"/>
    <s v="25 November 1953"/>
    <x v="2"/>
    <s v="SOC 25.11.53 (Air Britain Serials)"/>
    <x v="4"/>
    <x v="3"/>
    <x v="1"/>
    <x v="1"/>
    <x v="2"/>
    <x v="1"/>
    <m/>
    <n v="11"/>
    <x v="153"/>
    <x v="1"/>
    <n v="1"/>
    <x v="2"/>
    <x v="64"/>
    <x v="3"/>
  </r>
  <r>
    <n v="1722"/>
    <s v="RF986"/>
    <x v="18"/>
    <s v="USAAF/RN"/>
    <x v="10"/>
    <x v="19"/>
    <n v="25"/>
    <s v="November"/>
    <x v="16"/>
    <s v="25 November 1953"/>
    <x v="2"/>
    <s v="SOC 25.11.53 (Air Britain Serials)"/>
    <x v="4"/>
    <x v="3"/>
    <x v="1"/>
    <x v="1"/>
    <x v="2"/>
    <x v="1"/>
    <m/>
    <n v="11"/>
    <x v="153"/>
    <x v="1"/>
    <n v="1"/>
    <x v="2"/>
    <x v="64"/>
    <x v="0"/>
  </r>
  <r>
    <n v="1606"/>
    <s v="RF999"/>
    <x v="18"/>
    <s v="USAAF/RN"/>
    <x v="10"/>
    <x v="19"/>
    <n v="25"/>
    <s v="November"/>
    <x v="16"/>
    <s v="25 November 1953"/>
    <x v="2"/>
    <s v="SOC 25.11.53 (Air Britain Serials)"/>
    <x v="4"/>
    <x v="3"/>
    <x v="1"/>
    <x v="1"/>
    <x v="2"/>
    <x v="1"/>
    <m/>
    <n v="11"/>
    <x v="153"/>
    <x v="1"/>
    <n v="1"/>
    <x v="2"/>
    <x v="64"/>
    <x v="0"/>
  </r>
  <r>
    <n v="1196"/>
    <s v="TW247"/>
    <x v="43"/>
    <s v="RN 811/790/Airwork"/>
    <x v="10"/>
    <x v="19"/>
    <n v="25"/>
    <s v="November"/>
    <x v="16"/>
    <s v="25 November 1953"/>
    <x v="2"/>
    <s v="Sold 25.11.53 (Air Britain Serials)"/>
    <x v="5"/>
    <x v="3"/>
    <x v="1"/>
    <x v="1"/>
    <x v="2"/>
    <x v="1"/>
    <m/>
    <n v="11"/>
    <x v="153"/>
    <x v="1"/>
    <n v="0"/>
    <x v="1"/>
    <x v="392"/>
    <x v="2"/>
  </r>
  <r>
    <n v="1880"/>
    <s v="TW249"/>
    <x v="43"/>
    <s v="RN 811/762/Airwork"/>
    <x v="10"/>
    <x v="19"/>
    <n v="25"/>
    <s v="November"/>
    <x v="16"/>
    <s v="25 November 1953"/>
    <x v="2"/>
    <s v="Sold 25.11.53 (Air Britain Serials)"/>
    <x v="5"/>
    <x v="3"/>
    <x v="1"/>
    <x v="1"/>
    <x v="2"/>
    <x v="1"/>
    <m/>
    <n v="11"/>
    <x v="153"/>
    <x v="1"/>
    <n v="0"/>
    <x v="1"/>
    <x v="392"/>
    <x v="2"/>
  </r>
  <r>
    <n v="752"/>
    <s v="TW278"/>
    <x v="43"/>
    <s v="RN 703/790/FRU"/>
    <x v="10"/>
    <x v="19"/>
    <n v="25"/>
    <s v="November"/>
    <x v="16"/>
    <s v="25 November 1953"/>
    <x v="2"/>
    <s v="Sold 25.11.53 (Air Britain Serials)"/>
    <x v="5"/>
    <x v="3"/>
    <x v="1"/>
    <x v="1"/>
    <x v="2"/>
    <x v="1"/>
    <m/>
    <n v="11"/>
    <x v="153"/>
    <x v="1"/>
    <n v="0"/>
    <x v="1"/>
    <x v="404"/>
    <x v="2"/>
  </r>
  <r>
    <n v="3029"/>
    <s v="TW294"/>
    <x v="43"/>
    <s v="RN 739"/>
    <x v="10"/>
    <x v="19"/>
    <n v="25"/>
    <s v="November"/>
    <x v="16"/>
    <s v="25 November 1953"/>
    <x v="2"/>
    <s v="Sold 25.11.53 (Air Britain Serials)"/>
    <x v="5"/>
    <x v="3"/>
    <x v="1"/>
    <x v="1"/>
    <x v="2"/>
    <x v="1"/>
    <m/>
    <n v="11"/>
    <x v="153"/>
    <x v="1"/>
    <n v="0"/>
    <x v="0"/>
    <x v="406"/>
    <x v="2"/>
  </r>
  <r>
    <n v="2751"/>
    <s v="NT374"/>
    <x v="25"/>
    <s v="85/157"/>
    <x v="0"/>
    <x v="2"/>
    <n v="26"/>
    <s v="November"/>
    <x v="16"/>
    <s v="26 November 1953"/>
    <x v="2"/>
    <s v="SS 26.11.53 (Air Britain Serials)"/>
    <x v="4"/>
    <x v="3"/>
    <x v="1"/>
    <x v="1"/>
    <x v="2"/>
    <x v="1"/>
    <m/>
    <n v="11"/>
    <x v="153"/>
    <x v="1"/>
    <n v="1"/>
    <x v="0"/>
    <x v="3"/>
    <x v="2"/>
  </r>
  <r>
    <n v="393"/>
    <s v="PZ277"/>
    <x v="12"/>
    <s v="618/132OTU/8OTU/132OTU"/>
    <x v="17"/>
    <x v="7"/>
    <n v="26"/>
    <s v="November"/>
    <x v="16"/>
    <s v="26 November 1953"/>
    <x v="2"/>
    <s v="NZ2368 FB.VI Built at Hatfield and delivered sometime between 16 May 1944 and 19 June 1945. Previously PZ277. Ferried from the United Kingdom by an RAF/RNZAF crew and BOC Ohakea on 20 October 1947. Ferried to Woodbourne for storage shortly after arrival. Converted to instructional airframe INST159 with No.4 TTS, Woodbourne in August 1952 and written off as reduced to produce and spares on 26 November 1953. . (http://www.adf-serials.com/nz-serials/) To RNZAF 21.5.47 as NZ2368 Inst.159 rts Woodbourne 26.11.53 (Air Britain Serials)"/>
    <x v="4"/>
    <x v="3"/>
    <x v="1"/>
    <x v="1"/>
    <x v="2"/>
    <x v="1"/>
    <m/>
    <n v="11"/>
    <x v="153"/>
    <x v="1"/>
    <n v="1"/>
    <x v="1"/>
    <x v="121"/>
    <x v="0"/>
  </r>
  <r>
    <n v="3916"/>
    <s v="TE862"/>
    <x v="12"/>
    <m/>
    <x v="17"/>
    <x v="19"/>
    <n v="26"/>
    <s v="November"/>
    <x v="16"/>
    <s v="26 November 1953"/>
    <x v="2"/>
    <s v="Coded YC-J. NZ2323 FB.VI Built at Standard Motors. Previously TE862 and delivered sometime between 27 May 1945 and 21 December 1945. Ferried from the United Kingdom by an RAF/RNZAF crew and BOC Ohakea on 23 January 1947. Removed from storage and placed on strength of No.75 Squadron by December 1951. Converted to instructional airframe INST155 with TTS Woodbourne on 18 August 1952. Written off books as reduced to spares and produce on 26 November 1953. To RNZAF 13.12.46 as NZ2323 Inst.155 rts Woodbourne 9.53 (Air Britain Serials)"/>
    <x v="4"/>
    <x v="3"/>
    <x v="1"/>
    <x v="1"/>
    <x v="2"/>
    <x v="1"/>
    <m/>
    <n v="11"/>
    <x v="153"/>
    <x v="1"/>
    <n v="0"/>
    <x v="2"/>
    <x v="17"/>
    <x v="3"/>
  </r>
  <r>
    <n v="6079"/>
    <s v="TE925"/>
    <x v="12"/>
    <m/>
    <x v="17"/>
    <x v="19"/>
    <n v="26"/>
    <s v="November"/>
    <x v="16"/>
    <s v="26 November 1953"/>
    <x v="2"/>
    <s v="Entry also for delivery date of Jan. 23, 1947. NZ2322 FB.VI Built at Standard Motors. Previously TE925 and delivered sometime between 27 May 1945 and 21 December 1945. Ferried from the United Kingdom by an RAF/RNZAF crew and BOC Ohakea on 23 January 1947. Converted to instructional airframe INST156 with TTS Woodbourne on 18 August 1952. Written off books as reduced to spares and produce on 26 November 1953. To RNZAF 13.12.46 as NZ2322 Inst.156 rts Woodbourne 9.53 (Air Britain Serials)"/>
    <x v="4"/>
    <x v="3"/>
    <x v="1"/>
    <x v="1"/>
    <x v="2"/>
    <x v="1"/>
    <m/>
    <n v="11"/>
    <x v="153"/>
    <x v="1"/>
    <n v="0"/>
    <x v="2"/>
    <x v="17"/>
    <x v="3"/>
  </r>
  <r>
    <n v="3115"/>
    <s v="TE710"/>
    <x v="12"/>
    <s v="RN"/>
    <x v="10"/>
    <x v="19"/>
    <n v="28"/>
    <s v="November"/>
    <x v="16"/>
    <s v="28 November 1953"/>
    <x v="2"/>
    <s v="Sold 28.11.53 (Air Britain Serials)"/>
    <x v="5"/>
    <x v="3"/>
    <x v="1"/>
    <x v="1"/>
    <x v="2"/>
    <x v="1"/>
    <m/>
    <n v="11"/>
    <x v="153"/>
    <x v="1"/>
    <n v="0"/>
    <x v="2"/>
    <x v="64"/>
    <x v="3"/>
  </r>
  <r>
    <n v="2851"/>
    <s v="TW289"/>
    <x v="43"/>
    <s v="RN 790"/>
    <x v="10"/>
    <x v="19"/>
    <n v="0"/>
    <s v="December"/>
    <x v="16"/>
    <s v="0 December 1953"/>
    <x v="2"/>
    <s v="GI Stretton to Yeovilton dump by 12.53 (Air Britain Serials)"/>
    <x v="4"/>
    <x v="3"/>
    <x v="1"/>
    <x v="1"/>
    <x v="2"/>
    <x v="1"/>
    <m/>
    <n v="12"/>
    <x v="154"/>
    <x v="1"/>
    <n v="0"/>
    <x v="0"/>
    <x v="336"/>
    <x v="2"/>
  </r>
  <r>
    <n v="67"/>
    <s v="PF385"/>
    <x v="20"/>
    <s v="GAL/Cv TT39/RN"/>
    <x v="10"/>
    <x v="19"/>
    <n v="7"/>
    <s v="December"/>
    <x v="16"/>
    <s v="7 December 1953"/>
    <x v="2"/>
    <s v="SS 7.12.53 (Air Britain Serials)"/>
    <x v="4"/>
    <x v="3"/>
    <x v="1"/>
    <x v="1"/>
    <x v="2"/>
    <x v="1"/>
    <m/>
    <n v="12"/>
    <x v="154"/>
    <x v="1"/>
    <n v="0"/>
    <x v="2"/>
    <x v="64"/>
    <x v="6"/>
  </r>
  <r>
    <n v="4904"/>
    <s v="TV978"/>
    <x v="10"/>
    <m/>
    <x v="18"/>
    <x v="19"/>
    <n v="13"/>
    <s v="December"/>
    <x v="16"/>
    <s v="13 December 1953"/>
    <x v="0"/>
    <s v="Ferried to Israel Sep 5 51, Cat. 2A accident Dec 13 53, Captain Orli and Kamin. (Air Enthusiast, September-October 1999) To Armee de l'Air 16.8.46 to Israel 2.51 as 2125 Written off 13.12.53 (Air Britain Serials)"/>
    <x v="2"/>
    <x v="2"/>
    <x v="32"/>
    <x v="1"/>
    <x v="2"/>
    <x v="1"/>
    <m/>
    <n v="12"/>
    <x v="154"/>
    <x v="1"/>
    <n v="0"/>
    <x v="2"/>
    <x v="17"/>
    <x v="2"/>
  </r>
  <r>
    <n v="6312"/>
    <s v="VX907"/>
    <x v="44"/>
    <m/>
    <x v="21"/>
    <x v="19"/>
    <n v="19"/>
    <s v="December"/>
    <x v="16"/>
    <s v="19 December 1953"/>
    <x v="2"/>
    <s v="To Yug AF 19.12.53 as 8053 (Air Britain Serials) |d/d 23/10/1950, d/d 19/12/1951 to Yugoslavian AF as 8053   (http://www.ukserials.com/)"/>
    <x v="5"/>
    <x v="3"/>
    <x v="1"/>
    <x v="1"/>
    <x v="2"/>
    <x v="1"/>
    <m/>
    <n v="12"/>
    <x v="154"/>
    <x v="1"/>
    <n v="0"/>
    <x v="2"/>
    <x v="17"/>
    <x v="8"/>
  </r>
  <r>
    <n v="4009"/>
    <s v="RF931"/>
    <x v="12"/>
    <s v="204AFS"/>
    <x v="10"/>
    <x v="19"/>
    <n v="26"/>
    <s v="December"/>
    <x v="16"/>
    <s v="26 December 1953"/>
    <x v="2"/>
    <s v="SS 26.12.53 (Air Britain Serials)"/>
    <x v="4"/>
    <x v="3"/>
    <x v="1"/>
    <x v="1"/>
    <x v="2"/>
    <x v="1"/>
    <m/>
    <n v="12"/>
    <x v="154"/>
    <x v="1"/>
    <n v="1"/>
    <x v="1"/>
    <x v="294"/>
    <x v="3"/>
  </r>
  <r>
    <n v="1855"/>
    <s v="HX980"/>
    <x v="12"/>
    <s v="305/613/305/204AFS"/>
    <x v="10"/>
    <x v="19"/>
    <n v="29"/>
    <s v="December"/>
    <x v="16"/>
    <s v="29 December 1953"/>
    <x v="2"/>
    <s v="SS 29.12.53 (Air Britain Serials)"/>
    <x v="4"/>
    <x v="3"/>
    <x v="1"/>
    <x v="1"/>
    <x v="2"/>
    <x v="1"/>
    <m/>
    <n v="12"/>
    <x v="154"/>
    <x v="1"/>
    <n v="1"/>
    <x v="1"/>
    <x v="294"/>
    <x v="0"/>
  </r>
  <r>
    <n v="6100"/>
    <s v="PZ176"/>
    <x v="12"/>
    <n v="23"/>
    <x v="0"/>
    <x v="5"/>
    <n v="29"/>
    <s v="December"/>
    <x v="16"/>
    <s v="29 December 1953"/>
    <x v="2"/>
    <s v="SS 29.12.53 (Air Britain Serials)"/>
    <x v="4"/>
    <x v="3"/>
    <x v="1"/>
    <x v="1"/>
    <x v="2"/>
    <x v="1"/>
    <m/>
    <n v="12"/>
    <x v="154"/>
    <x v="1"/>
    <n v="1"/>
    <x v="0"/>
    <x v="6"/>
    <x v="0"/>
  </r>
  <r>
    <n v="3955"/>
    <s v="RS517"/>
    <x v="12"/>
    <n v="23"/>
    <x v="0"/>
    <x v="5"/>
    <n v="29"/>
    <s v="December"/>
    <x v="16"/>
    <s v="29 December 1953"/>
    <x v="2"/>
    <s v="SS 29.12.53 (Air Britain Serials)"/>
    <x v="4"/>
    <x v="3"/>
    <x v="1"/>
    <x v="1"/>
    <x v="2"/>
    <x v="1"/>
    <m/>
    <n v="12"/>
    <x v="154"/>
    <x v="1"/>
    <n v="1"/>
    <x v="0"/>
    <x v="6"/>
    <x v="0"/>
  </r>
  <r>
    <n v="4216"/>
    <s v="RS672"/>
    <x v="12"/>
    <s v="54OTU/228OCU"/>
    <x v="0"/>
    <x v="7"/>
    <n v="29"/>
    <s v="December"/>
    <x v="16"/>
    <s v="29 December 1953"/>
    <x v="2"/>
    <s v="SS 29.12.53 (Air Britain Serials)"/>
    <x v="4"/>
    <x v="3"/>
    <x v="1"/>
    <x v="1"/>
    <x v="2"/>
    <x v="1"/>
    <m/>
    <n v="12"/>
    <x v="154"/>
    <x v="1"/>
    <n v="0"/>
    <x v="1"/>
    <x v="298"/>
    <x v="7"/>
  </r>
  <r>
    <n v="3346"/>
    <s v="TA381"/>
    <x v="12"/>
    <s v="605/4/231OCU"/>
    <x v="0"/>
    <x v="7"/>
    <n v="29"/>
    <s v="December"/>
    <x v="16"/>
    <s v="29 December 1953"/>
    <x v="2"/>
    <s v="SS 29.12.53 (Air Britain Serials)"/>
    <x v="4"/>
    <x v="3"/>
    <x v="1"/>
    <x v="1"/>
    <x v="2"/>
    <x v="1"/>
    <m/>
    <n v="12"/>
    <x v="154"/>
    <x v="1"/>
    <n v="1"/>
    <x v="1"/>
    <x v="313"/>
    <x v="0"/>
  </r>
  <r>
    <n v="1343"/>
    <s v="TA551"/>
    <x v="12"/>
    <s v="305/231OCU"/>
    <x v="0"/>
    <x v="7"/>
    <n v="29"/>
    <s v="December"/>
    <x v="16"/>
    <s v="29 December 1953"/>
    <x v="2"/>
    <s v="SS 29.12.53 (Air Britain Serials)"/>
    <x v="4"/>
    <x v="3"/>
    <x v="1"/>
    <x v="1"/>
    <x v="2"/>
    <x v="1"/>
    <m/>
    <n v="12"/>
    <x v="154"/>
    <x v="1"/>
    <n v="0"/>
    <x v="1"/>
    <x v="313"/>
    <x v="0"/>
  </r>
  <r>
    <n v="6916"/>
    <s v="A52-55"/>
    <x v="24"/>
    <m/>
    <x v="7"/>
    <x v="19"/>
    <m/>
    <m/>
    <x v="16"/>
    <m/>
    <x v="2"/>
    <s v="To instr a/f sold .53 to RH Grant Trading Co"/>
    <x v="4"/>
    <x v="3"/>
    <x v="1"/>
    <x v="1"/>
    <x v="2"/>
    <x v="1"/>
    <m/>
    <m/>
    <x v="142"/>
    <x v="1"/>
    <n v="0"/>
    <x v="2"/>
    <x v="17"/>
    <x v="5"/>
  </r>
  <r>
    <n v="6712"/>
    <s v="RF969"/>
    <x v="18"/>
    <m/>
    <x v="7"/>
    <x v="19"/>
    <n v="0"/>
    <s v="January"/>
    <x v="17"/>
    <s v="1954"/>
    <x v="2"/>
    <s v="To RAAF 25.2.45 as A52-615 1 APU Sold .54 and dismantled (Air Britain Serials)"/>
    <x v="4"/>
    <x v="3"/>
    <x v="1"/>
    <x v="1"/>
    <x v="2"/>
    <x v="1"/>
    <m/>
    <m/>
    <x v="155"/>
    <x v="1"/>
    <n v="1"/>
    <x v="2"/>
    <x v="17"/>
    <x v="0"/>
  </r>
  <r>
    <n v="6717"/>
    <s v="RF975"/>
    <x v="18"/>
    <m/>
    <x v="7"/>
    <x v="19"/>
    <n v="0"/>
    <s v="January"/>
    <x v="17"/>
    <s v="1954"/>
    <x v="2"/>
    <s v="To RAAF 25.2.45 as A52-616 87 Sqn Sold .54 and dismantled (Air Britain Serials)"/>
    <x v="4"/>
    <x v="3"/>
    <x v="1"/>
    <x v="1"/>
    <x v="2"/>
    <x v="1"/>
    <m/>
    <m/>
    <x v="155"/>
    <x v="1"/>
    <n v="1"/>
    <x v="2"/>
    <x v="17"/>
    <x v="0"/>
  </r>
  <r>
    <n v="5710"/>
    <s v="VP354"/>
    <x v="10"/>
    <s v="616/81"/>
    <x v="10"/>
    <x v="19"/>
    <n v="1"/>
    <s v="January"/>
    <x v="17"/>
    <s v="1 January 1954"/>
    <x v="0"/>
    <s v="Swung an landing and u/c collapsed Seletar 1 1.1.54 (Air Britain Serials)"/>
    <x v="2"/>
    <x v="2"/>
    <x v="23"/>
    <x v="1"/>
    <x v="2"/>
    <x v="1"/>
    <m/>
    <n v="1"/>
    <x v="156"/>
    <x v="1"/>
    <n v="0"/>
    <x v="0"/>
    <x v="287"/>
    <x v="0"/>
  </r>
  <r>
    <n v="5521"/>
    <s v="MT500"/>
    <x v="25"/>
    <n v="151"/>
    <x v="0"/>
    <x v="2"/>
    <n v="19"/>
    <s v="January"/>
    <x v="17"/>
    <s v="19 January 1954"/>
    <x v="2"/>
    <s v="SS 19.1.54 (Air Britain Serials)"/>
    <x v="4"/>
    <x v="3"/>
    <x v="1"/>
    <x v="1"/>
    <x v="2"/>
    <x v="1"/>
    <m/>
    <n v="1"/>
    <x v="156"/>
    <x v="1"/>
    <n v="1"/>
    <x v="0"/>
    <x v="8"/>
    <x v="2"/>
  </r>
  <r>
    <n v="1392"/>
    <s v="NT441"/>
    <x v="25"/>
    <s v="141/CFE"/>
    <x v="0"/>
    <x v="7"/>
    <n v="19"/>
    <s v="January"/>
    <x v="17"/>
    <s v="19 January 1954"/>
    <x v="2"/>
    <s v="SS 19.1.54 (Air Britain Serials)"/>
    <x v="4"/>
    <x v="3"/>
    <x v="1"/>
    <x v="1"/>
    <x v="2"/>
    <x v="1"/>
    <m/>
    <n v="1"/>
    <x v="156"/>
    <x v="1"/>
    <n v="1"/>
    <x v="1"/>
    <x v="231"/>
    <x v="2"/>
  </r>
  <r>
    <n v="3594"/>
    <s v="NT595"/>
    <x v="25"/>
    <s v="502/29"/>
    <x v="0"/>
    <x v="2"/>
    <n v="19"/>
    <s v="January"/>
    <x v="17"/>
    <s v="19 January 1954"/>
    <x v="2"/>
    <s v="SS 19.1.54 (Air Britain Serials)"/>
    <x v="4"/>
    <x v="3"/>
    <x v="1"/>
    <x v="1"/>
    <x v="2"/>
    <x v="1"/>
    <m/>
    <n v="1"/>
    <x v="156"/>
    <x v="1"/>
    <n v="1"/>
    <x v="0"/>
    <x v="31"/>
    <x v="2"/>
  </r>
  <r>
    <n v="5952"/>
    <s v="NT601"/>
    <x v="25"/>
    <m/>
    <x v="10"/>
    <x v="19"/>
    <n v="19"/>
    <s v="January"/>
    <x v="17"/>
    <s v="19 January 1954"/>
    <x v="2"/>
    <s v="SS 19.1.54 (Air Britain Serials)"/>
    <x v="4"/>
    <x v="3"/>
    <x v="1"/>
    <x v="1"/>
    <x v="2"/>
    <x v="1"/>
    <m/>
    <n v="1"/>
    <x v="156"/>
    <x v="1"/>
    <n v="1"/>
    <x v="2"/>
    <x v="17"/>
    <x v="2"/>
  </r>
  <r>
    <n v="5627"/>
    <s v="NT604"/>
    <x v="25"/>
    <m/>
    <x v="10"/>
    <x v="19"/>
    <n v="19"/>
    <s v="January"/>
    <x v="17"/>
    <s v="19 January 1954"/>
    <x v="2"/>
    <s v="SS 19.1.54 (Air Britain Serials)"/>
    <x v="4"/>
    <x v="3"/>
    <x v="1"/>
    <x v="1"/>
    <x v="2"/>
    <x v="1"/>
    <m/>
    <n v="1"/>
    <x v="156"/>
    <x v="1"/>
    <n v="1"/>
    <x v="2"/>
    <x v="17"/>
    <x v="2"/>
  </r>
  <r>
    <n v="2585"/>
    <s v="NT614"/>
    <x v="25"/>
    <s v="CFE"/>
    <x v="0"/>
    <x v="7"/>
    <n v="19"/>
    <s v="January"/>
    <x v="17"/>
    <s v="19 January 1954"/>
    <x v="2"/>
    <s v="SS 19.1.54 (Air Britain Serials)"/>
    <x v="4"/>
    <x v="3"/>
    <x v="1"/>
    <x v="1"/>
    <x v="2"/>
    <x v="1"/>
    <m/>
    <n v="1"/>
    <x v="156"/>
    <x v="1"/>
    <n v="1"/>
    <x v="1"/>
    <x v="231"/>
    <x v="2"/>
  </r>
  <r>
    <n v="5651"/>
    <s v="RK941"/>
    <x v="25"/>
    <m/>
    <x v="10"/>
    <x v="19"/>
    <n v="19"/>
    <s v="January"/>
    <x v="17"/>
    <s v="19 January 1954"/>
    <x v="2"/>
    <s v="SS 19.1.54 (Air Britain Serials)"/>
    <x v="4"/>
    <x v="3"/>
    <x v="1"/>
    <x v="1"/>
    <x v="2"/>
    <x v="1"/>
    <m/>
    <n v="1"/>
    <x v="156"/>
    <x v="1"/>
    <n v="0"/>
    <x v="2"/>
    <x v="17"/>
    <x v="2"/>
  </r>
  <r>
    <n v="5101"/>
    <s v="RK946"/>
    <x v="25"/>
    <m/>
    <x v="10"/>
    <x v="19"/>
    <n v="19"/>
    <s v="January"/>
    <x v="17"/>
    <s v="19 January 1954"/>
    <x v="2"/>
    <s v="SS 19.1.54 (Air Britain Serials)"/>
    <x v="4"/>
    <x v="3"/>
    <x v="1"/>
    <x v="1"/>
    <x v="2"/>
    <x v="1"/>
    <m/>
    <n v="1"/>
    <x v="156"/>
    <x v="1"/>
    <n v="0"/>
    <x v="2"/>
    <x v="17"/>
    <x v="2"/>
  </r>
  <r>
    <n v="5955"/>
    <s v="RK948"/>
    <x v="25"/>
    <m/>
    <x v="10"/>
    <x v="19"/>
    <n v="19"/>
    <s v="January"/>
    <x v="17"/>
    <s v="19 January 1954"/>
    <x v="2"/>
    <s v="SS 19.1.54 (Air Britain Serials)"/>
    <x v="4"/>
    <x v="3"/>
    <x v="1"/>
    <x v="1"/>
    <x v="2"/>
    <x v="1"/>
    <m/>
    <n v="1"/>
    <x v="156"/>
    <x v="1"/>
    <n v="0"/>
    <x v="2"/>
    <x v="17"/>
    <x v="2"/>
  </r>
  <r>
    <n v="5996"/>
    <s v="RK950"/>
    <x v="25"/>
    <m/>
    <x v="10"/>
    <x v="19"/>
    <n v="19"/>
    <s v="January"/>
    <x v="17"/>
    <s v="19 January 1954"/>
    <x v="2"/>
    <s v="SS 19.1.54 (Air Britain Serials)"/>
    <x v="4"/>
    <x v="3"/>
    <x v="1"/>
    <x v="1"/>
    <x v="2"/>
    <x v="1"/>
    <m/>
    <n v="1"/>
    <x v="156"/>
    <x v="1"/>
    <n v="0"/>
    <x v="2"/>
    <x v="17"/>
    <x v="2"/>
  </r>
  <r>
    <n v="2563"/>
    <s v="RL120"/>
    <x v="39"/>
    <s v="29/25/228OCU"/>
    <x v="0"/>
    <x v="7"/>
    <n v="19"/>
    <s v="January"/>
    <x v="17"/>
    <s v="19 January 1954"/>
    <x v="2"/>
    <s v="SS 19.1.54 (Air Britain Serials)"/>
    <x v="4"/>
    <x v="3"/>
    <x v="1"/>
    <x v="1"/>
    <x v="2"/>
    <x v="1"/>
    <m/>
    <n v="1"/>
    <x v="156"/>
    <x v="1"/>
    <n v="0"/>
    <x v="1"/>
    <x v="298"/>
    <x v="2"/>
  </r>
  <r>
    <n v="7438"/>
    <s v="RL142"/>
    <x v="39"/>
    <s v="141/23/85"/>
    <x v="0"/>
    <x v="2"/>
    <n v="19"/>
    <s v="January"/>
    <x v="17"/>
    <s v="19 January 1954"/>
    <x v="2"/>
    <s v="SS 19.1.54 (Air Britain Serials)"/>
    <x v="4"/>
    <x v="3"/>
    <x v="1"/>
    <x v="1"/>
    <x v="2"/>
    <x v="1"/>
    <m/>
    <n v="1"/>
    <x v="156"/>
    <x v="1"/>
    <n v="0"/>
    <x v="0"/>
    <x v="13"/>
    <x v="2"/>
  </r>
  <r>
    <n v="372"/>
    <s v="RL145"/>
    <x v="39"/>
    <s v="264/23/141/23/228OCU"/>
    <x v="0"/>
    <x v="7"/>
    <n v="19"/>
    <s v="January"/>
    <x v="17"/>
    <s v="19 January 1954"/>
    <x v="2"/>
    <s v="SS 19.1.54 (Air Britain Serials)"/>
    <x v="4"/>
    <x v="3"/>
    <x v="1"/>
    <x v="1"/>
    <x v="2"/>
    <x v="1"/>
    <m/>
    <n v="1"/>
    <x v="156"/>
    <x v="1"/>
    <n v="0"/>
    <x v="1"/>
    <x v="298"/>
    <x v="2"/>
  </r>
  <r>
    <n v="6400"/>
    <s v="RL148"/>
    <x v="39"/>
    <n v="85"/>
    <x v="0"/>
    <x v="2"/>
    <n v="19"/>
    <s v="January"/>
    <x v="17"/>
    <s v="19 January 1954"/>
    <x v="2"/>
    <s v="SS 19.1.54 (Air Britain Serials)"/>
    <x v="4"/>
    <x v="3"/>
    <x v="1"/>
    <x v="1"/>
    <x v="2"/>
    <x v="1"/>
    <m/>
    <n v="1"/>
    <x v="156"/>
    <x v="1"/>
    <n v="0"/>
    <x v="0"/>
    <x v="13"/>
    <x v="2"/>
  </r>
  <r>
    <n v="7318"/>
    <s v="RL150"/>
    <x v="39"/>
    <s v="141/23/141"/>
    <x v="0"/>
    <x v="2"/>
    <n v="19"/>
    <s v="January"/>
    <x v="17"/>
    <s v="19 January 1954"/>
    <x v="2"/>
    <s v="(G-ALFL) SS 19.1.54 (Air Britain Serials)"/>
    <x v="4"/>
    <x v="3"/>
    <x v="1"/>
    <x v="1"/>
    <x v="2"/>
    <x v="1"/>
    <m/>
    <n v="1"/>
    <x v="156"/>
    <x v="1"/>
    <n v="0"/>
    <x v="0"/>
    <x v="45"/>
    <x v="2"/>
  </r>
  <r>
    <n v="4530"/>
    <s v="RL152"/>
    <x v="39"/>
    <s v="SF Coltishall/264"/>
    <x v="10"/>
    <x v="19"/>
    <n v="19"/>
    <s v="January"/>
    <x v="17"/>
    <s v="19 January 1954"/>
    <x v="2"/>
    <s v="SS 19.1.54 (Air Britain Serials)"/>
    <x v="4"/>
    <x v="3"/>
    <x v="1"/>
    <x v="1"/>
    <x v="2"/>
    <x v="1"/>
    <m/>
    <n v="1"/>
    <x v="156"/>
    <x v="1"/>
    <n v="0"/>
    <x v="0"/>
    <x v="10"/>
    <x v="2"/>
  </r>
  <r>
    <n v="2094"/>
    <s v="RL176"/>
    <x v="39"/>
    <n v="25"/>
    <x v="0"/>
    <x v="2"/>
    <n v="19"/>
    <s v="January"/>
    <x v="17"/>
    <s v="19 January 1954"/>
    <x v="2"/>
    <s v="SS 19.1.54 (Air Britain Serials)"/>
    <x v="4"/>
    <x v="3"/>
    <x v="1"/>
    <x v="1"/>
    <x v="2"/>
    <x v="1"/>
    <m/>
    <n v="1"/>
    <x v="156"/>
    <x v="1"/>
    <n v="0"/>
    <x v="0"/>
    <x v="14"/>
    <x v="2"/>
  </r>
  <r>
    <n v="4469"/>
    <s v="RL178"/>
    <x v="39"/>
    <s v="228OCU"/>
    <x v="0"/>
    <x v="7"/>
    <n v="19"/>
    <s v="January"/>
    <x v="17"/>
    <s v="19 January 1954"/>
    <x v="2"/>
    <s v="SS 19.1.54 (Air Britain Serials)"/>
    <x v="4"/>
    <x v="3"/>
    <x v="1"/>
    <x v="1"/>
    <x v="2"/>
    <x v="1"/>
    <m/>
    <n v="1"/>
    <x v="156"/>
    <x v="1"/>
    <n v="0"/>
    <x v="1"/>
    <x v="298"/>
    <x v="2"/>
  </r>
  <r>
    <n v="596"/>
    <s v="RL209"/>
    <x v="39"/>
    <s v="23/141/264/228OCU"/>
    <x v="0"/>
    <x v="7"/>
    <n v="19"/>
    <s v="January"/>
    <x v="17"/>
    <s v="19 January 1954"/>
    <x v="2"/>
    <s v="SS 19.1.54 (Air Britain Serials)"/>
    <x v="4"/>
    <x v="3"/>
    <x v="1"/>
    <x v="1"/>
    <x v="2"/>
    <x v="1"/>
    <m/>
    <n v="1"/>
    <x v="156"/>
    <x v="1"/>
    <n v="0"/>
    <x v="1"/>
    <x v="298"/>
    <x v="2"/>
  </r>
  <r>
    <n v="1512"/>
    <s v="RL214"/>
    <x v="39"/>
    <s v="25/228OCU"/>
    <x v="0"/>
    <x v="7"/>
    <n v="19"/>
    <s v="January"/>
    <x v="17"/>
    <s v="19 January 1954"/>
    <x v="2"/>
    <s v="SS 19.1.54 (Air Britain Serials)"/>
    <x v="4"/>
    <x v="3"/>
    <x v="1"/>
    <x v="1"/>
    <x v="2"/>
    <x v="1"/>
    <m/>
    <n v="1"/>
    <x v="156"/>
    <x v="1"/>
    <n v="0"/>
    <x v="1"/>
    <x v="298"/>
    <x v="2"/>
  </r>
  <r>
    <n v="3234"/>
    <s v="RL241"/>
    <x v="39"/>
    <n v="39"/>
    <x v="10"/>
    <x v="19"/>
    <n v="19"/>
    <s v="January"/>
    <x v="17"/>
    <s v="19 January 1954"/>
    <x v="2"/>
    <s v="SS 19.1.54 (Air Britain Serials)"/>
    <x v="4"/>
    <x v="3"/>
    <x v="1"/>
    <x v="1"/>
    <x v="2"/>
    <x v="1"/>
    <m/>
    <n v="1"/>
    <x v="156"/>
    <x v="1"/>
    <n v="0"/>
    <x v="0"/>
    <x v="234"/>
    <x v="2"/>
  </r>
  <r>
    <n v="2964"/>
    <s v="RL263"/>
    <x v="39"/>
    <s v="141/228OCU"/>
    <x v="0"/>
    <x v="7"/>
    <n v="19"/>
    <s v="January"/>
    <x v="17"/>
    <s v="19 January 1954"/>
    <x v="2"/>
    <s v="SS 19.1.54 (Air Britain Serials)"/>
    <x v="4"/>
    <x v="3"/>
    <x v="1"/>
    <x v="1"/>
    <x v="2"/>
    <x v="1"/>
    <m/>
    <n v="1"/>
    <x v="156"/>
    <x v="1"/>
    <n v="0"/>
    <x v="1"/>
    <x v="298"/>
    <x v="2"/>
  </r>
  <r>
    <n v="649"/>
    <s v="VT590"/>
    <x v="10"/>
    <s v="CFS/204AFS/33/45"/>
    <x v="3"/>
    <x v="16"/>
    <n v="22"/>
    <s v="January"/>
    <x v="17"/>
    <s v="22 January 1954"/>
    <x v="2"/>
    <s v="SOC 22.1.54 (Air Britain Serials) aw/cn 19/09/1947, d/d 06/10/1947, s.o.c. 22/01/1954 as CAT 5C and reduced to spares and produce with the Far East Air Force/45 Sqn.  (http://www.ukserials.com/)"/>
    <x v="4"/>
    <x v="3"/>
    <x v="1"/>
    <x v="1"/>
    <x v="2"/>
    <x v="1"/>
    <m/>
    <n v="1"/>
    <x v="156"/>
    <x v="1"/>
    <n v="0"/>
    <x v="0"/>
    <x v="86"/>
    <x v="0"/>
  </r>
  <r>
    <n v="1509"/>
    <s v="A52-138"/>
    <x v="24"/>
    <s v="2AS"/>
    <x v="7"/>
    <x v="19"/>
    <n v="0"/>
    <s v="February"/>
    <x v="17"/>
    <s v="0 February 1954"/>
    <x v="2"/>
    <s v="Built as F.B.40. Delivered during September 1945. Final disposition: sold, February 1954. (Beaufort, Beaufighter and Mosquito in Australian Service, Stewart Wilson, 1990) Sold .54 (Air Britain Serials)"/>
    <x v="4"/>
    <x v="3"/>
    <x v="1"/>
    <x v="1"/>
    <x v="2"/>
    <x v="1"/>
    <m/>
    <n v="2"/>
    <x v="157"/>
    <x v="1"/>
    <n v="0"/>
    <x v="1"/>
    <x v="407"/>
    <x v="5"/>
  </r>
  <r>
    <n v="6073"/>
    <s v="A52-154"/>
    <x v="24"/>
    <m/>
    <x v="7"/>
    <x v="19"/>
    <n v="0"/>
    <s v="February"/>
    <x v="17"/>
    <s v="0 February 1954"/>
    <x v="2"/>
    <s v="Built as F.B.40. Delivered during October 1945. Final disposition: sold, February 1954. (Beaufort, Beaufighter and Mosquito in Australian Service, Stewart Wilson, 1990) Sold .54 (Air Britain Serials)"/>
    <x v="4"/>
    <x v="3"/>
    <x v="1"/>
    <x v="1"/>
    <x v="2"/>
    <x v="1"/>
    <m/>
    <n v="2"/>
    <x v="157"/>
    <x v="1"/>
    <n v="0"/>
    <x v="2"/>
    <x v="17"/>
    <x v="5"/>
  </r>
  <r>
    <n v="6179"/>
    <s v="A52-155"/>
    <x v="24"/>
    <m/>
    <x v="7"/>
    <x v="19"/>
    <n v="0"/>
    <s v="February"/>
    <x v="17"/>
    <s v="0 February 1954"/>
    <x v="2"/>
    <s v="Built as F.B.40. Delivered during November 1945. Final disposition: sold, February 1954. (Beaufort, Beaufighter and Mosquito in Australian Service, Stewart Wilson, 1990) Poss. Presentation Aircraft 'Kalgoorlie' Sold .54 (Air Britain Serials)"/>
    <x v="4"/>
    <x v="3"/>
    <x v="1"/>
    <x v="1"/>
    <x v="2"/>
    <x v="1"/>
    <m/>
    <n v="2"/>
    <x v="157"/>
    <x v="1"/>
    <n v="0"/>
    <x v="2"/>
    <x v="17"/>
    <x v="5"/>
  </r>
  <r>
    <n v="6299"/>
    <s v="A52-156"/>
    <x v="24"/>
    <m/>
    <x v="7"/>
    <x v="19"/>
    <n v="0"/>
    <s v="February"/>
    <x v="17"/>
    <s v="0 February 1954"/>
    <x v="2"/>
    <s v="Built as F.B.40. Delivered during November 1945. Final disposition: sold, February 1954. (Beaufort, Beaufighter and Mosquito in Australian Service, Stewart Wilson, 1990) Presentation Aircraft 'Geraldton' Sold .54 (Air Britain Serials)"/>
    <x v="4"/>
    <x v="3"/>
    <x v="1"/>
    <x v="1"/>
    <x v="2"/>
    <x v="1"/>
    <m/>
    <n v="2"/>
    <x v="157"/>
    <x v="1"/>
    <n v="0"/>
    <x v="2"/>
    <x v="17"/>
    <x v="5"/>
  </r>
  <r>
    <n v="5958"/>
    <s v="A52-157"/>
    <x v="24"/>
    <m/>
    <x v="7"/>
    <x v="19"/>
    <n v="0"/>
    <s v="February"/>
    <x v="17"/>
    <s v="0 February 1954"/>
    <x v="2"/>
    <s v="Built as F.B.40. Delivered during November 1945. Final disposition: sold, February 1954. (Beaufort, Beaufighter and Mosquito in Australian Service, Stewart Wilson, 1990) Presentation Aircraft 'Northam' Sold .54 (Air Britain Serials)"/>
    <x v="4"/>
    <x v="3"/>
    <x v="1"/>
    <x v="1"/>
    <x v="2"/>
    <x v="1"/>
    <m/>
    <n v="2"/>
    <x v="157"/>
    <x v="1"/>
    <n v="0"/>
    <x v="2"/>
    <x v="17"/>
    <x v="5"/>
  </r>
  <r>
    <n v="5967"/>
    <s v="A52-158"/>
    <x v="24"/>
    <m/>
    <x v="7"/>
    <x v="19"/>
    <n v="0"/>
    <s v="February"/>
    <x v="17"/>
    <s v="0 February 1954"/>
    <x v="2"/>
    <s v="Built as F.B.40. Delivered during November 1945. Final disposition: sold, February 1954. (Beaufort, Beaufighter and Mosquito in Australian Service, Stewart Wilson, 1990) Presentation Aircraft 'Katanning' Sold .54 (Air Britain Serials)"/>
    <x v="4"/>
    <x v="3"/>
    <x v="1"/>
    <x v="1"/>
    <x v="2"/>
    <x v="1"/>
    <m/>
    <n v="2"/>
    <x v="157"/>
    <x v="1"/>
    <n v="0"/>
    <x v="2"/>
    <x v="17"/>
    <x v="5"/>
  </r>
  <r>
    <n v="5653"/>
    <s v="A52-159"/>
    <x v="24"/>
    <m/>
    <x v="7"/>
    <x v="19"/>
    <n v="0"/>
    <s v="February"/>
    <x v="17"/>
    <s v="0 February 1954"/>
    <x v="2"/>
    <s v="Built as F.B.40. Delivered during November 1945. Final disposition: sold, February 1954. (Beaufort, Beaufighter and Mosquito in Australian Service, Stewart Wilson, 1990) Presentation Aircraft 'Mt. Barker' Sold .54 (Air Britain Serials)"/>
    <x v="4"/>
    <x v="3"/>
    <x v="1"/>
    <x v="1"/>
    <x v="2"/>
    <x v="1"/>
    <m/>
    <n v="2"/>
    <x v="157"/>
    <x v="1"/>
    <n v="0"/>
    <x v="2"/>
    <x v="17"/>
    <x v="5"/>
  </r>
  <r>
    <n v="5104"/>
    <s v="A52-160"/>
    <x v="24"/>
    <m/>
    <x v="7"/>
    <x v="19"/>
    <n v="0"/>
    <s v="February"/>
    <x v="17"/>
    <s v="0 February 1954"/>
    <x v="2"/>
    <s v="Built as F.B.40. Delivered during November 1945. Final disposition: sold, February 1954. (Beaufort, Beaufighter and Mosquito in Australian Service, Stewart Wilson, 1990) Presentation Aircraft 'Fremantle' Sold .54 (Air Britain Serials)"/>
    <x v="4"/>
    <x v="3"/>
    <x v="1"/>
    <x v="1"/>
    <x v="2"/>
    <x v="1"/>
    <m/>
    <n v="2"/>
    <x v="157"/>
    <x v="1"/>
    <n v="0"/>
    <x v="2"/>
    <x v="17"/>
    <x v="5"/>
  </r>
  <r>
    <n v="5147"/>
    <s v="A52-165"/>
    <x v="24"/>
    <m/>
    <x v="7"/>
    <x v="19"/>
    <n v="0"/>
    <s v="February"/>
    <x v="17"/>
    <s v="0 February 1954"/>
    <x v="2"/>
    <s v="Built as F.B.40. Delivered during December 1945. Final disposition: sold, February 1954. (Beaufort, Beaufighter and Mosquito in Australian Service, Stewart Wilson, 1990) Sold .54 (Air Britain Serials)"/>
    <x v="4"/>
    <x v="3"/>
    <x v="1"/>
    <x v="1"/>
    <x v="2"/>
    <x v="1"/>
    <m/>
    <n v="2"/>
    <x v="157"/>
    <x v="1"/>
    <n v="0"/>
    <x v="2"/>
    <x v="17"/>
    <x v="5"/>
  </r>
  <r>
    <n v="5584"/>
    <s v="A52-167"/>
    <x v="24"/>
    <m/>
    <x v="7"/>
    <x v="19"/>
    <n v="0"/>
    <s v="February"/>
    <x v="17"/>
    <s v="0 February 1954"/>
    <x v="2"/>
    <s v="Built as F.B.40. Delivered during April 1946. Final disposition: sold, February 1954. (Beaufort, Beaufighter and Mosquito in Australian Service, Stewart Wilson, 1990) Sold .54 (Air Britain Serials)"/>
    <x v="4"/>
    <x v="3"/>
    <x v="1"/>
    <x v="1"/>
    <x v="2"/>
    <x v="1"/>
    <m/>
    <n v="2"/>
    <x v="157"/>
    <x v="1"/>
    <n v="0"/>
    <x v="2"/>
    <x v="17"/>
    <x v="5"/>
  </r>
  <r>
    <n v="5611"/>
    <s v="A52-168"/>
    <x v="24"/>
    <m/>
    <x v="7"/>
    <x v="19"/>
    <n v="0"/>
    <s v="February"/>
    <x v="17"/>
    <s v="0 February 1954"/>
    <x v="2"/>
    <s v="Built as F.B.40. Delivered during January 1946. Final disposition: sold, February 1954. (Beaufort, Beaufighter and Mosquito in Australian Service, Stewart Wilson, 1990) Sold .54 (Air Britain Serials)"/>
    <x v="4"/>
    <x v="3"/>
    <x v="1"/>
    <x v="1"/>
    <x v="2"/>
    <x v="1"/>
    <m/>
    <n v="2"/>
    <x v="157"/>
    <x v="1"/>
    <n v="0"/>
    <x v="2"/>
    <x v="17"/>
    <x v="5"/>
  </r>
  <r>
    <n v="5621"/>
    <s v="A52-170"/>
    <x v="24"/>
    <m/>
    <x v="7"/>
    <x v="19"/>
    <n v="0"/>
    <s v="February"/>
    <x v="17"/>
    <s v="0 February 1954"/>
    <x v="2"/>
    <s v="Built as F.B.40. Delivered during April 1946. Final disposition: sold, February 1954. (Beaufort, Beaufighter and Mosquito in Australian Service, Stewart Wilson, 1990) Sold .54 (Air Britain Serials)"/>
    <x v="4"/>
    <x v="3"/>
    <x v="1"/>
    <x v="1"/>
    <x v="2"/>
    <x v="1"/>
    <m/>
    <n v="2"/>
    <x v="157"/>
    <x v="1"/>
    <n v="0"/>
    <x v="2"/>
    <x v="17"/>
    <x v="5"/>
  </r>
  <r>
    <n v="5632"/>
    <s v="RG130"/>
    <x v="18"/>
    <m/>
    <x v="7"/>
    <x v="19"/>
    <n v="0"/>
    <s v="February"/>
    <x v="17"/>
    <s v="0 February 1954"/>
    <x v="2"/>
    <s v="To RAAF 23.4.45 as A52-619 87 Sqn Sold .54 (Air Britain Serials)"/>
    <x v="5"/>
    <x v="3"/>
    <x v="1"/>
    <x v="1"/>
    <x v="2"/>
    <x v="1"/>
    <m/>
    <n v="2"/>
    <x v="157"/>
    <x v="1"/>
    <n v="1"/>
    <x v="2"/>
    <x v="17"/>
    <x v="0"/>
  </r>
  <r>
    <n v="704"/>
    <s v="PF673"/>
    <x v="35"/>
    <s v="58/237OCU/Cv PR34A/81"/>
    <x v="10"/>
    <x v="19"/>
    <n v="10"/>
    <s v="February"/>
    <x v="17"/>
    <s v="10 February 1954"/>
    <x v="0"/>
    <s v="U/c jammed bellylanded at Seletar 10.2.54 (Air Britain Serials)"/>
    <x v="2"/>
    <x v="2"/>
    <x v="27"/>
    <x v="1"/>
    <x v="2"/>
    <x v="1"/>
    <m/>
    <n v="2"/>
    <x v="157"/>
    <x v="1"/>
    <n v="0"/>
    <x v="0"/>
    <x v="287"/>
    <x v="6"/>
  </r>
  <r>
    <n v="4649"/>
    <s v="RG264"/>
    <x v="35"/>
    <n v="81"/>
    <x v="10"/>
    <x v="19"/>
    <n v="11"/>
    <s v="February"/>
    <x v="17"/>
    <s v="11 February 1954"/>
    <x v="2"/>
    <s v="SOC 11.2.54 (Air Britain Serials)"/>
    <x v="4"/>
    <x v="3"/>
    <x v="1"/>
    <x v="1"/>
    <x v="2"/>
    <x v="1"/>
    <m/>
    <n v="2"/>
    <x v="157"/>
    <x v="1"/>
    <n v="0"/>
    <x v="0"/>
    <x v="287"/>
    <x v="0"/>
  </r>
  <r>
    <n v="731"/>
    <s v="RR310"/>
    <x v="10"/>
    <s v="RN 762"/>
    <x v="10"/>
    <x v="19"/>
    <n v="15"/>
    <s v="February"/>
    <x v="17"/>
    <s v="15 February 1954"/>
    <x v="2"/>
    <s v="SOC 15.2.54 (Air Britain Serials)"/>
    <x v="4"/>
    <x v="3"/>
    <x v="1"/>
    <x v="1"/>
    <x v="2"/>
    <x v="1"/>
    <m/>
    <n v="2"/>
    <x v="157"/>
    <x v="1"/>
    <n v="1"/>
    <x v="0"/>
    <x v="181"/>
    <x v="2"/>
  </r>
  <r>
    <n v="2294"/>
    <s v="RG294"/>
    <x v="35"/>
    <s v="RN"/>
    <x v="10"/>
    <x v="19"/>
    <n v="6"/>
    <s v="March"/>
    <x v="17"/>
    <s v="6 March 1954"/>
    <x v="0"/>
    <s v="Swung on takeoff Hal Far 6.3.54 SOC (Air Britain Serials)"/>
    <x v="2"/>
    <x v="2"/>
    <x v="33"/>
    <x v="1"/>
    <x v="2"/>
    <x v="1"/>
    <m/>
    <n v="3"/>
    <x v="158"/>
    <x v="1"/>
    <n v="0"/>
    <x v="2"/>
    <x v="64"/>
    <x v="0"/>
  </r>
  <r>
    <n v="3170"/>
    <s v="TH992"/>
    <x v="42"/>
    <s v="Mkrs/Cv TT/APS Sylt"/>
    <x v="10"/>
    <x v="19"/>
    <n v="16"/>
    <s v="March"/>
    <x v="17"/>
    <s v="16 March 1954"/>
    <x v="0"/>
    <s v="Captain Ron &quot;Wimpy&quot; Healey _x000a_Location of story: Germany _x000a_Background to story: Royal Air Force _x000a_Article ID: A4391282 _x000a_Contributed on: 07 July 2005 _x000a_After the war finished I stayed with the RAF. First we were posted to Athens in case communist elements there caused any trouble during the Greek elections. I was later posted to Germany to the Island of Silt on the 10th of March 1953, running target towing missions for other fighter aircraft. We were flying Mosquitoes at the time. One day I took one on an air test and had to feather the propellers. I checked the starboard engine and it wouldn’t unfeather, so I was left with just one engine. I made it back and landed, and took the same aircraft out the next day. The same thing happened again, but this time as I was coming in to land there were workman working on the end of the runway. I had to overshoot the runway, but the aircraft wouldn’t climb on one engine so I was stuck at low level. I did a circuit of the airfield over another island, Amrum. This island had sand dunes with power cables running over the top, and I was flying too low and unable to climb. With no other choice I had to ditch the aircraft into the water just short of the beach, hoping that we’d make it to dry land. We’d been told when ditching the Mosquito to tuck your feet under the seat, because the control column had a nasty habit of cutting your legs off if you didn’t! That was on my mind as I ditched the aircraft, and luckily so, because sure enough the control column disappeared through the bottom of the plane, almost taking my legs with it! There was no time to be scared, you just had to use your skill and hope for the best. I had a corporal with me at the time, and when the water cleared from the windscreen we saw the front of the aircraft was on the beach and the rear was in the water, so we didn’t even have to swim! A rescue helicopter came and picked us up but the plane was a complete write off._x000a__x000a_(http://www.bbc.co.uk/ww2peopleswar/stories/82/a4391282.shtml) Prop would not unfeather ditched 4m SSE of Hornum 16.3.54 (Air Britain Serials)"/>
    <x v="2"/>
    <x v="2"/>
    <x v="155"/>
    <x v="1"/>
    <x v="2"/>
    <x v="1"/>
    <m/>
    <n v="3"/>
    <x v="158"/>
    <x v="1"/>
    <n v="0"/>
    <x v="1"/>
    <x v="403"/>
    <x v="0"/>
  </r>
  <r>
    <n v="1991"/>
    <s v="RG257"/>
    <x v="35"/>
    <s v="RAE"/>
    <x v="10"/>
    <x v="19"/>
    <n v="18"/>
    <s v="March"/>
    <x v="17"/>
    <s v="18 March 1954"/>
    <x v="2"/>
    <s v="Sold 18.3.54 (Air Britain Serials)"/>
    <x v="5"/>
    <x v="3"/>
    <x v="1"/>
    <x v="1"/>
    <x v="2"/>
    <x v="1"/>
    <m/>
    <n v="3"/>
    <x v="158"/>
    <x v="1"/>
    <n v="0"/>
    <x v="1"/>
    <x v="61"/>
    <x v="0"/>
  </r>
  <r>
    <n v="1535"/>
    <s v="VT622"/>
    <x v="10"/>
    <s v="RN/Airwork"/>
    <x v="10"/>
    <x v="19"/>
    <n v="18"/>
    <s v="March"/>
    <x v="17"/>
    <s v="18 March 1954"/>
    <x v="2"/>
    <s v="SOC 18.3.54 Scrapped (Air Britain Serials) d/d 19/07/1948 to No.22 MU Silloth for storage, transferred 09/04/1949 to the Royal Navy, s.o.c. 18/03/1954 at Lossiemouth  (http://www.ukserials.com/)"/>
    <x v="4"/>
    <x v="3"/>
    <x v="1"/>
    <x v="1"/>
    <x v="2"/>
    <x v="1"/>
    <m/>
    <n v="3"/>
    <x v="158"/>
    <x v="1"/>
    <n v="0"/>
    <x v="1"/>
    <x v="392"/>
    <x v="0"/>
  </r>
  <r>
    <n v="7524"/>
    <s v="TW245"/>
    <x v="43"/>
    <s v="RN 790/FRU"/>
    <x v="18"/>
    <x v="19"/>
    <n v="24"/>
    <s v="March"/>
    <x v="17"/>
    <s v="24 March 1954"/>
    <x v="2"/>
    <s v="Offered to Israel in August 1954 by R A Short (Air Enthusiast, September / October 1999) Std Lossiemouth 24.3.54 Scrapped after 7.57? (Air Britain Serials)"/>
    <x v="4"/>
    <x v="3"/>
    <x v="1"/>
    <x v="1"/>
    <x v="2"/>
    <x v="1"/>
    <m/>
    <n v="3"/>
    <x v="158"/>
    <x v="1"/>
    <n v="0"/>
    <x v="1"/>
    <x v="404"/>
    <x v="2"/>
  </r>
  <r>
    <n v="4915"/>
    <s v="RR313"/>
    <x v="10"/>
    <s v="BCIS/Coningsby/109/231OCU/Coningsby/Luneburg/Celle/228OCU/FETS"/>
    <x v="10"/>
    <x v="19"/>
    <n v="29"/>
    <s v="March"/>
    <x v="17"/>
    <s v="29 March 1954"/>
    <x v="0"/>
    <s v="Swung on landing and u/c collapsed Seletar 29.3.54 (Air Britain Serials)"/>
    <x v="2"/>
    <x v="2"/>
    <x v="23"/>
    <x v="1"/>
    <x v="2"/>
    <x v="1"/>
    <m/>
    <n v="3"/>
    <x v="158"/>
    <x v="1"/>
    <n v="1"/>
    <x v="1"/>
    <x v="391"/>
    <x v="2"/>
  </r>
  <r>
    <n v="6414"/>
    <s v="MT491"/>
    <x v="25"/>
    <s v="85/Belgium"/>
    <x v="15"/>
    <x v="19"/>
    <n v="9"/>
    <s v="April"/>
    <x v="17"/>
    <s v="9 April 1954"/>
    <x v="2"/>
    <s v="To Belgian AF 10.2.48 as MB-8 coded ND-H, Wfu Saffraanberg 12.53 SS 9.4.54 (Air Britain Serials)"/>
    <x v="4"/>
    <x v="3"/>
    <x v="1"/>
    <x v="1"/>
    <x v="2"/>
    <x v="1"/>
    <m/>
    <n v="4"/>
    <x v="159"/>
    <x v="1"/>
    <n v="1"/>
    <x v="0"/>
    <x v="13"/>
    <x v="2"/>
  </r>
  <r>
    <n v="7691"/>
    <s v="HR295"/>
    <x v="12"/>
    <s v="305/13OTU"/>
    <x v="0"/>
    <x v="7"/>
    <n v="22"/>
    <s v="April"/>
    <x v="17"/>
    <s v="22 April 1954"/>
    <x v="2"/>
    <s v="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 _x000a__x000a_MH - LR295 was also on 305; is this the SM-D referred to? SS 22.4.54 (Air Britain Serials)"/>
    <x v="4"/>
    <x v="3"/>
    <x v="1"/>
    <x v="1"/>
    <x v="2"/>
    <x v="1"/>
    <m/>
    <n v="4"/>
    <x v="159"/>
    <x v="1"/>
    <n v="1"/>
    <x v="1"/>
    <x v="39"/>
    <x v="3"/>
  </r>
  <r>
    <n v="1214"/>
    <s v="PZ307"/>
    <x v="12"/>
    <s v="21/204AFS/231OCU"/>
    <x v="0"/>
    <x v="7"/>
    <n v="22"/>
    <s v="April"/>
    <x v="17"/>
    <s v="22 April 1954"/>
    <x v="2"/>
    <s v="SOC 22.4.54 (Air Britain Serials)"/>
    <x v="4"/>
    <x v="3"/>
    <x v="1"/>
    <x v="1"/>
    <x v="2"/>
    <x v="1"/>
    <m/>
    <n v="4"/>
    <x v="159"/>
    <x v="1"/>
    <n v="1"/>
    <x v="1"/>
    <x v="313"/>
    <x v="0"/>
  </r>
  <r>
    <n v="1365"/>
    <s v="RK992"/>
    <x v="39"/>
    <s v="29/25/228OCU"/>
    <x v="0"/>
    <x v="7"/>
    <n v="22"/>
    <s v="April"/>
    <x v="17"/>
    <s v="22 April 1954"/>
    <x v="2"/>
    <s v="SS 22.4.54 (Air Britain Serials)"/>
    <x v="4"/>
    <x v="3"/>
    <x v="1"/>
    <x v="1"/>
    <x v="2"/>
    <x v="1"/>
    <m/>
    <n v="4"/>
    <x v="159"/>
    <x v="1"/>
    <n v="0"/>
    <x v="1"/>
    <x v="298"/>
    <x v="2"/>
  </r>
  <r>
    <n v="827"/>
    <s v="RL124"/>
    <x v="39"/>
    <s v="29/228OCU"/>
    <x v="0"/>
    <x v="7"/>
    <n v="22"/>
    <s v="April"/>
    <x v="17"/>
    <s v="22 April 1954"/>
    <x v="2"/>
    <s v="SS 22.4.54 (Air Britain Serials)"/>
    <x v="4"/>
    <x v="3"/>
    <x v="1"/>
    <x v="1"/>
    <x v="2"/>
    <x v="1"/>
    <m/>
    <n v="4"/>
    <x v="159"/>
    <x v="1"/>
    <n v="0"/>
    <x v="1"/>
    <x v="298"/>
    <x v="2"/>
  </r>
  <r>
    <n v="489"/>
    <s v="RL125"/>
    <x v="39"/>
    <s v="29/25/229OCU/V-A"/>
    <x v="10"/>
    <x v="19"/>
    <n v="22"/>
    <s v="April"/>
    <x v="17"/>
    <s v="22 April 1954"/>
    <x v="2"/>
    <s v="SS 22.4.54 (Air Britain Serials)"/>
    <x v="4"/>
    <x v="3"/>
    <x v="1"/>
    <x v="1"/>
    <x v="2"/>
    <x v="1"/>
    <m/>
    <n v="4"/>
    <x v="159"/>
    <x v="1"/>
    <n v="0"/>
    <x v="2"/>
    <x v="408"/>
    <x v="2"/>
  </r>
  <r>
    <n v="3857"/>
    <s v="RL134"/>
    <x v="39"/>
    <n v="264"/>
    <x v="10"/>
    <x v="19"/>
    <n v="22"/>
    <s v="April"/>
    <x v="17"/>
    <s v="22 April 1954"/>
    <x v="2"/>
    <s v="SS 22.4.54 (Air Britain Serials)"/>
    <x v="4"/>
    <x v="3"/>
    <x v="1"/>
    <x v="1"/>
    <x v="2"/>
    <x v="1"/>
    <m/>
    <n v="4"/>
    <x v="159"/>
    <x v="1"/>
    <n v="0"/>
    <x v="0"/>
    <x v="10"/>
    <x v="2"/>
  </r>
  <r>
    <n v="2166"/>
    <s v="RL138"/>
    <x v="39"/>
    <s v="29/25"/>
    <x v="0"/>
    <x v="2"/>
    <n v="22"/>
    <s v="April"/>
    <x v="17"/>
    <s v="22 April 1954"/>
    <x v="2"/>
    <s v="SS 22.4.54 (Air Britain Serials)"/>
    <x v="4"/>
    <x v="3"/>
    <x v="1"/>
    <x v="1"/>
    <x v="2"/>
    <x v="1"/>
    <m/>
    <n v="4"/>
    <x v="159"/>
    <x v="1"/>
    <n v="0"/>
    <x v="0"/>
    <x v="14"/>
    <x v="2"/>
  </r>
  <r>
    <n v="2240"/>
    <s v="RL141"/>
    <x v="39"/>
    <s v="23/219"/>
    <x v="1"/>
    <x v="2"/>
    <n v="22"/>
    <s v="April"/>
    <x v="17"/>
    <s v="22 April 1954"/>
    <x v="2"/>
    <s v="SS 22.4.54 (Air Britain Serials)"/>
    <x v="4"/>
    <x v="3"/>
    <x v="1"/>
    <x v="1"/>
    <x v="2"/>
    <x v="1"/>
    <m/>
    <n v="4"/>
    <x v="159"/>
    <x v="1"/>
    <n v="0"/>
    <x v="0"/>
    <x v="76"/>
    <x v="2"/>
  </r>
  <r>
    <n v="2241"/>
    <s v="RL144"/>
    <x v="39"/>
    <s v="264/23/228OCU"/>
    <x v="0"/>
    <x v="7"/>
    <n v="22"/>
    <s v="April"/>
    <x v="17"/>
    <s v="22 April 1954"/>
    <x v="2"/>
    <s v="SS 22.4.54 (Air Britain Serials)"/>
    <x v="4"/>
    <x v="3"/>
    <x v="1"/>
    <x v="1"/>
    <x v="2"/>
    <x v="1"/>
    <m/>
    <n v="4"/>
    <x v="159"/>
    <x v="1"/>
    <n v="0"/>
    <x v="1"/>
    <x v="298"/>
    <x v="2"/>
  </r>
  <r>
    <n v="2581"/>
    <s v="RL157"/>
    <x v="39"/>
    <s v="CFE/141/228OCU"/>
    <x v="0"/>
    <x v="7"/>
    <n v="22"/>
    <s v="April"/>
    <x v="17"/>
    <s v="22 April 1954"/>
    <x v="2"/>
    <s v="SS 22.4.54 (Air Britain Serials)"/>
    <x v="4"/>
    <x v="3"/>
    <x v="1"/>
    <x v="1"/>
    <x v="2"/>
    <x v="1"/>
    <m/>
    <n v="4"/>
    <x v="159"/>
    <x v="1"/>
    <n v="0"/>
    <x v="1"/>
    <x v="298"/>
    <x v="2"/>
  </r>
  <r>
    <n v="2497"/>
    <s v="RL173"/>
    <x v="39"/>
    <s v="85/141/228OCU"/>
    <x v="0"/>
    <x v="7"/>
    <n v="22"/>
    <s v="April"/>
    <x v="17"/>
    <s v="22 April 1954"/>
    <x v="2"/>
    <s v="SS 22.4.54 (Air Britain Serials)"/>
    <x v="4"/>
    <x v="3"/>
    <x v="1"/>
    <x v="1"/>
    <x v="2"/>
    <x v="1"/>
    <m/>
    <n v="4"/>
    <x v="159"/>
    <x v="1"/>
    <n v="0"/>
    <x v="1"/>
    <x v="298"/>
    <x v="2"/>
  </r>
  <r>
    <n v="396"/>
    <s v="RL188"/>
    <x v="39"/>
    <s v="85/141/264/141/23/228OCU"/>
    <x v="0"/>
    <x v="7"/>
    <n v="22"/>
    <s v="April"/>
    <x v="17"/>
    <s v="22 April 1954"/>
    <x v="2"/>
    <s v="SS 22.4.54 (Air Britain Serials)"/>
    <x v="4"/>
    <x v="3"/>
    <x v="1"/>
    <x v="1"/>
    <x v="2"/>
    <x v="1"/>
    <m/>
    <n v="4"/>
    <x v="159"/>
    <x v="1"/>
    <n v="0"/>
    <x v="1"/>
    <x v="298"/>
    <x v="2"/>
  </r>
  <r>
    <n v="3180"/>
    <s v="RL191"/>
    <x v="39"/>
    <s v="TFU/85/Manby"/>
    <x v="10"/>
    <x v="19"/>
    <n v="22"/>
    <s v="April"/>
    <x v="17"/>
    <s v="22 April 1954"/>
    <x v="2"/>
    <s v="SS 22.4.54 (Air Britain Serials)"/>
    <x v="4"/>
    <x v="3"/>
    <x v="1"/>
    <x v="1"/>
    <x v="2"/>
    <x v="1"/>
    <m/>
    <n v="4"/>
    <x v="159"/>
    <x v="1"/>
    <n v="0"/>
    <x v="1"/>
    <x v="409"/>
    <x v="2"/>
  </r>
  <r>
    <n v="404"/>
    <s v="RL201"/>
    <x v="39"/>
    <s v="85/141/23/RIDS"/>
    <x v="10"/>
    <x v="19"/>
    <n v="22"/>
    <s v="April"/>
    <x v="17"/>
    <s v="22 April 1954"/>
    <x v="2"/>
    <s v="SS 22.4.54 (Air Britain Serials)"/>
    <x v="4"/>
    <x v="3"/>
    <x v="1"/>
    <x v="1"/>
    <x v="2"/>
    <x v="1"/>
    <m/>
    <n v="4"/>
    <x v="159"/>
    <x v="1"/>
    <n v="0"/>
    <x v="1"/>
    <x v="410"/>
    <x v="2"/>
  </r>
  <r>
    <n v="2551"/>
    <s v="RL206"/>
    <x v="39"/>
    <s v="23/RIDS"/>
    <x v="10"/>
    <x v="19"/>
    <n v="22"/>
    <s v="April"/>
    <x v="17"/>
    <s v="22 April 1954"/>
    <x v="2"/>
    <s v="SS 22.4.54 (Air Britain Serials)"/>
    <x v="4"/>
    <x v="3"/>
    <x v="1"/>
    <x v="1"/>
    <x v="2"/>
    <x v="1"/>
    <m/>
    <n v="4"/>
    <x v="159"/>
    <x v="1"/>
    <n v="0"/>
    <x v="1"/>
    <x v="410"/>
    <x v="2"/>
  </r>
  <r>
    <n v="5935"/>
    <s v="RL238"/>
    <x v="39"/>
    <m/>
    <x v="10"/>
    <x v="19"/>
    <n v="22"/>
    <s v="April"/>
    <x v="17"/>
    <s v="22 April 1954"/>
    <x v="2"/>
    <s v="SS 22.4.54 (Air Britain Serials)"/>
    <x v="4"/>
    <x v="3"/>
    <x v="1"/>
    <x v="1"/>
    <x v="2"/>
    <x v="1"/>
    <m/>
    <n v="4"/>
    <x v="159"/>
    <x v="1"/>
    <n v="0"/>
    <x v="2"/>
    <x v="17"/>
    <x v="2"/>
  </r>
  <r>
    <n v="4024"/>
    <s v="RL242"/>
    <x v="39"/>
    <s v="264/23/25"/>
    <x v="0"/>
    <x v="2"/>
    <n v="22"/>
    <s v="April"/>
    <x v="17"/>
    <s v="22 April 1954"/>
    <x v="2"/>
    <s v="SS 22.4.54 (Air Britain Serials)"/>
    <x v="4"/>
    <x v="3"/>
    <x v="1"/>
    <x v="1"/>
    <x v="2"/>
    <x v="1"/>
    <m/>
    <n v="4"/>
    <x v="159"/>
    <x v="1"/>
    <n v="0"/>
    <x v="0"/>
    <x v="14"/>
    <x v="2"/>
  </r>
  <r>
    <n v="5907"/>
    <s v="RL264"/>
    <x v="39"/>
    <n v="23"/>
    <x v="0"/>
    <x v="2"/>
    <n v="22"/>
    <s v="April"/>
    <x v="17"/>
    <s v="22 April 1954"/>
    <x v="2"/>
    <s v="Was O on 23 Sqn post-war, according to an ebay picture. SS 22.4.54 (Air Britain Serials)"/>
    <x v="4"/>
    <x v="3"/>
    <x v="1"/>
    <x v="1"/>
    <x v="2"/>
    <x v="1"/>
    <m/>
    <n v="4"/>
    <x v="159"/>
    <x v="1"/>
    <n v="0"/>
    <x v="0"/>
    <x v="6"/>
    <x v="2"/>
  </r>
  <r>
    <n v="6050"/>
    <s v="RS595"/>
    <x v="12"/>
    <n v="23"/>
    <x v="0"/>
    <x v="5"/>
    <n v="22"/>
    <s v="April"/>
    <x v="17"/>
    <s v="22 April 1954"/>
    <x v="2"/>
    <s v="SS 22.4.54 (Air Britain Serials)"/>
    <x v="4"/>
    <x v="3"/>
    <x v="1"/>
    <x v="1"/>
    <x v="2"/>
    <x v="1"/>
    <m/>
    <n v="4"/>
    <x v="159"/>
    <x v="1"/>
    <n v="1"/>
    <x v="0"/>
    <x v="6"/>
    <x v="0"/>
  </r>
  <r>
    <n v="5016"/>
    <s v="RS641"/>
    <x v="12"/>
    <s v="RAE/204AFS"/>
    <x v="10"/>
    <x v="19"/>
    <n v="22"/>
    <s v="April"/>
    <x v="17"/>
    <s v="22 April 1954"/>
    <x v="2"/>
    <s v="SS 22.4.54 (Air Britain Serials)"/>
    <x v="4"/>
    <x v="3"/>
    <x v="1"/>
    <x v="1"/>
    <x v="2"/>
    <x v="1"/>
    <m/>
    <n v="4"/>
    <x v="159"/>
    <x v="1"/>
    <n v="0"/>
    <x v="1"/>
    <x v="294"/>
    <x v="7"/>
  </r>
  <r>
    <n v="1851"/>
    <s v="TA473"/>
    <x v="12"/>
    <s v="13OTU/54OTU/228OCU/204AFS"/>
    <x v="10"/>
    <x v="19"/>
    <n v="22"/>
    <s v="April"/>
    <x v="17"/>
    <s v="22 April 1954"/>
    <x v="2"/>
    <s v="SS 22.4.54 (Air Britain Serials)"/>
    <x v="4"/>
    <x v="3"/>
    <x v="1"/>
    <x v="1"/>
    <x v="2"/>
    <x v="1"/>
    <m/>
    <n v="4"/>
    <x v="159"/>
    <x v="1"/>
    <n v="0"/>
    <x v="1"/>
    <x v="294"/>
    <x v="0"/>
  </r>
  <r>
    <n v="5937"/>
    <s v="TA579"/>
    <x v="12"/>
    <m/>
    <x v="10"/>
    <x v="19"/>
    <n v="22"/>
    <s v="April"/>
    <x v="17"/>
    <s v="22 April 1954"/>
    <x v="2"/>
    <s v="SS 22.4.54 (Air Britain Serials)"/>
    <x v="4"/>
    <x v="3"/>
    <x v="1"/>
    <x v="1"/>
    <x v="2"/>
    <x v="1"/>
    <m/>
    <n v="4"/>
    <x v="159"/>
    <x v="1"/>
    <n v="0"/>
    <x v="2"/>
    <x v="17"/>
    <x v="0"/>
  </r>
  <r>
    <n v="714"/>
    <s v="VT654"/>
    <x v="44"/>
    <s v="Mkrs/AAEE/RAE/AIEU"/>
    <x v="10"/>
    <x v="19"/>
    <n v="22"/>
    <s v="April"/>
    <x v="17"/>
    <s v="22 April 1954"/>
    <x v="2"/>
    <s v="SS 22.4.54 (Air Britain Serials) |d/d 07/05/1948, to No.22 MU silloth for storage until declared non-effective on 08/04/1953 and sold as scrap on 22/04/1954 to David Bond &amp; Co, Perth, Scotland   (http://www.ukserials.com/)"/>
    <x v="4"/>
    <x v="3"/>
    <x v="1"/>
    <x v="1"/>
    <x v="2"/>
    <x v="1"/>
    <m/>
    <n v="4"/>
    <x v="159"/>
    <x v="1"/>
    <n v="0"/>
    <x v="1"/>
    <x v="411"/>
    <x v="9"/>
  </r>
  <r>
    <n v="7614"/>
    <s v="VT659"/>
    <x v="44"/>
    <s v="Mkrs/TRE"/>
    <x v="10"/>
    <x v="19"/>
    <n v="22"/>
    <s v="April"/>
    <x v="17"/>
    <s v="22 April 1954"/>
    <x v="2"/>
    <s v="SS 22.4.54 (Air Britain Serials) |d/d 28/10/1948, to No.22 MU Silloth for storage until declared non-effective on 08/04/1953 aand sold as scrap on 22/04/1954   (http://www.ukserials.com/)"/>
    <x v="4"/>
    <x v="3"/>
    <x v="1"/>
    <x v="1"/>
    <x v="2"/>
    <x v="1"/>
    <m/>
    <n v="4"/>
    <x v="159"/>
    <x v="1"/>
    <n v="0"/>
    <x v="1"/>
    <x v="280"/>
    <x v="9"/>
  </r>
  <r>
    <n v="4501"/>
    <s v="VX861"/>
    <x v="44"/>
    <s v="Mkrs"/>
    <x v="10"/>
    <x v="19"/>
    <n v="22"/>
    <s v="April"/>
    <x v="17"/>
    <s v="22 April 1954"/>
    <x v="2"/>
    <s v="SS 22.4.54 (Air Britain Serials) |d/d 13/02/1950, sold as scrap 22/04/1954 at No.22 MU Silloth to David Bond &amp; Co, Perth, Scotland   (http://www.ukserials.com/)"/>
    <x v="4"/>
    <x v="3"/>
    <x v="1"/>
    <x v="1"/>
    <x v="2"/>
    <x v="1"/>
    <m/>
    <n v="4"/>
    <x v="159"/>
    <x v="1"/>
    <n v="0"/>
    <x v="1"/>
    <x v="44"/>
    <x v="8"/>
  </r>
  <r>
    <n v="4229"/>
    <s v="RK975"/>
    <x v="39"/>
    <s v="219/39"/>
    <x v="10"/>
    <x v="19"/>
    <n v="23"/>
    <s v="April"/>
    <x v="17"/>
    <s v="23 April 1954"/>
    <x v="2"/>
    <s v="SS 23.4.54 (Air Britain Serials)"/>
    <x v="4"/>
    <x v="3"/>
    <x v="1"/>
    <x v="1"/>
    <x v="2"/>
    <x v="1"/>
    <m/>
    <n v="4"/>
    <x v="159"/>
    <x v="1"/>
    <n v="0"/>
    <x v="0"/>
    <x v="234"/>
    <x v="2"/>
  </r>
  <r>
    <n v="35"/>
    <s v="RK983"/>
    <x v="39"/>
    <s v="85/141/219/39"/>
    <x v="10"/>
    <x v="19"/>
    <n v="23"/>
    <s v="April"/>
    <x v="17"/>
    <s v="23 April 1954"/>
    <x v="2"/>
    <s v="SS 23.4.54 (Air Britain Serials)"/>
    <x v="4"/>
    <x v="3"/>
    <x v="1"/>
    <x v="1"/>
    <x v="2"/>
    <x v="1"/>
    <m/>
    <n v="4"/>
    <x v="159"/>
    <x v="1"/>
    <n v="0"/>
    <x v="0"/>
    <x v="234"/>
    <x v="2"/>
  </r>
  <r>
    <n v="560"/>
    <s v="RL235"/>
    <x v="39"/>
    <s v="CFE/219/39"/>
    <x v="10"/>
    <x v="19"/>
    <n v="23"/>
    <s v="April"/>
    <x v="17"/>
    <s v="23 April 1954"/>
    <x v="2"/>
    <s v="SS 23.4.54 (Air Britain Serials)"/>
    <x v="4"/>
    <x v="3"/>
    <x v="1"/>
    <x v="1"/>
    <x v="2"/>
    <x v="1"/>
    <m/>
    <n v="4"/>
    <x v="159"/>
    <x v="1"/>
    <n v="0"/>
    <x v="0"/>
    <x v="234"/>
    <x v="2"/>
  </r>
  <r>
    <n v="1959"/>
    <s v="RL256"/>
    <x v="39"/>
    <s v="141/264"/>
    <x v="10"/>
    <x v="19"/>
    <n v="29"/>
    <s v="April"/>
    <x v="17"/>
    <s v="29 April 1954"/>
    <x v="2"/>
    <s v="SS 29.4.54 (Air Britain Serials)"/>
    <x v="4"/>
    <x v="3"/>
    <x v="1"/>
    <x v="1"/>
    <x v="2"/>
    <x v="1"/>
    <m/>
    <n v="4"/>
    <x v="159"/>
    <x v="1"/>
    <n v="0"/>
    <x v="0"/>
    <x v="10"/>
    <x v="2"/>
  </r>
  <r>
    <n v="4376"/>
    <s v="TA710"/>
    <x v="42"/>
    <s v="Cv PR"/>
    <x v="10"/>
    <x v="19"/>
    <n v="29"/>
    <s v="April"/>
    <x v="17"/>
    <s v="29 April 1954"/>
    <x v="2"/>
    <s v="Sold to Elstree Studios 29.4.54 (Air Britain Serials)"/>
    <x v="5"/>
    <x v="3"/>
    <x v="1"/>
    <x v="1"/>
    <x v="2"/>
    <x v="1"/>
    <m/>
    <n v="4"/>
    <x v="159"/>
    <x v="1"/>
    <n v="0"/>
    <x v="2"/>
    <x v="393"/>
    <x v="0"/>
  </r>
  <r>
    <n v="3530"/>
    <s v="VR804"/>
    <x v="42"/>
    <s v="Cv PR35/11OFU"/>
    <x v="10"/>
    <x v="19"/>
    <n v="29"/>
    <s v="April"/>
    <x v="17"/>
    <s v="29 April 1954"/>
    <x v="2"/>
    <s v="Sold 29.4.54 (Air Britain Serials)"/>
    <x v="5"/>
    <x v="3"/>
    <x v="1"/>
    <x v="1"/>
    <x v="2"/>
    <x v="1"/>
    <m/>
    <n v="4"/>
    <x v="159"/>
    <x v="1"/>
    <n v="0"/>
    <x v="1"/>
    <x v="412"/>
    <x v="7"/>
  </r>
  <r>
    <n v="1913"/>
    <s v="NT364"/>
    <x v="25"/>
    <s v="239/157/CFE"/>
    <x v="0"/>
    <x v="7"/>
    <n v="30"/>
    <s v="April"/>
    <x v="17"/>
    <s v="30 April 1954"/>
    <x v="2"/>
    <s v="SS 30.4.54 (Air Britain Serials)"/>
    <x v="4"/>
    <x v="3"/>
    <x v="1"/>
    <x v="1"/>
    <x v="2"/>
    <x v="1"/>
    <m/>
    <n v="4"/>
    <x v="159"/>
    <x v="1"/>
    <n v="1"/>
    <x v="1"/>
    <x v="231"/>
    <x v="2"/>
  </r>
  <r>
    <n v="4158"/>
    <s v="NT472"/>
    <x v="25"/>
    <s v="141/CSE"/>
    <x v="10"/>
    <x v="19"/>
    <n v="30"/>
    <s v="April"/>
    <x v="17"/>
    <s v="30 April 1954"/>
    <x v="2"/>
    <s v="SS 30.4.54 (Air Britain Serials)"/>
    <x v="4"/>
    <x v="3"/>
    <x v="1"/>
    <x v="1"/>
    <x v="2"/>
    <x v="1"/>
    <m/>
    <n v="4"/>
    <x v="159"/>
    <x v="1"/>
    <n v="1"/>
    <x v="1"/>
    <x v="289"/>
    <x v="2"/>
  </r>
  <r>
    <n v="1139"/>
    <s v="NT611"/>
    <x v="25"/>
    <s v="CS(A)"/>
    <x v="10"/>
    <x v="19"/>
    <n v="30"/>
    <s v="April"/>
    <x v="17"/>
    <s v="30 April 1954"/>
    <x v="2"/>
    <s v="SS 30.4.54 (Air Britain Serials)"/>
    <x v="4"/>
    <x v="3"/>
    <x v="1"/>
    <x v="1"/>
    <x v="2"/>
    <x v="1"/>
    <m/>
    <n v="4"/>
    <x v="159"/>
    <x v="1"/>
    <n v="1"/>
    <x v="1"/>
    <x v="413"/>
    <x v="2"/>
  </r>
  <r>
    <n v="5222"/>
    <s v="RK937"/>
    <x v="25"/>
    <s v="502/29"/>
    <x v="0"/>
    <x v="2"/>
    <n v="30"/>
    <s v="April"/>
    <x v="17"/>
    <s v="30 April 1954"/>
    <x v="2"/>
    <s v="SS 30.4.54 (Air Britain Serials)"/>
    <x v="4"/>
    <x v="3"/>
    <x v="1"/>
    <x v="1"/>
    <x v="2"/>
    <x v="1"/>
    <m/>
    <n v="4"/>
    <x v="159"/>
    <x v="1"/>
    <n v="0"/>
    <x v="0"/>
    <x v="31"/>
    <x v="2"/>
  </r>
  <r>
    <n v="7266"/>
    <s v="RK939"/>
    <x v="25"/>
    <s v="CFE"/>
    <x v="0"/>
    <x v="7"/>
    <n v="30"/>
    <s v="April"/>
    <x v="17"/>
    <s v="30 April 1954"/>
    <x v="2"/>
    <s v="SS 30.4.54 (Air Britain Serials)"/>
    <x v="4"/>
    <x v="3"/>
    <x v="1"/>
    <x v="1"/>
    <x v="2"/>
    <x v="1"/>
    <m/>
    <n v="4"/>
    <x v="159"/>
    <x v="1"/>
    <n v="0"/>
    <x v="1"/>
    <x v="231"/>
    <x v="2"/>
  </r>
  <r>
    <n v="4286"/>
    <s v="RK940"/>
    <x v="25"/>
    <n v="29"/>
    <x v="0"/>
    <x v="2"/>
    <n v="30"/>
    <s v="April"/>
    <x v="17"/>
    <s v="30 April 1954"/>
    <x v="2"/>
    <s v="SS 30.4.54 (Air Britain Serials)"/>
    <x v="4"/>
    <x v="3"/>
    <x v="1"/>
    <x v="1"/>
    <x v="2"/>
    <x v="1"/>
    <m/>
    <n v="4"/>
    <x v="159"/>
    <x v="1"/>
    <n v="0"/>
    <x v="0"/>
    <x v="31"/>
    <x v="2"/>
  </r>
  <r>
    <n v="4296"/>
    <s v="RK942"/>
    <x v="25"/>
    <n v="29"/>
    <x v="0"/>
    <x v="2"/>
    <n v="30"/>
    <s v="April"/>
    <x v="17"/>
    <s v="30 April 1954"/>
    <x v="2"/>
    <s v="SS 30.4.54 (Air Britain Serials)"/>
    <x v="4"/>
    <x v="3"/>
    <x v="1"/>
    <x v="1"/>
    <x v="2"/>
    <x v="1"/>
    <m/>
    <n v="4"/>
    <x v="159"/>
    <x v="1"/>
    <n v="0"/>
    <x v="0"/>
    <x v="31"/>
    <x v="2"/>
  </r>
  <r>
    <n v="5944"/>
    <s v="RK944"/>
    <x v="25"/>
    <m/>
    <x v="10"/>
    <x v="19"/>
    <n v="30"/>
    <s v="April"/>
    <x v="17"/>
    <s v="30 April 1954"/>
    <x v="2"/>
    <s v="SOC 30.4.54 (Air Britain Serials)"/>
    <x v="4"/>
    <x v="3"/>
    <x v="1"/>
    <x v="1"/>
    <x v="2"/>
    <x v="1"/>
    <m/>
    <n v="4"/>
    <x v="159"/>
    <x v="1"/>
    <n v="0"/>
    <x v="2"/>
    <x v="17"/>
    <x v="2"/>
  </r>
  <r>
    <n v="7270"/>
    <s v="RK949"/>
    <x v="25"/>
    <s v="CS(A)"/>
    <x v="10"/>
    <x v="19"/>
    <n v="30"/>
    <s v="April"/>
    <x v="17"/>
    <s v="30 April 1954"/>
    <x v="2"/>
    <s v="SS 30.4.54 (Air Britain Serials)"/>
    <x v="4"/>
    <x v="3"/>
    <x v="1"/>
    <x v="1"/>
    <x v="2"/>
    <x v="1"/>
    <m/>
    <n v="4"/>
    <x v="159"/>
    <x v="1"/>
    <n v="0"/>
    <x v="1"/>
    <x v="413"/>
    <x v="2"/>
  </r>
  <r>
    <n v="5988"/>
    <s v="RS666"/>
    <x v="12"/>
    <m/>
    <x v="10"/>
    <x v="19"/>
    <n v="30"/>
    <s v="April"/>
    <x v="17"/>
    <s v="30 April 1954"/>
    <x v="2"/>
    <s v="SS 30.4.54 (Air Britain Serials)"/>
    <x v="4"/>
    <x v="3"/>
    <x v="1"/>
    <x v="1"/>
    <x v="2"/>
    <x v="1"/>
    <m/>
    <n v="4"/>
    <x v="159"/>
    <x v="1"/>
    <n v="0"/>
    <x v="2"/>
    <x v="17"/>
    <x v="7"/>
  </r>
  <r>
    <n v="852"/>
    <s v="SZ965"/>
    <x v="12"/>
    <s v="418/69/107/69"/>
    <x v="10"/>
    <x v="19"/>
    <n v="30"/>
    <s v="April"/>
    <x v="17"/>
    <s v="30 April 1954"/>
    <x v="2"/>
    <s v="First mentioned in 418 Sqn. ORB, 28 February 1945; last recorded operation on 26/27 April 1945. Letter &quot;T&quot; from 418 Sqn. ORB entry of 28 February 1945. SS 30.4.54 (Air Britain Serials)"/>
    <x v="4"/>
    <x v="3"/>
    <x v="1"/>
    <x v="1"/>
    <x v="2"/>
    <x v="1"/>
    <m/>
    <n v="4"/>
    <x v="159"/>
    <x v="1"/>
    <n v="1"/>
    <x v="0"/>
    <x v="1"/>
    <x v="0"/>
  </r>
  <r>
    <n v="275"/>
    <s v="RS566"/>
    <x v="12"/>
    <s v="515/141"/>
    <x v="18"/>
    <x v="19"/>
    <n v="4"/>
    <s v="May"/>
    <x v="17"/>
    <s v="4 May 1954"/>
    <x v="0"/>
    <s v="Inspected at Chateaudun Nov 50, to Israeli ownership at Chateaudun Feb 21 51, ferried to Israel Dec 19 51. ? Cat accident Jul 16 53, w/o in a crash landing at Sodom May 4 54, Captain Bavli and Lt Galon. (Air Enthusiast, September-October 1999) To Armee de l'Air 20.8.47 to Israel 21.2.51 as 2137 Written off 4.5.54 (Air Britain Serials)"/>
    <x v="2"/>
    <x v="2"/>
    <x v="40"/>
    <x v="1"/>
    <x v="2"/>
    <x v="1"/>
    <m/>
    <n v="5"/>
    <x v="160"/>
    <x v="1"/>
    <n v="1"/>
    <x v="0"/>
    <x v="45"/>
    <x v="0"/>
  </r>
  <r>
    <n v="2305"/>
    <s v="PF652"/>
    <x v="35"/>
    <s v="58/Cv PR34A/81"/>
    <x v="10"/>
    <x v="19"/>
    <n v="4"/>
    <s v="May"/>
    <x v="17"/>
    <s v="4 May 1954"/>
    <x v="2"/>
    <s v="SOC 4.5.54 (Air Britain Serials)"/>
    <x v="4"/>
    <x v="3"/>
    <x v="1"/>
    <x v="1"/>
    <x v="2"/>
    <x v="1"/>
    <m/>
    <n v="5"/>
    <x v="160"/>
    <x v="1"/>
    <n v="0"/>
    <x v="0"/>
    <x v="287"/>
    <x v="6"/>
  </r>
  <r>
    <n v="2664"/>
    <s v="RF848"/>
    <x v="12"/>
    <s v="404/489/1FU"/>
    <x v="18"/>
    <x v="19"/>
    <n v="11"/>
    <s v="May"/>
    <x v="17"/>
    <s v="11 May 1954"/>
    <x v="0"/>
    <s v="Was part of GC 1/6 &quot;Corse&quot;, which had originally been GC 1/3 &quot;Corse &quot;, changing on 18 October 1946. &quot;Le 21 Octobre le Cdt Rupied remplace le Cdt Casadessus à la tête du Corse, l'ordre de départ pour Rabat Salé (from Dijon) en AFN arrive le 28, mais le groupe ne quittera Dijon que le 3 Novembre 1946.&quot; http://www.ba102.fr/LIEUX-HISTOIRE/BA-102/1945_retour%20du%20Corse.htm       Assigned to GC I/3 Corse. Deployed in Indochina from January 1947 to June 1947. Inspected at Chateaudun Nov 50, to Israeli ownership at Chateaudun Feb 21 51, ferried to Israel Jul 27 51, Cat. 3 damage in a belly-landing May 11 54, Captain Tavor. (Air Enthusiast, September-October 1999) To Armee de l'Air 27.6.46 to Israel 21.2.51 as 2120 Written off 11.5.54 (Air Britain Serials)"/>
    <x v="2"/>
    <x v="2"/>
    <x v="40"/>
    <x v="1"/>
    <x v="2"/>
    <x v="1"/>
    <m/>
    <n v="5"/>
    <x v="160"/>
    <x v="1"/>
    <n v="1"/>
    <x v="1"/>
    <x v="123"/>
    <x v="3"/>
  </r>
  <r>
    <n v="7719"/>
    <s v="RK980"/>
    <x v="39"/>
    <s v="29/25"/>
    <x v="0"/>
    <x v="2"/>
    <n v="20"/>
    <s v="May"/>
    <x v="17"/>
    <s v="20 May 1954"/>
    <x v="2"/>
    <s v="To 7124M 20.5.54 (Air Britain Serials)"/>
    <x v="4"/>
    <x v="3"/>
    <x v="1"/>
    <x v="1"/>
    <x v="2"/>
    <x v="1"/>
    <m/>
    <n v="5"/>
    <x v="160"/>
    <x v="1"/>
    <n v="0"/>
    <x v="0"/>
    <x v="14"/>
    <x v="2"/>
  </r>
  <r>
    <n v="1759"/>
    <s v="RK987"/>
    <x v="39"/>
    <s v="CFE/RAF/230OCU/CFE/131"/>
    <x v="10"/>
    <x v="19"/>
    <n v="20"/>
    <s v="May"/>
    <x v="17"/>
    <s v="20 May 1954"/>
    <x v="2"/>
    <s v="To 7122M 20.5.54 (Air Britain Serials)"/>
    <x v="4"/>
    <x v="3"/>
    <x v="1"/>
    <x v="1"/>
    <x v="2"/>
    <x v="1"/>
    <m/>
    <n v="5"/>
    <x v="160"/>
    <x v="1"/>
    <n v="0"/>
    <x v="0"/>
    <x v="414"/>
    <x v="2"/>
  </r>
  <r>
    <n v="6524"/>
    <s v="RK990"/>
    <x v="39"/>
    <n v="264"/>
    <x v="10"/>
    <x v="19"/>
    <n v="20"/>
    <s v="May"/>
    <x v="17"/>
    <s v="20 May 1954"/>
    <x v="2"/>
    <s v="To 7125M 20.5.54 (Air Britain Serials)"/>
    <x v="4"/>
    <x v="3"/>
    <x v="1"/>
    <x v="1"/>
    <x v="2"/>
    <x v="1"/>
    <m/>
    <n v="5"/>
    <x v="160"/>
    <x v="1"/>
    <n v="0"/>
    <x v="0"/>
    <x v="10"/>
    <x v="2"/>
  </r>
  <r>
    <n v="4932"/>
    <s v="RK997"/>
    <x v="39"/>
    <s v="141/264"/>
    <x v="10"/>
    <x v="19"/>
    <n v="20"/>
    <s v="May"/>
    <x v="17"/>
    <s v="20 May 1954"/>
    <x v="2"/>
    <s v="To 7123M 20.5.54 (Air Britain Serials)"/>
    <x v="4"/>
    <x v="3"/>
    <x v="1"/>
    <x v="1"/>
    <x v="2"/>
    <x v="1"/>
    <m/>
    <n v="5"/>
    <x v="160"/>
    <x v="1"/>
    <n v="0"/>
    <x v="0"/>
    <x v="10"/>
    <x v="2"/>
  </r>
  <r>
    <n v="6006"/>
    <s v="VT697"/>
    <x v="44"/>
    <m/>
    <x v="10"/>
    <x v="19"/>
    <n v="20"/>
    <s v="May"/>
    <x v="17"/>
    <s v="20 May 1954"/>
    <x v="2"/>
    <s v="To 7142M 20.5.54 (Air Britain Serials) |aw/cn 13/12/1949, d/d 14/12/1949 direct to No.27 MU Shawbury for storage until declared non-effective on 08/05/1953 and issued to No.119 ATC Sqn, Shrewsbury for ground instructional use as 7142M, since scrapped   (http://www.ukserials.com/)"/>
    <x v="4"/>
    <x v="3"/>
    <x v="1"/>
    <x v="1"/>
    <x v="2"/>
    <x v="1"/>
    <m/>
    <n v="5"/>
    <x v="160"/>
    <x v="1"/>
    <n v="0"/>
    <x v="2"/>
    <x v="17"/>
    <x v="9"/>
  </r>
  <r>
    <n v="6810"/>
    <s v="PF622"/>
    <x v="35"/>
    <s v="81/13"/>
    <x v="10"/>
    <x v="19"/>
    <n v="27"/>
    <s v="May"/>
    <x v="17"/>
    <s v="27 May 1954"/>
    <x v="2"/>
    <s v="SS 27.5.54 (Air Britain Serials)"/>
    <x v="4"/>
    <x v="3"/>
    <x v="1"/>
    <x v="1"/>
    <x v="2"/>
    <x v="1"/>
    <m/>
    <n v="5"/>
    <x v="160"/>
    <x v="1"/>
    <n v="0"/>
    <x v="0"/>
    <x v="257"/>
    <x v="6"/>
  </r>
  <r>
    <n v="4447"/>
    <s v="PF675"/>
    <x v="35"/>
    <n v="13"/>
    <x v="10"/>
    <x v="19"/>
    <n v="27"/>
    <s v="May"/>
    <x v="17"/>
    <s v="27 May 1954"/>
    <x v="2"/>
    <s v="SS 27.5.54 (Air Britain Serials)"/>
    <x v="4"/>
    <x v="3"/>
    <x v="1"/>
    <x v="1"/>
    <x v="2"/>
    <x v="1"/>
    <m/>
    <n v="5"/>
    <x v="160"/>
    <x v="1"/>
    <n v="0"/>
    <x v="0"/>
    <x v="257"/>
    <x v="6"/>
  </r>
  <r>
    <n v="667"/>
    <s v="RG190"/>
    <x v="35"/>
    <s v="544/PRDU/540/OFU"/>
    <x v="10"/>
    <x v="19"/>
    <n v="27"/>
    <s v="May"/>
    <x v="17"/>
    <s v="27 May 1954"/>
    <x v="2"/>
    <s v="SS 27.5.54 (Air Britain Serials)"/>
    <x v="4"/>
    <x v="3"/>
    <x v="1"/>
    <x v="1"/>
    <x v="2"/>
    <x v="1"/>
    <m/>
    <n v="5"/>
    <x v="160"/>
    <x v="1"/>
    <n v="0"/>
    <x v="1"/>
    <x v="388"/>
    <x v="0"/>
  </r>
  <r>
    <n v="5066"/>
    <s v="RG266"/>
    <x v="35"/>
    <n v="13"/>
    <x v="10"/>
    <x v="19"/>
    <n v="27"/>
    <s v="May"/>
    <x v="17"/>
    <s v="27 May 1954"/>
    <x v="2"/>
    <s v="SS 27.5.54 (Air Britain Serials)"/>
    <x v="4"/>
    <x v="3"/>
    <x v="1"/>
    <x v="1"/>
    <x v="2"/>
    <x v="1"/>
    <m/>
    <n v="5"/>
    <x v="160"/>
    <x v="1"/>
    <n v="0"/>
    <x v="0"/>
    <x v="257"/>
    <x v="0"/>
  </r>
  <r>
    <n v="1712"/>
    <s v="RK994"/>
    <x v="39"/>
    <s v="219/39"/>
    <x v="10"/>
    <x v="19"/>
    <n v="27"/>
    <s v="May"/>
    <x v="17"/>
    <s v="27 May 1954"/>
    <x v="2"/>
    <s v="SS 27.5.54 (Air Britain Serials)"/>
    <x v="4"/>
    <x v="3"/>
    <x v="1"/>
    <x v="1"/>
    <x v="2"/>
    <x v="1"/>
    <m/>
    <n v="5"/>
    <x v="160"/>
    <x v="1"/>
    <n v="0"/>
    <x v="0"/>
    <x v="234"/>
    <x v="2"/>
  </r>
  <r>
    <n v="4522"/>
    <s v="TK597"/>
    <x v="42"/>
    <s v="Mkrs"/>
    <x v="10"/>
    <x v="19"/>
    <n v="27"/>
    <s v="May"/>
    <x v="17"/>
    <s v="27 May 1954"/>
    <x v="2"/>
    <s v="SS 27.5.54 (Air Britain Serials)"/>
    <x v="4"/>
    <x v="3"/>
    <x v="1"/>
    <x v="1"/>
    <x v="2"/>
    <x v="1"/>
    <m/>
    <n v="5"/>
    <x v="160"/>
    <x v="1"/>
    <n v="0"/>
    <x v="1"/>
    <x v="44"/>
    <x v="0"/>
  </r>
  <r>
    <n v="6010"/>
    <s v="A52-15"/>
    <x v="24"/>
    <m/>
    <x v="7"/>
    <x v="19"/>
    <n v="0"/>
    <s v="June"/>
    <x v="17"/>
    <s v="0 June 1954"/>
    <x v="2"/>
    <s v="Built as F.B.40. Delivered during May 1946. Final disposition: sold and dismantled by purchaser, June 1954. (Beaufort, Beaufighter and Mosquito in Australian Service, Stewart Wilson, 1990) Sold .54 and dismantled (Air Britain Serials)"/>
    <x v="4"/>
    <x v="3"/>
    <x v="1"/>
    <x v="1"/>
    <x v="2"/>
    <x v="1"/>
    <m/>
    <n v="6"/>
    <x v="161"/>
    <x v="1"/>
    <n v="0"/>
    <x v="2"/>
    <x v="17"/>
    <x v="5"/>
  </r>
  <r>
    <n v="6011"/>
    <s v="A52-161"/>
    <x v="24"/>
    <m/>
    <x v="7"/>
    <x v="19"/>
    <n v="0"/>
    <s v="June"/>
    <x v="17"/>
    <s v="0 June 1954"/>
    <x v="2"/>
    <s v="Built as F.B.40. Delivered during December 1945. Final disposition: sold and dismantled by purchaser, June 1954. (Beaufort, Beaufighter and Mosquito in Australian Service, Stewart Wilson, 1990) Presentation Aircraft 'Bridgetown' Sold .54 (Air Britain Serials)"/>
    <x v="4"/>
    <x v="3"/>
    <x v="1"/>
    <x v="1"/>
    <x v="2"/>
    <x v="1"/>
    <m/>
    <n v="6"/>
    <x v="161"/>
    <x v="1"/>
    <n v="0"/>
    <x v="2"/>
    <x v="17"/>
    <x v="5"/>
  </r>
  <r>
    <n v="6012"/>
    <s v="A52-164"/>
    <x v="24"/>
    <m/>
    <x v="7"/>
    <x v="19"/>
    <n v="0"/>
    <s v="June"/>
    <x v="17"/>
    <s v="0 June 1954"/>
    <x v="2"/>
    <s v="Built as F.B.40. Delivered during January 1946. Final disposition: dismantled by purchaser, June 1954. (Beaufort, Beaufighter and Mosquito in Australian Service, Stewart Wilson, 1990) Sold .54 and dismantled (Air Britain Serials)"/>
    <x v="4"/>
    <x v="3"/>
    <x v="1"/>
    <x v="1"/>
    <x v="2"/>
    <x v="1"/>
    <m/>
    <n v="6"/>
    <x v="161"/>
    <x v="1"/>
    <n v="0"/>
    <x v="2"/>
    <x v="17"/>
    <x v="5"/>
  </r>
  <r>
    <n v="5580"/>
    <s v="A52-169"/>
    <x v="24"/>
    <m/>
    <x v="7"/>
    <x v="19"/>
    <n v="0"/>
    <s v="June"/>
    <x v="17"/>
    <s v="0 June 1954"/>
    <x v="2"/>
    <s v="Built as F.B.40. Delivered during January 1946. Final disposition: dismantled by purchaser, June 1954. (Beaufort, Beaufighter and Mosquito in Australian Service, Stewart Wilson, 1990) Sold .54 and dismantled (Air Britain Serials)"/>
    <x v="4"/>
    <x v="3"/>
    <x v="1"/>
    <x v="1"/>
    <x v="2"/>
    <x v="1"/>
    <m/>
    <n v="6"/>
    <x v="161"/>
    <x v="1"/>
    <n v="0"/>
    <x v="2"/>
    <x v="17"/>
    <x v="5"/>
  </r>
  <r>
    <n v="5594"/>
    <s v="A52-171"/>
    <x v="24"/>
    <m/>
    <x v="7"/>
    <x v="19"/>
    <n v="0"/>
    <s v="June"/>
    <x v="17"/>
    <s v="0 June 1954"/>
    <x v="2"/>
    <s v="Built as F.B.40. Delivered during February 1946. Final disposition: dismantled by purchaser, June 1954. (Beaufort, Beaufighter and Mosquito in Australian Service, Stewart Wilson, 1990) Sold .54 and dismantled (Air Britain Serials)"/>
    <x v="4"/>
    <x v="3"/>
    <x v="1"/>
    <x v="1"/>
    <x v="2"/>
    <x v="1"/>
    <m/>
    <n v="6"/>
    <x v="161"/>
    <x v="1"/>
    <n v="0"/>
    <x v="2"/>
    <x v="17"/>
    <x v="5"/>
  </r>
  <r>
    <n v="5636"/>
    <s v="A52-172"/>
    <x v="24"/>
    <m/>
    <x v="7"/>
    <x v="19"/>
    <n v="0"/>
    <s v="June"/>
    <x v="17"/>
    <s v="0 June 1954"/>
    <x v="2"/>
    <s v="Built as F.B.40. Delivered during February 1946. Final disposition: dismantled by purchaser, June 1954. (Beaufort, Beaufighter and Mosquito in Australian Service, Stewart Wilson, 1990) Sold .54 and dismantled (Air Britain Serials)"/>
    <x v="4"/>
    <x v="3"/>
    <x v="1"/>
    <x v="1"/>
    <x v="2"/>
    <x v="1"/>
    <m/>
    <n v="6"/>
    <x v="161"/>
    <x v="1"/>
    <n v="0"/>
    <x v="2"/>
    <x v="17"/>
    <x v="5"/>
  </r>
  <r>
    <n v="6009"/>
    <s v="A52-174"/>
    <x v="24"/>
    <m/>
    <x v="7"/>
    <x v="19"/>
    <n v="0"/>
    <s v="June"/>
    <x v="17"/>
    <s v="0 June 1954"/>
    <x v="2"/>
    <s v="Built as F.B.40. Delivered during February 1946. Final disposition: dismantled by purchaser, June 1954. (Beaufort, Beaufighter and Mosquito in Australian Service, Stewart Wilson, 1990) Sold .54 and dismantled (Air Britain Serials)"/>
    <x v="4"/>
    <x v="3"/>
    <x v="1"/>
    <x v="1"/>
    <x v="2"/>
    <x v="1"/>
    <m/>
    <n v="6"/>
    <x v="161"/>
    <x v="1"/>
    <n v="0"/>
    <x v="2"/>
    <x v="17"/>
    <x v="5"/>
  </r>
  <r>
    <n v="6162"/>
    <s v="A52-175"/>
    <x v="24"/>
    <m/>
    <x v="7"/>
    <x v="19"/>
    <n v="0"/>
    <s v="June"/>
    <x v="17"/>
    <s v="0 June 1954"/>
    <x v="2"/>
    <s v="Built as F.B.40. Delivered during March 1946. Final disposition: dismantled by purchaser, June 1954. (Beaufort, Beaufighter and Mosquito in Australian Service, Stewart Wilson, 1990) Sold .54 and dismantled (Air Britain Serials)"/>
    <x v="4"/>
    <x v="3"/>
    <x v="1"/>
    <x v="1"/>
    <x v="2"/>
    <x v="1"/>
    <m/>
    <n v="6"/>
    <x v="161"/>
    <x v="1"/>
    <n v="0"/>
    <x v="2"/>
    <x v="17"/>
    <x v="5"/>
  </r>
  <r>
    <n v="5588"/>
    <s v="A52-179"/>
    <x v="24"/>
    <m/>
    <x v="7"/>
    <x v="19"/>
    <n v="0"/>
    <s v="June"/>
    <x v="17"/>
    <s v="0 June 1954"/>
    <x v="2"/>
    <s v="Built as F.B.40. Delivered during March 1946. Final disposition: dismantled by purchaser, June 1954. (Beaufort, Beaufighter and Mosquito in Australian Service, Stewart Wilson, 1990) To instr a/f Sold .53 (Air Britain Serials)"/>
    <x v="4"/>
    <x v="3"/>
    <x v="1"/>
    <x v="1"/>
    <x v="2"/>
    <x v="1"/>
    <m/>
    <n v="6"/>
    <x v="161"/>
    <x v="1"/>
    <n v="0"/>
    <x v="2"/>
    <x v="17"/>
    <x v="5"/>
  </r>
  <r>
    <n v="6273"/>
    <s v="A52-181"/>
    <x v="24"/>
    <m/>
    <x v="7"/>
    <x v="19"/>
    <n v="0"/>
    <s v="June"/>
    <x v="17"/>
    <s v="0 June 1954"/>
    <x v="2"/>
    <s v="Built as F.B.40. Delivered during March 1946. Final disposition: dismantled by purchaser, June 1954. (Beaufort, Beaufighter and Mosquito in Australian Service, Stewart Wilson, 1990) Cv Instr a/f Sold .53 (Air Britain Serials)"/>
    <x v="4"/>
    <x v="3"/>
    <x v="1"/>
    <x v="1"/>
    <x v="2"/>
    <x v="1"/>
    <m/>
    <n v="6"/>
    <x v="161"/>
    <x v="1"/>
    <n v="0"/>
    <x v="2"/>
    <x v="17"/>
    <x v="5"/>
  </r>
  <r>
    <n v="5655"/>
    <s v="A52-182"/>
    <x v="24"/>
    <m/>
    <x v="7"/>
    <x v="19"/>
    <n v="0"/>
    <s v="June"/>
    <x v="17"/>
    <s v="0 June 1954"/>
    <x v="2"/>
    <s v="Built as F.B.40. Delivered during March 1946. Final disposition: dismantled by purchaser, June 1954. (Beaufort, Beaufighter and Mosquito in Australian Service, Stewart Wilson, 1990) Sold .54 and dismantled (Air Britain Serials)"/>
    <x v="4"/>
    <x v="3"/>
    <x v="1"/>
    <x v="1"/>
    <x v="2"/>
    <x v="1"/>
    <m/>
    <n v="6"/>
    <x v="161"/>
    <x v="1"/>
    <n v="0"/>
    <x v="2"/>
    <x v="17"/>
    <x v="5"/>
  </r>
  <r>
    <n v="5973"/>
    <s v="A52-183"/>
    <x v="24"/>
    <m/>
    <x v="7"/>
    <x v="19"/>
    <n v="0"/>
    <s v="June"/>
    <x v="17"/>
    <s v="0 June 1954"/>
    <x v="2"/>
    <s v="Built as F.B.40. Delivered during May 1946. Final disposition: dismantled by purchaser, June 1954. (Beaufort, Beaufighter and Mosquito in Australian Service, Stewart Wilson, 1990) Sold .54 and dismantled (Air Britain Serials)"/>
    <x v="4"/>
    <x v="3"/>
    <x v="1"/>
    <x v="1"/>
    <x v="2"/>
    <x v="1"/>
    <m/>
    <n v="6"/>
    <x v="161"/>
    <x v="1"/>
    <n v="0"/>
    <x v="2"/>
    <x v="17"/>
    <x v="5"/>
  </r>
  <r>
    <n v="6442"/>
    <s v="A52-184"/>
    <x v="24"/>
    <m/>
    <x v="7"/>
    <x v="19"/>
    <n v="0"/>
    <s v="June"/>
    <x v="17"/>
    <s v="0 June 1954"/>
    <x v="2"/>
    <s v="Built as F.B.40. Delivered during April 1946. Final disposition: dismantled by purchaser, June 1954. (Beaufort, Beaufighter and Mosquito in Australian Service, Stewart Wilson, 1990) Sold .54 and dismantled (Air Britain Serials)"/>
    <x v="4"/>
    <x v="3"/>
    <x v="1"/>
    <x v="1"/>
    <x v="2"/>
    <x v="1"/>
    <m/>
    <n v="6"/>
    <x v="161"/>
    <x v="1"/>
    <n v="0"/>
    <x v="2"/>
    <x v="17"/>
    <x v="5"/>
  </r>
  <r>
    <n v="4562"/>
    <s v="A52-185"/>
    <x v="24"/>
    <m/>
    <x v="7"/>
    <x v="19"/>
    <n v="0"/>
    <s v="June"/>
    <x v="17"/>
    <s v="0 June 1954"/>
    <x v="2"/>
    <s v="Built as F.B.40. Delivered during May 1946. Final disposition: dismantled by purchaser, June 1954. (Beaufort, Beaufighter and Mosquito in Australian Service, Stewart Wilson, 1990) Sold .54 and dismantled (Air Britain Serials)"/>
    <x v="4"/>
    <x v="3"/>
    <x v="1"/>
    <x v="1"/>
    <x v="2"/>
    <x v="1"/>
    <m/>
    <n v="6"/>
    <x v="161"/>
    <x v="1"/>
    <n v="0"/>
    <x v="2"/>
    <x v="17"/>
    <x v="5"/>
  </r>
  <r>
    <n v="6026"/>
    <s v="A52-186"/>
    <x v="24"/>
    <m/>
    <x v="7"/>
    <x v="19"/>
    <n v="0"/>
    <s v="June"/>
    <x v="17"/>
    <s v="0 June 1954"/>
    <x v="2"/>
    <s v="Built as F.B.40. Delivered during May 1946. Final disposition: dismantled by purchaser, June 1954. (Beaufort, Beaufighter and Mosquito in Australian Service, Stewart Wilson, 1990) Sold .54 and dismantled (Air Britain Serials)"/>
    <x v="4"/>
    <x v="3"/>
    <x v="1"/>
    <x v="1"/>
    <x v="2"/>
    <x v="1"/>
    <m/>
    <n v="6"/>
    <x v="161"/>
    <x v="1"/>
    <n v="0"/>
    <x v="2"/>
    <x v="17"/>
    <x v="5"/>
  </r>
  <r>
    <n v="5097"/>
    <s v="A52-187"/>
    <x v="24"/>
    <m/>
    <x v="7"/>
    <x v="19"/>
    <n v="0"/>
    <s v="June"/>
    <x v="17"/>
    <s v="0 June 1954"/>
    <x v="2"/>
    <s v="Built as F.B.40. Delivered during May 1946. Final disposition: dismantled by purchaser, June 1954. (Beaufort, Beaufighter and Mosquito in Australian Service, Stewart Wilson, 1990) Sold .54 and dismantled (Air Britain Serials)"/>
    <x v="4"/>
    <x v="3"/>
    <x v="1"/>
    <x v="1"/>
    <x v="2"/>
    <x v="1"/>
    <m/>
    <n v="6"/>
    <x v="161"/>
    <x v="1"/>
    <n v="0"/>
    <x v="2"/>
    <x v="17"/>
    <x v="5"/>
  </r>
  <r>
    <n v="5953"/>
    <s v="A52-188"/>
    <x v="24"/>
    <m/>
    <x v="7"/>
    <x v="19"/>
    <n v="0"/>
    <s v="June"/>
    <x v="17"/>
    <s v="0 June 1954"/>
    <x v="2"/>
    <s v="Built as F.B.40. Delivered during June 1946. Final disposition: dismantled by purchaser, June 1954. (Beaufort, Beaufighter and Mosquito in Australian Service, Stewart Wilson, 1990) Sold .54 and dismantled (Air Britain Serials)"/>
    <x v="4"/>
    <x v="3"/>
    <x v="1"/>
    <x v="1"/>
    <x v="2"/>
    <x v="1"/>
    <m/>
    <n v="6"/>
    <x v="161"/>
    <x v="1"/>
    <n v="0"/>
    <x v="2"/>
    <x v="17"/>
    <x v="5"/>
  </r>
  <r>
    <n v="6213"/>
    <s v="A52-189"/>
    <x v="24"/>
    <m/>
    <x v="7"/>
    <x v="19"/>
    <n v="0"/>
    <s v="June"/>
    <x v="17"/>
    <s v="0 June 1954"/>
    <x v="2"/>
    <s v="Built as F.B.40. Delivered during June 1946. Final disposition: dismantled by purchaser, June 1954. (Beaufort, Beaufighter and Mosquito in Australian Service, Stewart Wilson, 1990) Sold .54 and dismantled (Air Britain Serials)"/>
    <x v="4"/>
    <x v="3"/>
    <x v="1"/>
    <x v="1"/>
    <x v="2"/>
    <x v="1"/>
    <m/>
    <n v="6"/>
    <x v="161"/>
    <x v="1"/>
    <n v="0"/>
    <x v="2"/>
    <x v="17"/>
    <x v="5"/>
  </r>
  <r>
    <n v="5100"/>
    <s v="A52-191"/>
    <x v="24"/>
    <m/>
    <x v="7"/>
    <x v="19"/>
    <n v="0"/>
    <s v="June"/>
    <x v="17"/>
    <s v="0 June 1954"/>
    <x v="2"/>
    <s v="Built as F.B.40. Delivered during June 1946. Final disposition: dismantled by purchaser, June 1954. (Beaufort, Beaufighter and Mosquito in Australian Service, Stewart Wilson, 1990) Sold .54 and dismantled (Air Britain Serials)"/>
    <x v="4"/>
    <x v="3"/>
    <x v="1"/>
    <x v="1"/>
    <x v="2"/>
    <x v="1"/>
    <m/>
    <n v="6"/>
    <x v="161"/>
    <x v="1"/>
    <n v="0"/>
    <x v="2"/>
    <x v="17"/>
    <x v="5"/>
  </r>
  <r>
    <n v="1192"/>
    <s v="A52-204"/>
    <x v="24"/>
    <s v="87/Cv PR41/reserial A52-313/87"/>
    <x v="7"/>
    <x v="0"/>
    <n v="0"/>
    <s v="June"/>
    <x v="17"/>
    <s v="0 June 1954"/>
    <x v="2"/>
    <s v="Completed as Mk.41 A52-313. Delivered during September 1947. Final disposition: sold to World Wide Surveys, June 1954. (Beaufort, Beaufighter and Mosquito in Australian Service, Stewart Wilson, 1990) N1597V (Air Britain Serials)"/>
    <x v="5"/>
    <x v="3"/>
    <x v="1"/>
    <x v="1"/>
    <x v="2"/>
    <x v="1"/>
    <m/>
    <n v="6"/>
    <x v="161"/>
    <x v="1"/>
    <n v="0"/>
    <x v="0"/>
    <x v="147"/>
    <x v="5"/>
  </r>
  <r>
    <n v="3733"/>
    <s v="A52-21"/>
    <x v="24"/>
    <s v="Cv T43/reserial A52-1058"/>
    <x v="7"/>
    <x v="19"/>
    <n v="0"/>
    <s v="June"/>
    <x v="17"/>
    <s v="0 June 1954"/>
    <x v="2"/>
    <s v="Completed as Mk.43 A52-1058. Delivered during September 1946. Final disposition: dismantled by purchaser, June 1954. (Beaufort, Beaufighter and Mosquito in Australian Service, Stewart Wilson, 1990) Sold .54 and dismantled (Air Britain Serials)"/>
    <x v="4"/>
    <x v="3"/>
    <x v="1"/>
    <x v="1"/>
    <x v="2"/>
    <x v="1"/>
    <m/>
    <n v="6"/>
    <x v="161"/>
    <x v="1"/>
    <n v="0"/>
    <x v="2"/>
    <x v="415"/>
    <x v="5"/>
  </r>
  <r>
    <n v="5581"/>
    <s v="A52-212"/>
    <x v="24"/>
    <m/>
    <x v="7"/>
    <x v="19"/>
    <n v="0"/>
    <s v="June"/>
    <x v="17"/>
    <s v="0 June 1954"/>
    <x v="2"/>
    <s v="Built as F.B.40. Delivered during July 1946. Final disposition: dismantled by purchaser, June 1954. (Beaufort, Beaufighter and Mosquito in Australian Service, Stewart Wilson, 1990) Sold .54 and dismantled (Air Britain Serials)"/>
    <x v="4"/>
    <x v="3"/>
    <x v="1"/>
    <x v="1"/>
    <x v="2"/>
    <x v="1"/>
    <m/>
    <n v="6"/>
    <x v="161"/>
    <x v="1"/>
    <n v="0"/>
    <x v="2"/>
    <x v="17"/>
    <x v="5"/>
  </r>
  <r>
    <n v="7472"/>
    <s v="A52-22"/>
    <x v="24"/>
    <s v="Cv T43/reserial A52-1059"/>
    <x v="7"/>
    <x v="19"/>
    <n v="0"/>
    <s v="June"/>
    <x v="17"/>
    <s v="0 June 1954"/>
    <x v="2"/>
    <s v="Completed as Mk.43 A52-1059. Delivered during November 1946. Final disposition: dismantled by purchaser, June 1954. (Beaufort, Beaufighter and Mosquito in Australian Service, Stewart Wilson, 1990) Sold .54 and dismantled (Air Britain Serials)"/>
    <x v="4"/>
    <x v="3"/>
    <x v="1"/>
    <x v="1"/>
    <x v="2"/>
    <x v="1"/>
    <m/>
    <n v="6"/>
    <x v="161"/>
    <x v="1"/>
    <n v="0"/>
    <x v="2"/>
    <x v="416"/>
    <x v="5"/>
  </r>
  <r>
    <n v="2092"/>
    <s v="A52-25"/>
    <x v="24"/>
    <s v="5OTU/Cv T43/reserial A52-1060"/>
    <x v="7"/>
    <x v="19"/>
    <n v="0"/>
    <s v="June"/>
    <x v="17"/>
    <s v="0 June 1954"/>
    <x v="2"/>
    <s v="Built as F.B.40. Delivered during December 1944. Converted to Mk.43 A52-1060. Final disposition: dismantled by purchaser, June 1954. (Beaufort, Beaufighter and Mosquito in Australian Service, Stewart Wilson, 1990) Sold .54 and dismantled (Air Britain Serials)"/>
    <x v="4"/>
    <x v="3"/>
    <x v="1"/>
    <x v="1"/>
    <x v="2"/>
    <x v="1"/>
    <m/>
    <n v="6"/>
    <x v="161"/>
    <x v="1"/>
    <n v="0"/>
    <x v="2"/>
    <x v="417"/>
    <x v="5"/>
  </r>
  <r>
    <n v="2569"/>
    <s v="A52-27"/>
    <x v="24"/>
    <s v="Cv T43/reserial A52-1061"/>
    <x v="7"/>
    <x v="19"/>
    <n v="0"/>
    <s v="June"/>
    <x v="17"/>
    <s v="0 June 1954"/>
    <x v="2"/>
    <s v="Completed as Mk.43 A52-1061. Delivered during November 1946. Final disposition: dismantled by purchaser, June 1954. (Beaufort, Beaufighter and Mosquito in Australian Service, Stewart Wilson, 1990) Sold .54 and dismantled (Air Britain Serials)"/>
    <x v="4"/>
    <x v="3"/>
    <x v="1"/>
    <x v="1"/>
    <x v="2"/>
    <x v="1"/>
    <m/>
    <n v="6"/>
    <x v="161"/>
    <x v="1"/>
    <n v="0"/>
    <x v="2"/>
    <x v="418"/>
    <x v="5"/>
  </r>
  <r>
    <n v="2460"/>
    <s v="A52-3"/>
    <x v="24"/>
    <s v="1APU/Cv T43/reserial A52-1050"/>
    <x v="7"/>
    <x v="19"/>
    <n v="0"/>
    <s v="June"/>
    <x v="17"/>
    <s v="0 June 1954"/>
    <x v="2"/>
    <s v="Built as F.B.40. Delivered during May 1944. Converted to Mk.43 A52-1050, April 1946. Final disposition: dismantled by purchaser, June 1954. (Beaufort, Beaufighter and Mosquito in Australian Service, Stewart Wilson, 1990) 01/05/44 2 AP. 05/05/44 1 APU. 08/11/44 De Havilland factory. This was one of 22 FB40s converted into T43 Trainers between 27/06/44 and 02/05/47. Renumbered to A52-1050 14/12/44 2 AP. 18/12/44 De Havilland factory. 19/07/44 3 AD Amberley Qld. 19/09/46 Stored Archerfield Qld. 16/07/53 Engines removed. 02/02/54 Sold. 15/06/54 Aircraft dismantled and removed by purchaser. Profile drawing in Baker p.31 lists colours of Foliage Green and Earth brown over Sky Blue. (http://www.adf-serials.com/2a52.shtml) Sold .54 and dismantled (Air Britain Serials)"/>
    <x v="4"/>
    <x v="3"/>
    <x v="1"/>
    <x v="1"/>
    <x v="2"/>
    <x v="1"/>
    <m/>
    <n v="6"/>
    <x v="161"/>
    <x v="1"/>
    <n v="0"/>
    <x v="2"/>
    <x v="419"/>
    <x v="5"/>
  </r>
  <r>
    <n v="272"/>
    <s v="A52-31"/>
    <x v="24"/>
    <s v="5OTU/Cv T43/reserial A52-1064"/>
    <x v="7"/>
    <x v="19"/>
    <n v="0"/>
    <s v="June"/>
    <x v="17"/>
    <s v="0 June 1954"/>
    <x v="2"/>
    <s v="Built as F.B.40. Delivered during January 1945. Converted to Mk.43 A52-1064. Final disposition: dismantled by purchaser, June 1954. (Beaufort, Beaufighter and Mosquito in Australian Service, Stewart Wilson, 1990) Sold .54 and dismantled (Air Britain Serials)"/>
    <x v="4"/>
    <x v="3"/>
    <x v="1"/>
    <x v="1"/>
    <x v="2"/>
    <x v="1"/>
    <m/>
    <n v="6"/>
    <x v="161"/>
    <x v="1"/>
    <n v="0"/>
    <x v="2"/>
    <x v="420"/>
    <x v="5"/>
  </r>
  <r>
    <n v="2501"/>
    <s v="A52-32"/>
    <x v="24"/>
    <s v="5OTU/Cv T43/reserial A52-1065"/>
    <x v="7"/>
    <x v="19"/>
    <n v="0"/>
    <s v="June"/>
    <x v="17"/>
    <s v="0 June 1954"/>
    <x v="2"/>
    <s v="Built as F.B.40. Delivered during November 1944. Converted to Mk.43 A52-1065. Final disposition: dismantled by purchaser, June 1954. (Beaufort, Beaufighter and Mosquito in Australian Service, Stewart Wilson, 1990) Sold .54 and dismantled (Air Britain Serials)"/>
    <x v="4"/>
    <x v="3"/>
    <x v="1"/>
    <x v="1"/>
    <x v="2"/>
    <x v="1"/>
    <m/>
    <n v="6"/>
    <x v="161"/>
    <x v="1"/>
    <n v="0"/>
    <x v="2"/>
    <x v="421"/>
    <x v="5"/>
  </r>
  <r>
    <n v="972"/>
    <s v="A52-33"/>
    <x v="24"/>
    <s v="5OTU/Cv T43/reserial A52-1066"/>
    <x v="7"/>
    <x v="19"/>
    <n v="0"/>
    <s v="June"/>
    <x v="17"/>
    <s v="0 June 1954"/>
    <x v="2"/>
    <s v="Built as F.B.40. Delivered during January 1945. Converted to Mk.43 A52-1066. Final disposition: dismantled by purchaser, June 1954. (Beaufort, Beaufighter and Mosquito in Australian Service, Stewart Wilson, 1990) Sold .54 and dismantled (Air Britain Serials)"/>
    <x v="4"/>
    <x v="3"/>
    <x v="1"/>
    <x v="1"/>
    <x v="2"/>
    <x v="1"/>
    <m/>
    <n v="6"/>
    <x v="161"/>
    <x v="1"/>
    <n v="0"/>
    <x v="2"/>
    <x v="422"/>
    <x v="5"/>
  </r>
  <r>
    <n v="3112"/>
    <s v="A52-38"/>
    <x v="24"/>
    <s v="Cv T43/reserial A52-1068"/>
    <x v="7"/>
    <x v="19"/>
    <n v="0"/>
    <s v="June"/>
    <x v="17"/>
    <s v="0 June 1954"/>
    <x v="2"/>
    <s v="Built as F.B.40. Delivered during January 1945. Converted to Mk.43 A52-1068. Final disposition: dismantled by purchaser, June 1954. (Beaufort, Beaufighter and Mosquito in Australian Service, Stewart Wilson, 1990) Sold .54 and dismantled (Air Britain Serials)"/>
    <x v="4"/>
    <x v="3"/>
    <x v="1"/>
    <x v="1"/>
    <x v="2"/>
    <x v="1"/>
    <m/>
    <n v="6"/>
    <x v="161"/>
    <x v="1"/>
    <n v="0"/>
    <x v="2"/>
    <x v="423"/>
    <x v="5"/>
  </r>
  <r>
    <n v="1934"/>
    <s v="A52-39"/>
    <x v="24"/>
    <s v="5OTU/Cv T43/reserial A52-1069"/>
    <x v="7"/>
    <x v="19"/>
    <n v="0"/>
    <s v="June"/>
    <x v="17"/>
    <s v="0 June 1954"/>
    <x v="2"/>
    <s v="Built as F.B.40. Delivered during November 1944. Converted to Mk.43 A52-1069. Final disposition: dismantled by purchaser, June 1954. (Beaufort, Beaufighter and Mosquito in Australian Service, Stewart Wilson, 1990) Sold .54 and dismantled (Air Britain Serials)"/>
    <x v="4"/>
    <x v="3"/>
    <x v="1"/>
    <x v="1"/>
    <x v="2"/>
    <x v="1"/>
    <m/>
    <n v="6"/>
    <x v="161"/>
    <x v="1"/>
    <n v="0"/>
    <x v="2"/>
    <x v="424"/>
    <x v="5"/>
  </r>
  <r>
    <n v="568"/>
    <s v="A52-42"/>
    <x v="24"/>
    <s v="Cv T43/reserial A52-1070"/>
    <x v="7"/>
    <x v="19"/>
    <n v="0"/>
    <s v="June"/>
    <x v="17"/>
    <s v="0 June 1954"/>
    <x v="2"/>
    <s v="Completed as Mk.43 A52-1070. Delivered during May 1947. Final disposition: dismantled by purchaser, June 1954. (Beaufort, Beaufighter and Mosquito in Australian Service, Stewart Wilson, 1990) Sold .54 and dismantled (Air Britain Serials)"/>
    <x v="4"/>
    <x v="3"/>
    <x v="1"/>
    <x v="1"/>
    <x v="2"/>
    <x v="1"/>
    <m/>
    <n v="6"/>
    <x v="161"/>
    <x v="1"/>
    <n v="0"/>
    <x v="2"/>
    <x v="425"/>
    <x v="5"/>
  </r>
  <r>
    <n v="5946"/>
    <s v="A52-5"/>
    <x v="24"/>
    <m/>
    <x v="7"/>
    <x v="19"/>
    <n v="0"/>
    <s v="June"/>
    <x v="17"/>
    <s v="0 June 1954"/>
    <x v="2"/>
    <s v="Built as F.B.40. Delivered during May 1946. Final disposition: sold and dismantled by purchaser, June 1954. (Beaufort, Beaufighter and Mosquito in Australian Service, Stewart Wilson, 1990) Sold .54 and dismantled (Air Britain Serials)"/>
    <x v="4"/>
    <x v="3"/>
    <x v="1"/>
    <x v="1"/>
    <x v="2"/>
    <x v="1"/>
    <m/>
    <n v="6"/>
    <x v="161"/>
    <x v="1"/>
    <n v="0"/>
    <x v="2"/>
    <x v="17"/>
    <x v="5"/>
  </r>
  <r>
    <n v="6094"/>
    <s v="A52-6"/>
    <x v="26"/>
    <n v="87"/>
    <x v="7"/>
    <x v="0"/>
    <n v="0"/>
    <s v="June"/>
    <x v="17"/>
    <s v="0 June 1954"/>
    <x v="2"/>
    <s v="Built as F.B.40. Delivered during August 1944. Final disposition: sold and dismantled by purchaser, June 1954. (Beaufort, Beaufighter and Mosquito in Australian Service, Stewart Wilson, 1990) Sold .54 and dismantled (Air Britain Serials)"/>
    <x v="4"/>
    <x v="3"/>
    <x v="1"/>
    <x v="1"/>
    <x v="2"/>
    <x v="1"/>
    <m/>
    <n v="6"/>
    <x v="161"/>
    <x v="1"/>
    <n v="0"/>
    <x v="0"/>
    <x v="147"/>
    <x v="5"/>
  </r>
  <r>
    <n v="1950"/>
    <s v="RG268"/>
    <x v="35"/>
    <s v="1FU/1OFU/Cv PR34A/81"/>
    <x v="10"/>
    <x v="19"/>
    <n v="10"/>
    <s v="June"/>
    <x v="17"/>
    <s v="10 June 1954"/>
    <x v="0"/>
    <s v="U/c jammed bellylanded at Labutin 10.6.54 (Air Britain Serials)"/>
    <x v="2"/>
    <x v="2"/>
    <x v="27"/>
    <x v="1"/>
    <x v="2"/>
    <x v="1"/>
    <m/>
    <n v="6"/>
    <x v="161"/>
    <x v="1"/>
    <n v="0"/>
    <x v="0"/>
    <x v="287"/>
    <x v="0"/>
  </r>
  <r>
    <n v="619"/>
    <s v="RL174"/>
    <x v="39"/>
    <s v="29/25/29/85/228OCU"/>
    <x v="0"/>
    <x v="7"/>
    <n v="12"/>
    <s v="June"/>
    <x v="17"/>
    <s v="12 June 1954"/>
    <x v="2"/>
    <s v="SS 12.6.54 (Air Britain Serials)"/>
    <x v="4"/>
    <x v="3"/>
    <x v="1"/>
    <x v="1"/>
    <x v="2"/>
    <x v="1"/>
    <m/>
    <n v="6"/>
    <x v="161"/>
    <x v="1"/>
    <n v="0"/>
    <x v="1"/>
    <x v="298"/>
    <x v="2"/>
  </r>
  <r>
    <n v="1243"/>
    <s v="RF985"/>
    <x v="18"/>
    <s v="USAAF/RN"/>
    <x v="10"/>
    <x v="19"/>
    <n v="21"/>
    <s v="June"/>
    <x v="17"/>
    <s v="21 June 1954"/>
    <x v="2"/>
    <s v="SOC 21.6.54 (Air Britain Serials)"/>
    <x v="4"/>
    <x v="3"/>
    <x v="1"/>
    <x v="1"/>
    <x v="2"/>
    <x v="1"/>
    <m/>
    <n v="6"/>
    <x v="161"/>
    <x v="1"/>
    <n v="1"/>
    <x v="2"/>
    <x v="64"/>
    <x v="0"/>
  </r>
  <r>
    <n v="4960"/>
    <s v="RK985"/>
    <x v="39"/>
    <n v="141"/>
    <x v="0"/>
    <x v="2"/>
    <n v="21"/>
    <s v="June"/>
    <x v="17"/>
    <s v="21 June 1954"/>
    <x v="2"/>
    <s v="SS 21.6.54 (Air Britain Serials)"/>
    <x v="4"/>
    <x v="3"/>
    <x v="1"/>
    <x v="1"/>
    <x v="2"/>
    <x v="1"/>
    <m/>
    <n v="6"/>
    <x v="161"/>
    <x v="1"/>
    <n v="0"/>
    <x v="0"/>
    <x v="45"/>
    <x v="2"/>
  </r>
  <r>
    <n v="1690"/>
    <s v="RL181"/>
    <x v="39"/>
    <s v="25/228OCU"/>
    <x v="0"/>
    <x v="7"/>
    <n v="21"/>
    <s v="June"/>
    <x v="17"/>
    <s v="21 June 1954"/>
    <x v="2"/>
    <s v="SS 21.6.54 (Air Britain Serials)"/>
    <x v="4"/>
    <x v="3"/>
    <x v="1"/>
    <x v="1"/>
    <x v="2"/>
    <x v="1"/>
    <m/>
    <n v="6"/>
    <x v="161"/>
    <x v="1"/>
    <n v="0"/>
    <x v="1"/>
    <x v="298"/>
    <x v="2"/>
  </r>
  <r>
    <n v="4138"/>
    <s v="TW236"/>
    <x v="43"/>
    <s v="RN"/>
    <x v="10"/>
    <x v="19"/>
    <n v="21"/>
    <s v="June"/>
    <x v="17"/>
    <s v="21 June 1954"/>
    <x v="2"/>
    <s v="Sold 21.6.54 (Air Britain Serials) Fixed Wings."/>
    <x v="5"/>
    <x v="3"/>
    <x v="1"/>
    <x v="1"/>
    <x v="2"/>
    <x v="1"/>
    <m/>
    <n v="6"/>
    <x v="161"/>
    <x v="1"/>
    <n v="0"/>
    <x v="2"/>
    <x v="64"/>
    <x v="2"/>
  </r>
  <r>
    <n v="3334"/>
    <s v="RK996"/>
    <x v="39"/>
    <n v="39"/>
    <x v="10"/>
    <x v="19"/>
    <n v="24"/>
    <s v="June"/>
    <x v="17"/>
    <s v="24 June 1954"/>
    <x v="2"/>
    <s v="SS 24.6.54 (Air Britain Serials)"/>
    <x v="4"/>
    <x v="3"/>
    <x v="1"/>
    <x v="1"/>
    <x v="2"/>
    <x v="1"/>
    <m/>
    <n v="6"/>
    <x v="161"/>
    <x v="1"/>
    <n v="0"/>
    <x v="0"/>
    <x v="234"/>
    <x v="2"/>
  </r>
  <r>
    <n v="5378"/>
    <s v="RL154"/>
    <x v="39"/>
    <n v="264"/>
    <x v="10"/>
    <x v="19"/>
    <n v="24"/>
    <s v="June"/>
    <x v="17"/>
    <s v="24 June 1954"/>
    <x v="2"/>
    <s v="SS 24.6.54 (Air Britain Serials)"/>
    <x v="4"/>
    <x v="3"/>
    <x v="1"/>
    <x v="1"/>
    <x v="2"/>
    <x v="1"/>
    <m/>
    <n v="6"/>
    <x v="161"/>
    <x v="1"/>
    <n v="0"/>
    <x v="0"/>
    <x v="10"/>
    <x v="2"/>
  </r>
  <r>
    <n v="5483"/>
    <s v="RL180"/>
    <x v="39"/>
    <n v="39"/>
    <x v="10"/>
    <x v="19"/>
    <n v="24"/>
    <s v="June"/>
    <x v="17"/>
    <s v="24 June 1954"/>
    <x v="2"/>
    <s v="SS 24.6.54 (Air Britain Serials)"/>
    <x v="4"/>
    <x v="3"/>
    <x v="1"/>
    <x v="1"/>
    <x v="2"/>
    <x v="1"/>
    <m/>
    <n v="6"/>
    <x v="161"/>
    <x v="1"/>
    <n v="0"/>
    <x v="0"/>
    <x v="234"/>
    <x v="2"/>
  </r>
  <r>
    <n v="814"/>
    <s v="RL205"/>
    <x v="39"/>
    <s v="85/29/219"/>
    <x v="1"/>
    <x v="2"/>
    <n v="24"/>
    <s v="June"/>
    <x v="17"/>
    <s v="24 June 1954"/>
    <x v="2"/>
    <s v="SS 24.6.54 (Air Britain Serials)"/>
    <x v="4"/>
    <x v="3"/>
    <x v="1"/>
    <x v="1"/>
    <x v="2"/>
    <x v="1"/>
    <m/>
    <n v="6"/>
    <x v="161"/>
    <x v="1"/>
    <n v="0"/>
    <x v="0"/>
    <x v="76"/>
    <x v="2"/>
  </r>
  <r>
    <n v="49"/>
    <s v="RR274"/>
    <x v="10"/>
    <s v="51OTU/ETPS/228OCU/Sylt"/>
    <x v="10"/>
    <x v="19"/>
    <n v="24"/>
    <s v="June"/>
    <x v="17"/>
    <s v="24 June 1954"/>
    <x v="2"/>
    <s v="SOC 24.6.54 (Air Britain Serials)"/>
    <x v="4"/>
    <x v="3"/>
    <x v="1"/>
    <x v="1"/>
    <x v="2"/>
    <x v="1"/>
    <m/>
    <n v="6"/>
    <x v="161"/>
    <x v="1"/>
    <n v="1"/>
    <x v="1"/>
    <x v="426"/>
    <x v="2"/>
  </r>
  <r>
    <n v="3212"/>
    <s v="RL193"/>
    <x v="39"/>
    <s v="264/23/264"/>
    <x v="10"/>
    <x v="19"/>
    <n v="26"/>
    <s v="June"/>
    <x v="17"/>
    <s v="26 June 1954"/>
    <x v="2"/>
    <s v="SS 26.6.54 (Air Britain Serials)"/>
    <x v="4"/>
    <x v="3"/>
    <x v="1"/>
    <x v="1"/>
    <x v="2"/>
    <x v="1"/>
    <m/>
    <n v="6"/>
    <x v="161"/>
    <x v="1"/>
    <n v="0"/>
    <x v="0"/>
    <x v="10"/>
    <x v="2"/>
  </r>
  <r>
    <n v="3953"/>
    <s v="TA653"/>
    <x v="42"/>
    <s v="SIU"/>
    <x v="10"/>
    <x v="19"/>
    <n v="30"/>
    <s v="June"/>
    <x v="17"/>
    <s v="30 June 1954"/>
    <x v="2"/>
    <s v="SS 30.6.54 (Air Britain Serials)"/>
    <x v="4"/>
    <x v="3"/>
    <x v="1"/>
    <x v="1"/>
    <x v="2"/>
    <x v="1"/>
    <m/>
    <n v="6"/>
    <x v="161"/>
    <x v="1"/>
    <n v="0"/>
    <x v="1"/>
    <x v="427"/>
    <x v="0"/>
  </r>
  <r>
    <n v="5589"/>
    <s v="TA715"/>
    <x v="42"/>
    <m/>
    <x v="10"/>
    <x v="19"/>
    <n v="30"/>
    <s v="June"/>
    <x v="17"/>
    <s v="30 June 1954"/>
    <x v="2"/>
    <s v="SS 30.6.54 (Air Britain Serials)"/>
    <x v="4"/>
    <x v="3"/>
    <x v="1"/>
    <x v="1"/>
    <x v="2"/>
    <x v="1"/>
    <m/>
    <n v="6"/>
    <x v="161"/>
    <x v="1"/>
    <n v="0"/>
    <x v="2"/>
    <x v="17"/>
    <x v="0"/>
  </r>
  <r>
    <n v="5657"/>
    <s v="TK622"/>
    <x v="42"/>
    <m/>
    <x v="10"/>
    <x v="19"/>
    <n v="30"/>
    <s v="June"/>
    <x v="17"/>
    <s v="30 June 1954"/>
    <x v="2"/>
    <s v="SS 30.6.54 (Air Britain Serials)"/>
    <x v="4"/>
    <x v="3"/>
    <x v="1"/>
    <x v="1"/>
    <x v="2"/>
    <x v="1"/>
    <m/>
    <n v="6"/>
    <x v="161"/>
    <x v="1"/>
    <n v="0"/>
    <x v="2"/>
    <x v="17"/>
    <x v="0"/>
  </r>
  <r>
    <n v="6941"/>
    <s v="KA172"/>
    <x v="37"/>
    <m/>
    <x v="20"/>
    <x v="19"/>
    <n v="0"/>
    <s v="July"/>
    <x v="17"/>
    <s v="0 July 1954"/>
    <x v="2"/>
    <s v="RCAF (Air Britain Serials)_x000a__x000a_first date: 19 August 1946 - Taken on strength by No. 1 Equipment Depot_x000a_ _x000a_ _x000a_ Received from Mutual Aid Board, from storage at Central Aircraft at Crumlin, Ontario.  To storage with No. 6 Repair Depot at Crumlin on 14 April 1947.  Pending disposal with No. 6 Repair Depot from 16 November 1950.  Sold to Babb Company (Canada) Ltd.  Re-sold to World Wide Airways, for sale to Dominican Air Force.  Received overall silver paint scheme in Dominica._x000a_ _x000a_ _x000a_ last date: 28 September 1951 - Struck off, to Crown Assets Disposal Corporation for sale_x000a_ _x000a_(http://www.ody.ca/~bwalker/RCAF_JX579_KA232.html)_x000a__x000a_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_x000a__x000a_Serial 2106, c/no.  n/a, Previous identity RCAF KA172, AMD 306, delivered 2.1952, fate wfu 7.1954 (http://www.aeroflight.co.uk/waf/americas/dominican_rep/DomRep-af-Mosquito.htm)"/>
    <x v="4"/>
    <x v="3"/>
    <x v="1"/>
    <x v="1"/>
    <x v="2"/>
    <x v="1"/>
    <m/>
    <m/>
    <x v="118"/>
    <x v="1"/>
    <n v="0"/>
    <x v="2"/>
    <x v="17"/>
    <x v="1"/>
  </r>
  <r>
    <n v="6951"/>
    <s v="KA206"/>
    <x v="37"/>
    <m/>
    <x v="20"/>
    <x v="19"/>
    <n v="0"/>
    <s v="July"/>
    <x v="17"/>
    <s v="0 July 1954"/>
    <x v="2"/>
    <s v="RCAF (Air Britain Serials)_x000a__x000a_ first date: 19 August 1946 - Taken on strength by No. 1 Equipment Depot_x000a_ _x000a_ _x000a_ Received from Mutual Aid Board, from storage at Central Aircraft at Crumlin, Ontario.  To storage with No. 6 Repair Depot at Crumlin on 14 April 1947.  Pending disposal from 16 November 1950.  Sold to Babb Company (Canada) Ltd.  Re-sold to World Wide Airways, for sale to Dominican AF.  Received overall silver paint scheme in Dominica._x000a_ _x000a_ _x000a_ last date: 25 September 1951 - Struck off, to War Assets Corporation for sale_x000a_ _x000a_(http://www.ody.ca/~bwalker/RCAF_JX579_KA232.html)_x000a__x000a_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_x000a__x000a_Serial: 2107, c/no.: n/a, Prev. Identity: RCAF KA206, AMD 307, Delivered: 2.1952, Fate/Notes: wfu 7.1954. (http://www.aeroflight.co.uk/waf/americas/dominican_rep/DomRep-af-Mosquito.htm)"/>
    <x v="5"/>
    <x v="3"/>
    <x v="1"/>
    <x v="1"/>
    <x v="2"/>
    <x v="1"/>
    <m/>
    <m/>
    <x v="118"/>
    <x v="1"/>
    <n v="0"/>
    <x v="2"/>
    <x v="17"/>
    <x v="1"/>
  </r>
  <r>
    <n v="6968"/>
    <s v="KA243"/>
    <x v="37"/>
    <m/>
    <x v="2"/>
    <x v="19"/>
    <n v="0"/>
    <s v="July"/>
    <x v="17"/>
    <s v="0 July 1954"/>
    <x v="2"/>
    <s v="RCAF (Air Britain Serials)_x000a__x000a_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_x000a__x000a_Serial: 2108, c/no.: n/a, Prev. Identity: RCAF KA243, Delivered: 2.1952, Fate/Notes: wfu 7.1954. (http://www.aeroflight.co.uk/waf/americas/dominican_rep/DomRep-af-Mosquito.htm)"/>
    <x v="4"/>
    <x v="3"/>
    <x v="1"/>
    <x v="1"/>
    <x v="2"/>
    <x v="1"/>
    <m/>
    <m/>
    <x v="162"/>
    <x v="1"/>
    <n v="0"/>
    <x v="2"/>
    <x v="17"/>
    <x v="1"/>
  </r>
  <r>
    <n v="2431"/>
    <s v="VP349"/>
    <x v="10"/>
    <s v="502/204AFS/FETS"/>
    <x v="10"/>
    <x v="19"/>
    <n v="1"/>
    <s v="July"/>
    <x v="17"/>
    <s v="1 July 1954"/>
    <x v="0"/>
    <s v="Swung on landing and u/c collapsed Seletar 1.7.54 (Air Britain Serials)"/>
    <x v="2"/>
    <x v="2"/>
    <x v="23"/>
    <x v="1"/>
    <x v="2"/>
    <x v="1"/>
    <m/>
    <n v="7"/>
    <x v="163"/>
    <x v="1"/>
    <n v="0"/>
    <x v="1"/>
    <x v="391"/>
    <x v="0"/>
  </r>
  <r>
    <n v="2054"/>
    <s v="RL130"/>
    <x v="39"/>
    <s v="29/39"/>
    <x v="10"/>
    <x v="19"/>
    <n v="1"/>
    <s v="July"/>
    <x v="17"/>
    <s v="1 July 1954"/>
    <x v="2"/>
    <s v="SOC 1.7.54 (Air Britain Serials)"/>
    <x v="4"/>
    <x v="3"/>
    <x v="1"/>
    <x v="1"/>
    <x v="2"/>
    <x v="1"/>
    <m/>
    <n v="7"/>
    <x v="163"/>
    <x v="1"/>
    <n v="0"/>
    <x v="0"/>
    <x v="234"/>
    <x v="2"/>
  </r>
  <r>
    <n v="174"/>
    <s v="VT593"/>
    <x v="10"/>
    <s v="609/64/1689 Flt/FTU"/>
    <x v="10"/>
    <x v="19"/>
    <n v="22"/>
    <s v="July"/>
    <x v="17"/>
    <s v="22 July 1954"/>
    <x v="0"/>
    <s v="Swung on landing and u/c collapsed Benson 22.7.54 (Air Britain Serials) aw/cn 20/10/1947, d/d 10/11/1947, w/o 22/07/1954 (http://www.ukserials.com/)"/>
    <x v="2"/>
    <x v="2"/>
    <x v="23"/>
    <x v="1"/>
    <x v="2"/>
    <x v="1"/>
    <m/>
    <n v="7"/>
    <x v="163"/>
    <x v="1"/>
    <n v="0"/>
    <x v="1"/>
    <x v="395"/>
    <x v="0"/>
  </r>
  <r>
    <n v="3638"/>
    <s v="TE711"/>
    <x v="12"/>
    <s v="RN"/>
    <x v="10"/>
    <x v="19"/>
    <n v="0"/>
    <s v="August"/>
    <x v="17"/>
    <s v="0 August 1954"/>
    <x v="2"/>
    <s v="Offered to Israel in August 1954 by R A Short (Air Enthusiast, September / October 1999) Sold 25.3.53 (Air Britain Serials)"/>
    <x v="5"/>
    <x v="3"/>
    <x v="1"/>
    <x v="1"/>
    <x v="2"/>
    <x v="1"/>
    <m/>
    <n v="8"/>
    <x v="164"/>
    <x v="1"/>
    <n v="0"/>
    <x v="2"/>
    <x v="64"/>
    <x v="3"/>
  </r>
  <r>
    <n v="3116"/>
    <s v="TE720"/>
    <x v="12"/>
    <s v="RN"/>
    <x v="10"/>
    <x v="19"/>
    <n v="0"/>
    <s v="August"/>
    <x v="17"/>
    <s v="0 August 1954"/>
    <x v="2"/>
    <s v="Offered to Israel in August 1954 by R A Short (Air Enthusiast, September / October 1999) Sold 25.11.53 (Air Britain Serials)"/>
    <x v="5"/>
    <x v="3"/>
    <x v="1"/>
    <x v="1"/>
    <x v="2"/>
    <x v="1"/>
    <m/>
    <n v="8"/>
    <x v="164"/>
    <x v="1"/>
    <n v="0"/>
    <x v="2"/>
    <x v="64"/>
    <x v="3"/>
  </r>
  <r>
    <n v="4656"/>
    <s v="TE813"/>
    <x v="12"/>
    <s v="RN"/>
    <x v="10"/>
    <x v="19"/>
    <n v="0"/>
    <s v="August"/>
    <x v="17"/>
    <s v="0 August 1954"/>
    <x v="2"/>
    <s v="Offered to Israel in August 1954 by R A Short (Air Enthusiast, September / October 1999) Sold 25.11.52 (Air Britain Serials)"/>
    <x v="5"/>
    <x v="3"/>
    <x v="1"/>
    <x v="1"/>
    <x v="2"/>
    <x v="1"/>
    <m/>
    <n v="8"/>
    <x v="164"/>
    <x v="1"/>
    <n v="0"/>
    <x v="2"/>
    <x v="64"/>
    <x v="3"/>
  </r>
  <r>
    <n v="2670"/>
    <s v="TE829"/>
    <x v="12"/>
    <s v="RN"/>
    <x v="10"/>
    <x v="19"/>
    <n v="0"/>
    <s v="August"/>
    <x v="17"/>
    <s v="0 August 1954"/>
    <x v="2"/>
    <s v="Offered to Israel in August 1954 by R A Short (Air Enthusiast, September / October 1999) Sold 25.11.53 (Air Britain Serials)"/>
    <x v="5"/>
    <x v="3"/>
    <x v="1"/>
    <x v="1"/>
    <x v="2"/>
    <x v="1"/>
    <m/>
    <n v="8"/>
    <x v="164"/>
    <x v="1"/>
    <n v="0"/>
    <x v="2"/>
    <x v="64"/>
    <x v="3"/>
  </r>
  <r>
    <n v="1583"/>
    <s v="TE871"/>
    <x v="12"/>
    <s v="FE"/>
    <x v="12"/>
    <x v="19"/>
    <n v="0"/>
    <s v="August"/>
    <x v="17"/>
    <s v="0 August 1954"/>
    <x v="2"/>
    <s v="Inspected by Israeli Airforce in France, November 1950 (Air Enthusiast Magazine, September / October 1999). Same magazine says this aircraft was also offered to Israel by R A Short in August 1954 To Armee de l'Air 4.2.48 (Air Britain Serials)"/>
    <x v="5"/>
    <x v="3"/>
    <x v="1"/>
    <x v="1"/>
    <x v="2"/>
    <x v="1"/>
    <m/>
    <n v="8"/>
    <x v="164"/>
    <x v="1"/>
    <n v="0"/>
    <x v="2"/>
    <x v="91"/>
    <x v="3"/>
  </r>
  <r>
    <n v="4242"/>
    <s v="TS449"/>
    <x v="43"/>
    <s v="RN"/>
    <x v="10"/>
    <x v="19"/>
    <n v="0"/>
    <s v="August"/>
    <x v="17"/>
    <s v="0 August 1954"/>
    <x v="2"/>
    <s v="Offered to Israel in August 1954 by R A Short (Air Enthusiast, September / October 1999) Sold 31.8.53 (Air Britain Serials)"/>
    <x v="5"/>
    <x v="3"/>
    <x v="1"/>
    <x v="1"/>
    <x v="2"/>
    <x v="1"/>
    <m/>
    <n v="8"/>
    <x v="164"/>
    <x v="1"/>
    <n v="0"/>
    <x v="2"/>
    <x v="64"/>
    <x v="2"/>
  </r>
  <r>
    <n v="3002"/>
    <s v="TW228"/>
    <x v="43"/>
    <s v="RN"/>
    <x v="10"/>
    <x v="19"/>
    <n v="0"/>
    <s v="August"/>
    <x v="17"/>
    <s v="0 August 1954"/>
    <x v="2"/>
    <s v="Offered to Israel in August 1954 by R A Short (Air Enthusiast, September / October 1999) Sold 31.8.53 (Air Britain Serials) Fixed Wings."/>
    <x v="5"/>
    <x v="3"/>
    <x v="1"/>
    <x v="1"/>
    <x v="2"/>
    <x v="1"/>
    <m/>
    <n v="8"/>
    <x v="164"/>
    <x v="1"/>
    <n v="0"/>
    <x v="2"/>
    <x v="64"/>
    <x v="2"/>
  </r>
  <r>
    <n v="609"/>
    <s v="TW239"/>
    <x v="43"/>
    <s v="RN 811/790/AAEE/790/FRU"/>
    <x v="10"/>
    <x v="19"/>
    <n v="0"/>
    <s v="August"/>
    <x v="17"/>
    <s v="0 August 1954"/>
    <x v="2"/>
    <s v="Offered to Israel in August 1954 by R A Short (Air Enthusiast, September / October 1999) Sold 31.8.53 (Air Britain Serials) Fixed Wings."/>
    <x v="5"/>
    <x v="3"/>
    <x v="1"/>
    <x v="1"/>
    <x v="2"/>
    <x v="1"/>
    <m/>
    <n v="8"/>
    <x v="164"/>
    <x v="1"/>
    <n v="0"/>
    <x v="2"/>
    <x v="404"/>
    <x v="2"/>
  </r>
  <r>
    <n v="687"/>
    <s v="TW241"/>
    <x v="43"/>
    <s v="RN 778/TRE/RAE/703/771"/>
    <x v="10"/>
    <x v="19"/>
    <n v="0"/>
    <s v="August"/>
    <x v="17"/>
    <s v="0 August 1954"/>
    <x v="2"/>
    <s v="Offered to Israel in August 1954 by R A Short (Air Enthusiast, September / October 1999) Sold 31.8.53 (Air Britain Serials)"/>
    <x v="5"/>
    <x v="3"/>
    <x v="1"/>
    <x v="1"/>
    <x v="2"/>
    <x v="1"/>
    <m/>
    <n v="8"/>
    <x v="164"/>
    <x v="1"/>
    <n v="0"/>
    <x v="0"/>
    <x v="175"/>
    <x v="2"/>
  </r>
  <r>
    <n v="1755"/>
    <s v="TW242"/>
    <x v="43"/>
    <s v="RN"/>
    <x v="10"/>
    <x v="19"/>
    <n v="0"/>
    <s v="August"/>
    <x v="17"/>
    <s v="0 August 1954"/>
    <x v="2"/>
    <s v="Offered to Israel in August 1954 by R A Short (Air Enthusiast, September / October 1999) Sold 31.8.53 (Air Britain Serials)"/>
    <x v="5"/>
    <x v="3"/>
    <x v="1"/>
    <x v="1"/>
    <x v="2"/>
    <x v="1"/>
    <m/>
    <n v="8"/>
    <x v="164"/>
    <x v="1"/>
    <n v="0"/>
    <x v="2"/>
    <x v="64"/>
    <x v="2"/>
  </r>
  <r>
    <n v="685"/>
    <s v="TW252"/>
    <x v="43"/>
    <s v="RN 811/790/Airwork"/>
    <x v="10"/>
    <x v="19"/>
    <n v="0"/>
    <s v="August"/>
    <x v="17"/>
    <s v="0 August 1954"/>
    <x v="2"/>
    <s v="Offered to Israel in August 1954 by R A Short (Air Enthusiast, September / October 1999) Sold 31.8.53 (Air Britain Serials)"/>
    <x v="5"/>
    <x v="3"/>
    <x v="1"/>
    <x v="1"/>
    <x v="2"/>
    <x v="1"/>
    <m/>
    <n v="8"/>
    <x v="164"/>
    <x v="1"/>
    <n v="0"/>
    <x v="1"/>
    <x v="392"/>
    <x v="2"/>
  </r>
  <r>
    <n v="3934"/>
    <s v="TW254"/>
    <x v="43"/>
    <s v="RN 811/790/Airwork"/>
    <x v="10"/>
    <x v="19"/>
    <n v="0"/>
    <s v="August"/>
    <x v="17"/>
    <s v="0 August 1954"/>
    <x v="2"/>
    <s v="Offered to Israel in August 1954 by R A Short (Air Enthusiast, September / October 1999) Sold 25.11.53 (Air Britain Serials)"/>
    <x v="5"/>
    <x v="3"/>
    <x v="1"/>
    <x v="1"/>
    <x v="2"/>
    <x v="1"/>
    <m/>
    <n v="8"/>
    <x v="164"/>
    <x v="1"/>
    <n v="0"/>
    <x v="1"/>
    <x v="392"/>
    <x v="2"/>
  </r>
  <r>
    <n v="721"/>
    <s v="TW279"/>
    <x v="43"/>
    <s v="RN 703/790/FRU"/>
    <x v="10"/>
    <x v="19"/>
    <n v="0"/>
    <s v="August"/>
    <x v="17"/>
    <s v="0 August 1954"/>
    <x v="2"/>
    <s v="Offered to Israel in August 1954 by R A Short (Air Enthusiast, September / October 1999) Sold 23.7.53 (Air Britain Serials)"/>
    <x v="5"/>
    <x v="3"/>
    <x v="1"/>
    <x v="1"/>
    <x v="2"/>
    <x v="1"/>
    <m/>
    <n v="8"/>
    <x v="164"/>
    <x v="1"/>
    <n v="0"/>
    <x v="1"/>
    <x v="404"/>
    <x v="2"/>
  </r>
  <r>
    <n v="2191"/>
    <s v="TW282"/>
    <x v="43"/>
    <s v="RN 762/790/FRU"/>
    <x v="10"/>
    <x v="19"/>
    <n v="0"/>
    <s v="August"/>
    <x v="17"/>
    <s v="0 August 1954"/>
    <x v="2"/>
    <s v="Offered to Israel in August 1954 by R A Short (Air Enthusiast, September / October 1999) Sold 31.8.53 (Air Britain Serials)"/>
    <x v="5"/>
    <x v="3"/>
    <x v="1"/>
    <x v="1"/>
    <x v="2"/>
    <x v="1"/>
    <m/>
    <n v="8"/>
    <x v="164"/>
    <x v="1"/>
    <n v="0"/>
    <x v="1"/>
    <x v="404"/>
    <x v="2"/>
  </r>
  <r>
    <n v="956"/>
    <s v="TW285"/>
    <x v="43"/>
    <s v="RN 778/RAE/771/703/790"/>
    <x v="10"/>
    <x v="19"/>
    <n v="0"/>
    <s v="August"/>
    <x v="17"/>
    <s v="0 August 1954"/>
    <x v="2"/>
    <s v="Offered to Israel in August 1954 by R A Short (Air Enthusiast, September / October 1999) Sold 31.8.53 (Air Britain Serials)"/>
    <x v="5"/>
    <x v="3"/>
    <x v="1"/>
    <x v="1"/>
    <x v="2"/>
    <x v="1"/>
    <m/>
    <n v="8"/>
    <x v="164"/>
    <x v="1"/>
    <n v="0"/>
    <x v="0"/>
    <x v="182"/>
    <x v="2"/>
  </r>
  <r>
    <n v="1359"/>
    <s v="TW287"/>
    <x v="43"/>
    <s v="RN 790/Airwork"/>
    <x v="10"/>
    <x v="19"/>
    <n v="0"/>
    <s v="August"/>
    <x v="17"/>
    <s v="0 August 1954"/>
    <x v="2"/>
    <s v="Offered to Israel in August 1954 by R A Short (Air Enthusiast, September / October 1999) Sold 31.8.53 (Air Britain Serials)"/>
    <x v="5"/>
    <x v="3"/>
    <x v="1"/>
    <x v="1"/>
    <x v="2"/>
    <x v="1"/>
    <m/>
    <n v="8"/>
    <x v="164"/>
    <x v="1"/>
    <n v="0"/>
    <x v="1"/>
    <x v="392"/>
    <x v="2"/>
  </r>
  <r>
    <n v="4539"/>
    <s v="RG248"/>
    <x v="35"/>
    <s v="Met Res Flt"/>
    <x v="10"/>
    <x v="19"/>
    <n v="18"/>
    <s v="August"/>
    <x v="17"/>
    <s v="18 August 1954"/>
    <x v="2"/>
    <s v="SOC 18.8.54 (Air Britain Serials)"/>
    <x v="4"/>
    <x v="3"/>
    <x v="1"/>
    <x v="1"/>
    <x v="2"/>
    <x v="1"/>
    <m/>
    <n v="8"/>
    <x v="164"/>
    <x v="1"/>
    <n v="0"/>
    <x v="1"/>
    <x v="428"/>
    <x v="0"/>
  </r>
  <r>
    <n v="4877"/>
    <s v="TE701"/>
    <x v="12"/>
    <s v="RN"/>
    <x v="10"/>
    <x v="19"/>
    <n v="18"/>
    <s v="August"/>
    <x v="17"/>
    <s v="18 August 1954"/>
    <x v="2"/>
    <s v="Offered to Israel in August 1954 by R A Short (Air Enthusiast, September / October 1999) Sold 18.11.53 (Air Britain Serials)"/>
    <x v="5"/>
    <x v="3"/>
    <x v="1"/>
    <x v="1"/>
    <x v="2"/>
    <x v="1"/>
    <m/>
    <n v="8"/>
    <x v="164"/>
    <x v="1"/>
    <n v="0"/>
    <x v="2"/>
    <x v="64"/>
    <x v="3"/>
  </r>
  <r>
    <n v="770"/>
    <s v="TE708"/>
    <x v="12"/>
    <s v="RN"/>
    <x v="10"/>
    <x v="19"/>
    <n v="28"/>
    <s v="August"/>
    <x v="17"/>
    <s v="28 August 1954"/>
    <x v="2"/>
    <s v="Offered to Israel in August 1954 by R A Short (Air Enthusiast, September / October 1999) Sold 28.11.53 (Air Britain Serials)"/>
    <x v="5"/>
    <x v="3"/>
    <x v="1"/>
    <x v="1"/>
    <x v="2"/>
    <x v="1"/>
    <m/>
    <n v="8"/>
    <x v="164"/>
    <x v="1"/>
    <n v="0"/>
    <x v="2"/>
    <x v="64"/>
    <x v="3"/>
  </r>
  <r>
    <n v="5586"/>
    <s v="RV348"/>
    <x v="42"/>
    <m/>
    <x v="10"/>
    <x v="19"/>
    <n v="31"/>
    <s v="August"/>
    <x v="17"/>
    <s v="31 August 1954"/>
    <x v="2"/>
    <s v="SS 31.8.54 (Air Britain Serials)"/>
    <x v="4"/>
    <x v="3"/>
    <x v="1"/>
    <x v="1"/>
    <x v="2"/>
    <x v="1"/>
    <m/>
    <n v="8"/>
    <x v="164"/>
    <x v="1"/>
    <n v="1"/>
    <x v="2"/>
    <x v="17"/>
    <x v="0"/>
  </r>
  <r>
    <n v="6467"/>
    <s v="TA663"/>
    <x v="42"/>
    <s v="DH/BBU"/>
    <x v="10"/>
    <x v="19"/>
    <n v="31"/>
    <s v="August"/>
    <x v="17"/>
    <s v="31 August 1954"/>
    <x v="2"/>
    <s v="SS 31.8.54 (Air Britain Serials)"/>
    <x v="4"/>
    <x v="3"/>
    <x v="1"/>
    <x v="1"/>
    <x v="2"/>
    <x v="1"/>
    <m/>
    <n v="8"/>
    <x v="164"/>
    <x v="1"/>
    <n v="0"/>
    <x v="1"/>
    <x v="328"/>
    <x v="0"/>
  </r>
  <r>
    <n v="6097"/>
    <s v="TK627"/>
    <x v="42"/>
    <m/>
    <x v="10"/>
    <x v="19"/>
    <n v="31"/>
    <s v="August"/>
    <x v="17"/>
    <s v="31 August 1954"/>
    <x v="2"/>
    <s v="SS 31.8.54 (Air Britain Serials)"/>
    <x v="4"/>
    <x v="3"/>
    <x v="1"/>
    <x v="1"/>
    <x v="2"/>
    <x v="1"/>
    <m/>
    <n v="8"/>
    <x v="164"/>
    <x v="1"/>
    <n v="0"/>
    <x v="2"/>
    <x v="17"/>
    <x v="0"/>
  </r>
  <r>
    <n v="1536"/>
    <s v="TK634"/>
    <x v="42"/>
    <s v="ML Engineering/AFEE"/>
    <x v="10"/>
    <x v="19"/>
    <n v="31"/>
    <s v="August"/>
    <x v="17"/>
    <s v="31 August 1954"/>
    <x v="2"/>
    <s v="SS 31.8.54 (Air Britain Serials)"/>
    <x v="4"/>
    <x v="3"/>
    <x v="1"/>
    <x v="1"/>
    <x v="2"/>
    <x v="1"/>
    <m/>
    <n v="8"/>
    <x v="164"/>
    <x v="1"/>
    <n v="0"/>
    <x v="1"/>
    <x v="429"/>
    <x v="0"/>
  </r>
  <r>
    <n v="2056"/>
    <s v="TW119"/>
    <x v="10"/>
    <s v="54OTU/SF West Malling/25/231OCU"/>
    <x v="0"/>
    <x v="7"/>
    <n v="31"/>
    <s v="August"/>
    <x v="17"/>
    <s v="31 August 1954"/>
    <x v="2"/>
    <s v="SOC 31.8.54 (Air Britain Serials)"/>
    <x v="4"/>
    <x v="3"/>
    <x v="1"/>
    <x v="1"/>
    <x v="2"/>
    <x v="1"/>
    <m/>
    <n v="8"/>
    <x v="164"/>
    <x v="1"/>
    <n v="0"/>
    <x v="1"/>
    <x v="313"/>
    <x v="2"/>
  </r>
  <r>
    <n v="965"/>
    <s v="VP196"/>
    <x v="42"/>
    <s v="139/231OCU/SF Coningsby/SF Hemswell"/>
    <x v="10"/>
    <x v="19"/>
    <n v="31"/>
    <s v="August"/>
    <x v="17"/>
    <s v="31 August 1954"/>
    <x v="2"/>
    <s v="SOC 31.8.54 (Air Britain Serials)"/>
    <x v="4"/>
    <x v="3"/>
    <x v="1"/>
    <x v="1"/>
    <x v="2"/>
    <x v="1"/>
    <m/>
    <n v="8"/>
    <x v="164"/>
    <x v="1"/>
    <n v="0"/>
    <x v="1"/>
    <x v="430"/>
    <x v="7"/>
  </r>
  <r>
    <n v="242"/>
    <s v="HJ973"/>
    <x v="10"/>
    <s v="DH/107/51OTU/13OTU/Leuchars/237OCU/231OCU"/>
    <x v="0"/>
    <x v="7"/>
    <n v="7"/>
    <s v="September"/>
    <x v="17"/>
    <s v="7 September 1954"/>
    <x v="2"/>
    <s v="SS 7.9.54 (Air Britain Serials)"/>
    <x v="4"/>
    <x v="3"/>
    <x v="1"/>
    <x v="1"/>
    <x v="2"/>
    <x v="1"/>
    <m/>
    <n v="9"/>
    <x v="165"/>
    <x v="1"/>
    <n v="1"/>
    <x v="1"/>
    <x v="313"/>
    <x v="2"/>
  </r>
  <r>
    <n v="4900"/>
    <s v="MM704"/>
    <x v="25"/>
    <n v="219"/>
    <x v="1"/>
    <x v="2"/>
    <n v="7"/>
    <s v="September"/>
    <x v="17"/>
    <s v="7 September 1954"/>
    <x v="2"/>
    <s v="SS 7.9.54 (Air Britain Serials)"/>
    <x v="4"/>
    <x v="3"/>
    <x v="1"/>
    <x v="1"/>
    <x v="2"/>
    <x v="1"/>
    <m/>
    <n v="9"/>
    <x v="165"/>
    <x v="1"/>
    <n v="1"/>
    <x v="0"/>
    <x v="76"/>
    <x v="2"/>
  </r>
  <r>
    <n v="6701"/>
    <s v="MT458"/>
    <x v="25"/>
    <n v="488"/>
    <x v="10"/>
    <x v="19"/>
    <n v="7"/>
    <s v="September"/>
    <x v="17"/>
    <s v="7 September 1954"/>
    <x v="2"/>
    <s v="Was MT458/G on 488 (http://www.cambridgeairforce.org.nz/Ron%20Watts%20Photos%202.htm) SS 7.9.54 (Air Britain Serials)"/>
    <x v="4"/>
    <x v="3"/>
    <x v="1"/>
    <x v="1"/>
    <x v="2"/>
    <x v="1"/>
    <m/>
    <n v="9"/>
    <x v="165"/>
    <x v="1"/>
    <n v="1"/>
    <x v="0"/>
    <x v="42"/>
    <x v="2"/>
  </r>
  <r>
    <n v="1008"/>
    <s v="MV556"/>
    <x v="25"/>
    <s v="85/BSDU/RWE/CSE"/>
    <x v="10"/>
    <x v="19"/>
    <n v="7"/>
    <s v="September"/>
    <x v="17"/>
    <s v="7 September 1954"/>
    <x v="2"/>
    <s v="SS 7.9.54 (Air Britain Serials)"/>
    <x v="4"/>
    <x v="3"/>
    <x v="1"/>
    <x v="1"/>
    <x v="2"/>
    <x v="1"/>
    <m/>
    <n v="9"/>
    <x v="165"/>
    <x v="1"/>
    <n v="1"/>
    <x v="1"/>
    <x v="289"/>
    <x v="2"/>
  </r>
  <r>
    <n v="4955"/>
    <s v="NT222"/>
    <x v="12"/>
    <s v="239/4"/>
    <x v="0"/>
    <x v="16"/>
    <n v="7"/>
    <s v="September"/>
    <x v="17"/>
    <s v="7 September 1954"/>
    <x v="2"/>
    <s v="SS 7.9.54 (Air Britain Serials)"/>
    <x v="4"/>
    <x v="3"/>
    <x v="1"/>
    <x v="1"/>
    <x v="2"/>
    <x v="1"/>
    <m/>
    <n v="9"/>
    <x v="165"/>
    <x v="1"/>
    <n v="1"/>
    <x v="0"/>
    <x v="82"/>
    <x v="0"/>
  </r>
  <r>
    <n v="1332"/>
    <s v="NT326"/>
    <x v="25"/>
    <s v="219/23"/>
    <x v="0"/>
    <x v="2"/>
    <n v="7"/>
    <s v="September"/>
    <x v="17"/>
    <s v="7 September 1954"/>
    <x v="2"/>
    <s v="SS 7.9.54 (Air Britain Serials)"/>
    <x v="4"/>
    <x v="3"/>
    <x v="1"/>
    <x v="1"/>
    <x v="2"/>
    <x v="1"/>
    <m/>
    <n v="9"/>
    <x v="165"/>
    <x v="1"/>
    <n v="1"/>
    <x v="0"/>
    <x v="6"/>
    <x v="2"/>
  </r>
  <r>
    <n v="1123"/>
    <s v="NT618"/>
    <x v="25"/>
    <s v="228OCU/29"/>
    <x v="0"/>
    <x v="2"/>
    <n v="7"/>
    <s v="September"/>
    <x v="17"/>
    <s v="7 September 1954"/>
    <x v="2"/>
    <s v="SS 7.9.54 (Air Britain Serials)"/>
    <x v="4"/>
    <x v="3"/>
    <x v="1"/>
    <x v="1"/>
    <x v="2"/>
    <x v="1"/>
    <m/>
    <n v="9"/>
    <x v="165"/>
    <x v="1"/>
    <n v="1"/>
    <x v="0"/>
    <x v="31"/>
    <x v="2"/>
  </r>
  <r>
    <n v="1943"/>
    <s v="PZ195"/>
    <x v="12"/>
    <s v="AEAF CF/487/11"/>
    <x v="10"/>
    <x v="19"/>
    <n v="7"/>
    <s v="September"/>
    <x v="17"/>
    <s v="7 September 1954"/>
    <x v="2"/>
    <s v="SS 7.9.54 (Air Britain Serials)"/>
    <x v="4"/>
    <x v="3"/>
    <x v="1"/>
    <x v="1"/>
    <x v="2"/>
    <x v="1"/>
    <m/>
    <n v="9"/>
    <x v="165"/>
    <x v="1"/>
    <n v="1"/>
    <x v="0"/>
    <x v="348"/>
    <x v="0"/>
  </r>
  <r>
    <n v="6261"/>
    <s v="RK929"/>
    <x v="25"/>
    <m/>
    <x v="10"/>
    <x v="19"/>
    <n v="7"/>
    <s v="September"/>
    <x v="17"/>
    <s v="7 September 1954"/>
    <x v="2"/>
    <s v="SS 7.9.54 (Air Britain Serials)"/>
    <x v="4"/>
    <x v="3"/>
    <x v="1"/>
    <x v="1"/>
    <x v="2"/>
    <x v="1"/>
    <m/>
    <n v="9"/>
    <x v="165"/>
    <x v="1"/>
    <n v="0"/>
    <x v="2"/>
    <x v="17"/>
    <x v="2"/>
  </r>
  <r>
    <n v="4901"/>
    <s v="RK930"/>
    <x v="25"/>
    <m/>
    <x v="10"/>
    <x v="19"/>
    <n v="7"/>
    <s v="September"/>
    <x v="17"/>
    <s v="7 September 1954"/>
    <x v="2"/>
    <s v="SS 7.9.54 (Air Britain Serials)"/>
    <x v="4"/>
    <x v="3"/>
    <x v="1"/>
    <x v="1"/>
    <x v="2"/>
    <x v="1"/>
    <m/>
    <n v="9"/>
    <x v="165"/>
    <x v="1"/>
    <n v="0"/>
    <x v="2"/>
    <x v="17"/>
    <x v="2"/>
  </r>
  <r>
    <n v="1353"/>
    <s v="RK936"/>
    <x v="25"/>
    <n v="616"/>
    <x v="10"/>
    <x v="19"/>
    <n v="7"/>
    <s v="September"/>
    <x v="17"/>
    <s v="7 September 1954"/>
    <x v="2"/>
    <s v="SS 7.9.54 (Air Britain Serials)"/>
    <x v="4"/>
    <x v="3"/>
    <x v="1"/>
    <x v="1"/>
    <x v="2"/>
    <x v="1"/>
    <m/>
    <n v="9"/>
    <x v="165"/>
    <x v="1"/>
    <n v="0"/>
    <x v="0"/>
    <x v="333"/>
    <x v="2"/>
  </r>
  <r>
    <n v="821"/>
    <s v="RK938"/>
    <x v="25"/>
    <m/>
    <x v="10"/>
    <x v="19"/>
    <n v="7"/>
    <s v="September"/>
    <x v="17"/>
    <s v="7 September 1954"/>
    <x v="2"/>
    <s v="SS 7.9.54 (Air Britain Serials)"/>
    <x v="4"/>
    <x v="3"/>
    <x v="1"/>
    <x v="1"/>
    <x v="2"/>
    <x v="1"/>
    <m/>
    <n v="9"/>
    <x v="165"/>
    <x v="1"/>
    <n v="0"/>
    <x v="2"/>
    <x v="17"/>
    <x v="2"/>
  </r>
  <r>
    <n v="5545"/>
    <s v="RS557"/>
    <x v="12"/>
    <s v="605/4"/>
    <x v="0"/>
    <x v="16"/>
    <n v="7"/>
    <s v="September"/>
    <x v="17"/>
    <s v="7 September 1954"/>
    <x v="2"/>
    <s v="SS 7.9.54 (Air Britain Serials)"/>
    <x v="4"/>
    <x v="3"/>
    <x v="1"/>
    <x v="1"/>
    <x v="2"/>
    <x v="1"/>
    <m/>
    <n v="9"/>
    <x v="165"/>
    <x v="1"/>
    <n v="1"/>
    <x v="0"/>
    <x v="82"/>
    <x v="0"/>
  </r>
  <r>
    <n v="290"/>
    <s v="RS575"/>
    <x v="12"/>
    <s v="515/141/204AFS"/>
    <x v="10"/>
    <x v="19"/>
    <n v="7"/>
    <s v="September"/>
    <x v="17"/>
    <s v="7 September 1954"/>
    <x v="2"/>
    <s v="SS 7.9.54 (Air Britain Serials)"/>
    <x v="4"/>
    <x v="3"/>
    <x v="1"/>
    <x v="1"/>
    <x v="2"/>
    <x v="1"/>
    <m/>
    <n v="9"/>
    <x v="165"/>
    <x v="1"/>
    <n v="1"/>
    <x v="1"/>
    <x v="294"/>
    <x v="0"/>
  </r>
  <r>
    <n v="587"/>
    <s v="RS580"/>
    <x v="12"/>
    <s v="515/141"/>
    <x v="0"/>
    <x v="2"/>
    <n v="7"/>
    <s v="September"/>
    <x v="17"/>
    <s v="7 September 1954"/>
    <x v="2"/>
    <s v="SS 7.9.54 (Air Britain Serials)"/>
    <x v="4"/>
    <x v="3"/>
    <x v="1"/>
    <x v="1"/>
    <x v="2"/>
    <x v="1"/>
    <m/>
    <n v="9"/>
    <x v="165"/>
    <x v="1"/>
    <n v="1"/>
    <x v="0"/>
    <x v="45"/>
    <x v="0"/>
  </r>
  <r>
    <n v="5945"/>
    <s v="RS596"/>
    <x v="12"/>
    <n v="23"/>
    <x v="0"/>
    <x v="5"/>
    <n v="7"/>
    <s v="September"/>
    <x v="17"/>
    <s v="7 September 1954"/>
    <x v="2"/>
    <s v="SS 7.9.54 (Air Britain Serials)"/>
    <x v="4"/>
    <x v="3"/>
    <x v="1"/>
    <x v="1"/>
    <x v="2"/>
    <x v="1"/>
    <m/>
    <n v="9"/>
    <x v="165"/>
    <x v="1"/>
    <n v="1"/>
    <x v="0"/>
    <x v="6"/>
    <x v="0"/>
  </r>
  <r>
    <n v="1060"/>
    <s v="RS653"/>
    <x v="12"/>
    <s v="13OTU/54OTU"/>
    <x v="10"/>
    <x v="7"/>
    <n v="7"/>
    <s v="September"/>
    <x v="17"/>
    <s v="7 September 1954"/>
    <x v="2"/>
    <s v="SS 7.9.54 (Air Britain Serials)"/>
    <x v="4"/>
    <x v="3"/>
    <x v="1"/>
    <x v="1"/>
    <x v="2"/>
    <x v="1"/>
    <m/>
    <n v="9"/>
    <x v="165"/>
    <x v="1"/>
    <n v="0"/>
    <x v="1"/>
    <x v="115"/>
    <x v="7"/>
  </r>
  <r>
    <n v="829"/>
    <s v="RS658"/>
    <x v="12"/>
    <m/>
    <x v="10"/>
    <x v="19"/>
    <n v="7"/>
    <s v="September"/>
    <x v="17"/>
    <s v="7 September 1954"/>
    <x v="2"/>
    <s v="SS 7.9.54 (Air Britain Serials)"/>
    <x v="4"/>
    <x v="3"/>
    <x v="1"/>
    <x v="1"/>
    <x v="2"/>
    <x v="1"/>
    <m/>
    <n v="9"/>
    <x v="165"/>
    <x v="1"/>
    <n v="0"/>
    <x v="2"/>
    <x v="17"/>
    <x v="7"/>
  </r>
  <r>
    <n v="830"/>
    <s v="RS661"/>
    <x v="12"/>
    <m/>
    <x v="10"/>
    <x v="19"/>
    <n v="7"/>
    <s v="September"/>
    <x v="17"/>
    <s v="7 September 1954"/>
    <x v="2"/>
    <s v="SS 7.9.54 (Air Britain Serials)"/>
    <x v="4"/>
    <x v="3"/>
    <x v="1"/>
    <x v="1"/>
    <x v="2"/>
    <x v="1"/>
    <m/>
    <n v="9"/>
    <x v="165"/>
    <x v="1"/>
    <n v="0"/>
    <x v="2"/>
    <x v="17"/>
    <x v="7"/>
  </r>
  <r>
    <n v="832"/>
    <s v="RS663"/>
    <x v="12"/>
    <m/>
    <x v="10"/>
    <x v="19"/>
    <n v="7"/>
    <s v="September"/>
    <x v="17"/>
    <s v="7 September 1954"/>
    <x v="2"/>
    <s v="SS 7.9.54 (Air Britain Serials)"/>
    <x v="4"/>
    <x v="3"/>
    <x v="1"/>
    <x v="1"/>
    <x v="2"/>
    <x v="1"/>
    <m/>
    <n v="9"/>
    <x v="165"/>
    <x v="1"/>
    <n v="0"/>
    <x v="2"/>
    <x v="17"/>
    <x v="7"/>
  </r>
  <r>
    <n v="1274"/>
    <s v="SZ962"/>
    <x v="12"/>
    <s v="418/69/14"/>
    <x v="10"/>
    <x v="19"/>
    <n v="7"/>
    <s v="September"/>
    <x v="17"/>
    <s v="7 September 1954"/>
    <x v="2"/>
    <s v="First mentioned in 418 Sqn ORB, 26/27 February 1945; last recorded operation on 26/27 April 1945. Letter in &quot;U&quot; in 418 ORB of 26/27 February 1945. SS 7.9.54 (Air Britain Serials)"/>
    <x v="4"/>
    <x v="3"/>
    <x v="1"/>
    <x v="1"/>
    <x v="2"/>
    <x v="1"/>
    <m/>
    <n v="9"/>
    <x v="165"/>
    <x v="1"/>
    <n v="1"/>
    <x v="0"/>
    <x v="215"/>
    <x v="0"/>
  </r>
  <r>
    <n v="5674"/>
    <s v="TA505"/>
    <x v="12"/>
    <s v="CGS"/>
    <x v="10"/>
    <x v="19"/>
    <n v="7"/>
    <s v="September"/>
    <x v="17"/>
    <s v="7 September 1954"/>
    <x v="2"/>
    <s v="SS 7.9.54 (Air Britain Serials)"/>
    <x v="4"/>
    <x v="3"/>
    <x v="1"/>
    <x v="1"/>
    <x v="2"/>
    <x v="1"/>
    <m/>
    <n v="9"/>
    <x v="165"/>
    <x v="1"/>
    <n v="0"/>
    <x v="1"/>
    <x v="194"/>
    <x v="0"/>
  </r>
  <r>
    <n v="7191"/>
    <s v="TA532"/>
    <x v="12"/>
    <s v="13OTU/16FU/4/CS(A)"/>
    <x v="10"/>
    <x v="19"/>
    <n v="7"/>
    <s v="September"/>
    <x v="17"/>
    <s v="7 September 1954"/>
    <x v="2"/>
    <s v="SS 7.9.54 (Air Britain Serials)"/>
    <x v="4"/>
    <x v="3"/>
    <x v="1"/>
    <x v="1"/>
    <x v="2"/>
    <x v="1"/>
    <m/>
    <n v="9"/>
    <x v="165"/>
    <x v="1"/>
    <n v="0"/>
    <x v="1"/>
    <x v="413"/>
    <x v="0"/>
  </r>
  <r>
    <n v="5536"/>
    <s v="TA541"/>
    <x v="12"/>
    <n v="11"/>
    <x v="10"/>
    <x v="19"/>
    <n v="7"/>
    <s v="September"/>
    <x v="17"/>
    <s v="7 September 1954"/>
    <x v="2"/>
    <s v="SS 7.9.54 (Air Britain Serials)"/>
    <x v="4"/>
    <x v="3"/>
    <x v="1"/>
    <x v="1"/>
    <x v="2"/>
    <x v="1"/>
    <m/>
    <n v="9"/>
    <x v="165"/>
    <x v="1"/>
    <n v="0"/>
    <x v="0"/>
    <x v="348"/>
    <x v="0"/>
  </r>
  <r>
    <n v="2517"/>
    <s v="VT656"/>
    <x v="44"/>
    <s v="CFE/Hdlg Sqn"/>
    <x v="10"/>
    <x v="19"/>
    <n v="7"/>
    <s v="September"/>
    <x v="17"/>
    <s v="7 September 1954"/>
    <x v="2"/>
    <s v="SS 7.9.54 (Air Britain Serials) |d/d 23/10/1948, to No.27 MU Shawbury for storage until declared non-effective on 28/05/1953 and sold as scrap on 07/09/1954   (http://www.ukserials.com/)"/>
    <x v="4"/>
    <x v="3"/>
    <x v="1"/>
    <x v="1"/>
    <x v="2"/>
    <x v="1"/>
    <m/>
    <n v="9"/>
    <x v="165"/>
    <x v="1"/>
    <n v="0"/>
    <x v="1"/>
    <x v="381"/>
    <x v="9"/>
  </r>
  <r>
    <n v="822"/>
    <s v="VT660"/>
    <x v="44"/>
    <m/>
    <x v="10"/>
    <x v="19"/>
    <n v="7"/>
    <s v="September"/>
    <x v="17"/>
    <s v="7 September 1954"/>
    <x v="2"/>
    <s v="SS 7.9.54 (Air Britain Serials) |d/d 13/05/1949, to No.27 MU Shawbury 25/08/1952 for storage until declared non-effective on 08/05/1953 and sold as scrap on 07/09/1954   (http://www.ukserials.com/)"/>
    <x v="4"/>
    <x v="3"/>
    <x v="1"/>
    <x v="1"/>
    <x v="2"/>
    <x v="1"/>
    <m/>
    <n v="9"/>
    <x v="165"/>
    <x v="1"/>
    <n v="0"/>
    <x v="2"/>
    <x v="17"/>
    <x v="9"/>
  </r>
  <r>
    <n v="7222"/>
    <s v="VT662"/>
    <x v="44"/>
    <m/>
    <x v="10"/>
    <x v="19"/>
    <n v="7"/>
    <s v="September"/>
    <x v="17"/>
    <s v="7 September 1954"/>
    <x v="2"/>
    <s v="SS 7.9.54 (Air Britain Serials) |aw/cn 05/11/1948, d/d 10/11/1948 direct to No.27 MU Shawbury for storage until declared non-effective on 28/05/1953 and sold as scrap on 07/09/1954 to Henry Bath &amp; Son, Liverpool   (http://www.ukserials.com/)"/>
    <x v="4"/>
    <x v="3"/>
    <x v="1"/>
    <x v="1"/>
    <x v="2"/>
    <x v="1"/>
    <m/>
    <n v="9"/>
    <x v="165"/>
    <x v="1"/>
    <n v="0"/>
    <x v="2"/>
    <x v="17"/>
    <x v="9"/>
  </r>
  <r>
    <n v="1345"/>
    <s v="VT664"/>
    <x v="44"/>
    <m/>
    <x v="10"/>
    <x v="19"/>
    <n v="7"/>
    <s v="September"/>
    <x v="17"/>
    <s v="7 September 1954"/>
    <x v="2"/>
    <s v="SS 7.9.54 (Air Britain Serials) |aw/cn 29/10/1948, d/d 19/11/1948 direct to No.27 MU Shawbury for storage until declared non-effective on 28/05/1953 and sold as scrap on 07/09/1954   (http://www.ukserials.com/)"/>
    <x v="4"/>
    <x v="3"/>
    <x v="1"/>
    <x v="1"/>
    <x v="2"/>
    <x v="1"/>
    <m/>
    <n v="9"/>
    <x v="165"/>
    <x v="1"/>
    <n v="0"/>
    <x v="2"/>
    <x v="17"/>
    <x v="9"/>
  </r>
  <r>
    <n v="6487"/>
    <s v="VT665"/>
    <x v="44"/>
    <m/>
    <x v="10"/>
    <x v="19"/>
    <n v="7"/>
    <s v="September"/>
    <x v="17"/>
    <s v="7 September 1954"/>
    <x v="2"/>
    <s v="SS 7.9.54 (Air Britain Serials) |aw/cn 19/11/1948, d/d 19/11/1948 direct to No.27 MU Shawbury for storage until declared non-effective on 08/05/1953 and sold as scrap on 07/09/1954 to Henry Bath &amp; Son, Liverpool   (http://www.ukserials.com/)"/>
    <x v="4"/>
    <x v="3"/>
    <x v="1"/>
    <x v="1"/>
    <x v="2"/>
    <x v="1"/>
    <m/>
    <n v="9"/>
    <x v="165"/>
    <x v="1"/>
    <n v="0"/>
    <x v="2"/>
    <x v="17"/>
    <x v="9"/>
  </r>
  <r>
    <n v="5869"/>
    <s v="VT666"/>
    <x v="44"/>
    <m/>
    <x v="10"/>
    <x v="19"/>
    <n v="7"/>
    <s v="September"/>
    <x v="17"/>
    <s v="7 September 1954"/>
    <x v="2"/>
    <s v="SS 7.9.54 (Air Britain Serials) |aw/cn 19/11/1948, d/d 19/11/1948 direct to No.27 MU Shawbury for storage until declared non-effective on 08/05/1953 and sold as scrap on 07/09/1954 to Henry Bath &amp; Son, Liverpool   (http://www.ukserials.com/)"/>
    <x v="4"/>
    <x v="3"/>
    <x v="1"/>
    <x v="1"/>
    <x v="2"/>
    <x v="1"/>
    <m/>
    <n v="9"/>
    <x v="165"/>
    <x v="1"/>
    <n v="0"/>
    <x v="2"/>
    <x v="17"/>
    <x v="9"/>
  </r>
  <r>
    <n v="3018"/>
    <s v="VT667"/>
    <x v="44"/>
    <m/>
    <x v="10"/>
    <x v="19"/>
    <n v="7"/>
    <s v="September"/>
    <x v="17"/>
    <s v="7 September 1954"/>
    <x v="2"/>
    <s v="SS 7.9.54 (Air Britain Serials) |aw/cn 08/12/1948, d/d 08/12/1948 direct to No.27 MU Shawbury for storage until declared non-effective on 08/05/1953 and sold as scrap on 07/09/1954 to Henry Bath &amp; Son, Liverpool   (http://www.ukserials.com/)"/>
    <x v="4"/>
    <x v="3"/>
    <x v="1"/>
    <x v="1"/>
    <x v="2"/>
    <x v="1"/>
    <m/>
    <n v="9"/>
    <x v="165"/>
    <x v="1"/>
    <n v="0"/>
    <x v="2"/>
    <x v="17"/>
    <x v="9"/>
  </r>
  <r>
    <n v="3061"/>
    <s v="VT668"/>
    <x v="44"/>
    <m/>
    <x v="10"/>
    <x v="19"/>
    <n v="7"/>
    <s v="September"/>
    <x v="17"/>
    <s v="7 September 1954"/>
    <x v="2"/>
    <s v="SS 7.9.54 (Air Britain Serials) |aw/cn 05/11/1948, d/d 10/11/1948 direct to No.27 MU Shawbury for storage until declared non-effective on 08/05/1953 and sold as scrap on 07/09/1954 to Henry Bath &amp; Son, Liverpool   (http://www.ukserials.com/)"/>
    <x v="4"/>
    <x v="3"/>
    <x v="1"/>
    <x v="1"/>
    <x v="2"/>
    <x v="1"/>
    <m/>
    <n v="9"/>
    <x v="165"/>
    <x v="1"/>
    <n v="0"/>
    <x v="2"/>
    <x v="17"/>
    <x v="9"/>
  </r>
  <r>
    <n v="4521"/>
    <s v="VT670"/>
    <x v="44"/>
    <m/>
    <x v="10"/>
    <x v="19"/>
    <n v="7"/>
    <s v="September"/>
    <x v="17"/>
    <s v="7 September 1954"/>
    <x v="2"/>
    <s v="SS 7.9.54 (Air Britain Serials) |aw/cn 29/10/1948, d/d 08/12/1948 direct to No.27 MU Shawbury for storage until declared non-effective on 08/05/1953 and sold as scrap on 07/09/1954 to Henry Bath &amp; Son, Liverpool   (http://www.ukserials.com/)"/>
    <x v="4"/>
    <x v="3"/>
    <x v="1"/>
    <x v="1"/>
    <x v="2"/>
    <x v="1"/>
    <m/>
    <n v="9"/>
    <x v="165"/>
    <x v="1"/>
    <n v="0"/>
    <x v="2"/>
    <x v="17"/>
    <x v="9"/>
  </r>
  <r>
    <n v="1006"/>
    <s v="VT677"/>
    <x v="44"/>
    <s v="TRE"/>
    <x v="10"/>
    <x v="19"/>
    <n v="7"/>
    <s v="September"/>
    <x v="17"/>
    <s v="7 September 1954"/>
    <x v="2"/>
    <s v="SS 7.9.54 (Air Britain Serials) |aw/cn 25/08/1949, d/d 31/08/1949, to No.27 MU Shawbury 24/04/1953 for storage until declared non-effective on 15/05/1953 and sold as scrap on 07/09/1954 to Henry Bath &amp;Son, Liverpool   (http://www.ukserials.com/)"/>
    <x v="4"/>
    <x v="3"/>
    <x v="1"/>
    <x v="1"/>
    <x v="2"/>
    <x v="1"/>
    <m/>
    <n v="9"/>
    <x v="165"/>
    <x v="1"/>
    <n v="0"/>
    <x v="1"/>
    <x v="280"/>
    <x v="9"/>
  </r>
  <r>
    <n v="5575"/>
    <s v="VT700"/>
    <x v="44"/>
    <m/>
    <x v="10"/>
    <x v="19"/>
    <n v="7"/>
    <s v="September"/>
    <x v="17"/>
    <s v="7 September 1954"/>
    <x v="2"/>
    <s v="SOC 7.9.54 (Air Britain Serials) |aw/cn 15/12/1949, d/d 21/12/1949 directly to No.27 MU Shawbury for storage until declared non-effective on 08/05/1953 and sold as scrap on 07/09/1954 to Henry Bath &amp; Son, Liverpool   (http://www.ukserials.com/)"/>
    <x v="4"/>
    <x v="3"/>
    <x v="1"/>
    <x v="1"/>
    <x v="2"/>
    <x v="1"/>
    <m/>
    <n v="9"/>
    <x v="165"/>
    <x v="1"/>
    <n v="0"/>
    <x v="2"/>
    <x v="17"/>
    <x v="9"/>
  </r>
  <r>
    <n v="1129"/>
    <s v="VT703"/>
    <x v="44"/>
    <s v="TRE"/>
    <x v="10"/>
    <x v="19"/>
    <n v="7"/>
    <s v="September"/>
    <x v="17"/>
    <s v="7 September 1954"/>
    <x v="2"/>
    <s v="SS 7.9.54 (Air Britain Serials) |aw/cn 05/01/1950, d/d 06/01/1950, to No.27 MU Shawbury 24/04/1953 for storage until declared non-effective on 08/05/1953 and sold as scrap on 07/09/1954 to Henry Bath &amp; Son, Liverpool   (http://www.ukserials.com/)"/>
    <x v="4"/>
    <x v="3"/>
    <x v="1"/>
    <x v="1"/>
    <x v="2"/>
    <x v="1"/>
    <m/>
    <n v="9"/>
    <x v="165"/>
    <x v="1"/>
    <n v="0"/>
    <x v="1"/>
    <x v="280"/>
    <x v="9"/>
  </r>
  <r>
    <n v="6046"/>
    <s v="VT704"/>
    <x v="44"/>
    <m/>
    <x v="10"/>
    <x v="19"/>
    <n v="7"/>
    <s v="September"/>
    <x v="17"/>
    <s v="7 September 1954"/>
    <x v="2"/>
    <s v="SS 7.9.54 (Air Britain Serials) |aw/cn 09/01/1950, d/d 12/01/1950 directly to No.27 MU Shawbury for storage until declared non-effective on 08/05/1953 and sold as scrap on 07/09/1954 to Henry Bath &amp; Son, Liverpool   (http://www.ukserials.com/)"/>
    <x v="4"/>
    <x v="3"/>
    <x v="1"/>
    <x v="1"/>
    <x v="2"/>
    <x v="1"/>
    <m/>
    <n v="9"/>
    <x v="165"/>
    <x v="1"/>
    <n v="0"/>
    <x v="2"/>
    <x v="17"/>
    <x v="9"/>
  </r>
  <r>
    <n v="6441"/>
    <s v="VT705"/>
    <x v="44"/>
    <m/>
    <x v="10"/>
    <x v="19"/>
    <n v="7"/>
    <s v="September"/>
    <x v="17"/>
    <s v="7 September 1954"/>
    <x v="2"/>
    <s v="SS 7.9.54 (Air Britain Serials) |aw/cn 20/10/1949, d/d 21/10/1949 directly to No.27 MU Shawbury for storage until declared non-effective on 08/05/1953 and sold as scrap on 07/09/1954 to Henry Bath &amp; Son, Liverpool   (http://www.ukserials.com/)"/>
    <x v="4"/>
    <x v="3"/>
    <x v="1"/>
    <x v="1"/>
    <x v="2"/>
    <x v="1"/>
    <m/>
    <n v="9"/>
    <x v="165"/>
    <x v="1"/>
    <n v="0"/>
    <x v="2"/>
    <x v="17"/>
    <x v="9"/>
  </r>
  <r>
    <n v="6637"/>
    <s v="VX869"/>
    <x v="44"/>
    <m/>
    <x v="10"/>
    <x v="19"/>
    <n v="7"/>
    <s v="September"/>
    <x v="17"/>
    <s v="7 September 1954"/>
    <x v="2"/>
    <s v="SS 7.9.54 (Air Britain Serials) |d/d 16/10/1950, sold as scrap 07/09/1954 at No.27 MU Shawbury to Henry Bath &amp; Sons, Liverpool   (http://www.ukserials.com/)"/>
    <x v="4"/>
    <x v="3"/>
    <x v="1"/>
    <x v="1"/>
    <x v="2"/>
    <x v="1"/>
    <m/>
    <n v="9"/>
    <x v="165"/>
    <x v="1"/>
    <n v="0"/>
    <x v="2"/>
    <x v="17"/>
    <x v="8"/>
  </r>
  <r>
    <n v="6451"/>
    <s v="VX870"/>
    <x v="44"/>
    <m/>
    <x v="10"/>
    <x v="19"/>
    <n v="7"/>
    <s v="September"/>
    <x v="17"/>
    <s v="7 September 1954"/>
    <x v="2"/>
    <s v="SS 7.9.54 (Air Britain Serials) |d/d 21/07/1950, sold as scrap 07/09/1954 at No.27 MU Shawbury to Henry Bath &amp; Sons, Liverpool   (http://www.ukserials.com/)"/>
    <x v="4"/>
    <x v="3"/>
    <x v="1"/>
    <x v="1"/>
    <x v="2"/>
    <x v="1"/>
    <m/>
    <n v="9"/>
    <x v="165"/>
    <x v="1"/>
    <n v="0"/>
    <x v="2"/>
    <x v="17"/>
    <x v="8"/>
  </r>
  <r>
    <n v="5793"/>
    <s v="VX872"/>
    <x v="44"/>
    <m/>
    <x v="10"/>
    <x v="19"/>
    <n v="7"/>
    <s v="September"/>
    <x v="17"/>
    <s v="7 September 1954"/>
    <x v="2"/>
    <s v="SS 7.9.54 (Air Britain Serials) |d/d 17/08/1950, sold as scrap 07/09/1954 at No.27 MU Shawbury to Henry Bath &amp; Sons, Liverpool   (http://www.ukserials.com/)"/>
    <x v="4"/>
    <x v="3"/>
    <x v="1"/>
    <x v="1"/>
    <x v="2"/>
    <x v="1"/>
    <m/>
    <n v="9"/>
    <x v="165"/>
    <x v="1"/>
    <n v="0"/>
    <x v="2"/>
    <x v="17"/>
    <x v="8"/>
  </r>
  <r>
    <n v="4180"/>
    <s v="VX874"/>
    <x v="44"/>
    <m/>
    <x v="10"/>
    <x v="19"/>
    <n v="7"/>
    <s v="September"/>
    <x v="17"/>
    <s v="7 September 1954"/>
    <x v="2"/>
    <s v="SS 7.9.54 (Air Britain Serials) |d/d 14/07/1950, sold as scrap 07/09/1954 at No.27 MU Shawbury to Henry Bath &amp; Sons, Liverpool   (http://www.ukserials.com/)"/>
    <x v="4"/>
    <x v="3"/>
    <x v="1"/>
    <x v="1"/>
    <x v="2"/>
    <x v="1"/>
    <m/>
    <n v="9"/>
    <x v="165"/>
    <x v="1"/>
    <n v="0"/>
    <x v="2"/>
    <x v="17"/>
    <x v="8"/>
  </r>
  <r>
    <n v="6055"/>
    <s v="VX887"/>
    <x v="44"/>
    <m/>
    <x v="10"/>
    <x v="19"/>
    <n v="7"/>
    <s v="September"/>
    <x v="17"/>
    <s v="7 September 1954"/>
    <x v="2"/>
    <s v="SS 7.9.54 (Air Britain Serials) |d/d 02/11/1950, sold as scrap 07/09/1954 at No.27 MU Shawbury to Henry Bath &amp; Sons, Liverpool   (http://www.ukserials.com/)"/>
    <x v="4"/>
    <x v="3"/>
    <x v="1"/>
    <x v="1"/>
    <x v="2"/>
    <x v="1"/>
    <m/>
    <n v="9"/>
    <x v="165"/>
    <x v="1"/>
    <n v="0"/>
    <x v="2"/>
    <x v="17"/>
    <x v="8"/>
  </r>
  <r>
    <n v="7188"/>
    <s v="VX893"/>
    <x v="44"/>
    <m/>
    <x v="10"/>
    <x v="19"/>
    <n v="7"/>
    <s v="September"/>
    <x v="17"/>
    <s v="7 September 1954"/>
    <x v="2"/>
    <s v="SS 7.9.54 (Air Britain Serials) |d/d 28/09/1950, sold as scrap 07/09/1954 at No.27 MU Shawbury to Henry Bath &amp; Sons, Liverpool   (http://www.ukserials.com/)"/>
    <x v="4"/>
    <x v="3"/>
    <x v="1"/>
    <x v="1"/>
    <x v="2"/>
    <x v="1"/>
    <m/>
    <n v="9"/>
    <x v="165"/>
    <x v="1"/>
    <n v="0"/>
    <x v="2"/>
    <x v="17"/>
    <x v="8"/>
  </r>
  <r>
    <n v="7326"/>
    <s v="VX895"/>
    <x v="44"/>
    <m/>
    <x v="10"/>
    <x v="19"/>
    <n v="7"/>
    <s v="September"/>
    <x v="17"/>
    <s v="7 September 1954"/>
    <x v="2"/>
    <s v="SS 7.9.54 (Air Britain Serials) |d/d 21/09/1950, sold as scrap 07/09/1954 at No.27 MU Shawbury to Henry Bath &amp; Sons, Liverpool   (http://www.ukserials.com/)"/>
    <x v="4"/>
    <x v="3"/>
    <x v="1"/>
    <x v="1"/>
    <x v="2"/>
    <x v="1"/>
    <m/>
    <n v="9"/>
    <x v="165"/>
    <x v="1"/>
    <n v="0"/>
    <x v="2"/>
    <x v="17"/>
    <x v="8"/>
  </r>
  <r>
    <n v="1200"/>
    <s v="VX900"/>
    <x v="44"/>
    <s v="CFE"/>
    <x v="0"/>
    <x v="7"/>
    <n v="7"/>
    <s v="September"/>
    <x v="17"/>
    <s v="7 September 1954"/>
    <x v="2"/>
    <s v="SS 7.9.54 (Air Britain Serials) |d/d 22/09/1950, sold as scrap 07/09/1954 at No.27 MU Shawbury to Henry Bath &amp; Sons, Liverpool   (http://www.ukserials.com/)"/>
    <x v="4"/>
    <x v="3"/>
    <x v="1"/>
    <x v="1"/>
    <x v="2"/>
    <x v="1"/>
    <m/>
    <n v="9"/>
    <x v="165"/>
    <x v="1"/>
    <n v="0"/>
    <x v="1"/>
    <x v="231"/>
    <x v="8"/>
  </r>
  <r>
    <n v="7476"/>
    <s v="VX901"/>
    <x v="44"/>
    <m/>
    <x v="10"/>
    <x v="19"/>
    <n v="7"/>
    <s v="September"/>
    <x v="17"/>
    <s v="7 September 1954"/>
    <x v="2"/>
    <s v="SS 7.9.54 (Air Britain Serials) |d/d 12/10/1950, sold as scrap 07/09/1954 at No.27 MU Shawbury to Henry Bath &amp; Sons, Liverpool   (http://www.ukserials.com/)"/>
    <x v="4"/>
    <x v="3"/>
    <x v="1"/>
    <x v="1"/>
    <x v="2"/>
    <x v="1"/>
    <m/>
    <n v="9"/>
    <x v="165"/>
    <x v="1"/>
    <n v="0"/>
    <x v="2"/>
    <x v="17"/>
    <x v="8"/>
  </r>
  <r>
    <n v="7641"/>
    <s v="VX908"/>
    <x v="44"/>
    <m/>
    <x v="10"/>
    <x v="19"/>
    <n v="7"/>
    <s v="September"/>
    <x v="17"/>
    <s v="7 September 1954"/>
    <x v="2"/>
    <s v="SS 7.9.54 (Air Britain Serials) |d/d 12/12/1950, sold as scrap 07/09/1954 at No.27 MU Shawbury to Henry Bath &amp; Sons, Liverpool   (http://www.ukserials.com/)"/>
    <x v="4"/>
    <x v="3"/>
    <x v="1"/>
    <x v="1"/>
    <x v="2"/>
    <x v="1"/>
    <m/>
    <n v="9"/>
    <x v="165"/>
    <x v="1"/>
    <n v="0"/>
    <x v="2"/>
    <x v="17"/>
    <x v="8"/>
  </r>
  <r>
    <n v="5770"/>
    <s v="VX911"/>
    <x v="44"/>
    <m/>
    <x v="10"/>
    <x v="19"/>
    <n v="7"/>
    <s v="September"/>
    <x v="17"/>
    <s v="7 September 1954"/>
    <x v="2"/>
    <s v="SS 7.9.54 (Air Britain Serials) |d/d 26/10/1950, sold as scrap 07/09/1954 at No.27 MU Shawbury to Henry Bath &amp; Sons, Liverpool   (http://www.ukserials.com/)"/>
    <x v="4"/>
    <x v="3"/>
    <x v="1"/>
    <x v="1"/>
    <x v="2"/>
    <x v="1"/>
    <m/>
    <n v="9"/>
    <x v="165"/>
    <x v="1"/>
    <n v="0"/>
    <x v="2"/>
    <x v="17"/>
    <x v="8"/>
  </r>
  <r>
    <n v="3109"/>
    <s v="VT628"/>
    <x v="10"/>
    <s v="41/SF Church Fenton/45"/>
    <x v="3"/>
    <x v="16"/>
    <n v="9"/>
    <s v="September"/>
    <x v="17"/>
    <s v="9 September 1954"/>
    <x v="2"/>
    <s v="SOC 9.9.54 (Air Britain Serials) |d/d 15/09/1948, s.o.c 09/09/1954 as CAT 5(C) with the Far East Air Force/45 Sqn   (http://www.ukserials.com/)"/>
    <x v="4"/>
    <x v="3"/>
    <x v="1"/>
    <x v="1"/>
    <x v="2"/>
    <x v="1"/>
    <m/>
    <n v="9"/>
    <x v="165"/>
    <x v="1"/>
    <n v="0"/>
    <x v="0"/>
    <x v="86"/>
    <x v="0"/>
  </r>
  <r>
    <n v="745"/>
    <s v="RG262"/>
    <x v="35"/>
    <s v="540/237OCU/Cv PR34A/81"/>
    <x v="10"/>
    <x v="19"/>
    <n v="10"/>
    <s v="September"/>
    <x v="17"/>
    <s v="10 September 1954"/>
    <x v="0"/>
    <s v="Swung on landing and u/c collapsed Kuala Lumpur 10.9.54 (Air Britain Serials)"/>
    <x v="2"/>
    <x v="2"/>
    <x v="23"/>
    <x v="1"/>
    <x v="2"/>
    <x v="1"/>
    <m/>
    <n v="9"/>
    <x v="165"/>
    <x v="1"/>
    <n v="0"/>
    <x v="0"/>
    <x v="287"/>
    <x v="0"/>
  </r>
  <r>
    <n v="1696"/>
    <s v="TK614"/>
    <x v="42"/>
    <s v="Cv TT/226OCU"/>
    <x v="10"/>
    <x v="19"/>
    <n v="16"/>
    <s v="September"/>
    <x v="17"/>
    <s v="16 September 1954"/>
    <x v="0"/>
    <s v="Swung on take-off and u/c collapsed Waterbeach 16.9.54 (Air Britain Serials)"/>
    <x v="2"/>
    <x v="2"/>
    <x v="33"/>
    <x v="1"/>
    <x v="2"/>
    <x v="1"/>
    <m/>
    <n v="9"/>
    <x v="165"/>
    <x v="1"/>
    <n v="0"/>
    <x v="1"/>
    <x v="300"/>
    <x v="0"/>
  </r>
  <r>
    <n v="5942"/>
    <s v="TA645"/>
    <x v="42"/>
    <n v="139"/>
    <x v="0"/>
    <x v="8"/>
    <n v="21"/>
    <s v="September"/>
    <x v="17"/>
    <s v="21 September 1954"/>
    <x v="2"/>
    <s v="SOC 21.9.54 (Air Britain Serials)"/>
    <x v="4"/>
    <x v="3"/>
    <x v="1"/>
    <x v="1"/>
    <x v="2"/>
    <x v="1"/>
    <m/>
    <n v="9"/>
    <x v="165"/>
    <x v="1"/>
    <n v="0"/>
    <x v="0"/>
    <x v="15"/>
    <x v="0"/>
  </r>
  <r>
    <n v="3993"/>
    <s v="TA658"/>
    <x v="42"/>
    <s v="AAEE/98/14"/>
    <x v="10"/>
    <x v="19"/>
    <n v="21"/>
    <s v="September"/>
    <x v="17"/>
    <s v="21 September 1954"/>
    <x v="2"/>
    <s v="SS 21.9.54 (Air Britain Serials) 07.07.48 14 Sqn. TA658 Crashed on landing at Gosport aerodrome. (Mosquito Crash Log)"/>
    <x v="4"/>
    <x v="3"/>
    <x v="1"/>
    <x v="1"/>
    <x v="2"/>
    <x v="1"/>
    <m/>
    <n v="9"/>
    <x v="165"/>
    <x v="1"/>
    <n v="0"/>
    <x v="0"/>
    <x v="215"/>
    <x v="0"/>
  </r>
  <r>
    <n v="795"/>
    <s v="TA670"/>
    <x v="42"/>
    <m/>
    <x v="10"/>
    <x v="19"/>
    <n v="21"/>
    <s v="September"/>
    <x v="17"/>
    <s v="21 September 1954"/>
    <x v="2"/>
    <s v="SS 21.9.54 (Air Britain Serials)"/>
    <x v="4"/>
    <x v="3"/>
    <x v="1"/>
    <x v="1"/>
    <x v="2"/>
    <x v="1"/>
    <m/>
    <n v="9"/>
    <x v="165"/>
    <x v="1"/>
    <n v="0"/>
    <x v="2"/>
    <x v="17"/>
    <x v="0"/>
  </r>
  <r>
    <n v="1870"/>
    <s v="TH986"/>
    <x v="42"/>
    <s v="142/139"/>
    <x v="0"/>
    <x v="8"/>
    <n v="21"/>
    <s v="September"/>
    <x v="17"/>
    <s v="21 September 1954"/>
    <x v="2"/>
    <s v="SS 21.9.54 (Air Britain Serials)"/>
    <x v="4"/>
    <x v="3"/>
    <x v="1"/>
    <x v="1"/>
    <x v="2"/>
    <x v="1"/>
    <m/>
    <n v="9"/>
    <x v="165"/>
    <x v="1"/>
    <n v="0"/>
    <x v="0"/>
    <x v="15"/>
    <x v="0"/>
  </r>
  <r>
    <n v="2550"/>
    <s v="TJ134"/>
    <x v="42"/>
    <s v="139/231OCU/SF Coningsby"/>
    <x v="10"/>
    <x v="19"/>
    <n v="21"/>
    <s v="September"/>
    <x v="17"/>
    <s v="21 September 1954"/>
    <x v="2"/>
    <s v="SS 21.9.54 (Air Britain Serials)"/>
    <x v="4"/>
    <x v="3"/>
    <x v="1"/>
    <x v="1"/>
    <x v="2"/>
    <x v="1"/>
    <m/>
    <n v="9"/>
    <x v="165"/>
    <x v="1"/>
    <n v="0"/>
    <x v="1"/>
    <x v="358"/>
    <x v="0"/>
  </r>
  <r>
    <n v="2306"/>
    <s v="TK618"/>
    <x v="42"/>
    <s v="109/139/109"/>
    <x v="0"/>
    <x v="8"/>
    <n v="21"/>
    <s v="September"/>
    <x v="17"/>
    <s v="21 September 1954"/>
    <x v="2"/>
    <s v="SS 21.9.54 (Air Britain Serials)"/>
    <x v="4"/>
    <x v="3"/>
    <x v="1"/>
    <x v="1"/>
    <x v="2"/>
    <x v="1"/>
    <m/>
    <n v="9"/>
    <x v="165"/>
    <x v="1"/>
    <n v="0"/>
    <x v="0"/>
    <x v="18"/>
    <x v="0"/>
  </r>
  <r>
    <n v="4860"/>
    <s v="TK630"/>
    <x v="42"/>
    <n v="139"/>
    <x v="0"/>
    <x v="8"/>
    <n v="21"/>
    <s v="September"/>
    <x v="17"/>
    <s v="21 September 1954"/>
    <x v="2"/>
    <s v="SS 21.9.54 (Air Britain Serials)"/>
    <x v="4"/>
    <x v="3"/>
    <x v="1"/>
    <x v="1"/>
    <x v="2"/>
    <x v="1"/>
    <m/>
    <n v="9"/>
    <x v="165"/>
    <x v="1"/>
    <n v="0"/>
    <x v="0"/>
    <x v="15"/>
    <x v="0"/>
  </r>
  <r>
    <n v="558"/>
    <s v="VP184"/>
    <x v="42"/>
    <s v="CBE/109/139"/>
    <x v="0"/>
    <x v="8"/>
    <n v="21"/>
    <s v="September"/>
    <x v="17"/>
    <s v="21 September 1954"/>
    <x v="2"/>
    <s v="SOC 21.9.54 (Air Britain Serials)"/>
    <x v="4"/>
    <x v="3"/>
    <x v="1"/>
    <x v="1"/>
    <x v="2"/>
    <x v="1"/>
    <m/>
    <n v="9"/>
    <x v="165"/>
    <x v="1"/>
    <n v="0"/>
    <x v="0"/>
    <x v="15"/>
    <x v="7"/>
  </r>
  <r>
    <n v="2242"/>
    <s v="VP187"/>
    <x v="42"/>
    <s v="231OCU/109"/>
    <x v="0"/>
    <x v="8"/>
    <n v="21"/>
    <s v="September"/>
    <x v="17"/>
    <s v="21 September 1954"/>
    <x v="2"/>
    <s v="SOC 21.9.54 (Air Britain Serials)"/>
    <x v="4"/>
    <x v="3"/>
    <x v="1"/>
    <x v="1"/>
    <x v="2"/>
    <x v="1"/>
    <m/>
    <n v="9"/>
    <x v="165"/>
    <x v="1"/>
    <n v="0"/>
    <x v="0"/>
    <x v="18"/>
    <x v="7"/>
  </r>
  <r>
    <n v="628"/>
    <s v="RL248"/>
    <x v="45"/>
    <s v="Mkrs/Cv NF38 prototype/DH/TFU"/>
    <x v="10"/>
    <x v="19"/>
    <n v="24"/>
    <s v="September"/>
    <x v="17"/>
    <s v="24 September 1954"/>
    <x v="2"/>
    <s v="SS 24.9.54 (Air Britain Serials)"/>
    <x v="4"/>
    <x v="3"/>
    <x v="1"/>
    <x v="1"/>
    <x v="2"/>
    <x v="1"/>
    <m/>
    <n v="9"/>
    <x v="165"/>
    <x v="1"/>
    <n v="0"/>
    <x v="1"/>
    <x v="49"/>
    <x v="2"/>
  </r>
  <r>
    <n v="1162"/>
    <s v="VT661"/>
    <x v="44"/>
    <m/>
    <x v="10"/>
    <x v="19"/>
    <n v="24"/>
    <s v="September"/>
    <x v="17"/>
    <s v="24 September 1954"/>
    <x v="2"/>
    <s v="SS 24.9.54 (Air Britain Serials) |d/d 04/11/1948 direct to No.27 MU Shawbury for storage until declared non-effective on 28/05/1953 and sold as scrap on 24/09/1954 to Henry Bath &amp; Son, Liverpool   (http://www.ukserials.com/)"/>
    <x v="4"/>
    <x v="3"/>
    <x v="1"/>
    <x v="1"/>
    <x v="2"/>
    <x v="1"/>
    <m/>
    <n v="9"/>
    <x v="165"/>
    <x v="1"/>
    <n v="0"/>
    <x v="2"/>
    <x v="17"/>
    <x v="9"/>
  </r>
  <r>
    <n v="7178"/>
    <s v="VX894"/>
    <x v="44"/>
    <m/>
    <x v="10"/>
    <x v="19"/>
    <n v="24"/>
    <s v="September"/>
    <x v="17"/>
    <s v="24 September 1954"/>
    <x v="2"/>
    <s v="SS 24.9.54 (Air Britain Serials) |d/d 03/11/1950, sold as scrap 24/09/1954 at No.27 MU Shawbury to Henry Bath &amp; Sons, Liverpool   (http://www.ukserials.com/)"/>
    <x v="4"/>
    <x v="3"/>
    <x v="1"/>
    <x v="1"/>
    <x v="2"/>
    <x v="1"/>
    <m/>
    <n v="9"/>
    <x v="165"/>
    <x v="1"/>
    <n v="0"/>
    <x v="2"/>
    <x v="17"/>
    <x v="8"/>
  </r>
  <r>
    <n v="132"/>
    <s v="VX899"/>
    <x v="44"/>
    <m/>
    <x v="10"/>
    <x v="19"/>
    <n v="24"/>
    <s v="September"/>
    <x v="17"/>
    <s v="24 September 1954"/>
    <x v="2"/>
    <s v="SS 24.9.54 (Air Britain Serials) |d/d 26/11/1950, sold as scrap 24/09/1954 at No.27 MU Shawbury to Henry Bath &amp; Sons, Liverpool   (http://www.ukserials.com/)"/>
    <x v="4"/>
    <x v="3"/>
    <x v="1"/>
    <x v="1"/>
    <x v="2"/>
    <x v="1"/>
    <m/>
    <n v="9"/>
    <x v="165"/>
    <x v="1"/>
    <n v="0"/>
    <x v="2"/>
    <x v="17"/>
    <x v="8"/>
  </r>
  <r>
    <n v="427"/>
    <s v="HJ997"/>
    <x v="10"/>
    <s v="8OTU/132OTU/16OTU/231OCU/228OCU/226OCU"/>
    <x v="0"/>
    <x v="7"/>
    <n v="3"/>
    <s v="October"/>
    <x v="17"/>
    <s v="3 October 1954"/>
    <x v="2"/>
    <s v="SOC 3.10.54 (Air Britain Serials)"/>
    <x v="4"/>
    <x v="3"/>
    <x v="1"/>
    <x v="1"/>
    <x v="2"/>
    <x v="1"/>
    <m/>
    <n v="10"/>
    <x v="166"/>
    <x v="1"/>
    <n v="1"/>
    <x v="1"/>
    <x v="300"/>
    <x v="2"/>
  </r>
  <r>
    <n v="3011"/>
    <s v="NT256"/>
    <x v="25"/>
    <s v="68/608"/>
    <x v="10"/>
    <x v="19"/>
    <n v="4"/>
    <s v="October"/>
    <x v="17"/>
    <s v="4 October 1954"/>
    <x v="2"/>
    <s v="SS 4.10.54 (Air Britain Serials)"/>
    <x v="4"/>
    <x v="3"/>
    <x v="1"/>
    <x v="1"/>
    <x v="2"/>
    <x v="1"/>
    <m/>
    <n v="10"/>
    <x v="166"/>
    <x v="1"/>
    <n v="1"/>
    <x v="0"/>
    <x v="107"/>
    <x v="2"/>
  </r>
  <r>
    <n v="1122"/>
    <s v="NT282"/>
    <x v="25"/>
    <s v="96/456/54OTU/502"/>
    <x v="10"/>
    <x v="19"/>
    <n v="4"/>
    <s v="October"/>
    <x v="17"/>
    <s v="4 October 1954"/>
    <x v="2"/>
    <s v="Served with 456 Sqn as RX-T under RAF control 12/44 to 15/06/45 as Sqn disbanded. Back to RAF. (Brian Fillery's website) SS 4.10.54 (Air Britain Serials)"/>
    <x v="4"/>
    <x v="3"/>
    <x v="1"/>
    <x v="1"/>
    <x v="2"/>
    <x v="1"/>
    <m/>
    <n v="10"/>
    <x v="166"/>
    <x v="1"/>
    <n v="1"/>
    <x v="0"/>
    <x v="337"/>
    <x v="2"/>
  </r>
  <r>
    <n v="2527"/>
    <s v="NT455"/>
    <x v="25"/>
    <s v="BSDU/RWE/616"/>
    <x v="10"/>
    <x v="19"/>
    <n v="4"/>
    <s v="October"/>
    <x v="17"/>
    <s v="4 October 1954"/>
    <x v="2"/>
    <s v="SS 4.10.54 (Air Britain Serials)"/>
    <x v="4"/>
    <x v="3"/>
    <x v="1"/>
    <x v="1"/>
    <x v="2"/>
    <x v="1"/>
    <m/>
    <n v="10"/>
    <x v="166"/>
    <x v="1"/>
    <n v="1"/>
    <x v="0"/>
    <x v="333"/>
    <x v="2"/>
  </r>
  <r>
    <n v="3628"/>
    <s v="NT548"/>
    <x v="25"/>
    <s v="25/608"/>
    <x v="18"/>
    <x v="19"/>
    <n v="4"/>
    <s v="October"/>
    <x v="17"/>
    <s v="4 October 1954"/>
    <x v="2"/>
    <s v="Transferred to Israeli ownership in February 1951 (Air Enthusiast, September / October 1999) SS 4.10.54 (Air Britain Serials)"/>
    <x v="4"/>
    <x v="3"/>
    <x v="1"/>
    <x v="1"/>
    <x v="2"/>
    <x v="1"/>
    <m/>
    <n v="10"/>
    <x v="166"/>
    <x v="1"/>
    <n v="1"/>
    <x v="0"/>
    <x v="107"/>
    <x v="2"/>
  </r>
  <r>
    <n v="4201"/>
    <s v="NT615"/>
    <x v="25"/>
    <s v="609/616"/>
    <x v="10"/>
    <x v="19"/>
    <n v="4"/>
    <s v="October"/>
    <x v="17"/>
    <s v="4 October 1954"/>
    <x v="2"/>
    <s v="SS 4.10.54 (Air Britain Serials)"/>
    <x v="4"/>
    <x v="3"/>
    <x v="1"/>
    <x v="1"/>
    <x v="2"/>
    <x v="1"/>
    <m/>
    <n v="10"/>
    <x v="166"/>
    <x v="1"/>
    <n v="1"/>
    <x v="0"/>
    <x v="333"/>
    <x v="2"/>
  </r>
  <r>
    <n v="5166"/>
    <s v="HR147"/>
    <x v="12"/>
    <n v="418"/>
    <x v="10"/>
    <x v="19"/>
    <n v="14"/>
    <s v="October"/>
    <x v="17"/>
    <s v="14 October 1954"/>
    <x v="2"/>
    <s v="Taken on strength of No.418 Squadron, 9 May 1944. Date of departure uncertain. NOTE: This was &quot;Hairless Joe&quot; flown by S/L Russ Bannock during time he destroyed eight enemy aircraft and 19 V-1s; see photographs PL-31295, PL-33522. HJ-Z, letter on list of squadron aircraft dated 31 August 1944. SS 14.10.54 (Air Britain Serials)"/>
    <x v="4"/>
    <x v="3"/>
    <x v="1"/>
    <x v="1"/>
    <x v="2"/>
    <x v="1"/>
    <m/>
    <n v="10"/>
    <x v="166"/>
    <x v="1"/>
    <n v="1"/>
    <x v="0"/>
    <x v="30"/>
    <x v="3"/>
  </r>
  <r>
    <n v="5733"/>
    <s v="HR176"/>
    <x v="12"/>
    <s v="FIU/11"/>
    <x v="10"/>
    <x v="19"/>
    <n v="14"/>
    <s v="October"/>
    <x v="17"/>
    <s v="14 October 1954"/>
    <x v="2"/>
    <s v="Evidence links Mosquito VI HR176 with the coding CO:X. This aircraft served progressively with the FIU, 9 MU (April 1947-June 1949, 11 Sqduadron (June 1949-August 1950, then passed to 15 MU.&quot; FIU - Fighter Interception Unit. Sharp and Bowyer 'Mosquito' lists it with that unit 12/07/1944 to 15/04/1947. SS 14.10.54 (Air Britain Serials)"/>
    <x v="4"/>
    <x v="3"/>
    <x v="1"/>
    <x v="1"/>
    <x v="2"/>
    <x v="1"/>
    <m/>
    <n v="10"/>
    <x v="166"/>
    <x v="1"/>
    <n v="1"/>
    <x v="0"/>
    <x v="348"/>
    <x v="3"/>
  </r>
  <r>
    <n v="4273"/>
    <s v="HR181"/>
    <x v="12"/>
    <s v="417/107"/>
    <x v="0"/>
    <x v="16"/>
    <n v="14"/>
    <s v="October"/>
    <x v="17"/>
    <s v="14 October 1954"/>
    <x v="2"/>
    <s v="SS 14.10.54 (Air Britain Serials)"/>
    <x v="4"/>
    <x v="3"/>
    <x v="1"/>
    <x v="1"/>
    <x v="2"/>
    <x v="1"/>
    <m/>
    <n v="10"/>
    <x v="166"/>
    <x v="1"/>
    <n v="1"/>
    <x v="0"/>
    <x v="57"/>
    <x v="3"/>
  </r>
  <r>
    <n v="1688"/>
    <s v="HR182"/>
    <x v="12"/>
    <s v="487/21"/>
    <x v="0"/>
    <x v="16"/>
    <n v="14"/>
    <s v="October"/>
    <x v="17"/>
    <s v="14 October 1954"/>
    <x v="2"/>
    <s v="See HR362. SS 14.10.54 (Air Britain Serials)"/>
    <x v="4"/>
    <x v="3"/>
    <x v="1"/>
    <x v="1"/>
    <x v="2"/>
    <x v="1"/>
    <m/>
    <n v="10"/>
    <x v="166"/>
    <x v="1"/>
    <n v="1"/>
    <x v="0"/>
    <x v="48"/>
    <x v="3"/>
  </r>
  <r>
    <n v="626"/>
    <s v="HX963"/>
    <x v="12"/>
    <s v="464/487/CGS"/>
    <x v="10"/>
    <x v="19"/>
    <n v="14"/>
    <s v="October"/>
    <x v="17"/>
    <s v="14 October 1954"/>
    <x v="2"/>
    <s v="SS 14.10.54 (Air Britain Serials)"/>
    <x v="4"/>
    <x v="3"/>
    <x v="1"/>
    <x v="1"/>
    <x v="2"/>
    <x v="1"/>
    <m/>
    <n v="10"/>
    <x v="166"/>
    <x v="1"/>
    <n v="1"/>
    <x v="1"/>
    <x v="194"/>
    <x v="0"/>
  </r>
  <r>
    <n v="1184"/>
    <s v="NS994"/>
    <x v="12"/>
    <s v="464/605/464/107"/>
    <x v="0"/>
    <x v="16"/>
    <n v="14"/>
    <s v="October"/>
    <x v="17"/>
    <s v="14 October 1954"/>
    <x v="2"/>
    <s v="Served with 464 Sqn, under RAF control 5/44 Coded SB-F. (Brian Fillery's website) SS 14.10.54 (Air Britain Serials)"/>
    <x v="4"/>
    <x v="3"/>
    <x v="1"/>
    <x v="1"/>
    <x v="2"/>
    <x v="1"/>
    <m/>
    <n v="10"/>
    <x v="166"/>
    <x v="1"/>
    <n v="1"/>
    <x v="0"/>
    <x v="57"/>
    <x v="0"/>
  </r>
  <r>
    <n v="1305"/>
    <s v="NT118"/>
    <x v="12"/>
    <s v="169/219/157/141"/>
    <x v="0"/>
    <x v="2"/>
    <n v="14"/>
    <s v="October"/>
    <x v="17"/>
    <s v="14 October 1954"/>
    <x v="2"/>
    <s v="SS 14.10.54 (Air Britain Serials)   From the RAF Woodbridge ORB:  03.55 hrs, 20/7/1944 Mosquito NT118, VI-N of 169 Sqn, 100 Gp, Great Massingham Bomber Support, Bremen raid P/O P A J Dils Starboard engine going u/s. [nb Sqn ORB says port engine failed over Dortmund]. Called and vectored by Coltishall, then taken over by Woodbridge and made good landing. [Sqn ORB says landing time 04.55]. No reference to the 68 Sqn 'escort' but looks like this could be your one. (http://www.rafcommands.com/forum/showthread.php?14759-100-Group-Mosquito-19-07-1944)"/>
    <x v="4"/>
    <x v="3"/>
    <x v="1"/>
    <x v="1"/>
    <x v="2"/>
    <x v="1"/>
    <m/>
    <n v="10"/>
    <x v="166"/>
    <x v="1"/>
    <n v="1"/>
    <x v="0"/>
    <x v="45"/>
    <x v="0"/>
  </r>
  <r>
    <n v="7702"/>
    <s v="NT175"/>
    <x v="12"/>
    <s v="305/13OTU"/>
    <x v="0"/>
    <x v="7"/>
    <n v="14"/>
    <s v="October"/>
    <x v="17"/>
    <s v="14 October 1954"/>
    <x v="2"/>
    <s v="Hello to everyone,_x000a_I'm trying to find information about my uncle Antoni Jan Mikolajczak, &quot;Tony&quot;, who flew as a navigator in 305 Squadron PAF from May 22nd 1944 to Oct. 10th 1944. Unfortunately he was killed in July 1945 while flying in 301 Squadron PAF. I do know that while in 305 Squadron he flew most, if not all, his missions with Sgt. S. Fras. Does anyone know Sgt. S. Fras or of a way to contact Sgt Fras or some one from his family?_x000a__x000a_Also, I'm looking for photos (or copies of) of the De Havilland Mosquitos that my uncle flew in. They are: SM-Q LR275 (27 missions), SM-C NS927 (13 missions), SM-D ??295, SM-E ??175, SM-P ??824, and SM-R LR275. SS 14.10.54 (Air Britain Serials)"/>
    <x v="4"/>
    <x v="3"/>
    <x v="1"/>
    <x v="1"/>
    <x v="2"/>
    <x v="1"/>
    <m/>
    <n v="10"/>
    <x v="166"/>
    <x v="1"/>
    <n v="1"/>
    <x v="1"/>
    <x v="39"/>
    <x v="0"/>
  </r>
  <r>
    <n v="1648"/>
    <s v="RL151"/>
    <x v="39"/>
    <s v="39/219"/>
    <x v="1"/>
    <x v="2"/>
    <n v="14"/>
    <s v="October"/>
    <x v="17"/>
    <s v="14 October 1954"/>
    <x v="2"/>
    <s v="SS 14.10.54 (Air Britain Serials)"/>
    <x v="4"/>
    <x v="3"/>
    <x v="1"/>
    <x v="1"/>
    <x v="2"/>
    <x v="1"/>
    <m/>
    <n v="10"/>
    <x v="166"/>
    <x v="1"/>
    <n v="0"/>
    <x v="0"/>
    <x v="76"/>
    <x v="2"/>
  </r>
  <r>
    <n v="5622"/>
    <s v="RS510"/>
    <x v="12"/>
    <n v="23"/>
    <x v="0"/>
    <x v="5"/>
    <n v="14"/>
    <s v="October"/>
    <x v="17"/>
    <s v="14 October 1954"/>
    <x v="2"/>
    <s v="SS 14.10.54 (Air Britain Serials)"/>
    <x v="4"/>
    <x v="3"/>
    <x v="1"/>
    <x v="1"/>
    <x v="2"/>
    <x v="1"/>
    <m/>
    <n v="10"/>
    <x v="166"/>
    <x v="1"/>
    <n v="1"/>
    <x v="0"/>
    <x v="6"/>
    <x v="0"/>
  </r>
  <r>
    <n v="1233"/>
    <s v="RS519"/>
    <x v="12"/>
    <s v="2GSU/248"/>
    <x v="10"/>
    <x v="19"/>
    <n v="14"/>
    <s v="October"/>
    <x v="17"/>
    <s v="14 October 1954"/>
    <x v="2"/>
    <s v="SS 14.10.54 (Air Britain Serials)"/>
    <x v="4"/>
    <x v="3"/>
    <x v="1"/>
    <x v="1"/>
    <x v="2"/>
    <x v="1"/>
    <m/>
    <n v="10"/>
    <x v="166"/>
    <x v="1"/>
    <n v="1"/>
    <x v="0"/>
    <x v="52"/>
    <x v="0"/>
  </r>
  <r>
    <n v="3609"/>
    <s v="RS642"/>
    <x v="12"/>
    <n v="21"/>
    <x v="0"/>
    <x v="16"/>
    <n v="14"/>
    <s v="October"/>
    <x v="17"/>
    <s v="14 October 1954"/>
    <x v="2"/>
    <s v="SS 14.10.54 (Air Britain Serials)"/>
    <x v="4"/>
    <x v="3"/>
    <x v="1"/>
    <x v="1"/>
    <x v="2"/>
    <x v="1"/>
    <m/>
    <n v="10"/>
    <x v="166"/>
    <x v="1"/>
    <n v="0"/>
    <x v="0"/>
    <x v="48"/>
    <x v="7"/>
  </r>
  <r>
    <n v="4487"/>
    <s v="TA529"/>
    <x v="12"/>
    <s v="13OTU"/>
    <x v="0"/>
    <x v="7"/>
    <n v="14"/>
    <s v="October"/>
    <x v="17"/>
    <s v="14 October 1954"/>
    <x v="2"/>
    <s v="SS 14.10.54 (Air Britain Serials)"/>
    <x v="4"/>
    <x v="3"/>
    <x v="1"/>
    <x v="1"/>
    <x v="2"/>
    <x v="1"/>
    <m/>
    <n v="10"/>
    <x v="166"/>
    <x v="1"/>
    <n v="0"/>
    <x v="1"/>
    <x v="39"/>
    <x v="0"/>
  </r>
  <r>
    <n v="5042"/>
    <s v="TA537"/>
    <x v="12"/>
    <s v="13OTU"/>
    <x v="0"/>
    <x v="7"/>
    <n v="14"/>
    <s v="October"/>
    <x v="17"/>
    <s v="14 October 1954"/>
    <x v="2"/>
    <s v="SS 14.10.54 (Air Britain Serials)"/>
    <x v="4"/>
    <x v="3"/>
    <x v="1"/>
    <x v="1"/>
    <x v="2"/>
    <x v="1"/>
    <m/>
    <n v="10"/>
    <x v="166"/>
    <x v="1"/>
    <n v="0"/>
    <x v="1"/>
    <x v="39"/>
    <x v="0"/>
  </r>
  <r>
    <n v="5897"/>
    <s v="TA542"/>
    <x v="12"/>
    <s v="13OTU"/>
    <x v="0"/>
    <x v="7"/>
    <n v="14"/>
    <s v="October"/>
    <x v="17"/>
    <s v="14 October 1954"/>
    <x v="2"/>
    <s v="SS 14.10.54 (Air Britain Serials)"/>
    <x v="4"/>
    <x v="3"/>
    <x v="1"/>
    <x v="1"/>
    <x v="2"/>
    <x v="1"/>
    <m/>
    <n v="10"/>
    <x v="166"/>
    <x v="1"/>
    <n v="0"/>
    <x v="1"/>
    <x v="39"/>
    <x v="0"/>
  </r>
  <r>
    <n v="7244"/>
    <s v="TA655"/>
    <x v="42"/>
    <m/>
    <x v="10"/>
    <x v="19"/>
    <n v="14"/>
    <s v="October"/>
    <x v="17"/>
    <s v="14 October 1954"/>
    <x v="2"/>
    <s v="SS 14.10.54 (Air Britain Serials)"/>
    <x v="4"/>
    <x v="3"/>
    <x v="1"/>
    <x v="1"/>
    <x v="2"/>
    <x v="1"/>
    <m/>
    <n v="10"/>
    <x v="166"/>
    <x v="1"/>
    <n v="0"/>
    <x v="2"/>
    <x v="17"/>
    <x v="0"/>
  </r>
  <r>
    <n v="3533"/>
    <s v="TE700"/>
    <x v="12"/>
    <m/>
    <x v="10"/>
    <x v="19"/>
    <n v="14"/>
    <s v="October"/>
    <x v="17"/>
    <s v="14 October 1954"/>
    <x v="2"/>
    <s v="SS 14.10.54 (Air Britain Serials)"/>
    <x v="4"/>
    <x v="3"/>
    <x v="1"/>
    <x v="1"/>
    <x v="2"/>
    <x v="1"/>
    <m/>
    <n v="10"/>
    <x v="166"/>
    <x v="1"/>
    <n v="0"/>
    <x v="2"/>
    <x v="17"/>
    <x v="3"/>
  </r>
  <r>
    <n v="3534"/>
    <s v="TE703"/>
    <x v="12"/>
    <m/>
    <x v="10"/>
    <x v="19"/>
    <n v="14"/>
    <s v="October"/>
    <x v="17"/>
    <s v="14 October 1954"/>
    <x v="2"/>
    <s v="SS 14.10.54 (Air Britain Serials)"/>
    <x v="4"/>
    <x v="3"/>
    <x v="1"/>
    <x v="1"/>
    <x v="2"/>
    <x v="1"/>
    <m/>
    <n v="10"/>
    <x v="166"/>
    <x v="1"/>
    <n v="0"/>
    <x v="2"/>
    <x v="17"/>
    <x v="3"/>
  </r>
  <r>
    <n v="3833"/>
    <s v="TE706"/>
    <x v="12"/>
    <m/>
    <x v="10"/>
    <x v="19"/>
    <n v="14"/>
    <s v="October"/>
    <x v="17"/>
    <s v="14 October 1954"/>
    <x v="2"/>
    <s v="SS 14.10.54 (Air Britain Serials)"/>
    <x v="4"/>
    <x v="3"/>
    <x v="1"/>
    <x v="1"/>
    <x v="2"/>
    <x v="1"/>
    <m/>
    <n v="10"/>
    <x v="166"/>
    <x v="1"/>
    <n v="0"/>
    <x v="2"/>
    <x v="17"/>
    <x v="3"/>
  </r>
  <r>
    <n v="6370"/>
    <s v="TE712"/>
    <x v="12"/>
    <m/>
    <x v="10"/>
    <x v="19"/>
    <n v="14"/>
    <s v="October"/>
    <x v="17"/>
    <s v="14 October 1954"/>
    <x v="2"/>
    <s v="SS 14.10.54 (Air Britain Serials)"/>
    <x v="4"/>
    <x v="3"/>
    <x v="1"/>
    <x v="1"/>
    <x v="2"/>
    <x v="1"/>
    <m/>
    <n v="10"/>
    <x v="166"/>
    <x v="1"/>
    <n v="0"/>
    <x v="2"/>
    <x v="17"/>
    <x v="3"/>
  </r>
  <r>
    <n v="1524"/>
    <s v="TE715"/>
    <x v="12"/>
    <m/>
    <x v="10"/>
    <x v="19"/>
    <n v="14"/>
    <s v="October"/>
    <x v="17"/>
    <s v="14 October 1954"/>
    <x v="2"/>
    <s v="SS 14.10.54 (Air Britain Serials)"/>
    <x v="4"/>
    <x v="3"/>
    <x v="1"/>
    <x v="1"/>
    <x v="2"/>
    <x v="1"/>
    <m/>
    <n v="10"/>
    <x v="166"/>
    <x v="1"/>
    <n v="0"/>
    <x v="2"/>
    <x v="17"/>
    <x v="3"/>
  </r>
  <r>
    <n v="1785"/>
    <s v="TE718"/>
    <x v="12"/>
    <m/>
    <x v="10"/>
    <x v="19"/>
    <n v="14"/>
    <s v="October"/>
    <x v="17"/>
    <s v="14 October 1954"/>
    <x v="2"/>
    <s v="SS 14.10.54 (Air Britain Serials)"/>
    <x v="4"/>
    <x v="3"/>
    <x v="1"/>
    <x v="1"/>
    <x v="2"/>
    <x v="1"/>
    <m/>
    <n v="10"/>
    <x v="166"/>
    <x v="1"/>
    <n v="0"/>
    <x v="2"/>
    <x v="17"/>
    <x v="3"/>
  </r>
  <r>
    <n v="1786"/>
    <s v="TE740"/>
    <x v="12"/>
    <m/>
    <x v="10"/>
    <x v="19"/>
    <n v="14"/>
    <s v="October"/>
    <x v="17"/>
    <s v="14 October 1954"/>
    <x v="2"/>
    <s v="SS 14.10.54 (Air Britain Serials)"/>
    <x v="4"/>
    <x v="3"/>
    <x v="1"/>
    <x v="1"/>
    <x v="2"/>
    <x v="1"/>
    <m/>
    <n v="10"/>
    <x v="166"/>
    <x v="1"/>
    <n v="0"/>
    <x v="2"/>
    <x v="17"/>
    <x v="3"/>
  </r>
  <r>
    <n v="2817"/>
    <s v="TE742"/>
    <x v="12"/>
    <m/>
    <x v="10"/>
    <x v="19"/>
    <n v="14"/>
    <s v="October"/>
    <x v="17"/>
    <s v="14 October 1954"/>
    <x v="2"/>
    <s v="SS 14.10.54 (Air Britain Serials)"/>
    <x v="4"/>
    <x v="3"/>
    <x v="1"/>
    <x v="1"/>
    <x v="2"/>
    <x v="1"/>
    <m/>
    <n v="10"/>
    <x v="166"/>
    <x v="1"/>
    <n v="0"/>
    <x v="2"/>
    <x v="17"/>
    <x v="3"/>
  </r>
  <r>
    <n v="294"/>
    <s v="NT232"/>
    <x v="12"/>
    <s v="151/54OTU"/>
    <x v="10"/>
    <x v="7"/>
    <n v="15"/>
    <s v="October"/>
    <x v="17"/>
    <s v="15 October 1954"/>
    <x v="2"/>
    <s v="SS 15.10.54 (Air Britain Serials)"/>
    <x v="4"/>
    <x v="3"/>
    <x v="1"/>
    <x v="1"/>
    <x v="2"/>
    <x v="1"/>
    <m/>
    <n v="10"/>
    <x v="166"/>
    <x v="1"/>
    <n v="1"/>
    <x v="1"/>
    <x v="115"/>
    <x v="0"/>
  </r>
  <r>
    <n v="1204"/>
    <s v="RG232"/>
    <x v="35"/>
    <s v="CSE/192"/>
    <x v="10"/>
    <x v="19"/>
    <n v="15"/>
    <s v="October"/>
    <x v="17"/>
    <s v="15 October 1954"/>
    <x v="2"/>
    <s v="SS 15.10.54 (Air Britain Serials)"/>
    <x v="4"/>
    <x v="3"/>
    <x v="1"/>
    <x v="1"/>
    <x v="2"/>
    <x v="1"/>
    <m/>
    <n v="10"/>
    <x v="166"/>
    <x v="1"/>
    <n v="0"/>
    <x v="0"/>
    <x v="43"/>
    <x v="0"/>
  </r>
  <r>
    <n v="4318"/>
    <s v="RK989"/>
    <x v="39"/>
    <n v="25"/>
    <x v="0"/>
    <x v="2"/>
    <n v="15"/>
    <s v="October"/>
    <x v="17"/>
    <s v="15 October 1954"/>
    <x v="2"/>
    <s v="SS 15.10.54 (Air Britain Serials)"/>
    <x v="4"/>
    <x v="3"/>
    <x v="1"/>
    <x v="1"/>
    <x v="2"/>
    <x v="1"/>
    <m/>
    <n v="10"/>
    <x v="166"/>
    <x v="1"/>
    <n v="0"/>
    <x v="0"/>
    <x v="14"/>
    <x v="2"/>
  </r>
  <r>
    <n v="2040"/>
    <s v="RL123"/>
    <x v="39"/>
    <s v="29/25/39"/>
    <x v="10"/>
    <x v="19"/>
    <n v="15"/>
    <s v="October"/>
    <x v="17"/>
    <s v="15 October 1954"/>
    <x v="2"/>
    <s v="SS 15.10.54 (Air Britain Serials)"/>
    <x v="4"/>
    <x v="3"/>
    <x v="1"/>
    <x v="1"/>
    <x v="2"/>
    <x v="1"/>
    <m/>
    <n v="10"/>
    <x v="166"/>
    <x v="1"/>
    <n v="0"/>
    <x v="0"/>
    <x v="234"/>
    <x v="2"/>
  </r>
  <r>
    <n v="802"/>
    <s v="RL187"/>
    <x v="39"/>
    <s v="264/Wattisham/228OCU"/>
    <x v="0"/>
    <x v="7"/>
    <n v="15"/>
    <s v="October"/>
    <x v="17"/>
    <s v="15 October 1954"/>
    <x v="2"/>
    <s v="SS 15.10.54 (Air Britain Serials)"/>
    <x v="4"/>
    <x v="3"/>
    <x v="1"/>
    <x v="1"/>
    <x v="2"/>
    <x v="1"/>
    <m/>
    <n v="10"/>
    <x v="166"/>
    <x v="1"/>
    <n v="0"/>
    <x v="1"/>
    <x v="298"/>
    <x v="2"/>
  </r>
  <r>
    <n v="4835"/>
    <s v="RL202"/>
    <x v="39"/>
    <s v="228OCU/39"/>
    <x v="10"/>
    <x v="19"/>
    <n v="15"/>
    <s v="October"/>
    <x v="17"/>
    <s v="15 October 1954"/>
    <x v="2"/>
    <s v="SS 15.10.54 (Air Britain Serials)"/>
    <x v="4"/>
    <x v="3"/>
    <x v="1"/>
    <x v="1"/>
    <x v="2"/>
    <x v="1"/>
    <m/>
    <n v="10"/>
    <x v="166"/>
    <x v="1"/>
    <n v="0"/>
    <x v="0"/>
    <x v="234"/>
    <x v="2"/>
  </r>
  <r>
    <n v="435"/>
    <s v="RL243"/>
    <x v="39"/>
    <s v="CFE/25/141/264/23/228OCU"/>
    <x v="0"/>
    <x v="7"/>
    <n v="15"/>
    <s v="October"/>
    <x v="17"/>
    <s v="15 October 1954"/>
    <x v="2"/>
    <s v="SS 15.10.54 (Air Britain Serials)"/>
    <x v="4"/>
    <x v="3"/>
    <x v="1"/>
    <x v="1"/>
    <x v="2"/>
    <x v="1"/>
    <m/>
    <n v="10"/>
    <x v="166"/>
    <x v="1"/>
    <n v="0"/>
    <x v="1"/>
    <x v="298"/>
    <x v="2"/>
  </r>
  <r>
    <n v="6316"/>
    <s v="RL253"/>
    <x v="39"/>
    <n v="141"/>
    <x v="0"/>
    <x v="2"/>
    <n v="15"/>
    <s v="October"/>
    <x v="17"/>
    <s v="15 October 1954"/>
    <x v="2"/>
    <s v="SS 15.10.54 (Air Britain Serials)"/>
    <x v="4"/>
    <x v="3"/>
    <x v="1"/>
    <x v="1"/>
    <x v="2"/>
    <x v="1"/>
    <m/>
    <n v="10"/>
    <x v="166"/>
    <x v="1"/>
    <n v="0"/>
    <x v="0"/>
    <x v="45"/>
    <x v="2"/>
  </r>
  <r>
    <n v="1646"/>
    <s v="RL261"/>
    <x v="39"/>
    <s v="29/23"/>
    <x v="0"/>
    <x v="2"/>
    <n v="15"/>
    <s v="October"/>
    <x v="17"/>
    <s v="15 October 1954"/>
    <x v="2"/>
    <s v="SS 15.10.54 (Air Britain Serials)"/>
    <x v="4"/>
    <x v="3"/>
    <x v="1"/>
    <x v="1"/>
    <x v="2"/>
    <x v="1"/>
    <m/>
    <n v="10"/>
    <x v="166"/>
    <x v="1"/>
    <n v="0"/>
    <x v="0"/>
    <x v="6"/>
    <x v="2"/>
  </r>
  <r>
    <n v="2081"/>
    <s v="RS721"/>
    <x v="42"/>
    <s v="ETPS"/>
    <x v="10"/>
    <x v="19"/>
    <n v="15"/>
    <s v="October"/>
    <x v="17"/>
    <s v="15 October 1954"/>
    <x v="2"/>
    <s v="SS 15.10.54 (Air Britain Serials)"/>
    <x v="4"/>
    <x v="3"/>
    <x v="1"/>
    <x v="1"/>
    <x v="2"/>
    <x v="1"/>
    <m/>
    <n v="10"/>
    <x v="166"/>
    <x v="1"/>
    <n v="0"/>
    <x v="1"/>
    <x v="318"/>
    <x v="7"/>
  </r>
  <r>
    <n v="3743"/>
    <s v="TH976"/>
    <x v="42"/>
    <n v="142"/>
    <x v="0"/>
    <x v="8"/>
    <n v="15"/>
    <s v="October"/>
    <x v="17"/>
    <s v="15 October 1954"/>
    <x v="2"/>
    <s v="SS 15.10.54 (Air Britain Serials)"/>
    <x v="4"/>
    <x v="3"/>
    <x v="1"/>
    <x v="1"/>
    <x v="2"/>
    <x v="1"/>
    <m/>
    <n v="10"/>
    <x v="166"/>
    <x v="1"/>
    <n v="0"/>
    <x v="0"/>
    <x v="125"/>
    <x v="0"/>
  </r>
  <r>
    <n v="3820"/>
    <s v="TH982"/>
    <x v="42"/>
    <n v="142"/>
    <x v="0"/>
    <x v="8"/>
    <n v="15"/>
    <s v="October"/>
    <x v="17"/>
    <s v="15 October 1954"/>
    <x v="2"/>
    <s v="SS 15.10.54 (Air Britain Serials)"/>
    <x v="4"/>
    <x v="3"/>
    <x v="1"/>
    <x v="1"/>
    <x v="2"/>
    <x v="1"/>
    <m/>
    <n v="10"/>
    <x v="166"/>
    <x v="1"/>
    <n v="0"/>
    <x v="0"/>
    <x v="125"/>
    <x v="0"/>
  </r>
  <r>
    <n v="838"/>
    <s v="TK624"/>
    <x v="42"/>
    <n v="139"/>
    <x v="0"/>
    <x v="8"/>
    <n v="15"/>
    <s v="October"/>
    <x v="17"/>
    <s v="15 October 1954"/>
    <x v="2"/>
    <s v="SS 15.10.54 6429M NTU (Air Britain Serials)"/>
    <x v="4"/>
    <x v="3"/>
    <x v="1"/>
    <x v="1"/>
    <x v="2"/>
    <x v="1"/>
    <m/>
    <n v="10"/>
    <x v="166"/>
    <x v="1"/>
    <n v="0"/>
    <x v="0"/>
    <x v="15"/>
    <x v="0"/>
  </r>
  <r>
    <n v="2465"/>
    <s v="VR792"/>
    <x v="42"/>
    <s v="109/231OCU/109/139"/>
    <x v="0"/>
    <x v="8"/>
    <n v="15"/>
    <s v="October"/>
    <x v="17"/>
    <s v="15 October 1954"/>
    <x v="2"/>
    <s v="SOC 15.10.54 (Air Britain Serials)"/>
    <x v="4"/>
    <x v="3"/>
    <x v="1"/>
    <x v="1"/>
    <x v="2"/>
    <x v="1"/>
    <m/>
    <n v="10"/>
    <x v="166"/>
    <x v="1"/>
    <n v="0"/>
    <x v="0"/>
    <x v="15"/>
    <x v="7"/>
  </r>
  <r>
    <n v="155"/>
    <s v="VP347"/>
    <x v="10"/>
    <s v="Pershore/SF Manston/540/FTU"/>
    <x v="10"/>
    <x v="19"/>
    <n v="26"/>
    <s v="October"/>
    <x v="17"/>
    <s v="26 October 1954"/>
    <x v="0"/>
    <s v="Engine cut forcelanded at Benson 26.10.54 DBR (Air Britain Serials)"/>
    <x v="2"/>
    <x v="2"/>
    <x v="2"/>
    <x v="1"/>
    <x v="2"/>
    <x v="1"/>
    <m/>
    <n v="10"/>
    <x v="166"/>
    <x v="1"/>
    <n v="0"/>
    <x v="1"/>
    <x v="395"/>
    <x v="0"/>
  </r>
  <r>
    <n v="7160"/>
    <s v="TE739"/>
    <x v="12"/>
    <m/>
    <x v="17"/>
    <x v="19"/>
    <n v="0"/>
    <s v="November"/>
    <x v="17"/>
    <s v="0 November 1954"/>
    <x v="2"/>
    <s v="Coded YC-B, GSB Tender No 5674. NZ2326 FB.VI Built at Standard Motors. Previously TE739 and delivered sometime between 27 May 1945 and 21 December 1945. Ferried from the United Kingdom by an RAF/RNZAF crew and BOC Ohakea on 28 March 1947. Ferried to Woodbourne for storage shortly after arrival. Converted to instructional airframe INST148 with TTS Hobsonville in March 1951Declared surplus at Hobsonville on SR139/54 and sold by GSB tender number 5674 dated 20 October 1954. To RNZAF 12.3.47 as NZ2326 Inst.148 Sold 11.54 (Air Britain Serials)"/>
    <x v="5"/>
    <x v="3"/>
    <x v="1"/>
    <x v="1"/>
    <x v="2"/>
    <x v="1"/>
    <m/>
    <n v="11"/>
    <x v="167"/>
    <x v="1"/>
    <n v="0"/>
    <x v="2"/>
    <x v="17"/>
    <x v="3"/>
  </r>
  <r>
    <n v="1641"/>
    <s v="VR800"/>
    <x v="42"/>
    <m/>
    <x v="10"/>
    <x v="19"/>
    <n v="1"/>
    <s v="November"/>
    <x v="17"/>
    <s v="1 November 1954"/>
    <x v="2"/>
    <s v="Sold 1.11.54 (Air Britain Serials)"/>
    <x v="5"/>
    <x v="3"/>
    <x v="1"/>
    <x v="1"/>
    <x v="2"/>
    <x v="1"/>
    <m/>
    <n v="11"/>
    <x v="167"/>
    <x v="1"/>
    <n v="0"/>
    <x v="2"/>
    <x v="17"/>
    <x v="7"/>
  </r>
  <r>
    <n v="3358"/>
    <s v="NS832"/>
    <x v="12"/>
    <s v="TFU"/>
    <x v="10"/>
    <x v="19"/>
    <n v="10"/>
    <s v="November"/>
    <x v="17"/>
    <s v="10 November 1954"/>
    <x v="2"/>
    <s v="SS 10.11.54 (Air Britain Serials)"/>
    <x v="4"/>
    <x v="3"/>
    <x v="1"/>
    <x v="1"/>
    <x v="2"/>
    <x v="1"/>
    <m/>
    <n v="11"/>
    <x v="167"/>
    <x v="1"/>
    <n v="1"/>
    <x v="1"/>
    <x v="49"/>
    <x v="0"/>
  </r>
  <r>
    <n v="7721"/>
    <s v="RS622"/>
    <x v="12"/>
    <s v="248/36"/>
    <x v="10"/>
    <x v="19"/>
    <n v="10"/>
    <s v="November"/>
    <x v="17"/>
    <s v="10 November 1954"/>
    <x v="2"/>
    <s v="SS 10.11.54 (Air Britain Serials)"/>
    <x v="4"/>
    <x v="3"/>
    <x v="1"/>
    <x v="1"/>
    <x v="2"/>
    <x v="1"/>
    <m/>
    <n v="11"/>
    <x v="167"/>
    <x v="1"/>
    <n v="1"/>
    <x v="0"/>
    <x v="285"/>
    <x v="0"/>
  </r>
  <r>
    <n v="1876"/>
    <s v="TE621"/>
    <x v="12"/>
    <n v="11"/>
    <x v="10"/>
    <x v="19"/>
    <n v="10"/>
    <s v="November"/>
    <x v="17"/>
    <s v="10 November 1954"/>
    <x v="2"/>
    <s v="SS 10.11.54 (Air Britain Serials)"/>
    <x v="4"/>
    <x v="3"/>
    <x v="1"/>
    <x v="1"/>
    <x v="2"/>
    <x v="1"/>
    <m/>
    <n v="11"/>
    <x v="167"/>
    <x v="1"/>
    <n v="0"/>
    <x v="0"/>
    <x v="348"/>
    <x v="3"/>
  </r>
  <r>
    <n v="2164"/>
    <s v="VL730"/>
    <x v="12"/>
    <s v="204AFS/SF Swinderby/204AFS/231OCU"/>
    <x v="0"/>
    <x v="7"/>
    <n v="10"/>
    <s v="November"/>
    <x v="17"/>
    <s v="10 November 1954"/>
    <x v="2"/>
    <s v="SS 10.11.54 (Air Britain Serials)"/>
    <x v="4"/>
    <x v="3"/>
    <x v="1"/>
    <x v="1"/>
    <x v="2"/>
    <x v="1"/>
    <m/>
    <n v="11"/>
    <x v="167"/>
    <x v="1"/>
    <n v="0"/>
    <x v="1"/>
    <x v="313"/>
    <x v="7"/>
  </r>
  <r>
    <n v="6645"/>
    <s v="VT585"/>
    <x v="10"/>
    <m/>
    <x v="18"/>
    <x v="19"/>
    <n v="26"/>
    <s v="November"/>
    <x v="17"/>
    <s v="26 November 1954"/>
    <x v="0"/>
    <s v="Inspected at Chateaudun Nov 50, to Israeli ownership at Chateaudun Feb 21 51, ferried to Israel Jul 24 51, w/o in a landing accident when Captain &quot;X&quot; instructed 2nd Lt Livneh Nov 26 54. (Air Enthusiast, September-October 1999) To Armee de l'Air 5.5.49 to Israel 21.2.51 as 2118 Written off 26.11.54 (Air Britain Serials) aw/cn 11/07/1947, d/d 27/07/1947 directly to No. 27 MU Shawbury for storage d/d 05/05/1949 to French AF (http://www.ukserials.com/)"/>
    <x v="2"/>
    <x v="2"/>
    <x v="40"/>
    <x v="1"/>
    <x v="2"/>
    <x v="1"/>
    <m/>
    <n v="11"/>
    <x v="167"/>
    <x v="1"/>
    <n v="0"/>
    <x v="2"/>
    <x v="17"/>
    <x v="0"/>
  </r>
  <r>
    <n v="4480"/>
    <s v="RL251"/>
    <x v="39"/>
    <s v="228OCU"/>
    <x v="0"/>
    <x v="7"/>
    <n v="26"/>
    <s v="November"/>
    <x v="17"/>
    <s v="26 November 1954"/>
    <x v="2"/>
    <s v="SS 26.11.54 (Air Britain Serials)"/>
    <x v="4"/>
    <x v="3"/>
    <x v="1"/>
    <x v="1"/>
    <x v="2"/>
    <x v="1"/>
    <m/>
    <n v="11"/>
    <x v="167"/>
    <x v="1"/>
    <n v="0"/>
    <x v="1"/>
    <x v="298"/>
    <x v="2"/>
  </r>
  <r>
    <n v="3388"/>
    <s v="RS705"/>
    <x v="42"/>
    <s v="231OCU/109"/>
    <x v="0"/>
    <x v="8"/>
    <n v="26"/>
    <s v="November"/>
    <x v="17"/>
    <s v="26 November 1954"/>
    <x v="2"/>
    <s v="SS 26.11.54 (Air Britain Serials)"/>
    <x v="4"/>
    <x v="3"/>
    <x v="1"/>
    <x v="1"/>
    <x v="2"/>
    <x v="1"/>
    <m/>
    <n v="11"/>
    <x v="167"/>
    <x v="1"/>
    <n v="0"/>
    <x v="0"/>
    <x v="18"/>
    <x v="7"/>
  </r>
  <r>
    <n v="3612"/>
    <s v="RS723"/>
    <x v="42"/>
    <n v="109"/>
    <x v="0"/>
    <x v="8"/>
    <n v="26"/>
    <s v="November"/>
    <x v="17"/>
    <s v="26 November 1954"/>
    <x v="2"/>
    <s v="SS 26.11.54 (Air Britain Serials)"/>
    <x v="4"/>
    <x v="3"/>
    <x v="1"/>
    <x v="1"/>
    <x v="2"/>
    <x v="1"/>
    <m/>
    <n v="11"/>
    <x v="167"/>
    <x v="1"/>
    <n v="0"/>
    <x v="0"/>
    <x v="18"/>
    <x v="7"/>
  </r>
  <r>
    <n v="5081"/>
    <s v="TA646"/>
    <x v="42"/>
    <n v="98"/>
    <x v="10"/>
    <x v="19"/>
    <n v="26"/>
    <s v="November"/>
    <x v="17"/>
    <s v="26 November 1954"/>
    <x v="2"/>
    <s v="SS 26.11.54 (Air Britain Serials)"/>
    <x v="4"/>
    <x v="3"/>
    <x v="1"/>
    <x v="1"/>
    <x v="2"/>
    <x v="1"/>
    <m/>
    <n v="11"/>
    <x v="167"/>
    <x v="1"/>
    <n v="0"/>
    <x v="0"/>
    <x v="204"/>
    <x v="0"/>
  </r>
  <r>
    <n v="6646"/>
    <s v="TH993"/>
    <x v="42"/>
    <m/>
    <x v="10"/>
    <x v="19"/>
    <n v="26"/>
    <s v="November"/>
    <x v="17"/>
    <s v="26 November 1954"/>
    <x v="2"/>
    <s v="SS 26.11.54 (Air Britain Serials)"/>
    <x v="4"/>
    <x v="3"/>
    <x v="1"/>
    <x v="1"/>
    <x v="2"/>
    <x v="1"/>
    <m/>
    <n v="11"/>
    <x v="167"/>
    <x v="1"/>
    <n v="0"/>
    <x v="2"/>
    <x v="17"/>
    <x v="0"/>
  </r>
  <r>
    <n v="6647"/>
    <s v="TJ128"/>
    <x v="42"/>
    <m/>
    <x v="10"/>
    <x v="19"/>
    <n v="26"/>
    <s v="November"/>
    <x v="17"/>
    <s v="26 November 1954"/>
    <x v="2"/>
    <s v="SS 26.11.54 (Air Britain Serials)"/>
    <x v="4"/>
    <x v="3"/>
    <x v="1"/>
    <x v="1"/>
    <x v="2"/>
    <x v="1"/>
    <m/>
    <n v="11"/>
    <x v="167"/>
    <x v="1"/>
    <n v="0"/>
    <x v="2"/>
    <x v="17"/>
    <x v="0"/>
  </r>
  <r>
    <n v="6276"/>
    <s v="TJ133"/>
    <x v="42"/>
    <n v="98"/>
    <x v="10"/>
    <x v="19"/>
    <n v="26"/>
    <s v="November"/>
    <x v="17"/>
    <s v="26 November 1954"/>
    <x v="2"/>
    <s v="SS 26.11.54 (Air Britain Serials)"/>
    <x v="4"/>
    <x v="3"/>
    <x v="1"/>
    <x v="1"/>
    <x v="2"/>
    <x v="1"/>
    <m/>
    <n v="11"/>
    <x v="167"/>
    <x v="1"/>
    <n v="0"/>
    <x v="0"/>
    <x v="204"/>
    <x v="0"/>
  </r>
  <r>
    <n v="6648"/>
    <s v="VP188"/>
    <x v="42"/>
    <m/>
    <x v="10"/>
    <x v="19"/>
    <n v="26"/>
    <s v="November"/>
    <x v="17"/>
    <s v="26 November 1954"/>
    <x v="2"/>
    <s v="SOC 26.11.54 (Air Britain Serials)"/>
    <x v="4"/>
    <x v="3"/>
    <x v="1"/>
    <x v="1"/>
    <x v="2"/>
    <x v="1"/>
    <m/>
    <n v="11"/>
    <x v="167"/>
    <x v="1"/>
    <n v="0"/>
    <x v="2"/>
    <x v="17"/>
    <x v="7"/>
  </r>
  <r>
    <n v="950"/>
    <s v="RF929"/>
    <x v="12"/>
    <s v="8OTU/132OTU"/>
    <x v="18"/>
    <x v="19"/>
    <n v="29"/>
    <s v="November"/>
    <x v="17"/>
    <s v="29 November 1954"/>
    <x v="0"/>
    <s v="Inspected at Chateaudun Nov 50, to Israeli ownership at Chateaudun Feb 21 51, ferried to Israel Aug 3 51, w/o in a landing accident Nov 29 54. Captain Ya'acov Shalmon injured and Captain Shlomo Hertzmann killed.(Air Enthusiast, September-October 1999) To Armee de l'Air 27.11.47 to Israel 21.2.51 as 2116 Written off 29.11.54 (Air Britain Serials)"/>
    <x v="2"/>
    <x v="2"/>
    <x v="40"/>
    <x v="1"/>
    <x v="2"/>
    <x v="1"/>
    <m/>
    <n v="11"/>
    <x v="167"/>
    <x v="1"/>
    <n v="1"/>
    <x v="1"/>
    <x v="121"/>
    <x v="3"/>
  </r>
  <r>
    <n v="5253"/>
    <s v="PF632"/>
    <x v="35"/>
    <s v="PRDU/13"/>
    <x v="10"/>
    <x v="19"/>
    <n v="29"/>
    <s v="November"/>
    <x v="17"/>
    <s v="29 November 1954"/>
    <x v="2"/>
    <s v="SS 29.11.54 (Air Britain Serials)"/>
    <x v="4"/>
    <x v="3"/>
    <x v="1"/>
    <x v="1"/>
    <x v="2"/>
    <x v="1"/>
    <m/>
    <n v="11"/>
    <x v="167"/>
    <x v="1"/>
    <n v="0"/>
    <x v="0"/>
    <x v="257"/>
    <x v="6"/>
  </r>
  <r>
    <n v="444"/>
    <s v="RK977"/>
    <x v="39"/>
    <s v="264/23/25/85/228OCU"/>
    <x v="0"/>
    <x v="7"/>
    <n v="29"/>
    <s v="November"/>
    <x v="17"/>
    <s v="29 November 1954"/>
    <x v="2"/>
    <s v="SS 29.11.54 (Air Britain Serials)"/>
    <x v="4"/>
    <x v="3"/>
    <x v="1"/>
    <x v="1"/>
    <x v="2"/>
    <x v="1"/>
    <m/>
    <n v="11"/>
    <x v="167"/>
    <x v="1"/>
    <n v="0"/>
    <x v="1"/>
    <x v="298"/>
    <x v="2"/>
  </r>
  <r>
    <n v="1898"/>
    <s v="RL136"/>
    <x v="39"/>
    <s v="29/25"/>
    <x v="0"/>
    <x v="2"/>
    <n v="29"/>
    <s v="November"/>
    <x v="17"/>
    <s v="29 November 1954"/>
    <x v="2"/>
    <s v="SS 29.11.54 (Air Britain Serials)"/>
    <x v="4"/>
    <x v="3"/>
    <x v="1"/>
    <x v="1"/>
    <x v="2"/>
    <x v="1"/>
    <m/>
    <n v="11"/>
    <x v="167"/>
    <x v="1"/>
    <n v="0"/>
    <x v="0"/>
    <x v="14"/>
    <x v="2"/>
  </r>
  <r>
    <n v="5769"/>
    <s v="RL139"/>
    <x v="39"/>
    <n v="141"/>
    <x v="0"/>
    <x v="2"/>
    <n v="29"/>
    <s v="November"/>
    <x v="17"/>
    <s v="29 November 1954"/>
    <x v="2"/>
    <s v="SS 29.11.54 (Air Britain Serials)"/>
    <x v="4"/>
    <x v="3"/>
    <x v="1"/>
    <x v="1"/>
    <x v="2"/>
    <x v="1"/>
    <m/>
    <n v="11"/>
    <x v="167"/>
    <x v="1"/>
    <n v="0"/>
    <x v="0"/>
    <x v="45"/>
    <x v="2"/>
  </r>
  <r>
    <n v="4650"/>
    <s v="RL149"/>
    <x v="39"/>
    <s v="228OCU"/>
    <x v="0"/>
    <x v="7"/>
    <n v="29"/>
    <s v="November"/>
    <x v="17"/>
    <s v="29 November 1954"/>
    <x v="2"/>
    <s v="SS 29.11.54 (Air Britain Serials)"/>
    <x v="4"/>
    <x v="3"/>
    <x v="1"/>
    <x v="1"/>
    <x v="2"/>
    <x v="1"/>
    <m/>
    <n v="11"/>
    <x v="167"/>
    <x v="1"/>
    <n v="0"/>
    <x v="1"/>
    <x v="298"/>
    <x v="2"/>
  </r>
  <r>
    <n v="345"/>
    <s v="RL179"/>
    <x v="39"/>
    <s v="29/25/85/228OCU"/>
    <x v="0"/>
    <x v="7"/>
    <n v="29"/>
    <s v="November"/>
    <x v="17"/>
    <s v="29 November 1954"/>
    <x v="2"/>
    <s v="SS 29.11.54 (Air Britain Serials)"/>
    <x v="4"/>
    <x v="3"/>
    <x v="1"/>
    <x v="1"/>
    <x v="2"/>
    <x v="1"/>
    <m/>
    <n v="11"/>
    <x v="167"/>
    <x v="1"/>
    <n v="0"/>
    <x v="1"/>
    <x v="298"/>
    <x v="2"/>
  </r>
  <r>
    <n v="7436"/>
    <s v="RL212"/>
    <x v="39"/>
    <s v="25/228OCU"/>
    <x v="0"/>
    <x v="7"/>
    <n v="29"/>
    <s v="November"/>
    <x v="17"/>
    <s v="29 November 1954"/>
    <x v="2"/>
    <s v="SS 29.11.54 (Air Britain Serials)"/>
    <x v="4"/>
    <x v="3"/>
    <x v="1"/>
    <x v="1"/>
    <x v="2"/>
    <x v="1"/>
    <m/>
    <n v="11"/>
    <x v="167"/>
    <x v="1"/>
    <n v="0"/>
    <x v="1"/>
    <x v="298"/>
    <x v="2"/>
  </r>
  <r>
    <n v="1287"/>
    <s v="RL255"/>
    <x v="39"/>
    <s v="29/85"/>
    <x v="0"/>
    <x v="2"/>
    <n v="29"/>
    <s v="November"/>
    <x v="17"/>
    <s v="29 November 1954"/>
    <x v="2"/>
    <s v="SS 29.11.54 (Air Britain Serials)"/>
    <x v="4"/>
    <x v="3"/>
    <x v="1"/>
    <x v="1"/>
    <x v="2"/>
    <x v="1"/>
    <m/>
    <n v="11"/>
    <x v="167"/>
    <x v="1"/>
    <n v="0"/>
    <x v="0"/>
    <x v="13"/>
    <x v="2"/>
  </r>
  <r>
    <n v="6651"/>
    <s v="RS703"/>
    <x v="42"/>
    <m/>
    <x v="10"/>
    <x v="19"/>
    <n v="29"/>
    <s v="November"/>
    <x v="17"/>
    <s v="29 November 1954"/>
    <x v="2"/>
    <s v="SS 29.11.54 (Air Britain Serials)"/>
    <x v="4"/>
    <x v="3"/>
    <x v="1"/>
    <x v="1"/>
    <x v="2"/>
    <x v="1"/>
    <m/>
    <n v="11"/>
    <x v="167"/>
    <x v="1"/>
    <n v="0"/>
    <x v="2"/>
    <x v="17"/>
    <x v="7"/>
  </r>
  <r>
    <n v="2375"/>
    <s v="TA650"/>
    <x v="42"/>
    <s v="SIU/Cv PR/CPE/58"/>
    <x v="10"/>
    <x v="19"/>
    <n v="29"/>
    <s v="November"/>
    <x v="17"/>
    <s v="29 November 1954"/>
    <x v="2"/>
    <s v="SS 29.11.54 (Air Britain Serials)"/>
    <x v="4"/>
    <x v="3"/>
    <x v="1"/>
    <x v="1"/>
    <x v="2"/>
    <x v="1"/>
    <m/>
    <n v="11"/>
    <x v="167"/>
    <x v="1"/>
    <n v="0"/>
    <x v="0"/>
    <x v="265"/>
    <x v="0"/>
  </r>
  <r>
    <n v="3954"/>
    <s v="TA652"/>
    <x v="42"/>
    <s v="SIU"/>
    <x v="10"/>
    <x v="19"/>
    <n v="29"/>
    <s v="November"/>
    <x v="17"/>
    <s v="29 November 1954"/>
    <x v="2"/>
    <s v="SS 29.11.54 (Air Britain Serials)"/>
    <x v="4"/>
    <x v="3"/>
    <x v="1"/>
    <x v="1"/>
    <x v="2"/>
    <x v="1"/>
    <m/>
    <n v="11"/>
    <x v="167"/>
    <x v="1"/>
    <n v="0"/>
    <x v="1"/>
    <x v="427"/>
    <x v="0"/>
  </r>
  <r>
    <n v="3826"/>
    <s v="TH980"/>
    <x v="42"/>
    <n v="142"/>
    <x v="0"/>
    <x v="8"/>
    <n v="29"/>
    <s v="November"/>
    <x v="17"/>
    <s v="29 November 1954"/>
    <x v="2"/>
    <s v="SS 29.11.54 (Air Britain Serials)"/>
    <x v="4"/>
    <x v="3"/>
    <x v="1"/>
    <x v="1"/>
    <x v="2"/>
    <x v="1"/>
    <m/>
    <n v="11"/>
    <x v="167"/>
    <x v="1"/>
    <n v="0"/>
    <x v="0"/>
    <x v="125"/>
    <x v="0"/>
  </r>
  <r>
    <n v="4434"/>
    <s v="TH995"/>
    <x v="42"/>
    <n v="98"/>
    <x v="10"/>
    <x v="19"/>
    <n v="29"/>
    <s v="November"/>
    <x v="17"/>
    <s v="29 November 1954"/>
    <x v="2"/>
    <s v="SS 29.11.54 (Air Britain Serials)"/>
    <x v="4"/>
    <x v="3"/>
    <x v="1"/>
    <x v="1"/>
    <x v="2"/>
    <x v="1"/>
    <m/>
    <n v="11"/>
    <x v="167"/>
    <x v="1"/>
    <n v="0"/>
    <x v="0"/>
    <x v="204"/>
    <x v="0"/>
  </r>
  <r>
    <n v="6668"/>
    <s v="TJ137"/>
    <x v="42"/>
    <m/>
    <x v="10"/>
    <x v="19"/>
    <n v="29"/>
    <s v="November"/>
    <x v="17"/>
    <s v="29 November 1954"/>
    <x v="2"/>
    <s v="SS 29.11.54 (Air Britain Serials)"/>
    <x v="4"/>
    <x v="3"/>
    <x v="1"/>
    <x v="1"/>
    <x v="2"/>
    <x v="1"/>
    <m/>
    <n v="11"/>
    <x v="167"/>
    <x v="1"/>
    <n v="0"/>
    <x v="2"/>
    <x v="17"/>
    <x v="0"/>
  </r>
  <r>
    <n v="6745"/>
    <s v="VP198"/>
    <x v="42"/>
    <s v="CBE"/>
    <x v="10"/>
    <x v="19"/>
    <n v="29"/>
    <s v="November"/>
    <x v="17"/>
    <s v="29 November 1954"/>
    <x v="2"/>
    <s v="SOC 29.11.54 (Air Britain Serials)"/>
    <x v="4"/>
    <x v="3"/>
    <x v="1"/>
    <x v="1"/>
    <x v="2"/>
    <x v="1"/>
    <m/>
    <n v="11"/>
    <x v="167"/>
    <x v="1"/>
    <n v="0"/>
    <x v="1"/>
    <x v="228"/>
    <x v="7"/>
  </r>
  <r>
    <n v="170"/>
    <s v="VR799"/>
    <x v="42"/>
    <s v="14/SF Bassingbourn"/>
    <x v="10"/>
    <x v="19"/>
    <n v="29"/>
    <s v="November"/>
    <x v="17"/>
    <s v="29 November 1954"/>
    <x v="2"/>
    <s v="SOC 29.11.54 (Air Britain Serials)"/>
    <x v="4"/>
    <x v="3"/>
    <x v="1"/>
    <x v="1"/>
    <x v="2"/>
    <x v="1"/>
    <m/>
    <n v="11"/>
    <x v="167"/>
    <x v="1"/>
    <n v="0"/>
    <x v="1"/>
    <x v="431"/>
    <x v="7"/>
  </r>
  <r>
    <n v="5144"/>
    <s v="RS700"/>
    <x v="42"/>
    <s v="Cv PR35/58"/>
    <x v="10"/>
    <x v="19"/>
    <n v="15"/>
    <s v="December"/>
    <x v="17"/>
    <s v="15 December 1954"/>
    <x v="2"/>
    <s v="Sold 15.12.54 CF-HMS stored Aerospace Mus Calgary ALTA (Air Britain Serials)"/>
    <x v="8"/>
    <x v="3"/>
    <x v="1"/>
    <x v="1"/>
    <x v="2"/>
    <x v="1"/>
    <m/>
    <n v="12"/>
    <x v="168"/>
    <x v="1"/>
    <n v="0"/>
    <x v="0"/>
    <x v="265"/>
    <x v="7"/>
  </r>
  <r>
    <n v="113"/>
    <s v="RS711"/>
    <x v="42"/>
    <s v="139/109"/>
    <x v="2"/>
    <x v="19"/>
    <n v="15"/>
    <s v="December"/>
    <x v="17"/>
    <s v="15 December 1954"/>
    <x v="2"/>
    <s v="Sold 15.12.54 CF-HMT Goose Bay 12.4.56 Rts (Air Britain Serials)"/>
    <x v="5"/>
    <x v="3"/>
    <x v="1"/>
    <x v="1"/>
    <x v="2"/>
    <x v="1"/>
    <m/>
    <n v="12"/>
    <x v="168"/>
    <x v="1"/>
    <n v="0"/>
    <x v="0"/>
    <x v="18"/>
    <x v="7"/>
  </r>
  <r>
    <n v="615"/>
    <s v="TA661"/>
    <x v="42"/>
    <s v="SIU/109"/>
    <x v="2"/>
    <x v="19"/>
    <n v="15"/>
    <s v="December"/>
    <x v="17"/>
    <s v="15 December 1954"/>
    <x v="2"/>
    <s v="Sold 15.12.54 CF-HMR Written off Petty LAke 10.7.56 remains recovered by Mosquito Bomber Group ONT .96 (Air Britain Serials)"/>
    <x v="8"/>
    <x v="3"/>
    <x v="1"/>
    <x v="1"/>
    <x v="2"/>
    <x v="1"/>
    <m/>
    <n v="12"/>
    <x v="168"/>
    <x v="1"/>
    <n v="0"/>
    <x v="0"/>
    <x v="18"/>
    <x v="0"/>
  </r>
  <r>
    <n v="6653"/>
    <s v="VP189"/>
    <x v="42"/>
    <s v="231OCU"/>
    <x v="0"/>
    <x v="7"/>
    <n v="15"/>
    <s v="December"/>
    <x v="17"/>
    <s v="15 December 1954"/>
    <x v="2"/>
    <s v="Sold 15.12.54 CF-HMQ VP-KOM CF-HMQ pres. City of Edmonton Avn Mus as 'HR147/TH-Z' (Air Britain Serials) 20.12.48 231 OCU. VP189 Crashed on landing at Coningsby. (Mosquito Crash Log)_x000a__x000a_History: _x000a_Spartan Air Services Ltd, Ottawa, Ontario, Dec. 9, 1954-1957._x000a_- Civil conversion, Burnaston, UK, 1954-1955._x000a_- Registered as CF-HMQ._x000a_- Delivered to Canada, arriving Ottawa, June 2, 1955._x000a_Spartan Air Services (Eastern) Ltd, Nov. 1957 - Registration VP-COM reserved but not taken up._x000a_- Delivered from Ottawa to Nairobi, Kenya, Nov. 1957._x000a_Spartan Air Servies Ltd, Ottawa, Ontario, 1957-1967._x000a_- Reregistered as CG-HMQ._x000a_- Returned to Canada via Prestwick, May 4, 1958._x000a_- Last flight, Grand Prarie to Uplands, Ontario, Oct. 7, 1963._x000a_http://www.warbirdregistry.org/mossi...sie-vp189.html_x000a__x000a_Canadian Aviaton Historical Society journal, Vol. 32 No. 4 Winter 1994, _x000a_The Spartan Air Services Mosquitoes_x000a__x000a_Info gleaned from Larry Milberry's 'Air Transport In Canada - Volume 1'_x000a__x000a_1957, Spartan acquires a Kenyan air charter co. - renames it Spartan Air Services (Eastern)... _x000a_November '57: Mosquito Mk.35 CF-HMQ ferried to Nairobi by John Nock joining fellow Spartan crew in Nairobi: Ralph Burton, Vince Kluke and Dennis Boyer (mechanic)_x000a_Early '58: Burton flies HMQ to UK for maintenance_x000a_May '58, Nock returns HMQ to Ottawa_x000a__x000a_I've only seen the one pic of HMQ in the book - and its a small BW taken in late '58 in Canada. Spartan's 'house' colours at the time were overall aluminum paint, with bright red (almost day-glo) spinners, fin/rudder/elevator/wing tips. The registration was carried in black on a white band (bordered in red) across the fin/rudder, along with a Canadian Red Ensign below that on the fin. Registration CF-HMQ carried top stbd wing and bottom of port in black outboard of the engines. Spartan Air Services Ltd. titling on fuselage in black. Spartan logo (stylized wing superimposed on triangle) carried port and stbd of nose ahead of windscreen - in line with observation windows._x000a__x000a__x000a_(http://forum.keypublishing.co.uk/showthread.php?t=76603)"/>
    <x v="8"/>
    <x v="3"/>
    <x v="1"/>
    <x v="1"/>
    <x v="2"/>
    <x v="1"/>
    <m/>
    <n v="12"/>
    <x v="168"/>
    <x v="1"/>
    <n v="0"/>
    <x v="1"/>
    <x v="313"/>
    <x v="7"/>
  </r>
  <r>
    <n v="6711"/>
    <s v="VR796"/>
    <x v="42"/>
    <m/>
    <x v="10"/>
    <x v="19"/>
    <n v="15"/>
    <s v="December"/>
    <x v="17"/>
    <s v="15 December 1954"/>
    <x v="2"/>
    <s v="Sold 15.12.54 CF-HML R.Jens Richmond BC (Air Britain Serials)"/>
    <x v="8"/>
    <x v="3"/>
    <x v="1"/>
    <x v="1"/>
    <x v="2"/>
    <x v="1"/>
    <m/>
    <n v="12"/>
    <x v="168"/>
    <x v="1"/>
    <n v="0"/>
    <x v="2"/>
    <x v="17"/>
    <x v="7"/>
  </r>
  <r>
    <n v="6779"/>
    <s v="A52-178"/>
    <x v="24"/>
    <m/>
    <x v="7"/>
    <x v="19"/>
    <n v="0"/>
    <s v="January"/>
    <x v="18"/>
    <s v="1955"/>
    <x v="2"/>
    <s v="Built as F.B.40. Delivered during March 1946. Final disposition: sold, January 1955. (Beaufort, Beaufighter and Mosquito in Australian Service, Stewart Wilson, 1990) Sold .55 (Air Britain Serials)"/>
    <x v="4"/>
    <x v="3"/>
    <x v="1"/>
    <x v="1"/>
    <x v="2"/>
    <x v="1"/>
    <m/>
    <m/>
    <x v="169"/>
    <x v="1"/>
    <n v="0"/>
    <x v="2"/>
    <x v="17"/>
    <x v="5"/>
  </r>
  <r>
    <n v="6780"/>
    <s v="A52-180"/>
    <x v="24"/>
    <m/>
    <x v="7"/>
    <x v="19"/>
    <n v="0"/>
    <s v="January"/>
    <x v="18"/>
    <s v="1955"/>
    <x v="2"/>
    <s v="Built as F.B.40. Delivered during March 1946. Final disposition: sold, January 1955. (Beaufort, Beaufighter and Mosquito in Australian Service, Stewart Wilson, 1990) Sold .55 (Air Britain Serials)"/>
    <x v="4"/>
    <x v="3"/>
    <x v="1"/>
    <x v="1"/>
    <x v="2"/>
    <x v="1"/>
    <m/>
    <m/>
    <x v="169"/>
    <x v="1"/>
    <n v="0"/>
    <x v="2"/>
    <x v="17"/>
    <x v="5"/>
  </r>
  <r>
    <n v="4370"/>
    <s v="RK958"/>
    <x v="39"/>
    <s v="CSE/199"/>
    <x v="10"/>
    <x v="19"/>
    <n v="3"/>
    <s v="January"/>
    <x v="18"/>
    <s v="3 January 1955"/>
    <x v="2"/>
    <s v="SS 3.1.55 (Air Britain Serials)"/>
    <x v="4"/>
    <x v="3"/>
    <x v="1"/>
    <x v="1"/>
    <x v="2"/>
    <x v="1"/>
    <m/>
    <n v="1"/>
    <x v="170"/>
    <x v="1"/>
    <n v="0"/>
    <x v="0"/>
    <x v="385"/>
    <x v="2"/>
  </r>
  <r>
    <n v="4184"/>
    <s v="RL115"/>
    <x v="39"/>
    <s v="228OCU/39"/>
    <x v="10"/>
    <x v="19"/>
    <n v="3"/>
    <s v="January"/>
    <x v="18"/>
    <s v="3 January 1955"/>
    <x v="2"/>
    <s v="SS 3.1.55 (Air Britain Serials)"/>
    <x v="4"/>
    <x v="3"/>
    <x v="1"/>
    <x v="1"/>
    <x v="2"/>
    <x v="1"/>
    <m/>
    <n v="1"/>
    <x v="170"/>
    <x v="1"/>
    <n v="0"/>
    <x v="0"/>
    <x v="234"/>
    <x v="2"/>
  </r>
  <r>
    <n v="6041"/>
    <s v="RL135"/>
    <x v="39"/>
    <n v="23"/>
    <x v="0"/>
    <x v="2"/>
    <n v="3"/>
    <s v="January"/>
    <x v="18"/>
    <s v="3 January 1955"/>
    <x v="2"/>
    <s v="SS 3.1.55 (Air Britain Serials)"/>
    <x v="4"/>
    <x v="3"/>
    <x v="1"/>
    <x v="1"/>
    <x v="2"/>
    <x v="1"/>
    <m/>
    <n v="1"/>
    <x v="170"/>
    <x v="1"/>
    <n v="0"/>
    <x v="0"/>
    <x v="6"/>
    <x v="2"/>
  </r>
  <r>
    <n v="5150"/>
    <s v="RL140"/>
    <x v="39"/>
    <s v="CSE/199"/>
    <x v="10"/>
    <x v="19"/>
    <n v="3"/>
    <s v="January"/>
    <x v="18"/>
    <s v="3 January 1955"/>
    <x v="2"/>
    <s v="SS 3.1.55 (Air Britain Serials)"/>
    <x v="4"/>
    <x v="3"/>
    <x v="1"/>
    <x v="1"/>
    <x v="2"/>
    <x v="1"/>
    <m/>
    <n v="1"/>
    <x v="170"/>
    <x v="1"/>
    <n v="0"/>
    <x v="0"/>
    <x v="385"/>
    <x v="2"/>
  </r>
  <r>
    <n v="7427"/>
    <s v="RL158"/>
    <x v="39"/>
    <s v="85/228OCU"/>
    <x v="0"/>
    <x v="7"/>
    <n v="3"/>
    <s v="January"/>
    <x v="18"/>
    <s v="3 January 1955"/>
    <x v="2"/>
    <s v="SS 3.1.55 (Air Britain Serials)"/>
    <x v="4"/>
    <x v="3"/>
    <x v="1"/>
    <x v="1"/>
    <x v="2"/>
    <x v="1"/>
    <m/>
    <n v="1"/>
    <x v="170"/>
    <x v="1"/>
    <n v="0"/>
    <x v="1"/>
    <x v="298"/>
    <x v="2"/>
  </r>
  <r>
    <n v="4160"/>
    <s v="RL183"/>
    <x v="39"/>
    <n v="23"/>
    <x v="0"/>
    <x v="2"/>
    <n v="3"/>
    <s v="January"/>
    <x v="18"/>
    <s v="3 January 1955"/>
    <x v="2"/>
    <s v="SS 3.1.55 (Air Britain Serials)  501212   Mosquito 36  RL183 23/151 SQN   RAF Coltishall, ENG   MACB (Mid-Air Collision with bird) 2  McBeth, Harold W.  ENG   RAF Horsham St Faith "/>
    <x v="4"/>
    <x v="3"/>
    <x v="1"/>
    <x v="1"/>
    <x v="2"/>
    <x v="1"/>
    <m/>
    <n v="1"/>
    <x v="170"/>
    <x v="1"/>
    <n v="0"/>
    <x v="0"/>
    <x v="6"/>
    <x v="2"/>
  </r>
  <r>
    <n v="1899"/>
    <s v="RL199"/>
    <x v="39"/>
    <s v="85/141/SF Coltishall"/>
    <x v="10"/>
    <x v="19"/>
    <n v="3"/>
    <s v="January"/>
    <x v="18"/>
    <s v="3 January 1955"/>
    <x v="2"/>
    <s v="SS 3.1.55 (Air Britain Serials)"/>
    <x v="4"/>
    <x v="3"/>
    <x v="1"/>
    <x v="1"/>
    <x v="2"/>
    <x v="1"/>
    <m/>
    <n v="1"/>
    <x v="170"/>
    <x v="1"/>
    <n v="0"/>
    <x v="1"/>
    <x v="432"/>
    <x v="2"/>
  </r>
  <r>
    <n v="5822"/>
    <s v="RL208"/>
    <x v="39"/>
    <s v="228OCU"/>
    <x v="0"/>
    <x v="7"/>
    <n v="3"/>
    <s v="January"/>
    <x v="18"/>
    <s v="3 January 1955"/>
    <x v="2"/>
    <s v="SS 3.1.55 (Air Britain Serials)"/>
    <x v="4"/>
    <x v="3"/>
    <x v="1"/>
    <x v="1"/>
    <x v="2"/>
    <x v="1"/>
    <m/>
    <n v="1"/>
    <x v="170"/>
    <x v="1"/>
    <n v="0"/>
    <x v="1"/>
    <x v="298"/>
    <x v="2"/>
  </r>
  <r>
    <n v="6291"/>
    <s v="RL213"/>
    <x v="39"/>
    <n v="85"/>
    <x v="0"/>
    <x v="2"/>
    <n v="3"/>
    <s v="January"/>
    <x v="18"/>
    <s v="3 January 1955"/>
    <x v="2"/>
    <s v="From the book &quot;Mosquito&quot; Chaz Bowyer, the following letters were noted with the following numbers ; 85 Sqn : RK982 -B, RL213 - F SS 3.1.55 (Air Britain Serials)"/>
    <x v="4"/>
    <x v="3"/>
    <x v="1"/>
    <x v="1"/>
    <x v="2"/>
    <x v="1"/>
    <m/>
    <n v="1"/>
    <x v="170"/>
    <x v="1"/>
    <n v="0"/>
    <x v="0"/>
    <x v="13"/>
    <x v="2"/>
  </r>
  <r>
    <n v="5761"/>
    <s v="RL236"/>
    <x v="39"/>
    <n v="39"/>
    <x v="10"/>
    <x v="19"/>
    <n v="3"/>
    <s v="January"/>
    <x v="18"/>
    <s v="3 January 1955"/>
    <x v="2"/>
    <s v="SS 3.1.55 (Air Britain Serials)"/>
    <x v="4"/>
    <x v="3"/>
    <x v="1"/>
    <x v="1"/>
    <x v="2"/>
    <x v="1"/>
    <m/>
    <n v="1"/>
    <x v="170"/>
    <x v="1"/>
    <n v="0"/>
    <x v="0"/>
    <x v="234"/>
    <x v="2"/>
  </r>
  <r>
    <n v="7429"/>
    <s v="RL239"/>
    <x v="39"/>
    <s v="141/199"/>
    <x v="10"/>
    <x v="19"/>
    <n v="3"/>
    <s v="January"/>
    <x v="18"/>
    <s v="3 January 1955"/>
    <x v="2"/>
    <s v="Served with 141sqn. till June 1946, 199 sqn. Oct 1953 and was s.o.c. 3/1/55. (http://forum.keypublishing.co.uk/showthread.php?t=72467) RL239 was TW-D. There's a photo of this particular Mosquito in the book Mosquito Squadrons of the RAF by Chaz Bowyer. (Neil Hutchinson) SS 3.1.55 (Air Britain Serials)"/>
    <x v="4"/>
    <x v="3"/>
    <x v="1"/>
    <x v="1"/>
    <x v="2"/>
    <x v="1"/>
    <m/>
    <n v="1"/>
    <x v="170"/>
    <x v="1"/>
    <n v="0"/>
    <x v="0"/>
    <x v="385"/>
    <x v="2"/>
  </r>
  <r>
    <n v="1863"/>
    <s v="RL266"/>
    <x v="39"/>
    <s v="Mkrs/CSE"/>
    <x v="10"/>
    <x v="19"/>
    <n v="3"/>
    <s v="January"/>
    <x v="18"/>
    <s v="3 January 1955"/>
    <x v="2"/>
    <s v="SS 3.1.55 (Air Britain Serials)"/>
    <x v="4"/>
    <x v="3"/>
    <x v="1"/>
    <x v="1"/>
    <x v="2"/>
    <x v="1"/>
    <m/>
    <n v="1"/>
    <x v="170"/>
    <x v="1"/>
    <n v="0"/>
    <x v="1"/>
    <x v="289"/>
    <x v="2"/>
  </r>
  <r>
    <n v="2407"/>
    <s v="VL623"/>
    <x v="35"/>
    <s v="RAE"/>
    <x v="10"/>
    <x v="19"/>
    <n v="3"/>
    <s v="January"/>
    <x v="18"/>
    <s v="3 January 1955"/>
    <x v="2"/>
    <s v="SS 3.1.55 (Air Britain Serials) Equipped with H2S."/>
    <x v="4"/>
    <x v="3"/>
    <x v="1"/>
    <x v="1"/>
    <x v="2"/>
    <x v="1"/>
    <m/>
    <n v="1"/>
    <x v="170"/>
    <x v="1"/>
    <n v="0"/>
    <x v="1"/>
    <x v="61"/>
    <x v="0"/>
  </r>
  <r>
    <n v="2478"/>
    <s v="VT620"/>
    <x v="10"/>
    <s v="204AFS/FETS/80"/>
    <x v="10"/>
    <x v="19"/>
    <n v="20"/>
    <s v="January"/>
    <x v="18"/>
    <s v="20 January 1955"/>
    <x v="2"/>
    <s v="SOC 20.1.55 (Air Britain Serials) d/d 30/06/1948, s.o.c. 20/01/1955 as CAT 5© with the Far East Air Force/80 Sqn.  (http://www.ukserials.com/)"/>
    <x v="4"/>
    <x v="3"/>
    <x v="1"/>
    <x v="1"/>
    <x v="2"/>
    <x v="1"/>
    <m/>
    <n v="1"/>
    <x v="170"/>
    <x v="1"/>
    <n v="0"/>
    <x v="0"/>
    <x v="384"/>
    <x v="0"/>
  </r>
  <r>
    <n v="5763"/>
    <s v="RL113"/>
    <x v="39"/>
    <n v="39"/>
    <x v="10"/>
    <x v="19"/>
    <n v="21"/>
    <s v="January"/>
    <x v="18"/>
    <s v="21 January 1955"/>
    <x v="2"/>
    <s v="SS 21.1.55 (Air Britain Serials)"/>
    <x v="4"/>
    <x v="3"/>
    <x v="1"/>
    <x v="1"/>
    <x v="2"/>
    <x v="1"/>
    <m/>
    <n v="1"/>
    <x v="170"/>
    <x v="1"/>
    <n v="0"/>
    <x v="0"/>
    <x v="234"/>
    <x v="2"/>
  </r>
  <r>
    <n v="909"/>
    <s v="RL114"/>
    <x v="39"/>
    <s v="CFE/228OCU/85/228OCU"/>
    <x v="0"/>
    <x v="7"/>
    <n v="21"/>
    <s v="January"/>
    <x v="18"/>
    <s v="21 January 1955"/>
    <x v="2"/>
    <s v="SS 21.1.55 (Air Britain Serials)"/>
    <x v="4"/>
    <x v="3"/>
    <x v="1"/>
    <x v="1"/>
    <x v="2"/>
    <x v="1"/>
    <m/>
    <n v="1"/>
    <x v="170"/>
    <x v="1"/>
    <n v="0"/>
    <x v="1"/>
    <x v="298"/>
    <x v="2"/>
  </r>
  <r>
    <n v="1721"/>
    <s v="RL128"/>
    <x v="39"/>
    <s v="85/228OCU"/>
    <x v="0"/>
    <x v="7"/>
    <n v="21"/>
    <s v="January"/>
    <x v="18"/>
    <s v="21 January 1955"/>
    <x v="2"/>
    <s v="SS 21.1.55 (Air Britain Serials)"/>
    <x v="4"/>
    <x v="3"/>
    <x v="1"/>
    <x v="1"/>
    <x v="2"/>
    <x v="1"/>
    <m/>
    <n v="1"/>
    <x v="170"/>
    <x v="1"/>
    <n v="0"/>
    <x v="1"/>
    <x v="298"/>
    <x v="2"/>
  </r>
  <r>
    <n v="6718"/>
    <s v="RL132"/>
    <x v="39"/>
    <m/>
    <x v="10"/>
    <x v="19"/>
    <n v="21"/>
    <s v="January"/>
    <x v="18"/>
    <s v="21 January 1955"/>
    <x v="2"/>
    <s v="SS 21.1.55 (Air Britain Serials)"/>
    <x v="4"/>
    <x v="3"/>
    <x v="1"/>
    <x v="1"/>
    <x v="2"/>
    <x v="1"/>
    <m/>
    <n v="1"/>
    <x v="170"/>
    <x v="1"/>
    <n v="0"/>
    <x v="2"/>
    <x v="17"/>
    <x v="2"/>
  </r>
  <r>
    <n v="18"/>
    <s v="RR308"/>
    <x v="10"/>
    <s v="489/132OTU/6OTU/CFS/204AFS/Swinderby/45/33"/>
    <x v="10"/>
    <x v="19"/>
    <n v="21"/>
    <s v="January"/>
    <x v="18"/>
    <s v="21 January 1955"/>
    <x v="2"/>
    <s v="SOC 21.1.55 (Air Britain Serials)"/>
    <x v="4"/>
    <x v="3"/>
    <x v="1"/>
    <x v="1"/>
    <x v="2"/>
    <x v="1"/>
    <m/>
    <n v="1"/>
    <x v="170"/>
    <x v="1"/>
    <n v="1"/>
    <x v="0"/>
    <x v="380"/>
    <x v="2"/>
  </r>
  <r>
    <n v="7502"/>
    <s v="TK619"/>
    <x v="42"/>
    <s v="CBE/139"/>
    <x v="0"/>
    <x v="8"/>
    <n v="22"/>
    <s v="January"/>
    <x v="18"/>
    <s v="22 January 1955"/>
    <x v="2"/>
    <s v="SS 22.1.55 (Air Britain Serials)"/>
    <x v="4"/>
    <x v="3"/>
    <x v="1"/>
    <x v="1"/>
    <x v="2"/>
    <x v="1"/>
    <m/>
    <n v="1"/>
    <x v="170"/>
    <x v="1"/>
    <n v="0"/>
    <x v="0"/>
    <x v="15"/>
    <x v="0"/>
  </r>
  <r>
    <n v="4527"/>
    <s v="VX865"/>
    <x v="44"/>
    <s v="Mkrs"/>
    <x v="10"/>
    <x v="19"/>
    <n v="26"/>
    <s v="January"/>
    <x v="18"/>
    <s v="26 January 1955"/>
    <x v="2"/>
    <s v="SS 26.1.55 (Air Britain Serials) |d/d 27/02/1950, sold as scrap 26/01/1955 at No.10 MU Hullavingdon to David Bond &amp; Co, Perth, Scotland   (http://www.ukserials.com/)"/>
    <x v="4"/>
    <x v="3"/>
    <x v="1"/>
    <x v="1"/>
    <x v="2"/>
    <x v="1"/>
    <m/>
    <n v="1"/>
    <x v="170"/>
    <x v="1"/>
    <n v="0"/>
    <x v="1"/>
    <x v="44"/>
    <x v="8"/>
  </r>
  <r>
    <n v="4536"/>
    <s v="VX867"/>
    <x v="44"/>
    <s v="Mkrs"/>
    <x v="10"/>
    <x v="19"/>
    <n v="26"/>
    <s v="January"/>
    <x v="18"/>
    <s v="26 January 1955"/>
    <x v="2"/>
    <s v="SS 26.1.55 (Air Britain Serials) |d/d 16/06/1950, sold as scrap 26/01/1955 at No.10 MU Hullavingdon to David Bond &amp; Co, Perth, Scotland   (http://www.ukserials.com/)"/>
    <x v="4"/>
    <x v="3"/>
    <x v="1"/>
    <x v="1"/>
    <x v="2"/>
    <x v="1"/>
    <m/>
    <n v="1"/>
    <x v="170"/>
    <x v="1"/>
    <n v="0"/>
    <x v="1"/>
    <x v="44"/>
    <x v="8"/>
  </r>
  <r>
    <n v="5827"/>
    <s v="RL258"/>
    <x v="39"/>
    <s v="228OCU"/>
    <x v="0"/>
    <x v="7"/>
    <n v="31"/>
    <s v="January"/>
    <x v="18"/>
    <s v="31 January 1955"/>
    <x v="2"/>
    <s v="SS 31.1.55 (Air Britain Serials)"/>
    <x v="4"/>
    <x v="3"/>
    <x v="1"/>
    <x v="1"/>
    <x v="2"/>
    <x v="1"/>
    <m/>
    <n v="1"/>
    <x v="170"/>
    <x v="1"/>
    <n v="0"/>
    <x v="1"/>
    <x v="298"/>
    <x v="2"/>
  </r>
  <r>
    <n v="4505"/>
    <s v="TA709"/>
    <x v="42"/>
    <s v="SIU/98"/>
    <x v="10"/>
    <x v="19"/>
    <n v="3"/>
    <s v="February"/>
    <x v="18"/>
    <s v="3 February 1955"/>
    <x v="2"/>
    <s v="SS 3.2.55 (Air Britain Serials)"/>
    <x v="4"/>
    <x v="3"/>
    <x v="1"/>
    <x v="1"/>
    <x v="2"/>
    <x v="1"/>
    <m/>
    <n v="2"/>
    <x v="171"/>
    <x v="1"/>
    <n v="0"/>
    <x v="0"/>
    <x v="204"/>
    <x v="0"/>
  </r>
  <r>
    <n v="890"/>
    <s v="PF669"/>
    <x v="35"/>
    <s v="58/237OCU/231OCU/Cv PR34A/81"/>
    <x v="10"/>
    <x v="19"/>
    <n v="12"/>
    <s v="February"/>
    <x v="18"/>
    <s v="12 February 1955"/>
    <x v="0"/>
    <s v="U/c retracted on landing Seletar 12.2.55 (Air Britain Serials)"/>
    <x v="2"/>
    <x v="2"/>
    <x v="40"/>
    <x v="1"/>
    <x v="2"/>
    <x v="1"/>
    <m/>
    <n v="2"/>
    <x v="171"/>
    <x v="1"/>
    <n v="0"/>
    <x v="0"/>
    <x v="287"/>
    <x v="6"/>
  </r>
  <r>
    <n v="2499"/>
    <s v="VA926"/>
    <x v="10"/>
    <s v="609/204AFS/HCEU"/>
    <x v="10"/>
    <x v="19"/>
    <n v="22"/>
    <s v="February"/>
    <x v="18"/>
    <s v="22 February 1955"/>
    <x v="2"/>
    <s v="SS 23.2.55 (Air Britain Serials)"/>
    <x v="4"/>
    <x v="3"/>
    <x v="1"/>
    <x v="1"/>
    <x v="2"/>
    <x v="1"/>
    <m/>
    <n v="2"/>
    <x v="171"/>
    <x v="1"/>
    <n v="0"/>
    <x v="1"/>
    <x v="433"/>
    <x v="2"/>
  </r>
  <r>
    <n v="334"/>
    <s v="RG205"/>
    <x v="35"/>
    <s v="544/540/Met Flt/RAE/58/Cv PR34A/81"/>
    <x v="10"/>
    <x v="19"/>
    <n v="28"/>
    <s v="February"/>
    <x v="18"/>
    <s v="28 February 1955"/>
    <x v="0"/>
    <s v="Undershot landing and u/c collapsed Butterworth 28.2.55 (Air Britain Serials)"/>
    <x v="2"/>
    <x v="2"/>
    <x v="5"/>
    <x v="1"/>
    <x v="2"/>
    <x v="1"/>
    <m/>
    <n v="2"/>
    <x v="171"/>
    <x v="1"/>
    <n v="0"/>
    <x v="0"/>
    <x v="287"/>
    <x v="0"/>
  </r>
  <r>
    <n v="3277"/>
    <s v="RL194"/>
    <x v="39"/>
    <s v="264/23/264"/>
    <x v="10"/>
    <x v="19"/>
    <n v="2"/>
    <s v="March"/>
    <x v="18"/>
    <s v="2 March 1955"/>
    <x v="2"/>
    <s v="SS 2.3.55 (Air Britain Serials)"/>
    <x v="4"/>
    <x v="3"/>
    <x v="1"/>
    <x v="1"/>
    <x v="2"/>
    <x v="1"/>
    <m/>
    <n v="3"/>
    <x v="172"/>
    <x v="1"/>
    <n v="0"/>
    <x v="0"/>
    <x v="10"/>
    <x v="2"/>
  </r>
  <r>
    <n v="4507"/>
    <s v="TA700"/>
    <x v="42"/>
    <s v="SIU"/>
    <x v="10"/>
    <x v="19"/>
    <n v="2"/>
    <s v="March"/>
    <x v="18"/>
    <s v="2 March 1955"/>
    <x v="2"/>
    <s v="SS 2.3.55 (Air Britain Serials)"/>
    <x v="4"/>
    <x v="3"/>
    <x v="1"/>
    <x v="1"/>
    <x v="2"/>
    <x v="1"/>
    <m/>
    <n v="3"/>
    <x v="172"/>
    <x v="1"/>
    <n v="0"/>
    <x v="1"/>
    <x v="427"/>
    <x v="0"/>
  </r>
  <r>
    <n v="3905"/>
    <s v="VP185"/>
    <x v="42"/>
    <n v="139"/>
    <x v="0"/>
    <x v="8"/>
    <n v="2"/>
    <s v="March"/>
    <x v="18"/>
    <s v="2 March 1955"/>
    <x v="2"/>
    <s v="SOC 2.3.55 (Air Britain Serials)"/>
    <x v="4"/>
    <x v="3"/>
    <x v="1"/>
    <x v="1"/>
    <x v="2"/>
    <x v="1"/>
    <m/>
    <n v="3"/>
    <x v="172"/>
    <x v="1"/>
    <n v="0"/>
    <x v="0"/>
    <x v="15"/>
    <x v="7"/>
  </r>
  <r>
    <n v="1258"/>
    <s v="VP190"/>
    <x v="42"/>
    <s v="SF Hemswell/Cv TT35"/>
    <x v="10"/>
    <x v="19"/>
    <n v="2"/>
    <s v="March"/>
    <x v="18"/>
    <s v="2 March 1955"/>
    <x v="2"/>
    <s v="SOC 2.3.55 (Air Britain Serials)"/>
    <x v="4"/>
    <x v="3"/>
    <x v="1"/>
    <x v="1"/>
    <x v="2"/>
    <x v="1"/>
    <m/>
    <n v="3"/>
    <x v="172"/>
    <x v="1"/>
    <n v="0"/>
    <x v="2"/>
    <x v="278"/>
    <x v="7"/>
  </r>
  <r>
    <n v="6719"/>
    <s v="VX905"/>
    <x v="44"/>
    <m/>
    <x v="10"/>
    <x v="19"/>
    <n v="2"/>
    <s v="March"/>
    <x v="18"/>
    <s v="2 March 1955"/>
    <x v="2"/>
    <s v="SS 2.3.55 (Air Britain Serials) |d/d 12/10/1950, sold as scrap 02/03/1955 at No.27 MU Shawbury to David Bond &amp; Co, Perth, Scotland   (http://www.ukserials.com/)"/>
    <x v="4"/>
    <x v="3"/>
    <x v="1"/>
    <x v="1"/>
    <x v="2"/>
    <x v="1"/>
    <m/>
    <n v="3"/>
    <x v="172"/>
    <x v="1"/>
    <n v="0"/>
    <x v="2"/>
    <x v="17"/>
    <x v="8"/>
  </r>
  <r>
    <n v="229"/>
    <s v="RG177"/>
    <x v="35"/>
    <s v="DH/AAEE/R-R/AAEE/Rotol/Cv PR34A/81"/>
    <x v="10"/>
    <x v="19"/>
    <n v="17"/>
    <s v="March"/>
    <x v="18"/>
    <s v="17 March 1955"/>
    <x v="0"/>
    <s v="Swung on landing and under carriage raised to stop Seletar 17.3.55 (Air Britain Serials)"/>
    <x v="2"/>
    <x v="2"/>
    <x v="23"/>
    <x v="1"/>
    <x v="2"/>
    <x v="1"/>
    <m/>
    <n v="3"/>
    <x v="172"/>
    <x v="1"/>
    <n v="0"/>
    <x v="0"/>
    <x v="287"/>
    <x v="0"/>
  </r>
  <r>
    <n v="4533"/>
    <s v="RF608"/>
    <x v="12"/>
    <s v="143/14"/>
    <x v="18"/>
    <x v="19"/>
    <n v="20"/>
    <s v="March"/>
    <x v="18"/>
    <s v="20 March 1955"/>
    <x v="2"/>
    <s v="Inspected at Chateaudun Nov 50, to Israeli ownership at Chateaudun Feb 21 51, ferried to Israel Nov 15 51. w/o in landing accident Mar 20 55. (Air Enthusiast, September-October 1999) May have been W/C Foxley-Norris' personal aircraft, based on photo and caption in A Separate Little War. To Armee de l'Air 7.11.47 to Israel 21.2.51 as 2131 Written off 20.3.55 (Air Britain Serials)"/>
    <x v="4"/>
    <x v="3"/>
    <x v="1"/>
    <x v="1"/>
    <x v="2"/>
    <x v="1"/>
    <m/>
    <n v="3"/>
    <x v="172"/>
    <x v="1"/>
    <n v="1"/>
    <x v="0"/>
    <x v="215"/>
    <x v="3"/>
  </r>
  <r>
    <n v="753"/>
    <s v="RK957"/>
    <x v="39"/>
    <s v="141/228OCU"/>
    <x v="0"/>
    <x v="7"/>
    <n v="21"/>
    <s v="March"/>
    <x v="18"/>
    <s v="21 March 1955"/>
    <x v="2"/>
    <s v="SS 21.3.55 (Air Britain Serials)"/>
    <x v="4"/>
    <x v="3"/>
    <x v="1"/>
    <x v="1"/>
    <x v="2"/>
    <x v="1"/>
    <m/>
    <n v="3"/>
    <x v="172"/>
    <x v="1"/>
    <n v="0"/>
    <x v="1"/>
    <x v="298"/>
    <x v="2"/>
  </r>
  <r>
    <n v="6146"/>
    <s v="RK998"/>
    <x v="39"/>
    <n v="23"/>
    <x v="0"/>
    <x v="2"/>
    <n v="21"/>
    <s v="March"/>
    <x v="18"/>
    <s v="21 March 1955"/>
    <x v="2"/>
    <s v="SS 21.3.55 (Air Britain Serials)"/>
    <x v="4"/>
    <x v="3"/>
    <x v="1"/>
    <x v="1"/>
    <x v="2"/>
    <x v="1"/>
    <m/>
    <n v="3"/>
    <x v="172"/>
    <x v="1"/>
    <n v="0"/>
    <x v="0"/>
    <x v="6"/>
    <x v="2"/>
  </r>
  <r>
    <n v="6721"/>
    <s v="RK999"/>
    <x v="39"/>
    <m/>
    <x v="10"/>
    <x v="19"/>
    <n v="21"/>
    <s v="March"/>
    <x v="18"/>
    <s v="21 March 1955"/>
    <x v="2"/>
    <s v="SS 21.3.55 (Air Britain Serials)"/>
    <x v="4"/>
    <x v="3"/>
    <x v="1"/>
    <x v="1"/>
    <x v="2"/>
    <x v="1"/>
    <m/>
    <n v="3"/>
    <x v="172"/>
    <x v="1"/>
    <n v="0"/>
    <x v="2"/>
    <x v="17"/>
    <x v="2"/>
  </r>
  <r>
    <n v="6747"/>
    <s v="RL119"/>
    <x v="39"/>
    <m/>
    <x v="10"/>
    <x v="19"/>
    <n v="21"/>
    <s v="March"/>
    <x v="18"/>
    <s v="21 March 1955"/>
    <x v="2"/>
    <s v="SS 21.3.55 (Air Britain Serials)"/>
    <x v="4"/>
    <x v="3"/>
    <x v="1"/>
    <x v="1"/>
    <x v="2"/>
    <x v="1"/>
    <m/>
    <n v="3"/>
    <x v="172"/>
    <x v="1"/>
    <n v="0"/>
    <x v="2"/>
    <x v="17"/>
    <x v="2"/>
  </r>
  <r>
    <n v="1871"/>
    <s v="RL153"/>
    <x v="39"/>
    <s v="85/29/SF West Malling/228OCU"/>
    <x v="0"/>
    <x v="7"/>
    <n v="21"/>
    <s v="March"/>
    <x v="18"/>
    <s v="21 March 1955"/>
    <x v="2"/>
    <s v="SS 21.3.55 (Air Britain Serials)"/>
    <x v="4"/>
    <x v="3"/>
    <x v="1"/>
    <x v="1"/>
    <x v="2"/>
    <x v="1"/>
    <m/>
    <n v="3"/>
    <x v="172"/>
    <x v="1"/>
    <n v="0"/>
    <x v="1"/>
    <x v="298"/>
    <x v="2"/>
  </r>
  <r>
    <n v="1506"/>
    <s v="RL175"/>
    <x v="39"/>
    <s v="29/85"/>
    <x v="0"/>
    <x v="2"/>
    <n v="21"/>
    <s v="March"/>
    <x v="18"/>
    <s v="21 March 1955"/>
    <x v="2"/>
    <s v="SS 21.3.55 (Air Britain Serials)"/>
    <x v="4"/>
    <x v="3"/>
    <x v="1"/>
    <x v="1"/>
    <x v="2"/>
    <x v="1"/>
    <m/>
    <n v="3"/>
    <x v="172"/>
    <x v="1"/>
    <n v="0"/>
    <x v="0"/>
    <x v="13"/>
    <x v="2"/>
  </r>
  <r>
    <n v="2255"/>
    <s v="RL200"/>
    <x v="39"/>
    <s v="85/228OCU"/>
    <x v="0"/>
    <x v="7"/>
    <n v="21"/>
    <s v="March"/>
    <x v="18"/>
    <s v="21 March 1955"/>
    <x v="2"/>
    <s v="SS 21.3.55 (Air Britain Serials)"/>
    <x v="4"/>
    <x v="3"/>
    <x v="1"/>
    <x v="1"/>
    <x v="2"/>
    <x v="1"/>
    <m/>
    <n v="3"/>
    <x v="172"/>
    <x v="1"/>
    <n v="0"/>
    <x v="1"/>
    <x v="298"/>
    <x v="2"/>
  </r>
  <r>
    <n v="1276"/>
    <s v="RL245"/>
    <x v="39"/>
    <s v="68/85"/>
    <x v="0"/>
    <x v="2"/>
    <n v="21"/>
    <s v="March"/>
    <x v="18"/>
    <s v="21 March 1955"/>
    <x v="2"/>
    <s v="SS 21.3.55 (Air Britain Serials)"/>
    <x v="4"/>
    <x v="3"/>
    <x v="1"/>
    <x v="1"/>
    <x v="2"/>
    <x v="1"/>
    <m/>
    <n v="3"/>
    <x v="172"/>
    <x v="1"/>
    <n v="0"/>
    <x v="0"/>
    <x v="13"/>
    <x v="2"/>
  </r>
  <r>
    <n v="4808"/>
    <s v="RL250"/>
    <x v="39"/>
    <n v="264"/>
    <x v="10"/>
    <x v="19"/>
    <n v="21"/>
    <s v="March"/>
    <x v="18"/>
    <s v="21 March 1955"/>
    <x v="2"/>
    <s v="SS 21.3.55 (Air Britain Serials)"/>
    <x v="4"/>
    <x v="3"/>
    <x v="1"/>
    <x v="1"/>
    <x v="2"/>
    <x v="1"/>
    <m/>
    <n v="3"/>
    <x v="172"/>
    <x v="1"/>
    <n v="0"/>
    <x v="0"/>
    <x v="10"/>
    <x v="2"/>
  </r>
  <r>
    <n v="3779"/>
    <s v="RL259"/>
    <x v="39"/>
    <n v="264"/>
    <x v="10"/>
    <x v="19"/>
    <n v="21"/>
    <s v="March"/>
    <x v="18"/>
    <s v="21 March 1955"/>
    <x v="2"/>
    <s v="SS 21.3.55 (Air Britain Serials)"/>
    <x v="4"/>
    <x v="3"/>
    <x v="1"/>
    <x v="1"/>
    <x v="2"/>
    <x v="1"/>
    <m/>
    <n v="3"/>
    <x v="172"/>
    <x v="1"/>
    <n v="0"/>
    <x v="0"/>
    <x v="10"/>
    <x v="2"/>
  </r>
  <r>
    <n v="6319"/>
    <s v="RL262"/>
    <x v="39"/>
    <n v="264"/>
    <x v="10"/>
    <x v="19"/>
    <n v="21"/>
    <s v="March"/>
    <x v="18"/>
    <s v="21 March 1955"/>
    <x v="2"/>
    <s v="SS 21.3.55 (Air Britain Serials)"/>
    <x v="4"/>
    <x v="3"/>
    <x v="1"/>
    <x v="1"/>
    <x v="2"/>
    <x v="1"/>
    <m/>
    <n v="3"/>
    <x v="172"/>
    <x v="1"/>
    <n v="0"/>
    <x v="0"/>
    <x v="10"/>
    <x v="2"/>
  </r>
  <r>
    <n v="6748"/>
    <s v="TA665"/>
    <x v="42"/>
    <m/>
    <x v="10"/>
    <x v="19"/>
    <n v="31"/>
    <s v="March"/>
    <x v="18"/>
    <s v="31 March 1955"/>
    <x v="2"/>
    <s v="SS 31.3.55 (Air Britain Serials)"/>
    <x v="4"/>
    <x v="3"/>
    <x v="1"/>
    <x v="1"/>
    <x v="2"/>
    <x v="1"/>
    <m/>
    <n v="3"/>
    <x v="172"/>
    <x v="1"/>
    <n v="0"/>
    <x v="2"/>
    <x v="17"/>
    <x v="0"/>
  </r>
  <r>
    <n v="6749"/>
    <s v="TA690"/>
    <x v="42"/>
    <m/>
    <x v="10"/>
    <x v="19"/>
    <n v="31"/>
    <s v="March"/>
    <x v="18"/>
    <s v="31 March 1955"/>
    <x v="2"/>
    <s v="SS 31.3.55 (Air Britain Serials)"/>
    <x v="4"/>
    <x v="3"/>
    <x v="1"/>
    <x v="1"/>
    <x v="2"/>
    <x v="1"/>
    <m/>
    <n v="3"/>
    <x v="172"/>
    <x v="1"/>
    <n v="0"/>
    <x v="2"/>
    <x v="17"/>
    <x v="0"/>
  </r>
  <r>
    <n v="6750"/>
    <s v="TK595"/>
    <x v="42"/>
    <m/>
    <x v="10"/>
    <x v="19"/>
    <n v="31"/>
    <s v="March"/>
    <x v="18"/>
    <s v="31 March 1955"/>
    <x v="2"/>
    <s v="SS 31.3.55 (Air Britain Serials)"/>
    <x v="4"/>
    <x v="3"/>
    <x v="1"/>
    <x v="1"/>
    <x v="2"/>
    <x v="1"/>
    <m/>
    <n v="3"/>
    <x v="172"/>
    <x v="1"/>
    <n v="0"/>
    <x v="2"/>
    <x v="17"/>
    <x v="0"/>
  </r>
  <r>
    <n v="6751"/>
    <s v="TK631"/>
    <x v="42"/>
    <m/>
    <x v="10"/>
    <x v="19"/>
    <n v="31"/>
    <s v="March"/>
    <x v="18"/>
    <s v="31 March 1955"/>
    <x v="2"/>
    <s v="SS 31.3.55 (Air Britain Serials)"/>
    <x v="4"/>
    <x v="3"/>
    <x v="1"/>
    <x v="1"/>
    <x v="2"/>
    <x v="1"/>
    <m/>
    <n v="3"/>
    <x v="172"/>
    <x v="1"/>
    <n v="0"/>
    <x v="2"/>
    <x v="17"/>
    <x v="0"/>
  </r>
  <r>
    <n v="1915"/>
    <s v="TA474"/>
    <x v="12"/>
    <s v="8OTU"/>
    <x v="18"/>
    <x v="19"/>
    <n v="5"/>
    <s v="May"/>
    <x v="18"/>
    <s v="5 May 1955"/>
    <x v="2"/>
    <s v="Inspected at Chateaudun Nov 50, to Israeli ownership at Chateaudun Feb 21 51, ferried to Israel 20 Jun 51, Cat 2 accident May 5 55. (Air Enthusiast, September-October 1999) To Armee de l'Air 11.12.47 to Israel 21.2.51 as 2108 Written off 5.5.55 (Air Britain Serials)"/>
    <x v="4"/>
    <x v="3"/>
    <x v="1"/>
    <x v="1"/>
    <x v="2"/>
    <x v="1"/>
    <m/>
    <n v="5"/>
    <x v="173"/>
    <x v="1"/>
    <n v="0"/>
    <x v="1"/>
    <x v="37"/>
    <x v="0"/>
  </r>
  <r>
    <n v="6752"/>
    <s v="VR801"/>
    <x v="42"/>
    <m/>
    <x v="10"/>
    <x v="19"/>
    <n v="13"/>
    <s v="June"/>
    <x v="18"/>
    <s v="13 June 1955"/>
    <x v="0"/>
    <s v="VR801 (XB-HOB) being sought by Jim Dearborn. Crashed on a movie set - see the Aeroplane April 2008. SOC 13.6.55 N9919F Crashed Calabasas CA (Air Britain Serials)"/>
    <x v="2"/>
    <x v="2"/>
    <x v="32"/>
    <x v="1"/>
    <x v="2"/>
    <x v="1"/>
    <m/>
    <n v="6"/>
    <x v="174"/>
    <x v="1"/>
    <n v="0"/>
    <x v="2"/>
    <x v="17"/>
    <x v="7"/>
  </r>
  <r>
    <n v="2778"/>
    <s v="TE869"/>
    <x v="12"/>
    <s v="FE"/>
    <x v="17"/>
    <x v="19"/>
    <n v="30"/>
    <s v="June"/>
    <x v="18"/>
    <s v="30 June 1955"/>
    <x v="2"/>
    <s v="NZ2361 FB.VI Built at Standard Motors and delivered sometime between 27 May 1945 and 21 December 1946. Previously TE869. Ferried from the United Kingdom by an RAF/RNZAF crew and BOC Ohakea on 15 September 1947. Ferried to Woodbourne for storage shortly after arrival. Declared surplus on SR83/55 dated 30 June 1955 and sold by GSB tender number 6326 to ANSA Orchard Equipment Co, Nelson. Airframe hours 71:00. . (http://www.adf-serials.com/nz-serials/) To RNZAF 15.8.47 as NZ2361 Sold 11.56 Ansa Orchard Eq broken up (Air Britain Serials)"/>
    <x v="4"/>
    <x v="3"/>
    <x v="1"/>
    <x v="1"/>
    <x v="2"/>
    <x v="1"/>
    <m/>
    <n v="6"/>
    <x v="174"/>
    <x v="1"/>
    <n v="0"/>
    <x v="2"/>
    <x v="91"/>
    <x v="3"/>
  </r>
  <r>
    <n v="6753"/>
    <s v="TE881"/>
    <x v="12"/>
    <m/>
    <x v="17"/>
    <x v="19"/>
    <n v="30"/>
    <s v="June"/>
    <x v="18"/>
    <s v="30 June 1955"/>
    <x v="2"/>
    <s v="NZ2345 FB.VI Built at Standard Motors. Previously TE881 and delivered sometime between 27 May 1945 and 21 December 1945. Ferried from the United Kingdom by an RAF/RNZAF crew and BOC Ohakea on 28 May 1947. Ferried to Woodbourne for storage shortly after arrival. Declared surplus on SR83/55 dated 30 June 1955 and sold by GSB tender number 6326 to ANSA Orchard Equipment Co, Nelson. Airframe hours 69:35. . (http://www.adf-serials.com/nz-serials/) To RNZAF 23.4.47 as NZ2345 (Air Britain Serials)"/>
    <x v="5"/>
    <x v="3"/>
    <x v="1"/>
    <x v="1"/>
    <x v="2"/>
    <x v="1"/>
    <m/>
    <n v="6"/>
    <x v="174"/>
    <x v="1"/>
    <n v="0"/>
    <x v="2"/>
    <x v="17"/>
    <x v="3"/>
  </r>
  <r>
    <n v="6764"/>
    <s v="NS697"/>
    <x v="18"/>
    <m/>
    <x v="7"/>
    <x v="19"/>
    <n v="0"/>
    <s v="July"/>
    <x v="18"/>
    <s v="0 July 1955"/>
    <x v="2"/>
    <s v="07.1955 sold to Wilmore Aviation. unknown location (MIAS). , , to RAAF as A52-608 To RAAF 8.11.44 as A52-608 87 Sqn Sold Wilmor Aviation (Air Britain Serials)"/>
    <x v="4"/>
    <x v="3"/>
    <x v="1"/>
    <x v="1"/>
    <x v="2"/>
    <x v="1"/>
    <m/>
    <n v="7"/>
    <x v="175"/>
    <x v="1"/>
    <n v="1"/>
    <x v="2"/>
    <x v="17"/>
    <x v="0"/>
  </r>
  <r>
    <n v="1763"/>
    <s v="TW237"/>
    <x v="43"/>
    <s v="RN"/>
    <x v="18"/>
    <x v="19"/>
    <n v="5"/>
    <s v="July"/>
    <x v="18"/>
    <s v="5 July 1955"/>
    <x v="2"/>
    <s v="Cat? Accident Jul 5 55, w/o Nov 13 55. (Air Enthusiast September-October 1999) To Israel [as 4X-3186?] (Air Britain Serials) Fixed Wings"/>
    <x v="2"/>
    <x v="3"/>
    <x v="32"/>
    <x v="1"/>
    <x v="2"/>
    <x v="1"/>
    <m/>
    <n v="7"/>
    <x v="175"/>
    <x v="1"/>
    <n v="0"/>
    <x v="2"/>
    <x v="64"/>
    <x v="2"/>
  </r>
  <r>
    <n v="636"/>
    <s v="LR580"/>
    <x v="10"/>
    <s v="54OTU/58/FTU"/>
    <x v="10"/>
    <x v="7"/>
    <n v="12"/>
    <s v="July"/>
    <x v="18"/>
    <s v="12 July 1955"/>
    <x v="2"/>
    <s v="SOC 12.7.55 (Air Britain Serials)"/>
    <x v="4"/>
    <x v="3"/>
    <x v="1"/>
    <x v="1"/>
    <x v="2"/>
    <x v="1"/>
    <m/>
    <n v="7"/>
    <x v="175"/>
    <x v="1"/>
    <n v="1"/>
    <x v="1"/>
    <x v="395"/>
    <x v="2"/>
  </r>
  <r>
    <n v="3159"/>
    <s v="RF828"/>
    <x v="12"/>
    <s v="333/334"/>
    <x v="18"/>
    <x v="19"/>
    <n v="18"/>
    <s v="July"/>
    <x v="18"/>
    <s v="18 July 1955"/>
    <x v="0"/>
    <s v="Inspected at Chateaudun Nov 50, to Israeli ownership at Chateaudun Feb 21 51, ferried to Israel Nov 27 51. ? Cat accident (Hit HT cables) on Nov 23 53, w/o in a landing accident Jul 18 55, 2nd Lt &quot;X&quot; and 2nd Lt Melamed. (Air Enthusiast, September-October 1999) To Armee de l'Air 5.7.46 to Israel 21.2.51 as 2134 Written off 18.7.55 (Air Britain Serials)"/>
    <x v="2"/>
    <x v="2"/>
    <x v="53"/>
    <x v="1"/>
    <x v="2"/>
    <x v="1"/>
    <m/>
    <n v="7"/>
    <x v="175"/>
    <x v="1"/>
    <n v="1"/>
    <x v="0"/>
    <x v="188"/>
    <x v="3"/>
  </r>
  <r>
    <n v="706"/>
    <s v="TV984"/>
    <x v="10"/>
    <s v="SF Leuchars/SF Hemswell/231OCU/FETS"/>
    <x v="10"/>
    <x v="19"/>
    <n v="19"/>
    <s v="July"/>
    <x v="18"/>
    <s v="19 July 1955"/>
    <x v="2"/>
    <s v="SOC 19.7.55 (Air Britain Serials)"/>
    <x v="4"/>
    <x v="3"/>
    <x v="1"/>
    <x v="1"/>
    <x v="2"/>
    <x v="1"/>
    <m/>
    <n v="7"/>
    <x v="175"/>
    <x v="1"/>
    <n v="0"/>
    <x v="1"/>
    <x v="391"/>
    <x v="2"/>
  </r>
  <r>
    <n v="6679"/>
    <s v="PF627"/>
    <x v="35"/>
    <s v="RN"/>
    <x v="10"/>
    <x v="19"/>
    <n v="8"/>
    <s v="August"/>
    <x v="18"/>
    <s v="8 August 1955"/>
    <x v="2"/>
    <s v="SS 8.8.55 (Air Britain Serials)"/>
    <x v="4"/>
    <x v="3"/>
    <x v="1"/>
    <x v="1"/>
    <x v="2"/>
    <x v="1"/>
    <m/>
    <n v="8"/>
    <x v="176"/>
    <x v="1"/>
    <n v="0"/>
    <x v="2"/>
    <x v="64"/>
    <x v="6"/>
  </r>
  <r>
    <n v="6680"/>
    <s v="PF631"/>
    <x v="35"/>
    <s v="RN"/>
    <x v="10"/>
    <x v="19"/>
    <n v="8"/>
    <s v="August"/>
    <x v="18"/>
    <s v="8 August 1955"/>
    <x v="2"/>
    <s v="SS 8.8.55 (Air Britain Serials)"/>
    <x v="4"/>
    <x v="3"/>
    <x v="1"/>
    <x v="1"/>
    <x v="2"/>
    <x v="1"/>
    <m/>
    <n v="8"/>
    <x v="176"/>
    <x v="1"/>
    <n v="0"/>
    <x v="2"/>
    <x v="64"/>
    <x v="6"/>
  </r>
  <r>
    <n v="6685"/>
    <s v="RG291"/>
    <x v="35"/>
    <s v="RN"/>
    <x v="10"/>
    <x v="19"/>
    <n v="8"/>
    <s v="August"/>
    <x v="18"/>
    <s v="8 August 1955"/>
    <x v="2"/>
    <s v="Sold 8.8.55 (Air Britain Serials)"/>
    <x v="5"/>
    <x v="3"/>
    <x v="1"/>
    <x v="1"/>
    <x v="2"/>
    <x v="1"/>
    <m/>
    <n v="8"/>
    <x v="176"/>
    <x v="1"/>
    <n v="0"/>
    <x v="2"/>
    <x v="64"/>
    <x v="0"/>
  </r>
  <r>
    <n v="6681"/>
    <s v="RG297"/>
    <x v="35"/>
    <s v="RN"/>
    <x v="10"/>
    <x v="19"/>
    <n v="8"/>
    <s v="August"/>
    <x v="18"/>
    <s v="8 August 1955"/>
    <x v="2"/>
    <s v="SS 8.8.55 (Air Britain Serials)"/>
    <x v="4"/>
    <x v="3"/>
    <x v="1"/>
    <x v="1"/>
    <x v="2"/>
    <x v="1"/>
    <m/>
    <n v="8"/>
    <x v="176"/>
    <x v="1"/>
    <n v="0"/>
    <x v="2"/>
    <x v="64"/>
    <x v="0"/>
  </r>
  <r>
    <n v="4248"/>
    <s v="RF896"/>
    <x v="12"/>
    <s v="8OTU/132OTU"/>
    <x v="18"/>
    <x v="19"/>
    <n v="9"/>
    <s v="August"/>
    <x v="18"/>
    <s v="9 August 1955"/>
    <x v="0"/>
    <s v="Inspected at Chateaudun Nov 50, to Israeli ownership at Chateaudun Feb 21 51, ferried to Israel Jun 24-25 51, w/o in a landing accident Aug 9 55. (Air Enthusiast, September-October 1999) To Armee de l'Air 8.12.47 to Israel 21.2.51 as 2114 Written off 9.8.55 (Air Britain Serials)"/>
    <x v="2"/>
    <x v="2"/>
    <x v="40"/>
    <x v="1"/>
    <x v="2"/>
    <x v="1"/>
    <m/>
    <n v="8"/>
    <x v="176"/>
    <x v="1"/>
    <n v="1"/>
    <x v="1"/>
    <x v="121"/>
    <x v="3"/>
  </r>
  <r>
    <n v="4724"/>
    <s v="TA696"/>
    <x v="42"/>
    <n v="98"/>
    <x v="10"/>
    <x v="19"/>
    <n v="9"/>
    <s v="August"/>
    <x v="18"/>
    <s v="9 August 1955"/>
    <x v="0"/>
    <s v="Sold 15.12.54 CF-HMO Lost nr Churchill Manitoba 9.8.55 (Air Britain Serials)"/>
    <x v="2"/>
    <x v="2"/>
    <x v="32"/>
    <x v="1"/>
    <x v="2"/>
    <x v="1"/>
    <m/>
    <n v="8"/>
    <x v="176"/>
    <x v="1"/>
    <n v="0"/>
    <x v="0"/>
    <x v="204"/>
    <x v="0"/>
  </r>
  <r>
    <n v="6696"/>
    <s v="TV964"/>
    <x v="10"/>
    <s v="RN"/>
    <x v="10"/>
    <x v="19"/>
    <n v="11"/>
    <s v="August"/>
    <x v="18"/>
    <s v="11 August 1955"/>
    <x v="2"/>
    <s v="Scrapped 11.8.55 (Air Britain Serials)"/>
    <x v="4"/>
    <x v="3"/>
    <x v="1"/>
    <x v="1"/>
    <x v="2"/>
    <x v="1"/>
    <m/>
    <n v="8"/>
    <x v="176"/>
    <x v="1"/>
    <n v="0"/>
    <x v="2"/>
    <x v="64"/>
    <x v="2"/>
  </r>
  <r>
    <n v="6697"/>
    <s v="TW105"/>
    <x v="10"/>
    <s v="RN"/>
    <x v="10"/>
    <x v="19"/>
    <n v="11"/>
    <s v="August"/>
    <x v="18"/>
    <s v="11 August 1955"/>
    <x v="2"/>
    <s v="Sold 11.8.55 (Air Britain Serials)"/>
    <x v="5"/>
    <x v="3"/>
    <x v="1"/>
    <x v="1"/>
    <x v="2"/>
    <x v="1"/>
    <m/>
    <n v="8"/>
    <x v="176"/>
    <x v="1"/>
    <n v="0"/>
    <x v="2"/>
    <x v="64"/>
    <x v="2"/>
  </r>
  <r>
    <n v="2847"/>
    <s v="VA879"/>
    <x v="10"/>
    <s v="RN 780/762"/>
    <x v="10"/>
    <x v="19"/>
    <n v="11"/>
    <s v="August"/>
    <x v="18"/>
    <s v="11 August 1955"/>
    <x v="2"/>
    <s v="Abbotsinch fire dump 11.8.55 (Air Britain Serials) To Abbotsinch Fire Dump 11/08/1955, remains still at White Waltham 06/1958http://www.ukserials.com/"/>
    <x v="4"/>
    <x v="3"/>
    <x v="1"/>
    <x v="1"/>
    <x v="2"/>
    <x v="1"/>
    <m/>
    <n v="8"/>
    <x v="176"/>
    <x v="1"/>
    <n v="0"/>
    <x v="0"/>
    <x v="405"/>
    <x v="2"/>
  </r>
  <r>
    <n v="996"/>
    <s v="VA880"/>
    <x v="10"/>
    <s v="RN 762"/>
    <x v="10"/>
    <x v="19"/>
    <n v="11"/>
    <s v="August"/>
    <x v="18"/>
    <s v="11 August 1955"/>
    <x v="2"/>
    <s v="Abbotsinch fire dump 11.8.55 (Air Britain Serials) To Abbotsinch Fire Dump 11/08/1955, dep. 1957 (http://www.ukserials.com/)"/>
    <x v="4"/>
    <x v="3"/>
    <x v="1"/>
    <x v="1"/>
    <x v="2"/>
    <x v="1"/>
    <m/>
    <n v="8"/>
    <x v="176"/>
    <x v="1"/>
    <n v="0"/>
    <x v="0"/>
    <x v="181"/>
    <x v="2"/>
  </r>
  <r>
    <n v="4051"/>
    <s v="VT607"/>
    <x v="10"/>
    <s v="RN 762/Airwork"/>
    <x v="10"/>
    <x v="19"/>
    <n v="11"/>
    <s v="August"/>
    <x v="18"/>
    <s v="11 August 1955"/>
    <x v="2"/>
    <s v="Abbotsinch fire dump 11.8.55 (Air Britain Serials) Diverted off contract, d/d 03/02/1948 to the Royal Navy, s.o.c. 11/0/08/1955 at Abbotsinch, then to the fire section,  perished 1957  (http://www.ukserials.com/)"/>
    <x v="4"/>
    <x v="3"/>
    <x v="1"/>
    <x v="1"/>
    <x v="2"/>
    <x v="1"/>
    <m/>
    <n v="8"/>
    <x v="176"/>
    <x v="1"/>
    <n v="0"/>
    <x v="1"/>
    <x v="392"/>
    <x v="0"/>
  </r>
  <r>
    <n v="1391"/>
    <s v="VT618"/>
    <x v="10"/>
    <s v="RN 762/Airwork"/>
    <x v="10"/>
    <x v="19"/>
    <n v="11"/>
    <s v="August"/>
    <x v="18"/>
    <s v="11 August 1955"/>
    <x v="2"/>
    <s v="Sold 11.8.55 (Air Britain Serials) d/d 18/06/1948, transferred 06/04/1949 to the Royal Navy, sold as scrap on 11/08/1955 at Lossiemouth  (http://www.ukserials.com/)"/>
    <x v="5"/>
    <x v="3"/>
    <x v="1"/>
    <x v="1"/>
    <x v="2"/>
    <x v="1"/>
    <m/>
    <n v="8"/>
    <x v="176"/>
    <x v="1"/>
    <n v="0"/>
    <x v="1"/>
    <x v="392"/>
    <x v="0"/>
  </r>
  <r>
    <n v="1321"/>
    <s v="VT619"/>
    <x v="10"/>
    <s v="RN 762/Airwork"/>
    <x v="10"/>
    <x v="19"/>
    <n v="11"/>
    <s v="August"/>
    <x v="18"/>
    <s v="11 August 1955"/>
    <x v="2"/>
    <s v="Abbotsinch fire dump 11.8.55 (Air Britain Serials) Diverted off contract, d/d 23/06/1948 to the Royal Navy, s.o.c. 11/08/1955 at Abbotsinch, remains to the fire section, since perished.  (http://www.ukserials.com/)"/>
    <x v="4"/>
    <x v="3"/>
    <x v="1"/>
    <x v="1"/>
    <x v="2"/>
    <x v="1"/>
    <m/>
    <n v="8"/>
    <x v="176"/>
    <x v="1"/>
    <n v="0"/>
    <x v="1"/>
    <x v="392"/>
    <x v="0"/>
  </r>
  <r>
    <n v="6699"/>
    <s v="VT624"/>
    <x v="10"/>
    <s v="RN"/>
    <x v="10"/>
    <x v="19"/>
    <n v="11"/>
    <s v="August"/>
    <x v="18"/>
    <s v="11 August 1955"/>
    <x v="2"/>
    <s v="Sold 11.8.55 (Air Britain Serials) d/d 20/08/1948 to No.27 MU Shawbury for storage, transferred 17/02/1949 to the Royal Navy, sold as scrap on 11/08/1955 at Lossiemouth  (http://www.ukserials.com/)"/>
    <x v="5"/>
    <x v="3"/>
    <x v="1"/>
    <x v="1"/>
    <x v="2"/>
    <x v="1"/>
    <m/>
    <n v="8"/>
    <x v="176"/>
    <x v="1"/>
    <n v="0"/>
    <x v="2"/>
    <x v="64"/>
    <x v="0"/>
  </r>
  <r>
    <n v="6707"/>
    <s v="VT631"/>
    <x v="10"/>
    <s v="RN"/>
    <x v="10"/>
    <x v="19"/>
    <n v="11"/>
    <s v="August"/>
    <x v="18"/>
    <s v="11 August 1955"/>
    <x v="2"/>
    <s v="Sold 11.8.55 (Air Britain Serials) |diverted off contract, d/d 25/11/1948 to the Royal Navy, sold as scrap 11/08/1955 at Lossiemouth   (http://www.ukserials.com/)"/>
    <x v="5"/>
    <x v="3"/>
    <x v="1"/>
    <x v="1"/>
    <x v="2"/>
    <x v="1"/>
    <m/>
    <n v="8"/>
    <x v="176"/>
    <x v="1"/>
    <n v="0"/>
    <x v="2"/>
    <x v="64"/>
    <x v="0"/>
  </r>
  <r>
    <n v="6709"/>
    <s v="PF666"/>
    <x v="35"/>
    <s v="RN"/>
    <x v="10"/>
    <x v="19"/>
    <n v="13"/>
    <s v="August"/>
    <x v="18"/>
    <s v="13 August 1955"/>
    <x v="2"/>
    <s v="Stored Stretton 10.6.53 SS 13.8.55 (Air Britain Serials)"/>
    <x v="4"/>
    <x v="3"/>
    <x v="1"/>
    <x v="1"/>
    <x v="2"/>
    <x v="1"/>
    <m/>
    <n v="8"/>
    <x v="176"/>
    <x v="1"/>
    <n v="0"/>
    <x v="2"/>
    <x v="64"/>
    <x v="6"/>
  </r>
  <r>
    <n v="6765"/>
    <s v="RS714"/>
    <x v="42"/>
    <m/>
    <x v="10"/>
    <x v="19"/>
    <n v="18"/>
    <s v="August"/>
    <x v="18"/>
    <s v="18 August 1955"/>
    <x v="2"/>
    <s v="Sold 18.8.55 to CF-IME Broken up Hurn .60 (Air Britain Serials)"/>
    <x v="5"/>
    <x v="3"/>
    <x v="1"/>
    <x v="1"/>
    <x v="2"/>
    <x v="1"/>
    <m/>
    <n v="8"/>
    <x v="176"/>
    <x v="1"/>
    <n v="0"/>
    <x v="2"/>
    <x v="17"/>
    <x v="7"/>
  </r>
  <r>
    <n v="6766"/>
    <s v="TK654"/>
    <x v="42"/>
    <m/>
    <x v="10"/>
    <x v="19"/>
    <n v="18"/>
    <s v="August"/>
    <x v="18"/>
    <s v="18 August 1955"/>
    <x v="2"/>
    <s v="Sold 18.8.55 CF-IMD Scrapped 9.59 (Air Britain Serials)"/>
    <x v="5"/>
    <x v="3"/>
    <x v="1"/>
    <x v="1"/>
    <x v="2"/>
    <x v="1"/>
    <m/>
    <n v="8"/>
    <x v="176"/>
    <x v="1"/>
    <n v="0"/>
    <x v="2"/>
    <x v="17"/>
    <x v="0"/>
  </r>
  <r>
    <n v="6776"/>
    <s v="VP200"/>
    <x v="42"/>
    <m/>
    <x v="10"/>
    <x v="19"/>
    <n v="18"/>
    <s v="August"/>
    <x v="18"/>
    <s v="18 August 1955"/>
    <x v="2"/>
    <s v="Sold 18.8.55 CF-IMB Broken up Hurn .60 (Air Britain Serials)"/>
    <x v="5"/>
    <x v="3"/>
    <x v="1"/>
    <x v="1"/>
    <x v="2"/>
    <x v="1"/>
    <m/>
    <n v="8"/>
    <x v="176"/>
    <x v="1"/>
    <n v="0"/>
    <x v="2"/>
    <x v="17"/>
    <x v="7"/>
  </r>
  <r>
    <n v="6777"/>
    <s v="VR797"/>
    <x v="42"/>
    <m/>
    <x v="10"/>
    <x v="19"/>
    <n v="18"/>
    <s v="August"/>
    <x v="18"/>
    <s v="18 August 1955"/>
    <x v="2"/>
    <s v="Sold 18.8.55 CF-IMC Broken up Hurn (Air Britain Serials)"/>
    <x v="5"/>
    <x v="3"/>
    <x v="1"/>
    <x v="1"/>
    <x v="2"/>
    <x v="1"/>
    <m/>
    <n v="8"/>
    <x v="176"/>
    <x v="1"/>
    <n v="0"/>
    <x v="2"/>
    <x v="17"/>
    <x v="7"/>
  </r>
  <r>
    <n v="2462"/>
    <s v="RR282"/>
    <x v="10"/>
    <s v="54OTU/CFE/Tangmere/80"/>
    <x v="10"/>
    <x v="19"/>
    <n v="1"/>
    <s v="September"/>
    <x v="18"/>
    <s v="1 September 1955"/>
    <x v="2"/>
    <s v="SOC 1.9.55 (Air Britain Serials)"/>
    <x v="4"/>
    <x v="3"/>
    <x v="1"/>
    <x v="1"/>
    <x v="2"/>
    <x v="1"/>
    <m/>
    <n v="9"/>
    <x v="177"/>
    <x v="1"/>
    <n v="1"/>
    <x v="0"/>
    <x v="384"/>
    <x v="2"/>
  </r>
  <r>
    <n v="378"/>
    <s v="RR297"/>
    <x v="10"/>
    <s v="16OTU/504/204AFS/1OFU/FTU/FE"/>
    <x v="3"/>
    <x v="7"/>
    <n v="1"/>
    <s v="September"/>
    <x v="18"/>
    <s v="1 September 1955"/>
    <x v="2"/>
    <s v="SOC 1.9.55 (Air Britain Serials)"/>
    <x v="4"/>
    <x v="3"/>
    <x v="1"/>
    <x v="1"/>
    <x v="2"/>
    <x v="1"/>
    <m/>
    <n v="9"/>
    <x v="177"/>
    <x v="1"/>
    <n v="1"/>
    <x v="1"/>
    <x v="91"/>
    <x v="2"/>
  </r>
  <r>
    <n v="351"/>
    <s v="RR307"/>
    <x v="10"/>
    <s v="489/8OTU/58/141/226OCU/FE"/>
    <x v="3"/>
    <x v="7"/>
    <n v="1"/>
    <s v="September"/>
    <x v="18"/>
    <s v="1 September 1955"/>
    <x v="2"/>
    <s v="SOC 1.9.55 (Air Britain Serials)"/>
    <x v="4"/>
    <x v="3"/>
    <x v="1"/>
    <x v="1"/>
    <x v="2"/>
    <x v="1"/>
    <m/>
    <n v="9"/>
    <x v="177"/>
    <x v="1"/>
    <n v="1"/>
    <x v="1"/>
    <x v="91"/>
    <x v="2"/>
  </r>
  <r>
    <n v="74"/>
    <s v="RR314"/>
    <x v="10"/>
    <s v="BCIS/231OCU/204AFS/Bassingbourn/204AFS/231OCU/FETS"/>
    <x v="10"/>
    <x v="19"/>
    <n v="1"/>
    <s v="September"/>
    <x v="18"/>
    <s v="1 September 1955"/>
    <x v="2"/>
    <s v="SOC 1.9.55 (Air Britain Serials)"/>
    <x v="4"/>
    <x v="3"/>
    <x v="1"/>
    <x v="1"/>
    <x v="2"/>
    <x v="1"/>
    <m/>
    <n v="9"/>
    <x v="177"/>
    <x v="1"/>
    <n v="1"/>
    <x v="1"/>
    <x v="391"/>
    <x v="2"/>
  </r>
  <r>
    <n v="75"/>
    <s v="TV976"/>
    <x v="10"/>
    <s v="16OTU/204CTU/204AFS/CFE/1689 Flt/FETS"/>
    <x v="10"/>
    <x v="19"/>
    <n v="1"/>
    <s v="September"/>
    <x v="18"/>
    <s v="1 September 1955"/>
    <x v="2"/>
    <s v="SOC 1.9.55 (Air Britain Serials)"/>
    <x v="4"/>
    <x v="3"/>
    <x v="1"/>
    <x v="1"/>
    <x v="2"/>
    <x v="1"/>
    <m/>
    <n v="9"/>
    <x v="177"/>
    <x v="1"/>
    <n v="0"/>
    <x v="1"/>
    <x v="391"/>
    <x v="2"/>
  </r>
  <r>
    <n v="233"/>
    <s v="VP343"/>
    <x v="10"/>
    <s v="36/228OCU/231OCU/FETS"/>
    <x v="10"/>
    <x v="19"/>
    <n v="1"/>
    <s v="September"/>
    <x v="18"/>
    <s v="1 September 1955"/>
    <x v="2"/>
    <s v="SOC 1.9.55 (Air Britain Serials)"/>
    <x v="4"/>
    <x v="3"/>
    <x v="1"/>
    <x v="1"/>
    <x v="2"/>
    <x v="1"/>
    <m/>
    <n v="9"/>
    <x v="177"/>
    <x v="1"/>
    <n v="0"/>
    <x v="1"/>
    <x v="391"/>
    <x v="0"/>
  </r>
  <r>
    <n v="702"/>
    <s v="VT586"/>
    <x v="10"/>
    <s v="CFS/204AFS/231OCU/45"/>
    <x v="3"/>
    <x v="16"/>
    <n v="1"/>
    <s v="September"/>
    <x v="18"/>
    <s v="1 September 1955"/>
    <x v="2"/>
    <s v="SOC 1.9.55 (Air Britain Serials) aw/cn 11/07/1947, d/d 24/07/1947, s.o.c. 01/09/1955 as CAT 5C with the Far East Air Force, 45 Sqn.  (http://www.ukserials.com/)"/>
    <x v="4"/>
    <x v="3"/>
    <x v="1"/>
    <x v="1"/>
    <x v="2"/>
    <x v="1"/>
    <m/>
    <n v="9"/>
    <x v="177"/>
    <x v="1"/>
    <n v="0"/>
    <x v="0"/>
    <x v="86"/>
    <x v="0"/>
  </r>
  <r>
    <n v="6369"/>
    <s v="RS572"/>
    <x v="12"/>
    <n v="23"/>
    <x v="18"/>
    <x v="16"/>
    <n v="12"/>
    <s v="September"/>
    <x v="18"/>
    <s v="12 September 1955"/>
    <x v="0"/>
    <s v="Inspected at Chateaudun Nov 50, to Israeli ownership at Chateaudun Feb 21 51, w/o in a crash landing at Chalutsa Sep 12 55, Lt Michael Ben-Yoseph and 2nd Lt Yehuda Ben-Yehuda. (Air Enthusiast, September-October 1999) To Armee de l'Air 25.9.47 to Israel 21.2.51 as 2145 Written off 12.9.55 (Air Britain Serials)"/>
    <x v="2"/>
    <x v="2"/>
    <x v="40"/>
    <x v="1"/>
    <x v="2"/>
    <x v="1"/>
    <m/>
    <n v="9"/>
    <x v="177"/>
    <x v="1"/>
    <n v="1"/>
    <x v="0"/>
    <x v="6"/>
    <x v="0"/>
  </r>
  <r>
    <n v="13"/>
    <s v="RR303"/>
    <x v="10"/>
    <s v="13OTU/AAEE/13OTU/54OTU/CFS/204AFS/CSA/HCEU"/>
    <x v="10"/>
    <x v="19"/>
    <n v="12"/>
    <s v="September"/>
    <x v="18"/>
    <s v="12 September 1955"/>
    <x v="2"/>
    <s v="SOC 12.9.55 (Air Britain Serials)"/>
    <x v="4"/>
    <x v="3"/>
    <x v="1"/>
    <x v="1"/>
    <x v="2"/>
    <x v="1"/>
    <m/>
    <n v="9"/>
    <x v="177"/>
    <x v="1"/>
    <n v="1"/>
    <x v="1"/>
    <x v="433"/>
    <x v="2"/>
  </r>
  <r>
    <n v="2708"/>
    <s v="SZ982"/>
    <x v="12"/>
    <n v="305"/>
    <x v="18"/>
    <x v="19"/>
    <n v="18"/>
    <s v="September"/>
    <x v="18"/>
    <s v="18 September 1955"/>
    <x v="0"/>
    <s v="Inspected at Rennes Nov 50, to Israeli ownership at Rennes Feb 20 51, f/f after reconditioning on Mar 31 51, ferried to Israel 10/11 Jun 51, Cat 2a accident on 31 Jan 54, Cat 2 accident on Sep 15 55. (Air Enthusiast, September-October 1999) Swung on landing and u/c collapsed Varrelbusch 14.8.45 DBR (Air Britain Serials)"/>
    <x v="2"/>
    <x v="2"/>
    <x v="23"/>
    <x v="1"/>
    <x v="2"/>
    <x v="1"/>
    <m/>
    <n v="9"/>
    <x v="177"/>
    <x v="1"/>
    <n v="1"/>
    <x v="0"/>
    <x v="60"/>
    <x v="0"/>
  </r>
  <r>
    <n v="152"/>
    <s v="TV958"/>
    <x v="10"/>
    <s v="13OTU/54OTU/204AFS/KEU"/>
    <x v="10"/>
    <x v="19"/>
    <n v="20"/>
    <s v="September"/>
    <x v="18"/>
    <s v="20 September 1955"/>
    <x v="2"/>
    <s v="SS 20.9.55 (Air Britain Serials)"/>
    <x v="4"/>
    <x v="3"/>
    <x v="1"/>
    <x v="1"/>
    <x v="2"/>
    <x v="1"/>
    <m/>
    <n v="9"/>
    <x v="177"/>
    <x v="1"/>
    <n v="0"/>
    <x v="1"/>
    <x v="434"/>
    <x v="2"/>
  </r>
  <r>
    <n v="2413"/>
    <s v="NT226"/>
    <x v="12"/>
    <s v="107/404/132OTU"/>
    <x v="18"/>
    <x v="19"/>
    <n v="21"/>
    <s v="September"/>
    <x v="18"/>
    <s v="21 September 1955"/>
    <x v="0"/>
    <s v="Inspected at Chateaudun Nov 50, to Israeli ownership at Chateaudun Feb 21 51, ferried to Israel Nov 3-5 51. Cat. 1 accident on 21 Sep 55, Captain Ash. (Air Enthusiast, September-October 1999) To Armee de l'Air 17.9.46 to Israel 21.2.51 as 2130 Written off 21.9.55 (Air Britain Serials)"/>
    <x v="2"/>
    <x v="2"/>
    <x v="32"/>
    <x v="1"/>
    <x v="2"/>
    <x v="1"/>
    <m/>
    <n v="9"/>
    <x v="177"/>
    <x v="1"/>
    <n v="1"/>
    <x v="1"/>
    <x v="121"/>
    <x v="0"/>
  </r>
  <r>
    <n v="2124"/>
    <s v="RR306"/>
    <x v="10"/>
    <s v="502/81"/>
    <x v="3"/>
    <x v="19"/>
    <n v="30"/>
    <s v="September"/>
    <x v="18"/>
    <s v="30 September 1955"/>
    <x v="0"/>
    <s v="Swung on take-off and u/c raised to stop Seletar 30.9.55 (Air Britain Serials)"/>
    <x v="2"/>
    <x v="2"/>
    <x v="33"/>
    <x v="1"/>
    <x v="2"/>
    <x v="1"/>
    <m/>
    <n v="9"/>
    <x v="177"/>
    <x v="1"/>
    <n v="1"/>
    <x v="0"/>
    <x v="287"/>
    <x v="2"/>
  </r>
  <r>
    <n v="536"/>
    <s v="RG302"/>
    <x v="35"/>
    <s v="540/Cv PR34A/CSE/192/81"/>
    <x v="10"/>
    <x v="19"/>
    <n v="11"/>
    <s v="October"/>
    <x v="18"/>
    <s v="11 October 1955"/>
    <x v="2"/>
    <s v="SOC 11.10.55 (Air Britain Serials)"/>
    <x v="4"/>
    <x v="3"/>
    <x v="1"/>
    <x v="1"/>
    <x v="2"/>
    <x v="1"/>
    <m/>
    <n v="10"/>
    <x v="178"/>
    <x v="1"/>
    <n v="0"/>
    <x v="0"/>
    <x v="287"/>
    <x v="0"/>
  </r>
  <r>
    <n v="6778"/>
    <s v="RS652"/>
    <x v="12"/>
    <m/>
    <x v="18"/>
    <x v="19"/>
    <n v="11"/>
    <s v="October"/>
    <x v="18"/>
    <s v="11 October 1955"/>
    <x v="2"/>
    <s v="Inspected at Chateaudun Nov 50, to Israeli ownership at Chateaudun Feb 21 51, ferried to Israel 17 Jun 51. Cat 1 Accident 11 Oct 55 (Air Enthusiast, September-October 1999) To Armee de l'Air 11.8.47 to Israel 21.2.51 as 2109 Written off 11.10.55 (Air Britain Serials)"/>
    <x v="4"/>
    <x v="3"/>
    <x v="1"/>
    <x v="1"/>
    <x v="2"/>
    <x v="1"/>
    <m/>
    <n v="10"/>
    <x v="178"/>
    <x v="1"/>
    <n v="0"/>
    <x v="2"/>
    <x v="17"/>
    <x v="7"/>
  </r>
  <r>
    <n v="6180"/>
    <s v="VL613"/>
    <x v="35"/>
    <s v="58/540/APDU/540/APDU/58/APDU/540/81"/>
    <x v="10"/>
    <x v="19"/>
    <n v="19"/>
    <s v="October"/>
    <x v="18"/>
    <s v="19 October 1955"/>
    <x v="2"/>
    <s v="SOC 19.10.55 (Air Britain Serials)"/>
    <x v="4"/>
    <x v="3"/>
    <x v="1"/>
    <x v="1"/>
    <x v="2"/>
    <x v="1"/>
    <m/>
    <n v="10"/>
    <x v="178"/>
    <x v="1"/>
    <n v="0"/>
    <x v="0"/>
    <x v="287"/>
    <x v="0"/>
  </r>
  <r>
    <n v="2153"/>
    <s v="PF656"/>
    <x v="35"/>
    <s v="Cv PR34A/540/81"/>
    <x v="10"/>
    <x v="19"/>
    <n v="20"/>
    <s v="October"/>
    <x v="18"/>
    <s v="20 October 1955"/>
    <x v="2"/>
    <s v="SOC 21.10.55 (Air Britain Serials)"/>
    <x v="4"/>
    <x v="3"/>
    <x v="1"/>
    <x v="1"/>
    <x v="2"/>
    <x v="1"/>
    <m/>
    <n v="10"/>
    <x v="178"/>
    <x v="1"/>
    <n v="0"/>
    <x v="0"/>
    <x v="287"/>
    <x v="6"/>
  </r>
  <r>
    <n v="3211"/>
    <s v="TV973"/>
    <x v="10"/>
    <s v="ECFS/204AFS/FE"/>
    <x v="3"/>
    <x v="7"/>
    <n v="8"/>
    <s v="November"/>
    <x v="18"/>
    <s v="8 November 1955"/>
    <x v="2"/>
    <s v="SOC 8.11.55 (Air Britain Serials)"/>
    <x v="4"/>
    <x v="3"/>
    <x v="1"/>
    <x v="1"/>
    <x v="2"/>
    <x v="1"/>
    <m/>
    <n v="11"/>
    <x v="179"/>
    <x v="1"/>
    <n v="0"/>
    <x v="2"/>
    <x v="91"/>
    <x v="2"/>
  </r>
  <r>
    <n v="6787"/>
    <s v="TA713"/>
    <x v="42"/>
    <m/>
    <x v="22"/>
    <x v="19"/>
    <n v="22"/>
    <s v="January"/>
    <x v="19"/>
    <s v="22 January 1956"/>
    <x v="2"/>
    <s v="Sold 15.12.54 CF-HMN Written off Bogota Colombia 22.1.56 (Air Britain Serials)"/>
    <x v="4"/>
    <x v="3"/>
    <x v="1"/>
    <x v="1"/>
    <x v="2"/>
    <x v="1"/>
    <m/>
    <n v="1"/>
    <x v="180"/>
    <x v="1"/>
    <n v="0"/>
    <x v="2"/>
    <x v="17"/>
    <x v="0"/>
  </r>
  <r>
    <n v="7486"/>
    <s v="TJ114"/>
    <x v="42"/>
    <s v="Cv TT/TTF Gib"/>
    <x v="10"/>
    <x v="19"/>
    <n v="6"/>
    <s v="February"/>
    <x v="19"/>
    <s v="6 February 1956"/>
    <x v="2"/>
    <s v="SOC 6.2.56 (Air Britain Serials)"/>
    <x v="4"/>
    <x v="3"/>
    <x v="1"/>
    <x v="1"/>
    <x v="2"/>
    <x v="1"/>
    <m/>
    <n v="2"/>
    <x v="181"/>
    <x v="1"/>
    <n v="0"/>
    <x v="1"/>
    <x v="435"/>
    <x v="0"/>
  </r>
  <r>
    <n v="2307"/>
    <s v="TK610"/>
    <x v="42"/>
    <s v="Cv TT/TTF Gib"/>
    <x v="10"/>
    <x v="19"/>
    <n v="6"/>
    <s v="February"/>
    <x v="19"/>
    <s v="6 February 1956"/>
    <x v="2"/>
    <s v="SOC 6.2.56 (Air Britain Serials)"/>
    <x v="4"/>
    <x v="3"/>
    <x v="1"/>
    <x v="1"/>
    <x v="2"/>
    <x v="1"/>
    <m/>
    <n v="2"/>
    <x v="181"/>
    <x v="1"/>
    <n v="0"/>
    <x v="1"/>
    <x v="435"/>
    <x v="0"/>
  </r>
  <r>
    <n v="6472"/>
    <s v="RG314"/>
    <x v="35"/>
    <s v="540/Cv PR34A/81"/>
    <x v="10"/>
    <x v="19"/>
    <n v="8"/>
    <s v="February"/>
    <x v="19"/>
    <s v="8 February 1956"/>
    <x v="2"/>
    <s v="SOC 8.2.56 (Air Britain Serials)"/>
    <x v="4"/>
    <x v="3"/>
    <x v="1"/>
    <x v="1"/>
    <x v="2"/>
    <x v="1"/>
    <m/>
    <n v="2"/>
    <x v="181"/>
    <x v="1"/>
    <n v="0"/>
    <x v="0"/>
    <x v="287"/>
    <x v="0"/>
  </r>
  <r>
    <n v="1780"/>
    <s v="VP351"/>
    <x v="10"/>
    <s v="608/19/29/APS Sylt"/>
    <x v="10"/>
    <x v="19"/>
    <n v="24"/>
    <s v="February"/>
    <x v="19"/>
    <s v="24 February 1956"/>
    <x v="2"/>
    <s v="SOC 24.2.56 (Air Britain Serials) _x000a__x000a_The DeHavilland Mosquito T.III was a training aircraft with dual controls and without armament. _x000a__x000a_This prang occurred on the airfield after a heavy snow fall, some time during the winter of 55/56, involving the station's Mosquito T.III (VP351), when its port undercarriage hit a bank of snow at the side of the runway and collapsed._x000a__x000a_&quot;I remember that we had difficulty getting it off the runway due to the snow and it being so cold that the hydraulic oil in the trackjacks was virtually unpumpable and it took a long time to raise it.&quot; _x000a__x000a_http://www.adenairways.com/Schleswig/Crash_VP351.htm"/>
    <x v="4"/>
    <x v="3"/>
    <x v="1"/>
    <x v="1"/>
    <x v="2"/>
    <x v="1"/>
    <m/>
    <n v="2"/>
    <x v="181"/>
    <x v="1"/>
    <n v="0"/>
    <x v="1"/>
    <x v="403"/>
    <x v="0"/>
  </r>
  <r>
    <n v="903"/>
    <s v="NS579"/>
    <x v="18"/>
    <n v="140"/>
    <x v="18"/>
    <x v="19"/>
    <n v="13"/>
    <s v="March"/>
    <x v="19"/>
    <s v="13 March 1956"/>
    <x v="0"/>
    <s v="Inspected at Chateaudun Nov 50, to Israeli ownership at Chateaudun Feb 21 51, ferried by Nock Nice-Rome-Brindisi-Athens-Tel-Nof May 16/17 52, Cat ? landing accident 23 53, Captain David Orli, Cat? belly-landing Oct 1 53, w/o in crash Mar 13 56, Lt Elisha Shamueli and Lt Amitai Lask killed. (Air Enthusiast, September-October 1999) To Armee de l'Air 12.7.46 to Israel 21.2.51 as 2150 Written off 13.3.56 (Air Britain Serials)"/>
    <x v="2"/>
    <x v="2"/>
    <x v="40"/>
    <x v="1"/>
    <x v="2"/>
    <x v="1"/>
    <m/>
    <n v="3"/>
    <x v="182"/>
    <x v="1"/>
    <n v="1"/>
    <x v="0"/>
    <x v="56"/>
    <x v="0"/>
  </r>
  <r>
    <n v="5031"/>
    <s v="NT437"/>
    <x v="25"/>
    <n v="239"/>
    <x v="18"/>
    <x v="19"/>
    <n v="6"/>
    <s v="May"/>
    <x v="19"/>
    <s v="6 May 1956"/>
    <x v="2"/>
    <s v="Ferried to Israel Oct 26 - Nov 1 51, stored at 22 Wing 1956, order issued May 6 1956 to dismante. (Air Enthusiast, September-October 1999) To Armee de l'Air 13.9.50 to Israel 2.51 as 2129 (Air Britain Serials)"/>
    <x v="5"/>
    <x v="3"/>
    <x v="1"/>
    <x v="1"/>
    <x v="2"/>
    <x v="1"/>
    <m/>
    <n v="5"/>
    <x v="183"/>
    <x v="1"/>
    <n v="1"/>
    <x v="0"/>
    <x v="63"/>
    <x v="2"/>
  </r>
  <r>
    <n v="6788"/>
    <s v="TA717"/>
    <x v="42"/>
    <m/>
    <x v="4"/>
    <x v="19"/>
    <n v="15"/>
    <s v="May"/>
    <x v="19"/>
    <s v="15 May 1956"/>
    <x v="2"/>
    <s v="The remains of TA717 were sold by Mike Meeker to Jim Merizan in California in the mid-1980s when the project to restore HML folded. Jim Merizan subsequently sold the remains to Jim Dearborn around the start of 1999. www.mossie.org SS 15.5.56 N9911F N6867C XB-TOX J.Merizan Yorba Linda CA (Air Britain Serials)"/>
    <x v="8"/>
    <x v="3"/>
    <x v="1"/>
    <x v="1"/>
    <x v="2"/>
    <x v="1"/>
    <m/>
    <n v="5"/>
    <x v="183"/>
    <x v="1"/>
    <n v="0"/>
    <x v="2"/>
    <x v="17"/>
    <x v="0"/>
  </r>
  <r>
    <n v="4598"/>
    <s v="TE861"/>
    <x v="12"/>
    <s v="FE"/>
    <x v="17"/>
    <x v="19"/>
    <n v="28"/>
    <s v="May"/>
    <x v="19"/>
    <s v="28 May 1956"/>
    <x v="2"/>
    <s v="Coded YC-E. NZ2324 FB.VI Built at Standard Motors. Previously TE861 and delivered sometime between 27 May 1945 and 21 December 1945. Ferried from the United Kingdom by an RAF/RNZAF crew and BOC Ohakea on 23 January 1947. Ferried to Woodbourne for storage shortly after arrival. Converted to instructional airframe INST157 with TTS Woodbourne on 18 August 1952. Sold by GSB tender number 6326 dated 28 May 1956 to ANSA Orchard Equipment Co, Nelson. To RNZAF 12.12.46 as NZ2324 Inst.157 rts Woodbourne 9.53 (Air Britain Serials)"/>
    <x v="5"/>
    <x v="3"/>
    <x v="1"/>
    <x v="1"/>
    <x v="2"/>
    <x v="1"/>
    <m/>
    <n v="5"/>
    <x v="183"/>
    <x v="1"/>
    <n v="0"/>
    <x v="2"/>
    <x v="91"/>
    <x v="3"/>
  </r>
  <r>
    <n v="6789"/>
    <s v="TE887"/>
    <x v="12"/>
    <m/>
    <x v="17"/>
    <x v="19"/>
    <n v="28"/>
    <s v="May"/>
    <x v="19"/>
    <s v="28 May 1956"/>
    <x v="2"/>
    <s v="GSB Tender No. 6326, delivery date given as May 8, 1947, coded YC-F. NZ2338 FB.VI Built at Standard Motors. Previously TE887 and delivered sometime between 27 May 1945 and 21 December 1945. Ferried from the United Kingdom by an RAF/RNZAF crew and BOC Ohakea on 09 May 1947. Ferried to Woodbourne for storage shortly after arrival. Removed from storage and placed on strength of No.75 Squadron by December 1951. Converted to instructional airframe INST158 with TTS Woodbourne on 18 August 1952. Written off books as reduced to spares and produce on 26 November 1953. Sold by GSB tender number 6326 dated 28 May 1956 to ANSA Orchard Equipment Co, Nelson. To RNZAF 11.4.47 as NZ2338 Inst.158 rts Woodbourne 9.53 (Air Britain Serials)"/>
    <x v="4"/>
    <x v="3"/>
    <x v="1"/>
    <x v="1"/>
    <x v="2"/>
    <x v="1"/>
    <m/>
    <n v="5"/>
    <x v="183"/>
    <x v="1"/>
    <n v="0"/>
    <x v="2"/>
    <x v="17"/>
    <x v="3"/>
  </r>
  <r>
    <n v="6797"/>
    <s v="TE910"/>
    <x v="12"/>
    <m/>
    <x v="17"/>
    <x v="19"/>
    <n v="0"/>
    <s v="June"/>
    <x v="19"/>
    <s v="0 June 1956"/>
    <x v="2"/>
    <s v="Delivery date also given as April 24, 1947, coded YC-B. GSB tender No. 6326. NZ2336 FB.VI Built at Standard Motors. Previously TE910 and delivered to No.27 MU on 19 November 1945. Ferried from the United Kingdom by an RAF/RNZAF crew and BOC Ohakea on 28 April 1947. Ferried to Woodbourne for storage shortly after arrival. Removed from storage and placed on strength of No.75 Squadron. Placed in storage at Woodbourne on 22 April 1952. Declared surplus on SR83/55 dated 30 June 1955 and sold by GSB tender number 6326 to J. Smith, Moutere, Nelson. Airframe hours at time of disposal were 80:35. Although the aircraft was broken into parts for transport to Smith's farm it was later reassembled and is still stored on the property at Moutere. To RNZAF 12.12.46 as NZ2336 Sold 6.56 J.Smith Mapua stored (Air Britain Serials)"/>
    <x v="8"/>
    <x v="3"/>
    <x v="1"/>
    <x v="1"/>
    <x v="2"/>
    <x v="1"/>
    <m/>
    <n v="6"/>
    <x v="184"/>
    <x v="1"/>
    <n v="0"/>
    <x v="2"/>
    <x v="17"/>
    <x v="3"/>
  </r>
  <r>
    <n v="6710"/>
    <s v="VT627"/>
    <x v="10"/>
    <s v="RN"/>
    <x v="10"/>
    <x v="19"/>
    <n v="20"/>
    <s v="June"/>
    <x v="19"/>
    <s v="20 June 1956"/>
    <x v="2"/>
    <s v="SOC 20.6.56 (Air Britain Serials) |diverted off contract, d/d 21/09/1948 to the Royal Navy, s.o.c 20/06/1965 at Lossiemouth, fuselage to Streeton for Ground instructional use, since scrapped   (http://www.ukserials.com/)"/>
    <x v="4"/>
    <x v="3"/>
    <x v="1"/>
    <x v="1"/>
    <x v="2"/>
    <x v="1"/>
    <m/>
    <n v="6"/>
    <x v="184"/>
    <x v="1"/>
    <n v="0"/>
    <x v="2"/>
    <x v="64"/>
    <x v="0"/>
  </r>
  <r>
    <n v="430"/>
    <s v="RG201"/>
    <x v="35"/>
    <s v="544/540/58/Cv PR34A/58/540"/>
    <x v="10"/>
    <x v="19"/>
    <n v="10"/>
    <s v="July"/>
    <x v="19"/>
    <s v="10 July 1956"/>
    <x v="2"/>
    <s v="SS 10.7.56 (Air Britain Serials)"/>
    <x v="4"/>
    <x v="3"/>
    <x v="1"/>
    <x v="1"/>
    <x v="2"/>
    <x v="1"/>
    <m/>
    <n v="7"/>
    <x v="185"/>
    <x v="1"/>
    <n v="0"/>
    <x v="0"/>
    <x v="16"/>
    <x v="0"/>
  </r>
  <r>
    <n v="231"/>
    <s v="VP348"/>
    <x v="10"/>
    <s v="Pershore/SF Manston/CFS/13/219/39"/>
    <x v="10"/>
    <x v="19"/>
    <n v="10"/>
    <s v="July"/>
    <x v="19"/>
    <s v="10 July 1956"/>
    <x v="2"/>
    <s v="SOC 10.7.56 (Air Britain Serials)"/>
    <x v="4"/>
    <x v="3"/>
    <x v="1"/>
    <x v="1"/>
    <x v="2"/>
    <x v="1"/>
    <m/>
    <n v="7"/>
    <x v="185"/>
    <x v="1"/>
    <n v="0"/>
    <x v="0"/>
    <x v="234"/>
    <x v="0"/>
  </r>
  <r>
    <n v="2222"/>
    <s v="TH988"/>
    <x v="42"/>
    <s v="142/Mkrs"/>
    <x v="10"/>
    <x v="19"/>
    <n v="23"/>
    <s v="July"/>
    <x v="19"/>
    <s v="23 July 1956"/>
    <x v="2"/>
    <s v="SOC 23.7.56 (Air Britain Serials)"/>
    <x v="4"/>
    <x v="3"/>
    <x v="1"/>
    <x v="1"/>
    <x v="2"/>
    <x v="1"/>
    <m/>
    <n v="7"/>
    <x v="185"/>
    <x v="1"/>
    <n v="0"/>
    <x v="1"/>
    <x v="44"/>
    <x v="0"/>
  </r>
  <r>
    <n v="295"/>
    <s v="RG233"/>
    <x v="35"/>
    <s v="13/Cv PR34A"/>
    <x v="10"/>
    <x v="19"/>
    <n v="10"/>
    <s v="August"/>
    <x v="19"/>
    <s v="10 August 1956"/>
    <x v="2"/>
    <s v="AMMAN JACK PHOTOGRAM ENG INC (Corporation) SAN ANTONIO, TX 78200 US (Bexar County) (http://www.aircraftone.com/aircraft/models/dehavilland_mark_34a_2800702.asp) Sold 10.8.56 became N9870F [c/n 982827] (Air Britain Serials)"/>
    <x v="5"/>
    <x v="3"/>
    <x v="1"/>
    <x v="1"/>
    <x v="2"/>
    <x v="1"/>
    <m/>
    <n v="8"/>
    <x v="186"/>
    <x v="1"/>
    <n v="0"/>
    <x v="2"/>
    <x v="284"/>
    <x v="0"/>
  </r>
  <r>
    <n v="62"/>
    <s v="PF678"/>
    <x v="35"/>
    <s v="Cv PR34A/540"/>
    <x v="10"/>
    <x v="19"/>
    <n v="28"/>
    <s v="August"/>
    <x v="19"/>
    <s v="28 August 1956"/>
    <x v="2"/>
    <s v="AMMAN JACK PHOTOGRAM ENG INC (Corporation) SAN ANTONIO, TX 78200 US (Bexar County) (http://www.aircraftone.com/aircraft/models/dehavilland_mark_34a_2800702.asp) Sold 28.8.56 N9910F (Air Britain Serials)"/>
    <x v="5"/>
    <x v="3"/>
    <x v="1"/>
    <x v="1"/>
    <x v="2"/>
    <x v="1"/>
    <m/>
    <n v="8"/>
    <x v="186"/>
    <x v="1"/>
    <n v="0"/>
    <x v="0"/>
    <x v="16"/>
    <x v="6"/>
  </r>
  <r>
    <n v="2956"/>
    <s v="VA878"/>
    <x v="10"/>
    <s v="RN 762"/>
    <x v="10"/>
    <x v="19"/>
    <n v="4"/>
    <s v="September"/>
    <x v="19"/>
    <s v="4 September 1956"/>
    <x v="2"/>
    <s v="Outer wings being used on HJ711 by Tony Agar. Engine failed on takeoff crashed thro boundary fence 4.9.56 pts preserved York (Air Britain Serials)"/>
    <x v="8"/>
    <x v="3"/>
    <x v="1"/>
    <x v="1"/>
    <x v="2"/>
    <x v="1"/>
    <m/>
    <n v="9"/>
    <x v="187"/>
    <x v="1"/>
    <n v="0"/>
    <x v="0"/>
    <x v="181"/>
    <x v="2"/>
  </r>
  <r>
    <n v="369"/>
    <s v="LR539"/>
    <x v="10"/>
    <s v="54OTU/51OTU/54OTU/13OTU/CFS/228OCU"/>
    <x v="0"/>
    <x v="7"/>
    <n v="25"/>
    <s v="September"/>
    <x v="19"/>
    <s v="25 September 1956"/>
    <x v="2"/>
    <s v="SS 25.9.56 (Air Britain Serials)"/>
    <x v="4"/>
    <x v="3"/>
    <x v="1"/>
    <x v="1"/>
    <x v="2"/>
    <x v="1"/>
    <m/>
    <n v="9"/>
    <x v="187"/>
    <x v="1"/>
    <n v="1"/>
    <x v="1"/>
    <x v="298"/>
    <x v="2"/>
  </r>
  <r>
    <n v="2110"/>
    <s v="LR554"/>
    <x v="10"/>
    <s v="12FIS/CCFIS/ECFS/EFS/139 Wg/SF Wahn/SF Celle/204AFS/231OCU"/>
    <x v="0"/>
    <x v="7"/>
    <n v="25"/>
    <s v="September"/>
    <x v="19"/>
    <s v="25 September 1956"/>
    <x v="2"/>
    <s v="SS 25.9.56 (Air Britain Serials)"/>
    <x v="4"/>
    <x v="3"/>
    <x v="1"/>
    <x v="1"/>
    <x v="2"/>
    <x v="1"/>
    <m/>
    <n v="9"/>
    <x v="187"/>
    <x v="1"/>
    <n v="1"/>
    <x v="1"/>
    <x v="313"/>
    <x v="2"/>
  </r>
  <r>
    <n v="4776"/>
    <s v="TJ140"/>
    <x v="42"/>
    <s v="Cv TT"/>
    <x v="10"/>
    <x v="19"/>
    <n v="25"/>
    <s v="September"/>
    <x v="19"/>
    <s v="25 September 1956"/>
    <x v="2"/>
    <s v="SOC 25.9.56 (Air Britain Serials)"/>
    <x v="4"/>
    <x v="3"/>
    <x v="1"/>
    <x v="1"/>
    <x v="2"/>
    <x v="1"/>
    <m/>
    <n v="9"/>
    <x v="187"/>
    <x v="1"/>
    <n v="0"/>
    <x v="2"/>
    <x v="436"/>
    <x v="0"/>
  </r>
  <r>
    <n v="991"/>
    <s v="TW112"/>
    <x v="10"/>
    <s v="13OTU/204AFS"/>
    <x v="10"/>
    <x v="19"/>
    <n v="25"/>
    <s v="September"/>
    <x v="19"/>
    <s v="25 September 1956"/>
    <x v="2"/>
    <s v="SS 25.9.56 (Air Britain Serials)"/>
    <x v="4"/>
    <x v="3"/>
    <x v="1"/>
    <x v="1"/>
    <x v="2"/>
    <x v="1"/>
    <m/>
    <n v="9"/>
    <x v="187"/>
    <x v="1"/>
    <n v="0"/>
    <x v="1"/>
    <x v="294"/>
    <x v="2"/>
  </r>
  <r>
    <n v="7590"/>
    <s v="TJ119"/>
    <x v="42"/>
    <s v="Cv TT/5CAACU"/>
    <x v="10"/>
    <x v="19"/>
    <n v="56"/>
    <s v="September"/>
    <x v="19"/>
    <s v="56 September 1956"/>
    <x v="2"/>
    <s v="SOC 10.9.56 (Air Britain Serials)"/>
    <x v="4"/>
    <x v="3"/>
    <x v="1"/>
    <x v="1"/>
    <x v="2"/>
    <x v="1"/>
    <m/>
    <n v="9"/>
    <x v="187"/>
    <x v="1"/>
    <n v="0"/>
    <x v="1"/>
    <x v="437"/>
    <x v="0"/>
  </r>
  <r>
    <n v="6090"/>
    <s v="MM768"/>
    <x v="25"/>
    <s v="410/Belgium"/>
    <x v="15"/>
    <x v="2"/>
    <n v="17"/>
    <s v="October"/>
    <x v="19"/>
    <s v="17 October 1956"/>
    <x v="2"/>
    <s v="To Belgian AF 21.11.47 as MB-2 SS 17.10.56 (Air Britain Serials)_x000a__x000a_MB-2 RAF-Serial: MM768 _x000a_Built at Leavesden under contract 1576/SAS/C.23(a) (dated 0343) as Merlin NF30 (Merlin 72 engines) _x000a__x000a_010844: delivered RAF _x000a_140844-061144: RAF No 410 Sqn _x000a_211147: Taken on Charge BAF _x000a_000047-000051: 10Sqn (ND-H) _x000a_000051-000000: 11Sqn (KT-Q) _x000a_000556: Struck of Charge _x000a_171056: Sold for scrap at Beauvechain_x000a__x000a_(http://belmilac.wetpaint.com/page/De+Havilland+DH.98+Mosquito+NF.30.)"/>
    <x v="5"/>
    <x v="3"/>
    <x v="1"/>
    <x v="1"/>
    <x v="2"/>
    <x v="1"/>
    <m/>
    <n v="10"/>
    <x v="188"/>
    <x v="1"/>
    <n v="1"/>
    <x v="0"/>
    <x v="19"/>
    <x v="2"/>
  </r>
  <r>
    <n v="4697"/>
    <s v="NT300"/>
    <x v="25"/>
    <s v="456/Belgium"/>
    <x v="15"/>
    <x v="19"/>
    <n v="17"/>
    <s v="October"/>
    <x v="19"/>
    <s v="17 October 1956"/>
    <x v="2"/>
    <s v="To Belgian AF 23.1.48 as MB-4 SS 17.10.56 (Air Britain Serials)_x000a__x000a_MB-4 RAF-Serial: NT300 _x000a_Built at Leavesden under contract 1576/SAS/C.23(a) (dated 0343) as Merlin NF30 (Merlin 76 engines) _x000a__x000a_211144: delivered RAF _x000a_281244-260645: RAF No 456 Sqn _x000a_230148: Taken on Charge BAF _x000a_000048-000051: 10Sqn (ND-C) _x000a_000051-000000: 11Sqn (KT-T) _x000a_000556: Struck of Charge _x000a_171056: Sold for scrap at Beauvechain_x000a__x000a_(http://belmilac.wetpaint.com/page/De+Havilland+DH.98+Mosquito+NF.30.)"/>
    <x v="4"/>
    <x v="3"/>
    <x v="1"/>
    <x v="1"/>
    <x v="2"/>
    <x v="1"/>
    <m/>
    <n v="10"/>
    <x v="188"/>
    <x v="1"/>
    <n v="1"/>
    <x v="0"/>
    <x v="20"/>
    <x v="2"/>
  </r>
  <r>
    <n v="6582"/>
    <s v="NT332"/>
    <x v="25"/>
    <s v="456/Belgium"/>
    <x v="15"/>
    <x v="19"/>
    <n v="17"/>
    <s v="October"/>
    <x v="19"/>
    <s v="17 October 1956"/>
    <x v="2"/>
    <s v="To Belgian AF 12.1.49 as MB-22 SS 17.10.56 (Air Britain Serials)"/>
    <x v="4"/>
    <x v="3"/>
    <x v="1"/>
    <x v="1"/>
    <x v="2"/>
    <x v="1"/>
    <m/>
    <n v="10"/>
    <x v="188"/>
    <x v="1"/>
    <n v="1"/>
    <x v="0"/>
    <x v="20"/>
    <x v="2"/>
  </r>
  <r>
    <n v="5412"/>
    <s v="NT375"/>
    <x v="25"/>
    <s v="68/Belgium"/>
    <x v="15"/>
    <x v="19"/>
    <n v="17"/>
    <s v="October"/>
    <x v="19"/>
    <s v="17 October 1956"/>
    <x v="2"/>
    <s v="To Belgian AF 9.9.48 as MB-15 SS 17.10.56 (Air Britain Serials)"/>
    <x v="4"/>
    <x v="3"/>
    <x v="1"/>
    <x v="1"/>
    <x v="2"/>
    <x v="1"/>
    <m/>
    <n v="10"/>
    <x v="188"/>
    <x v="1"/>
    <n v="1"/>
    <x v="0"/>
    <x v="102"/>
    <x v="2"/>
  </r>
  <r>
    <n v="3716"/>
    <s v="NT377"/>
    <x v="25"/>
    <s v="410/Belgium"/>
    <x v="15"/>
    <x v="2"/>
    <n v="17"/>
    <s v="October"/>
    <x v="19"/>
    <s v="17 October 1956"/>
    <x v="2"/>
    <s v="To Belgian AF 29.6.48 as MB-11 SS 17.10.56 (Air Britain Serials)"/>
    <x v="4"/>
    <x v="3"/>
    <x v="1"/>
    <x v="1"/>
    <x v="2"/>
    <x v="1"/>
    <m/>
    <n v="10"/>
    <x v="188"/>
    <x v="1"/>
    <n v="1"/>
    <x v="0"/>
    <x v="19"/>
    <x v="2"/>
  </r>
  <r>
    <n v="3920"/>
    <s v="NT384"/>
    <x v="25"/>
    <s v="68/Belgium"/>
    <x v="15"/>
    <x v="19"/>
    <n v="17"/>
    <s v="October"/>
    <x v="19"/>
    <s v="17 October 1956"/>
    <x v="2"/>
    <s v="To Belgian AF 29.6.48 as MB-12 SS 17.10.56 (Air Britain Serials)"/>
    <x v="4"/>
    <x v="3"/>
    <x v="1"/>
    <x v="1"/>
    <x v="2"/>
    <x v="1"/>
    <m/>
    <n v="10"/>
    <x v="188"/>
    <x v="1"/>
    <n v="1"/>
    <x v="0"/>
    <x v="102"/>
    <x v="2"/>
  </r>
  <r>
    <n v="3114"/>
    <s v="NT387"/>
    <x v="25"/>
    <s v="456/Belgium"/>
    <x v="15"/>
    <x v="19"/>
    <n v="17"/>
    <s v="October"/>
    <x v="19"/>
    <s v="17 October 1956"/>
    <x v="2"/>
    <s v="Served with 456 Sqn as RX-D? under RAF control 12/44 to 15/06/45 as Sqn disbanded. Back to RAF. (Brian Fillery's website) To Belgian AF 16.9.48 as MB-16 SS 17.10.56 (Air Britain Serials)"/>
    <x v="4"/>
    <x v="3"/>
    <x v="1"/>
    <x v="1"/>
    <x v="2"/>
    <x v="1"/>
    <m/>
    <n v="10"/>
    <x v="188"/>
    <x v="1"/>
    <n v="1"/>
    <x v="0"/>
    <x v="20"/>
    <x v="2"/>
  </r>
  <r>
    <n v="4890"/>
    <s v="NT446"/>
    <x v="25"/>
    <s v="68/Belgium"/>
    <x v="15"/>
    <x v="19"/>
    <n v="17"/>
    <s v="October"/>
    <x v="19"/>
    <s v="17 October 1956"/>
    <x v="2"/>
    <s v="To Belgian AF 13.11.47 as MB-1 SS 17.10.56 (Air Britain Serials)_x000a__x000a_MB-1 RAF-Serial: NT446 _x000a_Built at Leavesden under contract 1576/SAS/C.23(a) (dated 0343) as Merlin NF30 (Merlin 76 engines)_x000a__x000a_040245: delivered RAF _x000a_270245-040445: RAF No 68 Sqn _x000a_131147: Taken on Charge BAF _x000a_000047-000051: 10Sqn (ND-B) _x000a_000051-000000: 11Sqn (KT-V) _x000a_000556: Struck of Charge _x000a_171056: Sold for scrap at Beauvechain_x000a__x000a_(http://belmilac.wetpaint.com/page/De+Havilland+DH.98+Mosquito+NF.30.)"/>
    <x v="4"/>
    <x v="3"/>
    <x v="1"/>
    <x v="1"/>
    <x v="2"/>
    <x v="1"/>
    <m/>
    <n v="10"/>
    <x v="188"/>
    <x v="1"/>
    <n v="1"/>
    <x v="0"/>
    <x v="102"/>
    <x v="2"/>
  </r>
  <r>
    <n v="4850"/>
    <s v="NT501"/>
    <x v="25"/>
    <s v="219/Belgium"/>
    <x v="15"/>
    <x v="19"/>
    <n v="17"/>
    <s v="October"/>
    <x v="19"/>
    <s v="17 October 1956"/>
    <x v="2"/>
    <s v="To Belgian AF 21.12.48 as MB-17 SS 17.10.56 (Air Britain Serials)"/>
    <x v="5"/>
    <x v="3"/>
    <x v="1"/>
    <x v="1"/>
    <x v="2"/>
    <x v="1"/>
    <m/>
    <n v="10"/>
    <x v="188"/>
    <x v="1"/>
    <n v="1"/>
    <x v="0"/>
    <x v="76"/>
    <x v="2"/>
  </r>
  <r>
    <n v="194"/>
    <s v="RG300"/>
    <x v="35"/>
    <s v="PRDU/58/540/Cv PR34A/237OCU/231OCU"/>
    <x v="0"/>
    <x v="7"/>
    <n v="22"/>
    <s v="October"/>
    <x v="19"/>
    <s v="22 October 1956"/>
    <x v="2"/>
    <s v="Sold by Jim merizan to Jim Dearborn around the start of 1999. De Havilland FB Mk 34 RG300 was another one of Jack Amman's aircraft and like PF670 it went through the same ownership changes this might explain why there seemed to be a lot of Mossie parts laying around in the early 80s. Both of these aircraft were paint Robin Egg Blue with White Stripes. (http://warbirdinformationexchange.org/phpBB2/viewtopic.php?t=18874&amp;postdays=0&amp;postorder=asc&amp;highlight=col+rohr&amp;start=15&amp;sid=fe3b5bfbffca46ca2205a2fb8fa440bd) See also RG300 and RS709. Sold 22.10.56 to N9871F Confederate AF [c/n 983157] (Air Britain Serials)"/>
    <x v="8"/>
    <x v="3"/>
    <x v="1"/>
    <x v="1"/>
    <x v="2"/>
    <x v="1"/>
    <m/>
    <n v="10"/>
    <x v="188"/>
    <x v="1"/>
    <n v="0"/>
    <x v="1"/>
    <x v="313"/>
    <x v="0"/>
  </r>
  <r>
    <n v="6031"/>
    <s v="HK124"/>
    <x v="2"/>
    <n v="256"/>
    <x v="10"/>
    <x v="19"/>
    <n v="27"/>
    <s v="October"/>
    <x v="19"/>
    <s v="27 October 1956"/>
    <x v="2"/>
    <s v="SOC 27.10.56 (Air Britain Serials)"/>
    <x v="4"/>
    <x v="3"/>
    <x v="1"/>
    <x v="1"/>
    <x v="2"/>
    <x v="1"/>
    <m/>
    <n v="10"/>
    <x v="188"/>
    <x v="1"/>
    <n v="1"/>
    <x v="0"/>
    <x v="32"/>
    <x v="2"/>
  </r>
  <r>
    <n v="225"/>
    <s v="HJ971"/>
    <x v="10"/>
    <s v="1655MTU/Polebrook/Pershore/Manston/204AFS/231OCU/HCEU"/>
    <x v="10"/>
    <x v="19"/>
    <n v="31"/>
    <s v="October"/>
    <x v="19"/>
    <s v="31 October 1956"/>
    <x v="2"/>
    <s v="SS 31.10.56 (Air Britain Serials)"/>
    <x v="4"/>
    <x v="3"/>
    <x v="1"/>
    <x v="1"/>
    <x v="2"/>
    <x v="1"/>
    <m/>
    <n v="10"/>
    <x v="188"/>
    <x v="1"/>
    <n v="1"/>
    <x v="1"/>
    <x v="433"/>
    <x v="2"/>
  </r>
  <r>
    <n v="3091"/>
    <s v="VT621"/>
    <x v="10"/>
    <s v="204AFS/1OFU"/>
    <x v="10"/>
    <x v="19"/>
    <n v="31"/>
    <s v="October"/>
    <x v="19"/>
    <s v="31 October 1956"/>
    <x v="2"/>
    <s v="SOC 31.10.56 (Air Britain Serials) d/d 08/07/1948, to No.48 MU Hawarden 15/02/1954 for storage until declared non-effective on 22/02/1956 and sold as scrap on 31/10/1956 at No.48 MU Hawarden to International Alloys Ltd, Aylesbury."/>
    <x v="4"/>
    <x v="3"/>
    <x v="1"/>
    <x v="1"/>
    <x v="2"/>
    <x v="1"/>
    <m/>
    <n v="10"/>
    <x v="188"/>
    <x v="1"/>
    <n v="0"/>
    <x v="1"/>
    <x v="371"/>
    <x v="0"/>
  </r>
  <r>
    <n v="56"/>
    <s v="A52-17"/>
    <x v="24"/>
    <s v="Cv T43/reserial A52-1052"/>
    <x v="17"/>
    <x v="19"/>
    <n v="0"/>
    <s v="November"/>
    <x v="19"/>
    <s v="0 November 1956"/>
    <x v="2"/>
    <s v="Modified at Bankstown, not clear how. Coded YC-Y, sold under GSB tender No. 6326. NZ2306 T.43 Built at Bankstown as A52-17 and later converted to T.43 and re-serialled A52-1052 with RAAF. BOC at Ohakea with RNZAF on 08 April 1947 at a cost of 3000 pounds. Declared surplus on SR83/55 dated 30 June 1955 and sold by GSB tender number 6326 to ANSA Orchard Equipment Co, Nelson. Airframe hours 242:30. Fuselage was derelict at Lower Moutere in 1961. . (http://www.adf-serials.com/nz-serials/) Completed as Mk.43 A52-1052. Delivered during July 1946. Final disposition: to RNZAF, April 1947. (Beaufort, Beaufighter and Mosquito in Australian Service, Stewart Wilson, 1990) To RNZAF 8.4.47 as NZ2306 Sold 11.56 Ansa Orchard Eq broken up (Air Britain Serials)"/>
    <x v="4"/>
    <x v="3"/>
    <x v="1"/>
    <x v="1"/>
    <x v="2"/>
    <x v="1"/>
    <m/>
    <n v="11"/>
    <x v="189"/>
    <x v="1"/>
    <n v="0"/>
    <x v="2"/>
    <x v="438"/>
    <x v="5"/>
  </r>
  <r>
    <n v="1467"/>
    <s v="A52-20"/>
    <x v="24"/>
    <s v="Cv T43/reserial A52-1054"/>
    <x v="17"/>
    <x v="19"/>
    <n v="0"/>
    <s v="November"/>
    <x v="19"/>
    <s v="0 November 1956"/>
    <x v="2"/>
    <s v="Modified at Bankstown, not clear how. Coded YC-Z, sold under GSB tender No. 6326. NZ2308 T.43 Built at Bankstown as A52-20 and later converted to T.43 and re-serialled A52-1054 with RAAF. BOC at Ohakea with RNZAF on 25 June 1947 at a cost of 3000 pounds. Declared surplus on SR83/55 dated 30 June 1955 and sold by GSB tender number 6326 to ANSA Orchard Equipment Co, Nelson. Airframe hours 479:35. Completed as Mk.43 A52-1054. Delivered during August 1946. Final disposition: to RNZAF, June 1947. (Beaufort, Beaufighter and Mosquito in Australian Service, Stewart Wilson, 1990) Undergoing a radical rebuild by Glyn Powell using new fuselage halves incorporating metal parts from the original NZ2308. An article (on the NZFPM site courtesy of NZ Wings) is located here. To RNZAF 13.6.47 as NZ2308 Sold 11.56 Ansa Orchard Eq broken up Pts for rebuild G.Powell Auckland (Air Britain Serials)"/>
    <x v="8"/>
    <x v="3"/>
    <x v="1"/>
    <x v="1"/>
    <x v="2"/>
    <x v="1"/>
    <m/>
    <n v="11"/>
    <x v="189"/>
    <x v="1"/>
    <n v="0"/>
    <x v="2"/>
    <x v="439"/>
    <x v="5"/>
  </r>
  <r>
    <n v="4831"/>
    <s v="RF908"/>
    <x v="12"/>
    <n v="540"/>
    <x v="17"/>
    <x v="19"/>
    <n v="0"/>
    <s v="November"/>
    <x v="19"/>
    <s v="0 November 1956"/>
    <x v="2"/>
    <s v="NZ2369 FB.VI Built at Standard Motors and delivered sometime between 16 December 1944 and 05 June 1945. Previously RF908. Ferried from the United Kingdom by an RAF/RNZAF crew and BOC Ohakea on 22 October 1947. Ferried to Woodbourne for storage shortly after arrival. Declared surplus on SR83/55 dated 30 June 1955 and sold by GSB tender number 6326 to ANSA Orchard Equipment Co, Nelson. Airframe hours 78:35. Aircraft was still derelict near Blenheim in 1961 with the outer wings missing. . (http://www.adf-serials.com/nz-serials/) To RNZAF 25.9.47 as NZ2369 Sold 11.56 Ansa Orchard Eq broken up (Air Britain Serials)"/>
    <x v="4"/>
    <x v="3"/>
    <x v="1"/>
    <x v="1"/>
    <x v="2"/>
    <x v="1"/>
    <m/>
    <n v="11"/>
    <x v="189"/>
    <x v="1"/>
    <n v="1"/>
    <x v="0"/>
    <x v="16"/>
    <x v="3"/>
  </r>
  <r>
    <n v="6826"/>
    <s v="RS670"/>
    <x v="12"/>
    <m/>
    <x v="17"/>
    <x v="19"/>
    <n v="0"/>
    <s v="November"/>
    <x v="19"/>
    <s v="0 November 1956"/>
    <x v="2"/>
    <s v="NZ2357 FB.VI Built at Airspeed and delivered sometime between 08 April 1945 and 07 June 1946. Previously RS670. Ferried from the United Kingdom by an RAF/RNZAF crew and BOC Ohakea on 30 August 1947. Declared surplus on SR83/55 dated 30 June 1955 and sold by GSB tender number 6326 to ANSA Orchard Equipment Co, Nelson. Airframe hours 65:10. . (http://www.adf-serials.com/nz-serials/) To RNZAF 25.7.47 as NZ2357 Sold 11.56 Ansa Orchard Eq broken up (Air Britain Serials)"/>
    <x v="4"/>
    <x v="3"/>
    <x v="1"/>
    <x v="1"/>
    <x v="2"/>
    <x v="1"/>
    <m/>
    <n v="11"/>
    <x v="189"/>
    <x v="1"/>
    <n v="0"/>
    <x v="2"/>
    <x v="17"/>
    <x v="7"/>
  </r>
  <r>
    <n v="6832"/>
    <s v="RS693"/>
    <x v="12"/>
    <m/>
    <x v="17"/>
    <x v="19"/>
    <n v="0"/>
    <s v="November"/>
    <x v="19"/>
    <s v="0 November 1956"/>
    <x v="2"/>
    <s v="NZ2358 FB.VI Built at Airspeed and delivered sometime between 08 April 1945 and 07 June 1946. Previously RS693. Ferried from the United Kingdom by an RAF/RNZAF crew and BOC Ohakea on 30 August 1947. Declared surplus on SR83/55 dated 30 June 1955 and sold by GSB tender number 6326 to ANSA Orchard Equipment Co, Nelson. Airframe hours 68:20. . (http://www.adf-serials.com/nz-serials/) To RNZAF 12.7.47 as NZ2358 Sold 11.56 Ansa Orchard Eq broken up (Air Britain Serials)"/>
    <x v="4"/>
    <x v="3"/>
    <x v="1"/>
    <x v="1"/>
    <x v="2"/>
    <x v="1"/>
    <m/>
    <n v="11"/>
    <x v="189"/>
    <x v="1"/>
    <n v="0"/>
    <x v="2"/>
    <x v="17"/>
    <x v="7"/>
  </r>
  <r>
    <n v="6841"/>
    <s v="TA385"/>
    <x v="12"/>
    <m/>
    <x v="17"/>
    <x v="19"/>
    <n v="0"/>
    <s v="November"/>
    <x v="19"/>
    <s v="0 November 1956"/>
    <x v="2"/>
    <s v="NZ2376 FB.VI Built at Hatfield and delivered sometime between 09 March 1945 and 10 April 1945. Previously TA385. Ferried from the United Kingdom by an RAF/RNZAF crew and BOC Ohakea on 20 January 1948. Ferried to Woodbourne for storage shortly after arrival. Declared surplus on SR83/55 and sold by GSB tender number 6326 to ANSA Orchard Equipment Co, Nelson. Airframe hours 81:25. . (http://www.adf-serials.com/nz-serials/) To RNZAF 12.12.47 as NZ2376 Sold 11.56 Ansa Orchard Eq broken up (Air Britain Serials)"/>
    <x v="4"/>
    <x v="3"/>
    <x v="1"/>
    <x v="1"/>
    <x v="2"/>
    <x v="1"/>
    <m/>
    <n v="11"/>
    <x v="189"/>
    <x v="1"/>
    <n v="1"/>
    <x v="2"/>
    <x v="17"/>
    <x v="0"/>
  </r>
  <r>
    <n v="6842"/>
    <s v="TA577"/>
    <x v="12"/>
    <m/>
    <x v="17"/>
    <x v="19"/>
    <n v="0"/>
    <s v="November"/>
    <x v="19"/>
    <s v="0 November 1956"/>
    <x v="2"/>
    <s v="NZ2371 FB.VI Built at Hatfield and delivered sometime between 12 April 1945 and 15 December 1945. Previously TA577. Ferried from the United Kingdom by an RAF/RNZAF crew and BOC Ohakea on 08 December 1947. Ferried to Woodbourne for storage shortly after arrival. Declared surplus on SR83/55 dated 30 June 1955 and sold by GSB tender number 6326 to ANSA Orchard Equipment Co, Nelson. Airframe hours 69:05. . (http://www.adf-serials.com/nz-serials/) To RNZAF 11.11.47 as NZ2371 Sold 11.56 Ansa Orchard Eq broken up (Air Britain Serials)"/>
    <x v="4"/>
    <x v="3"/>
    <x v="1"/>
    <x v="1"/>
    <x v="2"/>
    <x v="1"/>
    <m/>
    <n v="11"/>
    <x v="189"/>
    <x v="1"/>
    <n v="0"/>
    <x v="2"/>
    <x v="17"/>
    <x v="0"/>
  </r>
  <r>
    <n v="6843"/>
    <s v="TA578"/>
    <x v="12"/>
    <m/>
    <x v="17"/>
    <x v="19"/>
    <n v="0"/>
    <s v="November"/>
    <x v="19"/>
    <s v="0 November 1956"/>
    <x v="2"/>
    <s v="NZ2360 FB.VI Built at Hatfield and delivered sometime between 12 April 1945 and 15 December 1946. Previously TA578. Ferried from the United Kingdom by an RAF/RNZAF crew and BOC Ohakea on 08 September 1947. Ferried to Woodbourne for storage shortly after arrival. Declared surplus on SR83/55 dated 30 June 1955 and sold by GSB tender number 6326 to ANSA Orchard Equipment Co, Nelson. Airframe hours 69:10. Fuselage was derelict at Lower Moutere in 1961. . (http://www.adf-serials.com/nz-serials/) To RNZAF 25.7.47 as NZ2360 Sold 11.56 Ansa Orchard Eq broken up (Air Britain Serials)"/>
    <x v="4"/>
    <x v="3"/>
    <x v="1"/>
    <x v="1"/>
    <x v="2"/>
    <x v="1"/>
    <m/>
    <n v="11"/>
    <x v="189"/>
    <x v="1"/>
    <n v="0"/>
    <x v="2"/>
    <x v="17"/>
    <x v="0"/>
  </r>
  <r>
    <n v="6844"/>
    <s v="TE856"/>
    <x v="12"/>
    <m/>
    <x v="17"/>
    <x v="19"/>
    <n v="0"/>
    <s v="November"/>
    <x v="19"/>
    <s v="0 November 1956"/>
    <x v="2"/>
    <s v="NZ2374 FB.VI Built at Standard Motors and delivered sometime between 27 May 1945 and 21 December 1945. Previously TE856. Ferried from the United Kingdom by an RAF/RNZAF crew and BOC Ohakea on 22 December 1947. Ferried to Woodbourne for storage shortly after arrival. Declared surplus on SR83/55 dated 30 June 1955 and sold by GSB tender number 6326 to ANSA Orchard Equipment Co, Nelson. Airframe hours 74:25. . (http://www.adf-serials.com/nz-serials/) To RNZAF 21.3.47 as NZ2374 Sold 11.56 Ansa Orchard Eq broken up (Air Britain Serials)"/>
    <x v="4"/>
    <x v="3"/>
    <x v="1"/>
    <x v="1"/>
    <x v="2"/>
    <x v="1"/>
    <m/>
    <n v="11"/>
    <x v="189"/>
    <x v="1"/>
    <n v="0"/>
    <x v="2"/>
    <x v="17"/>
    <x v="3"/>
  </r>
  <r>
    <n v="6846"/>
    <s v="TE878"/>
    <x v="12"/>
    <m/>
    <x v="17"/>
    <x v="19"/>
    <n v="0"/>
    <s v="November"/>
    <x v="19"/>
    <s v="0 November 1956"/>
    <x v="2"/>
    <s v="NZ2340 FB.VI Built at Standard Motors. Previously TE878 and delivered sometime between 27 May 1945 and 21 December 1945. Ferried from the United Kingdom by an RAF/RNZAF crew and BOC Ohakea on 09 May 1947. Ferried to Woodbourne for storage shortly after arrival. Declared surplus on SR83/55 dated 30 June 1955 and sold by GSB tender number 6326 to ANSA Orchard Equipment Co, Nelson. Airframe hours 68:15. To RNZAF 17.4.47 as NZ2340 Sold Ansa Orchard Eq 11.56 broken up (Air Britain Serials)"/>
    <x v="4"/>
    <x v="3"/>
    <x v="1"/>
    <x v="1"/>
    <x v="2"/>
    <x v="1"/>
    <m/>
    <n v="11"/>
    <x v="189"/>
    <x v="1"/>
    <n v="0"/>
    <x v="2"/>
    <x v="17"/>
    <x v="3"/>
  </r>
  <r>
    <n v="6847"/>
    <s v="TE885"/>
    <x v="12"/>
    <m/>
    <x v="17"/>
    <x v="19"/>
    <n v="0"/>
    <s v="November"/>
    <x v="19"/>
    <s v="0 November 1956"/>
    <x v="2"/>
    <s v="NZ2339 FB.VI Built at Standard Motors. Previously TE885 and delivered sometime between 27 May 1945 and 21 December 1945. Ferried from the United Kingdom by an RAF/RNZAF crew and BOC Ohakea on 09 May 1947. Ferried to Woodbourne for storage shortly after arrival. Declared surplus on SR83/55 dated 30 June 1955 and sold by GSB tender number 6326 to ANSA Orchard Equipment Co, Nelson. Airframe hours 64:10. To RNZAF 12.4.47 as NZ2339 Sold Ansa Orchard Eq 11.56 broken up (Air Britain Serials)"/>
    <x v="4"/>
    <x v="3"/>
    <x v="1"/>
    <x v="1"/>
    <x v="2"/>
    <x v="1"/>
    <m/>
    <n v="11"/>
    <x v="189"/>
    <x v="1"/>
    <n v="0"/>
    <x v="2"/>
    <x v="17"/>
    <x v="3"/>
  </r>
  <r>
    <n v="1209"/>
    <s v="TA669"/>
    <x v="42"/>
    <s v="Cv TT/APS Sylt"/>
    <x v="10"/>
    <x v="19"/>
    <n v="20"/>
    <s v="November"/>
    <x v="19"/>
    <s v="20 November 1956"/>
    <x v="0"/>
    <s v="Piloted by F/O Jones (Crash Log) U/c jammed up crashlanded Schleswigland 20.11.56 (Air Britain Serials) _x000a_It was 20th Nov 1956 at 1300hrs when this DeHavilland Mosquito B35 converted to TT35 specification and registered TA669 crashed at RAF Schleswigland. _x000a__x000a_9.30am that morning Roly Pickering had scrounged a 'flip' * with F/O Frank Jones. This is the same lucky F/O Jones who only weeks earlier had narrowly escaped death or injury in a serious car crash near Schleswig._x000a__x000a_Following is Roland's personal account of the plane crash written January 28th 1958:_x000a__x000a_A Narrow Escape_x000a__x000a_It was November 20th 1956 when I had my narrowest escape. About 0930 hours I went for a 'flip' in a Mosquito aircraft from my station in North Germany. The pilot's name was Frank Jones and he seemed a very nice chap. He asked me if there was anywhere special I would like to go. I selected Eckenförde and after five minutes we were heading down the coast for Travemünde. Arriving there in about 15 or 20 minutes we soon spotted the famous casino._x000a__x000a_On the way back Frank had to do an asymmetric check (cutting one engine). Nearing home Frank tried to un-feather the engine but was unsuccessful so he decided to do a one-engined landing._x000a__x000a_Dropping his undercarriage we came in for the final approach, but when we were were 800' high our undercarriage was not locked down so he told the Control Officer over the intercom that he was overshooting. Selecting undercarriage and flaps &quot;UP&quot; and opening the throttle we did a left bank. The next moment Frank says, &quot;My God, the wingtip's touching&quot;, and the next instant seemed to be like a kaleidoscope._x000a__x000a_As I was coming to I found I was lying on the ground with blankets all round me, and the blurred faces of the firemen who had come to our rescue, leaning over me._x000a__x000a_There was very little left of the aircraft but luckily Frank and I escaped with bruises and scratches. We were taken to the German hospital for X-Rays and treated for shock but we were able to leave after 5 days._x000a__x000a_But it wasn't bad news for everyone. The model aircraft club benefited from the balsawood salvaged from the wreckage of TA669._x000a__x000a_ I have a souvenir from the Mosquito TA669 crash; the funnel/cup that formed the business end of the urinal; this was attached to a rubber tube that led to a small tank in the bowels of the aircraft. When the smell became overpowering, a mechanic would be detailed to empty it. Robin Burton_x000a_ _x000a_(http://www.adenairways.com/Schleswig/Crash%20TA669.htm)"/>
    <x v="2"/>
    <x v="2"/>
    <x v="40"/>
    <x v="1"/>
    <x v="2"/>
    <x v="1"/>
    <m/>
    <n v="11"/>
    <x v="189"/>
    <x v="1"/>
    <n v="0"/>
    <x v="1"/>
    <x v="403"/>
    <x v="0"/>
  </r>
  <r>
    <n v="2443"/>
    <s v="NS742"/>
    <x v="18"/>
    <s v="USAAF/RN"/>
    <x v="18"/>
    <x v="19"/>
    <n v="22"/>
    <s v="November"/>
    <x v="19"/>
    <s v="22 November 1956"/>
    <x v="2"/>
    <s v="4X-FDG/90, Serial number 2190 and ferry registration 4X-FDG allocated Aug. 31 '56, test flight by Hugo Marom Oct. 6 '56, ferried to Israel as 4X-FDG, w/o in a landing accident Nov. 22 '56. Captain Ze'ev Tavor and Lt. Rafael Sivron. (Air Enthusiast September-October 1999) To RN 14.5.47 G-AOCJ Israel as 4X-FDG/-91 (Air Britain Serials)"/>
    <x v="5"/>
    <x v="3"/>
    <x v="1"/>
    <x v="1"/>
    <x v="2"/>
    <x v="1"/>
    <m/>
    <n v="11"/>
    <x v="189"/>
    <x v="1"/>
    <n v="1"/>
    <x v="2"/>
    <x v="64"/>
    <x v="0"/>
  </r>
  <r>
    <n v="3554"/>
    <s v="RV350"/>
    <x v="42"/>
    <s v="Cv TT35"/>
    <x v="10"/>
    <x v="19"/>
    <n v="18"/>
    <s v="December"/>
    <x v="19"/>
    <s v="18 December 1956"/>
    <x v="2"/>
    <s v="SS 18.12.56 (Air Britain Serials)"/>
    <x v="4"/>
    <x v="3"/>
    <x v="1"/>
    <x v="1"/>
    <x v="2"/>
    <x v="1"/>
    <m/>
    <n v="12"/>
    <x v="190"/>
    <x v="1"/>
    <n v="1"/>
    <x v="2"/>
    <x v="278"/>
    <x v="0"/>
  </r>
  <r>
    <n v="4937"/>
    <s v="TA660"/>
    <x v="42"/>
    <s v="Cv TT/APS Sylt"/>
    <x v="10"/>
    <x v="19"/>
    <n v="18"/>
    <s v="December"/>
    <x v="19"/>
    <s v="18 December 1956"/>
    <x v="2"/>
    <s v="SS 18.12.56 (Air Britain Serials)"/>
    <x v="4"/>
    <x v="3"/>
    <x v="1"/>
    <x v="1"/>
    <x v="2"/>
    <x v="1"/>
    <m/>
    <n v="12"/>
    <x v="190"/>
    <x v="1"/>
    <n v="0"/>
    <x v="1"/>
    <x v="403"/>
    <x v="0"/>
  </r>
  <r>
    <n v="7730"/>
    <s v="TA692"/>
    <x v="42"/>
    <s v="Cv TT"/>
    <x v="10"/>
    <x v="19"/>
    <n v="18"/>
    <s v="December"/>
    <x v="19"/>
    <s v="18 December 1956"/>
    <x v="2"/>
    <s v="SS 18.12.56 (Air Britain Serials)"/>
    <x v="4"/>
    <x v="3"/>
    <x v="1"/>
    <x v="1"/>
    <x v="2"/>
    <x v="1"/>
    <m/>
    <n v="12"/>
    <x v="190"/>
    <x v="1"/>
    <n v="0"/>
    <x v="2"/>
    <x v="436"/>
    <x v="0"/>
  </r>
  <r>
    <n v="2583"/>
    <s v="TA697"/>
    <x v="42"/>
    <s v="Cv TT/APS Sylt"/>
    <x v="10"/>
    <x v="19"/>
    <n v="18"/>
    <s v="December"/>
    <x v="19"/>
    <s v="18 December 1956"/>
    <x v="2"/>
    <s v="SS 18.12.56 (Air Britain Serials)"/>
    <x v="4"/>
    <x v="3"/>
    <x v="1"/>
    <x v="1"/>
    <x v="2"/>
    <x v="1"/>
    <m/>
    <n v="12"/>
    <x v="190"/>
    <x v="1"/>
    <n v="0"/>
    <x v="1"/>
    <x v="403"/>
    <x v="0"/>
  </r>
  <r>
    <n v="3340"/>
    <s v="TA708"/>
    <x v="42"/>
    <s v="SIU/CSE/527"/>
    <x v="10"/>
    <x v="19"/>
    <n v="18"/>
    <s v="December"/>
    <x v="19"/>
    <s v="18 December 1956"/>
    <x v="2"/>
    <s v="SS 18.12.56 (Air Britain Serials)"/>
    <x v="4"/>
    <x v="3"/>
    <x v="1"/>
    <x v="1"/>
    <x v="2"/>
    <x v="1"/>
    <m/>
    <n v="12"/>
    <x v="190"/>
    <x v="1"/>
    <n v="0"/>
    <x v="0"/>
    <x v="440"/>
    <x v="0"/>
  </r>
  <r>
    <n v="4174"/>
    <s v="TJ156"/>
    <x v="42"/>
    <s v="Cv TT"/>
    <x v="10"/>
    <x v="19"/>
    <n v="18"/>
    <s v="December"/>
    <x v="19"/>
    <s v="18 December 1956"/>
    <x v="2"/>
    <s v="SS 18.12.56 (Air Britain Serials)"/>
    <x v="4"/>
    <x v="3"/>
    <x v="1"/>
    <x v="1"/>
    <x v="2"/>
    <x v="1"/>
    <m/>
    <n v="12"/>
    <x v="190"/>
    <x v="1"/>
    <n v="0"/>
    <x v="2"/>
    <x v="436"/>
    <x v="0"/>
  </r>
  <r>
    <n v="277"/>
    <s v="VP180"/>
    <x v="42"/>
    <s v="14/CSE/527"/>
    <x v="10"/>
    <x v="19"/>
    <n v="18"/>
    <s v="December"/>
    <x v="19"/>
    <s v="18 December 1956"/>
    <x v="2"/>
    <s v="SOC 18.12.56 (Air Britain Serials)"/>
    <x v="4"/>
    <x v="3"/>
    <x v="1"/>
    <x v="1"/>
    <x v="2"/>
    <x v="1"/>
    <m/>
    <n v="12"/>
    <x v="190"/>
    <x v="1"/>
    <n v="0"/>
    <x v="0"/>
    <x v="440"/>
    <x v="7"/>
  </r>
  <r>
    <n v="6772"/>
    <s v="RG174"/>
    <x v="18"/>
    <s v="RN"/>
    <x v="18"/>
    <x v="19"/>
    <n v="0"/>
    <s v="January"/>
    <x v="20"/>
    <s v="1957"/>
    <x v="2"/>
    <s v="Sold G-AOCM Israel as 4X-FDF/-90  4X-FDG/90 1957 PR.16, RG174, registered in UK 5.56 as G-AOCM to R. A. Short, Thruxton; to Hurn for overhaul 8.56; to Israel Air Force 1957 as 4X-FDG(sic)/90 (http://forum.keypublishing.co.uk/showthread.php?t=36444&amp;page=26)"/>
    <x v="5"/>
    <x v="3"/>
    <x v="1"/>
    <x v="1"/>
    <x v="2"/>
    <x v="1"/>
    <m/>
    <m/>
    <x v="191"/>
    <x v="1"/>
    <n v="1"/>
    <x v="2"/>
    <x v="64"/>
    <x v="0"/>
  </r>
  <r>
    <n v="884"/>
    <s v="TA614"/>
    <x v="18"/>
    <s v="Benson/USAAF Watton/RN"/>
    <x v="18"/>
    <x v="19"/>
    <n v="0"/>
    <s v="January"/>
    <x v="20"/>
    <s v="1957"/>
    <x v="2"/>
    <s v="G-AOCN Israel as 4X-FDL/-92    4X-FDL/92 1957 PR.16, TA614, registered in UK 5.56 as G-AOCN to R. A. Short, Thruxton; to Hurn for overhaul 8.56; to Israel Air Force 1957 as 4X-FDL/92 (http://forum.keypublishing.co.uk/showthread.php?t=36444&amp;page=26)"/>
    <x v="6"/>
    <x v="3"/>
    <x v="1"/>
    <x v="1"/>
    <x v="2"/>
    <x v="1"/>
    <m/>
    <m/>
    <x v="191"/>
    <x v="1"/>
    <n v="0"/>
    <x v="2"/>
    <x v="64"/>
    <x v="0"/>
  </r>
  <r>
    <n v="3264"/>
    <s v="TW246"/>
    <x v="43"/>
    <s v="RN 778/TREFU/Airwork"/>
    <x v="10"/>
    <x v="19"/>
    <n v="0"/>
    <s v="January"/>
    <x v="21"/>
    <s v="1957"/>
    <x v="2"/>
    <s v="Offered to Israel in August 1954 by R A Short (Air Enthusiast, September / October 1999) Sold 25.11.53 G-AOCO Scrapped Lossiemouth .57 (Air Britain Serials)"/>
    <x v="5"/>
    <x v="3"/>
    <x v="1"/>
    <x v="1"/>
    <x v="2"/>
    <x v="1"/>
    <m/>
    <m/>
    <x v="191"/>
    <x v="1"/>
    <n v="0"/>
    <x v="1"/>
    <x v="392"/>
    <x v="2"/>
  </r>
  <r>
    <n v="2145"/>
    <s v="NS811"/>
    <x v="18"/>
    <s v="USAAF"/>
    <x v="18"/>
    <x v="19"/>
    <n v="13"/>
    <s v="January"/>
    <x v="21"/>
    <s v="13 January 1957"/>
    <x v="0"/>
    <s v="Registered to VIP Association Ltd as G-AIRT 23 October 1946, sold to &quot;H L White&quot; in May 48, ferried to Israel by John Harvey in Jul-48, to D-160, damaged in taxying accident at Ramat-David Sep 21 48, Leonard Fitchette, to 2101 Nov 14 48, returned to fly in Mar 49, w/o in landing accident at Tel Nof Jan 13 57, Captain Zvi Lavon and Lt Rafael Sivron. (Air Enthusiast, September-October 1999) G-AIRU smuggled to Israel 5.7.48 as D-160 Written off 13.1.57 (Air Britain Serials)"/>
    <x v="2"/>
    <x v="2"/>
    <x v="19"/>
    <x v="1"/>
    <x v="2"/>
    <x v="1"/>
    <m/>
    <n v="1"/>
    <x v="192"/>
    <x v="1"/>
    <n v="1"/>
    <x v="2"/>
    <x v="33"/>
    <x v="0"/>
  </r>
  <r>
    <n v="121"/>
    <s v="RG181"/>
    <x v="35"/>
    <s v="Mkrs/PRDU/APDU/540/Cv PR34A/237OCU/231OCU"/>
    <x v="0"/>
    <x v="7"/>
    <n v="14"/>
    <s v="January"/>
    <x v="21"/>
    <s v="14 January 1957"/>
    <x v="2"/>
    <s v="SS 14.1.57 (Air Britain Serials)"/>
    <x v="4"/>
    <x v="3"/>
    <x v="1"/>
    <x v="1"/>
    <x v="2"/>
    <x v="1"/>
    <m/>
    <n v="1"/>
    <x v="192"/>
    <x v="1"/>
    <n v="0"/>
    <x v="1"/>
    <x v="313"/>
    <x v="0"/>
  </r>
  <r>
    <n v="120"/>
    <s v="RG229"/>
    <x v="35"/>
    <s v="SIU/8OTU/540/Cv PR34A/237OCU/231OCU/230OCU"/>
    <x v="10"/>
    <x v="19"/>
    <n v="14"/>
    <s v="January"/>
    <x v="21"/>
    <s v="14 January 1957"/>
    <x v="2"/>
    <s v="SS 14.1.57 (Air Britain Serials)"/>
    <x v="4"/>
    <x v="3"/>
    <x v="1"/>
    <x v="1"/>
    <x v="2"/>
    <x v="1"/>
    <m/>
    <n v="1"/>
    <x v="192"/>
    <x v="1"/>
    <n v="0"/>
    <x v="1"/>
    <x v="345"/>
    <x v="0"/>
  </r>
  <r>
    <n v="2893"/>
    <s v="RG252"/>
    <x v="35"/>
    <s v="Cv PR34A/540/58"/>
    <x v="10"/>
    <x v="19"/>
    <n v="14"/>
    <s v="January"/>
    <x v="21"/>
    <s v="14 January 1957"/>
    <x v="2"/>
    <s v="SS 14.1.57 (Air Britain Serials)"/>
    <x v="4"/>
    <x v="3"/>
    <x v="1"/>
    <x v="1"/>
    <x v="2"/>
    <x v="1"/>
    <m/>
    <n v="1"/>
    <x v="192"/>
    <x v="1"/>
    <n v="0"/>
    <x v="0"/>
    <x v="265"/>
    <x v="0"/>
  </r>
  <r>
    <n v="1559"/>
    <s v="TJ122"/>
    <x v="42"/>
    <s v="Cv TT/APS Sylt"/>
    <x v="10"/>
    <x v="19"/>
    <n v="14"/>
    <s v="January"/>
    <x v="21"/>
    <s v="14 January 1957"/>
    <x v="2"/>
    <s v="SS 14.1.57 (Air Britain Serials)"/>
    <x v="4"/>
    <x v="3"/>
    <x v="1"/>
    <x v="1"/>
    <x v="2"/>
    <x v="1"/>
    <m/>
    <n v="1"/>
    <x v="192"/>
    <x v="1"/>
    <n v="0"/>
    <x v="1"/>
    <x v="403"/>
    <x v="0"/>
  </r>
  <r>
    <n v="3778"/>
    <s v="TJ124"/>
    <x v="42"/>
    <s v="Cv PR/58"/>
    <x v="10"/>
    <x v="19"/>
    <n v="14"/>
    <s v="January"/>
    <x v="21"/>
    <s v="14 January 1957"/>
    <x v="2"/>
    <s v="SS 14.1.57 (Air Britain Serials)"/>
    <x v="4"/>
    <x v="3"/>
    <x v="1"/>
    <x v="1"/>
    <x v="2"/>
    <x v="1"/>
    <m/>
    <n v="1"/>
    <x v="192"/>
    <x v="1"/>
    <n v="0"/>
    <x v="0"/>
    <x v="265"/>
    <x v="0"/>
  </r>
  <r>
    <n v="4060"/>
    <s v="TJ144"/>
    <x v="42"/>
    <s v="98/Cv TT"/>
    <x v="10"/>
    <x v="19"/>
    <n v="14"/>
    <s v="January"/>
    <x v="21"/>
    <s v="14 January 1957"/>
    <x v="2"/>
    <s v="SS 14.1.57 (Air Britain Serials)"/>
    <x v="4"/>
    <x v="3"/>
    <x v="1"/>
    <x v="1"/>
    <x v="2"/>
    <x v="1"/>
    <m/>
    <n v="1"/>
    <x v="192"/>
    <x v="1"/>
    <n v="0"/>
    <x v="2"/>
    <x v="436"/>
    <x v="0"/>
  </r>
  <r>
    <n v="1719"/>
    <s v="TJ147"/>
    <x v="42"/>
    <s v="Cv TT/APS Sylt"/>
    <x v="10"/>
    <x v="19"/>
    <n v="14"/>
    <s v="January"/>
    <x v="21"/>
    <s v="14 January 1957"/>
    <x v="2"/>
    <s v="SS 14.1.57 (Air Britain Serials)"/>
    <x v="4"/>
    <x v="3"/>
    <x v="1"/>
    <x v="1"/>
    <x v="2"/>
    <x v="1"/>
    <m/>
    <n v="1"/>
    <x v="192"/>
    <x v="1"/>
    <n v="0"/>
    <x v="1"/>
    <x v="403"/>
    <x v="0"/>
  </r>
  <r>
    <n v="117"/>
    <s v="VP192"/>
    <x v="42"/>
    <s v="139/109"/>
    <x v="0"/>
    <x v="8"/>
    <n v="14"/>
    <s v="January"/>
    <x v="21"/>
    <s v="14 January 1957"/>
    <x v="2"/>
    <s v="SOC 14.1.57 (Air Britain Serials)"/>
    <x v="4"/>
    <x v="3"/>
    <x v="1"/>
    <x v="1"/>
    <x v="2"/>
    <x v="1"/>
    <m/>
    <n v="1"/>
    <x v="192"/>
    <x v="1"/>
    <n v="0"/>
    <x v="0"/>
    <x v="18"/>
    <x v="7"/>
  </r>
  <r>
    <n v="1226"/>
    <s v="VR803"/>
    <x v="42"/>
    <s v="Cv PR35/SF Benson"/>
    <x v="10"/>
    <x v="19"/>
    <n v="14"/>
    <s v="January"/>
    <x v="21"/>
    <s v="14 January 1957"/>
    <x v="2"/>
    <s v="SOC 14.1.57 (Air Britain Serials)"/>
    <x v="4"/>
    <x v="3"/>
    <x v="1"/>
    <x v="1"/>
    <x v="2"/>
    <x v="1"/>
    <m/>
    <n v="1"/>
    <x v="192"/>
    <x v="1"/>
    <n v="0"/>
    <x v="1"/>
    <x v="441"/>
    <x v="7"/>
  </r>
  <r>
    <n v="1834"/>
    <s v="VP197"/>
    <x v="42"/>
    <s v="230OCU/109/SF Hemswell/Cv TT35"/>
    <x v="10"/>
    <x v="19"/>
    <n v="16"/>
    <s v="January"/>
    <x v="21"/>
    <s v="16 January 1957"/>
    <x v="2"/>
    <s v="SOC 16.1.57 (Air Britain Serials)"/>
    <x v="4"/>
    <x v="3"/>
    <x v="1"/>
    <x v="1"/>
    <x v="2"/>
    <x v="1"/>
    <m/>
    <n v="1"/>
    <x v="192"/>
    <x v="1"/>
    <n v="0"/>
    <x v="2"/>
    <x v="278"/>
    <x v="7"/>
  </r>
  <r>
    <n v="1857"/>
    <s v="RG194"/>
    <x v="35"/>
    <s v="Cv PR34A/540"/>
    <x v="10"/>
    <x v="19"/>
    <n v="25"/>
    <s v="January"/>
    <x v="21"/>
    <s v="25 January 1957"/>
    <x v="2"/>
    <s v="SS 25.1.57 (Air Britain Serials)"/>
    <x v="4"/>
    <x v="3"/>
    <x v="1"/>
    <x v="1"/>
    <x v="2"/>
    <x v="1"/>
    <m/>
    <n v="1"/>
    <x v="192"/>
    <x v="1"/>
    <n v="0"/>
    <x v="0"/>
    <x v="16"/>
    <x v="0"/>
  </r>
  <r>
    <n v="1962"/>
    <s v="RS704"/>
    <x v="42"/>
    <s v="14/Cv TT35"/>
    <x v="10"/>
    <x v="19"/>
    <n v="25"/>
    <s v="January"/>
    <x v="21"/>
    <s v="25 January 1957"/>
    <x v="2"/>
    <s v="SS 25.1.57 (Air Britain Serials)"/>
    <x v="4"/>
    <x v="3"/>
    <x v="1"/>
    <x v="1"/>
    <x v="2"/>
    <x v="1"/>
    <m/>
    <n v="1"/>
    <x v="192"/>
    <x v="1"/>
    <n v="0"/>
    <x v="2"/>
    <x v="278"/>
    <x v="7"/>
  </r>
  <r>
    <n v="2211"/>
    <s v="RS706"/>
    <x v="42"/>
    <s v="14/237OCU/Cv TT35"/>
    <x v="10"/>
    <x v="19"/>
    <n v="25"/>
    <s v="January"/>
    <x v="21"/>
    <s v="25 January 1957"/>
    <x v="2"/>
    <s v="SS 25.1.57 (Air Britain Serials)"/>
    <x v="4"/>
    <x v="3"/>
    <x v="1"/>
    <x v="1"/>
    <x v="2"/>
    <x v="1"/>
    <m/>
    <n v="1"/>
    <x v="192"/>
    <x v="1"/>
    <n v="0"/>
    <x v="2"/>
    <x v="278"/>
    <x v="7"/>
  </r>
  <r>
    <n v="4941"/>
    <s v="TA638"/>
    <x v="42"/>
    <s v="AAEE/Cv TT"/>
    <x v="10"/>
    <x v="19"/>
    <n v="25"/>
    <s v="January"/>
    <x v="21"/>
    <s v="25 January 1957"/>
    <x v="2"/>
    <s v="SS 25.1.57 (Air Britain Serials)"/>
    <x v="4"/>
    <x v="3"/>
    <x v="1"/>
    <x v="1"/>
    <x v="2"/>
    <x v="1"/>
    <m/>
    <n v="1"/>
    <x v="192"/>
    <x v="1"/>
    <n v="0"/>
    <x v="2"/>
    <x v="436"/>
    <x v="0"/>
  </r>
  <r>
    <n v="1498"/>
    <s v="TA656"/>
    <x v="42"/>
    <s v="EANS/Cv TT"/>
    <x v="10"/>
    <x v="19"/>
    <n v="25"/>
    <s v="January"/>
    <x v="21"/>
    <s v="25 January 1957"/>
    <x v="2"/>
    <s v="SS 25.1.57 (Air Britain Serials)"/>
    <x v="4"/>
    <x v="3"/>
    <x v="1"/>
    <x v="1"/>
    <x v="2"/>
    <x v="1"/>
    <m/>
    <n v="1"/>
    <x v="192"/>
    <x v="1"/>
    <n v="0"/>
    <x v="2"/>
    <x v="436"/>
    <x v="0"/>
  </r>
  <r>
    <n v="1227"/>
    <s v="TA695"/>
    <x v="42"/>
    <s v="14/Cv TT"/>
    <x v="10"/>
    <x v="19"/>
    <n v="25"/>
    <s v="January"/>
    <x v="21"/>
    <s v="25 January 1957"/>
    <x v="2"/>
    <s v="SS 25.1.57 (Air Britain Serials)"/>
    <x v="4"/>
    <x v="3"/>
    <x v="1"/>
    <x v="1"/>
    <x v="2"/>
    <x v="1"/>
    <m/>
    <n v="1"/>
    <x v="192"/>
    <x v="1"/>
    <n v="0"/>
    <x v="2"/>
    <x v="436"/>
    <x v="0"/>
  </r>
  <r>
    <n v="4396"/>
    <s v="TA705"/>
    <x v="42"/>
    <s v="Cv TT"/>
    <x v="10"/>
    <x v="19"/>
    <n v="25"/>
    <s v="January"/>
    <x v="21"/>
    <s v="25 January 1957"/>
    <x v="2"/>
    <s v="SS 25.1.57 (Air Britain Serials)"/>
    <x v="4"/>
    <x v="3"/>
    <x v="1"/>
    <x v="1"/>
    <x v="2"/>
    <x v="1"/>
    <m/>
    <n v="1"/>
    <x v="192"/>
    <x v="1"/>
    <n v="0"/>
    <x v="2"/>
    <x v="436"/>
    <x v="0"/>
  </r>
  <r>
    <n v="3253"/>
    <s v="TJ145"/>
    <x v="42"/>
    <s v="Cv PR"/>
    <x v="10"/>
    <x v="19"/>
    <n v="25"/>
    <s v="January"/>
    <x v="21"/>
    <s v="25 January 1957"/>
    <x v="2"/>
    <s v="SS 25.1.57 (Air Britain Serials)"/>
    <x v="4"/>
    <x v="3"/>
    <x v="1"/>
    <x v="1"/>
    <x v="2"/>
    <x v="1"/>
    <m/>
    <n v="1"/>
    <x v="192"/>
    <x v="1"/>
    <n v="0"/>
    <x v="2"/>
    <x v="393"/>
    <x v="0"/>
  </r>
  <r>
    <n v="7300"/>
    <s v="TJ150"/>
    <x v="42"/>
    <s v="Cv TT/Mkrs"/>
    <x v="10"/>
    <x v="19"/>
    <n v="25"/>
    <s v="January"/>
    <x v="21"/>
    <s v="25 January 1957"/>
    <x v="2"/>
    <s v="SS 25.1.57 (Air Britain Serials)"/>
    <x v="4"/>
    <x v="3"/>
    <x v="1"/>
    <x v="1"/>
    <x v="2"/>
    <x v="1"/>
    <m/>
    <n v="1"/>
    <x v="192"/>
    <x v="1"/>
    <n v="0"/>
    <x v="1"/>
    <x v="44"/>
    <x v="0"/>
  </r>
  <r>
    <n v="2949"/>
    <s v="TK596"/>
    <x v="42"/>
    <s v="Cv TT/226OCU"/>
    <x v="10"/>
    <x v="19"/>
    <n v="25"/>
    <s v="January"/>
    <x v="21"/>
    <s v="25 January 1957"/>
    <x v="2"/>
    <s v="SS 25.1.57 (Air Britain Serials)"/>
    <x v="4"/>
    <x v="3"/>
    <x v="1"/>
    <x v="1"/>
    <x v="2"/>
    <x v="1"/>
    <m/>
    <n v="1"/>
    <x v="192"/>
    <x v="1"/>
    <n v="0"/>
    <x v="1"/>
    <x v="300"/>
    <x v="0"/>
  </r>
  <r>
    <n v="3"/>
    <s v="TK600"/>
    <x v="42"/>
    <s v="Cv TT"/>
    <x v="10"/>
    <x v="19"/>
    <n v="25"/>
    <s v="January"/>
    <x v="21"/>
    <s v="25 January 1957"/>
    <x v="2"/>
    <s v="SS 25.1.57 (Air Britain Serials)"/>
    <x v="4"/>
    <x v="3"/>
    <x v="1"/>
    <x v="1"/>
    <x v="2"/>
    <x v="1"/>
    <m/>
    <n v="1"/>
    <x v="192"/>
    <x v="1"/>
    <n v="0"/>
    <x v="2"/>
    <x v="436"/>
    <x v="0"/>
  </r>
  <r>
    <n v="3318"/>
    <s v="TK613"/>
    <x v="42"/>
    <s v="Cv TT"/>
    <x v="10"/>
    <x v="19"/>
    <n v="25"/>
    <s v="January"/>
    <x v="21"/>
    <s v="25 January 1957"/>
    <x v="2"/>
    <s v="SS 25.1.57 (Air Britain Serials)"/>
    <x v="4"/>
    <x v="3"/>
    <x v="1"/>
    <x v="1"/>
    <x v="2"/>
    <x v="1"/>
    <m/>
    <n v="1"/>
    <x v="192"/>
    <x v="1"/>
    <n v="0"/>
    <x v="2"/>
    <x v="436"/>
    <x v="0"/>
  </r>
  <r>
    <n v="555"/>
    <s v="VR802"/>
    <x v="42"/>
    <s v="14/Cv TT35"/>
    <x v="10"/>
    <x v="19"/>
    <n v="25"/>
    <s v="January"/>
    <x v="21"/>
    <s v="25 January 1957"/>
    <x v="2"/>
    <s v="SOC 25.1.57 (Air Britain Serials)"/>
    <x v="4"/>
    <x v="3"/>
    <x v="1"/>
    <x v="1"/>
    <x v="2"/>
    <x v="1"/>
    <m/>
    <n v="1"/>
    <x v="192"/>
    <x v="1"/>
    <n v="0"/>
    <x v="2"/>
    <x v="278"/>
    <x v="7"/>
  </r>
  <r>
    <n v="5382"/>
    <s v="VR805"/>
    <x v="42"/>
    <s v="Cv PR35"/>
    <x v="10"/>
    <x v="19"/>
    <n v="25"/>
    <s v="January"/>
    <x v="21"/>
    <s v="25 January 1957"/>
    <x v="2"/>
    <s v="SOC 25.1.57 (Air Britain Serials)"/>
    <x v="4"/>
    <x v="3"/>
    <x v="1"/>
    <x v="1"/>
    <x v="2"/>
    <x v="1"/>
    <m/>
    <n v="1"/>
    <x v="192"/>
    <x v="1"/>
    <n v="0"/>
    <x v="2"/>
    <x v="442"/>
    <x v="7"/>
  </r>
  <r>
    <n v="6545"/>
    <s v="NT600"/>
    <x v="25"/>
    <n v="157"/>
    <x v="18"/>
    <x v="19"/>
    <n v="29"/>
    <s v="January"/>
    <x v="21"/>
    <s v="29 January 1957"/>
    <x v="2"/>
    <s v="Ferried to Israel Oct 26 - Nov 1 51, AN/APS prototype installation in 1953, stored at 22 Wing 1956, order issued May 6 56 to equip with cameras, w/o request issued Jan 29 57. (Air Enthusiast, September-October 1999) To Armee de l'Air 20.8.47 to Israel 1.11.51 as 2127 Written off 29.1.57 (Air Britain Serials)"/>
    <x v="4"/>
    <x v="3"/>
    <x v="1"/>
    <x v="1"/>
    <x v="2"/>
    <x v="1"/>
    <m/>
    <n v="1"/>
    <x v="192"/>
    <x v="1"/>
    <n v="1"/>
    <x v="0"/>
    <x v="3"/>
    <x v="2"/>
  </r>
  <r>
    <n v="4584"/>
    <s v="RG195"/>
    <x v="35"/>
    <s v="544/540/58/540/237OCU/540/Cv PR34A/58/540"/>
    <x v="10"/>
    <x v="19"/>
    <n v="14"/>
    <s v="February"/>
    <x v="21"/>
    <s v="14 February 1957"/>
    <x v="2"/>
    <s v="SS 14.2.57 (Air Britain Serials)"/>
    <x v="4"/>
    <x v="3"/>
    <x v="1"/>
    <x v="1"/>
    <x v="2"/>
    <x v="1"/>
    <m/>
    <n v="2"/>
    <x v="193"/>
    <x v="1"/>
    <n v="0"/>
    <x v="0"/>
    <x v="16"/>
    <x v="0"/>
  </r>
  <r>
    <n v="2694"/>
    <s v="TJ131"/>
    <x v="42"/>
    <s v="Cv TT/APS Sylt"/>
    <x v="10"/>
    <x v="19"/>
    <n v="14"/>
    <s v="February"/>
    <x v="21"/>
    <s v="14 February 1957"/>
    <x v="2"/>
    <s v="SS 14.2.57 (Air Britain Serials)"/>
    <x v="4"/>
    <x v="3"/>
    <x v="1"/>
    <x v="1"/>
    <x v="2"/>
    <x v="1"/>
    <m/>
    <n v="2"/>
    <x v="193"/>
    <x v="1"/>
    <n v="0"/>
    <x v="1"/>
    <x v="403"/>
    <x v="0"/>
  </r>
  <r>
    <n v="1772"/>
    <s v="RG259"/>
    <x v="35"/>
    <s v="RAE/Cv PR34A/540/58"/>
    <x v="10"/>
    <x v="19"/>
    <n v="15"/>
    <s v="February"/>
    <x v="21"/>
    <s v="15 February 1957"/>
    <x v="2"/>
    <s v="SS 15.2.57 (Air Britain Serials)"/>
    <x v="4"/>
    <x v="3"/>
    <x v="1"/>
    <x v="1"/>
    <x v="2"/>
    <x v="1"/>
    <m/>
    <n v="2"/>
    <x v="193"/>
    <x v="1"/>
    <n v="0"/>
    <x v="0"/>
    <x v="265"/>
    <x v="0"/>
  </r>
  <r>
    <n v="3196"/>
    <s v="RS708"/>
    <x v="42"/>
    <s v="14/Cv TT35"/>
    <x v="10"/>
    <x v="19"/>
    <n v="15"/>
    <s v="February"/>
    <x v="21"/>
    <s v="15 February 1957"/>
    <x v="2"/>
    <s v="SS 15.2.57 (Air Britain Serials)"/>
    <x v="4"/>
    <x v="3"/>
    <x v="1"/>
    <x v="1"/>
    <x v="2"/>
    <x v="1"/>
    <m/>
    <n v="2"/>
    <x v="193"/>
    <x v="1"/>
    <n v="0"/>
    <x v="2"/>
    <x v="278"/>
    <x v="7"/>
  </r>
  <r>
    <n v="6855"/>
    <s v="TA644"/>
    <x v="42"/>
    <m/>
    <x v="10"/>
    <x v="19"/>
    <n v="15"/>
    <s v="February"/>
    <x v="21"/>
    <s v="15 February 1957"/>
    <x v="2"/>
    <s v="SS 15.2.57 (Air Britain Serials)"/>
    <x v="4"/>
    <x v="3"/>
    <x v="1"/>
    <x v="1"/>
    <x v="2"/>
    <x v="1"/>
    <m/>
    <n v="2"/>
    <x v="193"/>
    <x v="1"/>
    <n v="0"/>
    <x v="2"/>
    <x v="17"/>
    <x v="0"/>
  </r>
  <r>
    <n v="1327"/>
    <s v="TA667"/>
    <x v="42"/>
    <s v="Luneburg/Celle/Cv TT"/>
    <x v="10"/>
    <x v="19"/>
    <n v="15"/>
    <s v="February"/>
    <x v="21"/>
    <s v="15 February 1957"/>
    <x v="2"/>
    <s v="SS 15.2.57 (Air Britain Serials)"/>
    <x v="4"/>
    <x v="3"/>
    <x v="1"/>
    <x v="1"/>
    <x v="2"/>
    <x v="1"/>
    <m/>
    <n v="2"/>
    <x v="193"/>
    <x v="1"/>
    <n v="0"/>
    <x v="2"/>
    <x v="436"/>
    <x v="0"/>
  </r>
  <r>
    <n v="4305"/>
    <s v="TA691"/>
    <x v="42"/>
    <s v="Cv TT"/>
    <x v="10"/>
    <x v="19"/>
    <n v="15"/>
    <s v="February"/>
    <x v="21"/>
    <s v="15 February 1957"/>
    <x v="2"/>
    <s v="SS 15.2.57 (Air Britain Serials)"/>
    <x v="4"/>
    <x v="3"/>
    <x v="1"/>
    <x v="1"/>
    <x v="2"/>
    <x v="1"/>
    <m/>
    <n v="2"/>
    <x v="193"/>
    <x v="1"/>
    <n v="0"/>
    <x v="2"/>
    <x v="436"/>
    <x v="0"/>
  </r>
  <r>
    <n v="657"/>
    <s v="TJ154"/>
    <x v="42"/>
    <s v="Cv TT/APS Sylt"/>
    <x v="10"/>
    <x v="19"/>
    <n v="15"/>
    <s v="February"/>
    <x v="21"/>
    <s v="15 February 1957"/>
    <x v="2"/>
    <s v="SS 15.2.57 (Air Britain Serials)"/>
    <x v="4"/>
    <x v="3"/>
    <x v="1"/>
    <x v="1"/>
    <x v="2"/>
    <x v="1"/>
    <m/>
    <n v="2"/>
    <x v="193"/>
    <x v="1"/>
    <n v="0"/>
    <x v="1"/>
    <x v="403"/>
    <x v="0"/>
  </r>
  <r>
    <n v="3331"/>
    <s v="TJ158"/>
    <x v="42"/>
    <s v="Cv TT"/>
    <x v="10"/>
    <x v="19"/>
    <n v="15"/>
    <s v="February"/>
    <x v="21"/>
    <s v="15 February 1957"/>
    <x v="2"/>
    <s v="SS 15.2.57 (Air Britain Serials)"/>
    <x v="4"/>
    <x v="3"/>
    <x v="1"/>
    <x v="1"/>
    <x v="2"/>
    <x v="1"/>
    <m/>
    <n v="2"/>
    <x v="193"/>
    <x v="1"/>
    <n v="0"/>
    <x v="2"/>
    <x v="436"/>
    <x v="0"/>
  </r>
  <r>
    <n v="4895"/>
    <s v="TK616"/>
    <x v="42"/>
    <s v="Cv TT"/>
    <x v="10"/>
    <x v="19"/>
    <n v="15"/>
    <s v="February"/>
    <x v="21"/>
    <s v="15 February 1957"/>
    <x v="2"/>
    <s v="SS 15.2.57 (Air Britain Serials)"/>
    <x v="4"/>
    <x v="3"/>
    <x v="1"/>
    <x v="1"/>
    <x v="2"/>
    <x v="1"/>
    <m/>
    <n v="2"/>
    <x v="193"/>
    <x v="1"/>
    <n v="0"/>
    <x v="2"/>
    <x v="436"/>
    <x v="0"/>
  </r>
  <r>
    <n v="7366"/>
    <s v="TK621"/>
    <x v="42"/>
    <s v="SIU/RAE"/>
    <x v="10"/>
    <x v="19"/>
    <n v="15"/>
    <s v="February"/>
    <x v="21"/>
    <s v="15 February 1957"/>
    <x v="2"/>
    <s v="SS 15.2.57 (Air Britain Serials)"/>
    <x v="4"/>
    <x v="3"/>
    <x v="1"/>
    <x v="1"/>
    <x v="2"/>
    <x v="1"/>
    <m/>
    <n v="2"/>
    <x v="193"/>
    <x v="1"/>
    <n v="0"/>
    <x v="1"/>
    <x v="61"/>
    <x v="0"/>
  </r>
  <r>
    <n v="2248"/>
    <s v="TK629"/>
    <x v="42"/>
    <s v="14/CSE/527"/>
    <x v="10"/>
    <x v="19"/>
    <n v="15"/>
    <s v="February"/>
    <x v="21"/>
    <s v="15 February 1957"/>
    <x v="2"/>
    <s v="SS 15.2.57 (Air Britain Serials)"/>
    <x v="4"/>
    <x v="3"/>
    <x v="1"/>
    <x v="1"/>
    <x v="2"/>
    <x v="1"/>
    <m/>
    <n v="2"/>
    <x v="193"/>
    <x v="1"/>
    <n v="0"/>
    <x v="0"/>
    <x v="440"/>
    <x v="0"/>
  </r>
  <r>
    <n v="4878"/>
    <s v="VL621"/>
    <x v="35"/>
    <s v="Met Res Flt"/>
    <x v="10"/>
    <x v="19"/>
    <n v="15"/>
    <s v="February"/>
    <x v="21"/>
    <s v="15 February 1957"/>
    <x v="2"/>
    <s v="SS 15.2.57 (Air Britain Serials) Met Res Flt 01.02.52-29.05.55, with H2S"/>
    <x v="4"/>
    <x v="3"/>
    <x v="1"/>
    <x v="1"/>
    <x v="2"/>
    <x v="1"/>
    <m/>
    <n v="2"/>
    <x v="193"/>
    <x v="1"/>
    <n v="0"/>
    <x v="1"/>
    <x v="428"/>
    <x v="0"/>
  </r>
  <r>
    <n v="6706"/>
    <s v="TH991"/>
    <x v="42"/>
    <s v="Cv TT"/>
    <x v="10"/>
    <x v="19"/>
    <n v="16"/>
    <s v="February"/>
    <x v="21"/>
    <s v="16 February 1957"/>
    <x v="2"/>
    <s v="SS 16.2.57 (Air Britain Serials)"/>
    <x v="4"/>
    <x v="3"/>
    <x v="1"/>
    <x v="1"/>
    <x v="2"/>
    <x v="1"/>
    <m/>
    <n v="2"/>
    <x v="193"/>
    <x v="1"/>
    <n v="0"/>
    <x v="2"/>
    <x v="436"/>
    <x v="0"/>
  </r>
  <r>
    <n v="3735"/>
    <s v="TK605"/>
    <x v="42"/>
    <s v="Cv TT/2CAACU"/>
    <x v="10"/>
    <x v="19"/>
    <n v="18"/>
    <s v="February"/>
    <x v="21"/>
    <s v="18 February 1957"/>
    <x v="0"/>
    <s v="Swung on landing and u/c collapsed Langham 18.2.57 (Air Britain Serials)"/>
    <x v="2"/>
    <x v="2"/>
    <x v="23"/>
    <x v="1"/>
    <x v="2"/>
    <x v="1"/>
    <m/>
    <n v="2"/>
    <x v="193"/>
    <x v="1"/>
    <n v="0"/>
    <x v="1"/>
    <x v="399"/>
    <x v="0"/>
  </r>
  <r>
    <n v="707"/>
    <s v="RS713"/>
    <x v="42"/>
    <s v="Mkrs/Cv TT35/APS Sylt"/>
    <x v="10"/>
    <x v="19"/>
    <n v="22"/>
    <s v="February"/>
    <x v="21"/>
    <s v="22 February 1957"/>
    <x v="2"/>
    <s v="6264M NTU SS 22.2.57 (Air Britain Serials)"/>
    <x v="4"/>
    <x v="3"/>
    <x v="1"/>
    <x v="1"/>
    <x v="2"/>
    <x v="1"/>
    <m/>
    <n v="2"/>
    <x v="193"/>
    <x v="1"/>
    <n v="0"/>
    <x v="1"/>
    <x v="403"/>
    <x v="7"/>
  </r>
  <r>
    <n v="2993"/>
    <s v="RV366"/>
    <x v="42"/>
    <s v="Cv TT35/226OCU"/>
    <x v="0"/>
    <x v="7"/>
    <n v="22"/>
    <s v="February"/>
    <x v="21"/>
    <s v="22 February 1957"/>
    <x v="2"/>
    <s v="SS 22.2.57 (Air Britain Serials)"/>
    <x v="4"/>
    <x v="3"/>
    <x v="1"/>
    <x v="1"/>
    <x v="2"/>
    <x v="1"/>
    <m/>
    <n v="2"/>
    <x v="193"/>
    <x v="1"/>
    <n v="1"/>
    <x v="1"/>
    <x v="300"/>
    <x v="0"/>
  </r>
  <r>
    <n v="4225"/>
    <s v="TA640"/>
    <x v="42"/>
    <s v="Mkrs/139"/>
    <x v="0"/>
    <x v="8"/>
    <n v="22"/>
    <s v="February"/>
    <x v="21"/>
    <s v="22 February 1957"/>
    <x v="2"/>
    <s v="SS 22.2.57 (Air Britain Serials)"/>
    <x v="4"/>
    <x v="3"/>
    <x v="1"/>
    <x v="1"/>
    <x v="2"/>
    <x v="1"/>
    <m/>
    <n v="2"/>
    <x v="193"/>
    <x v="1"/>
    <n v="0"/>
    <x v="0"/>
    <x v="15"/>
    <x v="0"/>
  </r>
  <r>
    <n v="6838"/>
    <s v="TA643"/>
    <x v="42"/>
    <s v="Cv TT"/>
    <x v="10"/>
    <x v="19"/>
    <n v="22"/>
    <s v="February"/>
    <x v="21"/>
    <s v="22 February 1957"/>
    <x v="2"/>
    <s v="SS 22.2.57 (Air Britain Serials)"/>
    <x v="4"/>
    <x v="3"/>
    <x v="1"/>
    <x v="1"/>
    <x v="2"/>
    <x v="1"/>
    <m/>
    <n v="2"/>
    <x v="193"/>
    <x v="1"/>
    <n v="0"/>
    <x v="2"/>
    <x v="436"/>
    <x v="0"/>
  </r>
  <r>
    <n v="3635"/>
    <s v="TA648"/>
    <x v="42"/>
    <n v="109"/>
    <x v="0"/>
    <x v="8"/>
    <n v="22"/>
    <s v="February"/>
    <x v="21"/>
    <s v="22 February 1957"/>
    <x v="2"/>
    <s v="SS 22.2.57 (Air Britain Serials)"/>
    <x v="4"/>
    <x v="3"/>
    <x v="1"/>
    <x v="1"/>
    <x v="2"/>
    <x v="1"/>
    <m/>
    <n v="2"/>
    <x v="193"/>
    <x v="1"/>
    <n v="0"/>
    <x v="0"/>
    <x v="18"/>
    <x v="0"/>
  </r>
  <r>
    <n v="6852"/>
    <s v="TA668"/>
    <x v="42"/>
    <s v="Cv TT"/>
    <x v="10"/>
    <x v="19"/>
    <n v="22"/>
    <s v="February"/>
    <x v="21"/>
    <s v="22 February 1957"/>
    <x v="2"/>
    <s v="SS 22.2.57 (Air Britain Serials)"/>
    <x v="4"/>
    <x v="3"/>
    <x v="1"/>
    <x v="1"/>
    <x v="2"/>
    <x v="1"/>
    <m/>
    <n v="2"/>
    <x v="193"/>
    <x v="1"/>
    <n v="0"/>
    <x v="2"/>
    <x v="436"/>
    <x v="0"/>
  </r>
  <r>
    <n v="1488"/>
    <s v="TA687"/>
    <x v="42"/>
    <s v="Cv TT/APS Sylt"/>
    <x v="10"/>
    <x v="19"/>
    <n v="22"/>
    <s v="February"/>
    <x v="21"/>
    <s v="22 February 1957"/>
    <x v="2"/>
    <s v="SS 22.2.57 (Air Britain Serials)"/>
    <x v="4"/>
    <x v="3"/>
    <x v="1"/>
    <x v="1"/>
    <x v="2"/>
    <x v="1"/>
    <m/>
    <n v="2"/>
    <x v="193"/>
    <x v="1"/>
    <n v="0"/>
    <x v="1"/>
    <x v="403"/>
    <x v="0"/>
  </r>
  <r>
    <n v="3226"/>
    <s v="TA704"/>
    <x v="42"/>
    <s v="ECFS/Cv TT/APS Sylt"/>
    <x v="10"/>
    <x v="19"/>
    <n v="22"/>
    <s v="February"/>
    <x v="21"/>
    <s v="22 February 1957"/>
    <x v="2"/>
    <s v="SS 22.2.57 (Air Britain Serials)"/>
    <x v="4"/>
    <x v="3"/>
    <x v="1"/>
    <x v="1"/>
    <x v="2"/>
    <x v="1"/>
    <m/>
    <n v="2"/>
    <x v="193"/>
    <x v="1"/>
    <n v="0"/>
    <x v="1"/>
    <x v="403"/>
    <x v="0"/>
  </r>
  <r>
    <n v="6900"/>
    <s v="TH978"/>
    <x v="42"/>
    <s v="Cv TT"/>
    <x v="10"/>
    <x v="19"/>
    <n v="22"/>
    <s v="February"/>
    <x v="21"/>
    <s v="22 February 1957"/>
    <x v="2"/>
    <s v="SS 22.2.57 (Air Britain Serials)"/>
    <x v="4"/>
    <x v="3"/>
    <x v="1"/>
    <x v="1"/>
    <x v="2"/>
    <x v="1"/>
    <m/>
    <n v="2"/>
    <x v="193"/>
    <x v="1"/>
    <n v="0"/>
    <x v="2"/>
    <x v="436"/>
    <x v="0"/>
  </r>
  <r>
    <n v="3586"/>
    <s v="TJ126"/>
    <x v="42"/>
    <s v="Cv TT/226OCU"/>
    <x v="10"/>
    <x v="19"/>
    <n v="22"/>
    <s v="February"/>
    <x v="21"/>
    <s v="22 February 1957"/>
    <x v="2"/>
    <s v="SS 22.2.57 (Air Britain Serials)"/>
    <x v="4"/>
    <x v="3"/>
    <x v="1"/>
    <x v="1"/>
    <x v="2"/>
    <x v="1"/>
    <m/>
    <n v="2"/>
    <x v="193"/>
    <x v="1"/>
    <n v="0"/>
    <x v="1"/>
    <x v="300"/>
    <x v="0"/>
  </r>
  <r>
    <n v="6917"/>
    <s v="TK598"/>
    <x v="42"/>
    <s v="Cv TT"/>
    <x v="10"/>
    <x v="19"/>
    <n v="22"/>
    <s v="February"/>
    <x v="21"/>
    <s v="22 February 1957"/>
    <x v="2"/>
    <s v="SS 22.2.57 (Air Britain Serials)"/>
    <x v="4"/>
    <x v="3"/>
    <x v="1"/>
    <x v="1"/>
    <x v="2"/>
    <x v="1"/>
    <m/>
    <n v="2"/>
    <x v="193"/>
    <x v="1"/>
    <n v="0"/>
    <x v="2"/>
    <x v="436"/>
    <x v="0"/>
  </r>
  <r>
    <n v="5792"/>
    <s v="TK620"/>
    <x v="42"/>
    <n v="139"/>
    <x v="0"/>
    <x v="8"/>
    <n v="22"/>
    <s v="February"/>
    <x v="21"/>
    <s v="22 February 1957"/>
    <x v="2"/>
    <s v="SS 22.2.57 (Air Britain Serials)"/>
    <x v="4"/>
    <x v="3"/>
    <x v="1"/>
    <x v="1"/>
    <x v="2"/>
    <x v="1"/>
    <m/>
    <n v="2"/>
    <x v="193"/>
    <x v="1"/>
    <n v="0"/>
    <x v="0"/>
    <x v="15"/>
    <x v="0"/>
  </r>
  <r>
    <n v="6857"/>
    <s v="TK626"/>
    <x v="42"/>
    <m/>
    <x v="10"/>
    <x v="19"/>
    <n v="22"/>
    <s v="February"/>
    <x v="21"/>
    <s v="22 February 1957"/>
    <x v="2"/>
    <s v="SS 22.2.57 (Air Britain Serials)"/>
    <x v="4"/>
    <x v="3"/>
    <x v="1"/>
    <x v="1"/>
    <x v="2"/>
    <x v="1"/>
    <m/>
    <n v="2"/>
    <x v="193"/>
    <x v="1"/>
    <n v="0"/>
    <x v="2"/>
    <x v="17"/>
    <x v="0"/>
  </r>
  <r>
    <n v="4004"/>
    <s v="RV364"/>
    <x v="42"/>
    <s v="14/Cv TT35"/>
    <x v="10"/>
    <x v="19"/>
    <n v="25"/>
    <s v="February"/>
    <x v="21"/>
    <s v="25 February 1957"/>
    <x v="2"/>
    <s v="SS 25.2.57 (Air Britain Serials)"/>
    <x v="4"/>
    <x v="3"/>
    <x v="1"/>
    <x v="1"/>
    <x v="2"/>
    <x v="1"/>
    <m/>
    <n v="2"/>
    <x v="193"/>
    <x v="1"/>
    <n v="1"/>
    <x v="2"/>
    <x v="278"/>
    <x v="0"/>
  </r>
  <r>
    <n v="2789"/>
    <s v="TA618"/>
    <x v="42"/>
    <s v="Cv TT/Aldergrove"/>
    <x v="10"/>
    <x v="19"/>
    <n v="25"/>
    <s v="February"/>
    <x v="21"/>
    <s v="25 February 1957"/>
    <x v="2"/>
    <s v="SS 25.2.57 (Air Britain Serials)"/>
    <x v="4"/>
    <x v="3"/>
    <x v="1"/>
    <x v="1"/>
    <x v="2"/>
    <x v="1"/>
    <m/>
    <n v="2"/>
    <x v="193"/>
    <x v="1"/>
    <n v="0"/>
    <x v="1"/>
    <x v="443"/>
    <x v="0"/>
  </r>
  <r>
    <n v="7262"/>
    <s v="TA657"/>
    <x v="42"/>
    <s v="Cv TT"/>
    <x v="10"/>
    <x v="19"/>
    <n v="25"/>
    <s v="February"/>
    <x v="21"/>
    <s v="25 February 1957"/>
    <x v="2"/>
    <s v="SS 25.2.57 (Air Britain Serials)"/>
    <x v="4"/>
    <x v="3"/>
    <x v="1"/>
    <x v="1"/>
    <x v="2"/>
    <x v="1"/>
    <m/>
    <n v="2"/>
    <x v="193"/>
    <x v="1"/>
    <n v="0"/>
    <x v="2"/>
    <x v="436"/>
    <x v="0"/>
  </r>
  <r>
    <n v="1925"/>
    <s v="TA721"/>
    <x v="42"/>
    <s v="Cv TT/Kinloss"/>
    <x v="10"/>
    <x v="19"/>
    <n v="25"/>
    <s v="February"/>
    <x v="21"/>
    <s v="25 February 1957"/>
    <x v="2"/>
    <s v="SS 25.2.57 (Air Britain Serials)"/>
    <x v="4"/>
    <x v="3"/>
    <x v="1"/>
    <x v="1"/>
    <x v="2"/>
    <x v="1"/>
    <m/>
    <n v="2"/>
    <x v="193"/>
    <x v="1"/>
    <n v="0"/>
    <x v="1"/>
    <x v="444"/>
    <x v="0"/>
  </r>
  <r>
    <n v="2593"/>
    <s v="TJ148"/>
    <x v="42"/>
    <s v="Cv TT/APS Sylt"/>
    <x v="10"/>
    <x v="19"/>
    <n v="25"/>
    <s v="February"/>
    <x v="21"/>
    <s v="25 February 1957"/>
    <x v="2"/>
    <s v="SS 25.2.57 (Air Britain Serials)"/>
    <x v="4"/>
    <x v="3"/>
    <x v="1"/>
    <x v="1"/>
    <x v="2"/>
    <x v="1"/>
    <m/>
    <n v="2"/>
    <x v="193"/>
    <x v="1"/>
    <n v="0"/>
    <x v="1"/>
    <x v="403"/>
    <x v="0"/>
  </r>
  <r>
    <n v="7545"/>
    <s v="TJ151"/>
    <x v="42"/>
    <s v="Cv TT/TTF St.Eval"/>
    <x v="10"/>
    <x v="19"/>
    <n v="25"/>
    <s v="February"/>
    <x v="21"/>
    <s v="25 February 1957"/>
    <x v="2"/>
    <s v="SS 25.2.57 (Air Britain Serials)"/>
    <x v="4"/>
    <x v="3"/>
    <x v="1"/>
    <x v="1"/>
    <x v="2"/>
    <x v="1"/>
    <m/>
    <n v="2"/>
    <x v="193"/>
    <x v="1"/>
    <n v="0"/>
    <x v="1"/>
    <x v="445"/>
    <x v="0"/>
  </r>
  <r>
    <n v="3459"/>
    <s v="TK653"/>
    <x v="42"/>
    <s v="Cv TT/Aldergrove"/>
    <x v="10"/>
    <x v="19"/>
    <n v="25"/>
    <s v="February"/>
    <x v="21"/>
    <s v="25 February 1957"/>
    <x v="2"/>
    <s v="SS 25.2.57 (Air Britain Serials)"/>
    <x v="4"/>
    <x v="3"/>
    <x v="1"/>
    <x v="1"/>
    <x v="2"/>
    <x v="1"/>
    <m/>
    <n v="2"/>
    <x v="193"/>
    <x v="1"/>
    <n v="0"/>
    <x v="1"/>
    <x v="443"/>
    <x v="0"/>
  </r>
  <r>
    <n v="2276"/>
    <s v="VR793"/>
    <x v="42"/>
    <s v="14/Cv TT35"/>
    <x v="10"/>
    <x v="19"/>
    <n v="25"/>
    <s v="February"/>
    <x v="21"/>
    <s v="25 February 1957"/>
    <x v="2"/>
    <s v="SOC 22.2.57 (Air Britain Serials)"/>
    <x v="4"/>
    <x v="3"/>
    <x v="1"/>
    <x v="1"/>
    <x v="2"/>
    <x v="1"/>
    <m/>
    <n v="2"/>
    <x v="193"/>
    <x v="1"/>
    <n v="0"/>
    <x v="2"/>
    <x v="278"/>
    <x v="7"/>
  </r>
  <r>
    <n v="7282"/>
    <s v="TA635"/>
    <x v="42"/>
    <s v="Cv TT"/>
    <x v="10"/>
    <x v="19"/>
    <n v="52"/>
    <s v="February"/>
    <x v="21"/>
    <s v="52 February 1957"/>
    <x v="2"/>
    <s v="SS 25.2.57 (Air Britain Serials)"/>
    <x v="4"/>
    <x v="3"/>
    <x v="1"/>
    <x v="1"/>
    <x v="2"/>
    <x v="1"/>
    <m/>
    <n v="2"/>
    <x v="193"/>
    <x v="1"/>
    <n v="0"/>
    <x v="2"/>
    <x v="436"/>
    <x v="0"/>
  </r>
  <r>
    <n v="2156"/>
    <s v="TA649"/>
    <x v="42"/>
    <s v="SIU/Cv TT"/>
    <x v="10"/>
    <x v="19"/>
    <n v="52"/>
    <s v="February"/>
    <x v="21"/>
    <s v="52 February 1957"/>
    <x v="2"/>
    <s v="SS 25.2.57 (Air Britain Serials)"/>
    <x v="4"/>
    <x v="3"/>
    <x v="1"/>
    <x v="1"/>
    <x v="2"/>
    <x v="1"/>
    <m/>
    <n v="2"/>
    <x v="193"/>
    <x v="1"/>
    <n v="0"/>
    <x v="2"/>
    <x v="436"/>
    <x v="0"/>
  </r>
  <r>
    <n v="4164"/>
    <s v="RV367"/>
    <x v="42"/>
    <s v="Cv TT35/2CAACU"/>
    <x v="10"/>
    <x v="19"/>
    <n v="13"/>
    <s v="March"/>
    <x v="21"/>
    <s v="13 March 1957"/>
    <x v="0"/>
    <s v="Swung on landing and u/c collapsed Langham 13.3.57 (Air Britain Serials)"/>
    <x v="2"/>
    <x v="2"/>
    <x v="23"/>
    <x v="1"/>
    <x v="2"/>
    <x v="1"/>
    <m/>
    <n v="3"/>
    <x v="194"/>
    <x v="1"/>
    <n v="1"/>
    <x v="1"/>
    <x v="399"/>
    <x v="0"/>
  </r>
  <r>
    <n v="337"/>
    <s v="RG231"/>
    <x v="35"/>
    <s v="DH/AAEE/TFU/BEA/Cv PR34A/540/58"/>
    <x v="10"/>
    <x v="19"/>
    <n v="27"/>
    <s v="March"/>
    <x v="21"/>
    <s v="27 March 1957"/>
    <x v="2"/>
    <s v="G-AJZE/RAF as RG231 SS 27.3.57 (Air Britain Serials)"/>
    <x v="4"/>
    <x v="3"/>
    <x v="1"/>
    <x v="1"/>
    <x v="2"/>
    <x v="1"/>
    <m/>
    <n v="3"/>
    <x v="194"/>
    <x v="1"/>
    <n v="0"/>
    <x v="0"/>
    <x v="265"/>
    <x v="0"/>
  </r>
  <r>
    <n v="3069"/>
    <s v="RG240"/>
    <x v="35"/>
    <s v="Cv PR34A/540"/>
    <x v="10"/>
    <x v="19"/>
    <n v="27"/>
    <s v="March"/>
    <x v="21"/>
    <s v="27 March 1957"/>
    <x v="2"/>
    <s v="SOC 27.3.57 (Air Britain Serials)"/>
    <x v="4"/>
    <x v="3"/>
    <x v="1"/>
    <x v="1"/>
    <x v="2"/>
    <x v="1"/>
    <m/>
    <n v="3"/>
    <x v="194"/>
    <x v="1"/>
    <n v="0"/>
    <x v="0"/>
    <x v="16"/>
    <x v="0"/>
  </r>
  <r>
    <n v="1923"/>
    <s v="TA662"/>
    <x v="42"/>
    <s v="Cv TT/Kinloss"/>
    <x v="10"/>
    <x v="19"/>
    <n v="27"/>
    <s v="March"/>
    <x v="21"/>
    <s v="27 March 1957"/>
    <x v="2"/>
    <s v="SS 27.3.57 (Air Britain Serials)"/>
    <x v="4"/>
    <x v="3"/>
    <x v="1"/>
    <x v="1"/>
    <x v="2"/>
    <x v="1"/>
    <m/>
    <n v="3"/>
    <x v="194"/>
    <x v="1"/>
    <n v="0"/>
    <x v="1"/>
    <x v="444"/>
    <x v="0"/>
  </r>
  <r>
    <n v="556"/>
    <s v="TA706"/>
    <x v="42"/>
    <s v="SIU/14/Cv TT"/>
    <x v="10"/>
    <x v="19"/>
    <n v="27"/>
    <s v="March"/>
    <x v="21"/>
    <s v="27 March 1957"/>
    <x v="2"/>
    <s v="SS 27.3.57 (Air Britain Serials)"/>
    <x v="4"/>
    <x v="3"/>
    <x v="1"/>
    <x v="1"/>
    <x v="2"/>
    <x v="1"/>
    <m/>
    <n v="3"/>
    <x v="194"/>
    <x v="1"/>
    <n v="0"/>
    <x v="2"/>
    <x v="436"/>
    <x v="0"/>
  </r>
  <r>
    <n v="92"/>
    <s v="TJ146"/>
    <x v="42"/>
    <s v="23/98"/>
    <x v="10"/>
    <x v="19"/>
    <n v="27"/>
    <s v="March"/>
    <x v="21"/>
    <s v="27 March 1957"/>
    <x v="2"/>
    <s v="SS 27.3.57 (Air Britain Serials)"/>
    <x v="4"/>
    <x v="3"/>
    <x v="1"/>
    <x v="1"/>
    <x v="2"/>
    <x v="1"/>
    <m/>
    <n v="3"/>
    <x v="194"/>
    <x v="1"/>
    <n v="0"/>
    <x v="0"/>
    <x v="204"/>
    <x v="0"/>
  </r>
  <r>
    <n v="375"/>
    <s v="VA875"/>
    <x v="10"/>
    <s v="54OTU/SF Linton/64/204AFS/KEU/HCCS"/>
    <x v="10"/>
    <x v="19"/>
    <n v="10"/>
    <s v="April"/>
    <x v="21"/>
    <s v="10 April 1957"/>
    <x v="2"/>
    <s v="SOC 10.4.57 (Air Britain Serials)"/>
    <x v="4"/>
    <x v="3"/>
    <x v="1"/>
    <x v="1"/>
    <x v="2"/>
    <x v="1"/>
    <m/>
    <n v="4"/>
    <x v="195"/>
    <x v="1"/>
    <n v="0"/>
    <x v="1"/>
    <x v="446"/>
    <x v="2"/>
  </r>
  <r>
    <n v="7567"/>
    <s v="PF679"/>
    <x v="35"/>
    <s v="540/Cv PR34A/58"/>
    <x v="10"/>
    <x v="19"/>
    <n v="15"/>
    <s v="April"/>
    <x v="21"/>
    <s v="15 April 1957"/>
    <x v="2"/>
    <s v="SS 15.4.57 (Air Britain Serials)"/>
    <x v="4"/>
    <x v="3"/>
    <x v="1"/>
    <x v="1"/>
    <x v="2"/>
    <x v="1"/>
    <m/>
    <n v="4"/>
    <x v="195"/>
    <x v="1"/>
    <n v="0"/>
    <x v="0"/>
    <x v="265"/>
    <x v="6"/>
  </r>
  <r>
    <n v="1249"/>
    <s v="RG207"/>
    <x v="35"/>
    <s v="544/540/Cv PR34A/58"/>
    <x v="10"/>
    <x v="19"/>
    <n v="15"/>
    <s v="April"/>
    <x v="21"/>
    <s v="15 April 1957"/>
    <x v="2"/>
    <s v="SS 15.4.57 (Air Britain Serials)"/>
    <x v="4"/>
    <x v="3"/>
    <x v="1"/>
    <x v="1"/>
    <x v="2"/>
    <x v="1"/>
    <m/>
    <n v="4"/>
    <x v="195"/>
    <x v="1"/>
    <n v="0"/>
    <x v="0"/>
    <x v="265"/>
    <x v="0"/>
  </r>
  <r>
    <n v="1858"/>
    <s v="RG236"/>
    <x v="35"/>
    <s v="540/237OCU/Cv PR34A/231OCU"/>
    <x v="0"/>
    <x v="7"/>
    <n v="15"/>
    <s v="April"/>
    <x v="21"/>
    <s v="15 April 1957"/>
    <x v="2"/>
    <s v="SS 15.4.57 (Air Britain Serials)"/>
    <x v="4"/>
    <x v="3"/>
    <x v="1"/>
    <x v="1"/>
    <x v="2"/>
    <x v="1"/>
    <m/>
    <n v="4"/>
    <x v="195"/>
    <x v="1"/>
    <n v="0"/>
    <x v="1"/>
    <x v="313"/>
    <x v="0"/>
  </r>
  <r>
    <n v="7724"/>
    <s v="TA659"/>
    <x v="42"/>
    <s v="Cv TT"/>
    <x v="10"/>
    <x v="19"/>
    <n v="15"/>
    <s v="April"/>
    <x v="21"/>
    <s v="15 April 1957"/>
    <x v="2"/>
    <s v="SS 15.4.57 (Air Britain Serials)"/>
    <x v="4"/>
    <x v="3"/>
    <x v="1"/>
    <x v="1"/>
    <x v="2"/>
    <x v="1"/>
    <m/>
    <n v="4"/>
    <x v="195"/>
    <x v="1"/>
    <n v="0"/>
    <x v="2"/>
    <x v="436"/>
    <x v="0"/>
  </r>
  <r>
    <n v="2730"/>
    <s v="TA712"/>
    <x v="42"/>
    <s v="Cv TT"/>
    <x v="10"/>
    <x v="19"/>
    <n v="15"/>
    <s v="April"/>
    <x v="21"/>
    <s v="15 April 1957"/>
    <x v="2"/>
    <s v="SS 15.4.57 (Air Britain Serials)"/>
    <x v="4"/>
    <x v="3"/>
    <x v="1"/>
    <x v="1"/>
    <x v="2"/>
    <x v="1"/>
    <m/>
    <n v="4"/>
    <x v="195"/>
    <x v="1"/>
    <n v="0"/>
    <x v="2"/>
    <x v="436"/>
    <x v="0"/>
  </r>
  <r>
    <n v="3759"/>
    <s v="TJ116"/>
    <x v="42"/>
    <s v="Cv TT"/>
    <x v="10"/>
    <x v="19"/>
    <n v="15"/>
    <s v="April"/>
    <x v="21"/>
    <s v="15 April 1957"/>
    <x v="2"/>
    <s v="SS 15.4.57 (Air Britain Serials)"/>
    <x v="4"/>
    <x v="3"/>
    <x v="1"/>
    <x v="1"/>
    <x v="2"/>
    <x v="1"/>
    <m/>
    <n v="4"/>
    <x v="195"/>
    <x v="1"/>
    <n v="0"/>
    <x v="2"/>
    <x v="436"/>
    <x v="0"/>
  </r>
  <r>
    <n v="4588"/>
    <s v="TJ129"/>
    <x v="42"/>
    <s v="Cv TT"/>
    <x v="10"/>
    <x v="19"/>
    <n v="15"/>
    <s v="April"/>
    <x v="21"/>
    <s v="15 April 1957"/>
    <x v="2"/>
    <s v="SS 15.4.57 (Air Britain Serials)"/>
    <x v="4"/>
    <x v="3"/>
    <x v="1"/>
    <x v="1"/>
    <x v="2"/>
    <x v="1"/>
    <m/>
    <n v="4"/>
    <x v="195"/>
    <x v="1"/>
    <n v="0"/>
    <x v="2"/>
    <x v="436"/>
    <x v="0"/>
  </r>
  <r>
    <n v="5083"/>
    <s v="TJ130"/>
    <x v="42"/>
    <s v="Cv TT"/>
    <x v="10"/>
    <x v="19"/>
    <n v="15"/>
    <s v="April"/>
    <x v="21"/>
    <s v="15 April 1957"/>
    <x v="2"/>
    <s v="SS 15.4.57 (Air Britain Serials)"/>
    <x v="4"/>
    <x v="3"/>
    <x v="1"/>
    <x v="1"/>
    <x v="2"/>
    <x v="1"/>
    <m/>
    <n v="4"/>
    <x v="195"/>
    <x v="1"/>
    <n v="0"/>
    <x v="2"/>
    <x v="436"/>
    <x v="0"/>
  </r>
  <r>
    <n v="4187"/>
    <s v="TJ139"/>
    <x v="42"/>
    <s v="Cv TT"/>
    <x v="10"/>
    <x v="19"/>
    <n v="15"/>
    <s v="April"/>
    <x v="21"/>
    <s v="15 April 1957"/>
    <x v="2"/>
    <s v="SS 15.4.57 (Air Britain Serials)"/>
    <x v="4"/>
    <x v="3"/>
    <x v="1"/>
    <x v="1"/>
    <x v="2"/>
    <x v="1"/>
    <m/>
    <n v="4"/>
    <x v="195"/>
    <x v="1"/>
    <n v="0"/>
    <x v="2"/>
    <x v="436"/>
    <x v="0"/>
  </r>
  <r>
    <n v="3576"/>
    <s v="TK612"/>
    <x v="42"/>
    <s v="Cv TT"/>
    <x v="10"/>
    <x v="19"/>
    <n v="15"/>
    <s v="April"/>
    <x v="21"/>
    <s v="15 April 1957"/>
    <x v="2"/>
    <s v="SS 15.4.57 (Air Britain Serials)"/>
    <x v="4"/>
    <x v="3"/>
    <x v="1"/>
    <x v="1"/>
    <x v="2"/>
    <x v="1"/>
    <m/>
    <n v="4"/>
    <x v="195"/>
    <x v="1"/>
    <n v="0"/>
    <x v="2"/>
    <x v="436"/>
    <x v="0"/>
  </r>
  <r>
    <n v="3848"/>
    <s v="TK651"/>
    <x v="42"/>
    <s v="Cv TT"/>
    <x v="10"/>
    <x v="19"/>
    <n v="15"/>
    <s v="April"/>
    <x v="21"/>
    <s v="15 April 1957"/>
    <x v="2"/>
    <s v="SS 15.4.57 (Air Britain Serials)"/>
    <x v="4"/>
    <x v="3"/>
    <x v="1"/>
    <x v="1"/>
    <x v="2"/>
    <x v="1"/>
    <m/>
    <n v="4"/>
    <x v="195"/>
    <x v="1"/>
    <n v="0"/>
    <x v="2"/>
    <x v="436"/>
    <x v="0"/>
  </r>
  <r>
    <n v="1491"/>
    <s v="RS720"/>
    <x v="42"/>
    <s v="WPS/Cv TT35"/>
    <x v="10"/>
    <x v="19"/>
    <n v="16"/>
    <s v="April"/>
    <x v="21"/>
    <s v="16 April 1957"/>
    <x v="2"/>
    <s v="SS 16.4.57 (Air Britain Serials)"/>
    <x v="4"/>
    <x v="3"/>
    <x v="1"/>
    <x v="1"/>
    <x v="2"/>
    <x v="1"/>
    <m/>
    <n v="4"/>
    <x v="195"/>
    <x v="1"/>
    <n v="0"/>
    <x v="2"/>
    <x v="278"/>
    <x v="7"/>
  </r>
  <r>
    <n v="7557"/>
    <s v="VP178"/>
    <x v="42"/>
    <s v="14/Cv TT35"/>
    <x v="10"/>
    <x v="19"/>
    <n v="16"/>
    <s v="April"/>
    <x v="21"/>
    <s v="16 April 1957"/>
    <x v="2"/>
    <s v="SOC 16.4.57 (Air Britain Serials)"/>
    <x v="4"/>
    <x v="3"/>
    <x v="1"/>
    <x v="1"/>
    <x v="2"/>
    <x v="1"/>
    <m/>
    <n v="4"/>
    <x v="195"/>
    <x v="1"/>
    <n v="0"/>
    <x v="2"/>
    <x v="278"/>
    <x v="7"/>
  </r>
  <r>
    <n v="7576"/>
    <s v="VP181"/>
    <x v="42"/>
    <s v="98/Cv TT35"/>
    <x v="10"/>
    <x v="19"/>
    <n v="16"/>
    <s v="April"/>
    <x v="21"/>
    <s v="16 April 1957"/>
    <x v="2"/>
    <s v="SOC 16.4.57 (Air Britain Serials)"/>
    <x v="4"/>
    <x v="3"/>
    <x v="1"/>
    <x v="1"/>
    <x v="2"/>
    <x v="1"/>
    <m/>
    <n v="4"/>
    <x v="195"/>
    <x v="1"/>
    <n v="0"/>
    <x v="2"/>
    <x v="278"/>
    <x v="7"/>
  </r>
  <r>
    <n v="1556"/>
    <s v="RF900"/>
    <x v="12"/>
    <s v="8OTU/132OTU"/>
    <x v="18"/>
    <x v="19"/>
    <n v="17"/>
    <s v="April"/>
    <x v="21"/>
    <s v="17 April 1957"/>
    <x v="2"/>
    <s v="Inspected at Chateaudun Nov 50, to Israeli ownership at Chateaudun Feb 21 51, ferried to Israel Aug 3 51, Cat. 2 accident Aug 17 55, delivered to Bedek by Captain Shimon Ash Nove 28 56, order issued to Bedek Apr 29 57 to return to serviceable status. (Air Enthusiast, September-October 1999) To Armee de l'Air 23.2.48 to Israel 21.2.51 as 2117 (Air Britain Serials)"/>
    <x v="6"/>
    <x v="3"/>
    <x v="1"/>
    <x v="1"/>
    <x v="2"/>
    <x v="1"/>
    <m/>
    <n v="4"/>
    <x v="195"/>
    <x v="1"/>
    <n v="1"/>
    <x v="1"/>
    <x v="121"/>
    <x v="3"/>
  </r>
  <r>
    <n v="1340"/>
    <s v="TA702"/>
    <x v="42"/>
    <s v="Cv TT/228OTU"/>
    <x v="10"/>
    <x v="7"/>
    <n v="25"/>
    <s v="April"/>
    <x v="21"/>
    <s v="25 April 1957"/>
    <x v="2"/>
    <s v="SS 25.4.57 (Air Britain Serials)"/>
    <x v="4"/>
    <x v="3"/>
    <x v="1"/>
    <x v="1"/>
    <x v="2"/>
    <x v="1"/>
    <m/>
    <n v="4"/>
    <x v="195"/>
    <x v="1"/>
    <n v="0"/>
    <x v="1"/>
    <x v="299"/>
    <x v="0"/>
  </r>
  <r>
    <n v="3368"/>
    <s v="TH990"/>
    <x v="42"/>
    <s v="Cv TT/228OCU"/>
    <x v="0"/>
    <x v="7"/>
    <n v="25"/>
    <s v="April"/>
    <x v="21"/>
    <s v="25 April 1957"/>
    <x v="2"/>
    <s v="SS 25.4.57 (Air Britain Serials)"/>
    <x v="4"/>
    <x v="3"/>
    <x v="1"/>
    <x v="1"/>
    <x v="2"/>
    <x v="1"/>
    <m/>
    <n v="4"/>
    <x v="195"/>
    <x v="1"/>
    <n v="0"/>
    <x v="1"/>
    <x v="298"/>
    <x v="0"/>
  </r>
  <r>
    <n v="2154"/>
    <s v="PZ200"/>
    <x v="12"/>
    <s v="151/68/25/54OTU"/>
    <x v="17"/>
    <x v="7"/>
    <n v="0"/>
    <s v="May"/>
    <x v="21"/>
    <s v="0 May 1957"/>
    <x v="2"/>
    <s v="FB.VI PZ200 DH (Hatfield) NZ2387 Apr 9, 1948 ZK-BCY (Sep 2, 1953) GSB Tender No.4980 May 1953, sold Aircraft Supplies Ltd, PN. . www.kiwiaircraftimages.com/mossielisting.html NZ2387 FB.VI Built at Hatfield and delivered sometime between 16 May 1944 and 19 June 1945. Previously PZ200. Ferried from the United Kingdom by an RAF/RNZAF crew and BOC Ohakea on 09 April 1948. Ferried to Taieri for storage shortly after arrival. Declared surplus on SR.4103 dated 17 July 1953 and sold to Aircraft Supplies Ltd, Palmerston North. Entered the New Zealand Civil Aircraft Register as ZK-BCY on 02 September 1953. Cancelled from register in May 1957 and scrapped at Palmerston North. Some remnants remained in the area until the late 1970s. . (http://www.adf-serials.com/nz-serials/) To RNZAF 27.1.48 as NZ2387 ZK-BCY scrapped Palmerston North (Air Britain Serials)"/>
    <x v="4"/>
    <x v="3"/>
    <x v="1"/>
    <x v="1"/>
    <x v="2"/>
    <x v="1"/>
    <m/>
    <n v="5"/>
    <x v="196"/>
    <x v="1"/>
    <n v="1"/>
    <x v="1"/>
    <x v="115"/>
    <x v="0"/>
  </r>
  <r>
    <n v="228"/>
    <s v="PZ413"/>
    <x v="12"/>
    <s v="143/248/143/248/489/132OTU"/>
    <x v="17"/>
    <x v="7"/>
    <n v="0"/>
    <s v="May"/>
    <x v="21"/>
    <s v="0 May 1957"/>
    <x v="2"/>
    <s v="FB.VI PZ413 DH (Hatfield) NZ2381 Mar 24, 1948 ZK-BCT (Sep 2, 1953) GSB Tender No.4980 May 1953, sold Aircraft Supplies Ltd, PN. . www.kiwiaircraftimages.com/mossielisting.html NZ2381 FB.VI Built at Hatfield and delivered sometime between 16 May 1944 and 19 June 1945. Previously PZ413. Ferried from the United Kingdom by an RAF/RNZAF crew and BOC Ohakea on 25 March 1948. Ferried to Taieri for storage shortly after arrival. Declared surplus on SR.4103 dated 17 July 1953 and sold to Aircraft Supplies Ltd, Palmerston North. Entered the New Zealand Civil Aircraft Register as ZK-BCT on 02 September 1953. Cancelled from register in May 1957 and scrapped at Palmerston North. Some remnants remained in the area until the late 1970s. . (http://www.adf-serials.com/nz-serials/) To RNZAF 23.1.48 as NZ2381 ZK-BCT N4935V? scrapped Palmerston North. FB.VI PZ413 DH (Hatfield) NZ2381 Mar 24, 1948 ZK-BCT (Sep 2, 1953) GSB Tender No.4980 May 1953, sold Aircraft Supplies Ltd, PN. (Air Britain Serials)"/>
    <x v="4"/>
    <x v="3"/>
    <x v="1"/>
    <x v="1"/>
    <x v="2"/>
    <x v="1"/>
    <m/>
    <n v="5"/>
    <x v="196"/>
    <x v="1"/>
    <n v="1"/>
    <x v="1"/>
    <x v="121"/>
    <x v="0"/>
  </r>
  <r>
    <n v="4103"/>
    <s v="RF597"/>
    <x v="12"/>
    <n v="235"/>
    <x v="17"/>
    <x v="19"/>
    <n v="0"/>
    <s v="May"/>
    <x v="21"/>
    <s v="0 May 1957"/>
    <x v="2"/>
    <s v="FB.VI RF597 Standard Motors NZ2383 Mar 24, 1948 ZK-BCU (Sep 2, 1953) GSB Tender No.4980 May 1953, sold Aircraft Supplies Ltd, PN. components stored RNZAF . www.kiwiaircraftimages.com/mossielisting.html NZ2383 FB.VI Built at Standard Motors and delivered sometime between 16 December 1944 and 05 June 1945. Previously RF597. Ferried from the United Kingdom by an RAF/RNZAF crew and BOC Ohakea on 25 March 1948. Ferried to Taieri for storage shortly after arrival. Declared surplus on SR.4103 dated 17 July 1953 and sold to Aircraft Supplies Ltd, Palmerston North. Entered the New Zealand Civil Aircraft Register as ZK-BCU on 02 September 1953. Cancelled from register in May 1957 and scrapped at Palmerston North. Some remnants remained in the area until the late 1970s. . (http://www.adf-serials.com/nz-serials/) To RNZAF 27.1.48 as NZ2383 ZK-BCU scrapped Palmerston North pts held by RNZAF Mus (Air Britain Serials)"/>
    <x v="8"/>
    <x v="3"/>
    <x v="1"/>
    <x v="1"/>
    <x v="2"/>
    <x v="1"/>
    <m/>
    <n v="5"/>
    <x v="196"/>
    <x v="1"/>
    <n v="1"/>
    <x v="0"/>
    <x v="97"/>
    <x v="3"/>
  </r>
  <r>
    <n v="1165"/>
    <s v="RF849"/>
    <x v="12"/>
    <s v="404/489/132OTU"/>
    <x v="17"/>
    <x v="7"/>
    <n v="0"/>
    <s v="May"/>
    <x v="21"/>
    <s v="0 May 1957"/>
    <x v="2"/>
    <s v="FB.VI RF849 Standard Motors NZ2386 Apr 9, 1948 ZK-BCX (Sep 2, 1953) GSB Tender No.4980 May 1953, sold Aircraft Supplies Ltd, PN. . www.kiwiaircraftimages.com/mossielisting.html NZ2386 FB.VI Built at Standard Motors and delivered sometime between 16 December 1944 and 05 June 1945. Previously RF849. Ferried from the United Kingdom by an RAF/RNZAF crew and BOC Ohakea on 09 April 1948. Ferried to Taieri for storage shortly after arrival. Declared surplus on SR.4103 dated 17 July 1953 and sold to Aircraft Supplies Ltd, Palmerston North. Entered the New Zealand Civil Aircraft Register as ZK-BCX on 02 September 1953. Cancelled from register in May 1957 and scrapped at Palmerston North. Some remnants remained in the area until the late 1970s. . (http://www.adf-serials.com/nz-serials/) To RNZAF 27.1.48 as NZ2386 ZK-BCX Scrapped Palmerston North (Air Britain Serials)"/>
    <x v="4"/>
    <x v="3"/>
    <x v="1"/>
    <x v="1"/>
    <x v="2"/>
    <x v="1"/>
    <m/>
    <n v="5"/>
    <x v="196"/>
    <x v="1"/>
    <n v="1"/>
    <x v="1"/>
    <x v="121"/>
    <x v="3"/>
  </r>
  <r>
    <n v="123"/>
    <s v="RG202"/>
    <x v="35"/>
    <s v="544/540/58/540/237OCU/Cv PR34A/231OCU"/>
    <x v="0"/>
    <x v="7"/>
    <n v="27"/>
    <s v="May"/>
    <x v="21"/>
    <s v="27 May 1957"/>
    <x v="2"/>
    <s v="SS 27.5.57 (Air Britain Serials)"/>
    <x v="4"/>
    <x v="3"/>
    <x v="1"/>
    <x v="1"/>
    <x v="2"/>
    <x v="1"/>
    <m/>
    <n v="5"/>
    <x v="196"/>
    <x v="1"/>
    <n v="0"/>
    <x v="1"/>
    <x v="313"/>
    <x v="0"/>
  </r>
  <r>
    <n v="5410"/>
    <s v="RG242"/>
    <x v="35"/>
    <n v="13"/>
    <x v="10"/>
    <x v="19"/>
    <n v="27"/>
    <s v="May"/>
    <x v="21"/>
    <s v="27 May 1957"/>
    <x v="2"/>
    <s v="SS 27 534 (Air Britain Serials)"/>
    <x v="4"/>
    <x v="3"/>
    <x v="1"/>
    <x v="1"/>
    <x v="2"/>
    <x v="1"/>
    <m/>
    <n v="5"/>
    <x v="196"/>
    <x v="1"/>
    <n v="0"/>
    <x v="0"/>
    <x v="257"/>
    <x v="0"/>
  </r>
  <r>
    <n v="1132"/>
    <s v="TH981"/>
    <x v="42"/>
    <s v="142/Cv TT/2CAACU/5CAACU"/>
    <x v="10"/>
    <x v="19"/>
    <n v="23"/>
    <s v="July"/>
    <x v="21"/>
    <s v="23 July 1957"/>
    <x v="2"/>
    <s v="SOC 23.7.57 (Air Britain Serials)"/>
    <x v="4"/>
    <x v="3"/>
    <x v="1"/>
    <x v="1"/>
    <x v="2"/>
    <x v="1"/>
    <m/>
    <n v="7"/>
    <x v="197"/>
    <x v="1"/>
    <n v="0"/>
    <x v="1"/>
    <x v="437"/>
    <x v="0"/>
  </r>
  <r>
    <n v="603"/>
    <s v="LR534"/>
    <x v="10"/>
    <s v="USAAF/464/204AFS/231OCU/MU"/>
    <x v="10"/>
    <x v="6"/>
    <n v="6"/>
    <s v="August"/>
    <x v="21"/>
    <s v="6 August 1957"/>
    <x v="2"/>
    <s v="440427 MOSQUITO LE-534 BURY ST EDMUNDS, UK 802R (Thomas Ensminger) SS 6.8.57 (Air Britain Serials)"/>
    <x v="4"/>
    <x v="3"/>
    <x v="1"/>
    <x v="1"/>
    <x v="2"/>
    <x v="1"/>
    <m/>
    <n v="8"/>
    <x v="198"/>
    <x v="1"/>
    <n v="1"/>
    <x v="1"/>
    <x v="447"/>
    <x v="2"/>
  </r>
  <r>
    <n v="673"/>
    <s v="RR316"/>
    <x v="10"/>
    <s v="13OTU/204CTU/204AFS/Bassingbourn/204AFS/231OCU"/>
    <x v="0"/>
    <x v="7"/>
    <n v="6"/>
    <s v="August"/>
    <x v="21"/>
    <s v="6 August 1957"/>
    <x v="2"/>
    <s v="SS 6.8.57 (Air Britain Serials)"/>
    <x v="4"/>
    <x v="3"/>
    <x v="1"/>
    <x v="1"/>
    <x v="2"/>
    <x v="1"/>
    <m/>
    <n v="8"/>
    <x v="198"/>
    <x v="1"/>
    <n v="1"/>
    <x v="1"/>
    <x v="313"/>
    <x v="2"/>
  </r>
  <r>
    <n v="1161"/>
    <s v="TV974"/>
    <x v="10"/>
    <s v="39/I Avn Med"/>
    <x v="1"/>
    <x v="7"/>
    <n v="6"/>
    <s v="August"/>
    <x v="21"/>
    <s v="6 August 1957"/>
    <x v="2"/>
    <s v="SS 6.8.57 (Air Britain Serials)"/>
    <x v="4"/>
    <x v="3"/>
    <x v="1"/>
    <x v="1"/>
    <x v="2"/>
    <x v="1"/>
    <m/>
    <n v="8"/>
    <x v="198"/>
    <x v="1"/>
    <n v="0"/>
    <x v="1"/>
    <x v="448"/>
    <x v="2"/>
  </r>
  <r>
    <n v="2437"/>
    <s v="VA924"/>
    <x v="10"/>
    <s v="CFS/204AFS/231OCU"/>
    <x v="0"/>
    <x v="7"/>
    <n v="6"/>
    <s v="August"/>
    <x v="21"/>
    <s v="6 August 1957"/>
    <x v="2"/>
    <s v="SS 6.8.57 (Air Britain Serials)"/>
    <x v="4"/>
    <x v="3"/>
    <x v="1"/>
    <x v="1"/>
    <x v="2"/>
    <x v="1"/>
    <m/>
    <n v="8"/>
    <x v="198"/>
    <x v="1"/>
    <n v="0"/>
    <x v="1"/>
    <x v="313"/>
    <x v="2"/>
  </r>
  <r>
    <n v="1921"/>
    <s v="VT588"/>
    <x v="10"/>
    <s v="608/CFS/229OCU"/>
    <x v="10"/>
    <x v="19"/>
    <n v="6"/>
    <s v="August"/>
    <x v="21"/>
    <s v="6 August 1957"/>
    <x v="2"/>
    <s v="SOC 6.8.57 (Air Britain Serials) To No. 15 MU Wroughton 02/08/1956 for storage until declared non-effective on 17/12/1956 and sold as scrap on 06/08/1957 to Lowton Metals Ltd, Ashton-in-Makefield.  (http://www.ukserials.com/)"/>
    <x v="4"/>
    <x v="3"/>
    <x v="1"/>
    <x v="1"/>
    <x v="2"/>
    <x v="1"/>
    <m/>
    <n v="8"/>
    <x v="198"/>
    <x v="1"/>
    <n v="0"/>
    <x v="1"/>
    <x v="449"/>
    <x v="0"/>
  </r>
  <r>
    <n v="205"/>
    <s v="A52-197"/>
    <x v="24"/>
    <s v="87/Cv PR41/reserial A52-306/87"/>
    <x v="7"/>
    <x v="0"/>
    <n v="20"/>
    <s v="August"/>
    <x v="21"/>
    <s v="20 August 1957"/>
    <x v="2"/>
    <s v="Completed as Mk.41 A52-306. Delivered during August 1947. Final disposition: sold to World Wide Surveys, May 1954. (Beaufort, Beaufighter and Mosquito in Australian Service, Stewart Wilson, 1990) N1596V/VH-WWS Struck off 20.08.57 (Air Britain Serials)"/>
    <x v="4"/>
    <x v="3"/>
    <x v="1"/>
    <x v="1"/>
    <x v="2"/>
    <x v="1"/>
    <m/>
    <n v="8"/>
    <x v="198"/>
    <x v="1"/>
    <n v="0"/>
    <x v="0"/>
    <x v="147"/>
    <x v="5"/>
  </r>
  <r>
    <n v="6858"/>
    <s v="TK652"/>
    <x v="42"/>
    <m/>
    <x v="10"/>
    <x v="19"/>
    <n v="23"/>
    <s v="August"/>
    <x v="21"/>
    <s v="23 August 1957"/>
    <x v="2"/>
    <s v="SS 10.6.55 EC-WKH EC-AKH Written off 23.8.57 (Air Britain Serials)"/>
    <x v="4"/>
    <x v="3"/>
    <x v="1"/>
    <x v="1"/>
    <x v="2"/>
    <x v="1"/>
    <m/>
    <n v="8"/>
    <x v="198"/>
    <x v="1"/>
    <n v="0"/>
    <x v="2"/>
    <x v="17"/>
    <x v="0"/>
  </r>
  <r>
    <n v="2538"/>
    <s v="VT617"/>
    <x v="10"/>
    <s v="204AFS/231OCU"/>
    <x v="0"/>
    <x v="7"/>
    <n v="26"/>
    <s v="August"/>
    <x v="21"/>
    <s v="26 August 1957"/>
    <x v="2"/>
    <s v="SOC 26.8.57 (Air Britain Serials) d/d 09/06/1948, to No.27 MU Shawbury 12/05/1953 for storage until declared non-effective on 24/10/1956 and sold as scrap on 26/08/1957 at No.27 MU Shawbury to Henry Bath &amp; Son, Liverpool.  (http://www.ukserials.com/)"/>
    <x v="4"/>
    <x v="3"/>
    <x v="1"/>
    <x v="1"/>
    <x v="2"/>
    <x v="1"/>
    <m/>
    <n v="8"/>
    <x v="198"/>
    <x v="1"/>
    <n v="0"/>
    <x v="1"/>
    <x v="313"/>
    <x v="0"/>
  </r>
  <r>
    <n v="2025"/>
    <s v="HJ994"/>
    <x v="10"/>
    <s v="4/13OTU/228OCU"/>
    <x v="0"/>
    <x v="7"/>
    <n v="30"/>
    <s v="August"/>
    <x v="21"/>
    <s v="30 August 1957"/>
    <x v="2"/>
    <s v="SS 30.8.57 (Air Britain Serials)"/>
    <x v="4"/>
    <x v="3"/>
    <x v="1"/>
    <x v="1"/>
    <x v="2"/>
    <x v="1"/>
    <m/>
    <n v="8"/>
    <x v="198"/>
    <x v="1"/>
    <n v="1"/>
    <x v="1"/>
    <x v="298"/>
    <x v="2"/>
  </r>
  <r>
    <n v="7587"/>
    <s v="RS716"/>
    <x v="42"/>
    <s v="98/Cv TT35"/>
    <x v="10"/>
    <x v="19"/>
    <n v="30"/>
    <s v="August"/>
    <x v="21"/>
    <s v="30 August 1957"/>
    <x v="2"/>
    <s v="SS 30.8.57 (Air Britain Serials)"/>
    <x v="4"/>
    <x v="3"/>
    <x v="1"/>
    <x v="1"/>
    <x v="2"/>
    <x v="1"/>
    <m/>
    <n v="8"/>
    <x v="198"/>
    <x v="1"/>
    <n v="0"/>
    <x v="2"/>
    <x v="278"/>
    <x v="7"/>
  </r>
  <r>
    <n v="2201"/>
    <s v="RV365"/>
    <x v="42"/>
    <s v="Cv TT35/226OCU/233OCU"/>
    <x v="0"/>
    <x v="7"/>
    <n v="30"/>
    <s v="August"/>
    <x v="21"/>
    <s v="30 August 1957"/>
    <x v="2"/>
    <s v="SS 30.8.57 (Air Britain Serials)"/>
    <x v="4"/>
    <x v="3"/>
    <x v="1"/>
    <x v="1"/>
    <x v="2"/>
    <x v="1"/>
    <m/>
    <n v="8"/>
    <x v="198"/>
    <x v="1"/>
    <n v="1"/>
    <x v="1"/>
    <x v="378"/>
    <x v="0"/>
  </r>
  <r>
    <n v="641"/>
    <s v="TA651"/>
    <x v="42"/>
    <s v="SIU/Cv TT/226OCU/233OCU/3-4CAACU"/>
    <x v="10"/>
    <x v="19"/>
    <n v="30"/>
    <s v="August"/>
    <x v="21"/>
    <s v="30 August 1957"/>
    <x v="2"/>
    <s v="SS 30.8.57 (Air Britain Serials)"/>
    <x v="4"/>
    <x v="3"/>
    <x v="1"/>
    <x v="1"/>
    <x v="2"/>
    <x v="1"/>
    <m/>
    <n v="8"/>
    <x v="198"/>
    <x v="1"/>
    <n v="0"/>
    <x v="1"/>
    <x v="450"/>
    <x v="0"/>
  </r>
  <r>
    <n v="5137"/>
    <s v="TA685"/>
    <x v="42"/>
    <s v="Cv TT/233OCU"/>
    <x v="10"/>
    <x v="19"/>
    <n v="30"/>
    <s v="August"/>
    <x v="21"/>
    <s v="30 August 1957"/>
    <x v="2"/>
    <s v="SS 30.8.57 (Air Britain Serials)"/>
    <x v="4"/>
    <x v="3"/>
    <x v="1"/>
    <x v="1"/>
    <x v="2"/>
    <x v="1"/>
    <m/>
    <n v="8"/>
    <x v="198"/>
    <x v="1"/>
    <n v="0"/>
    <x v="1"/>
    <x v="378"/>
    <x v="0"/>
  </r>
  <r>
    <n v="2267"/>
    <s v="TA711"/>
    <x v="42"/>
    <s v="Cv TT/226OCU/233OCU"/>
    <x v="10"/>
    <x v="19"/>
    <n v="30"/>
    <s v="August"/>
    <x v="21"/>
    <s v="30 August 1957"/>
    <x v="2"/>
    <s v="SS 30.8.57 (Air Britain Serials)"/>
    <x v="4"/>
    <x v="3"/>
    <x v="1"/>
    <x v="1"/>
    <x v="2"/>
    <x v="1"/>
    <m/>
    <n v="8"/>
    <x v="198"/>
    <x v="1"/>
    <n v="0"/>
    <x v="1"/>
    <x v="378"/>
    <x v="0"/>
  </r>
  <r>
    <n v="7432"/>
    <s v="TJ121"/>
    <x v="42"/>
    <s v="Cv TT/238OCU"/>
    <x v="10"/>
    <x v="19"/>
    <n v="30"/>
    <s v="August"/>
    <x v="21"/>
    <s v="30 August 1957"/>
    <x v="2"/>
    <s v="SS 30.8.57 (Air Britain Serials)"/>
    <x v="4"/>
    <x v="3"/>
    <x v="1"/>
    <x v="1"/>
    <x v="2"/>
    <x v="1"/>
    <m/>
    <n v="8"/>
    <x v="198"/>
    <x v="1"/>
    <n v="0"/>
    <x v="1"/>
    <x v="451"/>
    <x v="0"/>
  </r>
  <r>
    <n v="207"/>
    <s v="TJ125"/>
    <x v="42"/>
    <s v="Cv TT/226OCU/233OCU/2CAACU"/>
    <x v="10"/>
    <x v="19"/>
    <n v="30"/>
    <s v="August"/>
    <x v="21"/>
    <s v="30 August 1957"/>
    <x v="2"/>
    <s v="SS 30.8.57 (Air Britain Serials)"/>
    <x v="4"/>
    <x v="3"/>
    <x v="1"/>
    <x v="1"/>
    <x v="2"/>
    <x v="1"/>
    <m/>
    <n v="8"/>
    <x v="198"/>
    <x v="1"/>
    <n v="0"/>
    <x v="1"/>
    <x v="399"/>
    <x v="0"/>
  </r>
  <r>
    <n v="2268"/>
    <s v="TJ149"/>
    <x v="42"/>
    <s v="Cv TT/226OCU/233OCU"/>
    <x v="10"/>
    <x v="19"/>
    <n v="30"/>
    <s v="August"/>
    <x v="21"/>
    <s v="30 August 1957"/>
    <x v="2"/>
    <s v="SS 30.8.57 (Air Britain Serials)"/>
    <x v="4"/>
    <x v="3"/>
    <x v="1"/>
    <x v="1"/>
    <x v="2"/>
    <x v="1"/>
    <m/>
    <n v="8"/>
    <x v="198"/>
    <x v="1"/>
    <n v="0"/>
    <x v="1"/>
    <x v="378"/>
    <x v="0"/>
  </r>
  <r>
    <n v="2526"/>
    <s v="TJ157"/>
    <x v="42"/>
    <s v="Cv TT/229OCU"/>
    <x v="10"/>
    <x v="19"/>
    <n v="30"/>
    <s v="August"/>
    <x v="21"/>
    <s v="30 August 1957"/>
    <x v="2"/>
    <s v="SS 30.8.57 (Air Britain Serials)"/>
    <x v="4"/>
    <x v="3"/>
    <x v="1"/>
    <x v="1"/>
    <x v="2"/>
    <x v="1"/>
    <m/>
    <n v="8"/>
    <x v="198"/>
    <x v="1"/>
    <n v="0"/>
    <x v="1"/>
    <x v="449"/>
    <x v="0"/>
  </r>
  <r>
    <n v="1862"/>
    <s v="TK611"/>
    <x v="42"/>
    <s v="Cv TT/229OCU/1CAACU/229OCU"/>
    <x v="10"/>
    <x v="19"/>
    <n v="30"/>
    <s v="August"/>
    <x v="21"/>
    <s v="30 August 1957"/>
    <x v="2"/>
    <s v="SS 30.8.57 (Air Britain Serials)"/>
    <x v="4"/>
    <x v="3"/>
    <x v="1"/>
    <x v="1"/>
    <x v="2"/>
    <x v="1"/>
    <m/>
    <n v="8"/>
    <x v="198"/>
    <x v="1"/>
    <n v="0"/>
    <x v="1"/>
    <x v="449"/>
    <x v="0"/>
  </r>
  <r>
    <n v="692"/>
    <s v="TV981"/>
    <x v="10"/>
    <s v="204AFS/1689 Flt/FTU"/>
    <x v="10"/>
    <x v="19"/>
    <n v="30"/>
    <s v="August"/>
    <x v="21"/>
    <s v="30 August 1957"/>
    <x v="2"/>
    <s v="SS 26.8.57 (Air Britain Serials)"/>
    <x v="4"/>
    <x v="3"/>
    <x v="1"/>
    <x v="1"/>
    <x v="2"/>
    <x v="1"/>
    <m/>
    <n v="8"/>
    <x v="198"/>
    <x v="1"/>
    <n v="0"/>
    <x v="1"/>
    <x v="395"/>
    <x v="2"/>
  </r>
  <r>
    <n v="2374"/>
    <s v="TK648"/>
    <x v="42"/>
    <s v="230OCU/139"/>
    <x v="2"/>
    <x v="19"/>
    <n v="10"/>
    <s v="September"/>
    <x v="21"/>
    <s v="10 September 1957"/>
    <x v="2"/>
    <s v="Sold 15.12.54 CF-HMP Written off nr Neepawa Manitoba 10.9.57 (Air Britain Serials)"/>
    <x v="4"/>
    <x v="3"/>
    <x v="1"/>
    <x v="1"/>
    <x v="2"/>
    <x v="1"/>
    <m/>
    <n v="9"/>
    <x v="199"/>
    <x v="1"/>
    <n v="0"/>
    <x v="0"/>
    <x v="15"/>
    <x v="0"/>
  </r>
  <r>
    <n v="939"/>
    <s v="TA686"/>
    <x v="42"/>
    <s v="Cv TT/APS Sylt/SF Schleswigland/APS Sylt"/>
    <x v="10"/>
    <x v="19"/>
    <n v="17"/>
    <s v="October"/>
    <x v="21"/>
    <s v="17 October 1957"/>
    <x v="0"/>
    <s v="Lost power on take-off and crashed in wood Schleswigland 17.10.57 (Air Britain Serials) _x000a__x000a_Mon, 23/11/2009 - 5:20pm | Frank Brooks _x000a__x000a_I was stationed at RAF Schleswigland 1956-8 as a Target Towing Operator on the Mosquito. I vividly remember the crash of TA 686 in which F/O Masterson was tragically killed. I flew in this aircraft the previous day towing over the Todendorf firing range. On the 17th. October 1957 at lunchtime 21 year old F/O Masterson was completing the end of a conversion to the Mosquito after flying Vampire Jets and had been airborne for just under 1hr. and returned to base to carry out some ' touch and go's' and on the 3rd one he made a normal approach the wheels touched the runway, he opened the throttle climbed to about 100ft. the engine 'spluttered' and he crashed into a pine forest at the end of the runway cutting a swathe into the trees of some 200ft, before bursting into flames. He was buried at the British Military Cemetary in Hamburg, I was on the Guard of Honour for this. It turned out that F/o Masterson had forgotten to change over the fuel cock, this should have been done after 1hr. flying. Because of the difficulty for the pilot reaching this lever which was behind him, and as we sat on his right hand side some 12-18 inches back we were given the task of changing the tanks under the pilots instruction and also to remind him after 1hr. flying. Unfotunately F/o Masterson was flying solo._x000a__x000a_ _x000a__x000a_Frank Brooks Ex. Target Towing Operator _x000a_(http://www.adenhistory.com/mosquito-crash-ta-686)"/>
    <x v="2"/>
    <x v="2"/>
    <x v="2"/>
    <x v="1"/>
    <x v="2"/>
    <x v="1"/>
    <m/>
    <n v="10"/>
    <x v="200"/>
    <x v="1"/>
    <n v="0"/>
    <x v="1"/>
    <x v="403"/>
    <x v="0"/>
  </r>
  <r>
    <n v="401"/>
    <s v="TK604"/>
    <x v="42"/>
    <s v="Cv TT/Hdlg Sqn/1CAACU/Thum Flt"/>
    <x v="10"/>
    <x v="19"/>
    <n v="29"/>
    <s v="October"/>
    <x v="21"/>
    <s v="29 October 1957"/>
    <x v="0"/>
    <s v="U/c jammed belly-landed at Woodvale 29.10.57 (Air Britain Serials)"/>
    <x v="2"/>
    <x v="2"/>
    <x v="40"/>
    <x v="1"/>
    <x v="2"/>
    <x v="1"/>
    <m/>
    <n v="10"/>
    <x v="200"/>
    <x v="1"/>
    <n v="0"/>
    <x v="1"/>
    <x v="452"/>
    <x v="0"/>
  </r>
  <r>
    <n v="6872"/>
    <s v="TJ142"/>
    <x v="42"/>
    <m/>
    <x v="2"/>
    <x v="8"/>
    <n v="20"/>
    <s v="November"/>
    <x v="21"/>
    <s v="20 November 1957"/>
    <x v="2"/>
    <s v="SS 18.8.55 To CF-IMA Kidlington 7.8.55 Broken up Hurn 20.11.57 wings to Uplands Canada for spares (Air Britain Serials)"/>
    <x v="4"/>
    <x v="3"/>
    <x v="1"/>
    <x v="1"/>
    <x v="2"/>
    <x v="1"/>
    <m/>
    <n v="11"/>
    <x v="201"/>
    <x v="1"/>
    <n v="0"/>
    <x v="0"/>
    <x v="17"/>
    <x v="0"/>
  </r>
  <r>
    <n v="226"/>
    <s v="TJ127"/>
    <x v="42"/>
    <s v="Cv TT/APS Sylt"/>
    <x v="10"/>
    <x v="19"/>
    <n v="5"/>
    <s v="December"/>
    <x v="21"/>
    <s v="5 December 1957"/>
    <x v="2"/>
    <s v="SS 5.12.57 (Air Britain Serials)"/>
    <x v="4"/>
    <x v="3"/>
    <x v="1"/>
    <x v="1"/>
    <x v="2"/>
    <x v="1"/>
    <m/>
    <n v="12"/>
    <x v="202"/>
    <x v="1"/>
    <n v="0"/>
    <x v="1"/>
    <x v="403"/>
    <x v="0"/>
  </r>
  <r>
    <n v="850"/>
    <s v="TJ136"/>
    <x v="42"/>
    <s v="Cv TT/APS Sylt"/>
    <x v="10"/>
    <x v="19"/>
    <n v="5"/>
    <s v="December"/>
    <x v="21"/>
    <s v="5 December 1957"/>
    <x v="2"/>
    <s v="SS 5.12.57 (Air Britain Serials)"/>
    <x v="4"/>
    <x v="3"/>
    <x v="1"/>
    <x v="1"/>
    <x v="2"/>
    <x v="1"/>
    <m/>
    <n v="12"/>
    <x v="202"/>
    <x v="1"/>
    <n v="0"/>
    <x v="1"/>
    <x v="403"/>
    <x v="0"/>
  </r>
  <r>
    <n v="2717"/>
    <s v="TK591"/>
    <x v="42"/>
    <s v="Cv TT/APS Sylt"/>
    <x v="10"/>
    <x v="19"/>
    <n v="5"/>
    <s v="December"/>
    <x v="21"/>
    <s v="5 December 1957"/>
    <x v="2"/>
    <s v="SS 5.12.57 (Air Britain Serials)"/>
    <x v="4"/>
    <x v="3"/>
    <x v="1"/>
    <x v="1"/>
    <x v="2"/>
    <x v="1"/>
    <m/>
    <n v="12"/>
    <x v="202"/>
    <x v="1"/>
    <n v="0"/>
    <x v="1"/>
    <x v="403"/>
    <x v="0"/>
  </r>
  <r>
    <n v="7479"/>
    <s v="TK592"/>
    <x v="42"/>
    <s v="Cv TT/APS Sylt"/>
    <x v="10"/>
    <x v="19"/>
    <n v="5"/>
    <s v="December"/>
    <x v="21"/>
    <s v="5 December 1957"/>
    <x v="2"/>
    <s v="SS 5.12.57 (Air Britain Serials)"/>
    <x v="4"/>
    <x v="3"/>
    <x v="1"/>
    <x v="1"/>
    <x v="2"/>
    <x v="1"/>
    <m/>
    <n v="12"/>
    <x v="202"/>
    <x v="1"/>
    <n v="0"/>
    <x v="1"/>
    <x v="403"/>
    <x v="0"/>
  </r>
  <r>
    <n v="2722"/>
    <s v="TA666"/>
    <x v="42"/>
    <s v="Cv TT/3-4CAACU"/>
    <x v="10"/>
    <x v="19"/>
    <n v="12"/>
    <s v="December"/>
    <x v="21"/>
    <s v="12 December 1957"/>
    <x v="2"/>
    <s v="SS 12.12.57 (Air Britain Serials)"/>
    <x v="4"/>
    <x v="3"/>
    <x v="1"/>
    <x v="1"/>
    <x v="2"/>
    <x v="1"/>
    <m/>
    <n v="12"/>
    <x v="202"/>
    <x v="1"/>
    <n v="0"/>
    <x v="1"/>
    <x v="450"/>
    <x v="0"/>
  </r>
  <r>
    <n v="4388"/>
    <s v="TA698"/>
    <x v="42"/>
    <s v="Cv TT/228OCU"/>
    <x v="0"/>
    <x v="7"/>
    <n v="12"/>
    <s v="December"/>
    <x v="21"/>
    <s v="12 December 1957"/>
    <x v="2"/>
    <s v="SS 12.12.57 (Air Britain Serials)"/>
    <x v="4"/>
    <x v="3"/>
    <x v="1"/>
    <x v="1"/>
    <x v="2"/>
    <x v="1"/>
    <m/>
    <n v="12"/>
    <x v="202"/>
    <x v="1"/>
    <n v="0"/>
    <x v="1"/>
    <x v="298"/>
    <x v="0"/>
  </r>
  <r>
    <n v="7512"/>
    <s v="TA723"/>
    <x v="42"/>
    <s v="Cv TT/228OCU"/>
    <x v="0"/>
    <x v="7"/>
    <n v="12"/>
    <s v="December"/>
    <x v="21"/>
    <s v="12 December 1957"/>
    <x v="2"/>
    <s v="SS 12.12.57 (Air Britain Serials)"/>
    <x v="4"/>
    <x v="3"/>
    <x v="1"/>
    <x v="1"/>
    <x v="2"/>
    <x v="1"/>
    <m/>
    <n v="12"/>
    <x v="202"/>
    <x v="1"/>
    <n v="0"/>
    <x v="1"/>
    <x v="298"/>
    <x v="0"/>
  </r>
  <r>
    <n v="7445"/>
    <s v="TJ115"/>
    <x v="42"/>
    <s v="Cv TT/3-4CAACU"/>
    <x v="10"/>
    <x v="19"/>
    <n v="12"/>
    <s v="December"/>
    <x v="21"/>
    <s v="12 December 1957"/>
    <x v="2"/>
    <s v="SS 12.12.57 (Air Britain Serials)"/>
    <x v="4"/>
    <x v="3"/>
    <x v="1"/>
    <x v="1"/>
    <x v="2"/>
    <x v="1"/>
    <m/>
    <n v="12"/>
    <x v="202"/>
    <x v="1"/>
    <n v="0"/>
    <x v="1"/>
    <x v="450"/>
    <x v="0"/>
  </r>
  <r>
    <n v="4209"/>
    <s v="TJ155"/>
    <x v="42"/>
    <s v="Cv TT/228OCU"/>
    <x v="0"/>
    <x v="7"/>
    <n v="12"/>
    <s v="December"/>
    <x v="21"/>
    <s v="12 December 1957"/>
    <x v="2"/>
    <s v="SS 12.12.57 (Air Britain Serials)"/>
    <x v="4"/>
    <x v="3"/>
    <x v="1"/>
    <x v="1"/>
    <x v="2"/>
    <x v="1"/>
    <m/>
    <n v="12"/>
    <x v="202"/>
    <x v="1"/>
    <n v="0"/>
    <x v="1"/>
    <x v="298"/>
    <x v="0"/>
  </r>
  <r>
    <n v="1970"/>
    <s v="A52-11"/>
    <x v="24"/>
    <s v="87/Cv T43/reserial A52-1057/87"/>
    <x v="7"/>
    <x v="0"/>
    <n v="0"/>
    <s v="January"/>
    <x v="22"/>
    <n v="1958"/>
    <x v="2"/>
    <s v="Sold .58 to RH Grant Trading Co"/>
    <x v="4"/>
    <x v="3"/>
    <x v="1"/>
    <x v="1"/>
    <x v="2"/>
    <x v="1"/>
    <m/>
    <m/>
    <x v="203"/>
    <x v="1"/>
    <n v="0"/>
    <x v="0"/>
    <x v="147"/>
    <x v="5"/>
  </r>
  <r>
    <n v="65"/>
    <s v="A52-192"/>
    <x v="24"/>
    <s v="87/5OTU/Cv PR41/reserial A52-301/87"/>
    <x v="7"/>
    <x v="0"/>
    <n v="0"/>
    <s v="January"/>
    <x v="22"/>
    <n v="1958"/>
    <x v="2"/>
    <s v="Sold .58 to RH Grant Trading Co"/>
    <x v="4"/>
    <x v="3"/>
    <x v="1"/>
    <x v="1"/>
    <x v="2"/>
    <x v="1"/>
    <m/>
    <m/>
    <x v="203"/>
    <x v="1"/>
    <n v="0"/>
    <x v="0"/>
    <x v="147"/>
    <x v="5"/>
  </r>
  <r>
    <n v="350"/>
    <s v="A52-193"/>
    <x v="24"/>
    <s v="87/Cv PR41/reserial A52-302/87"/>
    <x v="7"/>
    <x v="0"/>
    <n v="0"/>
    <s v="January"/>
    <x v="22"/>
    <n v="1958"/>
    <x v="2"/>
    <s v="Sold .58 to RH Grant Trading Co"/>
    <x v="4"/>
    <x v="3"/>
    <x v="1"/>
    <x v="1"/>
    <x v="2"/>
    <x v="1"/>
    <m/>
    <m/>
    <x v="203"/>
    <x v="1"/>
    <n v="0"/>
    <x v="0"/>
    <x v="147"/>
    <x v="5"/>
  </r>
  <r>
    <n v="1793"/>
    <s v="A52-196"/>
    <x v="24"/>
    <s v="87/Cv PR41/reserial A52-305/87"/>
    <x v="7"/>
    <x v="0"/>
    <n v="0"/>
    <s v="January"/>
    <x v="22"/>
    <n v="1958"/>
    <x v="2"/>
    <s v="Sold .58 to RH Grant Trading Co"/>
    <x v="4"/>
    <x v="3"/>
    <x v="1"/>
    <x v="1"/>
    <x v="2"/>
    <x v="1"/>
    <m/>
    <m/>
    <x v="203"/>
    <x v="1"/>
    <n v="0"/>
    <x v="0"/>
    <x v="147"/>
    <x v="5"/>
  </r>
  <r>
    <n v="1000"/>
    <s v="A52-198"/>
    <x v="24"/>
    <s v="87/5OTU/Cv PR41/reserial A52-307/87"/>
    <x v="7"/>
    <x v="0"/>
    <n v="0"/>
    <s v="January"/>
    <x v="22"/>
    <n v="1958"/>
    <x v="2"/>
    <s v="Sold .58 to RH Grant Trading Co"/>
    <x v="4"/>
    <x v="3"/>
    <x v="1"/>
    <x v="1"/>
    <x v="2"/>
    <x v="1"/>
    <m/>
    <m/>
    <x v="203"/>
    <x v="1"/>
    <n v="0"/>
    <x v="0"/>
    <x v="147"/>
    <x v="5"/>
  </r>
  <r>
    <n v="1758"/>
    <s v="A52-199"/>
    <x v="24"/>
    <s v="87/Cv PR41/reserial A52-308/87"/>
    <x v="7"/>
    <x v="0"/>
    <n v="0"/>
    <s v="January"/>
    <x v="22"/>
    <n v="1958"/>
    <x v="2"/>
    <s v="Sold .58 to RH Grant Trading Co"/>
    <x v="4"/>
    <x v="3"/>
    <x v="1"/>
    <x v="1"/>
    <x v="2"/>
    <x v="1"/>
    <m/>
    <m/>
    <x v="203"/>
    <x v="1"/>
    <n v="0"/>
    <x v="0"/>
    <x v="147"/>
    <x v="5"/>
  </r>
  <r>
    <n v="1316"/>
    <s v="A52-201"/>
    <x v="24"/>
    <s v="87/Cv PR41/reserial A52-310/87"/>
    <x v="7"/>
    <x v="0"/>
    <n v="0"/>
    <s v="January"/>
    <x v="22"/>
    <n v="1958"/>
    <x v="2"/>
    <s v="Sold .58 to RH Grant Trading Co"/>
    <x v="4"/>
    <x v="3"/>
    <x v="1"/>
    <x v="1"/>
    <x v="2"/>
    <x v="1"/>
    <m/>
    <m/>
    <x v="203"/>
    <x v="1"/>
    <n v="0"/>
    <x v="0"/>
    <x v="147"/>
    <x v="5"/>
  </r>
  <r>
    <n v="482"/>
    <s v="A52-206"/>
    <x v="24"/>
    <s v="Cv PR41/reserial A52-315"/>
    <x v="7"/>
    <x v="19"/>
    <n v="0"/>
    <s v="January"/>
    <x v="22"/>
    <n v="1958"/>
    <x v="2"/>
    <s v="Sold .58 to Wilmor Aviation"/>
    <x v="4"/>
    <x v="3"/>
    <x v="1"/>
    <x v="1"/>
    <x v="2"/>
    <x v="1"/>
    <m/>
    <m/>
    <x v="203"/>
    <x v="1"/>
    <n v="0"/>
    <x v="2"/>
    <x v="453"/>
    <x v="5"/>
  </r>
  <r>
    <n v="2884"/>
    <s v="A52-207"/>
    <x v="24"/>
    <s v="Cv PR41/reserial A52-316"/>
    <x v="7"/>
    <x v="19"/>
    <n v="0"/>
    <s v="January"/>
    <x v="22"/>
    <n v="1958"/>
    <x v="2"/>
    <s v="Sold .58 to Wilmor Aviation"/>
    <x v="4"/>
    <x v="3"/>
    <x v="1"/>
    <x v="1"/>
    <x v="2"/>
    <x v="1"/>
    <m/>
    <m/>
    <x v="203"/>
    <x v="1"/>
    <n v="0"/>
    <x v="2"/>
    <x v="454"/>
    <x v="5"/>
  </r>
  <r>
    <n v="2887"/>
    <s v="A52-208"/>
    <x v="24"/>
    <s v="Cv PR41/reserial A52-317"/>
    <x v="7"/>
    <x v="19"/>
    <n v="0"/>
    <s v="January"/>
    <x v="22"/>
    <n v="1958"/>
    <x v="2"/>
    <s v="Sold .58 to Wilmor Aviation"/>
    <x v="4"/>
    <x v="3"/>
    <x v="1"/>
    <x v="1"/>
    <x v="2"/>
    <x v="1"/>
    <m/>
    <m/>
    <x v="203"/>
    <x v="1"/>
    <n v="0"/>
    <x v="2"/>
    <x v="455"/>
    <x v="5"/>
  </r>
  <r>
    <n v="2788"/>
    <s v="A52-209"/>
    <x v="24"/>
    <s v="Cv PR41/reserial A52-318"/>
    <x v="7"/>
    <x v="19"/>
    <n v="0"/>
    <s v="January"/>
    <x v="22"/>
    <n v="1958"/>
    <x v="2"/>
    <s v="Sold .58 to Wilmor Aviation"/>
    <x v="4"/>
    <x v="3"/>
    <x v="1"/>
    <x v="1"/>
    <x v="2"/>
    <x v="1"/>
    <m/>
    <m/>
    <x v="203"/>
    <x v="1"/>
    <n v="0"/>
    <x v="2"/>
    <x v="456"/>
    <x v="5"/>
  </r>
  <r>
    <n v="2194"/>
    <s v="A52-211"/>
    <x v="24"/>
    <s v="Cv PR41/reserial A52-320"/>
    <x v="7"/>
    <x v="19"/>
    <n v="0"/>
    <s v="January"/>
    <x v="22"/>
    <n v="1958"/>
    <x v="2"/>
    <s v="Sold .59 to Wilmor Aviation"/>
    <x v="4"/>
    <x v="3"/>
    <x v="1"/>
    <x v="1"/>
    <x v="2"/>
    <x v="1"/>
    <m/>
    <m/>
    <x v="203"/>
    <x v="1"/>
    <n v="0"/>
    <x v="2"/>
    <x v="457"/>
    <x v="5"/>
  </r>
  <r>
    <n v="2500"/>
    <s v="A52-28"/>
    <x v="24"/>
    <s v="87/Cv T43/reserial A52-1062/8"/>
    <x v="7"/>
    <x v="16"/>
    <n v="0"/>
    <s v="January"/>
    <x v="22"/>
    <n v="1958"/>
    <x v="2"/>
    <s v="Sold .58 to RH Grant Trading Co. Under Rebuild in SA as A52-28"/>
    <x v="4"/>
    <x v="3"/>
    <x v="1"/>
    <x v="1"/>
    <x v="2"/>
    <x v="1"/>
    <m/>
    <m/>
    <x v="203"/>
    <x v="1"/>
    <n v="0"/>
    <x v="2"/>
    <x v="311"/>
    <x v="5"/>
  </r>
  <r>
    <n v="48"/>
    <s v="A52-41"/>
    <x v="24"/>
    <s v="Cv PR41/reserial A52-321"/>
    <x v="7"/>
    <x v="19"/>
    <n v="0"/>
    <s v="January"/>
    <x v="22"/>
    <n v="1958"/>
    <x v="2"/>
    <s v="Sold .58 to Wilmor Aviation"/>
    <x v="4"/>
    <x v="3"/>
    <x v="1"/>
    <x v="1"/>
    <x v="2"/>
    <x v="1"/>
    <m/>
    <m/>
    <x v="203"/>
    <x v="1"/>
    <n v="0"/>
    <x v="2"/>
    <x v="458"/>
    <x v="5"/>
  </r>
  <r>
    <n v="2712"/>
    <s v="A52-45"/>
    <x v="24"/>
    <s v="Cv PR41/reserial A52-322"/>
    <x v="7"/>
    <x v="19"/>
    <n v="0"/>
    <s v="January"/>
    <x v="22"/>
    <n v="1958"/>
    <x v="2"/>
    <s v="Sold .58 to Wilmor Aviation"/>
    <x v="4"/>
    <x v="3"/>
    <x v="1"/>
    <x v="1"/>
    <x v="2"/>
    <x v="1"/>
    <m/>
    <m/>
    <x v="203"/>
    <x v="1"/>
    <n v="0"/>
    <x v="2"/>
    <x v="459"/>
    <x v="5"/>
  </r>
  <r>
    <n v="532"/>
    <s v="A52-49"/>
    <x v="24"/>
    <s v="5OTU/Cv PR41/reserial A52-323"/>
    <x v="7"/>
    <x v="19"/>
    <n v="0"/>
    <s v="January"/>
    <x v="22"/>
    <n v="1958"/>
    <x v="2"/>
    <s v="Sold .58 to Wilmor Aviation"/>
    <x v="4"/>
    <x v="3"/>
    <x v="1"/>
    <x v="1"/>
    <x v="2"/>
    <x v="1"/>
    <m/>
    <m/>
    <x v="203"/>
    <x v="1"/>
    <n v="0"/>
    <x v="2"/>
    <x v="460"/>
    <x v="5"/>
  </r>
  <r>
    <n v="267"/>
    <s v="A52-64"/>
    <x v="24"/>
    <s v="Cv PR41/reserial A52-325/87"/>
    <x v="7"/>
    <x v="0"/>
    <n v="0"/>
    <s v="January"/>
    <x v="22"/>
    <n v="1958"/>
    <x v="2"/>
    <s v="Sold .58 to RH Grant Trading Co"/>
    <x v="4"/>
    <x v="3"/>
    <x v="1"/>
    <x v="1"/>
    <x v="2"/>
    <x v="1"/>
    <m/>
    <m/>
    <x v="203"/>
    <x v="1"/>
    <n v="0"/>
    <x v="0"/>
    <x v="147"/>
    <x v="5"/>
  </r>
  <r>
    <n v="403"/>
    <s v="A52-8"/>
    <x v="24"/>
    <s v="87/Cv T43/reserial A52-1056/CFS/ARDU/87"/>
    <x v="7"/>
    <x v="0"/>
    <n v="0"/>
    <s v="January"/>
    <x v="22"/>
    <n v="1958"/>
    <x v="2"/>
    <s v="Sold .58 to RH Grant Trading Co"/>
    <x v="4"/>
    <x v="3"/>
    <x v="1"/>
    <x v="1"/>
    <x v="2"/>
    <x v="1"/>
    <m/>
    <m/>
    <x v="203"/>
    <x v="1"/>
    <n v="0"/>
    <x v="0"/>
    <x v="147"/>
    <x v="5"/>
  </r>
  <r>
    <n v="7197"/>
    <s v="A52-83"/>
    <x v="24"/>
    <s v="87/Cv PR41/reserial A52-326/87"/>
    <x v="7"/>
    <x v="0"/>
    <n v="0"/>
    <s v="January"/>
    <x v="22"/>
    <n v="1958"/>
    <x v="2"/>
    <s v="Sold .58 to RH Grant Trading Co"/>
    <x v="4"/>
    <x v="3"/>
    <x v="1"/>
    <x v="1"/>
    <x v="2"/>
    <x v="1"/>
    <m/>
    <m/>
    <x v="203"/>
    <x v="1"/>
    <n v="0"/>
    <x v="0"/>
    <x v="147"/>
    <x v="5"/>
  </r>
  <r>
    <n v="325"/>
    <s v="A52-90"/>
    <x v="24"/>
    <s v="1APU/ARDU/Cv PR41/reserial A52-300/1APU/ARDU"/>
    <x v="7"/>
    <x v="19"/>
    <n v="0"/>
    <s v="January"/>
    <x v="22"/>
    <n v="1958"/>
    <x v="2"/>
    <s v="Sold .58 to RH Grant Trading Co"/>
    <x v="4"/>
    <x v="3"/>
    <x v="1"/>
    <x v="1"/>
    <x v="2"/>
    <x v="1"/>
    <m/>
    <m/>
    <x v="203"/>
    <x v="1"/>
    <n v="0"/>
    <x v="1"/>
    <x v="372"/>
    <x v="5"/>
  </r>
  <r>
    <n v="3550"/>
    <s v="NS660"/>
    <x v="18"/>
    <s v="Benson"/>
    <x v="7"/>
    <x v="19"/>
    <n v="0"/>
    <s v="January"/>
    <x v="23"/>
    <s v="1958"/>
    <x v="2"/>
    <s v="To RAAF 12.10.44 as A52-602 87 Sqn Sold to Wilmor Aviation .58"/>
    <x v="4"/>
    <x v="3"/>
    <x v="1"/>
    <x v="1"/>
    <x v="2"/>
    <x v="1"/>
    <m/>
    <m/>
    <x v="203"/>
    <x v="1"/>
    <n v="1"/>
    <x v="1"/>
    <x v="272"/>
    <x v="0"/>
  </r>
  <r>
    <n v="2367"/>
    <s v="NS727"/>
    <x v="18"/>
    <s v="1409 Flt"/>
    <x v="7"/>
    <x v="19"/>
    <n v="0"/>
    <s v="January"/>
    <x v="23"/>
    <s v="1958"/>
    <x v="2"/>
    <s v="To RAAF 27.12.44 as A52-610 87 Sqn Sold 1958 to Wilmor Aviation"/>
    <x v="4"/>
    <x v="3"/>
    <x v="1"/>
    <x v="1"/>
    <x v="2"/>
    <x v="1"/>
    <m/>
    <m/>
    <x v="203"/>
    <x v="1"/>
    <n v="1"/>
    <x v="0"/>
    <x v="25"/>
    <x v="0"/>
  </r>
  <r>
    <n v="6723"/>
    <s v="PF628"/>
    <x v="35"/>
    <s v="RN"/>
    <x v="10"/>
    <x v="19"/>
    <n v="0"/>
    <s v="January"/>
    <x v="22"/>
    <n v="1958"/>
    <x v="2"/>
    <s v="SS 13.1.58"/>
    <x v="4"/>
    <x v="3"/>
    <x v="1"/>
    <x v="1"/>
    <x v="2"/>
    <x v="1"/>
    <m/>
    <m/>
    <x v="203"/>
    <x v="1"/>
    <n v="0"/>
    <x v="2"/>
    <x v="64"/>
    <x v="6"/>
  </r>
  <r>
    <n v="6743"/>
    <s v="PF664"/>
    <x v="35"/>
    <s v="RN"/>
    <x v="10"/>
    <x v="19"/>
    <n v="0"/>
    <s v="January"/>
    <x v="22"/>
    <n v="1958"/>
    <x v="2"/>
    <s v="Stored Losiemouth 15.1.54 SS 13.1.58"/>
    <x v="4"/>
    <x v="3"/>
    <x v="1"/>
    <x v="1"/>
    <x v="2"/>
    <x v="1"/>
    <m/>
    <m/>
    <x v="203"/>
    <x v="1"/>
    <n v="0"/>
    <x v="2"/>
    <x v="64"/>
    <x v="6"/>
  </r>
  <r>
    <n v="6919"/>
    <s v="RG120"/>
    <x v="18"/>
    <m/>
    <x v="7"/>
    <x v="19"/>
    <n v="0"/>
    <s v="January"/>
    <x v="23"/>
    <s v="1958"/>
    <x v="2"/>
    <s v="To RAAF 23.4.45 as A52-617 Sold Wilmor Aviation .58"/>
    <x v="5"/>
    <x v="3"/>
    <x v="1"/>
    <x v="1"/>
    <x v="2"/>
    <x v="1"/>
    <m/>
    <m/>
    <x v="203"/>
    <x v="1"/>
    <n v="1"/>
    <x v="2"/>
    <x v="17"/>
    <x v="0"/>
  </r>
  <r>
    <n v="6716"/>
    <s v="RG296"/>
    <x v="35"/>
    <s v="RN"/>
    <x v="10"/>
    <x v="19"/>
    <n v="0"/>
    <s v="January"/>
    <x v="22"/>
    <n v="1958"/>
    <x v="2"/>
    <s v="SS 11.1.58"/>
    <x v="4"/>
    <x v="3"/>
    <x v="1"/>
    <x v="1"/>
    <x v="2"/>
    <x v="1"/>
    <m/>
    <m/>
    <x v="203"/>
    <x v="1"/>
    <n v="0"/>
    <x v="2"/>
    <x v="64"/>
    <x v="0"/>
  </r>
  <r>
    <n v="5139"/>
    <s v="TH977"/>
    <x v="42"/>
    <s v="Cv TT/228OCU"/>
    <x v="0"/>
    <x v="19"/>
    <n v="0"/>
    <s v="January"/>
    <x v="22"/>
    <n v="1958"/>
    <x v="2"/>
    <s v="SS 28.3.58"/>
    <x v="4"/>
    <x v="3"/>
    <x v="1"/>
    <x v="1"/>
    <x v="2"/>
    <x v="1"/>
    <m/>
    <m/>
    <x v="203"/>
    <x v="1"/>
    <n v="0"/>
    <x v="1"/>
    <x v="298"/>
    <x v="0"/>
  </r>
  <r>
    <n v="5293"/>
    <s v="TJ117"/>
    <x v="42"/>
    <s v="Cv TT/228OCU"/>
    <x v="0"/>
    <x v="19"/>
    <n v="0"/>
    <s v="January"/>
    <x v="22"/>
    <n v="1958"/>
    <x v="2"/>
    <s v="SS 28.3.58"/>
    <x v="4"/>
    <x v="3"/>
    <x v="1"/>
    <x v="1"/>
    <x v="2"/>
    <x v="1"/>
    <m/>
    <m/>
    <x v="203"/>
    <x v="1"/>
    <n v="0"/>
    <x v="1"/>
    <x v="298"/>
    <x v="0"/>
  </r>
  <r>
    <n v="7443"/>
    <s v="TK599"/>
    <x v="42"/>
    <s v="Cv TT/APS Sylt"/>
    <x v="10"/>
    <x v="19"/>
    <n v="0"/>
    <s v="January"/>
    <x v="22"/>
    <n v="1958"/>
    <x v="2"/>
    <s v="Lost height after prop feathered and bellylanded in field 6m NW of Hohenwestedt West Germany 11.2.58"/>
    <x v="2"/>
    <x v="2"/>
    <x v="2"/>
    <x v="1"/>
    <x v="2"/>
    <x v="1"/>
    <m/>
    <m/>
    <x v="203"/>
    <x v="1"/>
    <n v="0"/>
    <x v="1"/>
    <x v="403"/>
    <x v="0"/>
  </r>
  <r>
    <n v="1406"/>
    <s v="VT629"/>
    <x v="10"/>
    <s v="RN 762/Airwork"/>
    <x v="10"/>
    <x v="19"/>
    <n v="0"/>
    <s v="January"/>
    <x v="22"/>
    <n v="1958"/>
    <x v="2"/>
    <s v="SS 22.8.58 |diverted off contract, d/d 12/10/1948 to the Royal Navy, sold as scrap 22/05/1958 at Lossiemouth    (http://www.ukserials.com/)"/>
    <x v="4"/>
    <x v="3"/>
    <x v="1"/>
    <x v="1"/>
    <x v="2"/>
    <x v="1"/>
    <m/>
    <m/>
    <x v="203"/>
    <x v="1"/>
    <n v="0"/>
    <x v="1"/>
    <x v="392"/>
    <x v="0"/>
  </r>
  <r>
    <n v="6735"/>
    <s v="PF663"/>
    <x v="35"/>
    <s v="RN"/>
    <x v="10"/>
    <x v="19"/>
    <n v="13"/>
    <s v="January"/>
    <x v="22"/>
    <d v="1958-01-13T00:00:00"/>
    <x v="2"/>
    <s v="Stored Lossiemouth 3.11.54 SS 13.1.58"/>
    <x v="4"/>
    <x v="3"/>
    <x v="1"/>
    <x v="1"/>
    <x v="2"/>
    <x v="1"/>
    <m/>
    <m/>
    <x v="203"/>
    <x v="1"/>
    <n v="0"/>
    <x v="2"/>
    <x v="64"/>
    <x v="6"/>
  </r>
  <r>
    <n v="245"/>
    <s v="TV983"/>
    <x v="10"/>
    <s v="500/CFS/13/39/FTU/APS Sylt"/>
    <x v="10"/>
    <x v="19"/>
    <n v="15"/>
    <s v="May"/>
    <x v="22"/>
    <d v="1958-05-15T00:00:00"/>
    <x v="2"/>
    <s v="SS 15.8.58"/>
    <x v="4"/>
    <x v="3"/>
    <x v="1"/>
    <x v="1"/>
    <x v="2"/>
    <x v="1"/>
    <m/>
    <n v="5"/>
    <x v="204"/>
    <x v="1"/>
    <n v="0"/>
    <x v="1"/>
    <x v="403"/>
    <x v="2"/>
  </r>
  <r>
    <n v="7627"/>
    <s v="RR302"/>
    <x v="10"/>
    <s v="51OTU/RN"/>
    <x v="10"/>
    <x v="19"/>
    <n v="22"/>
    <s v="May"/>
    <x v="22"/>
    <d v="1958-05-22T00:00:00"/>
    <x v="2"/>
    <s v="SS 22.5.58"/>
    <x v="4"/>
    <x v="3"/>
    <x v="1"/>
    <x v="1"/>
    <x v="2"/>
    <x v="1"/>
    <m/>
    <n v="5"/>
    <x v="204"/>
    <x v="1"/>
    <n v="1"/>
    <x v="2"/>
    <x v="64"/>
    <x v="2"/>
  </r>
  <r>
    <n v="6759"/>
    <s v="VT626"/>
    <x v="10"/>
    <s v="RN"/>
    <x v="10"/>
    <x v="19"/>
    <n v="22"/>
    <s v="May"/>
    <x v="22"/>
    <d v="1958-05-22T00:00:00"/>
    <x v="2"/>
    <s v="SS 22.5.58 |d/d 08/09/1948 to No.27 MU Shawbury for storage, transferred 21/02/1949 to the Royal Navy, sold as scrap on 22/05/1958 at Lossiemouth   (http://www.ukserials.com/)"/>
    <x v="4"/>
    <x v="3"/>
    <x v="1"/>
    <x v="1"/>
    <x v="2"/>
    <x v="1"/>
    <m/>
    <n v="5"/>
    <x v="204"/>
    <x v="1"/>
    <n v="0"/>
    <x v="2"/>
    <x v="64"/>
    <x v="0"/>
  </r>
  <r>
    <n v="223"/>
    <s v="RS719"/>
    <x v="42"/>
    <s v="ETPS/Cv TR35/TRE/AAEE/3CAACU/Thum Flt Woodvale/5CAACU"/>
    <x v="10"/>
    <x v="19"/>
    <n v="31"/>
    <s v="May"/>
    <x v="22"/>
    <d v="1958-05-31T00:00:00"/>
    <x v="2"/>
    <s v="SOC 31.5.58"/>
    <x v="4"/>
    <x v="3"/>
    <x v="1"/>
    <x v="1"/>
    <x v="2"/>
    <x v="1"/>
    <m/>
    <n v="5"/>
    <x v="204"/>
    <x v="1"/>
    <n v="0"/>
    <x v="1"/>
    <x v="437"/>
    <x v="7"/>
  </r>
  <r>
    <n v="7385"/>
    <s v="TA694"/>
    <x v="42"/>
    <s v="14/Cv TT/229OCU/1CAACU"/>
    <x v="10"/>
    <x v="19"/>
    <n v="31"/>
    <s v="May"/>
    <x v="22"/>
    <d v="1958-05-31T00:00:00"/>
    <x v="2"/>
    <s v="SS 31.1.58"/>
    <x v="4"/>
    <x v="3"/>
    <x v="1"/>
    <x v="1"/>
    <x v="2"/>
    <x v="1"/>
    <m/>
    <n v="5"/>
    <x v="204"/>
    <x v="1"/>
    <n v="0"/>
    <x v="1"/>
    <x v="461"/>
    <x v="0"/>
  </r>
  <r>
    <n v="7388"/>
    <s v="TA718"/>
    <x v="42"/>
    <s v="Cv TT/226OCU/229OCU/1CAACU"/>
    <x v="10"/>
    <x v="19"/>
    <n v="31"/>
    <s v="May"/>
    <x v="22"/>
    <d v="1958-05-31T00:00:00"/>
    <x v="2"/>
    <s v="SS 31.1.58"/>
    <x v="4"/>
    <x v="3"/>
    <x v="1"/>
    <x v="1"/>
    <x v="2"/>
    <x v="1"/>
    <m/>
    <n v="5"/>
    <x v="204"/>
    <x v="1"/>
    <n v="0"/>
    <x v="1"/>
    <x v="461"/>
    <x v="0"/>
  </r>
  <r>
    <n v="291"/>
    <s v="TJ113"/>
    <x v="42"/>
    <s v="Cv TT/APS Sylt"/>
    <x v="10"/>
    <x v="19"/>
    <n v="4"/>
    <s v="November"/>
    <x v="22"/>
    <d v="1958-11-04T00:00:00"/>
    <x v="2"/>
    <s v="SS 4.11.58"/>
    <x v="4"/>
    <x v="3"/>
    <x v="1"/>
    <x v="1"/>
    <x v="2"/>
    <x v="1"/>
    <m/>
    <m/>
    <x v="203"/>
    <x v="1"/>
    <n v="0"/>
    <x v="1"/>
    <x v="403"/>
    <x v="0"/>
  </r>
  <r>
    <n v="373"/>
    <s v="TA722"/>
    <x v="42"/>
    <s v="Cv TT/4CAACU/3CAACU/Thum Flt Woodvale/5CAACU"/>
    <x v="10"/>
    <x v="19"/>
    <n v="0"/>
    <s v="January"/>
    <x v="24"/>
    <n v="1959"/>
    <x v="2"/>
    <s v="To 7608M (http://www.ukserials.com/)"/>
    <x v="4"/>
    <x v="3"/>
    <x v="1"/>
    <x v="1"/>
    <x v="2"/>
    <x v="1"/>
    <m/>
    <m/>
    <x v="205"/>
    <x v="1"/>
    <n v="0"/>
    <x v="1"/>
    <x v="437"/>
    <x v="0"/>
  </r>
  <r>
    <n v="1384"/>
    <s v="TJ138"/>
    <x v="42"/>
    <s v="98/Cv TT/5CAACU"/>
    <x v="10"/>
    <x v="19"/>
    <n v="0"/>
    <s v="January"/>
    <x v="24"/>
    <n v="1959"/>
    <x v="2"/>
    <s v="To 7607M (http://www.ukserials.com/)  Built 45 as B.35 - 27 MU Shawbury 28/08/45 - 98 Sqn Celle 31/10/50 &quot;VO-L&quot; - 38 MU Llandow 20/02/51 - Brooklands Avn Sywell 15/07/53 and converted to TT.35 - 22 MU Silloth 18/01/54 - 5 CAACU Llanbedr 08/03/54 &quot;Z&quot; - 27 MU Shawbury 09/06/59 - allocated 7607M 08/07/59 - 71 MU Bicester 29/07/59 - RAF Thorney Island 26/05/60 - RAF Hullavington by 65 &quot;VO-L&quot; - RAFMRC Colerne 01/67 - RAF Finningley 17/10/75 - RAF Swinderby 02/77 - St.Athan Museum 11/86 repainted 91 &quot;VO-L&quot; - RAFM Hendon 07/02/92 - current (http://swag-trip-logs.blogspot.com.au/2011/11/uk-raf-stathan-collection-1960-1989.html)"/>
    <x v="8"/>
    <x v="3"/>
    <x v="1"/>
    <x v="1"/>
    <x v="2"/>
    <x v="1"/>
    <m/>
    <m/>
    <x v="205"/>
    <x v="1"/>
    <n v="0"/>
    <x v="1"/>
    <x v="437"/>
    <x v="0"/>
  </r>
  <r>
    <n v="137"/>
    <s v="TA720"/>
    <x v="42"/>
    <s v="Cv TT/3CAACU"/>
    <x v="10"/>
    <x v="19"/>
    <n v="6"/>
    <s v="February"/>
    <x v="24"/>
    <d v="1959-02-06T00:00:00"/>
    <x v="2"/>
    <s v="SOC 6.2.59"/>
    <x v="4"/>
    <x v="3"/>
    <x v="1"/>
    <x v="1"/>
    <x v="2"/>
    <x v="1"/>
    <m/>
    <n v="6"/>
    <x v="206"/>
    <x v="1"/>
    <n v="0"/>
    <x v="1"/>
    <x v="462"/>
    <x v="0"/>
  </r>
  <r>
    <n v="6945"/>
    <s v="KA202"/>
    <x v="37"/>
    <m/>
    <x v="2"/>
    <x v="19"/>
    <n v="26"/>
    <s v="February"/>
    <x v="24"/>
    <d v="1959-02-26T00:00:00"/>
    <x v="2"/>
    <s v="RCAF CF-GKK (Air Britain Serials)_x000a__x000a_first date: 19 August 1946 - Taken on strength by No. 1 Equipment Depot_x000a_ _x000a_ _x000a_ Received from Mutual Aid Board, from storage at Central Aircraft at Crumlin, Ontario.  To storage with No. 6 Repair Depot at Crumlin on 14 April 1947.  Pending disposal with No. 6 Repair Depot from 16 November 1950.  Had 13:20 logged time when struck off.  Later to civil register as CF-GKK.  This registration was issued on 31 January 1951 to Kenting Aviation of Toronto.  Bill of sales dated 9 March 1951.  Ferry permit issued on 3 April 1951 for this aircraft and KA244/CF-GKL to be flown from Crumlin to Oshawa, Ontario.  Company number listed here is taken from Canadian civil register records, not confirmed by other sources.  Noted September 1951 as converted to Mk. 26.  Logged time of 148:30 reported on 19 June 1952.  Logged time of 240:40 reported on 6 April 1953.  To Spartan Air Services of Ottawa on 17 February 1955, converted to dual control trainer.  Reported as withdrawn from use and being used for spares, 26 February 1959._x000a_ _x000a_ _x000a_ last date: 17 April 1951 - Struck off, to Crown Assets Disposal Corporation for sale_x000a_ _x000a_(http://www.ody.ca/~bwalker/RCAF_JX579_KA232.html)_x000a__x000a_  Post-war the Chinese Nationalist Government purchased all remaining surplus RCAF de Havilland Mosquito aircraft, except for six examples. In 1950, the six RCAF Mosquitoes lingered in storage at London, Ontario, Canada. From these Kenting Aviation Ltd. purchased KA224 and KA202; Don McVicar of World Wide Aviation Agencies and Sales bought KA172, KA206 and KA243 for resale to the Dominican Republic Air Force; the sixth Mosquito, KB428 was sold by War Assets Corporation on 27 February 1950 to the Babb Co. (Canada) Ltd. Dorval, Quebec, operated by the Siple brothers. (Norman Malayney at http://www.mossie.org/forum/read.php?1,5127)"/>
    <x v="4"/>
    <x v="3"/>
    <x v="1"/>
    <x v="1"/>
    <x v="2"/>
    <x v="1"/>
    <m/>
    <n v="2"/>
    <x v="207"/>
    <x v="1"/>
    <n v="0"/>
    <x v="2"/>
    <x v="17"/>
    <x v="1"/>
  </r>
  <r>
    <n v="1966"/>
    <s v="TJ123"/>
    <x v="42"/>
    <s v="Cv TT"/>
    <x v="10"/>
    <x v="19"/>
    <n v="5"/>
    <s v="May"/>
    <x v="24"/>
    <d v="1959-05-05T00:00:00"/>
    <x v="2"/>
    <s v="SS 5.5.59"/>
    <x v="4"/>
    <x v="3"/>
    <x v="1"/>
    <x v="1"/>
    <x v="2"/>
    <x v="1"/>
    <m/>
    <n v="6"/>
    <x v="206"/>
    <x v="1"/>
    <n v="0"/>
    <x v="2"/>
    <x v="436"/>
    <x v="0"/>
  </r>
  <r>
    <n v="3225"/>
    <s v="TJ132"/>
    <x v="42"/>
    <s v="Cv TT"/>
    <x v="10"/>
    <x v="19"/>
    <n v="5"/>
    <s v="May"/>
    <x v="24"/>
    <d v="1959-05-05T00:00:00"/>
    <x v="2"/>
    <s v="SS 5.5.59"/>
    <x v="4"/>
    <x v="3"/>
    <x v="1"/>
    <x v="1"/>
    <x v="2"/>
    <x v="1"/>
    <m/>
    <n v="6"/>
    <x v="206"/>
    <x v="1"/>
    <n v="0"/>
    <x v="2"/>
    <x v="436"/>
    <x v="0"/>
  </r>
  <r>
    <n v="7383"/>
    <s v="TJ120"/>
    <x v="42"/>
    <s v="98/Cv TT/229OCU/1CAACU"/>
    <x v="10"/>
    <x v="19"/>
    <n v="2"/>
    <s v="June"/>
    <x v="24"/>
    <d v="1959-06-02T00:00:00"/>
    <x v="2"/>
    <s v="SS 2.6.59"/>
    <x v="4"/>
    <x v="3"/>
    <x v="1"/>
    <x v="1"/>
    <x v="2"/>
    <x v="1"/>
    <m/>
    <n v="6"/>
    <x v="206"/>
    <x v="1"/>
    <n v="0"/>
    <x v="1"/>
    <x v="461"/>
    <x v="0"/>
  </r>
  <r>
    <n v="7401"/>
    <s v="TK593"/>
    <x v="42"/>
    <s v="Cv TT/226OCU/223OCU/1CAACU"/>
    <x v="10"/>
    <x v="19"/>
    <n v="2"/>
    <s v="June"/>
    <x v="24"/>
    <d v="1959-06-02T00:00:00"/>
    <x v="2"/>
    <s v="SS 2.6.59"/>
    <x v="4"/>
    <x v="3"/>
    <x v="1"/>
    <x v="1"/>
    <x v="2"/>
    <x v="1"/>
    <m/>
    <n v="6"/>
    <x v="206"/>
    <x v="1"/>
    <n v="0"/>
    <x v="1"/>
    <x v="461"/>
    <x v="0"/>
  </r>
  <r>
    <n v="1450"/>
    <s v="TV977"/>
    <x v="10"/>
    <s v="13/219/1CAACU"/>
    <x v="10"/>
    <x v="19"/>
    <n v="2"/>
    <s v="June"/>
    <x v="24"/>
    <d v="1959-06-02T00:00:00"/>
    <x v="2"/>
    <s v="SS 2.6.59"/>
    <x v="4"/>
    <x v="3"/>
    <x v="1"/>
    <x v="1"/>
    <x v="2"/>
    <x v="1"/>
    <m/>
    <n v="6"/>
    <x v="206"/>
    <x v="1"/>
    <n v="0"/>
    <x v="1"/>
    <x v="461"/>
    <x v="2"/>
  </r>
  <r>
    <n v="1799"/>
    <s v="VA928"/>
    <x v="10"/>
    <s v="231OCU/109/139/199"/>
    <x v="10"/>
    <x v="19"/>
    <n v="2"/>
    <s v="June"/>
    <x v="24"/>
    <d v="1959-06-02T00:00:00"/>
    <x v="2"/>
    <s v="SS 2.6.59"/>
    <x v="4"/>
    <x v="3"/>
    <x v="1"/>
    <x v="1"/>
    <x v="2"/>
    <x v="1"/>
    <m/>
    <n v="6"/>
    <x v="206"/>
    <x v="1"/>
    <n v="0"/>
    <x v="0"/>
    <x v="385"/>
    <x v="2"/>
  </r>
  <r>
    <n v="377"/>
    <s v="VT613"/>
    <x v="10"/>
    <s v="204AFS/CFS/SF Tangmere/SF Bassingbourn/APS Sylt"/>
    <x v="10"/>
    <x v="19"/>
    <n v="2"/>
    <s v="June"/>
    <x v="24"/>
    <d v="1959-06-02T00:00:00"/>
    <x v="2"/>
    <s v="SOC 2.6.59 aw/cn 31/03/1948, to No.22 MU Sillot 03/05/1957 for storage until declared non-effective on 03/11/1958 and sold as scrap on 02/06/1959 at No.22 MU Silloth to David Bond &amp; Co, Perth, Scotland  (http://www.ukserials.com/)"/>
    <x v="4"/>
    <x v="3"/>
    <x v="1"/>
    <x v="1"/>
    <x v="2"/>
    <x v="1"/>
    <m/>
    <n v="6"/>
    <x v="206"/>
    <x v="1"/>
    <n v="0"/>
    <x v="1"/>
    <x v="403"/>
    <x v="0"/>
  </r>
  <r>
    <n v="4011"/>
    <s v="RS722"/>
    <x v="42"/>
    <s v="Cv TT35"/>
    <x v="10"/>
    <x v="19"/>
    <n v="9"/>
    <s v="June"/>
    <x v="24"/>
    <d v="1959-06-09T00:00:00"/>
    <x v="2"/>
    <s v="SS 9.6.59"/>
    <x v="4"/>
    <x v="3"/>
    <x v="1"/>
    <x v="1"/>
    <x v="2"/>
    <x v="1"/>
    <m/>
    <n v="6"/>
    <x v="206"/>
    <x v="1"/>
    <n v="0"/>
    <x v="2"/>
    <x v="278"/>
    <x v="7"/>
  </r>
  <r>
    <n v="4335"/>
    <s v="RV349"/>
    <x v="42"/>
    <s v="Cv TT35"/>
    <x v="10"/>
    <x v="19"/>
    <n v="9"/>
    <s v="June"/>
    <x v="24"/>
    <d v="1959-06-09T00:00:00"/>
    <x v="2"/>
    <s v="SS 9.6.59"/>
    <x v="4"/>
    <x v="3"/>
    <x v="1"/>
    <x v="1"/>
    <x v="2"/>
    <x v="1"/>
    <m/>
    <n v="6"/>
    <x v="206"/>
    <x v="1"/>
    <n v="1"/>
    <x v="2"/>
    <x v="278"/>
    <x v="0"/>
  </r>
  <r>
    <n v="1955"/>
    <s v="TA637"/>
    <x v="42"/>
    <s v="Cv TT/APS Sylt/SF Schleswigland"/>
    <x v="10"/>
    <x v="19"/>
    <n v="9"/>
    <s v="June"/>
    <x v="24"/>
    <d v="1959-06-09T00:00:00"/>
    <x v="2"/>
    <s v="SS 9.6.59"/>
    <x v="4"/>
    <x v="3"/>
    <x v="1"/>
    <x v="1"/>
    <x v="2"/>
    <x v="1"/>
    <m/>
    <n v="6"/>
    <x v="206"/>
    <x v="1"/>
    <n v="0"/>
    <x v="1"/>
    <x v="463"/>
    <x v="0"/>
  </r>
  <r>
    <n v="2170"/>
    <s v="TA664"/>
    <x v="42"/>
    <s v="Cv TT/5CAACU"/>
    <x v="10"/>
    <x v="19"/>
    <n v="9"/>
    <s v="June"/>
    <x v="24"/>
    <d v="1959-06-09T00:00:00"/>
    <x v="2"/>
    <s v="SS 9.6.59"/>
    <x v="4"/>
    <x v="3"/>
    <x v="1"/>
    <x v="1"/>
    <x v="2"/>
    <x v="1"/>
    <m/>
    <n v="6"/>
    <x v="206"/>
    <x v="1"/>
    <n v="0"/>
    <x v="1"/>
    <x v="437"/>
    <x v="0"/>
  </r>
  <r>
    <n v="1540"/>
    <s v="TA688"/>
    <x v="42"/>
    <s v="Cv TT"/>
    <x v="10"/>
    <x v="19"/>
    <n v="9"/>
    <s v="June"/>
    <x v="24"/>
    <d v="1959-06-09T00:00:00"/>
    <x v="2"/>
    <s v="SS 9.6.59"/>
    <x v="4"/>
    <x v="3"/>
    <x v="1"/>
    <x v="1"/>
    <x v="2"/>
    <x v="1"/>
    <m/>
    <n v="6"/>
    <x v="206"/>
    <x v="1"/>
    <n v="0"/>
    <x v="2"/>
    <x v="436"/>
    <x v="0"/>
  </r>
  <r>
    <n v="1783"/>
    <s v="TA699"/>
    <x v="42"/>
    <s v="Cv TT/2CAACU/APS Sylt/SF Schleswigland"/>
    <x v="10"/>
    <x v="19"/>
    <n v="9"/>
    <s v="June"/>
    <x v="24"/>
    <d v="1959-06-09T00:00:00"/>
    <x v="2"/>
    <s v="SS 9.6.59"/>
    <x v="4"/>
    <x v="3"/>
    <x v="1"/>
    <x v="1"/>
    <x v="2"/>
    <x v="1"/>
    <m/>
    <n v="6"/>
    <x v="206"/>
    <x v="1"/>
    <n v="0"/>
    <x v="1"/>
    <x v="463"/>
    <x v="0"/>
  </r>
  <r>
    <n v="961"/>
    <s v="TH987"/>
    <x v="42"/>
    <s v="Cv TT/4CAACU/3-4CAACU/5CAACU"/>
    <x v="10"/>
    <x v="19"/>
    <n v="9"/>
    <s v="June"/>
    <x v="24"/>
    <d v="1959-06-09T00:00:00"/>
    <x v="2"/>
    <s v="SS 9.6.59"/>
    <x v="4"/>
    <x v="3"/>
    <x v="1"/>
    <x v="1"/>
    <x v="2"/>
    <x v="1"/>
    <m/>
    <n v="6"/>
    <x v="206"/>
    <x v="1"/>
    <n v="0"/>
    <x v="1"/>
    <x v="437"/>
    <x v="0"/>
  </r>
  <r>
    <n v="5350"/>
    <s v="TH989"/>
    <x v="42"/>
    <s v="Cv TT"/>
    <x v="10"/>
    <x v="19"/>
    <n v="9"/>
    <s v="June"/>
    <x v="24"/>
    <d v="1959-06-09T00:00:00"/>
    <x v="2"/>
    <s v="SS 9.6.59"/>
    <x v="4"/>
    <x v="3"/>
    <x v="1"/>
    <x v="1"/>
    <x v="2"/>
    <x v="1"/>
    <m/>
    <n v="6"/>
    <x v="206"/>
    <x v="1"/>
    <n v="0"/>
    <x v="2"/>
    <x v="436"/>
    <x v="0"/>
  </r>
  <r>
    <n v="1442"/>
    <s v="TH996"/>
    <x v="42"/>
    <s v="5CAACU"/>
    <x v="10"/>
    <x v="19"/>
    <n v="9"/>
    <s v="June"/>
    <x v="24"/>
    <d v="1959-06-09T00:00:00"/>
    <x v="2"/>
    <s v="SS 9.6.59"/>
    <x v="4"/>
    <x v="3"/>
    <x v="1"/>
    <x v="1"/>
    <x v="2"/>
    <x v="1"/>
    <m/>
    <n v="6"/>
    <x v="206"/>
    <x v="1"/>
    <n v="0"/>
    <x v="1"/>
    <x v="437"/>
    <x v="0"/>
  </r>
  <r>
    <n v="3847"/>
    <s v="TJ153"/>
    <x v="42"/>
    <s v="Cv TT"/>
    <x v="10"/>
    <x v="19"/>
    <n v="9"/>
    <s v="June"/>
    <x v="24"/>
    <d v="1959-06-09T00:00:00"/>
    <x v="2"/>
    <s v="SS 9.6.59"/>
    <x v="4"/>
    <x v="3"/>
    <x v="1"/>
    <x v="1"/>
    <x v="2"/>
    <x v="1"/>
    <m/>
    <n v="6"/>
    <x v="206"/>
    <x v="1"/>
    <n v="0"/>
    <x v="2"/>
    <x v="436"/>
    <x v="0"/>
  </r>
  <r>
    <n v="5834"/>
    <s v="TK603"/>
    <x v="42"/>
    <s v="Cv TT"/>
    <x v="10"/>
    <x v="19"/>
    <n v="9"/>
    <s v="June"/>
    <x v="24"/>
    <d v="1959-06-09T00:00:00"/>
    <x v="2"/>
    <s v="SS 9.6.59"/>
    <x v="4"/>
    <x v="3"/>
    <x v="1"/>
    <x v="1"/>
    <x v="2"/>
    <x v="1"/>
    <m/>
    <n v="6"/>
    <x v="206"/>
    <x v="1"/>
    <n v="0"/>
    <x v="2"/>
    <x v="436"/>
    <x v="0"/>
  </r>
  <r>
    <n v="979"/>
    <s v="TK607"/>
    <x v="42"/>
    <s v="Cv TT/2CAACU/5CAACU/APS Sylt"/>
    <x v="10"/>
    <x v="19"/>
    <n v="9"/>
    <s v="June"/>
    <x v="24"/>
    <d v="1959-06-09T00:00:00"/>
    <x v="2"/>
    <s v="SS 9.6.59"/>
    <x v="4"/>
    <x v="3"/>
    <x v="1"/>
    <x v="1"/>
    <x v="2"/>
    <x v="1"/>
    <m/>
    <n v="6"/>
    <x v="206"/>
    <x v="1"/>
    <n v="0"/>
    <x v="1"/>
    <x v="403"/>
    <x v="0"/>
  </r>
  <r>
    <n v="1868"/>
    <s v="TK608"/>
    <x v="42"/>
    <s v="Cv TT/236OCU/APS Sylt"/>
    <x v="10"/>
    <x v="19"/>
    <n v="9"/>
    <s v="June"/>
    <x v="24"/>
    <d v="1959-06-09T00:00:00"/>
    <x v="2"/>
    <s v="SS 9.6.59"/>
    <x v="4"/>
    <x v="3"/>
    <x v="1"/>
    <x v="1"/>
    <x v="2"/>
    <x v="1"/>
    <m/>
    <n v="6"/>
    <x v="206"/>
    <x v="1"/>
    <n v="0"/>
    <x v="1"/>
    <x v="403"/>
    <x v="0"/>
  </r>
  <r>
    <n v="2086"/>
    <s v="TK609"/>
    <x v="42"/>
    <s v="Cv TT/4CAACU/2 TAF CS"/>
    <x v="10"/>
    <x v="19"/>
    <n v="9"/>
    <s v="June"/>
    <x v="24"/>
    <d v="1959-06-09T00:00:00"/>
    <x v="2"/>
    <s v="SS 9.6.59"/>
    <x v="4"/>
    <x v="3"/>
    <x v="1"/>
    <x v="1"/>
    <x v="2"/>
    <x v="1"/>
    <m/>
    <n v="6"/>
    <x v="206"/>
    <x v="1"/>
    <n v="0"/>
    <x v="1"/>
    <x v="464"/>
    <x v="0"/>
  </r>
  <r>
    <n v="105"/>
    <s v="TA633"/>
    <x v="42"/>
    <s v="Cv TT/Ballykelly/Aldergrove/2CAACU"/>
    <x v="10"/>
    <x v="19"/>
    <n v="14"/>
    <s v="July"/>
    <x v="24"/>
    <d v="1959-07-14T00:00:00"/>
    <x v="2"/>
    <s v="SS 14.7.59"/>
    <x v="4"/>
    <x v="3"/>
    <x v="1"/>
    <x v="1"/>
    <x v="2"/>
    <x v="1"/>
    <m/>
    <n v="7"/>
    <x v="208"/>
    <x v="1"/>
    <n v="0"/>
    <x v="1"/>
    <x v="399"/>
    <x v="0"/>
  </r>
  <r>
    <n v="665"/>
    <s v="TA647"/>
    <x v="42"/>
    <s v="Cv TT/4CAACU/1CAACU/2CAACU"/>
    <x v="10"/>
    <x v="19"/>
    <n v="14"/>
    <s v="July"/>
    <x v="24"/>
    <d v="1959-07-14T00:00:00"/>
    <x v="2"/>
    <s v="SS 14.7.59"/>
    <x v="4"/>
    <x v="3"/>
    <x v="1"/>
    <x v="1"/>
    <x v="2"/>
    <x v="1"/>
    <m/>
    <n v="7"/>
    <x v="208"/>
    <x v="1"/>
    <n v="0"/>
    <x v="1"/>
    <x v="399"/>
    <x v="0"/>
  </r>
  <r>
    <n v="718"/>
    <s v="TA703"/>
    <x v="42"/>
    <s v="General Acft/Cv TT/2CAACU"/>
    <x v="10"/>
    <x v="19"/>
    <n v="14"/>
    <s v="July"/>
    <x v="24"/>
    <d v="1959-07-14T00:00:00"/>
    <x v="2"/>
    <s v="SS 14.7.59"/>
    <x v="4"/>
    <x v="3"/>
    <x v="1"/>
    <x v="1"/>
    <x v="2"/>
    <x v="1"/>
    <m/>
    <n v="7"/>
    <x v="208"/>
    <x v="1"/>
    <n v="0"/>
    <x v="1"/>
    <x v="399"/>
    <x v="0"/>
  </r>
  <r>
    <n v="3494"/>
    <s v="TK606"/>
    <x v="42"/>
    <s v="Cv TT/2CAACU"/>
    <x v="10"/>
    <x v="19"/>
    <n v="14"/>
    <s v="July"/>
    <x v="24"/>
    <d v="1959-07-14T00:00:00"/>
    <x v="2"/>
    <s v="SS 14.7.59"/>
    <x v="4"/>
    <x v="3"/>
    <x v="1"/>
    <x v="1"/>
    <x v="2"/>
    <x v="1"/>
    <m/>
    <n v="7"/>
    <x v="208"/>
    <x v="1"/>
    <n v="0"/>
    <x v="1"/>
    <x v="399"/>
    <x v="0"/>
  </r>
  <r>
    <n v="144"/>
    <s v="VA883"/>
    <x v="10"/>
    <s v="609/SF Celle/231OCU/HCEU/FTU"/>
    <x v="10"/>
    <x v="19"/>
    <n v="14"/>
    <s v="July"/>
    <x v="24"/>
    <d v="1959-07-14T00:00:00"/>
    <x v="2"/>
    <s v="SS 14.7.59 sold as scrap 14/07/1959 at No.27 MU Shawbury(http://www.ukserials.com/)"/>
    <x v="4"/>
    <x v="3"/>
    <x v="1"/>
    <x v="1"/>
    <x v="2"/>
    <x v="1"/>
    <m/>
    <n v="7"/>
    <x v="208"/>
    <x v="1"/>
    <n v="0"/>
    <x v="1"/>
    <x v="395"/>
    <x v="2"/>
  </r>
  <r>
    <n v="1137"/>
    <s v="TA641"/>
    <x v="42"/>
    <s v="Cv TT/4CAACU/Thum Flt Woodvale/5CAACU"/>
    <x v="10"/>
    <x v="19"/>
    <n v="16"/>
    <s v="December"/>
    <x v="24"/>
    <d v="1959-12-16T00:00:00"/>
    <x v="2"/>
    <s v="SS 16.12.59"/>
    <x v="4"/>
    <x v="3"/>
    <x v="1"/>
    <x v="1"/>
    <x v="2"/>
    <x v="1"/>
    <m/>
    <n v="12"/>
    <x v="209"/>
    <x v="1"/>
    <n v="0"/>
    <x v="1"/>
    <x v="437"/>
    <x v="0"/>
  </r>
  <r>
    <n v="1190"/>
    <s v="VR806"/>
    <x v="42"/>
    <s v="14/Cv TT35/5CAACU"/>
    <x v="10"/>
    <x v="19"/>
    <n v="16"/>
    <s v="December"/>
    <x v="24"/>
    <d v="1959-12-16T00:00:00"/>
    <x v="2"/>
    <s v="SOC 16.12.59"/>
    <x v="4"/>
    <x v="3"/>
    <x v="1"/>
    <x v="1"/>
    <x v="2"/>
    <x v="1"/>
    <m/>
    <n v="12"/>
    <x v="209"/>
    <x v="1"/>
    <n v="0"/>
    <x v="1"/>
    <x v="437"/>
    <x v="7"/>
  </r>
  <r>
    <n v="2810"/>
    <s v="A52-10"/>
    <x v="24"/>
    <s v="Cv T43/reserial A52-1055"/>
    <x v="7"/>
    <x v="19"/>
    <n v="0"/>
    <s v="January"/>
    <x v="25"/>
    <n v="1960"/>
    <x v="2"/>
    <s v="To instr a/f then to Queensland Uni 1960"/>
    <x v="4"/>
    <x v="3"/>
    <x v="1"/>
    <x v="1"/>
    <x v="2"/>
    <x v="1"/>
    <m/>
    <m/>
    <x v="210"/>
    <x v="1"/>
    <n v="0"/>
    <x v="2"/>
    <x v="465"/>
    <x v="5"/>
  </r>
  <r>
    <n v="6920"/>
    <s v="TK655"/>
    <x v="42"/>
    <m/>
    <x v="10"/>
    <x v="19"/>
    <n v="0"/>
    <s v="January"/>
    <x v="26"/>
    <s v="1960"/>
    <x v="2"/>
    <s v="SS 14.8.56 G-AOSS Scrapped Burnaston .60"/>
    <x v="4"/>
    <x v="3"/>
    <x v="1"/>
    <x v="1"/>
    <x v="2"/>
    <x v="1"/>
    <m/>
    <m/>
    <x v="210"/>
    <x v="1"/>
    <n v="0"/>
    <x v="2"/>
    <x v="17"/>
    <x v="0"/>
  </r>
  <r>
    <n v="6880"/>
    <s v="TK623"/>
    <x v="42"/>
    <m/>
    <x v="10"/>
    <x v="19"/>
    <n v="27"/>
    <s v="March"/>
    <x v="25"/>
    <d v="1960-03-27T00:00:00"/>
    <x v="2"/>
    <s v="Sold 15.12.54 CF-HMM Written off Cuidad Trujillo Dominican Rep. 27.3.60"/>
    <x v="4"/>
    <x v="3"/>
    <x v="1"/>
    <x v="1"/>
    <x v="2"/>
    <x v="1"/>
    <m/>
    <n v="3"/>
    <x v="211"/>
    <x v="1"/>
    <n v="0"/>
    <x v="2"/>
    <x v="17"/>
    <x v="0"/>
  </r>
  <r>
    <n v="949"/>
    <s v="NS639"/>
    <x v="18"/>
    <s v="544/ME/RN"/>
    <x v="10"/>
    <x v="19"/>
    <n v="0"/>
    <s v="October"/>
    <x v="25"/>
    <s v="October 1960"/>
    <x v="2"/>
    <s v="To RN 25.4.47 (G-AOCI) Burnt Thruxton 10.60 (Air Britain Serials)"/>
    <x v="4"/>
    <x v="3"/>
    <x v="1"/>
    <x v="1"/>
    <x v="2"/>
    <x v="1"/>
    <m/>
    <n v="10"/>
    <x v="212"/>
    <x v="1"/>
    <n v="1"/>
    <x v="2"/>
    <x v="64"/>
    <x v="0"/>
  </r>
  <r>
    <n v="6760"/>
    <s v="RG173"/>
    <x v="18"/>
    <s v="RN"/>
    <x v="10"/>
    <x v="19"/>
    <n v="0"/>
    <s v="October"/>
    <x v="25"/>
    <s v="October, 1960"/>
    <x v="2"/>
    <s v="Sold (G-AOCL) Burnt Thruxton 10.60"/>
    <x v="5"/>
    <x v="3"/>
    <x v="1"/>
    <x v="1"/>
    <x v="2"/>
    <x v="1"/>
    <m/>
    <n v="10"/>
    <x v="212"/>
    <x v="1"/>
    <n v="1"/>
    <x v="2"/>
    <x v="64"/>
    <x v="0"/>
  </r>
  <r>
    <n v="777"/>
    <s v="RS715"/>
    <x v="42"/>
    <s v="Cv TT35/4CAACU/APS Sylt/3CAACU"/>
    <x v="10"/>
    <x v="19"/>
    <n v="18"/>
    <s v="September"/>
    <x v="27"/>
    <d v="1961-09-18T00:00:00"/>
    <x v="2"/>
    <s v="SOC 18.9.61 pts preserved York"/>
    <x v="8"/>
    <x v="3"/>
    <x v="1"/>
    <x v="1"/>
    <x v="2"/>
    <x v="1"/>
    <m/>
    <n v="9"/>
    <x v="213"/>
    <x v="1"/>
    <n v="0"/>
    <x v="1"/>
    <x v="462"/>
    <x v="7"/>
  </r>
  <r>
    <n v="3198"/>
    <s v="TJ118"/>
    <x v="42"/>
    <s v="Cv TT/3CAACU/5CAACU"/>
    <x v="10"/>
    <x v="19"/>
    <n v="18"/>
    <s v="September"/>
    <x v="27"/>
    <d v="1961-09-18T00:00:00"/>
    <x v="2"/>
    <s v="SOC 18.9.61 Mosquito Museum London"/>
    <x v="8"/>
    <x v="3"/>
    <x v="1"/>
    <x v="1"/>
    <x v="2"/>
    <x v="1"/>
    <m/>
    <n v="9"/>
    <x v="213"/>
    <x v="1"/>
    <n v="0"/>
    <x v="1"/>
    <x v="437"/>
    <x v="0"/>
  </r>
  <r>
    <n v="146"/>
    <s v="RS718"/>
    <x v="42"/>
    <s v="BTU/Cv TR35/1CAACU/TTF Schleswigland/3-4CAACU"/>
    <x v="10"/>
    <x v="19"/>
    <n v="19"/>
    <s v="June"/>
    <x v="28"/>
    <d v="1962-06-19T00:00:00"/>
    <x v="2"/>
    <s v="SOC 19.6.62"/>
    <x v="4"/>
    <x v="3"/>
    <x v="1"/>
    <x v="1"/>
    <x v="2"/>
    <x v="1"/>
    <m/>
    <n v="6"/>
    <x v="214"/>
    <x v="1"/>
    <n v="0"/>
    <x v="1"/>
    <x v="450"/>
    <x v="7"/>
  </r>
  <r>
    <n v="2028"/>
    <s v="VP191"/>
    <x v="42"/>
    <s v="14/Cv TT35/CAACU"/>
    <x v="10"/>
    <x v="1"/>
    <n v="17"/>
    <s v="July"/>
    <x v="28"/>
    <d v="1962-07-17T00:00:00"/>
    <x v="2"/>
    <s v="Abandoned take-off and overshot into hedge Weston-super-Mare 17.7.62"/>
    <x v="2"/>
    <x v="2"/>
    <x v="18"/>
    <x v="1"/>
    <x v="2"/>
    <x v="1"/>
    <m/>
    <n v="7"/>
    <x v="215"/>
    <x v="1"/>
    <n v="0"/>
    <x v="1"/>
    <x v="466"/>
    <x v="7"/>
  </r>
  <r>
    <n v="1879"/>
    <s v="TW117"/>
    <x v="10"/>
    <s v="2APS/SF Linton/204AFS/3CAACU"/>
    <x v="10"/>
    <x v="19"/>
    <n v="0"/>
    <s v="January"/>
    <x v="29"/>
    <n v="1963"/>
    <x v="2"/>
    <s v="To 7805M(http://www.ukserials.com/)"/>
    <x v="8"/>
    <x v="3"/>
    <x v="1"/>
    <x v="1"/>
    <x v="2"/>
    <x v="1"/>
    <m/>
    <m/>
    <x v="216"/>
    <x v="1"/>
    <n v="0"/>
    <x v="1"/>
    <x v="462"/>
    <x v="2"/>
  </r>
  <r>
    <n v="1891"/>
    <s v="TA639"/>
    <x v="42"/>
    <s v="Cv TT/Ballykelly/Aldergrove/3CAACU"/>
    <x v="10"/>
    <x v="19"/>
    <n v="31"/>
    <s v="May"/>
    <x v="29"/>
    <d v="1963-05-31T00:00:00"/>
    <x v="2"/>
    <s v="To 7806M 31.5.63 preserved RAF Museum Cosford"/>
    <x v="8"/>
    <x v="3"/>
    <x v="1"/>
    <x v="1"/>
    <x v="2"/>
    <x v="1"/>
    <m/>
    <n v="5"/>
    <x v="217"/>
    <x v="1"/>
    <n v="0"/>
    <x v="1"/>
    <x v="462"/>
    <x v="0"/>
  </r>
  <r>
    <n v="397"/>
    <s v="TA642"/>
    <x v="42"/>
    <s v="Cv TT/3CAACU/1CAACU"/>
    <x v="10"/>
    <x v="19"/>
    <n v="31"/>
    <s v="May"/>
    <x v="29"/>
    <d v="1963-05-31T00:00:00"/>
    <x v="2"/>
    <s v="SOC 31.5.63 Scrapped"/>
    <x v="4"/>
    <x v="3"/>
    <x v="1"/>
    <x v="1"/>
    <x v="2"/>
    <x v="1"/>
    <m/>
    <n v="5"/>
    <x v="217"/>
    <x v="1"/>
    <n v="0"/>
    <x v="1"/>
    <x v="461"/>
    <x v="0"/>
  </r>
  <r>
    <n v="4228"/>
    <s v="TA724"/>
    <x v="42"/>
    <s v="Cv TT/3CAACU"/>
    <x v="10"/>
    <x v="19"/>
    <n v="31"/>
    <s v="May"/>
    <x v="29"/>
    <d v="1963-05-31T00:00:00"/>
    <x v="2"/>
    <s v="SOC 31.5.63 used in 633 Sqn film"/>
    <x v="4"/>
    <x v="3"/>
    <x v="1"/>
    <x v="1"/>
    <x v="2"/>
    <x v="1"/>
    <m/>
    <n v="5"/>
    <x v="217"/>
    <x v="1"/>
    <n v="0"/>
    <x v="1"/>
    <x v="462"/>
    <x v="0"/>
  </r>
  <r>
    <n v="4133"/>
    <s v="TH998"/>
    <x v="42"/>
    <s v="Cv TT/3CAACU"/>
    <x v="10"/>
    <x v="19"/>
    <n v="17"/>
    <s v="August"/>
    <x v="29"/>
    <d v="1963-08-17T00:00:00"/>
    <x v="2"/>
    <s v="To Smithsonian 17.8.63"/>
    <x v="8"/>
    <x v="3"/>
    <x v="1"/>
    <x v="1"/>
    <x v="2"/>
    <x v="1"/>
    <m/>
    <n v="8"/>
    <x v="218"/>
    <x v="1"/>
    <n v="0"/>
    <x v="1"/>
    <x v="462"/>
    <x v="0"/>
  </r>
  <r>
    <n v="1153"/>
    <s v="TA634"/>
    <x v="42"/>
    <s v="Cv TT/4CAACU/APS Sylt/3CAACU"/>
    <x v="10"/>
    <x v="19"/>
    <n v="6"/>
    <s v="November"/>
    <x v="29"/>
    <d v="1963-11-06T00:00:00"/>
    <x v="2"/>
    <s v="Sold 6.11.63 G-AWJV Mosquito Museum London"/>
    <x v="8"/>
    <x v="3"/>
    <x v="1"/>
    <x v="1"/>
    <x v="2"/>
    <x v="1"/>
    <m/>
    <n v="11"/>
    <x v="219"/>
    <x v="1"/>
    <n v="0"/>
    <x v="1"/>
    <x v="462"/>
    <x v="0"/>
  </r>
  <r>
    <n v="876"/>
    <s v="A52-9"/>
    <x v="26"/>
    <s v="1APU/87"/>
    <x v="7"/>
    <x v="0"/>
    <n v="0"/>
    <s v="January"/>
    <x v="30"/>
    <s v="1964"/>
    <x v="2"/>
    <s v="Rtp .64"/>
    <x v="4"/>
    <x v="3"/>
    <x v="1"/>
    <x v="1"/>
    <x v="2"/>
    <x v="1"/>
    <m/>
    <m/>
    <x v="220"/>
    <x v="1"/>
    <n v="0"/>
    <x v="0"/>
    <x v="147"/>
    <x v="5"/>
  </r>
  <r>
    <n v="6853"/>
    <s v="VR794"/>
    <x v="42"/>
    <s v="BTU"/>
    <x v="10"/>
    <x v="19"/>
    <n v="22"/>
    <s v="November"/>
    <x v="31"/>
    <d v="1964-11-22T00:00:00"/>
    <x v="2"/>
    <s v="Sold 15.12.54 CF-HMK LV-HHN Written off Rio Cuatro Cordoba Province 22.11.64"/>
    <x v="4"/>
    <x v="3"/>
    <x v="1"/>
    <x v="1"/>
    <x v="2"/>
    <x v="1"/>
    <m/>
    <m/>
    <x v="220"/>
    <x v="1"/>
    <n v="0"/>
    <x v="1"/>
    <x v="331"/>
    <x v="7"/>
  </r>
  <r>
    <n v="811"/>
    <s v="A52-205"/>
    <x v="24"/>
    <s v="Cv PR41/reserial A52-314"/>
    <x v="7"/>
    <x v="19"/>
    <n v="0"/>
    <s v="January"/>
    <x v="32"/>
    <s v="1966"/>
    <x v="2"/>
    <s v="To Instr a/f Still extant .66"/>
    <x v="4"/>
    <x v="3"/>
    <x v="1"/>
    <x v="1"/>
    <x v="2"/>
    <x v="1"/>
    <m/>
    <m/>
    <x v="221"/>
    <x v="1"/>
    <n v="0"/>
    <x v="2"/>
    <x v="467"/>
    <x v="5"/>
  </r>
  <r>
    <n v="55"/>
    <s v="RR299"/>
    <x v="10"/>
    <s v="51OTU/1FU/ME/204AFS/FTU/HCEU/FCCS/3-4CAACU"/>
    <x v="10"/>
    <x v="19"/>
    <n v="21"/>
    <s v="July"/>
    <x v="33"/>
    <d v="1996-07-21T00:00:00"/>
    <x v="2"/>
    <s v="G-ASKH Crashed during air show Barton 21.7.96"/>
    <x v="2"/>
    <x v="2"/>
    <x v="2"/>
    <x v="1"/>
    <x v="2"/>
    <x v="1"/>
    <m/>
    <n v="7"/>
    <x v="222"/>
    <x v="1"/>
    <n v="1"/>
    <x v="1"/>
    <x v="450"/>
    <x v="2"/>
  </r>
  <r>
    <n v="108"/>
    <s v="TV959"/>
    <x v="10"/>
    <s v="13OTU/54OTU/228OCU/204AFS/HCEU/FCCS/1CAACU"/>
    <x v="10"/>
    <x v="19"/>
    <n v="0"/>
    <s v="January"/>
    <x v="34"/>
    <s v="2004"/>
    <x v="2"/>
    <s v="SOC 31.5.63 Imperial War Museum, sold to Paul G. Allen's museum in Seattle in 2004"/>
    <x v="8"/>
    <x v="3"/>
    <x v="1"/>
    <x v="1"/>
    <x v="2"/>
    <x v="1"/>
    <m/>
    <m/>
    <x v="223"/>
    <x v="1"/>
    <n v="0"/>
    <x v="1"/>
    <x v="461"/>
    <x v="2"/>
  </r>
  <r>
    <n v="6876"/>
    <s v="RK952"/>
    <x v="25"/>
    <m/>
    <x v="15"/>
    <x v="19"/>
    <n v="0"/>
    <s v="January"/>
    <x v="35"/>
    <s v="2006"/>
    <x v="2"/>
    <s v="De Havilland DH98 Mosquito NF30 RK952 MB24, ND-N_x000a__x000a_- Picture by André Hiernaux_x000a__x000a_Wiki DH.98 Mosquito_x000a__x000a__x000a_ 111 _x000a__x000a_- Belmilac : Belgian Mosquitoes_x000a__x000a_Built at Leavesden under contract 1576/SAS/C.23(a) as Merlin NF30 (Merlin 76 engines)_x000a__x000a_220545: First flight _x000a__x000a_250545: Delivered RAF and transferred to 218 MU at Colerne where the radar and electronics were fitted, was never used operationally _x000a__x000a_110745: Stored at 10 MU Hullavington _x000a__x000a_311051: Sold to Belgian Air Force _x000a__x000a_040953: Taken on Charge after a complete overhaul at Fairey Aviation, Ringway (Manchester) _x000a__x000a_000053-000055: 10Sqn (ND-N) _x000a__x000a_180855: Last Mosquito-flight (crew Capt.Jos Wijnen + Henri Boels) _x000a__x000a_171056: Struck of Charge at Beauvechain (Lot N°13) _x000a__x000a_170357: Transferred to Royal Army Museum, Brussels _x000a__x000a_000068: Repainted at Koksijde and displayed for the occasion of the 50th Anniversay of the Belgian Military Aviation. _x000a__x000a_000068-000079: Displayed in the Royal Army Museum, Brussels _x000a__x000a_000079: Restauration is started by a team of volunteers, one of the engines is overhauled _x000a__x000a_000084: After the repaint the restauration is stopped, a large number of parts is not refitted. _x000a__x000a_000097: A new restauration is started, main task is to fit all the missing parts, including the radar which was missing when the aircraft arrived in the museum. _x000a__x000a_000006: Preserved Brussels Air Museum_x000a__x000a_(http://www.bamf.be/?Aircraft_of_the_Museum) To Belgian AF 23.10.51 as MB-24 SOC 17.10.56 Brussels Museum [c/n 984597] (Air Britain Serials)"/>
    <x v="8"/>
    <x v="3"/>
    <x v="1"/>
    <x v="1"/>
    <x v="2"/>
    <x v="1"/>
    <m/>
    <m/>
    <x v="224"/>
    <x v="1"/>
    <n v="0"/>
    <x v="2"/>
    <x v="17"/>
    <x v="2"/>
  </r>
  <r>
    <n v="5094"/>
    <s v="KA114"/>
    <x v="31"/>
    <m/>
    <x v="2"/>
    <x v="19"/>
    <m/>
    <m/>
    <x v="36"/>
    <m/>
    <x v="2"/>
    <s v="RCAF Canadian Museum of Flight BC  First date: 22 February 1945 - Taken on strength by Eastern Air Command Delivered to storage with Eastern Air Command.  Issued from storage on 15 March 1945, for use by No. 7 Operational Training Unit at Debert, NS.  To storage again on 20 April 1945.  To storage with No. 2 Air Command on 23 May 1945.  By 27 November 1945 stored at No. 103 Reserve Equipment Maintenance Satellite at Vulcan, Alberta.  Pending disposal from 26 July 1947.  Sold to a farmer in nearby Milo, Alberta in 1948.  Many parts stripped over the years.  Hulk acquire by the Canadian Museum of Flight in Langley, BC in 1979.  Still stored, unrestored, in 2002. last date: 13 April 1948 - Struck off, to War Assets Corporation for disposal (http://www.ody.ca/~bwalker/RCAF_JX579_KA232.html) Under restoration to flying condition at AvSpecs in NZ for Jerry Yagen, many parts built by Glyn Powell. Returned to the air in 2013."/>
    <x v="8"/>
    <x v="3"/>
    <x v="1"/>
    <x v="1"/>
    <x v="2"/>
    <x v="1"/>
    <m/>
    <m/>
    <x v="225"/>
    <x v="1"/>
    <n v="0"/>
    <x v="2"/>
    <x v="17"/>
    <x v="1"/>
  </r>
  <r>
    <n v="2459"/>
    <s v="A52-19"/>
    <x v="24"/>
    <s v="Cv T43/reserial A52-1053"/>
    <x v="17"/>
    <x v="19"/>
    <m/>
    <m/>
    <x v="37"/>
    <m/>
    <x v="2"/>
    <s v="To RNZAF 2.4.47 as NZ2305 Sold for £50 5.53 Under restoration MoTaT Auckland"/>
    <x v="8"/>
    <x v="3"/>
    <x v="1"/>
    <x v="1"/>
    <x v="2"/>
    <x v="1"/>
    <m/>
    <m/>
    <x v="162"/>
    <x v="1"/>
    <n v="0"/>
    <x v="2"/>
    <x v="468"/>
    <x v="5"/>
  </r>
  <r>
    <n v="98"/>
    <s v="DD715"/>
    <x v="46"/>
    <s v="Cv XII/Mkrs/TFU/85/FIU/406"/>
    <x v="10"/>
    <x v="19"/>
    <m/>
    <m/>
    <x v="37"/>
    <m/>
    <x v="2"/>
    <s v="To 4960M"/>
    <x v="4"/>
    <x v="3"/>
    <x v="1"/>
    <x v="1"/>
    <x v="2"/>
    <x v="1"/>
    <m/>
    <m/>
    <x v="162"/>
    <x v="1"/>
    <n v="1"/>
    <x v="0"/>
    <x v="94"/>
    <x v="0"/>
  </r>
  <r>
    <n v="3748"/>
    <s v="DD716"/>
    <x v="2"/>
    <s v="157/8OTU"/>
    <x v="10"/>
    <x v="7"/>
    <m/>
    <m/>
    <x v="37"/>
    <m/>
    <x v="2"/>
    <m/>
    <x v="6"/>
    <x v="3"/>
    <x v="1"/>
    <x v="1"/>
    <x v="2"/>
    <x v="1"/>
    <m/>
    <m/>
    <x v="162"/>
    <x v="1"/>
    <n v="1"/>
    <x v="1"/>
    <x v="37"/>
    <x v="0"/>
  </r>
  <r>
    <n v="271"/>
    <s v="HJ671"/>
    <x v="6"/>
    <s v="192/Defford/301FTU/23/162/46"/>
    <x v="10"/>
    <x v="19"/>
    <m/>
    <m/>
    <x v="37"/>
    <m/>
    <x v="2"/>
    <s v="NFT (Air Britain Serials) Known to have been on 23 Sqn during 1943 (Squadron ORB). Known to have been on 162 Sqn in the Med in January 1944 (Mosquito Squadrons of the RAF)."/>
    <x v="6"/>
    <x v="3"/>
    <x v="1"/>
    <x v="1"/>
    <x v="2"/>
    <x v="1"/>
    <m/>
    <m/>
    <x v="162"/>
    <x v="1"/>
    <n v="1"/>
    <x v="0"/>
    <x v="469"/>
    <x v="0"/>
  </r>
  <r>
    <n v="7546"/>
    <s v="HJ704"/>
    <x v="2"/>
    <s v="60OTU/141"/>
    <x v="0"/>
    <x v="2"/>
    <m/>
    <m/>
    <x v="37"/>
    <m/>
    <x v="2"/>
    <s v="NFT"/>
    <x v="6"/>
    <x v="3"/>
    <x v="1"/>
    <x v="1"/>
    <x v="2"/>
    <x v="1"/>
    <m/>
    <m/>
    <x v="162"/>
    <x v="1"/>
    <n v="1"/>
    <x v="0"/>
    <x v="45"/>
    <x v="0"/>
  </r>
  <r>
    <n v="2520"/>
    <s v="HJ743"/>
    <x v="6"/>
    <s v="418/25/487/21"/>
    <x v="0"/>
    <x v="16"/>
    <m/>
    <m/>
    <x v="37"/>
    <m/>
    <x v="2"/>
    <s v="NFT"/>
    <x v="6"/>
    <x v="3"/>
    <x v="1"/>
    <x v="1"/>
    <x v="2"/>
    <x v="1"/>
    <m/>
    <m/>
    <x v="162"/>
    <x v="1"/>
    <n v="1"/>
    <x v="0"/>
    <x v="48"/>
    <x v="0"/>
  </r>
  <r>
    <n v="7269"/>
    <s v="HJ828"/>
    <x v="6"/>
    <s v="248/51OTU"/>
    <x v="10"/>
    <x v="7"/>
    <m/>
    <m/>
    <x v="37"/>
    <m/>
    <x v="2"/>
    <s v="To 6325M"/>
    <x v="4"/>
    <x v="3"/>
    <x v="1"/>
    <x v="1"/>
    <x v="2"/>
    <x v="1"/>
    <m/>
    <m/>
    <x v="162"/>
    <x v="1"/>
    <n v="1"/>
    <x v="1"/>
    <x v="110"/>
    <x v="0"/>
  </r>
  <r>
    <n v="114"/>
    <s v="HJ898"/>
    <x v="10"/>
    <s v="8OTU/BOAC/16OTU/304CTU/204AFS/ETPS/RAE"/>
    <x v="10"/>
    <x v="19"/>
    <m/>
    <m/>
    <x v="37"/>
    <m/>
    <x v="2"/>
    <s v="Retained at RAE"/>
    <x v="6"/>
    <x v="3"/>
    <x v="1"/>
    <x v="1"/>
    <x v="2"/>
    <x v="1"/>
    <m/>
    <m/>
    <x v="162"/>
    <x v="1"/>
    <n v="1"/>
    <x v="1"/>
    <x v="61"/>
    <x v="2"/>
  </r>
  <r>
    <n v="7203"/>
    <s v="HK416"/>
    <x v="17"/>
    <s v="29/51OTU"/>
    <x v="10"/>
    <x v="7"/>
    <m/>
    <m/>
    <x v="37"/>
    <m/>
    <x v="2"/>
    <s v="To 4857M"/>
    <x v="4"/>
    <x v="3"/>
    <x v="1"/>
    <x v="1"/>
    <x v="2"/>
    <x v="1"/>
    <m/>
    <m/>
    <x v="162"/>
    <x v="1"/>
    <n v="1"/>
    <x v="1"/>
    <x v="110"/>
    <x v="2"/>
  </r>
  <r>
    <n v="4171"/>
    <s v="HP975"/>
    <x v="12"/>
    <s v="1FU/Med"/>
    <x v="1"/>
    <x v="16"/>
    <m/>
    <m/>
    <x v="37"/>
    <m/>
    <x v="2"/>
    <s v="MH - had thought this might be 17 August 1943, Farrelly and Sabine or Gladman and Moody on 25 June 1943, however no HP series aircraft were on 23 Squadron. Most of the sister aircraft went to India, with some to the Coastal Strike Wing."/>
    <x v="6"/>
    <x v="3"/>
    <x v="1"/>
    <x v="1"/>
    <x v="2"/>
    <x v="1"/>
    <m/>
    <m/>
    <x v="162"/>
    <x v="1"/>
    <n v="1"/>
    <x v="2"/>
    <x v="68"/>
    <x v="3"/>
  </r>
  <r>
    <n v="1638"/>
    <s v="HR344"/>
    <x v="12"/>
    <s v="Airspeed"/>
    <x v="10"/>
    <x v="19"/>
    <m/>
    <m/>
    <x v="37"/>
    <m/>
    <x v="2"/>
    <s v="Not delivered to RAF"/>
    <x v="7"/>
    <x v="3"/>
    <x v="1"/>
    <x v="1"/>
    <x v="2"/>
    <x v="1"/>
    <m/>
    <m/>
    <x v="162"/>
    <x v="1"/>
    <n v="1"/>
    <x v="1"/>
    <x v="470"/>
    <x v="3"/>
  </r>
  <r>
    <n v="6931"/>
    <s v="HR507"/>
    <x v="12"/>
    <m/>
    <x v="7"/>
    <x v="19"/>
    <m/>
    <m/>
    <x v="37"/>
    <m/>
    <x v="2"/>
    <s v="To RAAF but not used"/>
    <x v="5"/>
    <x v="3"/>
    <x v="1"/>
    <x v="1"/>
    <x v="2"/>
    <x v="1"/>
    <m/>
    <m/>
    <x v="162"/>
    <x v="1"/>
    <n v="1"/>
    <x v="2"/>
    <x v="17"/>
    <x v="3"/>
  </r>
  <r>
    <n v="6933"/>
    <s v="KA100"/>
    <x v="40"/>
    <m/>
    <x v="2"/>
    <x v="19"/>
    <m/>
    <m/>
    <x v="37"/>
    <m/>
    <x v="2"/>
    <s v="RCAF (Air Britain Serials)"/>
    <x v="5"/>
    <x v="3"/>
    <x v="1"/>
    <x v="1"/>
    <x v="2"/>
    <x v="1"/>
    <m/>
    <m/>
    <x v="162"/>
    <x v="1"/>
    <n v="0"/>
    <x v="2"/>
    <x v="17"/>
    <x v="1"/>
  </r>
  <r>
    <n v="6935"/>
    <s v="KA102"/>
    <x v="40"/>
    <m/>
    <x v="2"/>
    <x v="19"/>
    <m/>
    <m/>
    <x v="37"/>
    <m/>
    <x v="2"/>
    <s v="RCAF (Air Britain Serials) This one was likely converted to the single FB.24 completed, which was given the serial KA928. It does not appear to have flown, and the latter serial number does not appear as an official Mosquito serial number in most sources."/>
    <x v="5"/>
    <x v="3"/>
    <x v="1"/>
    <x v="1"/>
    <x v="2"/>
    <x v="1"/>
    <m/>
    <m/>
    <x v="162"/>
    <x v="1"/>
    <n v="0"/>
    <x v="2"/>
    <x v="17"/>
    <x v="1"/>
  </r>
  <r>
    <n v="6937"/>
    <s v="KA106"/>
    <x v="31"/>
    <m/>
    <x v="2"/>
    <x v="19"/>
    <m/>
    <m/>
    <x v="37"/>
    <m/>
    <x v="2"/>
    <s v="RCAF (Air Britain Serials)"/>
    <x v="5"/>
    <x v="3"/>
    <x v="1"/>
    <x v="1"/>
    <x v="2"/>
    <x v="1"/>
    <m/>
    <m/>
    <x v="162"/>
    <x v="1"/>
    <n v="0"/>
    <x v="2"/>
    <x v="17"/>
    <x v="1"/>
  </r>
  <r>
    <n v="6938"/>
    <s v="KA123"/>
    <x v="31"/>
    <m/>
    <x v="2"/>
    <x v="19"/>
    <m/>
    <m/>
    <x v="37"/>
    <m/>
    <x v="2"/>
    <s v="RCAF (Air Britain Serials)  First date: 26 February 1945 - Taken on strength by Eastern Air Command Delivered to stored reserve.  To storage with Western Air Command on 24 April 1945, issued from storage on 21 June 1945.  Used by No. 133 (F) Squadron at RCAF Station Patricia Bay, BC, in 1945 to chase Japanese fire balloons.  Coded &quot;M&quot;.  To storage on 25 September 1945, noted as serviceable at the time.  By 25 April 1946 on the books of No. 10 Repair Depot, stored at RCAF Station Patricia Bay, BC.  Issued to No. 1 Air Command on 2 July 1946.  Re-classified as Instructional Airframe A514 on the same date.  Also noted as 514B.  Pending disposal from 23 March 1947, stored at RCAF Station Mountain View, Ontario.  Final fate unknown. last date: ? - ? (http://www.ody.ca/~bwalker/RCAF_JX579_KA232.html)"/>
    <x v="6"/>
    <x v="3"/>
    <x v="1"/>
    <x v="1"/>
    <x v="2"/>
    <x v="1"/>
    <m/>
    <m/>
    <x v="162"/>
    <x v="1"/>
    <n v="0"/>
    <x v="2"/>
    <x v="17"/>
    <x v="1"/>
  </r>
  <r>
    <n v="6944"/>
    <s v="KA176"/>
    <x v="31"/>
    <m/>
    <x v="2"/>
    <x v="19"/>
    <m/>
    <m/>
    <x v="37"/>
    <m/>
    <x v="2"/>
    <s v="RCAF (Air Britain Serials)"/>
    <x v="5"/>
    <x v="3"/>
    <x v="1"/>
    <x v="1"/>
    <x v="2"/>
    <x v="1"/>
    <m/>
    <m/>
    <x v="162"/>
    <x v="1"/>
    <n v="0"/>
    <x v="2"/>
    <x v="17"/>
    <x v="1"/>
  </r>
  <r>
    <n v="6964"/>
    <s v="KA233"/>
    <x v="37"/>
    <m/>
    <x v="14"/>
    <x v="19"/>
    <m/>
    <m/>
    <x v="37"/>
    <m/>
    <x v="2"/>
    <s v="RCAF To China as 045"/>
    <x v="5"/>
    <x v="3"/>
    <x v="1"/>
    <x v="1"/>
    <x v="2"/>
    <x v="1"/>
    <m/>
    <m/>
    <x v="162"/>
    <x v="1"/>
    <n v="0"/>
    <x v="2"/>
    <x v="17"/>
    <x v="1"/>
  </r>
  <r>
    <n v="6965"/>
    <s v="KA234"/>
    <x v="37"/>
    <m/>
    <x v="2"/>
    <x v="19"/>
    <m/>
    <m/>
    <x v="37"/>
    <m/>
    <x v="2"/>
    <s v="RCAF (Air Britain Serials)"/>
    <x v="5"/>
    <x v="3"/>
    <x v="1"/>
    <x v="1"/>
    <x v="2"/>
    <x v="1"/>
    <m/>
    <m/>
    <x v="162"/>
    <x v="1"/>
    <n v="0"/>
    <x v="2"/>
    <x v="17"/>
    <x v="1"/>
  </r>
  <r>
    <n v="6966"/>
    <s v="KA235"/>
    <x v="31"/>
    <m/>
    <x v="14"/>
    <x v="19"/>
    <m/>
    <m/>
    <x v="37"/>
    <m/>
    <x v="2"/>
    <s v="RCAF To China as 093"/>
    <x v="5"/>
    <x v="3"/>
    <x v="1"/>
    <x v="1"/>
    <x v="2"/>
    <x v="1"/>
    <m/>
    <m/>
    <x v="162"/>
    <x v="1"/>
    <n v="0"/>
    <x v="2"/>
    <x v="17"/>
    <x v="1"/>
  </r>
  <r>
    <n v="6967"/>
    <s v="KA242"/>
    <x v="37"/>
    <m/>
    <x v="14"/>
    <x v="19"/>
    <m/>
    <m/>
    <x v="37"/>
    <m/>
    <x v="2"/>
    <s v="RCAF To China as 136"/>
    <x v="5"/>
    <x v="3"/>
    <x v="1"/>
    <x v="1"/>
    <x v="2"/>
    <x v="1"/>
    <m/>
    <m/>
    <x v="162"/>
    <x v="1"/>
    <n v="0"/>
    <x v="2"/>
    <x v="17"/>
    <x v="1"/>
  </r>
  <r>
    <n v="6969"/>
    <s v="KA244"/>
    <x v="31"/>
    <m/>
    <x v="2"/>
    <x v="19"/>
    <m/>
    <m/>
    <x v="37"/>
    <m/>
    <x v="2"/>
    <s v="RCAF CF-GKL"/>
    <x v="5"/>
    <x v="3"/>
    <x v="1"/>
    <x v="1"/>
    <x v="2"/>
    <x v="1"/>
    <m/>
    <m/>
    <x v="162"/>
    <x v="1"/>
    <n v="0"/>
    <x v="2"/>
    <x v="17"/>
    <x v="1"/>
  </r>
  <r>
    <n v="6970"/>
    <s v="KA252"/>
    <x v="31"/>
    <m/>
    <x v="14"/>
    <x v="19"/>
    <m/>
    <m/>
    <x v="37"/>
    <m/>
    <x v="2"/>
    <s v="RCAF To China as 066"/>
    <x v="5"/>
    <x v="3"/>
    <x v="1"/>
    <x v="1"/>
    <x v="2"/>
    <x v="1"/>
    <m/>
    <m/>
    <x v="162"/>
    <x v="1"/>
    <n v="0"/>
    <x v="2"/>
    <x v="17"/>
    <x v="1"/>
  </r>
  <r>
    <n v="6971"/>
    <s v="KA281"/>
    <x v="37"/>
    <m/>
    <x v="2"/>
    <x v="19"/>
    <m/>
    <m/>
    <x v="37"/>
    <m/>
    <x v="2"/>
    <s v="RCAF (Air Britain Serials)"/>
    <x v="5"/>
    <x v="3"/>
    <x v="1"/>
    <x v="1"/>
    <x v="2"/>
    <x v="1"/>
    <m/>
    <m/>
    <x v="162"/>
    <x v="1"/>
    <n v="0"/>
    <x v="2"/>
    <x v="17"/>
    <x v="1"/>
  </r>
  <r>
    <n v="6972"/>
    <s v="KA288"/>
    <x v="31"/>
    <m/>
    <x v="14"/>
    <x v="19"/>
    <m/>
    <m/>
    <x v="37"/>
    <m/>
    <x v="2"/>
    <s v="RCAF To China as 178"/>
    <x v="5"/>
    <x v="3"/>
    <x v="1"/>
    <x v="1"/>
    <x v="2"/>
    <x v="1"/>
    <m/>
    <m/>
    <x v="162"/>
    <x v="1"/>
    <n v="0"/>
    <x v="2"/>
    <x v="17"/>
    <x v="1"/>
  </r>
  <r>
    <n v="6973"/>
    <s v="KA297"/>
    <x v="37"/>
    <m/>
    <x v="14"/>
    <x v="19"/>
    <m/>
    <m/>
    <x v="37"/>
    <m/>
    <x v="2"/>
    <s v="RCAF To China as 104"/>
    <x v="5"/>
    <x v="3"/>
    <x v="1"/>
    <x v="1"/>
    <x v="2"/>
    <x v="1"/>
    <m/>
    <m/>
    <x v="162"/>
    <x v="1"/>
    <n v="0"/>
    <x v="2"/>
    <x v="17"/>
    <x v="1"/>
  </r>
  <r>
    <n v="6974"/>
    <s v="KA298"/>
    <x v="37"/>
    <m/>
    <x v="2"/>
    <x v="19"/>
    <m/>
    <m/>
    <x v="37"/>
    <m/>
    <x v="2"/>
    <s v="RCAF (Air Britain Serials)"/>
    <x v="5"/>
    <x v="3"/>
    <x v="1"/>
    <x v="1"/>
    <x v="2"/>
    <x v="1"/>
    <m/>
    <m/>
    <x v="162"/>
    <x v="1"/>
    <n v="0"/>
    <x v="2"/>
    <x v="17"/>
    <x v="1"/>
  </r>
  <r>
    <n v="6975"/>
    <s v="KA299"/>
    <x v="37"/>
    <m/>
    <x v="2"/>
    <x v="19"/>
    <m/>
    <m/>
    <x v="37"/>
    <m/>
    <x v="2"/>
    <s v="RCAF (Air Britain Serials)"/>
    <x v="5"/>
    <x v="3"/>
    <x v="1"/>
    <x v="1"/>
    <x v="2"/>
    <x v="1"/>
    <m/>
    <m/>
    <x v="162"/>
    <x v="1"/>
    <n v="0"/>
    <x v="2"/>
    <x v="17"/>
    <x v="1"/>
  </r>
  <r>
    <n v="6976"/>
    <s v="KA300"/>
    <x v="37"/>
    <m/>
    <x v="2"/>
    <x v="19"/>
    <m/>
    <m/>
    <x v="37"/>
    <m/>
    <x v="2"/>
    <s v="RCAF (Air Britain Serials)"/>
    <x v="5"/>
    <x v="3"/>
    <x v="1"/>
    <x v="1"/>
    <x v="2"/>
    <x v="1"/>
    <m/>
    <m/>
    <x v="162"/>
    <x v="1"/>
    <n v="0"/>
    <x v="2"/>
    <x v="17"/>
    <x v="1"/>
  </r>
  <r>
    <n v="6977"/>
    <s v="KA302"/>
    <x v="31"/>
    <m/>
    <x v="2"/>
    <x v="19"/>
    <m/>
    <m/>
    <x v="37"/>
    <m/>
    <x v="2"/>
    <s v="RCAF (Air Britain Serials)"/>
    <x v="5"/>
    <x v="3"/>
    <x v="1"/>
    <x v="1"/>
    <x v="2"/>
    <x v="1"/>
    <m/>
    <m/>
    <x v="162"/>
    <x v="1"/>
    <n v="0"/>
    <x v="2"/>
    <x v="17"/>
    <x v="1"/>
  </r>
  <r>
    <n v="6978"/>
    <s v="KA303"/>
    <x v="31"/>
    <m/>
    <x v="2"/>
    <x v="19"/>
    <m/>
    <m/>
    <x v="37"/>
    <m/>
    <x v="2"/>
    <s v="RCAF (Air Britain Serials)"/>
    <x v="5"/>
    <x v="3"/>
    <x v="1"/>
    <x v="1"/>
    <x v="2"/>
    <x v="1"/>
    <m/>
    <m/>
    <x v="162"/>
    <x v="1"/>
    <n v="0"/>
    <x v="2"/>
    <x v="17"/>
    <x v="1"/>
  </r>
  <r>
    <n v="6979"/>
    <s v="KA311"/>
    <x v="31"/>
    <m/>
    <x v="14"/>
    <x v="19"/>
    <m/>
    <m/>
    <x v="37"/>
    <m/>
    <x v="2"/>
    <s v="RCAF To China as 094"/>
    <x v="5"/>
    <x v="3"/>
    <x v="1"/>
    <x v="1"/>
    <x v="2"/>
    <x v="1"/>
    <m/>
    <m/>
    <x v="162"/>
    <x v="1"/>
    <n v="0"/>
    <x v="2"/>
    <x v="17"/>
    <x v="1"/>
  </r>
  <r>
    <n v="6980"/>
    <s v="KA313"/>
    <x v="37"/>
    <m/>
    <x v="14"/>
    <x v="19"/>
    <m/>
    <m/>
    <x v="37"/>
    <m/>
    <x v="2"/>
    <s v="RCAF To China as 121"/>
    <x v="5"/>
    <x v="3"/>
    <x v="1"/>
    <x v="1"/>
    <x v="2"/>
    <x v="1"/>
    <m/>
    <m/>
    <x v="162"/>
    <x v="1"/>
    <n v="0"/>
    <x v="2"/>
    <x v="17"/>
    <x v="1"/>
  </r>
  <r>
    <n v="6981"/>
    <s v="KA314"/>
    <x v="37"/>
    <m/>
    <x v="2"/>
    <x v="19"/>
    <m/>
    <m/>
    <x v="37"/>
    <m/>
    <x v="2"/>
    <s v="RCAF (Air Britain Serials)"/>
    <x v="5"/>
    <x v="3"/>
    <x v="1"/>
    <x v="1"/>
    <x v="2"/>
    <x v="1"/>
    <m/>
    <m/>
    <x v="162"/>
    <x v="1"/>
    <n v="0"/>
    <x v="2"/>
    <x v="17"/>
    <x v="1"/>
  </r>
  <r>
    <n v="6982"/>
    <s v="KA328"/>
    <x v="31"/>
    <m/>
    <x v="2"/>
    <x v="19"/>
    <m/>
    <m/>
    <x v="37"/>
    <m/>
    <x v="2"/>
    <s v="RCAF (Air Britain Serials)"/>
    <x v="5"/>
    <x v="3"/>
    <x v="1"/>
    <x v="1"/>
    <x v="2"/>
    <x v="1"/>
    <m/>
    <m/>
    <x v="162"/>
    <x v="1"/>
    <n v="0"/>
    <x v="2"/>
    <x v="17"/>
    <x v="1"/>
  </r>
  <r>
    <n v="6983"/>
    <s v="KA332"/>
    <x v="31"/>
    <m/>
    <x v="14"/>
    <x v="19"/>
    <m/>
    <m/>
    <x v="37"/>
    <m/>
    <x v="2"/>
    <s v="RCAF To China as 098"/>
    <x v="5"/>
    <x v="3"/>
    <x v="1"/>
    <x v="1"/>
    <x v="2"/>
    <x v="1"/>
    <m/>
    <m/>
    <x v="162"/>
    <x v="1"/>
    <n v="0"/>
    <x v="2"/>
    <x v="17"/>
    <x v="1"/>
  </r>
  <r>
    <n v="6984"/>
    <s v="KA336"/>
    <x v="31"/>
    <m/>
    <x v="14"/>
    <x v="19"/>
    <m/>
    <m/>
    <x v="37"/>
    <m/>
    <x v="2"/>
    <s v="RCAF To China as 172"/>
    <x v="5"/>
    <x v="3"/>
    <x v="1"/>
    <x v="1"/>
    <x v="2"/>
    <x v="1"/>
    <m/>
    <m/>
    <x v="162"/>
    <x v="1"/>
    <n v="0"/>
    <x v="2"/>
    <x v="17"/>
    <x v="1"/>
  </r>
  <r>
    <n v="6985"/>
    <s v="KA340"/>
    <x v="31"/>
    <m/>
    <x v="14"/>
    <x v="19"/>
    <m/>
    <m/>
    <x v="37"/>
    <m/>
    <x v="2"/>
    <s v="RCAF To China as 170"/>
    <x v="5"/>
    <x v="3"/>
    <x v="1"/>
    <x v="1"/>
    <x v="2"/>
    <x v="1"/>
    <m/>
    <m/>
    <x v="162"/>
    <x v="1"/>
    <n v="0"/>
    <x v="2"/>
    <x v="17"/>
    <x v="1"/>
  </r>
  <r>
    <n v="6986"/>
    <s v="KA347"/>
    <x v="31"/>
    <m/>
    <x v="14"/>
    <x v="19"/>
    <m/>
    <m/>
    <x v="37"/>
    <m/>
    <x v="2"/>
    <s v="RCAF To China as 171"/>
    <x v="5"/>
    <x v="3"/>
    <x v="1"/>
    <x v="1"/>
    <x v="2"/>
    <x v="1"/>
    <m/>
    <m/>
    <x v="162"/>
    <x v="1"/>
    <n v="0"/>
    <x v="2"/>
    <x v="17"/>
    <x v="1"/>
  </r>
  <r>
    <n v="6987"/>
    <s v="KA348"/>
    <x v="31"/>
    <m/>
    <x v="2"/>
    <x v="19"/>
    <m/>
    <m/>
    <x v="37"/>
    <m/>
    <x v="2"/>
    <s v="RCAF (Air Britain Serials)"/>
    <x v="5"/>
    <x v="3"/>
    <x v="1"/>
    <x v="1"/>
    <x v="2"/>
    <x v="1"/>
    <m/>
    <m/>
    <x v="162"/>
    <x v="1"/>
    <n v="0"/>
    <x v="2"/>
    <x v="17"/>
    <x v="1"/>
  </r>
  <r>
    <n v="6988"/>
    <s v="KA350"/>
    <x v="31"/>
    <m/>
    <x v="2"/>
    <x v="19"/>
    <m/>
    <m/>
    <x v="37"/>
    <m/>
    <x v="2"/>
    <s v="RCAF (Air Britain Serials)"/>
    <x v="5"/>
    <x v="3"/>
    <x v="1"/>
    <x v="1"/>
    <x v="2"/>
    <x v="1"/>
    <m/>
    <m/>
    <x v="162"/>
    <x v="1"/>
    <n v="0"/>
    <x v="2"/>
    <x v="17"/>
    <x v="1"/>
  </r>
  <r>
    <n v="6989"/>
    <s v="KA352"/>
    <x v="31"/>
    <m/>
    <x v="14"/>
    <x v="19"/>
    <m/>
    <m/>
    <x v="37"/>
    <m/>
    <x v="2"/>
    <s v="RCAF To China as 143"/>
    <x v="5"/>
    <x v="3"/>
    <x v="1"/>
    <x v="1"/>
    <x v="2"/>
    <x v="1"/>
    <m/>
    <m/>
    <x v="162"/>
    <x v="1"/>
    <n v="0"/>
    <x v="2"/>
    <x v="17"/>
    <x v="1"/>
  </r>
  <r>
    <n v="6990"/>
    <s v="KA371"/>
    <x v="31"/>
    <m/>
    <x v="14"/>
    <x v="19"/>
    <m/>
    <m/>
    <x v="37"/>
    <m/>
    <x v="2"/>
    <s v="RCAF To China as 133"/>
    <x v="5"/>
    <x v="3"/>
    <x v="1"/>
    <x v="1"/>
    <x v="2"/>
    <x v="1"/>
    <m/>
    <m/>
    <x v="162"/>
    <x v="1"/>
    <n v="0"/>
    <x v="2"/>
    <x v="17"/>
    <x v="1"/>
  </r>
  <r>
    <n v="6991"/>
    <s v="KA372"/>
    <x v="31"/>
    <m/>
    <x v="14"/>
    <x v="19"/>
    <m/>
    <m/>
    <x v="37"/>
    <m/>
    <x v="2"/>
    <s v="RCAF To China as 111"/>
    <x v="5"/>
    <x v="3"/>
    <x v="1"/>
    <x v="1"/>
    <x v="2"/>
    <x v="1"/>
    <m/>
    <m/>
    <x v="162"/>
    <x v="1"/>
    <n v="0"/>
    <x v="2"/>
    <x v="17"/>
    <x v="1"/>
  </r>
  <r>
    <n v="6992"/>
    <s v="KA375"/>
    <x v="31"/>
    <m/>
    <x v="2"/>
    <x v="19"/>
    <m/>
    <m/>
    <x v="37"/>
    <m/>
    <x v="2"/>
    <s v="RCAF (Air Britain Serials)"/>
    <x v="5"/>
    <x v="3"/>
    <x v="1"/>
    <x v="1"/>
    <x v="2"/>
    <x v="1"/>
    <m/>
    <m/>
    <x v="162"/>
    <x v="1"/>
    <n v="0"/>
    <x v="2"/>
    <x v="17"/>
    <x v="1"/>
  </r>
  <r>
    <n v="6993"/>
    <s v="KA376"/>
    <x v="31"/>
    <m/>
    <x v="14"/>
    <x v="19"/>
    <m/>
    <m/>
    <x v="37"/>
    <m/>
    <x v="2"/>
    <s v="RCAF To China as 139"/>
    <x v="5"/>
    <x v="3"/>
    <x v="1"/>
    <x v="1"/>
    <x v="2"/>
    <x v="1"/>
    <m/>
    <m/>
    <x v="162"/>
    <x v="1"/>
    <n v="0"/>
    <x v="2"/>
    <x v="17"/>
    <x v="1"/>
  </r>
  <r>
    <n v="6994"/>
    <s v="KA379"/>
    <x v="31"/>
    <m/>
    <x v="14"/>
    <x v="19"/>
    <m/>
    <m/>
    <x v="37"/>
    <m/>
    <x v="2"/>
    <s v="RCAF To China as 175"/>
    <x v="5"/>
    <x v="3"/>
    <x v="1"/>
    <x v="1"/>
    <x v="2"/>
    <x v="1"/>
    <m/>
    <m/>
    <x v="162"/>
    <x v="1"/>
    <n v="0"/>
    <x v="2"/>
    <x v="17"/>
    <x v="1"/>
  </r>
  <r>
    <n v="6995"/>
    <s v="KA380"/>
    <x v="31"/>
    <m/>
    <x v="2"/>
    <x v="19"/>
    <m/>
    <m/>
    <x v="37"/>
    <m/>
    <x v="2"/>
    <s v="RCAF (Air Britain Serials)"/>
    <x v="5"/>
    <x v="3"/>
    <x v="1"/>
    <x v="1"/>
    <x v="2"/>
    <x v="1"/>
    <m/>
    <m/>
    <x v="162"/>
    <x v="1"/>
    <n v="0"/>
    <x v="2"/>
    <x v="17"/>
    <x v="1"/>
  </r>
  <r>
    <n v="6996"/>
    <s v="KA381"/>
    <x v="31"/>
    <m/>
    <x v="14"/>
    <x v="19"/>
    <m/>
    <m/>
    <x v="37"/>
    <m/>
    <x v="2"/>
    <s v="RCAF To China as 122"/>
    <x v="5"/>
    <x v="3"/>
    <x v="1"/>
    <x v="1"/>
    <x v="2"/>
    <x v="1"/>
    <m/>
    <m/>
    <x v="162"/>
    <x v="1"/>
    <n v="0"/>
    <x v="2"/>
    <x v="17"/>
    <x v="1"/>
  </r>
  <r>
    <n v="6997"/>
    <s v="KA382"/>
    <x v="31"/>
    <m/>
    <x v="14"/>
    <x v="19"/>
    <m/>
    <m/>
    <x v="37"/>
    <m/>
    <x v="2"/>
    <s v="RCAF To China as 148"/>
    <x v="5"/>
    <x v="3"/>
    <x v="1"/>
    <x v="1"/>
    <x v="2"/>
    <x v="1"/>
    <m/>
    <m/>
    <x v="162"/>
    <x v="1"/>
    <n v="0"/>
    <x v="2"/>
    <x v="17"/>
    <x v="1"/>
  </r>
  <r>
    <n v="6998"/>
    <s v="KA383"/>
    <x v="31"/>
    <m/>
    <x v="2"/>
    <x v="19"/>
    <m/>
    <m/>
    <x v="37"/>
    <m/>
    <x v="2"/>
    <s v="RCAF (Air Britain Serials)"/>
    <x v="5"/>
    <x v="3"/>
    <x v="1"/>
    <x v="1"/>
    <x v="2"/>
    <x v="1"/>
    <m/>
    <m/>
    <x v="162"/>
    <x v="1"/>
    <n v="0"/>
    <x v="2"/>
    <x v="17"/>
    <x v="1"/>
  </r>
  <r>
    <n v="6999"/>
    <s v="KA384"/>
    <x v="31"/>
    <m/>
    <x v="14"/>
    <x v="19"/>
    <m/>
    <m/>
    <x v="37"/>
    <m/>
    <x v="2"/>
    <s v="RCAF To China as 124"/>
    <x v="5"/>
    <x v="3"/>
    <x v="1"/>
    <x v="1"/>
    <x v="2"/>
    <x v="1"/>
    <m/>
    <m/>
    <x v="162"/>
    <x v="1"/>
    <n v="0"/>
    <x v="2"/>
    <x v="17"/>
    <x v="1"/>
  </r>
  <r>
    <n v="7000"/>
    <s v="KA385"/>
    <x v="31"/>
    <m/>
    <x v="14"/>
    <x v="19"/>
    <m/>
    <m/>
    <x v="37"/>
    <m/>
    <x v="2"/>
    <s v="RCAF To China as 173"/>
    <x v="5"/>
    <x v="3"/>
    <x v="1"/>
    <x v="1"/>
    <x v="2"/>
    <x v="1"/>
    <m/>
    <m/>
    <x v="162"/>
    <x v="1"/>
    <n v="0"/>
    <x v="2"/>
    <x v="17"/>
    <x v="1"/>
  </r>
  <r>
    <n v="7001"/>
    <s v="KA386"/>
    <x v="31"/>
    <m/>
    <x v="14"/>
    <x v="19"/>
    <m/>
    <m/>
    <x v="37"/>
    <m/>
    <x v="2"/>
    <s v="RCAF To China as 142"/>
    <x v="5"/>
    <x v="3"/>
    <x v="1"/>
    <x v="1"/>
    <x v="2"/>
    <x v="1"/>
    <m/>
    <m/>
    <x v="162"/>
    <x v="1"/>
    <n v="0"/>
    <x v="2"/>
    <x v="17"/>
    <x v="1"/>
  </r>
  <r>
    <n v="7002"/>
    <s v="KA387"/>
    <x v="31"/>
    <m/>
    <x v="2"/>
    <x v="19"/>
    <m/>
    <m/>
    <x v="37"/>
    <m/>
    <x v="2"/>
    <s v="RCAF (Air Britain Serials)"/>
    <x v="5"/>
    <x v="3"/>
    <x v="1"/>
    <x v="1"/>
    <x v="2"/>
    <x v="1"/>
    <m/>
    <m/>
    <x v="162"/>
    <x v="1"/>
    <n v="0"/>
    <x v="2"/>
    <x v="17"/>
    <x v="1"/>
  </r>
  <r>
    <n v="7003"/>
    <s v="KA388"/>
    <x v="31"/>
    <m/>
    <x v="14"/>
    <x v="19"/>
    <m/>
    <m/>
    <x v="37"/>
    <m/>
    <x v="2"/>
    <s v="RCAF To China as 099"/>
    <x v="5"/>
    <x v="3"/>
    <x v="1"/>
    <x v="1"/>
    <x v="2"/>
    <x v="1"/>
    <m/>
    <m/>
    <x v="162"/>
    <x v="1"/>
    <n v="0"/>
    <x v="2"/>
    <x v="17"/>
    <x v="1"/>
  </r>
  <r>
    <n v="7004"/>
    <s v="KA390"/>
    <x v="31"/>
    <m/>
    <x v="14"/>
    <x v="19"/>
    <m/>
    <m/>
    <x v="37"/>
    <m/>
    <x v="2"/>
    <s v="RCAF To China as 168"/>
    <x v="5"/>
    <x v="3"/>
    <x v="1"/>
    <x v="1"/>
    <x v="2"/>
    <x v="1"/>
    <m/>
    <m/>
    <x v="162"/>
    <x v="1"/>
    <n v="0"/>
    <x v="2"/>
    <x v="17"/>
    <x v="1"/>
  </r>
  <r>
    <n v="7005"/>
    <s v="KA391"/>
    <x v="31"/>
    <m/>
    <x v="14"/>
    <x v="19"/>
    <m/>
    <m/>
    <x v="37"/>
    <m/>
    <x v="2"/>
    <s v="RCAF To China as 157"/>
    <x v="5"/>
    <x v="3"/>
    <x v="1"/>
    <x v="1"/>
    <x v="2"/>
    <x v="1"/>
    <m/>
    <m/>
    <x v="162"/>
    <x v="1"/>
    <n v="0"/>
    <x v="2"/>
    <x v="17"/>
    <x v="1"/>
  </r>
  <r>
    <n v="7006"/>
    <s v="KA392"/>
    <x v="31"/>
    <m/>
    <x v="2"/>
    <x v="19"/>
    <m/>
    <m/>
    <x v="37"/>
    <m/>
    <x v="2"/>
    <s v="RCAF (Air Britain Serials)"/>
    <x v="5"/>
    <x v="3"/>
    <x v="1"/>
    <x v="1"/>
    <x v="2"/>
    <x v="1"/>
    <m/>
    <m/>
    <x v="162"/>
    <x v="1"/>
    <n v="0"/>
    <x v="2"/>
    <x v="17"/>
    <x v="1"/>
  </r>
  <r>
    <n v="7007"/>
    <s v="KA393"/>
    <x v="31"/>
    <m/>
    <x v="2"/>
    <x v="19"/>
    <m/>
    <m/>
    <x v="37"/>
    <m/>
    <x v="2"/>
    <s v="RCAF (Air Britain Serials)"/>
    <x v="5"/>
    <x v="3"/>
    <x v="1"/>
    <x v="1"/>
    <x v="2"/>
    <x v="1"/>
    <m/>
    <m/>
    <x v="162"/>
    <x v="1"/>
    <n v="0"/>
    <x v="2"/>
    <x v="17"/>
    <x v="1"/>
  </r>
  <r>
    <n v="7008"/>
    <s v="KA394"/>
    <x v="31"/>
    <m/>
    <x v="14"/>
    <x v="19"/>
    <m/>
    <m/>
    <x v="37"/>
    <m/>
    <x v="2"/>
    <s v="RCAF To China as 051"/>
    <x v="5"/>
    <x v="3"/>
    <x v="1"/>
    <x v="1"/>
    <x v="2"/>
    <x v="1"/>
    <m/>
    <m/>
    <x v="162"/>
    <x v="1"/>
    <n v="0"/>
    <x v="2"/>
    <x v="17"/>
    <x v="1"/>
  </r>
  <r>
    <n v="7009"/>
    <s v="KA395"/>
    <x v="31"/>
    <m/>
    <x v="2"/>
    <x v="19"/>
    <m/>
    <m/>
    <x v="37"/>
    <m/>
    <x v="2"/>
    <s v="RCAF (Air Britain Serials)"/>
    <x v="5"/>
    <x v="3"/>
    <x v="1"/>
    <x v="1"/>
    <x v="2"/>
    <x v="1"/>
    <m/>
    <m/>
    <x v="162"/>
    <x v="1"/>
    <n v="0"/>
    <x v="2"/>
    <x v="17"/>
    <x v="1"/>
  </r>
  <r>
    <n v="7010"/>
    <s v="KA396"/>
    <x v="31"/>
    <m/>
    <x v="2"/>
    <x v="19"/>
    <m/>
    <m/>
    <x v="37"/>
    <m/>
    <x v="2"/>
    <s v="RCAF (Air Britain Serials)"/>
    <x v="5"/>
    <x v="3"/>
    <x v="1"/>
    <x v="1"/>
    <x v="2"/>
    <x v="1"/>
    <m/>
    <m/>
    <x v="162"/>
    <x v="1"/>
    <n v="0"/>
    <x v="2"/>
    <x v="17"/>
    <x v="1"/>
  </r>
  <r>
    <n v="7011"/>
    <s v="KA397"/>
    <x v="31"/>
    <m/>
    <x v="14"/>
    <x v="19"/>
    <m/>
    <m/>
    <x v="37"/>
    <m/>
    <x v="2"/>
    <s v="RCAF To China as 174"/>
    <x v="5"/>
    <x v="3"/>
    <x v="1"/>
    <x v="1"/>
    <x v="2"/>
    <x v="1"/>
    <m/>
    <m/>
    <x v="162"/>
    <x v="1"/>
    <n v="0"/>
    <x v="2"/>
    <x v="17"/>
    <x v="1"/>
  </r>
  <r>
    <n v="7012"/>
    <s v="KA398"/>
    <x v="31"/>
    <m/>
    <x v="2"/>
    <x v="19"/>
    <m/>
    <m/>
    <x v="37"/>
    <m/>
    <x v="2"/>
    <s v="RCAF (Air Britain Serials)"/>
    <x v="5"/>
    <x v="3"/>
    <x v="1"/>
    <x v="1"/>
    <x v="2"/>
    <x v="1"/>
    <m/>
    <m/>
    <x v="162"/>
    <x v="1"/>
    <n v="0"/>
    <x v="2"/>
    <x v="17"/>
    <x v="1"/>
  </r>
  <r>
    <n v="7013"/>
    <s v="KA399"/>
    <x v="31"/>
    <m/>
    <x v="14"/>
    <x v="19"/>
    <m/>
    <m/>
    <x v="37"/>
    <m/>
    <x v="2"/>
    <s v="RCAF To China as 150"/>
    <x v="5"/>
    <x v="3"/>
    <x v="1"/>
    <x v="1"/>
    <x v="2"/>
    <x v="1"/>
    <m/>
    <m/>
    <x v="162"/>
    <x v="1"/>
    <n v="0"/>
    <x v="2"/>
    <x v="17"/>
    <x v="1"/>
  </r>
  <r>
    <n v="7014"/>
    <s v="KA400"/>
    <x v="31"/>
    <m/>
    <x v="14"/>
    <x v="19"/>
    <m/>
    <m/>
    <x v="37"/>
    <m/>
    <x v="2"/>
    <s v="RCAF To China as 127"/>
    <x v="5"/>
    <x v="3"/>
    <x v="1"/>
    <x v="1"/>
    <x v="2"/>
    <x v="1"/>
    <m/>
    <m/>
    <x v="162"/>
    <x v="1"/>
    <n v="0"/>
    <x v="2"/>
    <x v="17"/>
    <x v="1"/>
  </r>
  <r>
    <n v="7015"/>
    <s v="KA401"/>
    <x v="31"/>
    <m/>
    <x v="14"/>
    <x v="19"/>
    <m/>
    <m/>
    <x v="37"/>
    <m/>
    <x v="2"/>
    <s v="RCAF To China as 077"/>
    <x v="5"/>
    <x v="3"/>
    <x v="1"/>
    <x v="1"/>
    <x v="2"/>
    <x v="1"/>
    <m/>
    <m/>
    <x v="162"/>
    <x v="1"/>
    <n v="0"/>
    <x v="2"/>
    <x v="17"/>
    <x v="1"/>
  </r>
  <r>
    <n v="7016"/>
    <s v="KA402"/>
    <x v="31"/>
    <m/>
    <x v="2"/>
    <x v="19"/>
    <m/>
    <m/>
    <x v="37"/>
    <m/>
    <x v="2"/>
    <s v="RCAF (Air Britain Serials)"/>
    <x v="5"/>
    <x v="3"/>
    <x v="1"/>
    <x v="1"/>
    <x v="2"/>
    <x v="1"/>
    <m/>
    <m/>
    <x v="162"/>
    <x v="1"/>
    <n v="0"/>
    <x v="2"/>
    <x v="17"/>
    <x v="1"/>
  </r>
  <r>
    <n v="7017"/>
    <s v="KA403"/>
    <x v="31"/>
    <m/>
    <x v="14"/>
    <x v="19"/>
    <m/>
    <m/>
    <x v="37"/>
    <m/>
    <x v="2"/>
    <s v="RCAF To China as 072"/>
    <x v="5"/>
    <x v="3"/>
    <x v="1"/>
    <x v="1"/>
    <x v="2"/>
    <x v="1"/>
    <m/>
    <m/>
    <x v="162"/>
    <x v="1"/>
    <n v="0"/>
    <x v="2"/>
    <x v="17"/>
    <x v="1"/>
  </r>
  <r>
    <n v="1521"/>
    <s v="KA404"/>
    <x v="31"/>
    <s v="1FU/Med"/>
    <x v="1"/>
    <x v="19"/>
    <m/>
    <m/>
    <x v="37"/>
    <m/>
    <x v="2"/>
    <m/>
    <x v="6"/>
    <x v="3"/>
    <x v="1"/>
    <x v="1"/>
    <x v="2"/>
    <x v="1"/>
    <m/>
    <m/>
    <x v="162"/>
    <x v="1"/>
    <n v="0"/>
    <x v="2"/>
    <x v="68"/>
    <x v="1"/>
  </r>
  <r>
    <n v="7018"/>
    <s v="KA405"/>
    <x v="31"/>
    <m/>
    <x v="2"/>
    <x v="19"/>
    <m/>
    <m/>
    <x v="37"/>
    <m/>
    <x v="2"/>
    <s v="RCAF (Air Britain Serials)"/>
    <x v="5"/>
    <x v="3"/>
    <x v="1"/>
    <x v="1"/>
    <x v="2"/>
    <x v="1"/>
    <m/>
    <m/>
    <x v="162"/>
    <x v="1"/>
    <n v="0"/>
    <x v="2"/>
    <x v="17"/>
    <x v="1"/>
  </r>
  <r>
    <n v="7019"/>
    <s v="KA406"/>
    <x v="31"/>
    <m/>
    <x v="2"/>
    <x v="19"/>
    <m/>
    <m/>
    <x v="37"/>
    <m/>
    <x v="2"/>
    <s v="RCAF (Air Britain Serials) 1,000th Mosquito built in Canada. (http://www.hyperscale.com/2012/reviews/decals/iliad48023reviewbf_1.htm) A photo in Joe Holliday's &quot;Mosquito!&quot; shows this aircraft (or KA408?) as the 1,000th aircraft produced by dH Canada, test-flown, according to the text, on June 8 1945."/>
    <x v="5"/>
    <x v="3"/>
    <x v="1"/>
    <x v="1"/>
    <x v="2"/>
    <x v="1"/>
    <m/>
    <m/>
    <x v="162"/>
    <x v="1"/>
    <n v="0"/>
    <x v="2"/>
    <x v="17"/>
    <x v="1"/>
  </r>
  <r>
    <n v="7020"/>
    <s v="KA408"/>
    <x v="31"/>
    <m/>
    <x v="14"/>
    <x v="19"/>
    <m/>
    <m/>
    <x v="37"/>
    <m/>
    <x v="2"/>
    <s v="RCAF To China as 053"/>
    <x v="5"/>
    <x v="3"/>
    <x v="1"/>
    <x v="1"/>
    <x v="2"/>
    <x v="1"/>
    <m/>
    <m/>
    <x v="162"/>
    <x v="1"/>
    <n v="0"/>
    <x v="2"/>
    <x v="17"/>
    <x v="1"/>
  </r>
  <r>
    <n v="7021"/>
    <s v="KA409"/>
    <x v="31"/>
    <m/>
    <x v="14"/>
    <x v="19"/>
    <m/>
    <m/>
    <x v="37"/>
    <m/>
    <x v="2"/>
    <s v="RCAF To China as 056"/>
    <x v="5"/>
    <x v="3"/>
    <x v="1"/>
    <x v="1"/>
    <x v="2"/>
    <x v="1"/>
    <m/>
    <m/>
    <x v="162"/>
    <x v="1"/>
    <n v="0"/>
    <x v="2"/>
    <x v="17"/>
    <x v="1"/>
  </r>
  <r>
    <n v="7022"/>
    <s v="KA410"/>
    <x v="31"/>
    <m/>
    <x v="14"/>
    <x v="19"/>
    <m/>
    <m/>
    <x v="37"/>
    <m/>
    <x v="2"/>
    <s v="RCAF To China as 167"/>
    <x v="5"/>
    <x v="3"/>
    <x v="1"/>
    <x v="1"/>
    <x v="2"/>
    <x v="1"/>
    <m/>
    <m/>
    <x v="162"/>
    <x v="1"/>
    <n v="0"/>
    <x v="2"/>
    <x v="17"/>
    <x v="1"/>
  </r>
  <r>
    <n v="7023"/>
    <s v="KA411"/>
    <x v="31"/>
    <m/>
    <x v="14"/>
    <x v="19"/>
    <m/>
    <m/>
    <x v="37"/>
    <m/>
    <x v="2"/>
    <s v="RCAF To China as 112"/>
    <x v="5"/>
    <x v="3"/>
    <x v="1"/>
    <x v="1"/>
    <x v="2"/>
    <x v="1"/>
    <m/>
    <m/>
    <x v="162"/>
    <x v="1"/>
    <n v="0"/>
    <x v="2"/>
    <x v="17"/>
    <x v="1"/>
  </r>
  <r>
    <n v="7024"/>
    <s v="KA415"/>
    <x v="31"/>
    <m/>
    <x v="14"/>
    <x v="19"/>
    <m/>
    <m/>
    <x v="37"/>
    <m/>
    <x v="2"/>
    <s v="RCAF To China as 120"/>
    <x v="5"/>
    <x v="3"/>
    <x v="1"/>
    <x v="1"/>
    <x v="2"/>
    <x v="1"/>
    <m/>
    <m/>
    <x v="162"/>
    <x v="1"/>
    <n v="0"/>
    <x v="2"/>
    <x v="17"/>
    <x v="1"/>
  </r>
  <r>
    <n v="7025"/>
    <s v="KA418"/>
    <x v="31"/>
    <m/>
    <x v="2"/>
    <x v="19"/>
    <m/>
    <m/>
    <x v="37"/>
    <m/>
    <x v="2"/>
    <s v="RCAF (Air Britain Serials)"/>
    <x v="5"/>
    <x v="3"/>
    <x v="1"/>
    <x v="1"/>
    <x v="2"/>
    <x v="1"/>
    <m/>
    <m/>
    <x v="162"/>
    <x v="1"/>
    <n v="0"/>
    <x v="2"/>
    <x v="17"/>
    <x v="1"/>
  </r>
  <r>
    <n v="7026"/>
    <s v="KA419"/>
    <x v="31"/>
    <m/>
    <x v="14"/>
    <x v="19"/>
    <m/>
    <m/>
    <x v="37"/>
    <m/>
    <x v="2"/>
    <s v="RCAF To China as 169"/>
    <x v="5"/>
    <x v="3"/>
    <x v="1"/>
    <x v="1"/>
    <x v="2"/>
    <x v="1"/>
    <m/>
    <m/>
    <x v="162"/>
    <x v="1"/>
    <n v="0"/>
    <x v="2"/>
    <x v="17"/>
    <x v="1"/>
  </r>
  <r>
    <n v="7027"/>
    <s v="KA420"/>
    <x v="31"/>
    <m/>
    <x v="14"/>
    <x v="19"/>
    <m/>
    <m/>
    <x v="37"/>
    <m/>
    <x v="2"/>
    <s v="RCAF To China as 092"/>
    <x v="5"/>
    <x v="3"/>
    <x v="1"/>
    <x v="1"/>
    <x v="2"/>
    <x v="1"/>
    <m/>
    <m/>
    <x v="162"/>
    <x v="1"/>
    <n v="0"/>
    <x v="2"/>
    <x v="17"/>
    <x v="1"/>
  </r>
  <r>
    <n v="7028"/>
    <s v="KA421"/>
    <x v="31"/>
    <m/>
    <x v="14"/>
    <x v="19"/>
    <m/>
    <m/>
    <x v="37"/>
    <m/>
    <x v="2"/>
    <s v="RCAF To China as 069"/>
    <x v="5"/>
    <x v="3"/>
    <x v="1"/>
    <x v="1"/>
    <x v="2"/>
    <x v="1"/>
    <m/>
    <m/>
    <x v="162"/>
    <x v="1"/>
    <n v="0"/>
    <x v="2"/>
    <x v="17"/>
    <x v="1"/>
  </r>
  <r>
    <n v="7029"/>
    <s v="KA422"/>
    <x v="31"/>
    <m/>
    <x v="14"/>
    <x v="19"/>
    <m/>
    <m/>
    <x v="37"/>
    <m/>
    <x v="2"/>
    <s v="RCAF To China as 109"/>
    <x v="5"/>
    <x v="3"/>
    <x v="1"/>
    <x v="1"/>
    <x v="2"/>
    <x v="1"/>
    <m/>
    <m/>
    <x v="162"/>
    <x v="1"/>
    <n v="0"/>
    <x v="2"/>
    <x v="17"/>
    <x v="1"/>
  </r>
  <r>
    <n v="7030"/>
    <s v="KA423"/>
    <x v="31"/>
    <m/>
    <x v="14"/>
    <x v="19"/>
    <m/>
    <m/>
    <x v="37"/>
    <m/>
    <x v="2"/>
    <s v="RCAF To China as 061"/>
    <x v="5"/>
    <x v="3"/>
    <x v="1"/>
    <x v="1"/>
    <x v="2"/>
    <x v="1"/>
    <m/>
    <m/>
    <x v="162"/>
    <x v="1"/>
    <n v="0"/>
    <x v="2"/>
    <x v="17"/>
    <x v="1"/>
  </r>
  <r>
    <n v="7031"/>
    <s v="KA424"/>
    <x v="31"/>
    <m/>
    <x v="14"/>
    <x v="19"/>
    <m/>
    <m/>
    <x v="37"/>
    <m/>
    <x v="2"/>
    <s v="RCAF To China as 161"/>
    <x v="5"/>
    <x v="3"/>
    <x v="1"/>
    <x v="1"/>
    <x v="2"/>
    <x v="1"/>
    <m/>
    <m/>
    <x v="162"/>
    <x v="1"/>
    <n v="0"/>
    <x v="2"/>
    <x v="17"/>
    <x v="1"/>
  </r>
  <r>
    <n v="7032"/>
    <s v="KA425"/>
    <x v="31"/>
    <m/>
    <x v="14"/>
    <x v="19"/>
    <m/>
    <m/>
    <x v="37"/>
    <m/>
    <x v="2"/>
    <s v="RCAF To China as 116"/>
    <x v="5"/>
    <x v="3"/>
    <x v="1"/>
    <x v="1"/>
    <x v="2"/>
    <x v="1"/>
    <m/>
    <m/>
    <x v="162"/>
    <x v="1"/>
    <n v="0"/>
    <x v="2"/>
    <x v="17"/>
    <x v="1"/>
  </r>
  <r>
    <n v="7033"/>
    <s v="KA426"/>
    <x v="31"/>
    <m/>
    <x v="2"/>
    <x v="19"/>
    <m/>
    <m/>
    <x v="37"/>
    <m/>
    <x v="2"/>
    <s v="RCAF (Air Britain Serials)"/>
    <x v="5"/>
    <x v="3"/>
    <x v="1"/>
    <x v="1"/>
    <x v="2"/>
    <x v="1"/>
    <m/>
    <m/>
    <x v="162"/>
    <x v="1"/>
    <n v="0"/>
    <x v="2"/>
    <x v="17"/>
    <x v="1"/>
  </r>
  <r>
    <n v="7034"/>
    <s v="KA427"/>
    <x v="31"/>
    <m/>
    <x v="14"/>
    <x v="19"/>
    <m/>
    <m/>
    <x v="37"/>
    <m/>
    <x v="2"/>
    <s v="RCAF To China as 100"/>
    <x v="5"/>
    <x v="3"/>
    <x v="1"/>
    <x v="1"/>
    <x v="2"/>
    <x v="1"/>
    <m/>
    <m/>
    <x v="162"/>
    <x v="1"/>
    <n v="0"/>
    <x v="2"/>
    <x v="17"/>
    <x v="1"/>
  </r>
  <r>
    <n v="7035"/>
    <s v="KA428"/>
    <x v="31"/>
    <m/>
    <x v="14"/>
    <x v="19"/>
    <m/>
    <m/>
    <x v="37"/>
    <m/>
    <x v="2"/>
    <s v="RCAF To China as 095"/>
    <x v="5"/>
    <x v="3"/>
    <x v="1"/>
    <x v="1"/>
    <x v="2"/>
    <x v="1"/>
    <m/>
    <m/>
    <x v="162"/>
    <x v="1"/>
    <n v="0"/>
    <x v="2"/>
    <x v="17"/>
    <x v="1"/>
  </r>
  <r>
    <n v="7036"/>
    <s v="KA429"/>
    <x v="31"/>
    <m/>
    <x v="14"/>
    <x v="19"/>
    <m/>
    <m/>
    <x v="37"/>
    <m/>
    <x v="2"/>
    <s v="RCAF To China as 113"/>
    <x v="5"/>
    <x v="3"/>
    <x v="1"/>
    <x v="1"/>
    <x v="2"/>
    <x v="1"/>
    <m/>
    <m/>
    <x v="162"/>
    <x v="1"/>
    <n v="0"/>
    <x v="2"/>
    <x v="17"/>
    <x v="1"/>
  </r>
  <r>
    <n v="7037"/>
    <s v="KA430"/>
    <x v="31"/>
    <m/>
    <x v="14"/>
    <x v="19"/>
    <m/>
    <m/>
    <x v="37"/>
    <m/>
    <x v="2"/>
    <s v="RCAF To China as 164"/>
    <x v="5"/>
    <x v="3"/>
    <x v="1"/>
    <x v="1"/>
    <x v="2"/>
    <x v="1"/>
    <m/>
    <m/>
    <x v="162"/>
    <x v="1"/>
    <n v="0"/>
    <x v="2"/>
    <x v="17"/>
    <x v="1"/>
  </r>
  <r>
    <n v="7038"/>
    <s v="KA431"/>
    <x v="31"/>
    <m/>
    <x v="2"/>
    <x v="19"/>
    <m/>
    <m/>
    <x v="37"/>
    <m/>
    <x v="2"/>
    <s v="RCAF (Air Britain Serials)"/>
    <x v="5"/>
    <x v="3"/>
    <x v="1"/>
    <x v="1"/>
    <x v="2"/>
    <x v="1"/>
    <m/>
    <m/>
    <x v="162"/>
    <x v="1"/>
    <n v="0"/>
    <x v="2"/>
    <x v="17"/>
    <x v="1"/>
  </r>
  <r>
    <n v="7039"/>
    <s v="KA432"/>
    <x v="31"/>
    <m/>
    <x v="2"/>
    <x v="19"/>
    <m/>
    <m/>
    <x v="37"/>
    <m/>
    <x v="2"/>
    <s v="RCAF (Air Britain Serials)"/>
    <x v="5"/>
    <x v="3"/>
    <x v="1"/>
    <x v="1"/>
    <x v="2"/>
    <x v="1"/>
    <m/>
    <m/>
    <x v="162"/>
    <x v="1"/>
    <n v="0"/>
    <x v="2"/>
    <x v="17"/>
    <x v="1"/>
  </r>
  <r>
    <n v="7040"/>
    <s v="KA433"/>
    <x v="31"/>
    <m/>
    <x v="14"/>
    <x v="19"/>
    <m/>
    <m/>
    <x v="37"/>
    <m/>
    <x v="2"/>
    <s v="RCAF To China as 153"/>
    <x v="5"/>
    <x v="3"/>
    <x v="1"/>
    <x v="1"/>
    <x v="2"/>
    <x v="1"/>
    <m/>
    <m/>
    <x v="162"/>
    <x v="1"/>
    <n v="0"/>
    <x v="2"/>
    <x v="17"/>
    <x v="1"/>
  </r>
  <r>
    <n v="7041"/>
    <s v="KA434"/>
    <x v="31"/>
    <m/>
    <x v="2"/>
    <x v="19"/>
    <m/>
    <m/>
    <x v="37"/>
    <m/>
    <x v="2"/>
    <s v="RCAF (Air Britain Serials)"/>
    <x v="5"/>
    <x v="3"/>
    <x v="1"/>
    <x v="1"/>
    <x v="2"/>
    <x v="1"/>
    <m/>
    <m/>
    <x v="162"/>
    <x v="1"/>
    <n v="0"/>
    <x v="2"/>
    <x v="17"/>
    <x v="1"/>
  </r>
  <r>
    <n v="7042"/>
    <s v="KA435"/>
    <x v="31"/>
    <m/>
    <x v="14"/>
    <x v="19"/>
    <m/>
    <m/>
    <x v="37"/>
    <m/>
    <x v="2"/>
    <s v="RCAF To China as 065"/>
    <x v="5"/>
    <x v="3"/>
    <x v="1"/>
    <x v="1"/>
    <x v="2"/>
    <x v="1"/>
    <m/>
    <m/>
    <x v="162"/>
    <x v="1"/>
    <n v="0"/>
    <x v="2"/>
    <x v="17"/>
    <x v="1"/>
  </r>
  <r>
    <n v="7043"/>
    <s v="KA436"/>
    <x v="31"/>
    <m/>
    <x v="14"/>
    <x v="19"/>
    <m/>
    <m/>
    <x v="37"/>
    <m/>
    <x v="2"/>
    <s v="RCAF To China as 074"/>
    <x v="5"/>
    <x v="3"/>
    <x v="1"/>
    <x v="1"/>
    <x v="2"/>
    <x v="1"/>
    <m/>
    <m/>
    <x v="162"/>
    <x v="1"/>
    <n v="0"/>
    <x v="2"/>
    <x v="17"/>
    <x v="1"/>
  </r>
  <r>
    <n v="7044"/>
    <s v="KA437"/>
    <x v="31"/>
    <m/>
    <x v="14"/>
    <x v="19"/>
    <m/>
    <m/>
    <x v="37"/>
    <m/>
    <x v="2"/>
    <s v="RCAF To China as 071"/>
    <x v="5"/>
    <x v="3"/>
    <x v="1"/>
    <x v="1"/>
    <x v="2"/>
    <x v="1"/>
    <m/>
    <m/>
    <x v="162"/>
    <x v="1"/>
    <n v="0"/>
    <x v="2"/>
    <x v="17"/>
    <x v="1"/>
  </r>
  <r>
    <n v="7045"/>
    <s v="KA438"/>
    <x v="31"/>
    <m/>
    <x v="2"/>
    <x v="19"/>
    <m/>
    <m/>
    <x v="37"/>
    <m/>
    <x v="2"/>
    <s v="RCAF (Air Britain Serials)"/>
    <x v="5"/>
    <x v="3"/>
    <x v="1"/>
    <x v="1"/>
    <x v="2"/>
    <x v="1"/>
    <m/>
    <m/>
    <x v="162"/>
    <x v="1"/>
    <n v="0"/>
    <x v="2"/>
    <x v="17"/>
    <x v="1"/>
  </r>
  <r>
    <n v="7046"/>
    <s v="KA439"/>
    <x v="31"/>
    <m/>
    <x v="14"/>
    <x v="19"/>
    <m/>
    <m/>
    <x v="37"/>
    <m/>
    <x v="2"/>
    <s v="RCAF To China as 102"/>
    <x v="5"/>
    <x v="3"/>
    <x v="1"/>
    <x v="1"/>
    <x v="2"/>
    <x v="1"/>
    <m/>
    <m/>
    <x v="162"/>
    <x v="1"/>
    <n v="0"/>
    <x v="2"/>
    <x v="17"/>
    <x v="1"/>
  </r>
  <r>
    <n v="7047"/>
    <s v="KA440"/>
    <x v="31"/>
    <m/>
    <x v="14"/>
    <x v="19"/>
    <m/>
    <m/>
    <x v="37"/>
    <m/>
    <x v="2"/>
    <s v="RCAF To China as 158"/>
    <x v="5"/>
    <x v="3"/>
    <x v="1"/>
    <x v="1"/>
    <x v="2"/>
    <x v="1"/>
    <m/>
    <m/>
    <x v="162"/>
    <x v="1"/>
    <n v="0"/>
    <x v="2"/>
    <x v="17"/>
    <x v="1"/>
  </r>
  <r>
    <n v="7048"/>
    <s v="KA441"/>
    <x v="31"/>
    <m/>
    <x v="14"/>
    <x v="19"/>
    <m/>
    <m/>
    <x v="37"/>
    <m/>
    <x v="2"/>
    <s v="RCAF To China as 079"/>
    <x v="5"/>
    <x v="3"/>
    <x v="1"/>
    <x v="1"/>
    <x v="2"/>
    <x v="1"/>
    <m/>
    <m/>
    <x v="162"/>
    <x v="1"/>
    <n v="0"/>
    <x v="2"/>
    <x v="17"/>
    <x v="1"/>
  </r>
  <r>
    <n v="7049"/>
    <s v="KA442"/>
    <x v="31"/>
    <m/>
    <x v="2"/>
    <x v="19"/>
    <m/>
    <m/>
    <x v="37"/>
    <m/>
    <x v="2"/>
    <s v="RCAF (Air Britain Serials)"/>
    <x v="5"/>
    <x v="3"/>
    <x v="1"/>
    <x v="1"/>
    <x v="2"/>
    <x v="1"/>
    <m/>
    <m/>
    <x v="162"/>
    <x v="1"/>
    <n v="0"/>
    <x v="2"/>
    <x v="17"/>
    <x v="1"/>
  </r>
  <r>
    <n v="7050"/>
    <s v="KA443"/>
    <x v="31"/>
    <m/>
    <x v="2"/>
    <x v="19"/>
    <m/>
    <m/>
    <x v="37"/>
    <m/>
    <x v="2"/>
    <s v="RCAF (Air Britain Serials)"/>
    <x v="5"/>
    <x v="3"/>
    <x v="1"/>
    <x v="1"/>
    <x v="2"/>
    <x v="1"/>
    <m/>
    <m/>
    <x v="162"/>
    <x v="1"/>
    <n v="0"/>
    <x v="2"/>
    <x v="17"/>
    <x v="1"/>
  </r>
  <r>
    <n v="7051"/>
    <s v="KA444"/>
    <x v="31"/>
    <m/>
    <x v="14"/>
    <x v="19"/>
    <m/>
    <m/>
    <x v="37"/>
    <m/>
    <x v="2"/>
    <s v="RCAF To China as 110"/>
    <x v="5"/>
    <x v="3"/>
    <x v="1"/>
    <x v="1"/>
    <x v="2"/>
    <x v="1"/>
    <m/>
    <m/>
    <x v="162"/>
    <x v="1"/>
    <n v="0"/>
    <x v="2"/>
    <x v="17"/>
    <x v="1"/>
  </r>
  <r>
    <n v="7052"/>
    <s v="KA445"/>
    <x v="31"/>
    <m/>
    <x v="2"/>
    <x v="19"/>
    <m/>
    <m/>
    <x v="37"/>
    <m/>
    <x v="2"/>
    <s v="RCAF (Air Britain Serials)"/>
    <x v="5"/>
    <x v="3"/>
    <x v="1"/>
    <x v="1"/>
    <x v="2"/>
    <x v="1"/>
    <m/>
    <m/>
    <x v="162"/>
    <x v="1"/>
    <n v="0"/>
    <x v="2"/>
    <x v="17"/>
    <x v="1"/>
  </r>
  <r>
    <n v="7053"/>
    <s v="KA446"/>
    <x v="31"/>
    <m/>
    <x v="2"/>
    <x v="19"/>
    <m/>
    <m/>
    <x v="37"/>
    <m/>
    <x v="2"/>
    <s v="RCAF (Air Britain Serials)"/>
    <x v="5"/>
    <x v="3"/>
    <x v="1"/>
    <x v="1"/>
    <x v="2"/>
    <x v="1"/>
    <m/>
    <m/>
    <x v="162"/>
    <x v="1"/>
    <n v="0"/>
    <x v="2"/>
    <x v="17"/>
    <x v="1"/>
  </r>
  <r>
    <n v="7054"/>
    <s v="KA447"/>
    <x v="31"/>
    <m/>
    <x v="2"/>
    <x v="19"/>
    <m/>
    <m/>
    <x v="37"/>
    <m/>
    <x v="2"/>
    <s v="RCAF (Air Britain Serials)"/>
    <x v="5"/>
    <x v="3"/>
    <x v="1"/>
    <x v="1"/>
    <x v="2"/>
    <x v="1"/>
    <m/>
    <m/>
    <x v="162"/>
    <x v="1"/>
    <n v="0"/>
    <x v="2"/>
    <x v="17"/>
    <x v="1"/>
  </r>
  <r>
    <n v="7055"/>
    <s v="KA448"/>
    <x v="31"/>
    <m/>
    <x v="2"/>
    <x v="19"/>
    <m/>
    <m/>
    <x v="37"/>
    <m/>
    <x v="2"/>
    <s v="RCAF (Air Britain Serials)"/>
    <x v="5"/>
    <x v="3"/>
    <x v="1"/>
    <x v="1"/>
    <x v="2"/>
    <x v="1"/>
    <m/>
    <m/>
    <x v="162"/>
    <x v="1"/>
    <n v="0"/>
    <x v="2"/>
    <x v="17"/>
    <x v="1"/>
  </r>
  <r>
    <n v="7056"/>
    <s v="KA449"/>
    <x v="31"/>
    <m/>
    <x v="2"/>
    <x v="19"/>
    <m/>
    <m/>
    <x v="37"/>
    <m/>
    <x v="2"/>
    <s v="RCAF (Air Britain Serials)"/>
    <x v="5"/>
    <x v="3"/>
    <x v="1"/>
    <x v="1"/>
    <x v="2"/>
    <x v="1"/>
    <m/>
    <m/>
    <x v="162"/>
    <x v="1"/>
    <n v="0"/>
    <x v="2"/>
    <x v="17"/>
    <x v="1"/>
  </r>
  <r>
    <n v="7057"/>
    <s v="KA450"/>
    <x v="31"/>
    <m/>
    <x v="14"/>
    <x v="19"/>
    <m/>
    <m/>
    <x v="37"/>
    <m/>
    <x v="2"/>
    <s v="RCAF To China as 080"/>
    <x v="5"/>
    <x v="3"/>
    <x v="1"/>
    <x v="1"/>
    <x v="2"/>
    <x v="1"/>
    <m/>
    <m/>
    <x v="162"/>
    <x v="1"/>
    <n v="0"/>
    <x v="2"/>
    <x v="17"/>
    <x v="1"/>
  </r>
  <r>
    <n v="7058"/>
    <s v="KA451"/>
    <x v="31"/>
    <m/>
    <x v="14"/>
    <x v="19"/>
    <m/>
    <m/>
    <x v="37"/>
    <m/>
    <x v="2"/>
    <s v="RCAF To China as 081"/>
    <x v="5"/>
    <x v="3"/>
    <x v="1"/>
    <x v="1"/>
    <x v="2"/>
    <x v="1"/>
    <m/>
    <m/>
    <x v="162"/>
    <x v="1"/>
    <n v="0"/>
    <x v="2"/>
    <x v="17"/>
    <x v="1"/>
  </r>
  <r>
    <n v="7059"/>
    <s v="KA452"/>
    <x v="31"/>
    <m/>
    <x v="14"/>
    <x v="19"/>
    <m/>
    <m/>
    <x v="37"/>
    <m/>
    <x v="2"/>
    <s v="RCAF To China"/>
    <x v="5"/>
    <x v="3"/>
    <x v="1"/>
    <x v="1"/>
    <x v="2"/>
    <x v="1"/>
    <m/>
    <m/>
    <x v="162"/>
    <x v="1"/>
    <n v="0"/>
    <x v="2"/>
    <x v="17"/>
    <x v="1"/>
  </r>
  <r>
    <n v="7060"/>
    <s v="KA453"/>
    <x v="31"/>
    <m/>
    <x v="14"/>
    <x v="19"/>
    <m/>
    <m/>
    <x v="37"/>
    <m/>
    <x v="2"/>
    <s v="RCAF To China as 078"/>
    <x v="5"/>
    <x v="3"/>
    <x v="1"/>
    <x v="1"/>
    <x v="2"/>
    <x v="1"/>
    <m/>
    <m/>
    <x v="162"/>
    <x v="1"/>
    <n v="0"/>
    <x v="2"/>
    <x v="17"/>
    <x v="1"/>
  </r>
  <r>
    <n v="7061"/>
    <s v="KA454"/>
    <x v="31"/>
    <m/>
    <x v="14"/>
    <x v="19"/>
    <m/>
    <m/>
    <x v="37"/>
    <m/>
    <x v="2"/>
    <s v="RCAF To China as 117"/>
    <x v="5"/>
    <x v="3"/>
    <x v="1"/>
    <x v="1"/>
    <x v="2"/>
    <x v="1"/>
    <m/>
    <m/>
    <x v="162"/>
    <x v="1"/>
    <n v="0"/>
    <x v="2"/>
    <x v="17"/>
    <x v="1"/>
  </r>
  <r>
    <n v="7062"/>
    <s v="KA455"/>
    <x v="31"/>
    <m/>
    <x v="14"/>
    <x v="19"/>
    <m/>
    <m/>
    <x v="37"/>
    <m/>
    <x v="2"/>
    <s v="RCAF To China"/>
    <x v="5"/>
    <x v="3"/>
    <x v="1"/>
    <x v="1"/>
    <x v="2"/>
    <x v="1"/>
    <m/>
    <m/>
    <x v="162"/>
    <x v="1"/>
    <n v="0"/>
    <x v="2"/>
    <x v="17"/>
    <x v="1"/>
  </r>
  <r>
    <n v="7063"/>
    <s v="KA456"/>
    <x v="31"/>
    <m/>
    <x v="14"/>
    <x v="19"/>
    <m/>
    <m/>
    <x v="37"/>
    <m/>
    <x v="2"/>
    <s v="RCAF To China as 057"/>
    <x v="5"/>
    <x v="3"/>
    <x v="1"/>
    <x v="1"/>
    <x v="2"/>
    <x v="1"/>
    <m/>
    <m/>
    <x v="162"/>
    <x v="1"/>
    <n v="0"/>
    <x v="2"/>
    <x v="17"/>
    <x v="1"/>
  </r>
  <r>
    <n v="7064"/>
    <s v="KA457"/>
    <x v="31"/>
    <m/>
    <x v="14"/>
    <x v="19"/>
    <m/>
    <m/>
    <x v="37"/>
    <m/>
    <x v="2"/>
    <s v="RCAF To China as 073"/>
    <x v="5"/>
    <x v="3"/>
    <x v="1"/>
    <x v="1"/>
    <x v="2"/>
    <x v="1"/>
    <m/>
    <m/>
    <x v="162"/>
    <x v="1"/>
    <n v="0"/>
    <x v="2"/>
    <x v="17"/>
    <x v="1"/>
  </r>
  <r>
    <n v="7065"/>
    <s v="KA458"/>
    <x v="31"/>
    <m/>
    <x v="14"/>
    <x v="19"/>
    <m/>
    <m/>
    <x v="37"/>
    <m/>
    <x v="2"/>
    <s v="RCAF To China as 088"/>
    <x v="5"/>
    <x v="3"/>
    <x v="1"/>
    <x v="1"/>
    <x v="2"/>
    <x v="1"/>
    <m/>
    <m/>
    <x v="162"/>
    <x v="1"/>
    <n v="0"/>
    <x v="2"/>
    <x v="17"/>
    <x v="1"/>
  </r>
  <r>
    <n v="7066"/>
    <s v="KA459"/>
    <x v="31"/>
    <m/>
    <x v="14"/>
    <x v="19"/>
    <m/>
    <m/>
    <x v="37"/>
    <m/>
    <x v="2"/>
    <s v="RCAF To China"/>
    <x v="5"/>
    <x v="3"/>
    <x v="1"/>
    <x v="1"/>
    <x v="2"/>
    <x v="1"/>
    <m/>
    <m/>
    <x v="162"/>
    <x v="1"/>
    <n v="0"/>
    <x v="2"/>
    <x v="17"/>
    <x v="1"/>
  </r>
  <r>
    <n v="7067"/>
    <s v="KA460"/>
    <x v="31"/>
    <m/>
    <x v="14"/>
    <x v="19"/>
    <m/>
    <m/>
    <x v="37"/>
    <m/>
    <x v="2"/>
    <s v="RCAF To China as 101"/>
    <x v="5"/>
    <x v="3"/>
    <x v="1"/>
    <x v="1"/>
    <x v="2"/>
    <x v="1"/>
    <m/>
    <m/>
    <x v="162"/>
    <x v="1"/>
    <n v="0"/>
    <x v="2"/>
    <x v="17"/>
    <x v="1"/>
  </r>
  <r>
    <n v="7068"/>
    <s v="KA461"/>
    <x v="31"/>
    <m/>
    <x v="14"/>
    <x v="19"/>
    <m/>
    <m/>
    <x v="37"/>
    <m/>
    <x v="2"/>
    <s v="RCAF To China as 147"/>
    <x v="5"/>
    <x v="3"/>
    <x v="1"/>
    <x v="1"/>
    <x v="2"/>
    <x v="1"/>
    <m/>
    <m/>
    <x v="162"/>
    <x v="1"/>
    <n v="0"/>
    <x v="2"/>
    <x v="17"/>
    <x v="1"/>
  </r>
  <r>
    <n v="7069"/>
    <s v="KA462"/>
    <x v="31"/>
    <m/>
    <x v="14"/>
    <x v="19"/>
    <m/>
    <m/>
    <x v="37"/>
    <m/>
    <x v="2"/>
    <s v="RCAF To China as 064"/>
    <x v="5"/>
    <x v="3"/>
    <x v="1"/>
    <x v="1"/>
    <x v="2"/>
    <x v="1"/>
    <m/>
    <m/>
    <x v="162"/>
    <x v="1"/>
    <n v="0"/>
    <x v="2"/>
    <x v="17"/>
    <x v="1"/>
  </r>
  <r>
    <n v="7070"/>
    <s v="KA463"/>
    <x v="31"/>
    <m/>
    <x v="14"/>
    <x v="19"/>
    <m/>
    <m/>
    <x v="37"/>
    <m/>
    <x v="2"/>
    <s v="RCAF To China as 068"/>
    <x v="5"/>
    <x v="3"/>
    <x v="1"/>
    <x v="1"/>
    <x v="2"/>
    <x v="1"/>
    <m/>
    <m/>
    <x v="162"/>
    <x v="1"/>
    <n v="0"/>
    <x v="2"/>
    <x v="17"/>
    <x v="1"/>
  </r>
  <r>
    <n v="7071"/>
    <s v="KA464"/>
    <x v="31"/>
    <m/>
    <x v="14"/>
    <x v="19"/>
    <m/>
    <m/>
    <x v="37"/>
    <m/>
    <x v="2"/>
    <s v="RCAF To China as 162"/>
    <x v="5"/>
    <x v="3"/>
    <x v="1"/>
    <x v="1"/>
    <x v="2"/>
    <x v="1"/>
    <m/>
    <m/>
    <x v="162"/>
    <x v="1"/>
    <n v="0"/>
    <x v="2"/>
    <x v="17"/>
    <x v="1"/>
  </r>
  <r>
    <n v="7072"/>
    <s v="KA465"/>
    <x v="31"/>
    <m/>
    <x v="14"/>
    <x v="19"/>
    <m/>
    <m/>
    <x v="37"/>
    <m/>
    <x v="2"/>
    <s v="RCAF To China"/>
    <x v="5"/>
    <x v="3"/>
    <x v="1"/>
    <x v="1"/>
    <x v="2"/>
    <x v="1"/>
    <m/>
    <m/>
    <x v="162"/>
    <x v="1"/>
    <n v="0"/>
    <x v="2"/>
    <x v="17"/>
    <x v="1"/>
  </r>
  <r>
    <n v="7073"/>
    <s v="KA466"/>
    <x v="31"/>
    <m/>
    <x v="14"/>
    <x v="19"/>
    <m/>
    <m/>
    <x v="37"/>
    <m/>
    <x v="2"/>
    <s v="RCAF To China as 067"/>
    <x v="5"/>
    <x v="3"/>
    <x v="1"/>
    <x v="1"/>
    <x v="2"/>
    <x v="1"/>
    <m/>
    <m/>
    <x v="162"/>
    <x v="1"/>
    <n v="0"/>
    <x v="2"/>
    <x v="17"/>
    <x v="1"/>
  </r>
  <r>
    <n v="7074"/>
    <s v="KA467"/>
    <x v="31"/>
    <m/>
    <x v="14"/>
    <x v="19"/>
    <m/>
    <m/>
    <x v="37"/>
    <m/>
    <x v="2"/>
    <s v="RCAF To China as 070"/>
    <x v="5"/>
    <x v="3"/>
    <x v="1"/>
    <x v="1"/>
    <x v="2"/>
    <x v="1"/>
    <m/>
    <m/>
    <x v="162"/>
    <x v="1"/>
    <n v="0"/>
    <x v="2"/>
    <x v="17"/>
    <x v="1"/>
  </r>
  <r>
    <n v="7075"/>
    <s v="KA468"/>
    <x v="31"/>
    <m/>
    <x v="14"/>
    <x v="19"/>
    <m/>
    <m/>
    <x v="37"/>
    <m/>
    <x v="2"/>
    <s v="RCAF To China as 082"/>
    <x v="5"/>
    <x v="3"/>
    <x v="1"/>
    <x v="1"/>
    <x v="2"/>
    <x v="1"/>
    <m/>
    <m/>
    <x v="162"/>
    <x v="1"/>
    <n v="0"/>
    <x v="2"/>
    <x v="17"/>
    <x v="1"/>
  </r>
  <r>
    <n v="7076"/>
    <s v="KA469"/>
    <x v="31"/>
    <m/>
    <x v="14"/>
    <x v="19"/>
    <m/>
    <m/>
    <x v="37"/>
    <m/>
    <x v="2"/>
    <s v="RCAF To China as 046"/>
    <x v="5"/>
    <x v="3"/>
    <x v="1"/>
    <x v="1"/>
    <x v="2"/>
    <x v="1"/>
    <m/>
    <m/>
    <x v="162"/>
    <x v="1"/>
    <n v="0"/>
    <x v="2"/>
    <x v="17"/>
    <x v="1"/>
  </r>
  <r>
    <n v="7077"/>
    <s v="KA470"/>
    <x v="31"/>
    <m/>
    <x v="14"/>
    <x v="19"/>
    <m/>
    <m/>
    <x v="37"/>
    <m/>
    <x v="2"/>
    <s v="RCAF To China as 048"/>
    <x v="5"/>
    <x v="3"/>
    <x v="1"/>
    <x v="1"/>
    <x v="2"/>
    <x v="1"/>
    <m/>
    <m/>
    <x v="162"/>
    <x v="1"/>
    <n v="0"/>
    <x v="2"/>
    <x v="17"/>
    <x v="1"/>
  </r>
  <r>
    <n v="7078"/>
    <s v="KA471"/>
    <x v="31"/>
    <m/>
    <x v="14"/>
    <x v="19"/>
    <m/>
    <m/>
    <x v="37"/>
    <m/>
    <x v="2"/>
    <s v="RCAF To China as 049"/>
    <x v="5"/>
    <x v="3"/>
    <x v="1"/>
    <x v="1"/>
    <x v="2"/>
    <x v="1"/>
    <m/>
    <m/>
    <x v="162"/>
    <x v="1"/>
    <n v="0"/>
    <x v="2"/>
    <x v="17"/>
    <x v="1"/>
  </r>
  <r>
    <n v="7079"/>
    <s v="KA472"/>
    <x v="31"/>
    <m/>
    <x v="14"/>
    <x v="19"/>
    <m/>
    <m/>
    <x v="37"/>
    <m/>
    <x v="2"/>
    <s v="RCAF To China as 140"/>
    <x v="5"/>
    <x v="3"/>
    <x v="1"/>
    <x v="1"/>
    <x v="2"/>
    <x v="1"/>
    <m/>
    <m/>
    <x v="162"/>
    <x v="1"/>
    <n v="0"/>
    <x v="2"/>
    <x v="17"/>
    <x v="1"/>
  </r>
  <r>
    <n v="7080"/>
    <s v="KA473"/>
    <x v="31"/>
    <m/>
    <x v="14"/>
    <x v="19"/>
    <m/>
    <m/>
    <x v="37"/>
    <m/>
    <x v="2"/>
    <s v="RCAF To China"/>
    <x v="5"/>
    <x v="3"/>
    <x v="1"/>
    <x v="1"/>
    <x v="2"/>
    <x v="1"/>
    <m/>
    <m/>
    <x v="162"/>
    <x v="1"/>
    <n v="0"/>
    <x v="2"/>
    <x v="17"/>
    <x v="1"/>
  </r>
  <r>
    <n v="7081"/>
    <s v="KA474"/>
    <x v="31"/>
    <m/>
    <x v="14"/>
    <x v="19"/>
    <m/>
    <m/>
    <x v="37"/>
    <m/>
    <x v="2"/>
    <s v="RCAF To China as 059"/>
    <x v="5"/>
    <x v="3"/>
    <x v="1"/>
    <x v="1"/>
    <x v="2"/>
    <x v="1"/>
    <m/>
    <m/>
    <x v="162"/>
    <x v="1"/>
    <n v="0"/>
    <x v="2"/>
    <x v="17"/>
    <x v="1"/>
  </r>
  <r>
    <n v="7082"/>
    <s v="KA475"/>
    <x v="31"/>
    <m/>
    <x v="14"/>
    <x v="19"/>
    <m/>
    <m/>
    <x v="37"/>
    <m/>
    <x v="2"/>
    <s v="RCAF To China"/>
    <x v="5"/>
    <x v="3"/>
    <x v="1"/>
    <x v="1"/>
    <x v="2"/>
    <x v="1"/>
    <m/>
    <m/>
    <x v="162"/>
    <x v="1"/>
    <n v="0"/>
    <x v="2"/>
    <x v="17"/>
    <x v="1"/>
  </r>
  <r>
    <n v="7083"/>
    <s v="KA476"/>
    <x v="31"/>
    <m/>
    <x v="14"/>
    <x v="19"/>
    <m/>
    <m/>
    <x v="37"/>
    <m/>
    <x v="2"/>
    <s v="RCAF To China"/>
    <x v="5"/>
    <x v="3"/>
    <x v="1"/>
    <x v="1"/>
    <x v="2"/>
    <x v="1"/>
    <m/>
    <m/>
    <x v="162"/>
    <x v="1"/>
    <n v="0"/>
    <x v="2"/>
    <x v="17"/>
    <x v="1"/>
  </r>
  <r>
    <n v="7084"/>
    <s v="KA477"/>
    <x v="31"/>
    <m/>
    <x v="14"/>
    <x v="19"/>
    <m/>
    <m/>
    <x v="37"/>
    <m/>
    <x v="2"/>
    <s v="RCAF To China as 084"/>
    <x v="5"/>
    <x v="3"/>
    <x v="1"/>
    <x v="1"/>
    <x v="2"/>
    <x v="1"/>
    <m/>
    <m/>
    <x v="162"/>
    <x v="1"/>
    <n v="0"/>
    <x v="2"/>
    <x v="17"/>
    <x v="1"/>
  </r>
  <r>
    <n v="7085"/>
    <s v="KA478"/>
    <x v="31"/>
    <m/>
    <x v="14"/>
    <x v="19"/>
    <m/>
    <m/>
    <x v="37"/>
    <m/>
    <x v="2"/>
    <s v="RCAF To China as 160"/>
    <x v="5"/>
    <x v="3"/>
    <x v="1"/>
    <x v="1"/>
    <x v="2"/>
    <x v="1"/>
    <m/>
    <m/>
    <x v="162"/>
    <x v="1"/>
    <n v="0"/>
    <x v="2"/>
    <x v="17"/>
    <x v="1"/>
  </r>
  <r>
    <n v="7086"/>
    <s v="KA479"/>
    <x v="31"/>
    <m/>
    <x v="14"/>
    <x v="19"/>
    <m/>
    <m/>
    <x v="37"/>
    <m/>
    <x v="2"/>
    <s v="RCAF To China"/>
    <x v="5"/>
    <x v="3"/>
    <x v="1"/>
    <x v="1"/>
    <x v="2"/>
    <x v="1"/>
    <m/>
    <m/>
    <x v="162"/>
    <x v="1"/>
    <n v="0"/>
    <x v="2"/>
    <x v="17"/>
    <x v="1"/>
  </r>
  <r>
    <n v="7087"/>
    <s v="KA480"/>
    <x v="31"/>
    <m/>
    <x v="14"/>
    <x v="19"/>
    <m/>
    <m/>
    <x v="37"/>
    <m/>
    <x v="2"/>
    <s v="RCAF To China"/>
    <x v="5"/>
    <x v="3"/>
    <x v="1"/>
    <x v="1"/>
    <x v="2"/>
    <x v="1"/>
    <m/>
    <m/>
    <x v="162"/>
    <x v="1"/>
    <n v="0"/>
    <x v="2"/>
    <x v="17"/>
    <x v="1"/>
  </r>
  <r>
    <n v="7088"/>
    <s v="KA481"/>
    <x v="31"/>
    <m/>
    <x v="14"/>
    <x v="19"/>
    <m/>
    <m/>
    <x v="37"/>
    <m/>
    <x v="2"/>
    <s v="RCAF To China as 076"/>
    <x v="5"/>
    <x v="3"/>
    <x v="1"/>
    <x v="1"/>
    <x v="2"/>
    <x v="1"/>
    <m/>
    <m/>
    <x v="162"/>
    <x v="1"/>
    <n v="0"/>
    <x v="2"/>
    <x v="17"/>
    <x v="1"/>
  </r>
  <r>
    <n v="7089"/>
    <s v="KA482"/>
    <x v="31"/>
    <m/>
    <x v="14"/>
    <x v="19"/>
    <m/>
    <m/>
    <x v="37"/>
    <m/>
    <x v="2"/>
    <s v="RCAF To China"/>
    <x v="5"/>
    <x v="3"/>
    <x v="1"/>
    <x v="1"/>
    <x v="2"/>
    <x v="1"/>
    <m/>
    <m/>
    <x v="162"/>
    <x v="1"/>
    <n v="0"/>
    <x v="2"/>
    <x v="17"/>
    <x v="1"/>
  </r>
  <r>
    <n v="7090"/>
    <s v="KA483"/>
    <x v="31"/>
    <m/>
    <x v="14"/>
    <x v="19"/>
    <m/>
    <m/>
    <x v="37"/>
    <m/>
    <x v="2"/>
    <s v="RCAF To China as 130"/>
    <x v="5"/>
    <x v="3"/>
    <x v="1"/>
    <x v="1"/>
    <x v="2"/>
    <x v="1"/>
    <m/>
    <m/>
    <x v="162"/>
    <x v="1"/>
    <n v="0"/>
    <x v="2"/>
    <x v="17"/>
    <x v="1"/>
  </r>
  <r>
    <n v="7091"/>
    <s v="KA484"/>
    <x v="31"/>
    <m/>
    <x v="14"/>
    <x v="19"/>
    <m/>
    <m/>
    <x v="37"/>
    <m/>
    <x v="2"/>
    <s v="RCAF To China"/>
    <x v="5"/>
    <x v="3"/>
    <x v="1"/>
    <x v="1"/>
    <x v="2"/>
    <x v="1"/>
    <m/>
    <m/>
    <x v="162"/>
    <x v="1"/>
    <n v="0"/>
    <x v="2"/>
    <x v="17"/>
    <x v="1"/>
  </r>
  <r>
    <n v="7092"/>
    <s v="KA485"/>
    <x v="31"/>
    <m/>
    <x v="14"/>
    <x v="19"/>
    <m/>
    <m/>
    <x v="37"/>
    <m/>
    <x v="2"/>
    <s v="RCAF To China as 144"/>
    <x v="5"/>
    <x v="3"/>
    <x v="1"/>
    <x v="1"/>
    <x v="2"/>
    <x v="1"/>
    <m/>
    <m/>
    <x v="162"/>
    <x v="1"/>
    <n v="0"/>
    <x v="2"/>
    <x v="17"/>
    <x v="1"/>
  </r>
  <r>
    <n v="7093"/>
    <s v="KA486"/>
    <x v="31"/>
    <m/>
    <x v="14"/>
    <x v="19"/>
    <m/>
    <m/>
    <x v="37"/>
    <m/>
    <x v="2"/>
    <s v="RCAF To China as 132"/>
    <x v="5"/>
    <x v="3"/>
    <x v="1"/>
    <x v="1"/>
    <x v="2"/>
    <x v="1"/>
    <m/>
    <m/>
    <x v="162"/>
    <x v="1"/>
    <n v="0"/>
    <x v="2"/>
    <x v="17"/>
    <x v="1"/>
  </r>
  <r>
    <n v="7094"/>
    <s v="KA488"/>
    <x v="31"/>
    <m/>
    <x v="14"/>
    <x v="19"/>
    <m/>
    <m/>
    <x v="37"/>
    <m/>
    <x v="2"/>
    <s v="RCAF To China as 054"/>
    <x v="5"/>
    <x v="3"/>
    <x v="1"/>
    <x v="1"/>
    <x v="2"/>
    <x v="1"/>
    <m/>
    <m/>
    <x v="162"/>
    <x v="1"/>
    <n v="0"/>
    <x v="2"/>
    <x v="17"/>
    <x v="1"/>
  </r>
  <r>
    <n v="7095"/>
    <s v="KA489"/>
    <x v="31"/>
    <m/>
    <x v="14"/>
    <x v="19"/>
    <m/>
    <m/>
    <x v="37"/>
    <m/>
    <x v="2"/>
    <s v="RCAF To China"/>
    <x v="5"/>
    <x v="3"/>
    <x v="1"/>
    <x v="1"/>
    <x v="2"/>
    <x v="1"/>
    <m/>
    <m/>
    <x v="162"/>
    <x v="1"/>
    <n v="0"/>
    <x v="2"/>
    <x v="17"/>
    <x v="1"/>
  </r>
  <r>
    <n v="7096"/>
    <s v="KA490"/>
    <x v="31"/>
    <m/>
    <x v="14"/>
    <x v="19"/>
    <m/>
    <m/>
    <x v="37"/>
    <m/>
    <x v="2"/>
    <s v="RCAF To China"/>
    <x v="5"/>
    <x v="3"/>
    <x v="1"/>
    <x v="1"/>
    <x v="2"/>
    <x v="1"/>
    <m/>
    <m/>
    <x v="162"/>
    <x v="1"/>
    <n v="0"/>
    <x v="2"/>
    <x v="17"/>
    <x v="1"/>
  </r>
  <r>
    <n v="7097"/>
    <s v="KA491"/>
    <x v="31"/>
    <m/>
    <x v="14"/>
    <x v="19"/>
    <m/>
    <m/>
    <x v="37"/>
    <m/>
    <x v="2"/>
    <s v="RCAF To China"/>
    <x v="5"/>
    <x v="3"/>
    <x v="1"/>
    <x v="1"/>
    <x v="2"/>
    <x v="1"/>
    <m/>
    <m/>
    <x v="162"/>
    <x v="1"/>
    <n v="0"/>
    <x v="2"/>
    <x v="17"/>
    <x v="1"/>
  </r>
  <r>
    <n v="7098"/>
    <s v="KA492"/>
    <x v="31"/>
    <m/>
    <x v="14"/>
    <x v="19"/>
    <m/>
    <m/>
    <x v="37"/>
    <m/>
    <x v="2"/>
    <s v="RCAF To China"/>
    <x v="5"/>
    <x v="3"/>
    <x v="1"/>
    <x v="1"/>
    <x v="2"/>
    <x v="1"/>
    <m/>
    <m/>
    <x v="162"/>
    <x v="1"/>
    <n v="0"/>
    <x v="2"/>
    <x v="17"/>
    <x v="1"/>
  </r>
  <r>
    <n v="7099"/>
    <s v="KA493"/>
    <x v="31"/>
    <m/>
    <x v="14"/>
    <x v="19"/>
    <m/>
    <m/>
    <x v="37"/>
    <m/>
    <x v="2"/>
    <s v="RCAF To China"/>
    <x v="5"/>
    <x v="3"/>
    <x v="1"/>
    <x v="1"/>
    <x v="2"/>
    <x v="1"/>
    <m/>
    <m/>
    <x v="162"/>
    <x v="1"/>
    <n v="0"/>
    <x v="2"/>
    <x v="17"/>
    <x v="1"/>
  </r>
  <r>
    <n v="7100"/>
    <s v="KA494"/>
    <x v="31"/>
    <m/>
    <x v="14"/>
    <x v="19"/>
    <m/>
    <m/>
    <x v="37"/>
    <m/>
    <x v="2"/>
    <s v="RCAF To China"/>
    <x v="5"/>
    <x v="3"/>
    <x v="1"/>
    <x v="1"/>
    <x v="2"/>
    <x v="1"/>
    <m/>
    <m/>
    <x v="162"/>
    <x v="1"/>
    <n v="0"/>
    <x v="2"/>
    <x v="17"/>
    <x v="1"/>
  </r>
  <r>
    <n v="7101"/>
    <s v="KA495"/>
    <x v="31"/>
    <m/>
    <x v="14"/>
    <x v="19"/>
    <m/>
    <m/>
    <x v="37"/>
    <m/>
    <x v="2"/>
    <s v="RCAF To China as 155"/>
    <x v="5"/>
    <x v="3"/>
    <x v="1"/>
    <x v="1"/>
    <x v="2"/>
    <x v="1"/>
    <m/>
    <m/>
    <x v="162"/>
    <x v="1"/>
    <n v="0"/>
    <x v="2"/>
    <x v="17"/>
    <x v="1"/>
  </r>
  <r>
    <n v="7102"/>
    <s v="KA496"/>
    <x v="31"/>
    <m/>
    <x v="14"/>
    <x v="19"/>
    <m/>
    <m/>
    <x v="37"/>
    <m/>
    <x v="2"/>
    <s v="RCAF To China"/>
    <x v="5"/>
    <x v="3"/>
    <x v="1"/>
    <x v="1"/>
    <x v="2"/>
    <x v="1"/>
    <m/>
    <m/>
    <x v="162"/>
    <x v="1"/>
    <n v="0"/>
    <x v="2"/>
    <x v="17"/>
    <x v="1"/>
  </r>
  <r>
    <n v="7103"/>
    <s v="KA497"/>
    <x v="31"/>
    <m/>
    <x v="14"/>
    <x v="19"/>
    <m/>
    <m/>
    <x v="37"/>
    <m/>
    <x v="2"/>
    <s v="RCAF To China as 146"/>
    <x v="5"/>
    <x v="3"/>
    <x v="1"/>
    <x v="1"/>
    <x v="2"/>
    <x v="1"/>
    <m/>
    <m/>
    <x v="162"/>
    <x v="1"/>
    <n v="0"/>
    <x v="2"/>
    <x v="17"/>
    <x v="1"/>
  </r>
  <r>
    <n v="7104"/>
    <s v="KA498"/>
    <x v="31"/>
    <m/>
    <x v="14"/>
    <x v="19"/>
    <m/>
    <m/>
    <x v="37"/>
    <m/>
    <x v="2"/>
    <s v="RCAF To China as 058"/>
    <x v="5"/>
    <x v="3"/>
    <x v="1"/>
    <x v="1"/>
    <x v="2"/>
    <x v="1"/>
    <m/>
    <m/>
    <x v="162"/>
    <x v="1"/>
    <n v="0"/>
    <x v="2"/>
    <x v="17"/>
    <x v="1"/>
  </r>
  <r>
    <n v="7105"/>
    <s v="KA499"/>
    <x v="31"/>
    <m/>
    <x v="14"/>
    <x v="19"/>
    <m/>
    <m/>
    <x v="37"/>
    <m/>
    <x v="2"/>
    <s v="RCAF To China as 060"/>
    <x v="5"/>
    <x v="3"/>
    <x v="1"/>
    <x v="1"/>
    <x v="2"/>
    <x v="1"/>
    <m/>
    <m/>
    <x v="162"/>
    <x v="1"/>
    <n v="0"/>
    <x v="2"/>
    <x v="17"/>
    <x v="1"/>
  </r>
  <r>
    <n v="7114"/>
    <s v="KA500"/>
    <x v="31"/>
    <m/>
    <x v="14"/>
    <x v="19"/>
    <m/>
    <m/>
    <x v="37"/>
    <m/>
    <x v="2"/>
    <s v="RCAF To China"/>
    <x v="5"/>
    <x v="3"/>
    <x v="1"/>
    <x v="1"/>
    <x v="2"/>
    <x v="1"/>
    <m/>
    <m/>
    <x v="162"/>
    <x v="1"/>
    <n v="0"/>
    <x v="2"/>
    <x v="17"/>
    <x v="1"/>
  </r>
  <r>
    <n v="7120"/>
    <s v="KA501"/>
    <x v="31"/>
    <m/>
    <x v="14"/>
    <x v="19"/>
    <m/>
    <m/>
    <x v="37"/>
    <m/>
    <x v="2"/>
    <s v="RCAF To China as 138"/>
    <x v="5"/>
    <x v="3"/>
    <x v="1"/>
    <x v="1"/>
    <x v="2"/>
    <x v="1"/>
    <m/>
    <m/>
    <x v="162"/>
    <x v="1"/>
    <n v="0"/>
    <x v="2"/>
    <x v="17"/>
    <x v="1"/>
  </r>
  <r>
    <n v="7162"/>
    <s v="KA502"/>
    <x v="31"/>
    <m/>
    <x v="14"/>
    <x v="19"/>
    <m/>
    <m/>
    <x v="37"/>
    <m/>
    <x v="2"/>
    <s v="RCAF To China"/>
    <x v="5"/>
    <x v="3"/>
    <x v="1"/>
    <x v="1"/>
    <x v="2"/>
    <x v="1"/>
    <m/>
    <m/>
    <x v="162"/>
    <x v="1"/>
    <n v="0"/>
    <x v="2"/>
    <x v="17"/>
    <x v="1"/>
  </r>
  <r>
    <n v="7163"/>
    <s v="KA503"/>
    <x v="31"/>
    <m/>
    <x v="14"/>
    <x v="19"/>
    <m/>
    <m/>
    <x v="37"/>
    <m/>
    <x v="2"/>
    <s v="RCAF To China"/>
    <x v="5"/>
    <x v="3"/>
    <x v="1"/>
    <x v="1"/>
    <x v="2"/>
    <x v="1"/>
    <m/>
    <m/>
    <x v="162"/>
    <x v="1"/>
    <n v="0"/>
    <x v="2"/>
    <x v="17"/>
    <x v="1"/>
  </r>
  <r>
    <n v="7164"/>
    <s v="KA504"/>
    <x v="31"/>
    <m/>
    <x v="14"/>
    <x v="19"/>
    <m/>
    <m/>
    <x v="37"/>
    <m/>
    <x v="2"/>
    <s v="RCAF To China as 086"/>
    <x v="5"/>
    <x v="3"/>
    <x v="1"/>
    <x v="1"/>
    <x v="2"/>
    <x v="1"/>
    <m/>
    <m/>
    <x v="162"/>
    <x v="1"/>
    <n v="0"/>
    <x v="2"/>
    <x v="17"/>
    <x v="1"/>
  </r>
  <r>
    <n v="7165"/>
    <s v="KA505"/>
    <x v="31"/>
    <m/>
    <x v="14"/>
    <x v="19"/>
    <m/>
    <m/>
    <x v="37"/>
    <m/>
    <x v="2"/>
    <s v="RCAF To China as 141"/>
    <x v="5"/>
    <x v="3"/>
    <x v="1"/>
    <x v="1"/>
    <x v="2"/>
    <x v="1"/>
    <m/>
    <m/>
    <x v="162"/>
    <x v="1"/>
    <n v="0"/>
    <x v="2"/>
    <x v="17"/>
    <x v="1"/>
  </r>
  <r>
    <n v="7166"/>
    <s v="KA506"/>
    <x v="31"/>
    <m/>
    <x v="14"/>
    <x v="19"/>
    <m/>
    <m/>
    <x v="37"/>
    <m/>
    <x v="2"/>
    <s v="RCAF To China as 165"/>
    <x v="5"/>
    <x v="3"/>
    <x v="1"/>
    <x v="1"/>
    <x v="2"/>
    <x v="1"/>
    <m/>
    <m/>
    <x v="162"/>
    <x v="1"/>
    <n v="0"/>
    <x v="2"/>
    <x v="17"/>
    <x v="1"/>
  </r>
  <r>
    <n v="7168"/>
    <s v="KA507"/>
    <x v="31"/>
    <m/>
    <x v="14"/>
    <x v="19"/>
    <m/>
    <m/>
    <x v="37"/>
    <m/>
    <x v="2"/>
    <s v="RCAF To China as 152"/>
    <x v="5"/>
    <x v="3"/>
    <x v="1"/>
    <x v="1"/>
    <x v="2"/>
    <x v="1"/>
    <m/>
    <m/>
    <x v="162"/>
    <x v="1"/>
    <n v="0"/>
    <x v="2"/>
    <x v="17"/>
    <x v="1"/>
  </r>
  <r>
    <n v="7169"/>
    <s v="KA508"/>
    <x v="31"/>
    <m/>
    <x v="14"/>
    <x v="19"/>
    <m/>
    <m/>
    <x v="37"/>
    <m/>
    <x v="2"/>
    <s v="RCAF To China"/>
    <x v="5"/>
    <x v="3"/>
    <x v="1"/>
    <x v="1"/>
    <x v="2"/>
    <x v="1"/>
    <m/>
    <m/>
    <x v="162"/>
    <x v="1"/>
    <n v="0"/>
    <x v="2"/>
    <x v="17"/>
    <x v="1"/>
  </r>
  <r>
    <n v="7170"/>
    <s v="KA509"/>
    <x v="31"/>
    <m/>
    <x v="14"/>
    <x v="19"/>
    <m/>
    <m/>
    <x v="37"/>
    <m/>
    <x v="2"/>
    <s v="RCAF To China"/>
    <x v="5"/>
    <x v="3"/>
    <x v="1"/>
    <x v="1"/>
    <x v="2"/>
    <x v="1"/>
    <m/>
    <m/>
    <x v="162"/>
    <x v="1"/>
    <n v="0"/>
    <x v="2"/>
    <x v="17"/>
    <x v="1"/>
  </r>
  <r>
    <n v="7171"/>
    <s v="KA510"/>
    <x v="31"/>
    <m/>
    <x v="14"/>
    <x v="19"/>
    <m/>
    <m/>
    <x v="37"/>
    <m/>
    <x v="2"/>
    <s v="RCAF To China"/>
    <x v="5"/>
    <x v="3"/>
    <x v="1"/>
    <x v="1"/>
    <x v="2"/>
    <x v="1"/>
    <m/>
    <m/>
    <x v="162"/>
    <x v="1"/>
    <n v="0"/>
    <x v="2"/>
    <x v="17"/>
    <x v="1"/>
  </r>
  <r>
    <n v="7172"/>
    <s v="KA511"/>
    <x v="31"/>
    <m/>
    <x v="14"/>
    <x v="19"/>
    <m/>
    <m/>
    <x v="37"/>
    <m/>
    <x v="2"/>
    <s v="RCAF To China"/>
    <x v="5"/>
    <x v="3"/>
    <x v="1"/>
    <x v="1"/>
    <x v="2"/>
    <x v="1"/>
    <m/>
    <m/>
    <x v="162"/>
    <x v="1"/>
    <n v="0"/>
    <x v="2"/>
    <x v="17"/>
    <x v="1"/>
  </r>
  <r>
    <n v="7173"/>
    <s v="KA512"/>
    <x v="31"/>
    <m/>
    <x v="14"/>
    <x v="19"/>
    <m/>
    <m/>
    <x v="37"/>
    <m/>
    <x v="2"/>
    <s v="RCAF To China as 083"/>
    <x v="5"/>
    <x v="3"/>
    <x v="1"/>
    <x v="1"/>
    <x v="2"/>
    <x v="1"/>
    <m/>
    <m/>
    <x v="162"/>
    <x v="1"/>
    <n v="0"/>
    <x v="2"/>
    <x v="17"/>
    <x v="1"/>
  </r>
  <r>
    <n v="7175"/>
    <s v="KA513"/>
    <x v="31"/>
    <m/>
    <x v="14"/>
    <x v="19"/>
    <m/>
    <m/>
    <x v="37"/>
    <m/>
    <x v="2"/>
    <s v="RCAF To China"/>
    <x v="5"/>
    <x v="3"/>
    <x v="1"/>
    <x v="1"/>
    <x v="2"/>
    <x v="1"/>
    <m/>
    <m/>
    <x v="162"/>
    <x v="1"/>
    <n v="0"/>
    <x v="2"/>
    <x v="17"/>
    <x v="1"/>
  </r>
  <r>
    <n v="7176"/>
    <s v="KA514"/>
    <x v="31"/>
    <m/>
    <x v="14"/>
    <x v="19"/>
    <m/>
    <m/>
    <x v="37"/>
    <m/>
    <x v="2"/>
    <s v="RCAF To China"/>
    <x v="5"/>
    <x v="3"/>
    <x v="1"/>
    <x v="1"/>
    <x v="2"/>
    <x v="1"/>
    <m/>
    <m/>
    <x v="162"/>
    <x v="1"/>
    <n v="0"/>
    <x v="2"/>
    <x v="17"/>
    <x v="1"/>
  </r>
  <r>
    <n v="7177"/>
    <s v="KA515"/>
    <x v="31"/>
    <m/>
    <x v="14"/>
    <x v="19"/>
    <m/>
    <m/>
    <x v="37"/>
    <m/>
    <x v="2"/>
    <s v="RCAF To China as 052"/>
    <x v="5"/>
    <x v="3"/>
    <x v="1"/>
    <x v="1"/>
    <x v="2"/>
    <x v="1"/>
    <m/>
    <m/>
    <x v="162"/>
    <x v="1"/>
    <n v="0"/>
    <x v="2"/>
    <x v="17"/>
    <x v="1"/>
  </r>
  <r>
    <n v="7179"/>
    <s v="KA516"/>
    <x v="31"/>
    <m/>
    <x v="14"/>
    <x v="19"/>
    <m/>
    <m/>
    <x v="37"/>
    <m/>
    <x v="2"/>
    <s v="RCAF To China as 050"/>
    <x v="5"/>
    <x v="3"/>
    <x v="1"/>
    <x v="1"/>
    <x v="2"/>
    <x v="1"/>
    <m/>
    <m/>
    <x v="162"/>
    <x v="1"/>
    <n v="0"/>
    <x v="2"/>
    <x v="17"/>
    <x v="1"/>
  </r>
  <r>
    <n v="7181"/>
    <s v="KA517"/>
    <x v="31"/>
    <m/>
    <x v="14"/>
    <x v="19"/>
    <m/>
    <m/>
    <x v="37"/>
    <m/>
    <x v="2"/>
    <s v="RCAF To China as 118"/>
    <x v="5"/>
    <x v="3"/>
    <x v="1"/>
    <x v="1"/>
    <x v="2"/>
    <x v="1"/>
    <m/>
    <m/>
    <x v="162"/>
    <x v="1"/>
    <n v="0"/>
    <x v="2"/>
    <x v="17"/>
    <x v="1"/>
  </r>
  <r>
    <n v="7182"/>
    <s v="KA518"/>
    <x v="31"/>
    <m/>
    <x v="14"/>
    <x v="19"/>
    <m/>
    <m/>
    <x v="37"/>
    <m/>
    <x v="2"/>
    <s v="RCAF To China as 115"/>
    <x v="5"/>
    <x v="3"/>
    <x v="1"/>
    <x v="1"/>
    <x v="2"/>
    <x v="1"/>
    <m/>
    <m/>
    <x v="162"/>
    <x v="1"/>
    <n v="0"/>
    <x v="2"/>
    <x v="17"/>
    <x v="1"/>
  </r>
  <r>
    <n v="7183"/>
    <s v="KA519"/>
    <x v="31"/>
    <m/>
    <x v="14"/>
    <x v="19"/>
    <m/>
    <m/>
    <x v="37"/>
    <m/>
    <x v="2"/>
    <s v="RCAF To China"/>
    <x v="5"/>
    <x v="3"/>
    <x v="1"/>
    <x v="1"/>
    <x v="2"/>
    <x v="1"/>
    <m/>
    <m/>
    <x v="162"/>
    <x v="1"/>
    <n v="0"/>
    <x v="2"/>
    <x v="17"/>
    <x v="1"/>
  </r>
  <r>
    <n v="7184"/>
    <s v="KA520"/>
    <x v="31"/>
    <m/>
    <x v="14"/>
    <x v="19"/>
    <m/>
    <m/>
    <x v="37"/>
    <m/>
    <x v="2"/>
    <s v="RCAF To China"/>
    <x v="5"/>
    <x v="3"/>
    <x v="1"/>
    <x v="1"/>
    <x v="2"/>
    <x v="1"/>
    <m/>
    <m/>
    <x v="162"/>
    <x v="1"/>
    <n v="0"/>
    <x v="2"/>
    <x v="17"/>
    <x v="1"/>
  </r>
  <r>
    <n v="7185"/>
    <s v="KA521"/>
    <x v="31"/>
    <m/>
    <x v="14"/>
    <x v="19"/>
    <m/>
    <m/>
    <x v="37"/>
    <m/>
    <x v="2"/>
    <s v="RCAF To China as 137"/>
    <x v="5"/>
    <x v="3"/>
    <x v="1"/>
    <x v="1"/>
    <x v="2"/>
    <x v="1"/>
    <m/>
    <m/>
    <x v="162"/>
    <x v="1"/>
    <n v="0"/>
    <x v="2"/>
    <x v="17"/>
    <x v="1"/>
  </r>
  <r>
    <n v="7190"/>
    <s v="KA522"/>
    <x v="31"/>
    <m/>
    <x v="14"/>
    <x v="19"/>
    <m/>
    <m/>
    <x v="37"/>
    <m/>
    <x v="2"/>
    <s v="RCAF To China as 091"/>
    <x v="5"/>
    <x v="3"/>
    <x v="1"/>
    <x v="1"/>
    <x v="2"/>
    <x v="1"/>
    <m/>
    <m/>
    <x v="162"/>
    <x v="1"/>
    <n v="0"/>
    <x v="2"/>
    <x v="17"/>
    <x v="1"/>
  </r>
  <r>
    <n v="7192"/>
    <s v="KA523"/>
    <x v="31"/>
    <m/>
    <x v="14"/>
    <x v="19"/>
    <m/>
    <m/>
    <x v="37"/>
    <m/>
    <x v="2"/>
    <s v="RCAF To China as 135"/>
    <x v="5"/>
    <x v="3"/>
    <x v="1"/>
    <x v="1"/>
    <x v="2"/>
    <x v="1"/>
    <m/>
    <m/>
    <x v="162"/>
    <x v="1"/>
    <n v="0"/>
    <x v="2"/>
    <x v="17"/>
    <x v="1"/>
  </r>
  <r>
    <n v="7199"/>
    <s v="KA524"/>
    <x v="31"/>
    <m/>
    <x v="14"/>
    <x v="19"/>
    <m/>
    <m/>
    <x v="37"/>
    <m/>
    <x v="2"/>
    <s v="RCAF To China"/>
    <x v="5"/>
    <x v="3"/>
    <x v="1"/>
    <x v="1"/>
    <x v="2"/>
    <x v="1"/>
    <m/>
    <m/>
    <x v="162"/>
    <x v="1"/>
    <n v="0"/>
    <x v="2"/>
    <x v="17"/>
    <x v="1"/>
  </r>
  <r>
    <n v="7205"/>
    <s v="KA525"/>
    <x v="31"/>
    <m/>
    <x v="14"/>
    <x v="19"/>
    <m/>
    <m/>
    <x v="37"/>
    <m/>
    <x v="2"/>
    <s v="RCAF To China"/>
    <x v="5"/>
    <x v="3"/>
    <x v="1"/>
    <x v="1"/>
    <x v="2"/>
    <x v="1"/>
    <m/>
    <m/>
    <x v="162"/>
    <x v="1"/>
    <n v="0"/>
    <x v="2"/>
    <x v="17"/>
    <x v="1"/>
  </r>
  <r>
    <n v="7206"/>
    <s v="KA526"/>
    <x v="31"/>
    <m/>
    <x v="14"/>
    <x v="19"/>
    <m/>
    <m/>
    <x v="37"/>
    <m/>
    <x v="2"/>
    <s v="RCAF To China as 062"/>
    <x v="5"/>
    <x v="3"/>
    <x v="1"/>
    <x v="1"/>
    <x v="2"/>
    <x v="1"/>
    <m/>
    <m/>
    <x v="162"/>
    <x v="1"/>
    <n v="0"/>
    <x v="2"/>
    <x v="17"/>
    <x v="1"/>
  </r>
  <r>
    <n v="7207"/>
    <s v="KA527"/>
    <x v="31"/>
    <m/>
    <x v="14"/>
    <x v="19"/>
    <m/>
    <m/>
    <x v="37"/>
    <m/>
    <x v="2"/>
    <s v="RCAF To China"/>
    <x v="5"/>
    <x v="3"/>
    <x v="1"/>
    <x v="1"/>
    <x v="2"/>
    <x v="1"/>
    <m/>
    <m/>
    <x v="162"/>
    <x v="1"/>
    <n v="0"/>
    <x v="2"/>
    <x v="17"/>
    <x v="1"/>
  </r>
  <r>
    <n v="7208"/>
    <s v="KA528"/>
    <x v="31"/>
    <m/>
    <x v="14"/>
    <x v="19"/>
    <m/>
    <m/>
    <x v="37"/>
    <m/>
    <x v="2"/>
    <s v="RCAF To China as 129"/>
    <x v="5"/>
    <x v="3"/>
    <x v="1"/>
    <x v="1"/>
    <x v="2"/>
    <x v="1"/>
    <m/>
    <m/>
    <x v="162"/>
    <x v="1"/>
    <n v="0"/>
    <x v="2"/>
    <x v="17"/>
    <x v="1"/>
  </r>
  <r>
    <n v="7209"/>
    <s v="KA529"/>
    <x v="31"/>
    <m/>
    <x v="14"/>
    <x v="19"/>
    <m/>
    <m/>
    <x v="37"/>
    <m/>
    <x v="2"/>
    <s v="RCAF To China"/>
    <x v="5"/>
    <x v="3"/>
    <x v="1"/>
    <x v="1"/>
    <x v="2"/>
    <x v="1"/>
    <m/>
    <m/>
    <x v="162"/>
    <x v="1"/>
    <n v="0"/>
    <x v="2"/>
    <x v="17"/>
    <x v="1"/>
  </r>
  <r>
    <n v="7213"/>
    <s v="KA530"/>
    <x v="31"/>
    <m/>
    <x v="14"/>
    <x v="19"/>
    <m/>
    <m/>
    <x v="37"/>
    <m/>
    <x v="2"/>
    <s v="RCAF To China as 156"/>
    <x v="5"/>
    <x v="3"/>
    <x v="1"/>
    <x v="1"/>
    <x v="2"/>
    <x v="1"/>
    <m/>
    <m/>
    <x v="162"/>
    <x v="1"/>
    <n v="0"/>
    <x v="2"/>
    <x v="17"/>
    <x v="1"/>
  </r>
  <r>
    <n v="7214"/>
    <s v="KA531"/>
    <x v="31"/>
    <m/>
    <x v="14"/>
    <x v="19"/>
    <m/>
    <m/>
    <x v="37"/>
    <m/>
    <x v="2"/>
    <s v="RCAF To China"/>
    <x v="5"/>
    <x v="3"/>
    <x v="1"/>
    <x v="1"/>
    <x v="2"/>
    <x v="1"/>
    <m/>
    <m/>
    <x v="162"/>
    <x v="1"/>
    <n v="0"/>
    <x v="2"/>
    <x v="17"/>
    <x v="1"/>
  </r>
  <r>
    <n v="7215"/>
    <s v="KA532"/>
    <x v="31"/>
    <m/>
    <x v="14"/>
    <x v="19"/>
    <m/>
    <m/>
    <x v="37"/>
    <m/>
    <x v="2"/>
    <s v="RCAF To China"/>
    <x v="5"/>
    <x v="3"/>
    <x v="1"/>
    <x v="1"/>
    <x v="2"/>
    <x v="1"/>
    <m/>
    <m/>
    <x v="162"/>
    <x v="1"/>
    <n v="0"/>
    <x v="2"/>
    <x v="17"/>
    <x v="1"/>
  </r>
  <r>
    <n v="7217"/>
    <s v="KA533"/>
    <x v="31"/>
    <m/>
    <x v="14"/>
    <x v="19"/>
    <m/>
    <m/>
    <x v="37"/>
    <m/>
    <x v="2"/>
    <s v="RCAF To China"/>
    <x v="5"/>
    <x v="3"/>
    <x v="1"/>
    <x v="1"/>
    <x v="2"/>
    <x v="1"/>
    <m/>
    <m/>
    <x v="162"/>
    <x v="1"/>
    <n v="0"/>
    <x v="2"/>
    <x v="17"/>
    <x v="1"/>
  </r>
  <r>
    <n v="7219"/>
    <s v="KA534"/>
    <x v="31"/>
    <m/>
    <x v="14"/>
    <x v="19"/>
    <m/>
    <m/>
    <x v="37"/>
    <m/>
    <x v="2"/>
    <s v="RCAF To China as 105"/>
    <x v="5"/>
    <x v="3"/>
    <x v="1"/>
    <x v="1"/>
    <x v="2"/>
    <x v="1"/>
    <m/>
    <m/>
    <x v="162"/>
    <x v="1"/>
    <n v="0"/>
    <x v="2"/>
    <x v="17"/>
    <x v="1"/>
  </r>
  <r>
    <n v="7220"/>
    <s v="KA535"/>
    <x v="31"/>
    <m/>
    <x v="14"/>
    <x v="19"/>
    <m/>
    <m/>
    <x v="37"/>
    <m/>
    <x v="2"/>
    <s v="RCAF To China"/>
    <x v="5"/>
    <x v="3"/>
    <x v="1"/>
    <x v="1"/>
    <x v="2"/>
    <x v="1"/>
    <m/>
    <m/>
    <x v="162"/>
    <x v="1"/>
    <n v="0"/>
    <x v="2"/>
    <x v="17"/>
    <x v="1"/>
  </r>
  <r>
    <n v="7221"/>
    <s v="KA536"/>
    <x v="31"/>
    <m/>
    <x v="14"/>
    <x v="19"/>
    <m/>
    <m/>
    <x v="37"/>
    <m/>
    <x v="2"/>
    <s v="RCAF To China as 055"/>
    <x v="5"/>
    <x v="3"/>
    <x v="1"/>
    <x v="1"/>
    <x v="2"/>
    <x v="1"/>
    <m/>
    <m/>
    <x v="162"/>
    <x v="1"/>
    <n v="0"/>
    <x v="2"/>
    <x v="17"/>
    <x v="1"/>
  </r>
  <r>
    <n v="7223"/>
    <s v="KA537"/>
    <x v="31"/>
    <m/>
    <x v="14"/>
    <x v="19"/>
    <m/>
    <m/>
    <x v="37"/>
    <m/>
    <x v="2"/>
    <s v="RCAF To China as 119"/>
    <x v="5"/>
    <x v="3"/>
    <x v="1"/>
    <x v="1"/>
    <x v="2"/>
    <x v="1"/>
    <m/>
    <m/>
    <x v="162"/>
    <x v="1"/>
    <n v="0"/>
    <x v="2"/>
    <x v="17"/>
    <x v="1"/>
  </r>
  <r>
    <n v="7225"/>
    <s v="KA538"/>
    <x v="31"/>
    <m/>
    <x v="14"/>
    <x v="19"/>
    <m/>
    <m/>
    <x v="37"/>
    <m/>
    <x v="2"/>
    <s v="RCAF To China as 090"/>
    <x v="5"/>
    <x v="3"/>
    <x v="1"/>
    <x v="1"/>
    <x v="2"/>
    <x v="1"/>
    <m/>
    <m/>
    <x v="162"/>
    <x v="1"/>
    <n v="0"/>
    <x v="2"/>
    <x v="17"/>
    <x v="1"/>
  </r>
  <r>
    <n v="7230"/>
    <s v="KA539"/>
    <x v="31"/>
    <m/>
    <x v="14"/>
    <x v="19"/>
    <m/>
    <m/>
    <x v="37"/>
    <m/>
    <x v="2"/>
    <s v="RCAF To China as 126"/>
    <x v="5"/>
    <x v="3"/>
    <x v="1"/>
    <x v="1"/>
    <x v="2"/>
    <x v="1"/>
    <m/>
    <m/>
    <x v="162"/>
    <x v="1"/>
    <n v="0"/>
    <x v="2"/>
    <x v="17"/>
    <x v="1"/>
  </r>
  <r>
    <n v="7233"/>
    <s v="KA540"/>
    <x v="31"/>
    <m/>
    <x v="14"/>
    <x v="19"/>
    <m/>
    <m/>
    <x v="37"/>
    <m/>
    <x v="2"/>
    <s v="RCAF To China as 047"/>
    <x v="5"/>
    <x v="3"/>
    <x v="1"/>
    <x v="1"/>
    <x v="2"/>
    <x v="1"/>
    <m/>
    <m/>
    <x v="162"/>
    <x v="1"/>
    <n v="0"/>
    <x v="2"/>
    <x v="17"/>
    <x v="1"/>
  </r>
  <r>
    <n v="7237"/>
    <s v="KA873"/>
    <x v="33"/>
    <m/>
    <x v="2"/>
    <x v="19"/>
    <m/>
    <m/>
    <x v="37"/>
    <m/>
    <x v="2"/>
    <s v="RCAF (Air Britain Serials)"/>
    <x v="5"/>
    <x v="3"/>
    <x v="1"/>
    <x v="1"/>
    <x v="2"/>
    <x v="1"/>
    <m/>
    <m/>
    <x v="162"/>
    <x v="1"/>
    <n v="0"/>
    <x v="2"/>
    <x v="17"/>
    <x v="1"/>
  </r>
  <r>
    <n v="7243"/>
    <s v="KA874"/>
    <x v="33"/>
    <m/>
    <x v="2"/>
    <x v="19"/>
    <m/>
    <m/>
    <x v="37"/>
    <m/>
    <x v="2"/>
    <s v="RCAF (Air Britain Serials)"/>
    <x v="5"/>
    <x v="3"/>
    <x v="1"/>
    <x v="1"/>
    <x v="2"/>
    <x v="1"/>
    <m/>
    <m/>
    <x v="162"/>
    <x v="1"/>
    <n v="0"/>
    <x v="2"/>
    <x v="17"/>
    <x v="1"/>
  </r>
  <r>
    <n v="7245"/>
    <s v="KA875"/>
    <x v="33"/>
    <m/>
    <x v="2"/>
    <x v="19"/>
    <m/>
    <m/>
    <x v="37"/>
    <m/>
    <x v="2"/>
    <s v="RCAF (Air Britain Serials)"/>
    <x v="5"/>
    <x v="3"/>
    <x v="1"/>
    <x v="1"/>
    <x v="2"/>
    <x v="1"/>
    <m/>
    <m/>
    <x v="162"/>
    <x v="1"/>
    <n v="0"/>
    <x v="2"/>
    <x v="17"/>
    <x v="1"/>
  </r>
  <r>
    <n v="7246"/>
    <s v="KA876"/>
    <x v="33"/>
    <m/>
    <x v="2"/>
    <x v="19"/>
    <m/>
    <m/>
    <x v="37"/>
    <m/>
    <x v="2"/>
    <s v="RCAF (Air Britain Serials)"/>
    <x v="5"/>
    <x v="3"/>
    <x v="1"/>
    <x v="1"/>
    <x v="2"/>
    <x v="1"/>
    <m/>
    <m/>
    <x v="162"/>
    <x v="1"/>
    <n v="0"/>
    <x v="2"/>
    <x v="17"/>
    <x v="1"/>
  </r>
  <r>
    <n v="7249"/>
    <s v="KA877"/>
    <x v="47"/>
    <m/>
    <x v="2"/>
    <x v="19"/>
    <m/>
    <m/>
    <x v="37"/>
    <m/>
    <x v="2"/>
    <s v="RCAF (Air Britain Serials)"/>
    <x v="5"/>
    <x v="3"/>
    <x v="1"/>
    <x v="1"/>
    <x v="2"/>
    <x v="1"/>
    <m/>
    <m/>
    <x v="162"/>
    <x v="1"/>
    <n v="0"/>
    <x v="2"/>
    <x v="17"/>
    <x v="1"/>
  </r>
  <r>
    <n v="7250"/>
    <s v="KA878"/>
    <x v="47"/>
    <m/>
    <x v="2"/>
    <x v="19"/>
    <m/>
    <m/>
    <x v="37"/>
    <m/>
    <x v="2"/>
    <s v="RCAF (Air Britain Serials)"/>
    <x v="5"/>
    <x v="3"/>
    <x v="1"/>
    <x v="1"/>
    <x v="2"/>
    <x v="1"/>
    <m/>
    <m/>
    <x v="162"/>
    <x v="1"/>
    <n v="0"/>
    <x v="2"/>
    <x v="17"/>
    <x v="1"/>
  </r>
  <r>
    <n v="7252"/>
    <s v="KA879"/>
    <x v="47"/>
    <m/>
    <x v="2"/>
    <x v="19"/>
    <m/>
    <m/>
    <x v="37"/>
    <m/>
    <x v="2"/>
    <s v="RCAF (Air Britain Serials)"/>
    <x v="5"/>
    <x v="3"/>
    <x v="1"/>
    <x v="1"/>
    <x v="2"/>
    <x v="1"/>
    <m/>
    <m/>
    <x v="162"/>
    <x v="1"/>
    <n v="0"/>
    <x v="2"/>
    <x v="17"/>
    <x v="1"/>
  </r>
  <r>
    <n v="7253"/>
    <s v="KA880"/>
    <x v="47"/>
    <m/>
    <x v="2"/>
    <x v="19"/>
    <m/>
    <m/>
    <x v="37"/>
    <m/>
    <x v="2"/>
    <s v="RCAF (Air Britain Serials)"/>
    <x v="5"/>
    <x v="3"/>
    <x v="1"/>
    <x v="1"/>
    <x v="2"/>
    <x v="1"/>
    <m/>
    <m/>
    <x v="162"/>
    <x v="1"/>
    <n v="0"/>
    <x v="2"/>
    <x v="17"/>
    <x v="1"/>
  </r>
  <r>
    <n v="7254"/>
    <s v="KA881"/>
    <x v="47"/>
    <m/>
    <x v="2"/>
    <x v="19"/>
    <m/>
    <m/>
    <x v="37"/>
    <m/>
    <x v="2"/>
    <s v="RCAF (Air Britain Serials)"/>
    <x v="5"/>
    <x v="3"/>
    <x v="1"/>
    <x v="1"/>
    <x v="2"/>
    <x v="1"/>
    <m/>
    <m/>
    <x v="162"/>
    <x v="1"/>
    <n v="0"/>
    <x v="2"/>
    <x v="17"/>
    <x v="1"/>
  </r>
  <r>
    <n v="7255"/>
    <s v="KA882"/>
    <x v="47"/>
    <m/>
    <x v="2"/>
    <x v="19"/>
    <m/>
    <m/>
    <x v="37"/>
    <m/>
    <x v="2"/>
    <s v="RCAF (Air Britain Serials)"/>
    <x v="5"/>
    <x v="3"/>
    <x v="1"/>
    <x v="1"/>
    <x v="2"/>
    <x v="1"/>
    <m/>
    <m/>
    <x v="162"/>
    <x v="1"/>
    <n v="0"/>
    <x v="2"/>
    <x v="17"/>
    <x v="1"/>
  </r>
  <r>
    <n v="7257"/>
    <s v="KA883"/>
    <x v="47"/>
    <m/>
    <x v="2"/>
    <x v="19"/>
    <m/>
    <m/>
    <x v="37"/>
    <m/>
    <x v="2"/>
    <s v="RCAF (Air Britain Serials)"/>
    <x v="5"/>
    <x v="3"/>
    <x v="1"/>
    <x v="1"/>
    <x v="2"/>
    <x v="1"/>
    <m/>
    <m/>
    <x v="162"/>
    <x v="1"/>
    <n v="0"/>
    <x v="2"/>
    <x v="17"/>
    <x v="1"/>
  </r>
  <r>
    <n v="7259"/>
    <s v="KA884"/>
    <x v="47"/>
    <m/>
    <x v="2"/>
    <x v="19"/>
    <m/>
    <m/>
    <x v="37"/>
    <m/>
    <x v="2"/>
    <s v="RCAF (Air Britain Serials)"/>
    <x v="5"/>
    <x v="3"/>
    <x v="1"/>
    <x v="1"/>
    <x v="2"/>
    <x v="1"/>
    <m/>
    <m/>
    <x v="162"/>
    <x v="1"/>
    <n v="0"/>
    <x v="2"/>
    <x v="17"/>
    <x v="1"/>
  </r>
  <r>
    <n v="7265"/>
    <s v="KA885"/>
    <x v="47"/>
    <m/>
    <x v="2"/>
    <x v="19"/>
    <m/>
    <m/>
    <x v="37"/>
    <m/>
    <x v="2"/>
    <s v="RCAF (Air Britain Serials)"/>
    <x v="5"/>
    <x v="3"/>
    <x v="1"/>
    <x v="1"/>
    <x v="2"/>
    <x v="1"/>
    <m/>
    <m/>
    <x v="162"/>
    <x v="1"/>
    <n v="0"/>
    <x v="2"/>
    <x v="17"/>
    <x v="1"/>
  </r>
  <r>
    <n v="7268"/>
    <s v="KA886"/>
    <x v="47"/>
    <m/>
    <x v="2"/>
    <x v="19"/>
    <m/>
    <m/>
    <x v="37"/>
    <m/>
    <x v="2"/>
    <s v="RCAF (Air Britain Serials)"/>
    <x v="5"/>
    <x v="3"/>
    <x v="1"/>
    <x v="1"/>
    <x v="2"/>
    <x v="1"/>
    <m/>
    <m/>
    <x v="162"/>
    <x v="1"/>
    <n v="0"/>
    <x v="2"/>
    <x v="17"/>
    <x v="1"/>
  </r>
  <r>
    <n v="7321"/>
    <s v="KA887"/>
    <x v="47"/>
    <m/>
    <x v="2"/>
    <x v="19"/>
    <m/>
    <m/>
    <x v="37"/>
    <m/>
    <x v="2"/>
    <s v="RCAF (Air Britain Serials)"/>
    <x v="5"/>
    <x v="3"/>
    <x v="1"/>
    <x v="1"/>
    <x v="2"/>
    <x v="1"/>
    <m/>
    <m/>
    <x v="162"/>
    <x v="1"/>
    <n v="0"/>
    <x v="2"/>
    <x v="17"/>
    <x v="1"/>
  </r>
  <r>
    <n v="7322"/>
    <s v="KA888"/>
    <x v="47"/>
    <m/>
    <x v="2"/>
    <x v="19"/>
    <m/>
    <m/>
    <x v="37"/>
    <m/>
    <x v="2"/>
    <s v="RCAF (Air Britain Serials)"/>
    <x v="5"/>
    <x v="3"/>
    <x v="1"/>
    <x v="1"/>
    <x v="2"/>
    <x v="1"/>
    <m/>
    <m/>
    <x v="162"/>
    <x v="1"/>
    <n v="0"/>
    <x v="2"/>
    <x v="17"/>
    <x v="1"/>
  </r>
  <r>
    <n v="7323"/>
    <s v="KA889"/>
    <x v="47"/>
    <m/>
    <x v="2"/>
    <x v="19"/>
    <m/>
    <m/>
    <x v="37"/>
    <m/>
    <x v="2"/>
    <s v="RCAF (Air Britain Serials)"/>
    <x v="5"/>
    <x v="3"/>
    <x v="1"/>
    <x v="1"/>
    <x v="2"/>
    <x v="1"/>
    <m/>
    <m/>
    <x v="162"/>
    <x v="1"/>
    <n v="0"/>
    <x v="2"/>
    <x v="17"/>
    <x v="1"/>
  </r>
  <r>
    <n v="2398"/>
    <s v="KA890"/>
    <x v="47"/>
    <s v="313FTU"/>
    <x v="2"/>
    <x v="19"/>
    <m/>
    <m/>
    <x v="37"/>
    <m/>
    <x v="2"/>
    <s v="RCAF (Air Britain Serials)"/>
    <x v="5"/>
    <x v="3"/>
    <x v="1"/>
    <x v="1"/>
    <x v="2"/>
    <x v="1"/>
    <m/>
    <m/>
    <x v="162"/>
    <x v="1"/>
    <n v="0"/>
    <x v="1"/>
    <x v="185"/>
    <x v="1"/>
  </r>
  <r>
    <n v="2940"/>
    <s v="KA891"/>
    <x v="47"/>
    <s v="313FTU"/>
    <x v="2"/>
    <x v="19"/>
    <m/>
    <m/>
    <x v="37"/>
    <m/>
    <x v="2"/>
    <s v="RCAF (Air Britain Serials)"/>
    <x v="5"/>
    <x v="3"/>
    <x v="1"/>
    <x v="1"/>
    <x v="2"/>
    <x v="1"/>
    <m/>
    <m/>
    <x v="162"/>
    <x v="1"/>
    <n v="0"/>
    <x v="1"/>
    <x v="185"/>
    <x v="1"/>
  </r>
  <r>
    <n v="4054"/>
    <s v="KA892"/>
    <x v="47"/>
    <s v="313FTU"/>
    <x v="2"/>
    <x v="19"/>
    <m/>
    <m/>
    <x v="37"/>
    <m/>
    <x v="2"/>
    <s v="RCAF (Air Britain Serials)"/>
    <x v="5"/>
    <x v="3"/>
    <x v="1"/>
    <x v="1"/>
    <x v="2"/>
    <x v="1"/>
    <m/>
    <m/>
    <x v="162"/>
    <x v="1"/>
    <n v="0"/>
    <x v="1"/>
    <x v="185"/>
    <x v="1"/>
  </r>
  <r>
    <n v="1747"/>
    <s v="KA893"/>
    <x v="47"/>
    <s v="313FTU"/>
    <x v="2"/>
    <x v="19"/>
    <m/>
    <m/>
    <x v="37"/>
    <m/>
    <x v="2"/>
    <s v="RCAF (Air Britain Serials)"/>
    <x v="5"/>
    <x v="3"/>
    <x v="1"/>
    <x v="1"/>
    <x v="2"/>
    <x v="1"/>
    <m/>
    <m/>
    <x v="162"/>
    <x v="1"/>
    <n v="0"/>
    <x v="1"/>
    <x v="185"/>
    <x v="1"/>
  </r>
  <r>
    <n v="6622"/>
    <s v="KA894"/>
    <x v="47"/>
    <s v="313FTU"/>
    <x v="2"/>
    <x v="19"/>
    <m/>
    <m/>
    <x v="37"/>
    <m/>
    <x v="2"/>
    <s v="RCAF (Air Britain Serials)"/>
    <x v="5"/>
    <x v="3"/>
    <x v="1"/>
    <x v="1"/>
    <x v="2"/>
    <x v="1"/>
    <m/>
    <m/>
    <x v="162"/>
    <x v="1"/>
    <n v="0"/>
    <x v="1"/>
    <x v="185"/>
    <x v="1"/>
  </r>
  <r>
    <n v="4295"/>
    <s v="KA895"/>
    <x v="47"/>
    <s v="313FTU"/>
    <x v="2"/>
    <x v="19"/>
    <m/>
    <m/>
    <x v="37"/>
    <m/>
    <x v="2"/>
    <s v="RCAF (Air Britain Serials)"/>
    <x v="5"/>
    <x v="3"/>
    <x v="1"/>
    <x v="1"/>
    <x v="2"/>
    <x v="1"/>
    <m/>
    <m/>
    <x v="162"/>
    <x v="1"/>
    <n v="0"/>
    <x v="1"/>
    <x v="185"/>
    <x v="1"/>
  </r>
  <r>
    <n v="7325"/>
    <s v="KA936"/>
    <x v="30"/>
    <m/>
    <x v="2"/>
    <x v="19"/>
    <m/>
    <m/>
    <x v="37"/>
    <m/>
    <x v="2"/>
    <s v="RCAF (Air Britain Serials)"/>
    <x v="5"/>
    <x v="3"/>
    <x v="1"/>
    <x v="1"/>
    <x v="2"/>
    <x v="1"/>
    <m/>
    <m/>
    <x v="162"/>
    <x v="1"/>
    <n v="0"/>
    <x v="2"/>
    <x v="17"/>
    <x v="1"/>
  </r>
  <r>
    <n v="7327"/>
    <s v="KA942"/>
    <x v="30"/>
    <m/>
    <x v="2"/>
    <x v="19"/>
    <m/>
    <m/>
    <x v="37"/>
    <m/>
    <x v="2"/>
    <s v="RCAF (Air Britain Serials)"/>
    <x v="5"/>
    <x v="3"/>
    <x v="1"/>
    <x v="1"/>
    <x v="2"/>
    <x v="1"/>
    <m/>
    <m/>
    <x v="162"/>
    <x v="1"/>
    <n v="0"/>
    <x v="2"/>
    <x v="17"/>
    <x v="1"/>
  </r>
  <r>
    <n v="6930"/>
    <s v="KA982"/>
    <x v="30"/>
    <m/>
    <x v="2"/>
    <x v="19"/>
    <m/>
    <m/>
    <x v="37"/>
    <m/>
    <x v="2"/>
    <s v="RCAF (Air Britain Serials)"/>
    <x v="5"/>
    <x v="3"/>
    <x v="1"/>
    <x v="1"/>
    <x v="2"/>
    <x v="1"/>
    <m/>
    <m/>
    <x v="162"/>
    <x v="1"/>
    <n v="0"/>
    <x v="2"/>
    <x v="17"/>
    <x v="1"/>
  </r>
  <r>
    <n v="7328"/>
    <s v="KA984"/>
    <x v="30"/>
    <m/>
    <x v="2"/>
    <x v="19"/>
    <m/>
    <m/>
    <x v="37"/>
    <m/>
    <x v="2"/>
    <s v="RCAF NX66313 N66313 Bendix racer"/>
    <x v="5"/>
    <x v="3"/>
    <x v="1"/>
    <x v="1"/>
    <x v="2"/>
    <x v="1"/>
    <m/>
    <m/>
    <x v="162"/>
    <x v="1"/>
    <n v="0"/>
    <x v="2"/>
    <x v="17"/>
    <x v="1"/>
  </r>
  <r>
    <n v="7329"/>
    <s v="KA985"/>
    <x v="30"/>
    <m/>
    <x v="2"/>
    <x v="19"/>
    <m/>
    <m/>
    <x v="37"/>
    <m/>
    <x v="2"/>
    <s v="RCAF (Air Britain Serials)"/>
    <x v="5"/>
    <x v="3"/>
    <x v="1"/>
    <x v="1"/>
    <x v="2"/>
    <x v="1"/>
    <m/>
    <m/>
    <x v="162"/>
    <x v="1"/>
    <n v="0"/>
    <x v="2"/>
    <x v="17"/>
    <x v="1"/>
  </r>
  <r>
    <n v="7330"/>
    <s v="KA986"/>
    <x v="30"/>
    <m/>
    <x v="2"/>
    <x v="19"/>
    <n v="5"/>
    <s v="August"/>
    <x v="9"/>
    <d v="1946-08-05T00:00:00"/>
    <x v="2"/>
    <s v="RCAF (Air Britain Serials) Instructional Airframe A528 de Havilland Mosquito B.25 first date: 5 August 1946 - Classified as an Instructional Airframe Had been RCAF KA986 (which see). (http://rwrwalker.ca/Inst_5.htm)"/>
    <x v="4"/>
    <x v="3"/>
    <x v="1"/>
    <x v="1"/>
    <x v="2"/>
    <x v="1"/>
    <m/>
    <m/>
    <x v="226"/>
    <x v="1"/>
    <n v="0"/>
    <x v="2"/>
    <x v="17"/>
    <x v="1"/>
  </r>
  <r>
    <n v="7331"/>
    <s v="KA987"/>
    <x v="30"/>
    <m/>
    <x v="2"/>
    <x v="19"/>
    <m/>
    <m/>
    <x v="37"/>
    <m/>
    <x v="2"/>
    <s v="RCAF (Air Britain Serials)"/>
    <x v="5"/>
    <x v="3"/>
    <x v="1"/>
    <x v="1"/>
    <x v="2"/>
    <x v="1"/>
    <m/>
    <m/>
    <x v="162"/>
    <x v="1"/>
    <n v="0"/>
    <x v="2"/>
    <x v="17"/>
    <x v="1"/>
  </r>
  <r>
    <n v="7333"/>
    <s v="KA988"/>
    <x v="30"/>
    <m/>
    <x v="2"/>
    <x v="19"/>
    <m/>
    <m/>
    <x v="37"/>
    <m/>
    <x v="2"/>
    <s v="RCAF (Air Britain Serials)"/>
    <x v="5"/>
    <x v="3"/>
    <x v="1"/>
    <x v="1"/>
    <x v="2"/>
    <x v="1"/>
    <m/>
    <m/>
    <x v="162"/>
    <x v="1"/>
    <n v="0"/>
    <x v="2"/>
    <x v="17"/>
    <x v="1"/>
  </r>
  <r>
    <n v="7334"/>
    <s v="KA990"/>
    <x v="30"/>
    <m/>
    <x v="2"/>
    <x v="19"/>
    <m/>
    <m/>
    <x v="37"/>
    <m/>
    <x v="2"/>
    <s v="RCAF (Air Britain Serials)"/>
    <x v="5"/>
    <x v="3"/>
    <x v="1"/>
    <x v="1"/>
    <x v="2"/>
    <x v="1"/>
    <m/>
    <m/>
    <x v="162"/>
    <x v="1"/>
    <n v="0"/>
    <x v="2"/>
    <x v="17"/>
    <x v="1"/>
  </r>
  <r>
    <n v="7335"/>
    <s v="KA991"/>
    <x v="30"/>
    <m/>
    <x v="2"/>
    <x v="19"/>
    <n v="16"/>
    <s v="July"/>
    <x v="9"/>
    <d v="1946-07-16T00:00:00"/>
    <x v="2"/>
    <s v="RCAF (Air Britain Serials) Instructional Airframe A518 de Havilland Mosquito B.25 first date: 16 July 1946 - Classified as an Instructional Airframe Had been RCAF KA991 (which see). (http://rwrwalker.ca/Inst_5.htm)"/>
    <x v="4"/>
    <x v="3"/>
    <x v="1"/>
    <x v="1"/>
    <x v="2"/>
    <x v="1"/>
    <m/>
    <m/>
    <x v="227"/>
    <x v="1"/>
    <n v="0"/>
    <x v="2"/>
    <x v="17"/>
    <x v="1"/>
  </r>
  <r>
    <n v="7336"/>
    <s v="KA992"/>
    <x v="30"/>
    <m/>
    <x v="2"/>
    <x v="19"/>
    <n v="16"/>
    <s v="July"/>
    <x v="9"/>
    <d v="1946-07-16T00:00:00"/>
    <x v="2"/>
    <s v="RCAF (Air Britain Serials) Instructional Airframe A524 de Havilland Mosquito B.25 first date: 16 July 1946 - Classified as an Instructional Airframe Had been RCAF KA992 (which see). (http://rwrwalker.ca/Inst_5.htm)"/>
    <x v="4"/>
    <x v="3"/>
    <x v="1"/>
    <x v="1"/>
    <x v="2"/>
    <x v="1"/>
    <m/>
    <m/>
    <x v="227"/>
    <x v="1"/>
    <n v="0"/>
    <x v="2"/>
    <x v="17"/>
    <x v="1"/>
  </r>
  <r>
    <n v="7337"/>
    <s v="KA993"/>
    <x v="30"/>
    <m/>
    <x v="2"/>
    <x v="19"/>
    <n v="16"/>
    <s v="July"/>
    <x v="9"/>
    <d v="1946-07-16T00:00:00"/>
    <x v="2"/>
    <s v="RCAF (Air Britain Serials) Instructional Airframe A523 de Havilland Mosquito B.25 first date: 16 July 1946 - Classified as an Instructional Airframe Had been RCAF KA993 (which see). (http://rwrwalker.ca/Inst_5.htm)"/>
    <x v="4"/>
    <x v="3"/>
    <x v="1"/>
    <x v="1"/>
    <x v="2"/>
    <x v="1"/>
    <m/>
    <m/>
    <x v="227"/>
    <x v="1"/>
    <n v="0"/>
    <x v="2"/>
    <x v="17"/>
    <x v="1"/>
  </r>
  <r>
    <n v="7338"/>
    <s v="KA994"/>
    <x v="30"/>
    <m/>
    <x v="2"/>
    <x v="19"/>
    <n v="16"/>
    <s v="July"/>
    <x v="9"/>
    <d v="1946-07-16T00:00:00"/>
    <x v="2"/>
    <s v="RCAF (Air Britain Serials) Instructional Airframe A519 de Havilland Mosquito B.25 first date: 16 July 1946 - Classified as an Instructional Airframe Had been RCAF KA994 (which see). (http://rwrwalker.ca/Inst_5.htm)"/>
    <x v="4"/>
    <x v="3"/>
    <x v="1"/>
    <x v="1"/>
    <x v="2"/>
    <x v="1"/>
    <m/>
    <m/>
    <x v="227"/>
    <x v="1"/>
    <n v="0"/>
    <x v="2"/>
    <x v="17"/>
    <x v="1"/>
  </r>
  <r>
    <n v="7352"/>
    <s v="KA995"/>
    <x v="30"/>
    <m/>
    <x v="2"/>
    <x v="19"/>
    <n v="16"/>
    <s v="July"/>
    <x v="9"/>
    <d v="1946-07-16T00:00:00"/>
    <x v="2"/>
    <s v="RCAF (Air Britain Serials) Instructional Airframe A520 de Havilland Mosquito B.25 first date: 16 July 1946 - Classified as an Instructional Airframe Had been RCAF KA995 (which see). (http://rwrwalker.ca/Inst_5.htm)"/>
    <x v="4"/>
    <x v="3"/>
    <x v="1"/>
    <x v="1"/>
    <x v="2"/>
    <x v="1"/>
    <m/>
    <m/>
    <x v="227"/>
    <x v="1"/>
    <n v="0"/>
    <x v="2"/>
    <x v="17"/>
    <x v="1"/>
  </r>
  <r>
    <n v="7353"/>
    <s v="KA997"/>
    <x v="30"/>
    <m/>
    <x v="2"/>
    <x v="19"/>
    <m/>
    <m/>
    <x v="37"/>
    <m/>
    <x v="2"/>
    <s v="RCAF N1203V"/>
    <x v="5"/>
    <x v="3"/>
    <x v="1"/>
    <x v="1"/>
    <x v="2"/>
    <x v="1"/>
    <m/>
    <m/>
    <x v="162"/>
    <x v="1"/>
    <n v="0"/>
    <x v="2"/>
    <x v="17"/>
    <x v="1"/>
  </r>
  <r>
    <n v="7354"/>
    <s v="KA998"/>
    <x v="30"/>
    <m/>
    <x v="2"/>
    <x v="19"/>
    <n v="2"/>
    <s v="July"/>
    <x v="9"/>
    <d v="1946-07-02T00:00:00"/>
    <x v="2"/>
    <s v="RCAF (Air Britain Serials) Instructional Airframe A513 de Havilland Mosquito FB.26 first date: 2 July 1946 - Classified as an Instructional Airframe Had been RCAF KA998 (which see). (http://rwrwalker.ca/Inst_5.htm)"/>
    <x v="4"/>
    <x v="3"/>
    <x v="1"/>
    <x v="1"/>
    <x v="2"/>
    <x v="1"/>
    <m/>
    <m/>
    <x v="227"/>
    <x v="1"/>
    <n v="0"/>
    <x v="2"/>
    <x v="17"/>
    <x v="1"/>
  </r>
  <r>
    <n v="7357"/>
    <s v="KA999"/>
    <x v="30"/>
    <m/>
    <x v="2"/>
    <x v="19"/>
    <m/>
    <m/>
    <x v="37"/>
    <m/>
    <x v="2"/>
    <s v="RCAF (Air Britain Serials)"/>
    <x v="5"/>
    <x v="3"/>
    <x v="1"/>
    <x v="1"/>
    <x v="2"/>
    <x v="1"/>
    <m/>
    <m/>
    <x v="162"/>
    <x v="1"/>
    <n v="0"/>
    <x v="2"/>
    <x v="17"/>
    <x v="1"/>
  </r>
  <r>
    <n v="3213"/>
    <s v="KB100"/>
    <x v="13"/>
    <s v="RAE/Upwood/16OTU"/>
    <x v="0"/>
    <x v="7"/>
    <m/>
    <m/>
    <x v="37"/>
    <m/>
    <x v="2"/>
    <s v="To 5014M"/>
    <x v="4"/>
    <x v="3"/>
    <x v="1"/>
    <x v="1"/>
    <x v="2"/>
    <x v="1"/>
    <m/>
    <m/>
    <x v="162"/>
    <x v="1"/>
    <n v="1"/>
    <x v="1"/>
    <x v="140"/>
    <x v="1"/>
  </r>
  <r>
    <n v="7360"/>
    <s v="KB101"/>
    <x v="13"/>
    <m/>
    <x v="2"/>
    <x v="19"/>
    <m/>
    <m/>
    <x v="37"/>
    <m/>
    <x v="2"/>
    <s v="RCAF (Air Britain Serials)"/>
    <x v="5"/>
    <x v="3"/>
    <x v="1"/>
    <x v="1"/>
    <x v="2"/>
    <x v="1"/>
    <m/>
    <m/>
    <x v="162"/>
    <x v="1"/>
    <n v="1"/>
    <x v="2"/>
    <x v="17"/>
    <x v="1"/>
  </r>
  <r>
    <n v="7361"/>
    <s v="KB103"/>
    <x v="13"/>
    <m/>
    <x v="2"/>
    <x v="19"/>
    <m/>
    <m/>
    <x v="37"/>
    <m/>
    <x v="2"/>
    <s v="RCAF (Air Britain Serials)"/>
    <x v="5"/>
    <x v="3"/>
    <x v="1"/>
    <x v="1"/>
    <x v="2"/>
    <x v="1"/>
    <m/>
    <m/>
    <x v="162"/>
    <x v="1"/>
    <n v="1"/>
    <x v="2"/>
    <x v="17"/>
    <x v="1"/>
  </r>
  <r>
    <n v="7362"/>
    <s v="KB104"/>
    <x v="13"/>
    <m/>
    <x v="2"/>
    <x v="19"/>
    <m/>
    <m/>
    <x v="37"/>
    <m/>
    <x v="2"/>
    <s v="RCAF (Air Britain Serials)"/>
    <x v="5"/>
    <x v="3"/>
    <x v="1"/>
    <x v="1"/>
    <x v="2"/>
    <x v="1"/>
    <m/>
    <m/>
    <x v="162"/>
    <x v="1"/>
    <n v="1"/>
    <x v="2"/>
    <x v="17"/>
    <x v="1"/>
  </r>
  <r>
    <n v="7364"/>
    <s v="KB105"/>
    <x v="13"/>
    <m/>
    <x v="2"/>
    <x v="19"/>
    <m/>
    <m/>
    <x v="37"/>
    <m/>
    <x v="2"/>
    <s v="RCAF (Air Britain Serials)"/>
    <x v="5"/>
    <x v="3"/>
    <x v="1"/>
    <x v="1"/>
    <x v="2"/>
    <x v="1"/>
    <m/>
    <m/>
    <x v="162"/>
    <x v="1"/>
    <n v="1"/>
    <x v="2"/>
    <x v="17"/>
    <x v="1"/>
  </r>
  <r>
    <n v="7365"/>
    <s v="KB106"/>
    <x v="13"/>
    <m/>
    <x v="2"/>
    <x v="19"/>
    <m/>
    <m/>
    <x v="37"/>
    <m/>
    <x v="2"/>
    <s v="RCAF (Air Britain Serials)"/>
    <x v="5"/>
    <x v="3"/>
    <x v="1"/>
    <x v="1"/>
    <x v="2"/>
    <x v="1"/>
    <m/>
    <m/>
    <x v="162"/>
    <x v="1"/>
    <n v="1"/>
    <x v="2"/>
    <x v="17"/>
    <x v="1"/>
  </r>
  <r>
    <n v="7369"/>
    <s v="KB107"/>
    <x v="13"/>
    <m/>
    <x v="2"/>
    <x v="19"/>
    <m/>
    <m/>
    <x v="37"/>
    <m/>
    <x v="2"/>
    <s v="RCAF (Air Britain Serials)"/>
    <x v="5"/>
    <x v="3"/>
    <x v="1"/>
    <x v="1"/>
    <x v="2"/>
    <x v="1"/>
    <m/>
    <m/>
    <x v="162"/>
    <x v="1"/>
    <n v="1"/>
    <x v="2"/>
    <x v="17"/>
    <x v="1"/>
  </r>
  <r>
    <n v="6923"/>
    <s v="KB110"/>
    <x v="13"/>
    <m/>
    <x v="2"/>
    <x v="19"/>
    <m/>
    <m/>
    <x v="37"/>
    <m/>
    <x v="2"/>
    <s v="RCAF Accident"/>
    <x v="2"/>
    <x v="2"/>
    <x v="32"/>
    <x v="1"/>
    <x v="2"/>
    <x v="1"/>
    <m/>
    <m/>
    <x v="162"/>
    <x v="1"/>
    <n v="1"/>
    <x v="1"/>
    <x v="17"/>
    <x v="1"/>
  </r>
  <r>
    <n v="7371"/>
    <s v="KB112"/>
    <x v="13"/>
    <m/>
    <x v="2"/>
    <x v="19"/>
    <n v="16"/>
    <s v="October"/>
    <x v="9"/>
    <d v="1946-10-16T00:00:00"/>
    <x v="2"/>
    <s v="RCAF (Air Britain Serials) Instructional Airframe A540 de Havilland Mosquito B.XX first date: 16 October 1946 - Classified as an Instructional Airframe Had been RCAF KB112 (which see). (http://rwrwalker.ca/Inst_5.htm)"/>
    <x v="4"/>
    <x v="3"/>
    <x v="1"/>
    <x v="1"/>
    <x v="2"/>
    <x v="1"/>
    <m/>
    <m/>
    <x v="228"/>
    <x v="1"/>
    <n v="1"/>
    <x v="2"/>
    <x v="17"/>
    <x v="1"/>
  </r>
  <r>
    <n v="7372"/>
    <s v="KB114"/>
    <x v="13"/>
    <m/>
    <x v="2"/>
    <x v="19"/>
    <m/>
    <m/>
    <x v="37"/>
    <m/>
    <x v="2"/>
    <s v="RCAF (Air Britain Serials)"/>
    <x v="5"/>
    <x v="3"/>
    <x v="1"/>
    <x v="1"/>
    <x v="2"/>
    <x v="1"/>
    <m/>
    <m/>
    <x v="162"/>
    <x v="1"/>
    <n v="1"/>
    <x v="2"/>
    <x v="17"/>
    <x v="1"/>
  </r>
  <r>
    <n v="7373"/>
    <s v="KB121"/>
    <x v="13"/>
    <m/>
    <x v="2"/>
    <x v="19"/>
    <m/>
    <m/>
    <x v="37"/>
    <m/>
    <x v="2"/>
    <s v="RCAF (Air Britain Serials)"/>
    <x v="5"/>
    <x v="3"/>
    <x v="1"/>
    <x v="1"/>
    <x v="2"/>
    <x v="1"/>
    <m/>
    <m/>
    <x v="162"/>
    <x v="1"/>
    <n v="1"/>
    <x v="2"/>
    <x v="17"/>
    <x v="1"/>
  </r>
  <r>
    <n v="7377"/>
    <s v="KB127"/>
    <x v="13"/>
    <m/>
    <x v="2"/>
    <x v="19"/>
    <m/>
    <m/>
    <x v="37"/>
    <m/>
    <x v="2"/>
    <s v="RCAF (Air Britain Serials)"/>
    <x v="5"/>
    <x v="3"/>
    <x v="1"/>
    <x v="1"/>
    <x v="2"/>
    <x v="1"/>
    <m/>
    <m/>
    <x v="162"/>
    <x v="1"/>
    <n v="1"/>
    <x v="2"/>
    <x v="17"/>
    <x v="1"/>
  </r>
  <r>
    <n v="7378"/>
    <s v="KB128"/>
    <x v="13"/>
    <m/>
    <x v="2"/>
    <x v="19"/>
    <m/>
    <m/>
    <x v="37"/>
    <m/>
    <x v="2"/>
    <s v="RCAF (Air Britain Serials)"/>
    <x v="5"/>
    <x v="3"/>
    <x v="1"/>
    <x v="1"/>
    <x v="2"/>
    <x v="1"/>
    <m/>
    <m/>
    <x v="162"/>
    <x v="1"/>
    <n v="1"/>
    <x v="2"/>
    <x v="17"/>
    <x v="1"/>
  </r>
  <r>
    <n v="7379"/>
    <s v="KB129"/>
    <x v="13"/>
    <m/>
    <x v="2"/>
    <x v="19"/>
    <m/>
    <m/>
    <x v="37"/>
    <m/>
    <x v="2"/>
    <s v="RCAF (Air Britain Serials)"/>
    <x v="5"/>
    <x v="3"/>
    <x v="1"/>
    <x v="1"/>
    <x v="2"/>
    <x v="1"/>
    <m/>
    <m/>
    <x v="162"/>
    <x v="1"/>
    <n v="1"/>
    <x v="2"/>
    <x v="17"/>
    <x v="1"/>
  </r>
  <r>
    <n v="7380"/>
    <s v="KB135"/>
    <x v="13"/>
    <m/>
    <x v="2"/>
    <x v="19"/>
    <m/>
    <m/>
    <x v="37"/>
    <m/>
    <x v="2"/>
    <s v="RCAF (Air Britain Serials)"/>
    <x v="5"/>
    <x v="3"/>
    <x v="1"/>
    <x v="1"/>
    <x v="2"/>
    <x v="1"/>
    <m/>
    <m/>
    <x v="162"/>
    <x v="1"/>
    <n v="1"/>
    <x v="2"/>
    <x v="17"/>
    <x v="1"/>
  </r>
  <r>
    <n v="7381"/>
    <s v="KB136"/>
    <x v="13"/>
    <m/>
    <x v="2"/>
    <x v="19"/>
    <m/>
    <m/>
    <x v="37"/>
    <m/>
    <x v="2"/>
    <s v="RCAF (Air Britain Serials)"/>
    <x v="5"/>
    <x v="3"/>
    <x v="1"/>
    <x v="1"/>
    <x v="2"/>
    <x v="1"/>
    <m/>
    <m/>
    <x v="162"/>
    <x v="1"/>
    <n v="1"/>
    <x v="2"/>
    <x v="17"/>
    <x v="1"/>
  </r>
  <r>
    <n v="7382"/>
    <s v="KB137"/>
    <x v="13"/>
    <m/>
    <x v="2"/>
    <x v="19"/>
    <m/>
    <m/>
    <x v="37"/>
    <m/>
    <x v="2"/>
    <s v="RCAF (Air Britain Serials)"/>
    <x v="5"/>
    <x v="3"/>
    <x v="1"/>
    <x v="1"/>
    <x v="2"/>
    <x v="1"/>
    <m/>
    <m/>
    <x v="162"/>
    <x v="1"/>
    <n v="1"/>
    <x v="2"/>
    <x v="17"/>
    <x v="1"/>
  </r>
  <r>
    <n v="7384"/>
    <s v="KB142"/>
    <x v="13"/>
    <m/>
    <x v="2"/>
    <x v="19"/>
    <m/>
    <m/>
    <x v="37"/>
    <m/>
    <x v="2"/>
    <s v="RCAF (Air Britain Serials)"/>
    <x v="5"/>
    <x v="3"/>
    <x v="1"/>
    <x v="1"/>
    <x v="2"/>
    <x v="1"/>
    <m/>
    <m/>
    <x v="162"/>
    <x v="1"/>
    <n v="1"/>
    <x v="2"/>
    <x v="17"/>
    <x v="1"/>
  </r>
  <r>
    <n v="7386"/>
    <s v="KB143"/>
    <x v="13"/>
    <m/>
    <x v="2"/>
    <x v="19"/>
    <m/>
    <m/>
    <x v="37"/>
    <m/>
    <x v="2"/>
    <s v="RCAF (Air Britain Serials)"/>
    <x v="5"/>
    <x v="3"/>
    <x v="1"/>
    <x v="1"/>
    <x v="2"/>
    <x v="1"/>
    <m/>
    <m/>
    <x v="162"/>
    <x v="1"/>
    <n v="1"/>
    <x v="2"/>
    <x v="17"/>
    <x v="1"/>
  </r>
  <r>
    <n v="7387"/>
    <s v="KB145"/>
    <x v="13"/>
    <m/>
    <x v="2"/>
    <x v="19"/>
    <n v="8"/>
    <s v="October"/>
    <x v="9"/>
    <d v="1946-10-08T00:00:00"/>
    <x v="2"/>
    <s v="RCAF (Air Britain Serials) Instructional Airframe A531 de Havilland Mosquito B.XX first date: 8 October 1946 - Classified as an Instructional Airframe Had been RCAF KB145 (which see). (http://rwrwalker.ca/Inst_5.htm)"/>
    <x v="4"/>
    <x v="3"/>
    <x v="1"/>
    <x v="1"/>
    <x v="2"/>
    <x v="1"/>
    <m/>
    <m/>
    <x v="228"/>
    <x v="1"/>
    <n v="1"/>
    <x v="2"/>
    <x v="17"/>
    <x v="1"/>
  </r>
  <r>
    <n v="2939"/>
    <s v="KB147"/>
    <x v="13"/>
    <s v="USAAF"/>
    <x v="4"/>
    <x v="19"/>
    <m/>
    <m/>
    <x v="37"/>
    <m/>
    <x v="2"/>
    <s v="to USAAF as 43-34941 (Air Britain Serials)"/>
    <x v="5"/>
    <x v="3"/>
    <x v="1"/>
    <x v="1"/>
    <x v="2"/>
    <x v="1"/>
    <m/>
    <m/>
    <x v="162"/>
    <x v="1"/>
    <n v="1"/>
    <x v="2"/>
    <x v="33"/>
    <x v="1"/>
  </r>
  <r>
    <n v="3058"/>
    <s v="KB155"/>
    <x v="13"/>
    <s v="USAAF"/>
    <x v="4"/>
    <x v="19"/>
    <m/>
    <m/>
    <x v="37"/>
    <m/>
    <x v="2"/>
    <s v="to USAAF as 43-34949 (Air Britain Serials) With 802nd Reconnaissance Group (P) http://wp.scn.ru/en/ww2/b/77/3/0"/>
    <x v="5"/>
    <x v="3"/>
    <x v="1"/>
    <x v="1"/>
    <x v="2"/>
    <x v="1"/>
    <m/>
    <m/>
    <x v="162"/>
    <x v="1"/>
    <n v="1"/>
    <x v="2"/>
    <x v="33"/>
    <x v="1"/>
  </r>
  <r>
    <n v="7389"/>
    <s v="KB165"/>
    <x v="13"/>
    <m/>
    <x v="2"/>
    <x v="19"/>
    <m/>
    <m/>
    <x v="37"/>
    <m/>
    <x v="2"/>
    <s v="RCAF (Air Britain Serials)"/>
    <x v="5"/>
    <x v="3"/>
    <x v="1"/>
    <x v="1"/>
    <x v="2"/>
    <x v="1"/>
    <m/>
    <m/>
    <x v="162"/>
    <x v="1"/>
    <n v="1"/>
    <x v="2"/>
    <x v="17"/>
    <x v="1"/>
  </r>
  <r>
    <n v="6927"/>
    <s v="KB166"/>
    <x v="13"/>
    <m/>
    <x v="10"/>
    <x v="19"/>
    <m/>
    <m/>
    <x v="37"/>
    <m/>
    <x v="2"/>
    <s v="SOC"/>
    <x v="4"/>
    <x v="3"/>
    <x v="1"/>
    <x v="1"/>
    <x v="2"/>
    <x v="1"/>
    <m/>
    <m/>
    <x v="162"/>
    <x v="1"/>
    <n v="1"/>
    <x v="2"/>
    <x v="17"/>
    <x v="1"/>
  </r>
  <r>
    <n v="7390"/>
    <s v="KB167"/>
    <x v="13"/>
    <m/>
    <x v="2"/>
    <x v="19"/>
    <m/>
    <m/>
    <x v="37"/>
    <m/>
    <x v="2"/>
    <s v="RCAF (Air Britain Serials)"/>
    <x v="5"/>
    <x v="3"/>
    <x v="1"/>
    <x v="1"/>
    <x v="2"/>
    <x v="1"/>
    <m/>
    <m/>
    <x v="162"/>
    <x v="1"/>
    <n v="1"/>
    <x v="2"/>
    <x v="17"/>
    <x v="1"/>
  </r>
  <r>
    <n v="7392"/>
    <s v="KB168"/>
    <x v="13"/>
    <m/>
    <x v="2"/>
    <x v="19"/>
    <n v="5"/>
    <s v="November"/>
    <x v="9"/>
    <d v="1946-11-05T00:00:00"/>
    <x v="2"/>
    <s v="RCAF (Air Britain Serials) Instructional Airframe A543 de Havilland Mosquito B.XX first date: 5 November 1946 - Classified as an Instructional Airframe Had been RCAF KB168 (which see). (http://rwrwalker.ca/Inst_5.htm)"/>
    <x v="4"/>
    <x v="3"/>
    <x v="1"/>
    <x v="1"/>
    <x v="2"/>
    <x v="1"/>
    <m/>
    <m/>
    <x v="229"/>
    <x v="1"/>
    <n v="1"/>
    <x v="2"/>
    <x v="17"/>
    <x v="1"/>
  </r>
  <r>
    <n v="3522"/>
    <s v="KB171"/>
    <x v="13"/>
    <s v="USAAF"/>
    <x v="4"/>
    <x v="19"/>
    <m/>
    <m/>
    <x v="37"/>
    <m/>
    <x v="2"/>
    <s v="to USAAF as 43-34947 (Air Britain Serials)"/>
    <x v="5"/>
    <x v="3"/>
    <x v="1"/>
    <x v="1"/>
    <x v="2"/>
    <x v="1"/>
    <m/>
    <m/>
    <x v="162"/>
    <x v="1"/>
    <n v="1"/>
    <x v="2"/>
    <x v="33"/>
    <x v="1"/>
  </r>
  <r>
    <n v="7394"/>
    <s v="KB172"/>
    <x v="13"/>
    <m/>
    <x v="2"/>
    <x v="19"/>
    <m/>
    <m/>
    <x v="37"/>
    <m/>
    <x v="2"/>
    <s v="RCAF (Air Britain Serials)"/>
    <x v="5"/>
    <x v="3"/>
    <x v="1"/>
    <x v="1"/>
    <x v="2"/>
    <x v="1"/>
    <m/>
    <m/>
    <x v="162"/>
    <x v="1"/>
    <n v="1"/>
    <x v="2"/>
    <x v="17"/>
    <x v="1"/>
  </r>
  <r>
    <n v="7395"/>
    <s v="KB174"/>
    <x v="13"/>
    <m/>
    <x v="2"/>
    <x v="19"/>
    <m/>
    <m/>
    <x v="37"/>
    <m/>
    <x v="2"/>
    <s v="RCAF (Air Britain Serials)"/>
    <x v="5"/>
    <x v="3"/>
    <x v="1"/>
    <x v="1"/>
    <x v="2"/>
    <x v="1"/>
    <m/>
    <m/>
    <x v="162"/>
    <x v="1"/>
    <n v="1"/>
    <x v="2"/>
    <x v="17"/>
    <x v="1"/>
  </r>
  <r>
    <n v="7396"/>
    <s v="KB175"/>
    <x v="13"/>
    <m/>
    <x v="2"/>
    <x v="19"/>
    <m/>
    <m/>
    <x v="37"/>
    <m/>
    <x v="2"/>
    <s v="RCAF (Air Britain Serials)"/>
    <x v="5"/>
    <x v="3"/>
    <x v="1"/>
    <x v="1"/>
    <x v="2"/>
    <x v="1"/>
    <m/>
    <m/>
    <x v="162"/>
    <x v="1"/>
    <n v="1"/>
    <x v="2"/>
    <x v="17"/>
    <x v="1"/>
  </r>
  <r>
    <n v="7397"/>
    <s v="KB176"/>
    <x v="13"/>
    <m/>
    <x v="2"/>
    <x v="19"/>
    <m/>
    <m/>
    <x v="37"/>
    <m/>
    <x v="2"/>
    <s v="RCAF (Air Britain Serials)"/>
    <x v="5"/>
    <x v="3"/>
    <x v="1"/>
    <x v="1"/>
    <x v="2"/>
    <x v="1"/>
    <m/>
    <m/>
    <x v="162"/>
    <x v="1"/>
    <n v="1"/>
    <x v="2"/>
    <x v="17"/>
    <x v="1"/>
  </r>
  <r>
    <n v="7400"/>
    <s v="KB177"/>
    <x v="13"/>
    <m/>
    <x v="2"/>
    <x v="19"/>
    <m/>
    <m/>
    <x v="37"/>
    <m/>
    <x v="2"/>
    <s v="RCAF (Air Britain Serials)"/>
    <x v="5"/>
    <x v="3"/>
    <x v="1"/>
    <x v="1"/>
    <x v="2"/>
    <x v="1"/>
    <m/>
    <m/>
    <x v="162"/>
    <x v="1"/>
    <n v="1"/>
    <x v="2"/>
    <x v="17"/>
    <x v="1"/>
  </r>
  <r>
    <n v="7402"/>
    <s v="KB179"/>
    <x v="13"/>
    <m/>
    <x v="2"/>
    <x v="19"/>
    <m/>
    <m/>
    <x v="37"/>
    <m/>
    <x v="2"/>
    <s v="RCAF (Air Britain Serials)"/>
    <x v="5"/>
    <x v="3"/>
    <x v="1"/>
    <x v="1"/>
    <x v="2"/>
    <x v="1"/>
    <m/>
    <m/>
    <x v="162"/>
    <x v="1"/>
    <n v="1"/>
    <x v="2"/>
    <x v="17"/>
    <x v="1"/>
  </r>
  <r>
    <n v="4319"/>
    <s v="KB181"/>
    <x v="13"/>
    <s v="USAAF"/>
    <x v="4"/>
    <x v="19"/>
    <m/>
    <m/>
    <x v="37"/>
    <m/>
    <x v="2"/>
    <s v="to USAAF as 43-34955 (Air Britain Serials)"/>
    <x v="5"/>
    <x v="3"/>
    <x v="1"/>
    <x v="1"/>
    <x v="2"/>
    <x v="1"/>
    <m/>
    <m/>
    <x v="162"/>
    <x v="1"/>
    <n v="1"/>
    <x v="2"/>
    <x v="33"/>
    <x v="1"/>
  </r>
  <r>
    <n v="7403"/>
    <s v="KB190"/>
    <x v="13"/>
    <m/>
    <x v="2"/>
    <x v="19"/>
    <m/>
    <m/>
    <x v="37"/>
    <m/>
    <x v="2"/>
    <s v="RCAF (Air Britain Serials)"/>
    <x v="5"/>
    <x v="3"/>
    <x v="1"/>
    <x v="1"/>
    <x v="2"/>
    <x v="1"/>
    <m/>
    <m/>
    <x v="162"/>
    <x v="1"/>
    <n v="1"/>
    <x v="2"/>
    <x v="17"/>
    <x v="1"/>
  </r>
  <r>
    <n v="7405"/>
    <s v="KB243"/>
    <x v="13"/>
    <m/>
    <x v="2"/>
    <x v="19"/>
    <m/>
    <m/>
    <x v="37"/>
    <m/>
    <x v="2"/>
    <s v="RCAF (Air Britain Serials)"/>
    <x v="5"/>
    <x v="3"/>
    <x v="1"/>
    <x v="1"/>
    <x v="2"/>
    <x v="1"/>
    <m/>
    <m/>
    <x v="162"/>
    <x v="1"/>
    <n v="1"/>
    <x v="2"/>
    <x v="17"/>
    <x v="1"/>
  </r>
  <r>
    <n v="7408"/>
    <s v="KB244"/>
    <x v="13"/>
    <m/>
    <x v="2"/>
    <x v="19"/>
    <m/>
    <m/>
    <x v="37"/>
    <m/>
    <x v="2"/>
    <s v="RCAF (Air Britain Serials)"/>
    <x v="5"/>
    <x v="3"/>
    <x v="1"/>
    <x v="1"/>
    <x v="2"/>
    <x v="1"/>
    <m/>
    <m/>
    <x v="162"/>
    <x v="1"/>
    <n v="1"/>
    <x v="2"/>
    <x v="17"/>
    <x v="1"/>
  </r>
  <r>
    <n v="7409"/>
    <s v="KB245"/>
    <x v="13"/>
    <m/>
    <x v="2"/>
    <x v="19"/>
    <m/>
    <m/>
    <x v="37"/>
    <m/>
    <x v="2"/>
    <s v="RCAF (Air Britain Serials)"/>
    <x v="5"/>
    <x v="3"/>
    <x v="1"/>
    <x v="1"/>
    <x v="2"/>
    <x v="1"/>
    <m/>
    <m/>
    <x v="162"/>
    <x v="1"/>
    <n v="1"/>
    <x v="2"/>
    <x v="17"/>
    <x v="1"/>
  </r>
  <r>
    <n v="7411"/>
    <s v="KB247"/>
    <x v="13"/>
    <m/>
    <x v="2"/>
    <x v="19"/>
    <m/>
    <m/>
    <x v="37"/>
    <m/>
    <x v="2"/>
    <s v="RCAF (Air Britain Serials)"/>
    <x v="5"/>
    <x v="3"/>
    <x v="1"/>
    <x v="1"/>
    <x v="2"/>
    <x v="1"/>
    <m/>
    <m/>
    <x v="162"/>
    <x v="1"/>
    <n v="1"/>
    <x v="2"/>
    <x v="17"/>
    <x v="1"/>
  </r>
  <r>
    <n v="7412"/>
    <s v="KB249"/>
    <x v="13"/>
    <m/>
    <x v="2"/>
    <x v="19"/>
    <m/>
    <m/>
    <x v="37"/>
    <m/>
    <x v="2"/>
    <s v="RCAF (Air Britain Serials)"/>
    <x v="5"/>
    <x v="3"/>
    <x v="1"/>
    <x v="1"/>
    <x v="2"/>
    <x v="1"/>
    <m/>
    <m/>
    <x v="162"/>
    <x v="1"/>
    <n v="1"/>
    <x v="2"/>
    <x v="17"/>
    <x v="1"/>
  </r>
  <r>
    <n v="7413"/>
    <s v="KB250"/>
    <x v="13"/>
    <m/>
    <x v="2"/>
    <x v="19"/>
    <m/>
    <m/>
    <x v="37"/>
    <m/>
    <x v="2"/>
    <s v="RCAF (Air Britain Serials)"/>
    <x v="5"/>
    <x v="3"/>
    <x v="1"/>
    <x v="1"/>
    <x v="2"/>
    <x v="1"/>
    <m/>
    <m/>
    <x v="162"/>
    <x v="1"/>
    <n v="1"/>
    <x v="2"/>
    <x v="17"/>
    <x v="1"/>
  </r>
  <r>
    <n v="7415"/>
    <s v="KB251"/>
    <x v="13"/>
    <m/>
    <x v="2"/>
    <x v="19"/>
    <m/>
    <m/>
    <x v="37"/>
    <m/>
    <x v="2"/>
    <s v="RCAF (Air Britain Serials)"/>
    <x v="5"/>
    <x v="3"/>
    <x v="1"/>
    <x v="1"/>
    <x v="2"/>
    <x v="1"/>
    <m/>
    <m/>
    <x v="162"/>
    <x v="1"/>
    <n v="1"/>
    <x v="2"/>
    <x v="17"/>
    <x v="1"/>
  </r>
  <r>
    <n v="7419"/>
    <s v="KB252"/>
    <x v="13"/>
    <m/>
    <x v="2"/>
    <x v="19"/>
    <m/>
    <m/>
    <x v="37"/>
    <m/>
    <x v="2"/>
    <s v="RCAF (Air Britain Serials)"/>
    <x v="5"/>
    <x v="3"/>
    <x v="1"/>
    <x v="1"/>
    <x v="2"/>
    <x v="1"/>
    <m/>
    <m/>
    <x v="162"/>
    <x v="1"/>
    <n v="1"/>
    <x v="2"/>
    <x v="17"/>
    <x v="1"/>
  </r>
  <r>
    <n v="7420"/>
    <s v="KB253"/>
    <x v="13"/>
    <m/>
    <x v="2"/>
    <x v="19"/>
    <n v="1"/>
    <s v="May"/>
    <x v="7"/>
    <d v="1945-05-01T00:00:00"/>
    <x v="2"/>
    <s v="RCAF (Air Britain Serials) Instructional Airframe A444 de Havilland Mosquito B.XX  First date: 1 May 1945 - Classified as an instructional airframe. Had been RCAF KB253 (which see). (http://rwrwalker.ca/Inst_4.htm)"/>
    <x v="4"/>
    <x v="3"/>
    <x v="1"/>
    <x v="1"/>
    <x v="2"/>
    <x v="1"/>
    <m/>
    <m/>
    <x v="44"/>
    <x v="1"/>
    <n v="1"/>
    <x v="2"/>
    <x v="17"/>
    <x v="1"/>
  </r>
  <r>
    <n v="7449"/>
    <s v="KB255"/>
    <x v="13"/>
    <m/>
    <x v="2"/>
    <x v="19"/>
    <m/>
    <m/>
    <x v="37"/>
    <m/>
    <x v="2"/>
    <s v="RCAF (Air Britain Serials)"/>
    <x v="5"/>
    <x v="3"/>
    <x v="1"/>
    <x v="1"/>
    <x v="2"/>
    <x v="1"/>
    <m/>
    <m/>
    <x v="162"/>
    <x v="1"/>
    <n v="1"/>
    <x v="2"/>
    <x v="17"/>
    <x v="1"/>
  </r>
  <r>
    <n v="7450"/>
    <s v="KB256"/>
    <x v="13"/>
    <m/>
    <x v="2"/>
    <x v="19"/>
    <m/>
    <m/>
    <x v="37"/>
    <m/>
    <x v="2"/>
    <s v="RCAF (Air Britain Serials)"/>
    <x v="5"/>
    <x v="3"/>
    <x v="1"/>
    <x v="1"/>
    <x v="2"/>
    <x v="1"/>
    <m/>
    <m/>
    <x v="162"/>
    <x v="1"/>
    <n v="1"/>
    <x v="2"/>
    <x v="17"/>
    <x v="1"/>
  </r>
  <r>
    <n v="7451"/>
    <s v="KB257"/>
    <x v="13"/>
    <m/>
    <x v="2"/>
    <x v="19"/>
    <m/>
    <m/>
    <x v="37"/>
    <m/>
    <x v="2"/>
    <s v="RCAF (Air Britain Serials)"/>
    <x v="5"/>
    <x v="3"/>
    <x v="1"/>
    <x v="1"/>
    <x v="2"/>
    <x v="1"/>
    <m/>
    <m/>
    <x v="162"/>
    <x v="1"/>
    <n v="1"/>
    <x v="2"/>
    <x v="17"/>
    <x v="1"/>
  </r>
  <r>
    <n v="7452"/>
    <s v="KB258"/>
    <x v="13"/>
    <m/>
    <x v="2"/>
    <x v="19"/>
    <m/>
    <m/>
    <x v="37"/>
    <m/>
    <x v="2"/>
    <s v="RCAF (Air Britain Serials)"/>
    <x v="5"/>
    <x v="3"/>
    <x v="1"/>
    <x v="1"/>
    <x v="2"/>
    <x v="1"/>
    <m/>
    <m/>
    <x v="162"/>
    <x v="1"/>
    <n v="1"/>
    <x v="2"/>
    <x v="17"/>
    <x v="1"/>
  </r>
  <r>
    <n v="7453"/>
    <s v="KB259"/>
    <x v="13"/>
    <m/>
    <x v="2"/>
    <x v="19"/>
    <m/>
    <m/>
    <x v="37"/>
    <m/>
    <x v="2"/>
    <s v="RCAF (Air Britain Serials)"/>
    <x v="5"/>
    <x v="3"/>
    <x v="1"/>
    <x v="1"/>
    <x v="2"/>
    <x v="1"/>
    <m/>
    <m/>
    <x v="162"/>
    <x v="1"/>
    <n v="1"/>
    <x v="2"/>
    <x v="17"/>
    <x v="1"/>
  </r>
  <r>
    <n v="7455"/>
    <s v="KB260"/>
    <x v="13"/>
    <m/>
    <x v="2"/>
    <x v="19"/>
    <m/>
    <m/>
    <x v="37"/>
    <m/>
    <x v="2"/>
    <s v="RCAF (Air Britain Serials)"/>
    <x v="5"/>
    <x v="3"/>
    <x v="1"/>
    <x v="1"/>
    <x v="2"/>
    <x v="1"/>
    <m/>
    <m/>
    <x v="162"/>
    <x v="1"/>
    <n v="1"/>
    <x v="2"/>
    <x v="17"/>
    <x v="1"/>
  </r>
  <r>
    <n v="7458"/>
    <s v="KB274"/>
    <x v="13"/>
    <m/>
    <x v="2"/>
    <x v="19"/>
    <m/>
    <m/>
    <x v="37"/>
    <m/>
    <x v="2"/>
    <s v="RCAF (Air Britain Serials)"/>
    <x v="5"/>
    <x v="3"/>
    <x v="1"/>
    <x v="1"/>
    <x v="2"/>
    <x v="1"/>
    <m/>
    <m/>
    <x v="162"/>
    <x v="1"/>
    <n v="1"/>
    <x v="2"/>
    <x v="17"/>
    <x v="1"/>
  </r>
  <r>
    <n v="7490"/>
    <s v="KB275"/>
    <x v="13"/>
    <m/>
    <x v="2"/>
    <x v="19"/>
    <m/>
    <m/>
    <x v="37"/>
    <m/>
    <x v="2"/>
    <s v="RCAF (Air Britain Serials)  Instructional Airframe A419 de Havilland de Havilland Canada Mosquito B VIII First date: 5 July 1943 - Classified as an Instructional Airframe Had been RCAF KB275 (which see). (http://rwrwalker.ca/Inst_4.htm)"/>
    <x v="4"/>
    <x v="3"/>
    <x v="1"/>
    <x v="1"/>
    <x v="2"/>
    <x v="1"/>
    <m/>
    <m/>
    <x v="20"/>
    <x v="1"/>
    <n v="1"/>
    <x v="2"/>
    <x v="17"/>
    <x v="1"/>
  </r>
  <r>
    <n v="7496"/>
    <s v="KB276"/>
    <x v="13"/>
    <m/>
    <x v="2"/>
    <x v="19"/>
    <m/>
    <m/>
    <x v="37"/>
    <m/>
    <x v="2"/>
    <s v="RCAF (Air Britain Serials)"/>
    <x v="5"/>
    <x v="3"/>
    <x v="1"/>
    <x v="1"/>
    <x v="2"/>
    <x v="1"/>
    <m/>
    <m/>
    <x v="162"/>
    <x v="1"/>
    <n v="1"/>
    <x v="2"/>
    <x v="17"/>
    <x v="1"/>
  </r>
  <r>
    <n v="7498"/>
    <s v="KB279"/>
    <x v="13"/>
    <m/>
    <x v="2"/>
    <x v="19"/>
    <m/>
    <m/>
    <x v="37"/>
    <m/>
    <x v="2"/>
    <s v="RCAF (Air Britain Serials)"/>
    <x v="5"/>
    <x v="3"/>
    <x v="1"/>
    <x v="1"/>
    <x v="2"/>
    <x v="1"/>
    <m/>
    <m/>
    <x v="162"/>
    <x v="1"/>
    <n v="1"/>
    <x v="2"/>
    <x v="17"/>
    <x v="1"/>
  </r>
  <r>
    <n v="7506"/>
    <s v="KB282"/>
    <x v="13"/>
    <m/>
    <x v="2"/>
    <x v="19"/>
    <m/>
    <m/>
    <x v="37"/>
    <m/>
    <x v="2"/>
    <s v="RCAF (Air Britain Serials)"/>
    <x v="5"/>
    <x v="3"/>
    <x v="1"/>
    <x v="1"/>
    <x v="2"/>
    <x v="1"/>
    <m/>
    <m/>
    <x v="162"/>
    <x v="1"/>
    <n v="1"/>
    <x v="2"/>
    <x v="17"/>
    <x v="1"/>
  </r>
  <r>
    <n v="7556"/>
    <s v="KB283"/>
    <x v="13"/>
    <m/>
    <x v="2"/>
    <x v="19"/>
    <m/>
    <m/>
    <x v="37"/>
    <m/>
    <x v="2"/>
    <s v="RCAF (Air Britain Serials)"/>
    <x v="5"/>
    <x v="3"/>
    <x v="1"/>
    <x v="1"/>
    <x v="2"/>
    <x v="1"/>
    <m/>
    <m/>
    <x v="162"/>
    <x v="1"/>
    <n v="1"/>
    <x v="2"/>
    <x v="17"/>
    <x v="1"/>
  </r>
  <r>
    <n v="7558"/>
    <s v="KB284"/>
    <x v="13"/>
    <m/>
    <x v="2"/>
    <x v="19"/>
    <m/>
    <m/>
    <x v="37"/>
    <m/>
    <x v="2"/>
    <s v="RCAF (Air Britain Serials)"/>
    <x v="5"/>
    <x v="3"/>
    <x v="1"/>
    <x v="1"/>
    <x v="2"/>
    <x v="1"/>
    <m/>
    <m/>
    <x v="162"/>
    <x v="1"/>
    <n v="1"/>
    <x v="2"/>
    <x v="17"/>
    <x v="1"/>
  </r>
  <r>
    <n v="7663"/>
    <s v="KB286"/>
    <x v="13"/>
    <m/>
    <x v="2"/>
    <x v="19"/>
    <m/>
    <m/>
    <x v="37"/>
    <m/>
    <x v="2"/>
    <s v="RCAF (Air Britain Serials)"/>
    <x v="5"/>
    <x v="3"/>
    <x v="1"/>
    <x v="1"/>
    <x v="2"/>
    <x v="1"/>
    <m/>
    <m/>
    <x v="162"/>
    <x v="1"/>
    <n v="1"/>
    <x v="2"/>
    <x v="17"/>
    <x v="1"/>
  </r>
  <r>
    <n v="7665"/>
    <s v="KB287"/>
    <x v="13"/>
    <m/>
    <x v="2"/>
    <x v="19"/>
    <m/>
    <m/>
    <x v="37"/>
    <m/>
    <x v="2"/>
    <s v="RCAF (Air Britain Serials)"/>
    <x v="5"/>
    <x v="3"/>
    <x v="1"/>
    <x v="1"/>
    <x v="2"/>
    <x v="1"/>
    <m/>
    <m/>
    <x v="162"/>
    <x v="1"/>
    <n v="1"/>
    <x v="2"/>
    <x v="17"/>
    <x v="1"/>
  </r>
  <r>
    <n v="7674"/>
    <s v="KB291"/>
    <x v="13"/>
    <m/>
    <x v="2"/>
    <x v="19"/>
    <m/>
    <m/>
    <x v="37"/>
    <m/>
    <x v="2"/>
    <s v="RCAF (Air Britain Serials)"/>
    <x v="5"/>
    <x v="3"/>
    <x v="1"/>
    <x v="1"/>
    <x v="2"/>
    <x v="1"/>
    <m/>
    <m/>
    <x v="162"/>
    <x v="1"/>
    <n v="1"/>
    <x v="2"/>
    <x v="17"/>
    <x v="1"/>
  </r>
  <r>
    <n v="7675"/>
    <s v="KB293"/>
    <x v="13"/>
    <m/>
    <x v="2"/>
    <x v="19"/>
    <m/>
    <m/>
    <x v="37"/>
    <m/>
    <x v="2"/>
    <s v="RCAF (Air Britain Serials)"/>
    <x v="5"/>
    <x v="3"/>
    <x v="1"/>
    <x v="1"/>
    <x v="2"/>
    <x v="1"/>
    <m/>
    <m/>
    <x v="162"/>
    <x v="1"/>
    <n v="1"/>
    <x v="2"/>
    <x v="17"/>
    <x v="1"/>
  </r>
  <r>
    <n v="7676"/>
    <s v="KB294"/>
    <x v="13"/>
    <m/>
    <x v="2"/>
    <x v="19"/>
    <m/>
    <m/>
    <x v="37"/>
    <m/>
    <x v="2"/>
    <s v="RCAF (Air Britain Serials)"/>
    <x v="5"/>
    <x v="3"/>
    <x v="1"/>
    <x v="1"/>
    <x v="2"/>
    <x v="1"/>
    <m/>
    <m/>
    <x v="162"/>
    <x v="1"/>
    <n v="1"/>
    <x v="2"/>
    <x v="17"/>
    <x v="1"/>
  </r>
  <r>
    <n v="7720"/>
    <s v="KB295"/>
    <x v="13"/>
    <m/>
    <x v="2"/>
    <x v="19"/>
    <m/>
    <m/>
    <x v="37"/>
    <m/>
    <x v="2"/>
    <s v="RCAF (Air Britain Serials)"/>
    <x v="5"/>
    <x v="3"/>
    <x v="1"/>
    <x v="1"/>
    <x v="2"/>
    <x v="1"/>
    <m/>
    <m/>
    <x v="162"/>
    <x v="1"/>
    <n v="1"/>
    <x v="2"/>
    <x v="17"/>
    <x v="1"/>
  </r>
  <r>
    <n v="2100"/>
    <s v="KB299"/>
    <x v="13"/>
    <m/>
    <x v="2"/>
    <x v="19"/>
    <m/>
    <m/>
    <x v="37"/>
    <m/>
    <x v="2"/>
    <s v="RCAF (Air Britain Serials)"/>
    <x v="5"/>
    <x v="3"/>
    <x v="1"/>
    <x v="1"/>
    <x v="2"/>
    <x v="1"/>
    <m/>
    <m/>
    <x v="162"/>
    <x v="1"/>
    <n v="1"/>
    <x v="2"/>
    <x v="17"/>
    <x v="1"/>
  </r>
  <r>
    <n v="2103"/>
    <s v="KB300"/>
    <x v="8"/>
    <m/>
    <x v="2"/>
    <x v="19"/>
    <m/>
    <m/>
    <x v="37"/>
    <m/>
    <x v="2"/>
    <s v="RCAF (Air Britain Serials)"/>
    <x v="5"/>
    <x v="3"/>
    <x v="1"/>
    <x v="1"/>
    <x v="2"/>
    <x v="1"/>
    <m/>
    <m/>
    <x v="162"/>
    <x v="1"/>
    <n v="1"/>
    <x v="2"/>
    <x v="17"/>
    <x v="1"/>
  </r>
  <r>
    <n v="2528"/>
    <s v="KB301"/>
    <x v="8"/>
    <m/>
    <x v="2"/>
    <x v="19"/>
    <m/>
    <m/>
    <x v="37"/>
    <m/>
    <x v="2"/>
    <s v="RCAF (Air Britain Serials)"/>
    <x v="5"/>
    <x v="3"/>
    <x v="1"/>
    <x v="1"/>
    <x v="2"/>
    <x v="1"/>
    <m/>
    <m/>
    <x v="162"/>
    <x v="1"/>
    <n v="1"/>
    <x v="2"/>
    <x v="17"/>
    <x v="1"/>
  </r>
  <r>
    <n v="3092"/>
    <s v="KB302"/>
    <x v="8"/>
    <m/>
    <x v="2"/>
    <x v="19"/>
    <m/>
    <m/>
    <x v="37"/>
    <m/>
    <x v="2"/>
    <s v="RCAF (Air Britain Serials)"/>
    <x v="5"/>
    <x v="3"/>
    <x v="1"/>
    <x v="1"/>
    <x v="2"/>
    <x v="1"/>
    <m/>
    <m/>
    <x v="162"/>
    <x v="1"/>
    <n v="1"/>
    <x v="2"/>
    <x v="17"/>
    <x v="1"/>
  </r>
  <r>
    <n v="4401"/>
    <s v="KB303"/>
    <x v="8"/>
    <m/>
    <x v="2"/>
    <x v="19"/>
    <m/>
    <m/>
    <x v="37"/>
    <m/>
    <x v="2"/>
    <s v="RCAF (Air Britain Serials)"/>
    <x v="5"/>
    <x v="3"/>
    <x v="1"/>
    <x v="1"/>
    <x v="2"/>
    <x v="1"/>
    <m/>
    <m/>
    <x v="162"/>
    <x v="1"/>
    <n v="1"/>
    <x v="2"/>
    <x v="17"/>
    <x v="1"/>
  </r>
  <r>
    <n v="4433"/>
    <s v="KB304"/>
    <x v="8"/>
    <m/>
    <x v="2"/>
    <x v="19"/>
    <m/>
    <m/>
    <x v="37"/>
    <m/>
    <x v="2"/>
    <s v="RCAF (Air Britain Serials)"/>
    <x v="5"/>
    <x v="3"/>
    <x v="1"/>
    <x v="1"/>
    <x v="2"/>
    <x v="1"/>
    <m/>
    <m/>
    <x v="162"/>
    <x v="1"/>
    <n v="1"/>
    <x v="2"/>
    <x v="17"/>
    <x v="1"/>
  </r>
  <r>
    <n v="4563"/>
    <s v="KB308"/>
    <x v="8"/>
    <m/>
    <x v="2"/>
    <x v="19"/>
    <m/>
    <m/>
    <x v="37"/>
    <m/>
    <x v="2"/>
    <s v="RCAF (Air Britain Serials)"/>
    <x v="5"/>
    <x v="3"/>
    <x v="1"/>
    <x v="1"/>
    <x v="2"/>
    <x v="1"/>
    <m/>
    <m/>
    <x v="162"/>
    <x v="1"/>
    <n v="1"/>
    <x v="2"/>
    <x v="17"/>
    <x v="1"/>
  </r>
  <r>
    <n v="133"/>
    <s v="KB309"/>
    <x v="8"/>
    <m/>
    <x v="2"/>
    <x v="19"/>
    <n v="25"/>
    <s v="June"/>
    <x v="2"/>
    <d v="1943-06-25T00:00:00"/>
    <x v="2"/>
    <s v="RCAF (Air Britain Serials)  Instructional Airframe A323 de Havilland de Havilland Canada Mosquito B VIII First date: 25 June 1943 - Classified as an Instructional Airframe Had been RCAF KB309 (which see). (http://rwrwalker.ca/Inst_3.htm)"/>
    <x v="4"/>
    <x v="3"/>
    <x v="1"/>
    <x v="1"/>
    <x v="2"/>
    <x v="1"/>
    <m/>
    <m/>
    <x v="19"/>
    <x v="1"/>
    <n v="1"/>
    <x v="2"/>
    <x v="17"/>
    <x v="1"/>
  </r>
  <r>
    <n v="680"/>
    <s v="KB311"/>
    <x v="8"/>
    <m/>
    <x v="2"/>
    <x v="19"/>
    <m/>
    <m/>
    <x v="37"/>
    <m/>
    <x v="2"/>
    <s v="RCAF (Air Britain Serials)"/>
    <x v="5"/>
    <x v="3"/>
    <x v="1"/>
    <x v="1"/>
    <x v="2"/>
    <x v="1"/>
    <m/>
    <m/>
    <x v="162"/>
    <x v="1"/>
    <n v="1"/>
    <x v="2"/>
    <x v="17"/>
    <x v="1"/>
  </r>
  <r>
    <n v="3421"/>
    <s v="KB312"/>
    <x v="8"/>
    <s v="USAAF"/>
    <x v="4"/>
    <x v="19"/>
    <m/>
    <m/>
    <x v="37"/>
    <m/>
    <x v="2"/>
    <s v="to USAAF as 43-34924 (Air Britain Serials) Photo from starboard side shows ~924 to have been &quot;Faintin' Floozie III&quot;, Col. Polifka's aircraft."/>
    <x v="5"/>
    <x v="3"/>
    <x v="1"/>
    <x v="1"/>
    <x v="2"/>
    <x v="1"/>
    <m/>
    <m/>
    <x v="162"/>
    <x v="1"/>
    <n v="1"/>
    <x v="2"/>
    <x v="33"/>
    <x v="1"/>
  </r>
  <r>
    <n v="697"/>
    <s v="KB314"/>
    <x v="8"/>
    <m/>
    <x v="2"/>
    <x v="19"/>
    <m/>
    <m/>
    <x v="37"/>
    <m/>
    <x v="2"/>
    <s v="RCAF (Air Britain Serials)"/>
    <x v="5"/>
    <x v="3"/>
    <x v="1"/>
    <x v="1"/>
    <x v="2"/>
    <x v="1"/>
    <m/>
    <m/>
    <x v="162"/>
    <x v="1"/>
    <n v="1"/>
    <x v="2"/>
    <x v="17"/>
    <x v="1"/>
  </r>
  <r>
    <n v="6736"/>
    <s v="KB317"/>
    <x v="8"/>
    <s v="USAAF"/>
    <x v="4"/>
    <x v="19"/>
    <m/>
    <m/>
    <x v="37"/>
    <m/>
    <x v="2"/>
    <s v="to USAAF as 43-34928 (Air Britain Serials)         de Havilland-Canada F-8 Mosquito  * Retired * Used by the Langley Memorial Aeronautical Laboratory. Delivered 8.1944 wfu 1.1945 (http://www.aeroflight.co.uk/waf/usa/NASA/NASA-DHC-F8.htm)"/>
    <x v="4"/>
    <x v="3"/>
    <x v="1"/>
    <x v="1"/>
    <x v="2"/>
    <x v="1"/>
    <m/>
    <m/>
    <x v="162"/>
    <x v="1"/>
    <n v="1"/>
    <x v="2"/>
    <x v="33"/>
    <x v="1"/>
  </r>
  <r>
    <n v="736"/>
    <s v="KB318"/>
    <x v="8"/>
    <m/>
    <x v="2"/>
    <x v="19"/>
    <m/>
    <m/>
    <x v="37"/>
    <m/>
    <x v="2"/>
    <s v="RCAF (Air Britain Serials)"/>
    <x v="5"/>
    <x v="3"/>
    <x v="1"/>
    <x v="1"/>
    <x v="2"/>
    <x v="1"/>
    <m/>
    <m/>
    <x v="162"/>
    <x v="1"/>
    <n v="1"/>
    <x v="2"/>
    <x v="17"/>
    <x v="1"/>
  </r>
  <r>
    <n v="848"/>
    <s v="KB319"/>
    <x v="8"/>
    <m/>
    <x v="2"/>
    <x v="19"/>
    <m/>
    <m/>
    <x v="37"/>
    <m/>
    <x v="2"/>
    <s v="RCAF (Air Britain Serials)"/>
    <x v="5"/>
    <x v="3"/>
    <x v="1"/>
    <x v="1"/>
    <x v="2"/>
    <x v="1"/>
    <m/>
    <m/>
    <x v="162"/>
    <x v="1"/>
    <n v="1"/>
    <x v="2"/>
    <x v="17"/>
    <x v="1"/>
  </r>
  <r>
    <n v="1339"/>
    <s v="KB322"/>
    <x v="8"/>
    <m/>
    <x v="2"/>
    <x v="19"/>
    <m/>
    <m/>
    <x v="37"/>
    <m/>
    <x v="2"/>
    <s v="RCAF (Air Britain Serials)"/>
    <x v="5"/>
    <x v="3"/>
    <x v="1"/>
    <x v="1"/>
    <x v="2"/>
    <x v="1"/>
    <m/>
    <m/>
    <x v="162"/>
    <x v="1"/>
    <n v="1"/>
    <x v="2"/>
    <x v="17"/>
    <x v="1"/>
  </r>
  <r>
    <n v="6947"/>
    <s v="KB324"/>
    <x v="8"/>
    <m/>
    <x v="2"/>
    <x v="19"/>
    <m/>
    <m/>
    <x v="37"/>
    <m/>
    <x v="2"/>
    <s v="RCAF (Air Britain Serials)"/>
    <x v="5"/>
    <x v="3"/>
    <x v="1"/>
    <x v="1"/>
    <x v="2"/>
    <x v="1"/>
    <m/>
    <m/>
    <x v="162"/>
    <x v="1"/>
    <n v="1"/>
    <x v="2"/>
    <x v="17"/>
    <x v="1"/>
  </r>
  <r>
    <n v="1944"/>
    <s v="KB325"/>
    <x v="13"/>
    <m/>
    <x v="2"/>
    <x v="19"/>
    <m/>
    <m/>
    <x v="37"/>
    <m/>
    <x v="2"/>
    <s v="RCAF (Air Britain Serials)"/>
    <x v="5"/>
    <x v="3"/>
    <x v="1"/>
    <x v="1"/>
    <x v="2"/>
    <x v="1"/>
    <m/>
    <m/>
    <x v="162"/>
    <x v="1"/>
    <n v="1"/>
    <x v="2"/>
    <x v="17"/>
    <x v="1"/>
  </r>
  <r>
    <n v="2900"/>
    <s v="KB327"/>
    <x v="13"/>
    <m/>
    <x v="2"/>
    <x v="19"/>
    <m/>
    <m/>
    <x v="37"/>
    <m/>
    <x v="2"/>
    <s v="RCAF (Air Britain Serials)"/>
    <x v="5"/>
    <x v="3"/>
    <x v="1"/>
    <x v="1"/>
    <x v="2"/>
    <x v="1"/>
    <m/>
    <m/>
    <x v="162"/>
    <x v="1"/>
    <n v="1"/>
    <x v="2"/>
    <x v="17"/>
    <x v="1"/>
  </r>
  <r>
    <n v="2969"/>
    <s v="KB330"/>
    <x v="13"/>
    <m/>
    <x v="2"/>
    <x v="19"/>
    <m/>
    <m/>
    <x v="37"/>
    <m/>
    <x v="2"/>
    <s v="RCAF (Air Britain Serials)"/>
    <x v="5"/>
    <x v="3"/>
    <x v="1"/>
    <x v="1"/>
    <x v="2"/>
    <x v="1"/>
    <m/>
    <m/>
    <x v="162"/>
    <x v="1"/>
    <n v="1"/>
    <x v="2"/>
    <x v="17"/>
    <x v="1"/>
  </r>
  <r>
    <n v="2990"/>
    <s v="KB331"/>
    <x v="13"/>
    <m/>
    <x v="2"/>
    <x v="19"/>
    <m/>
    <m/>
    <x v="37"/>
    <m/>
    <x v="2"/>
    <s v="RCAF (Air Britain Serials)"/>
    <x v="5"/>
    <x v="3"/>
    <x v="1"/>
    <x v="1"/>
    <x v="2"/>
    <x v="1"/>
    <m/>
    <m/>
    <x v="162"/>
    <x v="1"/>
    <n v="1"/>
    <x v="2"/>
    <x v="17"/>
    <x v="1"/>
  </r>
  <r>
    <n v="2992"/>
    <s v="KB333"/>
    <x v="13"/>
    <m/>
    <x v="2"/>
    <x v="19"/>
    <m/>
    <m/>
    <x v="37"/>
    <m/>
    <x v="2"/>
    <s v="RCAF (Air Britain Serials)"/>
    <x v="5"/>
    <x v="3"/>
    <x v="1"/>
    <x v="1"/>
    <x v="2"/>
    <x v="1"/>
    <m/>
    <m/>
    <x v="162"/>
    <x v="1"/>
    <n v="1"/>
    <x v="2"/>
    <x v="17"/>
    <x v="1"/>
  </r>
  <r>
    <n v="3028"/>
    <s v="KB334"/>
    <x v="13"/>
    <m/>
    <x v="2"/>
    <x v="19"/>
    <m/>
    <m/>
    <x v="37"/>
    <m/>
    <x v="2"/>
    <s v="RCAF (Air Britain Serials)"/>
    <x v="5"/>
    <x v="3"/>
    <x v="1"/>
    <x v="1"/>
    <x v="2"/>
    <x v="1"/>
    <m/>
    <m/>
    <x v="162"/>
    <x v="1"/>
    <n v="1"/>
    <x v="2"/>
    <x v="17"/>
    <x v="1"/>
  </r>
  <r>
    <n v="3372"/>
    <s v="KB335"/>
    <x v="13"/>
    <m/>
    <x v="2"/>
    <x v="19"/>
    <m/>
    <m/>
    <x v="37"/>
    <m/>
    <x v="2"/>
    <s v="RCAF (Air Britain Serials)"/>
    <x v="5"/>
    <x v="3"/>
    <x v="1"/>
    <x v="1"/>
    <x v="2"/>
    <x v="1"/>
    <m/>
    <m/>
    <x v="162"/>
    <x v="1"/>
    <n v="1"/>
    <x v="2"/>
    <x v="17"/>
    <x v="1"/>
  </r>
  <r>
    <n v="5652"/>
    <s v="KB336"/>
    <x v="13"/>
    <m/>
    <x v="2"/>
    <x v="19"/>
    <m/>
    <m/>
    <x v="37"/>
    <m/>
    <x v="2"/>
    <s v="RCAF Canadian Natl Aero Collection Rockliffe ONT Instructional Airframe A535 de Havilland Mosquito B.XX first date: 8 October 1946 - Classified as an Instructional Airframe Had been RCAF KB336 (which see). (http://rwrwalker.ca/Inst_5.htm)"/>
    <x v="8"/>
    <x v="3"/>
    <x v="1"/>
    <x v="1"/>
    <x v="2"/>
    <x v="1"/>
    <m/>
    <m/>
    <x v="162"/>
    <x v="1"/>
    <n v="1"/>
    <x v="2"/>
    <x v="17"/>
    <x v="1"/>
  </r>
  <r>
    <n v="3384"/>
    <s v="KB337"/>
    <x v="13"/>
    <m/>
    <x v="2"/>
    <x v="19"/>
    <m/>
    <m/>
    <x v="37"/>
    <m/>
    <x v="2"/>
    <s v="RCAF (Air Britain Serials)"/>
    <x v="5"/>
    <x v="3"/>
    <x v="1"/>
    <x v="1"/>
    <x v="2"/>
    <x v="1"/>
    <m/>
    <m/>
    <x v="162"/>
    <x v="1"/>
    <n v="1"/>
    <x v="2"/>
    <x v="17"/>
    <x v="1"/>
  </r>
  <r>
    <n v="4352"/>
    <s v="KB341"/>
    <x v="13"/>
    <m/>
    <x v="2"/>
    <x v="19"/>
    <m/>
    <m/>
    <x v="37"/>
    <m/>
    <x v="2"/>
    <s v="RCAF (Air Britain Serials)"/>
    <x v="5"/>
    <x v="3"/>
    <x v="1"/>
    <x v="1"/>
    <x v="2"/>
    <x v="1"/>
    <m/>
    <m/>
    <x v="162"/>
    <x v="1"/>
    <n v="1"/>
    <x v="2"/>
    <x v="17"/>
    <x v="1"/>
  </r>
  <r>
    <n v="4414"/>
    <s v="KB342"/>
    <x v="13"/>
    <m/>
    <x v="2"/>
    <x v="19"/>
    <m/>
    <m/>
    <x v="37"/>
    <m/>
    <x v="2"/>
    <s v="RCAF (Air Britain Serials)"/>
    <x v="5"/>
    <x v="3"/>
    <x v="1"/>
    <x v="1"/>
    <x v="2"/>
    <x v="1"/>
    <m/>
    <m/>
    <x v="162"/>
    <x v="1"/>
    <n v="1"/>
    <x v="2"/>
    <x v="17"/>
    <x v="1"/>
  </r>
  <r>
    <n v="4420"/>
    <s v="KB371"/>
    <x v="28"/>
    <m/>
    <x v="2"/>
    <x v="19"/>
    <m/>
    <m/>
    <x v="37"/>
    <m/>
    <x v="2"/>
    <s v="RCAF (Air Britain Serials)"/>
    <x v="5"/>
    <x v="3"/>
    <x v="1"/>
    <x v="1"/>
    <x v="2"/>
    <x v="1"/>
    <m/>
    <m/>
    <x v="162"/>
    <x v="1"/>
    <n v="1"/>
    <x v="2"/>
    <x v="17"/>
    <x v="1"/>
  </r>
  <r>
    <n v="4615"/>
    <s v="KB372"/>
    <x v="28"/>
    <m/>
    <x v="2"/>
    <x v="19"/>
    <m/>
    <m/>
    <x v="37"/>
    <m/>
    <x v="2"/>
    <s v="RCAF (Air Britain Serials)"/>
    <x v="5"/>
    <x v="3"/>
    <x v="1"/>
    <x v="1"/>
    <x v="2"/>
    <x v="1"/>
    <m/>
    <m/>
    <x v="162"/>
    <x v="1"/>
    <n v="1"/>
    <x v="2"/>
    <x v="17"/>
    <x v="1"/>
  </r>
  <r>
    <n v="5407"/>
    <s v="KB373"/>
    <x v="28"/>
    <m/>
    <x v="2"/>
    <x v="19"/>
    <m/>
    <m/>
    <x v="37"/>
    <m/>
    <x v="2"/>
    <s v="RCAF (Air Britain Serials)"/>
    <x v="5"/>
    <x v="3"/>
    <x v="1"/>
    <x v="1"/>
    <x v="2"/>
    <x v="1"/>
    <m/>
    <m/>
    <x v="162"/>
    <x v="1"/>
    <n v="1"/>
    <x v="2"/>
    <x v="17"/>
    <x v="1"/>
  </r>
  <r>
    <n v="6047"/>
    <s v="KB374"/>
    <x v="28"/>
    <m/>
    <x v="2"/>
    <x v="19"/>
    <m/>
    <m/>
    <x v="37"/>
    <m/>
    <x v="2"/>
    <s v="RCAF (Air Britain Serials)"/>
    <x v="5"/>
    <x v="3"/>
    <x v="1"/>
    <x v="1"/>
    <x v="2"/>
    <x v="1"/>
    <m/>
    <m/>
    <x v="162"/>
    <x v="1"/>
    <n v="1"/>
    <x v="2"/>
    <x v="17"/>
    <x v="1"/>
  </r>
  <r>
    <n v="6103"/>
    <s v="KB375"/>
    <x v="28"/>
    <m/>
    <x v="2"/>
    <x v="19"/>
    <n v="16"/>
    <s v="July"/>
    <x v="9"/>
    <d v="1946-07-16T00:00:00"/>
    <x v="2"/>
    <s v="RCAF (Air Britain Serials) Instructional Airframe A521 de Havilland Mosquito B.25 first date: 16 July 1946 - Classified as an Instructional Airframe Had been RCAF KB375 (which see). (http://rwrwalker.ca/Inst_5.htm)"/>
    <x v="4"/>
    <x v="3"/>
    <x v="1"/>
    <x v="1"/>
    <x v="2"/>
    <x v="1"/>
    <m/>
    <m/>
    <x v="227"/>
    <x v="1"/>
    <n v="1"/>
    <x v="2"/>
    <x v="17"/>
    <x v="1"/>
  </r>
  <r>
    <n v="6108"/>
    <s v="KB377"/>
    <x v="28"/>
    <m/>
    <x v="2"/>
    <x v="19"/>
    <m/>
    <m/>
    <x v="37"/>
    <m/>
    <x v="2"/>
    <s v="RCAF CF-FZG N37878 Las Vegas NV"/>
    <x v="5"/>
    <x v="3"/>
    <x v="1"/>
    <x v="1"/>
    <x v="2"/>
    <x v="1"/>
    <m/>
    <m/>
    <x v="162"/>
    <x v="1"/>
    <n v="1"/>
    <x v="2"/>
    <x v="17"/>
    <x v="1"/>
  </r>
  <r>
    <n v="6300"/>
    <s v="KB380"/>
    <x v="28"/>
    <m/>
    <x v="2"/>
    <x v="19"/>
    <n v="16"/>
    <s v="July"/>
    <x v="9"/>
    <d v="1946-07-16T00:00:00"/>
    <x v="2"/>
    <s v="RCAF (Air Britain Serials) Instructional Airframe A522 de Havilland Mosquito B.25 first date: 16 July 1946 - Classified as an Instructional Airframe Had been RCAF KB380 (which see). (http://rwrwalker.ca/Inst_5.htm)"/>
    <x v="4"/>
    <x v="3"/>
    <x v="1"/>
    <x v="1"/>
    <x v="2"/>
    <x v="1"/>
    <m/>
    <m/>
    <x v="227"/>
    <x v="1"/>
    <n v="1"/>
    <x v="2"/>
    <x v="17"/>
    <x v="1"/>
  </r>
  <r>
    <n v="6925"/>
    <s v="KB398"/>
    <x v="28"/>
    <m/>
    <x v="5"/>
    <x v="19"/>
    <m/>
    <m/>
    <x v="37"/>
    <m/>
    <x v="2"/>
    <s v="Lost in transit"/>
    <x v="2"/>
    <x v="2"/>
    <x v="43"/>
    <x v="1"/>
    <x v="2"/>
    <x v="1"/>
    <m/>
    <m/>
    <x v="162"/>
    <x v="1"/>
    <n v="1"/>
    <x v="2"/>
    <x v="17"/>
    <x v="1"/>
  </r>
  <r>
    <n v="6374"/>
    <s v="KB412"/>
    <x v="28"/>
    <m/>
    <x v="2"/>
    <x v="19"/>
    <n v="10"/>
    <s v="April"/>
    <x v="10"/>
    <d v="1947-04-10T00:00:00"/>
    <x v="2"/>
    <s v="RCAF (Air Britain Serials) Instructional Airframe A555 de Havilland Mosquito B.25 first date: 10 April 1947 - Classified as an Instructional Airframe Had been RCAF KB412 (which see). (http://rwrwalker.ca/Inst_5.htm)"/>
    <x v="4"/>
    <x v="3"/>
    <x v="1"/>
    <x v="1"/>
    <x v="2"/>
    <x v="1"/>
    <m/>
    <m/>
    <x v="230"/>
    <x v="1"/>
    <n v="1"/>
    <x v="2"/>
    <x v="17"/>
    <x v="1"/>
  </r>
  <r>
    <n v="6375"/>
    <s v="KB418"/>
    <x v="28"/>
    <m/>
    <x v="2"/>
    <x v="19"/>
    <n v="11"/>
    <s v="June"/>
    <x v="9"/>
    <d v="1946-06-11T00:00:00"/>
    <x v="2"/>
    <s v="RCAF (Air Britain Serials) Instructional Airframe A506 de Havilland Mosquito B.25 first date: 11 June 1946 - Classified as an Instructional Airframe Had been RCAF KB418 (which see). (http://rwrwalker.ca/Inst_5.htm)"/>
    <x v="4"/>
    <x v="3"/>
    <x v="1"/>
    <x v="1"/>
    <x v="2"/>
    <x v="1"/>
    <m/>
    <m/>
    <x v="231"/>
    <x v="1"/>
    <n v="1"/>
    <x v="2"/>
    <x v="17"/>
    <x v="1"/>
  </r>
  <r>
    <n v="6376"/>
    <s v="KB420"/>
    <x v="28"/>
    <m/>
    <x v="2"/>
    <x v="19"/>
    <m/>
    <m/>
    <x v="37"/>
    <m/>
    <x v="2"/>
    <s v="RCAF (Air Britain Serials)"/>
    <x v="5"/>
    <x v="3"/>
    <x v="1"/>
    <x v="1"/>
    <x v="2"/>
    <x v="1"/>
    <m/>
    <m/>
    <x v="162"/>
    <x v="1"/>
    <n v="1"/>
    <x v="2"/>
    <x v="17"/>
    <x v="1"/>
  </r>
  <r>
    <n v="6377"/>
    <s v="KB428"/>
    <x v="28"/>
    <m/>
    <x v="2"/>
    <x v="19"/>
    <n v="9"/>
    <s v="July"/>
    <x v="9"/>
    <d v="1946-07-09T00:00:00"/>
    <x v="2"/>
    <s v="RCAF (Air Britain Serials) Instructional Airframe A516 de Havilland Mosquito B.25 first date: 9 July 1946 - Classified as an Instructional Airframe Had been RCAF KB428 (which see). (http://rwrwalker.ca/Inst_5.htm)"/>
    <x v="4"/>
    <x v="3"/>
    <x v="1"/>
    <x v="1"/>
    <x v="2"/>
    <x v="1"/>
    <m/>
    <m/>
    <x v="227"/>
    <x v="1"/>
    <n v="1"/>
    <x v="2"/>
    <x v="17"/>
    <x v="1"/>
  </r>
  <r>
    <n v="6378"/>
    <s v="KB478"/>
    <x v="28"/>
    <m/>
    <x v="2"/>
    <x v="19"/>
    <m/>
    <m/>
    <x v="37"/>
    <m/>
    <x v="2"/>
    <s v="RCAF (Air Britain Serials)"/>
    <x v="5"/>
    <x v="3"/>
    <x v="1"/>
    <x v="1"/>
    <x v="2"/>
    <x v="1"/>
    <m/>
    <m/>
    <x v="162"/>
    <x v="1"/>
    <n v="1"/>
    <x v="2"/>
    <x v="17"/>
    <x v="1"/>
  </r>
  <r>
    <n v="6379"/>
    <s v="KB480"/>
    <x v="28"/>
    <m/>
    <x v="2"/>
    <x v="19"/>
    <m/>
    <m/>
    <x v="37"/>
    <m/>
    <x v="2"/>
    <s v="RCAF (Air Britain Serials)"/>
    <x v="5"/>
    <x v="3"/>
    <x v="1"/>
    <x v="1"/>
    <x v="2"/>
    <x v="1"/>
    <m/>
    <m/>
    <x v="162"/>
    <x v="1"/>
    <n v="1"/>
    <x v="2"/>
    <x v="17"/>
    <x v="1"/>
  </r>
  <r>
    <n v="6380"/>
    <s v="KB585"/>
    <x v="28"/>
    <m/>
    <x v="2"/>
    <x v="19"/>
    <m/>
    <m/>
    <x v="37"/>
    <m/>
    <x v="2"/>
    <s v="RCAF (Air Britain Serials)"/>
    <x v="5"/>
    <x v="3"/>
    <x v="1"/>
    <x v="1"/>
    <x v="2"/>
    <x v="1"/>
    <m/>
    <m/>
    <x v="162"/>
    <x v="1"/>
    <n v="1"/>
    <x v="2"/>
    <x v="17"/>
    <x v="1"/>
  </r>
  <r>
    <n v="6381"/>
    <s v="KB587"/>
    <x v="28"/>
    <m/>
    <x v="2"/>
    <x v="19"/>
    <m/>
    <m/>
    <x v="37"/>
    <m/>
    <x v="2"/>
    <s v="RCAF (Air Britain Serials)"/>
    <x v="5"/>
    <x v="3"/>
    <x v="1"/>
    <x v="1"/>
    <x v="2"/>
    <x v="1"/>
    <m/>
    <m/>
    <x v="162"/>
    <x v="1"/>
    <n v="1"/>
    <x v="2"/>
    <x v="17"/>
    <x v="1"/>
  </r>
  <r>
    <n v="24"/>
    <s v="KB596"/>
    <x v="28"/>
    <m/>
    <x v="2"/>
    <x v="19"/>
    <m/>
    <m/>
    <x v="37"/>
    <m/>
    <x v="2"/>
    <s v="RCAF (Air Britain Serials)"/>
    <x v="5"/>
    <x v="3"/>
    <x v="1"/>
    <x v="1"/>
    <x v="2"/>
    <x v="1"/>
    <m/>
    <m/>
    <x v="162"/>
    <x v="1"/>
    <n v="1"/>
    <x v="2"/>
    <x v="17"/>
    <x v="1"/>
  </r>
  <r>
    <n v="6659"/>
    <s v="KB597"/>
    <x v="28"/>
    <m/>
    <x v="2"/>
    <x v="19"/>
    <m/>
    <m/>
    <x v="37"/>
    <m/>
    <x v="2"/>
    <s v="RCAF (Air Britain Serials)"/>
    <x v="5"/>
    <x v="3"/>
    <x v="1"/>
    <x v="1"/>
    <x v="2"/>
    <x v="1"/>
    <m/>
    <m/>
    <x v="162"/>
    <x v="1"/>
    <n v="1"/>
    <x v="2"/>
    <x v="17"/>
    <x v="1"/>
  </r>
  <r>
    <n v="7414"/>
    <s v="KB598"/>
    <x v="28"/>
    <m/>
    <x v="2"/>
    <x v="19"/>
    <m/>
    <m/>
    <x v="37"/>
    <m/>
    <x v="2"/>
    <s v="RCAF (Air Britain Serials)"/>
    <x v="5"/>
    <x v="3"/>
    <x v="1"/>
    <x v="1"/>
    <x v="2"/>
    <x v="1"/>
    <m/>
    <m/>
    <x v="162"/>
    <x v="1"/>
    <n v="1"/>
    <x v="2"/>
    <x v="17"/>
    <x v="1"/>
  </r>
  <r>
    <n v="2989"/>
    <s v="KB642"/>
    <x v="28"/>
    <m/>
    <x v="2"/>
    <x v="19"/>
    <m/>
    <m/>
    <x v="37"/>
    <m/>
    <x v="2"/>
    <s v="RCAF (Air Britain Serials)"/>
    <x v="5"/>
    <x v="3"/>
    <x v="1"/>
    <x v="1"/>
    <x v="2"/>
    <x v="1"/>
    <m/>
    <m/>
    <x v="162"/>
    <x v="1"/>
    <n v="0"/>
    <x v="2"/>
    <x v="17"/>
    <x v="1"/>
  </r>
  <r>
    <n v="186"/>
    <s v="LR336"/>
    <x v="12"/>
    <s v="613/RAE/RN 778"/>
    <x v="10"/>
    <x v="19"/>
    <m/>
    <m/>
    <x v="37"/>
    <m/>
    <x v="2"/>
    <m/>
    <x v="6"/>
    <x v="3"/>
    <x v="1"/>
    <x v="1"/>
    <x v="2"/>
    <x v="1"/>
    <m/>
    <m/>
    <x v="162"/>
    <x v="1"/>
    <n v="1"/>
    <x v="0"/>
    <x v="174"/>
    <x v="0"/>
  </r>
  <r>
    <n v="3922"/>
    <s v="LR533"/>
    <x v="10"/>
    <m/>
    <x v="2"/>
    <x v="19"/>
    <m/>
    <m/>
    <x v="37"/>
    <m/>
    <x v="2"/>
    <s v="to RCAF A photo shows what is apparently a trainer with an LR code in Sudbury, Ontario, 1944, with a Sky fuselage band and the letter N ahead of the roundel."/>
    <x v="5"/>
    <x v="3"/>
    <x v="1"/>
    <x v="1"/>
    <x v="2"/>
    <x v="1"/>
    <m/>
    <m/>
    <x v="162"/>
    <x v="1"/>
    <n v="1"/>
    <x v="2"/>
    <x v="17"/>
    <x v="2"/>
  </r>
  <r>
    <n v="5091"/>
    <s v="LR536"/>
    <x v="10"/>
    <m/>
    <x v="2"/>
    <x v="19"/>
    <m/>
    <m/>
    <x v="37"/>
    <m/>
    <x v="2"/>
    <s v="to RCAF A photo shows what is apparently a trainer with an LR code in Sudbury, Ontario, 1944, with a Sky fuselage band and the letter N ahead of the roundel."/>
    <x v="5"/>
    <x v="3"/>
    <x v="1"/>
    <x v="1"/>
    <x v="2"/>
    <x v="1"/>
    <m/>
    <m/>
    <x v="162"/>
    <x v="1"/>
    <n v="1"/>
    <x v="2"/>
    <x v="17"/>
    <x v="2"/>
  </r>
  <r>
    <n v="2249"/>
    <s v="MM472"/>
    <x v="17"/>
    <s v="301FTU/ME"/>
    <x v="1"/>
    <x v="2"/>
    <m/>
    <m/>
    <x v="37"/>
    <m/>
    <x v="2"/>
    <s v="To USAAF"/>
    <x v="5"/>
    <x v="3"/>
    <x v="1"/>
    <x v="1"/>
    <x v="2"/>
    <x v="1"/>
    <m/>
    <m/>
    <x v="162"/>
    <x v="1"/>
    <n v="1"/>
    <x v="2"/>
    <x v="108"/>
    <x v="2"/>
  </r>
  <r>
    <n v="6929"/>
    <s v="MT480"/>
    <x v="25"/>
    <m/>
    <x v="10"/>
    <x v="19"/>
    <m/>
    <m/>
    <x v="37"/>
    <m/>
    <x v="2"/>
    <s v="Not delivered"/>
    <x v="7"/>
    <x v="3"/>
    <x v="1"/>
    <x v="1"/>
    <x v="2"/>
    <x v="1"/>
    <m/>
    <m/>
    <x v="162"/>
    <x v="1"/>
    <n v="1"/>
    <x v="2"/>
    <x v="17"/>
    <x v="2"/>
  </r>
  <r>
    <n v="3088"/>
    <s v="NS508"/>
    <x v="18"/>
    <s v="USAAF"/>
    <x v="10"/>
    <x v="19"/>
    <m/>
    <m/>
    <x v="37"/>
    <m/>
    <x v="2"/>
    <m/>
    <x v="6"/>
    <x v="3"/>
    <x v="1"/>
    <x v="1"/>
    <x v="2"/>
    <x v="1"/>
    <m/>
    <m/>
    <x v="162"/>
    <x v="1"/>
    <n v="1"/>
    <x v="2"/>
    <x v="33"/>
    <x v="0"/>
  </r>
  <r>
    <n v="7737"/>
    <s v="NS589"/>
    <x v="29"/>
    <n v="540"/>
    <x v="10"/>
    <x v="19"/>
    <m/>
    <m/>
    <x v="37"/>
    <m/>
    <x v="2"/>
    <s v="PR.32 prototype for trials"/>
    <x v="6"/>
    <x v="3"/>
    <x v="1"/>
    <x v="1"/>
    <x v="2"/>
    <x v="1"/>
    <m/>
    <m/>
    <x v="162"/>
    <x v="1"/>
    <n v="1"/>
    <x v="0"/>
    <x v="16"/>
    <x v="0"/>
  </r>
  <r>
    <n v="6106"/>
    <s v="NS631"/>
    <x v="18"/>
    <m/>
    <x v="7"/>
    <x v="19"/>
    <m/>
    <m/>
    <x v="37"/>
    <m/>
    <x v="2"/>
    <s v="To RAAF 3.10.44 as A52-600 87 Sqn Inst a/f VH-JUX RAAF Museum Pt Cook VIC Under static restoration"/>
    <x v="8"/>
    <x v="3"/>
    <x v="1"/>
    <x v="1"/>
    <x v="2"/>
    <x v="1"/>
    <m/>
    <m/>
    <x v="162"/>
    <x v="1"/>
    <n v="1"/>
    <x v="2"/>
    <x v="17"/>
    <x v="0"/>
  </r>
  <r>
    <n v="3658"/>
    <s v="NS632"/>
    <x v="18"/>
    <s v="USAAF"/>
    <x v="10"/>
    <x v="19"/>
    <m/>
    <m/>
    <x v="37"/>
    <m/>
    <x v="2"/>
    <m/>
    <x v="6"/>
    <x v="3"/>
    <x v="1"/>
    <x v="1"/>
    <x v="2"/>
    <x v="1"/>
    <m/>
    <m/>
    <x v="162"/>
    <x v="1"/>
    <n v="1"/>
    <x v="2"/>
    <x v="33"/>
    <x v="0"/>
  </r>
  <r>
    <n v="2692"/>
    <s v="NS634"/>
    <x v="18"/>
    <s v="USAAF"/>
    <x v="10"/>
    <x v="19"/>
    <m/>
    <m/>
    <x v="37"/>
    <m/>
    <x v="2"/>
    <m/>
    <x v="6"/>
    <x v="3"/>
    <x v="1"/>
    <x v="1"/>
    <x v="2"/>
    <x v="1"/>
    <m/>
    <m/>
    <x v="162"/>
    <x v="1"/>
    <n v="1"/>
    <x v="2"/>
    <x v="33"/>
    <x v="0"/>
  </r>
  <r>
    <n v="1951"/>
    <s v="NS682"/>
    <x v="18"/>
    <s v="544/8OTU/TFU"/>
    <x v="10"/>
    <x v="19"/>
    <m/>
    <m/>
    <x v="37"/>
    <m/>
    <x v="2"/>
    <s v="Retained by TFU"/>
    <x v="6"/>
    <x v="3"/>
    <x v="1"/>
    <x v="1"/>
    <x v="2"/>
    <x v="1"/>
    <m/>
    <m/>
    <x v="162"/>
    <x v="1"/>
    <n v="1"/>
    <x v="1"/>
    <x v="49"/>
    <x v="0"/>
  </r>
  <r>
    <n v="2866"/>
    <s v="NS758"/>
    <x v="18"/>
    <s v="USAAF/RN"/>
    <x v="10"/>
    <x v="19"/>
    <m/>
    <m/>
    <x v="37"/>
    <m/>
    <x v="2"/>
    <s v="To RN Suffered an accident on 28-5-45 whilst on USAAF service (http://media.iwm.org.uk/iwm/mediaLib/rfc/FRE_000587.jpg)"/>
    <x v="5"/>
    <x v="3"/>
    <x v="1"/>
    <x v="1"/>
    <x v="2"/>
    <x v="1"/>
    <m/>
    <m/>
    <x v="162"/>
    <x v="1"/>
    <n v="1"/>
    <x v="2"/>
    <x v="64"/>
    <x v="0"/>
  </r>
  <r>
    <n v="274"/>
    <s v="NT223"/>
    <x v="12"/>
    <s v="Mkrs/334"/>
    <x v="10"/>
    <x v="19"/>
    <m/>
    <m/>
    <x v="37"/>
    <m/>
    <x v="2"/>
    <s v="Pres. taken to Norway"/>
    <x v="6"/>
    <x v="3"/>
    <x v="1"/>
    <x v="1"/>
    <x v="2"/>
    <x v="1"/>
    <m/>
    <m/>
    <x v="162"/>
    <x v="1"/>
    <n v="1"/>
    <x v="0"/>
    <x v="188"/>
    <x v="0"/>
  </r>
  <r>
    <n v="1914"/>
    <s v="NT235"/>
    <x v="12"/>
    <s v="141/23/OFU"/>
    <x v="10"/>
    <x v="19"/>
    <m/>
    <m/>
    <x v="37"/>
    <m/>
    <x v="2"/>
    <m/>
    <x v="6"/>
    <x v="3"/>
    <x v="1"/>
    <x v="1"/>
    <x v="2"/>
    <x v="1"/>
    <m/>
    <m/>
    <x v="162"/>
    <x v="1"/>
    <n v="1"/>
    <x v="1"/>
    <x v="388"/>
    <x v="0"/>
  </r>
  <r>
    <n v="1796"/>
    <s v="NT430"/>
    <x v="25"/>
    <s v="29/500"/>
    <x v="10"/>
    <x v="19"/>
    <m/>
    <m/>
    <x v="37"/>
    <m/>
    <x v="2"/>
    <s v="SOC"/>
    <x v="4"/>
    <x v="3"/>
    <x v="1"/>
    <x v="1"/>
    <x v="2"/>
    <x v="1"/>
    <m/>
    <m/>
    <x v="162"/>
    <x v="1"/>
    <n v="1"/>
    <x v="0"/>
    <x v="325"/>
    <x v="2"/>
  </r>
  <r>
    <n v="6928"/>
    <s v="NT431"/>
    <x v="25"/>
    <m/>
    <x v="10"/>
    <x v="19"/>
    <m/>
    <m/>
    <x v="37"/>
    <m/>
    <x v="2"/>
    <s v="To 6447M"/>
    <x v="4"/>
    <x v="3"/>
    <x v="1"/>
    <x v="1"/>
    <x v="2"/>
    <x v="1"/>
    <m/>
    <m/>
    <x v="162"/>
    <x v="1"/>
    <n v="1"/>
    <x v="2"/>
    <x v="17"/>
    <x v="2"/>
  </r>
  <r>
    <n v="794"/>
    <s v="PF558"/>
    <x v="20"/>
    <s v="14/98/14/RN"/>
    <x v="10"/>
    <x v="19"/>
    <m/>
    <m/>
    <x v="37"/>
    <m/>
    <x v="2"/>
    <s v="Used for spares Fleetlands"/>
    <x v="4"/>
    <x v="3"/>
    <x v="1"/>
    <x v="1"/>
    <x v="2"/>
    <x v="1"/>
    <m/>
    <m/>
    <x v="162"/>
    <x v="1"/>
    <n v="0"/>
    <x v="2"/>
    <x v="64"/>
    <x v="6"/>
  </r>
  <r>
    <n v="1942"/>
    <s v="PF670"/>
    <x v="35"/>
    <s v="Cv PR34A"/>
    <x v="4"/>
    <x v="19"/>
    <m/>
    <m/>
    <x v="37"/>
    <m/>
    <x v="2"/>
    <s v="N9868F pts at Confederate AF TX [quotes c/n 42]"/>
    <x v="8"/>
    <x v="3"/>
    <x v="1"/>
    <x v="1"/>
    <x v="2"/>
    <x v="1"/>
    <m/>
    <m/>
    <x v="162"/>
    <x v="1"/>
    <n v="0"/>
    <x v="2"/>
    <x v="284"/>
    <x v="6"/>
  </r>
  <r>
    <n v="3541"/>
    <s v="PZ474"/>
    <x v="12"/>
    <s v="8ARU/132OTU"/>
    <x v="0"/>
    <x v="7"/>
    <m/>
    <m/>
    <x v="37"/>
    <m/>
    <x v="2"/>
    <s v="To RNZAF 23.1.48 as NZ2384 ZK-BCV N9909F Flygvapenmuseum Sweden"/>
    <x v="8"/>
    <x v="3"/>
    <x v="1"/>
    <x v="1"/>
    <x v="2"/>
    <x v="1"/>
    <m/>
    <m/>
    <x v="162"/>
    <x v="1"/>
    <n v="1"/>
    <x v="1"/>
    <x v="121"/>
    <x v="0"/>
  </r>
  <r>
    <n v="3048"/>
    <s v="RF787"/>
    <x v="12"/>
    <s v="333/334"/>
    <x v="10"/>
    <x v="19"/>
    <m/>
    <m/>
    <x v="37"/>
    <m/>
    <x v="2"/>
    <s v="Taken to Norway?"/>
    <x v="6"/>
    <x v="3"/>
    <x v="1"/>
    <x v="1"/>
    <x v="2"/>
    <x v="1"/>
    <m/>
    <m/>
    <x v="162"/>
    <x v="1"/>
    <n v="1"/>
    <x v="0"/>
    <x v="188"/>
    <x v="3"/>
  </r>
  <r>
    <n v="7345"/>
    <s v="RF873"/>
    <x v="12"/>
    <s v="404/333/334"/>
    <x v="10"/>
    <x v="19"/>
    <m/>
    <m/>
    <x v="37"/>
    <m/>
    <x v="2"/>
    <s v="To R.Nor AF"/>
    <x v="5"/>
    <x v="3"/>
    <x v="1"/>
    <x v="1"/>
    <x v="2"/>
    <x v="1"/>
    <m/>
    <m/>
    <x v="162"/>
    <x v="1"/>
    <n v="1"/>
    <x v="0"/>
    <x v="188"/>
    <x v="3"/>
  </r>
  <r>
    <n v="208"/>
    <s v="RF886"/>
    <x v="12"/>
    <s v="333/334"/>
    <x v="10"/>
    <x v="19"/>
    <m/>
    <m/>
    <x v="37"/>
    <m/>
    <x v="2"/>
    <s v="NFT"/>
    <x v="6"/>
    <x v="3"/>
    <x v="1"/>
    <x v="1"/>
    <x v="2"/>
    <x v="1"/>
    <m/>
    <m/>
    <x v="162"/>
    <x v="1"/>
    <n v="1"/>
    <x v="0"/>
    <x v="188"/>
    <x v="3"/>
  </r>
  <r>
    <n v="2888"/>
    <s v="RF892"/>
    <x v="12"/>
    <s v="RAE"/>
    <x v="0"/>
    <x v="1"/>
    <m/>
    <m/>
    <x v="37"/>
    <m/>
    <x v="2"/>
    <s v="Retained by MoS"/>
    <x v="6"/>
    <x v="3"/>
    <x v="1"/>
    <x v="1"/>
    <x v="2"/>
    <x v="1"/>
    <m/>
    <m/>
    <x v="162"/>
    <x v="1"/>
    <n v="1"/>
    <x v="1"/>
    <x v="61"/>
    <x v="3"/>
  </r>
  <r>
    <n v="7570"/>
    <s v="RF905"/>
    <x v="12"/>
    <s v="333/334"/>
    <x v="10"/>
    <x v="19"/>
    <m/>
    <m/>
    <x v="37"/>
    <m/>
    <x v="2"/>
    <s v="To R.Nor AF"/>
    <x v="5"/>
    <x v="3"/>
    <x v="1"/>
    <x v="1"/>
    <x v="2"/>
    <x v="1"/>
    <m/>
    <m/>
    <x v="162"/>
    <x v="1"/>
    <n v="1"/>
    <x v="0"/>
    <x v="188"/>
    <x v="3"/>
  </r>
  <r>
    <n v="1101"/>
    <s v="RG238"/>
    <x v="35"/>
    <s v="BEA/Cv PR34A/340/81"/>
    <x v="10"/>
    <x v="19"/>
    <m/>
    <m/>
    <x v="37"/>
    <m/>
    <x v="2"/>
    <s v="G-AJZF/RAF as RG238"/>
    <x v="6"/>
    <x v="3"/>
    <x v="1"/>
    <x v="1"/>
    <x v="2"/>
    <x v="1"/>
    <m/>
    <m/>
    <x v="162"/>
    <x v="1"/>
    <n v="0"/>
    <x v="0"/>
    <x v="287"/>
    <x v="0"/>
  </r>
  <r>
    <n v="2159"/>
    <s v="RS709"/>
    <x v="42"/>
    <s v="Cv TT35/236OCU/3-4CAACU"/>
    <x v="10"/>
    <x v="19"/>
    <m/>
    <m/>
    <x v="37"/>
    <m/>
    <x v="2"/>
    <s v="G-ASKA N9797 N98DH G-MOSI"/>
    <x v="8"/>
    <x v="3"/>
    <x v="1"/>
    <x v="1"/>
    <x v="2"/>
    <x v="1"/>
    <m/>
    <m/>
    <x v="162"/>
    <x v="1"/>
    <n v="0"/>
    <x v="1"/>
    <x v="450"/>
    <x v="7"/>
  </r>
  <r>
    <n v="425"/>
    <s v="RS712"/>
    <x v="42"/>
    <s v="13OTU/Cv TT35/1CAACU/TTF Schleswigland/3-4CAACU"/>
    <x v="10"/>
    <x v="19"/>
    <m/>
    <m/>
    <x v="37"/>
    <m/>
    <x v="2"/>
    <s v="G-ASKB N35MK Weeks Air Museum FL"/>
    <x v="8"/>
    <x v="3"/>
    <x v="1"/>
    <x v="1"/>
    <x v="2"/>
    <x v="1"/>
    <m/>
    <m/>
    <x v="162"/>
    <x v="1"/>
    <n v="0"/>
    <x v="1"/>
    <x v="450"/>
    <x v="7"/>
  </r>
  <r>
    <n v="2586"/>
    <s v="TA719"/>
    <x v="42"/>
    <s v="Cv TT/4CAACU/3CAACU"/>
    <x v="10"/>
    <x v="19"/>
    <m/>
    <m/>
    <x v="37"/>
    <m/>
    <x v="2"/>
    <s v="G-ASKC Imperial War Mus Duxford"/>
    <x v="8"/>
    <x v="3"/>
    <x v="1"/>
    <x v="1"/>
    <x v="2"/>
    <x v="1"/>
    <m/>
    <m/>
    <x v="162"/>
    <x v="1"/>
    <n v="0"/>
    <x v="1"/>
    <x v="462"/>
    <x v="0"/>
  </r>
  <r>
    <n v="6762"/>
    <s v="TE723"/>
    <x v="12"/>
    <s v="RN"/>
    <x v="0"/>
    <x v="18"/>
    <m/>
    <m/>
    <x v="37"/>
    <m/>
    <x v="2"/>
    <s v="Swung on landing Ford NFT"/>
    <x v="2"/>
    <x v="2"/>
    <x v="33"/>
    <x v="1"/>
    <x v="2"/>
    <x v="1"/>
    <m/>
    <m/>
    <x v="162"/>
    <x v="1"/>
    <n v="0"/>
    <x v="2"/>
    <x v="64"/>
    <x v="3"/>
  </r>
  <r>
    <n v="6922"/>
    <s v="TE758"/>
    <x v="12"/>
    <m/>
    <x v="17"/>
    <x v="19"/>
    <m/>
    <m/>
    <x v="37"/>
    <m/>
    <x v="2"/>
    <s v="To RNZAF 28.2.47 as NZ2328 Sold 5.53 Preserved Ferrymead Aero Soc Christchurch"/>
    <x v="8"/>
    <x v="3"/>
    <x v="1"/>
    <x v="1"/>
    <x v="2"/>
    <x v="1"/>
    <m/>
    <m/>
    <x v="162"/>
    <x v="1"/>
    <n v="0"/>
    <x v="2"/>
    <x v="17"/>
    <x v="3"/>
  </r>
  <r>
    <n v="6064"/>
    <s v="TE863"/>
    <x v="12"/>
    <s v="ECFS"/>
    <x v="17"/>
    <x v="19"/>
    <m/>
    <m/>
    <x v="37"/>
    <m/>
    <x v="2"/>
    <s v="To RNZAF 22.7.47 as NZ2355 Sold 5.53 stored RNZAF Wigram"/>
    <x v="8"/>
    <x v="3"/>
    <x v="1"/>
    <x v="1"/>
    <x v="2"/>
    <x v="1"/>
    <m/>
    <m/>
    <x v="162"/>
    <x v="1"/>
    <n v="0"/>
    <x v="1"/>
    <x v="75"/>
    <x v="3"/>
  </r>
  <r>
    <n v="3688"/>
    <s v="TK656"/>
    <x v="42"/>
    <s v="14/Cv PR/58"/>
    <x v="10"/>
    <x v="19"/>
    <m/>
    <m/>
    <x v="37"/>
    <m/>
    <x v="2"/>
    <m/>
    <x v="6"/>
    <x v="3"/>
    <x v="1"/>
    <x v="1"/>
    <x v="2"/>
    <x v="1"/>
    <m/>
    <m/>
    <x v="162"/>
    <x v="1"/>
    <n v="0"/>
    <x v="0"/>
    <x v="265"/>
    <x v="0"/>
  </r>
  <r>
    <n v="6801"/>
    <s v="TW230"/>
    <x v="43"/>
    <s v="RN"/>
    <x v="0"/>
    <x v="18"/>
    <m/>
    <m/>
    <x v="37"/>
    <m/>
    <x v="2"/>
    <m/>
    <x v="6"/>
    <x v="3"/>
    <x v="1"/>
    <x v="1"/>
    <x v="2"/>
    <x v="1"/>
    <m/>
    <m/>
    <x v="162"/>
    <x v="1"/>
    <n v="0"/>
    <x v="2"/>
    <x v="64"/>
    <x v="2"/>
  </r>
  <r>
    <n v="6854"/>
    <s v="TW233"/>
    <x v="43"/>
    <s v="RN"/>
    <x v="18"/>
    <x v="19"/>
    <m/>
    <m/>
    <x v="37"/>
    <m/>
    <x v="2"/>
    <s v="To Israeli AF wings to Mosquito Museum London"/>
    <x v="8"/>
    <x v="3"/>
    <x v="1"/>
    <x v="1"/>
    <x v="2"/>
    <x v="1"/>
    <m/>
    <m/>
    <x v="162"/>
    <x v="1"/>
    <n v="0"/>
    <x v="2"/>
    <x v="64"/>
    <x v="2"/>
  </r>
  <r>
    <n v="6803"/>
    <s v="TW235"/>
    <x v="43"/>
    <s v="RN"/>
    <x v="0"/>
    <x v="18"/>
    <m/>
    <m/>
    <x v="37"/>
    <m/>
    <x v="2"/>
    <s v="NFT"/>
    <x v="6"/>
    <x v="3"/>
    <x v="1"/>
    <x v="1"/>
    <x v="2"/>
    <x v="1"/>
    <m/>
    <m/>
    <x v="162"/>
    <x v="1"/>
    <n v="0"/>
    <x v="2"/>
    <x v="64"/>
    <x v="2"/>
  </r>
  <r>
    <n v="6804"/>
    <s v="VT730"/>
    <x v="38"/>
    <s v="RN"/>
    <x v="0"/>
    <x v="18"/>
    <m/>
    <m/>
    <x v="37"/>
    <m/>
    <x v="2"/>
    <m/>
    <x v="6"/>
    <x v="3"/>
    <x v="1"/>
    <x v="1"/>
    <x v="2"/>
    <x v="1"/>
    <m/>
    <m/>
    <x v="162"/>
    <x v="1"/>
    <n v="0"/>
    <x v="2"/>
    <x v="64"/>
    <x v="8"/>
  </r>
  <r>
    <n v="6807"/>
    <s v="VT731"/>
    <x v="38"/>
    <s v="RN"/>
    <x v="0"/>
    <x v="18"/>
    <m/>
    <m/>
    <x v="37"/>
    <m/>
    <x v="2"/>
    <m/>
    <x v="6"/>
    <x v="3"/>
    <x v="1"/>
    <x v="1"/>
    <x v="2"/>
    <x v="1"/>
    <m/>
    <m/>
    <x v="162"/>
    <x v="1"/>
    <n v="0"/>
    <x v="2"/>
    <x v="64"/>
    <x v="8"/>
  </r>
  <r>
    <n v="6809"/>
    <s v="VT732"/>
    <x v="38"/>
    <s v="RN"/>
    <x v="0"/>
    <x v="18"/>
    <m/>
    <m/>
    <x v="37"/>
    <m/>
    <x v="2"/>
    <m/>
    <x v="6"/>
    <x v="3"/>
    <x v="1"/>
    <x v="1"/>
    <x v="2"/>
    <x v="1"/>
    <m/>
    <m/>
    <x v="162"/>
    <x v="1"/>
    <n v="0"/>
    <x v="2"/>
    <x v="64"/>
    <x v="8"/>
  </r>
  <r>
    <n v="6811"/>
    <s v="VT733"/>
    <x v="38"/>
    <s v="RN"/>
    <x v="0"/>
    <x v="18"/>
    <m/>
    <m/>
    <x v="37"/>
    <m/>
    <x v="2"/>
    <m/>
    <x v="6"/>
    <x v="3"/>
    <x v="1"/>
    <x v="1"/>
    <x v="2"/>
    <x v="1"/>
    <m/>
    <m/>
    <x v="162"/>
    <x v="1"/>
    <n v="0"/>
    <x v="2"/>
    <x v="64"/>
    <x v="8"/>
  </r>
  <r>
    <n v="6822"/>
    <s v="VT734"/>
    <x v="38"/>
    <s v="RN"/>
    <x v="0"/>
    <x v="18"/>
    <m/>
    <m/>
    <x v="37"/>
    <m/>
    <x v="2"/>
    <m/>
    <x v="6"/>
    <x v="3"/>
    <x v="1"/>
    <x v="1"/>
    <x v="2"/>
    <x v="1"/>
    <m/>
    <m/>
    <x v="162"/>
    <x v="1"/>
    <n v="0"/>
    <x v="2"/>
    <x v="64"/>
    <x v="8"/>
  </r>
  <r>
    <n v="6829"/>
    <s v="VT735"/>
    <x v="38"/>
    <s v="RN"/>
    <x v="0"/>
    <x v="18"/>
    <m/>
    <m/>
    <x v="37"/>
    <m/>
    <x v="2"/>
    <m/>
    <x v="6"/>
    <x v="3"/>
    <x v="1"/>
    <x v="1"/>
    <x v="2"/>
    <x v="1"/>
    <m/>
    <m/>
    <x v="162"/>
    <x v="1"/>
    <n v="0"/>
    <x v="2"/>
    <x v="64"/>
    <x v="8"/>
  </r>
  <r>
    <n v="6831"/>
    <s v="VT736"/>
    <x v="38"/>
    <s v="RN"/>
    <x v="0"/>
    <x v="18"/>
    <m/>
    <m/>
    <x v="37"/>
    <m/>
    <x v="2"/>
    <m/>
    <x v="6"/>
    <x v="3"/>
    <x v="1"/>
    <x v="1"/>
    <x v="2"/>
    <x v="1"/>
    <m/>
    <m/>
    <x v="162"/>
    <x v="1"/>
    <n v="0"/>
    <x v="2"/>
    <x v="64"/>
    <x v="8"/>
  </r>
  <r>
    <n v="6848"/>
    <s v="VT737"/>
    <x v="38"/>
    <s v="RN"/>
    <x v="0"/>
    <x v="18"/>
    <m/>
    <m/>
    <x v="37"/>
    <m/>
    <x v="2"/>
    <m/>
    <x v="6"/>
    <x v="3"/>
    <x v="1"/>
    <x v="1"/>
    <x v="2"/>
    <x v="1"/>
    <m/>
    <m/>
    <x v="162"/>
    <x v="1"/>
    <n v="0"/>
    <x v="2"/>
    <x v="64"/>
    <x v="8"/>
  </r>
  <r>
    <n v="727"/>
    <s v="W4073"/>
    <x v="48"/>
    <s v="Cv III/AAEE/157/464/21"/>
    <x v="0"/>
    <x v="7"/>
    <m/>
    <m/>
    <x v="37"/>
    <m/>
    <x v="2"/>
    <m/>
    <x v="6"/>
    <x v="3"/>
    <x v="1"/>
    <x v="1"/>
    <x v="2"/>
    <x v="1"/>
    <m/>
    <m/>
    <x v="162"/>
    <x v="1"/>
    <n v="1"/>
    <x v="0"/>
    <x v="48"/>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4:I94" firstHeaderRow="1" firstDataRow="2" firstDataCol="1" rowPageCount="2"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sortType="descending" rankBy="0">
      <items count="14">
        <item x="2"/>
        <item x="4"/>
        <item x="1"/>
        <item x="3"/>
        <item x="7"/>
        <item x="0"/>
        <item x="10"/>
        <item x="9"/>
        <item x="5"/>
        <item x="6"/>
        <item m="1" x="12"/>
        <item x="8"/>
        <item m="1" x="11"/>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axis="axisPage" compact="0" outline="0" subtotalTop="0" showAll="0" includeNewItemsInFilter="1">
      <items count="5">
        <item x="0"/>
        <item h="1" x="1"/>
        <item h="1" x="2"/>
        <item h="1" m="1" x="3"/>
        <item t="default"/>
      </items>
    </pivotField>
    <pivotField axis="axisRow" compact="0" outline="0" subtotalTop="0" showAll="0" includeNewItemsInFilter="1" sortType="descending">
      <items count="472">
        <item x="218"/>
        <item x="184"/>
        <item x="230"/>
        <item x="281"/>
        <item x="279"/>
        <item x="301"/>
        <item x="277"/>
        <item x="408"/>
        <item x="33"/>
        <item x="17"/>
        <item x="201"/>
        <item x="445"/>
        <item x="435"/>
        <item x="280"/>
        <item x="452"/>
        <item x="49"/>
        <item x="199"/>
        <item x="304"/>
        <item x="426"/>
        <item x="427"/>
        <item x="154"/>
        <item x="240"/>
        <item x="347"/>
        <item x="463"/>
        <item x="361"/>
        <item x="366"/>
        <item x="430"/>
        <item x="358"/>
        <item x="432"/>
        <item x="349"/>
        <item x="441"/>
        <item x="431"/>
        <item x="269"/>
        <item x="290"/>
        <item x="198"/>
        <item x="69"/>
        <item x="319"/>
        <item x="343"/>
        <item x="340"/>
        <item x="177"/>
        <item x="336"/>
        <item x="174"/>
        <item x="169"/>
        <item x="178"/>
        <item x="181"/>
        <item x="406"/>
        <item x="196"/>
        <item x="190"/>
        <item x="226"/>
        <item x="64"/>
        <item x="410"/>
        <item x="401"/>
        <item x="460"/>
        <item x="459"/>
        <item x="458"/>
        <item x="457"/>
        <item x="402"/>
        <item x="456"/>
        <item x="455"/>
        <item x="454"/>
        <item x="453"/>
        <item x="467"/>
        <item x="360"/>
        <item x="394"/>
        <item x="377"/>
        <item x="425"/>
        <item x="424"/>
        <item x="423"/>
        <item x="422"/>
        <item x="421"/>
        <item x="420"/>
        <item x="320"/>
        <item x="418"/>
        <item x="417"/>
        <item x="416"/>
        <item x="415"/>
        <item x="465"/>
        <item x="439"/>
        <item x="468"/>
        <item x="438"/>
        <item x="387"/>
        <item x="419"/>
        <item x="211"/>
        <item x="157"/>
        <item x="291"/>
        <item x="216"/>
        <item x="61"/>
        <item x="160"/>
        <item x="253"/>
        <item x="388"/>
        <item x="255"/>
        <item x="135"/>
        <item x="141"/>
        <item x="144"/>
        <item x="150"/>
        <item x="310"/>
        <item x="447"/>
        <item x="221"/>
        <item x="186"/>
        <item x="292"/>
        <item x="44"/>
        <item x="428"/>
        <item x="68"/>
        <item x="224"/>
        <item x="108"/>
        <item x="305"/>
        <item x="38"/>
        <item x="309"/>
        <item x="409"/>
        <item x="62"/>
        <item x="92"/>
        <item x="210"/>
        <item x="365"/>
        <item x="274"/>
        <item x="335"/>
        <item x="444"/>
        <item x="434"/>
        <item x="258"/>
        <item x="448"/>
        <item x="315"/>
        <item x="370"/>
        <item x="259"/>
        <item x="381"/>
        <item x="433"/>
        <item x="446"/>
        <item x="170"/>
        <item x="395"/>
        <item x="404"/>
        <item x="51"/>
        <item x="267"/>
        <item x="386"/>
        <item x="391"/>
        <item x="91"/>
        <item x="359"/>
        <item x="273"/>
        <item x="318"/>
        <item x="283"/>
        <item x="75"/>
        <item x="246"/>
        <item x="353"/>
        <item x="338"/>
        <item x="40"/>
        <item x="363"/>
        <item x="251"/>
        <item x="390"/>
        <item x="278"/>
        <item x="436"/>
        <item x="442"/>
        <item x="284"/>
        <item x="393"/>
        <item x="289"/>
        <item x="413"/>
        <item x="364"/>
        <item x="197"/>
        <item x="194"/>
        <item x="286"/>
        <item x="231"/>
        <item x="376"/>
        <item x="350"/>
        <item x="276"/>
        <item x="228"/>
        <item x="270"/>
        <item x="161"/>
        <item x="466"/>
        <item x="331"/>
        <item x="138"/>
        <item x="36"/>
        <item x="272"/>
        <item x="264"/>
        <item x="217"/>
        <item x="328"/>
        <item x="302"/>
        <item x="382"/>
        <item x="367"/>
        <item x="243"/>
        <item x="252"/>
        <item x="208"/>
        <item x="396"/>
        <item x="372"/>
        <item x="403"/>
        <item x="334"/>
        <item x="332"/>
        <item x="443"/>
        <item x="398"/>
        <item x="392"/>
        <item x="470"/>
        <item x="411"/>
        <item x="429"/>
        <item x="127"/>
        <item x="293"/>
        <item x="203"/>
        <item x="362"/>
        <item x="72"/>
        <item x="7"/>
        <item x="241"/>
        <item x="342"/>
        <item x="183"/>
        <item x="37"/>
        <item x="113"/>
        <item x="209"/>
        <item x="189"/>
        <item x="136"/>
        <item x="355"/>
        <item x="98"/>
        <item x="106"/>
        <item x="128"/>
        <item x="374"/>
        <item x="172"/>
        <item x="254"/>
        <item x="187"/>
        <item x="159"/>
        <item x="262"/>
        <item x="29"/>
        <item x="34"/>
        <item x="124"/>
        <item x="247"/>
        <item x="152"/>
        <item x="142"/>
        <item x="288"/>
        <item x="437"/>
        <item x="212"/>
        <item x="213"/>
        <item x="327"/>
        <item x="115"/>
        <item x="110"/>
        <item x="223"/>
        <item x="321"/>
        <item x="130"/>
        <item x="126"/>
        <item x="81"/>
        <item x="84"/>
        <item x="137"/>
        <item x="139"/>
        <item x="133"/>
        <item x="79"/>
        <item x="202"/>
        <item x="462"/>
        <item x="96"/>
        <item x="222"/>
        <item x="400"/>
        <item x="41"/>
        <item x="192"/>
        <item x="450"/>
        <item x="109"/>
        <item x="329"/>
        <item x="55"/>
        <item x="120"/>
        <item x="185"/>
        <item x="99"/>
        <item x="89"/>
        <item x="357"/>
        <item x="35"/>
        <item x="87"/>
        <item x="233"/>
        <item x="330"/>
        <item x="399"/>
        <item x="407"/>
        <item x="235"/>
        <item x="227"/>
        <item x="100"/>
        <item x="297"/>
        <item x="323"/>
        <item x="282"/>
        <item x="451"/>
        <item x="317"/>
        <item x="389"/>
        <item x="378"/>
        <item x="313"/>
        <item x="345"/>
        <item x="383"/>
        <item x="101"/>
        <item x="449"/>
        <item x="299"/>
        <item x="298"/>
        <item x="300"/>
        <item x="104"/>
        <item x="53"/>
        <item x="341"/>
        <item x="375"/>
        <item x="156"/>
        <item x="322"/>
        <item x="326"/>
        <item x="354"/>
        <item x="294"/>
        <item x="344"/>
        <item x="379"/>
        <item x="464"/>
        <item x="346"/>
        <item x="193"/>
        <item x="0"/>
        <item x="371"/>
        <item x="132"/>
        <item x="123"/>
        <item x="2"/>
        <item x="85"/>
        <item x="461"/>
        <item x="180"/>
        <item x="119"/>
        <item x="11"/>
        <item x="140"/>
        <item x="250"/>
        <item x="249"/>
        <item x="93"/>
        <item x="352"/>
        <item x="117"/>
        <item x="256"/>
        <item x="339"/>
        <item x="12"/>
        <item x="248"/>
        <item x="164"/>
        <item x="368"/>
        <item x="70"/>
        <item x="145"/>
        <item x="151"/>
        <item x="244"/>
        <item x="148"/>
        <item x="116"/>
        <item x="88"/>
        <item x="219"/>
        <item x="25"/>
        <item x="5"/>
        <item x="179"/>
        <item x="39"/>
        <item x="80"/>
        <item x="232"/>
        <item x="314"/>
        <item x="205"/>
        <item x="206"/>
        <item x="200"/>
        <item x="263"/>
        <item x="118"/>
        <item x="158"/>
        <item x="271"/>
        <item x="162"/>
        <item x="225"/>
        <item x="121"/>
        <item x="242"/>
        <item x="129"/>
        <item x="103"/>
        <item x="412"/>
        <item x="71"/>
        <item x="239"/>
        <item x="191"/>
        <item x="351"/>
        <item x="373"/>
        <item x="220"/>
        <item x="155"/>
        <item x="171"/>
        <item x="163"/>
        <item x="23"/>
        <item x="308"/>
        <item x="275"/>
        <item x="306"/>
        <item x="356"/>
        <item x="182"/>
        <item x="173"/>
        <item x="175"/>
        <item x="405"/>
        <item x="397"/>
        <item x="66"/>
        <item x="50"/>
        <item x="369"/>
        <item x="261"/>
        <item x="245"/>
        <item x="78"/>
        <item x="58"/>
        <item x="24"/>
        <item x="105"/>
        <item x="333"/>
        <item x="165"/>
        <item x="59"/>
        <item x="296"/>
        <item x="107"/>
        <item x="22"/>
        <item x="77"/>
        <item x="167"/>
        <item x="90"/>
        <item x="27"/>
        <item x="16"/>
        <item x="440"/>
        <item x="9"/>
        <item x="83"/>
        <item x="316"/>
        <item x="337"/>
        <item x="325"/>
        <item x="236"/>
        <item x="42"/>
        <item x="47"/>
        <item x="46"/>
        <item x="20"/>
        <item x="30"/>
        <item x="19"/>
        <item x="95"/>
        <item x="94"/>
        <item x="266"/>
        <item x="67"/>
        <item x="188"/>
        <item x="28"/>
        <item x="21"/>
        <item x="60"/>
        <item x="214"/>
        <item x="10"/>
        <item x="32"/>
        <item x="153"/>
        <item x="166"/>
        <item x="229"/>
        <item x="52"/>
        <item x="63"/>
        <item x="97"/>
        <item x="76"/>
        <item x="176"/>
        <item x="385"/>
        <item x="43"/>
        <item x="207"/>
        <item x="195"/>
        <item x="65"/>
        <item x="149"/>
        <item x="134"/>
        <item x="3"/>
        <item x="8"/>
        <item x="131"/>
        <item x="125"/>
        <item x="45"/>
        <item x="56"/>
        <item x="15"/>
        <item x="414"/>
        <item x="112"/>
        <item x="74"/>
        <item x="237"/>
        <item x="143"/>
        <item x="18"/>
        <item x="73"/>
        <item x="57"/>
        <item x="4"/>
        <item x="204"/>
        <item x="54"/>
        <item x="260"/>
        <item x="168"/>
        <item x="147"/>
        <item x="13"/>
        <item x="146"/>
        <item x="111"/>
        <item x="287"/>
        <item x="384"/>
        <item x="1"/>
        <item x="102"/>
        <item x="307"/>
        <item x="265"/>
        <item x="114"/>
        <item x="122"/>
        <item x="469"/>
        <item x="86"/>
        <item x="312"/>
        <item x="234"/>
        <item x="285"/>
        <item x="380"/>
        <item x="303"/>
        <item x="31"/>
        <item x="26"/>
        <item x="14"/>
        <item x="324"/>
        <item x="6"/>
        <item x="48"/>
        <item x="295"/>
        <item x="268"/>
        <item x="215"/>
        <item x="257"/>
        <item x="348"/>
        <item x="238"/>
        <item x="311"/>
        <item x="8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s>
  <rowFields count="1">
    <field x="24"/>
  </rowFields>
  <rowItems count="89">
    <i>
      <x v="433"/>
    </i>
    <i>
      <x v="424"/>
    </i>
    <i>
      <x v="461"/>
    </i>
    <i>
      <x v="388"/>
    </i>
    <i>
      <x v="8"/>
    </i>
    <i>
      <x v="462"/>
    </i>
    <i>
      <x v="390"/>
    </i>
    <i>
      <x v="387"/>
    </i>
    <i>
      <x v="418"/>
    </i>
    <i>
      <x v="391"/>
    </i>
    <i>
      <x v="432"/>
    </i>
    <i>
      <x v="373"/>
    </i>
    <i>
      <x v="406"/>
    </i>
    <i>
      <x v="430"/>
    </i>
    <i>
      <x v="451"/>
    </i>
    <i>
      <x v="370"/>
    </i>
    <i>
      <x v="419"/>
    </i>
    <i>
      <x v="378"/>
    </i>
    <i>
      <x v="359"/>
    </i>
    <i>
      <x v="399"/>
    </i>
    <i>
      <x v="459"/>
    </i>
    <i>
      <x v="398"/>
    </i>
    <i>
      <x v="402"/>
    </i>
    <i>
      <x v="401"/>
    </i>
    <i>
      <x v="365"/>
    </i>
    <i>
      <x v="439"/>
    </i>
    <i>
      <x v="377"/>
    </i>
    <i>
      <x v="376"/>
    </i>
    <i>
      <x v="457"/>
    </i>
    <i>
      <x v="381"/>
    </i>
    <i>
      <x v="408"/>
    </i>
    <i>
      <x v="213"/>
    </i>
    <i>
      <x v="372"/>
    </i>
    <i>
      <x v="386"/>
    </i>
    <i>
      <x v="407"/>
    </i>
    <i>
      <x v="392"/>
    </i>
    <i>
      <x v="132"/>
    </i>
    <i>
      <x v="415"/>
    </i>
    <i>
      <x v="360"/>
    </i>
    <i>
      <x v="422"/>
    </i>
    <i>
      <x v="426"/>
    </i>
    <i>
      <x v="397"/>
    </i>
    <i>
      <x v="393"/>
    </i>
    <i>
      <x v="423"/>
    </i>
    <i>
      <x v="429"/>
    </i>
    <i>
      <x v="435"/>
    </i>
    <i>
      <x v="409"/>
    </i>
    <i>
      <x v="421"/>
    </i>
    <i>
      <x v="441"/>
    </i>
    <i>
      <x v="389"/>
    </i>
    <i>
      <x v="319"/>
    </i>
    <i>
      <x v="420"/>
    </i>
    <i>
      <x v="445"/>
    </i>
    <i>
      <x v="232"/>
    </i>
    <i>
      <x v="449"/>
    </i>
    <i>
      <x v="427"/>
    </i>
    <i>
      <x v="289"/>
    </i>
    <i>
      <x v="374"/>
    </i>
    <i>
      <x v="416"/>
    </i>
    <i>
      <x v="412"/>
    </i>
    <i>
      <x v="440"/>
    </i>
    <i>
      <x v="417"/>
    </i>
    <i>
      <x v="128"/>
    </i>
    <i>
      <x v="431"/>
    </i>
    <i>
      <x v="458"/>
    </i>
    <i>
      <x v="104"/>
    </i>
    <i>
      <x v="92"/>
    </i>
    <i>
      <x v="364"/>
    </i>
    <i>
      <x v="109"/>
    </i>
    <i>
      <x v="380"/>
    </i>
    <i>
      <x v="410"/>
    </i>
    <i>
      <x v="346"/>
    </i>
    <i>
      <x v="414"/>
    </i>
    <i>
      <x v="444"/>
    </i>
    <i>
      <x v="403"/>
    </i>
    <i>
      <x v="404"/>
    </i>
    <i>
      <x v="320"/>
    </i>
    <i>
      <x v="438"/>
    </i>
    <i>
      <x v="106"/>
    </i>
    <i>
      <x v="395"/>
    </i>
    <i>
      <x v="369"/>
    </i>
    <i>
      <x v="93"/>
    </i>
    <i>
      <x v="165"/>
    </i>
    <i>
      <x v="375"/>
    </i>
    <i>
      <x v="367"/>
    </i>
    <i>
      <x v="470"/>
    </i>
    <i>
      <x v="94"/>
    </i>
    <i>
      <x v="102"/>
    </i>
    <i t="grand">
      <x/>
    </i>
  </rowItems>
  <colFields count="1">
    <field x="12"/>
  </colFields>
  <colItems count="8">
    <i>
      <x/>
    </i>
    <i>
      <x v="5"/>
    </i>
    <i>
      <x v="3"/>
    </i>
    <i>
      <x v="1"/>
    </i>
    <i>
      <x v="2"/>
    </i>
    <i>
      <x v="9"/>
    </i>
    <i>
      <x v="7"/>
    </i>
    <i t="grand">
      <x/>
    </i>
  </colItems>
  <pageFields count="2">
    <pageField fld="21" item="1" hier="0"/>
    <pageField fld="23" item="0" hier="0"/>
  </pageFields>
  <dataFields count="1">
    <dataField name="Count of Reg" fld="1" subtotal="count" baseField="0" baseItem="0"/>
  </dataFields>
  <pivotTableStyleInfo showRowHeaders="1" showColHeaders="1" showRowStripes="0" showColStripes="0" showLastColumn="1"/>
</pivotTableDefinition>
</file>

<file path=xl/pivotTables/pivotTable10.xml><?xml version="1.0" encoding="utf-8"?>
<pivotTableDefinition xmlns="http://schemas.openxmlformats.org/spreadsheetml/2006/main" name="PivotTable4"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6:M43" firstHeaderRow="1"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h="1" x="7"/>
        <item h="1" x="15"/>
        <item h="1" x="2"/>
        <item h="1" x="14"/>
        <item h="1" x="16"/>
        <item h="1" x="20"/>
        <item h="1" x="12"/>
        <item h="1" x="13"/>
        <item h="1" x="18"/>
        <item x="1"/>
        <item h="1" x="17"/>
        <item h="1" x="9"/>
        <item h="1" x="8"/>
        <item h="1" x="19"/>
        <item h="1" x="11"/>
        <item h="1" x="4"/>
        <item x="0"/>
        <item h="1" x="21"/>
        <item h="1" x="10"/>
        <item x="6"/>
        <item x="22"/>
        <item t="default"/>
      </items>
    </pivotField>
    <pivotField axis="axisCol" compact="0" outline="0" subtotalTop="0" showAll="0" includeNewItemsInFilter="1" sortType="descending" rankBy="0">
      <items count="21">
        <item x="8"/>
        <item x="15"/>
        <item x="3"/>
        <item x="14"/>
        <item x="17"/>
        <item x="10"/>
        <item x="11"/>
        <item x="5"/>
        <item x="13"/>
        <item x="6"/>
        <item x="18"/>
        <item x="2"/>
        <item x="1"/>
        <item x="7"/>
        <item x="0"/>
        <item x="9"/>
        <item x="12"/>
        <item x="16"/>
        <item x="4"/>
        <item x="19"/>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h="1" x="2"/>
        <item h="1" x="4"/>
        <item h="1" x="1"/>
        <item h="1"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axis="axisRow" compact="0" outline="0" subtotalTop="0" showAll="0" includeNewItemsInFilter="1" sortType="descending" rankBy="0">
      <items count="39">
        <item x="10"/>
        <item x="18"/>
        <item x="27"/>
        <item x="29"/>
        <item x="4"/>
        <item x="9"/>
        <item x="6"/>
        <item x="11"/>
        <item x="5"/>
        <item x="8"/>
        <item x="19"/>
        <item x="13"/>
        <item x="17"/>
        <item x="3"/>
        <item x="2"/>
        <item x="32"/>
        <item x="35"/>
        <item x="0"/>
        <item x="22"/>
        <item x="26"/>
        <item x="15"/>
        <item x="20"/>
        <item x="12"/>
        <item x="16"/>
        <item x="7"/>
        <item x="34"/>
        <item x="33"/>
        <item x="24"/>
        <item x="23"/>
        <item x="21"/>
        <item x="28"/>
        <item x="25"/>
        <item x="31"/>
        <item x="14"/>
        <item x="1"/>
        <item x="30"/>
        <item m="1" x="36"/>
        <item m="1" x="37"/>
        <item t="default"/>
      </items>
      <autoSortScope>
        <pivotArea dataOnly="0" outline="0" fieldPosition="0">
          <references count="1">
            <reference field="4294967294" count="1" selected="0">
              <x v="0"/>
            </reference>
          </references>
        </pivotArea>
      </autoSortScope>
    </pivotField>
    <pivotField axis="axisPage" compact="0" outline="0" subtotalTop="0" showAll="0" includeNewItemsInFilter="1">
      <items count="7">
        <item x="0"/>
        <item h="1" x="1"/>
        <item h="1" x="4"/>
        <item h="1" x="5"/>
        <item h="1" x="3"/>
        <item h="1" x="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x="1"/>
        <item x="0"/>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15"/>
  </rowFields>
  <rowItems count="36">
    <i>
      <x v="34"/>
    </i>
    <i>
      <x v="13"/>
    </i>
    <i>
      <x v="4"/>
    </i>
    <i>
      <x v="24"/>
    </i>
    <i>
      <x v="25"/>
    </i>
    <i>
      <x v="8"/>
    </i>
    <i>
      <x v="11"/>
    </i>
    <i>
      <x v="2"/>
    </i>
    <i>
      <x v="33"/>
    </i>
    <i>
      <x v="6"/>
    </i>
    <i>
      <x v="20"/>
    </i>
    <i>
      <x v="7"/>
    </i>
    <i>
      <x v="1"/>
    </i>
    <i>
      <x v="31"/>
    </i>
    <i>
      <x v="9"/>
    </i>
    <i>
      <x v="3"/>
    </i>
    <i>
      <x v="17"/>
    </i>
    <i>
      <x v="29"/>
    </i>
    <i>
      <x v="27"/>
    </i>
    <i>
      <x v="26"/>
    </i>
    <i>
      <x v="23"/>
    </i>
    <i>
      <x v="28"/>
    </i>
    <i>
      <x v="18"/>
    </i>
    <i>
      <x v="30"/>
    </i>
    <i>
      <x v="22"/>
    </i>
    <i>
      <x v="19"/>
    </i>
    <i>
      <x v="14"/>
    </i>
    <i>
      <x v="5"/>
    </i>
    <i>
      <x v="32"/>
    </i>
    <i>
      <x v="21"/>
    </i>
    <i>
      <x v="16"/>
    </i>
    <i>
      <x v="15"/>
    </i>
    <i>
      <x v="12"/>
    </i>
    <i>
      <x/>
    </i>
    <i>
      <x v="10"/>
    </i>
    <i t="grand">
      <x/>
    </i>
  </rowItems>
  <colFields count="1">
    <field x="5"/>
  </colFields>
  <colItems count="12">
    <i>
      <x/>
    </i>
    <i>
      <x v="14"/>
    </i>
    <i>
      <x v="16"/>
    </i>
    <i>
      <x v="2"/>
    </i>
    <i>
      <x v="7"/>
    </i>
    <i>
      <x v="17"/>
    </i>
    <i>
      <x v="4"/>
    </i>
    <i>
      <x v="18"/>
    </i>
    <i>
      <x v="11"/>
    </i>
    <i>
      <x v="13"/>
    </i>
    <i>
      <x v="1"/>
    </i>
    <i t="grand">
      <x/>
    </i>
  </colItems>
  <pageFields count="4">
    <pageField fld="4" hier="0"/>
    <pageField fld="12" hier="0"/>
    <pageField fld="21" hier="0"/>
    <pageField fld="16" hier="0"/>
  </pageFields>
  <dataFields count="1">
    <dataField name="Count of Reg" fld="1" subtotal="count" baseField="0" baseItem="0"/>
  </dataFields>
  <pivotTableStyleInfo showRowHeaders="1" showColHeaders="1" showRowStripes="0" showColStripes="0" showLastColumn="1"/>
</pivotTableDefinition>
</file>

<file path=xl/pivotTables/pivotTable11.xml><?xml version="1.0" encoding="utf-8"?>
<pivotTableDefinition xmlns="http://schemas.openxmlformats.org/spreadsheetml/2006/main" name="PivotTable5"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6:AK57" firstHeaderRow="1"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h="1" x="7"/>
        <item h="1" x="15"/>
        <item h="1" x="2"/>
        <item h="1" x="14"/>
        <item h="1" x="16"/>
        <item h="1" x="20"/>
        <item h="1" x="12"/>
        <item h="1" x="13"/>
        <item h="1" x="18"/>
        <item x="1"/>
        <item h="1" x="17"/>
        <item h="1" x="9"/>
        <item h="1" x="8"/>
        <item h="1" x="19"/>
        <item h="1" x="11"/>
        <item h="1" x="4"/>
        <item x="0"/>
        <item h="1" x="21"/>
        <item h="1" x="10"/>
        <item x="6"/>
        <item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h="1" x="2"/>
        <item h="1" x="4"/>
        <item h="1" x="1"/>
        <item h="1"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axis="axisCol" compact="0" outline="0" subtotalTop="0" showAll="0" includeNewItemsInFilter="1" sortType="descending" rankBy="0">
      <items count="39">
        <item x="10"/>
        <item x="18"/>
        <item x="27"/>
        <item x="29"/>
        <item x="4"/>
        <item x="9"/>
        <item x="6"/>
        <item x="11"/>
        <item x="5"/>
        <item x="8"/>
        <item x="19"/>
        <item x="13"/>
        <item x="17"/>
        <item x="3"/>
        <item x="2"/>
        <item x="32"/>
        <item x="35"/>
        <item x="0"/>
        <item x="22"/>
        <item x="26"/>
        <item x="15"/>
        <item x="20"/>
        <item x="12"/>
        <item x="16"/>
        <item x="7"/>
        <item x="34"/>
        <item x="33"/>
        <item x="24"/>
        <item x="23"/>
        <item x="21"/>
        <item x="28"/>
        <item x="25"/>
        <item x="31"/>
        <item x="14"/>
        <item x="1"/>
        <item x="30"/>
        <item m="1" x="36"/>
        <item m="1" x="37"/>
        <item t="default"/>
      </items>
      <autoSortScope>
        <pivotArea dataOnly="0" outline="0" fieldPosition="0">
          <references count="1">
            <reference field="4294967294" count="1" selected="0">
              <x v="0"/>
            </reference>
          </references>
        </pivotArea>
      </autoSortScope>
    </pivotField>
    <pivotField axis="axisPage" compact="0" outline="0" subtotalTop="0" showAll="0" includeNewItemsInFilter="1">
      <items count="7">
        <item x="0"/>
        <item h="1" x="1"/>
        <item h="1" x="4"/>
        <item h="1" x="5"/>
        <item h="1" x="3"/>
        <item h="1" x="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compact="0" outline="0" subtotalTop="0" showAll="0" includeNewItemsInFilter="1"/>
    <pivotField axis="axisRow" compact="0" outline="0" subtotalTop="0" showAll="0" includeNewItemsInFilter="1" sortType="descending" rankBy="0">
      <items count="472">
        <item x="82"/>
        <item x="311"/>
        <item x="238"/>
        <item x="348"/>
        <item x="257"/>
        <item x="215"/>
        <item x="268"/>
        <item x="295"/>
        <item x="48"/>
        <item x="6"/>
        <item x="324"/>
        <item x="14"/>
        <item x="26"/>
        <item x="31"/>
        <item x="303"/>
        <item x="380"/>
        <item x="285"/>
        <item x="234"/>
        <item x="312"/>
        <item x="86"/>
        <item x="469"/>
        <item x="122"/>
        <item x="114"/>
        <item x="265"/>
        <item x="307"/>
        <item x="102"/>
        <item x="1"/>
        <item x="384"/>
        <item x="287"/>
        <item x="111"/>
        <item x="146"/>
        <item x="13"/>
        <item x="147"/>
        <item x="168"/>
        <item x="260"/>
        <item x="54"/>
        <item x="204"/>
        <item x="4"/>
        <item x="57"/>
        <item x="73"/>
        <item x="18"/>
        <item x="143"/>
        <item x="237"/>
        <item x="74"/>
        <item x="112"/>
        <item x="414"/>
        <item x="15"/>
        <item x="56"/>
        <item x="45"/>
        <item x="125"/>
        <item x="131"/>
        <item x="8"/>
        <item x="3"/>
        <item x="134"/>
        <item x="149"/>
        <item x="65"/>
        <item x="195"/>
        <item x="207"/>
        <item x="43"/>
        <item x="385"/>
        <item x="176"/>
        <item x="76"/>
        <item x="97"/>
        <item x="63"/>
        <item x="52"/>
        <item x="229"/>
        <item x="166"/>
        <item x="153"/>
        <item x="32"/>
        <item x="10"/>
        <item x="214"/>
        <item x="60"/>
        <item x="21"/>
        <item x="28"/>
        <item x="188"/>
        <item x="67"/>
        <item x="266"/>
        <item x="94"/>
        <item x="95"/>
        <item x="19"/>
        <item x="30"/>
        <item x="20"/>
        <item x="46"/>
        <item x="47"/>
        <item x="42"/>
        <item x="236"/>
        <item x="325"/>
        <item x="337"/>
        <item x="316"/>
        <item x="83"/>
        <item x="9"/>
        <item x="440"/>
        <item x="16"/>
        <item x="27"/>
        <item x="90"/>
        <item x="167"/>
        <item x="77"/>
        <item x="22"/>
        <item x="107"/>
        <item x="296"/>
        <item x="59"/>
        <item x="165"/>
        <item x="333"/>
        <item x="105"/>
        <item x="24"/>
        <item x="58"/>
        <item x="78"/>
        <item x="245"/>
        <item x="261"/>
        <item x="369"/>
        <item x="50"/>
        <item x="66"/>
        <item x="397"/>
        <item x="405"/>
        <item x="175"/>
        <item x="173"/>
        <item x="182"/>
        <item x="356"/>
        <item x="306"/>
        <item x="275"/>
        <item x="308"/>
        <item x="23"/>
        <item x="163"/>
        <item x="171"/>
        <item x="155"/>
        <item x="220"/>
        <item x="373"/>
        <item x="351"/>
        <item x="191"/>
        <item x="239"/>
        <item x="71"/>
        <item x="412"/>
        <item x="103"/>
        <item x="129"/>
        <item x="242"/>
        <item x="121"/>
        <item x="225"/>
        <item x="162"/>
        <item x="271"/>
        <item x="158"/>
        <item x="118"/>
        <item x="263"/>
        <item x="200"/>
        <item x="206"/>
        <item x="205"/>
        <item x="314"/>
        <item x="232"/>
        <item x="80"/>
        <item x="39"/>
        <item x="179"/>
        <item x="5"/>
        <item x="25"/>
        <item x="219"/>
        <item x="88"/>
        <item x="116"/>
        <item x="148"/>
        <item x="244"/>
        <item x="151"/>
        <item x="145"/>
        <item x="70"/>
        <item x="368"/>
        <item x="164"/>
        <item x="248"/>
        <item x="12"/>
        <item x="339"/>
        <item x="256"/>
        <item x="117"/>
        <item x="352"/>
        <item x="93"/>
        <item x="249"/>
        <item x="250"/>
        <item x="140"/>
        <item x="11"/>
        <item x="119"/>
        <item x="180"/>
        <item x="461"/>
        <item x="85"/>
        <item x="2"/>
        <item x="123"/>
        <item x="132"/>
        <item x="371"/>
        <item x="0"/>
        <item x="193"/>
        <item x="346"/>
        <item x="464"/>
        <item x="379"/>
        <item x="344"/>
        <item x="294"/>
        <item x="354"/>
        <item x="326"/>
        <item x="322"/>
        <item x="156"/>
        <item x="375"/>
        <item x="341"/>
        <item x="53"/>
        <item x="104"/>
        <item x="300"/>
        <item x="298"/>
        <item x="299"/>
        <item x="449"/>
        <item x="101"/>
        <item x="383"/>
        <item x="345"/>
        <item x="313"/>
        <item x="378"/>
        <item x="389"/>
        <item x="317"/>
        <item x="451"/>
        <item x="282"/>
        <item x="323"/>
        <item x="297"/>
        <item x="100"/>
        <item x="227"/>
        <item x="235"/>
        <item x="407"/>
        <item x="399"/>
        <item x="330"/>
        <item x="233"/>
        <item x="87"/>
        <item x="35"/>
        <item x="357"/>
        <item x="89"/>
        <item x="99"/>
        <item x="185"/>
        <item x="120"/>
        <item x="55"/>
        <item x="329"/>
        <item x="109"/>
        <item x="450"/>
        <item x="192"/>
        <item x="400"/>
        <item x="222"/>
        <item x="96"/>
        <item x="462"/>
        <item x="202"/>
        <item x="79"/>
        <item x="133"/>
        <item x="139"/>
        <item x="137"/>
        <item x="84"/>
        <item x="81"/>
        <item x="126"/>
        <item x="130"/>
        <item x="321"/>
        <item x="223"/>
        <item x="110"/>
        <item x="115"/>
        <item x="327"/>
        <item x="213"/>
        <item x="212"/>
        <item x="437"/>
        <item x="288"/>
        <item x="142"/>
        <item x="152"/>
        <item x="247"/>
        <item x="124"/>
        <item x="34"/>
        <item x="29"/>
        <item x="262"/>
        <item x="159"/>
        <item x="187"/>
        <item x="254"/>
        <item x="374"/>
        <item x="128"/>
        <item x="355"/>
        <item x="136"/>
        <item x="189"/>
        <item x="113"/>
        <item x="37"/>
        <item x="183"/>
        <item x="342"/>
        <item x="241"/>
        <item x="7"/>
        <item x="72"/>
        <item x="362"/>
        <item x="203"/>
        <item x="293"/>
        <item x="127"/>
        <item x="429"/>
        <item x="411"/>
        <item x="470"/>
        <item x="392"/>
        <item x="398"/>
        <item x="443"/>
        <item x="332"/>
        <item x="334"/>
        <item x="403"/>
        <item x="372"/>
        <item x="396"/>
        <item x="208"/>
        <item x="252"/>
        <item x="243"/>
        <item x="367"/>
        <item x="382"/>
        <item x="302"/>
        <item x="328"/>
        <item x="217"/>
        <item x="264"/>
        <item x="272"/>
        <item x="36"/>
        <item x="138"/>
        <item x="331"/>
        <item x="466"/>
        <item x="161"/>
        <item x="270"/>
        <item x="228"/>
        <item x="276"/>
        <item x="350"/>
        <item x="376"/>
        <item x="231"/>
        <item x="286"/>
        <item x="194"/>
        <item x="197"/>
        <item x="364"/>
        <item x="413"/>
        <item x="289"/>
        <item x="393"/>
        <item x="284"/>
        <item x="442"/>
        <item x="436"/>
        <item x="278"/>
        <item x="390"/>
        <item x="251"/>
        <item x="363"/>
        <item x="40"/>
        <item x="338"/>
        <item x="353"/>
        <item x="246"/>
        <item x="75"/>
        <item x="283"/>
        <item x="318"/>
        <item x="273"/>
        <item x="359"/>
        <item x="91"/>
        <item x="391"/>
        <item x="386"/>
        <item x="267"/>
        <item x="51"/>
        <item x="404"/>
        <item x="395"/>
        <item x="170"/>
        <item x="446"/>
        <item x="433"/>
        <item x="381"/>
        <item x="259"/>
        <item x="370"/>
        <item x="315"/>
        <item x="448"/>
        <item x="258"/>
        <item x="434"/>
        <item x="444"/>
        <item x="335"/>
        <item x="274"/>
        <item x="365"/>
        <item x="210"/>
        <item x="62"/>
        <item x="409"/>
        <item x="309"/>
        <item x="38"/>
        <item x="305"/>
        <item x="108"/>
        <item x="224"/>
        <item x="68"/>
        <item x="428"/>
        <item x="44"/>
        <item x="292"/>
        <item x="186"/>
        <item x="221"/>
        <item x="447"/>
        <item x="310"/>
        <item x="150"/>
        <item x="144"/>
        <item x="141"/>
        <item x="135"/>
        <item x="255"/>
        <item x="388"/>
        <item x="253"/>
        <item x="160"/>
        <item x="61"/>
        <item x="216"/>
        <item x="291"/>
        <item x="211"/>
        <item x="419"/>
        <item x="387"/>
        <item x="438"/>
        <item x="468"/>
        <item x="439"/>
        <item x="465"/>
        <item x="415"/>
        <item x="416"/>
        <item x="417"/>
        <item x="418"/>
        <item x="320"/>
        <item x="420"/>
        <item x="421"/>
        <item x="422"/>
        <item x="423"/>
        <item x="424"/>
        <item x="425"/>
        <item x="377"/>
        <item x="394"/>
        <item x="360"/>
        <item x="467"/>
        <item x="453"/>
        <item x="454"/>
        <item x="455"/>
        <item x="456"/>
        <item x="402"/>
        <item x="457"/>
        <item x="458"/>
        <item x="459"/>
        <item x="460"/>
        <item x="401"/>
        <item x="410"/>
        <item x="64"/>
        <item x="226"/>
        <item x="190"/>
        <item x="196"/>
        <item x="406"/>
        <item x="181"/>
        <item x="178"/>
        <item x="169"/>
        <item x="174"/>
        <item x="336"/>
        <item x="177"/>
        <item x="340"/>
        <item x="343"/>
        <item x="319"/>
        <item x="69"/>
        <item x="198"/>
        <item x="290"/>
        <item x="269"/>
        <item x="431"/>
        <item x="441"/>
        <item x="349"/>
        <item x="432"/>
        <item x="358"/>
        <item x="430"/>
        <item x="366"/>
        <item x="361"/>
        <item x="463"/>
        <item x="347"/>
        <item x="240"/>
        <item x="154"/>
        <item x="427"/>
        <item x="426"/>
        <item x="304"/>
        <item x="199"/>
        <item x="49"/>
        <item x="452"/>
        <item x="280"/>
        <item x="435"/>
        <item x="445"/>
        <item x="201"/>
        <item x="17"/>
        <item x="33"/>
        <item x="408"/>
        <item x="277"/>
        <item x="301"/>
        <item x="279"/>
        <item x="281"/>
        <item x="230"/>
        <item x="184"/>
        <item x="218"/>
        <item x="92"/>
        <item x="41"/>
        <item x="98"/>
        <item x="106"/>
        <item x="157"/>
        <item x="172"/>
        <item x="209"/>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s>
  <rowFields count="1">
    <field x="24"/>
  </rowFields>
  <rowItems count="50">
    <i>
      <x v="37"/>
    </i>
    <i>
      <x v="46"/>
    </i>
    <i>
      <x v="92"/>
    </i>
    <i>
      <x v="111"/>
    </i>
    <i>
      <x v="64"/>
    </i>
    <i>
      <x v="93"/>
    </i>
    <i>
      <x v="256"/>
    </i>
    <i>
      <x v="40"/>
    </i>
    <i>
      <x v="55"/>
    </i>
    <i>
      <x v="73"/>
    </i>
    <i>
      <x v="181"/>
    </i>
    <i>
      <x v="151"/>
    </i>
    <i>
      <x v="50"/>
    </i>
    <i>
      <x v="31"/>
    </i>
    <i>
      <x v="48"/>
    </i>
    <i>
      <x v="77"/>
    </i>
    <i>
      <x v="8"/>
    </i>
    <i>
      <x v="94"/>
    </i>
    <i>
      <x v="52"/>
    </i>
    <i>
      <x v="72"/>
    </i>
    <i>
      <x v="11"/>
    </i>
    <i>
      <x v="89"/>
    </i>
    <i>
      <x v="110"/>
    </i>
    <i>
      <x v="78"/>
    </i>
    <i>
      <x v="51"/>
    </i>
    <i>
      <x v="79"/>
    </i>
    <i>
      <x v="98"/>
    </i>
    <i>
      <x v="80"/>
    </i>
    <i>
      <x v="19"/>
    </i>
    <i>
      <x v="83"/>
    </i>
    <i>
      <x v="90"/>
    </i>
    <i>
      <x v="61"/>
    </i>
    <i>
      <x v="54"/>
    </i>
    <i>
      <x v="100"/>
    </i>
    <i>
      <x v="47"/>
    </i>
    <i>
      <x v="81"/>
    </i>
    <i>
      <x v="29"/>
    </i>
    <i>
      <x v="455"/>
    </i>
    <i>
      <x v="63"/>
    </i>
    <i>
      <x v="71"/>
    </i>
    <i>
      <x v="9"/>
    </i>
    <i>
      <x v="150"/>
    </i>
    <i>
      <x v="49"/>
    </i>
    <i>
      <x v="58"/>
    </i>
    <i>
      <x v="26"/>
    </i>
    <i>
      <x v="257"/>
    </i>
    <i>
      <x v="97"/>
    </i>
    <i>
      <x v="82"/>
    </i>
    <i>
      <x v="69"/>
    </i>
    <i t="grand">
      <x/>
    </i>
  </rowItems>
  <colFields count="1">
    <field x="15"/>
  </colFields>
  <colItems count="36">
    <i>
      <x v="34"/>
    </i>
    <i>
      <x v="13"/>
    </i>
    <i>
      <x v="4"/>
    </i>
    <i>
      <x v="24"/>
    </i>
    <i>
      <x v="25"/>
    </i>
    <i>
      <x v="8"/>
    </i>
    <i>
      <x v="11"/>
    </i>
    <i>
      <x v="2"/>
    </i>
    <i>
      <x v="33"/>
    </i>
    <i>
      <x v="6"/>
    </i>
    <i>
      <x v="20"/>
    </i>
    <i>
      <x v="7"/>
    </i>
    <i>
      <x v="1"/>
    </i>
    <i>
      <x v="31"/>
    </i>
    <i>
      <x v="9"/>
    </i>
    <i>
      <x v="3"/>
    </i>
    <i>
      <x v="17"/>
    </i>
    <i>
      <x v="29"/>
    </i>
    <i>
      <x v="27"/>
    </i>
    <i>
      <x v="26"/>
    </i>
    <i>
      <x v="23"/>
    </i>
    <i>
      <x v="28"/>
    </i>
    <i>
      <x v="18"/>
    </i>
    <i>
      <x v="30"/>
    </i>
    <i>
      <x v="22"/>
    </i>
    <i>
      <x v="19"/>
    </i>
    <i>
      <x v="14"/>
    </i>
    <i>
      <x v="5"/>
    </i>
    <i>
      <x v="32"/>
    </i>
    <i>
      <x v="21"/>
    </i>
    <i>
      <x v="16"/>
    </i>
    <i>
      <x v="15"/>
    </i>
    <i>
      <x v="12"/>
    </i>
    <i>
      <x/>
    </i>
    <i>
      <x v="10"/>
    </i>
    <i t="grand">
      <x/>
    </i>
  </colItems>
  <pageFields count="4">
    <pageField fld="21" hier="0"/>
    <pageField fld="12" hier="0"/>
    <pageField fld="4" hier="0"/>
    <pageField fld="16" hier="0"/>
  </pageFields>
  <dataFields count="1">
    <dataField name="Count of Reg" fld="1" subtotal="count" baseField="0" baseItem="0"/>
  </dataFields>
  <pivotTableStyleInfo showRowHeaders="1" showColHeaders="1" showRowStripes="0" showColStripes="0" showLastColumn="1"/>
</pivotTableDefinition>
</file>

<file path=xl/pivotTables/pivotTable12.xml><?xml version="1.0" encoding="utf-8"?>
<pivotTableDefinition xmlns="http://schemas.openxmlformats.org/spreadsheetml/2006/main" name="PivotTable6"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6:M88" firstHeaderRow="1"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h="1" x="7"/>
        <item h="1" x="15"/>
        <item h="1" x="2"/>
        <item h="1" x="14"/>
        <item h="1" x="16"/>
        <item h="1" x="20"/>
        <item h="1" x="12"/>
        <item h="1" x="13"/>
        <item h="1" x="18"/>
        <item x="1"/>
        <item h="1" x="17"/>
        <item h="1" x="9"/>
        <item h="1" x="8"/>
        <item h="1" x="19"/>
        <item h="1" x="11"/>
        <item h="1" x="4"/>
        <item x="0"/>
        <item h="1" x="21"/>
        <item h="1" x="10"/>
        <item x="6"/>
        <item x="22"/>
        <item t="default"/>
      </items>
    </pivotField>
    <pivotField axis="axisCol" compact="0" outline="0" subtotalTop="0" showAll="0" includeNewItemsInFilter="1" sortType="descending" rankBy="0">
      <items count="21">
        <item x="8"/>
        <item x="15"/>
        <item x="3"/>
        <item x="14"/>
        <item x="17"/>
        <item x="10"/>
        <item x="11"/>
        <item x="5"/>
        <item x="13"/>
        <item x="6"/>
        <item x="18"/>
        <item x="2"/>
        <item x="1"/>
        <item x="7"/>
        <item x="0"/>
        <item x="9"/>
        <item x="12"/>
        <item x="16"/>
        <item x="4"/>
        <item x="19"/>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h="1" x="2"/>
        <item h="1" x="4"/>
        <item h="1" x="1"/>
        <item h="1" x="3"/>
        <item h="1" x="7"/>
        <item x="0"/>
        <item h="1" x="10"/>
        <item h="1" x="9"/>
        <item h="1" x="5"/>
        <item h="1" x="6"/>
        <item h="1" m="1" x="12"/>
        <item h="1" x="8"/>
        <item m="1" x="11"/>
        <item t="default"/>
      </items>
    </pivotField>
    <pivotField compact="0" outline="0" subtotalTop="0" showAll="0" includeNewItemsInFilter="1"/>
    <pivotField axis="axisRow" compact="0" outline="0" subtotalTop="0" showAll="0" includeNewItemsInFilter="1" sortType="descending" rankBy="0">
      <items count="195">
        <item x="119"/>
        <item m="1" x="191"/>
        <item x="79"/>
        <item x="101"/>
        <item x="51"/>
        <item x="13"/>
        <item x="0"/>
        <item x="14"/>
        <item x="129"/>
        <item x="110"/>
        <item x="97"/>
        <item x="128"/>
        <item x="44"/>
        <item x="152"/>
        <item x="142"/>
        <item x="67"/>
        <item x="15"/>
        <item x="64"/>
        <item x="20"/>
        <item x="98"/>
        <item x="68"/>
        <item x="99"/>
        <item x="156"/>
        <item x="72"/>
        <item x="162"/>
        <item x="121"/>
        <item x="10"/>
        <item x="58"/>
        <item x="54"/>
        <item x="105"/>
        <item x="9"/>
        <item x="11"/>
        <item x="37"/>
        <item x="82"/>
        <item x="117"/>
        <item x="56"/>
        <item x="24"/>
        <item x="17"/>
        <item x="66"/>
        <item x="149"/>
        <item m="1" x="192"/>
        <item x="25"/>
        <item x="76"/>
        <item x="16"/>
        <item x="46"/>
        <item x="3"/>
        <item x="74"/>
        <item x="36"/>
        <item x="92"/>
        <item x="71"/>
        <item x="86"/>
        <item x="57"/>
        <item x="122"/>
        <item x="88"/>
        <item x="47"/>
        <item x="4"/>
        <item m="1" x="190"/>
        <item x="65"/>
        <item x="146"/>
        <item x="83"/>
        <item x="81"/>
        <item x="26"/>
        <item x="163"/>
        <item x="95"/>
        <item x="85"/>
        <item x="21"/>
        <item x="169"/>
        <item x="8"/>
        <item x="38"/>
        <item x="157"/>
        <item x="19"/>
        <item x="127"/>
        <item x="40"/>
        <item x="18"/>
        <item x="134"/>
        <item x="167"/>
        <item x="94"/>
        <item x="155"/>
        <item x="52"/>
        <item x="109"/>
        <item x="2"/>
        <item x="90"/>
        <item x="7"/>
        <item x="125"/>
        <item x="133"/>
        <item x="87"/>
        <item x="108"/>
        <item x="171"/>
        <item x="168"/>
        <item x="75"/>
        <item x="153"/>
        <item x="104"/>
        <item x="172"/>
        <item x="135"/>
        <item x="106"/>
        <item x="31"/>
        <item x="53"/>
        <item x="30"/>
        <item x="111"/>
        <item x="141"/>
        <item x="22"/>
        <item x="114"/>
        <item x="150"/>
        <item x="123"/>
        <item x="103"/>
        <item x="115"/>
        <item x="154"/>
        <item x="49"/>
        <item x="124"/>
        <item x="93"/>
        <item x="144"/>
        <item x="160"/>
        <item x="70"/>
        <item x="89"/>
        <item x="35"/>
        <item x="34"/>
        <item x="78"/>
        <item x="132"/>
        <item m="1" x="177"/>
        <item x="6"/>
        <item x="116"/>
        <item x="102"/>
        <item x="28"/>
        <item x="145"/>
        <item x="73"/>
        <item x="159"/>
        <item x="164"/>
        <item x="61"/>
        <item x="59"/>
        <item x="91"/>
        <item x="137"/>
        <item x="62"/>
        <item x="84"/>
        <item x="147"/>
        <item m="1" x="181"/>
        <item x="48"/>
        <item x="80"/>
        <item x="130"/>
        <item x="29"/>
        <item x="23"/>
        <item x="33"/>
        <item x="166"/>
        <item x="77"/>
        <item x="126"/>
        <item x="41"/>
        <item m="1" x="193"/>
        <item x="118"/>
        <item x="120"/>
        <item x="27"/>
        <item x="5"/>
        <item x="69"/>
        <item x="148"/>
        <item x="55"/>
        <item x="107"/>
        <item x="100"/>
        <item x="1"/>
        <item m="1" x="175"/>
        <item x="165"/>
        <item x="158"/>
        <item x="42"/>
        <item x="45"/>
        <item x="63"/>
        <item x="96"/>
        <item x="112"/>
        <item x="113"/>
        <item x="50"/>
        <item m="1" x="186"/>
        <item m="1" x="182"/>
        <item m="1" x="189"/>
        <item m="1" x="183"/>
        <item m="1" x="188"/>
        <item m="1" x="185"/>
        <item x="138"/>
        <item m="1" x="184"/>
        <item m="1" x="178"/>
        <item m="1" x="176"/>
        <item m="1" x="180"/>
        <item m="1" x="174"/>
        <item m="1" x="179"/>
        <item m="1" x="187"/>
        <item x="161"/>
        <item x="151"/>
        <item m="1" x="173"/>
        <item x="139"/>
        <item x="143"/>
        <item x="136"/>
        <item x="140"/>
        <item x="131"/>
        <item x="32"/>
        <item x="43"/>
        <item x="170"/>
        <item x="12"/>
        <item x="39"/>
        <item x="60"/>
        <item t="default"/>
      </items>
      <autoSortScope>
        <pivotArea dataOnly="0" outline="0" fieldPosition="0">
          <references count="1">
            <reference field="4294967294" count="1" selected="0">
              <x v="0"/>
            </reference>
          </references>
        </pivotArea>
      </autoSortScope>
    </pivotField>
    <pivotField compact="0" outline="0" subtotalTop="0" showAll="0" includeNewItemsInFilter="1" sortType="descending" rankBy="0">
      <autoSortScope>
        <pivotArea dataOnly="0" outline="0" fieldPosition="0">
          <references count="1">
            <reference field="4294967294" count="1" selected="0">
              <x v="0"/>
            </reference>
          </references>
        </pivotArea>
      </autoSortScope>
    </pivotField>
    <pivotField axis="axisPage" compact="0" outline="0" subtotalTop="0" showAll="0" includeNewItemsInFilter="1">
      <items count="7">
        <item x="0"/>
        <item h="1" x="1"/>
        <item h="1" x="4"/>
        <item h="1" x="5"/>
        <item h="1" x="3"/>
        <item h="1" x="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compact="0" outline="0" subtotalTop="0" showAll="0" includeNewItemsInFilter="1"/>
    <pivotField compact="0" outline="0" subtotalTop="0" showAll="0" includeNewItemsInFilter="1" sortType="descending" rankBy="0">
      <autoSortScope>
        <pivotArea dataOnly="0" outline="0" fieldPosition="0">
          <references count="1">
            <reference field="4294967294" count="1" selected="0">
              <x v="0"/>
            </reference>
          </references>
        </pivotArea>
      </autoSortScope>
    </pivotField>
    <pivotField compact="0" outline="0" subtotalTop="0" showAll="0" includeNewItemsInFilter="1"/>
  </pivotFields>
  <rowFields count="1">
    <field x="14"/>
  </rowFields>
  <rowItems count="81">
    <i>
      <x v="155"/>
    </i>
    <i>
      <x v="13"/>
    </i>
    <i>
      <x v="33"/>
    </i>
    <i>
      <x v="83"/>
    </i>
    <i>
      <x v="11"/>
    </i>
    <i>
      <x v="109"/>
    </i>
    <i>
      <x v="55"/>
    </i>
    <i>
      <x v="26"/>
    </i>
    <i>
      <x v="41"/>
    </i>
    <i>
      <x v="51"/>
    </i>
    <i>
      <x v="10"/>
    </i>
    <i>
      <x v="84"/>
    </i>
    <i>
      <x v="18"/>
    </i>
    <i>
      <x v="37"/>
    </i>
    <i>
      <x v="46"/>
    </i>
    <i>
      <x v="6"/>
    </i>
    <i>
      <x v="36"/>
    </i>
    <i>
      <x v="100"/>
    </i>
    <i>
      <x v="20"/>
    </i>
    <i>
      <x v="154"/>
    </i>
    <i>
      <x v="21"/>
    </i>
    <i>
      <x v="7"/>
    </i>
    <i>
      <x v="28"/>
    </i>
    <i>
      <x v="108"/>
    </i>
    <i>
      <x v="5"/>
    </i>
    <i>
      <x v="16"/>
    </i>
    <i>
      <x v="101"/>
    </i>
    <i>
      <x v="136"/>
    </i>
    <i>
      <x v="110"/>
    </i>
    <i>
      <x v="29"/>
    </i>
    <i>
      <x v="79"/>
    </i>
    <i>
      <x v="30"/>
    </i>
    <i>
      <x v="106"/>
    </i>
    <i>
      <x v="31"/>
    </i>
    <i>
      <x v="130"/>
    </i>
    <i>
      <x v="32"/>
    </i>
    <i>
      <x v="54"/>
    </i>
    <i>
      <x v="19"/>
    </i>
    <i>
      <x v="15"/>
    </i>
    <i>
      <x v="34"/>
    </i>
    <i>
      <x v="103"/>
    </i>
    <i>
      <x v="35"/>
    </i>
    <i>
      <x v="27"/>
    </i>
    <i>
      <x v="22"/>
    </i>
    <i>
      <x v="112"/>
    </i>
    <i>
      <x v="3"/>
    </i>
    <i>
      <x v="133"/>
    </i>
    <i>
      <x v="38"/>
    </i>
    <i>
      <x v="150"/>
    </i>
    <i>
      <x v="39"/>
    </i>
    <i>
      <x v="24"/>
    </i>
    <i>
      <x v="183"/>
    </i>
    <i>
      <x v="25"/>
    </i>
    <i>
      <x v="191"/>
    </i>
    <i>
      <x v="4"/>
    </i>
    <i>
      <x v="43"/>
    </i>
    <i>
      <x v="102"/>
    </i>
    <i>
      <x v="44"/>
    </i>
    <i>
      <x v="104"/>
    </i>
    <i>
      <x v="45"/>
    </i>
    <i>
      <x v="107"/>
    </i>
    <i>
      <x v="2"/>
    </i>
    <i>
      <x v="9"/>
    </i>
    <i>
      <x v="47"/>
    </i>
    <i>
      <x v="111"/>
    </i>
    <i>
      <x v="23"/>
    </i>
    <i>
      <x v="117"/>
    </i>
    <i>
      <x v="17"/>
    </i>
    <i>
      <x v="132"/>
    </i>
    <i>
      <x v="50"/>
    </i>
    <i>
      <x v="135"/>
    </i>
    <i>
      <x v="14"/>
    </i>
    <i>
      <x v="137"/>
    </i>
    <i>
      <x v="52"/>
    </i>
    <i>
      <x v="12"/>
    </i>
    <i>
      <x v="53"/>
    </i>
    <i>
      <x v="48"/>
    </i>
    <i>
      <x v="49"/>
    </i>
    <i>
      <x/>
    </i>
    <i>
      <x v="42"/>
    </i>
    <i t="grand">
      <x/>
    </i>
  </rowItems>
  <colFields count="1">
    <field x="5"/>
  </colFields>
  <colItems count="12">
    <i>
      <x/>
    </i>
    <i>
      <x v="14"/>
    </i>
    <i>
      <x v="16"/>
    </i>
    <i>
      <x v="2"/>
    </i>
    <i>
      <x v="7"/>
    </i>
    <i>
      <x v="17"/>
    </i>
    <i>
      <x v="4"/>
    </i>
    <i>
      <x v="18"/>
    </i>
    <i>
      <x v="11"/>
    </i>
    <i>
      <x v="13"/>
    </i>
    <i>
      <x v="1"/>
    </i>
    <i t="grand">
      <x/>
    </i>
  </colItems>
  <pageFields count="4">
    <pageField fld="21" hier="0"/>
    <pageField fld="12" hier="0"/>
    <pageField fld="4" hier="0"/>
    <pageField fld="16" hier="0"/>
  </pageFields>
  <dataFields count="1">
    <dataField name="Count of Reg" fld="1" subtotal="count" baseField="0" baseItem="0"/>
  </dataFields>
  <pivotTableStyleInfo showRowHeaders="1" showColHeaders="1" showRowStripes="0" showColStripes="0" showLastColumn="1"/>
</pivotTableDefinition>
</file>

<file path=xl/pivotTables/pivotTable13.xml><?xml version="1.0" encoding="utf-8"?>
<pivotTableDefinition xmlns="http://schemas.openxmlformats.org/spreadsheetml/2006/main" name="PivotTable7"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6:M110" firstHeaderRow="1"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h="1" x="7"/>
        <item h="1" x="15"/>
        <item h="1" x="2"/>
        <item h="1" x="14"/>
        <item h="1" x="16"/>
        <item h="1" x="20"/>
        <item h="1" x="12"/>
        <item h="1" x="13"/>
        <item h="1" x="18"/>
        <item x="1"/>
        <item h="1" x="17"/>
        <item h="1" x="9"/>
        <item h="1" x="8"/>
        <item h="1" x="19"/>
        <item h="1" x="11"/>
        <item h="1" x="4"/>
        <item x="0"/>
        <item h="1" x="21"/>
        <item h="1" x="10"/>
        <item x="6"/>
        <item x="22"/>
        <item t="default"/>
      </items>
    </pivotField>
    <pivotField axis="axisCol" compact="0" outline="0" subtotalTop="0" showAll="0" includeNewItemsInFilter="1" sortType="descending" rankBy="0">
      <items count="21">
        <item x="8"/>
        <item x="15"/>
        <item x="3"/>
        <item x="14"/>
        <item x="17"/>
        <item x="10"/>
        <item x="11"/>
        <item x="5"/>
        <item x="13"/>
        <item x="6"/>
        <item x="18"/>
        <item x="2"/>
        <item x="1"/>
        <item x="7"/>
        <item x="0"/>
        <item x="9"/>
        <item x="12"/>
        <item x="16"/>
        <item x="4"/>
        <item x="19"/>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h="1" x="2"/>
        <item h="1" x="4"/>
        <item h="1" x="1"/>
        <item h="1"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sortType="descending" rankBy="0">
      <autoSortScope>
        <pivotArea dataOnly="0" outline="0" fieldPosition="0">
          <references count="1">
            <reference field="4294967294" count="1" selected="0">
              <x v="0"/>
            </reference>
          </references>
        </pivotArea>
      </autoSortScope>
    </pivotField>
    <pivotField axis="axisPage" compact="0" outline="0" subtotalTop="0" showAll="0" includeNewItemsInFilter="1">
      <items count="7">
        <item x="0"/>
        <item h="1" x="1"/>
        <item h="1" x="4"/>
        <item h="1" x="5"/>
        <item h="1" x="3"/>
        <item h="1" x="2"/>
        <item t="default"/>
      </items>
    </pivotField>
    <pivotField axis="axisRow" compact="0" outline="0" subtotalTop="0" showAll="0" includeNewItemsInFilter="1" sortType="descending" rankBy="0">
      <items count="110">
        <item x="36"/>
        <item x="11"/>
        <item m="1" x="106"/>
        <item x="55"/>
        <item x="59"/>
        <item m="1" x="107"/>
        <item x="100"/>
        <item x="40"/>
        <item x="38"/>
        <item x="5"/>
        <item x="54"/>
        <item x="9"/>
        <item x="97"/>
        <item x="60"/>
        <item m="1" x="108"/>
        <item x="89"/>
        <item x="2"/>
        <item x="0"/>
        <item x="70"/>
        <item x="71"/>
        <item x="44"/>
        <item x="74"/>
        <item x="46"/>
        <item x="35"/>
        <item x="7"/>
        <item x="23"/>
        <item x="81"/>
        <item x="83"/>
        <item x="93"/>
        <item x="67"/>
        <item x="69"/>
        <item x="3"/>
        <item x="21"/>
        <item x="84"/>
        <item x="95"/>
        <item x="73"/>
        <item x="19"/>
        <item x="26"/>
        <item x="10"/>
        <item x="12"/>
        <item x="72"/>
        <item x="91"/>
        <item x="47"/>
        <item m="1" x="104"/>
        <item x="6"/>
        <item x="29"/>
        <item x="30"/>
        <item x="25"/>
        <item x="53"/>
        <item x="50"/>
        <item x="85"/>
        <item x="66"/>
        <item x="62"/>
        <item x="78"/>
        <item x="65"/>
        <item x="86"/>
        <item x="99"/>
        <item x="4"/>
        <item x="31"/>
        <item x="48"/>
        <item x="14"/>
        <item x="17"/>
        <item x="51"/>
        <item x="41"/>
        <item x="63"/>
        <item x="45"/>
        <item x="79"/>
        <item x="61"/>
        <item x="15"/>
        <item x="43"/>
        <item x="20"/>
        <item x="52"/>
        <item x="37"/>
        <item x="90"/>
        <item m="1" x="105"/>
        <item x="68"/>
        <item x="24"/>
        <item x="32"/>
        <item m="1" x="103"/>
        <item x="13"/>
        <item x="27"/>
        <item x="49"/>
        <item x="16"/>
        <item x="64"/>
        <item x="33"/>
        <item x="18"/>
        <item x="34"/>
        <item x="39"/>
        <item x="98"/>
        <item x="22"/>
        <item x="80"/>
        <item x="56"/>
        <item x="77"/>
        <item x="82"/>
        <item x="58"/>
        <item x="28"/>
        <item x="76"/>
        <item x="75"/>
        <item x="42"/>
        <item x="88"/>
        <item x="57"/>
        <item x="1"/>
        <item x="101"/>
        <item x="8"/>
        <item x="87"/>
        <item x="92"/>
        <item x="102"/>
        <item x="94"/>
        <item x="96"/>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compact="0" outline="0" subtotalTop="0" showAll="0" includeNewItemsInFilter="1"/>
    <pivotField compact="0" outline="0" subtotalTop="0" showAll="0" includeNewItemsInFilter="1" sortType="descending" rankBy="0">
      <autoSortScope>
        <pivotArea dataOnly="0" outline="0" fieldPosition="0">
          <references count="1">
            <reference field="4294967294" count="1" selected="0">
              <x v="0"/>
            </reference>
          </references>
        </pivotArea>
      </autoSortScope>
    </pivotField>
    <pivotField compact="0" outline="0" subtotalTop="0" showAll="0" includeNewItemsInFilter="1"/>
  </pivotFields>
  <rowFields count="1">
    <field x="17"/>
  </rowFields>
  <rowItems count="103">
    <i>
      <x v="86"/>
    </i>
    <i>
      <x v="7"/>
    </i>
    <i>
      <x v="6"/>
    </i>
    <i>
      <x v="93"/>
    </i>
    <i>
      <x v="25"/>
    </i>
    <i>
      <x v="92"/>
    </i>
    <i>
      <x v="75"/>
    </i>
    <i>
      <x v="32"/>
    </i>
    <i>
      <x v="83"/>
    </i>
    <i>
      <x v="17"/>
    </i>
    <i>
      <x v="90"/>
    </i>
    <i>
      <x v="101"/>
    </i>
    <i>
      <x v="54"/>
    </i>
    <i>
      <x v="39"/>
    </i>
    <i>
      <x v="42"/>
    </i>
    <i>
      <x/>
    </i>
    <i>
      <x v="13"/>
    </i>
    <i>
      <x v="68"/>
    </i>
    <i>
      <x v="102"/>
    </i>
    <i>
      <x v="21"/>
    </i>
    <i>
      <x v="77"/>
    </i>
    <i>
      <x v="22"/>
    </i>
    <i>
      <x v="94"/>
    </i>
    <i>
      <x v="23"/>
    </i>
    <i>
      <x v="64"/>
    </i>
    <i>
      <x v="24"/>
    </i>
    <i>
      <x v="72"/>
    </i>
    <i>
      <x v="1"/>
    </i>
    <i>
      <x v="82"/>
    </i>
    <i>
      <x v="26"/>
    </i>
    <i>
      <x v="15"/>
    </i>
    <i>
      <x v="27"/>
    </i>
    <i>
      <x v="98"/>
    </i>
    <i>
      <x v="28"/>
    </i>
    <i>
      <x v="106"/>
    </i>
    <i>
      <x v="29"/>
    </i>
    <i>
      <x v="66"/>
    </i>
    <i>
      <x v="30"/>
    </i>
    <i>
      <x v="70"/>
    </i>
    <i>
      <x v="31"/>
    </i>
    <i>
      <x v="11"/>
    </i>
    <i>
      <x v="3"/>
    </i>
    <i>
      <x v="80"/>
    </i>
    <i>
      <x v="33"/>
    </i>
    <i>
      <x v="84"/>
    </i>
    <i>
      <x v="34"/>
    </i>
    <i>
      <x v="88"/>
    </i>
    <i>
      <x v="35"/>
    </i>
    <i>
      <x v="16"/>
    </i>
    <i>
      <x v="36"/>
    </i>
    <i>
      <x v="96"/>
    </i>
    <i>
      <x v="37"/>
    </i>
    <i>
      <x v="100"/>
    </i>
    <i>
      <x v="38"/>
    </i>
    <i>
      <x v="104"/>
    </i>
    <i>
      <x v="8"/>
    </i>
    <i>
      <x v="20"/>
    </i>
    <i>
      <x v="40"/>
    </i>
    <i>
      <x v="65"/>
    </i>
    <i>
      <x v="41"/>
    </i>
    <i>
      <x v="67"/>
    </i>
    <i>
      <x v="9"/>
    </i>
    <i>
      <x v="69"/>
    </i>
    <i>
      <x v="44"/>
    </i>
    <i>
      <x v="71"/>
    </i>
    <i>
      <x v="45"/>
    </i>
    <i>
      <x v="73"/>
    </i>
    <i>
      <x v="46"/>
    </i>
    <i>
      <x v="76"/>
    </i>
    <i>
      <x v="47"/>
    </i>
    <i>
      <x v="79"/>
    </i>
    <i>
      <x v="48"/>
    </i>
    <i>
      <x v="81"/>
    </i>
    <i>
      <x v="49"/>
    </i>
    <i>
      <x v="12"/>
    </i>
    <i>
      <x v="50"/>
    </i>
    <i>
      <x v="85"/>
    </i>
    <i>
      <x v="51"/>
    </i>
    <i>
      <x v="87"/>
    </i>
    <i>
      <x v="52"/>
    </i>
    <i>
      <x v="89"/>
    </i>
    <i>
      <x v="53"/>
    </i>
    <i>
      <x v="91"/>
    </i>
    <i>
      <x v="10"/>
    </i>
    <i>
      <x v="4"/>
    </i>
    <i>
      <x v="108"/>
    </i>
    <i>
      <x v="95"/>
    </i>
    <i>
      <x v="56"/>
    </i>
    <i>
      <x v="97"/>
    </i>
    <i>
      <x v="57"/>
    </i>
    <i>
      <x v="99"/>
    </i>
    <i>
      <x v="58"/>
    </i>
    <i>
      <x v="18"/>
    </i>
    <i>
      <x v="59"/>
    </i>
    <i>
      <x v="103"/>
    </i>
    <i>
      <x v="60"/>
    </i>
    <i>
      <x v="105"/>
    </i>
    <i>
      <x v="61"/>
    </i>
    <i>
      <x v="107"/>
    </i>
    <i>
      <x v="62"/>
    </i>
    <i>
      <x v="63"/>
    </i>
    <i>
      <x v="55"/>
    </i>
    <i t="grand">
      <x/>
    </i>
  </rowItems>
  <colFields count="1">
    <field x="5"/>
  </colFields>
  <colItems count="12">
    <i>
      <x/>
    </i>
    <i>
      <x v="14"/>
    </i>
    <i>
      <x v="16"/>
    </i>
    <i>
      <x v="2"/>
    </i>
    <i>
      <x v="7"/>
    </i>
    <i>
      <x v="17"/>
    </i>
    <i>
      <x v="4"/>
    </i>
    <i>
      <x v="18"/>
    </i>
    <i>
      <x v="11"/>
    </i>
    <i>
      <x v="13"/>
    </i>
    <i>
      <x v="1"/>
    </i>
    <i t="grand">
      <x/>
    </i>
  </colItems>
  <pageFields count="4">
    <pageField fld="21" hier="0"/>
    <pageField fld="12" hier="0"/>
    <pageField fld="4" hier="0"/>
    <pageField fld="16" hier="0"/>
  </pageFields>
  <dataFields count="1">
    <dataField name="Count of Reg" fld="1" subtotal="count" baseField="0" baseItem="0"/>
  </dataFields>
  <pivotTableStyleInfo showRowHeaders="1" showColHeaders="1" showRowStripes="0" showColStripes="0" showLastColumn="1"/>
</pivotTableDefinition>
</file>

<file path=xl/pivotTables/pivotTable14.xml><?xml version="1.0" encoding="utf-8"?>
<pivotTableDefinition xmlns="http://schemas.openxmlformats.org/spreadsheetml/2006/main" name="PivotTable8"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4:AJ6" firstHeaderRow="1" firstDataRow="2" firstDataCol="1" rowPageCount="2"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1">
        <item x="8"/>
        <item x="15"/>
        <item x="3"/>
        <item x="14"/>
        <item x="17"/>
        <item x="10"/>
        <item x="11"/>
        <item x="5"/>
        <item x="13"/>
        <item x="6"/>
        <item x="18"/>
        <item x="2"/>
        <item x="1"/>
        <item x="7"/>
        <item x="0"/>
        <item x="9"/>
        <item x="12"/>
        <item x="16"/>
        <item x="4"/>
        <item x="19"/>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h="1" x="2"/>
        <item h="1" x="4"/>
        <item h="1" x="1"/>
        <item h="1" x="3"/>
        <item h="1" x="7"/>
        <item x="0"/>
        <item h="1" x="10"/>
        <item h="1" x="9"/>
        <item h="1" x="5"/>
        <item h="1" x="6"/>
        <item h="1" m="1" x="12"/>
        <item h="1" x="8"/>
        <item m="1" x="11"/>
        <item t="default"/>
      </items>
    </pivotField>
    <pivotField axis="axisCol" compact="0" outline="0" subtotalTop="0" showAll="0" includeNewItemsInFilter="1" sortType="descending" rankBy="0">
      <items count="55">
        <item x="15"/>
        <item x="12"/>
        <item x="0"/>
        <item m="1" x="45"/>
        <item x="13"/>
        <item x="8"/>
        <item x="22"/>
        <item x="11"/>
        <item m="1" x="49"/>
        <item x="18"/>
        <item x="1"/>
        <item x="14"/>
        <item x="5"/>
        <item x="38"/>
        <item x="17"/>
        <item x="33"/>
        <item x="27"/>
        <item x="28"/>
        <item x="21"/>
        <item x="6"/>
        <item x="34"/>
        <item x="26"/>
        <item x="16"/>
        <item x="35"/>
        <item x="4"/>
        <item x="2"/>
        <item x="7"/>
        <item x="24"/>
        <item x="25"/>
        <item x="20"/>
        <item m="1" x="43"/>
        <item x="10"/>
        <item x="19"/>
        <item x="37"/>
        <item x="23"/>
        <item x="31"/>
        <item x="9"/>
        <item x="29"/>
        <item x="30"/>
        <item x="36"/>
        <item x="3"/>
        <item m="1" x="41"/>
        <item m="1" x="44"/>
        <item m="1" x="42"/>
        <item m="1" x="40"/>
        <item m="1" x="53"/>
        <item m="1" x="50"/>
        <item m="1" x="51"/>
        <item m="1" x="39"/>
        <item m="1" x="46"/>
        <item m="1" x="48"/>
        <item m="1" x="47"/>
        <item m="1" x="52"/>
        <item x="3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Items count="1">
    <i/>
  </rowItems>
  <colFields count="1">
    <field x="13"/>
  </colFields>
  <colItems count="35">
    <i>
      <x v="10"/>
    </i>
    <i>
      <x v="5"/>
    </i>
    <i>
      <x v="11"/>
    </i>
    <i>
      <x v="12"/>
    </i>
    <i>
      <x v="1"/>
    </i>
    <i>
      <x v="2"/>
    </i>
    <i>
      <x v="20"/>
    </i>
    <i>
      <x v="18"/>
    </i>
    <i>
      <x v="4"/>
    </i>
    <i>
      <x v="7"/>
    </i>
    <i>
      <x v="6"/>
    </i>
    <i>
      <x v="22"/>
    </i>
    <i>
      <x v="35"/>
    </i>
    <i>
      <x v="16"/>
    </i>
    <i>
      <x v="29"/>
    </i>
    <i>
      <x v="19"/>
    </i>
    <i>
      <x v="34"/>
    </i>
    <i>
      <x v="32"/>
    </i>
    <i>
      <x v="9"/>
    </i>
    <i>
      <x v="27"/>
    </i>
    <i>
      <x v="31"/>
    </i>
    <i>
      <x v="36"/>
    </i>
    <i>
      <x v="37"/>
    </i>
    <i>
      <x v="38"/>
    </i>
    <i>
      <x v="28"/>
    </i>
    <i>
      <x v="21"/>
    </i>
    <i>
      <x v="53"/>
    </i>
    <i>
      <x v="15"/>
    </i>
    <i>
      <x v="17"/>
    </i>
    <i>
      <x v="39"/>
    </i>
    <i>
      <x v="14"/>
    </i>
    <i>
      <x/>
    </i>
    <i>
      <x v="33"/>
    </i>
    <i>
      <x v="23"/>
    </i>
    <i t="grand">
      <x/>
    </i>
  </colItems>
  <pageFields count="2">
    <pageField fld="12" hier="0"/>
    <pageField fld="5" hier="0"/>
  </pageFields>
  <dataFields count="1">
    <dataField name="Count of Reg" fld="1" subtotal="count" baseField="0" baseItem="0"/>
  </dataFields>
  <formats count="1">
    <format dxfId="24">
      <pivotArea grandCol="1" outline="0" collapsedLevelsAreSubtotals="1" fieldPosition="0"/>
    </format>
  </formats>
  <pivotTableStyleInfo showRowHeaders="1" showColHeaders="1" showRowStripes="0" showColStripes="0" showLastColumn="1"/>
</pivotTableDefinition>
</file>

<file path=xl/pivotTables/pivotTable15.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chartFormat="4">
  <location ref="A6:M52" firstHeaderRow="1" firstDataRow="3"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x="7"/>
        <item h="1" x="15"/>
        <item h="1" x="2"/>
        <item h="1" x="14"/>
        <item h="1" x="16"/>
        <item h="1" x="20"/>
        <item h="1" x="12"/>
        <item h="1" x="13"/>
        <item h="1" x="18"/>
        <item x="1"/>
        <item h="1" x="17"/>
        <item h="1" x="9"/>
        <item h="1" x="8"/>
        <item h="1" x="19"/>
        <item h="1" x="11"/>
        <item h="1" x="4"/>
        <item x="0"/>
        <item h="1" x="21"/>
        <item h="1" x="10"/>
        <item x="6"/>
        <item x="22"/>
        <item t="default"/>
      </items>
    </pivotField>
    <pivotField axis="axisPage" compact="0" outline="0" subtotalTop="0" showAll="0" includeNewItemsInFilter="1">
      <items count="21">
        <item x="8"/>
        <item x="15"/>
        <item x="3"/>
        <item x="14"/>
        <item x="17"/>
        <item x="10"/>
        <item x="11"/>
        <item x="5"/>
        <item x="13"/>
        <item x="6"/>
        <item x="18"/>
        <item x="2"/>
        <item x="1"/>
        <item x="7"/>
        <item x="0"/>
        <item x="9"/>
        <item x="12"/>
        <item x="16"/>
        <item x="4"/>
        <item x="19"/>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items count="4">
        <item x="0"/>
        <item x="1"/>
        <item x="2"/>
        <item t="default"/>
      </items>
    </pivotField>
    <pivotField compact="0" outline="0" subtotalTop="0" showAll="0" includeNewItemsInFilter="1"/>
    <pivotField axis="axisPage" compact="0" outline="0" subtotalTop="0" showAll="0" includeNewItemsInFilter="1">
      <items count="14">
        <item h="1" x="2"/>
        <item h="1" x="4"/>
        <item h="1" x="1"/>
        <item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rankBy="0">
      <items count="7">
        <item x="0"/>
        <item x="1"/>
        <item x="4"/>
        <item x="5"/>
        <item x="3"/>
        <item x="2"/>
        <item t="default"/>
      </items>
    </pivotField>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234">
        <item x="0"/>
        <item x="1"/>
        <item x="2"/>
        <item x="3"/>
        <item x="4"/>
        <item x="5"/>
        <item x="6"/>
        <item x="7"/>
        <item x="8"/>
        <item x="9"/>
        <item x="10"/>
        <item x="11"/>
        <item x="14"/>
        <item x="15"/>
        <item x="16"/>
        <item x="17"/>
        <item x="18"/>
        <item x="19"/>
        <item x="20"/>
        <item x="21"/>
        <item x="23"/>
        <item x="13"/>
        <item x="24"/>
        <item x="25"/>
        <item x="28"/>
        <item x="29"/>
        <item x="30"/>
        <item x="27"/>
        <item x="31"/>
        <item x="32"/>
        <item x="34"/>
        <item x="35"/>
        <item x="33"/>
        <item x="36"/>
        <item x="37"/>
        <item x="38"/>
        <item x="40"/>
        <item x="41"/>
        <item x="42"/>
        <item x="43"/>
        <item x="44"/>
        <item x="45"/>
        <item x="46"/>
        <item x="47"/>
        <item m="1" x="232"/>
        <item x="50"/>
        <item x="12"/>
        <item x="22"/>
        <item x="26"/>
        <item x="39"/>
        <item x="48"/>
        <item x="49"/>
        <item x="51"/>
        <item x="52"/>
        <item x="53"/>
        <item x="54"/>
        <item x="55"/>
        <item x="56"/>
        <item x="57"/>
        <item x="58"/>
        <item x="59"/>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162"/>
        <item x="60"/>
        <item x="226"/>
        <item x="227"/>
        <item x="228"/>
        <item x="229"/>
        <item x="230"/>
        <item x="231"/>
        <item t="default"/>
      </items>
    </pivotField>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20"/>
  </rowFields>
  <rowItems count="44">
    <i>
      <x/>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rowItems>
  <colFields count="2">
    <field x="10"/>
    <field x="16"/>
  </colFields>
  <colItems count="12">
    <i>
      <x/>
      <x/>
    </i>
    <i r="1">
      <x v="1"/>
    </i>
    <i r="1">
      <x v="2"/>
    </i>
    <i r="1">
      <x v="3"/>
    </i>
    <i r="1">
      <x v="4"/>
    </i>
    <i t="default">
      <x/>
    </i>
    <i>
      <x v="1"/>
      <x/>
    </i>
    <i r="1">
      <x v="1"/>
    </i>
    <i r="1">
      <x v="2"/>
    </i>
    <i r="1">
      <x v="4"/>
    </i>
    <i t="default">
      <x v="1"/>
    </i>
    <i t="grand">
      <x/>
    </i>
  </colItems>
  <pageFields count="3">
    <pageField fld="4" hier="0"/>
    <pageField fld="5" hier="0"/>
    <pageField fld="12" hier="0"/>
  </pageFields>
  <dataFields count="1">
    <dataField name="Count of Reg" fld="1" subtotal="count" baseField="0" baseItem="0"/>
  </dataFields>
  <formats count="1">
    <format dxfId="23">
      <pivotArea grandRow="1" grandCol="1" outline="0" collapsedLevelsAreSubtotals="1" fieldPosition="0"/>
    </format>
  </formats>
  <pivotTableStyleInfo showRowHeaders="1" showColHeaders="1" showRowStripes="0" showColStripes="0" showLastColumn="1"/>
</pivotTableDefinition>
</file>

<file path=xl/pivotTables/pivotTable16.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6">
  <location ref="A5:M51" firstHeaderRow="1" firstDataRow="3" firstDataCol="1" rowPageCount="3" colPageCount="1"/>
  <pivotFields count="27">
    <pivotField showAll="0"/>
    <pivotField dataField="1" showAll="0"/>
    <pivotField showAll="0"/>
    <pivotField showAll="0"/>
    <pivotField axis="axisPage" multipleItemSelectionAllowed="1" showAll="0">
      <items count="24">
        <item x="3"/>
        <item h="1" x="5"/>
        <item x="7"/>
        <item h="1" x="15"/>
        <item h="1" x="2"/>
        <item h="1" x="14"/>
        <item h="1" x="22"/>
        <item h="1" x="16"/>
        <item h="1" x="20"/>
        <item h="1" x="12"/>
        <item h="1" x="13"/>
        <item h="1" x="18"/>
        <item x="1"/>
        <item h="1" x="17"/>
        <item h="1" x="9"/>
        <item x="6"/>
        <item h="1" x="8"/>
        <item h="1" x="19"/>
        <item h="1" x="11"/>
        <item h="1" x="4"/>
        <item x="0"/>
        <item h="1" x="21"/>
        <item h="1" x="10"/>
        <item t="default"/>
      </items>
    </pivotField>
    <pivotField axis="axisPage" showAll="0">
      <items count="21">
        <item x="8"/>
        <item x="15"/>
        <item x="3"/>
        <item x="14"/>
        <item x="17"/>
        <item x="10"/>
        <item x="11"/>
        <item x="5"/>
        <item x="13"/>
        <item x="6"/>
        <item x="18"/>
        <item x="2"/>
        <item x="1"/>
        <item x="7"/>
        <item x="0"/>
        <item x="9"/>
        <item x="12"/>
        <item x="16"/>
        <item x="4"/>
        <item x="19"/>
        <item t="default"/>
      </items>
    </pivotField>
    <pivotField showAll="0"/>
    <pivotField showAll="0"/>
    <pivotField showAll="0"/>
    <pivotField showAll="0"/>
    <pivotField axis="axisCol" showAll="0">
      <items count="4">
        <item x="0"/>
        <item x="1"/>
        <item x="2"/>
        <item t="default"/>
      </items>
    </pivotField>
    <pivotField showAll="0"/>
    <pivotField axis="axisPage" multipleItemSelectionAllowed="1" showAll="0">
      <items count="12">
        <item h="1" x="2"/>
        <item h="1" x="4"/>
        <item h="1" x="1"/>
        <item x="3"/>
        <item h="1" x="8"/>
        <item h="1" x="7"/>
        <item x="0"/>
        <item h="1" x="10"/>
        <item h="1" x="9"/>
        <item h="1" x="5"/>
        <item h="1" x="6"/>
        <item t="default"/>
      </items>
    </pivotField>
    <pivotField showAll="0"/>
    <pivotField showAll="0"/>
    <pivotField showAll="0"/>
    <pivotField axis="axisCol" showAll="0">
      <items count="7">
        <item x="0"/>
        <item x="1"/>
        <item x="4"/>
        <item x="5"/>
        <item x="3"/>
        <item x="2"/>
        <item t="default"/>
      </items>
    </pivotField>
    <pivotField showAll="0"/>
    <pivotField showAll="0"/>
    <pivotField showAll="0"/>
    <pivotField axis="axisRow" showAll="0">
      <items count="233">
        <item x="162"/>
        <item x="0"/>
        <item x="1"/>
        <item x="2"/>
        <item x="3"/>
        <item x="4"/>
        <item x="5"/>
        <item x="6"/>
        <item x="7"/>
        <item x="8"/>
        <item x="9"/>
        <item x="10"/>
        <item x="11"/>
        <item x="12"/>
        <item x="14"/>
        <item x="15"/>
        <item x="16"/>
        <item x="17"/>
        <item x="18"/>
        <item x="19"/>
        <item x="20"/>
        <item x="21"/>
        <item x="23"/>
        <item x="13"/>
        <item x="24"/>
        <item x="25"/>
        <item x="26"/>
        <item x="28"/>
        <item x="29"/>
        <item x="30"/>
        <item x="27"/>
        <item x="31"/>
        <item x="32"/>
        <item x="34"/>
        <item x="35"/>
        <item x="33"/>
        <item x="36"/>
        <item x="37"/>
        <item x="38"/>
        <item x="39"/>
        <item x="40"/>
        <item x="41"/>
        <item x="42"/>
        <item x="43"/>
        <item x="44"/>
        <item x="45"/>
        <item x="46"/>
        <item x="47"/>
        <item x="48"/>
        <item x="49"/>
        <item x="50"/>
        <item x="51"/>
        <item x="52"/>
        <item x="53"/>
        <item x="54"/>
        <item x="55"/>
        <item x="56"/>
        <item x="57"/>
        <item x="58"/>
        <item x="59"/>
        <item x="22"/>
        <item x="61"/>
        <item x="62"/>
        <item x="63"/>
        <item x="64"/>
        <item x="65"/>
        <item x="66"/>
        <item x="67"/>
        <item x="68"/>
        <item x="69"/>
        <item x="70"/>
        <item x="71"/>
        <item x="72"/>
        <item x="73"/>
        <item x="74"/>
        <item x="75"/>
        <item x="76"/>
        <item x="83"/>
        <item x="77"/>
        <item x="78"/>
        <item x="79"/>
        <item x="80"/>
        <item x="81"/>
        <item x="82"/>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8"/>
        <item x="116"/>
        <item x="117"/>
        <item x="119"/>
        <item x="120"/>
        <item x="121"/>
        <item x="122"/>
        <item x="123"/>
        <item x="124"/>
        <item x="125"/>
        <item x="126"/>
        <item x="127"/>
        <item x="128"/>
        <item x="138"/>
        <item x="129"/>
        <item x="130"/>
        <item x="131"/>
        <item x="132"/>
        <item x="133"/>
        <item x="134"/>
        <item x="135"/>
        <item x="136"/>
        <item x="137"/>
        <item x="139"/>
        <item x="140"/>
        <item x="141"/>
        <item x="142"/>
        <item x="143"/>
        <item x="144"/>
        <item x="145"/>
        <item x="146"/>
        <item x="147"/>
        <item x="148"/>
        <item x="149"/>
        <item x="150"/>
        <item x="151"/>
        <item x="152"/>
        <item x="153"/>
        <item x="154"/>
        <item x="155"/>
        <item x="156"/>
        <item x="157"/>
        <item x="158"/>
        <item x="159"/>
        <item x="160"/>
        <item x="161"/>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7"/>
        <item x="206"/>
        <item x="208"/>
        <item x="209"/>
        <item x="210"/>
        <item x="211"/>
        <item x="212"/>
        <item x="213"/>
        <item x="214"/>
        <item x="215"/>
        <item x="216"/>
        <item x="217"/>
        <item x="218"/>
        <item x="219"/>
        <item x="220"/>
        <item x="221"/>
        <item x="222"/>
        <item x="223"/>
        <item x="224"/>
        <item x="225"/>
        <item x="60"/>
        <item x="231"/>
        <item x="227"/>
        <item x="226"/>
        <item x="228"/>
        <item x="229"/>
        <item x="230"/>
        <item t="default"/>
      </items>
    </pivotField>
    <pivotField showAll="0"/>
    <pivotField showAll="0"/>
    <pivotField showAll="0"/>
    <pivotField showAll="0"/>
    <pivotField showAll="0"/>
    <pivotField showAll="0"/>
  </pivotFields>
  <rowFields count="1">
    <field x="20"/>
  </rowFields>
  <rowItems count="44">
    <i>
      <x v="1"/>
    </i>
    <i>
      <x v="3"/>
    </i>
    <i>
      <x v="4"/>
    </i>
    <i>
      <x v="5"/>
    </i>
    <i>
      <x v="6"/>
    </i>
    <i>
      <x v="7"/>
    </i>
    <i>
      <x v="8"/>
    </i>
    <i>
      <x v="9"/>
    </i>
    <i>
      <x v="10"/>
    </i>
    <i>
      <x v="11"/>
    </i>
    <i>
      <x v="12"/>
    </i>
    <i>
      <x v="14"/>
    </i>
    <i>
      <x v="15"/>
    </i>
    <i>
      <x v="16"/>
    </i>
    <i>
      <x v="17"/>
    </i>
    <i>
      <x v="18"/>
    </i>
    <i>
      <x v="19"/>
    </i>
    <i>
      <x v="20"/>
    </i>
    <i>
      <x v="21"/>
    </i>
    <i>
      <x v="22"/>
    </i>
    <i>
      <x v="23"/>
    </i>
    <i>
      <x v="24"/>
    </i>
    <i>
      <x v="25"/>
    </i>
    <i>
      <x v="27"/>
    </i>
    <i>
      <x v="28"/>
    </i>
    <i>
      <x v="29"/>
    </i>
    <i>
      <x v="30"/>
    </i>
    <i>
      <x v="31"/>
    </i>
    <i>
      <x v="32"/>
    </i>
    <i>
      <x v="33"/>
    </i>
    <i>
      <x v="34"/>
    </i>
    <i>
      <x v="35"/>
    </i>
    <i>
      <x v="36"/>
    </i>
    <i>
      <x v="37"/>
    </i>
    <i>
      <x v="38"/>
    </i>
    <i>
      <x v="40"/>
    </i>
    <i>
      <x v="41"/>
    </i>
    <i>
      <x v="42"/>
    </i>
    <i>
      <x v="43"/>
    </i>
    <i>
      <x v="44"/>
    </i>
    <i>
      <x v="45"/>
    </i>
    <i>
      <x v="46"/>
    </i>
    <i>
      <x v="47"/>
    </i>
    <i t="grand">
      <x/>
    </i>
  </rowItems>
  <colFields count="2">
    <field x="10"/>
    <field x="16"/>
  </colFields>
  <colItems count="12">
    <i>
      <x/>
      <x/>
    </i>
    <i r="1">
      <x v="1"/>
    </i>
    <i r="1">
      <x v="2"/>
    </i>
    <i r="1">
      <x v="3"/>
    </i>
    <i r="1">
      <x v="4"/>
    </i>
    <i t="default">
      <x/>
    </i>
    <i>
      <x v="1"/>
      <x/>
    </i>
    <i r="1">
      <x v="1"/>
    </i>
    <i r="1">
      <x v="2"/>
    </i>
    <i r="1">
      <x v="4"/>
    </i>
    <i t="default">
      <x v="1"/>
    </i>
    <i t="grand">
      <x/>
    </i>
  </colItems>
  <pageFields count="3">
    <pageField fld="4" hier="-1"/>
    <pageField fld="5" hier="-1"/>
    <pageField fld="12" hier="-1"/>
  </pageFields>
  <dataFields count="1">
    <dataField name="Count of Reg" fld="1" subtotal="count" baseField="0" baseItem="0"/>
  </dataFields>
  <chartFormats count="12">
    <chartFormat chart="0" format="0" series="1">
      <pivotArea type="data" outline="0" fieldPosition="0">
        <references count="3">
          <reference field="4294967294" count="1" selected="0">
            <x v="0"/>
          </reference>
          <reference field="10" count="1" selected="0">
            <x v="0"/>
          </reference>
          <reference field="16" count="1" selected="0">
            <x v="0"/>
          </reference>
        </references>
      </pivotArea>
    </chartFormat>
    <chartFormat chart="0" format="1" series="1">
      <pivotArea type="data" outline="0" fieldPosition="0">
        <references count="3">
          <reference field="4294967294" count="1" selected="0">
            <x v="0"/>
          </reference>
          <reference field="10" count="1" selected="0">
            <x v="0"/>
          </reference>
          <reference field="16" count="1" selected="0">
            <x v="1"/>
          </reference>
        </references>
      </pivotArea>
    </chartFormat>
    <chartFormat chart="0" format="2" series="1">
      <pivotArea type="data" outline="0" fieldPosition="0">
        <references count="3">
          <reference field="4294967294" count="1" selected="0">
            <x v="0"/>
          </reference>
          <reference field="10" count="1" selected="0">
            <x v="0"/>
          </reference>
          <reference field="16" count="1" selected="0">
            <x v="2"/>
          </reference>
        </references>
      </pivotArea>
    </chartFormat>
    <chartFormat chart="0" format="3" series="1">
      <pivotArea type="data" outline="0" fieldPosition="0">
        <references count="3">
          <reference field="4294967294" count="1" selected="0">
            <x v="0"/>
          </reference>
          <reference field="10" count="1" selected="0">
            <x v="0"/>
          </reference>
          <reference field="16" count="1" selected="0">
            <x v="3"/>
          </reference>
        </references>
      </pivotArea>
    </chartFormat>
    <chartFormat chart="0" format="4" series="1">
      <pivotArea type="data" outline="0" fieldPosition="0">
        <references count="3">
          <reference field="4294967294" count="1" selected="0">
            <x v="0"/>
          </reference>
          <reference field="10" count="1" selected="0">
            <x v="0"/>
          </reference>
          <reference field="16" count="1" selected="0">
            <x v="4"/>
          </reference>
        </references>
      </pivotArea>
    </chartFormat>
    <chartFormat chart="0" format="5" series="1">
      <pivotArea type="data" outline="0" fieldPosition="0">
        <references count="3">
          <reference field="4294967294" count="1" selected="0">
            <x v="0"/>
          </reference>
          <reference field="10" count="1" selected="0">
            <x v="0"/>
          </reference>
          <reference field="16" count="1" selected="0">
            <x v="5"/>
          </reference>
        </references>
      </pivotArea>
    </chartFormat>
    <chartFormat chart="0" format="6" series="1">
      <pivotArea type="data" outline="0" fieldPosition="0">
        <references count="3">
          <reference field="4294967294" count="1" selected="0">
            <x v="0"/>
          </reference>
          <reference field="10" count="1" selected="0">
            <x v="1"/>
          </reference>
          <reference field="16" count="1" selected="0">
            <x v="0"/>
          </reference>
        </references>
      </pivotArea>
    </chartFormat>
    <chartFormat chart="0" format="7" series="1">
      <pivotArea type="data" outline="0" fieldPosition="0">
        <references count="3">
          <reference field="4294967294" count="1" selected="0">
            <x v="0"/>
          </reference>
          <reference field="10" count="1" selected="0">
            <x v="1"/>
          </reference>
          <reference field="16" count="1" selected="0">
            <x v="1"/>
          </reference>
        </references>
      </pivotArea>
    </chartFormat>
    <chartFormat chart="0" format="8" series="1">
      <pivotArea type="data" outline="0" fieldPosition="0">
        <references count="3">
          <reference field="4294967294" count="1" selected="0">
            <x v="0"/>
          </reference>
          <reference field="10" count="1" selected="0">
            <x v="1"/>
          </reference>
          <reference field="16" count="1" selected="0">
            <x v="2"/>
          </reference>
        </references>
      </pivotArea>
    </chartFormat>
    <chartFormat chart="0" format="9" series="1">
      <pivotArea type="data" outline="0" fieldPosition="0">
        <references count="3">
          <reference field="4294967294" count="1" selected="0">
            <x v="0"/>
          </reference>
          <reference field="10" count="1" selected="0">
            <x v="1"/>
          </reference>
          <reference field="16" count="1" selected="0">
            <x v="4"/>
          </reference>
        </references>
      </pivotArea>
    </chartFormat>
    <chartFormat chart="0" format="10" series="1">
      <pivotArea type="data" outline="0" fieldPosition="0">
        <references count="3">
          <reference field="4294967294" count="1" selected="0">
            <x v="0"/>
          </reference>
          <reference field="10" count="1" selected="0">
            <x v="1"/>
          </reference>
          <reference field="16" count="1" selected="0">
            <x v="5"/>
          </reference>
        </references>
      </pivotArea>
    </chartFormat>
    <chartFormat chart="0" format="11" series="1">
      <pivotArea type="data" outline="0" fieldPosition="0">
        <references count="3">
          <reference field="4294967294" count="1" selected="0">
            <x v="0"/>
          </reference>
          <reference field="10" count="1" selected="0">
            <x v="2"/>
          </reference>
          <reference field="16"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xml><?xml version="1.0" encoding="utf-8"?>
<pivotTableDefinition xmlns="http://schemas.openxmlformats.org/spreadsheetml/2006/main" name="PivotTable3"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5:M51" firstHeaderRow="1" firstDataRow="3"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x="7"/>
        <item h="1" x="15"/>
        <item h="1" x="2"/>
        <item h="1" x="14"/>
        <item h="1" x="16"/>
        <item h="1" x="20"/>
        <item h="1" x="12"/>
        <item h="1" x="13"/>
        <item h="1" x="18"/>
        <item x="1"/>
        <item h="1" x="17"/>
        <item h="1" x="9"/>
        <item h="1" x="8"/>
        <item h="1" x="19"/>
        <item h="1" x="11"/>
        <item h="1" x="4"/>
        <item x="0"/>
        <item h="1" x="21"/>
        <item h="1" x="10"/>
        <item x="6"/>
        <item x="22"/>
        <item t="default"/>
      </items>
    </pivotField>
    <pivotField axis="axisPage" compact="0" outline="0" subtotalTop="0" showAll="0" includeNewItemsInFilter="1">
      <items count="21">
        <item x="8"/>
        <item x="15"/>
        <item x="3"/>
        <item x="14"/>
        <item x="17"/>
        <item x="10"/>
        <item x="11"/>
        <item x="5"/>
        <item x="13"/>
        <item x="6"/>
        <item x="18"/>
        <item x="2"/>
        <item x="1"/>
        <item x="7"/>
        <item x="0"/>
        <item x="9"/>
        <item x="12"/>
        <item x="16"/>
        <item x="4"/>
        <item x="19"/>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items count="4">
        <item x="0"/>
        <item x="1"/>
        <item x="2"/>
        <item t="default"/>
      </items>
    </pivotField>
    <pivotField compact="0" outline="0" subtotalTop="0" showAll="0" includeNewItemsInFilter="1"/>
    <pivotField axis="axisPage" compact="0" outline="0" subtotalTop="0" showAll="0" includeNewItemsInFilter="1">
      <items count="14">
        <item h="1" x="2"/>
        <item h="1" x="4"/>
        <item h="1" x="1"/>
        <item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sortType="descending" rankBy="0">
      <items count="7">
        <item x="0"/>
        <item x="1"/>
        <item x="4"/>
        <item x="5"/>
        <item x="3"/>
        <item x="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234">
        <item x="0"/>
        <item x="1"/>
        <item x="2"/>
        <item x="3"/>
        <item x="4"/>
        <item x="5"/>
        <item x="6"/>
        <item x="7"/>
        <item x="8"/>
        <item x="9"/>
        <item x="10"/>
        <item x="11"/>
        <item x="14"/>
        <item x="15"/>
        <item x="16"/>
        <item x="17"/>
        <item x="18"/>
        <item x="19"/>
        <item x="20"/>
        <item x="21"/>
        <item x="23"/>
        <item x="13"/>
        <item x="24"/>
        <item x="25"/>
        <item x="28"/>
        <item x="29"/>
        <item x="30"/>
        <item x="27"/>
        <item x="31"/>
        <item x="32"/>
        <item x="34"/>
        <item x="35"/>
        <item x="33"/>
        <item x="36"/>
        <item x="37"/>
        <item x="38"/>
        <item x="40"/>
        <item x="41"/>
        <item x="42"/>
        <item x="43"/>
        <item x="44"/>
        <item x="45"/>
        <item x="46"/>
        <item x="47"/>
        <item m="1" x="232"/>
        <item x="50"/>
        <item x="12"/>
        <item x="22"/>
        <item x="26"/>
        <item x="39"/>
        <item x="48"/>
        <item x="49"/>
        <item x="51"/>
        <item x="52"/>
        <item x="53"/>
        <item x="54"/>
        <item x="55"/>
        <item x="56"/>
        <item x="57"/>
        <item x="58"/>
        <item x="59"/>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162"/>
        <item x="60"/>
        <item x="226"/>
        <item x="227"/>
        <item x="228"/>
        <item x="229"/>
        <item x="230"/>
        <item x="231"/>
        <item t="default"/>
      </items>
    </pivotField>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20"/>
  </rowFields>
  <rowItems count="44">
    <i>
      <x/>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rowItems>
  <colFields count="2">
    <field x="10"/>
    <field x="16"/>
  </colFields>
  <colItems count="12">
    <i>
      <x/>
      <x v="1"/>
    </i>
    <i r="1">
      <x/>
    </i>
    <i r="1">
      <x v="2"/>
    </i>
    <i r="1">
      <x v="4"/>
    </i>
    <i r="1">
      <x v="3"/>
    </i>
    <i t="default">
      <x/>
    </i>
    <i>
      <x v="1"/>
      <x v="4"/>
    </i>
    <i r="1">
      <x v="2"/>
    </i>
    <i r="1">
      <x v="1"/>
    </i>
    <i r="1">
      <x/>
    </i>
    <i t="default">
      <x v="1"/>
    </i>
    <i t="grand">
      <x/>
    </i>
  </colItems>
  <pageFields count="3">
    <pageField fld="4" hier="0"/>
    <pageField fld="5" hier="0"/>
    <pageField fld="12" hier="0"/>
  </pageFields>
  <dataFields count="1">
    <dataField name="Count of Reg" fld="1" subtotal="count" baseField="0" baseItem="0"/>
  </dataFields>
  <pivotTableStyleInfo showRowHeaders="1" showColHeaders="1" showRowStripes="0" showColStripes="0" showLastColumn="1"/>
</pivotTableDefinition>
</file>

<file path=xl/pivotTables/pivotTable18.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57:G102"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x="7"/>
        <item h="1" x="15"/>
        <item h="1" x="2"/>
        <item h="1" x="14"/>
        <item h="1" x="16"/>
        <item h="1" x="20"/>
        <item h="1" x="12"/>
        <item h="1" x="13"/>
        <item h="1" x="18"/>
        <item x="1"/>
        <item h="1" x="17"/>
        <item h="1" x="9"/>
        <item h="1" x="8"/>
        <item h="1" x="19"/>
        <item h="1" x="11"/>
        <item h="1" x="4"/>
        <item x="0"/>
        <item h="1" x="21"/>
        <item h="1" x="10"/>
        <item x="6"/>
        <item x="22"/>
        <item t="default"/>
      </items>
    </pivotField>
    <pivotField axis="axisPage" compact="0" outline="0" subtotalTop="0" showAll="0" includeNewItemsInFilter="1">
      <items count="21">
        <item x="8"/>
        <item x="15"/>
        <item x="3"/>
        <item x="14"/>
        <item x="17"/>
        <item x="10"/>
        <item x="11"/>
        <item x="5"/>
        <item x="13"/>
        <item x="6"/>
        <item x="18"/>
        <item x="2"/>
        <item x="1"/>
        <item x="7"/>
        <item x="0"/>
        <item x="9"/>
        <item x="12"/>
        <item x="16"/>
        <item x="4"/>
        <item x="19"/>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h="1" x="2"/>
        <item h="1" x="4"/>
        <item h="1" x="1"/>
        <item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rankBy="0">
      <items count="7">
        <item x="1"/>
        <item x="0"/>
        <item x="4"/>
        <item x="3"/>
        <item x="5"/>
        <item x="2"/>
        <item t="default"/>
      </items>
    </pivotField>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234">
        <item x="0"/>
        <item x="1"/>
        <item x="2"/>
        <item x="3"/>
        <item x="4"/>
        <item x="5"/>
        <item x="6"/>
        <item x="7"/>
        <item x="8"/>
        <item x="9"/>
        <item x="10"/>
        <item x="11"/>
        <item x="14"/>
        <item x="15"/>
        <item x="16"/>
        <item x="17"/>
        <item x="18"/>
        <item x="19"/>
        <item x="20"/>
        <item x="21"/>
        <item x="23"/>
        <item x="13"/>
        <item x="24"/>
        <item x="25"/>
        <item x="28"/>
        <item x="29"/>
        <item x="30"/>
        <item x="27"/>
        <item x="31"/>
        <item x="32"/>
        <item x="34"/>
        <item x="35"/>
        <item x="33"/>
        <item x="36"/>
        <item x="37"/>
        <item x="38"/>
        <item x="40"/>
        <item x="41"/>
        <item x="42"/>
        <item x="43"/>
        <item x="44"/>
        <item x="45"/>
        <item x="46"/>
        <item x="47"/>
        <item m="1" x="232"/>
        <item x="50"/>
        <item x="12"/>
        <item x="22"/>
        <item x="26"/>
        <item x="39"/>
        <item x="48"/>
        <item x="49"/>
        <item x="51"/>
        <item x="52"/>
        <item x="53"/>
        <item x="54"/>
        <item x="55"/>
        <item x="56"/>
        <item x="57"/>
        <item x="58"/>
        <item x="59"/>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162"/>
        <item x="60"/>
        <item x="226"/>
        <item x="227"/>
        <item x="228"/>
        <item x="229"/>
        <item x="230"/>
        <item x="231"/>
        <item t="default"/>
      </items>
    </pivotField>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20"/>
  </rowFields>
  <rowItems count="44">
    <i>
      <x/>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rowItems>
  <colFields count="1">
    <field x="16"/>
  </colFields>
  <colItems count="6">
    <i>
      <x/>
    </i>
    <i>
      <x v="1"/>
    </i>
    <i>
      <x v="2"/>
    </i>
    <i>
      <x v="3"/>
    </i>
    <i>
      <x v="4"/>
    </i>
    <i t="grand">
      <x/>
    </i>
  </colItems>
  <pageFields count="3">
    <pageField fld="4" hier="0"/>
    <pageField fld="5" hier="0"/>
    <pageField fld="12" hier="0"/>
  </pageFields>
  <dataFields count="1">
    <dataField name="Count of Reg" fld="1" subtotal="count" baseField="0" baseItem="0"/>
  </dataFields>
  <pivotTableStyleInfo showRowHeaders="1" showColHeaders="1" showRowStripes="0" showColStripes="0" showLastColumn="1"/>
</pivotTableDefinition>
</file>

<file path=xl/pivotTables/pivotTable19.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4:H8" firstHeaderRow="1" firstDataRow="2" firstDataCol="1" rowPageCount="2"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1">
        <item h="1" x="8"/>
        <item h="1" x="15"/>
        <item x="3"/>
        <item h="1" x="14"/>
        <item h="1" x="17"/>
        <item h="1" x="10"/>
        <item h="1" x="11"/>
        <item h="1" x="5"/>
        <item h="1" x="13"/>
        <item h="1" x="6"/>
        <item h="1" x="18"/>
        <item h="1" x="2"/>
        <item h="1" x="1"/>
        <item h="1" x="7"/>
        <item h="1" x="0"/>
        <item h="1" x="9"/>
        <item h="1" x="12"/>
        <item h="1" x="16"/>
        <item h="1" x="4"/>
        <item h="1" x="19"/>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h="1" x="2"/>
        <item h="1" x="4"/>
        <item h="1" x="1"/>
        <item x="3"/>
        <item h="1" x="7"/>
        <item x="0"/>
        <item h="1" x="10"/>
        <item h="1" x="9"/>
        <item h="1" x="5"/>
        <item h="1" x="6"/>
        <item h="1" m="1" x="12"/>
        <item h="1" x="8"/>
        <item m="1" x="11"/>
        <item t="default"/>
      </items>
    </pivotField>
    <pivotField axis="axisCol" compact="0" outline="0" subtotalTop="0" showAll="0" includeNewItemsInFilter="1" sortType="descending" rankBy="0">
      <items count="55">
        <item x="15"/>
        <item x="12"/>
        <item x="0"/>
        <item m="1" x="45"/>
        <item x="13"/>
        <item x="8"/>
        <item x="22"/>
        <item x="11"/>
        <item m="1" x="49"/>
        <item x="18"/>
        <item x="1"/>
        <item x="14"/>
        <item x="5"/>
        <item x="38"/>
        <item x="17"/>
        <item x="33"/>
        <item x="27"/>
        <item x="28"/>
        <item x="21"/>
        <item x="6"/>
        <item x="34"/>
        <item x="26"/>
        <item x="16"/>
        <item x="35"/>
        <item x="4"/>
        <item x="2"/>
        <item x="7"/>
        <item x="24"/>
        <item x="25"/>
        <item x="20"/>
        <item m="1" x="43"/>
        <item x="10"/>
        <item x="19"/>
        <item x="37"/>
        <item x="23"/>
        <item x="31"/>
        <item x="9"/>
        <item x="29"/>
        <item x="30"/>
        <item x="36"/>
        <item x="3"/>
        <item m="1" x="41"/>
        <item m="1" x="44"/>
        <item m="1" x="42"/>
        <item m="1" x="40"/>
        <item m="1" x="53"/>
        <item m="1" x="50"/>
        <item m="1" x="51"/>
        <item m="1" x="39"/>
        <item m="1" x="46"/>
        <item m="1" x="48"/>
        <item m="1" x="47"/>
        <item m="1" x="52"/>
        <item x="3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axis="axisRow" compact="0" outline="0" subtotalTop="0" showAll="0" includeNewItemsInFilter="1">
      <items count="472">
        <item x="82"/>
        <item x="311"/>
        <item x="238"/>
        <item x="348"/>
        <item x="257"/>
        <item x="215"/>
        <item x="268"/>
        <item x="295"/>
        <item x="48"/>
        <item x="6"/>
        <item x="324"/>
        <item x="14"/>
        <item x="26"/>
        <item x="31"/>
        <item x="303"/>
        <item x="380"/>
        <item x="285"/>
        <item x="234"/>
        <item x="312"/>
        <item x="86"/>
        <item x="469"/>
        <item x="122"/>
        <item x="114"/>
        <item x="265"/>
        <item x="307"/>
        <item x="102"/>
        <item x="1"/>
        <item x="384"/>
        <item x="287"/>
        <item x="111"/>
        <item x="146"/>
        <item x="13"/>
        <item x="147"/>
        <item x="168"/>
        <item x="260"/>
        <item x="54"/>
        <item x="204"/>
        <item x="4"/>
        <item x="57"/>
        <item x="73"/>
        <item x="18"/>
        <item x="143"/>
        <item x="237"/>
        <item x="74"/>
        <item x="112"/>
        <item x="414"/>
        <item x="15"/>
        <item x="56"/>
        <item x="45"/>
        <item x="125"/>
        <item x="131"/>
        <item x="8"/>
        <item x="3"/>
        <item x="134"/>
        <item x="149"/>
        <item x="65"/>
        <item x="195"/>
        <item x="207"/>
        <item x="43"/>
        <item x="385"/>
        <item x="176"/>
        <item x="76"/>
        <item x="97"/>
        <item x="63"/>
        <item x="52"/>
        <item x="229"/>
        <item x="166"/>
        <item x="153"/>
        <item x="32"/>
        <item x="10"/>
        <item x="214"/>
        <item x="60"/>
        <item x="21"/>
        <item x="28"/>
        <item x="188"/>
        <item x="67"/>
        <item x="266"/>
        <item x="94"/>
        <item x="95"/>
        <item x="19"/>
        <item x="30"/>
        <item x="20"/>
        <item x="46"/>
        <item x="47"/>
        <item x="42"/>
        <item x="236"/>
        <item x="325"/>
        <item x="337"/>
        <item x="316"/>
        <item x="83"/>
        <item x="9"/>
        <item x="440"/>
        <item x="16"/>
        <item x="27"/>
        <item x="90"/>
        <item x="167"/>
        <item x="77"/>
        <item x="22"/>
        <item x="107"/>
        <item x="296"/>
        <item x="59"/>
        <item x="165"/>
        <item x="333"/>
        <item x="105"/>
        <item x="24"/>
        <item x="58"/>
        <item x="78"/>
        <item x="245"/>
        <item x="261"/>
        <item x="369"/>
        <item x="50"/>
        <item x="66"/>
        <item x="397"/>
        <item x="405"/>
        <item x="175"/>
        <item x="173"/>
        <item x="182"/>
        <item x="356"/>
        <item x="306"/>
        <item x="275"/>
        <item x="308"/>
        <item x="23"/>
        <item x="163"/>
        <item x="171"/>
        <item x="155"/>
        <item x="220"/>
        <item x="373"/>
        <item x="351"/>
        <item x="191"/>
        <item x="239"/>
        <item x="71"/>
        <item x="412"/>
        <item x="103"/>
        <item x="129"/>
        <item x="242"/>
        <item x="121"/>
        <item x="225"/>
        <item x="162"/>
        <item x="271"/>
        <item x="158"/>
        <item x="118"/>
        <item x="263"/>
        <item x="200"/>
        <item x="206"/>
        <item x="205"/>
        <item x="314"/>
        <item x="232"/>
        <item x="80"/>
        <item x="39"/>
        <item x="179"/>
        <item x="5"/>
        <item x="25"/>
        <item x="219"/>
        <item x="88"/>
        <item x="116"/>
        <item x="148"/>
        <item x="244"/>
        <item x="151"/>
        <item x="145"/>
        <item x="70"/>
        <item x="368"/>
        <item x="164"/>
        <item x="248"/>
        <item x="12"/>
        <item x="339"/>
        <item x="256"/>
        <item x="117"/>
        <item x="352"/>
        <item x="93"/>
        <item x="249"/>
        <item x="250"/>
        <item x="140"/>
        <item x="11"/>
        <item x="119"/>
        <item x="180"/>
        <item x="461"/>
        <item x="85"/>
        <item x="2"/>
        <item x="123"/>
        <item x="132"/>
        <item x="371"/>
        <item x="0"/>
        <item x="193"/>
        <item x="346"/>
        <item x="464"/>
        <item x="379"/>
        <item x="344"/>
        <item x="294"/>
        <item x="354"/>
        <item x="326"/>
        <item x="322"/>
        <item x="156"/>
        <item x="375"/>
        <item x="341"/>
        <item x="53"/>
        <item x="104"/>
        <item x="300"/>
        <item x="298"/>
        <item x="299"/>
        <item x="449"/>
        <item x="101"/>
        <item x="383"/>
        <item x="345"/>
        <item x="313"/>
        <item x="378"/>
        <item x="389"/>
        <item x="317"/>
        <item x="451"/>
        <item x="282"/>
        <item x="323"/>
        <item x="297"/>
        <item x="100"/>
        <item x="227"/>
        <item x="235"/>
        <item x="407"/>
        <item x="399"/>
        <item x="330"/>
        <item x="233"/>
        <item x="87"/>
        <item x="35"/>
        <item x="357"/>
        <item x="89"/>
        <item x="99"/>
        <item x="185"/>
        <item x="120"/>
        <item x="55"/>
        <item x="329"/>
        <item x="109"/>
        <item x="450"/>
        <item x="192"/>
        <item x="400"/>
        <item x="222"/>
        <item x="96"/>
        <item x="462"/>
        <item x="202"/>
        <item x="79"/>
        <item x="133"/>
        <item x="139"/>
        <item x="137"/>
        <item x="84"/>
        <item x="81"/>
        <item x="126"/>
        <item x="130"/>
        <item x="321"/>
        <item x="223"/>
        <item x="110"/>
        <item x="115"/>
        <item x="327"/>
        <item x="213"/>
        <item x="212"/>
        <item x="437"/>
        <item x="288"/>
        <item x="142"/>
        <item x="152"/>
        <item x="247"/>
        <item x="124"/>
        <item x="34"/>
        <item x="29"/>
        <item x="262"/>
        <item x="159"/>
        <item x="187"/>
        <item x="254"/>
        <item x="374"/>
        <item x="128"/>
        <item x="355"/>
        <item x="136"/>
        <item x="189"/>
        <item x="113"/>
        <item x="37"/>
        <item x="183"/>
        <item x="342"/>
        <item x="241"/>
        <item x="7"/>
        <item x="72"/>
        <item x="362"/>
        <item x="203"/>
        <item x="293"/>
        <item x="127"/>
        <item x="429"/>
        <item x="411"/>
        <item x="470"/>
        <item x="392"/>
        <item x="398"/>
        <item x="443"/>
        <item x="332"/>
        <item x="334"/>
        <item x="403"/>
        <item x="372"/>
        <item x="396"/>
        <item x="208"/>
        <item x="252"/>
        <item x="243"/>
        <item x="367"/>
        <item x="382"/>
        <item x="302"/>
        <item x="328"/>
        <item x="217"/>
        <item x="264"/>
        <item x="272"/>
        <item x="36"/>
        <item x="138"/>
        <item x="331"/>
        <item x="466"/>
        <item x="161"/>
        <item x="270"/>
        <item x="228"/>
        <item x="276"/>
        <item x="350"/>
        <item x="376"/>
        <item x="231"/>
        <item x="286"/>
        <item x="194"/>
        <item x="197"/>
        <item x="364"/>
        <item x="413"/>
        <item x="289"/>
        <item x="393"/>
        <item x="284"/>
        <item x="442"/>
        <item x="436"/>
        <item x="278"/>
        <item x="390"/>
        <item x="251"/>
        <item x="363"/>
        <item x="40"/>
        <item x="338"/>
        <item x="353"/>
        <item x="246"/>
        <item x="75"/>
        <item x="283"/>
        <item x="318"/>
        <item x="273"/>
        <item x="359"/>
        <item x="91"/>
        <item x="391"/>
        <item x="386"/>
        <item x="267"/>
        <item x="51"/>
        <item x="404"/>
        <item x="395"/>
        <item x="170"/>
        <item x="446"/>
        <item x="433"/>
        <item x="381"/>
        <item x="259"/>
        <item x="370"/>
        <item x="315"/>
        <item x="448"/>
        <item x="258"/>
        <item x="434"/>
        <item x="444"/>
        <item x="335"/>
        <item x="274"/>
        <item x="365"/>
        <item x="210"/>
        <item x="62"/>
        <item x="409"/>
        <item x="309"/>
        <item x="38"/>
        <item x="305"/>
        <item x="108"/>
        <item x="224"/>
        <item x="68"/>
        <item x="428"/>
        <item x="44"/>
        <item x="292"/>
        <item x="186"/>
        <item x="221"/>
        <item x="447"/>
        <item x="310"/>
        <item x="150"/>
        <item x="144"/>
        <item x="141"/>
        <item x="135"/>
        <item x="255"/>
        <item x="388"/>
        <item x="253"/>
        <item x="160"/>
        <item x="61"/>
        <item x="216"/>
        <item x="291"/>
        <item x="211"/>
        <item x="419"/>
        <item x="387"/>
        <item x="438"/>
        <item x="468"/>
        <item x="439"/>
        <item x="465"/>
        <item x="415"/>
        <item x="416"/>
        <item x="417"/>
        <item x="418"/>
        <item x="320"/>
        <item x="420"/>
        <item x="421"/>
        <item x="422"/>
        <item x="423"/>
        <item x="424"/>
        <item x="425"/>
        <item x="377"/>
        <item x="394"/>
        <item x="360"/>
        <item x="467"/>
        <item x="453"/>
        <item x="454"/>
        <item x="455"/>
        <item x="456"/>
        <item x="402"/>
        <item x="457"/>
        <item x="458"/>
        <item x="459"/>
        <item x="460"/>
        <item x="401"/>
        <item x="410"/>
        <item x="64"/>
        <item x="226"/>
        <item x="190"/>
        <item x="196"/>
        <item x="406"/>
        <item x="181"/>
        <item x="178"/>
        <item x="169"/>
        <item x="174"/>
        <item x="336"/>
        <item x="177"/>
        <item x="340"/>
        <item x="343"/>
        <item x="319"/>
        <item x="69"/>
        <item x="198"/>
        <item x="290"/>
        <item x="269"/>
        <item x="431"/>
        <item x="441"/>
        <item x="349"/>
        <item x="432"/>
        <item x="358"/>
        <item x="430"/>
        <item x="366"/>
        <item x="361"/>
        <item x="463"/>
        <item x="347"/>
        <item x="240"/>
        <item x="154"/>
        <item x="427"/>
        <item x="426"/>
        <item x="304"/>
        <item x="199"/>
        <item x="49"/>
        <item x="452"/>
        <item x="280"/>
        <item x="435"/>
        <item x="445"/>
        <item x="201"/>
        <item x="17"/>
        <item x="33"/>
        <item x="408"/>
        <item x="277"/>
        <item x="301"/>
        <item x="279"/>
        <item x="281"/>
        <item x="230"/>
        <item x="184"/>
        <item x="218"/>
        <item x="92"/>
        <item x="41"/>
        <item x="98"/>
        <item x="106"/>
        <item x="157"/>
        <item x="172"/>
        <item x="209"/>
        <item t="default"/>
      </items>
    </pivotField>
    <pivotField compact="0" outline="0" subtotalTop="0" showAll="0" includeNewItemsInFilter="1"/>
  </pivotFields>
  <rowFields count="1">
    <field x="24"/>
  </rowFields>
  <rowItems count="3">
    <i>
      <x v="37"/>
    </i>
    <i>
      <x v="46"/>
    </i>
    <i t="grand">
      <x/>
    </i>
  </rowItems>
  <colFields count="1">
    <field x="13"/>
  </colFields>
  <colItems count="7">
    <i>
      <x v="10"/>
    </i>
    <i>
      <x v="12"/>
    </i>
    <i>
      <x v="24"/>
    </i>
    <i>
      <x v="2"/>
    </i>
    <i>
      <x v="4"/>
    </i>
    <i>
      <x v="5"/>
    </i>
    <i t="grand">
      <x/>
    </i>
  </colItems>
  <pageFields count="2">
    <pageField fld="5" hier="0"/>
    <pageField fld="12" hier="0"/>
  </pageFields>
  <dataFields count="1">
    <dataField name="Count of Reg" fld="1" subtotal="count" baseField="0" baseItem="0"/>
  </dataFields>
  <pivotTableStyleInfo showRowHeaders="1" showColHeaders="1" showRowStripes="0" showColStripes="0" showLastColumn="1"/>
</pivotTableDefinition>
</file>

<file path=xl/pivotTables/pivotTable2.xml><?xml version="1.0" encoding="utf-8"?>
<pivotTableDefinition xmlns="http://schemas.openxmlformats.org/spreadsheetml/2006/main" name="PivotTable2" cacheId="1" dataOnRows="1" applyNumberFormats="0" applyBorderFormats="0" applyFontFormats="0" applyPatternFormats="0" applyAlignmentFormats="0" applyWidthHeightFormats="1" dataCaption="Data" updatedVersion="5" minRefreshableVersion="3" showMemberPropertyTips="0" useAutoFormatting="1" itemPrintTitles="1" createdVersion="5" indent="0" compact="0" compactData="0" gridDropZones="1">
  <location ref="A3:M44" firstHeaderRow="1" firstDataRow="2" firstDataCol="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sortType="descending" rankBy="0">
      <items count="14">
        <item x="2"/>
        <item x="4"/>
        <item x="1"/>
        <item x="3"/>
        <item x="7"/>
        <item x="0"/>
        <item x="10"/>
        <item x="9"/>
        <item x="5"/>
        <item x="6"/>
        <item m="1" x="12"/>
        <item x="8"/>
        <item m="1" x="11"/>
        <item t="default"/>
      </items>
      <autoSortScope>
        <pivotArea dataOnly="0" outline="0" fieldPosition="0">
          <references count="1">
            <reference field="4294967294" count="1" selected="0">
              <x v="0"/>
            </reference>
          </references>
        </pivotArea>
      </autoSortScope>
    </pivotField>
    <pivotField axis="axisRow" compact="0" outline="0" subtotalTop="0" showAll="0" includeNewItemsInFilter="1" sortType="descending" rankBy="0">
      <items count="55">
        <item x="15"/>
        <item x="12"/>
        <item x="0"/>
        <item m="1" x="45"/>
        <item x="13"/>
        <item x="8"/>
        <item x="22"/>
        <item x="11"/>
        <item m="1" x="49"/>
        <item x="18"/>
        <item x="1"/>
        <item x="14"/>
        <item x="5"/>
        <item x="38"/>
        <item x="17"/>
        <item x="33"/>
        <item x="27"/>
        <item x="28"/>
        <item x="21"/>
        <item x="6"/>
        <item x="34"/>
        <item x="26"/>
        <item x="16"/>
        <item x="35"/>
        <item x="4"/>
        <item x="2"/>
        <item x="7"/>
        <item x="24"/>
        <item x="25"/>
        <item x="20"/>
        <item m="1" x="43"/>
        <item x="10"/>
        <item x="19"/>
        <item x="37"/>
        <item x="23"/>
        <item x="31"/>
        <item x="9"/>
        <item x="29"/>
        <item x="30"/>
        <item x="36"/>
        <item x="3"/>
        <item m="1" x="41"/>
        <item m="1" x="44"/>
        <item m="1" x="42"/>
        <item m="1" x="40"/>
        <item m="1" x="53"/>
        <item m="1" x="50"/>
        <item m="1" x="51"/>
        <item m="1" x="39"/>
        <item m="1" x="46"/>
        <item m="1" x="48"/>
        <item m="1" x="47"/>
        <item m="1" x="52"/>
        <item x="3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13"/>
  </rowFields>
  <rowItems count="40">
    <i>
      <x v="40"/>
    </i>
    <i>
      <x v="25"/>
    </i>
    <i>
      <x v="10"/>
    </i>
    <i>
      <x v="24"/>
    </i>
    <i>
      <x v="26"/>
    </i>
    <i>
      <x v="5"/>
    </i>
    <i>
      <x v="11"/>
    </i>
    <i>
      <x v="12"/>
    </i>
    <i>
      <x v="1"/>
    </i>
    <i>
      <x v="2"/>
    </i>
    <i>
      <x v="20"/>
    </i>
    <i>
      <x v="22"/>
    </i>
    <i>
      <x v="18"/>
    </i>
    <i>
      <x v="4"/>
    </i>
    <i>
      <x v="7"/>
    </i>
    <i>
      <x v="6"/>
    </i>
    <i>
      <x v="35"/>
    </i>
    <i>
      <x v="16"/>
    </i>
    <i>
      <x v="19"/>
    </i>
    <i>
      <x v="34"/>
    </i>
    <i>
      <x v="29"/>
    </i>
    <i>
      <x v="9"/>
    </i>
    <i>
      <x v="32"/>
    </i>
    <i>
      <x v="31"/>
    </i>
    <i>
      <x v="27"/>
    </i>
    <i>
      <x v="53"/>
    </i>
    <i>
      <x v="37"/>
    </i>
    <i>
      <x v="36"/>
    </i>
    <i>
      <x v="38"/>
    </i>
    <i>
      <x v="28"/>
    </i>
    <i>
      <x v="21"/>
    </i>
    <i>
      <x v="33"/>
    </i>
    <i>
      <x v="39"/>
    </i>
    <i>
      <x v="14"/>
    </i>
    <i>
      <x/>
    </i>
    <i>
      <x v="15"/>
    </i>
    <i>
      <x v="17"/>
    </i>
    <i>
      <x v="13"/>
    </i>
    <i>
      <x v="23"/>
    </i>
    <i t="grand">
      <x/>
    </i>
  </rowItems>
  <colFields count="1">
    <field x="12"/>
  </colFields>
  <colItems count="12">
    <i>
      <x v="1"/>
    </i>
    <i>
      <x/>
    </i>
    <i>
      <x v="8"/>
    </i>
    <i>
      <x v="5"/>
    </i>
    <i>
      <x v="3"/>
    </i>
    <i>
      <x v="2"/>
    </i>
    <i>
      <x v="9"/>
    </i>
    <i>
      <x v="11"/>
    </i>
    <i>
      <x v="4"/>
    </i>
    <i>
      <x v="6"/>
    </i>
    <i>
      <x v="7"/>
    </i>
    <i t="grand">
      <x/>
    </i>
  </colItems>
  <dataFields count="1">
    <dataField name="Count of Reg" fld="1" subtotal="count" baseField="0" baseItem="0"/>
  </dataFields>
  <pivotTableStyleInfo showRowHeaders="1" showColHeaders="1" showRowStripes="0" showColStripes="0" showLastColumn="1"/>
</pivotTableDefinition>
</file>

<file path=xl/pivotTables/pivotTable20.xml><?xml version="1.0" encoding="utf-8"?>
<pivotTableDefinition xmlns="http://schemas.openxmlformats.org/spreadsheetml/2006/main" name="PivotTable2"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14:H29" firstHeaderRow="1" firstDataRow="2" firstDataCol="1" rowPageCount="2"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1">
        <item h="1" x="8"/>
        <item h="1" x="15"/>
        <item x="3"/>
        <item h="1" x="14"/>
        <item h="1" x="17"/>
        <item h="1" x="10"/>
        <item h="1" x="11"/>
        <item h="1" x="5"/>
        <item h="1" x="13"/>
        <item h="1" x="6"/>
        <item h="1" x="18"/>
        <item h="1" x="2"/>
        <item h="1" x="1"/>
        <item h="1" x="7"/>
        <item h="1" x="0"/>
        <item h="1" x="9"/>
        <item h="1" x="12"/>
        <item h="1" x="16"/>
        <item h="1" x="4"/>
        <item h="1" x="19"/>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h="1" x="2"/>
        <item h="1" x="4"/>
        <item h="1" x="1"/>
        <item x="3"/>
        <item h="1" x="7"/>
        <item x="0"/>
        <item h="1" x="10"/>
        <item h="1" x="9"/>
        <item h="1" x="5"/>
        <item h="1" x="6"/>
        <item h="1" m="1" x="12"/>
        <item h="1" x="8"/>
        <item m="1" x="11"/>
        <item t="default"/>
      </items>
    </pivotField>
    <pivotField axis="axisCol" compact="0" outline="0" subtotalTop="0" showAll="0" includeNewItemsInFilter="1" sortType="descending" rankBy="0">
      <items count="55">
        <item x="15"/>
        <item x="12"/>
        <item x="0"/>
        <item m="1" x="45"/>
        <item x="13"/>
        <item x="8"/>
        <item x="22"/>
        <item x="11"/>
        <item m="1" x="49"/>
        <item x="18"/>
        <item x="1"/>
        <item x="14"/>
        <item x="5"/>
        <item x="38"/>
        <item x="17"/>
        <item x="33"/>
        <item x="27"/>
        <item x="28"/>
        <item x="21"/>
        <item x="6"/>
        <item x="34"/>
        <item x="26"/>
        <item x="16"/>
        <item x="35"/>
        <item x="4"/>
        <item x="2"/>
        <item x="7"/>
        <item x="24"/>
        <item x="25"/>
        <item x="20"/>
        <item m="1" x="43"/>
        <item x="10"/>
        <item x="19"/>
        <item x="37"/>
        <item x="23"/>
        <item x="31"/>
        <item x="9"/>
        <item x="29"/>
        <item x="30"/>
        <item x="36"/>
        <item x="3"/>
        <item m="1" x="41"/>
        <item m="1" x="44"/>
        <item m="1" x="42"/>
        <item m="1" x="40"/>
        <item m="1" x="53"/>
        <item m="1" x="50"/>
        <item m="1" x="51"/>
        <item m="1" x="39"/>
        <item m="1" x="46"/>
        <item m="1" x="48"/>
        <item m="1" x="47"/>
        <item m="1" x="52"/>
        <item x="3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234">
        <item x="0"/>
        <item x="1"/>
        <item x="2"/>
        <item x="3"/>
        <item x="4"/>
        <item x="5"/>
        <item x="6"/>
        <item x="7"/>
        <item x="8"/>
        <item x="9"/>
        <item x="10"/>
        <item x="11"/>
        <item x="14"/>
        <item x="15"/>
        <item x="16"/>
        <item x="17"/>
        <item x="18"/>
        <item x="19"/>
        <item x="20"/>
        <item x="21"/>
        <item x="23"/>
        <item x="13"/>
        <item x="24"/>
        <item x="25"/>
        <item x="28"/>
        <item x="29"/>
        <item x="30"/>
        <item x="27"/>
        <item x="31"/>
        <item x="32"/>
        <item x="34"/>
        <item x="35"/>
        <item x="33"/>
        <item x="36"/>
        <item x="37"/>
        <item x="38"/>
        <item x="40"/>
        <item x="41"/>
        <item x="42"/>
        <item x="43"/>
        <item x="44"/>
        <item x="45"/>
        <item x="46"/>
        <item x="47"/>
        <item m="1" x="232"/>
        <item x="50"/>
        <item x="12"/>
        <item x="22"/>
        <item x="26"/>
        <item x="39"/>
        <item x="48"/>
        <item x="49"/>
        <item x="51"/>
        <item x="52"/>
        <item x="53"/>
        <item x="54"/>
        <item x="55"/>
        <item x="56"/>
        <item x="57"/>
        <item x="58"/>
        <item x="59"/>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162"/>
        <item x="60"/>
        <item x="226"/>
        <item x="227"/>
        <item x="228"/>
        <item x="229"/>
        <item x="230"/>
        <item x="231"/>
        <item t="default"/>
      </items>
    </pivotField>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20"/>
  </rowFields>
  <rowItems count="14">
    <i>
      <x v="4"/>
    </i>
    <i>
      <x v="5"/>
    </i>
    <i>
      <x v="6"/>
    </i>
    <i>
      <x v="7"/>
    </i>
    <i>
      <x v="8"/>
    </i>
    <i>
      <x v="9"/>
    </i>
    <i>
      <x v="10"/>
    </i>
    <i>
      <x v="11"/>
    </i>
    <i>
      <x v="12"/>
    </i>
    <i>
      <x v="13"/>
    </i>
    <i>
      <x v="14"/>
    </i>
    <i>
      <x v="15"/>
    </i>
    <i>
      <x v="16"/>
    </i>
    <i t="grand">
      <x/>
    </i>
  </rowItems>
  <colFields count="1">
    <field x="13"/>
  </colFields>
  <colItems count="7">
    <i>
      <x v="10"/>
    </i>
    <i>
      <x v="12"/>
    </i>
    <i>
      <x v="24"/>
    </i>
    <i>
      <x v="2"/>
    </i>
    <i>
      <x v="4"/>
    </i>
    <i>
      <x v="5"/>
    </i>
    <i t="grand">
      <x/>
    </i>
  </colItems>
  <pageFields count="2">
    <pageField fld="5" hier="0"/>
    <pageField fld="12" hier="0"/>
  </pageFields>
  <dataFields count="1">
    <dataField name="Count of Reg" fld="1" subtotal="count" baseField="0" baseItem="0"/>
  </dataFields>
  <formats count="4">
    <format dxfId="22">
      <pivotArea outline="0" collapsedLevelsAreSubtotals="1" fieldPosition="0">
        <references count="1">
          <reference field="20" count="7" selected="0">
            <x v="4"/>
            <x v="5"/>
            <x v="6"/>
            <x v="7"/>
            <x v="8"/>
            <x v="9"/>
            <x v="10"/>
          </reference>
        </references>
      </pivotArea>
    </format>
    <format dxfId="21">
      <pivotArea dataOnly="0" labelOnly="1" outline="0" fieldPosition="0">
        <references count="1">
          <reference field="20" count="7">
            <x v="4"/>
            <x v="5"/>
            <x v="6"/>
            <x v="7"/>
            <x v="8"/>
            <x v="9"/>
            <x v="10"/>
          </reference>
        </references>
      </pivotArea>
    </format>
    <format dxfId="20">
      <pivotArea outline="0" collapsedLevelsAreSubtotals="1" fieldPosition="0">
        <references count="1">
          <reference field="20" count="6" selected="0">
            <x v="11"/>
            <x v="12"/>
            <x v="13"/>
            <x v="14"/>
            <x v="15"/>
            <x v="16"/>
          </reference>
        </references>
      </pivotArea>
    </format>
    <format dxfId="19">
      <pivotArea dataOnly="0" labelOnly="1" outline="0" fieldPosition="0">
        <references count="1">
          <reference field="20" count="6">
            <x v="11"/>
            <x v="12"/>
            <x v="13"/>
            <x v="14"/>
            <x v="15"/>
            <x v="16"/>
          </reference>
        </references>
      </pivotArea>
    </format>
  </formats>
  <pivotTableStyleInfo showRowHeaders="1" showColHeaders="1" showRowStripes="0" showColStripes="0" showLastColumn="1"/>
</pivotTableDefinition>
</file>

<file path=xl/pivotTables/pivotTable21.xml><?xml version="1.0" encoding="utf-8"?>
<pivotTableDefinition xmlns="http://schemas.openxmlformats.org/spreadsheetml/2006/main" name="PivotTable3"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5:G19"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x="5"/>
        <item x="7"/>
        <item x="15"/>
        <item x="2"/>
        <item x="14"/>
        <item x="16"/>
        <item x="20"/>
        <item x="12"/>
        <item x="13"/>
        <item x="18"/>
        <item x="1"/>
        <item x="17"/>
        <item x="9"/>
        <item x="8"/>
        <item x="19"/>
        <item x="11"/>
        <item x="4"/>
        <item x="0"/>
        <item x="21"/>
        <item x="10"/>
        <item x="6"/>
        <item x="22"/>
        <item t="default"/>
      </items>
    </pivotField>
    <pivotField axis="axisRow" compact="0" outline="0" subtotalTop="0" showAll="0" includeNewItemsInFilter="1" sortType="descending" rankBy="0">
      <items count="21">
        <item x="8"/>
        <item x="15"/>
        <item x="3"/>
        <item x="14"/>
        <item x="17"/>
        <item x="10"/>
        <item x="11"/>
        <item x="5"/>
        <item x="13"/>
        <item x="6"/>
        <item x="18"/>
        <item x="2"/>
        <item x="1"/>
        <item x="7"/>
        <item x="0"/>
        <item x="9"/>
        <item x="12"/>
        <item x="16"/>
        <item x="4"/>
        <item x="19"/>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axis="axisCol" compact="0" outline="0" subtotalTop="0" showAll="0" includeNewItemsInFilter="1">
      <items count="39">
        <item x="0"/>
        <item x="1"/>
        <item x="2"/>
        <item x="5"/>
        <item x="7"/>
        <item x="9"/>
        <item x="10"/>
        <item x="11"/>
        <item x="12"/>
        <item x="13"/>
        <item x="14"/>
        <item x="15"/>
        <item x="16"/>
        <item x="17"/>
        <item x="18"/>
        <item x="19"/>
        <item x="21"/>
        <item x="22"/>
        <item x="24"/>
        <item x="25"/>
        <item x="27"/>
        <item x="28"/>
        <item x="29"/>
        <item x="31"/>
        <item x="33"/>
        <item x="35"/>
        <item x="3"/>
        <item x="4"/>
        <item x="6"/>
        <item x="8"/>
        <item x="20"/>
        <item x="23"/>
        <item x="26"/>
        <item x="30"/>
        <item x="32"/>
        <item x="34"/>
        <item x="37"/>
        <item x="36"/>
        <item t="default"/>
      </items>
    </pivotField>
    <pivotField compact="0" outline="0" subtotalTop="0" showAll="0" includeNewItemsInFilter="1"/>
    <pivotField axis="axisPage" compact="0" outline="0" subtotalTop="0" showAll="0" includeNewItemsInFilter="1">
      <items count="4">
        <item x="0"/>
        <item x="1"/>
        <item x="2"/>
        <item t="default"/>
      </items>
    </pivotField>
    <pivotField compact="0" outline="0" subtotalTop="0" showAll="0" includeNewItemsInFilter="1"/>
    <pivotField axis="axisPage" compact="0" outline="0" subtotalTop="0" showAll="0" includeNewItemsInFilter="1">
      <items count="14">
        <item h="1" x="2"/>
        <item h="1" x="4"/>
        <item h="1" x="1"/>
        <item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5"/>
  </rowFields>
  <rowItems count="13">
    <i>
      <x v="17"/>
    </i>
    <i>
      <x v="7"/>
    </i>
    <i>
      <x/>
    </i>
    <i>
      <x v="11"/>
    </i>
    <i>
      <x v="14"/>
    </i>
    <i>
      <x v="16"/>
    </i>
    <i>
      <x v="2"/>
    </i>
    <i>
      <x v="4"/>
    </i>
    <i>
      <x v="18"/>
    </i>
    <i>
      <x v="1"/>
    </i>
    <i>
      <x v="12"/>
    </i>
    <i>
      <x v="13"/>
    </i>
    <i t="grand">
      <x/>
    </i>
  </rowItems>
  <colFields count="1">
    <field x="8"/>
  </colFields>
  <colItems count="6">
    <i>
      <x/>
    </i>
    <i>
      <x v="1"/>
    </i>
    <i>
      <x v="2"/>
    </i>
    <i>
      <x v="3"/>
    </i>
    <i>
      <x v="4"/>
    </i>
    <i t="grand">
      <x/>
    </i>
  </colItems>
  <pageFields count="3">
    <pageField fld="12" hier="0"/>
    <pageField fld="10" hier="0"/>
    <pageField fld="4" hier="0"/>
  </pageFields>
  <dataFields count="1">
    <dataField name="Count of Reg" fld="1" subtotal="count" baseField="0" baseItem="0"/>
  </dataFields>
  <pivotTableStyleInfo showRowHeaders="1" showColHeaders="1" showRowStripes="0" showColStripes="0" showLastColumn="1"/>
</pivotTableDefinition>
</file>

<file path=xl/pivotTables/pivotTable22.xml><?xml version="1.0" encoding="utf-8"?>
<pivotTableDefinition xmlns="http://schemas.openxmlformats.org/spreadsheetml/2006/main" name="PivotTable4"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24:D31" firstHeaderRow="1" firstDataRow="2" firstDataCol="1" rowPageCount="2"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x="5"/>
        <item x="7"/>
        <item x="15"/>
        <item x="2"/>
        <item x="14"/>
        <item x="16"/>
        <item x="20"/>
        <item x="12"/>
        <item x="13"/>
        <item x="18"/>
        <item x="1"/>
        <item x="17"/>
        <item x="9"/>
        <item x="8"/>
        <item x="19"/>
        <item x="11"/>
        <item x="4"/>
        <item x="0"/>
        <item x="21"/>
        <item x="10"/>
        <item x="6"/>
        <item x="22"/>
        <item t="default"/>
      </items>
    </pivotField>
    <pivotField compact="0" outline="0" subtotalTop="0" showAll="0" includeNewItemsInFilter="1" sortType="descending" rankBy="0">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axis="axisRow" compact="0" outline="0" subtotalTop="0" showAll="0" includeNewItemsInFilter="1">
      <items count="39">
        <item x="0"/>
        <item x="1"/>
        <item x="2"/>
        <item x="5"/>
        <item x="7"/>
        <item x="9"/>
        <item x="10"/>
        <item x="11"/>
        <item x="12"/>
        <item x="13"/>
        <item x="14"/>
        <item x="15"/>
        <item x="16"/>
        <item x="17"/>
        <item x="18"/>
        <item x="19"/>
        <item x="21"/>
        <item x="22"/>
        <item x="24"/>
        <item x="25"/>
        <item x="27"/>
        <item x="28"/>
        <item x="29"/>
        <item x="31"/>
        <item x="33"/>
        <item x="35"/>
        <item x="3"/>
        <item x="4"/>
        <item x="6"/>
        <item x="8"/>
        <item x="20"/>
        <item x="23"/>
        <item x="26"/>
        <item x="30"/>
        <item x="32"/>
        <item x="34"/>
        <item x="37"/>
        <item x="36"/>
        <item t="default"/>
      </items>
    </pivotField>
    <pivotField compact="0" outline="0" subtotalTop="0" showAll="0" includeNewItemsInFilter="1"/>
    <pivotField axis="axisCol" compact="0" outline="0" subtotalTop="0" showAll="0" includeNewItemsInFilter="1">
      <items count="4">
        <item x="0"/>
        <item x="1"/>
        <item x="2"/>
        <item t="default"/>
      </items>
    </pivotField>
    <pivotField compact="0" outline="0" subtotalTop="0" showAll="0" includeNewItemsInFilter="1"/>
    <pivotField axis="axisPage" compact="0" outline="0" subtotalTop="0" multipleItemSelectionAllowed="1" showAll="0" includeNewItemsInFilter="1">
      <items count="14">
        <item h="1" x="2"/>
        <item h="1" x="4"/>
        <item h="1" x="1"/>
        <item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8"/>
  </rowFields>
  <rowItems count="6">
    <i>
      <x/>
    </i>
    <i>
      <x v="1"/>
    </i>
    <i>
      <x v="2"/>
    </i>
    <i>
      <x v="3"/>
    </i>
    <i>
      <x v="4"/>
    </i>
    <i t="grand">
      <x/>
    </i>
  </rowItems>
  <colFields count="1">
    <field x="10"/>
  </colFields>
  <colItems count="3">
    <i>
      <x/>
    </i>
    <i>
      <x v="1"/>
    </i>
    <i t="grand">
      <x/>
    </i>
  </colItems>
  <pageFields count="2">
    <pageField fld="12" hier="0"/>
    <pageField fld="4" hier="0"/>
  </pageFields>
  <dataFields count="1">
    <dataField name="Count of Reg" fld="1" subtotal="count" baseField="0" baseItem="0"/>
  </dataFields>
  <pivotTableStyleInfo showRowHeaders="1" showColHeaders="1" showRowStripes="0" showColStripes="0" showLastColumn="1"/>
</pivotTableDefinition>
</file>

<file path=xl/pivotTables/pivotTable23.xml><?xml version="1.0" encoding="utf-8"?>
<pivotTableDefinition xmlns="http://schemas.openxmlformats.org/spreadsheetml/2006/main" name="PivotTable3"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5:G19"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x="5"/>
        <item x="7"/>
        <item x="15"/>
        <item x="2"/>
        <item x="14"/>
        <item x="16"/>
        <item x="20"/>
        <item x="12"/>
        <item x="13"/>
        <item x="18"/>
        <item x="1"/>
        <item x="17"/>
        <item x="9"/>
        <item x="8"/>
        <item x="19"/>
        <item x="11"/>
        <item x="4"/>
        <item x="0"/>
        <item x="21"/>
        <item x="10"/>
        <item x="6"/>
        <item x="22"/>
        <item t="default"/>
      </items>
    </pivotField>
    <pivotField axis="axisRow" compact="0" outline="0" subtotalTop="0" showAll="0" includeNewItemsInFilter="1" sortType="descending" rankBy="0">
      <items count="21">
        <item x="8"/>
        <item x="15"/>
        <item x="3"/>
        <item x="14"/>
        <item x="17"/>
        <item x="10"/>
        <item x="11"/>
        <item x="5"/>
        <item x="13"/>
        <item x="6"/>
        <item x="18"/>
        <item x="2"/>
        <item x="1"/>
        <item x="7"/>
        <item x="0"/>
        <item x="9"/>
        <item x="12"/>
        <item x="16"/>
        <item x="4"/>
        <item x="19"/>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axis="axisCol" compact="0" outline="0" subtotalTop="0" showAll="0" includeNewItemsInFilter="1">
      <items count="39">
        <item x="0"/>
        <item x="1"/>
        <item x="2"/>
        <item x="5"/>
        <item x="7"/>
        <item x="9"/>
        <item x="10"/>
        <item x="11"/>
        <item x="12"/>
        <item x="13"/>
        <item x="14"/>
        <item x="15"/>
        <item x="16"/>
        <item x="17"/>
        <item x="18"/>
        <item x="19"/>
        <item x="21"/>
        <item x="22"/>
        <item x="24"/>
        <item x="25"/>
        <item x="27"/>
        <item x="28"/>
        <item x="29"/>
        <item x="31"/>
        <item x="33"/>
        <item x="35"/>
        <item x="3"/>
        <item x="4"/>
        <item x="6"/>
        <item x="8"/>
        <item x="20"/>
        <item x="23"/>
        <item x="26"/>
        <item x="30"/>
        <item x="32"/>
        <item x="34"/>
        <item x="37"/>
        <item x="36"/>
        <item t="default"/>
      </items>
    </pivotField>
    <pivotField compact="0" outline="0" subtotalTop="0" showAll="0" includeNewItemsInFilter="1"/>
    <pivotField axis="axisPage" compact="0" outline="0" subtotalTop="0" showAll="0" includeNewItemsInFilter="1">
      <items count="4">
        <item x="0"/>
        <item x="1"/>
        <item x="2"/>
        <item t="default"/>
      </items>
    </pivotField>
    <pivotField compact="0" outline="0" subtotalTop="0" showAll="0" includeNewItemsInFilter="1"/>
    <pivotField axis="axisPage" compact="0" outline="0" subtotalTop="0" showAll="0" includeNewItemsInFilter="1">
      <items count="14">
        <item h="1" x="2"/>
        <item h="1" x="4"/>
        <item h="1" x="1"/>
        <item h="1"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5"/>
  </rowFields>
  <rowItems count="13">
    <i>
      <x v="17"/>
    </i>
    <i>
      <x v="7"/>
    </i>
    <i>
      <x/>
    </i>
    <i>
      <x v="16"/>
    </i>
    <i>
      <x v="11"/>
    </i>
    <i>
      <x v="14"/>
    </i>
    <i>
      <x v="2"/>
    </i>
    <i>
      <x v="4"/>
    </i>
    <i>
      <x v="18"/>
    </i>
    <i>
      <x v="1"/>
    </i>
    <i>
      <x v="12"/>
    </i>
    <i>
      <x v="13"/>
    </i>
    <i t="grand">
      <x/>
    </i>
  </rowItems>
  <colFields count="1">
    <field x="8"/>
  </colFields>
  <colItems count="6">
    <i>
      <x/>
    </i>
    <i>
      <x v="1"/>
    </i>
    <i>
      <x v="2"/>
    </i>
    <i>
      <x v="3"/>
    </i>
    <i>
      <x v="4"/>
    </i>
    <i t="grand">
      <x/>
    </i>
  </colItems>
  <pageFields count="3">
    <pageField fld="12" hier="0"/>
    <pageField fld="10" hier="0"/>
    <pageField fld="4" hier="0"/>
  </pageFields>
  <dataFields count="1">
    <dataField name="Count of Reg" fld="1" subtotal="count" baseField="0" baseItem="0"/>
  </dataFields>
  <formats count="1">
    <format dxfId="18">
      <pivotArea grandRow="1" grandCol="1" outline="0" collapsedLevelsAreSubtotals="1" fieldPosition="0"/>
    </format>
  </formats>
  <pivotTableStyleInfo showRowHeaders="1" showColHeaders="1" showRowStripes="0" showColStripes="0" showLastColumn="1"/>
</pivotTableDefinition>
</file>

<file path=xl/pivotTables/pivotTable24.xml><?xml version="1.0" encoding="utf-8"?>
<pivotTableDefinition xmlns="http://schemas.openxmlformats.org/spreadsheetml/2006/main" name="PivotTable4"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28:D35" firstHeaderRow="1" firstDataRow="2" firstDataCol="1" rowPageCount="2"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x="5"/>
        <item x="7"/>
        <item x="15"/>
        <item x="2"/>
        <item x="14"/>
        <item x="16"/>
        <item x="20"/>
        <item x="12"/>
        <item x="13"/>
        <item x="18"/>
        <item x="1"/>
        <item x="17"/>
        <item x="9"/>
        <item x="8"/>
        <item x="19"/>
        <item x="11"/>
        <item x="4"/>
        <item x="0"/>
        <item x="21"/>
        <item x="10"/>
        <item x="6"/>
        <item x="22"/>
        <item t="default"/>
      </items>
    </pivotField>
    <pivotField compact="0" outline="0" subtotalTop="0" showAll="0" includeNewItemsInFilter="1" sortType="descending" rankBy="0">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axis="axisRow" compact="0" outline="0" subtotalTop="0" showAll="0" includeNewItemsInFilter="1">
      <items count="39">
        <item x="0"/>
        <item x="1"/>
        <item x="2"/>
        <item x="5"/>
        <item x="7"/>
        <item x="9"/>
        <item x="10"/>
        <item x="11"/>
        <item x="12"/>
        <item x="13"/>
        <item x="14"/>
        <item x="15"/>
        <item x="16"/>
        <item x="17"/>
        <item x="18"/>
        <item x="19"/>
        <item x="21"/>
        <item x="22"/>
        <item x="24"/>
        <item x="25"/>
        <item x="27"/>
        <item x="28"/>
        <item x="29"/>
        <item x="31"/>
        <item x="33"/>
        <item x="35"/>
        <item x="3"/>
        <item x="4"/>
        <item x="6"/>
        <item x="8"/>
        <item x="20"/>
        <item x="23"/>
        <item x="26"/>
        <item x="30"/>
        <item x="32"/>
        <item x="34"/>
        <item x="37"/>
        <item x="36"/>
        <item t="default"/>
      </items>
    </pivotField>
    <pivotField compact="0" outline="0" subtotalTop="0" showAll="0" includeNewItemsInFilter="1"/>
    <pivotField axis="axisCol" compact="0" outline="0" subtotalTop="0" showAll="0" includeNewItemsInFilter="1">
      <items count="4">
        <item x="0"/>
        <item x="1"/>
        <item h="1" x="2"/>
        <item t="default"/>
      </items>
    </pivotField>
    <pivotField compact="0" outline="0" subtotalTop="0" showAll="0" includeNewItemsInFilter="1"/>
    <pivotField axis="axisPage" compact="0" outline="0" subtotalTop="0" showAll="0" includeNewItemsInFilter="1">
      <items count="14">
        <item h="1" x="2"/>
        <item h="1" x="4"/>
        <item h="1" x="1"/>
        <item h="1"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8"/>
  </rowFields>
  <rowItems count="6">
    <i>
      <x/>
    </i>
    <i>
      <x v="1"/>
    </i>
    <i>
      <x v="2"/>
    </i>
    <i>
      <x v="3"/>
    </i>
    <i>
      <x v="4"/>
    </i>
    <i t="grand">
      <x/>
    </i>
  </rowItems>
  <colFields count="1">
    <field x="10"/>
  </colFields>
  <colItems count="3">
    <i>
      <x/>
    </i>
    <i>
      <x v="1"/>
    </i>
    <i t="grand">
      <x/>
    </i>
  </colItems>
  <pageFields count="2">
    <pageField fld="12" hier="0"/>
    <pageField fld="4" hier="0"/>
  </pageFields>
  <dataFields count="1">
    <dataField name="Count of Reg" fld="1" subtotal="count" baseField="0" baseItem="0"/>
  </dataFields>
  <pivotTableStyleInfo showRowHeaders="1" showColHeaders="1" showRowStripes="0" showColStripes="0" showLastColumn="1"/>
</pivotTableDefinition>
</file>

<file path=xl/pivotTables/pivotTable25.xml><?xml version="1.0" encoding="utf-8"?>
<pivotTableDefinition xmlns="http://schemas.openxmlformats.org/spreadsheetml/2006/main" name="PivotTable3"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5:F17"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x="5"/>
        <item x="7"/>
        <item x="15"/>
        <item x="2"/>
        <item x="14"/>
        <item x="16"/>
        <item x="20"/>
        <item x="12"/>
        <item x="13"/>
        <item x="18"/>
        <item x="1"/>
        <item x="17"/>
        <item x="9"/>
        <item x="8"/>
        <item x="19"/>
        <item x="11"/>
        <item x="4"/>
        <item x="0"/>
        <item x="21"/>
        <item x="10"/>
        <item x="6"/>
        <item x="22"/>
        <item t="default"/>
      </items>
    </pivotField>
    <pivotField axis="axisRow" compact="0" outline="0" subtotalTop="0" showAll="0" includeNewItemsInFilter="1" sortType="descending" rankBy="0">
      <items count="21">
        <item x="8"/>
        <item x="15"/>
        <item x="3"/>
        <item x="14"/>
        <item x="17"/>
        <item x="10"/>
        <item x="11"/>
        <item x="5"/>
        <item x="13"/>
        <item x="6"/>
        <item x="18"/>
        <item x="2"/>
        <item x="1"/>
        <item x="7"/>
        <item x="0"/>
        <item x="9"/>
        <item x="12"/>
        <item x="16"/>
        <item x="4"/>
        <item x="19"/>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axis="axisCol" compact="0" outline="0" subtotalTop="0" showAll="0" includeNewItemsInFilter="1">
      <items count="39">
        <item x="0"/>
        <item x="1"/>
        <item x="2"/>
        <item x="5"/>
        <item x="7"/>
        <item x="9"/>
        <item x="10"/>
        <item x="11"/>
        <item x="12"/>
        <item x="13"/>
        <item x="14"/>
        <item x="15"/>
        <item x="16"/>
        <item x="17"/>
        <item x="18"/>
        <item x="19"/>
        <item x="21"/>
        <item x="22"/>
        <item x="24"/>
        <item x="25"/>
        <item x="27"/>
        <item x="28"/>
        <item x="29"/>
        <item x="31"/>
        <item x="33"/>
        <item x="35"/>
        <item x="3"/>
        <item x="4"/>
        <item x="6"/>
        <item x="8"/>
        <item x="20"/>
        <item x="23"/>
        <item x="26"/>
        <item x="30"/>
        <item x="32"/>
        <item x="34"/>
        <item x="37"/>
        <item x="36"/>
        <item t="default"/>
      </items>
    </pivotField>
    <pivotField compact="0" outline="0" subtotalTop="0" showAll="0" includeNewItemsInFilter="1"/>
    <pivotField axis="axisPage" compact="0" outline="0" subtotalTop="0" showAll="0" includeNewItemsInFilter="1">
      <items count="4">
        <item x="0"/>
        <item x="1"/>
        <item x="2"/>
        <item t="default"/>
      </items>
    </pivotField>
    <pivotField compact="0" outline="0" subtotalTop="0" showAll="0" includeNewItemsInFilter="1"/>
    <pivotField axis="axisPage" compact="0" outline="0" subtotalTop="0" showAll="0" includeNewItemsInFilter="1">
      <items count="14">
        <item h="1" x="2"/>
        <item h="1" x="4"/>
        <item h="1" x="1"/>
        <item x="3"/>
        <item h="1" x="7"/>
        <item h="1"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5"/>
  </rowFields>
  <rowItems count="11">
    <i>
      <x v="7"/>
    </i>
    <i>
      <x v="17"/>
    </i>
    <i>
      <x v="11"/>
    </i>
    <i>
      <x/>
    </i>
    <i>
      <x v="14"/>
    </i>
    <i>
      <x v="4"/>
    </i>
    <i>
      <x v="2"/>
    </i>
    <i>
      <x v="18"/>
    </i>
    <i>
      <x v="16"/>
    </i>
    <i>
      <x v="1"/>
    </i>
    <i t="grand">
      <x/>
    </i>
  </rowItems>
  <colFields count="1">
    <field x="8"/>
  </colFields>
  <colItems count="5">
    <i>
      <x v="1"/>
    </i>
    <i>
      <x v="2"/>
    </i>
    <i>
      <x v="3"/>
    </i>
    <i>
      <x v="4"/>
    </i>
    <i t="grand">
      <x/>
    </i>
  </colItems>
  <pageFields count="3">
    <pageField fld="12" hier="0"/>
    <pageField fld="10" hier="0"/>
    <pageField fld="4" hier="0"/>
  </pageFields>
  <dataFields count="1">
    <dataField name="Count of Reg" fld="1" subtotal="count" baseField="0" baseItem="0"/>
  </dataFields>
  <pivotTableStyleInfo showRowHeaders="1" showColHeaders="1" showRowStripes="0" showColStripes="0" showLastColumn="1"/>
</pivotTableDefinition>
</file>

<file path=xl/pivotTables/pivotTable26.xml><?xml version="1.0" encoding="utf-8"?>
<pivotTableDefinition xmlns="http://schemas.openxmlformats.org/spreadsheetml/2006/main" name="PivotTable4"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23:D29" firstHeaderRow="1" firstDataRow="2" firstDataCol="1" rowPageCount="2"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x="5"/>
        <item x="7"/>
        <item x="15"/>
        <item x="2"/>
        <item x="14"/>
        <item x="16"/>
        <item x="20"/>
        <item x="12"/>
        <item x="13"/>
        <item x="18"/>
        <item x="1"/>
        <item x="17"/>
        <item x="9"/>
        <item x="8"/>
        <item x="19"/>
        <item x="11"/>
        <item x="4"/>
        <item x="0"/>
        <item x="21"/>
        <item x="10"/>
        <item x="6"/>
        <item x="22"/>
        <item t="default"/>
      </items>
    </pivotField>
    <pivotField compact="0" outline="0" subtotalTop="0" showAll="0" includeNewItemsInFilter="1" sortType="descending" rankBy="0">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axis="axisRow" compact="0" outline="0" subtotalTop="0" showAll="0" includeNewItemsInFilter="1">
      <items count="39">
        <item x="0"/>
        <item x="1"/>
        <item x="2"/>
        <item x="5"/>
        <item x="7"/>
        <item x="9"/>
        <item x="10"/>
        <item x="11"/>
        <item x="12"/>
        <item x="13"/>
        <item x="14"/>
        <item x="15"/>
        <item x="16"/>
        <item x="17"/>
        <item x="18"/>
        <item x="19"/>
        <item x="21"/>
        <item x="22"/>
        <item x="24"/>
        <item x="25"/>
        <item x="27"/>
        <item x="28"/>
        <item x="29"/>
        <item x="31"/>
        <item x="33"/>
        <item x="35"/>
        <item x="3"/>
        <item x="4"/>
        <item x="6"/>
        <item x="8"/>
        <item x="20"/>
        <item x="23"/>
        <item x="26"/>
        <item x="30"/>
        <item x="32"/>
        <item x="34"/>
        <item x="37"/>
        <item x="36"/>
        <item t="default"/>
      </items>
    </pivotField>
    <pivotField compact="0" outline="0" subtotalTop="0" showAll="0" includeNewItemsInFilter="1"/>
    <pivotField axis="axisCol" compact="0" outline="0" subtotalTop="0" showAll="0" includeNewItemsInFilter="1">
      <items count="4">
        <item x="0"/>
        <item x="1"/>
        <item x="2"/>
        <item t="default"/>
      </items>
    </pivotField>
    <pivotField compact="0" outline="0" subtotalTop="0" showAll="0" includeNewItemsInFilter="1"/>
    <pivotField axis="axisPage" compact="0" outline="0" subtotalTop="0" showAll="0" includeNewItemsInFilter="1">
      <items count="14">
        <item h="1" x="2"/>
        <item h="1" x="4"/>
        <item h="1" x="1"/>
        <item x="3"/>
        <item h="1" x="7"/>
        <item h="1"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8"/>
  </rowFields>
  <rowItems count="5">
    <i>
      <x v="1"/>
    </i>
    <i>
      <x v="2"/>
    </i>
    <i>
      <x v="3"/>
    </i>
    <i>
      <x v="4"/>
    </i>
    <i t="grand">
      <x/>
    </i>
  </rowItems>
  <colFields count="1">
    <field x="10"/>
  </colFields>
  <colItems count="3">
    <i>
      <x/>
    </i>
    <i>
      <x v="1"/>
    </i>
    <i t="grand">
      <x/>
    </i>
  </colItems>
  <pageFields count="2">
    <pageField fld="12" hier="0"/>
    <pageField fld="4" hier="0"/>
  </pageFields>
  <dataFields count="1">
    <dataField name="Count of Reg" fld="1" subtotal="count" baseField="0" baseItem="0"/>
  </dataFields>
  <pivotTableStyleInfo showRowHeaders="1" showColHeaders="1" showRowStripes="0" showColStripes="0" showLastColumn="1"/>
</pivotTableDefinition>
</file>

<file path=xl/pivotTables/pivotTable27.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26:C38"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x="7"/>
        <item h="1" x="15"/>
        <item h="1" x="2"/>
        <item h="1" x="14"/>
        <item h="1" x="16"/>
        <item h="1" x="20"/>
        <item h="1" x="12"/>
        <item h="1" x="13"/>
        <item h="1" x="18"/>
        <item x="1"/>
        <item h="1" x="17"/>
        <item h="1" x="9"/>
        <item h="1" x="8"/>
        <item h="1" x="19"/>
        <item h="1" x="11"/>
        <item h="1" x="4"/>
        <item x="0"/>
        <item h="1" x="21"/>
        <item h="1" x="10"/>
        <item x="6"/>
        <item x="22"/>
        <item t="default"/>
      </items>
    </pivotField>
    <pivotField axis="axisRow" compact="0" outline="0" subtotalTop="0" showAll="0" includeNewItemsInFilter="1" sortType="ascending" rankBy="0">
      <items count="21">
        <item x="8"/>
        <item x="15"/>
        <item x="3"/>
        <item x="14"/>
        <item x="17"/>
        <item x="10"/>
        <item x="11"/>
        <item x="5"/>
        <item x="13"/>
        <item x="6"/>
        <item x="18"/>
        <item x="2"/>
        <item x="1"/>
        <item x="7"/>
        <item x="0"/>
        <item x="9"/>
        <item x="12"/>
        <item x="16"/>
        <item x="4"/>
        <item x="19"/>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sortType="ascending" rankBy="0">
      <items count="4">
        <item x="0"/>
        <item h="1" x="1"/>
        <item h="1" x="2"/>
        <item t="default"/>
      </items>
    </pivotField>
    <pivotField compact="0" outline="0" subtotalTop="0" showAll="0" includeNewItemsInFilter="1"/>
    <pivotField axis="axisPage" compact="0" outline="0" subtotalTop="0" showAll="0" includeNewItemsInFilter="1">
      <items count="14">
        <item h="1" x="2"/>
        <item h="1" x="4"/>
        <item h="1" x="1"/>
        <item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5"/>
  </rowFields>
  <rowItems count="11">
    <i>
      <x/>
    </i>
    <i>
      <x v="1"/>
    </i>
    <i>
      <x v="2"/>
    </i>
    <i>
      <x v="7"/>
    </i>
    <i>
      <x v="11"/>
    </i>
    <i>
      <x v="12"/>
    </i>
    <i>
      <x v="14"/>
    </i>
    <i>
      <x v="16"/>
    </i>
    <i>
      <x v="17"/>
    </i>
    <i>
      <x v="18"/>
    </i>
    <i t="grand">
      <x/>
    </i>
  </rowItems>
  <colFields count="1">
    <field x="10"/>
  </colFields>
  <colItems count="2">
    <i>
      <x/>
    </i>
    <i t="grand">
      <x/>
    </i>
  </colItems>
  <pageFields count="3">
    <pageField fld="21" hier="0"/>
    <pageField fld="12" hier="0"/>
    <pageField fld="4" hier="0"/>
  </pageFields>
  <dataFields count="1">
    <dataField name="Count of Reg" fld="1" subtotal="count" baseField="0" baseItem="0"/>
  </dataFields>
  <formats count="2">
    <format dxfId="15">
      <pivotArea grandRow="1" grandCol="1" outline="0" fieldPosition="0"/>
    </format>
    <format dxfId="14">
      <pivotArea grandRow="1" grandCol="1" outline="0" fieldPosition="0"/>
    </format>
  </formats>
  <pivotTableStyleInfo showRowHeaders="1" showColHeaders="1" showRowStripes="0" showColStripes="0" showLastColumn="1"/>
</pivotTableDefinition>
</file>

<file path=xl/pivotTables/pivotTable28.xml><?xml version="1.0" encoding="utf-8"?>
<pivotTableDefinition xmlns="http://schemas.openxmlformats.org/spreadsheetml/2006/main" name="PivotTable2"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6:P21" firstHeaderRow="1" firstDataRow="3"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x="7"/>
        <item h="1" x="15"/>
        <item h="1" x="2"/>
        <item h="1" x="14"/>
        <item h="1" x="16"/>
        <item h="1" x="20"/>
        <item h="1" x="12"/>
        <item h="1" x="13"/>
        <item h="1" x="18"/>
        <item x="1"/>
        <item h="1" x="17"/>
        <item h="1" x="9"/>
        <item h="1" x="8"/>
        <item h="1" x="19"/>
        <item h="1" x="11"/>
        <item h="1" x="4"/>
        <item x="0"/>
        <item h="1" x="21"/>
        <item h="1" x="10"/>
        <item x="6"/>
        <item x="22"/>
        <item t="default"/>
      </items>
    </pivotField>
    <pivotField axis="axisRow" compact="0" outline="0" subtotalTop="0" showAll="0" includeNewItemsInFilter="1" sortType="ascending" rankBy="0">
      <items count="21">
        <item x="8"/>
        <item x="15"/>
        <item x="3"/>
        <item x="14"/>
        <item x="17"/>
        <item x="10"/>
        <item x="11"/>
        <item x="5"/>
        <item x="13"/>
        <item x="6"/>
        <item x="18"/>
        <item x="2"/>
        <item x="1"/>
        <item x="7"/>
        <item x="0"/>
        <item x="9"/>
        <item x="12"/>
        <item x="16"/>
        <item x="4"/>
        <item x="19"/>
        <item t="default"/>
      </items>
    </pivotField>
    <pivotField compact="0" outline="0" subtotalTop="0" showAll="0" includeNewItemsInFilter="1"/>
    <pivotField compact="0" outline="0" subtotalTop="0" showAll="0" includeNewItemsInFilter="1"/>
    <pivotField axis="axisCol" compact="0" outline="0" subtotalTop="0" showAll="0" includeNewItemsInFilter="1">
      <items count="39">
        <item x="0"/>
        <item x="1"/>
        <item x="2"/>
        <item x="5"/>
        <item x="7"/>
        <item x="9"/>
        <item x="10"/>
        <item x="11"/>
        <item x="12"/>
        <item x="13"/>
        <item x="14"/>
        <item x="15"/>
        <item x="16"/>
        <item x="17"/>
        <item x="18"/>
        <item x="19"/>
        <item x="21"/>
        <item x="22"/>
        <item x="24"/>
        <item x="25"/>
        <item x="27"/>
        <item x="28"/>
        <item x="29"/>
        <item x="31"/>
        <item x="33"/>
        <item x="35"/>
        <item x="3"/>
        <item x="4"/>
        <item x="6"/>
        <item x="8"/>
        <item x="20"/>
        <item x="23"/>
        <item x="26"/>
        <item x="30"/>
        <item x="32"/>
        <item x="34"/>
        <item x="37"/>
        <item x="36"/>
        <item t="default"/>
      </items>
    </pivotField>
    <pivotField compact="0" outline="0" subtotalTop="0" showAll="0" includeNewItemsInFilter="1"/>
    <pivotField axis="axisCol" compact="0" outline="0" subtotalTop="0" showAll="0" includeNewItemsInFilter="1">
      <items count="4">
        <item x="0"/>
        <item x="1"/>
        <item x="2"/>
        <item t="default"/>
      </items>
    </pivotField>
    <pivotField compact="0" outline="0" subtotalTop="0" showAll="0" includeNewItemsInFilter="1"/>
    <pivotField axis="axisPage" compact="0" outline="0" subtotalTop="0" showAll="0" includeNewItemsInFilter="1">
      <items count="14">
        <item h="1" x="2"/>
        <item h="1" x="4"/>
        <item h="1" x="1"/>
        <item x="3"/>
        <item h="1" x="7"/>
        <item x="0"/>
        <item h="1" x="10"/>
        <item h="1" x="9"/>
        <item h="1" x="5"/>
        <item h="1" x="6"/>
        <item h="1" m="1" x="12"/>
        <item h="1"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7">
        <item x="0"/>
        <item x="1"/>
        <item x="4"/>
        <item x="5"/>
        <item x="3"/>
        <item x="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5"/>
  </rowFields>
  <rowItems count="13">
    <i>
      <x/>
    </i>
    <i>
      <x v="1"/>
    </i>
    <i>
      <x v="2"/>
    </i>
    <i>
      <x v="4"/>
    </i>
    <i>
      <x v="7"/>
    </i>
    <i>
      <x v="11"/>
    </i>
    <i>
      <x v="12"/>
    </i>
    <i>
      <x v="13"/>
    </i>
    <i>
      <x v="14"/>
    </i>
    <i>
      <x v="16"/>
    </i>
    <i>
      <x v="17"/>
    </i>
    <i>
      <x v="18"/>
    </i>
    <i t="grand">
      <x/>
    </i>
  </rowItems>
  <colFields count="2">
    <field x="8"/>
    <field x="10"/>
  </colFields>
  <colItems count="15">
    <i>
      <x/>
      <x/>
    </i>
    <i t="default">
      <x/>
    </i>
    <i>
      <x v="1"/>
      <x/>
    </i>
    <i r="1">
      <x v="1"/>
    </i>
    <i t="default">
      <x v="1"/>
    </i>
    <i>
      <x v="2"/>
      <x/>
    </i>
    <i r="1">
      <x v="1"/>
    </i>
    <i t="default">
      <x v="2"/>
    </i>
    <i>
      <x v="3"/>
      <x/>
    </i>
    <i r="1">
      <x v="1"/>
    </i>
    <i t="default">
      <x v="3"/>
    </i>
    <i>
      <x v="4"/>
      <x/>
    </i>
    <i r="1">
      <x v="1"/>
    </i>
    <i t="default">
      <x v="4"/>
    </i>
    <i t="grand">
      <x/>
    </i>
  </colItems>
  <pageFields count="4">
    <pageField fld="21" hier="0"/>
    <pageField fld="12" hier="0"/>
    <pageField fld="4" hier="0"/>
    <pageField fld="16" hier="0"/>
  </pageFields>
  <dataFields count="1">
    <dataField name="Count of Reg" fld="1" subtotal="count" baseField="0" baseItem="0"/>
  </dataFields>
  <formats count="2">
    <format dxfId="17">
      <pivotArea grandRow="1" grandCol="1" outline="0" fieldPosition="0"/>
    </format>
    <format dxfId="16">
      <pivotArea grandRow="1" grandCol="1" outline="0" fieldPosition="0"/>
    </format>
  </formats>
  <pivotTableStyleInfo showRowHeaders="1" showColHeaders="1" showRowStripes="0" showColStripes="0" showLastColumn="1"/>
</pivotTableDefinition>
</file>

<file path=xl/pivotTables/pivotTable29.xml><?xml version="1.0" encoding="utf-8"?>
<pivotTableDefinition xmlns="http://schemas.openxmlformats.org/spreadsheetml/2006/main" name="PivotTable5"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chartFormat="2">
  <location ref="A4:F50" firstHeaderRow="1" firstDataRow="2" firstDataCol="1" rowPageCount="2"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sortType="descending" rankBy="0">
      <items count="24">
        <item x="3"/>
        <item x="5"/>
        <item x="7"/>
        <item x="15"/>
        <item x="2"/>
        <item x="14"/>
        <item x="16"/>
        <item x="20"/>
        <item x="12"/>
        <item x="13"/>
        <item x="18"/>
        <item x="1"/>
        <item x="17"/>
        <item x="9"/>
        <item x="8"/>
        <item x="19"/>
        <item x="11"/>
        <item x="4"/>
        <item x="0"/>
        <item x="21"/>
        <item x="10"/>
        <item x="6"/>
        <item x="2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234">
        <item x="0"/>
        <item x="1"/>
        <item x="2"/>
        <item x="3"/>
        <item x="4"/>
        <item x="5"/>
        <item x="6"/>
        <item x="7"/>
        <item x="8"/>
        <item x="9"/>
        <item x="10"/>
        <item x="11"/>
        <item x="14"/>
        <item x="15"/>
        <item x="16"/>
        <item x="17"/>
        <item x="18"/>
        <item x="19"/>
        <item x="20"/>
        <item x="21"/>
        <item x="23"/>
        <item x="13"/>
        <item x="24"/>
        <item x="25"/>
        <item x="28"/>
        <item x="29"/>
        <item x="30"/>
        <item x="27"/>
        <item x="31"/>
        <item x="32"/>
        <item x="34"/>
        <item x="35"/>
        <item x="33"/>
        <item x="36"/>
        <item x="37"/>
        <item x="38"/>
        <item x="40"/>
        <item x="41"/>
        <item x="42"/>
        <item x="43"/>
        <item x="44"/>
        <item x="45"/>
        <item x="46"/>
        <item x="47"/>
        <item m="1" x="232"/>
        <item x="50"/>
        <item x="12"/>
        <item x="22"/>
        <item x="26"/>
        <item x="39"/>
        <item x="48"/>
        <item x="49"/>
        <item x="51"/>
        <item x="52"/>
        <item x="53"/>
        <item x="54"/>
        <item x="55"/>
        <item x="56"/>
        <item x="57"/>
        <item x="58"/>
        <item x="59"/>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162"/>
        <item x="60"/>
        <item x="226"/>
        <item x="227"/>
        <item x="228"/>
        <item x="229"/>
        <item x="230"/>
        <item x="231"/>
        <item t="default"/>
      </items>
    </pivotField>
    <pivotField axis="axisPage" compact="0" outline="0" subtotalTop="0" showAll="0" includeNewItemsInFilter="1">
      <items count="3">
        <item h="1" x="1"/>
        <item x="0"/>
        <item t="default"/>
      </items>
    </pivotField>
    <pivotField compact="0" outline="0" showAll="0" defaultSubtotal="0"/>
    <pivotField axis="axisPage" compact="0" outline="0" subtotalTop="0" showAll="0" includeNewItemsInFilter="1">
      <items count="5">
        <item x="0"/>
        <item h="1" x="1"/>
        <item h="1" x="2"/>
        <item m="1" x="3"/>
        <item t="default"/>
      </items>
    </pivotField>
    <pivotField compact="0" outline="0" subtotalTop="0" showAll="0" includeNewItemsInFilter="1"/>
    <pivotField compact="0" outline="0" subtotalTop="0" showAll="0" includeNewItemsInFilter="1"/>
  </pivotFields>
  <rowFields count="1">
    <field x="20"/>
  </rowFields>
  <rowItems count="4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rowItems>
  <colFields count="1">
    <field x="4"/>
  </colFields>
  <colItems count="5">
    <i>
      <x v="18"/>
    </i>
    <i>
      <x/>
    </i>
    <i>
      <x v="11"/>
    </i>
    <i>
      <x v="2"/>
    </i>
    <i t="grand">
      <x/>
    </i>
  </colItems>
  <pageFields count="2">
    <pageField fld="23" hier="0"/>
    <pageField fld="21" hier="0"/>
  </pageFields>
  <dataFields count="1">
    <dataField name="Count of Reg" fld="1" subtotal="count" baseField="0" baseItem="0"/>
  </dataFields>
  <pivotTableStyleInfo showRowHeaders="1" showColHeaders="1" showRowStripes="0" showColStripes="0" showLastColumn="1"/>
</pivotTableDefinition>
</file>

<file path=xl/pivotTables/pivotTable3.xml><?xml version="1.0" encoding="utf-8"?>
<pivotTableDefinition xmlns="http://schemas.openxmlformats.org/spreadsheetml/2006/main" name="PivotTable3" cacheId="1" dataOnRows="1" applyNumberFormats="0" applyBorderFormats="0" applyFontFormats="0" applyPatternFormats="0" applyAlignmentFormats="0" applyWidthHeightFormats="1" dataCaption="Data" updatedVersion="5" minRefreshableVersion="3" showMemberPropertyTips="0" useAutoFormatting="1" itemPrintTitles="1" createdVersion="5" indent="0" compact="0" compactData="0" gridDropZones="1">
  <location ref="A3:B237" firstHeaderRow="2" firstDataRow="2" firstDataCol="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234">
        <item x="0"/>
        <item x="1"/>
        <item x="2"/>
        <item x="3"/>
        <item x="4"/>
        <item x="5"/>
        <item x="6"/>
        <item x="7"/>
        <item x="8"/>
        <item x="9"/>
        <item x="10"/>
        <item x="11"/>
        <item x="14"/>
        <item x="15"/>
        <item x="16"/>
        <item x="17"/>
        <item x="18"/>
        <item x="19"/>
        <item x="20"/>
        <item x="21"/>
        <item x="23"/>
        <item x="13"/>
        <item x="24"/>
        <item x="25"/>
        <item x="28"/>
        <item x="29"/>
        <item x="30"/>
        <item x="27"/>
        <item x="31"/>
        <item x="32"/>
        <item x="34"/>
        <item x="35"/>
        <item x="33"/>
        <item x="36"/>
        <item x="37"/>
        <item x="38"/>
        <item x="40"/>
        <item x="41"/>
        <item x="42"/>
        <item x="43"/>
        <item x="44"/>
        <item x="45"/>
        <item x="46"/>
        <item x="47"/>
        <item m="1" x="232"/>
        <item x="50"/>
        <item x="12"/>
        <item x="22"/>
        <item x="26"/>
        <item x="39"/>
        <item x="48"/>
        <item x="49"/>
        <item x="51"/>
        <item x="52"/>
        <item x="53"/>
        <item x="54"/>
        <item x="55"/>
        <item x="56"/>
        <item x="57"/>
        <item x="58"/>
        <item x="59"/>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162"/>
        <item x="60"/>
        <item x="226"/>
        <item x="227"/>
        <item x="228"/>
        <item x="229"/>
        <item x="230"/>
        <item x="231"/>
        <item t="default"/>
      </items>
    </pivotField>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20"/>
  </rowFields>
  <rowItems count="2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t="grand">
      <x/>
    </i>
  </rowItems>
  <colItems count="1">
    <i/>
  </colItems>
  <dataFields count="1">
    <dataField name="Count of Reg" fld="1" subtotal="count" baseField="0" baseItem="0"/>
  </dataFields>
  <pivotTableStyleInfo showRowHeaders="1" showColHeaders="1" showRowStripes="0" showColStripes="0" showLastColumn="1"/>
</pivotTableDefinition>
</file>

<file path=xl/pivotTables/pivotTable30.xml><?xml version="1.0" encoding="utf-8"?>
<pivotTableDefinition xmlns="http://schemas.openxmlformats.org/spreadsheetml/2006/main" name="PivotTable1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F24:I52" firstHeaderRow="1"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multipleItemSelectionAllowed="1" showAll="0" includeNewItemsInFilter="1">
      <items count="24">
        <item h="1" x="3"/>
        <item h="1" x="5"/>
        <item h="1" x="7"/>
        <item h="1" x="15"/>
        <item h="1" x="2"/>
        <item h="1" x="14"/>
        <item h="1" x="16"/>
        <item h="1" x="20"/>
        <item h="1" x="12"/>
        <item h="1" x="13"/>
        <item h="1" x="18"/>
        <item x="1"/>
        <item h="1" x="17"/>
        <item h="1" x="9"/>
        <item h="1" x="8"/>
        <item h="1" x="19"/>
        <item h="1" x="11"/>
        <item h="1" x="4"/>
        <item x="0"/>
        <item h="1" x="21"/>
        <item h="1" x="10"/>
        <item x="6"/>
        <item h="1"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4">
        <item x="0"/>
        <item h="1" x="1"/>
        <item h="1" x="2"/>
        <item t="default"/>
      </items>
    </pivotField>
    <pivotField compact="0" outline="0" subtotalTop="0" showAll="0" includeNewItemsInFilter="1"/>
    <pivotField axis="axisPage" compact="0" outline="0" subtotalTop="0" showAll="0" includeNewItemsInFilter="1" sortType="descending" rankBy="0">
      <items count="14">
        <item h="1" x="2"/>
        <item h="1" x="4"/>
        <item h="1" x="1"/>
        <item x="3"/>
        <item h="1" x="7"/>
        <item x="0"/>
        <item h="1" x="10"/>
        <item h="1" x="9"/>
        <item h="1" x="5"/>
        <item h="1" x="6"/>
        <item h="1" m="1" x="12"/>
        <item h="1" x="8"/>
        <item m="1" x="11"/>
        <item t="default"/>
      </items>
      <autoSortScope>
        <pivotArea dataOnly="0" outline="0" fieldPosition="0">
          <references count="1">
            <reference field="4294967294" count="1" selected="0">
              <x v="0"/>
            </reference>
          </references>
        </pivotArea>
      </autoSortScope>
    </pivotField>
    <pivotField axis="axisRow" compact="0" outline="0" subtotalTop="0" showAll="0" includeNewItemsInFilter="1" sortType="descending" rankBy="0">
      <items count="55">
        <item x="15"/>
        <item x="12"/>
        <item x="0"/>
        <item m="1" x="45"/>
        <item x="13"/>
        <item x="8"/>
        <item x="22"/>
        <item x="11"/>
        <item m="1" x="49"/>
        <item x="18"/>
        <item x="1"/>
        <item x="14"/>
        <item x="5"/>
        <item x="38"/>
        <item x="17"/>
        <item x="33"/>
        <item x="27"/>
        <item x="28"/>
        <item x="21"/>
        <item x="6"/>
        <item x="34"/>
        <item x="26"/>
        <item x="16"/>
        <item x="35"/>
        <item x="4"/>
        <item x="2"/>
        <item x="7"/>
        <item x="24"/>
        <item x="25"/>
        <item x="20"/>
        <item m="1" x="43"/>
        <item x="10"/>
        <item x="19"/>
        <item x="37"/>
        <item x="23"/>
        <item x="31"/>
        <item x="9"/>
        <item x="29"/>
        <item x="30"/>
        <item x="36"/>
        <item x="3"/>
        <item m="1" x="41"/>
        <item m="1" x="44"/>
        <item m="1" x="42"/>
        <item m="1" x="40"/>
        <item m="1" x="53"/>
        <item m="1" x="50"/>
        <item m="1" x="51"/>
        <item m="1" x="39"/>
        <item m="1" x="46"/>
        <item m="1" x="48"/>
        <item m="1" x="47"/>
        <item m="1" x="52"/>
        <item x="3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axis="axisCol" compact="0" outline="0" subtotalTop="0" showAll="0" includeNewItemsInFilter="1" sortType="descending" rankBy="0">
      <items count="5">
        <item x="0"/>
        <item x="1"/>
        <item x="2"/>
        <item m="1" x="3"/>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s>
  <rowFields count="1">
    <field x="13"/>
  </rowFields>
  <rowItems count="27">
    <i>
      <x v="10"/>
    </i>
    <i>
      <x v="24"/>
    </i>
    <i>
      <x v="12"/>
    </i>
    <i>
      <x v="2"/>
    </i>
    <i>
      <x v="5"/>
    </i>
    <i>
      <x v="11"/>
    </i>
    <i>
      <x v="35"/>
    </i>
    <i>
      <x v="29"/>
    </i>
    <i>
      <x v="20"/>
    </i>
    <i>
      <x v="18"/>
    </i>
    <i>
      <x v="1"/>
    </i>
    <i>
      <x v="4"/>
    </i>
    <i>
      <x v="7"/>
    </i>
    <i>
      <x v="34"/>
    </i>
    <i>
      <x v="31"/>
    </i>
    <i>
      <x v="36"/>
    </i>
    <i>
      <x v="9"/>
    </i>
    <i>
      <x v="37"/>
    </i>
    <i>
      <x v="28"/>
    </i>
    <i>
      <x v="6"/>
    </i>
    <i>
      <x v="38"/>
    </i>
    <i>
      <x v="15"/>
    </i>
    <i>
      <x/>
    </i>
    <i>
      <x v="53"/>
    </i>
    <i>
      <x v="32"/>
    </i>
    <i>
      <x v="21"/>
    </i>
    <i t="grand">
      <x/>
    </i>
  </rowItems>
  <colFields count="1">
    <field x="23"/>
  </colFields>
  <colItems count="3">
    <i>
      <x/>
    </i>
    <i>
      <x v="1"/>
    </i>
    <i t="grand">
      <x/>
    </i>
  </colItems>
  <pageFields count="4">
    <pageField fld="4" hier="0"/>
    <pageField fld="12" hier="0"/>
    <pageField fld="10" item="0" hier="0"/>
    <pageField fld="21" hier="0"/>
  </pageFields>
  <dataFields count="1">
    <dataField name="Count of Reg" fld="1" subtotal="count" baseField="0" baseItem="0"/>
  </dataFields>
  <formats count="1">
    <format dxfId="9">
      <pivotArea grandRow="1" grandCol="1" outline="0" collapsedLevelsAreSubtotals="1" fieldPosition="0"/>
    </format>
  </formats>
  <pivotTableStyleInfo showRowHeaders="1" showColHeaders="1" showRowStripes="0" showColStripes="0" showLastColumn="1"/>
</pivotTableDefinition>
</file>

<file path=xl/pivotTables/pivotTable31.xml><?xml version="1.0" encoding="utf-8"?>
<pivotTableDefinition xmlns="http://schemas.openxmlformats.org/spreadsheetml/2006/main" name="PivotTable10"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24:D59" firstHeaderRow="1"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multipleItemSelectionAllowed="1" showAll="0" includeNewItemsInFilter="1">
      <items count="24">
        <item h="1" x="3"/>
        <item h="1" x="5"/>
        <item h="1" x="7"/>
        <item h="1" x="15"/>
        <item h="1" x="2"/>
        <item h="1" x="14"/>
        <item h="1" x="16"/>
        <item h="1" x="20"/>
        <item h="1" x="12"/>
        <item h="1" x="13"/>
        <item h="1" x="18"/>
        <item x="1"/>
        <item h="1" x="17"/>
        <item h="1" x="9"/>
        <item h="1" x="8"/>
        <item h="1" x="19"/>
        <item h="1" x="11"/>
        <item h="1" x="4"/>
        <item x="0"/>
        <item h="1" x="21"/>
        <item h="1" x="10"/>
        <item x="6"/>
        <item h="1"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4">
        <item x="0"/>
        <item x="1"/>
        <item x="2"/>
        <item t="default"/>
      </items>
    </pivotField>
    <pivotField compact="0" outline="0" subtotalTop="0" showAll="0" includeNewItemsInFilter="1"/>
    <pivotField axis="axisPage" compact="0" outline="0" subtotalTop="0" showAll="0" includeNewItemsInFilter="1" sortType="descending" rankBy="0">
      <items count="14">
        <item h="1" x="2"/>
        <item h="1" x="4"/>
        <item h="1" x="1"/>
        <item x="3"/>
        <item h="1" x="7"/>
        <item x="0"/>
        <item h="1" x="10"/>
        <item h="1" x="9"/>
        <item h="1" x="5"/>
        <item h="1" x="6"/>
        <item h="1" m="1" x="12"/>
        <item h="1" x="8"/>
        <item m="1" x="11"/>
        <item t="default"/>
      </items>
      <autoSortScope>
        <pivotArea dataOnly="0" outline="0" fieldPosition="0">
          <references count="1">
            <reference field="4294967294" count="1" selected="0">
              <x v="0"/>
            </reference>
          </references>
        </pivotArea>
      </autoSortScope>
    </pivotField>
    <pivotField axis="axisRow" compact="0" outline="0" subtotalTop="0" showAll="0" includeNewItemsInFilter="1" sortType="descending" rankBy="0">
      <items count="55">
        <item x="15"/>
        <item x="12"/>
        <item x="0"/>
        <item m="1" x="45"/>
        <item x="13"/>
        <item x="8"/>
        <item x="22"/>
        <item x="11"/>
        <item m="1" x="49"/>
        <item x="18"/>
        <item x="1"/>
        <item x="14"/>
        <item x="5"/>
        <item x="38"/>
        <item x="17"/>
        <item x="33"/>
        <item x="27"/>
        <item x="28"/>
        <item x="21"/>
        <item x="6"/>
        <item x="34"/>
        <item x="26"/>
        <item x="16"/>
        <item x="35"/>
        <item x="4"/>
        <item x="2"/>
        <item x="7"/>
        <item x="24"/>
        <item x="25"/>
        <item x="20"/>
        <item m="1" x="43"/>
        <item x="10"/>
        <item x="19"/>
        <item x="37"/>
        <item x="23"/>
        <item x="31"/>
        <item x="9"/>
        <item x="29"/>
        <item x="30"/>
        <item x="36"/>
        <item x="3"/>
        <item m="1" x="41"/>
        <item m="1" x="44"/>
        <item m="1" x="42"/>
        <item m="1" x="40"/>
        <item m="1" x="53"/>
        <item m="1" x="50"/>
        <item m="1" x="51"/>
        <item m="1" x="39"/>
        <item m="1" x="46"/>
        <item m="1" x="48"/>
        <item m="1" x="47"/>
        <item m="1" x="52"/>
        <item x="3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axis="axisCol" compact="0" outline="0" subtotalTop="0" showAll="0" includeNewItemsInFilter="1" sortType="descending" rankBy="0">
      <items count="5">
        <item x="0"/>
        <item x="1"/>
        <item x="2"/>
        <item m="1" x="3"/>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s>
  <rowFields count="1">
    <field x="13"/>
  </rowFields>
  <rowItems count="34">
    <i>
      <x v="24"/>
    </i>
    <i>
      <x v="10"/>
    </i>
    <i>
      <x v="5"/>
    </i>
    <i>
      <x v="11"/>
    </i>
    <i>
      <x v="12"/>
    </i>
    <i>
      <x v="1"/>
    </i>
    <i>
      <x v="2"/>
    </i>
    <i>
      <x v="20"/>
    </i>
    <i>
      <x v="18"/>
    </i>
    <i>
      <x v="6"/>
    </i>
    <i>
      <x v="7"/>
    </i>
    <i>
      <x v="22"/>
    </i>
    <i>
      <x v="4"/>
    </i>
    <i>
      <x v="35"/>
    </i>
    <i>
      <x v="16"/>
    </i>
    <i>
      <x v="29"/>
    </i>
    <i>
      <x v="19"/>
    </i>
    <i>
      <x v="34"/>
    </i>
    <i>
      <x v="32"/>
    </i>
    <i>
      <x v="9"/>
    </i>
    <i>
      <x v="31"/>
    </i>
    <i>
      <x v="36"/>
    </i>
    <i>
      <x v="37"/>
    </i>
    <i>
      <x v="38"/>
    </i>
    <i>
      <x v="28"/>
    </i>
    <i>
      <x v="53"/>
    </i>
    <i>
      <x v="21"/>
    </i>
    <i>
      <x v="14"/>
    </i>
    <i>
      <x v="39"/>
    </i>
    <i>
      <x/>
    </i>
    <i>
      <x v="15"/>
    </i>
    <i>
      <x v="17"/>
    </i>
    <i>
      <x v="23"/>
    </i>
    <i t="grand">
      <x/>
    </i>
  </rowItems>
  <colFields count="1">
    <field x="23"/>
  </colFields>
  <colItems count="3">
    <i>
      <x/>
    </i>
    <i>
      <x v="1"/>
    </i>
    <i t="grand">
      <x/>
    </i>
  </colItems>
  <pageFields count="4">
    <pageField fld="4" hier="0"/>
    <pageField fld="12" hier="0"/>
    <pageField fld="10" hier="0"/>
    <pageField fld="21" hier="0"/>
  </pageFields>
  <dataFields count="1">
    <dataField name="Count of Reg" fld="1" subtotal="count" baseField="0" baseItem="0"/>
  </dataFields>
  <formats count="2">
    <format dxfId="11">
      <pivotArea grandRow="1" grandCol="1" outline="0" collapsedLevelsAreSubtotals="1" fieldPosition="0"/>
    </format>
    <format dxfId="10">
      <pivotArea grandRow="1" grandCol="1" outline="0" collapsedLevelsAreSubtotals="1" fieldPosition="0"/>
    </format>
  </formats>
  <pivotTableStyleInfo showRowHeaders="1" showColHeaders="1" showRowStripes="0" showColStripes="0" showLastColumn="1"/>
</pivotTableDefinition>
</file>

<file path=xl/pivotTables/pivotTable32.xml><?xml version="1.0" encoding="utf-8"?>
<pivotTableDefinition xmlns="http://schemas.openxmlformats.org/spreadsheetml/2006/main" name="PivotTable9" cacheId="1" dataOnRows="1" applyNumberFormats="0" applyBorderFormats="0" applyFontFormats="0" applyPatternFormats="0" applyAlignmentFormats="0" applyWidthHeightFormats="1" dataCaption="Data" updatedVersion="5" minRefreshableVersion="3" showMemberPropertyTips="0" useAutoFormatting="1" itemPrintTitles="1" createdVersion="5" indent="0" compact="0" compactData="0" gridDropZones="1">
  <location ref="A5:D16"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multipleItemSelectionAllowed="1" showAll="0" includeNewItemsInFilter="1">
      <items count="24">
        <item h="1" x="3"/>
        <item h="1" x="5"/>
        <item h="1" x="7"/>
        <item h="1" x="15"/>
        <item h="1" x="2"/>
        <item h="1" x="14"/>
        <item h="1" x="16"/>
        <item h="1" x="20"/>
        <item h="1" x="12"/>
        <item h="1" x="13"/>
        <item h="1" x="18"/>
        <item x="1"/>
        <item h="1" x="17"/>
        <item h="1" x="9"/>
        <item h="1" x="8"/>
        <item h="1" x="19"/>
        <item h="1" x="11"/>
        <item h="1" x="4"/>
        <item x="0"/>
        <item h="1" x="21"/>
        <item h="1" x="10"/>
        <item x="6"/>
        <item h="1"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4">
        <item x="0"/>
        <item x="1"/>
        <item x="2"/>
        <item t="default"/>
      </items>
    </pivotField>
    <pivotField compact="0" outline="0" subtotalTop="0" showAll="0" includeNewItemsInFilter="1"/>
    <pivotField axis="axisRow" compact="0" outline="0" subtotalTop="0" showAll="0" includeNewItemsInFilter="1" sortType="descending" rankBy="0">
      <items count="14">
        <item x="2"/>
        <item x="4"/>
        <item x="1"/>
        <item x="3"/>
        <item x="7"/>
        <item x="0"/>
        <item x="10"/>
        <item x="9"/>
        <item x="5"/>
        <item x="6"/>
        <item m="1" x="12"/>
        <item x="8"/>
        <item m="1" x="11"/>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axis="axisCol" compact="0" outline="0" subtotalTop="0" showAll="0" includeNewItemsInFilter="1" sortType="descending" rankBy="0">
      <items count="5">
        <item x="0"/>
        <item x="1"/>
        <item x="2"/>
        <item m="1" x="3"/>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s>
  <rowFields count="1">
    <field x="12"/>
  </rowFields>
  <rowItems count="10">
    <i>
      <x/>
    </i>
    <i>
      <x v="5"/>
    </i>
    <i>
      <x v="3"/>
    </i>
    <i>
      <x v="1"/>
    </i>
    <i>
      <x v="2"/>
    </i>
    <i>
      <x v="9"/>
    </i>
    <i>
      <x v="8"/>
    </i>
    <i>
      <x v="7"/>
    </i>
    <i>
      <x v="11"/>
    </i>
    <i t="grand">
      <x/>
    </i>
  </rowItems>
  <colFields count="1">
    <field x="23"/>
  </colFields>
  <colItems count="3">
    <i>
      <x/>
    </i>
    <i>
      <x v="1"/>
    </i>
    <i t="grand">
      <x/>
    </i>
  </colItems>
  <pageFields count="3">
    <pageField fld="4" hier="0"/>
    <pageField fld="10" hier="0"/>
    <pageField fld="21" hier="0"/>
  </pageFields>
  <dataFields count="1">
    <dataField name="Count of Reg" fld="1" subtotal="count" baseField="0" baseItem="0"/>
  </dataFields>
  <formats count="1">
    <format dxfId="12">
      <pivotArea outline="0" collapsedLevelsAreSubtotals="1" fieldPosition="0">
        <references count="2">
          <reference field="12" count="2" selected="0">
            <x v="3"/>
            <x v="5"/>
          </reference>
          <reference field="23" count="2" selected="0">
            <x v="0"/>
            <x v="1"/>
          </reference>
        </references>
      </pivotArea>
    </format>
  </formats>
  <pivotTableStyleInfo showRowHeaders="1" showColHeaders="1" showRowStripes="0" showColStripes="0" showLastColumn="1"/>
</pivotTableDefinition>
</file>

<file path=xl/pivotTables/pivotTable33.xml><?xml version="1.0" encoding="utf-8"?>
<pivotTableDefinition xmlns="http://schemas.openxmlformats.org/spreadsheetml/2006/main" name="PivotTable12"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K24:N52" firstHeaderRow="1"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multipleItemSelectionAllowed="1" showAll="0" includeNewItemsInFilter="1">
      <items count="24">
        <item h="1" x="3"/>
        <item h="1" x="5"/>
        <item h="1" x="7"/>
        <item h="1" x="15"/>
        <item h="1" x="2"/>
        <item h="1" x="14"/>
        <item h="1" x="16"/>
        <item h="1" x="20"/>
        <item h="1" x="12"/>
        <item h="1" x="13"/>
        <item h="1" x="18"/>
        <item x="1"/>
        <item h="1" x="17"/>
        <item h="1" x="9"/>
        <item h="1" x="8"/>
        <item h="1" x="19"/>
        <item h="1" x="11"/>
        <item h="1" x="4"/>
        <item x="0"/>
        <item h="1" x="21"/>
        <item h="1" x="10"/>
        <item x="6"/>
        <item h="1"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4">
        <item h="1" x="0"/>
        <item x="1"/>
        <item h="1" x="2"/>
        <item t="default"/>
      </items>
    </pivotField>
    <pivotField compact="0" outline="0" subtotalTop="0" showAll="0" includeNewItemsInFilter="1"/>
    <pivotField axis="axisPage" compact="0" outline="0" subtotalTop="0" showAll="0" includeNewItemsInFilter="1" sortType="descending" rankBy="0">
      <items count="14">
        <item h="1" x="2"/>
        <item h="1" x="4"/>
        <item h="1" x="1"/>
        <item x="3"/>
        <item h="1" x="7"/>
        <item x="0"/>
        <item h="1" x="10"/>
        <item h="1" x="9"/>
        <item h="1" x="5"/>
        <item h="1" x="6"/>
        <item h="1" m="1" x="12"/>
        <item h="1" x="8"/>
        <item m="1" x="11"/>
        <item t="default"/>
      </items>
      <autoSortScope>
        <pivotArea dataOnly="0" outline="0" fieldPosition="0">
          <references count="1">
            <reference field="4294967294" count="1" selected="0">
              <x v="0"/>
            </reference>
          </references>
        </pivotArea>
      </autoSortScope>
    </pivotField>
    <pivotField axis="axisRow" compact="0" outline="0" subtotalTop="0" showAll="0" includeNewItemsInFilter="1" sortType="descending" rankBy="0">
      <items count="55">
        <item x="15"/>
        <item x="12"/>
        <item x="0"/>
        <item m="1" x="45"/>
        <item x="13"/>
        <item x="8"/>
        <item x="22"/>
        <item x="11"/>
        <item m="1" x="49"/>
        <item x="18"/>
        <item x="1"/>
        <item x="14"/>
        <item x="5"/>
        <item x="38"/>
        <item x="17"/>
        <item x="33"/>
        <item x="27"/>
        <item x="28"/>
        <item x="21"/>
        <item x="6"/>
        <item x="34"/>
        <item x="26"/>
        <item x="16"/>
        <item x="35"/>
        <item x="4"/>
        <item x="2"/>
        <item x="7"/>
        <item x="24"/>
        <item x="25"/>
        <item x="20"/>
        <item m="1" x="43"/>
        <item x="10"/>
        <item x="19"/>
        <item x="37"/>
        <item x="23"/>
        <item x="31"/>
        <item x="9"/>
        <item x="29"/>
        <item x="30"/>
        <item x="36"/>
        <item x="3"/>
        <item m="1" x="41"/>
        <item m="1" x="44"/>
        <item m="1" x="42"/>
        <item m="1" x="40"/>
        <item m="1" x="53"/>
        <item m="1" x="50"/>
        <item m="1" x="51"/>
        <item m="1" x="39"/>
        <item m="1" x="46"/>
        <item m="1" x="48"/>
        <item m="1" x="47"/>
        <item m="1" x="52"/>
        <item x="3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axis="axisCol" compact="0" outline="0" subtotalTop="0" showAll="0" includeNewItemsInFilter="1" sortType="descending" rankBy="0">
      <items count="5">
        <item x="0"/>
        <item x="1"/>
        <item x="2"/>
        <item m="1" x="3"/>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s>
  <rowFields count="1">
    <field x="13"/>
  </rowFields>
  <rowItems count="27">
    <i>
      <x v="24"/>
    </i>
    <i>
      <x v="10"/>
    </i>
    <i>
      <x v="5"/>
    </i>
    <i>
      <x v="11"/>
    </i>
    <i>
      <x v="1"/>
    </i>
    <i>
      <x v="22"/>
    </i>
    <i>
      <x v="6"/>
    </i>
    <i>
      <x v="20"/>
    </i>
    <i>
      <x v="16"/>
    </i>
    <i>
      <x v="19"/>
    </i>
    <i>
      <x v="7"/>
    </i>
    <i>
      <x v="18"/>
    </i>
    <i>
      <x v="4"/>
    </i>
    <i>
      <x v="32"/>
    </i>
    <i>
      <x v="2"/>
    </i>
    <i>
      <x v="9"/>
    </i>
    <i>
      <x v="12"/>
    </i>
    <i>
      <x v="39"/>
    </i>
    <i>
      <x v="34"/>
    </i>
    <i>
      <x v="53"/>
    </i>
    <i>
      <x v="23"/>
    </i>
    <i>
      <x v="35"/>
    </i>
    <i>
      <x v="21"/>
    </i>
    <i>
      <x v="14"/>
    </i>
    <i>
      <x v="31"/>
    </i>
    <i>
      <x v="17"/>
    </i>
    <i t="grand">
      <x/>
    </i>
  </rowItems>
  <colFields count="1">
    <field x="23"/>
  </colFields>
  <colItems count="3">
    <i>
      <x/>
    </i>
    <i>
      <x v="1"/>
    </i>
    <i t="grand">
      <x/>
    </i>
  </colItems>
  <pageFields count="4">
    <pageField fld="4" hier="0"/>
    <pageField fld="12" hier="0"/>
    <pageField fld="10" item="1" hier="0"/>
    <pageField fld="21" hier="0"/>
  </pageFields>
  <dataFields count="1">
    <dataField name="Count of Reg" fld="1" subtotal="count" baseField="0" baseItem="0"/>
  </dataFields>
  <formats count="1">
    <format dxfId="13">
      <pivotArea grandRow="1" grandCol="1" outline="0" collapsedLevelsAreSubtotals="1" fieldPosition="0"/>
    </format>
  </formats>
  <pivotTableStyleInfo showRowHeaders="1" showColHeaders="1" showRowStripes="0" showColStripes="0" showLastColumn="1"/>
</pivotTableDefinition>
</file>

<file path=xl/pivotTables/pivotTable34.xml><?xml version="1.0" encoding="utf-8"?>
<pivotTableDefinition xmlns="http://schemas.openxmlformats.org/spreadsheetml/2006/main" name="PivotTable7"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23:C34" firstHeaderRow="1"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x="7"/>
        <item h="1" x="15"/>
        <item h="1" x="2"/>
        <item h="1" x="14"/>
        <item h="1" x="16"/>
        <item h="1" x="20"/>
        <item h="1" x="12"/>
        <item h="1" x="13"/>
        <item h="1" x="18"/>
        <item h="1" x="1"/>
        <item h="1" x="17"/>
        <item h="1" x="9"/>
        <item h="1" x="8"/>
        <item h="1" x="19"/>
        <item h="1" x="11"/>
        <item h="1" x="4"/>
        <item h="1" x="0"/>
        <item h="1" x="21"/>
        <item h="1" x="10"/>
        <item x="6"/>
        <item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4">
        <item x="0"/>
        <item x="1"/>
        <item x="2"/>
        <item t="default"/>
      </items>
    </pivotField>
    <pivotField compact="0" outline="0" subtotalTop="0" showAll="0" includeNewItemsInFilter="1"/>
    <pivotField axis="axisPage" compact="0" outline="0" subtotalTop="0" showAll="0" includeNewItemsInFilter="1" sortType="descending" rankBy="0">
      <items count="14">
        <item h="1" x="2"/>
        <item h="1" x="4"/>
        <item h="1" x="1"/>
        <item x="3"/>
        <item h="1" x="7"/>
        <item x="0"/>
        <item h="1" x="10"/>
        <item h="1" x="9"/>
        <item h="1" x="5"/>
        <item h="1" x="6"/>
        <item h="1" m="1" x="12"/>
        <item h="1" x="8"/>
        <item m="1" x="11"/>
        <item t="default"/>
      </items>
      <autoSortScope>
        <pivotArea dataOnly="0" outline="0" fieldPosition="0">
          <references count="1">
            <reference field="4294967294" count="1" selected="0">
              <x v="0"/>
            </reference>
          </references>
        </pivotArea>
      </autoSortScope>
    </pivotField>
    <pivotField axis="axisRow" compact="0" outline="0" subtotalTop="0" showAll="0" includeNewItemsInFilter="1" sortType="descending" rankBy="0">
      <items count="55">
        <item x="15"/>
        <item x="12"/>
        <item x="0"/>
        <item m="1" x="45"/>
        <item x="13"/>
        <item x="8"/>
        <item x="22"/>
        <item x="11"/>
        <item m="1" x="49"/>
        <item x="18"/>
        <item x="1"/>
        <item x="14"/>
        <item x="5"/>
        <item x="38"/>
        <item x="17"/>
        <item x="33"/>
        <item x="27"/>
        <item x="28"/>
        <item x="21"/>
        <item x="6"/>
        <item x="34"/>
        <item x="26"/>
        <item x="16"/>
        <item x="35"/>
        <item x="4"/>
        <item x="2"/>
        <item x="7"/>
        <item x="24"/>
        <item x="25"/>
        <item x="20"/>
        <item m="1" x="43"/>
        <item x="10"/>
        <item x="19"/>
        <item x="37"/>
        <item x="23"/>
        <item x="31"/>
        <item x="9"/>
        <item x="29"/>
        <item x="30"/>
        <item x="36"/>
        <item x="3"/>
        <item m="1" x="41"/>
        <item m="1" x="44"/>
        <item m="1" x="42"/>
        <item m="1" x="40"/>
        <item m="1" x="53"/>
        <item m="1" x="50"/>
        <item m="1" x="51"/>
        <item m="1" x="39"/>
        <item m="1" x="46"/>
        <item m="1" x="48"/>
        <item m="1" x="47"/>
        <item m="1" x="52"/>
        <item x="3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axis="axisCol" compact="0" outline="0" subtotalTop="0" showAll="0" includeNewItemsInFilter="1" sortType="descending" rankBy="0">
      <items count="5">
        <item x="0"/>
        <item x="1"/>
        <item x="2"/>
        <item m="1" x="3"/>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s>
  <rowFields count="1">
    <field x="13"/>
  </rowFields>
  <rowItems count="10">
    <i>
      <x v="24"/>
    </i>
    <i>
      <x v="27"/>
    </i>
    <i>
      <x v="5"/>
    </i>
    <i>
      <x v="4"/>
    </i>
    <i>
      <x v="10"/>
    </i>
    <i>
      <x v="1"/>
    </i>
    <i>
      <x v="33"/>
    </i>
    <i>
      <x v="7"/>
    </i>
    <i>
      <x v="9"/>
    </i>
    <i t="grand">
      <x/>
    </i>
  </rowItems>
  <colFields count="1">
    <field x="23"/>
  </colFields>
  <colItems count="2">
    <i>
      <x/>
    </i>
    <i t="grand">
      <x/>
    </i>
  </colItems>
  <pageFields count="4">
    <pageField fld="4" hier="0"/>
    <pageField fld="12" hier="0"/>
    <pageField fld="10" hier="0"/>
    <pageField fld="21" hier="0"/>
  </pageFields>
  <dataFields count="1">
    <dataField name="Count of Reg" fld="1" subtotal="count" baseField="0" baseItem="0"/>
  </dataFields>
  <formats count="2">
    <format dxfId="6">
      <pivotArea grandRow="1" grandCol="1" outline="0" collapsedLevelsAreSubtotals="1" fieldPosition="0"/>
    </format>
    <format dxfId="5">
      <pivotArea grandRow="1" grandCol="1" outline="0" collapsedLevelsAreSubtotals="1" fieldPosition="0"/>
    </format>
  </formats>
  <pivotTableStyleInfo showRowHeaders="1" showColHeaders="1" showRowStripes="0" showColStripes="0" showLastColumn="1"/>
</pivotTableDefinition>
</file>

<file path=xl/pivotTables/pivotTable35.xml><?xml version="1.0" encoding="utf-8"?>
<pivotTableDefinition xmlns="http://schemas.openxmlformats.org/spreadsheetml/2006/main" name="PivotTable6" cacheId="1" dataOnRows="1" applyNumberFormats="0" applyBorderFormats="0" applyFontFormats="0" applyPatternFormats="0" applyAlignmentFormats="0" applyWidthHeightFormats="1" dataCaption="Data" updatedVersion="5" minRefreshableVersion="3" showMemberPropertyTips="0" useAutoFormatting="1" itemPrintTitles="1" createdVersion="5" indent="0" compact="0" compactData="0" gridDropZones="1">
  <location ref="A5:D14"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multipleItemSelectionAllowed="1" showAll="0" includeNewItemsInFilter="1">
      <items count="24">
        <item x="3"/>
        <item h="1" x="5"/>
        <item x="7"/>
        <item h="1" x="15"/>
        <item h="1" x="2"/>
        <item h="1" x="14"/>
        <item h="1" x="16"/>
        <item h="1" x="20"/>
        <item h="1" x="12"/>
        <item h="1" x="13"/>
        <item h="1" x="18"/>
        <item h="1" x="1"/>
        <item h="1" x="17"/>
        <item h="1" x="9"/>
        <item h="1" x="8"/>
        <item h="1" x="19"/>
        <item h="1" x="11"/>
        <item h="1" x="4"/>
        <item h="1" x="0"/>
        <item h="1" x="21"/>
        <item h="1" x="10"/>
        <item h="1" x="6"/>
        <item h="1"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4">
        <item x="0"/>
        <item x="1"/>
        <item x="2"/>
        <item t="default"/>
      </items>
    </pivotField>
    <pivotField compact="0" outline="0" subtotalTop="0" showAll="0" includeNewItemsInFilter="1"/>
    <pivotField axis="axisRow" compact="0" outline="0" subtotalTop="0" showAll="0" includeNewItemsInFilter="1" sortType="descending" rankBy="0">
      <items count="14">
        <item x="2"/>
        <item x="4"/>
        <item x="1"/>
        <item x="3"/>
        <item x="7"/>
        <item x="0"/>
        <item x="10"/>
        <item x="9"/>
        <item x="5"/>
        <item x="6"/>
        <item m="1" x="12"/>
        <item x="8"/>
        <item m="1" x="11"/>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axis="axisCol" compact="0" outline="0" subtotalTop="0" showAll="0" includeNewItemsInFilter="1" sortType="descending" rankBy="0">
      <items count="5">
        <item x="0"/>
        <item x="1"/>
        <item x="2"/>
        <item m="1" x="3"/>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s>
  <rowFields count="1">
    <field x="12"/>
  </rowFields>
  <rowItems count="8">
    <i>
      <x/>
    </i>
    <i>
      <x v="1"/>
    </i>
    <i>
      <x v="5"/>
    </i>
    <i>
      <x v="3"/>
    </i>
    <i>
      <x v="8"/>
    </i>
    <i>
      <x v="2"/>
    </i>
    <i>
      <x v="9"/>
    </i>
    <i t="grand">
      <x/>
    </i>
  </rowItems>
  <colFields count="1">
    <field x="23"/>
  </colFields>
  <colItems count="3">
    <i>
      <x/>
    </i>
    <i>
      <x v="1"/>
    </i>
    <i t="grand">
      <x/>
    </i>
  </colItems>
  <pageFields count="3">
    <pageField fld="4" hier="0"/>
    <pageField fld="10" hier="0"/>
    <pageField fld="21" hier="0"/>
  </pageFields>
  <dataFields count="1">
    <dataField name="Count of Reg" fld="1" subtotal="count" baseField="0" baseItem="0"/>
  </dataFields>
  <formats count="2">
    <format dxfId="8">
      <pivotArea outline="0" collapsedLevelsAreSubtotals="1" fieldPosition="0">
        <references count="2">
          <reference field="12" count="2" selected="0">
            <x v="3"/>
            <x v="5"/>
          </reference>
          <reference field="23" count="1" selected="0">
            <x v="0"/>
          </reference>
        </references>
      </pivotArea>
    </format>
    <format dxfId="7">
      <pivotArea outline="0" collapsedLevelsAreSubtotals="1" fieldPosition="0">
        <references count="2">
          <reference field="12" count="2" selected="0">
            <x v="3"/>
            <x v="5"/>
          </reference>
          <reference field="23" count="1" selected="0">
            <x v="1"/>
          </reference>
        </references>
      </pivotArea>
    </format>
  </formats>
  <pivotTableStyleInfo showRowHeaders="1" showColHeaders="1" showRowStripes="0" showColStripes="0" showLastColumn="1"/>
</pivotTableDefinition>
</file>

<file path=xl/pivotTables/pivotTable36.xml><?xml version="1.0" encoding="utf-8"?>
<pivotTableDefinition xmlns="http://schemas.openxmlformats.org/spreadsheetml/2006/main" name="PivotTable8"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chartFormat="3">
  <location ref="A7:I34" firstHeaderRow="1"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multipleItemSelectionAllowed="1" showAll="0" includeNewItemsInFilter="1">
      <items count="24">
        <item x="3"/>
        <item h="1" x="5"/>
        <item x="7"/>
        <item h="1" x="15"/>
        <item h="1" x="2"/>
        <item h="1" x="14"/>
        <item h="1" x="16"/>
        <item h="1" x="20"/>
        <item h="1" x="12"/>
        <item h="1" x="13"/>
        <item h="1" x="18"/>
        <item h="1" x="1"/>
        <item h="1" x="17"/>
        <item h="1" x="9"/>
        <item h="1" x="8"/>
        <item h="1" x="19"/>
        <item h="1" x="11"/>
        <item h="1" x="4"/>
        <item h="1" x="0"/>
        <item h="1" x="21"/>
        <item h="1" x="10"/>
        <item h="1" x="6"/>
        <item h="1"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4">
        <item x="0"/>
        <item x="1"/>
        <item x="2"/>
        <item t="default"/>
      </items>
    </pivotField>
    <pivotField compact="0" outline="0" subtotalTop="0" showAll="0" includeNewItemsInFilter="1"/>
    <pivotField axis="axisCol" compact="0" outline="0" subtotalTop="0" showAll="0" includeNewItemsInFilter="1" sortType="descending" rankBy="0">
      <items count="14">
        <item x="2"/>
        <item x="4"/>
        <item x="1"/>
        <item x="3"/>
        <item x="7"/>
        <item x="0"/>
        <item x="10"/>
        <item x="9"/>
        <item x="5"/>
        <item x="6"/>
        <item m="1" x="12"/>
        <item x="8"/>
        <item m="1" x="11"/>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234">
        <item x="0"/>
        <item x="1"/>
        <item x="2"/>
        <item x="3"/>
        <item x="4"/>
        <item x="5"/>
        <item x="6"/>
        <item x="7"/>
        <item x="8"/>
        <item x="9"/>
        <item x="10"/>
        <item x="11"/>
        <item x="14"/>
        <item x="15"/>
        <item x="16"/>
        <item x="17"/>
        <item x="18"/>
        <item x="19"/>
        <item x="20"/>
        <item x="21"/>
        <item x="23"/>
        <item x="13"/>
        <item x="24"/>
        <item x="25"/>
        <item x="28"/>
        <item x="29"/>
        <item x="30"/>
        <item x="27"/>
        <item x="31"/>
        <item x="32"/>
        <item x="34"/>
        <item x="35"/>
        <item x="33"/>
        <item x="36"/>
        <item x="37"/>
        <item x="38"/>
        <item x="40"/>
        <item x="41"/>
        <item x="42"/>
        <item x="43"/>
        <item x="44"/>
        <item x="45"/>
        <item x="46"/>
        <item x="47"/>
        <item m="1" x="232"/>
        <item x="50"/>
        <item x="12"/>
        <item x="22"/>
        <item x="26"/>
        <item x="39"/>
        <item x="48"/>
        <item x="49"/>
        <item x="51"/>
        <item x="52"/>
        <item x="53"/>
        <item x="54"/>
        <item x="55"/>
        <item x="56"/>
        <item x="57"/>
        <item x="58"/>
        <item x="59"/>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162"/>
        <item x="60"/>
        <item x="226"/>
        <item x="227"/>
        <item x="228"/>
        <item x="229"/>
        <item x="230"/>
        <item x="231"/>
        <item t="default"/>
      </items>
    </pivotField>
    <pivotField axis="axisPage" compact="0" outline="0" subtotalTop="0" showAll="0" includeNewItemsInFilter="1">
      <items count="3">
        <item h="1" x="1"/>
        <item x="0"/>
        <item t="default"/>
      </items>
    </pivotField>
    <pivotField compact="0" outline="0" showAll="0" defaultSubtotal="0"/>
    <pivotField axis="axisPage" compact="0" outline="0" subtotalTop="0" showAll="0" includeNewItemsInFilter="1">
      <items count="5">
        <item x="0"/>
        <item x="1"/>
        <item x="2"/>
        <item m="1" x="3"/>
        <item t="default"/>
      </items>
    </pivotField>
    <pivotField compact="0" outline="0" subtotalTop="0" showAll="0" includeNewItemsInFilter="1"/>
    <pivotField compact="0" outline="0" subtotalTop="0" showAll="0" includeNewItemsInFilter="1"/>
  </pivotFields>
  <rowFields count="1">
    <field x="20"/>
  </rowFields>
  <rowItems count="26">
    <i>
      <x v="16"/>
    </i>
    <i>
      <x v="17"/>
    </i>
    <i>
      <x v="20"/>
    </i>
    <i>
      <x v="21"/>
    </i>
    <i>
      <x v="22"/>
    </i>
    <i>
      <x v="23"/>
    </i>
    <i>
      <x v="24"/>
    </i>
    <i>
      <x v="25"/>
    </i>
    <i>
      <x v="26"/>
    </i>
    <i>
      <x v="28"/>
    </i>
    <i>
      <x v="29"/>
    </i>
    <i>
      <x v="30"/>
    </i>
    <i>
      <x v="31"/>
    </i>
    <i>
      <x v="32"/>
    </i>
    <i>
      <x v="33"/>
    </i>
    <i>
      <x v="34"/>
    </i>
    <i>
      <x v="35"/>
    </i>
    <i>
      <x v="36"/>
    </i>
    <i>
      <x v="37"/>
    </i>
    <i>
      <x v="38"/>
    </i>
    <i>
      <x v="39"/>
    </i>
    <i>
      <x v="40"/>
    </i>
    <i>
      <x v="41"/>
    </i>
    <i>
      <x v="42"/>
    </i>
    <i>
      <x v="43"/>
    </i>
    <i t="grand">
      <x/>
    </i>
  </rowItems>
  <colFields count="1">
    <field x="12"/>
  </colFields>
  <colItems count="8">
    <i>
      <x/>
    </i>
    <i>
      <x v="1"/>
    </i>
    <i>
      <x v="5"/>
    </i>
    <i>
      <x v="3"/>
    </i>
    <i>
      <x v="8"/>
    </i>
    <i>
      <x v="2"/>
    </i>
    <i>
      <x v="9"/>
    </i>
    <i t="grand">
      <x/>
    </i>
  </colItems>
  <pageFields count="4">
    <pageField fld="4" hier="0"/>
    <pageField fld="10" hier="0"/>
    <pageField fld="21" hier="0"/>
    <pageField fld="23" hier="0"/>
  </pageFields>
  <dataFields count="1">
    <dataField name="Count of Reg" fld="1" subtotal="count" baseField="0" baseItem="0"/>
  </dataFields>
  <formats count="1">
    <format dxfId="4">
      <pivotArea field="12" grandRow="1" outline="0" collapsedLevelsAreSubtotals="1" axis="axisCol" fieldPosition="0">
        <references count="1">
          <reference field="12" count="2" selected="0">
            <x v="3"/>
            <x v="5"/>
          </reference>
        </references>
      </pivotArea>
    </format>
  </formats>
  <pivotTableStyleInfo showRowHeaders="1" showColHeaders="1" showRowStripes="0" showColStripes="0" showLastColumn="1"/>
</pivotTableDefinition>
</file>

<file path=xl/pivotTables/pivotTable37.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3:E86" firstHeaderRow="1" firstDataRow="2" firstDataCol="1" rowPageCount="1"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x="2"/>
        <item h="1" x="4"/>
        <item h="1" x="1"/>
        <item h="1" x="3"/>
        <item h="1" x="7"/>
        <item h="1" x="0"/>
        <item h="1" x="10"/>
        <item h="1" x="9"/>
        <item h="1" x="5"/>
        <item h="1" x="6"/>
        <item h="1" m="1" x="12"/>
        <item h="1" x="8"/>
        <item m="1" x="11"/>
        <item t="default"/>
      </items>
    </pivotField>
    <pivotField axis="axisCol" compact="0" outline="0" subtotalTop="0" showAll="0" includeNewItemsInFilter="1" sortType="ascending" rankBy="0">
      <items count="55">
        <item x="15"/>
        <item m="1" x="51"/>
        <item m="1" x="46"/>
        <item m="1" x="40"/>
        <item x="12"/>
        <item x="0"/>
        <item m="1" x="45"/>
        <item m="1" x="47"/>
        <item x="13"/>
        <item x="8"/>
        <item x="22"/>
        <item x="11"/>
        <item m="1" x="49"/>
        <item x="18"/>
        <item m="1" x="39"/>
        <item m="1" x="50"/>
        <item x="32"/>
        <item x="1"/>
        <item x="14"/>
        <item x="5"/>
        <item x="38"/>
        <item x="17"/>
        <item x="33"/>
        <item x="27"/>
        <item m="1" x="52"/>
        <item x="28"/>
        <item x="21"/>
        <item x="6"/>
        <item x="34"/>
        <item x="26"/>
        <item m="1" x="41"/>
        <item x="16"/>
        <item x="35"/>
        <item x="4"/>
        <item x="2"/>
        <item x="7"/>
        <item x="24"/>
        <item m="1" x="42"/>
        <item m="1" x="53"/>
        <item x="25"/>
        <item x="20"/>
        <item m="1" x="43"/>
        <item x="10"/>
        <item x="19"/>
        <item m="1" x="44"/>
        <item x="37"/>
        <item x="23"/>
        <item m="1" x="48"/>
        <item x="31"/>
        <item x="9"/>
        <item x="29"/>
        <item x="30"/>
        <item x="36"/>
        <item x="3"/>
        <item t="default"/>
      </items>
    </pivotField>
    <pivotField axis="axisRow" compact="0" outline="0" subtotalTop="0" showAll="0" includeNewItemsInFilter="1" sortType="descending" rankBy="0">
      <items count="195">
        <item x="119"/>
        <item m="1" x="191"/>
        <item x="79"/>
        <item x="101"/>
        <item m="1" x="175"/>
        <item x="51"/>
        <item x="13"/>
        <item x="0"/>
        <item x="14"/>
        <item x="129"/>
        <item x="110"/>
        <item x="97"/>
        <item x="128"/>
        <item x="44"/>
        <item x="152"/>
        <item x="142"/>
        <item x="67"/>
        <item x="15"/>
        <item x="64"/>
        <item x="20"/>
        <item x="98"/>
        <item x="68"/>
        <item x="99"/>
        <item x="156"/>
        <item x="72"/>
        <item x="162"/>
        <item x="121"/>
        <item x="10"/>
        <item x="58"/>
        <item x="54"/>
        <item x="105"/>
        <item x="9"/>
        <item x="11"/>
        <item x="37"/>
        <item x="82"/>
        <item x="117"/>
        <item x="56"/>
        <item x="24"/>
        <item x="17"/>
        <item x="66"/>
        <item x="149"/>
        <item m="1" x="192"/>
        <item x="25"/>
        <item x="76"/>
        <item x="16"/>
        <item x="46"/>
        <item x="3"/>
        <item x="74"/>
        <item x="36"/>
        <item x="92"/>
        <item x="71"/>
        <item x="86"/>
        <item x="57"/>
        <item x="122"/>
        <item x="88"/>
        <item x="47"/>
        <item x="4"/>
        <item m="1" x="190"/>
        <item x="65"/>
        <item x="146"/>
        <item x="83"/>
        <item x="81"/>
        <item x="26"/>
        <item x="163"/>
        <item x="95"/>
        <item x="85"/>
        <item x="21"/>
        <item x="169"/>
        <item x="8"/>
        <item x="38"/>
        <item x="157"/>
        <item x="19"/>
        <item x="127"/>
        <item x="40"/>
        <item x="18"/>
        <item x="134"/>
        <item x="167"/>
        <item x="94"/>
        <item x="155"/>
        <item x="52"/>
        <item x="109"/>
        <item x="2"/>
        <item x="90"/>
        <item x="7"/>
        <item x="125"/>
        <item x="133"/>
        <item x="87"/>
        <item x="108"/>
        <item x="171"/>
        <item x="168"/>
        <item x="75"/>
        <item x="153"/>
        <item x="104"/>
        <item x="172"/>
        <item x="135"/>
        <item x="106"/>
        <item x="31"/>
        <item x="53"/>
        <item x="30"/>
        <item x="111"/>
        <item x="141"/>
        <item x="22"/>
        <item x="114"/>
        <item x="150"/>
        <item x="123"/>
        <item x="103"/>
        <item x="115"/>
        <item x="154"/>
        <item x="49"/>
        <item x="124"/>
        <item x="93"/>
        <item x="144"/>
        <item x="160"/>
        <item x="70"/>
        <item x="89"/>
        <item x="35"/>
        <item x="34"/>
        <item x="78"/>
        <item x="132"/>
        <item m="1" x="177"/>
        <item x="6"/>
        <item x="116"/>
        <item x="102"/>
        <item x="28"/>
        <item x="145"/>
        <item x="73"/>
        <item x="159"/>
        <item x="164"/>
        <item x="61"/>
        <item x="59"/>
        <item x="91"/>
        <item x="137"/>
        <item x="62"/>
        <item x="84"/>
        <item x="147"/>
        <item m="1" x="181"/>
        <item x="48"/>
        <item x="80"/>
        <item x="130"/>
        <item x="29"/>
        <item x="23"/>
        <item x="33"/>
        <item x="166"/>
        <item x="77"/>
        <item x="126"/>
        <item x="41"/>
        <item m="1" x="193"/>
        <item x="118"/>
        <item x="120"/>
        <item x="27"/>
        <item x="5"/>
        <item x="69"/>
        <item x="148"/>
        <item x="55"/>
        <item x="107"/>
        <item x="100"/>
        <item x="1"/>
        <item x="165"/>
        <item x="158"/>
        <item x="42"/>
        <item x="45"/>
        <item x="63"/>
        <item x="96"/>
        <item x="112"/>
        <item x="113"/>
        <item x="50"/>
        <item m="1" x="186"/>
        <item m="1" x="182"/>
        <item m="1" x="189"/>
        <item m="1" x="183"/>
        <item m="1" x="188"/>
        <item m="1" x="185"/>
        <item x="138"/>
        <item m="1" x="184"/>
        <item m="1" x="178"/>
        <item m="1" x="176"/>
        <item m="1" x="180"/>
        <item m="1" x="174"/>
        <item m="1" x="179"/>
        <item m="1" x="187"/>
        <item x="161"/>
        <item x="151"/>
        <item m="1" x="173"/>
        <item x="139"/>
        <item x="143"/>
        <item x="136"/>
        <item x="140"/>
        <item x="131"/>
        <item x="32"/>
        <item x="43"/>
        <item x="170"/>
        <item x="12"/>
        <item x="39"/>
        <item x="60"/>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14"/>
  </rowFields>
  <rowItems count="82">
    <i>
      <x v="81"/>
    </i>
    <i>
      <x v="141"/>
    </i>
    <i>
      <x v="140"/>
    </i>
    <i>
      <x v="120"/>
    </i>
    <i>
      <x v="188"/>
    </i>
    <i>
      <x v="149"/>
    </i>
    <i>
      <x v="73"/>
    </i>
    <i>
      <x v="71"/>
    </i>
    <i>
      <x v="74"/>
    </i>
    <i>
      <x v="68"/>
    </i>
    <i>
      <x v="62"/>
    </i>
    <i>
      <x v="139"/>
    </i>
    <i>
      <x v="98"/>
    </i>
    <i>
      <x v="79"/>
    </i>
    <i>
      <x v="145"/>
    </i>
    <i>
      <x v="83"/>
    </i>
    <i>
      <x v="69"/>
    </i>
    <i>
      <x v="153"/>
    </i>
    <i>
      <x v="115"/>
    </i>
    <i>
      <x v="116"/>
    </i>
    <i>
      <x v="189"/>
    </i>
    <i>
      <x v="123"/>
    </i>
    <i>
      <x v="150"/>
    </i>
    <i>
      <x v="165"/>
    </i>
    <i>
      <x v="132"/>
    </i>
    <i>
      <x v="129"/>
    </i>
    <i>
      <x v="97"/>
    </i>
    <i>
      <x v="65"/>
    </i>
    <i>
      <x v="58"/>
    </i>
    <i>
      <x v="147"/>
    </i>
    <i>
      <x v="125"/>
    </i>
    <i>
      <x v="128"/>
    </i>
    <i>
      <x v="143"/>
    </i>
    <i>
      <x v="90"/>
    </i>
    <i>
      <x v="96"/>
    </i>
    <i>
      <x v="122"/>
    </i>
    <i>
      <x v="148"/>
    </i>
    <i>
      <x v="64"/>
    </i>
    <i>
      <x v="144"/>
    </i>
    <i>
      <x v="92"/>
    </i>
    <i>
      <x v="106"/>
    </i>
    <i>
      <x v="60"/>
    </i>
    <i>
      <x v="66"/>
    </i>
    <i>
      <x v="67"/>
    </i>
    <i>
      <x v="86"/>
    </i>
    <i>
      <x v="100"/>
    </i>
    <i>
      <x v="152"/>
    </i>
    <i>
      <x v="114"/>
    </i>
    <i>
      <x v="99"/>
    </i>
    <i>
      <x v="87"/>
    </i>
    <i>
      <x v="63"/>
    </i>
    <i>
      <x v="76"/>
    </i>
    <i>
      <x v="154"/>
    </i>
    <i>
      <x v="78"/>
    </i>
    <i>
      <x v="82"/>
    </i>
    <i>
      <x v="187"/>
    </i>
    <i>
      <x v="124"/>
    </i>
    <i>
      <x v="193"/>
    </i>
    <i>
      <x v="77"/>
    </i>
    <i>
      <x v="94"/>
    </i>
    <i>
      <x v="75"/>
    </i>
    <i>
      <x v="61"/>
    </i>
    <i>
      <x v="59"/>
    </i>
    <i>
      <x v="158"/>
    </i>
    <i>
      <x v="186"/>
    </i>
    <i>
      <x v="184"/>
    </i>
    <i>
      <x v="93"/>
    </i>
    <i>
      <x v="89"/>
    </i>
    <i>
      <x v="126"/>
    </i>
    <i>
      <x v="88"/>
    </i>
    <i>
      <x v="190"/>
    </i>
    <i>
      <x v="185"/>
    </i>
    <i>
      <x v="95"/>
    </i>
    <i>
      <x v="142"/>
    </i>
    <i>
      <x v="70"/>
    </i>
    <i>
      <x v="127"/>
    </i>
    <i>
      <x v="157"/>
    </i>
    <i>
      <x v="192"/>
    </i>
    <i>
      <x v="117"/>
    </i>
    <i>
      <x v="130"/>
    </i>
    <i>
      <x v="72"/>
    </i>
    <i t="grand">
      <x/>
    </i>
  </rowItems>
  <colFields count="1">
    <field x="13"/>
  </colFields>
  <colItems count="4">
    <i>
      <x v="34"/>
    </i>
    <i>
      <x v="35"/>
    </i>
    <i>
      <x v="53"/>
    </i>
    <i t="grand">
      <x/>
    </i>
  </colItems>
  <pageFields count="1">
    <pageField fld="12" hier="0"/>
  </pageFields>
  <dataFields count="1">
    <dataField name="Count of Reg" fld="1" subtotal="count" baseField="0" baseItem="0"/>
  </dataFields>
  <pivotTableStyleInfo showRowHeaders="1" showColHeaders="1" showRowStripes="0" showColStripes="0" showLastColumn="1"/>
</pivotTableDefinition>
</file>

<file path=xl/pivotTables/pivotTable38.xml><?xml version="1.0" encoding="utf-8"?>
<pivotTableDefinition xmlns="http://schemas.openxmlformats.org/spreadsheetml/2006/main" name="PivotTable2"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5:E89"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x="2"/>
        <item h="1" x="4"/>
        <item h="1" x="1"/>
        <item h="1" x="3"/>
        <item h="1" x="7"/>
        <item h="1" x="0"/>
        <item h="1" x="10"/>
        <item h="1" x="9"/>
        <item h="1" x="5"/>
        <item h="1" x="6"/>
        <item h="1" m="1" x="12"/>
        <item h="1" x="8"/>
        <item m="1" x="11"/>
        <item t="default"/>
      </items>
    </pivotField>
    <pivotField axis="axisCol" compact="0" outline="0" subtotalTop="0" showAll="0" includeNewItemsInFilter="1">
      <items count="55">
        <item x="15"/>
        <item x="12"/>
        <item x="0"/>
        <item m="1" x="45"/>
        <item x="13"/>
        <item x="8"/>
        <item x="22"/>
        <item x="11"/>
        <item m="1" x="49"/>
        <item x="18"/>
        <item x="1"/>
        <item x="14"/>
        <item x="5"/>
        <item x="38"/>
        <item x="17"/>
        <item x="33"/>
        <item x="27"/>
        <item x="28"/>
        <item x="21"/>
        <item x="6"/>
        <item x="34"/>
        <item x="26"/>
        <item x="16"/>
        <item x="35"/>
        <item x="4"/>
        <item x="2"/>
        <item x="7"/>
        <item x="24"/>
        <item x="25"/>
        <item x="20"/>
        <item m="1" x="43"/>
        <item x="10"/>
        <item x="19"/>
        <item x="37"/>
        <item x="23"/>
        <item x="31"/>
        <item x="9"/>
        <item x="29"/>
        <item x="30"/>
        <item x="36"/>
        <item x="3"/>
        <item m="1" x="41"/>
        <item m="1" x="44"/>
        <item m="1" x="42"/>
        <item m="1" x="40"/>
        <item m="1" x="53"/>
        <item m="1" x="50"/>
        <item m="1" x="51"/>
        <item m="1" x="39"/>
        <item m="1" x="46"/>
        <item m="1" x="48"/>
        <item m="1" x="47"/>
        <item m="1" x="52"/>
        <item x="3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axis="axisPage" compact="0" outline="0" subtotalTop="0" showAll="0" includeNewItemsInFilter="1">
      <items count="5">
        <item x="0"/>
        <item h="1" x="1"/>
        <item h="1" x="2"/>
        <item h="1" m="1" x="3"/>
        <item t="default"/>
      </items>
    </pivotField>
    <pivotField axis="axisRow" compact="0" outline="0" subtotalTop="0" showAll="0" includeNewItemsInFilter="1" sortType="descending">
      <items count="472">
        <item x="82"/>
        <item x="311"/>
        <item x="238"/>
        <item x="348"/>
        <item x="257"/>
        <item x="215"/>
        <item x="268"/>
        <item x="295"/>
        <item x="48"/>
        <item x="6"/>
        <item x="324"/>
        <item x="14"/>
        <item x="26"/>
        <item x="31"/>
        <item x="303"/>
        <item x="380"/>
        <item x="285"/>
        <item x="234"/>
        <item x="312"/>
        <item x="86"/>
        <item x="469"/>
        <item x="122"/>
        <item x="114"/>
        <item x="265"/>
        <item x="307"/>
        <item x="102"/>
        <item x="1"/>
        <item x="384"/>
        <item x="287"/>
        <item x="111"/>
        <item x="146"/>
        <item x="13"/>
        <item x="147"/>
        <item x="168"/>
        <item x="260"/>
        <item x="54"/>
        <item x="204"/>
        <item x="4"/>
        <item x="57"/>
        <item x="73"/>
        <item x="18"/>
        <item x="143"/>
        <item x="237"/>
        <item x="74"/>
        <item x="112"/>
        <item x="414"/>
        <item x="15"/>
        <item x="56"/>
        <item x="45"/>
        <item x="125"/>
        <item x="131"/>
        <item x="8"/>
        <item x="3"/>
        <item x="134"/>
        <item x="149"/>
        <item x="65"/>
        <item x="195"/>
        <item x="207"/>
        <item x="43"/>
        <item x="385"/>
        <item x="176"/>
        <item x="76"/>
        <item x="97"/>
        <item x="63"/>
        <item x="52"/>
        <item x="229"/>
        <item x="166"/>
        <item x="153"/>
        <item x="32"/>
        <item x="10"/>
        <item x="214"/>
        <item x="60"/>
        <item x="21"/>
        <item x="28"/>
        <item x="188"/>
        <item x="67"/>
        <item x="266"/>
        <item x="94"/>
        <item x="95"/>
        <item x="19"/>
        <item x="30"/>
        <item x="20"/>
        <item x="46"/>
        <item x="47"/>
        <item x="42"/>
        <item x="236"/>
        <item x="325"/>
        <item x="337"/>
        <item x="316"/>
        <item x="83"/>
        <item x="9"/>
        <item x="440"/>
        <item x="16"/>
        <item x="27"/>
        <item x="90"/>
        <item x="167"/>
        <item x="77"/>
        <item x="22"/>
        <item x="107"/>
        <item x="296"/>
        <item x="59"/>
        <item x="165"/>
        <item x="333"/>
        <item x="105"/>
        <item x="24"/>
        <item x="58"/>
        <item x="78"/>
        <item x="245"/>
        <item x="261"/>
        <item x="369"/>
        <item x="50"/>
        <item x="66"/>
        <item x="397"/>
        <item x="405"/>
        <item x="175"/>
        <item x="173"/>
        <item x="182"/>
        <item x="356"/>
        <item x="306"/>
        <item x="275"/>
        <item x="308"/>
        <item x="23"/>
        <item x="163"/>
        <item x="171"/>
        <item x="155"/>
        <item x="220"/>
        <item x="373"/>
        <item x="351"/>
        <item x="191"/>
        <item x="239"/>
        <item x="71"/>
        <item x="412"/>
        <item x="103"/>
        <item x="129"/>
        <item x="242"/>
        <item x="121"/>
        <item x="225"/>
        <item x="162"/>
        <item x="271"/>
        <item x="158"/>
        <item x="118"/>
        <item x="263"/>
        <item x="200"/>
        <item x="206"/>
        <item x="205"/>
        <item x="314"/>
        <item x="232"/>
        <item x="80"/>
        <item x="39"/>
        <item x="179"/>
        <item x="5"/>
        <item x="25"/>
        <item x="219"/>
        <item x="88"/>
        <item x="116"/>
        <item x="148"/>
        <item x="244"/>
        <item x="151"/>
        <item x="145"/>
        <item x="70"/>
        <item x="368"/>
        <item x="164"/>
        <item x="248"/>
        <item x="12"/>
        <item x="339"/>
        <item x="256"/>
        <item x="117"/>
        <item x="352"/>
        <item x="93"/>
        <item x="249"/>
        <item x="250"/>
        <item x="140"/>
        <item x="11"/>
        <item x="119"/>
        <item x="180"/>
        <item x="461"/>
        <item x="85"/>
        <item x="2"/>
        <item x="123"/>
        <item x="132"/>
        <item x="371"/>
        <item x="0"/>
        <item x="193"/>
        <item x="346"/>
        <item x="464"/>
        <item x="379"/>
        <item x="344"/>
        <item x="294"/>
        <item x="354"/>
        <item x="326"/>
        <item x="322"/>
        <item x="156"/>
        <item x="375"/>
        <item x="341"/>
        <item x="53"/>
        <item x="104"/>
        <item x="300"/>
        <item x="298"/>
        <item x="299"/>
        <item x="449"/>
        <item x="101"/>
        <item x="383"/>
        <item x="345"/>
        <item x="313"/>
        <item x="378"/>
        <item x="389"/>
        <item x="317"/>
        <item x="451"/>
        <item x="282"/>
        <item x="323"/>
        <item x="297"/>
        <item x="100"/>
        <item x="227"/>
        <item x="235"/>
        <item x="407"/>
        <item x="399"/>
        <item x="330"/>
        <item x="233"/>
        <item x="87"/>
        <item x="35"/>
        <item x="357"/>
        <item x="89"/>
        <item x="99"/>
        <item x="185"/>
        <item x="120"/>
        <item x="55"/>
        <item x="329"/>
        <item x="109"/>
        <item x="450"/>
        <item x="192"/>
        <item x="400"/>
        <item x="222"/>
        <item x="96"/>
        <item x="462"/>
        <item x="202"/>
        <item x="79"/>
        <item x="133"/>
        <item x="139"/>
        <item x="137"/>
        <item x="84"/>
        <item x="81"/>
        <item x="126"/>
        <item x="130"/>
        <item x="321"/>
        <item x="223"/>
        <item x="110"/>
        <item x="115"/>
        <item x="327"/>
        <item x="213"/>
        <item x="212"/>
        <item x="437"/>
        <item x="288"/>
        <item x="142"/>
        <item x="152"/>
        <item x="247"/>
        <item x="124"/>
        <item x="34"/>
        <item x="29"/>
        <item x="262"/>
        <item x="159"/>
        <item x="187"/>
        <item x="254"/>
        <item x="374"/>
        <item x="128"/>
        <item x="355"/>
        <item x="136"/>
        <item x="189"/>
        <item x="113"/>
        <item x="37"/>
        <item x="183"/>
        <item x="342"/>
        <item x="241"/>
        <item x="7"/>
        <item x="72"/>
        <item x="362"/>
        <item x="203"/>
        <item x="293"/>
        <item x="127"/>
        <item x="429"/>
        <item x="411"/>
        <item x="470"/>
        <item x="392"/>
        <item x="398"/>
        <item x="443"/>
        <item x="332"/>
        <item x="334"/>
        <item x="403"/>
        <item x="372"/>
        <item x="396"/>
        <item x="208"/>
        <item x="252"/>
        <item x="243"/>
        <item x="367"/>
        <item x="382"/>
        <item x="302"/>
        <item x="328"/>
        <item x="217"/>
        <item x="264"/>
        <item x="272"/>
        <item x="36"/>
        <item x="138"/>
        <item x="331"/>
        <item x="466"/>
        <item x="161"/>
        <item x="270"/>
        <item x="228"/>
        <item x="276"/>
        <item x="350"/>
        <item x="376"/>
        <item x="231"/>
        <item x="286"/>
        <item x="194"/>
        <item x="197"/>
        <item x="364"/>
        <item x="413"/>
        <item x="289"/>
        <item x="393"/>
        <item x="284"/>
        <item x="442"/>
        <item x="436"/>
        <item x="278"/>
        <item x="390"/>
        <item x="251"/>
        <item x="363"/>
        <item x="40"/>
        <item x="338"/>
        <item x="353"/>
        <item x="246"/>
        <item x="75"/>
        <item x="283"/>
        <item x="318"/>
        <item x="273"/>
        <item x="359"/>
        <item x="91"/>
        <item x="391"/>
        <item x="386"/>
        <item x="267"/>
        <item x="51"/>
        <item x="404"/>
        <item x="395"/>
        <item x="170"/>
        <item x="446"/>
        <item x="433"/>
        <item x="381"/>
        <item x="259"/>
        <item x="370"/>
        <item x="315"/>
        <item x="448"/>
        <item x="258"/>
        <item x="434"/>
        <item x="444"/>
        <item x="335"/>
        <item x="274"/>
        <item x="365"/>
        <item x="210"/>
        <item x="62"/>
        <item x="409"/>
        <item x="309"/>
        <item x="38"/>
        <item x="305"/>
        <item x="108"/>
        <item x="224"/>
        <item x="68"/>
        <item x="428"/>
        <item x="44"/>
        <item x="292"/>
        <item x="186"/>
        <item x="221"/>
        <item x="447"/>
        <item x="310"/>
        <item x="150"/>
        <item x="144"/>
        <item x="141"/>
        <item x="135"/>
        <item x="255"/>
        <item x="388"/>
        <item x="253"/>
        <item x="160"/>
        <item x="61"/>
        <item x="216"/>
        <item x="291"/>
        <item x="211"/>
        <item x="419"/>
        <item x="387"/>
        <item x="438"/>
        <item x="468"/>
        <item x="439"/>
        <item x="465"/>
        <item x="415"/>
        <item x="416"/>
        <item x="417"/>
        <item x="418"/>
        <item x="320"/>
        <item x="420"/>
        <item x="421"/>
        <item x="422"/>
        <item x="423"/>
        <item x="424"/>
        <item x="425"/>
        <item x="377"/>
        <item x="394"/>
        <item x="360"/>
        <item x="467"/>
        <item x="453"/>
        <item x="454"/>
        <item x="455"/>
        <item x="456"/>
        <item x="402"/>
        <item x="457"/>
        <item x="458"/>
        <item x="459"/>
        <item x="460"/>
        <item x="401"/>
        <item x="410"/>
        <item x="64"/>
        <item x="226"/>
        <item x="190"/>
        <item x="196"/>
        <item x="406"/>
        <item x="181"/>
        <item x="178"/>
        <item x="169"/>
        <item x="174"/>
        <item x="336"/>
        <item x="177"/>
        <item x="340"/>
        <item x="343"/>
        <item x="319"/>
        <item x="69"/>
        <item x="198"/>
        <item x="290"/>
        <item x="269"/>
        <item x="431"/>
        <item x="441"/>
        <item x="349"/>
        <item x="432"/>
        <item x="358"/>
        <item x="430"/>
        <item x="366"/>
        <item x="361"/>
        <item x="463"/>
        <item x="347"/>
        <item x="240"/>
        <item x="154"/>
        <item x="427"/>
        <item x="426"/>
        <item x="304"/>
        <item x="199"/>
        <item x="49"/>
        <item x="452"/>
        <item x="280"/>
        <item x="435"/>
        <item x="445"/>
        <item x="201"/>
        <item x="17"/>
        <item x="33"/>
        <item x="408"/>
        <item x="277"/>
        <item x="301"/>
        <item x="279"/>
        <item x="281"/>
        <item x="230"/>
        <item x="184"/>
        <item x="218"/>
        <item x="92"/>
        <item x="41"/>
        <item x="98"/>
        <item x="106"/>
        <item x="157"/>
        <item x="172"/>
        <item x="209"/>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s>
  <rowFields count="1">
    <field x="24"/>
  </rowFields>
  <rowItems count="83">
    <i>
      <x v="455"/>
    </i>
    <i>
      <x v="37"/>
    </i>
    <i>
      <x v="79"/>
    </i>
    <i>
      <x v="11"/>
    </i>
    <i>
      <x v="52"/>
    </i>
    <i>
      <x v="69"/>
    </i>
    <i>
      <x v="72"/>
    </i>
    <i>
      <x v="46"/>
    </i>
    <i>
      <x v="9"/>
    </i>
    <i>
      <x v="84"/>
    </i>
    <i>
      <x v="40"/>
    </i>
    <i>
      <x v="19"/>
    </i>
    <i>
      <x v="8"/>
    </i>
    <i>
      <x v="51"/>
    </i>
    <i>
      <x v="38"/>
    </i>
    <i>
      <x v="94"/>
    </i>
    <i>
      <x v="111"/>
    </i>
    <i>
      <x v="49"/>
    </i>
    <i>
      <x v="100"/>
    </i>
    <i>
      <x v="98"/>
    </i>
    <i>
      <x v="13"/>
    </i>
    <i>
      <x v="71"/>
    </i>
    <i>
      <x v="82"/>
    </i>
    <i>
      <x v="256"/>
    </i>
    <i>
      <x v="31"/>
    </i>
    <i>
      <x v="80"/>
    </i>
    <i>
      <x v="63"/>
    </i>
    <i>
      <x v="110"/>
    </i>
    <i>
      <x v="105"/>
    </i>
    <i>
      <x v="78"/>
    </i>
    <i>
      <x v="68"/>
    </i>
    <i>
      <x v="92"/>
    </i>
    <i>
      <x v="55"/>
    </i>
    <i>
      <x v="35"/>
    </i>
    <i>
      <x v="64"/>
    </i>
    <i>
      <x v="83"/>
    </i>
    <i>
      <x v="93"/>
    </i>
    <i>
      <x v="44"/>
    </i>
    <i>
      <x v="47"/>
    </i>
    <i>
      <x v="43"/>
    </i>
    <i>
      <x v="73"/>
    </i>
    <i>
      <x v="41"/>
    </i>
    <i>
      <x v="81"/>
    </i>
    <i>
      <x v="77"/>
    </i>
    <i>
      <x v="97"/>
    </i>
    <i>
      <x v="61"/>
    </i>
    <i>
      <x v="30"/>
    </i>
    <i>
      <x v="151"/>
    </i>
    <i>
      <x v="48"/>
    </i>
    <i>
      <x v="29"/>
    </i>
    <i>
      <x v="25"/>
    </i>
    <i>
      <x v="21"/>
    </i>
    <i>
      <x v="53"/>
    </i>
    <i>
      <x v="237"/>
    </i>
    <i>
      <x v="54"/>
    </i>
    <i>
      <x v="39"/>
    </i>
    <i>
      <x v="96"/>
    </i>
    <i>
      <x v="58"/>
    </i>
    <i>
      <x v="337"/>
    </i>
    <i>
      <x v="60"/>
    </i>
    <i>
      <x v="360"/>
    </i>
    <i>
      <x v="89"/>
    </i>
    <i>
      <x v="181"/>
    </i>
    <i>
      <x v="50"/>
    </i>
    <i>
      <x v="333"/>
    </i>
    <i>
      <x v="62"/>
    </i>
    <i>
      <x v="56"/>
    </i>
    <i>
      <x v="300"/>
    </i>
    <i>
      <x v="12"/>
    </i>
    <i>
      <x v="95"/>
    </i>
    <i>
      <x v="101"/>
    </i>
    <i>
      <x v="75"/>
    </i>
    <i>
      <x v="362"/>
    </i>
    <i>
      <x v="106"/>
    </i>
    <i>
      <x/>
    </i>
    <i>
      <x v="355"/>
    </i>
    <i>
      <x v="103"/>
    </i>
    <i>
      <x v="32"/>
    </i>
    <i>
      <x v="371"/>
    </i>
    <i>
      <x v="67"/>
    </i>
    <i>
      <x v="66"/>
    </i>
    <i>
      <x v="124"/>
    </i>
    <i t="grand">
      <x/>
    </i>
  </rowItems>
  <colFields count="1">
    <field x="13"/>
  </colFields>
  <colItems count="4">
    <i>
      <x v="25"/>
    </i>
    <i>
      <x v="26"/>
    </i>
    <i>
      <x v="40"/>
    </i>
    <i t="grand">
      <x/>
    </i>
  </colItems>
  <pageFields count="3">
    <pageField fld="12" hier="0"/>
    <pageField fld="21" item="1" hier="0"/>
    <pageField fld="23" item="0" hier="0"/>
  </pageFields>
  <dataFields count="1">
    <dataField name="Count of Reg" fld="1" subtotal="count" baseField="0" baseItem="0"/>
  </dataFields>
  <pivotTableStyleInfo showRowHeaders="1" showColHeaders="1" showRowStripes="0" showColStripes="0" showLastColumn="1"/>
</pivotTableDefinition>
</file>

<file path=xl/pivotTables/pivotTable39.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6:B9" firstHeaderRow="2"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1">
        <item x="8"/>
        <item h="1" x="15"/>
        <item x="3"/>
        <item h="1" x="14"/>
        <item h="1" x="17"/>
        <item h="1" x="10"/>
        <item h="1" x="11"/>
        <item h="1" x="5"/>
        <item h="1" x="13"/>
        <item h="1" x="6"/>
        <item h="1" x="18"/>
        <item h="1" x="2"/>
        <item h="1" x="1"/>
        <item h="1" x="7"/>
        <item h="1" x="0"/>
        <item h="1" x="9"/>
        <item h="1" x="12"/>
        <item h="1" x="16"/>
        <item h="1" x="4"/>
        <item h="1" x="19"/>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4">
        <item x="0"/>
        <item x="1"/>
        <item x="2"/>
        <item t="default"/>
      </items>
    </pivotField>
    <pivotField compact="0" outline="0" subtotalTop="0" showAll="0" includeNewItemsInFilter="1"/>
    <pivotField axis="axisPage" compact="0" outline="0" subtotalTop="0" showAll="0" includeNewItemsInFilter="1">
      <items count="14">
        <item x="2"/>
        <item h="1" x="4"/>
        <item h="1" x="1"/>
        <item h="1" x="3"/>
        <item h="1" x="7"/>
        <item h="1" x="0"/>
        <item h="1" x="10"/>
        <item h="1" x="9"/>
        <item h="1" x="5"/>
        <item h="1" x="6"/>
        <item h="1" m="1" x="12"/>
        <item h="1" x="8"/>
        <item h="1" m="1" x="11"/>
        <item t="default"/>
      </items>
    </pivotField>
    <pivotField axis="axisPage" compact="0" outline="0" subtotalTop="0" showAll="0" includeNewItemsInFilter="1">
      <items count="55">
        <item h="1" x="15"/>
        <item h="1" x="12"/>
        <item h="1" x="0"/>
        <item h="1" m="1" x="45"/>
        <item h="1" x="13"/>
        <item h="1" x="8"/>
        <item h="1" x="22"/>
        <item h="1" x="11"/>
        <item h="1" m="1" x="49"/>
        <item h="1" x="18"/>
        <item h="1" x="1"/>
        <item h="1" x="14"/>
        <item h="1" x="5"/>
        <item h="1" x="38"/>
        <item h="1" x="17"/>
        <item h="1" x="33"/>
        <item h="1" x="27"/>
        <item h="1" x="28"/>
        <item h="1" x="21"/>
        <item h="1" x="6"/>
        <item h="1" x="34"/>
        <item h="1" x="26"/>
        <item h="1" x="16"/>
        <item h="1" x="35"/>
        <item h="1" x="4"/>
        <item x="2"/>
        <item h="1" x="7"/>
        <item h="1" x="24"/>
        <item h="1" x="25"/>
        <item h="1" x="20"/>
        <item h="1" m="1" x="43"/>
        <item h="1" x="10"/>
        <item h="1" x="19"/>
        <item h="1" x="37"/>
        <item h="1" x="23"/>
        <item h="1" x="31"/>
        <item h="1" x="9"/>
        <item h="1" x="29"/>
        <item h="1" x="30"/>
        <item h="1" x="36"/>
        <item h="1" x="3"/>
        <item h="1" m="1" x="41"/>
        <item h="1" m="1" x="44"/>
        <item h="1" m="1" x="42"/>
        <item h="1" m="1" x="40"/>
        <item h="1" m="1" x="53"/>
        <item h="1" m="1" x="50"/>
        <item h="1" m="1" x="51"/>
        <item h="1" m="1" x="39"/>
        <item h="1" m="1" x="46"/>
        <item h="1" m="1" x="48"/>
        <item h="1" m="1" x="47"/>
        <item h="1" m="1" x="52"/>
        <item x="3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10"/>
  </rowFields>
  <rowItems count="2">
    <i>
      <x/>
    </i>
    <i t="grand">
      <x/>
    </i>
  </rowItems>
  <colItems count="1">
    <i/>
  </colItems>
  <pageFields count="4">
    <pageField fld="5" hier="0"/>
    <pageField fld="12" item="0" hier="0"/>
    <pageField fld="13" item="25" hier="0"/>
    <pageField fld="21" item="1" hier="0"/>
  </pageFields>
  <dataFields count="1">
    <dataField name="Count of Reg" fld="1" subtotal="count" baseField="0" baseItem="0"/>
  </dataFields>
  <pivotTableStyleInfo showRowHeaders="1" showColHeaders="1" showRowStripes="0" showColStripes="0" showLastColumn="1"/>
</pivotTableDefinition>
</file>

<file path=xl/pivotTables/pivotTable4.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3:M54" firstHeaderRow="1" firstDataRow="2" firstDataCol="1"/>
  <pivotFields count="26">
    <pivotField compact="0" outline="0" showAll="0" defaultSubtotal="0"/>
    <pivotField dataField="1" compact="0" outline="0" subtotalTop="0" showAll="0" includeNewItemsInFilter="1"/>
    <pivotField axis="axisRow" compact="0" outline="0" subtotalTop="0" showAll="0" includeNewItemsInFilter="1" sortType="descending" rankBy="0">
      <items count="51">
        <item x="28"/>
        <item x="42"/>
        <item x="4"/>
        <item x="11"/>
        <item x="8"/>
        <item x="20"/>
        <item x="13"/>
        <item x="30"/>
        <item x="15"/>
        <item x="2"/>
        <item x="5"/>
        <item x="41"/>
        <item x="24"/>
        <item x="12"/>
        <item x="6"/>
        <item x="16"/>
        <item x="40"/>
        <item x="31"/>
        <item x="23"/>
        <item x="27"/>
        <item x="25"/>
        <item x="39"/>
        <item x="44"/>
        <item x="45"/>
        <item x="17"/>
        <item x="22"/>
        <item x="19"/>
        <item x="0"/>
        <item x="9"/>
        <item x="1"/>
        <item x="32"/>
        <item x="29"/>
        <item x="35"/>
        <item x="26"/>
        <item x="14"/>
        <item x="36"/>
        <item x="18"/>
        <item x="7"/>
        <item x="21"/>
        <item x="46"/>
        <item x="3"/>
        <item x="48"/>
        <item x="10"/>
        <item x="33"/>
        <item x="47"/>
        <item x="37"/>
        <item x="43"/>
        <item x="38"/>
        <item x="34"/>
        <item m="1" x="49"/>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sortType="descending" rankBy="0">
      <items count="14">
        <item x="2"/>
        <item x="4"/>
        <item x="1"/>
        <item x="3"/>
        <item x="7"/>
        <item x="0"/>
        <item x="10"/>
        <item x="9"/>
        <item x="5"/>
        <item x="6"/>
        <item m="1" x="12"/>
        <item x="8"/>
        <item m="1" x="11"/>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2"/>
  </rowFields>
  <rowItems count="50">
    <i>
      <x v="13"/>
    </i>
    <i>
      <x v="9"/>
    </i>
    <i>
      <x v="20"/>
    </i>
    <i>
      <x v="36"/>
    </i>
    <i>
      <x v="5"/>
    </i>
    <i>
      <x v="17"/>
    </i>
    <i>
      <x v="42"/>
    </i>
    <i>
      <x/>
    </i>
    <i>
      <x v="2"/>
    </i>
    <i>
      <x v="25"/>
    </i>
    <i>
      <x v="1"/>
    </i>
    <i>
      <x v="24"/>
    </i>
    <i>
      <x v="6"/>
    </i>
    <i>
      <x v="12"/>
    </i>
    <i>
      <x v="32"/>
    </i>
    <i>
      <x v="21"/>
    </i>
    <i>
      <x v="14"/>
    </i>
    <i>
      <x v="22"/>
    </i>
    <i>
      <x v="34"/>
    </i>
    <i>
      <x v="7"/>
    </i>
    <i>
      <x v="3"/>
    </i>
    <i>
      <x v="46"/>
    </i>
    <i>
      <x v="45"/>
    </i>
    <i>
      <x v="10"/>
    </i>
    <i>
      <x v="4"/>
    </i>
    <i>
      <x v="44"/>
    </i>
    <i>
      <x v="15"/>
    </i>
    <i>
      <x v="47"/>
    </i>
    <i>
      <x v="40"/>
    </i>
    <i>
      <x v="43"/>
    </i>
    <i>
      <x v="33"/>
    </i>
    <i>
      <x v="27"/>
    </i>
    <i>
      <x v="37"/>
    </i>
    <i>
      <x v="35"/>
    </i>
    <i>
      <x v="31"/>
    </i>
    <i>
      <x v="26"/>
    </i>
    <i>
      <x v="16"/>
    </i>
    <i>
      <x v="28"/>
    </i>
    <i>
      <x v="29"/>
    </i>
    <i>
      <x v="23"/>
    </i>
    <i>
      <x v="19"/>
    </i>
    <i>
      <x v="39"/>
    </i>
    <i>
      <x v="8"/>
    </i>
    <i>
      <x v="18"/>
    </i>
    <i>
      <x v="41"/>
    </i>
    <i>
      <x v="38"/>
    </i>
    <i>
      <x v="11"/>
    </i>
    <i>
      <x v="48"/>
    </i>
    <i>
      <x v="30"/>
    </i>
    <i t="grand">
      <x/>
    </i>
  </rowItems>
  <colFields count="1">
    <field x="12"/>
  </colFields>
  <colItems count="12">
    <i>
      <x v="1"/>
    </i>
    <i>
      <x/>
    </i>
    <i>
      <x v="8"/>
    </i>
    <i>
      <x v="5"/>
    </i>
    <i>
      <x v="3"/>
    </i>
    <i>
      <x v="2"/>
    </i>
    <i>
      <x v="9"/>
    </i>
    <i>
      <x v="11"/>
    </i>
    <i>
      <x v="4"/>
    </i>
    <i>
      <x v="6"/>
    </i>
    <i>
      <x v="7"/>
    </i>
    <i t="grand">
      <x/>
    </i>
  </colItems>
  <dataFields count="1">
    <dataField name="Count of Reg" fld="1" subtotal="count" baseField="0" baseItem="0"/>
  </dataFields>
  <pivotTableStyleInfo showRowHeaders="1" showColHeaders="1" showRowStripes="0" showColStripes="0" showLastColumn="1"/>
</pivotTableDefinition>
</file>

<file path=xl/pivotTables/pivotTable40.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5:H10"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h="1" x="7"/>
        <item h="1" x="15"/>
        <item h="1" x="2"/>
        <item h="1" x="14"/>
        <item h="1" x="16"/>
        <item h="1" x="20"/>
        <item h="1" x="12"/>
        <item h="1" x="13"/>
        <item h="1" x="18"/>
        <item h="1" x="1"/>
        <item h="1" x="17"/>
        <item h="1" x="9"/>
        <item h="1" x="8"/>
        <item h="1" x="19"/>
        <item h="1" x="11"/>
        <item h="1" x="4"/>
        <item h="1" x="0"/>
        <item h="1" x="21"/>
        <item h="1" x="10"/>
        <item h="1" x="6"/>
        <item h="1"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items count="14">
        <item x="2"/>
        <item x="4"/>
        <item x="1"/>
        <item x="3"/>
        <item x="7"/>
        <item x="0"/>
        <item x="10"/>
        <item x="9"/>
        <item x="5"/>
        <item x="6"/>
        <item m="1" x="12"/>
        <item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axis="axisPage" compact="0" outline="0" subtotalTop="0" showAll="0" includeNewItemsInFilter="1">
      <items count="5">
        <item x="0"/>
        <item x="1"/>
        <item x="2"/>
        <item m="1" x="3"/>
        <item t="default"/>
      </items>
    </pivotField>
    <pivotField compact="0" outline="0" subtotalTop="0" showAll="0" includeNewItemsInFilter="1"/>
    <pivotField axis="axisRow" compact="0" outline="0" subtotalTop="0" showAll="0" includeNewItemsInFilter="1">
      <items count="12">
        <item m="1" x="10"/>
        <item x="7"/>
        <item x="5"/>
        <item x="8"/>
        <item x="0"/>
        <item x="9"/>
        <item x="2"/>
        <item x="6"/>
        <item x="4"/>
        <item x="3"/>
        <item x="1"/>
        <item t="default"/>
      </items>
    </pivotField>
  </pivotFields>
  <rowFields count="1">
    <field x="25"/>
  </rowFields>
  <rowItems count="4">
    <i>
      <x v="4"/>
    </i>
    <i>
      <x v="6"/>
    </i>
    <i>
      <x v="9"/>
    </i>
    <i t="grand">
      <x/>
    </i>
  </rowItems>
  <colFields count="1">
    <field x="12"/>
  </colFields>
  <colItems count="7">
    <i>
      <x/>
    </i>
    <i>
      <x v="1"/>
    </i>
    <i>
      <x v="2"/>
    </i>
    <i>
      <x v="3"/>
    </i>
    <i>
      <x v="5"/>
    </i>
    <i>
      <x v="9"/>
    </i>
    <i t="grand">
      <x/>
    </i>
  </colItems>
  <pageFields count="3">
    <pageField fld="21" item="1" hier="0"/>
    <pageField fld="23" hier="0"/>
    <pageField fld="4" item="0" hier="0"/>
  </pageFields>
  <dataFields count="1">
    <dataField name="Count of Reg" fld="1" subtotal="count" baseField="0" baseItem="0"/>
  </dataFields>
  <formats count="2">
    <format dxfId="1">
      <pivotArea field="12" grandRow="1" outline="0" collapsedLevelsAreSubtotals="1" axis="axisCol" fieldPosition="0">
        <references count="1">
          <reference field="12" count="1" selected="0">
            <x v="0"/>
          </reference>
        </references>
      </pivotArea>
    </format>
    <format dxfId="0">
      <pivotArea field="12" grandRow="1" outline="0" collapsedLevelsAreSubtotals="1" axis="axisCol" fieldPosition="0">
        <references count="1">
          <reference field="12" count="1" selected="0">
            <x v="0"/>
          </reference>
        </references>
      </pivotArea>
    </format>
  </formats>
  <pivotTableStyleInfo showRowHeaders="1" showColHeaders="1" showRowStripes="0" showColStripes="0" showLastColumn="1"/>
</pivotTableDefinition>
</file>

<file path=xl/pivotTables/pivotTable41.xml><?xml version="1.0" encoding="utf-8"?>
<pivotTableDefinition xmlns="http://schemas.openxmlformats.org/spreadsheetml/2006/main" name="PivotTable2"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17:E50" firstHeaderRow="1"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h="1" x="5"/>
        <item h="1" x="7"/>
        <item h="1" x="15"/>
        <item h="1" x="2"/>
        <item h="1" x="14"/>
        <item h="1" x="16"/>
        <item h="1" x="20"/>
        <item h="1" x="12"/>
        <item h="1" x="13"/>
        <item h="1" x="18"/>
        <item h="1" x="1"/>
        <item h="1" x="17"/>
        <item h="1" x="9"/>
        <item h="1" x="8"/>
        <item h="1" x="19"/>
        <item h="1" x="11"/>
        <item h="1" x="4"/>
        <item h="1" x="0"/>
        <item h="1" x="21"/>
        <item h="1" x="10"/>
        <item h="1" x="6"/>
        <item h="1"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x="2"/>
        <item h="1" x="4"/>
        <item h="1" x="1"/>
        <item h="1" x="3"/>
        <item h="1" x="7"/>
        <item h="1" x="0"/>
        <item h="1" x="10"/>
        <item h="1" x="9"/>
        <item h="1" x="5"/>
        <item h="1" x="6"/>
        <item h="1" m="1" x="12"/>
        <item h="1" x="8"/>
        <item h="1" m="1" x="11"/>
        <item t="default"/>
      </items>
    </pivotField>
    <pivotField compact="0" outline="0" subtotalTop="0" showAll="0" includeNewItemsInFilter="1" sortType="descending" rankBy="0"/>
    <pivotField axis="axisRow" compact="0" outline="0" subtotalTop="0" showAll="0" includeNewItemsInFilter="1" sortType="descending" rankBy="0">
      <items count="195">
        <item x="119"/>
        <item m="1" x="191"/>
        <item x="79"/>
        <item x="101"/>
        <item m="1" x="175"/>
        <item x="51"/>
        <item x="13"/>
        <item x="0"/>
        <item x="14"/>
        <item x="129"/>
        <item x="110"/>
        <item x="97"/>
        <item x="128"/>
        <item x="44"/>
        <item x="152"/>
        <item x="142"/>
        <item x="67"/>
        <item x="15"/>
        <item x="64"/>
        <item x="20"/>
        <item x="98"/>
        <item x="68"/>
        <item x="99"/>
        <item x="156"/>
        <item x="72"/>
        <item x="162"/>
        <item x="121"/>
        <item x="10"/>
        <item x="58"/>
        <item x="54"/>
        <item x="105"/>
        <item x="9"/>
        <item x="11"/>
        <item x="37"/>
        <item x="82"/>
        <item x="117"/>
        <item x="56"/>
        <item x="24"/>
        <item x="17"/>
        <item x="66"/>
        <item x="149"/>
        <item m="1" x="192"/>
        <item x="25"/>
        <item x="76"/>
        <item x="16"/>
        <item x="46"/>
        <item x="3"/>
        <item x="74"/>
        <item x="36"/>
        <item x="92"/>
        <item x="71"/>
        <item x="86"/>
        <item x="57"/>
        <item x="122"/>
        <item x="88"/>
        <item x="47"/>
        <item x="4"/>
        <item m="1" x="190"/>
        <item x="65"/>
        <item x="146"/>
        <item x="83"/>
        <item x="81"/>
        <item x="26"/>
        <item x="163"/>
        <item x="95"/>
        <item x="85"/>
        <item x="21"/>
        <item x="169"/>
        <item x="8"/>
        <item x="38"/>
        <item x="157"/>
        <item x="19"/>
        <item x="127"/>
        <item x="40"/>
        <item x="18"/>
        <item x="134"/>
        <item x="167"/>
        <item x="94"/>
        <item x="155"/>
        <item x="52"/>
        <item x="109"/>
        <item x="2"/>
        <item x="90"/>
        <item x="7"/>
        <item x="125"/>
        <item x="133"/>
        <item x="87"/>
        <item x="108"/>
        <item x="171"/>
        <item x="168"/>
        <item x="75"/>
        <item x="153"/>
        <item x="104"/>
        <item x="165"/>
        <item x="172"/>
        <item x="135"/>
        <item x="106"/>
        <item x="31"/>
        <item x="53"/>
        <item x="30"/>
        <item x="111"/>
        <item x="141"/>
        <item x="22"/>
        <item x="114"/>
        <item x="150"/>
        <item x="123"/>
        <item x="103"/>
        <item x="115"/>
        <item x="154"/>
        <item x="49"/>
        <item x="124"/>
        <item x="93"/>
        <item x="144"/>
        <item x="160"/>
        <item x="70"/>
        <item x="89"/>
        <item x="35"/>
        <item x="34"/>
        <item x="78"/>
        <item x="132"/>
        <item m="1" x="177"/>
        <item x="6"/>
        <item x="116"/>
        <item x="102"/>
        <item x="28"/>
        <item x="145"/>
        <item x="73"/>
        <item x="159"/>
        <item x="164"/>
        <item x="61"/>
        <item x="59"/>
        <item x="91"/>
        <item x="137"/>
        <item x="62"/>
        <item x="84"/>
        <item x="147"/>
        <item m="1" x="181"/>
        <item x="48"/>
        <item x="80"/>
        <item x="130"/>
        <item x="29"/>
        <item x="23"/>
        <item x="33"/>
        <item x="166"/>
        <item x="77"/>
        <item x="126"/>
        <item x="41"/>
        <item m="1" x="193"/>
        <item x="118"/>
        <item x="120"/>
        <item x="27"/>
        <item x="5"/>
        <item x="69"/>
        <item x="148"/>
        <item x="55"/>
        <item x="107"/>
        <item x="100"/>
        <item x="1"/>
        <item x="158"/>
        <item x="42"/>
        <item x="45"/>
        <item x="63"/>
        <item x="96"/>
        <item x="112"/>
        <item x="113"/>
        <item x="50"/>
        <item m="1" x="186"/>
        <item m="1" x="182"/>
        <item m="1" x="189"/>
        <item m="1" x="183"/>
        <item m="1" x="188"/>
        <item m="1" x="185"/>
        <item x="138"/>
        <item m="1" x="184"/>
        <item m="1" x="178"/>
        <item m="1" x="176"/>
        <item m="1" x="180"/>
        <item m="1" x="174"/>
        <item m="1" x="179"/>
        <item m="1" x="187"/>
        <item x="161"/>
        <item x="151"/>
        <item m="1" x="173"/>
        <item x="139"/>
        <item x="143"/>
        <item x="136"/>
        <item x="140"/>
        <item x="131"/>
        <item x="32"/>
        <item x="43"/>
        <item x="170"/>
        <item x="12"/>
        <item x="39"/>
        <item x="60"/>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axis="axisPage" compact="0" outline="0" subtotalTop="0" showAll="0" includeNewItemsInFilter="1">
      <items count="5">
        <item x="0"/>
        <item x="1"/>
        <item x="2"/>
        <item m="1" x="3"/>
        <item t="default"/>
      </items>
    </pivotField>
    <pivotField compact="0" outline="0" subtotalTop="0" showAll="0" includeNewItemsInFilter="1"/>
    <pivotField axis="axisCol" compact="0" outline="0" subtotalTop="0" showAll="0" includeNewItemsInFilter="1">
      <items count="12">
        <item m="1" x="10"/>
        <item x="7"/>
        <item x="5"/>
        <item x="8"/>
        <item x="0"/>
        <item x="9"/>
        <item x="2"/>
        <item x="6"/>
        <item x="4"/>
        <item x="3"/>
        <item x="1"/>
        <item t="default"/>
      </items>
    </pivotField>
  </pivotFields>
  <rowFields count="1">
    <field x="14"/>
  </rowFields>
  <rowItems count="32">
    <i>
      <x v="81"/>
    </i>
    <i>
      <x v="142"/>
    </i>
    <i>
      <x v="68"/>
    </i>
    <i>
      <x v="121"/>
    </i>
    <i>
      <x v="150"/>
    </i>
    <i>
      <x v="188"/>
    </i>
    <i>
      <x v="99"/>
    </i>
    <i>
      <x v="79"/>
    </i>
    <i>
      <x v="140"/>
    </i>
    <i>
      <x v="141"/>
    </i>
    <i>
      <x v="130"/>
    </i>
    <i>
      <x v="151"/>
    </i>
    <i>
      <x v="64"/>
    </i>
    <i>
      <x v="165"/>
    </i>
    <i>
      <x v="69"/>
    </i>
    <i>
      <x v="74"/>
    </i>
    <i>
      <x v="97"/>
    </i>
    <i>
      <x v="98"/>
    </i>
    <i>
      <x v="146"/>
    </i>
    <i>
      <x v="65"/>
    </i>
    <i>
      <x v="187"/>
    </i>
    <i>
      <x v="77"/>
    </i>
    <i>
      <x v="66"/>
    </i>
    <i>
      <x v="124"/>
    </i>
    <i>
      <x v="63"/>
    </i>
    <i>
      <x v="126"/>
    </i>
    <i>
      <x v="62"/>
    </i>
    <i>
      <x v="83"/>
    </i>
    <i>
      <x v="116"/>
    </i>
    <i>
      <x v="96"/>
    </i>
    <i>
      <x v="123"/>
    </i>
    <i t="grand">
      <x/>
    </i>
  </rowItems>
  <colFields count="1">
    <field x="25"/>
  </colFields>
  <colItems count="4">
    <i>
      <x v="4"/>
    </i>
    <i>
      <x v="6"/>
    </i>
    <i>
      <x v="9"/>
    </i>
    <i t="grand">
      <x/>
    </i>
  </colItems>
  <pageFields count="4">
    <pageField fld="21" item="1" hier="0"/>
    <pageField fld="23" hier="0"/>
    <pageField fld="4" item="0" hier="0"/>
    <pageField fld="12" item="0" hier="0"/>
  </pageFields>
  <dataFields count="1">
    <dataField name="Count of Reg" fld="1" subtotal="count" baseField="0" baseItem="0"/>
  </dataFields>
  <formats count="2">
    <format dxfId="3">
      <pivotArea grandRow="1" grandCol="1" outline="0" collapsedLevelsAreSubtotals="1" fieldPosition="0"/>
    </format>
    <format dxfId="2">
      <pivotArea grandRow="1" grandCol="1" outline="0" collapsedLevelsAreSubtotals="1" fieldPosition="0"/>
    </format>
  </formats>
  <pivotTableStyleInfo showRowHeaders="1" showColHeaders="1" showRowStripes="0" showColStripes="0" showLastColumn="1"/>
</pivotTableDefinition>
</file>

<file path=xl/pivotTables/pivotTable42.xml><?xml version="1.0" encoding="utf-8"?>
<pivotTableDefinition xmlns="http://schemas.openxmlformats.org/spreadsheetml/2006/main" name="PivotTable3" cacheId="1" dataOnRows="1" applyNumberFormats="0" applyBorderFormats="0" applyFontFormats="0" applyPatternFormats="0" applyAlignmentFormats="0" applyWidthHeightFormats="1" dataCaption="Data" updatedVersion="5" minRefreshableVersion="3" showMemberPropertyTips="0" useAutoFormatting="1" itemPrintTitles="1" createdVersion="5" indent="0" compact="0" compactData="0" gridDropZones="1">
  <location ref="A5:E11"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multipleItemSelectionAllowed="1" showAll="0" includeNewItemsInFilter="1">
      <items count="24">
        <item h="1" x="3"/>
        <item h="1" x="5"/>
        <item x="7"/>
        <item h="1" x="15"/>
        <item h="1" x="2"/>
        <item h="1" x="14"/>
        <item h="1" x="16"/>
        <item h="1" x="20"/>
        <item h="1" x="12"/>
        <item h="1" x="13"/>
        <item h="1" x="18"/>
        <item h="1" x="1"/>
        <item h="1" x="17"/>
        <item h="1" x="9"/>
        <item h="1" x="8"/>
        <item h="1" x="19"/>
        <item h="1" x="11"/>
        <item h="1" x="4"/>
        <item h="1" x="0"/>
        <item h="1" x="21"/>
        <item h="1" x="10"/>
        <item h="1" x="6"/>
        <item h="1"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4">
        <item x="2"/>
        <item x="4"/>
        <item x="1"/>
        <item x="3"/>
        <item x="7"/>
        <item x="0"/>
        <item x="10"/>
        <item x="9"/>
        <item x="5"/>
        <item x="6"/>
        <item m="1" x="12"/>
        <item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multipleItemSelectionAllowed="1" showAll="0" includeNewItemsInFilter="1">
      <items count="3">
        <item h="1" x="1"/>
        <item x="0"/>
        <item t="default"/>
      </items>
    </pivotField>
    <pivotField compact="0" outline="0" showAll="0" defaultSubtotal="0"/>
    <pivotField axis="axisPage" compact="0" outline="0" subtotalTop="0" showAll="0" includeNewItemsInFilter="1">
      <items count="5">
        <item x="0"/>
        <item x="1"/>
        <item x="2"/>
        <item m="1" x="3"/>
        <item t="default"/>
      </items>
    </pivotField>
    <pivotField compact="0" outline="0" subtotalTop="0" showAll="0" includeNewItemsInFilter="1"/>
    <pivotField axis="axisCol" compact="0" outline="0" subtotalTop="0" showAll="0" includeNewItemsInFilter="1">
      <items count="12">
        <item m="1" x="10"/>
        <item x="7"/>
        <item x="5"/>
        <item x="8"/>
        <item x="0"/>
        <item x="9"/>
        <item x="2"/>
        <item x="6"/>
        <item x="4"/>
        <item x="3"/>
        <item x="1"/>
        <item t="default"/>
      </items>
    </pivotField>
  </pivotFields>
  <rowFields count="1">
    <field x="12"/>
  </rowFields>
  <rowItems count="5">
    <i>
      <x/>
    </i>
    <i>
      <x v="1"/>
    </i>
    <i>
      <x v="5"/>
    </i>
    <i>
      <x v="8"/>
    </i>
    <i t="grand">
      <x/>
    </i>
  </rowItems>
  <colFields count="1">
    <field x="25"/>
  </colFields>
  <colItems count="4">
    <i>
      <x v="2"/>
    </i>
    <i>
      <x v="4"/>
    </i>
    <i>
      <x v="9"/>
    </i>
    <i t="grand">
      <x/>
    </i>
  </colItems>
  <pageFields count="3">
    <pageField fld="21" hier="0"/>
    <pageField fld="23" hier="0"/>
    <pageField fld="4" hier="0"/>
  </pageFields>
  <dataFields count="1">
    <dataField name="Count of Reg" fld="1" subtotal="count" baseField="0" baseItem="0"/>
  </dataFields>
  <pivotTableStyleInfo showRowHeaders="1" showColHeaders="1" showRowStripes="0" showColStripes="0" showLastColumn="1"/>
</pivotTableDefinition>
</file>

<file path=xl/pivotTables/pivotTable43.xml><?xml version="1.0" encoding="utf-8"?>
<pivotTableDefinition xmlns="http://schemas.openxmlformats.org/spreadsheetml/2006/main" name="PivotTable4"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19:E34" firstHeaderRow="1" firstDataRow="2" firstDataCol="1" rowPageCount="4"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multipleItemSelectionAllowed="1" showAll="0" includeNewItemsInFilter="1">
      <items count="24">
        <item h="1" x="3"/>
        <item h="1" x="5"/>
        <item x="7"/>
        <item h="1" x="15"/>
        <item h="1" x="2"/>
        <item h="1" x="14"/>
        <item h="1" x="16"/>
        <item h="1" x="20"/>
        <item h="1" x="12"/>
        <item h="1" x="13"/>
        <item h="1" x="18"/>
        <item h="1" x="1"/>
        <item h="1" x="17"/>
        <item h="1" x="9"/>
        <item h="1" x="8"/>
        <item h="1" x="19"/>
        <item h="1" x="11"/>
        <item h="1" x="4"/>
        <item h="1" x="0"/>
        <item h="1" x="21"/>
        <item h="1" x="10"/>
        <item h="1" x="6"/>
        <item h="1" x="2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x="2"/>
        <item h="1" x="4"/>
        <item h="1" x="1"/>
        <item h="1" x="3"/>
        <item h="1" x="7"/>
        <item h="1" x="0"/>
        <item h="1" x="10"/>
        <item h="1" x="9"/>
        <item h="1" x="5"/>
        <item h="1" x="6"/>
        <item h="1" m="1" x="12"/>
        <item h="1" x="8"/>
        <item h="1" m="1" x="11"/>
        <item t="default"/>
      </items>
    </pivotField>
    <pivotField compact="0" outline="0" subtotalTop="0" showAll="0" includeNewItemsInFilter="1"/>
    <pivotField axis="axisRow" compact="0" outline="0" subtotalTop="0" showAll="0" includeNewItemsInFilter="1" sortType="descending" rankBy="0">
      <items count="195">
        <item x="119"/>
        <item m="1" x="191"/>
        <item x="79"/>
        <item x="101"/>
        <item m="1" x="175"/>
        <item x="51"/>
        <item x="13"/>
        <item x="0"/>
        <item x="14"/>
        <item x="129"/>
        <item x="110"/>
        <item x="97"/>
        <item x="128"/>
        <item x="44"/>
        <item x="152"/>
        <item x="142"/>
        <item x="67"/>
        <item x="15"/>
        <item x="64"/>
        <item x="20"/>
        <item x="98"/>
        <item x="68"/>
        <item x="99"/>
        <item x="156"/>
        <item x="72"/>
        <item x="162"/>
        <item x="121"/>
        <item x="10"/>
        <item x="58"/>
        <item x="54"/>
        <item x="105"/>
        <item x="9"/>
        <item x="11"/>
        <item x="37"/>
        <item x="82"/>
        <item x="117"/>
        <item x="56"/>
        <item x="24"/>
        <item x="17"/>
        <item x="66"/>
        <item x="149"/>
        <item m="1" x="192"/>
        <item x="25"/>
        <item x="76"/>
        <item x="16"/>
        <item x="46"/>
        <item x="3"/>
        <item x="74"/>
        <item x="36"/>
        <item x="92"/>
        <item x="71"/>
        <item x="86"/>
        <item x="57"/>
        <item x="122"/>
        <item x="88"/>
        <item x="47"/>
        <item x="4"/>
        <item m="1" x="190"/>
        <item x="65"/>
        <item x="146"/>
        <item x="83"/>
        <item x="81"/>
        <item x="26"/>
        <item x="163"/>
        <item x="95"/>
        <item x="85"/>
        <item x="21"/>
        <item x="169"/>
        <item x="8"/>
        <item x="38"/>
        <item x="157"/>
        <item x="19"/>
        <item x="127"/>
        <item x="40"/>
        <item x="18"/>
        <item x="134"/>
        <item x="167"/>
        <item x="94"/>
        <item x="155"/>
        <item x="52"/>
        <item x="109"/>
        <item x="2"/>
        <item x="90"/>
        <item x="7"/>
        <item x="125"/>
        <item x="133"/>
        <item x="87"/>
        <item x="108"/>
        <item x="171"/>
        <item x="168"/>
        <item x="75"/>
        <item x="153"/>
        <item x="104"/>
        <item x="165"/>
        <item x="172"/>
        <item x="135"/>
        <item x="106"/>
        <item x="31"/>
        <item x="53"/>
        <item x="30"/>
        <item x="111"/>
        <item x="141"/>
        <item x="22"/>
        <item x="114"/>
        <item x="150"/>
        <item x="123"/>
        <item x="103"/>
        <item x="115"/>
        <item x="154"/>
        <item x="49"/>
        <item x="124"/>
        <item x="93"/>
        <item x="144"/>
        <item x="160"/>
        <item x="70"/>
        <item x="89"/>
        <item x="35"/>
        <item x="34"/>
        <item x="78"/>
        <item x="132"/>
        <item m="1" x="177"/>
        <item x="158"/>
        <item x="6"/>
        <item x="116"/>
        <item x="102"/>
        <item x="28"/>
        <item x="145"/>
        <item x="73"/>
        <item x="159"/>
        <item x="164"/>
        <item x="61"/>
        <item x="59"/>
        <item x="91"/>
        <item x="137"/>
        <item x="62"/>
        <item x="84"/>
        <item x="147"/>
        <item m="1" x="181"/>
        <item x="48"/>
        <item x="80"/>
        <item x="130"/>
        <item x="29"/>
        <item x="23"/>
        <item x="33"/>
        <item x="166"/>
        <item x="77"/>
        <item x="126"/>
        <item x="41"/>
        <item m="1" x="193"/>
        <item x="118"/>
        <item x="120"/>
        <item x="27"/>
        <item x="5"/>
        <item x="69"/>
        <item x="148"/>
        <item x="55"/>
        <item x="107"/>
        <item x="100"/>
        <item x="1"/>
        <item x="42"/>
        <item x="45"/>
        <item x="63"/>
        <item x="96"/>
        <item x="112"/>
        <item x="113"/>
        <item x="50"/>
        <item m="1" x="186"/>
        <item m="1" x="182"/>
        <item m="1" x="189"/>
        <item m="1" x="183"/>
        <item m="1" x="188"/>
        <item m="1" x="185"/>
        <item x="138"/>
        <item m="1" x="184"/>
        <item m="1" x="178"/>
        <item m="1" x="176"/>
        <item m="1" x="180"/>
        <item m="1" x="174"/>
        <item m="1" x="179"/>
        <item m="1" x="187"/>
        <item x="161"/>
        <item x="151"/>
        <item m="1" x="173"/>
        <item x="139"/>
        <item x="143"/>
        <item x="136"/>
        <item x="140"/>
        <item x="131"/>
        <item x="32"/>
        <item x="43"/>
        <item x="170"/>
        <item x="12"/>
        <item x="39"/>
        <item x="60"/>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multipleItemSelectionAllowed="1" showAll="0" includeNewItemsInFilter="1">
      <items count="3">
        <item h="1" x="1"/>
        <item x="0"/>
        <item t="default"/>
      </items>
    </pivotField>
    <pivotField compact="0" outline="0" showAll="0" defaultSubtotal="0"/>
    <pivotField axis="axisPage" compact="0" outline="0" subtotalTop="0" showAll="0" includeNewItemsInFilter="1">
      <items count="5">
        <item x="0"/>
        <item x="1"/>
        <item x="2"/>
        <item m="1" x="3"/>
        <item t="default"/>
      </items>
    </pivotField>
    <pivotField compact="0" outline="0" subtotalTop="0" showAll="0" includeNewItemsInFilter="1"/>
    <pivotField axis="axisCol" compact="0" outline="0" subtotalTop="0" showAll="0" includeNewItemsInFilter="1">
      <items count="12">
        <item m="1" x="10"/>
        <item x="7"/>
        <item x="5"/>
        <item x="8"/>
        <item x="0"/>
        <item x="9"/>
        <item x="2"/>
        <item x="6"/>
        <item x="4"/>
        <item x="3"/>
        <item x="1"/>
        <item t="default"/>
      </items>
    </pivotField>
  </pivotFields>
  <rowFields count="1">
    <field x="14"/>
  </rowFields>
  <rowItems count="14">
    <i>
      <x v="188"/>
    </i>
    <i>
      <x v="68"/>
    </i>
    <i>
      <x v="73"/>
    </i>
    <i>
      <x v="122"/>
    </i>
    <i>
      <x v="151"/>
    </i>
    <i>
      <x v="141"/>
    </i>
    <i>
      <x v="131"/>
    </i>
    <i>
      <x v="62"/>
    </i>
    <i>
      <x v="143"/>
    </i>
    <i>
      <x v="60"/>
    </i>
    <i>
      <x v="121"/>
    </i>
    <i>
      <x v="130"/>
    </i>
    <i>
      <x v="125"/>
    </i>
    <i t="grand">
      <x/>
    </i>
  </rowItems>
  <colFields count="1">
    <field x="25"/>
  </colFields>
  <colItems count="4">
    <i>
      <x v="2"/>
    </i>
    <i>
      <x v="4"/>
    </i>
    <i>
      <x v="9"/>
    </i>
    <i t="grand">
      <x/>
    </i>
  </colItems>
  <pageFields count="4">
    <pageField fld="21" hier="0"/>
    <pageField fld="23" hier="0"/>
    <pageField fld="4" hier="0"/>
    <pageField fld="12" item="0" hier="0"/>
  </pageFields>
  <dataFields count="1">
    <dataField name="Count of Reg" fld="1" subtotal="count" baseField="0" baseItem="0"/>
  </dataFields>
  <pivotTableStyleInfo showRowHeaders="1" showColHeaders="1" showRowStripes="0" showColStripes="0" showLastColumn="1"/>
</pivotTableDefinition>
</file>

<file path=xl/pivotTables/pivotTable44.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3:K5" firstHeaderRow="1" firstDataRow="2" firstDataCol="1" rowPageCount="1"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sortType="descending" rankBy="0">
      <items count="14">
        <item x="2"/>
        <item x="4"/>
        <item x="1"/>
        <item x="3"/>
        <item x="7"/>
        <item x="0"/>
        <item x="10"/>
        <item x="9"/>
        <item x="5"/>
        <item x="6"/>
        <item m="1" x="12"/>
        <item x="8"/>
        <item m="1" x="11"/>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Items count="1">
    <i/>
  </rowItems>
  <colFields count="1">
    <field x="12"/>
  </colFields>
  <colItems count="10">
    <i>
      <x/>
    </i>
    <i>
      <x v="5"/>
    </i>
    <i>
      <x v="3"/>
    </i>
    <i>
      <x v="1"/>
    </i>
    <i>
      <x v="2"/>
    </i>
    <i>
      <x v="8"/>
    </i>
    <i>
      <x v="9"/>
    </i>
    <i>
      <x v="7"/>
    </i>
    <i>
      <x v="11"/>
    </i>
    <i t="grand">
      <x/>
    </i>
  </colItems>
  <pageFields count="1">
    <pageField fld="21" hier="0"/>
  </pageFields>
  <dataFields count="1">
    <dataField name="Count of Reg" fld="1" subtotal="count" baseField="0" baseItem="0"/>
  </dataFields>
  <pivotTableStyleInfo showRowHeaders="1" showColHeaders="1" showRowStripes="0" showColStripes="0" showLastColumn="1"/>
</pivotTableDefinition>
</file>

<file path=xl/pivotTables/pivotTable45.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4:K16" firstHeaderRow="1" firstDataRow="2" firstDataCol="1" rowPageCount="2"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sortType="descending" rankBy="0">
      <items count="21">
        <item x="8"/>
        <item x="15"/>
        <item x="3"/>
        <item x="14"/>
        <item x="17"/>
        <item x="10"/>
        <item x="11"/>
        <item x="5"/>
        <item x="13"/>
        <item x="6"/>
        <item x="18"/>
        <item x="2"/>
        <item x="1"/>
        <item x="7"/>
        <item x="0"/>
        <item x="9"/>
        <item x="12"/>
        <item x="16"/>
        <item x="4"/>
        <item x="19"/>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h="1" x="2"/>
        <item h="1" x="4"/>
        <item h="1" x="1"/>
        <item h="1" x="3"/>
        <item h="1" x="7"/>
        <item x="0"/>
        <item h="1" x="10"/>
        <item h="1" x="9"/>
        <item h="1" x="5"/>
        <item h="1" x="6"/>
        <item h="1" m="1" x="12"/>
        <item h="1" x="8"/>
        <item h="1" m="1" x="11"/>
        <item t="default"/>
      </items>
    </pivotField>
    <pivotField axis="axisPage" compact="0" outline="0" subtotalTop="0" showAll="0" includeNewItemsInFilter="1">
      <items count="55">
        <item h="1" x="15"/>
        <item h="1" x="12"/>
        <item h="1" x="0"/>
        <item h="1" m="1" x="45"/>
        <item h="1" x="13"/>
        <item h="1" x="8"/>
        <item h="1" x="22"/>
        <item h="1" x="11"/>
        <item h="1" m="1" x="49"/>
        <item h="1" x="18"/>
        <item h="1" x="1"/>
        <item x="14"/>
        <item h="1" x="5"/>
        <item h="1" x="38"/>
        <item h="1" x="17"/>
        <item h="1" x="33"/>
        <item h="1" x="27"/>
        <item h="1" x="28"/>
        <item h="1" x="21"/>
        <item h="1" x="6"/>
        <item h="1" x="34"/>
        <item h="1" x="26"/>
        <item h="1" x="16"/>
        <item h="1" x="35"/>
        <item h="1" x="4"/>
        <item h="1" x="2"/>
        <item h="1" x="7"/>
        <item h="1" x="24"/>
        <item h="1" x="25"/>
        <item h="1" x="20"/>
        <item h="1" m="1" x="43"/>
        <item h="1" x="10"/>
        <item h="1" x="19"/>
        <item h="1" x="37"/>
        <item h="1" x="23"/>
        <item h="1" x="31"/>
        <item h="1" x="9"/>
        <item h="1" x="29"/>
        <item h="1" x="30"/>
        <item h="1" x="36"/>
        <item h="1" x="3"/>
        <item h="1" m="1" x="41"/>
        <item h="1" m="1" x="44"/>
        <item h="1" m="1" x="42"/>
        <item h="1" m="1" x="40"/>
        <item h="1" m="1" x="53"/>
        <item h="1" m="1" x="50"/>
        <item h="1" m="1" x="51"/>
        <item h="1" m="1" x="39"/>
        <item h="1" m="1" x="46"/>
        <item h="1" m="1" x="48"/>
        <item h="1" m="1" x="47"/>
        <item h="1" m="1" x="52"/>
        <item x="32"/>
        <item t="default"/>
      </items>
    </pivotField>
    <pivotField axis="axisRow" compact="0" outline="0" subtotalTop="0" showAll="0" includeNewItemsInFilter="1" sortType="descending" rankBy="0">
      <items count="195">
        <item x="119"/>
        <item m="1" x="191"/>
        <item x="79"/>
        <item x="101"/>
        <item m="1" x="175"/>
        <item x="51"/>
        <item x="13"/>
        <item x="0"/>
        <item x="14"/>
        <item x="129"/>
        <item x="110"/>
        <item x="97"/>
        <item x="128"/>
        <item x="44"/>
        <item x="152"/>
        <item x="142"/>
        <item x="67"/>
        <item x="15"/>
        <item x="64"/>
        <item x="20"/>
        <item x="98"/>
        <item x="68"/>
        <item x="99"/>
        <item x="156"/>
        <item x="72"/>
        <item x="162"/>
        <item x="121"/>
        <item x="10"/>
        <item x="58"/>
        <item x="54"/>
        <item x="105"/>
        <item x="9"/>
        <item x="11"/>
        <item x="37"/>
        <item x="82"/>
        <item x="117"/>
        <item x="56"/>
        <item x="24"/>
        <item x="17"/>
        <item x="66"/>
        <item x="149"/>
        <item m="1" x="192"/>
        <item x="25"/>
        <item x="76"/>
        <item x="16"/>
        <item x="46"/>
        <item x="3"/>
        <item x="74"/>
        <item x="36"/>
        <item x="92"/>
        <item x="71"/>
        <item x="86"/>
        <item x="57"/>
        <item x="122"/>
        <item x="88"/>
        <item x="47"/>
        <item x="4"/>
        <item m="1" x="190"/>
        <item x="65"/>
        <item x="146"/>
        <item x="83"/>
        <item x="81"/>
        <item x="26"/>
        <item x="163"/>
        <item x="95"/>
        <item x="85"/>
        <item x="21"/>
        <item x="169"/>
        <item x="8"/>
        <item x="38"/>
        <item x="157"/>
        <item x="19"/>
        <item x="127"/>
        <item x="40"/>
        <item x="18"/>
        <item x="134"/>
        <item x="167"/>
        <item x="94"/>
        <item x="155"/>
        <item x="52"/>
        <item x="109"/>
        <item x="2"/>
        <item x="90"/>
        <item x="7"/>
        <item x="125"/>
        <item x="133"/>
        <item x="87"/>
        <item x="108"/>
        <item x="171"/>
        <item x="168"/>
        <item x="75"/>
        <item x="153"/>
        <item x="104"/>
        <item x="165"/>
        <item x="172"/>
        <item x="135"/>
        <item x="106"/>
        <item x="31"/>
        <item x="53"/>
        <item x="30"/>
        <item x="111"/>
        <item x="141"/>
        <item x="22"/>
        <item x="114"/>
        <item x="150"/>
        <item x="123"/>
        <item x="103"/>
        <item x="115"/>
        <item x="154"/>
        <item x="49"/>
        <item x="124"/>
        <item x="93"/>
        <item x="144"/>
        <item x="160"/>
        <item x="70"/>
        <item x="89"/>
        <item x="35"/>
        <item x="34"/>
        <item x="78"/>
        <item x="132"/>
        <item m="1" x="177"/>
        <item x="158"/>
        <item x="6"/>
        <item x="116"/>
        <item x="102"/>
        <item x="28"/>
        <item x="145"/>
        <item x="73"/>
        <item x="159"/>
        <item x="164"/>
        <item x="61"/>
        <item x="59"/>
        <item x="91"/>
        <item x="137"/>
        <item x="62"/>
        <item x="84"/>
        <item x="147"/>
        <item m="1" x="181"/>
        <item x="48"/>
        <item x="80"/>
        <item x="130"/>
        <item x="29"/>
        <item x="23"/>
        <item x="33"/>
        <item x="166"/>
        <item x="77"/>
        <item x="126"/>
        <item x="41"/>
        <item m="1" x="193"/>
        <item x="118"/>
        <item x="120"/>
        <item x="27"/>
        <item x="5"/>
        <item x="69"/>
        <item x="148"/>
        <item x="55"/>
        <item x="107"/>
        <item x="100"/>
        <item x="1"/>
        <item x="42"/>
        <item x="45"/>
        <item x="63"/>
        <item x="96"/>
        <item x="112"/>
        <item x="113"/>
        <item x="50"/>
        <item m="1" x="186"/>
        <item m="1" x="182"/>
        <item m="1" x="189"/>
        <item m="1" x="183"/>
        <item m="1" x="188"/>
        <item m="1" x="185"/>
        <item x="138"/>
        <item m="1" x="184"/>
        <item m="1" x="178"/>
        <item m="1" x="176"/>
        <item m="1" x="180"/>
        <item m="1" x="174"/>
        <item m="1" x="179"/>
        <item m="1" x="187"/>
        <item x="161"/>
        <item x="151"/>
        <item m="1" x="173"/>
        <item x="139"/>
        <item x="143"/>
        <item x="136"/>
        <item x="140"/>
        <item x="131"/>
        <item x="32"/>
        <item x="43"/>
        <item x="170"/>
        <item x="12"/>
        <item x="39"/>
        <item x="60"/>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14"/>
  </rowFields>
  <rowItems count="11">
    <i>
      <x v="161"/>
    </i>
    <i>
      <x v="160"/>
    </i>
    <i>
      <x v="162"/>
    </i>
    <i>
      <x v="159"/>
    </i>
    <i>
      <x v="172"/>
    </i>
    <i>
      <x v="158"/>
    </i>
    <i>
      <x v="181"/>
    </i>
    <i>
      <x v="180"/>
    </i>
    <i>
      <x v="163"/>
    </i>
    <i>
      <x v="164"/>
    </i>
    <i t="grand">
      <x/>
    </i>
  </rowItems>
  <colFields count="1">
    <field x="5"/>
  </colFields>
  <colItems count="10">
    <i>
      <x v="11"/>
    </i>
    <i>
      <x v="17"/>
    </i>
    <i>
      <x v="7"/>
    </i>
    <i>
      <x v="14"/>
    </i>
    <i>
      <x v="4"/>
    </i>
    <i>
      <x/>
    </i>
    <i>
      <x v="18"/>
    </i>
    <i>
      <x v="16"/>
    </i>
    <i>
      <x v="1"/>
    </i>
    <i t="grand">
      <x/>
    </i>
  </colItems>
  <pageFields count="2">
    <pageField fld="13" item="11" hier="0"/>
    <pageField fld="12" item="5" hier="0"/>
  </pageFields>
  <dataFields count="1">
    <dataField name="Count of Reg" fld="1" subtotal="count" baseField="0" baseItem="0"/>
  </dataFields>
  <pivotTableStyleInfo showRowHeaders="1" showColHeaders="1" showRowStripes="0" showColStripes="0" showLastColumn="1"/>
</pivotTableDefinition>
</file>

<file path=xl/pivotTables/pivotTable46.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5:D45"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h="1" x="3"/>
        <item h="1" x="5"/>
        <item h="1" x="7"/>
        <item h="1" x="15"/>
        <item h="1" x="2"/>
        <item h="1" x="14"/>
        <item h="1" x="22"/>
        <item h="1" x="16"/>
        <item h="1" x="20"/>
        <item h="1" x="12"/>
        <item h="1" x="13"/>
        <item h="1" x="18"/>
        <item h="1" x="1"/>
        <item h="1" x="17"/>
        <item h="1" x="9"/>
        <item h="1" x="6"/>
        <item h="1" x="8"/>
        <item h="1" x="19"/>
        <item h="1" x="11"/>
        <item h="1" x="4"/>
        <item x="0"/>
        <item h="1" x="21"/>
        <item h="1" x="10"/>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x="2"/>
        <item h="1" x="4"/>
        <item h="1" x="1"/>
        <item h="1" x="3"/>
        <item h="1" x="7"/>
        <item h="1" x="0"/>
        <item h="1" x="10"/>
        <item h="1" x="9"/>
        <item h="1" x="5"/>
        <item h="1" x="6"/>
        <item h="1" m="1" x="12"/>
        <item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234">
        <item x="0"/>
        <item x="1"/>
        <item x="2"/>
        <item x="3"/>
        <item x="4"/>
        <item x="5"/>
        <item x="6"/>
        <item x="7"/>
        <item x="8"/>
        <item x="9"/>
        <item x="10"/>
        <item x="11"/>
        <item x="14"/>
        <item x="15"/>
        <item x="16"/>
        <item x="17"/>
        <item x="18"/>
        <item x="19"/>
        <item x="20"/>
        <item x="21"/>
        <item x="23"/>
        <item x="13"/>
        <item x="24"/>
        <item x="25"/>
        <item x="28"/>
        <item x="29"/>
        <item x="30"/>
        <item x="27"/>
        <item x="31"/>
        <item x="32"/>
        <item x="34"/>
        <item x="35"/>
        <item x="33"/>
        <item x="36"/>
        <item x="37"/>
        <item x="38"/>
        <item x="40"/>
        <item x="41"/>
        <item x="42"/>
        <item x="43"/>
        <item x="44"/>
        <item x="45"/>
        <item x="46"/>
        <item x="47"/>
        <item x="50"/>
        <item m="1" x="232"/>
        <item x="12"/>
        <item x="22"/>
        <item x="26"/>
        <item x="39"/>
        <item x="48"/>
        <item x="49"/>
        <item x="51"/>
        <item x="52"/>
        <item x="53"/>
        <item x="54"/>
        <item x="55"/>
        <item x="56"/>
        <item x="57"/>
        <item x="58"/>
        <item x="59"/>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162"/>
        <item x="60"/>
        <item x="226"/>
        <item x="227"/>
        <item x="228"/>
        <item x="229"/>
        <item x="230"/>
        <item x="231"/>
        <item t="default"/>
      </items>
    </pivotField>
    <pivotField axis="axisPage" compact="0" outline="0" subtotalTop="0" showAll="0" includeNewItemsInFilter="1">
      <items count="3">
        <item h="1" x="1"/>
        <item x="0"/>
        <item t="default"/>
      </items>
    </pivotField>
    <pivotField compact="0" outline="0" showAll="0" defaultSubtotal="0"/>
    <pivotField axis="axisCol" compact="0" outline="0" subtotalTop="0" showAll="0" includeNewItemsInFilter="1">
      <items count="5">
        <item x="0"/>
        <item x="1"/>
        <item x="2"/>
        <item m="1" x="3"/>
        <item t="default"/>
      </items>
    </pivotField>
    <pivotField compact="0" outline="0" subtotalTop="0" showAll="0" includeNewItemsInFilter="1"/>
    <pivotField compact="0" outline="0" subtotalTop="0" showAll="0" includeNewItemsInFilter="1"/>
  </pivotFields>
  <rowFields count="1">
    <field x="20"/>
  </rowFields>
  <rowItems count="39">
    <i>
      <x v="2"/>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t="grand">
      <x/>
    </i>
  </rowItems>
  <colFields count="1">
    <field x="23"/>
  </colFields>
  <colItems count="3">
    <i>
      <x/>
    </i>
    <i>
      <x v="1"/>
    </i>
    <i t="grand">
      <x/>
    </i>
  </colItems>
  <pageFields count="3">
    <pageField fld="12" hier="0"/>
    <pageField fld="21" item="1" hier="0"/>
    <pageField fld="4" item="20" hier="0"/>
  </pageFields>
  <dataFields count="1">
    <dataField name="Count of Reg" fld="1" subtotal="count" baseField="0" baseItem="0"/>
  </dataFields>
  <pivotTableStyleInfo showRowHeaders="1" showColHeaders="1" showRowStripes="0" showColStripes="0" showLastColumn="1"/>
</pivotTableDefinition>
</file>

<file path=xl/pivotTables/pivotTable47.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L16" firstHeaderRow="1" firstDataRow="2" firstDataCol="1"/>
  <pivotFields count="27">
    <pivotField showAll="0" defaultSubtotal="0"/>
    <pivotField dataField="1" showAll="0"/>
    <pivotField showAll="0"/>
    <pivotField showAll="0"/>
    <pivotField showAll="0"/>
    <pivotField showAll="0"/>
    <pivotField showAll="0"/>
    <pivotField showAll="0"/>
    <pivotField showAll="0"/>
    <pivotField showAll="0"/>
    <pivotField showAll="0"/>
    <pivotField showAll="0"/>
    <pivotField axis="axisRow" showAll="0">
      <items count="12">
        <item x="2"/>
        <item x="4"/>
        <item x="1"/>
        <item x="3"/>
        <item x="8"/>
        <item x="7"/>
        <item x="0"/>
        <item x="10"/>
        <item x="9"/>
        <item x="5"/>
        <item x="6"/>
        <item t="default"/>
      </items>
    </pivotField>
    <pivotField showAll="0"/>
    <pivotField showAll="0"/>
    <pivotField showAll="0"/>
    <pivotField showAll="0"/>
    <pivotField showAll="0"/>
    <pivotField showAll="0"/>
    <pivotField showAll="0"/>
    <pivotField showAll="0"/>
    <pivotField showAll="0"/>
    <pivotField showAll="0" defaultSubtotal="0"/>
    <pivotField showAll="0"/>
    <pivotField showAll="0"/>
    <pivotField axis="axisCol" showAll="0" sortType="ascending">
      <items count="12">
        <item m="1" x="10"/>
        <item x="7"/>
        <item x="5"/>
        <item x="8"/>
        <item x="1"/>
        <item x="0"/>
        <item x="9"/>
        <item x="2"/>
        <item x="6"/>
        <item x="4"/>
        <item x="3"/>
        <item t="default"/>
      </items>
    </pivotField>
    <pivotField showAll="0"/>
  </pivotFields>
  <rowFields count="1">
    <field x="12"/>
  </rowFields>
  <rowItems count="12">
    <i>
      <x/>
    </i>
    <i>
      <x v="1"/>
    </i>
    <i>
      <x v="2"/>
    </i>
    <i>
      <x v="3"/>
    </i>
    <i>
      <x v="4"/>
    </i>
    <i>
      <x v="5"/>
    </i>
    <i>
      <x v="6"/>
    </i>
    <i>
      <x v="7"/>
    </i>
    <i>
      <x v="8"/>
    </i>
    <i>
      <x v="9"/>
    </i>
    <i>
      <x v="10"/>
    </i>
    <i t="grand">
      <x/>
    </i>
  </rowItems>
  <colFields count="1">
    <field x="25"/>
  </colFields>
  <colItems count="11">
    <i>
      <x v="1"/>
    </i>
    <i>
      <x v="2"/>
    </i>
    <i>
      <x v="3"/>
    </i>
    <i>
      <x v="4"/>
    </i>
    <i>
      <x v="5"/>
    </i>
    <i>
      <x v="6"/>
    </i>
    <i>
      <x v="7"/>
    </i>
    <i>
      <x v="8"/>
    </i>
    <i>
      <x v="9"/>
    </i>
    <i>
      <x v="10"/>
    </i>
    <i t="grand">
      <x/>
    </i>
  </colItems>
  <dataFields count="1">
    <dataField name="Count of Reg"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3"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chartFormat="7">
  <location ref="A3:K50" firstHeaderRow="1" firstDataRow="2" firstDataCol="1" rowPageCount="1"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items count="14">
        <item x="2"/>
        <item x="4"/>
        <item x="1"/>
        <item x="3"/>
        <item x="7"/>
        <item x="0"/>
        <item x="10"/>
        <item x="9"/>
        <item x="5"/>
        <item x="6"/>
        <item m="1" x="12"/>
        <item x="8"/>
        <item m="1" x="1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234">
        <item x="0"/>
        <item x="1"/>
        <item x="2"/>
        <item x="3"/>
        <item x="4"/>
        <item x="5"/>
        <item x="6"/>
        <item x="7"/>
        <item x="8"/>
        <item x="9"/>
        <item x="10"/>
        <item x="11"/>
        <item x="14"/>
        <item x="15"/>
        <item x="16"/>
        <item x="17"/>
        <item x="18"/>
        <item x="19"/>
        <item x="20"/>
        <item x="21"/>
        <item x="23"/>
        <item x="13"/>
        <item x="24"/>
        <item x="25"/>
        <item x="28"/>
        <item x="29"/>
        <item x="30"/>
        <item x="27"/>
        <item x="31"/>
        <item x="32"/>
        <item x="34"/>
        <item x="35"/>
        <item x="33"/>
        <item x="36"/>
        <item x="37"/>
        <item x="38"/>
        <item x="40"/>
        <item x="41"/>
        <item x="42"/>
        <item x="43"/>
        <item x="44"/>
        <item x="45"/>
        <item x="46"/>
        <item x="47"/>
        <item h="1" m="1" x="232"/>
        <item x="50"/>
        <item x="12"/>
        <item x="22"/>
        <item x="26"/>
        <item x="39"/>
        <item x="48"/>
        <item x="49"/>
        <item x="51"/>
        <item x="52"/>
        <item x="53"/>
        <item x="54"/>
        <item x="55"/>
        <item x="56"/>
        <item x="57"/>
        <item x="58"/>
        <item x="59"/>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162"/>
        <item x="60"/>
        <item x="226"/>
        <item x="227"/>
        <item x="228"/>
        <item x="229"/>
        <item x="230"/>
        <item x="231"/>
        <item t="default"/>
      </items>
    </pivotField>
    <pivotField axis="axisPage" compact="0" outline="0" subtotalTop="0" showAll="0" includeNewItemsInFilter="1">
      <items count="3">
        <item x="1"/>
        <item x="0"/>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20"/>
  </rowFields>
  <rowItems count="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8"/>
    </i>
    <i t="grand">
      <x/>
    </i>
  </rowItems>
  <colFields count="1">
    <field x="12"/>
  </colFields>
  <colItems count="10">
    <i>
      <x/>
    </i>
    <i>
      <x v="1"/>
    </i>
    <i>
      <x v="2"/>
    </i>
    <i>
      <x v="3"/>
    </i>
    <i>
      <x v="5"/>
    </i>
    <i>
      <x v="7"/>
    </i>
    <i>
      <x v="8"/>
    </i>
    <i>
      <x v="9"/>
    </i>
    <i>
      <x v="11"/>
    </i>
    <i t="grand">
      <x/>
    </i>
  </colItems>
  <pageFields count="1">
    <pageField fld="21" item="1" hier="0"/>
  </pageFields>
  <dataFields count="1">
    <dataField name="Count of Reg" fld="1" subtotal="count" baseField="0" baseItem="0"/>
  </dataFields>
  <pivotTableStyleInfo showRowHeaders="1" showColHeaders="1" showRowStripes="0" showColStripes="0" showLastColumn="1"/>
</pivotTableDefinition>
</file>

<file path=xl/pivotTables/pivotTable6.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5">
  <location ref="A3:K50" firstHeaderRow="1" firstDataRow="2" firstDataCol="1" rowPageCount="1" colPageCount="1"/>
  <pivotFields count="27">
    <pivotField showAll="0"/>
    <pivotField dataField="1" showAll="0"/>
    <pivotField showAll="0"/>
    <pivotField showAll="0"/>
    <pivotField showAll="0"/>
    <pivotField showAll="0"/>
    <pivotField showAll="0"/>
    <pivotField showAll="0"/>
    <pivotField showAll="0"/>
    <pivotField showAll="0"/>
    <pivotField showAll="0"/>
    <pivotField showAll="0"/>
    <pivotField axis="axisCol" showAll="0">
      <items count="12">
        <item x="2"/>
        <item x="4"/>
        <item x="1"/>
        <item x="3"/>
        <item x="8"/>
        <item x="7"/>
        <item x="0"/>
        <item x="10"/>
        <item x="9"/>
        <item x="5"/>
        <item x="6"/>
        <item t="default"/>
      </items>
    </pivotField>
    <pivotField showAll="0"/>
    <pivotField showAll="0"/>
    <pivotField showAll="0"/>
    <pivotField showAll="0"/>
    <pivotField showAll="0"/>
    <pivotField showAll="0"/>
    <pivotField showAll="0"/>
    <pivotField axis="axisRow" showAll="0">
      <items count="233">
        <item x="162"/>
        <item x="0"/>
        <item x="1"/>
        <item x="2"/>
        <item x="3"/>
        <item x="4"/>
        <item x="5"/>
        <item x="6"/>
        <item x="7"/>
        <item x="8"/>
        <item x="9"/>
        <item x="10"/>
        <item x="11"/>
        <item x="12"/>
        <item x="14"/>
        <item x="15"/>
        <item x="16"/>
        <item x="17"/>
        <item x="18"/>
        <item x="19"/>
        <item x="20"/>
        <item x="21"/>
        <item x="23"/>
        <item x="13"/>
        <item x="24"/>
        <item x="25"/>
        <item x="26"/>
        <item x="28"/>
        <item x="29"/>
        <item x="30"/>
        <item x="27"/>
        <item x="31"/>
        <item x="32"/>
        <item x="34"/>
        <item x="35"/>
        <item x="33"/>
        <item x="36"/>
        <item x="37"/>
        <item x="38"/>
        <item x="39"/>
        <item x="40"/>
        <item x="41"/>
        <item x="42"/>
        <item x="43"/>
        <item x="44"/>
        <item x="45"/>
        <item x="46"/>
        <item x="47"/>
        <item x="48"/>
        <item x="49"/>
        <item x="50"/>
        <item x="51"/>
        <item x="52"/>
        <item x="53"/>
        <item x="54"/>
        <item x="55"/>
        <item x="56"/>
        <item x="57"/>
        <item x="58"/>
        <item x="59"/>
        <item x="22"/>
        <item x="61"/>
        <item x="62"/>
        <item x="63"/>
        <item x="64"/>
        <item x="65"/>
        <item x="66"/>
        <item x="67"/>
        <item x="68"/>
        <item x="69"/>
        <item x="70"/>
        <item x="71"/>
        <item x="72"/>
        <item x="73"/>
        <item x="74"/>
        <item x="75"/>
        <item x="76"/>
        <item x="83"/>
        <item x="77"/>
        <item x="78"/>
        <item x="79"/>
        <item x="80"/>
        <item x="81"/>
        <item x="82"/>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8"/>
        <item x="116"/>
        <item x="117"/>
        <item x="119"/>
        <item x="120"/>
        <item x="121"/>
        <item x="122"/>
        <item x="123"/>
        <item x="124"/>
        <item x="125"/>
        <item x="126"/>
        <item x="127"/>
        <item x="128"/>
        <item x="138"/>
        <item x="129"/>
        <item x="130"/>
        <item x="131"/>
        <item x="132"/>
        <item x="133"/>
        <item x="134"/>
        <item x="135"/>
        <item x="136"/>
        <item x="137"/>
        <item x="139"/>
        <item x="140"/>
        <item x="141"/>
        <item x="142"/>
        <item x="143"/>
        <item x="144"/>
        <item x="145"/>
        <item x="146"/>
        <item x="147"/>
        <item x="148"/>
        <item x="149"/>
        <item x="150"/>
        <item x="151"/>
        <item x="152"/>
        <item x="153"/>
        <item x="154"/>
        <item x="155"/>
        <item x="156"/>
        <item x="157"/>
        <item x="158"/>
        <item x="159"/>
        <item x="160"/>
        <item x="161"/>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7"/>
        <item x="206"/>
        <item x="208"/>
        <item x="209"/>
        <item x="210"/>
        <item x="211"/>
        <item x="212"/>
        <item x="213"/>
        <item x="214"/>
        <item x="215"/>
        <item x="216"/>
        <item x="217"/>
        <item x="218"/>
        <item x="219"/>
        <item x="220"/>
        <item x="221"/>
        <item x="222"/>
        <item x="223"/>
        <item x="224"/>
        <item x="225"/>
        <item x="60"/>
        <item x="231"/>
        <item x="227"/>
        <item x="226"/>
        <item x="228"/>
        <item x="229"/>
        <item x="230"/>
        <item t="default"/>
      </items>
    </pivotField>
    <pivotField axis="axisPage" multipleItemSelectionAllowed="1" showAll="0">
      <items count="3">
        <item h="1" x="1"/>
        <item x="0"/>
        <item t="default"/>
      </items>
    </pivotField>
    <pivotField showAll="0"/>
    <pivotField showAll="0"/>
    <pivotField showAll="0"/>
    <pivotField showAll="0"/>
    <pivotField showAll="0"/>
  </pivotFields>
  <rowFields count="1">
    <field x="20"/>
  </rowFields>
  <rowItems count="46">
    <i>
      <x v="1"/>
    </i>
    <i>
      <x v="2"/>
    </i>
    <i>
      <x v="3"/>
    </i>
    <i>
      <x v="4"/>
    </i>
    <i>
      <x v="5"/>
    </i>
    <i>
      <x v="6"/>
    </i>
    <i>
      <x v="7"/>
    </i>
    <i>
      <x v="8"/>
    </i>
    <i>
      <x v="9"/>
    </i>
    <i>
      <x v="10"/>
    </i>
    <i>
      <x v="11"/>
    </i>
    <i>
      <x v="12"/>
    </i>
    <i>
      <x v="14"/>
    </i>
    <i>
      <x v="15"/>
    </i>
    <i>
      <x v="16"/>
    </i>
    <i>
      <x v="17"/>
    </i>
    <i>
      <x v="18"/>
    </i>
    <i>
      <x v="19"/>
    </i>
    <i>
      <x v="20"/>
    </i>
    <i>
      <x v="21"/>
    </i>
    <i>
      <x v="22"/>
    </i>
    <i>
      <x v="23"/>
    </i>
    <i>
      <x v="24"/>
    </i>
    <i>
      <x v="25"/>
    </i>
    <i>
      <x v="26"/>
    </i>
    <i>
      <x v="27"/>
    </i>
    <i>
      <x v="28"/>
    </i>
    <i>
      <x v="29"/>
    </i>
    <i>
      <x v="30"/>
    </i>
    <i>
      <x v="31"/>
    </i>
    <i>
      <x v="32"/>
    </i>
    <i>
      <x v="33"/>
    </i>
    <i>
      <x v="34"/>
    </i>
    <i>
      <x v="35"/>
    </i>
    <i>
      <x v="36"/>
    </i>
    <i>
      <x v="37"/>
    </i>
    <i>
      <x v="38"/>
    </i>
    <i>
      <x v="40"/>
    </i>
    <i>
      <x v="41"/>
    </i>
    <i>
      <x v="42"/>
    </i>
    <i>
      <x v="43"/>
    </i>
    <i>
      <x v="44"/>
    </i>
    <i>
      <x v="45"/>
    </i>
    <i>
      <x v="46"/>
    </i>
    <i>
      <x v="47"/>
    </i>
    <i t="grand">
      <x/>
    </i>
  </rowItems>
  <colFields count="1">
    <field x="12"/>
  </colFields>
  <colItems count="10">
    <i>
      <x/>
    </i>
    <i>
      <x v="1"/>
    </i>
    <i>
      <x v="2"/>
    </i>
    <i>
      <x v="3"/>
    </i>
    <i>
      <x v="4"/>
    </i>
    <i>
      <x v="6"/>
    </i>
    <i>
      <x v="8"/>
    </i>
    <i>
      <x v="9"/>
    </i>
    <i>
      <x v="10"/>
    </i>
    <i t="grand">
      <x/>
    </i>
  </colItems>
  <pageFields count="1">
    <pageField fld="21" hier="-1"/>
  </pageFields>
  <dataFields count="1">
    <dataField name="Count of Reg" fld="1" subtotal="count" baseField="0" baseItem="0"/>
  </dataFields>
  <chartFormats count="11">
    <chartFormat chart="0" format="0" series="1">
      <pivotArea type="data" outline="0" fieldPosition="0">
        <references count="2">
          <reference field="4294967294" count="1" selected="0">
            <x v="0"/>
          </reference>
          <reference field="12" count="1" selected="0">
            <x v="0"/>
          </reference>
        </references>
      </pivotArea>
    </chartFormat>
    <chartFormat chart="0" format="1" series="1">
      <pivotArea type="data" outline="0" fieldPosition="0">
        <references count="2">
          <reference field="4294967294" count="1" selected="0">
            <x v="0"/>
          </reference>
          <reference field="12" count="1" selected="0">
            <x v="1"/>
          </reference>
        </references>
      </pivotArea>
    </chartFormat>
    <chartFormat chart="0" format="2" series="1">
      <pivotArea type="data" outline="0" fieldPosition="0">
        <references count="2">
          <reference field="4294967294" count="1" selected="0">
            <x v="0"/>
          </reference>
          <reference field="12" count="1" selected="0">
            <x v="2"/>
          </reference>
        </references>
      </pivotArea>
    </chartFormat>
    <chartFormat chart="0" format="3" series="1">
      <pivotArea type="data" outline="0" fieldPosition="0">
        <references count="2">
          <reference field="4294967294" count="1" selected="0">
            <x v="0"/>
          </reference>
          <reference field="12" count="1" selected="0">
            <x v="3"/>
          </reference>
        </references>
      </pivotArea>
    </chartFormat>
    <chartFormat chart="0" format="4" series="1">
      <pivotArea type="data" outline="0" fieldPosition="0">
        <references count="2">
          <reference field="4294967294" count="1" selected="0">
            <x v="0"/>
          </reference>
          <reference field="12" count="1" selected="0">
            <x v="4"/>
          </reference>
        </references>
      </pivotArea>
    </chartFormat>
    <chartFormat chart="0" format="5" series="1">
      <pivotArea type="data" outline="0" fieldPosition="0">
        <references count="2">
          <reference field="4294967294" count="1" selected="0">
            <x v="0"/>
          </reference>
          <reference field="12" count="1" selected="0">
            <x v="5"/>
          </reference>
        </references>
      </pivotArea>
    </chartFormat>
    <chartFormat chart="0" format="6" series="1">
      <pivotArea type="data" outline="0" fieldPosition="0">
        <references count="2">
          <reference field="4294967294" count="1" selected="0">
            <x v="0"/>
          </reference>
          <reference field="12" count="1" selected="0">
            <x v="6"/>
          </reference>
        </references>
      </pivotArea>
    </chartFormat>
    <chartFormat chart="0" format="7" series="1">
      <pivotArea type="data" outline="0" fieldPosition="0">
        <references count="2">
          <reference field="4294967294" count="1" selected="0">
            <x v="0"/>
          </reference>
          <reference field="12" count="1" selected="0">
            <x v="7"/>
          </reference>
        </references>
      </pivotArea>
    </chartFormat>
    <chartFormat chart="0" format="8" series="1">
      <pivotArea type="data" outline="0" fieldPosition="0">
        <references count="2">
          <reference field="4294967294" count="1" selected="0">
            <x v="0"/>
          </reference>
          <reference field="12" count="1" selected="0">
            <x v="8"/>
          </reference>
        </references>
      </pivotArea>
    </chartFormat>
    <chartFormat chart="0" format="9" series="1">
      <pivotArea type="data" outline="0" fieldPosition="0">
        <references count="2">
          <reference field="4294967294" count="1" selected="0">
            <x v="0"/>
          </reference>
          <reference field="12" count="1" selected="0">
            <x v="9"/>
          </reference>
        </references>
      </pivotArea>
    </chartFormat>
    <chartFormat chart="0" format="10" series="1">
      <pivotArea type="data" outline="0" fieldPosition="0">
        <references count="2">
          <reference field="4294967294" count="1" selected="0">
            <x v="0"/>
          </reference>
          <reference field="12" count="1" selected="0">
            <x v="1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3" cacheId="1" dataOnRows="1" applyNumberFormats="0" applyBorderFormats="0" applyFontFormats="0" applyPatternFormats="0" applyAlignmentFormats="0" applyWidthHeightFormats="1" dataCaption="Data" updatedVersion="5" minRefreshableVersion="3" asteriskTotals="1" showMemberPropertyTips="0" useAutoFormatting="1" itemPrintTitles="1" createdVersion="5" indent="0" compact="0" compactData="0" gridDropZones="1">
  <location ref="A5:AK19" firstHeaderRow="1" firstDataRow="2" firstDataCol="1" rowPageCount="3" colPageCount="1"/>
  <pivotFields count="26">
    <pivotField compact="0" outline="0" showAll="0" defaultSubtotal="0"/>
    <pivotField dataField="1"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24">
        <item x="3"/>
        <item x="5"/>
        <item x="7"/>
        <item x="15"/>
        <item x="2"/>
        <item x="14"/>
        <item x="16"/>
        <item x="20"/>
        <item x="12"/>
        <item x="13"/>
        <item x="18"/>
        <item x="1"/>
        <item x="17"/>
        <item x="9"/>
        <item x="8"/>
        <item x="19"/>
        <item x="11"/>
        <item x="4"/>
        <item x="0"/>
        <item x="21"/>
        <item x="10"/>
        <item x="6"/>
        <item x="22"/>
        <item t="default"/>
      </items>
    </pivotField>
    <pivotField axis="axisRow" compact="0" outline="0" subtotalTop="0" showAll="0" includeNewItemsInFilter="1" sortType="descending" rankBy="0">
      <items count="21">
        <item x="8"/>
        <item x="15"/>
        <item x="3"/>
        <item x="14"/>
        <item x="17"/>
        <item x="10"/>
        <item x="11"/>
        <item x="5"/>
        <item x="13"/>
        <item x="6"/>
        <item x="18"/>
        <item x="2"/>
        <item x="1"/>
        <item x="7"/>
        <item x="0"/>
        <item x="9"/>
        <item x="12"/>
        <item x="16"/>
        <item x="4"/>
        <item x="19"/>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14">
        <item h="1" x="2"/>
        <item h="1" x="4"/>
        <item h="1" x="1"/>
        <item x="3"/>
        <item h="1" x="7"/>
        <item x="0"/>
        <item h="1" x="10"/>
        <item h="1" x="9"/>
        <item h="1" x="5"/>
        <item h="1" x="6"/>
        <item h="1" m="1" x="12"/>
        <item h="1" x="8"/>
        <item m="1" x="11"/>
        <item t="default"/>
      </items>
    </pivotField>
    <pivotField axis="axisCol" compact="0" outline="0" subtotalTop="0" showAll="0" includeNewItemsInFilter="1" sortType="descending" rankBy="0">
      <items count="55">
        <item x="15"/>
        <item x="12"/>
        <item x="0"/>
        <item m="1" x="45"/>
        <item x="13"/>
        <item x="8"/>
        <item x="22"/>
        <item x="11"/>
        <item m="1" x="49"/>
        <item x="18"/>
        <item x="1"/>
        <item x="14"/>
        <item x="5"/>
        <item x="38"/>
        <item x="17"/>
        <item x="33"/>
        <item x="27"/>
        <item x="28"/>
        <item x="21"/>
        <item x="6"/>
        <item x="34"/>
        <item x="26"/>
        <item x="16"/>
        <item x="35"/>
        <item x="4"/>
        <item x="2"/>
        <item x="7"/>
        <item x="24"/>
        <item x="25"/>
        <item x="20"/>
        <item m="1" x="43"/>
        <item x="10"/>
        <item x="19"/>
        <item x="37"/>
        <item x="23"/>
        <item x="31"/>
        <item x="9"/>
        <item x="29"/>
        <item x="30"/>
        <item x="36"/>
        <item x="3"/>
        <item m="1" x="41"/>
        <item m="1" x="44"/>
        <item m="1" x="42"/>
        <item m="1" x="40"/>
        <item m="1" x="53"/>
        <item m="1" x="50"/>
        <item m="1" x="51"/>
        <item m="1" x="39"/>
        <item m="1" x="46"/>
        <item m="1" x="48"/>
        <item m="1" x="47"/>
        <item m="1" x="52"/>
        <item x="32"/>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Page" compact="0" outline="0" subtotalTop="0" showAll="0" includeNewItemsInFilter="1">
      <items count="3">
        <item h="1" x="1"/>
        <item x="0"/>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s>
  <rowFields count="1">
    <field x="5"/>
  </rowFields>
  <rowItems count="13">
    <i>
      <x v="17"/>
    </i>
    <i>
      <x v="7"/>
    </i>
    <i>
      <x/>
    </i>
    <i>
      <x v="11"/>
    </i>
    <i>
      <x v="14"/>
    </i>
    <i>
      <x v="16"/>
    </i>
    <i>
      <x v="2"/>
    </i>
    <i>
      <x v="4"/>
    </i>
    <i>
      <x v="18"/>
    </i>
    <i>
      <x v="1"/>
    </i>
    <i>
      <x v="12"/>
    </i>
    <i>
      <x v="13"/>
    </i>
    <i t="grand">
      <x/>
    </i>
  </rowItems>
  <colFields count="1">
    <field x="13"/>
  </colFields>
  <colItems count="36">
    <i>
      <x v="24"/>
    </i>
    <i>
      <x v="10"/>
    </i>
    <i>
      <x v="5"/>
    </i>
    <i>
      <x v="11"/>
    </i>
    <i>
      <x v="12"/>
    </i>
    <i>
      <x v="1"/>
    </i>
    <i>
      <x v="2"/>
    </i>
    <i>
      <x v="20"/>
    </i>
    <i>
      <x v="18"/>
    </i>
    <i>
      <x v="4"/>
    </i>
    <i>
      <x v="7"/>
    </i>
    <i>
      <x v="6"/>
    </i>
    <i>
      <x v="22"/>
    </i>
    <i>
      <x v="35"/>
    </i>
    <i>
      <x v="16"/>
    </i>
    <i>
      <x v="29"/>
    </i>
    <i>
      <x v="19"/>
    </i>
    <i>
      <x v="34"/>
    </i>
    <i>
      <x v="32"/>
    </i>
    <i>
      <x v="9"/>
    </i>
    <i>
      <x v="27"/>
    </i>
    <i>
      <x v="31"/>
    </i>
    <i>
      <x v="36"/>
    </i>
    <i>
      <x v="37"/>
    </i>
    <i>
      <x v="28"/>
    </i>
    <i>
      <x v="38"/>
    </i>
    <i>
      <x v="21"/>
    </i>
    <i>
      <x v="53"/>
    </i>
    <i>
      <x v="39"/>
    </i>
    <i>
      <x v="14"/>
    </i>
    <i>
      <x v="23"/>
    </i>
    <i>
      <x v="17"/>
    </i>
    <i>
      <x v="15"/>
    </i>
    <i>
      <x/>
    </i>
    <i>
      <x v="33"/>
    </i>
    <i t="grand">
      <x/>
    </i>
  </colItems>
  <pageFields count="3">
    <pageField fld="12" hier="0"/>
    <pageField fld="4" hier="0"/>
    <pageField fld="21" item="1" hier="0"/>
  </pageFields>
  <dataFields count="1">
    <dataField name="Count of Reg" fld="1" subtotal="count" baseField="0" baseItem="0"/>
  </dataFields>
  <formats count="2">
    <format dxfId="26">
      <pivotArea grandRow="1" grandCol="1" outline="0" collapsedLevelsAreSubtotals="1" fieldPosition="0"/>
    </format>
    <format dxfId="25">
      <pivotArea grandRow="1" grandCol="1" outline="0" collapsedLevelsAreSubtotals="1" fieldPosition="0"/>
    </format>
  </formats>
  <pivotTableStyleInfo showRowHeaders="1" showColHeaders="1" showRowStripes="0" showColStripes="0" showLastColumn="1"/>
</pivotTableDefinition>
</file>

<file path=xl/pivotTables/pivotTable8.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6:G20" firstHeaderRow="1" firstDataRow="2" firstDataCol="1" rowPageCount="3" colPageCount="1"/>
  <pivotFields count="27">
    <pivotField showAll="0" defaultSubtotal="0"/>
    <pivotField dataField="1" showAll="0"/>
    <pivotField showAll="0"/>
    <pivotField showAll="0"/>
    <pivotField axis="axisPage" multipleItemSelectionAllowed="1" showAll="0">
      <items count="24">
        <item h="1" x="3"/>
        <item h="1" x="5"/>
        <item h="1" x="7"/>
        <item h="1" x="15"/>
        <item h="1" x="2"/>
        <item h="1" x="14"/>
        <item h="1" x="22"/>
        <item h="1" x="16"/>
        <item h="1" x="20"/>
        <item h="1" x="12"/>
        <item h="1" x="13"/>
        <item h="1" x="18"/>
        <item x="1"/>
        <item h="1" x="17"/>
        <item h="1" x="9"/>
        <item h="1" x="6"/>
        <item h="1" x="8"/>
        <item h="1" x="19"/>
        <item h="1" x="11"/>
        <item h="1" x="4"/>
        <item x="0"/>
        <item h="1" x="21"/>
        <item h="1" x="10"/>
        <item t="default"/>
      </items>
    </pivotField>
    <pivotField showAll="0"/>
    <pivotField showAll="0"/>
    <pivotField showAll="0"/>
    <pivotField axis="axisCol" showAll="0">
      <items count="39">
        <item x="0"/>
        <item x="1"/>
        <item x="2"/>
        <item x="5"/>
        <item x="7"/>
        <item x="9"/>
        <item x="10"/>
        <item x="11"/>
        <item x="12"/>
        <item x="13"/>
        <item x="14"/>
        <item x="15"/>
        <item x="16"/>
        <item x="17"/>
        <item x="18"/>
        <item x="19"/>
        <item x="21"/>
        <item x="22"/>
        <item x="24"/>
        <item x="25"/>
        <item x="27"/>
        <item x="28"/>
        <item x="29"/>
        <item x="31"/>
        <item x="33"/>
        <item x="35"/>
        <item x="36"/>
        <item x="3"/>
        <item x="4"/>
        <item x="6"/>
        <item x="8"/>
        <item x="20"/>
        <item x="23"/>
        <item x="26"/>
        <item x="30"/>
        <item x="32"/>
        <item x="34"/>
        <item x="37"/>
        <item t="default"/>
      </items>
    </pivotField>
    <pivotField showAll="0"/>
    <pivotField axis="axisRow" showAll="0">
      <items count="4">
        <item x="0"/>
        <item x="1"/>
        <item x="2"/>
        <item t="default"/>
      </items>
    </pivotField>
    <pivotField showAll="0"/>
    <pivotField axis="axisPage" multipleItemSelectionAllowed="1" showAll="0">
      <items count="12">
        <item h="1" x="2"/>
        <item h="1" x="4"/>
        <item h="1" x="1"/>
        <item x="3"/>
        <item h="1" x="8"/>
        <item h="1" x="7"/>
        <item x="0"/>
        <item h="1" x="10"/>
        <item h="1" x="9"/>
        <item h="1" x="5"/>
        <item h="1" x="6"/>
        <item t="default"/>
      </items>
    </pivotField>
    <pivotField showAll="0"/>
    <pivotField showAll="0"/>
    <pivotField showAll="0"/>
    <pivotField axis="axisPage" multipleItemSelectionAllowed="1" showAll="0">
      <items count="7">
        <item x="0"/>
        <item x="1"/>
        <item x="4"/>
        <item x="5"/>
        <item x="3"/>
        <item x="2"/>
        <item t="default"/>
      </items>
    </pivotField>
    <pivotField showAll="0"/>
    <pivotField showAll="0"/>
    <pivotField showAll="0"/>
    <pivotField showAll="0"/>
    <pivotField showAll="0"/>
    <pivotField showAll="0" defaultSubtotal="0"/>
    <pivotField showAll="0"/>
    <pivotField showAll="0"/>
    <pivotField showAll="0"/>
    <pivotField showAll="0"/>
  </pivotFields>
  <rowFields count="1">
    <field x="10"/>
  </rowFields>
  <rowItems count="3">
    <i>
      <x/>
    </i>
    <i>
      <x v="1"/>
    </i>
    <i t="grand">
      <x/>
    </i>
  </rowItems>
  <colFields count="1">
    <field x="8"/>
  </colFields>
  <colItems count="6">
    <i>
      <x/>
    </i>
    <i>
      <x v="1"/>
    </i>
    <i>
      <x v="2"/>
    </i>
    <i>
      <x v="3"/>
    </i>
    <i>
      <x v="4"/>
    </i>
    <i t="grand">
      <x/>
    </i>
  </colItems>
  <pageFields count="3">
    <pageField fld="12" hier="-1"/>
    <pageField fld="16" hier="-1"/>
    <pageField fld="4" hier="-1"/>
  </pageFields>
  <dataFields count="1">
    <dataField name="Count of Reg"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5:G9" firstHeaderRow="1" firstDataRow="2" firstDataCol="1" rowPageCount="3" colPageCount="1"/>
  <pivotFields count="27">
    <pivotField showAll="0" defaultSubtotal="0"/>
    <pivotField dataField="1" showAll="0"/>
    <pivotField showAll="0"/>
    <pivotField showAll="0"/>
    <pivotField axis="axisPage" multipleItemSelectionAllowed="1" showAll="0">
      <items count="24">
        <item h="1" x="3"/>
        <item h="1" x="5"/>
        <item h="1" x="7"/>
        <item h="1" x="15"/>
        <item h="1" x="2"/>
        <item h="1" x="14"/>
        <item h="1" x="22"/>
        <item h="1" x="16"/>
        <item h="1" x="20"/>
        <item h="1" x="12"/>
        <item h="1" x="13"/>
        <item h="1" x="18"/>
        <item x="1"/>
        <item h="1" x="17"/>
        <item h="1" x="9"/>
        <item h="1" x="6"/>
        <item h="1" x="8"/>
        <item h="1" x="19"/>
        <item h="1" x="11"/>
        <item h="1" x="4"/>
        <item x="0"/>
        <item h="1" x="21"/>
        <item h="1" x="10"/>
        <item t="default"/>
      </items>
    </pivotField>
    <pivotField showAll="0"/>
    <pivotField showAll="0"/>
    <pivotField showAll="0"/>
    <pivotField axis="axisCol" showAll="0">
      <items count="39">
        <item x="0"/>
        <item x="1"/>
        <item x="2"/>
        <item x="5"/>
        <item x="7"/>
        <item x="9"/>
        <item x="10"/>
        <item x="11"/>
        <item x="12"/>
        <item x="13"/>
        <item x="14"/>
        <item x="15"/>
        <item x="16"/>
        <item x="17"/>
        <item x="18"/>
        <item x="19"/>
        <item x="21"/>
        <item x="22"/>
        <item x="24"/>
        <item x="25"/>
        <item x="27"/>
        <item x="28"/>
        <item x="29"/>
        <item x="31"/>
        <item x="33"/>
        <item x="35"/>
        <item x="36"/>
        <item x="3"/>
        <item x="4"/>
        <item x="6"/>
        <item x="8"/>
        <item x="20"/>
        <item x="23"/>
        <item x="26"/>
        <item x="30"/>
        <item x="32"/>
        <item x="34"/>
        <item x="37"/>
        <item t="default"/>
      </items>
    </pivotField>
    <pivotField showAll="0"/>
    <pivotField axis="axisRow" showAll="0">
      <items count="4">
        <item x="0"/>
        <item x="1"/>
        <item x="2"/>
        <item t="default"/>
      </items>
    </pivotField>
    <pivotField showAll="0"/>
    <pivotField axis="axisPage" multipleItemSelectionAllowed="1" showAll="0">
      <items count="12">
        <item h="1" x="2"/>
        <item h="1" x="4"/>
        <item h="1" x="1"/>
        <item h="1" x="3"/>
        <item h="1" x="8"/>
        <item h="1" x="7"/>
        <item x="0"/>
        <item h="1" x="10"/>
        <item h="1" x="9"/>
        <item h="1" x="5"/>
        <item h="1" x="6"/>
        <item t="default"/>
      </items>
    </pivotField>
    <pivotField showAll="0"/>
    <pivotField showAll="0"/>
    <pivotField showAll="0"/>
    <pivotField axis="axisPage" multipleItemSelectionAllowed="1" showAll="0">
      <items count="7">
        <item x="0"/>
        <item h="1" x="1"/>
        <item h="1" x="4"/>
        <item h="1" x="5"/>
        <item h="1" x="3"/>
        <item h="1" x="2"/>
        <item t="default"/>
      </items>
    </pivotField>
    <pivotField showAll="0"/>
    <pivotField showAll="0"/>
    <pivotField showAll="0"/>
    <pivotField showAll="0"/>
    <pivotField showAll="0"/>
    <pivotField showAll="0" defaultSubtotal="0"/>
    <pivotField showAll="0"/>
    <pivotField showAll="0"/>
    <pivotField showAll="0"/>
    <pivotField showAll="0"/>
  </pivotFields>
  <rowFields count="1">
    <field x="10"/>
  </rowFields>
  <rowItems count="3">
    <i>
      <x/>
    </i>
    <i>
      <x v="1"/>
    </i>
    <i t="grand">
      <x/>
    </i>
  </rowItems>
  <colFields count="1">
    <field x="8"/>
  </colFields>
  <colItems count="6">
    <i>
      <x/>
    </i>
    <i>
      <x v="1"/>
    </i>
    <i>
      <x v="2"/>
    </i>
    <i>
      <x v="3"/>
    </i>
    <i>
      <x v="4"/>
    </i>
    <i t="grand">
      <x/>
    </i>
  </colItems>
  <pageFields count="3">
    <pageField fld="12" hier="-1"/>
    <pageField fld="16" hier="-1"/>
    <pageField fld="4" hier="-1"/>
  </pageFields>
  <dataFields count="1">
    <dataField name="Count of Reg"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ivotTable" Target="../pivotTables/pivotTable9.xml"/><Relationship Id="rId1" Type="http://schemas.openxmlformats.org/officeDocument/2006/relationships/pivotTable" Target="../pivotTables/pivotTable8.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10.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ivotTable" Target="../pivotTables/pivotTable11.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ivotTable" Target="../pivotTables/pivotTable12.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ivotTable" Target="../pivotTables/pivotTable13.xm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ivotTable" Target="../pivotTables/pivotTable14.xm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ivotTable" Target="../pivotTables/pivotTable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6.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ivotTable" Target="../pivotTables/pivotTable18.xml"/><Relationship Id="rId1" Type="http://schemas.openxmlformats.org/officeDocument/2006/relationships/pivotTable" Target="../pivotTables/pivotTable17.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ivotTable" Target="../pivotTables/pivotTable20.xml"/><Relationship Id="rId1" Type="http://schemas.openxmlformats.org/officeDocument/2006/relationships/pivotTable" Target="../pivotTables/pivotTable1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ivotTable" Target="../pivotTables/pivotTable22.xml"/><Relationship Id="rId1" Type="http://schemas.openxmlformats.org/officeDocument/2006/relationships/pivotTable" Target="../pivotTables/pivotTable21.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ivotTable" Target="../pivotTables/pivotTable24.xml"/><Relationship Id="rId1" Type="http://schemas.openxmlformats.org/officeDocument/2006/relationships/pivotTable" Target="../pivotTables/pivotTable23.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ivotTable" Target="../pivotTables/pivotTable26.xml"/><Relationship Id="rId1" Type="http://schemas.openxmlformats.org/officeDocument/2006/relationships/pivotTable" Target="../pivotTables/pivotTable25.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ivotTable" Target="../pivotTables/pivotTable28.xml"/><Relationship Id="rId1" Type="http://schemas.openxmlformats.org/officeDocument/2006/relationships/pivotTable" Target="../pivotTables/pivotTable27.xm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ivotTable" Target="../pivotTables/pivotTable29.xml"/></Relationships>
</file>

<file path=xl/worksheets/_rels/sheet25.xml.rels><?xml version="1.0" encoding="UTF-8" standalone="yes"?>
<Relationships xmlns="http://schemas.openxmlformats.org/package/2006/relationships"><Relationship Id="rId3" Type="http://schemas.openxmlformats.org/officeDocument/2006/relationships/pivotTable" Target="../pivotTables/pivotTable32.xml"/><Relationship Id="rId2" Type="http://schemas.openxmlformats.org/officeDocument/2006/relationships/pivotTable" Target="../pivotTables/pivotTable31.xml"/><Relationship Id="rId1" Type="http://schemas.openxmlformats.org/officeDocument/2006/relationships/pivotTable" Target="../pivotTables/pivotTable30.xml"/><Relationship Id="rId5" Type="http://schemas.openxmlformats.org/officeDocument/2006/relationships/printerSettings" Target="../printerSettings/printerSettings23.bin"/><Relationship Id="rId4" Type="http://schemas.openxmlformats.org/officeDocument/2006/relationships/pivotTable" Target="../pivotTables/pivotTable33.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ivotTable" Target="../pivotTables/pivotTable35.xml"/><Relationship Id="rId1" Type="http://schemas.openxmlformats.org/officeDocument/2006/relationships/pivotTable" Target="../pivotTables/pivotTable34.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ivotTable" Target="../pivotTables/pivotTable36.xm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ivotTable" Target="../pivotTables/pivotTable37.xm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ivotTable" Target="../pivotTables/pivotTable38.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ivotTable" Target="../pivotTables/pivotTable39.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ivotTable" Target="../pivotTables/pivotTable41.xml"/><Relationship Id="rId1" Type="http://schemas.openxmlformats.org/officeDocument/2006/relationships/pivotTable" Target="../pivotTables/pivotTable40.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ivotTable" Target="../pivotTables/pivotTable43.xml"/><Relationship Id="rId1" Type="http://schemas.openxmlformats.org/officeDocument/2006/relationships/pivotTable" Target="../pivotTables/pivotTable42.xm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ivotTable" Target="../pivotTables/pivotTable44.xm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ivotTable" Target="../pivotTables/pivotTable45.xm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ivotTable" Target="../pivotTables/pivotTable46.xm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ivotTable" Target="../pivotTables/pivotTable47.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6.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
  <sheetViews>
    <sheetView workbookViewId="0">
      <selection activeCell="B6" sqref="B6"/>
    </sheetView>
  </sheetViews>
  <sheetFormatPr defaultRowHeight="12.75" x14ac:dyDescent="0.2"/>
  <cols>
    <col min="1" max="1" width="17.7109375" bestFit="1" customWidth="1"/>
    <col min="2" max="2" width="10.140625" bestFit="1" customWidth="1"/>
  </cols>
  <sheetData>
    <row r="2" spans="1:2" x14ac:dyDescent="0.2">
      <c r="A2" t="s">
        <v>17897</v>
      </c>
    </row>
    <row r="3" spans="1:2" x14ac:dyDescent="0.2">
      <c r="A3" t="s">
        <v>17898</v>
      </c>
    </row>
    <row r="4" spans="1:2" x14ac:dyDescent="0.2">
      <c r="A4" s="145" t="s">
        <v>18829</v>
      </c>
    </row>
    <row r="5" spans="1:2" x14ac:dyDescent="0.2">
      <c r="A5" s="145" t="s">
        <v>18664</v>
      </c>
      <c r="B5" s="174">
        <v>42338</v>
      </c>
    </row>
  </sheetData>
  <phoneticPr fontId="6" type="noConversion"/>
  <pageMargins left="0.75" right="0.75" top="1" bottom="1" header="0.5" footer="0.5"/>
  <pageSetup paperSize="0" orientation="portrait" horizontalDpi="0" verticalDpi="0" copies="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G11" sqref="G11"/>
    </sheetView>
  </sheetViews>
  <sheetFormatPr defaultRowHeight="12.75" x14ac:dyDescent="0.2"/>
  <cols>
    <col min="1" max="1" width="13.85546875" customWidth="1"/>
    <col min="2" max="2" width="17" customWidth="1"/>
    <col min="3" max="6" width="5" customWidth="1"/>
    <col min="7" max="7" width="11.7109375" customWidth="1"/>
    <col min="8" max="9" width="5" customWidth="1"/>
    <col min="10" max="10" width="6.5703125" bestFit="1" customWidth="1"/>
    <col min="11" max="38" width="5" customWidth="1"/>
    <col min="39" max="39" width="7.140625" customWidth="1"/>
    <col min="40" max="40" width="11.7109375" bestFit="1" customWidth="1"/>
  </cols>
  <sheetData>
    <row r="1" spans="1:10" x14ac:dyDescent="0.2">
      <c r="A1" s="152" t="s">
        <v>243</v>
      </c>
      <c r="B1" t="s">
        <v>263</v>
      </c>
    </row>
    <row r="2" spans="1:10" x14ac:dyDescent="0.2">
      <c r="A2" s="152" t="s">
        <v>247</v>
      </c>
      <c r="B2" t="s">
        <v>267</v>
      </c>
    </row>
    <row r="3" spans="1:10" x14ac:dyDescent="0.2">
      <c r="A3" s="152" t="s">
        <v>235</v>
      </c>
      <c r="B3" t="s">
        <v>17591</v>
      </c>
    </row>
    <row r="5" spans="1:10" x14ac:dyDescent="0.2">
      <c r="A5" s="152" t="s">
        <v>17587</v>
      </c>
      <c r="B5" s="152" t="s">
        <v>18166</v>
      </c>
    </row>
    <row r="6" spans="1:10" x14ac:dyDescent="0.2">
      <c r="A6" s="152" t="s">
        <v>18165</v>
      </c>
      <c r="B6">
        <v>1941</v>
      </c>
      <c r="C6">
        <v>1942</v>
      </c>
      <c r="D6">
        <v>1943</v>
      </c>
      <c r="E6">
        <v>1944</v>
      </c>
      <c r="F6">
        <v>1945</v>
      </c>
      <c r="G6" t="s">
        <v>17588</v>
      </c>
    </row>
    <row r="7" spans="1:10" x14ac:dyDescent="0.2">
      <c r="A7" s="9" t="s">
        <v>237</v>
      </c>
      <c r="B7" s="13">
        <v>1</v>
      </c>
      <c r="C7" s="13">
        <v>19</v>
      </c>
      <c r="D7" s="13">
        <v>29</v>
      </c>
      <c r="E7" s="13">
        <v>35</v>
      </c>
      <c r="F7" s="13">
        <v>10</v>
      </c>
      <c r="G7" s="13">
        <v>94</v>
      </c>
      <c r="J7" s="220">
        <f>29/2919</f>
        <v>9.9349092154847555E-3</v>
      </c>
    </row>
    <row r="8" spans="1:10" x14ac:dyDescent="0.2">
      <c r="A8" s="9" t="s">
        <v>415</v>
      </c>
      <c r="B8" s="13"/>
      <c r="C8" s="13">
        <v>1</v>
      </c>
      <c r="D8" s="13">
        <v>8</v>
      </c>
      <c r="E8" s="13">
        <v>38</v>
      </c>
      <c r="F8" s="13">
        <v>15</v>
      </c>
      <c r="G8" s="13">
        <v>62</v>
      </c>
      <c r="J8" s="220">
        <f>8/4000</f>
        <v>2E-3</v>
      </c>
    </row>
    <row r="9" spans="1:10" x14ac:dyDescent="0.2">
      <c r="A9" s="9" t="s">
        <v>17588</v>
      </c>
      <c r="B9" s="13">
        <v>1</v>
      </c>
      <c r="C9" s="13">
        <v>20</v>
      </c>
      <c r="D9" s="13">
        <v>37</v>
      </c>
      <c r="E9" s="13">
        <v>73</v>
      </c>
      <c r="F9" s="13">
        <v>25</v>
      </c>
      <c r="G9" s="13">
        <v>156</v>
      </c>
      <c r="J9" s="93">
        <f>GETPIVOTDATA("Reg",$A$5,"Yr",1943)/7500</f>
        <v>4.933333333333333E-3</v>
      </c>
    </row>
    <row r="10" spans="1:10" x14ac:dyDescent="0.2">
      <c r="G10" t="s">
        <v>18817</v>
      </c>
    </row>
    <row r="12" spans="1:10" x14ac:dyDescent="0.2">
      <c r="A12" s="152" t="s">
        <v>243</v>
      </c>
      <c r="B12" t="s">
        <v>17591</v>
      </c>
    </row>
    <row r="13" spans="1:10" x14ac:dyDescent="0.2">
      <c r="A13" s="152" t="s">
        <v>247</v>
      </c>
      <c r="B13" t="s">
        <v>17590</v>
      </c>
    </row>
    <row r="14" spans="1:10" x14ac:dyDescent="0.2">
      <c r="A14" s="152" t="s">
        <v>235</v>
      </c>
      <c r="B14" t="s">
        <v>17591</v>
      </c>
    </row>
    <row r="16" spans="1:10" x14ac:dyDescent="0.2">
      <c r="A16" s="152" t="s">
        <v>17587</v>
      </c>
      <c r="B16" s="152" t="s">
        <v>18166</v>
      </c>
    </row>
    <row r="17" spans="1:10" x14ac:dyDescent="0.2">
      <c r="A17" s="152" t="s">
        <v>18165</v>
      </c>
      <c r="B17">
        <v>1941</v>
      </c>
      <c r="C17">
        <v>1942</v>
      </c>
      <c r="D17">
        <v>1943</v>
      </c>
      <c r="E17">
        <v>1944</v>
      </c>
      <c r="F17">
        <v>1945</v>
      </c>
      <c r="G17" t="s">
        <v>17588</v>
      </c>
    </row>
    <row r="18" spans="1:10" x14ac:dyDescent="0.2">
      <c r="A18" s="9" t="s">
        <v>237</v>
      </c>
      <c r="B18" s="13">
        <v>1</v>
      </c>
      <c r="C18" s="13">
        <v>38</v>
      </c>
      <c r="D18" s="13">
        <v>90</v>
      </c>
      <c r="E18" s="13">
        <v>156</v>
      </c>
      <c r="F18" s="13">
        <v>87</v>
      </c>
      <c r="G18" s="13">
        <v>372</v>
      </c>
      <c r="J18" s="220">
        <f>GETPIVOTDATA("Reg",$A$16,"Yr",1943,"DayNight","Day")/2500</f>
        <v>3.5999999999999997E-2</v>
      </c>
    </row>
    <row r="19" spans="1:10" x14ac:dyDescent="0.2">
      <c r="A19" s="9" t="s">
        <v>415</v>
      </c>
      <c r="B19" s="13"/>
      <c r="C19" s="13">
        <v>6</v>
      </c>
      <c r="D19" s="13">
        <v>81</v>
      </c>
      <c r="E19" s="13">
        <v>297</v>
      </c>
      <c r="F19" s="13">
        <v>132</v>
      </c>
      <c r="G19" s="13">
        <v>516</v>
      </c>
    </row>
    <row r="20" spans="1:10" x14ac:dyDescent="0.2">
      <c r="A20" s="9" t="s">
        <v>17588</v>
      </c>
      <c r="B20" s="13">
        <v>1</v>
      </c>
      <c r="C20" s="13">
        <v>44</v>
      </c>
      <c r="D20" s="13">
        <v>171</v>
      </c>
      <c r="E20" s="13">
        <v>453</v>
      </c>
      <c r="F20" s="13">
        <v>219</v>
      </c>
      <c r="G20" s="13">
        <v>888</v>
      </c>
      <c r="J20" s="93">
        <f>GETPIVOTDATA("Reg",$A$16,"Yr",1943)/7500</f>
        <v>2.2800000000000001E-2</v>
      </c>
    </row>
  </sheetData>
  <pageMargins left="0.7" right="0.7" top="0.75" bottom="0.75" header="0.3" footer="0.3"/>
  <pageSetup paperSize="0" orientation="portrait" horizontalDpi="0" verticalDpi="0" copies="0"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pane xSplit="1" ySplit="7" topLeftCell="B8" activePane="bottomRight" state="frozen"/>
      <selection pane="topRight" activeCell="B1" sqref="B1"/>
      <selection pane="bottomLeft" activeCell="A8" sqref="A8"/>
      <selection pane="bottomRight"/>
    </sheetView>
  </sheetViews>
  <sheetFormatPr defaultRowHeight="12.75" x14ac:dyDescent="0.2"/>
  <cols>
    <col min="1" max="1" width="16.42578125" bestFit="1" customWidth="1"/>
    <col min="2" max="12" width="16.28515625" bestFit="1" customWidth="1"/>
    <col min="13" max="13" width="10.5703125" bestFit="1" customWidth="1"/>
  </cols>
  <sheetData>
    <row r="1" spans="1:13" x14ac:dyDescent="0.2">
      <c r="A1" s="135" t="s">
        <v>235</v>
      </c>
      <c r="B1" s="137" t="s">
        <v>17591</v>
      </c>
    </row>
    <row r="2" spans="1:13" x14ac:dyDescent="0.2">
      <c r="A2" s="135" t="s">
        <v>243</v>
      </c>
      <c r="B2" s="137" t="s">
        <v>17591</v>
      </c>
    </row>
    <row r="3" spans="1:13" x14ac:dyDescent="0.2">
      <c r="A3" s="135" t="s">
        <v>252</v>
      </c>
      <c r="B3" s="137" t="s">
        <v>17590</v>
      </c>
    </row>
    <row r="4" spans="1:13" x14ac:dyDescent="0.2">
      <c r="A4" s="135" t="s">
        <v>247</v>
      </c>
      <c r="B4" s="137" t="s">
        <v>17591</v>
      </c>
    </row>
    <row r="6" spans="1:13" x14ac:dyDescent="0.2">
      <c r="A6" s="119" t="s">
        <v>17587</v>
      </c>
      <c r="B6" s="119" t="s">
        <v>236</v>
      </c>
      <c r="C6" s="120"/>
      <c r="D6" s="120"/>
      <c r="E6" s="120"/>
      <c r="F6" s="120"/>
      <c r="G6" s="120"/>
      <c r="H6" s="120"/>
      <c r="I6" s="120"/>
      <c r="J6" s="120"/>
      <c r="K6" s="120"/>
      <c r="L6" s="120"/>
      <c r="M6" s="121"/>
    </row>
    <row r="7" spans="1:13" x14ac:dyDescent="0.2">
      <c r="A7" s="119" t="s">
        <v>246</v>
      </c>
      <c r="B7" s="122" t="s">
        <v>721</v>
      </c>
      <c r="C7" s="123" t="s">
        <v>260</v>
      </c>
      <c r="D7" s="123" t="s">
        <v>883</v>
      </c>
      <c r="E7" s="123" t="s">
        <v>326</v>
      </c>
      <c r="F7" s="123" t="s">
        <v>413</v>
      </c>
      <c r="G7" s="123" t="s">
        <v>1416</v>
      </c>
      <c r="H7" s="123" t="s">
        <v>1701</v>
      </c>
      <c r="I7" s="123" t="s">
        <v>748</v>
      </c>
      <c r="J7" s="123" t="s">
        <v>312</v>
      </c>
      <c r="K7" s="123" t="s">
        <v>532</v>
      </c>
      <c r="L7" s="123" t="s">
        <v>1319</v>
      </c>
      <c r="M7" s="124" t="s">
        <v>17588</v>
      </c>
    </row>
    <row r="8" spans="1:13" x14ac:dyDescent="0.2">
      <c r="A8" s="122" t="s">
        <v>17589</v>
      </c>
      <c r="B8" s="125">
        <v>3</v>
      </c>
      <c r="C8" s="126"/>
      <c r="D8" s="126"/>
      <c r="E8" s="126"/>
      <c r="F8" s="126">
        <v>2</v>
      </c>
      <c r="G8" s="126">
        <v>5</v>
      </c>
      <c r="H8" s="126">
        <v>6</v>
      </c>
      <c r="I8" s="126">
        <v>1</v>
      </c>
      <c r="J8" s="126">
        <v>4</v>
      </c>
      <c r="K8" s="126"/>
      <c r="L8" s="126"/>
      <c r="M8" s="127">
        <v>21</v>
      </c>
    </row>
    <row r="9" spans="1:13" x14ac:dyDescent="0.2">
      <c r="A9" s="128" t="s">
        <v>308</v>
      </c>
      <c r="B9" s="129"/>
      <c r="C9" s="13">
        <v>4</v>
      </c>
      <c r="D9" s="13">
        <v>13</v>
      </c>
      <c r="E9" s="13">
        <v>1</v>
      </c>
      <c r="F9" s="13"/>
      <c r="G9" s="13"/>
      <c r="H9" s="13"/>
      <c r="I9" s="13"/>
      <c r="J9" s="13"/>
      <c r="K9" s="13"/>
      <c r="L9" s="13"/>
      <c r="M9" s="130">
        <v>18</v>
      </c>
    </row>
    <row r="10" spans="1:13" x14ac:dyDescent="0.2">
      <c r="A10" s="128" t="s">
        <v>347</v>
      </c>
      <c r="B10" s="129"/>
      <c r="C10" s="13">
        <v>1</v>
      </c>
      <c r="D10" s="13"/>
      <c r="E10" s="13">
        <v>12</v>
      </c>
      <c r="F10" s="13"/>
      <c r="G10" s="13"/>
      <c r="H10" s="13"/>
      <c r="I10" s="13">
        <v>5</v>
      </c>
      <c r="J10" s="13"/>
      <c r="K10" s="13"/>
      <c r="L10" s="13"/>
      <c r="M10" s="130">
        <v>18</v>
      </c>
    </row>
    <row r="11" spans="1:13" x14ac:dyDescent="0.2">
      <c r="A11" s="128" t="s">
        <v>654</v>
      </c>
      <c r="B11" s="129">
        <v>13</v>
      </c>
      <c r="C11" s="13"/>
      <c r="D11" s="13"/>
      <c r="E11" s="13"/>
      <c r="F11" s="13">
        <v>3</v>
      </c>
      <c r="G11" s="13"/>
      <c r="H11" s="13"/>
      <c r="I11" s="13"/>
      <c r="J11" s="13"/>
      <c r="K11" s="13"/>
      <c r="L11" s="13"/>
      <c r="M11" s="130">
        <v>16</v>
      </c>
    </row>
    <row r="12" spans="1:13" x14ac:dyDescent="0.2">
      <c r="A12" s="128" t="s">
        <v>4812</v>
      </c>
      <c r="B12" s="129">
        <v>11</v>
      </c>
      <c r="C12" s="13"/>
      <c r="D12" s="13"/>
      <c r="E12" s="13"/>
      <c r="F12" s="13"/>
      <c r="G12" s="13"/>
      <c r="H12" s="13"/>
      <c r="I12" s="13"/>
      <c r="J12" s="13"/>
      <c r="K12" s="13"/>
      <c r="L12" s="13"/>
      <c r="M12" s="130">
        <v>11</v>
      </c>
    </row>
    <row r="13" spans="1:13" x14ac:dyDescent="0.2">
      <c r="A13" s="128" t="s">
        <v>361</v>
      </c>
      <c r="B13" s="129">
        <v>1</v>
      </c>
      <c r="C13" s="13">
        <v>2</v>
      </c>
      <c r="D13" s="13"/>
      <c r="E13" s="13">
        <v>5</v>
      </c>
      <c r="F13" s="13"/>
      <c r="G13" s="13">
        <v>1</v>
      </c>
      <c r="H13" s="13"/>
      <c r="I13" s="13">
        <v>1</v>
      </c>
      <c r="J13" s="13"/>
      <c r="K13" s="13"/>
      <c r="L13" s="13"/>
      <c r="M13" s="130">
        <v>10</v>
      </c>
    </row>
    <row r="14" spans="1:13" x14ac:dyDescent="0.2">
      <c r="A14" s="128" t="s">
        <v>1212</v>
      </c>
      <c r="B14" s="129">
        <v>3</v>
      </c>
      <c r="C14" s="13">
        <v>4</v>
      </c>
      <c r="D14" s="13"/>
      <c r="E14" s="13"/>
      <c r="F14" s="13"/>
      <c r="G14" s="13"/>
      <c r="H14" s="13"/>
      <c r="I14" s="13"/>
      <c r="J14" s="13"/>
      <c r="K14" s="13"/>
      <c r="L14" s="13"/>
      <c r="M14" s="130">
        <v>7</v>
      </c>
    </row>
    <row r="15" spans="1:13" x14ac:dyDescent="0.2">
      <c r="A15" s="128" t="s">
        <v>3375</v>
      </c>
      <c r="B15" s="129"/>
      <c r="C15" s="13">
        <v>5</v>
      </c>
      <c r="D15" s="13"/>
      <c r="E15" s="13"/>
      <c r="F15" s="13"/>
      <c r="G15" s="13"/>
      <c r="H15" s="13"/>
      <c r="I15" s="13"/>
      <c r="J15" s="13"/>
      <c r="K15" s="13"/>
      <c r="L15" s="13"/>
      <c r="M15" s="130">
        <v>5</v>
      </c>
    </row>
    <row r="16" spans="1:13" x14ac:dyDescent="0.2">
      <c r="A16" s="128" t="s">
        <v>1239</v>
      </c>
      <c r="B16" s="129"/>
      <c r="C16" s="13"/>
      <c r="D16" s="13">
        <v>4</v>
      </c>
      <c r="E16" s="13"/>
      <c r="F16" s="13">
        <v>1</v>
      </c>
      <c r="G16" s="13"/>
      <c r="H16" s="13"/>
      <c r="I16" s="13"/>
      <c r="J16" s="13"/>
      <c r="K16" s="13"/>
      <c r="L16" s="13"/>
      <c r="M16" s="130">
        <v>5</v>
      </c>
    </row>
    <row r="17" spans="1:13" x14ac:dyDescent="0.2">
      <c r="A17" s="128" t="s">
        <v>409</v>
      </c>
      <c r="B17" s="129"/>
      <c r="C17" s="13">
        <v>2</v>
      </c>
      <c r="D17" s="13"/>
      <c r="E17" s="13">
        <v>1</v>
      </c>
      <c r="F17" s="13"/>
      <c r="G17" s="13">
        <v>2</v>
      </c>
      <c r="H17" s="13"/>
      <c r="I17" s="13"/>
      <c r="J17" s="13"/>
      <c r="K17" s="13"/>
      <c r="L17" s="13"/>
      <c r="M17" s="130">
        <v>5</v>
      </c>
    </row>
    <row r="18" spans="1:13" x14ac:dyDescent="0.2">
      <c r="A18" s="128" t="s">
        <v>1324</v>
      </c>
      <c r="B18" s="129"/>
      <c r="C18" s="13"/>
      <c r="D18" s="13">
        <v>2</v>
      </c>
      <c r="E18" s="13"/>
      <c r="F18" s="13">
        <v>1</v>
      </c>
      <c r="G18" s="13"/>
      <c r="H18" s="13"/>
      <c r="I18" s="13"/>
      <c r="J18" s="13"/>
      <c r="K18" s="13"/>
      <c r="L18" s="13">
        <v>1</v>
      </c>
      <c r="M18" s="130">
        <v>4</v>
      </c>
    </row>
    <row r="19" spans="1:13" x14ac:dyDescent="0.2">
      <c r="A19" s="128" t="s">
        <v>1001</v>
      </c>
      <c r="B19" s="129"/>
      <c r="C19" s="13"/>
      <c r="D19" s="13"/>
      <c r="E19" s="13"/>
      <c r="F19" s="13">
        <v>3</v>
      </c>
      <c r="G19" s="13"/>
      <c r="H19" s="13"/>
      <c r="I19" s="13">
        <v>1</v>
      </c>
      <c r="J19" s="13"/>
      <c r="K19" s="13"/>
      <c r="L19" s="13"/>
      <c r="M19" s="130">
        <v>4</v>
      </c>
    </row>
    <row r="20" spans="1:13" x14ac:dyDescent="0.2">
      <c r="A20" s="128" t="s">
        <v>1504</v>
      </c>
      <c r="B20" s="129"/>
      <c r="C20" s="13">
        <v>3</v>
      </c>
      <c r="D20" s="13"/>
      <c r="E20" s="13"/>
      <c r="F20" s="13"/>
      <c r="G20" s="13"/>
      <c r="H20" s="13"/>
      <c r="I20" s="13"/>
      <c r="J20" s="13"/>
      <c r="K20" s="13"/>
      <c r="L20" s="13"/>
      <c r="M20" s="130">
        <v>3</v>
      </c>
    </row>
    <row r="21" spans="1:13" x14ac:dyDescent="0.2">
      <c r="A21" s="128" t="s">
        <v>3059</v>
      </c>
      <c r="B21" s="129">
        <v>3</v>
      </c>
      <c r="C21" s="13"/>
      <c r="D21" s="13"/>
      <c r="E21" s="13"/>
      <c r="F21" s="13"/>
      <c r="G21" s="13"/>
      <c r="H21" s="13"/>
      <c r="I21" s="13"/>
      <c r="J21" s="13"/>
      <c r="K21" s="13"/>
      <c r="L21" s="13"/>
      <c r="M21" s="130">
        <v>3</v>
      </c>
    </row>
    <row r="22" spans="1:13" x14ac:dyDescent="0.2">
      <c r="A22" s="128" t="s">
        <v>556</v>
      </c>
      <c r="B22" s="129"/>
      <c r="C22" s="13"/>
      <c r="D22" s="13"/>
      <c r="E22" s="13">
        <v>1</v>
      </c>
      <c r="F22" s="13">
        <v>2</v>
      </c>
      <c r="G22" s="13"/>
      <c r="H22" s="13"/>
      <c r="I22" s="13"/>
      <c r="J22" s="13"/>
      <c r="K22" s="13"/>
      <c r="L22" s="13"/>
      <c r="M22" s="130">
        <v>3</v>
      </c>
    </row>
    <row r="23" spans="1:13" x14ac:dyDescent="0.2">
      <c r="A23" s="128" t="s">
        <v>3704</v>
      </c>
      <c r="B23" s="129"/>
      <c r="C23" s="13">
        <v>3</v>
      </c>
      <c r="D23" s="13"/>
      <c r="E23" s="13"/>
      <c r="F23" s="13"/>
      <c r="G23" s="13"/>
      <c r="H23" s="13"/>
      <c r="I23" s="13"/>
      <c r="J23" s="13"/>
      <c r="K23" s="13"/>
      <c r="L23" s="13"/>
      <c r="M23" s="130">
        <v>3</v>
      </c>
    </row>
    <row r="24" spans="1:13" x14ac:dyDescent="0.2">
      <c r="A24" s="128" t="s">
        <v>266</v>
      </c>
      <c r="B24" s="129"/>
      <c r="C24" s="13">
        <v>3</v>
      </c>
      <c r="D24" s="13"/>
      <c r="E24" s="13"/>
      <c r="F24" s="13"/>
      <c r="G24" s="13"/>
      <c r="H24" s="13"/>
      <c r="I24" s="13"/>
      <c r="J24" s="13"/>
      <c r="K24" s="13"/>
      <c r="L24" s="13"/>
      <c r="M24" s="130">
        <v>3</v>
      </c>
    </row>
    <row r="25" spans="1:13" x14ac:dyDescent="0.2">
      <c r="A25" s="128" t="s">
        <v>2428</v>
      </c>
      <c r="B25" s="129"/>
      <c r="C25" s="13"/>
      <c r="D25" s="13"/>
      <c r="E25" s="13"/>
      <c r="F25" s="13"/>
      <c r="G25" s="13"/>
      <c r="H25" s="13">
        <v>2</v>
      </c>
      <c r="I25" s="13"/>
      <c r="J25" s="13"/>
      <c r="K25" s="13"/>
      <c r="L25" s="13"/>
      <c r="M25" s="130">
        <v>2</v>
      </c>
    </row>
    <row r="26" spans="1:13" x14ac:dyDescent="0.2">
      <c r="A26" s="128" t="s">
        <v>1164</v>
      </c>
      <c r="B26" s="129"/>
      <c r="C26" s="13"/>
      <c r="D26" s="13"/>
      <c r="E26" s="13"/>
      <c r="F26" s="13">
        <v>1</v>
      </c>
      <c r="G26" s="13"/>
      <c r="H26" s="13">
        <v>1</v>
      </c>
      <c r="I26" s="13"/>
      <c r="J26" s="13"/>
      <c r="K26" s="13"/>
      <c r="L26" s="13"/>
      <c r="M26" s="130">
        <v>2</v>
      </c>
    </row>
    <row r="27" spans="1:13" x14ac:dyDescent="0.2">
      <c r="A27" s="128" t="s">
        <v>4684</v>
      </c>
      <c r="B27" s="129"/>
      <c r="C27" s="13"/>
      <c r="D27" s="13"/>
      <c r="E27" s="13"/>
      <c r="F27" s="13"/>
      <c r="G27" s="13">
        <v>1</v>
      </c>
      <c r="H27" s="13"/>
      <c r="I27" s="13"/>
      <c r="J27" s="13">
        <v>1</v>
      </c>
      <c r="K27" s="13"/>
      <c r="L27" s="13"/>
      <c r="M27" s="130">
        <v>2</v>
      </c>
    </row>
    <row r="28" spans="1:13" x14ac:dyDescent="0.2">
      <c r="A28" s="128" t="s">
        <v>1330</v>
      </c>
      <c r="B28" s="129"/>
      <c r="C28" s="13"/>
      <c r="D28" s="13"/>
      <c r="E28" s="13"/>
      <c r="F28" s="13"/>
      <c r="G28" s="13"/>
      <c r="H28" s="13"/>
      <c r="I28" s="13"/>
      <c r="J28" s="13">
        <v>2</v>
      </c>
      <c r="K28" s="13"/>
      <c r="L28" s="13"/>
      <c r="M28" s="130">
        <v>2</v>
      </c>
    </row>
    <row r="29" spans="1:13" x14ac:dyDescent="0.2">
      <c r="A29" s="128" t="s">
        <v>2860</v>
      </c>
      <c r="B29" s="129"/>
      <c r="C29" s="13"/>
      <c r="D29" s="13"/>
      <c r="E29" s="13"/>
      <c r="F29" s="13"/>
      <c r="G29" s="13">
        <v>1</v>
      </c>
      <c r="H29" s="13"/>
      <c r="I29" s="13"/>
      <c r="J29" s="13"/>
      <c r="K29" s="13"/>
      <c r="L29" s="13"/>
      <c r="M29" s="130">
        <v>1</v>
      </c>
    </row>
    <row r="30" spans="1:13" x14ac:dyDescent="0.2">
      <c r="A30" s="128" t="s">
        <v>2621</v>
      </c>
      <c r="B30" s="129"/>
      <c r="C30" s="13">
        <v>1</v>
      </c>
      <c r="D30" s="13"/>
      <c r="E30" s="13"/>
      <c r="F30" s="13"/>
      <c r="G30" s="13"/>
      <c r="H30" s="13"/>
      <c r="I30" s="13"/>
      <c r="J30" s="13"/>
      <c r="K30" s="13"/>
      <c r="L30" s="13"/>
      <c r="M30" s="130">
        <v>1</v>
      </c>
    </row>
    <row r="31" spans="1:13" x14ac:dyDescent="0.2">
      <c r="A31" s="128" t="s">
        <v>3638</v>
      </c>
      <c r="B31" s="129"/>
      <c r="C31" s="13"/>
      <c r="D31" s="13"/>
      <c r="E31" s="13"/>
      <c r="F31" s="13"/>
      <c r="G31" s="13"/>
      <c r="H31" s="13">
        <v>1</v>
      </c>
      <c r="I31" s="13"/>
      <c r="J31" s="13"/>
      <c r="K31" s="13"/>
      <c r="L31" s="13"/>
      <c r="M31" s="130">
        <v>1</v>
      </c>
    </row>
    <row r="32" spans="1:13" x14ac:dyDescent="0.2">
      <c r="A32" s="128" t="s">
        <v>1149</v>
      </c>
      <c r="B32" s="129"/>
      <c r="C32" s="13"/>
      <c r="D32" s="13"/>
      <c r="E32" s="13"/>
      <c r="F32" s="13">
        <v>1</v>
      </c>
      <c r="G32" s="13"/>
      <c r="H32" s="13"/>
      <c r="I32" s="13"/>
      <c r="J32" s="13"/>
      <c r="K32" s="13"/>
      <c r="L32" s="13"/>
      <c r="M32" s="130">
        <v>1</v>
      </c>
    </row>
    <row r="33" spans="1:13" x14ac:dyDescent="0.2">
      <c r="A33" s="128" t="s">
        <v>3179</v>
      </c>
      <c r="B33" s="129"/>
      <c r="C33" s="13"/>
      <c r="D33" s="13">
        <v>1</v>
      </c>
      <c r="E33" s="13"/>
      <c r="F33" s="13"/>
      <c r="G33" s="13"/>
      <c r="H33" s="13"/>
      <c r="I33" s="13"/>
      <c r="J33" s="13"/>
      <c r="K33" s="13"/>
      <c r="L33" s="13"/>
      <c r="M33" s="130">
        <v>1</v>
      </c>
    </row>
    <row r="34" spans="1:13" x14ac:dyDescent="0.2">
      <c r="A34" s="128" t="s">
        <v>298</v>
      </c>
      <c r="B34" s="129"/>
      <c r="C34" s="13">
        <v>1</v>
      </c>
      <c r="D34" s="13"/>
      <c r="E34" s="13"/>
      <c r="F34" s="13"/>
      <c r="G34" s="13"/>
      <c r="H34" s="13"/>
      <c r="I34" s="13"/>
      <c r="J34" s="13"/>
      <c r="K34" s="13"/>
      <c r="L34" s="13"/>
      <c r="M34" s="130">
        <v>1</v>
      </c>
    </row>
    <row r="35" spans="1:13" x14ac:dyDescent="0.2">
      <c r="A35" s="128" t="s">
        <v>900</v>
      </c>
      <c r="B35" s="129"/>
      <c r="C35" s="13">
        <v>1</v>
      </c>
      <c r="D35" s="13"/>
      <c r="E35" s="13"/>
      <c r="F35" s="13"/>
      <c r="G35" s="13"/>
      <c r="H35" s="13"/>
      <c r="I35" s="13"/>
      <c r="J35" s="13"/>
      <c r="K35" s="13"/>
      <c r="L35" s="13"/>
      <c r="M35" s="130">
        <v>1</v>
      </c>
    </row>
    <row r="36" spans="1:13" x14ac:dyDescent="0.2">
      <c r="A36" s="128" t="s">
        <v>3780</v>
      </c>
      <c r="B36" s="129"/>
      <c r="C36" s="13"/>
      <c r="D36" s="13"/>
      <c r="E36" s="13"/>
      <c r="F36" s="13">
        <v>1</v>
      </c>
      <c r="G36" s="13"/>
      <c r="H36" s="13"/>
      <c r="I36" s="13"/>
      <c r="J36" s="13"/>
      <c r="K36" s="13"/>
      <c r="L36" s="13"/>
      <c r="M36" s="130">
        <v>1</v>
      </c>
    </row>
    <row r="37" spans="1:13" x14ac:dyDescent="0.2">
      <c r="A37" s="128" t="s">
        <v>2214</v>
      </c>
      <c r="B37" s="129"/>
      <c r="C37" s="13"/>
      <c r="D37" s="13"/>
      <c r="E37" s="13"/>
      <c r="F37" s="13"/>
      <c r="G37" s="13"/>
      <c r="H37" s="13"/>
      <c r="I37" s="13"/>
      <c r="J37" s="13"/>
      <c r="K37" s="13">
        <v>1</v>
      </c>
      <c r="L37" s="13"/>
      <c r="M37" s="130">
        <v>1</v>
      </c>
    </row>
    <row r="38" spans="1:13" x14ac:dyDescent="0.2">
      <c r="A38" s="128" t="s">
        <v>5724</v>
      </c>
      <c r="B38" s="129"/>
      <c r="C38" s="13">
        <v>1</v>
      </c>
      <c r="D38" s="13"/>
      <c r="E38" s="13"/>
      <c r="F38" s="13"/>
      <c r="G38" s="13"/>
      <c r="H38" s="13"/>
      <c r="I38" s="13"/>
      <c r="J38" s="13"/>
      <c r="K38" s="13"/>
      <c r="L38" s="13"/>
      <c r="M38" s="130">
        <v>1</v>
      </c>
    </row>
    <row r="39" spans="1:13" x14ac:dyDescent="0.2">
      <c r="A39" s="128" t="s">
        <v>4269</v>
      </c>
      <c r="B39" s="129"/>
      <c r="C39" s="13">
        <v>1</v>
      </c>
      <c r="D39" s="13"/>
      <c r="E39" s="13"/>
      <c r="F39" s="13"/>
      <c r="G39" s="13"/>
      <c r="H39" s="13"/>
      <c r="I39" s="13"/>
      <c r="J39" s="13"/>
      <c r="K39" s="13"/>
      <c r="L39" s="13"/>
      <c r="M39" s="130">
        <v>1</v>
      </c>
    </row>
    <row r="40" spans="1:13" x14ac:dyDescent="0.2">
      <c r="A40" s="128" t="s">
        <v>1347</v>
      </c>
      <c r="B40" s="129"/>
      <c r="C40" s="13"/>
      <c r="D40" s="13"/>
      <c r="E40" s="13"/>
      <c r="F40" s="13">
        <v>1</v>
      </c>
      <c r="G40" s="13"/>
      <c r="H40" s="13"/>
      <c r="I40" s="13"/>
      <c r="J40" s="13"/>
      <c r="K40" s="13"/>
      <c r="L40" s="13"/>
      <c r="M40" s="130">
        <v>1</v>
      </c>
    </row>
    <row r="41" spans="1:13" x14ac:dyDescent="0.2">
      <c r="A41" s="128" t="s">
        <v>984</v>
      </c>
      <c r="B41" s="129"/>
      <c r="C41" s="13"/>
      <c r="D41" s="13"/>
      <c r="E41" s="13"/>
      <c r="F41" s="13">
        <v>1</v>
      </c>
      <c r="G41" s="13"/>
      <c r="H41" s="13"/>
      <c r="I41" s="13"/>
      <c r="J41" s="13"/>
      <c r="K41" s="13"/>
      <c r="L41" s="13"/>
      <c r="M41" s="130">
        <v>1</v>
      </c>
    </row>
    <row r="42" spans="1:13" x14ac:dyDescent="0.2">
      <c r="A42" s="128" t="s">
        <v>1816</v>
      </c>
      <c r="B42" s="129"/>
      <c r="C42" s="13">
        <v>1</v>
      </c>
      <c r="D42" s="13"/>
      <c r="E42" s="13"/>
      <c r="F42" s="13"/>
      <c r="G42" s="13"/>
      <c r="H42" s="13"/>
      <c r="I42" s="13"/>
      <c r="J42" s="13"/>
      <c r="K42" s="13"/>
      <c r="L42" s="13"/>
      <c r="M42" s="130">
        <v>1</v>
      </c>
    </row>
    <row r="43" spans="1:13" x14ac:dyDescent="0.2">
      <c r="A43" s="131" t="s">
        <v>17588</v>
      </c>
      <c r="B43" s="132">
        <v>34</v>
      </c>
      <c r="C43" s="133">
        <v>33</v>
      </c>
      <c r="D43" s="133">
        <v>20</v>
      </c>
      <c r="E43" s="133">
        <v>20</v>
      </c>
      <c r="F43" s="133">
        <v>17</v>
      </c>
      <c r="G43" s="133">
        <v>10</v>
      </c>
      <c r="H43" s="133">
        <v>10</v>
      </c>
      <c r="I43" s="133">
        <v>8</v>
      </c>
      <c r="J43" s="133">
        <v>7</v>
      </c>
      <c r="K43" s="133">
        <v>1</v>
      </c>
      <c r="L43" s="133">
        <v>1</v>
      </c>
      <c r="M43" s="134">
        <v>161</v>
      </c>
    </row>
  </sheetData>
  <phoneticPr fontId="6" type="noConversion"/>
  <pageMargins left="0.75" right="0.75" top="1" bottom="1" header="0.5" footer="0.5"/>
  <pageSetup paperSize="0" orientation="portrait" horizontalDpi="0" verticalDpi="0" copies="0"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7"/>
  <sheetViews>
    <sheetView workbookViewId="0">
      <pane xSplit="1" ySplit="7" topLeftCell="B8" activePane="bottomRight" state="frozen"/>
      <selection pane="topRight" activeCell="B1" sqref="B1"/>
      <selection pane="bottomLeft" activeCell="A8" sqref="A8"/>
      <selection pane="bottomRight"/>
    </sheetView>
  </sheetViews>
  <sheetFormatPr defaultRowHeight="12.75" x14ac:dyDescent="0.2"/>
  <cols>
    <col min="1" max="1" width="11.7109375" bestFit="1" customWidth="1"/>
    <col min="2" max="36" width="16.42578125" bestFit="1" customWidth="1"/>
    <col min="37" max="37" width="10.5703125" bestFit="1" customWidth="1"/>
  </cols>
  <sheetData>
    <row r="1" spans="1:37" x14ac:dyDescent="0.2">
      <c r="A1" s="135" t="s">
        <v>252</v>
      </c>
      <c r="B1" s="137" t="s">
        <v>17591</v>
      </c>
    </row>
    <row r="2" spans="1:37" x14ac:dyDescent="0.2">
      <c r="A2" s="135" t="s">
        <v>243</v>
      </c>
      <c r="B2" s="137" t="s">
        <v>17591</v>
      </c>
    </row>
    <row r="3" spans="1:37" x14ac:dyDescent="0.2">
      <c r="A3" s="135" t="s">
        <v>235</v>
      </c>
      <c r="B3" s="137" t="s">
        <v>17591</v>
      </c>
    </row>
    <row r="4" spans="1:37" x14ac:dyDescent="0.2">
      <c r="A4" s="135" t="s">
        <v>247</v>
      </c>
      <c r="B4" s="137" t="s">
        <v>17591</v>
      </c>
    </row>
    <row r="6" spans="1:37" x14ac:dyDescent="0.2">
      <c r="A6" s="119" t="s">
        <v>17587</v>
      </c>
      <c r="B6" s="119" t="s">
        <v>246</v>
      </c>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1"/>
    </row>
    <row r="7" spans="1:37" x14ac:dyDescent="0.2">
      <c r="A7" s="119" t="s">
        <v>254</v>
      </c>
      <c r="B7" s="122" t="s">
        <v>17589</v>
      </c>
      <c r="C7" s="123" t="s">
        <v>308</v>
      </c>
      <c r="D7" s="123" t="s">
        <v>347</v>
      </c>
      <c r="E7" s="123" t="s">
        <v>654</v>
      </c>
      <c r="F7" s="123" t="s">
        <v>4812</v>
      </c>
      <c r="G7" s="123" t="s">
        <v>361</v>
      </c>
      <c r="H7" s="123" t="s">
        <v>1212</v>
      </c>
      <c r="I7" s="123" t="s">
        <v>3375</v>
      </c>
      <c r="J7" s="123" t="s">
        <v>1239</v>
      </c>
      <c r="K7" s="123" t="s">
        <v>409</v>
      </c>
      <c r="L7" s="123" t="s">
        <v>1324</v>
      </c>
      <c r="M7" s="123" t="s">
        <v>1001</v>
      </c>
      <c r="N7" s="123" t="s">
        <v>1504</v>
      </c>
      <c r="O7" s="123" t="s">
        <v>3059</v>
      </c>
      <c r="P7" s="123" t="s">
        <v>556</v>
      </c>
      <c r="Q7" s="123" t="s">
        <v>3704</v>
      </c>
      <c r="R7" s="123" t="s">
        <v>266</v>
      </c>
      <c r="S7" s="123" t="s">
        <v>2428</v>
      </c>
      <c r="T7" s="123" t="s">
        <v>1164</v>
      </c>
      <c r="U7" s="123" t="s">
        <v>4684</v>
      </c>
      <c r="V7" s="123" t="s">
        <v>1330</v>
      </c>
      <c r="W7" s="123" t="s">
        <v>2860</v>
      </c>
      <c r="X7" s="123" t="s">
        <v>2621</v>
      </c>
      <c r="Y7" s="123" t="s">
        <v>3638</v>
      </c>
      <c r="Z7" s="123" t="s">
        <v>1149</v>
      </c>
      <c r="AA7" s="123" t="s">
        <v>3179</v>
      </c>
      <c r="AB7" s="123" t="s">
        <v>298</v>
      </c>
      <c r="AC7" s="123" t="s">
        <v>900</v>
      </c>
      <c r="AD7" s="123" t="s">
        <v>3780</v>
      </c>
      <c r="AE7" s="123" t="s">
        <v>2214</v>
      </c>
      <c r="AF7" s="123" t="s">
        <v>5724</v>
      </c>
      <c r="AG7" s="123" t="s">
        <v>4269</v>
      </c>
      <c r="AH7" s="123" t="s">
        <v>1347</v>
      </c>
      <c r="AI7" s="123" t="s">
        <v>984</v>
      </c>
      <c r="AJ7" s="123" t="s">
        <v>1816</v>
      </c>
      <c r="AK7" s="124" t="s">
        <v>17588</v>
      </c>
    </row>
    <row r="8" spans="1:37" x14ac:dyDescent="0.2">
      <c r="A8" s="122">
        <v>105</v>
      </c>
      <c r="B8" s="125"/>
      <c r="C8" s="126">
        <v>1</v>
      </c>
      <c r="D8" s="126">
        <v>11</v>
      </c>
      <c r="E8" s="126">
        <v>1</v>
      </c>
      <c r="F8" s="126"/>
      <c r="G8" s="126">
        <v>3</v>
      </c>
      <c r="H8" s="126"/>
      <c r="I8" s="126"/>
      <c r="J8" s="126"/>
      <c r="K8" s="126">
        <v>1</v>
      </c>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7">
        <v>17</v>
      </c>
    </row>
    <row r="9" spans="1:37" x14ac:dyDescent="0.2">
      <c r="A9" s="128">
        <v>139</v>
      </c>
      <c r="B9" s="129"/>
      <c r="C9" s="13"/>
      <c r="D9" s="13">
        <v>1</v>
      </c>
      <c r="E9" s="13">
        <v>4</v>
      </c>
      <c r="F9" s="13">
        <v>5</v>
      </c>
      <c r="G9" s="13">
        <v>2</v>
      </c>
      <c r="H9" s="13">
        <v>2</v>
      </c>
      <c r="I9" s="13"/>
      <c r="J9" s="13"/>
      <c r="K9" s="13"/>
      <c r="L9" s="13"/>
      <c r="M9" s="13"/>
      <c r="N9" s="13"/>
      <c r="O9" s="13"/>
      <c r="P9" s="13">
        <v>1</v>
      </c>
      <c r="Q9" s="13"/>
      <c r="R9" s="13"/>
      <c r="S9" s="13"/>
      <c r="T9" s="13"/>
      <c r="U9" s="13"/>
      <c r="V9" s="13"/>
      <c r="W9" s="13"/>
      <c r="X9" s="13"/>
      <c r="Y9" s="13"/>
      <c r="Z9" s="13"/>
      <c r="AA9" s="13"/>
      <c r="AB9" s="13"/>
      <c r="AC9" s="13"/>
      <c r="AD9" s="13"/>
      <c r="AE9" s="13"/>
      <c r="AF9" s="13"/>
      <c r="AG9" s="13"/>
      <c r="AH9" s="13"/>
      <c r="AI9" s="13"/>
      <c r="AJ9" s="13"/>
      <c r="AK9" s="130">
        <v>15</v>
      </c>
    </row>
    <row r="10" spans="1:37" x14ac:dyDescent="0.2">
      <c r="A10" s="128">
        <v>540</v>
      </c>
      <c r="B10" s="129"/>
      <c r="C10" s="13">
        <v>2</v>
      </c>
      <c r="D10" s="13">
        <v>1</v>
      </c>
      <c r="E10" s="13"/>
      <c r="F10" s="13"/>
      <c r="G10" s="13">
        <v>1</v>
      </c>
      <c r="H10" s="13">
        <v>2</v>
      </c>
      <c r="I10" s="13">
        <v>4</v>
      </c>
      <c r="J10" s="13"/>
      <c r="K10" s="13">
        <v>1</v>
      </c>
      <c r="L10" s="13"/>
      <c r="M10" s="13"/>
      <c r="N10" s="13"/>
      <c r="O10" s="13"/>
      <c r="P10" s="13"/>
      <c r="Q10" s="13"/>
      <c r="R10" s="13"/>
      <c r="S10" s="13"/>
      <c r="T10" s="13"/>
      <c r="U10" s="13"/>
      <c r="V10" s="13"/>
      <c r="W10" s="13"/>
      <c r="X10" s="13"/>
      <c r="Y10" s="13"/>
      <c r="Z10" s="13"/>
      <c r="AA10" s="13"/>
      <c r="AB10" s="13"/>
      <c r="AC10" s="13">
        <v>1</v>
      </c>
      <c r="AD10" s="13"/>
      <c r="AE10" s="13"/>
      <c r="AF10" s="13"/>
      <c r="AG10" s="13">
        <v>1</v>
      </c>
      <c r="AH10" s="13"/>
      <c r="AI10" s="13"/>
      <c r="AJ10" s="13"/>
      <c r="AK10" s="130">
        <v>13</v>
      </c>
    </row>
    <row r="11" spans="1:37" x14ac:dyDescent="0.2">
      <c r="A11" s="128">
        <v>692</v>
      </c>
      <c r="B11" s="129">
        <v>1</v>
      </c>
      <c r="C11" s="13"/>
      <c r="D11" s="13"/>
      <c r="E11" s="13">
        <v>3</v>
      </c>
      <c r="F11" s="13">
        <v>3</v>
      </c>
      <c r="G11" s="13"/>
      <c r="H11" s="13">
        <v>1</v>
      </c>
      <c r="I11" s="13"/>
      <c r="J11" s="13"/>
      <c r="K11" s="13"/>
      <c r="L11" s="13"/>
      <c r="M11" s="13"/>
      <c r="N11" s="13"/>
      <c r="O11" s="13">
        <v>2</v>
      </c>
      <c r="P11" s="13"/>
      <c r="Q11" s="13"/>
      <c r="R11" s="13"/>
      <c r="S11" s="13"/>
      <c r="T11" s="13"/>
      <c r="U11" s="13"/>
      <c r="V11" s="13"/>
      <c r="W11" s="13"/>
      <c r="X11" s="13"/>
      <c r="Y11" s="13"/>
      <c r="Z11" s="13"/>
      <c r="AA11" s="13"/>
      <c r="AB11" s="13"/>
      <c r="AC11" s="13"/>
      <c r="AD11" s="13"/>
      <c r="AE11" s="13"/>
      <c r="AF11" s="13"/>
      <c r="AG11" s="13"/>
      <c r="AH11" s="13"/>
      <c r="AI11" s="13"/>
      <c r="AJ11" s="13"/>
      <c r="AK11" s="130">
        <v>10</v>
      </c>
    </row>
    <row r="12" spans="1:37" x14ac:dyDescent="0.2">
      <c r="A12" s="128">
        <v>248</v>
      </c>
      <c r="B12" s="129"/>
      <c r="C12" s="13">
        <v>4</v>
      </c>
      <c r="D12" s="13"/>
      <c r="E12" s="13"/>
      <c r="F12" s="13"/>
      <c r="G12" s="13"/>
      <c r="H12" s="13"/>
      <c r="I12" s="13"/>
      <c r="J12" s="13"/>
      <c r="K12" s="13"/>
      <c r="L12" s="13">
        <v>2</v>
      </c>
      <c r="M12" s="13"/>
      <c r="N12" s="13"/>
      <c r="O12" s="13"/>
      <c r="P12" s="13"/>
      <c r="Q12" s="13"/>
      <c r="R12" s="13"/>
      <c r="S12" s="13"/>
      <c r="T12" s="13"/>
      <c r="U12" s="13"/>
      <c r="V12" s="13"/>
      <c r="W12" s="13"/>
      <c r="X12" s="13"/>
      <c r="Y12" s="13"/>
      <c r="Z12" s="13"/>
      <c r="AA12" s="13">
        <v>1</v>
      </c>
      <c r="AB12" s="13"/>
      <c r="AC12" s="13"/>
      <c r="AD12" s="13"/>
      <c r="AE12" s="13"/>
      <c r="AF12" s="13"/>
      <c r="AG12" s="13"/>
      <c r="AH12" s="13"/>
      <c r="AI12" s="13"/>
      <c r="AJ12" s="13"/>
      <c r="AK12" s="130">
        <v>7</v>
      </c>
    </row>
    <row r="13" spans="1:37" x14ac:dyDescent="0.2">
      <c r="A13" s="128">
        <v>544</v>
      </c>
      <c r="B13" s="129"/>
      <c r="C13" s="13"/>
      <c r="D13" s="13"/>
      <c r="E13" s="13"/>
      <c r="F13" s="13"/>
      <c r="G13" s="13"/>
      <c r="H13" s="13">
        <v>2</v>
      </c>
      <c r="I13" s="13"/>
      <c r="J13" s="13"/>
      <c r="K13" s="13">
        <v>1</v>
      </c>
      <c r="L13" s="13"/>
      <c r="M13" s="13"/>
      <c r="N13" s="13"/>
      <c r="O13" s="13"/>
      <c r="P13" s="13"/>
      <c r="Q13" s="13">
        <v>1</v>
      </c>
      <c r="R13" s="13"/>
      <c r="S13" s="13"/>
      <c r="T13" s="13"/>
      <c r="U13" s="13"/>
      <c r="V13" s="13"/>
      <c r="W13" s="13"/>
      <c r="X13" s="13"/>
      <c r="Y13" s="13"/>
      <c r="Z13" s="13"/>
      <c r="AA13" s="13"/>
      <c r="AB13" s="13"/>
      <c r="AC13" s="13"/>
      <c r="AD13" s="13"/>
      <c r="AE13" s="13"/>
      <c r="AF13" s="13">
        <v>1</v>
      </c>
      <c r="AG13" s="13"/>
      <c r="AH13" s="13"/>
      <c r="AI13" s="13"/>
      <c r="AJ13" s="13">
        <v>1</v>
      </c>
      <c r="AK13" s="130">
        <v>6</v>
      </c>
    </row>
    <row r="14" spans="1:37" x14ac:dyDescent="0.2">
      <c r="A14" s="128" t="s">
        <v>1047</v>
      </c>
      <c r="B14" s="129"/>
      <c r="C14" s="13"/>
      <c r="D14" s="13"/>
      <c r="E14" s="13"/>
      <c r="F14" s="13"/>
      <c r="G14" s="13"/>
      <c r="H14" s="13"/>
      <c r="I14" s="13">
        <v>1</v>
      </c>
      <c r="J14" s="13"/>
      <c r="K14" s="13"/>
      <c r="L14" s="13"/>
      <c r="M14" s="13"/>
      <c r="N14" s="13"/>
      <c r="O14" s="13"/>
      <c r="P14" s="13"/>
      <c r="Q14" s="13">
        <v>1</v>
      </c>
      <c r="R14" s="13">
        <v>2</v>
      </c>
      <c r="S14" s="13"/>
      <c r="T14" s="13"/>
      <c r="U14" s="13"/>
      <c r="V14" s="13"/>
      <c r="W14" s="13"/>
      <c r="X14" s="13">
        <v>1</v>
      </c>
      <c r="Y14" s="13"/>
      <c r="Z14" s="13"/>
      <c r="AA14" s="13"/>
      <c r="AB14" s="13"/>
      <c r="AC14" s="13"/>
      <c r="AD14" s="13"/>
      <c r="AE14" s="13"/>
      <c r="AF14" s="13"/>
      <c r="AG14" s="13"/>
      <c r="AH14" s="13"/>
      <c r="AI14" s="13"/>
      <c r="AJ14" s="13"/>
      <c r="AK14" s="130">
        <v>5</v>
      </c>
    </row>
    <row r="15" spans="1:37" x14ac:dyDescent="0.2">
      <c r="A15" s="128">
        <v>109</v>
      </c>
      <c r="B15" s="129">
        <v>1</v>
      </c>
      <c r="C15" s="13"/>
      <c r="D15" s="13"/>
      <c r="E15" s="13">
        <v>3</v>
      </c>
      <c r="F15" s="13"/>
      <c r="G15" s="13">
        <v>1</v>
      </c>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0">
        <v>5</v>
      </c>
    </row>
    <row r="16" spans="1:37" x14ac:dyDescent="0.2">
      <c r="A16" s="128">
        <v>169</v>
      </c>
      <c r="B16" s="129">
        <v>3</v>
      </c>
      <c r="C16" s="13"/>
      <c r="D16" s="13"/>
      <c r="E16" s="13"/>
      <c r="F16" s="13"/>
      <c r="G16" s="13"/>
      <c r="H16" s="13"/>
      <c r="I16" s="13"/>
      <c r="J16" s="13"/>
      <c r="K16" s="13"/>
      <c r="L16" s="13"/>
      <c r="M16" s="13"/>
      <c r="N16" s="13"/>
      <c r="O16" s="13"/>
      <c r="P16" s="13"/>
      <c r="Q16" s="13"/>
      <c r="R16" s="13"/>
      <c r="S16" s="13">
        <v>2</v>
      </c>
      <c r="T16" s="13"/>
      <c r="U16" s="13"/>
      <c r="V16" s="13"/>
      <c r="W16" s="13"/>
      <c r="X16" s="13"/>
      <c r="Y16" s="13"/>
      <c r="Z16" s="13"/>
      <c r="AA16" s="13"/>
      <c r="AB16" s="13"/>
      <c r="AC16" s="13"/>
      <c r="AD16" s="13"/>
      <c r="AE16" s="13"/>
      <c r="AF16" s="13"/>
      <c r="AG16" s="13"/>
      <c r="AH16" s="13"/>
      <c r="AI16" s="13"/>
      <c r="AJ16" s="13"/>
      <c r="AK16" s="130">
        <v>5</v>
      </c>
    </row>
    <row r="17" spans="1:37" x14ac:dyDescent="0.2">
      <c r="A17" s="128">
        <v>333</v>
      </c>
      <c r="B17" s="129"/>
      <c r="C17" s="13">
        <v>5</v>
      </c>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0">
        <v>5</v>
      </c>
    </row>
    <row r="18" spans="1:37" x14ac:dyDescent="0.2">
      <c r="A18" s="128" t="s">
        <v>258</v>
      </c>
      <c r="B18" s="129"/>
      <c r="C18" s="13">
        <v>2</v>
      </c>
      <c r="D18" s="13"/>
      <c r="E18" s="13"/>
      <c r="F18" s="13"/>
      <c r="G18" s="13">
        <v>1</v>
      </c>
      <c r="H18" s="13"/>
      <c r="I18" s="13"/>
      <c r="J18" s="13"/>
      <c r="K18" s="13"/>
      <c r="L18" s="13"/>
      <c r="M18" s="13"/>
      <c r="N18" s="13"/>
      <c r="O18" s="13"/>
      <c r="P18" s="13"/>
      <c r="Q18" s="13"/>
      <c r="R18" s="13">
        <v>1</v>
      </c>
      <c r="S18" s="13"/>
      <c r="T18" s="13"/>
      <c r="U18" s="13"/>
      <c r="V18" s="13"/>
      <c r="W18" s="13"/>
      <c r="X18" s="13"/>
      <c r="Y18" s="13"/>
      <c r="Z18" s="13"/>
      <c r="AA18" s="13"/>
      <c r="AB18" s="13"/>
      <c r="AC18" s="13"/>
      <c r="AD18" s="13"/>
      <c r="AE18" s="13"/>
      <c r="AF18" s="13"/>
      <c r="AG18" s="13"/>
      <c r="AH18" s="13"/>
      <c r="AI18" s="13"/>
      <c r="AJ18" s="13"/>
      <c r="AK18" s="130">
        <v>4</v>
      </c>
    </row>
    <row r="19" spans="1:37" x14ac:dyDescent="0.2">
      <c r="A19" s="128" t="s">
        <v>849</v>
      </c>
      <c r="B19" s="129"/>
      <c r="C19" s="13"/>
      <c r="D19" s="13">
        <v>2</v>
      </c>
      <c r="E19" s="13"/>
      <c r="F19" s="13"/>
      <c r="G19" s="13">
        <v>1</v>
      </c>
      <c r="H19" s="13"/>
      <c r="I19" s="13"/>
      <c r="J19" s="13"/>
      <c r="K19" s="13"/>
      <c r="L19" s="13"/>
      <c r="M19" s="13">
        <v>1</v>
      </c>
      <c r="N19" s="13"/>
      <c r="O19" s="13"/>
      <c r="P19" s="13"/>
      <c r="Q19" s="13"/>
      <c r="R19" s="13"/>
      <c r="S19" s="13"/>
      <c r="T19" s="13"/>
      <c r="U19" s="13"/>
      <c r="V19" s="13"/>
      <c r="W19" s="13"/>
      <c r="X19" s="13"/>
      <c r="Y19" s="13"/>
      <c r="Z19" s="13"/>
      <c r="AA19" s="13"/>
      <c r="AB19" s="13"/>
      <c r="AC19" s="13"/>
      <c r="AD19" s="13"/>
      <c r="AE19" s="13"/>
      <c r="AF19" s="13"/>
      <c r="AG19" s="13"/>
      <c r="AH19" s="13"/>
      <c r="AI19" s="13"/>
      <c r="AJ19" s="13"/>
      <c r="AK19" s="130">
        <v>4</v>
      </c>
    </row>
    <row r="20" spans="1:37" x14ac:dyDescent="0.2">
      <c r="A20" s="128">
        <v>143</v>
      </c>
      <c r="B20" s="129"/>
      <c r="C20" s="13">
        <v>4</v>
      </c>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0">
        <v>4</v>
      </c>
    </row>
    <row r="21" spans="1:37" x14ac:dyDescent="0.2">
      <c r="A21" s="128">
        <v>85</v>
      </c>
      <c r="B21" s="129">
        <v>2</v>
      </c>
      <c r="C21" s="13"/>
      <c r="D21" s="13"/>
      <c r="E21" s="13"/>
      <c r="F21" s="13"/>
      <c r="G21" s="13"/>
      <c r="H21" s="13"/>
      <c r="I21" s="13"/>
      <c r="J21" s="13"/>
      <c r="K21" s="13"/>
      <c r="L21" s="13"/>
      <c r="M21" s="13"/>
      <c r="N21" s="13"/>
      <c r="O21" s="13"/>
      <c r="P21" s="13"/>
      <c r="Q21" s="13"/>
      <c r="R21" s="13"/>
      <c r="S21" s="13"/>
      <c r="T21" s="13"/>
      <c r="U21" s="13"/>
      <c r="V21" s="13">
        <v>1</v>
      </c>
      <c r="W21" s="13"/>
      <c r="X21" s="13"/>
      <c r="Y21" s="13"/>
      <c r="Z21" s="13"/>
      <c r="AA21" s="13"/>
      <c r="AB21" s="13"/>
      <c r="AC21" s="13"/>
      <c r="AD21" s="13"/>
      <c r="AE21" s="13"/>
      <c r="AF21" s="13"/>
      <c r="AG21" s="13"/>
      <c r="AH21" s="13"/>
      <c r="AI21" s="13"/>
      <c r="AJ21" s="13"/>
      <c r="AK21" s="130">
        <v>3</v>
      </c>
    </row>
    <row r="22" spans="1:37" x14ac:dyDescent="0.2">
      <c r="A22" s="128">
        <v>141</v>
      </c>
      <c r="B22" s="129">
        <v>2</v>
      </c>
      <c r="C22" s="13"/>
      <c r="D22" s="13"/>
      <c r="E22" s="13"/>
      <c r="F22" s="13"/>
      <c r="G22" s="13"/>
      <c r="H22" s="13"/>
      <c r="I22" s="13"/>
      <c r="J22" s="13"/>
      <c r="K22" s="13"/>
      <c r="L22" s="13"/>
      <c r="M22" s="13"/>
      <c r="N22" s="13"/>
      <c r="O22" s="13"/>
      <c r="P22" s="13"/>
      <c r="Q22" s="13"/>
      <c r="R22" s="13"/>
      <c r="S22" s="13"/>
      <c r="T22" s="13">
        <v>1</v>
      </c>
      <c r="U22" s="13"/>
      <c r="V22" s="13"/>
      <c r="W22" s="13"/>
      <c r="X22" s="13"/>
      <c r="Y22" s="13"/>
      <c r="Z22" s="13"/>
      <c r="AA22" s="13"/>
      <c r="AB22" s="13"/>
      <c r="AC22" s="13"/>
      <c r="AD22" s="13"/>
      <c r="AE22" s="13"/>
      <c r="AF22" s="13"/>
      <c r="AG22" s="13"/>
      <c r="AH22" s="13"/>
      <c r="AI22" s="13"/>
      <c r="AJ22" s="13"/>
      <c r="AK22" s="130">
        <v>3</v>
      </c>
    </row>
    <row r="23" spans="1:37" x14ac:dyDescent="0.2">
      <c r="A23" s="128">
        <v>406</v>
      </c>
      <c r="B23" s="129">
        <v>1</v>
      </c>
      <c r="C23" s="13"/>
      <c r="D23" s="13"/>
      <c r="E23" s="13"/>
      <c r="F23" s="13"/>
      <c r="G23" s="13"/>
      <c r="H23" s="13"/>
      <c r="I23" s="13"/>
      <c r="J23" s="13"/>
      <c r="K23" s="13"/>
      <c r="L23" s="13"/>
      <c r="M23" s="13"/>
      <c r="N23" s="13"/>
      <c r="O23" s="13"/>
      <c r="P23" s="13">
        <v>2</v>
      </c>
      <c r="Q23" s="13"/>
      <c r="R23" s="13"/>
      <c r="S23" s="13"/>
      <c r="T23" s="13"/>
      <c r="U23" s="13"/>
      <c r="V23" s="13"/>
      <c r="W23" s="13"/>
      <c r="X23" s="13"/>
      <c r="Y23" s="13"/>
      <c r="Z23" s="13"/>
      <c r="AA23" s="13"/>
      <c r="AB23" s="13"/>
      <c r="AC23" s="13"/>
      <c r="AD23" s="13"/>
      <c r="AE23" s="13"/>
      <c r="AF23" s="13"/>
      <c r="AG23" s="13"/>
      <c r="AH23" s="13"/>
      <c r="AI23" s="13"/>
      <c r="AJ23" s="13"/>
      <c r="AK23" s="130">
        <v>3</v>
      </c>
    </row>
    <row r="24" spans="1:37" x14ac:dyDescent="0.2">
      <c r="A24" s="128">
        <v>21</v>
      </c>
      <c r="B24" s="129">
        <v>1</v>
      </c>
      <c r="C24" s="13"/>
      <c r="D24" s="13"/>
      <c r="E24" s="13"/>
      <c r="F24" s="13"/>
      <c r="G24" s="13"/>
      <c r="H24" s="13"/>
      <c r="I24" s="13"/>
      <c r="J24" s="13"/>
      <c r="K24" s="13">
        <v>1</v>
      </c>
      <c r="L24" s="13"/>
      <c r="M24" s="13"/>
      <c r="N24" s="13"/>
      <c r="O24" s="13"/>
      <c r="P24" s="13"/>
      <c r="Q24" s="13"/>
      <c r="R24" s="13"/>
      <c r="S24" s="13"/>
      <c r="T24" s="13"/>
      <c r="U24" s="13"/>
      <c r="V24" s="13"/>
      <c r="W24" s="13">
        <v>1</v>
      </c>
      <c r="X24" s="13"/>
      <c r="Y24" s="13"/>
      <c r="Z24" s="13"/>
      <c r="AA24" s="13"/>
      <c r="AB24" s="13"/>
      <c r="AC24" s="13"/>
      <c r="AD24" s="13"/>
      <c r="AE24" s="13"/>
      <c r="AF24" s="13"/>
      <c r="AG24" s="13"/>
      <c r="AH24" s="13"/>
      <c r="AI24" s="13"/>
      <c r="AJ24" s="13"/>
      <c r="AK24" s="130">
        <v>3</v>
      </c>
    </row>
    <row r="25" spans="1:37" x14ac:dyDescent="0.2">
      <c r="A25" s="128">
        <v>571</v>
      </c>
      <c r="B25" s="129">
        <v>1</v>
      </c>
      <c r="C25" s="13"/>
      <c r="D25" s="13"/>
      <c r="E25" s="13">
        <v>2</v>
      </c>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0">
        <v>3</v>
      </c>
    </row>
    <row r="26" spans="1:37" x14ac:dyDescent="0.2">
      <c r="A26" s="128">
        <v>157</v>
      </c>
      <c r="B26" s="129"/>
      <c r="C26" s="13"/>
      <c r="D26" s="13"/>
      <c r="E26" s="13"/>
      <c r="F26" s="13"/>
      <c r="G26" s="13"/>
      <c r="H26" s="13"/>
      <c r="I26" s="13"/>
      <c r="J26" s="13">
        <v>2</v>
      </c>
      <c r="K26" s="13"/>
      <c r="L26" s="13"/>
      <c r="M26" s="13"/>
      <c r="N26" s="13"/>
      <c r="O26" s="13"/>
      <c r="P26" s="13"/>
      <c r="Q26" s="13"/>
      <c r="R26" s="13"/>
      <c r="S26" s="13"/>
      <c r="T26" s="13"/>
      <c r="U26" s="13"/>
      <c r="V26" s="13"/>
      <c r="W26" s="13"/>
      <c r="X26" s="13"/>
      <c r="Y26" s="13"/>
      <c r="Z26" s="13"/>
      <c r="AA26" s="13"/>
      <c r="AB26" s="13"/>
      <c r="AC26" s="13"/>
      <c r="AD26" s="13">
        <v>1</v>
      </c>
      <c r="AE26" s="13"/>
      <c r="AF26" s="13"/>
      <c r="AG26" s="13"/>
      <c r="AH26" s="13"/>
      <c r="AI26" s="13"/>
      <c r="AJ26" s="13"/>
      <c r="AK26" s="130">
        <v>3</v>
      </c>
    </row>
    <row r="27" spans="1:37" x14ac:dyDescent="0.2">
      <c r="A27" s="128">
        <v>307</v>
      </c>
      <c r="B27" s="129">
        <v>1</v>
      </c>
      <c r="C27" s="13"/>
      <c r="D27" s="13"/>
      <c r="E27" s="13"/>
      <c r="F27" s="13"/>
      <c r="G27" s="13"/>
      <c r="H27" s="13"/>
      <c r="I27" s="13"/>
      <c r="J27" s="13">
        <v>1</v>
      </c>
      <c r="K27" s="13"/>
      <c r="L27" s="13">
        <v>1</v>
      </c>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0">
        <v>3</v>
      </c>
    </row>
    <row r="28" spans="1:37" x14ac:dyDescent="0.2">
      <c r="A28" s="128">
        <v>25</v>
      </c>
      <c r="B28" s="129"/>
      <c r="C28" s="13"/>
      <c r="D28" s="13"/>
      <c r="E28" s="13"/>
      <c r="F28" s="13"/>
      <c r="G28" s="13"/>
      <c r="H28" s="13"/>
      <c r="I28" s="13"/>
      <c r="J28" s="13"/>
      <c r="K28" s="13"/>
      <c r="L28" s="13"/>
      <c r="M28" s="13">
        <v>2</v>
      </c>
      <c r="N28" s="13"/>
      <c r="O28" s="13"/>
      <c r="P28" s="13"/>
      <c r="Q28" s="13"/>
      <c r="R28" s="13"/>
      <c r="S28" s="13"/>
      <c r="T28" s="13"/>
      <c r="U28" s="13"/>
      <c r="V28" s="13"/>
      <c r="W28" s="13"/>
      <c r="X28" s="13"/>
      <c r="Y28" s="13"/>
      <c r="Z28" s="13"/>
      <c r="AA28" s="13"/>
      <c r="AB28" s="13"/>
      <c r="AC28" s="13"/>
      <c r="AD28" s="13"/>
      <c r="AE28" s="13"/>
      <c r="AF28" s="13"/>
      <c r="AG28" s="13"/>
      <c r="AH28" s="13"/>
      <c r="AI28" s="13"/>
      <c r="AJ28" s="13"/>
      <c r="AK28" s="130">
        <v>2</v>
      </c>
    </row>
    <row r="29" spans="1:37" x14ac:dyDescent="0.2">
      <c r="A29" s="128">
        <v>515</v>
      </c>
      <c r="B29" s="129"/>
      <c r="C29" s="13"/>
      <c r="D29" s="13"/>
      <c r="E29" s="13">
        <v>1</v>
      </c>
      <c r="F29" s="13"/>
      <c r="G29" s="13"/>
      <c r="H29" s="13"/>
      <c r="I29" s="13"/>
      <c r="J29" s="13"/>
      <c r="K29" s="13"/>
      <c r="L29" s="13"/>
      <c r="M29" s="13"/>
      <c r="N29" s="13"/>
      <c r="O29" s="13"/>
      <c r="P29" s="13"/>
      <c r="Q29" s="13"/>
      <c r="R29" s="13"/>
      <c r="S29" s="13"/>
      <c r="T29" s="13">
        <v>1</v>
      </c>
      <c r="U29" s="13"/>
      <c r="V29" s="13"/>
      <c r="W29" s="13"/>
      <c r="X29" s="13"/>
      <c r="Y29" s="13"/>
      <c r="Z29" s="13"/>
      <c r="AA29" s="13"/>
      <c r="AB29" s="13"/>
      <c r="AC29" s="13"/>
      <c r="AD29" s="13"/>
      <c r="AE29" s="13"/>
      <c r="AF29" s="13"/>
      <c r="AG29" s="13"/>
      <c r="AH29" s="13"/>
      <c r="AI29" s="13"/>
      <c r="AJ29" s="13"/>
      <c r="AK29" s="130">
        <v>2</v>
      </c>
    </row>
    <row r="30" spans="1:37" x14ac:dyDescent="0.2">
      <c r="A30" s="128">
        <v>684</v>
      </c>
      <c r="B30" s="129"/>
      <c r="C30" s="13"/>
      <c r="D30" s="13"/>
      <c r="E30" s="13"/>
      <c r="F30" s="13"/>
      <c r="G30" s="13"/>
      <c r="H30" s="13"/>
      <c r="I30" s="13"/>
      <c r="J30" s="13"/>
      <c r="K30" s="13"/>
      <c r="L30" s="13"/>
      <c r="M30" s="13"/>
      <c r="N30" s="13">
        <v>2</v>
      </c>
      <c r="O30" s="13"/>
      <c r="P30" s="13"/>
      <c r="Q30" s="13"/>
      <c r="R30" s="13"/>
      <c r="S30" s="13"/>
      <c r="T30" s="13"/>
      <c r="U30" s="13"/>
      <c r="V30" s="13"/>
      <c r="W30" s="13"/>
      <c r="X30" s="13"/>
      <c r="Y30" s="13"/>
      <c r="Z30" s="13"/>
      <c r="AA30" s="13"/>
      <c r="AB30" s="13"/>
      <c r="AC30" s="13"/>
      <c r="AD30" s="13"/>
      <c r="AE30" s="13"/>
      <c r="AF30" s="13"/>
      <c r="AG30" s="13"/>
      <c r="AH30" s="13"/>
      <c r="AI30" s="13"/>
      <c r="AJ30" s="13"/>
      <c r="AK30" s="130">
        <v>2</v>
      </c>
    </row>
    <row r="31" spans="1:37" x14ac:dyDescent="0.2">
      <c r="A31" s="128">
        <v>409</v>
      </c>
      <c r="B31" s="129">
        <v>2</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0">
        <v>2</v>
      </c>
    </row>
    <row r="32" spans="1:37" x14ac:dyDescent="0.2">
      <c r="A32" s="128">
        <v>151</v>
      </c>
      <c r="B32" s="129"/>
      <c r="C32" s="13"/>
      <c r="D32" s="13"/>
      <c r="E32" s="13"/>
      <c r="F32" s="13"/>
      <c r="G32" s="13"/>
      <c r="H32" s="13"/>
      <c r="I32" s="13"/>
      <c r="J32" s="13">
        <v>2</v>
      </c>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0">
        <v>2</v>
      </c>
    </row>
    <row r="33" spans="1:37" x14ac:dyDescent="0.2">
      <c r="A33" s="128">
        <v>410</v>
      </c>
      <c r="B33" s="129"/>
      <c r="C33" s="13"/>
      <c r="D33" s="13"/>
      <c r="E33" s="13">
        <v>1</v>
      </c>
      <c r="F33" s="13"/>
      <c r="G33" s="13"/>
      <c r="H33" s="13"/>
      <c r="I33" s="13"/>
      <c r="J33" s="13"/>
      <c r="K33" s="13"/>
      <c r="L33" s="13"/>
      <c r="M33" s="13">
        <v>1</v>
      </c>
      <c r="N33" s="13"/>
      <c r="O33" s="13"/>
      <c r="P33" s="13"/>
      <c r="Q33" s="13"/>
      <c r="R33" s="13"/>
      <c r="S33" s="13"/>
      <c r="T33" s="13"/>
      <c r="U33" s="13"/>
      <c r="V33" s="13"/>
      <c r="W33" s="13"/>
      <c r="X33" s="13"/>
      <c r="Y33" s="13"/>
      <c r="Z33" s="13"/>
      <c r="AA33" s="13"/>
      <c r="AB33" s="13"/>
      <c r="AC33" s="13"/>
      <c r="AD33" s="13"/>
      <c r="AE33" s="13"/>
      <c r="AF33" s="13"/>
      <c r="AG33" s="13"/>
      <c r="AH33" s="13"/>
      <c r="AI33" s="13"/>
      <c r="AJ33" s="13"/>
      <c r="AK33" s="130">
        <v>2</v>
      </c>
    </row>
    <row r="34" spans="1:37" x14ac:dyDescent="0.2">
      <c r="A34" s="128">
        <v>608</v>
      </c>
      <c r="B34" s="129"/>
      <c r="C34" s="13"/>
      <c r="D34" s="13"/>
      <c r="E34" s="13"/>
      <c r="F34" s="13">
        <v>1</v>
      </c>
      <c r="G34" s="13"/>
      <c r="H34" s="13"/>
      <c r="I34" s="13"/>
      <c r="J34" s="13"/>
      <c r="K34" s="13"/>
      <c r="L34" s="13"/>
      <c r="M34" s="13"/>
      <c r="N34" s="13"/>
      <c r="O34" s="13">
        <v>1</v>
      </c>
      <c r="P34" s="13"/>
      <c r="Q34" s="13"/>
      <c r="R34" s="13"/>
      <c r="S34" s="13"/>
      <c r="T34" s="13"/>
      <c r="U34" s="13"/>
      <c r="V34" s="13"/>
      <c r="W34" s="13"/>
      <c r="X34" s="13"/>
      <c r="Y34" s="13"/>
      <c r="Z34" s="13"/>
      <c r="AA34" s="13"/>
      <c r="AB34" s="13"/>
      <c r="AC34" s="13"/>
      <c r="AD34" s="13"/>
      <c r="AE34" s="13"/>
      <c r="AF34" s="13"/>
      <c r="AG34" s="13"/>
      <c r="AH34" s="13"/>
      <c r="AI34" s="13"/>
      <c r="AJ34" s="13"/>
      <c r="AK34" s="130">
        <v>2</v>
      </c>
    </row>
    <row r="35" spans="1:37" x14ac:dyDescent="0.2">
      <c r="A35" s="128">
        <v>418</v>
      </c>
      <c r="B35" s="129">
        <v>1</v>
      </c>
      <c r="C35" s="13"/>
      <c r="D35" s="13"/>
      <c r="E35" s="13"/>
      <c r="F35" s="13"/>
      <c r="G35" s="13"/>
      <c r="H35" s="13"/>
      <c r="I35" s="13"/>
      <c r="J35" s="13"/>
      <c r="K35" s="13"/>
      <c r="L35" s="13"/>
      <c r="M35" s="13"/>
      <c r="N35" s="13"/>
      <c r="O35" s="13"/>
      <c r="P35" s="13"/>
      <c r="Q35" s="13"/>
      <c r="R35" s="13"/>
      <c r="S35" s="13"/>
      <c r="T35" s="13"/>
      <c r="U35" s="13"/>
      <c r="V35" s="13"/>
      <c r="W35" s="13"/>
      <c r="X35" s="13"/>
      <c r="Y35" s="13"/>
      <c r="Z35" s="13">
        <v>1</v>
      </c>
      <c r="AA35" s="13"/>
      <c r="AB35" s="13"/>
      <c r="AC35" s="13"/>
      <c r="AD35" s="13"/>
      <c r="AE35" s="13"/>
      <c r="AF35" s="13"/>
      <c r="AG35" s="13"/>
      <c r="AH35" s="13"/>
      <c r="AI35" s="13"/>
      <c r="AJ35" s="13"/>
      <c r="AK35" s="130">
        <v>2</v>
      </c>
    </row>
    <row r="36" spans="1:37" x14ac:dyDescent="0.2">
      <c r="A36" s="128">
        <v>45</v>
      </c>
      <c r="B36" s="129">
        <v>1</v>
      </c>
      <c r="C36" s="13"/>
      <c r="D36" s="13"/>
      <c r="E36" s="13"/>
      <c r="F36" s="13"/>
      <c r="G36" s="13"/>
      <c r="H36" s="13"/>
      <c r="I36" s="13"/>
      <c r="J36" s="13"/>
      <c r="K36" s="13"/>
      <c r="L36" s="13"/>
      <c r="M36" s="13"/>
      <c r="N36" s="13">
        <v>1</v>
      </c>
      <c r="O36" s="13"/>
      <c r="P36" s="13"/>
      <c r="Q36" s="13"/>
      <c r="R36" s="13"/>
      <c r="S36" s="13"/>
      <c r="T36" s="13"/>
      <c r="U36" s="13"/>
      <c r="V36" s="13"/>
      <c r="W36" s="13"/>
      <c r="X36" s="13"/>
      <c r="Y36" s="13"/>
      <c r="Z36" s="13"/>
      <c r="AA36" s="13"/>
      <c r="AB36" s="13"/>
      <c r="AC36" s="13"/>
      <c r="AD36" s="13"/>
      <c r="AE36" s="13"/>
      <c r="AF36" s="13"/>
      <c r="AG36" s="13"/>
      <c r="AH36" s="13"/>
      <c r="AI36" s="13"/>
      <c r="AJ36" s="13"/>
      <c r="AK36" s="130">
        <v>2</v>
      </c>
    </row>
    <row r="37" spans="1:37" x14ac:dyDescent="0.2">
      <c r="A37" s="128">
        <v>487</v>
      </c>
      <c r="B37" s="129">
        <v>1</v>
      </c>
      <c r="C37" s="13"/>
      <c r="D37" s="13"/>
      <c r="E37" s="13"/>
      <c r="F37" s="13"/>
      <c r="G37" s="13">
        <v>1</v>
      </c>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0">
        <v>2</v>
      </c>
    </row>
    <row r="38" spans="1:37" x14ac:dyDescent="0.2">
      <c r="A38" s="128">
        <v>521</v>
      </c>
      <c r="B38" s="129"/>
      <c r="C38" s="13"/>
      <c r="D38" s="13">
        <v>2</v>
      </c>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0">
        <v>2</v>
      </c>
    </row>
    <row r="39" spans="1:37" x14ac:dyDescent="0.2">
      <c r="A39" s="128">
        <v>219</v>
      </c>
      <c r="B39" s="129"/>
      <c r="C39" s="13"/>
      <c r="D39" s="13"/>
      <c r="E39" s="13"/>
      <c r="F39" s="13"/>
      <c r="G39" s="13"/>
      <c r="H39" s="13"/>
      <c r="I39" s="13"/>
      <c r="J39" s="13"/>
      <c r="K39" s="13"/>
      <c r="L39" s="13"/>
      <c r="M39" s="13"/>
      <c r="N39" s="13"/>
      <c r="O39" s="13"/>
      <c r="P39" s="13"/>
      <c r="Q39" s="13"/>
      <c r="R39" s="13"/>
      <c r="S39" s="13"/>
      <c r="T39" s="13"/>
      <c r="U39" s="13">
        <v>1</v>
      </c>
      <c r="V39" s="13"/>
      <c r="W39" s="13"/>
      <c r="X39" s="13"/>
      <c r="Y39" s="13"/>
      <c r="Z39" s="13"/>
      <c r="AA39" s="13"/>
      <c r="AB39" s="13"/>
      <c r="AC39" s="13"/>
      <c r="AD39" s="13"/>
      <c r="AE39" s="13"/>
      <c r="AF39" s="13"/>
      <c r="AG39" s="13"/>
      <c r="AH39" s="13"/>
      <c r="AI39" s="13"/>
      <c r="AJ39" s="13"/>
      <c r="AK39" s="130">
        <v>1</v>
      </c>
    </row>
    <row r="40" spans="1:37" x14ac:dyDescent="0.2">
      <c r="A40" s="128">
        <v>163</v>
      </c>
      <c r="B40" s="129"/>
      <c r="C40" s="13"/>
      <c r="D40" s="13"/>
      <c r="E40" s="13"/>
      <c r="F40" s="13">
        <v>1</v>
      </c>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0">
        <v>1</v>
      </c>
    </row>
    <row r="41" spans="1:37" x14ac:dyDescent="0.2">
      <c r="A41" s="128">
        <v>613</v>
      </c>
      <c r="B41" s="129"/>
      <c r="C41" s="13"/>
      <c r="D41" s="13"/>
      <c r="E41" s="13"/>
      <c r="F41" s="13"/>
      <c r="G41" s="13"/>
      <c r="H41" s="13"/>
      <c r="I41" s="13"/>
      <c r="J41" s="13"/>
      <c r="K41" s="13"/>
      <c r="L41" s="13"/>
      <c r="M41" s="13"/>
      <c r="N41" s="13"/>
      <c r="O41" s="13"/>
      <c r="P41" s="13"/>
      <c r="Q41" s="13"/>
      <c r="R41" s="13"/>
      <c r="S41" s="13"/>
      <c r="T41" s="13"/>
      <c r="U41" s="13">
        <v>1</v>
      </c>
      <c r="V41" s="13"/>
      <c r="W41" s="13"/>
      <c r="X41" s="13"/>
      <c r="Y41" s="13"/>
      <c r="Z41" s="13"/>
      <c r="AA41" s="13"/>
      <c r="AB41" s="13"/>
      <c r="AC41" s="13"/>
      <c r="AD41" s="13"/>
      <c r="AE41" s="13"/>
      <c r="AF41" s="13"/>
      <c r="AG41" s="13"/>
      <c r="AH41" s="13"/>
      <c r="AI41" s="13"/>
      <c r="AJ41" s="13"/>
      <c r="AK41" s="130">
        <v>1</v>
      </c>
    </row>
    <row r="42" spans="1:37" x14ac:dyDescent="0.2">
      <c r="A42" s="128">
        <v>140</v>
      </c>
      <c r="B42" s="129"/>
      <c r="C42" s="13"/>
      <c r="D42" s="13"/>
      <c r="E42" s="13"/>
      <c r="F42" s="13"/>
      <c r="G42" s="13"/>
      <c r="H42" s="13"/>
      <c r="I42" s="13"/>
      <c r="J42" s="13"/>
      <c r="K42" s="13"/>
      <c r="L42" s="13"/>
      <c r="M42" s="13"/>
      <c r="N42" s="13"/>
      <c r="O42" s="13"/>
      <c r="P42" s="13"/>
      <c r="Q42" s="13">
        <v>1</v>
      </c>
      <c r="R42" s="13"/>
      <c r="S42" s="13"/>
      <c r="T42" s="13"/>
      <c r="U42" s="13"/>
      <c r="V42" s="13"/>
      <c r="W42" s="13"/>
      <c r="X42" s="13"/>
      <c r="Y42" s="13"/>
      <c r="Z42" s="13"/>
      <c r="AA42" s="13"/>
      <c r="AB42" s="13"/>
      <c r="AC42" s="13"/>
      <c r="AD42" s="13"/>
      <c r="AE42" s="13"/>
      <c r="AF42" s="13"/>
      <c r="AG42" s="13"/>
      <c r="AH42" s="13"/>
      <c r="AI42" s="13"/>
      <c r="AJ42" s="13"/>
      <c r="AK42" s="130">
        <v>1</v>
      </c>
    </row>
    <row r="43" spans="1:37" x14ac:dyDescent="0.2">
      <c r="A43" s="128">
        <v>456</v>
      </c>
      <c r="B43" s="129"/>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v>1</v>
      </c>
      <c r="AJ43" s="13"/>
      <c r="AK43" s="130">
        <v>1</v>
      </c>
    </row>
    <row r="44" spans="1:37" x14ac:dyDescent="0.2">
      <c r="A44" s="128">
        <v>82</v>
      </c>
      <c r="B44" s="129">
        <v>1</v>
      </c>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0">
        <v>1</v>
      </c>
    </row>
    <row r="45" spans="1:37" x14ac:dyDescent="0.2">
      <c r="A45" s="128" t="s">
        <v>2138</v>
      </c>
      <c r="B45" s="129">
        <v>1</v>
      </c>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0">
        <v>1</v>
      </c>
    </row>
    <row r="46" spans="1:37" x14ac:dyDescent="0.2">
      <c r="A46" s="128">
        <v>239</v>
      </c>
      <c r="B46" s="129"/>
      <c r="C46" s="13"/>
      <c r="D46" s="13"/>
      <c r="E46" s="13"/>
      <c r="F46" s="13"/>
      <c r="G46" s="13"/>
      <c r="H46" s="13"/>
      <c r="I46" s="13"/>
      <c r="J46" s="13"/>
      <c r="K46" s="13"/>
      <c r="L46" s="13"/>
      <c r="M46" s="13"/>
      <c r="N46" s="13"/>
      <c r="O46" s="13"/>
      <c r="P46" s="13"/>
      <c r="Q46" s="13"/>
      <c r="R46" s="13"/>
      <c r="S46" s="13"/>
      <c r="T46" s="13"/>
      <c r="U46" s="13"/>
      <c r="V46" s="13"/>
      <c r="W46" s="13"/>
      <c r="X46" s="13"/>
      <c r="Y46" s="13">
        <v>1</v>
      </c>
      <c r="Z46" s="13"/>
      <c r="AA46" s="13"/>
      <c r="AB46" s="13"/>
      <c r="AC46" s="13"/>
      <c r="AD46" s="13"/>
      <c r="AE46" s="13"/>
      <c r="AF46" s="13"/>
      <c r="AG46" s="13"/>
      <c r="AH46" s="13"/>
      <c r="AI46" s="13"/>
      <c r="AJ46" s="13"/>
      <c r="AK46" s="130">
        <v>1</v>
      </c>
    </row>
    <row r="47" spans="1:37" x14ac:dyDescent="0.2">
      <c r="A47" s="128">
        <v>305</v>
      </c>
      <c r="B47" s="129"/>
      <c r="C47" s="13"/>
      <c r="D47" s="13"/>
      <c r="E47" s="13"/>
      <c r="F47" s="13"/>
      <c r="G47" s="13"/>
      <c r="H47" s="13"/>
      <c r="I47" s="13"/>
      <c r="J47" s="13"/>
      <c r="K47" s="13">
        <v>1</v>
      </c>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0">
        <v>1</v>
      </c>
    </row>
    <row r="48" spans="1:37" x14ac:dyDescent="0.2">
      <c r="A48" s="128">
        <v>23</v>
      </c>
      <c r="B48" s="129"/>
      <c r="C48" s="13"/>
      <c r="D48" s="13"/>
      <c r="E48" s="13">
        <v>1</v>
      </c>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0">
        <v>1</v>
      </c>
    </row>
    <row r="49" spans="1:37" x14ac:dyDescent="0.2">
      <c r="A49" s="128" t="s">
        <v>747</v>
      </c>
      <c r="B49" s="129"/>
      <c r="C49" s="13"/>
      <c r="D49" s="13">
        <v>1</v>
      </c>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0">
        <v>1</v>
      </c>
    </row>
    <row r="50" spans="1:37" x14ac:dyDescent="0.2">
      <c r="A50" s="128">
        <v>142</v>
      </c>
      <c r="B50" s="129"/>
      <c r="C50" s="13"/>
      <c r="D50" s="13"/>
      <c r="E50" s="13"/>
      <c r="F50" s="13">
        <v>1</v>
      </c>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0">
        <v>1</v>
      </c>
    </row>
    <row r="51" spans="1:37" x14ac:dyDescent="0.2">
      <c r="A51" s="128">
        <v>192</v>
      </c>
      <c r="B51" s="129"/>
      <c r="C51" s="13"/>
      <c r="D51" s="13"/>
      <c r="E51" s="13"/>
      <c r="F51" s="13"/>
      <c r="G51" s="13"/>
      <c r="H51" s="13"/>
      <c r="I51" s="13"/>
      <c r="J51" s="13"/>
      <c r="K51" s="13"/>
      <c r="L51" s="13">
        <v>1</v>
      </c>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0">
        <v>1</v>
      </c>
    </row>
    <row r="52" spans="1:37" x14ac:dyDescent="0.2">
      <c r="A52" s="128">
        <v>69</v>
      </c>
      <c r="B52" s="129"/>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v>1</v>
      </c>
      <c r="AC52" s="13"/>
      <c r="AD52" s="13"/>
      <c r="AE52" s="13"/>
      <c r="AF52" s="13"/>
      <c r="AG52" s="13"/>
      <c r="AH52" s="13"/>
      <c r="AI52" s="13"/>
      <c r="AJ52" s="13"/>
      <c r="AK52" s="130">
        <v>1</v>
      </c>
    </row>
    <row r="53" spans="1:37" x14ac:dyDescent="0.2">
      <c r="A53" s="128" t="s">
        <v>971</v>
      </c>
      <c r="B53" s="129"/>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v>1</v>
      </c>
      <c r="AF53" s="13"/>
      <c r="AG53" s="13"/>
      <c r="AH53" s="13"/>
      <c r="AI53" s="13"/>
      <c r="AJ53" s="13"/>
      <c r="AK53" s="130">
        <v>1</v>
      </c>
    </row>
    <row r="54" spans="1:37" x14ac:dyDescent="0.2">
      <c r="A54" s="128">
        <v>605</v>
      </c>
      <c r="B54" s="129"/>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v>1</v>
      </c>
      <c r="AI54" s="13"/>
      <c r="AJ54" s="13"/>
      <c r="AK54" s="130">
        <v>1</v>
      </c>
    </row>
    <row r="55" spans="1:37" x14ac:dyDescent="0.2">
      <c r="A55" s="128">
        <v>464</v>
      </c>
      <c r="B55" s="129">
        <v>1</v>
      </c>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0">
        <v>1</v>
      </c>
    </row>
    <row r="56" spans="1:37" x14ac:dyDescent="0.2">
      <c r="A56" s="128">
        <v>264</v>
      </c>
      <c r="B56" s="129"/>
      <c r="C56" s="13"/>
      <c r="D56" s="13"/>
      <c r="E56" s="13"/>
      <c r="F56" s="13"/>
      <c r="G56" s="13"/>
      <c r="H56" s="13"/>
      <c r="I56" s="13"/>
      <c r="J56" s="13"/>
      <c r="K56" s="13"/>
      <c r="L56" s="13"/>
      <c r="M56" s="13"/>
      <c r="N56" s="13"/>
      <c r="O56" s="13"/>
      <c r="P56" s="13"/>
      <c r="Q56" s="13"/>
      <c r="R56" s="13"/>
      <c r="S56" s="13"/>
      <c r="T56" s="13"/>
      <c r="U56" s="13"/>
      <c r="V56" s="13">
        <v>1</v>
      </c>
      <c r="W56" s="13"/>
      <c r="X56" s="13"/>
      <c r="Y56" s="13"/>
      <c r="Z56" s="13"/>
      <c r="AA56" s="13"/>
      <c r="AB56" s="13"/>
      <c r="AC56" s="13"/>
      <c r="AD56" s="13"/>
      <c r="AE56" s="13"/>
      <c r="AF56" s="13"/>
      <c r="AG56" s="13"/>
      <c r="AH56" s="13"/>
      <c r="AI56" s="13"/>
      <c r="AJ56" s="13"/>
      <c r="AK56" s="130">
        <v>1</v>
      </c>
    </row>
    <row r="57" spans="1:37" x14ac:dyDescent="0.2">
      <c r="A57" s="131" t="s">
        <v>17588</v>
      </c>
      <c r="B57" s="132">
        <v>21</v>
      </c>
      <c r="C57" s="133">
        <v>18</v>
      </c>
      <c r="D57" s="133">
        <v>18</v>
      </c>
      <c r="E57" s="133">
        <v>16</v>
      </c>
      <c r="F57" s="133">
        <v>11</v>
      </c>
      <c r="G57" s="133">
        <v>10</v>
      </c>
      <c r="H57" s="133">
        <v>7</v>
      </c>
      <c r="I57" s="133">
        <v>5</v>
      </c>
      <c r="J57" s="133">
        <v>5</v>
      </c>
      <c r="K57" s="133">
        <v>5</v>
      </c>
      <c r="L57" s="133">
        <v>4</v>
      </c>
      <c r="M57" s="133">
        <v>4</v>
      </c>
      <c r="N57" s="133">
        <v>3</v>
      </c>
      <c r="O57" s="133">
        <v>3</v>
      </c>
      <c r="P57" s="133">
        <v>3</v>
      </c>
      <c r="Q57" s="133">
        <v>3</v>
      </c>
      <c r="R57" s="133">
        <v>3</v>
      </c>
      <c r="S57" s="133">
        <v>2</v>
      </c>
      <c r="T57" s="133">
        <v>2</v>
      </c>
      <c r="U57" s="133">
        <v>2</v>
      </c>
      <c r="V57" s="133">
        <v>2</v>
      </c>
      <c r="W57" s="133">
        <v>1</v>
      </c>
      <c r="X57" s="133">
        <v>1</v>
      </c>
      <c r="Y57" s="133">
        <v>1</v>
      </c>
      <c r="Z57" s="133">
        <v>1</v>
      </c>
      <c r="AA57" s="133">
        <v>1</v>
      </c>
      <c r="AB57" s="133">
        <v>1</v>
      </c>
      <c r="AC57" s="133">
        <v>1</v>
      </c>
      <c r="AD57" s="133">
        <v>1</v>
      </c>
      <c r="AE57" s="133">
        <v>1</v>
      </c>
      <c r="AF57" s="133">
        <v>1</v>
      </c>
      <c r="AG57" s="133">
        <v>1</v>
      </c>
      <c r="AH57" s="133">
        <v>1</v>
      </c>
      <c r="AI57" s="133">
        <v>1</v>
      </c>
      <c r="AJ57" s="133">
        <v>1</v>
      </c>
      <c r="AK57" s="134">
        <v>161</v>
      </c>
    </row>
  </sheetData>
  <phoneticPr fontId="6" type="noConversion"/>
  <pageMargins left="0.75" right="0.75" top="1" bottom="1" header="0.5" footer="0.5"/>
  <pageSetup paperSize="0" orientation="portrait" horizontalDpi="0" verticalDpi="0" copies="0"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
  <sheetViews>
    <sheetView workbookViewId="0">
      <pane xSplit="1" ySplit="7" topLeftCell="B8" activePane="bottomRight" state="frozen"/>
      <selection pane="topRight" activeCell="B1" sqref="B1"/>
      <selection pane="bottomLeft" activeCell="A8" sqref="A8"/>
      <selection pane="bottomRight"/>
    </sheetView>
  </sheetViews>
  <sheetFormatPr defaultRowHeight="12.75" x14ac:dyDescent="0.2"/>
  <cols>
    <col min="1" max="1" width="16.42578125" bestFit="1" customWidth="1"/>
    <col min="2" max="12" width="16.28515625" bestFit="1" customWidth="1"/>
    <col min="13" max="13" width="10.5703125" bestFit="1" customWidth="1"/>
    <col min="14" max="83" width="16.42578125" bestFit="1" customWidth="1"/>
    <col min="84" max="84" width="10.5703125" bestFit="1" customWidth="1"/>
  </cols>
  <sheetData>
    <row r="1" spans="1:13" x14ac:dyDescent="0.2">
      <c r="A1" s="135" t="s">
        <v>252</v>
      </c>
      <c r="B1" s="137" t="s">
        <v>17591</v>
      </c>
    </row>
    <row r="2" spans="1:13" x14ac:dyDescent="0.2">
      <c r="A2" s="135" t="s">
        <v>243</v>
      </c>
      <c r="B2" s="137" t="s">
        <v>17591</v>
      </c>
    </row>
    <row r="3" spans="1:13" x14ac:dyDescent="0.2">
      <c r="A3" s="135" t="s">
        <v>235</v>
      </c>
      <c r="B3" s="137" t="s">
        <v>17591</v>
      </c>
    </row>
    <row r="4" spans="1:13" x14ac:dyDescent="0.2">
      <c r="A4" s="135" t="s">
        <v>247</v>
      </c>
      <c r="B4" s="137" t="s">
        <v>17591</v>
      </c>
    </row>
    <row r="6" spans="1:13" x14ac:dyDescent="0.2">
      <c r="A6" s="119" t="s">
        <v>17587</v>
      </c>
      <c r="B6" s="119" t="s">
        <v>236</v>
      </c>
      <c r="C6" s="120"/>
      <c r="D6" s="120"/>
      <c r="E6" s="120"/>
      <c r="F6" s="120"/>
      <c r="G6" s="120"/>
      <c r="H6" s="120"/>
      <c r="I6" s="120"/>
      <c r="J6" s="120"/>
      <c r="K6" s="120"/>
      <c r="L6" s="120"/>
      <c r="M6" s="121"/>
    </row>
    <row r="7" spans="1:13" x14ac:dyDescent="0.2">
      <c r="A7" s="119" t="s">
        <v>245</v>
      </c>
      <c r="B7" s="122" t="s">
        <v>721</v>
      </c>
      <c r="C7" s="123" t="s">
        <v>260</v>
      </c>
      <c r="D7" s="123" t="s">
        <v>883</v>
      </c>
      <c r="E7" s="123" t="s">
        <v>326</v>
      </c>
      <c r="F7" s="123" t="s">
        <v>413</v>
      </c>
      <c r="G7" s="123" t="s">
        <v>1416</v>
      </c>
      <c r="H7" s="123" t="s">
        <v>1701</v>
      </c>
      <c r="I7" s="123" t="s">
        <v>748</v>
      </c>
      <c r="J7" s="123" t="s">
        <v>312</v>
      </c>
      <c r="K7" s="123" t="s">
        <v>532</v>
      </c>
      <c r="L7" s="123" t="s">
        <v>1319</v>
      </c>
      <c r="M7" s="124" t="s">
        <v>17588</v>
      </c>
    </row>
    <row r="8" spans="1:13" x14ac:dyDescent="0.2">
      <c r="A8" s="122" t="s">
        <v>17589</v>
      </c>
      <c r="B8" s="125">
        <v>3</v>
      </c>
      <c r="C8" s="126"/>
      <c r="D8" s="126"/>
      <c r="E8" s="126"/>
      <c r="F8" s="126">
        <v>2</v>
      </c>
      <c r="G8" s="126">
        <v>5</v>
      </c>
      <c r="H8" s="126">
        <v>6</v>
      </c>
      <c r="I8" s="126">
        <v>1</v>
      </c>
      <c r="J8" s="126">
        <v>4</v>
      </c>
      <c r="K8" s="126"/>
      <c r="L8" s="126"/>
      <c r="M8" s="127">
        <v>21</v>
      </c>
    </row>
    <row r="9" spans="1:13" x14ac:dyDescent="0.2">
      <c r="A9" s="128" t="s">
        <v>4811</v>
      </c>
      <c r="B9" s="129">
        <v>11</v>
      </c>
      <c r="C9" s="13"/>
      <c r="D9" s="13"/>
      <c r="E9" s="13"/>
      <c r="F9" s="13"/>
      <c r="G9" s="13"/>
      <c r="H9" s="13"/>
      <c r="I9" s="13"/>
      <c r="J9" s="13"/>
      <c r="K9" s="13"/>
      <c r="L9" s="13"/>
      <c r="M9" s="130">
        <v>11</v>
      </c>
    </row>
    <row r="10" spans="1:13" x14ac:dyDescent="0.2">
      <c r="A10" s="128" t="s">
        <v>1123</v>
      </c>
      <c r="B10" s="129">
        <v>7</v>
      </c>
      <c r="C10" s="13"/>
      <c r="D10" s="13"/>
      <c r="E10" s="13"/>
      <c r="F10" s="13">
        <v>1</v>
      </c>
      <c r="G10" s="13"/>
      <c r="H10" s="13"/>
      <c r="I10" s="13"/>
      <c r="J10" s="13"/>
      <c r="K10" s="13"/>
      <c r="L10" s="13"/>
      <c r="M10" s="130">
        <v>8</v>
      </c>
    </row>
    <row r="11" spans="1:13" x14ac:dyDescent="0.2">
      <c r="A11" s="128" t="s">
        <v>3375</v>
      </c>
      <c r="B11" s="129"/>
      <c r="C11" s="13">
        <v>5</v>
      </c>
      <c r="D11" s="13"/>
      <c r="E11" s="13"/>
      <c r="F11" s="13"/>
      <c r="G11" s="13"/>
      <c r="H11" s="13"/>
      <c r="I11" s="13"/>
      <c r="J11" s="13"/>
      <c r="K11" s="13"/>
      <c r="L11" s="13"/>
      <c r="M11" s="130">
        <v>5</v>
      </c>
    </row>
    <row r="12" spans="1:13" x14ac:dyDescent="0.2">
      <c r="A12" s="128" t="s">
        <v>3493</v>
      </c>
      <c r="B12" s="129">
        <v>2</v>
      </c>
      <c r="C12" s="13">
        <v>3</v>
      </c>
      <c r="D12" s="13"/>
      <c r="E12" s="13"/>
      <c r="F12" s="13"/>
      <c r="G12" s="13"/>
      <c r="H12" s="13"/>
      <c r="I12" s="13"/>
      <c r="J12" s="13"/>
      <c r="K12" s="13"/>
      <c r="L12" s="13"/>
      <c r="M12" s="130">
        <v>5</v>
      </c>
    </row>
    <row r="13" spans="1:13" x14ac:dyDescent="0.2">
      <c r="A13" s="128" t="s">
        <v>308</v>
      </c>
      <c r="B13" s="129"/>
      <c r="C13" s="13"/>
      <c r="D13" s="13">
        <v>5</v>
      </c>
      <c r="E13" s="13"/>
      <c r="F13" s="13"/>
      <c r="G13" s="13"/>
      <c r="H13" s="13"/>
      <c r="I13" s="13"/>
      <c r="J13" s="13"/>
      <c r="K13" s="13"/>
      <c r="L13" s="13"/>
      <c r="M13" s="130">
        <v>5</v>
      </c>
    </row>
    <row r="14" spans="1:13" x14ac:dyDescent="0.2">
      <c r="A14" s="128" t="s">
        <v>307</v>
      </c>
      <c r="B14" s="129"/>
      <c r="C14" s="13">
        <v>1</v>
      </c>
      <c r="D14" s="13">
        <v>3</v>
      </c>
      <c r="E14" s="13"/>
      <c r="F14" s="13"/>
      <c r="G14" s="13"/>
      <c r="H14" s="13"/>
      <c r="I14" s="13"/>
      <c r="J14" s="13"/>
      <c r="K14" s="13"/>
      <c r="L14" s="13"/>
      <c r="M14" s="130">
        <v>4</v>
      </c>
    </row>
    <row r="15" spans="1:13" x14ac:dyDescent="0.2">
      <c r="A15" s="128" t="s">
        <v>355</v>
      </c>
      <c r="B15" s="129"/>
      <c r="C15" s="13"/>
      <c r="D15" s="13"/>
      <c r="E15" s="13">
        <v>3</v>
      </c>
      <c r="F15" s="13"/>
      <c r="G15" s="13"/>
      <c r="H15" s="13"/>
      <c r="I15" s="13">
        <v>1</v>
      </c>
      <c r="J15" s="13"/>
      <c r="K15" s="13"/>
      <c r="L15" s="13"/>
      <c r="M15" s="130">
        <v>4</v>
      </c>
    </row>
    <row r="16" spans="1:13" x14ac:dyDescent="0.2">
      <c r="A16" s="128" t="s">
        <v>727</v>
      </c>
      <c r="B16" s="129"/>
      <c r="C16" s="13">
        <v>1</v>
      </c>
      <c r="D16" s="13"/>
      <c r="E16" s="13">
        <v>1</v>
      </c>
      <c r="F16" s="13"/>
      <c r="G16" s="13"/>
      <c r="H16" s="13"/>
      <c r="I16" s="13">
        <v>2</v>
      </c>
      <c r="J16" s="13"/>
      <c r="K16" s="13"/>
      <c r="L16" s="13"/>
      <c r="M16" s="130">
        <v>4</v>
      </c>
    </row>
    <row r="17" spans="1:13" x14ac:dyDescent="0.2">
      <c r="A17" s="128" t="s">
        <v>1000</v>
      </c>
      <c r="B17" s="129"/>
      <c r="C17" s="13"/>
      <c r="D17" s="13"/>
      <c r="E17" s="13"/>
      <c r="F17" s="13">
        <v>3</v>
      </c>
      <c r="G17" s="13"/>
      <c r="H17" s="13"/>
      <c r="I17" s="13"/>
      <c r="J17" s="13"/>
      <c r="K17" s="13"/>
      <c r="L17" s="13"/>
      <c r="M17" s="130">
        <v>3</v>
      </c>
    </row>
    <row r="18" spans="1:13" x14ac:dyDescent="0.2">
      <c r="A18" s="128" t="s">
        <v>2089</v>
      </c>
      <c r="B18" s="129"/>
      <c r="C18" s="13">
        <v>1</v>
      </c>
      <c r="D18" s="13"/>
      <c r="E18" s="13"/>
      <c r="F18" s="13"/>
      <c r="G18" s="13">
        <v>2</v>
      </c>
      <c r="H18" s="13"/>
      <c r="I18" s="13"/>
      <c r="J18" s="13"/>
      <c r="K18" s="13"/>
      <c r="L18" s="13"/>
      <c r="M18" s="130">
        <v>3</v>
      </c>
    </row>
    <row r="19" spans="1:13" x14ac:dyDescent="0.2">
      <c r="A19" s="128" t="s">
        <v>3704</v>
      </c>
      <c r="B19" s="129"/>
      <c r="C19" s="13">
        <v>3</v>
      </c>
      <c r="D19" s="13"/>
      <c r="E19" s="13"/>
      <c r="F19" s="13"/>
      <c r="G19" s="13"/>
      <c r="H19" s="13"/>
      <c r="I19" s="13"/>
      <c r="J19" s="13"/>
      <c r="K19" s="13"/>
      <c r="L19" s="13"/>
      <c r="M19" s="130">
        <v>3</v>
      </c>
    </row>
    <row r="20" spans="1:13" x14ac:dyDescent="0.2">
      <c r="A20" s="128" t="s">
        <v>447</v>
      </c>
      <c r="B20" s="129"/>
      <c r="C20" s="13"/>
      <c r="D20" s="13"/>
      <c r="E20" s="13">
        <v>2</v>
      </c>
      <c r="F20" s="13"/>
      <c r="G20" s="13"/>
      <c r="H20" s="13"/>
      <c r="I20" s="13">
        <v>1</v>
      </c>
      <c r="J20" s="13"/>
      <c r="K20" s="13"/>
      <c r="L20" s="13"/>
      <c r="M20" s="130">
        <v>3</v>
      </c>
    </row>
    <row r="21" spans="1:13" x14ac:dyDescent="0.2">
      <c r="A21" s="128" t="s">
        <v>629</v>
      </c>
      <c r="B21" s="129"/>
      <c r="C21" s="13"/>
      <c r="D21" s="13"/>
      <c r="E21" s="13">
        <v>3</v>
      </c>
      <c r="F21" s="13"/>
      <c r="G21" s="13"/>
      <c r="H21" s="13"/>
      <c r="I21" s="13"/>
      <c r="J21" s="13"/>
      <c r="K21" s="13"/>
      <c r="L21" s="13"/>
      <c r="M21" s="130">
        <v>3</v>
      </c>
    </row>
    <row r="22" spans="1:13" x14ac:dyDescent="0.2">
      <c r="A22" s="128" t="s">
        <v>1504</v>
      </c>
      <c r="B22" s="129"/>
      <c r="C22" s="13">
        <v>3</v>
      </c>
      <c r="D22" s="13"/>
      <c r="E22" s="13"/>
      <c r="F22" s="13"/>
      <c r="G22" s="13"/>
      <c r="H22" s="13"/>
      <c r="I22" s="13"/>
      <c r="J22" s="13"/>
      <c r="K22" s="13"/>
      <c r="L22" s="13"/>
      <c r="M22" s="130">
        <v>3</v>
      </c>
    </row>
    <row r="23" spans="1:13" x14ac:dyDescent="0.2">
      <c r="A23" s="128" t="s">
        <v>265</v>
      </c>
      <c r="B23" s="129"/>
      <c r="C23" s="13">
        <v>2</v>
      </c>
      <c r="D23" s="13"/>
      <c r="E23" s="13"/>
      <c r="F23" s="13"/>
      <c r="G23" s="13"/>
      <c r="H23" s="13"/>
      <c r="I23" s="13"/>
      <c r="J23" s="13"/>
      <c r="K23" s="13"/>
      <c r="L23" s="13"/>
      <c r="M23" s="130">
        <v>2</v>
      </c>
    </row>
    <row r="24" spans="1:13" x14ac:dyDescent="0.2">
      <c r="A24" s="128" t="s">
        <v>391</v>
      </c>
      <c r="B24" s="129"/>
      <c r="C24" s="13"/>
      <c r="D24" s="13"/>
      <c r="E24" s="13">
        <v>1</v>
      </c>
      <c r="F24" s="13"/>
      <c r="G24" s="13"/>
      <c r="H24" s="13"/>
      <c r="I24" s="13">
        <v>1</v>
      </c>
      <c r="J24" s="13"/>
      <c r="K24" s="13"/>
      <c r="L24" s="13"/>
      <c r="M24" s="130">
        <v>2</v>
      </c>
    </row>
    <row r="25" spans="1:13" x14ac:dyDescent="0.2">
      <c r="A25" s="128" t="s">
        <v>489</v>
      </c>
      <c r="B25" s="129"/>
      <c r="C25" s="13">
        <v>1</v>
      </c>
      <c r="D25" s="13"/>
      <c r="E25" s="13">
        <v>1</v>
      </c>
      <c r="F25" s="13"/>
      <c r="G25" s="13"/>
      <c r="H25" s="13"/>
      <c r="I25" s="13"/>
      <c r="J25" s="13"/>
      <c r="K25" s="13"/>
      <c r="L25" s="13"/>
      <c r="M25" s="130">
        <v>2</v>
      </c>
    </row>
    <row r="26" spans="1:13" x14ac:dyDescent="0.2">
      <c r="A26" s="128" t="s">
        <v>1260</v>
      </c>
      <c r="B26" s="129"/>
      <c r="C26" s="13"/>
      <c r="D26" s="13">
        <v>2</v>
      </c>
      <c r="E26" s="13"/>
      <c r="F26" s="13"/>
      <c r="G26" s="13"/>
      <c r="H26" s="13"/>
      <c r="I26" s="13"/>
      <c r="J26" s="13"/>
      <c r="K26" s="13"/>
      <c r="L26" s="13"/>
      <c r="M26" s="130">
        <v>2</v>
      </c>
    </row>
    <row r="27" spans="1:13" x14ac:dyDescent="0.2">
      <c r="A27" s="128" t="s">
        <v>1239</v>
      </c>
      <c r="B27" s="129"/>
      <c r="C27" s="13"/>
      <c r="D27" s="13">
        <v>2</v>
      </c>
      <c r="E27" s="13"/>
      <c r="F27" s="13"/>
      <c r="G27" s="13"/>
      <c r="H27" s="13"/>
      <c r="I27" s="13"/>
      <c r="J27" s="13"/>
      <c r="K27" s="13"/>
      <c r="L27" s="13"/>
      <c r="M27" s="130">
        <v>2</v>
      </c>
    </row>
    <row r="28" spans="1:13" x14ac:dyDescent="0.2">
      <c r="A28" s="128" t="s">
        <v>2376</v>
      </c>
      <c r="B28" s="129"/>
      <c r="C28" s="13"/>
      <c r="D28" s="13">
        <v>2</v>
      </c>
      <c r="E28" s="13"/>
      <c r="F28" s="13"/>
      <c r="G28" s="13"/>
      <c r="H28" s="13"/>
      <c r="I28" s="13"/>
      <c r="J28" s="13"/>
      <c r="K28" s="13"/>
      <c r="L28" s="13"/>
      <c r="M28" s="130">
        <v>2</v>
      </c>
    </row>
    <row r="29" spans="1:13" x14ac:dyDescent="0.2">
      <c r="A29" s="128" t="s">
        <v>653</v>
      </c>
      <c r="B29" s="129">
        <v>1</v>
      </c>
      <c r="C29" s="13"/>
      <c r="D29" s="13"/>
      <c r="E29" s="13"/>
      <c r="F29" s="13">
        <v>1</v>
      </c>
      <c r="G29" s="13"/>
      <c r="H29" s="13"/>
      <c r="I29" s="13"/>
      <c r="J29" s="13"/>
      <c r="K29" s="13"/>
      <c r="L29" s="13"/>
      <c r="M29" s="130">
        <v>2</v>
      </c>
    </row>
    <row r="30" spans="1:13" x14ac:dyDescent="0.2">
      <c r="A30" s="128" t="s">
        <v>958</v>
      </c>
      <c r="B30" s="129">
        <v>2</v>
      </c>
      <c r="C30" s="13"/>
      <c r="D30" s="13"/>
      <c r="E30" s="13"/>
      <c r="F30" s="13"/>
      <c r="G30" s="13"/>
      <c r="H30" s="13"/>
      <c r="I30" s="13"/>
      <c r="J30" s="13"/>
      <c r="K30" s="13"/>
      <c r="L30" s="13"/>
      <c r="M30" s="130">
        <v>2</v>
      </c>
    </row>
    <row r="31" spans="1:13" x14ac:dyDescent="0.2">
      <c r="A31" s="128" t="s">
        <v>556</v>
      </c>
      <c r="B31" s="129"/>
      <c r="C31" s="13"/>
      <c r="D31" s="13"/>
      <c r="E31" s="13"/>
      <c r="F31" s="13">
        <v>2</v>
      </c>
      <c r="G31" s="13"/>
      <c r="H31" s="13"/>
      <c r="I31" s="13"/>
      <c r="J31" s="13"/>
      <c r="K31" s="13"/>
      <c r="L31" s="13"/>
      <c r="M31" s="130">
        <v>2</v>
      </c>
    </row>
    <row r="32" spans="1:13" x14ac:dyDescent="0.2">
      <c r="A32" s="128" t="s">
        <v>408</v>
      </c>
      <c r="B32" s="129"/>
      <c r="C32" s="13">
        <v>1</v>
      </c>
      <c r="D32" s="13"/>
      <c r="E32" s="13">
        <v>1</v>
      </c>
      <c r="F32" s="13"/>
      <c r="G32" s="13"/>
      <c r="H32" s="13"/>
      <c r="I32" s="13"/>
      <c r="J32" s="13"/>
      <c r="K32" s="13"/>
      <c r="L32" s="13"/>
      <c r="M32" s="130">
        <v>2</v>
      </c>
    </row>
    <row r="33" spans="1:13" x14ac:dyDescent="0.2">
      <c r="A33" s="128" t="s">
        <v>577</v>
      </c>
      <c r="B33" s="129"/>
      <c r="C33" s="13"/>
      <c r="D33" s="13"/>
      <c r="E33" s="13">
        <v>2</v>
      </c>
      <c r="F33" s="13"/>
      <c r="G33" s="13"/>
      <c r="H33" s="13"/>
      <c r="I33" s="13"/>
      <c r="J33" s="13"/>
      <c r="K33" s="13"/>
      <c r="L33" s="13"/>
      <c r="M33" s="130">
        <v>2</v>
      </c>
    </row>
    <row r="34" spans="1:13" x14ac:dyDescent="0.2">
      <c r="A34" s="128" t="s">
        <v>2859</v>
      </c>
      <c r="B34" s="129"/>
      <c r="C34" s="13"/>
      <c r="D34" s="13"/>
      <c r="E34" s="13"/>
      <c r="F34" s="13"/>
      <c r="G34" s="13">
        <v>1</v>
      </c>
      <c r="H34" s="13"/>
      <c r="I34" s="13"/>
      <c r="J34" s="13"/>
      <c r="K34" s="13"/>
      <c r="L34" s="13"/>
      <c r="M34" s="130">
        <v>1</v>
      </c>
    </row>
    <row r="35" spans="1:13" x14ac:dyDescent="0.2">
      <c r="A35" s="128" t="s">
        <v>1583</v>
      </c>
      <c r="B35" s="129"/>
      <c r="C35" s="13">
        <v>1</v>
      </c>
      <c r="D35" s="13"/>
      <c r="E35" s="13"/>
      <c r="F35" s="13"/>
      <c r="G35" s="13"/>
      <c r="H35" s="13"/>
      <c r="I35" s="13"/>
      <c r="J35" s="13"/>
      <c r="K35" s="13"/>
      <c r="L35" s="13"/>
      <c r="M35" s="130">
        <v>1</v>
      </c>
    </row>
    <row r="36" spans="1:13" x14ac:dyDescent="0.2">
      <c r="A36" s="128" t="s">
        <v>4269</v>
      </c>
      <c r="B36" s="129"/>
      <c r="C36" s="13">
        <v>1</v>
      </c>
      <c r="D36" s="13"/>
      <c r="E36" s="13"/>
      <c r="F36" s="13"/>
      <c r="G36" s="13"/>
      <c r="H36" s="13"/>
      <c r="I36" s="13"/>
      <c r="J36" s="13"/>
      <c r="K36" s="13"/>
      <c r="L36" s="13"/>
      <c r="M36" s="130">
        <v>1</v>
      </c>
    </row>
    <row r="37" spans="1:13" x14ac:dyDescent="0.2">
      <c r="A37" s="128" t="s">
        <v>2523</v>
      </c>
      <c r="B37" s="129"/>
      <c r="C37" s="13"/>
      <c r="D37" s="13"/>
      <c r="E37" s="13"/>
      <c r="F37" s="13"/>
      <c r="G37" s="13"/>
      <c r="H37" s="13">
        <v>1</v>
      </c>
      <c r="I37" s="13"/>
      <c r="J37" s="13"/>
      <c r="K37" s="13"/>
      <c r="L37" s="13"/>
      <c r="M37" s="130">
        <v>1</v>
      </c>
    </row>
    <row r="38" spans="1:13" x14ac:dyDescent="0.2">
      <c r="A38" s="128" t="s">
        <v>2620</v>
      </c>
      <c r="B38" s="129"/>
      <c r="C38" s="13">
        <v>1</v>
      </c>
      <c r="D38" s="13"/>
      <c r="E38" s="13"/>
      <c r="F38" s="13"/>
      <c r="G38" s="13"/>
      <c r="H38" s="13"/>
      <c r="I38" s="13"/>
      <c r="J38" s="13"/>
      <c r="K38" s="13"/>
      <c r="L38" s="13"/>
      <c r="M38" s="130">
        <v>1</v>
      </c>
    </row>
    <row r="39" spans="1:13" x14ac:dyDescent="0.2">
      <c r="A39" s="128" t="s">
        <v>346</v>
      </c>
      <c r="B39" s="129"/>
      <c r="C39" s="13"/>
      <c r="D39" s="13"/>
      <c r="E39" s="13">
        <v>1</v>
      </c>
      <c r="F39" s="13"/>
      <c r="G39" s="13"/>
      <c r="H39" s="13"/>
      <c r="I39" s="13"/>
      <c r="J39" s="13"/>
      <c r="K39" s="13"/>
      <c r="L39" s="13"/>
      <c r="M39" s="130">
        <v>1</v>
      </c>
    </row>
    <row r="40" spans="1:13" x14ac:dyDescent="0.2">
      <c r="A40" s="128" t="s">
        <v>4847</v>
      </c>
      <c r="B40" s="129"/>
      <c r="C40" s="13"/>
      <c r="D40" s="13">
        <v>1</v>
      </c>
      <c r="E40" s="13"/>
      <c r="F40" s="13"/>
      <c r="G40" s="13"/>
      <c r="H40" s="13"/>
      <c r="I40" s="13"/>
      <c r="J40" s="13"/>
      <c r="K40" s="13"/>
      <c r="L40" s="13"/>
      <c r="M40" s="130">
        <v>1</v>
      </c>
    </row>
    <row r="41" spans="1:13" x14ac:dyDescent="0.2">
      <c r="A41" s="128" t="s">
        <v>360</v>
      </c>
      <c r="B41" s="129"/>
      <c r="C41" s="13">
        <v>1</v>
      </c>
      <c r="D41" s="13"/>
      <c r="E41" s="13"/>
      <c r="F41" s="13"/>
      <c r="G41" s="13"/>
      <c r="H41" s="13"/>
      <c r="I41" s="13"/>
      <c r="J41" s="13"/>
      <c r="K41" s="13"/>
      <c r="L41" s="13"/>
      <c r="M41" s="130">
        <v>1</v>
      </c>
    </row>
    <row r="42" spans="1:13" x14ac:dyDescent="0.2">
      <c r="A42" s="128" t="s">
        <v>3780</v>
      </c>
      <c r="B42" s="129"/>
      <c r="C42" s="13"/>
      <c r="D42" s="13"/>
      <c r="E42" s="13"/>
      <c r="F42" s="13">
        <v>1</v>
      </c>
      <c r="G42" s="13"/>
      <c r="H42" s="13"/>
      <c r="I42" s="13"/>
      <c r="J42" s="13"/>
      <c r="K42" s="13"/>
      <c r="L42" s="13"/>
      <c r="M42" s="130">
        <v>1</v>
      </c>
    </row>
    <row r="43" spans="1:13" x14ac:dyDescent="0.2">
      <c r="A43" s="128" t="s">
        <v>555</v>
      </c>
      <c r="B43" s="129"/>
      <c r="C43" s="13"/>
      <c r="D43" s="13"/>
      <c r="E43" s="13">
        <v>1</v>
      </c>
      <c r="F43" s="13"/>
      <c r="G43" s="13"/>
      <c r="H43" s="13"/>
      <c r="I43" s="13"/>
      <c r="J43" s="13"/>
      <c r="K43" s="13"/>
      <c r="L43" s="13"/>
      <c r="M43" s="130">
        <v>1</v>
      </c>
    </row>
    <row r="44" spans="1:13" x14ac:dyDescent="0.2">
      <c r="A44" s="128" t="s">
        <v>835</v>
      </c>
      <c r="B44" s="129"/>
      <c r="C44" s="13"/>
      <c r="D44" s="13"/>
      <c r="E44" s="13">
        <v>1</v>
      </c>
      <c r="F44" s="13"/>
      <c r="G44" s="13"/>
      <c r="H44" s="13"/>
      <c r="I44" s="13"/>
      <c r="J44" s="13"/>
      <c r="K44" s="13"/>
      <c r="L44" s="13"/>
      <c r="M44" s="130">
        <v>1</v>
      </c>
    </row>
    <row r="45" spans="1:13" x14ac:dyDescent="0.2">
      <c r="A45" s="128" t="s">
        <v>2403</v>
      </c>
      <c r="B45" s="129"/>
      <c r="C45" s="13">
        <v>1</v>
      </c>
      <c r="D45" s="13"/>
      <c r="E45" s="13"/>
      <c r="F45" s="13"/>
      <c r="G45" s="13"/>
      <c r="H45" s="13"/>
      <c r="I45" s="13"/>
      <c r="J45" s="13"/>
      <c r="K45" s="13"/>
      <c r="L45" s="13"/>
      <c r="M45" s="130">
        <v>1</v>
      </c>
    </row>
    <row r="46" spans="1:13" x14ac:dyDescent="0.2">
      <c r="A46" s="128" t="s">
        <v>1238</v>
      </c>
      <c r="B46" s="129"/>
      <c r="C46" s="13"/>
      <c r="D46" s="13"/>
      <c r="E46" s="13"/>
      <c r="F46" s="13">
        <v>1</v>
      </c>
      <c r="G46" s="13"/>
      <c r="H46" s="13"/>
      <c r="I46" s="13"/>
      <c r="J46" s="13"/>
      <c r="K46" s="13"/>
      <c r="L46" s="13"/>
      <c r="M46" s="130">
        <v>1</v>
      </c>
    </row>
    <row r="47" spans="1:13" x14ac:dyDescent="0.2">
      <c r="A47" s="128" t="s">
        <v>2964</v>
      </c>
      <c r="B47" s="129"/>
      <c r="C47" s="13"/>
      <c r="D47" s="13"/>
      <c r="E47" s="13"/>
      <c r="F47" s="13"/>
      <c r="G47" s="13"/>
      <c r="H47" s="13">
        <v>1</v>
      </c>
      <c r="I47" s="13"/>
      <c r="J47" s="13"/>
      <c r="K47" s="13"/>
      <c r="L47" s="13"/>
      <c r="M47" s="130">
        <v>1</v>
      </c>
    </row>
    <row r="48" spans="1:13" x14ac:dyDescent="0.2">
      <c r="A48" s="128" t="s">
        <v>3178</v>
      </c>
      <c r="B48" s="129"/>
      <c r="C48" s="13"/>
      <c r="D48" s="13">
        <v>1</v>
      </c>
      <c r="E48" s="13"/>
      <c r="F48" s="13"/>
      <c r="G48" s="13"/>
      <c r="H48" s="13"/>
      <c r="I48" s="13"/>
      <c r="J48" s="13"/>
      <c r="K48" s="13"/>
      <c r="L48" s="13"/>
      <c r="M48" s="130">
        <v>1</v>
      </c>
    </row>
    <row r="49" spans="1:13" x14ac:dyDescent="0.2">
      <c r="A49" s="128" t="s">
        <v>983</v>
      </c>
      <c r="B49" s="129"/>
      <c r="C49" s="13"/>
      <c r="D49" s="13"/>
      <c r="E49" s="13"/>
      <c r="F49" s="13">
        <v>1</v>
      </c>
      <c r="G49" s="13"/>
      <c r="H49" s="13"/>
      <c r="I49" s="13"/>
      <c r="J49" s="13"/>
      <c r="K49" s="13"/>
      <c r="L49" s="13"/>
      <c r="M49" s="130">
        <v>1</v>
      </c>
    </row>
    <row r="50" spans="1:13" x14ac:dyDescent="0.2">
      <c r="A50" s="128" t="s">
        <v>1012</v>
      </c>
      <c r="B50" s="129"/>
      <c r="C50" s="13"/>
      <c r="D50" s="13"/>
      <c r="E50" s="13"/>
      <c r="F50" s="13"/>
      <c r="G50" s="13"/>
      <c r="H50" s="13"/>
      <c r="I50" s="13">
        <v>1</v>
      </c>
      <c r="J50" s="13"/>
      <c r="K50" s="13"/>
      <c r="L50" s="13"/>
      <c r="M50" s="130">
        <v>1</v>
      </c>
    </row>
    <row r="51" spans="1:13" x14ac:dyDescent="0.2">
      <c r="A51" s="128" t="s">
        <v>5555</v>
      </c>
      <c r="B51" s="129"/>
      <c r="C51" s="13"/>
      <c r="D51" s="13">
        <v>1</v>
      </c>
      <c r="E51" s="13"/>
      <c r="F51" s="13"/>
      <c r="G51" s="13"/>
      <c r="H51" s="13"/>
      <c r="I51" s="13"/>
      <c r="J51" s="13"/>
      <c r="K51" s="13"/>
      <c r="L51" s="13"/>
      <c r="M51" s="130">
        <v>1</v>
      </c>
    </row>
    <row r="52" spans="1:13" x14ac:dyDescent="0.2">
      <c r="A52" s="128" t="s">
        <v>1330</v>
      </c>
      <c r="B52" s="129"/>
      <c r="C52" s="13"/>
      <c r="D52" s="13"/>
      <c r="E52" s="13"/>
      <c r="F52" s="13"/>
      <c r="G52" s="13"/>
      <c r="H52" s="13"/>
      <c r="I52" s="13"/>
      <c r="J52" s="13">
        <v>1</v>
      </c>
      <c r="K52" s="13"/>
      <c r="L52" s="13"/>
      <c r="M52" s="130">
        <v>1</v>
      </c>
    </row>
    <row r="53" spans="1:13" x14ac:dyDescent="0.2">
      <c r="A53" s="128" t="s">
        <v>2213</v>
      </c>
      <c r="B53" s="129"/>
      <c r="C53" s="13"/>
      <c r="D53" s="13"/>
      <c r="E53" s="13"/>
      <c r="F53" s="13"/>
      <c r="G53" s="13"/>
      <c r="H53" s="13"/>
      <c r="I53" s="13"/>
      <c r="J53" s="13"/>
      <c r="K53" s="13">
        <v>1</v>
      </c>
      <c r="L53" s="13"/>
      <c r="M53" s="130">
        <v>1</v>
      </c>
    </row>
    <row r="54" spans="1:13" x14ac:dyDescent="0.2">
      <c r="A54" s="128" t="s">
        <v>4672</v>
      </c>
      <c r="B54" s="129">
        <v>1</v>
      </c>
      <c r="C54" s="13"/>
      <c r="D54" s="13"/>
      <c r="E54" s="13"/>
      <c r="F54" s="13"/>
      <c r="G54" s="13"/>
      <c r="H54" s="13"/>
      <c r="I54" s="13"/>
      <c r="J54" s="13"/>
      <c r="K54" s="13"/>
      <c r="L54" s="13"/>
      <c r="M54" s="130">
        <v>1</v>
      </c>
    </row>
    <row r="55" spans="1:13" x14ac:dyDescent="0.2">
      <c r="A55" s="128" t="s">
        <v>1211</v>
      </c>
      <c r="B55" s="129">
        <v>1</v>
      </c>
      <c r="C55" s="13"/>
      <c r="D55" s="13"/>
      <c r="E55" s="13"/>
      <c r="F55" s="13"/>
      <c r="G55" s="13"/>
      <c r="H55" s="13"/>
      <c r="I55" s="13"/>
      <c r="J55" s="13"/>
      <c r="K55" s="13"/>
      <c r="L55" s="13"/>
      <c r="M55" s="130">
        <v>1</v>
      </c>
    </row>
    <row r="56" spans="1:13" x14ac:dyDescent="0.2">
      <c r="A56" s="128" t="s">
        <v>1323</v>
      </c>
      <c r="B56" s="129"/>
      <c r="C56" s="13"/>
      <c r="D56" s="13"/>
      <c r="E56" s="13"/>
      <c r="F56" s="13"/>
      <c r="G56" s="13"/>
      <c r="H56" s="13"/>
      <c r="I56" s="13"/>
      <c r="J56" s="13"/>
      <c r="K56" s="13"/>
      <c r="L56" s="13">
        <v>1</v>
      </c>
      <c r="M56" s="130">
        <v>1</v>
      </c>
    </row>
    <row r="57" spans="1:13" x14ac:dyDescent="0.2">
      <c r="A57" s="128" t="s">
        <v>4683</v>
      </c>
      <c r="B57" s="129"/>
      <c r="C57" s="13"/>
      <c r="D57" s="13"/>
      <c r="E57" s="13"/>
      <c r="F57" s="13"/>
      <c r="G57" s="13">
        <v>1</v>
      </c>
      <c r="H57" s="13"/>
      <c r="I57" s="13"/>
      <c r="J57" s="13"/>
      <c r="K57" s="13"/>
      <c r="L57" s="13"/>
      <c r="M57" s="130">
        <v>1</v>
      </c>
    </row>
    <row r="58" spans="1:13" x14ac:dyDescent="0.2">
      <c r="A58" s="128" t="s">
        <v>5949</v>
      </c>
      <c r="B58" s="129"/>
      <c r="C58" s="13"/>
      <c r="D58" s="13">
        <v>1</v>
      </c>
      <c r="E58" s="13"/>
      <c r="F58" s="13"/>
      <c r="G58" s="13"/>
      <c r="H58" s="13"/>
      <c r="I58" s="13"/>
      <c r="J58" s="13"/>
      <c r="K58" s="13"/>
      <c r="L58" s="13"/>
      <c r="M58" s="130">
        <v>1</v>
      </c>
    </row>
    <row r="59" spans="1:13" x14ac:dyDescent="0.2">
      <c r="A59" s="128" t="s">
        <v>182</v>
      </c>
      <c r="B59" s="129">
        <v>1</v>
      </c>
      <c r="C59" s="13"/>
      <c r="D59" s="13"/>
      <c r="E59" s="13"/>
      <c r="F59" s="13"/>
      <c r="G59" s="13"/>
      <c r="H59" s="13"/>
      <c r="I59" s="13"/>
      <c r="J59" s="13"/>
      <c r="K59" s="13"/>
      <c r="L59" s="13"/>
      <c r="M59" s="130">
        <v>1</v>
      </c>
    </row>
    <row r="60" spans="1:13" x14ac:dyDescent="0.2">
      <c r="A60" s="128" t="s">
        <v>3083</v>
      </c>
      <c r="B60" s="129">
        <v>1</v>
      </c>
      <c r="C60" s="13"/>
      <c r="D60" s="13"/>
      <c r="E60" s="13"/>
      <c r="F60" s="13"/>
      <c r="G60" s="13"/>
      <c r="H60" s="13"/>
      <c r="I60" s="13"/>
      <c r="J60" s="13"/>
      <c r="K60" s="13"/>
      <c r="L60" s="13"/>
      <c r="M60" s="130">
        <v>1</v>
      </c>
    </row>
    <row r="61" spans="1:13" x14ac:dyDescent="0.2">
      <c r="A61" s="128" t="s">
        <v>129</v>
      </c>
      <c r="B61" s="129"/>
      <c r="C61" s="13">
        <v>1</v>
      </c>
      <c r="D61" s="13"/>
      <c r="E61" s="13"/>
      <c r="F61" s="13"/>
      <c r="G61" s="13"/>
      <c r="H61" s="13"/>
      <c r="I61" s="13"/>
      <c r="J61" s="13"/>
      <c r="K61" s="13"/>
      <c r="L61" s="13"/>
      <c r="M61" s="130">
        <v>1</v>
      </c>
    </row>
    <row r="62" spans="1:13" x14ac:dyDescent="0.2">
      <c r="A62" s="128" t="s">
        <v>899</v>
      </c>
      <c r="B62" s="129"/>
      <c r="C62" s="13">
        <v>1</v>
      </c>
      <c r="D62" s="13"/>
      <c r="E62" s="13"/>
      <c r="F62" s="13"/>
      <c r="G62" s="13"/>
      <c r="H62" s="13"/>
      <c r="I62" s="13"/>
      <c r="J62" s="13"/>
      <c r="K62" s="13"/>
      <c r="L62" s="13"/>
      <c r="M62" s="130">
        <v>1</v>
      </c>
    </row>
    <row r="63" spans="1:13" x14ac:dyDescent="0.2">
      <c r="A63" s="128" t="s">
        <v>701</v>
      </c>
      <c r="B63" s="129"/>
      <c r="C63" s="13"/>
      <c r="D63" s="13"/>
      <c r="E63" s="13">
        <v>1</v>
      </c>
      <c r="F63" s="13"/>
      <c r="G63" s="13"/>
      <c r="H63" s="13"/>
      <c r="I63" s="13"/>
      <c r="J63" s="13"/>
      <c r="K63" s="13"/>
      <c r="L63" s="13"/>
      <c r="M63" s="130">
        <v>1</v>
      </c>
    </row>
    <row r="64" spans="1:13" x14ac:dyDescent="0.2">
      <c r="A64" s="128" t="s">
        <v>4699</v>
      </c>
      <c r="B64" s="129"/>
      <c r="C64" s="13"/>
      <c r="D64" s="13"/>
      <c r="E64" s="13"/>
      <c r="F64" s="13"/>
      <c r="G64" s="13"/>
      <c r="H64" s="13"/>
      <c r="I64" s="13"/>
      <c r="J64" s="13">
        <v>1</v>
      </c>
      <c r="K64" s="13"/>
      <c r="L64" s="13"/>
      <c r="M64" s="130">
        <v>1</v>
      </c>
    </row>
    <row r="65" spans="1:13" x14ac:dyDescent="0.2">
      <c r="A65" s="128" t="s">
        <v>807</v>
      </c>
      <c r="B65" s="129"/>
      <c r="C65" s="13"/>
      <c r="D65" s="13"/>
      <c r="E65" s="13">
        <v>1</v>
      </c>
      <c r="F65" s="13"/>
      <c r="G65" s="13"/>
      <c r="H65" s="13"/>
      <c r="I65" s="13"/>
      <c r="J65" s="13"/>
      <c r="K65" s="13"/>
      <c r="L65" s="13"/>
      <c r="M65" s="130">
        <v>1</v>
      </c>
    </row>
    <row r="66" spans="1:13" x14ac:dyDescent="0.2">
      <c r="A66" s="128" t="s">
        <v>2427</v>
      </c>
      <c r="B66" s="129"/>
      <c r="C66" s="13"/>
      <c r="D66" s="13"/>
      <c r="E66" s="13"/>
      <c r="F66" s="13"/>
      <c r="G66" s="13"/>
      <c r="H66" s="13">
        <v>1</v>
      </c>
      <c r="I66" s="13"/>
      <c r="J66" s="13"/>
      <c r="K66" s="13"/>
      <c r="L66" s="13"/>
      <c r="M66" s="130">
        <v>1</v>
      </c>
    </row>
    <row r="67" spans="1:13" x14ac:dyDescent="0.2">
      <c r="A67" s="128" t="s">
        <v>297</v>
      </c>
      <c r="B67" s="129"/>
      <c r="C67" s="13">
        <v>1</v>
      </c>
      <c r="D67" s="13"/>
      <c r="E67" s="13"/>
      <c r="F67" s="13"/>
      <c r="G67" s="13"/>
      <c r="H67" s="13"/>
      <c r="I67" s="13"/>
      <c r="J67" s="13"/>
      <c r="K67" s="13"/>
      <c r="L67" s="13"/>
      <c r="M67" s="130">
        <v>1</v>
      </c>
    </row>
    <row r="68" spans="1:13" x14ac:dyDescent="0.2">
      <c r="A68" s="128" t="s">
        <v>859</v>
      </c>
      <c r="B68" s="129">
        <v>1</v>
      </c>
      <c r="C68" s="13"/>
      <c r="D68" s="13"/>
      <c r="E68" s="13"/>
      <c r="F68" s="13"/>
      <c r="G68" s="13"/>
      <c r="H68" s="13"/>
      <c r="I68" s="13"/>
      <c r="J68" s="13"/>
      <c r="K68" s="13"/>
      <c r="L68" s="13"/>
      <c r="M68" s="130">
        <v>1</v>
      </c>
    </row>
    <row r="69" spans="1:13" x14ac:dyDescent="0.2">
      <c r="A69" s="128" t="s">
        <v>1589</v>
      </c>
      <c r="B69" s="129"/>
      <c r="C69" s="13"/>
      <c r="D69" s="13">
        <v>1</v>
      </c>
      <c r="E69" s="13"/>
      <c r="F69" s="13"/>
      <c r="G69" s="13"/>
      <c r="H69" s="13"/>
      <c r="I69" s="13"/>
      <c r="J69" s="13"/>
      <c r="K69" s="13"/>
      <c r="L69" s="13"/>
      <c r="M69" s="130">
        <v>1</v>
      </c>
    </row>
    <row r="70" spans="1:13" x14ac:dyDescent="0.2">
      <c r="A70" s="128" t="s">
        <v>2634</v>
      </c>
      <c r="B70" s="129"/>
      <c r="C70" s="13"/>
      <c r="D70" s="13"/>
      <c r="E70" s="13"/>
      <c r="F70" s="13"/>
      <c r="G70" s="13"/>
      <c r="H70" s="13"/>
      <c r="I70" s="13"/>
      <c r="J70" s="13">
        <v>1</v>
      </c>
      <c r="K70" s="13"/>
      <c r="L70" s="13"/>
      <c r="M70" s="130">
        <v>1</v>
      </c>
    </row>
    <row r="71" spans="1:13" x14ac:dyDescent="0.2">
      <c r="A71" s="128" t="s">
        <v>680</v>
      </c>
      <c r="B71" s="129"/>
      <c r="C71" s="13"/>
      <c r="D71" s="13"/>
      <c r="E71" s="13">
        <v>1</v>
      </c>
      <c r="F71" s="13"/>
      <c r="G71" s="13"/>
      <c r="H71" s="13"/>
      <c r="I71" s="13"/>
      <c r="J71" s="13"/>
      <c r="K71" s="13"/>
      <c r="L71" s="13"/>
      <c r="M71" s="130">
        <v>1</v>
      </c>
    </row>
    <row r="72" spans="1:13" x14ac:dyDescent="0.2">
      <c r="A72" s="128" t="s">
        <v>5724</v>
      </c>
      <c r="B72" s="129"/>
      <c r="C72" s="13">
        <v>1</v>
      </c>
      <c r="D72" s="13"/>
      <c r="E72" s="13"/>
      <c r="F72" s="13"/>
      <c r="G72" s="13"/>
      <c r="H72" s="13"/>
      <c r="I72" s="13"/>
      <c r="J72" s="13"/>
      <c r="K72" s="13"/>
      <c r="L72" s="13"/>
      <c r="M72" s="130">
        <v>1</v>
      </c>
    </row>
    <row r="73" spans="1:13" x14ac:dyDescent="0.2">
      <c r="A73" s="128" t="s">
        <v>1362</v>
      </c>
      <c r="B73" s="129"/>
      <c r="C73" s="13"/>
      <c r="D73" s="13"/>
      <c r="E73" s="13"/>
      <c r="F73" s="13">
        <v>1</v>
      </c>
      <c r="G73" s="13"/>
      <c r="H73" s="13"/>
      <c r="I73" s="13"/>
      <c r="J73" s="13"/>
      <c r="K73" s="13"/>
      <c r="L73" s="13"/>
      <c r="M73" s="130">
        <v>1</v>
      </c>
    </row>
    <row r="74" spans="1:13" x14ac:dyDescent="0.2">
      <c r="A74" s="128" t="s">
        <v>3698</v>
      </c>
      <c r="B74" s="129">
        <v>1</v>
      </c>
      <c r="C74" s="13"/>
      <c r="D74" s="13"/>
      <c r="E74" s="13"/>
      <c r="F74" s="13"/>
      <c r="G74" s="13"/>
      <c r="H74" s="13"/>
      <c r="I74" s="13"/>
      <c r="J74" s="13"/>
      <c r="K74" s="13"/>
      <c r="L74" s="13"/>
      <c r="M74" s="130">
        <v>1</v>
      </c>
    </row>
    <row r="75" spans="1:13" x14ac:dyDescent="0.2">
      <c r="A75" s="128" t="s">
        <v>1148</v>
      </c>
      <c r="B75" s="129"/>
      <c r="C75" s="13"/>
      <c r="D75" s="13"/>
      <c r="E75" s="13"/>
      <c r="F75" s="13">
        <v>1</v>
      </c>
      <c r="G75" s="13"/>
      <c r="H75" s="13"/>
      <c r="I75" s="13"/>
      <c r="J75" s="13"/>
      <c r="K75" s="13"/>
      <c r="L75" s="13"/>
      <c r="M75" s="130">
        <v>1</v>
      </c>
    </row>
    <row r="76" spans="1:13" x14ac:dyDescent="0.2">
      <c r="A76" s="128" t="s">
        <v>1815</v>
      </c>
      <c r="B76" s="129"/>
      <c r="C76" s="13">
        <v>1</v>
      </c>
      <c r="D76" s="13"/>
      <c r="E76" s="13"/>
      <c r="F76" s="13"/>
      <c r="G76" s="13"/>
      <c r="H76" s="13"/>
      <c r="I76" s="13"/>
      <c r="J76" s="13"/>
      <c r="K76" s="13"/>
      <c r="L76" s="13"/>
      <c r="M76" s="130">
        <v>1</v>
      </c>
    </row>
    <row r="77" spans="1:13" x14ac:dyDescent="0.2">
      <c r="A77" s="128" t="s">
        <v>1833</v>
      </c>
      <c r="B77" s="129"/>
      <c r="C77" s="13"/>
      <c r="D77" s="13">
        <v>1</v>
      </c>
      <c r="E77" s="13"/>
      <c r="F77" s="13"/>
      <c r="G77" s="13"/>
      <c r="H77" s="13"/>
      <c r="I77" s="13"/>
      <c r="J77" s="13"/>
      <c r="K77" s="13"/>
      <c r="L77" s="13"/>
      <c r="M77" s="130">
        <v>1</v>
      </c>
    </row>
    <row r="78" spans="1:13" x14ac:dyDescent="0.2">
      <c r="A78" s="128" t="s">
        <v>853</v>
      </c>
      <c r="B78" s="129"/>
      <c r="C78" s="13"/>
      <c r="D78" s="13"/>
      <c r="E78" s="13"/>
      <c r="F78" s="13">
        <v>1</v>
      </c>
      <c r="G78" s="13"/>
      <c r="H78" s="13"/>
      <c r="I78" s="13"/>
      <c r="J78" s="13"/>
      <c r="K78" s="13"/>
      <c r="L78" s="13"/>
      <c r="M78" s="130">
        <v>1</v>
      </c>
    </row>
    <row r="79" spans="1:13" x14ac:dyDescent="0.2">
      <c r="A79" s="128" t="s">
        <v>183</v>
      </c>
      <c r="B79" s="129"/>
      <c r="C79" s="13"/>
      <c r="D79" s="13"/>
      <c r="E79" s="13"/>
      <c r="F79" s="13">
        <v>1</v>
      </c>
      <c r="G79" s="13"/>
      <c r="H79" s="13"/>
      <c r="I79" s="13"/>
      <c r="J79" s="13"/>
      <c r="K79" s="13"/>
      <c r="L79" s="13"/>
      <c r="M79" s="130">
        <v>1</v>
      </c>
    </row>
    <row r="80" spans="1:13" x14ac:dyDescent="0.2">
      <c r="A80" s="128" t="s">
        <v>3637</v>
      </c>
      <c r="B80" s="129"/>
      <c r="C80" s="13"/>
      <c r="D80" s="13"/>
      <c r="E80" s="13"/>
      <c r="F80" s="13"/>
      <c r="G80" s="13"/>
      <c r="H80" s="13">
        <v>1</v>
      </c>
      <c r="I80" s="13"/>
      <c r="J80" s="13"/>
      <c r="K80" s="13"/>
      <c r="L80" s="13"/>
      <c r="M80" s="130">
        <v>1</v>
      </c>
    </row>
    <row r="81" spans="1:13" x14ac:dyDescent="0.2">
      <c r="A81" s="128" t="s">
        <v>3135</v>
      </c>
      <c r="B81" s="129"/>
      <c r="C81" s="13">
        <v>1</v>
      </c>
      <c r="D81" s="13"/>
      <c r="E81" s="13"/>
      <c r="F81" s="13"/>
      <c r="G81" s="13"/>
      <c r="H81" s="13"/>
      <c r="I81" s="13"/>
      <c r="J81" s="13"/>
      <c r="K81" s="13"/>
      <c r="L81" s="13"/>
      <c r="M81" s="130">
        <v>1</v>
      </c>
    </row>
    <row r="82" spans="1:13" x14ac:dyDescent="0.2">
      <c r="A82" s="128" t="s">
        <v>787</v>
      </c>
      <c r="B82" s="129"/>
      <c r="C82" s="13">
        <v>1</v>
      </c>
      <c r="D82" s="13"/>
      <c r="E82" s="13"/>
      <c r="F82" s="13"/>
      <c r="G82" s="13"/>
      <c r="H82" s="13"/>
      <c r="I82" s="13"/>
      <c r="J82" s="13"/>
      <c r="K82" s="13"/>
      <c r="L82" s="13"/>
      <c r="M82" s="130">
        <v>1</v>
      </c>
    </row>
    <row r="83" spans="1:13" x14ac:dyDescent="0.2">
      <c r="A83" s="128" t="s">
        <v>1926</v>
      </c>
      <c r="B83" s="129">
        <v>1</v>
      </c>
      <c r="C83" s="13"/>
      <c r="D83" s="13"/>
      <c r="E83" s="13"/>
      <c r="F83" s="13"/>
      <c r="G83" s="13"/>
      <c r="H83" s="13"/>
      <c r="I83" s="13"/>
      <c r="J83" s="13"/>
      <c r="K83" s="13"/>
      <c r="L83" s="13"/>
      <c r="M83" s="130">
        <v>1</v>
      </c>
    </row>
    <row r="84" spans="1:13" x14ac:dyDescent="0.2">
      <c r="A84" s="128" t="s">
        <v>2046</v>
      </c>
      <c r="B84" s="129"/>
      <c r="C84" s="13"/>
      <c r="D84" s="13"/>
      <c r="E84" s="13"/>
      <c r="F84" s="13"/>
      <c r="G84" s="13">
        <v>1</v>
      </c>
      <c r="H84" s="13"/>
      <c r="I84" s="13"/>
      <c r="J84" s="13"/>
      <c r="K84" s="13"/>
      <c r="L84" s="13"/>
      <c r="M84" s="130">
        <v>1</v>
      </c>
    </row>
    <row r="85" spans="1:13" x14ac:dyDescent="0.2">
      <c r="A85" s="128" t="s">
        <v>1346</v>
      </c>
      <c r="B85" s="129"/>
      <c r="C85" s="13"/>
      <c r="D85" s="13"/>
      <c r="E85" s="13"/>
      <c r="F85" s="13">
        <v>1</v>
      </c>
      <c r="G85" s="13"/>
      <c r="H85" s="13"/>
      <c r="I85" s="13"/>
      <c r="J85" s="13"/>
      <c r="K85" s="13"/>
      <c r="L85" s="13"/>
      <c r="M85" s="130">
        <v>1</v>
      </c>
    </row>
    <row r="86" spans="1:13" x14ac:dyDescent="0.2">
      <c r="A86" s="128" t="s">
        <v>3058</v>
      </c>
      <c r="B86" s="129">
        <v>1</v>
      </c>
      <c r="C86" s="13"/>
      <c r="D86" s="13"/>
      <c r="E86" s="13"/>
      <c r="F86" s="13"/>
      <c r="G86" s="13"/>
      <c r="H86" s="13"/>
      <c r="I86" s="13"/>
      <c r="J86" s="13"/>
      <c r="K86" s="13"/>
      <c r="L86" s="13"/>
      <c r="M86" s="130">
        <v>1</v>
      </c>
    </row>
    <row r="87" spans="1:13" x14ac:dyDescent="0.2">
      <c r="A87" s="128" t="s">
        <v>1650</v>
      </c>
      <c r="B87" s="129"/>
      <c r="C87" s="13"/>
      <c r="D87" s="13"/>
      <c r="E87" s="13"/>
      <c r="F87" s="13"/>
      <c r="G87" s="13"/>
      <c r="H87" s="13"/>
      <c r="I87" s="13">
        <v>1</v>
      </c>
      <c r="J87" s="13"/>
      <c r="K87" s="13"/>
      <c r="L87" s="13"/>
      <c r="M87" s="130">
        <v>1</v>
      </c>
    </row>
    <row r="88" spans="1:13" x14ac:dyDescent="0.2">
      <c r="A88" s="131" t="s">
        <v>17588</v>
      </c>
      <c r="B88" s="132">
        <v>34</v>
      </c>
      <c r="C88" s="133">
        <v>33</v>
      </c>
      <c r="D88" s="133">
        <v>20</v>
      </c>
      <c r="E88" s="133">
        <v>20</v>
      </c>
      <c r="F88" s="133">
        <v>17</v>
      </c>
      <c r="G88" s="133">
        <v>10</v>
      </c>
      <c r="H88" s="133">
        <v>10</v>
      </c>
      <c r="I88" s="133">
        <v>8</v>
      </c>
      <c r="J88" s="133">
        <v>7</v>
      </c>
      <c r="K88" s="133">
        <v>1</v>
      </c>
      <c r="L88" s="133">
        <v>1</v>
      </c>
      <c r="M88" s="134">
        <v>161</v>
      </c>
    </row>
  </sheetData>
  <phoneticPr fontId="6" type="noConversion"/>
  <pageMargins left="0.75" right="0.75" top="1" bottom="1" header="0.5" footer="0.5"/>
  <pageSetup paperSize="0" orientation="portrait" horizontalDpi="0" verticalDpi="0" copies="0"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workbookViewId="0">
      <pane xSplit="1" ySplit="7" topLeftCell="B8" activePane="bottomRight" state="frozen"/>
      <selection pane="topRight" activeCell="B1" sqref="B1"/>
      <selection pane="bottomLeft" activeCell="A8" sqref="A8"/>
      <selection pane="bottomRight" activeCell="A8" sqref="A8"/>
    </sheetView>
  </sheetViews>
  <sheetFormatPr defaultRowHeight="12.75" x14ac:dyDescent="0.2"/>
  <cols>
    <col min="1" max="1" width="18" bestFit="1" customWidth="1"/>
    <col min="2" max="12" width="16.28515625" bestFit="1" customWidth="1"/>
    <col min="13" max="13" width="10.5703125" bestFit="1" customWidth="1"/>
  </cols>
  <sheetData>
    <row r="1" spans="1:13" x14ac:dyDescent="0.2">
      <c r="A1" s="135" t="s">
        <v>252</v>
      </c>
      <c r="B1" s="137" t="s">
        <v>17591</v>
      </c>
    </row>
    <row r="2" spans="1:13" x14ac:dyDescent="0.2">
      <c r="A2" s="135" t="s">
        <v>243</v>
      </c>
      <c r="B2" s="137" t="s">
        <v>17591</v>
      </c>
    </row>
    <row r="3" spans="1:13" x14ac:dyDescent="0.2">
      <c r="A3" s="135" t="s">
        <v>235</v>
      </c>
      <c r="B3" s="137" t="s">
        <v>17591</v>
      </c>
    </row>
    <row r="4" spans="1:13" x14ac:dyDescent="0.2">
      <c r="A4" s="135" t="s">
        <v>247</v>
      </c>
      <c r="B4" s="137" t="s">
        <v>17591</v>
      </c>
    </row>
    <row r="6" spans="1:13" x14ac:dyDescent="0.2">
      <c r="A6" s="119" t="s">
        <v>17587</v>
      </c>
      <c r="B6" s="119" t="s">
        <v>236</v>
      </c>
      <c r="C6" s="120"/>
      <c r="D6" s="120"/>
      <c r="E6" s="120"/>
      <c r="F6" s="120"/>
      <c r="G6" s="120"/>
      <c r="H6" s="120"/>
      <c r="I6" s="120"/>
      <c r="J6" s="120"/>
      <c r="K6" s="120"/>
      <c r="L6" s="120"/>
      <c r="M6" s="121"/>
    </row>
    <row r="7" spans="1:13" x14ac:dyDescent="0.2">
      <c r="A7" s="119" t="s">
        <v>248</v>
      </c>
      <c r="B7" s="122" t="s">
        <v>721</v>
      </c>
      <c r="C7" s="123" t="s">
        <v>260</v>
      </c>
      <c r="D7" s="123" t="s">
        <v>883</v>
      </c>
      <c r="E7" s="123" t="s">
        <v>326</v>
      </c>
      <c r="F7" s="123" t="s">
        <v>413</v>
      </c>
      <c r="G7" s="123" t="s">
        <v>1416</v>
      </c>
      <c r="H7" s="123" t="s">
        <v>1701</v>
      </c>
      <c r="I7" s="123" t="s">
        <v>748</v>
      </c>
      <c r="J7" s="123" t="s">
        <v>312</v>
      </c>
      <c r="K7" s="123" t="s">
        <v>532</v>
      </c>
      <c r="L7" s="123" t="s">
        <v>1319</v>
      </c>
      <c r="M7" s="124" t="s">
        <v>17588</v>
      </c>
    </row>
    <row r="8" spans="1:13" x14ac:dyDescent="0.2">
      <c r="A8" s="122" t="s">
        <v>955</v>
      </c>
      <c r="B8" s="125">
        <v>4</v>
      </c>
      <c r="C8" s="126">
        <v>2</v>
      </c>
      <c r="D8" s="126">
        <v>14</v>
      </c>
      <c r="E8" s="126"/>
      <c r="F8" s="126">
        <v>2</v>
      </c>
      <c r="G8" s="126">
        <v>5</v>
      </c>
      <c r="H8" s="126">
        <v>5</v>
      </c>
      <c r="I8" s="126"/>
      <c r="J8" s="126">
        <v>4</v>
      </c>
      <c r="K8" s="126"/>
      <c r="L8" s="126"/>
      <c r="M8" s="127">
        <v>36</v>
      </c>
    </row>
    <row r="9" spans="1:13" x14ac:dyDescent="0.2">
      <c r="A9" s="128" t="s">
        <v>1150</v>
      </c>
      <c r="B9" s="129"/>
      <c r="C9" s="13"/>
      <c r="D9" s="13">
        <v>1</v>
      </c>
      <c r="E9" s="13"/>
      <c r="F9" s="13">
        <v>1</v>
      </c>
      <c r="G9" s="13"/>
      <c r="H9" s="13"/>
      <c r="I9" s="13"/>
      <c r="J9" s="13">
        <v>2</v>
      </c>
      <c r="K9" s="13"/>
      <c r="L9" s="13">
        <v>1</v>
      </c>
      <c r="M9" s="130">
        <v>5</v>
      </c>
    </row>
    <row r="10" spans="1:13" x14ac:dyDescent="0.2">
      <c r="A10" s="128" t="s">
        <v>5677</v>
      </c>
      <c r="B10" s="129">
        <v>4</v>
      </c>
      <c r="C10" s="13"/>
      <c r="D10" s="13"/>
      <c r="E10" s="13"/>
      <c r="F10" s="13"/>
      <c r="G10" s="13"/>
      <c r="H10" s="13"/>
      <c r="I10" s="13"/>
      <c r="J10" s="13"/>
      <c r="K10" s="13"/>
      <c r="L10" s="13"/>
      <c r="M10" s="130">
        <v>4</v>
      </c>
    </row>
    <row r="11" spans="1:13" x14ac:dyDescent="0.2">
      <c r="A11" s="128" t="s">
        <v>3630</v>
      </c>
      <c r="B11" s="129">
        <v>4</v>
      </c>
      <c r="C11" s="13"/>
      <c r="D11" s="13"/>
      <c r="E11" s="13"/>
      <c r="F11" s="13"/>
      <c r="G11" s="13"/>
      <c r="H11" s="13"/>
      <c r="I11" s="13"/>
      <c r="J11" s="13"/>
      <c r="K11" s="13"/>
      <c r="L11" s="13"/>
      <c r="M11" s="130">
        <v>4</v>
      </c>
    </row>
    <row r="12" spans="1:13" x14ac:dyDescent="0.2">
      <c r="A12" s="128" t="s">
        <v>791</v>
      </c>
      <c r="B12" s="129"/>
      <c r="C12" s="13"/>
      <c r="D12" s="13"/>
      <c r="E12" s="13">
        <v>2</v>
      </c>
      <c r="F12" s="13"/>
      <c r="G12" s="13"/>
      <c r="H12" s="13"/>
      <c r="I12" s="13">
        <v>1</v>
      </c>
      <c r="J12" s="13"/>
      <c r="K12" s="13"/>
      <c r="L12" s="13"/>
      <c r="M12" s="130">
        <v>3</v>
      </c>
    </row>
    <row r="13" spans="1:13" x14ac:dyDescent="0.2">
      <c r="A13" s="128" t="s">
        <v>3376</v>
      </c>
      <c r="B13" s="129"/>
      <c r="C13" s="13">
        <v>3</v>
      </c>
      <c r="D13" s="13"/>
      <c r="E13" s="13"/>
      <c r="F13" s="13"/>
      <c r="G13" s="13"/>
      <c r="H13" s="13"/>
      <c r="I13" s="13"/>
      <c r="J13" s="13"/>
      <c r="K13" s="13"/>
      <c r="L13" s="13"/>
      <c r="M13" s="130">
        <v>3</v>
      </c>
    </row>
    <row r="14" spans="1:13" x14ac:dyDescent="0.2">
      <c r="A14" s="128" t="s">
        <v>2878</v>
      </c>
      <c r="B14" s="129"/>
      <c r="C14" s="13"/>
      <c r="D14" s="13"/>
      <c r="E14" s="13"/>
      <c r="F14" s="13"/>
      <c r="G14" s="13">
        <v>2</v>
      </c>
      <c r="H14" s="13"/>
      <c r="I14" s="13"/>
      <c r="J14" s="13"/>
      <c r="K14" s="13"/>
      <c r="L14" s="13"/>
      <c r="M14" s="130">
        <v>2</v>
      </c>
    </row>
    <row r="15" spans="1:13" x14ac:dyDescent="0.2">
      <c r="A15" s="128" t="s">
        <v>559</v>
      </c>
      <c r="B15" s="129"/>
      <c r="C15" s="13"/>
      <c r="D15" s="13"/>
      <c r="E15" s="13"/>
      <c r="F15" s="13"/>
      <c r="G15" s="13"/>
      <c r="H15" s="13"/>
      <c r="I15" s="13">
        <v>2</v>
      </c>
      <c r="J15" s="13"/>
      <c r="K15" s="13"/>
      <c r="L15" s="13"/>
      <c r="M15" s="130">
        <v>2</v>
      </c>
    </row>
    <row r="16" spans="1:13" x14ac:dyDescent="0.2">
      <c r="A16" s="128" t="s">
        <v>2755</v>
      </c>
      <c r="B16" s="129">
        <v>1</v>
      </c>
      <c r="C16" s="13"/>
      <c r="D16" s="13"/>
      <c r="E16" s="13"/>
      <c r="F16" s="13">
        <v>1</v>
      </c>
      <c r="G16" s="13"/>
      <c r="H16" s="13"/>
      <c r="I16" s="13"/>
      <c r="J16" s="13"/>
      <c r="K16" s="13"/>
      <c r="L16" s="13"/>
      <c r="M16" s="130">
        <v>2</v>
      </c>
    </row>
    <row r="17" spans="1:13" x14ac:dyDescent="0.2">
      <c r="A17" s="128" t="s">
        <v>268</v>
      </c>
      <c r="B17" s="129"/>
      <c r="C17" s="13">
        <v>1</v>
      </c>
      <c r="D17" s="13"/>
      <c r="E17" s="13">
        <v>1</v>
      </c>
      <c r="F17" s="13"/>
      <c r="G17" s="13"/>
      <c r="H17" s="13"/>
      <c r="I17" s="13"/>
      <c r="J17" s="13"/>
      <c r="K17" s="13"/>
      <c r="L17" s="13"/>
      <c r="M17" s="130">
        <v>2</v>
      </c>
    </row>
    <row r="18" spans="1:13" x14ac:dyDescent="0.2">
      <c r="A18" s="128" t="s">
        <v>3574</v>
      </c>
      <c r="B18" s="129">
        <v>1</v>
      </c>
      <c r="C18" s="13">
        <v>1</v>
      </c>
      <c r="D18" s="13"/>
      <c r="E18" s="13"/>
      <c r="F18" s="13"/>
      <c r="G18" s="13"/>
      <c r="H18" s="13"/>
      <c r="I18" s="13"/>
      <c r="J18" s="13"/>
      <c r="K18" s="13"/>
      <c r="L18" s="13"/>
      <c r="M18" s="130">
        <v>2</v>
      </c>
    </row>
    <row r="19" spans="1:13" x14ac:dyDescent="0.2">
      <c r="A19" s="128" t="s">
        <v>17589</v>
      </c>
      <c r="B19" s="129"/>
      <c r="C19" s="13"/>
      <c r="D19" s="13"/>
      <c r="E19" s="13"/>
      <c r="F19" s="13"/>
      <c r="G19" s="13"/>
      <c r="H19" s="13">
        <v>1</v>
      </c>
      <c r="I19" s="13">
        <v>1</v>
      </c>
      <c r="J19" s="13"/>
      <c r="K19" s="13"/>
      <c r="L19" s="13"/>
      <c r="M19" s="130">
        <v>2</v>
      </c>
    </row>
    <row r="20" spans="1:13" x14ac:dyDescent="0.2">
      <c r="A20" s="128" t="s">
        <v>2814</v>
      </c>
      <c r="B20" s="129">
        <v>2</v>
      </c>
      <c r="C20" s="13"/>
      <c r="D20" s="13"/>
      <c r="E20" s="13"/>
      <c r="F20" s="13"/>
      <c r="G20" s="13"/>
      <c r="H20" s="13"/>
      <c r="I20" s="13"/>
      <c r="J20" s="13"/>
      <c r="K20" s="13"/>
      <c r="L20" s="13"/>
      <c r="M20" s="130">
        <v>2</v>
      </c>
    </row>
    <row r="21" spans="1:13" x14ac:dyDescent="0.2">
      <c r="A21" s="128" t="s">
        <v>702</v>
      </c>
      <c r="B21" s="129"/>
      <c r="C21" s="13"/>
      <c r="D21" s="13"/>
      <c r="E21" s="13">
        <v>2</v>
      </c>
      <c r="F21" s="13"/>
      <c r="G21" s="13"/>
      <c r="H21" s="13"/>
      <c r="I21" s="13"/>
      <c r="J21" s="13"/>
      <c r="K21" s="13"/>
      <c r="L21" s="13"/>
      <c r="M21" s="130">
        <v>2</v>
      </c>
    </row>
    <row r="22" spans="1:13" x14ac:dyDescent="0.2">
      <c r="A22" s="128" t="s">
        <v>1505</v>
      </c>
      <c r="B22" s="129"/>
      <c r="C22" s="13">
        <v>2</v>
      </c>
      <c r="D22" s="13"/>
      <c r="E22" s="13"/>
      <c r="F22" s="13"/>
      <c r="G22" s="13"/>
      <c r="H22" s="13"/>
      <c r="I22" s="13"/>
      <c r="J22" s="13"/>
      <c r="K22" s="13"/>
      <c r="L22" s="13"/>
      <c r="M22" s="130">
        <v>2</v>
      </c>
    </row>
    <row r="23" spans="1:13" x14ac:dyDescent="0.2">
      <c r="A23" s="128" t="s">
        <v>313</v>
      </c>
      <c r="B23" s="129"/>
      <c r="C23" s="13"/>
      <c r="D23" s="13"/>
      <c r="E23" s="13"/>
      <c r="F23" s="13">
        <v>2</v>
      </c>
      <c r="G23" s="13"/>
      <c r="H23" s="13"/>
      <c r="I23" s="13"/>
      <c r="J23" s="13"/>
      <c r="K23" s="13"/>
      <c r="L23" s="13"/>
      <c r="M23" s="130">
        <v>2</v>
      </c>
    </row>
    <row r="24" spans="1:13" x14ac:dyDescent="0.2">
      <c r="A24" s="128" t="s">
        <v>2562</v>
      </c>
      <c r="B24" s="129"/>
      <c r="C24" s="13">
        <v>1</v>
      </c>
      <c r="D24" s="13"/>
      <c r="E24" s="13"/>
      <c r="F24" s="13"/>
      <c r="G24" s="13"/>
      <c r="H24" s="13"/>
      <c r="I24" s="13"/>
      <c r="J24" s="13"/>
      <c r="K24" s="13"/>
      <c r="L24" s="13"/>
      <c r="M24" s="130">
        <v>1</v>
      </c>
    </row>
    <row r="25" spans="1:13" x14ac:dyDescent="0.2">
      <c r="A25" s="128" t="s">
        <v>448</v>
      </c>
      <c r="B25" s="129"/>
      <c r="C25" s="13"/>
      <c r="D25" s="13"/>
      <c r="E25" s="13">
        <v>1</v>
      </c>
      <c r="F25" s="13"/>
      <c r="G25" s="13"/>
      <c r="H25" s="13"/>
      <c r="I25" s="13"/>
      <c r="J25" s="13"/>
      <c r="K25" s="13"/>
      <c r="L25" s="13"/>
      <c r="M25" s="130">
        <v>1</v>
      </c>
    </row>
    <row r="26" spans="1:13" x14ac:dyDescent="0.2">
      <c r="A26" s="128" t="s">
        <v>143</v>
      </c>
      <c r="B26" s="129">
        <v>1</v>
      </c>
      <c r="C26" s="13"/>
      <c r="D26" s="13"/>
      <c r="E26" s="13"/>
      <c r="F26" s="13"/>
      <c r="G26" s="13"/>
      <c r="H26" s="13"/>
      <c r="I26" s="13"/>
      <c r="J26" s="13"/>
      <c r="K26" s="13"/>
      <c r="L26" s="13"/>
      <c r="M26" s="130">
        <v>1</v>
      </c>
    </row>
    <row r="27" spans="1:13" x14ac:dyDescent="0.2">
      <c r="A27" s="128" t="s">
        <v>3136</v>
      </c>
      <c r="B27" s="129"/>
      <c r="C27" s="13">
        <v>1</v>
      </c>
      <c r="D27" s="13"/>
      <c r="E27" s="13"/>
      <c r="F27" s="13"/>
      <c r="G27" s="13"/>
      <c r="H27" s="13"/>
      <c r="I27" s="13"/>
      <c r="J27" s="13"/>
      <c r="K27" s="13"/>
      <c r="L27" s="13"/>
      <c r="M27" s="130">
        <v>1</v>
      </c>
    </row>
    <row r="28" spans="1:13" x14ac:dyDescent="0.2">
      <c r="A28" s="128" t="s">
        <v>901</v>
      </c>
      <c r="B28" s="129"/>
      <c r="C28" s="13">
        <v>1</v>
      </c>
      <c r="D28" s="13"/>
      <c r="E28" s="13"/>
      <c r="F28" s="13"/>
      <c r="G28" s="13"/>
      <c r="H28" s="13"/>
      <c r="I28" s="13"/>
      <c r="J28" s="13"/>
      <c r="K28" s="13"/>
      <c r="L28" s="13"/>
      <c r="M28" s="130">
        <v>1</v>
      </c>
    </row>
    <row r="29" spans="1:13" x14ac:dyDescent="0.2">
      <c r="A29" s="128" t="s">
        <v>1363</v>
      </c>
      <c r="B29" s="129"/>
      <c r="C29" s="13"/>
      <c r="D29" s="13"/>
      <c r="E29" s="13"/>
      <c r="F29" s="13">
        <v>1</v>
      </c>
      <c r="G29" s="13"/>
      <c r="H29" s="13"/>
      <c r="I29" s="13"/>
      <c r="J29" s="13"/>
      <c r="K29" s="13"/>
      <c r="L29" s="13"/>
      <c r="M29" s="130">
        <v>1</v>
      </c>
    </row>
    <row r="30" spans="1:13" x14ac:dyDescent="0.2">
      <c r="A30" s="128" t="s">
        <v>2524</v>
      </c>
      <c r="B30" s="129"/>
      <c r="C30" s="13"/>
      <c r="D30" s="13"/>
      <c r="E30" s="13"/>
      <c r="F30" s="13"/>
      <c r="G30" s="13"/>
      <c r="H30" s="13">
        <v>1</v>
      </c>
      <c r="I30" s="13"/>
      <c r="J30" s="13"/>
      <c r="K30" s="13"/>
      <c r="L30" s="13"/>
      <c r="M30" s="130">
        <v>1</v>
      </c>
    </row>
    <row r="31" spans="1:13" x14ac:dyDescent="0.2">
      <c r="A31" s="128" t="s">
        <v>985</v>
      </c>
      <c r="B31" s="129"/>
      <c r="C31" s="13"/>
      <c r="D31" s="13"/>
      <c r="E31" s="13"/>
      <c r="F31" s="13">
        <v>1</v>
      </c>
      <c r="G31" s="13"/>
      <c r="H31" s="13"/>
      <c r="I31" s="13"/>
      <c r="J31" s="13"/>
      <c r="K31" s="13"/>
      <c r="L31" s="13"/>
      <c r="M31" s="130">
        <v>1</v>
      </c>
    </row>
    <row r="32" spans="1:13" x14ac:dyDescent="0.2">
      <c r="A32" s="128" t="s">
        <v>2689</v>
      </c>
      <c r="B32" s="129">
        <v>1</v>
      </c>
      <c r="C32" s="13"/>
      <c r="D32" s="13"/>
      <c r="E32" s="13"/>
      <c r="F32" s="13"/>
      <c r="G32" s="13"/>
      <c r="H32" s="13"/>
      <c r="I32" s="13"/>
      <c r="J32" s="13"/>
      <c r="K32" s="13"/>
      <c r="L32" s="13"/>
      <c r="M32" s="130">
        <v>1</v>
      </c>
    </row>
    <row r="33" spans="1:13" x14ac:dyDescent="0.2">
      <c r="A33" s="128" t="s">
        <v>541</v>
      </c>
      <c r="B33" s="129"/>
      <c r="C33" s="13"/>
      <c r="D33" s="13"/>
      <c r="E33" s="13"/>
      <c r="F33" s="13"/>
      <c r="G33" s="13"/>
      <c r="H33" s="13"/>
      <c r="I33" s="13">
        <v>1</v>
      </c>
      <c r="J33" s="13"/>
      <c r="K33" s="13"/>
      <c r="L33" s="13"/>
      <c r="M33" s="130">
        <v>1</v>
      </c>
    </row>
    <row r="34" spans="1:13" x14ac:dyDescent="0.2">
      <c r="A34" s="128" t="s">
        <v>1006</v>
      </c>
      <c r="B34" s="129"/>
      <c r="C34" s="13"/>
      <c r="D34" s="13"/>
      <c r="E34" s="13"/>
      <c r="F34" s="13">
        <v>1</v>
      </c>
      <c r="G34" s="13"/>
      <c r="H34" s="13"/>
      <c r="I34" s="13"/>
      <c r="J34" s="13"/>
      <c r="K34" s="13"/>
      <c r="L34" s="13"/>
      <c r="M34" s="130">
        <v>1</v>
      </c>
    </row>
    <row r="35" spans="1:13" x14ac:dyDescent="0.2">
      <c r="A35" s="128" t="s">
        <v>578</v>
      </c>
      <c r="B35" s="129"/>
      <c r="C35" s="13"/>
      <c r="D35" s="13"/>
      <c r="E35" s="13">
        <v>1</v>
      </c>
      <c r="F35" s="13"/>
      <c r="G35" s="13"/>
      <c r="H35" s="13"/>
      <c r="I35" s="13"/>
      <c r="J35" s="13"/>
      <c r="K35" s="13"/>
      <c r="L35" s="13"/>
      <c r="M35" s="130">
        <v>1</v>
      </c>
    </row>
    <row r="36" spans="1:13" x14ac:dyDescent="0.2">
      <c r="A36" s="128" t="s">
        <v>710</v>
      </c>
      <c r="B36" s="129"/>
      <c r="C36" s="13"/>
      <c r="D36" s="13"/>
      <c r="E36" s="13"/>
      <c r="F36" s="13"/>
      <c r="G36" s="13"/>
      <c r="H36" s="13"/>
      <c r="I36" s="13">
        <v>1</v>
      </c>
      <c r="J36" s="13"/>
      <c r="K36" s="13"/>
      <c r="L36" s="13"/>
      <c r="M36" s="130">
        <v>1</v>
      </c>
    </row>
    <row r="37" spans="1:13" x14ac:dyDescent="0.2">
      <c r="A37" s="128" t="s">
        <v>3592</v>
      </c>
      <c r="B37" s="129"/>
      <c r="C37" s="13">
        <v>1</v>
      </c>
      <c r="D37" s="13"/>
      <c r="E37" s="13"/>
      <c r="F37" s="13"/>
      <c r="G37" s="13"/>
      <c r="H37" s="13"/>
      <c r="I37" s="13"/>
      <c r="J37" s="13"/>
      <c r="K37" s="13"/>
      <c r="L37" s="13"/>
      <c r="M37" s="130">
        <v>1</v>
      </c>
    </row>
    <row r="38" spans="1:13" x14ac:dyDescent="0.2">
      <c r="A38" s="128" t="s">
        <v>4015</v>
      </c>
      <c r="B38" s="129">
        <v>1</v>
      </c>
      <c r="C38" s="13"/>
      <c r="D38" s="13"/>
      <c r="E38" s="13"/>
      <c r="F38" s="13"/>
      <c r="G38" s="13"/>
      <c r="H38" s="13"/>
      <c r="I38" s="13"/>
      <c r="J38" s="13"/>
      <c r="K38" s="13"/>
      <c r="L38" s="13"/>
      <c r="M38" s="130">
        <v>1</v>
      </c>
    </row>
    <row r="39" spans="1:13" x14ac:dyDescent="0.2">
      <c r="A39" s="128" t="s">
        <v>3639</v>
      </c>
      <c r="B39" s="129"/>
      <c r="C39" s="13"/>
      <c r="D39" s="13"/>
      <c r="E39" s="13"/>
      <c r="F39" s="13"/>
      <c r="G39" s="13"/>
      <c r="H39" s="13">
        <v>1</v>
      </c>
      <c r="I39" s="13"/>
      <c r="J39" s="13"/>
      <c r="K39" s="13"/>
      <c r="L39" s="13"/>
      <c r="M39" s="130">
        <v>1</v>
      </c>
    </row>
    <row r="40" spans="1:13" x14ac:dyDescent="0.2">
      <c r="A40" s="128" t="s">
        <v>1240</v>
      </c>
      <c r="B40" s="129"/>
      <c r="C40" s="13"/>
      <c r="D40" s="13"/>
      <c r="E40" s="13"/>
      <c r="F40" s="13">
        <v>1</v>
      </c>
      <c r="G40" s="13"/>
      <c r="H40" s="13"/>
      <c r="I40" s="13"/>
      <c r="J40" s="13"/>
      <c r="K40" s="13"/>
      <c r="L40" s="13"/>
      <c r="M40" s="130">
        <v>1</v>
      </c>
    </row>
    <row r="41" spans="1:13" x14ac:dyDescent="0.2">
      <c r="A41" s="128" t="s">
        <v>4673</v>
      </c>
      <c r="B41" s="129">
        <v>1</v>
      </c>
      <c r="C41" s="13"/>
      <c r="D41" s="13"/>
      <c r="E41" s="13"/>
      <c r="F41" s="13"/>
      <c r="G41" s="13"/>
      <c r="H41" s="13"/>
      <c r="I41" s="13"/>
      <c r="J41" s="13"/>
      <c r="K41" s="13"/>
      <c r="L41" s="13"/>
      <c r="M41" s="130">
        <v>1</v>
      </c>
    </row>
    <row r="42" spans="1:13" x14ac:dyDescent="0.2">
      <c r="A42" s="128" t="s">
        <v>17911</v>
      </c>
      <c r="B42" s="129"/>
      <c r="C42" s="13"/>
      <c r="D42" s="13">
        <v>1</v>
      </c>
      <c r="E42" s="13"/>
      <c r="F42" s="13"/>
      <c r="G42" s="13"/>
      <c r="H42" s="13"/>
      <c r="I42" s="13"/>
      <c r="J42" s="13"/>
      <c r="K42" s="13"/>
      <c r="L42" s="13"/>
      <c r="M42" s="130">
        <v>1</v>
      </c>
    </row>
    <row r="43" spans="1:13" x14ac:dyDescent="0.2">
      <c r="A43" s="128" t="s">
        <v>2861</v>
      </c>
      <c r="B43" s="129"/>
      <c r="C43" s="13"/>
      <c r="D43" s="13"/>
      <c r="E43" s="13"/>
      <c r="F43" s="13"/>
      <c r="G43" s="13">
        <v>1</v>
      </c>
      <c r="H43" s="13"/>
      <c r="I43" s="13"/>
      <c r="J43" s="13"/>
      <c r="K43" s="13"/>
      <c r="L43" s="13"/>
      <c r="M43" s="130">
        <v>1</v>
      </c>
    </row>
    <row r="44" spans="1:13" x14ac:dyDescent="0.2">
      <c r="A44" s="128" t="s">
        <v>3539</v>
      </c>
      <c r="B44" s="129"/>
      <c r="C44" s="13">
        <v>1</v>
      </c>
      <c r="D44" s="13"/>
      <c r="E44" s="13"/>
      <c r="F44" s="13"/>
      <c r="G44" s="13"/>
      <c r="H44" s="13"/>
      <c r="I44" s="13"/>
      <c r="J44" s="13"/>
      <c r="K44" s="13"/>
      <c r="L44" s="13"/>
      <c r="M44" s="130">
        <v>1</v>
      </c>
    </row>
    <row r="45" spans="1:13" x14ac:dyDescent="0.2">
      <c r="A45" s="128" t="s">
        <v>2870</v>
      </c>
      <c r="B45" s="129">
        <v>1</v>
      </c>
      <c r="C45" s="13"/>
      <c r="D45" s="13"/>
      <c r="E45" s="13"/>
      <c r="F45" s="13"/>
      <c r="G45" s="13"/>
      <c r="H45" s="13"/>
      <c r="I45" s="13"/>
      <c r="J45" s="13"/>
      <c r="K45" s="13"/>
      <c r="L45" s="13"/>
      <c r="M45" s="130">
        <v>1</v>
      </c>
    </row>
    <row r="46" spans="1:13" x14ac:dyDescent="0.2">
      <c r="A46" s="128" t="s">
        <v>681</v>
      </c>
      <c r="B46" s="129"/>
      <c r="C46" s="13"/>
      <c r="D46" s="13"/>
      <c r="E46" s="13">
        <v>1</v>
      </c>
      <c r="F46" s="13"/>
      <c r="G46" s="13"/>
      <c r="H46" s="13"/>
      <c r="I46" s="13"/>
      <c r="J46" s="13"/>
      <c r="K46" s="13"/>
      <c r="L46" s="13"/>
      <c r="M46" s="130">
        <v>1</v>
      </c>
    </row>
    <row r="47" spans="1:13" x14ac:dyDescent="0.2">
      <c r="A47" s="128" t="s">
        <v>309</v>
      </c>
      <c r="B47" s="129"/>
      <c r="C47" s="13">
        <v>1</v>
      </c>
      <c r="D47" s="13"/>
      <c r="E47" s="13"/>
      <c r="F47" s="13"/>
      <c r="G47" s="13"/>
      <c r="H47" s="13"/>
      <c r="I47" s="13"/>
      <c r="J47" s="13"/>
      <c r="K47" s="13"/>
      <c r="L47" s="13"/>
      <c r="M47" s="130">
        <v>1</v>
      </c>
    </row>
    <row r="48" spans="1:13" x14ac:dyDescent="0.2">
      <c r="A48" s="128" t="s">
        <v>410</v>
      </c>
      <c r="B48" s="129"/>
      <c r="C48" s="13"/>
      <c r="D48" s="13"/>
      <c r="E48" s="13">
        <v>1</v>
      </c>
      <c r="F48" s="13"/>
      <c r="G48" s="13"/>
      <c r="H48" s="13"/>
      <c r="I48" s="13"/>
      <c r="J48" s="13"/>
      <c r="K48" s="13"/>
      <c r="L48" s="13"/>
      <c r="M48" s="130">
        <v>1</v>
      </c>
    </row>
    <row r="49" spans="1:13" x14ac:dyDescent="0.2">
      <c r="A49" s="128" t="s">
        <v>2404</v>
      </c>
      <c r="B49" s="129"/>
      <c r="C49" s="13">
        <v>1</v>
      </c>
      <c r="D49" s="13"/>
      <c r="E49" s="13"/>
      <c r="F49" s="13"/>
      <c r="G49" s="13"/>
      <c r="H49" s="13"/>
      <c r="I49" s="13"/>
      <c r="J49" s="13"/>
      <c r="K49" s="13"/>
      <c r="L49" s="13"/>
      <c r="M49" s="130">
        <v>1</v>
      </c>
    </row>
    <row r="50" spans="1:13" x14ac:dyDescent="0.2">
      <c r="A50" s="128" t="s">
        <v>836</v>
      </c>
      <c r="B50" s="129"/>
      <c r="C50" s="13"/>
      <c r="D50" s="13"/>
      <c r="E50" s="13">
        <v>1</v>
      </c>
      <c r="F50" s="13"/>
      <c r="G50" s="13"/>
      <c r="H50" s="13"/>
      <c r="I50" s="13"/>
      <c r="J50" s="13"/>
      <c r="K50" s="13"/>
      <c r="L50" s="13"/>
      <c r="M50" s="130">
        <v>1</v>
      </c>
    </row>
    <row r="51" spans="1:13" x14ac:dyDescent="0.2">
      <c r="A51" s="128" t="s">
        <v>3699</v>
      </c>
      <c r="B51" s="129">
        <v>1</v>
      </c>
      <c r="C51" s="13"/>
      <c r="D51" s="13"/>
      <c r="E51" s="13"/>
      <c r="F51" s="13"/>
      <c r="G51" s="13"/>
      <c r="H51" s="13"/>
      <c r="I51" s="13"/>
      <c r="J51" s="13"/>
      <c r="K51" s="13"/>
      <c r="L51" s="13"/>
      <c r="M51" s="130">
        <v>1</v>
      </c>
    </row>
    <row r="52" spans="1:13" x14ac:dyDescent="0.2">
      <c r="A52" s="128" t="s">
        <v>959</v>
      </c>
      <c r="B52" s="129">
        <v>1</v>
      </c>
      <c r="C52" s="13"/>
      <c r="D52" s="13"/>
      <c r="E52" s="13"/>
      <c r="F52" s="13"/>
      <c r="G52" s="13"/>
      <c r="H52" s="13"/>
      <c r="I52" s="13"/>
      <c r="J52" s="13"/>
      <c r="K52" s="13"/>
      <c r="L52" s="13"/>
      <c r="M52" s="130">
        <v>1</v>
      </c>
    </row>
    <row r="53" spans="1:13" x14ac:dyDescent="0.2">
      <c r="A53" s="128" t="s">
        <v>4700</v>
      </c>
      <c r="B53" s="129"/>
      <c r="C53" s="13"/>
      <c r="D53" s="13"/>
      <c r="E53" s="13"/>
      <c r="F53" s="13"/>
      <c r="G53" s="13"/>
      <c r="H53" s="13"/>
      <c r="I53" s="13"/>
      <c r="J53" s="13">
        <v>1</v>
      </c>
      <c r="K53" s="13"/>
      <c r="L53" s="13"/>
      <c r="M53" s="130">
        <v>1</v>
      </c>
    </row>
    <row r="54" spans="1:13" x14ac:dyDescent="0.2">
      <c r="A54" s="128" t="s">
        <v>4848</v>
      </c>
      <c r="B54" s="129"/>
      <c r="C54" s="13"/>
      <c r="D54" s="13">
        <v>1</v>
      </c>
      <c r="E54" s="13"/>
      <c r="F54" s="13"/>
      <c r="G54" s="13"/>
      <c r="H54" s="13"/>
      <c r="I54" s="13"/>
      <c r="J54" s="13"/>
      <c r="K54" s="13"/>
      <c r="L54" s="13"/>
      <c r="M54" s="130">
        <v>1</v>
      </c>
    </row>
    <row r="55" spans="1:13" x14ac:dyDescent="0.2">
      <c r="A55" s="128" t="s">
        <v>3084</v>
      </c>
      <c r="B55" s="129">
        <v>1</v>
      </c>
      <c r="C55" s="13"/>
      <c r="D55" s="13"/>
      <c r="E55" s="13"/>
      <c r="F55" s="13"/>
      <c r="G55" s="13"/>
      <c r="H55" s="13"/>
      <c r="I55" s="13"/>
      <c r="J55" s="13"/>
      <c r="K55" s="13"/>
      <c r="L55" s="13"/>
      <c r="M55" s="130">
        <v>1</v>
      </c>
    </row>
    <row r="56" spans="1:13" x14ac:dyDescent="0.2">
      <c r="A56" s="128" t="s">
        <v>299</v>
      </c>
      <c r="B56" s="129"/>
      <c r="C56" s="13">
        <v>1</v>
      </c>
      <c r="D56" s="13"/>
      <c r="E56" s="13"/>
      <c r="F56" s="13"/>
      <c r="G56" s="13"/>
      <c r="H56" s="13"/>
      <c r="I56" s="13"/>
      <c r="J56" s="13"/>
      <c r="K56" s="13"/>
      <c r="L56" s="13"/>
      <c r="M56" s="130">
        <v>1</v>
      </c>
    </row>
    <row r="57" spans="1:13" x14ac:dyDescent="0.2">
      <c r="A57" s="128" t="s">
        <v>728</v>
      </c>
      <c r="B57" s="129"/>
      <c r="C57" s="13"/>
      <c r="D57" s="13"/>
      <c r="E57" s="13">
        <v>1</v>
      </c>
      <c r="F57" s="13"/>
      <c r="G57" s="13"/>
      <c r="H57" s="13"/>
      <c r="I57" s="13"/>
      <c r="J57" s="13"/>
      <c r="K57" s="13"/>
      <c r="L57" s="13"/>
      <c r="M57" s="130">
        <v>1</v>
      </c>
    </row>
    <row r="58" spans="1:13" x14ac:dyDescent="0.2">
      <c r="A58" s="128" t="s">
        <v>3221</v>
      </c>
      <c r="B58" s="129"/>
      <c r="C58" s="13"/>
      <c r="D58" s="13"/>
      <c r="E58" s="13"/>
      <c r="F58" s="13">
        <v>1</v>
      </c>
      <c r="G58" s="13"/>
      <c r="H58" s="13"/>
      <c r="I58" s="13"/>
      <c r="J58" s="13"/>
      <c r="K58" s="13"/>
      <c r="L58" s="13"/>
      <c r="M58" s="130">
        <v>1</v>
      </c>
    </row>
    <row r="59" spans="1:13" x14ac:dyDescent="0.2">
      <c r="A59" s="128" t="s">
        <v>804</v>
      </c>
      <c r="B59" s="129"/>
      <c r="C59" s="13">
        <v>1</v>
      </c>
      <c r="D59" s="13"/>
      <c r="E59" s="13"/>
      <c r="F59" s="13"/>
      <c r="G59" s="13"/>
      <c r="H59" s="13"/>
      <c r="I59" s="13"/>
      <c r="J59" s="13"/>
      <c r="K59" s="13"/>
      <c r="L59" s="13"/>
      <c r="M59" s="130">
        <v>1</v>
      </c>
    </row>
    <row r="60" spans="1:13" x14ac:dyDescent="0.2">
      <c r="A60" s="128" t="s">
        <v>2429</v>
      </c>
      <c r="B60" s="129"/>
      <c r="C60" s="13"/>
      <c r="D60" s="13"/>
      <c r="E60" s="13"/>
      <c r="F60" s="13"/>
      <c r="G60" s="13"/>
      <c r="H60" s="13">
        <v>1</v>
      </c>
      <c r="I60" s="13"/>
      <c r="J60" s="13"/>
      <c r="K60" s="13"/>
      <c r="L60" s="13"/>
      <c r="M60" s="130">
        <v>1</v>
      </c>
    </row>
    <row r="61" spans="1:13" x14ac:dyDescent="0.2">
      <c r="A61" s="128" t="s">
        <v>655</v>
      </c>
      <c r="B61" s="129"/>
      <c r="C61" s="13"/>
      <c r="D61" s="13"/>
      <c r="E61" s="13"/>
      <c r="F61" s="13">
        <v>1</v>
      </c>
      <c r="G61" s="13"/>
      <c r="H61" s="13"/>
      <c r="I61" s="13"/>
      <c r="J61" s="13"/>
      <c r="K61" s="13"/>
      <c r="L61" s="13"/>
      <c r="M61" s="130">
        <v>1</v>
      </c>
    </row>
    <row r="62" spans="1:13" x14ac:dyDescent="0.2">
      <c r="A62" s="128" t="s">
        <v>17917</v>
      </c>
      <c r="B62" s="129"/>
      <c r="C62" s="13"/>
      <c r="D62" s="13"/>
      <c r="E62" s="13"/>
      <c r="F62" s="13">
        <v>1</v>
      </c>
      <c r="G62" s="13"/>
      <c r="H62" s="13"/>
      <c r="I62" s="13"/>
      <c r="J62" s="13"/>
      <c r="K62" s="13"/>
      <c r="L62" s="13"/>
      <c r="M62" s="130">
        <v>1</v>
      </c>
    </row>
    <row r="63" spans="1:13" x14ac:dyDescent="0.2">
      <c r="A63" s="128" t="s">
        <v>1013</v>
      </c>
      <c r="B63" s="129"/>
      <c r="C63" s="13"/>
      <c r="D63" s="13"/>
      <c r="E63" s="13"/>
      <c r="F63" s="13"/>
      <c r="G63" s="13"/>
      <c r="H63" s="13"/>
      <c r="I63" s="13">
        <v>1</v>
      </c>
      <c r="J63" s="13"/>
      <c r="K63" s="13"/>
      <c r="L63" s="13"/>
      <c r="M63" s="130">
        <v>1</v>
      </c>
    </row>
    <row r="64" spans="1:13" x14ac:dyDescent="0.2">
      <c r="A64" s="128" t="s">
        <v>1348</v>
      </c>
      <c r="B64" s="129"/>
      <c r="C64" s="13"/>
      <c r="D64" s="13"/>
      <c r="E64" s="13"/>
      <c r="F64" s="13">
        <v>1</v>
      </c>
      <c r="G64" s="13"/>
      <c r="H64" s="13"/>
      <c r="I64" s="13"/>
      <c r="J64" s="13"/>
      <c r="K64" s="13"/>
      <c r="L64" s="13"/>
      <c r="M64" s="130">
        <v>1</v>
      </c>
    </row>
    <row r="65" spans="1:13" x14ac:dyDescent="0.2">
      <c r="A65" s="128" t="s">
        <v>3060</v>
      </c>
      <c r="B65" s="129">
        <v>1</v>
      </c>
      <c r="C65" s="13"/>
      <c r="D65" s="13"/>
      <c r="E65" s="13"/>
      <c r="F65" s="13"/>
      <c r="G65" s="13"/>
      <c r="H65" s="13"/>
      <c r="I65" s="13"/>
      <c r="J65" s="13"/>
      <c r="K65" s="13"/>
      <c r="L65" s="13"/>
      <c r="M65" s="130">
        <v>1</v>
      </c>
    </row>
    <row r="66" spans="1:13" x14ac:dyDescent="0.2">
      <c r="A66" s="128" t="s">
        <v>1355</v>
      </c>
      <c r="B66" s="129"/>
      <c r="C66" s="13">
        <v>1</v>
      </c>
      <c r="D66" s="13"/>
      <c r="E66" s="13"/>
      <c r="F66" s="13"/>
      <c r="G66" s="13"/>
      <c r="H66" s="13"/>
      <c r="I66" s="13"/>
      <c r="J66" s="13"/>
      <c r="K66" s="13"/>
      <c r="L66" s="13"/>
      <c r="M66" s="130">
        <v>1</v>
      </c>
    </row>
    <row r="67" spans="1:13" x14ac:dyDescent="0.2">
      <c r="A67" s="128" t="s">
        <v>4131</v>
      </c>
      <c r="B67" s="129"/>
      <c r="C67" s="13"/>
      <c r="D67" s="13"/>
      <c r="E67" s="13"/>
      <c r="F67" s="13">
        <v>1</v>
      </c>
      <c r="G67" s="13"/>
      <c r="H67" s="13"/>
      <c r="I67" s="13"/>
      <c r="J67" s="13"/>
      <c r="K67" s="13"/>
      <c r="L67" s="13"/>
      <c r="M67" s="130">
        <v>1</v>
      </c>
    </row>
    <row r="68" spans="1:13" x14ac:dyDescent="0.2">
      <c r="A68" s="128" t="s">
        <v>2622</v>
      </c>
      <c r="B68" s="129"/>
      <c r="C68" s="13">
        <v>1</v>
      </c>
      <c r="D68" s="13"/>
      <c r="E68" s="13"/>
      <c r="F68" s="13"/>
      <c r="G68" s="13"/>
      <c r="H68" s="13"/>
      <c r="I68" s="13"/>
      <c r="J68" s="13"/>
      <c r="K68" s="13"/>
      <c r="L68" s="13"/>
      <c r="M68" s="130">
        <v>1</v>
      </c>
    </row>
    <row r="69" spans="1:13" x14ac:dyDescent="0.2">
      <c r="A69" s="128" t="s">
        <v>356</v>
      </c>
      <c r="B69" s="129"/>
      <c r="C69" s="13"/>
      <c r="D69" s="13"/>
      <c r="E69" s="13">
        <v>1</v>
      </c>
      <c r="F69" s="13"/>
      <c r="G69" s="13"/>
      <c r="H69" s="13"/>
      <c r="I69" s="13"/>
      <c r="J69" s="13"/>
      <c r="K69" s="13"/>
      <c r="L69" s="13"/>
      <c r="M69" s="130">
        <v>1</v>
      </c>
    </row>
    <row r="70" spans="1:13" x14ac:dyDescent="0.2">
      <c r="A70" s="128" t="s">
        <v>1261</v>
      </c>
      <c r="B70" s="129"/>
      <c r="C70" s="13"/>
      <c r="D70" s="13">
        <v>1</v>
      </c>
      <c r="E70" s="13"/>
      <c r="F70" s="13"/>
      <c r="G70" s="13"/>
      <c r="H70" s="13"/>
      <c r="I70" s="13"/>
      <c r="J70" s="13"/>
      <c r="K70" s="13"/>
      <c r="L70" s="13"/>
      <c r="M70" s="130">
        <v>1</v>
      </c>
    </row>
    <row r="71" spans="1:13" x14ac:dyDescent="0.2">
      <c r="A71" s="128" t="s">
        <v>362</v>
      </c>
      <c r="B71" s="129"/>
      <c r="C71" s="13">
        <v>1</v>
      </c>
      <c r="D71" s="13"/>
      <c r="E71" s="13"/>
      <c r="F71" s="13"/>
      <c r="G71" s="13"/>
      <c r="H71" s="13"/>
      <c r="I71" s="13"/>
      <c r="J71" s="13"/>
      <c r="K71" s="13"/>
      <c r="L71" s="13"/>
      <c r="M71" s="130">
        <v>1</v>
      </c>
    </row>
    <row r="72" spans="1:13" x14ac:dyDescent="0.2">
      <c r="A72" s="128" t="s">
        <v>1927</v>
      </c>
      <c r="B72" s="129">
        <v>1</v>
      </c>
      <c r="C72" s="13"/>
      <c r="D72" s="13"/>
      <c r="E72" s="13"/>
      <c r="F72" s="13"/>
      <c r="G72" s="13"/>
      <c r="H72" s="13"/>
      <c r="I72" s="13"/>
      <c r="J72" s="13"/>
      <c r="K72" s="13"/>
      <c r="L72" s="13"/>
      <c r="M72" s="130">
        <v>1</v>
      </c>
    </row>
    <row r="73" spans="1:13" x14ac:dyDescent="0.2">
      <c r="A73" s="128" t="s">
        <v>854</v>
      </c>
      <c r="B73" s="129"/>
      <c r="C73" s="13"/>
      <c r="D73" s="13"/>
      <c r="E73" s="13"/>
      <c r="F73" s="13">
        <v>1</v>
      </c>
      <c r="G73" s="13"/>
      <c r="H73" s="13"/>
      <c r="I73" s="13"/>
      <c r="J73" s="13"/>
      <c r="K73" s="13"/>
      <c r="L73" s="13"/>
      <c r="M73" s="130">
        <v>1</v>
      </c>
    </row>
    <row r="74" spans="1:13" x14ac:dyDescent="0.2">
      <c r="A74" s="128" t="s">
        <v>4114</v>
      </c>
      <c r="B74" s="129"/>
      <c r="C74" s="13">
        <v>1</v>
      </c>
      <c r="D74" s="13"/>
      <c r="E74" s="13"/>
      <c r="F74" s="13"/>
      <c r="G74" s="13"/>
      <c r="H74" s="13"/>
      <c r="I74" s="13"/>
      <c r="J74" s="13"/>
      <c r="K74" s="13"/>
      <c r="L74" s="13"/>
      <c r="M74" s="130">
        <v>1</v>
      </c>
    </row>
    <row r="75" spans="1:13" x14ac:dyDescent="0.2">
      <c r="A75" s="128" t="s">
        <v>860</v>
      </c>
      <c r="B75" s="129">
        <v>1</v>
      </c>
      <c r="C75" s="13"/>
      <c r="D75" s="13"/>
      <c r="E75" s="13"/>
      <c r="F75" s="13"/>
      <c r="G75" s="13"/>
      <c r="H75" s="13"/>
      <c r="I75" s="13"/>
      <c r="J75" s="13"/>
      <c r="K75" s="13"/>
      <c r="L75" s="13"/>
      <c r="M75" s="130">
        <v>1</v>
      </c>
    </row>
    <row r="76" spans="1:13" x14ac:dyDescent="0.2">
      <c r="A76" s="128" t="s">
        <v>788</v>
      </c>
      <c r="B76" s="129"/>
      <c r="C76" s="13">
        <v>1</v>
      </c>
      <c r="D76" s="13"/>
      <c r="E76" s="13"/>
      <c r="F76" s="13"/>
      <c r="G76" s="13"/>
      <c r="H76" s="13"/>
      <c r="I76" s="13"/>
      <c r="J76" s="13"/>
      <c r="K76" s="13"/>
      <c r="L76" s="13"/>
      <c r="M76" s="130">
        <v>1</v>
      </c>
    </row>
    <row r="77" spans="1:13" x14ac:dyDescent="0.2">
      <c r="A77" s="128" t="s">
        <v>808</v>
      </c>
      <c r="B77" s="129"/>
      <c r="C77" s="13"/>
      <c r="D77" s="13"/>
      <c r="E77" s="13">
        <v>1</v>
      </c>
      <c r="F77" s="13"/>
      <c r="G77" s="13"/>
      <c r="H77" s="13"/>
      <c r="I77" s="13"/>
      <c r="J77" s="13"/>
      <c r="K77" s="13"/>
      <c r="L77" s="13"/>
      <c r="M77" s="130">
        <v>1</v>
      </c>
    </row>
    <row r="78" spans="1:13" x14ac:dyDescent="0.2">
      <c r="A78" s="128" t="s">
        <v>707</v>
      </c>
      <c r="B78" s="129"/>
      <c r="C78" s="13"/>
      <c r="D78" s="13"/>
      <c r="E78" s="13">
        <v>1</v>
      </c>
      <c r="F78" s="13"/>
      <c r="G78" s="13"/>
      <c r="H78" s="13"/>
      <c r="I78" s="13"/>
      <c r="J78" s="13"/>
      <c r="K78" s="13"/>
      <c r="L78" s="13"/>
      <c r="M78" s="130">
        <v>1</v>
      </c>
    </row>
    <row r="79" spans="1:13" x14ac:dyDescent="0.2">
      <c r="A79" s="128" t="s">
        <v>2047</v>
      </c>
      <c r="B79" s="129"/>
      <c r="C79" s="13"/>
      <c r="D79" s="13"/>
      <c r="E79" s="13"/>
      <c r="F79" s="13"/>
      <c r="G79" s="13">
        <v>1</v>
      </c>
      <c r="H79" s="13"/>
      <c r="I79" s="13"/>
      <c r="J79" s="13"/>
      <c r="K79" s="13"/>
      <c r="L79" s="13"/>
      <c r="M79" s="130">
        <v>1</v>
      </c>
    </row>
    <row r="80" spans="1:13" x14ac:dyDescent="0.2">
      <c r="A80" s="128" t="s">
        <v>1584</v>
      </c>
      <c r="B80" s="129"/>
      <c r="C80" s="13">
        <v>1</v>
      </c>
      <c r="D80" s="13"/>
      <c r="E80" s="13"/>
      <c r="F80" s="13"/>
      <c r="G80" s="13"/>
      <c r="H80" s="13"/>
      <c r="I80" s="13"/>
      <c r="J80" s="13"/>
      <c r="K80" s="13"/>
      <c r="L80" s="13"/>
      <c r="M80" s="130">
        <v>1</v>
      </c>
    </row>
    <row r="81" spans="1:13" x14ac:dyDescent="0.2">
      <c r="A81" s="128" t="s">
        <v>1124</v>
      </c>
      <c r="B81" s="129">
        <v>1</v>
      </c>
      <c r="C81" s="13"/>
      <c r="D81" s="13"/>
      <c r="E81" s="13"/>
      <c r="F81" s="13"/>
      <c r="G81" s="13"/>
      <c r="H81" s="13"/>
      <c r="I81" s="13"/>
      <c r="J81" s="13"/>
      <c r="K81" s="13"/>
      <c r="L81" s="13"/>
      <c r="M81" s="130">
        <v>1</v>
      </c>
    </row>
    <row r="82" spans="1:13" x14ac:dyDescent="0.2">
      <c r="A82" s="128" t="s">
        <v>4732</v>
      </c>
      <c r="B82" s="129"/>
      <c r="C82" s="13">
        <v>1</v>
      </c>
      <c r="D82" s="13"/>
      <c r="E82" s="13"/>
      <c r="F82" s="13"/>
      <c r="G82" s="13"/>
      <c r="H82" s="13"/>
      <c r="I82" s="13"/>
      <c r="J82" s="13"/>
      <c r="K82" s="13"/>
      <c r="L82" s="13"/>
      <c r="M82" s="130">
        <v>1</v>
      </c>
    </row>
    <row r="83" spans="1:13" x14ac:dyDescent="0.2">
      <c r="A83" s="128" t="s">
        <v>3695</v>
      </c>
      <c r="B83" s="129">
        <v>1</v>
      </c>
      <c r="C83" s="13"/>
      <c r="D83" s="13"/>
      <c r="E83" s="13"/>
      <c r="F83" s="13"/>
      <c r="G83" s="13"/>
      <c r="H83" s="13"/>
      <c r="I83" s="13"/>
      <c r="J83" s="13"/>
      <c r="K83" s="13"/>
      <c r="L83" s="13"/>
      <c r="M83" s="130">
        <v>1</v>
      </c>
    </row>
    <row r="84" spans="1:13" x14ac:dyDescent="0.2">
      <c r="A84" s="128" t="s">
        <v>387</v>
      </c>
      <c r="B84" s="129"/>
      <c r="C84" s="13"/>
      <c r="D84" s="13"/>
      <c r="E84" s="13">
        <v>1</v>
      </c>
      <c r="F84" s="13"/>
      <c r="G84" s="13"/>
      <c r="H84" s="13"/>
      <c r="I84" s="13"/>
      <c r="J84" s="13"/>
      <c r="K84" s="13"/>
      <c r="L84" s="13"/>
      <c r="M84" s="130">
        <v>1</v>
      </c>
    </row>
    <row r="85" spans="1:13" x14ac:dyDescent="0.2">
      <c r="A85" s="128" t="s">
        <v>2817</v>
      </c>
      <c r="B85" s="129">
        <v>1</v>
      </c>
      <c r="C85" s="13"/>
      <c r="D85" s="13"/>
      <c r="E85" s="13"/>
      <c r="F85" s="13"/>
      <c r="G85" s="13"/>
      <c r="H85" s="13"/>
      <c r="I85" s="13"/>
      <c r="J85" s="13"/>
      <c r="K85" s="13"/>
      <c r="L85" s="13"/>
      <c r="M85" s="130">
        <v>1</v>
      </c>
    </row>
    <row r="86" spans="1:13" x14ac:dyDescent="0.2">
      <c r="A86" s="128" t="s">
        <v>1046</v>
      </c>
      <c r="B86" s="129"/>
      <c r="C86" s="13">
        <v>1</v>
      </c>
      <c r="D86" s="13"/>
      <c r="E86" s="13"/>
      <c r="F86" s="13"/>
      <c r="G86" s="13"/>
      <c r="H86" s="13"/>
      <c r="I86" s="13"/>
      <c r="J86" s="13"/>
      <c r="K86" s="13"/>
      <c r="L86" s="13"/>
      <c r="M86" s="130">
        <v>1</v>
      </c>
    </row>
    <row r="87" spans="1:13" x14ac:dyDescent="0.2">
      <c r="A87" s="128" t="s">
        <v>2687</v>
      </c>
      <c r="B87" s="129">
        <v>1</v>
      </c>
      <c r="C87" s="13"/>
      <c r="D87" s="13"/>
      <c r="E87" s="13"/>
      <c r="F87" s="13"/>
      <c r="G87" s="13"/>
      <c r="H87" s="13"/>
      <c r="I87" s="13"/>
      <c r="J87" s="13"/>
      <c r="K87" s="13"/>
      <c r="L87" s="13"/>
      <c r="M87" s="130">
        <v>1</v>
      </c>
    </row>
    <row r="88" spans="1:13" x14ac:dyDescent="0.2">
      <c r="A88" s="128" t="s">
        <v>557</v>
      </c>
      <c r="B88" s="129"/>
      <c r="C88" s="13"/>
      <c r="D88" s="13"/>
      <c r="E88" s="13">
        <v>1</v>
      </c>
      <c r="F88" s="13"/>
      <c r="G88" s="13"/>
      <c r="H88" s="13"/>
      <c r="I88" s="13"/>
      <c r="J88" s="13"/>
      <c r="K88" s="13"/>
      <c r="L88" s="13"/>
      <c r="M88" s="130">
        <v>1</v>
      </c>
    </row>
    <row r="89" spans="1:13" x14ac:dyDescent="0.2">
      <c r="A89" s="128" t="s">
        <v>3494</v>
      </c>
      <c r="B89" s="129"/>
      <c r="C89" s="13">
        <v>1</v>
      </c>
      <c r="D89" s="13"/>
      <c r="E89" s="13"/>
      <c r="F89" s="13"/>
      <c r="G89" s="13"/>
      <c r="H89" s="13"/>
      <c r="I89" s="13"/>
      <c r="J89" s="13"/>
      <c r="K89" s="13"/>
      <c r="L89" s="13"/>
      <c r="M89" s="130">
        <v>1</v>
      </c>
    </row>
    <row r="90" spans="1:13" x14ac:dyDescent="0.2">
      <c r="A90" s="128" t="s">
        <v>2215</v>
      </c>
      <c r="B90" s="129"/>
      <c r="C90" s="13"/>
      <c r="D90" s="13"/>
      <c r="E90" s="13"/>
      <c r="F90" s="13"/>
      <c r="G90" s="13"/>
      <c r="H90" s="13"/>
      <c r="I90" s="13"/>
      <c r="J90" s="13"/>
      <c r="K90" s="13">
        <v>1</v>
      </c>
      <c r="L90" s="13"/>
      <c r="M90" s="130">
        <v>1</v>
      </c>
    </row>
    <row r="91" spans="1:13" x14ac:dyDescent="0.2">
      <c r="A91" s="128" t="s">
        <v>2090</v>
      </c>
      <c r="B91" s="129"/>
      <c r="C91" s="13">
        <v>1</v>
      </c>
      <c r="D91" s="13"/>
      <c r="E91" s="13"/>
      <c r="F91" s="13"/>
      <c r="G91" s="13"/>
      <c r="H91" s="13"/>
      <c r="I91" s="13"/>
      <c r="J91" s="13"/>
      <c r="K91" s="13"/>
      <c r="L91" s="13"/>
      <c r="M91" s="130">
        <v>1</v>
      </c>
    </row>
    <row r="92" spans="1:13" x14ac:dyDescent="0.2">
      <c r="A92" s="128" t="s">
        <v>2579</v>
      </c>
      <c r="B92" s="129">
        <v>1</v>
      </c>
      <c r="C92" s="13"/>
      <c r="D92" s="13"/>
      <c r="E92" s="13"/>
      <c r="F92" s="13"/>
      <c r="G92" s="13"/>
      <c r="H92" s="13"/>
      <c r="I92" s="13"/>
      <c r="J92" s="13"/>
      <c r="K92" s="13"/>
      <c r="L92" s="13"/>
      <c r="M92" s="130">
        <v>1</v>
      </c>
    </row>
    <row r="93" spans="1:13" x14ac:dyDescent="0.2">
      <c r="A93" s="128" t="s">
        <v>334</v>
      </c>
      <c r="B93" s="129">
        <v>1</v>
      </c>
      <c r="C93" s="13"/>
      <c r="D93" s="13"/>
      <c r="E93" s="13"/>
      <c r="F93" s="13"/>
      <c r="G93" s="13"/>
      <c r="H93" s="13"/>
      <c r="I93" s="13"/>
      <c r="J93" s="13"/>
      <c r="K93" s="13"/>
      <c r="L93" s="13"/>
      <c r="M93" s="130">
        <v>1</v>
      </c>
    </row>
    <row r="94" spans="1:13" x14ac:dyDescent="0.2">
      <c r="A94" s="128" t="s">
        <v>838</v>
      </c>
      <c r="B94" s="129"/>
      <c r="C94" s="13"/>
      <c r="D94" s="13"/>
      <c r="E94" s="13">
        <v>1</v>
      </c>
      <c r="F94" s="13"/>
      <c r="G94" s="13"/>
      <c r="H94" s="13"/>
      <c r="I94" s="13"/>
      <c r="J94" s="13"/>
      <c r="K94" s="13"/>
      <c r="L94" s="13"/>
      <c r="M94" s="130">
        <v>1</v>
      </c>
    </row>
    <row r="95" spans="1:13" x14ac:dyDescent="0.2">
      <c r="A95" s="128" t="s">
        <v>5556</v>
      </c>
      <c r="B95" s="129"/>
      <c r="C95" s="13"/>
      <c r="D95" s="13">
        <v>1</v>
      </c>
      <c r="E95" s="13"/>
      <c r="F95" s="13"/>
      <c r="G95" s="13"/>
      <c r="H95" s="13"/>
      <c r="I95" s="13"/>
      <c r="J95" s="13"/>
      <c r="K95" s="13"/>
      <c r="L95" s="13"/>
      <c r="M95" s="130">
        <v>1</v>
      </c>
    </row>
    <row r="96" spans="1:13" x14ac:dyDescent="0.2">
      <c r="A96" s="128" t="s">
        <v>3218</v>
      </c>
      <c r="B96" s="129"/>
      <c r="C96" s="13"/>
      <c r="D96" s="13"/>
      <c r="E96" s="13"/>
      <c r="F96" s="13">
        <v>1</v>
      </c>
      <c r="G96" s="13"/>
      <c r="H96" s="13"/>
      <c r="I96" s="13"/>
      <c r="J96" s="13"/>
      <c r="K96" s="13"/>
      <c r="L96" s="13"/>
      <c r="M96" s="130">
        <v>1</v>
      </c>
    </row>
    <row r="97" spans="1:13" x14ac:dyDescent="0.2">
      <c r="A97" s="128" t="s">
        <v>348</v>
      </c>
      <c r="B97" s="129"/>
      <c r="C97" s="13"/>
      <c r="D97" s="13"/>
      <c r="E97" s="13">
        <v>1</v>
      </c>
      <c r="F97" s="13"/>
      <c r="G97" s="13"/>
      <c r="H97" s="13"/>
      <c r="I97" s="13"/>
      <c r="J97" s="13"/>
      <c r="K97" s="13"/>
      <c r="L97" s="13"/>
      <c r="M97" s="130">
        <v>1</v>
      </c>
    </row>
    <row r="98" spans="1:13" x14ac:dyDescent="0.2">
      <c r="A98" s="128" t="s">
        <v>3907</v>
      </c>
      <c r="B98" s="129"/>
      <c r="C98" s="13">
        <v>1</v>
      </c>
      <c r="D98" s="13"/>
      <c r="E98" s="13"/>
      <c r="F98" s="13"/>
      <c r="G98" s="13"/>
      <c r="H98" s="13"/>
      <c r="I98" s="13"/>
      <c r="J98" s="13"/>
      <c r="K98" s="13"/>
      <c r="L98" s="13"/>
      <c r="M98" s="130">
        <v>1</v>
      </c>
    </row>
    <row r="99" spans="1:13" x14ac:dyDescent="0.2">
      <c r="A99" s="128" t="s">
        <v>891</v>
      </c>
      <c r="B99" s="129"/>
      <c r="C99" s="13"/>
      <c r="D99" s="13"/>
      <c r="E99" s="13"/>
      <c r="F99" s="13"/>
      <c r="G99" s="13"/>
      <c r="H99" s="13"/>
      <c r="I99" s="13">
        <v>1</v>
      </c>
      <c r="J99" s="13"/>
      <c r="K99" s="13"/>
      <c r="L99" s="13"/>
      <c r="M99" s="130">
        <v>1</v>
      </c>
    </row>
    <row r="100" spans="1:13" x14ac:dyDescent="0.2">
      <c r="A100" s="128" t="s">
        <v>2965</v>
      </c>
      <c r="B100" s="129"/>
      <c r="C100" s="13"/>
      <c r="D100" s="13"/>
      <c r="E100" s="13"/>
      <c r="F100" s="13"/>
      <c r="G100" s="13"/>
      <c r="H100" s="13">
        <v>1</v>
      </c>
      <c r="I100" s="13"/>
      <c r="J100" s="13"/>
      <c r="K100" s="13"/>
      <c r="L100" s="13"/>
      <c r="M100" s="130">
        <v>1</v>
      </c>
    </row>
    <row r="101" spans="1:13" x14ac:dyDescent="0.2">
      <c r="A101" s="128" t="s">
        <v>1590</v>
      </c>
      <c r="B101" s="129"/>
      <c r="C101" s="13"/>
      <c r="D101" s="13">
        <v>1</v>
      </c>
      <c r="E101" s="13"/>
      <c r="F101" s="13"/>
      <c r="G101" s="13"/>
      <c r="H101" s="13"/>
      <c r="I101" s="13"/>
      <c r="J101" s="13"/>
      <c r="K101" s="13"/>
      <c r="L101" s="13"/>
      <c r="M101" s="130">
        <v>1</v>
      </c>
    </row>
    <row r="102" spans="1:13" x14ac:dyDescent="0.2">
      <c r="A102" s="128" t="s">
        <v>130</v>
      </c>
      <c r="B102" s="129"/>
      <c r="C102" s="13">
        <v>1</v>
      </c>
      <c r="D102" s="13"/>
      <c r="E102" s="13"/>
      <c r="F102" s="13"/>
      <c r="G102" s="13"/>
      <c r="H102" s="13"/>
      <c r="I102" s="13"/>
      <c r="J102" s="13"/>
      <c r="K102" s="13"/>
      <c r="L102" s="13"/>
      <c r="M102" s="130">
        <v>1</v>
      </c>
    </row>
    <row r="103" spans="1:13" x14ac:dyDescent="0.2">
      <c r="A103" s="128" t="s">
        <v>630</v>
      </c>
      <c r="B103" s="129"/>
      <c r="C103" s="13"/>
      <c r="D103" s="13"/>
      <c r="E103" s="13">
        <v>1</v>
      </c>
      <c r="F103" s="13"/>
      <c r="G103" s="13"/>
      <c r="H103" s="13"/>
      <c r="I103" s="13"/>
      <c r="J103" s="13"/>
      <c r="K103" s="13"/>
      <c r="L103" s="13"/>
      <c r="M103" s="130">
        <v>1</v>
      </c>
    </row>
    <row r="104" spans="1:13" x14ac:dyDescent="0.2">
      <c r="A104" s="128" t="s">
        <v>17918</v>
      </c>
      <c r="B104" s="129"/>
      <c r="C104" s="13">
        <v>1</v>
      </c>
      <c r="D104" s="13"/>
      <c r="E104" s="13"/>
      <c r="F104" s="13"/>
      <c r="G104" s="13"/>
      <c r="H104" s="13"/>
      <c r="I104" s="13"/>
      <c r="J104" s="13"/>
      <c r="K104" s="13"/>
      <c r="L104" s="13"/>
      <c r="M104" s="130">
        <v>1</v>
      </c>
    </row>
    <row r="105" spans="1:13" x14ac:dyDescent="0.2">
      <c r="A105" s="128" t="s">
        <v>592</v>
      </c>
      <c r="B105" s="129"/>
      <c r="C105" s="13"/>
      <c r="D105" s="13"/>
      <c r="E105" s="13">
        <v>1</v>
      </c>
      <c r="F105" s="13"/>
      <c r="G105" s="13"/>
      <c r="H105" s="13"/>
      <c r="I105" s="13"/>
      <c r="J105" s="13"/>
      <c r="K105" s="13"/>
      <c r="L105" s="13"/>
      <c r="M105" s="130">
        <v>1</v>
      </c>
    </row>
    <row r="106" spans="1:13" x14ac:dyDescent="0.2">
      <c r="A106" s="128" t="s">
        <v>18614</v>
      </c>
      <c r="B106" s="129"/>
      <c r="C106" s="13"/>
      <c r="D106" s="13"/>
      <c r="E106" s="13"/>
      <c r="F106" s="13"/>
      <c r="G106" s="13">
        <v>1</v>
      </c>
      <c r="H106" s="13"/>
      <c r="I106" s="13"/>
      <c r="J106" s="13"/>
      <c r="K106" s="13"/>
      <c r="L106" s="13"/>
      <c r="M106" s="130">
        <v>1</v>
      </c>
    </row>
    <row r="107" spans="1:13" x14ac:dyDescent="0.2">
      <c r="A107" s="128" t="s">
        <v>1817</v>
      </c>
      <c r="B107" s="129"/>
      <c r="C107" s="13">
        <v>1</v>
      </c>
      <c r="D107" s="13"/>
      <c r="E107" s="13"/>
      <c r="F107" s="13"/>
      <c r="G107" s="13"/>
      <c r="H107" s="13"/>
      <c r="I107" s="13"/>
      <c r="J107" s="13"/>
      <c r="K107" s="13"/>
      <c r="L107" s="13"/>
      <c r="M107" s="130">
        <v>1</v>
      </c>
    </row>
    <row r="108" spans="1:13" x14ac:dyDescent="0.2">
      <c r="A108" s="128" t="s">
        <v>1213</v>
      </c>
      <c r="B108" s="129">
        <v>1</v>
      </c>
      <c r="C108" s="13"/>
      <c r="D108" s="13"/>
      <c r="E108" s="13"/>
      <c r="F108" s="13"/>
      <c r="G108" s="13"/>
      <c r="H108" s="13"/>
      <c r="I108" s="13"/>
      <c r="J108" s="13"/>
      <c r="K108" s="13"/>
      <c r="L108" s="13"/>
      <c r="M108" s="130">
        <v>1</v>
      </c>
    </row>
    <row r="109" spans="1:13" x14ac:dyDescent="0.2">
      <c r="A109" s="128" t="s">
        <v>3713</v>
      </c>
      <c r="B109" s="129"/>
      <c r="C109" s="13">
        <v>1</v>
      </c>
      <c r="D109" s="13"/>
      <c r="E109" s="13"/>
      <c r="F109" s="13"/>
      <c r="G109" s="13"/>
      <c r="H109" s="13"/>
      <c r="I109" s="13"/>
      <c r="J109" s="13"/>
      <c r="K109" s="13"/>
      <c r="L109" s="13"/>
      <c r="M109" s="130">
        <v>1</v>
      </c>
    </row>
    <row r="110" spans="1:13" x14ac:dyDescent="0.2">
      <c r="A110" s="131" t="s">
        <v>17588</v>
      </c>
      <c r="B110" s="132">
        <v>34</v>
      </c>
      <c r="C110" s="133">
        <v>33</v>
      </c>
      <c r="D110" s="133">
        <v>20</v>
      </c>
      <c r="E110" s="133">
        <v>20</v>
      </c>
      <c r="F110" s="133">
        <v>17</v>
      </c>
      <c r="G110" s="133">
        <v>10</v>
      </c>
      <c r="H110" s="133">
        <v>10</v>
      </c>
      <c r="I110" s="133">
        <v>8</v>
      </c>
      <c r="J110" s="133">
        <v>7</v>
      </c>
      <c r="K110" s="133">
        <v>1</v>
      </c>
      <c r="L110" s="133">
        <v>1</v>
      </c>
      <c r="M110" s="134">
        <v>161</v>
      </c>
    </row>
  </sheetData>
  <phoneticPr fontId="6" type="noConversion"/>
  <pageMargins left="0.75" right="0.75" top="1" bottom="1" header="0.5" footer="0.5"/>
  <pageSetup paperSize="0" orientation="portrait" horizontalDpi="0" verticalDpi="0" copies="0"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5" topLeftCell="B6" activePane="bottomRight" state="frozen"/>
      <selection pane="topRight" activeCell="B1" sqref="B1"/>
      <selection pane="bottomLeft" activeCell="A6" sqref="A6"/>
      <selection pane="bottomRight"/>
    </sheetView>
  </sheetViews>
  <sheetFormatPr defaultRowHeight="12.75" x14ac:dyDescent="0.2"/>
  <cols>
    <col min="1" max="1" width="11.7109375" customWidth="1"/>
    <col min="2" max="35" width="16.140625" bestFit="1" customWidth="1"/>
    <col min="36" max="38" width="10.5703125" bestFit="1" customWidth="1"/>
    <col min="39" max="43" width="16.42578125" bestFit="1" customWidth="1"/>
    <col min="44" max="44" width="10.5703125" bestFit="1" customWidth="1"/>
    <col min="45" max="48" width="16.42578125" bestFit="1" customWidth="1"/>
    <col min="49" max="51" width="10.5703125" bestFit="1" customWidth="1"/>
  </cols>
  <sheetData>
    <row r="1" spans="1:36" x14ac:dyDescent="0.2">
      <c r="A1" s="135" t="s">
        <v>243</v>
      </c>
      <c r="B1" s="137" t="s">
        <v>17591</v>
      </c>
    </row>
    <row r="2" spans="1:36" x14ac:dyDescent="0.2">
      <c r="A2" s="135" t="s">
        <v>236</v>
      </c>
      <c r="B2" s="137" t="s">
        <v>17590</v>
      </c>
    </row>
    <row r="4" spans="1:36" x14ac:dyDescent="0.2">
      <c r="A4" s="119" t="s">
        <v>17587</v>
      </c>
      <c r="B4" s="119" t="s">
        <v>244</v>
      </c>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1"/>
    </row>
    <row r="5" spans="1:36" x14ac:dyDescent="0.2">
      <c r="A5" s="138"/>
      <c r="B5" s="122" t="s">
        <v>280</v>
      </c>
      <c r="C5" s="123" t="s">
        <v>470</v>
      </c>
      <c r="D5" s="123" t="s">
        <v>771</v>
      </c>
      <c r="E5" s="123" t="s">
        <v>345</v>
      </c>
      <c r="F5" s="123" t="s">
        <v>613</v>
      </c>
      <c r="G5" s="123" t="s">
        <v>264</v>
      </c>
      <c r="H5" s="123" t="s">
        <v>3374</v>
      </c>
      <c r="I5" s="123" t="s">
        <v>1322</v>
      </c>
      <c r="J5" s="123" t="s">
        <v>650</v>
      </c>
      <c r="K5" s="123" t="s">
        <v>588</v>
      </c>
      <c r="L5" s="123" t="s">
        <v>1350</v>
      </c>
      <c r="M5" s="123" t="s">
        <v>312</v>
      </c>
      <c r="N5" s="123" t="s">
        <v>2672</v>
      </c>
      <c r="O5" s="123" t="s">
        <v>2578</v>
      </c>
      <c r="P5" s="123" t="s">
        <v>1301</v>
      </c>
      <c r="Q5" s="123" t="s">
        <v>652</v>
      </c>
      <c r="R5" s="123" t="s">
        <v>1422</v>
      </c>
      <c r="S5" s="123" t="s">
        <v>1202</v>
      </c>
      <c r="T5" s="123" t="s">
        <v>1158</v>
      </c>
      <c r="U5" s="123" t="s">
        <v>1503</v>
      </c>
      <c r="V5" s="123" t="s">
        <v>586</v>
      </c>
      <c r="W5" s="123" t="s">
        <v>671</v>
      </c>
      <c r="X5" s="123" t="s">
        <v>2896</v>
      </c>
      <c r="Y5" s="123" t="s">
        <v>2975</v>
      </c>
      <c r="Z5" s="123" t="s">
        <v>4135</v>
      </c>
      <c r="AA5" s="123" t="s">
        <v>2212</v>
      </c>
      <c r="AB5" s="123" t="s">
        <v>18624</v>
      </c>
      <c r="AC5" s="123" t="s">
        <v>3177</v>
      </c>
      <c r="AD5" s="123" t="s">
        <v>2633</v>
      </c>
      <c r="AE5" s="123" t="s">
        <v>4555</v>
      </c>
      <c r="AF5" s="123" t="s">
        <v>1147</v>
      </c>
      <c r="AG5" s="123" t="s">
        <v>899</v>
      </c>
      <c r="AH5" s="123" t="s">
        <v>6045</v>
      </c>
      <c r="AI5" s="123" t="s">
        <v>3698</v>
      </c>
      <c r="AJ5" s="124" t="s">
        <v>17588</v>
      </c>
    </row>
    <row r="6" spans="1:36" x14ac:dyDescent="0.2">
      <c r="A6" s="131" t="s">
        <v>17811</v>
      </c>
      <c r="B6" s="132">
        <v>228</v>
      </c>
      <c r="C6" s="133">
        <v>68</v>
      </c>
      <c r="D6" s="133">
        <v>48</v>
      </c>
      <c r="E6" s="133">
        <v>45</v>
      </c>
      <c r="F6" s="133">
        <v>36</v>
      </c>
      <c r="G6" s="133">
        <v>32</v>
      </c>
      <c r="H6" s="133">
        <v>20</v>
      </c>
      <c r="I6" s="133">
        <v>17</v>
      </c>
      <c r="J6" s="133">
        <v>16</v>
      </c>
      <c r="K6" s="133">
        <v>15</v>
      </c>
      <c r="L6" s="133">
        <v>14</v>
      </c>
      <c r="M6" s="133">
        <v>14</v>
      </c>
      <c r="N6" s="133">
        <v>11</v>
      </c>
      <c r="O6" s="133">
        <v>10</v>
      </c>
      <c r="P6" s="133">
        <v>9</v>
      </c>
      <c r="Q6" s="133">
        <v>9</v>
      </c>
      <c r="R6" s="133">
        <v>7</v>
      </c>
      <c r="S6" s="133">
        <v>6</v>
      </c>
      <c r="T6" s="133">
        <v>6</v>
      </c>
      <c r="U6" s="133">
        <v>5</v>
      </c>
      <c r="V6" s="133">
        <v>5</v>
      </c>
      <c r="W6" s="133">
        <v>3</v>
      </c>
      <c r="X6" s="133">
        <v>3</v>
      </c>
      <c r="Y6" s="133">
        <v>2</v>
      </c>
      <c r="Z6" s="133">
        <v>2</v>
      </c>
      <c r="AA6" s="133">
        <v>2</v>
      </c>
      <c r="AB6" s="133">
        <v>2</v>
      </c>
      <c r="AC6" s="133">
        <v>1</v>
      </c>
      <c r="AD6" s="133">
        <v>1</v>
      </c>
      <c r="AE6" s="133">
        <v>1</v>
      </c>
      <c r="AF6" s="133">
        <v>1</v>
      </c>
      <c r="AG6" s="133">
        <v>1</v>
      </c>
      <c r="AH6" s="133">
        <v>1</v>
      </c>
      <c r="AI6" s="133">
        <v>1</v>
      </c>
      <c r="AJ6" s="185">
        <v>642</v>
      </c>
    </row>
  </sheetData>
  <phoneticPr fontId="6" type="noConversion"/>
  <pageMargins left="0.75" right="0.75" top="1" bottom="1" header="0.5" footer="0.5"/>
  <pageSetup paperSize="0" orientation="portrait" horizontalDpi="0" verticalDpi="0" copies="0"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2"/>
  <sheetViews>
    <sheetView workbookViewId="0">
      <pane xSplit="1" ySplit="8" topLeftCell="B9" activePane="bottomRight" state="frozen"/>
      <selection pane="topRight" activeCell="B1" sqref="B1"/>
      <selection pane="bottomLeft" activeCell="A9" sqref="A9"/>
      <selection pane="bottomRight"/>
    </sheetView>
  </sheetViews>
  <sheetFormatPr defaultRowHeight="12.75" x14ac:dyDescent="0.2"/>
  <cols>
    <col min="1" max="1" width="11.7109375" customWidth="1"/>
    <col min="2" max="6" width="16.140625" bestFit="1" customWidth="1"/>
    <col min="7" max="7" width="8.85546875" bestFit="1" customWidth="1"/>
    <col min="8" max="11" width="11.85546875" bestFit="1" customWidth="1"/>
    <col min="12" max="12" width="9.85546875" bestFit="1" customWidth="1"/>
    <col min="13" max="14" width="10.5703125" bestFit="1" customWidth="1"/>
    <col min="15" max="15" width="11.140625" bestFit="1" customWidth="1"/>
    <col min="16" max="17" width="10.5703125" bestFit="1" customWidth="1"/>
    <col min="18" max="43" width="16.140625" bestFit="1" customWidth="1"/>
    <col min="44" max="44" width="10.5703125" bestFit="1" customWidth="1"/>
  </cols>
  <sheetData>
    <row r="2" spans="1:13" x14ac:dyDescent="0.2">
      <c r="A2" s="135" t="s">
        <v>235</v>
      </c>
      <c r="B2" s="137" t="s">
        <v>17591</v>
      </c>
    </row>
    <row r="3" spans="1:13" x14ac:dyDescent="0.2">
      <c r="A3" s="135" t="s">
        <v>236</v>
      </c>
      <c r="B3" s="137" t="s">
        <v>17590</v>
      </c>
    </row>
    <row r="4" spans="1:13" x14ac:dyDescent="0.2">
      <c r="A4" s="135" t="s">
        <v>243</v>
      </c>
      <c r="B4" s="137" t="s">
        <v>17591</v>
      </c>
    </row>
    <row r="6" spans="1:13" x14ac:dyDescent="0.2">
      <c r="A6" s="119" t="s">
        <v>17587</v>
      </c>
      <c r="B6" s="119" t="s">
        <v>241</v>
      </c>
      <c r="C6" s="139" t="s">
        <v>247</v>
      </c>
      <c r="D6" s="120"/>
      <c r="E6" s="120"/>
      <c r="F6" s="120"/>
      <c r="G6" s="120"/>
      <c r="H6" s="120"/>
      <c r="I6" s="120"/>
      <c r="J6" s="120"/>
      <c r="K6" s="120"/>
      <c r="L6" s="120"/>
      <c r="M6" s="121"/>
    </row>
    <row r="7" spans="1:13" x14ac:dyDescent="0.2">
      <c r="A7" s="138"/>
      <c r="B7" s="122" t="s">
        <v>237</v>
      </c>
      <c r="C7" s="120"/>
      <c r="D7" s="120"/>
      <c r="E7" s="120"/>
      <c r="F7" s="120"/>
      <c r="G7" s="122" t="s">
        <v>303</v>
      </c>
      <c r="H7" s="122" t="s">
        <v>415</v>
      </c>
      <c r="I7" s="120"/>
      <c r="J7" s="120"/>
      <c r="K7" s="120"/>
      <c r="L7" s="122" t="s">
        <v>304</v>
      </c>
      <c r="M7" s="124" t="s">
        <v>17588</v>
      </c>
    </row>
    <row r="8" spans="1:13" x14ac:dyDescent="0.2">
      <c r="A8" s="119" t="s">
        <v>251</v>
      </c>
      <c r="B8" s="122" t="s">
        <v>267</v>
      </c>
      <c r="C8" s="123" t="s">
        <v>281</v>
      </c>
      <c r="D8" s="123" t="s">
        <v>672</v>
      </c>
      <c r="E8" s="123" t="s">
        <v>1301</v>
      </c>
      <c r="F8" s="123" t="s">
        <v>334</v>
      </c>
      <c r="G8" s="138"/>
      <c r="H8" s="122" t="s">
        <v>267</v>
      </c>
      <c r="I8" s="123" t="s">
        <v>281</v>
      </c>
      <c r="J8" s="123" t="s">
        <v>672</v>
      </c>
      <c r="K8" s="123" t="s">
        <v>334</v>
      </c>
      <c r="L8" s="138"/>
      <c r="M8" s="140"/>
    </row>
    <row r="9" spans="1:13" x14ac:dyDescent="0.2">
      <c r="A9" s="122" t="s">
        <v>269</v>
      </c>
      <c r="B9" s="125">
        <v>1</v>
      </c>
      <c r="C9" s="126"/>
      <c r="D9" s="126"/>
      <c r="E9" s="126"/>
      <c r="F9" s="126"/>
      <c r="G9" s="125">
        <v>1</v>
      </c>
      <c r="H9" s="125"/>
      <c r="I9" s="126"/>
      <c r="J9" s="126"/>
      <c r="K9" s="126"/>
      <c r="L9" s="125"/>
      <c r="M9" s="127">
        <v>1</v>
      </c>
    </row>
    <row r="10" spans="1:13" x14ac:dyDescent="0.2">
      <c r="A10" s="128" t="s">
        <v>293</v>
      </c>
      <c r="B10" s="129">
        <v>1</v>
      </c>
      <c r="C10" s="13"/>
      <c r="D10" s="13"/>
      <c r="E10" s="13"/>
      <c r="F10" s="13"/>
      <c r="G10" s="129">
        <v>1</v>
      </c>
      <c r="H10" s="129"/>
      <c r="I10" s="13"/>
      <c r="J10" s="13"/>
      <c r="K10" s="13"/>
      <c r="L10" s="129"/>
      <c r="M10" s="130">
        <v>1</v>
      </c>
    </row>
    <row r="11" spans="1:13" x14ac:dyDescent="0.2">
      <c r="A11" s="128" t="s">
        <v>310</v>
      </c>
      <c r="B11" s="129">
        <v>1</v>
      </c>
      <c r="C11" s="13"/>
      <c r="D11" s="13"/>
      <c r="E11" s="13"/>
      <c r="F11" s="13"/>
      <c r="G11" s="129">
        <v>1</v>
      </c>
      <c r="H11" s="129"/>
      <c r="I11" s="13"/>
      <c r="J11" s="13"/>
      <c r="K11" s="13"/>
      <c r="L11" s="129"/>
      <c r="M11" s="130">
        <v>1</v>
      </c>
    </row>
    <row r="12" spans="1:13" x14ac:dyDescent="0.2">
      <c r="A12" s="128" t="s">
        <v>317</v>
      </c>
      <c r="B12" s="129"/>
      <c r="C12" s="13">
        <v>1</v>
      </c>
      <c r="D12" s="13"/>
      <c r="E12" s="13"/>
      <c r="F12" s="13"/>
      <c r="G12" s="129">
        <v>1</v>
      </c>
      <c r="H12" s="129"/>
      <c r="I12" s="13"/>
      <c r="J12" s="13"/>
      <c r="K12" s="13"/>
      <c r="L12" s="129"/>
      <c r="M12" s="130">
        <v>1</v>
      </c>
    </row>
    <row r="13" spans="1:13" x14ac:dyDescent="0.2">
      <c r="A13" s="128" t="s">
        <v>335</v>
      </c>
      <c r="B13" s="129"/>
      <c r="C13" s="13"/>
      <c r="D13" s="13"/>
      <c r="E13" s="13"/>
      <c r="F13" s="13">
        <v>1</v>
      </c>
      <c r="G13" s="129">
        <v>1</v>
      </c>
      <c r="H13" s="129"/>
      <c r="I13" s="13"/>
      <c r="J13" s="13"/>
      <c r="K13" s="13"/>
      <c r="L13" s="129"/>
      <c r="M13" s="130">
        <v>1</v>
      </c>
    </row>
    <row r="14" spans="1:13" x14ac:dyDescent="0.2">
      <c r="A14" s="128" t="s">
        <v>349</v>
      </c>
      <c r="B14" s="129">
        <v>6</v>
      </c>
      <c r="C14" s="13">
        <v>2</v>
      </c>
      <c r="D14" s="13"/>
      <c r="E14" s="13"/>
      <c r="F14" s="13"/>
      <c r="G14" s="129">
        <v>8</v>
      </c>
      <c r="H14" s="129">
        <v>1</v>
      </c>
      <c r="I14" s="13"/>
      <c r="J14" s="13"/>
      <c r="K14" s="13"/>
      <c r="L14" s="129">
        <v>1</v>
      </c>
      <c r="M14" s="130">
        <v>9</v>
      </c>
    </row>
    <row r="15" spans="1:13" x14ac:dyDescent="0.2">
      <c r="A15" s="128" t="s">
        <v>574</v>
      </c>
      <c r="B15" s="129">
        <v>4</v>
      </c>
      <c r="C15" s="13"/>
      <c r="D15" s="13">
        <v>3</v>
      </c>
      <c r="E15" s="13"/>
      <c r="F15" s="13"/>
      <c r="G15" s="129">
        <v>7</v>
      </c>
      <c r="H15" s="129"/>
      <c r="I15" s="13"/>
      <c r="J15" s="13">
        <v>1</v>
      </c>
      <c r="K15" s="13"/>
      <c r="L15" s="129">
        <v>1</v>
      </c>
      <c r="M15" s="130">
        <v>8</v>
      </c>
    </row>
    <row r="16" spans="1:13" x14ac:dyDescent="0.2">
      <c r="A16" s="128" t="s">
        <v>636</v>
      </c>
      <c r="B16" s="129">
        <v>4</v>
      </c>
      <c r="C16" s="13"/>
      <c r="D16" s="13"/>
      <c r="E16" s="13"/>
      <c r="F16" s="13"/>
      <c r="G16" s="129">
        <v>4</v>
      </c>
      <c r="H16" s="129"/>
      <c r="I16" s="13"/>
      <c r="J16" s="13">
        <v>2</v>
      </c>
      <c r="K16" s="13">
        <v>1</v>
      </c>
      <c r="L16" s="129">
        <v>3</v>
      </c>
      <c r="M16" s="130">
        <v>7</v>
      </c>
    </row>
    <row r="17" spans="1:13" x14ac:dyDescent="0.2">
      <c r="A17" s="128" t="s">
        <v>499</v>
      </c>
      <c r="B17" s="129">
        <v>3</v>
      </c>
      <c r="C17" s="13">
        <v>2</v>
      </c>
      <c r="D17" s="13"/>
      <c r="E17" s="13"/>
      <c r="F17" s="13">
        <v>2</v>
      </c>
      <c r="G17" s="129">
        <v>7</v>
      </c>
      <c r="H17" s="129"/>
      <c r="I17" s="13"/>
      <c r="J17" s="13"/>
      <c r="K17" s="13"/>
      <c r="L17" s="129"/>
      <c r="M17" s="130">
        <v>7</v>
      </c>
    </row>
    <row r="18" spans="1:13" x14ac:dyDescent="0.2">
      <c r="A18" s="128" t="s">
        <v>465</v>
      </c>
      <c r="B18" s="129"/>
      <c r="C18" s="13">
        <v>3</v>
      </c>
      <c r="D18" s="13"/>
      <c r="E18" s="13"/>
      <c r="F18" s="13"/>
      <c r="G18" s="129">
        <v>3</v>
      </c>
      <c r="H18" s="129"/>
      <c r="I18" s="13"/>
      <c r="J18" s="13"/>
      <c r="K18" s="13">
        <v>1</v>
      </c>
      <c r="L18" s="129">
        <v>1</v>
      </c>
      <c r="M18" s="130">
        <v>4</v>
      </c>
    </row>
    <row r="19" spans="1:13" x14ac:dyDescent="0.2">
      <c r="A19" s="128" t="s">
        <v>717</v>
      </c>
      <c r="B19" s="129"/>
      <c r="C19" s="13">
        <v>3</v>
      </c>
      <c r="D19" s="13">
        <v>1</v>
      </c>
      <c r="E19" s="13"/>
      <c r="F19" s="13">
        <v>1</v>
      </c>
      <c r="G19" s="129">
        <v>5</v>
      </c>
      <c r="H19" s="129"/>
      <c r="I19" s="13"/>
      <c r="J19" s="13"/>
      <c r="K19" s="13"/>
      <c r="L19" s="129"/>
      <c r="M19" s="130">
        <v>5</v>
      </c>
    </row>
    <row r="20" spans="1:13" x14ac:dyDescent="0.2">
      <c r="A20" s="128" t="s">
        <v>521</v>
      </c>
      <c r="B20" s="129"/>
      <c r="C20" s="13">
        <v>2</v>
      </c>
      <c r="D20" s="13">
        <v>1</v>
      </c>
      <c r="E20" s="13"/>
      <c r="F20" s="13">
        <v>1</v>
      </c>
      <c r="G20" s="129">
        <v>4</v>
      </c>
      <c r="H20" s="129"/>
      <c r="I20" s="13"/>
      <c r="J20" s="13">
        <v>2</v>
      </c>
      <c r="K20" s="13"/>
      <c r="L20" s="129">
        <v>2</v>
      </c>
      <c r="M20" s="130">
        <v>6</v>
      </c>
    </row>
    <row r="21" spans="1:13" x14ac:dyDescent="0.2">
      <c r="A21" s="128" t="s">
        <v>474</v>
      </c>
      <c r="B21" s="129"/>
      <c r="C21" s="13">
        <v>2</v>
      </c>
      <c r="D21" s="13">
        <v>3</v>
      </c>
      <c r="E21" s="13"/>
      <c r="F21" s="13">
        <v>4</v>
      </c>
      <c r="G21" s="129">
        <v>9</v>
      </c>
      <c r="H21" s="129"/>
      <c r="I21" s="13"/>
      <c r="J21" s="13"/>
      <c r="K21" s="13">
        <v>1</v>
      </c>
      <c r="L21" s="129">
        <v>1</v>
      </c>
      <c r="M21" s="130">
        <v>10</v>
      </c>
    </row>
    <row r="22" spans="1:13" x14ac:dyDescent="0.2">
      <c r="A22" s="128" t="s">
        <v>666</v>
      </c>
      <c r="B22" s="129">
        <v>6</v>
      </c>
      <c r="C22" s="13">
        <v>3</v>
      </c>
      <c r="D22" s="13"/>
      <c r="E22" s="13"/>
      <c r="F22" s="13">
        <v>2</v>
      </c>
      <c r="G22" s="129">
        <v>11</v>
      </c>
      <c r="H22" s="129"/>
      <c r="I22" s="13">
        <v>1</v>
      </c>
      <c r="J22" s="13">
        <v>3</v>
      </c>
      <c r="K22" s="13">
        <v>3</v>
      </c>
      <c r="L22" s="129">
        <v>7</v>
      </c>
      <c r="M22" s="130">
        <v>18</v>
      </c>
    </row>
    <row r="23" spans="1:13" x14ac:dyDescent="0.2">
      <c r="A23" s="128" t="s">
        <v>797</v>
      </c>
      <c r="B23" s="129">
        <v>5</v>
      </c>
      <c r="C23" s="13">
        <v>1</v>
      </c>
      <c r="D23" s="13">
        <v>2</v>
      </c>
      <c r="E23" s="13"/>
      <c r="F23" s="13">
        <v>3</v>
      </c>
      <c r="G23" s="129">
        <v>11</v>
      </c>
      <c r="H23" s="129">
        <v>2</v>
      </c>
      <c r="I23" s="13">
        <v>1</v>
      </c>
      <c r="J23" s="13"/>
      <c r="K23" s="13">
        <v>3</v>
      </c>
      <c r="L23" s="129">
        <v>6</v>
      </c>
      <c r="M23" s="130">
        <v>17</v>
      </c>
    </row>
    <row r="24" spans="1:13" x14ac:dyDescent="0.2">
      <c r="A24" s="128" t="s">
        <v>873</v>
      </c>
      <c r="B24" s="129">
        <v>2</v>
      </c>
      <c r="C24" s="13">
        <v>3</v>
      </c>
      <c r="D24" s="13">
        <v>3</v>
      </c>
      <c r="E24" s="13"/>
      <c r="F24" s="13">
        <v>1</v>
      </c>
      <c r="G24" s="129">
        <v>9</v>
      </c>
      <c r="H24" s="129">
        <v>2</v>
      </c>
      <c r="I24" s="13">
        <v>3</v>
      </c>
      <c r="J24" s="13">
        <v>1</v>
      </c>
      <c r="K24" s="13">
        <v>3</v>
      </c>
      <c r="L24" s="129">
        <v>9</v>
      </c>
      <c r="M24" s="130">
        <v>18</v>
      </c>
    </row>
    <row r="25" spans="1:13" x14ac:dyDescent="0.2">
      <c r="A25" s="128" t="s">
        <v>977</v>
      </c>
      <c r="B25" s="129">
        <v>5</v>
      </c>
      <c r="C25" s="13">
        <v>1</v>
      </c>
      <c r="D25" s="13"/>
      <c r="E25" s="13"/>
      <c r="F25" s="13">
        <v>1</v>
      </c>
      <c r="G25" s="129">
        <v>7</v>
      </c>
      <c r="H25" s="129"/>
      <c r="I25" s="13"/>
      <c r="J25" s="13">
        <v>1</v>
      </c>
      <c r="K25" s="13">
        <v>2</v>
      </c>
      <c r="L25" s="129">
        <v>3</v>
      </c>
      <c r="M25" s="130">
        <v>10</v>
      </c>
    </row>
    <row r="26" spans="1:13" x14ac:dyDescent="0.2">
      <c r="A26" s="128" t="s">
        <v>1042</v>
      </c>
      <c r="B26" s="129">
        <v>1</v>
      </c>
      <c r="C26" s="13"/>
      <c r="D26" s="13">
        <v>1</v>
      </c>
      <c r="E26" s="13"/>
      <c r="F26" s="13">
        <v>5</v>
      </c>
      <c r="G26" s="129">
        <v>7</v>
      </c>
      <c r="H26" s="129">
        <v>1</v>
      </c>
      <c r="I26" s="13"/>
      <c r="J26" s="13">
        <v>3</v>
      </c>
      <c r="K26" s="13">
        <v>7</v>
      </c>
      <c r="L26" s="129">
        <v>11</v>
      </c>
      <c r="M26" s="130">
        <v>18</v>
      </c>
    </row>
    <row r="27" spans="1:13" x14ac:dyDescent="0.2">
      <c r="A27" s="128" t="s">
        <v>1154</v>
      </c>
      <c r="B27" s="129">
        <v>2</v>
      </c>
      <c r="C27" s="13">
        <v>1</v>
      </c>
      <c r="D27" s="13">
        <v>1</v>
      </c>
      <c r="E27" s="13"/>
      <c r="F27" s="13"/>
      <c r="G27" s="129">
        <v>4</v>
      </c>
      <c r="H27" s="129">
        <v>1</v>
      </c>
      <c r="I27" s="13">
        <v>1</v>
      </c>
      <c r="J27" s="13">
        <v>1</v>
      </c>
      <c r="K27" s="13">
        <v>8</v>
      </c>
      <c r="L27" s="129">
        <v>11</v>
      </c>
      <c r="M27" s="130">
        <v>15</v>
      </c>
    </row>
    <row r="28" spans="1:13" x14ac:dyDescent="0.2">
      <c r="A28" s="128" t="s">
        <v>1291</v>
      </c>
      <c r="B28" s="129">
        <v>4</v>
      </c>
      <c r="C28" s="13"/>
      <c r="D28" s="13">
        <v>1</v>
      </c>
      <c r="E28" s="13">
        <v>1</v>
      </c>
      <c r="F28" s="13">
        <v>1</v>
      </c>
      <c r="G28" s="129">
        <v>7</v>
      </c>
      <c r="H28" s="129">
        <v>1</v>
      </c>
      <c r="I28" s="13">
        <v>1</v>
      </c>
      <c r="J28" s="13">
        <v>4</v>
      </c>
      <c r="K28" s="13">
        <v>3</v>
      </c>
      <c r="L28" s="129">
        <v>9</v>
      </c>
      <c r="M28" s="130">
        <v>16</v>
      </c>
    </row>
    <row r="29" spans="1:13" x14ac:dyDescent="0.2">
      <c r="A29" s="128" t="s">
        <v>1387</v>
      </c>
      <c r="B29" s="129"/>
      <c r="C29" s="13">
        <v>3</v>
      </c>
      <c r="D29" s="13">
        <v>1</v>
      </c>
      <c r="E29" s="13"/>
      <c r="F29" s="13">
        <v>2</v>
      </c>
      <c r="G29" s="129">
        <v>6</v>
      </c>
      <c r="H29" s="129"/>
      <c r="I29" s="13">
        <v>1</v>
      </c>
      <c r="J29" s="13">
        <v>4</v>
      </c>
      <c r="K29" s="13">
        <v>4</v>
      </c>
      <c r="L29" s="129">
        <v>9</v>
      </c>
      <c r="M29" s="130">
        <v>15</v>
      </c>
    </row>
    <row r="30" spans="1:13" x14ac:dyDescent="0.2">
      <c r="A30" s="128" t="s">
        <v>1029</v>
      </c>
      <c r="B30" s="129">
        <v>2</v>
      </c>
      <c r="C30" s="13">
        <v>2</v>
      </c>
      <c r="D30" s="13">
        <v>4</v>
      </c>
      <c r="E30" s="13"/>
      <c r="F30" s="13">
        <v>1</v>
      </c>
      <c r="G30" s="129">
        <v>9</v>
      </c>
      <c r="H30" s="129"/>
      <c r="I30" s="13">
        <v>2</v>
      </c>
      <c r="J30" s="13">
        <v>1</v>
      </c>
      <c r="K30" s="13">
        <v>4</v>
      </c>
      <c r="L30" s="129">
        <v>7</v>
      </c>
      <c r="M30" s="130">
        <v>16</v>
      </c>
    </row>
    <row r="31" spans="1:13" x14ac:dyDescent="0.2">
      <c r="A31" s="128" t="s">
        <v>1576</v>
      </c>
      <c r="B31" s="129">
        <v>4</v>
      </c>
      <c r="C31" s="13">
        <v>1</v>
      </c>
      <c r="D31" s="13">
        <v>2</v>
      </c>
      <c r="E31" s="13"/>
      <c r="F31" s="13">
        <v>1</v>
      </c>
      <c r="G31" s="129">
        <v>8</v>
      </c>
      <c r="H31" s="129">
        <v>1</v>
      </c>
      <c r="I31" s="13">
        <v>1</v>
      </c>
      <c r="J31" s="13"/>
      <c r="K31" s="13">
        <v>4</v>
      </c>
      <c r="L31" s="129">
        <v>6</v>
      </c>
      <c r="M31" s="130">
        <v>14</v>
      </c>
    </row>
    <row r="32" spans="1:13" x14ac:dyDescent="0.2">
      <c r="A32" s="128" t="s">
        <v>1793</v>
      </c>
      <c r="B32" s="129">
        <v>2</v>
      </c>
      <c r="C32" s="13">
        <v>4</v>
      </c>
      <c r="D32" s="13">
        <v>2</v>
      </c>
      <c r="E32" s="13"/>
      <c r="F32" s="13">
        <v>1</v>
      </c>
      <c r="G32" s="129">
        <v>9</v>
      </c>
      <c r="H32" s="129">
        <v>1</v>
      </c>
      <c r="I32" s="13">
        <v>1</v>
      </c>
      <c r="J32" s="13">
        <v>3</v>
      </c>
      <c r="K32" s="13">
        <v>4</v>
      </c>
      <c r="L32" s="129">
        <v>9</v>
      </c>
      <c r="M32" s="130">
        <v>18</v>
      </c>
    </row>
    <row r="33" spans="1:13" x14ac:dyDescent="0.2">
      <c r="A33" s="128" t="s">
        <v>1863</v>
      </c>
      <c r="B33" s="129">
        <v>2</v>
      </c>
      <c r="C33" s="13">
        <v>4</v>
      </c>
      <c r="D33" s="13">
        <v>3</v>
      </c>
      <c r="E33" s="13"/>
      <c r="F33" s="13"/>
      <c r="G33" s="129">
        <v>9</v>
      </c>
      <c r="H33" s="129">
        <v>1</v>
      </c>
      <c r="I33" s="13">
        <v>2</v>
      </c>
      <c r="J33" s="13">
        <v>3</v>
      </c>
      <c r="K33" s="13">
        <v>5</v>
      </c>
      <c r="L33" s="129">
        <v>11</v>
      </c>
      <c r="M33" s="130">
        <v>20</v>
      </c>
    </row>
    <row r="34" spans="1:13" x14ac:dyDescent="0.2">
      <c r="A34" s="128" t="s">
        <v>2343</v>
      </c>
      <c r="B34" s="129"/>
      <c r="C34" s="13">
        <v>4</v>
      </c>
      <c r="D34" s="13">
        <v>3</v>
      </c>
      <c r="E34" s="13"/>
      <c r="F34" s="13">
        <v>3</v>
      </c>
      <c r="G34" s="129">
        <v>10</v>
      </c>
      <c r="H34" s="129"/>
      <c r="I34" s="13">
        <v>2</v>
      </c>
      <c r="J34" s="13">
        <v>3</v>
      </c>
      <c r="K34" s="13">
        <v>6</v>
      </c>
      <c r="L34" s="129">
        <v>11</v>
      </c>
      <c r="M34" s="130">
        <v>21</v>
      </c>
    </row>
    <row r="35" spans="1:13" x14ac:dyDescent="0.2">
      <c r="A35" s="128" t="s">
        <v>2361</v>
      </c>
      <c r="B35" s="129">
        <v>6</v>
      </c>
      <c r="C35" s="13"/>
      <c r="D35" s="13">
        <v>4</v>
      </c>
      <c r="E35" s="13"/>
      <c r="F35" s="13">
        <v>1</v>
      </c>
      <c r="G35" s="129">
        <v>11</v>
      </c>
      <c r="H35" s="129">
        <v>2</v>
      </c>
      <c r="I35" s="13"/>
      <c r="J35" s="13">
        <v>3</v>
      </c>
      <c r="K35" s="13">
        <v>8</v>
      </c>
      <c r="L35" s="129">
        <v>13</v>
      </c>
      <c r="M35" s="130">
        <v>24</v>
      </c>
    </row>
    <row r="36" spans="1:13" x14ac:dyDescent="0.2">
      <c r="A36" s="128" t="s">
        <v>2507</v>
      </c>
      <c r="B36" s="129">
        <v>2</v>
      </c>
      <c r="C36" s="13">
        <v>2</v>
      </c>
      <c r="D36" s="13">
        <v>2</v>
      </c>
      <c r="E36" s="13"/>
      <c r="F36" s="13">
        <v>1</v>
      </c>
      <c r="G36" s="129">
        <v>7</v>
      </c>
      <c r="H36" s="129">
        <v>6</v>
      </c>
      <c r="I36" s="13">
        <v>5</v>
      </c>
      <c r="J36" s="13">
        <v>4</v>
      </c>
      <c r="K36" s="13">
        <v>10</v>
      </c>
      <c r="L36" s="129">
        <v>25</v>
      </c>
      <c r="M36" s="130">
        <v>32</v>
      </c>
    </row>
    <row r="37" spans="1:13" x14ac:dyDescent="0.2">
      <c r="A37" s="128" t="s">
        <v>2728</v>
      </c>
      <c r="B37" s="129">
        <v>2</v>
      </c>
      <c r="C37" s="13">
        <v>5</v>
      </c>
      <c r="D37" s="13">
        <v>5</v>
      </c>
      <c r="E37" s="13"/>
      <c r="F37" s="13">
        <v>4</v>
      </c>
      <c r="G37" s="129">
        <v>16</v>
      </c>
      <c r="H37" s="129">
        <v>11</v>
      </c>
      <c r="I37" s="13">
        <v>8</v>
      </c>
      <c r="J37" s="13">
        <v>8</v>
      </c>
      <c r="K37" s="13">
        <v>12</v>
      </c>
      <c r="L37" s="129">
        <v>39</v>
      </c>
      <c r="M37" s="130">
        <v>55</v>
      </c>
    </row>
    <row r="38" spans="1:13" x14ac:dyDescent="0.2">
      <c r="A38" s="128" t="s">
        <v>2991</v>
      </c>
      <c r="B38" s="129">
        <v>4</v>
      </c>
      <c r="C38" s="13">
        <v>6</v>
      </c>
      <c r="D38" s="13">
        <v>3</v>
      </c>
      <c r="E38" s="13"/>
      <c r="F38" s="13">
        <v>2</v>
      </c>
      <c r="G38" s="129">
        <v>15</v>
      </c>
      <c r="H38" s="129">
        <v>3</v>
      </c>
      <c r="I38" s="13">
        <v>12</v>
      </c>
      <c r="J38" s="13">
        <v>8</v>
      </c>
      <c r="K38" s="13">
        <v>15</v>
      </c>
      <c r="L38" s="129">
        <v>38</v>
      </c>
      <c r="M38" s="130">
        <v>53</v>
      </c>
    </row>
    <row r="39" spans="1:13" x14ac:dyDescent="0.2">
      <c r="A39" s="128" t="s">
        <v>3288</v>
      </c>
      <c r="B39" s="129">
        <v>3</v>
      </c>
      <c r="C39" s="13">
        <v>11</v>
      </c>
      <c r="D39" s="13">
        <v>8</v>
      </c>
      <c r="E39" s="13"/>
      <c r="F39" s="13">
        <v>6</v>
      </c>
      <c r="G39" s="129">
        <v>28</v>
      </c>
      <c r="H39" s="129">
        <v>2</v>
      </c>
      <c r="I39" s="13">
        <v>15</v>
      </c>
      <c r="J39" s="13">
        <v>8</v>
      </c>
      <c r="K39" s="13">
        <v>8</v>
      </c>
      <c r="L39" s="129">
        <v>33</v>
      </c>
      <c r="M39" s="130">
        <v>61</v>
      </c>
    </row>
    <row r="40" spans="1:13" x14ac:dyDescent="0.2">
      <c r="A40" s="128" t="s">
        <v>3564</v>
      </c>
      <c r="B40" s="129">
        <v>6</v>
      </c>
      <c r="C40" s="13">
        <v>4</v>
      </c>
      <c r="D40" s="13">
        <v>5</v>
      </c>
      <c r="E40" s="13"/>
      <c r="F40" s="13">
        <v>2</v>
      </c>
      <c r="G40" s="129">
        <v>17</v>
      </c>
      <c r="H40" s="129">
        <v>5</v>
      </c>
      <c r="I40" s="13">
        <v>10</v>
      </c>
      <c r="J40" s="13">
        <v>13</v>
      </c>
      <c r="K40" s="13">
        <v>9</v>
      </c>
      <c r="L40" s="129">
        <v>37</v>
      </c>
      <c r="M40" s="130">
        <v>54</v>
      </c>
    </row>
    <row r="41" spans="1:13" x14ac:dyDescent="0.2">
      <c r="A41" s="128" t="s">
        <v>3899</v>
      </c>
      <c r="B41" s="129">
        <v>3</v>
      </c>
      <c r="C41" s="13">
        <v>8</v>
      </c>
      <c r="D41" s="13">
        <v>5</v>
      </c>
      <c r="E41" s="13"/>
      <c r="F41" s="13">
        <v>3</v>
      </c>
      <c r="G41" s="129">
        <v>19</v>
      </c>
      <c r="H41" s="129">
        <v>3</v>
      </c>
      <c r="I41" s="13">
        <v>9</v>
      </c>
      <c r="J41" s="13">
        <v>8</v>
      </c>
      <c r="K41" s="13">
        <v>5</v>
      </c>
      <c r="L41" s="129">
        <v>25</v>
      </c>
      <c r="M41" s="130">
        <v>44</v>
      </c>
    </row>
    <row r="42" spans="1:13" x14ac:dyDescent="0.2">
      <c r="A42" s="128" t="s">
        <v>4157</v>
      </c>
      <c r="B42" s="129">
        <v>2</v>
      </c>
      <c r="C42" s="13">
        <v>1</v>
      </c>
      <c r="D42" s="13">
        <v>1</v>
      </c>
      <c r="E42" s="13"/>
      <c r="F42" s="13">
        <v>2</v>
      </c>
      <c r="G42" s="129">
        <v>6</v>
      </c>
      <c r="H42" s="129">
        <v>2</v>
      </c>
      <c r="I42" s="13">
        <v>11</v>
      </c>
      <c r="J42" s="13">
        <v>11</v>
      </c>
      <c r="K42" s="13">
        <v>11</v>
      </c>
      <c r="L42" s="129">
        <v>35</v>
      </c>
      <c r="M42" s="130">
        <v>41</v>
      </c>
    </row>
    <row r="43" spans="1:13" x14ac:dyDescent="0.2">
      <c r="A43" s="128" t="s">
        <v>4466</v>
      </c>
      <c r="B43" s="129">
        <v>5</v>
      </c>
      <c r="C43" s="13">
        <v>6</v>
      </c>
      <c r="D43" s="13">
        <v>2</v>
      </c>
      <c r="E43" s="13"/>
      <c r="F43" s="13">
        <v>1</v>
      </c>
      <c r="G43" s="129">
        <v>14</v>
      </c>
      <c r="H43" s="129">
        <v>2</v>
      </c>
      <c r="I43" s="13">
        <v>3</v>
      </c>
      <c r="J43" s="13">
        <v>7</v>
      </c>
      <c r="K43" s="13">
        <v>9</v>
      </c>
      <c r="L43" s="129">
        <v>21</v>
      </c>
      <c r="M43" s="130">
        <v>35</v>
      </c>
    </row>
    <row r="44" spans="1:13" x14ac:dyDescent="0.2">
      <c r="A44" s="128" t="s">
        <v>4771</v>
      </c>
      <c r="B44" s="129">
        <v>6</v>
      </c>
      <c r="C44" s="13">
        <v>3</v>
      </c>
      <c r="D44" s="13"/>
      <c r="E44" s="13">
        <v>7</v>
      </c>
      <c r="F44" s="13"/>
      <c r="G44" s="129">
        <v>16</v>
      </c>
      <c r="H44" s="129">
        <v>2</v>
      </c>
      <c r="I44" s="13">
        <v>3</v>
      </c>
      <c r="J44" s="13">
        <v>8</v>
      </c>
      <c r="K44" s="13">
        <v>10</v>
      </c>
      <c r="L44" s="129">
        <v>23</v>
      </c>
      <c r="M44" s="130">
        <v>39</v>
      </c>
    </row>
    <row r="45" spans="1:13" x14ac:dyDescent="0.2">
      <c r="A45" s="128" t="s">
        <v>5045</v>
      </c>
      <c r="B45" s="129"/>
      <c r="C45" s="13">
        <v>23</v>
      </c>
      <c r="D45" s="13">
        <v>3</v>
      </c>
      <c r="E45" s="13">
        <v>1</v>
      </c>
      <c r="F45" s="13">
        <v>2</v>
      </c>
      <c r="G45" s="129">
        <v>29</v>
      </c>
      <c r="H45" s="129">
        <v>2</v>
      </c>
      <c r="I45" s="13">
        <v>5</v>
      </c>
      <c r="J45" s="13">
        <v>10</v>
      </c>
      <c r="K45" s="13">
        <v>14</v>
      </c>
      <c r="L45" s="129">
        <v>31</v>
      </c>
      <c r="M45" s="130">
        <v>60</v>
      </c>
    </row>
    <row r="46" spans="1:13" x14ac:dyDescent="0.2">
      <c r="A46" s="128" t="s">
        <v>5331</v>
      </c>
      <c r="B46" s="129">
        <v>4</v>
      </c>
      <c r="C46" s="13">
        <v>11</v>
      </c>
      <c r="D46" s="13">
        <v>9</v>
      </c>
      <c r="E46" s="13"/>
      <c r="F46" s="13"/>
      <c r="G46" s="129">
        <v>24</v>
      </c>
      <c r="H46" s="129">
        <v>8</v>
      </c>
      <c r="I46" s="13">
        <v>3</v>
      </c>
      <c r="J46" s="13">
        <v>8</v>
      </c>
      <c r="K46" s="13">
        <v>21</v>
      </c>
      <c r="L46" s="129">
        <v>40</v>
      </c>
      <c r="M46" s="130">
        <v>64</v>
      </c>
    </row>
    <row r="47" spans="1:13" x14ac:dyDescent="0.2">
      <c r="A47" s="128" t="s">
        <v>5796</v>
      </c>
      <c r="B47" s="129">
        <v>1</v>
      </c>
      <c r="C47" s="13">
        <v>5</v>
      </c>
      <c r="D47" s="13">
        <v>11</v>
      </c>
      <c r="E47" s="13"/>
      <c r="F47" s="13">
        <v>7</v>
      </c>
      <c r="G47" s="129">
        <v>24</v>
      </c>
      <c r="H47" s="129">
        <v>3</v>
      </c>
      <c r="I47" s="13">
        <v>8</v>
      </c>
      <c r="J47" s="13">
        <v>8</v>
      </c>
      <c r="K47" s="13">
        <v>19</v>
      </c>
      <c r="L47" s="129">
        <v>38</v>
      </c>
      <c r="M47" s="130">
        <v>62</v>
      </c>
    </row>
    <row r="48" spans="1:13" x14ac:dyDescent="0.2">
      <c r="A48" s="128" t="s">
        <v>5920</v>
      </c>
      <c r="B48" s="129"/>
      <c r="C48" s="13">
        <v>1</v>
      </c>
      <c r="D48" s="13">
        <v>5</v>
      </c>
      <c r="E48" s="13"/>
      <c r="F48" s="13">
        <v>2</v>
      </c>
      <c r="G48" s="129">
        <v>8</v>
      </c>
      <c r="H48" s="129"/>
      <c r="I48" s="13">
        <v>1</v>
      </c>
      <c r="J48" s="13"/>
      <c r="K48" s="13"/>
      <c r="L48" s="129">
        <v>1</v>
      </c>
      <c r="M48" s="130">
        <v>9</v>
      </c>
    </row>
    <row r="49" spans="1:13" x14ac:dyDescent="0.2">
      <c r="A49" s="128" t="s">
        <v>6371</v>
      </c>
      <c r="B49" s="129"/>
      <c r="C49" s="13"/>
      <c r="D49" s="13">
        <v>1</v>
      </c>
      <c r="E49" s="13"/>
      <c r="F49" s="13"/>
      <c r="G49" s="129">
        <v>1</v>
      </c>
      <c r="H49" s="129"/>
      <c r="I49" s="13"/>
      <c r="J49" s="13"/>
      <c r="K49" s="13"/>
      <c r="L49" s="129"/>
      <c r="M49" s="130">
        <v>1</v>
      </c>
    </row>
    <row r="50" spans="1:13" x14ac:dyDescent="0.2">
      <c r="A50" s="128" t="s">
        <v>6438</v>
      </c>
      <c r="B50" s="129"/>
      <c r="C50" s="13"/>
      <c r="D50" s="13">
        <v>2</v>
      </c>
      <c r="E50" s="13"/>
      <c r="F50" s="13"/>
      <c r="G50" s="129">
        <v>2</v>
      </c>
      <c r="H50" s="129"/>
      <c r="I50" s="13"/>
      <c r="J50" s="13"/>
      <c r="K50" s="13"/>
      <c r="L50" s="129"/>
      <c r="M50" s="130">
        <v>2</v>
      </c>
    </row>
    <row r="51" spans="1:13" x14ac:dyDescent="0.2">
      <c r="A51" s="128" t="s">
        <v>7248</v>
      </c>
      <c r="B51" s="129"/>
      <c r="C51" s="13"/>
      <c r="D51" s="13">
        <v>2</v>
      </c>
      <c r="E51" s="13"/>
      <c r="F51" s="13"/>
      <c r="G51" s="129">
        <v>2</v>
      </c>
      <c r="H51" s="129"/>
      <c r="I51" s="13"/>
      <c r="J51" s="13"/>
      <c r="K51" s="13"/>
      <c r="L51" s="129"/>
      <c r="M51" s="130">
        <v>2</v>
      </c>
    </row>
    <row r="52" spans="1:13" x14ac:dyDescent="0.2">
      <c r="A52" s="131" t="s">
        <v>17588</v>
      </c>
      <c r="B52" s="132">
        <v>99</v>
      </c>
      <c r="C52" s="133">
        <v>128</v>
      </c>
      <c r="D52" s="133">
        <v>99</v>
      </c>
      <c r="E52" s="133">
        <v>9</v>
      </c>
      <c r="F52" s="133">
        <v>63</v>
      </c>
      <c r="G52" s="132">
        <v>398</v>
      </c>
      <c r="H52" s="132">
        <v>62</v>
      </c>
      <c r="I52" s="133">
        <v>109</v>
      </c>
      <c r="J52" s="133">
        <v>136</v>
      </c>
      <c r="K52" s="133">
        <v>210</v>
      </c>
      <c r="L52" s="132">
        <v>517</v>
      </c>
      <c r="M52" s="184">
        <v>915</v>
      </c>
    </row>
  </sheetData>
  <phoneticPr fontId="6" type="noConversion"/>
  <pageMargins left="0.75" right="0.75" top="1" bottom="1" header="0.5" footer="0.5"/>
  <pageSetup paperSize="0" orientation="portrait" horizontalDpi="0" verticalDpi="0" copies="0"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opLeftCell="A52" workbookViewId="0">
      <selection activeCell="Q70" sqref="Q70"/>
    </sheetView>
  </sheetViews>
  <sheetFormatPr defaultRowHeight="12.75" x14ac:dyDescent="0.2"/>
  <cols>
    <col min="1" max="1" width="13.85546875" bestFit="1" customWidth="1"/>
    <col min="2" max="2" width="17" bestFit="1" customWidth="1"/>
    <col min="3" max="3" width="7.7109375" customWidth="1"/>
    <col min="4" max="4" width="13.28515625" customWidth="1"/>
    <col min="5" max="5" width="5.140625" customWidth="1"/>
    <col min="6" max="6" width="9.42578125" customWidth="1"/>
    <col min="7" max="7" width="9.5703125" customWidth="1"/>
    <col min="8" max="9" width="7.7109375" customWidth="1"/>
    <col min="10" max="10" width="13.28515625" customWidth="1"/>
    <col min="11" max="11" width="9.42578125" customWidth="1"/>
    <col min="12" max="12" width="10.85546875" customWidth="1"/>
    <col min="13" max="13" width="11.7109375" customWidth="1"/>
    <col min="14" max="14" width="10.85546875" bestFit="1" customWidth="1"/>
    <col min="15" max="15" width="9.140625" customWidth="1"/>
    <col min="16" max="16" width="12.28515625" bestFit="1" customWidth="1"/>
    <col min="17" max="17" width="11.7109375" bestFit="1" customWidth="1"/>
  </cols>
  <sheetData>
    <row r="1" spans="1:13" x14ac:dyDescent="0.2">
      <c r="A1" s="152" t="s">
        <v>235</v>
      </c>
      <c r="B1" t="s">
        <v>17591</v>
      </c>
    </row>
    <row r="2" spans="1:13" x14ac:dyDescent="0.2">
      <c r="A2" s="152" t="s">
        <v>236</v>
      </c>
      <c r="B2" t="s">
        <v>17590</v>
      </c>
    </row>
    <row r="3" spans="1:13" x14ac:dyDescent="0.2">
      <c r="A3" s="152" t="s">
        <v>243</v>
      </c>
      <c r="B3" t="s">
        <v>17591</v>
      </c>
    </row>
    <row r="5" spans="1:13" x14ac:dyDescent="0.2">
      <c r="A5" s="152" t="s">
        <v>17587</v>
      </c>
      <c r="B5" s="152" t="s">
        <v>18166</v>
      </c>
    </row>
    <row r="6" spans="1:13" x14ac:dyDescent="0.2">
      <c r="B6" t="s">
        <v>237</v>
      </c>
      <c r="G6" t="s">
        <v>303</v>
      </c>
      <c r="H6" t="s">
        <v>415</v>
      </c>
      <c r="L6" t="s">
        <v>304</v>
      </c>
      <c r="M6" t="s">
        <v>17588</v>
      </c>
    </row>
    <row r="7" spans="1:13" x14ac:dyDescent="0.2">
      <c r="A7" s="152" t="s">
        <v>18165</v>
      </c>
      <c r="B7" t="s">
        <v>267</v>
      </c>
      <c r="C7" t="s">
        <v>281</v>
      </c>
      <c r="D7" t="s">
        <v>672</v>
      </c>
      <c r="E7" t="s">
        <v>1301</v>
      </c>
      <c r="F7" t="s">
        <v>334</v>
      </c>
      <c r="H7" t="s">
        <v>267</v>
      </c>
      <c r="I7" t="s">
        <v>281</v>
      </c>
      <c r="J7" t="s">
        <v>672</v>
      </c>
      <c r="K7" t="s">
        <v>334</v>
      </c>
    </row>
    <row r="8" spans="1:13" x14ac:dyDescent="0.2">
      <c r="A8" s="9" t="s">
        <v>269</v>
      </c>
      <c r="B8" s="13">
        <v>1</v>
      </c>
      <c r="C8" s="13"/>
      <c r="D8" s="13"/>
      <c r="E8" s="13"/>
      <c r="F8" s="13"/>
      <c r="G8" s="13">
        <v>1</v>
      </c>
      <c r="H8" s="13"/>
      <c r="I8" s="13"/>
      <c r="J8" s="13"/>
      <c r="K8" s="13"/>
      <c r="L8" s="13"/>
      <c r="M8" s="13">
        <v>1</v>
      </c>
    </row>
    <row r="9" spans="1:13" x14ac:dyDescent="0.2">
      <c r="A9" s="9" t="s">
        <v>293</v>
      </c>
      <c r="B9" s="13">
        <v>1</v>
      </c>
      <c r="C9" s="13"/>
      <c r="D9" s="13"/>
      <c r="E9" s="13"/>
      <c r="F9" s="13"/>
      <c r="G9" s="13">
        <v>1</v>
      </c>
      <c r="H9" s="13"/>
      <c r="I9" s="13"/>
      <c r="J9" s="13"/>
      <c r="K9" s="13"/>
      <c r="L9" s="13"/>
      <c r="M9" s="13">
        <v>1</v>
      </c>
    </row>
    <row r="10" spans="1:13" x14ac:dyDescent="0.2">
      <c r="A10" s="9" t="s">
        <v>310</v>
      </c>
      <c r="B10" s="13">
        <v>1</v>
      </c>
      <c r="C10" s="13"/>
      <c r="D10" s="13"/>
      <c r="E10" s="13"/>
      <c r="F10" s="13"/>
      <c r="G10" s="13">
        <v>1</v>
      </c>
      <c r="H10" s="13"/>
      <c r="I10" s="13"/>
      <c r="J10" s="13"/>
      <c r="K10" s="13"/>
      <c r="L10" s="13"/>
      <c r="M10" s="13">
        <v>1</v>
      </c>
    </row>
    <row r="11" spans="1:13" x14ac:dyDescent="0.2">
      <c r="A11" s="9" t="s">
        <v>317</v>
      </c>
      <c r="B11" s="13"/>
      <c r="C11" s="13">
        <v>1</v>
      </c>
      <c r="D11" s="13"/>
      <c r="E11" s="13"/>
      <c r="F11" s="13"/>
      <c r="G11" s="13">
        <v>1</v>
      </c>
      <c r="H11" s="13"/>
      <c r="I11" s="13"/>
      <c r="J11" s="13"/>
      <c r="K11" s="13"/>
      <c r="L11" s="13"/>
      <c r="M11" s="13">
        <v>1</v>
      </c>
    </row>
    <row r="12" spans="1:13" x14ac:dyDescent="0.2">
      <c r="A12" s="9" t="s">
        <v>335</v>
      </c>
      <c r="B12" s="13"/>
      <c r="C12" s="13"/>
      <c r="D12" s="13"/>
      <c r="E12" s="13"/>
      <c r="F12" s="13">
        <v>1</v>
      </c>
      <c r="G12" s="13">
        <v>1</v>
      </c>
      <c r="H12" s="13"/>
      <c r="I12" s="13"/>
      <c r="J12" s="13"/>
      <c r="K12" s="13"/>
      <c r="L12" s="13"/>
      <c r="M12" s="13">
        <v>1</v>
      </c>
    </row>
    <row r="13" spans="1:13" x14ac:dyDescent="0.2">
      <c r="A13" s="9" t="s">
        <v>349</v>
      </c>
      <c r="B13" s="13">
        <v>6</v>
      </c>
      <c r="C13" s="13">
        <v>2</v>
      </c>
      <c r="D13" s="13"/>
      <c r="E13" s="13"/>
      <c r="F13" s="13"/>
      <c r="G13" s="13">
        <v>8</v>
      </c>
      <c r="H13" s="13">
        <v>1</v>
      </c>
      <c r="I13" s="13"/>
      <c r="J13" s="13"/>
      <c r="K13" s="13"/>
      <c r="L13" s="13">
        <v>1</v>
      </c>
      <c r="M13" s="13">
        <v>9</v>
      </c>
    </row>
    <row r="14" spans="1:13" x14ac:dyDescent="0.2">
      <c r="A14" s="9" t="s">
        <v>574</v>
      </c>
      <c r="B14" s="13">
        <v>4</v>
      </c>
      <c r="C14" s="13"/>
      <c r="D14" s="13">
        <v>3</v>
      </c>
      <c r="E14" s="13"/>
      <c r="F14" s="13"/>
      <c r="G14" s="13">
        <v>7</v>
      </c>
      <c r="H14" s="13"/>
      <c r="I14" s="13"/>
      <c r="J14" s="13">
        <v>1</v>
      </c>
      <c r="K14" s="13"/>
      <c r="L14" s="13">
        <v>1</v>
      </c>
      <c r="M14" s="13">
        <v>8</v>
      </c>
    </row>
    <row r="15" spans="1:13" x14ac:dyDescent="0.2">
      <c r="A15" s="9" t="s">
        <v>636</v>
      </c>
      <c r="B15" s="13">
        <v>4</v>
      </c>
      <c r="C15" s="13"/>
      <c r="D15" s="13"/>
      <c r="E15" s="13"/>
      <c r="F15" s="13"/>
      <c r="G15" s="13">
        <v>4</v>
      </c>
      <c r="H15" s="13"/>
      <c r="I15" s="13"/>
      <c r="J15" s="13">
        <v>2</v>
      </c>
      <c r="K15" s="13">
        <v>1</v>
      </c>
      <c r="L15" s="13">
        <v>3</v>
      </c>
      <c r="M15" s="13">
        <v>7</v>
      </c>
    </row>
    <row r="16" spans="1:13" x14ac:dyDescent="0.2">
      <c r="A16" s="9" t="s">
        <v>499</v>
      </c>
      <c r="B16" s="13">
        <v>3</v>
      </c>
      <c r="C16" s="13">
        <v>2</v>
      </c>
      <c r="D16" s="13"/>
      <c r="E16" s="13"/>
      <c r="F16" s="13">
        <v>2</v>
      </c>
      <c r="G16" s="13">
        <v>7</v>
      </c>
      <c r="H16" s="13"/>
      <c r="I16" s="13"/>
      <c r="J16" s="13"/>
      <c r="K16" s="13"/>
      <c r="L16" s="13"/>
      <c r="M16" s="13">
        <v>7</v>
      </c>
    </row>
    <row r="17" spans="1:13" x14ac:dyDescent="0.2">
      <c r="A17" s="9" t="s">
        <v>465</v>
      </c>
      <c r="B17" s="13"/>
      <c r="C17" s="13">
        <v>3</v>
      </c>
      <c r="D17" s="13"/>
      <c r="E17" s="13"/>
      <c r="F17" s="13"/>
      <c r="G17" s="13">
        <v>3</v>
      </c>
      <c r="H17" s="13"/>
      <c r="I17" s="13"/>
      <c r="J17" s="13"/>
      <c r="K17" s="13">
        <v>1</v>
      </c>
      <c r="L17" s="13">
        <v>1</v>
      </c>
      <c r="M17" s="13">
        <v>4</v>
      </c>
    </row>
    <row r="18" spans="1:13" x14ac:dyDescent="0.2">
      <c r="A18" s="9" t="s">
        <v>717</v>
      </c>
      <c r="B18" s="13"/>
      <c r="C18" s="13">
        <v>3</v>
      </c>
      <c r="D18" s="13">
        <v>1</v>
      </c>
      <c r="E18" s="13"/>
      <c r="F18" s="13">
        <v>1</v>
      </c>
      <c r="G18" s="13">
        <v>5</v>
      </c>
      <c r="H18" s="13"/>
      <c r="I18" s="13"/>
      <c r="J18" s="13"/>
      <c r="K18" s="13"/>
      <c r="L18" s="13"/>
      <c r="M18" s="13">
        <v>5</v>
      </c>
    </row>
    <row r="19" spans="1:13" x14ac:dyDescent="0.2">
      <c r="A19" s="9" t="s">
        <v>521</v>
      </c>
      <c r="B19" s="13"/>
      <c r="C19" s="13">
        <v>2</v>
      </c>
      <c r="D19" s="13">
        <v>1</v>
      </c>
      <c r="E19" s="13"/>
      <c r="F19" s="13">
        <v>1</v>
      </c>
      <c r="G19" s="13">
        <v>4</v>
      </c>
      <c r="H19" s="13"/>
      <c r="I19" s="13"/>
      <c r="J19" s="13">
        <v>2</v>
      </c>
      <c r="K19" s="13"/>
      <c r="L19" s="13">
        <v>2</v>
      </c>
      <c r="M19" s="13">
        <v>6</v>
      </c>
    </row>
    <row r="20" spans="1:13" x14ac:dyDescent="0.2">
      <c r="A20" s="9" t="s">
        <v>474</v>
      </c>
      <c r="B20" s="13"/>
      <c r="C20" s="13">
        <v>2</v>
      </c>
      <c r="D20" s="13">
        <v>3</v>
      </c>
      <c r="E20" s="13"/>
      <c r="F20" s="13">
        <v>4</v>
      </c>
      <c r="G20" s="13">
        <v>9</v>
      </c>
      <c r="H20" s="13"/>
      <c r="I20" s="13"/>
      <c r="J20" s="13"/>
      <c r="K20" s="13">
        <v>1</v>
      </c>
      <c r="L20" s="13">
        <v>1</v>
      </c>
      <c r="M20" s="13">
        <v>10</v>
      </c>
    </row>
    <row r="21" spans="1:13" x14ac:dyDescent="0.2">
      <c r="A21" s="9" t="s">
        <v>666</v>
      </c>
      <c r="B21" s="13">
        <v>6</v>
      </c>
      <c r="C21" s="13">
        <v>3</v>
      </c>
      <c r="D21" s="13"/>
      <c r="E21" s="13"/>
      <c r="F21" s="13">
        <v>2</v>
      </c>
      <c r="G21" s="13">
        <v>11</v>
      </c>
      <c r="H21" s="13"/>
      <c r="I21" s="13">
        <v>1</v>
      </c>
      <c r="J21" s="13">
        <v>3</v>
      </c>
      <c r="K21" s="13">
        <v>3</v>
      </c>
      <c r="L21" s="13">
        <v>7</v>
      </c>
      <c r="M21" s="13">
        <v>18</v>
      </c>
    </row>
    <row r="22" spans="1:13" x14ac:dyDescent="0.2">
      <c r="A22" s="9" t="s">
        <v>797</v>
      </c>
      <c r="B22" s="13">
        <v>5</v>
      </c>
      <c r="C22" s="13">
        <v>1</v>
      </c>
      <c r="D22" s="13">
        <v>2</v>
      </c>
      <c r="E22" s="13"/>
      <c r="F22" s="13">
        <v>3</v>
      </c>
      <c r="G22" s="13">
        <v>11</v>
      </c>
      <c r="H22" s="13">
        <v>2</v>
      </c>
      <c r="I22" s="13">
        <v>1</v>
      </c>
      <c r="J22" s="13"/>
      <c r="K22" s="13">
        <v>3</v>
      </c>
      <c r="L22" s="13">
        <v>6</v>
      </c>
      <c r="M22" s="13">
        <v>17</v>
      </c>
    </row>
    <row r="23" spans="1:13" x14ac:dyDescent="0.2">
      <c r="A23" s="9" t="s">
        <v>873</v>
      </c>
      <c r="B23" s="13">
        <v>2</v>
      </c>
      <c r="C23" s="13">
        <v>3</v>
      </c>
      <c r="D23" s="13">
        <v>3</v>
      </c>
      <c r="E23" s="13"/>
      <c r="F23" s="13">
        <v>1</v>
      </c>
      <c r="G23" s="13">
        <v>9</v>
      </c>
      <c r="H23" s="13">
        <v>2</v>
      </c>
      <c r="I23" s="13">
        <v>3</v>
      </c>
      <c r="J23" s="13">
        <v>1</v>
      </c>
      <c r="K23" s="13">
        <v>3</v>
      </c>
      <c r="L23" s="13">
        <v>9</v>
      </c>
      <c r="M23" s="13">
        <v>18</v>
      </c>
    </row>
    <row r="24" spans="1:13" x14ac:dyDescent="0.2">
      <c r="A24" s="9" t="s">
        <v>977</v>
      </c>
      <c r="B24" s="13">
        <v>5</v>
      </c>
      <c r="C24" s="13">
        <v>1</v>
      </c>
      <c r="D24" s="13"/>
      <c r="E24" s="13"/>
      <c r="F24" s="13">
        <v>1</v>
      </c>
      <c r="G24" s="13">
        <v>7</v>
      </c>
      <c r="H24" s="13"/>
      <c r="I24" s="13"/>
      <c r="J24" s="13">
        <v>1</v>
      </c>
      <c r="K24" s="13">
        <v>2</v>
      </c>
      <c r="L24" s="13">
        <v>3</v>
      </c>
      <c r="M24" s="13">
        <v>10</v>
      </c>
    </row>
    <row r="25" spans="1:13" x14ac:dyDescent="0.2">
      <c r="A25" s="9" t="s">
        <v>1042</v>
      </c>
      <c r="B25" s="13">
        <v>1</v>
      </c>
      <c r="C25" s="13"/>
      <c r="D25" s="13">
        <v>1</v>
      </c>
      <c r="E25" s="13"/>
      <c r="F25" s="13">
        <v>5</v>
      </c>
      <c r="G25" s="13">
        <v>7</v>
      </c>
      <c r="H25" s="13">
        <v>1</v>
      </c>
      <c r="I25" s="13"/>
      <c r="J25" s="13">
        <v>3</v>
      </c>
      <c r="K25" s="13">
        <v>7</v>
      </c>
      <c r="L25" s="13">
        <v>11</v>
      </c>
      <c r="M25" s="13">
        <v>18</v>
      </c>
    </row>
    <row r="26" spans="1:13" x14ac:dyDescent="0.2">
      <c r="A26" s="9" t="s">
        <v>1154</v>
      </c>
      <c r="B26" s="13">
        <v>2</v>
      </c>
      <c r="C26" s="13">
        <v>1</v>
      </c>
      <c r="D26" s="13">
        <v>1</v>
      </c>
      <c r="E26" s="13"/>
      <c r="F26" s="13"/>
      <c r="G26" s="13">
        <v>4</v>
      </c>
      <c r="H26" s="13">
        <v>1</v>
      </c>
      <c r="I26" s="13">
        <v>1</v>
      </c>
      <c r="J26" s="13">
        <v>1</v>
      </c>
      <c r="K26" s="13">
        <v>8</v>
      </c>
      <c r="L26" s="13">
        <v>11</v>
      </c>
      <c r="M26" s="13">
        <v>15</v>
      </c>
    </row>
    <row r="27" spans="1:13" x14ac:dyDescent="0.2">
      <c r="A27" s="9" t="s">
        <v>1291</v>
      </c>
      <c r="B27" s="13">
        <v>4</v>
      </c>
      <c r="C27" s="13"/>
      <c r="D27" s="13">
        <v>1</v>
      </c>
      <c r="E27" s="13">
        <v>1</v>
      </c>
      <c r="F27" s="13">
        <v>1</v>
      </c>
      <c r="G27" s="13">
        <v>7</v>
      </c>
      <c r="H27" s="13">
        <v>1</v>
      </c>
      <c r="I27" s="13">
        <v>1</v>
      </c>
      <c r="J27" s="13">
        <v>4</v>
      </c>
      <c r="K27" s="13">
        <v>3</v>
      </c>
      <c r="L27" s="13">
        <v>9</v>
      </c>
      <c r="M27" s="13">
        <v>16</v>
      </c>
    </row>
    <row r="28" spans="1:13" x14ac:dyDescent="0.2">
      <c r="A28" s="9" t="s">
        <v>1387</v>
      </c>
      <c r="B28" s="13"/>
      <c r="C28" s="13">
        <v>3</v>
      </c>
      <c r="D28" s="13">
        <v>1</v>
      </c>
      <c r="E28" s="13"/>
      <c r="F28" s="13">
        <v>2</v>
      </c>
      <c r="G28" s="13">
        <v>6</v>
      </c>
      <c r="H28" s="13"/>
      <c r="I28" s="13">
        <v>1</v>
      </c>
      <c r="J28" s="13">
        <v>4</v>
      </c>
      <c r="K28" s="13">
        <v>4</v>
      </c>
      <c r="L28" s="13">
        <v>9</v>
      </c>
      <c r="M28" s="13">
        <v>15</v>
      </c>
    </row>
    <row r="29" spans="1:13" x14ac:dyDescent="0.2">
      <c r="A29" s="9" t="s">
        <v>1029</v>
      </c>
      <c r="B29" s="13">
        <v>2</v>
      </c>
      <c r="C29" s="13">
        <v>2</v>
      </c>
      <c r="D29" s="13">
        <v>4</v>
      </c>
      <c r="E29" s="13"/>
      <c r="F29" s="13">
        <v>1</v>
      </c>
      <c r="G29" s="13">
        <v>9</v>
      </c>
      <c r="H29" s="13"/>
      <c r="I29" s="13">
        <v>2</v>
      </c>
      <c r="J29" s="13">
        <v>1</v>
      </c>
      <c r="K29" s="13">
        <v>4</v>
      </c>
      <c r="L29" s="13">
        <v>7</v>
      </c>
      <c r="M29" s="13">
        <v>16</v>
      </c>
    </row>
    <row r="30" spans="1:13" x14ac:dyDescent="0.2">
      <c r="A30" s="9" t="s">
        <v>1576</v>
      </c>
      <c r="B30" s="13">
        <v>4</v>
      </c>
      <c r="C30" s="13">
        <v>1</v>
      </c>
      <c r="D30" s="13">
        <v>2</v>
      </c>
      <c r="E30" s="13"/>
      <c r="F30" s="13">
        <v>1</v>
      </c>
      <c r="G30" s="13">
        <v>8</v>
      </c>
      <c r="H30" s="13">
        <v>1</v>
      </c>
      <c r="I30" s="13">
        <v>1</v>
      </c>
      <c r="J30" s="13"/>
      <c r="K30" s="13">
        <v>4</v>
      </c>
      <c r="L30" s="13">
        <v>6</v>
      </c>
      <c r="M30" s="13">
        <v>14</v>
      </c>
    </row>
    <row r="31" spans="1:13" x14ac:dyDescent="0.2">
      <c r="A31" s="9" t="s">
        <v>1793</v>
      </c>
      <c r="B31" s="13">
        <v>2</v>
      </c>
      <c r="C31" s="13">
        <v>4</v>
      </c>
      <c r="D31" s="13">
        <v>2</v>
      </c>
      <c r="E31" s="13"/>
      <c r="F31" s="13">
        <v>1</v>
      </c>
      <c r="G31" s="13">
        <v>9</v>
      </c>
      <c r="H31" s="13">
        <v>1</v>
      </c>
      <c r="I31" s="13">
        <v>1</v>
      </c>
      <c r="J31" s="13">
        <v>3</v>
      </c>
      <c r="K31" s="13">
        <v>4</v>
      </c>
      <c r="L31" s="13">
        <v>9</v>
      </c>
      <c r="M31" s="13">
        <v>18</v>
      </c>
    </row>
    <row r="32" spans="1:13" x14ac:dyDescent="0.2">
      <c r="A32" s="9" t="s">
        <v>1863</v>
      </c>
      <c r="B32" s="13">
        <v>2</v>
      </c>
      <c r="C32" s="13">
        <v>4</v>
      </c>
      <c r="D32" s="13">
        <v>3</v>
      </c>
      <c r="E32" s="13"/>
      <c r="F32" s="13"/>
      <c r="G32" s="13">
        <v>9</v>
      </c>
      <c r="H32" s="13">
        <v>1</v>
      </c>
      <c r="I32" s="13">
        <v>2</v>
      </c>
      <c r="J32" s="13">
        <v>3</v>
      </c>
      <c r="K32" s="13">
        <v>5</v>
      </c>
      <c r="L32" s="13">
        <v>11</v>
      </c>
      <c r="M32" s="13">
        <v>20</v>
      </c>
    </row>
    <row r="33" spans="1:13" x14ac:dyDescent="0.2">
      <c r="A33" s="9" t="s">
        <v>2343</v>
      </c>
      <c r="B33" s="13"/>
      <c r="C33" s="13">
        <v>4</v>
      </c>
      <c r="D33" s="13">
        <v>3</v>
      </c>
      <c r="E33" s="13"/>
      <c r="F33" s="13">
        <v>3</v>
      </c>
      <c r="G33" s="13">
        <v>10</v>
      </c>
      <c r="H33" s="13"/>
      <c r="I33" s="13">
        <v>2</v>
      </c>
      <c r="J33" s="13">
        <v>3</v>
      </c>
      <c r="K33" s="13">
        <v>6</v>
      </c>
      <c r="L33" s="13">
        <v>11</v>
      </c>
      <c r="M33" s="13">
        <v>21</v>
      </c>
    </row>
    <row r="34" spans="1:13" x14ac:dyDescent="0.2">
      <c r="A34" s="9" t="s">
        <v>2361</v>
      </c>
      <c r="B34" s="13">
        <v>6</v>
      </c>
      <c r="C34" s="13"/>
      <c r="D34" s="13">
        <v>4</v>
      </c>
      <c r="E34" s="13"/>
      <c r="F34" s="13">
        <v>1</v>
      </c>
      <c r="G34" s="13">
        <v>11</v>
      </c>
      <c r="H34" s="13">
        <v>2</v>
      </c>
      <c r="I34" s="13"/>
      <c r="J34" s="13">
        <v>3</v>
      </c>
      <c r="K34" s="13">
        <v>8</v>
      </c>
      <c r="L34" s="13">
        <v>13</v>
      </c>
      <c r="M34" s="13">
        <v>24</v>
      </c>
    </row>
    <row r="35" spans="1:13" x14ac:dyDescent="0.2">
      <c r="A35" s="9" t="s">
        <v>2507</v>
      </c>
      <c r="B35" s="13">
        <v>2</v>
      </c>
      <c r="C35" s="13">
        <v>2</v>
      </c>
      <c r="D35" s="13">
        <v>2</v>
      </c>
      <c r="E35" s="13"/>
      <c r="F35" s="13">
        <v>1</v>
      </c>
      <c r="G35" s="13">
        <v>7</v>
      </c>
      <c r="H35" s="13">
        <v>6</v>
      </c>
      <c r="I35" s="13">
        <v>5</v>
      </c>
      <c r="J35" s="13">
        <v>4</v>
      </c>
      <c r="K35" s="13">
        <v>10</v>
      </c>
      <c r="L35" s="13">
        <v>25</v>
      </c>
      <c r="M35" s="13">
        <v>32</v>
      </c>
    </row>
    <row r="36" spans="1:13" x14ac:dyDescent="0.2">
      <c r="A36" s="9" t="s">
        <v>2728</v>
      </c>
      <c r="B36" s="13">
        <v>2</v>
      </c>
      <c r="C36" s="13">
        <v>5</v>
      </c>
      <c r="D36" s="13">
        <v>5</v>
      </c>
      <c r="E36" s="13"/>
      <c r="F36" s="13">
        <v>4</v>
      </c>
      <c r="G36" s="13">
        <v>16</v>
      </c>
      <c r="H36" s="13">
        <v>11</v>
      </c>
      <c r="I36" s="13">
        <v>8</v>
      </c>
      <c r="J36" s="13">
        <v>8</v>
      </c>
      <c r="K36" s="13">
        <v>12</v>
      </c>
      <c r="L36" s="13">
        <v>39</v>
      </c>
      <c r="M36" s="13">
        <v>55</v>
      </c>
    </row>
    <row r="37" spans="1:13" x14ac:dyDescent="0.2">
      <c r="A37" s="9" t="s">
        <v>2991</v>
      </c>
      <c r="B37" s="13">
        <v>4</v>
      </c>
      <c r="C37" s="13">
        <v>6</v>
      </c>
      <c r="D37" s="13">
        <v>3</v>
      </c>
      <c r="E37" s="13"/>
      <c r="F37" s="13">
        <v>2</v>
      </c>
      <c r="G37" s="13">
        <v>15</v>
      </c>
      <c r="H37" s="13">
        <v>3</v>
      </c>
      <c r="I37" s="13">
        <v>12</v>
      </c>
      <c r="J37" s="13">
        <v>8</v>
      </c>
      <c r="K37" s="13">
        <v>15</v>
      </c>
      <c r="L37" s="13">
        <v>38</v>
      </c>
      <c r="M37" s="13">
        <v>53</v>
      </c>
    </row>
    <row r="38" spans="1:13" x14ac:dyDescent="0.2">
      <c r="A38" s="9" t="s">
        <v>3288</v>
      </c>
      <c r="B38" s="13">
        <v>3</v>
      </c>
      <c r="C38" s="13">
        <v>11</v>
      </c>
      <c r="D38" s="13">
        <v>8</v>
      </c>
      <c r="E38" s="13"/>
      <c r="F38" s="13">
        <v>6</v>
      </c>
      <c r="G38" s="13">
        <v>28</v>
      </c>
      <c r="H38" s="13">
        <v>2</v>
      </c>
      <c r="I38" s="13">
        <v>15</v>
      </c>
      <c r="J38" s="13">
        <v>8</v>
      </c>
      <c r="K38" s="13">
        <v>8</v>
      </c>
      <c r="L38" s="13">
        <v>33</v>
      </c>
      <c r="M38" s="13">
        <v>61</v>
      </c>
    </row>
    <row r="39" spans="1:13" x14ac:dyDescent="0.2">
      <c r="A39" s="9" t="s">
        <v>3564</v>
      </c>
      <c r="B39" s="13">
        <v>6</v>
      </c>
      <c r="C39" s="13">
        <v>4</v>
      </c>
      <c r="D39" s="13">
        <v>5</v>
      </c>
      <c r="E39" s="13"/>
      <c r="F39" s="13">
        <v>2</v>
      </c>
      <c r="G39" s="13">
        <v>17</v>
      </c>
      <c r="H39" s="13">
        <v>5</v>
      </c>
      <c r="I39" s="13">
        <v>10</v>
      </c>
      <c r="J39" s="13">
        <v>13</v>
      </c>
      <c r="K39" s="13">
        <v>9</v>
      </c>
      <c r="L39" s="13">
        <v>37</v>
      </c>
      <c r="M39" s="13">
        <v>54</v>
      </c>
    </row>
    <row r="40" spans="1:13" x14ac:dyDescent="0.2">
      <c r="A40" s="9" t="s">
        <v>3899</v>
      </c>
      <c r="B40" s="13">
        <v>3</v>
      </c>
      <c r="C40" s="13">
        <v>8</v>
      </c>
      <c r="D40" s="13">
        <v>5</v>
      </c>
      <c r="E40" s="13"/>
      <c r="F40" s="13">
        <v>3</v>
      </c>
      <c r="G40" s="13">
        <v>19</v>
      </c>
      <c r="H40" s="13">
        <v>3</v>
      </c>
      <c r="I40" s="13">
        <v>9</v>
      </c>
      <c r="J40" s="13">
        <v>8</v>
      </c>
      <c r="K40" s="13">
        <v>5</v>
      </c>
      <c r="L40" s="13">
        <v>25</v>
      </c>
      <c r="M40" s="13">
        <v>44</v>
      </c>
    </row>
    <row r="41" spans="1:13" x14ac:dyDescent="0.2">
      <c r="A41" s="9" t="s">
        <v>4157</v>
      </c>
      <c r="B41" s="13">
        <v>2</v>
      </c>
      <c r="C41" s="13">
        <v>1</v>
      </c>
      <c r="D41" s="13">
        <v>1</v>
      </c>
      <c r="E41" s="13"/>
      <c r="F41" s="13">
        <v>2</v>
      </c>
      <c r="G41" s="13">
        <v>6</v>
      </c>
      <c r="H41" s="13">
        <v>2</v>
      </c>
      <c r="I41" s="13">
        <v>11</v>
      </c>
      <c r="J41" s="13">
        <v>11</v>
      </c>
      <c r="K41" s="13">
        <v>11</v>
      </c>
      <c r="L41" s="13">
        <v>35</v>
      </c>
      <c r="M41" s="13">
        <v>41</v>
      </c>
    </row>
    <row r="42" spans="1:13" x14ac:dyDescent="0.2">
      <c r="A42" s="9" t="s">
        <v>4466</v>
      </c>
      <c r="B42" s="13">
        <v>5</v>
      </c>
      <c r="C42" s="13">
        <v>6</v>
      </c>
      <c r="D42" s="13">
        <v>2</v>
      </c>
      <c r="E42" s="13"/>
      <c r="F42" s="13">
        <v>1</v>
      </c>
      <c r="G42" s="13">
        <v>14</v>
      </c>
      <c r="H42" s="13">
        <v>2</v>
      </c>
      <c r="I42" s="13">
        <v>3</v>
      </c>
      <c r="J42" s="13">
        <v>7</v>
      </c>
      <c r="K42" s="13">
        <v>9</v>
      </c>
      <c r="L42" s="13">
        <v>21</v>
      </c>
      <c r="M42" s="13">
        <v>35</v>
      </c>
    </row>
    <row r="43" spans="1:13" x14ac:dyDescent="0.2">
      <c r="A43" s="9" t="s">
        <v>4771</v>
      </c>
      <c r="B43" s="13">
        <v>6</v>
      </c>
      <c r="C43" s="13">
        <v>3</v>
      </c>
      <c r="D43" s="13"/>
      <c r="E43" s="13">
        <v>7</v>
      </c>
      <c r="F43" s="13"/>
      <c r="G43" s="13">
        <v>16</v>
      </c>
      <c r="H43" s="13">
        <v>2</v>
      </c>
      <c r="I43" s="13">
        <v>3</v>
      </c>
      <c r="J43" s="13">
        <v>8</v>
      </c>
      <c r="K43" s="13">
        <v>10</v>
      </c>
      <c r="L43" s="13">
        <v>23</v>
      </c>
      <c r="M43" s="13">
        <v>39</v>
      </c>
    </row>
    <row r="44" spans="1:13" x14ac:dyDescent="0.2">
      <c r="A44" s="9" t="s">
        <v>5045</v>
      </c>
      <c r="B44" s="13"/>
      <c r="C44" s="13">
        <v>23</v>
      </c>
      <c r="D44" s="13">
        <v>3</v>
      </c>
      <c r="E44" s="13">
        <v>1</v>
      </c>
      <c r="F44" s="13">
        <v>2</v>
      </c>
      <c r="G44" s="13">
        <v>29</v>
      </c>
      <c r="H44" s="13">
        <v>2</v>
      </c>
      <c r="I44" s="13">
        <v>5</v>
      </c>
      <c r="J44" s="13">
        <v>10</v>
      </c>
      <c r="K44" s="13">
        <v>14</v>
      </c>
      <c r="L44" s="13">
        <v>31</v>
      </c>
      <c r="M44" s="13">
        <v>60</v>
      </c>
    </row>
    <row r="45" spans="1:13" x14ac:dyDescent="0.2">
      <c r="A45" s="9" t="s">
        <v>5331</v>
      </c>
      <c r="B45" s="13">
        <v>4</v>
      </c>
      <c r="C45" s="13">
        <v>11</v>
      </c>
      <c r="D45" s="13">
        <v>9</v>
      </c>
      <c r="E45" s="13"/>
      <c r="F45" s="13"/>
      <c r="G45" s="13">
        <v>24</v>
      </c>
      <c r="H45" s="13">
        <v>8</v>
      </c>
      <c r="I45" s="13">
        <v>3</v>
      </c>
      <c r="J45" s="13">
        <v>8</v>
      </c>
      <c r="K45" s="13">
        <v>21</v>
      </c>
      <c r="L45" s="13">
        <v>40</v>
      </c>
      <c r="M45" s="13">
        <v>64</v>
      </c>
    </row>
    <row r="46" spans="1:13" x14ac:dyDescent="0.2">
      <c r="A46" s="9" t="s">
        <v>5796</v>
      </c>
      <c r="B46" s="13">
        <v>1</v>
      </c>
      <c r="C46" s="13">
        <v>5</v>
      </c>
      <c r="D46" s="13">
        <v>11</v>
      </c>
      <c r="E46" s="13"/>
      <c r="F46" s="13">
        <v>7</v>
      </c>
      <c r="G46" s="13">
        <v>24</v>
      </c>
      <c r="H46" s="13">
        <v>3</v>
      </c>
      <c r="I46" s="13">
        <v>8</v>
      </c>
      <c r="J46" s="13">
        <v>8</v>
      </c>
      <c r="K46" s="13">
        <v>19</v>
      </c>
      <c r="L46" s="13">
        <v>38</v>
      </c>
      <c r="M46" s="13">
        <v>62</v>
      </c>
    </row>
    <row r="47" spans="1:13" x14ac:dyDescent="0.2">
      <c r="A47" s="9" t="s">
        <v>5920</v>
      </c>
      <c r="B47" s="13"/>
      <c r="C47" s="13">
        <v>1</v>
      </c>
      <c r="D47" s="13">
        <v>5</v>
      </c>
      <c r="E47" s="13"/>
      <c r="F47" s="13">
        <v>2</v>
      </c>
      <c r="G47" s="13">
        <v>8</v>
      </c>
      <c r="H47" s="13"/>
      <c r="I47" s="13">
        <v>1</v>
      </c>
      <c r="J47" s="13"/>
      <c r="K47" s="13"/>
      <c r="L47" s="13">
        <v>1</v>
      </c>
      <c r="M47" s="13">
        <v>9</v>
      </c>
    </row>
    <row r="48" spans="1:13" x14ac:dyDescent="0.2">
      <c r="A48" s="9" t="s">
        <v>6371</v>
      </c>
      <c r="B48" s="13"/>
      <c r="C48" s="13"/>
      <c r="D48" s="13">
        <v>1</v>
      </c>
      <c r="E48" s="13"/>
      <c r="F48" s="13"/>
      <c r="G48" s="13">
        <v>1</v>
      </c>
      <c r="H48" s="13"/>
      <c r="I48" s="13"/>
      <c r="J48" s="13"/>
      <c r="K48" s="13"/>
      <c r="L48" s="13"/>
      <c r="M48" s="13">
        <v>1</v>
      </c>
    </row>
    <row r="49" spans="1:13" x14ac:dyDescent="0.2">
      <c r="A49" s="9" t="s">
        <v>6438</v>
      </c>
      <c r="B49" s="13"/>
      <c r="C49" s="13"/>
      <c r="D49" s="13">
        <v>2</v>
      </c>
      <c r="E49" s="13"/>
      <c r="F49" s="13"/>
      <c r="G49" s="13">
        <v>2</v>
      </c>
      <c r="H49" s="13"/>
      <c r="I49" s="13"/>
      <c r="J49" s="13"/>
      <c r="K49" s="13"/>
      <c r="L49" s="13"/>
      <c r="M49" s="13">
        <v>2</v>
      </c>
    </row>
    <row r="50" spans="1:13" x14ac:dyDescent="0.2">
      <c r="A50" s="9" t="s">
        <v>7248</v>
      </c>
      <c r="B50" s="13"/>
      <c r="C50" s="13"/>
      <c r="D50" s="13">
        <v>2</v>
      </c>
      <c r="E50" s="13"/>
      <c r="F50" s="13"/>
      <c r="G50" s="13">
        <v>2</v>
      </c>
      <c r="H50" s="13"/>
      <c r="I50" s="13"/>
      <c r="J50" s="13"/>
      <c r="K50" s="13"/>
      <c r="L50" s="13"/>
      <c r="M50" s="13">
        <v>2</v>
      </c>
    </row>
    <row r="51" spans="1:13" x14ac:dyDescent="0.2">
      <c r="A51" s="9" t="s">
        <v>17588</v>
      </c>
      <c r="B51" s="13">
        <v>99</v>
      </c>
      <c r="C51" s="13">
        <v>128</v>
      </c>
      <c r="D51" s="13">
        <v>99</v>
      </c>
      <c r="E51" s="13">
        <v>9</v>
      </c>
      <c r="F51" s="13">
        <v>63</v>
      </c>
      <c r="G51" s="13">
        <v>398</v>
      </c>
      <c r="H51" s="13">
        <v>62</v>
      </c>
      <c r="I51" s="13">
        <v>109</v>
      </c>
      <c r="J51" s="13">
        <v>136</v>
      </c>
      <c r="K51" s="13">
        <v>210</v>
      </c>
      <c r="L51" s="13">
        <v>517</v>
      </c>
      <c r="M51" s="13">
        <v>915</v>
      </c>
    </row>
  </sheetData>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
  <sheetViews>
    <sheetView workbookViewId="0">
      <pane xSplit="1" ySplit="7" topLeftCell="B8" activePane="bottomRight" state="frozen"/>
      <selection pane="topRight" activeCell="B1" sqref="B1"/>
      <selection pane="bottomLeft" activeCell="A8" sqref="A8"/>
      <selection pane="bottomRight" activeCell="D2" sqref="D2"/>
    </sheetView>
  </sheetViews>
  <sheetFormatPr defaultRowHeight="12.75" x14ac:dyDescent="0.2"/>
  <cols>
    <col min="1" max="1" width="11.7109375" bestFit="1" customWidth="1"/>
    <col min="2" max="6" width="16.140625" bestFit="1" customWidth="1"/>
    <col min="7" max="7" width="8.85546875" customWidth="1"/>
    <col min="8" max="11" width="11.85546875" bestFit="1" customWidth="1"/>
    <col min="12" max="12" width="9.85546875" bestFit="1" customWidth="1"/>
    <col min="13" max="14" width="10.5703125" bestFit="1" customWidth="1"/>
    <col min="15" max="15" width="11.140625" bestFit="1" customWidth="1"/>
    <col min="16" max="17" width="10.5703125" bestFit="1" customWidth="1"/>
    <col min="18" max="18" width="6.5703125" bestFit="1" customWidth="1"/>
    <col min="19" max="19" width="11.140625" bestFit="1" customWidth="1"/>
    <col min="20" max="20" width="10.5703125" bestFit="1" customWidth="1"/>
  </cols>
  <sheetData>
    <row r="1" spans="1:13" x14ac:dyDescent="0.2">
      <c r="A1" s="135" t="s">
        <v>235</v>
      </c>
      <c r="B1" s="137" t="s">
        <v>17591</v>
      </c>
    </row>
    <row r="2" spans="1:13" x14ac:dyDescent="0.2">
      <c r="A2" s="135" t="s">
        <v>236</v>
      </c>
      <c r="B2" s="137" t="s">
        <v>17590</v>
      </c>
    </row>
    <row r="3" spans="1:13" x14ac:dyDescent="0.2">
      <c r="A3" s="135" t="s">
        <v>243</v>
      </c>
      <c r="B3" s="137" t="s">
        <v>17591</v>
      </c>
    </row>
    <row r="5" spans="1:13" x14ac:dyDescent="0.2">
      <c r="A5" s="119" t="s">
        <v>17587</v>
      </c>
      <c r="B5" s="119" t="s">
        <v>241</v>
      </c>
      <c r="C5" s="139" t="s">
        <v>247</v>
      </c>
      <c r="D5" s="120"/>
      <c r="E5" s="120"/>
      <c r="F5" s="120"/>
      <c r="G5" s="120"/>
      <c r="H5" s="120"/>
      <c r="I5" s="120"/>
      <c r="J5" s="120"/>
      <c r="K5" s="120"/>
      <c r="L5" s="120"/>
      <c r="M5" s="121"/>
    </row>
    <row r="6" spans="1:13" x14ac:dyDescent="0.2">
      <c r="A6" s="138"/>
      <c r="B6" s="122" t="s">
        <v>237</v>
      </c>
      <c r="C6" s="120"/>
      <c r="D6" s="120"/>
      <c r="E6" s="120"/>
      <c r="F6" s="120"/>
      <c r="G6" s="122" t="s">
        <v>303</v>
      </c>
      <c r="H6" s="122" t="s">
        <v>415</v>
      </c>
      <c r="I6" s="120"/>
      <c r="J6" s="120"/>
      <c r="K6" s="120"/>
      <c r="L6" s="122" t="s">
        <v>304</v>
      </c>
      <c r="M6" s="124" t="s">
        <v>17588</v>
      </c>
    </row>
    <row r="7" spans="1:13" x14ac:dyDescent="0.2">
      <c r="A7" s="119" t="s">
        <v>251</v>
      </c>
      <c r="B7" s="122" t="s">
        <v>281</v>
      </c>
      <c r="C7" s="123" t="s">
        <v>267</v>
      </c>
      <c r="D7" s="123" t="s">
        <v>672</v>
      </c>
      <c r="E7" s="123" t="s">
        <v>334</v>
      </c>
      <c r="F7" s="123" t="s">
        <v>1301</v>
      </c>
      <c r="G7" s="138"/>
      <c r="H7" s="122" t="s">
        <v>334</v>
      </c>
      <c r="I7" s="123" t="s">
        <v>672</v>
      </c>
      <c r="J7" s="123" t="s">
        <v>281</v>
      </c>
      <c r="K7" s="123" t="s">
        <v>267</v>
      </c>
      <c r="L7" s="138"/>
      <c r="M7" s="140"/>
    </row>
    <row r="8" spans="1:13" x14ac:dyDescent="0.2">
      <c r="A8" s="122" t="s">
        <v>269</v>
      </c>
      <c r="B8" s="125"/>
      <c r="C8" s="126">
        <v>1</v>
      </c>
      <c r="D8" s="126"/>
      <c r="E8" s="126"/>
      <c r="F8" s="126"/>
      <c r="G8" s="125">
        <v>1</v>
      </c>
      <c r="H8" s="125"/>
      <c r="I8" s="126"/>
      <c r="J8" s="126"/>
      <c r="K8" s="126"/>
      <c r="L8" s="125"/>
      <c r="M8" s="127">
        <v>1</v>
      </c>
    </row>
    <row r="9" spans="1:13" x14ac:dyDescent="0.2">
      <c r="A9" s="128" t="s">
        <v>293</v>
      </c>
      <c r="B9" s="129"/>
      <c r="C9" s="13">
        <v>1</v>
      </c>
      <c r="D9" s="13"/>
      <c r="E9" s="13"/>
      <c r="F9" s="13"/>
      <c r="G9" s="129">
        <v>1</v>
      </c>
      <c r="H9" s="129"/>
      <c r="I9" s="13"/>
      <c r="J9" s="13"/>
      <c r="K9" s="13"/>
      <c r="L9" s="129"/>
      <c r="M9" s="130">
        <v>1</v>
      </c>
    </row>
    <row r="10" spans="1:13" x14ac:dyDescent="0.2">
      <c r="A10" s="128" t="s">
        <v>310</v>
      </c>
      <c r="B10" s="129"/>
      <c r="C10" s="13">
        <v>1</v>
      </c>
      <c r="D10" s="13"/>
      <c r="E10" s="13"/>
      <c r="F10" s="13"/>
      <c r="G10" s="129">
        <v>1</v>
      </c>
      <c r="H10" s="129"/>
      <c r="I10" s="13"/>
      <c r="J10" s="13"/>
      <c r="K10" s="13"/>
      <c r="L10" s="129"/>
      <c r="M10" s="130">
        <v>1</v>
      </c>
    </row>
    <row r="11" spans="1:13" x14ac:dyDescent="0.2">
      <c r="A11" s="128" t="s">
        <v>317</v>
      </c>
      <c r="B11" s="129">
        <v>1</v>
      </c>
      <c r="C11" s="13"/>
      <c r="D11" s="13"/>
      <c r="E11" s="13"/>
      <c r="F11" s="13"/>
      <c r="G11" s="129">
        <v>1</v>
      </c>
      <c r="H11" s="129"/>
      <c r="I11" s="13"/>
      <c r="J11" s="13"/>
      <c r="K11" s="13"/>
      <c r="L11" s="129"/>
      <c r="M11" s="130">
        <v>1</v>
      </c>
    </row>
    <row r="12" spans="1:13" x14ac:dyDescent="0.2">
      <c r="A12" s="128" t="s">
        <v>335</v>
      </c>
      <c r="B12" s="129"/>
      <c r="C12" s="13"/>
      <c r="D12" s="13"/>
      <c r="E12" s="13">
        <v>1</v>
      </c>
      <c r="F12" s="13"/>
      <c r="G12" s="129">
        <v>1</v>
      </c>
      <c r="H12" s="129"/>
      <c r="I12" s="13"/>
      <c r="J12" s="13"/>
      <c r="K12" s="13"/>
      <c r="L12" s="129"/>
      <c r="M12" s="130">
        <v>1</v>
      </c>
    </row>
    <row r="13" spans="1:13" x14ac:dyDescent="0.2">
      <c r="A13" s="128" t="s">
        <v>349</v>
      </c>
      <c r="B13" s="129">
        <v>2</v>
      </c>
      <c r="C13" s="13">
        <v>6</v>
      </c>
      <c r="D13" s="13"/>
      <c r="E13" s="13"/>
      <c r="F13" s="13"/>
      <c r="G13" s="129">
        <v>8</v>
      </c>
      <c r="H13" s="129"/>
      <c r="I13" s="13"/>
      <c r="J13" s="13"/>
      <c r="K13" s="13">
        <v>1</v>
      </c>
      <c r="L13" s="129">
        <v>1</v>
      </c>
      <c r="M13" s="130">
        <v>9</v>
      </c>
    </row>
    <row r="14" spans="1:13" x14ac:dyDescent="0.2">
      <c r="A14" s="128" t="s">
        <v>574</v>
      </c>
      <c r="B14" s="129"/>
      <c r="C14" s="13">
        <v>4</v>
      </c>
      <c r="D14" s="13">
        <v>3</v>
      </c>
      <c r="E14" s="13"/>
      <c r="F14" s="13"/>
      <c r="G14" s="129">
        <v>7</v>
      </c>
      <c r="H14" s="129"/>
      <c r="I14" s="13">
        <v>1</v>
      </c>
      <c r="J14" s="13"/>
      <c r="K14" s="13"/>
      <c r="L14" s="129">
        <v>1</v>
      </c>
      <c r="M14" s="130">
        <v>8</v>
      </c>
    </row>
    <row r="15" spans="1:13" x14ac:dyDescent="0.2">
      <c r="A15" s="128" t="s">
        <v>636</v>
      </c>
      <c r="B15" s="129"/>
      <c r="C15" s="13">
        <v>4</v>
      </c>
      <c r="D15" s="13"/>
      <c r="E15" s="13"/>
      <c r="F15" s="13"/>
      <c r="G15" s="129">
        <v>4</v>
      </c>
      <c r="H15" s="129">
        <v>1</v>
      </c>
      <c r="I15" s="13">
        <v>2</v>
      </c>
      <c r="J15" s="13"/>
      <c r="K15" s="13"/>
      <c r="L15" s="129">
        <v>3</v>
      </c>
      <c r="M15" s="130">
        <v>7</v>
      </c>
    </row>
    <row r="16" spans="1:13" x14ac:dyDescent="0.2">
      <c r="A16" s="128" t="s">
        <v>499</v>
      </c>
      <c r="B16" s="129">
        <v>2</v>
      </c>
      <c r="C16" s="13">
        <v>3</v>
      </c>
      <c r="D16" s="13"/>
      <c r="E16" s="13">
        <v>2</v>
      </c>
      <c r="F16" s="13"/>
      <c r="G16" s="129">
        <v>7</v>
      </c>
      <c r="H16" s="129"/>
      <c r="I16" s="13"/>
      <c r="J16" s="13"/>
      <c r="K16" s="13"/>
      <c r="L16" s="129"/>
      <c r="M16" s="130">
        <v>7</v>
      </c>
    </row>
    <row r="17" spans="1:13" x14ac:dyDescent="0.2">
      <c r="A17" s="128" t="s">
        <v>465</v>
      </c>
      <c r="B17" s="129">
        <v>3</v>
      </c>
      <c r="C17" s="13"/>
      <c r="D17" s="13"/>
      <c r="E17" s="13"/>
      <c r="F17" s="13"/>
      <c r="G17" s="129">
        <v>3</v>
      </c>
      <c r="H17" s="129">
        <v>1</v>
      </c>
      <c r="I17" s="13"/>
      <c r="J17" s="13"/>
      <c r="K17" s="13"/>
      <c r="L17" s="129">
        <v>1</v>
      </c>
      <c r="M17" s="130">
        <v>4</v>
      </c>
    </row>
    <row r="18" spans="1:13" x14ac:dyDescent="0.2">
      <c r="A18" s="128" t="s">
        <v>717</v>
      </c>
      <c r="B18" s="129">
        <v>3</v>
      </c>
      <c r="C18" s="13"/>
      <c r="D18" s="13">
        <v>1</v>
      </c>
      <c r="E18" s="13">
        <v>1</v>
      </c>
      <c r="F18" s="13"/>
      <c r="G18" s="129">
        <v>5</v>
      </c>
      <c r="H18" s="129"/>
      <c r="I18" s="13"/>
      <c r="J18" s="13"/>
      <c r="K18" s="13"/>
      <c r="L18" s="129"/>
      <c r="M18" s="130">
        <v>5</v>
      </c>
    </row>
    <row r="19" spans="1:13" x14ac:dyDescent="0.2">
      <c r="A19" s="128" t="s">
        <v>521</v>
      </c>
      <c r="B19" s="129">
        <v>2</v>
      </c>
      <c r="C19" s="13"/>
      <c r="D19" s="13">
        <v>1</v>
      </c>
      <c r="E19" s="13">
        <v>1</v>
      </c>
      <c r="F19" s="13"/>
      <c r="G19" s="129">
        <v>4</v>
      </c>
      <c r="H19" s="129"/>
      <c r="I19" s="13">
        <v>2</v>
      </c>
      <c r="J19" s="13"/>
      <c r="K19" s="13"/>
      <c r="L19" s="129">
        <v>2</v>
      </c>
      <c r="M19" s="130">
        <v>6</v>
      </c>
    </row>
    <row r="20" spans="1:13" x14ac:dyDescent="0.2">
      <c r="A20" s="128" t="s">
        <v>474</v>
      </c>
      <c r="B20" s="129">
        <v>2</v>
      </c>
      <c r="C20" s="13"/>
      <c r="D20" s="13">
        <v>3</v>
      </c>
      <c r="E20" s="13">
        <v>4</v>
      </c>
      <c r="F20" s="13"/>
      <c r="G20" s="129">
        <v>9</v>
      </c>
      <c r="H20" s="129">
        <v>1</v>
      </c>
      <c r="I20" s="13"/>
      <c r="J20" s="13"/>
      <c r="K20" s="13"/>
      <c r="L20" s="129">
        <v>1</v>
      </c>
      <c r="M20" s="130">
        <v>10</v>
      </c>
    </row>
    <row r="21" spans="1:13" x14ac:dyDescent="0.2">
      <c r="A21" s="128" t="s">
        <v>666</v>
      </c>
      <c r="B21" s="129">
        <v>3</v>
      </c>
      <c r="C21" s="13">
        <v>6</v>
      </c>
      <c r="D21" s="13"/>
      <c r="E21" s="13">
        <v>2</v>
      </c>
      <c r="F21" s="13"/>
      <c r="G21" s="129">
        <v>11</v>
      </c>
      <c r="H21" s="129">
        <v>3</v>
      </c>
      <c r="I21" s="13">
        <v>3</v>
      </c>
      <c r="J21" s="13">
        <v>1</v>
      </c>
      <c r="K21" s="13"/>
      <c r="L21" s="129">
        <v>7</v>
      </c>
      <c r="M21" s="130">
        <v>18</v>
      </c>
    </row>
    <row r="22" spans="1:13" x14ac:dyDescent="0.2">
      <c r="A22" s="128" t="s">
        <v>797</v>
      </c>
      <c r="B22" s="129">
        <v>1</v>
      </c>
      <c r="C22" s="13">
        <v>5</v>
      </c>
      <c r="D22" s="13">
        <v>2</v>
      </c>
      <c r="E22" s="13">
        <v>3</v>
      </c>
      <c r="F22" s="13"/>
      <c r="G22" s="129">
        <v>11</v>
      </c>
      <c r="H22" s="129">
        <v>3</v>
      </c>
      <c r="I22" s="13"/>
      <c r="J22" s="13">
        <v>1</v>
      </c>
      <c r="K22" s="13">
        <v>2</v>
      </c>
      <c r="L22" s="129">
        <v>6</v>
      </c>
      <c r="M22" s="130">
        <v>17</v>
      </c>
    </row>
    <row r="23" spans="1:13" x14ac:dyDescent="0.2">
      <c r="A23" s="128" t="s">
        <v>873</v>
      </c>
      <c r="B23" s="129">
        <v>3</v>
      </c>
      <c r="C23" s="13">
        <v>2</v>
      </c>
      <c r="D23" s="13">
        <v>3</v>
      </c>
      <c r="E23" s="13">
        <v>1</v>
      </c>
      <c r="F23" s="13"/>
      <c r="G23" s="129">
        <v>9</v>
      </c>
      <c r="H23" s="129">
        <v>3</v>
      </c>
      <c r="I23" s="13">
        <v>1</v>
      </c>
      <c r="J23" s="13">
        <v>3</v>
      </c>
      <c r="K23" s="13">
        <v>2</v>
      </c>
      <c r="L23" s="129">
        <v>9</v>
      </c>
      <c r="M23" s="130">
        <v>18</v>
      </c>
    </row>
    <row r="24" spans="1:13" x14ac:dyDescent="0.2">
      <c r="A24" s="128" t="s">
        <v>977</v>
      </c>
      <c r="B24" s="129">
        <v>1</v>
      </c>
      <c r="C24" s="13">
        <v>5</v>
      </c>
      <c r="D24" s="13"/>
      <c r="E24" s="13">
        <v>1</v>
      </c>
      <c r="F24" s="13"/>
      <c r="G24" s="129">
        <v>7</v>
      </c>
      <c r="H24" s="129">
        <v>2</v>
      </c>
      <c r="I24" s="13">
        <v>1</v>
      </c>
      <c r="J24" s="13"/>
      <c r="K24" s="13"/>
      <c r="L24" s="129">
        <v>3</v>
      </c>
      <c r="M24" s="130">
        <v>10</v>
      </c>
    </row>
    <row r="25" spans="1:13" x14ac:dyDescent="0.2">
      <c r="A25" s="128" t="s">
        <v>1042</v>
      </c>
      <c r="B25" s="129"/>
      <c r="C25" s="13">
        <v>1</v>
      </c>
      <c r="D25" s="13">
        <v>1</v>
      </c>
      <c r="E25" s="13">
        <v>5</v>
      </c>
      <c r="F25" s="13"/>
      <c r="G25" s="129">
        <v>7</v>
      </c>
      <c r="H25" s="129">
        <v>7</v>
      </c>
      <c r="I25" s="13">
        <v>3</v>
      </c>
      <c r="J25" s="13"/>
      <c r="K25" s="13">
        <v>1</v>
      </c>
      <c r="L25" s="129">
        <v>11</v>
      </c>
      <c r="M25" s="130">
        <v>18</v>
      </c>
    </row>
    <row r="26" spans="1:13" x14ac:dyDescent="0.2">
      <c r="A26" s="128" t="s">
        <v>1154</v>
      </c>
      <c r="B26" s="129">
        <v>1</v>
      </c>
      <c r="C26" s="13">
        <v>2</v>
      </c>
      <c r="D26" s="13">
        <v>1</v>
      </c>
      <c r="E26" s="13"/>
      <c r="F26" s="13"/>
      <c r="G26" s="129">
        <v>4</v>
      </c>
      <c r="H26" s="129">
        <v>8</v>
      </c>
      <c r="I26" s="13">
        <v>1</v>
      </c>
      <c r="J26" s="13">
        <v>1</v>
      </c>
      <c r="K26" s="13">
        <v>1</v>
      </c>
      <c r="L26" s="129">
        <v>11</v>
      </c>
      <c r="M26" s="130">
        <v>15</v>
      </c>
    </row>
    <row r="27" spans="1:13" x14ac:dyDescent="0.2">
      <c r="A27" s="128" t="s">
        <v>1291</v>
      </c>
      <c r="B27" s="129"/>
      <c r="C27" s="13">
        <v>4</v>
      </c>
      <c r="D27" s="13">
        <v>1</v>
      </c>
      <c r="E27" s="13">
        <v>1</v>
      </c>
      <c r="F27" s="13">
        <v>1</v>
      </c>
      <c r="G27" s="129">
        <v>7</v>
      </c>
      <c r="H27" s="129">
        <v>3</v>
      </c>
      <c r="I27" s="13">
        <v>4</v>
      </c>
      <c r="J27" s="13">
        <v>1</v>
      </c>
      <c r="K27" s="13">
        <v>1</v>
      </c>
      <c r="L27" s="129">
        <v>9</v>
      </c>
      <c r="M27" s="130">
        <v>16</v>
      </c>
    </row>
    <row r="28" spans="1:13" x14ac:dyDescent="0.2">
      <c r="A28" s="128" t="s">
        <v>1387</v>
      </c>
      <c r="B28" s="129">
        <v>3</v>
      </c>
      <c r="C28" s="13"/>
      <c r="D28" s="13">
        <v>1</v>
      </c>
      <c r="E28" s="13">
        <v>2</v>
      </c>
      <c r="F28" s="13"/>
      <c r="G28" s="129">
        <v>6</v>
      </c>
      <c r="H28" s="129">
        <v>4</v>
      </c>
      <c r="I28" s="13">
        <v>4</v>
      </c>
      <c r="J28" s="13">
        <v>1</v>
      </c>
      <c r="K28" s="13"/>
      <c r="L28" s="129">
        <v>9</v>
      </c>
      <c r="M28" s="130">
        <v>15</v>
      </c>
    </row>
    <row r="29" spans="1:13" x14ac:dyDescent="0.2">
      <c r="A29" s="128" t="s">
        <v>1029</v>
      </c>
      <c r="B29" s="129">
        <v>2</v>
      </c>
      <c r="C29" s="13">
        <v>2</v>
      </c>
      <c r="D29" s="13">
        <v>4</v>
      </c>
      <c r="E29" s="13">
        <v>1</v>
      </c>
      <c r="F29" s="13"/>
      <c r="G29" s="129">
        <v>9</v>
      </c>
      <c r="H29" s="129">
        <v>4</v>
      </c>
      <c r="I29" s="13">
        <v>1</v>
      </c>
      <c r="J29" s="13">
        <v>2</v>
      </c>
      <c r="K29" s="13"/>
      <c r="L29" s="129">
        <v>7</v>
      </c>
      <c r="M29" s="130">
        <v>16</v>
      </c>
    </row>
    <row r="30" spans="1:13" x14ac:dyDescent="0.2">
      <c r="A30" s="128" t="s">
        <v>1576</v>
      </c>
      <c r="B30" s="129">
        <v>1</v>
      </c>
      <c r="C30" s="13">
        <v>4</v>
      </c>
      <c r="D30" s="13">
        <v>2</v>
      </c>
      <c r="E30" s="13">
        <v>1</v>
      </c>
      <c r="F30" s="13"/>
      <c r="G30" s="129">
        <v>8</v>
      </c>
      <c r="H30" s="129">
        <v>4</v>
      </c>
      <c r="I30" s="13"/>
      <c r="J30" s="13">
        <v>1</v>
      </c>
      <c r="K30" s="13">
        <v>1</v>
      </c>
      <c r="L30" s="129">
        <v>6</v>
      </c>
      <c r="M30" s="130">
        <v>14</v>
      </c>
    </row>
    <row r="31" spans="1:13" x14ac:dyDescent="0.2">
      <c r="A31" s="128" t="s">
        <v>1793</v>
      </c>
      <c r="B31" s="129">
        <v>4</v>
      </c>
      <c r="C31" s="13">
        <v>2</v>
      </c>
      <c r="D31" s="13">
        <v>2</v>
      </c>
      <c r="E31" s="13">
        <v>1</v>
      </c>
      <c r="F31" s="13"/>
      <c r="G31" s="129">
        <v>9</v>
      </c>
      <c r="H31" s="129">
        <v>4</v>
      </c>
      <c r="I31" s="13">
        <v>3</v>
      </c>
      <c r="J31" s="13">
        <v>1</v>
      </c>
      <c r="K31" s="13">
        <v>1</v>
      </c>
      <c r="L31" s="129">
        <v>9</v>
      </c>
      <c r="M31" s="130">
        <v>18</v>
      </c>
    </row>
    <row r="32" spans="1:13" x14ac:dyDescent="0.2">
      <c r="A32" s="128" t="s">
        <v>1863</v>
      </c>
      <c r="B32" s="129">
        <v>4</v>
      </c>
      <c r="C32" s="13">
        <v>2</v>
      </c>
      <c r="D32" s="13">
        <v>3</v>
      </c>
      <c r="E32" s="13"/>
      <c r="F32" s="13"/>
      <c r="G32" s="129">
        <v>9</v>
      </c>
      <c r="H32" s="129">
        <v>5</v>
      </c>
      <c r="I32" s="13">
        <v>3</v>
      </c>
      <c r="J32" s="13">
        <v>2</v>
      </c>
      <c r="K32" s="13">
        <v>1</v>
      </c>
      <c r="L32" s="129">
        <v>11</v>
      </c>
      <c r="M32" s="130">
        <v>20</v>
      </c>
    </row>
    <row r="33" spans="1:13" x14ac:dyDescent="0.2">
      <c r="A33" s="128" t="s">
        <v>2343</v>
      </c>
      <c r="B33" s="129">
        <v>4</v>
      </c>
      <c r="C33" s="13"/>
      <c r="D33" s="13">
        <v>3</v>
      </c>
      <c r="E33" s="13">
        <v>3</v>
      </c>
      <c r="F33" s="13"/>
      <c r="G33" s="129">
        <v>10</v>
      </c>
      <c r="H33" s="129">
        <v>6</v>
      </c>
      <c r="I33" s="13">
        <v>3</v>
      </c>
      <c r="J33" s="13">
        <v>2</v>
      </c>
      <c r="K33" s="13"/>
      <c r="L33" s="129">
        <v>11</v>
      </c>
      <c r="M33" s="130">
        <v>21</v>
      </c>
    </row>
    <row r="34" spans="1:13" x14ac:dyDescent="0.2">
      <c r="A34" s="128" t="s">
        <v>2361</v>
      </c>
      <c r="B34" s="129"/>
      <c r="C34" s="13">
        <v>6</v>
      </c>
      <c r="D34" s="13">
        <v>4</v>
      </c>
      <c r="E34" s="13">
        <v>1</v>
      </c>
      <c r="F34" s="13"/>
      <c r="G34" s="129">
        <v>11</v>
      </c>
      <c r="H34" s="129">
        <v>8</v>
      </c>
      <c r="I34" s="13">
        <v>3</v>
      </c>
      <c r="J34" s="13"/>
      <c r="K34" s="13">
        <v>2</v>
      </c>
      <c r="L34" s="129">
        <v>13</v>
      </c>
      <c r="M34" s="130">
        <v>24</v>
      </c>
    </row>
    <row r="35" spans="1:13" x14ac:dyDescent="0.2">
      <c r="A35" s="128" t="s">
        <v>2507</v>
      </c>
      <c r="B35" s="129">
        <v>2</v>
      </c>
      <c r="C35" s="13">
        <v>2</v>
      </c>
      <c r="D35" s="13">
        <v>2</v>
      </c>
      <c r="E35" s="13">
        <v>1</v>
      </c>
      <c r="F35" s="13"/>
      <c r="G35" s="129">
        <v>7</v>
      </c>
      <c r="H35" s="129">
        <v>10</v>
      </c>
      <c r="I35" s="13">
        <v>4</v>
      </c>
      <c r="J35" s="13">
        <v>5</v>
      </c>
      <c r="K35" s="13">
        <v>6</v>
      </c>
      <c r="L35" s="129">
        <v>25</v>
      </c>
      <c r="M35" s="130">
        <v>32</v>
      </c>
    </row>
    <row r="36" spans="1:13" x14ac:dyDescent="0.2">
      <c r="A36" s="128" t="s">
        <v>2728</v>
      </c>
      <c r="B36" s="129">
        <v>5</v>
      </c>
      <c r="C36" s="13">
        <v>2</v>
      </c>
      <c r="D36" s="13">
        <v>5</v>
      </c>
      <c r="E36" s="13">
        <v>4</v>
      </c>
      <c r="F36" s="13"/>
      <c r="G36" s="129">
        <v>16</v>
      </c>
      <c r="H36" s="129">
        <v>12</v>
      </c>
      <c r="I36" s="13">
        <v>8</v>
      </c>
      <c r="J36" s="13">
        <v>8</v>
      </c>
      <c r="K36" s="13">
        <v>11</v>
      </c>
      <c r="L36" s="129">
        <v>39</v>
      </c>
      <c r="M36" s="130">
        <v>55</v>
      </c>
    </row>
    <row r="37" spans="1:13" x14ac:dyDescent="0.2">
      <c r="A37" s="128" t="s">
        <v>2991</v>
      </c>
      <c r="B37" s="129">
        <v>6</v>
      </c>
      <c r="C37" s="13">
        <v>4</v>
      </c>
      <c r="D37" s="13">
        <v>3</v>
      </c>
      <c r="E37" s="13">
        <v>2</v>
      </c>
      <c r="F37" s="13"/>
      <c r="G37" s="129">
        <v>15</v>
      </c>
      <c r="H37" s="129">
        <v>15</v>
      </c>
      <c r="I37" s="13">
        <v>8</v>
      </c>
      <c r="J37" s="13">
        <v>12</v>
      </c>
      <c r="K37" s="13">
        <v>3</v>
      </c>
      <c r="L37" s="129">
        <v>38</v>
      </c>
      <c r="M37" s="130">
        <v>53</v>
      </c>
    </row>
    <row r="38" spans="1:13" x14ac:dyDescent="0.2">
      <c r="A38" s="128" t="s">
        <v>3288</v>
      </c>
      <c r="B38" s="129">
        <v>11</v>
      </c>
      <c r="C38" s="13">
        <v>3</v>
      </c>
      <c r="D38" s="13">
        <v>8</v>
      </c>
      <c r="E38" s="13">
        <v>6</v>
      </c>
      <c r="F38" s="13"/>
      <c r="G38" s="129">
        <v>28</v>
      </c>
      <c r="H38" s="129">
        <v>8</v>
      </c>
      <c r="I38" s="13">
        <v>8</v>
      </c>
      <c r="J38" s="13">
        <v>15</v>
      </c>
      <c r="K38" s="13">
        <v>2</v>
      </c>
      <c r="L38" s="129">
        <v>33</v>
      </c>
      <c r="M38" s="130">
        <v>61</v>
      </c>
    </row>
    <row r="39" spans="1:13" x14ac:dyDescent="0.2">
      <c r="A39" s="128" t="s">
        <v>3564</v>
      </c>
      <c r="B39" s="129">
        <v>4</v>
      </c>
      <c r="C39" s="13">
        <v>6</v>
      </c>
      <c r="D39" s="13">
        <v>5</v>
      </c>
      <c r="E39" s="13">
        <v>2</v>
      </c>
      <c r="F39" s="13"/>
      <c r="G39" s="129">
        <v>17</v>
      </c>
      <c r="H39" s="129">
        <v>9</v>
      </c>
      <c r="I39" s="13">
        <v>13</v>
      </c>
      <c r="J39" s="13">
        <v>10</v>
      </c>
      <c r="K39" s="13">
        <v>5</v>
      </c>
      <c r="L39" s="129">
        <v>37</v>
      </c>
      <c r="M39" s="130">
        <v>54</v>
      </c>
    </row>
    <row r="40" spans="1:13" x14ac:dyDescent="0.2">
      <c r="A40" s="128" t="s">
        <v>3899</v>
      </c>
      <c r="B40" s="129">
        <v>8</v>
      </c>
      <c r="C40" s="13">
        <v>3</v>
      </c>
      <c r="D40" s="13">
        <v>5</v>
      </c>
      <c r="E40" s="13">
        <v>3</v>
      </c>
      <c r="F40" s="13"/>
      <c r="G40" s="129">
        <v>19</v>
      </c>
      <c r="H40" s="129">
        <v>5</v>
      </c>
      <c r="I40" s="13">
        <v>8</v>
      </c>
      <c r="J40" s="13">
        <v>9</v>
      </c>
      <c r="K40" s="13">
        <v>3</v>
      </c>
      <c r="L40" s="129">
        <v>25</v>
      </c>
      <c r="M40" s="130">
        <v>44</v>
      </c>
    </row>
    <row r="41" spans="1:13" x14ac:dyDescent="0.2">
      <c r="A41" s="128" t="s">
        <v>4157</v>
      </c>
      <c r="B41" s="129">
        <v>1</v>
      </c>
      <c r="C41" s="13">
        <v>2</v>
      </c>
      <c r="D41" s="13">
        <v>1</v>
      </c>
      <c r="E41" s="13">
        <v>2</v>
      </c>
      <c r="F41" s="13"/>
      <c r="G41" s="129">
        <v>6</v>
      </c>
      <c r="H41" s="129">
        <v>11</v>
      </c>
      <c r="I41" s="13">
        <v>11</v>
      </c>
      <c r="J41" s="13">
        <v>11</v>
      </c>
      <c r="K41" s="13">
        <v>2</v>
      </c>
      <c r="L41" s="129">
        <v>35</v>
      </c>
      <c r="M41" s="130">
        <v>41</v>
      </c>
    </row>
    <row r="42" spans="1:13" x14ac:dyDescent="0.2">
      <c r="A42" s="128" t="s">
        <v>4466</v>
      </c>
      <c r="B42" s="129">
        <v>6</v>
      </c>
      <c r="C42" s="13">
        <v>5</v>
      </c>
      <c r="D42" s="13">
        <v>2</v>
      </c>
      <c r="E42" s="13">
        <v>1</v>
      </c>
      <c r="F42" s="13"/>
      <c r="G42" s="129">
        <v>14</v>
      </c>
      <c r="H42" s="129">
        <v>9</v>
      </c>
      <c r="I42" s="13">
        <v>7</v>
      </c>
      <c r="J42" s="13">
        <v>3</v>
      </c>
      <c r="K42" s="13">
        <v>2</v>
      </c>
      <c r="L42" s="129">
        <v>21</v>
      </c>
      <c r="M42" s="130">
        <v>35</v>
      </c>
    </row>
    <row r="43" spans="1:13" x14ac:dyDescent="0.2">
      <c r="A43" s="128" t="s">
        <v>4771</v>
      </c>
      <c r="B43" s="129">
        <v>3</v>
      </c>
      <c r="C43" s="13">
        <v>6</v>
      </c>
      <c r="D43" s="13"/>
      <c r="E43" s="13"/>
      <c r="F43" s="13">
        <v>7</v>
      </c>
      <c r="G43" s="129">
        <v>16</v>
      </c>
      <c r="H43" s="129">
        <v>10</v>
      </c>
      <c r="I43" s="13">
        <v>8</v>
      </c>
      <c r="J43" s="13">
        <v>3</v>
      </c>
      <c r="K43" s="13">
        <v>2</v>
      </c>
      <c r="L43" s="129">
        <v>23</v>
      </c>
      <c r="M43" s="130">
        <v>39</v>
      </c>
    </row>
    <row r="44" spans="1:13" x14ac:dyDescent="0.2">
      <c r="A44" s="128" t="s">
        <v>5045</v>
      </c>
      <c r="B44" s="129">
        <v>23</v>
      </c>
      <c r="C44" s="13"/>
      <c r="D44" s="13">
        <v>3</v>
      </c>
      <c r="E44" s="13">
        <v>2</v>
      </c>
      <c r="F44" s="13">
        <v>1</v>
      </c>
      <c r="G44" s="129">
        <v>29</v>
      </c>
      <c r="H44" s="129">
        <v>14</v>
      </c>
      <c r="I44" s="13">
        <v>10</v>
      </c>
      <c r="J44" s="13">
        <v>5</v>
      </c>
      <c r="K44" s="13">
        <v>2</v>
      </c>
      <c r="L44" s="129">
        <v>31</v>
      </c>
      <c r="M44" s="130">
        <v>60</v>
      </c>
    </row>
    <row r="45" spans="1:13" x14ac:dyDescent="0.2">
      <c r="A45" s="128" t="s">
        <v>5331</v>
      </c>
      <c r="B45" s="129">
        <v>11</v>
      </c>
      <c r="C45" s="13">
        <v>4</v>
      </c>
      <c r="D45" s="13">
        <v>9</v>
      </c>
      <c r="E45" s="13"/>
      <c r="F45" s="13"/>
      <c r="G45" s="129">
        <v>24</v>
      </c>
      <c r="H45" s="129">
        <v>21</v>
      </c>
      <c r="I45" s="13">
        <v>8</v>
      </c>
      <c r="J45" s="13">
        <v>3</v>
      </c>
      <c r="K45" s="13">
        <v>8</v>
      </c>
      <c r="L45" s="129">
        <v>40</v>
      </c>
      <c r="M45" s="130">
        <v>64</v>
      </c>
    </row>
    <row r="46" spans="1:13" x14ac:dyDescent="0.2">
      <c r="A46" s="128" t="s">
        <v>5796</v>
      </c>
      <c r="B46" s="129">
        <v>5</v>
      </c>
      <c r="C46" s="13">
        <v>1</v>
      </c>
      <c r="D46" s="13">
        <v>11</v>
      </c>
      <c r="E46" s="13">
        <v>7</v>
      </c>
      <c r="F46" s="13"/>
      <c r="G46" s="129">
        <v>24</v>
      </c>
      <c r="H46" s="129">
        <v>19</v>
      </c>
      <c r="I46" s="13">
        <v>8</v>
      </c>
      <c r="J46" s="13">
        <v>8</v>
      </c>
      <c r="K46" s="13">
        <v>3</v>
      </c>
      <c r="L46" s="129">
        <v>38</v>
      </c>
      <c r="M46" s="130">
        <v>62</v>
      </c>
    </row>
    <row r="47" spans="1:13" x14ac:dyDescent="0.2">
      <c r="A47" s="128" t="s">
        <v>5920</v>
      </c>
      <c r="B47" s="129">
        <v>1</v>
      </c>
      <c r="C47" s="13"/>
      <c r="D47" s="13">
        <v>5</v>
      </c>
      <c r="E47" s="13">
        <v>2</v>
      </c>
      <c r="F47" s="13"/>
      <c r="G47" s="129">
        <v>8</v>
      </c>
      <c r="H47" s="129"/>
      <c r="I47" s="13"/>
      <c r="J47" s="13">
        <v>1</v>
      </c>
      <c r="K47" s="13"/>
      <c r="L47" s="129">
        <v>1</v>
      </c>
      <c r="M47" s="130">
        <v>9</v>
      </c>
    </row>
    <row r="48" spans="1:13" x14ac:dyDescent="0.2">
      <c r="A48" s="128" t="s">
        <v>6371</v>
      </c>
      <c r="B48" s="129"/>
      <c r="C48" s="13"/>
      <c r="D48" s="13">
        <v>1</v>
      </c>
      <c r="E48" s="13"/>
      <c r="F48" s="13"/>
      <c r="G48" s="129">
        <v>1</v>
      </c>
      <c r="H48" s="129"/>
      <c r="I48" s="13"/>
      <c r="J48" s="13"/>
      <c r="K48" s="13"/>
      <c r="L48" s="129"/>
      <c r="M48" s="130">
        <v>1</v>
      </c>
    </row>
    <row r="49" spans="1:13" x14ac:dyDescent="0.2">
      <c r="A49" s="128" t="s">
        <v>6438</v>
      </c>
      <c r="B49" s="129"/>
      <c r="C49" s="13"/>
      <c r="D49" s="13">
        <v>2</v>
      </c>
      <c r="E49" s="13"/>
      <c r="F49" s="13"/>
      <c r="G49" s="129">
        <v>2</v>
      </c>
      <c r="H49" s="129"/>
      <c r="I49" s="13"/>
      <c r="J49" s="13"/>
      <c r="K49" s="13"/>
      <c r="L49" s="129"/>
      <c r="M49" s="130">
        <v>2</v>
      </c>
    </row>
    <row r="50" spans="1:13" x14ac:dyDescent="0.2">
      <c r="A50" s="128" t="s">
        <v>7248</v>
      </c>
      <c r="B50" s="129"/>
      <c r="C50" s="13"/>
      <c r="D50" s="13">
        <v>2</v>
      </c>
      <c r="E50" s="13"/>
      <c r="F50" s="13"/>
      <c r="G50" s="129">
        <v>2</v>
      </c>
      <c r="H50" s="129"/>
      <c r="I50" s="13"/>
      <c r="J50" s="13"/>
      <c r="K50" s="13"/>
      <c r="L50" s="129"/>
      <c r="M50" s="130">
        <v>2</v>
      </c>
    </row>
    <row r="51" spans="1:13" x14ac:dyDescent="0.2">
      <c r="A51" s="131" t="s">
        <v>17588</v>
      </c>
      <c r="B51" s="132">
        <v>128</v>
      </c>
      <c r="C51" s="133">
        <v>99</v>
      </c>
      <c r="D51" s="133">
        <v>99</v>
      </c>
      <c r="E51" s="133">
        <v>63</v>
      </c>
      <c r="F51" s="133">
        <v>9</v>
      </c>
      <c r="G51" s="132">
        <v>398</v>
      </c>
      <c r="H51" s="132">
        <v>210</v>
      </c>
      <c r="I51" s="133">
        <v>136</v>
      </c>
      <c r="J51" s="133">
        <v>109</v>
      </c>
      <c r="K51" s="133">
        <v>62</v>
      </c>
      <c r="L51" s="132">
        <v>517</v>
      </c>
      <c r="M51" s="134">
        <v>915</v>
      </c>
    </row>
    <row r="53" spans="1:13" x14ac:dyDescent="0.2">
      <c r="A53" s="135" t="s">
        <v>235</v>
      </c>
      <c r="B53" s="137" t="s">
        <v>17591</v>
      </c>
    </row>
    <row r="54" spans="1:13" x14ac:dyDescent="0.2">
      <c r="A54" s="135" t="s">
        <v>236</v>
      </c>
      <c r="B54" s="137" t="s">
        <v>17590</v>
      </c>
    </row>
    <row r="55" spans="1:13" x14ac:dyDescent="0.2">
      <c r="A55" s="135" t="s">
        <v>243</v>
      </c>
      <c r="B55" s="137" t="s">
        <v>17591</v>
      </c>
    </row>
    <row r="57" spans="1:13" x14ac:dyDescent="0.2">
      <c r="A57" s="119" t="s">
        <v>17587</v>
      </c>
      <c r="B57" s="119" t="s">
        <v>247</v>
      </c>
      <c r="C57" s="120"/>
      <c r="D57" s="120"/>
      <c r="E57" s="120"/>
      <c r="F57" s="120"/>
      <c r="G57" s="121"/>
    </row>
    <row r="58" spans="1:13" x14ac:dyDescent="0.2">
      <c r="A58" s="119" t="s">
        <v>251</v>
      </c>
      <c r="B58" s="122" t="s">
        <v>281</v>
      </c>
      <c r="C58" s="123" t="s">
        <v>267</v>
      </c>
      <c r="D58" s="123" t="s">
        <v>672</v>
      </c>
      <c r="E58" s="123" t="s">
        <v>334</v>
      </c>
      <c r="F58" s="123" t="s">
        <v>1301</v>
      </c>
      <c r="G58" s="124" t="s">
        <v>17588</v>
      </c>
    </row>
    <row r="59" spans="1:13" x14ac:dyDescent="0.2">
      <c r="A59" s="122" t="s">
        <v>269</v>
      </c>
      <c r="B59" s="125"/>
      <c r="C59" s="126">
        <v>1</v>
      </c>
      <c r="D59" s="126"/>
      <c r="E59" s="126"/>
      <c r="F59" s="126"/>
      <c r="G59" s="127">
        <v>1</v>
      </c>
    </row>
    <row r="60" spans="1:13" x14ac:dyDescent="0.2">
      <c r="A60" s="128" t="s">
        <v>293</v>
      </c>
      <c r="B60" s="129"/>
      <c r="C60" s="13">
        <v>1</v>
      </c>
      <c r="D60" s="13"/>
      <c r="E60" s="13"/>
      <c r="F60" s="13"/>
      <c r="G60" s="130">
        <v>1</v>
      </c>
    </row>
    <row r="61" spans="1:13" x14ac:dyDescent="0.2">
      <c r="A61" s="128" t="s">
        <v>310</v>
      </c>
      <c r="B61" s="129"/>
      <c r="C61" s="13">
        <v>1</v>
      </c>
      <c r="D61" s="13"/>
      <c r="E61" s="13"/>
      <c r="F61" s="13"/>
      <c r="G61" s="130">
        <v>1</v>
      </c>
    </row>
    <row r="62" spans="1:13" x14ac:dyDescent="0.2">
      <c r="A62" s="128" t="s">
        <v>317</v>
      </c>
      <c r="B62" s="129">
        <v>1</v>
      </c>
      <c r="C62" s="13"/>
      <c r="D62" s="13"/>
      <c r="E62" s="13"/>
      <c r="F62" s="13"/>
      <c r="G62" s="130">
        <v>1</v>
      </c>
    </row>
    <row r="63" spans="1:13" x14ac:dyDescent="0.2">
      <c r="A63" s="128" t="s">
        <v>335</v>
      </c>
      <c r="B63" s="129"/>
      <c r="C63" s="13"/>
      <c r="D63" s="13"/>
      <c r="E63" s="13">
        <v>1</v>
      </c>
      <c r="F63" s="13"/>
      <c r="G63" s="130">
        <v>1</v>
      </c>
    </row>
    <row r="64" spans="1:13" x14ac:dyDescent="0.2">
      <c r="A64" s="128" t="s">
        <v>349</v>
      </c>
      <c r="B64" s="129">
        <v>2</v>
      </c>
      <c r="C64" s="13">
        <v>7</v>
      </c>
      <c r="D64" s="13"/>
      <c r="E64" s="13"/>
      <c r="F64" s="13"/>
      <c r="G64" s="130">
        <v>9</v>
      </c>
    </row>
    <row r="65" spans="1:7" x14ac:dyDescent="0.2">
      <c r="A65" s="128" t="s">
        <v>574</v>
      </c>
      <c r="B65" s="129"/>
      <c r="C65" s="13">
        <v>4</v>
      </c>
      <c r="D65" s="13">
        <v>4</v>
      </c>
      <c r="E65" s="13"/>
      <c r="F65" s="13"/>
      <c r="G65" s="130">
        <v>8</v>
      </c>
    </row>
    <row r="66" spans="1:7" x14ac:dyDescent="0.2">
      <c r="A66" s="128" t="s">
        <v>636</v>
      </c>
      <c r="B66" s="129"/>
      <c r="C66" s="13">
        <v>4</v>
      </c>
      <c r="D66" s="13">
        <v>2</v>
      </c>
      <c r="E66" s="13">
        <v>1</v>
      </c>
      <c r="F66" s="13"/>
      <c r="G66" s="130">
        <v>7</v>
      </c>
    </row>
    <row r="67" spans="1:7" x14ac:dyDescent="0.2">
      <c r="A67" s="128" t="s">
        <v>499</v>
      </c>
      <c r="B67" s="129">
        <v>2</v>
      </c>
      <c r="C67" s="13">
        <v>3</v>
      </c>
      <c r="D67" s="13"/>
      <c r="E67" s="13">
        <v>2</v>
      </c>
      <c r="F67" s="13"/>
      <c r="G67" s="130">
        <v>7</v>
      </c>
    </row>
    <row r="68" spans="1:7" x14ac:dyDescent="0.2">
      <c r="A68" s="128" t="s">
        <v>465</v>
      </c>
      <c r="B68" s="129">
        <v>3</v>
      </c>
      <c r="C68" s="13"/>
      <c r="D68" s="13"/>
      <c r="E68" s="13">
        <v>1</v>
      </c>
      <c r="F68" s="13"/>
      <c r="G68" s="130">
        <v>4</v>
      </c>
    </row>
    <row r="69" spans="1:7" x14ac:dyDescent="0.2">
      <c r="A69" s="128" t="s">
        <v>717</v>
      </c>
      <c r="B69" s="129">
        <v>3</v>
      </c>
      <c r="C69" s="13"/>
      <c r="D69" s="13">
        <v>1</v>
      </c>
      <c r="E69" s="13">
        <v>1</v>
      </c>
      <c r="F69" s="13"/>
      <c r="G69" s="130">
        <v>5</v>
      </c>
    </row>
    <row r="70" spans="1:7" x14ac:dyDescent="0.2">
      <c r="A70" s="128" t="s">
        <v>521</v>
      </c>
      <c r="B70" s="129">
        <v>2</v>
      </c>
      <c r="C70" s="13"/>
      <c r="D70" s="13">
        <v>3</v>
      </c>
      <c r="E70" s="13">
        <v>1</v>
      </c>
      <c r="F70" s="13"/>
      <c r="G70" s="130">
        <v>6</v>
      </c>
    </row>
    <row r="71" spans="1:7" x14ac:dyDescent="0.2">
      <c r="A71" s="128" t="s">
        <v>474</v>
      </c>
      <c r="B71" s="129">
        <v>2</v>
      </c>
      <c r="C71" s="13"/>
      <c r="D71" s="13">
        <v>3</v>
      </c>
      <c r="E71" s="13">
        <v>5</v>
      </c>
      <c r="F71" s="13"/>
      <c r="G71" s="130">
        <v>10</v>
      </c>
    </row>
    <row r="72" spans="1:7" x14ac:dyDescent="0.2">
      <c r="A72" s="128" t="s">
        <v>666</v>
      </c>
      <c r="B72" s="129">
        <v>4</v>
      </c>
      <c r="C72" s="13">
        <v>6</v>
      </c>
      <c r="D72" s="13">
        <v>3</v>
      </c>
      <c r="E72" s="13">
        <v>5</v>
      </c>
      <c r="F72" s="13"/>
      <c r="G72" s="130">
        <v>18</v>
      </c>
    </row>
    <row r="73" spans="1:7" x14ac:dyDescent="0.2">
      <c r="A73" s="128" t="s">
        <v>797</v>
      </c>
      <c r="B73" s="129">
        <v>2</v>
      </c>
      <c r="C73" s="13">
        <v>7</v>
      </c>
      <c r="D73" s="13">
        <v>2</v>
      </c>
      <c r="E73" s="13">
        <v>6</v>
      </c>
      <c r="F73" s="13"/>
      <c r="G73" s="130">
        <v>17</v>
      </c>
    </row>
    <row r="74" spans="1:7" x14ac:dyDescent="0.2">
      <c r="A74" s="128" t="s">
        <v>873</v>
      </c>
      <c r="B74" s="129">
        <v>6</v>
      </c>
      <c r="C74" s="13">
        <v>4</v>
      </c>
      <c r="D74" s="13">
        <v>4</v>
      </c>
      <c r="E74" s="13">
        <v>4</v>
      </c>
      <c r="F74" s="13"/>
      <c r="G74" s="130">
        <v>18</v>
      </c>
    </row>
    <row r="75" spans="1:7" x14ac:dyDescent="0.2">
      <c r="A75" s="128" t="s">
        <v>977</v>
      </c>
      <c r="B75" s="129">
        <v>1</v>
      </c>
      <c r="C75" s="13">
        <v>5</v>
      </c>
      <c r="D75" s="13">
        <v>1</v>
      </c>
      <c r="E75" s="13">
        <v>3</v>
      </c>
      <c r="F75" s="13"/>
      <c r="G75" s="130">
        <v>10</v>
      </c>
    </row>
    <row r="76" spans="1:7" x14ac:dyDescent="0.2">
      <c r="A76" s="128" t="s">
        <v>1042</v>
      </c>
      <c r="B76" s="129"/>
      <c r="C76" s="13">
        <v>2</v>
      </c>
      <c r="D76" s="13">
        <v>4</v>
      </c>
      <c r="E76" s="13">
        <v>12</v>
      </c>
      <c r="F76" s="13"/>
      <c r="G76" s="130">
        <v>18</v>
      </c>
    </row>
    <row r="77" spans="1:7" x14ac:dyDescent="0.2">
      <c r="A77" s="128" t="s">
        <v>1154</v>
      </c>
      <c r="B77" s="129">
        <v>2</v>
      </c>
      <c r="C77" s="13">
        <v>3</v>
      </c>
      <c r="D77" s="13">
        <v>2</v>
      </c>
      <c r="E77" s="13">
        <v>8</v>
      </c>
      <c r="F77" s="13"/>
      <c r="G77" s="130">
        <v>15</v>
      </c>
    </row>
    <row r="78" spans="1:7" x14ac:dyDescent="0.2">
      <c r="A78" s="128" t="s">
        <v>1291</v>
      </c>
      <c r="B78" s="129">
        <v>1</v>
      </c>
      <c r="C78" s="13">
        <v>5</v>
      </c>
      <c r="D78" s="13">
        <v>5</v>
      </c>
      <c r="E78" s="13">
        <v>4</v>
      </c>
      <c r="F78" s="13">
        <v>1</v>
      </c>
      <c r="G78" s="130">
        <v>16</v>
      </c>
    </row>
    <row r="79" spans="1:7" x14ac:dyDescent="0.2">
      <c r="A79" s="128" t="s">
        <v>1387</v>
      </c>
      <c r="B79" s="129">
        <v>4</v>
      </c>
      <c r="C79" s="13"/>
      <c r="D79" s="13">
        <v>5</v>
      </c>
      <c r="E79" s="13">
        <v>6</v>
      </c>
      <c r="F79" s="13"/>
      <c r="G79" s="130">
        <v>15</v>
      </c>
    </row>
    <row r="80" spans="1:7" x14ac:dyDescent="0.2">
      <c r="A80" s="128" t="s">
        <v>1029</v>
      </c>
      <c r="B80" s="129">
        <v>4</v>
      </c>
      <c r="C80" s="13">
        <v>2</v>
      </c>
      <c r="D80" s="13">
        <v>5</v>
      </c>
      <c r="E80" s="13">
        <v>5</v>
      </c>
      <c r="F80" s="13"/>
      <c r="G80" s="130">
        <v>16</v>
      </c>
    </row>
    <row r="81" spans="1:7" x14ac:dyDescent="0.2">
      <c r="A81" s="128" t="s">
        <v>1576</v>
      </c>
      <c r="B81" s="129">
        <v>2</v>
      </c>
      <c r="C81" s="13">
        <v>5</v>
      </c>
      <c r="D81" s="13">
        <v>2</v>
      </c>
      <c r="E81" s="13">
        <v>5</v>
      </c>
      <c r="F81" s="13"/>
      <c r="G81" s="130">
        <v>14</v>
      </c>
    </row>
    <row r="82" spans="1:7" x14ac:dyDescent="0.2">
      <c r="A82" s="128" t="s">
        <v>1793</v>
      </c>
      <c r="B82" s="129">
        <v>5</v>
      </c>
      <c r="C82" s="13">
        <v>3</v>
      </c>
      <c r="D82" s="13">
        <v>5</v>
      </c>
      <c r="E82" s="13">
        <v>5</v>
      </c>
      <c r="F82" s="13"/>
      <c r="G82" s="130">
        <v>18</v>
      </c>
    </row>
    <row r="83" spans="1:7" x14ac:dyDescent="0.2">
      <c r="A83" s="128" t="s">
        <v>1863</v>
      </c>
      <c r="B83" s="129">
        <v>6</v>
      </c>
      <c r="C83" s="13">
        <v>3</v>
      </c>
      <c r="D83" s="13">
        <v>6</v>
      </c>
      <c r="E83" s="13">
        <v>5</v>
      </c>
      <c r="F83" s="13"/>
      <c r="G83" s="130">
        <v>20</v>
      </c>
    </row>
    <row r="84" spans="1:7" x14ac:dyDescent="0.2">
      <c r="A84" s="128" t="s">
        <v>2343</v>
      </c>
      <c r="B84" s="129">
        <v>6</v>
      </c>
      <c r="C84" s="13"/>
      <c r="D84" s="13">
        <v>6</v>
      </c>
      <c r="E84" s="13">
        <v>9</v>
      </c>
      <c r="F84" s="13"/>
      <c r="G84" s="130">
        <v>21</v>
      </c>
    </row>
    <row r="85" spans="1:7" x14ac:dyDescent="0.2">
      <c r="A85" s="128" t="s">
        <v>2361</v>
      </c>
      <c r="B85" s="129"/>
      <c r="C85" s="13">
        <v>8</v>
      </c>
      <c r="D85" s="13">
        <v>7</v>
      </c>
      <c r="E85" s="13">
        <v>9</v>
      </c>
      <c r="F85" s="13"/>
      <c r="G85" s="130">
        <v>24</v>
      </c>
    </row>
    <row r="86" spans="1:7" x14ac:dyDescent="0.2">
      <c r="A86" s="128" t="s">
        <v>2507</v>
      </c>
      <c r="B86" s="129">
        <v>7</v>
      </c>
      <c r="C86" s="13">
        <v>8</v>
      </c>
      <c r="D86" s="13">
        <v>6</v>
      </c>
      <c r="E86" s="13">
        <v>11</v>
      </c>
      <c r="F86" s="13"/>
      <c r="G86" s="130">
        <v>32</v>
      </c>
    </row>
    <row r="87" spans="1:7" x14ac:dyDescent="0.2">
      <c r="A87" s="128" t="s">
        <v>2728</v>
      </c>
      <c r="B87" s="129">
        <v>13</v>
      </c>
      <c r="C87" s="13">
        <v>13</v>
      </c>
      <c r="D87" s="13">
        <v>13</v>
      </c>
      <c r="E87" s="13">
        <v>16</v>
      </c>
      <c r="F87" s="13"/>
      <c r="G87" s="130">
        <v>55</v>
      </c>
    </row>
    <row r="88" spans="1:7" x14ac:dyDescent="0.2">
      <c r="A88" s="128" t="s">
        <v>2991</v>
      </c>
      <c r="B88" s="129">
        <v>18</v>
      </c>
      <c r="C88" s="13">
        <v>7</v>
      </c>
      <c r="D88" s="13">
        <v>11</v>
      </c>
      <c r="E88" s="13">
        <v>17</v>
      </c>
      <c r="F88" s="13"/>
      <c r="G88" s="130">
        <v>53</v>
      </c>
    </row>
    <row r="89" spans="1:7" x14ac:dyDescent="0.2">
      <c r="A89" s="128" t="s">
        <v>3288</v>
      </c>
      <c r="B89" s="129">
        <v>26</v>
      </c>
      <c r="C89" s="13">
        <v>5</v>
      </c>
      <c r="D89" s="13">
        <v>16</v>
      </c>
      <c r="E89" s="13">
        <v>14</v>
      </c>
      <c r="F89" s="13"/>
      <c r="G89" s="130">
        <v>61</v>
      </c>
    </row>
    <row r="90" spans="1:7" x14ac:dyDescent="0.2">
      <c r="A90" s="128" t="s">
        <v>3564</v>
      </c>
      <c r="B90" s="129">
        <v>14</v>
      </c>
      <c r="C90" s="13">
        <v>11</v>
      </c>
      <c r="D90" s="13">
        <v>18</v>
      </c>
      <c r="E90" s="13">
        <v>11</v>
      </c>
      <c r="F90" s="13"/>
      <c r="G90" s="130">
        <v>54</v>
      </c>
    </row>
    <row r="91" spans="1:7" x14ac:dyDescent="0.2">
      <c r="A91" s="128" t="s">
        <v>3899</v>
      </c>
      <c r="B91" s="129">
        <v>17</v>
      </c>
      <c r="C91" s="13">
        <v>6</v>
      </c>
      <c r="D91" s="13">
        <v>13</v>
      </c>
      <c r="E91" s="13">
        <v>8</v>
      </c>
      <c r="F91" s="13"/>
      <c r="G91" s="130">
        <v>44</v>
      </c>
    </row>
    <row r="92" spans="1:7" x14ac:dyDescent="0.2">
      <c r="A92" s="128" t="s">
        <v>4157</v>
      </c>
      <c r="B92" s="129">
        <v>12</v>
      </c>
      <c r="C92" s="13">
        <v>4</v>
      </c>
      <c r="D92" s="13">
        <v>12</v>
      </c>
      <c r="E92" s="13">
        <v>13</v>
      </c>
      <c r="F92" s="13"/>
      <c r="G92" s="130">
        <v>41</v>
      </c>
    </row>
    <row r="93" spans="1:7" x14ac:dyDescent="0.2">
      <c r="A93" s="128" t="s">
        <v>4466</v>
      </c>
      <c r="B93" s="129">
        <v>9</v>
      </c>
      <c r="C93" s="13">
        <v>7</v>
      </c>
      <c r="D93" s="13">
        <v>9</v>
      </c>
      <c r="E93" s="13">
        <v>10</v>
      </c>
      <c r="F93" s="13"/>
      <c r="G93" s="130">
        <v>35</v>
      </c>
    </row>
    <row r="94" spans="1:7" x14ac:dyDescent="0.2">
      <c r="A94" s="128" t="s">
        <v>4771</v>
      </c>
      <c r="B94" s="129">
        <v>6</v>
      </c>
      <c r="C94" s="13">
        <v>8</v>
      </c>
      <c r="D94" s="13">
        <v>8</v>
      </c>
      <c r="E94" s="13">
        <v>10</v>
      </c>
      <c r="F94" s="13">
        <v>7</v>
      </c>
      <c r="G94" s="130">
        <v>39</v>
      </c>
    </row>
    <row r="95" spans="1:7" x14ac:dyDescent="0.2">
      <c r="A95" s="128" t="s">
        <v>5045</v>
      </c>
      <c r="B95" s="129">
        <v>28</v>
      </c>
      <c r="C95" s="13">
        <v>2</v>
      </c>
      <c r="D95" s="13">
        <v>13</v>
      </c>
      <c r="E95" s="13">
        <v>16</v>
      </c>
      <c r="F95" s="13">
        <v>1</v>
      </c>
      <c r="G95" s="130">
        <v>60</v>
      </c>
    </row>
    <row r="96" spans="1:7" x14ac:dyDescent="0.2">
      <c r="A96" s="128" t="s">
        <v>5331</v>
      </c>
      <c r="B96" s="129">
        <v>14</v>
      </c>
      <c r="C96" s="13">
        <v>12</v>
      </c>
      <c r="D96" s="13">
        <v>17</v>
      </c>
      <c r="E96" s="13">
        <v>21</v>
      </c>
      <c r="F96" s="13"/>
      <c r="G96" s="130">
        <v>64</v>
      </c>
    </row>
    <row r="97" spans="1:7" x14ac:dyDescent="0.2">
      <c r="A97" s="128" t="s">
        <v>5796</v>
      </c>
      <c r="B97" s="129">
        <v>13</v>
      </c>
      <c r="C97" s="13">
        <v>4</v>
      </c>
      <c r="D97" s="13">
        <v>19</v>
      </c>
      <c r="E97" s="13">
        <v>26</v>
      </c>
      <c r="F97" s="13"/>
      <c r="G97" s="130">
        <v>62</v>
      </c>
    </row>
    <row r="98" spans="1:7" x14ac:dyDescent="0.2">
      <c r="A98" s="128" t="s">
        <v>5920</v>
      </c>
      <c r="B98" s="129">
        <v>2</v>
      </c>
      <c r="C98" s="13"/>
      <c r="D98" s="13">
        <v>5</v>
      </c>
      <c r="E98" s="13">
        <v>2</v>
      </c>
      <c r="F98" s="13"/>
      <c r="G98" s="130">
        <v>9</v>
      </c>
    </row>
    <row r="99" spans="1:7" x14ac:dyDescent="0.2">
      <c r="A99" s="128" t="s">
        <v>6371</v>
      </c>
      <c r="B99" s="129"/>
      <c r="C99" s="13"/>
      <c r="D99" s="13">
        <v>1</v>
      </c>
      <c r="E99" s="13"/>
      <c r="F99" s="13"/>
      <c r="G99" s="130">
        <v>1</v>
      </c>
    </row>
    <row r="100" spans="1:7" x14ac:dyDescent="0.2">
      <c r="A100" s="128" t="s">
        <v>6438</v>
      </c>
      <c r="B100" s="129"/>
      <c r="C100" s="13"/>
      <c r="D100" s="13">
        <v>2</v>
      </c>
      <c r="E100" s="13"/>
      <c r="F100" s="13"/>
      <c r="G100" s="130">
        <v>2</v>
      </c>
    </row>
    <row r="101" spans="1:7" x14ac:dyDescent="0.2">
      <c r="A101" s="128" t="s">
        <v>7248</v>
      </c>
      <c r="B101" s="129"/>
      <c r="C101" s="13"/>
      <c r="D101" s="13">
        <v>2</v>
      </c>
      <c r="E101" s="13"/>
      <c r="F101" s="13"/>
      <c r="G101" s="130">
        <v>2</v>
      </c>
    </row>
    <row r="102" spans="1:7" x14ac:dyDescent="0.2">
      <c r="A102" s="131" t="s">
        <v>17588</v>
      </c>
      <c r="B102" s="132">
        <v>237</v>
      </c>
      <c r="C102" s="133">
        <v>161</v>
      </c>
      <c r="D102" s="133">
        <v>235</v>
      </c>
      <c r="E102" s="133">
        <v>273</v>
      </c>
      <c r="F102" s="133">
        <v>9</v>
      </c>
      <c r="G102" s="134">
        <v>915</v>
      </c>
    </row>
  </sheetData>
  <phoneticPr fontId="6" type="noConversion"/>
  <pageMargins left="0.75" right="0.75" top="1" bottom="1" header="0.5" footer="0.5"/>
  <pageSetup paperSize="0" orientation="portrait" horizontalDpi="0" verticalDpi="0" copies="0" r:id="rId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pane xSplit="1" topLeftCell="B1" activePane="topRight" state="frozen"/>
      <selection pane="topRight"/>
    </sheetView>
  </sheetViews>
  <sheetFormatPr defaultRowHeight="12.75" x14ac:dyDescent="0.2"/>
  <cols>
    <col min="1" max="1" width="11.7109375" bestFit="1" customWidth="1"/>
    <col min="2" max="7" width="9.42578125" customWidth="1"/>
    <col min="8" max="8" width="10.5703125" customWidth="1"/>
    <col min="10" max="10" width="4" bestFit="1" customWidth="1"/>
    <col min="11" max="11" width="7.5703125" customWidth="1"/>
    <col min="12" max="12" width="20" bestFit="1" customWidth="1"/>
    <col min="13" max="13" width="3" bestFit="1" customWidth="1"/>
    <col min="14" max="14" width="6.7109375" bestFit="1" customWidth="1"/>
    <col min="15" max="15" width="6.28515625" bestFit="1" customWidth="1"/>
  </cols>
  <sheetData>
    <row r="1" spans="1:16" x14ac:dyDescent="0.2">
      <c r="A1" s="135" t="s">
        <v>236</v>
      </c>
      <c r="B1" s="137" t="s">
        <v>17591</v>
      </c>
    </row>
    <row r="2" spans="1:16" x14ac:dyDescent="0.2">
      <c r="A2" s="135" t="s">
        <v>243</v>
      </c>
      <c r="B2" s="137" t="s">
        <v>17591</v>
      </c>
    </row>
    <row r="4" spans="1:16" x14ac:dyDescent="0.2">
      <c r="A4" s="119" t="s">
        <v>17587</v>
      </c>
      <c r="B4" s="119" t="s">
        <v>244</v>
      </c>
      <c r="C4" s="120"/>
      <c r="D4" s="120"/>
      <c r="E4" s="120"/>
      <c r="F4" s="120"/>
      <c r="G4" s="120"/>
      <c r="H4" s="121"/>
    </row>
    <row r="5" spans="1:16" x14ac:dyDescent="0.2">
      <c r="A5" s="119" t="s">
        <v>254</v>
      </c>
      <c r="B5" s="122" t="s">
        <v>280</v>
      </c>
      <c r="C5" s="123" t="s">
        <v>345</v>
      </c>
      <c r="D5" s="123" t="s">
        <v>333</v>
      </c>
      <c r="E5" s="123" t="s">
        <v>264</v>
      </c>
      <c r="F5" s="123" t="s">
        <v>650</v>
      </c>
      <c r="G5" s="123" t="s">
        <v>470</v>
      </c>
      <c r="H5" s="124" t="s">
        <v>17588</v>
      </c>
    </row>
    <row r="6" spans="1:16" x14ac:dyDescent="0.2">
      <c r="A6" s="122">
        <v>105</v>
      </c>
      <c r="B6" s="125">
        <v>14</v>
      </c>
      <c r="C6" s="126">
        <v>12</v>
      </c>
      <c r="D6" s="126">
        <v>3</v>
      </c>
      <c r="E6" s="126">
        <v>4</v>
      </c>
      <c r="F6" s="126">
        <v>2</v>
      </c>
      <c r="G6" s="126">
        <v>3</v>
      </c>
      <c r="H6" s="127">
        <v>38</v>
      </c>
    </row>
    <row r="7" spans="1:16" x14ac:dyDescent="0.2">
      <c r="A7" s="128">
        <v>139</v>
      </c>
      <c r="B7" s="129">
        <v>4</v>
      </c>
      <c r="C7" s="13">
        <v>3</v>
      </c>
      <c r="D7" s="13">
        <v>2</v>
      </c>
      <c r="E7" s="13">
        <v>1</v>
      </c>
      <c r="F7" s="13">
        <v>2</v>
      </c>
      <c r="G7" s="13">
        <v>1</v>
      </c>
      <c r="H7" s="130">
        <v>13</v>
      </c>
    </row>
    <row r="8" spans="1:16" x14ac:dyDescent="0.2">
      <c r="A8" s="131" t="s">
        <v>17588</v>
      </c>
      <c r="B8" s="132">
        <v>18</v>
      </c>
      <c r="C8" s="133">
        <v>15</v>
      </c>
      <c r="D8" s="133">
        <v>5</v>
      </c>
      <c r="E8" s="133">
        <v>5</v>
      </c>
      <c r="F8" s="133">
        <v>4</v>
      </c>
      <c r="G8" s="133">
        <v>4</v>
      </c>
      <c r="H8" s="134">
        <v>51</v>
      </c>
    </row>
    <row r="9" spans="1:16" x14ac:dyDescent="0.2">
      <c r="A9" s="89"/>
      <c r="B9" s="90"/>
      <c r="C9" s="92"/>
      <c r="D9" s="92"/>
      <c r="E9" s="92"/>
      <c r="F9" s="92"/>
      <c r="G9" s="92"/>
      <c r="H9" s="92"/>
    </row>
    <row r="10" spans="1:16" x14ac:dyDescent="0.2">
      <c r="A10" s="89"/>
      <c r="B10" s="90"/>
      <c r="C10" s="92"/>
      <c r="D10" s="92"/>
      <c r="E10" s="92"/>
      <c r="F10" s="92"/>
      <c r="G10" s="92"/>
      <c r="H10" s="92"/>
    </row>
    <row r="11" spans="1:16" x14ac:dyDescent="0.2">
      <c r="A11" s="135" t="s">
        <v>236</v>
      </c>
      <c r="B11" s="137" t="s">
        <v>17591</v>
      </c>
    </row>
    <row r="12" spans="1:16" x14ac:dyDescent="0.2">
      <c r="A12" s="135" t="s">
        <v>243</v>
      </c>
      <c r="B12" s="137" t="s">
        <v>17591</v>
      </c>
    </row>
    <row r="14" spans="1:16" x14ac:dyDescent="0.2">
      <c r="A14" s="119" t="s">
        <v>17587</v>
      </c>
      <c r="B14" s="119" t="s">
        <v>244</v>
      </c>
      <c r="C14" s="120"/>
      <c r="D14" s="120"/>
      <c r="E14" s="120"/>
      <c r="F14" s="120"/>
      <c r="G14" s="120"/>
      <c r="H14" s="121"/>
    </row>
    <row r="15" spans="1:16" x14ac:dyDescent="0.2">
      <c r="A15" s="119" t="s">
        <v>251</v>
      </c>
      <c r="B15" s="122" t="s">
        <v>280</v>
      </c>
      <c r="C15" s="123" t="s">
        <v>345</v>
      </c>
      <c r="D15" s="123" t="s">
        <v>333</v>
      </c>
      <c r="E15" s="123" t="s">
        <v>264</v>
      </c>
      <c r="F15" s="123" t="s">
        <v>650</v>
      </c>
      <c r="G15" s="123" t="s">
        <v>470</v>
      </c>
      <c r="H15" s="124" t="s">
        <v>17588</v>
      </c>
    </row>
    <row r="16" spans="1:16" x14ac:dyDescent="0.2">
      <c r="A16" s="191" t="s">
        <v>317</v>
      </c>
      <c r="B16" s="192">
        <v>1</v>
      </c>
      <c r="C16" s="193"/>
      <c r="D16" s="193"/>
      <c r="E16" s="193"/>
      <c r="F16" s="193"/>
      <c r="G16" s="193"/>
      <c r="H16" s="194">
        <v>1</v>
      </c>
      <c r="I16" s="109"/>
      <c r="J16" s="109"/>
      <c r="K16" s="109"/>
      <c r="L16" s="109"/>
      <c r="M16" s="109"/>
      <c r="N16" s="109"/>
      <c r="O16" s="109"/>
      <c r="P16" s="109"/>
    </row>
    <row r="17" spans="1:16" x14ac:dyDescent="0.2">
      <c r="A17" s="195" t="s">
        <v>335</v>
      </c>
      <c r="B17" s="141"/>
      <c r="C17" s="114"/>
      <c r="D17" s="114">
        <v>1</v>
      </c>
      <c r="E17" s="114"/>
      <c r="F17" s="114"/>
      <c r="G17" s="114"/>
      <c r="H17" s="196">
        <v>1</v>
      </c>
      <c r="I17" s="109" t="s">
        <v>18659</v>
      </c>
      <c r="J17" s="109"/>
      <c r="K17" s="109"/>
      <c r="L17" s="109"/>
      <c r="M17" s="109"/>
      <c r="N17" s="109"/>
      <c r="O17" s="109"/>
      <c r="P17" s="109"/>
    </row>
    <row r="18" spans="1:16" x14ac:dyDescent="0.2">
      <c r="A18" s="195" t="s">
        <v>349</v>
      </c>
      <c r="B18" s="141">
        <v>2</v>
      </c>
      <c r="C18" s="114">
        <v>1</v>
      </c>
      <c r="D18" s="114"/>
      <c r="E18" s="114">
        <v>2</v>
      </c>
      <c r="F18" s="114"/>
      <c r="G18" s="114"/>
      <c r="H18" s="196">
        <v>5</v>
      </c>
      <c r="I18" s="109" t="s">
        <v>18658</v>
      </c>
      <c r="J18" s="109"/>
      <c r="K18" s="109"/>
      <c r="L18" s="109"/>
      <c r="M18" s="109"/>
      <c r="N18" s="109"/>
      <c r="O18" s="109"/>
      <c r="P18" s="109"/>
    </row>
    <row r="19" spans="1:16" x14ac:dyDescent="0.2">
      <c r="A19" s="195" t="s">
        <v>574</v>
      </c>
      <c r="B19" s="141"/>
      <c r="C19" s="114">
        <v>2</v>
      </c>
      <c r="D19" s="114"/>
      <c r="E19" s="114">
        <v>2</v>
      </c>
      <c r="F19" s="114"/>
      <c r="G19" s="114">
        <v>2</v>
      </c>
      <c r="H19" s="196">
        <v>6</v>
      </c>
      <c r="I19" s="197">
        <f>(SUM(C16:C22)+SUM(E16:E22))/SUM(H16:H22)</f>
        <v>0.52</v>
      </c>
      <c r="J19" s="109">
        <v>282</v>
      </c>
      <c r="K19" s="109" t="s">
        <v>17145</v>
      </c>
      <c r="L19" s="109" t="s">
        <v>18654</v>
      </c>
      <c r="M19" s="109">
        <f>SUM(M20:M22)</f>
        <v>25</v>
      </c>
      <c r="N19" s="109" t="s">
        <v>17146</v>
      </c>
      <c r="O19" s="201">
        <f>M19/$J$19</f>
        <v>8.8652482269503549E-2</v>
      </c>
      <c r="P19" s="109"/>
    </row>
    <row r="20" spans="1:16" x14ac:dyDescent="0.2">
      <c r="A20" s="195" t="s">
        <v>636</v>
      </c>
      <c r="B20" s="141"/>
      <c r="C20" s="114">
        <v>3</v>
      </c>
      <c r="D20" s="114"/>
      <c r="E20" s="114"/>
      <c r="F20" s="114"/>
      <c r="G20" s="114"/>
      <c r="H20" s="196">
        <v>3</v>
      </c>
      <c r="I20" s="197"/>
      <c r="J20" s="109"/>
      <c r="K20" s="109"/>
      <c r="L20" s="109" t="s">
        <v>18655</v>
      </c>
      <c r="M20" s="109">
        <v>13</v>
      </c>
      <c r="N20" s="109"/>
      <c r="O20" s="198">
        <f>M20/$J$19</f>
        <v>4.6099290780141841E-2</v>
      </c>
      <c r="P20" s="109"/>
    </row>
    <row r="21" spans="1:16" x14ac:dyDescent="0.2">
      <c r="A21" s="195" t="s">
        <v>499</v>
      </c>
      <c r="B21" s="141">
        <v>2</v>
      </c>
      <c r="C21" s="114">
        <v>3</v>
      </c>
      <c r="D21" s="114">
        <v>1</v>
      </c>
      <c r="E21" s="114"/>
      <c r="F21" s="114"/>
      <c r="G21" s="114"/>
      <c r="H21" s="196">
        <v>6</v>
      </c>
      <c r="I21" s="197"/>
      <c r="J21" s="109"/>
      <c r="K21" s="109"/>
      <c r="L21" s="109" t="s">
        <v>18656</v>
      </c>
      <c r="M21" s="109">
        <v>10</v>
      </c>
      <c r="N21" s="109"/>
      <c r="O21" s="198">
        <f>M21/$J$19</f>
        <v>3.5460992907801421E-2</v>
      </c>
      <c r="P21" s="109"/>
    </row>
    <row r="22" spans="1:16" x14ac:dyDescent="0.2">
      <c r="A22" s="195" t="s">
        <v>465</v>
      </c>
      <c r="B22" s="141">
        <v>3</v>
      </c>
      <c r="C22" s="114"/>
      <c r="D22" s="114"/>
      <c r="E22" s="114"/>
      <c r="F22" s="114"/>
      <c r="G22" s="114"/>
      <c r="H22" s="196">
        <v>3</v>
      </c>
      <c r="I22" s="197"/>
      <c r="J22" s="109"/>
      <c r="K22" s="109"/>
      <c r="L22" s="109" t="s">
        <v>18657</v>
      </c>
      <c r="M22" s="109">
        <v>2</v>
      </c>
      <c r="N22" s="109"/>
      <c r="O22" s="198">
        <f>M22/$J$19</f>
        <v>7.0921985815602835E-3</v>
      </c>
      <c r="P22" s="109"/>
    </row>
    <row r="23" spans="1:16" x14ac:dyDescent="0.2">
      <c r="A23" s="187" t="s">
        <v>717</v>
      </c>
      <c r="B23" s="188">
        <v>3</v>
      </c>
      <c r="C23" s="189"/>
      <c r="D23" s="189">
        <v>1</v>
      </c>
      <c r="E23" s="189"/>
      <c r="F23" s="189"/>
      <c r="G23" s="189"/>
      <c r="H23" s="190">
        <v>4</v>
      </c>
      <c r="I23" s="183" t="s">
        <v>18660</v>
      </c>
      <c r="J23" s="183"/>
      <c r="K23" s="183"/>
      <c r="L23" s="183"/>
      <c r="M23" s="183"/>
      <c r="N23" s="183"/>
      <c r="O23" s="183"/>
      <c r="P23" s="183"/>
    </row>
    <row r="24" spans="1:16" x14ac:dyDescent="0.2">
      <c r="A24" s="187" t="s">
        <v>521</v>
      </c>
      <c r="B24" s="188">
        <v>2</v>
      </c>
      <c r="C24" s="189"/>
      <c r="D24" s="189">
        <v>1</v>
      </c>
      <c r="E24" s="189"/>
      <c r="F24" s="189"/>
      <c r="G24" s="189">
        <v>1</v>
      </c>
      <c r="H24" s="190">
        <v>4</v>
      </c>
      <c r="I24" s="183" t="s">
        <v>18661</v>
      </c>
      <c r="J24" s="183"/>
      <c r="K24" s="183"/>
      <c r="L24" s="183"/>
      <c r="M24" s="183"/>
      <c r="N24" s="183"/>
      <c r="O24" s="183"/>
      <c r="P24" s="183"/>
    </row>
    <row r="25" spans="1:16" x14ac:dyDescent="0.2">
      <c r="A25" s="187" t="s">
        <v>474</v>
      </c>
      <c r="B25" s="188"/>
      <c r="C25" s="189"/>
      <c r="D25" s="189">
        <v>1</v>
      </c>
      <c r="E25" s="189"/>
      <c r="F25" s="189">
        <v>2</v>
      </c>
      <c r="G25" s="189">
        <v>1</v>
      </c>
      <c r="H25" s="190">
        <v>4</v>
      </c>
      <c r="I25" s="199">
        <f>(SUM(C23:C28)+SUM(E23:E28))/SUM(H23:H28)</f>
        <v>0.26923076923076922</v>
      </c>
      <c r="J25" s="183">
        <v>445</v>
      </c>
      <c r="K25" s="183" t="s">
        <v>17145</v>
      </c>
      <c r="L25" s="183" t="s">
        <v>18654</v>
      </c>
      <c r="M25" s="183">
        <f>SUM(M26:M28)</f>
        <v>26</v>
      </c>
      <c r="N25" s="183" t="s">
        <v>17146</v>
      </c>
      <c r="O25" s="202">
        <f>M25/$J$25</f>
        <v>5.8426966292134834E-2</v>
      </c>
      <c r="P25" s="183"/>
    </row>
    <row r="26" spans="1:16" x14ac:dyDescent="0.2">
      <c r="A26" s="187" t="s">
        <v>666</v>
      </c>
      <c r="B26" s="188">
        <v>3</v>
      </c>
      <c r="C26" s="189">
        <v>3</v>
      </c>
      <c r="D26" s="189"/>
      <c r="E26" s="189">
        <v>1</v>
      </c>
      <c r="F26" s="189"/>
      <c r="G26" s="189"/>
      <c r="H26" s="190">
        <v>7</v>
      </c>
      <c r="I26" s="199"/>
      <c r="J26" s="183"/>
      <c r="K26" s="183"/>
      <c r="L26" s="183" t="s">
        <v>18655</v>
      </c>
      <c r="M26" s="183">
        <v>7</v>
      </c>
      <c r="N26" s="183"/>
      <c r="O26" s="200">
        <f>M26/$J$25</f>
        <v>1.5730337078651686E-2</v>
      </c>
      <c r="P26" s="183"/>
    </row>
    <row r="27" spans="1:16" x14ac:dyDescent="0.2">
      <c r="A27" s="187" t="s">
        <v>797</v>
      </c>
      <c r="B27" s="188"/>
      <c r="C27" s="189">
        <v>3</v>
      </c>
      <c r="D27" s="189"/>
      <c r="E27" s="189"/>
      <c r="F27" s="189"/>
      <c r="G27" s="189"/>
      <c r="H27" s="190">
        <v>3</v>
      </c>
      <c r="I27" s="183"/>
      <c r="J27" s="183"/>
      <c r="K27" s="183"/>
      <c r="L27" s="183" t="s">
        <v>18656</v>
      </c>
      <c r="M27" s="183">
        <v>13</v>
      </c>
      <c r="N27" s="183"/>
      <c r="O27" s="200">
        <f>M27/$J$25</f>
        <v>2.9213483146067417E-2</v>
      </c>
      <c r="P27" s="183"/>
    </row>
    <row r="28" spans="1:16" x14ac:dyDescent="0.2">
      <c r="A28" s="187" t="s">
        <v>873</v>
      </c>
      <c r="B28" s="188">
        <v>2</v>
      </c>
      <c r="C28" s="189"/>
      <c r="D28" s="189"/>
      <c r="E28" s="189"/>
      <c r="F28" s="189">
        <v>2</v>
      </c>
      <c r="G28" s="189"/>
      <c r="H28" s="190">
        <v>4</v>
      </c>
      <c r="I28" s="183"/>
      <c r="J28" s="183"/>
      <c r="K28" s="183"/>
      <c r="L28" s="183" t="s">
        <v>18657</v>
      </c>
      <c r="M28" s="183">
        <v>6</v>
      </c>
      <c r="N28" s="183"/>
      <c r="O28" s="200">
        <f>M28/$J$25</f>
        <v>1.3483146067415731E-2</v>
      </c>
      <c r="P28" s="183"/>
    </row>
    <row r="29" spans="1:16" x14ac:dyDescent="0.2">
      <c r="A29" s="131" t="s">
        <v>17588</v>
      </c>
      <c r="B29" s="132">
        <v>18</v>
      </c>
      <c r="C29" s="133">
        <v>15</v>
      </c>
      <c r="D29" s="133">
        <v>5</v>
      </c>
      <c r="E29" s="133">
        <v>5</v>
      </c>
      <c r="F29" s="133">
        <v>4</v>
      </c>
      <c r="G29" s="133">
        <v>4</v>
      </c>
      <c r="H29" s="134">
        <v>51</v>
      </c>
    </row>
  </sheetData>
  <phoneticPr fontId="6" type="noConversion"/>
  <pageMargins left="0.75" right="0.75" top="1" bottom="1" header="0.5" footer="0.5"/>
  <pageSetup paperSize="0" orientation="portrait" horizontalDpi="0" verticalDpi="0" copies="0" r:id="rId3"/>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7793"/>
  <sheetViews>
    <sheetView tabSelected="1" topLeftCell="B1" zoomScale="83" zoomScaleNormal="83" workbookViewId="0">
      <pane xSplit="1" ySplit="1" topLeftCell="C2" activePane="bottomRight" state="frozen"/>
      <selection activeCell="B1" sqref="B1"/>
      <selection pane="topRight" activeCell="C1" sqref="C1"/>
      <selection pane="bottomLeft" activeCell="B2" sqref="B2"/>
      <selection pane="bottomRight" activeCell="B1" sqref="B1"/>
    </sheetView>
  </sheetViews>
  <sheetFormatPr defaultRowHeight="12.75" x14ac:dyDescent="0.2"/>
  <cols>
    <col min="1" max="1" width="0" hidden="1" customWidth="1"/>
    <col min="2" max="2" width="7.28515625" customWidth="1"/>
    <col min="3" max="3" width="5.7109375" customWidth="1"/>
    <col min="4" max="4" width="5.28515625" customWidth="1"/>
    <col min="5" max="5" width="3.85546875" customWidth="1"/>
    <col min="6" max="6" width="4.7109375" customWidth="1"/>
    <col min="7" max="7" width="4.140625" customWidth="1"/>
    <col min="8" max="8" width="3.5703125" customWidth="1"/>
    <col min="9" max="9" width="5" customWidth="1"/>
    <col min="10" max="10" width="19.140625" style="9" customWidth="1"/>
    <col min="11" max="11" width="2.7109375" customWidth="1"/>
    <col min="12" max="12" width="70.85546875" customWidth="1"/>
    <col min="13" max="13" width="6.85546875" customWidth="1"/>
    <col min="14" max="14" width="6.5703125" customWidth="1"/>
    <col min="15" max="16" width="6.28515625" customWidth="1"/>
    <col min="19" max="19" width="9.5703125" customWidth="1"/>
    <col min="20" max="20" width="4.42578125" customWidth="1"/>
    <col min="21" max="21" width="8.140625" style="218" customWidth="1"/>
    <col min="22" max="22" width="3.85546875" customWidth="1"/>
    <col min="23" max="23" width="4.42578125" customWidth="1"/>
    <col min="24" max="24" width="5.7109375" customWidth="1"/>
    <col min="25" max="25" width="6" customWidth="1"/>
    <col min="26" max="26" width="4.140625" customWidth="1"/>
    <col min="27" max="27" width="4" customWidth="1"/>
  </cols>
  <sheetData>
    <row r="1" spans="1:27" x14ac:dyDescent="0.2">
      <c r="A1" s="1" t="s">
        <v>18803</v>
      </c>
      <c r="B1" s="2" t="s">
        <v>233</v>
      </c>
      <c r="C1" s="1" t="s">
        <v>66</v>
      </c>
      <c r="D1" s="3" t="s">
        <v>234</v>
      </c>
      <c r="E1" s="3" t="s">
        <v>235</v>
      </c>
      <c r="F1" s="3" t="s">
        <v>236</v>
      </c>
      <c r="G1" s="4" t="s">
        <v>237</v>
      </c>
      <c r="H1" s="4" t="s">
        <v>238</v>
      </c>
      <c r="I1" s="4" t="s">
        <v>239</v>
      </c>
      <c r="J1" s="5" t="s">
        <v>240</v>
      </c>
      <c r="K1" s="6" t="s">
        <v>241</v>
      </c>
      <c r="L1" s="7" t="s">
        <v>242</v>
      </c>
      <c r="M1" s="1" t="s">
        <v>243</v>
      </c>
      <c r="N1" s="1" t="s">
        <v>244</v>
      </c>
      <c r="O1" s="1" t="s">
        <v>245</v>
      </c>
      <c r="P1" s="1" t="s">
        <v>246</v>
      </c>
      <c r="Q1" s="1" t="s">
        <v>247</v>
      </c>
      <c r="R1" s="1" t="s">
        <v>248</v>
      </c>
      <c r="S1" s="3" t="s">
        <v>249</v>
      </c>
      <c r="T1" s="8" t="s">
        <v>250</v>
      </c>
      <c r="U1" s="209" t="s">
        <v>251</v>
      </c>
      <c r="V1" s="8" t="s">
        <v>252</v>
      </c>
      <c r="W1" s="8" t="s">
        <v>18352</v>
      </c>
      <c r="X1" s="8" t="s">
        <v>253</v>
      </c>
      <c r="Y1" s="8" t="s">
        <v>254</v>
      </c>
      <c r="Z1" s="8" t="s">
        <v>255</v>
      </c>
      <c r="AA1" s="8" t="s">
        <v>234</v>
      </c>
    </row>
    <row r="2" spans="1:27" x14ac:dyDescent="0.2">
      <c r="A2">
        <v>3441</v>
      </c>
      <c r="B2" s="1" t="s">
        <v>256</v>
      </c>
      <c r="C2" t="s">
        <v>257</v>
      </c>
      <c r="D2" s="9" t="s">
        <v>258</v>
      </c>
      <c r="E2" s="9" t="s">
        <v>259</v>
      </c>
      <c r="F2" s="9" t="s">
        <v>260</v>
      </c>
      <c r="G2" s="10">
        <v>4</v>
      </c>
      <c r="H2" s="10" t="s">
        <v>261</v>
      </c>
      <c r="I2" s="10">
        <v>1941</v>
      </c>
      <c r="J2" s="11" t="s">
        <v>262</v>
      </c>
      <c r="K2" s="12" t="s">
        <v>237</v>
      </c>
      <c r="L2" s="13" t="s">
        <v>18778</v>
      </c>
      <c r="M2" t="s">
        <v>263</v>
      </c>
      <c r="N2" t="s">
        <v>264</v>
      </c>
      <c r="O2" t="s">
        <v>265</v>
      </c>
      <c r="P2" t="s">
        <v>266</v>
      </c>
      <c r="Q2" t="s">
        <v>267</v>
      </c>
      <c r="R2" s="9" t="s">
        <v>268</v>
      </c>
      <c r="S2" s="9"/>
      <c r="T2" s="14">
        <v>12</v>
      </c>
      <c r="U2" s="210" t="s">
        <v>269</v>
      </c>
      <c r="V2" s="14">
        <v>1</v>
      </c>
      <c r="W2" s="14">
        <v>1</v>
      </c>
      <c r="X2" s="14" t="s">
        <v>270</v>
      </c>
      <c r="Y2" t="s">
        <v>258</v>
      </c>
      <c r="Z2" t="s">
        <v>271</v>
      </c>
      <c r="AA2">
        <f t="shared" ref="AA2:AA65" si="0">LEN(D2)-LEN(SUBSTITUTE(D2,"/",""))+1</f>
        <v>1</v>
      </c>
    </row>
    <row r="3" spans="1:27" x14ac:dyDescent="0.2">
      <c r="A3">
        <v>1481</v>
      </c>
      <c r="B3" s="1" t="s">
        <v>272</v>
      </c>
      <c r="C3" t="s">
        <v>273</v>
      </c>
      <c r="D3" s="9" t="s">
        <v>274</v>
      </c>
      <c r="E3" s="9" t="s">
        <v>275</v>
      </c>
      <c r="F3" s="9" t="s">
        <v>260</v>
      </c>
      <c r="G3" s="10">
        <v>13</v>
      </c>
      <c r="H3" s="10" t="s">
        <v>276</v>
      </c>
      <c r="I3" s="10">
        <v>1942</v>
      </c>
      <c r="J3" s="11" t="s">
        <v>277</v>
      </c>
      <c r="K3" s="12" t="s">
        <v>237</v>
      </c>
      <c r="L3" s="13" t="s">
        <v>278</v>
      </c>
      <c r="M3" t="s">
        <v>279</v>
      </c>
      <c r="N3" t="s">
        <v>280</v>
      </c>
      <c r="Q3" t="s">
        <v>281</v>
      </c>
      <c r="R3" s="9"/>
      <c r="S3" s="9"/>
      <c r="T3">
        <v>1</v>
      </c>
      <c r="U3" s="210" t="s">
        <v>282</v>
      </c>
      <c r="V3" s="14">
        <v>1</v>
      </c>
      <c r="W3" s="14">
        <v>1</v>
      </c>
      <c r="X3" s="14" t="s">
        <v>270</v>
      </c>
      <c r="Y3">
        <v>69</v>
      </c>
      <c r="Z3" t="s">
        <v>271</v>
      </c>
      <c r="AA3">
        <f t="shared" si="0"/>
        <v>2</v>
      </c>
    </row>
    <row r="4" spans="1:27" x14ac:dyDescent="0.2">
      <c r="A4">
        <v>5034</v>
      </c>
      <c r="B4" s="1" t="s">
        <v>283</v>
      </c>
      <c r="C4" t="s">
        <v>284</v>
      </c>
      <c r="D4" s="9" t="s">
        <v>285</v>
      </c>
      <c r="E4" s="9" t="s">
        <v>259</v>
      </c>
      <c r="F4" s="9" t="s">
        <v>286</v>
      </c>
      <c r="G4" s="10">
        <v>29</v>
      </c>
      <c r="H4" s="10" t="s">
        <v>287</v>
      </c>
      <c r="I4" s="10">
        <v>1942</v>
      </c>
      <c r="J4" s="11" t="s">
        <v>288</v>
      </c>
      <c r="K4" s="12" t="s">
        <v>237</v>
      </c>
      <c r="L4" s="13" t="s">
        <v>289</v>
      </c>
      <c r="M4" t="s">
        <v>290</v>
      </c>
      <c r="N4" t="s">
        <v>291</v>
      </c>
      <c r="O4" t="s">
        <v>292</v>
      </c>
      <c r="R4" s="9"/>
      <c r="S4" s="9"/>
      <c r="T4">
        <v>3</v>
      </c>
      <c r="U4" s="210" t="s">
        <v>293</v>
      </c>
      <c r="V4" s="14">
        <v>1</v>
      </c>
      <c r="W4" s="14">
        <v>1</v>
      </c>
      <c r="X4" s="14" t="s">
        <v>294</v>
      </c>
      <c r="Y4" t="s">
        <v>285</v>
      </c>
      <c r="Z4" t="s">
        <v>271</v>
      </c>
      <c r="AA4">
        <f t="shared" si="0"/>
        <v>1</v>
      </c>
    </row>
    <row r="5" spans="1:27" x14ac:dyDescent="0.2">
      <c r="A5">
        <v>1490</v>
      </c>
      <c r="B5" s="1" t="s">
        <v>295</v>
      </c>
      <c r="C5" t="s">
        <v>273</v>
      </c>
      <c r="D5" s="9" t="s">
        <v>274</v>
      </c>
      <c r="E5" s="9" t="s">
        <v>275</v>
      </c>
      <c r="F5" s="9" t="s">
        <v>260</v>
      </c>
      <c r="G5" s="10">
        <v>31</v>
      </c>
      <c r="H5" s="10" t="s">
        <v>287</v>
      </c>
      <c r="I5" s="10">
        <v>1942</v>
      </c>
      <c r="J5" s="11" t="s">
        <v>296</v>
      </c>
      <c r="K5" s="12" t="s">
        <v>237</v>
      </c>
      <c r="L5" s="13" t="s">
        <v>17954</v>
      </c>
      <c r="M5" t="s">
        <v>263</v>
      </c>
      <c r="N5" t="s">
        <v>264</v>
      </c>
      <c r="O5" t="s">
        <v>297</v>
      </c>
      <c r="P5" t="s">
        <v>298</v>
      </c>
      <c r="Q5" t="s">
        <v>267</v>
      </c>
      <c r="R5" s="9" t="s">
        <v>299</v>
      </c>
      <c r="S5" s="9"/>
      <c r="T5">
        <v>3</v>
      </c>
      <c r="U5" s="210" t="s">
        <v>293</v>
      </c>
      <c r="V5" s="14">
        <v>1</v>
      </c>
      <c r="W5" s="14">
        <v>1</v>
      </c>
      <c r="X5" s="14" t="s">
        <v>270</v>
      </c>
      <c r="Y5">
        <v>69</v>
      </c>
      <c r="Z5" t="s">
        <v>271</v>
      </c>
      <c r="AA5">
        <f t="shared" si="0"/>
        <v>2</v>
      </c>
    </row>
    <row r="6" spans="1:27" x14ac:dyDescent="0.2">
      <c r="A6">
        <v>3573</v>
      </c>
      <c r="B6" s="1" t="s">
        <v>300</v>
      </c>
      <c r="C6" t="s">
        <v>257</v>
      </c>
      <c r="D6" s="9" t="s">
        <v>258</v>
      </c>
      <c r="E6" s="9" t="s">
        <v>259</v>
      </c>
      <c r="F6" s="9" t="s">
        <v>260</v>
      </c>
      <c r="G6" s="10">
        <v>2</v>
      </c>
      <c r="H6" s="10" t="s">
        <v>301</v>
      </c>
      <c r="I6" s="10">
        <v>1942</v>
      </c>
      <c r="J6" s="11" t="s">
        <v>302</v>
      </c>
      <c r="K6" s="12" t="s">
        <v>237</v>
      </c>
      <c r="L6" s="13" t="s">
        <v>306</v>
      </c>
      <c r="M6" t="s">
        <v>263</v>
      </c>
      <c r="N6" t="s">
        <v>264</v>
      </c>
      <c r="O6" t="s">
        <v>307</v>
      </c>
      <c r="P6" t="s">
        <v>308</v>
      </c>
      <c r="Q6" t="s">
        <v>267</v>
      </c>
      <c r="R6" s="9" t="s">
        <v>309</v>
      </c>
      <c r="S6" s="9"/>
      <c r="T6">
        <v>4</v>
      </c>
      <c r="U6" s="210" t="s">
        <v>310</v>
      </c>
      <c r="V6" s="14">
        <v>1</v>
      </c>
      <c r="W6" s="14">
        <v>1</v>
      </c>
      <c r="X6" s="14" t="s">
        <v>270</v>
      </c>
      <c r="Y6" t="s">
        <v>258</v>
      </c>
      <c r="Z6" t="s">
        <v>271</v>
      </c>
      <c r="AA6">
        <f t="shared" si="0"/>
        <v>1</v>
      </c>
    </row>
    <row r="7" spans="1:27" x14ac:dyDescent="0.2">
      <c r="A7">
        <v>2183</v>
      </c>
      <c r="B7" s="1" t="s">
        <v>311</v>
      </c>
      <c r="C7" t="s">
        <v>284</v>
      </c>
      <c r="D7" s="9">
        <v>157</v>
      </c>
      <c r="E7" s="9" t="s">
        <v>259</v>
      </c>
      <c r="F7" s="9" t="s">
        <v>312</v>
      </c>
      <c r="G7" s="10">
        <v>19</v>
      </c>
      <c r="H7" s="10" t="s">
        <v>313</v>
      </c>
      <c r="I7" s="10">
        <v>1942</v>
      </c>
      <c r="J7" s="11" t="s">
        <v>314</v>
      </c>
      <c r="K7" s="12" t="s">
        <v>237</v>
      </c>
      <c r="L7" s="13" t="s">
        <v>315</v>
      </c>
      <c r="M7" t="s">
        <v>290</v>
      </c>
      <c r="O7" t="s">
        <v>316</v>
      </c>
      <c r="R7" s="9"/>
      <c r="S7" s="9"/>
      <c r="T7">
        <v>5</v>
      </c>
      <c r="U7" s="210" t="s">
        <v>317</v>
      </c>
      <c r="V7" s="14">
        <v>1</v>
      </c>
      <c r="W7" s="14">
        <v>1</v>
      </c>
      <c r="X7" s="14" t="s">
        <v>270</v>
      </c>
      <c r="Y7">
        <v>157</v>
      </c>
      <c r="Z7" t="s">
        <v>271</v>
      </c>
      <c r="AA7">
        <f t="shared" si="0"/>
        <v>1</v>
      </c>
    </row>
    <row r="8" spans="1:27" x14ac:dyDescent="0.2">
      <c r="A8">
        <v>3761</v>
      </c>
      <c r="B8" s="1" t="s">
        <v>318</v>
      </c>
      <c r="C8" t="s">
        <v>284</v>
      </c>
      <c r="D8" s="9">
        <v>157</v>
      </c>
      <c r="E8" s="9" t="s">
        <v>259</v>
      </c>
      <c r="F8" s="9" t="s">
        <v>312</v>
      </c>
      <c r="G8" s="10">
        <v>26</v>
      </c>
      <c r="H8" s="10" t="s">
        <v>313</v>
      </c>
      <c r="I8" s="10">
        <v>1942</v>
      </c>
      <c r="J8" s="11" t="s">
        <v>319</v>
      </c>
      <c r="K8" s="12" t="s">
        <v>237</v>
      </c>
      <c r="L8" s="117" t="s">
        <v>18700</v>
      </c>
      <c r="M8" t="s">
        <v>290</v>
      </c>
      <c r="O8" t="s">
        <v>320</v>
      </c>
      <c r="R8" s="9"/>
      <c r="S8" s="9"/>
      <c r="T8">
        <v>5</v>
      </c>
      <c r="U8" s="210" t="s">
        <v>317</v>
      </c>
      <c r="V8" s="14">
        <v>1</v>
      </c>
      <c r="W8" s="14">
        <v>1</v>
      </c>
      <c r="X8" s="14" t="s">
        <v>270</v>
      </c>
      <c r="Y8">
        <v>157</v>
      </c>
      <c r="Z8" t="s">
        <v>271</v>
      </c>
      <c r="AA8">
        <f t="shared" si="0"/>
        <v>1</v>
      </c>
    </row>
    <row r="9" spans="1:27" x14ac:dyDescent="0.2">
      <c r="A9">
        <v>4820</v>
      </c>
      <c r="B9" s="1" t="s">
        <v>321</v>
      </c>
      <c r="C9" t="s">
        <v>284</v>
      </c>
      <c r="D9" s="9">
        <v>157</v>
      </c>
      <c r="E9" s="9" t="s">
        <v>259</v>
      </c>
      <c r="F9" s="9" t="s">
        <v>312</v>
      </c>
      <c r="G9" s="10">
        <v>29</v>
      </c>
      <c r="H9" s="10" t="s">
        <v>313</v>
      </c>
      <c r="I9" s="10">
        <v>1942</v>
      </c>
      <c r="J9" s="11" t="s">
        <v>322</v>
      </c>
      <c r="K9" s="12" t="s">
        <v>237</v>
      </c>
      <c r="L9" s="117" t="s">
        <v>18696</v>
      </c>
      <c r="M9" t="s">
        <v>290</v>
      </c>
      <c r="O9" t="s">
        <v>323</v>
      </c>
      <c r="R9" s="9"/>
      <c r="S9" s="9"/>
      <c r="T9">
        <v>5</v>
      </c>
      <c r="U9" s="210" t="s">
        <v>317</v>
      </c>
      <c r="V9" s="14">
        <v>1</v>
      </c>
      <c r="W9" s="14">
        <v>1</v>
      </c>
      <c r="X9" s="14" t="s">
        <v>270</v>
      </c>
      <c r="Y9">
        <v>157</v>
      </c>
      <c r="Z9" t="s">
        <v>271</v>
      </c>
      <c r="AA9">
        <f t="shared" si="0"/>
        <v>1</v>
      </c>
    </row>
    <row r="10" spans="1:27" x14ac:dyDescent="0.2">
      <c r="A10">
        <v>5029</v>
      </c>
      <c r="B10" s="1" t="s">
        <v>324</v>
      </c>
      <c r="C10" t="s">
        <v>325</v>
      </c>
      <c r="D10" s="9">
        <v>105</v>
      </c>
      <c r="E10" s="9" t="s">
        <v>259</v>
      </c>
      <c r="F10" s="9" t="s">
        <v>326</v>
      </c>
      <c r="G10" s="10">
        <v>31</v>
      </c>
      <c r="H10" s="10" t="s">
        <v>313</v>
      </c>
      <c r="I10" s="10">
        <v>1942</v>
      </c>
      <c r="J10" s="11" t="s">
        <v>327</v>
      </c>
      <c r="K10" s="12" t="s">
        <v>237</v>
      </c>
      <c r="L10" s="13" t="s">
        <v>328</v>
      </c>
      <c r="M10" t="s">
        <v>263</v>
      </c>
      <c r="N10" t="s">
        <v>280</v>
      </c>
      <c r="Q10" t="s">
        <v>281</v>
      </c>
      <c r="R10" s="9"/>
      <c r="S10" s="9"/>
      <c r="T10">
        <v>5</v>
      </c>
      <c r="U10" s="210" t="s">
        <v>317</v>
      </c>
      <c r="V10" s="14">
        <v>1</v>
      </c>
      <c r="W10" s="14">
        <v>1</v>
      </c>
      <c r="X10" s="14" t="s">
        <v>270</v>
      </c>
      <c r="Y10">
        <v>105</v>
      </c>
      <c r="Z10" t="s">
        <v>271</v>
      </c>
      <c r="AA10">
        <f t="shared" si="0"/>
        <v>1</v>
      </c>
    </row>
    <row r="11" spans="1:27" x14ac:dyDescent="0.2">
      <c r="A11">
        <v>4673</v>
      </c>
      <c r="B11" s="1" t="s">
        <v>329</v>
      </c>
      <c r="C11" t="s">
        <v>325</v>
      </c>
      <c r="D11" s="9">
        <v>105</v>
      </c>
      <c r="E11" s="9" t="s">
        <v>259</v>
      </c>
      <c r="F11" s="9" t="s">
        <v>326</v>
      </c>
      <c r="G11" s="10">
        <v>1</v>
      </c>
      <c r="H11" s="10" t="s">
        <v>330</v>
      </c>
      <c r="I11" s="10">
        <v>1942</v>
      </c>
      <c r="J11" s="11" t="s">
        <v>331</v>
      </c>
      <c r="K11" s="12" t="s">
        <v>237</v>
      </c>
      <c r="L11" s="13" t="s">
        <v>17821</v>
      </c>
      <c r="M11" t="s">
        <v>332</v>
      </c>
      <c r="N11" t="s">
        <v>333</v>
      </c>
      <c r="Q11" t="s">
        <v>334</v>
      </c>
      <c r="R11" s="9"/>
      <c r="S11" s="9"/>
      <c r="T11">
        <v>6</v>
      </c>
      <c r="U11" s="210" t="s">
        <v>335</v>
      </c>
      <c r="V11" s="14">
        <v>1</v>
      </c>
      <c r="W11" s="14">
        <v>1</v>
      </c>
      <c r="X11" s="14" t="s">
        <v>270</v>
      </c>
      <c r="Y11">
        <v>105</v>
      </c>
      <c r="Z11" t="s">
        <v>271</v>
      </c>
      <c r="AA11">
        <f t="shared" si="0"/>
        <v>1</v>
      </c>
    </row>
    <row r="12" spans="1:27" x14ac:dyDescent="0.2">
      <c r="A12">
        <v>3458</v>
      </c>
      <c r="B12" s="1" t="s">
        <v>336</v>
      </c>
      <c r="C12" t="s">
        <v>284</v>
      </c>
      <c r="D12" s="9">
        <v>157</v>
      </c>
      <c r="E12" s="9" t="s">
        <v>259</v>
      </c>
      <c r="F12" s="9" t="s">
        <v>312</v>
      </c>
      <c r="G12" s="10">
        <v>10</v>
      </c>
      <c r="H12" s="10" t="s">
        <v>330</v>
      </c>
      <c r="I12" s="10">
        <v>1942</v>
      </c>
      <c r="J12" s="11" t="s">
        <v>337</v>
      </c>
      <c r="K12" s="12" t="s">
        <v>237</v>
      </c>
      <c r="L12" s="13" t="s">
        <v>338</v>
      </c>
      <c r="M12" t="s">
        <v>290</v>
      </c>
      <c r="O12" t="s">
        <v>339</v>
      </c>
      <c r="R12" s="9"/>
      <c r="S12" s="9"/>
      <c r="T12">
        <v>6</v>
      </c>
      <c r="U12" s="210" t="s">
        <v>335</v>
      </c>
      <c r="V12" s="14">
        <v>1</v>
      </c>
      <c r="W12" s="14">
        <v>1</v>
      </c>
      <c r="X12" s="14" t="s">
        <v>270</v>
      </c>
      <c r="Y12">
        <v>157</v>
      </c>
      <c r="Z12" t="s">
        <v>271</v>
      </c>
      <c r="AA12">
        <f t="shared" si="0"/>
        <v>1</v>
      </c>
    </row>
    <row r="13" spans="1:27" x14ac:dyDescent="0.2">
      <c r="A13">
        <v>4572</v>
      </c>
      <c r="B13" s="1" t="s">
        <v>340</v>
      </c>
      <c r="C13" t="s">
        <v>341</v>
      </c>
      <c r="D13" s="9">
        <v>105</v>
      </c>
      <c r="E13" s="9" t="s">
        <v>259</v>
      </c>
      <c r="F13" s="9" t="s">
        <v>326</v>
      </c>
      <c r="G13" s="10">
        <v>2</v>
      </c>
      <c r="H13" s="10" t="s">
        <v>342</v>
      </c>
      <c r="I13" s="10">
        <v>1942</v>
      </c>
      <c r="J13" s="11" t="s">
        <v>343</v>
      </c>
      <c r="K13" s="12" t="s">
        <v>237</v>
      </c>
      <c r="L13" s="13" t="s">
        <v>344</v>
      </c>
      <c r="M13" t="s">
        <v>263</v>
      </c>
      <c r="N13" t="s">
        <v>345</v>
      </c>
      <c r="O13" t="s">
        <v>346</v>
      </c>
      <c r="P13" t="s">
        <v>347</v>
      </c>
      <c r="Q13" t="s">
        <v>267</v>
      </c>
      <c r="R13" s="9" t="s">
        <v>348</v>
      </c>
      <c r="S13" s="9"/>
      <c r="T13">
        <v>7</v>
      </c>
      <c r="U13" s="210" t="s">
        <v>349</v>
      </c>
      <c r="V13" s="14">
        <v>1</v>
      </c>
      <c r="W13" s="14">
        <v>1</v>
      </c>
      <c r="X13" s="14" t="s">
        <v>270</v>
      </c>
      <c r="Y13">
        <v>105</v>
      </c>
      <c r="Z13" t="s">
        <v>271</v>
      </c>
      <c r="AA13">
        <f t="shared" si="0"/>
        <v>1</v>
      </c>
    </row>
    <row r="14" spans="1:27" x14ac:dyDescent="0.2">
      <c r="A14">
        <v>5814</v>
      </c>
      <c r="B14" s="1" t="s">
        <v>350</v>
      </c>
      <c r="C14" t="s">
        <v>341</v>
      </c>
      <c r="D14" s="9">
        <v>105</v>
      </c>
      <c r="E14" s="9" t="s">
        <v>259</v>
      </c>
      <c r="F14" s="9" t="s">
        <v>326</v>
      </c>
      <c r="G14" s="10">
        <v>2</v>
      </c>
      <c r="H14" s="10" t="s">
        <v>342</v>
      </c>
      <c r="I14" s="10">
        <v>1942</v>
      </c>
      <c r="J14" s="11" t="s">
        <v>343</v>
      </c>
      <c r="K14" s="12" t="s">
        <v>237</v>
      </c>
      <c r="L14" s="13" t="s">
        <v>351</v>
      </c>
      <c r="M14" t="s">
        <v>263</v>
      </c>
      <c r="N14" t="s">
        <v>280</v>
      </c>
      <c r="Q14" t="s">
        <v>281</v>
      </c>
      <c r="R14" s="9"/>
      <c r="S14" s="9"/>
      <c r="T14">
        <v>7</v>
      </c>
      <c r="U14" s="210" t="s">
        <v>349</v>
      </c>
      <c r="V14" s="14">
        <v>1</v>
      </c>
      <c r="W14" s="14">
        <v>1</v>
      </c>
      <c r="X14" s="14" t="s">
        <v>270</v>
      </c>
      <c r="Y14">
        <v>105</v>
      </c>
      <c r="Z14" t="s">
        <v>271</v>
      </c>
      <c r="AA14">
        <f t="shared" si="0"/>
        <v>1</v>
      </c>
    </row>
    <row r="15" spans="1:27" x14ac:dyDescent="0.2">
      <c r="A15">
        <v>5820</v>
      </c>
      <c r="B15" s="1" t="s">
        <v>352</v>
      </c>
      <c r="C15" t="s">
        <v>341</v>
      </c>
      <c r="D15" s="9">
        <v>105</v>
      </c>
      <c r="E15" s="9" t="s">
        <v>259</v>
      </c>
      <c r="F15" s="9" t="s">
        <v>326</v>
      </c>
      <c r="G15" s="10">
        <v>11</v>
      </c>
      <c r="H15" s="10" t="s">
        <v>342</v>
      </c>
      <c r="I15" s="10">
        <v>1942</v>
      </c>
      <c r="J15" s="11" t="s">
        <v>353</v>
      </c>
      <c r="K15" s="12" t="s">
        <v>237</v>
      </c>
      <c r="L15" s="13" t="s">
        <v>354</v>
      </c>
      <c r="M15" t="s">
        <v>263</v>
      </c>
      <c r="N15" t="s">
        <v>264</v>
      </c>
      <c r="O15" t="s">
        <v>355</v>
      </c>
      <c r="P15" t="s">
        <v>347</v>
      </c>
      <c r="Q15" t="s">
        <v>267</v>
      </c>
      <c r="R15" s="9" t="s">
        <v>356</v>
      </c>
      <c r="S15" s="9"/>
      <c r="T15">
        <v>7</v>
      </c>
      <c r="U15" s="210" t="s">
        <v>349</v>
      </c>
      <c r="V15" s="14">
        <v>1</v>
      </c>
      <c r="W15" s="14">
        <v>1</v>
      </c>
      <c r="X15" s="14" t="s">
        <v>270</v>
      </c>
      <c r="Y15">
        <v>105</v>
      </c>
      <c r="Z15" t="s">
        <v>271</v>
      </c>
      <c r="AA15">
        <f t="shared" si="0"/>
        <v>1</v>
      </c>
    </row>
    <row r="16" spans="1:27" x14ac:dyDescent="0.2">
      <c r="A16">
        <v>3605</v>
      </c>
      <c r="B16" s="1" t="s">
        <v>357</v>
      </c>
      <c r="C16" t="s">
        <v>284</v>
      </c>
      <c r="D16" s="9" t="s">
        <v>258</v>
      </c>
      <c r="E16" s="9" t="s">
        <v>259</v>
      </c>
      <c r="F16" s="9" t="s">
        <v>260</v>
      </c>
      <c r="G16" s="10">
        <v>12</v>
      </c>
      <c r="H16" s="10" t="s">
        <v>342</v>
      </c>
      <c r="I16" s="10">
        <v>1942</v>
      </c>
      <c r="J16" s="11" t="s">
        <v>358</v>
      </c>
      <c r="K16" s="12" t="s">
        <v>237</v>
      </c>
      <c r="L16" s="13" t="s">
        <v>359</v>
      </c>
      <c r="M16" t="s">
        <v>263</v>
      </c>
      <c r="N16" t="s">
        <v>345</v>
      </c>
      <c r="O16" t="s">
        <v>360</v>
      </c>
      <c r="P16" t="s">
        <v>361</v>
      </c>
      <c r="Q16" t="s">
        <v>267</v>
      </c>
      <c r="R16" s="9" t="s">
        <v>362</v>
      </c>
      <c r="S16" s="9"/>
      <c r="T16">
        <v>7</v>
      </c>
      <c r="U16" s="210" t="s">
        <v>349</v>
      </c>
      <c r="V16" s="14">
        <v>1</v>
      </c>
      <c r="W16" s="14">
        <v>1</v>
      </c>
      <c r="X16" s="14" t="s">
        <v>270</v>
      </c>
      <c r="Y16" t="s">
        <v>258</v>
      </c>
      <c r="Z16" t="s">
        <v>271</v>
      </c>
      <c r="AA16">
        <f t="shared" si="0"/>
        <v>1</v>
      </c>
    </row>
    <row r="17" spans="1:27" x14ac:dyDescent="0.2">
      <c r="A17">
        <v>5830</v>
      </c>
      <c r="B17" s="1" t="s">
        <v>363</v>
      </c>
      <c r="C17" t="s">
        <v>325</v>
      </c>
      <c r="D17" s="9">
        <v>105</v>
      </c>
      <c r="E17" s="9" t="s">
        <v>259</v>
      </c>
      <c r="F17" s="9" t="s">
        <v>326</v>
      </c>
      <c r="G17" s="10">
        <v>16</v>
      </c>
      <c r="H17" s="10" t="s">
        <v>342</v>
      </c>
      <c r="I17" s="10">
        <v>1942</v>
      </c>
      <c r="J17" s="11" t="s">
        <v>364</v>
      </c>
      <c r="K17" s="12" t="s">
        <v>237</v>
      </c>
      <c r="L17" s="13" t="s">
        <v>365</v>
      </c>
      <c r="M17" t="s">
        <v>263</v>
      </c>
      <c r="N17" t="s">
        <v>280</v>
      </c>
      <c r="Q17" t="s">
        <v>281</v>
      </c>
      <c r="R17" s="9"/>
      <c r="S17" s="9"/>
      <c r="T17">
        <v>7</v>
      </c>
      <c r="U17" s="210" t="s">
        <v>349</v>
      </c>
      <c r="V17" s="14">
        <v>1</v>
      </c>
      <c r="W17" s="14">
        <v>1</v>
      </c>
      <c r="X17" s="14" t="s">
        <v>270</v>
      </c>
      <c r="Y17">
        <v>105</v>
      </c>
      <c r="Z17" t="s">
        <v>271</v>
      </c>
      <c r="AA17">
        <f t="shared" si="0"/>
        <v>1</v>
      </c>
    </row>
    <row r="18" spans="1:27" x14ac:dyDescent="0.2">
      <c r="A18">
        <v>2960</v>
      </c>
      <c r="B18" s="1" t="s">
        <v>746</v>
      </c>
      <c r="C18" t="s">
        <v>341</v>
      </c>
      <c r="D18" s="9" t="s">
        <v>747</v>
      </c>
      <c r="E18" s="9" t="s">
        <v>259</v>
      </c>
      <c r="F18" s="9" t="s">
        <v>748</v>
      </c>
      <c r="G18" s="10">
        <v>26</v>
      </c>
      <c r="H18" s="10" t="s">
        <v>342</v>
      </c>
      <c r="I18" s="10">
        <v>1942</v>
      </c>
      <c r="J18" s="11">
        <v>15548</v>
      </c>
      <c r="K18" s="12" t="s">
        <v>237</v>
      </c>
      <c r="L18" s="13" t="s">
        <v>540</v>
      </c>
      <c r="M18" t="s">
        <v>263</v>
      </c>
      <c r="N18" t="s">
        <v>264</v>
      </c>
      <c r="O18" t="s">
        <v>355</v>
      </c>
      <c r="P18" t="s">
        <v>347</v>
      </c>
      <c r="Q18" t="s">
        <v>267</v>
      </c>
      <c r="R18" s="9" t="s">
        <v>541</v>
      </c>
      <c r="S18" s="9"/>
      <c r="T18">
        <v>7</v>
      </c>
      <c r="U18" s="210" t="s">
        <v>349</v>
      </c>
      <c r="V18" s="14">
        <v>1</v>
      </c>
      <c r="W18" s="14">
        <v>1</v>
      </c>
      <c r="X18" s="14" t="s">
        <v>270</v>
      </c>
      <c r="Y18" t="s">
        <v>747</v>
      </c>
      <c r="Z18" t="s">
        <v>271</v>
      </c>
      <c r="AA18">
        <f t="shared" si="0"/>
        <v>1</v>
      </c>
    </row>
    <row r="19" spans="1:27" x14ac:dyDescent="0.2">
      <c r="A19">
        <v>638</v>
      </c>
      <c r="B19" s="1" t="s">
        <v>542</v>
      </c>
      <c r="C19" t="s">
        <v>325</v>
      </c>
      <c r="D19" s="9" t="s">
        <v>543</v>
      </c>
      <c r="E19" s="9" t="s">
        <v>259</v>
      </c>
      <c r="F19" s="9" t="s">
        <v>260</v>
      </c>
      <c r="G19" s="10">
        <v>27</v>
      </c>
      <c r="H19" s="10" t="s">
        <v>342</v>
      </c>
      <c r="I19" s="10">
        <v>1942</v>
      </c>
      <c r="J19" s="11" t="s">
        <v>544</v>
      </c>
      <c r="K19" s="12" t="s">
        <v>237</v>
      </c>
      <c r="L19" s="13" t="s">
        <v>545</v>
      </c>
      <c r="M19" t="s">
        <v>263</v>
      </c>
      <c r="N19" s="15" t="s">
        <v>264</v>
      </c>
      <c r="O19" s="15" t="s">
        <v>129</v>
      </c>
      <c r="P19" s="15" t="s">
        <v>308</v>
      </c>
      <c r="Q19" t="s">
        <v>267</v>
      </c>
      <c r="R19" s="9" t="s">
        <v>130</v>
      </c>
      <c r="S19" s="9"/>
      <c r="T19">
        <v>7</v>
      </c>
      <c r="U19" s="210" t="s">
        <v>349</v>
      </c>
      <c r="V19" s="14">
        <v>1</v>
      </c>
      <c r="W19" s="14">
        <v>1</v>
      </c>
      <c r="X19" s="14" t="s">
        <v>270</v>
      </c>
      <c r="Y19" t="s">
        <v>258</v>
      </c>
      <c r="Z19" t="s">
        <v>271</v>
      </c>
      <c r="AA19">
        <f t="shared" si="0"/>
        <v>4</v>
      </c>
    </row>
    <row r="20" spans="1:27" x14ac:dyDescent="0.2">
      <c r="A20">
        <v>1369</v>
      </c>
      <c r="B20" s="1" t="s">
        <v>546</v>
      </c>
      <c r="C20" t="s">
        <v>341</v>
      </c>
      <c r="D20" s="9">
        <v>105</v>
      </c>
      <c r="E20" s="9" t="s">
        <v>259</v>
      </c>
      <c r="F20" s="9" t="s">
        <v>326</v>
      </c>
      <c r="G20" s="10">
        <v>28</v>
      </c>
      <c r="H20" s="10" t="s">
        <v>342</v>
      </c>
      <c r="I20" s="10">
        <v>1942</v>
      </c>
      <c r="J20" s="11" t="s">
        <v>547</v>
      </c>
      <c r="K20" s="12" t="s">
        <v>237</v>
      </c>
      <c r="L20" s="13" t="s">
        <v>407</v>
      </c>
      <c r="M20" t="s">
        <v>263</v>
      </c>
      <c r="N20" s="15" t="s">
        <v>264</v>
      </c>
      <c r="O20" s="15" t="s">
        <v>408</v>
      </c>
      <c r="P20" s="15" t="s">
        <v>409</v>
      </c>
      <c r="Q20" t="s">
        <v>267</v>
      </c>
      <c r="R20" s="9" t="s">
        <v>410</v>
      </c>
      <c r="S20" s="9"/>
      <c r="T20">
        <v>7</v>
      </c>
      <c r="U20" s="210" t="s">
        <v>349</v>
      </c>
      <c r="V20" s="14">
        <v>1</v>
      </c>
      <c r="W20" s="14">
        <v>1</v>
      </c>
      <c r="X20" s="14" t="s">
        <v>270</v>
      </c>
      <c r="Y20">
        <v>105</v>
      </c>
      <c r="Z20" t="s">
        <v>271</v>
      </c>
      <c r="AA20">
        <f t="shared" si="0"/>
        <v>1</v>
      </c>
    </row>
    <row r="21" spans="1:27" x14ac:dyDescent="0.2">
      <c r="A21">
        <v>5040</v>
      </c>
      <c r="B21" s="1" t="s">
        <v>411</v>
      </c>
      <c r="C21" t="s">
        <v>412</v>
      </c>
      <c r="D21" s="9">
        <v>23</v>
      </c>
      <c r="E21" s="9" t="s">
        <v>259</v>
      </c>
      <c r="F21" s="9" t="s">
        <v>413</v>
      </c>
      <c r="G21" s="10">
        <v>28</v>
      </c>
      <c r="H21" s="10" t="s">
        <v>342</v>
      </c>
      <c r="I21" s="10">
        <v>1942</v>
      </c>
      <c r="J21" s="11" t="s">
        <v>414</v>
      </c>
      <c r="K21" s="12" t="s">
        <v>415</v>
      </c>
      <c r="L21" s="13" t="s">
        <v>651</v>
      </c>
      <c r="M21" t="s">
        <v>263</v>
      </c>
      <c r="N21" t="s">
        <v>652</v>
      </c>
      <c r="O21" t="s">
        <v>653</v>
      </c>
      <c r="P21" t="s">
        <v>654</v>
      </c>
      <c r="Q21" t="s">
        <v>267</v>
      </c>
      <c r="R21" s="9" t="s">
        <v>655</v>
      </c>
      <c r="S21" s="9"/>
      <c r="T21">
        <v>7</v>
      </c>
      <c r="U21" s="210" t="s">
        <v>349</v>
      </c>
      <c r="V21" s="14">
        <v>1</v>
      </c>
      <c r="W21" s="14">
        <v>1</v>
      </c>
      <c r="X21" s="14" t="s">
        <v>270</v>
      </c>
      <c r="Y21">
        <v>23</v>
      </c>
      <c r="Z21" t="s">
        <v>271</v>
      </c>
      <c r="AA21">
        <f t="shared" si="0"/>
        <v>1</v>
      </c>
    </row>
    <row r="22" spans="1:27" x14ac:dyDescent="0.2">
      <c r="A22">
        <v>3017</v>
      </c>
      <c r="B22" s="1" t="s">
        <v>656</v>
      </c>
      <c r="C22" t="s">
        <v>657</v>
      </c>
      <c r="D22" s="9" t="s">
        <v>658</v>
      </c>
      <c r="E22" s="9" t="s">
        <v>259</v>
      </c>
      <c r="F22" s="9" t="s">
        <v>286</v>
      </c>
      <c r="G22" s="10">
        <v>30</v>
      </c>
      <c r="H22" s="10" t="s">
        <v>342</v>
      </c>
      <c r="I22" s="10">
        <v>1942</v>
      </c>
      <c r="J22" s="11" t="s">
        <v>659</v>
      </c>
      <c r="K22" s="12" t="s">
        <v>237</v>
      </c>
      <c r="L22" s="13" t="s">
        <v>569</v>
      </c>
      <c r="M22" t="s">
        <v>290</v>
      </c>
      <c r="N22" t="s">
        <v>291</v>
      </c>
      <c r="O22" t="s">
        <v>292</v>
      </c>
      <c r="R22" s="9"/>
      <c r="S22" s="9"/>
      <c r="T22">
        <v>7</v>
      </c>
      <c r="U22" s="210" t="s">
        <v>349</v>
      </c>
      <c r="V22" s="14">
        <v>1</v>
      </c>
      <c r="W22" s="14">
        <v>1</v>
      </c>
      <c r="X22" s="14" t="s">
        <v>294</v>
      </c>
      <c r="Y22" t="s">
        <v>658</v>
      </c>
      <c r="Z22" t="s">
        <v>271</v>
      </c>
      <c r="AA22">
        <f t="shared" si="0"/>
        <v>1</v>
      </c>
    </row>
    <row r="23" spans="1:27" x14ac:dyDescent="0.2">
      <c r="A23">
        <v>4223</v>
      </c>
      <c r="B23" s="1" t="s">
        <v>575</v>
      </c>
      <c r="C23" t="s">
        <v>341</v>
      </c>
      <c r="D23" s="9">
        <v>105</v>
      </c>
      <c r="E23" s="9" t="s">
        <v>259</v>
      </c>
      <c r="F23" s="9" t="s">
        <v>326</v>
      </c>
      <c r="G23" s="10">
        <v>1</v>
      </c>
      <c r="H23" s="10" t="s">
        <v>571</v>
      </c>
      <c r="I23" s="10">
        <v>1942</v>
      </c>
      <c r="J23" s="11" t="s">
        <v>572</v>
      </c>
      <c r="K23" s="12" t="s">
        <v>237</v>
      </c>
      <c r="L23" s="13" t="s">
        <v>576</v>
      </c>
      <c r="M23" t="s">
        <v>263</v>
      </c>
      <c r="N23" t="s">
        <v>264</v>
      </c>
      <c r="O23" t="s">
        <v>577</v>
      </c>
      <c r="P23" t="s">
        <v>347</v>
      </c>
      <c r="Q23" t="s">
        <v>267</v>
      </c>
      <c r="R23" s="9" t="s">
        <v>578</v>
      </c>
      <c r="S23" s="9"/>
      <c r="T23">
        <v>8</v>
      </c>
      <c r="U23" s="210" t="s">
        <v>574</v>
      </c>
      <c r="V23" s="14">
        <v>1</v>
      </c>
      <c r="W23" s="14">
        <v>1</v>
      </c>
      <c r="X23" s="14" t="s">
        <v>270</v>
      </c>
      <c r="Y23">
        <v>105</v>
      </c>
      <c r="Z23" t="s">
        <v>271</v>
      </c>
      <c r="AA23">
        <f t="shared" si="0"/>
        <v>1</v>
      </c>
    </row>
    <row r="24" spans="1:27" x14ac:dyDescent="0.2">
      <c r="A24">
        <v>3365</v>
      </c>
      <c r="B24" s="1" t="s">
        <v>570</v>
      </c>
      <c r="C24" t="s">
        <v>341</v>
      </c>
      <c r="D24" s="9">
        <v>105</v>
      </c>
      <c r="E24" s="9" t="s">
        <v>259</v>
      </c>
      <c r="F24" s="9" t="s">
        <v>326</v>
      </c>
      <c r="G24" s="10">
        <v>1</v>
      </c>
      <c r="H24" s="10" t="s">
        <v>571</v>
      </c>
      <c r="I24" s="10">
        <v>1942</v>
      </c>
      <c r="J24" s="11" t="s">
        <v>572</v>
      </c>
      <c r="K24" s="12" t="s">
        <v>237</v>
      </c>
      <c r="L24" s="13" t="s">
        <v>706</v>
      </c>
      <c r="M24" t="s">
        <v>290</v>
      </c>
      <c r="N24" t="s">
        <v>573</v>
      </c>
      <c r="O24" t="s">
        <v>292</v>
      </c>
      <c r="R24" s="9"/>
      <c r="S24" s="9"/>
      <c r="T24">
        <v>8</v>
      </c>
      <c r="U24" s="210" t="s">
        <v>574</v>
      </c>
      <c r="V24" s="14">
        <v>1</v>
      </c>
      <c r="W24" s="14">
        <v>1</v>
      </c>
      <c r="X24" s="14" t="s">
        <v>270</v>
      </c>
      <c r="Y24">
        <v>105</v>
      </c>
      <c r="Z24" t="s">
        <v>271</v>
      </c>
      <c r="AA24">
        <f t="shared" si="0"/>
        <v>1</v>
      </c>
    </row>
    <row r="25" spans="1:27" x14ac:dyDescent="0.2">
      <c r="A25">
        <v>6546</v>
      </c>
      <c r="B25" s="1" t="s">
        <v>579</v>
      </c>
      <c r="C25" t="s">
        <v>284</v>
      </c>
      <c r="D25" s="9">
        <v>151</v>
      </c>
      <c r="E25" s="9" t="s">
        <v>259</v>
      </c>
      <c r="F25" s="9" t="s">
        <v>312</v>
      </c>
      <c r="G25" s="10">
        <v>9</v>
      </c>
      <c r="H25" s="10" t="s">
        <v>571</v>
      </c>
      <c r="I25" s="10">
        <v>1942</v>
      </c>
      <c r="J25" s="11" t="s">
        <v>580</v>
      </c>
      <c r="K25" s="12" t="s">
        <v>415</v>
      </c>
      <c r="L25" s="13" t="s">
        <v>581</v>
      </c>
      <c r="M25" t="s">
        <v>263</v>
      </c>
      <c r="N25" t="s">
        <v>470</v>
      </c>
      <c r="Q25" t="s">
        <v>672</v>
      </c>
      <c r="R25" s="9"/>
      <c r="S25" s="9"/>
      <c r="T25">
        <v>8</v>
      </c>
      <c r="U25" s="210" t="s">
        <v>574</v>
      </c>
      <c r="V25" s="14">
        <v>1</v>
      </c>
      <c r="W25" s="14">
        <v>1</v>
      </c>
      <c r="X25" s="14" t="s">
        <v>270</v>
      </c>
      <c r="Y25">
        <v>151</v>
      </c>
      <c r="Z25" t="s">
        <v>271</v>
      </c>
      <c r="AA25">
        <f t="shared" si="0"/>
        <v>1</v>
      </c>
    </row>
    <row r="26" spans="1:27" x14ac:dyDescent="0.2">
      <c r="A26">
        <v>4234</v>
      </c>
      <c r="B26" s="1" t="s">
        <v>582</v>
      </c>
      <c r="C26" t="s">
        <v>341</v>
      </c>
      <c r="D26" s="9">
        <v>105</v>
      </c>
      <c r="E26" s="9" t="s">
        <v>259</v>
      </c>
      <c r="F26" s="9" t="s">
        <v>326</v>
      </c>
      <c r="G26" s="10">
        <v>15</v>
      </c>
      <c r="H26" s="10" t="s">
        <v>571</v>
      </c>
      <c r="I26" s="10">
        <v>1942</v>
      </c>
      <c r="J26" s="11" t="s">
        <v>583</v>
      </c>
      <c r="K26" s="12" t="s">
        <v>237</v>
      </c>
      <c r="L26" s="13" t="s">
        <v>700</v>
      </c>
      <c r="M26" t="s">
        <v>263</v>
      </c>
      <c r="N26" t="s">
        <v>345</v>
      </c>
      <c r="O26" t="s">
        <v>701</v>
      </c>
      <c r="P26" t="s">
        <v>347</v>
      </c>
      <c r="Q26" t="s">
        <v>267</v>
      </c>
      <c r="R26" s="9" t="s">
        <v>702</v>
      </c>
      <c r="S26" s="9"/>
      <c r="T26">
        <v>8</v>
      </c>
      <c r="U26" s="210" t="s">
        <v>574</v>
      </c>
      <c r="V26" s="14">
        <v>1</v>
      </c>
      <c r="W26" s="14">
        <v>1</v>
      </c>
      <c r="X26" s="14" t="s">
        <v>270</v>
      </c>
      <c r="Y26">
        <v>105</v>
      </c>
      <c r="Z26" t="s">
        <v>271</v>
      </c>
      <c r="AA26">
        <f t="shared" si="0"/>
        <v>1</v>
      </c>
    </row>
    <row r="27" spans="1:27" x14ac:dyDescent="0.2">
      <c r="A27">
        <v>1920</v>
      </c>
      <c r="B27" s="1" t="s">
        <v>703</v>
      </c>
      <c r="C27" t="s">
        <v>325</v>
      </c>
      <c r="D27" s="9" t="s">
        <v>704</v>
      </c>
      <c r="E27" s="9" t="s">
        <v>259</v>
      </c>
      <c r="F27" s="9" t="s">
        <v>326</v>
      </c>
      <c r="G27" s="10">
        <v>19</v>
      </c>
      <c r="H27" s="10" t="s">
        <v>571</v>
      </c>
      <c r="I27" s="10">
        <v>1942</v>
      </c>
      <c r="J27" s="11" t="s">
        <v>705</v>
      </c>
      <c r="K27" s="12" t="s">
        <v>237</v>
      </c>
      <c r="L27" s="13" t="s">
        <v>18815</v>
      </c>
      <c r="M27" t="s">
        <v>263</v>
      </c>
      <c r="N27" t="s">
        <v>264</v>
      </c>
      <c r="O27" t="s">
        <v>355</v>
      </c>
      <c r="P27" t="s">
        <v>347</v>
      </c>
      <c r="Q27" t="s">
        <v>267</v>
      </c>
      <c r="R27" s="9" t="s">
        <v>707</v>
      </c>
      <c r="S27" s="9"/>
      <c r="T27">
        <v>8</v>
      </c>
      <c r="U27" s="210" t="s">
        <v>574</v>
      </c>
      <c r="V27" s="14">
        <v>1</v>
      </c>
      <c r="W27" s="14">
        <v>1</v>
      </c>
      <c r="X27" s="14" t="s">
        <v>270</v>
      </c>
      <c r="Y27">
        <v>105</v>
      </c>
      <c r="Z27" t="s">
        <v>271</v>
      </c>
      <c r="AA27">
        <f t="shared" si="0"/>
        <v>2</v>
      </c>
    </row>
    <row r="28" spans="1:27" x14ac:dyDescent="0.2">
      <c r="A28">
        <v>3620</v>
      </c>
      <c r="B28" s="1" t="s">
        <v>708</v>
      </c>
      <c r="C28" t="s">
        <v>341</v>
      </c>
      <c r="D28" s="9" t="s">
        <v>258</v>
      </c>
      <c r="E28" s="9" t="s">
        <v>259</v>
      </c>
      <c r="F28" s="9" t="s">
        <v>260</v>
      </c>
      <c r="G28" s="10">
        <v>24</v>
      </c>
      <c r="H28" s="10" t="s">
        <v>571</v>
      </c>
      <c r="I28" s="10">
        <v>1942</v>
      </c>
      <c r="J28" s="11">
        <v>15577</v>
      </c>
      <c r="K28" s="12" t="s">
        <v>237</v>
      </c>
      <c r="L28" s="13" t="s">
        <v>17876</v>
      </c>
      <c r="M28" t="s">
        <v>263</v>
      </c>
      <c r="N28" t="s">
        <v>671</v>
      </c>
      <c r="Q28" t="s">
        <v>672</v>
      </c>
      <c r="R28" s="9"/>
      <c r="S28" s="9"/>
      <c r="T28">
        <v>8</v>
      </c>
      <c r="U28" s="210" t="s">
        <v>574</v>
      </c>
      <c r="V28" s="14">
        <v>1</v>
      </c>
      <c r="W28" s="14">
        <v>1</v>
      </c>
      <c r="X28" s="14" t="s">
        <v>270</v>
      </c>
      <c r="Y28" t="s">
        <v>258</v>
      </c>
      <c r="Z28" t="s">
        <v>271</v>
      </c>
      <c r="AA28">
        <f t="shared" si="0"/>
        <v>1</v>
      </c>
    </row>
    <row r="29" spans="1:27" x14ac:dyDescent="0.2">
      <c r="A29">
        <v>4325</v>
      </c>
      <c r="B29" s="1" t="s">
        <v>468</v>
      </c>
      <c r="C29" t="s">
        <v>341</v>
      </c>
      <c r="D29" s="9">
        <v>105</v>
      </c>
      <c r="E29" s="9" t="s">
        <v>259</v>
      </c>
      <c r="F29" s="9" t="s">
        <v>326</v>
      </c>
      <c r="G29" s="10">
        <v>25</v>
      </c>
      <c r="H29" s="10" t="s">
        <v>571</v>
      </c>
      <c r="I29" s="10">
        <v>1942</v>
      </c>
      <c r="J29" s="11" t="s">
        <v>469</v>
      </c>
      <c r="K29" s="12" t="s">
        <v>237</v>
      </c>
      <c r="L29" s="13" t="s">
        <v>17850</v>
      </c>
      <c r="M29" t="s">
        <v>263</v>
      </c>
      <c r="N29" t="s">
        <v>470</v>
      </c>
      <c r="Q29" t="s">
        <v>672</v>
      </c>
      <c r="R29" s="9"/>
      <c r="S29" s="9"/>
      <c r="T29">
        <v>8</v>
      </c>
      <c r="U29" s="210" t="s">
        <v>574</v>
      </c>
      <c r="V29" s="14">
        <v>1</v>
      </c>
      <c r="W29" s="14">
        <v>1</v>
      </c>
      <c r="X29" s="14" t="s">
        <v>270</v>
      </c>
      <c r="Y29">
        <v>105</v>
      </c>
      <c r="Z29" t="s">
        <v>271</v>
      </c>
      <c r="AA29">
        <f t="shared" si="0"/>
        <v>1</v>
      </c>
    </row>
    <row r="30" spans="1:27" x14ac:dyDescent="0.2">
      <c r="A30">
        <v>5402</v>
      </c>
      <c r="B30" s="1" t="s">
        <v>471</v>
      </c>
      <c r="C30" t="s">
        <v>412</v>
      </c>
      <c r="D30" s="9">
        <v>23</v>
      </c>
      <c r="E30" s="9" t="s">
        <v>259</v>
      </c>
      <c r="F30" s="9" t="s">
        <v>413</v>
      </c>
      <c r="G30" s="10">
        <v>26</v>
      </c>
      <c r="H30" s="10" t="s">
        <v>571</v>
      </c>
      <c r="I30" s="10">
        <v>1942</v>
      </c>
      <c r="J30" s="11" t="s">
        <v>472</v>
      </c>
      <c r="K30" s="12" t="s">
        <v>415</v>
      </c>
      <c r="L30" s="63" t="s">
        <v>373</v>
      </c>
      <c r="M30" t="s">
        <v>290</v>
      </c>
      <c r="O30" t="s">
        <v>320</v>
      </c>
      <c r="R30" s="9"/>
      <c r="S30" s="9"/>
      <c r="T30">
        <v>8</v>
      </c>
      <c r="U30" s="210" t="s">
        <v>574</v>
      </c>
      <c r="V30" s="14">
        <v>1</v>
      </c>
      <c r="W30" s="14">
        <v>1</v>
      </c>
      <c r="X30" s="14" t="s">
        <v>270</v>
      </c>
      <c r="Y30">
        <v>23</v>
      </c>
      <c r="Z30" t="s">
        <v>271</v>
      </c>
      <c r="AA30">
        <f t="shared" si="0"/>
        <v>1</v>
      </c>
    </row>
    <row r="31" spans="1:27" x14ac:dyDescent="0.2">
      <c r="A31">
        <v>4437</v>
      </c>
      <c r="B31" s="1" t="s">
        <v>374</v>
      </c>
      <c r="C31" t="s">
        <v>325</v>
      </c>
      <c r="D31" s="9">
        <v>105</v>
      </c>
      <c r="E31" s="9" t="s">
        <v>259</v>
      </c>
      <c r="F31" s="9" t="s">
        <v>326</v>
      </c>
      <c r="G31" s="10">
        <v>27</v>
      </c>
      <c r="H31" s="10" t="s">
        <v>571</v>
      </c>
      <c r="I31" s="10">
        <v>1942</v>
      </c>
      <c r="J31" s="11" t="s">
        <v>375</v>
      </c>
      <c r="K31" s="12" t="s">
        <v>237</v>
      </c>
      <c r="L31" s="13" t="s">
        <v>689</v>
      </c>
      <c r="M31" t="s">
        <v>263</v>
      </c>
      <c r="N31" t="s">
        <v>470</v>
      </c>
      <c r="Q31" t="s">
        <v>672</v>
      </c>
      <c r="R31" s="9"/>
      <c r="S31" s="9"/>
      <c r="T31">
        <v>8</v>
      </c>
      <c r="U31" s="210" t="s">
        <v>574</v>
      </c>
      <c r="V31" s="14">
        <v>1</v>
      </c>
      <c r="W31" s="14">
        <v>1</v>
      </c>
      <c r="X31" s="14" t="s">
        <v>270</v>
      </c>
      <c r="Y31">
        <v>105</v>
      </c>
      <c r="Z31" t="s">
        <v>271</v>
      </c>
      <c r="AA31">
        <f t="shared" si="0"/>
        <v>1</v>
      </c>
    </row>
    <row r="32" spans="1:27" x14ac:dyDescent="0.2">
      <c r="A32">
        <v>4448</v>
      </c>
      <c r="B32" s="1" t="s">
        <v>690</v>
      </c>
      <c r="C32" t="s">
        <v>341</v>
      </c>
      <c r="D32" s="9">
        <v>105</v>
      </c>
      <c r="E32" s="9" t="s">
        <v>259</v>
      </c>
      <c r="F32" s="9" t="s">
        <v>326</v>
      </c>
      <c r="G32" s="10">
        <v>29</v>
      </c>
      <c r="H32" s="10" t="s">
        <v>571</v>
      </c>
      <c r="I32" s="10">
        <v>1942</v>
      </c>
      <c r="J32" s="11" t="s">
        <v>691</v>
      </c>
      <c r="K32" s="12" t="s">
        <v>237</v>
      </c>
      <c r="L32" s="13" t="s">
        <v>18649</v>
      </c>
      <c r="M32" t="s">
        <v>263</v>
      </c>
      <c r="N32" t="s">
        <v>345</v>
      </c>
      <c r="O32" t="s">
        <v>629</v>
      </c>
      <c r="P32" t="s">
        <v>361</v>
      </c>
      <c r="Q32" t="s">
        <v>267</v>
      </c>
      <c r="R32" s="9" t="s">
        <v>630</v>
      </c>
      <c r="S32" s="9"/>
      <c r="T32">
        <v>8</v>
      </c>
      <c r="U32" s="210" t="s">
        <v>574</v>
      </c>
      <c r="V32" s="14">
        <v>1</v>
      </c>
      <c r="W32" s="14">
        <v>1</v>
      </c>
      <c r="X32" s="14" t="s">
        <v>270</v>
      </c>
      <c r="Y32">
        <v>105</v>
      </c>
      <c r="Z32" t="s">
        <v>271</v>
      </c>
      <c r="AA32">
        <f t="shared" si="0"/>
        <v>1</v>
      </c>
    </row>
    <row r="33" spans="1:27" x14ac:dyDescent="0.2">
      <c r="A33">
        <v>2802</v>
      </c>
      <c r="B33" s="1" t="s">
        <v>631</v>
      </c>
      <c r="C33" t="s">
        <v>284</v>
      </c>
      <c r="D33" s="9">
        <v>157</v>
      </c>
      <c r="E33" s="9" t="s">
        <v>259</v>
      </c>
      <c r="F33" s="9" t="s">
        <v>312</v>
      </c>
      <c r="G33" s="10">
        <v>2</v>
      </c>
      <c r="H33" s="10" t="s">
        <v>632</v>
      </c>
      <c r="I33" s="10">
        <v>1942</v>
      </c>
      <c r="J33" s="11" t="s">
        <v>633</v>
      </c>
      <c r="K33" s="12" t="s">
        <v>237</v>
      </c>
      <c r="L33" s="13" t="s">
        <v>634</v>
      </c>
      <c r="M33" t="s">
        <v>290</v>
      </c>
      <c r="O33" t="s">
        <v>635</v>
      </c>
      <c r="R33" s="9"/>
      <c r="S33" s="9"/>
      <c r="T33">
        <v>9</v>
      </c>
      <c r="U33" s="210" t="s">
        <v>636</v>
      </c>
      <c r="V33" s="14">
        <v>1</v>
      </c>
      <c r="W33" s="14">
        <v>1</v>
      </c>
      <c r="X33" s="14" t="s">
        <v>270</v>
      </c>
      <c r="Y33">
        <v>157</v>
      </c>
      <c r="Z33" t="s">
        <v>271</v>
      </c>
      <c r="AA33">
        <f t="shared" si="0"/>
        <v>1</v>
      </c>
    </row>
    <row r="34" spans="1:27" x14ac:dyDescent="0.2">
      <c r="A34">
        <v>5490</v>
      </c>
      <c r="B34" s="1" t="s">
        <v>637</v>
      </c>
      <c r="C34" t="s">
        <v>412</v>
      </c>
      <c r="D34" s="9">
        <v>23</v>
      </c>
      <c r="E34" s="9" t="s">
        <v>259</v>
      </c>
      <c r="F34" s="9" t="s">
        <v>413</v>
      </c>
      <c r="G34" s="10">
        <v>3</v>
      </c>
      <c r="H34" s="10" t="s">
        <v>632</v>
      </c>
      <c r="I34" s="10">
        <v>1942</v>
      </c>
      <c r="J34" s="11" t="s">
        <v>638</v>
      </c>
      <c r="K34" s="12" t="s">
        <v>237</v>
      </c>
      <c r="L34" s="13" t="s">
        <v>18757</v>
      </c>
      <c r="M34" t="s">
        <v>290</v>
      </c>
      <c r="N34" t="s">
        <v>291</v>
      </c>
      <c r="O34" t="s">
        <v>692</v>
      </c>
      <c r="R34" s="9"/>
      <c r="S34" s="9"/>
      <c r="T34">
        <v>9</v>
      </c>
      <c r="U34" s="210" t="s">
        <v>636</v>
      </c>
      <c r="V34" s="14">
        <v>1</v>
      </c>
      <c r="W34" s="14">
        <v>1</v>
      </c>
      <c r="X34" s="14" t="s">
        <v>270</v>
      </c>
      <c r="Y34">
        <v>23</v>
      </c>
      <c r="Z34" t="s">
        <v>271</v>
      </c>
      <c r="AA34">
        <f t="shared" si="0"/>
        <v>1</v>
      </c>
    </row>
    <row r="35" spans="1:27" x14ac:dyDescent="0.2">
      <c r="A35">
        <v>5779</v>
      </c>
      <c r="B35" s="1" t="s">
        <v>693</v>
      </c>
      <c r="C35" t="s">
        <v>341</v>
      </c>
      <c r="D35" s="9">
        <v>105</v>
      </c>
      <c r="E35" s="9" t="s">
        <v>259</v>
      </c>
      <c r="F35" s="9" t="s">
        <v>326</v>
      </c>
      <c r="G35" s="10">
        <v>6</v>
      </c>
      <c r="H35" s="10" t="s">
        <v>632</v>
      </c>
      <c r="I35" s="10">
        <v>1942</v>
      </c>
      <c r="J35" s="11" t="s">
        <v>694</v>
      </c>
      <c r="K35" s="12" t="s">
        <v>237</v>
      </c>
      <c r="L35" s="13" t="s">
        <v>446</v>
      </c>
      <c r="M35" t="s">
        <v>263</v>
      </c>
      <c r="N35" t="s">
        <v>345</v>
      </c>
      <c r="O35" t="s">
        <v>447</v>
      </c>
      <c r="P35" t="s">
        <v>347</v>
      </c>
      <c r="Q35" t="s">
        <v>267</v>
      </c>
      <c r="R35" s="9" t="s">
        <v>448</v>
      </c>
      <c r="S35" s="9"/>
      <c r="T35">
        <v>9</v>
      </c>
      <c r="U35" s="210" t="s">
        <v>636</v>
      </c>
      <c r="V35" s="14">
        <v>1</v>
      </c>
      <c r="W35" s="14">
        <v>1</v>
      </c>
      <c r="X35" s="14" t="s">
        <v>270</v>
      </c>
      <c r="Y35">
        <v>105</v>
      </c>
      <c r="Z35" t="s">
        <v>271</v>
      </c>
      <c r="AA35">
        <f t="shared" si="0"/>
        <v>1</v>
      </c>
    </row>
    <row r="36" spans="1:27" x14ac:dyDescent="0.2">
      <c r="A36">
        <v>5786</v>
      </c>
      <c r="B36" s="1" t="s">
        <v>449</v>
      </c>
      <c r="C36" t="s">
        <v>412</v>
      </c>
      <c r="D36" s="9">
        <v>23</v>
      </c>
      <c r="E36" s="9" t="s">
        <v>259</v>
      </c>
      <c r="F36" s="9" t="s">
        <v>413</v>
      </c>
      <c r="G36" s="10">
        <v>7</v>
      </c>
      <c r="H36" s="10" t="s">
        <v>632</v>
      </c>
      <c r="I36" s="10">
        <v>1942</v>
      </c>
      <c r="J36" s="11" t="s">
        <v>450</v>
      </c>
      <c r="K36" s="12" t="s">
        <v>415</v>
      </c>
      <c r="L36" s="13" t="s">
        <v>451</v>
      </c>
      <c r="M36" t="s">
        <v>290</v>
      </c>
      <c r="O36" t="s">
        <v>452</v>
      </c>
      <c r="R36" s="9"/>
      <c r="S36" s="9"/>
      <c r="T36">
        <v>9</v>
      </c>
      <c r="U36" s="210" t="s">
        <v>636</v>
      </c>
      <c r="V36" s="14">
        <v>1</v>
      </c>
      <c r="W36" s="14">
        <v>1</v>
      </c>
      <c r="X36" s="14" t="s">
        <v>270</v>
      </c>
      <c r="Y36">
        <v>23</v>
      </c>
      <c r="Z36" t="s">
        <v>271</v>
      </c>
      <c r="AA36">
        <f t="shared" si="0"/>
        <v>1</v>
      </c>
    </row>
    <row r="37" spans="1:27" x14ac:dyDescent="0.2">
      <c r="A37">
        <v>7708</v>
      </c>
      <c r="B37" s="1" t="s">
        <v>453</v>
      </c>
      <c r="C37" t="s">
        <v>341</v>
      </c>
      <c r="D37" s="9">
        <v>521</v>
      </c>
      <c r="E37" s="9" t="s">
        <v>259</v>
      </c>
      <c r="F37" s="9" t="s">
        <v>748</v>
      </c>
      <c r="G37" s="10">
        <v>8</v>
      </c>
      <c r="H37" s="10" t="s">
        <v>632</v>
      </c>
      <c r="I37" s="10">
        <v>1942</v>
      </c>
      <c r="J37" s="11" t="s">
        <v>454</v>
      </c>
      <c r="K37" s="12" t="s">
        <v>237</v>
      </c>
      <c r="L37" s="13" t="s">
        <v>709</v>
      </c>
      <c r="M37" t="s">
        <v>263</v>
      </c>
      <c r="N37" t="s">
        <v>345</v>
      </c>
      <c r="O37" t="s">
        <v>447</v>
      </c>
      <c r="P37" t="s">
        <v>347</v>
      </c>
      <c r="Q37" t="s">
        <v>267</v>
      </c>
      <c r="R37" s="9" t="s">
        <v>710</v>
      </c>
      <c r="S37" s="9"/>
      <c r="T37">
        <v>9</v>
      </c>
      <c r="U37" s="210" t="s">
        <v>636</v>
      </c>
      <c r="V37" s="14">
        <v>1</v>
      </c>
      <c r="W37" s="14">
        <v>1</v>
      </c>
      <c r="X37" s="14" t="s">
        <v>270</v>
      </c>
      <c r="Y37">
        <v>521</v>
      </c>
      <c r="Z37" t="s">
        <v>271</v>
      </c>
      <c r="AA37">
        <f t="shared" si="0"/>
        <v>1</v>
      </c>
    </row>
    <row r="38" spans="1:27" x14ac:dyDescent="0.2">
      <c r="A38">
        <v>5790</v>
      </c>
      <c r="B38" s="1" t="s">
        <v>585</v>
      </c>
      <c r="C38" t="s">
        <v>412</v>
      </c>
      <c r="D38" s="9">
        <v>23</v>
      </c>
      <c r="E38" s="9" t="s">
        <v>259</v>
      </c>
      <c r="F38" s="9" t="s">
        <v>413</v>
      </c>
      <c r="G38" s="10">
        <v>8</v>
      </c>
      <c r="H38" s="10" t="s">
        <v>632</v>
      </c>
      <c r="I38" s="10">
        <v>1942</v>
      </c>
      <c r="J38" s="11" t="s">
        <v>712</v>
      </c>
      <c r="K38" s="12" t="s">
        <v>415</v>
      </c>
      <c r="L38" s="13" t="s">
        <v>189</v>
      </c>
      <c r="M38" t="s">
        <v>263</v>
      </c>
      <c r="N38" t="s">
        <v>586</v>
      </c>
      <c r="Q38" t="s">
        <v>672</v>
      </c>
      <c r="R38" s="9"/>
      <c r="S38" s="9"/>
      <c r="T38">
        <v>9</v>
      </c>
      <c r="U38" s="210" t="s">
        <v>636</v>
      </c>
      <c r="V38" s="14">
        <v>1</v>
      </c>
      <c r="W38" s="14">
        <v>1</v>
      </c>
      <c r="X38" s="14" t="s">
        <v>270</v>
      </c>
      <c r="Y38">
        <v>23</v>
      </c>
      <c r="Z38" t="s">
        <v>271</v>
      </c>
      <c r="AA38">
        <f t="shared" si="0"/>
        <v>1</v>
      </c>
    </row>
    <row r="39" spans="1:27" x14ac:dyDescent="0.2">
      <c r="A39">
        <v>5787</v>
      </c>
      <c r="B39" s="1" t="s">
        <v>711</v>
      </c>
      <c r="C39" t="s">
        <v>412</v>
      </c>
      <c r="D39" s="9">
        <v>23</v>
      </c>
      <c r="E39" s="9" t="s">
        <v>259</v>
      </c>
      <c r="F39" s="9" t="s">
        <v>413</v>
      </c>
      <c r="G39" s="10">
        <v>8</v>
      </c>
      <c r="H39" s="10" t="s">
        <v>632</v>
      </c>
      <c r="I39" s="10">
        <v>1942</v>
      </c>
      <c r="J39" s="11" t="s">
        <v>712</v>
      </c>
      <c r="K39" s="12" t="s">
        <v>415</v>
      </c>
      <c r="L39" s="13" t="s">
        <v>584</v>
      </c>
      <c r="M39" t="s">
        <v>332</v>
      </c>
      <c r="N39" t="s">
        <v>333</v>
      </c>
      <c r="Q39" t="s">
        <v>334</v>
      </c>
      <c r="R39" s="9"/>
      <c r="S39" s="9"/>
      <c r="T39">
        <v>9</v>
      </c>
      <c r="U39" s="210" t="s">
        <v>636</v>
      </c>
      <c r="V39" s="14">
        <v>1</v>
      </c>
      <c r="W39" s="14">
        <v>1</v>
      </c>
      <c r="X39" s="14" t="s">
        <v>270</v>
      </c>
      <c r="Y39">
        <v>23</v>
      </c>
      <c r="Z39" t="s">
        <v>271</v>
      </c>
      <c r="AA39">
        <f t="shared" si="0"/>
        <v>1</v>
      </c>
    </row>
    <row r="40" spans="1:27" x14ac:dyDescent="0.2">
      <c r="A40">
        <v>5880</v>
      </c>
      <c r="B40" s="1" t="s">
        <v>587</v>
      </c>
      <c r="C40" t="s">
        <v>412</v>
      </c>
      <c r="D40" s="9">
        <v>23</v>
      </c>
      <c r="E40" s="9" t="s">
        <v>259</v>
      </c>
      <c r="F40" s="9" t="s">
        <v>413</v>
      </c>
      <c r="G40" s="10">
        <v>8</v>
      </c>
      <c r="H40" s="10" t="s">
        <v>632</v>
      </c>
      <c r="I40" s="10">
        <v>1942</v>
      </c>
      <c r="J40" s="11" t="s">
        <v>712</v>
      </c>
      <c r="K40" s="12" t="s">
        <v>415</v>
      </c>
      <c r="L40" s="13" t="s">
        <v>18759</v>
      </c>
      <c r="M40" t="s">
        <v>263</v>
      </c>
      <c r="N40" t="s">
        <v>588</v>
      </c>
      <c r="Q40" t="s">
        <v>672</v>
      </c>
      <c r="R40" s="9"/>
      <c r="S40" s="9"/>
      <c r="T40">
        <v>9</v>
      </c>
      <c r="U40" s="210" t="s">
        <v>636</v>
      </c>
      <c r="V40" s="14">
        <v>1</v>
      </c>
      <c r="W40" s="14">
        <v>1</v>
      </c>
      <c r="X40" s="14" t="s">
        <v>270</v>
      </c>
      <c r="Y40">
        <v>23</v>
      </c>
      <c r="Z40" t="s">
        <v>271</v>
      </c>
      <c r="AA40">
        <f t="shared" si="0"/>
        <v>1</v>
      </c>
    </row>
    <row r="41" spans="1:27" x14ac:dyDescent="0.2">
      <c r="A41">
        <v>5782</v>
      </c>
      <c r="B41" s="1" t="s">
        <v>589</v>
      </c>
      <c r="C41" t="s">
        <v>341</v>
      </c>
      <c r="D41" s="9">
        <v>105</v>
      </c>
      <c r="E41" s="9" t="s">
        <v>259</v>
      </c>
      <c r="F41" s="9" t="s">
        <v>326</v>
      </c>
      <c r="G41" s="10">
        <v>19</v>
      </c>
      <c r="H41" s="10" t="s">
        <v>632</v>
      </c>
      <c r="I41" s="10">
        <v>1942</v>
      </c>
      <c r="J41" s="11" t="s">
        <v>590</v>
      </c>
      <c r="K41" s="12" t="s">
        <v>237</v>
      </c>
      <c r="L41" s="13" t="s">
        <v>591</v>
      </c>
      <c r="M41" t="s">
        <v>263</v>
      </c>
      <c r="N41" t="s">
        <v>345</v>
      </c>
      <c r="O41" t="s">
        <v>577</v>
      </c>
      <c r="P41" t="s">
        <v>347</v>
      </c>
      <c r="Q41" t="s">
        <v>267</v>
      </c>
      <c r="R41" s="9" t="s">
        <v>592</v>
      </c>
      <c r="S41" s="9"/>
      <c r="T41">
        <v>9</v>
      </c>
      <c r="U41" s="210" t="s">
        <v>636</v>
      </c>
      <c r="V41" s="14">
        <v>1</v>
      </c>
      <c r="W41" s="14">
        <v>1</v>
      </c>
      <c r="X41" s="14" t="s">
        <v>270</v>
      </c>
      <c r="Y41">
        <v>105</v>
      </c>
      <c r="Z41" t="s">
        <v>271</v>
      </c>
      <c r="AA41">
        <f t="shared" si="0"/>
        <v>1</v>
      </c>
    </row>
    <row r="42" spans="1:27" x14ac:dyDescent="0.2">
      <c r="A42">
        <v>5881</v>
      </c>
      <c r="B42" s="1" t="s">
        <v>593</v>
      </c>
      <c r="C42" t="s">
        <v>412</v>
      </c>
      <c r="D42" s="9">
        <v>23</v>
      </c>
      <c r="E42" s="9" t="s">
        <v>259</v>
      </c>
      <c r="F42" s="9" t="s">
        <v>413</v>
      </c>
      <c r="G42" s="10">
        <v>23</v>
      </c>
      <c r="H42" s="10" t="s">
        <v>632</v>
      </c>
      <c r="I42" s="10">
        <v>1942</v>
      </c>
      <c r="J42" s="11" t="s">
        <v>594</v>
      </c>
      <c r="K42" s="12" t="s">
        <v>237</v>
      </c>
      <c r="L42" s="13" t="s">
        <v>18758</v>
      </c>
      <c r="M42" t="s">
        <v>290</v>
      </c>
      <c r="N42" t="s">
        <v>291</v>
      </c>
      <c r="O42" t="s">
        <v>320</v>
      </c>
      <c r="R42" s="9"/>
      <c r="S42" s="9"/>
      <c r="T42">
        <v>9</v>
      </c>
      <c r="U42" s="210" t="s">
        <v>636</v>
      </c>
      <c r="V42" s="14">
        <v>1</v>
      </c>
      <c r="W42" s="14">
        <v>1</v>
      </c>
      <c r="X42" s="14" t="s">
        <v>270</v>
      </c>
      <c r="Y42">
        <v>23</v>
      </c>
      <c r="Z42" t="s">
        <v>271</v>
      </c>
      <c r="AA42">
        <f t="shared" si="0"/>
        <v>1</v>
      </c>
    </row>
    <row r="43" spans="1:27" x14ac:dyDescent="0.2">
      <c r="A43">
        <v>6547</v>
      </c>
      <c r="B43" s="1" t="s">
        <v>595</v>
      </c>
      <c r="C43" t="s">
        <v>284</v>
      </c>
      <c r="D43" s="9">
        <v>151</v>
      </c>
      <c r="E43" s="9" t="s">
        <v>259</v>
      </c>
      <c r="F43" s="9" t="s">
        <v>312</v>
      </c>
      <c r="G43" s="10">
        <v>24</v>
      </c>
      <c r="H43" s="10" t="s">
        <v>632</v>
      </c>
      <c r="I43" s="10">
        <v>1942</v>
      </c>
      <c r="J43" s="11" t="s">
        <v>596</v>
      </c>
      <c r="K43" s="12" t="s">
        <v>237</v>
      </c>
      <c r="L43" s="13" t="s">
        <v>597</v>
      </c>
      <c r="M43" t="s">
        <v>290</v>
      </c>
      <c r="N43" t="s">
        <v>291</v>
      </c>
      <c r="O43" t="s">
        <v>339</v>
      </c>
      <c r="R43" s="9"/>
      <c r="S43" s="9"/>
      <c r="T43">
        <v>9</v>
      </c>
      <c r="U43" s="210" t="s">
        <v>636</v>
      </c>
      <c r="V43" s="14">
        <v>1</v>
      </c>
      <c r="W43" s="14">
        <v>1</v>
      </c>
      <c r="X43" s="14" t="s">
        <v>270</v>
      </c>
      <c r="Y43">
        <v>151</v>
      </c>
      <c r="Z43" t="s">
        <v>271</v>
      </c>
      <c r="AA43">
        <f t="shared" si="0"/>
        <v>1</v>
      </c>
    </row>
    <row r="44" spans="1:27" x14ac:dyDescent="0.2">
      <c r="A44">
        <v>5783</v>
      </c>
      <c r="B44" s="1" t="s">
        <v>598</v>
      </c>
      <c r="C44" t="s">
        <v>341</v>
      </c>
      <c r="D44" s="9">
        <v>105</v>
      </c>
      <c r="E44" s="9" t="s">
        <v>259</v>
      </c>
      <c r="F44" s="9" t="s">
        <v>326</v>
      </c>
      <c r="G44" s="10">
        <v>25</v>
      </c>
      <c r="H44" s="10" t="s">
        <v>632</v>
      </c>
      <c r="I44" s="10">
        <v>1942</v>
      </c>
      <c r="J44" s="11" t="s">
        <v>599</v>
      </c>
      <c r="K44" s="12" t="s">
        <v>237</v>
      </c>
      <c r="L44" s="13" t="s">
        <v>488</v>
      </c>
      <c r="M44" t="s">
        <v>263</v>
      </c>
      <c r="N44" s="16" t="s">
        <v>345</v>
      </c>
      <c r="O44" t="s">
        <v>489</v>
      </c>
      <c r="P44" t="s">
        <v>308</v>
      </c>
      <c r="Q44" t="s">
        <v>267</v>
      </c>
      <c r="R44" s="9" t="s">
        <v>268</v>
      </c>
      <c r="S44" s="9"/>
      <c r="T44">
        <v>9</v>
      </c>
      <c r="U44" s="210" t="s">
        <v>636</v>
      </c>
      <c r="V44" s="14">
        <v>1</v>
      </c>
      <c r="W44" s="14">
        <v>1</v>
      </c>
      <c r="X44" s="14" t="s">
        <v>270</v>
      </c>
      <c r="Y44">
        <v>105</v>
      </c>
      <c r="Z44" t="s">
        <v>271</v>
      </c>
      <c r="AA44">
        <f t="shared" si="0"/>
        <v>1</v>
      </c>
    </row>
    <row r="45" spans="1:27" x14ac:dyDescent="0.2">
      <c r="A45">
        <v>2824</v>
      </c>
      <c r="B45" s="1" t="s">
        <v>490</v>
      </c>
      <c r="C45" t="s">
        <v>491</v>
      </c>
      <c r="D45" s="9">
        <v>264</v>
      </c>
      <c r="E45" s="9" t="s">
        <v>259</v>
      </c>
      <c r="F45" s="9" t="s">
        <v>312</v>
      </c>
      <c r="G45" s="10">
        <v>29</v>
      </c>
      <c r="H45" s="10" t="s">
        <v>632</v>
      </c>
      <c r="I45" s="10">
        <v>1942</v>
      </c>
      <c r="J45" s="11" t="s">
        <v>492</v>
      </c>
      <c r="K45" s="12" t="s">
        <v>237</v>
      </c>
      <c r="L45" s="13" t="s">
        <v>493</v>
      </c>
      <c r="M45" t="s">
        <v>290</v>
      </c>
      <c r="O45" t="s">
        <v>292</v>
      </c>
      <c r="R45" s="9"/>
      <c r="S45" s="9"/>
      <c r="T45">
        <v>9</v>
      </c>
      <c r="U45" s="210" t="s">
        <v>636</v>
      </c>
      <c r="V45" s="14">
        <v>1</v>
      </c>
      <c r="W45" s="14">
        <v>1</v>
      </c>
      <c r="X45" s="14" t="s">
        <v>270</v>
      </c>
      <c r="Y45">
        <v>264</v>
      </c>
      <c r="Z45" t="s">
        <v>271</v>
      </c>
      <c r="AA45">
        <f t="shared" si="0"/>
        <v>1</v>
      </c>
    </row>
    <row r="46" spans="1:27" x14ac:dyDescent="0.2">
      <c r="A46">
        <v>2840</v>
      </c>
      <c r="B46" s="1" t="s">
        <v>494</v>
      </c>
      <c r="C46" t="s">
        <v>284</v>
      </c>
      <c r="D46" s="9">
        <v>264</v>
      </c>
      <c r="E46" s="9" t="s">
        <v>259</v>
      </c>
      <c r="F46" s="9" t="s">
        <v>312</v>
      </c>
      <c r="G46" s="10">
        <v>2</v>
      </c>
      <c r="H46" s="10" t="s">
        <v>495</v>
      </c>
      <c r="I46" s="17">
        <v>1942</v>
      </c>
      <c r="J46" s="11" t="s">
        <v>496</v>
      </c>
      <c r="K46" s="12" t="s">
        <v>237</v>
      </c>
      <c r="L46" s="13" t="s">
        <v>497</v>
      </c>
      <c r="M46" t="s">
        <v>290</v>
      </c>
      <c r="O46" t="s">
        <v>498</v>
      </c>
      <c r="R46" s="9"/>
      <c r="S46" s="9"/>
      <c r="T46" s="14">
        <v>10</v>
      </c>
      <c r="U46" s="210" t="s">
        <v>499</v>
      </c>
      <c r="V46" s="14">
        <v>1</v>
      </c>
      <c r="W46" s="14">
        <v>1</v>
      </c>
      <c r="X46" s="14" t="s">
        <v>270</v>
      </c>
      <c r="Y46">
        <v>264</v>
      </c>
      <c r="Z46" t="s">
        <v>271</v>
      </c>
      <c r="AA46">
        <f t="shared" si="0"/>
        <v>1</v>
      </c>
    </row>
    <row r="47" spans="1:27" x14ac:dyDescent="0.2">
      <c r="A47">
        <v>5784</v>
      </c>
      <c r="B47" s="1" t="s">
        <v>500</v>
      </c>
      <c r="C47" t="s">
        <v>341</v>
      </c>
      <c r="D47" s="9">
        <v>105</v>
      </c>
      <c r="E47" s="9" t="s">
        <v>259</v>
      </c>
      <c r="F47" s="9" t="s">
        <v>326</v>
      </c>
      <c r="G47" s="10">
        <v>9</v>
      </c>
      <c r="H47" s="10" t="s">
        <v>495</v>
      </c>
      <c r="I47" s="10">
        <v>1942</v>
      </c>
      <c r="J47" s="11" t="s">
        <v>501</v>
      </c>
      <c r="K47" s="12" t="s">
        <v>237</v>
      </c>
      <c r="L47" s="13" t="s">
        <v>386</v>
      </c>
      <c r="M47" t="s">
        <v>263</v>
      </c>
      <c r="N47" s="15" t="s">
        <v>345</v>
      </c>
      <c r="O47" s="15" t="s">
        <v>447</v>
      </c>
      <c r="P47" t="s">
        <v>347</v>
      </c>
      <c r="Q47" t="s">
        <v>267</v>
      </c>
      <c r="R47" s="9" t="s">
        <v>387</v>
      </c>
      <c r="S47" s="9"/>
      <c r="T47" s="14">
        <v>10</v>
      </c>
      <c r="U47" s="210" t="s">
        <v>499</v>
      </c>
      <c r="V47" s="14">
        <v>1</v>
      </c>
      <c r="W47" s="14">
        <v>1</v>
      </c>
      <c r="X47" s="14" t="s">
        <v>270</v>
      </c>
      <c r="Y47">
        <v>105</v>
      </c>
      <c r="Z47" t="s">
        <v>271</v>
      </c>
      <c r="AA47">
        <f t="shared" si="0"/>
        <v>1</v>
      </c>
    </row>
    <row r="48" spans="1:27" x14ac:dyDescent="0.2">
      <c r="A48">
        <v>5785</v>
      </c>
      <c r="B48" s="1" t="s">
        <v>388</v>
      </c>
      <c r="C48" t="s">
        <v>341</v>
      </c>
      <c r="D48" s="9">
        <v>105</v>
      </c>
      <c r="E48" s="9" t="s">
        <v>259</v>
      </c>
      <c r="F48" s="9" t="s">
        <v>326</v>
      </c>
      <c r="G48" s="10">
        <v>11</v>
      </c>
      <c r="H48" s="10" t="s">
        <v>495</v>
      </c>
      <c r="I48" s="10">
        <v>1942</v>
      </c>
      <c r="J48" s="11" t="s">
        <v>389</v>
      </c>
      <c r="K48" s="12" t="s">
        <v>237</v>
      </c>
      <c r="L48" s="13" t="s">
        <v>390</v>
      </c>
      <c r="M48" t="s">
        <v>263</v>
      </c>
      <c r="N48" s="15" t="s">
        <v>345</v>
      </c>
      <c r="O48" s="15" t="s">
        <v>391</v>
      </c>
      <c r="P48" t="s">
        <v>347</v>
      </c>
      <c r="Q48" t="s">
        <v>267</v>
      </c>
      <c r="R48" s="9" t="s">
        <v>702</v>
      </c>
      <c r="S48" s="9"/>
      <c r="T48" s="14">
        <v>10</v>
      </c>
      <c r="U48" s="210" t="s">
        <v>499</v>
      </c>
      <c r="V48" s="14">
        <v>1</v>
      </c>
      <c r="W48" s="14">
        <v>1</v>
      </c>
      <c r="X48" s="14" t="s">
        <v>270</v>
      </c>
      <c r="Y48">
        <v>105</v>
      </c>
      <c r="Z48" t="s">
        <v>271</v>
      </c>
      <c r="AA48">
        <f t="shared" si="0"/>
        <v>1</v>
      </c>
    </row>
    <row r="49" spans="1:27" x14ac:dyDescent="0.2">
      <c r="A49">
        <v>5802</v>
      </c>
      <c r="B49" s="1" t="s">
        <v>729</v>
      </c>
      <c r="C49" t="s">
        <v>341</v>
      </c>
      <c r="D49" s="9">
        <v>105</v>
      </c>
      <c r="E49" s="9" t="s">
        <v>259</v>
      </c>
      <c r="F49" s="9" t="s">
        <v>326</v>
      </c>
      <c r="G49" s="10">
        <v>11</v>
      </c>
      <c r="H49" s="10" t="s">
        <v>495</v>
      </c>
      <c r="I49" s="10">
        <v>1942</v>
      </c>
      <c r="J49" s="11" t="s">
        <v>389</v>
      </c>
      <c r="K49" s="12" t="s">
        <v>237</v>
      </c>
      <c r="L49" s="13" t="s">
        <v>730</v>
      </c>
      <c r="M49" t="s">
        <v>279</v>
      </c>
      <c r="N49" t="s">
        <v>280</v>
      </c>
      <c r="Q49" t="s">
        <v>281</v>
      </c>
      <c r="R49" s="9"/>
      <c r="S49" s="9"/>
      <c r="T49" s="14">
        <v>10</v>
      </c>
      <c r="U49" s="210" t="s">
        <v>499</v>
      </c>
      <c r="V49" s="14">
        <v>1</v>
      </c>
      <c r="W49" s="14">
        <v>1</v>
      </c>
      <c r="X49" s="14" t="s">
        <v>270</v>
      </c>
      <c r="Y49">
        <v>105</v>
      </c>
      <c r="Z49" t="s">
        <v>271</v>
      </c>
      <c r="AA49">
        <f t="shared" si="0"/>
        <v>1</v>
      </c>
    </row>
    <row r="50" spans="1:27" x14ac:dyDescent="0.2">
      <c r="A50">
        <v>5789</v>
      </c>
      <c r="B50" s="1" t="s">
        <v>392</v>
      </c>
      <c r="C50" t="s">
        <v>341</v>
      </c>
      <c r="D50" s="9">
        <v>105</v>
      </c>
      <c r="E50" s="9" t="s">
        <v>259</v>
      </c>
      <c r="F50" s="9" t="s">
        <v>326</v>
      </c>
      <c r="G50" s="10">
        <v>11</v>
      </c>
      <c r="H50" s="10" t="s">
        <v>495</v>
      </c>
      <c r="I50" s="10">
        <v>1942</v>
      </c>
      <c r="J50" s="11" t="s">
        <v>389</v>
      </c>
      <c r="K50" s="12" t="s">
        <v>237</v>
      </c>
      <c r="L50" s="13" t="s">
        <v>726</v>
      </c>
      <c r="M50" t="s">
        <v>263</v>
      </c>
      <c r="N50" t="s">
        <v>345</v>
      </c>
      <c r="O50" t="s">
        <v>727</v>
      </c>
      <c r="P50" t="s">
        <v>347</v>
      </c>
      <c r="Q50" t="s">
        <v>267</v>
      </c>
      <c r="R50" s="9" t="s">
        <v>728</v>
      </c>
      <c r="S50" s="9"/>
      <c r="T50" s="14">
        <v>10</v>
      </c>
      <c r="U50" s="210" t="s">
        <v>499</v>
      </c>
      <c r="V50" s="14">
        <v>1</v>
      </c>
      <c r="W50" s="14">
        <v>1</v>
      </c>
      <c r="X50" s="14" t="s">
        <v>270</v>
      </c>
      <c r="Y50">
        <v>105</v>
      </c>
      <c r="Z50" t="s">
        <v>271</v>
      </c>
      <c r="AA50">
        <f t="shared" si="0"/>
        <v>1</v>
      </c>
    </row>
    <row r="51" spans="1:27" x14ac:dyDescent="0.2">
      <c r="A51">
        <v>6682</v>
      </c>
      <c r="B51" s="1" t="s">
        <v>731</v>
      </c>
      <c r="C51" t="s">
        <v>284</v>
      </c>
      <c r="D51" s="9" t="s">
        <v>732</v>
      </c>
      <c r="E51" s="9" t="s">
        <v>259</v>
      </c>
      <c r="F51" s="9" t="s">
        <v>733</v>
      </c>
      <c r="G51" s="10">
        <v>15</v>
      </c>
      <c r="H51" s="10" t="s">
        <v>495</v>
      </c>
      <c r="I51" s="10">
        <v>1942</v>
      </c>
      <c r="J51" s="11" t="s">
        <v>734</v>
      </c>
      <c r="K51" s="12" t="s">
        <v>237</v>
      </c>
      <c r="L51" s="13" t="s">
        <v>562</v>
      </c>
      <c r="M51" t="s">
        <v>290</v>
      </c>
      <c r="N51" t="s">
        <v>291</v>
      </c>
      <c r="O51" t="s">
        <v>339</v>
      </c>
      <c r="R51" s="9"/>
      <c r="S51" s="9"/>
      <c r="T51" s="14">
        <v>10</v>
      </c>
      <c r="U51" s="210" t="s">
        <v>499</v>
      </c>
      <c r="V51" s="14">
        <v>1</v>
      </c>
      <c r="W51" s="14">
        <v>1</v>
      </c>
      <c r="X51" s="14" t="s">
        <v>294</v>
      </c>
      <c r="Y51" t="s">
        <v>732</v>
      </c>
      <c r="Z51" t="s">
        <v>271</v>
      </c>
      <c r="AA51">
        <f t="shared" si="0"/>
        <v>1</v>
      </c>
    </row>
    <row r="52" spans="1:27" x14ac:dyDescent="0.2">
      <c r="A52">
        <v>5028</v>
      </c>
      <c r="B52" s="1" t="s">
        <v>563</v>
      </c>
      <c r="C52" t="s">
        <v>257</v>
      </c>
      <c r="D52" s="9" t="s">
        <v>564</v>
      </c>
      <c r="E52" s="9" t="s">
        <v>259</v>
      </c>
      <c r="F52" s="9" t="s">
        <v>260</v>
      </c>
      <c r="G52" s="10">
        <v>17</v>
      </c>
      <c r="H52" s="10" t="s">
        <v>495</v>
      </c>
      <c r="I52" s="10">
        <v>1942</v>
      </c>
      <c r="J52" s="11" t="s">
        <v>565</v>
      </c>
      <c r="K52" s="12" t="s">
        <v>237</v>
      </c>
      <c r="L52" s="13" t="s">
        <v>566</v>
      </c>
      <c r="M52" t="s">
        <v>332</v>
      </c>
      <c r="N52" t="s">
        <v>333</v>
      </c>
      <c r="Q52" t="s">
        <v>334</v>
      </c>
      <c r="R52" s="9"/>
      <c r="S52" s="9"/>
      <c r="T52" s="14">
        <v>10</v>
      </c>
      <c r="U52" s="210" t="s">
        <v>499</v>
      </c>
      <c r="V52" s="14">
        <v>1</v>
      </c>
      <c r="W52" s="14">
        <v>1</v>
      </c>
      <c r="X52" s="14" t="s">
        <v>270</v>
      </c>
      <c r="Y52" t="s">
        <v>258</v>
      </c>
      <c r="Z52" t="s">
        <v>271</v>
      </c>
      <c r="AA52">
        <f t="shared" si="0"/>
        <v>2</v>
      </c>
    </row>
    <row r="53" spans="1:27" x14ac:dyDescent="0.2">
      <c r="A53">
        <v>5804</v>
      </c>
      <c r="B53" s="1" t="s">
        <v>567</v>
      </c>
      <c r="C53" t="s">
        <v>341</v>
      </c>
      <c r="D53" s="9">
        <v>105</v>
      </c>
      <c r="E53" s="9" t="s">
        <v>259</v>
      </c>
      <c r="F53" s="9" t="s">
        <v>326</v>
      </c>
      <c r="G53" s="10">
        <v>20</v>
      </c>
      <c r="H53" s="10" t="s">
        <v>495</v>
      </c>
      <c r="I53" s="10">
        <v>1942</v>
      </c>
      <c r="J53" s="11" t="s">
        <v>568</v>
      </c>
      <c r="K53" s="12" t="s">
        <v>237</v>
      </c>
      <c r="L53" s="13" t="s">
        <v>735</v>
      </c>
      <c r="M53" t="s">
        <v>332</v>
      </c>
      <c r="N53" t="s">
        <v>333</v>
      </c>
      <c r="Q53" t="s">
        <v>334</v>
      </c>
      <c r="R53" s="9"/>
      <c r="S53" s="9"/>
      <c r="T53" s="14">
        <v>10</v>
      </c>
      <c r="U53" s="210" t="s">
        <v>499</v>
      </c>
      <c r="V53" s="14">
        <v>1</v>
      </c>
      <c r="W53" s="14">
        <v>1</v>
      </c>
      <c r="X53" s="14" t="s">
        <v>270</v>
      </c>
      <c r="Y53">
        <v>105</v>
      </c>
      <c r="Z53" t="s">
        <v>271</v>
      </c>
      <c r="AA53">
        <f t="shared" si="0"/>
        <v>1</v>
      </c>
    </row>
    <row r="54" spans="1:27" x14ac:dyDescent="0.2">
      <c r="A54">
        <v>5808</v>
      </c>
      <c r="B54" s="1" t="s">
        <v>736</v>
      </c>
      <c r="C54" t="s">
        <v>341</v>
      </c>
      <c r="D54" s="9">
        <v>105</v>
      </c>
      <c r="E54" s="9" t="s">
        <v>259</v>
      </c>
      <c r="F54" s="9" t="s">
        <v>326</v>
      </c>
      <c r="G54" s="10">
        <v>23</v>
      </c>
      <c r="H54" s="10" t="s">
        <v>495</v>
      </c>
      <c r="I54" s="10">
        <v>1942</v>
      </c>
      <c r="J54" s="11" t="s">
        <v>737</v>
      </c>
      <c r="K54" s="12" t="s">
        <v>237</v>
      </c>
      <c r="L54" s="13" t="s">
        <v>738</v>
      </c>
      <c r="M54" t="s">
        <v>263</v>
      </c>
      <c r="N54" t="s">
        <v>280</v>
      </c>
      <c r="Q54" t="s">
        <v>281</v>
      </c>
      <c r="R54" s="9"/>
      <c r="S54" s="9"/>
      <c r="T54" s="14">
        <v>10</v>
      </c>
      <c r="U54" s="210" t="s">
        <v>499</v>
      </c>
      <c r="V54" s="14">
        <v>1</v>
      </c>
      <c r="W54" s="14">
        <v>1</v>
      </c>
      <c r="X54" s="14" t="s">
        <v>270</v>
      </c>
      <c r="Y54">
        <v>105</v>
      </c>
      <c r="Z54" t="s">
        <v>271</v>
      </c>
      <c r="AA54">
        <f t="shared" si="0"/>
        <v>1</v>
      </c>
    </row>
    <row r="55" spans="1:27" x14ac:dyDescent="0.2">
      <c r="A55">
        <v>5809</v>
      </c>
      <c r="B55" s="1" t="s">
        <v>739</v>
      </c>
      <c r="C55" t="s">
        <v>341</v>
      </c>
      <c r="D55" s="9">
        <v>105</v>
      </c>
      <c r="E55" s="9" t="s">
        <v>259</v>
      </c>
      <c r="F55" s="9" t="s">
        <v>326</v>
      </c>
      <c r="G55" s="10">
        <v>30</v>
      </c>
      <c r="H55" s="10" t="s">
        <v>495</v>
      </c>
      <c r="I55" s="10">
        <v>1942</v>
      </c>
      <c r="J55" s="11" t="s">
        <v>740</v>
      </c>
      <c r="K55" s="12" t="s">
        <v>237</v>
      </c>
      <c r="L55" s="13" t="s">
        <v>529</v>
      </c>
      <c r="M55" t="s">
        <v>263</v>
      </c>
      <c r="N55" t="s">
        <v>280</v>
      </c>
      <c r="Q55" t="s">
        <v>281</v>
      </c>
      <c r="R55" s="9"/>
      <c r="S55" s="9"/>
      <c r="T55" s="14">
        <v>10</v>
      </c>
      <c r="U55" s="210" t="s">
        <v>499</v>
      </c>
      <c r="V55" s="14">
        <v>1</v>
      </c>
      <c r="W55" s="14">
        <v>1</v>
      </c>
      <c r="X55" s="14" t="s">
        <v>270</v>
      </c>
      <c r="Y55">
        <v>105</v>
      </c>
      <c r="Z55" t="s">
        <v>271</v>
      </c>
      <c r="AA55">
        <f t="shared" si="0"/>
        <v>1</v>
      </c>
    </row>
    <row r="56" spans="1:27" x14ac:dyDescent="0.2">
      <c r="A56">
        <v>7309</v>
      </c>
      <c r="B56" s="1" t="s">
        <v>530</v>
      </c>
      <c r="C56" t="s">
        <v>341</v>
      </c>
      <c r="D56" s="9" t="s">
        <v>531</v>
      </c>
      <c r="E56" s="9" t="s">
        <v>259</v>
      </c>
      <c r="F56" s="9" t="s">
        <v>532</v>
      </c>
      <c r="G56" s="10">
        <v>31</v>
      </c>
      <c r="H56" s="10" t="s">
        <v>495</v>
      </c>
      <c r="I56" s="10">
        <v>1942</v>
      </c>
      <c r="J56" s="11" t="s">
        <v>533</v>
      </c>
      <c r="K56" s="12" t="s">
        <v>237</v>
      </c>
      <c r="L56" s="13" t="s">
        <v>366</v>
      </c>
      <c r="M56" t="s">
        <v>290</v>
      </c>
      <c r="N56" t="s">
        <v>291</v>
      </c>
      <c r="O56" t="s">
        <v>367</v>
      </c>
      <c r="R56" s="9"/>
      <c r="S56" s="9"/>
      <c r="T56" s="14">
        <v>10</v>
      </c>
      <c r="U56" s="210" t="s">
        <v>499</v>
      </c>
      <c r="V56" s="14">
        <v>1</v>
      </c>
      <c r="W56" s="14">
        <v>1</v>
      </c>
      <c r="X56" s="14" t="s">
        <v>294</v>
      </c>
      <c r="Y56" t="s">
        <v>531</v>
      </c>
      <c r="Z56" t="s">
        <v>271</v>
      </c>
      <c r="AA56">
        <f t="shared" si="0"/>
        <v>1</v>
      </c>
    </row>
    <row r="57" spans="1:27" x14ac:dyDescent="0.2">
      <c r="A57">
        <v>5810</v>
      </c>
      <c r="B57" s="1" t="s">
        <v>368</v>
      </c>
      <c r="C57" t="s">
        <v>341</v>
      </c>
      <c r="D57" s="9">
        <v>105</v>
      </c>
      <c r="E57" s="9" t="s">
        <v>259</v>
      </c>
      <c r="F57" s="9" t="s">
        <v>326</v>
      </c>
      <c r="G57" s="18">
        <v>7</v>
      </c>
      <c r="H57" s="10" t="s">
        <v>369</v>
      </c>
      <c r="I57" s="10">
        <v>1942</v>
      </c>
      <c r="J57" s="11" t="s">
        <v>370</v>
      </c>
      <c r="K57" s="12" t="s">
        <v>237</v>
      </c>
      <c r="L57" s="13" t="s">
        <v>464</v>
      </c>
      <c r="M57" t="s">
        <v>263</v>
      </c>
      <c r="N57" t="s">
        <v>280</v>
      </c>
      <c r="Q57" t="s">
        <v>281</v>
      </c>
      <c r="R57" s="9"/>
      <c r="S57" s="9"/>
      <c r="T57" s="14">
        <v>11</v>
      </c>
      <c r="U57" s="210" t="s">
        <v>465</v>
      </c>
      <c r="V57" s="14">
        <v>1</v>
      </c>
      <c r="W57" s="14">
        <v>1</v>
      </c>
      <c r="X57" s="14" t="s">
        <v>270</v>
      </c>
      <c r="Y57">
        <v>105</v>
      </c>
      <c r="Z57" t="s">
        <v>271</v>
      </c>
      <c r="AA57">
        <f t="shared" si="0"/>
        <v>1</v>
      </c>
    </row>
    <row r="58" spans="1:27" x14ac:dyDescent="0.2">
      <c r="A58">
        <v>5811</v>
      </c>
      <c r="B58" s="1" t="s">
        <v>466</v>
      </c>
      <c r="C58" t="s">
        <v>341</v>
      </c>
      <c r="D58" s="9">
        <v>105</v>
      </c>
      <c r="E58" s="9" t="s">
        <v>259</v>
      </c>
      <c r="F58" s="9" t="s">
        <v>326</v>
      </c>
      <c r="G58" s="10">
        <v>8</v>
      </c>
      <c r="H58" s="10" t="s">
        <v>369</v>
      </c>
      <c r="I58" s="10">
        <v>1942</v>
      </c>
      <c r="J58" s="11" t="s">
        <v>467</v>
      </c>
      <c r="K58" s="12" t="s">
        <v>237</v>
      </c>
      <c r="L58" s="13" t="s">
        <v>18422</v>
      </c>
      <c r="M58" t="s">
        <v>290</v>
      </c>
      <c r="N58" t="s">
        <v>291</v>
      </c>
      <c r="O58" t="s">
        <v>695</v>
      </c>
      <c r="R58" s="9"/>
      <c r="S58" s="9"/>
      <c r="T58" s="14">
        <v>11</v>
      </c>
      <c r="U58" s="210" t="s">
        <v>465</v>
      </c>
      <c r="V58" s="14">
        <v>1</v>
      </c>
      <c r="W58" s="14">
        <v>1</v>
      </c>
      <c r="X58" s="14" t="s">
        <v>270</v>
      </c>
      <c r="Y58">
        <v>105</v>
      </c>
      <c r="Z58" t="s">
        <v>271</v>
      </c>
      <c r="AA58">
        <f t="shared" si="0"/>
        <v>1</v>
      </c>
    </row>
    <row r="59" spans="1:27" x14ac:dyDescent="0.2">
      <c r="A59">
        <v>5813</v>
      </c>
      <c r="B59" s="1" t="s">
        <v>435</v>
      </c>
      <c r="C59" t="s">
        <v>341</v>
      </c>
      <c r="D59" s="19">
        <v>105</v>
      </c>
      <c r="E59" s="9" t="s">
        <v>259</v>
      </c>
      <c r="F59" s="9" t="s">
        <v>326</v>
      </c>
      <c r="G59" s="10">
        <v>13</v>
      </c>
      <c r="H59" s="10" t="s">
        <v>369</v>
      </c>
      <c r="I59" s="10">
        <v>1942</v>
      </c>
      <c r="J59" s="11" t="s">
        <v>698</v>
      </c>
      <c r="K59" s="12" t="s">
        <v>237</v>
      </c>
      <c r="L59" s="13" t="s">
        <v>436</v>
      </c>
      <c r="M59" t="s">
        <v>263</v>
      </c>
      <c r="N59" t="s">
        <v>280</v>
      </c>
      <c r="Q59" t="s">
        <v>281</v>
      </c>
      <c r="R59" s="9"/>
      <c r="S59" s="9"/>
      <c r="T59" s="14">
        <v>11</v>
      </c>
      <c r="U59" s="210" t="s">
        <v>465</v>
      </c>
      <c r="V59" s="14">
        <v>1</v>
      </c>
      <c r="W59" s="14">
        <v>1</v>
      </c>
      <c r="X59" s="14" t="s">
        <v>270</v>
      </c>
      <c r="Y59">
        <v>105</v>
      </c>
      <c r="Z59" t="s">
        <v>271</v>
      </c>
      <c r="AA59">
        <f t="shared" si="0"/>
        <v>1</v>
      </c>
    </row>
    <row r="60" spans="1:27" x14ac:dyDescent="0.2">
      <c r="A60">
        <v>3410</v>
      </c>
      <c r="B60" s="1" t="s">
        <v>696</v>
      </c>
      <c r="C60" t="s">
        <v>341</v>
      </c>
      <c r="D60" s="9" t="s">
        <v>697</v>
      </c>
      <c r="E60" s="9" t="s">
        <v>259</v>
      </c>
      <c r="F60" s="9" t="s">
        <v>326</v>
      </c>
      <c r="G60" s="10">
        <v>13</v>
      </c>
      <c r="H60" s="10" t="s">
        <v>369</v>
      </c>
      <c r="I60" s="10">
        <v>1942</v>
      </c>
      <c r="J60" s="11" t="s">
        <v>698</v>
      </c>
      <c r="K60" s="12" t="s">
        <v>237</v>
      </c>
      <c r="L60" s="13" t="s">
        <v>434</v>
      </c>
      <c r="M60" t="s">
        <v>263</v>
      </c>
      <c r="N60" t="s">
        <v>280</v>
      </c>
      <c r="Q60" t="s">
        <v>281</v>
      </c>
      <c r="R60" s="9"/>
      <c r="S60" s="9"/>
      <c r="T60" s="14">
        <v>11</v>
      </c>
      <c r="U60" s="210" t="s">
        <v>465</v>
      </c>
      <c r="V60" s="14">
        <v>1</v>
      </c>
      <c r="W60" s="14">
        <v>1</v>
      </c>
      <c r="X60" s="14" t="s">
        <v>270</v>
      </c>
      <c r="Y60">
        <v>105</v>
      </c>
      <c r="Z60" t="s">
        <v>271</v>
      </c>
      <c r="AA60">
        <f t="shared" si="0"/>
        <v>2</v>
      </c>
    </row>
    <row r="61" spans="1:27" x14ac:dyDescent="0.2">
      <c r="A61">
        <v>5894</v>
      </c>
      <c r="B61" s="1" t="s">
        <v>437</v>
      </c>
      <c r="C61" t="s">
        <v>284</v>
      </c>
      <c r="D61" s="9">
        <v>23</v>
      </c>
      <c r="E61" s="9" t="s">
        <v>275</v>
      </c>
      <c r="F61" s="9" t="s">
        <v>413</v>
      </c>
      <c r="G61" s="10">
        <v>26</v>
      </c>
      <c r="H61" s="10" t="s">
        <v>369</v>
      </c>
      <c r="I61" s="10">
        <v>1942</v>
      </c>
      <c r="J61" s="11" t="s">
        <v>438</v>
      </c>
      <c r="K61" s="12" t="s">
        <v>237</v>
      </c>
      <c r="L61" s="13" t="s">
        <v>17909</v>
      </c>
      <c r="M61" t="s">
        <v>290</v>
      </c>
      <c r="O61" t="s">
        <v>439</v>
      </c>
      <c r="R61" s="9"/>
      <c r="S61" s="9"/>
      <c r="T61" s="14">
        <v>11</v>
      </c>
      <c r="U61" s="210" t="s">
        <v>465</v>
      </c>
      <c r="V61" s="14">
        <v>1</v>
      </c>
      <c r="W61" s="14">
        <v>1</v>
      </c>
      <c r="X61" s="14" t="s">
        <v>270</v>
      </c>
      <c r="Y61">
        <v>23</v>
      </c>
      <c r="Z61" t="s">
        <v>271</v>
      </c>
      <c r="AA61">
        <f t="shared" si="0"/>
        <v>1</v>
      </c>
    </row>
    <row r="62" spans="1:27" x14ac:dyDescent="0.2">
      <c r="A62">
        <v>6186</v>
      </c>
      <c r="B62" s="1" t="s">
        <v>399</v>
      </c>
      <c r="C62" t="s">
        <v>284</v>
      </c>
      <c r="D62" s="9">
        <v>85</v>
      </c>
      <c r="E62" s="9" t="s">
        <v>259</v>
      </c>
      <c r="F62" s="9" t="s">
        <v>312</v>
      </c>
      <c r="G62" s="10">
        <v>28</v>
      </c>
      <c r="H62" s="10" t="s">
        <v>369</v>
      </c>
      <c r="I62" s="10">
        <v>1942</v>
      </c>
      <c r="J62" s="11" t="s">
        <v>441</v>
      </c>
      <c r="K62" s="12" t="s">
        <v>237</v>
      </c>
      <c r="L62" s="13" t="s">
        <v>609</v>
      </c>
      <c r="M62" t="s">
        <v>290</v>
      </c>
      <c r="O62" t="s">
        <v>292</v>
      </c>
      <c r="R62" s="9"/>
      <c r="S62" s="9"/>
      <c r="T62" s="14">
        <v>11</v>
      </c>
      <c r="U62" s="210" t="s">
        <v>465</v>
      </c>
      <c r="V62" s="14">
        <v>1</v>
      </c>
      <c r="W62" s="14">
        <v>1</v>
      </c>
      <c r="X62" s="14" t="s">
        <v>270</v>
      </c>
      <c r="Y62">
        <v>85</v>
      </c>
      <c r="Z62" t="s">
        <v>271</v>
      </c>
      <c r="AA62">
        <f t="shared" si="0"/>
        <v>1</v>
      </c>
    </row>
    <row r="63" spans="1:27" x14ac:dyDescent="0.2">
      <c r="A63">
        <v>5815</v>
      </c>
      <c r="B63" s="1" t="s">
        <v>440</v>
      </c>
      <c r="C63" t="s">
        <v>341</v>
      </c>
      <c r="D63" s="9">
        <v>105</v>
      </c>
      <c r="E63" s="9" t="s">
        <v>259</v>
      </c>
      <c r="F63" s="9" t="s">
        <v>326</v>
      </c>
      <c r="G63" s="10">
        <v>28</v>
      </c>
      <c r="H63" s="10" t="s">
        <v>369</v>
      </c>
      <c r="I63" s="10">
        <v>1942</v>
      </c>
      <c r="J63" s="11" t="s">
        <v>441</v>
      </c>
      <c r="K63" s="12" t="s">
        <v>237</v>
      </c>
      <c r="L63" s="13" t="s">
        <v>398</v>
      </c>
      <c r="M63" t="s">
        <v>290</v>
      </c>
      <c r="N63" t="s">
        <v>291</v>
      </c>
      <c r="O63" t="s">
        <v>320</v>
      </c>
      <c r="R63" s="9"/>
      <c r="S63" s="9"/>
      <c r="T63" s="14">
        <v>11</v>
      </c>
      <c r="U63" s="210" t="s">
        <v>465</v>
      </c>
      <c r="V63" s="14">
        <v>1</v>
      </c>
      <c r="W63" s="14">
        <v>1</v>
      </c>
      <c r="X63" s="14" t="s">
        <v>270</v>
      </c>
      <c r="Y63">
        <v>105</v>
      </c>
      <c r="Z63" t="s">
        <v>271</v>
      </c>
      <c r="AA63">
        <f t="shared" si="0"/>
        <v>1</v>
      </c>
    </row>
    <row r="64" spans="1:27" x14ac:dyDescent="0.2">
      <c r="A64">
        <v>5896</v>
      </c>
      <c r="B64" s="1" t="s">
        <v>610</v>
      </c>
      <c r="C64" t="s">
        <v>412</v>
      </c>
      <c r="D64" s="9">
        <v>23</v>
      </c>
      <c r="E64" s="9" t="s">
        <v>259</v>
      </c>
      <c r="F64" s="9" t="s">
        <v>413</v>
      </c>
      <c r="G64" s="10">
        <v>28</v>
      </c>
      <c r="H64" s="10" t="s">
        <v>369</v>
      </c>
      <c r="I64" s="10">
        <v>1942</v>
      </c>
      <c r="J64" s="11" t="s">
        <v>611</v>
      </c>
      <c r="K64" s="12" t="s">
        <v>415</v>
      </c>
      <c r="L64" s="13" t="s">
        <v>616</v>
      </c>
      <c r="M64" t="s">
        <v>332</v>
      </c>
      <c r="N64" t="s">
        <v>333</v>
      </c>
      <c r="Q64" t="s">
        <v>334</v>
      </c>
      <c r="R64" s="9"/>
      <c r="S64" s="9"/>
      <c r="T64" s="14">
        <v>11</v>
      </c>
      <c r="U64" s="210" t="s">
        <v>465</v>
      </c>
      <c r="V64" s="14">
        <v>1</v>
      </c>
      <c r="W64" s="14">
        <v>1</v>
      </c>
      <c r="X64" s="14" t="s">
        <v>270</v>
      </c>
      <c r="Y64">
        <v>23</v>
      </c>
      <c r="Z64" t="s">
        <v>271</v>
      </c>
      <c r="AA64">
        <f t="shared" si="0"/>
        <v>1</v>
      </c>
    </row>
    <row r="65" spans="1:27" x14ac:dyDescent="0.2">
      <c r="A65">
        <v>4413</v>
      </c>
      <c r="B65" s="1" t="s">
        <v>617</v>
      </c>
      <c r="C65" t="s">
        <v>284</v>
      </c>
      <c r="D65" s="9">
        <v>25</v>
      </c>
      <c r="E65" s="9" t="s">
        <v>259</v>
      </c>
      <c r="F65" s="9" t="s">
        <v>312</v>
      </c>
      <c r="G65" s="10">
        <v>30</v>
      </c>
      <c r="H65" s="10" t="s">
        <v>369</v>
      </c>
      <c r="I65" s="10">
        <v>1942</v>
      </c>
      <c r="J65" s="11" t="s">
        <v>618</v>
      </c>
      <c r="K65" s="12" t="s">
        <v>237</v>
      </c>
      <c r="L65" s="13" t="s">
        <v>619</v>
      </c>
      <c r="M65" t="s">
        <v>290</v>
      </c>
      <c r="O65" t="s">
        <v>620</v>
      </c>
      <c r="R65" s="9"/>
      <c r="S65" s="9"/>
      <c r="T65" s="14">
        <v>11</v>
      </c>
      <c r="U65" s="210" t="s">
        <v>465</v>
      </c>
      <c r="V65" s="14">
        <v>1</v>
      </c>
      <c r="W65" s="14">
        <v>1</v>
      </c>
      <c r="X65" s="14" t="s">
        <v>270</v>
      </c>
      <c r="Y65">
        <v>25</v>
      </c>
      <c r="Z65" t="s">
        <v>271</v>
      </c>
      <c r="AA65">
        <f t="shared" si="0"/>
        <v>1</v>
      </c>
    </row>
    <row r="66" spans="1:27" x14ac:dyDescent="0.2">
      <c r="A66">
        <v>1176</v>
      </c>
      <c r="B66" s="1" t="s">
        <v>621</v>
      </c>
      <c r="C66" t="s">
        <v>341</v>
      </c>
      <c r="D66" s="9" t="s">
        <v>622</v>
      </c>
      <c r="E66" s="9" t="s">
        <v>259</v>
      </c>
      <c r="F66" s="9" t="s">
        <v>326</v>
      </c>
      <c r="G66" s="10">
        <v>6</v>
      </c>
      <c r="H66" s="10" t="s">
        <v>261</v>
      </c>
      <c r="I66" s="10">
        <v>1942</v>
      </c>
      <c r="J66" s="11" t="s">
        <v>623</v>
      </c>
      <c r="K66" s="12" t="s">
        <v>237</v>
      </c>
      <c r="L66" s="13" t="s">
        <v>445</v>
      </c>
      <c r="M66" t="s">
        <v>263</v>
      </c>
      <c r="N66" t="s">
        <v>280</v>
      </c>
      <c r="Q66" t="s">
        <v>281</v>
      </c>
      <c r="R66" s="9"/>
      <c r="S66" s="9"/>
      <c r="T66" s="14">
        <v>12</v>
      </c>
      <c r="U66" s="210" t="s">
        <v>717</v>
      </c>
      <c r="V66" s="14">
        <v>1</v>
      </c>
      <c r="W66" s="14">
        <v>1</v>
      </c>
      <c r="X66" s="14" t="s">
        <v>270</v>
      </c>
      <c r="Y66">
        <v>139</v>
      </c>
      <c r="Z66" t="s">
        <v>271</v>
      </c>
      <c r="AA66">
        <f t="shared" ref="AA66:AA129" si="1">LEN(D66)-LEN(SUBSTITUTE(D66,"/",""))+1</f>
        <v>2</v>
      </c>
    </row>
    <row r="67" spans="1:27" x14ac:dyDescent="0.2">
      <c r="A67">
        <v>5816</v>
      </c>
      <c r="B67" s="8" t="s">
        <v>718</v>
      </c>
      <c r="C67" t="s">
        <v>341</v>
      </c>
      <c r="D67" s="20">
        <v>105</v>
      </c>
      <c r="E67" s="9" t="s">
        <v>259</v>
      </c>
      <c r="F67" s="20" t="s">
        <v>326</v>
      </c>
      <c r="G67" s="21">
        <v>8</v>
      </c>
      <c r="H67" s="21" t="s">
        <v>261</v>
      </c>
      <c r="I67" s="21">
        <v>1942</v>
      </c>
      <c r="J67" s="22">
        <v>15683</v>
      </c>
      <c r="K67" s="12" t="s">
        <v>237</v>
      </c>
      <c r="L67" s="13" t="s">
        <v>600</v>
      </c>
      <c r="M67" s="14" t="s">
        <v>263</v>
      </c>
      <c r="N67" s="14" t="s">
        <v>280</v>
      </c>
      <c r="O67" s="14"/>
      <c r="P67" s="14"/>
      <c r="Q67" t="s">
        <v>281</v>
      </c>
      <c r="R67" s="20"/>
      <c r="S67" s="9"/>
      <c r="T67" s="14">
        <v>12</v>
      </c>
      <c r="U67" s="210" t="s">
        <v>717</v>
      </c>
      <c r="V67" s="14">
        <v>1</v>
      </c>
      <c r="W67" s="14">
        <v>1</v>
      </c>
      <c r="X67" s="14" t="s">
        <v>270</v>
      </c>
      <c r="Y67">
        <v>105</v>
      </c>
      <c r="Z67" t="s">
        <v>271</v>
      </c>
      <c r="AA67">
        <f t="shared" si="1"/>
        <v>1</v>
      </c>
    </row>
    <row r="68" spans="1:27" x14ac:dyDescent="0.2">
      <c r="A68">
        <v>7599</v>
      </c>
      <c r="B68" s="1" t="s">
        <v>601</v>
      </c>
      <c r="C68" t="s">
        <v>341</v>
      </c>
      <c r="D68" s="9">
        <v>540</v>
      </c>
      <c r="E68" s="9" t="s">
        <v>259</v>
      </c>
      <c r="F68" s="9" t="s">
        <v>260</v>
      </c>
      <c r="G68" s="10">
        <v>8</v>
      </c>
      <c r="H68" s="10" t="s">
        <v>261</v>
      </c>
      <c r="I68" s="10">
        <v>1942</v>
      </c>
      <c r="J68" s="11" t="s">
        <v>602</v>
      </c>
      <c r="K68" s="12" t="s">
        <v>237</v>
      </c>
      <c r="L68" s="13" t="s">
        <v>612</v>
      </c>
      <c r="M68" t="s">
        <v>263</v>
      </c>
      <c r="N68" t="s">
        <v>613</v>
      </c>
      <c r="O68" t="s">
        <v>292</v>
      </c>
      <c r="Q68" t="s">
        <v>672</v>
      </c>
      <c r="R68" s="9"/>
      <c r="S68" s="9"/>
      <c r="T68" s="14">
        <v>12</v>
      </c>
      <c r="U68" s="210" t="s">
        <v>717</v>
      </c>
      <c r="V68" s="14">
        <v>1</v>
      </c>
      <c r="W68" s="14">
        <v>1</v>
      </c>
      <c r="X68" s="14" t="s">
        <v>270</v>
      </c>
      <c r="Y68">
        <v>540</v>
      </c>
      <c r="Z68" t="s">
        <v>271</v>
      </c>
      <c r="AA68">
        <f t="shared" si="1"/>
        <v>1</v>
      </c>
    </row>
    <row r="69" spans="1:27" x14ac:dyDescent="0.2">
      <c r="A69">
        <v>1479</v>
      </c>
      <c r="B69" s="1" t="s">
        <v>647</v>
      </c>
      <c r="C69" t="s">
        <v>341</v>
      </c>
      <c r="D69" s="9">
        <v>139</v>
      </c>
      <c r="E69" s="9" t="s">
        <v>259</v>
      </c>
      <c r="F69" s="9" t="s">
        <v>326</v>
      </c>
      <c r="G69" s="10">
        <v>12</v>
      </c>
      <c r="H69" s="10" t="s">
        <v>261</v>
      </c>
      <c r="I69" s="10">
        <v>1942</v>
      </c>
      <c r="J69" s="11" t="s">
        <v>615</v>
      </c>
      <c r="K69" s="12" t="s">
        <v>237</v>
      </c>
      <c r="L69" s="13" t="s">
        <v>376</v>
      </c>
      <c r="M69" t="s">
        <v>290</v>
      </c>
      <c r="N69" t="s">
        <v>291</v>
      </c>
      <c r="O69" t="s">
        <v>339</v>
      </c>
      <c r="R69" s="9"/>
      <c r="S69" s="9"/>
      <c r="T69" s="14">
        <v>12</v>
      </c>
      <c r="U69" s="210" t="s">
        <v>717</v>
      </c>
      <c r="V69" s="14">
        <v>1</v>
      </c>
      <c r="W69" s="14">
        <v>1</v>
      </c>
      <c r="X69" s="14" t="s">
        <v>270</v>
      </c>
      <c r="Y69">
        <v>139</v>
      </c>
      <c r="Z69" t="s">
        <v>271</v>
      </c>
      <c r="AA69">
        <f t="shared" si="1"/>
        <v>1</v>
      </c>
    </row>
    <row r="70" spans="1:27" x14ac:dyDescent="0.2">
      <c r="A70">
        <v>5562</v>
      </c>
      <c r="B70" s="1" t="s">
        <v>614</v>
      </c>
      <c r="C70" t="s">
        <v>284</v>
      </c>
      <c r="D70" s="9">
        <v>157</v>
      </c>
      <c r="E70" s="9" t="s">
        <v>259</v>
      </c>
      <c r="F70" s="9" t="s">
        <v>312</v>
      </c>
      <c r="G70" s="10">
        <v>12</v>
      </c>
      <c r="H70" s="10" t="s">
        <v>261</v>
      </c>
      <c r="I70" s="10">
        <v>1942</v>
      </c>
      <c r="J70" s="11" t="s">
        <v>615</v>
      </c>
      <c r="K70" s="12" t="s">
        <v>237</v>
      </c>
      <c r="L70" s="13" t="s">
        <v>645</v>
      </c>
      <c r="M70" t="s">
        <v>290</v>
      </c>
      <c r="O70" t="s">
        <v>646</v>
      </c>
      <c r="R70" s="9"/>
      <c r="S70" s="9"/>
      <c r="T70" s="14">
        <v>12</v>
      </c>
      <c r="U70" s="210" t="s">
        <v>717</v>
      </c>
      <c r="V70" s="14">
        <v>1</v>
      </c>
      <c r="W70" s="14">
        <v>1</v>
      </c>
      <c r="X70" s="14" t="s">
        <v>270</v>
      </c>
      <c r="Y70">
        <v>157</v>
      </c>
      <c r="Z70" t="s">
        <v>271</v>
      </c>
      <c r="AA70">
        <f t="shared" si="1"/>
        <v>1</v>
      </c>
    </row>
    <row r="71" spans="1:27" x14ac:dyDescent="0.2">
      <c r="A71">
        <v>6548</v>
      </c>
      <c r="B71" s="1" t="s">
        <v>377</v>
      </c>
      <c r="C71" t="s">
        <v>284</v>
      </c>
      <c r="D71" s="9">
        <v>151</v>
      </c>
      <c r="E71" s="9" t="s">
        <v>259</v>
      </c>
      <c r="F71" s="9" t="s">
        <v>312</v>
      </c>
      <c r="G71" s="10">
        <v>17</v>
      </c>
      <c r="H71" s="10" t="s">
        <v>261</v>
      </c>
      <c r="I71" s="10">
        <v>1942</v>
      </c>
      <c r="J71" s="11" t="s">
        <v>378</v>
      </c>
      <c r="K71" s="12" t="s">
        <v>237</v>
      </c>
      <c r="L71" s="13" t="s">
        <v>379</v>
      </c>
      <c r="M71" t="s">
        <v>290</v>
      </c>
      <c r="O71" t="s">
        <v>380</v>
      </c>
      <c r="R71" s="9"/>
      <c r="S71" s="9"/>
      <c r="T71" s="14">
        <v>12</v>
      </c>
      <c r="U71" s="210" t="s">
        <v>717</v>
      </c>
      <c r="V71" s="14">
        <v>1</v>
      </c>
      <c r="W71" s="14">
        <v>1</v>
      </c>
      <c r="X71" s="14" t="s">
        <v>270</v>
      </c>
      <c r="Y71">
        <v>151</v>
      </c>
      <c r="Z71" t="s">
        <v>271</v>
      </c>
      <c r="AA71">
        <f t="shared" si="1"/>
        <v>1</v>
      </c>
    </row>
    <row r="72" spans="1:27" x14ac:dyDescent="0.2">
      <c r="A72">
        <v>1515</v>
      </c>
      <c r="B72" s="1" t="s">
        <v>381</v>
      </c>
      <c r="C72" t="s">
        <v>341</v>
      </c>
      <c r="D72" s="9">
        <v>139</v>
      </c>
      <c r="E72" s="9" t="s">
        <v>259</v>
      </c>
      <c r="F72" s="9" t="s">
        <v>326</v>
      </c>
      <c r="G72" s="10">
        <v>20</v>
      </c>
      <c r="H72" s="10" t="s">
        <v>261</v>
      </c>
      <c r="I72" s="10">
        <v>1942</v>
      </c>
      <c r="J72" s="11" t="s">
        <v>382</v>
      </c>
      <c r="K72" s="12" t="s">
        <v>237</v>
      </c>
      <c r="L72" s="13" t="s">
        <v>383</v>
      </c>
      <c r="M72" t="s">
        <v>332</v>
      </c>
      <c r="N72" t="s">
        <v>333</v>
      </c>
      <c r="Q72" t="s">
        <v>334</v>
      </c>
      <c r="R72" s="9"/>
      <c r="S72" s="9"/>
      <c r="T72" s="14">
        <v>12</v>
      </c>
      <c r="U72" s="210" t="s">
        <v>717</v>
      </c>
      <c r="V72" s="14">
        <v>1</v>
      </c>
      <c r="W72" s="14">
        <v>1</v>
      </c>
      <c r="X72" s="14" t="s">
        <v>270</v>
      </c>
      <c r="Y72">
        <v>139</v>
      </c>
      <c r="Z72" t="s">
        <v>271</v>
      </c>
      <c r="AA72">
        <f t="shared" si="1"/>
        <v>1</v>
      </c>
    </row>
    <row r="73" spans="1:27" x14ac:dyDescent="0.2">
      <c r="A73">
        <v>5818</v>
      </c>
      <c r="B73" s="1" t="s">
        <v>384</v>
      </c>
      <c r="C73" t="s">
        <v>341</v>
      </c>
      <c r="D73" s="9">
        <v>105</v>
      </c>
      <c r="E73" s="9" t="s">
        <v>259</v>
      </c>
      <c r="F73" s="9" t="s">
        <v>326</v>
      </c>
      <c r="G73" s="10">
        <v>22</v>
      </c>
      <c r="H73" s="10" t="s">
        <v>261</v>
      </c>
      <c r="I73" s="10">
        <v>1942</v>
      </c>
      <c r="J73" s="11" t="s">
        <v>385</v>
      </c>
      <c r="K73" s="12" t="s">
        <v>237</v>
      </c>
      <c r="L73" s="13" t="s">
        <v>524</v>
      </c>
      <c r="M73" t="s">
        <v>263</v>
      </c>
      <c r="N73" t="s">
        <v>280</v>
      </c>
      <c r="Q73" t="s">
        <v>281</v>
      </c>
      <c r="R73" s="9"/>
      <c r="S73" s="9"/>
      <c r="T73" s="14">
        <v>12</v>
      </c>
      <c r="U73" s="210" t="s">
        <v>717</v>
      </c>
      <c r="V73" s="14">
        <v>1</v>
      </c>
      <c r="W73" s="14">
        <v>1</v>
      </c>
      <c r="X73" s="14" t="s">
        <v>270</v>
      </c>
      <c r="Y73">
        <v>105</v>
      </c>
      <c r="Z73" t="s">
        <v>271</v>
      </c>
      <c r="AA73">
        <f t="shared" si="1"/>
        <v>1</v>
      </c>
    </row>
    <row r="74" spans="1:27" x14ac:dyDescent="0.2">
      <c r="A74">
        <v>5142</v>
      </c>
      <c r="B74" s="1" t="s">
        <v>525</v>
      </c>
      <c r="C74" t="s">
        <v>284</v>
      </c>
      <c r="D74" s="9">
        <v>157</v>
      </c>
      <c r="E74" s="9" t="s">
        <v>259</v>
      </c>
      <c r="F74" s="9" t="s">
        <v>312</v>
      </c>
      <c r="G74" s="10">
        <v>23</v>
      </c>
      <c r="H74" s="10" t="s">
        <v>261</v>
      </c>
      <c r="I74" s="10">
        <v>1942</v>
      </c>
      <c r="J74" s="11" t="s">
        <v>526</v>
      </c>
      <c r="K74" s="12" t="s">
        <v>237</v>
      </c>
      <c r="L74" s="117" t="s">
        <v>18701</v>
      </c>
      <c r="M74" t="s">
        <v>290</v>
      </c>
      <c r="N74" t="s">
        <v>291</v>
      </c>
      <c r="O74" t="s">
        <v>292</v>
      </c>
      <c r="R74" s="9"/>
      <c r="S74" s="9"/>
      <c r="T74" s="14">
        <v>12</v>
      </c>
      <c r="U74" s="210" t="s">
        <v>717</v>
      </c>
      <c r="V74" s="14">
        <v>1</v>
      </c>
      <c r="W74" s="14">
        <v>1</v>
      </c>
      <c r="X74" s="14" t="s">
        <v>270</v>
      </c>
      <c r="Y74">
        <v>157</v>
      </c>
      <c r="Z74" t="s">
        <v>271</v>
      </c>
      <c r="AA74">
        <f t="shared" si="1"/>
        <v>1</v>
      </c>
    </row>
    <row r="75" spans="1:27" x14ac:dyDescent="0.2">
      <c r="A75">
        <v>843</v>
      </c>
      <c r="B75" s="1" t="s">
        <v>527</v>
      </c>
      <c r="C75" t="s">
        <v>412</v>
      </c>
      <c r="D75" s="9">
        <v>23</v>
      </c>
      <c r="E75" s="9" t="s">
        <v>275</v>
      </c>
      <c r="F75" s="9" t="s">
        <v>413</v>
      </c>
      <c r="G75" s="10">
        <v>27</v>
      </c>
      <c r="H75" s="10" t="s">
        <v>261</v>
      </c>
      <c r="I75" s="10">
        <v>1942</v>
      </c>
      <c r="J75" s="11" t="s">
        <v>528</v>
      </c>
      <c r="K75" s="12" t="s">
        <v>237</v>
      </c>
      <c r="L75" s="13" t="s">
        <v>699</v>
      </c>
      <c r="M75" t="s">
        <v>290</v>
      </c>
      <c r="O75" t="s">
        <v>695</v>
      </c>
      <c r="R75" s="9"/>
      <c r="S75" s="9"/>
      <c r="T75" s="14">
        <v>12</v>
      </c>
      <c r="U75" s="210" t="s">
        <v>717</v>
      </c>
      <c r="V75" s="14">
        <v>1</v>
      </c>
      <c r="W75" s="14">
        <v>1</v>
      </c>
      <c r="X75" s="14" t="s">
        <v>270</v>
      </c>
      <c r="Y75">
        <v>23</v>
      </c>
      <c r="Z75" t="s">
        <v>271</v>
      </c>
      <c r="AA75">
        <f t="shared" si="1"/>
        <v>1</v>
      </c>
    </row>
    <row r="76" spans="1:27" x14ac:dyDescent="0.2">
      <c r="A76">
        <v>4780</v>
      </c>
      <c r="B76" s="1" t="s">
        <v>514</v>
      </c>
      <c r="C76" t="s">
        <v>511</v>
      </c>
      <c r="D76" s="9"/>
      <c r="E76" s="9" t="s">
        <v>508</v>
      </c>
      <c r="F76" s="9" t="s">
        <v>532</v>
      </c>
      <c r="G76" s="10">
        <v>0</v>
      </c>
      <c r="H76" s="10" t="s">
        <v>276</v>
      </c>
      <c r="I76" s="10">
        <v>1943</v>
      </c>
      <c r="J76" s="11" t="s">
        <v>509</v>
      </c>
      <c r="K76" s="12" t="s">
        <v>237</v>
      </c>
      <c r="L76" t="s">
        <v>515</v>
      </c>
      <c r="M76" t="s">
        <v>290</v>
      </c>
      <c r="N76" t="s">
        <v>291</v>
      </c>
      <c r="O76" t="s">
        <v>17895</v>
      </c>
      <c r="R76" s="9"/>
      <c r="S76" s="9"/>
      <c r="T76" s="14"/>
      <c r="U76" s="210" t="s">
        <v>18187</v>
      </c>
      <c r="V76" s="14">
        <v>0</v>
      </c>
      <c r="W76" s="14">
        <v>1</v>
      </c>
      <c r="X76" s="14" t="s">
        <v>294</v>
      </c>
      <c r="Y76" t="s">
        <v>334</v>
      </c>
      <c r="Z76" t="s">
        <v>18167</v>
      </c>
      <c r="AA76">
        <f t="shared" si="1"/>
        <v>1</v>
      </c>
    </row>
    <row r="77" spans="1:27" x14ac:dyDescent="0.2">
      <c r="A77">
        <v>4772</v>
      </c>
      <c r="B77" s="1" t="s">
        <v>510</v>
      </c>
      <c r="C77" t="s">
        <v>511</v>
      </c>
      <c r="D77" s="9"/>
      <c r="E77" s="9" t="s">
        <v>508</v>
      </c>
      <c r="F77" s="9" t="s">
        <v>532</v>
      </c>
      <c r="G77" s="10">
        <v>0</v>
      </c>
      <c r="H77" s="10" t="s">
        <v>276</v>
      </c>
      <c r="I77" s="10">
        <v>1943</v>
      </c>
      <c r="J77" s="11" t="s">
        <v>509</v>
      </c>
      <c r="K77" s="12" t="s">
        <v>237</v>
      </c>
      <c r="L77" t="s">
        <v>512</v>
      </c>
      <c r="M77" t="s">
        <v>290</v>
      </c>
      <c r="N77" t="s">
        <v>291</v>
      </c>
      <c r="O77" t="s">
        <v>17895</v>
      </c>
      <c r="R77" s="9"/>
      <c r="S77" s="9"/>
      <c r="T77" s="14"/>
      <c r="U77" s="210" t="s">
        <v>18187</v>
      </c>
      <c r="V77" s="14">
        <v>0</v>
      </c>
      <c r="W77" s="14">
        <v>1</v>
      </c>
      <c r="X77" s="14" t="s">
        <v>294</v>
      </c>
      <c r="Y77" t="s">
        <v>334</v>
      </c>
      <c r="Z77" t="s">
        <v>18167</v>
      </c>
      <c r="AA77">
        <f t="shared" si="1"/>
        <v>1</v>
      </c>
    </row>
    <row r="78" spans="1:27" x14ac:dyDescent="0.2">
      <c r="A78">
        <v>4778</v>
      </c>
      <c r="B78" s="1" t="s">
        <v>513</v>
      </c>
      <c r="C78" t="s">
        <v>511</v>
      </c>
      <c r="D78" s="9"/>
      <c r="E78" s="9" t="s">
        <v>508</v>
      </c>
      <c r="F78" s="9" t="s">
        <v>532</v>
      </c>
      <c r="G78" s="10">
        <v>19</v>
      </c>
      <c r="H78" s="10" t="s">
        <v>495</v>
      </c>
      <c r="I78" s="10">
        <v>1943</v>
      </c>
      <c r="J78" s="11">
        <v>15998</v>
      </c>
      <c r="K78" s="12" t="s">
        <v>237</v>
      </c>
      <c r="L78" t="s">
        <v>18729</v>
      </c>
      <c r="M78" t="s">
        <v>290</v>
      </c>
      <c r="N78" t="s">
        <v>291</v>
      </c>
      <c r="O78" t="s">
        <v>17895</v>
      </c>
      <c r="R78" s="9"/>
      <c r="S78" s="9"/>
      <c r="T78" s="14"/>
      <c r="U78" s="210" t="s">
        <v>1387</v>
      </c>
      <c r="V78" s="14">
        <v>0</v>
      </c>
      <c r="W78" s="14">
        <v>1</v>
      </c>
      <c r="X78" s="14" t="s">
        <v>294</v>
      </c>
      <c r="Y78" t="s">
        <v>334</v>
      </c>
      <c r="Z78" t="s">
        <v>18167</v>
      </c>
      <c r="AA78">
        <f t="shared" si="1"/>
        <v>1</v>
      </c>
    </row>
    <row r="79" spans="1:27" x14ac:dyDescent="0.2">
      <c r="A79">
        <v>4782</v>
      </c>
      <c r="B79" s="1" t="s">
        <v>516</v>
      </c>
      <c r="C79" t="s">
        <v>511</v>
      </c>
      <c r="D79" s="9"/>
      <c r="E79" s="9" t="s">
        <v>508</v>
      </c>
      <c r="F79" s="9" t="s">
        <v>532</v>
      </c>
      <c r="G79" s="10">
        <v>0</v>
      </c>
      <c r="H79" s="10" t="s">
        <v>276</v>
      </c>
      <c r="I79" s="10">
        <v>1943</v>
      </c>
      <c r="J79" s="11" t="s">
        <v>509</v>
      </c>
      <c r="K79" s="12" t="s">
        <v>237</v>
      </c>
      <c r="L79" t="s">
        <v>512</v>
      </c>
      <c r="M79" t="s">
        <v>290</v>
      </c>
      <c r="N79" t="s">
        <v>291</v>
      </c>
      <c r="O79" t="s">
        <v>17895</v>
      </c>
      <c r="R79" s="9"/>
      <c r="S79" s="9"/>
      <c r="T79" s="14"/>
      <c r="U79" s="210" t="s">
        <v>18187</v>
      </c>
      <c r="V79" s="14">
        <v>0</v>
      </c>
      <c r="W79" s="14">
        <v>1</v>
      </c>
      <c r="X79" s="14" t="s">
        <v>294</v>
      </c>
      <c r="Y79" t="s">
        <v>334</v>
      </c>
      <c r="Z79" t="s">
        <v>18167</v>
      </c>
      <c r="AA79">
        <f t="shared" si="1"/>
        <v>1</v>
      </c>
    </row>
    <row r="80" spans="1:27" x14ac:dyDescent="0.2">
      <c r="A80">
        <v>896</v>
      </c>
      <c r="B80" s="1" t="s">
        <v>517</v>
      </c>
      <c r="C80" t="s">
        <v>284</v>
      </c>
      <c r="D80" s="9">
        <v>23</v>
      </c>
      <c r="E80" s="9" t="s">
        <v>275</v>
      </c>
      <c r="F80" s="9" t="s">
        <v>413</v>
      </c>
      <c r="G80" s="10">
        <v>8</v>
      </c>
      <c r="H80" s="10" t="s">
        <v>276</v>
      </c>
      <c r="I80" s="10">
        <v>1943</v>
      </c>
      <c r="J80" s="11" t="s">
        <v>518</v>
      </c>
      <c r="K80" s="12" t="s">
        <v>415</v>
      </c>
      <c r="L80" s="13" t="s">
        <v>519</v>
      </c>
      <c r="M80" t="s">
        <v>290</v>
      </c>
      <c r="O80" t="s">
        <v>520</v>
      </c>
      <c r="R80" s="9"/>
      <c r="S80" s="9"/>
      <c r="T80">
        <v>1</v>
      </c>
      <c r="U80" s="210" t="s">
        <v>521</v>
      </c>
      <c r="V80" s="14">
        <v>1</v>
      </c>
      <c r="W80" s="14">
        <v>1</v>
      </c>
      <c r="X80" s="14" t="s">
        <v>270</v>
      </c>
      <c r="Y80">
        <v>23</v>
      </c>
      <c r="Z80" t="s">
        <v>271</v>
      </c>
      <c r="AA80">
        <f t="shared" si="1"/>
        <v>1</v>
      </c>
    </row>
    <row r="81" spans="1:27" x14ac:dyDescent="0.2">
      <c r="A81">
        <v>5821</v>
      </c>
      <c r="B81" s="1" t="s">
        <v>522</v>
      </c>
      <c r="C81" t="s">
        <v>341</v>
      </c>
      <c r="D81" s="9">
        <v>105</v>
      </c>
      <c r="E81" s="9" t="s">
        <v>259</v>
      </c>
      <c r="F81" s="9" t="s">
        <v>326</v>
      </c>
      <c r="G81" s="10">
        <v>9</v>
      </c>
      <c r="H81" s="10" t="s">
        <v>276</v>
      </c>
      <c r="I81" s="10">
        <v>1943</v>
      </c>
      <c r="J81" s="11" t="s">
        <v>523</v>
      </c>
      <c r="K81" s="12" t="s">
        <v>237</v>
      </c>
      <c r="L81" s="13" t="s">
        <v>719</v>
      </c>
      <c r="M81" t="s">
        <v>263</v>
      </c>
      <c r="N81" t="s">
        <v>280</v>
      </c>
      <c r="Q81" t="s">
        <v>281</v>
      </c>
      <c r="R81" s="9"/>
      <c r="S81" s="9"/>
      <c r="T81">
        <v>1</v>
      </c>
      <c r="U81" s="210" t="s">
        <v>521</v>
      </c>
      <c r="V81" s="14">
        <v>1</v>
      </c>
      <c r="W81" s="14">
        <v>1</v>
      </c>
      <c r="X81" s="14" t="s">
        <v>270</v>
      </c>
      <c r="Y81">
        <v>105</v>
      </c>
      <c r="Z81" t="s">
        <v>271</v>
      </c>
      <c r="AA81">
        <f t="shared" si="1"/>
        <v>1</v>
      </c>
    </row>
    <row r="82" spans="1:27" x14ac:dyDescent="0.2">
      <c r="A82">
        <v>2865</v>
      </c>
      <c r="B82" s="1" t="s">
        <v>720</v>
      </c>
      <c r="C82" t="s">
        <v>341</v>
      </c>
      <c r="D82" s="9">
        <v>109</v>
      </c>
      <c r="E82" s="9" t="s">
        <v>259</v>
      </c>
      <c r="F82" s="9" t="s">
        <v>721</v>
      </c>
      <c r="G82" s="10">
        <v>13</v>
      </c>
      <c r="H82" s="10" t="s">
        <v>276</v>
      </c>
      <c r="I82" s="10">
        <v>1943</v>
      </c>
      <c r="J82" s="11" t="s">
        <v>722</v>
      </c>
      <c r="K82" s="12" t="s">
        <v>415</v>
      </c>
      <c r="L82" s="13" t="s">
        <v>723</v>
      </c>
      <c r="M82" t="s">
        <v>290</v>
      </c>
      <c r="N82" t="s">
        <v>573</v>
      </c>
      <c r="O82" t="s">
        <v>320</v>
      </c>
      <c r="R82" s="9"/>
      <c r="S82" s="9"/>
      <c r="T82">
        <v>1</v>
      </c>
      <c r="U82" s="210" t="s">
        <v>521</v>
      </c>
      <c r="V82" s="14">
        <v>1</v>
      </c>
      <c r="W82" s="14">
        <v>1</v>
      </c>
      <c r="X82" s="14" t="s">
        <v>270</v>
      </c>
      <c r="Y82">
        <v>109</v>
      </c>
      <c r="Z82" t="s">
        <v>271</v>
      </c>
      <c r="AA82">
        <f t="shared" si="1"/>
        <v>1</v>
      </c>
    </row>
    <row r="83" spans="1:27" x14ac:dyDescent="0.2">
      <c r="A83">
        <v>3453</v>
      </c>
      <c r="B83" s="1" t="s">
        <v>745</v>
      </c>
      <c r="C83" t="s">
        <v>284</v>
      </c>
      <c r="D83" s="9">
        <v>85</v>
      </c>
      <c r="E83" s="9" t="s">
        <v>259</v>
      </c>
      <c r="F83" s="9" t="s">
        <v>312</v>
      </c>
      <c r="G83" s="10">
        <v>20</v>
      </c>
      <c r="H83" s="10" t="s">
        <v>276</v>
      </c>
      <c r="I83" s="10">
        <v>1943</v>
      </c>
      <c r="J83" s="11" t="s">
        <v>725</v>
      </c>
      <c r="K83" s="12" t="s">
        <v>237</v>
      </c>
      <c r="L83" s="13" t="s">
        <v>416</v>
      </c>
      <c r="M83" t="s">
        <v>290</v>
      </c>
      <c r="O83" t="s">
        <v>17895</v>
      </c>
      <c r="R83" s="9"/>
      <c r="S83" s="9"/>
      <c r="T83">
        <v>1</v>
      </c>
      <c r="U83" s="210" t="s">
        <v>521</v>
      </c>
      <c r="V83" s="14">
        <v>1</v>
      </c>
      <c r="W83" s="14">
        <v>1</v>
      </c>
      <c r="X83" s="14" t="s">
        <v>270</v>
      </c>
      <c r="Y83">
        <v>85</v>
      </c>
      <c r="Z83" t="s">
        <v>271</v>
      </c>
      <c r="AA83">
        <f t="shared" si="1"/>
        <v>1</v>
      </c>
    </row>
    <row r="84" spans="1:27" x14ac:dyDescent="0.2">
      <c r="A84">
        <v>3837</v>
      </c>
      <c r="B84" s="1" t="s">
        <v>724</v>
      </c>
      <c r="C84" t="s">
        <v>284</v>
      </c>
      <c r="D84" s="9">
        <v>157</v>
      </c>
      <c r="E84" s="9" t="s">
        <v>259</v>
      </c>
      <c r="F84" s="9" t="s">
        <v>312</v>
      </c>
      <c r="G84" s="10">
        <v>20</v>
      </c>
      <c r="H84" s="10" t="s">
        <v>276</v>
      </c>
      <c r="I84" s="10">
        <v>1943</v>
      </c>
      <c r="J84" s="11" t="s">
        <v>418</v>
      </c>
      <c r="K84" s="12" t="s">
        <v>415</v>
      </c>
      <c r="L84" s="13" t="s">
        <v>744</v>
      </c>
      <c r="M84" t="s">
        <v>263</v>
      </c>
      <c r="N84" t="s">
        <v>470</v>
      </c>
      <c r="Q84" t="s">
        <v>672</v>
      </c>
      <c r="R84" s="9"/>
      <c r="S84" s="9"/>
      <c r="T84">
        <v>1</v>
      </c>
      <c r="U84" s="210" t="s">
        <v>521</v>
      </c>
      <c r="V84" s="14">
        <v>1</v>
      </c>
      <c r="W84" s="14">
        <v>1</v>
      </c>
      <c r="X84" s="14" t="s">
        <v>270</v>
      </c>
      <c r="Y84">
        <v>157</v>
      </c>
      <c r="Z84" t="s">
        <v>271</v>
      </c>
      <c r="AA84">
        <f t="shared" si="1"/>
        <v>1</v>
      </c>
    </row>
    <row r="85" spans="1:27" x14ac:dyDescent="0.2">
      <c r="A85">
        <v>4996</v>
      </c>
      <c r="B85" s="1" t="s">
        <v>417</v>
      </c>
      <c r="C85" t="s">
        <v>284</v>
      </c>
      <c r="D85" s="9">
        <v>23</v>
      </c>
      <c r="E85" s="9" t="s">
        <v>275</v>
      </c>
      <c r="F85" s="9" t="s">
        <v>413</v>
      </c>
      <c r="G85" s="10">
        <v>20</v>
      </c>
      <c r="H85" s="10" t="s">
        <v>276</v>
      </c>
      <c r="I85" s="10">
        <v>1943</v>
      </c>
      <c r="J85" s="11" t="s">
        <v>418</v>
      </c>
      <c r="K85" s="12" t="s">
        <v>415</v>
      </c>
      <c r="L85" s="13" t="s">
        <v>419</v>
      </c>
      <c r="M85" t="s">
        <v>263</v>
      </c>
      <c r="N85" t="s">
        <v>470</v>
      </c>
      <c r="Q85" t="s">
        <v>672</v>
      </c>
      <c r="R85" s="9"/>
      <c r="S85" s="9"/>
      <c r="T85">
        <v>1</v>
      </c>
      <c r="U85" s="210" t="s">
        <v>521</v>
      </c>
      <c r="V85" s="14">
        <v>1</v>
      </c>
      <c r="W85" s="14">
        <v>1</v>
      </c>
      <c r="X85" s="14" t="s">
        <v>270</v>
      </c>
      <c r="Y85">
        <v>23</v>
      </c>
      <c r="Z85" t="s">
        <v>271</v>
      </c>
      <c r="AA85">
        <f t="shared" si="1"/>
        <v>1</v>
      </c>
    </row>
    <row r="86" spans="1:27" x14ac:dyDescent="0.2">
      <c r="A86">
        <v>4451</v>
      </c>
      <c r="B86" s="1" t="s">
        <v>420</v>
      </c>
      <c r="C86" t="s">
        <v>284</v>
      </c>
      <c r="D86" s="9">
        <v>25</v>
      </c>
      <c r="E86" s="9" t="s">
        <v>259</v>
      </c>
      <c r="F86" s="9" t="s">
        <v>312</v>
      </c>
      <c r="G86" s="10">
        <v>21</v>
      </c>
      <c r="H86" s="10" t="s">
        <v>276</v>
      </c>
      <c r="I86" s="10">
        <v>1943</v>
      </c>
      <c r="J86" s="11" t="s">
        <v>421</v>
      </c>
      <c r="K86" s="12" t="s">
        <v>237</v>
      </c>
      <c r="L86" s="13" t="s">
        <v>422</v>
      </c>
      <c r="M86" t="s">
        <v>290</v>
      </c>
      <c r="O86" t="s">
        <v>316</v>
      </c>
      <c r="R86" s="9"/>
      <c r="S86" s="9"/>
      <c r="T86">
        <v>1</v>
      </c>
      <c r="U86" s="210" t="s">
        <v>521</v>
      </c>
      <c r="V86" s="14">
        <v>1</v>
      </c>
      <c r="W86" s="14">
        <v>1</v>
      </c>
      <c r="X86" s="14" t="s">
        <v>270</v>
      </c>
      <c r="Y86">
        <v>25</v>
      </c>
      <c r="Z86" t="s">
        <v>271</v>
      </c>
      <c r="AA86">
        <f t="shared" si="1"/>
        <v>1</v>
      </c>
    </row>
    <row r="87" spans="1:27" x14ac:dyDescent="0.2">
      <c r="A87">
        <v>2864</v>
      </c>
      <c r="B87" s="1" t="s">
        <v>423</v>
      </c>
      <c r="C87" t="s">
        <v>284</v>
      </c>
      <c r="D87" s="9">
        <v>264</v>
      </c>
      <c r="E87" s="9" t="s">
        <v>259</v>
      </c>
      <c r="F87" s="9" t="s">
        <v>312</v>
      </c>
      <c r="G87" s="10">
        <v>22</v>
      </c>
      <c r="H87" s="10" t="s">
        <v>276</v>
      </c>
      <c r="I87" s="10">
        <v>1943</v>
      </c>
      <c r="J87" s="11" t="s">
        <v>424</v>
      </c>
      <c r="K87" s="12" t="s">
        <v>237</v>
      </c>
      <c r="L87" s="13" t="s">
        <v>425</v>
      </c>
      <c r="M87" t="s">
        <v>290</v>
      </c>
      <c r="O87" t="s">
        <v>316</v>
      </c>
      <c r="R87" s="9"/>
      <c r="S87" s="9"/>
      <c r="T87">
        <v>1</v>
      </c>
      <c r="U87" s="210" t="s">
        <v>521</v>
      </c>
      <c r="V87" s="14">
        <v>1</v>
      </c>
      <c r="W87" s="14">
        <v>1</v>
      </c>
      <c r="X87" s="14" t="s">
        <v>270</v>
      </c>
      <c r="Y87">
        <v>264</v>
      </c>
      <c r="Z87" t="s">
        <v>271</v>
      </c>
      <c r="AA87">
        <f t="shared" si="1"/>
        <v>1</v>
      </c>
    </row>
    <row r="88" spans="1:27" x14ac:dyDescent="0.2">
      <c r="A88">
        <v>5823</v>
      </c>
      <c r="B88" s="1" t="s">
        <v>457</v>
      </c>
      <c r="C88" t="s">
        <v>341</v>
      </c>
      <c r="D88" s="9">
        <v>105</v>
      </c>
      <c r="E88" s="9" t="s">
        <v>259</v>
      </c>
      <c r="F88" s="9" t="s">
        <v>326</v>
      </c>
      <c r="G88" s="10">
        <v>23</v>
      </c>
      <c r="H88" s="10" t="s">
        <v>276</v>
      </c>
      <c r="I88" s="10">
        <v>1943</v>
      </c>
      <c r="J88" s="11" t="s">
        <v>428</v>
      </c>
      <c r="K88" s="12" t="s">
        <v>237</v>
      </c>
      <c r="L88" s="13" t="s">
        <v>458</v>
      </c>
      <c r="M88" t="s">
        <v>332</v>
      </c>
      <c r="N88" t="s">
        <v>333</v>
      </c>
      <c r="Q88" t="s">
        <v>334</v>
      </c>
      <c r="R88" s="9"/>
      <c r="S88" s="9"/>
      <c r="T88">
        <v>1</v>
      </c>
      <c r="U88" s="210" t="s">
        <v>521</v>
      </c>
      <c r="V88" s="14">
        <v>1</v>
      </c>
      <c r="W88" s="14">
        <v>1</v>
      </c>
      <c r="X88" s="14" t="s">
        <v>270</v>
      </c>
      <c r="Y88">
        <v>105</v>
      </c>
      <c r="Z88" t="s">
        <v>271</v>
      </c>
      <c r="AA88">
        <f t="shared" si="1"/>
        <v>1</v>
      </c>
    </row>
    <row r="89" spans="1:27" x14ac:dyDescent="0.2">
      <c r="A89">
        <v>3241</v>
      </c>
      <c r="B89" s="1" t="s">
        <v>426</v>
      </c>
      <c r="C89" t="s">
        <v>284</v>
      </c>
      <c r="D89" s="9" t="s">
        <v>427</v>
      </c>
      <c r="E89" s="9" t="s">
        <v>259</v>
      </c>
      <c r="F89" s="9" t="s">
        <v>312</v>
      </c>
      <c r="G89" s="10">
        <v>23</v>
      </c>
      <c r="H89" s="10" t="s">
        <v>276</v>
      </c>
      <c r="I89" s="10">
        <v>1943</v>
      </c>
      <c r="J89" s="11" t="s">
        <v>428</v>
      </c>
      <c r="K89" s="12" t="s">
        <v>237</v>
      </c>
      <c r="L89" s="13" t="s">
        <v>221</v>
      </c>
      <c r="M89" t="s">
        <v>290</v>
      </c>
      <c r="N89" t="s">
        <v>291</v>
      </c>
      <c r="O89" t="s">
        <v>455</v>
      </c>
      <c r="R89" s="9"/>
      <c r="S89" s="9"/>
      <c r="T89">
        <v>1</v>
      </c>
      <c r="U89" s="210" t="s">
        <v>521</v>
      </c>
      <c r="V89" s="14">
        <v>1</v>
      </c>
      <c r="W89" s="14">
        <v>1</v>
      </c>
      <c r="X89" s="14" t="s">
        <v>270</v>
      </c>
      <c r="Y89">
        <v>410</v>
      </c>
      <c r="Z89" t="s">
        <v>505</v>
      </c>
      <c r="AA89">
        <f t="shared" si="1"/>
        <v>3</v>
      </c>
    </row>
    <row r="90" spans="1:27" x14ac:dyDescent="0.2">
      <c r="A90">
        <v>3866</v>
      </c>
      <c r="B90" s="1" t="s">
        <v>459</v>
      </c>
      <c r="C90" t="s">
        <v>284</v>
      </c>
      <c r="D90" s="9">
        <v>456</v>
      </c>
      <c r="E90" s="9" t="s">
        <v>259</v>
      </c>
      <c r="F90" s="9" t="s">
        <v>312</v>
      </c>
      <c r="G90" s="10">
        <v>25</v>
      </c>
      <c r="H90" s="10" t="s">
        <v>276</v>
      </c>
      <c r="I90" s="10">
        <v>1943</v>
      </c>
      <c r="J90" s="11" t="s">
        <v>460</v>
      </c>
      <c r="K90" s="12" t="s">
        <v>237</v>
      </c>
      <c r="L90" s="13" t="s">
        <v>461</v>
      </c>
      <c r="M90" t="s">
        <v>290</v>
      </c>
      <c r="O90" t="s">
        <v>316</v>
      </c>
      <c r="R90" s="9"/>
      <c r="S90" s="9"/>
      <c r="T90">
        <v>1</v>
      </c>
      <c r="U90" s="210" t="s">
        <v>521</v>
      </c>
      <c r="V90" s="14">
        <v>1</v>
      </c>
      <c r="W90" s="14">
        <v>1</v>
      </c>
      <c r="X90" s="14" t="s">
        <v>270</v>
      </c>
      <c r="Y90">
        <v>456</v>
      </c>
      <c r="Z90" t="s">
        <v>271</v>
      </c>
      <c r="AA90">
        <f t="shared" si="1"/>
        <v>1</v>
      </c>
    </row>
    <row r="91" spans="1:27" x14ac:dyDescent="0.2">
      <c r="A91">
        <v>3663</v>
      </c>
      <c r="B91" s="1" t="s">
        <v>394</v>
      </c>
      <c r="C91" t="s">
        <v>284</v>
      </c>
      <c r="D91" s="9">
        <v>307</v>
      </c>
      <c r="E91" s="9" t="s">
        <v>259</v>
      </c>
      <c r="F91" s="9" t="s">
        <v>312</v>
      </c>
      <c r="G91" s="10">
        <v>26</v>
      </c>
      <c r="H91" s="10" t="s">
        <v>276</v>
      </c>
      <c r="I91" s="10">
        <v>1943</v>
      </c>
      <c r="J91" s="11" t="s">
        <v>463</v>
      </c>
      <c r="K91" s="12" t="s">
        <v>237</v>
      </c>
      <c r="L91" s="13" t="s">
        <v>395</v>
      </c>
      <c r="M91" t="s">
        <v>290</v>
      </c>
      <c r="O91" t="s">
        <v>316</v>
      </c>
      <c r="R91" s="9"/>
      <c r="S91" s="9"/>
      <c r="T91">
        <v>1</v>
      </c>
      <c r="U91" s="210" t="s">
        <v>521</v>
      </c>
      <c r="V91" s="14">
        <v>1</v>
      </c>
      <c r="W91" s="14">
        <v>1</v>
      </c>
      <c r="X91" s="14" t="s">
        <v>270</v>
      </c>
      <c r="Y91">
        <v>307</v>
      </c>
      <c r="Z91" t="s">
        <v>271</v>
      </c>
      <c r="AA91">
        <f t="shared" si="1"/>
        <v>1</v>
      </c>
    </row>
    <row r="92" spans="1:27" x14ac:dyDescent="0.2">
      <c r="A92">
        <v>5556</v>
      </c>
      <c r="B92" s="1" t="s">
        <v>462</v>
      </c>
      <c r="C92" t="s">
        <v>284</v>
      </c>
      <c r="D92" s="9">
        <v>410</v>
      </c>
      <c r="E92" s="9" t="s">
        <v>259</v>
      </c>
      <c r="F92" s="9" t="s">
        <v>312</v>
      </c>
      <c r="G92" s="10">
        <v>26</v>
      </c>
      <c r="H92" s="10" t="s">
        <v>276</v>
      </c>
      <c r="I92" s="10">
        <v>1943</v>
      </c>
      <c r="J92" s="11" t="s">
        <v>463</v>
      </c>
      <c r="K92" s="12" t="s">
        <v>237</v>
      </c>
      <c r="L92" s="13" t="s">
        <v>393</v>
      </c>
      <c r="M92" t="s">
        <v>290</v>
      </c>
      <c r="O92" t="s">
        <v>320</v>
      </c>
      <c r="R92" s="9"/>
      <c r="S92" s="9"/>
      <c r="T92">
        <v>1</v>
      </c>
      <c r="U92" s="210" t="s">
        <v>521</v>
      </c>
      <c r="V92" s="14">
        <v>1</v>
      </c>
      <c r="W92" s="14">
        <v>1</v>
      </c>
      <c r="X92" s="14" t="s">
        <v>270</v>
      </c>
      <c r="Y92">
        <v>410</v>
      </c>
      <c r="Z92" t="s">
        <v>271</v>
      </c>
      <c r="AA92">
        <f t="shared" si="1"/>
        <v>1</v>
      </c>
    </row>
    <row r="93" spans="1:27" x14ac:dyDescent="0.2">
      <c r="A93">
        <v>5824</v>
      </c>
      <c r="B93" s="1" t="s">
        <v>396</v>
      </c>
      <c r="C93" t="s">
        <v>341</v>
      </c>
      <c r="D93" s="9">
        <v>105</v>
      </c>
      <c r="E93" s="9" t="s">
        <v>259</v>
      </c>
      <c r="F93" s="9" t="s">
        <v>326</v>
      </c>
      <c r="G93" s="10">
        <v>27</v>
      </c>
      <c r="H93" s="10" t="s">
        <v>276</v>
      </c>
      <c r="I93" s="10">
        <v>1943</v>
      </c>
      <c r="J93" s="11" t="s">
        <v>397</v>
      </c>
      <c r="K93" s="12" t="s">
        <v>237</v>
      </c>
      <c r="L93" s="13" t="s">
        <v>17952</v>
      </c>
      <c r="M93" t="s">
        <v>290</v>
      </c>
      <c r="N93" t="s">
        <v>573</v>
      </c>
      <c r="O93" t="s">
        <v>292</v>
      </c>
      <c r="R93" s="9"/>
      <c r="S93" s="9"/>
      <c r="T93">
        <v>1</v>
      </c>
      <c r="U93" s="210" t="s">
        <v>521</v>
      </c>
      <c r="V93" s="14">
        <v>1</v>
      </c>
      <c r="W93" s="14">
        <v>1</v>
      </c>
      <c r="X93" s="14" t="s">
        <v>270</v>
      </c>
      <c r="Y93">
        <v>105</v>
      </c>
      <c r="Z93" t="s">
        <v>271</v>
      </c>
      <c r="AA93">
        <f t="shared" si="1"/>
        <v>1</v>
      </c>
    </row>
    <row r="94" spans="1:27" x14ac:dyDescent="0.2">
      <c r="A94">
        <v>5828</v>
      </c>
      <c r="B94" s="1" t="s">
        <v>400</v>
      </c>
      <c r="C94" t="s">
        <v>341</v>
      </c>
      <c r="D94" s="9">
        <v>105</v>
      </c>
      <c r="E94" s="9" t="s">
        <v>259</v>
      </c>
      <c r="F94" s="9" t="s">
        <v>326</v>
      </c>
      <c r="G94" s="10">
        <v>27</v>
      </c>
      <c r="H94" s="10" t="s">
        <v>276</v>
      </c>
      <c r="I94" s="10">
        <v>1943</v>
      </c>
      <c r="J94" s="11" t="s">
        <v>397</v>
      </c>
      <c r="K94" s="12" t="s">
        <v>237</v>
      </c>
      <c r="L94" s="13" t="s">
        <v>17953</v>
      </c>
      <c r="M94" t="s">
        <v>263</v>
      </c>
      <c r="N94" t="s">
        <v>470</v>
      </c>
      <c r="Q94" t="s">
        <v>672</v>
      </c>
      <c r="R94" s="9"/>
      <c r="S94" s="9"/>
      <c r="T94">
        <v>1</v>
      </c>
      <c r="U94" s="210" t="s">
        <v>521</v>
      </c>
      <c r="V94" s="14">
        <v>1</v>
      </c>
      <c r="W94" s="14">
        <v>1</v>
      </c>
      <c r="X94" s="14" t="s">
        <v>270</v>
      </c>
      <c r="Y94">
        <v>105</v>
      </c>
      <c r="Z94" t="s">
        <v>271</v>
      </c>
      <c r="AA94">
        <f t="shared" si="1"/>
        <v>1</v>
      </c>
    </row>
    <row r="95" spans="1:27" x14ac:dyDescent="0.2">
      <c r="A95">
        <v>5829</v>
      </c>
      <c r="B95" s="1" t="s">
        <v>371</v>
      </c>
      <c r="C95" t="s">
        <v>341</v>
      </c>
      <c r="D95" s="9">
        <v>105</v>
      </c>
      <c r="E95" s="9" t="s">
        <v>259</v>
      </c>
      <c r="F95" s="9" t="s">
        <v>326</v>
      </c>
      <c r="G95" s="10">
        <v>30</v>
      </c>
      <c r="H95" s="10" t="s">
        <v>276</v>
      </c>
      <c r="I95" s="10">
        <v>1943</v>
      </c>
      <c r="J95" s="11" t="s">
        <v>372</v>
      </c>
      <c r="K95" s="12" t="s">
        <v>237</v>
      </c>
      <c r="L95" s="13" t="s">
        <v>534</v>
      </c>
      <c r="M95" t="s">
        <v>263</v>
      </c>
      <c r="N95" t="s">
        <v>280</v>
      </c>
      <c r="Q95" t="s">
        <v>281</v>
      </c>
      <c r="R95" s="9"/>
      <c r="S95" s="9"/>
      <c r="T95">
        <v>1</v>
      </c>
      <c r="U95" s="210" t="s">
        <v>521</v>
      </c>
      <c r="V95" s="14">
        <v>1</v>
      </c>
      <c r="W95" s="14">
        <v>1</v>
      </c>
      <c r="X95" s="14" t="s">
        <v>270</v>
      </c>
      <c r="Y95">
        <v>105</v>
      </c>
      <c r="Z95" t="s">
        <v>271</v>
      </c>
      <c r="AA95">
        <f t="shared" si="1"/>
        <v>1</v>
      </c>
    </row>
    <row r="96" spans="1:27" x14ac:dyDescent="0.2">
      <c r="A96">
        <v>3394</v>
      </c>
      <c r="B96" s="1" t="s">
        <v>535</v>
      </c>
      <c r="C96" t="s">
        <v>284</v>
      </c>
      <c r="D96" s="9">
        <v>264</v>
      </c>
      <c r="E96" s="9" t="s">
        <v>259</v>
      </c>
      <c r="F96" s="9" t="s">
        <v>312</v>
      </c>
      <c r="G96" s="10">
        <v>2</v>
      </c>
      <c r="H96" s="10" t="s">
        <v>536</v>
      </c>
      <c r="I96" s="10">
        <v>1943</v>
      </c>
      <c r="J96" s="11" t="s">
        <v>537</v>
      </c>
      <c r="K96" s="12" t="s">
        <v>237</v>
      </c>
      <c r="L96" s="13" t="s">
        <v>473</v>
      </c>
      <c r="M96" t="s">
        <v>290</v>
      </c>
      <c r="O96" t="s">
        <v>692</v>
      </c>
      <c r="R96" s="9"/>
      <c r="S96" s="9"/>
      <c r="T96">
        <v>2</v>
      </c>
      <c r="U96" s="210" t="s">
        <v>474</v>
      </c>
      <c r="V96" s="14">
        <v>1</v>
      </c>
      <c r="W96" s="14">
        <v>1</v>
      </c>
      <c r="X96" s="14" t="s">
        <v>270</v>
      </c>
      <c r="Y96">
        <v>264</v>
      </c>
      <c r="Z96" t="s">
        <v>271</v>
      </c>
      <c r="AA96">
        <f t="shared" si="1"/>
        <v>1</v>
      </c>
    </row>
    <row r="97" spans="1:27" x14ac:dyDescent="0.2">
      <c r="A97">
        <v>3402</v>
      </c>
      <c r="B97" s="1" t="s">
        <v>475</v>
      </c>
      <c r="C97" t="s">
        <v>284</v>
      </c>
      <c r="D97" s="9">
        <v>264</v>
      </c>
      <c r="E97" s="9" t="s">
        <v>259</v>
      </c>
      <c r="F97" s="9" t="s">
        <v>312</v>
      </c>
      <c r="G97" s="10">
        <v>2</v>
      </c>
      <c r="H97" s="10" t="s">
        <v>536</v>
      </c>
      <c r="I97" s="10">
        <v>1943</v>
      </c>
      <c r="J97" s="11" t="s">
        <v>537</v>
      </c>
      <c r="K97" s="12" t="s">
        <v>237</v>
      </c>
      <c r="L97" s="13" t="s">
        <v>476</v>
      </c>
      <c r="M97" t="s">
        <v>290</v>
      </c>
      <c r="O97" t="s">
        <v>692</v>
      </c>
      <c r="R97" s="9"/>
      <c r="S97" s="9"/>
      <c r="T97">
        <v>2</v>
      </c>
      <c r="U97" s="210" t="s">
        <v>474</v>
      </c>
      <c r="V97" s="14">
        <v>1</v>
      </c>
      <c r="W97" s="14">
        <v>1</v>
      </c>
      <c r="X97" s="14" t="s">
        <v>270</v>
      </c>
      <c r="Y97">
        <v>264</v>
      </c>
      <c r="Z97" t="s">
        <v>271</v>
      </c>
      <c r="AA97">
        <f t="shared" si="1"/>
        <v>1</v>
      </c>
    </row>
    <row r="98" spans="1:27" x14ac:dyDescent="0.2">
      <c r="A98">
        <v>4925</v>
      </c>
      <c r="B98" s="1" t="s">
        <v>477</v>
      </c>
      <c r="C98" t="s">
        <v>284</v>
      </c>
      <c r="D98" s="9">
        <v>25</v>
      </c>
      <c r="E98" s="9" t="s">
        <v>259</v>
      </c>
      <c r="F98" s="9" t="s">
        <v>312</v>
      </c>
      <c r="G98" s="10">
        <v>5</v>
      </c>
      <c r="H98" s="10" t="s">
        <v>536</v>
      </c>
      <c r="I98" s="10">
        <v>1943</v>
      </c>
      <c r="J98" s="11" t="s">
        <v>478</v>
      </c>
      <c r="K98" s="12" t="s">
        <v>237</v>
      </c>
      <c r="L98" s="13" t="s">
        <v>479</v>
      </c>
      <c r="M98" t="s">
        <v>290</v>
      </c>
      <c r="O98" t="s">
        <v>480</v>
      </c>
      <c r="R98" s="9"/>
      <c r="S98" s="9"/>
      <c r="T98">
        <v>2</v>
      </c>
      <c r="U98" s="210" t="s">
        <v>474</v>
      </c>
      <c r="V98" s="14">
        <v>1</v>
      </c>
      <c r="W98" s="14">
        <v>1</v>
      </c>
      <c r="X98" s="14" t="s">
        <v>270</v>
      </c>
      <c r="Y98">
        <v>25</v>
      </c>
      <c r="Z98" t="s">
        <v>505</v>
      </c>
      <c r="AA98">
        <f t="shared" si="1"/>
        <v>1</v>
      </c>
    </row>
    <row r="99" spans="1:27" x14ac:dyDescent="0.2">
      <c r="A99">
        <v>5853</v>
      </c>
      <c r="B99" s="1" t="s">
        <v>481</v>
      </c>
      <c r="C99" t="s">
        <v>284</v>
      </c>
      <c r="D99" s="9">
        <v>23</v>
      </c>
      <c r="E99" s="9" t="s">
        <v>275</v>
      </c>
      <c r="F99" s="9" t="s">
        <v>413</v>
      </c>
      <c r="G99" s="10">
        <v>12</v>
      </c>
      <c r="H99" s="10" t="s">
        <v>536</v>
      </c>
      <c r="I99" s="10">
        <v>1943</v>
      </c>
      <c r="J99" s="11" t="s">
        <v>482</v>
      </c>
      <c r="K99" s="12" t="s">
        <v>237</v>
      </c>
      <c r="L99" s="13" t="s">
        <v>483</v>
      </c>
      <c r="M99" t="s">
        <v>263</v>
      </c>
      <c r="N99" t="s">
        <v>280</v>
      </c>
      <c r="Q99" t="s">
        <v>281</v>
      </c>
      <c r="R99" s="9"/>
      <c r="S99" s="9"/>
      <c r="T99">
        <v>2</v>
      </c>
      <c r="U99" s="210" t="s">
        <v>474</v>
      </c>
      <c r="V99" s="14">
        <v>1</v>
      </c>
      <c r="W99" s="14">
        <v>1</v>
      </c>
      <c r="X99" s="14" t="s">
        <v>270</v>
      </c>
      <c r="Y99">
        <v>23</v>
      </c>
      <c r="Z99" t="s">
        <v>271</v>
      </c>
      <c r="AA99">
        <f t="shared" si="1"/>
        <v>1</v>
      </c>
    </row>
    <row r="100" spans="1:27" x14ac:dyDescent="0.2">
      <c r="A100">
        <v>4775</v>
      </c>
      <c r="B100" s="1" t="s">
        <v>484</v>
      </c>
      <c r="C100" t="s">
        <v>657</v>
      </c>
      <c r="D100" s="9"/>
      <c r="E100" s="9" t="s">
        <v>259</v>
      </c>
      <c r="F100" s="9" t="s">
        <v>286</v>
      </c>
      <c r="G100" s="10">
        <v>14</v>
      </c>
      <c r="H100" s="10" t="s">
        <v>536</v>
      </c>
      <c r="I100" s="10">
        <v>1943</v>
      </c>
      <c r="J100" s="11" t="s">
        <v>485</v>
      </c>
      <c r="K100" s="12" t="s">
        <v>237</v>
      </c>
      <c r="L100" s="13" t="s">
        <v>486</v>
      </c>
      <c r="M100" t="s">
        <v>290</v>
      </c>
      <c r="N100" t="s">
        <v>291</v>
      </c>
      <c r="O100" t="s">
        <v>17895</v>
      </c>
      <c r="R100" s="9"/>
      <c r="S100" s="9"/>
      <c r="T100">
        <v>2</v>
      </c>
      <c r="U100" s="210" t="s">
        <v>474</v>
      </c>
      <c r="V100" s="14">
        <v>1</v>
      </c>
      <c r="W100" s="14">
        <v>1</v>
      </c>
      <c r="X100" s="14" t="s">
        <v>294</v>
      </c>
      <c r="Y100" t="s">
        <v>334</v>
      </c>
      <c r="Z100" t="s">
        <v>271</v>
      </c>
      <c r="AA100">
        <f t="shared" si="1"/>
        <v>1</v>
      </c>
    </row>
    <row r="101" spans="1:27" x14ac:dyDescent="0.2">
      <c r="A101">
        <v>5882</v>
      </c>
      <c r="B101" s="1" t="s">
        <v>487</v>
      </c>
      <c r="C101" t="s">
        <v>284</v>
      </c>
      <c r="D101" s="9">
        <v>23</v>
      </c>
      <c r="E101" s="9" t="s">
        <v>275</v>
      </c>
      <c r="F101" s="9" t="s">
        <v>413</v>
      </c>
      <c r="G101" s="10">
        <v>15</v>
      </c>
      <c r="H101" s="10" t="s">
        <v>536</v>
      </c>
      <c r="I101" s="10">
        <v>1943</v>
      </c>
      <c r="J101" s="11" t="s">
        <v>713</v>
      </c>
      <c r="K101" s="12" t="s">
        <v>415</v>
      </c>
      <c r="L101" s="13" t="s">
        <v>18118</v>
      </c>
      <c r="M101" t="s">
        <v>332</v>
      </c>
      <c r="N101" t="s">
        <v>333</v>
      </c>
      <c r="Q101" t="s">
        <v>334</v>
      </c>
      <c r="R101" s="9"/>
      <c r="S101" s="9"/>
      <c r="T101">
        <v>2</v>
      </c>
      <c r="U101" s="210" t="s">
        <v>474</v>
      </c>
      <c r="V101" s="14">
        <v>1</v>
      </c>
      <c r="W101" s="14">
        <v>1</v>
      </c>
      <c r="X101" s="14" t="s">
        <v>270</v>
      </c>
      <c r="Y101">
        <v>23</v>
      </c>
      <c r="Z101" t="s">
        <v>271</v>
      </c>
      <c r="AA101">
        <f t="shared" si="1"/>
        <v>1</v>
      </c>
    </row>
    <row r="102" spans="1:27" x14ac:dyDescent="0.2">
      <c r="A102">
        <v>5898</v>
      </c>
      <c r="B102" s="1" t="s">
        <v>538</v>
      </c>
      <c r="C102" t="s">
        <v>341</v>
      </c>
      <c r="D102" s="9" t="s">
        <v>622</v>
      </c>
      <c r="E102" s="9" t="s">
        <v>259</v>
      </c>
      <c r="F102" s="9" t="s">
        <v>326</v>
      </c>
      <c r="G102" s="10">
        <v>18</v>
      </c>
      <c r="H102" s="10" t="s">
        <v>536</v>
      </c>
      <c r="I102" s="10">
        <v>1943</v>
      </c>
      <c r="J102" s="11" t="s">
        <v>539</v>
      </c>
      <c r="K102" s="12" t="s">
        <v>237</v>
      </c>
      <c r="L102" s="13" t="s">
        <v>714</v>
      </c>
      <c r="M102" t="s">
        <v>332</v>
      </c>
      <c r="N102" t="s">
        <v>333</v>
      </c>
      <c r="Q102" t="s">
        <v>334</v>
      </c>
      <c r="R102" s="9"/>
      <c r="S102" s="9"/>
      <c r="T102">
        <v>2</v>
      </c>
      <c r="U102" s="210" t="s">
        <v>474</v>
      </c>
      <c r="V102" s="14">
        <v>1</v>
      </c>
      <c r="W102" s="14">
        <v>1</v>
      </c>
      <c r="X102" s="14" t="s">
        <v>270</v>
      </c>
      <c r="Y102">
        <v>139</v>
      </c>
      <c r="Z102" t="s">
        <v>271</v>
      </c>
      <c r="AA102">
        <f t="shared" si="1"/>
        <v>2</v>
      </c>
    </row>
    <row r="103" spans="1:27" x14ac:dyDescent="0.2">
      <c r="A103">
        <v>5833</v>
      </c>
      <c r="B103" s="1" t="s">
        <v>715</v>
      </c>
      <c r="C103" t="s">
        <v>341</v>
      </c>
      <c r="D103" s="9">
        <v>105</v>
      </c>
      <c r="E103" s="9" t="s">
        <v>259</v>
      </c>
      <c r="F103" s="9" t="s">
        <v>326</v>
      </c>
      <c r="G103" s="10">
        <v>19</v>
      </c>
      <c r="H103" s="10" t="s">
        <v>536</v>
      </c>
      <c r="I103" s="10">
        <v>1943</v>
      </c>
      <c r="J103" s="11" t="s">
        <v>716</v>
      </c>
      <c r="K103" s="12" t="s">
        <v>237</v>
      </c>
      <c r="L103" s="13" t="s">
        <v>429</v>
      </c>
      <c r="M103" t="s">
        <v>290</v>
      </c>
      <c r="N103" t="s">
        <v>291</v>
      </c>
      <c r="O103" t="s">
        <v>292</v>
      </c>
      <c r="R103" s="9"/>
      <c r="S103" s="9"/>
      <c r="T103">
        <v>2</v>
      </c>
      <c r="U103" s="210" t="s">
        <v>474</v>
      </c>
      <c r="V103" s="14">
        <v>1</v>
      </c>
      <c r="W103" s="14">
        <v>1</v>
      </c>
      <c r="X103" s="14" t="s">
        <v>270</v>
      </c>
      <c r="Y103">
        <v>105</v>
      </c>
      <c r="Z103" t="s">
        <v>271</v>
      </c>
      <c r="AA103">
        <f t="shared" si="1"/>
        <v>1</v>
      </c>
    </row>
    <row r="104" spans="1:27" x14ac:dyDescent="0.2">
      <c r="A104">
        <v>5850</v>
      </c>
      <c r="B104" s="1" t="s">
        <v>751</v>
      </c>
      <c r="C104" t="s">
        <v>341</v>
      </c>
      <c r="D104" s="9">
        <v>105</v>
      </c>
      <c r="E104" s="9" t="s">
        <v>259</v>
      </c>
      <c r="F104" s="9" t="s">
        <v>326</v>
      </c>
      <c r="G104" s="10">
        <v>20</v>
      </c>
      <c r="H104" s="10" t="s">
        <v>536</v>
      </c>
      <c r="I104" s="10">
        <v>1943</v>
      </c>
      <c r="J104" s="11" t="s">
        <v>433</v>
      </c>
      <c r="K104" s="12" t="s">
        <v>237</v>
      </c>
      <c r="L104" s="13" t="s">
        <v>752</v>
      </c>
      <c r="M104" t="s">
        <v>753</v>
      </c>
      <c r="R104" s="9"/>
      <c r="S104" s="9"/>
      <c r="T104">
        <v>2</v>
      </c>
      <c r="U104" s="210" t="s">
        <v>474</v>
      </c>
      <c r="V104" s="14">
        <v>1</v>
      </c>
      <c r="W104" s="14">
        <v>1</v>
      </c>
      <c r="X104" s="14" t="s">
        <v>270</v>
      </c>
      <c r="Y104">
        <v>105</v>
      </c>
      <c r="Z104" t="s">
        <v>271</v>
      </c>
      <c r="AA104">
        <f t="shared" si="1"/>
        <v>1</v>
      </c>
    </row>
    <row r="105" spans="1:27" x14ac:dyDescent="0.2">
      <c r="A105">
        <v>7616</v>
      </c>
      <c r="B105" s="1" t="s">
        <v>750</v>
      </c>
      <c r="C105" t="s">
        <v>341</v>
      </c>
      <c r="D105" s="9">
        <v>540</v>
      </c>
      <c r="E105" s="9" t="s">
        <v>259</v>
      </c>
      <c r="F105" s="9" t="s">
        <v>260</v>
      </c>
      <c r="G105" s="10">
        <v>20</v>
      </c>
      <c r="H105" s="10" t="s">
        <v>536</v>
      </c>
      <c r="I105" s="10">
        <v>1943</v>
      </c>
      <c r="J105" s="11" t="s">
        <v>433</v>
      </c>
      <c r="K105" s="12" t="s">
        <v>237</v>
      </c>
      <c r="L105" s="13" t="s">
        <v>232</v>
      </c>
      <c r="M105" t="s">
        <v>332</v>
      </c>
      <c r="N105" t="s">
        <v>333</v>
      </c>
      <c r="Q105" t="s">
        <v>334</v>
      </c>
      <c r="R105" s="9"/>
      <c r="S105" s="9"/>
      <c r="T105">
        <v>2</v>
      </c>
      <c r="U105" s="210" t="s">
        <v>474</v>
      </c>
      <c r="V105" s="14">
        <v>1</v>
      </c>
      <c r="W105" s="14">
        <v>1</v>
      </c>
      <c r="X105" s="14" t="s">
        <v>270</v>
      </c>
      <c r="Y105">
        <v>540</v>
      </c>
      <c r="Z105" t="s">
        <v>271</v>
      </c>
      <c r="AA105">
        <f t="shared" si="1"/>
        <v>1</v>
      </c>
    </row>
    <row r="106" spans="1:27" x14ac:dyDescent="0.2">
      <c r="A106">
        <v>3377</v>
      </c>
      <c r="B106" s="1" t="s">
        <v>430</v>
      </c>
      <c r="C106" t="s">
        <v>431</v>
      </c>
      <c r="D106" s="9" t="s">
        <v>432</v>
      </c>
      <c r="E106" s="9" t="s">
        <v>259</v>
      </c>
      <c r="F106" s="9" t="s">
        <v>260</v>
      </c>
      <c r="G106" s="10">
        <v>20</v>
      </c>
      <c r="H106" s="10" t="s">
        <v>536</v>
      </c>
      <c r="I106" s="10">
        <v>1943</v>
      </c>
      <c r="J106" s="11" t="s">
        <v>433</v>
      </c>
      <c r="K106" s="12" t="s">
        <v>237</v>
      </c>
      <c r="L106" s="13" t="s">
        <v>749</v>
      </c>
      <c r="M106" t="s">
        <v>263</v>
      </c>
      <c r="N106" t="s">
        <v>280</v>
      </c>
      <c r="Q106" t="s">
        <v>281</v>
      </c>
      <c r="R106" s="9"/>
      <c r="S106" s="9"/>
      <c r="T106">
        <v>2</v>
      </c>
      <c r="U106" s="210" t="s">
        <v>474</v>
      </c>
      <c r="V106" s="14">
        <v>1</v>
      </c>
      <c r="W106" s="14">
        <v>1</v>
      </c>
      <c r="X106" s="14" t="s">
        <v>270</v>
      </c>
      <c r="Y106">
        <v>540</v>
      </c>
      <c r="Z106" t="s">
        <v>271</v>
      </c>
      <c r="AA106">
        <f t="shared" si="1"/>
        <v>3</v>
      </c>
    </row>
    <row r="107" spans="1:27" x14ac:dyDescent="0.2">
      <c r="A107">
        <v>5889</v>
      </c>
      <c r="B107" s="1" t="s">
        <v>756</v>
      </c>
      <c r="C107" t="s">
        <v>284</v>
      </c>
      <c r="D107" s="9">
        <v>23</v>
      </c>
      <c r="E107" s="9" t="s">
        <v>275</v>
      </c>
      <c r="F107" s="9" t="s">
        <v>413</v>
      </c>
      <c r="G107" s="10">
        <v>21</v>
      </c>
      <c r="H107" s="10" t="s">
        <v>536</v>
      </c>
      <c r="I107" s="10">
        <v>1943</v>
      </c>
      <c r="J107" s="11" t="s">
        <v>755</v>
      </c>
      <c r="K107" s="116" t="s">
        <v>237</v>
      </c>
      <c r="L107" s="13" t="s">
        <v>18117</v>
      </c>
      <c r="M107" t="s">
        <v>332</v>
      </c>
      <c r="N107" t="s">
        <v>333</v>
      </c>
      <c r="Q107" t="s">
        <v>334</v>
      </c>
      <c r="R107" s="9"/>
      <c r="S107" s="9"/>
      <c r="T107">
        <v>2</v>
      </c>
      <c r="U107" s="210" t="s">
        <v>474</v>
      </c>
      <c r="V107" s="14">
        <v>1</v>
      </c>
      <c r="W107" s="14">
        <v>1</v>
      </c>
      <c r="X107" s="14" t="s">
        <v>270</v>
      </c>
      <c r="Y107">
        <v>23</v>
      </c>
      <c r="Z107" t="s">
        <v>271</v>
      </c>
      <c r="AA107">
        <f t="shared" si="1"/>
        <v>1</v>
      </c>
    </row>
    <row r="108" spans="1:27" x14ac:dyDescent="0.2">
      <c r="A108">
        <v>5886</v>
      </c>
      <c r="B108" s="1" t="s">
        <v>754</v>
      </c>
      <c r="C108" t="s">
        <v>284</v>
      </c>
      <c r="D108" s="9">
        <v>23</v>
      </c>
      <c r="E108" s="9" t="s">
        <v>275</v>
      </c>
      <c r="F108" s="9" t="s">
        <v>413</v>
      </c>
      <c r="G108" s="10">
        <v>21</v>
      </c>
      <c r="H108" s="10" t="s">
        <v>536</v>
      </c>
      <c r="I108" s="10">
        <v>1943</v>
      </c>
      <c r="J108" s="148" t="s">
        <v>18410</v>
      </c>
      <c r="K108" s="12" t="s">
        <v>415</v>
      </c>
      <c r="L108" s="13" t="s">
        <v>4</v>
      </c>
      <c r="M108" t="s">
        <v>290</v>
      </c>
      <c r="O108" t="s">
        <v>320</v>
      </c>
      <c r="R108" s="9"/>
      <c r="S108" s="9"/>
      <c r="T108">
        <v>2</v>
      </c>
      <c r="U108" s="210" t="s">
        <v>474</v>
      </c>
      <c r="V108" s="14">
        <v>1</v>
      </c>
      <c r="W108" s="14">
        <v>1</v>
      </c>
      <c r="X108" s="14" t="s">
        <v>270</v>
      </c>
      <c r="Y108">
        <v>23</v>
      </c>
      <c r="Z108" t="s">
        <v>271</v>
      </c>
      <c r="AA108">
        <f t="shared" si="1"/>
        <v>1</v>
      </c>
    </row>
    <row r="109" spans="1:27" x14ac:dyDescent="0.2">
      <c r="A109">
        <v>7769</v>
      </c>
      <c r="B109" s="1" t="s">
        <v>624</v>
      </c>
      <c r="C109" t="s">
        <v>341</v>
      </c>
      <c r="D109" s="9">
        <v>521</v>
      </c>
      <c r="E109" s="9" t="s">
        <v>259</v>
      </c>
      <c r="F109" s="9" t="s">
        <v>748</v>
      </c>
      <c r="G109" s="10">
        <v>25</v>
      </c>
      <c r="H109" s="10" t="s">
        <v>536</v>
      </c>
      <c r="I109" s="10">
        <v>1943</v>
      </c>
      <c r="J109" s="11" t="s">
        <v>625</v>
      </c>
      <c r="K109" s="12" t="s">
        <v>237</v>
      </c>
      <c r="L109" s="13" t="s">
        <v>626</v>
      </c>
      <c r="M109" t="s">
        <v>332</v>
      </c>
      <c r="N109" t="s">
        <v>333</v>
      </c>
      <c r="Q109" t="s">
        <v>334</v>
      </c>
      <c r="R109" s="9"/>
      <c r="S109" s="9"/>
      <c r="T109">
        <v>2</v>
      </c>
      <c r="U109" s="210" t="s">
        <v>474</v>
      </c>
      <c r="V109" s="14">
        <v>1</v>
      </c>
      <c r="W109" s="14">
        <v>1</v>
      </c>
      <c r="X109" s="14" t="s">
        <v>270</v>
      </c>
      <c r="Y109">
        <v>521</v>
      </c>
      <c r="Z109" t="s">
        <v>271</v>
      </c>
      <c r="AA109">
        <f t="shared" si="1"/>
        <v>1</v>
      </c>
    </row>
    <row r="110" spans="1:27" x14ac:dyDescent="0.2">
      <c r="A110">
        <v>5856</v>
      </c>
      <c r="B110" s="1" t="s">
        <v>406</v>
      </c>
      <c r="C110" t="s">
        <v>341</v>
      </c>
      <c r="D110" s="9">
        <v>105</v>
      </c>
      <c r="E110" s="9" t="s">
        <v>259</v>
      </c>
      <c r="F110" s="9" t="s">
        <v>326</v>
      </c>
      <c r="G110" s="18">
        <v>26</v>
      </c>
      <c r="H110" s="10" t="s">
        <v>536</v>
      </c>
      <c r="I110" s="10">
        <v>1943</v>
      </c>
      <c r="J110" s="11" t="s">
        <v>628</v>
      </c>
      <c r="K110" s="12" t="s">
        <v>237</v>
      </c>
      <c r="L110" s="13" t="s">
        <v>103</v>
      </c>
      <c r="M110" t="s">
        <v>263</v>
      </c>
      <c r="N110" t="s">
        <v>650</v>
      </c>
      <c r="Q110" t="s">
        <v>672</v>
      </c>
      <c r="R110" s="9"/>
      <c r="S110" s="9"/>
      <c r="T110">
        <v>2</v>
      </c>
      <c r="U110" s="210" t="s">
        <v>474</v>
      </c>
      <c r="V110" s="14">
        <v>1</v>
      </c>
      <c r="W110" s="14">
        <v>1</v>
      </c>
      <c r="X110" s="14" t="s">
        <v>270</v>
      </c>
      <c r="Y110">
        <v>105</v>
      </c>
      <c r="Z110" t="s">
        <v>271</v>
      </c>
      <c r="AA110">
        <f t="shared" si="1"/>
        <v>1</v>
      </c>
    </row>
    <row r="111" spans="1:27" x14ac:dyDescent="0.2">
      <c r="A111">
        <v>5914</v>
      </c>
      <c r="B111" s="1" t="s">
        <v>670</v>
      </c>
      <c r="C111" t="s">
        <v>341</v>
      </c>
      <c r="D111" s="19">
        <v>105</v>
      </c>
      <c r="E111" s="9" t="s">
        <v>259</v>
      </c>
      <c r="F111" s="9" t="s">
        <v>326</v>
      </c>
      <c r="G111" s="18">
        <v>26</v>
      </c>
      <c r="H111" s="10" t="s">
        <v>536</v>
      </c>
      <c r="I111" s="10">
        <v>1943</v>
      </c>
      <c r="J111" s="11" t="s">
        <v>628</v>
      </c>
      <c r="K111" s="12" t="s">
        <v>237</v>
      </c>
      <c r="L111" s="13" t="s">
        <v>104</v>
      </c>
      <c r="M111" t="s">
        <v>263</v>
      </c>
      <c r="N111" t="s">
        <v>650</v>
      </c>
      <c r="Q111" t="s">
        <v>672</v>
      </c>
      <c r="R111" s="9"/>
      <c r="S111" s="9"/>
      <c r="T111">
        <v>2</v>
      </c>
      <c r="U111" s="210" t="s">
        <v>474</v>
      </c>
      <c r="V111" s="14">
        <v>1</v>
      </c>
      <c r="W111" s="14">
        <v>1</v>
      </c>
      <c r="X111" s="14" t="s">
        <v>270</v>
      </c>
      <c r="Y111">
        <v>105</v>
      </c>
      <c r="Z111" t="s">
        <v>271</v>
      </c>
      <c r="AA111">
        <f t="shared" si="1"/>
        <v>1</v>
      </c>
    </row>
    <row r="112" spans="1:27" x14ac:dyDescent="0.2">
      <c r="A112">
        <v>1577</v>
      </c>
      <c r="B112" s="1" t="s">
        <v>627</v>
      </c>
      <c r="C112" t="s">
        <v>341</v>
      </c>
      <c r="D112" s="9">
        <v>139</v>
      </c>
      <c r="E112" s="9" t="s">
        <v>259</v>
      </c>
      <c r="F112" s="9" t="s">
        <v>326</v>
      </c>
      <c r="G112" s="10">
        <v>26</v>
      </c>
      <c r="H112" s="10" t="s">
        <v>536</v>
      </c>
      <c r="I112" s="10">
        <v>1943</v>
      </c>
      <c r="J112" s="11" t="s">
        <v>628</v>
      </c>
      <c r="K112" s="12" t="s">
        <v>237</v>
      </c>
      <c r="L112" s="13" t="s">
        <v>405</v>
      </c>
      <c r="M112" t="s">
        <v>263</v>
      </c>
      <c r="N112" t="s">
        <v>470</v>
      </c>
      <c r="Q112" t="s">
        <v>672</v>
      </c>
      <c r="R112" s="9"/>
      <c r="S112" s="9"/>
      <c r="T112">
        <v>2</v>
      </c>
      <c r="U112" s="210" t="s">
        <v>474</v>
      </c>
      <c r="V112" s="14">
        <v>1</v>
      </c>
      <c r="W112" s="14">
        <v>1</v>
      </c>
      <c r="X112" s="14" t="s">
        <v>270</v>
      </c>
      <c r="Y112">
        <v>139</v>
      </c>
      <c r="Z112" t="s">
        <v>271</v>
      </c>
      <c r="AA112">
        <f t="shared" si="1"/>
        <v>1</v>
      </c>
    </row>
    <row r="113" spans="1:27" x14ac:dyDescent="0.2">
      <c r="A113">
        <v>3256</v>
      </c>
      <c r="B113" s="1" t="s">
        <v>648</v>
      </c>
      <c r="C113" t="s">
        <v>341</v>
      </c>
      <c r="D113" s="9">
        <v>105</v>
      </c>
      <c r="E113" s="9" t="s">
        <v>259</v>
      </c>
      <c r="F113" s="9" t="s">
        <v>326</v>
      </c>
      <c r="G113" s="10">
        <v>27</v>
      </c>
      <c r="H113" s="10" t="s">
        <v>536</v>
      </c>
      <c r="I113" s="10">
        <v>1943</v>
      </c>
      <c r="J113" s="11" t="s">
        <v>649</v>
      </c>
      <c r="K113" s="12" t="s">
        <v>237</v>
      </c>
      <c r="L113" s="13" t="s">
        <v>401</v>
      </c>
      <c r="M113" t="s">
        <v>290</v>
      </c>
      <c r="N113" t="s">
        <v>291</v>
      </c>
      <c r="O113" t="s">
        <v>339</v>
      </c>
      <c r="R113" s="9"/>
      <c r="S113" s="9"/>
      <c r="T113">
        <v>2</v>
      </c>
      <c r="U113" s="210" t="s">
        <v>474</v>
      </c>
      <c r="V113" s="14">
        <v>1</v>
      </c>
      <c r="W113" s="14">
        <v>1</v>
      </c>
      <c r="X113" s="14" t="s">
        <v>270</v>
      </c>
      <c r="Y113">
        <v>105</v>
      </c>
      <c r="Z113" t="s">
        <v>271</v>
      </c>
      <c r="AA113">
        <f t="shared" si="1"/>
        <v>1</v>
      </c>
    </row>
    <row r="114" spans="1:27" x14ac:dyDescent="0.2">
      <c r="A114">
        <v>7433</v>
      </c>
      <c r="B114" s="1" t="s">
        <v>660</v>
      </c>
      <c r="C114" t="s">
        <v>341</v>
      </c>
      <c r="D114" s="9" t="s">
        <v>531</v>
      </c>
      <c r="E114" s="9" t="s">
        <v>259</v>
      </c>
      <c r="F114" s="9" t="s">
        <v>532</v>
      </c>
      <c r="G114" s="10">
        <v>28</v>
      </c>
      <c r="H114" s="10" t="s">
        <v>536</v>
      </c>
      <c r="I114" s="10">
        <v>1943</v>
      </c>
      <c r="J114" s="11" t="s">
        <v>661</v>
      </c>
      <c r="K114" s="12" t="s">
        <v>237</v>
      </c>
      <c r="L114" s="13" t="s">
        <v>662</v>
      </c>
      <c r="M114" t="s">
        <v>290</v>
      </c>
      <c r="N114" t="s">
        <v>291</v>
      </c>
      <c r="O114" t="s">
        <v>620</v>
      </c>
      <c r="R114" s="9"/>
      <c r="S114" s="9"/>
      <c r="T114">
        <v>2</v>
      </c>
      <c r="U114" s="210" t="s">
        <v>474</v>
      </c>
      <c r="V114" s="14">
        <v>1</v>
      </c>
      <c r="W114" s="14">
        <v>1</v>
      </c>
      <c r="X114" s="14" t="s">
        <v>294</v>
      </c>
      <c r="Y114" t="s">
        <v>531</v>
      </c>
      <c r="Z114" t="s">
        <v>271</v>
      </c>
      <c r="AA114">
        <f t="shared" si="1"/>
        <v>1</v>
      </c>
    </row>
    <row r="115" spans="1:27" x14ac:dyDescent="0.2">
      <c r="A115">
        <v>5688</v>
      </c>
      <c r="B115" s="1" t="s">
        <v>663</v>
      </c>
      <c r="C115" t="s">
        <v>341</v>
      </c>
      <c r="D115" s="9">
        <v>105</v>
      </c>
      <c r="E115" s="9" t="s">
        <v>259</v>
      </c>
      <c r="F115" s="9" t="s">
        <v>326</v>
      </c>
      <c r="G115" s="10">
        <v>2</v>
      </c>
      <c r="H115" s="10" t="s">
        <v>287</v>
      </c>
      <c r="I115" s="10">
        <v>1943</v>
      </c>
      <c r="J115" s="11" t="s">
        <v>664</v>
      </c>
      <c r="K115" s="12" t="s">
        <v>237</v>
      </c>
      <c r="L115" s="13" t="s">
        <v>665</v>
      </c>
      <c r="M115" t="s">
        <v>290</v>
      </c>
      <c r="N115" t="s">
        <v>291</v>
      </c>
      <c r="O115" t="s">
        <v>380</v>
      </c>
      <c r="R115" s="9"/>
      <c r="S115" s="9"/>
      <c r="T115">
        <v>3</v>
      </c>
      <c r="U115" s="210" t="s">
        <v>666</v>
      </c>
      <c r="V115" s="14">
        <v>1</v>
      </c>
      <c r="W115" s="14">
        <v>1</v>
      </c>
      <c r="X115" s="14" t="s">
        <v>270</v>
      </c>
      <c r="Y115">
        <v>105</v>
      </c>
      <c r="Z115" t="s">
        <v>271</v>
      </c>
      <c r="AA115">
        <f t="shared" si="1"/>
        <v>1</v>
      </c>
    </row>
    <row r="116" spans="1:27" x14ac:dyDescent="0.2">
      <c r="A116">
        <v>1173</v>
      </c>
      <c r="B116" s="1" t="s">
        <v>667</v>
      </c>
      <c r="C116" t="s">
        <v>284</v>
      </c>
      <c r="D116" s="9" t="s">
        <v>668</v>
      </c>
      <c r="E116" s="9" t="s">
        <v>275</v>
      </c>
      <c r="F116" s="9" t="s">
        <v>413</v>
      </c>
      <c r="G116" s="10">
        <v>2</v>
      </c>
      <c r="H116" s="10" t="s">
        <v>287</v>
      </c>
      <c r="I116" s="10">
        <v>1943</v>
      </c>
      <c r="J116" s="11" t="s">
        <v>669</v>
      </c>
      <c r="K116" s="12" t="s">
        <v>415</v>
      </c>
      <c r="L116" s="13" t="s">
        <v>673</v>
      </c>
      <c r="M116" t="s">
        <v>263</v>
      </c>
      <c r="N116" t="s">
        <v>588</v>
      </c>
      <c r="Q116" t="s">
        <v>672</v>
      </c>
      <c r="R116" s="9"/>
      <c r="S116" s="9"/>
      <c r="T116">
        <v>3</v>
      </c>
      <c r="U116" s="210" t="s">
        <v>666</v>
      </c>
      <c r="V116" s="14">
        <v>1</v>
      </c>
      <c r="W116" s="14">
        <v>1</v>
      </c>
      <c r="X116" s="14" t="s">
        <v>270</v>
      </c>
      <c r="Y116">
        <v>23</v>
      </c>
      <c r="Z116" t="s">
        <v>271</v>
      </c>
      <c r="AA116">
        <f t="shared" si="1"/>
        <v>3</v>
      </c>
    </row>
    <row r="117" spans="1:27" x14ac:dyDescent="0.2">
      <c r="A117">
        <v>1065</v>
      </c>
      <c r="B117" s="1" t="s">
        <v>674</v>
      </c>
      <c r="C117" t="s">
        <v>341</v>
      </c>
      <c r="D117" s="9" t="s">
        <v>675</v>
      </c>
      <c r="E117" s="9" t="s">
        <v>259</v>
      </c>
      <c r="F117" s="9" t="s">
        <v>260</v>
      </c>
      <c r="G117" s="10">
        <v>3</v>
      </c>
      <c r="H117" s="10" t="s">
        <v>287</v>
      </c>
      <c r="I117" s="10">
        <v>1943</v>
      </c>
      <c r="J117" s="11">
        <v>15768</v>
      </c>
      <c r="K117" s="12" t="s">
        <v>237</v>
      </c>
      <c r="L117" s="13" t="s">
        <v>676</v>
      </c>
      <c r="M117" t="s">
        <v>332</v>
      </c>
      <c r="N117" t="s">
        <v>333</v>
      </c>
      <c r="Q117" t="s">
        <v>334</v>
      </c>
      <c r="R117" s="9"/>
      <c r="S117" s="9"/>
      <c r="T117">
        <v>3</v>
      </c>
      <c r="U117" s="210" t="s">
        <v>666</v>
      </c>
      <c r="V117" s="14">
        <v>1</v>
      </c>
      <c r="W117" s="14">
        <v>1</v>
      </c>
      <c r="X117" s="14" t="s">
        <v>270</v>
      </c>
      <c r="Y117">
        <v>540</v>
      </c>
      <c r="Z117" t="s">
        <v>271</v>
      </c>
      <c r="AA117">
        <f t="shared" si="1"/>
        <v>2</v>
      </c>
    </row>
    <row r="118" spans="1:27" x14ac:dyDescent="0.2">
      <c r="A118">
        <v>1598</v>
      </c>
      <c r="B118" s="1" t="s">
        <v>677</v>
      </c>
      <c r="C118" t="s">
        <v>341</v>
      </c>
      <c r="D118" s="9">
        <v>139</v>
      </c>
      <c r="E118" s="9" t="s">
        <v>259</v>
      </c>
      <c r="F118" s="9" t="s">
        <v>326</v>
      </c>
      <c r="G118" s="10">
        <v>3</v>
      </c>
      <c r="H118" s="10" t="s">
        <v>287</v>
      </c>
      <c r="I118" s="10">
        <v>1943</v>
      </c>
      <c r="J118" s="11" t="s">
        <v>678</v>
      </c>
      <c r="K118" s="12" t="s">
        <v>237</v>
      </c>
      <c r="L118" s="13" t="s">
        <v>679</v>
      </c>
      <c r="M118" t="s">
        <v>263</v>
      </c>
      <c r="N118" t="s">
        <v>345</v>
      </c>
      <c r="O118" t="s">
        <v>680</v>
      </c>
      <c r="P118" t="s">
        <v>347</v>
      </c>
      <c r="Q118" t="s">
        <v>267</v>
      </c>
      <c r="R118" s="9" t="s">
        <v>681</v>
      </c>
      <c r="S118" s="9"/>
      <c r="T118">
        <v>3</v>
      </c>
      <c r="U118" s="210" t="s">
        <v>666</v>
      </c>
      <c r="V118" s="14">
        <v>1</v>
      </c>
      <c r="W118" s="14">
        <v>1</v>
      </c>
      <c r="X118" s="14" t="s">
        <v>270</v>
      </c>
      <c r="Y118">
        <v>139</v>
      </c>
      <c r="Z118" t="s">
        <v>271</v>
      </c>
      <c r="AA118">
        <f t="shared" si="1"/>
        <v>1</v>
      </c>
    </row>
    <row r="119" spans="1:27" x14ac:dyDescent="0.2">
      <c r="A119">
        <v>5885</v>
      </c>
      <c r="B119" s="1" t="s">
        <v>682</v>
      </c>
      <c r="C119" t="s">
        <v>341</v>
      </c>
      <c r="D119" s="9">
        <v>521</v>
      </c>
      <c r="E119" s="9" t="s">
        <v>259</v>
      </c>
      <c r="F119" s="9" t="s">
        <v>748</v>
      </c>
      <c r="G119" s="10">
        <v>5</v>
      </c>
      <c r="H119" s="10" t="s">
        <v>287</v>
      </c>
      <c r="I119" s="10">
        <v>1943</v>
      </c>
      <c r="J119" s="11" t="s">
        <v>683</v>
      </c>
      <c r="K119" s="12" t="s">
        <v>237</v>
      </c>
      <c r="L119" s="13" t="s">
        <v>558</v>
      </c>
      <c r="M119" t="s">
        <v>263</v>
      </c>
      <c r="N119" t="s">
        <v>345</v>
      </c>
      <c r="O119" t="s">
        <v>727</v>
      </c>
      <c r="P119" t="s">
        <v>347</v>
      </c>
      <c r="Q119" t="s">
        <v>267</v>
      </c>
      <c r="R119" s="9" t="s">
        <v>559</v>
      </c>
      <c r="S119" s="9"/>
      <c r="T119">
        <v>3</v>
      </c>
      <c r="U119" s="210" t="s">
        <v>666</v>
      </c>
      <c r="V119" s="14">
        <v>1</v>
      </c>
      <c r="W119" s="14">
        <v>1</v>
      </c>
      <c r="X119" s="14" t="s">
        <v>270</v>
      </c>
      <c r="Y119">
        <v>521</v>
      </c>
      <c r="Z119" t="s">
        <v>271</v>
      </c>
      <c r="AA119">
        <f t="shared" si="1"/>
        <v>1</v>
      </c>
    </row>
    <row r="120" spans="1:27" x14ac:dyDescent="0.2">
      <c r="A120">
        <v>5691</v>
      </c>
      <c r="B120" s="1" t="s">
        <v>560</v>
      </c>
      <c r="C120" t="s">
        <v>341</v>
      </c>
      <c r="D120" s="9">
        <v>105</v>
      </c>
      <c r="E120" s="9" t="s">
        <v>259</v>
      </c>
      <c r="F120" s="9" t="s">
        <v>326</v>
      </c>
      <c r="G120" s="10">
        <v>8</v>
      </c>
      <c r="H120" s="10" t="s">
        <v>287</v>
      </c>
      <c r="I120" s="10">
        <v>1943</v>
      </c>
      <c r="J120" s="11" t="s">
        <v>561</v>
      </c>
      <c r="K120" s="12" t="s">
        <v>237</v>
      </c>
      <c r="L120" s="13" t="s">
        <v>442</v>
      </c>
      <c r="M120" t="s">
        <v>263</v>
      </c>
      <c r="N120" t="s">
        <v>280</v>
      </c>
      <c r="Q120" t="s">
        <v>281</v>
      </c>
      <c r="R120" s="9"/>
      <c r="S120" s="9"/>
      <c r="T120">
        <v>3</v>
      </c>
      <c r="U120" s="210" t="s">
        <v>666</v>
      </c>
      <c r="V120" s="14">
        <v>1</v>
      </c>
      <c r="W120" s="14">
        <v>1</v>
      </c>
      <c r="X120" s="14" t="s">
        <v>270</v>
      </c>
      <c r="Y120">
        <v>105</v>
      </c>
      <c r="Z120" t="s">
        <v>271</v>
      </c>
      <c r="AA120">
        <f t="shared" si="1"/>
        <v>1</v>
      </c>
    </row>
    <row r="121" spans="1:27" x14ac:dyDescent="0.2">
      <c r="A121">
        <v>1614</v>
      </c>
      <c r="B121" s="1" t="s">
        <v>443</v>
      </c>
      <c r="C121" t="s">
        <v>341</v>
      </c>
      <c r="D121" s="9">
        <v>139</v>
      </c>
      <c r="E121" s="9" t="s">
        <v>259</v>
      </c>
      <c r="F121" s="9" t="s">
        <v>326</v>
      </c>
      <c r="G121" s="18">
        <v>9</v>
      </c>
      <c r="H121" s="10" t="s">
        <v>287</v>
      </c>
      <c r="I121" s="10">
        <v>1943</v>
      </c>
      <c r="J121" s="11" t="s">
        <v>444</v>
      </c>
      <c r="K121" s="12" t="s">
        <v>237</v>
      </c>
      <c r="L121" s="13" t="s">
        <v>554</v>
      </c>
      <c r="M121" t="s">
        <v>263</v>
      </c>
      <c r="N121" t="s">
        <v>264</v>
      </c>
      <c r="O121" t="s">
        <v>555</v>
      </c>
      <c r="P121" t="s">
        <v>556</v>
      </c>
      <c r="Q121" t="s">
        <v>267</v>
      </c>
      <c r="R121" s="9" t="s">
        <v>557</v>
      </c>
      <c r="S121" s="9"/>
      <c r="T121">
        <v>3</v>
      </c>
      <c r="U121" s="210" t="s">
        <v>666</v>
      </c>
      <c r="V121" s="14">
        <v>1</v>
      </c>
      <c r="W121" s="14">
        <v>1</v>
      </c>
      <c r="X121" s="14" t="s">
        <v>270</v>
      </c>
      <c r="Y121">
        <v>139</v>
      </c>
      <c r="Z121" t="s">
        <v>271</v>
      </c>
      <c r="AA121">
        <f t="shared" si="1"/>
        <v>1</v>
      </c>
    </row>
    <row r="122" spans="1:27" x14ac:dyDescent="0.2">
      <c r="A122">
        <v>7440</v>
      </c>
      <c r="B122" s="1" t="s">
        <v>684</v>
      </c>
      <c r="C122" t="s">
        <v>284</v>
      </c>
      <c r="D122" s="9">
        <v>605</v>
      </c>
      <c r="E122" s="9" t="s">
        <v>259</v>
      </c>
      <c r="F122" s="9" t="s">
        <v>413</v>
      </c>
      <c r="G122" s="10">
        <v>10</v>
      </c>
      <c r="H122" s="10" t="s">
        <v>287</v>
      </c>
      <c r="I122" s="10">
        <v>1943</v>
      </c>
      <c r="J122" s="11" t="s">
        <v>685</v>
      </c>
      <c r="K122" s="12" t="s">
        <v>415</v>
      </c>
      <c r="L122" s="13" t="s">
        <v>686</v>
      </c>
      <c r="M122" t="s">
        <v>332</v>
      </c>
      <c r="N122" t="s">
        <v>333</v>
      </c>
      <c r="Q122" t="s">
        <v>334</v>
      </c>
      <c r="R122" s="9"/>
      <c r="S122" s="9"/>
      <c r="T122">
        <v>3</v>
      </c>
      <c r="U122" s="210" t="s">
        <v>666</v>
      </c>
      <c r="V122" s="14">
        <v>1</v>
      </c>
      <c r="W122" s="14">
        <v>1</v>
      </c>
      <c r="X122" s="14" t="s">
        <v>270</v>
      </c>
      <c r="Y122">
        <v>605</v>
      </c>
      <c r="Z122" t="s">
        <v>271</v>
      </c>
      <c r="AA122">
        <f t="shared" si="1"/>
        <v>1</v>
      </c>
    </row>
    <row r="123" spans="1:27" x14ac:dyDescent="0.2">
      <c r="A123">
        <v>3414</v>
      </c>
      <c r="B123" s="1" t="s">
        <v>687</v>
      </c>
      <c r="C123" t="s">
        <v>284</v>
      </c>
      <c r="D123" s="9">
        <v>264</v>
      </c>
      <c r="E123" s="9" t="s">
        <v>259</v>
      </c>
      <c r="F123" s="9" t="s">
        <v>312</v>
      </c>
      <c r="G123" s="10">
        <v>11</v>
      </c>
      <c r="H123" s="10" t="s">
        <v>287</v>
      </c>
      <c r="I123" s="10">
        <v>1943</v>
      </c>
      <c r="J123" s="11" t="s">
        <v>688</v>
      </c>
      <c r="K123" s="12" t="s">
        <v>415</v>
      </c>
      <c r="L123" s="13" t="s">
        <v>402</v>
      </c>
      <c r="M123" t="s">
        <v>332</v>
      </c>
      <c r="N123" t="s">
        <v>333</v>
      </c>
      <c r="Q123" t="s">
        <v>334</v>
      </c>
      <c r="R123" s="9"/>
      <c r="S123" s="9"/>
      <c r="T123">
        <v>3</v>
      </c>
      <c r="U123" s="210" t="s">
        <v>666</v>
      </c>
      <c r="V123" s="14">
        <v>1</v>
      </c>
      <c r="W123" s="14">
        <v>1</v>
      </c>
      <c r="X123" s="14" t="s">
        <v>270</v>
      </c>
      <c r="Y123">
        <v>264</v>
      </c>
      <c r="Z123" t="s">
        <v>271</v>
      </c>
      <c r="AA123">
        <f t="shared" si="1"/>
        <v>1</v>
      </c>
    </row>
    <row r="124" spans="1:27" x14ac:dyDescent="0.2">
      <c r="A124">
        <v>3438</v>
      </c>
      <c r="B124" s="1" t="s">
        <v>403</v>
      </c>
      <c r="C124" t="s">
        <v>284</v>
      </c>
      <c r="D124" s="9">
        <v>264</v>
      </c>
      <c r="E124" s="9" t="s">
        <v>259</v>
      </c>
      <c r="F124" s="9" t="s">
        <v>312</v>
      </c>
      <c r="G124" s="10">
        <v>11</v>
      </c>
      <c r="H124" s="10" t="s">
        <v>287</v>
      </c>
      <c r="I124" s="10">
        <v>1943</v>
      </c>
      <c r="J124" s="11" t="s">
        <v>688</v>
      </c>
      <c r="K124" s="12" t="s">
        <v>415</v>
      </c>
      <c r="L124" s="13" t="s">
        <v>404</v>
      </c>
      <c r="M124" t="s">
        <v>332</v>
      </c>
      <c r="N124" t="s">
        <v>333</v>
      </c>
      <c r="Q124" t="s">
        <v>334</v>
      </c>
      <c r="R124" s="9"/>
      <c r="S124" s="9"/>
      <c r="T124">
        <v>3</v>
      </c>
      <c r="U124" s="210" t="s">
        <v>666</v>
      </c>
      <c r="V124" s="14">
        <v>1</v>
      </c>
      <c r="W124" s="14">
        <v>1</v>
      </c>
      <c r="X124" s="14" t="s">
        <v>270</v>
      </c>
      <c r="Y124">
        <v>264</v>
      </c>
      <c r="Z124" t="s">
        <v>271</v>
      </c>
      <c r="AA124">
        <f t="shared" si="1"/>
        <v>1</v>
      </c>
    </row>
    <row r="125" spans="1:27" x14ac:dyDescent="0.2">
      <c r="A125">
        <v>1036</v>
      </c>
      <c r="B125" s="1" t="s">
        <v>603</v>
      </c>
      <c r="C125" t="s">
        <v>341</v>
      </c>
      <c r="D125" s="9" t="s">
        <v>622</v>
      </c>
      <c r="E125" s="9" t="s">
        <v>259</v>
      </c>
      <c r="F125" s="9" t="s">
        <v>326</v>
      </c>
      <c r="G125" s="10">
        <v>12</v>
      </c>
      <c r="H125" s="10" t="s">
        <v>287</v>
      </c>
      <c r="I125" s="10">
        <v>1943</v>
      </c>
      <c r="J125" s="11" t="s">
        <v>604</v>
      </c>
      <c r="K125" s="12" t="s">
        <v>237</v>
      </c>
      <c r="L125" s="13" t="s">
        <v>605</v>
      </c>
      <c r="M125" t="s">
        <v>263</v>
      </c>
      <c r="N125" t="s">
        <v>280</v>
      </c>
      <c r="Q125" t="s">
        <v>281</v>
      </c>
      <c r="R125" s="9"/>
      <c r="S125" s="9"/>
      <c r="T125">
        <v>3</v>
      </c>
      <c r="U125" s="210" t="s">
        <v>666</v>
      </c>
      <c r="V125" s="14">
        <v>1</v>
      </c>
      <c r="W125" s="14">
        <v>1</v>
      </c>
      <c r="X125" s="14" t="s">
        <v>270</v>
      </c>
      <c r="Y125">
        <v>139</v>
      </c>
      <c r="Z125" t="s">
        <v>271</v>
      </c>
      <c r="AA125">
        <f t="shared" si="1"/>
        <v>2</v>
      </c>
    </row>
    <row r="126" spans="1:27" x14ac:dyDescent="0.2">
      <c r="A126">
        <v>4695</v>
      </c>
      <c r="B126" s="1" t="s">
        <v>1325</v>
      </c>
      <c r="C126" t="s">
        <v>341</v>
      </c>
      <c r="D126" s="9"/>
      <c r="E126" s="9" t="s">
        <v>508</v>
      </c>
      <c r="F126" s="9" t="s">
        <v>456</v>
      </c>
      <c r="G126" s="10">
        <v>14</v>
      </c>
      <c r="H126" s="10" t="s">
        <v>287</v>
      </c>
      <c r="I126" s="10">
        <v>1943</v>
      </c>
      <c r="J126" s="11">
        <v>15779</v>
      </c>
      <c r="K126" s="12" t="s">
        <v>237</v>
      </c>
      <c r="L126" s="13" t="s">
        <v>17891</v>
      </c>
      <c r="M126" t="s">
        <v>290</v>
      </c>
      <c r="N126" t="s">
        <v>291</v>
      </c>
      <c r="O126" t="s">
        <v>2007</v>
      </c>
      <c r="R126" s="9"/>
      <c r="S126" s="9"/>
      <c r="T126">
        <v>3</v>
      </c>
      <c r="U126" s="210" t="s">
        <v>666</v>
      </c>
      <c r="V126" s="14">
        <v>1</v>
      </c>
      <c r="W126" s="14">
        <v>1</v>
      </c>
      <c r="X126" s="14" t="s">
        <v>294</v>
      </c>
      <c r="Y126" t="s">
        <v>334</v>
      </c>
      <c r="Z126" t="s">
        <v>271</v>
      </c>
      <c r="AA126">
        <f t="shared" si="1"/>
        <v>1</v>
      </c>
    </row>
    <row r="127" spans="1:27" x14ac:dyDescent="0.2">
      <c r="A127">
        <v>7159</v>
      </c>
      <c r="B127" s="1" t="s">
        <v>606</v>
      </c>
      <c r="C127" t="s">
        <v>284</v>
      </c>
      <c r="D127" s="9" t="s">
        <v>607</v>
      </c>
      <c r="E127" s="9" t="s">
        <v>259</v>
      </c>
      <c r="F127" s="9" t="s">
        <v>312</v>
      </c>
      <c r="G127" s="10">
        <v>15</v>
      </c>
      <c r="H127" s="10" t="s">
        <v>287</v>
      </c>
      <c r="I127" s="10">
        <v>1943</v>
      </c>
      <c r="J127" s="11" t="s">
        <v>608</v>
      </c>
      <c r="K127" s="12" t="s">
        <v>237</v>
      </c>
      <c r="L127" s="13" t="s">
        <v>741</v>
      </c>
      <c r="M127" t="s">
        <v>290</v>
      </c>
      <c r="O127" t="s">
        <v>292</v>
      </c>
      <c r="R127" s="9"/>
      <c r="S127" s="9"/>
      <c r="T127">
        <v>3</v>
      </c>
      <c r="U127" s="210" t="s">
        <v>666</v>
      </c>
      <c r="V127" s="14">
        <v>1</v>
      </c>
      <c r="W127" s="14">
        <v>1</v>
      </c>
      <c r="X127" s="14" t="s">
        <v>270</v>
      </c>
      <c r="Y127">
        <v>307</v>
      </c>
      <c r="Z127" t="s">
        <v>271</v>
      </c>
      <c r="AA127">
        <f t="shared" si="1"/>
        <v>2</v>
      </c>
    </row>
    <row r="128" spans="1:27" x14ac:dyDescent="0.2">
      <c r="A128">
        <v>1633</v>
      </c>
      <c r="B128" s="1" t="s">
        <v>742</v>
      </c>
      <c r="C128" t="s">
        <v>341</v>
      </c>
      <c r="D128" s="9">
        <v>139</v>
      </c>
      <c r="E128" s="9" t="s">
        <v>259</v>
      </c>
      <c r="F128" s="9" t="s">
        <v>326</v>
      </c>
      <c r="G128" s="10">
        <v>16</v>
      </c>
      <c r="H128" s="10" t="s">
        <v>287</v>
      </c>
      <c r="I128" s="10">
        <v>1943</v>
      </c>
      <c r="J128" s="11" t="s">
        <v>743</v>
      </c>
      <c r="K128" s="12" t="s">
        <v>237</v>
      </c>
      <c r="L128" s="13" t="s">
        <v>548</v>
      </c>
      <c r="M128" t="s">
        <v>263</v>
      </c>
      <c r="N128" t="s">
        <v>280</v>
      </c>
      <c r="Q128" t="s">
        <v>281</v>
      </c>
      <c r="R128" s="9"/>
      <c r="S128" s="9"/>
      <c r="T128">
        <v>3</v>
      </c>
      <c r="U128" s="210" t="s">
        <v>666</v>
      </c>
      <c r="V128" s="14">
        <v>1</v>
      </c>
      <c r="W128" s="14">
        <v>1</v>
      </c>
      <c r="X128" s="14" t="s">
        <v>270</v>
      </c>
      <c r="Y128">
        <v>139</v>
      </c>
      <c r="Z128" t="s">
        <v>271</v>
      </c>
      <c r="AA128">
        <f t="shared" si="1"/>
        <v>1</v>
      </c>
    </row>
    <row r="129" spans="1:27" x14ac:dyDescent="0.2">
      <c r="A129">
        <v>7620</v>
      </c>
      <c r="B129" s="1" t="s">
        <v>549</v>
      </c>
      <c r="C129" t="s">
        <v>341</v>
      </c>
      <c r="D129" s="9">
        <v>540</v>
      </c>
      <c r="E129" s="9" t="s">
        <v>259</v>
      </c>
      <c r="F129" s="9" t="s">
        <v>260</v>
      </c>
      <c r="G129" s="10">
        <v>18</v>
      </c>
      <c r="H129" s="10" t="s">
        <v>287</v>
      </c>
      <c r="I129" s="10">
        <v>1943</v>
      </c>
      <c r="J129" s="11" t="s">
        <v>550</v>
      </c>
      <c r="K129" s="12" t="s">
        <v>237</v>
      </c>
      <c r="L129" s="13" t="s">
        <v>551</v>
      </c>
      <c r="M129" t="s">
        <v>332</v>
      </c>
      <c r="N129" t="s">
        <v>333</v>
      </c>
      <c r="Q129" t="s">
        <v>334</v>
      </c>
      <c r="R129" s="9"/>
      <c r="S129" s="9"/>
      <c r="T129">
        <v>3</v>
      </c>
      <c r="U129" s="210" t="s">
        <v>666</v>
      </c>
      <c r="V129" s="14">
        <v>1</v>
      </c>
      <c r="W129" s="14">
        <v>1</v>
      </c>
      <c r="X129" s="14" t="s">
        <v>270</v>
      </c>
      <c r="Y129">
        <v>540</v>
      </c>
      <c r="Z129" t="s">
        <v>271</v>
      </c>
      <c r="AA129">
        <f t="shared" si="1"/>
        <v>1</v>
      </c>
    </row>
    <row r="130" spans="1:27" x14ac:dyDescent="0.2">
      <c r="A130">
        <v>4657</v>
      </c>
      <c r="B130" s="1" t="s">
        <v>552</v>
      </c>
      <c r="C130" t="s">
        <v>284</v>
      </c>
      <c r="D130" s="9">
        <v>410</v>
      </c>
      <c r="E130" s="9" t="s">
        <v>259</v>
      </c>
      <c r="F130" s="9" t="s">
        <v>312</v>
      </c>
      <c r="G130" s="10">
        <v>18</v>
      </c>
      <c r="H130" s="10" t="s">
        <v>287</v>
      </c>
      <c r="I130" s="10">
        <v>1943</v>
      </c>
      <c r="J130" s="11" t="s">
        <v>553</v>
      </c>
      <c r="K130" s="12" t="s">
        <v>415</v>
      </c>
      <c r="L130" s="13" t="s">
        <v>639</v>
      </c>
      <c r="M130" t="s">
        <v>290</v>
      </c>
      <c r="N130" t="s">
        <v>573</v>
      </c>
      <c r="O130" t="s">
        <v>17913</v>
      </c>
      <c r="R130" s="9"/>
      <c r="S130" s="9"/>
      <c r="T130">
        <v>3</v>
      </c>
      <c r="U130" s="210" t="s">
        <v>666</v>
      </c>
      <c r="V130" s="14">
        <v>1</v>
      </c>
      <c r="W130" s="14">
        <v>1</v>
      </c>
      <c r="X130" s="14" t="s">
        <v>270</v>
      </c>
      <c r="Y130">
        <v>410</v>
      </c>
      <c r="Z130" t="s">
        <v>505</v>
      </c>
      <c r="AA130">
        <f t="shared" ref="AA130:AA193" si="2">LEN(D130)-LEN(SUBSTITUTE(D130,"/",""))+1</f>
        <v>1</v>
      </c>
    </row>
    <row r="131" spans="1:27" x14ac:dyDescent="0.2">
      <c r="A131">
        <v>3496</v>
      </c>
      <c r="B131" s="1" t="s">
        <v>640</v>
      </c>
      <c r="C131" t="s">
        <v>341</v>
      </c>
      <c r="D131" s="9">
        <v>109</v>
      </c>
      <c r="E131" s="9" t="s">
        <v>259</v>
      </c>
      <c r="F131" s="9" t="s">
        <v>721</v>
      </c>
      <c r="G131" s="10">
        <v>19</v>
      </c>
      <c r="H131" s="10" t="s">
        <v>287</v>
      </c>
      <c r="I131" s="10">
        <v>1943</v>
      </c>
      <c r="J131" s="11" t="s">
        <v>641</v>
      </c>
      <c r="K131" s="12" t="s">
        <v>237</v>
      </c>
      <c r="L131" s="13" t="s">
        <v>642</v>
      </c>
      <c r="M131" t="s">
        <v>290</v>
      </c>
      <c r="N131" t="s">
        <v>291</v>
      </c>
      <c r="O131" t="s">
        <v>339</v>
      </c>
      <c r="R131" s="9"/>
      <c r="S131" s="9"/>
      <c r="T131">
        <v>3</v>
      </c>
      <c r="U131" s="210" t="s">
        <v>666</v>
      </c>
      <c r="V131" s="14">
        <v>1</v>
      </c>
      <c r="W131" s="14">
        <v>1</v>
      </c>
      <c r="X131" s="14" t="s">
        <v>270</v>
      </c>
      <c r="Y131">
        <v>109</v>
      </c>
      <c r="Z131" t="s">
        <v>271</v>
      </c>
      <c r="AA131">
        <f t="shared" si="2"/>
        <v>1</v>
      </c>
    </row>
    <row r="132" spans="1:27" x14ac:dyDescent="0.2">
      <c r="A132">
        <v>1635</v>
      </c>
      <c r="B132" s="1" t="s">
        <v>643</v>
      </c>
      <c r="C132" t="s">
        <v>341</v>
      </c>
      <c r="D132" s="9">
        <v>139</v>
      </c>
      <c r="E132" s="9" t="s">
        <v>259</v>
      </c>
      <c r="F132" s="9" t="s">
        <v>326</v>
      </c>
      <c r="G132" s="18">
        <v>20</v>
      </c>
      <c r="H132" s="10" t="s">
        <v>287</v>
      </c>
      <c r="I132" s="10">
        <v>1943</v>
      </c>
      <c r="J132" s="11" t="s">
        <v>644</v>
      </c>
      <c r="K132" s="12" t="s">
        <v>237</v>
      </c>
      <c r="L132" s="13" t="s">
        <v>757</v>
      </c>
      <c r="M132" t="s">
        <v>290</v>
      </c>
      <c r="N132" t="s">
        <v>573</v>
      </c>
      <c r="O132" t="s">
        <v>320</v>
      </c>
      <c r="R132" s="9"/>
      <c r="S132" s="9"/>
      <c r="T132">
        <v>3</v>
      </c>
      <c r="U132" s="210" t="s">
        <v>666</v>
      </c>
      <c r="V132" s="14">
        <v>1</v>
      </c>
      <c r="W132" s="14">
        <v>1</v>
      </c>
      <c r="X132" s="14" t="s">
        <v>270</v>
      </c>
      <c r="Y132">
        <v>139</v>
      </c>
      <c r="Z132" t="s">
        <v>271</v>
      </c>
      <c r="AA132">
        <f t="shared" si="2"/>
        <v>1</v>
      </c>
    </row>
    <row r="133" spans="1:27" x14ac:dyDescent="0.2">
      <c r="A133">
        <v>4033</v>
      </c>
      <c r="B133" s="1" t="s">
        <v>758</v>
      </c>
      <c r="C133" t="s">
        <v>284</v>
      </c>
      <c r="D133" s="9">
        <v>307</v>
      </c>
      <c r="E133" s="9" t="s">
        <v>259</v>
      </c>
      <c r="F133" s="9" t="s">
        <v>312</v>
      </c>
      <c r="G133" s="10">
        <v>21</v>
      </c>
      <c r="H133" s="10" t="s">
        <v>287</v>
      </c>
      <c r="I133" s="10">
        <v>1943</v>
      </c>
      <c r="J133" s="148" t="s">
        <v>18411</v>
      </c>
      <c r="K133" s="12" t="s">
        <v>415</v>
      </c>
      <c r="L133" s="13" t="s">
        <v>759</v>
      </c>
      <c r="M133" t="s">
        <v>290</v>
      </c>
      <c r="N133" t="s">
        <v>291</v>
      </c>
      <c r="O133" t="s">
        <v>760</v>
      </c>
      <c r="R133" s="9"/>
      <c r="S133" s="9"/>
      <c r="T133">
        <v>3</v>
      </c>
      <c r="U133" s="210" t="s">
        <v>666</v>
      </c>
      <c r="V133" s="14">
        <v>1</v>
      </c>
      <c r="W133" s="14">
        <v>1</v>
      </c>
      <c r="X133" s="14" t="s">
        <v>270</v>
      </c>
      <c r="Y133">
        <v>307</v>
      </c>
      <c r="Z133" t="s">
        <v>271</v>
      </c>
      <c r="AA133">
        <f t="shared" si="2"/>
        <v>1</v>
      </c>
    </row>
    <row r="134" spans="1:27" x14ac:dyDescent="0.2">
      <c r="A134">
        <v>5903</v>
      </c>
      <c r="B134" s="1" t="s">
        <v>761</v>
      </c>
      <c r="C134" t="s">
        <v>284</v>
      </c>
      <c r="D134" s="9">
        <v>25</v>
      </c>
      <c r="E134" s="9" t="s">
        <v>259</v>
      </c>
      <c r="F134" s="9" t="s">
        <v>312</v>
      </c>
      <c r="G134" s="10">
        <v>22</v>
      </c>
      <c r="H134" s="10" t="s">
        <v>287</v>
      </c>
      <c r="I134" s="10">
        <v>1943</v>
      </c>
      <c r="J134" s="11" t="s">
        <v>762</v>
      </c>
      <c r="K134" s="12" t="s">
        <v>237</v>
      </c>
      <c r="L134" s="13" t="s">
        <v>763</v>
      </c>
      <c r="M134" t="s">
        <v>290</v>
      </c>
      <c r="O134" t="s">
        <v>764</v>
      </c>
      <c r="R134" s="9"/>
      <c r="S134" s="9"/>
      <c r="T134">
        <v>3</v>
      </c>
      <c r="U134" s="210" t="s">
        <v>666</v>
      </c>
      <c r="V134" s="14">
        <v>1</v>
      </c>
      <c r="W134" s="14">
        <v>1</v>
      </c>
      <c r="X134" s="14" t="s">
        <v>270</v>
      </c>
      <c r="Y134">
        <v>25</v>
      </c>
      <c r="Z134" t="s">
        <v>271</v>
      </c>
      <c r="AA134">
        <f t="shared" si="2"/>
        <v>1</v>
      </c>
    </row>
    <row r="135" spans="1:27" x14ac:dyDescent="0.2">
      <c r="A135">
        <v>6549</v>
      </c>
      <c r="B135" s="1" t="s">
        <v>765</v>
      </c>
      <c r="C135" t="s">
        <v>284</v>
      </c>
      <c r="D135" s="9">
        <v>151</v>
      </c>
      <c r="E135" s="9" t="s">
        <v>259</v>
      </c>
      <c r="F135" s="9" t="s">
        <v>312</v>
      </c>
      <c r="G135" s="10">
        <v>22</v>
      </c>
      <c r="H135" s="10" t="s">
        <v>287</v>
      </c>
      <c r="I135" s="10">
        <v>1943</v>
      </c>
      <c r="J135" s="11" t="s">
        <v>766</v>
      </c>
      <c r="K135" s="12" t="s">
        <v>415</v>
      </c>
      <c r="L135" s="13" t="s">
        <v>767</v>
      </c>
      <c r="M135" t="s">
        <v>263</v>
      </c>
      <c r="N135" t="s">
        <v>280</v>
      </c>
      <c r="Q135" t="s">
        <v>281</v>
      </c>
      <c r="R135" s="9"/>
      <c r="S135" s="9"/>
      <c r="T135">
        <v>3</v>
      </c>
      <c r="U135" s="210" t="s">
        <v>666</v>
      </c>
      <c r="V135" s="14">
        <v>1</v>
      </c>
      <c r="W135" s="14">
        <v>1</v>
      </c>
      <c r="X135" s="14" t="s">
        <v>270</v>
      </c>
      <c r="Y135">
        <v>151</v>
      </c>
      <c r="Z135" t="s">
        <v>271</v>
      </c>
      <c r="AA135">
        <f t="shared" si="2"/>
        <v>1</v>
      </c>
    </row>
    <row r="136" spans="1:27" x14ac:dyDescent="0.2">
      <c r="A136">
        <v>3785</v>
      </c>
      <c r="B136" s="1" t="s">
        <v>768</v>
      </c>
      <c r="C136" t="s">
        <v>284</v>
      </c>
      <c r="D136" s="9">
        <v>157</v>
      </c>
      <c r="E136" s="9" t="s">
        <v>259</v>
      </c>
      <c r="F136" s="9" t="s">
        <v>312</v>
      </c>
      <c r="G136" s="10">
        <v>23</v>
      </c>
      <c r="H136" s="10" t="s">
        <v>287</v>
      </c>
      <c r="I136" s="10">
        <v>1943</v>
      </c>
      <c r="J136" s="11" t="s">
        <v>769</v>
      </c>
      <c r="K136" s="12" t="s">
        <v>415</v>
      </c>
      <c r="L136" s="13" t="s">
        <v>770</v>
      </c>
      <c r="M136" t="s">
        <v>263</v>
      </c>
      <c r="N136" t="s">
        <v>771</v>
      </c>
      <c r="O136" t="s">
        <v>17851</v>
      </c>
      <c r="Q136" t="s">
        <v>672</v>
      </c>
      <c r="R136" s="9"/>
      <c r="S136" s="9"/>
      <c r="T136">
        <v>3</v>
      </c>
      <c r="U136" s="210" t="s">
        <v>666</v>
      </c>
      <c r="V136" s="14">
        <v>1</v>
      </c>
      <c r="W136" s="14">
        <v>1</v>
      </c>
      <c r="X136" s="14" t="s">
        <v>270</v>
      </c>
      <c r="Y136">
        <v>157</v>
      </c>
      <c r="Z136" t="s">
        <v>271</v>
      </c>
      <c r="AA136">
        <f t="shared" si="2"/>
        <v>1</v>
      </c>
    </row>
    <row r="137" spans="1:27" x14ac:dyDescent="0.2">
      <c r="A137">
        <v>4654</v>
      </c>
      <c r="B137" s="1" t="s">
        <v>772</v>
      </c>
      <c r="C137" t="s">
        <v>341</v>
      </c>
      <c r="D137" s="9">
        <v>109</v>
      </c>
      <c r="E137" s="9" t="s">
        <v>259</v>
      </c>
      <c r="F137" s="9" t="s">
        <v>721</v>
      </c>
      <c r="G137" s="10">
        <v>26</v>
      </c>
      <c r="H137" s="10" t="s">
        <v>287</v>
      </c>
      <c r="I137" s="10">
        <v>1943</v>
      </c>
      <c r="J137" s="11" t="s">
        <v>773</v>
      </c>
      <c r="K137" s="12" t="s">
        <v>415</v>
      </c>
      <c r="L137" s="13" t="s">
        <v>65</v>
      </c>
      <c r="M137" t="s">
        <v>263</v>
      </c>
      <c r="N137" t="s">
        <v>588</v>
      </c>
      <c r="Q137" t="s">
        <v>672</v>
      </c>
      <c r="R137" s="9"/>
      <c r="S137" s="9"/>
      <c r="T137">
        <v>3</v>
      </c>
      <c r="U137" s="210" t="s">
        <v>666</v>
      </c>
      <c r="V137" s="14">
        <v>1</v>
      </c>
      <c r="W137" s="14">
        <v>1</v>
      </c>
      <c r="X137" s="14" t="s">
        <v>270</v>
      </c>
      <c r="Y137">
        <v>109</v>
      </c>
      <c r="Z137" t="s">
        <v>271</v>
      </c>
      <c r="AA137">
        <f t="shared" si="2"/>
        <v>1</v>
      </c>
    </row>
    <row r="138" spans="1:27" x14ac:dyDescent="0.2">
      <c r="A138">
        <v>4977</v>
      </c>
      <c r="B138" s="1" t="s">
        <v>774</v>
      </c>
      <c r="C138" t="s">
        <v>284</v>
      </c>
      <c r="D138" s="9" t="s">
        <v>775</v>
      </c>
      <c r="E138" s="9" t="s">
        <v>259</v>
      </c>
      <c r="F138" s="9" t="s">
        <v>776</v>
      </c>
      <c r="G138" s="10">
        <v>27</v>
      </c>
      <c r="H138" s="10" t="s">
        <v>287</v>
      </c>
      <c r="I138" s="10">
        <v>1943</v>
      </c>
      <c r="J138" s="11" t="s">
        <v>777</v>
      </c>
      <c r="K138" s="12" t="s">
        <v>237</v>
      </c>
      <c r="L138" s="13" t="s">
        <v>96</v>
      </c>
      <c r="M138" t="s">
        <v>290</v>
      </c>
      <c r="N138" t="s">
        <v>291</v>
      </c>
      <c r="O138" t="s">
        <v>17896</v>
      </c>
      <c r="R138" s="9"/>
      <c r="S138" s="9"/>
      <c r="T138">
        <v>3</v>
      </c>
      <c r="U138" s="210" t="s">
        <v>666</v>
      </c>
      <c r="V138" s="14">
        <v>1</v>
      </c>
      <c r="W138" s="14">
        <v>1</v>
      </c>
      <c r="X138" s="14" t="s">
        <v>294</v>
      </c>
      <c r="Y138" t="s">
        <v>778</v>
      </c>
      <c r="Z138" t="s">
        <v>271</v>
      </c>
      <c r="AA138">
        <f t="shared" si="2"/>
        <v>2</v>
      </c>
    </row>
    <row r="139" spans="1:27" x14ac:dyDescent="0.2">
      <c r="A139">
        <v>4794</v>
      </c>
      <c r="B139" s="1" t="s">
        <v>779</v>
      </c>
      <c r="C139" t="s">
        <v>503</v>
      </c>
      <c r="D139" s="9"/>
      <c r="E139" s="9" t="s">
        <v>508</v>
      </c>
      <c r="F139" s="9" t="s">
        <v>456</v>
      </c>
      <c r="G139" s="10">
        <v>27</v>
      </c>
      <c r="H139" s="10" t="s">
        <v>287</v>
      </c>
      <c r="I139" s="10">
        <v>1943</v>
      </c>
      <c r="J139" s="11" t="s">
        <v>777</v>
      </c>
      <c r="K139" s="12" t="s">
        <v>237</v>
      </c>
      <c r="L139" s="13" t="s">
        <v>780</v>
      </c>
      <c r="M139" t="s">
        <v>781</v>
      </c>
      <c r="R139" s="9"/>
      <c r="S139" s="9"/>
      <c r="T139">
        <v>3</v>
      </c>
      <c r="U139" s="210" t="s">
        <v>666</v>
      </c>
      <c r="V139" s="14">
        <v>1</v>
      </c>
      <c r="W139" s="14">
        <v>1</v>
      </c>
      <c r="X139" s="14" t="s">
        <v>294</v>
      </c>
      <c r="Y139" t="s">
        <v>334</v>
      </c>
      <c r="Z139" t="s">
        <v>505</v>
      </c>
      <c r="AA139">
        <f t="shared" si="2"/>
        <v>1</v>
      </c>
    </row>
    <row r="140" spans="1:27" x14ac:dyDescent="0.2">
      <c r="A140">
        <v>4825</v>
      </c>
      <c r="B140" s="1" t="s">
        <v>782</v>
      </c>
      <c r="C140" t="s">
        <v>503</v>
      </c>
      <c r="D140" s="9"/>
      <c r="E140" s="9" t="s">
        <v>508</v>
      </c>
      <c r="F140" s="9" t="s">
        <v>456</v>
      </c>
      <c r="G140" s="10">
        <v>27</v>
      </c>
      <c r="H140" s="10" t="s">
        <v>287</v>
      </c>
      <c r="I140" s="10">
        <v>1943</v>
      </c>
      <c r="J140" s="11" t="s">
        <v>777</v>
      </c>
      <c r="K140" s="12" t="s">
        <v>237</v>
      </c>
      <c r="L140" s="13" t="s">
        <v>780</v>
      </c>
      <c r="M140" t="s">
        <v>781</v>
      </c>
      <c r="R140" s="9"/>
      <c r="S140" s="9"/>
      <c r="T140">
        <v>3</v>
      </c>
      <c r="U140" s="210" t="s">
        <v>666</v>
      </c>
      <c r="V140" s="14">
        <v>1</v>
      </c>
      <c r="W140" s="14">
        <v>1</v>
      </c>
      <c r="X140" s="14" t="s">
        <v>294</v>
      </c>
      <c r="Y140" t="s">
        <v>334</v>
      </c>
      <c r="Z140" t="s">
        <v>505</v>
      </c>
      <c r="AA140">
        <f t="shared" si="2"/>
        <v>1</v>
      </c>
    </row>
    <row r="141" spans="1:27" x14ac:dyDescent="0.2">
      <c r="A141">
        <v>5693</v>
      </c>
      <c r="B141" s="1" t="s">
        <v>789</v>
      </c>
      <c r="C141" t="s">
        <v>341</v>
      </c>
      <c r="D141" s="9">
        <v>105</v>
      </c>
      <c r="E141" s="9" t="s">
        <v>259</v>
      </c>
      <c r="F141" s="9" t="s">
        <v>326</v>
      </c>
      <c r="G141" s="10">
        <v>28</v>
      </c>
      <c r="H141" s="10" t="s">
        <v>287</v>
      </c>
      <c r="I141" s="10">
        <v>1943</v>
      </c>
      <c r="J141" s="11" t="s">
        <v>785</v>
      </c>
      <c r="K141" s="12" t="s">
        <v>237</v>
      </c>
      <c r="L141" s="13" t="s">
        <v>790</v>
      </c>
      <c r="M141" t="s">
        <v>263</v>
      </c>
      <c r="N141" t="s">
        <v>345</v>
      </c>
      <c r="O141" t="s">
        <v>629</v>
      </c>
      <c r="P141" t="s">
        <v>361</v>
      </c>
      <c r="Q141" t="s">
        <v>267</v>
      </c>
      <c r="R141" s="9" t="s">
        <v>791</v>
      </c>
      <c r="S141" s="9"/>
      <c r="T141">
        <v>3</v>
      </c>
      <c r="U141" s="210" t="s">
        <v>666</v>
      </c>
      <c r="V141" s="14">
        <v>1</v>
      </c>
      <c r="W141" s="14">
        <v>1</v>
      </c>
      <c r="X141" s="14" t="s">
        <v>270</v>
      </c>
      <c r="Y141">
        <v>105</v>
      </c>
      <c r="Z141" t="s">
        <v>271</v>
      </c>
      <c r="AA141">
        <f t="shared" si="2"/>
        <v>1</v>
      </c>
    </row>
    <row r="142" spans="1:27" x14ac:dyDescent="0.2">
      <c r="A142">
        <v>5695</v>
      </c>
      <c r="B142" s="1" t="s">
        <v>792</v>
      </c>
      <c r="C142" t="s">
        <v>341</v>
      </c>
      <c r="D142" s="9">
        <v>105</v>
      </c>
      <c r="E142" s="9" t="s">
        <v>259</v>
      </c>
      <c r="F142" s="9" t="s">
        <v>326</v>
      </c>
      <c r="G142" s="10">
        <v>28</v>
      </c>
      <c r="H142" s="10" t="s">
        <v>287</v>
      </c>
      <c r="I142" s="10">
        <v>1943</v>
      </c>
      <c r="J142" s="11" t="s">
        <v>785</v>
      </c>
      <c r="K142" s="12" t="s">
        <v>237</v>
      </c>
      <c r="L142" s="13" t="s">
        <v>793</v>
      </c>
      <c r="M142" t="s">
        <v>263</v>
      </c>
      <c r="N142" t="s">
        <v>345</v>
      </c>
      <c r="O142" t="s">
        <v>629</v>
      </c>
      <c r="P142" t="s">
        <v>361</v>
      </c>
      <c r="Q142" t="s">
        <v>267</v>
      </c>
      <c r="R142" s="9" t="s">
        <v>791</v>
      </c>
      <c r="S142" s="9"/>
      <c r="T142">
        <v>3</v>
      </c>
      <c r="U142" s="210" t="s">
        <v>666</v>
      </c>
      <c r="V142" s="14">
        <v>1</v>
      </c>
      <c r="W142" s="14">
        <v>1</v>
      </c>
      <c r="X142" s="14" t="s">
        <v>270</v>
      </c>
      <c r="Y142">
        <v>105</v>
      </c>
      <c r="Z142" t="s">
        <v>271</v>
      </c>
      <c r="AA142">
        <f t="shared" si="2"/>
        <v>1</v>
      </c>
    </row>
    <row r="143" spans="1:27" x14ac:dyDescent="0.2">
      <c r="A143">
        <v>262</v>
      </c>
      <c r="B143" s="1" t="s">
        <v>783</v>
      </c>
      <c r="C143" t="s">
        <v>257</v>
      </c>
      <c r="D143" s="9" t="s">
        <v>784</v>
      </c>
      <c r="E143" s="9" t="s">
        <v>259</v>
      </c>
      <c r="F143" s="9" t="s">
        <v>260</v>
      </c>
      <c r="G143" s="10">
        <v>28</v>
      </c>
      <c r="H143" s="10" t="s">
        <v>287</v>
      </c>
      <c r="I143" s="10">
        <v>1943</v>
      </c>
      <c r="J143" s="11" t="s">
        <v>785</v>
      </c>
      <c r="K143" s="12" t="s">
        <v>237</v>
      </c>
      <c r="L143" s="13" t="s">
        <v>786</v>
      </c>
      <c r="M143" t="s">
        <v>263</v>
      </c>
      <c r="N143" t="s">
        <v>264</v>
      </c>
      <c r="O143" t="s">
        <v>787</v>
      </c>
      <c r="P143" t="s">
        <v>308</v>
      </c>
      <c r="Q143" t="s">
        <v>267</v>
      </c>
      <c r="R143" s="9" t="s">
        <v>788</v>
      </c>
      <c r="S143" s="9"/>
      <c r="T143">
        <v>3</v>
      </c>
      <c r="U143" s="210" t="s">
        <v>666</v>
      </c>
      <c r="V143" s="14">
        <v>1</v>
      </c>
      <c r="W143" s="14">
        <v>1</v>
      </c>
      <c r="X143" s="14" t="s">
        <v>270</v>
      </c>
      <c r="Y143">
        <v>540</v>
      </c>
      <c r="Z143" t="s">
        <v>271</v>
      </c>
      <c r="AA143">
        <f t="shared" si="2"/>
        <v>4</v>
      </c>
    </row>
    <row r="144" spans="1:27" x14ac:dyDescent="0.2">
      <c r="A144">
        <v>5902</v>
      </c>
      <c r="B144" s="1" t="s">
        <v>794</v>
      </c>
      <c r="C144" t="s">
        <v>284</v>
      </c>
      <c r="D144" s="9">
        <v>23</v>
      </c>
      <c r="E144" s="9" t="s">
        <v>275</v>
      </c>
      <c r="F144" s="9" t="s">
        <v>413</v>
      </c>
      <c r="G144" s="10">
        <v>1</v>
      </c>
      <c r="H144" s="10" t="s">
        <v>301</v>
      </c>
      <c r="I144" s="10">
        <v>1943</v>
      </c>
      <c r="J144" s="11" t="s">
        <v>795</v>
      </c>
      <c r="K144" s="12" t="s">
        <v>237</v>
      </c>
      <c r="L144" s="13" t="s">
        <v>796</v>
      </c>
      <c r="M144" t="s">
        <v>332</v>
      </c>
      <c r="N144" t="s">
        <v>333</v>
      </c>
      <c r="Q144" t="s">
        <v>334</v>
      </c>
      <c r="R144" s="9"/>
      <c r="S144" s="9"/>
      <c r="T144">
        <v>4</v>
      </c>
      <c r="U144" s="210" t="s">
        <v>797</v>
      </c>
      <c r="V144" s="14">
        <v>1</v>
      </c>
      <c r="W144" s="14">
        <v>1</v>
      </c>
      <c r="X144" s="14" t="s">
        <v>270</v>
      </c>
      <c r="Y144">
        <v>23</v>
      </c>
      <c r="Z144" t="s">
        <v>271</v>
      </c>
      <c r="AA144">
        <f t="shared" si="2"/>
        <v>1</v>
      </c>
    </row>
    <row r="145" spans="1:27" x14ac:dyDescent="0.2">
      <c r="A145">
        <v>1965</v>
      </c>
      <c r="B145" s="1" t="s">
        <v>798</v>
      </c>
      <c r="C145" t="s">
        <v>284</v>
      </c>
      <c r="D145" s="9" t="s">
        <v>799</v>
      </c>
      <c r="E145" s="9" t="s">
        <v>259</v>
      </c>
      <c r="F145" s="9" t="s">
        <v>413</v>
      </c>
      <c r="G145" s="10">
        <v>2</v>
      </c>
      <c r="H145" s="10" t="s">
        <v>301</v>
      </c>
      <c r="I145" s="10">
        <v>1943</v>
      </c>
      <c r="J145" s="11" t="s">
        <v>800</v>
      </c>
      <c r="K145" s="12" t="s">
        <v>237</v>
      </c>
      <c r="L145" s="13" t="s">
        <v>18423</v>
      </c>
      <c r="M145" t="s">
        <v>263</v>
      </c>
      <c r="N145" t="s">
        <v>771</v>
      </c>
      <c r="O145" t="s">
        <v>280</v>
      </c>
      <c r="Q145" t="s">
        <v>672</v>
      </c>
      <c r="R145" s="9"/>
      <c r="S145" s="9"/>
      <c r="T145">
        <v>4</v>
      </c>
      <c r="U145" s="210" t="s">
        <v>797</v>
      </c>
      <c r="V145" s="14">
        <v>1</v>
      </c>
      <c r="W145" s="14">
        <v>1</v>
      </c>
      <c r="X145" s="14" t="s">
        <v>270</v>
      </c>
      <c r="Y145">
        <v>85</v>
      </c>
      <c r="Z145" t="s">
        <v>271</v>
      </c>
      <c r="AA145">
        <f t="shared" si="2"/>
        <v>3</v>
      </c>
    </row>
    <row r="146" spans="1:27" x14ac:dyDescent="0.2">
      <c r="A146">
        <v>1643</v>
      </c>
      <c r="B146" s="1" t="s">
        <v>805</v>
      </c>
      <c r="C146" t="s">
        <v>341</v>
      </c>
      <c r="D146" s="9">
        <v>139</v>
      </c>
      <c r="E146" s="9" t="s">
        <v>259</v>
      </c>
      <c r="F146" s="9" t="s">
        <v>326</v>
      </c>
      <c r="G146" s="10">
        <v>3</v>
      </c>
      <c r="H146" s="10" t="s">
        <v>301</v>
      </c>
      <c r="I146" s="10">
        <v>1943</v>
      </c>
      <c r="J146" s="11" t="s">
        <v>802</v>
      </c>
      <c r="K146" s="12" t="s">
        <v>237</v>
      </c>
      <c r="L146" s="13" t="s">
        <v>806</v>
      </c>
      <c r="M146" t="s">
        <v>263</v>
      </c>
      <c r="N146" t="s">
        <v>345</v>
      </c>
      <c r="O146" t="s">
        <v>807</v>
      </c>
      <c r="P146" t="s">
        <v>361</v>
      </c>
      <c r="Q146" t="s">
        <v>267</v>
      </c>
      <c r="R146" s="9" t="s">
        <v>808</v>
      </c>
      <c r="S146" s="9"/>
      <c r="T146">
        <v>4</v>
      </c>
      <c r="U146" s="210" t="s">
        <v>797</v>
      </c>
      <c r="V146" s="14">
        <v>1</v>
      </c>
      <c r="W146" s="14">
        <v>1</v>
      </c>
      <c r="X146" s="14" t="s">
        <v>270</v>
      </c>
      <c r="Y146">
        <v>139</v>
      </c>
      <c r="Z146" t="s">
        <v>271</v>
      </c>
      <c r="AA146">
        <f t="shared" si="2"/>
        <v>1</v>
      </c>
    </row>
    <row r="147" spans="1:27" x14ac:dyDescent="0.2">
      <c r="A147">
        <v>7621</v>
      </c>
      <c r="B147" s="1" t="s">
        <v>801</v>
      </c>
      <c r="C147" t="s">
        <v>341</v>
      </c>
      <c r="D147" s="9">
        <v>540</v>
      </c>
      <c r="E147" s="9" t="s">
        <v>259</v>
      </c>
      <c r="F147" s="9" t="s">
        <v>260</v>
      </c>
      <c r="G147" s="10">
        <v>3</v>
      </c>
      <c r="H147" s="10" t="s">
        <v>301</v>
      </c>
      <c r="I147" s="10">
        <v>1943</v>
      </c>
      <c r="J147" s="11" t="s">
        <v>802</v>
      </c>
      <c r="K147" s="12" t="s">
        <v>237</v>
      </c>
      <c r="L147" s="13" t="s">
        <v>803</v>
      </c>
      <c r="M147" t="s">
        <v>263</v>
      </c>
      <c r="N147" t="s">
        <v>345</v>
      </c>
      <c r="O147" s="25" t="s">
        <v>408</v>
      </c>
      <c r="P147" s="14" t="s">
        <v>409</v>
      </c>
      <c r="Q147" t="s">
        <v>267</v>
      </c>
      <c r="R147" s="9" t="s">
        <v>804</v>
      </c>
      <c r="S147" s="9"/>
      <c r="T147">
        <v>4</v>
      </c>
      <c r="U147" s="210" t="s">
        <v>797</v>
      </c>
      <c r="V147" s="14">
        <v>1</v>
      </c>
      <c r="W147" s="14">
        <v>1</v>
      </c>
      <c r="X147" s="14" t="s">
        <v>270</v>
      </c>
      <c r="Y147">
        <v>540</v>
      </c>
      <c r="Z147" t="s">
        <v>271</v>
      </c>
      <c r="AA147">
        <f t="shared" si="2"/>
        <v>1</v>
      </c>
    </row>
    <row r="148" spans="1:27" x14ac:dyDescent="0.2">
      <c r="A148">
        <v>1519</v>
      </c>
      <c r="B148" s="1" t="s">
        <v>809</v>
      </c>
      <c r="C148" t="s">
        <v>284</v>
      </c>
      <c r="D148" s="9">
        <v>23</v>
      </c>
      <c r="E148" s="9" t="s">
        <v>275</v>
      </c>
      <c r="F148" s="9" t="s">
        <v>413</v>
      </c>
      <c r="G148" s="10">
        <v>3</v>
      </c>
      <c r="H148" s="10" t="s">
        <v>301</v>
      </c>
      <c r="I148" s="10">
        <v>1943</v>
      </c>
      <c r="J148" s="11" t="s">
        <v>810</v>
      </c>
      <c r="K148" s="12" t="s">
        <v>415</v>
      </c>
      <c r="L148" s="13" t="s">
        <v>811</v>
      </c>
      <c r="M148" t="s">
        <v>332</v>
      </c>
      <c r="N148" t="s">
        <v>333</v>
      </c>
      <c r="Q148" t="s">
        <v>334</v>
      </c>
      <c r="R148" s="9"/>
      <c r="S148" s="9"/>
      <c r="T148">
        <v>4</v>
      </c>
      <c r="U148" s="210" t="s">
        <v>797</v>
      </c>
      <c r="V148" s="14">
        <v>1</v>
      </c>
      <c r="W148" s="14">
        <v>1</v>
      </c>
      <c r="X148" s="14" t="s">
        <v>270</v>
      </c>
      <c r="Y148">
        <v>23</v>
      </c>
      <c r="Z148" t="s">
        <v>271</v>
      </c>
      <c r="AA148">
        <f t="shared" si="2"/>
        <v>1</v>
      </c>
    </row>
    <row r="149" spans="1:27" x14ac:dyDescent="0.2">
      <c r="A149">
        <v>7332</v>
      </c>
      <c r="B149" s="1" t="s">
        <v>812</v>
      </c>
      <c r="C149" t="s">
        <v>341</v>
      </c>
      <c r="D149" s="9" t="s">
        <v>813</v>
      </c>
      <c r="E149" s="9" t="s">
        <v>259</v>
      </c>
      <c r="F149" s="9" t="s">
        <v>814</v>
      </c>
      <c r="G149" s="10">
        <v>5</v>
      </c>
      <c r="H149" s="10" t="s">
        <v>301</v>
      </c>
      <c r="I149" s="10">
        <v>1943</v>
      </c>
      <c r="J149" s="11" t="s">
        <v>815</v>
      </c>
      <c r="K149" s="12" t="s">
        <v>237</v>
      </c>
      <c r="L149" s="13" t="s">
        <v>816</v>
      </c>
      <c r="M149" t="s">
        <v>290</v>
      </c>
      <c r="N149" t="s">
        <v>291</v>
      </c>
      <c r="O149" t="s">
        <v>764</v>
      </c>
      <c r="R149" s="9"/>
      <c r="S149" s="9"/>
      <c r="T149">
        <v>4</v>
      </c>
      <c r="U149" s="210" t="s">
        <v>797</v>
      </c>
      <c r="V149" s="14">
        <v>1</v>
      </c>
      <c r="W149" s="14">
        <v>1</v>
      </c>
      <c r="X149" s="14" t="s">
        <v>294</v>
      </c>
      <c r="Y149">
        <v>618</v>
      </c>
      <c r="Z149" t="s">
        <v>271</v>
      </c>
      <c r="AA149">
        <f t="shared" si="2"/>
        <v>2</v>
      </c>
    </row>
    <row r="150" spans="1:27" x14ac:dyDescent="0.2">
      <c r="A150">
        <v>3950</v>
      </c>
      <c r="B150" s="1" t="s">
        <v>817</v>
      </c>
      <c r="C150" t="s">
        <v>412</v>
      </c>
      <c r="D150" s="9" t="s">
        <v>818</v>
      </c>
      <c r="E150" s="9" t="s">
        <v>259</v>
      </c>
      <c r="F150" s="9" t="s">
        <v>413</v>
      </c>
      <c r="G150" s="10">
        <v>6</v>
      </c>
      <c r="H150" s="10" t="s">
        <v>301</v>
      </c>
      <c r="I150" s="10">
        <v>1943</v>
      </c>
      <c r="J150" s="11" t="s">
        <v>819</v>
      </c>
      <c r="K150" s="12" t="s">
        <v>237</v>
      </c>
      <c r="L150" s="13" t="s">
        <v>820</v>
      </c>
      <c r="M150" t="s">
        <v>263</v>
      </c>
      <c r="N150" t="s">
        <v>280</v>
      </c>
      <c r="Q150" t="s">
        <v>281</v>
      </c>
      <c r="R150" s="9"/>
      <c r="S150" s="9"/>
      <c r="T150">
        <v>4</v>
      </c>
      <c r="U150" s="210" t="s">
        <v>797</v>
      </c>
      <c r="V150" s="14">
        <v>1</v>
      </c>
      <c r="W150" s="14">
        <v>1</v>
      </c>
      <c r="X150" s="14" t="s">
        <v>270</v>
      </c>
      <c r="Y150">
        <v>410</v>
      </c>
      <c r="Z150" t="s">
        <v>271</v>
      </c>
      <c r="AA150">
        <f t="shared" si="2"/>
        <v>2</v>
      </c>
    </row>
    <row r="151" spans="1:27" x14ac:dyDescent="0.2">
      <c r="A151">
        <v>4642</v>
      </c>
      <c r="B151" s="1" t="s">
        <v>824</v>
      </c>
      <c r="C151" t="s">
        <v>284</v>
      </c>
      <c r="D151" s="9">
        <v>25</v>
      </c>
      <c r="E151" s="9" t="s">
        <v>259</v>
      </c>
      <c r="F151" s="9" t="s">
        <v>312</v>
      </c>
      <c r="G151" s="10">
        <v>8</v>
      </c>
      <c r="H151" s="10" t="s">
        <v>301</v>
      </c>
      <c r="I151" s="10">
        <v>1943</v>
      </c>
      <c r="J151" s="11" t="s">
        <v>822</v>
      </c>
      <c r="K151" s="12" t="s">
        <v>237</v>
      </c>
      <c r="L151" s="13" t="s">
        <v>825</v>
      </c>
      <c r="M151" t="s">
        <v>290</v>
      </c>
      <c r="O151" t="s">
        <v>339</v>
      </c>
      <c r="R151" s="9"/>
      <c r="S151" s="9"/>
      <c r="T151">
        <v>4</v>
      </c>
      <c r="U151" s="210" t="s">
        <v>797</v>
      </c>
      <c r="V151" s="14">
        <v>1</v>
      </c>
      <c r="W151" s="14">
        <v>1</v>
      </c>
      <c r="X151" s="14" t="s">
        <v>270</v>
      </c>
      <c r="Y151">
        <v>25</v>
      </c>
      <c r="Z151" t="s">
        <v>271</v>
      </c>
      <c r="AA151">
        <f t="shared" si="2"/>
        <v>1</v>
      </c>
    </row>
    <row r="152" spans="1:27" x14ac:dyDescent="0.2">
      <c r="A152">
        <v>5601</v>
      </c>
      <c r="B152" s="1" t="s">
        <v>821</v>
      </c>
      <c r="C152" t="s">
        <v>341</v>
      </c>
      <c r="D152" s="9">
        <v>109</v>
      </c>
      <c r="E152" s="9" t="s">
        <v>259</v>
      </c>
      <c r="F152" s="9" t="s">
        <v>721</v>
      </c>
      <c r="G152" s="10">
        <v>8</v>
      </c>
      <c r="H152" s="10" t="s">
        <v>301</v>
      </c>
      <c r="I152" s="10">
        <v>1943</v>
      </c>
      <c r="J152" s="11" t="s">
        <v>822</v>
      </c>
      <c r="K152" s="12" t="s">
        <v>237</v>
      </c>
      <c r="L152" s="13" t="s">
        <v>823</v>
      </c>
      <c r="M152" t="s">
        <v>290</v>
      </c>
      <c r="N152" t="s">
        <v>573</v>
      </c>
      <c r="O152" t="s">
        <v>635</v>
      </c>
      <c r="R152" s="9"/>
      <c r="S152" s="9"/>
      <c r="T152">
        <v>4</v>
      </c>
      <c r="U152" s="210" t="s">
        <v>797</v>
      </c>
      <c r="V152" s="14">
        <v>1</v>
      </c>
      <c r="W152" s="14">
        <v>1</v>
      </c>
      <c r="X152" s="14" t="s">
        <v>270</v>
      </c>
      <c r="Y152">
        <v>109</v>
      </c>
      <c r="Z152" t="s">
        <v>271</v>
      </c>
      <c r="AA152">
        <f t="shared" si="2"/>
        <v>1</v>
      </c>
    </row>
    <row r="153" spans="1:27" x14ac:dyDescent="0.2">
      <c r="A153">
        <v>4665</v>
      </c>
      <c r="B153" s="1" t="s">
        <v>826</v>
      </c>
      <c r="C153" t="s">
        <v>284</v>
      </c>
      <c r="D153" s="9">
        <v>410</v>
      </c>
      <c r="E153" s="9" t="s">
        <v>259</v>
      </c>
      <c r="F153" s="9" t="s">
        <v>413</v>
      </c>
      <c r="G153" s="10">
        <v>10</v>
      </c>
      <c r="H153" s="10" t="s">
        <v>301</v>
      </c>
      <c r="I153" s="10">
        <v>1943</v>
      </c>
      <c r="J153" s="11" t="s">
        <v>827</v>
      </c>
      <c r="K153" s="12" t="s">
        <v>237</v>
      </c>
      <c r="L153" s="13" t="s">
        <v>828</v>
      </c>
      <c r="M153" t="s">
        <v>263</v>
      </c>
      <c r="N153" t="s">
        <v>470</v>
      </c>
      <c r="Q153" t="s">
        <v>672</v>
      </c>
      <c r="R153" s="9"/>
      <c r="S153" s="9"/>
      <c r="T153">
        <v>4</v>
      </c>
      <c r="U153" s="210" t="s">
        <v>797</v>
      </c>
      <c r="V153" s="14">
        <v>1</v>
      </c>
      <c r="W153" s="14">
        <v>1</v>
      </c>
      <c r="X153" s="14" t="s">
        <v>270</v>
      </c>
      <c r="Y153">
        <v>410</v>
      </c>
      <c r="Z153" t="s">
        <v>271</v>
      </c>
      <c r="AA153">
        <f t="shared" si="2"/>
        <v>1</v>
      </c>
    </row>
    <row r="154" spans="1:27" x14ac:dyDescent="0.2">
      <c r="A154">
        <v>1645</v>
      </c>
      <c r="B154" s="1" t="s">
        <v>833</v>
      </c>
      <c r="C154" t="s">
        <v>341</v>
      </c>
      <c r="D154" s="9">
        <v>139</v>
      </c>
      <c r="E154" s="9" t="s">
        <v>259</v>
      </c>
      <c r="F154" s="9" t="s">
        <v>326</v>
      </c>
      <c r="G154" s="10">
        <v>11</v>
      </c>
      <c r="H154" s="10" t="s">
        <v>301</v>
      </c>
      <c r="I154" s="10">
        <v>1943</v>
      </c>
      <c r="J154" s="11" t="s">
        <v>831</v>
      </c>
      <c r="K154" s="12" t="s">
        <v>237</v>
      </c>
      <c r="L154" s="13" t="s">
        <v>834</v>
      </c>
      <c r="M154" t="s">
        <v>263</v>
      </c>
      <c r="N154" t="s">
        <v>345</v>
      </c>
      <c r="O154" t="s">
        <v>835</v>
      </c>
      <c r="P154" t="s">
        <v>361</v>
      </c>
      <c r="Q154" t="s">
        <v>267</v>
      </c>
      <c r="R154" s="9" t="s">
        <v>836</v>
      </c>
      <c r="S154" s="9"/>
      <c r="T154">
        <v>4</v>
      </c>
      <c r="U154" s="210" t="s">
        <v>797</v>
      </c>
      <c r="V154" s="14">
        <v>1</v>
      </c>
      <c r="W154" s="14">
        <v>1</v>
      </c>
      <c r="X154" s="14" t="s">
        <v>270</v>
      </c>
      <c r="Y154">
        <v>139</v>
      </c>
      <c r="Z154" t="s">
        <v>271</v>
      </c>
      <c r="AA154">
        <f t="shared" si="2"/>
        <v>1</v>
      </c>
    </row>
    <row r="155" spans="1:27" x14ac:dyDescent="0.2">
      <c r="A155">
        <v>5696</v>
      </c>
      <c r="B155" s="1" t="s">
        <v>837</v>
      </c>
      <c r="C155" t="s">
        <v>341</v>
      </c>
      <c r="D155" s="9">
        <v>105</v>
      </c>
      <c r="E155" s="9" t="s">
        <v>259</v>
      </c>
      <c r="F155" s="9" t="s">
        <v>326</v>
      </c>
      <c r="G155" s="10">
        <v>11</v>
      </c>
      <c r="H155" s="10" t="s">
        <v>301</v>
      </c>
      <c r="I155" s="10">
        <v>1943</v>
      </c>
      <c r="J155" s="11" t="s">
        <v>831</v>
      </c>
      <c r="K155" s="12" t="s">
        <v>237</v>
      </c>
      <c r="L155" s="13" t="s">
        <v>5</v>
      </c>
      <c r="M155" t="s">
        <v>263</v>
      </c>
      <c r="N155" t="s">
        <v>345</v>
      </c>
      <c r="O155" t="s">
        <v>355</v>
      </c>
      <c r="P155" t="s">
        <v>347</v>
      </c>
      <c r="Q155" t="s">
        <v>267</v>
      </c>
      <c r="R155" s="9" t="s">
        <v>838</v>
      </c>
      <c r="S155" s="9"/>
      <c r="T155">
        <v>4</v>
      </c>
      <c r="U155" s="210" t="s">
        <v>797</v>
      </c>
      <c r="V155" s="14">
        <v>1</v>
      </c>
      <c r="W155" s="14">
        <v>1</v>
      </c>
      <c r="X155" s="14" t="s">
        <v>270</v>
      </c>
      <c r="Y155">
        <v>105</v>
      </c>
      <c r="Z155" t="s">
        <v>271</v>
      </c>
      <c r="AA155">
        <f t="shared" si="2"/>
        <v>1</v>
      </c>
    </row>
    <row r="156" spans="1:27" x14ac:dyDescent="0.2">
      <c r="A156">
        <v>379</v>
      </c>
      <c r="B156" s="1" t="s">
        <v>829</v>
      </c>
      <c r="C156" t="s">
        <v>284</v>
      </c>
      <c r="D156" s="9" t="s">
        <v>830</v>
      </c>
      <c r="E156" s="9" t="s">
        <v>275</v>
      </c>
      <c r="F156" s="9" t="s">
        <v>413</v>
      </c>
      <c r="G156" s="10">
        <v>11</v>
      </c>
      <c r="H156" s="10" t="s">
        <v>301</v>
      </c>
      <c r="I156" s="10">
        <v>1943</v>
      </c>
      <c r="J156" s="11" t="s">
        <v>831</v>
      </c>
      <c r="K156" s="12" t="s">
        <v>237</v>
      </c>
      <c r="L156" s="13" t="s">
        <v>832</v>
      </c>
      <c r="M156" t="s">
        <v>332</v>
      </c>
      <c r="N156" t="s">
        <v>333</v>
      </c>
      <c r="Q156" t="s">
        <v>334</v>
      </c>
      <c r="R156" s="9"/>
      <c r="S156" s="9"/>
      <c r="T156">
        <v>4</v>
      </c>
      <c r="U156" s="210" t="s">
        <v>797</v>
      </c>
      <c r="V156" s="14">
        <v>1</v>
      </c>
      <c r="W156" s="14">
        <v>1</v>
      </c>
      <c r="X156" s="14" t="s">
        <v>270</v>
      </c>
      <c r="Y156">
        <v>23</v>
      </c>
      <c r="Z156" t="s">
        <v>271</v>
      </c>
      <c r="AA156">
        <f t="shared" si="2"/>
        <v>4</v>
      </c>
    </row>
    <row r="157" spans="1:27" x14ac:dyDescent="0.2">
      <c r="A157">
        <v>3447</v>
      </c>
      <c r="B157" s="1" t="s">
        <v>839</v>
      </c>
      <c r="C157" t="s">
        <v>284</v>
      </c>
      <c r="D157" s="9">
        <v>264</v>
      </c>
      <c r="E157" s="9" t="s">
        <v>259</v>
      </c>
      <c r="F157" s="9" t="s">
        <v>312</v>
      </c>
      <c r="G157" s="10">
        <v>12</v>
      </c>
      <c r="H157" s="10" t="s">
        <v>301</v>
      </c>
      <c r="I157" s="10">
        <v>1943</v>
      </c>
      <c r="J157" s="11" t="s">
        <v>840</v>
      </c>
      <c r="K157" s="12" t="s">
        <v>237</v>
      </c>
      <c r="L157" s="13" t="s">
        <v>841</v>
      </c>
      <c r="M157" t="s">
        <v>290</v>
      </c>
      <c r="N157" t="s">
        <v>573</v>
      </c>
      <c r="O157" t="s">
        <v>292</v>
      </c>
      <c r="R157" s="9"/>
      <c r="S157" s="9"/>
      <c r="T157">
        <v>4</v>
      </c>
      <c r="U157" s="210" t="s">
        <v>797</v>
      </c>
      <c r="V157" s="14">
        <v>1</v>
      </c>
      <c r="W157" s="14">
        <v>1</v>
      </c>
      <c r="X157" s="14" t="s">
        <v>270</v>
      </c>
      <c r="Y157">
        <v>264</v>
      </c>
      <c r="Z157" t="s">
        <v>271</v>
      </c>
      <c r="AA157">
        <f t="shared" si="2"/>
        <v>1</v>
      </c>
    </row>
    <row r="158" spans="1:27" x14ac:dyDescent="0.2">
      <c r="A158">
        <v>1882</v>
      </c>
      <c r="B158" s="1" t="s">
        <v>842</v>
      </c>
      <c r="C158" t="s">
        <v>284</v>
      </c>
      <c r="D158" s="9" t="s">
        <v>830</v>
      </c>
      <c r="E158" s="9" t="s">
        <v>275</v>
      </c>
      <c r="F158" s="9" t="s">
        <v>413</v>
      </c>
      <c r="G158" s="10">
        <v>13</v>
      </c>
      <c r="H158" s="10" t="s">
        <v>301</v>
      </c>
      <c r="I158" s="10">
        <v>1943</v>
      </c>
      <c r="J158" s="11" t="s">
        <v>843</v>
      </c>
      <c r="K158" s="12" t="s">
        <v>237</v>
      </c>
      <c r="L158" s="13" t="s">
        <v>844</v>
      </c>
      <c r="M158" t="s">
        <v>332</v>
      </c>
      <c r="N158" t="s">
        <v>333</v>
      </c>
      <c r="Q158" t="s">
        <v>334</v>
      </c>
      <c r="R158" s="9"/>
      <c r="S158" s="9"/>
      <c r="T158">
        <v>4</v>
      </c>
      <c r="U158" s="210" t="s">
        <v>797</v>
      </c>
      <c r="V158" s="14">
        <v>1</v>
      </c>
      <c r="W158" s="14">
        <v>1</v>
      </c>
      <c r="X158" s="14" t="s">
        <v>270</v>
      </c>
      <c r="Y158">
        <v>23</v>
      </c>
      <c r="Z158" t="s">
        <v>271</v>
      </c>
      <c r="AA158">
        <f t="shared" si="2"/>
        <v>4</v>
      </c>
    </row>
    <row r="159" spans="1:27" x14ac:dyDescent="0.2">
      <c r="A159">
        <v>3362</v>
      </c>
      <c r="B159" s="1" t="s">
        <v>845</v>
      </c>
      <c r="C159" t="s">
        <v>341</v>
      </c>
      <c r="D159" s="9" t="s">
        <v>846</v>
      </c>
      <c r="E159" s="9" t="s">
        <v>259</v>
      </c>
      <c r="F159" s="9" t="s">
        <v>748</v>
      </c>
      <c r="G159" s="10">
        <v>16</v>
      </c>
      <c r="H159" s="10" t="s">
        <v>301</v>
      </c>
      <c r="I159" s="10">
        <v>1943</v>
      </c>
      <c r="J159" s="11" t="s">
        <v>847</v>
      </c>
      <c r="K159" s="12" t="s">
        <v>237</v>
      </c>
      <c r="L159" s="13" t="s">
        <v>848</v>
      </c>
      <c r="M159" t="s">
        <v>263</v>
      </c>
      <c r="N159" t="s">
        <v>345</v>
      </c>
      <c r="O159" t="s">
        <v>727</v>
      </c>
      <c r="P159" t="s">
        <v>347</v>
      </c>
      <c r="Q159" t="s">
        <v>267</v>
      </c>
      <c r="R159" s="9" t="s">
        <v>559</v>
      </c>
      <c r="S159" s="9"/>
      <c r="T159">
        <v>4</v>
      </c>
      <c r="U159" s="210" t="s">
        <v>797</v>
      </c>
      <c r="V159" s="14">
        <v>1</v>
      </c>
      <c r="W159" s="14">
        <v>1</v>
      </c>
      <c r="X159" s="14" t="s">
        <v>270</v>
      </c>
      <c r="Y159" t="s">
        <v>849</v>
      </c>
      <c r="Z159" t="s">
        <v>271</v>
      </c>
      <c r="AA159">
        <f t="shared" si="2"/>
        <v>3</v>
      </c>
    </row>
    <row r="160" spans="1:27" x14ac:dyDescent="0.2">
      <c r="A160">
        <v>4687</v>
      </c>
      <c r="B160" s="1" t="s">
        <v>850</v>
      </c>
      <c r="C160" t="s">
        <v>284</v>
      </c>
      <c r="D160" s="9">
        <v>410</v>
      </c>
      <c r="E160" s="9" t="s">
        <v>259</v>
      </c>
      <c r="F160" s="9" t="s">
        <v>413</v>
      </c>
      <c r="G160" s="10">
        <v>19</v>
      </c>
      <c r="H160" s="10" t="s">
        <v>301</v>
      </c>
      <c r="I160" s="10">
        <v>1943</v>
      </c>
      <c r="J160" s="11" t="s">
        <v>851</v>
      </c>
      <c r="K160" s="12" t="s">
        <v>415</v>
      </c>
      <c r="L160" s="13" t="s">
        <v>852</v>
      </c>
      <c r="M160" t="s">
        <v>263</v>
      </c>
      <c r="N160" t="s">
        <v>652</v>
      </c>
      <c r="O160" t="s">
        <v>853</v>
      </c>
      <c r="P160" t="s">
        <v>654</v>
      </c>
      <c r="Q160" t="s">
        <v>267</v>
      </c>
      <c r="R160" s="9" t="s">
        <v>854</v>
      </c>
      <c r="S160" s="9"/>
      <c r="T160">
        <v>4</v>
      </c>
      <c r="U160" s="210" t="s">
        <v>797</v>
      </c>
      <c r="V160" s="14">
        <v>1</v>
      </c>
      <c r="W160" s="14">
        <v>1</v>
      </c>
      <c r="X160" s="14" t="s">
        <v>270</v>
      </c>
      <c r="Y160">
        <v>410</v>
      </c>
      <c r="Z160" t="s">
        <v>271</v>
      </c>
      <c r="AA160">
        <f t="shared" si="2"/>
        <v>1</v>
      </c>
    </row>
    <row r="161" spans="1:27" x14ac:dyDescent="0.2">
      <c r="A161">
        <v>6550</v>
      </c>
      <c r="B161" s="1" t="s">
        <v>855</v>
      </c>
      <c r="C161" t="s">
        <v>284</v>
      </c>
      <c r="D161" s="9">
        <v>151</v>
      </c>
      <c r="E161" s="9" t="s">
        <v>259</v>
      </c>
      <c r="F161" s="9" t="s">
        <v>413</v>
      </c>
      <c r="G161" s="10">
        <v>19</v>
      </c>
      <c r="H161" s="10" t="s">
        <v>301</v>
      </c>
      <c r="I161" s="10">
        <v>1943</v>
      </c>
      <c r="J161" s="11" t="s">
        <v>851</v>
      </c>
      <c r="K161" s="12" t="s">
        <v>415</v>
      </c>
      <c r="L161" s="13" t="s">
        <v>18424</v>
      </c>
      <c r="M161" t="s">
        <v>263</v>
      </c>
      <c r="N161" t="s">
        <v>280</v>
      </c>
      <c r="Q161" t="s">
        <v>281</v>
      </c>
      <c r="R161" s="9"/>
      <c r="S161" s="9"/>
      <c r="T161">
        <v>4</v>
      </c>
      <c r="U161" s="210" t="s">
        <v>797</v>
      </c>
      <c r="V161" s="14">
        <v>1</v>
      </c>
      <c r="W161" s="14">
        <v>1</v>
      </c>
      <c r="X161" s="14" t="s">
        <v>270</v>
      </c>
      <c r="Y161">
        <v>151</v>
      </c>
      <c r="Z161" t="s">
        <v>271</v>
      </c>
      <c r="AA161">
        <f t="shared" si="2"/>
        <v>1</v>
      </c>
    </row>
    <row r="162" spans="1:27" x14ac:dyDescent="0.2">
      <c r="A162">
        <v>1651</v>
      </c>
      <c r="B162" s="1" t="s">
        <v>856</v>
      </c>
      <c r="C162" t="s">
        <v>341</v>
      </c>
      <c r="D162" s="9">
        <v>139</v>
      </c>
      <c r="E162" s="9" t="s">
        <v>259</v>
      </c>
      <c r="F162" s="9" t="s">
        <v>721</v>
      </c>
      <c r="G162" s="10">
        <v>20</v>
      </c>
      <c r="H162" s="10" t="s">
        <v>301</v>
      </c>
      <c r="I162" s="10">
        <v>1943</v>
      </c>
      <c r="J162" s="11" t="s">
        <v>857</v>
      </c>
      <c r="K162" s="12" t="s">
        <v>415</v>
      </c>
      <c r="L162" s="13" t="s">
        <v>858</v>
      </c>
      <c r="M162" t="s">
        <v>263</v>
      </c>
      <c r="N162" t="s">
        <v>652</v>
      </c>
      <c r="O162" t="s">
        <v>859</v>
      </c>
      <c r="P162" t="s">
        <v>654</v>
      </c>
      <c r="Q162" t="s">
        <v>267</v>
      </c>
      <c r="R162" s="9" t="s">
        <v>860</v>
      </c>
      <c r="S162" s="9"/>
      <c r="T162">
        <v>4</v>
      </c>
      <c r="U162" s="210" t="s">
        <v>797</v>
      </c>
      <c r="V162" s="14">
        <v>1</v>
      </c>
      <c r="W162" s="14">
        <v>1</v>
      </c>
      <c r="X162" s="14" t="s">
        <v>270</v>
      </c>
      <c r="Y162">
        <v>139</v>
      </c>
      <c r="Z162" t="s">
        <v>271</v>
      </c>
      <c r="AA162">
        <f t="shared" si="2"/>
        <v>1</v>
      </c>
    </row>
    <row r="163" spans="1:27" x14ac:dyDescent="0.2">
      <c r="A163">
        <v>6285</v>
      </c>
      <c r="B163" s="1" t="s">
        <v>864</v>
      </c>
      <c r="C163" t="s">
        <v>412</v>
      </c>
      <c r="D163" s="9">
        <v>23</v>
      </c>
      <c r="E163" s="9" t="s">
        <v>275</v>
      </c>
      <c r="F163" s="9" t="s">
        <v>413</v>
      </c>
      <c r="G163" s="10">
        <v>24</v>
      </c>
      <c r="H163" s="10" t="s">
        <v>301</v>
      </c>
      <c r="I163" s="10">
        <v>1943</v>
      </c>
      <c r="J163" s="11" t="s">
        <v>862</v>
      </c>
      <c r="K163" s="12" t="s">
        <v>237</v>
      </c>
      <c r="L163" s="117" t="s">
        <v>18163</v>
      </c>
      <c r="M163" t="s">
        <v>290</v>
      </c>
      <c r="N163" t="s">
        <v>291</v>
      </c>
      <c r="O163" t="s">
        <v>498</v>
      </c>
      <c r="R163" s="9"/>
      <c r="S163" s="9"/>
      <c r="T163">
        <v>4</v>
      </c>
      <c r="U163" s="210" t="s">
        <v>797</v>
      </c>
      <c r="V163" s="14">
        <v>1</v>
      </c>
      <c r="W163" s="14">
        <v>1</v>
      </c>
      <c r="X163" s="14" t="s">
        <v>270</v>
      </c>
      <c r="Y163">
        <v>23</v>
      </c>
      <c r="Z163" t="s">
        <v>271</v>
      </c>
      <c r="AA163">
        <f t="shared" si="2"/>
        <v>1</v>
      </c>
    </row>
    <row r="164" spans="1:27" x14ac:dyDescent="0.2">
      <c r="A164">
        <v>7511</v>
      </c>
      <c r="B164" s="1" t="s">
        <v>861</v>
      </c>
      <c r="C164" t="s">
        <v>284</v>
      </c>
      <c r="D164" s="9">
        <v>605</v>
      </c>
      <c r="E164" s="9" t="s">
        <v>259</v>
      </c>
      <c r="F164" s="9" t="s">
        <v>413</v>
      </c>
      <c r="G164" s="10">
        <v>23</v>
      </c>
      <c r="H164" s="10" t="s">
        <v>301</v>
      </c>
      <c r="I164" s="10">
        <v>1943</v>
      </c>
      <c r="J164" s="148" t="s">
        <v>18412</v>
      </c>
      <c r="K164" s="12" t="s">
        <v>415</v>
      </c>
      <c r="L164" s="13" t="s">
        <v>863</v>
      </c>
      <c r="M164" t="s">
        <v>290</v>
      </c>
      <c r="O164" t="s">
        <v>334</v>
      </c>
      <c r="R164" s="9"/>
      <c r="S164" s="9"/>
      <c r="T164">
        <v>4</v>
      </c>
      <c r="U164" s="210" t="s">
        <v>797</v>
      </c>
      <c r="V164" s="14">
        <v>1</v>
      </c>
      <c r="W164" s="14">
        <v>1</v>
      </c>
      <c r="X164" s="14" t="s">
        <v>270</v>
      </c>
      <c r="Y164">
        <v>605</v>
      </c>
      <c r="Z164" t="s">
        <v>271</v>
      </c>
      <c r="AA164">
        <f t="shared" si="2"/>
        <v>1</v>
      </c>
    </row>
    <row r="165" spans="1:27" x14ac:dyDescent="0.2">
      <c r="A165">
        <v>2477</v>
      </c>
      <c r="B165" s="1" t="s">
        <v>865</v>
      </c>
      <c r="C165" t="s">
        <v>284</v>
      </c>
      <c r="D165" s="9" t="s">
        <v>830</v>
      </c>
      <c r="E165" s="9" t="s">
        <v>275</v>
      </c>
      <c r="F165" s="9" t="s">
        <v>413</v>
      </c>
      <c r="G165" s="10">
        <v>26</v>
      </c>
      <c r="H165" s="10" t="s">
        <v>301</v>
      </c>
      <c r="I165" s="10">
        <v>1943</v>
      </c>
      <c r="J165" s="56" t="s">
        <v>17966</v>
      </c>
      <c r="K165" s="107" t="s">
        <v>415</v>
      </c>
      <c r="L165" s="63" t="s">
        <v>17967</v>
      </c>
      <c r="M165" t="s">
        <v>332</v>
      </c>
      <c r="N165" t="s">
        <v>333</v>
      </c>
      <c r="Q165" t="s">
        <v>334</v>
      </c>
      <c r="R165" s="9"/>
      <c r="S165" s="9"/>
      <c r="T165">
        <v>4</v>
      </c>
      <c r="U165" s="210" t="s">
        <v>797</v>
      </c>
      <c r="V165" s="14">
        <v>1</v>
      </c>
      <c r="W165" s="14">
        <v>1</v>
      </c>
      <c r="X165" s="14" t="s">
        <v>270</v>
      </c>
      <c r="Y165">
        <v>23</v>
      </c>
      <c r="Z165" t="s">
        <v>271</v>
      </c>
      <c r="AA165">
        <f t="shared" si="2"/>
        <v>4</v>
      </c>
    </row>
    <row r="166" spans="1:27" x14ac:dyDescent="0.2">
      <c r="A166">
        <v>2078</v>
      </c>
      <c r="B166" s="1" t="s">
        <v>866</v>
      </c>
      <c r="C166" t="s">
        <v>284</v>
      </c>
      <c r="D166" s="9" t="s">
        <v>830</v>
      </c>
      <c r="E166" s="9" t="s">
        <v>275</v>
      </c>
      <c r="F166" s="9" t="s">
        <v>413</v>
      </c>
      <c r="G166" s="10">
        <v>27</v>
      </c>
      <c r="H166" s="10" t="s">
        <v>301</v>
      </c>
      <c r="I166" s="10">
        <v>1943</v>
      </c>
      <c r="J166" s="56" t="s">
        <v>17968</v>
      </c>
      <c r="K166" s="107" t="s">
        <v>415</v>
      </c>
      <c r="L166" s="63" t="s">
        <v>17969</v>
      </c>
      <c r="M166" t="s">
        <v>332</v>
      </c>
      <c r="N166" t="s">
        <v>333</v>
      </c>
      <c r="Q166" t="s">
        <v>334</v>
      </c>
      <c r="R166" s="9"/>
      <c r="S166" s="9"/>
      <c r="T166">
        <v>4</v>
      </c>
      <c r="U166" s="210" t="s">
        <v>797</v>
      </c>
      <c r="V166" s="14">
        <v>1</v>
      </c>
      <c r="W166" s="14">
        <v>1</v>
      </c>
      <c r="X166" s="14" t="s">
        <v>270</v>
      </c>
      <c r="Y166">
        <v>23</v>
      </c>
      <c r="Z166" t="s">
        <v>271</v>
      </c>
      <c r="AA166">
        <f t="shared" si="2"/>
        <v>4</v>
      </c>
    </row>
    <row r="167" spans="1:27" x14ac:dyDescent="0.2">
      <c r="A167">
        <v>4830</v>
      </c>
      <c r="B167" s="1" t="s">
        <v>867</v>
      </c>
      <c r="C167" t="s">
        <v>503</v>
      </c>
      <c r="D167" s="9"/>
      <c r="E167" s="9" t="s">
        <v>508</v>
      </c>
      <c r="F167" s="9" t="s">
        <v>456</v>
      </c>
      <c r="G167" s="10">
        <v>30</v>
      </c>
      <c r="H167" s="10" t="s">
        <v>301</v>
      </c>
      <c r="I167" s="10">
        <v>1943</v>
      </c>
      <c r="J167" s="11" t="s">
        <v>868</v>
      </c>
      <c r="K167" s="12" t="s">
        <v>237</v>
      </c>
      <c r="L167" s="13" t="s">
        <v>869</v>
      </c>
      <c r="M167" t="s">
        <v>781</v>
      </c>
      <c r="R167" s="9"/>
      <c r="S167" s="9"/>
      <c r="T167">
        <v>4</v>
      </c>
      <c r="U167" s="210" t="s">
        <v>797</v>
      </c>
      <c r="V167" s="14">
        <v>1</v>
      </c>
      <c r="W167" s="14">
        <v>1</v>
      </c>
      <c r="X167" s="14" t="s">
        <v>294</v>
      </c>
      <c r="Y167" t="s">
        <v>334</v>
      </c>
      <c r="Z167" t="s">
        <v>505</v>
      </c>
      <c r="AA167">
        <f t="shared" si="2"/>
        <v>1</v>
      </c>
    </row>
    <row r="168" spans="1:27" x14ac:dyDescent="0.2">
      <c r="A168">
        <v>5697</v>
      </c>
      <c r="B168" s="1" t="s">
        <v>870</v>
      </c>
      <c r="C168" t="s">
        <v>341</v>
      </c>
      <c r="D168" s="9">
        <v>105</v>
      </c>
      <c r="E168" s="9" t="s">
        <v>259</v>
      </c>
      <c r="F168" s="9" t="s">
        <v>326</v>
      </c>
      <c r="G168" s="10">
        <v>1</v>
      </c>
      <c r="H168" s="10" t="s">
        <v>313</v>
      </c>
      <c r="I168" s="10">
        <v>1943</v>
      </c>
      <c r="J168" s="11" t="s">
        <v>871</v>
      </c>
      <c r="K168" s="12" t="s">
        <v>237</v>
      </c>
      <c r="L168" s="13" t="s">
        <v>872</v>
      </c>
      <c r="M168" t="s">
        <v>290</v>
      </c>
      <c r="N168" t="s">
        <v>573</v>
      </c>
      <c r="O168" t="s">
        <v>292</v>
      </c>
      <c r="R168" s="9"/>
      <c r="S168" s="9"/>
      <c r="T168">
        <v>5</v>
      </c>
      <c r="U168" s="210" t="s">
        <v>873</v>
      </c>
      <c r="V168" s="14">
        <v>1</v>
      </c>
      <c r="W168" s="14">
        <v>1</v>
      </c>
      <c r="X168" s="14" t="s">
        <v>270</v>
      </c>
      <c r="Y168">
        <v>105</v>
      </c>
      <c r="Z168" t="s">
        <v>271</v>
      </c>
      <c r="AA168">
        <f t="shared" si="2"/>
        <v>1</v>
      </c>
    </row>
    <row r="169" spans="1:27" x14ac:dyDescent="0.2">
      <c r="A169">
        <v>7624</v>
      </c>
      <c r="B169" s="1" t="s">
        <v>879</v>
      </c>
      <c r="C169" t="s">
        <v>341</v>
      </c>
      <c r="D169" s="9">
        <v>540</v>
      </c>
      <c r="E169" s="9" t="s">
        <v>259</v>
      </c>
      <c r="F169" s="9" t="s">
        <v>260</v>
      </c>
      <c r="G169" s="10">
        <v>3</v>
      </c>
      <c r="H169" s="10" t="s">
        <v>313</v>
      </c>
      <c r="I169" s="10">
        <v>1943</v>
      </c>
      <c r="J169" s="11" t="s">
        <v>877</v>
      </c>
      <c r="K169" s="12" t="s">
        <v>237</v>
      </c>
      <c r="L169" s="13" t="s">
        <v>880</v>
      </c>
      <c r="M169" t="s">
        <v>332</v>
      </c>
      <c r="N169" t="s">
        <v>333</v>
      </c>
      <c r="Q169" t="s">
        <v>334</v>
      </c>
      <c r="R169" s="9"/>
      <c r="S169" s="9"/>
      <c r="T169">
        <v>5</v>
      </c>
      <c r="U169" s="210" t="s">
        <v>873</v>
      </c>
      <c r="V169" s="14">
        <v>1</v>
      </c>
      <c r="W169" s="14">
        <v>1</v>
      </c>
      <c r="X169" s="14" t="s">
        <v>270</v>
      </c>
      <c r="Y169">
        <v>540</v>
      </c>
      <c r="Z169" t="s">
        <v>271</v>
      </c>
      <c r="AA169">
        <f t="shared" si="2"/>
        <v>1</v>
      </c>
    </row>
    <row r="170" spans="1:27" x14ac:dyDescent="0.2">
      <c r="A170">
        <v>1092</v>
      </c>
      <c r="B170" s="1" t="s">
        <v>874</v>
      </c>
      <c r="C170" t="s">
        <v>284</v>
      </c>
      <c r="D170" s="9" t="s">
        <v>875</v>
      </c>
      <c r="E170" s="9" t="s">
        <v>876</v>
      </c>
      <c r="F170" s="9" t="s">
        <v>260</v>
      </c>
      <c r="G170" s="10">
        <v>3</v>
      </c>
      <c r="H170" s="10" t="s">
        <v>313</v>
      </c>
      <c r="I170" s="10">
        <v>1943</v>
      </c>
      <c r="J170" s="11" t="s">
        <v>877</v>
      </c>
      <c r="K170" s="12" t="s">
        <v>237</v>
      </c>
      <c r="L170" s="13" t="s">
        <v>878</v>
      </c>
      <c r="M170" t="s">
        <v>290</v>
      </c>
      <c r="O170" t="s">
        <v>292</v>
      </c>
      <c r="R170" s="9"/>
      <c r="S170" s="9"/>
      <c r="T170">
        <v>5</v>
      </c>
      <c r="U170" s="210" t="s">
        <v>873</v>
      </c>
      <c r="V170" s="14">
        <v>1</v>
      </c>
      <c r="W170" s="14">
        <v>1</v>
      </c>
      <c r="X170" s="14" t="s">
        <v>270</v>
      </c>
      <c r="Y170">
        <v>27</v>
      </c>
      <c r="Z170" t="s">
        <v>271</v>
      </c>
      <c r="AA170">
        <f t="shared" si="2"/>
        <v>3</v>
      </c>
    </row>
    <row r="171" spans="1:27" x14ac:dyDescent="0.2">
      <c r="A171">
        <v>3130</v>
      </c>
      <c r="B171" s="1" t="s">
        <v>881</v>
      </c>
      <c r="C171" t="s">
        <v>284</v>
      </c>
      <c r="D171" s="9" t="s">
        <v>882</v>
      </c>
      <c r="E171" s="9" t="s">
        <v>259</v>
      </c>
      <c r="F171" s="9" t="s">
        <v>883</v>
      </c>
      <c r="G171" s="10">
        <v>5</v>
      </c>
      <c r="H171" s="10" t="s">
        <v>313</v>
      </c>
      <c r="I171" s="10">
        <v>1943</v>
      </c>
      <c r="J171" s="11" t="s">
        <v>884</v>
      </c>
      <c r="K171" s="12" t="s">
        <v>237</v>
      </c>
      <c r="L171" s="13" t="s">
        <v>18712</v>
      </c>
      <c r="M171" t="s">
        <v>290</v>
      </c>
      <c r="N171" t="s">
        <v>291</v>
      </c>
      <c r="O171" t="s">
        <v>292</v>
      </c>
      <c r="R171" s="9"/>
      <c r="S171" s="9"/>
      <c r="T171">
        <v>5</v>
      </c>
      <c r="U171" s="210" t="s">
        <v>873</v>
      </c>
      <c r="V171" s="14">
        <v>1</v>
      </c>
      <c r="W171" s="14">
        <v>1</v>
      </c>
      <c r="X171" s="14" t="s">
        <v>270</v>
      </c>
      <c r="Y171">
        <v>264</v>
      </c>
      <c r="Z171" t="s">
        <v>271</v>
      </c>
      <c r="AA171">
        <f t="shared" si="2"/>
        <v>2</v>
      </c>
    </row>
    <row r="172" spans="1:27" x14ac:dyDescent="0.2">
      <c r="A172">
        <v>6551</v>
      </c>
      <c r="B172" s="1" t="s">
        <v>885</v>
      </c>
      <c r="C172" t="s">
        <v>284</v>
      </c>
      <c r="D172" s="9">
        <v>151</v>
      </c>
      <c r="E172" s="9" t="s">
        <v>259</v>
      </c>
      <c r="F172" s="9" t="s">
        <v>312</v>
      </c>
      <c r="G172" s="10">
        <v>7</v>
      </c>
      <c r="H172" s="10" t="s">
        <v>313</v>
      </c>
      <c r="I172" s="10">
        <v>1943</v>
      </c>
      <c r="J172" s="11" t="s">
        <v>886</v>
      </c>
      <c r="K172" s="12" t="s">
        <v>237</v>
      </c>
      <c r="L172" s="13" t="s">
        <v>887</v>
      </c>
      <c r="M172" t="s">
        <v>290</v>
      </c>
      <c r="O172" t="s">
        <v>498</v>
      </c>
      <c r="R172" s="9"/>
      <c r="S172" s="9"/>
      <c r="T172">
        <v>5</v>
      </c>
      <c r="U172" s="210" t="s">
        <v>873</v>
      </c>
      <c r="V172" s="14">
        <v>1</v>
      </c>
      <c r="W172" s="14">
        <v>1</v>
      </c>
      <c r="X172" s="14" t="s">
        <v>270</v>
      </c>
      <c r="Y172">
        <v>151</v>
      </c>
      <c r="Z172" t="s">
        <v>505</v>
      </c>
      <c r="AA172">
        <f t="shared" si="2"/>
        <v>1</v>
      </c>
    </row>
    <row r="173" spans="1:27" x14ac:dyDescent="0.2">
      <c r="A173">
        <v>7196</v>
      </c>
      <c r="B173" s="1" t="s">
        <v>888</v>
      </c>
      <c r="C173" t="s">
        <v>341</v>
      </c>
      <c r="D173" s="9" t="s">
        <v>846</v>
      </c>
      <c r="E173" s="9" t="s">
        <v>259</v>
      </c>
      <c r="F173" s="9" t="s">
        <v>748</v>
      </c>
      <c r="G173" s="10">
        <v>9</v>
      </c>
      <c r="H173" s="10" t="s">
        <v>313</v>
      </c>
      <c r="I173" s="10">
        <v>1943</v>
      </c>
      <c r="J173" s="11" t="s">
        <v>889</v>
      </c>
      <c r="K173" s="12" t="s">
        <v>237</v>
      </c>
      <c r="L173" s="13" t="s">
        <v>890</v>
      </c>
      <c r="M173" t="s">
        <v>263</v>
      </c>
      <c r="N173" t="s">
        <v>345</v>
      </c>
      <c r="O173" t="s">
        <v>391</v>
      </c>
      <c r="P173" t="s">
        <v>347</v>
      </c>
      <c r="Q173" t="s">
        <v>267</v>
      </c>
      <c r="R173" s="9" t="s">
        <v>891</v>
      </c>
      <c r="S173" s="9"/>
      <c r="T173">
        <v>5</v>
      </c>
      <c r="U173" s="210" t="s">
        <v>873</v>
      </c>
      <c r="V173" s="14">
        <v>1</v>
      </c>
      <c r="W173" s="14">
        <v>1</v>
      </c>
      <c r="X173" s="14" t="s">
        <v>270</v>
      </c>
      <c r="Y173" t="s">
        <v>849</v>
      </c>
      <c r="Z173" t="s">
        <v>271</v>
      </c>
      <c r="AA173">
        <f t="shared" si="2"/>
        <v>3</v>
      </c>
    </row>
    <row r="174" spans="1:27" x14ac:dyDescent="0.2">
      <c r="A174">
        <v>2319</v>
      </c>
      <c r="B174" s="1" t="s">
        <v>892</v>
      </c>
      <c r="C174" t="s">
        <v>284</v>
      </c>
      <c r="D174" s="9">
        <v>410</v>
      </c>
      <c r="E174" s="9" t="s">
        <v>259</v>
      </c>
      <c r="F174" s="9" t="s">
        <v>312</v>
      </c>
      <c r="G174" s="10">
        <v>11</v>
      </c>
      <c r="H174" s="10" t="s">
        <v>313</v>
      </c>
      <c r="I174" s="10">
        <v>1943</v>
      </c>
      <c r="J174" s="11" t="s">
        <v>893</v>
      </c>
      <c r="K174" s="12" t="s">
        <v>237</v>
      </c>
      <c r="L174" s="13" t="s">
        <v>894</v>
      </c>
      <c r="M174" t="s">
        <v>290</v>
      </c>
      <c r="O174" t="s">
        <v>695</v>
      </c>
      <c r="R174" s="9"/>
      <c r="S174" s="9"/>
      <c r="T174">
        <v>5</v>
      </c>
      <c r="U174" s="210" t="s">
        <v>873</v>
      </c>
      <c r="V174" s="14">
        <v>1</v>
      </c>
      <c r="W174" s="14">
        <v>1</v>
      </c>
      <c r="X174" s="14" t="s">
        <v>270</v>
      </c>
      <c r="Y174">
        <v>410</v>
      </c>
      <c r="Z174" t="s">
        <v>505</v>
      </c>
      <c r="AA174">
        <f t="shared" si="2"/>
        <v>1</v>
      </c>
    </row>
    <row r="175" spans="1:27" x14ac:dyDescent="0.2">
      <c r="A175">
        <v>1058</v>
      </c>
      <c r="B175" s="1" t="s">
        <v>895</v>
      </c>
      <c r="C175" t="s">
        <v>341</v>
      </c>
      <c r="D175" s="9" t="s">
        <v>622</v>
      </c>
      <c r="E175" s="9" t="s">
        <v>259</v>
      </c>
      <c r="F175" s="9" t="s">
        <v>721</v>
      </c>
      <c r="G175" s="10">
        <v>13</v>
      </c>
      <c r="H175" s="10" t="s">
        <v>313</v>
      </c>
      <c r="I175" s="10">
        <v>1943</v>
      </c>
      <c r="J175" s="9" t="s">
        <v>896</v>
      </c>
      <c r="K175" s="12" t="s">
        <v>415</v>
      </c>
      <c r="L175" s="13" t="s">
        <v>18813</v>
      </c>
      <c r="M175" t="s">
        <v>263</v>
      </c>
      <c r="N175" t="s">
        <v>280</v>
      </c>
      <c r="Q175" t="s">
        <v>281</v>
      </c>
      <c r="R175" s="9"/>
      <c r="S175" s="9"/>
      <c r="T175">
        <v>5</v>
      </c>
      <c r="U175" s="210" t="s">
        <v>873</v>
      </c>
      <c r="V175" s="14">
        <v>1</v>
      </c>
      <c r="W175" s="14">
        <v>1</v>
      </c>
      <c r="X175" s="14" t="s">
        <v>270</v>
      </c>
      <c r="Y175">
        <v>139</v>
      </c>
      <c r="Z175" t="s">
        <v>271</v>
      </c>
      <c r="AA175">
        <f t="shared" si="2"/>
        <v>2</v>
      </c>
    </row>
    <row r="176" spans="1:27" x14ac:dyDescent="0.2">
      <c r="A176">
        <v>7628</v>
      </c>
      <c r="B176" s="1" t="s">
        <v>897</v>
      </c>
      <c r="C176" t="s">
        <v>341</v>
      </c>
      <c r="D176" s="9">
        <v>540</v>
      </c>
      <c r="E176" s="9" t="s">
        <v>259</v>
      </c>
      <c r="F176" s="9" t="s">
        <v>260</v>
      </c>
      <c r="G176" s="10">
        <v>14</v>
      </c>
      <c r="H176" s="10" t="s">
        <v>313</v>
      </c>
      <c r="I176" s="10">
        <v>1943</v>
      </c>
      <c r="J176" s="11">
        <v>15840</v>
      </c>
      <c r="K176" s="12" t="s">
        <v>237</v>
      </c>
      <c r="L176" s="13" t="s">
        <v>898</v>
      </c>
      <c r="M176" t="s">
        <v>263</v>
      </c>
      <c r="N176" s="15" t="s">
        <v>899</v>
      </c>
      <c r="O176" s="15" t="s">
        <v>899</v>
      </c>
      <c r="P176" s="15" t="s">
        <v>900</v>
      </c>
      <c r="Q176" t="s">
        <v>267</v>
      </c>
      <c r="R176" s="9" t="s">
        <v>901</v>
      </c>
      <c r="S176" s="9"/>
      <c r="T176">
        <v>5</v>
      </c>
      <c r="U176" s="210" t="s">
        <v>873</v>
      </c>
      <c r="V176" s="14">
        <v>1</v>
      </c>
      <c r="W176" s="14">
        <v>1</v>
      </c>
      <c r="X176" s="14" t="s">
        <v>270</v>
      </c>
      <c r="Y176">
        <v>540</v>
      </c>
      <c r="Z176" t="s">
        <v>271</v>
      </c>
      <c r="AA176">
        <f t="shared" si="2"/>
        <v>1</v>
      </c>
    </row>
    <row r="177" spans="1:27" x14ac:dyDescent="0.2">
      <c r="A177">
        <v>136</v>
      </c>
      <c r="B177" s="1" t="s">
        <v>902</v>
      </c>
      <c r="C177" t="s">
        <v>341</v>
      </c>
      <c r="D177" s="9" t="s">
        <v>903</v>
      </c>
      <c r="E177" s="9" t="s">
        <v>259</v>
      </c>
      <c r="F177" s="9" t="s">
        <v>260</v>
      </c>
      <c r="G177" s="10">
        <v>15</v>
      </c>
      <c r="H177" s="10" t="s">
        <v>313</v>
      </c>
      <c r="I177" s="10">
        <v>1943</v>
      </c>
      <c r="J177" s="11" t="s">
        <v>904</v>
      </c>
      <c r="K177" s="12" t="s">
        <v>415</v>
      </c>
      <c r="L177" s="13" t="s">
        <v>18841</v>
      </c>
      <c r="M177" t="s">
        <v>332</v>
      </c>
      <c r="N177" t="s">
        <v>333</v>
      </c>
      <c r="Q177" t="s">
        <v>334</v>
      </c>
      <c r="R177" s="9"/>
      <c r="S177" s="9"/>
      <c r="T177">
        <v>5</v>
      </c>
      <c r="U177" s="210" t="s">
        <v>873</v>
      </c>
      <c r="V177" s="14">
        <v>1</v>
      </c>
      <c r="W177" s="14">
        <v>1</v>
      </c>
      <c r="X177" s="14" t="s">
        <v>270</v>
      </c>
      <c r="Y177">
        <v>544</v>
      </c>
      <c r="Z177" t="s">
        <v>271</v>
      </c>
      <c r="AA177">
        <f t="shared" si="2"/>
        <v>2</v>
      </c>
    </row>
    <row r="178" spans="1:27" x14ac:dyDescent="0.2">
      <c r="A178">
        <v>3901</v>
      </c>
      <c r="B178" s="1" t="s">
        <v>905</v>
      </c>
      <c r="C178" t="s">
        <v>341</v>
      </c>
      <c r="D178" s="9">
        <v>618</v>
      </c>
      <c r="E178" s="9" t="s">
        <v>259</v>
      </c>
      <c r="F178" s="9" t="s">
        <v>814</v>
      </c>
      <c r="G178" s="10">
        <v>17</v>
      </c>
      <c r="H178" s="10" t="s">
        <v>313</v>
      </c>
      <c r="I178" s="10">
        <v>1943</v>
      </c>
      <c r="J178" s="11" t="s">
        <v>906</v>
      </c>
      <c r="K178" s="12" t="s">
        <v>237</v>
      </c>
      <c r="L178" s="13" t="s">
        <v>907</v>
      </c>
      <c r="M178" t="s">
        <v>290</v>
      </c>
      <c r="N178" t="s">
        <v>291</v>
      </c>
      <c r="O178" t="s">
        <v>520</v>
      </c>
      <c r="R178" s="9"/>
      <c r="S178" s="9"/>
      <c r="T178">
        <v>5</v>
      </c>
      <c r="U178" s="210" t="s">
        <v>873</v>
      </c>
      <c r="V178" s="14">
        <v>1</v>
      </c>
      <c r="W178" s="14">
        <v>1</v>
      </c>
      <c r="X178" s="14" t="s">
        <v>294</v>
      </c>
      <c r="Y178">
        <v>618</v>
      </c>
      <c r="Z178" t="s">
        <v>271</v>
      </c>
      <c r="AA178">
        <f t="shared" si="2"/>
        <v>1</v>
      </c>
    </row>
    <row r="179" spans="1:27" x14ac:dyDescent="0.2">
      <c r="A179">
        <v>5149</v>
      </c>
      <c r="B179" s="1" t="s">
        <v>908</v>
      </c>
      <c r="C179" t="s">
        <v>412</v>
      </c>
      <c r="D179" s="9" t="s">
        <v>818</v>
      </c>
      <c r="E179" s="9" t="s">
        <v>259</v>
      </c>
      <c r="F179" s="9" t="s">
        <v>413</v>
      </c>
      <c r="G179" s="10">
        <v>17</v>
      </c>
      <c r="H179" s="10" t="s">
        <v>313</v>
      </c>
      <c r="I179" s="10">
        <v>1943</v>
      </c>
      <c r="J179" s="11" t="s">
        <v>909</v>
      </c>
      <c r="K179" s="12" t="s">
        <v>415</v>
      </c>
      <c r="L179" s="13" t="s">
        <v>910</v>
      </c>
      <c r="M179" t="s">
        <v>263</v>
      </c>
      <c r="N179" t="s">
        <v>470</v>
      </c>
      <c r="Q179" t="s">
        <v>672</v>
      </c>
      <c r="R179" s="9"/>
      <c r="S179" s="9"/>
      <c r="T179">
        <v>5</v>
      </c>
      <c r="U179" s="210" t="s">
        <v>873</v>
      </c>
      <c r="V179" s="14">
        <v>1</v>
      </c>
      <c r="W179" s="14">
        <v>1</v>
      </c>
      <c r="X179" s="14" t="s">
        <v>270</v>
      </c>
      <c r="Y179">
        <v>410</v>
      </c>
      <c r="Z179" t="s">
        <v>271</v>
      </c>
      <c r="AA179">
        <f t="shared" si="2"/>
        <v>2</v>
      </c>
    </row>
    <row r="180" spans="1:27" x14ac:dyDescent="0.2">
      <c r="A180">
        <v>6552</v>
      </c>
      <c r="B180" s="1" t="s">
        <v>911</v>
      </c>
      <c r="C180" t="s">
        <v>284</v>
      </c>
      <c r="D180" s="9">
        <v>151</v>
      </c>
      <c r="E180" s="9" t="s">
        <v>259</v>
      </c>
      <c r="F180" s="9" t="s">
        <v>413</v>
      </c>
      <c r="G180" s="10">
        <v>17</v>
      </c>
      <c r="H180" s="10" t="s">
        <v>313</v>
      </c>
      <c r="I180" s="10">
        <v>1943</v>
      </c>
      <c r="J180" s="11" t="s">
        <v>909</v>
      </c>
      <c r="K180" s="12" t="s">
        <v>415</v>
      </c>
      <c r="L180" s="13" t="s">
        <v>912</v>
      </c>
      <c r="M180" t="s">
        <v>263</v>
      </c>
      <c r="N180" t="s">
        <v>280</v>
      </c>
      <c r="Q180" t="s">
        <v>281</v>
      </c>
      <c r="R180" s="9"/>
      <c r="S180" s="9"/>
      <c r="T180">
        <v>5</v>
      </c>
      <c r="U180" s="210" t="s">
        <v>873</v>
      </c>
      <c r="V180" s="14">
        <v>1</v>
      </c>
      <c r="W180" s="14">
        <v>1</v>
      </c>
      <c r="X180" s="14" t="s">
        <v>270</v>
      </c>
      <c r="Y180">
        <v>151</v>
      </c>
      <c r="Z180" t="s">
        <v>271</v>
      </c>
      <c r="AA180">
        <f t="shared" si="2"/>
        <v>1</v>
      </c>
    </row>
    <row r="181" spans="1:27" x14ac:dyDescent="0.2">
      <c r="A181">
        <v>4071</v>
      </c>
      <c r="B181" s="1" t="s">
        <v>916</v>
      </c>
      <c r="C181" t="s">
        <v>284</v>
      </c>
      <c r="D181" s="9">
        <v>307</v>
      </c>
      <c r="E181" s="9" t="s">
        <v>259</v>
      </c>
      <c r="F181" s="9" t="s">
        <v>413</v>
      </c>
      <c r="G181" s="10">
        <v>18</v>
      </c>
      <c r="H181" s="10" t="s">
        <v>313</v>
      </c>
      <c r="I181" s="10">
        <v>1943</v>
      </c>
      <c r="J181" s="11" t="s">
        <v>914</v>
      </c>
      <c r="K181" s="12" t="s">
        <v>415</v>
      </c>
      <c r="L181" s="13" t="s">
        <v>150</v>
      </c>
      <c r="M181" t="s">
        <v>263</v>
      </c>
      <c r="N181" t="s">
        <v>280</v>
      </c>
      <c r="Q181" t="s">
        <v>281</v>
      </c>
      <c r="R181" s="9"/>
      <c r="S181" s="9"/>
      <c r="T181">
        <v>5</v>
      </c>
      <c r="U181" s="210" t="s">
        <v>873</v>
      </c>
      <c r="V181" s="14">
        <v>1</v>
      </c>
      <c r="W181" s="14">
        <v>1</v>
      </c>
      <c r="X181" s="14" t="s">
        <v>270</v>
      </c>
      <c r="Y181">
        <v>307</v>
      </c>
      <c r="Z181" t="s">
        <v>271</v>
      </c>
      <c r="AA181">
        <f t="shared" si="2"/>
        <v>1</v>
      </c>
    </row>
    <row r="182" spans="1:27" x14ac:dyDescent="0.2">
      <c r="A182">
        <v>485</v>
      </c>
      <c r="B182" s="1" t="s">
        <v>913</v>
      </c>
      <c r="C182" t="s">
        <v>284</v>
      </c>
      <c r="D182" s="9">
        <v>410</v>
      </c>
      <c r="E182" s="9" t="s">
        <v>259</v>
      </c>
      <c r="F182" s="9" t="s">
        <v>413</v>
      </c>
      <c r="G182" s="10">
        <v>18</v>
      </c>
      <c r="H182" s="10" t="s">
        <v>313</v>
      </c>
      <c r="I182" s="10">
        <v>1943</v>
      </c>
      <c r="J182" s="11" t="s">
        <v>914</v>
      </c>
      <c r="K182" s="12" t="s">
        <v>415</v>
      </c>
      <c r="L182" s="13" t="s">
        <v>915</v>
      </c>
      <c r="M182" t="s">
        <v>279</v>
      </c>
      <c r="N182" t="s">
        <v>280</v>
      </c>
      <c r="Q182" t="s">
        <v>281</v>
      </c>
      <c r="R182" s="9"/>
      <c r="S182" s="9"/>
      <c r="T182">
        <v>5</v>
      </c>
      <c r="U182" s="210" t="s">
        <v>873</v>
      </c>
      <c r="V182" s="14">
        <v>1</v>
      </c>
      <c r="W182" s="14">
        <v>1</v>
      </c>
      <c r="X182" s="14" t="s">
        <v>270</v>
      </c>
      <c r="Y182">
        <v>410</v>
      </c>
      <c r="Z182" t="s">
        <v>271</v>
      </c>
      <c r="AA182">
        <f t="shared" si="2"/>
        <v>1</v>
      </c>
    </row>
    <row r="183" spans="1:27" x14ac:dyDescent="0.2">
      <c r="A183">
        <v>7647</v>
      </c>
      <c r="B183" s="1" t="s">
        <v>917</v>
      </c>
      <c r="C183" t="s">
        <v>341</v>
      </c>
      <c r="D183" s="9">
        <v>540</v>
      </c>
      <c r="E183" s="9" t="s">
        <v>259</v>
      </c>
      <c r="F183" s="9" t="s">
        <v>260</v>
      </c>
      <c r="G183" s="10">
        <v>20</v>
      </c>
      <c r="H183" s="10" t="s">
        <v>313</v>
      </c>
      <c r="I183" s="10">
        <v>1943</v>
      </c>
      <c r="J183" s="11" t="s">
        <v>918</v>
      </c>
      <c r="K183" s="12" t="s">
        <v>237</v>
      </c>
      <c r="L183" s="13" t="s">
        <v>919</v>
      </c>
      <c r="M183" t="s">
        <v>290</v>
      </c>
      <c r="N183" t="s">
        <v>291</v>
      </c>
      <c r="O183" t="s">
        <v>292</v>
      </c>
      <c r="R183" s="9"/>
      <c r="S183" s="9"/>
      <c r="T183">
        <v>5</v>
      </c>
      <c r="U183" s="210" t="s">
        <v>873</v>
      </c>
      <c r="V183" s="14">
        <v>1</v>
      </c>
      <c r="W183" s="14">
        <v>1</v>
      </c>
      <c r="X183" s="14" t="s">
        <v>270</v>
      </c>
      <c r="Y183">
        <v>540</v>
      </c>
      <c r="Z183" t="s">
        <v>271</v>
      </c>
      <c r="AA183">
        <f t="shared" si="2"/>
        <v>1</v>
      </c>
    </row>
    <row r="184" spans="1:27" x14ac:dyDescent="0.2">
      <c r="A184">
        <v>2383</v>
      </c>
      <c r="B184" s="1" t="s">
        <v>920</v>
      </c>
      <c r="C184" t="s">
        <v>284</v>
      </c>
      <c r="D184" s="9">
        <v>605</v>
      </c>
      <c r="E184" s="9" t="s">
        <v>259</v>
      </c>
      <c r="F184" s="9" t="s">
        <v>413</v>
      </c>
      <c r="G184" s="10">
        <v>20</v>
      </c>
      <c r="H184" s="10" t="s">
        <v>313</v>
      </c>
      <c r="I184" s="10">
        <v>1943</v>
      </c>
      <c r="J184" s="11" t="s">
        <v>921</v>
      </c>
      <c r="K184" s="12" t="s">
        <v>415</v>
      </c>
      <c r="L184" s="13" t="s">
        <v>922</v>
      </c>
      <c r="M184" t="s">
        <v>332</v>
      </c>
      <c r="N184" t="s">
        <v>333</v>
      </c>
      <c r="Q184" t="s">
        <v>334</v>
      </c>
      <c r="R184" s="9"/>
      <c r="S184" s="9"/>
      <c r="T184">
        <v>5</v>
      </c>
      <c r="U184" s="210" t="s">
        <v>873</v>
      </c>
      <c r="V184" s="14">
        <v>1</v>
      </c>
      <c r="W184" s="14">
        <v>1</v>
      </c>
      <c r="X184" s="14" t="s">
        <v>270</v>
      </c>
      <c r="Y184">
        <v>605</v>
      </c>
      <c r="Z184" t="s">
        <v>271</v>
      </c>
      <c r="AA184">
        <f t="shared" si="2"/>
        <v>1</v>
      </c>
    </row>
    <row r="185" spans="1:27" x14ac:dyDescent="0.2">
      <c r="A185">
        <v>1057</v>
      </c>
      <c r="B185" s="1" t="s">
        <v>923</v>
      </c>
      <c r="C185" t="s">
        <v>284</v>
      </c>
      <c r="D185" s="9" t="s">
        <v>924</v>
      </c>
      <c r="E185" s="9" t="s">
        <v>259</v>
      </c>
      <c r="F185" s="9" t="s">
        <v>413</v>
      </c>
      <c r="G185" s="10">
        <v>21</v>
      </c>
      <c r="H185" s="10" t="s">
        <v>313</v>
      </c>
      <c r="I185" s="10">
        <v>1943</v>
      </c>
      <c r="J185" s="11" t="s">
        <v>925</v>
      </c>
      <c r="K185" s="12" t="s">
        <v>237</v>
      </c>
      <c r="L185" s="13" t="s">
        <v>926</v>
      </c>
      <c r="M185" t="s">
        <v>263</v>
      </c>
      <c r="N185" t="s">
        <v>588</v>
      </c>
      <c r="Q185" t="s">
        <v>672</v>
      </c>
      <c r="R185" s="9"/>
      <c r="S185" s="9"/>
      <c r="T185">
        <v>5</v>
      </c>
      <c r="U185" s="210" t="s">
        <v>873</v>
      </c>
      <c r="V185" s="14">
        <v>1</v>
      </c>
      <c r="W185" s="14">
        <v>1</v>
      </c>
      <c r="X185" s="14" t="s">
        <v>270</v>
      </c>
      <c r="Y185">
        <v>307</v>
      </c>
      <c r="Z185" t="s">
        <v>271</v>
      </c>
      <c r="AA185">
        <f t="shared" si="2"/>
        <v>2</v>
      </c>
    </row>
    <row r="186" spans="1:27" x14ac:dyDescent="0.2">
      <c r="A186">
        <v>1700</v>
      </c>
      <c r="B186" s="1" t="s">
        <v>927</v>
      </c>
      <c r="C186" t="s">
        <v>341</v>
      </c>
      <c r="D186" s="9">
        <v>139</v>
      </c>
      <c r="E186" s="9" t="s">
        <v>259</v>
      </c>
      <c r="F186" s="9" t="s">
        <v>326</v>
      </c>
      <c r="G186" s="10">
        <v>21</v>
      </c>
      <c r="H186" s="10" t="s">
        <v>313</v>
      </c>
      <c r="I186" s="10">
        <v>1943</v>
      </c>
      <c r="J186" s="11" t="s">
        <v>925</v>
      </c>
      <c r="K186" s="12" t="s">
        <v>237</v>
      </c>
      <c r="L186" s="13" t="s">
        <v>928</v>
      </c>
      <c r="M186" t="s">
        <v>263</v>
      </c>
      <c r="N186" t="s">
        <v>280</v>
      </c>
      <c r="Q186" t="s">
        <v>281</v>
      </c>
      <c r="R186" s="9"/>
      <c r="S186" s="9"/>
      <c r="T186">
        <v>5</v>
      </c>
      <c r="U186" s="210" t="s">
        <v>873</v>
      </c>
      <c r="V186" s="14">
        <v>1</v>
      </c>
      <c r="W186" s="14">
        <v>1</v>
      </c>
      <c r="X186" s="14" t="s">
        <v>270</v>
      </c>
      <c r="Y186">
        <v>139</v>
      </c>
      <c r="Z186" t="s">
        <v>271</v>
      </c>
      <c r="AA186">
        <f t="shared" si="2"/>
        <v>1</v>
      </c>
    </row>
    <row r="187" spans="1:27" x14ac:dyDescent="0.2">
      <c r="A187">
        <v>2281</v>
      </c>
      <c r="B187" s="1" t="s">
        <v>929</v>
      </c>
      <c r="C187" t="s">
        <v>284</v>
      </c>
      <c r="D187" s="9" t="s">
        <v>930</v>
      </c>
      <c r="E187" s="9" t="s">
        <v>259</v>
      </c>
      <c r="F187" s="9" t="s">
        <v>883</v>
      </c>
      <c r="G187" s="10">
        <v>23</v>
      </c>
      <c r="H187" s="10" t="s">
        <v>313</v>
      </c>
      <c r="I187" s="10">
        <v>1943</v>
      </c>
      <c r="J187" s="11" t="s">
        <v>931</v>
      </c>
      <c r="K187" s="12" t="s">
        <v>237</v>
      </c>
      <c r="L187" s="13" t="s">
        <v>932</v>
      </c>
      <c r="M187" t="s">
        <v>290</v>
      </c>
      <c r="N187" t="s">
        <v>291</v>
      </c>
      <c r="O187" t="s">
        <v>933</v>
      </c>
      <c r="R187" s="9"/>
      <c r="S187" s="9"/>
      <c r="T187">
        <v>5</v>
      </c>
      <c r="U187" s="210" t="s">
        <v>873</v>
      </c>
      <c r="V187" s="14">
        <v>1</v>
      </c>
      <c r="W187" s="14">
        <v>1</v>
      </c>
      <c r="X187" s="14" t="s">
        <v>270</v>
      </c>
      <c r="Y187">
        <v>333</v>
      </c>
      <c r="Z187" t="s">
        <v>271</v>
      </c>
      <c r="AA187">
        <f t="shared" si="2"/>
        <v>2</v>
      </c>
    </row>
    <row r="188" spans="1:27" x14ac:dyDescent="0.2">
      <c r="A188">
        <v>3457</v>
      </c>
      <c r="B188" s="1" t="s">
        <v>934</v>
      </c>
      <c r="C188" t="s">
        <v>284</v>
      </c>
      <c r="D188" s="9">
        <v>264</v>
      </c>
      <c r="E188" s="9" t="s">
        <v>259</v>
      </c>
      <c r="F188" s="9" t="s">
        <v>413</v>
      </c>
      <c r="G188" s="10">
        <v>24</v>
      </c>
      <c r="H188" s="10" t="s">
        <v>313</v>
      </c>
      <c r="I188" s="10">
        <v>1943</v>
      </c>
      <c r="J188" s="11" t="s">
        <v>935</v>
      </c>
      <c r="K188" s="12" t="s">
        <v>237</v>
      </c>
      <c r="L188" s="13" t="s">
        <v>151</v>
      </c>
      <c r="M188" t="s">
        <v>263</v>
      </c>
      <c r="N188" t="s">
        <v>280</v>
      </c>
      <c r="Q188" t="s">
        <v>281</v>
      </c>
      <c r="R188" s="9"/>
      <c r="S188" s="9"/>
      <c r="T188">
        <v>5</v>
      </c>
      <c r="U188" s="210" t="s">
        <v>873</v>
      </c>
      <c r="V188" s="14">
        <v>1</v>
      </c>
      <c r="W188" s="14">
        <v>1</v>
      </c>
      <c r="X188" s="14" t="s">
        <v>270</v>
      </c>
      <c r="Y188">
        <v>264</v>
      </c>
      <c r="Z188" t="s">
        <v>505</v>
      </c>
      <c r="AA188">
        <f t="shared" si="2"/>
        <v>1</v>
      </c>
    </row>
    <row r="189" spans="1:27" x14ac:dyDescent="0.2">
      <c r="A189">
        <v>2999</v>
      </c>
      <c r="B189" s="1" t="s">
        <v>936</v>
      </c>
      <c r="C189" t="s">
        <v>284</v>
      </c>
      <c r="D189" s="9">
        <v>605</v>
      </c>
      <c r="E189" s="9" t="s">
        <v>259</v>
      </c>
      <c r="F189" s="9" t="s">
        <v>413</v>
      </c>
      <c r="G189" s="10">
        <v>25</v>
      </c>
      <c r="H189" s="10" t="s">
        <v>313</v>
      </c>
      <c r="I189" s="10">
        <v>1943</v>
      </c>
      <c r="J189" s="11" t="s">
        <v>937</v>
      </c>
      <c r="K189" s="12" t="s">
        <v>415</v>
      </c>
      <c r="L189" s="13" t="s">
        <v>938</v>
      </c>
      <c r="M189" t="s">
        <v>332</v>
      </c>
      <c r="N189" t="s">
        <v>333</v>
      </c>
      <c r="Q189" t="s">
        <v>334</v>
      </c>
      <c r="R189" s="9"/>
      <c r="S189" s="9"/>
      <c r="T189">
        <v>5</v>
      </c>
      <c r="U189" s="210" t="s">
        <v>873</v>
      </c>
      <c r="V189" s="14">
        <v>1</v>
      </c>
      <c r="W189" s="14">
        <v>1</v>
      </c>
      <c r="X189" s="14" t="s">
        <v>270</v>
      </c>
      <c r="Y189">
        <v>605</v>
      </c>
      <c r="Z189" t="s">
        <v>271</v>
      </c>
      <c r="AA189">
        <f t="shared" si="2"/>
        <v>1</v>
      </c>
    </row>
    <row r="190" spans="1:27" x14ac:dyDescent="0.2">
      <c r="A190">
        <v>6585</v>
      </c>
      <c r="B190" s="1" t="s">
        <v>939</v>
      </c>
      <c r="C190" t="s">
        <v>341</v>
      </c>
      <c r="D190" s="9">
        <v>139</v>
      </c>
      <c r="E190" s="9" t="s">
        <v>259</v>
      </c>
      <c r="F190" s="9" t="s">
        <v>326</v>
      </c>
      <c r="G190" s="10">
        <v>27</v>
      </c>
      <c r="H190" s="10" t="s">
        <v>313</v>
      </c>
      <c r="I190" s="10">
        <v>1943</v>
      </c>
      <c r="J190" s="11">
        <v>15853</v>
      </c>
      <c r="K190" s="12" t="s">
        <v>237</v>
      </c>
      <c r="L190" s="13" t="s">
        <v>940</v>
      </c>
      <c r="M190" t="s">
        <v>263</v>
      </c>
      <c r="N190" t="s">
        <v>650</v>
      </c>
      <c r="Q190" t="s">
        <v>672</v>
      </c>
      <c r="R190" s="9"/>
      <c r="S190" s="9"/>
      <c r="T190">
        <v>5</v>
      </c>
      <c r="U190" s="210" t="s">
        <v>873</v>
      </c>
      <c r="V190" s="14">
        <v>1</v>
      </c>
      <c r="W190" s="14">
        <v>1</v>
      </c>
      <c r="X190" s="14" t="s">
        <v>270</v>
      </c>
      <c r="Y190">
        <v>139</v>
      </c>
      <c r="Z190" t="s">
        <v>271</v>
      </c>
      <c r="AA190">
        <f t="shared" si="2"/>
        <v>1</v>
      </c>
    </row>
    <row r="191" spans="1:27" x14ac:dyDescent="0.2">
      <c r="A191">
        <v>5698</v>
      </c>
      <c r="B191" s="1" t="s">
        <v>946</v>
      </c>
      <c r="C191" t="s">
        <v>341</v>
      </c>
      <c r="D191" s="9">
        <v>105</v>
      </c>
      <c r="E191" s="9" t="s">
        <v>259</v>
      </c>
      <c r="F191" s="9" t="s">
        <v>326</v>
      </c>
      <c r="G191" s="10">
        <v>27</v>
      </c>
      <c r="H191" s="10" t="s">
        <v>313</v>
      </c>
      <c r="I191" s="10">
        <v>1943</v>
      </c>
      <c r="J191" s="11">
        <v>15853</v>
      </c>
      <c r="K191" s="12" t="s">
        <v>237</v>
      </c>
      <c r="L191" s="13" t="s">
        <v>947</v>
      </c>
      <c r="M191" t="s">
        <v>263</v>
      </c>
      <c r="N191" t="s">
        <v>280</v>
      </c>
      <c r="Q191" t="s">
        <v>281</v>
      </c>
      <c r="R191" s="9"/>
      <c r="S191" s="9"/>
      <c r="T191">
        <v>5</v>
      </c>
      <c r="U191" s="210" t="s">
        <v>873</v>
      </c>
      <c r="V191" s="14">
        <v>1</v>
      </c>
      <c r="W191" s="14">
        <v>1</v>
      </c>
      <c r="X191" s="14" t="s">
        <v>270</v>
      </c>
      <c r="Y191">
        <v>105</v>
      </c>
      <c r="Z191" t="s">
        <v>271</v>
      </c>
      <c r="AA191">
        <f t="shared" si="2"/>
        <v>1</v>
      </c>
    </row>
    <row r="192" spans="1:27" x14ac:dyDescent="0.2">
      <c r="A192">
        <v>5310</v>
      </c>
      <c r="B192" s="1" t="s">
        <v>948</v>
      </c>
      <c r="C192" t="s">
        <v>341</v>
      </c>
      <c r="D192" s="9" t="s">
        <v>949</v>
      </c>
      <c r="E192" s="9" t="s">
        <v>259</v>
      </c>
      <c r="F192" s="9" t="s">
        <v>326</v>
      </c>
      <c r="G192" s="10">
        <v>27</v>
      </c>
      <c r="H192" s="10" t="s">
        <v>313</v>
      </c>
      <c r="I192" s="10">
        <v>1943</v>
      </c>
      <c r="J192" s="11" t="s">
        <v>950</v>
      </c>
      <c r="K192" s="12" t="s">
        <v>237</v>
      </c>
      <c r="L192" s="13" t="s">
        <v>951</v>
      </c>
      <c r="M192" t="s">
        <v>290</v>
      </c>
      <c r="N192" t="s">
        <v>573</v>
      </c>
      <c r="O192" t="s">
        <v>292</v>
      </c>
      <c r="R192" s="9"/>
      <c r="S192" s="9"/>
      <c r="T192">
        <v>5</v>
      </c>
      <c r="U192" s="210" t="s">
        <v>873</v>
      </c>
      <c r="V192" s="14">
        <v>1</v>
      </c>
      <c r="W192" s="14">
        <v>1</v>
      </c>
      <c r="X192" s="14" t="s">
        <v>270</v>
      </c>
      <c r="Y192">
        <v>105</v>
      </c>
      <c r="Z192" t="s">
        <v>271</v>
      </c>
      <c r="AA192">
        <f t="shared" si="2"/>
        <v>2</v>
      </c>
    </row>
    <row r="193" spans="1:27" x14ac:dyDescent="0.2">
      <c r="A193">
        <v>912</v>
      </c>
      <c r="B193" s="1" t="s">
        <v>941</v>
      </c>
      <c r="C193" t="s">
        <v>341</v>
      </c>
      <c r="D193" s="9">
        <v>139</v>
      </c>
      <c r="E193" s="9" t="s">
        <v>259</v>
      </c>
      <c r="F193" s="9" t="s">
        <v>326</v>
      </c>
      <c r="G193" s="10">
        <v>27</v>
      </c>
      <c r="H193" s="10" t="s">
        <v>313</v>
      </c>
      <c r="I193" s="10">
        <v>1943</v>
      </c>
      <c r="J193" s="11">
        <v>15853</v>
      </c>
      <c r="K193" s="12" t="s">
        <v>237</v>
      </c>
      <c r="L193" s="13" t="s">
        <v>942</v>
      </c>
      <c r="M193" t="s">
        <v>263</v>
      </c>
      <c r="N193" t="s">
        <v>650</v>
      </c>
      <c r="Q193" t="s">
        <v>672</v>
      </c>
      <c r="R193" s="9"/>
      <c r="S193" s="9"/>
      <c r="T193">
        <v>5</v>
      </c>
      <c r="U193" s="210" t="s">
        <v>873</v>
      </c>
      <c r="V193" s="14">
        <v>1</v>
      </c>
      <c r="W193" s="14">
        <v>1</v>
      </c>
      <c r="X193" s="14" t="s">
        <v>270</v>
      </c>
      <c r="Y193">
        <v>139</v>
      </c>
      <c r="Z193" t="s">
        <v>271</v>
      </c>
      <c r="AA193">
        <f t="shared" si="2"/>
        <v>1</v>
      </c>
    </row>
    <row r="194" spans="1:27" x14ac:dyDescent="0.2">
      <c r="A194">
        <v>4863</v>
      </c>
      <c r="B194" s="1" t="s">
        <v>943</v>
      </c>
      <c r="C194" t="s">
        <v>341</v>
      </c>
      <c r="D194" s="9">
        <v>139</v>
      </c>
      <c r="E194" s="9" t="s">
        <v>259</v>
      </c>
      <c r="F194" s="9" t="s">
        <v>326</v>
      </c>
      <c r="G194" s="18">
        <v>27</v>
      </c>
      <c r="H194" s="10" t="s">
        <v>313</v>
      </c>
      <c r="I194" s="10">
        <v>1943</v>
      </c>
      <c r="J194" s="11">
        <v>15853</v>
      </c>
      <c r="K194" s="12" t="s">
        <v>237</v>
      </c>
      <c r="L194" s="13" t="s">
        <v>944</v>
      </c>
      <c r="M194" t="s">
        <v>290</v>
      </c>
      <c r="N194" t="s">
        <v>573</v>
      </c>
      <c r="O194" t="s">
        <v>945</v>
      </c>
      <c r="R194" s="9"/>
      <c r="S194" s="9"/>
      <c r="T194">
        <v>5</v>
      </c>
      <c r="U194" s="210" t="s">
        <v>873</v>
      </c>
      <c r="V194" s="14">
        <v>1</v>
      </c>
      <c r="W194" s="14">
        <v>1</v>
      </c>
      <c r="X194" s="14" t="s">
        <v>270</v>
      </c>
      <c r="Y194">
        <v>139</v>
      </c>
      <c r="Z194" t="s">
        <v>271</v>
      </c>
      <c r="AA194">
        <f t="shared" ref="AA194:AA257" si="3">LEN(D194)-LEN(SUBSTITUTE(D194,"/",""))+1</f>
        <v>1</v>
      </c>
    </row>
    <row r="195" spans="1:27" x14ac:dyDescent="0.2">
      <c r="A195">
        <v>5800</v>
      </c>
      <c r="B195" s="1" t="s">
        <v>956</v>
      </c>
      <c r="C195" t="s">
        <v>341</v>
      </c>
      <c r="D195" s="9">
        <v>109</v>
      </c>
      <c r="E195" s="9" t="s">
        <v>259</v>
      </c>
      <c r="F195" s="9" t="s">
        <v>721</v>
      </c>
      <c r="G195" s="10">
        <v>27</v>
      </c>
      <c r="H195" s="10" t="s">
        <v>313</v>
      </c>
      <c r="I195" s="10">
        <v>1943</v>
      </c>
      <c r="J195" s="11" t="s">
        <v>953</v>
      </c>
      <c r="K195" s="12" t="s">
        <v>415</v>
      </c>
      <c r="L195" s="13" t="s">
        <v>957</v>
      </c>
      <c r="M195" t="s">
        <v>263</v>
      </c>
      <c r="N195" t="s">
        <v>652</v>
      </c>
      <c r="O195" t="s">
        <v>958</v>
      </c>
      <c r="P195" t="s">
        <v>654</v>
      </c>
      <c r="Q195" t="s">
        <v>267</v>
      </c>
      <c r="R195" s="9" t="s">
        <v>959</v>
      </c>
      <c r="S195" s="9"/>
      <c r="T195">
        <v>5</v>
      </c>
      <c r="U195" s="210" t="s">
        <v>873</v>
      </c>
      <c r="V195" s="14">
        <v>1</v>
      </c>
      <c r="W195" s="14">
        <v>1</v>
      </c>
      <c r="X195" s="14" t="s">
        <v>270</v>
      </c>
      <c r="Y195">
        <v>109</v>
      </c>
      <c r="Z195" t="s">
        <v>271</v>
      </c>
      <c r="AA195">
        <f t="shared" si="3"/>
        <v>1</v>
      </c>
    </row>
    <row r="196" spans="1:27" x14ac:dyDescent="0.2">
      <c r="A196">
        <v>4705</v>
      </c>
      <c r="B196" s="1" t="s">
        <v>952</v>
      </c>
      <c r="C196" t="s">
        <v>284</v>
      </c>
      <c r="D196" s="9">
        <v>307</v>
      </c>
      <c r="E196" s="9" t="s">
        <v>259</v>
      </c>
      <c r="F196" s="9" t="s">
        <v>413</v>
      </c>
      <c r="G196" s="10">
        <v>27</v>
      </c>
      <c r="H196" s="10" t="s">
        <v>313</v>
      </c>
      <c r="I196" s="10">
        <v>1943</v>
      </c>
      <c r="J196" s="11" t="s">
        <v>953</v>
      </c>
      <c r="K196" s="12" t="s">
        <v>415</v>
      </c>
      <c r="L196" s="13" t="s">
        <v>954</v>
      </c>
      <c r="M196" t="s">
        <v>263</v>
      </c>
      <c r="N196" s="25" t="s">
        <v>312</v>
      </c>
      <c r="O196" s="25"/>
      <c r="P196" s="25"/>
      <c r="Q196" t="s">
        <v>267</v>
      </c>
      <c r="R196" s="9" t="s">
        <v>955</v>
      </c>
      <c r="S196" s="9"/>
      <c r="T196">
        <v>5</v>
      </c>
      <c r="U196" s="210" t="s">
        <v>873</v>
      </c>
      <c r="V196" s="14">
        <v>1</v>
      </c>
      <c r="W196" s="14">
        <v>1</v>
      </c>
      <c r="X196" s="14" t="s">
        <v>270</v>
      </c>
      <c r="Y196">
        <v>307</v>
      </c>
      <c r="Z196" t="s">
        <v>271</v>
      </c>
      <c r="AA196">
        <f t="shared" si="3"/>
        <v>1</v>
      </c>
    </row>
    <row r="197" spans="1:27" x14ac:dyDescent="0.2">
      <c r="A197">
        <v>6553</v>
      </c>
      <c r="B197" s="1" t="s">
        <v>960</v>
      </c>
      <c r="C197" t="s">
        <v>284</v>
      </c>
      <c r="D197" s="9">
        <v>151</v>
      </c>
      <c r="E197" s="9" t="s">
        <v>259</v>
      </c>
      <c r="F197" s="9" t="s">
        <v>312</v>
      </c>
      <c r="G197" s="10">
        <v>28</v>
      </c>
      <c r="H197" s="10" t="s">
        <v>313</v>
      </c>
      <c r="I197" s="10">
        <v>1943</v>
      </c>
      <c r="J197" s="11" t="s">
        <v>961</v>
      </c>
      <c r="K197" s="12" t="s">
        <v>237</v>
      </c>
      <c r="L197" s="13" t="s">
        <v>962</v>
      </c>
      <c r="M197" t="s">
        <v>290</v>
      </c>
      <c r="O197" t="s">
        <v>760</v>
      </c>
      <c r="R197" s="9"/>
      <c r="S197" s="9"/>
      <c r="T197">
        <v>5</v>
      </c>
      <c r="U197" s="210" t="s">
        <v>873</v>
      </c>
      <c r="V197" s="14">
        <v>1</v>
      </c>
      <c r="W197" s="14">
        <v>1</v>
      </c>
      <c r="X197" s="14" t="s">
        <v>270</v>
      </c>
      <c r="Y197">
        <v>151</v>
      </c>
      <c r="Z197" t="s">
        <v>271</v>
      </c>
      <c r="AA197">
        <f t="shared" si="3"/>
        <v>1</v>
      </c>
    </row>
    <row r="198" spans="1:27" x14ac:dyDescent="0.2">
      <c r="A198">
        <v>5547</v>
      </c>
      <c r="B198" s="1" t="s">
        <v>963</v>
      </c>
      <c r="C198" t="s">
        <v>284</v>
      </c>
      <c r="D198" s="9">
        <v>25</v>
      </c>
      <c r="E198" s="9" t="s">
        <v>259</v>
      </c>
      <c r="F198" s="9" t="s">
        <v>312</v>
      </c>
      <c r="G198" s="10">
        <v>28</v>
      </c>
      <c r="H198" s="10" t="s">
        <v>313</v>
      </c>
      <c r="I198" s="10">
        <v>1943</v>
      </c>
      <c r="J198" s="11" t="s">
        <v>961</v>
      </c>
      <c r="K198" s="12" t="s">
        <v>237</v>
      </c>
      <c r="L198" s="13" t="s">
        <v>964</v>
      </c>
      <c r="M198" t="s">
        <v>290</v>
      </c>
      <c r="O198" t="s">
        <v>620</v>
      </c>
      <c r="R198" s="9"/>
      <c r="S198" s="9"/>
      <c r="T198">
        <v>5</v>
      </c>
      <c r="U198" s="210" t="s">
        <v>873</v>
      </c>
      <c r="V198" s="14">
        <v>1</v>
      </c>
      <c r="W198" s="14">
        <v>1</v>
      </c>
      <c r="X198" s="14" t="s">
        <v>270</v>
      </c>
      <c r="Y198">
        <v>25</v>
      </c>
      <c r="Z198" t="s">
        <v>271</v>
      </c>
      <c r="AA198">
        <f t="shared" si="3"/>
        <v>1</v>
      </c>
    </row>
    <row r="199" spans="1:27" x14ac:dyDescent="0.2">
      <c r="A199">
        <v>5531</v>
      </c>
      <c r="B199" s="1" t="s">
        <v>965</v>
      </c>
      <c r="C199" t="s">
        <v>284</v>
      </c>
      <c r="D199" s="9">
        <v>456</v>
      </c>
      <c r="E199" s="9" t="s">
        <v>259</v>
      </c>
      <c r="F199" s="9" t="s">
        <v>312</v>
      </c>
      <c r="G199" s="10">
        <v>30</v>
      </c>
      <c r="H199" s="10" t="s">
        <v>313</v>
      </c>
      <c r="I199" s="10">
        <v>1943</v>
      </c>
      <c r="J199" s="11" t="s">
        <v>966</v>
      </c>
      <c r="K199" s="12" t="s">
        <v>237</v>
      </c>
      <c r="L199" s="13" t="s">
        <v>18642</v>
      </c>
      <c r="M199" t="s">
        <v>290</v>
      </c>
      <c r="O199" t="s">
        <v>292</v>
      </c>
      <c r="R199" s="9"/>
      <c r="S199" s="9"/>
      <c r="T199">
        <v>5</v>
      </c>
      <c r="U199" s="210" t="s">
        <v>873</v>
      </c>
      <c r="V199" s="14">
        <v>1</v>
      </c>
      <c r="W199" s="14">
        <v>1</v>
      </c>
      <c r="X199" s="14" t="s">
        <v>270</v>
      </c>
      <c r="Y199">
        <v>456</v>
      </c>
      <c r="Z199" t="s">
        <v>271</v>
      </c>
      <c r="AA199">
        <f t="shared" si="3"/>
        <v>1</v>
      </c>
    </row>
    <row r="200" spans="1:27" x14ac:dyDescent="0.2">
      <c r="A200">
        <v>6554</v>
      </c>
      <c r="B200" s="1" t="s">
        <v>972</v>
      </c>
      <c r="C200" t="s">
        <v>284</v>
      </c>
      <c r="D200" s="9">
        <v>151</v>
      </c>
      <c r="E200" s="9" t="s">
        <v>259</v>
      </c>
      <c r="F200" s="9" t="s">
        <v>883</v>
      </c>
      <c r="G200" s="10">
        <v>31</v>
      </c>
      <c r="H200" s="10" t="s">
        <v>313</v>
      </c>
      <c r="I200" s="10">
        <v>1943</v>
      </c>
      <c r="J200" s="11" t="s">
        <v>969</v>
      </c>
      <c r="K200" s="12" t="s">
        <v>237</v>
      </c>
      <c r="L200" s="13" t="s">
        <v>973</v>
      </c>
      <c r="M200" t="s">
        <v>290</v>
      </c>
      <c r="N200" t="s">
        <v>291</v>
      </c>
      <c r="O200" t="s">
        <v>748</v>
      </c>
      <c r="R200" s="9"/>
      <c r="S200" s="9"/>
      <c r="T200">
        <v>5</v>
      </c>
      <c r="U200" s="210" t="s">
        <v>873</v>
      </c>
      <c r="V200" s="14">
        <v>1</v>
      </c>
      <c r="W200" s="14">
        <v>1</v>
      </c>
      <c r="X200" s="14" t="s">
        <v>270</v>
      </c>
      <c r="Y200">
        <v>151</v>
      </c>
      <c r="Z200" t="s">
        <v>271</v>
      </c>
      <c r="AA200">
        <f t="shared" si="3"/>
        <v>1</v>
      </c>
    </row>
    <row r="201" spans="1:27" x14ac:dyDescent="0.2">
      <c r="A201">
        <v>1113</v>
      </c>
      <c r="B201" s="1" t="s">
        <v>967</v>
      </c>
      <c r="C201" t="s">
        <v>503</v>
      </c>
      <c r="D201" s="9" t="s">
        <v>968</v>
      </c>
      <c r="E201" s="9" t="s">
        <v>259</v>
      </c>
      <c r="F201" s="9" t="s">
        <v>532</v>
      </c>
      <c r="G201" s="10">
        <v>31</v>
      </c>
      <c r="H201" s="10" t="s">
        <v>313</v>
      </c>
      <c r="I201" s="10">
        <v>1943</v>
      </c>
      <c r="J201" s="11" t="s">
        <v>969</v>
      </c>
      <c r="K201" s="12" t="s">
        <v>237</v>
      </c>
      <c r="L201" s="13" t="s">
        <v>970</v>
      </c>
      <c r="M201" t="s">
        <v>290</v>
      </c>
      <c r="N201" t="s">
        <v>291</v>
      </c>
      <c r="O201" t="s">
        <v>692</v>
      </c>
      <c r="R201" s="9"/>
      <c r="S201" s="9"/>
      <c r="T201">
        <v>5</v>
      </c>
      <c r="U201" s="210" t="s">
        <v>873</v>
      </c>
      <c r="V201" s="14">
        <v>1</v>
      </c>
      <c r="W201" s="14">
        <v>1</v>
      </c>
      <c r="X201" s="14" t="s">
        <v>294</v>
      </c>
      <c r="Y201" t="s">
        <v>971</v>
      </c>
      <c r="Z201" t="s">
        <v>505</v>
      </c>
      <c r="AA201">
        <f t="shared" si="3"/>
        <v>3</v>
      </c>
    </row>
    <row r="202" spans="1:27" x14ac:dyDescent="0.2">
      <c r="A202">
        <v>3881</v>
      </c>
      <c r="B202" s="1" t="s">
        <v>974</v>
      </c>
      <c r="C202" t="s">
        <v>284</v>
      </c>
      <c r="D202" s="9">
        <v>157</v>
      </c>
      <c r="E202" s="9" t="s">
        <v>259</v>
      </c>
      <c r="F202" s="9" t="s">
        <v>312</v>
      </c>
      <c r="G202" s="10">
        <v>0</v>
      </c>
      <c r="H202" s="10" t="s">
        <v>330</v>
      </c>
      <c r="I202" s="10">
        <v>1943</v>
      </c>
      <c r="J202" s="11" t="s">
        <v>975</v>
      </c>
      <c r="K202" s="12" t="s">
        <v>237</v>
      </c>
      <c r="L202" s="13" t="s">
        <v>976</v>
      </c>
      <c r="M202" t="s">
        <v>753</v>
      </c>
      <c r="R202" s="9"/>
      <c r="S202" s="9"/>
      <c r="T202">
        <v>6</v>
      </c>
      <c r="U202" s="210" t="s">
        <v>977</v>
      </c>
      <c r="V202" s="14">
        <v>1</v>
      </c>
      <c r="W202" s="14">
        <v>1</v>
      </c>
      <c r="X202" s="14" t="s">
        <v>270</v>
      </c>
      <c r="Y202">
        <v>157</v>
      </c>
      <c r="Z202" t="s">
        <v>271</v>
      </c>
      <c r="AA202">
        <f t="shared" si="3"/>
        <v>1</v>
      </c>
    </row>
    <row r="203" spans="1:27" x14ac:dyDescent="0.2">
      <c r="A203">
        <v>4866</v>
      </c>
      <c r="B203" s="1" t="s">
        <v>978</v>
      </c>
      <c r="C203" t="s">
        <v>503</v>
      </c>
      <c r="D203" s="9"/>
      <c r="E203" s="9" t="s">
        <v>508</v>
      </c>
      <c r="F203" s="9" t="s">
        <v>456</v>
      </c>
      <c r="G203" s="10">
        <v>1</v>
      </c>
      <c r="H203" s="10" t="s">
        <v>330</v>
      </c>
      <c r="I203" s="10">
        <v>1943</v>
      </c>
      <c r="J203" s="11" t="s">
        <v>979</v>
      </c>
      <c r="K203" s="12" t="s">
        <v>237</v>
      </c>
      <c r="L203" s="13" t="s">
        <v>980</v>
      </c>
      <c r="M203" t="s">
        <v>781</v>
      </c>
      <c r="R203" s="9"/>
      <c r="S203" s="9"/>
      <c r="T203">
        <v>6</v>
      </c>
      <c r="U203" s="210" t="s">
        <v>977</v>
      </c>
      <c r="V203" s="14">
        <v>1</v>
      </c>
      <c r="W203" s="14">
        <v>1</v>
      </c>
      <c r="X203" s="14" t="s">
        <v>294</v>
      </c>
      <c r="Y203" t="s">
        <v>334</v>
      </c>
      <c r="Z203" t="s">
        <v>505</v>
      </c>
      <c r="AA203">
        <f t="shared" si="3"/>
        <v>1</v>
      </c>
    </row>
    <row r="204" spans="1:27" x14ac:dyDescent="0.2">
      <c r="A204">
        <v>6252</v>
      </c>
      <c r="B204" s="1" t="s">
        <v>981</v>
      </c>
      <c r="C204" t="s">
        <v>284</v>
      </c>
      <c r="D204" s="9">
        <v>456</v>
      </c>
      <c r="E204" s="9" t="s">
        <v>259</v>
      </c>
      <c r="F204" s="9" t="s">
        <v>413</v>
      </c>
      <c r="G204" s="10">
        <v>2</v>
      </c>
      <c r="H204" s="10" t="s">
        <v>330</v>
      </c>
      <c r="I204" s="10">
        <v>1943</v>
      </c>
      <c r="J204" s="11">
        <v>15859</v>
      </c>
      <c r="K204" s="12" t="s">
        <v>237</v>
      </c>
      <c r="L204" s="13" t="s">
        <v>982</v>
      </c>
      <c r="M204" t="s">
        <v>263</v>
      </c>
      <c r="N204" s="15" t="s">
        <v>264</v>
      </c>
      <c r="O204" t="s">
        <v>983</v>
      </c>
      <c r="P204" t="s">
        <v>984</v>
      </c>
      <c r="Q204" t="s">
        <v>267</v>
      </c>
      <c r="R204" s="9" t="s">
        <v>985</v>
      </c>
      <c r="S204" s="9"/>
      <c r="T204">
        <v>6</v>
      </c>
      <c r="U204" s="210" t="s">
        <v>977</v>
      </c>
      <c r="V204" s="14">
        <v>1</v>
      </c>
      <c r="W204" s="14">
        <v>1</v>
      </c>
      <c r="X204" s="14" t="s">
        <v>270</v>
      </c>
      <c r="Y204">
        <v>456</v>
      </c>
      <c r="Z204" t="s">
        <v>271</v>
      </c>
      <c r="AA204">
        <f t="shared" si="3"/>
        <v>1</v>
      </c>
    </row>
    <row r="205" spans="1:27" x14ac:dyDescent="0.2">
      <c r="A205">
        <v>1926</v>
      </c>
      <c r="B205" s="1" t="s">
        <v>986</v>
      </c>
      <c r="C205" t="s">
        <v>284</v>
      </c>
      <c r="D205" s="9" t="s">
        <v>668</v>
      </c>
      <c r="E205" s="9" t="s">
        <v>275</v>
      </c>
      <c r="F205" s="9" t="s">
        <v>413</v>
      </c>
      <c r="G205" s="10">
        <v>4</v>
      </c>
      <c r="H205" s="10" t="s">
        <v>330</v>
      </c>
      <c r="I205" s="10">
        <v>1943</v>
      </c>
      <c r="J205" s="11" t="s">
        <v>987</v>
      </c>
      <c r="K205" s="12" t="s">
        <v>415</v>
      </c>
      <c r="L205" s="13" t="s">
        <v>988</v>
      </c>
      <c r="M205" t="s">
        <v>290</v>
      </c>
      <c r="N205" t="s">
        <v>573</v>
      </c>
      <c r="O205" t="s">
        <v>292</v>
      </c>
      <c r="R205" s="9"/>
      <c r="S205" s="9"/>
      <c r="T205">
        <v>6</v>
      </c>
      <c r="U205" s="210" t="s">
        <v>977</v>
      </c>
      <c r="V205" s="14">
        <v>1</v>
      </c>
      <c r="W205" s="14">
        <v>1</v>
      </c>
      <c r="X205" s="14" t="s">
        <v>270</v>
      </c>
      <c r="Y205">
        <v>23</v>
      </c>
      <c r="Z205" t="s">
        <v>271</v>
      </c>
      <c r="AA205">
        <f t="shared" si="3"/>
        <v>3</v>
      </c>
    </row>
    <row r="206" spans="1:27" x14ac:dyDescent="0.2">
      <c r="A206">
        <v>308</v>
      </c>
      <c r="B206" s="1" t="s">
        <v>989</v>
      </c>
      <c r="C206" t="s">
        <v>657</v>
      </c>
      <c r="D206" s="9" t="s">
        <v>990</v>
      </c>
      <c r="E206" s="9" t="s">
        <v>275</v>
      </c>
      <c r="F206" s="9" t="s">
        <v>413</v>
      </c>
      <c r="G206" s="10">
        <v>10</v>
      </c>
      <c r="H206" s="10" t="s">
        <v>330</v>
      </c>
      <c r="I206" s="10">
        <v>1943</v>
      </c>
      <c r="J206" s="11" t="s">
        <v>991</v>
      </c>
      <c r="K206" s="12" t="s">
        <v>237</v>
      </c>
      <c r="L206" s="117" t="s">
        <v>18148</v>
      </c>
      <c r="M206" t="s">
        <v>279</v>
      </c>
      <c r="N206" t="s">
        <v>280</v>
      </c>
      <c r="Q206" t="s">
        <v>281</v>
      </c>
      <c r="R206" s="9"/>
      <c r="S206" s="9"/>
      <c r="T206">
        <v>6</v>
      </c>
      <c r="U206" s="210" t="s">
        <v>977</v>
      </c>
      <c r="V206" s="14">
        <v>1</v>
      </c>
      <c r="W206" s="14">
        <v>1</v>
      </c>
      <c r="X206" s="14" t="s">
        <v>270</v>
      </c>
      <c r="Y206">
        <v>23</v>
      </c>
      <c r="Z206" t="s">
        <v>271</v>
      </c>
      <c r="AA206">
        <f t="shared" si="3"/>
        <v>2</v>
      </c>
    </row>
    <row r="207" spans="1:27" x14ac:dyDescent="0.2">
      <c r="A207">
        <v>3119</v>
      </c>
      <c r="B207" s="1" t="s">
        <v>992</v>
      </c>
      <c r="C207" t="s">
        <v>657</v>
      </c>
      <c r="D207" s="9">
        <v>418</v>
      </c>
      <c r="E207" s="9" t="s">
        <v>259</v>
      </c>
      <c r="F207" s="9" t="s">
        <v>413</v>
      </c>
      <c r="G207" s="10">
        <v>12</v>
      </c>
      <c r="H207" s="10" t="s">
        <v>330</v>
      </c>
      <c r="I207" s="10">
        <v>1943</v>
      </c>
      <c r="J207" s="11" t="s">
        <v>993</v>
      </c>
      <c r="K207" s="12" t="s">
        <v>237</v>
      </c>
      <c r="L207" s="13" t="s">
        <v>994</v>
      </c>
      <c r="M207" t="s">
        <v>290</v>
      </c>
      <c r="N207" t="s">
        <v>291</v>
      </c>
      <c r="O207" t="s">
        <v>292</v>
      </c>
      <c r="R207" s="9"/>
      <c r="S207" s="9"/>
      <c r="T207">
        <v>6</v>
      </c>
      <c r="U207" s="210" t="s">
        <v>977</v>
      </c>
      <c r="V207" s="14">
        <v>1</v>
      </c>
      <c r="W207" s="14">
        <v>1</v>
      </c>
      <c r="X207" s="14" t="s">
        <v>270</v>
      </c>
      <c r="Y207">
        <v>418</v>
      </c>
      <c r="Z207" t="s">
        <v>271</v>
      </c>
      <c r="AA207">
        <f t="shared" si="3"/>
        <v>1</v>
      </c>
    </row>
    <row r="208" spans="1:27" x14ac:dyDescent="0.2">
      <c r="A208">
        <v>7655</v>
      </c>
      <c r="B208" s="1" t="s">
        <v>995</v>
      </c>
      <c r="C208" t="s">
        <v>341</v>
      </c>
      <c r="D208" s="9">
        <v>540</v>
      </c>
      <c r="E208" s="9" t="s">
        <v>259</v>
      </c>
      <c r="F208" s="9" t="s">
        <v>260</v>
      </c>
      <c r="G208" s="10">
        <v>13</v>
      </c>
      <c r="H208" s="10" t="s">
        <v>330</v>
      </c>
      <c r="I208" s="10">
        <v>1943</v>
      </c>
      <c r="J208" s="11" t="s">
        <v>996</v>
      </c>
      <c r="K208" s="12" t="s">
        <v>237</v>
      </c>
      <c r="L208" s="13" t="s">
        <v>997</v>
      </c>
      <c r="M208" t="s">
        <v>332</v>
      </c>
      <c r="N208" t="s">
        <v>333</v>
      </c>
      <c r="Q208" t="s">
        <v>334</v>
      </c>
      <c r="R208" s="9"/>
      <c r="S208" s="9"/>
      <c r="T208">
        <v>6</v>
      </c>
      <c r="U208" s="210" t="s">
        <v>977</v>
      </c>
      <c r="V208" s="14">
        <v>1</v>
      </c>
      <c r="W208" s="14">
        <v>1</v>
      </c>
      <c r="X208" s="14" t="s">
        <v>270</v>
      </c>
      <c r="Y208">
        <v>540</v>
      </c>
      <c r="Z208" t="s">
        <v>271</v>
      </c>
      <c r="AA208">
        <f t="shared" si="3"/>
        <v>1</v>
      </c>
    </row>
    <row r="209" spans="1:27" x14ac:dyDescent="0.2">
      <c r="A209">
        <v>5471</v>
      </c>
      <c r="B209" s="1" t="s">
        <v>1002</v>
      </c>
      <c r="C209" t="s">
        <v>284</v>
      </c>
      <c r="D209" s="9">
        <v>25</v>
      </c>
      <c r="E209" s="9" t="s">
        <v>259</v>
      </c>
      <c r="F209" s="9" t="s">
        <v>413</v>
      </c>
      <c r="G209" s="10">
        <v>13</v>
      </c>
      <c r="H209" s="10" t="s">
        <v>330</v>
      </c>
      <c r="I209" s="10">
        <v>1943</v>
      </c>
      <c r="J209" s="11" t="s">
        <v>996</v>
      </c>
      <c r="K209" s="12" t="s">
        <v>237</v>
      </c>
      <c r="L209" s="13" t="s">
        <v>1003</v>
      </c>
      <c r="M209" t="s">
        <v>263</v>
      </c>
      <c r="N209" t="s">
        <v>345</v>
      </c>
      <c r="O209" t="s">
        <v>1000</v>
      </c>
      <c r="P209" t="s">
        <v>1001</v>
      </c>
      <c r="Q209" t="s">
        <v>267</v>
      </c>
      <c r="R209" s="9" t="s">
        <v>313</v>
      </c>
      <c r="S209" s="9"/>
      <c r="T209">
        <v>6</v>
      </c>
      <c r="U209" s="210" t="s">
        <v>977</v>
      </c>
      <c r="V209" s="14">
        <v>1</v>
      </c>
      <c r="W209" s="14">
        <v>1</v>
      </c>
      <c r="X209" s="14" t="s">
        <v>270</v>
      </c>
      <c r="Y209">
        <v>25</v>
      </c>
      <c r="Z209" t="s">
        <v>271</v>
      </c>
      <c r="AA209">
        <f t="shared" si="3"/>
        <v>1</v>
      </c>
    </row>
    <row r="210" spans="1:27" x14ac:dyDescent="0.2">
      <c r="A210">
        <v>5487</v>
      </c>
      <c r="B210" s="1" t="s">
        <v>1004</v>
      </c>
      <c r="C210" t="s">
        <v>284</v>
      </c>
      <c r="D210" s="9">
        <v>25</v>
      </c>
      <c r="E210" s="9" t="s">
        <v>259</v>
      </c>
      <c r="F210" s="9" t="s">
        <v>413</v>
      </c>
      <c r="G210" s="10">
        <v>13</v>
      </c>
      <c r="H210" s="10" t="s">
        <v>330</v>
      </c>
      <c r="I210" s="10">
        <v>1943</v>
      </c>
      <c r="J210" s="11" t="s">
        <v>996</v>
      </c>
      <c r="K210" s="12" t="s">
        <v>237</v>
      </c>
      <c r="L210" s="13" t="s">
        <v>1005</v>
      </c>
      <c r="M210" t="s">
        <v>263</v>
      </c>
      <c r="N210" t="s">
        <v>345</v>
      </c>
      <c r="O210" t="s">
        <v>1000</v>
      </c>
      <c r="P210" t="s">
        <v>1001</v>
      </c>
      <c r="Q210" t="s">
        <v>267</v>
      </c>
      <c r="R210" s="9" t="s">
        <v>1006</v>
      </c>
      <c r="S210" s="9"/>
      <c r="T210">
        <v>6</v>
      </c>
      <c r="U210" s="210" t="s">
        <v>977</v>
      </c>
      <c r="V210" s="14">
        <v>1</v>
      </c>
      <c r="W210" s="14">
        <v>1</v>
      </c>
      <c r="X210" s="14" t="s">
        <v>270</v>
      </c>
      <c r="Y210">
        <v>25</v>
      </c>
      <c r="Z210" t="s">
        <v>271</v>
      </c>
      <c r="AA210">
        <f t="shared" si="3"/>
        <v>1</v>
      </c>
    </row>
    <row r="211" spans="1:27" x14ac:dyDescent="0.2">
      <c r="A211">
        <v>1529</v>
      </c>
      <c r="B211" s="1" t="s">
        <v>998</v>
      </c>
      <c r="C211" t="s">
        <v>284</v>
      </c>
      <c r="D211" s="9">
        <v>410</v>
      </c>
      <c r="E211" s="9" t="s">
        <v>259</v>
      </c>
      <c r="F211" s="9" t="s">
        <v>413</v>
      </c>
      <c r="G211" s="10">
        <v>13</v>
      </c>
      <c r="H211" s="10" t="s">
        <v>330</v>
      </c>
      <c r="I211" s="10">
        <v>1943</v>
      </c>
      <c r="J211" s="11" t="s">
        <v>996</v>
      </c>
      <c r="K211" s="12" t="s">
        <v>237</v>
      </c>
      <c r="L211" s="13" t="s">
        <v>999</v>
      </c>
      <c r="M211" t="s">
        <v>263</v>
      </c>
      <c r="N211" t="s">
        <v>345</v>
      </c>
      <c r="O211" t="s">
        <v>1000</v>
      </c>
      <c r="P211" t="s">
        <v>1001</v>
      </c>
      <c r="Q211" t="s">
        <v>267</v>
      </c>
      <c r="R211" s="9" t="s">
        <v>313</v>
      </c>
      <c r="S211" s="9"/>
      <c r="T211">
        <v>6</v>
      </c>
      <c r="U211" s="210" t="s">
        <v>977</v>
      </c>
      <c r="V211" s="14">
        <v>1</v>
      </c>
      <c r="W211" s="14">
        <v>1</v>
      </c>
      <c r="X211" s="14" t="s">
        <v>270</v>
      </c>
      <c r="Y211">
        <v>410</v>
      </c>
      <c r="Z211" t="s">
        <v>271</v>
      </c>
      <c r="AA211">
        <f t="shared" si="3"/>
        <v>1</v>
      </c>
    </row>
    <row r="212" spans="1:27" x14ac:dyDescent="0.2">
      <c r="A212">
        <v>3469</v>
      </c>
      <c r="B212" s="1" t="s">
        <v>1014</v>
      </c>
      <c r="C212" t="s">
        <v>284</v>
      </c>
      <c r="D212" s="9">
        <v>264</v>
      </c>
      <c r="E212" s="9" t="s">
        <v>259</v>
      </c>
      <c r="F212" s="9" t="s">
        <v>413</v>
      </c>
      <c r="G212" s="10">
        <v>14</v>
      </c>
      <c r="H212" s="10" t="s">
        <v>330</v>
      </c>
      <c r="I212" s="10">
        <v>1943</v>
      </c>
      <c r="J212" s="11" t="s">
        <v>1010</v>
      </c>
      <c r="K212" s="12" t="s">
        <v>237</v>
      </c>
      <c r="L212" s="13" t="s">
        <v>18425</v>
      </c>
      <c r="M212" t="s">
        <v>290</v>
      </c>
      <c r="N212" t="s">
        <v>573</v>
      </c>
      <c r="O212" t="s">
        <v>620</v>
      </c>
      <c r="R212" s="9"/>
      <c r="S212" s="9"/>
      <c r="T212">
        <v>6</v>
      </c>
      <c r="U212" s="210" t="s">
        <v>977</v>
      </c>
      <c r="V212" s="14">
        <v>1</v>
      </c>
      <c r="W212" s="14">
        <v>1</v>
      </c>
      <c r="X212" s="14" t="s">
        <v>270</v>
      </c>
      <c r="Y212">
        <v>264</v>
      </c>
      <c r="Z212" t="s">
        <v>271</v>
      </c>
      <c r="AA212">
        <f t="shared" si="3"/>
        <v>1</v>
      </c>
    </row>
    <row r="213" spans="1:27" x14ac:dyDescent="0.2">
      <c r="A213">
        <v>606</v>
      </c>
      <c r="B213" s="1" t="s">
        <v>1007</v>
      </c>
      <c r="C213" t="s">
        <v>1008</v>
      </c>
      <c r="D213" s="9" t="s">
        <v>1009</v>
      </c>
      <c r="E213" s="9" t="s">
        <v>259</v>
      </c>
      <c r="F213" s="9" t="s">
        <v>748</v>
      </c>
      <c r="G213" s="10">
        <v>14</v>
      </c>
      <c r="H213" s="10" t="s">
        <v>330</v>
      </c>
      <c r="I213" s="10">
        <v>1943</v>
      </c>
      <c r="J213" s="11" t="s">
        <v>1010</v>
      </c>
      <c r="K213" s="12" t="s">
        <v>237</v>
      </c>
      <c r="L213" s="13" t="s">
        <v>1011</v>
      </c>
      <c r="M213" t="s">
        <v>263</v>
      </c>
      <c r="N213" t="s">
        <v>345</v>
      </c>
      <c r="O213" t="s">
        <v>1012</v>
      </c>
      <c r="P213" t="s">
        <v>1001</v>
      </c>
      <c r="Q213" t="s">
        <v>267</v>
      </c>
      <c r="R213" s="9" t="s">
        <v>1013</v>
      </c>
      <c r="S213" s="9"/>
      <c r="T213">
        <v>6</v>
      </c>
      <c r="U213" s="210" t="s">
        <v>977</v>
      </c>
      <c r="V213" s="14">
        <v>1</v>
      </c>
      <c r="W213" s="14">
        <v>1</v>
      </c>
      <c r="X213" s="14" t="s">
        <v>270</v>
      </c>
      <c r="Y213" t="s">
        <v>849</v>
      </c>
      <c r="Z213" t="s">
        <v>271</v>
      </c>
      <c r="AA213">
        <f t="shared" si="3"/>
        <v>2</v>
      </c>
    </row>
    <row r="214" spans="1:27" x14ac:dyDescent="0.2">
      <c r="A214">
        <v>5068</v>
      </c>
      <c r="B214" s="1" t="s">
        <v>1015</v>
      </c>
      <c r="C214" t="s">
        <v>284</v>
      </c>
      <c r="D214" s="9">
        <v>29</v>
      </c>
      <c r="E214" s="9" t="s">
        <v>259</v>
      </c>
      <c r="F214" s="9" t="s">
        <v>312</v>
      </c>
      <c r="G214" s="10">
        <v>20</v>
      </c>
      <c r="H214" s="10" t="s">
        <v>330</v>
      </c>
      <c r="I214" s="10">
        <v>1943</v>
      </c>
      <c r="J214" s="11" t="s">
        <v>1016</v>
      </c>
      <c r="K214" s="12" t="s">
        <v>415</v>
      </c>
      <c r="L214" s="13" t="s">
        <v>1017</v>
      </c>
      <c r="M214" t="s">
        <v>290</v>
      </c>
      <c r="N214" t="s">
        <v>573</v>
      </c>
      <c r="O214" t="s">
        <v>17895</v>
      </c>
      <c r="R214" s="9"/>
      <c r="S214" s="9"/>
      <c r="T214">
        <v>6</v>
      </c>
      <c r="U214" s="210" t="s">
        <v>977</v>
      </c>
      <c r="V214" s="14">
        <v>1</v>
      </c>
      <c r="W214" s="14">
        <v>1</v>
      </c>
      <c r="X214" s="14" t="s">
        <v>270</v>
      </c>
      <c r="Y214">
        <v>29</v>
      </c>
      <c r="Z214" t="s">
        <v>505</v>
      </c>
      <c r="AA214">
        <f t="shared" si="3"/>
        <v>1</v>
      </c>
    </row>
    <row r="215" spans="1:27" x14ac:dyDescent="0.2">
      <c r="A215">
        <v>6295</v>
      </c>
      <c r="B215" s="1" t="s">
        <v>1018</v>
      </c>
      <c r="C215" t="s">
        <v>284</v>
      </c>
      <c r="D215" s="9">
        <v>23</v>
      </c>
      <c r="E215" s="9" t="s">
        <v>275</v>
      </c>
      <c r="F215" s="9" t="s">
        <v>413</v>
      </c>
      <c r="G215" s="10">
        <v>22</v>
      </c>
      <c r="H215" s="10" t="s">
        <v>330</v>
      </c>
      <c r="I215" s="10">
        <v>1943</v>
      </c>
      <c r="J215" s="11" t="s">
        <v>1019</v>
      </c>
      <c r="K215" s="12" t="s">
        <v>237</v>
      </c>
      <c r="L215" s="13" t="s">
        <v>1020</v>
      </c>
      <c r="M215" t="s">
        <v>290</v>
      </c>
      <c r="O215" t="s">
        <v>320</v>
      </c>
      <c r="R215" s="9"/>
      <c r="S215" s="9"/>
      <c r="T215">
        <v>6</v>
      </c>
      <c r="U215" s="210" t="s">
        <v>977</v>
      </c>
      <c r="V215" s="14">
        <v>1</v>
      </c>
      <c r="W215" s="14">
        <v>1</v>
      </c>
      <c r="X215" s="14" t="s">
        <v>270</v>
      </c>
      <c r="Y215">
        <v>23</v>
      </c>
      <c r="Z215" t="s">
        <v>271</v>
      </c>
      <c r="AA215">
        <f t="shared" si="3"/>
        <v>1</v>
      </c>
    </row>
    <row r="216" spans="1:27" s="31" customFormat="1" x14ac:dyDescent="0.2">
      <c r="A216">
        <v>6497</v>
      </c>
      <c r="B216" s="1" t="s">
        <v>1024</v>
      </c>
      <c r="C216" t="s">
        <v>284</v>
      </c>
      <c r="D216" s="26">
        <v>157</v>
      </c>
      <c r="E216" s="9" t="s">
        <v>259</v>
      </c>
      <c r="F216" s="9" t="s">
        <v>413</v>
      </c>
      <c r="G216" s="10">
        <v>23</v>
      </c>
      <c r="H216" s="10" t="s">
        <v>330</v>
      </c>
      <c r="I216" s="10">
        <v>1943</v>
      </c>
      <c r="J216" s="11" t="s">
        <v>1022</v>
      </c>
      <c r="K216" s="12" t="s">
        <v>237</v>
      </c>
      <c r="L216" s="13" t="s">
        <v>1025</v>
      </c>
      <c r="M216" t="s">
        <v>290</v>
      </c>
      <c r="N216" t="s">
        <v>573</v>
      </c>
      <c r="O216" t="s">
        <v>692</v>
      </c>
      <c r="P216"/>
      <c r="Q216"/>
      <c r="R216" s="9"/>
      <c r="S216" s="9"/>
      <c r="T216">
        <v>6</v>
      </c>
      <c r="U216" s="210" t="s">
        <v>977</v>
      </c>
      <c r="V216" s="14">
        <v>1</v>
      </c>
      <c r="W216" s="14">
        <v>1</v>
      </c>
      <c r="X216" s="14" t="s">
        <v>270</v>
      </c>
      <c r="Y216">
        <v>157</v>
      </c>
      <c r="Z216" t="s">
        <v>271</v>
      </c>
      <c r="AA216">
        <f t="shared" si="3"/>
        <v>1</v>
      </c>
    </row>
    <row r="217" spans="1:27" x14ac:dyDescent="0.2">
      <c r="A217">
        <v>975</v>
      </c>
      <c r="B217" s="1" t="s">
        <v>1021</v>
      </c>
      <c r="C217" t="s">
        <v>284</v>
      </c>
      <c r="D217" s="9" t="s">
        <v>930</v>
      </c>
      <c r="E217" s="9" t="s">
        <v>259</v>
      </c>
      <c r="F217" s="9" t="s">
        <v>883</v>
      </c>
      <c r="G217" s="10">
        <v>23</v>
      </c>
      <c r="H217" s="10" t="s">
        <v>330</v>
      </c>
      <c r="I217" s="10">
        <v>1943</v>
      </c>
      <c r="J217" s="11" t="s">
        <v>1022</v>
      </c>
      <c r="K217" s="12" t="s">
        <v>237</v>
      </c>
      <c r="L217" s="13" t="s">
        <v>1023</v>
      </c>
      <c r="M217" t="s">
        <v>263</v>
      </c>
      <c r="N217" t="s">
        <v>280</v>
      </c>
      <c r="Q217" t="s">
        <v>281</v>
      </c>
      <c r="R217" s="9"/>
      <c r="S217" s="9"/>
      <c r="T217">
        <v>6</v>
      </c>
      <c r="U217" s="210" t="s">
        <v>977</v>
      </c>
      <c r="V217" s="14">
        <v>1</v>
      </c>
      <c r="W217" s="14">
        <v>1</v>
      </c>
      <c r="X217" s="14" t="s">
        <v>270</v>
      </c>
      <c r="Y217">
        <v>333</v>
      </c>
      <c r="Z217" t="s">
        <v>271</v>
      </c>
      <c r="AA217">
        <f t="shared" si="3"/>
        <v>2</v>
      </c>
    </row>
    <row r="218" spans="1:27" s="14" customFormat="1" x14ac:dyDescent="0.2">
      <c r="A218" s="154">
        <v>346</v>
      </c>
      <c r="B218" s="8" t="s">
        <v>1102</v>
      </c>
      <c r="C218" s="14" t="s">
        <v>657</v>
      </c>
      <c r="D218" s="20" t="s">
        <v>990</v>
      </c>
      <c r="E218" s="20" t="s">
        <v>275</v>
      </c>
      <c r="F218" s="20" t="s">
        <v>413</v>
      </c>
      <c r="G218" s="21">
        <v>23</v>
      </c>
      <c r="H218" s="21" t="s">
        <v>330</v>
      </c>
      <c r="I218" s="21">
        <v>1943</v>
      </c>
      <c r="J218" s="22" t="s">
        <v>18158</v>
      </c>
      <c r="K218" s="162" t="s">
        <v>415</v>
      </c>
      <c r="L218" s="27" t="s">
        <v>18395</v>
      </c>
      <c r="M218" s="14" t="s">
        <v>332</v>
      </c>
      <c r="N218" s="14" t="s">
        <v>333</v>
      </c>
      <c r="Q218" s="14" t="s">
        <v>334</v>
      </c>
      <c r="R218" s="20"/>
      <c r="S218" s="20"/>
      <c r="T218" s="14">
        <v>7</v>
      </c>
      <c r="U218" s="210" t="s">
        <v>977</v>
      </c>
      <c r="V218" s="14">
        <v>1</v>
      </c>
      <c r="W218" s="14">
        <v>1</v>
      </c>
      <c r="X218" s="14" t="s">
        <v>270</v>
      </c>
      <c r="Y218" s="14">
        <v>23</v>
      </c>
      <c r="Z218" s="14" t="s">
        <v>271</v>
      </c>
      <c r="AA218" s="14">
        <f t="shared" si="3"/>
        <v>2</v>
      </c>
    </row>
    <row r="219" spans="1:27" x14ac:dyDescent="0.2">
      <c r="A219">
        <v>5020</v>
      </c>
      <c r="B219" s="1" t="s">
        <v>1030</v>
      </c>
      <c r="C219" t="s">
        <v>657</v>
      </c>
      <c r="D219" s="9" t="s">
        <v>775</v>
      </c>
      <c r="E219" s="9" t="s">
        <v>876</v>
      </c>
      <c r="F219" s="9" t="s">
        <v>776</v>
      </c>
      <c r="G219" s="10">
        <v>25</v>
      </c>
      <c r="H219" s="10" t="s">
        <v>330</v>
      </c>
      <c r="I219" s="10">
        <v>1943</v>
      </c>
      <c r="J219" s="11" t="s">
        <v>1031</v>
      </c>
      <c r="K219" s="12" t="s">
        <v>237</v>
      </c>
      <c r="L219" s="13" t="s">
        <v>180</v>
      </c>
      <c r="M219" t="s">
        <v>290</v>
      </c>
      <c r="N219" t="s">
        <v>291</v>
      </c>
      <c r="O219" t="s">
        <v>292</v>
      </c>
      <c r="R219" s="9"/>
      <c r="S219" s="9"/>
      <c r="T219">
        <v>6</v>
      </c>
      <c r="U219" s="210" t="s">
        <v>977</v>
      </c>
      <c r="V219" s="14">
        <v>1</v>
      </c>
      <c r="W219" s="14">
        <v>1</v>
      </c>
      <c r="X219" s="14" t="s">
        <v>294</v>
      </c>
      <c r="Y219" t="s">
        <v>778</v>
      </c>
      <c r="Z219" t="s">
        <v>271</v>
      </c>
      <c r="AA219">
        <f t="shared" si="3"/>
        <v>2</v>
      </c>
    </row>
    <row r="220" spans="1:27" s="14" customFormat="1" x14ac:dyDescent="0.2">
      <c r="A220">
        <v>3803</v>
      </c>
      <c r="B220" s="1" t="s">
        <v>1032</v>
      </c>
      <c r="C220" t="s">
        <v>284</v>
      </c>
      <c r="D220" s="9" t="s">
        <v>607</v>
      </c>
      <c r="E220" s="9" t="s">
        <v>259</v>
      </c>
      <c r="F220" s="9" t="s">
        <v>413</v>
      </c>
      <c r="G220" s="10">
        <v>27</v>
      </c>
      <c r="H220" s="10" t="s">
        <v>330</v>
      </c>
      <c r="I220" s="10">
        <v>1943</v>
      </c>
      <c r="J220" s="11" t="s">
        <v>1033</v>
      </c>
      <c r="K220" s="12" t="s">
        <v>237</v>
      </c>
      <c r="L220" s="13" t="s">
        <v>1034</v>
      </c>
      <c r="M220" t="s">
        <v>290</v>
      </c>
      <c r="N220" t="s">
        <v>291</v>
      </c>
      <c r="O220" t="s">
        <v>334</v>
      </c>
      <c r="P220"/>
      <c r="Q220"/>
      <c r="R220" s="9"/>
      <c r="S220" s="9"/>
      <c r="T220">
        <v>6</v>
      </c>
      <c r="U220" s="210" t="s">
        <v>977</v>
      </c>
      <c r="V220" s="14">
        <v>1</v>
      </c>
      <c r="W220" s="14">
        <v>1</v>
      </c>
      <c r="X220" s="14" t="s">
        <v>270</v>
      </c>
      <c r="Y220">
        <v>307</v>
      </c>
      <c r="Z220" t="s">
        <v>271</v>
      </c>
      <c r="AA220">
        <f t="shared" si="3"/>
        <v>2</v>
      </c>
    </row>
    <row r="221" spans="1:27" x14ac:dyDescent="0.2">
      <c r="A221">
        <v>4699</v>
      </c>
      <c r="B221" s="1" t="s">
        <v>1035</v>
      </c>
      <c r="C221" t="s">
        <v>284</v>
      </c>
      <c r="D221" s="9">
        <v>256</v>
      </c>
      <c r="E221" s="9" t="s">
        <v>259</v>
      </c>
      <c r="F221" s="9" t="s">
        <v>312</v>
      </c>
      <c r="G221" s="10">
        <v>29</v>
      </c>
      <c r="H221" s="10" t="s">
        <v>330</v>
      </c>
      <c r="I221" s="10">
        <v>1943</v>
      </c>
      <c r="J221" s="11" t="s">
        <v>1036</v>
      </c>
      <c r="K221" s="12" t="s">
        <v>415</v>
      </c>
      <c r="L221" s="13" t="s">
        <v>1037</v>
      </c>
      <c r="M221" t="s">
        <v>263</v>
      </c>
      <c r="N221" t="s">
        <v>470</v>
      </c>
      <c r="Q221" t="s">
        <v>672</v>
      </c>
      <c r="R221" s="9"/>
      <c r="S221" s="9"/>
      <c r="T221">
        <v>6</v>
      </c>
      <c r="U221" s="210" t="s">
        <v>977</v>
      </c>
      <c r="V221" s="14">
        <v>1</v>
      </c>
      <c r="W221" s="14">
        <v>1</v>
      </c>
      <c r="X221" s="14" t="s">
        <v>270</v>
      </c>
      <c r="Y221">
        <v>256</v>
      </c>
      <c r="Z221" t="s">
        <v>505</v>
      </c>
      <c r="AA221">
        <f t="shared" si="3"/>
        <v>1</v>
      </c>
    </row>
    <row r="222" spans="1:27" x14ac:dyDescent="0.2">
      <c r="A222">
        <v>147</v>
      </c>
      <c r="B222" s="1" t="s">
        <v>1038</v>
      </c>
      <c r="C222" t="s">
        <v>284</v>
      </c>
      <c r="D222" s="9" t="s">
        <v>1039</v>
      </c>
      <c r="E222" s="9" t="s">
        <v>259</v>
      </c>
      <c r="F222" s="9" t="s">
        <v>532</v>
      </c>
      <c r="G222" s="10">
        <v>0</v>
      </c>
      <c r="H222" s="10" t="s">
        <v>342</v>
      </c>
      <c r="I222" s="10">
        <v>1943</v>
      </c>
      <c r="J222" s="11" t="s">
        <v>1040</v>
      </c>
      <c r="K222" s="12" t="s">
        <v>237</v>
      </c>
      <c r="L222" s="27" t="s">
        <v>1041</v>
      </c>
      <c r="M222" t="s">
        <v>334</v>
      </c>
      <c r="R222" s="9"/>
      <c r="S222" s="9"/>
      <c r="T222">
        <v>7</v>
      </c>
      <c r="U222" s="210" t="s">
        <v>1042</v>
      </c>
      <c r="V222" s="14">
        <v>1</v>
      </c>
      <c r="W222" s="14">
        <v>1</v>
      </c>
      <c r="X222" s="14" t="s">
        <v>294</v>
      </c>
      <c r="Y222" t="s">
        <v>971</v>
      </c>
      <c r="Z222" t="s">
        <v>271</v>
      </c>
      <c r="AA222">
        <f t="shared" si="3"/>
        <v>2</v>
      </c>
    </row>
    <row r="223" spans="1:27" x14ac:dyDescent="0.2">
      <c r="A223" s="15">
        <v>1045</v>
      </c>
      <c r="B223" s="41" t="s">
        <v>17084</v>
      </c>
      <c r="C223" s="15" t="s">
        <v>511</v>
      </c>
      <c r="D223" s="28" t="s">
        <v>2138</v>
      </c>
      <c r="E223" s="28" t="s">
        <v>5549</v>
      </c>
      <c r="F223" s="28" t="s">
        <v>721</v>
      </c>
      <c r="G223" s="65">
        <v>1</v>
      </c>
      <c r="H223" s="65" t="s">
        <v>342</v>
      </c>
      <c r="I223" s="65">
        <v>1943</v>
      </c>
      <c r="J223" s="101">
        <v>15888</v>
      </c>
      <c r="K223" s="68" t="s">
        <v>237</v>
      </c>
      <c r="L223" s="15" t="s">
        <v>17840</v>
      </c>
      <c r="M223" s="15" t="s">
        <v>290</v>
      </c>
      <c r="N223" s="15" t="s">
        <v>291</v>
      </c>
      <c r="O223" s="15" t="s">
        <v>635</v>
      </c>
      <c r="P223" s="15"/>
      <c r="Q223" s="15"/>
      <c r="R223" s="15"/>
      <c r="S223" s="28"/>
      <c r="T223" s="15">
        <v>7</v>
      </c>
      <c r="U223" s="211" t="s">
        <v>1042</v>
      </c>
      <c r="V223" s="15">
        <v>0</v>
      </c>
      <c r="W223" s="15">
        <v>1</v>
      </c>
      <c r="X223" s="15" t="s">
        <v>294</v>
      </c>
      <c r="Y223" s="15" t="s">
        <v>2138</v>
      </c>
      <c r="Z223" s="15" t="s">
        <v>18167</v>
      </c>
      <c r="AA223">
        <f t="shared" si="3"/>
        <v>1</v>
      </c>
    </row>
    <row r="224" spans="1:27" x14ac:dyDescent="0.2">
      <c r="A224">
        <v>593</v>
      </c>
      <c r="B224" s="1" t="s">
        <v>1043</v>
      </c>
      <c r="C224" t="s">
        <v>284</v>
      </c>
      <c r="D224" s="20" t="s">
        <v>1044</v>
      </c>
      <c r="E224" s="9" t="s">
        <v>275</v>
      </c>
      <c r="F224" s="9" t="s">
        <v>260</v>
      </c>
      <c r="G224" s="10">
        <v>5</v>
      </c>
      <c r="H224" s="10" t="s">
        <v>342</v>
      </c>
      <c r="I224" s="10">
        <v>1943</v>
      </c>
      <c r="J224" s="11">
        <v>15892</v>
      </c>
      <c r="K224" s="12" t="s">
        <v>237</v>
      </c>
      <c r="L224" s="27" t="s">
        <v>1045</v>
      </c>
      <c r="M224" t="s">
        <v>263</v>
      </c>
      <c r="N224" s="14" t="s">
        <v>264</v>
      </c>
      <c r="O224" t="s">
        <v>265</v>
      </c>
      <c r="P224" t="s">
        <v>266</v>
      </c>
      <c r="Q224" t="s">
        <v>267</v>
      </c>
      <c r="R224" s="9" t="s">
        <v>1046</v>
      </c>
      <c r="S224" s="9"/>
      <c r="T224" s="14">
        <v>7</v>
      </c>
      <c r="U224" s="210" t="s">
        <v>1042</v>
      </c>
      <c r="V224" s="14">
        <v>1</v>
      </c>
      <c r="W224" s="14">
        <v>1</v>
      </c>
      <c r="X224" s="14" t="s">
        <v>270</v>
      </c>
      <c r="Y224" t="s">
        <v>1047</v>
      </c>
      <c r="Z224" t="s">
        <v>271</v>
      </c>
      <c r="AA224">
        <f t="shared" si="3"/>
        <v>5</v>
      </c>
    </row>
    <row r="225" spans="1:27" x14ac:dyDescent="0.2">
      <c r="A225">
        <v>7275</v>
      </c>
      <c r="B225" s="108" t="s">
        <v>1048</v>
      </c>
      <c r="C225" s="109" t="s">
        <v>657</v>
      </c>
      <c r="D225" s="110" t="s">
        <v>1049</v>
      </c>
      <c r="E225" s="110" t="s">
        <v>275</v>
      </c>
      <c r="F225" s="110" t="s">
        <v>260</v>
      </c>
      <c r="G225" s="111">
        <v>5</v>
      </c>
      <c r="H225" s="111" t="s">
        <v>342</v>
      </c>
      <c r="I225" s="111">
        <v>1943</v>
      </c>
      <c r="J225" s="112">
        <v>15892</v>
      </c>
      <c r="K225" s="113" t="s">
        <v>237</v>
      </c>
      <c r="L225" s="114" t="s">
        <v>18761</v>
      </c>
      <c r="M225" s="109" t="s">
        <v>290</v>
      </c>
      <c r="N225" s="109" t="s">
        <v>291</v>
      </c>
      <c r="O225" s="109" t="s">
        <v>695</v>
      </c>
      <c r="P225" s="109"/>
      <c r="Q225" s="109"/>
      <c r="R225" s="110"/>
      <c r="S225" s="110"/>
      <c r="T225" s="109">
        <v>7</v>
      </c>
      <c r="U225" s="212" t="s">
        <v>1042</v>
      </c>
      <c r="V225" s="109">
        <v>1</v>
      </c>
      <c r="W225" s="109">
        <v>1</v>
      </c>
      <c r="X225" s="109" t="s">
        <v>270</v>
      </c>
      <c r="Y225" s="109" t="s">
        <v>1047</v>
      </c>
      <c r="Z225" s="109" t="s">
        <v>271</v>
      </c>
      <c r="AA225">
        <f t="shared" si="3"/>
        <v>2</v>
      </c>
    </row>
    <row r="226" spans="1:27" x14ac:dyDescent="0.2">
      <c r="A226">
        <v>3016</v>
      </c>
      <c r="B226" s="1" t="s">
        <v>1051</v>
      </c>
      <c r="C226" t="s">
        <v>284</v>
      </c>
      <c r="D226" s="9">
        <v>605</v>
      </c>
      <c r="E226" s="9" t="s">
        <v>259</v>
      </c>
      <c r="F226" s="9" t="s">
        <v>413</v>
      </c>
      <c r="G226" s="10">
        <v>7</v>
      </c>
      <c r="H226" s="10" t="s">
        <v>342</v>
      </c>
      <c r="I226" s="10">
        <v>1943</v>
      </c>
      <c r="J226" s="11" t="s">
        <v>1052</v>
      </c>
      <c r="K226" s="12" t="s">
        <v>237</v>
      </c>
      <c r="L226" s="13" t="s">
        <v>1053</v>
      </c>
      <c r="M226" t="s">
        <v>290</v>
      </c>
      <c r="O226" t="s">
        <v>620</v>
      </c>
      <c r="R226" s="9"/>
      <c r="S226" s="9"/>
      <c r="T226">
        <v>7</v>
      </c>
      <c r="U226" s="210" t="s">
        <v>1042</v>
      </c>
      <c r="V226" s="14">
        <v>1</v>
      </c>
      <c r="W226" s="14">
        <v>1</v>
      </c>
      <c r="X226" s="14" t="s">
        <v>270</v>
      </c>
      <c r="Y226">
        <v>605</v>
      </c>
      <c r="Z226" t="s">
        <v>271</v>
      </c>
      <c r="AA226">
        <f t="shared" si="3"/>
        <v>1</v>
      </c>
    </row>
    <row r="227" spans="1:27" x14ac:dyDescent="0.2">
      <c r="A227">
        <v>3084</v>
      </c>
      <c r="B227" s="1" t="s">
        <v>1054</v>
      </c>
      <c r="C227" t="s">
        <v>657</v>
      </c>
      <c r="D227" s="9" t="s">
        <v>1028</v>
      </c>
      <c r="E227" s="9" t="s">
        <v>275</v>
      </c>
      <c r="F227" s="9" t="s">
        <v>413</v>
      </c>
      <c r="G227" s="10">
        <v>7</v>
      </c>
      <c r="H227" s="10" t="s">
        <v>342</v>
      </c>
      <c r="I227" s="10">
        <v>1943</v>
      </c>
      <c r="J227" s="11" t="s">
        <v>1055</v>
      </c>
      <c r="K227" s="12" t="s">
        <v>415</v>
      </c>
      <c r="L227" s="63" t="s">
        <v>18116</v>
      </c>
      <c r="M227" t="s">
        <v>332</v>
      </c>
      <c r="N227" t="s">
        <v>333</v>
      </c>
      <c r="Q227" t="s">
        <v>334</v>
      </c>
      <c r="R227" s="9"/>
      <c r="S227" s="9"/>
      <c r="T227">
        <v>7</v>
      </c>
      <c r="U227" s="210" t="s">
        <v>1042</v>
      </c>
      <c r="V227" s="14">
        <v>1</v>
      </c>
      <c r="W227" s="14">
        <v>1</v>
      </c>
      <c r="X227" s="14" t="s">
        <v>270</v>
      </c>
      <c r="Y227">
        <v>23</v>
      </c>
      <c r="Z227" t="s">
        <v>271</v>
      </c>
      <c r="AA227">
        <f t="shared" si="3"/>
        <v>3</v>
      </c>
    </row>
    <row r="228" spans="1:27" x14ac:dyDescent="0.2">
      <c r="A228">
        <v>6499</v>
      </c>
      <c r="B228" s="1" t="s">
        <v>1056</v>
      </c>
      <c r="C228" t="s">
        <v>284</v>
      </c>
      <c r="D228" s="9">
        <v>85</v>
      </c>
      <c r="E228" s="9" t="s">
        <v>259</v>
      </c>
      <c r="F228" s="9" t="s">
        <v>312</v>
      </c>
      <c r="G228" s="10">
        <v>9</v>
      </c>
      <c r="H228" s="10" t="s">
        <v>342</v>
      </c>
      <c r="I228" s="10">
        <v>1943</v>
      </c>
      <c r="J228" s="11" t="s">
        <v>1057</v>
      </c>
      <c r="K228" s="12" t="s">
        <v>237</v>
      </c>
      <c r="L228" s="13" t="s">
        <v>1058</v>
      </c>
      <c r="M228" t="s">
        <v>290</v>
      </c>
      <c r="O228" t="s">
        <v>339</v>
      </c>
      <c r="R228" s="9"/>
      <c r="S228" s="9"/>
      <c r="T228">
        <v>7</v>
      </c>
      <c r="U228" s="210" t="s">
        <v>1042</v>
      </c>
      <c r="V228" s="14">
        <v>1</v>
      </c>
      <c r="W228" s="14">
        <v>1</v>
      </c>
      <c r="X228" s="14" t="s">
        <v>270</v>
      </c>
      <c r="Y228">
        <v>85</v>
      </c>
      <c r="Z228" t="s">
        <v>505</v>
      </c>
      <c r="AA228">
        <f t="shared" si="3"/>
        <v>1</v>
      </c>
    </row>
    <row r="229" spans="1:27" x14ac:dyDescent="0.2">
      <c r="A229">
        <v>139</v>
      </c>
      <c r="B229" s="1" t="s">
        <v>1059</v>
      </c>
      <c r="C229" t="s">
        <v>657</v>
      </c>
      <c r="D229" s="9" t="s">
        <v>1060</v>
      </c>
      <c r="E229" s="9" t="s">
        <v>275</v>
      </c>
      <c r="F229" s="9" t="s">
        <v>413</v>
      </c>
      <c r="G229" s="10">
        <v>10</v>
      </c>
      <c r="H229" s="10" t="s">
        <v>342</v>
      </c>
      <c r="I229" s="10">
        <v>1943</v>
      </c>
      <c r="J229" s="11" t="s">
        <v>1061</v>
      </c>
      <c r="K229" s="12" t="s">
        <v>237</v>
      </c>
      <c r="L229" s="13" t="s">
        <v>1062</v>
      </c>
      <c r="M229" t="s">
        <v>332</v>
      </c>
      <c r="N229" t="s">
        <v>333</v>
      </c>
      <c r="Q229" t="s">
        <v>334</v>
      </c>
      <c r="R229" s="9"/>
      <c r="S229" s="9"/>
      <c r="T229">
        <v>7</v>
      </c>
      <c r="U229" s="210" t="s">
        <v>1042</v>
      </c>
      <c r="V229" s="14">
        <v>1</v>
      </c>
      <c r="W229" s="14">
        <v>1</v>
      </c>
      <c r="X229" s="14" t="s">
        <v>270</v>
      </c>
      <c r="Y229">
        <v>23</v>
      </c>
      <c r="Z229" t="s">
        <v>271</v>
      </c>
      <c r="AA229">
        <f t="shared" si="3"/>
        <v>2</v>
      </c>
    </row>
    <row r="230" spans="1:27" x14ac:dyDescent="0.2">
      <c r="A230">
        <v>7656</v>
      </c>
      <c r="B230" s="1" t="s">
        <v>1063</v>
      </c>
      <c r="C230" t="s">
        <v>341</v>
      </c>
      <c r="D230" s="9">
        <v>540</v>
      </c>
      <c r="E230" s="9" t="s">
        <v>259</v>
      </c>
      <c r="F230" s="9" t="s">
        <v>260</v>
      </c>
      <c r="G230" s="10">
        <v>11</v>
      </c>
      <c r="H230" s="10" t="s">
        <v>342</v>
      </c>
      <c r="I230" s="10">
        <v>1943</v>
      </c>
      <c r="J230" s="11" t="s">
        <v>1064</v>
      </c>
      <c r="K230" s="12" t="s">
        <v>237</v>
      </c>
      <c r="L230" s="13" t="s">
        <v>1065</v>
      </c>
      <c r="M230" t="s">
        <v>290</v>
      </c>
      <c r="O230" t="s">
        <v>586</v>
      </c>
      <c r="R230" s="9"/>
      <c r="S230" s="9"/>
      <c r="T230">
        <v>7</v>
      </c>
      <c r="U230" s="210" t="s">
        <v>1042</v>
      </c>
      <c r="V230" s="14">
        <v>1</v>
      </c>
      <c r="W230" s="14">
        <v>1</v>
      </c>
      <c r="X230" s="14" t="s">
        <v>270</v>
      </c>
      <c r="Y230">
        <v>540</v>
      </c>
      <c r="Z230" t="s">
        <v>271</v>
      </c>
      <c r="AA230">
        <f t="shared" si="3"/>
        <v>1</v>
      </c>
    </row>
    <row r="231" spans="1:27" x14ac:dyDescent="0.2">
      <c r="A231">
        <v>7658</v>
      </c>
      <c r="B231" s="1" t="s">
        <v>1066</v>
      </c>
      <c r="C231" t="s">
        <v>341</v>
      </c>
      <c r="D231" s="9">
        <v>540</v>
      </c>
      <c r="E231" s="9" t="s">
        <v>259</v>
      </c>
      <c r="F231" s="9" t="s">
        <v>260</v>
      </c>
      <c r="G231" s="10">
        <v>11</v>
      </c>
      <c r="H231" s="10" t="s">
        <v>342</v>
      </c>
      <c r="I231" s="10">
        <v>1943</v>
      </c>
      <c r="J231" s="11" t="s">
        <v>1064</v>
      </c>
      <c r="K231" s="12" t="s">
        <v>237</v>
      </c>
      <c r="L231" s="13" t="s">
        <v>1067</v>
      </c>
      <c r="M231" t="s">
        <v>290</v>
      </c>
      <c r="O231" t="s">
        <v>367</v>
      </c>
      <c r="R231" s="9"/>
      <c r="S231" s="9"/>
      <c r="T231">
        <v>7</v>
      </c>
      <c r="U231" s="210" t="s">
        <v>1042</v>
      </c>
      <c r="V231" s="14">
        <v>1</v>
      </c>
      <c r="W231" s="14">
        <v>1</v>
      </c>
      <c r="X231" s="14" t="s">
        <v>270</v>
      </c>
      <c r="Y231">
        <v>540</v>
      </c>
      <c r="Z231" t="s">
        <v>271</v>
      </c>
      <c r="AA231">
        <f t="shared" si="3"/>
        <v>1</v>
      </c>
    </row>
    <row r="232" spans="1:27" x14ac:dyDescent="0.2">
      <c r="A232">
        <v>1474</v>
      </c>
      <c r="B232" s="1" t="s">
        <v>1070</v>
      </c>
      <c r="C232" s="14" t="s">
        <v>657</v>
      </c>
      <c r="D232" s="20" t="s">
        <v>1047</v>
      </c>
      <c r="E232" s="9" t="s">
        <v>275</v>
      </c>
      <c r="F232" s="9" t="s">
        <v>260</v>
      </c>
      <c r="G232" s="10">
        <v>13</v>
      </c>
      <c r="H232" s="10" t="s">
        <v>342</v>
      </c>
      <c r="I232" s="10">
        <v>1943</v>
      </c>
      <c r="J232" s="11" t="s">
        <v>1050</v>
      </c>
      <c r="K232" s="12" t="s">
        <v>237</v>
      </c>
      <c r="L232" s="27" t="s">
        <v>1071</v>
      </c>
      <c r="M232" t="s">
        <v>290</v>
      </c>
      <c r="N232" s="14" t="s">
        <v>291</v>
      </c>
      <c r="O232" t="s">
        <v>695</v>
      </c>
      <c r="R232" s="9"/>
      <c r="S232" s="9"/>
      <c r="T232">
        <v>7</v>
      </c>
      <c r="U232" s="210" t="s">
        <v>1042</v>
      </c>
      <c r="V232" s="14">
        <v>1</v>
      </c>
      <c r="W232" s="14">
        <v>1</v>
      </c>
      <c r="X232" s="14" t="s">
        <v>270</v>
      </c>
      <c r="Y232" t="s">
        <v>1047</v>
      </c>
      <c r="Z232" t="s">
        <v>271</v>
      </c>
      <c r="AA232">
        <f t="shared" si="3"/>
        <v>1</v>
      </c>
    </row>
    <row r="233" spans="1:27" x14ac:dyDescent="0.2">
      <c r="A233">
        <v>7703</v>
      </c>
      <c r="B233" s="1" t="s">
        <v>1068</v>
      </c>
      <c r="C233" t="s">
        <v>657</v>
      </c>
      <c r="D233" s="9" t="s">
        <v>775</v>
      </c>
      <c r="E233" s="9" t="s">
        <v>259</v>
      </c>
      <c r="F233" s="9" t="s">
        <v>776</v>
      </c>
      <c r="G233" s="10">
        <v>13</v>
      </c>
      <c r="H233" s="10" t="s">
        <v>342</v>
      </c>
      <c r="I233" s="10">
        <v>1943</v>
      </c>
      <c r="J233" s="11" t="s">
        <v>1050</v>
      </c>
      <c r="K233" s="12" t="s">
        <v>237</v>
      </c>
      <c r="L233" s="13" t="s">
        <v>1069</v>
      </c>
      <c r="M233" t="s">
        <v>290</v>
      </c>
      <c r="O233" t="s">
        <v>292</v>
      </c>
      <c r="R233" s="9"/>
      <c r="S233" s="9"/>
      <c r="T233">
        <v>7</v>
      </c>
      <c r="U233" s="210" t="s">
        <v>1042</v>
      </c>
      <c r="V233" s="14">
        <v>1</v>
      </c>
      <c r="W233" s="14">
        <v>1</v>
      </c>
      <c r="X233" s="14" t="s">
        <v>294</v>
      </c>
      <c r="Y233" t="s">
        <v>778</v>
      </c>
      <c r="Z233" t="s">
        <v>271</v>
      </c>
      <c r="AA233">
        <f t="shared" si="3"/>
        <v>2</v>
      </c>
    </row>
    <row r="234" spans="1:27" x14ac:dyDescent="0.2">
      <c r="A234">
        <v>3928</v>
      </c>
      <c r="B234" s="1" t="s">
        <v>1072</v>
      </c>
      <c r="C234" t="s">
        <v>284</v>
      </c>
      <c r="D234" s="9">
        <v>25</v>
      </c>
      <c r="E234" s="9" t="s">
        <v>259</v>
      </c>
      <c r="F234" s="9" t="s">
        <v>312</v>
      </c>
      <c r="G234" s="10">
        <v>13</v>
      </c>
      <c r="H234" s="10" t="s">
        <v>342</v>
      </c>
      <c r="I234" s="10">
        <v>1943</v>
      </c>
      <c r="J234" s="11" t="s">
        <v>1050</v>
      </c>
      <c r="K234" s="12" t="s">
        <v>237</v>
      </c>
      <c r="L234" s="13" t="s">
        <v>1073</v>
      </c>
      <c r="M234" t="s">
        <v>290</v>
      </c>
      <c r="N234" t="s">
        <v>291</v>
      </c>
      <c r="O234" t="s">
        <v>455</v>
      </c>
      <c r="R234" s="9"/>
      <c r="S234" s="9"/>
      <c r="T234">
        <v>7</v>
      </c>
      <c r="U234" s="210" t="s">
        <v>1042</v>
      </c>
      <c r="V234" s="14">
        <v>1</v>
      </c>
      <c r="W234" s="14">
        <v>1</v>
      </c>
      <c r="X234" s="14" t="s">
        <v>270</v>
      </c>
      <c r="Y234">
        <v>25</v>
      </c>
      <c r="Z234" t="s">
        <v>505</v>
      </c>
      <c r="AA234">
        <f t="shared" si="3"/>
        <v>1</v>
      </c>
    </row>
    <row r="235" spans="1:27" x14ac:dyDescent="0.2">
      <c r="A235">
        <v>309</v>
      </c>
      <c r="B235" s="1" t="s">
        <v>1074</v>
      </c>
      <c r="C235" t="s">
        <v>657</v>
      </c>
      <c r="D235" s="9" t="s">
        <v>990</v>
      </c>
      <c r="E235" s="9" t="s">
        <v>275</v>
      </c>
      <c r="F235" s="9" t="s">
        <v>413</v>
      </c>
      <c r="G235" s="10">
        <v>14</v>
      </c>
      <c r="H235" s="10" t="s">
        <v>342</v>
      </c>
      <c r="I235" s="10">
        <v>1943</v>
      </c>
      <c r="J235" s="11" t="s">
        <v>1075</v>
      </c>
      <c r="K235" s="12" t="s">
        <v>237</v>
      </c>
      <c r="L235" s="63" t="s">
        <v>18114</v>
      </c>
      <c r="M235" t="s">
        <v>290</v>
      </c>
      <c r="O235" t="s">
        <v>18115</v>
      </c>
      <c r="R235" s="9"/>
      <c r="S235" s="9"/>
      <c r="T235">
        <v>7</v>
      </c>
      <c r="U235" s="210" t="s">
        <v>1042</v>
      </c>
      <c r="V235" s="14">
        <v>1</v>
      </c>
      <c r="W235" s="14">
        <v>1</v>
      </c>
      <c r="X235" s="14" t="s">
        <v>270</v>
      </c>
      <c r="Y235">
        <v>23</v>
      </c>
      <c r="Z235" t="s">
        <v>271</v>
      </c>
      <c r="AA235">
        <f t="shared" si="3"/>
        <v>2</v>
      </c>
    </row>
    <row r="236" spans="1:27" x14ac:dyDescent="0.2">
      <c r="A236">
        <v>6480</v>
      </c>
      <c r="B236" s="1" t="s">
        <v>1076</v>
      </c>
      <c r="C236" t="s">
        <v>284</v>
      </c>
      <c r="D236" s="9">
        <v>157</v>
      </c>
      <c r="E236" s="9" t="s">
        <v>259</v>
      </c>
      <c r="F236" s="9" t="s">
        <v>312</v>
      </c>
      <c r="G236" s="10">
        <v>14</v>
      </c>
      <c r="H236" s="10" t="s">
        <v>342</v>
      </c>
      <c r="I236" s="10">
        <v>1943</v>
      </c>
      <c r="J236" s="11" t="s">
        <v>1075</v>
      </c>
      <c r="K236" s="12" t="s">
        <v>237</v>
      </c>
      <c r="L236" s="13" t="s">
        <v>1077</v>
      </c>
      <c r="M236" t="s">
        <v>753</v>
      </c>
      <c r="R236" s="9"/>
      <c r="S236" s="9"/>
      <c r="T236">
        <v>7</v>
      </c>
      <c r="U236" s="210" t="s">
        <v>1042</v>
      </c>
      <c r="V236" s="14">
        <v>1</v>
      </c>
      <c r="W236" s="14">
        <v>1</v>
      </c>
      <c r="X236" s="14" t="s">
        <v>270</v>
      </c>
      <c r="Y236">
        <v>157</v>
      </c>
      <c r="Z236" t="s">
        <v>271</v>
      </c>
      <c r="AA236">
        <f t="shared" si="3"/>
        <v>1</v>
      </c>
    </row>
    <row r="237" spans="1:27" x14ac:dyDescent="0.2">
      <c r="A237">
        <v>6221</v>
      </c>
      <c r="B237" s="1" t="s">
        <v>1078</v>
      </c>
      <c r="C237" t="s">
        <v>341</v>
      </c>
      <c r="D237" s="9">
        <v>139</v>
      </c>
      <c r="E237" s="9" t="s">
        <v>259</v>
      </c>
      <c r="F237" s="9" t="s">
        <v>721</v>
      </c>
      <c r="G237" s="10">
        <v>14</v>
      </c>
      <c r="H237" s="10" t="s">
        <v>342</v>
      </c>
      <c r="I237" s="10">
        <v>1943</v>
      </c>
      <c r="J237" s="11" t="s">
        <v>1079</v>
      </c>
      <c r="K237" s="12" t="s">
        <v>415</v>
      </c>
      <c r="L237" s="13" t="s">
        <v>1080</v>
      </c>
      <c r="M237" t="s">
        <v>263</v>
      </c>
      <c r="N237" t="s">
        <v>613</v>
      </c>
      <c r="Q237" t="s">
        <v>672</v>
      </c>
      <c r="R237" s="9"/>
      <c r="S237" s="9"/>
      <c r="T237">
        <v>7</v>
      </c>
      <c r="U237" s="210" t="s">
        <v>1042</v>
      </c>
      <c r="V237" s="14">
        <v>1</v>
      </c>
      <c r="W237" s="14">
        <v>1</v>
      </c>
      <c r="X237" s="14" t="s">
        <v>270</v>
      </c>
      <c r="Y237">
        <v>139</v>
      </c>
      <c r="Z237" t="s">
        <v>271</v>
      </c>
      <c r="AA237">
        <f t="shared" si="3"/>
        <v>1</v>
      </c>
    </row>
    <row r="238" spans="1:27" x14ac:dyDescent="0.2">
      <c r="A238">
        <v>7659</v>
      </c>
      <c r="B238" s="1" t="s">
        <v>1081</v>
      </c>
      <c r="C238" t="s">
        <v>341</v>
      </c>
      <c r="D238" s="9">
        <v>540</v>
      </c>
      <c r="E238" s="9" t="s">
        <v>259</v>
      </c>
      <c r="F238" s="9" t="s">
        <v>260</v>
      </c>
      <c r="G238" s="10">
        <v>16</v>
      </c>
      <c r="H238" s="10" t="s">
        <v>342</v>
      </c>
      <c r="I238" s="10">
        <v>1943</v>
      </c>
      <c r="J238" s="11" t="s">
        <v>1082</v>
      </c>
      <c r="K238" s="12" t="s">
        <v>237</v>
      </c>
      <c r="L238" s="13" t="s">
        <v>1083</v>
      </c>
      <c r="M238" t="s">
        <v>332</v>
      </c>
      <c r="N238" t="s">
        <v>333</v>
      </c>
      <c r="Q238" t="s">
        <v>334</v>
      </c>
      <c r="R238" s="9"/>
      <c r="S238" s="9"/>
      <c r="T238">
        <v>7</v>
      </c>
      <c r="U238" s="210" t="s">
        <v>1042</v>
      </c>
      <c r="V238" s="14">
        <v>1</v>
      </c>
      <c r="W238" s="14">
        <v>1</v>
      </c>
      <c r="X238" s="14" t="s">
        <v>270</v>
      </c>
      <c r="Y238">
        <v>540</v>
      </c>
      <c r="Z238" t="s">
        <v>271</v>
      </c>
      <c r="AA238">
        <f t="shared" si="3"/>
        <v>1</v>
      </c>
    </row>
    <row r="239" spans="1:27" x14ac:dyDescent="0.2">
      <c r="A239">
        <v>863</v>
      </c>
      <c r="B239" s="1" t="s">
        <v>1084</v>
      </c>
      <c r="C239" t="s">
        <v>1008</v>
      </c>
      <c r="D239" s="9" t="s">
        <v>1009</v>
      </c>
      <c r="E239" s="9" t="s">
        <v>259</v>
      </c>
      <c r="F239" s="9" t="s">
        <v>748</v>
      </c>
      <c r="G239" s="10">
        <v>17</v>
      </c>
      <c r="H239" s="10" t="s">
        <v>342</v>
      </c>
      <c r="I239" s="10">
        <v>1943</v>
      </c>
      <c r="J239" s="11" t="s">
        <v>1085</v>
      </c>
      <c r="K239" s="12" t="s">
        <v>237</v>
      </c>
      <c r="L239" s="13" t="s">
        <v>1086</v>
      </c>
      <c r="M239" t="s">
        <v>263</v>
      </c>
      <c r="N239" t="s">
        <v>613</v>
      </c>
      <c r="O239" t="s">
        <v>1087</v>
      </c>
      <c r="Q239" t="s">
        <v>672</v>
      </c>
      <c r="R239" s="9"/>
      <c r="S239" s="9"/>
      <c r="T239">
        <v>7</v>
      </c>
      <c r="U239" s="210" t="s">
        <v>1042</v>
      </c>
      <c r="V239" s="14">
        <v>1</v>
      </c>
      <c r="W239" s="14">
        <v>1</v>
      </c>
      <c r="X239" s="14" t="s">
        <v>270</v>
      </c>
      <c r="Y239" t="s">
        <v>849</v>
      </c>
      <c r="Z239" t="s">
        <v>271</v>
      </c>
      <c r="AA239">
        <f t="shared" si="3"/>
        <v>2</v>
      </c>
    </row>
    <row r="240" spans="1:27" x14ac:dyDescent="0.2">
      <c r="A240">
        <v>3308</v>
      </c>
      <c r="B240" s="1" t="s">
        <v>1088</v>
      </c>
      <c r="C240" t="s">
        <v>341</v>
      </c>
      <c r="D240" s="9" t="s">
        <v>1089</v>
      </c>
      <c r="E240" s="9" t="s">
        <v>259</v>
      </c>
      <c r="F240" s="9" t="s">
        <v>532</v>
      </c>
      <c r="G240" s="10">
        <v>18</v>
      </c>
      <c r="H240" s="10" t="s">
        <v>342</v>
      </c>
      <c r="I240" s="10">
        <v>1943</v>
      </c>
      <c r="J240" s="11" t="s">
        <v>1090</v>
      </c>
      <c r="K240" s="12" t="s">
        <v>237</v>
      </c>
      <c r="L240" s="13" t="s">
        <v>1091</v>
      </c>
      <c r="M240" t="s">
        <v>290</v>
      </c>
      <c r="N240" t="s">
        <v>291</v>
      </c>
      <c r="O240" t="s">
        <v>945</v>
      </c>
      <c r="R240" s="9"/>
      <c r="S240" s="9"/>
      <c r="T240">
        <v>7</v>
      </c>
      <c r="U240" s="210" t="s">
        <v>1042</v>
      </c>
      <c r="V240" s="14">
        <v>1</v>
      </c>
      <c r="W240" s="14">
        <v>1</v>
      </c>
      <c r="X240" s="14" t="s">
        <v>294</v>
      </c>
      <c r="Y240" t="s">
        <v>531</v>
      </c>
      <c r="Z240" t="s">
        <v>271</v>
      </c>
      <c r="AA240">
        <f t="shared" si="3"/>
        <v>3</v>
      </c>
    </row>
    <row r="241" spans="1:27" x14ac:dyDescent="0.2">
      <c r="A241">
        <v>1518</v>
      </c>
      <c r="B241" s="1" t="s">
        <v>1092</v>
      </c>
      <c r="C241" t="s">
        <v>284</v>
      </c>
      <c r="D241" s="9">
        <v>410</v>
      </c>
      <c r="E241" s="9" t="s">
        <v>259</v>
      </c>
      <c r="F241" s="9" t="s">
        <v>413</v>
      </c>
      <c r="G241" s="10">
        <v>18</v>
      </c>
      <c r="H241" s="10" t="s">
        <v>342</v>
      </c>
      <c r="I241" s="10">
        <v>1943</v>
      </c>
      <c r="J241" s="11" t="s">
        <v>1090</v>
      </c>
      <c r="K241" s="12" t="s">
        <v>237</v>
      </c>
      <c r="L241" s="13" t="s">
        <v>1093</v>
      </c>
      <c r="M241" t="s">
        <v>332</v>
      </c>
      <c r="N241" t="s">
        <v>333</v>
      </c>
      <c r="Q241" t="s">
        <v>334</v>
      </c>
      <c r="R241" s="9"/>
      <c r="S241" s="9"/>
      <c r="T241">
        <v>7</v>
      </c>
      <c r="U241" s="210" t="s">
        <v>1042</v>
      </c>
      <c r="V241" s="14">
        <v>1</v>
      </c>
      <c r="W241" s="14">
        <v>1</v>
      </c>
      <c r="X241" s="14" t="s">
        <v>270</v>
      </c>
      <c r="Y241">
        <v>410</v>
      </c>
      <c r="Z241" t="s">
        <v>271</v>
      </c>
      <c r="AA241">
        <f t="shared" si="3"/>
        <v>1</v>
      </c>
    </row>
    <row r="242" spans="1:27" x14ac:dyDescent="0.2">
      <c r="A242">
        <v>2591</v>
      </c>
      <c r="B242" s="108" t="s">
        <v>1094</v>
      </c>
      <c r="C242" s="109" t="s">
        <v>657</v>
      </c>
      <c r="D242" s="110" t="s">
        <v>1095</v>
      </c>
      <c r="E242" s="110" t="s">
        <v>275</v>
      </c>
      <c r="F242" s="110" t="s">
        <v>413</v>
      </c>
      <c r="G242" s="111">
        <v>20</v>
      </c>
      <c r="H242" s="111" t="s">
        <v>342</v>
      </c>
      <c r="I242" s="111">
        <v>1943</v>
      </c>
      <c r="J242" s="112" t="s">
        <v>1097</v>
      </c>
      <c r="K242" s="113" t="s">
        <v>415</v>
      </c>
      <c r="L242" s="114" t="s">
        <v>18393</v>
      </c>
      <c r="M242" s="109" t="s">
        <v>332</v>
      </c>
      <c r="N242" s="109" t="s">
        <v>333</v>
      </c>
      <c r="O242" s="109"/>
      <c r="P242" s="109"/>
      <c r="Q242" s="109" t="s">
        <v>334</v>
      </c>
      <c r="R242" s="110"/>
      <c r="S242" s="110"/>
      <c r="T242" s="109">
        <v>7</v>
      </c>
      <c r="U242" s="212" t="s">
        <v>1042</v>
      </c>
      <c r="V242" s="109">
        <v>1</v>
      </c>
      <c r="W242" s="109">
        <v>1</v>
      </c>
      <c r="X242" s="109" t="s">
        <v>270</v>
      </c>
      <c r="Y242" s="109">
        <v>23</v>
      </c>
      <c r="Z242" s="109" t="s">
        <v>271</v>
      </c>
      <c r="AA242" s="109">
        <f t="shared" si="3"/>
        <v>3</v>
      </c>
    </row>
    <row r="243" spans="1:27" x14ac:dyDescent="0.2">
      <c r="A243">
        <v>5735</v>
      </c>
      <c r="B243" s="1" t="s">
        <v>1098</v>
      </c>
      <c r="C243" t="s">
        <v>503</v>
      </c>
      <c r="D243" s="9" t="s">
        <v>971</v>
      </c>
      <c r="E243" s="9" t="s">
        <v>259</v>
      </c>
      <c r="F243" s="9" t="s">
        <v>532</v>
      </c>
      <c r="G243" s="10">
        <v>21</v>
      </c>
      <c r="H243" s="10" t="s">
        <v>342</v>
      </c>
      <c r="I243" s="10">
        <v>1943</v>
      </c>
      <c r="J243" s="11" t="s">
        <v>1099</v>
      </c>
      <c r="K243" s="12" t="s">
        <v>237</v>
      </c>
      <c r="L243" s="13" t="s">
        <v>1100</v>
      </c>
      <c r="M243" t="s">
        <v>290</v>
      </c>
      <c r="N243" t="s">
        <v>291</v>
      </c>
      <c r="O243" t="s">
        <v>1101</v>
      </c>
      <c r="R243" s="9"/>
      <c r="S243" s="9"/>
      <c r="T243">
        <v>7</v>
      </c>
      <c r="U243" s="210" t="s">
        <v>1042</v>
      </c>
      <c r="V243" s="14">
        <v>1</v>
      </c>
      <c r="W243" s="14">
        <v>1</v>
      </c>
      <c r="X243" s="14" t="s">
        <v>294</v>
      </c>
      <c r="Y243" t="s">
        <v>971</v>
      </c>
      <c r="Z243" t="s">
        <v>505</v>
      </c>
      <c r="AA243">
        <f t="shared" si="3"/>
        <v>1</v>
      </c>
    </row>
    <row r="244" spans="1:27" x14ac:dyDescent="0.2">
      <c r="A244" s="154">
        <v>445</v>
      </c>
      <c r="B244" s="8" t="s">
        <v>1096</v>
      </c>
      <c r="C244" s="14" t="s">
        <v>657</v>
      </c>
      <c r="D244" s="20" t="s">
        <v>990</v>
      </c>
      <c r="E244" s="20" t="s">
        <v>275</v>
      </c>
      <c r="F244" s="20" t="s">
        <v>413</v>
      </c>
      <c r="G244" s="21">
        <v>21</v>
      </c>
      <c r="H244" s="21" t="s">
        <v>342</v>
      </c>
      <c r="I244" s="21">
        <v>1943</v>
      </c>
      <c r="J244" s="22" t="s">
        <v>18113</v>
      </c>
      <c r="K244" s="162" t="s">
        <v>415</v>
      </c>
      <c r="L244" s="27" t="s">
        <v>18394</v>
      </c>
      <c r="M244" s="14" t="s">
        <v>332</v>
      </c>
      <c r="N244" s="14" t="s">
        <v>333</v>
      </c>
      <c r="O244" s="14"/>
      <c r="P244" s="14"/>
      <c r="Q244" s="14" t="s">
        <v>334</v>
      </c>
      <c r="R244" s="20"/>
      <c r="S244" s="20"/>
      <c r="T244" s="14">
        <v>7</v>
      </c>
      <c r="U244" s="210" t="s">
        <v>1042</v>
      </c>
      <c r="V244" s="14">
        <v>1</v>
      </c>
      <c r="W244" s="14">
        <v>1</v>
      </c>
      <c r="X244" s="14" t="s">
        <v>270</v>
      </c>
      <c r="Y244" s="14">
        <v>23</v>
      </c>
      <c r="Z244" s="14" t="s">
        <v>271</v>
      </c>
      <c r="AA244" s="14">
        <f t="shared" si="3"/>
        <v>2</v>
      </c>
    </row>
    <row r="245" spans="1:27" s="14" customFormat="1" x14ac:dyDescent="0.2">
      <c r="A245">
        <v>3739</v>
      </c>
      <c r="B245" s="1" t="s">
        <v>1103</v>
      </c>
      <c r="C245" t="s">
        <v>284</v>
      </c>
      <c r="D245" s="9">
        <v>256</v>
      </c>
      <c r="E245" s="9" t="s">
        <v>275</v>
      </c>
      <c r="F245" s="9" t="s">
        <v>312</v>
      </c>
      <c r="G245" s="10">
        <v>23</v>
      </c>
      <c r="H245" s="10" t="s">
        <v>342</v>
      </c>
      <c r="I245" s="10">
        <v>1943</v>
      </c>
      <c r="J245" s="11" t="s">
        <v>1104</v>
      </c>
      <c r="K245" s="12" t="s">
        <v>415</v>
      </c>
      <c r="L245" s="13" t="s">
        <v>1105</v>
      </c>
      <c r="M245" t="s">
        <v>332</v>
      </c>
      <c r="N245" t="s">
        <v>333</v>
      </c>
      <c r="O245"/>
      <c r="P245"/>
      <c r="Q245" t="s">
        <v>334</v>
      </c>
      <c r="R245" s="9"/>
      <c r="S245" s="9"/>
      <c r="T245">
        <v>7</v>
      </c>
      <c r="U245" s="210" t="s">
        <v>1042</v>
      </c>
      <c r="V245" s="14">
        <v>1</v>
      </c>
      <c r="W245" s="14">
        <v>1</v>
      </c>
      <c r="X245" s="14" t="s">
        <v>270</v>
      </c>
      <c r="Y245">
        <v>256</v>
      </c>
      <c r="Z245" t="s">
        <v>505</v>
      </c>
      <c r="AA245">
        <f t="shared" si="3"/>
        <v>1</v>
      </c>
    </row>
    <row r="246" spans="1:27" x14ac:dyDescent="0.2">
      <c r="A246">
        <v>2835</v>
      </c>
      <c r="B246" s="1" t="s">
        <v>1106</v>
      </c>
      <c r="C246" t="s">
        <v>657</v>
      </c>
      <c r="D246" s="9" t="s">
        <v>1107</v>
      </c>
      <c r="E246" s="9" t="s">
        <v>259</v>
      </c>
      <c r="F246" s="9" t="s">
        <v>776</v>
      </c>
      <c r="G246" s="10">
        <v>24</v>
      </c>
      <c r="H246" s="10" t="s">
        <v>342</v>
      </c>
      <c r="I246" s="10">
        <v>1943</v>
      </c>
      <c r="J246" s="11" t="s">
        <v>1108</v>
      </c>
      <c r="K246" s="12" t="s">
        <v>237</v>
      </c>
      <c r="L246" s="13" t="s">
        <v>1109</v>
      </c>
      <c r="M246" t="s">
        <v>290</v>
      </c>
      <c r="N246" t="s">
        <v>291</v>
      </c>
      <c r="O246" t="s">
        <v>2007</v>
      </c>
      <c r="R246" s="9"/>
      <c r="S246" s="9"/>
      <c r="T246">
        <v>7</v>
      </c>
      <c r="U246" s="210" t="s">
        <v>1042</v>
      </c>
      <c r="V246" s="14">
        <v>1</v>
      </c>
      <c r="W246" s="14">
        <v>1</v>
      </c>
      <c r="X246" s="14" t="s">
        <v>294</v>
      </c>
      <c r="Y246" t="s">
        <v>1107</v>
      </c>
      <c r="Z246" t="s">
        <v>271</v>
      </c>
      <c r="AA246">
        <f t="shared" si="3"/>
        <v>1</v>
      </c>
    </row>
    <row r="247" spans="1:27" x14ac:dyDescent="0.2">
      <c r="A247">
        <v>2571</v>
      </c>
      <c r="B247" s="1" t="s">
        <v>1110</v>
      </c>
      <c r="C247" t="s">
        <v>341</v>
      </c>
      <c r="D247" s="9" t="s">
        <v>1111</v>
      </c>
      <c r="E247" s="9" t="s">
        <v>259</v>
      </c>
      <c r="F247" s="9" t="s">
        <v>532</v>
      </c>
      <c r="G247" s="10">
        <v>25</v>
      </c>
      <c r="H247" s="10" t="s">
        <v>342</v>
      </c>
      <c r="I247" s="10">
        <v>1943</v>
      </c>
      <c r="J247" s="11" t="s">
        <v>1112</v>
      </c>
      <c r="K247" s="12" t="s">
        <v>237</v>
      </c>
      <c r="L247" s="13" t="s">
        <v>1113</v>
      </c>
      <c r="M247" t="s">
        <v>290</v>
      </c>
      <c r="N247" t="s">
        <v>291</v>
      </c>
      <c r="O247" t="s">
        <v>760</v>
      </c>
      <c r="R247" s="9"/>
      <c r="S247" s="9"/>
      <c r="T247">
        <v>7</v>
      </c>
      <c r="U247" s="210" t="s">
        <v>1042</v>
      </c>
      <c r="V247" s="14">
        <v>1</v>
      </c>
      <c r="W247" s="14">
        <v>1</v>
      </c>
      <c r="X247" s="14" t="s">
        <v>294</v>
      </c>
      <c r="Y247" t="s">
        <v>531</v>
      </c>
      <c r="Z247" t="s">
        <v>271</v>
      </c>
      <c r="AA247">
        <f t="shared" si="3"/>
        <v>3</v>
      </c>
    </row>
    <row r="248" spans="1:27" x14ac:dyDescent="0.2">
      <c r="A248">
        <v>4517</v>
      </c>
      <c r="B248" s="1" t="s">
        <v>1114</v>
      </c>
      <c r="C248" t="s">
        <v>657</v>
      </c>
      <c r="D248" s="9">
        <v>418</v>
      </c>
      <c r="E248" s="9" t="s">
        <v>259</v>
      </c>
      <c r="F248" s="9" t="s">
        <v>413</v>
      </c>
      <c r="G248" s="10">
        <v>25</v>
      </c>
      <c r="H248" s="10" t="s">
        <v>342</v>
      </c>
      <c r="I248" s="10">
        <v>1943</v>
      </c>
      <c r="J248" s="11" t="s">
        <v>1115</v>
      </c>
      <c r="K248" s="12" t="s">
        <v>415</v>
      </c>
      <c r="L248" s="13" t="s">
        <v>1116</v>
      </c>
      <c r="M248" t="s">
        <v>332</v>
      </c>
      <c r="N248" t="s">
        <v>333</v>
      </c>
      <c r="Q248" t="s">
        <v>334</v>
      </c>
      <c r="R248" s="9"/>
      <c r="S248" s="9"/>
      <c r="T248">
        <v>7</v>
      </c>
      <c r="U248" s="210" t="s">
        <v>1042</v>
      </c>
      <c r="V248" s="14">
        <v>1</v>
      </c>
      <c r="W248" s="14">
        <v>1</v>
      </c>
      <c r="X248" s="14" t="s">
        <v>270</v>
      </c>
      <c r="Y248">
        <v>418</v>
      </c>
      <c r="Z248" t="s">
        <v>271</v>
      </c>
      <c r="AA248">
        <f t="shared" si="3"/>
        <v>1</v>
      </c>
    </row>
    <row r="249" spans="1:27" x14ac:dyDescent="0.2">
      <c r="A249">
        <v>5702</v>
      </c>
      <c r="B249" s="1" t="s">
        <v>1120</v>
      </c>
      <c r="C249" t="s">
        <v>341</v>
      </c>
      <c r="D249" s="9">
        <v>105</v>
      </c>
      <c r="E249" s="9" t="s">
        <v>259</v>
      </c>
      <c r="F249" s="9" t="s">
        <v>721</v>
      </c>
      <c r="G249" s="10">
        <v>26</v>
      </c>
      <c r="H249" s="10" t="s">
        <v>342</v>
      </c>
      <c r="I249" s="10">
        <v>1943</v>
      </c>
      <c r="J249" s="11" t="s">
        <v>1118</v>
      </c>
      <c r="K249" s="12" t="s">
        <v>237</v>
      </c>
      <c r="L249" s="13" t="s">
        <v>18426</v>
      </c>
      <c r="M249" t="s">
        <v>290</v>
      </c>
      <c r="N249" t="s">
        <v>291</v>
      </c>
      <c r="O249" t="s">
        <v>292</v>
      </c>
      <c r="R249" s="9"/>
      <c r="S249" s="9"/>
      <c r="T249">
        <v>7</v>
      </c>
      <c r="U249" s="210" t="s">
        <v>1042</v>
      </c>
      <c r="V249" s="14">
        <v>1</v>
      </c>
      <c r="W249" s="14">
        <v>1</v>
      </c>
      <c r="X249" s="14" t="s">
        <v>270</v>
      </c>
      <c r="Y249">
        <v>105</v>
      </c>
      <c r="Z249" t="s">
        <v>271</v>
      </c>
      <c r="AA249">
        <f t="shared" si="3"/>
        <v>1</v>
      </c>
    </row>
    <row r="250" spans="1:27" x14ac:dyDescent="0.2">
      <c r="A250">
        <v>3073</v>
      </c>
      <c r="B250" s="1" t="s">
        <v>1121</v>
      </c>
      <c r="C250" t="s">
        <v>657</v>
      </c>
      <c r="D250" s="9">
        <v>605</v>
      </c>
      <c r="E250" s="9" t="s">
        <v>259</v>
      </c>
      <c r="F250" s="9" t="s">
        <v>413</v>
      </c>
      <c r="G250" s="10">
        <v>26</v>
      </c>
      <c r="H250" s="10" t="s">
        <v>342</v>
      </c>
      <c r="I250" s="10">
        <v>1943</v>
      </c>
      <c r="J250" s="11" t="s">
        <v>1122</v>
      </c>
      <c r="K250" s="12" t="s">
        <v>415</v>
      </c>
      <c r="L250" s="13" t="s">
        <v>17919</v>
      </c>
      <c r="M250" s="15" t="s">
        <v>332</v>
      </c>
      <c r="N250" s="15" t="s">
        <v>333</v>
      </c>
      <c r="O250" s="15"/>
      <c r="P250" s="15"/>
      <c r="Q250" s="15" t="s">
        <v>334</v>
      </c>
      <c r="R250" s="28"/>
      <c r="S250" s="9"/>
      <c r="T250">
        <v>7</v>
      </c>
      <c r="U250" s="210" t="s">
        <v>1042</v>
      </c>
      <c r="V250" s="14">
        <v>1</v>
      </c>
      <c r="W250" s="14">
        <v>1</v>
      </c>
      <c r="X250" s="14" t="s">
        <v>270</v>
      </c>
      <c r="Y250">
        <v>605</v>
      </c>
      <c r="Z250" t="s">
        <v>271</v>
      </c>
      <c r="AA250">
        <f t="shared" si="3"/>
        <v>1</v>
      </c>
    </row>
    <row r="251" spans="1:27" x14ac:dyDescent="0.2">
      <c r="A251">
        <v>4747</v>
      </c>
      <c r="B251" s="1" t="s">
        <v>1117</v>
      </c>
      <c r="C251" t="s">
        <v>284</v>
      </c>
      <c r="D251" s="9">
        <v>256</v>
      </c>
      <c r="E251" s="9" t="s">
        <v>275</v>
      </c>
      <c r="F251" s="9" t="s">
        <v>413</v>
      </c>
      <c r="G251" s="10">
        <v>26</v>
      </c>
      <c r="H251" s="10" t="s">
        <v>342</v>
      </c>
      <c r="I251" s="10">
        <v>1943</v>
      </c>
      <c r="J251" s="11" t="s">
        <v>1118</v>
      </c>
      <c r="K251" s="12" t="s">
        <v>415</v>
      </c>
      <c r="L251" s="13" t="s">
        <v>1119</v>
      </c>
      <c r="M251" t="s">
        <v>332</v>
      </c>
      <c r="N251" t="s">
        <v>333</v>
      </c>
      <c r="Q251" t="s">
        <v>334</v>
      </c>
      <c r="R251" s="9"/>
      <c r="S251" s="9"/>
      <c r="T251">
        <v>7</v>
      </c>
      <c r="U251" s="210" t="s">
        <v>1042</v>
      </c>
      <c r="V251" s="14">
        <v>1</v>
      </c>
      <c r="W251" s="14">
        <v>1</v>
      </c>
      <c r="X251" s="14" t="s">
        <v>270</v>
      </c>
      <c r="Y251">
        <v>256</v>
      </c>
      <c r="Z251" t="s">
        <v>505</v>
      </c>
      <c r="AA251">
        <f t="shared" si="3"/>
        <v>1</v>
      </c>
    </row>
    <row r="252" spans="1:27" x14ac:dyDescent="0.2">
      <c r="A252">
        <v>785</v>
      </c>
      <c r="B252" s="30" t="s">
        <v>1125</v>
      </c>
      <c r="C252" s="31" t="s">
        <v>341</v>
      </c>
      <c r="D252" s="32" t="s">
        <v>18686</v>
      </c>
      <c r="E252" s="32" t="s">
        <v>275</v>
      </c>
      <c r="F252" s="144" t="s">
        <v>260</v>
      </c>
      <c r="G252" s="33">
        <v>27</v>
      </c>
      <c r="H252" s="33" t="s">
        <v>342</v>
      </c>
      <c r="I252" s="33">
        <v>1943</v>
      </c>
      <c r="J252" s="34">
        <v>15914</v>
      </c>
      <c r="K252" s="35" t="s">
        <v>237</v>
      </c>
      <c r="L252" s="36" t="s">
        <v>18762</v>
      </c>
      <c r="M252" s="31" t="s">
        <v>332</v>
      </c>
      <c r="N252" s="31" t="s">
        <v>333</v>
      </c>
      <c r="O252" s="31"/>
      <c r="P252" s="31"/>
      <c r="Q252" s="31" t="s">
        <v>334</v>
      </c>
      <c r="R252" s="31"/>
      <c r="S252" s="32"/>
      <c r="T252">
        <v>7</v>
      </c>
      <c r="U252" s="210" t="s">
        <v>1042</v>
      </c>
      <c r="V252" s="14">
        <v>1</v>
      </c>
      <c r="W252" s="14">
        <v>1</v>
      </c>
      <c r="X252" s="14" t="s">
        <v>270</v>
      </c>
      <c r="Y252" s="31" t="s">
        <v>1047</v>
      </c>
      <c r="Z252" t="s">
        <v>271</v>
      </c>
      <c r="AA252">
        <f t="shared" si="3"/>
        <v>4</v>
      </c>
    </row>
    <row r="253" spans="1:27" x14ac:dyDescent="0.2">
      <c r="A253">
        <v>7446</v>
      </c>
      <c r="B253" s="1" t="s">
        <v>1127</v>
      </c>
      <c r="C253" t="s">
        <v>341</v>
      </c>
      <c r="D253" s="9" t="s">
        <v>622</v>
      </c>
      <c r="E253" s="9" t="s">
        <v>259</v>
      </c>
      <c r="F253" s="9" t="s">
        <v>721</v>
      </c>
      <c r="G253" s="10">
        <v>27</v>
      </c>
      <c r="H253" s="10" t="s">
        <v>342</v>
      </c>
      <c r="I253" s="10">
        <v>1943</v>
      </c>
      <c r="J253" s="11" t="s">
        <v>1128</v>
      </c>
      <c r="K253" s="12" t="s">
        <v>415</v>
      </c>
      <c r="L253" s="13" t="s">
        <v>1129</v>
      </c>
      <c r="M253" t="s">
        <v>263</v>
      </c>
      <c r="N253" t="s">
        <v>470</v>
      </c>
      <c r="Q253" t="s">
        <v>672</v>
      </c>
      <c r="R253" s="9"/>
      <c r="S253" s="9"/>
      <c r="T253">
        <v>7</v>
      </c>
      <c r="U253" s="210" t="s">
        <v>1042</v>
      </c>
      <c r="V253" s="14">
        <v>1</v>
      </c>
      <c r="W253" s="14">
        <v>1</v>
      </c>
      <c r="X253" s="14" t="s">
        <v>270</v>
      </c>
      <c r="Y253">
        <v>139</v>
      </c>
      <c r="Z253" t="s">
        <v>271</v>
      </c>
      <c r="AA253">
        <f t="shared" si="3"/>
        <v>2</v>
      </c>
    </row>
    <row r="254" spans="1:27" x14ac:dyDescent="0.2">
      <c r="A254">
        <v>176</v>
      </c>
      <c r="B254" s="1" t="s">
        <v>1130</v>
      </c>
      <c r="C254" t="s">
        <v>284</v>
      </c>
      <c r="D254" s="9" t="s">
        <v>1039</v>
      </c>
      <c r="E254" s="9" t="s">
        <v>259</v>
      </c>
      <c r="F254" s="9" t="s">
        <v>532</v>
      </c>
      <c r="G254" s="10">
        <v>28</v>
      </c>
      <c r="H254" s="10" t="s">
        <v>342</v>
      </c>
      <c r="I254" s="10">
        <v>1943</v>
      </c>
      <c r="J254" s="11" t="s">
        <v>1131</v>
      </c>
      <c r="K254" s="12" t="s">
        <v>237</v>
      </c>
      <c r="L254" s="13" t="s">
        <v>1132</v>
      </c>
      <c r="M254" t="s">
        <v>290</v>
      </c>
      <c r="N254" t="s">
        <v>291</v>
      </c>
      <c r="O254" t="s">
        <v>692</v>
      </c>
      <c r="R254" s="9"/>
      <c r="S254" s="9"/>
      <c r="T254">
        <v>7</v>
      </c>
      <c r="U254" s="210" t="s">
        <v>1042</v>
      </c>
      <c r="V254" s="14">
        <v>1</v>
      </c>
      <c r="W254" s="14">
        <v>1</v>
      </c>
      <c r="X254" s="14" t="s">
        <v>294</v>
      </c>
      <c r="Y254" t="s">
        <v>971</v>
      </c>
      <c r="Z254" t="s">
        <v>271</v>
      </c>
      <c r="AA254">
        <f t="shared" si="3"/>
        <v>2</v>
      </c>
    </row>
    <row r="255" spans="1:27" x14ac:dyDescent="0.2">
      <c r="A255">
        <v>873</v>
      </c>
      <c r="B255" s="1" t="s">
        <v>1133</v>
      </c>
      <c r="C255" t="s">
        <v>341</v>
      </c>
      <c r="D255" s="9" t="s">
        <v>1134</v>
      </c>
      <c r="E255" s="9" t="s">
        <v>259</v>
      </c>
      <c r="F255" s="9" t="s">
        <v>260</v>
      </c>
      <c r="G255" s="10">
        <v>28</v>
      </c>
      <c r="H255" s="10" t="s">
        <v>342</v>
      </c>
      <c r="I255" s="10">
        <v>1943</v>
      </c>
      <c r="J255" s="11" t="s">
        <v>1135</v>
      </c>
      <c r="K255" s="12" t="s">
        <v>415</v>
      </c>
      <c r="L255" s="13" t="s">
        <v>1136</v>
      </c>
      <c r="M255" t="s">
        <v>263</v>
      </c>
      <c r="N255" t="s">
        <v>771</v>
      </c>
      <c r="O255" t="s">
        <v>17852</v>
      </c>
      <c r="Q255" t="s">
        <v>672</v>
      </c>
      <c r="R255" s="9"/>
      <c r="S255" s="9"/>
      <c r="T255">
        <v>7</v>
      </c>
      <c r="U255" s="210" t="s">
        <v>1042</v>
      </c>
      <c r="V255" s="14">
        <v>1</v>
      </c>
      <c r="W255" s="14">
        <v>1</v>
      </c>
      <c r="X255" s="14" t="s">
        <v>270</v>
      </c>
      <c r="Y255">
        <v>544</v>
      </c>
      <c r="Z255" t="s">
        <v>271</v>
      </c>
      <c r="AA255">
        <f t="shared" si="3"/>
        <v>2</v>
      </c>
    </row>
    <row r="256" spans="1:27" x14ac:dyDescent="0.2">
      <c r="A256">
        <v>7668</v>
      </c>
      <c r="B256" s="30" t="s">
        <v>1137</v>
      </c>
      <c r="C256" s="31" t="s">
        <v>341</v>
      </c>
      <c r="D256" s="32">
        <v>540</v>
      </c>
      <c r="E256" s="32" t="s">
        <v>275</v>
      </c>
      <c r="F256" s="32" t="s">
        <v>260</v>
      </c>
      <c r="G256" s="33">
        <v>29</v>
      </c>
      <c r="H256" s="33" t="s">
        <v>342</v>
      </c>
      <c r="I256" s="33">
        <v>1943</v>
      </c>
      <c r="J256" s="34" t="s">
        <v>1138</v>
      </c>
      <c r="K256" s="35" t="s">
        <v>237</v>
      </c>
      <c r="L256" s="36" t="s">
        <v>18685</v>
      </c>
      <c r="M256" s="31" t="s">
        <v>332</v>
      </c>
      <c r="N256" s="31" t="s">
        <v>333</v>
      </c>
      <c r="O256" s="31"/>
      <c r="P256" s="31"/>
      <c r="Q256" s="31" t="s">
        <v>334</v>
      </c>
      <c r="R256" s="32"/>
      <c r="S256" s="32"/>
      <c r="T256">
        <v>7</v>
      </c>
      <c r="U256" s="210" t="s">
        <v>1042</v>
      </c>
      <c r="V256" s="14">
        <v>1</v>
      </c>
      <c r="W256" s="14">
        <v>1</v>
      </c>
      <c r="X256" s="14" t="s">
        <v>270</v>
      </c>
      <c r="Y256" s="31">
        <v>540</v>
      </c>
      <c r="Z256" t="s">
        <v>271</v>
      </c>
      <c r="AA256">
        <f t="shared" si="3"/>
        <v>1</v>
      </c>
    </row>
    <row r="257" spans="1:27" x14ac:dyDescent="0.2">
      <c r="A257">
        <v>4540</v>
      </c>
      <c r="B257" s="1" t="s">
        <v>1139</v>
      </c>
      <c r="C257" t="s">
        <v>1027</v>
      </c>
      <c r="D257" s="9">
        <v>418</v>
      </c>
      <c r="E257" s="9" t="s">
        <v>259</v>
      </c>
      <c r="F257" s="9" t="s">
        <v>413</v>
      </c>
      <c r="G257" s="10">
        <v>29</v>
      </c>
      <c r="H257" s="10" t="s">
        <v>342</v>
      </c>
      <c r="I257" s="10">
        <v>1943</v>
      </c>
      <c r="J257" s="11" t="s">
        <v>1138</v>
      </c>
      <c r="K257" s="12" t="s">
        <v>237</v>
      </c>
      <c r="L257" s="13" t="s">
        <v>1140</v>
      </c>
      <c r="M257" t="s">
        <v>290</v>
      </c>
      <c r="O257" t="s">
        <v>520</v>
      </c>
      <c r="R257" s="9"/>
      <c r="S257" s="9"/>
      <c r="T257">
        <v>7</v>
      </c>
      <c r="U257" s="210" t="s">
        <v>1042</v>
      </c>
      <c r="V257" s="14">
        <v>1</v>
      </c>
      <c r="W257" s="14">
        <v>1</v>
      </c>
      <c r="X257" s="14" t="s">
        <v>270</v>
      </c>
      <c r="Y257">
        <v>418</v>
      </c>
      <c r="Z257" t="s">
        <v>271</v>
      </c>
      <c r="AA257">
        <f t="shared" si="3"/>
        <v>1</v>
      </c>
    </row>
    <row r="258" spans="1:27" x14ac:dyDescent="0.2">
      <c r="A258">
        <v>6183</v>
      </c>
      <c r="B258" s="1" t="s">
        <v>1141</v>
      </c>
      <c r="C258" t="s">
        <v>284</v>
      </c>
      <c r="D258" s="9">
        <v>25</v>
      </c>
      <c r="E258" s="9" t="s">
        <v>259</v>
      </c>
      <c r="F258" s="9" t="s">
        <v>413</v>
      </c>
      <c r="G258" s="10">
        <v>29</v>
      </c>
      <c r="H258" s="10" t="s">
        <v>342</v>
      </c>
      <c r="I258" s="10">
        <v>1943</v>
      </c>
      <c r="J258" s="11" t="s">
        <v>1142</v>
      </c>
      <c r="K258" s="12" t="s">
        <v>415</v>
      </c>
      <c r="L258" s="13" t="s">
        <v>18427</v>
      </c>
      <c r="M258" t="s">
        <v>290</v>
      </c>
      <c r="N258" t="s">
        <v>573</v>
      </c>
      <c r="O258" t="s">
        <v>586</v>
      </c>
      <c r="R258" s="9"/>
      <c r="S258" s="9"/>
      <c r="T258">
        <v>7</v>
      </c>
      <c r="U258" s="210" t="s">
        <v>1042</v>
      </c>
      <c r="V258" s="14">
        <v>1</v>
      </c>
      <c r="W258" s="14">
        <v>1</v>
      </c>
      <c r="X258" s="14" t="s">
        <v>270</v>
      </c>
      <c r="Y258">
        <v>25</v>
      </c>
      <c r="Z258" t="s">
        <v>271</v>
      </c>
      <c r="AA258">
        <f t="shared" ref="AA258:AA321" si="4">LEN(D258)-LEN(SUBSTITUTE(D258,"/",""))+1</f>
        <v>1</v>
      </c>
    </row>
    <row r="259" spans="1:27" x14ac:dyDescent="0.2">
      <c r="A259">
        <v>3398</v>
      </c>
      <c r="B259" s="1" t="s">
        <v>1143</v>
      </c>
      <c r="C259" t="s">
        <v>284</v>
      </c>
      <c r="D259" s="9">
        <v>333</v>
      </c>
      <c r="E259" s="9" t="s">
        <v>259</v>
      </c>
      <c r="F259" s="9" t="s">
        <v>883</v>
      </c>
      <c r="G259" s="10">
        <v>30</v>
      </c>
      <c r="H259" s="10" t="s">
        <v>342</v>
      </c>
      <c r="I259" s="10">
        <v>1943</v>
      </c>
      <c r="J259" s="11" t="s">
        <v>1144</v>
      </c>
      <c r="K259" s="12" t="s">
        <v>415</v>
      </c>
      <c r="L259" s="13" t="s">
        <v>17866</v>
      </c>
      <c r="M259" t="s">
        <v>290</v>
      </c>
      <c r="N259" t="s">
        <v>291</v>
      </c>
      <c r="O259" t="s">
        <v>586</v>
      </c>
      <c r="R259" s="9"/>
      <c r="S259" s="9"/>
      <c r="T259">
        <v>7</v>
      </c>
      <c r="U259" s="210" t="s">
        <v>1042</v>
      </c>
      <c r="V259" s="14">
        <v>1</v>
      </c>
      <c r="W259" s="14">
        <v>1</v>
      </c>
      <c r="X259" s="14" t="s">
        <v>270</v>
      </c>
      <c r="Y259">
        <v>333</v>
      </c>
      <c r="Z259" t="s">
        <v>271</v>
      </c>
      <c r="AA259">
        <f t="shared" si="4"/>
        <v>1</v>
      </c>
    </row>
    <row r="260" spans="1:27" x14ac:dyDescent="0.2">
      <c r="A260">
        <v>5508</v>
      </c>
      <c r="B260" s="1" t="s">
        <v>1145</v>
      </c>
      <c r="C260" t="s">
        <v>1027</v>
      </c>
      <c r="D260" s="97">
        <v>418</v>
      </c>
      <c r="E260" s="9" t="s">
        <v>259</v>
      </c>
      <c r="F260" s="9" t="s">
        <v>413</v>
      </c>
      <c r="G260" s="10">
        <v>30</v>
      </c>
      <c r="H260" s="10" t="s">
        <v>342</v>
      </c>
      <c r="I260" s="10">
        <v>1943</v>
      </c>
      <c r="J260" s="11" t="s">
        <v>1146</v>
      </c>
      <c r="K260" s="12" t="s">
        <v>415</v>
      </c>
      <c r="L260" s="13" t="s">
        <v>227</v>
      </c>
      <c r="M260" t="s">
        <v>263</v>
      </c>
      <c r="N260" t="s">
        <v>1147</v>
      </c>
      <c r="O260" t="s">
        <v>1148</v>
      </c>
      <c r="P260" t="s">
        <v>1149</v>
      </c>
      <c r="Q260" t="s">
        <v>267</v>
      </c>
      <c r="R260" s="9" t="s">
        <v>1150</v>
      </c>
      <c r="S260" s="9"/>
      <c r="T260">
        <v>7</v>
      </c>
      <c r="U260" s="210" t="s">
        <v>1042</v>
      </c>
      <c r="V260" s="14">
        <v>1</v>
      </c>
      <c r="W260" s="14">
        <v>1</v>
      </c>
      <c r="X260" s="14" t="s">
        <v>270</v>
      </c>
      <c r="Y260">
        <v>418</v>
      </c>
      <c r="Z260" t="s">
        <v>271</v>
      </c>
      <c r="AA260">
        <f t="shared" si="4"/>
        <v>1</v>
      </c>
    </row>
    <row r="261" spans="1:27" x14ac:dyDescent="0.2">
      <c r="A261">
        <v>53</v>
      </c>
      <c r="B261" s="1" t="s">
        <v>1151</v>
      </c>
      <c r="C261" t="s">
        <v>657</v>
      </c>
      <c r="D261" s="9" t="s">
        <v>1152</v>
      </c>
      <c r="E261" s="9" t="s">
        <v>275</v>
      </c>
      <c r="F261" s="9" t="s">
        <v>413</v>
      </c>
      <c r="G261" s="37">
        <v>1</v>
      </c>
      <c r="H261" s="10" t="s">
        <v>571</v>
      </c>
      <c r="I261" s="10">
        <v>1943</v>
      </c>
      <c r="J261" s="11" t="s">
        <v>1153</v>
      </c>
      <c r="K261" s="12" t="s">
        <v>415</v>
      </c>
      <c r="L261" s="13" t="s">
        <v>0</v>
      </c>
      <c r="M261" t="s">
        <v>332</v>
      </c>
      <c r="N261" t="s">
        <v>333</v>
      </c>
      <c r="Q261" t="s">
        <v>334</v>
      </c>
      <c r="R261" s="9"/>
      <c r="S261" s="9"/>
      <c r="T261">
        <v>8</v>
      </c>
      <c r="U261" s="210" t="s">
        <v>1154</v>
      </c>
      <c r="V261" s="14">
        <v>1</v>
      </c>
      <c r="W261" s="14">
        <v>1</v>
      </c>
      <c r="X261" s="14" t="s">
        <v>270</v>
      </c>
      <c r="Y261">
        <v>23</v>
      </c>
      <c r="Z261" t="s">
        <v>271</v>
      </c>
      <c r="AA261">
        <f t="shared" si="4"/>
        <v>3</v>
      </c>
    </row>
    <row r="262" spans="1:27" x14ac:dyDescent="0.2">
      <c r="A262">
        <v>6258</v>
      </c>
      <c r="B262" s="1" t="s">
        <v>1155</v>
      </c>
      <c r="C262" t="s">
        <v>284</v>
      </c>
      <c r="D262" s="9">
        <v>307</v>
      </c>
      <c r="E262" s="9" t="s">
        <v>259</v>
      </c>
      <c r="F262" s="9" t="s">
        <v>413</v>
      </c>
      <c r="G262" s="10">
        <v>2</v>
      </c>
      <c r="H262" s="10" t="s">
        <v>571</v>
      </c>
      <c r="I262" s="10">
        <v>1943</v>
      </c>
      <c r="J262" s="11" t="s">
        <v>1156</v>
      </c>
      <c r="K262" s="12" t="s">
        <v>237</v>
      </c>
      <c r="L262" s="13" t="s">
        <v>1157</v>
      </c>
      <c r="M262" t="s">
        <v>263</v>
      </c>
      <c r="N262" t="s">
        <v>1158</v>
      </c>
      <c r="Q262" t="s">
        <v>672</v>
      </c>
      <c r="R262" s="9"/>
      <c r="S262" s="9"/>
      <c r="T262">
        <v>8</v>
      </c>
      <c r="U262" s="210" t="s">
        <v>1154</v>
      </c>
      <c r="V262" s="14">
        <v>1</v>
      </c>
      <c r="W262" s="14">
        <v>1</v>
      </c>
      <c r="X262" s="14" t="s">
        <v>270</v>
      </c>
      <c r="Y262">
        <v>307</v>
      </c>
      <c r="Z262" t="s">
        <v>271</v>
      </c>
      <c r="AA262">
        <f t="shared" si="4"/>
        <v>1</v>
      </c>
    </row>
    <row r="263" spans="1:27" x14ac:dyDescent="0.2">
      <c r="A263">
        <v>3118</v>
      </c>
      <c r="B263" s="1" t="s">
        <v>1163</v>
      </c>
      <c r="C263" t="s">
        <v>657</v>
      </c>
      <c r="D263" s="9">
        <v>605</v>
      </c>
      <c r="E263" s="9" t="s">
        <v>259</v>
      </c>
      <c r="F263" s="9" t="s">
        <v>413</v>
      </c>
      <c r="G263" s="10">
        <v>2</v>
      </c>
      <c r="H263" s="10" t="s">
        <v>571</v>
      </c>
      <c r="I263" s="10">
        <v>1943</v>
      </c>
      <c r="J263" s="11" t="s">
        <v>1161</v>
      </c>
      <c r="K263" s="12" t="s">
        <v>415</v>
      </c>
      <c r="L263" s="13" t="s">
        <v>18164</v>
      </c>
      <c r="M263" t="s">
        <v>332</v>
      </c>
      <c r="N263" t="s">
        <v>333</v>
      </c>
      <c r="Q263" t="s">
        <v>334</v>
      </c>
      <c r="R263" s="9"/>
      <c r="S263" s="9"/>
      <c r="T263">
        <v>8</v>
      </c>
      <c r="U263" s="210" t="s">
        <v>1154</v>
      </c>
      <c r="V263" s="14">
        <v>1</v>
      </c>
      <c r="W263" s="14">
        <v>1</v>
      </c>
      <c r="X263" s="14" t="s">
        <v>270</v>
      </c>
      <c r="Y263">
        <v>605</v>
      </c>
      <c r="Z263" t="s">
        <v>271</v>
      </c>
      <c r="AA263">
        <f t="shared" si="4"/>
        <v>1</v>
      </c>
    </row>
    <row r="264" spans="1:27" x14ac:dyDescent="0.2">
      <c r="A264">
        <v>3304</v>
      </c>
      <c r="B264" s="1" t="s">
        <v>1159</v>
      </c>
      <c r="C264" t="s">
        <v>657</v>
      </c>
      <c r="D264" s="9" t="s">
        <v>1160</v>
      </c>
      <c r="E264" s="9" t="s">
        <v>259</v>
      </c>
      <c r="F264" s="9" t="s">
        <v>413</v>
      </c>
      <c r="G264" s="10">
        <v>2</v>
      </c>
      <c r="H264" s="10" t="s">
        <v>571</v>
      </c>
      <c r="I264" s="10">
        <v>1943</v>
      </c>
      <c r="J264" s="11" t="s">
        <v>1161</v>
      </c>
      <c r="K264" s="12" t="s">
        <v>415</v>
      </c>
      <c r="L264" s="13" t="s">
        <v>1162</v>
      </c>
      <c r="M264" t="s">
        <v>263</v>
      </c>
      <c r="N264" t="s">
        <v>280</v>
      </c>
      <c r="Q264" t="s">
        <v>281</v>
      </c>
      <c r="R264" s="9"/>
      <c r="S264" s="9"/>
      <c r="T264">
        <v>8</v>
      </c>
      <c r="U264" s="210" t="s">
        <v>1154</v>
      </c>
      <c r="V264" s="14">
        <v>1</v>
      </c>
      <c r="W264" s="14">
        <v>1</v>
      </c>
      <c r="X264" s="14" t="s">
        <v>270</v>
      </c>
      <c r="Y264">
        <v>157</v>
      </c>
      <c r="Z264" t="s">
        <v>271</v>
      </c>
      <c r="AA264">
        <f t="shared" si="4"/>
        <v>2</v>
      </c>
    </row>
    <row r="265" spans="1:27" x14ac:dyDescent="0.2">
      <c r="A265">
        <v>2837</v>
      </c>
      <c r="B265" s="1" t="s">
        <v>1165</v>
      </c>
      <c r="C265" t="s">
        <v>507</v>
      </c>
      <c r="D265" s="9"/>
      <c r="E265" s="9" t="s">
        <v>508</v>
      </c>
      <c r="F265" s="9" t="s">
        <v>456</v>
      </c>
      <c r="G265" s="10">
        <v>5</v>
      </c>
      <c r="H265" s="10" t="s">
        <v>571</v>
      </c>
      <c r="I265" s="10">
        <v>1943</v>
      </c>
      <c r="J265" s="11">
        <v>15923</v>
      </c>
      <c r="K265" s="12" t="s">
        <v>237</v>
      </c>
      <c r="L265" s="13" t="s">
        <v>1166</v>
      </c>
      <c r="M265" t="s">
        <v>290</v>
      </c>
      <c r="N265" t="s">
        <v>291</v>
      </c>
      <c r="O265" t="s">
        <v>520</v>
      </c>
      <c r="R265" s="9"/>
      <c r="S265" s="9"/>
      <c r="T265">
        <v>8</v>
      </c>
      <c r="U265" s="210" t="s">
        <v>1154</v>
      </c>
      <c r="V265" s="14">
        <v>1</v>
      </c>
      <c r="W265" s="14">
        <v>1</v>
      </c>
      <c r="X265" s="14" t="s">
        <v>294</v>
      </c>
      <c r="Y265" t="s">
        <v>334</v>
      </c>
      <c r="Z265" t="s">
        <v>18167</v>
      </c>
      <c r="AA265">
        <f t="shared" si="4"/>
        <v>1</v>
      </c>
    </row>
    <row r="266" spans="1:27" x14ac:dyDescent="0.2">
      <c r="A266">
        <v>3661</v>
      </c>
      <c r="B266" s="1" t="s">
        <v>1170</v>
      </c>
      <c r="C266" t="s">
        <v>503</v>
      </c>
      <c r="D266" s="9"/>
      <c r="E266" s="9" t="s">
        <v>508</v>
      </c>
      <c r="F266" s="9" t="s">
        <v>456</v>
      </c>
      <c r="G266" s="10">
        <v>7</v>
      </c>
      <c r="H266" s="10" t="s">
        <v>571</v>
      </c>
      <c r="I266" s="10">
        <v>1943</v>
      </c>
      <c r="J266" s="11" t="s">
        <v>1168</v>
      </c>
      <c r="K266" s="12" t="s">
        <v>237</v>
      </c>
      <c r="L266" s="13" t="s">
        <v>1171</v>
      </c>
      <c r="M266" t="s">
        <v>781</v>
      </c>
      <c r="R266" s="9"/>
      <c r="S266" s="9"/>
      <c r="T266">
        <v>8</v>
      </c>
      <c r="U266" s="210" t="s">
        <v>1154</v>
      </c>
      <c r="V266" s="14">
        <v>1</v>
      </c>
      <c r="W266" s="14">
        <v>1</v>
      </c>
      <c r="X266" s="14" t="s">
        <v>294</v>
      </c>
      <c r="Y266" t="s">
        <v>334</v>
      </c>
      <c r="Z266" t="s">
        <v>505</v>
      </c>
      <c r="AA266">
        <f t="shared" si="4"/>
        <v>1</v>
      </c>
    </row>
    <row r="267" spans="1:27" x14ac:dyDescent="0.2">
      <c r="A267">
        <v>3544</v>
      </c>
      <c r="B267" s="1" t="s">
        <v>1167</v>
      </c>
      <c r="C267" t="s">
        <v>503</v>
      </c>
      <c r="D267" s="9"/>
      <c r="E267" s="9" t="s">
        <v>508</v>
      </c>
      <c r="F267" s="9" t="s">
        <v>456</v>
      </c>
      <c r="G267" s="10">
        <v>7</v>
      </c>
      <c r="H267" s="10" t="s">
        <v>571</v>
      </c>
      <c r="I267" s="10">
        <v>1943</v>
      </c>
      <c r="J267" s="11" t="s">
        <v>1168</v>
      </c>
      <c r="K267" s="12" t="s">
        <v>237</v>
      </c>
      <c r="L267" s="13" t="s">
        <v>1169</v>
      </c>
      <c r="M267" t="s">
        <v>290</v>
      </c>
      <c r="N267" t="s">
        <v>291</v>
      </c>
      <c r="O267" t="s">
        <v>17895</v>
      </c>
      <c r="R267" s="9"/>
      <c r="S267" s="9"/>
      <c r="T267">
        <v>8</v>
      </c>
      <c r="U267" s="210" t="s">
        <v>1154</v>
      </c>
      <c r="V267" s="14">
        <v>1</v>
      </c>
      <c r="W267" s="14">
        <v>1</v>
      </c>
      <c r="X267" s="14" t="s">
        <v>294</v>
      </c>
      <c r="Y267" t="s">
        <v>334</v>
      </c>
      <c r="Z267" t="s">
        <v>505</v>
      </c>
      <c r="AA267">
        <f t="shared" si="4"/>
        <v>1</v>
      </c>
    </row>
    <row r="268" spans="1:27" x14ac:dyDescent="0.2">
      <c r="A268">
        <v>2753</v>
      </c>
      <c r="B268" s="1" t="s">
        <v>1176</v>
      </c>
      <c r="C268" t="s">
        <v>412</v>
      </c>
      <c r="D268" s="9" t="s">
        <v>1177</v>
      </c>
      <c r="E268" s="9" t="s">
        <v>259</v>
      </c>
      <c r="F268" s="9" t="s">
        <v>883</v>
      </c>
      <c r="G268" s="10">
        <v>8</v>
      </c>
      <c r="H268" s="10" t="s">
        <v>571</v>
      </c>
      <c r="I268" s="10">
        <v>1943</v>
      </c>
      <c r="J268" s="11" t="s">
        <v>1174</v>
      </c>
      <c r="K268" s="12" t="s">
        <v>237</v>
      </c>
      <c r="L268" s="13" t="s">
        <v>1178</v>
      </c>
      <c r="M268" t="s">
        <v>290</v>
      </c>
      <c r="O268" t="s">
        <v>292</v>
      </c>
      <c r="R268" s="9"/>
      <c r="S268" s="9"/>
      <c r="T268">
        <v>8</v>
      </c>
      <c r="U268" s="210" t="s">
        <v>1154</v>
      </c>
      <c r="V268" s="14">
        <v>1</v>
      </c>
      <c r="W268" s="14">
        <v>1</v>
      </c>
      <c r="X268" s="14" t="s">
        <v>270</v>
      </c>
      <c r="Y268">
        <v>333</v>
      </c>
      <c r="Z268" t="s">
        <v>271</v>
      </c>
      <c r="AA268">
        <f t="shared" si="4"/>
        <v>2</v>
      </c>
    </row>
    <row r="269" spans="1:27" x14ac:dyDescent="0.2">
      <c r="A269">
        <v>1946</v>
      </c>
      <c r="B269" s="1" t="s">
        <v>1172</v>
      </c>
      <c r="C269" t="s">
        <v>284</v>
      </c>
      <c r="D269" s="9" t="s">
        <v>1173</v>
      </c>
      <c r="E269" s="9" t="s">
        <v>259</v>
      </c>
      <c r="F269" s="9" t="s">
        <v>286</v>
      </c>
      <c r="G269" s="10">
        <v>8</v>
      </c>
      <c r="H269" s="10" t="s">
        <v>571</v>
      </c>
      <c r="I269" s="10">
        <v>1943</v>
      </c>
      <c r="J269" s="11" t="s">
        <v>1174</v>
      </c>
      <c r="K269" s="12" t="s">
        <v>237</v>
      </c>
      <c r="L269" s="13" t="s">
        <v>1175</v>
      </c>
      <c r="M269" t="s">
        <v>290</v>
      </c>
      <c r="N269" t="s">
        <v>291</v>
      </c>
      <c r="O269" t="s">
        <v>292</v>
      </c>
      <c r="R269" s="9"/>
      <c r="S269" s="9"/>
      <c r="T269">
        <v>8</v>
      </c>
      <c r="U269" s="210" t="s">
        <v>1154</v>
      </c>
      <c r="V269" s="14">
        <v>1</v>
      </c>
      <c r="W269" s="14">
        <v>1</v>
      </c>
      <c r="X269" s="14" t="s">
        <v>294</v>
      </c>
      <c r="Y269" t="s">
        <v>658</v>
      </c>
      <c r="Z269" t="s">
        <v>505</v>
      </c>
      <c r="AA269">
        <f t="shared" si="4"/>
        <v>2</v>
      </c>
    </row>
    <row r="270" spans="1:27" x14ac:dyDescent="0.2">
      <c r="A270">
        <v>1338</v>
      </c>
      <c r="B270" s="1" t="s">
        <v>1179</v>
      </c>
      <c r="C270" t="s">
        <v>284</v>
      </c>
      <c r="D270" s="9" t="s">
        <v>1180</v>
      </c>
      <c r="E270" s="9" t="s">
        <v>259</v>
      </c>
      <c r="F270" s="9" t="s">
        <v>312</v>
      </c>
      <c r="G270" s="10">
        <v>9</v>
      </c>
      <c r="H270" s="10" t="s">
        <v>571</v>
      </c>
      <c r="I270" s="10">
        <v>1943</v>
      </c>
      <c r="J270" s="11" t="s">
        <v>1181</v>
      </c>
      <c r="K270" s="12" t="s">
        <v>237</v>
      </c>
      <c r="L270" s="13" t="s">
        <v>1182</v>
      </c>
      <c r="M270" t="s">
        <v>290</v>
      </c>
      <c r="O270" t="s">
        <v>292</v>
      </c>
      <c r="R270" s="9"/>
      <c r="S270" s="9"/>
      <c r="T270">
        <v>8</v>
      </c>
      <c r="U270" s="210" t="s">
        <v>1154</v>
      </c>
      <c r="V270" s="14">
        <v>1</v>
      </c>
      <c r="W270" s="14">
        <v>1</v>
      </c>
      <c r="X270" s="14" t="s">
        <v>270</v>
      </c>
      <c r="Y270">
        <v>456</v>
      </c>
      <c r="Z270" t="s">
        <v>271</v>
      </c>
      <c r="AA270">
        <f t="shared" si="4"/>
        <v>3</v>
      </c>
    </row>
    <row r="271" spans="1:27" x14ac:dyDescent="0.2">
      <c r="A271">
        <v>2202</v>
      </c>
      <c r="B271" s="1" t="s">
        <v>1183</v>
      </c>
      <c r="C271" t="s">
        <v>284</v>
      </c>
      <c r="D271" s="9" t="s">
        <v>1039</v>
      </c>
      <c r="E271" s="9" t="s">
        <v>259</v>
      </c>
      <c r="F271" s="9" t="s">
        <v>532</v>
      </c>
      <c r="G271" s="10">
        <v>11</v>
      </c>
      <c r="H271" s="10" t="s">
        <v>571</v>
      </c>
      <c r="I271" s="10">
        <v>1943</v>
      </c>
      <c r="J271" s="11" t="s">
        <v>1184</v>
      </c>
      <c r="K271" s="12" t="s">
        <v>237</v>
      </c>
      <c r="L271" s="13" t="s">
        <v>1185</v>
      </c>
      <c r="M271" t="s">
        <v>290</v>
      </c>
      <c r="N271" t="s">
        <v>291</v>
      </c>
      <c r="O271" t="s">
        <v>380</v>
      </c>
      <c r="R271" s="9"/>
      <c r="S271" s="9"/>
      <c r="T271">
        <v>8</v>
      </c>
      <c r="U271" s="210" t="s">
        <v>1154</v>
      </c>
      <c r="V271" s="14">
        <v>1</v>
      </c>
      <c r="W271" s="14">
        <v>1</v>
      </c>
      <c r="X271" s="14" t="s">
        <v>294</v>
      </c>
      <c r="Y271" t="s">
        <v>971</v>
      </c>
      <c r="Z271" t="s">
        <v>271</v>
      </c>
      <c r="AA271">
        <f t="shared" si="4"/>
        <v>2</v>
      </c>
    </row>
    <row r="272" spans="1:27" x14ac:dyDescent="0.2">
      <c r="A272">
        <v>4411</v>
      </c>
      <c r="B272" s="1" t="s">
        <v>1186</v>
      </c>
      <c r="C272" t="s">
        <v>503</v>
      </c>
      <c r="D272" s="9" t="s">
        <v>531</v>
      </c>
      <c r="E272" s="9" t="s">
        <v>259</v>
      </c>
      <c r="F272" s="9" t="s">
        <v>532</v>
      </c>
      <c r="G272" s="10">
        <v>11</v>
      </c>
      <c r="H272" s="10" t="s">
        <v>571</v>
      </c>
      <c r="I272" s="10">
        <v>1943</v>
      </c>
      <c r="J272" s="11" t="s">
        <v>1184</v>
      </c>
      <c r="K272" s="12" t="s">
        <v>237</v>
      </c>
      <c r="L272" s="13" t="s">
        <v>1187</v>
      </c>
      <c r="M272" t="s">
        <v>290</v>
      </c>
      <c r="N272" t="s">
        <v>291</v>
      </c>
      <c r="O272" t="s">
        <v>292</v>
      </c>
      <c r="R272" s="9"/>
      <c r="S272" s="9"/>
      <c r="T272">
        <v>8</v>
      </c>
      <c r="U272" s="210" t="s">
        <v>1154</v>
      </c>
      <c r="V272" s="14">
        <v>1</v>
      </c>
      <c r="W272" s="14">
        <v>1</v>
      </c>
      <c r="X272" s="14" t="s">
        <v>294</v>
      </c>
      <c r="Y272" t="s">
        <v>531</v>
      </c>
      <c r="Z272" t="s">
        <v>505</v>
      </c>
      <c r="AA272">
        <f t="shared" si="4"/>
        <v>1</v>
      </c>
    </row>
    <row r="273" spans="1:27" x14ac:dyDescent="0.2">
      <c r="A273">
        <v>2076</v>
      </c>
      <c r="B273" s="1" t="s">
        <v>1188</v>
      </c>
      <c r="C273" t="s">
        <v>284</v>
      </c>
      <c r="D273" s="9" t="s">
        <v>1189</v>
      </c>
      <c r="E273" s="9" t="s">
        <v>259</v>
      </c>
      <c r="F273" s="9" t="s">
        <v>312</v>
      </c>
      <c r="G273" s="10">
        <v>12</v>
      </c>
      <c r="H273" s="10" t="s">
        <v>571</v>
      </c>
      <c r="I273" s="10">
        <v>1943</v>
      </c>
      <c r="J273" s="11" t="s">
        <v>1190</v>
      </c>
      <c r="K273" s="12" t="s">
        <v>237</v>
      </c>
      <c r="L273" s="13" t="s">
        <v>1191</v>
      </c>
      <c r="M273" t="s">
        <v>290</v>
      </c>
      <c r="O273" t="s">
        <v>933</v>
      </c>
      <c r="R273" s="9"/>
      <c r="S273" s="9"/>
      <c r="T273">
        <v>8</v>
      </c>
      <c r="U273" s="210" t="s">
        <v>1154</v>
      </c>
      <c r="V273" s="14">
        <v>1</v>
      </c>
      <c r="W273" s="14">
        <v>1</v>
      </c>
      <c r="X273" s="14" t="s">
        <v>270</v>
      </c>
      <c r="Y273">
        <v>25</v>
      </c>
      <c r="Z273" t="s">
        <v>271</v>
      </c>
      <c r="AA273">
        <f t="shared" si="4"/>
        <v>2</v>
      </c>
    </row>
    <row r="274" spans="1:27" x14ac:dyDescent="0.2">
      <c r="A274">
        <v>3567</v>
      </c>
      <c r="B274" s="1" t="s">
        <v>1192</v>
      </c>
      <c r="C274" t="s">
        <v>341</v>
      </c>
      <c r="D274" s="9">
        <v>139</v>
      </c>
      <c r="E274" s="9" t="s">
        <v>259</v>
      </c>
      <c r="F274" s="9" t="s">
        <v>721</v>
      </c>
      <c r="G274" s="37">
        <v>12</v>
      </c>
      <c r="H274" s="10" t="s">
        <v>571</v>
      </c>
      <c r="I274" s="10">
        <v>1943</v>
      </c>
      <c r="J274" s="11" t="s">
        <v>1193</v>
      </c>
      <c r="K274" s="12" t="s">
        <v>415</v>
      </c>
      <c r="L274" s="13" t="s">
        <v>18770</v>
      </c>
      <c r="M274" t="s">
        <v>263</v>
      </c>
      <c r="N274" t="s">
        <v>588</v>
      </c>
      <c r="Q274" t="s">
        <v>672</v>
      </c>
      <c r="R274" s="9"/>
      <c r="S274" s="9"/>
      <c r="T274">
        <v>8</v>
      </c>
      <c r="U274" s="210" t="s">
        <v>1154</v>
      </c>
      <c r="V274" s="14">
        <v>1</v>
      </c>
      <c r="W274" s="14">
        <v>1</v>
      </c>
      <c r="X274" s="14" t="s">
        <v>270</v>
      </c>
      <c r="Y274">
        <v>139</v>
      </c>
      <c r="Z274" t="s">
        <v>271</v>
      </c>
      <c r="AA274">
        <f t="shared" si="4"/>
        <v>1</v>
      </c>
    </row>
    <row r="275" spans="1:27" x14ac:dyDescent="0.2">
      <c r="A275">
        <v>3481</v>
      </c>
      <c r="B275" s="1" t="s">
        <v>1194</v>
      </c>
      <c r="C275" t="s">
        <v>284</v>
      </c>
      <c r="D275" s="9" t="s">
        <v>1195</v>
      </c>
      <c r="E275" s="9" t="s">
        <v>259</v>
      </c>
      <c r="F275" s="9" t="s">
        <v>532</v>
      </c>
      <c r="G275" s="10">
        <v>13</v>
      </c>
      <c r="H275" s="10" t="s">
        <v>571</v>
      </c>
      <c r="I275" s="10">
        <v>1943</v>
      </c>
      <c r="J275" s="11" t="s">
        <v>1196</v>
      </c>
      <c r="K275" s="12" t="s">
        <v>237</v>
      </c>
      <c r="L275" s="13" t="s">
        <v>1197</v>
      </c>
      <c r="M275" t="s">
        <v>290</v>
      </c>
      <c r="N275" t="s">
        <v>291</v>
      </c>
      <c r="O275" t="s">
        <v>455</v>
      </c>
      <c r="R275" s="9"/>
      <c r="S275" s="9"/>
      <c r="T275">
        <v>8</v>
      </c>
      <c r="U275" s="210" t="s">
        <v>1154</v>
      </c>
      <c r="V275" s="14">
        <v>1</v>
      </c>
      <c r="W275" s="14">
        <v>1</v>
      </c>
      <c r="X275" s="14" t="s">
        <v>294</v>
      </c>
      <c r="Y275" t="s">
        <v>971</v>
      </c>
      <c r="Z275" t="s">
        <v>271</v>
      </c>
      <c r="AA275">
        <f t="shared" si="4"/>
        <v>2</v>
      </c>
    </row>
    <row r="276" spans="1:27" x14ac:dyDescent="0.2">
      <c r="A276">
        <v>4898</v>
      </c>
      <c r="B276" s="1" t="s">
        <v>1227</v>
      </c>
      <c r="C276" t="s">
        <v>284</v>
      </c>
      <c r="D276" s="9">
        <v>410</v>
      </c>
      <c r="E276" s="9" t="s">
        <v>259</v>
      </c>
      <c r="F276" s="9" t="s">
        <v>413</v>
      </c>
      <c r="G276" s="10">
        <v>16</v>
      </c>
      <c r="H276" s="10" t="s">
        <v>571</v>
      </c>
      <c r="I276" s="10">
        <v>1943</v>
      </c>
      <c r="J276" s="11" t="s">
        <v>1228</v>
      </c>
      <c r="K276" s="12" t="s">
        <v>237</v>
      </c>
      <c r="L276" s="13" t="s">
        <v>1229</v>
      </c>
      <c r="M276" t="s">
        <v>290</v>
      </c>
      <c r="O276" t="s">
        <v>613</v>
      </c>
      <c r="R276" s="9"/>
      <c r="S276" s="9"/>
      <c r="T276">
        <v>8</v>
      </c>
      <c r="U276" s="210" t="s">
        <v>1154</v>
      </c>
      <c r="V276" s="14">
        <v>1</v>
      </c>
      <c r="W276" s="14">
        <v>1</v>
      </c>
      <c r="X276" s="14" t="s">
        <v>270</v>
      </c>
      <c r="Y276">
        <v>410</v>
      </c>
      <c r="Z276" t="s">
        <v>505</v>
      </c>
      <c r="AA276">
        <f t="shared" si="4"/>
        <v>1</v>
      </c>
    </row>
    <row r="277" spans="1:27" x14ac:dyDescent="0.2">
      <c r="A277">
        <v>2953</v>
      </c>
      <c r="B277" s="108" t="s">
        <v>8974</v>
      </c>
      <c r="C277" s="109" t="s">
        <v>657</v>
      </c>
      <c r="D277" s="110" t="s">
        <v>990</v>
      </c>
      <c r="E277" s="110" t="s">
        <v>259</v>
      </c>
      <c r="F277" s="110" t="s">
        <v>413</v>
      </c>
      <c r="G277" s="111">
        <v>16</v>
      </c>
      <c r="H277" s="111" t="s">
        <v>571</v>
      </c>
      <c r="I277" s="111">
        <v>1943</v>
      </c>
      <c r="J277" s="112">
        <v>15934</v>
      </c>
      <c r="K277" s="113"/>
      <c r="L277" s="149" t="s">
        <v>18161</v>
      </c>
      <c r="M277" s="150" t="s">
        <v>290</v>
      </c>
      <c r="N277" s="150" t="s">
        <v>573</v>
      </c>
      <c r="O277" s="150" t="s">
        <v>760</v>
      </c>
      <c r="P277" s="109"/>
      <c r="Q277" s="109"/>
      <c r="R277" s="109"/>
      <c r="S277" s="110"/>
      <c r="T277" s="109">
        <v>8</v>
      </c>
      <c r="U277" s="208" t="s">
        <v>18179</v>
      </c>
      <c r="V277" s="109">
        <v>0</v>
      </c>
      <c r="W277" s="109">
        <v>1</v>
      </c>
      <c r="X277" s="109" t="s">
        <v>270</v>
      </c>
      <c r="Y277" s="109">
        <v>23</v>
      </c>
      <c r="Z277" s="109" t="s">
        <v>271</v>
      </c>
      <c r="AA277" s="109">
        <f t="shared" si="4"/>
        <v>2</v>
      </c>
    </row>
    <row r="278" spans="1:27" x14ac:dyDescent="0.2">
      <c r="A278">
        <v>202</v>
      </c>
      <c r="B278" s="1" t="s">
        <v>1203</v>
      </c>
      <c r="C278" t="s">
        <v>284</v>
      </c>
      <c r="D278" s="20" t="s">
        <v>1204</v>
      </c>
      <c r="E278" s="9" t="s">
        <v>275</v>
      </c>
      <c r="F278" s="9" t="s">
        <v>260</v>
      </c>
      <c r="G278" s="10">
        <v>17</v>
      </c>
      <c r="H278" s="10" t="s">
        <v>571</v>
      </c>
      <c r="I278" s="10">
        <v>1943</v>
      </c>
      <c r="J278" s="11">
        <v>15935</v>
      </c>
      <c r="K278" s="12" t="s">
        <v>237</v>
      </c>
      <c r="L278" s="27" t="s">
        <v>224</v>
      </c>
      <c r="M278" t="s">
        <v>290</v>
      </c>
      <c r="O278" t="s">
        <v>498</v>
      </c>
      <c r="R278" s="9"/>
      <c r="S278" s="9"/>
      <c r="T278" s="14">
        <v>8</v>
      </c>
      <c r="U278" s="210" t="s">
        <v>1154</v>
      </c>
      <c r="V278" s="14">
        <v>1</v>
      </c>
      <c r="W278" s="14">
        <v>1</v>
      </c>
      <c r="X278" s="14" t="s">
        <v>270</v>
      </c>
      <c r="Y278" t="s">
        <v>1047</v>
      </c>
      <c r="Z278" t="s">
        <v>271</v>
      </c>
      <c r="AA278">
        <f t="shared" si="4"/>
        <v>4</v>
      </c>
    </row>
    <row r="279" spans="1:27" x14ac:dyDescent="0.2">
      <c r="A279">
        <v>6912</v>
      </c>
      <c r="B279" s="1" t="s">
        <v>1233</v>
      </c>
      <c r="C279" t="s">
        <v>657</v>
      </c>
      <c r="D279" s="9" t="s">
        <v>1234</v>
      </c>
      <c r="E279" s="9" t="s">
        <v>259</v>
      </c>
      <c r="F279" s="9" t="s">
        <v>1235</v>
      </c>
      <c r="G279" s="10">
        <v>17</v>
      </c>
      <c r="H279" s="10" t="s">
        <v>571</v>
      </c>
      <c r="I279" s="10">
        <v>1943</v>
      </c>
      <c r="J279" s="11" t="s">
        <v>1236</v>
      </c>
      <c r="K279" s="12" t="s">
        <v>237</v>
      </c>
      <c r="L279" s="13" t="s">
        <v>18428</v>
      </c>
      <c r="M279" t="s">
        <v>290</v>
      </c>
      <c r="N279" t="s">
        <v>291</v>
      </c>
      <c r="O279" t="s">
        <v>764</v>
      </c>
      <c r="R279" s="9"/>
      <c r="S279" s="9"/>
      <c r="T279">
        <v>8</v>
      </c>
      <c r="U279" s="210" t="s">
        <v>1154</v>
      </c>
      <c r="V279" s="14">
        <v>1</v>
      </c>
      <c r="W279" s="14">
        <v>1</v>
      </c>
      <c r="X279" s="14" t="s">
        <v>294</v>
      </c>
      <c r="Y279" t="s">
        <v>1234</v>
      </c>
      <c r="Z279" t="s">
        <v>271</v>
      </c>
      <c r="AA279">
        <f t="shared" si="4"/>
        <v>1</v>
      </c>
    </row>
    <row r="280" spans="1:27" x14ac:dyDescent="0.2">
      <c r="A280">
        <v>4261</v>
      </c>
      <c r="B280" s="1" t="s">
        <v>1198</v>
      </c>
      <c r="C280" t="s">
        <v>503</v>
      </c>
      <c r="D280" s="9" t="s">
        <v>1199</v>
      </c>
      <c r="E280" s="9" t="s">
        <v>259</v>
      </c>
      <c r="F280" s="9" t="s">
        <v>532</v>
      </c>
      <c r="G280" s="10">
        <v>17</v>
      </c>
      <c r="H280" s="10" t="s">
        <v>571</v>
      </c>
      <c r="I280" s="10">
        <v>1943</v>
      </c>
      <c r="J280" s="11" t="s">
        <v>1236</v>
      </c>
      <c r="K280" s="12" t="s">
        <v>237</v>
      </c>
      <c r="L280" s="13" t="s">
        <v>1200</v>
      </c>
      <c r="M280" t="s">
        <v>290</v>
      </c>
      <c r="N280" t="s">
        <v>291</v>
      </c>
      <c r="O280" t="s">
        <v>292</v>
      </c>
      <c r="R280" s="9"/>
      <c r="S280" s="9"/>
      <c r="T280">
        <v>8</v>
      </c>
      <c r="U280" s="210" t="s">
        <v>1154</v>
      </c>
      <c r="V280" s="14">
        <v>1</v>
      </c>
      <c r="W280" s="14">
        <v>1</v>
      </c>
      <c r="X280" s="14" t="s">
        <v>294</v>
      </c>
      <c r="Y280" t="s">
        <v>1199</v>
      </c>
      <c r="Z280" t="s">
        <v>505</v>
      </c>
      <c r="AA280">
        <f t="shared" si="4"/>
        <v>1</v>
      </c>
    </row>
    <row r="281" spans="1:27" x14ac:dyDescent="0.2">
      <c r="A281">
        <v>4811</v>
      </c>
      <c r="B281" s="1" t="s">
        <v>1201</v>
      </c>
      <c r="C281" t="s">
        <v>1027</v>
      </c>
      <c r="D281" s="9">
        <v>25</v>
      </c>
      <c r="E281" s="9" t="s">
        <v>259</v>
      </c>
      <c r="F281" s="9" t="s">
        <v>413</v>
      </c>
      <c r="G281" s="10">
        <v>17</v>
      </c>
      <c r="H281" s="10" t="s">
        <v>571</v>
      </c>
      <c r="I281" s="10">
        <v>1943</v>
      </c>
      <c r="J281" s="11" t="s">
        <v>1207</v>
      </c>
      <c r="K281" s="12" t="s">
        <v>237</v>
      </c>
      <c r="L281" s="27" t="s">
        <v>212</v>
      </c>
      <c r="M281" t="s">
        <v>263</v>
      </c>
      <c r="N281" t="s">
        <v>1202</v>
      </c>
      <c r="Q281" t="s">
        <v>281</v>
      </c>
      <c r="R281" s="9"/>
      <c r="S281" s="9"/>
      <c r="T281">
        <v>8</v>
      </c>
      <c r="U281" s="210" t="s">
        <v>1154</v>
      </c>
      <c r="V281" s="14">
        <v>1</v>
      </c>
      <c r="W281" s="14">
        <v>1</v>
      </c>
      <c r="X281" s="14" t="s">
        <v>270</v>
      </c>
      <c r="Y281">
        <v>25</v>
      </c>
      <c r="Z281" t="s">
        <v>271</v>
      </c>
      <c r="AA281">
        <f t="shared" si="4"/>
        <v>1</v>
      </c>
    </row>
    <row r="282" spans="1:27" x14ac:dyDescent="0.2">
      <c r="A282">
        <v>7167</v>
      </c>
      <c r="B282" s="1" t="s">
        <v>1210</v>
      </c>
      <c r="C282" t="s">
        <v>341</v>
      </c>
      <c r="D282" s="9" t="s">
        <v>622</v>
      </c>
      <c r="E282" s="9" t="s">
        <v>259</v>
      </c>
      <c r="F282" s="9" t="s">
        <v>721</v>
      </c>
      <c r="G282" s="10">
        <v>17</v>
      </c>
      <c r="H282" s="10" t="s">
        <v>571</v>
      </c>
      <c r="I282" s="10">
        <v>1943</v>
      </c>
      <c r="J282" s="11" t="s">
        <v>1207</v>
      </c>
      <c r="K282" s="12" t="s">
        <v>415</v>
      </c>
      <c r="L282" s="13" t="s">
        <v>18792</v>
      </c>
      <c r="M282" t="s">
        <v>263</v>
      </c>
      <c r="N282" t="s">
        <v>345</v>
      </c>
      <c r="O282" t="s">
        <v>1211</v>
      </c>
      <c r="P282" t="s">
        <v>1212</v>
      </c>
      <c r="Q282" t="s">
        <v>267</v>
      </c>
      <c r="R282" s="9" t="s">
        <v>1213</v>
      </c>
      <c r="S282" s="9"/>
      <c r="T282">
        <v>8</v>
      </c>
      <c r="U282" s="210" t="s">
        <v>1154</v>
      </c>
      <c r="V282" s="14">
        <v>1</v>
      </c>
      <c r="W282" s="14">
        <v>1</v>
      </c>
      <c r="X282" s="14" t="s">
        <v>270</v>
      </c>
      <c r="Y282">
        <v>139</v>
      </c>
      <c r="Z282" t="s">
        <v>271</v>
      </c>
      <c r="AA282">
        <f t="shared" si="4"/>
        <v>2</v>
      </c>
    </row>
    <row r="283" spans="1:27" x14ac:dyDescent="0.2">
      <c r="A283">
        <v>3140</v>
      </c>
      <c r="B283" s="1" t="s">
        <v>1205</v>
      </c>
      <c r="C283" t="s">
        <v>341</v>
      </c>
      <c r="D283" s="9" t="s">
        <v>1206</v>
      </c>
      <c r="E283" s="9" t="s">
        <v>259</v>
      </c>
      <c r="F283" s="9" t="s">
        <v>721</v>
      </c>
      <c r="G283" s="10">
        <v>17</v>
      </c>
      <c r="H283" s="10" t="s">
        <v>571</v>
      </c>
      <c r="I283" s="10">
        <v>1943</v>
      </c>
      <c r="J283" s="11" t="s">
        <v>1207</v>
      </c>
      <c r="K283" s="12" t="s">
        <v>415</v>
      </c>
      <c r="L283" s="13" t="s">
        <v>1208</v>
      </c>
      <c r="M283" s="25" t="s">
        <v>279</v>
      </c>
      <c r="N283" t="s">
        <v>280</v>
      </c>
      <c r="Q283" t="s">
        <v>281</v>
      </c>
      <c r="R283" s="9"/>
      <c r="S283" s="9"/>
      <c r="T283">
        <v>8</v>
      </c>
      <c r="U283" s="210" t="s">
        <v>1154</v>
      </c>
      <c r="V283" s="14">
        <v>1</v>
      </c>
      <c r="W283" s="14">
        <v>1</v>
      </c>
      <c r="X283" s="14" t="s">
        <v>270</v>
      </c>
      <c r="Y283" t="s">
        <v>1209</v>
      </c>
      <c r="Z283" t="s">
        <v>271</v>
      </c>
      <c r="AA283">
        <f t="shared" si="4"/>
        <v>3</v>
      </c>
    </row>
    <row r="284" spans="1:27" x14ac:dyDescent="0.2">
      <c r="A284">
        <v>6147</v>
      </c>
      <c r="B284" s="8" t="s">
        <v>1214</v>
      </c>
      <c r="C284" t="s">
        <v>657</v>
      </c>
      <c r="D284" s="38">
        <v>410</v>
      </c>
      <c r="E284" s="38" t="s">
        <v>259</v>
      </c>
      <c r="F284" s="38" t="s">
        <v>413</v>
      </c>
      <c r="G284" s="39">
        <v>18</v>
      </c>
      <c r="H284" s="10" t="s">
        <v>571</v>
      </c>
      <c r="I284" s="10">
        <v>1943</v>
      </c>
      <c r="J284" s="11" t="s">
        <v>1215</v>
      </c>
      <c r="K284" s="12" t="s">
        <v>415</v>
      </c>
      <c r="L284" s="13" t="s">
        <v>1216</v>
      </c>
      <c r="M284" s="40" t="s">
        <v>332</v>
      </c>
      <c r="N284" s="40" t="s">
        <v>333</v>
      </c>
      <c r="O284" s="40"/>
      <c r="P284" s="40"/>
      <c r="Q284" t="s">
        <v>334</v>
      </c>
      <c r="R284" s="9"/>
      <c r="S284" s="9"/>
      <c r="T284">
        <v>8</v>
      </c>
      <c r="U284" s="210" t="s">
        <v>1154</v>
      </c>
      <c r="V284" s="14">
        <v>1</v>
      </c>
      <c r="W284" s="14">
        <v>1</v>
      </c>
      <c r="X284" s="14" t="s">
        <v>270</v>
      </c>
      <c r="Y284">
        <v>410</v>
      </c>
      <c r="Z284" t="s">
        <v>271</v>
      </c>
      <c r="AA284">
        <f t="shared" si="4"/>
        <v>1</v>
      </c>
    </row>
    <row r="285" spans="1:27" x14ac:dyDescent="0.2">
      <c r="A285">
        <v>2688</v>
      </c>
      <c r="B285" s="1" t="s">
        <v>1217</v>
      </c>
      <c r="C285" t="s">
        <v>341</v>
      </c>
      <c r="D285" s="9" t="s">
        <v>1218</v>
      </c>
      <c r="E285" s="9" t="s">
        <v>259</v>
      </c>
      <c r="F285" s="9" t="s">
        <v>721</v>
      </c>
      <c r="G285" s="10">
        <v>19</v>
      </c>
      <c r="H285" s="10" t="s">
        <v>571</v>
      </c>
      <c r="I285" s="10">
        <v>1943</v>
      </c>
      <c r="J285" s="11" t="s">
        <v>1219</v>
      </c>
      <c r="K285" s="12" t="s">
        <v>415</v>
      </c>
      <c r="L285" s="13" t="s">
        <v>18793</v>
      </c>
      <c r="M285" t="s">
        <v>332</v>
      </c>
      <c r="N285" t="s">
        <v>333</v>
      </c>
      <c r="Q285" t="s">
        <v>334</v>
      </c>
      <c r="R285" s="9"/>
      <c r="S285" s="9"/>
      <c r="T285">
        <v>8</v>
      </c>
      <c r="U285" s="210" t="s">
        <v>1154</v>
      </c>
      <c r="V285" s="14">
        <v>1</v>
      </c>
      <c r="W285" s="14">
        <v>1</v>
      </c>
      <c r="X285" s="14" t="s">
        <v>270</v>
      </c>
      <c r="Y285">
        <v>139</v>
      </c>
      <c r="Z285" t="s">
        <v>271</v>
      </c>
      <c r="AA285">
        <f t="shared" si="4"/>
        <v>3</v>
      </c>
    </row>
    <row r="286" spans="1:27" x14ac:dyDescent="0.2">
      <c r="A286">
        <v>1592</v>
      </c>
      <c r="B286" s="1" t="s">
        <v>1220</v>
      </c>
      <c r="C286" t="s">
        <v>284</v>
      </c>
      <c r="D286" s="9" t="s">
        <v>1039</v>
      </c>
      <c r="E286" s="9" t="s">
        <v>259</v>
      </c>
      <c r="F286" s="9" t="s">
        <v>532</v>
      </c>
      <c r="G286" s="10">
        <v>20</v>
      </c>
      <c r="H286" s="10" t="s">
        <v>571</v>
      </c>
      <c r="I286" s="10">
        <v>1943</v>
      </c>
      <c r="J286" s="11" t="s">
        <v>1221</v>
      </c>
      <c r="K286" s="12" t="s">
        <v>237</v>
      </c>
      <c r="L286" s="13" t="s">
        <v>1222</v>
      </c>
      <c r="M286" t="s">
        <v>290</v>
      </c>
      <c r="N286" t="s">
        <v>291</v>
      </c>
      <c r="O286" t="s">
        <v>292</v>
      </c>
      <c r="R286" s="9"/>
      <c r="S286" s="9"/>
      <c r="T286">
        <v>8</v>
      </c>
      <c r="U286" s="210" t="s">
        <v>1154</v>
      </c>
      <c r="V286" s="14">
        <v>1</v>
      </c>
      <c r="W286" s="14">
        <v>1</v>
      </c>
      <c r="X286" s="14" t="s">
        <v>294</v>
      </c>
      <c r="Y286" t="s">
        <v>971</v>
      </c>
      <c r="Z286" t="s">
        <v>271</v>
      </c>
      <c r="AA286">
        <f t="shared" si="4"/>
        <v>2</v>
      </c>
    </row>
    <row r="287" spans="1:27" x14ac:dyDescent="0.2">
      <c r="A287">
        <v>2619</v>
      </c>
      <c r="B287" s="1" t="s">
        <v>1223</v>
      </c>
      <c r="C287" t="s">
        <v>284</v>
      </c>
      <c r="D287" s="9" t="s">
        <v>1224</v>
      </c>
      <c r="E287" s="9" t="s">
        <v>259</v>
      </c>
      <c r="F287" s="9" t="s">
        <v>413</v>
      </c>
      <c r="G287" s="10">
        <v>22</v>
      </c>
      <c r="H287" s="10" t="s">
        <v>571</v>
      </c>
      <c r="I287" s="10">
        <v>1943</v>
      </c>
      <c r="J287" s="11" t="s">
        <v>1225</v>
      </c>
      <c r="K287" s="12" t="s">
        <v>237</v>
      </c>
      <c r="L287" s="13" t="s">
        <v>1237</v>
      </c>
      <c r="M287" t="s">
        <v>263</v>
      </c>
      <c r="N287" t="s">
        <v>345</v>
      </c>
      <c r="O287" t="s">
        <v>1238</v>
      </c>
      <c r="P287" t="s">
        <v>1239</v>
      </c>
      <c r="Q287" t="s">
        <v>267</v>
      </c>
      <c r="R287" s="9" t="s">
        <v>1240</v>
      </c>
      <c r="S287" s="9"/>
      <c r="T287">
        <v>8</v>
      </c>
      <c r="U287" s="210" t="s">
        <v>1154</v>
      </c>
      <c r="V287" s="14">
        <v>1</v>
      </c>
      <c r="W287" s="14">
        <v>1</v>
      </c>
      <c r="X287" s="14" t="s">
        <v>270</v>
      </c>
      <c r="Y287">
        <v>307</v>
      </c>
      <c r="Z287" t="s">
        <v>271</v>
      </c>
      <c r="AA287">
        <f t="shared" si="4"/>
        <v>3</v>
      </c>
    </row>
    <row r="288" spans="1:27" x14ac:dyDescent="0.2">
      <c r="A288">
        <v>3975</v>
      </c>
      <c r="B288" s="41" t="s">
        <v>1241</v>
      </c>
      <c r="C288" s="15" t="s">
        <v>657</v>
      </c>
      <c r="D288" s="28" t="s">
        <v>1242</v>
      </c>
      <c r="E288" s="28" t="s">
        <v>259</v>
      </c>
      <c r="F288" s="28" t="s">
        <v>532</v>
      </c>
      <c r="G288" s="65">
        <v>23</v>
      </c>
      <c r="H288" s="65" t="s">
        <v>571</v>
      </c>
      <c r="I288" s="65">
        <v>1943</v>
      </c>
      <c r="J288" s="55">
        <v>15941</v>
      </c>
      <c r="K288" s="68" t="s">
        <v>237</v>
      </c>
      <c r="L288" s="29" t="s">
        <v>1243</v>
      </c>
      <c r="M288" s="100" t="s">
        <v>290</v>
      </c>
      <c r="N288" s="15" t="s">
        <v>291</v>
      </c>
      <c r="O288" s="15" t="s">
        <v>692</v>
      </c>
      <c r="R288" s="9"/>
      <c r="S288" s="9"/>
      <c r="T288">
        <v>8</v>
      </c>
      <c r="U288" s="210" t="s">
        <v>1154</v>
      </c>
      <c r="V288" s="14">
        <v>1</v>
      </c>
      <c r="W288" s="14">
        <v>1</v>
      </c>
      <c r="X288" s="14" t="s">
        <v>294</v>
      </c>
      <c r="Y288" t="s">
        <v>1242</v>
      </c>
      <c r="Z288" t="s">
        <v>271</v>
      </c>
      <c r="AA288">
        <f t="shared" si="4"/>
        <v>1</v>
      </c>
    </row>
    <row r="289" spans="1:27" x14ac:dyDescent="0.2">
      <c r="A289" s="15">
        <v>6153</v>
      </c>
      <c r="B289" s="41" t="s">
        <v>1248</v>
      </c>
      <c r="C289" s="15" t="s">
        <v>1027</v>
      </c>
      <c r="D289" s="28" t="s">
        <v>1249</v>
      </c>
      <c r="E289" s="28" t="s">
        <v>259</v>
      </c>
      <c r="F289" s="28" t="s">
        <v>286</v>
      </c>
      <c r="G289" s="65">
        <v>23</v>
      </c>
      <c r="H289" s="65" t="s">
        <v>571</v>
      </c>
      <c r="I289" s="65">
        <v>1943</v>
      </c>
      <c r="J289" s="101">
        <v>15941</v>
      </c>
      <c r="K289" s="68" t="s">
        <v>237</v>
      </c>
      <c r="L289" s="104" t="s">
        <v>68</v>
      </c>
      <c r="M289" s="100" t="s">
        <v>1244</v>
      </c>
      <c r="N289" s="15"/>
      <c r="O289" s="15"/>
      <c r="P289" s="15"/>
      <c r="Q289" s="15"/>
      <c r="R289" s="15"/>
      <c r="S289" s="28"/>
      <c r="T289" s="15">
        <v>8</v>
      </c>
      <c r="U289" s="211" t="s">
        <v>1154</v>
      </c>
      <c r="V289" s="15">
        <v>0</v>
      </c>
      <c r="W289" s="15">
        <v>1</v>
      </c>
      <c r="X289" s="15" t="s">
        <v>294</v>
      </c>
      <c r="Y289" s="15" t="s">
        <v>1249</v>
      </c>
      <c r="Z289" s="15" t="s">
        <v>271</v>
      </c>
      <c r="AA289">
        <f t="shared" si="4"/>
        <v>1</v>
      </c>
    </row>
    <row r="290" spans="1:27" x14ac:dyDescent="0.2">
      <c r="A290" s="15">
        <v>2337</v>
      </c>
      <c r="B290" s="41" t="s">
        <v>1250</v>
      </c>
      <c r="C290" s="15" t="s">
        <v>1027</v>
      </c>
      <c r="D290" s="28" t="s">
        <v>1249</v>
      </c>
      <c r="E290" s="28" t="s">
        <v>259</v>
      </c>
      <c r="F290" s="28" t="s">
        <v>286</v>
      </c>
      <c r="G290" s="65">
        <v>23</v>
      </c>
      <c r="H290" s="65" t="s">
        <v>571</v>
      </c>
      <c r="I290" s="65">
        <v>1943</v>
      </c>
      <c r="J290" s="101">
        <v>15941</v>
      </c>
      <c r="K290" s="68" t="s">
        <v>237</v>
      </c>
      <c r="L290" s="104" t="s">
        <v>68</v>
      </c>
      <c r="M290" s="100" t="s">
        <v>1244</v>
      </c>
      <c r="N290" s="15"/>
      <c r="O290" s="15"/>
      <c r="P290" s="15"/>
      <c r="Q290" s="15"/>
      <c r="R290" s="15"/>
      <c r="S290" s="28"/>
      <c r="T290" s="15">
        <v>8</v>
      </c>
      <c r="U290" s="211" t="s">
        <v>1154</v>
      </c>
      <c r="V290" s="15">
        <v>0</v>
      </c>
      <c r="W290" s="15">
        <v>1</v>
      </c>
      <c r="X290" s="15" t="s">
        <v>294</v>
      </c>
      <c r="Y290" s="15" t="s">
        <v>1249</v>
      </c>
      <c r="Z290" s="15" t="s">
        <v>271</v>
      </c>
      <c r="AA290">
        <f t="shared" si="4"/>
        <v>1</v>
      </c>
    </row>
    <row r="291" spans="1:27" x14ac:dyDescent="0.2">
      <c r="A291">
        <v>3667</v>
      </c>
      <c r="B291" s="41" t="s">
        <v>1245</v>
      </c>
      <c r="C291" s="15" t="s">
        <v>1027</v>
      </c>
      <c r="D291" s="28"/>
      <c r="E291" s="28" t="s">
        <v>259</v>
      </c>
      <c r="F291" s="28" t="s">
        <v>1246</v>
      </c>
      <c r="G291" s="65">
        <v>23</v>
      </c>
      <c r="H291" s="65" t="s">
        <v>571</v>
      </c>
      <c r="I291" s="65">
        <v>1943</v>
      </c>
      <c r="J291" s="55">
        <v>15941</v>
      </c>
      <c r="K291" s="68" t="s">
        <v>237</v>
      </c>
      <c r="L291" s="29" t="s">
        <v>1247</v>
      </c>
      <c r="M291" s="100" t="s">
        <v>290</v>
      </c>
      <c r="N291" s="15" t="s">
        <v>291</v>
      </c>
      <c r="O291" s="15" t="s">
        <v>692</v>
      </c>
      <c r="R291" s="9"/>
      <c r="S291" s="9"/>
      <c r="T291">
        <v>8</v>
      </c>
      <c r="U291" s="210" t="s">
        <v>1154</v>
      </c>
      <c r="V291" s="14">
        <v>1</v>
      </c>
      <c r="W291" s="14">
        <v>1</v>
      </c>
      <c r="X291" s="14" t="s">
        <v>294</v>
      </c>
      <c r="Y291" t="s">
        <v>334</v>
      </c>
      <c r="Z291" t="s">
        <v>271</v>
      </c>
      <c r="AA291">
        <f t="shared" si="4"/>
        <v>1</v>
      </c>
    </row>
    <row r="292" spans="1:27" x14ac:dyDescent="0.2">
      <c r="A292">
        <v>4752</v>
      </c>
      <c r="B292" s="1" t="s">
        <v>1251</v>
      </c>
      <c r="C292" t="s">
        <v>657</v>
      </c>
      <c r="D292" s="9">
        <v>418</v>
      </c>
      <c r="E292" s="9" t="s">
        <v>259</v>
      </c>
      <c r="F292" s="9" t="s">
        <v>413</v>
      </c>
      <c r="G292" s="10">
        <v>23</v>
      </c>
      <c r="H292" s="10" t="s">
        <v>571</v>
      </c>
      <c r="I292" s="10">
        <v>1943</v>
      </c>
      <c r="J292" s="11" t="s">
        <v>1252</v>
      </c>
      <c r="K292" s="12" t="s">
        <v>415</v>
      </c>
      <c r="L292" s="13" t="s">
        <v>1253</v>
      </c>
      <c r="M292" t="s">
        <v>332</v>
      </c>
      <c r="N292" t="s">
        <v>333</v>
      </c>
      <c r="Q292" t="s">
        <v>334</v>
      </c>
      <c r="R292" s="9"/>
      <c r="S292" s="9"/>
      <c r="T292">
        <v>8</v>
      </c>
      <c r="U292" s="210" t="s">
        <v>1154</v>
      </c>
      <c r="V292" s="14">
        <v>1</v>
      </c>
      <c r="W292" s="14">
        <v>1</v>
      </c>
      <c r="X292" s="14" t="s">
        <v>270</v>
      </c>
      <c r="Y292">
        <v>418</v>
      </c>
      <c r="Z292" t="s">
        <v>271</v>
      </c>
      <c r="AA292">
        <f t="shared" si="4"/>
        <v>1</v>
      </c>
    </row>
    <row r="293" spans="1:27" x14ac:dyDescent="0.2">
      <c r="A293">
        <v>6256</v>
      </c>
      <c r="B293" s="1" t="s">
        <v>1254</v>
      </c>
      <c r="C293" t="s">
        <v>284</v>
      </c>
      <c r="D293" s="9">
        <v>410</v>
      </c>
      <c r="E293" s="9" t="s">
        <v>259</v>
      </c>
      <c r="F293" s="9" t="s">
        <v>312</v>
      </c>
      <c r="G293" s="10">
        <v>27</v>
      </c>
      <c r="H293" s="10" t="s">
        <v>571</v>
      </c>
      <c r="I293" s="10">
        <v>1943</v>
      </c>
      <c r="J293" s="11" t="s">
        <v>1255</v>
      </c>
      <c r="K293" s="12" t="s">
        <v>237</v>
      </c>
      <c r="L293" s="13" t="s">
        <v>1256</v>
      </c>
      <c r="M293" t="s">
        <v>290</v>
      </c>
      <c r="N293" t="s">
        <v>291</v>
      </c>
      <c r="O293" t="s">
        <v>17895</v>
      </c>
      <c r="R293" s="9"/>
      <c r="S293" s="9"/>
      <c r="T293">
        <v>8</v>
      </c>
      <c r="U293" s="210" t="s">
        <v>1154</v>
      </c>
      <c r="V293" s="14">
        <v>1</v>
      </c>
      <c r="W293" s="14">
        <v>1</v>
      </c>
      <c r="X293" s="14" t="s">
        <v>270</v>
      </c>
      <c r="Y293">
        <v>410</v>
      </c>
      <c r="Z293" t="s">
        <v>271</v>
      </c>
      <c r="AA293">
        <f t="shared" si="4"/>
        <v>1</v>
      </c>
    </row>
    <row r="294" spans="1:27" x14ac:dyDescent="0.2">
      <c r="A294">
        <v>6884</v>
      </c>
      <c r="B294" s="1" t="s">
        <v>502</v>
      </c>
      <c r="C294" t="s">
        <v>503</v>
      </c>
      <c r="D294" s="9" t="s">
        <v>18379</v>
      </c>
      <c r="E294" s="9" t="s">
        <v>508</v>
      </c>
      <c r="F294" s="9" t="s">
        <v>532</v>
      </c>
      <c r="G294" s="10">
        <v>27</v>
      </c>
      <c r="H294" s="10" t="s">
        <v>571</v>
      </c>
      <c r="I294" s="10" t="s">
        <v>504</v>
      </c>
      <c r="J294" s="23">
        <v>15945</v>
      </c>
      <c r="K294" s="12" t="s">
        <v>237</v>
      </c>
      <c r="L294" t="s">
        <v>18381</v>
      </c>
      <c r="M294" t="s">
        <v>290</v>
      </c>
      <c r="N294" t="s">
        <v>291</v>
      </c>
      <c r="O294" t="s">
        <v>292</v>
      </c>
      <c r="S294" s="9"/>
      <c r="T294" s="14"/>
      <c r="U294" s="210" t="s">
        <v>1154</v>
      </c>
      <c r="V294" s="14">
        <v>0</v>
      </c>
      <c r="W294" s="14">
        <v>1</v>
      </c>
      <c r="X294" s="14" t="s">
        <v>294</v>
      </c>
      <c r="Y294" s="9" t="s">
        <v>18379</v>
      </c>
      <c r="Z294" t="s">
        <v>505</v>
      </c>
      <c r="AA294">
        <f t="shared" si="4"/>
        <v>1</v>
      </c>
    </row>
    <row r="295" spans="1:27" x14ac:dyDescent="0.2">
      <c r="A295">
        <v>4682</v>
      </c>
      <c r="B295" s="1" t="s">
        <v>1262</v>
      </c>
      <c r="C295" t="s">
        <v>341</v>
      </c>
      <c r="D295" s="9">
        <v>618</v>
      </c>
      <c r="E295" s="9" t="s">
        <v>259</v>
      </c>
      <c r="F295" s="9" t="s">
        <v>814</v>
      </c>
      <c r="G295" s="10">
        <v>28</v>
      </c>
      <c r="H295" s="10" t="s">
        <v>571</v>
      </c>
      <c r="I295" s="10">
        <v>1943</v>
      </c>
      <c r="J295" s="11" t="s">
        <v>1258</v>
      </c>
      <c r="K295" s="12" t="s">
        <v>237</v>
      </c>
      <c r="L295" s="13" t="s">
        <v>1263</v>
      </c>
      <c r="M295" t="s">
        <v>290</v>
      </c>
      <c r="N295" t="s">
        <v>291</v>
      </c>
      <c r="O295" t="s">
        <v>455</v>
      </c>
      <c r="R295" s="9"/>
      <c r="S295" s="9"/>
      <c r="T295">
        <v>8</v>
      </c>
      <c r="U295" s="210" t="s">
        <v>1154</v>
      </c>
      <c r="V295" s="14">
        <v>1</v>
      </c>
      <c r="W295" s="14">
        <v>1</v>
      </c>
      <c r="X295" s="14" t="s">
        <v>294</v>
      </c>
      <c r="Y295">
        <v>618</v>
      </c>
      <c r="Z295" t="s">
        <v>271</v>
      </c>
      <c r="AA295">
        <f t="shared" si="4"/>
        <v>1</v>
      </c>
    </row>
    <row r="296" spans="1:27" x14ac:dyDescent="0.2">
      <c r="A296">
        <v>1715</v>
      </c>
      <c r="B296" s="8" t="s">
        <v>1257</v>
      </c>
      <c r="C296" t="s">
        <v>284</v>
      </c>
      <c r="D296" s="20" t="s">
        <v>930</v>
      </c>
      <c r="E296" s="20" t="s">
        <v>259</v>
      </c>
      <c r="F296" s="9" t="s">
        <v>883</v>
      </c>
      <c r="G296" s="21">
        <v>28</v>
      </c>
      <c r="H296" s="10" t="s">
        <v>571</v>
      </c>
      <c r="I296" s="10">
        <v>1943</v>
      </c>
      <c r="J296" s="11" t="s">
        <v>1258</v>
      </c>
      <c r="K296" s="12" t="s">
        <v>237</v>
      </c>
      <c r="L296" s="13" t="s">
        <v>1259</v>
      </c>
      <c r="M296" s="14" t="s">
        <v>263</v>
      </c>
      <c r="N296" s="15" t="s">
        <v>345</v>
      </c>
      <c r="O296" s="14" t="s">
        <v>1260</v>
      </c>
      <c r="P296" s="14" t="s">
        <v>308</v>
      </c>
      <c r="Q296" t="s">
        <v>267</v>
      </c>
      <c r="R296" s="9" t="s">
        <v>1261</v>
      </c>
      <c r="S296" s="9"/>
      <c r="T296">
        <v>8</v>
      </c>
      <c r="U296" s="210" t="s">
        <v>1154</v>
      </c>
      <c r="V296" s="14">
        <v>1</v>
      </c>
      <c r="W296" s="14">
        <v>1</v>
      </c>
      <c r="X296" s="14" t="s">
        <v>270</v>
      </c>
      <c r="Y296">
        <v>333</v>
      </c>
      <c r="Z296" t="s">
        <v>271</v>
      </c>
      <c r="AA296">
        <f t="shared" si="4"/>
        <v>2</v>
      </c>
    </row>
    <row r="297" spans="1:27" x14ac:dyDescent="0.2">
      <c r="A297">
        <v>529</v>
      </c>
      <c r="B297" s="41" t="s">
        <v>1264</v>
      </c>
      <c r="C297" t="s">
        <v>341</v>
      </c>
      <c r="D297" s="28" t="s">
        <v>1265</v>
      </c>
      <c r="E297" s="28" t="s">
        <v>259</v>
      </c>
      <c r="F297" s="28" t="s">
        <v>721</v>
      </c>
      <c r="G297" s="10">
        <v>29</v>
      </c>
      <c r="H297" s="10" t="s">
        <v>571</v>
      </c>
      <c r="I297" s="10">
        <v>1943</v>
      </c>
      <c r="J297" s="11" t="s">
        <v>1266</v>
      </c>
      <c r="K297" s="12" t="s">
        <v>415</v>
      </c>
      <c r="L297" s="13" t="s">
        <v>1267</v>
      </c>
      <c r="M297" t="s">
        <v>332</v>
      </c>
      <c r="N297" t="s">
        <v>333</v>
      </c>
      <c r="Q297" t="s">
        <v>334</v>
      </c>
      <c r="R297" s="9"/>
      <c r="S297" s="9"/>
      <c r="T297">
        <v>8</v>
      </c>
      <c r="U297" s="210" t="s">
        <v>1154</v>
      </c>
      <c r="V297" s="14">
        <v>1</v>
      </c>
      <c r="W297" s="14">
        <v>1</v>
      </c>
      <c r="X297" s="14" t="s">
        <v>270</v>
      </c>
      <c r="Y297">
        <v>139</v>
      </c>
      <c r="Z297" t="s">
        <v>271</v>
      </c>
      <c r="AA297">
        <f t="shared" si="4"/>
        <v>5</v>
      </c>
    </row>
    <row r="298" spans="1:27" x14ac:dyDescent="0.2">
      <c r="A298">
        <v>3751</v>
      </c>
      <c r="B298" s="1" t="s">
        <v>1268</v>
      </c>
      <c r="C298" t="s">
        <v>341</v>
      </c>
      <c r="D298" s="9">
        <v>109</v>
      </c>
      <c r="E298" s="9" t="s">
        <v>259</v>
      </c>
      <c r="F298" s="9" t="s">
        <v>721</v>
      </c>
      <c r="G298" s="10">
        <v>30</v>
      </c>
      <c r="H298" s="10" t="s">
        <v>571</v>
      </c>
      <c r="I298" s="10">
        <v>1943</v>
      </c>
      <c r="J298" s="11" t="s">
        <v>1269</v>
      </c>
      <c r="K298" s="12" t="s">
        <v>237</v>
      </c>
      <c r="L298" s="13" t="s">
        <v>1270</v>
      </c>
      <c r="M298" t="s">
        <v>290</v>
      </c>
      <c r="O298" t="s">
        <v>635</v>
      </c>
      <c r="R298" s="9"/>
      <c r="S298" s="9"/>
      <c r="T298">
        <v>8</v>
      </c>
      <c r="U298" s="210" t="s">
        <v>1154</v>
      </c>
      <c r="V298" s="14">
        <v>1</v>
      </c>
      <c r="W298" s="14">
        <v>1</v>
      </c>
      <c r="X298" s="14" t="s">
        <v>270</v>
      </c>
      <c r="Y298">
        <v>109</v>
      </c>
      <c r="Z298" t="s">
        <v>271</v>
      </c>
      <c r="AA298">
        <f t="shared" si="4"/>
        <v>1</v>
      </c>
    </row>
    <row r="299" spans="1:27" x14ac:dyDescent="0.2">
      <c r="A299">
        <v>4302</v>
      </c>
      <c r="B299" s="1" t="s">
        <v>1271</v>
      </c>
      <c r="C299" t="s">
        <v>284</v>
      </c>
      <c r="D299" s="19" t="s">
        <v>1160</v>
      </c>
      <c r="E299" s="19" t="s">
        <v>259</v>
      </c>
      <c r="F299" s="19" t="s">
        <v>312</v>
      </c>
      <c r="G299" s="17">
        <v>31</v>
      </c>
      <c r="H299" s="10" t="s">
        <v>571</v>
      </c>
      <c r="I299" s="10">
        <v>1943</v>
      </c>
      <c r="J299" s="11" t="s">
        <v>1272</v>
      </c>
      <c r="K299" s="12" t="s">
        <v>237</v>
      </c>
      <c r="L299" s="13" t="s">
        <v>1273</v>
      </c>
      <c r="M299" t="s">
        <v>290</v>
      </c>
      <c r="N299" t="s">
        <v>573</v>
      </c>
      <c r="O299" t="s">
        <v>764</v>
      </c>
      <c r="R299" s="9"/>
      <c r="S299" s="9"/>
      <c r="T299">
        <v>8</v>
      </c>
      <c r="U299" s="210" t="s">
        <v>1154</v>
      </c>
      <c r="V299" s="14">
        <v>1</v>
      </c>
      <c r="W299" s="14">
        <v>1</v>
      </c>
      <c r="X299" s="14" t="s">
        <v>270</v>
      </c>
      <c r="Y299">
        <v>157</v>
      </c>
      <c r="Z299" t="s">
        <v>271</v>
      </c>
      <c r="AA299">
        <f t="shared" si="4"/>
        <v>2</v>
      </c>
    </row>
    <row r="300" spans="1:27" x14ac:dyDescent="0.2">
      <c r="A300">
        <v>7589</v>
      </c>
      <c r="B300" s="1" t="s">
        <v>1276</v>
      </c>
      <c r="C300" t="s">
        <v>284</v>
      </c>
      <c r="D300" s="9">
        <v>488</v>
      </c>
      <c r="E300" s="9" t="s">
        <v>259</v>
      </c>
      <c r="F300" s="9" t="s">
        <v>312</v>
      </c>
      <c r="G300" s="10">
        <v>31</v>
      </c>
      <c r="H300" s="10" t="s">
        <v>571</v>
      </c>
      <c r="I300" s="10">
        <v>1943</v>
      </c>
      <c r="J300" s="11" t="s">
        <v>1272</v>
      </c>
      <c r="K300" s="12" t="s">
        <v>237</v>
      </c>
      <c r="L300" s="13" t="s">
        <v>1277</v>
      </c>
      <c r="M300" t="s">
        <v>290</v>
      </c>
      <c r="O300" t="s">
        <v>620</v>
      </c>
      <c r="R300" s="9"/>
      <c r="S300" s="9"/>
      <c r="T300">
        <v>8</v>
      </c>
      <c r="U300" s="210" t="s">
        <v>1154</v>
      </c>
      <c r="V300" s="14">
        <v>1</v>
      </c>
      <c r="W300" s="14">
        <v>1</v>
      </c>
      <c r="X300" s="14" t="s">
        <v>270</v>
      </c>
      <c r="Y300">
        <v>488</v>
      </c>
      <c r="Z300" t="s">
        <v>505</v>
      </c>
      <c r="AA300">
        <f t="shared" si="4"/>
        <v>1</v>
      </c>
    </row>
    <row r="301" spans="1:27" x14ac:dyDescent="0.2">
      <c r="A301">
        <v>6555</v>
      </c>
      <c r="B301" s="1" t="s">
        <v>1280</v>
      </c>
      <c r="C301" t="s">
        <v>1027</v>
      </c>
      <c r="D301" s="9">
        <v>151</v>
      </c>
      <c r="E301" s="9" t="s">
        <v>259</v>
      </c>
      <c r="F301" s="9" t="s">
        <v>312</v>
      </c>
      <c r="G301" s="10">
        <v>31</v>
      </c>
      <c r="H301" s="10" t="s">
        <v>571</v>
      </c>
      <c r="I301" s="10">
        <v>1943</v>
      </c>
      <c r="J301" s="11" t="s">
        <v>1272</v>
      </c>
      <c r="K301" s="12" t="s">
        <v>237</v>
      </c>
      <c r="L301" s="13" t="s">
        <v>1281</v>
      </c>
      <c r="M301" t="s">
        <v>290</v>
      </c>
      <c r="N301" t="s">
        <v>291</v>
      </c>
      <c r="O301" t="s">
        <v>613</v>
      </c>
      <c r="R301" s="9"/>
      <c r="S301" s="9"/>
      <c r="T301">
        <v>8</v>
      </c>
      <c r="U301" s="210" t="s">
        <v>1154</v>
      </c>
      <c r="V301" s="14">
        <v>1</v>
      </c>
      <c r="W301" s="14">
        <v>1</v>
      </c>
      <c r="X301" s="14" t="s">
        <v>270</v>
      </c>
      <c r="Y301">
        <v>151</v>
      </c>
      <c r="Z301" t="s">
        <v>271</v>
      </c>
      <c r="AA301">
        <f t="shared" si="4"/>
        <v>1</v>
      </c>
    </row>
    <row r="302" spans="1:27" x14ac:dyDescent="0.2">
      <c r="A302">
        <v>6482</v>
      </c>
      <c r="B302" s="1" t="s">
        <v>1278</v>
      </c>
      <c r="C302" t="s">
        <v>284</v>
      </c>
      <c r="D302" s="9">
        <v>157</v>
      </c>
      <c r="E302" s="9" t="s">
        <v>259</v>
      </c>
      <c r="F302" s="9" t="s">
        <v>312</v>
      </c>
      <c r="G302" s="10">
        <v>31</v>
      </c>
      <c r="H302" s="10" t="s">
        <v>571</v>
      </c>
      <c r="I302" s="10">
        <v>1943</v>
      </c>
      <c r="J302" s="11" t="s">
        <v>1272</v>
      </c>
      <c r="K302" s="12" t="s">
        <v>237</v>
      </c>
      <c r="L302" s="13" t="s">
        <v>1279</v>
      </c>
      <c r="M302" t="s">
        <v>753</v>
      </c>
      <c r="R302" s="9"/>
      <c r="S302" s="9"/>
      <c r="T302">
        <v>8</v>
      </c>
      <c r="U302" s="210" t="s">
        <v>1154</v>
      </c>
      <c r="V302" s="14">
        <v>1</v>
      </c>
      <c r="W302" s="14">
        <v>1</v>
      </c>
      <c r="X302" s="14" t="s">
        <v>270</v>
      </c>
      <c r="Y302">
        <v>157</v>
      </c>
      <c r="Z302" t="s">
        <v>271</v>
      </c>
      <c r="AA302">
        <f t="shared" si="4"/>
        <v>1</v>
      </c>
    </row>
    <row r="303" spans="1:27" x14ac:dyDescent="0.2">
      <c r="A303">
        <v>7241</v>
      </c>
      <c r="B303" s="41" t="s">
        <v>1282</v>
      </c>
      <c r="C303" t="s">
        <v>341</v>
      </c>
      <c r="D303" s="28" t="s">
        <v>622</v>
      </c>
      <c r="E303" s="28" t="s">
        <v>259</v>
      </c>
      <c r="F303" s="28" t="s">
        <v>721</v>
      </c>
      <c r="G303" s="21">
        <v>31</v>
      </c>
      <c r="H303" s="10" t="s">
        <v>571</v>
      </c>
      <c r="I303" s="10">
        <v>1943</v>
      </c>
      <c r="J303" s="42" t="s">
        <v>1283</v>
      </c>
      <c r="K303" s="12" t="s">
        <v>415</v>
      </c>
      <c r="L303" s="13" t="s">
        <v>1284</v>
      </c>
      <c r="M303" s="14" t="s">
        <v>332</v>
      </c>
      <c r="N303" s="14" t="s">
        <v>333</v>
      </c>
      <c r="O303" s="14"/>
      <c r="P303" s="14"/>
      <c r="Q303" t="s">
        <v>334</v>
      </c>
      <c r="R303" s="9"/>
      <c r="S303" s="9"/>
      <c r="T303">
        <v>8</v>
      </c>
      <c r="U303" s="210" t="s">
        <v>1154</v>
      </c>
      <c r="V303" s="14">
        <v>1</v>
      </c>
      <c r="W303" s="14">
        <v>1</v>
      </c>
      <c r="X303" s="14" t="s">
        <v>270</v>
      </c>
      <c r="Y303">
        <v>139</v>
      </c>
      <c r="Z303" t="s">
        <v>271</v>
      </c>
      <c r="AA303">
        <f t="shared" si="4"/>
        <v>2</v>
      </c>
    </row>
    <row r="304" spans="1:27" x14ac:dyDescent="0.2">
      <c r="A304">
        <v>3473</v>
      </c>
      <c r="B304" s="1" t="s">
        <v>1285</v>
      </c>
      <c r="C304" t="s">
        <v>1027</v>
      </c>
      <c r="D304" s="9">
        <v>264</v>
      </c>
      <c r="E304" s="9" t="s">
        <v>259</v>
      </c>
      <c r="F304" s="9" t="s">
        <v>413</v>
      </c>
      <c r="G304" s="21">
        <v>31</v>
      </c>
      <c r="H304" s="21" t="s">
        <v>571</v>
      </c>
      <c r="I304" s="10">
        <v>1943</v>
      </c>
      <c r="J304" s="11" t="s">
        <v>1283</v>
      </c>
      <c r="K304" s="12" t="s">
        <v>415</v>
      </c>
      <c r="L304" s="13" t="s">
        <v>1286</v>
      </c>
      <c r="M304" t="s">
        <v>332</v>
      </c>
      <c r="N304" t="s">
        <v>333</v>
      </c>
      <c r="Q304" t="s">
        <v>334</v>
      </c>
      <c r="R304" s="9"/>
      <c r="S304" s="9"/>
      <c r="T304">
        <v>8</v>
      </c>
      <c r="U304" s="210" t="s">
        <v>1154</v>
      </c>
      <c r="V304" s="14">
        <v>1</v>
      </c>
      <c r="W304" s="14">
        <v>1</v>
      </c>
      <c r="X304" s="14" t="s">
        <v>270</v>
      </c>
      <c r="Y304">
        <v>264</v>
      </c>
      <c r="Z304" t="s">
        <v>271</v>
      </c>
      <c r="AA304">
        <f t="shared" si="4"/>
        <v>1</v>
      </c>
    </row>
    <row r="305" spans="1:27" x14ac:dyDescent="0.2">
      <c r="A305">
        <v>4404</v>
      </c>
      <c r="B305" s="1" t="s">
        <v>1287</v>
      </c>
      <c r="C305" t="s">
        <v>284</v>
      </c>
      <c r="D305" s="9" t="s">
        <v>1288</v>
      </c>
      <c r="E305" s="9" t="s">
        <v>259</v>
      </c>
      <c r="F305" s="9" t="s">
        <v>312</v>
      </c>
      <c r="G305" s="10">
        <v>3</v>
      </c>
      <c r="H305" s="10" t="s">
        <v>632</v>
      </c>
      <c r="I305" s="10">
        <v>1943</v>
      </c>
      <c r="J305" s="11" t="s">
        <v>1289</v>
      </c>
      <c r="K305" s="12" t="s">
        <v>415</v>
      </c>
      <c r="L305" s="13" t="s">
        <v>1290</v>
      </c>
      <c r="M305" t="s">
        <v>332</v>
      </c>
      <c r="N305" t="s">
        <v>333</v>
      </c>
      <c r="Q305" t="s">
        <v>334</v>
      </c>
      <c r="R305" s="9"/>
      <c r="S305" s="9"/>
      <c r="T305">
        <v>9</v>
      </c>
      <c r="U305" s="210" t="s">
        <v>1291</v>
      </c>
      <c r="V305" s="14">
        <v>1</v>
      </c>
      <c r="W305" s="14">
        <v>1</v>
      </c>
      <c r="X305" s="14" t="s">
        <v>270</v>
      </c>
      <c r="Y305">
        <v>29</v>
      </c>
      <c r="Z305" t="s">
        <v>505</v>
      </c>
      <c r="AA305">
        <f t="shared" si="4"/>
        <v>2</v>
      </c>
    </row>
    <row r="306" spans="1:27" x14ac:dyDescent="0.2">
      <c r="A306">
        <v>3338</v>
      </c>
      <c r="B306" s="1" t="s">
        <v>1292</v>
      </c>
      <c r="C306" t="s">
        <v>284</v>
      </c>
      <c r="D306" s="9">
        <v>29</v>
      </c>
      <c r="E306" s="9" t="s">
        <v>259</v>
      </c>
      <c r="F306" s="9" t="s">
        <v>312</v>
      </c>
      <c r="G306" s="10">
        <v>4</v>
      </c>
      <c r="H306" s="10" t="s">
        <v>632</v>
      </c>
      <c r="I306" s="10">
        <v>1943</v>
      </c>
      <c r="J306" s="11" t="s">
        <v>1293</v>
      </c>
      <c r="K306" s="12" t="s">
        <v>415</v>
      </c>
      <c r="L306" s="13" t="s">
        <v>1294</v>
      </c>
      <c r="M306" t="s">
        <v>332</v>
      </c>
      <c r="N306" t="s">
        <v>333</v>
      </c>
      <c r="Q306" t="s">
        <v>334</v>
      </c>
      <c r="R306" s="9"/>
      <c r="S306" s="9"/>
      <c r="T306">
        <v>9</v>
      </c>
      <c r="U306" s="210" t="s">
        <v>1291</v>
      </c>
      <c r="V306" s="14">
        <v>1</v>
      </c>
      <c r="W306" s="14">
        <v>1</v>
      </c>
      <c r="X306" s="14" t="s">
        <v>270</v>
      </c>
      <c r="Y306">
        <v>29</v>
      </c>
      <c r="Z306" t="s">
        <v>505</v>
      </c>
      <c r="AA306">
        <f t="shared" si="4"/>
        <v>1</v>
      </c>
    </row>
    <row r="307" spans="1:27" x14ac:dyDescent="0.2">
      <c r="A307">
        <v>646</v>
      </c>
      <c r="B307" s="1" t="s">
        <v>1295</v>
      </c>
      <c r="C307" t="s">
        <v>657</v>
      </c>
      <c r="D307" s="9" t="s">
        <v>990</v>
      </c>
      <c r="E307" s="9" t="s">
        <v>275</v>
      </c>
      <c r="F307" s="9" t="s">
        <v>413</v>
      </c>
      <c r="G307" s="10">
        <v>5</v>
      </c>
      <c r="H307" s="10" t="s">
        <v>632</v>
      </c>
      <c r="I307" s="10">
        <v>1943</v>
      </c>
      <c r="J307" s="11" t="s">
        <v>1296</v>
      </c>
      <c r="K307" s="12" t="s">
        <v>237</v>
      </c>
      <c r="L307" s="13" t="s">
        <v>18111</v>
      </c>
      <c r="M307" t="s">
        <v>290</v>
      </c>
      <c r="O307" t="s">
        <v>292</v>
      </c>
      <c r="R307" s="9"/>
      <c r="S307" s="9"/>
      <c r="T307">
        <v>9</v>
      </c>
      <c r="U307" s="210" t="s">
        <v>1291</v>
      </c>
      <c r="V307" s="14">
        <v>1</v>
      </c>
      <c r="W307" s="14">
        <v>1</v>
      </c>
      <c r="X307" s="14" t="s">
        <v>270</v>
      </c>
      <c r="Y307">
        <v>23</v>
      </c>
      <c r="Z307" t="s">
        <v>271</v>
      </c>
      <c r="AA307">
        <f t="shared" si="4"/>
        <v>2</v>
      </c>
    </row>
    <row r="308" spans="1:27" x14ac:dyDescent="0.2">
      <c r="A308">
        <v>3523</v>
      </c>
      <c r="B308" s="43" t="s">
        <v>1299</v>
      </c>
      <c r="C308" t="s">
        <v>657</v>
      </c>
      <c r="D308" s="44">
        <v>605</v>
      </c>
      <c r="E308" s="44" t="s">
        <v>259</v>
      </c>
      <c r="F308" s="44" t="s">
        <v>413</v>
      </c>
      <c r="G308" s="45">
        <v>6</v>
      </c>
      <c r="H308" s="10" t="s">
        <v>632</v>
      </c>
      <c r="I308" s="10">
        <v>1943</v>
      </c>
      <c r="J308" s="11" t="s">
        <v>1298</v>
      </c>
      <c r="K308" s="12" t="s">
        <v>237</v>
      </c>
      <c r="L308" s="13" t="s">
        <v>1300</v>
      </c>
      <c r="M308" s="46" t="s">
        <v>263</v>
      </c>
      <c r="N308" s="46" t="s">
        <v>1301</v>
      </c>
      <c r="O308" s="46"/>
      <c r="P308" s="46"/>
      <c r="Q308" t="s">
        <v>1301</v>
      </c>
      <c r="R308" s="9"/>
      <c r="S308" s="9"/>
      <c r="T308">
        <v>9</v>
      </c>
      <c r="U308" s="210" t="s">
        <v>1291</v>
      </c>
      <c r="V308" s="14">
        <v>1</v>
      </c>
      <c r="W308" s="14">
        <v>1</v>
      </c>
      <c r="X308" s="14" t="s">
        <v>270</v>
      </c>
      <c r="Y308">
        <v>605</v>
      </c>
      <c r="Z308" t="s">
        <v>271</v>
      </c>
      <c r="AA308">
        <f t="shared" si="4"/>
        <v>1</v>
      </c>
    </row>
    <row r="309" spans="1:27" x14ac:dyDescent="0.2">
      <c r="A309">
        <v>4064</v>
      </c>
      <c r="B309" s="1" t="s">
        <v>1297</v>
      </c>
      <c r="C309" t="s">
        <v>657</v>
      </c>
      <c r="D309" s="9" t="s">
        <v>1107</v>
      </c>
      <c r="E309" s="9" t="s">
        <v>876</v>
      </c>
      <c r="F309" s="9" t="s">
        <v>776</v>
      </c>
      <c r="G309" s="10">
        <v>6</v>
      </c>
      <c r="H309" s="10" t="s">
        <v>632</v>
      </c>
      <c r="I309" s="10">
        <v>1943</v>
      </c>
      <c r="J309" s="11" t="s">
        <v>1298</v>
      </c>
      <c r="K309" s="12" t="s">
        <v>237</v>
      </c>
      <c r="L309" s="13" t="s">
        <v>230</v>
      </c>
      <c r="M309" t="s">
        <v>290</v>
      </c>
      <c r="N309" t="s">
        <v>291</v>
      </c>
      <c r="O309" t="s">
        <v>635</v>
      </c>
      <c r="R309" s="9"/>
      <c r="S309" s="9"/>
      <c r="T309">
        <v>9</v>
      </c>
      <c r="U309" s="210" t="s">
        <v>1291</v>
      </c>
      <c r="V309" s="14">
        <v>1</v>
      </c>
      <c r="W309" s="14">
        <v>1</v>
      </c>
      <c r="X309" s="14" t="s">
        <v>294</v>
      </c>
      <c r="Y309" t="s">
        <v>1107</v>
      </c>
      <c r="Z309" t="s">
        <v>271</v>
      </c>
      <c r="AA309">
        <f t="shared" si="4"/>
        <v>1</v>
      </c>
    </row>
    <row r="310" spans="1:27" x14ac:dyDescent="0.2">
      <c r="A310" s="47">
        <v>344</v>
      </c>
      <c r="B310" s="1" t="s">
        <v>1302</v>
      </c>
      <c r="C310" t="s">
        <v>412</v>
      </c>
      <c r="D310" s="9" t="s">
        <v>1303</v>
      </c>
      <c r="E310" s="9" t="s">
        <v>259</v>
      </c>
      <c r="F310" s="9" t="s">
        <v>532</v>
      </c>
      <c r="G310" s="10">
        <v>7</v>
      </c>
      <c r="H310" s="10" t="s">
        <v>632</v>
      </c>
      <c r="I310" s="10">
        <v>1943</v>
      </c>
      <c r="J310" s="11" t="s">
        <v>1304</v>
      </c>
      <c r="K310" s="12" t="s">
        <v>237</v>
      </c>
      <c r="L310" s="13" t="s">
        <v>1305</v>
      </c>
      <c r="M310" t="s">
        <v>290</v>
      </c>
      <c r="N310" t="s">
        <v>291</v>
      </c>
      <c r="O310" t="s">
        <v>334</v>
      </c>
      <c r="R310" s="9"/>
      <c r="S310" s="9"/>
      <c r="T310">
        <v>9</v>
      </c>
      <c r="U310" s="210" t="s">
        <v>1291</v>
      </c>
      <c r="V310" s="14">
        <v>1</v>
      </c>
      <c r="W310" s="14">
        <v>1</v>
      </c>
      <c r="X310" s="14" t="s">
        <v>294</v>
      </c>
      <c r="Y310" t="s">
        <v>971</v>
      </c>
      <c r="Z310" t="s">
        <v>271</v>
      </c>
      <c r="AA310">
        <f t="shared" si="4"/>
        <v>3</v>
      </c>
    </row>
    <row r="311" spans="1:27" x14ac:dyDescent="0.2">
      <c r="A311">
        <v>3670</v>
      </c>
      <c r="B311" s="1" t="s">
        <v>1310</v>
      </c>
      <c r="C311" t="s">
        <v>503</v>
      </c>
      <c r="D311" s="9"/>
      <c r="E311" s="9" t="s">
        <v>508</v>
      </c>
      <c r="F311" s="9" t="s">
        <v>456</v>
      </c>
      <c r="G311" s="10">
        <v>8</v>
      </c>
      <c r="H311" s="10" t="s">
        <v>632</v>
      </c>
      <c r="I311" s="10">
        <v>1943</v>
      </c>
      <c r="J311" s="11" t="s">
        <v>1308</v>
      </c>
      <c r="K311" s="12" t="s">
        <v>237</v>
      </c>
      <c r="L311" s="13" t="s">
        <v>1311</v>
      </c>
      <c r="M311" t="s">
        <v>781</v>
      </c>
      <c r="R311" s="9"/>
      <c r="S311" s="9"/>
      <c r="T311">
        <v>9</v>
      </c>
      <c r="U311" s="210" t="s">
        <v>1291</v>
      </c>
      <c r="V311" s="14">
        <v>1</v>
      </c>
      <c r="W311" s="14">
        <v>1</v>
      </c>
      <c r="X311" s="14" t="s">
        <v>294</v>
      </c>
      <c r="Y311" t="s">
        <v>334</v>
      </c>
      <c r="Z311" t="s">
        <v>505</v>
      </c>
      <c r="AA311">
        <f t="shared" si="4"/>
        <v>1</v>
      </c>
    </row>
    <row r="312" spans="1:27" x14ac:dyDescent="0.2">
      <c r="A312">
        <v>3680</v>
      </c>
      <c r="B312" s="1" t="s">
        <v>1312</v>
      </c>
      <c r="C312" t="s">
        <v>503</v>
      </c>
      <c r="D312" s="9"/>
      <c r="E312" s="9" t="s">
        <v>508</v>
      </c>
      <c r="F312" s="9" t="s">
        <v>456</v>
      </c>
      <c r="G312" s="10">
        <v>8</v>
      </c>
      <c r="H312" s="10" t="s">
        <v>632</v>
      </c>
      <c r="I312" s="10">
        <v>1943</v>
      </c>
      <c r="J312" s="11" t="s">
        <v>1308</v>
      </c>
      <c r="K312" s="12" t="s">
        <v>237</v>
      </c>
      <c r="L312" s="13" t="s">
        <v>1311</v>
      </c>
      <c r="M312" t="s">
        <v>781</v>
      </c>
      <c r="R312" s="9"/>
      <c r="S312" s="9"/>
      <c r="T312">
        <v>9</v>
      </c>
      <c r="U312" s="210" t="s">
        <v>1291</v>
      </c>
      <c r="V312" s="14">
        <v>1</v>
      </c>
      <c r="W312" s="14">
        <v>1</v>
      </c>
      <c r="X312" s="14" t="s">
        <v>294</v>
      </c>
      <c r="Y312" t="s">
        <v>334</v>
      </c>
      <c r="Z312" t="s">
        <v>505</v>
      </c>
      <c r="AA312">
        <f t="shared" si="4"/>
        <v>1</v>
      </c>
    </row>
    <row r="313" spans="1:27" x14ac:dyDescent="0.2">
      <c r="A313">
        <v>411</v>
      </c>
      <c r="B313" s="1" t="s">
        <v>1306</v>
      </c>
      <c r="C313" t="s">
        <v>341</v>
      </c>
      <c r="D313" s="9" t="s">
        <v>1307</v>
      </c>
      <c r="E313" s="9" t="s">
        <v>259</v>
      </c>
      <c r="F313" s="9" t="s">
        <v>532</v>
      </c>
      <c r="G313" s="10">
        <v>8</v>
      </c>
      <c r="H313" s="10" t="s">
        <v>632</v>
      </c>
      <c r="I313" s="10">
        <v>1943</v>
      </c>
      <c r="J313" s="11" t="s">
        <v>1308</v>
      </c>
      <c r="K313" s="12" t="s">
        <v>415</v>
      </c>
      <c r="L313" s="13" t="s">
        <v>1309</v>
      </c>
      <c r="M313" t="s">
        <v>290</v>
      </c>
      <c r="N313" t="s">
        <v>291</v>
      </c>
      <c r="O313" t="s">
        <v>520</v>
      </c>
      <c r="R313" s="9"/>
      <c r="S313" s="9"/>
      <c r="T313">
        <v>9</v>
      </c>
      <c r="U313" s="210" t="s">
        <v>1291</v>
      </c>
      <c r="V313" s="14">
        <v>1</v>
      </c>
      <c r="W313" s="14">
        <v>1</v>
      </c>
      <c r="X313" s="14" t="s">
        <v>294</v>
      </c>
      <c r="Y313" t="s">
        <v>531</v>
      </c>
      <c r="Z313" t="s">
        <v>271</v>
      </c>
      <c r="AA313">
        <f t="shared" si="4"/>
        <v>4</v>
      </c>
    </row>
    <row r="314" spans="1:27" x14ac:dyDescent="0.2">
      <c r="A314">
        <v>4947</v>
      </c>
      <c r="B314" s="1" t="s">
        <v>1313</v>
      </c>
      <c r="C314" t="s">
        <v>1027</v>
      </c>
      <c r="D314" s="9" t="s">
        <v>1107</v>
      </c>
      <c r="E314" s="9" t="s">
        <v>259</v>
      </c>
      <c r="F314" s="9" t="s">
        <v>776</v>
      </c>
      <c r="G314" s="10">
        <v>9</v>
      </c>
      <c r="H314" s="10" t="s">
        <v>632</v>
      </c>
      <c r="I314" s="10">
        <v>1943</v>
      </c>
      <c r="J314" s="11" t="s">
        <v>1314</v>
      </c>
      <c r="K314" s="12" t="s">
        <v>237</v>
      </c>
      <c r="L314" s="13" t="s">
        <v>18389</v>
      </c>
      <c r="M314" t="s">
        <v>290</v>
      </c>
      <c r="N314" t="s">
        <v>291</v>
      </c>
      <c r="O314" t="s">
        <v>339</v>
      </c>
      <c r="R314" s="9"/>
      <c r="S314" s="9"/>
      <c r="T314">
        <v>9</v>
      </c>
      <c r="U314" s="210" t="s">
        <v>1291</v>
      </c>
      <c r="V314" s="14">
        <v>1</v>
      </c>
      <c r="W314" s="14">
        <v>1</v>
      </c>
      <c r="X314" s="14" t="s">
        <v>294</v>
      </c>
      <c r="Y314" t="s">
        <v>1107</v>
      </c>
      <c r="Z314" t="s">
        <v>271</v>
      </c>
      <c r="AA314">
        <f t="shared" si="4"/>
        <v>1</v>
      </c>
    </row>
    <row r="315" spans="1:27" x14ac:dyDescent="0.2">
      <c r="A315" s="14">
        <v>2303</v>
      </c>
      <c r="B315" s="8" t="s">
        <v>1026</v>
      </c>
      <c r="C315" s="14" t="s">
        <v>1027</v>
      </c>
      <c r="D315" s="20" t="s">
        <v>1028</v>
      </c>
      <c r="E315" s="20" t="s">
        <v>275</v>
      </c>
      <c r="F315" s="20" t="s">
        <v>413</v>
      </c>
      <c r="G315" s="21">
        <v>9</v>
      </c>
      <c r="H315" s="21" t="s">
        <v>632</v>
      </c>
      <c r="I315" s="21">
        <v>1943</v>
      </c>
      <c r="J315" s="22" t="s">
        <v>1316</v>
      </c>
      <c r="K315" s="162" t="s">
        <v>415</v>
      </c>
      <c r="L315" s="27" t="s">
        <v>18392</v>
      </c>
      <c r="M315" s="14" t="s">
        <v>332</v>
      </c>
      <c r="N315" s="14" t="s">
        <v>333</v>
      </c>
      <c r="O315" s="14"/>
      <c r="P315" s="14"/>
      <c r="Q315" s="14" t="s">
        <v>334</v>
      </c>
      <c r="R315" s="20"/>
      <c r="S315" s="20"/>
      <c r="T315" s="14">
        <v>11</v>
      </c>
      <c r="U315" s="210" t="s">
        <v>977</v>
      </c>
      <c r="V315" s="14">
        <v>1</v>
      </c>
      <c r="W315" s="14">
        <v>1</v>
      </c>
      <c r="X315" s="14" t="s">
        <v>270</v>
      </c>
      <c r="Y315" s="163">
        <v>23</v>
      </c>
      <c r="Z315" s="14" t="s">
        <v>271</v>
      </c>
      <c r="AA315" s="14">
        <f t="shared" si="4"/>
        <v>3</v>
      </c>
    </row>
    <row r="316" spans="1:27" x14ac:dyDescent="0.2">
      <c r="A316">
        <v>4449</v>
      </c>
      <c r="B316" s="1" t="s">
        <v>1317</v>
      </c>
      <c r="C316" t="s">
        <v>341</v>
      </c>
      <c r="D316" s="9" t="s">
        <v>1318</v>
      </c>
      <c r="E316" s="9" t="s">
        <v>259</v>
      </c>
      <c r="F316" s="9" t="s">
        <v>1319</v>
      </c>
      <c r="G316" s="10">
        <v>11</v>
      </c>
      <c r="H316" s="10" t="s">
        <v>632</v>
      </c>
      <c r="I316" s="10">
        <v>1943</v>
      </c>
      <c r="J316" s="11" t="s">
        <v>1320</v>
      </c>
      <c r="K316" s="12" t="s">
        <v>237</v>
      </c>
      <c r="L316" s="13" t="s">
        <v>1321</v>
      </c>
      <c r="M316" t="s">
        <v>263</v>
      </c>
      <c r="N316" t="s">
        <v>1322</v>
      </c>
      <c r="O316" t="s">
        <v>1323</v>
      </c>
      <c r="P316" s="14" t="s">
        <v>1324</v>
      </c>
      <c r="Q316" t="s">
        <v>267</v>
      </c>
      <c r="R316" s="9" t="s">
        <v>1150</v>
      </c>
      <c r="S316" s="9"/>
      <c r="T316">
        <v>9</v>
      </c>
      <c r="U316" s="210" t="s">
        <v>1291</v>
      </c>
      <c r="V316" s="14">
        <v>1</v>
      </c>
      <c r="W316" s="14">
        <v>1</v>
      </c>
      <c r="X316" s="14" t="s">
        <v>270</v>
      </c>
      <c r="Y316">
        <v>192</v>
      </c>
      <c r="Z316" t="s">
        <v>271</v>
      </c>
      <c r="AA316">
        <f t="shared" si="4"/>
        <v>2</v>
      </c>
    </row>
    <row r="317" spans="1:27" x14ac:dyDescent="0.2">
      <c r="A317" s="15">
        <v>4002</v>
      </c>
      <c r="B317" s="41" t="s">
        <v>17082</v>
      </c>
      <c r="C317" s="15" t="s">
        <v>511</v>
      </c>
      <c r="D317" s="28" t="s">
        <v>2138</v>
      </c>
      <c r="E317" s="28" t="s">
        <v>5549</v>
      </c>
      <c r="F317" s="28" t="s">
        <v>721</v>
      </c>
      <c r="G317" s="65">
        <v>14</v>
      </c>
      <c r="H317" s="65" t="s">
        <v>632</v>
      </c>
      <c r="I317" s="65">
        <v>1943</v>
      </c>
      <c r="J317" s="101">
        <v>15963</v>
      </c>
      <c r="K317" s="68" t="s">
        <v>237</v>
      </c>
      <c r="L317" s="15" t="s">
        <v>17848</v>
      </c>
      <c r="M317" s="15" t="s">
        <v>781</v>
      </c>
      <c r="N317" s="15"/>
      <c r="O317" s="15"/>
      <c r="P317" s="15"/>
      <c r="Q317" s="15"/>
      <c r="R317" s="15"/>
      <c r="S317" s="28"/>
      <c r="T317" s="15">
        <v>9</v>
      </c>
      <c r="U317" s="211" t="s">
        <v>1291</v>
      </c>
      <c r="V317" s="15">
        <v>0</v>
      </c>
      <c r="W317" s="15">
        <v>1</v>
      </c>
      <c r="X317" s="15" t="s">
        <v>294</v>
      </c>
      <c r="Y317" s="15" t="s">
        <v>2138</v>
      </c>
      <c r="Z317" s="15" t="s">
        <v>18167</v>
      </c>
      <c r="AA317">
        <f t="shared" si="4"/>
        <v>1</v>
      </c>
    </row>
    <row r="318" spans="1:27" x14ac:dyDescent="0.2">
      <c r="A318">
        <v>3888</v>
      </c>
      <c r="B318" s="1" t="s">
        <v>1326</v>
      </c>
      <c r="C318" t="s">
        <v>341</v>
      </c>
      <c r="D318" s="9">
        <v>139</v>
      </c>
      <c r="E318" s="9" t="s">
        <v>259</v>
      </c>
      <c r="F318" s="9" t="s">
        <v>721</v>
      </c>
      <c r="G318" s="10">
        <v>14</v>
      </c>
      <c r="H318" s="10" t="s">
        <v>632</v>
      </c>
      <c r="I318" s="10">
        <v>1943</v>
      </c>
      <c r="J318" s="11" t="s">
        <v>1327</v>
      </c>
      <c r="K318" s="12" t="s">
        <v>415</v>
      </c>
      <c r="L318" s="13" t="s">
        <v>1328</v>
      </c>
      <c r="M318" t="s">
        <v>263</v>
      </c>
      <c r="N318" t="s">
        <v>650</v>
      </c>
      <c r="Q318" t="s">
        <v>672</v>
      </c>
      <c r="R318" s="9"/>
      <c r="S318" s="9"/>
      <c r="T318">
        <v>9</v>
      </c>
      <c r="U318" s="210" t="s">
        <v>1291</v>
      </c>
      <c r="V318" s="14">
        <v>1</v>
      </c>
      <c r="W318" s="14">
        <v>1</v>
      </c>
      <c r="X318" s="14" t="s">
        <v>270</v>
      </c>
      <c r="Y318">
        <v>139</v>
      </c>
      <c r="Z318" t="s">
        <v>271</v>
      </c>
      <c r="AA318">
        <f t="shared" si="4"/>
        <v>1</v>
      </c>
    </row>
    <row r="319" spans="1:27" x14ac:dyDescent="0.2">
      <c r="A319">
        <v>5927</v>
      </c>
      <c r="B319" s="1" t="s">
        <v>1329</v>
      </c>
      <c r="C319" t="s">
        <v>284</v>
      </c>
      <c r="D319" s="9">
        <v>85</v>
      </c>
      <c r="E319" s="9" t="s">
        <v>259</v>
      </c>
      <c r="F319" s="9" t="s">
        <v>312</v>
      </c>
      <c r="G319" s="10">
        <v>15</v>
      </c>
      <c r="H319" s="10" t="s">
        <v>632</v>
      </c>
      <c r="I319" s="10">
        <v>1943</v>
      </c>
      <c r="J319" s="11">
        <v>15964</v>
      </c>
      <c r="K319" s="12" t="s">
        <v>237</v>
      </c>
      <c r="L319" s="13" t="s">
        <v>18429</v>
      </c>
      <c r="M319" t="s">
        <v>263</v>
      </c>
      <c r="N319" t="s">
        <v>1322</v>
      </c>
      <c r="O319" s="9" t="s">
        <v>1330</v>
      </c>
      <c r="P319" s="9" t="s">
        <v>1330</v>
      </c>
      <c r="Q319" t="s">
        <v>267</v>
      </c>
      <c r="R319" s="9" t="s">
        <v>1150</v>
      </c>
      <c r="S319" s="9"/>
      <c r="T319">
        <v>9</v>
      </c>
      <c r="U319" s="210" t="s">
        <v>1291</v>
      </c>
      <c r="V319" s="14">
        <v>1</v>
      </c>
      <c r="W319" s="14">
        <v>1</v>
      </c>
      <c r="X319" s="14" t="s">
        <v>270</v>
      </c>
      <c r="Y319">
        <v>85</v>
      </c>
      <c r="Z319" t="s">
        <v>505</v>
      </c>
      <c r="AA319">
        <f t="shared" si="4"/>
        <v>1</v>
      </c>
    </row>
    <row r="320" spans="1:27" x14ac:dyDescent="0.2">
      <c r="A320">
        <v>7604</v>
      </c>
      <c r="B320" s="1" t="s">
        <v>1331</v>
      </c>
      <c r="C320" t="s">
        <v>284</v>
      </c>
      <c r="D320" s="9">
        <v>488</v>
      </c>
      <c r="E320" s="9" t="s">
        <v>259</v>
      </c>
      <c r="F320" s="9" t="s">
        <v>312</v>
      </c>
      <c r="G320" s="10">
        <v>15</v>
      </c>
      <c r="H320" s="10" t="s">
        <v>632</v>
      </c>
      <c r="I320" s="10">
        <v>1943</v>
      </c>
      <c r="J320" s="11" t="s">
        <v>1332</v>
      </c>
      <c r="K320" s="12" t="s">
        <v>415</v>
      </c>
      <c r="L320" s="13" t="s">
        <v>17980</v>
      </c>
      <c r="M320" t="s">
        <v>263</v>
      </c>
      <c r="N320" t="s">
        <v>650</v>
      </c>
      <c r="Q320" t="s">
        <v>672</v>
      </c>
      <c r="R320" s="9"/>
      <c r="S320" s="9"/>
      <c r="T320">
        <v>9</v>
      </c>
      <c r="U320" s="210" t="s">
        <v>1291</v>
      </c>
      <c r="V320" s="14">
        <v>1</v>
      </c>
      <c r="W320" s="14">
        <v>1</v>
      </c>
      <c r="X320" s="14" t="s">
        <v>270</v>
      </c>
      <c r="Y320">
        <v>488</v>
      </c>
      <c r="Z320" t="s">
        <v>505</v>
      </c>
      <c r="AA320">
        <f t="shared" si="4"/>
        <v>1</v>
      </c>
    </row>
    <row r="321" spans="1:27" x14ac:dyDescent="0.2">
      <c r="A321">
        <v>110</v>
      </c>
      <c r="B321" s="1" t="s">
        <v>1333</v>
      </c>
      <c r="C321" t="s">
        <v>412</v>
      </c>
      <c r="D321" s="9" t="s">
        <v>1303</v>
      </c>
      <c r="E321" s="9" t="s">
        <v>259</v>
      </c>
      <c r="F321" s="9" t="s">
        <v>532</v>
      </c>
      <c r="G321" s="10">
        <v>16</v>
      </c>
      <c r="H321" s="10" t="s">
        <v>632</v>
      </c>
      <c r="I321" s="10">
        <v>1943</v>
      </c>
      <c r="J321" s="11" t="s">
        <v>1334</v>
      </c>
      <c r="K321" s="12" t="s">
        <v>237</v>
      </c>
      <c r="L321" s="13" t="s">
        <v>1335</v>
      </c>
      <c r="M321" t="s">
        <v>290</v>
      </c>
      <c r="N321" t="s">
        <v>291</v>
      </c>
      <c r="O321" t="s">
        <v>620</v>
      </c>
      <c r="R321" s="9"/>
      <c r="S321" s="9"/>
      <c r="T321">
        <v>9</v>
      </c>
      <c r="U321" s="210" t="s">
        <v>1291</v>
      </c>
      <c r="V321" s="14">
        <v>1</v>
      </c>
      <c r="W321" s="14">
        <v>1</v>
      </c>
      <c r="X321" s="14" t="s">
        <v>294</v>
      </c>
      <c r="Y321" t="s">
        <v>971</v>
      </c>
      <c r="Z321" t="s">
        <v>271</v>
      </c>
      <c r="AA321">
        <f t="shared" si="4"/>
        <v>3</v>
      </c>
    </row>
    <row r="322" spans="1:27" x14ac:dyDescent="0.2">
      <c r="A322">
        <v>5261</v>
      </c>
      <c r="B322" s="1" t="s">
        <v>1342</v>
      </c>
      <c r="C322" t="s">
        <v>657</v>
      </c>
      <c r="D322" s="9" t="s">
        <v>990</v>
      </c>
      <c r="E322" s="9" t="s">
        <v>275</v>
      </c>
      <c r="F322" s="9" t="s">
        <v>413</v>
      </c>
      <c r="G322" s="10">
        <v>16</v>
      </c>
      <c r="H322" s="10" t="s">
        <v>632</v>
      </c>
      <c r="I322" s="10">
        <v>1943</v>
      </c>
      <c r="J322" s="11">
        <v>15965</v>
      </c>
      <c r="K322" s="12" t="s">
        <v>237</v>
      </c>
      <c r="L322" s="13" t="s">
        <v>18110</v>
      </c>
      <c r="M322" t="s">
        <v>263</v>
      </c>
      <c r="N322" t="s">
        <v>470</v>
      </c>
      <c r="Q322" t="s">
        <v>672</v>
      </c>
      <c r="R322" s="9"/>
      <c r="S322" s="9"/>
      <c r="T322">
        <v>9</v>
      </c>
      <c r="U322" s="210" t="s">
        <v>1291</v>
      </c>
      <c r="V322" s="14">
        <v>1</v>
      </c>
      <c r="W322" s="14">
        <v>1</v>
      </c>
      <c r="X322" s="14" t="s">
        <v>270</v>
      </c>
      <c r="Y322">
        <v>23</v>
      </c>
      <c r="Z322" t="s">
        <v>271</v>
      </c>
      <c r="AA322">
        <f t="shared" ref="AA322:AA385" si="5">LEN(D322)-LEN(SUBSTITUTE(D322,"/",""))+1</f>
        <v>2</v>
      </c>
    </row>
    <row r="323" spans="1:27" x14ac:dyDescent="0.2">
      <c r="A323">
        <v>3828</v>
      </c>
      <c r="B323" s="1" t="s">
        <v>1336</v>
      </c>
      <c r="C323" t="s">
        <v>657</v>
      </c>
      <c r="D323" s="9">
        <v>410</v>
      </c>
      <c r="E323" s="9" t="s">
        <v>259</v>
      </c>
      <c r="F323" s="9" t="s">
        <v>413</v>
      </c>
      <c r="G323" s="10">
        <v>16</v>
      </c>
      <c r="H323" s="10" t="s">
        <v>632</v>
      </c>
      <c r="I323" s="10">
        <v>1943</v>
      </c>
      <c r="J323" s="11" t="s">
        <v>1337</v>
      </c>
      <c r="K323" s="12" t="s">
        <v>415</v>
      </c>
      <c r="L323" s="13" t="s">
        <v>1338</v>
      </c>
      <c r="M323" t="s">
        <v>263</v>
      </c>
      <c r="N323" t="s">
        <v>280</v>
      </c>
      <c r="Q323" t="s">
        <v>281</v>
      </c>
      <c r="R323" s="9"/>
      <c r="S323" s="9"/>
      <c r="T323">
        <v>9</v>
      </c>
      <c r="U323" s="210" t="s">
        <v>1291</v>
      </c>
      <c r="V323" s="14">
        <v>1</v>
      </c>
      <c r="W323" s="14">
        <v>1</v>
      </c>
      <c r="X323" s="14" t="s">
        <v>270</v>
      </c>
      <c r="Y323">
        <v>410</v>
      </c>
      <c r="Z323" t="s">
        <v>271</v>
      </c>
      <c r="AA323">
        <f t="shared" si="5"/>
        <v>1</v>
      </c>
    </row>
    <row r="324" spans="1:27" x14ac:dyDescent="0.2">
      <c r="A324">
        <v>4704</v>
      </c>
      <c r="B324" s="1" t="s">
        <v>506</v>
      </c>
      <c r="C324" t="s">
        <v>507</v>
      </c>
      <c r="D324" s="9" t="s">
        <v>18379</v>
      </c>
      <c r="E324" s="9" t="s">
        <v>508</v>
      </c>
      <c r="F324" s="9" t="s">
        <v>532</v>
      </c>
      <c r="G324" s="10">
        <v>17</v>
      </c>
      <c r="H324" s="10" t="s">
        <v>632</v>
      </c>
      <c r="I324" s="10">
        <v>1943</v>
      </c>
      <c r="J324" s="11">
        <v>15966</v>
      </c>
      <c r="K324" s="12" t="s">
        <v>237</v>
      </c>
      <c r="L324" t="s">
        <v>18380</v>
      </c>
      <c r="M324" t="s">
        <v>290</v>
      </c>
      <c r="N324" t="s">
        <v>291</v>
      </c>
      <c r="O324" t="s">
        <v>17895</v>
      </c>
      <c r="R324" s="9"/>
      <c r="S324" s="9"/>
      <c r="T324" s="14"/>
      <c r="U324" s="210" t="s">
        <v>1291</v>
      </c>
      <c r="V324" s="14">
        <v>0</v>
      </c>
      <c r="W324" s="14">
        <v>1</v>
      </c>
      <c r="X324" s="14" t="s">
        <v>294</v>
      </c>
      <c r="Y324" s="9" t="s">
        <v>18379</v>
      </c>
      <c r="Z324" t="s">
        <v>18167</v>
      </c>
      <c r="AA324">
        <f t="shared" si="5"/>
        <v>1</v>
      </c>
    </row>
    <row r="325" spans="1:27" x14ac:dyDescent="0.2">
      <c r="A325">
        <v>3919</v>
      </c>
      <c r="B325" s="1" t="s">
        <v>1339</v>
      </c>
      <c r="C325" t="s">
        <v>341</v>
      </c>
      <c r="D325" s="9">
        <v>139</v>
      </c>
      <c r="E325" s="9" t="s">
        <v>259</v>
      </c>
      <c r="F325" s="9" t="s">
        <v>721</v>
      </c>
      <c r="G325" s="10">
        <v>17</v>
      </c>
      <c r="H325" s="10" t="s">
        <v>632</v>
      </c>
      <c r="I325" s="10">
        <v>1943</v>
      </c>
      <c r="J325" s="11" t="s">
        <v>1340</v>
      </c>
      <c r="K325" s="12" t="s">
        <v>415</v>
      </c>
      <c r="L325" s="13" t="s">
        <v>1341</v>
      </c>
      <c r="M325" t="s">
        <v>279</v>
      </c>
      <c r="N325" t="s">
        <v>345</v>
      </c>
      <c r="Q325" t="s">
        <v>267</v>
      </c>
      <c r="R325" s="9"/>
      <c r="S325" s="9"/>
      <c r="T325">
        <v>9</v>
      </c>
      <c r="U325" s="210" t="s">
        <v>1291</v>
      </c>
      <c r="V325" s="14">
        <v>1</v>
      </c>
      <c r="W325" s="14">
        <v>1</v>
      </c>
      <c r="X325" s="14" t="s">
        <v>270</v>
      </c>
      <c r="Y325">
        <v>139</v>
      </c>
      <c r="Z325" t="s">
        <v>271</v>
      </c>
      <c r="AA325">
        <f t="shared" si="5"/>
        <v>1</v>
      </c>
    </row>
    <row r="326" spans="1:27" x14ac:dyDescent="0.2">
      <c r="A326">
        <v>3529</v>
      </c>
      <c r="B326" s="1" t="s">
        <v>1343</v>
      </c>
      <c r="C326" t="s">
        <v>657</v>
      </c>
      <c r="D326" s="26">
        <v>605</v>
      </c>
      <c r="E326" s="9" t="s">
        <v>259</v>
      </c>
      <c r="F326" s="9" t="s">
        <v>413</v>
      </c>
      <c r="G326" s="10">
        <v>22</v>
      </c>
      <c r="H326" s="10" t="s">
        <v>632</v>
      </c>
      <c r="I326" s="10">
        <v>1943</v>
      </c>
      <c r="J326" s="11" t="s">
        <v>1344</v>
      </c>
      <c r="K326" s="12" t="s">
        <v>415</v>
      </c>
      <c r="L326" s="13" t="s">
        <v>1345</v>
      </c>
      <c r="M326" t="s">
        <v>263</v>
      </c>
      <c r="N326" t="s">
        <v>264</v>
      </c>
      <c r="O326" t="s">
        <v>1346</v>
      </c>
      <c r="P326" s="14" t="s">
        <v>1347</v>
      </c>
      <c r="Q326" t="s">
        <v>267</v>
      </c>
      <c r="R326" s="9" t="s">
        <v>1348</v>
      </c>
      <c r="S326" s="9"/>
      <c r="T326">
        <v>9</v>
      </c>
      <c r="U326" s="210" t="s">
        <v>1291</v>
      </c>
      <c r="V326" s="14">
        <v>1</v>
      </c>
      <c r="W326" s="14">
        <v>1</v>
      </c>
      <c r="X326" s="14" t="s">
        <v>270</v>
      </c>
      <c r="Y326">
        <v>605</v>
      </c>
      <c r="Z326" t="s">
        <v>271</v>
      </c>
      <c r="AA326">
        <f t="shared" si="5"/>
        <v>1</v>
      </c>
    </row>
    <row r="327" spans="1:27" x14ac:dyDescent="0.2">
      <c r="A327">
        <v>4777</v>
      </c>
      <c r="B327" s="1" t="s">
        <v>1349</v>
      </c>
      <c r="C327" t="s">
        <v>1027</v>
      </c>
      <c r="D327" s="9">
        <v>418</v>
      </c>
      <c r="E327" s="9" t="s">
        <v>259</v>
      </c>
      <c r="F327" s="9" t="s">
        <v>413</v>
      </c>
      <c r="G327" s="10">
        <v>22</v>
      </c>
      <c r="H327" s="10" t="s">
        <v>632</v>
      </c>
      <c r="I327" s="10">
        <v>1943</v>
      </c>
      <c r="J327" s="11" t="s">
        <v>1344</v>
      </c>
      <c r="K327" s="12" t="s">
        <v>415</v>
      </c>
      <c r="L327" s="13" t="s">
        <v>18640</v>
      </c>
      <c r="M327" t="s">
        <v>263</v>
      </c>
      <c r="N327" t="s">
        <v>1350</v>
      </c>
      <c r="Q327" t="s">
        <v>672</v>
      </c>
      <c r="R327" s="9"/>
      <c r="S327" s="9"/>
      <c r="T327">
        <v>9</v>
      </c>
      <c r="U327" s="210" t="s">
        <v>1291</v>
      </c>
      <c r="V327" s="14">
        <v>1</v>
      </c>
      <c r="W327" s="14">
        <v>1</v>
      </c>
      <c r="X327" s="14" t="s">
        <v>270</v>
      </c>
      <c r="Y327">
        <v>418</v>
      </c>
      <c r="Z327" t="s">
        <v>271</v>
      </c>
      <c r="AA327">
        <f t="shared" si="5"/>
        <v>1</v>
      </c>
    </row>
    <row r="328" spans="1:27" x14ac:dyDescent="0.2">
      <c r="A328">
        <v>7670</v>
      </c>
      <c r="B328" s="1" t="s">
        <v>1351</v>
      </c>
      <c r="C328" t="s">
        <v>1352</v>
      </c>
      <c r="D328" s="9">
        <v>540</v>
      </c>
      <c r="E328" s="9" t="s">
        <v>259</v>
      </c>
      <c r="F328" s="9" t="s">
        <v>260</v>
      </c>
      <c r="G328" s="10">
        <v>24</v>
      </c>
      <c r="H328" s="10" t="s">
        <v>632</v>
      </c>
      <c r="I328" s="10">
        <v>1943</v>
      </c>
      <c r="J328" s="11" t="s">
        <v>1353</v>
      </c>
      <c r="K328" s="12" t="s">
        <v>237</v>
      </c>
      <c r="L328" s="13" t="s">
        <v>1354</v>
      </c>
      <c r="M328" t="s">
        <v>263</v>
      </c>
      <c r="N328" t="s">
        <v>345</v>
      </c>
      <c r="O328" t="s">
        <v>727</v>
      </c>
      <c r="P328" t="s">
        <v>347</v>
      </c>
      <c r="Q328" t="s">
        <v>267</v>
      </c>
      <c r="R328" s="9" t="s">
        <v>1355</v>
      </c>
      <c r="S328" s="9"/>
      <c r="T328">
        <v>9</v>
      </c>
      <c r="U328" s="210" t="s">
        <v>1291</v>
      </c>
      <c r="V328" s="14">
        <v>1</v>
      </c>
      <c r="W328" s="14">
        <v>1</v>
      </c>
      <c r="X328" s="14" t="s">
        <v>270</v>
      </c>
      <c r="Y328">
        <v>540</v>
      </c>
      <c r="Z328" t="s">
        <v>271</v>
      </c>
      <c r="AA328">
        <f t="shared" si="5"/>
        <v>1</v>
      </c>
    </row>
    <row r="329" spans="1:27" x14ac:dyDescent="0.2">
      <c r="A329">
        <v>2509</v>
      </c>
      <c r="B329" s="1" t="s">
        <v>1358</v>
      </c>
      <c r="C329" t="s">
        <v>284</v>
      </c>
      <c r="D329" s="9" t="s">
        <v>1359</v>
      </c>
      <c r="E329" s="9" t="s">
        <v>259</v>
      </c>
      <c r="F329" s="9" t="s">
        <v>413</v>
      </c>
      <c r="G329" s="17">
        <v>25</v>
      </c>
      <c r="H329" s="10" t="s">
        <v>632</v>
      </c>
      <c r="I329" s="10">
        <v>1943</v>
      </c>
      <c r="J329" s="11" t="s">
        <v>1360</v>
      </c>
      <c r="K329" s="12" t="s">
        <v>237</v>
      </c>
      <c r="L329" s="13" t="s">
        <v>1361</v>
      </c>
      <c r="M329" t="s">
        <v>263</v>
      </c>
      <c r="N329" t="s">
        <v>1322</v>
      </c>
      <c r="O329" t="s">
        <v>1362</v>
      </c>
      <c r="P329" s="14" t="s">
        <v>1324</v>
      </c>
      <c r="Q329" t="s">
        <v>267</v>
      </c>
      <c r="R329" s="9" t="s">
        <v>1363</v>
      </c>
      <c r="S329" s="9"/>
      <c r="T329">
        <v>9</v>
      </c>
      <c r="U329" s="210" t="s">
        <v>1291</v>
      </c>
      <c r="V329" s="14">
        <v>1</v>
      </c>
      <c r="W329" s="14">
        <v>1</v>
      </c>
      <c r="X329" s="14" t="s">
        <v>270</v>
      </c>
      <c r="Y329">
        <v>307</v>
      </c>
      <c r="Z329" t="s">
        <v>271</v>
      </c>
      <c r="AA329">
        <f t="shared" si="5"/>
        <v>3</v>
      </c>
    </row>
    <row r="330" spans="1:27" x14ac:dyDescent="0.2">
      <c r="A330">
        <v>517</v>
      </c>
      <c r="B330" s="1" t="s">
        <v>1356</v>
      </c>
      <c r="C330" t="s">
        <v>1352</v>
      </c>
      <c r="D330" s="9" t="s">
        <v>1357</v>
      </c>
      <c r="E330" s="9" t="s">
        <v>275</v>
      </c>
      <c r="F330" s="9" t="s">
        <v>260</v>
      </c>
      <c r="G330" s="10">
        <v>25</v>
      </c>
      <c r="H330" s="10" t="s">
        <v>632</v>
      </c>
      <c r="I330" s="10">
        <v>1943</v>
      </c>
      <c r="J330" s="11">
        <v>15974</v>
      </c>
      <c r="K330" s="12" t="s">
        <v>237</v>
      </c>
      <c r="L330" s="13" t="s">
        <v>17976</v>
      </c>
      <c r="M330" t="s">
        <v>332</v>
      </c>
      <c r="N330" t="s">
        <v>333</v>
      </c>
      <c r="Q330" t="s">
        <v>334</v>
      </c>
      <c r="R330" s="9"/>
      <c r="S330" s="9"/>
      <c r="T330">
        <v>9</v>
      </c>
      <c r="U330" s="210" t="s">
        <v>1291</v>
      </c>
      <c r="V330" s="14">
        <v>1</v>
      </c>
      <c r="W330" s="14">
        <v>1</v>
      </c>
      <c r="X330" s="14" t="s">
        <v>270</v>
      </c>
      <c r="Y330" t="s">
        <v>1047</v>
      </c>
      <c r="Z330" t="s">
        <v>271</v>
      </c>
      <c r="AA330">
        <f t="shared" si="5"/>
        <v>2</v>
      </c>
    </row>
    <row r="331" spans="1:27" x14ac:dyDescent="0.2">
      <c r="A331">
        <v>1649</v>
      </c>
      <c r="B331" s="1" t="s">
        <v>1364</v>
      </c>
      <c r="C331" t="s">
        <v>1365</v>
      </c>
      <c r="D331" s="9" t="s">
        <v>1366</v>
      </c>
      <c r="E331" s="9" t="s">
        <v>259</v>
      </c>
      <c r="F331" s="9" t="s">
        <v>1246</v>
      </c>
      <c r="G331" s="10">
        <v>26</v>
      </c>
      <c r="H331" s="10" t="s">
        <v>632</v>
      </c>
      <c r="I331" s="10">
        <v>1943</v>
      </c>
      <c r="J331" s="11" t="s">
        <v>1367</v>
      </c>
      <c r="K331" s="12" t="s">
        <v>237</v>
      </c>
      <c r="L331" s="13" t="s">
        <v>1368</v>
      </c>
      <c r="M331" t="s">
        <v>753</v>
      </c>
      <c r="R331" s="9"/>
      <c r="S331" s="9"/>
      <c r="T331">
        <v>9</v>
      </c>
      <c r="U331" s="210" t="s">
        <v>1291</v>
      </c>
      <c r="V331" s="14">
        <v>1</v>
      </c>
      <c r="W331" s="14">
        <v>1</v>
      </c>
      <c r="X331" s="14" t="s">
        <v>294</v>
      </c>
      <c r="Y331" t="s">
        <v>1369</v>
      </c>
      <c r="Z331" t="s">
        <v>271</v>
      </c>
      <c r="AA331">
        <f t="shared" si="5"/>
        <v>2</v>
      </c>
    </row>
    <row r="332" spans="1:27" x14ac:dyDescent="0.2">
      <c r="A332">
        <v>3490</v>
      </c>
      <c r="B332" s="1" t="s">
        <v>1370</v>
      </c>
      <c r="C332" t="s">
        <v>1027</v>
      </c>
      <c r="D332" s="9">
        <v>264</v>
      </c>
      <c r="E332" s="9" t="s">
        <v>259</v>
      </c>
      <c r="F332" s="9" t="s">
        <v>413</v>
      </c>
      <c r="G332" s="10">
        <v>27</v>
      </c>
      <c r="H332" s="10" t="s">
        <v>632</v>
      </c>
      <c r="I332" s="10">
        <v>1943</v>
      </c>
      <c r="J332" s="11" t="s">
        <v>1371</v>
      </c>
      <c r="K332" s="12" t="s">
        <v>415</v>
      </c>
      <c r="L332" s="13" t="s">
        <v>18787</v>
      </c>
      <c r="M332" t="s">
        <v>263</v>
      </c>
      <c r="N332" t="s">
        <v>1350</v>
      </c>
      <c r="Q332" t="s">
        <v>672</v>
      </c>
      <c r="R332" s="9"/>
      <c r="S332" s="9"/>
      <c r="T332">
        <v>9</v>
      </c>
      <c r="U332" s="210" t="s">
        <v>1291</v>
      </c>
      <c r="V332" s="14">
        <v>1</v>
      </c>
      <c r="W332" s="14">
        <v>1</v>
      </c>
      <c r="X332" s="14" t="s">
        <v>270</v>
      </c>
      <c r="Y332">
        <v>264</v>
      </c>
      <c r="Z332" t="s">
        <v>271</v>
      </c>
      <c r="AA332">
        <f t="shared" si="5"/>
        <v>1</v>
      </c>
    </row>
    <row r="333" spans="1:27" x14ac:dyDescent="0.2">
      <c r="A333">
        <v>1590</v>
      </c>
      <c r="B333" s="1" t="s">
        <v>1372</v>
      </c>
      <c r="C333" t="s">
        <v>284</v>
      </c>
      <c r="D333" s="9" t="s">
        <v>1373</v>
      </c>
      <c r="E333" s="9" t="s">
        <v>259</v>
      </c>
      <c r="F333" s="9" t="s">
        <v>312</v>
      </c>
      <c r="G333" s="10">
        <v>29</v>
      </c>
      <c r="H333" s="10" t="s">
        <v>632</v>
      </c>
      <c r="I333" s="10">
        <v>1943</v>
      </c>
      <c r="J333" s="11" t="s">
        <v>1374</v>
      </c>
      <c r="K333" s="12" t="s">
        <v>237</v>
      </c>
      <c r="L333" s="13" t="s">
        <v>1375</v>
      </c>
      <c r="M333" t="s">
        <v>290</v>
      </c>
      <c r="O333" t="s">
        <v>620</v>
      </c>
      <c r="R333" s="9"/>
      <c r="S333" s="9"/>
      <c r="T333">
        <v>9</v>
      </c>
      <c r="U333" s="210" t="s">
        <v>1291</v>
      </c>
      <c r="V333" s="14">
        <v>1</v>
      </c>
      <c r="W333" s="14">
        <v>1</v>
      </c>
      <c r="X333" s="14" t="s">
        <v>270</v>
      </c>
      <c r="Y333">
        <v>456</v>
      </c>
      <c r="Z333" t="s">
        <v>271</v>
      </c>
      <c r="AA333">
        <f t="shared" si="5"/>
        <v>2</v>
      </c>
    </row>
    <row r="334" spans="1:27" x14ac:dyDescent="0.2">
      <c r="A334">
        <v>1308</v>
      </c>
      <c r="B334" s="1" t="s">
        <v>1376</v>
      </c>
      <c r="C334" t="s">
        <v>1008</v>
      </c>
      <c r="D334" s="9" t="s">
        <v>1377</v>
      </c>
      <c r="E334" s="9" t="s">
        <v>259</v>
      </c>
      <c r="F334" s="9" t="s">
        <v>721</v>
      </c>
      <c r="G334" s="10">
        <v>29</v>
      </c>
      <c r="H334" s="10" t="s">
        <v>632</v>
      </c>
      <c r="I334" s="10">
        <v>1943</v>
      </c>
      <c r="J334" s="11" t="s">
        <v>1374</v>
      </c>
      <c r="K334" s="12" t="s">
        <v>237</v>
      </c>
      <c r="L334" s="13" t="s">
        <v>1378</v>
      </c>
      <c r="M334" t="s">
        <v>290</v>
      </c>
      <c r="N334" t="s">
        <v>573</v>
      </c>
      <c r="O334" t="s">
        <v>764</v>
      </c>
      <c r="R334" s="9"/>
      <c r="S334" s="9"/>
      <c r="T334">
        <v>9</v>
      </c>
      <c r="U334" s="210" t="s">
        <v>1291</v>
      </c>
      <c r="V334" s="14">
        <v>1</v>
      </c>
      <c r="W334" s="14">
        <v>1</v>
      </c>
      <c r="X334" s="14" t="s">
        <v>270</v>
      </c>
      <c r="Y334">
        <v>105</v>
      </c>
      <c r="Z334" t="s">
        <v>271</v>
      </c>
      <c r="AA334">
        <f t="shared" si="5"/>
        <v>2</v>
      </c>
    </row>
    <row r="335" spans="1:27" x14ac:dyDescent="0.2">
      <c r="A335">
        <v>3611</v>
      </c>
      <c r="B335" s="1" t="s">
        <v>1379</v>
      </c>
      <c r="C335" t="s">
        <v>657</v>
      </c>
      <c r="D335" s="9">
        <v>418</v>
      </c>
      <c r="E335" s="9" t="s">
        <v>259</v>
      </c>
      <c r="F335" s="9" t="s">
        <v>413</v>
      </c>
      <c r="G335" s="10">
        <v>29</v>
      </c>
      <c r="H335" s="10" t="s">
        <v>632</v>
      </c>
      <c r="I335" s="10">
        <v>1943</v>
      </c>
      <c r="J335" s="11" t="s">
        <v>1380</v>
      </c>
      <c r="K335" s="12" t="s">
        <v>415</v>
      </c>
      <c r="L335" s="13" t="s">
        <v>1381</v>
      </c>
      <c r="M335" t="s">
        <v>290</v>
      </c>
      <c r="N335" t="s">
        <v>573</v>
      </c>
      <c r="O335" t="s">
        <v>1382</v>
      </c>
      <c r="R335" s="9"/>
      <c r="S335" s="9"/>
      <c r="T335">
        <v>9</v>
      </c>
      <c r="U335" s="210" t="s">
        <v>1291</v>
      </c>
      <c r="V335" s="14">
        <v>1</v>
      </c>
      <c r="W335" s="14">
        <v>1</v>
      </c>
      <c r="X335" s="14" t="s">
        <v>270</v>
      </c>
      <c r="Y335">
        <v>418</v>
      </c>
      <c r="Z335" t="s">
        <v>271</v>
      </c>
      <c r="AA335">
        <f t="shared" si="5"/>
        <v>1</v>
      </c>
    </row>
    <row r="336" spans="1:27" x14ac:dyDescent="0.2">
      <c r="A336">
        <v>51</v>
      </c>
      <c r="B336" s="1" t="s">
        <v>1391</v>
      </c>
      <c r="C336" t="s">
        <v>284</v>
      </c>
      <c r="D336" s="9" t="s">
        <v>1392</v>
      </c>
      <c r="E336" s="9" t="s">
        <v>259</v>
      </c>
      <c r="F336" s="9" t="s">
        <v>312</v>
      </c>
      <c r="G336" s="10">
        <v>0</v>
      </c>
      <c r="H336" s="10" t="s">
        <v>495</v>
      </c>
      <c r="I336" s="10">
        <v>1943</v>
      </c>
      <c r="J336" s="11" t="s">
        <v>1385</v>
      </c>
      <c r="K336" s="12" t="s">
        <v>237</v>
      </c>
      <c r="L336" s="13" t="s">
        <v>1393</v>
      </c>
      <c r="M336" t="s">
        <v>753</v>
      </c>
      <c r="R336" s="9"/>
      <c r="S336" s="9"/>
      <c r="T336" s="14">
        <v>10</v>
      </c>
      <c r="U336" s="210" t="s">
        <v>1387</v>
      </c>
      <c r="V336" s="14">
        <v>1</v>
      </c>
      <c r="W336" s="14">
        <v>1</v>
      </c>
      <c r="X336" s="14" t="s">
        <v>270</v>
      </c>
      <c r="Y336">
        <v>410</v>
      </c>
      <c r="Z336" t="s">
        <v>271</v>
      </c>
      <c r="AA336">
        <f t="shared" si="5"/>
        <v>2</v>
      </c>
    </row>
    <row r="337" spans="1:27" x14ac:dyDescent="0.2">
      <c r="A337">
        <v>7293</v>
      </c>
      <c r="B337" s="1" t="s">
        <v>1383</v>
      </c>
      <c r="C337" t="s">
        <v>284</v>
      </c>
      <c r="D337" s="9" t="s">
        <v>1384</v>
      </c>
      <c r="E337" s="9" t="s">
        <v>259</v>
      </c>
      <c r="F337" s="9" t="s">
        <v>312</v>
      </c>
      <c r="G337" s="10">
        <v>0</v>
      </c>
      <c r="H337" s="10" t="s">
        <v>495</v>
      </c>
      <c r="I337" s="10">
        <v>1943</v>
      </c>
      <c r="J337" s="11" t="s">
        <v>1385</v>
      </c>
      <c r="K337" s="12" t="s">
        <v>237</v>
      </c>
      <c r="L337" s="13" t="s">
        <v>1386</v>
      </c>
      <c r="M337" t="s">
        <v>753</v>
      </c>
      <c r="R337" s="9"/>
      <c r="S337" s="9"/>
      <c r="T337" s="14">
        <v>10</v>
      </c>
      <c r="U337" s="210" t="s">
        <v>1387</v>
      </c>
      <c r="V337" s="14">
        <v>1</v>
      </c>
      <c r="W337" s="14">
        <v>1</v>
      </c>
      <c r="X337" s="14" t="s">
        <v>270</v>
      </c>
      <c r="Y337">
        <v>151</v>
      </c>
      <c r="Z337" t="s">
        <v>271</v>
      </c>
      <c r="AA337">
        <f t="shared" si="5"/>
        <v>3</v>
      </c>
    </row>
    <row r="338" spans="1:27" x14ac:dyDescent="0.2">
      <c r="A338">
        <v>508</v>
      </c>
      <c r="B338" s="1" t="s">
        <v>1394</v>
      </c>
      <c r="C338" t="s">
        <v>284</v>
      </c>
      <c r="D338" s="9" t="s">
        <v>1395</v>
      </c>
      <c r="E338" s="9" t="s">
        <v>259</v>
      </c>
      <c r="F338" s="9" t="s">
        <v>312</v>
      </c>
      <c r="G338" s="10">
        <v>0</v>
      </c>
      <c r="H338" s="10" t="s">
        <v>495</v>
      </c>
      <c r="I338" s="10">
        <v>1943</v>
      </c>
      <c r="J338" s="11" t="s">
        <v>1385</v>
      </c>
      <c r="K338" s="12" t="s">
        <v>237</v>
      </c>
      <c r="L338" s="13" t="s">
        <v>1396</v>
      </c>
      <c r="M338" t="s">
        <v>753</v>
      </c>
      <c r="R338" s="9"/>
      <c r="S338" s="9"/>
      <c r="T338" s="14">
        <v>10</v>
      </c>
      <c r="U338" s="210" t="s">
        <v>1387</v>
      </c>
      <c r="V338" s="14">
        <v>1</v>
      </c>
      <c r="W338" s="14">
        <v>1</v>
      </c>
      <c r="X338" s="14" t="s">
        <v>270</v>
      </c>
      <c r="Y338">
        <v>157</v>
      </c>
      <c r="Z338" t="s">
        <v>271</v>
      </c>
      <c r="AA338">
        <f t="shared" si="5"/>
        <v>2</v>
      </c>
    </row>
    <row r="339" spans="1:27" x14ac:dyDescent="0.2">
      <c r="A339">
        <v>1070</v>
      </c>
      <c r="B339" s="1" t="s">
        <v>1388</v>
      </c>
      <c r="C339" t="s">
        <v>284</v>
      </c>
      <c r="D339" s="9" t="s">
        <v>1389</v>
      </c>
      <c r="E339" s="9" t="s">
        <v>259</v>
      </c>
      <c r="F339" s="9" t="s">
        <v>312</v>
      </c>
      <c r="G339" s="10">
        <v>0</v>
      </c>
      <c r="H339" s="10" t="s">
        <v>495</v>
      </c>
      <c r="I339" s="10">
        <v>1943</v>
      </c>
      <c r="J339" s="11" t="s">
        <v>1385</v>
      </c>
      <c r="K339" s="12" t="s">
        <v>237</v>
      </c>
      <c r="L339" s="13" t="s">
        <v>1390</v>
      </c>
      <c r="M339" t="s">
        <v>753</v>
      </c>
      <c r="R339" s="9"/>
      <c r="S339" s="9"/>
      <c r="T339" s="14">
        <v>10</v>
      </c>
      <c r="U339" s="210" t="s">
        <v>1387</v>
      </c>
      <c r="V339" s="14">
        <v>1</v>
      </c>
      <c r="W339" s="14">
        <v>1</v>
      </c>
      <c r="X339" s="14" t="s">
        <v>270</v>
      </c>
      <c r="Y339">
        <v>141</v>
      </c>
      <c r="Z339" t="s">
        <v>271</v>
      </c>
      <c r="AA339">
        <f t="shared" si="5"/>
        <v>3</v>
      </c>
    </row>
    <row r="340" spans="1:27" x14ac:dyDescent="0.2">
      <c r="A340">
        <v>5970</v>
      </c>
      <c r="B340" s="1" t="s">
        <v>1397</v>
      </c>
      <c r="C340" t="s">
        <v>284</v>
      </c>
      <c r="D340" s="9">
        <v>25</v>
      </c>
      <c r="E340" s="9" t="s">
        <v>259</v>
      </c>
      <c r="F340" s="9" t="s">
        <v>312</v>
      </c>
      <c r="G340" s="10">
        <v>0</v>
      </c>
      <c r="H340" s="10" t="s">
        <v>495</v>
      </c>
      <c r="I340" s="10">
        <v>1943</v>
      </c>
      <c r="J340" s="11" t="s">
        <v>1385</v>
      </c>
      <c r="K340" s="12" t="s">
        <v>237</v>
      </c>
      <c r="L340" s="13" t="s">
        <v>1398</v>
      </c>
      <c r="M340" t="s">
        <v>753</v>
      </c>
      <c r="R340" s="9"/>
      <c r="S340" s="9"/>
      <c r="T340" s="14">
        <v>10</v>
      </c>
      <c r="U340" s="210" t="s">
        <v>1387</v>
      </c>
      <c r="V340" s="14">
        <v>1</v>
      </c>
      <c r="W340" s="14">
        <v>1</v>
      </c>
      <c r="X340" s="14" t="s">
        <v>270</v>
      </c>
      <c r="Y340">
        <v>25</v>
      </c>
      <c r="Z340" t="s">
        <v>271</v>
      </c>
      <c r="AA340">
        <f t="shared" si="5"/>
        <v>1</v>
      </c>
    </row>
    <row r="341" spans="1:27" x14ac:dyDescent="0.2">
      <c r="A341">
        <v>6683</v>
      </c>
      <c r="B341" s="1" t="s">
        <v>1399</v>
      </c>
      <c r="C341" t="s">
        <v>284</v>
      </c>
      <c r="D341" s="9" t="s">
        <v>1400</v>
      </c>
      <c r="E341" s="9" t="s">
        <v>259</v>
      </c>
      <c r="F341" s="9" t="s">
        <v>312</v>
      </c>
      <c r="G341" s="10">
        <v>2</v>
      </c>
      <c r="H341" s="10" t="s">
        <v>495</v>
      </c>
      <c r="I341" s="10">
        <v>1943</v>
      </c>
      <c r="J341" s="11" t="s">
        <v>1401</v>
      </c>
      <c r="K341" s="12" t="s">
        <v>237</v>
      </c>
      <c r="L341" s="13" t="s">
        <v>1402</v>
      </c>
      <c r="M341" t="s">
        <v>290</v>
      </c>
      <c r="O341" t="s">
        <v>692</v>
      </c>
      <c r="R341" s="9"/>
      <c r="S341" s="9"/>
      <c r="T341" s="14">
        <v>10</v>
      </c>
      <c r="U341" s="210" t="s">
        <v>1387</v>
      </c>
      <c r="V341" s="14">
        <v>1</v>
      </c>
      <c r="W341" s="14">
        <v>1</v>
      </c>
      <c r="X341" s="14" t="s">
        <v>270</v>
      </c>
      <c r="Y341">
        <v>25</v>
      </c>
      <c r="Z341" t="s">
        <v>271</v>
      </c>
      <c r="AA341">
        <f t="shared" si="5"/>
        <v>2</v>
      </c>
    </row>
    <row r="342" spans="1:27" x14ac:dyDescent="0.2">
      <c r="A342">
        <v>3896</v>
      </c>
      <c r="B342" s="1" t="s">
        <v>1403</v>
      </c>
      <c r="C342" t="s">
        <v>284</v>
      </c>
      <c r="D342" s="9">
        <v>25</v>
      </c>
      <c r="E342" s="9" t="s">
        <v>259</v>
      </c>
      <c r="F342" s="9" t="s">
        <v>312</v>
      </c>
      <c r="G342" s="10">
        <v>2</v>
      </c>
      <c r="H342" s="10" t="s">
        <v>495</v>
      </c>
      <c r="I342" s="10">
        <v>1943</v>
      </c>
      <c r="J342" s="11" t="s">
        <v>1401</v>
      </c>
      <c r="K342" s="12" t="s">
        <v>237</v>
      </c>
      <c r="L342" s="13" t="s">
        <v>1404</v>
      </c>
      <c r="M342" t="s">
        <v>290</v>
      </c>
      <c r="O342" t="s">
        <v>692</v>
      </c>
      <c r="R342" s="9"/>
      <c r="S342" s="9"/>
      <c r="T342" s="14">
        <v>10</v>
      </c>
      <c r="U342" s="210" t="s">
        <v>1387</v>
      </c>
      <c r="V342" s="14">
        <v>1</v>
      </c>
      <c r="W342" s="14">
        <v>1</v>
      </c>
      <c r="X342" s="14" t="s">
        <v>270</v>
      </c>
      <c r="Y342">
        <v>25</v>
      </c>
      <c r="Z342" t="s">
        <v>271</v>
      </c>
      <c r="AA342">
        <f t="shared" si="5"/>
        <v>1</v>
      </c>
    </row>
    <row r="343" spans="1:27" x14ac:dyDescent="0.2">
      <c r="A343">
        <v>2204</v>
      </c>
      <c r="B343" s="1" t="s">
        <v>1405</v>
      </c>
      <c r="C343" t="s">
        <v>341</v>
      </c>
      <c r="D343" s="9" t="s">
        <v>1406</v>
      </c>
      <c r="E343" s="9" t="s">
        <v>259</v>
      </c>
      <c r="F343" s="9" t="s">
        <v>532</v>
      </c>
      <c r="G343" s="10">
        <v>4</v>
      </c>
      <c r="H343" s="10" t="s">
        <v>495</v>
      </c>
      <c r="I343" s="10">
        <v>1943</v>
      </c>
      <c r="J343" s="11" t="s">
        <v>1407</v>
      </c>
      <c r="K343" s="12" t="s">
        <v>237</v>
      </c>
      <c r="L343" s="13" t="s">
        <v>1408</v>
      </c>
      <c r="M343" t="s">
        <v>290</v>
      </c>
      <c r="N343" t="s">
        <v>291</v>
      </c>
      <c r="O343" t="s">
        <v>586</v>
      </c>
      <c r="R343" s="9"/>
      <c r="S343" s="9"/>
      <c r="T343" s="14">
        <v>10</v>
      </c>
      <c r="U343" s="210" t="s">
        <v>1387</v>
      </c>
      <c r="V343" s="14">
        <v>1</v>
      </c>
      <c r="W343" s="14">
        <v>1</v>
      </c>
      <c r="X343" s="14" t="s">
        <v>294</v>
      </c>
      <c r="Y343" t="s">
        <v>1199</v>
      </c>
      <c r="Z343" t="s">
        <v>271</v>
      </c>
      <c r="AA343">
        <f t="shared" si="5"/>
        <v>3</v>
      </c>
    </row>
    <row r="344" spans="1:27" x14ac:dyDescent="0.2">
      <c r="A344">
        <v>4700</v>
      </c>
      <c r="B344" s="1" t="s">
        <v>1409</v>
      </c>
      <c r="C344" t="s">
        <v>503</v>
      </c>
      <c r="D344" s="9"/>
      <c r="E344" s="9" t="s">
        <v>508</v>
      </c>
      <c r="F344" s="9" t="s">
        <v>456</v>
      </c>
      <c r="G344" s="10">
        <v>8</v>
      </c>
      <c r="H344" s="10" t="s">
        <v>495</v>
      </c>
      <c r="I344" s="10">
        <v>1943</v>
      </c>
      <c r="J344" s="11" t="s">
        <v>1410</v>
      </c>
      <c r="K344" s="12" t="s">
        <v>237</v>
      </c>
      <c r="L344" s="13" t="s">
        <v>1411</v>
      </c>
      <c r="M344" t="s">
        <v>781</v>
      </c>
      <c r="R344" s="9"/>
      <c r="S344" s="9"/>
      <c r="T344" s="14">
        <v>10</v>
      </c>
      <c r="U344" s="210" t="s">
        <v>1387</v>
      </c>
      <c r="V344" s="14">
        <v>1</v>
      </c>
      <c r="W344" s="14">
        <v>1</v>
      </c>
      <c r="X344" s="14" t="s">
        <v>294</v>
      </c>
      <c r="Y344" t="s">
        <v>334</v>
      </c>
      <c r="Z344" t="s">
        <v>505</v>
      </c>
      <c r="AA344">
        <f t="shared" si="5"/>
        <v>1</v>
      </c>
    </row>
    <row r="345" spans="1:27" x14ac:dyDescent="0.2">
      <c r="A345">
        <v>905</v>
      </c>
      <c r="B345" s="1" t="s">
        <v>1412</v>
      </c>
      <c r="C345" t="s">
        <v>284</v>
      </c>
      <c r="D345" s="9">
        <v>85</v>
      </c>
      <c r="E345" s="9" t="s">
        <v>259</v>
      </c>
      <c r="F345" s="9" t="s">
        <v>312</v>
      </c>
      <c r="G345" s="10">
        <v>8</v>
      </c>
      <c r="H345" s="10" t="s">
        <v>495</v>
      </c>
      <c r="I345" s="10">
        <v>1943</v>
      </c>
      <c r="J345" s="11" t="s">
        <v>1413</v>
      </c>
      <c r="K345" s="12" t="s">
        <v>415</v>
      </c>
      <c r="L345" s="13" t="s">
        <v>18430</v>
      </c>
      <c r="M345" t="s">
        <v>263</v>
      </c>
      <c r="N345" t="s">
        <v>771</v>
      </c>
      <c r="O345" t="s">
        <v>280</v>
      </c>
      <c r="Q345" t="s">
        <v>672</v>
      </c>
      <c r="R345" s="9"/>
      <c r="S345" s="9"/>
      <c r="T345" s="14">
        <v>10</v>
      </c>
      <c r="U345" s="210" t="s">
        <v>1387</v>
      </c>
      <c r="V345" s="14">
        <v>1</v>
      </c>
      <c r="W345" s="14">
        <v>1</v>
      </c>
      <c r="X345" s="14" t="s">
        <v>270</v>
      </c>
      <c r="Y345">
        <v>85</v>
      </c>
      <c r="Z345" t="s">
        <v>505</v>
      </c>
      <c r="AA345">
        <f t="shared" si="5"/>
        <v>1</v>
      </c>
    </row>
    <row r="346" spans="1:27" x14ac:dyDescent="0.2">
      <c r="A346">
        <v>7301</v>
      </c>
      <c r="B346" s="1" t="s">
        <v>1414</v>
      </c>
      <c r="C346" t="s">
        <v>1027</v>
      </c>
      <c r="D346" s="9" t="s">
        <v>1415</v>
      </c>
      <c r="E346" s="9" t="s">
        <v>259</v>
      </c>
      <c r="F346" s="9" t="s">
        <v>1416</v>
      </c>
      <c r="G346" s="10">
        <v>9</v>
      </c>
      <c r="H346" s="10" t="s">
        <v>495</v>
      </c>
      <c r="I346" s="10">
        <v>1943</v>
      </c>
      <c r="J346" s="11" t="s">
        <v>1417</v>
      </c>
      <c r="K346" s="12" t="s">
        <v>237</v>
      </c>
      <c r="L346" s="13" t="s">
        <v>1418</v>
      </c>
      <c r="M346" t="s">
        <v>263</v>
      </c>
      <c r="N346" t="s">
        <v>280</v>
      </c>
      <c r="Q346" t="s">
        <v>281</v>
      </c>
      <c r="R346" s="9"/>
      <c r="S346" s="9"/>
      <c r="T346" s="14">
        <v>10</v>
      </c>
      <c r="U346" s="210" t="s">
        <v>1387</v>
      </c>
      <c r="V346" s="14">
        <v>1</v>
      </c>
      <c r="W346" s="14">
        <v>1</v>
      </c>
      <c r="X346" s="14" t="s">
        <v>270</v>
      </c>
      <c r="Y346">
        <v>464</v>
      </c>
      <c r="Z346" t="s">
        <v>1419</v>
      </c>
      <c r="AA346">
        <f t="shared" si="5"/>
        <v>2</v>
      </c>
    </row>
    <row r="347" spans="1:27" x14ac:dyDescent="0.2">
      <c r="A347">
        <v>1782</v>
      </c>
      <c r="B347" s="1" t="s">
        <v>1425</v>
      </c>
      <c r="C347" t="s">
        <v>1027</v>
      </c>
      <c r="D347" s="9">
        <v>464</v>
      </c>
      <c r="E347" s="9" t="s">
        <v>259</v>
      </c>
      <c r="F347" s="9" t="s">
        <v>1416</v>
      </c>
      <c r="G347" s="10">
        <v>9</v>
      </c>
      <c r="H347" s="10" t="s">
        <v>495</v>
      </c>
      <c r="I347" s="10">
        <v>1943</v>
      </c>
      <c r="J347" s="11" t="s">
        <v>1417</v>
      </c>
      <c r="K347" s="12" t="s">
        <v>237</v>
      </c>
      <c r="L347" s="13" t="s">
        <v>1426</v>
      </c>
      <c r="M347" t="s">
        <v>263</v>
      </c>
      <c r="N347" t="s">
        <v>280</v>
      </c>
      <c r="Q347" t="s">
        <v>281</v>
      </c>
      <c r="R347" s="9"/>
      <c r="S347" s="9"/>
      <c r="T347" s="14">
        <v>10</v>
      </c>
      <c r="U347" s="210" t="s">
        <v>1387</v>
      </c>
      <c r="V347" s="14">
        <v>1</v>
      </c>
      <c r="W347" s="14">
        <v>1</v>
      </c>
      <c r="X347" s="14" t="s">
        <v>270</v>
      </c>
      <c r="Y347">
        <v>464</v>
      </c>
      <c r="Z347" t="s">
        <v>271</v>
      </c>
      <c r="AA347">
        <f t="shared" si="5"/>
        <v>1</v>
      </c>
    </row>
    <row r="348" spans="1:27" x14ac:dyDescent="0.2">
      <c r="A348">
        <v>3968</v>
      </c>
      <c r="B348" s="1" t="s">
        <v>1420</v>
      </c>
      <c r="C348" t="s">
        <v>1027</v>
      </c>
      <c r="D348" s="9">
        <v>487</v>
      </c>
      <c r="E348" s="9" t="s">
        <v>259</v>
      </c>
      <c r="F348" s="9" t="s">
        <v>1416</v>
      </c>
      <c r="G348" s="10">
        <v>9</v>
      </c>
      <c r="H348" s="10" t="s">
        <v>495</v>
      </c>
      <c r="I348" s="10">
        <v>1943</v>
      </c>
      <c r="J348" s="11" t="s">
        <v>1417</v>
      </c>
      <c r="K348" s="12" t="s">
        <v>237</v>
      </c>
      <c r="L348" s="13" t="s">
        <v>1421</v>
      </c>
      <c r="M348" t="s">
        <v>263</v>
      </c>
      <c r="N348" t="s">
        <v>1422</v>
      </c>
      <c r="Q348" t="s">
        <v>672</v>
      </c>
      <c r="R348" s="9"/>
      <c r="S348" s="9"/>
      <c r="T348" s="14">
        <v>10</v>
      </c>
      <c r="U348" s="210" t="s">
        <v>1387</v>
      </c>
      <c r="V348" s="14">
        <v>1</v>
      </c>
      <c r="W348" s="14">
        <v>1</v>
      </c>
      <c r="X348" s="14" t="s">
        <v>270</v>
      </c>
      <c r="Y348">
        <v>487</v>
      </c>
      <c r="Z348" t="s">
        <v>271</v>
      </c>
      <c r="AA348">
        <f t="shared" si="5"/>
        <v>1</v>
      </c>
    </row>
    <row r="349" spans="1:27" x14ac:dyDescent="0.2">
      <c r="A349">
        <v>3698</v>
      </c>
      <c r="B349" s="1" t="s">
        <v>1423</v>
      </c>
      <c r="C349" t="s">
        <v>1027</v>
      </c>
      <c r="D349" s="9">
        <v>487</v>
      </c>
      <c r="E349" s="9" t="s">
        <v>259</v>
      </c>
      <c r="F349" s="9" t="s">
        <v>1416</v>
      </c>
      <c r="G349" s="10">
        <v>9</v>
      </c>
      <c r="H349" s="10" t="s">
        <v>495</v>
      </c>
      <c r="I349" s="10">
        <v>1943</v>
      </c>
      <c r="J349" s="11" t="s">
        <v>1417</v>
      </c>
      <c r="K349" s="12" t="s">
        <v>237</v>
      </c>
      <c r="L349" s="13" t="s">
        <v>1424</v>
      </c>
      <c r="M349" t="s">
        <v>263</v>
      </c>
      <c r="N349" t="s">
        <v>280</v>
      </c>
      <c r="Q349" t="s">
        <v>281</v>
      </c>
      <c r="R349" s="9"/>
      <c r="S349" s="9"/>
      <c r="T349" s="14">
        <v>10</v>
      </c>
      <c r="U349" s="210" t="s">
        <v>1387</v>
      </c>
      <c r="V349" s="14">
        <v>1</v>
      </c>
      <c r="W349" s="14">
        <v>1</v>
      </c>
      <c r="X349" s="14" t="s">
        <v>270</v>
      </c>
      <c r="Y349">
        <v>487</v>
      </c>
      <c r="Z349" t="s">
        <v>271</v>
      </c>
      <c r="AA349">
        <f t="shared" si="5"/>
        <v>1</v>
      </c>
    </row>
    <row r="350" spans="1:27" x14ac:dyDescent="0.2">
      <c r="A350">
        <v>7619</v>
      </c>
      <c r="B350" s="1" t="s">
        <v>1427</v>
      </c>
      <c r="C350" t="s">
        <v>284</v>
      </c>
      <c r="D350" s="9">
        <v>488</v>
      </c>
      <c r="E350" s="9" t="s">
        <v>259</v>
      </c>
      <c r="F350" s="9" t="s">
        <v>312</v>
      </c>
      <c r="G350" s="10">
        <v>9</v>
      </c>
      <c r="H350" s="10" t="s">
        <v>495</v>
      </c>
      <c r="I350" s="10">
        <v>1943</v>
      </c>
      <c r="J350" s="11" t="s">
        <v>1428</v>
      </c>
      <c r="K350" s="12" t="s">
        <v>415</v>
      </c>
      <c r="L350" s="13" t="s">
        <v>18431</v>
      </c>
      <c r="M350" t="s">
        <v>290</v>
      </c>
      <c r="N350" t="s">
        <v>573</v>
      </c>
      <c r="O350" t="s">
        <v>292</v>
      </c>
      <c r="R350" s="9"/>
      <c r="S350" s="9"/>
      <c r="T350" s="14">
        <v>10</v>
      </c>
      <c r="U350" s="210" t="s">
        <v>1387</v>
      </c>
      <c r="V350" s="14">
        <v>1</v>
      </c>
      <c r="W350" s="14">
        <v>1</v>
      </c>
      <c r="X350" s="14" t="s">
        <v>270</v>
      </c>
      <c r="Y350">
        <v>488</v>
      </c>
      <c r="Z350" t="s">
        <v>505</v>
      </c>
      <c r="AA350">
        <f t="shared" si="5"/>
        <v>1</v>
      </c>
    </row>
    <row r="351" spans="1:27" x14ac:dyDescent="0.2">
      <c r="A351">
        <v>4702</v>
      </c>
      <c r="B351" s="1" t="s">
        <v>1429</v>
      </c>
      <c r="C351" t="s">
        <v>507</v>
      </c>
      <c r="D351" s="9"/>
      <c r="E351" s="9" t="s">
        <v>508</v>
      </c>
      <c r="F351" s="9" t="s">
        <v>456</v>
      </c>
      <c r="G351" s="10">
        <v>13</v>
      </c>
      <c r="H351" s="10" t="s">
        <v>495</v>
      </c>
      <c r="I351" s="10">
        <v>1943</v>
      </c>
      <c r="J351" s="11">
        <v>15992</v>
      </c>
      <c r="K351" s="12" t="s">
        <v>237</v>
      </c>
      <c r="L351" s="13" t="s">
        <v>70</v>
      </c>
      <c r="M351" t="s">
        <v>290</v>
      </c>
      <c r="N351" t="s">
        <v>291</v>
      </c>
      <c r="O351" t="s">
        <v>292</v>
      </c>
      <c r="R351" s="9"/>
      <c r="S351" s="9"/>
      <c r="T351" s="14">
        <v>10</v>
      </c>
      <c r="U351" s="210" t="s">
        <v>1387</v>
      </c>
      <c r="V351" s="14">
        <v>1</v>
      </c>
      <c r="W351" s="14">
        <v>1</v>
      </c>
      <c r="X351" s="14" t="s">
        <v>294</v>
      </c>
      <c r="Y351" t="s">
        <v>334</v>
      </c>
      <c r="Z351" t="s">
        <v>18167</v>
      </c>
      <c r="AA351">
        <f t="shared" si="5"/>
        <v>1</v>
      </c>
    </row>
    <row r="352" spans="1:27" x14ac:dyDescent="0.2">
      <c r="A352">
        <v>2424</v>
      </c>
      <c r="B352" s="1" t="s">
        <v>1430</v>
      </c>
      <c r="C352" t="s">
        <v>657</v>
      </c>
      <c r="D352" s="9" t="s">
        <v>1431</v>
      </c>
      <c r="E352" s="9" t="s">
        <v>259</v>
      </c>
      <c r="F352" s="9" t="s">
        <v>532</v>
      </c>
      <c r="G352" s="10">
        <v>14</v>
      </c>
      <c r="H352" s="10" t="s">
        <v>495</v>
      </c>
      <c r="I352" s="10">
        <v>1943</v>
      </c>
      <c r="J352" s="11" t="s">
        <v>1432</v>
      </c>
      <c r="K352" s="12" t="s">
        <v>415</v>
      </c>
      <c r="L352" s="13" t="s">
        <v>1433</v>
      </c>
      <c r="M352" t="s">
        <v>290</v>
      </c>
      <c r="N352" t="s">
        <v>291</v>
      </c>
      <c r="O352" t="s">
        <v>367</v>
      </c>
      <c r="R352" s="9"/>
      <c r="S352" s="9"/>
      <c r="T352" s="14">
        <v>10</v>
      </c>
      <c r="U352" s="210" t="s">
        <v>1387</v>
      </c>
      <c r="V352" s="14">
        <v>1</v>
      </c>
      <c r="W352" s="14">
        <v>1</v>
      </c>
      <c r="X352" s="14" t="s">
        <v>294</v>
      </c>
      <c r="Y352" t="s">
        <v>971</v>
      </c>
      <c r="Z352" t="s">
        <v>271</v>
      </c>
      <c r="AA352">
        <f t="shared" si="5"/>
        <v>3</v>
      </c>
    </row>
    <row r="353" spans="1:27" x14ac:dyDescent="0.2">
      <c r="A353">
        <v>3319</v>
      </c>
      <c r="B353" s="1" t="s">
        <v>1434</v>
      </c>
      <c r="C353" t="s">
        <v>1027</v>
      </c>
      <c r="D353" s="9" t="s">
        <v>1435</v>
      </c>
      <c r="E353" s="9" t="s">
        <v>259</v>
      </c>
      <c r="F353" s="9" t="s">
        <v>1416</v>
      </c>
      <c r="G353" s="10">
        <v>15</v>
      </c>
      <c r="H353" s="10" t="s">
        <v>495</v>
      </c>
      <c r="I353" s="10">
        <v>1943</v>
      </c>
      <c r="J353" s="11" t="s">
        <v>1436</v>
      </c>
      <c r="K353" s="12" t="s">
        <v>237</v>
      </c>
      <c r="L353" s="13" t="s">
        <v>1437</v>
      </c>
      <c r="M353" t="s">
        <v>290</v>
      </c>
      <c r="O353" t="s">
        <v>695</v>
      </c>
      <c r="R353" s="9"/>
      <c r="S353" s="9"/>
      <c r="T353" s="14">
        <v>10</v>
      </c>
      <c r="U353" s="210" t="s">
        <v>1387</v>
      </c>
      <c r="V353" s="14">
        <v>1</v>
      </c>
      <c r="W353" s="14">
        <v>1</v>
      </c>
      <c r="X353" s="14" t="s">
        <v>270</v>
      </c>
      <c r="Y353">
        <v>21</v>
      </c>
      <c r="Z353" t="s">
        <v>271</v>
      </c>
      <c r="AA353">
        <f t="shared" si="5"/>
        <v>3</v>
      </c>
    </row>
    <row r="354" spans="1:27" x14ac:dyDescent="0.2">
      <c r="A354">
        <v>7629</v>
      </c>
      <c r="B354" s="1" t="s">
        <v>1438</v>
      </c>
      <c r="C354" t="s">
        <v>284</v>
      </c>
      <c r="D354" s="9">
        <v>488</v>
      </c>
      <c r="E354" s="9" t="s">
        <v>259</v>
      </c>
      <c r="F354" s="9" t="s">
        <v>312</v>
      </c>
      <c r="G354" s="10">
        <v>16</v>
      </c>
      <c r="H354" s="10" t="s">
        <v>495</v>
      </c>
      <c r="I354" s="10">
        <v>1943</v>
      </c>
      <c r="J354" s="11" t="s">
        <v>1439</v>
      </c>
      <c r="K354" s="12" t="s">
        <v>237</v>
      </c>
      <c r="L354" s="13" t="s">
        <v>17982</v>
      </c>
      <c r="M354" t="s">
        <v>290</v>
      </c>
      <c r="N354" t="s">
        <v>291</v>
      </c>
      <c r="O354" t="s">
        <v>760</v>
      </c>
      <c r="R354" s="9"/>
      <c r="S354" s="9"/>
      <c r="T354" s="14">
        <v>10</v>
      </c>
      <c r="U354" s="210" t="s">
        <v>1387</v>
      </c>
      <c r="V354" s="14">
        <v>1</v>
      </c>
      <c r="W354" s="14">
        <v>1</v>
      </c>
      <c r="X354" s="14" t="s">
        <v>270</v>
      </c>
      <c r="Y354">
        <v>488</v>
      </c>
      <c r="Z354" t="s">
        <v>505</v>
      </c>
      <c r="AA354">
        <f t="shared" si="5"/>
        <v>1</v>
      </c>
    </row>
    <row r="355" spans="1:27" x14ac:dyDescent="0.2">
      <c r="A355">
        <v>4037</v>
      </c>
      <c r="B355" s="1" t="s">
        <v>1440</v>
      </c>
      <c r="C355" t="s">
        <v>341</v>
      </c>
      <c r="D355" s="9" t="s">
        <v>1441</v>
      </c>
      <c r="E355" s="9" t="s">
        <v>259</v>
      </c>
      <c r="F355" s="9" t="s">
        <v>286</v>
      </c>
      <c r="G355" s="10">
        <v>17</v>
      </c>
      <c r="H355" s="10" t="s">
        <v>495</v>
      </c>
      <c r="I355" s="10">
        <v>1943</v>
      </c>
      <c r="J355" s="11" t="s">
        <v>1442</v>
      </c>
      <c r="K355" s="12" t="s">
        <v>237</v>
      </c>
      <c r="L355" s="13" t="s">
        <v>17963</v>
      </c>
      <c r="M355" t="s">
        <v>290</v>
      </c>
      <c r="N355" t="s">
        <v>291</v>
      </c>
      <c r="O355" t="s">
        <v>764</v>
      </c>
      <c r="R355" s="9"/>
      <c r="S355" s="9"/>
      <c r="T355" s="14">
        <v>10</v>
      </c>
      <c r="U355" s="210" t="s">
        <v>1387</v>
      </c>
      <c r="V355" s="14">
        <v>1</v>
      </c>
      <c r="W355" s="14">
        <v>1</v>
      </c>
      <c r="X355" s="14" t="s">
        <v>294</v>
      </c>
      <c r="Y355" t="s">
        <v>1443</v>
      </c>
      <c r="Z355" t="s">
        <v>271</v>
      </c>
      <c r="AA355">
        <f t="shared" si="5"/>
        <v>2</v>
      </c>
    </row>
    <row r="356" spans="1:27" x14ac:dyDescent="0.2">
      <c r="A356">
        <v>7773</v>
      </c>
      <c r="B356" s="1" t="s">
        <v>1444</v>
      </c>
      <c r="C356" t="s">
        <v>1352</v>
      </c>
      <c r="D356" s="9" t="s">
        <v>1445</v>
      </c>
      <c r="E356" s="9" t="s">
        <v>876</v>
      </c>
      <c r="F356" s="9" t="s">
        <v>260</v>
      </c>
      <c r="G356" s="10">
        <v>18</v>
      </c>
      <c r="H356" s="10" t="s">
        <v>495</v>
      </c>
      <c r="I356" s="10">
        <v>1943</v>
      </c>
      <c r="J356" s="11" t="s">
        <v>1446</v>
      </c>
      <c r="K356" s="12" t="s">
        <v>237</v>
      </c>
      <c r="L356" s="13" t="s">
        <v>1447</v>
      </c>
      <c r="M356" t="s">
        <v>290</v>
      </c>
      <c r="O356" t="s">
        <v>764</v>
      </c>
      <c r="R356" s="9"/>
      <c r="S356" s="9"/>
      <c r="T356" s="14">
        <v>10</v>
      </c>
      <c r="U356" s="210" t="s">
        <v>1387</v>
      </c>
      <c r="V356" s="14">
        <v>1</v>
      </c>
      <c r="W356" s="14">
        <v>1</v>
      </c>
      <c r="X356" s="14" t="s">
        <v>270</v>
      </c>
      <c r="Y356">
        <v>684</v>
      </c>
      <c r="Z356" t="s">
        <v>271</v>
      </c>
      <c r="AA356">
        <f t="shared" si="5"/>
        <v>2</v>
      </c>
    </row>
    <row r="357" spans="1:27" x14ac:dyDescent="0.2">
      <c r="A357">
        <v>7248</v>
      </c>
      <c r="B357" s="48" t="s">
        <v>1448</v>
      </c>
      <c r="C357" t="s">
        <v>341</v>
      </c>
      <c r="D357" s="49" t="s">
        <v>622</v>
      </c>
      <c r="E357" s="49" t="s">
        <v>259</v>
      </c>
      <c r="F357" s="49" t="s">
        <v>721</v>
      </c>
      <c r="G357" s="50">
        <v>20</v>
      </c>
      <c r="H357" s="10" t="s">
        <v>495</v>
      </c>
      <c r="I357" s="10">
        <v>1943</v>
      </c>
      <c r="J357" s="11" t="s">
        <v>1449</v>
      </c>
      <c r="K357" s="12" t="s">
        <v>415</v>
      </c>
      <c r="L357" s="13" t="s">
        <v>1450</v>
      </c>
      <c r="M357" s="51" t="s">
        <v>263</v>
      </c>
      <c r="N357" t="s">
        <v>613</v>
      </c>
      <c r="O357" s="51" t="s">
        <v>292</v>
      </c>
      <c r="P357" s="51"/>
      <c r="Q357" t="s">
        <v>672</v>
      </c>
      <c r="R357" s="9"/>
      <c r="S357" s="9"/>
      <c r="T357" s="14">
        <v>10</v>
      </c>
      <c r="U357" s="210" t="s">
        <v>1387</v>
      </c>
      <c r="V357" s="14">
        <v>1</v>
      </c>
      <c r="W357" s="14">
        <v>1</v>
      </c>
      <c r="X357" s="14" t="s">
        <v>270</v>
      </c>
      <c r="Y357">
        <v>139</v>
      </c>
      <c r="Z357" t="s">
        <v>271</v>
      </c>
      <c r="AA357">
        <f t="shared" si="5"/>
        <v>2</v>
      </c>
    </row>
    <row r="358" spans="1:27" x14ac:dyDescent="0.2">
      <c r="A358">
        <v>3887</v>
      </c>
      <c r="B358" s="1" t="s">
        <v>1451</v>
      </c>
      <c r="C358" t="s">
        <v>341</v>
      </c>
      <c r="D358" s="9">
        <v>139</v>
      </c>
      <c r="E358" s="9" t="s">
        <v>259</v>
      </c>
      <c r="F358" s="9" t="s">
        <v>721</v>
      </c>
      <c r="G358" s="10">
        <v>20</v>
      </c>
      <c r="H358" s="10" t="s">
        <v>495</v>
      </c>
      <c r="I358" s="10">
        <v>1943</v>
      </c>
      <c r="J358" s="11" t="s">
        <v>1449</v>
      </c>
      <c r="K358" s="12" t="s">
        <v>415</v>
      </c>
      <c r="L358" s="13" t="s">
        <v>187</v>
      </c>
      <c r="M358" t="s">
        <v>332</v>
      </c>
      <c r="N358" t="s">
        <v>333</v>
      </c>
      <c r="Q358" t="s">
        <v>334</v>
      </c>
      <c r="R358" s="9"/>
      <c r="S358" s="9"/>
      <c r="T358" s="14">
        <v>10</v>
      </c>
      <c r="U358" s="210" t="s">
        <v>1387</v>
      </c>
      <c r="V358" s="14">
        <v>1</v>
      </c>
      <c r="W358" s="14">
        <v>1</v>
      </c>
      <c r="X358" s="14" t="s">
        <v>270</v>
      </c>
      <c r="Y358">
        <v>139</v>
      </c>
      <c r="Z358" t="s">
        <v>271</v>
      </c>
      <c r="AA358">
        <f t="shared" si="5"/>
        <v>1</v>
      </c>
    </row>
    <row r="359" spans="1:27" x14ac:dyDescent="0.2">
      <c r="A359">
        <v>4662</v>
      </c>
      <c r="B359" s="1" t="s">
        <v>1452</v>
      </c>
      <c r="C359" t="s">
        <v>284</v>
      </c>
      <c r="D359" s="9">
        <v>25</v>
      </c>
      <c r="E359" s="9" t="s">
        <v>259</v>
      </c>
      <c r="F359" s="9" t="s">
        <v>413</v>
      </c>
      <c r="G359" s="10">
        <v>20</v>
      </c>
      <c r="H359" s="10" t="s">
        <v>495</v>
      </c>
      <c r="I359" s="10">
        <v>1943</v>
      </c>
      <c r="J359" s="11" t="s">
        <v>1449</v>
      </c>
      <c r="K359" s="12" t="s">
        <v>415</v>
      </c>
      <c r="L359" s="13" t="s">
        <v>1453</v>
      </c>
      <c r="M359" t="s">
        <v>332</v>
      </c>
      <c r="N359" t="s">
        <v>333</v>
      </c>
      <c r="Q359" t="s">
        <v>334</v>
      </c>
      <c r="R359" s="9"/>
      <c r="S359" s="9"/>
      <c r="T359" s="14">
        <v>10</v>
      </c>
      <c r="U359" s="210" t="s">
        <v>1387</v>
      </c>
      <c r="V359" s="14">
        <v>1</v>
      </c>
      <c r="W359" s="14">
        <v>1</v>
      </c>
      <c r="X359" s="14" t="s">
        <v>270</v>
      </c>
      <c r="Y359">
        <v>25</v>
      </c>
      <c r="Z359" t="s">
        <v>271</v>
      </c>
      <c r="AA359">
        <f t="shared" si="5"/>
        <v>1</v>
      </c>
    </row>
    <row r="360" spans="1:27" x14ac:dyDescent="0.2">
      <c r="A360">
        <v>3835</v>
      </c>
      <c r="B360" s="1" t="s">
        <v>1454</v>
      </c>
      <c r="C360" t="s">
        <v>284</v>
      </c>
      <c r="D360" s="9">
        <v>25</v>
      </c>
      <c r="E360" s="9" t="s">
        <v>259</v>
      </c>
      <c r="F360" s="9" t="s">
        <v>312</v>
      </c>
      <c r="G360" s="10">
        <v>21</v>
      </c>
      <c r="H360" s="10" t="s">
        <v>495</v>
      </c>
      <c r="I360" s="10">
        <v>1943</v>
      </c>
      <c r="J360" s="11" t="s">
        <v>1455</v>
      </c>
      <c r="K360" s="12" t="s">
        <v>237</v>
      </c>
      <c r="L360" s="13" t="s">
        <v>1456</v>
      </c>
      <c r="M360" t="s">
        <v>290</v>
      </c>
      <c r="O360" t="s">
        <v>1457</v>
      </c>
      <c r="R360" s="9"/>
      <c r="S360" s="9"/>
      <c r="T360" s="14">
        <v>10</v>
      </c>
      <c r="U360" s="210" t="s">
        <v>1387</v>
      </c>
      <c r="V360" s="14">
        <v>1</v>
      </c>
      <c r="W360" s="14">
        <v>1</v>
      </c>
      <c r="X360" s="14" t="s">
        <v>270</v>
      </c>
      <c r="Y360">
        <v>25</v>
      </c>
      <c r="Z360" t="s">
        <v>271</v>
      </c>
      <c r="AA360">
        <f t="shared" si="5"/>
        <v>1</v>
      </c>
    </row>
    <row r="361" spans="1:27" x14ac:dyDescent="0.2">
      <c r="A361">
        <v>4259</v>
      </c>
      <c r="B361" s="1" t="s">
        <v>1458</v>
      </c>
      <c r="C361" t="s">
        <v>657</v>
      </c>
      <c r="D361" s="9">
        <v>605</v>
      </c>
      <c r="E361" s="9" t="s">
        <v>259</v>
      </c>
      <c r="F361" s="9" t="s">
        <v>413</v>
      </c>
      <c r="G361" s="10">
        <v>21</v>
      </c>
      <c r="H361" s="10" t="s">
        <v>495</v>
      </c>
      <c r="I361" s="10">
        <v>1943</v>
      </c>
      <c r="J361" s="11" t="s">
        <v>1459</v>
      </c>
      <c r="K361" s="12" t="s">
        <v>415</v>
      </c>
      <c r="L361" s="13" t="s">
        <v>1460</v>
      </c>
      <c r="M361" t="s">
        <v>290</v>
      </c>
      <c r="O361" t="s">
        <v>646</v>
      </c>
      <c r="R361" s="9"/>
      <c r="S361" s="9"/>
      <c r="T361" s="14">
        <v>10</v>
      </c>
      <c r="U361" s="210" t="s">
        <v>1387</v>
      </c>
      <c r="V361" s="14">
        <v>1</v>
      </c>
      <c r="W361" s="14">
        <v>1</v>
      </c>
      <c r="X361" s="14" t="s">
        <v>270</v>
      </c>
      <c r="Y361">
        <v>605</v>
      </c>
      <c r="Z361" t="s">
        <v>271</v>
      </c>
      <c r="AA361">
        <f t="shared" si="5"/>
        <v>1</v>
      </c>
    </row>
    <row r="362" spans="1:27" x14ac:dyDescent="0.2">
      <c r="A362">
        <v>5662</v>
      </c>
      <c r="B362" s="1" t="s">
        <v>1464</v>
      </c>
      <c r="C362" t="s">
        <v>341</v>
      </c>
      <c r="D362" s="9">
        <v>109</v>
      </c>
      <c r="E362" s="9" t="s">
        <v>259</v>
      </c>
      <c r="F362" s="9" t="s">
        <v>721</v>
      </c>
      <c r="G362" s="10">
        <v>22</v>
      </c>
      <c r="H362" s="10" t="s">
        <v>495</v>
      </c>
      <c r="I362" s="10">
        <v>1943</v>
      </c>
      <c r="J362" s="11" t="s">
        <v>1462</v>
      </c>
      <c r="K362" s="12" t="s">
        <v>237</v>
      </c>
      <c r="L362" s="13" t="s">
        <v>1465</v>
      </c>
      <c r="M362" t="s">
        <v>290</v>
      </c>
      <c r="N362" t="s">
        <v>291</v>
      </c>
      <c r="O362" t="s">
        <v>480</v>
      </c>
      <c r="R362" s="9"/>
      <c r="S362" s="9"/>
      <c r="T362" s="14">
        <v>10</v>
      </c>
      <c r="U362" s="210" t="s">
        <v>1387</v>
      </c>
      <c r="V362" s="14">
        <v>1</v>
      </c>
      <c r="W362" s="14">
        <v>1</v>
      </c>
      <c r="X362" s="14" t="s">
        <v>270</v>
      </c>
      <c r="Y362">
        <v>109</v>
      </c>
      <c r="Z362" t="s">
        <v>271</v>
      </c>
      <c r="AA362">
        <f t="shared" si="5"/>
        <v>1</v>
      </c>
    </row>
    <row r="363" spans="1:27" x14ac:dyDescent="0.2">
      <c r="A363">
        <v>5705</v>
      </c>
      <c r="B363" s="1" t="s">
        <v>1472</v>
      </c>
      <c r="C363" t="s">
        <v>341</v>
      </c>
      <c r="D363" s="9">
        <v>105</v>
      </c>
      <c r="E363" s="9" t="s">
        <v>259</v>
      </c>
      <c r="F363" s="9" t="s">
        <v>721</v>
      </c>
      <c r="G363" s="10">
        <v>22</v>
      </c>
      <c r="H363" s="10" t="s">
        <v>495</v>
      </c>
      <c r="I363" s="10">
        <v>1943</v>
      </c>
      <c r="J363" s="11" t="s">
        <v>1468</v>
      </c>
      <c r="K363" s="12" t="s">
        <v>415</v>
      </c>
      <c r="L363" s="13" t="s">
        <v>17820</v>
      </c>
      <c r="M363" t="s">
        <v>332</v>
      </c>
      <c r="N363" t="s">
        <v>333</v>
      </c>
      <c r="Q363" t="s">
        <v>334</v>
      </c>
      <c r="R363" s="9"/>
      <c r="S363" s="9"/>
      <c r="T363" s="14">
        <v>10</v>
      </c>
      <c r="U363" s="210" t="s">
        <v>1387</v>
      </c>
      <c r="V363" s="14">
        <v>1</v>
      </c>
      <c r="W363" s="14">
        <v>1</v>
      </c>
      <c r="X363" s="14" t="s">
        <v>270</v>
      </c>
      <c r="Y363">
        <v>105</v>
      </c>
      <c r="Z363" t="s">
        <v>271</v>
      </c>
      <c r="AA363">
        <f t="shared" si="5"/>
        <v>1</v>
      </c>
    </row>
    <row r="364" spans="1:27" x14ac:dyDescent="0.2">
      <c r="A364">
        <v>398</v>
      </c>
      <c r="B364" s="1" t="s">
        <v>1466</v>
      </c>
      <c r="C364" t="s">
        <v>284</v>
      </c>
      <c r="D364" s="9" t="s">
        <v>1467</v>
      </c>
      <c r="E364" s="9" t="s">
        <v>259</v>
      </c>
      <c r="F364" s="9" t="s">
        <v>413</v>
      </c>
      <c r="G364" s="10">
        <v>22</v>
      </c>
      <c r="H364" s="10" t="s">
        <v>495</v>
      </c>
      <c r="I364" s="10">
        <v>1943</v>
      </c>
      <c r="J364" s="11" t="s">
        <v>1468</v>
      </c>
      <c r="K364" s="12" t="s">
        <v>415</v>
      </c>
      <c r="L364" s="13" t="s">
        <v>18371</v>
      </c>
      <c r="M364" t="s">
        <v>263</v>
      </c>
      <c r="N364" t="s">
        <v>771</v>
      </c>
      <c r="O364" t="s">
        <v>17852</v>
      </c>
      <c r="Q364" t="s">
        <v>672</v>
      </c>
      <c r="R364" s="9"/>
      <c r="S364" s="9"/>
      <c r="T364" s="14">
        <v>10</v>
      </c>
      <c r="U364" s="210" t="s">
        <v>1387</v>
      </c>
      <c r="V364" s="14">
        <v>1</v>
      </c>
      <c r="W364" s="14">
        <v>1</v>
      </c>
      <c r="X364" s="14" t="s">
        <v>270</v>
      </c>
      <c r="Y364" t="s">
        <v>1469</v>
      </c>
      <c r="Z364" t="s">
        <v>271</v>
      </c>
      <c r="AA364">
        <f t="shared" si="5"/>
        <v>3</v>
      </c>
    </row>
    <row r="365" spans="1:27" x14ac:dyDescent="0.2">
      <c r="A365">
        <v>3452</v>
      </c>
      <c r="B365" s="1" t="s">
        <v>1470</v>
      </c>
      <c r="C365" t="s">
        <v>284</v>
      </c>
      <c r="D365" s="9">
        <v>410</v>
      </c>
      <c r="E365" s="9" t="s">
        <v>259</v>
      </c>
      <c r="F365" s="9" t="s">
        <v>312</v>
      </c>
      <c r="G365" s="10">
        <v>22</v>
      </c>
      <c r="H365" s="10" t="s">
        <v>495</v>
      </c>
      <c r="I365" s="10">
        <v>1943</v>
      </c>
      <c r="J365" s="11" t="s">
        <v>1468</v>
      </c>
      <c r="K365" s="12" t="s">
        <v>415</v>
      </c>
      <c r="L365" s="13" t="s">
        <v>1471</v>
      </c>
      <c r="M365" t="s">
        <v>332</v>
      </c>
      <c r="N365" t="s">
        <v>333</v>
      </c>
      <c r="Q365" t="s">
        <v>334</v>
      </c>
      <c r="R365" s="9"/>
      <c r="S365" s="9"/>
      <c r="T365" s="14">
        <v>10</v>
      </c>
      <c r="U365" s="210" t="s">
        <v>1387</v>
      </c>
      <c r="V365" s="14">
        <v>1</v>
      </c>
      <c r="W365" s="14">
        <v>1</v>
      </c>
      <c r="X365" s="14" t="s">
        <v>270</v>
      </c>
      <c r="Y365">
        <v>410</v>
      </c>
      <c r="Z365" t="s">
        <v>505</v>
      </c>
      <c r="AA365">
        <f t="shared" si="5"/>
        <v>1</v>
      </c>
    </row>
    <row r="366" spans="1:27" x14ac:dyDescent="0.2">
      <c r="A366">
        <v>5723</v>
      </c>
      <c r="B366" s="1" t="s">
        <v>1473</v>
      </c>
      <c r="C366" t="s">
        <v>284</v>
      </c>
      <c r="D366" s="9">
        <v>85</v>
      </c>
      <c r="E366" s="9" t="s">
        <v>259</v>
      </c>
      <c r="F366" s="9" t="s">
        <v>312</v>
      </c>
      <c r="G366" s="10">
        <v>22</v>
      </c>
      <c r="H366" s="10" t="s">
        <v>495</v>
      </c>
      <c r="I366" s="10">
        <v>1943</v>
      </c>
      <c r="J366" s="11" t="s">
        <v>1468</v>
      </c>
      <c r="K366" s="12" t="s">
        <v>415</v>
      </c>
      <c r="L366" s="13" t="s">
        <v>18372</v>
      </c>
      <c r="M366" t="s">
        <v>263</v>
      </c>
      <c r="N366" t="s">
        <v>1350</v>
      </c>
      <c r="Q366" t="s">
        <v>672</v>
      </c>
      <c r="R366" s="9"/>
      <c r="S366" s="9"/>
      <c r="T366" s="14">
        <v>10</v>
      </c>
      <c r="U366" s="210" t="s">
        <v>1387</v>
      </c>
      <c r="V366" s="14">
        <v>1</v>
      </c>
      <c r="W366" s="14">
        <v>1</v>
      </c>
      <c r="X366" s="14" t="s">
        <v>270</v>
      </c>
      <c r="Y366">
        <v>85</v>
      </c>
      <c r="Z366" t="s">
        <v>505</v>
      </c>
      <c r="AA366">
        <f t="shared" si="5"/>
        <v>1</v>
      </c>
    </row>
    <row r="367" spans="1:27" x14ac:dyDescent="0.2">
      <c r="A367">
        <v>6708</v>
      </c>
      <c r="B367" s="1" t="s">
        <v>1461</v>
      </c>
      <c r="C367" t="s">
        <v>1027</v>
      </c>
      <c r="D367" s="9">
        <v>464</v>
      </c>
      <c r="E367" s="9" t="s">
        <v>259</v>
      </c>
      <c r="F367" s="9" t="s">
        <v>1416</v>
      </c>
      <c r="G367" s="10">
        <v>22</v>
      </c>
      <c r="H367" s="10" t="s">
        <v>495</v>
      </c>
      <c r="I367" s="10">
        <v>1943</v>
      </c>
      <c r="J367" s="11" t="s">
        <v>1462</v>
      </c>
      <c r="K367" s="12" t="s">
        <v>415</v>
      </c>
      <c r="L367" s="13" t="s">
        <v>1463</v>
      </c>
      <c r="M367" t="s">
        <v>290</v>
      </c>
      <c r="O367" t="s">
        <v>320</v>
      </c>
      <c r="R367" s="9"/>
      <c r="S367" s="9"/>
      <c r="T367" s="14">
        <v>10</v>
      </c>
      <c r="U367" s="210" t="s">
        <v>1387</v>
      </c>
      <c r="V367" s="14">
        <v>1</v>
      </c>
      <c r="W367" s="14">
        <v>1</v>
      </c>
      <c r="X367" s="14" t="s">
        <v>270</v>
      </c>
      <c r="Y367">
        <v>464</v>
      </c>
      <c r="Z367" t="s">
        <v>271</v>
      </c>
      <c r="AA367">
        <f t="shared" si="5"/>
        <v>1</v>
      </c>
    </row>
    <row r="368" spans="1:27" x14ac:dyDescent="0.2">
      <c r="A368">
        <v>5053</v>
      </c>
      <c r="B368" s="1" t="s">
        <v>1481</v>
      </c>
      <c r="C368" t="s">
        <v>284</v>
      </c>
      <c r="D368" s="9">
        <v>29</v>
      </c>
      <c r="E368" s="9" t="s">
        <v>259</v>
      </c>
      <c r="F368" s="9" t="s">
        <v>312</v>
      </c>
      <c r="G368" s="10">
        <v>23</v>
      </c>
      <c r="H368" s="10" t="s">
        <v>495</v>
      </c>
      <c r="I368" s="10">
        <v>1943</v>
      </c>
      <c r="J368" s="11" t="s">
        <v>1476</v>
      </c>
      <c r="K368" s="12" t="s">
        <v>237</v>
      </c>
      <c r="L368" s="13" t="s">
        <v>17964</v>
      </c>
      <c r="M368" t="s">
        <v>290</v>
      </c>
      <c r="O368" t="s">
        <v>367</v>
      </c>
      <c r="R368" s="9"/>
      <c r="S368" s="9"/>
      <c r="T368" s="14">
        <v>10</v>
      </c>
      <c r="U368" s="210" t="s">
        <v>1387</v>
      </c>
      <c r="V368" s="14">
        <v>1</v>
      </c>
      <c r="W368" s="14">
        <v>1</v>
      </c>
      <c r="X368" s="14" t="s">
        <v>270</v>
      </c>
      <c r="Y368">
        <v>29</v>
      </c>
      <c r="Z368" t="s">
        <v>505</v>
      </c>
      <c r="AA368">
        <f t="shared" si="5"/>
        <v>1</v>
      </c>
    </row>
    <row r="369" spans="1:27" x14ac:dyDescent="0.2">
      <c r="A369">
        <v>5317</v>
      </c>
      <c r="B369" s="1" t="s">
        <v>1474</v>
      </c>
      <c r="C369" t="s">
        <v>1027</v>
      </c>
      <c r="D369" s="9" t="s">
        <v>1475</v>
      </c>
      <c r="E369" s="9" t="s">
        <v>259</v>
      </c>
      <c r="F369" s="9" t="s">
        <v>1416</v>
      </c>
      <c r="G369" s="10">
        <v>23</v>
      </c>
      <c r="H369" s="10" t="s">
        <v>495</v>
      </c>
      <c r="I369" s="10">
        <v>1943</v>
      </c>
      <c r="J369" s="11" t="s">
        <v>1476</v>
      </c>
      <c r="K369" s="12" t="s">
        <v>237</v>
      </c>
      <c r="L369" s="13" t="s">
        <v>1477</v>
      </c>
      <c r="M369" t="s">
        <v>290</v>
      </c>
      <c r="O369" t="s">
        <v>320</v>
      </c>
      <c r="R369" s="9"/>
      <c r="S369" s="9"/>
      <c r="T369" s="14">
        <v>10</v>
      </c>
      <c r="U369" s="210" t="s">
        <v>1387</v>
      </c>
      <c r="V369" s="14">
        <v>1</v>
      </c>
      <c r="W369" s="14">
        <v>1</v>
      </c>
      <c r="X369" s="14" t="s">
        <v>270</v>
      </c>
      <c r="Y369">
        <v>487</v>
      </c>
      <c r="Z369" t="s">
        <v>271</v>
      </c>
      <c r="AA369">
        <f t="shared" si="5"/>
        <v>2</v>
      </c>
    </row>
    <row r="370" spans="1:27" x14ac:dyDescent="0.2">
      <c r="A370">
        <v>1732</v>
      </c>
      <c r="B370" s="1" t="s">
        <v>1478</v>
      </c>
      <c r="C370" t="s">
        <v>1027</v>
      </c>
      <c r="D370" s="9" t="s">
        <v>1479</v>
      </c>
      <c r="E370" s="9" t="s">
        <v>259</v>
      </c>
      <c r="F370" s="9" t="s">
        <v>1416</v>
      </c>
      <c r="G370" s="10">
        <v>23</v>
      </c>
      <c r="H370" s="10" t="s">
        <v>495</v>
      </c>
      <c r="I370" s="10">
        <v>1943</v>
      </c>
      <c r="J370" s="11" t="s">
        <v>1476</v>
      </c>
      <c r="K370" s="12" t="s">
        <v>237</v>
      </c>
      <c r="L370" s="13" t="s">
        <v>1480</v>
      </c>
      <c r="M370" t="s">
        <v>290</v>
      </c>
      <c r="O370" t="s">
        <v>320</v>
      </c>
      <c r="R370" s="9"/>
      <c r="S370" s="9"/>
      <c r="T370" s="14">
        <v>10</v>
      </c>
      <c r="U370" s="210" t="s">
        <v>1387</v>
      </c>
      <c r="V370" s="14">
        <v>1</v>
      </c>
      <c r="W370" s="14">
        <v>1</v>
      </c>
      <c r="X370" s="14" t="s">
        <v>270</v>
      </c>
      <c r="Y370">
        <v>21</v>
      </c>
      <c r="Z370" t="s">
        <v>271</v>
      </c>
      <c r="AA370">
        <f t="shared" si="5"/>
        <v>2</v>
      </c>
    </row>
    <row r="371" spans="1:27" x14ac:dyDescent="0.2">
      <c r="A371">
        <v>6960</v>
      </c>
      <c r="B371" s="1" t="s">
        <v>1482</v>
      </c>
      <c r="C371" t="s">
        <v>657</v>
      </c>
      <c r="D371" s="9" t="s">
        <v>1234</v>
      </c>
      <c r="E371" s="9" t="s">
        <v>259</v>
      </c>
      <c r="F371" s="9" t="s">
        <v>1235</v>
      </c>
      <c r="G371" s="10">
        <v>25</v>
      </c>
      <c r="H371" s="10" t="s">
        <v>495</v>
      </c>
      <c r="I371" s="10">
        <v>1943</v>
      </c>
      <c r="J371" s="11" t="s">
        <v>1483</v>
      </c>
      <c r="K371" s="12" t="s">
        <v>237</v>
      </c>
      <c r="L371" s="13" t="s">
        <v>1484</v>
      </c>
      <c r="M371" t="s">
        <v>290</v>
      </c>
      <c r="N371" t="s">
        <v>291</v>
      </c>
      <c r="O371" t="s">
        <v>292</v>
      </c>
      <c r="R371" s="9"/>
      <c r="S371" s="9"/>
      <c r="T371" s="14">
        <v>10</v>
      </c>
      <c r="U371" s="210" t="s">
        <v>1387</v>
      </c>
      <c r="V371" s="14">
        <v>1</v>
      </c>
      <c r="W371" s="14">
        <v>1</v>
      </c>
      <c r="X371" s="14" t="s">
        <v>294</v>
      </c>
      <c r="Y371" t="s">
        <v>1234</v>
      </c>
      <c r="Z371" t="s">
        <v>271</v>
      </c>
      <c r="AA371">
        <f t="shared" si="5"/>
        <v>1</v>
      </c>
    </row>
    <row r="372" spans="1:27" x14ac:dyDescent="0.2">
      <c r="A372">
        <v>10</v>
      </c>
      <c r="B372" s="1" t="s">
        <v>1485</v>
      </c>
      <c r="C372" t="s">
        <v>284</v>
      </c>
      <c r="D372" s="9" t="s">
        <v>1486</v>
      </c>
      <c r="E372" s="9" t="s">
        <v>259</v>
      </c>
      <c r="F372" s="9" t="s">
        <v>413</v>
      </c>
      <c r="G372" s="10">
        <v>26</v>
      </c>
      <c r="H372" s="10" t="s">
        <v>495</v>
      </c>
      <c r="I372" s="10">
        <v>1943</v>
      </c>
      <c r="J372" s="11">
        <v>16005</v>
      </c>
      <c r="K372" s="12" t="s">
        <v>237</v>
      </c>
      <c r="L372" s="13" t="s">
        <v>1487</v>
      </c>
      <c r="M372" t="s">
        <v>332</v>
      </c>
      <c r="N372" t="s">
        <v>333</v>
      </c>
      <c r="Q372" t="s">
        <v>334</v>
      </c>
      <c r="R372" s="9"/>
      <c r="S372" s="9"/>
      <c r="T372" s="14">
        <v>10</v>
      </c>
      <c r="U372" s="210" t="s">
        <v>1387</v>
      </c>
      <c r="V372" s="14">
        <v>1</v>
      </c>
      <c r="W372" s="14">
        <v>1</v>
      </c>
      <c r="X372" s="14" t="s">
        <v>270</v>
      </c>
      <c r="Y372">
        <v>307</v>
      </c>
      <c r="Z372" t="s">
        <v>271</v>
      </c>
      <c r="AA372">
        <f t="shared" si="5"/>
        <v>3</v>
      </c>
    </row>
    <row r="373" spans="1:27" x14ac:dyDescent="0.2">
      <c r="A373">
        <v>7673</v>
      </c>
      <c r="B373" s="1" t="s">
        <v>1488</v>
      </c>
      <c r="C373" t="s">
        <v>1352</v>
      </c>
      <c r="D373" s="9">
        <v>540</v>
      </c>
      <c r="E373" s="9" t="s">
        <v>259</v>
      </c>
      <c r="F373" s="9" t="s">
        <v>260</v>
      </c>
      <c r="G373" s="10">
        <v>26</v>
      </c>
      <c r="H373" s="10" t="s">
        <v>495</v>
      </c>
      <c r="I373" s="10">
        <v>1943</v>
      </c>
      <c r="J373" s="11" t="s">
        <v>1489</v>
      </c>
      <c r="K373" s="12" t="s">
        <v>237</v>
      </c>
      <c r="L373" s="13" t="s">
        <v>1490</v>
      </c>
      <c r="M373" t="s">
        <v>332</v>
      </c>
      <c r="N373" t="s">
        <v>333</v>
      </c>
      <c r="Q373" t="s">
        <v>334</v>
      </c>
      <c r="R373" s="9"/>
      <c r="S373" s="9"/>
      <c r="T373" s="14">
        <v>10</v>
      </c>
      <c r="U373" s="210" t="s">
        <v>1387</v>
      </c>
      <c r="V373" s="14">
        <v>1</v>
      </c>
      <c r="W373" s="14">
        <v>1</v>
      </c>
      <c r="X373" s="14" t="s">
        <v>270</v>
      </c>
      <c r="Y373">
        <v>540</v>
      </c>
      <c r="Z373" t="s">
        <v>271</v>
      </c>
      <c r="AA373">
        <f t="shared" si="5"/>
        <v>1</v>
      </c>
    </row>
    <row r="374" spans="1:27" x14ac:dyDescent="0.2">
      <c r="A374">
        <v>2941</v>
      </c>
      <c r="B374" s="1" t="s">
        <v>1491</v>
      </c>
      <c r="C374" t="s">
        <v>1027</v>
      </c>
      <c r="D374" s="9">
        <v>418</v>
      </c>
      <c r="E374" s="9" t="s">
        <v>259</v>
      </c>
      <c r="F374" s="9" t="s">
        <v>413</v>
      </c>
      <c r="G374" s="10">
        <v>27</v>
      </c>
      <c r="H374" s="10" t="s">
        <v>495</v>
      </c>
      <c r="I374" s="10">
        <v>1943</v>
      </c>
      <c r="J374" s="11" t="s">
        <v>1492</v>
      </c>
      <c r="K374" s="12" t="s">
        <v>237</v>
      </c>
      <c r="L374" s="13" t="s">
        <v>1493</v>
      </c>
      <c r="M374" t="s">
        <v>290</v>
      </c>
      <c r="O374" t="s">
        <v>646</v>
      </c>
      <c r="R374" s="9"/>
      <c r="S374" s="9"/>
      <c r="T374" s="14">
        <v>10</v>
      </c>
      <c r="U374" s="210" t="s">
        <v>1387</v>
      </c>
      <c r="V374" s="14">
        <v>1</v>
      </c>
      <c r="W374" s="14">
        <v>1</v>
      </c>
      <c r="X374" s="14" t="s">
        <v>270</v>
      </c>
      <c r="Y374">
        <v>418</v>
      </c>
      <c r="Z374" t="s">
        <v>271</v>
      </c>
      <c r="AA374">
        <f t="shared" si="5"/>
        <v>1</v>
      </c>
    </row>
    <row r="375" spans="1:27" x14ac:dyDescent="0.2">
      <c r="A375">
        <v>4631</v>
      </c>
      <c r="B375" s="1" t="s">
        <v>1494</v>
      </c>
      <c r="C375" t="s">
        <v>341</v>
      </c>
      <c r="D375" s="9">
        <v>139</v>
      </c>
      <c r="E375" s="9" t="s">
        <v>259</v>
      </c>
      <c r="F375" s="9" t="s">
        <v>721</v>
      </c>
      <c r="G375" s="10">
        <v>31</v>
      </c>
      <c r="H375" s="10" t="s">
        <v>495</v>
      </c>
      <c r="I375" s="10">
        <v>1943</v>
      </c>
      <c r="J375" s="11" t="s">
        <v>1495</v>
      </c>
      <c r="K375" s="12" t="s">
        <v>415</v>
      </c>
      <c r="L375" s="13" t="s">
        <v>192</v>
      </c>
      <c r="M375" t="s">
        <v>263</v>
      </c>
      <c r="N375" t="s">
        <v>280</v>
      </c>
      <c r="Q375" t="s">
        <v>281</v>
      </c>
      <c r="R375" s="9"/>
      <c r="S375" s="9"/>
      <c r="T375" s="14">
        <v>10</v>
      </c>
      <c r="U375" s="210" t="s">
        <v>1387</v>
      </c>
      <c r="V375" s="14">
        <v>1</v>
      </c>
      <c r="W375" s="14">
        <v>1</v>
      </c>
      <c r="X375" s="14" t="s">
        <v>270</v>
      </c>
      <c r="Y375">
        <v>139</v>
      </c>
      <c r="Z375" t="s">
        <v>271</v>
      </c>
      <c r="AA375">
        <f t="shared" si="5"/>
        <v>1</v>
      </c>
    </row>
    <row r="376" spans="1:27" x14ac:dyDescent="0.2">
      <c r="A376">
        <v>2618</v>
      </c>
      <c r="B376" s="1" t="s">
        <v>1496</v>
      </c>
      <c r="C376" t="s">
        <v>284</v>
      </c>
      <c r="D376" s="9" t="s">
        <v>1497</v>
      </c>
      <c r="E376" s="9" t="s">
        <v>259</v>
      </c>
      <c r="F376" s="9" t="s">
        <v>312</v>
      </c>
      <c r="G376" s="10">
        <v>0</v>
      </c>
      <c r="H376" s="10" t="s">
        <v>369</v>
      </c>
      <c r="I376" s="10">
        <v>1943</v>
      </c>
      <c r="J376" s="11" t="s">
        <v>1498</v>
      </c>
      <c r="K376" s="12" t="s">
        <v>237</v>
      </c>
      <c r="L376" s="13" t="s">
        <v>1499</v>
      </c>
      <c r="M376" t="s">
        <v>753</v>
      </c>
      <c r="R376" s="9"/>
      <c r="S376" s="9"/>
      <c r="T376" s="14">
        <v>11</v>
      </c>
      <c r="U376" s="210" t="s">
        <v>1029</v>
      </c>
      <c r="V376" s="14">
        <v>1</v>
      </c>
      <c r="W376" s="14">
        <v>1</v>
      </c>
      <c r="X376" s="14" t="s">
        <v>270</v>
      </c>
      <c r="Y376">
        <v>25</v>
      </c>
      <c r="Z376" t="s">
        <v>271</v>
      </c>
      <c r="AA376">
        <f t="shared" si="5"/>
        <v>3</v>
      </c>
    </row>
    <row r="377" spans="1:27" x14ac:dyDescent="0.2">
      <c r="A377">
        <v>976</v>
      </c>
      <c r="B377" s="1" t="s">
        <v>1500</v>
      </c>
      <c r="C377" t="s">
        <v>284</v>
      </c>
      <c r="D377" s="9" t="s">
        <v>1501</v>
      </c>
      <c r="E377" s="9" t="s">
        <v>876</v>
      </c>
      <c r="F377" s="9" t="s">
        <v>260</v>
      </c>
      <c r="G377" s="18">
        <v>2</v>
      </c>
      <c r="H377" s="10" t="s">
        <v>369</v>
      </c>
      <c r="I377" s="10">
        <v>1943</v>
      </c>
      <c r="J377" s="11">
        <v>16012</v>
      </c>
      <c r="K377" s="12" t="s">
        <v>237</v>
      </c>
      <c r="L377" s="13" t="s">
        <v>1502</v>
      </c>
      <c r="M377" t="s">
        <v>263</v>
      </c>
      <c r="N377" t="s">
        <v>1503</v>
      </c>
      <c r="O377" t="s">
        <v>1504</v>
      </c>
      <c r="P377" t="s">
        <v>1504</v>
      </c>
      <c r="Q377" t="s">
        <v>267</v>
      </c>
      <c r="R377" s="9" t="s">
        <v>1505</v>
      </c>
      <c r="S377" s="9"/>
      <c r="T377" s="14">
        <v>11</v>
      </c>
      <c r="U377" s="210" t="s">
        <v>1029</v>
      </c>
      <c r="V377" s="14">
        <v>1</v>
      </c>
      <c r="W377" s="14">
        <v>1</v>
      </c>
      <c r="X377" s="14" t="s">
        <v>270</v>
      </c>
      <c r="Y377">
        <v>684</v>
      </c>
      <c r="Z377" t="s">
        <v>271</v>
      </c>
      <c r="AA377">
        <f t="shared" si="5"/>
        <v>5</v>
      </c>
    </row>
    <row r="378" spans="1:27" x14ac:dyDescent="0.2">
      <c r="A378">
        <v>5744</v>
      </c>
      <c r="B378" s="1" t="s">
        <v>1315</v>
      </c>
      <c r="C378" t="s">
        <v>657</v>
      </c>
      <c r="D378" s="9" t="s">
        <v>990</v>
      </c>
      <c r="E378" s="9" t="s">
        <v>275</v>
      </c>
      <c r="F378" s="9" t="s">
        <v>413</v>
      </c>
      <c r="G378" s="10">
        <v>2</v>
      </c>
      <c r="H378" s="10" t="s">
        <v>369</v>
      </c>
      <c r="I378" s="10">
        <v>1943</v>
      </c>
      <c r="J378" s="11" t="s">
        <v>18390</v>
      </c>
      <c r="K378" s="12" t="s">
        <v>415</v>
      </c>
      <c r="L378" s="13" t="s">
        <v>18391</v>
      </c>
      <c r="M378" t="s">
        <v>332</v>
      </c>
      <c r="N378" t="s">
        <v>333</v>
      </c>
      <c r="Q378" t="s">
        <v>334</v>
      </c>
      <c r="R378" s="9"/>
      <c r="S378" s="9"/>
      <c r="T378">
        <v>9</v>
      </c>
      <c r="U378" s="210" t="s">
        <v>1291</v>
      </c>
      <c r="V378" s="14">
        <v>1</v>
      </c>
      <c r="W378" s="14">
        <v>1</v>
      </c>
      <c r="X378" s="14" t="s">
        <v>270</v>
      </c>
      <c r="Y378">
        <v>23</v>
      </c>
      <c r="Z378" t="s">
        <v>271</v>
      </c>
      <c r="AA378">
        <f t="shared" si="5"/>
        <v>2</v>
      </c>
    </row>
    <row r="379" spans="1:27" x14ac:dyDescent="0.2">
      <c r="A379">
        <v>705</v>
      </c>
      <c r="B379" s="1" t="s">
        <v>1506</v>
      </c>
      <c r="C379" t="s">
        <v>1352</v>
      </c>
      <c r="D379" s="9" t="s">
        <v>1507</v>
      </c>
      <c r="E379" s="9" t="s">
        <v>259</v>
      </c>
      <c r="F379" s="9" t="s">
        <v>260</v>
      </c>
      <c r="G379" s="10">
        <v>3</v>
      </c>
      <c r="H379" s="10" t="s">
        <v>369</v>
      </c>
      <c r="I379" s="10">
        <v>1943</v>
      </c>
      <c r="J379" s="11" t="s">
        <v>1508</v>
      </c>
      <c r="K379" s="12" t="s">
        <v>237</v>
      </c>
      <c r="L379" s="13" t="s">
        <v>1509</v>
      </c>
      <c r="M379" t="s">
        <v>290</v>
      </c>
      <c r="O379" t="s">
        <v>764</v>
      </c>
      <c r="R379" s="9"/>
      <c r="S379" s="9"/>
      <c r="T379" s="14">
        <v>11</v>
      </c>
      <c r="U379" s="210" t="s">
        <v>1029</v>
      </c>
      <c r="V379" s="14">
        <v>1</v>
      </c>
      <c r="W379" s="14">
        <v>1</v>
      </c>
      <c r="X379" s="14" t="s">
        <v>270</v>
      </c>
      <c r="Y379">
        <v>544</v>
      </c>
      <c r="Z379" t="s">
        <v>271</v>
      </c>
      <c r="AA379">
        <f t="shared" si="5"/>
        <v>2</v>
      </c>
    </row>
    <row r="380" spans="1:27" x14ac:dyDescent="0.2">
      <c r="A380">
        <v>507</v>
      </c>
      <c r="B380" s="1" t="s">
        <v>1510</v>
      </c>
      <c r="C380" t="s">
        <v>1511</v>
      </c>
      <c r="D380" s="9" t="s">
        <v>1512</v>
      </c>
      <c r="E380" s="9" t="s">
        <v>259</v>
      </c>
      <c r="F380" s="9" t="s">
        <v>883</v>
      </c>
      <c r="G380" s="10">
        <v>4</v>
      </c>
      <c r="H380" s="10" t="s">
        <v>369</v>
      </c>
      <c r="I380" s="10">
        <v>1943</v>
      </c>
      <c r="J380" s="11" t="s">
        <v>1513</v>
      </c>
      <c r="K380" s="12" t="s">
        <v>237</v>
      </c>
      <c r="L380" s="13" t="s">
        <v>1514</v>
      </c>
      <c r="M380" t="s">
        <v>263</v>
      </c>
      <c r="N380" t="s">
        <v>280</v>
      </c>
      <c r="Q380" t="s">
        <v>281</v>
      </c>
      <c r="R380" s="9"/>
      <c r="S380" s="9"/>
      <c r="T380" s="14">
        <v>11</v>
      </c>
      <c r="U380" s="210" t="s">
        <v>1029</v>
      </c>
      <c r="V380" s="14">
        <v>1</v>
      </c>
      <c r="W380" s="14">
        <v>1</v>
      </c>
      <c r="X380" s="14" t="s">
        <v>270</v>
      </c>
      <c r="Y380">
        <v>248</v>
      </c>
      <c r="Z380" t="s">
        <v>271</v>
      </c>
      <c r="AA380">
        <f t="shared" si="5"/>
        <v>3</v>
      </c>
    </row>
    <row r="381" spans="1:27" x14ac:dyDescent="0.2">
      <c r="A381">
        <v>2419</v>
      </c>
      <c r="B381" s="1" t="s">
        <v>1515</v>
      </c>
      <c r="C381" t="s">
        <v>341</v>
      </c>
      <c r="D381" s="9" t="s">
        <v>1377</v>
      </c>
      <c r="E381" s="9" t="s">
        <v>259</v>
      </c>
      <c r="F381" s="9" t="s">
        <v>721</v>
      </c>
      <c r="G381" s="10">
        <v>4</v>
      </c>
      <c r="H381" s="10" t="s">
        <v>369</v>
      </c>
      <c r="I381" s="10">
        <v>1943</v>
      </c>
      <c r="J381" s="11" t="s">
        <v>1516</v>
      </c>
      <c r="K381" s="12" t="s">
        <v>415</v>
      </c>
      <c r="L381" s="13" t="s">
        <v>1517</v>
      </c>
      <c r="M381" t="s">
        <v>290</v>
      </c>
      <c r="N381" t="s">
        <v>573</v>
      </c>
      <c r="O381" t="s">
        <v>17895</v>
      </c>
      <c r="R381" s="9"/>
      <c r="S381" s="9"/>
      <c r="T381" s="14">
        <v>11</v>
      </c>
      <c r="U381" s="210" t="s">
        <v>1029</v>
      </c>
      <c r="V381" s="14">
        <v>1</v>
      </c>
      <c r="W381" s="14">
        <v>1</v>
      </c>
      <c r="X381" s="14" t="s">
        <v>270</v>
      </c>
      <c r="Y381">
        <v>105</v>
      </c>
      <c r="Z381" t="s">
        <v>271</v>
      </c>
      <c r="AA381">
        <f t="shared" si="5"/>
        <v>2</v>
      </c>
    </row>
    <row r="382" spans="1:27" x14ac:dyDescent="0.2">
      <c r="A382">
        <v>2620</v>
      </c>
      <c r="B382" s="1" t="s">
        <v>1518</v>
      </c>
      <c r="C382" t="s">
        <v>341</v>
      </c>
      <c r="D382" s="9" t="s">
        <v>1519</v>
      </c>
      <c r="E382" s="9" t="s">
        <v>259</v>
      </c>
      <c r="F382" s="9" t="s">
        <v>532</v>
      </c>
      <c r="G382" s="10">
        <v>5</v>
      </c>
      <c r="H382" s="10" t="s">
        <v>369</v>
      </c>
      <c r="I382" s="10">
        <v>1943</v>
      </c>
      <c r="J382" s="11" t="s">
        <v>1520</v>
      </c>
      <c r="K382" s="12" t="s">
        <v>237</v>
      </c>
      <c r="L382" s="13" t="s">
        <v>1521</v>
      </c>
      <c r="M382" t="s">
        <v>290</v>
      </c>
      <c r="N382" t="s">
        <v>291</v>
      </c>
      <c r="O382" t="s">
        <v>586</v>
      </c>
      <c r="R382" s="9"/>
      <c r="S382" s="9"/>
      <c r="T382" s="14">
        <v>11</v>
      </c>
      <c r="U382" s="210" t="s">
        <v>1029</v>
      </c>
      <c r="V382" s="14">
        <v>1</v>
      </c>
      <c r="W382" s="14">
        <v>1</v>
      </c>
      <c r="X382" s="14" t="s">
        <v>294</v>
      </c>
      <c r="Y382" t="s">
        <v>531</v>
      </c>
      <c r="Z382" t="s">
        <v>271</v>
      </c>
      <c r="AA382">
        <f t="shared" si="5"/>
        <v>3</v>
      </c>
    </row>
    <row r="383" spans="1:27" x14ac:dyDescent="0.2">
      <c r="A383">
        <v>5858</v>
      </c>
      <c r="B383" s="1" t="s">
        <v>1522</v>
      </c>
      <c r="C383" t="s">
        <v>1523</v>
      </c>
      <c r="D383" s="9" t="s">
        <v>1524</v>
      </c>
      <c r="E383" s="9" t="s">
        <v>259</v>
      </c>
      <c r="F383" s="9" t="s">
        <v>733</v>
      </c>
      <c r="G383" s="10">
        <v>5</v>
      </c>
      <c r="H383" s="10" t="s">
        <v>369</v>
      </c>
      <c r="I383" s="10">
        <v>1943</v>
      </c>
      <c r="J383" s="11" t="s">
        <v>1520</v>
      </c>
      <c r="K383" s="12" t="s">
        <v>237</v>
      </c>
      <c r="L383" s="13" t="s">
        <v>1525</v>
      </c>
      <c r="M383" t="s">
        <v>290</v>
      </c>
      <c r="N383" t="s">
        <v>291</v>
      </c>
      <c r="O383" t="s">
        <v>292</v>
      </c>
      <c r="R383" s="9"/>
      <c r="S383" s="9"/>
      <c r="T383" s="14">
        <v>11</v>
      </c>
      <c r="U383" s="210" t="s">
        <v>1029</v>
      </c>
      <c r="V383" s="14">
        <v>1</v>
      </c>
      <c r="W383" s="14">
        <v>1</v>
      </c>
      <c r="X383" s="14" t="s">
        <v>294</v>
      </c>
      <c r="Y383" t="s">
        <v>1524</v>
      </c>
      <c r="Z383" t="s">
        <v>505</v>
      </c>
      <c r="AA383">
        <f t="shared" si="5"/>
        <v>1</v>
      </c>
    </row>
    <row r="384" spans="1:27" x14ac:dyDescent="0.2">
      <c r="A384">
        <v>5566</v>
      </c>
      <c r="B384" s="1" t="s">
        <v>1526</v>
      </c>
      <c r="C384" t="s">
        <v>284</v>
      </c>
      <c r="D384" s="9">
        <v>29</v>
      </c>
      <c r="E384" s="9" t="s">
        <v>259</v>
      </c>
      <c r="F384" s="9" t="s">
        <v>312</v>
      </c>
      <c r="G384" s="10">
        <v>6</v>
      </c>
      <c r="H384" s="10" t="s">
        <v>369</v>
      </c>
      <c r="I384" s="10">
        <v>1943</v>
      </c>
      <c r="J384" s="11" t="s">
        <v>1527</v>
      </c>
      <c r="K384" s="12" t="s">
        <v>237</v>
      </c>
      <c r="L384" s="13" t="s">
        <v>1528</v>
      </c>
      <c r="M384" t="s">
        <v>290</v>
      </c>
      <c r="N384" t="s">
        <v>291</v>
      </c>
      <c r="O384" t="s">
        <v>748</v>
      </c>
      <c r="R384" s="9"/>
      <c r="S384" s="9"/>
      <c r="T384" s="14">
        <v>11</v>
      </c>
      <c r="U384" s="210" t="s">
        <v>1029</v>
      </c>
      <c r="V384" s="14">
        <v>1</v>
      </c>
      <c r="W384" s="14">
        <v>1</v>
      </c>
      <c r="X384" s="14" t="s">
        <v>270</v>
      </c>
      <c r="Y384">
        <v>29</v>
      </c>
      <c r="Z384" t="s">
        <v>505</v>
      </c>
      <c r="AA384">
        <f t="shared" si="5"/>
        <v>1</v>
      </c>
    </row>
    <row r="385" spans="1:27" x14ac:dyDescent="0.2">
      <c r="A385">
        <v>4885</v>
      </c>
      <c r="B385" s="1" t="s">
        <v>1532</v>
      </c>
      <c r="C385" t="s">
        <v>1523</v>
      </c>
      <c r="D385" s="9">
        <v>96</v>
      </c>
      <c r="E385" s="9" t="s">
        <v>259</v>
      </c>
      <c r="F385" s="9" t="s">
        <v>312</v>
      </c>
      <c r="G385" s="10">
        <v>7</v>
      </c>
      <c r="H385" s="10" t="s">
        <v>369</v>
      </c>
      <c r="I385" s="10">
        <v>1943</v>
      </c>
      <c r="J385" s="11" t="s">
        <v>1531</v>
      </c>
      <c r="K385" s="12" t="s">
        <v>237</v>
      </c>
      <c r="L385" s="13" t="s">
        <v>1533</v>
      </c>
      <c r="M385" t="s">
        <v>290</v>
      </c>
      <c r="O385" t="s">
        <v>320</v>
      </c>
      <c r="R385" s="9"/>
      <c r="S385" s="9"/>
      <c r="T385" s="14">
        <v>11</v>
      </c>
      <c r="U385" s="210" t="s">
        <v>1029</v>
      </c>
      <c r="V385" s="14">
        <v>1</v>
      </c>
      <c r="W385" s="14">
        <v>1</v>
      </c>
      <c r="X385" s="14" t="s">
        <v>270</v>
      </c>
      <c r="Y385">
        <v>96</v>
      </c>
      <c r="Z385" t="s">
        <v>505</v>
      </c>
      <c r="AA385">
        <f t="shared" si="5"/>
        <v>1</v>
      </c>
    </row>
    <row r="386" spans="1:27" x14ac:dyDescent="0.2">
      <c r="A386">
        <v>1547</v>
      </c>
      <c r="B386" s="1" t="s">
        <v>1529</v>
      </c>
      <c r="C386" t="s">
        <v>1352</v>
      </c>
      <c r="D386" s="9" t="s">
        <v>1530</v>
      </c>
      <c r="E386" s="9" t="s">
        <v>876</v>
      </c>
      <c r="F386" s="9" t="s">
        <v>733</v>
      </c>
      <c r="G386" s="10">
        <v>7</v>
      </c>
      <c r="H386" s="10" t="s">
        <v>369</v>
      </c>
      <c r="I386" s="10">
        <v>1943</v>
      </c>
      <c r="J386" s="11" t="s">
        <v>1531</v>
      </c>
      <c r="K386" s="12" t="s">
        <v>237</v>
      </c>
      <c r="L386" s="13" t="s">
        <v>17889</v>
      </c>
      <c r="M386" t="s">
        <v>290</v>
      </c>
      <c r="N386" t="s">
        <v>291</v>
      </c>
      <c r="O386" t="s">
        <v>620</v>
      </c>
      <c r="R386" s="9"/>
      <c r="S386" s="9"/>
      <c r="T386" s="14">
        <v>11</v>
      </c>
      <c r="U386" s="210" t="s">
        <v>1029</v>
      </c>
      <c r="V386" s="14">
        <v>1</v>
      </c>
      <c r="W386" s="14">
        <v>1</v>
      </c>
      <c r="X386" s="14" t="s">
        <v>294</v>
      </c>
      <c r="Y386" t="s">
        <v>1530</v>
      </c>
      <c r="Z386" t="s">
        <v>271</v>
      </c>
      <c r="AA386">
        <f t="shared" ref="AA386:AA449" si="6">LEN(D386)-LEN(SUBSTITUTE(D386,"/",""))+1</f>
        <v>1</v>
      </c>
    </row>
    <row r="387" spans="1:27" x14ac:dyDescent="0.2">
      <c r="A387">
        <v>316</v>
      </c>
      <c r="B387" s="1" t="s">
        <v>1534</v>
      </c>
      <c r="C387" t="s">
        <v>341</v>
      </c>
      <c r="D387" s="9" t="s">
        <v>1535</v>
      </c>
      <c r="E387" s="9" t="s">
        <v>259</v>
      </c>
      <c r="F387" s="9" t="s">
        <v>721</v>
      </c>
      <c r="G387" s="10">
        <v>9</v>
      </c>
      <c r="H387" s="10" t="s">
        <v>369</v>
      </c>
      <c r="I387" s="10">
        <v>1943</v>
      </c>
      <c r="J387" s="11" t="s">
        <v>1536</v>
      </c>
      <c r="K387" s="12" t="s">
        <v>237</v>
      </c>
      <c r="L387" s="13" t="s">
        <v>1537</v>
      </c>
      <c r="M387" t="s">
        <v>279</v>
      </c>
      <c r="N387" t="s">
        <v>280</v>
      </c>
      <c r="Q387" t="s">
        <v>281</v>
      </c>
      <c r="R387" s="9"/>
      <c r="S387" s="9"/>
      <c r="T387" s="14">
        <v>11</v>
      </c>
      <c r="U387" s="210" t="s">
        <v>1029</v>
      </c>
      <c r="V387" s="14">
        <v>1</v>
      </c>
      <c r="W387" s="14">
        <v>1</v>
      </c>
      <c r="X387" s="14" t="s">
        <v>270</v>
      </c>
      <c r="Y387">
        <v>109</v>
      </c>
      <c r="Z387" t="s">
        <v>271</v>
      </c>
      <c r="AA387">
        <f t="shared" si="6"/>
        <v>2</v>
      </c>
    </row>
    <row r="388" spans="1:27" x14ac:dyDescent="0.2">
      <c r="A388">
        <v>4219</v>
      </c>
      <c r="B388" s="1" t="s">
        <v>1538</v>
      </c>
      <c r="C388" t="s">
        <v>1523</v>
      </c>
      <c r="D388" s="9" t="s">
        <v>1107</v>
      </c>
      <c r="E388" s="9" t="s">
        <v>259</v>
      </c>
      <c r="F388" s="9" t="s">
        <v>776</v>
      </c>
      <c r="G388" s="10">
        <v>9</v>
      </c>
      <c r="H388" s="10" t="s">
        <v>369</v>
      </c>
      <c r="I388" s="10">
        <v>1943</v>
      </c>
      <c r="J388" s="11" t="s">
        <v>1536</v>
      </c>
      <c r="K388" s="12" t="s">
        <v>237</v>
      </c>
      <c r="L388" s="13" t="s">
        <v>1539</v>
      </c>
      <c r="M388" t="s">
        <v>290</v>
      </c>
      <c r="N388" t="s">
        <v>291</v>
      </c>
      <c r="O388" t="s">
        <v>292</v>
      </c>
      <c r="R388" s="9"/>
      <c r="S388" s="9"/>
      <c r="T388" s="14">
        <v>11</v>
      </c>
      <c r="U388" s="210" t="s">
        <v>1029</v>
      </c>
      <c r="V388" s="14">
        <v>1</v>
      </c>
      <c r="W388" s="14">
        <v>1</v>
      </c>
      <c r="X388" s="14" t="s">
        <v>294</v>
      </c>
      <c r="Y388" t="s">
        <v>1107</v>
      </c>
      <c r="Z388" t="s">
        <v>505</v>
      </c>
      <c r="AA388">
        <f t="shared" si="6"/>
        <v>1</v>
      </c>
    </row>
    <row r="389" spans="1:27" x14ac:dyDescent="0.2">
      <c r="A389">
        <v>5120</v>
      </c>
      <c r="B389" s="1" t="s">
        <v>1540</v>
      </c>
      <c r="C389" t="s">
        <v>657</v>
      </c>
      <c r="D389" s="9">
        <v>418</v>
      </c>
      <c r="E389" s="9" t="s">
        <v>259</v>
      </c>
      <c r="F389" s="9" t="s">
        <v>413</v>
      </c>
      <c r="G389" s="10">
        <v>9</v>
      </c>
      <c r="H389" s="10" t="s">
        <v>369</v>
      </c>
      <c r="I389" s="10">
        <v>1943</v>
      </c>
      <c r="J389" s="11" t="s">
        <v>1541</v>
      </c>
      <c r="K389" s="12" t="s">
        <v>415</v>
      </c>
      <c r="L389" s="13" t="s">
        <v>1542</v>
      </c>
      <c r="M389" t="s">
        <v>332</v>
      </c>
      <c r="N389" t="s">
        <v>333</v>
      </c>
      <c r="Q389" t="s">
        <v>334</v>
      </c>
      <c r="R389" s="9"/>
      <c r="S389" s="9"/>
      <c r="T389" s="14">
        <v>11</v>
      </c>
      <c r="U389" s="210" t="s">
        <v>1029</v>
      </c>
      <c r="V389" s="14">
        <v>1</v>
      </c>
      <c r="W389" s="14">
        <v>1</v>
      </c>
      <c r="X389" s="14" t="s">
        <v>270</v>
      </c>
      <c r="Y389">
        <v>418</v>
      </c>
      <c r="Z389" t="s">
        <v>271</v>
      </c>
      <c r="AA389">
        <f t="shared" si="6"/>
        <v>1</v>
      </c>
    </row>
    <row r="390" spans="1:27" x14ac:dyDescent="0.2">
      <c r="A390">
        <v>7428</v>
      </c>
      <c r="B390" s="1" t="s">
        <v>1543</v>
      </c>
      <c r="C390" t="s">
        <v>341</v>
      </c>
      <c r="D390" s="9" t="s">
        <v>1544</v>
      </c>
      <c r="E390" s="9" t="s">
        <v>259</v>
      </c>
      <c r="F390" s="9" t="s">
        <v>532</v>
      </c>
      <c r="G390" s="10">
        <v>11</v>
      </c>
      <c r="H390" s="10" t="s">
        <v>369</v>
      </c>
      <c r="I390" s="10">
        <v>1943</v>
      </c>
      <c r="J390" s="11" t="s">
        <v>1545</v>
      </c>
      <c r="K390" s="12" t="s">
        <v>237</v>
      </c>
      <c r="L390" s="13" t="s">
        <v>1546</v>
      </c>
      <c r="M390" t="s">
        <v>290</v>
      </c>
      <c r="N390" t="s">
        <v>291</v>
      </c>
      <c r="O390" t="s">
        <v>292</v>
      </c>
      <c r="R390" s="9"/>
      <c r="S390" s="9"/>
      <c r="T390" s="14">
        <v>11</v>
      </c>
      <c r="U390" s="210" t="s">
        <v>1029</v>
      </c>
      <c r="V390" s="14">
        <v>1</v>
      </c>
      <c r="W390" s="14">
        <v>1</v>
      </c>
      <c r="X390" s="14" t="s">
        <v>294</v>
      </c>
      <c r="Y390" t="s">
        <v>1199</v>
      </c>
      <c r="Z390" t="s">
        <v>271</v>
      </c>
      <c r="AA390">
        <f t="shared" si="6"/>
        <v>2</v>
      </c>
    </row>
    <row r="391" spans="1:27" x14ac:dyDescent="0.2">
      <c r="A391">
        <v>7725</v>
      </c>
      <c r="B391" s="1" t="s">
        <v>1635</v>
      </c>
      <c r="C391" t="s">
        <v>1352</v>
      </c>
      <c r="D391" s="9">
        <v>544</v>
      </c>
      <c r="E391" s="9" t="s">
        <v>259</v>
      </c>
      <c r="F391" s="9" t="s">
        <v>260</v>
      </c>
      <c r="G391" s="10">
        <v>11</v>
      </c>
      <c r="H391" s="10" t="s">
        <v>369</v>
      </c>
      <c r="I391" s="10">
        <v>1943</v>
      </c>
      <c r="J391" s="11" t="s">
        <v>1545</v>
      </c>
      <c r="K391" s="12" t="s">
        <v>237</v>
      </c>
      <c r="L391" s="13" t="s">
        <v>18683</v>
      </c>
      <c r="M391" t="s">
        <v>263</v>
      </c>
      <c r="N391" t="s">
        <v>1158</v>
      </c>
      <c r="Q391" t="s">
        <v>672</v>
      </c>
      <c r="R391" s="9"/>
      <c r="S391" s="9"/>
      <c r="T391" s="14">
        <v>11</v>
      </c>
      <c r="U391" s="210" t="s">
        <v>1029</v>
      </c>
      <c r="V391" s="14">
        <v>1</v>
      </c>
      <c r="W391" s="14">
        <v>1</v>
      </c>
      <c r="X391" s="14" t="s">
        <v>270</v>
      </c>
      <c r="Y391">
        <v>544</v>
      </c>
      <c r="Z391" t="s">
        <v>271</v>
      </c>
      <c r="AA391">
        <f t="shared" si="6"/>
        <v>1</v>
      </c>
    </row>
    <row r="392" spans="1:27" x14ac:dyDescent="0.2">
      <c r="A392">
        <v>5131</v>
      </c>
      <c r="B392" s="1" t="s">
        <v>1636</v>
      </c>
      <c r="C392" t="s">
        <v>657</v>
      </c>
      <c r="D392" s="9">
        <v>418</v>
      </c>
      <c r="E392" s="9" t="s">
        <v>259</v>
      </c>
      <c r="F392" s="9" t="s">
        <v>413</v>
      </c>
      <c r="G392" s="10">
        <v>11</v>
      </c>
      <c r="H392" s="10" t="s">
        <v>369</v>
      </c>
      <c r="I392" s="10">
        <v>1943</v>
      </c>
      <c r="J392" s="11" t="s">
        <v>1637</v>
      </c>
      <c r="K392" s="12" t="s">
        <v>415</v>
      </c>
      <c r="L392" s="13" t="s">
        <v>18499</v>
      </c>
      <c r="M392" t="s">
        <v>332</v>
      </c>
      <c r="N392" t="s">
        <v>333</v>
      </c>
      <c r="Q392" t="s">
        <v>334</v>
      </c>
      <c r="R392" s="9"/>
      <c r="S392" s="9"/>
      <c r="T392" s="14">
        <v>11</v>
      </c>
      <c r="U392" s="210" t="s">
        <v>1029</v>
      </c>
      <c r="V392" s="14">
        <v>1</v>
      </c>
      <c r="W392" s="14">
        <v>1</v>
      </c>
      <c r="X392" s="14" t="s">
        <v>270</v>
      </c>
      <c r="Y392">
        <v>418</v>
      </c>
      <c r="Z392" t="s">
        <v>271</v>
      </c>
      <c r="AA392">
        <f t="shared" si="6"/>
        <v>1</v>
      </c>
    </row>
    <row r="393" spans="1:27" x14ac:dyDescent="0.2">
      <c r="A393">
        <v>7742</v>
      </c>
      <c r="B393" s="1" t="s">
        <v>1638</v>
      </c>
      <c r="C393" t="s">
        <v>284</v>
      </c>
      <c r="D393" s="9" t="s">
        <v>1639</v>
      </c>
      <c r="E393" s="9" t="s">
        <v>259</v>
      </c>
      <c r="F393" s="9" t="s">
        <v>312</v>
      </c>
      <c r="G393" s="10">
        <v>12</v>
      </c>
      <c r="H393" s="10" t="s">
        <v>369</v>
      </c>
      <c r="I393" s="10">
        <v>1943</v>
      </c>
      <c r="J393" s="11" t="s">
        <v>1640</v>
      </c>
      <c r="K393" s="12" t="s">
        <v>237</v>
      </c>
      <c r="L393" s="13" t="s">
        <v>18714</v>
      </c>
      <c r="M393" t="s">
        <v>290</v>
      </c>
      <c r="O393" t="s">
        <v>1641</v>
      </c>
      <c r="R393" s="9"/>
      <c r="S393" s="9"/>
      <c r="T393" s="14">
        <v>11</v>
      </c>
      <c r="U393" s="210" t="s">
        <v>1029</v>
      </c>
      <c r="V393" s="14">
        <v>1</v>
      </c>
      <c r="W393" s="14">
        <v>1</v>
      </c>
      <c r="X393" s="14" t="s">
        <v>270</v>
      </c>
      <c r="Y393">
        <v>264</v>
      </c>
      <c r="Z393" t="s">
        <v>271</v>
      </c>
      <c r="AA393">
        <f t="shared" si="6"/>
        <v>2</v>
      </c>
    </row>
    <row r="394" spans="1:27" x14ac:dyDescent="0.2">
      <c r="A394">
        <v>7211</v>
      </c>
      <c r="B394" s="1" t="s">
        <v>1642</v>
      </c>
      <c r="C394" t="s">
        <v>284</v>
      </c>
      <c r="D394" s="9" t="s">
        <v>1643</v>
      </c>
      <c r="E394" s="9" t="s">
        <v>259</v>
      </c>
      <c r="F394" s="9" t="s">
        <v>312</v>
      </c>
      <c r="G394" s="10">
        <v>13</v>
      </c>
      <c r="H394" s="10" t="s">
        <v>369</v>
      </c>
      <c r="I394" s="10">
        <v>1943</v>
      </c>
      <c r="J394" s="11" t="s">
        <v>1644</v>
      </c>
      <c r="K394" s="12" t="s">
        <v>237</v>
      </c>
      <c r="L394" s="13" t="s">
        <v>1645</v>
      </c>
      <c r="M394" t="s">
        <v>290</v>
      </c>
      <c r="N394" t="s">
        <v>291</v>
      </c>
      <c r="O394" t="s">
        <v>455</v>
      </c>
      <c r="R394" s="9"/>
      <c r="S394" s="9"/>
      <c r="T394" s="14">
        <v>11</v>
      </c>
      <c r="U394" s="210" t="s">
        <v>1029</v>
      </c>
      <c r="V394" s="14">
        <v>1</v>
      </c>
      <c r="W394" s="14">
        <v>1</v>
      </c>
      <c r="X394" s="14" t="s">
        <v>270</v>
      </c>
      <c r="Y394">
        <v>141</v>
      </c>
      <c r="Z394" t="s">
        <v>271</v>
      </c>
      <c r="AA394">
        <f t="shared" si="6"/>
        <v>2</v>
      </c>
    </row>
    <row r="395" spans="1:27" x14ac:dyDescent="0.2">
      <c r="A395">
        <v>5084</v>
      </c>
      <c r="B395" s="1" t="s">
        <v>1646</v>
      </c>
      <c r="C395" t="s">
        <v>1352</v>
      </c>
      <c r="D395" s="9" t="s">
        <v>1047</v>
      </c>
      <c r="E395" s="9" t="s">
        <v>275</v>
      </c>
      <c r="F395" s="9" t="s">
        <v>260</v>
      </c>
      <c r="G395" s="10">
        <v>14</v>
      </c>
      <c r="H395" s="10" t="s">
        <v>369</v>
      </c>
      <c r="I395" s="10">
        <v>1943</v>
      </c>
      <c r="J395" s="11" t="s">
        <v>1647</v>
      </c>
      <c r="K395" s="12" t="s">
        <v>237</v>
      </c>
      <c r="L395" s="13" t="s">
        <v>1648</v>
      </c>
      <c r="M395" t="s">
        <v>290</v>
      </c>
      <c r="O395" t="s">
        <v>292</v>
      </c>
      <c r="R395" s="9"/>
      <c r="S395" s="9"/>
      <c r="T395" s="14">
        <v>11</v>
      </c>
      <c r="U395" s="210" t="s">
        <v>1029</v>
      </c>
      <c r="V395" s="14">
        <v>1</v>
      </c>
      <c r="W395" s="14">
        <v>1</v>
      </c>
      <c r="X395" s="14" t="s">
        <v>270</v>
      </c>
      <c r="Y395" t="s">
        <v>1047</v>
      </c>
      <c r="Z395" t="s">
        <v>271</v>
      </c>
      <c r="AA395">
        <f t="shared" si="6"/>
        <v>1</v>
      </c>
    </row>
    <row r="396" spans="1:27" x14ac:dyDescent="0.2">
      <c r="A396">
        <v>5899</v>
      </c>
      <c r="B396" s="1" t="s">
        <v>1649</v>
      </c>
      <c r="C396" t="s">
        <v>1008</v>
      </c>
      <c r="D396" s="9" t="s">
        <v>849</v>
      </c>
      <c r="E396" s="9" t="s">
        <v>259</v>
      </c>
      <c r="F396" s="9" t="s">
        <v>748</v>
      </c>
      <c r="G396" s="10">
        <v>14</v>
      </c>
      <c r="H396" s="10" t="s">
        <v>369</v>
      </c>
      <c r="I396" s="10">
        <v>1943</v>
      </c>
      <c r="J396" s="11" t="s">
        <v>1647</v>
      </c>
      <c r="K396" s="12" t="s">
        <v>237</v>
      </c>
      <c r="L396" s="13" t="s">
        <v>18432</v>
      </c>
      <c r="M396" t="s">
        <v>263</v>
      </c>
      <c r="N396" t="s">
        <v>345</v>
      </c>
      <c r="O396" t="s">
        <v>1650</v>
      </c>
      <c r="P396" t="s">
        <v>361</v>
      </c>
      <c r="Q396" t="s">
        <v>267</v>
      </c>
      <c r="R396" s="9" t="s">
        <v>791</v>
      </c>
      <c r="S396" s="9"/>
      <c r="T396" s="14">
        <v>11</v>
      </c>
      <c r="U396" s="210" t="s">
        <v>1029</v>
      </c>
      <c r="V396" s="14">
        <v>1</v>
      </c>
      <c r="W396" s="14">
        <v>1</v>
      </c>
      <c r="X396" s="14" t="s">
        <v>270</v>
      </c>
      <c r="Y396" t="s">
        <v>849</v>
      </c>
      <c r="Z396" t="s">
        <v>271</v>
      </c>
      <c r="AA396">
        <f t="shared" si="6"/>
        <v>1</v>
      </c>
    </row>
    <row r="397" spans="1:27" x14ac:dyDescent="0.2">
      <c r="A397">
        <v>2906</v>
      </c>
      <c r="B397" s="1" t="s">
        <v>1651</v>
      </c>
      <c r="C397" t="s">
        <v>284</v>
      </c>
      <c r="D397" s="9" t="s">
        <v>1652</v>
      </c>
      <c r="E397" s="9" t="s">
        <v>259</v>
      </c>
      <c r="F397" s="9" t="s">
        <v>312</v>
      </c>
      <c r="G397" s="10">
        <v>15</v>
      </c>
      <c r="H397" s="10" t="s">
        <v>369</v>
      </c>
      <c r="I397" s="10">
        <v>1943</v>
      </c>
      <c r="J397" s="11" t="s">
        <v>1653</v>
      </c>
      <c r="K397" s="12" t="s">
        <v>237</v>
      </c>
      <c r="L397" s="13" t="s">
        <v>1654</v>
      </c>
      <c r="M397" t="s">
        <v>290</v>
      </c>
      <c r="N397" t="s">
        <v>291</v>
      </c>
      <c r="O397" t="s">
        <v>635</v>
      </c>
      <c r="R397" s="9"/>
      <c r="S397" s="9"/>
      <c r="T397" s="14">
        <v>11</v>
      </c>
      <c r="U397" s="210" t="s">
        <v>1029</v>
      </c>
      <c r="V397" s="14">
        <v>1</v>
      </c>
      <c r="W397" s="14">
        <v>1</v>
      </c>
      <c r="X397" s="14" t="s">
        <v>270</v>
      </c>
      <c r="Y397">
        <v>141</v>
      </c>
      <c r="Z397" t="s">
        <v>271</v>
      </c>
      <c r="AA397">
        <f t="shared" si="6"/>
        <v>3</v>
      </c>
    </row>
    <row r="398" spans="1:27" x14ac:dyDescent="0.2">
      <c r="A398">
        <v>1693</v>
      </c>
      <c r="B398" s="1" t="s">
        <v>1658</v>
      </c>
      <c r="C398" t="s">
        <v>1008</v>
      </c>
      <c r="D398" s="9" t="s">
        <v>1659</v>
      </c>
      <c r="E398" s="9" t="s">
        <v>259</v>
      </c>
      <c r="F398" s="9" t="s">
        <v>721</v>
      </c>
      <c r="G398" s="10">
        <v>15</v>
      </c>
      <c r="H398" s="10" t="s">
        <v>369</v>
      </c>
      <c r="I398" s="10">
        <v>1943</v>
      </c>
      <c r="J398" s="11" t="s">
        <v>1653</v>
      </c>
      <c r="K398" s="12" t="s">
        <v>237</v>
      </c>
      <c r="L398" s="13" t="s">
        <v>82</v>
      </c>
      <c r="M398" t="s">
        <v>332</v>
      </c>
      <c r="N398" t="s">
        <v>333</v>
      </c>
      <c r="Q398" t="s">
        <v>334</v>
      </c>
      <c r="R398" s="9"/>
      <c r="S398" s="9"/>
      <c r="T398" s="14">
        <v>11</v>
      </c>
      <c r="U398" s="210" t="s">
        <v>1029</v>
      </c>
      <c r="V398" s="14">
        <v>1</v>
      </c>
      <c r="W398" s="14">
        <v>1</v>
      </c>
      <c r="X398" s="14" t="s">
        <v>270</v>
      </c>
      <c r="Y398">
        <v>139</v>
      </c>
      <c r="Z398" t="s">
        <v>271</v>
      </c>
      <c r="AA398">
        <f t="shared" si="6"/>
        <v>2</v>
      </c>
    </row>
    <row r="399" spans="1:27" x14ac:dyDescent="0.2">
      <c r="A399">
        <v>7743</v>
      </c>
      <c r="B399" s="1" t="s">
        <v>1662</v>
      </c>
      <c r="C399" t="s">
        <v>284</v>
      </c>
      <c r="D399" s="9" t="s">
        <v>1639</v>
      </c>
      <c r="E399" s="9" t="s">
        <v>259</v>
      </c>
      <c r="F399" s="9" t="s">
        <v>413</v>
      </c>
      <c r="G399" s="10">
        <v>15</v>
      </c>
      <c r="H399" s="10" t="s">
        <v>369</v>
      </c>
      <c r="I399" s="10">
        <v>1943</v>
      </c>
      <c r="J399" s="11" t="s">
        <v>1663</v>
      </c>
      <c r="K399" s="12" t="s">
        <v>415</v>
      </c>
      <c r="L399" s="13" t="s">
        <v>81</v>
      </c>
      <c r="M399" t="s">
        <v>263</v>
      </c>
      <c r="N399" t="s">
        <v>470</v>
      </c>
      <c r="Q399" t="s">
        <v>672</v>
      </c>
      <c r="R399" s="9"/>
      <c r="S399" s="9"/>
      <c r="T399" s="14">
        <v>11</v>
      </c>
      <c r="U399" s="210" t="s">
        <v>1029</v>
      </c>
      <c r="V399" s="14">
        <v>1</v>
      </c>
      <c r="W399" s="14">
        <v>1</v>
      </c>
      <c r="X399" s="14" t="s">
        <v>270</v>
      </c>
      <c r="Y399">
        <v>264</v>
      </c>
      <c r="Z399" t="s">
        <v>271</v>
      </c>
      <c r="AA399">
        <f t="shared" si="6"/>
        <v>2</v>
      </c>
    </row>
    <row r="400" spans="1:27" x14ac:dyDescent="0.2">
      <c r="A400">
        <v>1256</v>
      </c>
      <c r="B400" s="1" t="s">
        <v>1655</v>
      </c>
      <c r="C400" t="s">
        <v>284</v>
      </c>
      <c r="D400" s="9" t="s">
        <v>1656</v>
      </c>
      <c r="E400" s="9" t="s">
        <v>259</v>
      </c>
      <c r="F400" s="9" t="s">
        <v>532</v>
      </c>
      <c r="G400" s="10">
        <v>15</v>
      </c>
      <c r="H400" s="10" t="s">
        <v>369</v>
      </c>
      <c r="I400" s="10">
        <v>1943</v>
      </c>
      <c r="J400" s="11" t="s">
        <v>1653</v>
      </c>
      <c r="K400" s="12" t="s">
        <v>415</v>
      </c>
      <c r="L400" s="13" t="s">
        <v>1657</v>
      </c>
      <c r="M400" t="s">
        <v>290</v>
      </c>
      <c r="N400" t="s">
        <v>291</v>
      </c>
      <c r="O400" t="s">
        <v>439</v>
      </c>
      <c r="R400" s="9"/>
      <c r="S400" s="9"/>
      <c r="T400" s="14">
        <v>11</v>
      </c>
      <c r="U400" s="210" t="s">
        <v>1029</v>
      </c>
      <c r="V400" s="14">
        <v>1</v>
      </c>
      <c r="W400" s="14">
        <v>1</v>
      </c>
      <c r="X400" s="14" t="s">
        <v>294</v>
      </c>
      <c r="Y400" t="s">
        <v>971</v>
      </c>
      <c r="Z400" t="s">
        <v>271</v>
      </c>
      <c r="AA400">
        <f t="shared" si="6"/>
        <v>2</v>
      </c>
    </row>
    <row r="401" spans="1:27" x14ac:dyDescent="0.2">
      <c r="A401">
        <v>5708</v>
      </c>
      <c r="B401" s="1" t="s">
        <v>1660</v>
      </c>
      <c r="C401" t="s">
        <v>1008</v>
      </c>
      <c r="D401" s="9">
        <v>105</v>
      </c>
      <c r="E401" s="9" t="s">
        <v>259</v>
      </c>
      <c r="F401" s="9" t="s">
        <v>721</v>
      </c>
      <c r="G401" s="10">
        <v>15</v>
      </c>
      <c r="H401" s="10" t="s">
        <v>369</v>
      </c>
      <c r="I401" s="10">
        <v>1943</v>
      </c>
      <c r="J401" s="148" t="s">
        <v>1663</v>
      </c>
      <c r="K401" s="12" t="s">
        <v>415</v>
      </c>
      <c r="L401" s="13" t="s">
        <v>1661</v>
      </c>
      <c r="M401" t="s">
        <v>332</v>
      </c>
      <c r="N401" t="s">
        <v>333</v>
      </c>
      <c r="Q401" t="s">
        <v>334</v>
      </c>
      <c r="R401" s="9"/>
      <c r="S401" s="9"/>
      <c r="T401" s="14">
        <v>11</v>
      </c>
      <c r="U401" s="210" t="s">
        <v>1029</v>
      </c>
      <c r="V401" s="14">
        <v>1</v>
      </c>
      <c r="W401" s="14">
        <v>1</v>
      </c>
      <c r="X401" s="14" t="s">
        <v>270</v>
      </c>
      <c r="Y401">
        <v>105</v>
      </c>
      <c r="Z401" t="s">
        <v>271</v>
      </c>
      <c r="AA401">
        <f t="shared" si="6"/>
        <v>1</v>
      </c>
    </row>
    <row r="402" spans="1:27" x14ac:dyDescent="0.2">
      <c r="A402">
        <v>6361</v>
      </c>
      <c r="B402" s="1" t="s">
        <v>1664</v>
      </c>
      <c r="C402" t="s">
        <v>284</v>
      </c>
      <c r="D402" s="9">
        <v>85</v>
      </c>
      <c r="E402" s="9" t="s">
        <v>259</v>
      </c>
      <c r="F402" s="9" t="s">
        <v>312</v>
      </c>
      <c r="G402" s="10">
        <v>16</v>
      </c>
      <c r="H402" s="10" t="s">
        <v>369</v>
      </c>
      <c r="I402" s="10">
        <v>1943</v>
      </c>
      <c r="J402" s="11" t="s">
        <v>1665</v>
      </c>
      <c r="K402" s="12" t="s">
        <v>415</v>
      </c>
      <c r="L402" s="13" t="s">
        <v>1666</v>
      </c>
      <c r="M402" t="s">
        <v>290</v>
      </c>
      <c r="O402" t="s">
        <v>292</v>
      </c>
      <c r="R402" s="9"/>
      <c r="S402" s="9"/>
      <c r="T402" s="14">
        <v>11</v>
      </c>
      <c r="U402" s="210" t="s">
        <v>1029</v>
      </c>
      <c r="V402" s="14">
        <v>1</v>
      </c>
      <c r="W402" s="14">
        <v>1</v>
      </c>
      <c r="X402" s="14" t="s">
        <v>270</v>
      </c>
      <c r="Y402">
        <v>85</v>
      </c>
      <c r="Z402" t="s">
        <v>505</v>
      </c>
      <c r="AA402">
        <f t="shared" si="6"/>
        <v>1</v>
      </c>
    </row>
    <row r="403" spans="1:27" x14ac:dyDescent="0.2">
      <c r="A403">
        <v>2946</v>
      </c>
      <c r="B403" s="1" t="s">
        <v>9818</v>
      </c>
      <c r="C403" t="s">
        <v>1027</v>
      </c>
      <c r="D403" s="9" t="s">
        <v>990</v>
      </c>
      <c r="E403" s="9" t="s">
        <v>259</v>
      </c>
      <c r="F403" s="9" t="s">
        <v>413</v>
      </c>
      <c r="G403" s="10">
        <v>16</v>
      </c>
      <c r="H403" s="10" t="s">
        <v>369</v>
      </c>
      <c r="I403" s="10">
        <v>1943</v>
      </c>
      <c r="J403" s="11">
        <v>16026</v>
      </c>
      <c r="K403" s="12"/>
      <c r="L403" s="13" t="s">
        <v>18107</v>
      </c>
      <c r="M403" t="s">
        <v>290</v>
      </c>
      <c r="N403" t="s">
        <v>291</v>
      </c>
      <c r="O403" t="s">
        <v>18106</v>
      </c>
      <c r="S403" s="9"/>
      <c r="T403">
        <v>11</v>
      </c>
      <c r="U403" s="210" t="s">
        <v>1029</v>
      </c>
      <c r="V403" s="14">
        <v>0</v>
      </c>
      <c r="W403" s="14">
        <v>1</v>
      </c>
      <c r="X403" s="14" t="s">
        <v>270</v>
      </c>
      <c r="Y403">
        <v>23</v>
      </c>
      <c r="Z403" t="s">
        <v>271</v>
      </c>
      <c r="AA403">
        <f t="shared" si="6"/>
        <v>2</v>
      </c>
    </row>
    <row r="404" spans="1:27" x14ac:dyDescent="0.2">
      <c r="A404">
        <v>2048</v>
      </c>
      <c r="B404" s="1" t="s">
        <v>1667</v>
      </c>
      <c r="C404" t="s">
        <v>341</v>
      </c>
      <c r="D404" s="9" t="s">
        <v>1668</v>
      </c>
      <c r="E404" s="9" t="s">
        <v>259</v>
      </c>
      <c r="F404" s="9" t="s">
        <v>721</v>
      </c>
      <c r="G404" s="10">
        <v>18</v>
      </c>
      <c r="H404" s="10" t="s">
        <v>369</v>
      </c>
      <c r="I404" s="10">
        <v>1943</v>
      </c>
      <c r="J404" s="11" t="s">
        <v>1669</v>
      </c>
      <c r="K404" s="12" t="s">
        <v>415</v>
      </c>
      <c r="L404" s="13" t="s">
        <v>1670</v>
      </c>
      <c r="M404" t="s">
        <v>290</v>
      </c>
      <c r="O404" t="s">
        <v>320</v>
      </c>
      <c r="R404" s="9"/>
      <c r="S404" s="9"/>
      <c r="T404" s="14">
        <v>11</v>
      </c>
      <c r="U404" s="210" t="s">
        <v>1029</v>
      </c>
      <c r="V404" s="14">
        <v>1</v>
      </c>
      <c r="W404" s="14">
        <v>1</v>
      </c>
      <c r="X404" s="14" t="s">
        <v>270</v>
      </c>
      <c r="Y404">
        <v>105</v>
      </c>
      <c r="Z404" t="s">
        <v>271</v>
      </c>
      <c r="AA404">
        <f t="shared" si="6"/>
        <v>4</v>
      </c>
    </row>
    <row r="405" spans="1:27" x14ac:dyDescent="0.2">
      <c r="A405">
        <v>541</v>
      </c>
      <c r="B405" s="1" t="s">
        <v>1671</v>
      </c>
      <c r="C405" t="s">
        <v>284</v>
      </c>
      <c r="D405" s="9" t="s">
        <v>1672</v>
      </c>
      <c r="E405" s="9" t="s">
        <v>259</v>
      </c>
      <c r="F405" s="9" t="s">
        <v>883</v>
      </c>
      <c r="G405" s="10">
        <v>19</v>
      </c>
      <c r="H405" s="10" t="s">
        <v>369</v>
      </c>
      <c r="I405" s="10">
        <v>1943</v>
      </c>
      <c r="J405" s="11" t="s">
        <v>1673</v>
      </c>
      <c r="K405" s="12" t="s">
        <v>237</v>
      </c>
      <c r="L405" s="13" t="s">
        <v>1674</v>
      </c>
      <c r="M405" t="s">
        <v>263</v>
      </c>
      <c r="N405" t="s">
        <v>588</v>
      </c>
      <c r="Q405" t="s">
        <v>672</v>
      </c>
      <c r="R405" s="9"/>
      <c r="S405" s="9"/>
      <c r="T405" s="14">
        <v>11</v>
      </c>
      <c r="U405" s="210" t="s">
        <v>1029</v>
      </c>
      <c r="V405" s="14">
        <v>1</v>
      </c>
      <c r="W405" s="14">
        <v>1</v>
      </c>
      <c r="X405" s="14" t="s">
        <v>270</v>
      </c>
      <c r="Y405">
        <v>157</v>
      </c>
      <c r="Z405" t="s">
        <v>271</v>
      </c>
      <c r="AA405">
        <f t="shared" si="6"/>
        <v>4</v>
      </c>
    </row>
    <row r="406" spans="1:27" x14ac:dyDescent="0.2">
      <c r="A406">
        <v>3734</v>
      </c>
      <c r="B406" s="1" t="s">
        <v>1675</v>
      </c>
      <c r="C406" t="s">
        <v>1027</v>
      </c>
      <c r="D406" s="9" t="s">
        <v>1028</v>
      </c>
      <c r="E406" s="9" t="s">
        <v>275</v>
      </c>
      <c r="F406" s="9" t="s">
        <v>413</v>
      </c>
      <c r="G406" s="10">
        <v>19</v>
      </c>
      <c r="H406" s="10" t="s">
        <v>369</v>
      </c>
      <c r="I406" s="10">
        <v>1943</v>
      </c>
      <c r="J406" s="11" t="s">
        <v>1676</v>
      </c>
      <c r="K406" s="12" t="s">
        <v>237</v>
      </c>
      <c r="L406" s="13" t="s">
        <v>18789</v>
      </c>
      <c r="M406" s="145" t="s">
        <v>263</v>
      </c>
      <c r="N406" s="145" t="s">
        <v>470</v>
      </c>
      <c r="Q406" t="s">
        <v>672</v>
      </c>
      <c r="R406" s="9"/>
      <c r="S406" s="9"/>
      <c r="T406" s="14">
        <v>11</v>
      </c>
      <c r="U406" s="210" t="s">
        <v>1029</v>
      </c>
      <c r="V406" s="14">
        <v>1</v>
      </c>
      <c r="W406" s="14">
        <v>1</v>
      </c>
      <c r="X406" s="14" t="s">
        <v>270</v>
      </c>
      <c r="Y406" s="25">
        <v>23</v>
      </c>
      <c r="Z406" t="s">
        <v>271</v>
      </c>
      <c r="AA406">
        <f t="shared" si="6"/>
        <v>3</v>
      </c>
    </row>
    <row r="407" spans="1:27" x14ac:dyDescent="0.2">
      <c r="A407">
        <v>5143</v>
      </c>
      <c r="B407" s="1" t="s">
        <v>1677</v>
      </c>
      <c r="C407" t="s">
        <v>657</v>
      </c>
      <c r="D407" s="9">
        <v>418</v>
      </c>
      <c r="E407" s="9" t="s">
        <v>259</v>
      </c>
      <c r="F407" s="9" t="s">
        <v>413</v>
      </c>
      <c r="G407" s="10">
        <v>21</v>
      </c>
      <c r="H407" s="10" t="s">
        <v>369</v>
      </c>
      <c r="I407" s="10">
        <v>1943</v>
      </c>
      <c r="J407" s="11" t="s">
        <v>1678</v>
      </c>
      <c r="K407" s="12" t="s">
        <v>237</v>
      </c>
      <c r="L407" s="13" t="s">
        <v>18790</v>
      </c>
      <c r="M407" t="s">
        <v>290</v>
      </c>
      <c r="N407" t="s">
        <v>291</v>
      </c>
      <c r="O407" t="s">
        <v>292</v>
      </c>
      <c r="R407" s="9"/>
      <c r="S407" s="9"/>
      <c r="T407" s="14">
        <v>11</v>
      </c>
      <c r="U407" s="210" t="s">
        <v>1029</v>
      </c>
      <c r="V407" s="14">
        <v>1</v>
      </c>
      <c r="W407" s="14">
        <v>1</v>
      </c>
      <c r="X407" s="14" t="s">
        <v>270</v>
      </c>
      <c r="Y407">
        <v>418</v>
      </c>
      <c r="Z407" t="s">
        <v>271</v>
      </c>
      <c r="AA407">
        <f t="shared" si="6"/>
        <v>1</v>
      </c>
    </row>
    <row r="408" spans="1:27" x14ac:dyDescent="0.2">
      <c r="A408">
        <v>3101</v>
      </c>
      <c r="B408" s="1" t="s">
        <v>1679</v>
      </c>
      <c r="C408" t="s">
        <v>1008</v>
      </c>
      <c r="D408" s="9" t="s">
        <v>1377</v>
      </c>
      <c r="E408" s="9" t="s">
        <v>259</v>
      </c>
      <c r="F408" s="9" t="s">
        <v>721</v>
      </c>
      <c r="G408" s="10">
        <v>23</v>
      </c>
      <c r="H408" s="10" t="s">
        <v>369</v>
      </c>
      <c r="I408" s="10">
        <v>1943</v>
      </c>
      <c r="J408" s="11" t="s">
        <v>1680</v>
      </c>
      <c r="K408" s="12" t="s">
        <v>237</v>
      </c>
      <c r="L408" s="13" t="s">
        <v>1681</v>
      </c>
      <c r="M408" t="s">
        <v>290</v>
      </c>
      <c r="N408" t="s">
        <v>573</v>
      </c>
      <c r="O408" t="s">
        <v>764</v>
      </c>
      <c r="R408" s="9"/>
      <c r="S408" s="9"/>
      <c r="T408" s="14">
        <v>11</v>
      </c>
      <c r="U408" s="210" t="s">
        <v>1029</v>
      </c>
      <c r="V408" s="14">
        <v>1</v>
      </c>
      <c r="W408" s="14">
        <v>1</v>
      </c>
      <c r="X408" s="14" t="s">
        <v>270</v>
      </c>
      <c r="Y408">
        <v>105</v>
      </c>
      <c r="Z408" t="s">
        <v>271</v>
      </c>
      <c r="AA408">
        <f t="shared" si="6"/>
        <v>2</v>
      </c>
    </row>
    <row r="409" spans="1:27" x14ac:dyDescent="0.2">
      <c r="A409">
        <v>6556</v>
      </c>
      <c r="B409" s="1" t="s">
        <v>1682</v>
      </c>
      <c r="C409" t="s">
        <v>284</v>
      </c>
      <c r="D409" s="9">
        <v>151</v>
      </c>
      <c r="E409" s="9" t="s">
        <v>259</v>
      </c>
      <c r="F409" s="9" t="s">
        <v>312</v>
      </c>
      <c r="G409" s="10">
        <v>24</v>
      </c>
      <c r="H409" s="10" t="s">
        <v>369</v>
      </c>
      <c r="I409" s="10">
        <v>1943</v>
      </c>
      <c r="J409" s="11" t="s">
        <v>1683</v>
      </c>
      <c r="K409" s="12" t="s">
        <v>237</v>
      </c>
      <c r="L409" s="13" t="s">
        <v>1684</v>
      </c>
      <c r="M409" t="s">
        <v>290</v>
      </c>
      <c r="O409" t="s">
        <v>620</v>
      </c>
      <c r="R409" s="9"/>
      <c r="S409" s="9"/>
      <c r="T409" s="14">
        <v>11</v>
      </c>
      <c r="U409" s="210" t="s">
        <v>1029</v>
      </c>
      <c r="V409" s="14">
        <v>1</v>
      </c>
      <c r="W409" s="14">
        <v>1</v>
      </c>
      <c r="X409" s="14" t="s">
        <v>270</v>
      </c>
      <c r="Y409">
        <v>151</v>
      </c>
      <c r="Z409" t="s">
        <v>505</v>
      </c>
      <c r="AA409">
        <f t="shared" si="6"/>
        <v>1</v>
      </c>
    </row>
    <row r="410" spans="1:27" x14ac:dyDescent="0.2">
      <c r="A410">
        <v>3562</v>
      </c>
      <c r="B410" s="1" t="s">
        <v>1687</v>
      </c>
      <c r="C410" t="s">
        <v>1027</v>
      </c>
      <c r="D410" s="9">
        <v>21</v>
      </c>
      <c r="E410" s="9" t="s">
        <v>259</v>
      </c>
      <c r="F410" s="9" t="s">
        <v>1416</v>
      </c>
      <c r="G410" s="10">
        <v>24</v>
      </c>
      <c r="H410" s="10" t="s">
        <v>369</v>
      </c>
      <c r="I410" s="10">
        <v>1943</v>
      </c>
      <c r="J410" s="11" t="s">
        <v>1683</v>
      </c>
      <c r="K410" s="12" t="s">
        <v>237</v>
      </c>
      <c r="L410" s="13" t="s">
        <v>1688</v>
      </c>
      <c r="M410" t="s">
        <v>290</v>
      </c>
      <c r="O410" t="s">
        <v>933</v>
      </c>
      <c r="R410" s="9"/>
      <c r="S410" s="9"/>
      <c r="T410" s="14">
        <v>11</v>
      </c>
      <c r="U410" s="210" t="s">
        <v>1029</v>
      </c>
      <c r="V410" s="14">
        <v>1</v>
      </c>
      <c r="W410" s="14">
        <v>1</v>
      </c>
      <c r="X410" s="14" t="s">
        <v>270</v>
      </c>
      <c r="Y410">
        <v>21</v>
      </c>
      <c r="Z410" t="s">
        <v>271</v>
      </c>
      <c r="AA410">
        <f t="shared" si="6"/>
        <v>1</v>
      </c>
    </row>
    <row r="411" spans="1:27" x14ac:dyDescent="0.2">
      <c r="A411">
        <v>5738</v>
      </c>
      <c r="B411" s="1" t="s">
        <v>1685</v>
      </c>
      <c r="C411" t="s">
        <v>1352</v>
      </c>
      <c r="D411" s="9">
        <v>140</v>
      </c>
      <c r="E411" s="9" t="s">
        <v>259</v>
      </c>
      <c r="F411" s="9" t="s">
        <v>260</v>
      </c>
      <c r="G411" s="10">
        <v>24</v>
      </c>
      <c r="H411" s="10" t="s">
        <v>369</v>
      </c>
      <c r="I411" s="10">
        <v>1943</v>
      </c>
      <c r="J411" s="11" t="s">
        <v>1683</v>
      </c>
      <c r="K411" s="12" t="s">
        <v>237</v>
      </c>
      <c r="L411" s="13" t="s">
        <v>1686</v>
      </c>
      <c r="M411" t="s">
        <v>290</v>
      </c>
      <c r="O411" t="s">
        <v>292</v>
      </c>
      <c r="R411" s="9"/>
      <c r="S411" s="9"/>
      <c r="T411" s="14">
        <v>11</v>
      </c>
      <c r="U411" s="210" t="s">
        <v>1029</v>
      </c>
      <c r="V411" s="14">
        <v>1</v>
      </c>
      <c r="W411" s="14">
        <v>1</v>
      </c>
      <c r="X411" s="14" t="s">
        <v>270</v>
      </c>
      <c r="Y411">
        <v>140</v>
      </c>
      <c r="Z411" t="s">
        <v>271</v>
      </c>
      <c r="AA411">
        <f t="shared" si="6"/>
        <v>1</v>
      </c>
    </row>
    <row r="412" spans="1:27" x14ac:dyDescent="0.2">
      <c r="A412">
        <v>2381</v>
      </c>
      <c r="B412" s="1" t="s">
        <v>1689</v>
      </c>
      <c r="C412" t="s">
        <v>341</v>
      </c>
      <c r="D412" s="9" t="s">
        <v>1690</v>
      </c>
      <c r="E412" s="9" t="s">
        <v>259</v>
      </c>
      <c r="F412" s="9" t="s">
        <v>721</v>
      </c>
      <c r="G412" s="10">
        <v>24</v>
      </c>
      <c r="H412" s="10" t="s">
        <v>369</v>
      </c>
      <c r="I412" s="10">
        <v>1943</v>
      </c>
      <c r="J412" s="11" t="s">
        <v>1691</v>
      </c>
      <c r="K412" s="12" t="s">
        <v>415</v>
      </c>
      <c r="L412" s="13" t="s">
        <v>1692</v>
      </c>
      <c r="M412" t="s">
        <v>263</v>
      </c>
      <c r="N412" t="s">
        <v>280</v>
      </c>
      <c r="Q412" t="s">
        <v>281</v>
      </c>
      <c r="R412" s="9"/>
      <c r="S412" s="9"/>
      <c r="T412" s="14">
        <v>11</v>
      </c>
      <c r="U412" s="210" t="s">
        <v>1029</v>
      </c>
      <c r="V412" s="14">
        <v>1</v>
      </c>
      <c r="W412" s="14">
        <v>1</v>
      </c>
      <c r="X412" s="14" t="s">
        <v>270</v>
      </c>
      <c r="Y412">
        <v>139</v>
      </c>
      <c r="Z412" t="s">
        <v>271</v>
      </c>
      <c r="AA412">
        <f t="shared" si="6"/>
        <v>2</v>
      </c>
    </row>
    <row r="413" spans="1:27" x14ac:dyDescent="0.2">
      <c r="A413">
        <v>1430</v>
      </c>
      <c r="B413" s="1" t="s">
        <v>7162</v>
      </c>
      <c r="C413" t="s">
        <v>284</v>
      </c>
      <c r="D413" s="9" t="s">
        <v>219</v>
      </c>
      <c r="E413" s="9" t="s">
        <v>275</v>
      </c>
      <c r="F413" s="9" t="s">
        <v>312</v>
      </c>
      <c r="G413" s="10">
        <v>24</v>
      </c>
      <c r="H413" s="10" t="s">
        <v>369</v>
      </c>
      <c r="I413" s="10">
        <v>1943</v>
      </c>
      <c r="J413" s="11">
        <v>16034</v>
      </c>
      <c r="K413" s="12"/>
      <c r="L413" s="13" t="s">
        <v>217</v>
      </c>
      <c r="M413" t="s">
        <v>290</v>
      </c>
      <c r="O413" t="s">
        <v>6778</v>
      </c>
      <c r="S413" s="9"/>
      <c r="T413">
        <v>11</v>
      </c>
      <c r="U413" s="210" t="s">
        <v>1029</v>
      </c>
      <c r="V413" s="14">
        <v>0</v>
      </c>
      <c r="W413" s="14">
        <v>1</v>
      </c>
      <c r="X413" s="14" t="s">
        <v>270</v>
      </c>
      <c r="Y413">
        <v>256</v>
      </c>
      <c r="Z413" t="s">
        <v>505</v>
      </c>
      <c r="AA413">
        <f t="shared" si="6"/>
        <v>3</v>
      </c>
    </row>
    <row r="414" spans="1:27" x14ac:dyDescent="0.2">
      <c r="A414">
        <v>7746</v>
      </c>
      <c r="B414" s="1" t="s">
        <v>1695</v>
      </c>
      <c r="C414" t="s">
        <v>284</v>
      </c>
      <c r="D414" s="9" t="s">
        <v>1639</v>
      </c>
      <c r="E414" s="9" t="s">
        <v>259</v>
      </c>
      <c r="F414" s="9" t="s">
        <v>312</v>
      </c>
      <c r="G414" s="10">
        <v>25</v>
      </c>
      <c r="H414" s="10" t="s">
        <v>369</v>
      </c>
      <c r="I414" s="10">
        <v>1943</v>
      </c>
      <c r="J414" s="11" t="s">
        <v>1696</v>
      </c>
      <c r="K414" s="12" t="s">
        <v>237</v>
      </c>
      <c r="L414" s="13" t="s">
        <v>1697</v>
      </c>
      <c r="M414" t="s">
        <v>290</v>
      </c>
      <c r="O414" t="s">
        <v>760</v>
      </c>
      <c r="R414" s="9"/>
      <c r="S414" s="9"/>
      <c r="T414" s="14">
        <v>11</v>
      </c>
      <c r="U414" s="210" t="s">
        <v>1029</v>
      </c>
      <c r="V414" s="14">
        <v>1</v>
      </c>
      <c r="W414" s="14">
        <v>1</v>
      </c>
      <c r="X414" s="14" t="s">
        <v>270</v>
      </c>
      <c r="Y414">
        <v>264</v>
      </c>
      <c r="Z414" t="s">
        <v>271</v>
      </c>
      <c r="AA414">
        <f t="shared" si="6"/>
        <v>2</v>
      </c>
    </row>
    <row r="415" spans="1:27" x14ac:dyDescent="0.2">
      <c r="A415">
        <v>6700</v>
      </c>
      <c r="B415" s="1" t="s">
        <v>1693</v>
      </c>
      <c r="C415" t="s">
        <v>1027</v>
      </c>
      <c r="D415" s="9">
        <v>487</v>
      </c>
      <c r="E415" s="9" t="s">
        <v>259</v>
      </c>
      <c r="F415" s="9" t="s">
        <v>1416</v>
      </c>
      <c r="G415" s="10">
        <v>25</v>
      </c>
      <c r="H415" s="10" t="s">
        <v>369</v>
      </c>
      <c r="I415" s="10">
        <v>1943</v>
      </c>
      <c r="J415" s="11">
        <v>16035</v>
      </c>
      <c r="K415" s="12" t="s">
        <v>237</v>
      </c>
      <c r="L415" s="13" t="s">
        <v>1694</v>
      </c>
      <c r="M415" t="s">
        <v>263</v>
      </c>
      <c r="N415" t="s">
        <v>613</v>
      </c>
      <c r="O415" t="s">
        <v>646</v>
      </c>
      <c r="Q415" t="s">
        <v>672</v>
      </c>
      <c r="R415" s="9"/>
      <c r="S415" s="9"/>
      <c r="T415" s="14">
        <v>11</v>
      </c>
      <c r="U415" s="210" t="s">
        <v>1029</v>
      </c>
      <c r="V415" s="14">
        <v>1</v>
      </c>
      <c r="W415" s="14">
        <v>1</v>
      </c>
      <c r="X415" s="14" t="s">
        <v>270</v>
      </c>
      <c r="Y415">
        <v>487</v>
      </c>
      <c r="Z415" t="s">
        <v>271</v>
      </c>
      <c r="AA415">
        <f t="shared" si="6"/>
        <v>1</v>
      </c>
    </row>
    <row r="416" spans="1:27" x14ac:dyDescent="0.2">
      <c r="A416">
        <v>7727</v>
      </c>
      <c r="B416" s="1" t="s">
        <v>1698</v>
      </c>
      <c r="C416" t="s">
        <v>1352</v>
      </c>
      <c r="D416" s="9">
        <v>544</v>
      </c>
      <c r="E416" s="9" t="s">
        <v>259</v>
      </c>
      <c r="F416" s="9" t="s">
        <v>260</v>
      </c>
      <c r="G416" s="10">
        <v>25</v>
      </c>
      <c r="H416" s="10" t="s">
        <v>369</v>
      </c>
      <c r="I416" s="10">
        <v>1943</v>
      </c>
      <c r="J416" s="11" t="s">
        <v>1696</v>
      </c>
      <c r="K416" s="12" t="s">
        <v>237</v>
      </c>
      <c r="L416" s="13" t="s">
        <v>1699</v>
      </c>
      <c r="M416" t="s">
        <v>290</v>
      </c>
      <c r="N416" t="s">
        <v>291</v>
      </c>
      <c r="O416" t="s">
        <v>748</v>
      </c>
      <c r="R416" s="9"/>
      <c r="S416" s="9"/>
      <c r="T416" s="14">
        <v>11</v>
      </c>
      <c r="U416" s="210" t="s">
        <v>1029</v>
      </c>
      <c r="V416" s="14">
        <v>1</v>
      </c>
      <c r="W416" s="14">
        <v>1</v>
      </c>
      <c r="X416" s="14" t="s">
        <v>270</v>
      </c>
      <c r="Y416">
        <v>544</v>
      </c>
      <c r="Z416" t="s">
        <v>271</v>
      </c>
      <c r="AA416">
        <f t="shared" si="6"/>
        <v>1</v>
      </c>
    </row>
    <row r="417" spans="1:27" x14ac:dyDescent="0.2">
      <c r="A417">
        <v>1819</v>
      </c>
      <c r="B417" s="1" t="s">
        <v>1700</v>
      </c>
      <c r="C417" t="s">
        <v>284</v>
      </c>
      <c r="D417" s="9" t="s">
        <v>1467</v>
      </c>
      <c r="E417" s="9" t="s">
        <v>259</v>
      </c>
      <c r="F417" s="9" t="s">
        <v>1701</v>
      </c>
      <c r="G417" s="10">
        <v>25</v>
      </c>
      <c r="H417" s="10" t="s">
        <v>369</v>
      </c>
      <c r="I417" s="10">
        <v>1943</v>
      </c>
      <c r="J417" s="11" t="s">
        <v>1702</v>
      </c>
      <c r="K417" s="12" t="s">
        <v>415</v>
      </c>
      <c r="L417" s="13" t="s">
        <v>1547</v>
      </c>
      <c r="M417" t="s">
        <v>332</v>
      </c>
      <c r="N417" t="s">
        <v>333</v>
      </c>
      <c r="Q417" t="s">
        <v>334</v>
      </c>
      <c r="R417" s="9"/>
      <c r="S417" s="9"/>
      <c r="T417" s="14">
        <v>11</v>
      </c>
      <c r="U417" s="210" t="s">
        <v>1029</v>
      </c>
      <c r="V417" s="14">
        <v>1</v>
      </c>
      <c r="W417" s="14">
        <v>1</v>
      </c>
      <c r="X417" s="14" t="s">
        <v>270</v>
      </c>
      <c r="Y417" t="s">
        <v>1469</v>
      </c>
      <c r="Z417" t="s">
        <v>271</v>
      </c>
      <c r="AA417">
        <f t="shared" si="6"/>
        <v>3</v>
      </c>
    </row>
    <row r="418" spans="1:27" x14ac:dyDescent="0.2">
      <c r="A418">
        <v>7709</v>
      </c>
      <c r="B418" s="1" t="s">
        <v>1548</v>
      </c>
      <c r="C418" t="s">
        <v>1523</v>
      </c>
      <c r="D418" s="9">
        <v>488</v>
      </c>
      <c r="E418" s="9" t="s">
        <v>259</v>
      </c>
      <c r="F418" s="9" t="s">
        <v>312</v>
      </c>
      <c r="G418" s="10">
        <v>25</v>
      </c>
      <c r="H418" s="10" t="s">
        <v>369</v>
      </c>
      <c r="I418" s="10">
        <v>1943</v>
      </c>
      <c r="J418" s="11" t="s">
        <v>1702</v>
      </c>
      <c r="K418" s="12" t="s">
        <v>415</v>
      </c>
      <c r="L418" s="13" t="s">
        <v>17981</v>
      </c>
      <c r="M418" t="s">
        <v>290</v>
      </c>
      <c r="N418" t="s">
        <v>573</v>
      </c>
      <c r="O418" t="s">
        <v>323</v>
      </c>
      <c r="R418" s="9"/>
      <c r="S418" s="9"/>
      <c r="T418" s="14">
        <v>11</v>
      </c>
      <c r="U418" s="210" t="s">
        <v>1029</v>
      </c>
      <c r="V418" s="14">
        <v>1</v>
      </c>
      <c r="W418" s="14">
        <v>1</v>
      </c>
      <c r="X418" s="14" t="s">
        <v>270</v>
      </c>
      <c r="Y418">
        <v>488</v>
      </c>
      <c r="Z418" t="s">
        <v>505</v>
      </c>
      <c r="AA418">
        <f t="shared" si="6"/>
        <v>1</v>
      </c>
    </row>
    <row r="419" spans="1:27" x14ac:dyDescent="0.2">
      <c r="A419">
        <v>764</v>
      </c>
      <c r="B419" s="52" t="s">
        <v>1549</v>
      </c>
      <c r="C419" t="s">
        <v>1027</v>
      </c>
      <c r="D419" s="26" t="s">
        <v>1550</v>
      </c>
      <c r="E419" s="26" t="s">
        <v>259</v>
      </c>
      <c r="F419" s="26" t="s">
        <v>1416</v>
      </c>
      <c r="G419" s="18">
        <v>26</v>
      </c>
      <c r="H419" s="10" t="s">
        <v>369</v>
      </c>
      <c r="I419" s="10">
        <v>1943</v>
      </c>
      <c r="J419" s="11">
        <v>16036</v>
      </c>
      <c r="K419" s="12" t="s">
        <v>237</v>
      </c>
      <c r="L419" s="13" t="s">
        <v>1551</v>
      </c>
      <c r="M419" s="53" t="s">
        <v>263</v>
      </c>
      <c r="N419" s="25" t="s">
        <v>280</v>
      </c>
      <c r="O419" s="25"/>
      <c r="P419" s="25"/>
      <c r="Q419" t="s">
        <v>281</v>
      </c>
      <c r="R419" s="9"/>
      <c r="S419" s="9"/>
      <c r="T419" s="14">
        <v>11</v>
      </c>
      <c r="U419" s="210" t="s">
        <v>1029</v>
      </c>
      <c r="V419" s="14">
        <v>1</v>
      </c>
      <c r="W419" s="14">
        <v>1</v>
      </c>
      <c r="X419" s="14" t="s">
        <v>270</v>
      </c>
      <c r="Y419">
        <v>107</v>
      </c>
      <c r="Z419" t="s">
        <v>271</v>
      </c>
      <c r="AA419">
        <f t="shared" si="6"/>
        <v>5</v>
      </c>
    </row>
    <row r="420" spans="1:27" x14ac:dyDescent="0.2">
      <c r="A420">
        <v>1887</v>
      </c>
      <c r="B420" s="1" t="s">
        <v>1556</v>
      </c>
      <c r="C420" t="s">
        <v>1027</v>
      </c>
      <c r="D420" s="9" t="s">
        <v>1479</v>
      </c>
      <c r="E420" s="9" t="s">
        <v>259</v>
      </c>
      <c r="F420" s="9" t="s">
        <v>1416</v>
      </c>
      <c r="G420" s="10">
        <v>26</v>
      </c>
      <c r="H420" s="10" t="s">
        <v>369</v>
      </c>
      <c r="I420" s="10">
        <v>1943</v>
      </c>
      <c r="J420" s="11" t="s">
        <v>1554</v>
      </c>
      <c r="K420" s="12" t="s">
        <v>237</v>
      </c>
      <c r="L420" s="13" t="s">
        <v>1557</v>
      </c>
      <c r="M420" t="s">
        <v>290</v>
      </c>
      <c r="O420" t="s">
        <v>1558</v>
      </c>
      <c r="R420" s="9"/>
      <c r="S420" s="9"/>
      <c r="T420" s="14">
        <v>11</v>
      </c>
      <c r="U420" s="210" t="s">
        <v>1029</v>
      </c>
      <c r="V420" s="14">
        <v>1</v>
      </c>
      <c r="W420" s="14">
        <v>1</v>
      </c>
      <c r="X420" s="14" t="s">
        <v>270</v>
      </c>
      <c r="Y420">
        <v>21</v>
      </c>
      <c r="Z420" t="s">
        <v>271</v>
      </c>
      <c r="AA420">
        <f t="shared" si="6"/>
        <v>2</v>
      </c>
    </row>
    <row r="421" spans="1:27" x14ac:dyDescent="0.2">
      <c r="A421">
        <v>1848</v>
      </c>
      <c r="B421" s="1" t="s">
        <v>1552</v>
      </c>
      <c r="C421" t="s">
        <v>284</v>
      </c>
      <c r="D421" s="9" t="s">
        <v>1553</v>
      </c>
      <c r="E421" s="9" t="s">
        <v>259</v>
      </c>
      <c r="F421" s="9" t="s">
        <v>312</v>
      </c>
      <c r="G421" s="10">
        <v>26</v>
      </c>
      <c r="H421" s="10" t="s">
        <v>369</v>
      </c>
      <c r="I421" s="10">
        <v>1943</v>
      </c>
      <c r="J421" s="148" t="s">
        <v>1562</v>
      </c>
      <c r="K421" s="12" t="s">
        <v>415</v>
      </c>
      <c r="L421" s="13" t="s">
        <v>1555</v>
      </c>
      <c r="M421" t="s">
        <v>290</v>
      </c>
      <c r="N421" t="s">
        <v>291</v>
      </c>
      <c r="O421" t="s">
        <v>650</v>
      </c>
      <c r="R421" s="9"/>
      <c r="S421" s="9"/>
      <c r="T421" s="14">
        <v>11</v>
      </c>
      <c r="U421" s="210" t="s">
        <v>1029</v>
      </c>
      <c r="V421" s="14">
        <v>1</v>
      </c>
      <c r="W421" s="14">
        <v>1</v>
      </c>
      <c r="X421" s="14" t="s">
        <v>270</v>
      </c>
      <c r="Y421">
        <v>410</v>
      </c>
      <c r="Z421" t="s">
        <v>271</v>
      </c>
      <c r="AA421">
        <f t="shared" si="6"/>
        <v>3</v>
      </c>
    </row>
    <row r="422" spans="1:27" x14ac:dyDescent="0.2">
      <c r="A422">
        <v>3622</v>
      </c>
      <c r="B422" s="1" t="s">
        <v>1559</v>
      </c>
      <c r="C422" t="s">
        <v>284</v>
      </c>
      <c r="D422" s="9">
        <v>410</v>
      </c>
      <c r="E422" s="9" t="s">
        <v>259</v>
      </c>
      <c r="F422" s="9" t="s">
        <v>312</v>
      </c>
      <c r="G422" s="10">
        <v>26</v>
      </c>
      <c r="H422" s="10" t="s">
        <v>369</v>
      </c>
      <c r="I422" s="10">
        <v>1943</v>
      </c>
      <c r="J422" s="148" t="s">
        <v>1562</v>
      </c>
      <c r="K422" s="12" t="s">
        <v>415</v>
      </c>
      <c r="L422" s="13" t="s">
        <v>1560</v>
      </c>
      <c r="M422" t="s">
        <v>290</v>
      </c>
      <c r="N422" t="s">
        <v>291</v>
      </c>
      <c r="O422" t="s">
        <v>650</v>
      </c>
      <c r="R422" s="9"/>
      <c r="S422" s="9"/>
      <c r="T422" s="14">
        <v>11</v>
      </c>
      <c r="U422" s="210" t="s">
        <v>1029</v>
      </c>
      <c r="V422" s="14">
        <v>1</v>
      </c>
      <c r="W422" s="14">
        <v>1</v>
      </c>
      <c r="X422" s="14" t="s">
        <v>270</v>
      </c>
      <c r="Y422">
        <v>410</v>
      </c>
      <c r="Z422" t="s">
        <v>271</v>
      </c>
      <c r="AA422">
        <f t="shared" si="6"/>
        <v>1</v>
      </c>
    </row>
    <row r="423" spans="1:27" x14ac:dyDescent="0.2">
      <c r="A423">
        <v>4078</v>
      </c>
      <c r="B423" s="1" t="s">
        <v>1561</v>
      </c>
      <c r="C423" t="s">
        <v>657</v>
      </c>
      <c r="D423" s="9">
        <v>605</v>
      </c>
      <c r="E423" s="9" t="s">
        <v>259</v>
      </c>
      <c r="F423" s="9" t="s">
        <v>413</v>
      </c>
      <c r="G423" s="10">
        <v>26</v>
      </c>
      <c r="H423" s="10" t="s">
        <v>369</v>
      </c>
      <c r="I423" s="10">
        <v>1943</v>
      </c>
      <c r="J423" s="11" t="s">
        <v>1562</v>
      </c>
      <c r="K423" s="12" t="s">
        <v>415</v>
      </c>
      <c r="L423" s="13" t="s">
        <v>1563</v>
      </c>
      <c r="M423" t="s">
        <v>263</v>
      </c>
      <c r="N423" t="s">
        <v>280</v>
      </c>
      <c r="Q423" t="s">
        <v>281</v>
      </c>
      <c r="R423" s="9"/>
      <c r="S423" s="9"/>
      <c r="T423" s="14">
        <v>11</v>
      </c>
      <c r="U423" s="210" t="s">
        <v>1029</v>
      </c>
      <c r="V423" s="14">
        <v>1</v>
      </c>
      <c r="W423" s="14">
        <v>1</v>
      </c>
      <c r="X423" s="14" t="s">
        <v>270</v>
      </c>
      <c r="Y423">
        <v>605</v>
      </c>
      <c r="Z423" t="s">
        <v>271</v>
      </c>
      <c r="AA423">
        <f t="shared" si="6"/>
        <v>1</v>
      </c>
    </row>
    <row r="424" spans="1:27" x14ac:dyDescent="0.2">
      <c r="A424">
        <v>5089</v>
      </c>
      <c r="B424" s="1" t="s">
        <v>1564</v>
      </c>
      <c r="C424" t="s">
        <v>1523</v>
      </c>
      <c r="D424" s="9">
        <v>96</v>
      </c>
      <c r="E424" s="9" t="s">
        <v>259</v>
      </c>
      <c r="F424" s="9" t="s">
        <v>312</v>
      </c>
      <c r="G424" s="10">
        <v>26</v>
      </c>
      <c r="H424" s="10" t="s">
        <v>369</v>
      </c>
      <c r="I424" s="10">
        <v>1943</v>
      </c>
      <c r="J424" s="11" t="s">
        <v>1562</v>
      </c>
      <c r="K424" s="12" t="s">
        <v>415</v>
      </c>
      <c r="L424" s="13" t="s">
        <v>1565</v>
      </c>
      <c r="M424" t="s">
        <v>290</v>
      </c>
      <c r="N424" t="s">
        <v>573</v>
      </c>
      <c r="O424" t="s">
        <v>764</v>
      </c>
      <c r="R424" s="9"/>
      <c r="S424" s="9"/>
      <c r="T424" s="14">
        <v>11</v>
      </c>
      <c r="U424" s="210" t="s">
        <v>1029</v>
      </c>
      <c r="V424" s="14">
        <v>1</v>
      </c>
      <c r="W424" s="14">
        <v>1</v>
      </c>
      <c r="X424" s="14" t="s">
        <v>270</v>
      </c>
      <c r="Y424">
        <v>96</v>
      </c>
      <c r="Z424" t="s">
        <v>505</v>
      </c>
      <c r="AA424">
        <f t="shared" si="6"/>
        <v>1</v>
      </c>
    </row>
    <row r="425" spans="1:27" x14ac:dyDescent="0.2">
      <c r="A425" s="31">
        <v>4367</v>
      </c>
      <c r="B425" s="30" t="s">
        <v>6592</v>
      </c>
      <c r="C425" s="31" t="s">
        <v>507</v>
      </c>
      <c r="D425" s="32" t="s">
        <v>2138</v>
      </c>
      <c r="E425" s="32" t="s">
        <v>2588</v>
      </c>
      <c r="F425" s="32" t="s">
        <v>721</v>
      </c>
      <c r="G425" s="33">
        <v>27</v>
      </c>
      <c r="H425" s="33" t="s">
        <v>369</v>
      </c>
      <c r="I425" s="33">
        <v>1943</v>
      </c>
      <c r="J425" s="34">
        <v>16037</v>
      </c>
      <c r="K425" s="35" t="s">
        <v>237</v>
      </c>
      <c r="L425" s="36" t="s">
        <v>17838</v>
      </c>
      <c r="M425" s="31" t="s">
        <v>290</v>
      </c>
      <c r="N425" s="31" t="s">
        <v>291</v>
      </c>
      <c r="O425" s="31" t="s">
        <v>760</v>
      </c>
      <c r="P425" s="31"/>
      <c r="Q425" s="31"/>
      <c r="R425" s="31"/>
      <c r="S425" s="32"/>
      <c r="T425" s="31">
        <v>11</v>
      </c>
      <c r="U425" s="213" t="s">
        <v>1029</v>
      </c>
      <c r="V425" s="31">
        <v>0</v>
      </c>
      <c r="W425" s="31">
        <v>1</v>
      </c>
      <c r="X425" s="31" t="s">
        <v>270</v>
      </c>
      <c r="Y425" s="31" t="s">
        <v>2138</v>
      </c>
      <c r="Z425" s="31" t="s">
        <v>18167</v>
      </c>
      <c r="AA425">
        <f t="shared" si="6"/>
        <v>1</v>
      </c>
    </row>
    <row r="426" spans="1:27" x14ac:dyDescent="0.2">
      <c r="A426">
        <v>6715</v>
      </c>
      <c r="B426" s="1" t="s">
        <v>1566</v>
      </c>
      <c r="C426" t="s">
        <v>1027</v>
      </c>
      <c r="D426" s="9">
        <v>464</v>
      </c>
      <c r="E426" s="9" t="s">
        <v>259</v>
      </c>
      <c r="F426" s="9" t="s">
        <v>1416</v>
      </c>
      <c r="G426" s="10">
        <v>29</v>
      </c>
      <c r="H426" s="10" t="s">
        <v>369</v>
      </c>
      <c r="I426" s="10">
        <v>1943</v>
      </c>
      <c r="J426" s="11" t="s">
        <v>1567</v>
      </c>
      <c r="K426" s="12" t="s">
        <v>415</v>
      </c>
      <c r="L426" s="13" t="s">
        <v>1568</v>
      </c>
      <c r="M426" t="s">
        <v>290</v>
      </c>
      <c r="N426" t="s">
        <v>573</v>
      </c>
      <c r="O426" t="s">
        <v>334</v>
      </c>
      <c r="R426" s="9"/>
      <c r="S426" s="9"/>
      <c r="T426" s="14">
        <v>11</v>
      </c>
      <c r="U426" s="210" t="s">
        <v>1029</v>
      </c>
      <c r="V426" s="14">
        <v>1</v>
      </c>
      <c r="W426" s="14">
        <v>1</v>
      </c>
      <c r="X426" s="14" t="s">
        <v>270</v>
      </c>
      <c r="Y426">
        <v>464</v>
      </c>
      <c r="Z426" t="s">
        <v>271</v>
      </c>
      <c r="AA426">
        <f t="shared" si="6"/>
        <v>1</v>
      </c>
    </row>
    <row r="427" spans="1:27" x14ac:dyDescent="0.2">
      <c r="A427">
        <v>6860</v>
      </c>
      <c r="B427" s="1" t="s">
        <v>1569</v>
      </c>
      <c r="C427" t="s">
        <v>1027</v>
      </c>
      <c r="D427" s="9" t="s">
        <v>1570</v>
      </c>
      <c r="E427" s="9" t="s">
        <v>259</v>
      </c>
      <c r="F427" s="9" t="s">
        <v>1416</v>
      </c>
      <c r="G427" s="10">
        <v>30</v>
      </c>
      <c r="H427" s="10" t="s">
        <v>369</v>
      </c>
      <c r="I427" s="10">
        <v>1943</v>
      </c>
      <c r="J427" s="11" t="s">
        <v>1571</v>
      </c>
      <c r="K427" s="12" t="s">
        <v>237</v>
      </c>
      <c r="L427" s="13" t="s">
        <v>1572</v>
      </c>
      <c r="M427" t="s">
        <v>290</v>
      </c>
      <c r="O427" t="s">
        <v>292</v>
      </c>
      <c r="R427" s="9"/>
      <c r="S427" s="9"/>
      <c r="T427" s="14">
        <v>11</v>
      </c>
      <c r="U427" s="210" t="s">
        <v>1029</v>
      </c>
      <c r="V427" s="14">
        <v>1</v>
      </c>
      <c r="W427" s="14">
        <v>1</v>
      </c>
      <c r="X427" s="14" t="s">
        <v>270</v>
      </c>
      <c r="Y427">
        <v>464</v>
      </c>
      <c r="Z427" t="s">
        <v>271</v>
      </c>
      <c r="AA427">
        <f t="shared" si="6"/>
        <v>2</v>
      </c>
    </row>
    <row r="428" spans="1:27" x14ac:dyDescent="0.2">
      <c r="A428">
        <v>3608</v>
      </c>
      <c r="B428" s="1" t="s">
        <v>1573</v>
      </c>
      <c r="C428" t="s">
        <v>284</v>
      </c>
      <c r="D428" s="9" t="s">
        <v>1469</v>
      </c>
      <c r="E428" s="9" t="s">
        <v>259</v>
      </c>
      <c r="F428" s="9" t="s">
        <v>312</v>
      </c>
      <c r="G428" s="10">
        <v>0</v>
      </c>
      <c r="H428" s="10" t="s">
        <v>261</v>
      </c>
      <c r="I428" s="10">
        <v>1943</v>
      </c>
      <c r="J428" s="11" t="s">
        <v>1574</v>
      </c>
      <c r="K428" s="12" t="s">
        <v>237</v>
      </c>
      <c r="L428" s="13" t="s">
        <v>1575</v>
      </c>
      <c r="M428" t="s">
        <v>753</v>
      </c>
      <c r="R428" s="9"/>
      <c r="S428" s="9"/>
      <c r="T428" s="14">
        <v>12</v>
      </c>
      <c r="U428" s="210" t="s">
        <v>1576</v>
      </c>
      <c r="V428" s="14">
        <v>1</v>
      </c>
      <c r="W428" s="14">
        <v>1</v>
      </c>
      <c r="X428" s="14" t="s">
        <v>270</v>
      </c>
      <c r="Y428" t="s">
        <v>1469</v>
      </c>
      <c r="Z428" t="s">
        <v>271</v>
      </c>
      <c r="AA428">
        <f t="shared" si="6"/>
        <v>1</v>
      </c>
    </row>
    <row r="429" spans="1:27" x14ac:dyDescent="0.2">
      <c r="A429">
        <v>2258</v>
      </c>
      <c r="B429" s="1" t="s">
        <v>1577</v>
      </c>
      <c r="C429" t="s">
        <v>284</v>
      </c>
      <c r="D429" s="9" t="s">
        <v>1469</v>
      </c>
      <c r="E429" s="9" t="s">
        <v>259</v>
      </c>
      <c r="F429" s="9" t="s">
        <v>312</v>
      </c>
      <c r="G429" s="10">
        <v>0</v>
      </c>
      <c r="H429" s="10" t="s">
        <v>261</v>
      </c>
      <c r="I429" s="10">
        <v>1943</v>
      </c>
      <c r="J429" s="11" t="s">
        <v>1574</v>
      </c>
      <c r="K429" s="12" t="s">
        <v>237</v>
      </c>
      <c r="L429" s="13" t="s">
        <v>1578</v>
      </c>
      <c r="M429" t="s">
        <v>753</v>
      </c>
      <c r="R429" s="9"/>
      <c r="S429" s="9"/>
      <c r="T429" s="14">
        <v>12</v>
      </c>
      <c r="U429" s="210" t="s">
        <v>1576</v>
      </c>
      <c r="V429" s="14">
        <v>1</v>
      </c>
      <c r="W429" s="14">
        <v>1</v>
      </c>
      <c r="X429" s="14" t="s">
        <v>270</v>
      </c>
      <c r="Y429" t="s">
        <v>1469</v>
      </c>
      <c r="Z429" t="s">
        <v>271</v>
      </c>
      <c r="AA429">
        <f t="shared" si="6"/>
        <v>1</v>
      </c>
    </row>
    <row r="430" spans="1:27" x14ac:dyDescent="0.2">
      <c r="A430">
        <v>3026</v>
      </c>
      <c r="B430" s="1" t="s">
        <v>1579</v>
      </c>
      <c r="C430" t="s">
        <v>341</v>
      </c>
      <c r="D430" s="9" t="s">
        <v>658</v>
      </c>
      <c r="E430" s="9" t="s">
        <v>259</v>
      </c>
      <c r="F430" s="9" t="s">
        <v>286</v>
      </c>
      <c r="G430" s="10">
        <v>0</v>
      </c>
      <c r="H430" s="10" t="s">
        <v>261</v>
      </c>
      <c r="I430" s="10">
        <v>1943</v>
      </c>
      <c r="J430" s="11" t="s">
        <v>1574</v>
      </c>
      <c r="K430" s="12" t="s">
        <v>237</v>
      </c>
      <c r="L430" s="13" t="s">
        <v>1580</v>
      </c>
      <c r="M430" t="s">
        <v>753</v>
      </c>
      <c r="R430" s="9"/>
      <c r="S430" s="9"/>
      <c r="T430" s="14">
        <v>12</v>
      </c>
      <c r="U430" s="210" t="s">
        <v>1576</v>
      </c>
      <c r="V430" s="14">
        <v>1</v>
      </c>
      <c r="W430" s="14">
        <v>1</v>
      </c>
      <c r="X430" s="14" t="s">
        <v>294</v>
      </c>
      <c r="Y430" t="s">
        <v>658</v>
      </c>
      <c r="Z430" t="s">
        <v>271</v>
      </c>
      <c r="AA430">
        <f t="shared" si="6"/>
        <v>1</v>
      </c>
    </row>
    <row r="431" spans="1:27" x14ac:dyDescent="0.2">
      <c r="A431">
        <v>1329</v>
      </c>
      <c r="B431" s="1" t="s">
        <v>1585</v>
      </c>
      <c r="C431" t="s">
        <v>284</v>
      </c>
      <c r="D431" s="9" t="s">
        <v>1586</v>
      </c>
      <c r="E431" s="9" t="s">
        <v>259</v>
      </c>
      <c r="F431" s="9" t="s">
        <v>883</v>
      </c>
      <c r="G431" s="10">
        <v>1</v>
      </c>
      <c r="H431" s="10" t="s">
        <v>261</v>
      </c>
      <c r="I431" s="10">
        <v>1943</v>
      </c>
      <c r="J431" s="11" t="s">
        <v>1587</v>
      </c>
      <c r="K431" s="12" t="s">
        <v>237</v>
      </c>
      <c r="L431" s="13" t="s">
        <v>1588</v>
      </c>
      <c r="M431" t="s">
        <v>263</v>
      </c>
      <c r="N431" t="s">
        <v>1322</v>
      </c>
      <c r="O431" t="s">
        <v>1589</v>
      </c>
      <c r="P431" t="s">
        <v>1239</v>
      </c>
      <c r="Q431" t="s">
        <v>267</v>
      </c>
      <c r="R431" s="9" t="s">
        <v>1590</v>
      </c>
      <c r="S431" s="9"/>
      <c r="T431" s="14">
        <v>12</v>
      </c>
      <c r="U431" s="210" t="s">
        <v>1576</v>
      </c>
      <c r="V431" s="14">
        <v>1</v>
      </c>
      <c r="W431" s="14">
        <v>1</v>
      </c>
      <c r="X431" s="14" t="s">
        <v>270</v>
      </c>
      <c r="Y431">
        <v>157</v>
      </c>
      <c r="Z431" t="s">
        <v>271</v>
      </c>
      <c r="AA431">
        <f t="shared" si="6"/>
        <v>3</v>
      </c>
    </row>
    <row r="432" spans="1:27" x14ac:dyDescent="0.2">
      <c r="A432">
        <v>6861</v>
      </c>
      <c r="B432" s="1" t="s">
        <v>1591</v>
      </c>
      <c r="C432" t="s">
        <v>1027</v>
      </c>
      <c r="D432" s="9" t="s">
        <v>1592</v>
      </c>
      <c r="E432" s="9" t="s">
        <v>259</v>
      </c>
      <c r="F432" s="9" t="s">
        <v>1416</v>
      </c>
      <c r="G432" s="10">
        <v>1</v>
      </c>
      <c r="H432" s="10" t="s">
        <v>261</v>
      </c>
      <c r="I432" s="10">
        <v>1943</v>
      </c>
      <c r="J432" s="11" t="s">
        <v>1587</v>
      </c>
      <c r="K432" s="12" t="s">
        <v>237</v>
      </c>
      <c r="L432" s="13" t="s">
        <v>1593</v>
      </c>
      <c r="M432" t="s">
        <v>263</v>
      </c>
      <c r="N432" t="s">
        <v>586</v>
      </c>
      <c r="Q432" t="s">
        <v>672</v>
      </c>
      <c r="R432" s="9"/>
      <c r="S432" s="9"/>
      <c r="T432" s="14">
        <v>12</v>
      </c>
      <c r="U432" s="210" t="s">
        <v>1576</v>
      </c>
      <c r="V432" s="14">
        <v>1</v>
      </c>
      <c r="W432" s="14">
        <v>1</v>
      </c>
      <c r="X432" s="14" t="s">
        <v>270</v>
      </c>
      <c r="Y432">
        <v>487</v>
      </c>
      <c r="Z432" t="s">
        <v>271</v>
      </c>
      <c r="AA432">
        <f t="shared" si="6"/>
        <v>2</v>
      </c>
    </row>
    <row r="433" spans="1:27" x14ac:dyDescent="0.2">
      <c r="A433">
        <v>3391</v>
      </c>
      <c r="B433" s="1" t="s">
        <v>1581</v>
      </c>
      <c r="C433" t="s">
        <v>1352</v>
      </c>
      <c r="D433" s="9" t="s">
        <v>1357</v>
      </c>
      <c r="E433" s="9" t="s">
        <v>275</v>
      </c>
      <c r="F433" s="9" t="s">
        <v>260</v>
      </c>
      <c r="G433" s="10">
        <v>1</v>
      </c>
      <c r="H433" s="10" t="s">
        <v>261</v>
      </c>
      <c r="I433" s="10">
        <v>1943</v>
      </c>
      <c r="J433" s="11">
        <v>16041</v>
      </c>
      <c r="K433" s="12" t="s">
        <v>237</v>
      </c>
      <c r="L433" s="13" t="s">
        <v>1582</v>
      </c>
      <c r="M433" t="s">
        <v>263</v>
      </c>
      <c r="N433" t="s">
        <v>264</v>
      </c>
      <c r="O433" t="s">
        <v>1583</v>
      </c>
      <c r="P433" t="s">
        <v>266</v>
      </c>
      <c r="Q433" t="s">
        <v>267</v>
      </c>
      <c r="R433" s="9" t="s">
        <v>1584</v>
      </c>
      <c r="S433" s="9"/>
      <c r="T433" s="14">
        <v>12</v>
      </c>
      <c r="U433" s="210" t="s">
        <v>1576</v>
      </c>
      <c r="V433" s="14">
        <v>1</v>
      </c>
      <c r="W433" s="14">
        <v>1</v>
      </c>
      <c r="X433" s="14" t="s">
        <v>270</v>
      </c>
      <c r="Y433" t="s">
        <v>1047</v>
      </c>
      <c r="Z433" t="s">
        <v>271</v>
      </c>
      <c r="AA433">
        <f t="shared" si="6"/>
        <v>2</v>
      </c>
    </row>
    <row r="434" spans="1:27" x14ac:dyDescent="0.2">
      <c r="A434">
        <v>867</v>
      </c>
      <c r="B434" s="1" t="s">
        <v>1594</v>
      </c>
      <c r="C434" t="s">
        <v>1352</v>
      </c>
      <c r="D434" s="9" t="s">
        <v>1507</v>
      </c>
      <c r="E434" s="9" t="s">
        <v>259</v>
      </c>
      <c r="F434" s="9" t="s">
        <v>260</v>
      </c>
      <c r="G434" s="10">
        <v>2</v>
      </c>
      <c r="H434" s="10" t="s">
        <v>261</v>
      </c>
      <c r="I434" s="10">
        <v>1943</v>
      </c>
      <c r="J434" s="11" t="s">
        <v>1595</v>
      </c>
      <c r="K434" s="12" t="s">
        <v>237</v>
      </c>
      <c r="L434" s="13" t="s">
        <v>1596</v>
      </c>
      <c r="M434" t="s">
        <v>290</v>
      </c>
      <c r="O434" t="s">
        <v>1597</v>
      </c>
      <c r="R434" s="9"/>
      <c r="S434" s="9"/>
      <c r="T434" s="14">
        <v>12</v>
      </c>
      <c r="U434" s="210" t="s">
        <v>1576</v>
      </c>
      <c r="V434" s="14">
        <v>1</v>
      </c>
      <c r="W434" s="14">
        <v>1</v>
      </c>
      <c r="X434" s="14" t="s">
        <v>270</v>
      </c>
      <c r="Y434">
        <v>544</v>
      </c>
      <c r="Z434" t="s">
        <v>271</v>
      </c>
      <c r="AA434">
        <f t="shared" si="6"/>
        <v>2</v>
      </c>
    </row>
    <row r="435" spans="1:27" x14ac:dyDescent="0.2">
      <c r="A435">
        <v>681</v>
      </c>
      <c r="B435" s="1" t="s">
        <v>1598</v>
      </c>
      <c r="C435" t="s">
        <v>341</v>
      </c>
      <c r="D435" s="9" t="s">
        <v>1599</v>
      </c>
      <c r="E435" s="9" t="s">
        <v>259</v>
      </c>
      <c r="F435" s="9" t="s">
        <v>721</v>
      </c>
      <c r="G435" s="37">
        <v>2</v>
      </c>
      <c r="H435" s="10" t="s">
        <v>261</v>
      </c>
      <c r="I435" s="10">
        <v>1943</v>
      </c>
      <c r="J435" s="11" t="s">
        <v>1600</v>
      </c>
      <c r="K435" s="12" t="s">
        <v>415</v>
      </c>
      <c r="L435" s="13" t="s">
        <v>1601</v>
      </c>
      <c r="M435" t="s">
        <v>263</v>
      </c>
      <c r="N435" t="s">
        <v>280</v>
      </c>
      <c r="Q435" t="s">
        <v>281</v>
      </c>
      <c r="R435" s="9"/>
      <c r="S435" s="9"/>
      <c r="T435" s="14">
        <v>12</v>
      </c>
      <c r="U435" s="210" t="s">
        <v>1576</v>
      </c>
      <c r="V435" s="14">
        <v>1</v>
      </c>
      <c r="W435" s="14">
        <v>1</v>
      </c>
      <c r="X435" s="14" t="s">
        <v>270</v>
      </c>
      <c r="Y435">
        <v>627</v>
      </c>
      <c r="Z435" t="s">
        <v>271</v>
      </c>
      <c r="AA435">
        <f t="shared" si="6"/>
        <v>5</v>
      </c>
    </row>
    <row r="436" spans="1:27" x14ac:dyDescent="0.2">
      <c r="A436">
        <v>6020</v>
      </c>
      <c r="B436" s="1" t="s">
        <v>1602</v>
      </c>
      <c r="C436" t="s">
        <v>1008</v>
      </c>
      <c r="D436" s="9">
        <v>109</v>
      </c>
      <c r="E436" s="9" t="s">
        <v>259</v>
      </c>
      <c r="F436" s="9" t="s">
        <v>721</v>
      </c>
      <c r="G436" s="37">
        <v>2</v>
      </c>
      <c r="H436" s="10" t="s">
        <v>261</v>
      </c>
      <c r="I436" s="10">
        <v>1943</v>
      </c>
      <c r="J436" s="11" t="s">
        <v>1600</v>
      </c>
      <c r="K436" s="12" t="s">
        <v>415</v>
      </c>
      <c r="L436" s="13" t="s">
        <v>1603</v>
      </c>
      <c r="M436" t="s">
        <v>332</v>
      </c>
      <c r="N436" t="s">
        <v>333</v>
      </c>
      <c r="Q436" t="s">
        <v>334</v>
      </c>
      <c r="R436" s="9"/>
      <c r="S436" s="9"/>
      <c r="T436" s="14">
        <v>12</v>
      </c>
      <c r="U436" s="210" t="s">
        <v>1576</v>
      </c>
      <c r="V436" s="14">
        <v>1</v>
      </c>
      <c r="W436" s="14">
        <v>1</v>
      </c>
      <c r="X436" s="14" t="s">
        <v>270</v>
      </c>
      <c r="Y436">
        <v>109</v>
      </c>
      <c r="Z436" t="s">
        <v>271</v>
      </c>
      <c r="AA436">
        <f t="shared" si="6"/>
        <v>1</v>
      </c>
    </row>
    <row r="437" spans="1:27" x14ac:dyDescent="0.2">
      <c r="A437">
        <v>7607</v>
      </c>
      <c r="B437" s="1" t="s">
        <v>1604</v>
      </c>
      <c r="C437" t="s">
        <v>1008</v>
      </c>
      <c r="D437" s="9" t="s">
        <v>1009</v>
      </c>
      <c r="E437" s="9" t="s">
        <v>259</v>
      </c>
      <c r="F437" s="9" t="s">
        <v>748</v>
      </c>
      <c r="G437" s="10">
        <v>3</v>
      </c>
      <c r="H437" s="10" t="s">
        <v>261</v>
      </c>
      <c r="I437" s="10">
        <v>1943</v>
      </c>
      <c r="J437" s="11" t="s">
        <v>1605</v>
      </c>
      <c r="K437" s="12" t="s">
        <v>237</v>
      </c>
      <c r="L437" s="13" t="s">
        <v>1606</v>
      </c>
      <c r="M437" t="s">
        <v>290</v>
      </c>
      <c r="N437" t="s">
        <v>573</v>
      </c>
      <c r="O437" t="s">
        <v>367</v>
      </c>
      <c r="R437" s="9"/>
      <c r="S437" s="9"/>
      <c r="T437" s="14">
        <v>12</v>
      </c>
      <c r="U437" s="210" t="s">
        <v>1576</v>
      </c>
      <c r="V437" s="14">
        <v>1</v>
      </c>
      <c r="W437" s="14">
        <v>1</v>
      </c>
      <c r="X437" s="14" t="s">
        <v>270</v>
      </c>
      <c r="Y437" t="s">
        <v>849</v>
      </c>
      <c r="Z437" t="s">
        <v>271</v>
      </c>
      <c r="AA437">
        <f t="shared" si="6"/>
        <v>2</v>
      </c>
    </row>
    <row r="438" spans="1:27" x14ac:dyDescent="0.2">
      <c r="A438">
        <v>2045</v>
      </c>
      <c r="B438" s="1" t="s">
        <v>1607</v>
      </c>
      <c r="C438" t="s">
        <v>284</v>
      </c>
      <c r="D438" s="9" t="s">
        <v>1608</v>
      </c>
      <c r="E438" s="9" t="s">
        <v>259</v>
      </c>
      <c r="F438" s="9" t="s">
        <v>413</v>
      </c>
      <c r="G438" s="10">
        <v>3</v>
      </c>
      <c r="H438" s="10" t="s">
        <v>261</v>
      </c>
      <c r="I438" s="10">
        <v>1943</v>
      </c>
      <c r="J438" s="11" t="s">
        <v>1609</v>
      </c>
      <c r="K438" s="12" t="s">
        <v>415</v>
      </c>
      <c r="L438" s="13" t="s">
        <v>1610</v>
      </c>
      <c r="M438" t="s">
        <v>332</v>
      </c>
      <c r="N438" t="s">
        <v>333</v>
      </c>
      <c r="Q438" t="s">
        <v>334</v>
      </c>
      <c r="R438" s="9"/>
      <c r="S438" s="9"/>
      <c r="T438" s="14">
        <v>12</v>
      </c>
      <c r="U438" s="210" t="s">
        <v>1576</v>
      </c>
      <c r="V438" s="14">
        <v>1</v>
      </c>
      <c r="W438" s="14">
        <v>1</v>
      </c>
      <c r="X438" s="14" t="s">
        <v>270</v>
      </c>
      <c r="Y438">
        <v>456</v>
      </c>
      <c r="Z438" t="s">
        <v>271</v>
      </c>
      <c r="AA438">
        <f t="shared" si="6"/>
        <v>2</v>
      </c>
    </row>
    <row r="439" spans="1:27" x14ac:dyDescent="0.2">
      <c r="A439">
        <v>1677</v>
      </c>
      <c r="B439" s="1" t="s">
        <v>1611</v>
      </c>
      <c r="C439" t="s">
        <v>1027</v>
      </c>
      <c r="D439" s="9" t="s">
        <v>1612</v>
      </c>
      <c r="E439" s="9" t="s">
        <v>259</v>
      </c>
      <c r="F439" s="9" t="s">
        <v>1416</v>
      </c>
      <c r="G439" s="10">
        <v>4</v>
      </c>
      <c r="H439" s="10" t="s">
        <v>261</v>
      </c>
      <c r="I439" s="10">
        <v>1943</v>
      </c>
      <c r="J439" s="11" t="s">
        <v>1613</v>
      </c>
      <c r="K439" s="12" t="s">
        <v>237</v>
      </c>
      <c r="L439" s="13" t="s">
        <v>1614</v>
      </c>
      <c r="M439" t="s">
        <v>263</v>
      </c>
      <c r="N439" t="s">
        <v>470</v>
      </c>
      <c r="Q439" t="s">
        <v>672</v>
      </c>
      <c r="R439" s="9"/>
      <c r="S439" s="9"/>
      <c r="T439" s="14">
        <v>12</v>
      </c>
      <c r="U439" s="210" t="s">
        <v>1576</v>
      </c>
      <c r="V439" s="14">
        <v>1</v>
      </c>
      <c r="W439" s="14">
        <v>1</v>
      </c>
      <c r="X439" s="14" t="s">
        <v>270</v>
      </c>
      <c r="Y439">
        <v>487</v>
      </c>
      <c r="Z439" t="s">
        <v>271</v>
      </c>
      <c r="AA439">
        <f t="shared" si="6"/>
        <v>2</v>
      </c>
    </row>
    <row r="440" spans="1:27" x14ac:dyDescent="0.2">
      <c r="A440">
        <v>1530</v>
      </c>
      <c r="B440" s="1" t="s">
        <v>1615</v>
      </c>
      <c r="C440" t="s">
        <v>1008</v>
      </c>
      <c r="D440" s="9" t="s">
        <v>1009</v>
      </c>
      <c r="E440" s="9" t="s">
        <v>259</v>
      </c>
      <c r="F440" s="9" t="s">
        <v>748</v>
      </c>
      <c r="G440" s="10">
        <v>5</v>
      </c>
      <c r="H440" s="10" t="s">
        <v>261</v>
      </c>
      <c r="I440" s="10">
        <v>1943</v>
      </c>
      <c r="J440" s="11" t="s">
        <v>1616</v>
      </c>
      <c r="K440" s="12" t="s">
        <v>237</v>
      </c>
      <c r="L440" s="13" t="s">
        <v>1617</v>
      </c>
      <c r="M440" t="s">
        <v>290</v>
      </c>
      <c r="N440" t="s">
        <v>573</v>
      </c>
      <c r="O440" t="s">
        <v>292</v>
      </c>
      <c r="R440" s="9"/>
      <c r="S440" s="9"/>
      <c r="T440" s="14">
        <v>12</v>
      </c>
      <c r="U440" s="210" t="s">
        <v>1576</v>
      </c>
      <c r="V440" s="14">
        <v>1</v>
      </c>
      <c r="W440" s="14">
        <v>1</v>
      </c>
      <c r="X440" s="14" t="s">
        <v>270</v>
      </c>
      <c r="Y440" t="s">
        <v>849</v>
      </c>
      <c r="Z440" t="s">
        <v>271</v>
      </c>
      <c r="AA440">
        <f t="shared" si="6"/>
        <v>2</v>
      </c>
    </row>
    <row r="441" spans="1:27" x14ac:dyDescent="0.2">
      <c r="A441">
        <v>2160</v>
      </c>
      <c r="B441" s="1" t="s">
        <v>1618</v>
      </c>
      <c r="C441" t="s">
        <v>1352</v>
      </c>
      <c r="D441" s="9" t="s">
        <v>1047</v>
      </c>
      <c r="E441" s="9" t="s">
        <v>275</v>
      </c>
      <c r="F441" s="9" t="s">
        <v>260</v>
      </c>
      <c r="G441" s="10">
        <v>7</v>
      </c>
      <c r="H441" s="10" t="s">
        <v>261</v>
      </c>
      <c r="I441" s="10">
        <v>1943</v>
      </c>
      <c r="J441" s="11" t="s">
        <v>1619</v>
      </c>
      <c r="K441" s="12" t="s">
        <v>237</v>
      </c>
      <c r="L441" s="13" t="s">
        <v>1620</v>
      </c>
      <c r="M441" t="s">
        <v>290</v>
      </c>
      <c r="O441" t="s">
        <v>520</v>
      </c>
      <c r="R441" s="9"/>
      <c r="S441" s="9"/>
      <c r="T441" s="14">
        <v>12</v>
      </c>
      <c r="U441" s="210" t="s">
        <v>1576</v>
      </c>
      <c r="V441" s="14">
        <v>1</v>
      </c>
      <c r="W441" s="14">
        <v>1</v>
      </c>
      <c r="X441" s="14" t="s">
        <v>270</v>
      </c>
      <c r="Y441" t="s">
        <v>1047</v>
      </c>
      <c r="Z441" t="s">
        <v>271</v>
      </c>
      <c r="AA441">
        <f t="shared" si="6"/>
        <v>1</v>
      </c>
    </row>
    <row r="442" spans="1:27" x14ac:dyDescent="0.2">
      <c r="A442">
        <v>3367</v>
      </c>
      <c r="B442" s="1" t="s">
        <v>1621</v>
      </c>
      <c r="C442" t="s">
        <v>657</v>
      </c>
      <c r="D442" s="9" t="s">
        <v>1152</v>
      </c>
      <c r="E442" s="9" t="s">
        <v>275</v>
      </c>
      <c r="F442" s="9" t="s">
        <v>413</v>
      </c>
      <c r="G442" s="10">
        <v>10</v>
      </c>
      <c r="H442" s="10" t="s">
        <v>261</v>
      </c>
      <c r="I442" s="10">
        <v>1943</v>
      </c>
      <c r="J442" s="148" t="s">
        <v>18753</v>
      </c>
      <c r="K442" s="116" t="s">
        <v>415</v>
      </c>
      <c r="L442" s="13" t="s">
        <v>1622</v>
      </c>
      <c r="M442" t="s">
        <v>332</v>
      </c>
      <c r="N442" t="s">
        <v>333</v>
      </c>
      <c r="Q442" t="s">
        <v>334</v>
      </c>
      <c r="R442" s="9"/>
      <c r="S442" s="9"/>
      <c r="T442" s="14">
        <v>12</v>
      </c>
      <c r="U442" s="210" t="s">
        <v>1576</v>
      </c>
      <c r="V442" s="14">
        <v>1</v>
      </c>
      <c r="W442" s="14">
        <v>1</v>
      </c>
      <c r="X442" s="14" t="s">
        <v>270</v>
      </c>
      <c r="Y442">
        <v>23</v>
      </c>
      <c r="Z442" t="s">
        <v>271</v>
      </c>
      <c r="AA442">
        <f t="shared" si="6"/>
        <v>3</v>
      </c>
    </row>
    <row r="443" spans="1:27" x14ac:dyDescent="0.2">
      <c r="A443">
        <v>2090</v>
      </c>
      <c r="B443" s="1" t="s">
        <v>1623</v>
      </c>
      <c r="C443" t="s">
        <v>1027</v>
      </c>
      <c r="D443" s="9">
        <v>487</v>
      </c>
      <c r="E443" s="9" t="s">
        <v>259</v>
      </c>
      <c r="F443" s="9" t="s">
        <v>1416</v>
      </c>
      <c r="G443" s="10">
        <v>10</v>
      </c>
      <c r="H443" s="10" t="s">
        <v>261</v>
      </c>
      <c r="I443" s="10">
        <v>1943</v>
      </c>
      <c r="J443" s="11" t="s">
        <v>1624</v>
      </c>
      <c r="K443" s="12" t="s">
        <v>237</v>
      </c>
      <c r="L443" s="13" t="s">
        <v>1625</v>
      </c>
      <c r="M443" t="s">
        <v>332</v>
      </c>
      <c r="N443" t="s">
        <v>333</v>
      </c>
      <c r="Q443" t="s">
        <v>334</v>
      </c>
      <c r="R443" s="9"/>
      <c r="S443" s="9"/>
      <c r="T443" s="14">
        <v>12</v>
      </c>
      <c r="U443" s="210" t="s">
        <v>1576</v>
      </c>
      <c r="V443" s="14">
        <v>1</v>
      </c>
      <c r="W443" s="14">
        <v>1</v>
      </c>
      <c r="X443" s="14" t="s">
        <v>270</v>
      </c>
      <c r="Y443">
        <v>487</v>
      </c>
      <c r="Z443" t="s">
        <v>271</v>
      </c>
      <c r="AA443">
        <f t="shared" si="6"/>
        <v>1</v>
      </c>
    </row>
    <row r="444" spans="1:27" x14ac:dyDescent="0.2">
      <c r="A444">
        <v>3850</v>
      </c>
      <c r="B444" s="1" t="s">
        <v>1626</v>
      </c>
      <c r="C444" t="s">
        <v>1027</v>
      </c>
      <c r="D444" s="9">
        <v>487</v>
      </c>
      <c r="E444" s="9" t="s">
        <v>259</v>
      </c>
      <c r="F444" s="9" t="s">
        <v>1416</v>
      </c>
      <c r="G444" s="10">
        <v>10</v>
      </c>
      <c r="H444" s="10" t="s">
        <v>261</v>
      </c>
      <c r="I444" s="10">
        <v>1943</v>
      </c>
      <c r="J444" s="11" t="s">
        <v>1624</v>
      </c>
      <c r="K444" s="12" t="s">
        <v>237</v>
      </c>
      <c r="L444" s="13" t="s">
        <v>1627</v>
      </c>
      <c r="M444" t="s">
        <v>263</v>
      </c>
      <c r="N444" t="s">
        <v>280</v>
      </c>
      <c r="Q444" t="s">
        <v>281</v>
      </c>
      <c r="R444" s="9"/>
      <c r="S444" s="9"/>
      <c r="T444" s="14">
        <v>12</v>
      </c>
      <c r="U444" s="210" t="s">
        <v>1576</v>
      </c>
      <c r="V444" s="14">
        <v>1</v>
      </c>
      <c r="W444" s="14">
        <v>1</v>
      </c>
      <c r="X444" s="14" t="s">
        <v>270</v>
      </c>
      <c r="Y444">
        <v>487</v>
      </c>
      <c r="Z444" t="s">
        <v>271</v>
      </c>
      <c r="AA444">
        <f t="shared" si="6"/>
        <v>1</v>
      </c>
    </row>
    <row r="445" spans="1:27" x14ac:dyDescent="0.2">
      <c r="A445">
        <v>4542</v>
      </c>
      <c r="B445" s="1" t="s">
        <v>1628</v>
      </c>
      <c r="C445" t="s">
        <v>284</v>
      </c>
      <c r="D445" s="9" t="s">
        <v>1288</v>
      </c>
      <c r="E445" s="9" t="s">
        <v>259</v>
      </c>
      <c r="F445" s="9" t="s">
        <v>312</v>
      </c>
      <c r="G445" s="10">
        <v>11</v>
      </c>
      <c r="H445" s="10" t="s">
        <v>261</v>
      </c>
      <c r="I445" s="10">
        <v>1943</v>
      </c>
      <c r="J445" s="11" t="s">
        <v>1629</v>
      </c>
      <c r="K445" s="12" t="s">
        <v>237</v>
      </c>
      <c r="L445" s="13" t="s">
        <v>1630</v>
      </c>
      <c r="M445" t="s">
        <v>290</v>
      </c>
      <c r="O445" t="s">
        <v>292</v>
      </c>
      <c r="R445" s="9"/>
      <c r="S445" s="9"/>
      <c r="T445" s="14">
        <v>12</v>
      </c>
      <c r="U445" s="210" t="s">
        <v>1576</v>
      </c>
      <c r="V445" s="14">
        <v>1</v>
      </c>
      <c r="W445" s="14">
        <v>1</v>
      </c>
      <c r="X445" s="14" t="s">
        <v>270</v>
      </c>
      <c r="Y445">
        <v>29</v>
      </c>
      <c r="Z445" t="s">
        <v>505</v>
      </c>
      <c r="AA445">
        <f t="shared" si="6"/>
        <v>2</v>
      </c>
    </row>
    <row r="446" spans="1:27" x14ac:dyDescent="0.2">
      <c r="A446">
        <v>7700</v>
      </c>
      <c r="B446" s="1" t="s">
        <v>1631</v>
      </c>
      <c r="C446" t="s">
        <v>1027</v>
      </c>
      <c r="D446" s="9">
        <v>613</v>
      </c>
      <c r="E446" s="9" t="s">
        <v>259</v>
      </c>
      <c r="F446" s="9" t="s">
        <v>1416</v>
      </c>
      <c r="G446" s="10">
        <v>11</v>
      </c>
      <c r="H446" s="10" t="s">
        <v>261</v>
      </c>
      <c r="I446" s="10">
        <v>1943</v>
      </c>
      <c r="J446" s="11" t="s">
        <v>1629</v>
      </c>
      <c r="K446" s="12" t="s">
        <v>237</v>
      </c>
      <c r="L446" s="13" t="s">
        <v>1632</v>
      </c>
      <c r="M446" t="s">
        <v>290</v>
      </c>
      <c r="N446" t="s">
        <v>291</v>
      </c>
      <c r="O446" t="s">
        <v>367</v>
      </c>
      <c r="R446" s="9"/>
      <c r="S446" s="9"/>
      <c r="T446" s="14">
        <v>12</v>
      </c>
      <c r="U446" s="210" t="s">
        <v>1576</v>
      </c>
      <c r="V446" s="14">
        <v>1</v>
      </c>
      <c r="W446" s="14">
        <v>1</v>
      </c>
      <c r="X446" s="14" t="s">
        <v>270</v>
      </c>
      <c r="Y446">
        <v>613</v>
      </c>
      <c r="Z446" t="s">
        <v>271</v>
      </c>
      <c r="AA446">
        <f t="shared" si="6"/>
        <v>1</v>
      </c>
    </row>
    <row r="447" spans="1:27" x14ac:dyDescent="0.2">
      <c r="A447">
        <v>3869</v>
      </c>
      <c r="B447" s="1" t="s">
        <v>1704</v>
      </c>
      <c r="C447" t="s">
        <v>284</v>
      </c>
      <c r="D447" s="9">
        <v>25</v>
      </c>
      <c r="E447" s="9" t="s">
        <v>259</v>
      </c>
      <c r="F447" s="9" t="s">
        <v>312</v>
      </c>
      <c r="G447" s="10">
        <v>12</v>
      </c>
      <c r="H447" s="10" t="s">
        <v>261</v>
      </c>
      <c r="I447" s="10">
        <v>1943</v>
      </c>
      <c r="J447" s="11" t="s">
        <v>1634</v>
      </c>
      <c r="K447" s="12" t="s">
        <v>237</v>
      </c>
      <c r="L447" s="13" t="s">
        <v>17872</v>
      </c>
      <c r="M447" t="s">
        <v>290</v>
      </c>
      <c r="O447" t="s">
        <v>1101</v>
      </c>
      <c r="R447" s="9"/>
      <c r="S447" s="9"/>
      <c r="T447" s="14">
        <v>12</v>
      </c>
      <c r="U447" s="210" t="s">
        <v>1576</v>
      </c>
      <c r="V447" s="14">
        <v>1</v>
      </c>
      <c r="W447" s="14">
        <v>1</v>
      </c>
      <c r="X447" s="14" t="s">
        <v>270</v>
      </c>
      <c r="Y447">
        <v>25</v>
      </c>
      <c r="Z447" t="s">
        <v>271</v>
      </c>
      <c r="AA447">
        <f t="shared" si="6"/>
        <v>1</v>
      </c>
    </row>
    <row r="448" spans="1:27" x14ac:dyDescent="0.2">
      <c r="A448">
        <v>733</v>
      </c>
      <c r="B448" s="1" t="s">
        <v>1633</v>
      </c>
      <c r="C448" t="s">
        <v>284</v>
      </c>
      <c r="D448" s="9" t="s">
        <v>1501</v>
      </c>
      <c r="E448" s="9" t="s">
        <v>876</v>
      </c>
      <c r="F448" s="9" t="s">
        <v>260</v>
      </c>
      <c r="G448" s="10">
        <v>12</v>
      </c>
      <c r="H448" s="10" t="s">
        <v>261</v>
      </c>
      <c r="I448" s="10">
        <v>1943</v>
      </c>
      <c r="J448" s="11" t="s">
        <v>1634</v>
      </c>
      <c r="K448" s="12" t="s">
        <v>237</v>
      </c>
      <c r="L448" s="13" t="s">
        <v>1703</v>
      </c>
      <c r="M448" t="s">
        <v>263</v>
      </c>
      <c r="N448" t="s">
        <v>1503</v>
      </c>
      <c r="O448" t="s">
        <v>1504</v>
      </c>
      <c r="P448" t="s">
        <v>1504</v>
      </c>
      <c r="Q448" t="s">
        <v>267</v>
      </c>
      <c r="R448" s="9" t="s">
        <v>1505</v>
      </c>
      <c r="S448" s="9"/>
      <c r="T448" s="14">
        <v>12</v>
      </c>
      <c r="U448" s="210" t="s">
        <v>1576</v>
      </c>
      <c r="V448" s="14">
        <v>1</v>
      </c>
      <c r="W448" s="14">
        <v>1</v>
      </c>
      <c r="X448" s="14" t="s">
        <v>270</v>
      </c>
      <c r="Y448">
        <v>684</v>
      </c>
      <c r="Z448" t="s">
        <v>271</v>
      </c>
      <c r="AA448">
        <f t="shared" si="6"/>
        <v>5</v>
      </c>
    </row>
    <row r="449" spans="1:27" x14ac:dyDescent="0.2">
      <c r="A449">
        <v>5711</v>
      </c>
      <c r="B449" s="1" t="s">
        <v>1705</v>
      </c>
      <c r="C449" t="s">
        <v>341</v>
      </c>
      <c r="D449" s="9">
        <v>105</v>
      </c>
      <c r="E449" s="9" t="s">
        <v>259</v>
      </c>
      <c r="F449" s="9" t="s">
        <v>721</v>
      </c>
      <c r="G449" s="10">
        <v>12</v>
      </c>
      <c r="H449" s="10" t="s">
        <v>261</v>
      </c>
      <c r="I449" s="10">
        <v>1943</v>
      </c>
      <c r="J449" s="11" t="s">
        <v>1706</v>
      </c>
      <c r="K449" s="12" t="s">
        <v>415</v>
      </c>
      <c r="L449" s="13" t="s">
        <v>1707</v>
      </c>
      <c r="M449" t="s">
        <v>263</v>
      </c>
      <c r="N449" t="s">
        <v>1322</v>
      </c>
      <c r="O449" t="s">
        <v>1123</v>
      </c>
      <c r="P449" t="s">
        <v>654</v>
      </c>
      <c r="Q449" t="s">
        <v>267</v>
      </c>
      <c r="R449" s="9" t="s">
        <v>1124</v>
      </c>
      <c r="S449" s="9"/>
      <c r="T449" s="14">
        <v>12</v>
      </c>
      <c r="U449" s="210" t="s">
        <v>1576</v>
      </c>
      <c r="V449" s="14">
        <v>1</v>
      </c>
      <c r="W449" s="14">
        <v>1</v>
      </c>
      <c r="X449" s="14" t="s">
        <v>270</v>
      </c>
      <c r="Y449">
        <v>105</v>
      </c>
      <c r="Z449" t="s">
        <v>271</v>
      </c>
      <c r="AA449">
        <f t="shared" si="6"/>
        <v>1</v>
      </c>
    </row>
    <row r="450" spans="1:27" x14ac:dyDescent="0.2">
      <c r="A450">
        <v>161</v>
      </c>
      <c r="B450" s="1" t="s">
        <v>1708</v>
      </c>
      <c r="C450" t="s">
        <v>284</v>
      </c>
      <c r="D450" s="9" t="s">
        <v>1709</v>
      </c>
      <c r="E450" s="9" t="s">
        <v>259</v>
      </c>
      <c r="F450" s="9" t="s">
        <v>532</v>
      </c>
      <c r="G450" s="10">
        <v>13</v>
      </c>
      <c r="H450" s="10" t="s">
        <v>261</v>
      </c>
      <c r="I450" s="10">
        <v>1943</v>
      </c>
      <c r="J450" s="11" t="s">
        <v>1710</v>
      </c>
      <c r="K450" s="12" t="s">
        <v>237</v>
      </c>
      <c r="L450" s="13" t="s">
        <v>1711</v>
      </c>
      <c r="M450" t="s">
        <v>290</v>
      </c>
      <c r="N450" t="s">
        <v>291</v>
      </c>
      <c r="O450" t="s">
        <v>613</v>
      </c>
      <c r="R450" s="9"/>
      <c r="S450" s="9"/>
      <c r="T450" s="14">
        <v>12</v>
      </c>
      <c r="U450" s="210" t="s">
        <v>1576</v>
      </c>
      <c r="V450" s="14">
        <v>1</v>
      </c>
      <c r="W450" s="14">
        <v>1</v>
      </c>
      <c r="X450" s="14" t="s">
        <v>294</v>
      </c>
      <c r="Y450" t="s">
        <v>971</v>
      </c>
      <c r="Z450" t="s">
        <v>271</v>
      </c>
      <c r="AA450">
        <f t="shared" ref="AA450:AA513" si="7">LEN(D450)-LEN(SUBSTITUTE(D450,"/",""))+1</f>
        <v>4</v>
      </c>
    </row>
    <row r="451" spans="1:27" x14ac:dyDescent="0.2">
      <c r="A451">
        <v>4597</v>
      </c>
      <c r="B451" s="1" t="s">
        <v>1712</v>
      </c>
      <c r="C451" t="s">
        <v>503</v>
      </c>
      <c r="D451" s="9" t="s">
        <v>1713</v>
      </c>
      <c r="E451" s="9" t="s">
        <v>259</v>
      </c>
      <c r="F451" s="9" t="s">
        <v>1416</v>
      </c>
      <c r="G451" s="10">
        <v>13</v>
      </c>
      <c r="H451" s="10" t="s">
        <v>261</v>
      </c>
      <c r="I451" s="10">
        <v>1943</v>
      </c>
      <c r="J451" s="11" t="s">
        <v>1710</v>
      </c>
      <c r="K451" s="12" t="s">
        <v>237</v>
      </c>
      <c r="L451" s="13" t="s">
        <v>1714</v>
      </c>
      <c r="M451" t="s">
        <v>290</v>
      </c>
      <c r="O451" t="s">
        <v>695</v>
      </c>
      <c r="R451" s="9"/>
      <c r="S451" s="9"/>
      <c r="T451" s="14">
        <v>12</v>
      </c>
      <c r="U451" s="210" t="s">
        <v>1576</v>
      </c>
      <c r="V451" s="14">
        <v>1</v>
      </c>
      <c r="W451" s="14">
        <v>1</v>
      </c>
      <c r="X451" s="14" t="s">
        <v>270</v>
      </c>
      <c r="Y451">
        <v>305</v>
      </c>
      <c r="Z451" t="s">
        <v>505</v>
      </c>
      <c r="AA451">
        <f t="shared" si="7"/>
        <v>2</v>
      </c>
    </row>
    <row r="452" spans="1:27" x14ac:dyDescent="0.2">
      <c r="A452">
        <v>3404</v>
      </c>
      <c r="B452" s="1" t="s">
        <v>1715</v>
      </c>
      <c r="C452" t="s">
        <v>1027</v>
      </c>
      <c r="D452" s="9">
        <v>333</v>
      </c>
      <c r="E452" s="9" t="s">
        <v>259</v>
      </c>
      <c r="F452" s="9" t="s">
        <v>883</v>
      </c>
      <c r="G452" s="10">
        <v>18</v>
      </c>
      <c r="H452" s="10" t="s">
        <v>261</v>
      </c>
      <c r="I452" s="10">
        <v>1943</v>
      </c>
      <c r="J452" s="11" t="s">
        <v>1716</v>
      </c>
      <c r="K452" s="12" t="s">
        <v>237</v>
      </c>
      <c r="L452" s="29" t="s">
        <v>1717</v>
      </c>
      <c r="M452" t="s">
        <v>263</v>
      </c>
      <c r="N452" t="s">
        <v>345</v>
      </c>
      <c r="O452" t="s">
        <v>1260</v>
      </c>
      <c r="P452" s="14" t="s">
        <v>308</v>
      </c>
      <c r="Q452" t="s">
        <v>267</v>
      </c>
      <c r="R452" s="9" t="s">
        <v>955</v>
      </c>
      <c r="S452" s="9"/>
      <c r="T452" s="14">
        <v>12</v>
      </c>
      <c r="U452" s="210" t="s">
        <v>1576</v>
      </c>
      <c r="V452" s="14">
        <v>1</v>
      </c>
      <c r="W452" s="14">
        <v>1</v>
      </c>
      <c r="X452" s="14" t="s">
        <v>270</v>
      </c>
      <c r="Y452">
        <v>333</v>
      </c>
      <c r="Z452" t="s">
        <v>1419</v>
      </c>
      <c r="AA452">
        <f t="shared" si="7"/>
        <v>1</v>
      </c>
    </row>
    <row r="453" spans="1:27" x14ac:dyDescent="0.2">
      <c r="A453">
        <v>331</v>
      </c>
      <c r="B453" s="1" t="s">
        <v>1718</v>
      </c>
      <c r="C453" t="s">
        <v>284</v>
      </c>
      <c r="D453" s="9" t="s">
        <v>1719</v>
      </c>
      <c r="E453" s="9" t="s">
        <v>259</v>
      </c>
      <c r="F453" s="9" t="s">
        <v>312</v>
      </c>
      <c r="G453" s="10">
        <v>20</v>
      </c>
      <c r="H453" s="10" t="s">
        <v>261</v>
      </c>
      <c r="I453" s="10">
        <v>1943</v>
      </c>
      <c r="J453" s="11" t="s">
        <v>1720</v>
      </c>
      <c r="K453" s="12" t="s">
        <v>237</v>
      </c>
      <c r="L453" s="13" t="s">
        <v>1721</v>
      </c>
      <c r="M453" t="s">
        <v>290</v>
      </c>
      <c r="N453" t="s">
        <v>291</v>
      </c>
      <c r="O453" t="s">
        <v>334</v>
      </c>
      <c r="R453" s="9"/>
      <c r="S453" s="9"/>
      <c r="T453" s="14">
        <v>12</v>
      </c>
      <c r="U453" s="210" t="s">
        <v>1576</v>
      </c>
      <c r="V453" s="14">
        <v>1</v>
      </c>
      <c r="W453" s="14">
        <v>1</v>
      </c>
      <c r="X453" s="14" t="s">
        <v>270</v>
      </c>
      <c r="Y453">
        <v>307</v>
      </c>
      <c r="Z453" t="s">
        <v>271</v>
      </c>
      <c r="AA453">
        <f t="shared" si="7"/>
        <v>7</v>
      </c>
    </row>
    <row r="454" spans="1:27" x14ac:dyDescent="0.2">
      <c r="A454">
        <v>1544</v>
      </c>
      <c r="B454" s="1" t="s">
        <v>1725</v>
      </c>
      <c r="C454" t="s">
        <v>1008</v>
      </c>
      <c r="D454" s="9" t="s">
        <v>849</v>
      </c>
      <c r="E454" s="9" t="s">
        <v>259</v>
      </c>
      <c r="F454" s="9" t="s">
        <v>748</v>
      </c>
      <c r="G454" s="10">
        <v>20</v>
      </c>
      <c r="H454" s="10" t="s">
        <v>261</v>
      </c>
      <c r="I454" s="10">
        <v>1943</v>
      </c>
      <c r="J454" s="11" t="s">
        <v>1720</v>
      </c>
      <c r="K454" s="12" t="s">
        <v>237</v>
      </c>
      <c r="L454" s="13" t="s">
        <v>1726</v>
      </c>
      <c r="M454" t="s">
        <v>290</v>
      </c>
      <c r="O454" t="s">
        <v>520</v>
      </c>
      <c r="R454" s="9"/>
      <c r="S454" s="9"/>
      <c r="T454" s="14">
        <v>12</v>
      </c>
      <c r="U454" s="210" t="s">
        <v>1576</v>
      </c>
      <c r="V454" s="14">
        <v>1</v>
      </c>
      <c r="W454" s="14">
        <v>1</v>
      </c>
      <c r="X454" s="14" t="s">
        <v>270</v>
      </c>
      <c r="Y454" t="s">
        <v>849</v>
      </c>
      <c r="Z454" t="s">
        <v>271</v>
      </c>
      <c r="AA454">
        <f t="shared" si="7"/>
        <v>1</v>
      </c>
    </row>
    <row r="455" spans="1:27" x14ac:dyDescent="0.2">
      <c r="A455">
        <v>883</v>
      </c>
      <c r="B455" s="1" t="s">
        <v>1722</v>
      </c>
      <c r="C455" t="s">
        <v>284</v>
      </c>
      <c r="D455" s="9" t="s">
        <v>1723</v>
      </c>
      <c r="E455" s="9" t="s">
        <v>259</v>
      </c>
      <c r="F455" s="9" t="s">
        <v>312</v>
      </c>
      <c r="G455" s="10">
        <v>20</v>
      </c>
      <c r="H455" s="10" t="s">
        <v>261</v>
      </c>
      <c r="I455" s="10">
        <v>1943</v>
      </c>
      <c r="J455" s="11" t="s">
        <v>1720</v>
      </c>
      <c r="K455" s="12" t="s">
        <v>237</v>
      </c>
      <c r="L455" s="13" t="s">
        <v>1724</v>
      </c>
      <c r="M455" t="s">
        <v>753</v>
      </c>
      <c r="R455" s="9"/>
      <c r="S455" s="9"/>
      <c r="T455" s="14">
        <v>12</v>
      </c>
      <c r="U455" s="210" t="s">
        <v>1576</v>
      </c>
      <c r="V455" s="14">
        <v>1</v>
      </c>
      <c r="W455" s="14">
        <v>1</v>
      </c>
      <c r="X455" s="14" t="s">
        <v>270</v>
      </c>
      <c r="Y455">
        <v>264</v>
      </c>
      <c r="Z455" t="s">
        <v>271</v>
      </c>
      <c r="AA455">
        <f t="shared" si="7"/>
        <v>4</v>
      </c>
    </row>
    <row r="456" spans="1:27" x14ac:dyDescent="0.2">
      <c r="A456">
        <v>1932</v>
      </c>
      <c r="B456" s="1" t="s">
        <v>1727</v>
      </c>
      <c r="C456" t="s">
        <v>1027</v>
      </c>
      <c r="D456" s="9" t="s">
        <v>1479</v>
      </c>
      <c r="E456" s="9" t="s">
        <v>259</v>
      </c>
      <c r="F456" s="9" t="s">
        <v>1416</v>
      </c>
      <c r="G456" s="10">
        <v>22</v>
      </c>
      <c r="H456" s="10" t="s">
        <v>261</v>
      </c>
      <c r="I456" s="10">
        <v>1943</v>
      </c>
      <c r="J456" s="11" t="s">
        <v>1728</v>
      </c>
      <c r="K456" s="12" t="s">
        <v>237</v>
      </c>
      <c r="L456" s="13" t="s">
        <v>1729</v>
      </c>
      <c r="M456" t="s">
        <v>279</v>
      </c>
      <c r="N456" t="s">
        <v>280</v>
      </c>
      <c r="Q456" t="s">
        <v>281</v>
      </c>
      <c r="R456" s="9"/>
      <c r="S456" s="9"/>
      <c r="T456" s="14">
        <v>12</v>
      </c>
      <c r="U456" s="210" t="s">
        <v>1576</v>
      </c>
      <c r="V456" s="14">
        <v>1</v>
      </c>
      <c r="W456" s="14">
        <v>1</v>
      </c>
      <c r="X456" s="14" t="s">
        <v>270</v>
      </c>
      <c r="Y456">
        <v>21</v>
      </c>
      <c r="Z456" t="s">
        <v>271</v>
      </c>
      <c r="AA456">
        <f t="shared" si="7"/>
        <v>2</v>
      </c>
    </row>
    <row r="457" spans="1:27" x14ac:dyDescent="0.2">
      <c r="A457">
        <v>6185</v>
      </c>
      <c r="B457" s="1" t="s">
        <v>1730</v>
      </c>
      <c r="C457" t="s">
        <v>1523</v>
      </c>
      <c r="D457" s="9">
        <v>96</v>
      </c>
      <c r="E457" s="9" t="s">
        <v>259</v>
      </c>
      <c r="F457" s="9" t="s">
        <v>312</v>
      </c>
      <c r="G457" s="10">
        <v>22</v>
      </c>
      <c r="H457" s="10" t="s">
        <v>261</v>
      </c>
      <c r="I457" s="10">
        <v>1943</v>
      </c>
      <c r="J457" s="11" t="s">
        <v>1731</v>
      </c>
      <c r="K457" s="12" t="s">
        <v>415</v>
      </c>
      <c r="L457" s="13" t="s">
        <v>1732</v>
      </c>
      <c r="M457" t="s">
        <v>332</v>
      </c>
      <c r="N457" t="s">
        <v>333</v>
      </c>
      <c r="Q457" t="s">
        <v>334</v>
      </c>
      <c r="R457" s="9"/>
      <c r="S457" s="9"/>
      <c r="T457" s="14">
        <v>12</v>
      </c>
      <c r="U457" s="210" t="s">
        <v>1576</v>
      </c>
      <c r="V457" s="14">
        <v>1</v>
      </c>
      <c r="W457" s="14">
        <v>1</v>
      </c>
      <c r="X457" s="14" t="s">
        <v>270</v>
      </c>
      <c r="Y457">
        <v>96</v>
      </c>
      <c r="Z457" t="s">
        <v>505</v>
      </c>
      <c r="AA457">
        <f t="shared" si="7"/>
        <v>1</v>
      </c>
    </row>
    <row r="458" spans="1:27" x14ac:dyDescent="0.2">
      <c r="A458">
        <v>2069</v>
      </c>
      <c r="B458" s="1" t="s">
        <v>1733</v>
      </c>
      <c r="C458" t="s">
        <v>657</v>
      </c>
      <c r="D458" s="9" t="s">
        <v>1734</v>
      </c>
      <c r="E458" s="9" t="s">
        <v>876</v>
      </c>
      <c r="F458" s="9" t="s">
        <v>260</v>
      </c>
      <c r="G458" s="10">
        <v>23</v>
      </c>
      <c r="H458" s="10" t="s">
        <v>261</v>
      </c>
      <c r="I458" s="10">
        <v>1943</v>
      </c>
      <c r="J458" s="11" t="s">
        <v>1735</v>
      </c>
      <c r="K458" s="12" t="s">
        <v>237</v>
      </c>
      <c r="L458" s="13" t="s">
        <v>1736</v>
      </c>
      <c r="M458" t="s">
        <v>290</v>
      </c>
      <c r="O458" t="s">
        <v>646</v>
      </c>
      <c r="R458" s="9"/>
      <c r="S458" s="9"/>
      <c r="T458" s="14">
        <v>12</v>
      </c>
      <c r="U458" s="210" t="s">
        <v>1576</v>
      </c>
      <c r="V458" s="14">
        <v>1</v>
      </c>
      <c r="W458" s="14">
        <v>1</v>
      </c>
      <c r="X458" s="14" t="s">
        <v>270</v>
      </c>
      <c r="Y458">
        <v>684</v>
      </c>
      <c r="Z458" t="s">
        <v>271</v>
      </c>
      <c r="AA458">
        <f t="shared" si="7"/>
        <v>2</v>
      </c>
    </row>
    <row r="459" spans="1:27" x14ac:dyDescent="0.2">
      <c r="A459">
        <v>2512</v>
      </c>
      <c r="B459" s="1" t="s">
        <v>1739</v>
      </c>
      <c r="C459" t="s">
        <v>503</v>
      </c>
      <c r="D459" s="9" t="s">
        <v>1199</v>
      </c>
      <c r="E459" s="9" t="s">
        <v>259</v>
      </c>
      <c r="F459" s="9" t="s">
        <v>532</v>
      </c>
      <c r="G459" s="10">
        <v>23</v>
      </c>
      <c r="H459" s="10" t="s">
        <v>261</v>
      </c>
      <c r="I459" s="10">
        <v>1943</v>
      </c>
      <c r="J459" s="11" t="s">
        <v>1735</v>
      </c>
      <c r="K459" s="12" t="s">
        <v>237</v>
      </c>
      <c r="L459" s="13" t="s">
        <v>1740</v>
      </c>
      <c r="M459" t="s">
        <v>290</v>
      </c>
      <c r="N459" t="s">
        <v>291</v>
      </c>
      <c r="O459" t="s">
        <v>1741</v>
      </c>
      <c r="R459" s="9"/>
      <c r="S459" s="9"/>
      <c r="T459" s="14">
        <v>12</v>
      </c>
      <c r="U459" s="210" t="s">
        <v>1576</v>
      </c>
      <c r="V459" s="14">
        <v>1</v>
      </c>
      <c r="W459" s="14">
        <v>1</v>
      </c>
      <c r="X459" s="14" t="s">
        <v>294</v>
      </c>
      <c r="Y459" t="s">
        <v>1199</v>
      </c>
      <c r="Z459" t="s">
        <v>505</v>
      </c>
      <c r="AA459">
        <f t="shared" si="7"/>
        <v>1</v>
      </c>
    </row>
    <row r="460" spans="1:27" x14ac:dyDescent="0.2">
      <c r="A460">
        <v>2016</v>
      </c>
      <c r="B460" s="1" t="s">
        <v>1737</v>
      </c>
      <c r="C460" t="s">
        <v>1027</v>
      </c>
      <c r="D460" s="9" t="s">
        <v>1479</v>
      </c>
      <c r="E460" s="9" t="s">
        <v>259</v>
      </c>
      <c r="F460" s="9" t="s">
        <v>1416</v>
      </c>
      <c r="G460" s="10">
        <v>23</v>
      </c>
      <c r="H460" s="10" t="s">
        <v>261</v>
      </c>
      <c r="I460" s="10">
        <v>1943</v>
      </c>
      <c r="J460" s="11" t="s">
        <v>1735</v>
      </c>
      <c r="K460" s="12" t="s">
        <v>237</v>
      </c>
      <c r="L460" s="13" t="s">
        <v>1738</v>
      </c>
      <c r="M460" t="s">
        <v>279</v>
      </c>
      <c r="N460" t="s">
        <v>280</v>
      </c>
      <c r="Q460" t="s">
        <v>281</v>
      </c>
      <c r="R460" s="9"/>
      <c r="S460" s="9"/>
      <c r="T460" s="14">
        <v>12</v>
      </c>
      <c r="U460" s="210" t="s">
        <v>1576</v>
      </c>
      <c r="V460" s="14">
        <v>1</v>
      </c>
      <c r="W460" s="14">
        <v>1</v>
      </c>
      <c r="X460" s="14" t="s">
        <v>270</v>
      </c>
      <c r="Y460">
        <v>21</v>
      </c>
      <c r="Z460" t="s">
        <v>271</v>
      </c>
      <c r="AA460">
        <f t="shared" si="7"/>
        <v>2</v>
      </c>
    </row>
    <row r="461" spans="1:27" x14ac:dyDescent="0.2">
      <c r="A461">
        <v>6557</v>
      </c>
      <c r="B461" s="1" t="s">
        <v>1742</v>
      </c>
      <c r="C461" t="s">
        <v>284</v>
      </c>
      <c r="D461" s="9">
        <v>151</v>
      </c>
      <c r="E461" s="9" t="s">
        <v>259</v>
      </c>
      <c r="F461" s="9" t="s">
        <v>312</v>
      </c>
      <c r="G461" s="10">
        <v>26</v>
      </c>
      <c r="H461" s="10" t="s">
        <v>261</v>
      </c>
      <c r="I461" s="10">
        <v>1943</v>
      </c>
      <c r="J461" s="11" t="s">
        <v>1743</v>
      </c>
      <c r="K461" s="12" t="s">
        <v>237</v>
      </c>
      <c r="L461" s="13" t="s">
        <v>1744</v>
      </c>
      <c r="M461" t="s">
        <v>290</v>
      </c>
      <c r="O461" t="s">
        <v>367</v>
      </c>
      <c r="R461" s="9"/>
      <c r="S461" s="9"/>
      <c r="T461" s="14">
        <v>12</v>
      </c>
      <c r="U461" s="210" t="s">
        <v>1576</v>
      </c>
      <c r="V461" s="14">
        <v>1</v>
      </c>
      <c r="W461" s="14">
        <v>1</v>
      </c>
      <c r="X461" s="14" t="s">
        <v>270</v>
      </c>
      <c r="Y461">
        <v>151</v>
      </c>
      <c r="Z461" t="s">
        <v>505</v>
      </c>
      <c r="AA461">
        <f t="shared" si="7"/>
        <v>1</v>
      </c>
    </row>
    <row r="462" spans="1:27" x14ac:dyDescent="0.2">
      <c r="A462">
        <v>458</v>
      </c>
      <c r="B462" s="1" t="s">
        <v>1745</v>
      </c>
      <c r="C462" t="s">
        <v>284</v>
      </c>
      <c r="D462" s="9" t="s">
        <v>1746</v>
      </c>
      <c r="E462" s="9" t="s">
        <v>259</v>
      </c>
      <c r="F462" s="9" t="s">
        <v>312</v>
      </c>
      <c r="G462" s="10">
        <v>28</v>
      </c>
      <c r="H462" s="10" t="s">
        <v>261</v>
      </c>
      <c r="I462" s="10">
        <v>1943</v>
      </c>
      <c r="J462" s="11" t="s">
        <v>1747</v>
      </c>
      <c r="K462" s="12" t="s">
        <v>237</v>
      </c>
      <c r="L462" s="13" t="s">
        <v>1748</v>
      </c>
      <c r="M462" t="s">
        <v>290</v>
      </c>
      <c r="N462" t="s">
        <v>573</v>
      </c>
      <c r="O462" t="s">
        <v>764</v>
      </c>
      <c r="R462" s="9"/>
      <c r="S462" s="9"/>
      <c r="T462" s="14">
        <v>12</v>
      </c>
      <c r="U462" s="210" t="s">
        <v>1576</v>
      </c>
      <c r="V462" s="14">
        <v>1</v>
      </c>
      <c r="W462" s="14">
        <v>1</v>
      </c>
      <c r="X462" s="14" t="s">
        <v>270</v>
      </c>
      <c r="Y462">
        <v>157</v>
      </c>
      <c r="Z462" t="s">
        <v>271</v>
      </c>
      <c r="AA462">
        <f t="shared" si="7"/>
        <v>6</v>
      </c>
    </row>
    <row r="463" spans="1:27" x14ac:dyDescent="0.2">
      <c r="A463">
        <v>96</v>
      </c>
      <c r="B463" s="1" t="s">
        <v>1751</v>
      </c>
      <c r="C463" t="s">
        <v>284</v>
      </c>
      <c r="D463" s="9" t="s">
        <v>1656</v>
      </c>
      <c r="E463" s="9" t="s">
        <v>259</v>
      </c>
      <c r="F463" s="9" t="s">
        <v>532</v>
      </c>
      <c r="G463" s="10">
        <v>28</v>
      </c>
      <c r="H463" s="10" t="s">
        <v>261</v>
      </c>
      <c r="I463" s="10">
        <v>1943</v>
      </c>
      <c r="J463" s="11" t="s">
        <v>1747</v>
      </c>
      <c r="K463" s="12" t="s">
        <v>237</v>
      </c>
      <c r="L463" s="117" t="s">
        <v>18697</v>
      </c>
      <c r="M463" t="s">
        <v>290</v>
      </c>
      <c r="N463" t="s">
        <v>291</v>
      </c>
      <c r="O463" t="s">
        <v>764</v>
      </c>
      <c r="R463" s="9"/>
      <c r="S463" s="9"/>
      <c r="T463" s="14">
        <v>12</v>
      </c>
      <c r="U463" s="210" t="s">
        <v>1576</v>
      </c>
      <c r="V463" s="14">
        <v>1</v>
      </c>
      <c r="W463" s="14">
        <v>1</v>
      </c>
      <c r="X463" s="14" t="s">
        <v>294</v>
      </c>
      <c r="Y463" t="s">
        <v>971</v>
      </c>
      <c r="Z463" t="s">
        <v>271</v>
      </c>
      <c r="AA463">
        <f t="shared" si="7"/>
        <v>2</v>
      </c>
    </row>
    <row r="464" spans="1:27" s="15" customFormat="1" x14ac:dyDescent="0.2">
      <c r="A464">
        <v>7489</v>
      </c>
      <c r="B464" s="1" t="s">
        <v>1752</v>
      </c>
      <c r="C464" t="s">
        <v>657</v>
      </c>
      <c r="D464" s="9" t="s">
        <v>1753</v>
      </c>
      <c r="E464" s="9" t="s">
        <v>259</v>
      </c>
      <c r="F464" s="9" t="s">
        <v>532</v>
      </c>
      <c r="G464" s="10">
        <v>28</v>
      </c>
      <c r="H464" s="10" t="s">
        <v>261</v>
      </c>
      <c r="I464" s="10">
        <v>1943</v>
      </c>
      <c r="J464" s="11" t="s">
        <v>1747</v>
      </c>
      <c r="K464" s="12" t="s">
        <v>237</v>
      </c>
      <c r="L464" s="13" t="s">
        <v>1754</v>
      </c>
      <c r="M464" t="s">
        <v>290</v>
      </c>
      <c r="N464" t="s">
        <v>291</v>
      </c>
      <c r="O464" t="s">
        <v>292</v>
      </c>
      <c r="P464"/>
      <c r="Q464"/>
      <c r="R464" s="9"/>
      <c r="S464" s="9"/>
      <c r="T464" s="14">
        <v>12</v>
      </c>
      <c r="U464" s="210" t="s">
        <v>1576</v>
      </c>
      <c r="V464" s="14">
        <v>1</v>
      </c>
      <c r="W464" s="14">
        <v>1</v>
      </c>
      <c r="X464" s="14" t="s">
        <v>294</v>
      </c>
      <c r="Y464" t="s">
        <v>971</v>
      </c>
      <c r="Z464" t="s">
        <v>271</v>
      </c>
      <c r="AA464">
        <f t="shared" si="7"/>
        <v>2</v>
      </c>
    </row>
    <row r="465" spans="1:27" s="15" customFormat="1" x14ac:dyDescent="0.2">
      <c r="A465">
        <v>1813</v>
      </c>
      <c r="B465" s="1" t="s">
        <v>1749</v>
      </c>
      <c r="C465" t="s">
        <v>1027</v>
      </c>
      <c r="D465" s="9" t="s">
        <v>1750</v>
      </c>
      <c r="E465" s="9" t="s">
        <v>259</v>
      </c>
      <c r="F465" s="9" t="s">
        <v>532</v>
      </c>
      <c r="G465" s="10">
        <v>28</v>
      </c>
      <c r="H465" s="10" t="s">
        <v>261</v>
      </c>
      <c r="I465" s="10">
        <v>1943</v>
      </c>
      <c r="J465" s="11" t="s">
        <v>1747</v>
      </c>
      <c r="K465" s="12" t="s">
        <v>237</v>
      </c>
      <c r="L465" s="117" t="s">
        <v>18698</v>
      </c>
      <c r="M465" t="s">
        <v>290</v>
      </c>
      <c r="N465" t="s">
        <v>291</v>
      </c>
      <c r="O465" t="s">
        <v>933</v>
      </c>
      <c r="P465"/>
      <c r="Q465"/>
      <c r="R465" s="9"/>
      <c r="S465" s="9"/>
      <c r="T465" s="14">
        <v>12</v>
      </c>
      <c r="U465" s="210" t="s">
        <v>1576</v>
      </c>
      <c r="V465" s="14">
        <v>1</v>
      </c>
      <c r="W465" s="14">
        <v>1</v>
      </c>
      <c r="X465" s="14" t="s">
        <v>294</v>
      </c>
      <c r="Y465" t="s">
        <v>971</v>
      </c>
      <c r="Z465" t="s">
        <v>271</v>
      </c>
      <c r="AA465">
        <f t="shared" si="7"/>
        <v>3</v>
      </c>
    </row>
    <row r="466" spans="1:27" s="15" customFormat="1" x14ac:dyDescent="0.2">
      <c r="A466">
        <v>2616</v>
      </c>
      <c r="B466" s="1" t="s">
        <v>1755</v>
      </c>
      <c r="C466" t="s">
        <v>341</v>
      </c>
      <c r="D466" s="9" t="s">
        <v>1756</v>
      </c>
      <c r="E466" s="9" t="s">
        <v>275</v>
      </c>
      <c r="F466" s="9" t="s">
        <v>312</v>
      </c>
      <c r="G466" s="10">
        <v>28</v>
      </c>
      <c r="H466" s="10" t="s">
        <v>261</v>
      </c>
      <c r="I466" s="10">
        <v>1943</v>
      </c>
      <c r="J466" s="11" t="s">
        <v>1747</v>
      </c>
      <c r="K466" s="12" t="s">
        <v>415</v>
      </c>
      <c r="L466" s="13" t="s">
        <v>1757</v>
      </c>
      <c r="M466" s="145" t="s">
        <v>290</v>
      </c>
      <c r="N466" s="145" t="s">
        <v>291</v>
      </c>
      <c r="O466" s="145" t="s">
        <v>586</v>
      </c>
      <c r="P466"/>
      <c r="Q466"/>
      <c r="R466" s="9"/>
      <c r="S466" s="9"/>
      <c r="T466" s="14">
        <v>12</v>
      </c>
      <c r="U466" s="210" t="s">
        <v>1576</v>
      </c>
      <c r="V466" s="14">
        <v>1</v>
      </c>
      <c r="W466" s="14">
        <v>1</v>
      </c>
      <c r="X466" s="14" t="s">
        <v>270</v>
      </c>
      <c r="Y466">
        <v>256</v>
      </c>
      <c r="Z466" t="s">
        <v>271</v>
      </c>
      <c r="AA466">
        <f t="shared" si="7"/>
        <v>2</v>
      </c>
    </row>
    <row r="467" spans="1:27" x14ac:dyDescent="0.2">
      <c r="A467">
        <v>7753</v>
      </c>
      <c r="B467" s="1" t="s">
        <v>1758</v>
      </c>
      <c r="C467" t="s">
        <v>1523</v>
      </c>
      <c r="D467" s="9">
        <v>488</v>
      </c>
      <c r="E467" s="9" t="s">
        <v>259</v>
      </c>
      <c r="F467" s="9" t="s">
        <v>312</v>
      </c>
      <c r="G467" s="10">
        <v>30</v>
      </c>
      <c r="H467" s="10" t="s">
        <v>261</v>
      </c>
      <c r="I467" s="10">
        <v>1943</v>
      </c>
      <c r="J467" s="11" t="s">
        <v>1759</v>
      </c>
      <c r="K467" s="12" t="s">
        <v>237</v>
      </c>
      <c r="L467" s="13" t="s">
        <v>18536</v>
      </c>
      <c r="M467" t="s">
        <v>290</v>
      </c>
      <c r="N467" s="145" t="s">
        <v>291</v>
      </c>
      <c r="O467" t="s">
        <v>18537</v>
      </c>
      <c r="R467" s="9"/>
      <c r="S467" s="9"/>
      <c r="T467" s="14">
        <v>12</v>
      </c>
      <c r="U467" s="210" t="s">
        <v>1576</v>
      </c>
      <c r="V467" s="14">
        <v>1</v>
      </c>
      <c r="W467" s="14">
        <v>1</v>
      </c>
      <c r="X467" s="14" t="s">
        <v>270</v>
      </c>
      <c r="Y467">
        <v>488</v>
      </c>
      <c r="Z467" t="s">
        <v>505</v>
      </c>
      <c r="AA467">
        <f t="shared" si="7"/>
        <v>1</v>
      </c>
    </row>
    <row r="468" spans="1:27" x14ac:dyDescent="0.2">
      <c r="A468">
        <v>6891</v>
      </c>
      <c r="B468" s="1" t="s">
        <v>1760</v>
      </c>
      <c r="C468" t="s">
        <v>503</v>
      </c>
      <c r="D468" s="9"/>
      <c r="E468" s="9" t="s">
        <v>508</v>
      </c>
      <c r="F468" s="9" t="s">
        <v>456</v>
      </c>
      <c r="G468" s="10">
        <v>0</v>
      </c>
      <c r="H468" s="10" t="s">
        <v>276</v>
      </c>
      <c r="I468" s="10" t="s">
        <v>1761</v>
      </c>
      <c r="J468" s="23" t="s">
        <v>1761</v>
      </c>
      <c r="K468" s="12"/>
      <c r="L468" s="13" t="s">
        <v>1762</v>
      </c>
      <c r="M468" t="s">
        <v>290</v>
      </c>
      <c r="N468" t="s">
        <v>291</v>
      </c>
      <c r="O468" t="s">
        <v>93</v>
      </c>
      <c r="S468" s="9"/>
      <c r="T468" s="14"/>
      <c r="U468" s="210" t="s">
        <v>18188</v>
      </c>
      <c r="V468" s="14">
        <v>1</v>
      </c>
      <c r="W468" s="14">
        <v>1</v>
      </c>
      <c r="X468" s="14" t="s">
        <v>294</v>
      </c>
      <c r="Y468" t="s">
        <v>334</v>
      </c>
      <c r="Z468" t="s">
        <v>505</v>
      </c>
      <c r="AA468">
        <f t="shared" si="7"/>
        <v>1</v>
      </c>
    </row>
    <row r="469" spans="1:27" x14ac:dyDescent="0.2">
      <c r="A469">
        <v>6892</v>
      </c>
      <c r="B469" s="1" t="s">
        <v>1763</v>
      </c>
      <c r="C469" t="s">
        <v>503</v>
      </c>
      <c r="D469" s="9"/>
      <c r="E469" s="9" t="s">
        <v>508</v>
      </c>
      <c r="F469" s="9" t="s">
        <v>456</v>
      </c>
      <c r="G469" s="10">
        <v>0</v>
      </c>
      <c r="H469" s="10" t="s">
        <v>276</v>
      </c>
      <c r="I469" s="10" t="s">
        <v>1761</v>
      </c>
      <c r="J469" s="23" t="s">
        <v>1761</v>
      </c>
      <c r="K469" s="12"/>
      <c r="L469" s="13" t="s">
        <v>1764</v>
      </c>
      <c r="M469" t="s">
        <v>290</v>
      </c>
      <c r="N469" t="s">
        <v>291</v>
      </c>
      <c r="O469" t="s">
        <v>93</v>
      </c>
      <c r="S469" s="9"/>
      <c r="T469" s="14"/>
      <c r="U469" s="210" t="s">
        <v>18188</v>
      </c>
      <c r="V469" s="14">
        <v>1</v>
      </c>
      <c r="W469" s="14">
        <v>1</v>
      </c>
      <c r="X469" s="14" t="s">
        <v>294</v>
      </c>
      <c r="Y469" t="s">
        <v>334</v>
      </c>
      <c r="Z469" t="s">
        <v>505</v>
      </c>
      <c r="AA469">
        <f t="shared" si="7"/>
        <v>1</v>
      </c>
    </row>
    <row r="470" spans="1:27" x14ac:dyDescent="0.2">
      <c r="A470">
        <v>6894</v>
      </c>
      <c r="B470" s="1" t="s">
        <v>1765</v>
      </c>
      <c r="C470" t="s">
        <v>503</v>
      </c>
      <c r="D470" s="9"/>
      <c r="E470" s="9" t="s">
        <v>508</v>
      </c>
      <c r="F470" s="9" t="s">
        <v>456</v>
      </c>
      <c r="G470" s="10">
        <v>0</v>
      </c>
      <c r="H470" s="10" t="s">
        <v>276</v>
      </c>
      <c r="I470" s="10" t="s">
        <v>1761</v>
      </c>
      <c r="J470" s="23" t="s">
        <v>1761</v>
      </c>
      <c r="K470" s="12"/>
      <c r="L470" s="13" t="s">
        <v>1766</v>
      </c>
      <c r="M470" t="s">
        <v>290</v>
      </c>
      <c r="N470" t="s">
        <v>291</v>
      </c>
      <c r="O470" t="s">
        <v>93</v>
      </c>
      <c r="S470" s="9"/>
      <c r="T470" s="14"/>
      <c r="U470" s="210" t="s">
        <v>18188</v>
      </c>
      <c r="V470" s="14">
        <v>1</v>
      </c>
      <c r="W470" s="14">
        <v>1</v>
      </c>
      <c r="X470" s="14" t="s">
        <v>294</v>
      </c>
      <c r="Y470" t="s">
        <v>334</v>
      </c>
      <c r="Z470" t="s">
        <v>505</v>
      </c>
      <c r="AA470">
        <f t="shared" si="7"/>
        <v>1</v>
      </c>
    </row>
    <row r="471" spans="1:27" x14ac:dyDescent="0.2">
      <c r="A471">
        <v>6602</v>
      </c>
      <c r="B471" s="1" t="s">
        <v>1767</v>
      </c>
      <c r="C471" t="s">
        <v>507</v>
      </c>
      <c r="D471" s="9"/>
      <c r="E471" s="9" t="s">
        <v>508</v>
      </c>
      <c r="F471" s="9" t="s">
        <v>532</v>
      </c>
      <c r="G471" s="10">
        <v>0</v>
      </c>
      <c r="H471" s="10" t="s">
        <v>276</v>
      </c>
      <c r="I471" s="10">
        <v>1944</v>
      </c>
      <c r="J471" s="11" t="s">
        <v>1768</v>
      </c>
      <c r="K471" s="24"/>
      <c r="L471" t="s">
        <v>1769</v>
      </c>
      <c r="M471" t="s">
        <v>290</v>
      </c>
      <c r="N471" t="s">
        <v>291</v>
      </c>
      <c r="O471" t="s">
        <v>93</v>
      </c>
      <c r="S471" s="9"/>
      <c r="T471" s="14"/>
      <c r="U471" s="210" t="s">
        <v>18188</v>
      </c>
      <c r="V471" s="14">
        <v>1</v>
      </c>
      <c r="W471" s="14">
        <v>1</v>
      </c>
      <c r="X471" s="14" t="s">
        <v>294</v>
      </c>
      <c r="Y471" t="s">
        <v>334</v>
      </c>
      <c r="Z471" t="s">
        <v>18167</v>
      </c>
      <c r="AA471">
        <f t="shared" si="7"/>
        <v>1</v>
      </c>
    </row>
    <row r="472" spans="1:27" x14ac:dyDescent="0.2">
      <c r="A472">
        <v>4531</v>
      </c>
      <c r="B472" s="1" t="s">
        <v>1770</v>
      </c>
      <c r="C472" t="s">
        <v>507</v>
      </c>
      <c r="D472" s="9"/>
      <c r="E472" s="9" t="s">
        <v>508</v>
      </c>
      <c r="F472" s="9" t="s">
        <v>532</v>
      </c>
      <c r="G472" s="10">
        <v>0</v>
      </c>
      <c r="H472" s="10" t="s">
        <v>276</v>
      </c>
      <c r="I472" s="10">
        <v>1944</v>
      </c>
      <c r="J472" s="11" t="s">
        <v>1768</v>
      </c>
      <c r="K472" s="24"/>
      <c r="L472" t="s">
        <v>1771</v>
      </c>
      <c r="M472" t="s">
        <v>290</v>
      </c>
      <c r="N472" t="s">
        <v>291</v>
      </c>
      <c r="O472" t="s">
        <v>93</v>
      </c>
      <c r="S472" s="9"/>
      <c r="T472" s="14"/>
      <c r="U472" s="210" t="s">
        <v>18188</v>
      </c>
      <c r="V472" s="14">
        <v>1</v>
      </c>
      <c r="W472" s="14">
        <v>1</v>
      </c>
      <c r="X472" s="14" t="s">
        <v>294</v>
      </c>
      <c r="Y472" t="s">
        <v>334</v>
      </c>
      <c r="Z472" t="s">
        <v>18167</v>
      </c>
      <c r="AA472">
        <f t="shared" si="7"/>
        <v>1</v>
      </c>
    </row>
    <row r="473" spans="1:27" x14ac:dyDescent="0.2">
      <c r="A473">
        <v>4912</v>
      </c>
      <c r="B473" s="1" t="s">
        <v>1775</v>
      </c>
      <c r="C473" t="s">
        <v>507</v>
      </c>
      <c r="D473" s="9" t="s">
        <v>18379</v>
      </c>
      <c r="E473" s="9" t="s">
        <v>508</v>
      </c>
      <c r="F473" s="9" t="s">
        <v>532</v>
      </c>
      <c r="G473" s="10">
        <v>0</v>
      </c>
      <c r="H473" s="10" t="s">
        <v>276</v>
      </c>
      <c r="I473" s="10">
        <v>1944</v>
      </c>
      <c r="J473" s="11" t="s">
        <v>1768</v>
      </c>
      <c r="K473" s="24"/>
      <c r="L473" t="s">
        <v>18385</v>
      </c>
      <c r="M473" t="s">
        <v>290</v>
      </c>
      <c r="N473" t="s">
        <v>291</v>
      </c>
      <c r="O473" t="s">
        <v>93</v>
      </c>
      <c r="S473" s="9"/>
      <c r="T473" s="14"/>
      <c r="U473" s="210" t="s">
        <v>2361</v>
      </c>
      <c r="V473" s="14">
        <v>1</v>
      </c>
      <c r="W473" s="14">
        <v>1</v>
      </c>
      <c r="X473" s="14" t="s">
        <v>294</v>
      </c>
      <c r="Y473" s="9" t="s">
        <v>18379</v>
      </c>
      <c r="Z473" t="s">
        <v>18167</v>
      </c>
      <c r="AA473">
        <f t="shared" si="7"/>
        <v>1</v>
      </c>
    </row>
    <row r="474" spans="1:27" x14ac:dyDescent="0.2">
      <c r="A474">
        <v>4658</v>
      </c>
      <c r="B474" s="1" t="s">
        <v>1776</v>
      </c>
      <c r="C474" t="s">
        <v>507</v>
      </c>
      <c r="D474" s="9"/>
      <c r="E474" s="9" t="s">
        <v>508</v>
      </c>
      <c r="F474" s="9" t="s">
        <v>532</v>
      </c>
      <c r="G474" s="10">
        <v>0</v>
      </c>
      <c r="H474" s="10" t="s">
        <v>276</v>
      </c>
      <c r="I474" s="10">
        <v>1944</v>
      </c>
      <c r="J474" s="11" t="s">
        <v>1768</v>
      </c>
      <c r="K474" s="24"/>
      <c r="L474" t="s">
        <v>1769</v>
      </c>
      <c r="M474" t="s">
        <v>290</v>
      </c>
      <c r="N474" t="s">
        <v>291</v>
      </c>
      <c r="O474" t="s">
        <v>93</v>
      </c>
      <c r="S474" s="9"/>
      <c r="T474" s="14"/>
      <c r="U474" s="210" t="s">
        <v>18188</v>
      </c>
      <c r="V474" s="14">
        <v>1</v>
      </c>
      <c r="W474" s="14">
        <v>1</v>
      </c>
      <c r="X474" s="14" t="s">
        <v>294</v>
      </c>
      <c r="Y474" t="s">
        <v>334</v>
      </c>
      <c r="Z474" t="s">
        <v>18167</v>
      </c>
      <c r="AA474">
        <f t="shared" si="7"/>
        <v>1</v>
      </c>
    </row>
    <row r="475" spans="1:27" x14ac:dyDescent="0.2">
      <c r="A475">
        <v>5940</v>
      </c>
      <c r="B475" s="1" t="s">
        <v>1777</v>
      </c>
      <c r="C475" t="s">
        <v>507</v>
      </c>
      <c r="D475" s="9"/>
      <c r="E475" s="9" t="s">
        <v>508</v>
      </c>
      <c r="F475" s="9" t="s">
        <v>532</v>
      </c>
      <c r="G475" s="10">
        <v>0</v>
      </c>
      <c r="H475" s="10" t="s">
        <v>276</v>
      </c>
      <c r="I475" s="10">
        <v>1944</v>
      </c>
      <c r="J475" s="11" t="s">
        <v>1768</v>
      </c>
      <c r="K475" s="24"/>
      <c r="L475" t="s">
        <v>1778</v>
      </c>
      <c r="M475" t="s">
        <v>290</v>
      </c>
      <c r="N475" t="s">
        <v>291</v>
      </c>
      <c r="O475" t="s">
        <v>93</v>
      </c>
      <c r="S475" s="9"/>
      <c r="T475" s="14"/>
      <c r="U475" s="210" t="s">
        <v>18188</v>
      </c>
      <c r="V475" s="14">
        <v>1</v>
      </c>
      <c r="W475" s="14">
        <v>1</v>
      </c>
      <c r="X475" s="14" t="s">
        <v>294</v>
      </c>
      <c r="Y475" t="s">
        <v>334</v>
      </c>
      <c r="Z475" t="s">
        <v>18167</v>
      </c>
      <c r="AA475">
        <f t="shared" si="7"/>
        <v>1</v>
      </c>
    </row>
    <row r="476" spans="1:27" x14ac:dyDescent="0.2">
      <c r="A476">
        <v>6308</v>
      </c>
      <c r="B476" s="1" t="s">
        <v>1779</v>
      </c>
      <c r="C476" t="s">
        <v>507</v>
      </c>
      <c r="D476" s="9"/>
      <c r="E476" s="9" t="s">
        <v>508</v>
      </c>
      <c r="F476" s="9" t="s">
        <v>532</v>
      </c>
      <c r="G476" s="10">
        <v>0</v>
      </c>
      <c r="H476" s="10" t="s">
        <v>276</v>
      </c>
      <c r="I476" s="10">
        <v>1944</v>
      </c>
      <c r="J476" s="11" t="s">
        <v>1768</v>
      </c>
      <c r="K476" s="24"/>
      <c r="L476" t="s">
        <v>1780</v>
      </c>
      <c r="M476" t="s">
        <v>290</v>
      </c>
      <c r="N476" t="s">
        <v>291</v>
      </c>
      <c r="O476" t="s">
        <v>93</v>
      </c>
      <c r="S476" s="9"/>
      <c r="T476" s="14"/>
      <c r="U476" s="210" t="s">
        <v>18188</v>
      </c>
      <c r="V476" s="14">
        <v>1</v>
      </c>
      <c r="W476" s="14">
        <v>1</v>
      </c>
      <c r="X476" s="14" t="s">
        <v>294</v>
      </c>
      <c r="Y476" t="s">
        <v>334</v>
      </c>
      <c r="Z476" t="s">
        <v>18167</v>
      </c>
      <c r="AA476">
        <f t="shared" si="7"/>
        <v>1</v>
      </c>
    </row>
    <row r="477" spans="1:27" x14ac:dyDescent="0.2">
      <c r="A477">
        <v>4634</v>
      </c>
      <c r="B477" s="1" t="s">
        <v>1781</v>
      </c>
      <c r="C477" t="s">
        <v>507</v>
      </c>
      <c r="D477" s="9"/>
      <c r="E477" s="9" t="s">
        <v>508</v>
      </c>
      <c r="F477" s="9" t="s">
        <v>532</v>
      </c>
      <c r="G477" s="10">
        <v>0</v>
      </c>
      <c r="H477" s="10" t="s">
        <v>276</v>
      </c>
      <c r="I477" s="10">
        <v>1944</v>
      </c>
      <c r="J477" s="11" t="s">
        <v>1768</v>
      </c>
      <c r="K477" s="24"/>
      <c r="L477" t="s">
        <v>1774</v>
      </c>
      <c r="M477" t="s">
        <v>290</v>
      </c>
      <c r="N477" t="s">
        <v>291</v>
      </c>
      <c r="O477" t="s">
        <v>93</v>
      </c>
      <c r="S477" s="9"/>
      <c r="T477" s="14"/>
      <c r="U477" s="210" t="s">
        <v>18188</v>
      </c>
      <c r="V477" s="14">
        <v>1</v>
      </c>
      <c r="W477" s="14">
        <v>1</v>
      </c>
      <c r="X477" s="14" t="s">
        <v>294</v>
      </c>
      <c r="Y477" t="s">
        <v>334</v>
      </c>
      <c r="Z477" t="s">
        <v>18167</v>
      </c>
      <c r="AA477">
        <f t="shared" si="7"/>
        <v>1</v>
      </c>
    </row>
    <row r="478" spans="1:27" x14ac:dyDescent="0.2">
      <c r="A478">
        <v>6118</v>
      </c>
      <c r="B478" s="1" t="s">
        <v>1782</v>
      </c>
      <c r="C478" t="s">
        <v>507</v>
      </c>
      <c r="D478" s="9"/>
      <c r="E478" s="9" t="s">
        <v>508</v>
      </c>
      <c r="F478" s="9" t="s">
        <v>532</v>
      </c>
      <c r="G478" s="10">
        <v>0</v>
      </c>
      <c r="H478" s="10" t="s">
        <v>276</v>
      </c>
      <c r="I478" s="10">
        <v>1944</v>
      </c>
      <c r="J478" s="11" t="s">
        <v>1768</v>
      </c>
      <c r="K478" s="24"/>
      <c r="L478" t="s">
        <v>1783</v>
      </c>
      <c r="M478" t="s">
        <v>290</v>
      </c>
      <c r="N478" t="s">
        <v>291</v>
      </c>
      <c r="O478" t="s">
        <v>93</v>
      </c>
      <c r="S478" s="9"/>
      <c r="T478" s="14"/>
      <c r="U478" s="210" t="s">
        <v>18188</v>
      </c>
      <c r="V478" s="14">
        <v>1</v>
      </c>
      <c r="W478" s="14">
        <v>1</v>
      </c>
      <c r="X478" s="14" t="s">
        <v>294</v>
      </c>
      <c r="Y478" t="s">
        <v>334</v>
      </c>
      <c r="Z478" t="s">
        <v>18167</v>
      </c>
      <c r="AA478">
        <f t="shared" si="7"/>
        <v>1</v>
      </c>
    </row>
    <row r="479" spans="1:27" x14ac:dyDescent="0.2">
      <c r="A479">
        <v>1493</v>
      </c>
      <c r="B479" s="1" t="s">
        <v>1785</v>
      </c>
      <c r="C479" t="s">
        <v>507</v>
      </c>
      <c r="D479" s="9"/>
      <c r="E479" s="9" t="s">
        <v>508</v>
      </c>
      <c r="F479" s="9" t="s">
        <v>532</v>
      </c>
      <c r="G479" s="10">
        <v>0</v>
      </c>
      <c r="H479" s="10" t="s">
        <v>276</v>
      </c>
      <c r="I479" s="10">
        <v>1944</v>
      </c>
      <c r="J479" s="11" t="s">
        <v>1768</v>
      </c>
      <c r="K479" s="24"/>
      <c r="L479" t="s">
        <v>1783</v>
      </c>
      <c r="M479" t="s">
        <v>290</v>
      </c>
      <c r="N479" t="s">
        <v>291</v>
      </c>
      <c r="O479" t="s">
        <v>93</v>
      </c>
      <c r="S479" s="9"/>
      <c r="T479" s="14"/>
      <c r="U479" s="210" t="s">
        <v>18188</v>
      </c>
      <c r="V479" s="14">
        <v>1</v>
      </c>
      <c r="W479" s="14">
        <v>1</v>
      </c>
      <c r="X479" s="14" t="s">
        <v>294</v>
      </c>
      <c r="Y479" t="s">
        <v>334</v>
      </c>
      <c r="Z479" t="s">
        <v>18167</v>
      </c>
      <c r="AA479">
        <f t="shared" si="7"/>
        <v>1</v>
      </c>
    </row>
    <row r="480" spans="1:27" x14ac:dyDescent="0.2">
      <c r="A480">
        <v>4735</v>
      </c>
      <c r="B480" s="1" t="s">
        <v>1787</v>
      </c>
      <c r="C480" t="s">
        <v>507</v>
      </c>
      <c r="D480" s="9"/>
      <c r="E480" s="9" t="s">
        <v>508</v>
      </c>
      <c r="F480" s="9" t="s">
        <v>532</v>
      </c>
      <c r="G480" s="10">
        <v>0</v>
      </c>
      <c r="H480" s="10" t="s">
        <v>276</v>
      </c>
      <c r="I480" s="10">
        <v>1944</v>
      </c>
      <c r="J480" s="11" t="s">
        <v>1768</v>
      </c>
      <c r="K480" s="24"/>
      <c r="L480" t="s">
        <v>1783</v>
      </c>
      <c r="M480" t="s">
        <v>290</v>
      </c>
      <c r="N480" t="s">
        <v>291</v>
      </c>
      <c r="O480" t="s">
        <v>93</v>
      </c>
      <c r="S480" s="9"/>
      <c r="T480" s="14"/>
      <c r="U480" s="210" t="s">
        <v>18188</v>
      </c>
      <c r="V480" s="14">
        <v>1</v>
      </c>
      <c r="W480" s="14">
        <v>1</v>
      </c>
      <c r="X480" s="14" t="s">
        <v>294</v>
      </c>
      <c r="Y480" t="s">
        <v>334</v>
      </c>
      <c r="Z480" t="s">
        <v>18167</v>
      </c>
      <c r="AA480">
        <f t="shared" si="7"/>
        <v>1</v>
      </c>
    </row>
    <row r="481" spans="1:27" x14ac:dyDescent="0.2">
      <c r="A481">
        <v>4754</v>
      </c>
      <c r="B481" s="1" t="s">
        <v>1788</v>
      </c>
      <c r="C481" t="s">
        <v>511</v>
      </c>
      <c r="D481" s="9"/>
      <c r="E481" s="9" t="s">
        <v>508</v>
      </c>
      <c r="F481" s="9" t="s">
        <v>532</v>
      </c>
      <c r="G481" s="10">
        <v>0</v>
      </c>
      <c r="H481" s="10" t="s">
        <v>276</v>
      </c>
      <c r="I481" s="10">
        <v>1944</v>
      </c>
      <c r="J481" s="11" t="s">
        <v>1768</v>
      </c>
      <c r="K481" s="12"/>
      <c r="L481" t="s">
        <v>1769</v>
      </c>
      <c r="M481" t="s">
        <v>290</v>
      </c>
      <c r="N481" t="s">
        <v>291</v>
      </c>
      <c r="O481" t="s">
        <v>93</v>
      </c>
      <c r="S481" s="9"/>
      <c r="T481" s="14"/>
      <c r="U481" s="210" t="s">
        <v>18188</v>
      </c>
      <c r="V481" s="14">
        <v>1</v>
      </c>
      <c r="W481" s="14">
        <v>1</v>
      </c>
      <c r="X481" s="14" t="s">
        <v>294</v>
      </c>
      <c r="Y481" t="s">
        <v>334</v>
      </c>
      <c r="Z481" t="s">
        <v>18167</v>
      </c>
      <c r="AA481">
        <f t="shared" si="7"/>
        <v>1</v>
      </c>
    </row>
    <row r="482" spans="1:27" x14ac:dyDescent="0.2">
      <c r="A482">
        <v>4774</v>
      </c>
      <c r="B482" s="1" t="s">
        <v>1789</v>
      </c>
      <c r="C482" t="s">
        <v>511</v>
      </c>
      <c r="D482" s="9"/>
      <c r="E482" s="9" t="s">
        <v>508</v>
      </c>
      <c r="F482" s="9" t="s">
        <v>532</v>
      </c>
      <c r="G482" s="10">
        <v>0</v>
      </c>
      <c r="H482" s="10" t="s">
        <v>276</v>
      </c>
      <c r="I482" s="10">
        <v>1944</v>
      </c>
      <c r="J482" s="11" t="s">
        <v>1768</v>
      </c>
      <c r="K482" s="12"/>
      <c r="L482" t="s">
        <v>1790</v>
      </c>
      <c r="M482" t="s">
        <v>290</v>
      </c>
      <c r="N482" t="s">
        <v>291</v>
      </c>
      <c r="O482" t="s">
        <v>93</v>
      </c>
      <c r="S482" s="9"/>
      <c r="T482" s="14"/>
      <c r="U482" s="210" t="s">
        <v>18188</v>
      </c>
      <c r="V482" s="14">
        <v>1</v>
      </c>
      <c r="W482" s="14">
        <v>1</v>
      </c>
      <c r="X482" s="14" t="s">
        <v>294</v>
      </c>
      <c r="Y482" t="s">
        <v>334</v>
      </c>
      <c r="Z482" t="s">
        <v>18167</v>
      </c>
      <c r="AA482">
        <f t="shared" si="7"/>
        <v>1</v>
      </c>
    </row>
    <row r="483" spans="1:27" x14ac:dyDescent="0.2">
      <c r="A483">
        <v>2239</v>
      </c>
      <c r="B483" s="1" t="s">
        <v>1791</v>
      </c>
      <c r="C483" t="s">
        <v>284</v>
      </c>
      <c r="D483" s="9" t="s">
        <v>1586</v>
      </c>
      <c r="E483" s="9" t="s">
        <v>259</v>
      </c>
      <c r="F483" s="9" t="s">
        <v>312</v>
      </c>
      <c r="G483" s="10">
        <v>1</v>
      </c>
      <c r="H483" s="10" t="s">
        <v>276</v>
      </c>
      <c r="I483" s="10">
        <v>1944</v>
      </c>
      <c r="J483" s="11" t="s">
        <v>1792</v>
      </c>
      <c r="K483" s="12" t="s">
        <v>237</v>
      </c>
      <c r="L483" s="13" t="s">
        <v>18703</v>
      </c>
      <c r="M483" t="s">
        <v>290</v>
      </c>
      <c r="O483" t="s">
        <v>520</v>
      </c>
      <c r="R483" s="9"/>
      <c r="S483" s="9"/>
      <c r="T483">
        <v>1</v>
      </c>
      <c r="U483" s="210" t="s">
        <v>1793</v>
      </c>
      <c r="V483" s="14">
        <v>1</v>
      </c>
      <c r="W483" s="14">
        <v>1</v>
      </c>
      <c r="X483" s="14" t="s">
        <v>270</v>
      </c>
      <c r="Y483">
        <v>157</v>
      </c>
      <c r="Z483" t="s">
        <v>271</v>
      </c>
      <c r="AA483">
        <f t="shared" si="7"/>
        <v>3</v>
      </c>
    </row>
    <row r="484" spans="1:27" x14ac:dyDescent="0.2">
      <c r="A484">
        <v>2970</v>
      </c>
      <c r="B484" s="1" t="s">
        <v>1794</v>
      </c>
      <c r="C484" t="s">
        <v>1027</v>
      </c>
      <c r="D484" s="9">
        <v>613</v>
      </c>
      <c r="E484" s="9" t="s">
        <v>259</v>
      </c>
      <c r="F484" s="9" t="s">
        <v>1416</v>
      </c>
      <c r="G484" s="10">
        <v>2</v>
      </c>
      <c r="H484" s="10" t="s">
        <v>276</v>
      </c>
      <c r="I484" s="10">
        <v>1944</v>
      </c>
      <c r="J484" s="11" t="s">
        <v>1795</v>
      </c>
      <c r="K484" s="12" t="s">
        <v>237</v>
      </c>
      <c r="L484" s="13" t="s">
        <v>1796</v>
      </c>
      <c r="M484" t="s">
        <v>290</v>
      </c>
      <c r="O484" t="s">
        <v>292</v>
      </c>
      <c r="R484" s="9"/>
      <c r="S484" s="9"/>
      <c r="T484">
        <v>1</v>
      </c>
      <c r="U484" s="210" t="s">
        <v>1793</v>
      </c>
      <c r="V484" s="14">
        <v>1</v>
      </c>
      <c r="W484" s="14">
        <v>1</v>
      </c>
      <c r="X484" s="14" t="s">
        <v>270</v>
      </c>
      <c r="Y484">
        <v>613</v>
      </c>
      <c r="Z484" t="s">
        <v>271</v>
      </c>
      <c r="AA484">
        <f t="shared" si="7"/>
        <v>1</v>
      </c>
    </row>
    <row r="485" spans="1:27" x14ac:dyDescent="0.2">
      <c r="A485">
        <v>3883</v>
      </c>
      <c r="B485" s="1" t="s">
        <v>1797</v>
      </c>
      <c r="C485" t="s">
        <v>1798</v>
      </c>
      <c r="D485" s="9">
        <v>140</v>
      </c>
      <c r="E485" s="9" t="s">
        <v>259</v>
      </c>
      <c r="F485" s="9" t="s">
        <v>260</v>
      </c>
      <c r="G485" s="10">
        <v>2</v>
      </c>
      <c r="H485" s="10" t="s">
        <v>276</v>
      </c>
      <c r="I485" s="10">
        <v>1944</v>
      </c>
      <c r="J485" s="11" t="s">
        <v>1795</v>
      </c>
      <c r="K485" s="12" t="s">
        <v>237</v>
      </c>
      <c r="L485" s="13" t="s">
        <v>1799</v>
      </c>
      <c r="M485" t="s">
        <v>290</v>
      </c>
      <c r="O485" t="s">
        <v>320</v>
      </c>
      <c r="R485" s="9"/>
      <c r="S485" s="9"/>
      <c r="T485">
        <v>1</v>
      </c>
      <c r="U485" s="210" t="s">
        <v>1793</v>
      </c>
      <c r="V485" s="14">
        <v>1</v>
      </c>
      <c r="W485" s="14">
        <v>1</v>
      </c>
      <c r="X485" s="14" t="s">
        <v>270</v>
      </c>
      <c r="Y485">
        <v>140</v>
      </c>
      <c r="Z485" t="s">
        <v>271</v>
      </c>
      <c r="AA485">
        <f t="shared" si="7"/>
        <v>1</v>
      </c>
    </row>
    <row r="486" spans="1:27" x14ac:dyDescent="0.2">
      <c r="A486">
        <v>2031</v>
      </c>
      <c r="B486" s="1" t="s">
        <v>1800</v>
      </c>
      <c r="C486" t="s">
        <v>284</v>
      </c>
      <c r="D486" s="9" t="s">
        <v>1801</v>
      </c>
      <c r="E486" s="9" t="s">
        <v>259</v>
      </c>
      <c r="F486" s="9" t="s">
        <v>312</v>
      </c>
      <c r="G486" s="10">
        <v>2</v>
      </c>
      <c r="H486" s="10" t="s">
        <v>276</v>
      </c>
      <c r="I486" s="10">
        <v>1944</v>
      </c>
      <c r="J486" s="11" t="s">
        <v>1802</v>
      </c>
      <c r="K486" s="12" t="s">
        <v>415</v>
      </c>
      <c r="L486" s="13" t="s">
        <v>1803</v>
      </c>
      <c r="M486" t="s">
        <v>290</v>
      </c>
      <c r="O486" t="s">
        <v>292</v>
      </c>
      <c r="R486" s="9"/>
      <c r="S486" s="9"/>
      <c r="T486">
        <v>1</v>
      </c>
      <c r="U486" s="210" t="s">
        <v>1793</v>
      </c>
      <c r="V486" s="14">
        <v>1</v>
      </c>
      <c r="W486" s="14">
        <v>1</v>
      </c>
      <c r="X486" s="14" t="s">
        <v>270</v>
      </c>
      <c r="Y486">
        <v>151</v>
      </c>
      <c r="Z486" t="s">
        <v>505</v>
      </c>
      <c r="AA486">
        <f t="shared" si="7"/>
        <v>2</v>
      </c>
    </row>
    <row r="487" spans="1:27" x14ac:dyDescent="0.2">
      <c r="A487">
        <v>4427</v>
      </c>
      <c r="B487" s="1" t="s">
        <v>1804</v>
      </c>
      <c r="C487" t="s">
        <v>1027</v>
      </c>
      <c r="D487" s="9">
        <v>418</v>
      </c>
      <c r="E487" s="9" t="s">
        <v>259</v>
      </c>
      <c r="F487" s="9" t="s">
        <v>413</v>
      </c>
      <c r="G487" s="10">
        <v>2</v>
      </c>
      <c r="H487" s="10" t="s">
        <v>276</v>
      </c>
      <c r="I487" s="10">
        <v>1944</v>
      </c>
      <c r="J487" s="11" t="s">
        <v>1802</v>
      </c>
      <c r="K487" s="12" t="s">
        <v>415</v>
      </c>
      <c r="L487" s="13" t="s">
        <v>191</v>
      </c>
      <c r="M487" t="s">
        <v>332</v>
      </c>
      <c r="N487" t="s">
        <v>333</v>
      </c>
      <c r="Q487" t="s">
        <v>334</v>
      </c>
      <c r="R487" s="9"/>
      <c r="S487" s="9"/>
      <c r="T487">
        <v>1</v>
      </c>
      <c r="U487" s="210" t="s">
        <v>1793</v>
      </c>
      <c r="V487" s="14">
        <v>1</v>
      </c>
      <c r="W487" s="14">
        <v>1</v>
      </c>
      <c r="X487" s="14" t="s">
        <v>270</v>
      </c>
      <c r="Y487">
        <v>418</v>
      </c>
      <c r="Z487" t="s">
        <v>271</v>
      </c>
      <c r="AA487">
        <f t="shared" si="7"/>
        <v>1</v>
      </c>
    </row>
    <row r="488" spans="1:27" x14ac:dyDescent="0.2">
      <c r="A488">
        <v>7267</v>
      </c>
      <c r="B488" s="1" t="s">
        <v>1805</v>
      </c>
      <c r="C488" t="s">
        <v>657</v>
      </c>
      <c r="D488" s="9" t="s">
        <v>1234</v>
      </c>
      <c r="E488" s="9" t="s">
        <v>259</v>
      </c>
      <c r="F488" s="9" t="s">
        <v>1235</v>
      </c>
      <c r="G488" s="10">
        <v>3</v>
      </c>
      <c r="H488" s="10" t="s">
        <v>276</v>
      </c>
      <c r="I488" s="10">
        <v>1944</v>
      </c>
      <c r="J488" s="11" t="s">
        <v>1806</v>
      </c>
      <c r="K488" s="12" t="s">
        <v>237</v>
      </c>
      <c r="L488" s="13" t="s">
        <v>1807</v>
      </c>
      <c r="M488" t="s">
        <v>290</v>
      </c>
      <c r="N488" t="s">
        <v>291</v>
      </c>
      <c r="O488" t="s">
        <v>498</v>
      </c>
      <c r="R488" s="9"/>
      <c r="S488" s="9"/>
      <c r="T488">
        <v>1</v>
      </c>
      <c r="U488" s="210" t="s">
        <v>1793</v>
      </c>
      <c r="V488" s="14">
        <v>1</v>
      </c>
      <c r="W488" s="14">
        <v>1</v>
      </c>
      <c r="X488" s="14" t="s">
        <v>294</v>
      </c>
      <c r="Y488" t="s">
        <v>1234</v>
      </c>
      <c r="Z488" t="s">
        <v>271</v>
      </c>
      <c r="AA488">
        <f t="shared" si="7"/>
        <v>1</v>
      </c>
    </row>
    <row r="489" spans="1:27" x14ac:dyDescent="0.2">
      <c r="A489">
        <v>2721</v>
      </c>
      <c r="B489" s="1" t="s">
        <v>1812</v>
      </c>
      <c r="C489" t="s">
        <v>1027</v>
      </c>
      <c r="D489" s="9" t="s">
        <v>1479</v>
      </c>
      <c r="E489" s="9" t="s">
        <v>259</v>
      </c>
      <c r="F489" s="9" t="s">
        <v>1416</v>
      </c>
      <c r="G489" s="10">
        <v>4</v>
      </c>
      <c r="H489" s="10" t="s">
        <v>276</v>
      </c>
      <c r="I489" s="10">
        <v>1944</v>
      </c>
      <c r="J489" s="11" t="s">
        <v>1810</v>
      </c>
      <c r="K489" s="12" t="s">
        <v>237</v>
      </c>
      <c r="L489" s="13" t="s">
        <v>17965</v>
      </c>
      <c r="M489" t="s">
        <v>263</v>
      </c>
      <c r="N489" t="s">
        <v>470</v>
      </c>
      <c r="Q489" t="s">
        <v>672</v>
      </c>
      <c r="R489" s="9"/>
      <c r="S489" s="9"/>
      <c r="T489">
        <v>1</v>
      </c>
      <c r="U489" s="210" t="s">
        <v>1793</v>
      </c>
      <c r="V489" s="14">
        <v>1</v>
      </c>
      <c r="W489" s="14">
        <v>1</v>
      </c>
      <c r="X489" s="14" t="s">
        <v>270</v>
      </c>
      <c r="Y489">
        <v>21</v>
      </c>
      <c r="Z489" t="s">
        <v>271</v>
      </c>
      <c r="AA489">
        <f t="shared" si="7"/>
        <v>2</v>
      </c>
    </row>
    <row r="490" spans="1:27" x14ac:dyDescent="0.2">
      <c r="A490">
        <v>7684</v>
      </c>
      <c r="B490" s="1" t="s">
        <v>1808</v>
      </c>
      <c r="C490" t="s">
        <v>1027</v>
      </c>
      <c r="D490" s="9" t="s">
        <v>1809</v>
      </c>
      <c r="E490" s="9" t="s">
        <v>259</v>
      </c>
      <c r="F490" s="9" t="s">
        <v>1416</v>
      </c>
      <c r="G490" s="10">
        <v>4</v>
      </c>
      <c r="H490" s="10" t="s">
        <v>276</v>
      </c>
      <c r="I490" s="10">
        <v>1944</v>
      </c>
      <c r="J490" s="11" t="s">
        <v>1810</v>
      </c>
      <c r="K490" s="12" t="s">
        <v>237</v>
      </c>
      <c r="L490" s="13" t="s">
        <v>1811</v>
      </c>
      <c r="M490" t="s">
        <v>263</v>
      </c>
      <c r="N490" t="s">
        <v>280</v>
      </c>
      <c r="Q490" t="s">
        <v>281</v>
      </c>
      <c r="R490" s="9"/>
      <c r="S490" s="9"/>
      <c r="T490">
        <v>1</v>
      </c>
      <c r="U490" s="210" t="s">
        <v>1793</v>
      </c>
      <c r="V490" s="14">
        <v>1</v>
      </c>
      <c r="W490" s="14">
        <v>1</v>
      </c>
      <c r="X490" s="14" t="s">
        <v>270</v>
      </c>
      <c r="Y490">
        <v>487</v>
      </c>
      <c r="Z490" t="s">
        <v>271</v>
      </c>
      <c r="AA490">
        <f t="shared" si="7"/>
        <v>2</v>
      </c>
    </row>
    <row r="491" spans="1:27" x14ac:dyDescent="0.2">
      <c r="A491">
        <v>7731</v>
      </c>
      <c r="B491" s="1" t="s">
        <v>1813</v>
      </c>
      <c r="C491" t="s">
        <v>1352</v>
      </c>
      <c r="D491" s="9">
        <v>544</v>
      </c>
      <c r="E491" s="9" t="s">
        <v>259</v>
      </c>
      <c r="F491" s="9" t="s">
        <v>260</v>
      </c>
      <c r="G491" s="10">
        <v>4</v>
      </c>
      <c r="H491" s="10" t="s">
        <v>276</v>
      </c>
      <c r="I491" s="10">
        <v>1944</v>
      </c>
      <c r="J491" s="11" t="s">
        <v>1810</v>
      </c>
      <c r="K491" s="12" t="s">
        <v>237</v>
      </c>
      <c r="L491" s="13" t="s">
        <v>1814</v>
      </c>
      <c r="M491" t="s">
        <v>263</v>
      </c>
      <c r="N491" t="s">
        <v>264</v>
      </c>
      <c r="O491" t="s">
        <v>1815</v>
      </c>
      <c r="P491" s="14" t="s">
        <v>1816</v>
      </c>
      <c r="Q491" t="s">
        <v>267</v>
      </c>
      <c r="R491" s="9" t="s">
        <v>1817</v>
      </c>
      <c r="S491" s="9"/>
      <c r="T491">
        <v>1</v>
      </c>
      <c r="U491" s="210" t="s">
        <v>1793</v>
      </c>
      <c r="V491" s="14">
        <v>1</v>
      </c>
      <c r="W491" s="14">
        <v>1</v>
      </c>
      <c r="X491" s="14" t="s">
        <v>270</v>
      </c>
      <c r="Y491">
        <v>544</v>
      </c>
      <c r="Z491" t="s">
        <v>271</v>
      </c>
      <c r="AA491">
        <f t="shared" si="7"/>
        <v>1</v>
      </c>
    </row>
    <row r="492" spans="1:27" x14ac:dyDescent="0.2">
      <c r="A492">
        <v>1117</v>
      </c>
      <c r="B492" s="1" t="s">
        <v>1818</v>
      </c>
      <c r="C492" t="s">
        <v>657</v>
      </c>
      <c r="D492" s="9" t="s">
        <v>1431</v>
      </c>
      <c r="E492" s="9" t="s">
        <v>259</v>
      </c>
      <c r="F492" s="9" t="s">
        <v>532</v>
      </c>
      <c r="G492" s="10">
        <v>4</v>
      </c>
      <c r="H492" s="10" t="s">
        <v>276</v>
      </c>
      <c r="I492" s="10">
        <v>1944</v>
      </c>
      <c r="J492" s="11" t="s">
        <v>1819</v>
      </c>
      <c r="K492" s="12" t="s">
        <v>415</v>
      </c>
      <c r="L492" s="13" t="s">
        <v>1820</v>
      </c>
      <c r="M492" t="s">
        <v>290</v>
      </c>
      <c r="N492" t="s">
        <v>291</v>
      </c>
      <c r="O492" t="s">
        <v>320</v>
      </c>
      <c r="R492" s="9"/>
      <c r="S492" s="9"/>
      <c r="T492">
        <v>1</v>
      </c>
      <c r="U492" s="210" t="s">
        <v>1793</v>
      </c>
      <c r="V492" s="14">
        <v>1</v>
      </c>
      <c r="W492" s="14">
        <v>1</v>
      </c>
      <c r="X492" s="14" t="s">
        <v>294</v>
      </c>
      <c r="Y492" t="s">
        <v>971</v>
      </c>
      <c r="Z492" t="s">
        <v>271</v>
      </c>
      <c r="AA492">
        <f t="shared" si="7"/>
        <v>3</v>
      </c>
    </row>
    <row r="493" spans="1:27" x14ac:dyDescent="0.2">
      <c r="A493">
        <v>3842</v>
      </c>
      <c r="B493" s="1" t="s">
        <v>1821</v>
      </c>
      <c r="C493" t="s">
        <v>1523</v>
      </c>
      <c r="D493" s="9">
        <v>410</v>
      </c>
      <c r="E493" s="9" t="s">
        <v>259</v>
      </c>
      <c r="F493" s="9" t="s">
        <v>312</v>
      </c>
      <c r="G493" s="10">
        <v>5</v>
      </c>
      <c r="H493" s="10" t="s">
        <v>276</v>
      </c>
      <c r="I493" s="10">
        <v>1944</v>
      </c>
      <c r="J493" s="11" t="s">
        <v>1822</v>
      </c>
      <c r="K493" s="12" t="s">
        <v>237</v>
      </c>
      <c r="L493" s="13" t="s">
        <v>1823</v>
      </c>
      <c r="M493" t="s">
        <v>290</v>
      </c>
      <c r="O493" t="s">
        <v>320</v>
      </c>
      <c r="R493" s="9"/>
      <c r="S493" s="9"/>
      <c r="T493">
        <v>1</v>
      </c>
      <c r="U493" s="210" t="s">
        <v>1793</v>
      </c>
      <c r="V493" s="14">
        <v>1</v>
      </c>
      <c r="W493" s="14">
        <v>1</v>
      </c>
      <c r="X493" s="14" t="s">
        <v>270</v>
      </c>
      <c r="Y493">
        <v>410</v>
      </c>
      <c r="Z493" t="s">
        <v>505</v>
      </c>
      <c r="AA493">
        <f t="shared" si="7"/>
        <v>1</v>
      </c>
    </row>
    <row r="494" spans="1:27" x14ac:dyDescent="0.2">
      <c r="A494">
        <v>7285</v>
      </c>
      <c r="B494" s="1" t="s">
        <v>1824</v>
      </c>
      <c r="C494" t="s">
        <v>341</v>
      </c>
      <c r="D494" s="9" t="s">
        <v>1825</v>
      </c>
      <c r="E494" s="9" t="s">
        <v>259</v>
      </c>
      <c r="F494" s="9" t="s">
        <v>721</v>
      </c>
      <c r="G494" s="10">
        <v>5</v>
      </c>
      <c r="H494" s="10" t="s">
        <v>276</v>
      </c>
      <c r="I494" s="10">
        <v>1944</v>
      </c>
      <c r="J494" s="11" t="s">
        <v>1826</v>
      </c>
      <c r="K494" s="12" t="s">
        <v>415</v>
      </c>
      <c r="L494" s="13" t="s">
        <v>1827</v>
      </c>
      <c r="M494" t="s">
        <v>290</v>
      </c>
      <c r="N494" t="s">
        <v>573</v>
      </c>
      <c r="O494" t="s">
        <v>635</v>
      </c>
      <c r="R494" s="9"/>
      <c r="S494" s="9"/>
      <c r="T494">
        <v>1</v>
      </c>
      <c r="U494" s="210" t="s">
        <v>1793</v>
      </c>
      <c r="V494" s="14">
        <v>1</v>
      </c>
      <c r="W494" s="14">
        <v>1</v>
      </c>
      <c r="X494" s="14" t="s">
        <v>270</v>
      </c>
      <c r="Y494">
        <v>627</v>
      </c>
      <c r="Z494" t="s">
        <v>271</v>
      </c>
      <c r="AA494">
        <f t="shared" si="7"/>
        <v>3</v>
      </c>
    </row>
    <row r="495" spans="1:27" x14ac:dyDescent="0.2">
      <c r="A495">
        <v>6724</v>
      </c>
      <c r="B495" s="1" t="s">
        <v>1828</v>
      </c>
      <c r="C495" t="s">
        <v>1027</v>
      </c>
      <c r="D495" s="9">
        <v>464</v>
      </c>
      <c r="E495" s="9" t="s">
        <v>259</v>
      </c>
      <c r="F495" s="9" t="s">
        <v>1416</v>
      </c>
      <c r="G495" s="10">
        <v>6</v>
      </c>
      <c r="H495" s="10" t="s">
        <v>276</v>
      </c>
      <c r="I495" s="10">
        <v>1944</v>
      </c>
      <c r="J495" s="11" t="s">
        <v>1829</v>
      </c>
      <c r="K495" s="12" t="s">
        <v>237</v>
      </c>
      <c r="L495" s="13" t="s">
        <v>1830</v>
      </c>
      <c r="M495" t="s">
        <v>290</v>
      </c>
      <c r="N495" t="s">
        <v>291</v>
      </c>
      <c r="O495" t="s">
        <v>455</v>
      </c>
      <c r="R495" s="9"/>
      <c r="S495" s="9"/>
      <c r="T495">
        <v>1</v>
      </c>
      <c r="U495" s="210" t="s">
        <v>1793</v>
      </c>
      <c r="V495" s="14">
        <v>1</v>
      </c>
      <c r="W495" s="14">
        <v>1</v>
      </c>
      <c r="X495" s="14" t="s">
        <v>270</v>
      </c>
      <c r="Y495">
        <v>464</v>
      </c>
      <c r="Z495" t="s">
        <v>271</v>
      </c>
      <c r="AA495">
        <f t="shared" si="7"/>
        <v>1</v>
      </c>
    </row>
    <row r="496" spans="1:27" x14ac:dyDescent="0.2">
      <c r="A496">
        <v>3872</v>
      </c>
      <c r="B496" s="1" t="s">
        <v>1838</v>
      </c>
      <c r="C496" t="s">
        <v>284</v>
      </c>
      <c r="D496" s="9">
        <v>25</v>
      </c>
      <c r="E496" s="9" t="s">
        <v>259</v>
      </c>
      <c r="F496" s="9" t="s">
        <v>312</v>
      </c>
      <c r="G496" s="10">
        <v>7</v>
      </c>
      <c r="H496" s="10" t="s">
        <v>276</v>
      </c>
      <c r="I496" s="10">
        <v>1944</v>
      </c>
      <c r="J496" s="11" t="s">
        <v>1832</v>
      </c>
      <c r="K496" s="12" t="s">
        <v>237</v>
      </c>
      <c r="L496" s="13" t="s">
        <v>1839</v>
      </c>
      <c r="M496" t="s">
        <v>290</v>
      </c>
      <c r="O496" t="s">
        <v>1840</v>
      </c>
      <c r="R496" s="9"/>
      <c r="S496" s="9"/>
      <c r="T496">
        <v>1</v>
      </c>
      <c r="U496" s="210" t="s">
        <v>1793</v>
      </c>
      <c r="V496" s="14">
        <v>1</v>
      </c>
      <c r="W496" s="14">
        <v>1</v>
      </c>
      <c r="X496" s="14" t="s">
        <v>270</v>
      </c>
      <c r="Y496">
        <v>25</v>
      </c>
      <c r="Z496" t="s">
        <v>271</v>
      </c>
      <c r="AA496">
        <f t="shared" si="7"/>
        <v>1</v>
      </c>
    </row>
    <row r="497" spans="1:27" x14ac:dyDescent="0.2">
      <c r="A497">
        <v>3979</v>
      </c>
      <c r="B497" s="1" t="s">
        <v>1831</v>
      </c>
      <c r="C497" t="s">
        <v>284</v>
      </c>
      <c r="D497" s="9" t="s">
        <v>1586</v>
      </c>
      <c r="E497" s="9" t="s">
        <v>259</v>
      </c>
      <c r="F497" s="9" t="s">
        <v>883</v>
      </c>
      <c r="G497" s="10">
        <v>7</v>
      </c>
      <c r="H497" s="10" t="s">
        <v>276</v>
      </c>
      <c r="I497" s="10">
        <v>1944</v>
      </c>
      <c r="J497" s="11" t="s">
        <v>1832</v>
      </c>
      <c r="K497" s="12" t="s">
        <v>237</v>
      </c>
      <c r="L497" s="13" t="s">
        <v>18433</v>
      </c>
      <c r="M497" t="s">
        <v>263</v>
      </c>
      <c r="N497" t="s">
        <v>1322</v>
      </c>
      <c r="O497" t="s">
        <v>1833</v>
      </c>
      <c r="P497" t="s">
        <v>1239</v>
      </c>
      <c r="Q497" t="s">
        <v>267</v>
      </c>
      <c r="R497" s="9" t="s">
        <v>1150</v>
      </c>
      <c r="S497" s="9"/>
      <c r="T497">
        <v>1</v>
      </c>
      <c r="U497" s="210" t="s">
        <v>1793</v>
      </c>
      <c r="V497" s="14">
        <v>1</v>
      </c>
      <c r="W497" s="14">
        <v>1</v>
      </c>
      <c r="X497" s="14" t="s">
        <v>270</v>
      </c>
      <c r="Y497">
        <v>157</v>
      </c>
      <c r="Z497" t="s">
        <v>271</v>
      </c>
      <c r="AA497">
        <f t="shared" si="7"/>
        <v>3</v>
      </c>
    </row>
    <row r="498" spans="1:27" x14ac:dyDescent="0.2">
      <c r="A498">
        <v>2533</v>
      </c>
      <c r="B498" s="1" t="s">
        <v>1834</v>
      </c>
      <c r="C498" t="s">
        <v>503</v>
      </c>
      <c r="D498" s="9" t="s">
        <v>1199</v>
      </c>
      <c r="E498" s="9" t="s">
        <v>259</v>
      </c>
      <c r="F498" s="9" t="s">
        <v>532</v>
      </c>
      <c r="G498" s="10">
        <v>7</v>
      </c>
      <c r="H498" s="10" t="s">
        <v>276</v>
      </c>
      <c r="I498" s="10">
        <v>1944</v>
      </c>
      <c r="J498" s="11" t="s">
        <v>1832</v>
      </c>
      <c r="K498" s="12" t="s">
        <v>237</v>
      </c>
      <c r="L498" s="13" t="s">
        <v>1835</v>
      </c>
      <c r="M498" t="s">
        <v>290</v>
      </c>
      <c r="N498" t="s">
        <v>291</v>
      </c>
      <c r="O498" t="s">
        <v>292</v>
      </c>
      <c r="R498" s="9"/>
      <c r="S498" s="9"/>
      <c r="T498">
        <v>1</v>
      </c>
      <c r="U498" s="210" t="s">
        <v>1793</v>
      </c>
      <c r="V498" s="14">
        <v>1</v>
      </c>
      <c r="W498" s="14">
        <v>1</v>
      </c>
      <c r="X498" s="14" t="s">
        <v>294</v>
      </c>
      <c r="Y498" t="s">
        <v>1199</v>
      </c>
      <c r="Z498" t="s">
        <v>505</v>
      </c>
      <c r="AA498">
        <f t="shared" si="7"/>
        <v>1</v>
      </c>
    </row>
    <row r="499" spans="1:27" x14ac:dyDescent="0.2">
      <c r="A499">
        <v>5553</v>
      </c>
      <c r="B499" s="1" t="s">
        <v>1836</v>
      </c>
      <c r="C499" t="s">
        <v>341</v>
      </c>
      <c r="D499" s="9">
        <v>109</v>
      </c>
      <c r="E499" s="9" t="s">
        <v>259</v>
      </c>
      <c r="F499" s="9" t="s">
        <v>721</v>
      </c>
      <c r="G499" s="10">
        <v>7</v>
      </c>
      <c r="H499" s="10" t="s">
        <v>276</v>
      </c>
      <c r="I499" s="10">
        <v>1944</v>
      </c>
      <c r="J499" s="148" t="s">
        <v>18413</v>
      </c>
      <c r="K499" s="12" t="s">
        <v>415</v>
      </c>
      <c r="L499" s="13" t="s">
        <v>1837</v>
      </c>
      <c r="M499" t="s">
        <v>290</v>
      </c>
      <c r="N499" t="s">
        <v>573</v>
      </c>
      <c r="O499" t="s">
        <v>646</v>
      </c>
      <c r="R499" s="9"/>
      <c r="S499" s="9"/>
      <c r="T499">
        <v>1</v>
      </c>
      <c r="U499" s="210" t="s">
        <v>1793</v>
      </c>
      <c r="V499" s="14">
        <v>1</v>
      </c>
      <c r="W499" s="14">
        <v>1</v>
      </c>
      <c r="X499" s="14" t="s">
        <v>270</v>
      </c>
      <c r="Y499">
        <v>109</v>
      </c>
      <c r="Z499" t="s">
        <v>271</v>
      </c>
      <c r="AA499">
        <f t="shared" si="7"/>
        <v>1</v>
      </c>
    </row>
    <row r="500" spans="1:27" x14ac:dyDescent="0.2">
      <c r="A500">
        <v>2715</v>
      </c>
      <c r="B500" s="1" t="s">
        <v>1841</v>
      </c>
      <c r="C500" t="s">
        <v>341</v>
      </c>
      <c r="D500" s="9" t="s">
        <v>1842</v>
      </c>
      <c r="E500" s="9" t="s">
        <v>259</v>
      </c>
      <c r="F500" s="9" t="s">
        <v>532</v>
      </c>
      <c r="G500" s="10">
        <v>8</v>
      </c>
      <c r="H500" s="10" t="s">
        <v>276</v>
      </c>
      <c r="I500" s="10">
        <v>1944</v>
      </c>
      <c r="J500" s="11" t="s">
        <v>1843</v>
      </c>
      <c r="K500" s="12" t="s">
        <v>237</v>
      </c>
      <c r="L500" s="13" t="s">
        <v>18718</v>
      </c>
      <c r="M500" t="s">
        <v>290</v>
      </c>
      <c r="N500" t="s">
        <v>291</v>
      </c>
      <c r="O500" t="s">
        <v>1898</v>
      </c>
      <c r="R500" s="9"/>
      <c r="S500" s="9"/>
      <c r="T500">
        <v>1</v>
      </c>
      <c r="U500" s="210" t="s">
        <v>1793</v>
      </c>
      <c r="V500" s="14">
        <v>1</v>
      </c>
      <c r="W500" s="14">
        <v>1</v>
      </c>
      <c r="X500" s="14" t="s">
        <v>294</v>
      </c>
      <c r="Y500" t="s">
        <v>531</v>
      </c>
      <c r="Z500" t="s">
        <v>271</v>
      </c>
      <c r="AA500">
        <f t="shared" si="7"/>
        <v>2</v>
      </c>
    </row>
    <row r="501" spans="1:27" x14ac:dyDescent="0.2">
      <c r="A501">
        <v>313</v>
      </c>
      <c r="B501" s="1" t="s">
        <v>1899</v>
      </c>
      <c r="C501" t="s">
        <v>341</v>
      </c>
      <c r="D501" s="9" t="s">
        <v>1900</v>
      </c>
      <c r="E501" s="9" t="s">
        <v>259</v>
      </c>
      <c r="F501" s="9" t="s">
        <v>814</v>
      </c>
      <c r="G501" s="10">
        <v>8</v>
      </c>
      <c r="H501" s="10" t="s">
        <v>276</v>
      </c>
      <c r="I501" s="10">
        <v>1944</v>
      </c>
      <c r="J501" s="11" t="s">
        <v>1843</v>
      </c>
      <c r="K501" s="12" t="s">
        <v>237</v>
      </c>
      <c r="L501" s="13" t="s">
        <v>1901</v>
      </c>
      <c r="M501" t="s">
        <v>290</v>
      </c>
      <c r="N501" t="s">
        <v>291</v>
      </c>
      <c r="O501" t="s">
        <v>452</v>
      </c>
      <c r="R501" s="9"/>
      <c r="S501" s="9"/>
      <c r="T501">
        <v>1</v>
      </c>
      <c r="U501" s="210" t="s">
        <v>1793</v>
      </c>
      <c r="V501" s="14">
        <v>1</v>
      </c>
      <c r="W501" s="14">
        <v>1</v>
      </c>
      <c r="X501" s="14" t="s">
        <v>294</v>
      </c>
      <c r="Y501">
        <v>618</v>
      </c>
      <c r="Z501" t="s">
        <v>271</v>
      </c>
      <c r="AA501">
        <f t="shared" si="7"/>
        <v>2</v>
      </c>
    </row>
    <row r="502" spans="1:27" x14ac:dyDescent="0.2">
      <c r="A502">
        <v>7678</v>
      </c>
      <c r="B502" s="1" t="s">
        <v>1902</v>
      </c>
      <c r="C502" t="s">
        <v>1352</v>
      </c>
      <c r="D502" s="9">
        <v>540</v>
      </c>
      <c r="E502" s="9" t="s">
        <v>259</v>
      </c>
      <c r="F502" s="9" t="s">
        <v>260</v>
      </c>
      <c r="G502" s="10">
        <v>8</v>
      </c>
      <c r="H502" s="10" t="s">
        <v>276</v>
      </c>
      <c r="I502" s="10">
        <v>1944</v>
      </c>
      <c r="J502" s="11" t="s">
        <v>1843</v>
      </c>
      <c r="K502" s="12" t="s">
        <v>237</v>
      </c>
      <c r="L502" s="13" t="s">
        <v>1903</v>
      </c>
      <c r="M502" t="s">
        <v>290</v>
      </c>
      <c r="O502" t="s">
        <v>292</v>
      </c>
      <c r="R502" s="9"/>
      <c r="S502" s="9"/>
      <c r="T502">
        <v>1</v>
      </c>
      <c r="U502" s="210" t="s">
        <v>1793</v>
      </c>
      <c r="V502" s="14">
        <v>1</v>
      </c>
      <c r="W502" s="14">
        <v>1</v>
      </c>
      <c r="X502" s="14" t="s">
        <v>270</v>
      </c>
      <c r="Y502">
        <v>540</v>
      </c>
      <c r="Z502" t="s">
        <v>271</v>
      </c>
      <c r="AA502">
        <f t="shared" si="7"/>
        <v>1</v>
      </c>
    </row>
    <row r="503" spans="1:27" x14ac:dyDescent="0.2">
      <c r="A503">
        <v>2064</v>
      </c>
      <c r="B503" s="1" t="s">
        <v>1908</v>
      </c>
      <c r="C503" t="s">
        <v>341</v>
      </c>
      <c r="D503" s="9" t="s">
        <v>1909</v>
      </c>
      <c r="E503" s="9" t="s">
        <v>259</v>
      </c>
      <c r="F503" s="9" t="s">
        <v>721</v>
      </c>
      <c r="G503" s="10">
        <v>8</v>
      </c>
      <c r="H503" s="10" t="s">
        <v>276</v>
      </c>
      <c r="I503" s="10">
        <v>1944</v>
      </c>
      <c r="J503" s="11" t="s">
        <v>1906</v>
      </c>
      <c r="K503" s="12" t="s">
        <v>415</v>
      </c>
      <c r="L503" s="13" t="s">
        <v>1910</v>
      </c>
      <c r="M503" t="s">
        <v>332</v>
      </c>
      <c r="N503" t="s">
        <v>333</v>
      </c>
      <c r="Q503" t="s">
        <v>334</v>
      </c>
      <c r="R503" s="9"/>
      <c r="S503" s="9"/>
      <c r="T503">
        <v>1</v>
      </c>
      <c r="U503" s="210" t="s">
        <v>1793</v>
      </c>
      <c r="V503" s="14">
        <v>1</v>
      </c>
      <c r="W503" s="14">
        <v>1</v>
      </c>
      <c r="X503" s="14" t="s">
        <v>270</v>
      </c>
      <c r="Y503">
        <v>627</v>
      </c>
      <c r="Z503" t="s">
        <v>271</v>
      </c>
      <c r="AA503">
        <f t="shared" si="7"/>
        <v>4</v>
      </c>
    </row>
    <row r="504" spans="1:27" x14ac:dyDescent="0.2">
      <c r="A504">
        <v>395</v>
      </c>
      <c r="B504" s="1" t="s">
        <v>1904</v>
      </c>
      <c r="C504" t="s">
        <v>325</v>
      </c>
      <c r="D504" s="9" t="s">
        <v>1905</v>
      </c>
      <c r="E504" s="9" t="s">
        <v>259</v>
      </c>
      <c r="F504" s="9" t="s">
        <v>721</v>
      </c>
      <c r="G504" s="10">
        <v>8</v>
      </c>
      <c r="H504" s="10" t="s">
        <v>276</v>
      </c>
      <c r="I504" s="10">
        <v>1944</v>
      </c>
      <c r="J504" s="11" t="s">
        <v>1906</v>
      </c>
      <c r="K504" s="12" t="s">
        <v>415</v>
      </c>
      <c r="L504" s="13" t="s">
        <v>1907</v>
      </c>
      <c r="M504" t="s">
        <v>290</v>
      </c>
      <c r="N504" t="s">
        <v>573</v>
      </c>
      <c r="O504" t="s">
        <v>292</v>
      </c>
      <c r="R504" s="9"/>
      <c r="S504" s="9"/>
      <c r="T504">
        <v>1</v>
      </c>
      <c r="U504" s="210" t="s">
        <v>1793</v>
      </c>
      <c r="V504" s="14">
        <v>1</v>
      </c>
      <c r="W504" s="14">
        <v>1</v>
      </c>
      <c r="X504" s="14" t="s">
        <v>270</v>
      </c>
      <c r="Y504">
        <v>627</v>
      </c>
      <c r="Z504" t="s">
        <v>271</v>
      </c>
      <c r="AA504">
        <f t="shared" si="7"/>
        <v>5</v>
      </c>
    </row>
    <row r="505" spans="1:27" x14ac:dyDescent="0.2">
      <c r="A505">
        <v>4881</v>
      </c>
      <c r="B505" s="1" t="s">
        <v>1911</v>
      </c>
      <c r="C505" t="s">
        <v>657</v>
      </c>
      <c r="D505" s="9">
        <v>605</v>
      </c>
      <c r="E505" s="9" t="s">
        <v>259</v>
      </c>
      <c r="F505" s="9" t="s">
        <v>413</v>
      </c>
      <c r="G505" s="10">
        <v>10</v>
      </c>
      <c r="H505" s="10" t="s">
        <v>276</v>
      </c>
      <c r="I505" s="10">
        <v>1944</v>
      </c>
      <c r="J505" s="11" t="s">
        <v>1912</v>
      </c>
      <c r="K505" s="12" t="s">
        <v>415</v>
      </c>
      <c r="L505" s="13" t="s">
        <v>1913</v>
      </c>
      <c r="M505" t="s">
        <v>332</v>
      </c>
      <c r="N505" t="s">
        <v>333</v>
      </c>
      <c r="Q505" t="s">
        <v>334</v>
      </c>
      <c r="R505" s="9"/>
      <c r="S505" s="9"/>
      <c r="T505">
        <v>1</v>
      </c>
      <c r="U505" s="210" t="s">
        <v>1793</v>
      </c>
      <c r="V505" s="14">
        <v>1</v>
      </c>
      <c r="W505" s="14">
        <v>1</v>
      </c>
      <c r="X505" s="14" t="s">
        <v>270</v>
      </c>
      <c r="Y505">
        <v>605</v>
      </c>
      <c r="Z505" t="s">
        <v>271</v>
      </c>
      <c r="AA505">
        <f t="shared" si="7"/>
        <v>1</v>
      </c>
    </row>
    <row r="506" spans="1:27" x14ac:dyDescent="0.2">
      <c r="A506">
        <v>1257</v>
      </c>
      <c r="B506" s="1" t="s">
        <v>1918</v>
      </c>
      <c r="C506" t="s">
        <v>503</v>
      </c>
      <c r="D506" s="9" t="s">
        <v>971</v>
      </c>
      <c r="E506" s="9" t="s">
        <v>259</v>
      </c>
      <c r="F506" s="9" t="s">
        <v>532</v>
      </c>
      <c r="G506" s="10">
        <v>12</v>
      </c>
      <c r="H506" s="10" t="s">
        <v>276</v>
      </c>
      <c r="I506" s="10">
        <v>1944</v>
      </c>
      <c r="J506" s="11" t="s">
        <v>1916</v>
      </c>
      <c r="K506" s="12" t="s">
        <v>237</v>
      </c>
      <c r="L506" s="13" t="s">
        <v>1919</v>
      </c>
      <c r="M506" t="s">
        <v>290</v>
      </c>
      <c r="N506" t="s">
        <v>291</v>
      </c>
      <c r="O506" t="s">
        <v>1840</v>
      </c>
      <c r="R506" s="9"/>
      <c r="S506" s="9"/>
      <c r="T506">
        <v>1</v>
      </c>
      <c r="U506" s="210" t="s">
        <v>1793</v>
      </c>
      <c r="V506" s="14">
        <v>1</v>
      </c>
      <c r="W506" s="14">
        <v>1</v>
      </c>
      <c r="X506" s="14" t="s">
        <v>294</v>
      </c>
      <c r="Y506" t="s">
        <v>971</v>
      </c>
      <c r="Z506" t="s">
        <v>505</v>
      </c>
      <c r="AA506">
        <f t="shared" si="7"/>
        <v>1</v>
      </c>
    </row>
    <row r="507" spans="1:27" x14ac:dyDescent="0.2">
      <c r="A507">
        <v>7750</v>
      </c>
      <c r="B507" s="1" t="s">
        <v>1914</v>
      </c>
      <c r="C507" t="s">
        <v>1027</v>
      </c>
      <c r="D507" s="9" t="s">
        <v>1915</v>
      </c>
      <c r="E507" s="9" t="s">
        <v>876</v>
      </c>
      <c r="F507" s="9" t="s">
        <v>1416</v>
      </c>
      <c r="G507" s="10">
        <v>12</v>
      </c>
      <c r="H507" s="10" t="s">
        <v>276</v>
      </c>
      <c r="I507" s="10">
        <v>1944</v>
      </c>
      <c r="J507" s="11" t="s">
        <v>1916</v>
      </c>
      <c r="K507" s="12" t="s">
        <v>237</v>
      </c>
      <c r="L507" s="13" t="s">
        <v>1917</v>
      </c>
      <c r="M507" t="s">
        <v>332</v>
      </c>
      <c r="N507" t="s">
        <v>333</v>
      </c>
      <c r="Q507" t="s">
        <v>334</v>
      </c>
      <c r="R507" s="9"/>
      <c r="S507" s="9"/>
      <c r="T507">
        <v>1</v>
      </c>
      <c r="U507" s="210" t="s">
        <v>1793</v>
      </c>
      <c r="V507" s="14">
        <v>1</v>
      </c>
      <c r="W507" s="14">
        <v>1</v>
      </c>
      <c r="X507" s="14" t="s">
        <v>270</v>
      </c>
      <c r="Y507">
        <v>27</v>
      </c>
      <c r="Z507" t="s">
        <v>271</v>
      </c>
      <c r="AA507">
        <f t="shared" si="7"/>
        <v>2</v>
      </c>
    </row>
    <row r="508" spans="1:27" x14ac:dyDescent="0.2">
      <c r="A508">
        <v>968</v>
      </c>
      <c r="B508" s="1" t="s">
        <v>1920</v>
      </c>
      <c r="C508" t="s">
        <v>284</v>
      </c>
      <c r="D508" s="9" t="s">
        <v>1921</v>
      </c>
      <c r="E508" s="9" t="s">
        <v>259</v>
      </c>
      <c r="F508" s="9" t="s">
        <v>312</v>
      </c>
      <c r="G508" s="10">
        <v>13</v>
      </c>
      <c r="H508" s="10" t="s">
        <v>276</v>
      </c>
      <c r="I508" s="10">
        <v>1944</v>
      </c>
      <c r="J508" s="11" t="s">
        <v>1922</v>
      </c>
      <c r="K508" s="12" t="s">
        <v>237</v>
      </c>
      <c r="L508" s="13" t="s">
        <v>1923</v>
      </c>
      <c r="M508" t="s">
        <v>290</v>
      </c>
      <c r="N508" t="s">
        <v>291</v>
      </c>
      <c r="O508" t="s">
        <v>748</v>
      </c>
      <c r="R508" s="9"/>
      <c r="S508" s="9"/>
      <c r="T508">
        <v>1</v>
      </c>
      <c r="U508" s="210" t="s">
        <v>1793</v>
      </c>
      <c r="V508" s="14">
        <v>1</v>
      </c>
      <c r="W508" s="14">
        <v>1</v>
      </c>
      <c r="X508" s="14" t="s">
        <v>270</v>
      </c>
      <c r="Y508">
        <v>307</v>
      </c>
      <c r="Z508" t="s">
        <v>271</v>
      </c>
      <c r="AA508">
        <f t="shared" si="7"/>
        <v>2</v>
      </c>
    </row>
    <row r="509" spans="1:27" x14ac:dyDescent="0.2">
      <c r="A509">
        <v>3910</v>
      </c>
      <c r="B509" s="1" t="s">
        <v>1924</v>
      </c>
      <c r="C509" t="s">
        <v>341</v>
      </c>
      <c r="D509" s="9">
        <v>109</v>
      </c>
      <c r="E509" s="9" t="s">
        <v>259</v>
      </c>
      <c r="F509" s="9" t="s">
        <v>721</v>
      </c>
      <c r="G509" s="10">
        <v>13</v>
      </c>
      <c r="H509" s="10" t="s">
        <v>276</v>
      </c>
      <c r="I509" s="10">
        <v>1944</v>
      </c>
      <c r="J509" s="11" t="s">
        <v>1925</v>
      </c>
      <c r="K509" s="12" t="s">
        <v>415</v>
      </c>
      <c r="L509" s="13" t="s">
        <v>78</v>
      </c>
      <c r="M509" t="s">
        <v>263</v>
      </c>
      <c r="N509" t="s">
        <v>652</v>
      </c>
      <c r="O509" t="s">
        <v>1926</v>
      </c>
      <c r="P509" t="s">
        <v>654</v>
      </c>
      <c r="Q509" t="s">
        <v>267</v>
      </c>
      <c r="R509" s="9" t="s">
        <v>1927</v>
      </c>
      <c r="S509" s="9"/>
      <c r="T509">
        <v>1</v>
      </c>
      <c r="U509" s="210" t="s">
        <v>1793</v>
      </c>
      <c r="V509" s="14">
        <v>1</v>
      </c>
      <c r="W509" s="14">
        <v>1</v>
      </c>
      <c r="X509" s="14" t="s">
        <v>270</v>
      </c>
      <c r="Y509">
        <v>109</v>
      </c>
      <c r="Z509" t="s">
        <v>271</v>
      </c>
      <c r="AA509">
        <f t="shared" si="7"/>
        <v>1</v>
      </c>
    </row>
    <row r="510" spans="1:27" x14ac:dyDescent="0.2">
      <c r="A510">
        <v>169</v>
      </c>
      <c r="B510" s="1" t="s">
        <v>1928</v>
      </c>
      <c r="C510" t="s">
        <v>1027</v>
      </c>
      <c r="D510" s="9" t="s">
        <v>1929</v>
      </c>
      <c r="E510" s="9" t="s">
        <v>259</v>
      </c>
      <c r="F510" s="9" t="s">
        <v>1416</v>
      </c>
      <c r="G510" s="10">
        <v>14</v>
      </c>
      <c r="H510" s="10" t="s">
        <v>276</v>
      </c>
      <c r="I510" s="10">
        <v>1944</v>
      </c>
      <c r="J510" s="11" t="s">
        <v>1930</v>
      </c>
      <c r="K510" s="12" t="s">
        <v>237</v>
      </c>
      <c r="L510" s="13" t="s">
        <v>1931</v>
      </c>
      <c r="M510" t="s">
        <v>263</v>
      </c>
      <c r="N510" t="s">
        <v>280</v>
      </c>
      <c r="Q510" t="s">
        <v>281</v>
      </c>
      <c r="R510" s="9"/>
      <c r="S510" s="9"/>
      <c r="T510">
        <v>1</v>
      </c>
      <c r="U510" s="210" t="s">
        <v>1793</v>
      </c>
      <c r="V510" s="14">
        <v>1</v>
      </c>
      <c r="W510" s="14">
        <v>1</v>
      </c>
      <c r="X510" s="14" t="s">
        <v>270</v>
      </c>
      <c r="Y510">
        <v>613</v>
      </c>
      <c r="Z510" t="s">
        <v>271</v>
      </c>
      <c r="AA510">
        <f t="shared" si="7"/>
        <v>2</v>
      </c>
    </row>
    <row r="511" spans="1:27" x14ac:dyDescent="0.2">
      <c r="A511">
        <v>3431</v>
      </c>
      <c r="B511" s="1" t="s">
        <v>1932</v>
      </c>
      <c r="C511" t="s">
        <v>284</v>
      </c>
      <c r="D511" s="9">
        <v>456</v>
      </c>
      <c r="E511" s="9" t="s">
        <v>259</v>
      </c>
      <c r="F511" s="9" t="s">
        <v>312</v>
      </c>
      <c r="G511" s="10">
        <v>15</v>
      </c>
      <c r="H511" s="10" t="s">
        <v>276</v>
      </c>
      <c r="I511" s="10">
        <v>1944</v>
      </c>
      <c r="J511" s="11" t="s">
        <v>1933</v>
      </c>
      <c r="K511" s="12" t="s">
        <v>237</v>
      </c>
      <c r="L511" s="13" t="s">
        <v>1934</v>
      </c>
      <c r="M511" t="s">
        <v>290</v>
      </c>
      <c r="O511" t="s">
        <v>695</v>
      </c>
      <c r="R511" s="9"/>
      <c r="S511" s="9"/>
      <c r="T511">
        <v>1</v>
      </c>
      <c r="U511" s="210" t="s">
        <v>1793</v>
      </c>
      <c r="V511" s="14">
        <v>1</v>
      </c>
      <c r="W511" s="14">
        <v>1</v>
      </c>
      <c r="X511" s="14" t="s">
        <v>270</v>
      </c>
      <c r="Y511">
        <v>456</v>
      </c>
      <c r="Z511" t="s">
        <v>271</v>
      </c>
      <c r="AA511">
        <f t="shared" si="7"/>
        <v>1</v>
      </c>
    </row>
    <row r="512" spans="1:27" x14ac:dyDescent="0.2">
      <c r="A512">
        <v>4347</v>
      </c>
      <c r="B512" s="1" t="s">
        <v>1935</v>
      </c>
      <c r="C512" t="s">
        <v>1523</v>
      </c>
      <c r="D512" s="9">
        <v>410</v>
      </c>
      <c r="E512" s="9" t="s">
        <v>259</v>
      </c>
      <c r="F512" s="9" t="s">
        <v>312</v>
      </c>
      <c r="G512" s="10">
        <v>16</v>
      </c>
      <c r="H512" s="10" t="s">
        <v>276</v>
      </c>
      <c r="I512" s="10">
        <v>1944</v>
      </c>
      <c r="J512" s="11" t="s">
        <v>1936</v>
      </c>
      <c r="K512" s="12" t="s">
        <v>237</v>
      </c>
      <c r="L512" s="13" t="s">
        <v>1937</v>
      </c>
      <c r="M512" t="s">
        <v>290</v>
      </c>
      <c r="O512" t="s">
        <v>646</v>
      </c>
      <c r="R512" s="9"/>
      <c r="S512" s="9"/>
      <c r="T512">
        <v>1</v>
      </c>
      <c r="U512" s="210" t="s">
        <v>1793</v>
      </c>
      <c r="V512" s="14">
        <v>1</v>
      </c>
      <c r="W512" s="14">
        <v>1</v>
      </c>
      <c r="X512" s="14" t="s">
        <v>270</v>
      </c>
      <c r="Y512">
        <v>410</v>
      </c>
      <c r="Z512" t="s">
        <v>505</v>
      </c>
      <c r="AA512">
        <f t="shared" si="7"/>
        <v>1</v>
      </c>
    </row>
    <row r="513" spans="1:27" x14ac:dyDescent="0.2">
      <c r="A513">
        <v>1379</v>
      </c>
      <c r="B513" s="1" t="s">
        <v>1938</v>
      </c>
      <c r="C513" t="s">
        <v>284</v>
      </c>
      <c r="D513" s="9" t="s">
        <v>1199</v>
      </c>
      <c r="E513" s="9" t="s">
        <v>259</v>
      </c>
      <c r="F513" s="9" t="s">
        <v>532</v>
      </c>
      <c r="G513" s="10">
        <v>18</v>
      </c>
      <c r="H513" s="10" t="s">
        <v>276</v>
      </c>
      <c r="I513" s="10">
        <v>1944</v>
      </c>
      <c r="J513" s="11" t="s">
        <v>1939</v>
      </c>
      <c r="K513" s="12" t="s">
        <v>237</v>
      </c>
      <c r="L513" s="13" t="s">
        <v>18141</v>
      </c>
      <c r="M513" t="s">
        <v>290</v>
      </c>
      <c r="N513" t="s">
        <v>291</v>
      </c>
      <c r="O513" t="s">
        <v>339</v>
      </c>
      <c r="R513" s="9"/>
      <c r="S513" s="9"/>
      <c r="T513">
        <v>1</v>
      </c>
      <c r="U513" s="210" t="s">
        <v>1793</v>
      </c>
      <c r="V513" s="14">
        <v>1</v>
      </c>
      <c r="W513" s="14">
        <v>1</v>
      </c>
      <c r="X513" s="14" t="s">
        <v>294</v>
      </c>
      <c r="Y513" t="s">
        <v>1199</v>
      </c>
      <c r="Z513" t="s">
        <v>271</v>
      </c>
      <c r="AA513">
        <f t="shared" si="7"/>
        <v>1</v>
      </c>
    </row>
    <row r="514" spans="1:27" x14ac:dyDescent="0.2">
      <c r="A514">
        <v>1409</v>
      </c>
      <c r="B514" s="1" t="s">
        <v>1940</v>
      </c>
      <c r="C514" t="s">
        <v>284</v>
      </c>
      <c r="D514" s="9">
        <v>25</v>
      </c>
      <c r="E514" s="9" t="s">
        <v>259</v>
      </c>
      <c r="F514" s="9" t="s">
        <v>312</v>
      </c>
      <c r="G514" s="10">
        <v>20</v>
      </c>
      <c r="H514" s="10" t="s">
        <v>276</v>
      </c>
      <c r="I514" s="10">
        <v>1944</v>
      </c>
      <c r="J514" s="11" t="s">
        <v>1941</v>
      </c>
      <c r="K514" s="12" t="s">
        <v>237</v>
      </c>
      <c r="L514" s="13" t="s">
        <v>1942</v>
      </c>
      <c r="M514" t="s">
        <v>290</v>
      </c>
      <c r="O514" t="s">
        <v>695</v>
      </c>
      <c r="R514" s="9"/>
      <c r="S514" s="9"/>
      <c r="T514">
        <v>1</v>
      </c>
      <c r="U514" s="210" t="s">
        <v>1793</v>
      </c>
      <c r="V514" s="14">
        <v>1</v>
      </c>
      <c r="W514" s="14">
        <v>1</v>
      </c>
      <c r="X514" s="14" t="s">
        <v>270</v>
      </c>
      <c r="Y514">
        <v>25</v>
      </c>
      <c r="Z514" t="s">
        <v>505</v>
      </c>
      <c r="AA514">
        <f t="shared" ref="AA514:AA577" si="8">LEN(D514)-LEN(SUBSTITUTE(D514,"/",""))+1</f>
        <v>1</v>
      </c>
    </row>
    <row r="515" spans="1:27" x14ac:dyDescent="0.2">
      <c r="A515">
        <v>5712</v>
      </c>
      <c r="B515" s="1" t="s">
        <v>1943</v>
      </c>
      <c r="C515" t="s">
        <v>341</v>
      </c>
      <c r="D515" s="9">
        <v>105</v>
      </c>
      <c r="E515" s="9" t="s">
        <v>259</v>
      </c>
      <c r="F515" s="9" t="s">
        <v>721</v>
      </c>
      <c r="G515" s="10">
        <v>20</v>
      </c>
      <c r="H515" s="10" t="s">
        <v>276</v>
      </c>
      <c r="I515" s="10">
        <v>1944</v>
      </c>
      <c r="J515" s="11" t="s">
        <v>1944</v>
      </c>
      <c r="K515" s="12" t="s">
        <v>415</v>
      </c>
      <c r="L515" s="13" t="s">
        <v>1945</v>
      </c>
      <c r="M515" t="s">
        <v>263</v>
      </c>
      <c r="N515" t="s">
        <v>613</v>
      </c>
      <c r="O515" t="s">
        <v>1946</v>
      </c>
      <c r="Q515" t="s">
        <v>672</v>
      </c>
      <c r="R515" s="9"/>
      <c r="S515" s="9"/>
      <c r="T515">
        <v>1</v>
      </c>
      <c r="U515" s="210" t="s">
        <v>1793</v>
      </c>
      <c r="V515" s="14">
        <v>1</v>
      </c>
      <c r="W515" s="14">
        <v>1</v>
      </c>
      <c r="X515" s="14" t="s">
        <v>270</v>
      </c>
      <c r="Y515">
        <v>105</v>
      </c>
      <c r="Z515" t="s">
        <v>271</v>
      </c>
      <c r="AA515">
        <f t="shared" si="8"/>
        <v>1</v>
      </c>
    </row>
    <row r="516" spans="1:27" x14ac:dyDescent="0.2">
      <c r="A516">
        <v>7349</v>
      </c>
      <c r="B516" s="1" t="s">
        <v>1947</v>
      </c>
      <c r="C516" t="s">
        <v>284</v>
      </c>
      <c r="D516" s="9" t="s">
        <v>1948</v>
      </c>
      <c r="E516" s="9" t="s">
        <v>259</v>
      </c>
      <c r="F516" s="9" t="s">
        <v>532</v>
      </c>
      <c r="G516" s="10">
        <v>21</v>
      </c>
      <c r="H516" s="10" t="s">
        <v>276</v>
      </c>
      <c r="I516" s="10">
        <v>1944</v>
      </c>
      <c r="J516" s="11" t="s">
        <v>1949</v>
      </c>
      <c r="K516" s="12" t="s">
        <v>237</v>
      </c>
      <c r="L516" s="117" t="s">
        <v>17977</v>
      </c>
      <c r="M516" t="s">
        <v>290</v>
      </c>
      <c r="N516" t="s">
        <v>291</v>
      </c>
      <c r="O516" t="s">
        <v>764</v>
      </c>
      <c r="R516" s="9"/>
      <c r="S516" s="9"/>
      <c r="T516">
        <v>1</v>
      </c>
      <c r="U516" s="210" t="s">
        <v>1793</v>
      </c>
      <c r="V516" s="14">
        <v>1</v>
      </c>
      <c r="W516" s="14">
        <v>1</v>
      </c>
      <c r="X516" s="14" t="s">
        <v>294</v>
      </c>
      <c r="Y516" t="s">
        <v>971</v>
      </c>
      <c r="Z516" t="s">
        <v>271</v>
      </c>
      <c r="AA516">
        <f t="shared" si="8"/>
        <v>2</v>
      </c>
    </row>
    <row r="517" spans="1:27" x14ac:dyDescent="0.2">
      <c r="A517">
        <v>2889</v>
      </c>
      <c r="B517" s="1" t="s">
        <v>1952</v>
      </c>
      <c r="C517" t="s">
        <v>1027</v>
      </c>
      <c r="D517" s="9" t="s">
        <v>1479</v>
      </c>
      <c r="E517" s="9" t="s">
        <v>259</v>
      </c>
      <c r="F517" s="9" t="s">
        <v>1416</v>
      </c>
      <c r="G517" s="10">
        <v>21</v>
      </c>
      <c r="H517" s="10" t="s">
        <v>276</v>
      </c>
      <c r="I517" s="10">
        <v>1944</v>
      </c>
      <c r="J517" s="11" t="s">
        <v>1949</v>
      </c>
      <c r="K517" s="12" t="s">
        <v>237</v>
      </c>
      <c r="L517" s="13" t="s">
        <v>1953</v>
      </c>
      <c r="M517" t="s">
        <v>263</v>
      </c>
      <c r="N517" t="s">
        <v>280</v>
      </c>
      <c r="Q517" t="s">
        <v>281</v>
      </c>
      <c r="R517" s="9"/>
      <c r="S517" s="9"/>
      <c r="T517">
        <v>1</v>
      </c>
      <c r="U517" s="210" t="s">
        <v>1793</v>
      </c>
      <c r="V517" s="14">
        <v>1</v>
      </c>
      <c r="W517" s="14">
        <v>1</v>
      </c>
      <c r="X517" s="14" t="s">
        <v>270</v>
      </c>
      <c r="Y517">
        <v>21</v>
      </c>
      <c r="Z517" t="s">
        <v>271</v>
      </c>
      <c r="AA517">
        <f t="shared" si="8"/>
        <v>2</v>
      </c>
    </row>
    <row r="518" spans="1:27" x14ac:dyDescent="0.2">
      <c r="A518">
        <v>2942</v>
      </c>
      <c r="B518" s="1" t="s">
        <v>1954</v>
      </c>
      <c r="C518" t="s">
        <v>1027</v>
      </c>
      <c r="D518" s="9" t="s">
        <v>1479</v>
      </c>
      <c r="E518" s="9" t="s">
        <v>259</v>
      </c>
      <c r="F518" s="9" t="s">
        <v>1416</v>
      </c>
      <c r="G518" s="10">
        <v>21</v>
      </c>
      <c r="H518" s="10" t="s">
        <v>276</v>
      </c>
      <c r="I518" s="10">
        <v>1944</v>
      </c>
      <c r="J518" s="11" t="s">
        <v>1949</v>
      </c>
      <c r="K518" s="12" t="s">
        <v>237</v>
      </c>
      <c r="L518" s="13" t="s">
        <v>1955</v>
      </c>
      <c r="M518" t="s">
        <v>263</v>
      </c>
      <c r="N518" t="s">
        <v>280</v>
      </c>
      <c r="Q518" t="s">
        <v>281</v>
      </c>
      <c r="R518" s="9"/>
      <c r="S518" s="9"/>
      <c r="T518">
        <v>1</v>
      </c>
      <c r="U518" s="210" t="s">
        <v>1793</v>
      </c>
      <c r="V518" s="14">
        <v>1</v>
      </c>
      <c r="W518" s="14">
        <v>1</v>
      </c>
      <c r="X518" s="14" t="s">
        <v>270</v>
      </c>
      <c r="Y518">
        <v>21</v>
      </c>
      <c r="Z518" t="s">
        <v>271</v>
      </c>
      <c r="AA518">
        <f t="shared" si="8"/>
        <v>2</v>
      </c>
    </row>
    <row r="519" spans="1:27" x14ac:dyDescent="0.2">
      <c r="A519">
        <v>2819</v>
      </c>
      <c r="B519" s="1" t="s">
        <v>1950</v>
      </c>
      <c r="C519" t="s">
        <v>1008</v>
      </c>
      <c r="D519" s="9" t="s">
        <v>1951</v>
      </c>
      <c r="E519" s="9" t="s">
        <v>259</v>
      </c>
      <c r="F519" s="9" t="s">
        <v>748</v>
      </c>
      <c r="G519" s="10">
        <v>21</v>
      </c>
      <c r="H519" s="10" t="s">
        <v>276</v>
      </c>
      <c r="I519" s="10">
        <v>1944</v>
      </c>
      <c r="J519" s="11" t="s">
        <v>1949</v>
      </c>
      <c r="K519" s="12" t="s">
        <v>237</v>
      </c>
      <c r="L519" s="13" t="s">
        <v>18811</v>
      </c>
      <c r="M519" t="s">
        <v>290</v>
      </c>
      <c r="N519" t="s">
        <v>573</v>
      </c>
      <c r="O519" t="s">
        <v>1457</v>
      </c>
      <c r="R519" s="9"/>
      <c r="S519" s="9"/>
      <c r="T519">
        <v>1</v>
      </c>
      <c r="U519" s="210" t="s">
        <v>1793</v>
      </c>
      <c r="V519" s="14">
        <v>1</v>
      </c>
      <c r="W519" s="14">
        <v>1</v>
      </c>
      <c r="X519" s="14" t="s">
        <v>270</v>
      </c>
      <c r="Y519" t="s">
        <v>849</v>
      </c>
      <c r="Z519" t="s">
        <v>271</v>
      </c>
      <c r="AA519">
        <f t="shared" si="8"/>
        <v>2</v>
      </c>
    </row>
    <row r="520" spans="1:27" x14ac:dyDescent="0.2">
      <c r="A520">
        <v>6729</v>
      </c>
      <c r="B520" s="1" t="s">
        <v>1956</v>
      </c>
      <c r="C520" t="s">
        <v>1027</v>
      </c>
      <c r="D520" s="9">
        <v>464</v>
      </c>
      <c r="E520" s="9" t="s">
        <v>259</v>
      </c>
      <c r="F520" s="9" t="s">
        <v>1416</v>
      </c>
      <c r="G520" s="10">
        <v>21</v>
      </c>
      <c r="H520" s="10" t="s">
        <v>276</v>
      </c>
      <c r="I520" s="10">
        <v>1944</v>
      </c>
      <c r="J520" s="11" t="s">
        <v>1957</v>
      </c>
      <c r="K520" s="12" t="s">
        <v>415</v>
      </c>
      <c r="L520" s="13" t="s">
        <v>18777</v>
      </c>
      <c r="M520" t="s">
        <v>290</v>
      </c>
      <c r="O520" t="s">
        <v>620</v>
      </c>
      <c r="R520" s="9"/>
      <c r="S520" s="9"/>
      <c r="T520">
        <v>1</v>
      </c>
      <c r="U520" s="210" t="s">
        <v>1793</v>
      </c>
      <c r="V520" s="14">
        <v>1</v>
      </c>
      <c r="W520" s="14">
        <v>1</v>
      </c>
      <c r="X520" s="14" t="s">
        <v>270</v>
      </c>
      <c r="Y520">
        <v>464</v>
      </c>
      <c r="Z520" t="s">
        <v>271</v>
      </c>
      <c r="AA520">
        <f t="shared" si="8"/>
        <v>1</v>
      </c>
    </row>
    <row r="521" spans="1:27" x14ac:dyDescent="0.2">
      <c r="A521">
        <v>1079</v>
      </c>
      <c r="B521" s="1" t="s">
        <v>1958</v>
      </c>
      <c r="C521" t="s">
        <v>341</v>
      </c>
      <c r="D521" s="9" t="s">
        <v>1544</v>
      </c>
      <c r="E521" s="9" t="s">
        <v>259</v>
      </c>
      <c r="F521" s="9" t="s">
        <v>532</v>
      </c>
      <c r="G521" s="10">
        <v>22</v>
      </c>
      <c r="H521" s="10" t="s">
        <v>276</v>
      </c>
      <c r="I521" s="10">
        <v>1944</v>
      </c>
      <c r="J521" s="11" t="s">
        <v>1959</v>
      </c>
      <c r="K521" s="12" t="s">
        <v>237</v>
      </c>
      <c r="L521" s="13" t="s">
        <v>1960</v>
      </c>
      <c r="M521" t="s">
        <v>290</v>
      </c>
      <c r="N521" t="s">
        <v>291</v>
      </c>
      <c r="O521" t="s">
        <v>1961</v>
      </c>
      <c r="R521" s="9"/>
      <c r="S521" s="9"/>
      <c r="T521">
        <v>1</v>
      </c>
      <c r="U521" s="210" t="s">
        <v>1793</v>
      </c>
      <c r="V521" s="14">
        <v>1</v>
      </c>
      <c r="W521" s="14">
        <v>1</v>
      </c>
      <c r="X521" s="14" t="s">
        <v>294</v>
      </c>
      <c r="Y521" t="s">
        <v>1199</v>
      </c>
      <c r="Z521" t="s">
        <v>271</v>
      </c>
      <c r="AA521">
        <f t="shared" si="8"/>
        <v>2</v>
      </c>
    </row>
    <row r="522" spans="1:27" x14ac:dyDescent="0.2">
      <c r="A522">
        <v>1348</v>
      </c>
      <c r="B522" s="1" t="s">
        <v>1965</v>
      </c>
      <c r="C522" t="s">
        <v>657</v>
      </c>
      <c r="D522" s="9" t="s">
        <v>1028</v>
      </c>
      <c r="E522" s="9" t="s">
        <v>275</v>
      </c>
      <c r="F522" s="9" t="s">
        <v>413</v>
      </c>
      <c r="G522" s="10">
        <v>23</v>
      </c>
      <c r="H522" s="10" t="s">
        <v>276</v>
      </c>
      <c r="I522" s="10">
        <v>1944</v>
      </c>
      <c r="J522" s="11" t="s">
        <v>1964</v>
      </c>
      <c r="K522" s="12" t="s">
        <v>237</v>
      </c>
      <c r="L522" s="13" t="s">
        <v>1966</v>
      </c>
      <c r="M522" t="s">
        <v>290</v>
      </c>
      <c r="N522" t="s">
        <v>291</v>
      </c>
      <c r="O522" t="s">
        <v>292</v>
      </c>
      <c r="R522" s="9"/>
      <c r="S522" s="9"/>
      <c r="T522">
        <v>1</v>
      </c>
      <c r="U522" s="210" t="s">
        <v>1793</v>
      </c>
      <c r="V522" s="14">
        <v>1</v>
      </c>
      <c r="W522" s="14">
        <v>1</v>
      </c>
      <c r="X522" s="14" t="s">
        <v>270</v>
      </c>
      <c r="Y522" s="25">
        <v>23</v>
      </c>
      <c r="Z522" t="s">
        <v>271</v>
      </c>
      <c r="AA522">
        <f t="shared" si="8"/>
        <v>3</v>
      </c>
    </row>
    <row r="523" spans="1:27" x14ac:dyDescent="0.2">
      <c r="A523">
        <v>608</v>
      </c>
      <c r="B523" s="1" t="s">
        <v>1962</v>
      </c>
      <c r="C523" t="s">
        <v>657</v>
      </c>
      <c r="D523" s="110" t="s">
        <v>1963</v>
      </c>
      <c r="E523" s="9" t="s">
        <v>259</v>
      </c>
      <c r="F523" s="9" t="s">
        <v>1416</v>
      </c>
      <c r="G523" s="10">
        <v>23</v>
      </c>
      <c r="H523" s="10" t="s">
        <v>276</v>
      </c>
      <c r="I523" s="10">
        <v>1944</v>
      </c>
      <c r="J523" s="11" t="s">
        <v>1964</v>
      </c>
      <c r="K523" s="12" t="s">
        <v>237</v>
      </c>
      <c r="L523" s="114" t="s">
        <v>18558</v>
      </c>
      <c r="M523" t="s">
        <v>290</v>
      </c>
      <c r="O523" t="s">
        <v>933</v>
      </c>
      <c r="R523" s="9"/>
      <c r="S523" s="9"/>
      <c r="T523">
        <v>1</v>
      </c>
      <c r="U523" s="210" t="s">
        <v>1793</v>
      </c>
      <c r="V523" s="14">
        <v>1</v>
      </c>
      <c r="W523" s="14">
        <v>1</v>
      </c>
      <c r="X523" s="14" t="s">
        <v>270</v>
      </c>
      <c r="Y523">
        <v>464</v>
      </c>
      <c r="Z523" t="s">
        <v>271</v>
      </c>
      <c r="AA523">
        <f t="shared" si="8"/>
        <v>3</v>
      </c>
    </row>
    <row r="524" spans="1:27" x14ac:dyDescent="0.2">
      <c r="A524">
        <v>4298</v>
      </c>
      <c r="B524" s="1" t="s">
        <v>1967</v>
      </c>
      <c r="C524" t="s">
        <v>1352</v>
      </c>
      <c r="D524" s="9" t="s">
        <v>1047</v>
      </c>
      <c r="E524" s="9" t="s">
        <v>275</v>
      </c>
      <c r="F524" s="9" t="s">
        <v>260</v>
      </c>
      <c r="G524" s="10">
        <v>23</v>
      </c>
      <c r="H524" s="10" t="s">
        <v>276</v>
      </c>
      <c r="I524" s="10">
        <v>1944</v>
      </c>
      <c r="J524" s="11" t="s">
        <v>1964</v>
      </c>
      <c r="K524" s="12" t="s">
        <v>237</v>
      </c>
      <c r="L524" s="13" t="s">
        <v>1968</v>
      </c>
      <c r="M524" t="s">
        <v>290</v>
      </c>
      <c r="O524" t="s">
        <v>695</v>
      </c>
      <c r="R524" s="9"/>
      <c r="S524" s="9"/>
      <c r="T524">
        <v>1</v>
      </c>
      <c r="U524" s="210" t="s">
        <v>1793</v>
      </c>
      <c r="V524" s="14">
        <v>1</v>
      </c>
      <c r="W524" s="14">
        <v>1</v>
      </c>
      <c r="X524" s="14" t="s">
        <v>270</v>
      </c>
      <c r="Y524" t="s">
        <v>1047</v>
      </c>
      <c r="Z524" t="s">
        <v>271</v>
      </c>
      <c r="AA524">
        <f t="shared" si="8"/>
        <v>1</v>
      </c>
    </row>
    <row r="525" spans="1:27" x14ac:dyDescent="0.2">
      <c r="A525">
        <v>406</v>
      </c>
      <c r="B525" s="1" t="s">
        <v>1969</v>
      </c>
      <c r="C525" t="s">
        <v>1970</v>
      </c>
      <c r="D525" s="9" t="s">
        <v>1971</v>
      </c>
      <c r="E525" s="9" t="s">
        <v>259</v>
      </c>
      <c r="F525" s="9" t="s">
        <v>286</v>
      </c>
      <c r="G525" s="10">
        <v>25</v>
      </c>
      <c r="H525" s="10" t="s">
        <v>276</v>
      </c>
      <c r="I525" s="10">
        <v>1944</v>
      </c>
      <c r="J525" s="11" t="s">
        <v>1972</v>
      </c>
      <c r="K525" s="12" t="s">
        <v>237</v>
      </c>
      <c r="L525" s="13" t="s">
        <v>17978</v>
      </c>
      <c r="M525" t="s">
        <v>290</v>
      </c>
      <c r="N525" t="s">
        <v>291</v>
      </c>
      <c r="O525" t="s">
        <v>292</v>
      </c>
      <c r="R525" s="9"/>
      <c r="S525" s="9"/>
      <c r="T525">
        <v>1</v>
      </c>
      <c r="U525" s="210" t="s">
        <v>1793</v>
      </c>
      <c r="V525" s="14">
        <v>1</v>
      </c>
      <c r="W525" s="14">
        <v>1</v>
      </c>
      <c r="X525" s="14" t="s">
        <v>294</v>
      </c>
      <c r="Y525" t="s">
        <v>1973</v>
      </c>
      <c r="Z525" t="s">
        <v>271</v>
      </c>
      <c r="AA525">
        <f t="shared" si="8"/>
        <v>5</v>
      </c>
    </row>
    <row r="526" spans="1:27" x14ac:dyDescent="0.2">
      <c r="A526">
        <v>1084</v>
      </c>
      <c r="B526" s="1" t="s">
        <v>1974</v>
      </c>
      <c r="C526" t="s">
        <v>657</v>
      </c>
      <c r="D526" s="9" t="s">
        <v>1915</v>
      </c>
      <c r="E526" s="9" t="s">
        <v>876</v>
      </c>
      <c r="F526" s="9" t="s">
        <v>1416</v>
      </c>
      <c r="G526" s="10">
        <v>26</v>
      </c>
      <c r="H526" s="10" t="s">
        <v>276</v>
      </c>
      <c r="I526" s="10">
        <v>1944</v>
      </c>
      <c r="J526" s="11" t="s">
        <v>1975</v>
      </c>
      <c r="K526" s="12" t="s">
        <v>237</v>
      </c>
      <c r="L526" s="13" t="s">
        <v>1976</v>
      </c>
      <c r="M526" t="s">
        <v>753</v>
      </c>
      <c r="R526" s="9"/>
      <c r="S526" s="9"/>
      <c r="T526">
        <v>1</v>
      </c>
      <c r="U526" s="210" t="s">
        <v>1793</v>
      </c>
      <c r="V526" s="14">
        <v>1</v>
      </c>
      <c r="W526" s="14">
        <v>1</v>
      </c>
      <c r="X526" s="14" t="s">
        <v>270</v>
      </c>
      <c r="Y526">
        <v>27</v>
      </c>
      <c r="Z526" t="s">
        <v>271</v>
      </c>
      <c r="AA526">
        <f t="shared" si="8"/>
        <v>2</v>
      </c>
    </row>
    <row r="527" spans="1:27" x14ac:dyDescent="0.2">
      <c r="A527">
        <v>7516</v>
      </c>
      <c r="B527" s="1" t="s">
        <v>1985</v>
      </c>
      <c r="C527" t="s">
        <v>341</v>
      </c>
      <c r="D527" s="9" t="s">
        <v>1986</v>
      </c>
      <c r="E527" s="9" t="s">
        <v>259</v>
      </c>
      <c r="F527" s="9" t="s">
        <v>721</v>
      </c>
      <c r="G527" s="10">
        <v>28</v>
      </c>
      <c r="H527" s="10" t="s">
        <v>276</v>
      </c>
      <c r="I527" s="10">
        <v>1944</v>
      </c>
      <c r="J527" s="11" t="s">
        <v>1979</v>
      </c>
      <c r="K527" s="12" t="s">
        <v>237</v>
      </c>
      <c r="L527" s="13" t="s">
        <v>18810</v>
      </c>
      <c r="M527" t="s">
        <v>290</v>
      </c>
      <c r="N527" t="s">
        <v>291</v>
      </c>
      <c r="O527" t="s">
        <v>498</v>
      </c>
      <c r="R527" s="9"/>
      <c r="S527" s="9"/>
      <c r="T527">
        <v>1</v>
      </c>
      <c r="U527" s="210" t="s">
        <v>1793</v>
      </c>
      <c r="V527" s="14">
        <v>1</v>
      </c>
      <c r="W527" s="14">
        <v>1</v>
      </c>
      <c r="X527" s="14" t="s">
        <v>270</v>
      </c>
      <c r="Y527">
        <v>139</v>
      </c>
      <c r="Z527" t="s">
        <v>271</v>
      </c>
      <c r="AA527">
        <f t="shared" si="8"/>
        <v>2</v>
      </c>
    </row>
    <row r="528" spans="1:27" x14ac:dyDescent="0.2">
      <c r="A528">
        <v>4844</v>
      </c>
      <c r="B528" s="1" t="s">
        <v>1989</v>
      </c>
      <c r="C528" t="s">
        <v>503</v>
      </c>
      <c r="D528" s="9"/>
      <c r="E528" s="9" t="s">
        <v>508</v>
      </c>
      <c r="F528" s="9" t="s">
        <v>456</v>
      </c>
      <c r="G528" s="10">
        <v>28</v>
      </c>
      <c r="H528" s="10" t="s">
        <v>276</v>
      </c>
      <c r="I528" s="10">
        <v>1944</v>
      </c>
      <c r="J528" s="11" t="s">
        <v>1979</v>
      </c>
      <c r="K528" s="12" t="s">
        <v>237</v>
      </c>
      <c r="L528" s="13" t="s">
        <v>1990</v>
      </c>
      <c r="M528" t="s">
        <v>781</v>
      </c>
      <c r="R528" s="9"/>
      <c r="S528" s="9"/>
      <c r="T528">
        <v>1</v>
      </c>
      <c r="U528" s="210" t="s">
        <v>1793</v>
      </c>
      <c r="V528" s="14">
        <v>1</v>
      </c>
      <c r="W528" s="14">
        <v>1</v>
      </c>
      <c r="X528" s="14" t="s">
        <v>294</v>
      </c>
      <c r="Y528" t="s">
        <v>334</v>
      </c>
      <c r="Z528" t="s">
        <v>505</v>
      </c>
      <c r="AA528">
        <f t="shared" si="8"/>
        <v>1</v>
      </c>
    </row>
    <row r="529" spans="1:27" x14ac:dyDescent="0.2">
      <c r="A529">
        <v>4792</v>
      </c>
      <c r="B529" s="1" t="s">
        <v>1987</v>
      </c>
      <c r="C529" t="s">
        <v>503</v>
      </c>
      <c r="D529" s="9"/>
      <c r="E529" s="9" t="s">
        <v>508</v>
      </c>
      <c r="F529" s="9" t="s">
        <v>456</v>
      </c>
      <c r="G529" s="10">
        <v>28</v>
      </c>
      <c r="H529" s="10" t="s">
        <v>276</v>
      </c>
      <c r="I529" s="10">
        <v>1944</v>
      </c>
      <c r="J529" s="11" t="s">
        <v>1979</v>
      </c>
      <c r="K529" s="12" t="s">
        <v>237</v>
      </c>
      <c r="L529" s="13" t="s">
        <v>1988</v>
      </c>
      <c r="M529" t="s">
        <v>290</v>
      </c>
      <c r="N529" t="s">
        <v>291</v>
      </c>
      <c r="O529" t="s">
        <v>17895</v>
      </c>
      <c r="R529" s="9"/>
      <c r="S529" s="9"/>
      <c r="T529">
        <v>1</v>
      </c>
      <c r="U529" s="210" t="s">
        <v>1793</v>
      </c>
      <c r="V529" s="14">
        <v>1</v>
      </c>
      <c r="W529" s="14">
        <v>1</v>
      </c>
      <c r="X529" s="14" t="s">
        <v>294</v>
      </c>
      <c r="Y529" t="s">
        <v>334</v>
      </c>
      <c r="Z529" t="s">
        <v>505</v>
      </c>
      <c r="AA529">
        <f t="shared" si="8"/>
        <v>1</v>
      </c>
    </row>
    <row r="530" spans="1:27" x14ac:dyDescent="0.2">
      <c r="A530">
        <v>6283</v>
      </c>
      <c r="B530" s="1" t="s">
        <v>1991</v>
      </c>
      <c r="C530" t="s">
        <v>503</v>
      </c>
      <c r="D530" s="9"/>
      <c r="E530" s="9" t="s">
        <v>508</v>
      </c>
      <c r="F530" s="9" t="s">
        <v>456</v>
      </c>
      <c r="G530" s="10">
        <v>28</v>
      </c>
      <c r="H530" s="10" t="s">
        <v>276</v>
      </c>
      <c r="I530" s="10">
        <v>1944</v>
      </c>
      <c r="J530" s="11" t="s">
        <v>1979</v>
      </c>
      <c r="K530" s="12" t="s">
        <v>237</v>
      </c>
      <c r="L530" s="13" t="s">
        <v>1990</v>
      </c>
      <c r="M530" t="s">
        <v>781</v>
      </c>
      <c r="R530" s="9"/>
      <c r="S530" s="9"/>
      <c r="T530">
        <v>1</v>
      </c>
      <c r="U530" s="210" t="s">
        <v>1793</v>
      </c>
      <c r="V530" s="14">
        <v>1</v>
      </c>
      <c r="W530" s="14">
        <v>1</v>
      </c>
      <c r="X530" s="14" t="s">
        <v>294</v>
      </c>
      <c r="Y530" t="s">
        <v>334</v>
      </c>
      <c r="Z530" t="s">
        <v>505</v>
      </c>
      <c r="AA530">
        <f t="shared" si="8"/>
        <v>1</v>
      </c>
    </row>
    <row r="531" spans="1:27" x14ac:dyDescent="0.2">
      <c r="A531">
        <v>1571</v>
      </c>
      <c r="B531" s="1" t="s">
        <v>1981</v>
      </c>
      <c r="C531" t="s">
        <v>1523</v>
      </c>
      <c r="D531" s="9" t="s">
        <v>1982</v>
      </c>
      <c r="E531" s="9" t="s">
        <v>275</v>
      </c>
      <c r="F531" s="9" t="s">
        <v>312</v>
      </c>
      <c r="G531" s="10">
        <v>28</v>
      </c>
      <c r="H531" s="10" t="s">
        <v>276</v>
      </c>
      <c r="I531" s="10">
        <v>1944</v>
      </c>
      <c r="J531" s="11" t="s">
        <v>1979</v>
      </c>
      <c r="K531" s="12" t="s">
        <v>237</v>
      </c>
      <c r="L531" s="13" t="s">
        <v>1983</v>
      </c>
      <c r="M531" t="s">
        <v>290</v>
      </c>
      <c r="O531" t="s">
        <v>17895</v>
      </c>
      <c r="R531" s="9"/>
      <c r="S531" s="9"/>
      <c r="T531">
        <v>1</v>
      </c>
      <c r="U531" s="210" t="s">
        <v>1793</v>
      </c>
      <c r="V531" s="14">
        <v>1</v>
      </c>
      <c r="W531" s="14">
        <v>1</v>
      </c>
      <c r="X531" s="14" t="s">
        <v>270</v>
      </c>
      <c r="Y531" t="s">
        <v>1984</v>
      </c>
      <c r="Z531" t="s">
        <v>505</v>
      </c>
      <c r="AA531">
        <f t="shared" si="8"/>
        <v>2</v>
      </c>
    </row>
    <row r="532" spans="1:27" x14ac:dyDescent="0.2">
      <c r="A532">
        <v>1075</v>
      </c>
      <c r="B532" s="1" t="s">
        <v>1977</v>
      </c>
      <c r="C532" t="s">
        <v>1027</v>
      </c>
      <c r="D532" s="9" t="s">
        <v>1978</v>
      </c>
      <c r="E532" s="9" t="s">
        <v>259</v>
      </c>
      <c r="F532" s="9" t="s">
        <v>1416</v>
      </c>
      <c r="G532" s="10">
        <v>28</v>
      </c>
      <c r="H532" s="10" t="s">
        <v>276</v>
      </c>
      <c r="I532" s="10">
        <v>1944</v>
      </c>
      <c r="J532" s="11" t="s">
        <v>1979</v>
      </c>
      <c r="K532" s="12" t="s">
        <v>237</v>
      </c>
      <c r="L532" s="13" t="s">
        <v>1980</v>
      </c>
      <c r="M532" t="s">
        <v>290</v>
      </c>
      <c r="N532" t="s">
        <v>573</v>
      </c>
      <c r="O532" t="s">
        <v>292</v>
      </c>
      <c r="R532" s="9"/>
      <c r="S532" s="9"/>
      <c r="T532">
        <v>1</v>
      </c>
      <c r="U532" s="210" t="s">
        <v>1793</v>
      </c>
      <c r="V532" s="14">
        <v>1</v>
      </c>
      <c r="W532" s="14">
        <v>1</v>
      </c>
      <c r="X532" s="14" t="s">
        <v>270</v>
      </c>
      <c r="Y532">
        <v>305</v>
      </c>
      <c r="Z532" t="s">
        <v>271</v>
      </c>
      <c r="AA532">
        <f t="shared" si="8"/>
        <v>3</v>
      </c>
    </row>
    <row r="533" spans="1:27" x14ac:dyDescent="0.2">
      <c r="A533">
        <v>2714</v>
      </c>
      <c r="B533" s="1" t="s">
        <v>1997</v>
      </c>
      <c r="C533" t="s">
        <v>657</v>
      </c>
      <c r="D533" s="9">
        <v>418</v>
      </c>
      <c r="E533" s="9" t="s">
        <v>259</v>
      </c>
      <c r="F533" s="9" t="s">
        <v>413</v>
      </c>
      <c r="G533" s="10">
        <v>28</v>
      </c>
      <c r="H533" s="10" t="s">
        <v>276</v>
      </c>
      <c r="I533" s="10">
        <v>1944</v>
      </c>
      <c r="J533" s="11" t="s">
        <v>1994</v>
      </c>
      <c r="K533" s="12" t="s">
        <v>415</v>
      </c>
      <c r="L533" s="13" t="s">
        <v>1844</v>
      </c>
      <c r="M533" t="s">
        <v>263</v>
      </c>
      <c r="N533" t="s">
        <v>280</v>
      </c>
      <c r="Q533" t="s">
        <v>281</v>
      </c>
      <c r="R533" s="9"/>
      <c r="S533" s="9"/>
      <c r="T533">
        <v>1</v>
      </c>
      <c r="U533" s="210" t="s">
        <v>1793</v>
      </c>
      <c r="V533" s="14">
        <v>1</v>
      </c>
      <c r="W533" s="14">
        <v>1</v>
      </c>
      <c r="X533" s="14" t="s">
        <v>270</v>
      </c>
      <c r="Y533">
        <v>418</v>
      </c>
      <c r="Z533" t="s">
        <v>271</v>
      </c>
      <c r="AA533">
        <f t="shared" si="8"/>
        <v>1</v>
      </c>
    </row>
    <row r="534" spans="1:27" x14ac:dyDescent="0.2">
      <c r="A534">
        <v>1324</v>
      </c>
      <c r="B534" s="1" t="s">
        <v>1992</v>
      </c>
      <c r="C534" t="s">
        <v>284</v>
      </c>
      <c r="D534" s="9" t="s">
        <v>1993</v>
      </c>
      <c r="E534" s="9" t="s">
        <v>259</v>
      </c>
      <c r="F534" s="9" t="s">
        <v>1701</v>
      </c>
      <c r="G534" s="10">
        <v>28</v>
      </c>
      <c r="H534" s="10" t="s">
        <v>276</v>
      </c>
      <c r="I534" s="10">
        <v>1944</v>
      </c>
      <c r="J534" s="11" t="s">
        <v>1994</v>
      </c>
      <c r="K534" s="12" t="s">
        <v>415</v>
      </c>
      <c r="L534" s="13" t="s">
        <v>18563</v>
      </c>
      <c r="M534" t="s">
        <v>263</v>
      </c>
      <c r="N534" t="s">
        <v>470</v>
      </c>
      <c r="Q534" t="s">
        <v>672</v>
      </c>
      <c r="R534" s="9"/>
      <c r="S534" s="9"/>
      <c r="T534">
        <v>1</v>
      </c>
      <c r="U534" s="210" t="s">
        <v>1793</v>
      </c>
      <c r="V534" s="14">
        <v>1</v>
      </c>
      <c r="W534" s="14">
        <v>1</v>
      </c>
      <c r="X534" s="14" t="s">
        <v>270</v>
      </c>
      <c r="Y534">
        <v>239</v>
      </c>
      <c r="Z534" t="s">
        <v>505</v>
      </c>
      <c r="AA534">
        <f t="shared" si="8"/>
        <v>3</v>
      </c>
    </row>
    <row r="535" spans="1:27" x14ac:dyDescent="0.2">
      <c r="A535">
        <v>6366</v>
      </c>
      <c r="B535" s="1" t="s">
        <v>1845</v>
      </c>
      <c r="C535" t="s">
        <v>284</v>
      </c>
      <c r="D535" s="9">
        <v>85</v>
      </c>
      <c r="E535" s="9" t="s">
        <v>259</v>
      </c>
      <c r="F535" s="9" t="s">
        <v>312</v>
      </c>
      <c r="G535" s="10">
        <v>28</v>
      </c>
      <c r="H535" s="10" t="s">
        <v>276</v>
      </c>
      <c r="I535" s="10">
        <v>1944</v>
      </c>
      <c r="J535" s="11" t="s">
        <v>1994</v>
      </c>
      <c r="K535" s="12" t="s">
        <v>415</v>
      </c>
      <c r="L535" s="13" t="s">
        <v>18434</v>
      </c>
      <c r="M535" t="s">
        <v>263</v>
      </c>
      <c r="N535" t="s">
        <v>613</v>
      </c>
      <c r="O535" t="s">
        <v>323</v>
      </c>
      <c r="Q535" t="s">
        <v>672</v>
      </c>
      <c r="R535" s="9"/>
      <c r="S535" s="9"/>
      <c r="T535">
        <v>1</v>
      </c>
      <c r="U535" s="210" t="s">
        <v>1793</v>
      </c>
      <c r="V535" s="14">
        <v>1</v>
      </c>
      <c r="W535" s="14">
        <v>1</v>
      </c>
      <c r="X535" s="14" t="s">
        <v>270</v>
      </c>
      <c r="Y535">
        <v>85</v>
      </c>
      <c r="Z535" t="s">
        <v>505</v>
      </c>
      <c r="AA535">
        <f t="shared" si="8"/>
        <v>1</v>
      </c>
    </row>
    <row r="536" spans="1:27" x14ac:dyDescent="0.2">
      <c r="A536">
        <v>471</v>
      </c>
      <c r="B536" s="1" t="s">
        <v>1995</v>
      </c>
      <c r="C536" t="s">
        <v>1027</v>
      </c>
      <c r="D536" s="9" t="s">
        <v>1415</v>
      </c>
      <c r="E536" s="9" t="s">
        <v>259</v>
      </c>
      <c r="F536" s="9" t="s">
        <v>1416</v>
      </c>
      <c r="G536" s="10">
        <v>28</v>
      </c>
      <c r="H536" s="10" t="s">
        <v>276</v>
      </c>
      <c r="I536" s="10">
        <v>1944</v>
      </c>
      <c r="J536" s="11" t="s">
        <v>1994</v>
      </c>
      <c r="K536" s="12" t="s">
        <v>415</v>
      </c>
      <c r="L536" s="13" t="s">
        <v>1996</v>
      </c>
      <c r="M536" t="s">
        <v>332</v>
      </c>
      <c r="N536" t="s">
        <v>333</v>
      </c>
      <c r="Q536" t="s">
        <v>334</v>
      </c>
      <c r="R536" s="9"/>
      <c r="S536" s="9"/>
      <c r="T536">
        <v>1</v>
      </c>
      <c r="U536" s="210" t="s">
        <v>1793</v>
      </c>
      <c r="V536" s="14">
        <v>1</v>
      </c>
      <c r="W536" s="14">
        <v>1</v>
      </c>
      <c r="X536" s="14" t="s">
        <v>270</v>
      </c>
      <c r="Y536">
        <v>464</v>
      </c>
      <c r="Z536" t="s">
        <v>1419</v>
      </c>
      <c r="AA536">
        <f t="shared" si="8"/>
        <v>2</v>
      </c>
    </row>
    <row r="537" spans="1:27" x14ac:dyDescent="0.2">
      <c r="A537">
        <v>7735</v>
      </c>
      <c r="B537" s="1" t="s">
        <v>1849</v>
      </c>
      <c r="C537" t="s">
        <v>1352</v>
      </c>
      <c r="D537" s="9">
        <v>544</v>
      </c>
      <c r="E537" s="9" t="s">
        <v>259</v>
      </c>
      <c r="F537" s="9" t="s">
        <v>260</v>
      </c>
      <c r="G537" s="10">
        <v>29</v>
      </c>
      <c r="H537" s="10" t="s">
        <v>276</v>
      </c>
      <c r="I537" s="10">
        <v>1944</v>
      </c>
      <c r="J537" s="11" t="s">
        <v>1847</v>
      </c>
      <c r="K537" s="12" t="s">
        <v>237</v>
      </c>
      <c r="L537" s="13" t="s">
        <v>1850</v>
      </c>
      <c r="M537" t="s">
        <v>263</v>
      </c>
      <c r="N537" t="s">
        <v>4135</v>
      </c>
      <c r="Q537" t="s">
        <v>672</v>
      </c>
      <c r="R537" s="9"/>
      <c r="S537" s="9"/>
      <c r="T537">
        <v>1</v>
      </c>
      <c r="U537" s="210" t="s">
        <v>1793</v>
      </c>
      <c r="V537" s="14">
        <v>1</v>
      </c>
      <c r="W537" s="14">
        <v>1</v>
      </c>
      <c r="X537" s="14" t="s">
        <v>270</v>
      </c>
      <c r="Y537">
        <v>544</v>
      </c>
      <c r="Z537" t="s">
        <v>271</v>
      </c>
      <c r="AA537">
        <f t="shared" si="8"/>
        <v>1</v>
      </c>
    </row>
    <row r="538" spans="1:27" x14ac:dyDescent="0.2">
      <c r="A538">
        <v>4523</v>
      </c>
      <c r="B538" s="1" t="s">
        <v>1846</v>
      </c>
      <c r="C538" t="s">
        <v>1008</v>
      </c>
      <c r="D538" s="9" t="s">
        <v>658</v>
      </c>
      <c r="E538" s="9" t="s">
        <v>259</v>
      </c>
      <c r="F538" s="9" t="s">
        <v>286</v>
      </c>
      <c r="G538" s="10">
        <v>29</v>
      </c>
      <c r="H538" s="10" t="s">
        <v>276</v>
      </c>
      <c r="I538" s="10">
        <v>1944</v>
      </c>
      <c r="J538" s="11" t="s">
        <v>1847</v>
      </c>
      <c r="K538" s="12" t="s">
        <v>237</v>
      </c>
      <c r="L538" s="13" t="s">
        <v>1848</v>
      </c>
      <c r="M538" t="s">
        <v>290</v>
      </c>
      <c r="N538" t="s">
        <v>291</v>
      </c>
      <c r="O538" t="s">
        <v>292</v>
      </c>
      <c r="R538" s="9"/>
      <c r="S538" s="9"/>
      <c r="T538">
        <v>1</v>
      </c>
      <c r="U538" s="210" t="s">
        <v>1793</v>
      </c>
      <c r="V538" s="14">
        <v>1</v>
      </c>
      <c r="W538" s="14">
        <v>1</v>
      </c>
      <c r="X538" s="14" t="s">
        <v>294</v>
      </c>
      <c r="Y538" t="s">
        <v>658</v>
      </c>
      <c r="Z538" t="s">
        <v>271</v>
      </c>
      <c r="AA538">
        <f t="shared" si="8"/>
        <v>1</v>
      </c>
    </row>
    <row r="539" spans="1:27" x14ac:dyDescent="0.2">
      <c r="A539">
        <v>4561</v>
      </c>
      <c r="B539" s="1" t="s">
        <v>1851</v>
      </c>
      <c r="C539" t="s">
        <v>1027</v>
      </c>
      <c r="D539" s="9">
        <v>21</v>
      </c>
      <c r="E539" s="9" t="s">
        <v>259</v>
      </c>
      <c r="F539" s="9" t="s">
        <v>1416</v>
      </c>
      <c r="G539" s="10">
        <v>29</v>
      </c>
      <c r="H539" s="10" t="s">
        <v>276</v>
      </c>
      <c r="I539" s="10">
        <v>1944</v>
      </c>
      <c r="J539" s="11" t="s">
        <v>1847</v>
      </c>
      <c r="K539" s="12" t="s">
        <v>237</v>
      </c>
      <c r="L539" s="13" t="s">
        <v>1852</v>
      </c>
      <c r="M539" t="s">
        <v>279</v>
      </c>
      <c r="N539" t="s">
        <v>280</v>
      </c>
      <c r="Q539" t="s">
        <v>281</v>
      </c>
      <c r="R539" s="9"/>
      <c r="S539" s="9"/>
      <c r="T539">
        <v>1</v>
      </c>
      <c r="U539" s="210" t="s">
        <v>1793</v>
      </c>
      <c r="V539" s="14">
        <v>1</v>
      </c>
      <c r="W539" s="14">
        <v>1</v>
      </c>
      <c r="X539" s="14" t="s">
        <v>270</v>
      </c>
      <c r="Y539">
        <v>21</v>
      </c>
      <c r="Z539" t="s">
        <v>271</v>
      </c>
      <c r="AA539">
        <f t="shared" si="8"/>
        <v>1</v>
      </c>
    </row>
    <row r="540" spans="1:27" x14ac:dyDescent="0.2">
      <c r="A540">
        <v>3836</v>
      </c>
      <c r="B540" s="1" t="s">
        <v>1853</v>
      </c>
      <c r="C540" t="s">
        <v>1027</v>
      </c>
      <c r="D540" s="9">
        <v>487</v>
      </c>
      <c r="E540" s="9" t="s">
        <v>259</v>
      </c>
      <c r="F540" s="9" t="s">
        <v>1416</v>
      </c>
      <c r="G540" s="10">
        <v>30</v>
      </c>
      <c r="H540" s="10" t="s">
        <v>276</v>
      </c>
      <c r="I540" s="10">
        <v>1944</v>
      </c>
      <c r="J540" s="11" t="s">
        <v>1854</v>
      </c>
      <c r="K540" s="12" t="s">
        <v>237</v>
      </c>
      <c r="L540" s="13" t="s">
        <v>1855</v>
      </c>
      <c r="M540" t="s">
        <v>290</v>
      </c>
      <c r="N540" t="s">
        <v>573</v>
      </c>
      <c r="O540" t="s">
        <v>367</v>
      </c>
      <c r="R540" s="9"/>
      <c r="S540" s="9"/>
      <c r="T540">
        <v>1</v>
      </c>
      <c r="U540" s="210" t="s">
        <v>1793</v>
      </c>
      <c r="V540" s="14">
        <v>1</v>
      </c>
      <c r="W540" s="14">
        <v>1</v>
      </c>
      <c r="X540" s="14" t="s">
        <v>270</v>
      </c>
      <c r="Y540">
        <v>487</v>
      </c>
      <c r="Z540" t="s">
        <v>271</v>
      </c>
      <c r="AA540">
        <f t="shared" si="8"/>
        <v>1</v>
      </c>
    </row>
    <row r="541" spans="1:27" x14ac:dyDescent="0.2">
      <c r="A541">
        <v>474</v>
      </c>
      <c r="B541" s="1" t="s">
        <v>1856</v>
      </c>
      <c r="C541" t="s">
        <v>1027</v>
      </c>
      <c r="D541" s="9" t="s">
        <v>1592</v>
      </c>
      <c r="E541" s="9" t="s">
        <v>259</v>
      </c>
      <c r="F541" s="9" t="s">
        <v>1416</v>
      </c>
      <c r="G541" s="10">
        <v>31</v>
      </c>
      <c r="H541" s="10" t="s">
        <v>276</v>
      </c>
      <c r="I541" s="10">
        <v>1944</v>
      </c>
      <c r="J541" s="11" t="s">
        <v>1857</v>
      </c>
      <c r="K541" s="12" t="s">
        <v>237</v>
      </c>
      <c r="L541" s="13" t="s">
        <v>1858</v>
      </c>
      <c r="M541" t="s">
        <v>290</v>
      </c>
      <c r="O541" t="s">
        <v>933</v>
      </c>
      <c r="R541" s="9"/>
      <c r="S541" s="9"/>
      <c r="T541">
        <v>1</v>
      </c>
      <c r="U541" s="210" t="s">
        <v>1793</v>
      </c>
      <c r="V541" s="14">
        <v>1</v>
      </c>
      <c r="W541" s="14">
        <v>1</v>
      </c>
      <c r="X541" s="14" t="s">
        <v>270</v>
      </c>
      <c r="Y541">
        <v>487</v>
      </c>
      <c r="Z541" t="s">
        <v>271</v>
      </c>
      <c r="AA541">
        <f t="shared" si="8"/>
        <v>2</v>
      </c>
    </row>
    <row r="542" spans="1:27" x14ac:dyDescent="0.2">
      <c r="A542">
        <v>6558</v>
      </c>
      <c r="B542" s="1" t="s">
        <v>1864</v>
      </c>
      <c r="C542" t="s">
        <v>284</v>
      </c>
      <c r="D542" s="9">
        <v>151</v>
      </c>
      <c r="E542" s="9" t="s">
        <v>259</v>
      </c>
      <c r="F542" s="9" t="s">
        <v>312</v>
      </c>
      <c r="G542" s="10">
        <v>0</v>
      </c>
      <c r="H542" s="10" t="s">
        <v>536</v>
      </c>
      <c r="I542" s="10">
        <v>1944</v>
      </c>
      <c r="J542" s="11" t="s">
        <v>1861</v>
      </c>
      <c r="K542" s="12" t="s">
        <v>237</v>
      </c>
      <c r="L542" s="13" t="s">
        <v>1865</v>
      </c>
      <c r="M542" t="s">
        <v>753</v>
      </c>
      <c r="R542" s="9"/>
      <c r="S542" s="9"/>
      <c r="T542">
        <v>2</v>
      </c>
      <c r="U542" s="210" t="s">
        <v>1863</v>
      </c>
      <c r="V542" s="14">
        <v>1</v>
      </c>
      <c r="W542" s="14">
        <v>1</v>
      </c>
      <c r="X542" s="14" t="s">
        <v>270</v>
      </c>
      <c r="Y542">
        <v>151</v>
      </c>
      <c r="Z542" t="s">
        <v>271</v>
      </c>
      <c r="AA542">
        <f t="shared" si="8"/>
        <v>1</v>
      </c>
    </row>
    <row r="543" spans="1:27" x14ac:dyDescent="0.2">
      <c r="A543">
        <v>1104</v>
      </c>
      <c r="B543" s="1" t="s">
        <v>1859</v>
      </c>
      <c r="C543" t="s">
        <v>284</v>
      </c>
      <c r="D543" s="9" t="s">
        <v>1860</v>
      </c>
      <c r="E543" s="9" t="s">
        <v>259</v>
      </c>
      <c r="F543" s="9" t="s">
        <v>312</v>
      </c>
      <c r="G543" s="10">
        <v>0</v>
      </c>
      <c r="H543" s="10" t="s">
        <v>536</v>
      </c>
      <c r="I543" s="10">
        <v>1944</v>
      </c>
      <c r="J543" s="11" t="s">
        <v>1861</v>
      </c>
      <c r="K543" s="12" t="s">
        <v>237</v>
      </c>
      <c r="L543" s="13" t="s">
        <v>1862</v>
      </c>
      <c r="M543" t="s">
        <v>753</v>
      </c>
      <c r="R543" s="9"/>
      <c r="S543" s="9"/>
      <c r="T543">
        <v>2</v>
      </c>
      <c r="U543" s="210" t="s">
        <v>1863</v>
      </c>
      <c r="V543" s="14">
        <v>1</v>
      </c>
      <c r="W543" s="14">
        <v>1</v>
      </c>
      <c r="X543" s="14" t="s">
        <v>270</v>
      </c>
      <c r="Y543">
        <v>307</v>
      </c>
      <c r="Z543" t="s">
        <v>271</v>
      </c>
      <c r="AA543">
        <f t="shared" si="8"/>
        <v>3</v>
      </c>
    </row>
    <row r="544" spans="1:27" x14ac:dyDescent="0.2">
      <c r="A544">
        <v>2219</v>
      </c>
      <c r="B544" s="1" t="s">
        <v>1866</v>
      </c>
      <c r="C544" t="s">
        <v>284</v>
      </c>
      <c r="D544" s="9" t="s">
        <v>1867</v>
      </c>
      <c r="E544" s="9" t="s">
        <v>259</v>
      </c>
      <c r="F544" s="9" t="s">
        <v>312</v>
      </c>
      <c r="G544" s="10">
        <v>1</v>
      </c>
      <c r="H544" s="10" t="s">
        <v>536</v>
      </c>
      <c r="I544" s="10">
        <v>1944</v>
      </c>
      <c r="J544" s="11" t="s">
        <v>1868</v>
      </c>
      <c r="K544" s="12" t="s">
        <v>237</v>
      </c>
      <c r="L544" s="13" t="s">
        <v>1869</v>
      </c>
      <c r="M544" t="s">
        <v>290</v>
      </c>
      <c r="N544" t="s">
        <v>291</v>
      </c>
      <c r="O544" t="s">
        <v>635</v>
      </c>
      <c r="R544" s="9"/>
      <c r="S544" s="9"/>
      <c r="T544">
        <v>2</v>
      </c>
      <c r="U544" s="210" t="s">
        <v>1863</v>
      </c>
      <c r="V544" s="14">
        <v>1</v>
      </c>
      <c r="W544" s="14">
        <v>1</v>
      </c>
      <c r="X544" s="14" t="s">
        <v>270</v>
      </c>
      <c r="Y544">
        <v>239</v>
      </c>
      <c r="Z544" t="s">
        <v>271</v>
      </c>
      <c r="AA544">
        <f t="shared" si="8"/>
        <v>3</v>
      </c>
    </row>
    <row r="545" spans="1:27" x14ac:dyDescent="0.2">
      <c r="A545">
        <v>6656</v>
      </c>
      <c r="B545" s="1" t="s">
        <v>1870</v>
      </c>
      <c r="C545" t="s">
        <v>341</v>
      </c>
      <c r="D545" s="9" t="s">
        <v>1871</v>
      </c>
      <c r="E545" s="9" t="s">
        <v>259</v>
      </c>
      <c r="F545" s="9" t="s">
        <v>721</v>
      </c>
      <c r="G545" s="10">
        <v>1</v>
      </c>
      <c r="H545" s="10" t="s">
        <v>536</v>
      </c>
      <c r="I545" s="10">
        <v>1944</v>
      </c>
      <c r="J545" s="11" t="s">
        <v>1872</v>
      </c>
      <c r="K545" s="12" t="s">
        <v>415</v>
      </c>
      <c r="L545" s="13" t="s">
        <v>18807</v>
      </c>
      <c r="M545" t="s">
        <v>263</v>
      </c>
      <c r="N545" t="s">
        <v>280</v>
      </c>
      <c r="Q545" t="s">
        <v>281</v>
      </c>
      <c r="R545" s="9"/>
      <c r="S545" s="9"/>
      <c r="T545">
        <v>2</v>
      </c>
      <c r="U545" s="210" t="s">
        <v>1863</v>
      </c>
      <c r="V545" s="14">
        <v>1</v>
      </c>
      <c r="W545" s="14">
        <v>1</v>
      </c>
      <c r="X545" s="14" t="s">
        <v>270</v>
      </c>
      <c r="Y545">
        <v>627</v>
      </c>
      <c r="Z545" t="s">
        <v>271</v>
      </c>
      <c r="AA545">
        <f t="shared" si="8"/>
        <v>2</v>
      </c>
    </row>
    <row r="546" spans="1:27" x14ac:dyDescent="0.2">
      <c r="A546">
        <v>3059</v>
      </c>
      <c r="B546" s="1" t="s">
        <v>1873</v>
      </c>
      <c r="C546" t="s">
        <v>1027</v>
      </c>
      <c r="D546" s="9">
        <v>613</v>
      </c>
      <c r="E546" s="9" t="s">
        <v>259</v>
      </c>
      <c r="F546" s="9" t="s">
        <v>1416</v>
      </c>
      <c r="G546" s="10">
        <v>2</v>
      </c>
      <c r="H546" s="10" t="s">
        <v>536</v>
      </c>
      <c r="I546" s="10">
        <v>1944</v>
      </c>
      <c r="J546" s="11" t="s">
        <v>1874</v>
      </c>
      <c r="K546" s="12" t="s">
        <v>237</v>
      </c>
      <c r="L546" s="13" t="s">
        <v>1875</v>
      </c>
      <c r="M546" t="s">
        <v>290</v>
      </c>
      <c r="O546" t="s">
        <v>320</v>
      </c>
      <c r="R546" s="9"/>
      <c r="S546" s="9"/>
      <c r="T546">
        <v>2</v>
      </c>
      <c r="U546" s="210" t="s">
        <v>1863</v>
      </c>
      <c r="V546" s="14">
        <v>1</v>
      </c>
      <c r="W546" s="14">
        <v>1</v>
      </c>
      <c r="X546" s="14" t="s">
        <v>270</v>
      </c>
      <c r="Y546">
        <v>613</v>
      </c>
      <c r="Z546" t="s">
        <v>271</v>
      </c>
      <c r="AA546">
        <f t="shared" si="8"/>
        <v>1</v>
      </c>
    </row>
    <row r="547" spans="1:27" x14ac:dyDescent="0.2">
      <c r="A547">
        <v>1812</v>
      </c>
      <c r="B547" s="1" t="s">
        <v>1876</v>
      </c>
      <c r="C547" t="s">
        <v>284</v>
      </c>
      <c r="D547" s="9" t="s">
        <v>1877</v>
      </c>
      <c r="E547" s="9" t="s">
        <v>259</v>
      </c>
      <c r="F547" s="9" t="s">
        <v>532</v>
      </c>
      <c r="G547" s="10">
        <v>3</v>
      </c>
      <c r="H547" s="10" t="s">
        <v>536</v>
      </c>
      <c r="I547" s="10">
        <v>1944</v>
      </c>
      <c r="J547" s="11" t="s">
        <v>1878</v>
      </c>
      <c r="K547" s="12" t="s">
        <v>237</v>
      </c>
      <c r="L547" s="13" t="s">
        <v>1879</v>
      </c>
      <c r="M547" t="s">
        <v>753</v>
      </c>
      <c r="R547" s="9"/>
      <c r="S547" s="9"/>
      <c r="T547">
        <v>2</v>
      </c>
      <c r="U547" s="210" t="s">
        <v>1863</v>
      </c>
      <c r="V547" s="14">
        <v>1</v>
      </c>
      <c r="W547" s="14">
        <v>1</v>
      </c>
      <c r="X547" s="14" t="s">
        <v>294</v>
      </c>
      <c r="Y547" t="s">
        <v>971</v>
      </c>
      <c r="Z547" t="s">
        <v>271</v>
      </c>
      <c r="AA547">
        <f t="shared" si="8"/>
        <v>4</v>
      </c>
    </row>
    <row r="548" spans="1:27" x14ac:dyDescent="0.2">
      <c r="A548">
        <v>2613</v>
      </c>
      <c r="B548" s="1" t="s">
        <v>1880</v>
      </c>
      <c r="C548" t="s">
        <v>1523</v>
      </c>
      <c r="D548" s="9" t="s">
        <v>1881</v>
      </c>
      <c r="E548" s="9" t="s">
        <v>259</v>
      </c>
      <c r="F548" s="9" t="s">
        <v>312</v>
      </c>
      <c r="G548" s="10">
        <v>3</v>
      </c>
      <c r="H548" s="10" t="s">
        <v>536</v>
      </c>
      <c r="I548" s="10">
        <v>1944</v>
      </c>
      <c r="J548" s="11" t="s">
        <v>1878</v>
      </c>
      <c r="K548" s="12" t="s">
        <v>237</v>
      </c>
      <c r="L548" s="13" t="s">
        <v>1882</v>
      </c>
      <c r="M548" t="s">
        <v>290</v>
      </c>
      <c r="N548" t="s">
        <v>291</v>
      </c>
      <c r="O548" t="s">
        <v>1202</v>
      </c>
      <c r="R548" s="9"/>
      <c r="S548" s="9"/>
      <c r="T548">
        <v>2</v>
      </c>
      <c r="U548" s="210" t="s">
        <v>1863</v>
      </c>
      <c r="V548" s="14">
        <v>1</v>
      </c>
      <c r="W548" s="14">
        <v>1</v>
      </c>
      <c r="X548" s="14" t="s">
        <v>270</v>
      </c>
      <c r="Y548">
        <v>488</v>
      </c>
      <c r="Z548" t="s">
        <v>505</v>
      </c>
      <c r="AA548">
        <f t="shared" si="8"/>
        <v>2</v>
      </c>
    </row>
    <row r="549" spans="1:27" x14ac:dyDescent="0.2">
      <c r="A549">
        <v>4945</v>
      </c>
      <c r="B549" s="1" t="s">
        <v>1883</v>
      </c>
      <c r="C549" t="s">
        <v>284</v>
      </c>
      <c r="D549" s="9" t="s">
        <v>1884</v>
      </c>
      <c r="E549" s="9" t="s">
        <v>259</v>
      </c>
      <c r="F549" s="9" t="s">
        <v>1885</v>
      </c>
      <c r="G549" s="10">
        <v>5</v>
      </c>
      <c r="H549" s="10" t="s">
        <v>536</v>
      </c>
      <c r="I549" s="10">
        <v>1944</v>
      </c>
      <c r="J549" s="11" t="s">
        <v>1886</v>
      </c>
      <c r="K549" s="12" t="s">
        <v>237</v>
      </c>
      <c r="L549" s="13" t="s">
        <v>1887</v>
      </c>
      <c r="M549" t="s">
        <v>334</v>
      </c>
      <c r="R549" s="9"/>
      <c r="S549" s="9"/>
      <c r="T549">
        <v>2</v>
      </c>
      <c r="U549" s="210" t="s">
        <v>1863</v>
      </c>
      <c r="V549" s="14">
        <v>1</v>
      </c>
      <c r="W549" s="14">
        <v>1</v>
      </c>
      <c r="X549" s="14" t="s">
        <v>294</v>
      </c>
      <c r="Y549" t="s">
        <v>1888</v>
      </c>
      <c r="Z549" t="s">
        <v>271</v>
      </c>
      <c r="AA549">
        <f t="shared" si="8"/>
        <v>2</v>
      </c>
    </row>
    <row r="550" spans="1:27" x14ac:dyDescent="0.2">
      <c r="A550">
        <v>5713</v>
      </c>
      <c r="B550" s="1" t="s">
        <v>1890</v>
      </c>
      <c r="C550" t="s">
        <v>341</v>
      </c>
      <c r="D550" s="9">
        <v>105</v>
      </c>
      <c r="E550" s="9" t="s">
        <v>259</v>
      </c>
      <c r="F550" s="9" t="s">
        <v>721</v>
      </c>
      <c r="G550" s="10">
        <v>5</v>
      </c>
      <c r="H550" s="10" t="s">
        <v>536</v>
      </c>
      <c r="I550" s="10">
        <v>1944</v>
      </c>
      <c r="J550" s="11" t="s">
        <v>1886</v>
      </c>
      <c r="K550" s="12" t="s">
        <v>237</v>
      </c>
      <c r="L550" s="13" t="s">
        <v>17859</v>
      </c>
      <c r="M550" t="s">
        <v>290</v>
      </c>
      <c r="N550" t="s">
        <v>291</v>
      </c>
      <c r="O550" t="s">
        <v>692</v>
      </c>
      <c r="R550" s="9"/>
      <c r="S550" s="9"/>
      <c r="T550">
        <v>2</v>
      </c>
      <c r="U550" s="210" t="s">
        <v>1863</v>
      </c>
      <c r="V550" s="14">
        <v>1</v>
      </c>
      <c r="W550" s="14">
        <v>1</v>
      </c>
      <c r="X550" s="14" t="s">
        <v>270</v>
      </c>
      <c r="Y550">
        <v>105</v>
      </c>
      <c r="Z550" t="s">
        <v>271</v>
      </c>
      <c r="AA550">
        <f t="shared" si="8"/>
        <v>1</v>
      </c>
    </row>
    <row r="551" spans="1:27" x14ac:dyDescent="0.2">
      <c r="A551">
        <v>6160</v>
      </c>
      <c r="B551" s="1" t="s">
        <v>1889</v>
      </c>
      <c r="C551" t="s">
        <v>1523</v>
      </c>
      <c r="D551" s="9">
        <v>410</v>
      </c>
      <c r="E551" s="9" t="s">
        <v>259</v>
      </c>
      <c r="F551" s="9" t="s">
        <v>312</v>
      </c>
      <c r="G551" s="10">
        <v>5</v>
      </c>
      <c r="H551" s="10" t="s">
        <v>536</v>
      </c>
      <c r="I551" s="10">
        <v>1944</v>
      </c>
      <c r="J551" s="11" t="s">
        <v>1886</v>
      </c>
      <c r="K551" s="12" t="s">
        <v>237</v>
      </c>
      <c r="L551" s="13" t="s">
        <v>193</v>
      </c>
      <c r="M551" t="s">
        <v>290</v>
      </c>
      <c r="O551" t="s">
        <v>339</v>
      </c>
      <c r="R551" s="9"/>
      <c r="S551" s="9"/>
      <c r="T551">
        <v>2</v>
      </c>
      <c r="U551" s="210" t="s">
        <v>1863</v>
      </c>
      <c r="V551" s="14">
        <v>1</v>
      </c>
      <c r="W551" s="14">
        <v>1</v>
      </c>
      <c r="X551" s="14" t="s">
        <v>270</v>
      </c>
      <c r="Y551">
        <v>410</v>
      </c>
      <c r="Z551" t="s">
        <v>505</v>
      </c>
      <c r="AA551">
        <f t="shared" si="8"/>
        <v>1</v>
      </c>
    </row>
    <row r="552" spans="1:27" x14ac:dyDescent="0.2">
      <c r="A552">
        <v>6130</v>
      </c>
      <c r="B552" s="1" t="s">
        <v>1891</v>
      </c>
      <c r="C552" t="s">
        <v>1027</v>
      </c>
      <c r="D552" s="9">
        <v>21</v>
      </c>
      <c r="E552" s="9" t="s">
        <v>259</v>
      </c>
      <c r="F552" s="9" t="s">
        <v>1416</v>
      </c>
      <c r="G552" s="10">
        <v>5</v>
      </c>
      <c r="H552" s="10" t="s">
        <v>536</v>
      </c>
      <c r="I552" s="10">
        <v>1944</v>
      </c>
      <c r="J552" s="11" t="s">
        <v>1886</v>
      </c>
      <c r="K552" s="12" t="s">
        <v>237</v>
      </c>
      <c r="L552" s="13" t="s">
        <v>1892</v>
      </c>
      <c r="M552" t="s">
        <v>263</v>
      </c>
      <c r="N552" t="s">
        <v>280</v>
      </c>
      <c r="Q552" t="s">
        <v>281</v>
      </c>
      <c r="R552" s="9"/>
      <c r="S552" s="9"/>
      <c r="T552">
        <v>2</v>
      </c>
      <c r="U552" s="210" t="s">
        <v>1863</v>
      </c>
      <c r="V552" s="14">
        <v>1</v>
      </c>
      <c r="W552" s="14">
        <v>1</v>
      </c>
      <c r="X552" s="14" t="s">
        <v>270</v>
      </c>
      <c r="Y552">
        <v>21</v>
      </c>
      <c r="Z552" t="s">
        <v>271</v>
      </c>
      <c r="AA552">
        <f t="shared" si="8"/>
        <v>1</v>
      </c>
    </row>
    <row r="553" spans="1:27" x14ac:dyDescent="0.2">
      <c r="A553">
        <v>4713</v>
      </c>
      <c r="B553" s="1" t="s">
        <v>1893</v>
      </c>
      <c r="C553" t="s">
        <v>1027</v>
      </c>
      <c r="D553" s="9">
        <v>21</v>
      </c>
      <c r="E553" s="9" t="s">
        <v>259</v>
      </c>
      <c r="F553" s="9" t="s">
        <v>1416</v>
      </c>
      <c r="G553" s="10">
        <v>6</v>
      </c>
      <c r="H553" s="10" t="s">
        <v>536</v>
      </c>
      <c r="I553" s="10">
        <v>1944</v>
      </c>
      <c r="J553" s="11" t="s">
        <v>1894</v>
      </c>
      <c r="K553" s="12" t="s">
        <v>237</v>
      </c>
      <c r="L553" s="13" t="s">
        <v>1895</v>
      </c>
      <c r="M553" t="s">
        <v>263</v>
      </c>
      <c r="N553" t="s">
        <v>280</v>
      </c>
      <c r="Q553" t="s">
        <v>281</v>
      </c>
      <c r="R553" s="9"/>
      <c r="S553" s="9"/>
      <c r="T553">
        <v>2</v>
      </c>
      <c r="U553" s="210" t="s">
        <v>1863</v>
      </c>
      <c r="V553" s="14">
        <v>1</v>
      </c>
      <c r="W553" s="14">
        <v>1</v>
      </c>
      <c r="X553" s="14" t="s">
        <v>270</v>
      </c>
      <c r="Y553">
        <v>21</v>
      </c>
      <c r="Z553" t="s">
        <v>271</v>
      </c>
      <c r="AA553">
        <f t="shared" si="8"/>
        <v>1</v>
      </c>
    </row>
    <row r="554" spans="1:27" x14ac:dyDescent="0.2">
      <c r="A554">
        <v>4140</v>
      </c>
      <c r="B554" s="1" t="s">
        <v>1896</v>
      </c>
      <c r="C554" t="s">
        <v>657</v>
      </c>
      <c r="D554" s="9" t="s">
        <v>1028</v>
      </c>
      <c r="E554" s="9" t="s">
        <v>275</v>
      </c>
      <c r="F554" s="9" t="s">
        <v>413</v>
      </c>
      <c r="G554" s="10">
        <v>6</v>
      </c>
      <c r="H554" s="10" t="s">
        <v>536</v>
      </c>
      <c r="I554" s="10">
        <v>1944</v>
      </c>
      <c r="J554" s="11" t="s">
        <v>1897</v>
      </c>
      <c r="K554" s="12" t="s">
        <v>415</v>
      </c>
      <c r="L554" s="13" t="s">
        <v>1998</v>
      </c>
      <c r="M554" t="s">
        <v>263</v>
      </c>
      <c r="N554" t="s">
        <v>280</v>
      </c>
      <c r="Q554" t="s">
        <v>281</v>
      </c>
      <c r="R554" s="9"/>
      <c r="S554" s="9"/>
      <c r="T554">
        <v>2</v>
      </c>
      <c r="U554" s="210" t="s">
        <v>1863</v>
      </c>
      <c r="V554" s="14">
        <v>1</v>
      </c>
      <c r="W554" s="14">
        <v>1</v>
      </c>
      <c r="X554" s="14" t="s">
        <v>270</v>
      </c>
      <c r="Y554" s="25">
        <v>23</v>
      </c>
      <c r="Z554" t="s">
        <v>271</v>
      </c>
      <c r="AA554">
        <f t="shared" si="8"/>
        <v>3</v>
      </c>
    </row>
    <row r="555" spans="1:27" x14ac:dyDescent="0.2">
      <c r="A555">
        <v>5067</v>
      </c>
      <c r="B555" s="1" t="s">
        <v>2003</v>
      </c>
      <c r="C555" t="s">
        <v>1027</v>
      </c>
      <c r="D555" s="9">
        <v>21</v>
      </c>
      <c r="E555" s="9" t="s">
        <v>259</v>
      </c>
      <c r="F555" s="9" t="s">
        <v>1416</v>
      </c>
      <c r="G555" s="10">
        <v>8</v>
      </c>
      <c r="H555" s="10" t="s">
        <v>536</v>
      </c>
      <c r="I555" s="10">
        <v>1944</v>
      </c>
      <c r="J555" s="11" t="s">
        <v>2000</v>
      </c>
      <c r="K555" s="12" t="s">
        <v>237</v>
      </c>
      <c r="L555" s="13" t="s">
        <v>17800</v>
      </c>
      <c r="M555" t="s">
        <v>263</v>
      </c>
      <c r="N555" t="s">
        <v>1422</v>
      </c>
      <c r="Q555" t="s">
        <v>672</v>
      </c>
      <c r="R555" s="9"/>
      <c r="S555" s="9"/>
      <c r="T555">
        <v>2</v>
      </c>
      <c r="U555" s="210" t="s">
        <v>1863</v>
      </c>
      <c r="V555" s="14">
        <v>1</v>
      </c>
      <c r="W555" s="14">
        <v>1</v>
      </c>
      <c r="X555" s="14" t="s">
        <v>270</v>
      </c>
      <c r="Y555">
        <v>21</v>
      </c>
      <c r="Z555" t="s">
        <v>271</v>
      </c>
      <c r="AA555">
        <f t="shared" si="8"/>
        <v>1</v>
      </c>
    </row>
    <row r="556" spans="1:27" x14ac:dyDescent="0.2">
      <c r="A556">
        <v>6393</v>
      </c>
      <c r="B556" s="1" t="s">
        <v>2002</v>
      </c>
      <c r="C556" t="s">
        <v>1523</v>
      </c>
      <c r="D556" s="9">
        <v>85</v>
      </c>
      <c r="E556" s="9" t="s">
        <v>259</v>
      </c>
      <c r="F556" s="9" t="s">
        <v>312</v>
      </c>
      <c r="G556" s="10">
        <v>8</v>
      </c>
      <c r="H556" s="10" t="s">
        <v>536</v>
      </c>
      <c r="I556" s="10">
        <v>1944</v>
      </c>
      <c r="J556" s="148" t="s">
        <v>18414</v>
      </c>
      <c r="K556" s="12" t="s">
        <v>415</v>
      </c>
      <c r="L556" s="13" t="s">
        <v>18500</v>
      </c>
      <c r="M556" t="s">
        <v>290</v>
      </c>
      <c r="N556" t="s">
        <v>291</v>
      </c>
      <c r="O556" t="s">
        <v>692</v>
      </c>
      <c r="R556" s="9"/>
      <c r="S556" s="9"/>
      <c r="T556">
        <v>2</v>
      </c>
      <c r="U556" s="210" t="s">
        <v>1863</v>
      </c>
      <c r="V556" s="14">
        <v>1</v>
      </c>
      <c r="W556" s="14">
        <v>1</v>
      </c>
      <c r="X556" s="14" t="s">
        <v>270</v>
      </c>
      <c r="Y556">
        <v>85</v>
      </c>
      <c r="Z556" t="s">
        <v>505</v>
      </c>
      <c r="AA556">
        <f t="shared" si="8"/>
        <v>1</v>
      </c>
    </row>
    <row r="557" spans="1:27" x14ac:dyDescent="0.2">
      <c r="A557">
        <v>5334</v>
      </c>
      <c r="B557" s="1" t="s">
        <v>1999</v>
      </c>
      <c r="C557" t="s">
        <v>1027</v>
      </c>
      <c r="D557" s="9" t="s">
        <v>1713</v>
      </c>
      <c r="E557" s="9" t="s">
        <v>259</v>
      </c>
      <c r="F557" s="9" t="s">
        <v>1416</v>
      </c>
      <c r="G557" s="10">
        <v>8</v>
      </c>
      <c r="H557" s="10" t="s">
        <v>536</v>
      </c>
      <c r="I557" s="10">
        <v>1944</v>
      </c>
      <c r="J557" s="11" t="s">
        <v>2000</v>
      </c>
      <c r="K557" s="12"/>
      <c r="L557" s="13" t="s">
        <v>2001</v>
      </c>
      <c r="M557" t="s">
        <v>334</v>
      </c>
      <c r="R557" s="9"/>
      <c r="S557" s="9"/>
      <c r="T557">
        <v>2</v>
      </c>
      <c r="U557" s="210" t="s">
        <v>1863</v>
      </c>
      <c r="V557" s="14">
        <v>1</v>
      </c>
      <c r="W557" s="14">
        <v>1</v>
      </c>
      <c r="X557" s="14" t="s">
        <v>270</v>
      </c>
      <c r="Y557">
        <v>305</v>
      </c>
      <c r="Z557" t="s">
        <v>271</v>
      </c>
      <c r="AA557">
        <f t="shared" si="8"/>
        <v>2</v>
      </c>
    </row>
    <row r="558" spans="1:27" x14ac:dyDescent="0.2">
      <c r="A558">
        <v>7132</v>
      </c>
      <c r="B558" s="1" t="s">
        <v>2004</v>
      </c>
      <c r="C558" t="s">
        <v>1352</v>
      </c>
      <c r="D558" s="9" t="s">
        <v>2005</v>
      </c>
      <c r="E558" s="9" t="s">
        <v>259</v>
      </c>
      <c r="F558" s="9" t="s">
        <v>260</v>
      </c>
      <c r="G558" s="10">
        <v>9</v>
      </c>
      <c r="H558" s="10" t="s">
        <v>536</v>
      </c>
      <c r="I558" s="10">
        <v>1944</v>
      </c>
      <c r="J558" s="11" t="s">
        <v>2006</v>
      </c>
      <c r="K558" s="12" t="s">
        <v>237</v>
      </c>
      <c r="L558" s="13" t="s">
        <v>18435</v>
      </c>
      <c r="M558" t="s">
        <v>290</v>
      </c>
      <c r="N558" t="s">
        <v>291</v>
      </c>
      <c r="O558" t="s">
        <v>2007</v>
      </c>
      <c r="R558" s="9"/>
      <c r="S558" s="9"/>
      <c r="T558">
        <v>2</v>
      </c>
      <c r="U558" s="210" t="s">
        <v>1863</v>
      </c>
      <c r="V558" s="14">
        <v>1</v>
      </c>
      <c r="W558" s="14">
        <v>1</v>
      </c>
      <c r="X558" s="14" t="s">
        <v>270</v>
      </c>
      <c r="Y558">
        <v>540</v>
      </c>
      <c r="Z558" t="s">
        <v>271</v>
      </c>
      <c r="AA558">
        <f t="shared" si="8"/>
        <v>2</v>
      </c>
    </row>
    <row r="559" spans="1:27" x14ac:dyDescent="0.2">
      <c r="A559">
        <v>2739</v>
      </c>
      <c r="B559" s="1" t="s">
        <v>2008</v>
      </c>
      <c r="C559" t="s">
        <v>341</v>
      </c>
      <c r="D559" s="9">
        <v>109</v>
      </c>
      <c r="E559" s="9" t="s">
        <v>259</v>
      </c>
      <c r="F559" s="9" t="s">
        <v>721</v>
      </c>
      <c r="G559" s="10">
        <v>9</v>
      </c>
      <c r="H559" s="10" t="s">
        <v>536</v>
      </c>
      <c r="I559" s="10">
        <v>1944</v>
      </c>
      <c r="J559" s="11" t="s">
        <v>2009</v>
      </c>
      <c r="K559" s="12" t="s">
        <v>415</v>
      </c>
      <c r="L559" s="13" t="s">
        <v>2010</v>
      </c>
      <c r="M559" t="s">
        <v>332</v>
      </c>
      <c r="N559" t="s">
        <v>333</v>
      </c>
      <c r="Q559" t="s">
        <v>334</v>
      </c>
      <c r="R559" s="9"/>
      <c r="S559" s="9"/>
      <c r="T559">
        <v>2</v>
      </c>
      <c r="U559" s="210" t="s">
        <v>1863</v>
      </c>
      <c r="V559" s="14">
        <v>1</v>
      </c>
      <c r="W559" s="14">
        <v>1</v>
      </c>
      <c r="X559" s="14" t="s">
        <v>270</v>
      </c>
      <c r="Y559">
        <v>109</v>
      </c>
      <c r="Z559" t="s">
        <v>271</v>
      </c>
      <c r="AA559">
        <f t="shared" si="8"/>
        <v>1</v>
      </c>
    </row>
    <row r="560" spans="1:27" x14ac:dyDescent="0.2">
      <c r="A560">
        <v>5273</v>
      </c>
      <c r="B560" s="1" t="s">
        <v>2011</v>
      </c>
      <c r="C560" t="s">
        <v>284</v>
      </c>
      <c r="D560" s="9" t="s">
        <v>2012</v>
      </c>
      <c r="E560" s="9" t="s">
        <v>259</v>
      </c>
      <c r="F560" s="9" t="s">
        <v>413</v>
      </c>
      <c r="G560" s="10">
        <v>10</v>
      </c>
      <c r="H560" s="10" t="s">
        <v>536</v>
      </c>
      <c r="I560" s="10">
        <v>1944</v>
      </c>
      <c r="J560" s="11" t="s">
        <v>2013</v>
      </c>
      <c r="K560" s="12" t="s">
        <v>415</v>
      </c>
      <c r="L560" s="13" t="s">
        <v>2014</v>
      </c>
      <c r="M560" t="s">
        <v>290</v>
      </c>
      <c r="N560" t="s">
        <v>573</v>
      </c>
      <c r="O560" t="s">
        <v>635</v>
      </c>
      <c r="R560" s="9"/>
      <c r="S560" s="9"/>
      <c r="T560">
        <v>2</v>
      </c>
      <c r="U560" s="210" t="s">
        <v>1863</v>
      </c>
      <c r="V560" s="14">
        <v>1</v>
      </c>
      <c r="W560" s="14">
        <v>1</v>
      </c>
      <c r="X560" s="14" t="s">
        <v>270</v>
      </c>
      <c r="Y560">
        <v>418</v>
      </c>
      <c r="Z560" t="s">
        <v>271</v>
      </c>
      <c r="AA560">
        <f t="shared" si="8"/>
        <v>2</v>
      </c>
    </row>
    <row r="561" spans="1:27" x14ac:dyDescent="0.2">
      <c r="A561">
        <v>5301</v>
      </c>
      <c r="B561" s="1" t="s">
        <v>2015</v>
      </c>
      <c r="C561" t="s">
        <v>284</v>
      </c>
      <c r="D561" s="9" t="s">
        <v>2016</v>
      </c>
      <c r="E561" s="9" t="s">
        <v>259</v>
      </c>
      <c r="F561" s="9" t="s">
        <v>312</v>
      </c>
      <c r="G561" s="10">
        <v>11</v>
      </c>
      <c r="H561" s="10" t="s">
        <v>536</v>
      </c>
      <c r="I561" s="10">
        <v>1944</v>
      </c>
      <c r="J561" s="11" t="s">
        <v>2017</v>
      </c>
      <c r="K561" s="12" t="s">
        <v>237</v>
      </c>
      <c r="L561" s="13" t="s">
        <v>18501</v>
      </c>
      <c r="M561" t="s">
        <v>290</v>
      </c>
      <c r="N561" t="s">
        <v>573</v>
      </c>
      <c r="O561" t="s">
        <v>292</v>
      </c>
      <c r="R561" s="9"/>
      <c r="S561" s="9"/>
      <c r="T561">
        <v>2</v>
      </c>
      <c r="U561" s="210" t="s">
        <v>1863</v>
      </c>
      <c r="V561" s="14">
        <v>1</v>
      </c>
      <c r="W561" s="14">
        <v>1</v>
      </c>
      <c r="X561" s="14" t="s">
        <v>270</v>
      </c>
      <c r="Y561">
        <v>169</v>
      </c>
      <c r="Z561" t="s">
        <v>505</v>
      </c>
      <c r="AA561">
        <f t="shared" si="8"/>
        <v>2</v>
      </c>
    </row>
    <row r="562" spans="1:27" x14ac:dyDescent="0.2">
      <c r="A562">
        <v>4042</v>
      </c>
      <c r="B562" s="1" t="s">
        <v>2018</v>
      </c>
      <c r="C562" t="s">
        <v>1523</v>
      </c>
      <c r="D562" s="9">
        <v>410</v>
      </c>
      <c r="E562" s="9" t="s">
        <v>259</v>
      </c>
      <c r="F562" s="9" t="s">
        <v>312</v>
      </c>
      <c r="G562" s="10">
        <v>11</v>
      </c>
      <c r="H562" s="10" t="s">
        <v>536</v>
      </c>
      <c r="I562" s="10">
        <v>1944</v>
      </c>
      <c r="J562" s="148" t="s">
        <v>18415</v>
      </c>
      <c r="K562" s="12" t="s">
        <v>415</v>
      </c>
      <c r="L562" s="13" t="s">
        <v>2019</v>
      </c>
      <c r="M562" t="s">
        <v>263</v>
      </c>
      <c r="N562" t="s">
        <v>470</v>
      </c>
      <c r="Q562" t="s">
        <v>672</v>
      </c>
      <c r="R562" s="9"/>
      <c r="S562" s="9"/>
      <c r="T562">
        <v>2</v>
      </c>
      <c r="U562" s="210" t="s">
        <v>1863</v>
      </c>
      <c r="V562" s="14">
        <v>1</v>
      </c>
      <c r="W562" s="14">
        <v>1</v>
      </c>
      <c r="X562" s="14" t="s">
        <v>270</v>
      </c>
      <c r="Y562">
        <v>410</v>
      </c>
      <c r="Z562" t="s">
        <v>505</v>
      </c>
      <c r="AA562">
        <f t="shared" si="8"/>
        <v>1</v>
      </c>
    </row>
    <row r="563" spans="1:27" x14ac:dyDescent="0.2">
      <c r="A563">
        <v>6570</v>
      </c>
      <c r="B563" s="1" t="s">
        <v>2020</v>
      </c>
      <c r="C563" t="s">
        <v>503</v>
      </c>
      <c r="D563" s="9"/>
      <c r="E563" s="9" t="s">
        <v>508</v>
      </c>
      <c r="F563" s="9" t="s">
        <v>456</v>
      </c>
      <c r="G563" s="10">
        <v>12</v>
      </c>
      <c r="H563" s="10" t="s">
        <v>536</v>
      </c>
      <c r="I563" s="10">
        <v>1944</v>
      </c>
      <c r="J563" s="11" t="s">
        <v>2021</v>
      </c>
      <c r="K563" s="12" t="s">
        <v>237</v>
      </c>
      <c r="L563" s="13" t="s">
        <v>2022</v>
      </c>
      <c r="M563" t="s">
        <v>781</v>
      </c>
      <c r="R563" s="9"/>
      <c r="S563" s="9"/>
      <c r="T563">
        <v>2</v>
      </c>
      <c r="U563" s="210" t="s">
        <v>1863</v>
      </c>
      <c r="V563" s="14">
        <v>1</v>
      </c>
      <c r="W563" s="14">
        <v>1</v>
      </c>
      <c r="X563" s="14" t="s">
        <v>294</v>
      </c>
      <c r="Y563" t="s">
        <v>334</v>
      </c>
      <c r="Z563" t="s">
        <v>505</v>
      </c>
      <c r="AA563">
        <f t="shared" si="8"/>
        <v>1</v>
      </c>
    </row>
    <row r="564" spans="1:27" x14ac:dyDescent="0.2">
      <c r="A564">
        <v>6586</v>
      </c>
      <c r="B564" s="1" t="s">
        <v>2023</v>
      </c>
      <c r="C564" t="s">
        <v>503</v>
      </c>
      <c r="D564" s="9"/>
      <c r="E564" s="9" t="s">
        <v>508</v>
      </c>
      <c r="F564" s="9" t="s">
        <v>456</v>
      </c>
      <c r="G564" s="10">
        <v>12</v>
      </c>
      <c r="H564" s="10" t="s">
        <v>536</v>
      </c>
      <c r="I564" s="10">
        <v>1944</v>
      </c>
      <c r="J564" s="11" t="s">
        <v>2021</v>
      </c>
      <c r="K564" s="12" t="s">
        <v>237</v>
      </c>
      <c r="L564" s="13" t="s">
        <v>2022</v>
      </c>
      <c r="M564" t="s">
        <v>781</v>
      </c>
      <c r="R564" s="9"/>
      <c r="S564" s="9"/>
      <c r="T564">
        <v>2</v>
      </c>
      <c r="U564" s="210" t="s">
        <v>1863</v>
      </c>
      <c r="V564" s="14">
        <v>1</v>
      </c>
      <c r="W564" s="14">
        <v>1</v>
      </c>
      <c r="X564" s="14" t="s">
        <v>294</v>
      </c>
      <c r="Y564" t="s">
        <v>334</v>
      </c>
      <c r="Z564" t="s">
        <v>505</v>
      </c>
      <c r="AA564">
        <f t="shared" si="8"/>
        <v>1</v>
      </c>
    </row>
    <row r="565" spans="1:27" x14ac:dyDescent="0.2">
      <c r="A565" s="14">
        <v>2675</v>
      </c>
      <c r="B565" s="1" t="s">
        <v>2024</v>
      </c>
      <c r="C565" t="s">
        <v>284</v>
      </c>
      <c r="D565" s="9" t="s">
        <v>2025</v>
      </c>
      <c r="E565" s="9" t="s">
        <v>259</v>
      </c>
      <c r="F565" s="9" t="s">
        <v>312</v>
      </c>
      <c r="G565" s="10">
        <v>13</v>
      </c>
      <c r="H565" s="10" t="s">
        <v>536</v>
      </c>
      <c r="I565" s="10">
        <v>1944</v>
      </c>
      <c r="J565" s="11" t="s">
        <v>2026</v>
      </c>
      <c r="K565" s="12" t="s">
        <v>237</v>
      </c>
      <c r="L565" s="13" t="s">
        <v>2027</v>
      </c>
      <c r="M565" t="s">
        <v>290</v>
      </c>
      <c r="N565" t="s">
        <v>291</v>
      </c>
      <c r="O565" t="s">
        <v>620</v>
      </c>
      <c r="R565" s="9"/>
      <c r="S565" s="9"/>
      <c r="T565">
        <v>2</v>
      </c>
      <c r="U565" s="210" t="s">
        <v>1863</v>
      </c>
      <c r="V565" s="14">
        <v>1</v>
      </c>
      <c r="W565" s="14">
        <v>1</v>
      </c>
      <c r="X565" s="14" t="s">
        <v>270</v>
      </c>
      <c r="Y565">
        <v>169</v>
      </c>
      <c r="Z565" t="s">
        <v>271</v>
      </c>
      <c r="AA565">
        <f t="shared" si="8"/>
        <v>3</v>
      </c>
    </row>
    <row r="566" spans="1:27" x14ac:dyDescent="0.2">
      <c r="A566">
        <v>1072</v>
      </c>
      <c r="B566" s="1" t="s">
        <v>2028</v>
      </c>
      <c r="C566" t="s">
        <v>284</v>
      </c>
      <c r="D566" s="9" t="s">
        <v>924</v>
      </c>
      <c r="E566" s="9" t="s">
        <v>259</v>
      </c>
      <c r="F566" s="9" t="s">
        <v>312</v>
      </c>
      <c r="G566" s="10">
        <v>13</v>
      </c>
      <c r="H566" s="10" t="s">
        <v>536</v>
      </c>
      <c r="I566" s="10">
        <v>1944</v>
      </c>
      <c r="J566" s="11" t="s">
        <v>2026</v>
      </c>
      <c r="K566" s="12" t="s">
        <v>237</v>
      </c>
      <c r="L566" s="13" t="s">
        <v>2029</v>
      </c>
      <c r="M566" s="13" t="s">
        <v>290</v>
      </c>
      <c r="O566" t="s">
        <v>452</v>
      </c>
      <c r="R566" s="9"/>
      <c r="S566" s="9"/>
      <c r="T566">
        <v>2</v>
      </c>
      <c r="U566" s="210" t="s">
        <v>1863</v>
      </c>
      <c r="V566" s="14">
        <v>1</v>
      </c>
      <c r="W566" s="14">
        <v>1</v>
      </c>
      <c r="X566" s="14" t="s">
        <v>270</v>
      </c>
      <c r="Y566">
        <v>307</v>
      </c>
      <c r="Z566" t="s">
        <v>505</v>
      </c>
      <c r="AA566">
        <f t="shared" si="8"/>
        <v>2</v>
      </c>
    </row>
    <row r="567" spans="1:27" x14ac:dyDescent="0.2">
      <c r="A567">
        <v>6444</v>
      </c>
      <c r="B567" s="1" t="s">
        <v>2030</v>
      </c>
      <c r="C567" t="s">
        <v>1027</v>
      </c>
      <c r="D567" s="9" t="s">
        <v>1750</v>
      </c>
      <c r="E567" s="9" t="s">
        <v>259</v>
      </c>
      <c r="F567" s="9" t="s">
        <v>532</v>
      </c>
      <c r="G567" s="10">
        <v>14</v>
      </c>
      <c r="H567" s="10" t="s">
        <v>536</v>
      </c>
      <c r="I567" s="10">
        <v>1944</v>
      </c>
      <c r="J567" s="11" t="s">
        <v>2031</v>
      </c>
      <c r="K567" s="12" t="s">
        <v>237</v>
      </c>
      <c r="L567" s="13" t="s">
        <v>2032</v>
      </c>
      <c r="M567" s="13" t="s">
        <v>290</v>
      </c>
      <c r="N567" t="s">
        <v>291</v>
      </c>
      <c r="O567" t="s">
        <v>1101</v>
      </c>
      <c r="R567" s="9"/>
      <c r="S567" s="9"/>
      <c r="T567">
        <v>2</v>
      </c>
      <c r="U567" s="210" t="s">
        <v>1863</v>
      </c>
      <c r="V567" s="14">
        <v>1</v>
      </c>
      <c r="W567" s="14">
        <v>1</v>
      </c>
      <c r="X567" s="14" t="s">
        <v>294</v>
      </c>
      <c r="Y567" t="s">
        <v>971</v>
      </c>
      <c r="Z567" t="s">
        <v>271</v>
      </c>
      <c r="AA567">
        <f t="shared" si="8"/>
        <v>3</v>
      </c>
    </row>
    <row r="568" spans="1:27" x14ac:dyDescent="0.2">
      <c r="A568">
        <v>3527</v>
      </c>
      <c r="B568" s="1" t="s">
        <v>2033</v>
      </c>
      <c r="C568" t="s">
        <v>1523</v>
      </c>
      <c r="D568" s="9">
        <v>264</v>
      </c>
      <c r="E568" s="9" t="s">
        <v>259</v>
      </c>
      <c r="F568" s="9" t="s">
        <v>312</v>
      </c>
      <c r="G568" s="10">
        <v>15</v>
      </c>
      <c r="H568" s="10" t="s">
        <v>536</v>
      </c>
      <c r="I568" s="10">
        <v>1944</v>
      </c>
      <c r="J568" s="11" t="s">
        <v>2034</v>
      </c>
      <c r="K568" s="12" t="s">
        <v>237</v>
      </c>
      <c r="L568" s="13" t="s">
        <v>2035</v>
      </c>
      <c r="M568" s="13" t="s">
        <v>290</v>
      </c>
      <c r="O568" t="s">
        <v>692</v>
      </c>
      <c r="R568" s="9"/>
      <c r="S568" s="9"/>
      <c r="T568">
        <v>2</v>
      </c>
      <c r="U568" s="210" t="s">
        <v>1863</v>
      </c>
      <c r="V568" s="14">
        <v>1</v>
      </c>
      <c r="W568" s="14">
        <v>1</v>
      </c>
      <c r="X568" s="14" t="s">
        <v>270</v>
      </c>
      <c r="Y568">
        <v>264</v>
      </c>
      <c r="Z568" t="s">
        <v>505</v>
      </c>
      <c r="AA568">
        <f t="shared" si="8"/>
        <v>1</v>
      </c>
    </row>
    <row r="569" spans="1:27" x14ac:dyDescent="0.2">
      <c r="A569">
        <v>2353</v>
      </c>
      <c r="B569" s="1" t="s">
        <v>2036</v>
      </c>
      <c r="C569" t="s">
        <v>284</v>
      </c>
      <c r="D569" s="9" t="s">
        <v>2037</v>
      </c>
      <c r="E569" s="9" t="s">
        <v>259</v>
      </c>
      <c r="F569" s="9" t="s">
        <v>1701</v>
      </c>
      <c r="G569" s="10">
        <v>15</v>
      </c>
      <c r="H569" s="10" t="s">
        <v>536</v>
      </c>
      <c r="I569" s="10">
        <v>1944</v>
      </c>
      <c r="J569" s="11" t="s">
        <v>2038</v>
      </c>
      <c r="K569" s="12" t="s">
        <v>415</v>
      </c>
      <c r="L569" s="13" t="s">
        <v>18564</v>
      </c>
      <c r="M569" s="13" t="s">
        <v>263</v>
      </c>
      <c r="N569" s="15" t="s">
        <v>312</v>
      </c>
      <c r="Q569" t="s">
        <v>267</v>
      </c>
      <c r="R569" s="9" t="s">
        <v>955</v>
      </c>
      <c r="S569" s="9"/>
      <c r="T569">
        <v>2</v>
      </c>
      <c r="U569" s="210" t="s">
        <v>1863</v>
      </c>
      <c r="V569" s="14">
        <v>1</v>
      </c>
      <c r="W569" s="14">
        <v>1</v>
      </c>
      <c r="X569" s="14" t="s">
        <v>270</v>
      </c>
      <c r="Y569">
        <v>169</v>
      </c>
      <c r="Z569" t="s">
        <v>271</v>
      </c>
      <c r="AA569">
        <f t="shared" si="8"/>
        <v>4</v>
      </c>
    </row>
    <row r="570" spans="1:27" x14ac:dyDescent="0.2">
      <c r="A570">
        <v>6498</v>
      </c>
      <c r="B570" s="1" t="s">
        <v>2039</v>
      </c>
      <c r="C570" t="s">
        <v>2040</v>
      </c>
      <c r="D570" s="9" t="s">
        <v>1009</v>
      </c>
      <c r="E570" s="9" t="s">
        <v>259</v>
      </c>
      <c r="F570" s="9" t="s">
        <v>748</v>
      </c>
      <c r="G570" s="10">
        <v>16</v>
      </c>
      <c r="H570" s="10" t="s">
        <v>536</v>
      </c>
      <c r="I570" s="10">
        <v>1944</v>
      </c>
      <c r="J570" s="11" t="s">
        <v>2041</v>
      </c>
      <c r="K570" s="12" t="s">
        <v>237</v>
      </c>
      <c r="L570" s="13" t="s">
        <v>18436</v>
      </c>
      <c r="M570" s="13" t="s">
        <v>290</v>
      </c>
      <c r="N570" t="s">
        <v>573</v>
      </c>
      <c r="O570" t="s">
        <v>367</v>
      </c>
      <c r="R570" s="9"/>
      <c r="S570" s="9"/>
      <c r="T570">
        <v>2</v>
      </c>
      <c r="U570" s="210" t="s">
        <v>1863</v>
      </c>
      <c r="V570" s="14">
        <v>1</v>
      </c>
      <c r="W570" s="14">
        <v>1</v>
      </c>
      <c r="X570" s="14" t="s">
        <v>270</v>
      </c>
      <c r="Y570" t="s">
        <v>849</v>
      </c>
      <c r="Z570" t="s">
        <v>271</v>
      </c>
      <c r="AA570">
        <f t="shared" si="8"/>
        <v>2</v>
      </c>
    </row>
    <row r="571" spans="1:27" x14ac:dyDescent="0.2">
      <c r="A571">
        <v>3925</v>
      </c>
      <c r="B571" s="1" t="s">
        <v>1772</v>
      </c>
      <c r="C571" t="s">
        <v>507</v>
      </c>
      <c r="D571" s="9" t="s">
        <v>18379</v>
      </c>
      <c r="E571" s="9" t="s">
        <v>508</v>
      </c>
      <c r="F571" s="9" t="s">
        <v>532</v>
      </c>
      <c r="G571" s="10">
        <v>17</v>
      </c>
      <c r="H571" s="10" t="s">
        <v>536</v>
      </c>
      <c r="I571" s="10">
        <v>1944</v>
      </c>
      <c r="J571" s="11">
        <v>16119</v>
      </c>
      <c r="K571" s="24"/>
      <c r="L571" t="s">
        <v>18382</v>
      </c>
      <c r="M571" t="s">
        <v>290</v>
      </c>
      <c r="N571" t="s">
        <v>291</v>
      </c>
      <c r="O571" t="s">
        <v>1898</v>
      </c>
      <c r="S571" s="9"/>
      <c r="T571" s="14"/>
      <c r="U571" s="210" t="s">
        <v>1863</v>
      </c>
      <c r="V571" s="14">
        <v>1</v>
      </c>
      <c r="W571" s="14">
        <v>1</v>
      </c>
      <c r="X571" s="14" t="s">
        <v>294</v>
      </c>
      <c r="Y571" s="9" t="s">
        <v>18379</v>
      </c>
      <c r="Z571" t="s">
        <v>18167</v>
      </c>
      <c r="AA571">
        <f t="shared" si="8"/>
        <v>1</v>
      </c>
    </row>
    <row r="572" spans="1:27" x14ac:dyDescent="0.2">
      <c r="A572">
        <v>6657</v>
      </c>
      <c r="B572" s="1" t="s">
        <v>2045</v>
      </c>
      <c r="C572" t="s">
        <v>1027</v>
      </c>
      <c r="D572" s="9">
        <v>487</v>
      </c>
      <c r="E572" s="9" t="s">
        <v>259</v>
      </c>
      <c r="F572" s="9" t="s">
        <v>1416</v>
      </c>
      <c r="G572" s="10">
        <v>18</v>
      </c>
      <c r="H572" s="10" t="s">
        <v>536</v>
      </c>
      <c r="I572" s="10">
        <v>1944</v>
      </c>
      <c r="J572" s="11" t="s">
        <v>2043</v>
      </c>
      <c r="K572" s="12" t="s">
        <v>237</v>
      </c>
      <c r="L572" s="13" t="s">
        <v>83</v>
      </c>
      <c r="M572" s="13" t="s">
        <v>263</v>
      </c>
      <c r="N572" s="13" t="s">
        <v>345</v>
      </c>
      <c r="O572" t="s">
        <v>2046</v>
      </c>
      <c r="P572" t="s">
        <v>361</v>
      </c>
      <c r="Q572" t="s">
        <v>267</v>
      </c>
      <c r="R572" s="9" t="s">
        <v>2047</v>
      </c>
      <c r="S572" s="9"/>
      <c r="T572">
        <v>2</v>
      </c>
      <c r="U572" s="210" t="s">
        <v>1863</v>
      </c>
      <c r="V572" s="14">
        <v>1</v>
      </c>
      <c r="W572" s="14">
        <v>1</v>
      </c>
      <c r="X572" s="14" t="s">
        <v>270</v>
      </c>
      <c r="Y572">
        <v>487</v>
      </c>
      <c r="Z572" t="s">
        <v>271</v>
      </c>
      <c r="AA572">
        <f t="shared" si="8"/>
        <v>1</v>
      </c>
    </row>
    <row r="573" spans="1:27" x14ac:dyDescent="0.2">
      <c r="A573">
        <v>3000</v>
      </c>
      <c r="B573" s="1" t="s">
        <v>2042</v>
      </c>
      <c r="C573" t="s">
        <v>1352</v>
      </c>
      <c r="D573" s="9">
        <v>684</v>
      </c>
      <c r="E573" s="9" t="s">
        <v>876</v>
      </c>
      <c r="F573" s="9" t="s">
        <v>260</v>
      </c>
      <c r="G573" s="10">
        <v>18</v>
      </c>
      <c r="H573" s="10" t="s">
        <v>536</v>
      </c>
      <c r="I573" s="10">
        <v>1944</v>
      </c>
      <c r="J573" s="11" t="s">
        <v>2043</v>
      </c>
      <c r="K573" s="12" t="s">
        <v>237</v>
      </c>
      <c r="L573" s="13" t="s">
        <v>2044</v>
      </c>
      <c r="M573" s="13" t="s">
        <v>290</v>
      </c>
      <c r="O573" t="s">
        <v>520</v>
      </c>
      <c r="R573" s="9"/>
      <c r="S573" s="9"/>
      <c r="T573">
        <v>2</v>
      </c>
      <c r="U573" s="210" t="s">
        <v>1863</v>
      </c>
      <c r="V573" s="14">
        <v>1</v>
      </c>
      <c r="W573" s="14">
        <v>1</v>
      </c>
      <c r="X573" s="14" t="s">
        <v>270</v>
      </c>
      <c r="Y573">
        <v>684</v>
      </c>
      <c r="Z573" t="s">
        <v>271</v>
      </c>
      <c r="AA573">
        <f t="shared" si="8"/>
        <v>1</v>
      </c>
    </row>
    <row r="574" spans="1:27" x14ac:dyDescent="0.2">
      <c r="A574">
        <v>6731</v>
      </c>
      <c r="B574" s="1" t="s">
        <v>2048</v>
      </c>
      <c r="C574" t="s">
        <v>1027</v>
      </c>
      <c r="D574" s="9">
        <v>464</v>
      </c>
      <c r="E574" s="9" t="s">
        <v>259</v>
      </c>
      <c r="F574" s="9" t="s">
        <v>1416</v>
      </c>
      <c r="G574" s="10">
        <v>18</v>
      </c>
      <c r="H574" s="10" t="s">
        <v>536</v>
      </c>
      <c r="I574" s="10">
        <v>1944</v>
      </c>
      <c r="J574" s="11" t="s">
        <v>2043</v>
      </c>
      <c r="K574" s="12" t="s">
        <v>237</v>
      </c>
      <c r="L574" s="13" t="s">
        <v>84</v>
      </c>
      <c r="M574" s="13" t="s">
        <v>263</v>
      </c>
      <c r="N574" t="s">
        <v>280</v>
      </c>
      <c r="Q574" t="s">
        <v>281</v>
      </c>
      <c r="R574" s="9"/>
      <c r="S574" s="9"/>
      <c r="T574">
        <v>2</v>
      </c>
      <c r="U574" s="210" t="s">
        <v>1863</v>
      </c>
      <c r="V574" s="14">
        <v>1</v>
      </c>
      <c r="W574" s="14">
        <v>1</v>
      </c>
      <c r="X574" s="14" t="s">
        <v>270</v>
      </c>
      <c r="Y574">
        <v>464</v>
      </c>
      <c r="Z574" t="s">
        <v>271</v>
      </c>
      <c r="AA574">
        <f t="shared" si="8"/>
        <v>1</v>
      </c>
    </row>
    <row r="575" spans="1:27" x14ac:dyDescent="0.2">
      <c r="A575">
        <v>6559</v>
      </c>
      <c r="B575" s="1" t="s">
        <v>2049</v>
      </c>
      <c r="C575" t="s">
        <v>284</v>
      </c>
      <c r="D575" s="9">
        <v>151</v>
      </c>
      <c r="E575" s="9" t="s">
        <v>259</v>
      </c>
      <c r="F575" s="9" t="s">
        <v>312</v>
      </c>
      <c r="G575" s="10">
        <v>18</v>
      </c>
      <c r="H575" s="10" t="s">
        <v>536</v>
      </c>
      <c r="I575" s="10">
        <v>1944</v>
      </c>
      <c r="J575" s="148" t="s">
        <v>18416</v>
      </c>
      <c r="K575" s="12" t="s">
        <v>415</v>
      </c>
      <c r="L575" s="13" t="s">
        <v>2050</v>
      </c>
      <c r="M575" s="13" t="s">
        <v>290</v>
      </c>
      <c r="N575" t="s">
        <v>291</v>
      </c>
      <c r="O575" t="s">
        <v>764</v>
      </c>
      <c r="R575" s="9"/>
      <c r="S575" s="9"/>
      <c r="T575">
        <v>2</v>
      </c>
      <c r="U575" s="210" t="s">
        <v>1863</v>
      </c>
      <c r="V575" s="14">
        <v>1</v>
      </c>
      <c r="W575" s="14">
        <v>1</v>
      </c>
      <c r="X575" s="14" t="s">
        <v>270</v>
      </c>
      <c r="Y575">
        <v>151</v>
      </c>
      <c r="Z575" t="s">
        <v>505</v>
      </c>
      <c r="AA575">
        <f t="shared" si="8"/>
        <v>1</v>
      </c>
    </row>
    <row r="576" spans="1:27" x14ac:dyDescent="0.2">
      <c r="A576">
        <v>4734</v>
      </c>
      <c r="B576" s="1" t="s">
        <v>2130</v>
      </c>
      <c r="C576" t="s">
        <v>1523</v>
      </c>
      <c r="D576" s="9">
        <v>96</v>
      </c>
      <c r="E576" s="9" t="s">
        <v>259</v>
      </c>
      <c r="F576" s="9" t="s">
        <v>312</v>
      </c>
      <c r="G576" s="10">
        <v>19</v>
      </c>
      <c r="H576" s="10" t="s">
        <v>536</v>
      </c>
      <c r="I576" s="10">
        <v>1944</v>
      </c>
      <c r="J576" s="11" t="s">
        <v>2128</v>
      </c>
      <c r="K576" s="12" t="s">
        <v>237</v>
      </c>
      <c r="L576" s="13" t="s">
        <v>2131</v>
      </c>
      <c r="M576" s="13" t="s">
        <v>290</v>
      </c>
      <c r="O576" t="s">
        <v>292</v>
      </c>
      <c r="R576" s="9"/>
      <c r="S576" s="9"/>
      <c r="T576">
        <v>2</v>
      </c>
      <c r="U576" s="210" t="s">
        <v>1863</v>
      </c>
      <c r="V576" s="14">
        <v>1</v>
      </c>
      <c r="W576" s="14">
        <v>1</v>
      </c>
      <c r="X576" s="14" t="s">
        <v>270</v>
      </c>
      <c r="Y576">
        <v>96</v>
      </c>
      <c r="Z576" t="s">
        <v>505</v>
      </c>
      <c r="AA576">
        <f t="shared" si="8"/>
        <v>1</v>
      </c>
    </row>
    <row r="577" spans="1:27" x14ac:dyDescent="0.2">
      <c r="A577">
        <v>1487</v>
      </c>
      <c r="B577" s="1" t="s">
        <v>2127</v>
      </c>
      <c r="C577" t="s">
        <v>503</v>
      </c>
      <c r="D577" s="9" t="s">
        <v>1107</v>
      </c>
      <c r="E577" s="9" t="s">
        <v>259</v>
      </c>
      <c r="F577" s="9" t="s">
        <v>776</v>
      </c>
      <c r="G577" s="10">
        <v>19</v>
      </c>
      <c r="H577" s="10" t="s">
        <v>536</v>
      </c>
      <c r="I577" s="10">
        <v>1944</v>
      </c>
      <c r="J577" s="11" t="s">
        <v>2128</v>
      </c>
      <c r="K577" s="12" t="s">
        <v>237</v>
      </c>
      <c r="L577" s="13" t="s">
        <v>2129</v>
      </c>
      <c r="M577" s="13" t="s">
        <v>290</v>
      </c>
      <c r="N577" t="s">
        <v>291</v>
      </c>
      <c r="O577" t="s">
        <v>2007</v>
      </c>
      <c r="R577" s="9"/>
      <c r="S577" s="9"/>
      <c r="T577">
        <v>2</v>
      </c>
      <c r="U577" s="210" t="s">
        <v>1863</v>
      </c>
      <c r="V577" s="14">
        <v>1</v>
      </c>
      <c r="W577" s="14">
        <v>1</v>
      </c>
      <c r="X577" s="14" t="s">
        <v>294</v>
      </c>
      <c r="Y577" t="s">
        <v>1107</v>
      </c>
      <c r="Z577" t="s">
        <v>505</v>
      </c>
      <c r="AA577">
        <f t="shared" si="8"/>
        <v>1</v>
      </c>
    </row>
    <row r="578" spans="1:27" x14ac:dyDescent="0.2">
      <c r="A578">
        <v>1815</v>
      </c>
      <c r="B578" s="1" t="s">
        <v>2132</v>
      </c>
      <c r="C578" t="s">
        <v>341</v>
      </c>
      <c r="D578" s="9" t="s">
        <v>2133</v>
      </c>
      <c r="E578" s="9" t="s">
        <v>259</v>
      </c>
      <c r="F578" s="9" t="s">
        <v>721</v>
      </c>
      <c r="G578" s="10">
        <v>19</v>
      </c>
      <c r="H578" s="10" t="s">
        <v>536</v>
      </c>
      <c r="I578" s="10">
        <v>1944</v>
      </c>
      <c r="J578" s="11" t="s">
        <v>2134</v>
      </c>
      <c r="K578" s="12" t="s">
        <v>415</v>
      </c>
      <c r="L578" s="13" t="s">
        <v>2165</v>
      </c>
      <c r="M578" s="13" t="s">
        <v>332</v>
      </c>
      <c r="N578" t="s">
        <v>333</v>
      </c>
      <c r="Q578" t="s">
        <v>334</v>
      </c>
      <c r="R578" s="9"/>
      <c r="S578" s="9"/>
      <c r="T578">
        <v>2</v>
      </c>
      <c r="U578" s="210" t="s">
        <v>1863</v>
      </c>
      <c r="V578" s="14">
        <v>1</v>
      </c>
      <c r="W578" s="14">
        <v>1</v>
      </c>
      <c r="X578" s="14" t="s">
        <v>270</v>
      </c>
      <c r="Y578">
        <v>692</v>
      </c>
      <c r="Z578" t="s">
        <v>271</v>
      </c>
      <c r="AA578">
        <f t="shared" ref="AA578:AA641" si="9">LEN(D578)-LEN(SUBSTITUTE(D578,"/",""))+1</f>
        <v>2</v>
      </c>
    </row>
    <row r="579" spans="1:27" x14ac:dyDescent="0.2">
      <c r="A579">
        <v>7638</v>
      </c>
      <c r="B579" s="1" t="s">
        <v>2166</v>
      </c>
      <c r="C579" t="s">
        <v>1798</v>
      </c>
      <c r="D579" s="9" t="s">
        <v>2167</v>
      </c>
      <c r="E579" s="9" t="s">
        <v>259</v>
      </c>
      <c r="F579" s="9" t="s">
        <v>260</v>
      </c>
      <c r="G579" s="10">
        <v>20</v>
      </c>
      <c r="H579" s="10" t="s">
        <v>536</v>
      </c>
      <c r="I579" s="10">
        <v>1944</v>
      </c>
      <c r="J579" s="11" t="s">
        <v>2168</v>
      </c>
      <c r="K579" s="12" t="s">
        <v>237</v>
      </c>
      <c r="L579" s="13" t="s">
        <v>2169</v>
      </c>
      <c r="M579" s="13" t="s">
        <v>290</v>
      </c>
      <c r="O579" t="s">
        <v>320</v>
      </c>
      <c r="R579" s="9"/>
      <c r="S579" s="9"/>
      <c r="T579">
        <v>2</v>
      </c>
      <c r="U579" s="210" t="s">
        <v>1863</v>
      </c>
      <c r="V579" s="14">
        <v>1</v>
      </c>
      <c r="W579" s="14">
        <v>1</v>
      </c>
      <c r="X579" s="14" t="s">
        <v>270</v>
      </c>
      <c r="Y579">
        <v>400</v>
      </c>
      <c r="Z579" t="s">
        <v>271</v>
      </c>
      <c r="AA579">
        <f t="shared" si="9"/>
        <v>2</v>
      </c>
    </row>
    <row r="580" spans="1:27" x14ac:dyDescent="0.2">
      <c r="A580">
        <v>958</v>
      </c>
      <c r="B580" s="1" t="s">
        <v>2170</v>
      </c>
      <c r="C580" t="s">
        <v>1027</v>
      </c>
      <c r="D580" s="9" t="s">
        <v>2171</v>
      </c>
      <c r="E580" s="9" t="s">
        <v>259</v>
      </c>
      <c r="F580" s="9" t="s">
        <v>532</v>
      </c>
      <c r="G580" s="10">
        <v>21</v>
      </c>
      <c r="H580" s="10" t="s">
        <v>536</v>
      </c>
      <c r="I580" s="10">
        <v>1944</v>
      </c>
      <c r="J580" s="11" t="s">
        <v>2172</v>
      </c>
      <c r="K580" s="12" t="s">
        <v>237</v>
      </c>
      <c r="L580" s="13" t="s">
        <v>2173</v>
      </c>
      <c r="M580" s="13" t="s">
        <v>290</v>
      </c>
      <c r="N580" t="s">
        <v>291</v>
      </c>
      <c r="O580" t="s">
        <v>292</v>
      </c>
      <c r="R580" s="9"/>
      <c r="S580" s="9"/>
      <c r="T580">
        <v>2</v>
      </c>
      <c r="U580" s="210" t="s">
        <v>1863</v>
      </c>
      <c r="V580" s="14">
        <v>1</v>
      </c>
      <c r="W580" s="14">
        <v>1</v>
      </c>
      <c r="X580" s="14" t="s">
        <v>294</v>
      </c>
      <c r="Y580" t="s">
        <v>1242</v>
      </c>
      <c r="Z580" t="s">
        <v>271</v>
      </c>
      <c r="AA580">
        <f t="shared" si="9"/>
        <v>2</v>
      </c>
    </row>
    <row r="581" spans="1:27" x14ac:dyDescent="0.2">
      <c r="A581">
        <v>4532</v>
      </c>
      <c r="B581" s="1" t="s">
        <v>2174</v>
      </c>
      <c r="C581" t="s">
        <v>1352</v>
      </c>
      <c r="D581" s="9">
        <v>684</v>
      </c>
      <c r="E581" s="9" t="s">
        <v>876</v>
      </c>
      <c r="F581" s="9" t="s">
        <v>260</v>
      </c>
      <c r="G581" s="10">
        <v>21</v>
      </c>
      <c r="H581" s="10" t="s">
        <v>536</v>
      </c>
      <c r="I581" s="10">
        <v>1944</v>
      </c>
      <c r="J581" s="11" t="s">
        <v>2172</v>
      </c>
      <c r="K581" s="12" t="s">
        <v>237</v>
      </c>
      <c r="L581" s="13" t="s">
        <v>2383</v>
      </c>
      <c r="M581" s="13" t="s">
        <v>290</v>
      </c>
      <c r="O581" t="s">
        <v>292</v>
      </c>
      <c r="R581" s="9"/>
      <c r="S581" s="9"/>
      <c r="T581">
        <v>2</v>
      </c>
      <c r="U581" s="210" t="s">
        <v>1863</v>
      </c>
      <c r="V581" s="14">
        <v>1</v>
      </c>
      <c r="W581" s="14">
        <v>1</v>
      </c>
      <c r="X581" s="14" t="s">
        <v>270</v>
      </c>
      <c r="Y581">
        <v>684</v>
      </c>
      <c r="Z581" t="s">
        <v>271</v>
      </c>
      <c r="AA581">
        <f t="shared" si="9"/>
        <v>1</v>
      </c>
    </row>
    <row r="582" spans="1:27" x14ac:dyDescent="0.2">
      <c r="A582">
        <v>6733</v>
      </c>
      <c r="B582" s="1" t="s">
        <v>2384</v>
      </c>
      <c r="C582" t="s">
        <v>1027</v>
      </c>
      <c r="D582" s="9">
        <v>464</v>
      </c>
      <c r="E582" s="9" t="s">
        <v>259</v>
      </c>
      <c r="F582" s="9" t="s">
        <v>1416</v>
      </c>
      <c r="G582" s="10">
        <v>21</v>
      </c>
      <c r="H582" s="10" t="s">
        <v>536</v>
      </c>
      <c r="I582" s="10">
        <v>1944</v>
      </c>
      <c r="J582" s="11" t="s">
        <v>2172</v>
      </c>
      <c r="K582" s="12" t="s">
        <v>237</v>
      </c>
      <c r="L582" s="13" t="s">
        <v>18437</v>
      </c>
      <c r="M582" s="13" t="s">
        <v>279</v>
      </c>
      <c r="N582" t="s">
        <v>280</v>
      </c>
      <c r="Q582" t="s">
        <v>281</v>
      </c>
      <c r="R582" s="9"/>
      <c r="S582" s="9"/>
      <c r="T582">
        <v>2</v>
      </c>
      <c r="U582" s="210" t="s">
        <v>1863</v>
      </c>
      <c r="V582" s="14">
        <v>1</v>
      </c>
      <c r="W582" s="14">
        <v>1</v>
      </c>
      <c r="X582" s="14" t="s">
        <v>270</v>
      </c>
      <c r="Y582">
        <v>464</v>
      </c>
      <c r="Z582" t="s">
        <v>271</v>
      </c>
      <c r="AA582">
        <f t="shared" si="9"/>
        <v>1</v>
      </c>
    </row>
    <row r="583" spans="1:27" x14ac:dyDescent="0.2">
      <c r="A583">
        <v>7145</v>
      </c>
      <c r="B583" s="1" t="s">
        <v>2244</v>
      </c>
      <c r="C583" t="s">
        <v>1523</v>
      </c>
      <c r="D583" s="9">
        <v>488</v>
      </c>
      <c r="E583" s="9" t="s">
        <v>259</v>
      </c>
      <c r="F583" s="9" t="s">
        <v>312</v>
      </c>
      <c r="G583" s="10">
        <v>21</v>
      </c>
      <c r="H583" s="10" t="s">
        <v>536</v>
      </c>
      <c r="I583" s="10">
        <v>1944</v>
      </c>
      <c r="J583" s="11" t="s">
        <v>2242</v>
      </c>
      <c r="K583" s="12" t="s">
        <v>415</v>
      </c>
      <c r="L583" s="13" t="s">
        <v>18538</v>
      </c>
      <c r="M583" s="13" t="s">
        <v>290</v>
      </c>
      <c r="N583" t="s">
        <v>573</v>
      </c>
      <c r="O583" t="s">
        <v>635</v>
      </c>
      <c r="R583" s="9"/>
      <c r="S583" s="9"/>
      <c r="T583">
        <v>2</v>
      </c>
      <c r="U583" s="210" t="s">
        <v>1863</v>
      </c>
      <c r="V583" s="14">
        <v>1</v>
      </c>
      <c r="W583" s="14">
        <v>1</v>
      </c>
      <c r="X583" s="14" t="s">
        <v>270</v>
      </c>
      <c r="Y583">
        <v>488</v>
      </c>
      <c r="Z583" t="s">
        <v>505</v>
      </c>
      <c r="AA583">
        <f t="shared" si="9"/>
        <v>1</v>
      </c>
    </row>
    <row r="584" spans="1:27" x14ac:dyDescent="0.2">
      <c r="A584">
        <v>4453</v>
      </c>
      <c r="B584" s="1" t="s">
        <v>2385</v>
      </c>
      <c r="C584" t="s">
        <v>1027</v>
      </c>
      <c r="D584" s="9">
        <v>605</v>
      </c>
      <c r="E584" s="9" t="s">
        <v>259</v>
      </c>
      <c r="F584" s="9" t="s">
        <v>413</v>
      </c>
      <c r="G584" s="10">
        <v>21</v>
      </c>
      <c r="H584" s="10" t="s">
        <v>536</v>
      </c>
      <c r="I584" s="10">
        <v>1944</v>
      </c>
      <c r="J584" s="11" t="s">
        <v>2242</v>
      </c>
      <c r="K584" s="12" t="s">
        <v>415</v>
      </c>
      <c r="L584" s="13" t="s">
        <v>2243</v>
      </c>
      <c r="M584" s="13" t="s">
        <v>332</v>
      </c>
      <c r="N584" t="s">
        <v>333</v>
      </c>
      <c r="Q584" t="s">
        <v>334</v>
      </c>
      <c r="R584" s="9"/>
      <c r="S584" s="9"/>
      <c r="T584">
        <v>2</v>
      </c>
      <c r="U584" s="210" t="s">
        <v>1863</v>
      </c>
      <c r="V584" s="14">
        <v>1</v>
      </c>
      <c r="W584" s="14">
        <v>1</v>
      </c>
      <c r="X584" s="14" t="s">
        <v>270</v>
      </c>
      <c r="Y584">
        <v>605</v>
      </c>
      <c r="Z584" t="s">
        <v>271</v>
      </c>
      <c r="AA584">
        <f t="shared" si="9"/>
        <v>1</v>
      </c>
    </row>
    <row r="585" spans="1:27" x14ac:dyDescent="0.2">
      <c r="A585">
        <v>1221</v>
      </c>
      <c r="B585" s="1" t="s">
        <v>2369</v>
      </c>
      <c r="C585" t="s">
        <v>1027</v>
      </c>
      <c r="D585" s="9" t="s">
        <v>2186</v>
      </c>
      <c r="E585" s="9" t="s">
        <v>275</v>
      </c>
      <c r="F585" s="9" t="s">
        <v>413</v>
      </c>
      <c r="G585" s="10">
        <v>22</v>
      </c>
      <c r="H585" s="10" t="s">
        <v>536</v>
      </c>
      <c r="I585" s="10">
        <v>1944</v>
      </c>
      <c r="J585" s="11" t="s">
        <v>2247</v>
      </c>
      <c r="K585" s="12" t="s">
        <v>237</v>
      </c>
      <c r="L585" s="13" t="s">
        <v>2187</v>
      </c>
      <c r="M585" s="13" t="s">
        <v>290</v>
      </c>
      <c r="O585" t="s">
        <v>17895</v>
      </c>
      <c r="R585" s="9"/>
      <c r="S585" s="9"/>
      <c r="T585">
        <v>2</v>
      </c>
      <c r="U585" s="210" t="s">
        <v>1863</v>
      </c>
      <c r="V585" s="14">
        <v>1</v>
      </c>
      <c r="W585" s="14">
        <v>1</v>
      </c>
      <c r="X585" s="14" t="s">
        <v>270</v>
      </c>
      <c r="Y585" t="s">
        <v>2188</v>
      </c>
      <c r="Z585" t="s">
        <v>1419</v>
      </c>
      <c r="AA585">
        <f t="shared" si="9"/>
        <v>2</v>
      </c>
    </row>
    <row r="586" spans="1:27" x14ac:dyDescent="0.2">
      <c r="A586">
        <v>1895</v>
      </c>
      <c r="B586" s="1" t="s">
        <v>2116</v>
      </c>
      <c r="C586" t="s">
        <v>1027</v>
      </c>
      <c r="D586" s="9" t="s">
        <v>2117</v>
      </c>
      <c r="E586" s="9" t="s">
        <v>259</v>
      </c>
      <c r="F586" s="9" t="s">
        <v>1416</v>
      </c>
      <c r="G586" s="10">
        <v>22</v>
      </c>
      <c r="H586" s="10" t="s">
        <v>536</v>
      </c>
      <c r="I586" s="10">
        <v>1944</v>
      </c>
      <c r="J586" s="11" t="s">
        <v>2247</v>
      </c>
      <c r="K586" s="12" t="s">
        <v>237</v>
      </c>
      <c r="L586" s="13" t="s">
        <v>2368</v>
      </c>
      <c r="M586" s="13" t="s">
        <v>290</v>
      </c>
      <c r="O586" t="s">
        <v>339</v>
      </c>
      <c r="R586" s="9"/>
      <c r="S586" s="9"/>
      <c r="T586">
        <v>2</v>
      </c>
      <c r="U586" s="210" t="s">
        <v>1863</v>
      </c>
      <c r="V586" s="14">
        <v>1</v>
      </c>
      <c r="W586" s="14">
        <v>1</v>
      </c>
      <c r="X586" s="14" t="s">
        <v>270</v>
      </c>
      <c r="Y586">
        <v>305</v>
      </c>
      <c r="Z586" t="s">
        <v>271</v>
      </c>
      <c r="AA586">
        <f t="shared" si="9"/>
        <v>3</v>
      </c>
    </row>
    <row r="587" spans="1:27" x14ac:dyDescent="0.2">
      <c r="A587">
        <v>181</v>
      </c>
      <c r="B587" s="1" t="s">
        <v>2245</v>
      </c>
      <c r="C587" t="s">
        <v>431</v>
      </c>
      <c r="D587" s="9" t="s">
        <v>2246</v>
      </c>
      <c r="E587" s="9" t="s">
        <v>259</v>
      </c>
      <c r="F587" s="9" t="s">
        <v>532</v>
      </c>
      <c r="G587" s="10">
        <v>22</v>
      </c>
      <c r="H587" s="10" t="s">
        <v>536</v>
      </c>
      <c r="I587" s="10">
        <v>1944</v>
      </c>
      <c r="J587" s="11" t="s">
        <v>2247</v>
      </c>
      <c r="K587" s="12" t="s">
        <v>237</v>
      </c>
      <c r="L587" s="13" t="s">
        <v>2115</v>
      </c>
      <c r="M587" s="13" t="s">
        <v>290</v>
      </c>
      <c r="N587" t="s">
        <v>291</v>
      </c>
      <c r="O587" t="s">
        <v>292</v>
      </c>
      <c r="R587" s="9"/>
      <c r="S587" s="9"/>
      <c r="T587">
        <v>2</v>
      </c>
      <c r="U587" s="210" t="s">
        <v>1863</v>
      </c>
      <c r="V587" s="14">
        <v>1</v>
      </c>
      <c r="W587" s="14">
        <v>1</v>
      </c>
      <c r="X587" s="14" t="s">
        <v>294</v>
      </c>
      <c r="Y587" t="s">
        <v>1199</v>
      </c>
      <c r="Z587" t="s">
        <v>271</v>
      </c>
      <c r="AA587">
        <f t="shared" si="9"/>
        <v>4</v>
      </c>
    </row>
    <row r="588" spans="1:27" x14ac:dyDescent="0.2">
      <c r="A588">
        <v>5569</v>
      </c>
      <c r="B588" s="155" t="s">
        <v>2189</v>
      </c>
      <c r="C588" s="154" t="s">
        <v>1523</v>
      </c>
      <c r="D588" s="156">
        <v>29</v>
      </c>
      <c r="E588" s="156" t="s">
        <v>259</v>
      </c>
      <c r="F588" s="156" t="s">
        <v>312</v>
      </c>
      <c r="G588" s="157">
        <v>22</v>
      </c>
      <c r="H588" s="157" t="s">
        <v>536</v>
      </c>
      <c r="I588" s="157">
        <v>1944</v>
      </c>
      <c r="J588" s="158" t="s">
        <v>2190</v>
      </c>
      <c r="K588" s="159" t="s">
        <v>415</v>
      </c>
      <c r="L588" s="160" t="s">
        <v>18541</v>
      </c>
      <c r="M588" s="160" t="s">
        <v>332</v>
      </c>
      <c r="N588" s="154" t="s">
        <v>333</v>
      </c>
      <c r="O588" s="154"/>
      <c r="P588" s="154"/>
      <c r="Q588" s="154" t="s">
        <v>334</v>
      </c>
      <c r="R588" s="156"/>
      <c r="S588" s="156"/>
      <c r="T588" s="154">
        <v>2</v>
      </c>
      <c r="U588" s="214" t="s">
        <v>1863</v>
      </c>
      <c r="V588" s="154">
        <v>1</v>
      </c>
      <c r="W588" s="154">
        <v>1</v>
      </c>
      <c r="X588" s="154" t="s">
        <v>270</v>
      </c>
      <c r="Y588" s="154">
        <v>29</v>
      </c>
      <c r="Z588" s="154" t="s">
        <v>505</v>
      </c>
      <c r="AA588" s="154">
        <f t="shared" si="9"/>
        <v>1</v>
      </c>
    </row>
    <row r="589" spans="1:27" x14ac:dyDescent="0.2">
      <c r="A589">
        <v>3415</v>
      </c>
      <c r="B589" s="1" t="s">
        <v>2300</v>
      </c>
      <c r="C589" t="s">
        <v>1027</v>
      </c>
      <c r="D589" s="9">
        <v>333</v>
      </c>
      <c r="E589" s="9" t="s">
        <v>259</v>
      </c>
      <c r="F589" s="9" t="s">
        <v>883</v>
      </c>
      <c r="G589" s="10">
        <v>23</v>
      </c>
      <c r="H589" s="10" t="s">
        <v>536</v>
      </c>
      <c r="I589" s="10">
        <v>1944</v>
      </c>
      <c r="J589" s="11" t="s">
        <v>2193</v>
      </c>
      <c r="K589" s="12" t="s">
        <v>237</v>
      </c>
      <c r="L589" s="13" t="s">
        <v>2275</v>
      </c>
      <c r="M589" s="13" t="s">
        <v>263</v>
      </c>
      <c r="N589" t="s">
        <v>345</v>
      </c>
      <c r="O589" t="s">
        <v>308</v>
      </c>
      <c r="P589" s="14" t="s">
        <v>308</v>
      </c>
      <c r="Q589" t="s">
        <v>267</v>
      </c>
      <c r="R589" s="9" t="s">
        <v>955</v>
      </c>
      <c r="S589" s="9"/>
      <c r="T589">
        <v>2</v>
      </c>
      <c r="U589" s="210" t="s">
        <v>1863</v>
      </c>
      <c r="V589" s="14">
        <v>1</v>
      </c>
      <c r="W589" s="14">
        <v>1</v>
      </c>
      <c r="X589" s="14" t="s">
        <v>270</v>
      </c>
      <c r="Y589">
        <v>333</v>
      </c>
      <c r="Z589" t="s">
        <v>1419</v>
      </c>
      <c r="AA589">
        <f t="shared" si="9"/>
        <v>1</v>
      </c>
    </row>
    <row r="590" spans="1:27" x14ac:dyDescent="0.2">
      <c r="A590">
        <v>1239</v>
      </c>
      <c r="B590" s="1" t="s">
        <v>2191</v>
      </c>
      <c r="C590" t="s">
        <v>491</v>
      </c>
      <c r="D590" s="9" t="s">
        <v>2192</v>
      </c>
      <c r="E590" s="9" t="s">
        <v>259</v>
      </c>
      <c r="F590" s="9" t="s">
        <v>532</v>
      </c>
      <c r="G590" s="10">
        <v>23</v>
      </c>
      <c r="H590" s="10" t="s">
        <v>536</v>
      </c>
      <c r="I590" s="10">
        <v>1944</v>
      </c>
      <c r="J590" s="11" t="s">
        <v>2193</v>
      </c>
      <c r="K590" s="12" t="s">
        <v>237</v>
      </c>
      <c r="L590" s="13" t="s">
        <v>2194</v>
      </c>
      <c r="M590" s="13" t="s">
        <v>753</v>
      </c>
      <c r="R590" s="9"/>
      <c r="S590" s="9"/>
      <c r="T590">
        <v>2</v>
      </c>
      <c r="U590" s="210" t="s">
        <v>1863</v>
      </c>
      <c r="V590" s="14">
        <v>1</v>
      </c>
      <c r="W590" s="14">
        <v>1</v>
      </c>
      <c r="X590" s="14" t="s">
        <v>294</v>
      </c>
      <c r="Y590" t="s">
        <v>531</v>
      </c>
      <c r="Z590" t="s">
        <v>271</v>
      </c>
      <c r="AA590">
        <f t="shared" si="9"/>
        <v>3</v>
      </c>
    </row>
    <row r="591" spans="1:27" x14ac:dyDescent="0.2">
      <c r="A591">
        <v>6658</v>
      </c>
      <c r="B591" s="1" t="s">
        <v>2276</v>
      </c>
      <c r="C591" t="s">
        <v>1027</v>
      </c>
      <c r="D591" s="9">
        <v>487</v>
      </c>
      <c r="E591" s="9" t="s">
        <v>259</v>
      </c>
      <c r="F591" s="9" t="s">
        <v>1416</v>
      </c>
      <c r="G591" s="10">
        <v>24</v>
      </c>
      <c r="H591" s="10" t="s">
        <v>536</v>
      </c>
      <c r="I591" s="10">
        <v>1944</v>
      </c>
      <c r="J591" s="11" t="s">
        <v>2277</v>
      </c>
      <c r="K591" s="12" t="s">
        <v>237</v>
      </c>
      <c r="L591" s="13" t="s">
        <v>2051</v>
      </c>
      <c r="M591" s="13" t="s">
        <v>290</v>
      </c>
      <c r="O591" t="s">
        <v>339</v>
      </c>
      <c r="R591" s="9"/>
      <c r="S591" s="9"/>
      <c r="T591">
        <v>2</v>
      </c>
      <c r="U591" s="210" t="s">
        <v>1863</v>
      </c>
      <c r="V591" s="14">
        <v>1</v>
      </c>
      <c r="W591" s="14">
        <v>1</v>
      </c>
      <c r="X591" s="14" t="s">
        <v>270</v>
      </c>
      <c r="Y591">
        <v>487</v>
      </c>
      <c r="Z591" t="s">
        <v>271</v>
      </c>
      <c r="AA591">
        <f t="shared" si="9"/>
        <v>1</v>
      </c>
    </row>
    <row r="592" spans="1:27" x14ac:dyDescent="0.2">
      <c r="A592">
        <v>6738</v>
      </c>
      <c r="B592" s="1" t="s">
        <v>2052</v>
      </c>
      <c r="C592" t="s">
        <v>1027</v>
      </c>
      <c r="D592" s="9">
        <v>464</v>
      </c>
      <c r="E592" s="9" t="s">
        <v>259</v>
      </c>
      <c r="F592" s="9" t="s">
        <v>1416</v>
      </c>
      <c r="G592" s="10">
        <v>24</v>
      </c>
      <c r="H592" s="10" t="s">
        <v>536</v>
      </c>
      <c r="I592" s="10">
        <v>1944</v>
      </c>
      <c r="J592" s="11" t="s">
        <v>2277</v>
      </c>
      <c r="K592" s="12" t="s">
        <v>237</v>
      </c>
      <c r="L592" s="13" t="s">
        <v>17955</v>
      </c>
      <c r="M592" s="13" t="s">
        <v>263</v>
      </c>
      <c r="N592" t="s">
        <v>280</v>
      </c>
      <c r="Q592" t="s">
        <v>672</v>
      </c>
      <c r="R592" s="9"/>
      <c r="S592" s="9"/>
      <c r="T592">
        <v>2</v>
      </c>
      <c r="U592" s="210" t="s">
        <v>1863</v>
      </c>
      <c r="V592" s="14">
        <v>1</v>
      </c>
      <c r="W592" s="14">
        <v>1</v>
      </c>
      <c r="X592" s="14" t="s">
        <v>270</v>
      </c>
      <c r="Y592">
        <v>464</v>
      </c>
      <c r="Z592" t="s">
        <v>271</v>
      </c>
      <c r="AA592">
        <f t="shared" si="9"/>
        <v>1</v>
      </c>
    </row>
    <row r="593" spans="1:27" x14ac:dyDescent="0.2">
      <c r="A593">
        <v>2461</v>
      </c>
      <c r="B593" s="1" t="s">
        <v>2419</v>
      </c>
      <c r="C593" t="s">
        <v>284</v>
      </c>
      <c r="D593" s="9" t="s">
        <v>2420</v>
      </c>
      <c r="E593" s="9" t="s">
        <v>259</v>
      </c>
      <c r="F593" s="9" t="s">
        <v>1701</v>
      </c>
      <c r="G593" s="10">
        <v>24</v>
      </c>
      <c r="H593" s="10" t="s">
        <v>536</v>
      </c>
      <c r="I593" s="10">
        <v>1944</v>
      </c>
      <c r="J593" s="11" t="s">
        <v>2421</v>
      </c>
      <c r="K593" s="12" t="s">
        <v>415</v>
      </c>
      <c r="L593" s="13" t="s">
        <v>18565</v>
      </c>
      <c r="M593" s="13" t="s">
        <v>263</v>
      </c>
      <c r="N593" t="s">
        <v>470</v>
      </c>
      <c r="Q593" t="s">
        <v>672</v>
      </c>
      <c r="R593" s="9"/>
      <c r="S593" s="9"/>
      <c r="T593">
        <v>2</v>
      </c>
      <c r="U593" s="210" t="s">
        <v>1863</v>
      </c>
      <c r="V593" s="14">
        <v>1</v>
      </c>
      <c r="W593" s="14">
        <v>1</v>
      </c>
      <c r="X593" s="14" t="s">
        <v>270</v>
      </c>
      <c r="Y593">
        <v>141</v>
      </c>
      <c r="Z593" t="s">
        <v>505</v>
      </c>
      <c r="AA593">
        <f t="shared" si="9"/>
        <v>4</v>
      </c>
    </row>
    <row r="594" spans="1:27" x14ac:dyDescent="0.2">
      <c r="A594">
        <v>523</v>
      </c>
      <c r="B594" s="1" t="s">
        <v>2272</v>
      </c>
      <c r="C594" t="s">
        <v>1027</v>
      </c>
      <c r="D594" s="9" t="s">
        <v>1592</v>
      </c>
      <c r="E594" s="9" t="s">
        <v>259</v>
      </c>
      <c r="F594" s="9" t="s">
        <v>1416</v>
      </c>
      <c r="G594" s="10">
        <v>24</v>
      </c>
      <c r="H594" s="10" t="s">
        <v>536</v>
      </c>
      <c r="I594" s="10">
        <v>1944</v>
      </c>
      <c r="J594" s="11" t="s">
        <v>2421</v>
      </c>
      <c r="K594" s="12" t="s">
        <v>415</v>
      </c>
      <c r="L594" s="13" t="s">
        <v>2248</v>
      </c>
      <c r="M594" s="13" t="s">
        <v>332</v>
      </c>
      <c r="N594" t="s">
        <v>333</v>
      </c>
      <c r="Q594" t="s">
        <v>334</v>
      </c>
      <c r="R594" s="9"/>
      <c r="S594" s="9"/>
      <c r="T594">
        <v>2</v>
      </c>
      <c r="U594" s="210" t="s">
        <v>1863</v>
      </c>
      <c r="V594" s="14">
        <v>1</v>
      </c>
      <c r="W594" s="14">
        <v>1</v>
      </c>
      <c r="X594" s="14" t="s">
        <v>270</v>
      </c>
      <c r="Y594">
        <v>487</v>
      </c>
      <c r="Z594" t="s">
        <v>271</v>
      </c>
      <c r="AA594">
        <f t="shared" si="9"/>
        <v>2</v>
      </c>
    </row>
    <row r="595" spans="1:27" x14ac:dyDescent="0.2">
      <c r="A595">
        <v>6058</v>
      </c>
      <c r="B595" s="1" t="s">
        <v>2113</v>
      </c>
      <c r="C595" t="s">
        <v>284</v>
      </c>
      <c r="D595" s="9" t="s">
        <v>2114</v>
      </c>
      <c r="E595" s="9" t="s">
        <v>259</v>
      </c>
      <c r="F595" s="9" t="s">
        <v>312</v>
      </c>
      <c r="G595" s="10">
        <v>25</v>
      </c>
      <c r="H595" s="10" t="s">
        <v>536</v>
      </c>
      <c r="I595" s="10">
        <v>1944</v>
      </c>
      <c r="J595" s="11" t="s">
        <v>2250</v>
      </c>
      <c r="K595" s="12" t="s">
        <v>415</v>
      </c>
      <c r="L595" s="13" t="s">
        <v>18566</v>
      </c>
      <c r="M595" s="13" t="s">
        <v>290</v>
      </c>
      <c r="N595" t="s">
        <v>573</v>
      </c>
      <c r="O595" t="s">
        <v>764</v>
      </c>
      <c r="R595" s="9"/>
      <c r="S595" s="9"/>
      <c r="T595">
        <v>2</v>
      </c>
      <c r="U595" s="210" t="s">
        <v>1863</v>
      </c>
      <c r="V595" s="14">
        <v>1</v>
      </c>
      <c r="W595" s="14">
        <v>1</v>
      </c>
      <c r="X595" s="14" t="s">
        <v>270</v>
      </c>
      <c r="Y595">
        <v>239</v>
      </c>
      <c r="Z595" t="s">
        <v>271</v>
      </c>
      <c r="AA595">
        <f t="shared" si="9"/>
        <v>2</v>
      </c>
    </row>
    <row r="596" spans="1:27" x14ac:dyDescent="0.2">
      <c r="A596">
        <v>2274</v>
      </c>
      <c r="B596" s="1" t="s">
        <v>2249</v>
      </c>
      <c r="C596" t="s">
        <v>284</v>
      </c>
      <c r="D596" s="9" t="s">
        <v>1993</v>
      </c>
      <c r="E596" s="9" t="s">
        <v>259</v>
      </c>
      <c r="F596" s="9" t="s">
        <v>1701</v>
      </c>
      <c r="G596" s="10">
        <v>25</v>
      </c>
      <c r="H596" s="10" t="s">
        <v>536</v>
      </c>
      <c r="I596" s="10">
        <v>1944</v>
      </c>
      <c r="J596" s="11" t="s">
        <v>2250</v>
      </c>
      <c r="K596" s="12" t="s">
        <v>415</v>
      </c>
      <c r="L596" s="13" t="s">
        <v>18567</v>
      </c>
      <c r="M596" s="29" t="s">
        <v>263</v>
      </c>
      <c r="N596" s="15" t="s">
        <v>771</v>
      </c>
      <c r="O596" t="s">
        <v>17852</v>
      </c>
      <c r="Q596" t="s">
        <v>672</v>
      </c>
      <c r="R596" s="9"/>
      <c r="S596" s="9"/>
      <c r="T596">
        <v>2</v>
      </c>
      <c r="U596" s="210" t="s">
        <v>1863</v>
      </c>
      <c r="V596" s="14">
        <v>1</v>
      </c>
      <c r="W596" s="14">
        <v>1</v>
      </c>
      <c r="X596" s="14" t="s">
        <v>270</v>
      </c>
      <c r="Y596">
        <v>239</v>
      </c>
      <c r="Z596" t="s">
        <v>271</v>
      </c>
      <c r="AA596">
        <f t="shared" si="9"/>
        <v>3</v>
      </c>
    </row>
    <row r="597" spans="1:27" x14ac:dyDescent="0.2">
      <c r="A597">
        <v>1576</v>
      </c>
      <c r="B597" s="1" t="s">
        <v>2143</v>
      </c>
      <c r="C597" t="s">
        <v>284</v>
      </c>
      <c r="D597" s="9" t="s">
        <v>2144</v>
      </c>
      <c r="E597" s="9" t="s">
        <v>259</v>
      </c>
      <c r="F597" s="9" t="s">
        <v>312</v>
      </c>
      <c r="G597" s="10">
        <v>26</v>
      </c>
      <c r="H597" s="10" t="s">
        <v>536</v>
      </c>
      <c r="I597" s="10">
        <v>1944</v>
      </c>
      <c r="J597" s="11" t="s">
        <v>2145</v>
      </c>
      <c r="K597" s="12" t="s">
        <v>237</v>
      </c>
      <c r="L597" s="13" t="s">
        <v>2332</v>
      </c>
      <c r="M597" s="13" t="s">
        <v>290</v>
      </c>
      <c r="O597" t="s">
        <v>933</v>
      </c>
      <c r="R597" s="9"/>
      <c r="S597" s="9"/>
      <c r="T597">
        <v>2</v>
      </c>
      <c r="U597" s="210" t="s">
        <v>1863</v>
      </c>
      <c r="V597" s="14">
        <v>1</v>
      </c>
      <c r="W597" s="14">
        <v>1</v>
      </c>
      <c r="X597" s="14" t="s">
        <v>270</v>
      </c>
      <c r="Y597">
        <v>157</v>
      </c>
      <c r="Z597" t="s">
        <v>271</v>
      </c>
      <c r="AA597">
        <f t="shared" si="9"/>
        <v>3</v>
      </c>
    </row>
    <row r="598" spans="1:27" x14ac:dyDescent="0.2">
      <c r="A598">
        <v>6587</v>
      </c>
      <c r="B598" s="1" t="s">
        <v>2135</v>
      </c>
      <c r="C598" t="s">
        <v>503</v>
      </c>
      <c r="D598" s="9"/>
      <c r="E598" s="9" t="s">
        <v>508</v>
      </c>
      <c r="F598" s="9" t="s">
        <v>456</v>
      </c>
      <c r="G598" s="10">
        <v>26</v>
      </c>
      <c r="H598" s="10" t="s">
        <v>536</v>
      </c>
      <c r="I598" s="10">
        <v>1944</v>
      </c>
      <c r="J598" s="11" t="s">
        <v>2145</v>
      </c>
      <c r="K598" s="12" t="s">
        <v>237</v>
      </c>
      <c r="L598" s="13" t="s">
        <v>2136</v>
      </c>
      <c r="M598" s="13" t="s">
        <v>781</v>
      </c>
      <c r="R598" s="9"/>
      <c r="S598" s="9"/>
      <c r="T598">
        <v>2</v>
      </c>
      <c r="U598" s="210" t="s">
        <v>1863</v>
      </c>
      <c r="V598" s="14">
        <v>1</v>
      </c>
      <c r="W598" s="14">
        <v>1</v>
      </c>
      <c r="X598" s="14" t="s">
        <v>294</v>
      </c>
      <c r="Y598" t="s">
        <v>334</v>
      </c>
      <c r="Z598" t="s">
        <v>505</v>
      </c>
      <c r="AA598">
        <f t="shared" si="9"/>
        <v>1</v>
      </c>
    </row>
    <row r="599" spans="1:27" x14ac:dyDescent="0.2">
      <c r="A599">
        <v>4210</v>
      </c>
      <c r="B599" s="1" t="s">
        <v>2333</v>
      </c>
      <c r="C599" t="s">
        <v>341</v>
      </c>
      <c r="D599" s="9" t="s">
        <v>2334</v>
      </c>
      <c r="E599" s="9" t="s">
        <v>259</v>
      </c>
      <c r="F599" s="9" t="s">
        <v>532</v>
      </c>
      <c r="G599" s="10">
        <v>26</v>
      </c>
      <c r="H599" s="10" t="s">
        <v>536</v>
      </c>
      <c r="I599" s="10">
        <v>1944</v>
      </c>
      <c r="J599" s="148" t="s">
        <v>18417</v>
      </c>
      <c r="K599" s="12" t="s">
        <v>415</v>
      </c>
      <c r="L599" s="13" t="s">
        <v>2335</v>
      </c>
      <c r="M599" s="13" t="s">
        <v>290</v>
      </c>
      <c r="N599" t="s">
        <v>291</v>
      </c>
      <c r="O599" t="s">
        <v>748</v>
      </c>
      <c r="R599" s="9"/>
      <c r="S599" s="9"/>
      <c r="T599">
        <v>2</v>
      </c>
      <c r="U599" s="210" t="s">
        <v>1863</v>
      </c>
      <c r="V599" s="14">
        <v>1</v>
      </c>
      <c r="W599" s="14">
        <v>1</v>
      </c>
      <c r="X599" s="14" t="s">
        <v>294</v>
      </c>
      <c r="Y599" t="s">
        <v>531</v>
      </c>
      <c r="Z599" t="s">
        <v>271</v>
      </c>
      <c r="AA599">
        <f t="shared" si="9"/>
        <v>2</v>
      </c>
    </row>
    <row r="600" spans="1:27" x14ac:dyDescent="0.2">
      <c r="A600">
        <v>135</v>
      </c>
      <c r="B600" s="1" t="s">
        <v>2137</v>
      </c>
      <c r="C600" t="s">
        <v>503</v>
      </c>
      <c r="D600" s="26" t="s">
        <v>2138</v>
      </c>
      <c r="E600" s="9" t="s">
        <v>259</v>
      </c>
      <c r="F600" s="9" t="s">
        <v>748</v>
      </c>
      <c r="G600" s="10">
        <v>27</v>
      </c>
      <c r="H600" s="10" t="s">
        <v>536</v>
      </c>
      <c r="I600" s="10">
        <v>1944</v>
      </c>
      <c r="J600" s="11" t="s">
        <v>2139</v>
      </c>
      <c r="K600" s="12" t="s">
        <v>237</v>
      </c>
      <c r="L600" s="117" t="s">
        <v>18709</v>
      </c>
      <c r="M600" t="s">
        <v>290</v>
      </c>
      <c r="O600" t="s">
        <v>635</v>
      </c>
      <c r="R600" s="9"/>
      <c r="S600" s="9"/>
      <c r="T600">
        <v>2</v>
      </c>
      <c r="U600" s="210" t="s">
        <v>1863</v>
      </c>
      <c r="V600" s="14">
        <v>1</v>
      </c>
      <c r="W600" s="14">
        <v>1</v>
      </c>
      <c r="X600" s="14" t="s">
        <v>270</v>
      </c>
      <c r="Y600" t="s">
        <v>2138</v>
      </c>
      <c r="Z600" t="s">
        <v>505</v>
      </c>
      <c r="AA600">
        <f t="shared" si="9"/>
        <v>1</v>
      </c>
    </row>
    <row r="601" spans="1:27" s="15" customFormat="1" x14ac:dyDescent="0.2">
      <c r="A601">
        <v>6739</v>
      </c>
      <c r="B601" s="1" t="s">
        <v>2254</v>
      </c>
      <c r="C601" t="s">
        <v>1027</v>
      </c>
      <c r="D601" s="9">
        <v>464</v>
      </c>
      <c r="E601" s="9" t="s">
        <v>259</v>
      </c>
      <c r="F601" s="9" t="s">
        <v>1416</v>
      </c>
      <c r="G601" s="10">
        <v>28</v>
      </c>
      <c r="H601" s="10" t="s">
        <v>536</v>
      </c>
      <c r="I601" s="10">
        <v>1944</v>
      </c>
      <c r="J601" s="11" t="s">
        <v>2142</v>
      </c>
      <c r="K601" s="12" t="s">
        <v>237</v>
      </c>
      <c r="L601" s="13" t="s">
        <v>2255</v>
      </c>
      <c r="M601" s="13" t="s">
        <v>279</v>
      </c>
      <c r="N601" t="s">
        <v>280</v>
      </c>
      <c r="O601"/>
      <c r="P601"/>
      <c r="Q601" t="s">
        <v>281</v>
      </c>
      <c r="R601" s="9"/>
      <c r="S601" s="9"/>
      <c r="T601">
        <v>2</v>
      </c>
      <c r="U601" s="210" t="s">
        <v>1863</v>
      </c>
      <c r="V601" s="14">
        <v>1</v>
      </c>
      <c r="W601" s="14">
        <v>1</v>
      </c>
      <c r="X601" s="14" t="s">
        <v>270</v>
      </c>
      <c r="Y601">
        <v>464</v>
      </c>
      <c r="Z601" t="s">
        <v>1419</v>
      </c>
      <c r="AA601">
        <f t="shared" si="9"/>
        <v>1</v>
      </c>
    </row>
    <row r="602" spans="1:27" x14ac:dyDescent="0.2">
      <c r="A602">
        <v>1331</v>
      </c>
      <c r="B602" s="1" t="s">
        <v>2140</v>
      </c>
      <c r="C602" t="s">
        <v>1027</v>
      </c>
      <c r="D602" s="9" t="s">
        <v>2141</v>
      </c>
      <c r="E602" s="9" t="s">
        <v>259</v>
      </c>
      <c r="F602" s="9" t="s">
        <v>1416</v>
      </c>
      <c r="G602" s="10">
        <v>28</v>
      </c>
      <c r="H602" s="10" t="s">
        <v>536</v>
      </c>
      <c r="I602" s="10">
        <v>1944</v>
      </c>
      <c r="J602" s="11" t="s">
        <v>2142</v>
      </c>
      <c r="K602" s="12" t="s">
        <v>237</v>
      </c>
      <c r="L602" s="13" t="s">
        <v>2251</v>
      </c>
      <c r="M602" s="13" t="s">
        <v>290</v>
      </c>
      <c r="N602" t="s">
        <v>291</v>
      </c>
      <c r="O602" t="s">
        <v>748</v>
      </c>
      <c r="R602" s="9"/>
      <c r="S602" s="9"/>
      <c r="T602">
        <v>2</v>
      </c>
      <c r="U602" s="210" t="s">
        <v>1863</v>
      </c>
      <c r="V602" s="14">
        <v>1</v>
      </c>
      <c r="W602" s="14">
        <v>1</v>
      </c>
      <c r="X602" s="14" t="s">
        <v>270</v>
      </c>
      <c r="Y602">
        <v>107</v>
      </c>
      <c r="Z602" t="s">
        <v>271</v>
      </c>
      <c r="AA602">
        <f t="shared" si="9"/>
        <v>3</v>
      </c>
    </row>
    <row r="603" spans="1:27" x14ac:dyDescent="0.2">
      <c r="A603">
        <v>2044</v>
      </c>
      <c r="B603" s="1" t="s">
        <v>2256</v>
      </c>
      <c r="C603" t="s">
        <v>1523</v>
      </c>
      <c r="D603" s="9" t="s">
        <v>2257</v>
      </c>
      <c r="E603" s="9" t="s">
        <v>275</v>
      </c>
      <c r="F603" s="9" t="s">
        <v>312</v>
      </c>
      <c r="G603" s="10">
        <v>29</v>
      </c>
      <c r="H603" s="10" t="s">
        <v>536</v>
      </c>
      <c r="I603" s="10">
        <v>1944</v>
      </c>
      <c r="J603" s="11" t="s">
        <v>2258</v>
      </c>
      <c r="K603" s="12" t="s">
        <v>237</v>
      </c>
      <c r="L603" s="13" t="s">
        <v>2259</v>
      </c>
      <c r="M603" s="13" t="s">
        <v>753</v>
      </c>
      <c r="R603" s="9"/>
      <c r="S603" s="9"/>
      <c r="T603">
        <v>2</v>
      </c>
      <c r="U603" s="210" t="s">
        <v>1863</v>
      </c>
      <c r="V603" s="14">
        <v>1</v>
      </c>
      <c r="W603" s="14">
        <v>1</v>
      </c>
      <c r="X603" s="14" t="s">
        <v>270</v>
      </c>
      <c r="Y603">
        <v>256</v>
      </c>
      <c r="Z603" t="s">
        <v>505</v>
      </c>
      <c r="AA603">
        <f t="shared" si="9"/>
        <v>2</v>
      </c>
    </row>
    <row r="604" spans="1:27" x14ac:dyDescent="0.2">
      <c r="A604">
        <v>6740</v>
      </c>
      <c r="B604" s="1" t="s">
        <v>2260</v>
      </c>
      <c r="C604" t="s">
        <v>1027</v>
      </c>
      <c r="D604" s="9">
        <v>464</v>
      </c>
      <c r="E604" s="9" t="s">
        <v>259</v>
      </c>
      <c r="F604" s="9" t="s">
        <v>1416</v>
      </c>
      <c r="G604" s="10">
        <v>29</v>
      </c>
      <c r="H604" s="10" t="s">
        <v>536</v>
      </c>
      <c r="I604" s="10">
        <v>1944</v>
      </c>
      <c r="J604" s="11" t="s">
        <v>2258</v>
      </c>
      <c r="K604" s="12" t="s">
        <v>237</v>
      </c>
      <c r="L604" s="13" t="s">
        <v>2336</v>
      </c>
      <c r="M604" s="13" t="s">
        <v>263</v>
      </c>
      <c r="N604" t="s">
        <v>470</v>
      </c>
      <c r="Q604" t="s">
        <v>672</v>
      </c>
      <c r="R604" s="9"/>
      <c r="S604" s="9"/>
      <c r="T604">
        <v>2</v>
      </c>
      <c r="U604" s="210" t="s">
        <v>1863</v>
      </c>
      <c r="V604" s="14">
        <v>1</v>
      </c>
      <c r="W604" s="14">
        <v>1</v>
      </c>
      <c r="X604" s="14" t="s">
        <v>270</v>
      </c>
      <c r="Y604">
        <v>464</v>
      </c>
      <c r="Z604" t="s">
        <v>271</v>
      </c>
      <c r="AA604">
        <f t="shared" si="9"/>
        <v>1</v>
      </c>
    </row>
    <row r="605" spans="1:27" x14ac:dyDescent="0.2">
      <c r="A605">
        <v>3746</v>
      </c>
      <c r="B605" s="1" t="s">
        <v>2337</v>
      </c>
      <c r="C605" t="s">
        <v>1027</v>
      </c>
      <c r="D605" s="9">
        <v>21</v>
      </c>
      <c r="E605" s="9" t="s">
        <v>259</v>
      </c>
      <c r="F605" s="9" t="s">
        <v>1416</v>
      </c>
      <c r="G605" s="10">
        <v>29</v>
      </c>
      <c r="H605" s="10" t="s">
        <v>536</v>
      </c>
      <c r="I605" s="10">
        <v>1944</v>
      </c>
      <c r="J605" s="11" t="s">
        <v>2258</v>
      </c>
      <c r="K605" s="12" t="s">
        <v>237</v>
      </c>
      <c r="L605" s="13" t="s">
        <v>17878</v>
      </c>
      <c r="M605" s="13" t="s">
        <v>263</v>
      </c>
      <c r="N605" t="s">
        <v>280</v>
      </c>
      <c r="Q605" t="s">
        <v>281</v>
      </c>
      <c r="R605" s="9"/>
      <c r="S605" s="9"/>
      <c r="T605">
        <v>2</v>
      </c>
      <c r="U605" s="210" t="s">
        <v>1863</v>
      </c>
      <c r="V605" s="14">
        <v>1</v>
      </c>
      <c r="W605" s="14">
        <v>1</v>
      </c>
      <c r="X605" s="14" t="s">
        <v>270</v>
      </c>
      <c r="Y605">
        <v>21</v>
      </c>
      <c r="Z605" t="s">
        <v>271</v>
      </c>
      <c r="AA605">
        <f t="shared" si="9"/>
        <v>1</v>
      </c>
    </row>
    <row r="606" spans="1:27" x14ac:dyDescent="0.2">
      <c r="A606">
        <v>7425</v>
      </c>
      <c r="B606" s="1" t="s">
        <v>2346</v>
      </c>
      <c r="C606" t="s">
        <v>1352</v>
      </c>
      <c r="D606" s="9" t="s">
        <v>1047</v>
      </c>
      <c r="E606" s="9" t="s">
        <v>275</v>
      </c>
      <c r="F606" s="9" t="s">
        <v>260</v>
      </c>
      <c r="G606" s="10">
        <v>1</v>
      </c>
      <c r="H606" s="10" t="s">
        <v>287</v>
      </c>
      <c r="I606" s="10">
        <v>1944</v>
      </c>
      <c r="J606" s="11" t="s">
        <v>2341</v>
      </c>
      <c r="K606" s="12" t="s">
        <v>237</v>
      </c>
      <c r="L606" s="13" t="s">
        <v>2447</v>
      </c>
      <c r="M606" s="13" t="s">
        <v>263</v>
      </c>
      <c r="N606" t="s">
        <v>470</v>
      </c>
      <c r="Q606" t="s">
        <v>672</v>
      </c>
      <c r="R606" s="9"/>
      <c r="S606" s="9"/>
      <c r="T606">
        <v>3</v>
      </c>
      <c r="U606" s="210" t="s">
        <v>2343</v>
      </c>
      <c r="V606" s="14">
        <v>1</v>
      </c>
      <c r="W606" s="14">
        <v>1</v>
      </c>
      <c r="X606" s="14" t="s">
        <v>270</v>
      </c>
      <c r="Y606" t="s">
        <v>1047</v>
      </c>
      <c r="Z606" t="s">
        <v>271</v>
      </c>
      <c r="AA606">
        <f t="shared" si="9"/>
        <v>1</v>
      </c>
    </row>
    <row r="607" spans="1:27" x14ac:dyDescent="0.2">
      <c r="A607">
        <v>1885</v>
      </c>
      <c r="B607" s="1" t="s">
        <v>2338</v>
      </c>
      <c r="C607" t="s">
        <v>2339</v>
      </c>
      <c r="D607" s="9" t="s">
        <v>2340</v>
      </c>
      <c r="E607" s="9" t="s">
        <v>259</v>
      </c>
      <c r="F607" s="9" t="s">
        <v>286</v>
      </c>
      <c r="G607" s="10">
        <v>1</v>
      </c>
      <c r="H607" s="10" t="s">
        <v>287</v>
      </c>
      <c r="I607" s="10">
        <v>1944</v>
      </c>
      <c r="J607" s="11" t="s">
        <v>2341</v>
      </c>
      <c r="K607" s="12"/>
      <c r="L607" s="13" t="s">
        <v>2342</v>
      </c>
      <c r="M607" s="13" t="s">
        <v>17959</v>
      </c>
      <c r="R607" s="9"/>
      <c r="S607" s="9"/>
      <c r="T607">
        <v>3</v>
      </c>
      <c r="U607" s="210" t="s">
        <v>2343</v>
      </c>
      <c r="V607" s="14">
        <v>1</v>
      </c>
      <c r="W607" s="14">
        <v>1</v>
      </c>
      <c r="X607" s="14" t="s">
        <v>294</v>
      </c>
      <c r="Y607" t="s">
        <v>2344</v>
      </c>
      <c r="Z607" t="s">
        <v>2345</v>
      </c>
      <c r="AA607">
        <f t="shared" si="9"/>
        <v>3</v>
      </c>
    </row>
    <row r="608" spans="1:27" x14ac:dyDescent="0.2">
      <c r="A608">
        <v>6156</v>
      </c>
      <c r="B608" s="1" t="s">
        <v>2231</v>
      </c>
      <c r="C608" t="s">
        <v>1523</v>
      </c>
      <c r="D608" s="9">
        <v>410</v>
      </c>
      <c r="E608" s="9" t="s">
        <v>259</v>
      </c>
      <c r="F608" s="9" t="s">
        <v>312</v>
      </c>
      <c r="G608" s="10">
        <v>3</v>
      </c>
      <c r="H608" s="10" t="s">
        <v>287</v>
      </c>
      <c r="I608" s="10">
        <v>1944</v>
      </c>
      <c r="J608" s="11" t="s">
        <v>2450</v>
      </c>
      <c r="K608" s="12" t="s">
        <v>237</v>
      </c>
      <c r="L608" s="13" t="s">
        <v>2232</v>
      </c>
      <c r="M608" s="13" t="s">
        <v>290</v>
      </c>
      <c r="O608" t="s">
        <v>323</v>
      </c>
      <c r="R608" s="9"/>
      <c r="S608" s="9"/>
      <c r="T608">
        <v>3</v>
      </c>
      <c r="U608" s="210" t="s">
        <v>2343</v>
      </c>
      <c r="V608" s="14">
        <v>1</v>
      </c>
      <c r="W608" s="14">
        <v>1</v>
      </c>
      <c r="X608" s="14" t="s">
        <v>270</v>
      </c>
      <c r="Y608">
        <v>410</v>
      </c>
      <c r="Z608" t="s">
        <v>505</v>
      </c>
      <c r="AA608">
        <f t="shared" si="9"/>
        <v>1</v>
      </c>
    </row>
    <row r="609" spans="1:27" x14ac:dyDescent="0.2">
      <c r="A609">
        <v>4603</v>
      </c>
      <c r="B609" s="1" t="s">
        <v>2448</v>
      </c>
      <c r="C609" t="s">
        <v>1027</v>
      </c>
      <c r="D609" s="9" t="s">
        <v>2449</v>
      </c>
      <c r="E609" s="9" t="s">
        <v>259</v>
      </c>
      <c r="F609" s="9" t="s">
        <v>776</v>
      </c>
      <c r="G609" s="10">
        <v>3</v>
      </c>
      <c r="H609" s="10" t="s">
        <v>287</v>
      </c>
      <c r="I609" s="10">
        <v>1944</v>
      </c>
      <c r="J609" s="11" t="s">
        <v>2450</v>
      </c>
      <c r="K609" s="12" t="s">
        <v>237</v>
      </c>
      <c r="L609" s="13" t="s">
        <v>2</v>
      </c>
      <c r="M609" s="13" t="s">
        <v>290</v>
      </c>
      <c r="N609" t="s">
        <v>291</v>
      </c>
      <c r="O609" t="s">
        <v>316</v>
      </c>
      <c r="R609" s="9"/>
      <c r="S609" s="9"/>
      <c r="T609">
        <v>3</v>
      </c>
      <c r="U609" s="210" t="s">
        <v>2343</v>
      </c>
      <c r="V609" s="14">
        <v>1</v>
      </c>
      <c r="W609" s="14">
        <v>1</v>
      </c>
      <c r="X609" s="14" t="s">
        <v>294</v>
      </c>
      <c r="Y609" t="s">
        <v>2449</v>
      </c>
      <c r="Z609" t="s">
        <v>1419</v>
      </c>
      <c r="AA609">
        <f t="shared" si="9"/>
        <v>1</v>
      </c>
    </row>
    <row r="610" spans="1:27" x14ac:dyDescent="0.2">
      <c r="A610">
        <v>4812</v>
      </c>
      <c r="B610" s="1" t="s">
        <v>2233</v>
      </c>
      <c r="C610" t="s">
        <v>1523</v>
      </c>
      <c r="D610" s="9" t="s">
        <v>1469</v>
      </c>
      <c r="E610" s="9" t="s">
        <v>259</v>
      </c>
      <c r="F610" s="9" t="s">
        <v>312</v>
      </c>
      <c r="G610" s="10">
        <v>4</v>
      </c>
      <c r="H610" s="10" t="s">
        <v>287</v>
      </c>
      <c r="I610" s="10">
        <v>1944</v>
      </c>
      <c r="J610" s="11" t="s">
        <v>2234</v>
      </c>
      <c r="K610" s="12" t="s">
        <v>237</v>
      </c>
      <c r="L610" s="13" t="s">
        <v>2235</v>
      </c>
      <c r="M610" s="13" t="s">
        <v>290</v>
      </c>
      <c r="O610" t="s">
        <v>292</v>
      </c>
      <c r="R610" s="9"/>
      <c r="S610" s="9"/>
      <c r="T610">
        <v>3</v>
      </c>
      <c r="U610" s="210" t="s">
        <v>2343</v>
      </c>
      <c r="V610" s="14">
        <v>1</v>
      </c>
      <c r="W610" s="14">
        <v>1</v>
      </c>
      <c r="X610" s="14" t="s">
        <v>270</v>
      </c>
      <c r="Y610" t="s">
        <v>1469</v>
      </c>
      <c r="Z610" t="s">
        <v>505</v>
      </c>
      <c r="AA610">
        <f t="shared" si="9"/>
        <v>1</v>
      </c>
    </row>
    <row r="611" spans="1:27" x14ac:dyDescent="0.2">
      <c r="A611">
        <v>3416</v>
      </c>
      <c r="B611" s="1" t="s">
        <v>2238</v>
      </c>
      <c r="C611" t="s">
        <v>1027</v>
      </c>
      <c r="D611" s="9">
        <v>333</v>
      </c>
      <c r="E611" s="9" t="s">
        <v>259</v>
      </c>
      <c r="F611" s="9" t="s">
        <v>883</v>
      </c>
      <c r="G611" s="10">
        <v>4</v>
      </c>
      <c r="H611" s="10" t="s">
        <v>287</v>
      </c>
      <c r="I611" s="10">
        <v>1944</v>
      </c>
      <c r="J611" s="11" t="s">
        <v>2234</v>
      </c>
      <c r="K611" s="12" t="s">
        <v>237</v>
      </c>
      <c r="L611" s="13" t="s">
        <v>2239</v>
      </c>
      <c r="M611" s="13" t="s">
        <v>290</v>
      </c>
      <c r="N611" t="s">
        <v>291</v>
      </c>
      <c r="O611" t="s">
        <v>17896</v>
      </c>
      <c r="R611" s="9"/>
      <c r="S611" s="9"/>
      <c r="T611">
        <v>3</v>
      </c>
      <c r="U611" s="210" t="s">
        <v>2343</v>
      </c>
      <c r="V611" s="14">
        <v>1</v>
      </c>
      <c r="W611" s="14">
        <v>1</v>
      </c>
      <c r="X611" s="14" t="s">
        <v>270</v>
      </c>
      <c r="Y611">
        <v>333</v>
      </c>
      <c r="Z611" t="s">
        <v>1419</v>
      </c>
      <c r="AA611">
        <f t="shared" si="9"/>
        <v>1</v>
      </c>
    </row>
    <row r="612" spans="1:27" x14ac:dyDescent="0.2">
      <c r="A612">
        <v>354</v>
      </c>
      <c r="B612" s="1" t="s">
        <v>2236</v>
      </c>
      <c r="C612" t="s">
        <v>1352</v>
      </c>
      <c r="D612" s="9" t="s">
        <v>1047</v>
      </c>
      <c r="E612" s="9" t="s">
        <v>275</v>
      </c>
      <c r="F612" s="9" t="s">
        <v>260</v>
      </c>
      <c r="G612" s="10">
        <v>4</v>
      </c>
      <c r="H612" s="10" t="s">
        <v>287</v>
      </c>
      <c r="I612" s="10">
        <v>1944</v>
      </c>
      <c r="J612" s="11" t="s">
        <v>2234</v>
      </c>
      <c r="K612" s="12" t="s">
        <v>237</v>
      </c>
      <c r="L612" s="13" t="s">
        <v>2237</v>
      </c>
      <c r="M612" s="13" t="s">
        <v>332</v>
      </c>
      <c r="N612" t="s">
        <v>333</v>
      </c>
      <c r="Q612" t="s">
        <v>334</v>
      </c>
      <c r="R612" s="9"/>
      <c r="S612" s="9"/>
      <c r="T612">
        <v>3</v>
      </c>
      <c r="U612" s="210" t="s">
        <v>2343</v>
      </c>
      <c r="V612" s="14">
        <v>1</v>
      </c>
      <c r="W612" s="14">
        <v>1</v>
      </c>
      <c r="X612" s="14" t="s">
        <v>270</v>
      </c>
      <c r="Y612" t="s">
        <v>1047</v>
      </c>
      <c r="Z612" t="s">
        <v>271</v>
      </c>
      <c r="AA612">
        <f t="shared" si="9"/>
        <v>1</v>
      </c>
    </row>
    <row r="613" spans="1:27" x14ac:dyDescent="0.2">
      <c r="A613">
        <v>209</v>
      </c>
      <c r="B613" s="1" t="s">
        <v>2240</v>
      </c>
      <c r="C613" t="s">
        <v>1027</v>
      </c>
      <c r="D613" s="9" t="s">
        <v>1095</v>
      </c>
      <c r="E613" s="9" t="s">
        <v>275</v>
      </c>
      <c r="F613" s="9" t="s">
        <v>413</v>
      </c>
      <c r="G613" s="10">
        <v>4</v>
      </c>
      <c r="H613" s="10" t="s">
        <v>287</v>
      </c>
      <c r="I613" s="10">
        <v>1944</v>
      </c>
      <c r="J613" s="11" t="s">
        <v>2241</v>
      </c>
      <c r="K613" s="12" t="s">
        <v>415</v>
      </c>
      <c r="L613" s="13" t="s">
        <v>2098</v>
      </c>
      <c r="M613" s="13" t="s">
        <v>332</v>
      </c>
      <c r="N613" t="s">
        <v>333</v>
      </c>
      <c r="Q613" t="s">
        <v>334</v>
      </c>
      <c r="R613" s="9"/>
      <c r="S613" s="9"/>
      <c r="T613">
        <v>3</v>
      </c>
      <c r="U613" s="210" t="s">
        <v>2343</v>
      </c>
      <c r="V613" s="14">
        <v>1</v>
      </c>
      <c r="W613" s="14">
        <v>1</v>
      </c>
      <c r="X613" s="14" t="s">
        <v>270</v>
      </c>
      <c r="Y613">
        <v>23</v>
      </c>
      <c r="Z613" t="s">
        <v>271</v>
      </c>
      <c r="AA613">
        <f t="shared" si="9"/>
        <v>3</v>
      </c>
    </row>
    <row r="614" spans="1:27" x14ac:dyDescent="0.2">
      <c r="A614">
        <v>1586</v>
      </c>
      <c r="B614" s="1" t="s">
        <v>2099</v>
      </c>
      <c r="C614" t="s">
        <v>507</v>
      </c>
      <c r="D614" s="9" t="s">
        <v>2100</v>
      </c>
      <c r="E614" s="9" t="s">
        <v>259</v>
      </c>
      <c r="F614" s="9" t="s">
        <v>286</v>
      </c>
      <c r="G614" s="10">
        <v>9</v>
      </c>
      <c r="H614" s="10" t="s">
        <v>287</v>
      </c>
      <c r="I614" s="10">
        <v>1944</v>
      </c>
      <c r="J614" s="11" t="s">
        <v>2101</v>
      </c>
      <c r="K614" s="12" t="s">
        <v>237</v>
      </c>
      <c r="L614" s="117" t="s">
        <v>18845</v>
      </c>
      <c r="M614" s="13" t="s">
        <v>2102</v>
      </c>
      <c r="R614" s="9"/>
      <c r="S614" s="9"/>
      <c r="T614">
        <v>3</v>
      </c>
      <c r="U614" s="210" t="s">
        <v>2343</v>
      </c>
      <c r="V614" s="14">
        <v>1</v>
      </c>
      <c r="W614" s="14">
        <v>1</v>
      </c>
      <c r="X614" s="14" t="s">
        <v>294</v>
      </c>
      <c r="Y614" t="s">
        <v>2100</v>
      </c>
      <c r="Z614" t="s">
        <v>18167</v>
      </c>
      <c r="AA614">
        <f t="shared" si="9"/>
        <v>1</v>
      </c>
    </row>
    <row r="615" spans="1:27" x14ac:dyDescent="0.2">
      <c r="A615">
        <v>3645</v>
      </c>
      <c r="B615" s="1" t="s">
        <v>2103</v>
      </c>
      <c r="C615" t="s">
        <v>1523</v>
      </c>
      <c r="D615" s="9">
        <v>488</v>
      </c>
      <c r="E615" s="9" t="s">
        <v>259</v>
      </c>
      <c r="F615" s="9" t="s">
        <v>312</v>
      </c>
      <c r="G615" s="10">
        <v>10</v>
      </c>
      <c r="H615" s="10" t="s">
        <v>287</v>
      </c>
      <c r="I615" s="10">
        <v>1944</v>
      </c>
      <c r="J615" s="11" t="s">
        <v>2104</v>
      </c>
      <c r="K615" s="12" t="s">
        <v>237</v>
      </c>
      <c r="L615" s="13" t="s">
        <v>2105</v>
      </c>
      <c r="M615" s="13" t="s">
        <v>290</v>
      </c>
      <c r="O615" t="s">
        <v>498</v>
      </c>
      <c r="R615" s="9"/>
      <c r="S615" s="9"/>
      <c r="T615">
        <v>3</v>
      </c>
      <c r="U615" s="210" t="s">
        <v>2343</v>
      </c>
      <c r="V615" s="14">
        <v>1</v>
      </c>
      <c r="W615" s="14">
        <v>1</v>
      </c>
      <c r="X615" s="14" t="s">
        <v>270</v>
      </c>
      <c r="Y615">
        <v>488</v>
      </c>
      <c r="Z615" t="s">
        <v>505</v>
      </c>
      <c r="AA615">
        <f t="shared" si="9"/>
        <v>1</v>
      </c>
    </row>
    <row r="616" spans="1:27" x14ac:dyDescent="0.2">
      <c r="A616">
        <v>4381</v>
      </c>
      <c r="B616" s="1" t="s">
        <v>2106</v>
      </c>
      <c r="C616" t="s">
        <v>1027</v>
      </c>
      <c r="D616" s="9">
        <v>418</v>
      </c>
      <c r="E616" s="9" t="s">
        <v>259</v>
      </c>
      <c r="F616" s="9" t="s">
        <v>413</v>
      </c>
      <c r="G616" s="10">
        <v>10</v>
      </c>
      <c r="H616" s="10" t="s">
        <v>287</v>
      </c>
      <c r="I616" s="10">
        <v>1944</v>
      </c>
      <c r="J616" s="11" t="s">
        <v>2104</v>
      </c>
      <c r="K616" s="12" t="s">
        <v>237</v>
      </c>
      <c r="L616" s="13" t="s">
        <v>18438</v>
      </c>
      <c r="M616" s="13" t="s">
        <v>332</v>
      </c>
      <c r="N616" t="s">
        <v>333</v>
      </c>
      <c r="Q616" t="s">
        <v>334</v>
      </c>
      <c r="R616" s="9"/>
      <c r="S616" s="9"/>
      <c r="T616">
        <v>3</v>
      </c>
      <c r="U616" s="210" t="s">
        <v>2343</v>
      </c>
      <c r="V616" s="14">
        <v>1</v>
      </c>
      <c r="W616" s="14">
        <v>1</v>
      </c>
      <c r="X616" s="14" t="s">
        <v>270</v>
      </c>
      <c r="Y616">
        <v>418</v>
      </c>
      <c r="Z616" t="s">
        <v>271</v>
      </c>
      <c r="AA616">
        <f t="shared" si="9"/>
        <v>1</v>
      </c>
    </row>
    <row r="617" spans="1:27" x14ac:dyDescent="0.2">
      <c r="A617">
        <v>3079</v>
      </c>
      <c r="B617" s="1" t="s">
        <v>2197</v>
      </c>
      <c r="C617" t="s">
        <v>1027</v>
      </c>
      <c r="D617" s="9">
        <v>613</v>
      </c>
      <c r="E617" s="9" t="s">
        <v>259</v>
      </c>
      <c r="F617" s="9" t="s">
        <v>1416</v>
      </c>
      <c r="G617" s="10">
        <v>11</v>
      </c>
      <c r="H617" s="10" t="s">
        <v>287</v>
      </c>
      <c r="I617" s="10">
        <v>1944</v>
      </c>
      <c r="J617" s="11" t="s">
        <v>2109</v>
      </c>
      <c r="K617" s="12" t="s">
        <v>237</v>
      </c>
      <c r="L617" s="13" t="s">
        <v>2198</v>
      </c>
      <c r="M617" s="13" t="s">
        <v>290</v>
      </c>
      <c r="O617" t="s">
        <v>695</v>
      </c>
      <c r="R617" s="9"/>
      <c r="S617" s="9"/>
      <c r="T617">
        <v>3</v>
      </c>
      <c r="U617" s="210" t="s">
        <v>2343</v>
      </c>
      <c r="V617" s="14">
        <v>1</v>
      </c>
      <c r="W617" s="14">
        <v>1</v>
      </c>
      <c r="X617" s="14" t="s">
        <v>270</v>
      </c>
      <c r="Y617">
        <v>613</v>
      </c>
      <c r="Z617" t="s">
        <v>1419</v>
      </c>
      <c r="AA617">
        <f t="shared" si="9"/>
        <v>1</v>
      </c>
    </row>
    <row r="618" spans="1:27" x14ac:dyDescent="0.2">
      <c r="A618">
        <v>162</v>
      </c>
      <c r="B618" s="1" t="s">
        <v>2107</v>
      </c>
      <c r="C618" t="s">
        <v>1027</v>
      </c>
      <c r="D618" s="97" t="s">
        <v>2108</v>
      </c>
      <c r="E618" s="9" t="s">
        <v>259</v>
      </c>
      <c r="F618" s="9" t="s">
        <v>413</v>
      </c>
      <c r="G618" s="10">
        <v>11</v>
      </c>
      <c r="H618" s="10" t="s">
        <v>287</v>
      </c>
      <c r="I618" s="10">
        <v>1944</v>
      </c>
      <c r="J618" s="11" t="s">
        <v>2109</v>
      </c>
      <c r="K618" s="12" t="s">
        <v>237</v>
      </c>
      <c r="L618" s="13" t="s">
        <v>2196</v>
      </c>
      <c r="M618" s="13" t="s">
        <v>290</v>
      </c>
      <c r="O618" t="s">
        <v>945</v>
      </c>
      <c r="R618" s="9"/>
      <c r="S618" s="9"/>
      <c r="T618">
        <v>3</v>
      </c>
      <c r="U618" s="210" t="s">
        <v>2343</v>
      </c>
      <c r="V618" s="14">
        <v>1</v>
      </c>
      <c r="W618" s="14">
        <v>1</v>
      </c>
      <c r="X618" s="14" t="s">
        <v>270</v>
      </c>
      <c r="Y618">
        <v>605</v>
      </c>
      <c r="Z618" t="s">
        <v>271</v>
      </c>
      <c r="AA618">
        <f t="shared" si="9"/>
        <v>4</v>
      </c>
    </row>
    <row r="619" spans="1:27" x14ac:dyDescent="0.2">
      <c r="A619">
        <v>2133</v>
      </c>
      <c r="B619" s="1" t="s">
        <v>1274</v>
      </c>
      <c r="C619" t="s">
        <v>507</v>
      </c>
      <c r="D619" s="9" t="s">
        <v>1275</v>
      </c>
      <c r="E619" s="9" t="s">
        <v>259</v>
      </c>
      <c r="F619" s="9" t="s">
        <v>260</v>
      </c>
      <c r="G619" s="10">
        <v>11</v>
      </c>
      <c r="H619" s="10" t="s">
        <v>287</v>
      </c>
      <c r="I619" s="10">
        <v>1944</v>
      </c>
      <c r="J619" s="11" t="s">
        <v>2109</v>
      </c>
      <c r="K619" s="12" t="s">
        <v>237</v>
      </c>
      <c r="L619" s="13" t="s">
        <v>18354</v>
      </c>
      <c r="M619" t="s">
        <v>753</v>
      </c>
      <c r="R619" s="9"/>
      <c r="S619" s="9"/>
      <c r="T619">
        <v>3</v>
      </c>
      <c r="U619" s="210" t="s">
        <v>2343</v>
      </c>
      <c r="V619" s="14">
        <v>1</v>
      </c>
      <c r="W619" s="14">
        <v>1</v>
      </c>
      <c r="X619" s="14" t="s">
        <v>294</v>
      </c>
      <c r="Y619" t="s">
        <v>1275</v>
      </c>
      <c r="Z619" t="s">
        <v>18167</v>
      </c>
      <c r="AA619">
        <f t="shared" si="9"/>
        <v>1</v>
      </c>
    </row>
    <row r="620" spans="1:27" x14ac:dyDescent="0.2">
      <c r="A620">
        <v>833</v>
      </c>
      <c r="B620" s="1" t="s">
        <v>2380</v>
      </c>
      <c r="C620" t="s">
        <v>341</v>
      </c>
      <c r="D620" s="9" t="s">
        <v>2381</v>
      </c>
      <c r="E620" s="9" t="s">
        <v>259</v>
      </c>
      <c r="F620" s="9" t="s">
        <v>532</v>
      </c>
      <c r="G620" s="10">
        <v>13</v>
      </c>
      <c r="H620" s="10" t="s">
        <v>287</v>
      </c>
      <c r="I620" s="10">
        <v>1944</v>
      </c>
      <c r="J620" s="11" t="s">
        <v>2382</v>
      </c>
      <c r="K620" s="12" t="s">
        <v>237</v>
      </c>
      <c r="L620" s="13" t="s">
        <v>2301</v>
      </c>
      <c r="M620" s="13" t="s">
        <v>290</v>
      </c>
      <c r="N620" t="s">
        <v>291</v>
      </c>
      <c r="O620" t="s">
        <v>2302</v>
      </c>
      <c r="R620" s="9"/>
      <c r="S620" s="9"/>
      <c r="T620">
        <v>3</v>
      </c>
      <c r="U620" s="210" t="s">
        <v>2343</v>
      </c>
      <c r="V620" s="14">
        <v>1</v>
      </c>
      <c r="W620" s="14">
        <v>1</v>
      </c>
      <c r="X620" s="14" t="s">
        <v>294</v>
      </c>
      <c r="Y620" t="s">
        <v>531</v>
      </c>
      <c r="Z620" t="s">
        <v>271</v>
      </c>
      <c r="AA620">
        <f t="shared" si="9"/>
        <v>5</v>
      </c>
    </row>
    <row r="621" spans="1:27" x14ac:dyDescent="0.2">
      <c r="A621">
        <v>2811</v>
      </c>
      <c r="B621" s="1" t="s">
        <v>2199</v>
      </c>
      <c r="C621" t="s">
        <v>1027</v>
      </c>
      <c r="D621" s="9" t="s">
        <v>1612</v>
      </c>
      <c r="E621" s="9" t="s">
        <v>259</v>
      </c>
      <c r="F621" s="9" t="s">
        <v>1416</v>
      </c>
      <c r="G621" s="10">
        <v>13</v>
      </c>
      <c r="H621" s="10" t="s">
        <v>287</v>
      </c>
      <c r="I621" s="10">
        <v>1944</v>
      </c>
      <c r="J621" s="11">
        <v>16144</v>
      </c>
      <c r="K621" s="12" t="s">
        <v>237</v>
      </c>
      <c r="L621" s="13" t="s">
        <v>2379</v>
      </c>
      <c r="M621" s="13" t="s">
        <v>263</v>
      </c>
      <c r="N621" t="s">
        <v>280</v>
      </c>
      <c r="Q621" t="s">
        <v>281</v>
      </c>
      <c r="R621" s="9"/>
      <c r="S621" s="9"/>
      <c r="T621">
        <v>3</v>
      </c>
      <c r="U621" s="210" t="s">
        <v>2343</v>
      </c>
      <c r="V621" s="14">
        <v>1</v>
      </c>
      <c r="W621" s="14">
        <v>1</v>
      </c>
      <c r="X621" s="14" t="s">
        <v>270</v>
      </c>
      <c r="Y621">
        <v>487</v>
      </c>
      <c r="Z621" t="s">
        <v>271</v>
      </c>
      <c r="AA621">
        <f t="shared" si="9"/>
        <v>2</v>
      </c>
    </row>
    <row r="622" spans="1:27" x14ac:dyDescent="0.2">
      <c r="A622">
        <v>5499</v>
      </c>
      <c r="B622" s="1" t="s">
        <v>2303</v>
      </c>
      <c r="C622" t="s">
        <v>341</v>
      </c>
      <c r="D622" s="9" t="s">
        <v>2304</v>
      </c>
      <c r="E622" s="9" t="s">
        <v>259</v>
      </c>
      <c r="F622" s="9" t="s">
        <v>721</v>
      </c>
      <c r="G622" s="10">
        <v>13</v>
      </c>
      <c r="H622" s="10" t="s">
        <v>287</v>
      </c>
      <c r="I622" s="10">
        <v>1944</v>
      </c>
      <c r="J622" s="11" t="s">
        <v>2305</v>
      </c>
      <c r="K622" s="12" t="s">
        <v>415</v>
      </c>
      <c r="L622" s="13" t="s">
        <v>2306</v>
      </c>
      <c r="M622" s="13" t="s">
        <v>290</v>
      </c>
      <c r="N622" t="s">
        <v>573</v>
      </c>
      <c r="O622" t="s">
        <v>748</v>
      </c>
      <c r="R622" s="9"/>
      <c r="S622" s="9"/>
      <c r="T622">
        <v>3</v>
      </c>
      <c r="U622" s="210" t="s">
        <v>2343</v>
      </c>
      <c r="V622" s="14">
        <v>1</v>
      </c>
      <c r="W622" s="14">
        <v>1</v>
      </c>
      <c r="X622" s="14" t="s">
        <v>270</v>
      </c>
      <c r="Y622">
        <v>139</v>
      </c>
      <c r="Z622" t="s">
        <v>271</v>
      </c>
      <c r="AA622">
        <f t="shared" si="9"/>
        <v>2</v>
      </c>
    </row>
    <row r="623" spans="1:27" x14ac:dyDescent="0.2">
      <c r="A623">
        <v>3679</v>
      </c>
      <c r="B623" s="1" t="s">
        <v>2307</v>
      </c>
      <c r="C623" t="s">
        <v>1027</v>
      </c>
      <c r="D623" s="9">
        <v>613</v>
      </c>
      <c r="E623" s="9" t="s">
        <v>259</v>
      </c>
      <c r="F623" s="9" t="s">
        <v>1416</v>
      </c>
      <c r="G623" s="10">
        <v>13</v>
      </c>
      <c r="H623" s="10" t="s">
        <v>287</v>
      </c>
      <c r="I623" s="10">
        <v>1944</v>
      </c>
      <c r="J623" s="11" t="s">
        <v>2305</v>
      </c>
      <c r="K623" s="12" t="s">
        <v>415</v>
      </c>
      <c r="L623" s="13" t="s">
        <v>2308</v>
      </c>
      <c r="M623" s="13" t="s">
        <v>332</v>
      </c>
      <c r="N623" t="s">
        <v>333</v>
      </c>
      <c r="Q623" t="s">
        <v>334</v>
      </c>
      <c r="R623" s="9"/>
      <c r="S623" s="9"/>
      <c r="T623">
        <v>3</v>
      </c>
      <c r="U623" s="210" t="s">
        <v>2343</v>
      </c>
      <c r="V623" s="14">
        <v>1</v>
      </c>
      <c r="W623" s="14">
        <v>1</v>
      </c>
      <c r="X623" s="14" t="s">
        <v>270</v>
      </c>
      <c r="Y623">
        <v>613</v>
      </c>
      <c r="Z623" t="s">
        <v>271</v>
      </c>
      <c r="AA623">
        <f t="shared" si="9"/>
        <v>1</v>
      </c>
    </row>
    <row r="624" spans="1:27" x14ac:dyDescent="0.2">
      <c r="A624">
        <v>6458</v>
      </c>
      <c r="B624" s="1" t="s">
        <v>2309</v>
      </c>
      <c r="C624" t="s">
        <v>284</v>
      </c>
      <c r="D624" s="9" t="s">
        <v>1039</v>
      </c>
      <c r="E624" s="9" t="s">
        <v>259</v>
      </c>
      <c r="F624" s="9" t="s">
        <v>532</v>
      </c>
      <c r="G624" s="10">
        <v>14</v>
      </c>
      <c r="H624" s="10" t="s">
        <v>287</v>
      </c>
      <c r="I624" s="10">
        <v>1944</v>
      </c>
      <c r="J624" s="11" t="s">
        <v>2310</v>
      </c>
      <c r="K624" s="12" t="s">
        <v>237</v>
      </c>
      <c r="L624" s="13" t="s">
        <v>2118</v>
      </c>
      <c r="M624" s="13" t="s">
        <v>290</v>
      </c>
      <c r="N624" t="s">
        <v>291</v>
      </c>
      <c r="O624" t="s">
        <v>646</v>
      </c>
      <c r="R624" s="9"/>
      <c r="S624" s="9"/>
      <c r="T624">
        <v>3</v>
      </c>
      <c r="U624" s="210" t="s">
        <v>2343</v>
      </c>
      <c r="V624" s="14">
        <v>1</v>
      </c>
      <c r="W624" s="14">
        <v>1</v>
      </c>
      <c r="X624" s="14" t="s">
        <v>294</v>
      </c>
      <c r="Y624" t="s">
        <v>971</v>
      </c>
      <c r="Z624" t="s">
        <v>271</v>
      </c>
      <c r="AA624">
        <f t="shared" si="9"/>
        <v>2</v>
      </c>
    </row>
    <row r="625" spans="1:27" x14ac:dyDescent="0.2">
      <c r="A625">
        <v>107</v>
      </c>
      <c r="B625" s="1" t="s">
        <v>2119</v>
      </c>
      <c r="C625" t="s">
        <v>284</v>
      </c>
      <c r="D625" s="9" t="s">
        <v>2120</v>
      </c>
      <c r="E625" s="9" t="s">
        <v>275</v>
      </c>
      <c r="F625" s="9" t="s">
        <v>312</v>
      </c>
      <c r="G625" s="10">
        <v>14</v>
      </c>
      <c r="H625" s="10" t="s">
        <v>287</v>
      </c>
      <c r="I625" s="10">
        <v>1944</v>
      </c>
      <c r="J625" s="11" t="s">
        <v>2310</v>
      </c>
      <c r="K625" s="12" t="s">
        <v>237</v>
      </c>
      <c r="L625" s="13" t="s">
        <v>2121</v>
      </c>
      <c r="M625" s="13" t="s">
        <v>290</v>
      </c>
      <c r="O625" t="s">
        <v>635</v>
      </c>
      <c r="R625" s="9"/>
      <c r="S625" s="9"/>
      <c r="T625">
        <v>3</v>
      </c>
      <c r="U625" s="210" t="s">
        <v>2343</v>
      </c>
      <c r="V625" s="14">
        <v>1</v>
      </c>
      <c r="W625" s="14">
        <v>1</v>
      </c>
      <c r="X625" s="14" t="s">
        <v>270</v>
      </c>
      <c r="Y625">
        <v>108</v>
      </c>
      <c r="Z625" t="s">
        <v>505</v>
      </c>
      <c r="AA625">
        <f t="shared" si="9"/>
        <v>2</v>
      </c>
    </row>
    <row r="626" spans="1:27" x14ac:dyDescent="0.2">
      <c r="A626">
        <v>1416</v>
      </c>
      <c r="B626" s="1" t="s">
        <v>2122</v>
      </c>
      <c r="C626" t="s">
        <v>284</v>
      </c>
      <c r="D626" s="9" t="s">
        <v>2123</v>
      </c>
      <c r="E626" s="9" t="s">
        <v>259</v>
      </c>
      <c r="F626" s="9" t="s">
        <v>1701</v>
      </c>
      <c r="G626" s="10">
        <v>15</v>
      </c>
      <c r="H626" s="10" t="s">
        <v>287</v>
      </c>
      <c r="I626" s="10">
        <v>1944</v>
      </c>
      <c r="J626" s="11" t="s">
        <v>2124</v>
      </c>
      <c r="K626" s="12" t="s">
        <v>415</v>
      </c>
      <c r="L626" s="13" t="s">
        <v>18568</v>
      </c>
      <c r="M626" s="13" t="s">
        <v>263</v>
      </c>
      <c r="N626" t="s">
        <v>280</v>
      </c>
      <c r="Q626" t="s">
        <v>281</v>
      </c>
      <c r="R626" s="9"/>
      <c r="S626" s="9"/>
      <c r="T626">
        <v>3</v>
      </c>
      <c r="U626" s="210" t="s">
        <v>2343</v>
      </c>
      <c r="V626" s="14">
        <v>1</v>
      </c>
      <c r="W626" s="14">
        <v>1</v>
      </c>
      <c r="X626" s="14" t="s">
        <v>270</v>
      </c>
      <c r="Y626">
        <v>169</v>
      </c>
      <c r="Z626" t="s">
        <v>271</v>
      </c>
      <c r="AA626">
        <f t="shared" si="9"/>
        <v>3</v>
      </c>
    </row>
    <row r="627" spans="1:27" x14ac:dyDescent="0.2">
      <c r="A627">
        <v>3437</v>
      </c>
      <c r="B627" s="1" t="s">
        <v>2273</v>
      </c>
      <c r="C627" t="s">
        <v>1027</v>
      </c>
      <c r="D627" s="9">
        <v>248</v>
      </c>
      <c r="E627" s="9" t="s">
        <v>259</v>
      </c>
      <c r="F627" s="9" t="s">
        <v>883</v>
      </c>
      <c r="G627" s="10">
        <v>16</v>
      </c>
      <c r="H627" s="10" t="s">
        <v>287</v>
      </c>
      <c r="I627" s="10">
        <v>1944</v>
      </c>
      <c r="J627" s="11" t="s">
        <v>2274</v>
      </c>
      <c r="K627" s="12" t="s">
        <v>237</v>
      </c>
      <c r="L627" s="13" t="s">
        <v>2386</v>
      </c>
      <c r="M627" s="13" t="s">
        <v>290</v>
      </c>
      <c r="N627" t="s">
        <v>291</v>
      </c>
      <c r="O627" t="s">
        <v>480</v>
      </c>
      <c r="R627" s="9"/>
      <c r="S627" s="9"/>
      <c r="T627">
        <v>3</v>
      </c>
      <c r="U627" s="210" t="s">
        <v>2343</v>
      </c>
      <c r="V627" s="14">
        <v>1</v>
      </c>
      <c r="W627" s="14">
        <v>1</v>
      </c>
      <c r="X627" s="14" t="s">
        <v>270</v>
      </c>
      <c r="Y627">
        <v>248</v>
      </c>
      <c r="Z627" t="s">
        <v>271</v>
      </c>
      <c r="AA627">
        <f t="shared" si="9"/>
        <v>1</v>
      </c>
    </row>
    <row r="628" spans="1:27" x14ac:dyDescent="0.2">
      <c r="A628">
        <v>1585</v>
      </c>
      <c r="B628" s="1" t="s">
        <v>2387</v>
      </c>
      <c r="C628" t="s">
        <v>657</v>
      </c>
      <c r="D628" s="9" t="s">
        <v>2388</v>
      </c>
      <c r="E628" s="9" t="s">
        <v>259</v>
      </c>
      <c r="F628" s="9" t="s">
        <v>1416</v>
      </c>
      <c r="G628" s="10">
        <v>17</v>
      </c>
      <c r="H628" s="10" t="s">
        <v>287</v>
      </c>
      <c r="I628" s="10">
        <v>1944</v>
      </c>
      <c r="J628" s="11" t="s">
        <v>2389</v>
      </c>
      <c r="K628" s="12" t="s">
        <v>237</v>
      </c>
      <c r="L628" s="13" t="s">
        <v>2390</v>
      </c>
      <c r="M628" s="13" t="s">
        <v>290</v>
      </c>
      <c r="O628" t="s">
        <v>933</v>
      </c>
      <c r="R628" s="9"/>
      <c r="S628" s="9"/>
      <c r="T628">
        <v>3</v>
      </c>
      <c r="U628" s="210" t="s">
        <v>2343</v>
      </c>
      <c r="V628" s="14">
        <v>1</v>
      </c>
      <c r="W628" s="14">
        <v>1</v>
      </c>
      <c r="X628" s="14" t="s">
        <v>270</v>
      </c>
      <c r="Y628">
        <v>107</v>
      </c>
      <c r="Z628" t="s">
        <v>271</v>
      </c>
      <c r="AA628">
        <f t="shared" si="9"/>
        <v>4</v>
      </c>
    </row>
    <row r="629" spans="1:27" x14ac:dyDescent="0.2">
      <c r="A629">
        <v>6216</v>
      </c>
      <c r="B629" s="1" t="s">
        <v>2219</v>
      </c>
      <c r="C629" t="s">
        <v>284</v>
      </c>
      <c r="D629" s="9">
        <v>125</v>
      </c>
      <c r="E629" s="9" t="s">
        <v>259</v>
      </c>
      <c r="F629" s="9" t="s">
        <v>312</v>
      </c>
      <c r="G629" s="10">
        <v>18</v>
      </c>
      <c r="H629" s="10" t="s">
        <v>287</v>
      </c>
      <c r="I629" s="10">
        <v>1944</v>
      </c>
      <c r="J629" s="11" t="s">
        <v>2373</v>
      </c>
      <c r="K629" s="12" t="s">
        <v>237</v>
      </c>
      <c r="L629" s="13" t="s">
        <v>2354</v>
      </c>
      <c r="M629" s="13" t="s">
        <v>290</v>
      </c>
      <c r="N629" t="s">
        <v>291</v>
      </c>
      <c r="O629" t="s">
        <v>692</v>
      </c>
      <c r="R629" s="9"/>
      <c r="S629" s="9"/>
      <c r="T629">
        <v>3</v>
      </c>
      <c r="U629" s="210" t="s">
        <v>2343</v>
      </c>
      <c r="V629" s="14">
        <v>1</v>
      </c>
      <c r="W629" s="14">
        <v>1</v>
      </c>
      <c r="X629" s="14" t="s">
        <v>270</v>
      </c>
      <c r="Y629">
        <v>125</v>
      </c>
      <c r="Z629" t="s">
        <v>505</v>
      </c>
      <c r="AA629">
        <f t="shared" si="9"/>
        <v>1</v>
      </c>
    </row>
    <row r="630" spans="1:27" x14ac:dyDescent="0.2">
      <c r="A630">
        <v>6284</v>
      </c>
      <c r="B630" s="1" t="s">
        <v>2355</v>
      </c>
      <c r="C630" t="s">
        <v>284</v>
      </c>
      <c r="D630" s="9">
        <v>125</v>
      </c>
      <c r="E630" s="9" t="s">
        <v>259</v>
      </c>
      <c r="F630" s="9" t="s">
        <v>312</v>
      </c>
      <c r="G630" s="10">
        <v>18</v>
      </c>
      <c r="H630" s="10" t="s">
        <v>287</v>
      </c>
      <c r="I630" s="10">
        <v>1944</v>
      </c>
      <c r="J630" s="11" t="s">
        <v>2373</v>
      </c>
      <c r="K630" s="12" t="s">
        <v>237</v>
      </c>
      <c r="L630" s="13" t="s">
        <v>2415</v>
      </c>
      <c r="M630" s="13" t="s">
        <v>290</v>
      </c>
      <c r="N630" t="s">
        <v>291</v>
      </c>
      <c r="O630" t="s">
        <v>692</v>
      </c>
      <c r="R630" s="9"/>
      <c r="S630" s="9"/>
      <c r="T630">
        <v>3</v>
      </c>
      <c r="U630" s="210" t="s">
        <v>2343</v>
      </c>
      <c r="V630" s="14">
        <v>1</v>
      </c>
      <c r="W630" s="14">
        <v>1</v>
      </c>
      <c r="X630" s="14" t="s">
        <v>270</v>
      </c>
      <c r="Y630">
        <v>125</v>
      </c>
      <c r="Z630" t="s">
        <v>505</v>
      </c>
      <c r="AA630">
        <f t="shared" si="9"/>
        <v>1</v>
      </c>
    </row>
    <row r="631" spans="1:27" x14ac:dyDescent="0.2">
      <c r="A631">
        <v>6756</v>
      </c>
      <c r="B631" s="1" t="s">
        <v>2391</v>
      </c>
      <c r="C631" t="s">
        <v>1027</v>
      </c>
      <c r="D631" s="9">
        <v>464</v>
      </c>
      <c r="E631" s="9" t="s">
        <v>259</v>
      </c>
      <c r="F631" s="9" t="s">
        <v>1416</v>
      </c>
      <c r="G631" s="10">
        <v>18</v>
      </c>
      <c r="H631" s="10" t="s">
        <v>287</v>
      </c>
      <c r="I631" s="10">
        <v>1944</v>
      </c>
      <c r="J631" s="11">
        <v>16149</v>
      </c>
      <c r="K631" s="12" t="s">
        <v>237</v>
      </c>
      <c r="L631" s="13" t="s">
        <v>17882</v>
      </c>
      <c r="M631" s="13" t="s">
        <v>263</v>
      </c>
      <c r="N631" t="s">
        <v>280</v>
      </c>
      <c r="Q631" t="s">
        <v>281</v>
      </c>
      <c r="R631" s="9"/>
      <c r="S631" s="9"/>
      <c r="T631">
        <v>3</v>
      </c>
      <c r="U631" s="210" t="s">
        <v>2343</v>
      </c>
      <c r="V631" s="14">
        <v>1</v>
      </c>
      <c r="W631" s="14">
        <v>1</v>
      </c>
      <c r="X631" s="14" t="s">
        <v>270</v>
      </c>
      <c r="Y631">
        <v>464</v>
      </c>
      <c r="Z631" t="s">
        <v>271</v>
      </c>
      <c r="AA631">
        <f t="shared" si="9"/>
        <v>1</v>
      </c>
    </row>
    <row r="632" spans="1:27" x14ac:dyDescent="0.2">
      <c r="A632">
        <v>2755</v>
      </c>
      <c r="B632" s="1" t="s">
        <v>2416</v>
      </c>
      <c r="C632" t="s">
        <v>341</v>
      </c>
      <c r="D632" s="9" t="s">
        <v>2417</v>
      </c>
      <c r="E632" s="9" t="s">
        <v>259</v>
      </c>
      <c r="F632" s="9" t="s">
        <v>721</v>
      </c>
      <c r="G632" s="10">
        <v>18</v>
      </c>
      <c r="H632" s="10" t="s">
        <v>287</v>
      </c>
      <c r="I632" s="10">
        <v>1944</v>
      </c>
      <c r="J632" s="11" t="s">
        <v>2418</v>
      </c>
      <c r="K632" s="12" t="s">
        <v>415</v>
      </c>
      <c r="L632" s="13" t="s">
        <v>211</v>
      </c>
      <c r="M632" s="13" t="s">
        <v>263</v>
      </c>
      <c r="N632" s="15" t="s">
        <v>280</v>
      </c>
      <c r="Q632" t="s">
        <v>281</v>
      </c>
      <c r="R632" s="9"/>
      <c r="S632" s="9"/>
      <c r="T632">
        <v>3</v>
      </c>
      <c r="U632" s="210" t="s">
        <v>2343</v>
      </c>
      <c r="V632" s="14">
        <v>1</v>
      </c>
      <c r="W632" s="14">
        <v>1</v>
      </c>
      <c r="X632" s="14" t="s">
        <v>270</v>
      </c>
      <c r="Y632">
        <v>692</v>
      </c>
      <c r="Z632" t="s">
        <v>271</v>
      </c>
      <c r="AA632">
        <f t="shared" si="9"/>
        <v>2</v>
      </c>
    </row>
    <row r="633" spans="1:27" x14ac:dyDescent="0.2">
      <c r="A633">
        <v>4148</v>
      </c>
      <c r="B633" s="1" t="s">
        <v>2372</v>
      </c>
      <c r="C633" t="s">
        <v>1523</v>
      </c>
      <c r="D633" s="9" t="s">
        <v>1982</v>
      </c>
      <c r="E633" s="9" t="s">
        <v>275</v>
      </c>
      <c r="F633" s="9" t="s">
        <v>312</v>
      </c>
      <c r="G633" s="10">
        <v>18</v>
      </c>
      <c r="H633" s="10" t="s">
        <v>287</v>
      </c>
      <c r="I633" s="10">
        <v>1944</v>
      </c>
      <c r="J633" s="11" t="s">
        <v>2373</v>
      </c>
      <c r="K633" s="12"/>
      <c r="L633" s="13" t="s">
        <v>2218</v>
      </c>
      <c r="M633" s="13" t="s">
        <v>334</v>
      </c>
      <c r="R633" s="9"/>
      <c r="S633" s="9"/>
      <c r="T633">
        <v>3</v>
      </c>
      <c r="U633" s="210" t="s">
        <v>2343</v>
      </c>
      <c r="V633" s="14">
        <v>1</v>
      </c>
      <c r="W633" s="14">
        <v>1</v>
      </c>
      <c r="X633" s="14" t="s">
        <v>270</v>
      </c>
      <c r="Y633" t="s">
        <v>1984</v>
      </c>
      <c r="Z633" t="s">
        <v>505</v>
      </c>
      <c r="AA633">
        <f t="shared" si="9"/>
        <v>2</v>
      </c>
    </row>
    <row r="634" spans="1:27" x14ac:dyDescent="0.2">
      <c r="A634">
        <v>7618</v>
      </c>
      <c r="B634" s="1" t="s">
        <v>2146</v>
      </c>
      <c r="C634" t="s">
        <v>657</v>
      </c>
      <c r="D634" s="9" t="s">
        <v>2147</v>
      </c>
      <c r="E634" s="9" t="s">
        <v>259</v>
      </c>
      <c r="F634" s="9" t="s">
        <v>286</v>
      </c>
      <c r="G634" s="10">
        <v>19</v>
      </c>
      <c r="H634" s="10" t="s">
        <v>287</v>
      </c>
      <c r="I634" s="10">
        <v>1944</v>
      </c>
      <c r="J634" s="11" t="s">
        <v>2148</v>
      </c>
      <c r="K634" s="12" t="s">
        <v>237</v>
      </c>
      <c r="L634" s="13" t="s">
        <v>2149</v>
      </c>
      <c r="M634" s="13" t="s">
        <v>290</v>
      </c>
      <c r="N634" t="s">
        <v>291</v>
      </c>
      <c r="O634" t="s">
        <v>292</v>
      </c>
      <c r="R634" s="9"/>
      <c r="S634" s="9"/>
      <c r="T634">
        <v>3</v>
      </c>
      <c r="U634" s="210" t="s">
        <v>2343</v>
      </c>
      <c r="V634" s="14">
        <v>1</v>
      </c>
      <c r="W634" s="14">
        <v>1</v>
      </c>
      <c r="X634" s="14" t="s">
        <v>294</v>
      </c>
      <c r="Y634" t="s">
        <v>2150</v>
      </c>
      <c r="Z634" t="s">
        <v>271</v>
      </c>
      <c r="AA634">
        <f t="shared" si="9"/>
        <v>2</v>
      </c>
    </row>
    <row r="635" spans="1:27" x14ac:dyDescent="0.2">
      <c r="A635">
        <v>4934</v>
      </c>
      <c r="B635" s="1" t="s">
        <v>2392</v>
      </c>
      <c r="C635" t="s">
        <v>284</v>
      </c>
      <c r="D635" s="9">
        <v>25</v>
      </c>
      <c r="E635" s="9" t="s">
        <v>259</v>
      </c>
      <c r="F635" s="9" t="s">
        <v>312</v>
      </c>
      <c r="G635" s="10">
        <v>19</v>
      </c>
      <c r="H635" s="10" t="s">
        <v>287</v>
      </c>
      <c r="I635" s="10">
        <v>1944</v>
      </c>
      <c r="J635" s="11" t="s">
        <v>2148</v>
      </c>
      <c r="K635" s="12" t="s">
        <v>237</v>
      </c>
      <c r="L635" s="13" t="s">
        <v>2156</v>
      </c>
      <c r="M635" s="13" t="s">
        <v>263</v>
      </c>
      <c r="N635" t="s">
        <v>2157</v>
      </c>
      <c r="Q635" t="s">
        <v>672</v>
      </c>
      <c r="R635" s="9"/>
      <c r="S635" s="9"/>
      <c r="T635">
        <v>3</v>
      </c>
      <c r="U635" s="210" t="s">
        <v>2343</v>
      </c>
      <c r="V635" s="14">
        <v>1</v>
      </c>
      <c r="W635" s="14">
        <v>1</v>
      </c>
      <c r="X635" s="14" t="s">
        <v>270</v>
      </c>
      <c r="Y635">
        <v>25</v>
      </c>
      <c r="Z635" t="s">
        <v>505</v>
      </c>
      <c r="AA635">
        <f t="shared" si="9"/>
        <v>1</v>
      </c>
    </row>
    <row r="636" spans="1:27" x14ac:dyDescent="0.2">
      <c r="A636">
        <v>4297</v>
      </c>
      <c r="B636" s="1" t="s">
        <v>2153</v>
      </c>
      <c r="C636" t="s">
        <v>284</v>
      </c>
      <c r="D636" s="9">
        <v>219</v>
      </c>
      <c r="E636" s="9" t="s">
        <v>259</v>
      </c>
      <c r="F636" s="9" t="s">
        <v>312</v>
      </c>
      <c r="G636" s="10">
        <v>19</v>
      </c>
      <c r="H636" s="10" t="s">
        <v>287</v>
      </c>
      <c r="I636" s="10">
        <v>1944</v>
      </c>
      <c r="J636" s="11" t="s">
        <v>2148</v>
      </c>
      <c r="K636" s="12" t="s">
        <v>237</v>
      </c>
      <c r="L636" s="13" t="s">
        <v>2082</v>
      </c>
      <c r="M636" s="13" t="s">
        <v>290</v>
      </c>
      <c r="N636" t="s">
        <v>291</v>
      </c>
      <c r="O636" t="s">
        <v>455</v>
      </c>
      <c r="R636" s="9"/>
      <c r="S636" s="9"/>
      <c r="T636">
        <v>3</v>
      </c>
      <c r="U636" s="210" t="s">
        <v>2343</v>
      </c>
      <c r="V636" s="14">
        <v>1</v>
      </c>
      <c r="W636" s="14">
        <v>1</v>
      </c>
      <c r="X636" s="14" t="s">
        <v>270</v>
      </c>
      <c r="Y636">
        <v>219</v>
      </c>
      <c r="Z636" t="s">
        <v>505</v>
      </c>
      <c r="AA636">
        <f t="shared" si="9"/>
        <v>1</v>
      </c>
    </row>
    <row r="637" spans="1:27" x14ac:dyDescent="0.2">
      <c r="A637">
        <v>4882</v>
      </c>
      <c r="B637" s="1" t="s">
        <v>2151</v>
      </c>
      <c r="C637" t="s">
        <v>1352</v>
      </c>
      <c r="D637" s="9">
        <v>684</v>
      </c>
      <c r="E637" s="9" t="s">
        <v>876</v>
      </c>
      <c r="F637" s="9" t="s">
        <v>260</v>
      </c>
      <c r="G637" s="10">
        <v>19</v>
      </c>
      <c r="H637" s="10" t="s">
        <v>287</v>
      </c>
      <c r="I637" s="10">
        <v>1944</v>
      </c>
      <c r="J637" s="11" t="s">
        <v>2148</v>
      </c>
      <c r="K637" s="12" t="s">
        <v>237</v>
      </c>
      <c r="L637" s="13" t="s">
        <v>2152</v>
      </c>
      <c r="M637" s="13" t="s">
        <v>290</v>
      </c>
      <c r="O637" t="s">
        <v>520</v>
      </c>
      <c r="R637" s="9"/>
      <c r="S637" s="9"/>
      <c r="T637">
        <v>3</v>
      </c>
      <c r="U637" s="210" t="s">
        <v>2343</v>
      </c>
      <c r="V637" s="14">
        <v>1</v>
      </c>
      <c r="W637" s="14">
        <v>1</v>
      </c>
      <c r="X637" s="14" t="s">
        <v>270</v>
      </c>
      <c r="Y637">
        <v>684</v>
      </c>
      <c r="Z637" t="s">
        <v>271</v>
      </c>
      <c r="AA637">
        <f t="shared" si="9"/>
        <v>1</v>
      </c>
    </row>
    <row r="638" spans="1:27" x14ac:dyDescent="0.2">
      <c r="A638">
        <v>7284</v>
      </c>
      <c r="B638" s="1" t="s">
        <v>2158</v>
      </c>
      <c r="C638" t="s">
        <v>284</v>
      </c>
      <c r="D638" s="9" t="s">
        <v>1039</v>
      </c>
      <c r="E638" s="9" t="s">
        <v>259</v>
      </c>
      <c r="F638" s="9" t="s">
        <v>532</v>
      </c>
      <c r="G638" s="10">
        <v>20</v>
      </c>
      <c r="H638" s="10" t="s">
        <v>287</v>
      </c>
      <c r="I638" s="10">
        <v>1944</v>
      </c>
      <c r="J638" s="11" t="s">
        <v>2159</v>
      </c>
      <c r="K638" s="12" t="s">
        <v>237</v>
      </c>
      <c r="L638" s="13" t="s">
        <v>2160</v>
      </c>
      <c r="M638" s="13" t="s">
        <v>290</v>
      </c>
      <c r="N638" t="s">
        <v>291</v>
      </c>
      <c r="O638" t="s">
        <v>480</v>
      </c>
      <c r="R638" s="9"/>
      <c r="S638" s="9"/>
      <c r="T638">
        <v>3</v>
      </c>
      <c r="U638" s="210" t="s">
        <v>2343</v>
      </c>
      <c r="V638" s="14">
        <v>1</v>
      </c>
      <c r="W638" s="14">
        <v>1</v>
      </c>
      <c r="X638" s="14" t="s">
        <v>294</v>
      </c>
      <c r="Y638" t="s">
        <v>971</v>
      </c>
      <c r="Z638" t="s">
        <v>505</v>
      </c>
      <c r="AA638">
        <f t="shared" si="9"/>
        <v>2</v>
      </c>
    </row>
    <row r="639" spans="1:27" x14ac:dyDescent="0.2">
      <c r="A639">
        <v>3461</v>
      </c>
      <c r="B639" s="1" t="s">
        <v>2161</v>
      </c>
      <c r="C639" t="s">
        <v>1027</v>
      </c>
      <c r="D639" s="9">
        <v>248</v>
      </c>
      <c r="E639" s="9" t="s">
        <v>259</v>
      </c>
      <c r="F639" s="9" t="s">
        <v>883</v>
      </c>
      <c r="G639" s="10">
        <v>21</v>
      </c>
      <c r="H639" s="10" t="s">
        <v>287</v>
      </c>
      <c r="I639" s="10">
        <v>1944</v>
      </c>
      <c r="J639" s="11" t="s">
        <v>2162</v>
      </c>
      <c r="K639" s="12" t="s">
        <v>237</v>
      </c>
      <c r="L639" s="13" t="s">
        <v>2437</v>
      </c>
      <c r="M639" s="13" t="s">
        <v>263</v>
      </c>
      <c r="N639" t="s">
        <v>280</v>
      </c>
      <c r="Q639" t="s">
        <v>281</v>
      </c>
      <c r="R639" s="9"/>
      <c r="S639" s="9"/>
      <c r="T639">
        <v>3</v>
      </c>
      <c r="U639" s="210" t="s">
        <v>2343</v>
      </c>
      <c r="V639" s="14">
        <v>1</v>
      </c>
      <c r="W639" s="14">
        <v>1</v>
      </c>
      <c r="X639" s="14" t="s">
        <v>270</v>
      </c>
      <c r="Y639">
        <v>248</v>
      </c>
      <c r="Z639" t="s">
        <v>271</v>
      </c>
      <c r="AA639">
        <f t="shared" si="9"/>
        <v>1</v>
      </c>
    </row>
    <row r="640" spans="1:27" x14ac:dyDescent="0.2">
      <c r="A640">
        <v>90</v>
      </c>
      <c r="B640" s="1" t="s">
        <v>2438</v>
      </c>
      <c r="C640" t="s">
        <v>284</v>
      </c>
      <c r="D640" s="9" t="s">
        <v>2439</v>
      </c>
      <c r="E640" s="9" t="s">
        <v>259</v>
      </c>
      <c r="F640" s="9" t="s">
        <v>532</v>
      </c>
      <c r="G640" s="10">
        <v>22</v>
      </c>
      <c r="H640" s="10" t="s">
        <v>287</v>
      </c>
      <c r="I640" s="10">
        <v>1944</v>
      </c>
      <c r="J640" s="11" t="s">
        <v>2440</v>
      </c>
      <c r="K640" s="12" t="s">
        <v>237</v>
      </c>
      <c r="L640" s="13" t="s">
        <v>2441</v>
      </c>
      <c r="M640" s="13" t="s">
        <v>290</v>
      </c>
      <c r="N640" t="s">
        <v>291</v>
      </c>
      <c r="O640" t="s">
        <v>646</v>
      </c>
      <c r="R640" s="9"/>
      <c r="S640" s="9"/>
      <c r="T640">
        <v>3</v>
      </c>
      <c r="U640" s="210" t="s">
        <v>2343</v>
      </c>
      <c r="V640" s="14">
        <v>1</v>
      </c>
      <c r="W640" s="14">
        <v>1</v>
      </c>
      <c r="X640" s="14" t="s">
        <v>294</v>
      </c>
      <c r="Y640" t="s">
        <v>1242</v>
      </c>
      <c r="Z640" t="s">
        <v>505</v>
      </c>
      <c r="AA640">
        <f t="shared" si="9"/>
        <v>7</v>
      </c>
    </row>
    <row r="641" spans="1:27" x14ac:dyDescent="0.2">
      <c r="A641">
        <v>2429</v>
      </c>
      <c r="B641" s="1" t="s">
        <v>2353</v>
      </c>
      <c r="C641" t="s">
        <v>1027</v>
      </c>
      <c r="D641" s="9">
        <v>418</v>
      </c>
      <c r="E641" s="9" t="s">
        <v>259</v>
      </c>
      <c r="F641" s="9" t="s">
        <v>413</v>
      </c>
      <c r="G641" s="10">
        <v>22</v>
      </c>
      <c r="H641" s="10" t="s">
        <v>287</v>
      </c>
      <c r="I641" s="10">
        <v>1944</v>
      </c>
      <c r="J641" s="11" t="s">
        <v>2446</v>
      </c>
      <c r="K641" s="12" t="s">
        <v>415</v>
      </c>
      <c r="L641" s="13" t="s">
        <v>2094</v>
      </c>
      <c r="M641" t="s">
        <v>263</v>
      </c>
      <c r="N641" t="s">
        <v>470</v>
      </c>
      <c r="Q641" t="s">
        <v>672</v>
      </c>
      <c r="R641" s="9"/>
      <c r="S641" s="9"/>
      <c r="T641">
        <v>3</v>
      </c>
      <c r="U641" s="210" t="s">
        <v>2343</v>
      </c>
      <c r="V641" s="14">
        <v>1</v>
      </c>
      <c r="W641" s="14">
        <v>1</v>
      </c>
      <c r="X641" s="14" t="s">
        <v>270</v>
      </c>
      <c r="Y641">
        <v>418</v>
      </c>
      <c r="Z641" t="s">
        <v>271</v>
      </c>
      <c r="AA641">
        <f t="shared" si="9"/>
        <v>1</v>
      </c>
    </row>
    <row r="642" spans="1:27" x14ac:dyDescent="0.2">
      <c r="A642">
        <v>2247</v>
      </c>
      <c r="B642" s="1" t="s">
        <v>2442</v>
      </c>
      <c r="C642" t="s">
        <v>1027</v>
      </c>
      <c r="D642" s="9" t="s">
        <v>2443</v>
      </c>
      <c r="E642" s="9" t="s">
        <v>259</v>
      </c>
      <c r="F642" s="9" t="s">
        <v>1416</v>
      </c>
      <c r="G642" s="10">
        <v>22</v>
      </c>
      <c r="H642" s="10" t="s">
        <v>287</v>
      </c>
      <c r="I642" s="10">
        <v>1944</v>
      </c>
      <c r="J642" s="148" t="s">
        <v>2446</v>
      </c>
      <c r="K642" s="12" t="s">
        <v>415</v>
      </c>
      <c r="L642" s="13" t="s">
        <v>2444</v>
      </c>
      <c r="M642" s="13" t="s">
        <v>290</v>
      </c>
      <c r="O642" t="s">
        <v>292</v>
      </c>
      <c r="R642" s="9"/>
      <c r="S642" s="9"/>
      <c r="T642">
        <v>3</v>
      </c>
      <c r="U642" s="210" t="s">
        <v>2343</v>
      </c>
      <c r="V642" s="14">
        <v>1</v>
      </c>
      <c r="W642" s="14">
        <v>1</v>
      </c>
      <c r="X642" s="14" t="s">
        <v>270</v>
      </c>
      <c r="Y642">
        <v>487</v>
      </c>
      <c r="Z642" t="s">
        <v>271</v>
      </c>
      <c r="AA642">
        <f t="shared" ref="AA642:AA705" si="10">LEN(D642)-LEN(SUBSTITUTE(D642,"/",""))+1</f>
        <v>3</v>
      </c>
    </row>
    <row r="643" spans="1:27" x14ac:dyDescent="0.2">
      <c r="A643">
        <v>4253</v>
      </c>
      <c r="B643" s="1" t="s">
        <v>2445</v>
      </c>
      <c r="C643" t="s">
        <v>1008</v>
      </c>
      <c r="D643" s="9" t="s">
        <v>1377</v>
      </c>
      <c r="E643" s="9" t="s">
        <v>259</v>
      </c>
      <c r="F643" s="9" t="s">
        <v>721</v>
      </c>
      <c r="G643" s="10">
        <v>22</v>
      </c>
      <c r="H643" s="10" t="s">
        <v>287</v>
      </c>
      <c r="I643" s="10">
        <v>1944</v>
      </c>
      <c r="J643" s="11" t="s">
        <v>2446</v>
      </c>
      <c r="K643" s="12" t="s">
        <v>415</v>
      </c>
      <c r="L643" s="13" t="s">
        <v>2351</v>
      </c>
      <c r="M643" s="13" t="s">
        <v>290</v>
      </c>
      <c r="N643" t="s">
        <v>573</v>
      </c>
      <c r="O643" t="s">
        <v>2352</v>
      </c>
      <c r="R643" s="9"/>
      <c r="S643" s="9"/>
      <c r="T643">
        <v>3</v>
      </c>
      <c r="U643" s="210" t="s">
        <v>2343</v>
      </c>
      <c r="V643" s="14">
        <v>1</v>
      </c>
      <c r="W643" s="14">
        <v>1</v>
      </c>
      <c r="X643" s="14" t="s">
        <v>270</v>
      </c>
      <c r="Y643">
        <v>105</v>
      </c>
      <c r="Z643" t="s">
        <v>271</v>
      </c>
      <c r="AA643">
        <f t="shared" si="10"/>
        <v>2</v>
      </c>
    </row>
    <row r="644" spans="1:27" x14ac:dyDescent="0.2">
      <c r="A644">
        <v>7158</v>
      </c>
      <c r="B644" s="1" t="s">
        <v>2326</v>
      </c>
      <c r="C644" t="s">
        <v>1523</v>
      </c>
      <c r="D644" s="9">
        <v>604</v>
      </c>
      <c r="E644" s="9" t="s">
        <v>259</v>
      </c>
      <c r="F644" s="9" t="s">
        <v>312</v>
      </c>
      <c r="G644" s="10">
        <v>23</v>
      </c>
      <c r="H644" s="10" t="s">
        <v>287</v>
      </c>
      <c r="I644" s="10">
        <v>1944</v>
      </c>
      <c r="J644" s="11" t="s">
        <v>2097</v>
      </c>
      <c r="K644" s="12" t="s">
        <v>237</v>
      </c>
      <c r="L644" s="13" t="s">
        <v>2329</v>
      </c>
      <c r="M644" s="13" t="s">
        <v>290</v>
      </c>
      <c r="O644" t="s">
        <v>292</v>
      </c>
      <c r="R644" s="9"/>
      <c r="S644" s="9"/>
      <c r="T644">
        <v>3</v>
      </c>
      <c r="U644" s="210" t="s">
        <v>2343</v>
      </c>
      <c r="V644" s="14">
        <v>1</v>
      </c>
      <c r="W644" s="14">
        <v>1</v>
      </c>
      <c r="X644" s="14" t="s">
        <v>270</v>
      </c>
      <c r="Y644">
        <v>604</v>
      </c>
      <c r="Z644" t="s">
        <v>505</v>
      </c>
      <c r="AA644">
        <f t="shared" si="10"/>
        <v>1</v>
      </c>
    </row>
    <row r="645" spans="1:27" x14ac:dyDescent="0.2">
      <c r="A645">
        <v>3607</v>
      </c>
      <c r="B645" s="1" t="s">
        <v>2095</v>
      </c>
      <c r="C645" t="s">
        <v>1523</v>
      </c>
      <c r="D645" s="9" t="s">
        <v>2096</v>
      </c>
      <c r="E645" s="9" t="s">
        <v>259</v>
      </c>
      <c r="F645" s="9" t="s">
        <v>312</v>
      </c>
      <c r="G645" s="10">
        <v>23</v>
      </c>
      <c r="H645" s="10" t="s">
        <v>287</v>
      </c>
      <c r="I645" s="10">
        <v>1944</v>
      </c>
      <c r="J645" s="11" t="s">
        <v>2097</v>
      </c>
      <c r="K645" s="12" t="s">
        <v>237</v>
      </c>
      <c r="L645" s="13" t="s">
        <v>2323</v>
      </c>
      <c r="M645" s="13" t="s">
        <v>290</v>
      </c>
      <c r="O645" t="s">
        <v>320</v>
      </c>
      <c r="R645" s="9"/>
      <c r="S645" s="9"/>
      <c r="T645">
        <v>3</v>
      </c>
      <c r="U645" s="210" t="s">
        <v>2343</v>
      </c>
      <c r="V645" s="14">
        <v>1</v>
      </c>
      <c r="W645" s="14">
        <v>1</v>
      </c>
      <c r="X645" s="14" t="s">
        <v>270</v>
      </c>
      <c r="Y645">
        <v>488</v>
      </c>
      <c r="Z645" t="s">
        <v>505</v>
      </c>
      <c r="AA645">
        <f t="shared" si="10"/>
        <v>2</v>
      </c>
    </row>
    <row r="646" spans="1:27" x14ac:dyDescent="0.2">
      <c r="A646">
        <v>3382</v>
      </c>
      <c r="B646" s="1" t="s">
        <v>2324</v>
      </c>
      <c r="C646" t="s">
        <v>1798</v>
      </c>
      <c r="D646" s="9">
        <v>680</v>
      </c>
      <c r="E646" s="9" t="s">
        <v>275</v>
      </c>
      <c r="F646" s="9" t="s">
        <v>260</v>
      </c>
      <c r="G646" s="10">
        <v>23</v>
      </c>
      <c r="H646" s="10" t="s">
        <v>287</v>
      </c>
      <c r="I646" s="10">
        <v>1944</v>
      </c>
      <c r="J646" s="11" t="s">
        <v>2097</v>
      </c>
      <c r="K646" s="12" t="s">
        <v>237</v>
      </c>
      <c r="L646" s="13" t="s">
        <v>2325</v>
      </c>
      <c r="M646" s="13" t="s">
        <v>290</v>
      </c>
      <c r="O646" t="s">
        <v>635</v>
      </c>
      <c r="R646" s="9"/>
      <c r="S646" s="9"/>
      <c r="T646">
        <v>3</v>
      </c>
      <c r="U646" s="210" t="s">
        <v>2343</v>
      </c>
      <c r="V646" s="14">
        <v>1</v>
      </c>
      <c r="W646" s="14">
        <v>1</v>
      </c>
      <c r="X646" s="14" t="s">
        <v>270</v>
      </c>
      <c r="Y646">
        <v>680</v>
      </c>
      <c r="Z646" t="s">
        <v>271</v>
      </c>
      <c r="AA646">
        <f t="shared" si="10"/>
        <v>1</v>
      </c>
    </row>
    <row r="647" spans="1:27" x14ac:dyDescent="0.2">
      <c r="A647">
        <v>3344</v>
      </c>
      <c r="B647" s="1" t="s">
        <v>2330</v>
      </c>
      <c r="C647" t="s">
        <v>1027</v>
      </c>
      <c r="D647" s="9">
        <v>605</v>
      </c>
      <c r="E647" s="9" t="s">
        <v>259</v>
      </c>
      <c r="F647" s="9" t="s">
        <v>413</v>
      </c>
      <c r="G647" s="10">
        <v>23</v>
      </c>
      <c r="H647" s="10" t="s">
        <v>287</v>
      </c>
      <c r="I647" s="10">
        <v>1944</v>
      </c>
      <c r="J647" s="11" t="s">
        <v>2331</v>
      </c>
      <c r="K647" s="12" t="s">
        <v>415</v>
      </c>
      <c r="L647" s="13" t="s">
        <v>2059</v>
      </c>
      <c r="M647" s="13" t="s">
        <v>332</v>
      </c>
      <c r="N647" t="s">
        <v>2060</v>
      </c>
      <c r="Q647" t="s">
        <v>334</v>
      </c>
      <c r="R647" s="9"/>
      <c r="S647" s="9"/>
      <c r="T647">
        <v>3</v>
      </c>
      <c r="U647" s="210" t="s">
        <v>2343</v>
      </c>
      <c r="V647" s="14">
        <v>1</v>
      </c>
      <c r="W647" s="14">
        <v>1</v>
      </c>
      <c r="X647" s="14" t="s">
        <v>270</v>
      </c>
      <c r="Y647">
        <v>605</v>
      </c>
      <c r="Z647" t="s">
        <v>271</v>
      </c>
      <c r="AA647">
        <f t="shared" si="10"/>
        <v>1</v>
      </c>
    </row>
    <row r="648" spans="1:27" x14ac:dyDescent="0.2">
      <c r="A648">
        <v>4964</v>
      </c>
      <c r="B648" s="1" t="s">
        <v>2064</v>
      </c>
      <c r="C648" t="s">
        <v>507</v>
      </c>
      <c r="D648" s="9" t="s">
        <v>2200</v>
      </c>
      <c r="E648" s="9" t="s">
        <v>259</v>
      </c>
      <c r="F648" s="9" t="s">
        <v>776</v>
      </c>
      <c r="G648" s="10">
        <v>24</v>
      </c>
      <c r="H648" s="10" t="s">
        <v>287</v>
      </c>
      <c r="I648" s="10">
        <v>1944</v>
      </c>
      <c r="J648" s="11" t="s">
        <v>2063</v>
      </c>
      <c r="K648" s="12" t="s">
        <v>237</v>
      </c>
      <c r="L648" s="13" t="s">
        <v>2201</v>
      </c>
      <c r="M648" s="13" t="s">
        <v>290</v>
      </c>
      <c r="N648" t="s">
        <v>291</v>
      </c>
      <c r="O648" t="s">
        <v>520</v>
      </c>
      <c r="R648" s="9"/>
      <c r="S648" s="9"/>
      <c r="T648">
        <v>3</v>
      </c>
      <c r="U648" s="210" t="s">
        <v>2343</v>
      </c>
      <c r="V648" s="14">
        <v>1</v>
      </c>
      <c r="W648" s="14">
        <v>1</v>
      </c>
      <c r="X648" s="14" t="s">
        <v>294</v>
      </c>
      <c r="Y648" t="s">
        <v>2202</v>
      </c>
      <c r="Z648" t="s">
        <v>18167</v>
      </c>
      <c r="AA648">
        <f t="shared" si="10"/>
        <v>2</v>
      </c>
    </row>
    <row r="649" spans="1:27" x14ac:dyDescent="0.2">
      <c r="A649">
        <v>7679</v>
      </c>
      <c r="B649" s="1" t="s">
        <v>2203</v>
      </c>
      <c r="C649" t="s">
        <v>1352</v>
      </c>
      <c r="D649" s="9">
        <v>540</v>
      </c>
      <c r="E649" s="9" t="s">
        <v>259</v>
      </c>
      <c r="F649" s="9" t="s">
        <v>260</v>
      </c>
      <c r="G649" s="10">
        <v>24</v>
      </c>
      <c r="H649" s="10" t="s">
        <v>287</v>
      </c>
      <c r="I649" s="10">
        <v>1944</v>
      </c>
      <c r="J649" s="11" t="s">
        <v>2063</v>
      </c>
      <c r="K649" s="12" t="s">
        <v>237</v>
      </c>
      <c r="L649" s="13" t="s">
        <v>2204</v>
      </c>
      <c r="M649" s="13" t="s">
        <v>290</v>
      </c>
      <c r="O649" t="s">
        <v>520</v>
      </c>
      <c r="R649" s="9"/>
      <c r="S649" s="9"/>
      <c r="T649">
        <v>3</v>
      </c>
      <c r="U649" s="210" t="s">
        <v>2343</v>
      </c>
      <c r="V649" s="14">
        <v>1</v>
      </c>
      <c r="W649" s="14">
        <v>1</v>
      </c>
      <c r="X649" s="14" t="s">
        <v>270</v>
      </c>
      <c r="Y649">
        <v>540</v>
      </c>
      <c r="Z649" t="s">
        <v>271</v>
      </c>
      <c r="AA649">
        <f t="shared" si="10"/>
        <v>1</v>
      </c>
    </row>
    <row r="650" spans="1:27" x14ac:dyDescent="0.2">
      <c r="A650">
        <v>6663</v>
      </c>
      <c r="B650" s="1" t="s">
        <v>2205</v>
      </c>
      <c r="C650" t="s">
        <v>1027</v>
      </c>
      <c r="D650" s="9">
        <v>487</v>
      </c>
      <c r="E650" s="9" t="s">
        <v>259</v>
      </c>
      <c r="F650" s="9" t="s">
        <v>1416</v>
      </c>
      <c r="G650" s="10">
        <v>24</v>
      </c>
      <c r="H650" s="10" t="s">
        <v>287</v>
      </c>
      <c r="I650" s="10">
        <v>1944</v>
      </c>
      <c r="J650" s="11" t="s">
        <v>2063</v>
      </c>
      <c r="K650" s="12" t="s">
        <v>237</v>
      </c>
      <c r="L650" s="13" t="s">
        <v>2206</v>
      </c>
      <c r="M650" s="13" t="s">
        <v>290</v>
      </c>
      <c r="O650" t="s">
        <v>1382</v>
      </c>
      <c r="R650" s="9"/>
      <c r="S650" s="9"/>
      <c r="T650">
        <v>3</v>
      </c>
      <c r="U650" s="210" t="s">
        <v>2343</v>
      </c>
      <c r="V650" s="14">
        <v>1</v>
      </c>
      <c r="W650" s="14">
        <v>1</v>
      </c>
      <c r="X650" s="14" t="s">
        <v>270</v>
      </c>
      <c r="Y650">
        <v>487</v>
      </c>
      <c r="Z650" t="s">
        <v>271</v>
      </c>
      <c r="AA650">
        <f t="shared" si="10"/>
        <v>1</v>
      </c>
    </row>
    <row r="651" spans="1:27" x14ac:dyDescent="0.2">
      <c r="A651">
        <v>923</v>
      </c>
      <c r="B651" s="1" t="s">
        <v>2061</v>
      </c>
      <c r="C651" t="s">
        <v>284</v>
      </c>
      <c r="D651" s="9" t="s">
        <v>2062</v>
      </c>
      <c r="E651" s="9" t="s">
        <v>259</v>
      </c>
      <c r="F651" s="9" t="s">
        <v>1701</v>
      </c>
      <c r="G651" s="10">
        <v>24</v>
      </c>
      <c r="H651" s="10" t="s">
        <v>287</v>
      </c>
      <c r="I651" s="10">
        <v>1944</v>
      </c>
      <c r="J651" s="55" t="s">
        <v>17936</v>
      </c>
      <c r="K651" s="12" t="s">
        <v>415</v>
      </c>
      <c r="L651" s="13" t="s">
        <v>18569</v>
      </c>
      <c r="M651" s="13" t="s">
        <v>332</v>
      </c>
      <c r="N651" t="s">
        <v>333</v>
      </c>
      <c r="Q651" t="s">
        <v>334</v>
      </c>
      <c r="R651" s="9"/>
      <c r="S651" s="9"/>
      <c r="T651">
        <v>3</v>
      </c>
      <c r="U651" s="210" t="s">
        <v>2343</v>
      </c>
      <c r="V651" s="14">
        <v>1</v>
      </c>
      <c r="W651" s="14">
        <v>1</v>
      </c>
      <c r="X651" s="14" t="s">
        <v>270</v>
      </c>
      <c r="Y651">
        <v>239</v>
      </c>
      <c r="Z651" t="s">
        <v>271</v>
      </c>
      <c r="AA651">
        <f t="shared" si="10"/>
        <v>4</v>
      </c>
    </row>
    <row r="652" spans="1:27" x14ac:dyDescent="0.2">
      <c r="A652">
        <v>926</v>
      </c>
      <c r="B652" s="1" t="s">
        <v>2207</v>
      </c>
      <c r="C652" t="s">
        <v>284</v>
      </c>
      <c r="D652" s="9" t="s">
        <v>2208</v>
      </c>
      <c r="E652" s="9" t="s">
        <v>259</v>
      </c>
      <c r="F652" s="9" t="s">
        <v>1701</v>
      </c>
      <c r="G652" s="10">
        <v>24</v>
      </c>
      <c r="H652" s="10" t="s">
        <v>287</v>
      </c>
      <c r="I652" s="10">
        <v>1944</v>
      </c>
      <c r="J652" s="11" t="s">
        <v>17936</v>
      </c>
      <c r="K652" s="12" t="s">
        <v>415</v>
      </c>
      <c r="L652" s="13" t="s">
        <v>2210</v>
      </c>
      <c r="M652" s="13" t="s">
        <v>263</v>
      </c>
      <c r="N652" t="s">
        <v>613</v>
      </c>
      <c r="O652" t="s">
        <v>323</v>
      </c>
      <c r="Q652" t="s">
        <v>672</v>
      </c>
      <c r="R652" s="9"/>
      <c r="S652" s="9"/>
      <c r="T652">
        <v>3</v>
      </c>
      <c r="U652" s="210" t="s">
        <v>2343</v>
      </c>
      <c r="V652" s="14">
        <v>1</v>
      </c>
      <c r="W652" s="14">
        <v>1</v>
      </c>
      <c r="X652" s="14" t="s">
        <v>270</v>
      </c>
      <c r="Y652">
        <v>239</v>
      </c>
      <c r="Z652" t="s">
        <v>271</v>
      </c>
      <c r="AA652">
        <f t="shared" si="10"/>
        <v>4</v>
      </c>
    </row>
    <row r="653" spans="1:27" x14ac:dyDescent="0.2">
      <c r="A653">
        <v>4883</v>
      </c>
      <c r="B653" s="1" t="s">
        <v>2222</v>
      </c>
      <c r="C653" t="s">
        <v>284</v>
      </c>
      <c r="D653" s="9" t="s">
        <v>1039</v>
      </c>
      <c r="E653" s="9" t="s">
        <v>259</v>
      </c>
      <c r="F653" s="9" t="s">
        <v>532</v>
      </c>
      <c r="G653" s="10">
        <v>25</v>
      </c>
      <c r="H653" s="10" t="s">
        <v>287</v>
      </c>
      <c r="I653" s="10">
        <v>1944</v>
      </c>
      <c r="J653" s="11" t="s">
        <v>2209</v>
      </c>
      <c r="K653" s="12" t="s">
        <v>237</v>
      </c>
      <c r="L653" s="13" t="s">
        <v>2223</v>
      </c>
      <c r="M653" s="13" t="s">
        <v>290</v>
      </c>
      <c r="N653" t="s">
        <v>291</v>
      </c>
      <c r="O653" t="s">
        <v>320</v>
      </c>
      <c r="R653" s="9"/>
      <c r="S653" s="9"/>
      <c r="T653">
        <v>3</v>
      </c>
      <c r="U653" s="210" t="s">
        <v>2343</v>
      </c>
      <c r="V653" s="14">
        <v>1</v>
      </c>
      <c r="W653" s="14">
        <v>1</v>
      </c>
      <c r="X653" s="14" t="s">
        <v>294</v>
      </c>
      <c r="Y653" t="s">
        <v>971</v>
      </c>
      <c r="Z653" t="s">
        <v>271</v>
      </c>
      <c r="AA653">
        <f t="shared" si="10"/>
        <v>2</v>
      </c>
    </row>
    <row r="654" spans="1:27" x14ac:dyDescent="0.2">
      <c r="A654">
        <v>2115</v>
      </c>
      <c r="B654" s="1" t="s">
        <v>2322</v>
      </c>
      <c r="C654" t="s">
        <v>284</v>
      </c>
      <c r="D654" s="9" t="s">
        <v>2125</v>
      </c>
      <c r="E654" s="9" t="s">
        <v>259</v>
      </c>
      <c r="F654" s="9" t="s">
        <v>1701</v>
      </c>
      <c r="G654" s="10">
        <v>25</v>
      </c>
      <c r="H654" s="10" t="s">
        <v>287</v>
      </c>
      <c r="I654" s="10">
        <v>1944</v>
      </c>
      <c r="J654" s="11" t="s">
        <v>2126</v>
      </c>
      <c r="K654" s="12" t="s">
        <v>415</v>
      </c>
      <c r="L654" s="13" t="s">
        <v>18570</v>
      </c>
      <c r="M654" s="13" t="s">
        <v>263</v>
      </c>
      <c r="N654" t="s">
        <v>613</v>
      </c>
      <c r="O654" t="s">
        <v>323</v>
      </c>
      <c r="Q654" t="s">
        <v>672</v>
      </c>
      <c r="R654" s="9"/>
      <c r="S654" s="9"/>
      <c r="T654">
        <v>3</v>
      </c>
      <c r="U654" s="210" t="s">
        <v>2343</v>
      </c>
      <c r="V654" s="14">
        <v>1</v>
      </c>
      <c r="W654" s="14">
        <v>1</v>
      </c>
      <c r="X654" s="14" t="s">
        <v>270</v>
      </c>
      <c r="Y654">
        <v>141</v>
      </c>
      <c r="Z654" t="s">
        <v>271</v>
      </c>
      <c r="AA654">
        <f t="shared" si="10"/>
        <v>3</v>
      </c>
    </row>
    <row r="655" spans="1:27" x14ac:dyDescent="0.2">
      <c r="A655">
        <v>6520</v>
      </c>
      <c r="B655" s="1" t="s">
        <v>2224</v>
      </c>
      <c r="C655" t="s">
        <v>284</v>
      </c>
      <c r="D655" s="9" t="s">
        <v>2225</v>
      </c>
      <c r="E655" s="9" t="s">
        <v>259</v>
      </c>
      <c r="F655" s="9" t="s">
        <v>312</v>
      </c>
      <c r="G655" s="10">
        <v>25</v>
      </c>
      <c r="H655" s="10" t="s">
        <v>287</v>
      </c>
      <c r="I655" s="10">
        <v>1944</v>
      </c>
      <c r="J655" s="148" t="s">
        <v>2126</v>
      </c>
      <c r="K655" s="12" t="s">
        <v>415</v>
      </c>
      <c r="L655" s="13" t="s">
        <v>2321</v>
      </c>
      <c r="M655" s="13" t="s">
        <v>332</v>
      </c>
      <c r="N655" t="s">
        <v>333</v>
      </c>
      <c r="Q655" t="s">
        <v>334</v>
      </c>
      <c r="R655" s="9"/>
      <c r="S655" s="9"/>
      <c r="T655">
        <v>3</v>
      </c>
      <c r="U655" s="210" t="s">
        <v>2343</v>
      </c>
      <c r="V655" s="14">
        <v>1</v>
      </c>
      <c r="W655" s="14">
        <v>1</v>
      </c>
      <c r="X655" s="14" t="s">
        <v>270</v>
      </c>
      <c r="Y655">
        <v>488</v>
      </c>
      <c r="Z655" t="s">
        <v>505</v>
      </c>
      <c r="AA655">
        <f t="shared" si="10"/>
        <v>2</v>
      </c>
    </row>
    <row r="656" spans="1:27" x14ac:dyDescent="0.2">
      <c r="A656">
        <v>662</v>
      </c>
      <c r="B656" s="1" t="s">
        <v>2175</v>
      </c>
      <c r="C656" t="s">
        <v>341</v>
      </c>
      <c r="D656" s="9" t="s">
        <v>2176</v>
      </c>
      <c r="E656" s="9" t="s">
        <v>259</v>
      </c>
      <c r="F656" s="9" t="s">
        <v>532</v>
      </c>
      <c r="G656" s="10">
        <v>26</v>
      </c>
      <c r="H656" s="10" t="s">
        <v>287</v>
      </c>
      <c r="I656" s="10">
        <v>1944</v>
      </c>
      <c r="J656" s="11" t="s">
        <v>2177</v>
      </c>
      <c r="K656" s="12" t="s">
        <v>237</v>
      </c>
      <c r="L656" s="13" t="s">
        <v>17908</v>
      </c>
      <c r="M656" s="13" t="s">
        <v>290</v>
      </c>
      <c r="N656" t="s">
        <v>291</v>
      </c>
      <c r="O656" t="s">
        <v>1101</v>
      </c>
      <c r="R656" s="9"/>
      <c r="S656" s="9"/>
      <c r="T656">
        <v>3</v>
      </c>
      <c r="U656" s="210" t="s">
        <v>2343</v>
      </c>
      <c r="V656" s="14">
        <v>1</v>
      </c>
      <c r="W656" s="14">
        <v>1</v>
      </c>
      <c r="X656" s="14" t="s">
        <v>294</v>
      </c>
      <c r="Y656" t="s">
        <v>531</v>
      </c>
      <c r="Z656" t="s">
        <v>271</v>
      </c>
      <c r="AA656">
        <f t="shared" si="10"/>
        <v>4</v>
      </c>
    </row>
    <row r="657" spans="1:27" x14ac:dyDescent="0.2">
      <c r="A657">
        <v>2698</v>
      </c>
      <c r="B657" s="1" t="s">
        <v>2178</v>
      </c>
      <c r="C657" t="s">
        <v>1027</v>
      </c>
      <c r="D657" s="9" t="s">
        <v>1095</v>
      </c>
      <c r="E657" s="9" t="s">
        <v>275</v>
      </c>
      <c r="F657" s="9" t="s">
        <v>413</v>
      </c>
      <c r="G657" s="10">
        <v>26</v>
      </c>
      <c r="H657" s="10" t="s">
        <v>287</v>
      </c>
      <c r="I657" s="10">
        <v>1944</v>
      </c>
      <c r="J657" s="11" t="s">
        <v>2177</v>
      </c>
      <c r="K657" s="12" t="s">
        <v>237</v>
      </c>
      <c r="L657" s="13" t="s">
        <v>2179</v>
      </c>
      <c r="M657" s="13" t="s">
        <v>332</v>
      </c>
      <c r="N657" t="s">
        <v>333</v>
      </c>
      <c r="Q657" t="s">
        <v>334</v>
      </c>
      <c r="R657" s="9"/>
      <c r="S657" s="9"/>
      <c r="T657">
        <v>3</v>
      </c>
      <c r="U657" s="210" t="s">
        <v>2343</v>
      </c>
      <c r="V657" s="14">
        <v>1</v>
      </c>
      <c r="W657" s="14">
        <v>1</v>
      </c>
      <c r="X657" s="14" t="s">
        <v>270</v>
      </c>
      <c r="Y657">
        <v>23</v>
      </c>
      <c r="Z657" t="s">
        <v>271</v>
      </c>
      <c r="AA657">
        <f t="shared" si="10"/>
        <v>3</v>
      </c>
    </row>
    <row r="658" spans="1:27" x14ac:dyDescent="0.2">
      <c r="A658">
        <v>6669</v>
      </c>
      <c r="B658" s="1" t="s">
        <v>2180</v>
      </c>
      <c r="C658" t="s">
        <v>1027</v>
      </c>
      <c r="D658" s="9">
        <v>487</v>
      </c>
      <c r="E658" s="9" t="s">
        <v>259</v>
      </c>
      <c r="F658" s="9" t="s">
        <v>1416</v>
      </c>
      <c r="G658" s="10">
        <v>26</v>
      </c>
      <c r="H658" s="10" t="s">
        <v>287</v>
      </c>
      <c r="I658" s="10">
        <v>1944</v>
      </c>
      <c r="J658" s="11" t="s">
        <v>2177</v>
      </c>
      <c r="K658" s="12" t="s">
        <v>237</v>
      </c>
      <c r="L658" s="13" t="s">
        <v>136</v>
      </c>
      <c r="M658" s="13" t="s">
        <v>279</v>
      </c>
      <c r="N658" t="s">
        <v>771</v>
      </c>
      <c r="O658" t="s">
        <v>17852</v>
      </c>
      <c r="Q658" t="s">
        <v>672</v>
      </c>
      <c r="R658" s="9"/>
      <c r="S658" s="9"/>
      <c r="T658">
        <v>3</v>
      </c>
      <c r="U658" s="210" t="s">
        <v>2343</v>
      </c>
      <c r="V658" s="14">
        <v>1</v>
      </c>
      <c r="W658" s="14">
        <v>1</v>
      </c>
      <c r="X658" s="14" t="s">
        <v>270</v>
      </c>
      <c r="Y658">
        <v>487</v>
      </c>
      <c r="Z658" t="s">
        <v>271</v>
      </c>
      <c r="AA658">
        <f t="shared" si="10"/>
        <v>1</v>
      </c>
    </row>
    <row r="659" spans="1:27" x14ac:dyDescent="0.2">
      <c r="A659">
        <v>1617</v>
      </c>
      <c r="B659" s="1" t="s">
        <v>2181</v>
      </c>
      <c r="C659" t="s">
        <v>1008</v>
      </c>
      <c r="D659" s="9" t="s">
        <v>1009</v>
      </c>
      <c r="E659" s="9" t="s">
        <v>259</v>
      </c>
      <c r="F659" s="9" t="s">
        <v>748</v>
      </c>
      <c r="G659" s="10">
        <v>27</v>
      </c>
      <c r="H659" s="10" t="s">
        <v>287</v>
      </c>
      <c r="I659" s="10">
        <v>1944</v>
      </c>
      <c r="J659" s="11" t="s">
        <v>2182</v>
      </c>
      <c r="K659" s="12" t="s">
        <v>237</v>
      </c>
      <c r="L659" s="13" t="s">
        <v>2183</v>
      </c>
      <c r="M659" s="13" t="s">
        <v>290</v>
      </c>
      <c r="N659" t="s">
        <v>291</v>
      </c>
      <c r="O659" t="s">
        <v>2007</v>
      </c>
      <c r="R659" s="9"/>
      <c r="S659" s="9"/>
      <c r="T659">
        <v>3</v>
      </c>
      <c r="U659" s="210" t="s">
        <v>2343</v>
      </c>
      <c r="V659" s="14">
        <v>1</v>
      </c>
      <c r="W659" s="14">
        <v>1</v>
      </c>
      <c r="X659" s="14" t="s">
        <v>270</v>
      </c>
      <c r="Y659" t="s">
        <v>849</v>
      </c>
      <c r="Z659" t="s">
        <v>271</v>
      </c>
      <c r="AA659">
        <f t="shared" si="10"/>
        <v>2</v>
      </c>
    </row>
    <row r="660" spans="1:27" x14ac:dyDescent="0.2">
      <c r="A660">
        <v>4048</v>
      </c>
      <c r="B660" s="1" t="s">
        <v>2184</v>
      </c>
      <c r="C660" t="s">
        <v>1027</v>
      </c>
      <c r="D660" s="9" t="s">
        <v>2117</v>
      </c>
      <c r="E660" s="9" t="s">
        <v>259</v>
      </c>
      <c r="F660" s="9" t="s">
        <v>1416</v>
      </c>
      <c r="G660" s="10">
        <v>28</v>
      </c>
      <c r="H660" s="10" t="s">
        <v>287</v>
      </c>
      <c r="I660" s="10">
        <v>1944</v>
      </c>
      <c r="J660" s="11" t="s">
        <v>2185</v>
      </c>
      <c r="K660" s="12" t="s">
        <v>237</v>
      </c>
      <c r="L660" s="13" t="s">
        <v>2327</v>
      </c>
      <c r="M660" s="13" t="s">
        <v>263</v>
      </c>
      <c r="N660" t="s">
        <v>280</v>
      </c>
      <c r="Q660" t="s">
        <v>281</v>
      </c>
      <c r="R660" s="9"/>
      <c r="S660" s="9"/>
      <c r="T660">
        <v>3</v>
      </c>
      <c r="U660" s="210" t="s">
        <v>2343</v>
      </c>
      <c r="V660" s="14">
        <v>1</v>
      </c>
      <c r="W660" s="14">
        <v>1</v>
      </c>
      <c r="X660" s="14" t="s">
        <v>270</v>
      </c>
      <c r="Y660">
        <v>305</v>
      </c>
      <c r="Z660" t="s">
        <v>271</v>
      </c>
      <c r="AA660">
        <f t="shared" si="10"/>
        <v>3</v>
      </c>
    </row>
    <row r="661" spans="1:27" x14ac:dyDescent="0.2">
      <c r="A661">
        <v>3649</v>
      </c>
      <c r="B661" s="1" t="s">
        <v>2328</v>
      </c>
      <c r="C661" t="s">
        <v>1027</v>
      </c>
      <c r="D661" s="9">
        <v>107</v>
      </c>
      <c r="E661" s="9" t="s">
        <v>259</v>
      </c>
      <c r="F661" s="9" t="s">
        <v>1416</v>
      </c>
      <c r="G661" s="10">
        <v>28</v>
      </c>
      <c r="H661" s="10" t="s">
        <v>287</v>
      </c>
      <c r="I661" s="10">
        <v>1944</v>
      </c>
      <c r="J661" s="11" t="s">
        <v>2185</v>
      </c>
      <c r="K661" s="12" t="s">
        <v>237</v>
      </c>
      <c r="L661" s="13" t="s">
        <v>17818</v>
      </c>
      <c r="M661" s="13" t="s">
        <v>263</v>
      </c>
      <c r="N661" t="s">
        <v>771</v>
      </c>
      <c r="O661" t="s">
        <v>17853</v>
      </c>
      <c r="Q661" t="s">
        <v>672</v>
      </c>
      <c r="R661" s="9"/>
      <c r="S661" s="9"/>
      <c r="T661">
        <v>3</v>
      </c>
      <c r="U661" s="210" t="s">
        <v>2343</v>
      </c>
      <c r="V661" s="14">
        <v>1</v>
      </c>
      <c r="W661" s="14">
        <v>1</v>
      </c>
      <c r="X661" s="14" t="s">
        <v>270</v>
      </c>
      <c r="Y661">
        <v>107</v>
      </c>
      <c r="Z661" t="s">
        <v>271</v>
      </c>
      <c r="AA661">
        <f t="shared" si="10"/>
        <v>1</v>
      </c>
    </row>
    <row r="662" spans="1:27" x14ac:dyDescent="0.2">
      <c r="A662">
        <v>5106</v>
      </c>
      <c r="B662" s="1" t="s">
        <v>2357</v>
      </c>
      <c r="C662" t="s">
        <v>1523</v>
      </c>
      <c r="D662" s="9">
        <v>96</v>
      </c>
      <c r="E662" s="9" t="s">
        <v>259</v>
      </c>
      <c r="F662" s="9" t="s">
        <v>312</v>
      </c>
      <c r="G662" s="10">
        <v>31</v>
      </c>
      <c r="H662" s="10" t="s">
        <v>287</v>
      </c>
      <c r="I662" s="10">
        <v>1944</v>
      </c>
      <c r="J662" s="11" t="s">
        <v>2348</v>
      </c>
      <c r="K662" s="12" t="s">
        <v>237</v>
      </c>
      <c r="L662" s="13" t="s">
        <v>2358</v>
      </c>
      <c r="M662" s="13" t="s">
        <v>290</v>
      </c>
      <c r="N662" t="s">
        <v>291</v>
      </c>
      <c r="O662" t="s">
        <v>292</v>
      </c>
      <c r="R662" s="9"/>
      <c r="S662" s="9"/>
      <c r="T662">
        <v>3</v>
      </c>
      <c r="U662" s="210" t="s">
        <v>2343</v>
      </c>
      <c r="V662" s="14">
        <v>1</v>
      </c>
      <c r="W662" s="14">
        <v>1</v>
      </c>
      <c r="X662" s="14" t="s">
        <v>270</v>
      </c>
      <c r="Y662">
        <v>96</v>
      </c>
      <c r="Z662" t="s">
        <v>505</v>
      </c>
      <c r="AA662">
        <f t="shared" si="10"/>
        <v>1</v>
      </c>
    </row>
    <row r="663" spans="1:27" x14ac:dyDescent="0.2">
      <c r="A663">
        <v>6245</v>
      </c>
      <c r="B663" s="1" t="s">
        <v>2349</v>
      </c>
      <c r="C663" t="s">
        <v>1523</v>
      </c>
      <c r="D663" s="9" t="s">
        <v>2350</v>
      </c>
      <c r="E663" s="9" t="s">
        <v>259</v>
      </c>
      <c r="F663" s="9" t="s">
        <v>733</v>
      </c>
      <c r="G663" s="10">
        <v>31</v>
      </c>
      <c r="H663" s="10" t="s">
        <v>287</v>
      </c>
      <c r="I663" s="10">
        <v>1944</v>
      </c>
      <c r="J663" s="11" t="s">
        <v>2348</v>
      </c>
      <c r="K663" s="12" t="s">
        <v>237</v>
      </c>
      <c r="L663" s="13" t="s">
        <v>2356</v>
      </c>
      <c r="M663" s="13" t="s">
        <v>290</v>
      </c>
      <c r="N663" t="s">
        <v>291</v>
      </c>
      <c r="O663" t="s">
        <v>339</v>
      </c>
      <c r="R663" s="9"/>
      <c r="S663" s="9"/>
      <c r="T663">
        <v>3</v>
      </c>
      <c r="U663" s="210" t="s">
        <v>2343</v>
      </c>
      <c r="V663" s="14">
        <v>1</v>
      </c>
      <c r="W663" s="14">
        <v>1</v>
      </c>
      <c r="X663" s="14" t="s">
        <v>294</v>
      </c>
      <c r="Y663" t="s">
        <v>2350</v>
      </c>
      <c r="Z663" t="s">
        <v>505</v>
      </c>
      <c r="AA663">
        <f t="shared" si="10"/>
        <v>1</v>
      </c>
    </row>
    <row r="664" spans="1:27" x14ac:dyDescent="0.2">
      <c r="A664">
        <v>3052</v>
      </c>
      <c r="B664" s="1" t="s">
        <v>2347</v>
      </c>
      <c r="C664" t="s">
        <v>1027</v>
      </c>
      <c r="D664" s="9" t="s">
        <v>1479</v>
      </c>
      <c r="E664" s="9" t="s">
        <v>259</v>
      </c>
      <c r="F664" s="9" t="s">
        <v>1416</v>
      </c>
      <c r="G664" s="10">
        <v>31</v>
      </c>
      <c r="H664" s="10" t="s">
        <v>287</v>
      </c>
      <c r="I664" s="10">
        <v>1944</v>
      </c>
      <c r="J664" s="11" t="s">
        <v>18418</v>
      </c>
      <c r="K664" s="12" t="s">
        <v>415</v>
      </c>
      <c r="L664" s="13" t="s">
        <v>17879</v>
      </c>
      <c r="M664" s="13" t="s">
        <v>332</v>
      </c>
      <c r="N664" t="s">
        <v>333</v>
      </c>
      <c r="Q664" t="s">
        <v>334</v>
      </c>
      <c r="R664" s="9"/>
      <c r="S664" s="9"/>
      <c r="T664">
        <v>3</v>
      </c>
      <c r="U664" s="210" t="s">
        <v>2343</v>
      </c>
      <c r="V664" s="14">
        <v>1</v>
      </c>
      <c r="W664" s="14">
        <v>1</v>
      </c>
      <c r="X664" s="14" t="s">
        <v>270</v>
      </c>
      <c r="Y664">
        <v>21</v>
      </c>
      <c r="Z664" t="s">
        <v>271</v>
      </c>
      <c r="AA664">
        <f t="shared" si="10"/>
        <v>2</v>
      </c>
    </row>
    <row r="665" spans="1:27" x14ac:dyDescent="0.2">
      <c r="A665">
        <v>4114</v>
      </c>
      <c r="B665" s="1" t="s">
        <v>2362</v>
      </c>
      <c r="C665" t="s">
        <v>341</v>
      </c>
      <c r="D665" s="9">
        <v>139</v>
      </c>
      <c r="E665" s="9" t="s">
        <v>259</v>
      </c>
      <c r="F665" s="9" t="s">
        <v>721</v>
      </c>
      <c r="G665" s="10">
        <v>1</v>
      </c>
      <c r="H665" s="10" t="s">
        <v>301</v>
      </c>
      <c r="I665" s="10">
        <v>1944</v>
      </c>
      <c r="J665" s="11" t="s">
        <v>2360</v>
      </c>
      <c r="K665" s="12" t="s">
        <v>237</v>
      </c>
      <c r="L665" s="13" t="s">
        <v>2065</v>
      </c>
      <c r="M665" s="13" t="s">
        <v>290</v>
      </c>
      <c r="N665" t="s">
        <v>291</v>
      </c>
      <c r="O665" t="s">
        <v>635</v>
      </c>
      <c r="R665" s="9"/>
      <c r="S665" s="9"/>
      <c r="T665">
        <v>4</v>
      </c>
      <c r="U665" s="210" t="s">
        <v>2361</v>
      </c>
      <c r="V665" s="14">
        <v>1</v>
      </c>
      <c r="W665" s="14">
        <v>1</v>
      </c>
      <c r="X665" s="14" t="s">
        <v>270</v>
      </c>
      <c r="Y665">
        <v>139</v>
      </c>
      <c r="Z665" t="s">
        <v>271</v>
      </c>
      <c r="AA665">
        <f t="shared" si="10"/>
        <v>1</v>
      </c>
    </row>
    <row r="666" spans="1:27" x14ac:dyDescent="0.2">
      <c r="A666">
        <v>4398</v>
      </c>
      <c r="B666" s="1" t="s">
        <v>2359</v>
      </c>
      <c r="C666" t="s">
        <v>1027</v>
      </c>
      <c r="D666" s="9" t="s">
        <v>990</v>
      </c>
      <c r="E666" s="9" t="s">
        <v>275</v>
      </c>
      <c r="F666" s="9" t="s">
        <v>413</v>
      </c>
      <c r="G666" s="10">
        <v>1</v>
      </c>
      <c r="H666" s="10" t="s">
        <v>301</v>
      </c>
      <c r="I666" s="10">
        <v>1944</v>
      </c>
      <c r="J666" s="148" t="s">
        <v>18156</v>
      </c>
      <c r="K666" s="116" t="s">
        <v>415</v>
      </c>
      <c r="L666" s="117" t="s">
        <v>18157</v>
      </c>
      <c r="M666" s="117" t="s">
        <v>290</v>
      </c>
      <c r="N666" s="145" t="s">
        <v>573</v>
      </c>
      <c r="O666" s="145" t="s">
        <v>292</v>
      </c>
      <c r="R666" s="9"/>
      <c r="S666" s="9"/>
      <c r="T666">
        <v>4</v>
      </c>
      <c r="U666" s="210" t="s">
        <v>2361</v>
      </c>
      <c r="V666" s="14">
        <v>1</v>
      </c>
      <c r="W666" s="14">
        <v>1</v>
      </c>
      <c r="X666" s="14" t="s">
        <v>270</v>
      </c>
      <c r="Y666">
        <v>23</v>
      </c>
      <c r="Z666" t="s">
        <v>271</v>
      </c>
      <c r="AA666">
        <f t="shared" si="10"/>
        <v>2</v>
      </c>
    </row>
    <row r="667" spans="1:27" x14ac:dyDescent="0.2">
      <c r="A667">
        <v>4462</v>
      </c>
      <c r="B667" s="1" t="s">
        <v>2066</v>
      </c>
      <c r="C667" t="s">
        <v>507</v>
      </c>
      <c r="D667" s="9" t="s">
        <v>2067</v>
      </c>
      <c r="E667" s="9" t="s">
        <v>508</v>
      </c>
      <c r="F667" s="9" t="s">
        <v>776</v>
      </c>
      <c r="G667" s="10">
        <v>2</v>
      </c>
      <c r="H667" s="10" t="s">
        <v>301</v>
      </c>
      <c r="I667" s="10">
        <v>1944</v>
      </c>
      <c r="J667" s="11" t="s">
        <v>2068</v>
      </c>
      <c r="K667" s="12" t="s">
        <v>237</v>
      </c>
      <c r="L667" s="13" t="s">
        <v>2069</v>
      </c>
      <c r="M667" s="13" t="s">
        <v>290</v>
      </c>
      <c r="N667" t="s">
        <v>291</v>
      </c>
      <c r="O667" t="s">
        <v>520</v>
      </c>
      <c r="R667" s="9"/>
      <c r="S667" s="9"/>
      <c r="T667">
        <v>4</v>
      </c>
      <c r="U667" s="210" t="s">
        <v>2361</v>
      </c>
      <c r="V667" s="14">
        <v>1</v>
      </c>
      <c r="W667" s="14">
        <v>1</v>
      </c>
      <c r="X667" s="14" t="s">
        <v>294</v>
      </c>
      <c r="Y667" t="s">
        <v>2067</v>
      </c>
      <c r="Z667" t="s">
        <v>18167</v>
      </c>
      <c r="AA667">
        <f t="shared" si="10"/>
        <v>1</v>
      </c>
    </row>
    <row r="668" spans="1:27" x14ac:dyDescent="0.2">
      <c r="A668">
        <v>1746</v>
      </c>
      <c r="B668" s="1" t="s">
        <v>2070</v>
      </c>
      <c r="C668" t="s">
        <v>1027</v>
      </c>
      <c r="D668" s="9" t="s">
        <v>2071</v>
      </c>
      <c r="E668" s="9" t="s">
        <v>259</v>
      </c>
      <c r="F668" s="9" t="s">
        <v>532</v>
      </c>
      <c r="G668" s="10">
        <v>6</v>
      </c>
      <c r="H668" s="10" t="s">
        <v>301</v>
      </c>
      <c r="I668" s="10">
        <v>1944</v>
      </c>
      <c r="J668" s="11" t="s">
        <v>2072</v>
      </c>
      <c r="K668" s="12" t="s">
        <v>237</v>
      </c>
      <c r="L668" s="13" t="s">
        <v>2053</v>
      </c>
      <c r="M668" s="13" t="s">
        <v>290</v>
      </c>
      <c r="N668" t="s">
        <v>291</v>
      </c>
      <c r="O668" t="s">
        <v>292</v>
      </c>
      <c r="R668" s="9"/>
      <c r="S668" s="9"/>
      <c r="T668">
        <v>4</v>
      </c>
      <c r="U668" s="210" t="s">
        <v>2361</v>
      </c>
      <c r="V668" s="14">
        <v>1</v>
      </c>
      <c r="W668" s="14">
        <v>1</v>
      </c>
      <c r="X668" s="14" t="s">
        <v>294</v>
      </c>
      <c r="Y668" t="s">
        <v>971</v>
      </c>
      <c r="Z668" t="s">
        <v>271</v>
      </c>
      <c r="AA668">
        <f t="shared" si="10"/>
        <v>2</v>
      </c>
    </row>
    <row r="669" spans="1:27" x14ac:dyDescent="0.2">
      <c r="A669">
        <v>1130</v>
      </c>
      <c r="B669" s="1" t="s">
        <v>2091</v>
      </c>
      <c r="C669" t="s">
        <v>341</v>
      </c>
      <c r="D669" s="9" t="s">
        <v>2092</v>
      </c>
      <c r="E669" s="9" t="s">
        <v>259</v>
      </c>
      <c r="F669" s="9" t="s">
        <v>721</v>
      </c>
      <c r="G669" s="10">
        <v>6</v>
      </c>
      <c r="H669" s="10" t="s">
        <v>301</v>
      </c>
      <c r="I669" s="10">
        <v>1944</v>
      </c>
      <c r="J669" s="11" t="s">
        <v>2055</v>
      </c>
      <c r="K669" s="12" t="s">
        <v>415</v>
      </c>
      <c r="L669" s="13" t="s">
        <v>2093</v>
      </c>
      <c r="M669" s="13" t="s">
        <v>332</v>
      </c>
      <c r="N669" t="s">
        <v>333</v>
      </c>
      <c r="Q669" t="s">
        <v>334</v>
      </c>
      <c r="R669" s="9"/>
      <c r="S669" s="9"/>
      <c r="T669">
        <v>4</v>
      </c>
      <c r="U669" s="210" t="s">
        <v>2361</v>
      </c>
      <c r="V669" s="14">
        <v>1</v>
      </c>
      <c r="W669" s="14">
        <v>1</v>
      </c>
      <c r="X669" s="14" t="s">
        <v>270</v>
      </c>
      <c r="Y669">
        <v>139</v>
      </c>
      <c r="Z669" t="s">
        <v>271</v>
      </c>
      <c r="AA669">
        <f t="shared" si="10"/>
        <v>4</v>
      </c>
    </row>
    <row r="670" spans="1:27" x14ac:dyDescent="0.2">
      <c r="A670">
        <v>1398</v>
      </c>
      <c r="B670" s="1" t="s">
        <v>2054</v>
      </c>
      <c r="C670" t="s">
        <v>1027</v>
      </c>
      <c r="D670" s="9">
        <v>605</v>
      </c>
      <c r="E670" s="9" t="s">
        <v>259</v>
      </c>
      <c r="F670" s="9" t="s">
        <v>413</v>
      </c>
      <c r="G670" s="10">
        <v>6</v>
      </c>
      <c r="H670" s="10" t="s">
        <v>301</v>
      </c>
      <c r="I670" s="10">
        <v>1944</v>
      </c>
      <c r="J670" s="11" t="s">
        <v>2055</v>
      </c>
      <c r="K670" s="12" t="s">
        <v>415</v>
      </c>
      <c r="L670" s="13" t="s">
        <v>17836</v>
      </c>
      <c r="M670" s="13" t="s">
        <v>263</v>
      </c>
      <c r="N670" t="s">
        <v>470</v>
      </c>
      <c r="Q670" t="s">
        <v>672</v>
      </c>
      <c r="R670" s="9"/>
      <c r="S670" s="9"/>
      <c r="T670">
        <v>4</v>
      </c>
      <c r="U670" s="210" t="s">
        <v>2361</v>
      </c>
      <c r="V670" s="14">
        <v>1</v>
      </c>
      <c r="W670" s="14">
        <v>1</v>
      </c>
      <c r="X670" s="14" t="s">
        <v>270</v>
      </c>
      <c r="Y670">
        <v>605</v>
      </c>
      <c r="Z670" t="s">
        <v>271</v>
      </c>
      <c r="AA670">
        <f t="shared" si="10"/>
        <v>1</v>
      </c>
    </row>
    <row r="671" spans="1:27" x14ac:dyDescent="0.2">
      <c r="A671">
        <v>7739</v>
      </c>
      <c r="B671" s="1" t="s">
        <v>2081</v>
      </c>
      <c r="C671" t="s">
        <v>1352</v>
      </c>
      <c r="D671" s="9">
        <v>544</v>
      </c>
      <c r="E671" s="9" t="s">
        <v>259</v>
      </c>
      <c r="F671" s="9" t="s">
        <v>260</v>
      </c>
      <c r="G671" s="10">
        <v>7</v>
      </c>
      <c r="H671" s="10" t="s">
        <v>301</v>
      </c>
      <c r="I671" s="10">
        <v>1944</v>
      </c>
      <c r="J671" s="11" t="s">
        <v>2365</v>
      </c>
      <c r="K671" s="12" t="s">
        <v>237</v>
      </c>
      <c r="L671" s="13" t="s">
        <v>2088</v>
      </c>
      <c r="M671" s="13" t="s">
        <v>263</v>
      </c>
      <c r="N671" s="15" t="s">
        <v>345</v>
      </c>
      <c r="O671" t="s">
        <v>2089</v>
      </c>
      <c r="P671" s="14" t="s">
        <v>409</v>
      </c>
      <c r="Q671" t="s">
        <v>267</v>
      </c>
      <c r="R671" s="9" t="s">
        <v>2090</v>
      </c>
      <c r="S671" s="9"/>
      <c r="T671">
        <v>4</v>
      </c>
      <c r="U671" s="210" t="s">
        <v>2361</v>
      </c>
      <c r="V671" s="14">
        <v>1</v>
      </c>
      <c r="W671" s="14">
        <v>1</v>
      </c>
      <c r="X671" s="14" t="s">
        <v>270</v>
      </c>
      <c r="Y671">
        <v>544</v>
      </c>
      <c r="Z671" t="s">
        <v>271</v>
      </c>
      <c r="AA671">
        <f t="shared" si="10"/>
        <v>1</v>
      </c>
    </row>
    <row r="672" spans="1:27" x14ac:dyDescent="0.2">
      <c r="A672">
        <v>2324</v>
      </c>
      <c r="B672" s="1" t="s">
        <v>2367</v>
      </c>
      <c r="C672" t="s">
        <v>1523</v>
      </c>
      <c r="D672" s="9" t="s">
        <v>2257</v>
      </c>
      <c r="E672" s="9" t="s">
        <v>275</v>
      </c>
      <c r="F672" s="9" t="s">
        <v>312</v>
      </c>
      <c r="G672" s="10">
        <v>7</v>
      </c>
      <c r="H672" s="10" t="s">
        <v>301</v>
      </c>
      <c r="I672" s="10">
        <v>1944</v>
      </c>
      <c r="J672" s="11" t="s">
        <v>2365</v>
      </c>
      <c r="K672" s="12" t="s">
        <v>237</v>
      </c>
      <c r="L672" s="13" t="s">
        <v>2080</v>
      </c>
      <c r="M672" s="13" t="s">
        <v>290</v>
      </c>
      <c r="O672" t="s">
        <v>748</v>
      </c>
      <c r="R672" s="9"/>
      <c r="S672" s="9"/>
      <c r="T672">
        <v>4</v>
      </c>
      <c r="U672" s="210" t="s">
        <v>2361</v>
      </c>
      <c r="V672" s="14">
        <v>1</v>
      </c>
      <c r="W672" s="14">
        <v>1</v>
      </c>
      <c r="X672" s="14" t="s">
        <v>270</v>
      </c>
      <c r="Y672">
        <v>256</v>
      </c>
      <c r="Z672" t="s">
        <v>505</v>
      </c>
      <c r="AA672">
        <f t="shared" si="10"/>
        <v>2</v>
      </c>
    </row>
    <row r="673" spans="1:27" x14ac:dyDescent="0.2">
      <c r="A673">
        <v>1531</v>
      </c>
      <c r="B673" s="1" t="s">
        <v>2363</v>
      </c>
      <c r="C673" t="s">
        <v>284</v>
      </c>
      <c r="D673" s="9" t="s">
        <v>2364</v>
      </c>
      <c r="E673" s="9" t="s">
        <v>259</v>
      </c>
      <c r="F673" s="9" t="s">
        <v>312</v>
      </c>
      <c r="G673" s="10">
        <v>7</v>
      </c>
      <c r="H673" s="10" t="s">
        <v>301</v>
      </c>
      <c r="I673" s="10">
        <v>1944</v>
      </c>
      <c r="J673" s="11" t="s">
        <v>2365</v>
      </c>
      <c r="K673" s="12" t="s">
        <v>237</v>
      </c>
      <c r="L673" s="13" t="s">
        <v>2366</v>
      </c>
      <c r="M673" s="13" t="s">
        <v>753</v>
      </c>
      <c r="R673" s="9"/>
      <c r="S673" s="9"/>
      <c r="T673">
        <v>4</v>
      </c>
      <c r="U673" s="210" t="s">
        <v>2361</v>
      </c>
      <c r="V673" s="14">
        <v>1</v>
      </c>
      <c r="W673" s="14">
        <v>1</v>
      </c>
      <c r="X673" s="14" t="s">
        <v>270</v>
      </c>
      <c r="Y673">
        <v>157</v>
      </c>
      <c r="Z673" t="s">
        <v>271</v>
      </c>
      <c r="AA673">
        <f t="shared" si="10"/>
        <v>3</v>
      </c>
    </row>
    <row r="674" spans="1:27" x14ac:dyDescent="0.2">
      <c r="A674">
        <v>330</v>
      </c>
      <c r="B674" s="1" t="s">
        <v>2278</v>
      </c>
      <c r="C674" t="s">
        <v>657</v>
      </c>
      <c r="D674" s="9" t="s">
        <v>2279</v>
      </c>
      <c r="E674" s="9" t="s">
        <v>259</v>
      </c>
      <c r="F674" s="9" t="s">
        <v>1416</v>
      </c>
      <c r="G674" s="10">
        <v>8</v>
      </c>
      <c r="H674" s="17" t="s">
        <v>301</v>
      </c>
      <c r="I674" s="10">
        <v>1944</v>
      </c>
      <c r="J674" s="55">
        <v>16170</v>
      </c>
      <c r="K674" s="12" t="s">
        <v>237</v>
      </c>
      <c r="L674" s="115" t="s">
        <v>18121</v>
      </c>
      <c r="M674" s="13" t="s">
        <v>290</v>
      </c>
      <c r="O674" t="s">
        <v>292</v>
      </c>
      <c r="R674" s="9"/>
      <c r="S674" s="9"/>
      <c r="T674">
        <v>4</v>
      </c>
      <c r="U674" s="210" t="s">
        <v>2361</v>
      </c>
      <c r="V674" s="14">
        <v>1</v>
      </c>
      <c r="W674" s="14">
        <v>1</v>
      </c>
      <c r="X674" s="14" t="s">
        <v>270</v>
      </c>
      <c r="Y674" s="15">
        <v>4</v>
      </c>
      <c r="Z674" t="s">
        <v>271</v>
      </c>
      <c r="AA674">
        <f t="shared" si="10"/>
        <v>7</v>
      </c>
    </row>
    <row r="675" spans="1:27" x14ac:dyDescent="0.2">
      <c r="A675">
        <v>5843</v>
      </c>
      <c r="B675" s="1" t="s">
        <v>2283</v>
      </c>
      <c r="C675" t="s">
        <v>1523</v>
      </c>
      <c r="D675" s="9">
        <v>96</v>
      </c>
      <c r="E675" s="9" t="s">
        <v>259</v>
      </c>
      <c r="F675" s="9" t="s">
        <v>312</v>
      </c>
      <c r="G675" s="10">
        <v>8</v>
      </c>
      <c r="H675" s="10" t="s">
        <v>301</v>
      </c>
      <c r="I675" s="10">
        <v>1944</v>
      </c>
      <c r="J675" s="11" t="s">
        <v>2280</v>
      </c>
      <c r="K675" s="12" t="s">
        <v>237</v>
      </c>
      <c r="L675" s="13" t="s">
        <v>2056</v>
      </c>
      <c r="M675" s="13" t="s">
        <v>290</v>
      </c>
      <c r="O675" t="s">
        <v>498</v>
      </c>
      <c r="R675" s="9"/>
      <c r="S675" s="9"/>
      <c r="T675">
        <v>4</v>
      </c>
      <c r="U675" s="210" t="s">
        <v>2361</v>
      </c>
      <c r="V675" s="14">
        <v>1</v>
      </c>
      <c r="W675" s="14">
        <v>1</v>
      </c>
      <c r="X675" s="14" t="s">
        <v>270</v>
      </c>
      <c r="Y675">
        <v>96</v>
      </c>
      <c r="Z675" t="s">
        <v>505</v>
      </c>
      <c r="AA675">
        <f t="shared" si="10"/>
        <v>1</v>
      </c>
    </row>
    <row r="676" spans="1:27" x14ac:dyDescent="0.2">
      <c r="A676">
        <v>7744</v>
      </c>
      <c r="B676" s="1" t="s">
        <v>2281</v>
      </c>
      <c r="C676" t="s">
        <v>1352</v>
      </c>
      <c r="D676" s="9">
        <v>544</v>
      </c>
      <c r="E676" s="9" t="s">
        <v>259</v>
      </c>
      <c r="F676" s="9" t="s">
        <v>260</v>
      </c>
      <c r="G676" s="10">
        <v>8</v>
      </c>
      <c r="H676" s="10" t="s">
        <v>301</v>
      </c>
      <c r="I676" s="10">
        <v>1944</v>
      </c>
      <c r="J676" s="11" t="s">
        <v>2280</v>
      </c>
      <c r="K676" s="12" t="s">
        <v>237</v>
      </c>
      <c r="L676" s="13" t="s">
        <v>2282</v>
      </c>
      <c r="M676" s="13" t="s">
        <v>290</v>
      </c>
      <c r="O676" t="s">
        <v>520</v>
      </c>
      <c r="R676" s="9"/>
      <c r="S676" s="9"/>
      <c r="T676">
        <v>4</v>
      </c>
      <c r="U676" s="210" t="s">
        <v>2361</v>
      </c>
      <c r="V676" s="14">
        <v>1</v>
      </c>
      <c r="W676" s="14">
        <v>1</v>
      </c>
      <c r="X676" s="14" t="s">
        <v>270</v>
      </c>
      <c r="Y676">
        <v>544</v>
      </c>
      <c r="Z676" t="s">
        <v>271</v>
      </c>
      <c r="AA676">
        <f t="shared" si="10"/>
        <v>1</v>
      </c>
    </row>
    <row r="677" spans="1:27" x14ac:dyDescent="0.2">
      <c r="A677">
        <v>6201</v>
      </c>
      <c r="B677" s="1" t="s">
        <v>2057</v>
      </c>
      <c r="C677" t="s">
        <v>2040</v>
      </c>
      <c r="D677" s="9">
        <v>109</v>
      </c>
      <c r="E677" s="9" t="s">
        <v>259</v>
      </c>
      <c r="F677" s="9" t="s">
        <v>721</v>
      </c>
      <c r="G677" s="10">
        <v>8</v>
      </c>
      <c r="H677" s="10" t="s">
        <v>301</v>
      </c>
      <c r="I677" s="10">
        <v>1944</v>
      </c>
      <c r="J677" s="11" t="s">
        <v>2058</v>
      </c>
      <c r="K677" s="12" t="s">
        <v>415</v>
      </c>
      <c r="L677" s="13" t="s">
        <v>2284</v>
      </c>
      <c r="M677" s="13" t="s">
        <v>279</v>
      </c>
      <c r="N677" t="s">
        <v>280</v>
      </c>
      <c r="Q677" t="s">
        <v>281</v>
      </c>
      <c r="R677" s="9"/>
      <c r="S677" s="9"/>
      <c r="T677">
        <v>4</v>
      </c>
      <c r="U677" s="210" t="s">
        <v>2361</v>
      </c>
      <c r="V677" s="14">
        <v>1</v>
      </c>
      <c r="W677" s="14">
        <v>1</v>
      </c>
      <c r="X677" s="14" t="s">
        <v>270</v>
      </c>
      <c r="Y677">
        <v>109</v>
      </c>
      <c r="Z677" t="s">
        <v>271</v>
      </c>
      <c r="AA677">
        <f t="shared" si="10"/>
        <v>1</v>
      </c>
    </row>
    <row r="678" spans="1:27" x14ac:dyDescent="0.2">
      <c r="A678">
        <v>4477</v>
      </c>
      <c r="B678" s="1" t="s">
        <v>2285</v>
      </c>
      <c r="C678" t="s">
        <v>1008</v>
      </c>
      <c r="D678" s="9" t="s">
        <v>1377</v>
      </c>
      <c r="E678" s="9" t="s">
        <v>259</v>
      </c>
      <c r="F678" s="9" t="s">
        <v>721</v>
      </c>
      <c r="G678" s="10">
        <v>9</v>
      </c>
      <c r="H678" s="10" t="s">
        <v>301</v>
      </c>
      <c r="I678" s="10">
        <v>1944</v>
      </c>
      <c r="J678" s="11" t="s">
        <v>2286</v>
      </c>
      <c r="K678" s="12" t="s">
        <v>237</v>
      </c>
      <c r="L678" s="13" t="s">
        <v>2287</v>
      </c>
      <c r="M678" s="13" t="s">
        <v>290</v>
      </c>
      <c r="N678" t="s">
        <v>291</v>
      </c>
      <c r="O678" t="s">
        <v>520</v>
      </c>
      <c r="R678" s="9"/>
      <c r="S678" s="9"/>
      <c r="T678">
        <v>4</v>
      </c>
      <c r="U678" s="210" t="s">
        <v>2361</v>
      </c>
      <c r="V678" s="14">
        <v>1</v>
      </c>
      <c r="W678" s="14">
        <v>1</v>
      </c>
      <c r="X678" s="14" t="s">
        <v>270</v>
      </c>
      <c r="Y678">
        <v>105</v>
      </c>
      <c r="Z678" t="s">
        <v>271</v>
      </c>
      <c r="AA678">
        <f t="shared" si="10"/>
        <v>2</v>
      </c>
    </row>
    <row r="679" spans="1:27" x14ac:dyDescent="0.2">
      <c r="A679">
        <v>5152</v>
      </c>
      <c r="B679" s="1" t="s">
        <v>2288</v>
      </c>
      <c r="C679" t="s">
        <v>1027</v>
      </c>
      <c r="D679" s="9">
        <v>515</v>
      </c>
      <c r="E679" s="9" t="s">
        <v>259</v>
      </c>
      <c r="F679" s="9" t="s">
        <v>413</v>
      </c>
      <c r="G679" s="10">
        <v>9</v>
      </c>
      <c r="H679" s="10" t="s">
        <v>301</v>
      </c>
      <c r="I679" s="10">
        <v>1944</v>
      </c>
      <c r="J679" s="11" t="s">
        <v>2289</v>
      </c>
      <c r="K679" s="12" t="s">
        <v>415</v>
      </c>
      <c r="L679" s="13" t="s">
        <v>55</v>
      </c>
      <c r="M679" s="13" t="s">
        <v>332</v>
      </c>
      <c r="N679" t="s">
        <v>2060</v>
      </c>
      <c r="Q679" t="s">
        <v>334</v>
      </c>
      <c r="R679" s="9"/>
      <c r="S679" s="9"/>
      <c r="T679">
        <v>4</v>
      </c>
      <c r="U679" s="210" t="s">
        <v>2361</v>
      </c>
      <c r="V679" s="14">
        <v>1</v>
      </c>
      <c r="W679" s="14">
        <v>1</v>
      </c>
      <c r="X679" s="14" t="s">
        <v>270</v>
      </c>
      <c r="Y679">
        <v>515</v>
      </c>
      <c r="Z679" t="s">
        <v>271</v>
      </c>
      <c r="AA679">
        <f t="shared" si="10"/>
        <v>1</v>
      </c>
    </row>
    <row r="680" spans="1:27" x14ac:dyDescent="0.2">
      <c r="A680">
        <v>7279</v>
      </c>
      <c r="B680" s="1" t="s">
        <v>2370</v>
      </c>
      <c r="C680" t="s">
        <v>341</v>
      </c>
      <c r="D680" s="9" t="s">
        <v>1199</v>
      </c>
      <c r="E680" s="9" t="s">
        <v>259</v>
      </c>
      <c r="F680" s="9" t="s">
        <v>532</v>
      </c>
      <c r="G680" s="10">
        <v>10</v>
      </c>
      <c r="H680" s="10" t="s">
        <v>301</v>
      </c>
      <c r="I680" s="10">
        <v>1944</v>
      </c>
      <c r="J680" s="11" t="s">
        <v>2371</v>
      </c>
      <c r="K680" s="12" t="s">
        <v>237</v>
      </c>
      <c r="L680" s="13" t="s">
        <v>2163</v>
      </c>
      <c r="M680" s="13" t="s">
        <v>290</v>
      </c>
      <c r="N680" t="s">
        <v>291</v>
      </c>
      <c r="O680" t="s">
        <v>292</v>
      </c>
      <c r="R680" s="9"/>
      <c r="S680" s="9"/>
      <c r="T680">
        <v>4</v>
      </c>
      <c r="U680" s="210" t="s">
        <v>2361</v>
      </c>
      <c r="V680" s="14">
        <v>1</v>
      </c>
      <c r="W680" s="14">
        <v>1</v>
      </c>
      <c r="X680" s="14" t="s">
        <v>294</v>
      </c>
      <c r="Y680" t="s">
        <v>1199</v>
      </c>
      <c r="Z680" t="s">
        <v>271</v>
      </c>
      <c r="AA680">
        <f t="shared" si="10"/>
        <v>1</v>
      </c>
    </row>
    <row r="681" spans="1:27" x14ac:dyDescent="0.2">
      <c r="A681">
        <v>7682</v>
      </c>
      <c r="B681" s="1" t="s">
        <v>2164</v>
      </c>
      <c r="C681" t="s">
        <v>1352</v>
      </c>
      <c r="D681" s="9">
        <v>540</v>
      </c>
      <c r="E681" s="9" t="s">
        <v>259</v>
      </c>
      <c r="F681" s="9" t="s">
        <v>260</v>
      </c>
      <c r="G681" s="10">
        <v>10</v>
      </c>
      <c r="H681" s="10" t="s">
        <v>301</v>
      </c>
      <c r="I681" s="10">
        <v>1944</v>
      </c>
      <c r="J681" s="11" t="s">
        <v>2371</v>
      </c>
      <c r="K681" s="12" t="s">
        <v>237</v>
      </c>
      <c r="L681" s="13" t="s">
        <v>2402</v>
      </c>
      <c r="M681" s="13" t="s">
        <v>263</v>
      </c>
      <c r="N681" s="14" t="s">
        <v>264</v>
      </c>
      <c r="O681" s="14" t="s">
        <v>2403</v>
      </c>
      <c r="P681" t="s">
        <v>361</v>
      </c>
      <c r="Q681" t="s">
        <v>267</v>
      </c>
      <c r="R681" s="9" t="s">
        <v>2404</v>
      </c>
      <c r="S681" s="9"/>
      <c r="T681">
        <v>4</v>
      </c>
      <c r="U681" s="210" t="s">
        <v>2361</v>
      </c>
      <c r="V681" s="14">
        <v>1</v>
      </c>
      <c r="W681" s="14">
        <v>1</v>
      </c>
      <c r="X681" s="14" t="s">
        <v>270</v>
      </c>
      <c r="Y681">
        <v>540</v>
      </c>
      <c r="Z681" t="s">
        <v>271</v>
      </c>
      <c r="AA681">
        <f t="shared" si="10"/>
        <v>1</v>
      </c>
    </row>
    <row r="682" spans="1:27" x14ac:dyDescent="0.2">
      <c r="A682">
        <v>540</v>
      </c>
      <c r="B682" s="1" t="s">
        <v>2408</v>
      </c>
      <c r="C682" t="s">
        <v>284</v>
      </c>
      <c r="D682" s="9" t="s">
        <v>2409</v>
      </c>
      <c r="E682" s="9" t="s">
        <v>259</v>
      </c>
      <c r="F682" s="9" t="s">
        <v>312</v>
      </c>
      <c r="G682" s="10">
        <v>11</v>
      </c>
      <c r="H682" s="10" t="s">
        <v>301</v>
      </c>
      <c r="I682" s="10">
        <v>1944</v>
      </c>
      <c r="J682" s="11" t="s">
        <v>2406</v>
      </c>
      <c r="K682" s="12" t="s">
        <v>237</v>
      </c>
      <c r="L682" s="13" t="s">
        <v>2410</v>
      </c>
      <c r="M682" s="13" t="s">
        <v>290</v>
      </c>
      <c r="N682" t="s">
        <v>291</v>
      </c>
      <c r="O682" t="s">
        <v>1101</v>
      </c>
      <c r="R682" s="9"/>
      <c r="S682" s="9"/>
      <c r="T682">
        <v>4</v>
      </c>
      <c r="U682" s="210" t="s">
        <v>2361</v>
      </c>
      <c r="V682" s="14">
        <v>1</v>
      </c>
      <c r="W682" s="14">
        <v>1</v>
      </c>
      <c r="X682" s="14" t="s">
        <v>270</v>
      </c>
      <c r="Y682">
        <v>169</v>
      </c>
      <c r="Z682" t="s">
        <v>271</v>
      </c>
      <c r="AA682">
        <f t="shared" si="10"/>
        <v>2</v>
      </c>
    </row>
    <row r="683" spans="1:27" x14ac:dyDescent="0.2">
      <c r="A683">
        <v>3479</v>
      </c>
      <c r="B683" s="1" t="s">
        <v>2414</v>
      </c>
      <c r="C683" t="s">
        <v>1027</v>
      </c>
      <c r="D683" s="9">
        <v>333</v>
      </c>
      <c r="E683" s="9" t="s">
        <v>259</v>
      </c>
      <c r="F683" s="9" t="s">
        <v>883</v>
      </c>
      <c r="G683" s="10">
        <v>11</v>
      </c>
      <c r="H683" s="10" t="s">
        <v>301</v>
      </c>
      <c r="I683" s="10">
        <v>1944</v>
      </c>
      <c r="J683" s="11" t="s">
        <v>2406</v>
      </c>
      <c r="K683" s="12" t="s">
        <v>237</v>
      </c>
      <c r="L683" s="13" t="s">
        <v>2298</v>
      </c>
      <c r="M683" s="13" t="s">
        <v>290</v>
      </c>
      <c r="O683" t="s">
        <v>292</v>
      </c>
      <c r="R683" s="9"/>
      <c r="S683" s="9"/>
      <c r="T683">
        <v>4</v>
      </c>
      <c r="U683" s="210" t="s">
        <v>2361</v>
      </c>
      <c r="V683" s="14">
        <v>1</v>
      </c>
      <c r="W683" s="14">
        <v>1</v>
      </c>
      <c r="X683" s="14" t="s">
        <v>270</v>
      </c>
      <c r="Y683">
        <v>333</v>
      </c>
      <c r="Z683" t="s">
        <v>1419</v>
      </c>
      <c r="AA683">
        <f t="shared" si="10"/>
        <v>1</v>
      </c>
    </row>
    <row r="684" spans="1:27" x14ac:dyDescent="0.2">
      <c r="A684" s="15">
        <v>3131</v>
      </c>
      <c r="B684" s="41" t="s">
        <v>17076</v>
      </c>
      <c r="C684" s="15" t="s">
        <v>507</v>
      </c>
      <c r="D684" s="28" t="s">
        <v>2138</v>
      </c>
      <c r="E684" s="28" t="s">
        <v>5549</v>
      </c>
      <c r="F684" s="28" t="s">
        <v>532</v>
      </c>
      <c r="G684" s="65">
        <v>11</v>
      </c>
      <c r="H684" s="65" t="s">
        <v>301</v>
      </c>
      <c r="I684" s="65">
        <v>1944</v>
      </c>
      <c r="J684" s="101">
        <v>16173</v>
      </c>
      <c r="K684" s="68" t="s">
        <v>237</v>
      </c>
      <c r="L684" s="15" t="s">
        <v>17832</v>
      </c>
      <c r="M684" s="15" t="s">
        <v>290</v>
      </c>
      <c r="N684" s="15" t="s">
        <v>291</v>
      </c>
      <c r="O684" s="15" t="s">
        <v>760</v>
      </c>
      <c r="P684" s="15"/>
      <c r="Q684" s="15"/>
      <c r="R684" s="15"/>
      <c r="S684" s="28"/>
      <c r="T684" s="15">
        <v>4</v>
      </c>
      <c r="U684" s="211" t="s">
        <v>2361</v>
      </c>
      <c r="V684" s="15">
        <v>1</v>
      </c>
      <c r="W684" s="15">
        <v>1</v>
      </c>
      <c r="X684" s="15" t="s">
        <v>294</v>
      </c>
      <c r="Y684" s="15" t="s">
        <v>2138</v>
      </c>
      <c r="Z684" s="15" t="s">
        <v>18167</v>
      </c>
      <c r="AA684">
        <f t="shared" si="10"/>
        <v>1</v>
      </c>
    </row>
    <row r="685" spans="1:27" x14ac:dyDescent="0.2">
      <c r="A685">
        <v>4948</v>
      </c>
      <c r="B685" s="1" t="s">
        <v>2405</v>
      </c>
      <c r="C685" t="s">
        <v>1027</v>
      </c>
      <c r="D685" s="9" t="s">
        <v>2171</v>
      </c>
      <c r="E685" s="9" t="s">
        <v>259</v>
      </c>
      <c r="F685" s="9" t="s">
        <v>532</v>
      </c>
      <c r="G685" s="10">
        <v>11</v>
      </c>
      <c r="H685" s="10" t="s">
        <v>301</v>
      </c>
      <c r="I685" s="10">
        <v>1944</v>
      </c>
      <c r="J685" s="11" t="s">
        <v>2406</v>
      </c>
      <c r="K685" s="12" t="s">
        <v>237</v>
      </c>
      <c r="L685" s="13" t="s">
        <v>2407</v>
      </c>
      <c r="M685" s="13" t="s">
        <v>290</v>
      </c>
      <c r="N685" t="s">
        <v>291</v>
      </c>
      <c r="O685" t="s">
        <v>320</v>
      </c>
      <c r="R685" s="9"/>
      <c r="S685" s="9"/>
      <c r="T685">
        <v>4</v>
      </c>
      <c r="U685" s="210" t="s">
        <v>2361</v>
      </c>
      <c r="V685" s="14">
        <v>1</v>
      </c>
      <c r="W685" s="14">
        <v>1</v>
      </c>
      <c r="X685" s="14" t="s">
        <v>294</v>
      </c>
      <c r="Y685" t="s">
        <v>1242</v>
      </c>
      <c r="Z685" t="s">
        <v>271</v>
      </c>
      <c r="AA685">
        <f t="shared" si="10"/>
        <v>2</v>
      </c>
    </row>
    <row r="686" spans="1:27" x14ac:dyDescent="0.2">
      <c r="A686">
        <v>3571</v>
      </c>
      <c r="B686" s="1" t="s">
        <v>2374</v>
      </c>
      <c r="C686" t="s">
        <v>1027</v>
      </c>
      <c r="D686" s="9">
        <v>248</v>
      </c>
      <c r="E686" s="9" t="s">
        <v>259</v>
      </c>
      <c r="F686" s="9" t="s">
        <v>883</v>
      </c>
      <c r="G686" s="10">
        <v>11</v>
      </c>
      <c r="H686" s="10" t="s">
        <v>301</v>
      </c>
      <c r="I686" s="10">
        <v>1944</v>
      </c>
      <c r="J686" s="11" t="s">
        <v>2406</v>
      </c>
      <c r="K686" s="12" t="s">
        <v>237</v>
      </c>
      <c r="L686" s="13" t="s">
        <v>2375</v>
      </c>
      <c r="M686" s="13" t="s">
        <v>263</v>
      </c>
      <c r="N686" t="s">
        <v>1322</v>
      </c>
      <c r="O686" t="s">
        <v>2376</v>
      </c>
      <c r="P686" s="14" t="s">
        <v>1324</v>
      </c>
      <c r="Q686" t="s">
        <v>267</v>
      </c>
      <c r="R686" s="9" t="s">
        <v>955</v>
      </c>
      <c r="S686" s="9"/>
      <c r="T686">
        <v>4</v>
      </c>
      <c r="U686" s="210" t="s">
        <v>2361</v>
      </c>
      <c r="V686" s="14">
        <v>1</v>
      </c>
      <c r="W686" s="14">
        <v>1</v>
      </c>
      <c r="X686" s="14" t="s">
        <v>270</v>
      </c>
      <c r="Y686">
        <v>248</v>
      </c>
      <c r="Z686" t="s">
        <v>271</v>
      </c>
      <c r="AA686">
        <f t="shared" si="10"/>
        <v>1</v>
      </c>
    </row>
    <row r="687" spans="1:27" x14ac:dyDescent="0.2">
      <c r="A687">
        <v>3832</v>
      </c>
      <c r="B687" s="1" t="s">
        <v>2377</v>
      </c>
      <c r="C687" t="s">
        <v>1027</v>
      </c>
      <c r="D687" s="9">
        <v>248</v>
      </c>
      <c r="E687" s="9" t="s">
        <v>259</v>
      </c>
      <c r="F687" s="9" t="s">
        <v>883</v>
      </c>
      <c r="G687" s="10">
        <v>11</v>
      </c>
      <c r="H687" s="10" t="s">
        <v>301</v>
      </c>
      <c r="I687" s="10">
        <v>1944</v>
      </c>
      <c r="J687" s="11" t="s">
        <v>2406</v>
      </c>
      <c r="K687" s="12" t="s">
        <v>237</v>
      </c>
      <c r="L687" s="13" t="s">
        <v>2378</v>
      </c>
      <c r="M687" s="13" t="s">
        <v>263</v>
      </c>
      <c r="N687" t="s">
        <v>1322</v>
      </c>
      <c r="O687" t="s">
        <v>2376</v>
      </c>
      <c r="P687" s="14" t="s">
        <v>1324</v>
      </c>
      <c r="Q687" t="s">
        <v>267</v>
      </c>
      <c r="R687" s="9" t="s">
        <v>955</v>
      </c>
      <c r="S687" s="9"/>
      <c r="T687">
        <v>4</v>
      </c>
      <c r="U687" s="210" t="s">
        <v>2361</v>
      </c>
      <c r="V687" s="14">
        <v>1</v>
      </c>
      <c r="W687" s="14">
        <v>1</v>
      </c>
      <c r="X687" s="14" t="s">
        <v>270</v>
      </c>
      <c r="Y687">
        <v>248</v>
      </c>
      <c r="Z687" t="s">
        <v>271</v>
      </c>
      <c r="AA687">
        <f t="shared" si="10"/>
        <v>1</v>
      </c>
    </row>
    <row r="688" spans="1:27" x14ac:dyDescent="0.2">
      <c r="A688">
        <v>3570</v>
      </c>
      <c r="B688" s="1" t="s">
        <v>2299</v>
      </c>
      <c r="C688" t="s">
        <v>1027</v>
      </c>
      <c r="D688" s="9">
        <v>248</v>
      </c>
      <c r="E688" s="9" t="s">
        <v>259</v>
      </c>
      <c r="F688" s="9" t="s">
        <v>883</v>
      </c>
      <c r="G688" s="10">
        <v>11</v>
      </c>
      <c r="H688" s="10" t="s">
        <v>301</v>
      </c>
      <c r="I688" s="10">
        <v>1944</v>
      </c>
      <c r="J688" s="11" t="s">
        <v>2406</v>
      </c>
      <c r="K688" s="12" t="s">
        <v>237</v>
      </c>
      <c r="L688" s="13" t="s">
        <v>9</v>
      </c>
      <c r="M688" s="13" t="s">
        <v>290</v>
      </c>
      <c r="N688" t="s">
        <v>573</v>
      </c>
      <c r="O688" t="s">
        <v>764</v>
      </c>
      <c r="R688" s="9"/>
      <c r="S688" s="9"/>
      <c r="T688">
        <v>4</v>
      </c>
      <c r="U688" s="210" t="s">
        <v>2361</v>
      </c>
      <c r="V688" s="14">
        <v>1</v>
      </c>
      <c r="W688" s="14">
        <v>1</v>
      </c>
      <c r="X688" s="14" t="s">
        <v>270</v>
      </c>
      <c r="Y688">
        <v>248</v>
      </c>
      <c r="Z688" t="s">
        <v>271</v>
      </c>
      <c r="AA688">
        <f t="shared" si="10"/>
        <v>1</v>
      </c>
    </row>
    <row r="689" spans="1:27" x14ac:dyDescent="0.2">
      <c r="A689">
        <v>6560</v>
      </c>
      <c r="B689" s="1" t="s">
        <v>2110</v>
      </c>
      <c r="C689" t="s">
        <v>1523</v>
      </c>
      <c r="D689" s="9">
        <v>151</v>
      </c>
      <c r="E689" s="9" t="s">
        <v>259</v>
      </c>
      <c r="F689" s="9" t="s">
        <v>883</v>
      </c>
      <c r="G689" s="10">
        <v>11</v>
      </c>
      <c r="H689" s="10" t="s">
        <v>301</v>
      </c>
      <c r="I689" s="10">
        <v>1944</v>
      </c>
      <c r="J689" s="11" t="s">
        <v>2406</v>
      </c>
      <c r="K689" s="12" t="s">
        <v>237</v>
      </c>
      <c r="L689" s="13" t="s">
        <v>2111</v>
      </c>
      <c r="M689" s="13" t="s">
        <v>263</v>
      </c>
      <c r="N689" t="s">
        <v>1322</v>
      </c>
      <c r="O689" t="s">
        <v>1239</v>
      </c>
      <c r="P689" t="s">
        <v>1239</v>
      </c>
      <c r="Q689" t="s">
        <v>267</v>
      </c>
      <c r="R689" s="9" t="s">
        <v>955</v>
      </c>
      <c r="S689" s="9"/>
      <c r="T689">
        <v>4</v>
      </c>
      <c r="U689" s="210" t="s">
        <v>2361</v>
      </c>
      <c r="V689" s="14">
        <v>1</v>
      </c>
      <c r="W689" s="14">
        <v>1</v>
      </c>
      <c r="X689" s="14" t="s">
        <v>270</v>
      </c>
      <c r="Y689">
        <v>151</v>
      </c>
      <c r="Z689" t="s">
        <v>505</v>
      </c>
      <c r="AA689">
        <f t="shared" si="10"/>
        <v>1</v>
      </c>
    </row>
    <row r="690" spans="1:27" x14ac:dyDescent="0.2">
      <c r="A690">
        <v>6561</v>
      </c>
      <c r="B690" s="1" t="s">
        <v>2112</v>
      </c>
      <c r="C690" t="s">
        <v>1523</v>
      </c>
      <c r="D690" s="9">
        <v>151</v>
      </c>
      <c r="E690" s="9" t="s">
        <v>259</v>
      </c>
      <c r="F690" s="9" t="s">
        <v>883</v>
      </c>
      <c r="G690" s="10">
        <v>11</v>
      </c>
      <c r="H690" s="10" t="s">
        <v>301</v>
      </c>
      <c r="I690" s="10">
        <v>1944</v>
      </c>
      <c r="J690" s="11" t="s">
        <v>2406</v>
      </c>
      <c r="K690" s="12" t="s">
        <v>237</v>
      </c>
      <c r="L690" s="13" t="s">
        <v>18439</v>
      </c>
      <c r="M690" s="13" t="s">
        <v>263</v>
      </c>
      <c r="N690" t="s">
        <v>1322</v>
      </c>
      <c r="O690" t="s">
        <v>1239</v>
      </c>
      <c r="P690" t="s">
        <v>1239</v>
      </c>
      <c r="Q690" t="s">
        <v>267</v>
      </c>
      <c r="R690" s="9" t="s">
        <v>955</v>
      </c>
      <c r="S690" s="9"/>
      <c r="T690">
        <v>4</v>
      </c>
      <c r="U690" s="210" t="s">
        <v>2361</v>
      </c>
      <c r="V690" s="14">
        <v>1</v>
      </c>
      <c r="W690" s="14">
        <v>1</v>
      </c>
      <c r="X690" s="14" t="s">
        <v>270</v>
      </c>
      <c r="Y690">
        <v>151</v>
      </c>
      <c r="Z690" t="s">
        <v>505</v>
      </c>
      <c r="AA690">
        <f t="shared" si="10"/>
        <v>1</v>
      </c>
    </row>
    <row r="691" spans="1:27" x14ac:dyDescent="0.2">
      <c r="A691">
        <v>4439</v>
      </c>
      <c r="B691" s="1" t="s">
        <v>2411</v>
      </c>
      <c r="C691" t="s">
        <v>1027</v>
      </c>
      <c r="D691" s="9" t="s">
        <v>2412</v>
      </c>
      <c r="E691" s="9" t="s">
        <v>259</v>
      </c>
      <c r="F691" s="9" t="s">
        <v>733</v>
      </c>
      <c r="G691" s="10">
        <v>11</v>
      </c>
      <c r="H691" s="10" t="s">
        <v>301</v>
      </c>
      <c r="I691" s="10">
        <v>1944</v>
      </c>
      <c r="J691" s="11" t="s">
        <v>2406</v>
      </c>
      <c r="K691" s="12" t="s">
        <v>237</v>
      </c>
      <c r="L691" s="13" t="s">
        <v>2413</v>
      </c>
      <c r="M691" s="13" t="s">
        <v>290</v>
      </c>
      <c r="N691" t="s">
        <v>291</v>
      </c>
      <c r="O691" t="s">
        <v>1457</v>
      </c>
      <c r="R691" s="9"/>
      <c r="S691" s="9"/>
      <c r="T691">
        <v>4</v>
      </c>
      <c r="U691" s="210" t="s">
        <v>2361</v>
      </c>
      <c r="V691" s="14">
        <v>1</v>
      </c>
      <c r="W691" s="14">
        <v>1</v>
      </c>
      <c r="X691" s="14" t="s">
        <v>294</v>
      </c>
      <c r="Y691" t="s">
        <v>2412</v>
      </c>
      <c r="Z691" t="s">
        <v>271</v>
      </c>
      <c r="AA691">
        <f t="shared" si="10"/>
        <v>1</v>
      </c>
    </row>
    <row r="692" spans="1:27" x14ac:dyDescent="0.2">
      <c r="A692">
        <v>452</v>
      </c>
      <c r="B692" s="1" t="s">
        <v>2434</v>
      </c>
      <c r="C692" t="s">
        <v>1027</v>
      </c>
      <c r="D692" s="9" t="s">
        <v>2435</v>
      </c>
      <c r="E692" s="9" t="s">
        <v>259</v>
      </c>
      <c r="F692" s="9" t="s">
        <v>532</v>
      </c>
      <c r="G692" s="10">
        <v>11</v>
      </c>
      <c r="H692" s="10" t="s">
        <v>301</v>
      </c>
      <c r="I692" s="10">
        <v>1944</v>
      </c>
      <c r="J692" s="11" t="s">
        <v>2436</v>
      </c>
      <c r="K692" s="12" t="s">
        <v>415</v>
      </c>
      <c r="L692" s="13" t="s">
        <v>2211</v>
      </c>
      <c r="M692" s="13" t="s">
        <v>263</v>
      </c>
      <c r="N692" t="s">
        <v>2212</v>
      </c>
      <c r="O692" t="s">
        <v>2213</v>
      </c>
      <c r="P692" t="s">
        <v>2214</v>
      </c>
      <c r="Q692" t="s">
        <v>267</v>
      </c>
      <c r="R692" s="9" t="s">
        <v>2215</v>
      </c>
      <c r="S692" s="9"/>
      <c r="T692">
        <v>4</v>
      </c>
      <c r="U692" s="210" t="s">
        <v>2361</v>
      </c>
      <c r="V692" s="14">
        <v>1</v>
      </c>
      <c r="W692" s="14">
        <v>1</v>
      </c>
      <c r="X692" s="14" t="s">
        <v>294</v>
      </c>
      <c r="Y692" t="s">
        <v>971</v>
      </c>
      <c r="Z692" t="s">
        <v>271</v>
      </c>
      <c r="AA692">
        <f t="shared" si="10"/>
        <v>2</v>
      </c>
    </row>
    <row r="693" spans="1:27" x14ac:dyDescent="0.2">
      <c r="A693">
        <v>2519</v>
      </c>
      <c r="B693" s="1" t="s">
        <v>2216</v>
      </c>
      <c r="C693" t="s">
        <v>284</v>
      </c>
      <c r="D693" s="9" t="s">
        <v>2217</v>
      </c>
      <c r="E693" s="9" t="s">
        <v>259</v>
      </c>
      <c r="F693" s="9" t="s">
        <v>312</v>
      </c>
      <c r="G693" s="10">
        <v>12</v>
      </c>
      <c r="H693" s="10" t="s">
        <v>301</v>
      </c>
      <c r="I693" s="10">
        <v>1944</v>
      </c>
      <c r="J693" s="11">
        <v>16174</v>
      </c>
      <c r="K693" s="12" t="s">
        <v>237</v>
      </c>
      <c r="L693" s="13" t="s">
        <v>18440</v>
      </c>
      <c r="M693" s="13" t="s">
        <v>332</v>
      </c>
      <c r="N693" t="s">
        <v>333</v>
      </c>
      <c r="Q693" t="s">
        <v>334</v>
      </c>
      <c r="R693" s="9"/>
      <c r="S693" s="9"/>
      <c r="T693">
        <v>4</v>
      </c>
      <c r="U693" s="210" t="s">
        <v>2361</v>
      </c>
      <c r="V693" s="14">
        <v>1</v>
      </c>
      <c r="W693" s="14">
        <v>1</v>
      </c>
      <c r="X693" s="14" t="s">
        <v>270</v>
      </c>
      <c r="Y693">
        <v>307</v>
      </c>
      <c r="Z693" t="s">
        <v>505</v>
      </c>
      <c r="AA693">
        <f t="shared" si="10"/>
        <v>3</v>
      </c>
    </row>
    <row r="694" spans="1:27" x14ac:dyDescent="0.2">
      <c r="A694">
        <v>2737</v>
      </c>
      <c r="B694" s="1" t="s">
        <v>2226</v>
      </c>
      <c r="C694" t="s">
        <v>1027</v>
      </c>
      <c r="D694" s="9" t="s">
        <v>1095</v>
      </c>
      <c r="E694" s="9" t="s">
        <v>275</v>
      </c>
      <c r="F694" s="9" t="s">
        <v>413</v>
      </c>
      <c r="G694" s="10">
        <v>12</v>
      </c>
      <c r="H694" s="10" t="s">
        <v>301</v>
      </c>
      <c r="I694" s="10">
        <v>1944</v>
      </c>
      <c r="J694" s="11" t="s">
        <v>2227</v>
      </c>
      <c r="K694" s="12" t="s">
        <v>237</v>
      </c>
      <c r="L694" s="13" t="s">
        <v>17801</v>
      </c>
      <c r="M694" s="13" t="s">
        <v>263</v>
      </c>
      <c r="N694" t="s">
        <v>470</v>
      </c>
      <c r="Q694" t="s">
        <v>672</v>
      </c>
      <c r="R694" s="9"/>
      <c r="S694" s="9"/>
      <c r="T694">
        <v>4</v>
      </c>
      <c r="U694" s="210" t="s">
        <v>2361</v>
      </c>
      <c r="V694" s="14">
        <v>1</v>
      </c>
      <c r="W694" s="14">
        <v>1</v>
      </c>
      <c r="X694" s="14" t="s">
        <v>270</v>
      </c>
      <c r="Y694">
        <v>23</v>
      </c>
      <c r="Z694" t="s">
        <v>271</v>
      </c>
      <c r="AA694">
        <f t="shared" si="10"/>
        <v>3</v>
      </c>
    </row>
    <row r="695" spans="1:27" x14ac:dyDescent="0.2">
      <c r="A695">
        <v>6868</v>
      </c>
      <c r="B695" s="1" t="s">
        <v>2228</v>
      </c>
      <c r="C695" t="s">
        <v>1352</v>
      </c>
      <c r="D695" s="9" t="s">
        <v>1973</v>
      </c>
      <c r="E695" s="9" t="s">
        <v>259</v>
      </c>
      <c r="F695" s="9" t="s">
        <v>286</v>
      </c>
      <c r="G695" s="10">
        <v>12</v>
      </c>
      <c r="H695" s="10" t="s">
        <v>301</v>
      </c>
      <c r="I695" s="10">
        <v>1944</v>
      </c>
      <c r="J695" s="11" t="s">
        <v>2227</v>
      </c>
      <c r="K695" s="12" t="s">
        <v>237</v>
      </c>
      <c r="L695" s="13" t="s">
        <v>2229</v>
      </c>
      <c r="M695" s="13" t="s">
        <v>290</v>
      </c>
      <c r="N695" t="s">
        <v>291</v>
      </c>
      <c r="O695" t="s">
        <v>292</v>
      </c>
      <c r="R695" s="9"/>
      <c r="S695" s="9"/>
      <c r="T695">
        <v>4</v>
      </c>
      <c r="U695" s="210" t="s">
        <v>2361</v>
      </c>
      <c r="V695" s="14">
        <v>1</v>
      </c>
      <c r="W695" s="14">
        <v>1</v>
      </c>
      <c r="X695" s="14" t="s">
        <v>294</v>
      </c>
      <c r="Y695" t="s">
        <v>1973</v>
      </c>
      <c r="Z695" t="s">
        <v>271</v>
      </c>
      <c r="AA695">
        <f t="shared" si="10"/>
        <v>1</v>
      </c>
    </row>
    <row r="696" spans="1:27" x14ac:dyDescent="0.2">
      <c r="A696">
        <v>7692</v>
      </c>
      <c r="B696" s="1" t="s">
        <v>2230</v>
      </c>
      <c r="C696" t="s">
        <v>1352</v>
      </c>
      <c r="D696" s="9">
        <v>540</v>
      </c>
      <c r="E696" s="9" t="s">
        <v>259</v>
      </c>
      <c r="F696" s="9" t="s">
        <v>260</v>
      </c>
      <c r="G696" s="10">
        <v>12</v>
      </c>
      <c r="H696" s="10" t="s">
        <v>301</v>
      </c>
      <c r="I696" s="10">
        <v>1944</v>
      </c>
      <c r="J696" s="11" t="s">
        <v>2227</v>
      </c>
      <c r="K696" s="12" t="s">
        <v>237</v>
      </c>
      <c r="L696" s="13" t="s">
        <v>2313</v>
      </c>
      <c r="M696" s="13" t="s">
        <v>290</v>
      </c>
      <c r="N696" t="s">
        <v>291</v>
      </c>
      <c r="O696" t="s">
        <v>520</v>
      </c>
      <c r="R696" s="9"/>
      <c r="S696" s="9"/>
      <c r="T696">
        <v>4</v>
      </c>
      <c r="U696" s="210" t="s">
        <v>2361</v>
      </c>
      <c r="V696" s="14">
        <v>1</v>
      </c>
      <c r="W696" s="14">
        <v>1</v>
      </c>
      <c r="X696" s="14" t="s">
        <v>270</v>
      </c>
      <c r="Y696">
        <v>540</v>
      </c>
      <c r="Z696" t="s">
        <v>271</v>
      </c>
      <c r="AA696">
        <f t="shared" si="10"/>
        <v>1</v>
      </c>
    </row>
    <row r="697" spans="1:27" x14ac:dyDescent="0.2">
      <c r="A697">
        <v>7701</v>
      </c>
      <c r="B697" s="1" t="s">
        <v>2314</v>
      </c>
      <c r="C697" t="s">
        <v>1352</v>
      </c>
      <c r="D697" s="9">
        <v>540</v>
      </c>
      <c r="E697" s="9" t="s">
        <v>259</v>
      </c>
      <c r="F697" s="9" t="s">
        <v>260</v>
      </c>
      <c r="G697" s="10">
        <v>13</v>
      </c>
      <c r="H697" s="10" t="s">
        <v>301</v>
      </c>
      <c r="I697" s="10">
        <v>1944</v>
      </c>
      <c r="J697" s="11" t="s">
        <v>2315</v>
      </c>
      <c r="K697" s="12" t="s">
        <v>237</v>
      </c>
      <c r="L697" s="13" t="s">
        <v>17817</v>
      </c>
      <c r="M697" s="13" t="s">
        <v>290</v>
      </c>
      <c r="N697" t="s">
        <v>573</v>
      </c>
      <c r="O697" t="s">
        <v>2316</v>
      </c>
      <c r="R697" s="9"/>
      <c r="S697" s="9"/>
      <c r="T697">
        <v>4</v>
      </c>
      <c r="U697" s="210" t="s">
        <v>2361</v>
      </c>
      <c r="V697" s="14">
        <v>1</v>
      </c>
      <c r="W697" s="14">
        <v>1</v>
      </c>
      <c r="X697" s="14" t="s">
        <v>270</v>
      </c>
      <c r="Y697">
        <v>540</v>
      </c>
      <c r="Z697" t="s">
        <v>271</v>
      </c>
      <c r="AA697">
        <f t="shared" si="10"/>
        <v>1</v>
      </c>
    </row>
    <row r="698" spans="1:27" x14ac:dyDescent="0.2">
      <c r="A698">
        <v>3139</v>
      </c>
      <c r="B698" s="1" t="s">
        <v>2317</v>
      </c>
      <c r="C698" t="s">
        <v>284</v>
      </c>
      <c r="D698" s="9" t="s">
        <v>2318</v>
      </c>
      <c r="E698" s="9" t="s">
        <v>259</v>
      </c>
      <c r="F698" s="9" t="s">
        <v>532</v>
      </c>
      <c r="G698" s="10">
        <v>14</v>
      </c>
      <c r="H698" s="10" t="s">
        <v>301</v>
      </c>
      <c r="I698" s="10">
        <v>1944</v>
      </c>
      <c r="J698" s="11" t="s">
        <v>2319</v>
      </c>
      <c r="K698" s="12" t="s">
        <v>237</v>
      </c>
      <c r="L698" s="13" t="s">
        <v>2320</v>
      </c>
      <c r="M698" s="13" t="s">
        <v>290</v>
      </c>
      <c r="N698" t="s">
        <v>291</v>
      </c>
      <c r="O698" t="s">
        <v>455</v>
      </c>
      <c r="R698" s="9"/>
      <c r="S698" s="9"/>
      <c r="T698">
        <v>4</v>
      </c>
      <c r="U698" s="210" t="s">
        <v>2361</v>
      </c>
      <c r="V698" s="14">
        <v>1</v>
      </c>
      <c r="W698" s="14">
        <v>1</v>
      </c>
      <c r="X698" s="14" t="s">
        <v>294</v>
      </c>
      <c r="Y698" t="s">
        <v>1242</v>
      </c>
      <c r="Z698" t="s">
        <v>271</v>
      </c>
      <c r="AA698">
        <f t="shared" si="10"/>
        <v>3</v>
      </c>
    </row>
    <row r="699" spans="1:27" x14ac:dyDescent="0.2">
      <c r="A699">
        <v>2759</v>
      </c>
      <c r="B699" s="1" t="s">
        <v>2154</v>
      </c>
      <c r="C699" t="s">
        <v>1027</v>
      </c>
      <c r="D699" s="9">
        <v>248</v>
      </c>
      <c r="E699" s="9" t="s">
        <v>259</v>
      </c>
      <c r="F699" s="9" t="s">
        <v>883</v>
      </c>
      <c r="G699" s="10">
        <v>17</v>
      </c>
      <c r="H699" s="10" t="s">
        <v>301</v>
      </c>
      <c r="I699" s="10">
        <v>1944</v>
      </c>
      <c r="J699" s="11" t="s">
        <v>2155</v>
      </c>
      <c r="K699" s="12" t="s">
        <v>237</v>
      </c>
      <c r="L699" s="13" t="s">
        <v>2261</v>
      </c>
      <c r="M699" s="13" t="s">
        <v>290</v>
      </c>
      <c r="O699" t="s">
        <v>292</v>
      </c>
      <c r="R699" s="9"/>
      <c r="S699" s="9"/>
      <c r="T699">
        <v>4</v>
      </c>
      <c r="U699" s="210" t="s">
        <v>2361</v>
      </c>
      <c r="V699" s="14">
        <v>1</v>
      </c>
      <c r="W699" s="14">
        <v>1</v>
      </c>
      <c r="X699" s="14" t="s">
        <v>270</v>
      </c>
      <c r="Y699">
        <v>248</v>
      </c>
      <c r="Z699" t="s">
        <v>1419</v>
      </c>
      <c r="AA699">
        <f t="shared" si="10"/>
        <v>1</v>
      </c>
    </row>
    <row r="700" spans="1:27" x14ac:dyDescent="0.2">
      <c r="A700">
        <v>664</v>
      </c>
      <c r="B700" s="1" t="s">
        <v>2262</v>
      </c>
      <c r="C700" t="s">
        <v>1027</v>
      </c>
      <c r="D700" s="9" t="s">
        <v>2263</v>
      </c>
      <c r="E700" s="9" t="s">
        <v>259</v>
      </c>
      <c r="F700" s="9" t="s">
        <v>1416</v>
      </c>
      <c r="G700" s="10">
        <v>18</v>
      </c>
      <c r="H700" s="10" t="s">
        <v>301</v>
      </c>
      <c r="I700" s="10">
        <v>1944</v>
      </c>
      <c r="J700" s="11" t="s">
        <v>2264</v>
      </c>
      <c r="K700" s="12" t="s">
        <v>237</v>
      </c>
      <c r="L700" s="13" t="s">
        <v>2265</v>
      </c>
      <c r="M700" s="13" t="s">
        <v>290</v>
      </c>
      <c r="O700" t="s">
        <v>452</v>
      </c>
      <c r="R700" s="9"/>
      <c r="S700" s="9"/>
      <c r="T700">
        <v>4</v>
      </c>
      <c r="U700" s="210" t="s">
        <v>2361</v>
      </c>
      <c r="V700" s="14">
        <v>1</v>
      </c>
      <c r="W700" s="14">
        <v>1</v>
      </c>
      <c r="X700" s="14" t="s">
        <v>270</v>
      </c>
      <c r="Y700">
        <v>21</v>
      </c>
      <c r="Z700" t="s">
        <v>271</v>
      </c>
      <c r="AA700">
        <f t="shared" si="10"/>
        <v>5</v>
      </c>
    </row>
    <row r="701" spans="1:27" x14ac:dyDescent="0.2">
      <c r="A701">
        <v>4641</v>
      </c>
      <c r="B701" s="1" t="s">
        <v>1773</v>
      </c>
      <c r="C701" t="s">
        <v>507</v>
      </c>
      <c r="D701" s="9" t="s">
        <v>18379</v>
      </c>
      <c r="E701" s="9" t="s">
        <v>508</v>
      </c>
      <c r="F701" s="9" t="s">
        <v>532</v>
      </c>
      <c r="G701" s="10">
        <v>18</v>
      </c>
      <c r="H701" s="10" t="s">
        <v>301</v>
      </c>
      <c r="I701" s="10">
        <v>1944</v>
      </c>
      <c r="J701" s="11">
        <v>16180</v>
      </c>
      <c r="K701" s="24"/>
      <c r="L701" t="s">
        <v>18383</v>
      </c>
      <c r="M701" t="s">
        <v>290</v>
      </c>
      <c r="N701" t="s">
        <v>291</v>
      </c>
      <c r="O701" t="s">
        <v>93</v>
      </c>
      <c r="S701" s="9"/>
      <c r="T701" s="14"/>
      <c r="U701" s="210" t="s">
        <v>2361</v>
      </c>
      <c r="V701" s="14">
        <v>1</v>
      </c>
      <c r="W701" s="14">
        <v>1</v>
      </c>
      <c r="X701" s="14" t="s">
        <v>294</v>
      </c>
      <c r="Y701" s="9" t="s">
        <v>18379</v>
      </c>
      <c r="Z701" t="s">
        <v>18167</v>
      </c>
      <c r="AA701">
        <f t="shared" si="10"/>
        <v>1</v>
      </c>
    </row>
    <row r="702" spans="1:27" x14ac:dyDescent="0.2">
      <c r="A702">
        <v>3010</v>
      </c>
      <c r="B702" s="1" t="s">
        <v>2266</v>
      </c>
      <c r="C702" t="s">
        <v>1027</v>
      </c>
      <c r="D702" s="97">
        <v>418</v>
      </c>
      <c r="E702" s="9" t="s">
        <v>259</v>
      </c>
      <c r="F702" s="9" t="s">
        <v>413</v>
      </c>
      <c r="G702" s="10">
        <v>19</v>
      </c>
      <c r="H702" s="10" t="s">
        <v>301</v>
      </c>
      <c r="I702" s="10">
        <v>1944</v>
      </c>
      <c r="J702" s="11" t="s">
        <v>2267</v>
      </c>
      <c r="K702" s="12" t="s">
        <v>237</v>
      </c>
      <c r="L702" s="13" t="s">
        <v>2268</v>
      </c>
      <c r="M702" s="13" t="s">
        <v>290</v>
      </c>
      <c r="O702" t="s">
        <v>695</v>
      </c>
      <c r="R702" s="9"/>
      <c r="S702" s="9"/>
      <c r="T702">
        <v>4</v>
      </c>
      <c r="U702" s="210" t="s">
        <v>2361</v>
      </c>
      <c r="V702" s="14">
        <v>1</v>
      </c>
      <c r="W702" s="14">
        <v>1</v>
      </c>
      <c r="X702" s="14" t="s">
        <v>270</v>
      </c>
      <c r="Y702">
        <v>418</v>
      </c>
      <c r="Z702" t="s">
        <v>271</v>
      </c>
      <c r="AA702">
        <f t="shared" si="10"/>
        <v>1</v>
      </c>
    </row>
    <row r="703" spans="1:27" x14ac:dyDescent="0.2">
      <c r="A703">
        <v>4696</v>
      </c>
      <c r="B703" s="1" t="s">
        <v>7773</v>
      </c>
      <c r="C703" t="s">
        <v>507</v>
      </c>
      <c r="D703" s="9" t="s">
        <v>18379</v>
      </c>
      <c r="E703" s="9" t="s">
        <v>508</v>
      </c>
      <c r="F703" s="9" t="s">
        <v>721</v>
      </c>
      <c r="G703" s="10">
        <v>19</v>
      </c>
      <c r="H703" s="10" t="s">
        <v>301</v>
      </c>
      <c r="I703" s="10">
        <v>1944</v>
      </c>
      <c r="J703" s="11">
        <v>16181</v>
      </c>
      <c r="K703" s="24"/>
      <c r="L703" t="s">
        <v>18384</v>
      </c>
      <c r="M703" t="s">
        <v>290</v>
      </c>
      <c r="N703" t="s">
        <v>291</v>
      </c>
      <c r="O703" t="s">
        <v>93</v>
      </c>
      <c r="S703" s="9"/>
      <c r="T703" s="14"/>
      <c r="U703" s="210" t="s">
        <v>2361</v>
      </c>
      <c r="V703" s="14">
        <v>0</v>
      </c>
      <c r="W703" s="14">
        <v>1</v>
      </c>
      <c r="X703" s="109" t="s">
        <v>294</v>
      </c>
      <c r="Y703" s="9" t="s">
        <v>18379</v>
      </c>
      <c r="Z703" t="s">
        <v>18167</v>
      </c>
      <c r="AA703">
        <f t="shared" si="10"/>
        <v>1</v>
      </c>
    </row>
    <row r="704" spans="1:27" x14ac:dyDescent="0.2">
      <c r="A704">
        <v>3581</v>
      </c>
      <c r="B704" s="1" t="s">
        <v>2085</v>
      </c>
      <c r="C704" t="s">
        <v>341</v>
      </c>
      <c r="D704" s="9" t="s">
        <v>1842</v>
      </c>
      <c r="E704" s="9" t="s">
        <v>259</v>
      </c>
      <c r="F704" s="9" t="s">
        <v>532</v>
      </c>
      <c r="G704" s="10">
        <v>20</v>
      </c>
      <c r="H704" s="10" t="s">
        <v>301</v>
      </c>
      <c r="I704" s="10">
        <v>1944</v>
      </c>
      <c r="J704" s="11" t="s">
        <v>2271</v>
      </c>
      <c r="K704" s="12" t="s">
        <v>237</v>
      </c>
      <c r="L704" s="13" t="s">
        <v>2086</v>
      </c>
      <c r="M704" s="13" t="s">
        <v>290</v>
      </c>
      <c r="N704" t="s">
        <v>291</v>
      </c>
      <c r="O704" t="s">
        <v>292</v>
      </c>
      <c r="R704" s="9"/>
      <c r="S704" s="9"/>
      <c r="T704">
        <v>4</v>
      </c>
      <c r="U704" s="210" t="s">
        <v>2361</v>
      </c>
      <c r="V704" s="14">
        <v>1</v>
      </c>
      <c r="W704" s="14">
        <v>1</v>
      </c>
      <c r="X704" s="14" t="s">
        <v>294</v>
      </c>
      <c r="Y704" t="s">
        <v>531</v>
      </c>
      <c r="Z704" t="s">
        <v>271</v>
      </c>
      <c r="AA704">
        <f t="shared" si="10"/>
        <v>2</v>
      </c>
    </row>
    <row r="705" spans="1:27" x14ac:dyDescent="0.2">
      <c r="A705">
        <v>7707</v>
      </c>
      <c r="B705" s="1" t="s">
        <v>2087</v>
      </c>
      <c r="C705" t="s">
        <v>341</v>
      </c>
      <c r="D705" s="9">
        <v>540</v>
      </c>
      <c r="E705" s="9" t="s">
        <v>259</v>
      </c>
      <c r="F705" s="9" t="s">
        <v>260</v>
      </c>
      <c r="G705" s="10">
        <v>20</v>
      </c>
      <c r="H705" s="10" t="s">
        <v>301</v>
      </c>
      <c r="I705" s="10">
        <v>1944</v>
      </c>
      <c r="J705" s="11" t="s">
        <v>2271</v>
      </c>
      <c r="K705" s="12" t="s">
        <v>237</v>
      </c>
      <c r="L705" s="13" t="s">
        <v>2422</v>
      </c>
      <c r="M705" s="13" t="s">
        <v>290</v>
      </c>
      <c r="O705" t="s">
        <v>17895</v>
      </c>
      <c r="R705" s="9"/>
      <c r="S705" s="9"/>
      <c r="T705">
        <v>4</v>
      </c>
      <c r="U705" s="210" t="s">
        <v>2361</v>
      </c>
      <c r="V705" s="14">
        <v>1</v>
      </c>
      <c r="W705" s="14">
        <v>1</v>
      </c>
      <c r="X705" s="14" t="s">
        <v>270</v>
      </c>
      <c r="Y705">
        <v>540</v>
      </c>
      <c r="Z705" t="s">
        <v>271</v>
      </c>
      <c r="AA705">
        <f t="shared" si="10"/>
        <v>1</v>
      </c>
    </row>
    <row r="706" spans="1:27" x14ac:dyDescent="0.2">
      <c r="A706">
        <v>328</v>
      </c>
      <c r="B706" s="1" t="s">
        <v>2423</v>
      </c>
      <c r="C706" t="s">
        <v>284</v>
      </c>
      <c r="D706" s="9" t="s">
        <v>2424</v>
      </c>
      <c r="E706" s="9" t="s">
        <v>259</v>
      </c>
      <c r="F706" s="9" t="s">
        <v>1701</v>
      </c>
      <c r="G706" s="10">
        <v>20</v>
      </c>
      <c r="H706" s="10" t="s">
        <v>301</v>
      </c>
      <c r="I706" s="10">
        <v>1944</v>
      </c>
      <c r="J706" s="11" t="s">
        <v>2425</v>
      </c>
      <c r="K706" s="12" t="s">
        <v>415</v>
      </c>
      <c r="L706" s="13" t="s">
        <v>2426</v>
      </c>
      <c r="M706" s="13" t="s">
        <v>263</v>
      </c>
      <c r="N706" t="s">
        <v>652</v>
      </c>
      <c r="O706" t="s">
        <v>2427</v>
      </c>
      <c r="P706" t="s">
        <v>2428</v>
      </c>
      <c r="Q706" t="s">
        <v>267</v>
      </c>
      <c r="R706" s="9" t="s">
        <v>2429</v>
      </c>
      <c r="S706" s="9"/>
      <c r="T706">
        <v>4</v>
      </c>
      <c r="U706" s="210" t="s">
        <v>2361</v>
      </c>
      <c r="V706" s="14">
        <v>1</v>
      </c>
      <c r="W706" s="14">
        <v>1</v>
      </c>
      <c r="X706" s="14" t="s">
        <v>270</v>
      </c>
      <c r="Y706">
        <v>169</v>
      </c>
      <c r="Z706" t="s">
        <v>271</v>
      </c>
      <c r="AA706">
        <f t="shared" ref="AA706:AA769" si="11">LEN(D706)-LEN(SUBSTITUTE(D706,"/",""))+1</f>
        <v>5</v>
      </c>
    </row>
    <row r="707" spans="1:27" x14ac:dyDescent="0.2">
      <c r="A707">
        <v>80</v>
      </c>
      <c r="B707" s="1" t="s">
        <v>2430</v>
      </c>
      <c r="C707" t="s">
        <v>284</v>
      </c>
      <c r="D707" s="9" t="s">
        <v>2431</v>
      </c>
      <c r="E707" s="9" t="s">
        <v>259</v>
      </c>
      <c r="F707" s="9" t="s">
        <v>1701</v>
      </c>
      <c r="G707" s="10">
        <v>20</v>
      </c>
      <c r="H707" s="10" t="s">
        <v>301</v>
      </c>
      <c r="I707" s="10">
        <v>1944</v>
      </c>
      <c r="J707" s="11" t="s">
        <v>2425</v>
      </c>
      <c r="K707" s="12" t="s">
        <v>415</v>
      </c>
      <c r="L707" s="13" t="s">
        <v>2432</v>
      </c>
      <c r="M707" s="13" t="s">
        <v>332</v>
      </c>
      <c r="N707" t="s">
        <v>333</v>
      </c>
      <c r="Q707" t="s">
        <v>334</v>
      </c>
      <c r="R707" s="9"/>
      <c r="S707" s="9"/>
      <c r="T707">
        <v>4</v>
      </c>
      <c r="U707" s="210" t="s">
        <v>2361</v>
      </c>
      <c r="V707" s="14">
        <v>1</v>
      </c>
      <c r="W707" s="14">
        <v>1</v>
      </c>
      <c r="X707" s="14" t="s">
        <v>270</v>
      </c>
      <c r="Y707">
        <v>239</v>
      </c>
      <c r="Z707" t="s">
        <v>271</v>
      </c>
      <c r="AA707">
        <f t="shared" si="11"/>
        <v>4</v>
      </c>
    </row>
    <row r="708" spans="1:27" x14ac:dyDescent="0.2">
      <c r="A708">
        <v>1419</v>
      </c>
      <c r="B708" s="1" t="s">
        <v>2433</v>
      </c>
      <c r="C708" t="s">
        <v>1027</v>
      </c>
      <c r="D708" s="9">
        <v>605</v>
      </c>
      <c r="E708" s="9" t="s">
        <v>259</v>
      </c>
      <c r="F708" s="9" t="s">
        <v>413</v>
      </c>
      <c r="G708" s="10">
        <v>20</v>
      </c>
      <c r="H708" s="10" t="s">
        <v>301</v>
      </c>
      <c r="I708" s="10">
        <v>1944</v>
      </c>
      <c r="J708" s="11" t="s">
        <v>2425</v>
      </c>
      <c r="K708" s="12" t="s">
        <v>415</v>
      </c>
      <c r="L708" s="13" t="s">
        <v>154</v>
      </c>
      <c r="M708" s="13" t="s">
        <v>332</v>
      </c>
      <c r="N708" t="s">
        <v>333</v>
      </c>
      <c r="Q708" t="s">
        <v>334</v>
      </c>
      <c r="R708" s="9"/>
      <c r="S708" s="9"/>
      <c r="T708">
        <v>4</v>
      </c>
      <c r="U708" s="210" t="s">
        <v>2361</v>
      </c>
      <c r="V708" s="14">
        <v>1</v>
      </c>
      <c r="W708" s="14">
        <v>1</v>
      </c>
      <c r="X708" s="14" t="s">
        <v>270</v>
      </c>
      <c r="Y708">
        <v>605</v>
      </c>
      <c r="Z708" t="s">
        <v>271</v>
      </c>
      <c r="AA708">
        <f t="shared" si="11"/>
        <v>1</v>
      </c>
    </row>
    <row r="709" spans="1:27" x14ac:dyDescent="0.2">
      <c r="A709">
        <v>4944</v>
      </c>
      <c r="B709" s="1" t="s">
        <v>2311</v>
      </c>
      <c r="C709" t="s">
        <v>284</v>
      </c>
      <c r="D709" s="9" t="s">
        <v>2312</v>
      </c>
      <c r="E709" s="9" t="s">
        <v>275</v>
      </c>
      <c r="F709" s="9" t="s">
        <v>312</v>
      </c>
      <c r="G709" s="10">
        <v>21</v>
      </c>
      <c r="H709" s="10" t="s">
        <v>301</v>
      </c>
      <c r="I709" s="10">
        <v>1944</v>
      </c>
      <c r="J709" s="11" t="s">
        <v>2290</v>
      </c>
      <c r="K709" s="12" t="s">
        <v>237</v>
      </c>
      <c r="L709" s="13" t="s">
        <v>2291</v>
      </c>
      <c r="M709" s="13" t="s">
        <v>753</v>
      </c>
      <c r="R709" s="9"/>
      <c r="S709" s="9"/>
      <c r="T709">
        <v>4</v>
      </c>
      <c r="U709" s="210" t="s">
        <v>2361</v>
      </c>
      <c r="V709" s="14">
        <v>1</v>
      </c>
      <c r="W709" s="14">
        <v>1</v>
      </c>
      <c r="X709" s="14" t="s">
        <v>270</v>
      </c>
      <c r="Y709" t="s">
        <v>1984</v>
      </c>
      <c r="Z709" t="s">
        <v>505</v>
      </c>
      <c r="AA709">
        <f t="shared" si="11"/>
        <v>2</v>
      </c>
    </row>
    <row r="710" spans="1:27" x14ac:dyDescent="0.2">
      <c r="A710">
        <v>4255</v>
      </c>
      <c r="B710" s="1" t="s">
        <v>2292</v>
      </c>
      <c r="C710" t="s">
        <v>284</v>
      </c>
      <c r="D710" s="9" t="s">
        <v>2195</v>
      </c>
      <c r="E710" s="9" t="s">
        <v>275</v>
      </c>
      <c r="F710" s="9" t="s">
        <v>312</v>
      </c>
      <c r="G710" s="10">
        <v>21</v>
      </c>
      <c r="H710" s="10" t="s">
        <v>301</v>
      </c>
      <c r="I710" s="10">
        <v>1944</v>
      </c>
      <c r="J710" s="11" t="s">
        <v>2290</v>
      </c>
      <c r="K710" s="12" t="s">
        <v>237</v>
      </c>
      <c r="L710" s="13" t="s">
        <v>2293</v>
      </c>
      <c r="M710" s="13" t="s">
        <v>290</v>
      </c>
      <c r="O710" t="s">
        <v>17895</v>
      </c>
      <c r="R710" s="9"/>
      <c r="S710" s="9"/>
      <c r="T710">
        <v>4</v>
      </c>
      <c r="U710" s="210" t="s">
        <v>2361</v>
      </c>
      <c r="V710" s="14">
        <v>1</v>
      </c>
      <c r="W710" s="14">
        <v>1</v>
      </c>
      <c r="X710" s="14" t="s">
        <v>270</v>
      </c>
      <c r="Y710">
        <v>256</v>
      </c>
      <c r="Z710" t="s">
        <v>505</v>
      </c>
      <c r="AA710">
        <f t="shared" si="11"/>
        <v>2</v>
      </c>
    </row>
    <row r="711" spans="1:27" x14ac:dyDescent="0.2">
      <c r="A711" s="15">
        <v>3055</v>
      </c>
      <c r="B711" s="41" t="s">
        <v>17074</v>
      </c>
      <c r="C711" s="15" t="s">
        <v>507</v>
      </c>
      <c r="D711" s="28" t="s">
        <v>2138</v>
      </c>
      <c r="E711" s="28" t="s">
        <v>5549</v>
      </c>
      <c r="F711" s="28" t="s">
        <v>721</v>
      </c>
      <c r="G711" s="65">
        <v>21</v>
      </c>
      <c r="H711" s="65" t="s">
        <v>301</v>
      </c>
      <c r="I711" s="65">
        <v>1944</v>
      </c>
      <c r="J711" s="101">
        <v>16183</v>
      </c>
      <c r="K711" s="68" t="s">
        <v>237</v>
      </c>
      <c r="L711" s="15" t="s">
        <v>17839</v>
      </c>
      <c r="M711" s="15" t="s">
        <v>290</v>
      </c>
      <c r="N711" s="15" t="s">
        <v>291</v>
      </c>
      <c r="O711" s="15" t="s">
        <v>7239</v>
      </c>
      <c r="P711" s="15"/>
      <c r="Q711" s="15"/>
      <c r="R711" s="15"/>
      <c r="S711" s="28"/>
      <c r="T711" s="15">
        <v>4</v>
      </c>
      <c r="U711" s="211" t="s">
        <v>2361</v>
      </c>
      <c r="V711" s="15">
        <v>1</v>
      </c>
      <c r="W711" s="15">
        <v>1</v>
      </c>
      <c r="X711" s="15" t="s">
        <v>294</v>
      </c>
      <c r="Y711" s="15" t="s">
        <v>2138</v>
      </c>
      <c r="Z711" s="15" t="s">
        <v>18167</v>
      </c>
      <c r="AA711">
        <f t="shared" si="11"/>
        <v>1</v>
      </c>
    </row>
    <row r="712" spans="1:27" x14ac:dyDescent="0.2">
      <c r="A712">
        <v>4467</v>
      </c>
      <c r="B712" s="1" t="s">
        <v>2294</v>
      </c>
      <c r="C712" t="s">
        <v>507</v>
      </c>
      <c r="D712" s="9" t="s">
        <v>2067</v>
      </c>
      <c r="E712" s="9" t="s">
        <v>508</v>
      </c>
      <c r="F712" s="9" t="s">
        <v>776</v>
      </c>
      <c r="G712" s="10">
        <v>22</v>
      </c>
      <c r="H712" s="10" t="s">
        <v>301</v>
      </c>
      <c r="I712" s="10">
        <v>1944</v>
      </c>
      <c r="J712" s="11" t="s">
        <v>2295</v>
      </c>
      <c r="K712" s="12" t="s">
        <v>237</v>
      </c>
      <c r="L712" s="13" t="s">
        <v>2296</v>
      </c>
      <c r="M712" s="13" t="s">
        <v>290</v>
      </c>
      <c r="N712" t="s">
        <v>291</v>
      </c>
      <c r="O712" t="s">
        <v>520</v>
      </c>
      <c r="R712" s="9"/>
      <c r="S712" s="9"/>
      <c r="T712">
        <v>4</v>
      </c>
      <c r="U712" s="210" t="s">
        <v>2361</v>
      </c>
      <c r="V712" s="14">
        <v>1</v>
      </c>
      <c r="W712" s="14">
        <v>1</v>
      </c>
      <c r="X712" s="14" t="s">
        <v>294</v>
      </c>
      <c r="Y712" t="s">
        <v>2067</v>
      </c>
      <c r="Z712" t="s">
        <v>18167</v>
      </c>
      <c r="AA712">
        <f t="shared" si="11"/>
        <v>1</v>
      </c>
    </row>
    <row r="713" spans="1:27" x14ac:dyDescent="0.2">
      <c r="A713">
        <v>552</v>
      </c>
      <c r="B713" s="1" t="s">
        <v>2297</v>
      </c>
      <c r="C713" t="s">
        <v>341</v>
      </c>
      <c r="D713" s="9" t="s">
        <v>531</v>
      </c>
      <c r="E713" s="9" t="s">
        <v>259</v>
      </c>
      <c r="F713" s="9" t="s">
        <v>532</v>
      </c>
      <c r="G713" s="10">
        <v>22</v>
      </c>
      <c r="H713" s="10" t="s">
        <v>301</v>
      </c>
      <c r="I713" s="10">
        <v>1944</v>
      </c>
      <c r="J713" s="148" t="s">
        <v>2396</v>
      </c>
      <c r="K713" s="12" t="s">
        <v>415</v>
      </c>
      <c r="L713" s="13" t="s">
        <v>2393</v>
      </c>
      <c r="M713" s="13" t="s">
        <v>290</v>
      </c>
      <c r="N713" t="s">
        <v>291</v>
      </c>
      <c r="O713" t="s">
        <v>320</v>
      </c>
      <c r="R713" s="9"/>
      <c r="S713" s="9"/>
      <c r="T713">
        <v>4</v>
      </c>
      <c r="U713" s="210" t="s">
        <v>2361</v>
      </c>
      <c r="V713" s="14">
        <v>1</v>
      </c>
      <c r="W713" s="14">
        <v>1</v>
      </c>
      <c r="X713" s="14" t="s">
        <v>294</v>
      </c>
      <c r="Y713" t="s">
        <v>531</v>
      </c>
      <c r="Z713" t="s">
        <v>271</v>
      </c>
      <c r="AA713">
        <f t="shared" si="11"/>
        <v>1</v>
      </c>
    </row>
    <row r="714" spans="1:27" x14ac:dyDescent="0.2">
      <c r="A714">
        <v>771</v>
      </c>
      <c r="B714" s="1" t="s">
        <v>2394</v>
      </c>
      <c r="C714" t="s">
        <v>1027</v>
      </c>
      <c r="D714" s="9" t="s">
        <v>2395</v>
      </c>
      <c r="E714" s="9" t="s">
        <v>259</v>
      </c>
      <c r="F714" s="9" t="s">
        <v>1416</v>
      </c>
      <c r="G714" s="10">
        <v>22</v>
      </c>
      <c r="H714" s="10" t="s">
        <v>301</v>
      </c>
      <c r="I714" s="10">
        <v>1944</v>
      </c>
      <c r="J714" s="11" t="s">
        <v>2396</v>
      </c>
      <c r="K714" s="12" t="s">
        <v>415</v>
      </c>
      <c r="L714" s="13" t="s">
        <v>2397</v>
      </c>
      <c r="M714" s="13" t="s">
        <v>290</v>
      </c>
      <c r="N714" t="s">
        <v>291</v>
      </c>
      <c r="O714" t="s">
        <v>635</v>
      </c>
      <c r="R714" s="9"/>
      <c r="S714" s="9"/>
      <c r="T714">
        <v>4</v>
      </c>
      <c r="U714" s="210" t="s">
        <v>2361</v>
      </c>
      <c r="V714" s="14">
        <v>1</v>
      </c>
      <c r="W714" s="14">
        <v>1</v>
      </c>
      <c r="X714" s="14" t="s">
        <v>270</v>
      </c>
      <c r="Y714">
        <v>107</v>
      </c>
      <c r="Z714" t="s">
        <v>271</v>
      </c>
      <c r="AA714">
        <f t="shared" si="11"/>
        <v>5</v>
      </c>
    </row>
    <row r="715" spans="1:27" x14ac:dyDescent="0.2">
      <c r="A715">
        <v>3472</v>
      </c>
      <c r="B715" s="1" t="s">
        <v>2398</v>
      </c>
      <c r="C715" t="s">
        <v>1027</v>
      </c>
      <c r="D715" s="9">
        <v>305</v>
      </c>
      <c r="E715" s="9" t="s">
        <v>259</v>
      </c>
      <c r="F715" s="9" t="s">
        <v>1416</v>
      </c>
      <c r="G715" s="10">
        <v>22</v>
      </c>
      <c r="H715" s="10" t="s">
        <v>301</v>
      </c>
      <c r="I715" s="10">
        <v>1944</v>
      </c>
      <c r="J715" s="11" t="s">
        <v>2396</v>
      </c>
      <c r="K715" s="12" t="s">
        <v>415</v>
      </c>
      <c r="L715" s="13" t="s">
        <v>17802</v>
      </c>
      <c r="M715" s="13" t="s">
        <v>332</v>
      </c>
      <c r="N715" t="s">
        <v>333</v>
      </c>
      <c r="Q715" t="s">
        <v>334</v>
      </c>
      <c r="R715" s="9"/>
      <c r="S715" s="9"/>
      <c r="T715">
        <v>4</v>
      </c>
      <c r="U715" s="210" t="s">
        <v>2361</v>
      </c>
      <c r="V715" s="14">
        <v>1</v>
      </c>
      <c r="W715" s="14">
        <v>1</v>
      </c>
      <c r="X715" s="14" t="s">
        <v>270</v>
      </c>
      <c r="Y715">
        <v>305</v>
      </c>
      <c r="Z715" t="s">
        <v>271</v>
      </c>
      <c r="AA715">
        <f t="shared" si="11"/>
        <v>1</v>
      </c>
    </row>
    <row r="716" spans="1:27" x14ac:dyDescent="0.2">
      <c r="A716">
        <v>1610</v>
      </c>
      <c r="B716" s="1" t="s">
        <v>2399</v>
      </c>
      <c r="C716" t="s">
        <v>284</v>
      </c>
      <c r="D716" s="9" t="s">
        <v>2400</v>
      </c>
      <c r="E716" s="9" t="s">
        <v>259</v>
      </c>
      <c r="F716" s="9" t="s">
        <v>532</v>
      </c>
      <c r="G716" s="10">
        <v>24</v>
      </c>
      <c r="H716" s="10" t="s">
        <v>301</v>
      </c>
      <c r="I716" s="10">
        <v>1944</v>
      </c>
      <c r="J716" s="11" t="s">
        <v>2401</v>
      </c>
      <c r="K716" s="12" t="s">
        <v>237</v>
      </c>
      <c r="L716" s="13" t="s">
        <v>2073</v>
      </c>
      <c r="M716" s="13" t="s">
        <v>290</v>
      </c>
      <c r="N716" t="s">
        <v>291</v>
      </c>
      <c r="O716" t="s">
        <v>292</v>
      </c>
      <c r="R716" s="9"/>
      <c r="S716" s="9"/>
      <c r="T716">
        <v>4</v>
      </c>
      <c r="U716" s="210" t="s">
        <v>2361</v>
      </c>
      <c r="V716" s="14">
        <v>1</v>
      </c>
      <c r="W716" s="14">
        <v>1</v>
      </c>
      <c r="X716" s="14" t="s">
        <v>294</v>
      </c>
      <c r="Y716" t="s">
        <v>1199</v>
      </c>
      <c r="Z716" t="s">
        <v>271</v>
      </c>
      <c r="AA716">
        <f t="shared" si="11"/>
        <v>2</v>
      </c>
    </row>
    <row r="717" spans="1:27" x14ac:dyDescent="0.2">
      <c r="A717">
        <v>773</v>
      </c>
      <c r="B717" s="1" t="s">
        <v>2074</v>
      </c>
      <c r="C717" t="s">
        <v>284</v>
      </c>
      <c r="D717" s="9" t="s">
        <v>2075</v>
      </c>
      <c r="E717" s="9" t="s">
        <v>259</v>
      </c>
      <c r="F717" s="9" t="s">
        <v>312</v>
      </c>
      <c r="G717" s="10">
        <v>24</v>
      </c>
      <c r="H717" s="10" t="s">
        <v>301</v>
      </c>
      <c r="I717" s="10">
        <v>1944</v>
      </c>
      <c r="J717" s="11" t="s">
        <v>2401</v>
      </c>
      <c r="K717" s="12" t="s">
        <v>237</v>
      </c>
      <c r="L717" s="13" t="s">
        <v>2076</v>
      </c>
      <c r="M717" s="13" t="s">
        <v>290</v>
      </c>
      <c r="O717" t="s">
        <v>635</v>
      </c>
      <c r="R717" s="9"/>
      <c r="S717" s="9"/>
      <c r="T717">
        <v>4</v>
      </c>
      <c r="U717" s="210" t="s">
        <v>2361</v>
      </c>
      <c r="V717" s="14">
        <v>1</v>
      </c>
      <c r="W717" s="14">
        <v>1</v>
      </c>
      <c r="X717" s="14" t="s">
        <v>270</v>
      </c>
      <c r="Y717">
        <v>307</v>
      </c>
      <c r="Z717" t="s">
        <v>505</v>
      </c>
      <c r="AA717">
        <f t="shared" si="11"/>
        <v>2</v>
      </c>
    </row>
    <row r="718" spans="1:27" x14ac:dyDescent="0.2">
      <c r="A718">
        <v>6445</v>
      </c>
      <c r="B718" s="1" t="s">
        <v>2077</v>
      </c>
      <c r="C718" t="s">
        <v>1523</v>
      </c>
      <c r="D718" s="9">
        <v>151</v>
      </c>
      <c r="E718" s="9" t="s">
        <v>259</v>
      </c>
      <c r="F718" s="9" t="s">
        <v>312</v>
      </c>
      <c r="G718" s="10">
        <v>24</v>
      </c>
      <c r="H718" s="10" t="s">
        <v>301</v>
      </c>
      <c r="I718" s="10">
        <v>1944</v>
      </c>
      <c r="J718" s="11" t="s">
        <v>2401</v>
      </c>
      <c r="K718" s="12" t="s">
        <v>237</v>
      </c>
      <c r="L718" s="13" t="s">
        <v>2078</v>
      </c>
      <c r="M718" s="13" t="s">
        <v>290</v>
      </c>
      <c r="O718" t="s">
        <v>646</v>
      </c>
      <c r="R718" s="9"/>
      <c r="S718" s="9"/>
      <c r="T718">
        <v>4</v>
      </c>
      <c r="U718" s="210" t="s">
        <v>2361</v>
      </c>
      <c r="V718" s="14">
        <v>1</v>
      </c>
      <c r="W718" s="14">
        <v>1</v>
      </c>
      <c r="X718" s="14" t="s">
        <v>270</v>
      </c>
      <c r="Y718">
        <v>151</v>
      </c>
      <c r="Z718" t="s">
        <v>505</v>
      </c>
      <c r="AA718">
        <f t="shared" si="11"/>
        <v>1</v>
      </c>
    </row>
    <row r="719" spans="1:27" x14ac:dyDescent="0.2">
      <c r="A719">
        <v>23</v>
      </c>
      <c r="B719" s="1" t="s">
        <v>2454</v>
      </c>
      <c r="C719" t="s">
        <v>284</v>
      </c>
      <c r="D719" s="9" t="s">
        <v>2455</v>
      </c>
      <c r="E719" s="9" t="s">
        <v>259</v>
      </c>
      <c r="F719" s="9" t="s">
        <v>532</v>
      </c>
      <c r="G719" s="10">
        <v>25</v>
      </c>
      <c r="H719" s="10" t="s">
        <v>301</v>
      </c>
      <c r="I719" s="10">
        <v>1944</v>
      </c>
      <c r="J719" s="11" t="s">
        <v>2456</v>
      </c>
      <c r="K719" s="12" t="s">
        <v>237</v>
      </c>
      <c r="L719" s="13" t="s">
        <v>2457</v>
      </c>
      <c r="M719" s="13" t="s">
        <v>290</v>
      </c>
      <c r="N719" t="s">
        <v>291</v>
      </c>
      <c r="O719" t="s">
        <v>292</v>
      </c>
      <c r="R719" s="9"/>
      <c r="S719" s="9"/>
      <c r="T719">
        <v>4</v>
      </c>
      <c r="U719" s="210" t="s">
        <v>2361</v>
      </c>
      <c r="V719" s="14">
        <v>1</v>
      </c>
      <c r="W719" s="14">
        <v>1</v>
      </c>
      <c r="X719" s="14" t="s">
        <v>294</v>
      </c>
      <c r="Y719" t="s">
        <v>1242</v>
      </c>
      <c r="Z719" t="s">
        <v>505</v>
      </c>
      <c r="AA719">
        <f t="shared" si="11"/>
        <v>4</v>
      </c>
    </row>
    <row r="720" spans="1:27" x14ac:dyDescent="0.2">
      <c r="A720">
        <v>6761</v>
      </c>
      <c r="B720" s="1" t="s">
        <v>2079</v>
      </c>
      <c r="C720" t="s">
        <v>1027</v>
      </c>
      <c r="D720" s="9">
        <v>464</v>
      </c>
      <c r="E720" s="9" t="s">
        <v>259</v>
      </c>
      <c r="F720" s="9" t="s">
        <v>1416</v>
      </c>
      <c r="G720" s="10">
        <v>25</v>
      </c>
      <c r="H720" s="10" t="s">
        <v>301</v>
      </c>
      <c r="I720" s="10">
        <v>1944</v>
      </c>
      <c r="J720" s="11">
        <v>16187</v>
      </c>
      <c r="K720" s="12" t="s">
        <v>237</v>
      </c>
      <c r="L720" s="13" t="s">
        <v>2451</v>
      </c>
      <c r="M720" s="13" t="s">
        <v>263</v>
      </c>
      <c r="N720" t="s">
        <v>470</v>
      </c>
      <c r="Q720" t="s">
        <v>672</v>
      </c>
      <c r="R720" s="9"/>
      <c r="S720" s="9"/>
      <c r="T720">
        <v>4</v>
      </c>
      <c r="U720" s="210" t="s">
        <v>2361</v>
      </c>
      <c r="V720" s="14">
        <v>1</v>
      </c>
      <c r="W720" s="14">
        <v>1</v>
      </c>
      <c r="X720" s="14" t="s">
        <v>270</v>
      </c>
      <c r="Y720">
        <v>464</v>
      </c>
      <c r="Z720" t="s">
        <v>271</v>
      </c>
      <c r="AA720">
        <f t="shared" si="11"/>
        <v>1</v>
      </c>
    </row>
    <row r="721" spans="1:27" x14ac:dyDescent="0.2">
      <c r="A721">
        <v>3650</v>
      </c>
      <c r="B721" s="1" t="s">
        <v>2452</v>
      </c>
      <c r="C721" t="s">
        <v>1027</v>
      </c>
      <c r="D721" s="9">
        <v>107</v>
      </c>
      <c r="E721" s="9" t="s">
        <v>259</v>
      </c>
      <c r="F721" s="9" t="s">
        <v>1416</v>
      </c>
      <c r="G721" s="10">
        <v>25</v>
      </c>
      <c r="H721" s="10" t="s">
        <v>301</v>
      </c>
      <c r="I721" s="10">
        <v>1944</v>
      </c>
      <c r="J721" s="11">
        <v>16187</v>
      </c>
      <c r="K721" s="12" t="s">
        <v>237</v>
      </c>
      <c r="L721" s="13" t="s">
        <v>2453</v>
      </c>
      <c r="M721" s="13" t="s">
        <v>263</v>
      </c>
      <c r="N721" t="s">
        <v>470</v>
      </c>
      <c r="Q721" t="s">
        <v>672</v>
      </c>
      <c r="R721" s="9"/>
      <c r="S721" s="9"/>
      <c r="T721">
        <v>4</v>
      </c>
      <c r="U721" s="210" t="s">
        <v>2361</v>
      </c>
      <c r="V721" s="14">
        <v>1</v>
      </c>
      <c r="W721" s="14">
        <v>1</v>
      </c>
      <c r="X721" s="14" t="s">
        <v>270</v>
      </c>
      <c r="Y721">
        <v>107</v>
      </c>
      <c r="Z721" t="s">
        <v>271</v>
      </c>
      <c r="AA721">
        <f t="shared" si="11"/>
        <v>1</v>
      </c>
    </row>
    <row r="722" spans="1:27" x14ac:dyDescent="0.2">
      <c r="A722">
        <v>7258</v>
      </c>
      <c r="B722" s="1" t="s">
        <v>2458</v>
      </c>
      <c r="C722" t="s">
        <v>503</v>
      </c>
      <c r="D722" s="9" t="s">
        <v>531</v>
      </c>
      <c r="E722" s="9" t="s">
        <v>259</v>
      </c>
      <c r="F722" s="9" t="s">
        <v>532</v>
      </c>
      <c r="G722" s="10">
        <v>25</v>
      </c>
      <c r="H722" s="10" t="s">
        <v>301</v>
      </c>
      <c r="I722" s="10">
        <v>1944</v>
      </c>
      <c r="J722" s="11" t="s">
        <v>2456</v>
      </c>
      <c r="K722" s="12" t="s">
        <v>415</v>
      </c>
      <c r="L722" s="13" t="s">
        <v>2459</v>
      </c>
      <c r="M722" s="13" t="s">
        <v>290</v>
      </c>
      <c r="N722" t="s">
        <v>291</v>
      </c>
      <c r="O722" t="s">
        <v>292</v>
      </c>
      <c r="R722" s="9"/>
      <c r="S722" s="9"/>
      <c r="T722">
        <v>4</v>
      </c>
      <c r="U722" s="210" t="s">
        <v>2361</v>
      </c>
      <c r="V722" s="14">
        <v>1</v>
      </c>
      <c r="W722" s="14">
        <v>1</v>
      </c>
      <c r="X722" s="14" t="s">
        <v>294</v>
      </c>
      <c r="Y722" t="s">
        <v>531</v>
      </c>
      <c r="Z722" t="s">
        <v>505</v>
      </c>
      <c r="AA722">
        <f t="shared" si="11"/>
        <v>1</v>
      </c>
    </row>
    <row r="723" spans="1:27" x14ac:dyDescent="0.2">
      <c r="A723">
        <v>1171</v>
      </c>
      <c r="B723" s="1" t="s">
        <v>2466</v>
      </c>
      <c r="C723" t="s">
        <v>284</v>
      </c>
      <c r="D723" s="9" t="s">
        <v>2467</v>
      </c>
      <c r="E723" s="9" t="s">
        <v>259</v>
      </c>
      <c r="F723" s="9" t="s">
        <v>1701</v>
      </c>
      <c r="G723" s="10">
        <v>26</v>
      </c>
      <c r="H723" s="10" t="s">
        <v>301</v>
      </c>
      <c r="I723" s="10">
        <v>1944</v>
      </c>
      <c r="J723" s="11" t="s">
        <v>2462</v>
      </c>
      <c r="K723" s="12" t="s">
        <v>415</v>
      </c>
      <c r="L723" s="13" t="s">
        <v>2468</v>
      </c>
      <c r="M723" s="13" t="s">
        <v>332</v>
      </c>
      <c r="N723" t="s">
        <v>2060</v>
      </c>
      <c r="Q723" t="s">
        <v>334</v>
      </c>
      <c r="R723" s="9"/>
      <c r="S723" s="9"/>
      <c r="T723">
        <v>4</v>
      </c>
      <c r="U723" s="210" t="s">
        <v>2361</v>
      </c>
      <c r="V723" s="14">
        <v>1</v>
      </c>
      <c r="W723" s="14">
        <v>1</v>
      </c>
      <c r="X723" s="14" t="s">
        <v>270</v>
      </c>
      <c r="Y723">
        <v>141</v>
      </c>
      <c r="Z723" t="s">
        <v>271</v>
      </c>
      <c r="AA723">
        <f t="shared" si="11"/>
        <v>2</v>
      </c>
    </row>
    <row r="724" spans="1:27" x14ac:dyDescent="0.2">
      <c r="A724">
        <v>2914</v>
      </c>
      <c r="B724" s="1" t="s">
        <v>2460</v>
      </c>
      <c r="C724" t="s">
        <v>341</v>
      </c>
      <c r="D724" s="9" t="s">
        <v>2461</v>
      </c>
      <c r="E724" s="9" t="s">
        <v>259</v>
      </c>
      <c r="F724" s="9" t="s">
        <v>1319</v>
      </c>
      <c r="G724" s="10">
        <v>26</v>
      </c>
      <c r="H724" s="10" t="s">
        <v>301</v>
      </c>
      <c r="I724" s="10">
        <v>1944</v>
      </c>
      <c r="J724" s="11" t="s">
        <v>2462</v>
      </c>
      <c r="K724" s="12" t="s">
        <v>415</v>
      </c>
      <c r="L724" s="13" t="s">
        <v>18571</v>
      </c>
      <c r="M724" s="13" t="s">
        <v>290</v>
      </c>
      <c r="N724" t="s">
        <v>573</v>
      </c>
      <c r="O724" t="s">
        <v>692</v>
      </c>
      <c r="R724" s="9"/>
      <c r="S724" s="9"/>
      <c r="T724">
        <v>4</v>
      </c>
      <c r="U724" s="210" t="s">
        <v>2361</v>
      </c>
      <c r="V724" s="14">
        <v>1</v>
      </c>
      <c r="W724" s="14">
        <v>1</v>
      </c>
      <c r="X724" s="14" t="s">
        <v>270</v>
      </c>
      <c r="Y724">
        <v>192</v>
      </c>
      <c r="Z724" t="s">
        <v>271</v>
      </c>
      <c r="AA724">
        <f t="shared" si="11"/>
        <v>3</v>
      </c>
    </row>
    <row r="725" spans="1:27" x14ac:dyDescent="0.2">
      <c r="A725">
        <v>2072</v>
      </c>
      <c r="B725" s="1" t="s">
        <v>2463</v>
      </c>
      <c r="C725" t="s">
        <v>2040</v>
      </c>
      <c r="D725" s="9" t="s">
        <v>2464</v>
      </c>
      <c r="E725" s="9" t="s">
        <v>259</v>
      </c>
      <c r="F725" s="9" t="s">
        <v>721</v>
      </c>
      <c r="G725" s="10">
        <v>26</v>
      </c>
      <c r="H725" s="10" t="s">
        <v>301</v>
      </c>
      <c r="I725" s="10">
        <v>1944</v>
      </c>
      <c r="J725" s="11" t="s">
        <v>2462</v>
      </c>
      <c r="K725" s="12" t="s">
        <v>415</v>
      </c>
      <c r="L725" s="13" t="s">
        <v>2465</v>
      </c>
      <c r="M725" s="13" t="s">
        <v>290</v>
      </c>
      <c r="N725" t="s">
        <v>573</v>
      </c>
      <c r="O725" t="s">
        <v>692</v>
      </c>
      <c r="R725" s="9"/>
      <c r="S725" s="9"/>
      <c r="T725">
        <v>4</v>
      </c>
      <c r="U725" s="210" t="s">
        <v>2361</v>
      </c>
      <c r="V725" s="14">
        <v>1</v>
      </c>
      <c r="W725" s="14">
        <v>1</v>
      </c>
      <c r="X725" s="14" t="s">
        <v>270</v>
      </c>
      <c r="Y725">
        <v>692</v>
      </c>
      <c r="Z725" t="s">
        <v>271</v>
      </c>
      <c r="AA725">
        <f t="shared" si="11"/>
        <v>2</v>
      </c>
    </row>
    <row r="726" spans="1:27" x14ac:dyDescent="0.2">
      <c r="A726">
        <v>3687</v>
      </c>
      <c r="B726" s="1" t="s">
        <v>2469</v>
      </c>
      <c r="C726" t="s">
        <v>1027</v>
      </c>
      <c r="D726" s="9">
        <v>613</v>
      </c>
      <c r="E726" s="9" t="s">
        <v>259</v>
      </c>
      <c r="F726" s="9" t="s">
        <v>1416</v>
      </c>
      <c r="G726" s="10">
        <v>26</v>
      </c>
      <c r="H726" s="10" t="s">
        <v>301</v>
      </c>
      <c r="I726" s="10">
        <v>1944</v>
      </c>
      <c r="J726" s="11" t="s">
        <v>2462</v>
      </c>
      <c r="K726" s="12" t="s">
        <v>415</v>
      </c>
      <c r="L726" s="13" t="s">
        <v>2470</v>
      </c>
      <c r="M726" s="13" t="s">
        <v>263</v>
      </c>
      <c r="N726" t="s">
        <v>470</v>
      </c>
      <c r="Q726" t="s">
        <v>672</v>
      </c>
      <c r="R726" s="9"/>
      <c r="S726" s="9"/>
      <c r="T726">
        <v>4</v>
      </c>
      <c r="U726" s="210" t="s">
        <v>2361</v>
      </c>
      <c r="V726" s="14">
        <v>1</v>
      </c>
      <c r="W726" s="14">
        <v>1</v>
      </c>
      <c r="X726" s="14" t="s">
        <v>270</v>
      </c>
      <c r="Y726">
        <v>613</v>
      </c>
      <c r="Z726" t="s">
        <v>271</v>
      </c>
      <c r="AA726">
        <f t="shared" si="11"/>
        <v>1</v>
      </c>
    </row>
    <row r="727" spans="1:27" x14ac:dyDescent="0.2">
      <c r="A727">
        <v>3424</v>
      </c>
      <c r="B727" s="1" t="s">
        <v>2471</v>
      </c>
      <c r="C727" t="s">
        <v>1027</v>
      </c>
      <c r="D727" s="9">
        <v>515</v>
      </c>
      <c r="E727" s="9" t="s">
        <v>259</v>
      </c>
      <c r="F727" s="9" t="s">
        <v>413</v>
      </c>
      <c r="G727" s="10">
        <v>26</v>
      </c>
      <c r="H727" s="10" t="s">
        <v>301</v>
      </c>
      <c r="I727" s="10">
        <v>1944</v>
      </c>
      <c r="J727" s="11" t="s">
        <v>2462</v>
      </c>
      <c r="K727" s="12" t="s">
        <v>415</v>
      </c>
      <c r="L727" s="13" t="s">
        <v>2472</v>
      </c>
      <c r="M727" s="13" t="s">
        <v>263</v>
      </c>
      <c r="N727" s="25" t="s">
        <v>470</v>
      </c>
      <c r="O727" s="25"/>
      <c r="P727" s="25"/>
      <c r="Q727" t="s">
        <v>672</v>
      </c>
      <c r="R727" s="9"/>
      <c r="S727" s="9"/>
      <c r="T727">
        <v>4</v>
      </c>
      <c r="U727" s="210" t="s">
        <v>2361</v>
      </c>
      <c r="V727" s="14">
        <v>1</v>
      </c>
      <c r="W727" s="14">
        <v>1</v>
      </c>
      <c r="X727" s="14" t="s">
        <v>270</v>
      </c>
      <c r="Y727">
        <v>515</v>
      </c>
      <c r="Z727" t="s">
        <v>271</v>
      </c>
      <c r="AA727">
        <f t="shared" si="11"/>
        <v>1</v>
      </c>
    </row>
    <row r="728" spans="1:27" x14ac:dyDescent="0.2">
      <c r="A728">
        <v>6768</v>
      </c>
      <c r="B728" s="1" t="s">
        <v>2473</v>
      </c>
      <c r="C728" t="s">
        <v>1027</v>
      </c>
      <c r="D728" s="9">
        <v>464</v>
      </c>
      <c r="E728" s="9" t="s">
        <v>259</v>
      </c>
      <c r="F728" s="9" t="s">
        <v>1416</v>
      </c>
      <c r="G728" s="10">
        <v>27</v>
      </c>
      <c r="H728" s="10" t="s">
        <v>301</v>
      </c>
      <c r="I728" s="10">
        <v>1944</v>
      </c>
      <c r="J728" s="11">
        <v>16189</v>
      </c>
      <c r="K728" s="12" t="s">
        <v>237</v>
      </c>
      <c r="L728" s="13" t="s">
        <v>2474</v>
      </c>
      <c r="M728" s="13" t="s">
        <v>263</v>
      </c>
      <c r="N728" t="s">
        <v>470</v>
      </c>
      <c r="Q728" t="s">
        <v>672</v>
      </c>
      <c r="R728" s="9"/>
      <c r="S728" s="9"/>
      <c r="T728">
        <v>4</v>
      </c>
      <c r="U728" s="210" t="s">
        <v>2361</v>
      </c>
      <c r="V728" s="14">
        <v>1</v>
      </c>
      <c r="W728" s="14">
        <v>1</v>
      </c>
      <c r="X728" s="14" t="s">
        <v>270</v>
      </c>
      <c r="Y728">
        <v>464</v>
      </c>
      <c r="Z728" t="s">
        <v>1419</v>
      </c>
      <c r="AA728">
        <f t="shared" si="11"/>
        <v>1</v>
      </c>
    </row>
    <row r="729" spans="1:27" x14ac:dyDescent="0.2">
      <c r="A729">
        <v>5438</v>
      </c>
      <c r="B729" s="1" t="s">
        <v>2482</v>
      </c>
      <c r="C729" t="s">
        <v>1008</v>
      </c>
      <c r="D729" s="9" t="s">
        <v>1377</v>
      </c>
      <c r="E729" s="9" t="s">
        <v>259</v>
      </c>
      <c r="F729" s="9" t="s">
        <v>721</v>
      </c>
      <c r="G729" s="10">
        <v>27</v>
      </c>
      <c r="H729" s="10" t="s">
        <v>301</v>
      </c>
      <c r="I729" s="10">
        <v>1944</v>
      </c>
      <c r="J729" s="11" t="s">
        <v>2477</v>
      </c>
      <c r="K729" s="12" t="s">
        <v>237</v>
      </c>
      <c r="L729" s="13" t="s">
        <v>2483</v>
      </c>
      <c r="M729" s="13" t="s">
        <v>290</v>
      </c>
      <c r="N729" t="s">
        <v>291</v>
      </c>
      <c r="O729" t="s">
        <v>498</v>
      </c>
      <c r="R729" s="9"/>
      <c r="S729" s="9"/>
      <c r="T729">
        <v>4</v>
      </c>
      <c r="U729" s="210" t="s">
        <v>2361</v>
      </c>
      <c r="V729" s="14">
        <v>1</v>
      </c>
      <c r="W729" s="14">
        <v>1</v>
      </c>
      <c r="X729" s="14" t="s">
        <v>270</v>
      </c>
      <c r="Y729">
        <v>105</v>
      </c>
      <c r="Z729" t="s">
        <v>271</v>
      </c>
      <c r="AA729">
        <f t="shared" si="11"/>
        <v>2</v>
      </c>
    </row>
    <row r="730" spans="1:27" x14ac:dyDescent="0.2">
      <c r="A730">
        <v>1013</v>
      </c>
      <c r="B730" s="1" t="s">
        <v>2479</v>
      </c>
      <c r="C730" t="s">
        <v>1027</v>
      </c>
      <c r="D730" s="9" t="s">
        <v>2480</v>
      </c>
      <c r="E730" s="9" t="s">
        <v>259</v>
      </c>
      <c r="F730" s="9" t="s">
        <v>1416</v>
      </c>
      <c r="G730" s="10">
        <v>27</v>
      </c>
      <c r="H730" s="10" t="s">
        <v>301</v>
      </c>
      <c r="I730" s="10">
        <v>1944</v>
      </c>
      <c r="J730" s="11" t="s">
        <v>2477</v>
      </c>
      <c r="K730" s="12" t="s">
        <v>237</v>
      </c>
      <c r="L730" s="13" t="s">
        <v>2481</v>
      </c>
      <c r="M730" s="13" t="s">
        <v>290</v>
      </c>
      <c r="O730" t="s">
        <v>520</v>
      </c>
      <c r="R730" s="9"/>
      <c r="S730" s="9"/>
      <c r="T730">
        <v>4</v>
      </c>
      <c r="U730" s="210" t="s">
        <v>2361</v>
      </c>
      <c r="V730" s="14">
        <v>1</v>
      </c>
      <c r="W730" s="14">
        <v>1</v>
      </c>
      <c r="X730" s="14" t="s">
        <v>270</v>
      </c>
      <c r="Y730">
        <v>107</v>
      </c>
      <c r="Z730" t="s">
        <v>271</v>
      </c>
      <c r="AA730">
        <f t="shared" si="11"/>
        <v>2</v>
      </c>
    </row>
    <row r="731" spans="1:27" x14ac:dyDescent="0.2">
      <c r="A731">
        <v>2905</v>
      </c>
      <c r="B731" s="1" t="s">
        <v>2475</v>
      </c>
      <c r="C731" t="s">
        <v>1027</v>
      </c>
      <c r="D731" s="9" t="s">
        <v>2476</v>
      </c>
      <c r="E731" s="9" t="s">
        <v>259</v>
      </c>
      <c r="F731" s="9" t="s">
        <v>1416</v>
      </c>
      <c r="G731" s="10">
        <v>27</v>
      </c>
      <c r="H731" s="10" t="s">
        <v>301</v>
      </c>
      <c r="I731" s="10">
        <v>1944</v>
      </c>
      <c r="J731" s="11" t="s">
        <v>2477</v>
      </c>
      <c r="K731" s="12" t="s">
        <v>237</v>
      </c>
      <c r="L731" s="13" t="s">
        <v>2478</v>
      </c>
      <c r="M731" s="13" t="s">
        <v>290</v>
      </c>
      <c r="O731" t="s">
        <v>320</v>
      </c>
      <c r="R731" s="9"/>
      <c r="S731" s="9"/>
      <c r="T731">
        <v>4</v>
      </c>
      <c r="U731" s="210" t="s">
        <v>2361</v>
      </c>
      <c r="V731" s="14">
        <v>1</v>
      </c>
      <c r="W731" s="14">
        <v>1</v>
      </c>
      <c r="X731" s="14" t="s">
        <v>270</v>
      </c>
      <c r="Y731">
        <v>487</v>
      </c>
      <c r="Z731" t="s">
        <v>271</v>
      </c>
      <c r="AA731">
        <f t="shared" si="11"/>
        <v>3</v>
      </c>
    </row>
    <row r="732" spans="1:27" x14ac:dyDescent="0.2">
      <c r="A732">
        <v>3970</v>
      </c>
      <c r="B732" s="1" t="s">
        <v>2487</v>
      </c>
      <c r="C732" t="s">
        <v>284</v>
      </c>
      <c r="D732" s="9" t="s">
        <v>2488</v>
      </c>
      <c r="E732" s="9" t="s">
        <v>259</v>
      </c>
      <c r="F732" s="9" t="s">
        <v>1701</v>
      </c>
      <c r="G732" s="10">
        <v>27</v>
      </c>
      <c r="H732" s="10" t="s">
        <v>301</v>
      </c>
      <c r="I732" s="10">
        <v>1944</v>
      </c>
      <c r="J732" s="11" t="s">
        <v>2489</v>
      </c>
      <c r="K732" s="12" t="s">
        <v>415</v>
      </c>
      <c r="L732" s="13" t="s">
        <v>2490</v>
      </c>
      <c r="M732" s="13" t="s">
        <v>332</v>
      </c>
      <c r="N732" t="s">
        <v>2060</v>
      </c>
      <c r="Q732" t="s">
        <v>334</v>
      </c>
      <c r="R732" s="9"/>
      <c r="S732" s="9"/>
      <c r="T732">
        <v>4</v>
      </c>
      <c r="U732" s="210" t="s">
        <v>2361</v>
      </c>
      <c r="V732" s="14">
        <v>1</v>
      </c>
      <c r="W732" s="14">
        <v>1</v>
      </c>
      <c r="X732" s="14" t="s">
        <v>270</v>
      </c>
      <c r="Y732">
        <v>141</v>
      </c>
      <c r="Z732" t="s">
        <v>271</v>
      </c>
      <c r="AA732">
        <f t="shared" si="11"/>
        <v>3</v>
      </c>
    </row>
    <row r="733" spans="1:27" x14ac:dyDescent="0.2">
      <c r="A733">
        <v>3749</v>
      </c>
      <c r="B733" s="1" t="s">
        <v>2485</v>
      </c>
      <c r="C733" t="s">
        <v>1027</v>
      </c>
      <c r="D733" s="9">
        <v>21</v>
      </c>
      <c r="E733" s="9" t="s">
        <v>259</v>
      </c>
      <c r="F733" s="9" t="s">
        <v>1416</v>
      </c>
      <c r="G733" s="10">
        <v>27</v>
      </c>
      <c r="H733" s="10" t="s">
        <v>301</v>
      </c>
      <c r="I733" s="10">
        <v>1944</v>
      </c>
      <c r="J733" s="11" t="s">
        <v>2477</v>
      </c>
      <c r="K733" s="12" t="s">
        <v>415</v>
      </c>
      <c r="L733" s="13" t="s">
        <v>2486</v>
      </c>
      <c r="M733" s="13" t="s">
        <v>290</v>
      </c>
      <c r="O733" t="s">
        <v>498</v>
      </c>
      <c r="R733" s="9"/>
      <c r="S733" s="9"/>
      <c r="T733">
        <v>4</v>
      </c>
      <c r="U733" s="210" t="s">
        <v>2361</v>
      </c>
      <c r="V733" s="14">
        <v>1</v>
      </c>
      <c r="W733" s="14">
        <v>1</v>
      </c>
      <c r="X733" s="14" t="s">
        <v>270</v>
      </c>
      <c r="Y733">
        <v>21</v>
      </c>
      <c r="Z733" t="s">
        <v>271</v>
      </c>
      <c r="AA733">
        <f t="shared" si="11"/>
        <v>1</v>
      </c>
    </row>
    <row r="734" spans="1:27" x14ac:dyDescent="0.2">
      <c r="A734">
        <v>3512</v>
      </c>
      <c r="B734" s="1" t="s">
        <v>2484</v>
      </c>
      <c r="C734" t="s">
        <v>1027</v>
      </c>
      <c r="D734" s="9">
        <v>305</v>
      </c>
      <c r="E734" s="9" t="s">
        <v>259</v>
      </c>
      <c r="F734" s="9" t="s">
        <v>1416</v>
      </c>
      <c r="G734" s="10">
        <v>27</v>
      </c>
      <c r="H734" s="10" t="s">
        <v>301</v>
      </c>
      <c r="I734" s="10">
        <v>1944</v>
      </c>
      <c r="J734" s="11" t="s">
        <v>2477</v>
      </c>
      <c r="K734" s="12" t="s">
        <v>415</v>
      </c>
      <c r="L734" s="13" t="s">
        <v>80</v>
      </c>
      <c r="M734" s="13" t="s">
        <v>290</v>
      </c>
      <c r="N734" t="s">
        <v>291</v>
      </c>
      <c r="O734" t="s">
        <v>933</v>
      </c>
      <c r="R734" s="9"/>
      <c r="S734" s="9"/>
      <c r="T734">
        <v>4</v>
      </c>
      <c r="U734" s="210" t="s">
        <v>2361</v>
      </c>
      <c r="V734" s="14">
        <v>1</v>
      </c>
      <c r="W734" s="14">
        <v>1</v>
      </c>
      <c r="X734" s="14" t="s">
        <v>270</v>
      </c>
      <c r="Y734">
        <v>305</v>
      </c>
      <c r="Z734" t="s">
        <v>271</v>
      </c>
      <c r="AA734">
        <f t="shared" si="11"/>
        <v>1</v>
      </c>
    </row>
    <row r="735" spans="1:27" x14ac:dyDescent="0.2">
      <c r="A735">
        <v>7348</v>
      </c>
      <c r="B735" s="1" t="s">
        <v>2491</v>
      </c>
      <c r="C735" t="s">
        <v>1027</v>
      </c>
      <c r="D735" s="9" t="s">
        <v>2492</v>
      </c>
      <c r="E735" s="9" t="s">
        <v>259</v>
      </c>
      <c r="F735" s="9" t="s">
        <v>1416</v>
      </c>
      <c r="G735" s="10">
        <v>28</v>
      </c>
      <c r="H735" s="10" t="s">
        <v>301</v>
      </c>
      <c r="I735" s="10">
        <v>1944</v>
      </c>
      <c r="J735" s="11" t="s">
        <v>2493</v>
      </c>
      <c r="K735" s="12" t="s">
        <v>237</v>
      </c>
      <c r="L735" s="13" t="s">
        <v>2494</v>
      </c>
      <c r="M735" s="13" t="s">
        <v>290</v>
      </c>
      <c r="O735" t="s">
        <v>695</v>
      </c>
      <c r="R735" s="9"/>
      <c r="S735" s="9"/>
      <c r="T735">
        <v>4</v>
      </c>
      <c r="U735" s="210" t="s">
        <v>2361</v>
      </c>
      <c r="V735" s="14">
        <v>1</v>
      </c>
      <c r="W735" s="14">
        <v>1</v>
      </c>
      <c r="X735" s="14" t="s">
        <v>270</v>
      </c>
      <c r="Y735">
        <v>487</v>
      </c>
      <c r="Z735" t="s">
        <v>1419</v>
      </c>
      <c r="AA735">
        <f t="shared" si="11"/>
        <v>3</v>
      </c>
    </row>
    <row r="736" spans="1:27" x14ac:dyDescent="0.2">
      <c r="A736">
        <v>3107</v>
      </c>
      <c r="B736" s="1" t="s">
        <v>2495</v>
      </c>
      <c r="C736" t="s">
        <v>284</v>
      </c>
      <c r="D736" s="9">
        <v>456</v>
      </c>
      <c r="E736" s="9" t="s">
        <v>259</v>
      </c>
      <c r="F736" s="9" t="s">
        <v>312</v>
      </c>
      <c r="G736" s="10">
        <v>28</v>
      </c>
      <c r="H736" s="10" t="s">
        <v>301</v>
      </c>
      <c r="I736" s="10">
        <v>1944</v>
      </c>
      <c r="J736" s="11" t="s">
        <v>2496</v>
      </c>
      <c r="K736" s="12" t="s">
        <v>415</v>
      </c>
      <c r="L736" s="13" t="s">
        <v>2497</v>
      </c>
      <c r="M736" s="13" t="s">
        <v>332</v>
      </c>
      <c r="N736" t="s">
        <v>333</v>
      </c>
      <c r="Q736" t="s">
        <v>334</v>
      </c>
      <c r="R736" s="9"/>
      <c r="S736" s="9"/>
      <c r="T736">
        <v>4</v>
      </c>
      <c r="U736" s="210" t="s">
        <v>2361</v>
      </c>
      <c r="V736" s="14">
        <v>1</v>
      </c>
      <c r="W736" s="14">
        <v>1</v>
      </c>
      <c r="X736" s="14" t="s">
        <v>270</v>
      </c>
      <c r="Y736">
        <v>456</v>
      </c>
      <c r="Z736" t="s">
        <v>505</v>
      </c>
      <c r="AA736">
        <f t="shared" si="11"/>
        <v>1</v>
      </c>
    </row>
    <row r="737" spans="1:27" x14ac:dyDescent="0.2">
      <c r="A737">
        <v>2162</v>
      </c>
      <c r="B737" s="1" t="s">
        <v>2498</v>
      </c>
      <c r="C737" t="s">
        <v>284</v>
      </c>
      <c r="D737" s="9" t="s">
        <v>2499</v>
      </c>
      <c r="E737" s="9" t="s">
        <v>259</v>
      </c>
      <c r="F737" s="9" t="s">
        <v>883</v>
      </c>
      <c r="G737" s="10">
        <v>30</v>
      </c>
      <c r="H737" s="10" t="s">
        <v>301</v>
      </c>
      <c r="I737" s="10">
        <v>1944</v>
      </c>
      <c r="J737" s="11" t="s">
        <v>2500</v>
      </c>
      <c r="K737" s="12" t="s">
        <v>237</v>
      </c>
      <c r="L737" s="13" t="s">
        <v>2501</v>
      </c>
      <c r="M737" s="13" t="s">
        <v>290</v>
      </c>
      <c r="N737" t="s">
        <v>291</v>
      </c>
      <c r="O737" t="s">
        <v>334</v>
      </c>
      <c r="R737" s="9"/>
      <c r="S737" s="9"/>
      <c r="T737">
        <v>4</v>
      </c>
      <c r="U737" s="210" t="s">
        <v>2361</v>
      </c>
      <c r="V737" s="14">
        <v>1</v>
      </c>
      <c r="W737" s="14">
        <v>1</v>
      </c>
      <c r="X737" s="14" t="s">
        <v>270</v>
      </c>
      <c r="Y737">
        <v>333</v>
      </c>
      <c r="Z737" t="s">
        <v>271</v>
      </c>
      <c r="AA737">
        <f t="shared" si="11"/>
        <v>2</v>
      </c>
    </row>
    <row r="738" spans="1:27" x14ac:dyDescent="0.2">
      <c r="A738">
        <v>2713</v>
      </c>
      <c r="B738" s="1" t="s">
        <v>2502</v>
      </c>
      <c r="C738" t="s">
        <v>1027</v>
      </c>
      <c r="D738" s="9" t="s">
        <v>2503</v>
      </c>
      <c r="E738" s="9" t="s">
        <v>259</v>
      </c>
      <c r="F738" s="9" t="s">
        <v>776</v>
      </c>
      <c r="G738" s="10">
        <v>30</v>
      </c>
      <c r="H738" s="10" t="s">
        <v>301</v>
      </c>
      <c r="I738" s="10">
        <v>1944</v>
      </c>
      <c r="J738" s="11" t="s">
        <v>2500</v>
      </c>
      <c r="K738" s="12" t="s">
        <v>237</v>
      </c>
      <c r="L738" s="13" t="s">
        <v>3</v>
      </c>
      <c r="M738" s="13" t="s">
        <v>290</v>
      </c>
      <c r="N738" t="s">
        <v>291</v>
      </c>
      <c r="O738" t="s">
        <v>334</v>
      </c>
      <c r="R738" s="9"/>
      <c r="S738" s="9"/>
      <c r="T738">
        <v>4</v>
      </c>
      <c r="U738" s="210" t="s">
        <v>2361</v>
      </c>
      <c r="V738" s="14">
        <v>1</v>
      </c>
      <c r="W738" s="14">
        <v>1</v>
      </c>
      <c r="X738" s="14" t="s">
        <v>294</v>
      </c>
      <c r="Y738" t="s">
        <v>2503</v>
      </c>
      <c r="Z738" t="s">
        <v>271</v>
      </c>
      <c r="AA738">
        <f t="shared" si="11"/>
        <v>1</v>
      </c>
    </row>
    <row r="739" spans="1:27" x14ac:dyDescent="0.2">
      <c r="A739">
        <v>4077</v>
      </c>
      <c r="B739" s="1" t="s">
        <v>2508</v>
      </c>
      <c r="C739" t="s">
        <v>657</v>
      </c>
      <c r="D739" s="9" t="s">
        <v>2509</v>
      </c>
      <c r="E739" s="9" t="s">
        <v>876</v>
      </c>
      <c r="F739" s="9" t="s">
        <v>1416</v>
      </c>
      <c r="G739" s="10">
        <v>1</v>
      </c>
      <c r="H739" s="10" t="s">
        <v>313</v>
      </c>
      <c r="I739" s="10">
        <v>1944</v>
      </c>
      <c r="J739" s="11" t="s">
        <v>2505</v>
      </c>
      <c r="K739" s="12" t="s">
        <v>237</v>
      </c>
      <c r="L739" s="13" t="s">
        <v>2510</v>
      </c>
      <c r="M739" s="13" t="s">
        <v>290</v>
      </c>
      <c r="O739" t="s">
        <v>292</v>
      </c>
      <c r="R739" s="9"/>
      <c r="S739" s="9"/>
      <c r="T739">
        <v>5</v>
      </c>
      <c r="U739" s="210" t="s">
        <v>2507</v>
      </c>
      <c r="V739" s="14">
        <v>1</v>
      </c>
      <c r="W739" s="14">
        <v>1</v>
      </c>
      <c r="X739" s="14" t="s">
        <v>270</v>
      </c>
      <c r="Y739">
        <v>45</v>
      </c>
      <c r="Z739" t="s">
        <v>271</v>
      </c>
      <c r="AA739">
        <f t="shared" si="11"/>
        <v>3</v>
      </c>
    </row>
    <row r="740" spans="1:27" x14ac:dyDescent="0.2">
      <c r="A740">
        <v>1219</v>
      </c>
      <c r="B740" s="1" t="s">
        <v>2504</v>
      </c>
      <c r="C740" t="s">
        <v>657</v>
      </c>
      <c r="D740" s="9" t="s">
        <v>1431</v>
      </c>
      <c r="E740" s="9" t="s">
        <v>259</v>
      </c>
      <c r="F740" s="9" t="s">
        <v>532</v>
      </c>
      <c r="G740" s="10">
        <v>1</v>
      </c>
      <c r="H740" s="10" t="s">
        <v>313</v>
      </c>
      <c r="I740" s="10">
        <v>1944</v>
      </c>
      <c r="J740" s="11" t="s">
        <v>2505</v>
      </c>
      <c r="K740" s="12" t="s">
        <v>237</v>
      </c>
      <c r="L740" s="13" t="s">
        <v>2506</v>
      </c>
      <c r="M740" s="13" t="s">
        <v>290</v>
      </c>
      <c r="N740" t="s">
        <v>291</v>
      </c>
      <c r="O740" t="s">
        <v>292</v>
      </c>
      <c r="R740" s="9"/>
      <c r="S740" s="9"/>
      <c r="T740">
        <v>5</v>
      </c>
      <c r="U740" s="210" t="s">
        <v>2507</v>
      </c>
      <c r="V740" s="14">
        <v>1</v>
      </c>
      <c r="W740" s="14">
        <v>1</v>
      </c>
      <c r="X740" s="14" t="s">
        <v>294</v>
      </c>
      <c r="Y740" t="s">
        <v>971</v>
      </c>
      <c r="Z740" t="s">
        <v>271</v>
      </c>
      <c r="AA740">
        <f t="shared" si="11"/>
        <v>3</v>
      </c>
    </row>
    <row r="741" spans="1:27" x14ac:dyDescent="0.2">
      <c r="A741">
        <v>3514</v>
      </c>
      <c r="B741" s="1" t="s">
        <v>2513</v>
      </c>
      <c r="C741" t="s">
        <v>1027</v>
      </c>
      <c r="D741" s="9">
        <v>305</v>
      </c>
      <c r="E741" s="9" t="s">
        <v>259</v>
      </c>
      <c r="F741" s="9" t="s">
        <v>1416</v>
      </c>
      <c r="G741" s="10">
        <v>1</v>
      </c>
      <c r="H741" s="10" t="s">
        <v>313</v>
      </c>
      <c r="I741" s="10">
        <v>1944</v>
      </c>
      <c r="J741" s="11" t="s">
        <v>2512</v>
      </c>
      <c r="K741" s="12" t="s">
        <v>415</v>
      </c>
      <c r="L741" s="13" t="s">
        <v>17862</v>
      </c>
      <c r="M741" s="13" t="s">
        <v>332</v>
      </c>
      <c r="N741" t="s">
        <v>333</v>
      </c>
      <c r="Q741" t="s">
        <v>334</v>
      </c>
      <c r="R741" s="9"/>
      <c r="S741" s="9"/>
      <c r="T741">
        <v>5</v>
      </c>
      <c r="U741" s="210" t="s">
        <v>2507</v>
      </c>
      <c r="V741" s="14">
        <v>1</v>
      </c>
      <c r="W741" s="14">
        <v>1</v>
      </c>
      <c r="X741" s="14" t="s">
        <v>270</v>
      </c>
      <c r="Y741">
        <v>305</v>
      </c>
      <c r="Z741" t="s">
        <v>271</v>
      </c>
      <c r="AA741">
        <f t="shared" si="11"/>
        <v>1</v>
      </c>
    </row>
    <row r="742" spans="1:27" x14ac:dyDescent="0.2">
      <c r="A742">
        <v>5819</v>
      </c>
      <c r="B742" s="1" t="s">
        <v>2511</v>
      </c>
      <c r="C742" t="s">
        <v>1027</v>
      </c>
      <c r="D742" s="9">
        <v>515</v>
      </c>
      <c r="E742" s="9" t="s">
        <v>259</v>
      </c>
      <c r="F742" s="9" t="s">
        <v>413</v>
      </c>
      <c r="G742" s="10">
        <v>1</v>
      </c>
      <c r="H742" s="10" t="s">
        <v>313</v>
      </c>
      <c r="I742" s="10">
        <v>1944</v>
      </c>
      <c r="J742" s="11" t="s">
        <v>2512</v>
      </c>
      <c r="K742" s="12" t="s">
        <v>415</v>
      </c>
      <c r="L742" s="13" t="s">
        <v>18572</v>
      </c>
      <c r="M742" s="13" t="s">
        <v>332</v>
      </c>
      <c r="N742" t="s">
        <v>333</v>
      </c>
      <c r="Q742" t="s">
        <v>334</v>
      </c>
      <c r="R742" s="9"/>
      <c r="S742" s="9"/>
      <c r="T742">
        <v>5</v>
      </c>
      <c r="U742" s="210" t="s">
        <v>2507</v>
      </c>
      <c r="V742" s="14">
        <v>1</v>
      </c>
      <c r="W742" s="14">
        <v>1</v>
      </c>
      <c r="X742" s="14" t="s">
        <v>270</v>
      </c>
      <c r="Y742">
        <v>515</v>
      </c>
      <c r="Z742" t="s">
        <v>271</v>
      </c>
      <c r="AA742">
        <f t="shared" si="11"/>
        <v>1</v>
      </c>
    </row>
    <row r="743" spans="1:27" x14ac:dyDescent="0.2">
      <c r="A743">
        <v>1118</v>
      </c>
      <c r="B743" s="1" t="s">
        <v>2514</v>
      </c>
      <c r="C743" t="s">
        <v>1523</v>
      </c>
      <c r="D743" s="9" t="s">
        <v>2515</v>
      </c>
      <c r="E743" s="9" t="s">
        <v>275</v>
      </c>
      <c r="F743" s="9" t="s">
        <v>312</v>
      </c>
      <c r="G743" s="10">
        <v>2</v>
      </c>
      <c r="H743" s="10" t="s">
        <v>313</v>
      </c>
      <c r="I743" s="10">
        <v>1944</v>
      </c>
      <c r="J743" s="11" t="s">
        <v>2516</v>
      </c>
      <c r="K743" s="12" t="s">
        <v>237</v>
      </c>
      <c r="L743" s="13" t="s">
        <v>18139</v>
      </c>
      <c r="M743" s="13" t="s">
        <v>290</v>
      </c>
      <c r="O743" t="s">
        <v>320</v>
      </c>
      <c r="R743" s="9"/>
      <c r="S743" s="9"/>
      <c r="T743">
        <v>5</v>
      </c>
      <c r="U743" s="210" t="s">
        <v>2507</v>
      </c>
      <c r="V743" s="14">
        <v>1</v>
      </c>
      <c r="W743" s="14">
        <v>1</v>
      </c>
      <c r="X743" s="14" t="s">
        <v>270</v>
      </c>
      <c r="Y743">
        <v>108</v>
      </c>
      <c r="Z743" t="s">
        <v>505</v>
      </c>
      <c r="AA743">
        <f t="shared" si="11"/>
        <v>2</v>
      </c>
    </row>
    <row r="744" spans="1:27" x14ac:dyDescent="0.2">
      <c r="A744">
        <v>1119</v>
      </c>
      <c r="B744" s="1" t="s">
        <v>2517</v>
      </c>
      <c r="C744" t="s">
        <v>1027</v>
      </c>
      <c r="D744" s="9" t="s">
        <v>2480</v>
      </c>
      <c r="E744" s="9" t="s">
        <v>259</v>
      </c>
      <c r="F744" s="9" t="s">
        <v>1416</v>
      </c>
      <c r="G744" s="10">
        <v>2</v>
      </c>
      <c r="H744" s="10" t="s">
        <v>313</v>
      </c>
      <c r="I744" s="10">
        <v>1944</v>
      </c>
      <c r="J744" s="11" t="s">
        <v>2516</v>
      </c>
      <c r="K744" s="12" t="s">
        <v>237</v>
      </c>
      <c r="L744" s="13" t="s">
        <v>2518</v>
      </c>
      <c r="M744" s="13" t="s">
        <v>290</v>
      </c>
      <c r="O744" t="s">
        <v>945</v>
      </c>
      <c r="R744" s="9"/>
      <c r="S744" s="9"/>
      <c r="T744">
        <v>5</v>
      </c>
      <c r="U744" s="210" t="s">
        <v>2507</v>
      </c>
      <c r="V744" s="14">
        <v>1</v>
      </c>
      <c r="W744" s="14">
        <v>1</v>
      </c>
      <c r="X744" s="14" t="s">
        <v>270</v>
      </c>
      <c r="Y744">
        <v>107</v>
      </c>
      <c r="Z744" t="s">
        <v>271</v>
      </c>
      <c r="AA744">
        <f t="shared" si="11"/>
        <v>2</v>
      </c>
    </row>
    <row r="745" spans="1:27" x14ac:dyDescent="0.2">
      <c r="A745">
        <v>3653</v>
      </c>
      <c r="B745" s="1" t="s">
        <v>2519</v>
      </c>
      <c r="C745" t="s">
        <v>1027</v>
      </c>
      <c r="D745" s="9">
        <v>107</v>
      </c>
      <c r="E745" s="9" t="s">
        <v>259</v>
      </c>
      <c r="F745" s="9" t="s">
        <v>1416</v>
      </c>
      <c r="G745" s="10">
        <v>2</v>
      </c>
      <c r="H745" s="10" t="s">
        <v>313</v>
      </c>
      <c r="I745" s="10">
        <v>1944</v>
      </c>
      <c r="J745" s="11" t="s">
        <v>2516</v>
      </c>
      <c r="K745" s="12" t="s">
        <v>237</v>
      </c>
      <c r="L745" s="13" t="s">
        <v>2520</v>
      </c>
      <c r="M745" s="13" t="s">
        <v>290</v>
      </c>
      <c r="O745" t="s">
        <v>3387</v>
      </c>
      <c r="R745" s="9"/>
      <c r="S745" s="9"/>
      <c r="T745">
        <v>5</v>
      </c>
      <c r="U745" s="210" t="s">
        <v>2507</v>
      </c>
      <c r="V745" s="14">
        <v>1</v>
      </c>
      <c r="W745" s="14">
        <v>1</v>
      </c>
      <c r="X745" s="14" t="s">
        <v>270</v>
      </c>
      <c r="Y745">
        <v>107</v>
      </c>
      <c r="Z745" t="s">
        <v>271</v>
      </c>
      <c r="AA745">
        <f t="shared" si="11"/>
        <v>1</v>
      </c>
    </row>
    <row r="746" spans="1:27" x14ac:dyDescent="0.2">
      <c r="A746">
        <v>1735</v>
      </c>
      <c r="B746" s="1" t="s">
        <v>2521</v>
      </c>
      <c r="C746" t="s">
        <v>284</v>
      </c>
      <c r="D746" s="9" t="s">
        <v>2016</v>
      </c>
      <c r="E746" s="9" t="s">
        <v>259</v>
      </c>
      <c r="F746" s="9" t="s">
        <v>1701</v>
      </c>
      <c r="G746" s="10">
        <v>3</v>
      </c>
      <c r="H746" s="10" t="s">
        <v>313</v>
      </c>
      <c r="I746" s="10">
        <v>1944</v>
      </c>
      <c r="J746" s="11" t="s">
        <v>2522</v>
      </c>
      <c r="K746" s="12" t="s">
        <v>415</v>
      </c>
      <c r="L746" s="13" t="s">
        <v>56</v>
      </c>
      <c r="M746" s="13" t="s">
        <v>263</v>
      </c>
      <c r="N746" t="s">
        <v>652</v>
      </c>
      <c r="O746" s="13" t="s">
        <v>2523</v>
      </c>
      <c r="P746" t="s">
        <v>2428</v>
      </c>
      <c r="Q746" t="s">
        <v>267</v>
      </c>
      <c r="R746" s="9" t="s">
        <v>2524</v>
      </c>
      <c r="S746" s="9"/>
      <c r="T746">
        <v>5</v>
      </c>
      <c r="U746" s="210" t="s">
        <v>2507</v>
      </c>
      <c r="V746" s="14">
        <v>1</v>
      </c>
      <c r="W746" s="14">
        <v>1</v>
      </c>
      <c r="X746" s="14" t="s">
        <v>270</v>
      </c>
      <c r="Y746">
        <v>169</v>
      </c>
      <c r="Z746" t="s">
        <v>271</v>
      </c>
      <c r="AA746">
        <f t="shared" si="11"/>
        <v>2</v>
      </c>
    </row>
    <row r="747" spans="1:27" x14ac:dyDescent="0.2">
      <c r="A747">
        <v>765</v>
      </c>
      <c r="B747" s="1" t="s">
        <v>2525</v>
      </c>
      <c r="C747" t="s">
        <v>657</v>
      </c>
      <c r="D747" s="9" t="s">
        <v>2526</v>
      </c>
      <c r="E747" s="9" t="s">
        <v>259</v>
      </c>
      <c r="F747" s="9" t="s">
        <v>286</v>
      </c>
      <c r="G747" s="10">
        <v>4</v>
      </c>
      <c r="H747" s="10" t="s">
        <v>313</v>
      </c>
      <c r="I747" s="10">
        <v>1944</v>
      </c>
      <c r="J747" s="11" t="s">
        <v>2527</v>
      </c>
      <c r="K747" s="12" t="s">
        <v>237</v>
      </c>
      <c r="L747" s="13" t="s">
        <v>2528</v>
      </c>
      <c r="M747" s="13" t="s">
        <v>290</v>
      </c>
      <c r="N747" t="s">
        <v>291</v>
      </c>
      <c r="O747" t="s">
        <v>292</v>
      </c>
      <c r="R747" s="9"/>
      <c r="S747" s="9"/>
      <c r="T747">
        <v>5</v>
      </c>
      <c r="U747" s="210" t="s">
        <v>2507</v>
      </c>
      <c r="V747" s="14">
        <v>1</v>
      </c>
      <c r="W747" s="14">
        <v>1</v>
      </c>
      <c r="X747" s="14" t="s">
        <v>294</v>
      </c>
      <c r="Y747" t="s">
        <v>2529</v>
      </c>
      <c r="Z747" t="s">
        <v>271</v>
      </c>
      <c r="AA747">
        <f t="shared" si="11"/>
        <v>9</v>
      </c>
    </row>
    <row r="748" spans="1:27" x14ac:dyDescent="0.2">
      <c r="A748">
        <v>1496</v>
      </c>
      <c r="B748" s="1" t="s">
        <v>2530</v>
      </c>
      <c r="C748" t="s">
        <v>341</v>
      </c>
      <c r="D748" s="9" t="s">
        <v>2531</v>
      </c>
      <c r="E748" s="9" t="s">
        <v>259</v>
      </c>
      <c r="F748" s="9" t="s">
        <v>721</v>
      </c>
      <c r="G748" s="10">
        <v>4</v>
      </c>
      <c r="H748" s="10" t="s">
        <v>313</v>
      </c>
      <c r="I748" s="10">
        <v>1944</v>
      </c>
      <c r="J748" s="11" t="s">
        <v>2532</v>
      </c>
      <c r="K748" s="12" t="s">
        <v>415</v>
      </c>
      <c r="L748" s="13" t="s">
        <v>57</v>
      </c>
      <c r="M748" s="13" t="s">
        <v>290</v>
      </c>
      <c r="N748" t="s">
        <v>573</v>
      </c>
      <c r="O748" t="s">
        <v>760</v>
      </c>
      <c r="R748" s="9"/>
      <c r="S748" s="9"/>
      <c r="T748">
        <v>5</v>
      </c>
      <c r="U748" s="210" t="s">
        <v>2507</v>
      </c>
      <c r="V748" s="14">
        <v>1</v>
      </c>
      <c r="W748" s="14">
        <v>1</v>
      </c>
      <c r="X748" s="14" t="s">
        <v>270</v>
      </c>
      <c r="Y748">
        <v>139</v>
      </c>
      <c r="Z748" t="s">
        <v>271</v>
      </c>
      <c r="AA748">
        <f t="shared" si="11"/>
        <v>3</v>
      </c>
    </row>
    <row r="749" spans="1:27" x14ac:dyDescent="0.2">
      <c r="A749">
        <v>904</v>
      </c>
      <c r="B749" s="1" t="s">
        <v>2533</v>
      </c>
      <c r="C749" t="s">
        <v>2534</v>
      </c>
      <c r="D749" s="9" t="s">
        <v>2350</v>
      </c>
      <c r="E749" s="9" t="s">
        <v>259</v>
      </c>
      <c r="F749" s="9" t="s">
        <v>733</v>
      </c>
      <c r="G749" s="10">
        <v>5</v>
      </c>
      <c r="H749" s="10" t="s">
        <v>313</v>
      </c>
      <c r="I749" s="10">
        <v>1944</v>
      </c>
      <c r="J749" s="11" t="s">
        <v>2535</v>
      </c>
      <c r="K749" s="12" t="s">
        <v>237</v>
      </c>
      <c r="L749" s="13" t="s">
        <v>2536</v>
      </c>
      <c r="M749" s="13" t="s">
        <v>290</v>
      </c>
      <c r="N749" t="s">
        <v>291</v>
      </c>
      <c r="O749" t="s">
        <v>339</v>
      </c>
      <c r="R749" s="9"/>
      <c r="S749" s="9"/>
      <c r="T749">
        <v>5</v>
      </c>
      <c r="U749" s="210" t="s">
        <v>2507</v>
      </c>
      <c r="V749" s="14">
        <v>1</v>
      </c>
      <c r="W749" s="14">
        <v>1</v>
      </c>
      <c r="X749" s="14" t="s">
        <v>294</v>
      </c>
      <c r="Y749" t="s">
        <v>2350</v>
      </c>
      <c r="Z749" t="s">
        <v>505</v>
      </c>
      <c r="AA749">
        <f t="shared" si="11"/>
        <v>1</v>
      </c>
    </row>
    <row r="750" spans="1:27" x14ac:dyDescent="0.2">
      <c r="A750">
        <v>7346</v>
      </c>
      <c r="B750" s="1" t="s">
        <v>2548</v>
      </c>
      <c r="C750" t="s">
        <v>284</v>
      </c>
      <c r="D750" s="9" t="s">
        <v>1039</v>
      </c>
      <c r="E750" s="9" t="s">
        <v>259</v>
      </c>
      <c r="F750" s="9" t="s">
        <v>532</v>
      </c>
      <c r="G750" s="10">
        <v>6</v>
      </c>
      <c r="H750" s="10" t="s">
        <v>313</v>
      </c>
      <c r="I750" s="10">
        <v>1944</v>
      </c>
      <c r="J750" s="11" t="s">
        <v>2539</v>
      </c>
      <c r="K750" s="12" t="s">
        <v>237</v>
      </c>
      <c r="L750" s="13" t="s">
        <v>2549</v>
      </c>
      <c r="M750" s="13" t="s">
        <v>290</v>
      </c>
      <c r="N750" t="s">
        <v>291</v>
      </c>
      <c r="O750" t="s">
        <v>292</v>
      </c>
      <c r="R750" s="9"/>
      <c r="S750" s="9"/>
      <c r="T750">
        <v>5</v>
      </c>
      <c r="U750" s="210" t="s">
        <v>2507</v>
      </c>
      <c r="V750" s="14">
        <v>1</v>
      </c>
      <c r="W750" s="14">
        <v>1</v>
      </c>
      <c r="X750" s="14" t="s">
        <v>294</v>
      </c>
      <c r="Y750" t="s">
        <v>971</v>
      </c>
      <c r="Z750" t="s">
        <v>271</v>
      </c>
      <c r="AA750">
        <f t="shared" si="11"/>
        <v>2</v>
      </c>
    </row>
    <row r="751" spans="1:27" x14ac:dyDescent="0.2">
      <c r="A751">
        <v>2630</v>
      </c>
      <c r="B751" s="1" t="s">
        <v>2541</v>
      </c>
      <c r="C751" t="s">
        <v>657</v>
      </c>
      <c r="D751" s="9" t="s">
        <v>2542</v>
      </c>
      <c r="E751" s="9" t="s">
        <v>876</v>
      </c>
      <c r="F751" s="9" t="s">
        <v>286</v>
      </c>
      <c r="G751" s="10">
        <v>6</v>
      </c>
      <c r="H751" s="10" t="s">
        <v>313</v>
      </c>
      <c r="I751" s="10">
        <v>1944</v>
      </c>
      <c r="J751" s="11" t="s">
        <v>2539</v>
      </c>
      <c r="K751" s="12" t="s">
        <v>237</v>
      </c>
      <c r="L751" s="13" t="s">
        <v>2543</v>
      </c>
      <c r="M751" s="13" t="s">
        <v>290</v>
      </c>
      <c r="N751" t="s">
        <v>291</v>
      </c>
      <c r="O751" t="s">
        <v>2544</v>
      </c>
      <c r="R751" s="9"/>
      <c r="S751" s="9"/>
      <c r="T751">
        <v>5</v>
      </c>
      <c r="U751" s="210" t="s">
        <v>2507</v>
      </c>
      <c r="V751" s="14">
        <v>1</v>
      </c>
      <c r="W751" s="14">
        <v>1</v>
      </c>
      <c r="X751" s="14" t="s">
        <v>294</v>
      </c>
      <c r="Y751" t="s">
        <v>2545</v>
      </c>
      <c r="Z751" t="s">
        <v>271</v>
      </c>
      <c r="AA751">
        <f t="shared" si="11"/>
        <v>3</v>
      </c>
    </row>
    <row r="752" spans="1:27" x14ac:dyDescent="0.2">
      <c r="A752">
        <v>3228</v>
      </c>
      <c r="B752" s="1" t="s">
        <v>2552</v>
      </c>
      <c r="C752" t="s">
        <v>1523</v>
      </c>
      <c r="D752" s="9">
        <v>96</v>
      </c>
      <c r="E752" s="9" t="s">
        <v>259</v>
      </c>
      <c r="F752" s="9" t="s">
        <v>312</v>
      </c>
      <c r="G752" s="10">
        <v>6</v>
      </c>
      <c r="H752" s="10" t="s">
        <v>313</v>
      </c>
      <c r="I752" s="10">
        <v>1944</v>
      </c>
      <c r="J752" s="11" t="s">
        <v>2539</v>
      </c>
      <c r="K752" s="12" t="s">
        <v>237</v>
      </c>
      <c r="L752" s="13" t="s">
        <v>2553</v>
      </c>
      <c r="M752" s="13" t="s">
        <v>290</v>
      </c>
      <c r="O752" t="s">
        <v>520</v>
      </c>
      <c r="R752" s="9"/>
      <c r="S752" s="9"/>
      <c r="T752">
        <v>5</v>
      </c>
      <c r="U752" s="210" t="s">
        <v>2507</v>
      </c>
      <c r="V752" s="14">
        <v>1</v>
      </c>
      <c r="W752" s="14">
        <v>1</v>
      </c>
      <c r="X752" s="14" t="s">
        <v>270</v>
      </c>
      <c r="Y752">
        <v>96</v>
      </c>
      <c r="Z752" t="s">
        <v>505</v>
      </c>
      <c r="AA752">
        <f t="shared" si="11"/>
        <v>1</v>
      </c>
    </row>
    <row r="753" spans="1:27" x14ac:dyDescent="0.2">
      <c r="A753">
        <v>1471</v>
      </c>
      <c r="B753" s="1" t="s">
        <v>2550</v>
      </c>
      <c r="C753" t="s">
        <v>1523</v>
      </c>
      <c r="D753" s="9" t="s">
        <v>2515</v>
      </c>
      <c r="E753" s="9" t="s">
        <v>275</v>
      </c>
      <c r="F753" s="9" t="s">
        <v>312</v>
      </c>
      <c r="G753" s="10">
        <v>6</v>
      </c>
      <c r="H753" s="10" t="s">
        <v>313</v>
      </c>
      <c r="I753" s="10">
        <v>1944</v>
      </c>
      <c r="J753" s="11" t="s">
        <v>2539</v>
      </c>
      <c r="K753" s="12" t="s">
        <v>237</v>
      </c>
      <c r="L753" s="13" t="s">
        <v>2551</v>
      </c>
      <c r="M753" s="13" t="s">
        <v>290</v>
      </c>
      <c r="O753" t="s">
        <v>760</v>
      </c>
      <c r="R753" s="9"/>
      <c r="S753" s="9"/>
      <c r="T753">
        <v>5</v>
      </c>
      <c r="U753" s="210" t="s">
        <v>2507</v>
      </c>
      <c r="V753" s="14">
        <v>1</v>
      </c>
      <c r="W753" s="14">
        <v>1</v>
      </c>
      <c r="X753" s="14" t="s">
        <v>270</v>
      </c>
      <c r="Y753">
        <v>108</v>
      </c>
      <c r="Z753" t="s">
        <v>505</v>
      </c>
      <c r="AA753">
        <f t="shared" si="11"/>
        <v>2</v>
      </c>
    </row>
    <row r="754" spans="1:27" x14ac:dyDescent="0.2">
      <c r="A754">
        <v>1358</v>
      </c>
      <c r="B754" s="1" t="s">
        <v>2537</v>
      </c>
      <c r="C754" t="s">
        <v>284</v>
      </c>
      <c r="D754" s="9" t="s">
        <v>2538</v>
      </c>
      <c r="E754" s="9" t="s">
        <v>259</v>
      </c>
      <c r="F754" s="9" t="s">
        <v>532</v>
      </c>
      <c r="G754" s="10">
        <v>6</v>
      </c>
      <c r="H754" s="10" t="s">
        <v>313</v>
      </c>
      <c r="I754" s="10">
        <v>1944</v>
      </c>
      <c r="J754" s="11" t="s">
        <v>2539</v>
      </c>
      <c r="K754" s="12" t="s">
        <v>415</v>
      </c>
      <c r="L754" s="13" t="s">
        <v>2540</v>
      </c>
      <c r="M754" s="13" t="s">
        <v>290</v>
      </c>
      <c r="N754" t="s">
        <v>291</v>
      </c>
      <c r="O754" t="s">
        <v>480</v>
      </c>
      <c r="R754" s="9"/>
      <c r="S754" s="9"/>
      <c r="T754">
        <v>5</v>
      </c>
      <c r="U754" s="210" t="s">
        <v>2507</v>
      </c>
      <c r="V754" s="14">
        <v>1</v>
      </c>
      <c r="W754" s="14">
        <v>1</v>
      </c>
      <c r="X754" s="14" t="s">
        <v>294</v>
      </c>
      <c r="Y754" t="s">
        <v>971</v>
      </c>
      <c r="Z754" t="s">
        <v>271</v>
      </c>
      <c r="AA754">
        <f t="shared" si="11"/>
        <v>3</v>
      </c>
    </row>
    <row r="755" spans="1:27" x14ac:dyDescent="0.2">
      <c r="A755">
        <v>329</v>
      </c>
      <c r="B755" s="1" t="s">
        <v>2554</v>
      </c>
      <c r="C755" t="s">
        <v>2040</v>
      </c>
      <c r="D755" s="9" t="s">
        <v>1535</v>
      </c>
      <c r="E755" s="9" t="s">
        <v>259</v>
      </c>
      <c r="F755" s="9" t="s">
        <v>721</v>
      </c>
      <c r="G755" s="10">
        <v>6</v>
      </c>
      <c r="H755" s="10" t="s">
        <v>313</v>
      </c>
      <c r="I755" s="10">
        <v>1944</v>
      </c>
      <c r="J755" s="11" t="s">
        <v>2555</v>
      </c>
      <c r="K755" s="12" t="s">
        <v>415</v>
      </c>
      <c r="L755" s="13" t="s">
        <v>2556</v>
      </c>
      <c r="M755" s="13" t="s">
        <v>263</v>
      </c>
      <c r="N755" t="s">
        <v>2578</v>
      </c>
      <c r="O755" t="s">
        <v>958</v>
      </c>
      <c r="P755" t="s">
        <v>654</v>
      </c>
      <c r="Q755" t="s">
        <v>267</v>
      </c>
      <c r="R755" s="9" t="s">
        <v>2579</v>
      </c>
      <c r="S755" s="9"/>
      <c r="T755">
        <v>5</v>
      </c>
      <c r="U755" s="210" t="s">
        <v>2507</v>
      </c>
      <c r="V755" s="14">
        <v>1</v>
      </c>
      <c r="W755" s="14">
        <v>1</v>
      </c>
      <c r="X755" s="14" t="s">
        <v>270</v>
      </c>
      <c r="Y755">
        <v>109</v>
      </c>
      <c r="Z755" t="s">
        <v>271</v>
      </c>
      <c r="AA755">
        <f t="shared" si="11"/>
        <v>2</v>
      </c>
    </row>
    <row r="756" spans="1:27" x14ac:dyDescent="0.2">
      <c r="A756">
        <v>1414</v>
      </c>
      <c r="B756" s="1" t="s">
        <v>2546</v>
      </c>
      <c r="C756" t="s">
        <v>657</v>
      </c>
      <c r="D756" s="9" t="s">
        <v>2547</v>
      </c>
      <c r="E756" s="9" t="s">
        <v>275</v>
      </c>
      <c r="F756" s="9" t="s">
        <v>312</v>
      </c>
      <c r="G756" s="10">
        <v>6</v>
      </c>
      <c r="H756" s="10" t="s">
        <v>313</v>
      </c>
      <c r="I756" s="10">
        <v>1944</v>
      </c>
      <c r="J756" s="11" t="s">
        <v>2539</v>
      </c>
      <c r="K756" s="12"/>
      <c r="L756" s="13" t="s">
        <v>18109</v>
      </c>
      <c r="M756" s="13" t="s">
        <v>334</v>
      </c>
      <c r="R756" s="9"/>
      <c r="S756" s="9"/>
      <c r="T756">
        <v>5</v>
      </c>
      <c r="U756" s="210" t="s">
        <v>2507</v>
      </c>
      <c r="V756" s="14">
        <v>1</v>
      </c>
      <c r="W756" s="14">
        <v>1</v>
      </c>
      <c r="X756" s="14" t="s">
        <v>270</v>
      </c>
      <c r="Y756">
        <v>108</v>
      </c>
      <c r="Z756" t="s">
        <v>271</v>
      </c>
      <c r="AA756">
        <f t="shared" si="11"/>
        <v>3</v>
      </c>
    </row>
    <row r="757" spans="1:27" x14ac:dyDescent="0.2">
      <c r="A757">
        <v>2348</v>
      </c>
      <c r="B757" s="1" t="s">
        <v>2584</v>
      </c>
      <c r="C757" t="s">
        <v>341</v>
      </c>
      <c r="D757" s="9" t="s">
        <v>2585</v>
      </c>
      <c r="E757" s="9" t="s">
        <v>259</v>
      </c>
      <c r="F757" s="9" t="s">
        <v>721</v>
      </c>
      <c r="G757" s="10">
        <v>7</v>
      </c>
      <c r="H757" s="10" t="s">
        <v>313</v>
      </c>
      <c r="I757" s="10">
        <v>1944</v>
      </c>
      <c r="J757" s="11" t="s">
        <v>2582</v>
      </c>
      <c r="K757" s="12" t="s">
        <v>237</v>
      </c>
      <c r="L757" s="13" t="s">
        <v>2586</v>
      </c>
      <c r="M757" s="13" t="s">
        <v>290</v>
      </c>
      <c r="N757" t="s">
        <v>291</v>
      </c>
      <c r="O757" t="s">
        <v>292</v>
      </c>
      <c r="R757" s="9"/>
      <c r="S757" s="9"/>
      <c r="T757">
        <v>5</v>
      </c>
      <c r="U757" s="210" t="s">
        <v>2507</v>
      </c>
      <c r="V757" s="14">
        <v>1</v>
      </c>
      <c r="W757" s="14">
        <v>1</v>
      </c>
      <c r="X757" s="14" t="s">
        <v>270</v>
      </c>
      <c r="Y757">
        <v>627</v>
      </c>
      <c r="Z757" t="s">
        <v>271</v>
      </c>
      <c r="AA757">
        <f t="shared" si="11"/>
        <v>2</v>
      </c>
    </row>
    <row r="758" spans="1:27" x14ac:dyDescent="0.2">
      <c r="A758">
        <v>2611</v>
      </c>
      <c r="B758" s="1" t="s">
        <v>2580</v>
      </c>
      <c r="C758" t="s">
        <v>1027</v>
      </c>
      <c r="D758" s="9" t="s">
        <v>2581</v>
      </c>
      <c r="E758" s="9" t="s">
        <v>259</v>
      </c>
      <c r="F758" s="9" t="s">
        <v>1416</v>
      </c>
      <c r="G758" s="10">
        <v>7</v>
      </c>
      <c r="H758" s="10" t="s">
        <v>313</v>
      </c>
      <c r="I758" s="10">
        <v>1944</v>
      </c>
      <c r="J758" s="11" t="s">
        <v>2582</v>
      </c>
      <c r="K758" s="12" t="s">
        <v>237</v>
      </c>
      <c r="L758" s="13" t="s">
        <v>17885</v>
      </c>
      <c r="M758" s="13" t="s">
        <v>290</v>
      </c>
      <c r="O758" t="s">
        <v>2583</v>
      </c>
      <c r="R758" s="9"/>
      <c r="S758" s="9"/>
      <c r="T758">
        <v>5</v>
      </c>
      <c r="U758" s="210" t="s">
        <v>2507</v>
      </c>
      <c r="V758" s="14">
        <v>1</v>
      </c>
      <c r="W758" s="14">
        <v>1</v>
      </c>
      <c r="X758" s="14" t="s">
        <v>270</v>
      </c>
      <c r="Y758">
        <v>21</v>
      </c>
      <c r="Z758" t="s">
        <v>271</v>
      </c>
      <c r="AA758">
        <f t="shared" si="11"/>
        <v>4</v>
      </c>
    </row>
    <row r="759" spans="1:27" x14ac:dyDescent="0.2">
      <c r="A759">
        <v>4471</v>
      </c>
      <c r="B759" s="1" t="s">
        <v>2587</v>
      </c>
      <c r="C759" t="s">
        <v>507</v>
      </c>
      <c r="D759" s="9" t="s">
        <v>2067</v>
      </c>
      <c r="E759" s="9" t="s">
        <v>2588</v>
      </c>
      <c r="F759" s="9" t="s">
        <v>776</v>
      </c>
      <c r="G759" s="10">
        <v>7</v>
      </c>
      <c r="H759" s="10" t="s">
        <v>313</v>
      </c>
      <c r="I759" s="10">
        <v>1944</v>
      </c>
      <c r="J759" s="11" t="s">
        <v>2582</v>
      </c>
      <c r="K759" s="12" t="s">
        <v>237</v>
      </c>
      <c r="L759" s="13" t="s">
        <v>2589</v>
      </c>
      <c r="M759" s="13" t="s">
        <v>290</v>
      </c>
      <c r="N759" t="s">
        <v>291</v>
      </c>
      <c r="O759" t="s">
        <v>17896</v>
      </c>
      <c r="R759" s="9"/>
      <c r="S759" s="9"/>
      <c r="T759">
        <v>5</v>
      </c>
      <c r="U759" s="210" t="s">
        <v>2507</v>
      </c>
      <c r="V759" s="14">
        <v>1</v>
      </c>
      <c r="W759" s="14">
        <v>1</v>
      </c>
      <c r="X759" s="14" t="s">
        <v>294</v>
      </c>
      <c r="Y759" t="s">
        <v>2067</v>
      </c>
      <c r="Z759" t="s">
        <v>18167</v>
      </c>
      <c r="AA759">
        <f t="shared" si="11"/>
        <v>1</v>
      </c>
    </row>
    <row r="760" spans="1:27" x14ac:dyDescent="0.2">
      <c r="A760">
        <v>1254</v>
      </c>
      <c r="B760" s="1" t="s">
        <v>2590</v>
      </c>
      <c r="C760" t="s">
        <v>341</v>
      </c>
      <c r="D760" s="9" t="s">
        <v>2591</v>
      </c>
      <c r="E760" s="9" t="s">
        <v>259</v>
      </c>
      <c r="F760" s="9" t="s">
        <v>721</v>
      </c>
      <c r="G760" s="10">
        <v>7</v>
      </c>
      <c r="H760" s="10" t="s">
        <v>313</v>
      </c>
      <c r="I760" s="10">
        <v>1944</v>
      </c>
      <c r="J760" s="11" t="s">
        <v>2592</v>
      </c>
      <c r="K760" s="12" t="s">
        <v>415</v>
      </c>
      <c r="L760" s="13" t="s">
        <v>17905</v>
      </c>
      <c r="M760" s="13" t="s">
        <v>263</v>
      </c>
      <c r="N760" t="s">
        <v>280</v>
      </c>
      <c r="Q760" t="s">
        <v>281</v>
      </c>
      <c r="R760" s="9"/>
      <c r="S760" s="9"/>
      <c r="T760">
        <v>5</v>
      </c>
      <c r="U760" s="210" t="s">
        <v>2507</v>
      </c>
      <c r="V760" s="14">
        <v>1</v>
      </c>
      <c r="W760" s="14">
        <v>1</v>
      </c>
      <c r="X760" s="14" t="s">
        <v>270</v>
      </c>
      <c r="Y760">
        <v>627</v>
      </c>
      <c r="Z760" t="s">
        <v>271</v>
      </c>
      <c r="AA760">
        <f t="shared" si="11"/>
        <v>4</v>
      </c>
    </row>
    <row r="761" spans="1:27" x14ac:dyDescent="0.2">
      <c r="A761">
        <v>3024</v>
      </c>
      <c r="B761" s="1" t="s">
        <v>2593</v>
      </c>
      <c r="C761" t="s">
        <v>1027</v>
      </c>
      <c r="D761" s="9">
        <v>418</v>
      </c>
      <c r="E761" s="9" t="s">
        <v>259</v>
      </c>
      <c r="F761" s="9" t="s">
        <v>413</v>
      </c>
      <c r="G761" s="10">
        <v>8</v>
      </c>
      <c r="H761" s="10" t="s">
        <v>313</v>
      </c>
      <c r="I761" s="10">
        <v>1944</v>
      </c>
      <c r="J761" s="11" t="s">
        <v>2594</v>
      </c>
      <c r="K761" s="12" t="s">
        <v>415</v>
      </c>
      <c r="L761" s="13" t="s">
        <v>17873</v>
      </c>
      <c r="M761" s="13" t="s">
        <v>263</v>
      </c>
      <c r="N761" t="s">
        <v>280</v>
      </c>
      <c r="Q761" t="s">
        <v>281</v>
      </c>
      <c r="R761" s="9"/>
      <c r="S761" s="9"/>
      <c r="T761">
        <v>5</v>
      </c>
      <c r="U761" s="210" t="s">
        <v>2507</v>
      </c>
      <c r="V761" s="14">
        <v>1</v>
      </c>
      <c r="W761" s="14">
        <v>1</v>
      </c>
      <c r="X761" s="14" t="s">
        <v>270</v>
      </c>
      <c r="Y761">
        <v>418</v>
      </c>
      <c r="Z761" t="s">
        <v>271</v>
      </c>
      <c r="AA761">
        <f t="shared" si="11"/>
        <v>1</v>
      </c>
    </row>
    <row r="762" spans="1:27" x14ac:dyDescent="0.2">
      <c r="A762">
        <v>4443</v>
      </c>
      <c r="B762" s="1" t="s">
        <v>2559</v>
      </c>
      <c r="C762" t="s">
        <v>1798</v>
      </c>
      <c r="D762" s="9">
        <v>140</v>
      </c>
      <c r="E762" s="9" t="s">
        <v>259</v>
      </c>
      <c r="F762" s="9" t="s">
        <v>260</v>
      </c>
      <c r="G762" s="10">
        <v>9</v>
      </c>
      <c r="H762" s="10" t="s">
        <v>313</v>
      </c>
      <c r="I762" s="10">
        <v>1944</v>
      </c>
      <c r="J762" s="11" t="s">
        <v>2558</v>
      </c>
      <c r="K762" s="12" t="s">
        <v>237</v>
      </c>
      <c r="L762" s="13" t="s">
        <v>2560</v>
      </c>
      <c r="M762" s="13" t="s">
        <v>290</v>
      </c>
      <c r="O762" t="s">
        <v>520</v>
      </c>
      <c r="R762" s="9"/>
      <c r="S762" s="9"/>
      <c r="T762">
        <v>5</v>
      </c>
      <c r="U762" s="210" t="s">
        <v>2507</v>
      </c>
      <c r="V762" s="14">
        <v>1</v>
      </c>
      <c r="W762" s="14">
        <v>1</v>
      </c>
      <c r="X762" s="14" t="s">
        <v>270</v>
      </c>
      <c r="Y762">
        <v>140</v>
      </c>
      <c r="Z762" t="s">
        <v>271</v>
      </c>
      <c r="AA762">
        <f t="shared" si="11"/>
        <v>1</v>
      </c>
    </row>
    <row r="763" spans="1:27" x14ac:dyDescent="0.2">
      <c r="A763">
        <v>6771</v>
      </c>
      <c r="B763" s="1" t="s">
        <v>2557</v>
      </c>
      <c r="C763" t="s">
        <v>1027</v>
      </c>
      <c r="D763" s="9">
        <v>464</v>
      </c>
      <c r="E763" s="9" t="s">
        <v>259</v>
      </c>
      <c r="F763" s="9" t="s">
        <v>1416</v>
      </c>
      <c r="G763" s="10">
        <v>9</v>
      </c>
      <c r="H763" s="10" t="s">
        <v>313</v>
      </c>
      <c r="I763" s="10">
        <v>1944</v>
      </c>
      <c r="J763" s="11" t="s">
        <v>2558</v>
      </c>
      <c r="K763" s="12" t="s">
        <v>237</v>
      </c>
      <c r="L763" s="13" t="s">
        <v>17883</v>
      </c>
      <c r="M763" s="13" t="s">
        <v>279</v>
      </c>
      <c r="N763" t="s">
        <v>280</v>
      </c>
      <c r="Q763" t="s">
        <v>281</v>
      </c>
      <c r="R763" s="9"/>
      <c r="S763" s="9"/>
      <c r="T763">
        <v>5</v>
      </c>
      <c r="U763" s="210" t="s">
        <v>2507</v>
      </c>
      <c r="V763" s="14">
        <v>1</v>
      </c>
      <c r="W763" s="14">
        <v>1</v>
      </c>
      <c r="X763" s="14" t="s">
        <v>270</v>
      </c>
      <c r="Y763">
        <v>464</v>
      </c>
      <c r="Z763" t="s">
        <v>271</v>
      </c>
      <c r="AA763">
        <f t="shared" si="11"/>
        <v>1</v>
      </c>
    </row>
    <row r="764" spans="1:27" x14ac:dyDescent="0.2">
      <c r="A764">
        <v>2543</v>
      </c>
      <c r="B764" s="1" t="s">
        <v>2563</v>
      </c>
      <c r="C764" t="s">
        <v>284</v>
      </c>
      <c r="D764" s="9" t="s">
        <v>1160</v>
      </c>
      <c r="E764" s="9" t="s">
        <v>259</v>
      </c>
      <c r="F764" s="9" t="s">
        <v>312</v>
      </c>
      <c r="G764" s="10">
        <v>10</v>
      </c>
      <c r="H764" s="10" t="s">
        <v>313</v>
      </c>
      <c r="I764" s="10">
        <v>1944</v>
      </c>
      <c r="J764" s="11" t="s">
        <v>2564</v>
      </c>
      <c r="K764" s="12" t="s">
        <v>237</v>
      </c>
      <c r="L764" s="13" t="s">
        <v>18441</v>
      </c>
      <c r="M764" s="13" t="s">
        <v>290</v>
      </c>
      <c r="N764" t="s">
        <v>291</v>
      </c>
      <c r="O764" t="s">
        <v>695</v>
      </c>
      <c r="R764" s="9"/>
      <c r="S764" s="9"/>
      <c r="T764">
        <v>5</v>
      </c>
      <c r="U764" s="210" t="s">
        <v>2507</v>
      </c>
      <c r="V764" s="14">
        <v>1</v>
      </c>
      <c r="W764" s="14">
        <v>1</v>
      </c>
      <c r="X764" s="14" t="s">
        <v>270</v>
      </c>
      <c r="Y764">
        <v>157</v>
      </c>
      <c r="Z764" t="s">
        <v>505</v>
      </c>
      <c r="AA764">
        <f t="shared" si="11"/>
        <v>2</v>
      </c>
    </row>
    <row r="765" spans="1:27" x14ac:dyDescent="0.2">
      <c r="A765">
        <v>7723</v>
      </c>
      <c r="B765" s="1" t="s">
        <v>2561</v>
      </c>
      <c r="C765" t="s">
        <v>1352</v>
      </c>
      <c r="D765" s="9">
        <v>540</v>
      </c>
      <c r="E765" s="9" t="s">
        <v>259</v>
      </c>
      <c r="F765" s="9" t="s">
        <v>260</v>
      </c>
      <c r="G765" s="17">
        <v>10</v>
      </c>
      <c r="H765" s="10" t="s">
        <v>313</v>
      </c>
      <c r="I765" s="10">
        <v>1944</v>
      </c>
      <c r="J765" s="11">
        <v>16202</v>
      </c>
      <c r="K765" s="12" t="s">
        <v>237</v>
      </c>
      <c r="L765" s="13" t="s">
        <v>17865</v>
      </c>
      <c r="M765" s="13" t="s">
        <v>263</v>
      </c>
      <c r="N765" t="s">
        <v>264</v>
      </c>
      <c r="O765" t="s">
        <v>489</v>
      </c>
      <c r="P765" s="14" t="s">
        <v>308</v>
      </c>
      <c r="Q765" t="s">
        <v>267</v>
      </c>
      <c r="R765" s="9" t="s">
        <v>2562</v>
      </c>
      <c r="S765" s="9"/>
      <c r="T765">
        <v>5</v>
      </c>
      <c r="U765" s="210" t="s">
        <v>2507</v>
      </c>
      <c r="V765" s="14">
        <v>1</v>
      </c>
      <c r="W765" s="14">
        <v>1</v>
      </c>
      <c r="X765" s="14" t="s">
        <v>270</v>
      </c>
      <c r="Y765">
        <v>540</v>
      </c>
      <c r="Z765" t="s">
        <v>271</v>
      </c>
      <c r="AA765">
        <f t="shared" si="11"/>
        <v>1</v>
      </c>
    </row>
    <row r="766" spans="1:27" x14ac:dyDescent="0.2">
      <c r="A766">
        <v>3105</v>
      </c>
      <c r="B766" s="1" t="s">
        <v>2565</v>
      </c>
      <c r="C766" t="s">
        <v>1027</v>
      </c>
      <c r="D766" s="9">
        <v>418</v>
      </c>
      <c r="E766" s="9" t="s">
        <v>259</v>
      </c>
      <c r="F766" s="9" t="s">
        <v>413</v>
      </c>
      <c r="G766" s="10">
        <v>10</v>
      </c>
      <c r="H766" s="10" t="s">
        <v>313</v>
      </c>
      <c r="I766" s="10">
        <v>1944</v>
      </c>
      <c r="J766" s="11" t="s">
        <v>2564</v>
      </c>
      <c r="K766" s="12" t="s">
        <v>237</v>
      </c>
      <c r="L766" s="13" t="s">
        <v>17973</v>
      </c>
      <c r="M766" s="13" t="s">
        <v>332</v>
      </c>
      <c r="N766" t="s">
        <v>333</v>
      </c>
      <c r="Q766" t="s">
        <v>334</v>
      </c>
      <c r="R766" s="9"/>
      <c r="S766" s="9" t="s">
        <v>2566</v>
      </c>
      <c r="T766">
        <v>5</v>
      </c>
      <c r="U766" s="210" t="s">
        <v>2507</v>
      </c>
      <c r="V766" s="14">
        <v>1</v>
      </c>
      <c r="W766" s="14">
        <v>1</v>
      </c>
      <c r="X766" s="14" t="s">
        <v>270</v>
      </c>
      <c r="Y766">
        <v>418</v>
      </c>
      <c r="Z766" t="s">
        <v>271</v>
      </c>
      <c r="AA766">
        <f t="shared" si="11"/>
        <v>1</v>
      </c>
    </row>
    <row r="767" spans="1:27" x14ac:dyDescent="0.2">
      <c r="A767">
        <v>5861</v>
      </c>
      <c r="B767" s="1" t="s">
        <v>2577</v>
      </c>
      <c r="C767" t="s">
        <v>507</v>
      </c>
      <c r="D767" s="9">
        <v>139</v>
      </c>
      <c r="E767" s="9" t="s">
        <v>259</v>
      </c>
      <c r="F767" s="9" t="s">
        <v>721</v>
      </c>
      <c r="G767" s="10">
        <v>10</v>
      </c>
      <c r="H767" s="10" t="s">
        <v>313</v>
      </c>
      <c r="I767" s="10">
        <v>1944</v>
      </c>
      <c r="J767" s="11" t="s">
        <v>2568</v>
      </c>
      <c r="K767" s="12" t="s">
        <v>415</v>
      </c>
      <c r="L767" s="13" t="s">
        <v>2595</v>
      </c>
      <c r="M767" s="13" t="s">
        <v>290</v>
      </c>
      <c r="N767" t="s">
        <v>573</v>
      </c>
      <c r="O767" t="s">
        <v>2596</v>
      </c>
      <c r="R767" s="9"/>
      <c r="S767" s="9"/>
      <c r="T767">
        <v>5</v>
      </c>
      <c r="U767" s="210" t="s">
        <v>2507</v>
      </c>
      <c r="V767" s="14">
        <v>1</v>
      </c>
      <c r="W767" s="14">
        <v>1</v>
      </c>
      <c r="X767" s="14" t="s">
        <v>270</v>
      </c>
      <c r="Y767">
        <v>139</v>
      </c>
      <c r="Z767" t="s">
        <v>18167</v>
      </c>
      <c r="AA767">
        <f t="shared" si="11"/>
        <v>1</v>
      </c>
    </row>
    <row r="768" spans="1:27" x14ac:dyDescent="0.2">
      <c r="A768">
        <v>4074</v>
      </c>
      <c r="B768" s="1" t="s">
        <v>2570</v>
      </c>
      <c r="C768" t="s">
        <v>1027</v>
      </c>
      <c r="D768" s="9">
        <v>613</v>
      </c>
      <c r="E768" s="9" t="s">
        <v>259</v>
      </c>
      <c r="F768" s="9" t="s">
        <v>1416</v>
      </c>
      <c r="G768" s="10">
        <v>10</v>
      </c>
      <c r="H768" s="10" t="s">
        <v>313</v>
      </c>
      <c r="I768" s="10">
        <v>1944</v>
      </c>
      <c r="J768" s="11" t="s">
        <v>2568</v>
      </c>
      <c r="K768" s="12" t="s">
        <v>415</v>
      </c>
      <c r="L768" s="13" t="s">
        <v>2571</v>
      </c>
      <c r="M768" s="13" t="s">
        <v>332</v>
      </c>
      <c r="N768" t="s">
        <v>2060</v>
      </c>
      <c r="Q768" t="s">
        <v>334</v>
      </c>
      <c r="R768" s="9"/>
      <c r="S768" s="9"/>
      <c r="T768">
        <v>5</v>
      </c>
      <c r="U768" s="210" t="s">
        <v>2507</v>
      </c>
      <c r="V768" s="14">
        <v>1</v>
      </c>
      <c r="W768" s="14">
        <v>1</v>
      </c>
      <c r="X768" s="14" t="s">
        <v>270</v>
      </c>
      <c r="Y768">
        <v>613</v>
      </c>
      <c r="Z768" t="s">
        <v>271</v>
      </c>
      <c r="AA768">
        <f t="shared" si="11"/>
        <v>1</v>
      </c>
    </row>
    <row r="769" spans="1:27" x14ac:dyDescent="0.2">
      <c r="A769">
        <v>4069</v>
      </c>
      <c r="B769" s="1" t="s">
        <v>2567</v>
      </c>
      <c r="C769" t="s">
        <v>1027</v>
      </c>
      <c r="D769" s="9">
        <v>613</v>
      </c>
      <c r="E769" s="9" t="s">
        <v>259</v>
      </c>
      <c r="F769" s="9" t="s">
        <v>1416</v>
      </c>
      <c r="G769" s="10">
        <v>10</v>
      </c>
      <c r="H769" s="10" t="s">
        <v>313</v>
      </c>
      <c r="I769" s="10">
        <v>1944</v>
      </c>
      <c r="J769" s="11" t="s">
        <v>2568</v>
      </c>
      <c r="K769" s="12" t="s">
        <v>415</v>
      </c>
      <c r="L769" s="13" t="s">
        <v>2569</v>
      </c>
      <c r="M769" s="13" t="s">
        <v>290</v>
      </c>
      <c r="N769" t="s">
        <v>291</v>
      </c>
      <c r="O769" t="s">
        <v>695</v>
      </c>
      <c r="R769" s="9"/>
      <c r="S769" s="9"/>
      <c r="T769">
        <v>5</v>
      </c>
      <c r="U769" s="210" t="s">
        <v>2507</v>
      </c>
      <c r="V769" s="14">
        <v>1</v>
      </c>
      <c r="W769" s="14">
        <v>1</v>
      </c>
      <c r="X769" s="14" t="s">
        <v>270</v>
      </c>
      <c r="Y769">
        <v>613</v>
      </c>
      <c r="Z769" t="s">
        <v>271</v>
      </c>
      <c r="AA769">
        <f t="shared" si="11"/>
        <v>1</v>
      </c>
    </row>
    <row r="770" spans="1:27" x14ac:dyDescent="0.2">
      <c r="A770">
        <v>3654</v>
      </c>
      <c r="B770" s="1" t="s">
        <v>2597</v>
      </c>
      <c r="C770" t="s">
        <v>1027</v>
      </c>
      <c r="D770" s="9">
        <v>107</v>
      </c>
      <c r="E770" s="9" t="s">
        <v>259</v>
      </c>
      <c r="F770" s="9" t="s">
        <v>1416</v>
      </c>
      <c r="G770" s="10">
        <v>10</v>
      </c>
      <c r="H770" s="10" t="s">
        <v>313</v>
      </c>
      <c r="I770" s="10">
        <v>1944</v>
      </c>
      <c r="J770" s="11" t="s">
        <v>2568</v>
      </c>
      <c r="K770" s="12" t="s">
        <v>415</v>
      </c>
      <c r="L770" s="13" t="s">
        <v>2598</v>
      </c>
      <c r="M770" s="13" t="s">
        <v>332</v>
      </c>
      <c r="N770" t="s">
        <v>2060</v>
      </c>
      <c r="Q770" t="s">
        <v>334</v>
      </c>
      <c r="R770" s="9"/>
      <c r="S770" s="9"/>
      <c r="T770">
        <v>5</v>
      </c>
      <c r="U770" s="210" t="s">
        <v>2507</v>
      </c>
      <c r="V770" s="14">
        <v>1</v>
      </c>
      <c r="W770" s="14">
        <v>1</v>
      </c>
      <c r="X770" s="14" t="s">
        <v>270</v>
      </c>
      <c r="Y770">
        <v>107</v>
      </c>
      <c r="Z770" t="s">
        <v>271</v>
      </c>
      <c r="AA770">
        <f t="shared" ref="AA770:AA833" si="12">LEN(D770)-LEN(SUBSTITUTE(D770,"/",""))+1</f>
        <v>1</v>
      </c>
    </row>
    <row r="771" spans="1:27" x14ac:dyDescent="0.2">
      <c r="A771">
        <v>7495</v>
      </c>
      <c r="B771" s="1" t="s">
        <v>2574</v>
      </c>
      <c r="C771" t="s">
        <v>1027</v>
      </c>
      <c r="D771" s="9">
        <v>515</v>
      </c>
      <c r="E771" s="9" t="s">
        <v>259</v>
      </c>
      <c r="F771" s="9" t="s">
        <v>413</v>
      </c>
      <c r="G771" s="17">
        <v>10</v>
      </c>
      <c r="H771" s="10" t="s">
        <v>313</v>
      </c>
      <c r="I771" s="10">
        <v>1944</v>
      </c>
      <c r="J771" s="11" t="s">
        <v>2568</v>
      </c>
      <c r="K771" s="12" t="s">
        <v>415</v>
      </c>
      <c r="L771" s="13" t="s">
        <v>2575</v>
      </c>
      <c r="M771" s="13" t="s">
        <v>332</v>
      </c>
      <c r="N771" t="s">
        <v>2060</v>
      </c>
      <c r="Q771" t="s">
        <v>334</v>
      </c>
      <c r="R771" s="9"/>
      <c r="S771" s="9"/>
      <c r="T771">
        <v>5</v>
      </c>
      <c r="U771" s="210" t="s">
        <v>2507</v>
      </c>
      <c r="V771" s="14">
        <v>1</v>
      </c>
      <c r="W771" s="14">
        <v>1</v>
      </c>
      <c r="X771" s="14" t="s">
        <v>270</v>
      </c>
      <c r="Y771">
        <v>515</v>
      </c>
      <c r="Z771" t="s">
        <v>271</v>
      </c>
      <c r="AA771">
        <f t="shared" si="12"/>
        <v>1</v>
      </c>
    </row>
    <row r="772" spans="1:27" x14ac:dyDescent="0.2">
      <c r="A772">
        <v>7108</v>
      </c>
      <c r="B772" s="1" t="s">
        <v>2576</v>
      </c>
      <c r="C772" t="s">
        <v>1027</v>
      </c>
      <c r="D772" s="9">
        <v>515</v>
      </c>
      <c r="E772" s="9" t="s">
        <v>259</v>
      </c>
      <c r="F772" s="9" t="s">
        <v>413</v>
      </c>
      <c r="G772" s="17">
        <v>10</v>
      </c>
      <c r="H772" s="10" t="s">
        <v>313</v>
      </c>
      <c r="I772" s="10">
        <v>1944</v>
      </c>
      <c r="J772" s="11" t="s">
        <v>2568</v>
      </c>
      <c r="K772" s="12" t="s">
        <v>415</v>
      </c>
      <c r="L772" s="13" t="s">
        <v>58</v>
      </c>
      <c r="M772" s="13" t="s">
        <v>263</v>
      </c>
      <c r="N772" t="s">
        <v>280</v>
      </c>
      <c r="Q772" t="s">
        <v>281</v>
      </c>
      <c r="R772" s="9"/>
      <c r="S772" s="9"/>
      <c r="T772">
        <v>5</v>
      </c>
      <c r="U772" s="210" t="s">
        <v>2507</v>
      </c>
      <c r="V772" s="14">
        <v>1</v>
      </c>
      <c r="W772" s="14">
        <v>1</v>
      </c>
      <c r="X772" s="14" t="s">
        <v>270</v>
      </c>
      <c r="Y772">
        <v>515</v>
      </c>
      <c r="Z772" t="s">
        <v>271</v>
      </c>
      <c r="AA772">
        <f t="shared" si="12"/>
        <v>1</v>
      </c>
    </row>
    <row r="773" spans="1:27" x14ac:dyDescent="0.2">
      <c r="A773">
        <v>3305</v>
      </c>
      <c r="B773" s="1" t="s">
        <v>2572</v>
      </c>
      <c r="C773" t="s">
        <v>1027</v>
      </c>
      <c r="D773" s="9">
        <v>605</v>
      </c>
      <c r="E773" s="9" t="s">
        <v>259</v>
      </c>
      <c r="F773" s="9" t="s">
        <v>413</v>
      </c>
      <c r="G773" s="10">
        <v>10</v>
      </c>
      <c r="H773" s="10" t="s">
        <v>313</v>
      </c>
      <c r="I773" s="10">
        <v>1944</v>
      </c>
      <c r="J773" s="11" t="s">
        <v>2568</v>
      </c>
      <c r="K773" s="12" t="s">
        <v>415</v>
      </c>
      <c r="L773" s="13" t="s">
        <v>2573</v>
      </c>
      <c r="M773" s="13" t="s">
        <v>263</v>
      </c>
      <c r="N773" t="s">
        <v>470</v>
      </c>
      <c r="Q773" t="s">
        <v>672</v>
      </c>
      <c r="R773" s="9"/>
      <c r="S773" s="9"/>
      <c r="T773">
        <v>5</v>
      </c>
      <c r="U773" s="210" t="s">
        <v>2507</v>
      </c>
      <c r="V773" s="14">
        <v>1</v>
      </c>
      <c r="W773" s="14">
        <v>1</v>
      </c>
      <c r="X773" s="14" t="s">
        <v>270</v>
      </c>
      <c r="Y773">
        <v>605</v>
      </c>
      <c r="Z773" t="s">
        <v>271</v>
      </c>
      <c r="AA773">
        <f t="shared" si="12"/>
        <v>1</v>
      </c>
    </row>
    <row r="774" spans="1:27" x14ac:dyDescent="0.2">
      <c r="A774">
        <v>6292</v>
      </c>
      <c r="B774" s="1" t="s">
        <v>2602</v>
      </c>
      <c r="C774" t="s">
        <v>1008</v>
      </c>
      <c r="D774" s="9">
        <v>109</v>
      </c>
      <c r="E774" s="9" t="s">
        <v>259</v>
      </c>
      <c r="F774" s="9" t="s">
        <v>721</v>
      </c>
      <c r="G774" s="10">
        <v>11</v>
      </c>
      <c r="H774" s="10" t="s">
        <v>313</v>
      </c>
      <c r="I774" s="10">
        <v>1944</v>
      </c>
      <c r="J774" s="11" t="s">
        <v>2600</v>
      </c>
      <c r="K774" s="12" t="s">
        <v>237</v>
      </c>
      <c r="L774" s="13" t="s">
        <v>2603</v>
      </c>
      <c r="M774" s="13" t="s">
        <v>290</v>
      </c>
      <c r="N774" t="s">
        <v>291</v>
      </c>
      <c r="O774" t="s">
        <v>292</v>
      </c>
      <c r="R774" s="9"/>
      <c r="S774" s="9"/>
      <c r="T774">
        <v>5</v>
      </c>
      <c r="U774" s="210" t="s">
        <v>2507</v>
      </c>
      <c r="V774" s="14">
        <v>1</v>
      </c>
      <c r="W774" s="14">
        <v>1</v>
      </c>
      <c r="X774" s="14" t="s">
        <v>270</v>
      </c>
      <c r="Y774">
        <v>109</v>
      </c>
      <c r="Z774" t="s">
        <v>271</v>
      </c>
      <c r="AA774">
        <f t="shared" si="12"/>
        <v>1</v>
      </c>
    </row>
    <row r="775" spans="1:27" x14ac:dyDescent="0.2">
      <c r="A775">
        <v>3760</v>
      </c>
      <c r="B775" s="1" t="s">
        <v>2599</v>
      </c>
      <c r="C775" t="s">
        <v>1027</v>
      </c>
      <c r="D775" s="9">
        <v>418</v>
      </c>
      <c r="E775" s="9" t="s">
        <v>259</v>
      </c>
      <c r="F775" s="9" t="s">
        <v>413</v>
      </c>
      <c r="G775" s="10">
        <v>11</v>
      </c>
      <c r="H775" s="10" t="s">
        <v>313</v>
      </c>
      <c r="I775" s="10">
        <v>1944</v>
      </c>
      <c r="J775" s="11" t="s">
        <v>2600</v>
      </c>
      <c r="K775" s="12" t="s">
        <v>237</v>
      </c>
      <c r="L775" s="13" t="s">
        <v>2601</v>
      </c>
      <c r="M775" s="13" t="s">
        <v>263</v>
      </c>
      <c r="N775" t="s">
        <v>280</v>
      </c>
      <c r="Q775" t="s">
        <v>281</v>
      </c>
      <c r="R775" s="9"/>
      <c r="S775" s="9"/>
      <c r="T775">
        <v>5</v>
      </c>
      <c r="U775" s="210" t="s">
        <v>2507</v>
      </c>
      <c r="V775" s="14">
        <v>1</v>
      </c>
      <c r="W775" s="14">
        <v>1</v>
      </c>
      <c r="X775" s="14" t="s">
        <v>270</v>
      </c>
      <c r="Y775">
        <v>418</v>
      </c>
      <c r="Z775" t="s">
        <v>271</v>
      </c>
      <c r="AA775">
        <f t="shared" si="12"/>
        <v>1</v>
      </c>
    </row>
    <row r="776" spans="1:27" x14ac:dyDescent="0.2">
      <c r="A776">
        <v>3767</v>
      </c>
      <c r="B776" s="1" t="s">
        <v>2604</v>
      </c>
      <c r="C776" t="s">
        <v>1027</v>
      </c>
      <c r="D776" s="9">
        <v>21</v>
      </c>
      <c r="E776" s="9" t="s">
        <v>259</v>
      </c>
      <c r="F776" s="9" t="s">
        <v>1416</v>
      </c>
      <c r="G776" s="10">
        <v>11</v>
      </c>
      <c r="H776" s="10" t="s">
        <v>313</v>
      </c>
      <c r="I776" s="10">
        <v>1944</v>
      </c>
      <c r="J776" s="11" t="s">
        <v>2605</v>
      </c>
      <c r="K776" s="12" t="s">
        <v>415</v>
      </c>
      <c r="L776" s="13" t="s">
        <v>2606</v>
      </c>
      <c r="M776" s="13" t="s">
        <v>332</v>
      </c>
      <c r="N776" t="s">
        <v>2060</v>
      </c>
      <c r="Q776" t="s">
        <v>334</v>
      </c>
      <c r="R776" s="9"/>
      <c r="S776" s="9"/>
      <c r="T776">
        <v>5</v>
      </c>
      <c r="U776" s="210" t="s">
        <v>2507</v>
      </c>
      <c r="V776" s="14">
        <v>1</v>
      </c>
      <c r="W776" s="14">
        <v>1</v>
      </c>
      <c r="X776" s="14" t="s">
        <v>270</v>
      </c>
      <c r="Y776">
        <v>21</v>
      </c>
      <c r="Z776" t="s">
        <v>271</v>
      </c>
      <c r="AA776">
        <f t="shared" si="12"/>
        <v>1</v>
      </c>
    </row>
    <row r="777" spans="1:27" x14ac:dyDescent="0.2">
      <c r="A777">
        <v>4535</v>
      </c>
      <c r="B777" s="1" t="s">
        <v>2607</v>
      </c>
      <c r="C777" t="s">
        <v>1523</v>
      </c>
      <c r="D777" s="9" t="s">
        <v>2608</v>
      </c>
      <c r="E777" s="9" t="s">
        <v>259</v>
      </c>
      <c r="F777" s="9" t="s">
        <v>312</v>
      </c>
      <c r="G777" s="17">
        <v>12</v>
      </c>
      <c r="H777" s="10" t="s">
        <v>313</v>
      </c>
      <c r="I777" s="10">
        <v>1944</v>
      </c>
      <c r="J777" s="11" t="s">
        <v>2609</v>
      </c>
      <c r="K777" s="12" t="s">
        <v>237</v>
      </c>
      <c r="L777" s="13" t="s">
        <v>2610</v>
      </c>
      <c r="M777" s="13" t="s">
        <v>290</v>
      </c>
      <c r="O777" t="s">
        <v>760</v>
      </c>
      <c r="R777" s="9"/>
      <c r="S777" s="9"/>
      <c r="T777">
        <v>5</v>
      </c>
      <c r="U777" s="210" t="s">
        <v>2507</v>
      </c>
      <c r="V777" s="14">
        <v>1</v>
      </c>
      <c r="W777" s="14">
        <v>1</v>
      </c>
      <c r="X777" s="14" t="s">
        <v>270</v>
      </c>
      <c r="Y777">
        <v>264</v>
      </c>
      <c r="Z777" t="s">
        <v>505</v>
      </c>
      <c r="AA777">
        <f t="shared" si="12"/>
        <v>2</v>
      </c>
    </row>
    <row r="778" spans="1:27" x14ac:dyDescent="0.2">
      <c r="A778">
        <v>3655</v>
      </c>
      <c r="B778" s="1" t="s">
        <v>2611</v>
      </c>
      <c r="C778" t="s">
        <v>1027</v>
      </c>
      <c r="D778" s="9">
        <v>107</v>
      </c>
      <c r="E778" s="9" t="s">
        <v>259</v>
      </c>
      <c r="F778" s="9" t="s">
        <v>1416</v>
      </c>
      <c r="G778" s="17">
        <v>12</v>
      </c>
      <c r="H778" s="10" t="s">
        <v>313</v>
      </c>
      <c r="I778" s="10">
        <v>1944</v>
      </c>
      <c r="J778" s="11" t="s">
        <v>2609</v>
      </c>
      <c r="K778" s="12" t="s">
        <v>237</v>
      </c>
      <c r="L778" s="13" t="s">
        <v>2612</v>
      </c>
      <c r="M778" s="13" t="s">
        <v>279</v>
      </c>
      <c r="N778" t="s">
        <v>264</v>
      </c>
      <c r="O778" t="s">
        <v>2089</v>
      </c>
      <c r="P778" s="222" t="s">
        <v>409</v>
      </c>
      <c r="Q778" t="s">
        <v>267</v>
      </c>
      <c r="R778" s="9" t="s">
        <v>955</v>
      </c>
      <c r="S778" s="9"/>
      <c r="T778">
        <v>5</v>
      </c>
      <c r="U778" s="210" t="s">
        <v>2507</v>
      </c>
      <c r="V778" s="14">
        <v>1</v>
      </c>
      <c r="W778" s="14">
        <v>1</v>
      </c>
      <c r="X778" s="14" t="s">
        <v>270</v>
      </c>
      <c r="Y778">
        <v>107</v>
      </c>
      <c r="Z778" t="s">
        <v>271</v>
      </c>
      <c r="AA778">
        <f t="shared" si="12"/>
        <v>1</v>
      </c>
    </row>
    <row r="779" spans="1:27" x14ac:dyDescent="0.2">
      <c r="A779">
        <v>4983</v>
      </c>
      <c r="B779" s="1" t="s">
        <v>2623</v>
      </c>
      <c r="C779" t="s">
        <v>341</v>
      </c>
      <c r="D779" s="9">
        <v>692</v>
      </c>
      <c r="E779" s="9" t="s">
        <v>259</v>
      </c>
      <c r="F779" s="9" t="s">
        <v>721</v>
      </c>
      <c r="G779" s="10">
        <v>12</v>
      </c>
      <c r="H779" s="10" t="s">
        <v>313</v>
      </c>
      <c r="I779" s="10">
        <v>1944</v>
      </c>
      <c r="J779" s="11" t="s">
        <v>2614</v>
      </c>
      <c r="K779" s="12" t="s">
        <v>415</v>
      </c>
      <c r="L779" s="13" t="s">
        <v>2624</v>
      </c>
      <c r="M779" s="13" t="s">
        <v>263</v>
      </c>
      <c r="N779" t="s">
        <v>312</v>
      </c>
      <c r="Q779" t="s">
        <v>267</v>
      </c>
      <c r="R779" s="9" t="s">
        <v>955</v>
      </c>
      <c r="S779" s="9"/>
      <c r="T779">
        <v>5</v>
      </c>
      <c r="U779" s="210" t="s">
        <v>2507</v>
      </c>
      <c r="V779" s="14">
        <v>1</v>
      </c>
      <c r="W779" s="14">
        <v>1</v>
      </c>
      <c r="X779" s="14" t="s">
        <v>270</v>
      </c>
      <c r="Y779">
        <v>692</v>
      </c>
      <c r="Z779" t="s">
        <v>271</v>
      </c>
      <c r="AA779">
        <f t="shared" si="12"/>
        <v>1</v>
      </c>
    </row>
    <row r="780" spans="1:27" x14ac:dyDescent="0.2">
      <c r="A780">
        <v>5715</v>
      </c>
      <c r="B780" s="1" t="s">
        <v>2615</v>
      </c>
      <c r="C780" t="s">
        <v>2040</v>
      </c>
      <c r="D780" s="9">
        <v>105</v>
      </c>
      <c r="E780" s="9" t="s">
        <v>259</v>
      </c>
      <c r="F780" s="9" t="s">
        <v>721</v>
      </c>
      <c r="G780" s="10">
        <v>12</v>
      </c>
      <c r="H780" s="10" t="s">
        <v>313</v>
      </c>
      <c r="I780" s="10">
        <v>1944</v>
      </c>
      <c r="J780" s="11" t="s">
        <v>2614</v>
      </c>
      <c r="K780" s="12" t="s">
        <v>415</v>
      </c>
      <c r="L780" s="13" t="s">
        <v>2616</v>
      </c>
      <c r="M780" s="13" t="s">
        <v>290</v>
      </c>
      <c r="N780" t="s">
        <v>573</v>
      </c>
      <c r="O780" t="s">
        <v>2596</v>
      </c>
      <c r="R780" s="9"/>
      <c r="S780" s="9"/>
      <c r="T780">
        <v>5</v>
      </c>
      <c r="U780" s="210" t="s">
        <v>2507</v>
      </c>
      <c r="V780" s="14">
        <v>1</v>
      </c>
      <c r="W780" s="14">
        <v>1</v>
      </c>
      <c r="X780" s="14" t="s">
        <v>270</v>
      </c>
      <c r="Y780">
        <v>105</v>
      </c>
      <c r="Z780" t="s">
        <v>271</v>
      </c>
      <c r="AA780">
        <f t="shared" si="12"/>
        <v>1</v>
      </c>
    </row>
    <row r="781" spans="1:27" x14ac:dyDescent="0.2">
      <c r="A781">
        <v>7111</v>
      </c>
      <c r="B781" s="1" t="s">
        <v>2613</v>
      </c>
      <c r="C781" t="s">
        <v>1027</v>
      </c>
      <c r="D781" s="9">
        <v>515</v>
      </c>
      <c r="E781" s="9" t="s">
        <v>259</v>
      </c>
      <c r="F781" s="9" t="s">
        <v>413</v>
      </c>
      <c r="G781" s="17">
        <v>12</v>
      </c>
      <c r="H781" s="10" t="s">
        <v>313</v>
      </c>
      <c r="I781" s="10">
        <v>1944</v>
      </c>
      <c r="J781" s="11" t="s">
        <v>2614</v>
      </c>
      <c r="K781" s="12" t="s">
        <v>415</v>
      </c>
      <c r="L781" s="13" t="s">
        <v>59</v>
      </c>
      <c r="M781" s="13" t="s">
        <v>332</v>
      </c>
      <c r="N781" t="s">
        <v>2060</v>
      </c>
      <c r="Q781" t="s">
        <v>334</v>
      </c>
      <c r="R781" s="9"/>
      <c r="S781" s="9"/>
      <c r="T781">
        <v>5</v>
      </c>
      <c r="U781" s="210" t="s">
        <v>2507</v>
      </c>
      <c r="V781" s="14">
        <v>1</v>
      </c>
      <c r="W781" s="14">
        <v>1</v>
      </c>
      <c r="X781" s="14" t="s">
        <v>270</v>
      </c>
      <c r="Y781">
        <v>515</v>
      </c>
      <c r="Z781" t="s">
        <v>271</v>
      </c>
      <c r="AA781">
        <f t="shared" si="12"/>
        <v>1</v>
      </c>
    </row>
    <row r="782" spans="1:27" x14ac:dyDescent="0.2">
      <c r="A782">
        <v>4997</v>
      </c>
      <c r="B782" s="1" t="s">
        <v>2625</v>
      </c>
      <c r="C782" t="s">
        <v>1027</v>
      </c>
      <c r="D782" s="9">
        <v>45</v>
      </c>
      <c r="E782" s="9" t="s">
        <v>876</v>
      </c>
      <c r="F782" s="9" t="s">
        <v>1416</v>
      </c>
      <c r="G782" s="10">
        <v>13</v>
      </c>
      <c r="H782" s="10" t="s">
        <v>313</v>
      </c>
      <c r="I782" s="10">
        <v>1944</v>
      </c>
      <c r="J782" s="11" t="s">
        <v>2618</v>
      </c>
      <c r="K782" s="12" t="s">
        <v>237</v>
      </c>
      <c r="L782" s="13" t="s">
        <v>2626</v>
      </c>
      <c r="M782" s="13" t="s">
        <v>290</v>
      </c>
      <c r="O782" t="s">
        <v>339</v>
      </c>
      <c r="R782" s="9"/>
      <c r="S782" s="9"/>
      <c r="T782">
        <v>5</v>
      </c>
      <c r="U782" s="210" t="s">
        <v>2507</v>
      </c>
      <c r="V782" s="14">
        <v>1</v>
      </c>
      <c r="W782" s="14">
        <v>1</v>
      </c>
      <c r="X782" s="14" t="s">
        <v>270</v>
      </c>
      <c r="Y782">
        <v>45</v>
      </c>
      <c r="Z782" t="s">
        <v>1419</v>
      </c>
      <c r="AA782">
        <f t="shared" si="12"/>
        <v>1</v>
      </c>
    </row>
    <row r="783" spans="1:27" x14ac:dyDescent="0.2">
      <c r="A783">
        <v>1112</v>
      </c>
      <c r="B783" s="1" t="s">
        <v>2617</v>
      </c>
      <c r="C783" t="s">
        <v>1352</v>
      </c>
      <c r="D783" s="9" t="s">
        <v>1047</v>
      </c>
      <c r="E783" s="9" t="s">
        <v>275</v>
      </c>
      <c r="F783" s="9" t="s">
        <v>260</v>
      </c>
      <c r="G783" s="10">
        <v>13</v>
      </c>
      <c r="H783" s="10" t="s">
        <v>313</v>
      </c>
      <c r="I783" s="10">
        <v>1944</v>
      </c>
      <c r="J783" s="11" t="s">
        <v>2618</v>
      </c>
      <c r="K783" s="12" t="s">
        <v>237</v>
      </c>
      <c r="L783" s="13" t="s">
        <v>2619</v>
      </c>
      <c r="M783" s="13" t="s">
        <v>263</v>
      </c>
      <c r="N783" s="15" t="s">
        <v>264</v>
      </c>
      <c r="O783" t="s">
        <v>2620</v>
      </c>
      <c r="P783" s="14" t="s">
        <v>2621</v>
      </c>
      <c r="Q783" t="s">
        <v>267</v>
      </c>
      <c r="R783" s="9" t="s">
        <v>2622</v>
      </c>
      <c r="S783" s="9"/>
      <c r="T783">
        <v>5</v>
      </c>
      <c r="U783" s="210" t="s">
        <v>2507</v>
      </c>
      <c r="V783" s="14">
        <v>1</v>
      </c>
      <c r="W783" s="14">
        <v>1</v>
      </c>
      <c r="X783" s="14" t="s">
        <v>270</v>
      </c>
      <c r="Y783" t="s">
        <v>1047</v>
      </c>
      <c r="Z783" t="s">
        <v>271</v>
      </c>
      <c r="AA783">
        <f t="shared" si="12"/>
        <v>1</v>
      </c>
    </row>
    <row r="784" spans="1:27" x14ac:dyDescent="0.2">
      <c r="A784">
        <v>3528</v>
      </c>
      <c r="B784" s="1" t="s">
        <v>2631</v>
      </c>
      <c r="C784" t="s">
        <v>1523</v>
      </c>
      <c r="D784" s="9">
        <v>264</v>
      </c>
      <c r="E784" s="9" t="s">
        <v>259</v>
      </c>
      <c r="F784" s="9" t="s">
        <v>312</v>
      </c>
      <c r="G784" s="10">
        <v>14</v>
      </c>
      <c r="H784" s="10" t="s">
        <v>313</v>
      </c>
      <c r="I784" s="10">
        <v>1944</v>
      </c>
      <c r="J784" s="11" t="s">
        <v>2629</v>
      </c>
      <c r="K784" s="12" t="s">
        <v>415</v>
      </c>
      <c r="L784" s="13" t="s">
        <v>2632</v>
      </c>
      <c r="M784" s="13" t="s">
        <v>263</v>
      </c>
      <c r="N784" t="s">
        <v>2633</v>
      </c>
      <c r="O784" t="s">
        <v>2634</v>
      </c>
      <c r="P784" s="14" t="s">
        <v>1330</v>
      </c>
      <c r="Q784" t="s">
        <v>267</v>
      </c>
      <c r="R784" s="9" t="s">
        <v>1150</v>
      </c>
      <c r="S784" s="9"/>
      <c r="T784">
        <v>5</v>
      </c>
      <c r="U784" s="210" t="s">
        <v>2507</v>
      </c>
      <c r="V784" s="14">
        <v>1</v>
      </c>
      <c r="W784" s="14">
        <v>1</v>
      </c>
      <c r="X784" s="14" t="s">
        <v>270</v>
      </c>
      <c r="Y784">
        <v>264</v>
      </c>
      <c r="Z784" t="s">
        <v>505</v>
      </c>
      <c r="AA784">
        <f t="shared" si="12"/>
        <v>1</v>
      </c>
    </row>
    <row r="785" spans="1:27" x14ac:dyDescent="0.2">
      <c r="A785">
        <v>1146</v>
      </c>
      <c r="B785" s="1" t="s">
        <v>2628</v>
      </c>
      <c r="C785" t="s">
        <v>1027</v>
      </c>
      <c r="D785" s="9" t="s">
        <v>2480</v>
      </c>
      <c r="E785" s="9" t="s">
        <v>259</v>
      </c>
      <c r="F785" s="9" t="s">
        <v>1416</v>
      </c>
      <c r="G785" s="10">
        <v>14</v>
      </c>
      <c r="H785" s="10" t="s">
        <v>313</v>
      </c>
      <c r="I785" s="10">
        <v>1944</v>
      </c>
      <c r="J785" s="11" t="s">
        <v>2629</v>
      </c>
      <c r="K785" s="12" t="s">
        <v>415</v>
      </c>
      <c r="L785" s="13" t="s">
        <v>2630</v>
      </c>
      <c r="M785" s="13" t="s">
        <v>279</v>
      </c>
      <c r="N785" t="s">
        <v>280</v>
      </c>
      <c r="Q785" t="s">
        <v>281</v>
      </c>
      <c r="R785" s="9"/>
      <c r="S785" s="9"/>
      <c r="T785">
        <v>5</v>
      </c>
      <c r="U785" s="210" t="s">
        <v>2507</v>
      </c>
      <c r="V785" s="14">
        <v>1</v>
      </c>
      <c r="W785" s="14">
        <v>1</v>
      </c>
      <c r="X785" s="14" t="s">
        <v>270</v>
      </c>
      <c r="Y785">
        <v>107</v>
      </c>
      <c r="Z785" t="s">
        <v>271</v>
      </c>
      <c r="AA785">
        <f t="shared" si="12"/>
        <v>2</v>
      </c>
    </row>
    <row r="786" spans="1:27" x14ac:dyDescent="0.2">
      <c r="A786">
        <v>1587</v>
      </c>
      <c r="B786" s="1" t="s">
        <v>2269</v>
      </c>
      <c r="C786" t="s">
        <v>341</v>
      </c>
      <c r="D786" s="9" t="s">
        <v>2270</v>
      </c>
      <c r="E786" s="9" t="s">
        <v>17869</v>
      </c>
      <c r="F786" s="9" t="s">
        <v>776</v>
      </c>
      <c r="G786" s="10">
        <v>15</v>
      </c>
      <c r="H786" s="10" t="s">
        <v>313</v>
      </c>
      <c r="I786" s="10">
        <v>1944</v>
      </c>
      <c r="J786" s="11">
        <v>16207</v>
      </c>
      <c r="K786" s="12" t="s">
        <v>237</v>
      </c>
      <c r="L786" s="13" t="s">
        <v>2083</v>
      </c>
      <c r="M786" s="13" t="s">
        <v>290</v>
      </c>
      <c r="N786" t="s">
        <v>291</v>
      </c>
      <c r="O786" t="s">
        <v>498</v>
      </c>
      <c r="R786" s="9"/>
      <c r="S786" s="9"/>
      <c r="T786">
        <v>5</v>
      </c>
      <c r="U786" s="210" t="s">
        <v>2507</v>
      </c>
      <c r="V786" s="14">
        <v>1</v>
      </c>
      <c r="W786" s="14">
        <v>1</v>
      </c>
      <c r="X786" s="14" t="s">
        <v>294</v>
      </c>
      <c r="Y786" t="s">
        <v>2084</v>
      </c>
      <c r="Z786" t="s">
        <v>271</v>
      </c>
      <c r="AA786">
        <f t="shared" si="12"/>
        <v>2</v>
      </c>
    </row>
    <row r="787" spans="1:27" x14ac:dyDescent="0.2">
      <c r="A787">
        <v>7728</v>
      </c>
      <c r="B787" s="1" t="s">
        <v>2635</v>
      </c>
      <c r="C787" t="s">
        <v>1352</v>
      </c>
      <c r="D787" s="9">
        <v>540</v>
      </c>
      <c r="E787" s="9" t="s">
        <v>259</v>
      </c>
      <c r="F787" s="9" t="s">
        <v>260</v>
      </c>
      <c r="G787" s="10">
        <v>15</v>
      </c>
      <c r="H787" s="10" t="s">
        <v>313</v>
      </c>
      <c r="I787" s="10">
        <v>1944</v>
      </c>
      <c r="J787" s="11" t="s">
        <v>2636</v>
      </c>
      <c r="K787" s="12" t="s">
        <v>237</v>
      </c>
      <c r="L787" s="13" t="s">
        <v>18639</v>
      </c>
      <c r="M787" s="13" t="s">
        <v>263</v>
      </c>
      <c r="N787" t="s">
        <v>771</v>
      </c>
      <c r="O787" t="s">
        <v>17853</v>
      </c>
      <c r="Q787" t="s">
        <v>672</v>
      </c>
      <c r="R787" s="9"/>
      <c r="S787" s="9"/>
      <c r="T787">
        <v>5</v>
      </c>
      <c r="U787" s="210" t="s">
        <v>2507</v>
      </c>
      <c r="V787" s="14">
        <v>1</v>
      </c>
      <c r="W787" s="14">
        <v>1</v>
      </c>
      <c r="X787" s="14" t="s">
        <v>270</v>
      </c>
      <c r="Y787">
        <v>540</v>
      </c>
      <c r="Z787" t="s">
        <v>271</v>
      </c>
      <c r="AA787">
        <f t="shared" si="12"/>
        <v>1</v>
      </c>
    </row>
    <row r="788" spans="1:27" x14ac:dyDescent="0.2">
      <c r="A788">
        <v>3348</v>
      </c>
      <c r="B788" s="1" t="s">
        <v>2637</v>
      </c>
      <c r="C788" t="s">
        <v>1523</v>
      </c>
      <c r="D788" s="9">
        <v>96</v>
      </c>
      <c r="E788" s="9" t="s">
        <v>259</v>
      </c>
      <c r="F788" s="9" t="s">
        <v>312</v>
      </c>
      <c r="G788" s="10">
        <v>15</v>
      </c>
      <c r="H788" s="10" t="s">
        <v>313</v>
      </c>
      <c r="I788" s="10">
        <v>1944</v>
      </c>
      <c r="J788" s="11" t="s">
        <v>2636</v>
      </c>
      <c r="K788" s="12" t="s">
        <v>237</v>
      </c>
      <c r="L788" s="13" t="s">
        <v>2638</v>
      </c>
      <c r="M788" s="13" t="s">
        <v>290</v>
      </c>
      <c r="O788" t="s">
        <v>1898</v>
      </c>
      <c r="R788" s="9"/>
      <c r="S788" s="9"/>
      <c r="T788">
        <v>5</v>
      </c>
      <c r="U788" s="210" t="s">
        <v>2507</v>
      </c>
      <c r="V788" s="14">
        <v>1</v>
      </c>
      <c r="W788" s="14">
        <v>1</v>
      </c>
      <c r="X788" s="14" t="s">
        <v>270</v>
      </c>
      <c r="Y788">
        <v>96</v>
      </c>
      <c r="Z788" t="s">
        <v>505</v>
      </c>
      <c r="AA788">
        <f t="shared" si="12"/>
        <v>1</v>
      </c>
    </row>
    <row r="789" spans="1:27" x14ac:dyDescent="0.2">
      <c r="A789">
        <v>698</v>
      </c>
      <c r="B789" s="1" t="s">
        <v>2639</v>
      </c>
      <c r="C789" t="s">
        <v>284</v>
      </c>
      <c r="D789" s="9" t="s">
        <v>2640</v>
      </c>
      <c r="E789" s="9" t="s">
        <v>259</v>
      </c>
      <c r="F789" s="9" t="s">
        <v>312</v>
      </c>
      <c r="G789" s="10">
        <v>16</v>
      </c>
      <c r="H789" s="10" t="s">
        <v>313</v>
      </c>
      <c r="I789" s="10">
        <v>1944</v>
      </c>
      <c r="J789" s="11" t="s">
        <v>2641</v>
      </c>
      <c r="K789" s="12" t="s">
        <v>237</v>
      </c>
      <c r="L789" s="13" t="s">
        <v>2642</v>
      </c>
      <c r="M789" s="13" t="s">
        <v>290</v>
      </c>
      <c r="N789" t="s">
        <v>291</v>
      </c>
      <c r="O789" t="s">
        <v>945</v>
      </c>
      <c r="R789" s="9"/>
      <c r="S789" s="9"/>
      <c r="T789">
        <v>5</v>
      </c>
      <c r="U789" s="210" t="s">
        <v>2507</v>
      </c>
      <c r="V789" s="14">
        <v>1</v>
      </c>
      <c r="W789" s="14">
        <v>1</v>
      </c>
      <c r="X789" s="14" t="s">
        <v>270</v>
      </c>
      <c r="Y789">
        <v>141</v>
      </c>
      <c r="Z789" t="s">
        <v>271</v>
      </c>
      <c r="AA789">
        <f t="shared" si="12"/>
        <v>2</v>
      </c>
    </row>
    <row r="790" spans="1:27" x14ac:dyDescent="0.2">
      <c r="A790">
        <v>3802</v>
      </c>
      <c r="B790" s="1" t="s">
        <v>2627</v>
      </c>
      <c r="C790" t="s">
        <v>1027</v>
      </c>
      <c r="D790" s="9">
        <v>418</v>
      </c>
      <c r="E790" s="9" t="s">
        <v>259</v>
      </c>
      <c r="F790" s="9" t="s">
        <v>413</v>
      </c>
      <c r="G790" s="99">
        <v>16</v>
      </c>
      <c r="H790" s="10" t="s">
        <v>313</v>
      </c>
      <c r="I790" s="10">
        <v>1944</v>
      </c>
      <c r="J790" s="42">
        <v>16208</v>
      </c>
      <c r="K790" s="12" t="s">
        <v>237</v>
      </c>
      <c r="L790" s="13" t="s">
        <v>18641</v>
      </c>
      <c r="M790" s="13" t="s">
        <v>263</v>
      </c>
      <c r="N790" t="s">
        <v>280</v>
      </c>
      <c r="Q790" t="s">
        <v>281</v>
      </c>
      <c r="R790" s="9"/>
      <c r="S790" s="9"/>
      <c r="T790">
        <v>5</v>
      </c>
      <c r="U790" s="210" t="s">
        <v>2507</v>
      </c>
      <c r="V790" s="14">
        <v>1</v>
      </c>
      <c r="W790" s="14">
        <v>1</v>
      </c>
      <c r="X790" s="14" t="s">
        <v>270</v>
      </c>
      <c r="Y790">
        <v>418</v>
      </c>
      <c r="Z790" t="s">
        <v>271</v>
      </c>
      <c r="AA790">
        <f t="shared" si="12"/>
        <v>1</v>
      </c>
    </row>
    <row r="791" spans="1:27" x14ac:dyDescent="0.2">
      <c r="A791">
        <v>43</v>
      </c>
      <c r="B791" s="1" t="s">
        <v>2643</v>
      </c>
      <c r="C791" t="s">
        <v>2040</v>
      </c>
      <c r="D791" s="9" t="s">
        <v>2644</v>
      </c>
      <c r="E791" s="9" t="s">
        <v>259</v>
      </c>
      <c r="F791" s="9" t="s">
        <v>721</v>
      </c>
      <c r="G791" s="10">
        <v>16</v>
      </c>
      <c r="H791" s="10" t="s">
        <v>313</v>
      </c>
      <c r="I791" s="10">
        <v>1944</v>
      </c>
      <c r="J791" s="11" t="s">
        <v>2645</v>
      </c>
      <c r="K791" s="12" t="s">
        <v>415</v>
      </c>
      <c r="L791" s="13" t="s">
        <v>2646</v>
      </c>
      <c r="M791" s="13" t="s">
        <v>290</v>
      </c>
      <c r="N791" t="s">
        <v>573</v>
      </c>
      <c r="O791" t="s">
        <v>439</v>
      </c>
      <c r="R791" s="9"/>
      <c r="S791" s="9"/>
      <c r="T791">
        <v>5</v>
      </c>
      <c r="U791" s="210" t="s">
        <v>2507</v>
      </c>
      <c r="V791" s="14">
        <v>1</v>
      </c>
      <c r="W791" s="14">
        <v>1</v>
      </c>
      <c r="X791" s="14" t="s">
        <v>270</v>
      </c>
      <c r="Y791">
        <v>571</v>
      </c>
      <c r="Z791" t="s">
        <v>271</v>
      </c>
      <c r="AA791">
        <f t="shared" si="12"/>
        <v>2</v>
      </c>
    </row>
    <row r="792" spans="1:27" x14ac:dyDescent="0.2">
      <c r="A792">
        <v>6562</v>
      </c>
      <c r="B792" s="1" t="s">
        <v>2647</v>
      </c>
      <c r="C792" t="s">
        <v>1523</v>
      </c>
      <c r="D792" s="9">
        <v>151</v>
      </c>
      <c r="E792" s="9" t="s">
        <v>259</v>
      </c>
      <c r="F792" s="9" t="s">
        <v>312</v>
      </c>
      <c r="G792" s="10">
        <v>17</v>
      </c>
      <c r="H792" s="10" t="s">
        <v>313</v>
      </c>
      <c r="I792" s="10">
        <v>1944</v>
      </c>
      <c r="J792" s="11" t="s">
        <v>2648</v>
      </c>
      <c r="K792" s="12" t="s">
        <v>237</v>
      </c>
      <c r="L792" s="13" t="s">
        <v>2649</v>
      </c>
      <c r="M792" s="13" t="s">
        <v>290</v>
      </c>
      <c r="O792" t="s">
        <v>2650</v>
      </c>
      <c r="R792" s="9"/>
      <c r="S792" s="9"/>
      <c r="T792">
        <v>5</v>
      </c>
      <c r="U792" s="210" t="s">
        <v>2507</v>
      </c>
      <c r="V792" s="14">
        <v>1</v>
      </c>
      <c r="W792" s="14">
        <v>1</v>
      </c>
      <c r="X792" s="14" t="s">
        <v>270</v>
      </c>
      <c r="Y792">
        <v>151</v>
      </c>
      <c r="Z792" t="s">
        <v>505</v>
      </c>
      <c r="AA792">
        <f t="shared" si="12"/>
        <v>1</v>
      </c>
    </row>
    <row r="793" spans="1:27" x14ac:dyDescent="0.2">
      <c r="A793">
        <v>820</v>
      </c>
      <c r="B793" s="1" t="s">
        <v>2654</v>
      </c>
      <c r="C793" t="s">
        <v>1027</v>
      </c>
      <c r="D793" s="9" t="s">
        <v>2655</v>
      </c>
      <c r="E793" s="9" t="s">
        <v>876</v>
      </c>
      <c r="F793" s="9" t="s">
        <v>1416</v>
      </c>
      <c r="G793" s="10">
        <v>18</v>
      </c>
      <c r="H793" s="10" t="s">
        <v>313</v>
      </c>
      <c r="I793" s="10">
        <v>1944</v>
      </c>
      <c r="J793" s="11" t="s">
        <v>2652</v>
      </c>
      <c r="K793" s="12" t="s">
        <v>237</v>
      </c>
      <c r="L793" s="13" t="s">
        <v>2656</v>
      </c>
      <c r="M793" s="13" t="s">
        <v>290</v>
      </c>
      <c r="O793" t="s">
        <v>695</v>
      </c>
      <c r="R793" s="9"/>
      <c r="S793" s="9"/>
      <c r="T793">
        <v>5</v>
      </c>
      <c r="U793" s="210" t="s">
        <v>2507</v>
      </c>
      <c r="V793" s="14">
        <v>1</v>
      </c>
      <c r="W793" s="14">
        <v>1</v>
      </c>
      <c r="X793" s="14" t="s">
        <v>270</v>
      </c>
      <c r="Y793">
        <v>45</v>
      </c>
      <c r="Z793" t="s">
        <v>271</v>
      </c>
      <c r="AA793">
        <f t="shared" si="12"/>
        <v>2</v>
      </c>
    </row>
    <row r="794" spans="1:27" x14ac:dyDescent="0.2">
      <c r="A794">
        <v>3973</v>
      </c>
      <c r="B794" s="1" t="s">
        <v>2651</v>
      </c>
      <c r="C794" t="s">
        <v>1523</v>
      </c>
      <c r="D794" s="9" t="s">
        <v>2515</v>
      </c>
      <c r="E794" s="9" t="s">
        <v>275</v>
      </c>
      <c r="F794" s="9" t="s">
        <v>312</v>
      </c>
      <c r="G794" s="10">
        <v>18</v>
      </c>
      <c r="H794" s="10" t="s">
        <v>313</v>
      </c>
      <c r="I794" s="10">
        <v>1944</v>
      </c>
      <c r="J794" s="11" t="s">
        <v>2652</v>
      </c>
      <c r="K794" s="12" t="s">
        <v>237</v>
      </c>
      <c r="L794" s="13" t="s">
        <v>2653</v>
      </c>
      <c r="M794" s="13" t="s">
        <v>290</v>
      </c>
      <c r="N794" t="s">
        <v>291</v>
      </c>
      <c r="O794" t="s">
        <v>586</v>
      </c>
      <c r="R794" s="9"/>
      <c r="S794" s="9"/>
      <c r="T794">
        <v>5</v>
      </c>
      <c r="U794" s="210" t="s">
        <v>2507</v>
      </c>
      <c r="V794" s="14">
        <v>1</v>
      </c>
      <c r="W794" s="14">
        <v>1</v>
      </c>
      <c r="X794" s="14" t="s">
        <v>270</v>
      </c>
      <c r="Y794">
        <v>108</v>
      </c>
      <c r="Z794" t="s">
        <v>505</v>
      </c>
      <c r="AA794">
        <f t="shared" si="12"/>
        <v>2</v>
      </c>
    </row>
    <row r="795" spans="1:27" x14ac:dyDescent="0.2">
      <c r="A795">
        <v>4129</v>
      </c>
      <c r="B795" s="1" t="s">
        <v>2657</v>
      </c>
      <c r="C795" t="s">
        <v>1027</v>
      </c>
      <c r="D795" s="9">
        <v>613</v>
      </c>
      <c r="E795" s="9" t="s">
        <v>259</v>
      </c>
      <c r="F795" s="9" t="s">
        <v>1416</v>
      </c>
      <c r="G795" s="10">
        <v>19</v>
      </c>
      <c r="H795" s="10" t="s">
        <v>313</v>
      </c>
      <c r="I795" s="10">
        <v>1944</v>
      </c>
      <c r="J795" s="11" t="s">
        <v>2658</v>
      </c>
      <c r="K795" s="12" t="s">
        <v>237</v>
      </c>
      <c r="L795" s="13" t="s">
        <v>2659</v>
      </c>
      <c r="M795" s="13" t="s">
        <v>263</v>
      </c>
      <c r="N795" t="s">
        <v>588</v>
      </c>
      <c r="Q795" t="s">
        <v>672</v>
      </c>
      <c r="R795" s="9"/>
      <c r="S795" s="9"/>
      <c r="T795">
        <v>5</v>
      </c>
      <c r="U795" s="210" t="s">
        <v>2507</v>
      </c>
      <c r="V795" s="14">
        <v>1</v>
      </c>
      <c r="W795" s="14">
        <v>1</v>
      </c>
      <c r="X795" s="14" t="s">
        <v>270</v>
      </c>
      <c r="Y795">
        <v>613</v>
      </c>
      <c r="Z795" t="s">
        <v>271</v>
      </c>
      <c r="AA795">
        <f t="shared" si="12"/>
        <v>1</v>
      </c>
    </row>
    <row r="796" spans="1:27" x14ac:dyDescent="0.2">
      <c r="A796">
        <v>4575</v>
      </c>
      <c r="B796" s="1" t="s">
        <v>2660</v>
      </c>
      <c r="C796" t="s">
        <v>507</v>
      </c>
      <c r="D796" s="9" t="s">
        <v>2067</v>
      </c>
      <c r="E796" s="9" t="s">
        <v>508</v>
      </c>
      <c r="F796" s="9" t="s">
        <v>776</v>
      </c>
      <c r="G796" s="10">
        <v>20</v>
      </c>
      <c r="H796" s="10" t="s">
        <v>313</v>
      </c>
      <c r="I796" s="10">
        <v>1944</v>
      </c>
      <c r="J796" s="11" t="s">
        <v>2661</v>
      </c>
      <c r="K796" s="12" t="s">
        <v>237</v>
      </c>
      <c r="L796" s="13" t="s">
        <v>2662</v>
      </c>
      <c r="M796" s="13" t="s">
        <v>290</v>
      </c>
      <c r="N796" t="s">
        <v>291</v>
      </c>
      <c r="O796" t="s">
        <v>748</v>
      </c>
      <c r="R796" s="9"/>
      <c r="S796" s="9"/>
      <c r="T796">
        <v>5</v>
      </c>
      <c r="U796" s="210" t="s">
        <v>2507</v>
      </c>
      <c r="V796" s="14">
        <v>1</v>
      </c>
      <c r="W796" s="14">
        <v>1</v>
      </c>
      <c r="X796" s="14" t="s">
        <v>294</v>
      </c>
      <c r="Y796" t="s">
        <v>2067</v>
      </c>
      <c r="Z796" t="s">
        <v>18167</v>
      </c>
      <c r="AA796">
        <f t="shared" si="12"/>
        <v>1</v>
      </c>
    </row>
    <row r="797" spans="1:27" x14ac:dyDescent="0.2">
      <c r="A797">
        <v>1438</v>
      </c>
      <c r="B797" s="1" t="s">
        <v>2663</v>
      </c>
      <c r="C797" t="s">
        <v>341</v>
      </c>
      <c r="D797" s="9" t="s">
        <v>1089</v>
      </c>
      <c r="E797" s="9" t="s">
        <v>259</v>
      </c>
      <c r="F797" s="9" t="s">
        <v>532</v>
      </c>
      <c r="G797" s="10">
        <v>21</v>
      </c>
      <c r="H797" s="10" t="s">
        <v>313</v>
      </c>
      <c r="I797" s="10">
        <v>1944</v>
      </c>
      <c r="J797" s="11" t="s">
        <v>2664</v>
      </c>
      <c r="K797" s="12" t="s">
        <v>237</v>
      </c>
      <c r="L797" s="13" t="s">
        <v>60</v>
      </c>
      <c r="M797" s="13" t="s">
        <v>290</v>
      </c>
      <c r="N797" t="s">
        <v>291</v>
      </c>
      <c r="O797" t="s">
        <v>1101</v>
      </c>
      <c r="R797" s="9"/>
      <c r="S797" s="9"/>
      <c r="T797">
        <v>5</v>
      </c>
      <c r="U797" s="210" t="s">
        <v>2507</v>
      </c>
      <c r="V797" s="14">
        <v>1</v>
      </c>
      <c r="W797" s="14">
        <v>1</v>
      </c>
      <c r="X797" s="14" t="s">
        <v>294</v>
      </c>
      <c r="Y797" t="s">
        <v>531</v>
      </c>
      <c r="Z797" t="s">
        <v>271</v>
      </c>
      <c r="AA797">
        <f t="shared" si="12"/>
        <v>3</v>
      </c>
    </row>
    <row r="798" spans="1:27" x14ac:dyDescent="0.2">
      <c r="A798">
        <v>4027</v>
      </c>
      <c r="B798" s="1" t="s">
        <v>2665</v>
      </c>
      <c r="C798" t="s">
        <v>1523</v>
      </c>
      <c r="D798" s="9">
        <v>96</v>
      </c>
      <c r="E798" s="9" t="s">
        <v>259</v>
      </c>
      <c r="F798" s="9" t="s">
        <v>312</v>
      </c>
      <c r="G798" s="10">
        <v>21</v>
      </c>
      <c r="H798" s="10" t="s">
        <v>313</v>
      </c>
      <c r="I798" s="10">
        <v>1944</v>
      </c>
      <c r="J798" s="11" t="s">
        <v>2664</v>
      </c>
      <c r="K798" s="12" t="s">
        <v>237</v>
      </c>
      <c r="L798" s="13" t="s">
        <v>61</v>
      </c>
      <c r="M798" s="13" t="s">
        <v>290</v>
      </c>
      <c r="N798" t="s">
        <v>573</v>
      </c>
      <c r="O798" t="s">
        <v>764</v>
      </c>
      <c r="R798" s="9"/>
      <c r="S798" s="9"/>
      <c r="T798">
        <v>5</v>
      </c>
      <c r="U798" s="210" t="s">
        <v>2507</v>
      </c>
      <c r="V798" s="14">
        <v>1</v>
      </c>
      <c r="W798" s="14">
        <v>1</v>
      </c>
      <c r="X798" s="14" t="s">
        <v>270</v>
      </c>
      <c r="Y798">
        <v>96</v>
      </c>
      <c r="Z798" t="s">
        <v>505</v>
      </c>
      <c r="AA798">
        <f t="shared" si="12"/>
        <v>1</v>
      </c>
    </row>
    <row r="799" spans="1:27" x14ac:dyDescent="0.2">
      <c r="A799">
        <v>3879</v>
      </c>
      <c r="B799" s="1" t="s">
        <v>2666</v>
      </c>
      <c r="C799" t="s">
        <v>1027</v>
      </c>
      <c r="D799" s="9">
        <v>21</v>
      </c>
      <c r="E799" s="9" t="s">
        <v>259</v>
      </c>
      <c r="F799" s="9" t="s">
        <v>1416</v>
      </c>
      <c r="G799" s="10">
        <v>21</v>
      </c>
      <c r="H799" s="10" t="s">
        <v>313</v>
      </c>
      <c r="I799" s="10">
        <v>1944</v>
      </c>
      <c r="J799" s="11" t="s">
        <v>2664</v>
      </c>
      <c r="K799" s="12" t="s">
        <v>237</v>
      </c>
      <c r="L799" s="13" t="s">
        <v>2667</v>
      </c>
      <c r="M799" s="13" t="s">
        <v>290</v>
      </c>
      <c r="O799" t="s">
        <v>292</v>
      </c>
      <c r="R799" s="9"/>
      <c r="S799" s="9"/>
      <c r="T799">
        <v>5</v>
      </c>
      <c r="U799" s="210" t="s">
        <v>2507</v>
      </c>
      <c r="V799" s="14">
        <v>1</v>
      </c>
      <c r="W799" s="14">
        <v>1</v>
      </c>
      <c r="X799" s="14" t="s">
        <v>270</v>
      </c>
      <c r="Y799">
        <v>21</v>
      </c>
      <c r="Z799" t="s">
        <v>271</v>
      </c>
      <c r="AA799">
        <f t="shared" si="12"/>
        <v>1</v>
      </c>
    </row>
    <row r="800" spans="1:27" x14ac:dyDescent="0.2">
      <c r="A800">
        <v>2084</v>
      </c>
      <c r="B800" s="1" t="s">
        <v>2668</v>
      </c>
      <c r="C800" t="s">
        <v>1027</v>
      </c>
      <c r="D800" s="9">
        <v>21</v>
      </c>
      <c r="E800" s="9" t="s">
        <v>259</v>
      </c>
      <c r="F800" s="9" t="s">
        <v>1416</v>
      </c>
      <c r="G800" s="10">
        <v>21</v>
      </c>
      <c r="H800" s="10" t="s">
        <v>313</v>
      </c>
      <c r="I800" s="10">
        <v>1944</v>
      </c>
      <c r="J800" s="11" t="s">
        <v>2664</v>
      </c>
      <c r="K800" s="12" t="s">
        <v>237</v>
      </c>
      <c r="L800" s="13" t="s">
        <v>2669</v>
      </c>
      <c r="M800" s="13" t="s">
        <v>290</v>
      </c>
      <c r="N800" t="s">
        <v>291</v>
      </c>
      <c r="O800" t="s">
        <v>480</v>
      </c>
      <c r="R800" s="9"/>
      <c r="S800" s="9"/>
      <c r="T800">
        <v>5</v>
      </c>
      <c r="U800" s="210" t="s">
        <v>2507</v>
      </c>
      <c r="V800" s="14">
        <v>1</v>
      </c>
      <c r="W800" s="14">
        <v>1</v>
      </c>
      <c r="X800" s="14" t="s">
        <v>270</v>
      </c>
      <c r="Y800">
        <v>21</v>
      </c>
      <c r="Z800" t="s">
        <v>271</v>
      </c>
      <c r="AA800">
        <f t="shared" si="12"/>
        <v>1</v>
      </c>
    </row>
    <row r="801" spans="1:27" x14ac:dyDescent="0.2">
      <c r="A801">
        <v>4991</v>
      </c>
      <c r="B801" s="1" t="s">
        <v>2675</v>
      </c>
      <c r="C801" t="s">
        <v>284</v>
      </c>
      <c r="D801" s="9">
        <v>219</v>
      </c>
      <c r="E801" s="9" t="s">
        <v>259</v>
      </c>
      <c r="F801" s="9" t="s">
        <v>312</v>
      </c>
      <c r="G801" s="10">
        <v>24</v>
      </c>
      <c r="H801" s="10" t="s">
        <v>313</v>
      </c>
      <c r="I801" s="10">
        <v>1944</v>
      </c>
      <c r="J801" s="11" t="s">
        <v>2671</v>
      </c>
      <c r="K801" s="12" t="s">
        <v>237</v>
      </c>
      <c r="L801" s="13" t="s">
        <v>2676</v>
      </c>
      <c r="M801" s="13" t="s">
        <v>290</v>
      </c>
      <c r="N801" t="s">
        <v>291</v>
      </c>
      <c r="O801" t="s">
        <v>292</v>
      </c>
      <c r="R801" s="9"/>
      <c r="S801" s="9"/>
      <c r="T801">
        <v>5</v>
      </c>
      <c r="U801" s="210" t="s">
        <v>2507</v>
      </c>
      <c r="V801" s="14">
        <v>1</v>
      </c>
      <c r="W801" s="14">
        <v>1</v>
      </c>
      <c r="X801" s="14" t="s">
        <v>270</v>
      </c>
      <c r="Y801">
        <v>219</v>
      </c>
      <c r="Z801" t="s">
        <v>505</v>
      </c>
      <c r="AA801">
        <f t="shared" si="12"/>
        <v>1</v>
      </c>
    </row>
    <row r="802" spans="1:27" x14ac:dyDescent="0.2">
      <c r="A802">
        <v>5080</v>
      </c>
      <c r="B802" s="1" t="s">
        <v>2673</v>
      </c>
      <c r="C802" t="s">
        <v>1027</v>
      </c>
      <c r="D802" s="9">
        <v>248</v>
      </c>
      <c r="E802" s="9" t="s">
        <v>259</v>
      </c>
      <c r="F802" s="9" t="s">
        <v>883</v>
      </c>
      <c r="G802" s="10">
        <v>24</v>
      </c>
      <c r="H802" s="10" t="s">
        <v>313</v>
      </c>
      <c r="I802" s="10">
        <v>1944</v>
      </c>
      <c r="J802" s="11" t="s">
        <v>2671</v>
      </c>
      <c r="K802" s="12" t="s">
        <v>237</v>
      </c>
      <c r="L802" s="13" t="s">
        <v>2674</v>
      </c>
      <c r="M802" s="13" t="s">
        <v>290</v>
      </c>
      <c r="O802" t="s">
        <v>320</v>
      </c>
      <c r="R802" s="9"/>
      <c r="S802" s="9"/>
      <c r="T802">
        <v>5</v>
      </c>
      <c r="U802" s="210" t="s">
        <v>2507</v>
      </c>
      <c r="V802" s="14">
        <v>1</v>
      </c>
      <c r="W802" s="14">
        <v>1</v>
      </c>
      <c r="X802" s="14" t="s">
        <v>270</v>
      </c>
      <c r="Y802">
        <v>248</v>
      </c>
      <c r="Z802" t="s">
        <v>1419</v>
      </c>
      <c r="AA802">
        <f t="shared" si="12"/>
        <v>1</v>
      </c>
    </row>
    <row r="803" spans="1:27" x14ac:dyDescent="0.2">
      <c r="A803">
        <v>7757</v>
      </c>
      <c r="B803" s="1" t="s">
        <v>2670</v>
      </c>
      <c r="C803" t="s">
        <v>1352</v>
      </c>
      <c r="D803" s="9">
        <v>544</v>
      </c>
      <c r="E803" s="9" t="s">
        <v>259</v>
      </c>
      <c r="F803" s="9" t="s">
        <v>260</v>
      </c>
      <c r="G803" s="10">
        <v>24</v>
      </c>
      <c r="H803" s="10" t="s">
        <v>313</v>
      </c>
      <c r="I803" s="10">
        <v>1944</v>
      </c>
      <c r="J803" s="11" t="s">
        <v>2671</v>
      </c>
      <c r="K803" s="12" t="s">
        <v>237</v>
      </c>
      <c r="L803" s="13" t="s">
        <v>89</v>
      </c>
      <c r="M803" s="13" t="s">
        <v>279</v>
      </c>
      <c r="N803" t="s">
        <v>280</v>
      </c>
      <c r="Q803" t="s">
        <v>281</v>
      </c>
      <c r="R803" s="9"/>
      <c r="S803" s="9"/>
      <c r="T803">
        <v>5</v>
      </c>
      <c r="U803" s="210" t="s">
        <v>2507</v>
      </c>
      <c r="V803" s="14">
        <v>1</v>
      </c>
      <c r="W803" s="14">
        <v>1</v>
      </c>
      <c r="X803" s="14" t="s">
        <v>270</v>
      </c>
      <c r="Y803">
        <v>544</v>
      </c>
      <c r="Z803" t="s">
        <v>271</v>
      </c>
      <c r="AA803">
        <f t="shared" si="12"/>
        <v>1</v>
      </c>
    </row>
    <row r="804" spans="1:27" x14ac:dyDescent="0.2">
      <c r="A804">
        <v>3560</v>
      </c>
      <c r="B804" s="1" t="s">
        <v>2679</v>
      </c>
      <c r="C804" t="s">
        <v>1027</v>
      </c>
      <c r="D804" s="9">
        <v>305</v>
      </c>
      <c r="E804" s="9" t="s">
        <v>259</v>
      </c>
      <c r="F804" s="9" t="s">
        <v>1416</v>
      </c>
      <c r="G804" s="10">
        <v>24</v>
      </c>
      <c r="H804" s="10" t="s">
        <v>313</v>
      </c>
      <c r="I804" s="10">
        <v>1944</v>
      </c>
      <c r="J804" s="11" t="s">
        <v>2678</v>
      </c>
      <c r="K804" s="12" t="s">
        <v>415</v>
      </c>
      <c r="L804" s="13" t="s">
        <v>2680</v>
      </c>
      <c r="M804" s="13" t="s">
        <v>290</v>
      </c>
      <c r="N804" t="s">
        <v>573</v>
      </c>
      <c r="O804" t="s">
        <v>2681</v>
      </c>
      <c r="R804" s="9"/>
      <c r="S804" s="9"/>
      <c r="T804">
        <v>5</v>
      </c>
      <c r="U804" s="210" t="s">
        <v>2507</v>
      </c>
      <c r="V804" s="14">
        <v>1</v>
      </c>
      <c r="W804" s="14">
        <v>1</v>
      </c>
      <c r="X804" s="14" t="s">
        <v>270</v>
      </c>
      <c r="Y804">
        <v>305</v>
      </c>
      <c r="Z804" t="s">
        <v>271</v>
      </c>
      <c r="AA804">
        <f t="shared" si="12"/>
        <v>1</v>
      </c>
    </row>
    <row r="805" spans="1:27" x14ac:dyDescent="0.2">
      <c r="A805">
        <v>4994</v>
      </c>
      <c r="B805" s="1" t="s">
        <v>2682</v>
      </c>
      <c r="C805" t="s">
        <v>1027</v>
      </c>
      <c r="D805" s="9">
        <v>605</v>
      </c>
      <c r="E805" s="9" t="s">
        <v>259</v>
      </c>
      <c r="F805" s="9" t="s">
        <v>413</v>
      </c>
      <c r="G805" s="10">
        <v>24</v>
      </c>
      <c r="H805" s="10" t="s">
        <v>313</v>
      </c>
      <c r="I805" s="10">
        <v>1944</v>
      </c>
      <c r="J805" s="11" t="s">
        <v>2678</v>
      </c>
      <c r="K805" s="12" t="s">
        <v>415</v>
      </c>
      <c r="L805" s="13" t="s">
        <v>2683</v>
      </c>
      <c r="M805" s="13" t="s">
        <v>263</v>
      </c>
      <c r="N805" t="s">
        <v>470</v>
      </c>
      <c r="Q805" t="s">
        <v>672</v>
      </c>
      <c r="R805" s="9"/>
      <c r="S805" s="9"/>
      <c r="T805">
        <v>5</v>
      </c>
      <c r="U805" s="210" t="s">
        <v>2507</v>
      </c>
      <c r="V805" s="14">
        <v>1</v>
      </c>
      <c r="W805" s="14">
        <v>1</v>
      </c>
      <c r="X805" s="14" t="s">
        <v>270</v>
      </c>
      <c r="Y805">
        <v>605</v>
      </c>
      <c r="Z805" t="s">
        <v>271</v>
      </c>
      <c r="AA805">
        <f t="shared" si="12"/>
        <v>1</v>
      </c>
    </row>
    <row r="806" spans="1:27" x14ac:dyDescent="0.2">
      <c r="A806">
        <v>3555</v>
      </c>
      <c r="B806" s="1" t="s">
        <v>2677</v>
      </c>
      <c r="C806" t="s">
        <v>1027</v>
      </c>
      <c r="D806" s="9">
        <v>305</v>
      </c>
      <c r="E806" s="9" t="s">
        <v>259</v>
      </c>
      <c r="F806" s="9" t="s">
        <v>1416</v>
      </c>
      <c r="G806" s="10">
        <v>24</v>
      </c>
      <c r="H806" s="10" t="s">
        <v>313</v>
      </c>
      <c r="I806" s="10">
        <v>1944</v>
      </c>
      <c r="J806" s="11" t="s">
        <v>2678</v>
      </c>
      <c r="K806" s="12" t="s">
        <v>415</v>
      </c>
      <c r="L806" s="13" t="s">
        <v>85</v>
      </c>
      <c r="M806" s="13" t="s">
        <v>263</v>
      </c>
      <c r="N806" t="s">
        <v>280</v>
      </c>
      <c r="Q806" t="s">
        <v>281</v>
      </c>
      <c r="R806" s="9"/>
      <c r="S806" s="9"/>
      <c r="T806">
        <v>5</v>
      </c>
      <c r="U806" s="210" t="s">
        <v>2507</v>
      </c>
      <c r="V806" s="14">
        <v>1</v>
      </c>
      <c r="W806" s="14">
        <v>1</v>
      </c>
      <c r="X806" s="14" t="s">
        <v>270</v>
      </c>
      <c r="Y806">
        <v>305</v>
      </c>
      <c r="Z806" t="s">
        <v>271</v>
      </c>
      <c r="AA806">
        <f t="shared" si="12"/>
        <v>1</v>
      </c>
    </row>
    <row r="807" spans="1:27" x14ac:dyDescent="0.2">
      <c r="A807">
        <v>7343</v>
      </c>
      <c r="B807" s="8" t="s">
        <v>2684</v>
      </c>
      <c r="C807" t="s">
        <v>341</v>
      </c>
      <c r="D807" s="20" t="s">
        <v>2685</v>
      </c>
      <c r="E807" s="20" t="s">
        <v>259</v>
      </c>
      <c r="F807" s="20" t="s">
        <v>721</v>
      </c>
      <c r="G807" s="21">
        <v>26</v>
      </c>
      <c r="H807" s="21" t="s">
        <v>313</v>
      </c>
      <c r="I807" s="21">
        <v>1944</v>
      </c>
      <c r="J807" s="22" t="s">
        <v>2686</v>
      </c>
      <c r="K807" s="12" t="s">
        <v>415</v>
      </c>
      <c r="L807" s="149" t="s">
        <v>18836</v>
      </c>
      <c r="M807" s="114" t="s">
        <v>263</v>
      </c>
      <c r="N807" s="109" t="s">
        <v>2578</v>
      </c>
      <c r="O807" s="109" t="s">
        <v>1123</v>
      </c>
      <c r="P807" s="109" t="s">
        <v>654</v>
      </c>
      <c r="Q807" s="109" t="s">
        <v>267</v>
      </c>
      <c r="R807" s="110" t="s">
        <v>2687</v>
      </c>
      <c r="S807" s="9"/>
      <c r="T807">
        <v>5</v>
      </c>
      <c r="U807" s="210" t="s">
        <v>2507</v>
      </c>
      <c r="V807" s="14">
        <v>1</v>
      </c>
      <c r="W807" s="14">
        <v>1</v>
      </c>
      <c r="X807" s="14" t="s">
        <v>270</v>
      </c>
      <c r="Y807">
        <v>139</v>
      </c>
      <c r="Z807" t="s">
        <v>271</v>
      </c>
      <c r="AA807">
        <f t="shared" si="12"/>
        <v>2</v>
      </c>
    </row>
    <row r="808" spans="1:27" x14ac:dyDescent="0.2">
      <c r="A808">
        <v>5007</v>
      </c>
      <c r="B808" s="8" t="s">
        <v>2688</v>
      </c>
      <c r="C808" t="s">
        <v>341</v>
      </c>
      <c r="D808" s="20">
        <v>692</v>
      </c>
      <c r="E808" s="20" t="s">
        <v>259</v>
      </c>
      <c r="F808" s="20" t="s">
        <v>721</v>
      </c>
      <c r="G808" s="21">
        <v>26</v>
      </c>
      <c r="H808" s="21" t="s">
        <v>313</v>
      </c>
      <c r="I808" s="21">
        <v>1944</v>
      </c>
      <c r="J808" s="22" t="s">
        <v>2686</v>
      </c>
      <c r="K808" s="12" t="s">
        <v>415</v>
      </c>
      <c r="L808" s="117" t="s">
        <v>18832</v>
      </c>
      <c r="M808" s="27" t="s">
        <v>263</v>
      </c>
      <c r="N808" t="s">
        <v>2578</v>
      </c>
      <c r="O808" s="14" t="s">
        <v>1123</v>
      </c>
      <c r="P808" t="s">
        <v>654</v>
      </c>
      <c r="Q808" t="s">
        <v>267</v>
      </c>
      <c r="R808" s="20" t="s">
        <v>2689</v>
      </c>
      <c r="S808" s="9"/>
      <c r="T808">
        <v>5</v>
      </c>
      <c r="U808" s="210" t="s">
        <v>2507</v>
      </c>
      <c r="V808" s="14">
        <v>1</v>
      </c>
      <c r="W808" s="14">
        <v>1</v>
      </c>
      <c r="X808" s="14" t="s">
        <v>270</v>
      </c>
      <c r="Y808">
        <v>692</v>
      </c>
      <c r="Z808" t="s">
        <v>271</v>
      </c>
      <c r="AA808">
        <f t="shared" si="12"/>
        <v>1</v>
      </c>
    </row>
    <row r="809" spans="1:27" x14ac:dyDescent="0.2">
      <c r="A809">
        <v>973</v>
      </c>
      <c r="B809" s="1" t="s">
        <v>2690</v>
      </c>
      <c r="C809" t="s">
        <v>284</v>
      </c>
      <c r="D809" s="9" t="s">
        <v>2691</v>
      </c>
      <c r="E809" s="9" t="s">
        <v>259</v>
      </c>
      <c r="F809" s="9" t="s">
        <v>532</v>
      </c>
      <c r="G809" s="10">
        <v>27</v>
      </c>
      <c r="H809" s="10" t="s">
        <v>313</v>
      </c>
      <c r="I809" s="10">
        <v>1944</v>
      </c>
      <c r="J809" s="11" t="s">
        <v>2692</v>
      </c>
      <c r="K809" s="12" t="s">
        <v>237</v>
      </c>
      <c r="L809" s="13" t="s">
        <v>2693</v>
      </c>
      <c r="M809" s="13" t="s">
        <v>290</v>
      </c>
      <c r="N809" t="s">
        <v>291</v>
      </c>
      <c r="O809" t="s">
        <v>945</v>
      </c>
      <c r="R809" s="9"/>
      <c r="S809" s="9"/>
      <c r="T809">
        <v>5</v>
      </c>
      <c r="U809" s="210" t="s">
        <v>2507</v>
      </c>
      <c r="V809" s="14">
        <v>1</v>
      </c>
      <c r="W809" s="14">
        <v>1</v>
      </c>
      <c r="X809" s="14" t="s">
        <v>294</v>
      </c>
      <c r="Y809" t="s">
        <v>1242</v>
      </c>
      <c r="Z809" t="s">
        <v>271</v>
      </c>
      <c r="AA809">
        <f t="shared" si="12"/>
        <v>5</v>
      </c>
    </row>
    <row r="810" spans="1:27" x14ac:dyDescent="0.2">
      <c r="A810">
        <v>461</v>
      </c>
      <c r="B810" s="8" t="s">
        <v>2694</v>
      </c>
      <c r="C810" t="s">
        <v>341</v>
      </c>
      <c r="D810" s="20" t="s">
        <v>2695</v>
      </c>
      <c r="E810" s="20" t="s">
        <v>259</v>
      </c>
      <c r="F810" s="20" t="s">
        <v>721</v>
      </c>
      <c r="G810" s="21">
        <v>27</v>
      </c>
      <c r="H810" s="21" t="s">
        <v>313</v>
      </c>
      <c r="I810" s="21">
        <v>1944</v>
      </c>
      <c r="J810" s="22" t="s">
        <v>2696</v>
      </c>
      <c r="K810" s="12" t="s">
        <v>415</v>
      </c>
      <c r="L810" s="13" t="s">
        <v>17887</v>
      </c>
      <c r="M810" s="27" t="s">
        <v>332</v>
      </c>
      <c r="N810" s="14" t="s">
        <v>2060</v>
      </c>
      <c r="O810" s="14"/>
      <c r="P810" s="14"/>
      <c r="Q810" t="s">
        <v>334</v>
      </c>
      <c r="R810" s="20"/>
      <c r="S810" s="9"/>
      <c r="T810">
        <v>5</v>
      </c>
      <c r="U810" s="210" t="s">
        <v>2507</v>
      </c>
      <c r="V810" s="14">
        <v>1</v>
      </c>
      <c r="W810" s="14">
        <v>1</v>
      </c>
      <c r="X810" s="14" t="s">
        <v>270</v>
      </c>
      <c r="Y810">
        <v>627</v>
      </c>
      <c r="Z810" t="s">
        <v>271</v>
      </c>
      <c r="AA810">
        <f t="shared" si="12"/>
        <v>5</v>
      </c>
    </row>
    <row r="811" spans="1:27" x14ac:dyDescent="0.2">
      <c r="A811">
        <v>3194</v>
      </c>
      <c r="B811" s="8" t="s">
        <v>2697</v>
      </c>
      <c r="C811" t="s">
        <v>284</v>
      </c>
      <c r="D811" s="20" t="s">
        <v>2698</v>
      </c>
      <c r="E811" s="20" t="s">
        <v>259</v>
      </c>
      <c r="F811" s="20" t="s">
        <v>1701</v>
      </c>
      <c r="G811" s="21">
        <v>27</v>
      </c>
      <c r="H811" s="21" t="s">
        <v>313</v>
      </c>
      <c r="I811" s="21">
        <v>1944</v>
      </c>
      <c r="J811" s="22" t="s">
        <v>2696</v>
      </c>
      <c r="K811" s="12" t="s">
        <v>415</v>
      </c>
      <c r="L811" s="13" t="s">
        <v>2699</v>
      </c>
      <c r="M811" s="27" t="s">
        <v>263</v>
      </c>
      <c r="N811" s="14" t="s">
        <v>1350</v>
      </c>
      <c r="O811" s="14"/>
      <c r="P811" s="14"/>
      <c r="Q811" t="s">
        <v>672</v>
      </c>
      <c r="R811" s="20"/>
      <c r="S811" s="9"/>
      <c r="T811">
        <v>5</v>
      </c>
      <c r="U811" s="210" t="s">
        <v>2507</v>
      </c>
      <c r="V811" s="14">
        <v>1</v>
      </c>
      <c r="W811" s="14">
        <v>1</v>
      </c>
      <c r="X811" s="14" t="s">
        <v>270</v>
      </c>
      <c r="Y811">
        <v>239</v>
      </c>
      <c r="Z811" t="s">
        <v>271</v>
      </c>
      <c r="AA811">
        <f t="shared" si="12"/>
        <v>3</v>
      </c>
    </row>
    <row r="812" spans="1:27" x14ac:dyDescent="0.2">
      <c r="A812">
        <v>4265</v>
      </c>
      <c r="B812" s="8" t="s">
        <v>2700</v>
      </c>
      <c r="C812" t="s">
        <v>1027</v>
      </c>
      <c r="D812" s="20">
        <v>613</v>
      </c>
      <c r="E812" s="20" t="s">
        <v>259</v>
      </c>
      <c r="F812" s="20" t="s">
        <v>1416</v>
      </c>
      <c r="G812" s="21">
        <v>27</v>
      </c>
      <c r="H812" s="21" t="s">
        <v>313</v>
      </c>
      <c r="I812" s="21">
        <v>1944</v>
      </c>
      <c r="J812" s="22" t="s">
        <v>2696</v>
      </c>
      <c r="K812" s="12" t="s">
        <v>415</v>
      </c>
      <c r="L812" s="13" t="s">
        <v>2701</v>
      </c>
      <c r="M812" s="27" t="s">
        <v>332</v>
      </c>
      <c r="N812" s="14" t="s">
        <v>333</v>
      </c>
      <c r="O812" s="14"/>
      <c r="P812" s="14"/>
      <c r="Q812" t="s">
        <v>334</v>
      </c>
      <c r="R812" s="20"/>
      <c r="S812" s="9"/>
      <c r="T812">
        <v>5</v>
      </c>
      <c r="U812" s="210" t="s">
        <v>2507</v>
      </c>
      <c r="V812" s="14">
        <v>1</v>
      </c>
      <c r="W812" s="14">
        <v>1</v>
      </c>
      <c r="X812" s="14" t="s">
        <v>270</v>
      </c>
      <c r="Y812">
        <v>613</v>
      </c>
      <c r="Z812" t="s">
        <v>271</v>
      </c>
      <c r="AA812">
        <f t="shared" si="12"/>
        <v>1</v>
      </c>
    </row>
    <row r="813" spans="1:27" x14ac:dyDescent="0.2">
      <c r="A813">
        <v>7681</v>
      </c>
      <c r="B813" s="8" t="s">
        <v>2702</v>
      </c>
      <c r="C813" t="s">
        <v>1027</v>
      </c>
      <c r="D813" s="20">
        <v>515</v>
      </c>
      <c r="E813" s="20" t="s">
        <v>259</v>
      </c>
      <c r="F813" s="20" t="s">
        <v>413</v>
      </c>
      <c r="G813" s="21">
        <v>27</v>
      </c>
      <c r="H813" s="21" t="s">
        <v>313</v>
      </c>
      <c r="I813" s="21">
        <v>1944</v>
      </c>
      <c r="J813" s="22" t="s">
        <v>2696</v>
      </c>
      <c r="K813" s="12" t="s">
        <v>415</v>
      </c>
      <c r="L813" s="13" t="s">
        <v>2703</v>
      </c>
      <c r="M813" s="27" t="s">
        <v>263</v>
      </c>
      <c r="N813" s="14" t="s">
        <v>280</v>
      </c>
      <c r="O813" s="14"/>
      <c r="P813" s="14"/>
      <c r="Q813" t="s">
        <v>281</v>
      </c>
      <c r="R813" s="20"/>
      <c r="S813" s="9"/>
      <c r="T813">
        <v>5</v>
      </c>
      <c r="U813" s="210" t="s">
        <v>2507</v>
      </c>
      <c r="V813" s="14">
        <v>1</v>
      </c>
      <c r="W813" s="14">
        <v>1</v>
      </c>
      <c r="X813" s="14" t="s">
        <v>270</v>
      </c>
      <c r="Y813">
        <v>515</v>
      </c>
      <c r="Z813" t="s">
        <v>271</v>
      </c>
      <c r="AA813">
        <f t="shared" si="12"/>
        <v>1</v>
      </c>
    </row>
    <row r="814" spans="1:27" x14ac:dyDescent="0.2">
      <c r="A814">
        <v>4040</v>
      </c>
      <c r="B814" s="8" t="s">
        <v>2704</v>
      </c>
      <c r="C814" t="s">
        <v>1027</v>
      </c>
      <c r="D814" s="20" t="s">
        <v>2705</v>
      </c>
      <c r="E814" s="20" t="s">
        <v>259</v>
      </c>
      <c r="F814" s="20" t="s">
        <v>286</v>
      </c>
      <c r="G814" s="21">
        <v>28</v>
      </c>
      <c r="H814" s="21" t="s">
        <v>313</v>
      </c>
      <c r="I814" s="21">
        <v>1944</v>
      </c>
      <c r="J814" s="11">
        <v>16220</v>
      </c>
      <c r="K814" s="12" t="s">
        <v>237</v>
      </c>
      <c r="L814" s="13" t="s">
        <v>2706</v>
      </c>
      <c r="M814" s="27" t="s">
        <v>290</v>
      </c>
      <c r="N814" t="s">
        <v>291</v>
      </c>
      <c r="O814" t="s">
        <v>646</v>
      </c>
      <c r="Q814" s="14"/>
      <c r="R814" s="20"/>
      <c r="S814" s="9"/>
      <c r="T814">
        <v>5</v>
      </c>
      <c r="U814" s="210" t="s">
        <v>2507</v>
      </c>
      <c r="V814" s="14">
        <v>1</v>
      </c>
      <c r="W814" s="14">
        <v>1</v>
      </c>
      <c r="X814" s="14" t="s">
        <v>294</v>
      </c>
      <c r="Y814" t="s">
        <v>2529</v>
      </c>
      <c r="Z814" t="s">
        <v>271</v>
      </c>
      <c r="AA814">
        <f t="shared" si="12"/>
        <v>2</v>
      </c>
    </row>
    <row r="815" spans="1:27" x14ac:dyDescent="0.2">
      <c r="A815">
        <v>7456</v>
      </c>
      <c r="B815" s="1" t="s">
        <v>2707</v>
      </c>
      <c r="C815" t="s">
        <v>1523</v>
      </c>
      <c r="D815" s="9">
        <v>604</v>
      </c>
      <c r="E815" s="9" t="s">
        <v>259</v>
      </c>
      <c r="F815" s="9" t="s">
        <v>312</v>
      </c>
      <c r="G815" s="10">
        <v>28</v>
      </c>
      <c r="H815" s="10" t="s">
        <v>313</v>
      </c>
      <c r="I815" s="10">
        <v>1944</v>
      </c>
      <c r="J815" s="11" t="s">
        <v>2708</v>
      </c>
      <c r="K815" s="12" t="s">
        <v>415</v>
      </c>
      <c r="L815" s="13" t="s">
        <v>18650</v>
      </c>
      <c r="M815" s="13" t="s">
        <v>263</v>
      </c>
      <c r="N815" t="s">
        <v>771</v>
      </c>
      <c r="O815" t="s">
        <v>17854</v>
      </c>
      <c r="Q815" t="s">
        <v>672</v>
      </c>
      <c r="R815" s="9"/>
      <c r="S815" s="9"/>
      <c r="T815">
        <v>5</v>
      </c>
      <c r="U815" s="210" t="s">
        <v>2507</v>
      </c>
      <c r="V815" s="14">
        <v>1</v>
      </c>
      <c r="W815" s="14">
        <v>1</v>
      </c>
      <c r="X815" s="14" t="s">
        <v>270</v>
      </c>
      <c r="Y815">
        <v>604</v>
      </c>
      <c r="Z815" t="s">
        <v>505</v>
      </c>
      <c r="AA815">
        <f t="shared" si="12"/>
        <v>1</v>
      </c>
    </row>
    <row r="816" spans="1:27" x14ac:dyDescent="0.2">
      <c r="A816">
        <v>3704</v>
      </c>
      <c r="B816" s="1" t="s">
        <v>2709</v>
      </c>
      <c r="C816" t="s">
        <v>284</v>
      </c>
      <c r="D816" s="9" t="s">
        <v>2710</v>
      </c>
      <c r="E816" s="9" t="s">
        <v>259</v>
      </c>
      <c r="F816" s="9" t="s">
        <v>312</v>
      </c>
      <c r="G816" s="10">
        <v>29</v>
      </c>
      <c r="H816" s="10" t="s">
        <v>313</v>
      </c>
      <c r="I816" s="10">
        <v>1944</v>
      </c>
      <c r="J816" s="11" t="s">
        <v>2711</v>
      </c>
      <c r="K816" s="12" t="s">
        <v>237</v>
      </c>
      <c r="L816" s="13" t="s">
        <v>18837</v>
      </c>
      <c r="M816" s="13" t="s">
        <v>290</v>
      </c>
      <c r="N816" t="s">
        <v>291</v>
      </c>
      <c r="O816" t="s">
        <v>1101</v>
      </c>
      <c r="R816" s="9"/>
      <c r="S816" s="9"/>
      <c r="T816">
        <v>5</v>
      </c>
      <c r="U816" s="210" t="s">
        <v>2507</v>
      </c>
      <c r="V816" s="14">
        <v>1</v>
      </c>
      <c r="W816" s="14">
        <v>1</v>
      </c>
      <c r="X816" s="14" t="s">
        <v>270</v>
      </c>
      <c r="Y816">
        <v>141</v>
      </c>
      <c r="Z816" t="s">
        <v>271</v>
      </c>
      <c r="AA816">
        <f t="shared" si="12"/>
        <v>3</v>
      </c>
    </row>
    <row r="817" spans="1:27" x14ac:dyDescent="0.2">
      <c r="A817">
        <v>6172</v>
      </c>
      <c r="B817" s="1" t="s">
        <v>2712</v>
      </c>
      <c r="C817" t="s">
        <v>1523</v>
      </c>
      <c r="D817" s="9">
        <v>96</v>
      </c>
      <c r="E817" s="9" t="s">
        <v>259</v>
      </c>
      <c r="F817" s="9" t="s">
        <v>312</v>
      </c>
      <c r="G817" s="10">
        <v>29</v>
      </c>
      <c r="H817" s="10" t="s">
        <v>313</v>
      </c>
      <c r="I817" s="10">
        <v>1944</v>
      </c>
      <c r="J817" s="11" t="s">
        <v>2711</v>
      </c>
      <c r="K817" s="12" t="s">
        <v>237</v>
      </c>
      <c r="L817" s="13" t="s">
        <v>62</v>
      </c>
      <c r="M817" s="13" t="s">
        <v>290</v>
      </c>
      <c r="O817" t="s">
        <v>498</v>
      </c>
      <c r="R817" s="9"/>
      <c r="S817" s="9"/>
      <c r="T817">
        <v>5</v>
      </c>
      <c r="U817" s="210" t="s">
        <v>2507</v>
      </c>
      <c r="V817" s="14">
        <v>1</v>
      </c>
      <c r="W817" s="14">
        <v>1</v>
      </c>
      <c r="X817" s="14" t="s">
        <v>270</v>
      </c>
      <c r="Y817">
        <v>96</v>
      </c>
      <c r="Z817" t="s">
        <v>505</v>
      </c>
      <c r="AA817">
        <f t="shared" si="12"/>
        <v>1</v>
      </c>
    </row>
    <row r="818" spans="1:27" x14ac:dyDescent="0.2">
      <c r="A818">
        <v>3262</v>
      </c>
      <c r="B818" s="1" t="s">
        <v>2713</v>
      </c>
      <c r="C818" t="s">
        <v>1027</v>
      </c>
      <c r="D818" s="9" t="s">
        <v>2714</v>
      </c>
      <c r="E818" s="9" t="s">
        <v>259</v>
      </c>
      <c r="F818" s="9" t="s">
        <v>532</v>
      </c>
      <c r="G818" s="10">
        <v>30</v>
      </c>
      <c r="H818" s="10" t="s">
        <v>313</v>
      </c>
      <c r="I818" s="10">
        <v>1944</v>
      </c>
      <c r="J818" s="11" t="s">
        <v>2715</v>
      </c>
      <c r="K818" s="12" t="s">
        <v>237</v>
      </c>
      <c r="L818" s="13" t="s">
        <v>2716</v>
      </c>
      <c r="M818" s="13" t="s">
        <v>290</v>
      </c>
      <c r="N818" t="s">
        <v>291</v>
      </c>
      <c r="O818" t="s">
        <v>292</v>
      </c>
      <c r="R818" s="9"/>
      <c r="S818" s="9"/>
      <c r="T818">
        <v>5</v>
      </c>
      <c r="U818" s="210" t="s">
        <v>2507</v>
      </c>
      <c r="V818" s="14">
        <v>1</v>
      </c>
      <c r="W818" s="14">
        <v>1</v>
      </c>
      <c r="X818" s="14" t="s">
        <v>294</v>
      </c>
      <c r="Y818" t="s">
        <v>1242</v>
      </c>
      <c r="Z818" t="s">
        <v>271</v>
      </c>
      <c r="AA818">
        <f t="shared" si="12"/>
        <v>3</v>
      </c>
    </row>
    <row r="819" spans="1:27" x14ac:dyDescent="0.2">
      <c r="A819">
        <v>7149</v>
      </c>
      <c r="B819" s="1" t="s">
        <v>2717</v>
      </c>
      <c r="C819" t="s">
        <v>1523</v>
      </c>
      <c r="D819" s="9">
        <v>410</v>
      </c>
      <c r="E819" s="9" t="s">
        <v>259</v>
      </c>
      <c r="F819" s="9" t="s">
        <v>312</v>
      </c>
      <c r="G819" s="10">
        <v>30</v>
      </c>
      <c r="H819" s="10" t="s">
        <v>313</v>
      </c>
      <c r="I819" s="10">
        <v>1944</v>
      </c>
      <c r="J819" s="11" t="s">
        <v>2715</v>
      </c>
      <c r="K819" s="12" t="s">
        <v>415</v>
      </c>
      <c r="L819" s="13" t="s">
        <v>2718</v>
      </c>
      <c r="M819" s="13" t="s">
        <v>290</v>
      </c>
      <c r="O819" t="s">
        <v>292</v>
      </c>
      <c r="R819" s="9"/>
      <c r="S819" s="9"/>
      <c r="T819">
        <v>5</v>
      </c>
      <c r="U819" s="210" t="s">
        <v>2507</v>
      </c>
      <c r="V819" s="14">
        <v>1</v>
      </c>
      <c r="W819" s="14">
        <v>1</v>
      </c>
      <c r="X819" s="14" t="s">
        <v>270</v>
      </c>
      <c r="Y819">
        <v>410</v>
      </c>
      <c r="Z819" t="s">
        <v>505</v>
      </c>
      <c r="AA819">
        <f t="shared" si="12"/>
        <v>1</v>
      </c>
    </row>
    <row r="820" spans="1:27" x14ac:dyDescent="0.2">
      <c r="A820">
        <v>2470</v>
      </c>
      <c r="B820" s="1" t="s">
        <v>2719</v>
      </c>
      <c r="C820" t="s">
        <v>657</v>
      </c>
      <c r="D820" s="9" t="s">
        <v>2720</v>
      </c>
      <c r="E820" s="9" t="s">
        <v>876</v>
      </c>
      <c r="F820" s="9" t="s">
        <v>413</v>
      </c>
      <c r="G820" s="10">
        <v>31</v>
      </c>
      <c r="H820" s="10" t="s">
        <v>313</v>
      </c>
      <c r="I820" s="10">
        <v>1944</v>
      </c>
      <c r="J820" s="11" t="s">
        <v>2721</v>
      </c>
      <c r="K820" s="12" t="s">
        <v>237</v>
      </c>
      <c r="L820" s="13" t="s">
        <v>2722</v>
      </c>
      <c r="M820" s="13" t="s">
        <v>753</v>
      </c>
      <c r="R820" s="9"/>
      <c r="S820" s="9"/>
      <c r="T820">
        <v>5</v>
      </c>
      <c r="U820" s="210" t="s">
        <v>2507</v>
      </c>
      <c r="V820" s="14">
        <v>1</v>
      </c>
      <c r="W820" s="14">
        <v>1</v>
      </c>
      <c r="X820" s="14" t="s">
        <v>270</v>
      </c>
      <c r="Y820" t="s">
        <v>1232</v>
      </c>
      <c r="Z820" t="s">
        <v>271</v>
      </c>
      <c r="AA820">
        <f t="shared" si="12"/>
        <v>3</v>
      </c>
    </row>
    <row r="821" spans="1:27" x14ac:dyDescent="0.2">
      <c r="A821">
        <v>3878</v>
      </c>
      <c r="B821" s="1" t="s">
        <v>2723</v>
      </c>
      <c r="C821" t="s">
        <v>1027</v>
      </c>
      <c r="D821" s="9">
        <v>515</v>
      </c>
      <c r="E821" s="9" t="s">
        <v>259</v>
      </c>
      <c r="F821" s="9" t="s">
        <v>413</v>
      </c>
      <c r="G821" s="10">
        <v>31</v>
      </c>
      <c r="H821" s="10" t="s">
        <v>313</v>
      </c>
      <c r="I821" s="10">
        <v>1944</v>
      </c>
      <c r="J821" s="11" t="s">
        <v>2724</v>
      </c>
      <c r="K821" s="12" t="s">
        <v>415</v>
      </c>
      <c r="L821" s="13" t="s">
        <v>2725</v>
      </c>
      <c r="M821" s="13" t="s">
        <v>332</v>
      </c>
      <c r="N821" s="14" t="s">
        <v>2060</v>
      </c>
      <c r="Q821" t="s">
        <v>334</v>
      </c>
      <c r="R821" s="9"/>
      <c r="S821" s="9"/>
      <c r="T821">
        <v>5</v>
      </c>
      <c r="U821" s="210" t="s">
        <v>2507</v>
      </c>
      <c r="V821" s="14">
        <v>1</v>
      </c>
      <c r="W821" s="14">
        <v>1</v>
      </c>
      <c r="X821" s="14" t="s">
        <v>270</v>
      </c>
      <c r="Y821">
        <v>515</v>
      </c>
      <c r="Z821" t="s">
        <v>271</v>
      </c>
      <c r="AA821">
        <f t="shared" si="12"/>
        <v>1</v>
      </c>
    </row>
    <row r="822" spans="1:27" x14ac:dyDescent="0.2">
      <c r="A822">
        <v>3809</v>
      </c>
      <c r="B822" s="1" t="s">
        <v>2726</v>
      </c>
      <c r="C822" t="s">
        <v>1027</v>
      </c>
      <c r="D822" s="9">
        <v>418</v>
      </c>
      <c r="E822" s="9" t="s">
        <v>259</v>
      </c>
      <c r="F822" s="9" t="s">
        <v>413</v>
      </c>
      <c r="G822" s="10">
        <v>1</v>
      </c>
      <c r="H822" s="10" t="s">
        <v>330</v>
      </c>
      <c r="I822" s="10">
        <v>1944</v>
      </c>
      <c r="J822" s="11" t="s">
        <v>2727</v>
      </c>
      <c r="K822" s="12" t="s">
        <v>237</v>
      </c>
      <c r="L822" s="13" t="s">
        <v>229</v>
      </c>
      <c r="M822" s="13" t="s">
        <v>290</v>
      </c>
      <c r="O822" t="s">
        <v>1961</v>
      </c>
      <c r="R822" s="9"/>
      <c r="S822" s="9"/>
      <c r="T822">
        <v>6</v>
      </c>
      <c r="U822" s="210" t="s">
        <v>2728</v>
      </c>
      <c r="V822" s="14">
        <v>1</v>
      </c>
      <c r="W822" s="14">
        <v>1</v>
      </c>
      <c r="X822" s="14" t="s">
        <v>270</v>
      </c>
      <c r="Y822">
        <v>418</v>
      </c>
      <c r="Z822" t="s">
        <v>271</v>
      </c>
      <c r="AA822">
        <f t="shared" si="12"/>
        <v>1</v>
      </c>
    </row>
    <row r="823" spans="1:27" x14ac:dyDescent="0.2">
      <c r="A823">
        <v>4495</v>
      </c>
      <c r="B823" s="1" t="s">
        <v>2731</v>
      </c>
      <c r="C823" t="s">
        <v>1027</v>
      </c>
      <c r="D823" s="9">
        <v>418</v>
      </c>
      <c r="E823" s="9" t="s">
        <v>259</v>
      </c>
      <c r="F823" s="9" t="s">
        <v>413</v>
      </c>
      <c r="G823" s="10">
        <v>2</v>
      </c>
      <c r="H823" s="10" t="s">
        <v>330</v>
      </c>
      <c r="I823" s="10">
        <v>1944</v>
      </c>
      <c r="J823" s="11" t="s">
        <v>2730</v>
      </c>
      <c r="K823" s="12" t="s">
        <v>415</v>
      </c>
      <c r="L823" s="117" t="s">
        <v>18806</v>
      </c>
      <c r="M823" s="13" t="s">
        <v>332</v>
      </c>
      <c r="N823" s="14" t="s">
        <v>2060</v>
      </c>
      <c r="Q823" t="s">
        <v>334</v>
      </c>
      <c r="R823" s="9"/>
      <c r="S823" s="9"/>
      <c r="T823">
        <v>6</v>
      </c>
      <c r="U823" s="210" t="s">
        <v>2728</v>
      </c>
      <c r="V823" s="14">
        <v>1</v>
      </c>
      <c r="W823" s="14">
        <v>1</v>
      </c>
      <c r="X823" s="14" t="s">
        <v>270</v>
      </c>
      <c r="Y823">
        <v>418</v>
      </c>
      <c r="Z823" t="s">
        <v>1419</v>
      </c>
      <c r="AA823">
        <f t="shared" si="12"/>
        <v>1</v>
      </c>
    </row>
    <row r="824" spans="1:27" x14ac:dyDescent="0.2">
      <c r="A824">
        <v>6774</v>
      </c>
      <c r="B824" s="1" t="s">
        <v>2729</v>
      </c>
      <c r="C824" t="s">
        <v>1027</v>
      </c>
      <c r="D824" s="9">
        <v>464</v>
      </c>
      <c r="E824" s="9" t="s">
        <v>259</v>
      </c>
      <c r="F824" s="9" t="s">
        <v>1416</v>
      </c>
      <c r="G824" s="10">
        <v>2</v>
      </c>
      <c r="H824" s="10" t="s">
        <v>330</v>
      </c>
      <c r="I824" s="10">
        <v>1944</v>
      </c>
      <c r="J824" s="11" t="s">
        <v>2730</v>
      </c>
      <c r="K824" s="12" t="s">
        <v>415</v>
      </c>
      <c r="L824" s="117" t="s">
        <v>18805</v>
      </c>
      <c r="M824" s="13" t="s">
        <v>332</v>
      </c>
      <c r="N824" s="14" t="s">
        <v>2060</v>
      </c>
      <c r="Q824" t="s">
        <v>334</v>
      </c>
      <c r="R824" s="9"/>
      <c r="S824" s="9"/>
      <c r="T824">
        <v>6</v>
      </c>
      <c r="U824" s="210" t="s">
        <v>2728</v>
      </c>
      <c r="V824" s="14">
        <v>1</v>
      </c>
      <c r="W824" s="14">
        <v>1</v>
      </c>
      <c r="X824" s="14" t="s">
        <v>270</v>
      </c>
      <c r="Y824">
        <v>464</v>
      </c>
      <c r="Z824" t="s">
        <v>271</v>
      </c>
      <c r="AA824">
        <f t="shared" si="12"/>
        <v>1</v>
      </c>
    </row>
    <row r="825" spans="1:27" x14ac:dyDescent="0.2">
      <c r="A825">
        <v>488</v>
      </c>
      <c r="B825" s="1" t="s">
        <v>2732</v>
      </c>
      <c r="C825" t="s">
        <v>2040</v>
      </c>
      <c r="D825" s="9" t="s">
        <v>1535</v>
      </c>
      <c r="E825" s="9" t="s">
        <v>259</v>
      </c>
      <c r="F825" s="9" t="s">
        <v>721</v>
      </c>
      <c r="G825" s="10">
        <v>2</v>
      </c>
      <c r="H825" s="10" t="s">
        <v>330</v>
      </c>
      <c r="I825" s="10">
        <v>1944</v>
      </c>
      <c r="J825" s="11" t="s">
        <v>2730</v>
      </c>
      <c r="K825" s="12" t="s">
        <v>415</v>
      </c>
      <c r="L825" s="13" t="s">
        <v>18636</v>
      </c>
      <c r="M825" s="13" t="s">
        <v>279</v>
      </c>
      <c r="N825" t="s">
        <v>280</v>
      </c>
      <c r="Q825" t="s">
        <v>281</v>
      </c>
      <c r="R825" s="9"/>
      <c r="S825" s="9"/>
      <c r="T825">
        <v>6</v>
      </c>
      <c r="U825" s="210" t="s">
        <v>2728</v>
      </c>
      <c r="V825" s="14">
        <v>1</v>
      </c>
      <c r="W825" s="14">
        <v>1</v>
      </c>
      <c r="X825" s="14" t="s">
        <v>270</v>
      </c>
      <c r="Y825">
        <v>109</v>
      </c>
      <c r="Z825" t="s">
        <v>271</v>
      </c>
      <c r="AA825">
        <f t="shared" si="12"/>
        <v>2</v>
      </c>
    </row>
    <row r="826" spans="1:27" x14ac:dyDescent="0.2">
      <c r="A826">
        <v>168</v>
      </c>
      <c r="B826" s="1" t="s">
        <v>2734</v>
      </c>
      <c r="C826" t="s">
        <v>1798</v>
      </c>
      <c r="D826" s="9" t="s">
        <v>2138</v>
      </c>
      <c r="E826" s="9" t="s">
        <v>259</v>
      </c>
      <c r="F826" s="9" t="s">
        <v>748</v>
      </c>
      <c r="G826" s="10">
        <v>3</v>
      </c>
      <c r="H826" s="10" t="s">
        <v>330</v>
      </c>
      <c r="I826" s="10">
        <v>1944</v>
      </c>
      <c r="J826" s="11" t="s">
        <v>2733</v>
      </c>
      <c r="K826" s="12" t="s">
        <v>237</v>
      </c>
      <c r="L826" s="13" t="s">
        <v>2735</v>
      </c>
      <c r="M826" t="s">
        <v>290</v>
      </c>
      <c r="O826" t="s">
        <v>635</v>
      </c>
      <c r="R826" s="9"/>
      <c r="S826" s="9"/>
      <c r="T826">
        <v>6</v>
      </c>
      <c r="U826" s="210" t="s">
        <v>2728</v>
      </c>
      <c r="V826" s="14">
        <v>1</v>
      </c>
      <c r="W826" s="14">
        <v>1</v>
      </c>
      <c r="X826" s="14" t="s">
        <v>270</v>
      </c>
      <c r="Y826" t="s">
        <v>2138</v>
      </c>
      <c r="Z826" t="s">
        <v>271</v>
      </c>
      <c r="AA826">
        <f t="shared" si="12"/>
        <v>1</v>
      </c>
    </row>
    <row r="827" spans="1:27" x14ac:dyDescent="0.2">
      <c r="A827">
        <v>5401</v>
      </c>
      <c r="B827" s="1" t="s">
        <v>2736</v>
      </c>
      <c r="C827" t="s">
        <v>657</v>
      </c>
      <c r="D827" s="9" t="s">
        <v>2737</v>
      </c>
      <c r="E827" s="9" t="s">
        <v>259</v>
      </c>
      <c r="F827" s="9" t="s">
        <v>532</v>
      </c>
      <c r="G827" s="10">
        <v>4</v>
      </c>
      <c r="H827" s="10" t="s">
        <v>330</v>
      </c>
      <c r="I827" s="10">
        <v>1944</v>
      </c>
      <c r="J827" s="11" t="s">
        <v>2738</v>
      </c>
      <c r="K827" s="12" t="s">
        <v>237</v>
      </c>
      <c r="L827" s="13" t="s">
        <v>2739</v>
      </c>
      <c r="M827" s="13" t="s">
        <v>290</v>
      </c>
      <c r="N827" t="s">
        <v>291</v>
      </c>
      <c r="O827" t="s">
        <v>292</v>
      </c>
      <c r="R827" s="9"/>
      <c r="S827" s="9"/>
      <c r="T827">
        <v>6</v>
      </c>
      <c r="U827" s="210" t="s">
        <v>2728</v>
      </c>
      <c r="V827" s="14">
        <v>1</v>
      </c>
      <c r="W827" s="14">
        <v>1</v>
      </c>
      <c r="X827" s="14" t="s">
        <v>294</v>
      </c>
      <c r="Y827" t="s">
        <v>1242</v>
      </c>
      <c r="Z827" t="s">
        <v>271</v>
      </c>
      <c r="AA827">
        <f t="shared" si="12"/>
        <v>2</v>
      </c>
    </row>
    <row r="828" spans="1:27" x14ac:dyDescent="0.2">
      <c r="A828">
        <v>4399</v>
      </c>
      <c r="B828" s="1" t="s">
        <v>2740</v>
      </c>
      <c r="C828" t="s">
        <v>2040</v>
      </c>
      <c r="D828" s="9" t="s">
        <v>2741</v>
      </c>
      <c r="E828" s="9" t="s">
        <v>259</v>
      </c>
      <c r="F828" s="9" t="s">
        <v>721</v>
      </c>
      <c r="G828" s="10">
        <v>4</v>
      </c>
      <c r="H828" s="10" t="s">
        <v>330</v>
      </c>
      <c r="I828" s="10">
        <v>1944</v>
      </c>
      <c r="J828" s="11" t="s">
        <v>2742</v>
      </c>
      <c r="K828" s="12" t="s">
        <v>415</v>
      </c>
      <c r="L828" s="13" t="s">
        <v>2743</v>
      </c>
      <c r="M828" s="13" t="s">
        <v>290</v>
      </c>
      <c r="N828" t="s">
        <v>573</v>
      </c>
      <c r="O828" t="s">
        <v>292</v>
      </c>
      <c r="R828" s="9"/>
      <c r="S828" s="9"/>
      <c r="T828">
        <v>6</v>
      </c>
      <c r="U828" s="210" t="s">
        <v>2728</v>
      </c>
      <c r="V828" s="14">
        <v>1</v>
      </c>
      <c r="W828" s="14">
        <v>1</v>
      </c>
      <c r="X828" s="14" t="s">
        <v>270</v>
      </c>
      <c r="Y828">
        <v>692</v>
      </c>
      <c r="Z828" t="s">
        <v>271</v>
      </c>
      <c r="AA828">
        <f t="shared" si="12"/>
        <v>2</v>
      </c>
    </row>
    <row r="829" spans="1:27" x14ac:dyDescent="0.2">
      <c r="A829">
        <v>58</v>
      </c>
      <c r="B829" s="1" t="s">
        <v>2744</v>
      </c>
      <c r="C829" t="s">
        <v>284</v>
      </c>
      <c r="D829" s="9" t="s">
        <v>2745</v>
      </c>
      <c r="E829" s="9" t="s">
        <v>259</v>
      </c>
      <c r="F829" s="9" t="s">
        <v>532</v>
      </c>
      <c r="G829" s="10">
        <v>5</v>
      </c>
      <c r="H829" s="10" t="s">
        <v>330</v>
      </c>
      <c r="I829" s="10">
        <v>1944</v>
      </c>
      <c r="J829" s="11" t="s">
        <v>2746</v>
      </c>
      <c r="K829" s="12" t="s">
        <v>237</v>
      </c>
      <c r="L829" s="13" t="s">
        <v>2747</v>
      </c>
      <c r="M829" s="13" t="s">
        <v>290</v>
      </c>
      <c r="N829" t="s">
        <v>291</v>
      </c>
      <c r="O829" t="s">
        <v>292</v>
      </c>
      <c r="R829" s="9"/>
      <c r="S829" s="9"/>
      <c r="T829">
        <v>6</v>
      </c>
      <c r="U829" s="210" t="s">
        <v>2728</v>
      </c>
      <c r="V829" s="14">
        <v>1</v>
      </c>
      <c r="W829" s="14">
        <v>1</v>
      </c>
      <c r="X829" s="14" t="s">
        <v>294</v>
      </c>
      <c r="Y829" t="s">
        <v>971</v>
      </c>
      <c r="Z829" t="s">
        <v>271</v>
      </c>
      <c r="AA829">
        <f t="shared" si="12"/>
        <v>3</v>
      </c>
    </row>
    <row r="830" spans="1:27" x14ac:dyDescent="0.2">
      <c r="A830">
        <v>5640</v>
      </c>
      <c r="B830" s="1" t="s">
        <v>2748</v>
      </c>
      <c r="C830" t="s">
        <v>1352</v>
      </c>
      <c r="D830" s="9">
        <v>140</v>
      </c>
      <c r="E830" s="9" t="s">
        <v>259</v>
      </c>
      <c r="F830" s="9" t="s">
        <v>260</v>
      </c>
      <c r="G830" s="10">
        <v>5</v>
      </c>
      <c r="H830" s="10" t="s">
        <v>330</v>
      </c>
      <c r="I830" s="10">
        <v>1944</v>
      </c>
      <c r="J830" s="11" t="s">
        <v>2746</v>
      </c>
      <c r="K830" s="12" t="s">
        <v>237</v>
      </c>
      <c r="L830" s="13" t="s">
        <v>18126</v>
      </c>
      <c r="M830" s="13" t="s">
        <v>263</v>
      </c>
      <c r="N830" t="s">
        <v>280</v>
      </c>
      <c r="Q830" t="s">
        <v>281</v>
      </c>
      <c r="R830" s="9"/>
      <c r="S830" s="9"/>
      <c r="T830">
        <v>6</v>
      </c>
      <c r="U830" s="210" t="s">
        <v>2728</v>
      </c>
      <c r="V830" s="14">
        <v>1</v>
      </c>
      <c r="W830" s="14">
        <v>1</v>
      </c>
      <c r="X830" s="14" t="s">
        <v>270</v>
      </c>
      <c r="Y830">
        <v>140</v>
      </c>
      <c r="Z830" t="s">
        <v>271</v>
      </c>
      <c r="AA830">
        <f t="shared" si="12"/>
        <v>1</v>
      </c>
    </row>
    <row r="831" spans="1:27" x14ac:dyDescent="0.2">
      <c r="A831">
        <v>6563</v>
      </c>
      <c r="B831" s="8" t="s">
        <v>2758</v>
      </c>
      <c r="C831" t="s">
        <v>1523</v>
      </c>
      <c r="D831" s="20">
        <v>151</v>
      </c>
      <c r="E831" s="20" t="s">
        <v>259</v>
      </c>
      <c r="F831" s="20" t="s">
        <v>413</v>
      </c>
      <c r="G831" s="10">
        <v>5</v>
      </c>
      <c r="H831" s="10" t="s">
        <v>330</v>
      </c>
      <c r="I831" s="10">
        <v>1944</v>
      </c>
      <c r="J831" s="11" t="s">
        <v>2750</v>
      </c>
      <c r="K831" s="12" t="s">
        <v>415</v>
      </c>
      <c r="L831" s="13" t="s">
        <v>2759</v>
      </c>
      <c r="M831" s="27" t="s">
        <v>332</v>
      </c>
      <c r="N831" s="14" t="s">
        <v>2060</v>
      </c>
      <c r="Q831" t="s">
        <v>334</v>
      </c>
      <c r="R831" s="9"/>
      <c r="S831" s="9"/>
      <c r="T831">
        <v>6</v>
      </c>
      <c r="U831" s="210" t="s">
        <v>2728</v>
      </c>
      <c r="V831" s="14">
        <v>1</v>
      </c>
      <c r="W831" s="14">
        <v>1</v>
      </c>
      <c r="X831" s="14" t="s">
        <v>270</v>
      </c>
      <c r="Y831">
        <v>151</v>
      </c>
      <c r="Z831" t="s">
        <v>505</v>
      </c>
      <c r="AA831">
        <f t="shared" si="12"/>
        <v>1</v>
      </c>
    </row>
    <row r="832" spans="1:27" x14ac:dyDescent="0.2">
      <c r="A832">
        <v>6783</v>
      </c>
      <c r="B832" s="1" t="s">
        <v>2756</v>
      </c>
      <c r="C832" t="s">
        <v>1027</v>
      </c>
      <c r="D832" s="9">
        <v>464</v>
      </c>
      <c r="E832" s="9" t="s">
        <v>259</v>
      </c>
      <c r="F832" s="9" t="s">
        <v>1416</v>
      </c>
      <c r="G832" s="10">
        <v>5</v>
      </c>
      <c r="H832" s="10" t="s">
        <v>330</v>
      </c>
      <c r="I832" s="10">
        <v>1944</v>
      </c>
      <c r="J832" s="11" t="s">
        <v>2750</v>
      </c>
      <c r="K832" s="12" t="s">
        <v>415</v>
      </c>
      <c r="L832" s="13" t="s">
        <v>2757</v>
      </c>
      <c r="M832" s="13" t="s">
        <v>263</v>
      </c>
      <c r="N832" t="s">
        <v>280</v>
      </c>
      <c r="Q832" t="s">
        <v>281</v>
      </c>
      <c r="R832" s="9"/>
      <c r="S832" s="9"/>
      <c r="T832">
        <v>6</v>
      </c>
      <c r="U832" s="210" t="s">
        <v>2728</v>
      </c>
      <c r="V832" s="14">
        <v>1</v>
      </c>
      <c r="W832" s="14">
        <v>1</v>
      </c>
      <c r="X832" s="14" t="s">
        <v>270</v>
      </c>
      <c r="Y832">
        <v>464</v>
      </c>
      <c r="Z832" t="s">
        <v>271</v>
      </c>
      <c r="AA832">
        <f t="shared" si="12"/>
        <v>1</v>
      </c>
    </row>
    <row r="833" spans="1:27" x14ac:dyDescent="0.2">
      <c r="A833">
        <v>7477</v>
      </c>
      <c r="B833" s="1" t="s">
        <v>2754</v>
      </c>
      <c r="C833" t="s">
        <v>1027</v>
      </c>
      <c r="D833" s="9">
        <v>515</v>
      </c>
      <c r="E833" s="9" t="s">
        <v>259</v>
      </c>
      <c r="F833" s="9" t="s">
        <v>413</v>
      </c>
      <c r="G833" s="10">
        <v>5</v>
      </c>
      <c r="H833" s="10" t="s">
        <v>330</v>
      </c>
      <c r="I833" s="10">
        <v>1944</v>
      </c>
      <c r="J833" s="11" t="s">
        <v>2750</v>
      </c>
      <c r="K833" s="12" t="s">
        <v>415</v>
      </c>
      <c r="L833" s="13" t="s">
        <v>18573</v>
      </c>
      <c r="M833" s="13" t="s">
        <v>263</v>
      </c>
      <c r="N833" t="s">
        <v>2578</v>
      </c>
      <c r="O833" t="s">
        <v>1123</v>
      </c>
      <c r="P833" t="s">
        <v>654</v>
      </c>
      <c r="Q833" t="s">
        <v>267</v>
      </c>
      <c r="R833" s="9" t="s">
        <v>2755</v>
      </c>
      <c r="S833" s="9"/>
      <c r="T833">
        <v>6</v>
      </c>
      <c r="U833" s="210" t="s">
        <v>2728</v>
      </c>
      <c r="V833" s="14">
        <v>1</v>
      </c>
      <c r="W833" s="14">
        <v>1</v>
      </c>
      <c r="X833" s="14" t="s">
        <v>270</v>
      </c>
      <c r="Y833">
        <v>515</v>
      </c>
      <c r="Z833" t="s">
        <v>271</v>
      </c>
      <c r="AA833">
        <f t="shared" si="12"/>
        <v>1</v>
      </c>
    </row>
    <row r="834" spans="1:27" x14ac:dyDescent="0.2">
      <c r="A834">
        <v>6248</v>
      </c>
      <c r="B834" s="1" t="s">
        <v>2749</v>
      </c>
      <c r="C834" t="s">
        <v>1027</v>
      </c>
      <c r="D834" s="9">
        <v>605</v>
      </c>
      <c r="E834" s="9" t="s">
        <v>259</v>
      </c>
      <c r="F834" s="9" t="s">
        <v>413</v>
      </c>
      <c r="G834" s="10">
        <v>5</v>
      </c>
      <c r="H834" s="10" t="s">
        <v>330</v>
      </c>
      <c r="I834" s="10">
        <v>1944</v>
      </c>
      <c r="J834" s="11" t="s">
        <v>2750</v>
      </c>
      <c r="K834" s="12" t="s">
        <v>415</v>
      </c>
      <c r="L834" s="13" t="s">
        <v>2751</v>
      </c>
      <c r="M834" s="13" t="s">
        <v>263</v>
      </c>
      <c r="N834" s="13" t="s">
        <v>470</v>
      </c>
      <c r="O834" s="13"/>
      <c r="P834" s="13"/>
      <c r="Q834" t="s">
        <v>672</v>
      </c>
      <c r="R834" s="9"/>
      <c r="S834" s="9"/>
      <c r="T834">
        <v>6</v>
      </c>
      <c r="U834" s="210" t="s">
        <v>2728</v>
      </c>
      <c r="V834" s="14">
        <v>1</v>
      </c>
      <c r="W834" s="14">
        <v>1</v>
      </c>
      <c r="X834" s="14" t="s">
        <v>270</v>
      </c>
      <c r="Y834">
        <v>605</v>
      </c>
      <c r="Z834" t="s">
        <v>271</v>
      </c>
      <c r="AA834">
        <f t="shared" ref="AA834:AA897" si="13">LEN(D834)-LEN(SUBSTITUTE(D834,"/",""))+1</f>
        <v>1</v>
      </c>
    </row>
    <row r="835" spans="1:27" x14ac:dyDescent="0.2">
      <c r="A835">
        <v>7483</v>
      </c>
      <c r="B835" s="1" t="s">
        <v>2752</v>
      </c>
      <c r="C835" t="s">
        <v>1027</v>
      </c>
      <c r="D835" s="9">
        <v>515</v>
      </c>
      <c r="E835" s="9" t="s">
        <v>259</v>
      </c>
      <c r="F835" s="9" t="s">
        <v>413</v>
      </c>
      <c r="G835" s="10">
        <v>5</v>
      </c>
      <c r="H835" s="10" t="s">
        <v>330</v>
      </c>
      <c r="I835" s="10">
        <v>1944</v>
      </c>
      <c r="J835" s="11" t="s">
        <v>2750</v>
      </c>
      <c r="K835" s="12" t="s">
        <v>415</v>
      </c>
      <c r="L835" s="13" t="s">
        <v>2753</v>
      </c>
      <c r="M835" s="13" t="s">
        <v>263</v>
      </c>
      <c r="N835" s="15" t="s">
        <v>771</v>
      </c>
      <c r="O835" t="s">
        <v>17852</v>
      </c>
      <c r="Q835" t="s">
        <v>672</v>
      </c>
      <c r="R835" s="9"/>
      <c r="S835" s="9"/>
      <c r="T835">
        <v>6</v>
      </c>
      <c r="U835" s="210" t="s">
        <v>2728</v>
      </c>
      <c r="V835" s="14">
        <v>1</v>
      </c>
      <c r="W835" s="14">
        <v>1</v>
      </c>
      <c r="X835" s="14" t="s">
        <v>270</v>
      </c>
      <c r="Y835">
        <v>515</v>
      </c>
      <c r="Z835" t="s">
        <v>271</v>
      </c>
      <c r="AA835">
        <f t="shared" si="13"/>
        <v>1</v>
      </c>
    </row>
    <row r="836" spans="1:27" x14ac:dyDescent="0.2">
      <c r="A836">
        <v>5756</v>
      </c>
      <c r="B836" s="1" t="s">
        <v>2763</v>
      </c>
      <c r="C836" t="s">
        <v>1523</v>
      </c>
      <c r="D836" s="9">
        <v>29</v>
      </c>
      <c r="E836" s="9" t="s">
        <v>259</v>
      </c>
      <c r="F836" s="9" t="s">
        <v>312</v>
      </c>
      <c r="G836" s="10">
        <v>6</v>
      </c>
      <c r="H836" s="10" t="s">
        <v>330</v>
      </c>
      <c r="I836" s="10">
        <v>1944</v>
      </c>
      <c r="J836" s="11" t="s">
        <v>2761</v>
      </c>
      <c r="K836" s="12" t="s">
        <v>415</v>
      </c>
      <c r="L836" s="13" t="s">
        <v>2764</v>
      </c>
      <c r="M836" s="13" t="s">
        <v>332</v>
      </c>
      <c r="N836" s="14" t="s">
        <v>333</v>
      </c>
      <c r="Q836" t="s">
        <v>334</v>
      </c>
      <c r="R836" s="9"/>
      <c r="S836" s="9"/>
      <c r="T836">
        <v>6</v>
      </c>
      <c r="U836" s="210" t="s">
        <v>2728</v>
      </c>
      <c r="V836" s="14">
        <v>1</v>
      </c>
      <c r="W836" s="14">
        <v>1</v>
      </c>
      <c r="X836" s="14" t="s">
        <v>270</v>
      </c>
      <c r="Y836">
        <v>29</v>
      </c>
      <c r="Z836" t="s">
        <v>505</v>
      </c>
      <c r="AA836">
        <f t="shared" si="13"/>
        <v>1</v>
      </c>
    </row>
    <row r="837" spans="1:27" x14ac:dyDescent="0.2">
      <c r="A837">
        <v>6282</v>
      </c>
      <c r="B837" s="1" t="s">
        <v>2760</v>
      </c>
      <c r="C837" t="s">
        <v>1523</v>
      </c>
      <c r="D837" s="9">
        <v>96</v>
      </c>
      <c r="E837" s="9" t="s">
        <v>259</v>
      </c>
      <c r="F837" s="9" t="s">
        <v>312</v>
      </c>
      <c r="G837" s="10">
        <v>6</v>
      </c>
      <c r="H837" s="10" t="s">
        <v>330</v>
      </c>
      <c r="I837" s="10">
        <v>1944</v>
      </c>
      <c r="J837" s="11" t="s">
        <v>2761</v>
      </c>
      <c r="K837" s="12" t="s">
        <v>415</v>
      </c>
      <c r="L837" s="13" t="s">
        <v>2762</v>
      </c>
      <c r="M837" s="13" t="s">
        <v>263</v>
      </c>
      <c r="N837" t="s">
        <v>613</v>
      </c>
      <c r="O837" t="s">
        <v>292</v>
      </c>
      <c r="Q837" t="s">
        <v>672</v>
      </c>
      <c r="R837" s="9"/>
      <c r="S837" s="9"/>
      <c r="T837">
        <v>6</v>
      </c>
      <c r="U837" s="210" t="s">
        <v>2728</v>
      </c>
      <c r="V837" s="14">
        <v>1</v>
      </c>
      <c r="W837" s="14">
        <v>1</v>
      </c>
      <c r="X837" s="14" t="s">
        <v>270</v>
      </c>
      <c r="Y837">
        <v>96</v>
      </c>
      <c r="Z837" t="s">
        <v>505</v>
      </c>
      <c r="AA837">
        <f t="shared" si="13"/>
        <v>1</v>
      </c>
    </row>
    <row r="838" spans="1:27" x14ac:dyDescent="0.2">
      <c r="A838">
        <v>4746</v>
      </c>
      <c r="B838" s="1" t="s">
        <v>2765</v>
      </c>
      <c r="C838" t="s">
        <v>1798</v>
      </c>
      <c r="D838" s="9">
        <v>140</v>
      </c>
      <c r="E838" s="9" t="s">
        <v>259</v>
      </c>
      <c r="F838" s="9" t="s">
        <v>260</v>
      </c>
      <c r="G838" s="10">
        <v>7</v>
      </c>
      <c r="H838" s="10" t="s">
        <v>330</v>
      </c>
      <c r="I838" s="10">
        <v>1944</v>
      </c>
      <c r="J838" s="11" t="s">
        <v>2766</v>
      </c>
      <c r="K838" s="12" t="s">
        <v>237</v>
      </c>
      <c r="L838" s="13" t="s">
        <v>2767</v>
      </c>
      <c r="M838" s="13" t="s">
        <v>332</v>
      </c>
      <c r="N838" s="14" t="s">
        <v>333</v>
      </c>
      <c r="Q838" t="s">
        <v>334</v>
      </c>
      <c r="R838" s="9"/>
      <c r="S838" s="9"/>
      <c r="T838">
        <v>6</v>
      </c>
      <c r="U838" s="210" t="s">
        <v>2728</v>
      </c>
      <c r="V838" s="14">
        <v>1</v>
      </c>
      <c r="W838" s="14">
        <v>1</v>
      </c>
      <c r="X838" s="14" t="s">
        <v>270</v>
      </c>
      <c r="Y838">
        <v>140</v>
      </c>
      <c r="Z838" t="s">
        <v>271</v>
      </c>
      <c r="AA838">
        <f t="shared" si="13"/>
        <v>1</v>
      </c>
    </row>
    <row r="839" spans="1:27" x14ac:dyDescent="0.2">
      <c r="A839">
        <v>3306</v>
      </c>
      <c r="B839" s="8" t="s">
        <v>2768</v>
      </c>
      <c r="C839" t="s">
        <v>1027</v>
      </c>
      <c r="D839" s="20" t="s">
        <v>2117</v>
      </c>
      <c r="E839" s="20" t="s">
        <v>259</v>
      </c>
      <c r="F839" s="20" t="s">
        <v>1416</v>
      </c>
      <c r="G839" s="21">
        <v>7</v>
      </c>
      <c r="H839" s="10" t="s">
        <v>330</v>
      </c>
      <c r="I839" s="10">
        <v>1944</v>
      </c>
      <c r="J839" s="11" t="s">
        <v>2769</v>
      </c>
      <c r="K839" s="12" t="s">
        <v>415</v>
      </c>
      <c r="L839" s="13" t="s">
        <v>2770</v>
      </c>
      <c r="M839" s="27" t="s">
        <v>263</v>
      </c>
      <c r="N839" t="s">
        <v>280</v>
      </c>
      <c r="Q839" t="s">
        <v>281</v>
      </c>
      <c r="R839" s="9"/>
      <c r="S839" s="9"/>
      <c r="T839">
        <v>6</v>
      </c>
      <c r="U839" s="210" t="s">
        <v>2728</v>
      </c>
      <c r="V839" s="14">
        <v>1</v>
      </c>
      <c r="W839" s="14">
        <v>1</v>
      </c>
      <c r="X839" s="14" t="s">
        <v>270</v>
      </c>
      <c r="Y839">
        <v>305</v>
      </c>
      <c r="Z839" t="s">
        <v>271</v>
      </c>
      <c r="AA839">
        <f t="shared" si="13"/>
        <v>3</v>
      </c>
    </row>
    <row r="840" spans="1:27" x14ac:dyDescent="0.2">
      <c r="A840">
        <v>3668</v>
      </c>
      <c r="B840" s="8" t="s">
        <v>2771</v>
      </c>
      <c r="C840" t="s">
        <v>1027</v>
      </c>
      <c r="D840" s="20">
        <v>107</v>
      </c>
      <c r="E840" s="20" t="s">
        <v>259</v>
      </c>
      <c r="F840" s="20" t="s">
        <v>1416</v>
      </c>
      <c r="G840" s="21">
        <v>7</v>
      </c>
      <c r="H840" s="10" t="s">
        <v>330</v>
      </c>
      <c r="I840" s="10">
        <v>1944</v>
      </c>
      <c r="J840" s="11" t="s">
        <v>2769</v>
      </c>
      <c r="K840" s="12" t="s">
        <v>415</v>
      </c>
      <c r="L840" s="13" t="s">
        <v>2772</v>
      </c>
      <c r="M840" s="27" t="s">
        <v>263</v>
      </c>
      <c r="N840" t="s">
        <v>613</v>
      </c>
      <c r="Q840" t="s">
        <v>672</v>
      </c>
      <c r="R840" s="9"/>
      <c r="S840" s="9"/>
      <c r="T840">
        <v>6</v>
      </c>
      <c r="U840" s="210" t="s">
        <v>2728</v>
      </c>
      <c r="V840" s="14">
        <v>1</v>
      </c>
      <c r="W840" s="14">
        <v>1</v>
      </c>
      <c r="X840" s="14" t="s">
        <v>270</v>
      </c>
      <c r="Y840">
        <v>107</v>
      </c>
      <c r="Z840" t="s">
        <v>271</v>
      </c>
      <c r="AA840">
        <f t="shared" si="13"/>
        <v>1</v>
      </c>
    </row>
    <row r="841" spans="1:27" x14ac:dyDescent="0.2">
      <c r="A841">
        <v>934</v>
      </c>
      <c r="B841" s="1" t="s">
        <v>2778</v>
      </c>
      <c r="C841" t="s">
        <v>1798</v>
      </c>
      <c r="D841" s="9" t="s">
        <v>2138</v>
      </c>
      <c r="E841" s="9" t="s">
        <v>259</v>
      </c>
      <c r="F841" s="9" t="s">
        <v>748</v>
      </c>
      <c r="G841" s="10">
        <v>8</v>
      </c>
      <c r="H841" s="10" t="s">
        <v>330</v>
      </c>
      <c r="I841" s="10">
        <v>1944</v>
      </c>
      <c r="J841" s="11" t="s">
        <v>2776</v>
      </c>
      <c r="K841" s="12" t="s">
        <v>237</v>
      </c>
      <c r="L841" s="13" t="s">
        <v>2779</v>
      </c>
      <c r="M841" t="s">
        <v>290</v>
      </c>
      <c r="O841" t="s">
        <v>323</v>
      </c>
      <c r="R841" s="9"/>
      <c r="S841" s="9"/>
      <c r="T841">
        <v>6</v>
      </c>
      <c r="U841" s="210" t="s">
        <v>2728</v>
      </c>
      <c r="V841" s="14">
        <v>1</v>
      </c>
      <c r="W841" s="14">
        <v>1</v>
      </c>
      <c r="X841" s="14" t="s">
        <v>270</v>
      </c>
      <c r="Y841" t="s">
        <v>2138</v>
      </c>
      <c r="Z841" t="s">
        <v>271</v>
      </c>
      <c r="AA841">
        <f t="shared" si="13"/>
        <v>1</v>
      </c>
    </row>
    <row r="842" spans="1:27" x14ac:dyDescent="0.2">
      <c r="A842">
        <v>3860</v>
      </c>
      <c r="B842" s="1" t="s">
        <v>2780</v>
      </c>
      <c r="C842" t="s">
        <v>1027</v>
      </c>
      <c r="D842" s="9">
        <v>605</v>
      </c>
      <c r="E842" s="9" t="s">
        <v>259</v>
      </c>
      <c r="F842" s="9" t="s">
        <v>413</v>
      </c>
      <c r="G842" s="10">
        <v>8</v>
      </c>
      <c r="H842" s="10" t="s">
        <v>330</v>
      </c>
      <c r="I842" s="10">
        <v>1944</v>
      </c>
      <c r="J842" s="11" t="s">
        <v>2776</v>
      </c>
      <c r="K842" s="12" t="s">
        <v>237</v>
      </c>
      <c r="L842" s="13" t="s">
        <v>2781</v>
      </c>
      <c r="M842" s="13" t="s">
        <v>332</v>
      </c>
      <c r="N842" s="14" t="s">
        <v>2060</v>
      </c>
      <c r="Q842" t="s">
        <v>334</v>
      </c>
      <c r="R842" s="9"/>
      <c r="S842" s="9"/>
      <c r="T842">
        <v>6</v>
      </c>
      <c r="U842" s="210" t="s">
        <v>2728</v>
      </c>
      <c r="V842" s="14">
        <v>1</v>
      </c>
      <c r="W842" s="14">
        <v>1</v>
      </c>
      <c r="X842" s="14" t="s">
        <v>270</v>
      </c>
      <c r="Y842">
        <v>605</v>
      </c>
      <c r="Z842" t="s">
        <v>271</v>
      </c>
      <c r="AA842">
        <f t="shared" si="13"/>
        <v>1</v>
      </c>
    </row>
    <row r="843" spans="1:27" x14ac:dyDescent="0.2">
      <c r="A843">
        <v>1596</v>
      </c>
      <c r="B843" s="1" t="s">
        <v>2773</v>
      </c>
      <c r="C843" t="s">
        <v>2774</v>
      </c>
      <c r="D843" s="9" t="s">
        <v>2775</v>
      </c>
      <c r="E843" s="9" t="s">
        <v>259</v>
      </c>
      <c r="F843" s="9" t="s">
        <v>312</v>
      </c>
      <c r="G843" s="10">
        <v>8</v>
      </c>
      <c r="H843" s="10" t="s">
        <v>330</v>
      </c>
      <c r="I843" s="10">
        <v>1944</v>
      </c>
      <c r="J843" s="11" t="s">
        <v>2776</v>
      </c>
      <c r="K843" s="12" t="s">
        <v>237</v>
      </c>
      <c r="L843" s="13" t="s">
        <v>2777</v>
      </c>
      <c r="M843" s="13" t="s">
        <v>290</v>
      </c>
      <c r="N843" t="s">
        <v>291</v>
      </c>
      <c r="O843" t="s">
        <v>320</v>
      </c>
      <c r="R843" s="9"/>
      <c r="S843" s="9"/>
      <c r="T843">
        <v>6</v>
      </c>
      <c r="U843" s="210" t="s">
        <v>2728</v>
      </c>
      <c r="V843" s="14">
        <v>1</v>
      </c>
      <c r="W843" s="14">
        <v>1</v>
      </c>
      <c r="X843" s="14" t="s">
        <v>270</v>
      </c>
      <c r="Y843">
        <v>239</v>
      </c>
      <c r="Z843" t="s">
        <v>271</v>
      </c>
      <c r="AA843">
        <f t="shared" si="13"/>
        <v>3</v>
      </c>
    </row>
    <row r="844" spans="1:27" x14ac:dyDescent="0.2">
      <c r="A844">
        <v>2349</v>
      </c>
      <c r="B844" s="1" t="s">
        <v>2782</v>
      </c>
      <c r="C844" t="s">
        <v>412</v>
      </c>
      <c r="D844" s="9" t="s">
        <v>2783</v>
      </c>
      <c r="E844" s="9" t="s">
        <v>259</v>
      </c>
      <c r="F844" s="9" t="s">
        <v>413</v>
      </c>
      <c r="G844" s="10">
        <v>8</v>
      </c>
      <c r="H844" s="10" t="s">
        <v>330</v>
      </c>
      <c r="I844" s="10">
        <v>1944</v>
      </c>
      <c r="J844" s="11" t="s">
        <v>2784</v>
      </c>
      <c r="K844" s="12" t="s">
        <v>415</v>
      </c>
      <c r="L844" s="63" t="s">
        <v>17816</v>
      </c>
      <c r="M844" s="13" t="s">
        <v>279</v>
      </c>
      <c r="N844" t="s">
        <v>280</v>
      </c>
      <c r="Q844" t="s">
        <v>281</v>
      </c>
      <c r="R844" s="9"/>
      <c r="S844" s="9"/>
      <c r="T844">
        <v>6</v>
      </c>
      <c r="U844" s="210" t="s">
        <v>2728</v>
      </c>
      <c r="V844" s="14">
        <v>1</v>
      </c>
      <c r="W844" s="14">
        <v>1</v>
      </c>
      <c r="X844" s="14" t="s">
        <v>270</v>
      </c>
      <c r="Y844">
        <v>141</v>
      </c>
      <c r="Z844" t="s">
        <v>271</v>
      </c>
      <c r="AA844">
        <f t="shared" si="13"/>
        <v>4</v>
      </c>
    </row>
    <row r="845" spans="1:27" x14ac:dyDescent="0.2">
      <c r="A845">
        <v>3854</v>
      </c>
      <c r="B845" s="1" t="s">
        <v>2787</v>
      </c>
      <c r="C845" t="s">
        <v>284</v>
      </c>
      <c r="D845" s="9">
        <v>141</v>
      </c>
      <c r="E845" s="9" t="s">
        <v>259</v>
      </c>
      <c r="F845" s="9" t="s">
        <v>312</v>
      </c>
      <c r="G845" s="10">
        <v>8</v>
      </c>
      <c r="H845" s="10" t="s">
        <v>330</v>
      </c>
      <c r="I845" s="10">
        <v>1944</v>
      </c>
      <c r="J845" s="11" t="s">
        <v>2784</v>
      </c>
      <c r="K845" s="12" t="s">
        <v>415</v>
      </c>
      <c r="L845" s="13" t="s">
        <v>2788</v>
      </c>
      <c r="M845" s="13" t="s">
        <v>290</v>
      </c>
      <c r="N845" t="s">
        <v>573</v>
      </c>
      <c r="O845" t="s">
        <v>498</v>
      </c>
      <c r="R845" s="9"/>
      <c r="S845" s="9"/>
      <c r="T845">
        <v>6</v>
      </c>
      <c r="U845" s="210" t="s">
        <v>2728</v>
      </c>
      <c r="V845" s="14">
        <v>1</v>
      </c>
      <c r="W845" s="14">
        <v>1</v>
      </c>
      <c r="X845" s="14" t="s">
        <v>270</v>
      </c>
      <c r="Y845">
        <v>141</v>
      </c>
      <c r="Z845" t="s">
        <v>271</v>
      </c>
      <c r="AA845">
        <f t="shared" si="13"/>
        <v>1</v>
      </c>
    </row>
    <row r="846" spans="1:27" x14ac:dyDescent="0.2">
      <c r="A846">
        <v>1896</v>
      </c>
      <c r="B846" s="57" t="s">
        <v>2785</v>
      </c>
      <c r="C846" t="s">
        <v>341</v>
      </c>
      <c r="D846" s="58" t="s">
        <v>2786</v>
      </c>
      <c r="E846" s="58" t="s">
        <v>259</v>
      </c>
      <c r="F846" s="58" t="s">
        <v>721</v>
      </c>
      <c r="G846" s="59">
        <v>8</v>
      </c>
      <c r="H846" s="59" t="s">
        <v>330</v>
      </c>
      <c r="I846" s="59">
        <v>1944</v>
      </c>
      <c r="J846" s="60" t="s">
        <v>2784</v>
      </c>
      <c r="K846" s="60" t="s">
        <v>415</v>
      </c>
      <c r="L846" s="13" t="s">
        <v>18808</v>
      </c>
      <c r="M846" s="61" t="s">
        <v>263</v>
      </c>
      <c r="N846" s="15" t="s">
        <v>280</v>
      </c>
      <c r="O846" s="47"/>
      <c r="P846" s="47"/>
      <c r="Q846" t="s">
        <v>281</v>
      </c>
      <c r="R846" s="58"/>
      <c r="S846" s="9"/>
      <c r="T846">
        <v>6</v>
      </c>
      <c r="U846" s="210" t="s">
        <v>2728</v>
      </c>
      <c r="V846" s="14">
        <v>1</v>
      </c>
      <c r="W846" s="14">
        <v>1</v>
      </c>
      <c r="X846" s="14" t="s">
        <v>270</v>
      </c>
      <c r="Y846">
        <v>627</v>
      </c>
      <c r="Z846" t="s">
        <v>271</v>
      </c>
      <c r="AA846">
        <f t="shared" si="13"/>
        <v>3</v>
      </c>
    </row>
    <row r="847" spans="1:27" x14ac:dyDescent="0.2">
      <c r="A847">
        <v>3422</v>
      </c>
      <c r="B847" s="1" t="s">
        <v>2789</v>
      </c>
      <c r="C847" t="s">
        <v>284</v>
      </c>
      <c r="D847" s="9">
        <v>25</v>
      </c>
      <c r="E847" s="9" t="s">
        <v>259</v>
      </c>
      <c r="F847" s="9" t="s">
        <v>1416</v>
      </c>
      <c r="G847" s="10">
        <v>8</v>
      </c>
      <c r="H847" s="10" t="s">
        <v>330</v>
      </c>
      <c r="I847" s="10">
        <v>1944</v>
      </c>
      <c r="J847" s="11" t="s">
        <v>2784</v>
      </c>
      <c r="K847" s="12" t="s">
        <v>415</v>
      </c>
      <c r="L847" s="13" t="s">
        <v>2790</v>
      </c>
      <c r="M847" s="13" t="s">
        <v>332</v>
      </c>
      <c r="N847" s="14" t="s">
        <v>2060</v>
      </c>
      <c r="Q847" t="s">
        <v>334</v>
      </c>
      <c r="R847" s="9"/>
      <c r="S847" s="9"/>
      <c r="T847">
        <v>6</v>
      </c>
      <c r="U847" s="210" t="s">
        <v>2728</v>
      </c>
      <c r="V847" s="14">
        <v>1</v>
      </c>
      <c r="W847" s="14">
        <v>1</v>
      </c>
      <c r="X847" s="14" t="s">
        <v>270</v>
      </c>
      <c r="Y847">
        <v>25</v>
      </c>
      <c r="Z847" t="s">
        <v>505</v>
      </c>
      <c r="AA847">
        <f t="shared" si="13"/>
        <v>1</v>
      </c>
    </row>
    <row r="848" spans="1:27" x14ac:dyDescent="0.2">
      <c r="A848">
        <v>631</v>
      </c>
      <c r="B848" s="1" t="s">
        <v>2791</v>
      </c>
      <c r="C848" t="s">
        <v>1511</v>
      </c>
      <c r="D848" s="9" t="s">
        <v>2792</v>
      </c>
      <c r="E848" s="9" t="s">
        <v>259</v>
      </c>
      <c r="F848" s="9" t="s">
        <v>883</v>
      </c>
      <c r="G848" s="10">
        <v>9</v>
      </c>
      <c r="H848" s="10" t="s">
        <v>330</v>
      </c>
      <c r="I848" s="10">
        <v>1944</v>
      </c>
      <c r="J848" s="11" t="s">
        <v>2793</v>
      </c>
      <c r="K848" s="12" t="s">
        <v>237</v>
      </c>
      <c r="L848" s="13" t="s">
        <v>2794</v>
      </c>
      <c r="M848" s="13" t="s">
        <v>263</v>
      </c>
      <c r="N848" t="s">
        <v>692</v>
      </c>
      <c r="Q848" t="s">
        <v>672</v>
      </c>
      <c r="R848" s="9"/>
      <c r="S848" s="9"/>
      <c r="T848">
        <v>6</v>
      </c>
      <c r="U848" s="210" t="s">
        <v>2728</v>
      </c>
      <c r="V848" s="14">
        <v>1</v>
      </c>
      <c r="W848" s="14">
        <v>1</v>
      </c>
      <c r="X848" s="14" t="s">
        <v>270</v>
      </c>
      <c r="Y848">
        <v>248</v>
      </c>
      <c r="Z848" t="s">
        <v>271</v>
      </c>
      <c r="AA848">
        <f t="shared" si="13"/>
        <v>5</v>
      </c>
    </row>
    <row r="849" spans="1:27" x14ac:dyDescent="0.2">
      <c r="A849">
        <v>7758</v>
      </c>
      <c r="B849" s="1" t="s">
        <v>2795</v>
      </c>
      <c r="C849" t="s">
        <v>1798</v>
      </c>
      <c r="D849" s="9">
        <v>544</v>
      </c>
      <c r="E849" s="9" t="s">
        <v>259</v>
      </c>
      <c r="F849" s="9" t="s">
        <v>260</v>
      </c>
      <c r="G849" s="10">
        <v>9</v>
      </c>
      <c r="H849" s="10" t="s">
        <v>330</v>
      </c>
      <c r="I849" s="10">
        <v>1944</v>
      </c>
      <c r="J849" s="11" t="s">
        <v>2793</v>
      </c>
      <c r="K849" s="12" t="s">
        <v>237</v>
      </c>
      <c r="L849" s="13" t="s">
        <v>86</v>
      </c>
      <c r="M849" s="13" t="s">
        <v>332</v>
      </c>
      <c r="N849" s="14" t="s">
        <v>2060</v>
      </c>
      <c r="Q849" t="s">
        <v>334</v>
      </c>
      <c r="R849" s="9"/>
      <c r="S849" s="9"/>
      <c r="T849">
        <v>6</v>
      </c>
      <c r="U849" s="210" t="s">
        <v>2728</v>
      </c>
      <c r="V849" s="14">
        <v>1</v>
      </c>
      <c r="W849" s="14">
        <v>1</v>
      </c>
      <c r="X849" s="14" t="s">
        <v>270</v>
      </c>
      <c r="Y849">
        <v>544</v>
      </c>
      <c r="Z849" t="s">
        <v>271</v>
      </c>
      <c r="AA849">
        <f t="shared" si="13"/>
        <v>1</v>
      </c>
    </row>
    <row r="850" spans="1:27" x14ac:dyDescent="0.2">
      <c r="A850">
        <v>5184</v>
      </c>
      <c r="B850" s="1" t="s">
        <v>2796</v>
      </c>
      <c r="C850" t="s">
        <v>284</v>
      </c>
      <c r="D850" s="9">
        <v>219</v>
      </c>
      <c r="E850" s="9" t="s">
        <v>259</v>
      </c>
      <c r="F850" s="9" t="s">
        <v>312</v>
      </c>
      <c r="G850" s="10">
        <v>9</v>
      </c>
      <c r="H850" s="10" t="s">
        <v>330</v>
      </c>
      <c r="I850" s="10">
        <v>1944</v>
      </c>
      <c r="J850" s="11" t="s">
        <v>2797</v>
      </c>
      <c r="K850" s="12" t="s">
        <v>415</v>
      </c>
      <c r="L850" s="13" t="s">
        <v>2798</v>
      </c>
      <c r="M850" s="13" t="s">
        <v>332</v>
      </c>
      <c r="N850" s="14" t="s">
        <v>2060</v>
      </c>
      <c r="Q850" t="s">
        <v>334</v>
      </c>
      <c r="R850" s="9"/>
      <c r="S850" s="9"/>
      <c r="T850">
        <v>6</v>
      </c>
      <c r="U850" s="210" t="s">
        <v>2728</v>
      </c>
      <c r="V850" s="14">
        <v>1</v>
      </c>
      <c r="W850" s="14">
        <v>1</v>
      </c>
      <c r="X850" s="14" t="s">
        <v>270</v>
      </c>
      <c r="Y850">
        <v>219</v>
      </c>
      <c r="Z850" t="s">
        <v>505</v>
      </c>
      <c r="AA850">
        <f t="shared" si="13"/>
        <v>1</v>
      </c>
    </row>
    <row r="851" spans="1:27" x14ac:dyDescent="0.2">
      <c r="A851">
        <v>6588</v>
      </c>
      <c r="B851" s="1" t="s">
        <v>2804</v>
      </c>
      <c r="C851" t="s">
        <v>2805</v>
      </c>
      <c r="D851" s="9"/>
      <c r="E851" s="9" t="s">
        <v>2806</v>
      </c>
      <c r="F851" s="9" t="s">
        <v>286</v>
      </c>
      <c r="G851" s="17">
        <v>10</v>
      </c>
      <c r="H851" s="10" t="s">
        <v>330</v>
      </c>
      <c r="I851" s="10">
        <v>1944</v>
      </c>
      <c r="J851" s="11" t="s">
        <v>2800</v>
      </c>
      <c r="K851" s="12" t="s">
        <v>237</v>
      </c>
      <c r="L851" s="13" t="s">
        <v>2807</v>
      </c>
      <c r="M851" s="13" t="s">
        <v>290</v>
      </c>
      <c r="N851" t="s">
        <v>291</v>
      </c>
      <c r="O851" t="s">
        <v>339</v>
      </c>
      <c r="R851" s="9"/>
      <c r="S851" s="9"/>
      <c r="T851">
        <v>6</v>
      </c>
      <c r="U851" s="210" t="s">
        <v>2728</v>
      </c>
      <c r="V851" s="14">
        <v>1</v>
      </c>
      <c r="W851" s="14">
        <v>1</v>
      </c>
      <c r="X851" s="14" t="s">
        <v>294</v>
      </c>
      <c r="Y851" t="s">
        <v>18128</v>
      </c>
      <c r="Z851" t="s">
        <v>2808</v>
      </c>
      <c r="AA851">
        <f t="shared" si="13"/>
        <v>1</v>
      </c>
    </row>
    <row r="852" spans="1:27" x14ac:dyDescent="0.2">
      <c r="A852">
        <v>6564</v>
      </c>
      <c r="B852" s="1" t="s">
        <v>2802</v>
      </c>
      <c r="C852" t="s">
        <v>1523</v>
      </c>
      <c r="D852" s="9">
        <v>151</v>
      </c>
      <c r="E852" s="9" t="s">
        <v>259</v>
      </c>
      <c r="F852" s="9" t="s">
        <v>413</v>
      </c>
      <c r="G852" s="17">
        <v>10</v>
      </c>
      <c r="H852" s="10" t="s">
        <v>330</v>
      </c>
      <c r="I852" s="10">
        <v>1944</v>
      </c>
      <c r="J852" s="11" t="s">
        <v>2800</v>
      </c>
      <c r="K852" s="12" t="s">
        <v>237</v>
      </c>
      <c r="L852" s="13" t="s">
        <v>2803</v>
      </c>
      <c r="M852" s="13" t="s">
        <v>332</v>
      </c>
      <c r="N852" t="s">
        <v>2060</v>
      </c>
      <c r="Q852" t="s">
        <v>334</v>
      </c>
      <c r="R852" s="9"/>
      <c r="S852" s="9"/>
      <c r="T852">
        <v>6</v>
      </c>
      <c r="U852" s="210" t="s">
        <v>2728</v>
      </c>
      <c r="V852" s="14">
        <v>1</v>
      </c>
      <c r="W852" s="14">
        <v>1</v>
      </c>
      <c r="X852" s="14" t="s">
        <v>270</v>
      </c>
      <c r="Y852">
        <v>151</v>
      </c>
      <c r="Z852" t="s">
        <v>505</v>
      </c>
      <c r="AA852">
        <f t="shared" si="13"/>
        <v>1</v>
      </c>
    </row>
    <row r="853" spans="1:27" x14ac:dyDescent="0.2">
      <c r="A853">
        <v>4659</v>
      </c>
      <c r="B853" s="1" t="s">
        <v>2799</v>
      </c>
      <c r="C853" t="s">
        <v>1027</v>
      </c>
      <c r="D853" s="9">
        <v>248</v>
      </c>
      <c r="E853" s="9" t="s">
        <v>259</v>
      </c>
      <c r="F853" s="9" t="s">
        <v>883</v>
      </c>
      <c r="G853" s="17">
        <v>10</v>
      </c>
      <c r="H853" s="10" t="s">
        <v>330</v>
      </c>
      <c r="I853" s="10">
        <v>1944</v>
      </c>
      <c r="J853" s="11" t="s">
        <v>2800</v>
      </c>
      <c r="K853" s="12" t="s">
        <v>237</v>
      </c>
      <c r="L853" s="13" t="s">
        <v>2801</v>
      </c>
      <c r="M853" s="13" t="s">
        <v>263</v>
      </c>
      <c r="N853" t="s">
        <v>280</v>
      </c>
      <c r="Q853" t="s">
        <v>281</v>
      </c>
      <c r="R853" s="9"/>
      <c r="S853" s="9"/>
      <c r="T853">
        <v>6</v>
      </c>
      <c r="U853" s="210" t="s">
        <v>2728</v>
      </c>
      <c r="V853" s="14">
        <v>1</v>
      </c>
      <c r="W853" s="14">
        <v>1</v>
      </c>
      <c r="X853" s="14" t="s">
        <v>270</v>
      </c>
      <c r="Y853">
        <v>248</v>
      </c>
      <c r="Z853" t="s">
        <v>1419</v>
      </c>
      <c r="AA853">
        <f t="shared" si="13"/>
        <v>1</v>
      </c>
    </row>
    <row r="854" spans="1:27" x14ac:dyDescent="0.2">
      <c r="A854">
        <v>2648</v>
      </c>
      <c r="B854" s="1" t="s">
        <v>2809</v>
      </c>
      <c r="C854" t="s">
        <v>284</v>
      </c>
      <c r="D854" s="9" t="s">
        <v>2810</v>
      </c>
      <c r="E854" s="9" t="s">
        <v>259</v>
      </c>
      <c r="F854" s="9" t="s">
        <v>1701</v>
      </c>
      <c r="G854" s="17">
        <v>10</v>
      </c>
      <c r="H854" s="10" t="s">
        <v>330</v>
      </c>
      <c r="I854" s="10">
        <v>1944</v>
      </c>
      <c r="J854" s="11" t="s">
        <v>2811</v>
      </c>
      <c r="K854" s="12" t="s">
        <v>415</v>
      </c>
      <c r="L854" s="13" t="s">
        <v>18834</v>
      </c>
      <c r="M854" s="13" t="s">
        <v>290</v>
      </c>
      <c r="N854" t="s">
        <v>291</v>
      </c>
      <c r="O854" t="s">
        <v>480</v>
      </c>
      <c r="R854" s="20"/>
      <c r="S854" s="9"/>
      <c r="T854">
        <v>6</v>
      </c>
      <c r="U854" s="210" t="s">
        <v>2728</v>
      </c>
      <c r="V854" s="14">
        <v>1</v>
      </c>
      <c r="W854" s="14">
        <v>1</v>
      </c>
      <c r="X854" s="14" t="s">
        <v>270</v>
      </c>
      <c r="Y854">
        <v>169</v>
      </c>
      <c r="Z854" t="s">
        <v>271</v>
      </c>
      <c r="AA854">
        <f t="shared" si="13"/>
        <v>3</v>
      </c>
    </row>
    <row r="855" spans="1:27" x14ac:dyDescent="0.2">
      <c r="A855">
        <v>1653</v>
      </c>
      <c r="B855" s="1" t="s">
        <v>2812</v>
      </c>
      <c r="C855" t="s">
        <v>341</v>
      </c>
      <c r="D855" s="3" t="s">
        <v>2813</v>
      </c>
      <c r="E855" s="9" t="s">
        <v>259</v>
      </c>
      <c r="F855" s="9" t="s">
        <v>721</v>
      </c>
      <c r="G855" s="10">
        <v>10</v>
      </c>
      <c r="H855" s="10" t="s">
        <v>330</v>
      </c>
      <c r="I855" s="10">
        <v>1944</v>
      </c>
      <c r="J855" s="11" t="s">
        <v>2811</v>
      </c>
      <c r="K855" s="12" t="s">
        <v>415</v>
      </c>
      <c r="L855" s="13" t="s">
        <v>18835</v>
      </c>
      <c r="M855" s="13" t="s">
        <v>263</v>
      </c>
      <c r="N855" t="s">
        <v>2578</v>
      </c>
      <c r="O855" t="s">
        <v>1123</v>
      </c>
      <c r="P855" t="s">
        <v>654</v>
      </c>
      <c r="Q855" t="s">
        <v>267</v>
      </c>
      <c r="R855" s="20" t="s">
        <v>2814</v>
      </c>
      <c r="S855" s="9"/>
      <c r="T855">
        <v>6</v>
      </c>
      <c r="U855" s="210" t="s">
        <v>2728</v>
      </c>
      <c r="V855" s="14">
        <v>1</v>
      </c>
      <c r="W855" s="14">
        <v>1</v>
      </c>
      <c r="X855" s="14" t="s">
        <v>270</v>
      </c>
      <c r="Y855" s="52">
        <v>692</v>
      </c>
      <c r="Z855" t="s">
        <v>271</v>
      </c>
      <c r="AA855">
        <f t="shared" si="13"/>
        <v>1</v>
      </c>
    </row>
    <row r="856" spans="1:27" x14ac:dyDescent="0.2">
      <c r="A856">
        <v>6794</v>
      </c>
      <c r="B856" s="1" t="s">
        <v>2818</v>
      </c>
      <c r="C856" t="s">
        <v>1027</v>
      </c>
      <c r="D856" s="9">
        <v>464</v>
      </c>
      <c r="E856" s="9" t="s">
        <v>259</v>
      </c>
      <c r="F856" s="9" t="s">
        <v>1416</v>
      </c>
      <c r="G856" s="17">
        <v>10</v>
      </c>
      <c r="H856" s="10" t="s">
        <v>330</v>
      </c>
      <c r="I856" s="10">
        <v>1944</v>
      </c>
      <c r="J856" s="11" t="s">
        <v>2811</v>
      </c>
      <c r="K856" s="12" t="s">
        <v>415</v>
      </c>
      <c r="L856" s="13" t="s">
        <v>2819</v>
      </c>
      <c r="M856" s="13" t="s">
        <v>290</v>
      </c>
      <c r="O856" t="s">
        <v>635</v>
      </c>
      <c r="R856" s="9"/>
      <c r="S856" s="9"/>
      <c r="T856">
        <v>6</v>
      </c>
      <c r="U856" s="210" t="s">
        <v>2728</v>
      </c>
      <c r="V856" s="14">
        <v>1</v>
      </c>
      <c r="W856" s="14">
        <v>1</v>
      </c>
      <c r="X856" s="14" t="s">
        <v>270</v>
      </c>
      <c r="Y856">
        <v>464</v>
      </c>
      <c r="Z856" t="s">
        <v>1419</v>
      </c>
      <c r="AA856">
        <f t="shared" si="13"/>
        <v>1</v>
      </c>
    </row>
    <row r="857" spans="1:27" x14ac:dyDescent="0.2">
      <c r="A857">
        <v>7699</v>
      </c>
      <c r="B857" s="1" t="s">
        <v>2815</v>
      </c>
      <c r="C857" t="s">
        <v>2040</v>
      </c>
      <c r="D857" s="9">
        <v>571</v>
      </c>
      <c r="E857" s="9" t="s">
        <v>259</v>
      </c>
      <c r="F857" s="9" t="s">
        <v>721</v>
      </c>
      <c r="G857" s="10">
        <v>10</v>
      </c>
      <c r="H857" s="10" t="s">
        <v>330</v>
      </c>
      <c r="I857" s="10">
        <v>1944</v>
      </c>
      <c r="J857" s="11" t="s">
        <v>2811</v>
      </c>
      <c r="K857" s="12" t="s">
        <v>415</v>
      </c>
      <c r="L857" s="13" t="s">
        <v>2816</v>
      </c>
      <c r="M857" s="13" t="s">
        <v>263</v>
      </c>
      <c r="N857" t="s">
        <v>2578</v>
      </c>
      <c r="O857" t="s">
        <v>653</v>
      </c>
      <c r="P857" t="s">
        <v>654</v>
      </c>
      <c r="Q857" t="s">
        <v>267</v>
      </c>
      <c r="R857" s="9" t="s">
        <v>2817</v>
      </c>
      <c r="S857" s="9"/>
      <c r="T857">
        <v>6</v>
      </c>
      <c r="U857" s="210" t="s">
        <v>2728</v>
      </c>
      <c r="V857" s="14">
        <v>1</v>
      </c>
      <c r="W857" s="14">
        <v>1</v>
      </c>
      <c r="X857" s="14" t="s">
        <v>270</v>
      </c>
      <c r="Y857">
        <v>571</v>
      </c>
      <c r="Z857" t="s">
        <v>271</v>
      </c>
      <c r="AA857">
        <f t="shared" si="13"/>
        <v>1</v>
      </c>
    </row>
    <row r="858" spans="1:27" x14ac:dyDescent="0.2">
      <c r="A858">
        <v>4691</v>
      </c>
      <c r="B858" s="1" t="s">
        <v>7768</v>
      </c>
      <c r="C858" t="s">
        <v>507</v>
      </c>
      <c r="D858" s="9" t="s">
        <v>18379</v>
      </c>
      <c r="E858" s="9" t="s">
        <v>508</v>
      </c>
      <c r="F858" s="9" t="s">
        <v>532</v>
      </c>
      <c r="G858" s="10">
        <v>10</v>
      </c>
      <c r="H858" s="10" t="s">
        <v>330</v>
      </c>
      <c r="I858" s="10">
        <v>1944</v>
      </c>
      <c r="J858" s="11">
        <v>16233</v>
      </c>
      <c r="K858" s="24"/>
      <c r="L858" t="s">
        <v>18373</v>
      </c>
      <c r="M858" t="s">
        <v>290</v>
      </c>
      <c r="N858" t="s">
        <v>291</v>
      </c>
      <c r="O858" t="s">
        <v>93</v>
      </c>
      <c r="S858" s="9"/>
      <c r="T858" s="14"/>
      <c r="U858" s="210" t="s">
        <v>2728</v>
      </c>
      <c r="V858" s="14">
        <v>0</v>
      </c>
      <c r="W858" s="14">
        <v>1</v>
      </c>
      <c r="X858" s="109" t="s">
        <v>294</v>
      </c>
      <c r="Y858" s="9" t="s">
        <v>18379</v>
      </c>
      <c r="Z858" t="s">
        <v>18167</v>
      </c>
      <c r="AA858">
        <f t="shared" si="13"/>
        <v>1</v>
      </c>
    </row>
    <row r="859" spans="1:27" x14ac:dyDescent="0.2">
      <c r="A859">
        <v>831</v>
      </c>
      <c r="B859" s="1" t="s">
        <v>2820</v>
      </c>
      <c r="C859" t="s">
        <v>284</v>
      </c>
      <c r="D859" s="9" t="s">
        <v>2821</v>
      </c>
      <c r="E859" s="9" t="s">
        <v>259</v>
      </c>
      <c r="F859" s="9" t="s">
        <v>532</v>
      </c>
      <c r="G859" s="10">
        <v>11</v>
      </c>
      <c r="H859" s="10" t="s">
        <v>330</v>
      </c>
      <c r="I859" s="10">
        <v>1944</v>
      </c>
      <c r="J859" s="11" t="s">
        <v>2822</v>
      </c>
      <c r="K859" s="12" t="s">
        <v>237</v>
      </c>
      <c r="L859" s="13" t="s">
        <v>2823</v>
      </c>
      <c r="M859" s="13" t="s">
        <v>290</v>
      </c>
      <c r="N859" t="s">
        <v>291</v>
      </c>
      <c r="O859" t="s">
        <v>339</v>
      </c>
      <c r="R859" s="9"/>
      <c r="S859" s="9"/>
      <c r="T859">
        <v>6</v>
      </c>
      <c r="U859" s="210" t="s">
        <v>2728</v>
      </c>
      <c r="V859" s="14">
        <v>1</v>
      </c>
      <c r="W859" s="14">
        <v>1</v>
      </c>
      <c r="X859" s="14" t="s">
        <v>294</v>
      </c>
      <c r="Y859" t="s">
        <v>2824</v>
      </c>
      <c r="Z859" t="s">
        <v>505</v>
      </c>
      <c r="AA859">
        <f t="shared" si="13"/>
        <v>5</v>
      </c>
    </row>
    <row r="860" spans="1:27" x14ac:dyDescent="0.2">
      <c r="A860">
        <v>2724</v>
      </c>
      <c r="B860" s="1" t="s">
        <v>2826</v>
      </c>
      <c r="C860" t="s">
        <v>284</v>
      </c>
      <c r="D860" s="9">
        <v>125</v>
      </c>
      <c r="E860" s="9" t="s">
        <v>259</v>
      </c>
      <c r="F860" s="9" t="s">
        <v>312</v>
      </c>
      <c r="G860" s="10">
        <v>11</v>
      </c>
      <c r="H860" s="10" t="s">
        <v>330</v>
      </c>
      <c r="I860" s="10">
        <v>1944</v>
      </c>
      <c r="J860" s="11" t="s">
        <v>2822</v>
      </c>
      <c r="K860" s="12" t="s">
        <v>237</v>
      </c>
      <c r="L860" s="13" t="s">
        <v>2827</v>
      </c>
      <c r="M860" s="13" t="s">
        <v>290</v>
      </c>
      <c r="O860" t="s">
        <v>945</v>
      </c>
      <c r="R860" s="9"/>
      <c r="S860" s="9"/>
      <c r="T860">
        <v>6</v>
      </c>
      <c r="U860" s="210" t="s">
        <v>2728</v>
      </c>
      <c r="V860" s="14">
        <v>1</v>
      </c>
      <c r="W860" s="14">
        <v>1</v>
      </c>
      <c r="X860" s="14" t="s">
        <v>270</v>
      </c>
      <c r="Y860">
        <v>125</v>
      </c>
      <c r="Z860" t="s">
        <v>505</v>
      </c>
      <c r="AA860">
        <f t="shared" si="13"/>
        <v>1</v>
      </c>
    </row>
    <row r="861" spans="1:27" x14ac:dyDescent="0.2">
      <c r="A861">
        <v>3484</v>
      </c>
      <c r="B861" s="1" t="s">
        <v>2825</v>
      </c>
      <c r="C861" t="s">
        <v>1027</v>
      </c>
      <c r="D861" s="9">
        <v>333</v>
      </c>
      <c r="E861" s="9" t="s">
        <v>259</v>
      </c>
      <c r="F861" s="9" t="s">
        <v>883</v>
      </c>
      <c r="G861" s="10">
        <v>11</v>
      </c>
      <c r="H861" s="10" t="s">
        <v>330</v>
      </c>
      <c r="I861" s="10">
        <v>1944</v>
      </c>
      <c r="J861" s="11" t="s">
        <v>2822</v>
      </c>
      <c r="K861" s="12" t="s">
        <v>237</v>
      </c>
      <c r="L861" s="13" t="s">
        <v>17890</v>
      </c>
      <c r="M861" s="13" t="s">
        <v>263</v>
      </c>
      <c r="N861" t="s">
        <v>771</v>
      </c>
      <c r="O861" t="s">
        <v>17855</v>
      </c>
      <c r="Q861" t="s">
        <v>672</v>
      </c>
      <c r="R861" s="9"/>
      <c r="S861" s="9"/>
      <c r="T861">
        <v>6</v>
      </c>
      <c r="U861" s="210" t="s">
        <v>2728</v>
      </c>
      <c r="V861" s="14">
        <v>1</v>
      </c>
      <c r="W861" s="14">
        <v>1</v>
      </c>
      <c r="X861" s="14" t="s">
        <v>270</v>
      </c>
      <c r="Y861">
        <v>333</v>
      </c>
      <c r="Z861" t="s">
        <v>1419</v>
      </c>
      <c r="AA861">
        <f t="shared" si="13"/>
        <v>1</v>
      </c>
    </row>
    <row r="862" spans="1:27" x14ac:dyDescent="0.2">
      <c r="A862">
        <v>716</v>
      </c>
      <c r="B862" s="1" t="s">
        <v>2834</v>
      </c>
      <c r="C862" t="s">
        <v>341</v>
      </c>
      <c r="D862" s="9" t="s">
        <v>2685</v>
      </c>
      <c r="E862" s="9" t="s">
        <v>259</v>
      </c>
      <c r="F862" s="9" t="s">
        <v>721</v>
      </c>
      <c r="G862" s="10">
        <v>11</v>
      </c>
      <c r="H862" s="10" t="s">
        <v>330</v>
      </c>
      <c r="I862" s="10">
        <v>1944</v>
      </c>
      <c r="J862" s="11" t="s">
        <v>2830</v>
      </c>
      <c r="K862" s="12" t="s">
        <v>415</v>
      </c>
      <c r="L862" s="13" t="s">
        <v>152</v>
      </c>
      <c r="M862" s="13" t="s">
        <v>263</v>
      </c>
      <c r="N862" t="s">
        <v>2578</v>
      </c>
      <c r="O862" t="s">
        <v>1123</v>
      </c>
      <c r="P862" t="s">
        <v>654</v>
      </c>
      <c r="Q862" t="s">
        <v>267</v>
      </c>
      <c r="R862" s="9" t="s">
        <v>2814</v>
      </c>
      <c r="S862" s="9"/>
      <c r="T862">
        <v>6</v>
      </c>
      <c r="U862" s="210" t="s">
        <v>2728</v>
      </c>
      <c r="V862" s="14">
        <v>1</v>
      </c>
      <c r="W862" s="14">
        <v>1</v>
      </c>
      <c r="X862" s="14" t="s">
        <v>270</v>
      </c>
      <c r="Y862">
        <v>139</v>
      </c>
      <c r="Z862" t="s">
        <v>271</v>
      </c>
      <c r="AA862">
        <f t="shared" si="13"/>
        <v>2</v>
      </c>
    </row>
    <row r="863" spans="1:27" x14ac:dyDescent="0.2">
      <c r="A863">
        <v>2991</v>
      </c>
      <c r="B863" s="1" t="s">
        <v>2828</v>
      </c>
      <c r="C863" t="s">
        <v>1027</v>
      </c>
      <c r="D863" s="9" t="s">
        <v>2829</v>
      </c>
      <c r="E863" s="9" t="s">
        <v>259</v>
      </c>
      <c r="F863" s="9" t="s">
        <v>1416</v>
      </c>
      <c r="G863" s="10">
        <v>11</v>
      </c>
      <c r="H863" s="10" t="s">
        <v>330</v>
      </c>
      <c r="I863" s="10">
        <v>1944</v>
      </c>
      <c r="J863" s="11" t="s">
        <v>2830</v>
      </c>
      <c r="K863" s="12" t="s">
        <v>415</v>
      </c>
      <c r="L863" s="13" t="s">
        <v>18643</v>
      </c>
      <c r="M863" s="13" t="s">
        <v>263</v>
      </c>
      <c r="N863" s="15" t="s">
        <v>312</v>
      </c>
      <c r="Q863" t="s">
        <v>267</v>
      </c>
      <c r="R863" s="9" t="s">
        <v>955</v>
      </c>
      <c r="S863" s="9"/>
      <c r="T863">
        <v>6</v>
      </c>
      <c r="U863" s="210" t="s">
        <v>2728</v>
      </c>
      <c r="V863" s="14">
        <v>1</v>
      </c>
      <c r="W863" s="14">
        <v>1</v>
      </c>
      <c r="X863" s="14" t="s">
        <v>270</v>
      </c>
      <c r="Y863">
        <v>487</v>
      </c>
      <c r="Z863" t="s">
        <v>271</v>
      </c>
      <c r="AA863">
        <f t="shared" si="13"/>
        <v>3</v>
      </c>
    </row>
    <row r="864" spans="1:27" x14ac:dyDescent="0.2">
      <c r="A864">
        <v>2118</v>
      </c>
      <c r="B864" s="1" t="s">
        <v>2831</v>
      </c>
      <c r="C864" t="s">
        <v>1008</v>
      </c>
      <c r="D864" s="9" t="s">
        <v>2832</v>
      </c>
      <c r="E864" s="9" t="s">
        <v>259</v>
      </c>
      <c r="F864" s="9" t="s">
        <v>721</v>
      </c>
      <c r="G864" s="10">
        <v>11</v>
      </c>
      <c r="H864" s="10" t="s">
        <v>330</v>
      </c>
      <c r="I864" s="10">
        <v>1944</v>
      </c>
      <c r="J864" s="11" t="s">
        <v>2830</v>
      </c>
      <c r="K864" s="12" t="s">
        <v>415</v>
      </c>
      <c r="L864" s="13" t="s">
        <v>2833</v>
      </c>
      <c r="M864" s="13" t="s">
        <v>279</v>
      </c>
      <c r="N864" s="13" t="s">
        <v>280</v>
      </c>
      <c r="O864" s="13"/>
      <c r="P864" s="13"/>
      <c r="Q864" s="13" t="s">
        <v>281</v>
      </c>
      <c r="R864" s="9"/>
      <c r="S864" s="9"/>
      <c r="T864">
        <v>6</v>
      </c>
      <c r="U864" s="210" t="s">
        <v>2728</v>
      </c>
      <c r="V864" s="14">
        <v>1</v>
      </c>
      <c r="W864" s="14">
        <v>1</v>
      </c>
      <c r="X864" s="14" t="s">
        <v>270</v>
      </c>
      <c r="Y864">
        <v>139</v>
      </c>
      <c r="Z864" t="s">
        <v>271</v>
      </c>
      <c r="AA864">
        <f t="shared" si="13"/>
        <v>3</v>
      </c>
    </row>
    <row r="865" spans="1:27" x14ac:dyDescent="0.2">
      <c r="A865">
        <v>6795</v>
      </c>
      <c r="B865" s="1" t="s">
        <v>2835</v>
      </c>
      <c r="C865" t="s">
        <v>1027</v>
      </c>
      <c r="D865" s="9">
        <v>464</v>
      </c>
      <c r="E865" s="9" t="s">
        <v>259</v>
      </c>
      <c r="F865" s="9" t="s">
        <v>1416</v>
      </c>
      <c r="G865" s="10">
        <v>11</v>
      </c>
      <c r="H865" s="10" t="s">
        <v>330</v>
      </c>
      <c r="I865" s="10">
        <v>1944</v>
      </c>
      <c r="J865" s="11" t="s">
        <v>2830</v>
      </c>
      <c r="K865" s="12" t="s">
        <v>415</v>
      </c>
      <c r="L865" s="13" t="s">
        <v>2836</v>
      </c>
      <c r="M865" s="13" t="s">
        <v>290</v>
      </c>
      <c r="N865" t="s">
        <v>573</v>
      </c>
      <c r="O865" t="s">
        <v>2352</v>
      </c>
      <c r="R865" s="9"/>
      <c r="S865" s="9"/>
      <c r="T865">
        <v>6</v>
      </c>
      <c r="U865" s="210" t="s">
        <v>2728</v>
      </c>
      <c r="V865" s="14">
        <v>1</v>
      </c>
      <c r="W865" s="14">
        <v>1</v>
      </c>
      <c r="X865" s="14" t="s">
        <v>270</v>
      </c>
      <c r="Y865">
        <v>464</v>
      </c>
      <c r="Z865" t="s">
        <v>271</v>
      </c>
      <c r="AA865">
        <f t="shared" si="13"/>
        <v>1</v>
      </c>
    </row>
    <row r="866" spans="1:27" x14ac:dyDescent="0.2">
      <c r="A866">
        <v>3492</v>
      </c>
      <c r="B866" s="52" t="s">
        <v>2841</v>
      </c>
      <c r="C866" t="s">
        <v>284</v>
      </c>
      <c r="D866" s="9">
        <v>25</v>
      </c>
      <c r="E866" s="9" t="s">
        <v>259</v>
      </c>
      <c r="F866" s="9" t="s">
        <v>413</v>
      </c>
      <c r="G866" s="10">
        <v>12</v>
      </c>
      <c r="H866" s="10" t="s">
        <v>330</v>
      </c>
      <c r="I866" s="10">
        <v>1944</v>
      </c>
      <c r="J866" s="11" t="s">
        <v>2838</v>
      </c>
      <c r="K866" s="12" t="s">
        <v>415</v>
      </c>
      <c r="L866" s="13" t="s">
        <v>2842</v>
      </c>
      <c r="M866" s="13" t="s">
        <v>332</v>
      </c>
      <c r="N866" t="s">
        <v>2060</v>
      </c>
      <c r="Q866" t="s">
        <v>334</v>
      </c>
      <c r="R866" s="9"/>
      <c r="S866" s="9"/>
      <c r="T866">
        <v>6</v>
      </c>
      <c r="U866" s="210" t="s">
        <v>2728</v>
      </c>
      <c r="V866" s="14">
        <v>1</v>
      </c>
      <c r="W866" s="14">
        <v>1</v>
      </c>
      <c r="X866" s="14" t="s">
        <v>270</v>
      </c>
      <c r="Y866">
        <v>25</v>
      </c>
      <c r="Z866" t="s">
        <v>505</v>
      </c>
      <c r="AA866">
        <f t="shared" si="13"/>
        <v>1</v>
      </c>
    </row>
    <row r="867" spans="1:27" x14ac:dyDescent="0.2">
      <c r="A867">
        <v>3880</v>
      </c>
      <c r="B867" s="1" t="s">
        <v>2837</v>
      </c>
      <c r="C867" t="s">
        <v>1523</v>
      </c>
      <c r="D867" s="9">
        <v>410</v>
      </c>
      <c r="E867" s="9" t="s">
        <v>259</v>
      </c>
      <c r="F867" s="9" t="s">
        <v>312</v>
      </c>
      <c r="G867" s="10">
        <v>12</v>
      </c>
      <c r="H867" s="10" t="s">
        <v>330</v>
      </c>
      <c r="I867" s="10">
        <v>1944</v>
      </c>
      <c r="J867" s="11" t="s">
        <v>2838</v>
      </c>
      <c r="K867" s="12" t="s">
        <v>415</v>
      </c>
      <c r="L867" s="13" t="s">
        <v>18442</v>
      </c>
      <c r="M867" s="13" t="s">
        <v>263</v>
      </c>
      <c r="N867" t="s">
        <v>1350</v>
      </c>
      <c r="Q867" t="s">
        <v>672</v>
      </c>
      <c r="R867" s="9"/>
      <c r="S867" s="9"/>
      <c r="T867">
        <v>6</v>
      </c>
      <c r="U867" s="210" t="s">
        <v>2728</v>
      </c>
      <c r="V867" s="14">
        <v>1</v>
      </c>
      <c r="W867" s="14">
        <v>1</v>
      </c>
      <c r="X867" s="14" t="s">
        <v>270</v>
      </c>
      <c r="Y867">
        <v>410</v>
      </c>
      <c r="Z867" t="s">
        <v>505</v>
      </c>
      <c r="AA867">
        <f t="shared" si="13"/>
        <v>1</v>
      </c>
    </row>
    <row r="868" spans="1:27" x14ac:dyDescent="0.2">
      <c r="A868">
        <v>3574</v>
      </c>
      <c r="B868" s="1" t="s">
        <v>2839</v>
      </c>
      <c r="C868" t="s">
        <v>1027</v>
      </c>
      <c r="D868" s="9">
        <v>305</v>
      </c>
      <c r="E868" s="9" t="s">
        <v>259</v>
      </c>
      <c r="F868" s="9" t="s">
        <v>1416</v>
      </c>
      <c r="G868" s="10">
        <v>12</v>
      </c>
      <c r="H868" s="10" t="s">
        <v>330</v>
      </c>
      <c r="I868" s="10">
        <v>1944</v>
      </c>
      <c r="J868" s="11" t="s">
        <v>2838</v>
      </c>
      <c r="K868" s="12" t="s">
        <v>415</v>
      </c>
      <c r="L868" s="13" t="s">
        <v>2840</v>
      </c>
      <c r="M868" s="13" t="s">
        <v>263</v>
      </c>
      <c r="N868" t="s">
        <v>280</v>
      </c>
      <c r="Q868" t="s">
        <v>281</v>
      </c>
      <c r="R868" s="9"/>
      <c r="S868" s="9"/>
      <c r="T868">
        <v>6</v>
      </c>
      <c r="U868" s="210" t="s">
        <v>2728</v>
      </c>
      <c r="V868" s="14">
        <v>1</v>
      </c>
      <c r="W868" s="14">
        <v>1</v>
      </c>
      <c r="X868" s="14" t="s">
        <v>270</v>
      </c>
      <c r="Y868">
        <v>305</v>
      </c>
      <c r="Z868" t="s">
        <v>1419</v>
      </c>
      <c r="AA868">
        <f t="shared" si="13"/>
        <v>1</v>
      </c>
    </row>
    <row r="869" spans="1:27" x14ac:dyDescent="0.2">
      <c r="A869">
        <v>1050</v>
      </c>
      <c r="B869" s="1" t="s">
        <v>2843</v>
      </c>
      <c r="C869" t="s">
        <v>1798</v>
      </c>
      <c r="D869" s="9" t="s">
        <v>2138</v>
      </c>
      <c r="E869" s="9" t="s">
        <v>259</v>
      </c>
      <c r="F869" s="9" t="s">
        <v>748</v>
      </c>
      <c r="G869" s="10">
        <v>13</v>
      </c>
      <c r="H869" s="10" t="s">
        <v>330</v>
      </c>
      <c r="I869" s="10">
        <v>1944</v>
      </c>
      <c r="J869" s="11">
        <v>16236</v>
      </c>
      <c r="K869" s="12" t="s">
        <v>237</v>
      </c>
      <c r="L869" s="13" t="s">
        <v>2844</v>
      </c>
      <c r="M869" t="s">
        <v>290</v>
      </c>
      <c r="N869" t="s">
        <v>291</v>
      </c>
      <c r="O869" t="s">
        <v>93</v>
      </c>
      <c r="R869" s="9"/>
      <c r="S869" s="9"/>
      <c r="T869">
        <v>6</v>
      </c>
      <c r="U869" s="210" t="s">
        <v>2728</v>
      </c>
      <c r="V869" s="14">
        <v>1</v>
      </c>
      <c r="W869" s="14">
        <v>1</v>
      </c>
      <c r="X869" s="14" t="s">
        <v>270</v>
      </c>
      <c r="Y869" t="s">
        <v>2138</v>
      </c>
      <c r="Z869" t="s">
        <v>271</v>
      </c>
      <c r="AA869">
        <f t="shared" si="13"/>
        <v>1</v>
      </c>
    </row>
    <row r="870" spans="1:27" x14ac:dyDescent="0.2">
      <c r="A870">
        <v>3692</v>
      </c>
      <c r="B870" s="1" t="s">
        <v>2845</v>
      </c>
      <c r="C870" t="s">
        <v>1027</v>
      </c>
      <c r="D870" s="9">
        <v>605</v>
      </c>
      <c r="E870" s="9" t="s">
        <v>259</v>
      </c>
      <c r="F870" s="9" t="s">
        <v>413</v>
      </c>
      <c r="G870" s="10">
        <v>13</v>
      </c>
      <c r="H870" s="10" t="s">
        <v>330</v>
      </c>
      <c r="I870" s="10">
        <v>1944</v>
      </c>
      <c r="J870" s="11" t="s">
        <v>2846</v>
      </c>
      <c r="K870" s="12" t="s">
        <v>237</v>
      </c>
      <c r="L870" s="13" t="s">
        <v>2847</v>
      </c>
      <c r="M870" s="13" t="s">
        <v>290</v>
      </c>
      <c r="N870" t="s">
        <v>573</v>
      </c>
      <c r="O870" t="s">
        <v>2352</v>
      </c>
      <c r="R870" s="9"/>
      <c r="S870" s="9"/>
      <c r="T870">
        <v>6</v>
      </c>
      <c r="U870" s="210" t="s">
        <v>2728</v>
      </c>
      <c r="V870" s="14">
        <v>1</v>
      </c>
      <c r="W870" s="14">
        <v>1</v>
      </c>
      <c r="X870" s="14" t="s">
        <v>270</v>
      </c>
      <c r="Y870">
        <v>605</v>
      </c>
      <c r="Z870" t="s">
        <v>271</v>
      </c>
      <c r="AA870">
        <f t="shared" si="13"/>
        <v>1</v>
      </c>
    </row>
    <row r="871" spans="1:27" x14ac:dyDescent="0.2">
      <c r="A871">
        <v>118</v>
      </c>
      <c r="B871" s="1" t="s">
        <v>2848</v>
      </c>
      <c r="C871" t="s">
        <v>503</v>
      </c>
      <c r="D871" s="9" t="s">
        <v>2849</v>
      </c>
      <c r="E871" s="9" t="s">
        <v>259</v>
      </c>
      <c r="F871" s="9" t="s">
        <v>532</v>
      </c>
      <c r="G871" s="10">
        <v>14</v>
      </c>
      <c r="H871" s="10" t="s">
        <v>330</v>
      </c>
      <c r="I871" s="10">
        <v>1944</v>
      </c>
      <c r="J871" s="11" t="s">
        <v>2850</v>
      </c>
      <c r="K871" s="12" t="s">
        <v>237</v>
      </c>
      <c r="L871" s="13" t="s">
        <v>2851</v>
      </c>
      <c r="M871" s="13" t="s">
        <v>290</v>
      </c>
      <c r="N871" t="s">
        <v>291</v>
      </c>
      <c r="O871" t="s">
        <v>292</v>
      </c>
      <c r="R871" s="9"/>
      <c r="S871" s="9"/>
      <c r="T871">
        <v>6</v>
      </c>
      <c r="U871" s="210" t="s">
        <v>2728</v>
      </c>
      <c r="V871" s="14">
        <v>1</v>
      </c>
      <c r="W871" s="14">
        <v>1</v>
      </c>
      <c r="X871" s="14" t="s">
        <v>294</v>
      </c>
      <c r="Y871" t="s">
        <v>971</v>
      </c>
      <c r="Z871" t="s">
        <v>505</v>
      </c>
      <c r="AA871">
        <f t="shared" si="13"/>
        <v>5</v>
      </c>
    </row>
    <row r="872" spans="1:27" x14ac:dyDescent="0.2">
      <c r="A872">
        <v>553</v>
      </c>
      <c r="B872" s="1" t="s">
        <v>2852</v>
      </c>
      <c r="C872" t="s">
        <v>284</v>
      </c>
      <c r="D872" s="9" t="s">
        <v>2853</v>
      </c>
      <c r="E872" s="9" t="s">
        <v>259</v>
      </c>
      <c r="F872" s="9" t="s">
        <v>312</v>
      </c>
      <c r="G872" s="10">
        <v>14</v>
      </c>
      <c r="H872" s="10" t="s">
        <v>330</v>
      </c>
      <c r="I872" s="10">
        <v>1944</v>
      </c>
      <c r="J872" s="11" t="s">
        <v>2850</v>
      </c>
      <c r="K872" s="12" t="s">
        <v>237</v>
      </c>
      <c r="L872" s="13" t="s">
        <v>2854</v>
      </c>
      <c r="M872" s="13" t="s">
        <v>290</v>
      </c>
      <c r="O872" t="s">
        <v>292</v>
      </c>
      <c r="R872" s="9"/>
      <c r="S872" s="9"/>
      <c r="T872">
        <v>6</v>
      </c>
      <c r="U872" s="210" t="s">
        <v>2728</v>
      </c>
      <c r="V872" s="14">
        <v>1</v>
      </c>
      <c r="W872" s="14">
        <v>1</v>
      </c>
      <c r="X872" s="14" t="s">
        <v>270</v>
      </c>
      <c r="Y872">
        <v>406</v>
      </c>
      <c r="Z872" t="s">
        <v>505</v>
      </c>
      <c r="AA872">
        <f t="shared" si="13"/>
        <v>3</v>
      </c>
    </row>
    <row r="873" spans="1:27" x14ac:dyDescent="0.2">
      <c r="A873">
        <v>3259</v>
      </c>
      <c r="B873" s="1" t="s">
        <v>2855</v>
      </c>
      <c r="C873" t="s">
        <v>1027</v>
      </c>
      <c r="D873" s="9" t="s">
        <v>2655</v>
      </c>
      <c r="E873" s="9" t="s">
        <v>876</v>
      </c>
      <c r="F873" s="9" t="s">
        <v>1416</v>
      </c>
      <c r="G873" s="10">
        <v>14</v>
      </c>
      <c r="H873" s="10" t="s">
        <v>330</v>
      </c>
      <c r="I873" s="10">
        <v>1944</v>
      </c>
      <c r="J873" s="11" t="s">
        <v>2850</v>
      </c>
      <c r="K873" s="12" t="s">
        <v>237</v>
      </c>
      <c r="L873" s="13" t="s">
        <v>2856</v>
      </c>
      <c r="M873" s="13" t="s">
        <v>290</v>
      </c>
      <c r="O873" t="s">
        <v>292</v>
      </c>
      <c r="R873" s="9"/>
      <c r="S873" s="9"/>
      <c r="T873">
        <v>6</v>
      </c>
      <c r="U873" s="210" t="s">
        <v>2728</v>
      </c>
      <c r="V873" s="14">
        <v>1</v>
      </c>
      <c r="W873" s="14">
        <v>1</v>
      </c>
      <c r="X873" s="14" t="s">
        <v>270</v>
      </c>
      <c r="Y873">
        <v>45</v>
      </c>
      <c r="Z873" t="s">
        <v>1419</v>
      </c>
      <c r="AA873">
        <f t="shared" si="13"/>
        <v>2</v>
      </c>
    </row>
    <row r="874" spans="1:27" x14ac:dyDescent="0.2">
      <c r="A874">
        <v>2414</v>
      </c>
      <c r="B874" s="1" t="s">
        <v>2857</v>
      </c>
      <c r="C874" t="s">
        <v>1027</v>
      </c>
      <c r="D874" s="9">
        <v>21</v>
      </c>
      <c r="E874" s="9" t="s">
        <v>259</v>
      </c>
      <c r="F874" s="9" t="s">
        <v>1416</v>
      </c>
      <c r="G874" s="10">
        <v>14</v>
      </c>
      <c r="H874" s="10" t="s">
        <v>330</v>
      </c>
      <c r="I874" s="10">
        <v>1944</v>
      </c>
      <c r="J874" s="11" t="s">
        <v>2858</v>
      </c>
      <c r="K874" s="12" t="s">
        <v>415</v>
      </c>
      <c r="L874" s="13" t="s">
        <v>17951</v>
      </c>
      <c r="M874" s="13" t="s">
        <v>263</v>
      </c>
      <c r="N874" t="s">
        <v>1322</v>
      </c>
      <c r="O874" t="s">
        <v>2859</v>
      </c>
      <c r="P874" t="s">
        <v>2860</v>
      </c>
      <c r="Q874" t="s">
        <v>267</v>
      </c>
      <c r="R874" s="9" t="s">
        <v>2861</v>
      </c>
      <c r="S874" s="9"/>
      <c r="T874">
        <v>6</v>
      </c>
      <c r="U874" s="210" t="s">
        <v>2728</v>
      </c>
      <c r="V874" s="14">
        <v>1</v>
      </c>
      <c r="W874" s="14">
        <v>1</v>
      </c>
      <c r="X874" s="14" t="s">
        <v>270</v>
      </c>
      <c r="Y874">
        <v>21</v>
      </c>
      <c r="Z874" t="s">
        <v>271</v>
      </c>
      <c r="AA874">
        <f t="shared" si="13"/>
        <v>1</v>
      </c>
    </row>
    <row r="875" spans="1:27" x14ac:dyDescent="0.2">
      <c r="A875" s="15">
        <v>3056</v>
      </c>
      <c r="B875" s="41" t="s">
        <v>17081</v>
      </c>
      <c r="C875" s="15" t="s">
        <v>507</v>
      </c>
      <c r="D875" s="28" t="s">
        <v>2138</v>
      </c>
      <c r="E875" s="28" t="s">
        <v>5549</v>
      </c>
      <c r="F875" s="28" t="s">
        <v>721</v>
      </c>
      <c r="G875" s="65">
        <v>15</v>
      </c>
      <c r="H875" s="65" t="s">
        <v>330</v>
      </c>
      <c r="I875" s="65">
        <v>1944</v>
      </c>
      <c r="J875" s="101">
        <v>16238</v>
      </c>
      <c r="K875" s="68" t="s">
        <v>237</v>
      </c>
      <c r="L875" s="15" t="s">
        <v>17842</v>
      </c>
      <c r="M875" s="15" t="s">
        <v>290</v>
      </c>
      <c r="N875" s="15" t="s">
        <v>291</v>
      </c>
      <c r="O875" s="15" t="s">
        <v>7239</v>
      </c>
      <c r="P875" s="15"/>
      <c r="Q875" s="15"/>
      <c r="R875" s="15"/>
      <c r="S875" s="28"/>
      <c r="T875" s="15">
        <v>6</v>
      </c>
      <c r="U875" s="211" t="s">
        <v>2728</v>
      </c>
      <c r="V875" s="15">
        <v>1</v>
      </c>
      <c r="W875" s="15">
        <v>1</v>
      </c>
      <c r="X875" s="15" t="s">
        <v>294</v>
      </c>
      <c r="Y875" s="15" t="s">
        <v>2138</v>
      </c>
      <c r="Z875" s="15" t="s">
        <v>18167</v>
      </c>
      <c r="AA875">
        <f t="shared" si="13"/>
        <v>1</v>
      </c>
    </row>
    <row r="876" spans="1:27" x14ac:dyDescent="0.2">
      <c r="A876">
        <v>7142</v>
      </c>
      <c r="B876" s="1" t="s">
        <v>2862</v>
      </c>
      <c r="C876" t="s">
        <v>2040</v>
      </c>
      <c r="D876" s="9" t="s">
        <v>2863</v>
      </c>
      <c r="E876" s="9" t="s">
        <v>259</v>
      </c>
      <c r="F876" s="9" t="s">
        <v>721</v>
      </c>
      <c r="G876" s="10">
        <v>15</v>
      </c>
      <c r="H876" s="10" t="s">
        <v>330</v>
      </c>
      <c r="I876" s="10">
        <v>1944</v>
      </c>
      <c r="J876" s="11" t="s">
        <v>2864</v>
      </c>
      <c r="K876" s="12" t="s">
        <v>415</v>
      </c>
      <c r="L876" s="13" t="s">
        <v>2865</v>
      </c>
      <c r="M876" s="13" t="s">
        <v>263</v>
      </c>
      <c r="N876" t="s">
        <v>280</v>
      </c>
      <c r="Q876" t="s">
        <v>281</v>
      </c>
      <c r="R876" s="9"/>
      <c r="S876" s="9"/>
      <c r="T876">
        <v>6</v>
      </c>
      <c r="U876" s="210" t="s">
        <v>2728</v>
      </c>
      <c r="V876" s="14">
        <v>1</v>
      </c>
      <c r="W876" s="14">
        <v>1</v>
      </c>
      <c r="X876" s="14" t="s">
        <v>270</v>
      </c>
      <c r="Y876">
        <v>571</v>
      </c>
      <c r="Z876" t="s">
        <v>271</v>
      </c>
      <c r="AA876">
        <f t="shared" si="13"/>
        <v>2</v>
      </c>
    </row>
    <row r="877" spans="1:27" x14ac:dyDescent="0.2">
      <c r="A877">
        <v>3440</v>
      </c>
      <c r="B877" s="1" t="s">
        <v>2866</v>
      </c>
      <c r="C877" t="s">
        <v>1523</v>
      </c>
      <c r="D877" s="9">
        <v>409</v>
      </c>
      <c r="E877" s="9" t="s">
        <v>259</v>
      </c>
      <c r="F877" s="9" t="s">
        <v>312</v>
      </c>
      <c r="G877" s="10">
        <v>15</v>
      </c>
      <c r="H877" s="10" t="s">
        <v>330</v>
      </c>
      <c r="I877" s="10">
        <v>1944</v>
      </c>
      <c r="J877" s="11" t="s">
        <v>2864</v>
      </c>
      <c r="K877" s="12" t="s">
        <v>415</v>
      </c>
      <c r="L877" s="117" t="s">
        <v>18804</v>
      </c>
      <c r="M877" s="13" t="s">
        <v>263</v>
      </c>
      <c r="N877" t="s">
        <v>771</v>
      </c>
      <c r="Q877" t="s">
        <v>672</v>
      </c>
      <c r="R877" s="9"/>
      <c r="S877" s="9"/>
      <c r="T877">
        <v>6</v>
      </c>
      <c r="U877" s="210" t="s">
        <v>2728</v>
      </c>
      <c r="V877" s="14">
        <v>1</v>
      </c>
      <c r="W877" s="14">
        <v>1</v>
      </c>
      <c r="X877" s="14" t="s">
        <v>270</v>
      </c>
      <c r="Y877">
        <v>409</v>
      </c>
      <c r="Z877" t="s">
        <v>505</v>
      </c>
      <c r="AA877">
        <f t="shared" si="13"/>
        <v>1</v>
      </c>
    </row>
    <row r="878" spans="1:27" x14ac:dyDescent="0.2">
      <c r="A878" s="15">
        <v>2417</v>
      </c>
      <c r="B878" s="41" t="s">
        <v>17068</v>
      </c>
      <c r="C878" s="15" t="s">
        <v>507</v>
      </c>
      <c r="D878" s="28" t="s">
        <v>2138</v>
      </c>
      <c r="E878" s="28" t="s">
        <v>5549</v>
      </c>
      <c r="F878" s="28" t="s">
        <v>532</v>
      </c>
      <c r="G878" s="65">
        <v>16</v>
      </c>
      <c r="H878" s="65" t="s">
        <v>330</v>
      </c>
      <c r="I878" s="65">
        <v>1944</v>
      </c>
      <c r="J878" s="101">
        <v>16239</v>
      </c>
      <c r="K878" s="68" t="s">
        <v>237</v>
      </c>
      <c r="L878" s="15" t="s">
        <v>17826</v>
      </c>
      <c r="M878" s="15" t="s">
        <v>290</v>
      </c>
      <c r="N878" s="15" t="s">
        <v>291</v>
      </c>
      <c r="O878" s="15" t="s">
        <v>17827</v>
      </c>
      <c r="P878" s="15"/>
      <c r="Q878" s="15"/>
      <c r="R878" s="15"/>
      <c r="S878" s="28"/>
      <c r="T878" s="15">
        <v>6</v>
      </c>
      <c r="U878" s="211" t="s">
        <v>2728</v>
      </c>
      <c r="V878" s="15">
        <v>1</v>
      </c>
      <c r="W878" s="15">
        <v>1</v>
      </c>
      <c r="X878" s="15" t="s">
        <v>294</v>
      </c>
      <c r="Y878" s="15" t="s">
        <v>2138</v>
      </c>
      <c r="Z878" s="15" t="s">
        <v>18167</v>
      </c>
      <c r="AA878">
        <f t="shared" si="13"/>
        <v>1</v>
      </c>
    </row>
    <row r="879" spans="1:27" x14ac:dyDescent="0.2">
      <c r="A879">
        <v>3575</v>
      </c>
      <c r="B879" s="1" t="s">
        <v>2867</v>
      </c>
      <c r="C879" t="s">
        <v>1027</v>
      </c>
      <c r="D879" s="9">
        <v>305</v>
      </c>
      <c r="E879" s="9" t="s">
        <v>259</v>
      </c>
      <c r="F879" s="9" t="s">
        <v>1416</v>
      </c>
      <c r="G879" s="10">
        <v>16</v>
      </c>
      <c r="H879" s="10" t="s">
        <v>330</v>
      </c>
      <c r="I879" s="10">
        <v>1944</v>
      </c>
      <c r="J879" s="11" t="s">
        <v>2868</v>
      </c>
      <c r="K879" s="12" t="s">
        <v>237</v>
      </c>
      <c r="L879" s="13" t="s">
        <v>2869</v>
      </c>
      <c r="M879" s="13" t="s">
        <v>263</v>
      </c>
      <c r="N879" t="s">
        <v>345</v>
      </c>
      <c r="O879" t="s">
        <v>2089</v>
      </c>
      <c r="P879" t="s">
        <v>409</v>
      </c>
      <c r="Q879" t="s">
        <v>267</v>
      </c>
      <c r="R879" s="9" t="s">
        <v>2878</v>
      </c>
      <c r="S879" s="9"/>
      <c r="T879">
        <v>6</v>
      </c>
      <c r="U879" s="210" t="s">
        <v>2728</v>
      </c>
      <c r="V879" s="14">
        <v>1</v>
      </c>
      <c r="W879" s="14">
        <v>1</v>
      </c>
      <c r="X879" s="14" t="s">
        <v>270</v>
      </c>
      <c r="Y879">
        <v>305</v>
      </c>
      <c r="Z879" t="s">
        <v>271</v>
      </c>
      <c r="AA879">
        <f t="shared" si="13"/>
        <v>1</v>
      </c>
    </row>
    <row r="880" spans="1:27" x14ac:dyDescent="0.2">
      <c r="A880">
        <v>2105</v>
      </c>
      <c r="B880" s="1" t="s">
        <v>2883</v>
      </c>
      <c r="C880" t="s">
        <v>284</v>
      </c>
      <c r="D880" s="9" t="s">
        <v>2884</v>
      </c>
      <c r="E880" s="9" t="s">
        <v>259</v>
      </c>
      <c r="F880" s="9" t="s">
        <v>413</v>
      </c>
      <c r="G880" s="10">
        <v>16</v>
      </c>
      <c r="H880" s="10" t="s">
        <v>330</v>
      </c>
      <c r="I880" s="10">
        <v>1944</v>
      </c>
      <c r="J880" s="11" t="s">
        <v>2881</v>
      </c>
      <c r="K880" s="12" t="s">
        <v>415</v>
      </c>
      <c r="L880" s="13" t="s">
        <v>18574</v>
      </c>
      <c r="M880" s="13" t="s">
        <v>279</v>
      </c>
      <c r="N880" t="s">
        <v>312</v>
      </c>
      <c r="Q880" s="13" t="s">
        <v>267</v>
      </c>
      <c r="R880" s="9" t="s">
        <v>955</v>
      </c>
      <c r="S880" s="9"/>
      <c r="T880">
        <v>6</v>
      </c>
      <c r="U880" s="210" t="s">
        <v>2728</v>
      </c>
      <c r="V880" s="14">
        <v>1</v>
      </c>
      <c r="W880" s="14">
        <v>1</v>
      </c>
      <c r="X880" s="14" t="s">
        <v>270</v>
      </c>
      <c r="Y880">
        <v>141</v>
      </c>
      <c r="Z880" t="s">
        <v>271</v>
      </c>
      <c r="AA880">
        <f t="shared" si="13"/>
        <v>2</v>
      </c>
    </row>
    <row r="881" spans="1:27" x14ac:dyDescent="0.2">
      <c r="A881">
        <v>505</v>
      </c>
      <c r="B881" s="1" t="s">
        <v>2879</v>
      </c>
      <c r="C881" t="s">
        <v>1027</v>
      </c>
      <c r="D881" s="9" t="s">
        <v>2880</v>
      </c>
      <c r="E881" s="9" t="s">
        <v>259</v>
      </c>
      <c r="F881" s="9" t="s">
        <v>413</v>
      </c>
      <c r="G881" s="10">
        <v>16</v>
      </c>
      <c r="H881" s="10" t="s">
        <v>330</v>
      </c>
      <c r="I881" s="10">
        <v>1944</v>
      </c>
      <c r="J881" s="11" t="s">
        <v>2881</v>
      </c>
      <c r="K881" s="12" t="s">
        <v>415</v>
      </c>
      <c r="L881" s="13" t="s">
        <v>2882</v>
      </c>
      <c r="M881" s="13" t="s">
        <v>332</v>
      </c>
      <c r="N881" t="s">
        <v>2060</v>
      </c>
      <c r="Q881" t="s">
        <v>334</v>
      </c>
      <c r="R881" s="9"/>
      <c r="S881" s="9"/>
      <c r="T881">
        <v>6</v>
      </c>
      <c r="U881" s="210" t="s">
        <v>2728</v>
      </c>
      <c r="V881" s="14">
        <v>1</v>
      </c>
      <c r="W881" s="14">
        <v>1</v>
      </c>
      <c r="X881" s="14" t="s">
        <v>270</v>
      </c>
      <c r="Y881">
        <v>418</v>
      </c>
      <c r="Z881" t="s">
        <v>271</v>
      </c>
      <c r="AA881">
        <f t="shared" si="13"/>
        <v>2</v>
      </c>
    </row>
    <row r="882" spans="1:27" x14ac:dyDescent="0.2">
      <c r="A882">
        <v>1144</v>
      </c>
      <c r="B882" s="52" t="s">
        <v>2885</v>
      </c>
      <c r="C882" t="s">
        <v>657</v>
      </c>
      <c r="D882" s="9" t="s">
        <v>1039</v>
      </c>
      <c r="E882" s="9" t="s">
        <v>259</v>
      </c>
      <c r="F882" s="9" t="s">
        <v>532</v>
      </c>
      <c r="G882" s="10">
        <v>17</v>
      </c>
      <c r="H882" s="10" t="s">
        <v>330</v>
      </c>
      <c r="I882" s="10">
        <v>1944</v>
      </c>
      <c r="J882" s="11" t="s">
        <v>2886</v>
      </c>
      <c r="K882" s="12" t="s">
        <v>237</v>
      </c>
      <c r="L882" s="13" t="s">
        <v>2887</v>
      </c>
      <c r="M882" s="13" t="s">
        <v>290</v>
      </c>
      <c r="N882" t="s">
        <v>291</v>
      </c>
      <c r="O882" t="s">
        <v>292</v>
      </c>
      <c r="R882" s="26"/>
      <c r="S882" s="9"/>
      <c r="T882">
        <v>6</v>
      </c>
      <c r="U882" s="210" t="s">
        <v>2728</v>
      </c>
      <c r="V882" s="14">
        <v>1</v>
      </c>
      <c r="W882" s="14">
        <v>1</v>
      </c>
      <c r="X882" s="14" t="s">
        <v>294</v>
      </c>
      <c r="Y882" t="s">
        <v>971</v>
      </c>
      <c r="Z882" t="s">
        <v>271</v>
      </c>
      <c r="AA882">
        <f t="shared" si="13"/>
        <v>2</v>
      </c>
    </row>
    <row r="883" spans="1:27" x14ac:dyDescent="0.2">
      <c r="A883">
        <v>1105</v>
      </c>
      <c r="B883" s="62" t="s">
        <v>2888</v>
      </c>
      <c r="C883" t="s">
        <v>1798</v>
      </c>
      <c r="D883" s="26" t="s">
        <v>2138</v>
      </c>
      <c r="E883" s="9" t="s">
        <v>259</v>
      </c>
      <c r="F883" s="9" t="s">
        <v>748</v>
      </c>
      <c r="G883" s="10">
        <v>17</v>
      </c>
      <c r="H883" s="10" t="s">
        <v>330</v>
      </c>
      <c r="I883" s="10">
        <v>1944</v>
      </c>
      <c r="J883" s="11" t="s">
        <v>2886</v>
      </c>
      <c r="K883" s="12"/>
      <c r="L883" s="13" t="s">
        <v>2889</v>
      </c>
      <c r="M883" s="13" t="s">
        <v>290</v>
      </c>
      <c r="O883" t="s">
        <v>760</v>
      </c>
      <c r="R883" s="9"/>
      <c r="S883" s="9"/>
      <c r="T883">
        <v>6</v>
      </c>
      <c r="U883" s="210" t="s">
        <v>2728</v>
      </c>
      <c r="V883" s="14">
        <v>1</v>
      </c>
      <c r="W883" s="14">
        <v>1</v>
      </c>
      <c r="X883" s="14" t="s">
        <v>270</v>
      </c>
      <c r="Y883" t="s">
        <v>2138</v>
      </c>
      <c r="Z883" t="s">
        <v>271</v>
      </c>
      <c r="AA883">
        <f t="shared" si="13"/>
        <v>1</v>
      </c>
    </row>
    <row r="884" spans="1:27" x14ac:dyDescent="0.2">
      <c r="A884">
        <v>3485</v>
      </c>
      <c r="B884" s="1" t="s">
        <v>2894</v>
      </c>
      <c r="C884" t="s">
        <v>1027</v>
      </c>
      <c r="D884" s="9">
        <v>333</v>
      </c>
      <c r="E884" s="9" t="s">
        <v>259</v>
      </c>
      <c r="F884" s="9" t="s">
        <v>883</v>
      </c>
      <c r="G884" s="10">
        <v>18</v>
      </c>
      <c r="H884" s="10" t="s">
        <v>330</v>
      </c>
      <c r="I884" s="10">
        <v>1944</v>
      </c>
      <c r="J884" s="11" t="s">
        <v>2892</v>
      </c>
      <c r="K884" s="12" t="s">
        <v>237</v>
      </c>
      <c r="L884" s="13" t="s">
        <v>2895</v>
      </c>
      <c r="M884" s="13" t="s">
        <v>263</v>
      </c>
      <c r="N884" t="s">
        <v>2896</v>
      </c>
      <c r="Q884" t="s">
        <v>281</v>
      </c>
      <c r="R884" s="9"/>
      <c r="S884" s="9"/>
      <c r="T884">
        <v>6</v>
      </c>
      <c r="U884" s="210" t="s">
        <v>2728</v>
      </c>
      <c r="V884" s="14">
        <v>1</v>
      </c>
      <c r="W884" s="14">
        <v>1</v>
      </c>
      <c r="X884" s="14" t="s">
        <v>270</v>
      </c>
      <c r="Y884">
        <v>333</v>
      </c>
      <c r="Z884" t="s">
        <v>1419</v>
      </c>
      <c r="AA884">
        <f t="shared" si="13"/>
        <v>1</v>
      </c>
    </row>
    <row r="885" spans="1:27" x14ac:dyDescent="0.2">
      <c r="A885">
        <v>422</v>
      </c>
      <c r="B885" s="1" t="s">
        <v>2890</v>
      </c>
      <c r="C885" t="s">
        <v>1008</v>
      </c>
      <c r="D885" s="9" t="s">
        <v>2891</v>
      </c>
      <c r="E885" s="9" t="s">
        <v>259</v>
      </c>
      <c r="F885" s="9" t="s">
        <v>721</v>
      </c>
      <c r="G885" s="10">
        <v>18</v>
      </c>
      <c r="H885" s="10" t="s">
        <v>330</v>
      </c>
      <c r="I885" s="10">
        <v>1944</v>
      </c>
      <c r="J885" s="11" t="s">
        <v>2892</v>
      </c>
      <c r="K885" s="12" t="s">
        <v>237</v>
      </c>
      <c r="L885" s="13" t="s">
        <v>2893</v>
      </c>
      <c r="M885" s="13" t="s">
        <v>290</v>
      </c>
      <c r="N885" t="s">
        <v>291</v>
      </c>
      <c r="O885" t="s">
        <v>320</v>
      </c>
      <c r="R885" s="9"/>
      <c r="S885" s="9"/>
      <c r="T885">
        <v>6</v>
      </c>
      <c r="U885" s="210" t="s">
        <v>2728</v>
      </c>
      <c r="V885" s="14">
        <v>1</v>
      </c>
      <c r="W885" s="14">
        <v>1</v>
      </c>
      <c r="X885" s="14" t="s">
        <v>270</v>
      </c>
      <c r="Y885">
        <v>109</v>
      </c>
      <c r="Z885" t="s">
        <v>271</v>
      </c>
      <c r="AA885">
        <f t="shared" si="13"/>
        <v>2</v>
      </c>
    </row>
    <row r="886" spans="1:27" x14ac:dyDescent="0.2">
      <c r="A886">
        <v>1271</v>
      </c>
      <c r="B886" s="1" t="s">
        <v>2897</v>
      </c>
      <c r="C886" t="s">
        <v>1027</v>
      </c>
      <c r="D886" s="9" t="s">
        <v>2880</v>
      </c>
      <c r="E886" s="9" t="s">
        <v>259</v>
      </c>
      <c r="F886" s="9" t="s">
        <v>413</v>
      </c>
      <c r="G886" s="10">
        <v>18</v>
      </c>
      <c r="H886" s="10" t="s">
        <v>330</v>
      </c>
      <c r="I886" s="10">
        <v>1944</v>
      </c>
      <c r="J886" s="11" t="s">
        <v>2898</v>
      </c>
      <c r="K886" s="12" t="s">
        <v>415</v>
      </c>
      <c r="L886" s="13" t="s">
        <v>18671</v>
      </c>
      <c r="M886" s="13" t="s">
        <v>332</v>
      </c>
      <c r="N886" t="s">
        <v>2060</v>
      </c>
      <c r="Q886" t="s">
        <v>334</v>
      </c>
      <c r="R886" s="9"/>
      <c r="S886" s="9"/>
      <c r="T886">
        <v>6</v>
      </c>
      <c r="U886" s="210" t="s">
        <v>2728</v>
      </c>
      <c r="V886" s="14">
        <v>1</v>
      </c>
      <c r="W886" s="14">
        <v>1</v>
      </c>
      <c r="X886" s="14" t="s">
        <v>270</v>
      </c>
      <c r="Y886">
        <v>418</v>
      </c>
      <c r="Z886" t="s">
        <v>271</v>
      </c>
      <c r="AA886">
        <f t="shared" si="13"/>
        <v>2</v>
      </c>
    </row>
    <row r="887" spans="1:27" x14ac:dyDescent="0.2">
      <c r="A887">
        <v>5186</v>
      </c>
      <c r="B887" s="1" t="s">
        <v>2903</v>
      </c>
      <c r="C887" t="s">
        <v>284</v>
      </c>
      <c r="D887" s="9">
        <v>219</v>
      </c>
      <c r="E887" s="9" t="s">
        <v>259</v>
      </c>
      <c r="F887" s="9" t="s">
        <v>312</v>
      </c>
      <c r="G887" s="10">
        <v>20</v>
      </c>
      <c r="H887" s="10" t="s">
        <v>330</v>
      </c>
      <c r="I887" s="10">
        <v>1944</v>
      </c>
      <c r="J887" s="11" t="s">
        <v>2901</v>
      </c>
      <c r="K887" s="12" t="s">
        <v>415</v>
      </c>
      <c r="L887" s="13" t="s">
        <v>18443</v>
      </c>
      <c r="M887" s="13" t="s">
        <v>332</v>
      </c>
      <c r="N887" t="s">
        <v>333</v>
      </c>
      <c r="Q887" t="s">
        <v>334</v>
      </c>
      <c r="R887" s="9"/>
      <c r="S887" s="9"/>
      <c r="T887">
        <v>6</v>
      </c>
      <c r="U887" s="210" t="s">
        <v>2728</v>
      </c>
      <c r="V887" s="14">
        <v>1</v>
      </c>
      <c r="W887" s="14">
        <v>1</v>
      </c>
      <c r="X887" s="14" t="s">
        <v>270</v>
      </c>
      <c r="Y887">
        <v>219</v>
      </c>
      <c r="Z887" t="s">
        <v>505</v>
      </c>
      <c r="AA887">
        <f t="shared" si="13"/>
        <v>1</v>
      </c>
    </row>
    <row r="888" spans="1:27" x14ac:dyDescent="0.2">
      <c r="A888">
        <v>4041</v>
      </c>
      <c r="B888" s="1" t="s">
        <v>2899</v>
      </c>
      <c r="C888" t="s">
        <v>1027</v>
      </c>
      <c r="D888" s="9" t="s">
        <v>2900</v>
      </c>
      <c r="E888" s="9" t="s">
        <v>259</v>
      </c>
      <c r="F888" s="9" t="s">
        <v>1416</v>
      </c>
      <c r="G888" s="10">
        <v>20</v>
      </c>
      <c r="H888" s="10" t="s">
        <v>330</v>
      </c>
      <c r="I888" s="10">
        <v>1944</v>
      </c>
      <c r="J888" s="11" t="s">
        <v>2901</v>
      </c>
      <c r="K888" s="12" t="s">
        <v>415</v>
      </c>
      <c r="L888" s="13" t="s">
        <v>2902</v>
      </c>
      <c r="M888" s="13" t="s">
        <v>290</v>
      </c>
      <c r="O888" t="s">
        <v>320</v>
      </c>
      <c r="R888" s="9"/>
      <c r="S888" s="9"/>
      <c r="T888">
        <v>6</v>
      </c>
      <c r="U888" s="210" t="s">
        <v>2728</v>
      </c>
      <c r="V888" s="14">
        <v>1</v>
      </c>
      <c r="W888" s="14">
        <v>1</v>
      </c>
      <c r="X888" s="14" t="s">
        <v>270</v>
      </c>
      <c r="Y888">
        <v>464</v>
      </c>
      <c r="Z888" t="s">
        <v>271</v>
      </c>
      <c r="AA888">
        <f t="shared" si="13"/>
        <v>3</v>
      </c>
    </row>
    <row r="889" spans="1:27" x14ac:dyDescent="0.2">
      <c r="A889">
        <v>4587</v>
      </c>
      <c r="B889" s="1" t="s">
        <v>2904</v>
      </c>
      <c r="C889" t="s">
        <v>1027</v>
      </c>
      <c r="D889" s="9">
        <v>21</v>
      </c>
      <c r="E889" s="9" t="s">
        <v>259</v>
      </c>
      <c r="F889" s="9" t="s">
        <v>1416</v>
      </c>
      <c r="G889" s="10">
        <v>20</v>
      </c>
      <c r="H889" s="10" t="s">
        <v>330</v>
      </c>
      <c r="I889" s="10">
        <v>1944</v>
      </c>
      <c r="J889" s="11" t="s">
        <v>2901</v>
      </c>
      <c r="K889" s="12" t="s">
        <v>415</v>
      </c>
      <c r="L889" s="13" t="s">
        <v>131</v>
      </c>
      <c r="M889" s="13" t="s">
        <v>263</v>
      </c>
      <c r="N889" t="s">
        <v>312</v>
      </c>
      <c r="Q889" t="s">
        <v>267</v>
      </c>
      <c r="R889" s="9" t="s">
        <v>955</v>
      </c>
      <c r="S889" s="9"/>
      <c r="T889">
        <v>6</v>
      </c>
      <c r="U889" s="210" t="s">
        <v>2728</v>
      </c>
      <c r="V889" s="14">
        <v>1</v>
      </c>
      <c r="W889" s="14">
        <v>1</v>
      </c>
      <c r="X889" s="14" t="s">
        <v>270</v>
      </c>
      <c r="Y889">
        <v>21</v>
      </c>
      <c r="Z889" t="s">
        <v>271</v>
      </c>
      <c r="AA889">
        <f t="shared" si="13"/>
        <v>1</v>
      </c>
    </row>
    <row r="890" spans="1:27" x14ac:dyDescent="0.2">
      <c r="A890">
        <v>1059</v>
      </c>
      <c r="B890" s="1" t="s">
        <v>2905</v>
      </c>
      <c r="C890" t="s">
        <v>1798</v>
      </c>
      <c r="D890" s="9" t="s">
        <v>2138</v>
      </c>
      <c r="E890" s="9" t="s">
        <v>259</v>
      </c>
      <c r="F890" s="9" t="s">
        <v>748</v>
      </c>
      <c r="G890" s="10">
        <v>21</v>
      </c>
      <c r="H890" s="10" t="s">
        <v>330</v>
      </c>
      <c r="I890" s="10">
        <v>1944</v>
      </c>
      <c r="J890" s="11" t="s">
        <v>2906</v>
      </c>
      <c r="K890" s="12" t="s">
        <v>237</v>
      </c>
      <c r="L890" s="13" t="s">
        <v>2907</v>
      </c>
      <c r="M890" t="s">
        <v>290</v>
      </c>
      <c r="O890" t="s">
        <v>945</v>
      </c>
      <c r="R890" s="9"/>
      <c r="S890" s="9"/>
      <c r="T890">
        <v>6</v>
      </c>
      <c r="U890" s="210" t="s">
        <v>2728</v>
      </c>
      <c r="V890" s="14">
        <v>1</v>
      </c>
      <c r="W890" s="14">
        <v>1</v>
      </c>
      <c r="X890" s="14" t="s">
        <v>270</v>
      </c>
      <c r="Y890" t="s">
        <v>2138</v>
      </c>
      <c r="Z890" t="s">
        <v>271</v>
      </c>
      <c r="AA890">
        <f t="shared" si="13"/>
        <v>1</v>
      </c>
    </row>
    <row r="891" spans="1:27" x14ac:dyDescent="0.2">
      <c r="A891">
        <v>1843</v>
      </c>
      <c r="B891" s="1" t="s">
        <v>2914</v>
      </c>
      <c r="C891" t="s">
        <v>284</v>
      </c>
      <c r="D891" s="9" t="s">
        <v>2915</v>
      </c>
      <c r="E891" s="9" t="s">
        <v>259</v>
      </c>
      <c r="F891" s="9" t="s">
        <v>1701</v>
      </c>
      <c r="G891" s="10">
        <v>21</v>
      </c>
      <c r="H891" s="10" t="s">
        <v>330</v>
      </c>
      <c r="I891" s="10">
        <v>1944</v>
      </c>
      <c r="J891" s="11" t="s">
        <v>2912</v>
      </c>
      <c r="K891" s="12" t="s">
        <v>415</v>
      </c>
      <c r="L891" s="13" t="s">
        <v>18575</v>
      </c>
      <c r="M891" s="13" t="s">
        <v>279</v>
      </c>
      <c r="N891" t="s">
        <v>280</v>
      </c>
      <c r="Q891" s="13" t="s">
        <v>281</v>
      </c>
      <c r="R891" s="9"/>
      <c r="S891" s="9"/>
      <c r="T891">
        <v>6</v>
      </c>
      <c r="U891" s="210" t="s">
        <v>2728</v>
      </c>
      <c r="V891" s="14">
        <v>1</v>
      </c>
      <c r="W891" s="14">
        <v>1</v>
      </c>
      <c r="X891" s="14" t="s">
        <v>270</v>
      </c>
      <c r="Y891">
        <v>141</v>
      </c>
      <c r="Z891" t="s">
        <v>271</v>
      </c>
      <c r="AA891">
        <f t="shared" si="13"/>
        <v>3</v>
      </c>
    </row>
    <row r="892" spans="1:27" x14ac:dyDescent="0.2">
      <c r="A892">
        <v>1177</v>
      </c>
      <c r="B892" s="1" t="s">
        <v>2910</v>
      </c>
      <c r="C892" t="s">
        <v>1027</v>
      </c>
      <c r="D892" s="9" t="s">
        <v>2911</v>
      </c>
      <c r="E892" s="9" t="s">
        <v>259</v>
      </c>
      <c r="F892" s="9" t="s">
        <v>532</v>
      </c>
      <c r="G892" s="10">
        <v>21</v>
      </c>
      <c r="H892" s="10" t="s">
        <v>330</v>
      </c>
      <c r="I892" s="10">
        <v>1944</v>
      </c>
      <c r="J892" s="11" t="s">
        <v>2912</v>
      </c>
      <c r="K892" s="12" t="s">
        <v>415</v>
      </c>
      <c r="L892" s="13" t="s">
        <v>2913</v>
      </c>
      <c r="M892" s="13" t="s">
        <v>290</v>
      </c>
      <c r="N892" t="s">
        <v>291</v>
      </c>
      <c r="O892" t="s">
        <v>292</v>
      </c>
      <c r="R892" s="9"/>
      <c r="S892" s="9"/>
      <c r="T892">
        <v>6</v>
      </c>
      <c r="U892" s="210" t="s">
        <v>2728</v>
      </c>
      <c r="V892" s="14">
        <v>1</v>
      </c>
      <c r="W892" s="14">
        <v>1</v>
      </c>
      <c r="X892" s="14" t="s">
        <v>294</v>
      </c>
      <c r="Y892" t="s">
        <v>1242</v>
      </c>
      <c r="Z892" t="s">
        <v>271</v>
      </c>
      <c r="AA892">
        <f t="shared" si="13"/>
        <v>4</v>
      </c>
    </row>
    <row r="893" spans="1:27" x14ac:dyDescent="0.2">
      <c r="A893">
        <v>2301</v>
      </c>
      <c r="B893" s="1" t="s">
        <v>2908</v>
      </c>
      <c r="C893" t="s">
        <v>1523</v>
      </c>
      <c r="D893" s="9">
        <v>410</v>
      </c>
      <c r="E893" s="9" t="s">
        <v>259</v>
      </c>
      <c r="F893" s="9" t="s">
        <v>312</v>
      </c>
      <c r="G893" s="10">
        <v>21</v>
      </c>
      <c r="H893" s="10" t="s">
        <v>330</v>
      </c>
      <c r="I893" s="10">
        <v>1944</v>
      </c>
      <c r="J893" s="11" t="s">
        <v>2906</v>
      </c>
      <c r="K893" s="12" t="s">
        <v>415</v>
      </c>
      <c r="L893" s="13" t="s">
        <v>2909</v>
      </c>
      <c r="M893" s="13" t="s">
        <v>290</v>
      </c>
      <c r="O893" t="s">
        <v>292</v>
      </c>
      <c r="R893" s="9"/>
      <c r="S893" s="9"/>
      <c r="T893">
        <v>6</v>
      </c>
      <c r="U893" s="210" t="s">
        <v>2728</v>
      </c>
      <c r="V893" s="14">
        <v>1</v>
      </c>
      <c r="W893" s="14">
        <v>1</v>
      </c>
      <c r="X893" s="14" t="s">
        <v>270</v>
      </c>
      <c r="Y893">
        <v>410</v>
      </c>
      <c r="Z893" t="s">
        <v>505</v>
      </c>
      <c r="AA893">
        <f t="shared" si="13"/>
        <v>1</v>
      </c>
    </row>
    <row r="894" spans="1:27" x14ac:dyDescent="0.2">
      <c r="A894">
        <v>6798</v>
      </c>
      <c r="B894" s="1" t="s">
        <v>2916</v>
      </c>
      <c r="C894" t="s">
        <v>1027</v>
      </c>
      <c r="D894" s="9">
        <v>464</v>
      </c>
      <c r="E894" s="9" t="s">
        <v>259</v>
      </c>
      <c r="F894" s="9" t="s">
        <v>1416</v>
      </c>
      <c r="G894" s="17">
        <v>21</v>
      </c>
      <c r="H894" s="10" t="s">
        <v>330</v>
      </c>
      <c r="I894" s="10">
        <v>1944</v>
      </c>
      <c r="J894" s="11" t="s">
        <v>2912</v>
      </c>
      <c r="K894" s="12" t="s">
        <v>415</v>
      </c>
      <c r="L894" s="13" t="s">
        <v>2917</v>
      </c>
      <c r="M894" s="13" t="s">
        <v>263</v>
      </c>
      <c r="N894" t="s">
        <v>312</v>
      </c>
      <c r="Q894" t="s">
        <v>267</v>
      </c>
      <c r="R894" s="9" t="s">
        <v>955</v>
      </c>
      <c r="S894" s="9"/>
      <c r="T894">
        <v>6</v>
      </c>
      <c r="U894" s="210" t="s">
        <v>2728</v>
      </c>
      <c r="V894" s="14">
        <v>1</v>
      </c>
      <c r="W894" s="14">
        <v>1</v>
      </c>
      <c r="X894" s="14" t="s">
        <v>270</v>
      </c>
      <c r="Y894">
        <v>464</v>
      </c>
      <c r="Z894" t="s">
        <v>271</v>
      </c>
      <c r="AA894">
        <f t="shared" si="13"/>
        <v>1</v>
      </c>
    </row>
    <row r="895" spans="1:27" x14ac:dyDescent="0.2">
      <c r="A895">
        <v>1817</v>
      </c>
      <c r="B895" s="1" t="s">
        <v>2922</v>
      </c>
      <c r="C895" t="s">
        <v>284</v>
      </c>
      <c r="D895" s="9" t="s">
        <v>2075</v>
      </c>
      <c r="E895" s="9" t="s">
        <v>259</v>
      </c>
      <c r="F895" s="9" t="s">
        <v>312</v>
      </c>
      <c r="G895" s="10">
        <v>23</v>
      </c>
      <c r="H895" s="10" t="s">
        <v>330</v>
      </c>
      <c r="I895" s="10">
        <v>1944</v>
      </c>
      <c r="J895" s="11" t="s">
        <v>2920</v>
      </c>
      <c r="K895" s="12" t="s">
        <v>237</v>
      </c>
      <c r="L895" s="13" t="s">
        <v>2923</v>
      </c>
      <c r="M895" s="13" t="s">
        <v>290</v>
      </c>
      <c r="O895" t="s">
        <v>292</v>
      </c>
      <c r="R895" s="9"/>
      <c r="S895" s="9"/>
      <c r="T895">
        <v>6</v>
      </c>
      <c r="U895" s="210" t="s">
        <v>2728</v>
      </c>
      <c r="V895" s="14">
        <v>1</v>
      </c>
      <c r="W895" s="14">
        <v>1</v>
      </c>
      <c r="X895" s="14" t="s">
        <v>270</v>
      </c>
      <c r="Y895">
        <v>307</v>
      </c>
      <c r="Z895" t="s">
        <v>505</v>
      </c>
      <c r="AA895">
        <f t="shared" si="13"/>
        <v>2</v>
      </c>
    </row>
    <row r="896" spans="1:27" x14ac:dyDescent="0.2">
      <c r="A896">
        <v>2226</v>
      </c>
      <c r="B896" s="1" t="s">
        <v>2918</v>
      </c>
      <c r="C896" t="s">
        <v>1523</v>
      </c>
      <c r="D896" s="9" t="s">
        <v>2919</v>
      </c>
      <c r="E896" s="9" t="s">
        <v>259</v>
      </c>
      <c r="F896" s="9" t="s">
        <v>413</v>
      </c>
      <c r="G896" s="10">
        <v>23</v>
      </c>
      <c r="H896" s="10" t="s">
        <v>330</v>
      </c>
      <c r="I896" s="10">
        <v>1944</v>
      </c>
      <c r="J896" s="11" t="s">
        <v>2920</v>
      </c>
      <c r="K896" s="12" t="s">
        <v>237</v>
      </c>
      <c r="L896" s="13" t="s">
        <v>2921</v>
      </c>
      <c r="M896" s="13" t="s">
        <v>263</v>
      </c>
      <c r="N896" t="s">
        <v>280</v>
      </c>
      <c r="Q896" t="s">
        <v>281</v>
      </c>
      <c r="R896" s="9"/>
      <c r="S896" s="9"/>
      <c r="T896">
        <v>6</v>
      </c>
      <c r="U896" s="210" t="s">
        <v>2728</v>
      </c>
      <c r="V896" s="14">
        <v>1</v>
      </c>
      <c r="W896" s="14">
        <v>1</v>
      </c>
      <c r="X896" s="14" t="s">
        <v>270</v>
      </c>
      <c r="Y896">
        <v>151</v>
      </c>
      <c r="Z896" t="s">
        <v>505</v>
      </c>
      <c r="AA896">
        <f t="shared" si="13"/>
        <v>3</v>
      </c>
    </row>
    <row r="897" spans="1:27" x14ac:dyDescent="0.2">
      <c r="A897">
        <v>3874</v>
      </c>
      <c r="B897" s="1" t="s">
        <v>2927</v>
      </c>
      <c r="C897" t="s">
        <v>1523</v>
      </c>
      <c r="D897" s="9">
        <v>410</v>
      </c>
      <c r="E897" s="9" t="s">
        <v>259</v>
      </c>
      <c r="F897" s="9" t="s">
        <v>312</v>
      </c>
      <c r="G897" s="10">
        <v>23</v>
      </c>
      <c r="H897" s="10" t="s">
        <v>330</v>
      </c>
      <c r="I897" s="10">
        <v>1944</v>
      </c>
      <c r="J897" s="11" t="s">
        <v>2928</v>
      </c>
      <c r="K897" s="12" t="s">
        <v>415</v>
      </c>
      <c r="L897" s="13" t="s">
        <v>2929</v>
      </c>
      <c r="M897" s="13" t="s">
        <v>263</v>
      </c>
      <c r="N897" t="s">
        <v>280</v>
      </c>
      <c r="Q897" t="s">
        <v>281</v>
      </c>
      <c r="R897" s="9"/>
      <c r="S897" s="9"/>
      <c r="T897">
        <v>6</v>
      </c>
      <c r="U897" s="210" t="s">
        <v>2728</v>
      </c>
      <c r="V897" s="14">
        <v>1</v>
      </c>
      <c r="W897" s="14">
        <v>1</v>
      </c>
      <c r="X897" s="14" t="s">
        <v>270</v>
      </c>
      <c r="Y897">
        <v>410</v>
      </c>
      <c r="Z897" t="s">
        <v>505</v>
      </c>
      <c r="AA897">
        <f t="shared" si="13"/>
        <v>1</v>
      </c>
    </row>
    <row r="898" spans="1:27" x14ac:dyDescent="0.2">
      <c r="A898">
        <v>6494</v>
      </c>
      <c r="B898" s="1" t="s">
        <v>2924</v>
      </c>
      <c r="C898" t="s">
        <v>1027</v>
      </c>
      <c r="D898" s="9">
        <v>21</v>
      </c>
      <c r="E898" s="9" t="s">
        <v>259</v>
      </c>
      <c r="F898" s="9" t="s">
        <v>1416</v>
      </c>
      <c r="G898" s="10">
        <v>23</v>
      </c>
      <c r="H898" s="10" t="s">
        <v>330</v>
      </c>
      <c r="I898" s="10">
        <v>1944</v>
      </c>
      <c r="J898" s="11" t="s">
        <v>2920</v>
      </c>
      <c r="K898" s="12" t="s">
        <v>415</v>
      </c>
      <c r="L898" s="13" t="s">
        <v>2925</v>
      </c>
      <c r="M898" s="13" t="s">
        <v>290</v>
      </c>
      <c r="N898" t="s">
        <v>573</v>
      </c>
      <c r="O898" t="s">
        <v>2926</v>
      </c>
      <c r="R898" s="9"/>
      <c r="S898" s="9"/>
      <c r="T898">
        <v>6</v>
      </c>
      <c r="U898" s="210" t="s">
        <v>2728</v>
      </c>
      <c r="V898" s="14">
        <v>1</v>
      </c>
      <c r="W898" s="14">
        <v>1</v>
      </c>
      <c r="X898" s="14" t="s">
        <v>270</v>
      </c>
      <c r="Y898">
        <v>21</v>
      </c>
      <c r="Z898" t="s">
        <v>271</v>
      </c>
      <c r="AA898">
        <f t="shared" ref="AA898:AA961" si="14">LEN(D898)-LEN(SUBSTITUTE(D898,"/",""))+1</f>
        <v>1</v>
      </c>
    </row>
    <row r="899" spans="1:27" x14ac:dyDescent="0.2">
      <c r="A899">
        <v>1103</v>
      </c>
      <c r="B899" s="1" t="s">
        <v>2930</v>
      </c>
      <c r="C899" t="s">
        <v>1027</v>
      </c>
      <c r="D899" s="9" t="s">
        <v>2931</v>
      </c>
      <c r="E899" s="9" t="s">
        <v>876</v>
      </c>
      <c r="F899" s="9" t="s">
        <v>1416</v>
      </c>
      <c r="G899" s="10">
        <v>24</v>
      </c>
      <c r="H899" s="10" t="s">
        <v>330</v>
      </c>
      <c r="I899" s="10">
        <v>1944</v>
      </c>
      <c r="J899" s="11" t="s">
        <v>2932</v>
      </c>
      <c r="K899" s="12" t="s">
        <v>237</v>
      </c>
      <c r="L899" s="13" t="s">
        <v>2933</v>
      </c>
      <c r="M899" s="13" t="s">
        <v>290</v>
      </c>
      <c r="O899" t="s">
        <v>646</v>
      </c>
      <c r="R899" s="9"/>
      <c r="S899" s="9"/>
      <c r="T899">
        <v>6</v>
      </c>
      <c r="U899" s="210" t="s">
        <v>2728</v>
      </c>
      <c r="V899" s="14">
        <v>1</v>
      </c>
      <c r="W899" s="14">
        <v>1</v>
      </c>
      <c r="X899" s="14" t="s">
        <v>270</v>
      </c>
      <c r="Y899">
        <v>45</v>
      </c>
      <c r="Z899" t="s">
        <v>1419</v>
      </c>
      <c r="AA899">
        <f t="shared" si="14"/>
        <v>3</v>
      </c>
    </row>
    <row r="900" spans="1:27" x14ac:dyDescent="0.2">
      <c r="A900">
        <v>3539</v>
      </c>
      <c r="B900" s="1" t="s">
        <v>2934</v>
      </c>
      <c r="C900" t="s">
        <v>1523</v>
      </c>
      <c r="D900" s="9">
        <v>264</v>
      </c>
      <c r="E900" s="9" t="s">
        <v>259</v>
      </c>
      <c r="F900" s="9" t="s">
        <v>312</v>
      </c>
      <c r="G900" s="10">
        <v>24</v>
      </c>
      <c r="H900" s="10" t="s">
        <v>330</v>
      </c>
      <c r="I900" s="10">
        <v>1944</v>
      </c>
      <c r="J900" s="11" t="s">
        <v>2932</v>
      </c>
      <c r="K900" s="12" t="s">
        <v>415</v>
      </c>
      <c r="L900" s="13" t="s">
        <v>2935</v>
      </c>
      <c r="M900" s="13" t="s">
        <v>332</v>
      </c>
      <c r="N900" t="s">
        <v>2060</v>
      </c>
      <c r="Q900" t="s">
        <v>334</v>
      </c>
      <c r="R900" s="9"/>
      <c r="S900" s="9"/>
      <c r="T900">
        <v>6</v>
      </c>
      <c r="U900" s="210" t="s">
        <v>2728</v>
      </c>
      <c r="V900" s="14">
        <v>1</v>
      </c>
      <c r="W900" s="14">
        <v>1</v>
      </c>
      <c r="X900" s="14" t="s">
        <v>270</v>
      </c>
      <c r="Y900">
        <v>264</v>
      </c>
      <c r="Z900" t="s">
        <v>505</v>
      </c>
      <c r="AA900">
        <f t="shared" si="14"/>
        <v>1</v>
      </c>
    </row>
    <row r="901" spans="1:27" x14ac:dyDescent="0.2">
      <c r="A901">
        <v>4605</v>
      </c>
      <c r="B901" s="1" t="s">
        <v>73</v>
      </c>
      <c r="C901" t="s">
        <v>507</v>
      </c>
      <c r="D901" s="9" t="s">
        <v>2936</v>
      </c>
      <c r="E901" s="9" t="s">
        <v>259</v>
      </c>
      <c r="F901" s="9" t="s">
        <v>721</v>
      </c>
      <c r="G901" s="10">
        <v>24</v>
      </c>
      <c r="H901" s="10" t="s">
        <v>330</v>
      </c>
      <c r="I901" s="10">
        <v>1944</v>
      </c>
      <c r="J901" s="11" t="s">
        <v>2937</v>
      </c>
      <c r="K901" s="12" t="s">
        <v>415</v>
      </c>
      <c r="L901" s="13" t="s">
        <v>17875</v>
      </c>
      <c r="M901" s="13" t="s">
        <v>263</v>
      </c>
      <c r="N901" t="s">
        <v>2578</v>
      </c>
      <c r="O901" t="s">
        <v>1123</v>
      </c>
      <c r="P901" t="s">
        <v>654</v>
      </c>
      <c r="Q901" t="s">
        <v>267</v>
      </c>
      <c r="R901" s="9" t="s">
        <v>2870</v>
      </c>
      <c r="S901" s="9"/>
      <c r="T901">
        <v>6</v>
      </c>
      <c r="U901" s="210" t="s">
        <v>2728</v>
      </c>
      <c r="V901" s="14">
        <v>1</v>
      </c>
      <c r="W901" s="14">
        <v>1</v>
      </c>
      <c r="X901" s="14" t="s">
        <v>270</v>
      </c>
      <c r="Y901">
        <v>139</v>
      </c>
      <c r="Z901" t="s">
        <v>18167</v>
      </c>
      <c r="AA901">
        <f t="shared" si="14"/>
        <v>2</v>
      </c>
    </row>
    <row r="902" spans="1:27" x14ac:dyDescent="0.2">
      <c r="A902">
        <v>6238</v>
      </c>
      <c r="B902" s="177" t="s">
        <v>2871</v>
      </c>
      <c r="C902" s="178" t="s">
        <v>1027</v>
      </c>
      <c r="D902" s="178">
        <v>21</v>
      </c>
      <c r="E902" s="178" t="s">
        <v>259</v>
      </c>
      <c r="F902" s="178" t="s">
        <v>1416</v>
      </c>
      <c r="G902" s="179">
        <v>24</v>
      </c>
      <c r="H902" s="179" t="s">
        <v>330</v>
      </c>
      <c r="I902" s="179">
        <v>1944</v>
      </c>
      <c r="J902" s="180" t="s">
        <v>2937</v>
      </c>
      <c r="K902" s="180" t="s">
        <v>415</v>
      </c>
      <c r="L902" s="180" t="s">
        <v>18542</v>
      </c>
      <c r="M902" s="180" t="s">
        <v>332</v>
      </c>
      <c r="N902" s="180" t="s">
        <v>2060</v>
      </c>
      <c r="O902" s="180"/>
      <c r="P902" s="180"/>
      <c r="Q902" s="180" t="s">
        <v>334</v>
      </c>
      <c r="R902" s="180"/>
      <c r="S902" s="9"/>
      <c r="T902">
        <v>6</v>
      </c>
      <c r="U902" s="210" t="s">
        <v>2728</v>
      </c>
      <c r="V902" s="14">
        <v>1</v>
      </c>
      <c r="W902" s="14">
        <v>1</v>
      </c>
      <c r="X902" s="14" t="s">
        <v>270</v>
      </c>
      <c r="Y902">
        <v>21</v>
      </c>
      <c r="Z902" t="s">
        <v>271</v>
      </c>
      <c r="AA902">
        <f t="shared" si="14"/>
        <v>1</v>
      </c>
    </row>
    <row r="903" spans="1:27" x14ac:dyDescent="0.2">
      <c r="A903">
        <v>2791</v>
      </c>
      <c r="B903" s="1" t="s">
        <v>2877</v>
      </c>
      <c r="C903" t="s">
        <v>657</v>
      </c>
      <c r="D903" s="9">
        <v>418</v>
      </c>
      <c r="E903" s="9" t="s">
        <v>259</v>
      </c>
      <c r="F903" s="9" t="s">
        <v>413</v>
      </c>
      <c r="G903" s="10">
        <v>25</v>
      </c>
      <c r="H903" s="10" t="s">
        <v>330</v>
      </c>
      <c r="I903" s="10">
        <v>1944</v>
      </c>
      <c r="J903" s="11" t="s">
        <v>2874</v>
      </c>
      <c r="K903" s="12" t="s">
        <v>237</v>
      </c>
      <c r="L903" s="13" t="s">
        <v>2938</v>
      </c>
      <c r="M903" s="13" t="s">
        <v>263</v>
      </c>
      <c r="N903" t="s">
        <v>613</v>
      </c>
      <c r="O903" t="s">
        <v>323</v>
      </c>
      <c r="Q903" t="s">
        <v>672</v>
      </c>
      <c r="R903" s="9"/>
      <c r="S903" s="9"/>
      <c r="T903">
        <v>6</v>
      </c>
      <c r="U903" s="210" t="s">
        <v>2728</v>
      </c>
      <c r="V903" s="14">
        <v>1</v>
      </c>
      <c r="W903" s="14">
        <v>1</v>
      </c>
      <c r="X903" s="14" t="s">
        <v>270</v>
      </c>
      <c r="Y903">
        <v>418</v>
      </c>
      <c r="Z903" t="s">
        <v>271</v>
      </c>
      <c r="AA903">
        <f t="shared" si="14"/>
        <v>1</v>
      </c>
    </row>
    <row r="904" spans="1:27" x14ac:dyDescent="0.2">
      <c r="A904">
        <v>320</v>
      </c>
      <c r="B904" s="1" t="s">
        <v>2872</v>
      </c>
      <c r="C904" t="s">
        <v>1027</v>
      </c>
      <c r="D904" s="9" t="s">
        <v>2873</v>
      </c>
      <c r="E904" s="9" t="s">
        <v>876</v>
      </c>
      <c r="F904" s="9" t="s">
        <v>286</v>
      </c>
      <c r="G904" s="10">
        <v>25</v>
      </c>
      <c r="H904" s="10" t="s">
        <v>330</v>
      </c>
      <c r="I904" s="10">
        <v>1944</v>
      </c>
      <c r="J904" s="11" t="s">
        <v>2874</v>
      </c>
      <c r="K904" s="12" t="s">
        <v>237</v>
      </c>
      <c r="L904" s="13" t="s">
        <v>2875</v>
      </c>
      <c r="M904" s="13" t="s">
        <v>290</v>
      </c>
      <c r="N904" t="s">
        <v>291</v>
      </c>
      <c r="O904" t="s">
        <v>480</v>
      </c>
      <c r="R904" s="9"/>
      <c r="S904" s="9"/>
      <c r="T904">
        <v>6</v>
      </c>
      <c r="U904" s="210" t="s">
        <v>2728</v>
      </c>
      <c r="V904" s="14">
        <v>1</v>
      </c>
      <c r="W904" s="14">
        <v>1</v>
      </c>
      <c r="X904" s="14" t="s">
        <v>294</v>
      </c>
      <c r="Y904" t="s">
        <v>2876</v>
      </c>
      <c r="Z904" t="s">
        <v>271</v>
      </c>
      <c r="AA904">
        <f t="shared" si="14"/>
        <v>3</v>
      </c>
    </row>
    <row r="905" spans="1:27" x14ac:dyDescent="0.2">
      <c r="A905">
        <v>4763</v>
      </c>
      <c r="B905" s="177" t="s">
        <v>2942</v>
      </c>
      <c r="C905" s="178" t="s">
        <v>1027</v>
      </c>
      <c r="D905" s="178">
        <v>21</v>
      </c>
      <c r="E905" s="178" t="s">
        <v>259</v>
      </c>
      <c r="F905" s="178" t="s">
        <v>1416</v>
      </c>
      <c r="G905" s="179">
        <v>25</v>
      </c>
      <c r="H905" s="179" t="s">
        <v>330</v>
      </c>
      <c r="I905" s="179">
        <v>1944</v>
      </c>
      <c r="J905" s="180" t="s">
        <v>2874</v>
      </c>
      <c r="K905" s="180" t="s">
        <v>237</v>
      </c>
      <c r="L905" s="180" t="s">
        <v>18543</v>
      </c>
      <c r="M905" s="180" t="s">
        <v>263</v>
      </c>
      <c r="N905" s="180" t="s">
        <v>345</v>
      </c>
      <c r="O905" s="180" t="s">
        <v>2089</v>
      </c>
      <c r="P905" s="180" t="s">
        <v>409</v>
      </c>
      <c r="Q905" s="180" t="s">
        <v>267</v>
      </c>
      <c r="R905" s="180" t="s">
        <v>2878</v>
      </c>
      <c r="S905" s="9"/>
      <c r="T905">
        <v>6</v>
      </c>
      <c r="U905" s="210" t="s">
        <v>2728</v>
      </c>
      <c r="V905" s="14">
        <v>1</v>
      </c>
      <c r="W905" s="14">
        <v>1</v>
      </c>
      <c r="X905" s="14" t="s">
        <v>270</v>
      </c>
      <c r="Y905">
        <v>21</v>
      </c>
      <c r="Z905" t="s">
        <v>271</v>
      </c>
      <c r="AA905">
        <f t="shared" si="14"/>
        <v>1</v>
      </c>
    </row>
    <row r="906" spans="1:27" x14ac:dyDescent="0.2">
      <c r="A906">
        <v>6063</v>
      </c>
      <c r="B906" s="1" t="s">
        <v>2939</v>
      </c>
      <c r="C906" t="s">
        <v>1523</v>
      </c>
      <c r="D906" s="9">
        <v>96</v>
      </c>
      <c r="E906" s="9" t="s">
        <v>259</v>
      </c>
      <c r="F906" s="9" t="s">
        <v>312</v>
      </c>
      <c r="G906" s="10">
        <v>25</v>
      </c>
      <c r="H906" s="10" t="s">
        <v>330</v>
      </c>
      <c r="I906" s="10">
        <v>1944</v>
      </c>
      <c r="J906" s="11" t="s">
        <v>2874</v>
      </c>
      <c r="K906" s="12" t="s">
        <v>415</v>
      </c>
      <c r="L906" s="13" t="s">
        <v>2940</v>
      </c>
      <c r="M906" s="13" t="s">
        <v>263</v>
      </c>
      <c r="N906" t="s">
        <v>613</v>
      </c>
      <c r="O906" t="s">
        <v>2941</v>
      </c>
      <c r="Q906" t="s">
        <v>672</v>
      </c>
      <c r="R906" s="9"/>
      <c r="S906" s="9"/>
      <c r="T906">
        <v>6</v>
      </c>
      <c r="U906" s="210" t="s">
        <v>2728</v>
      </c>
      <c r="V906" s="14">
        <v>1</v>
      </c>
      <c r="W906" s="14">
        <v>1</v>
      </c>
      <c r="X906" s="14" t="s">
        <v>270</v>
      </c>
      <c r="Y906">
        <v>96</v>
      </c>
      <c r="Z906" t="s">
        <v>505</v>
      </c>
      <c r="AA906">
        <f t="shared" si="14"/>
        <v>1</v>
      </c>
    </row>
    <row r="907" spans="1:27" x14ac:dyDescent="0.2">
      <c r="A907">
        <v>1969</v>
      </c>
      <c r="B907" s="1" t="s">
        <v>2943</v>
      </c>
      <c r="C907" t="s">
        <v>1027</v>
      </c>
      <c r="D907" s="9" t="s">
        <v>2944</v>
      </c>
      <c r="E907" s="9" t="s">
        <v>259</v>
      </c>
      <c r="F907" s="9" t="s">
        <v>1416</v>
      </c>
      <c r="G907" s="10">
        <v>26</v>
      </c>
      <c r="H907" s="10" t="s">
        <v>330</v>
      </c>
      <c r="I907" s="10">
        <v>1944</v>
      </c>
      <c r="J907" s="11" t="s">
        <v>2945</v>
      </c>
      <c r="K907" s="12" t="s">
        <v>237</v>
      </c>
      <c r="L907" s="13" t="s">
        <v>2946</v>
      </c>
      <c r="M907" s="13" t="s">
        <v>290</v>
      </c>
      <c r="O907" t="s">
        <v>292</v>
      </c>
      <c r="R907" s="9"/>
      <c r="S907" s="9"/>
      <c r="T907">
        <v>6</v>
      </c>
      <c r="U907" s="210" t="s">
        <v>2728</v>
      </c>
      <c r="V907" s="14">
        <v>1</v>
      </c>
      <c r="W907" s="14">
        <v>1</v>
      </c>
      <c r="X907" s="14" t="s">
        <v>270</v>
      </c>
      <c r="Y907">
        <v>107</v>
      </c>
      <c r="Z907" t="s">
        <v>271</v>
      </c>
      <c r="AA907">
        <f t="shared" si="14"/>
        <v>3</v>
      </c>
    </row>
    <row r="908" spans="1:27" x14ac:dyDescent="0.2">
      <c r="A908">
        <v>7729</v>
      </c>
      <c r="B908" s="1" t="s">
        <v>2949</v>
      </c>
      <c r="C908" t="s">
        <v>1352</v>
      </c>
      <c r="D908" s="9">
        <v>540</v>
      </c>
      <c r="E908" s="9" t="s">
        <v>259</v>
      </c>
      <c r="F908" s="9" t="s">
        <v>260</v>
      </c>
      <c r="G908" s="10">
        <v>26</v>
      </c>
      <c r="H908" s="10" t="s">
        <v>330</v>
      </c>
      <c r="I908" s="10">
        <v>1944</v>
      </c>
      <c r="J908" s="11" t="s">
        <v>2945</v>
      </c>
      <c r="K908" s="12" t="s">
        <v>237</v>
      </c>
      <c r="L908" s="13" t="s">
        <v>2950</v>
      </c>
      <c r="M908" s="13" t="s">
        <v>290</v>
      </c>
      <c r="N908" t="s">
        <v>573</v>
      </c>
      <c r="O908" t="s">
        <v>93</v>
      </c>
      <c r="R908" s="9"/>
      <c r="S908" s="9"/>
      <c r="T908">
        <v>6</v>
      </c>
      <c r="U908" s="210" t="s">
        <v>2728</v>
      </c>
      <c r="V908" s="14">
        <v>1</v>
      </c>
      <c r="W908" s="14">
        <v>1</v>
      </c>
      <c r="X908" s="14" t="s">
        <v>270</v>
      </c>
      <c r="Y908">
        <v>540</v>
      </c>
      <c r="Z908" t="s">
        <v>271</v>
      </c>
      <c r="AA908">
        <f t="shared" si="14"/>
        <v>1</v>
      </c>
    </row>
    <row r="909" spans="1:27" x14ac:dyDescent="0.2">
      <c r="A909">
        <v>3513</v>
      </c>
      <c r="B909" s="1" t="s">
        <v>2947</v>
      </c>
      <c r="C909" t="s">
        <v>1027</v>
      </c>
      <c r="D909" s="9">
        <v>605</v>
      </c>
      <c r="E909" s="9" t="s">
        <v>259</v>
      </c>
      <c r="F909" s="9" t="s">
        <v>413</v>
      </c>
      <c r="G909" s="10">
        <v>26</v>
      </c>
      <c r="H909" s="10" t="s">
        <v>330</v>
      </c>
      <c r="I909" s="10">
        <v>1944</v>
      </c>
      <c r="J909" s="11" t="s">
        <v>2945</v>
      </c>
      <c r="K909" s="12" t="s">
        <v>237</v>
      </c>
      <c r="L909" s="13" t="s">
        <v>2948</v>
      </c>
      <c r="M909" s="13" t="s">
        <v>290</v>
      </c>
      <c r="N909" t="s">
        <v>291</v>
      </c>
      <c r="O909" t="s">
        <v>339</v>
      </c>
      <c r="R909" s="9"/>
      <c r="S909" s="9"/>
      <c r="T909">
        <v>6</v>
      </c>
      <c r="U909" s="210" t="s">
        <v>2728</v>
      </c>
      <c r="V909" s="14">
        <v>1</v>
      </c>
      <c r="W909" s="14">
        <v>1</v>
      </c>
      <c r="X909" s="14" t="s">
        <v>270</v>
      </c>
      <c r="Y909">
        <v>605</v>
      </c>
      <c r="Z909" t="s">
        <v>271</v>
      </c>
      <c r="AA909">
        <f t="shared" si="14"/>
        <v>1</v>
      </c>
    </row>
    <row r="910" spans="1:27" x14ac:dyDescent="0.2">
      <c r="A910">
        <v>342</v>
      </c>
      <c r="B910" s="1" t="s">
        <v>2951</v>
      </c>
      <c r="C910" t="s">
        <v>2040</v>
      </c>
      <c r="D910" s="9" t="s">
        <v>2741</v>
      </c>
      <c r="E910" s="9" t="s">
        <v>259</v>
      </c>
      <c r="F910" s="9" t="s">
        <v>721</v>
      </c>
      <c r="G910" s="10">
        <v>26</v>
      </c>
      <c r="H910" s="10" t="s">
        <v>330</v>
      </c>
      <c r="I910" s="10">
        <v>1944</v>
      </c>
      <c r="J910" s="11" t="s">
        <v>2952</v>
      </c>
      <c r="K910" s="12" t="s">
        <v>415</v>
      </c>
      <c r="L910" s="13" t="s">
        <v>2953</v>
      </c>
      <c r="M910" s="13" t="s">
        <v>263</v>
      </c>
      <c r="N910" t="s">
        <v>280</v>
      </c>
      <c r="Q910" t="s">
        <v>281</v>
      </c>
      <c r="R910" s="9"/>
      <c r="S910" s="9"/>
      <c r="T910">
        <v>6</v>
      </c>
      <c r="U910" s="210" t="s">
        <v>2728</v>
      </c>
      <c r="V910" s="14">
        <v>1</v>
      </c>
      <c r="W910" s="14">
        <v>1</v>
      </c>
      <c r="X910" s="14" t="s">
        <v>270</v>
      </c>
      <c r="Y910">
        <v>692</v>
      </c>
      <c r="Z910" t="s">
        <v>271</v>
      </c>
      <c r="AA910">
        <f t="shared" si="14"/>
        <v>2</v>
      </c>
    </row>
    <row r="911" spans="1:27" x14ac:dyDescent="0.2">
      <c r="A911">
        <v>3958</v>
      </c>
      <c r="B911" s="1" t="s">
        <v>2954</v>
      </c>
      <c r="C911" t="s">
        <v>341</v>
      </c>
      <c r="D911" s="9" t="s">
        <v>1111</v>
      </c>
      <c r="E911" s="9" t="s">
        <v>259</v>
      </c>
      <c r="F911" s="9" t="s">
        <v>532</v>
      </c>
      <c r="G911" s="10">
        <v>27</v>
      </c>
      <c r="H911" s="10" t="s">
        <v>330</v>
      </c>
      <c r="I911" s="10">
        <v>1944</v>
      </c>
      <c r="J911" s="11" t="s">
        <v>2955</v>
      </c>
      <c r="K911" s="12" t="s">
        <v>237</v>
      </c>
      <c r="L911" s="13" t="s">
        <v>2956</v>
      </c>
      <c r="M911" s="13" t="s">
        <v>290</v>
      </c>
      <c r="N911" t="s">
        <v>291</v>
      </c>
      <c r="O911" t="s">
        <v>933</v>
      </c>
      <c r="R911" s="9"/>
      <c r="S911" s="9"/>
      <c r="T911">
        <v>6</v>
      </c>
      <c r="U911" s="210" t="s">
        <v>2728</v>
      </c>
      <c r="V911" s="14">
        <v>1</v>
      </c>
      <c r="W911" s="14">
        <v>1</v>
      </c>
      <c r="X911" s="14" t="s">
        <v>294</v>
      </c>
      <c r="Y911" t="s">
        <v>531</v>
      </c>
      <c r="Z911" t="s">
        <v>271</v>
      </c>
      <c r="AA911">
        <f t="shared" si="14"/>
        <v>3</v>
      </c>
    </row>
    <row r="912" spans="1:27" x14ac:dyDescent="0.2">
      <c r="A912">
        <v>2288</v>
      </c>
      <c r="B912" s="1" t="s">
        <v>2957</v>
      </c>
      <c r="C912" t="s">
        <v>284</v>
      </c>
      <c r="D912" s="9" t="s">
        <v>924</v>
      </c>
      <c r="E912" s="9" t="s">
        <v>259</v>
      </c>
      <c r="F912" s="9" t="s">
        <v>312</v>
      </c>
      <c r="G912" s="10">
        <v>27</v>
      </c>
      <c r="H912" s="10" t="s">
        <v>330</v>
      </c>
      <c r="I912" s="10">
        <v>1944</v>
      </c>
      <c r="J912" s="11" t="s">
        <v>2955</v>
      </c>
      <c r="K912" s="12" t="s">
        <v>237</v>
      </c>
      <c r="L912" s="13" t="s">
        <v>2958</v>
      </c>
      <c r="M912" s="13" t="s">
        <v>290</v>
      </c>
      <c r="O912" t="s">
        <v>292</v>
      </c>
      <c r="R912" s="9"/>
      <c r="S912" s="9"/>
      <c r="T912">
        <v>6</v>
      </c>
      <c r="U912" s="210" t="s">
        <v>2728</v>
      </c>
      <c r="V912" s="14">
        <v>1</v>
      </c>
      <c r="W912" s="14">
        <v>1</v>
      </c>
      <c r="X912" s="14" t="s">
        <v>270</v>
      </c>
      <c r="Y912">
        <v>307</v>
      </c>
      <c r="Z912" t="s">
        <v>505</v>
      </c>
      <c r="AA912">
        <f t="shared" si="14"/>
        <v>2</v>
      </c>
    </row>
    <row r="913" spans="1:27" x14ac:dyDescent="0.2">
      <c r="A913">
        <v>2891</v>
      </c>
      <c r="B913" s="1" t="s">
        <v>2966</v>
      </c>
      <c r="C913" t="s">
        <v>284</v>
      </c>
      <c r="D913" s="9" t="s">
        <v>2884</v>
      </c>
      <c r="E913" s="9" t="s">
        <v>259</v>
      </c>
      <c r="F913" s="9" t="s">
        <v>1701</v>
      </c>
      <c r="G913" s="10">
        <v>27</v>
      </c>
      <c r="H913" s="10" t="s">
        <v>330</v>
      </c>
      <c r="I913" s="10">
        <v>1944</v>
      </c>
      <c r="J913" s="11" t="s">
        <v>2961</v>
      </c>
      <c r="K913" s="12" t="s">
        <v>415</v>
      </c>
      <c r="L913" s="13" t="s">
        <v>18576</v>
      </c>
      <c r="M913" s="13" t="s">
        <v>263</v>
      </c>
      <c r="N913" t="s">
        <v>312</v>
      </c>
      <c r="Q913" t="s">
        <v>267</v>
      </c>
      <c r="R913" s="9" t="s">
        <v>955</v>
      </c>
      <c r="S913" s="9"/>
      <c r="T913">
        <v>6</v>
      </c>
      <c r="U913" s="210" t="s">
        <v>2728</v>
      </c>
      <c r="V913" s="14">
        <v>1</v>
      </c>
      <c r="W913" s="14">
        <v>1</v>
      </c>
      <c r="X913" s="14" t="s">
        <v>270</v>
      </c>
      <c r="Y913">
        <v>141</v>
      </c>
      <c r="Z913" t="s">
        <v>271</v>
      </c>
      <c r="AA913">
        <f t="shared" si="14"/>
        <v>2</v>
      </c>
    </row>
    <row r="914" spans="1:27" x14ac:dyDescent="0.2">
      <c r="A914">
        <v>1213</v>
      </c>
      <c r="B914" s="1" t="s">
        <v>2959</v>
      </c>
      <c r="C914" t="s">
        <v>341</v>
      </c>
      <c r="D914" s="9" t="s">
        <v>2960</v>
      </c>
      <c r="E914" s="9" t="s">
        <v>259</v>
      </c>
      <c r="F914" s="9" t="s">
        <v>1319</v>
      </c>
      <c r="G914" s="10">
        <v>27</v>
      </c>
      <c r="H914" s="10" t="s">
        <v>330</v>
      </c>
      <c r="I914" s="10">
        <v>1944</v>
      </c>
      <c r="J914" s="11" t="s">
        <v>2961</v>
      </c>
      <c r="K914" s="12" t="s">
        <v>415</v>
      </c>
      <c r="L914" s="117" t="s">
        <v>18788</v>
      </c>
      <c r="M914" s="13" t="s">
        <v>263</v>
      </c>
      <c r="N914" t="s">
        <v>771</v>
      </c>
      <c r="O914" t="s">
        <v>17852</v>
      </c>
      <c r="Q914" t="s">
        <v>672</v>
      </c>
      <c r="R914" s="9"/>
      <c r="S914" s="9"/>
      <c r="T914">
        <v>6</v>
      </c>
      <c r="U914" s="210" t="s">
        <v>2728</v>
      </c>
      <c r="V914" s="14">
        <v>1</v>
      </c>
      <c r="W914" s="14">
        <v>1</v>
      </c>
      <c r="X914" s="14" t="s">
        <v>270</v>
      </c>
      <c r="Y914">
        <v>192</v>
      </c>
      <c r="Z914" t="s">
        <v>271</v>
      </c>
      <c r="AA914">
        <f t="shared" si="14"/>
        <v>3</v>
      </c>
    </row>
    <row r="915" spans="1:27" x14ac:dyDescent="0.2">
      <c r="A915">
        <v>695</v>
      </c>
      <c r="B915" s="1" t="s">
        <v>2962</v>
      </c>
      <c r="C915" t="s">
        <v>284</v>
      </c>
      <c r="D915" s="9" t="s">
        <v>2963</v>
      </c>
      <c r="E915" s="9" t="s">
        <v>259</v>
      </c>
      <c r="F915" s="9" t="s">
        <v>1701</v>
      </c>
      <c r="G915" s="10">
        <v>27</v>
      </c>
      <c r="H915" s="10" t="s">
        <v>330</v>
      </c>
      <c r="I915" s="10">
        <v>1944</v>
      </c>
      <c r="J915" s="11" t="s">
        <v>2961</v>
      </c>
      <c r="K915" s="12" t="s">
        <v>415</v>
      </c>
      <c r="L915" s="13" t="s">
        <v>18577</v>
      </c>
      <c r="M915" s="13" t="s">
        <v>263</v>
      </c>
      <c r="N915" t="s">
        <v>652</v>
      </c>
      <c r="O915" t="s">
        <v>2964</v>
      </c>
      <c r="P915" t="s">
        <v>1164</v>
      </c>
      <c r="Q915" t="s">
        <v>267</v>
      </c>
      <c r="R915" s="9" t="s">
        <v>2965</v>
      </c>
      <c r="S915" s="9"/>
      <c r="T915">
        <v>6</v>
      </c>
      <c r="U915" s="210" t="s">
        <v>2728</v>
      </c>
      <c r="V915" s="14">
        <v>1</v>
      </c>
      <c r="W915" s="14">
        <v>1</v>
      </c>
      <c r="X915" s="14" t="s">
        <v>270</v>
      </c>
      <c r="Y915">
        <v>141</v>
      </c>
      <c r="Z915" t="s">
        <v>505</v>
      </c>
      <c r="AA915">
        <f t="shared" si="14"/>
        <v>2</v>
      </c>
    </row>
    <row r="916" spans="1:27" x14ac:dyDescent="0.2">
      <c r="A916">
        <v>1707</v>
      </c>
      <c r="B916" s="1" t="s">
        <v>2967</v>
      </c>
      <c r="C916" t="s">
        <v>1008</v>
      </c>
      <c r="D916" s="9" t="s">
        <v>1659</v>
      </c>
      <c r="E916" s="9" t="s">
        <v>259</v>
      </c>
      <c r="F916" s="9" t="s">
        <v>721</v>
      </c>
      <c r="G916" s="10">
        <v>28</v>
      </c>
      <c r="H916" s="10" t="s">
        <v>330</v>
      </c>
      <c r="I916" s="10">
        <v>1944</v>
      </c>
      <c r="J916" s="11" t="s">
        <v>2968</v>
      </c>
      <c r="K916" s="12" t="s">
        <v>237</v>
      </c>
      <c r="L916" s="13" t="s">
        <v>2969</v>
      </c>
      <c r="M916" s="13" t="s">
        <v>290</v>
      </c>
      <c r="N916" t="s">
        <v>291</v>
      </c>
      <c r="O916" t="s">
        <v>1457</v>
      </c>
      <c r="R916" s="9"/>
      <c r="S916" s="9"/>
      <c r="T916">
        <v>6</v>
      </c>
      <c r="U916" s="210" t="s">
        <v>2728</v>
      </c>
      <c r="V916" s="14">
        <v>1</v>
      </c>
      <c r="W916" s="14">
        <v>1</v>
      </c>
      <c r="X916" s="14" t="s">
        <v>270</v>
      </c>
      <c r="Y916">
        <v>139</v>
      </c>
      <c r="Z916" t="s">
        <v>271</v>
      </c>
      <c r="AA916">
        <f t="shared" si="14"/>
        <v>2</v>
      </c>
    </row>
    <row r="917" spans="1:27" x14ac:dyDescent="0.2">
      <c r="A917">
        <v>3912</v>
      </c>
      <c r="B917" s="1" t="s">
        <v>2970</v>
      </c>
      <c r="C917" t="s">
        <v>2040</v>
      </c>
      <c r="D917" s="9">
        <v>109</v>
      </c>
      <c r="E917" s="9" t="s">
        <v>259</v>
      </c>
      <c r="F917" s="9" t="s">
        <v>721</v>
      </c>
      <c r="G917" s="10">
        <v>28</v>
      </c>
      <c r="H917" s="10" t="s">
        <v>330</v>
      </c>
      <c r="I917" s="10">
        <v>1944</v>
      </c>
      <c r="J917" s="11" t="s">
        <v>2971</v>
      </c>
      <c r="K917" s="12" t="s">
        <v>415</v>
      </c>
      <c r="L917" s="13" t="s">
        <v>132</v>
      </c>
      <c r="M917" s="13" t="s">
        <v>279</v>
      </c>
      <c r="N917" t="s">
        <v>312</v>
      </c>
      <c r="Q917" s="13" t="s">
        <v>267</v>
      </c>
      <c r="R917" s="9" t="s">
        <v>955</v>
      </c>
      <c r="S917" s="9"/>
      <c r="T917">
        <v>6</v>
      </c>
      <c r="U917" s="210" t="s">
        <v>2728</v>
      </c>
      <c r="V917" s="14">
        <v>1</v>
      </c>
      <c r="W917" s="14">
        <v>1</v>
      </c>
      <c r="X917" s="14" t="s">
        <v>270</v>
      </c>
      <c r="Y917">
        <v>109</v>
      </c>
      <c r="Z917" t="s">
        <v>271</v>
      </c>
      <c r="AA917">
        <f t="shared" si="14"/>
        <v>1</v>
      </c>
    </row>
    <row r="918" spans="1:27" x14ac:dyDescent="0.2">
      <c r="A918">
        <v>2403</v>
      </c>
      <c r="B918" s="1" t="s">
        <v>2972</v>
      </c>
      <c r="C918" t="s">
        <v>341</v>
      </c>
      <c r="D918" s="9" t="s">
        <v>2585</v>
      </c>
      <c r="E918" s="9" t="s">
        <v>259</v>
      </c>
      <c r="F918" s="9" t="s">
        <v>721</v>
      </c>
      <c r="G918" s="10">
        <v>29</v>
      </c>
      <c r="H918" s="10" t="s">
        <v>330</v>
      </c>
      <c r="I918" s="10">
        <v>1944</v>
      </c>
      <c r="J918" s="11" t="s">
        <v>2973</v>
      </c>
      <c r="K918" s="12" t="s">
        <v>237</v>
      </c>
      <c r="L918" s="13" t="s">
        <v>2974</v>
      </c>
      <c r="M918" s="13" t="s">
        <v>263</v>
      </c>
      <c r="N918" t="s">
        <v>2975</v>
      </c>
      <c r="Q918" t="s">
        <v>672</v>
      </c>
      <c r="R918" s="9"/>
      <c r="S918" s="9"/>
      <c r="T918">
        <v>6</v>
      </c>
      <c r="U918" s="210" t="s">
        <v>2728</v>
      </c>
      <c r="V918" s="14">
        <v>1</v>
      </c>
      <c r="W918" s="14">
        <v>1</v>
      </c>
      <c r="X918" s="14" t="s">
        <v>270</v>
      </c>
      <c r="Y918">
        <v>627</v>
      </c>
      <c r="Z918" t="s">
        <v>271</v>
      </c>
      <c r="AA918">
        <f t="shared" si="14"/>
        <v>2</v>
      </c>
    </row>
    <row r="919" spans="1:27" x14ac:dyDescent="0.2">
      <c r="A919">
        <v>2529</v>
      </c>
      <c r="B919" s="1" t="s">
        <v>2976</v>
      </c>
      <c r="C919" t="s">
        <v>341</v>
      </c>
      <c r="D919" s="9" t="s">
        <v>2585</v>
      </c>
      <c r="E919" s="9" t="s">
        <v>259</v>
      </c>
      <c r="F919" s="9" t="s">
        <v>721</v>
      </c>
      <c r="G919" s="10">
        <v>29</v>
      </c>
      <c r="H919" s="10" t="s">
        <v>330</v>
      </c>
      <c r="I919" s="10">
        <v>1944</v>
      </c>
      <c r="J919" s="11" t="s">
        <v>2973</v>
      </c>
      <c r="K919" s="12" t="s">
        <v>237</v>
      </c>
      <c r="L919" s="13" t="s">
        <v>2977</v>
      </c>
      <c r="M919" s="13" t="s">
        <v>263</v>
      </c>
      <c r="N919" t="s">
        <v>2975</v>
      </c>
      <c r="Q919" t="s">
        <v>672</v>
      </c>
      <c r="R919" s="9"/>
      <c r="S919" s="9"/>
      <c r="T919">
        <v>6</v>
      </c>
      <c r="U919" s="210" t="s">
        <v>2728</v>
      </c>
      <c r="V919" s="14">
        <v>1</v>
      </c>
      <c r="W919" s="14">
        <v>1</v>
      </c>
      <c r="X919" s="14" t="s">
        <v>270</v>
      </c>
      <c r="Y919">
        <v>627</v>
      </c>
      <c r="Z919" t="s">
        <v>271</v>
      </c>
      <c r="AA919">
        <f t="shared" si="14"/>
        <v>2</v>
      </c>
    </row>
    <row r="920" spans="1:27" x14ac:dyDescent="0.2">
      <c r="A920">
        <v>6660</v>
      </c>
      <c r="B920" s="1" t="s">
        <v>2978</v>
      </c>
      <c r="C920" t="s">
        <v>1523</v>
      </c>
      <c r="D920" s="9">
        <v>409</v>
      </c>
      <c r="E920" s="9" t="s">
        <v>259</v>
      </c>
      <c r="F920" s="9" t="s">
        <v>312</v>
      </c>
      <c r="G920" s="10">
        <v>29</v>
      </c>
      <c r="H920" s="10" t="s">
        <v>330</v>
      </c>
      <c r="I920" s="10">
        <v>1944</v>
      </c>
      <c r="J920" s="11" t="s">
        <v>2973</v>
      </c>
      <c r="K920" s="12" t="s">
        <v>415</v>
      </c>
      <c r="L920" s="13" t="s">
        <v>2979</v>
      </c>
      <c r="M920" s="13" t="s">
        <v>290</v>
      </c>
      <c r="N920" t="s">
        <v>573</v>
      </c>
      <c r="O920" t="s">
        <v>945</v>
      </c>
      <c r="R920" s="9"/>
      <c r="S920" s="9"/>
      <c r="T920">
        <v>6</v>
      </c>
      <c r="U920" s="210" t="s">
        <v>2728</v>
      </c>
      <c r="V920" s="14">
        <v>1</v>
      </c>
      <c r="W920" s="14">
        <v>1</v>
      </c>
      <c r="X920" s="14" t="s">
        <v>270</v>
      </c>
      <c r="Y920">
        <v>409</v>
      </c>
      <c r="Z920" t="s">
        <v>505</v>
      </c>
      <c r="AA920">
        <f t="shared" si="14"/>
        <v>1</v>
      </c>
    </row>
    <row r="921" spans="1:27" x14ac:dyDescent="0.2">
      <c r="A921">
        <v>4894</v>
      </c>
      <c r="B921" s="1" t="s">
        <v>2982</v>
      </c>
      <c r="C921" t="s">
        <v>1523</v>
      </c>
      <c r="D921" s="9">
        <v>409</v>
      </c>
      <c r="E921" s="9" t="s">
        <v>259</v>
      </c>
      <c r="F921" s="9" t="s">
        <v>312</v>
      </c>
      <c r="G921" s="10">
        <v>30</v>
      </c>
      <c r="H921" s="10" t="s">
        <v>330</v>
      </c>
      <c r="I921" s="10">
        <v>1944</v>
      </c>
      <c r="J921" s="11" t="s">
        <v>2981</v>
      </c>
      <c r="K921" s="12" t="s">
        <v>237</v>
      </c>
      <c r="L921" s="13" t="s">
        <v>2983</v>
      </c>
      <c r="M921" s="13" t="s">
        <v>290</v>
      </c>
      <c r="N921" t="s">
        <v>573</v>
      </c>
      <c r="O921" t="s">
        <v>292</v>
      </c>
      <c r="R921" s="9"/>
      <c r="S921" s="9"/>
      <c r="T921">
        <v>6</v>
      </c>
      <c r="U921" s="210" t="s">
        <v>2728</v>
      </c>
      <c r="V921" s="14">
        <v>1</v>
      </c>
      <c r="W921" s="14">
        <v>1</v>
      </c>
      <c r="X921" s="14" t="s">
        <v>270</v>
      </c>
      <c r="Y921">
        <v>409</v>
      </c>
      <c r="Z921" t="s">
        <v>505</v>
      </c>
      <c r="AA921">
        <f t="shared" si="14"/>
        <v>1</v>
      </c>
    </row>
    <row r="922" spans="1:27" x14ac:dyDescent="0.2">
      <c r="A922">
        <v>5392</v>
      </c>
      <c r="B922" s="1" t="s">
        <v>2984</v>
      </c>
      <c r="C922" t="s">
        <v>1027</v>
      </c>
      <c r="D922" s="9">
        <v>248</v>
      </c>
      <c r="E922" s="9" t="s">
        <v>259</v>
      </c>
      <c r="F922" s="9" t="s">
        <v>883</v>
      </c>
      <c r="G922" s="10">
        <v>30</v>
      </c>
      <c r="H922" s="10" t="s">
        <v>330</v>
      </c>
      <c r="I922" s="10">
        <v>1944</v>
      </c>
      <c r="J922" s="11" t="s">
        <v>2981</v>
      </c>
      <c r="K922" s="12" t="s">
        <v>237</v>
      </c>
      <c r="L922" s="13" t="s">
        <v>2985</v>
      </c>
      <c r="M922" s="13" t="s">
        <v>263</v>
      </c>
      <c r="N922" t="s">
        <v>280</v>
      </c>
      <c r="Q922" t="s">
        <v>281</v>
      </c>
      <c r="R922" s="9"/>
      <c r="S922" s="9"/>
      <c r="T922">
        <v>6</v>
      </c>
      <c r="U922" s="210" t="s">
        <v>2728</v>
      </c>
      <c r="V922" s="14">
        <v>1</v>
      </c>
      <c r="W922" s="14">
        <v>1</v>
      </c>
      <c r="X922" s="14" t="s">
        <v>270</v>
      </c>
      <c r="Y922">
        <v>248</v>
      </c>
      <c r="Z922" t="s">
        <v>1419</v>
      </c>
      <c r="AA922">
        <f t="shared" si="14"/>
        <v>1</v>
      </c>
    </row>
    <row r="923" spans="1:27" x14ac:dyDescent="0.2">
      <c r="A923">
        <v>6815</v>
      </c>
      <c r="B923" s="1" t="s">
        <v>2980</v>
      </c>
      <c r="C923" t="s">
        <v>1027</v>
      </c>
      <c r="D923" s="9">
        <v>464</v>
      </c>
      <c r="E923" s="9" t="s">
        <v>259</v>
      </c>
      <c r="F923" s="9" t="s">
        <v>1416</v>
      </c>
      <c r="G923" s="10">
        <v>30</v>
      </c>
      <c r="H923" s="10" t="s">
        <v>330</v>
      </c>
      <c r="I923" s="10">
        <v>1944</v>
      </c>
      <c r="J923" s="11" t="s">
        <v>2981</v>
      </c>
      <c r="K923" s="12" t="s">
        <v>237</v>
      </c>
      <c r="L923" s="13" t="s">
        <v>18680</v>
      </c>
      <c r="M923" s="13" t="s">
        <v>290</v>
      </c>
      <c r="O923" t="s">
        <v>520</v>
      </c>
      <c r="R923" s="9"/>
      <c r="S923" s="9"/>
      <c r="T923">
        <v>6</v>
      </c>
      <c r="U923" s="210" t="s">
        <v>2728</v>
      </c>
      <c r="V923" s="14">
        <v>1</v>
      </c>
      <c r="W923" s="14">
        <v>1</v>
      </c>
      <c r="X923" s="14" t="s">
        <v>270</v>
      </c>
      <c r="Y923">
        <v>464</v>
      </c>
      <c r="Z923" t="s">
        <v>271</v>
      </c>
      <c r="AA923">
        <f t="shared" si="14"/>
        <v>1</v>
      </c>
    </row>
    <row r="924" spans="1:27" x14ac:dyDescent="0.2">
      <c r="A924">
        <v>2051</v>
      </c>
      <c r="B924" s="1" t="s">
        <v>2986</v>
      </c>
      <c r="C924" t="s">
        <v>341</v>
      </c>
      <c r="D924" s="9" t="s">
        <v>2936</v>
      </c>
      <c r="E924" s="9" t="s">
        <v>259</v>
      </c>
      <c r="F924" s="9" t="s">
        <v>721</v>
      </c>
      <c r="G924" s="10">
        <v>30</v>
      </c>
      <c r="H924" s="10" t="s">
        <v>330</v>
      </c>
      <c r="I924" s="10">
        <v>1944</v>
      </c>
      <c r="J924" s="11" t="s">
        <v>2987</v>
      </c>
      <c r="K924" s="12" t="s">
        <v>415</v>
      </c>
      <c r="L924" s="13" t="s">
        <v>2988</v>
      </c>
      <c r="M924" s="13" t="s">
        <v>263</v>
      </c>
      <c r="N924" t="s">
        <v>280</v>
      </c>
      <c r="Q924" t="s">
        <v>281</v>
      </c>
      <c r="R924" s="9"/>
      <c r="S924" s="9"/>
      <c r="T924">
        <v>6</v>
      </c>
      <c r="U924" s="210" t="s">
        <v>2728</v>
      </c>
      <c r="V924" s="14">
        <v>1</v>
      </c>
      <c r="W924" s="14">
        <v>1</v>
      </c>
      <c r="X924" s="14" t="s">
        <v>270</v>
      </c>
      <c r="Y924">
        <v>139</v>
      </c>
      <c r="Z924" t="s">
        <v>271</v>
      </c>
      <c r="AA924">
        <f t="shared" si="14"/>
        <v>2</v>
      </c>
    </row>
    <row r="925" spans="1:27" x14ac:dyDescent="0.2">
      <c r="A925">
        <v>3744</v>
      </c>
      <c r="B925" s="1" t="s">
        <v>2989</v>
      </c>
      <c r="C925" t="s">
        <v>1352</v>
      </c>
      <c r="D925" s="20" t="s">
        <v>2990</v>
      </c>
      <c r="E925" s="9" t="s">
        <v>275</v>
      </c>
      <c r="F925" s="9" t="s">
        <v>260</v>
      </c>
      <c r="G925" s="10">
        <v>3</v>
      </c>
      <c r="H925" s="151" t="s">
        <v>632</v>
      </c>
      <c r="I925" s="10">
        <v>1944</v>
      </c>
      <c r="J925" s="11">
        <v>16318</v>
      </c>
      <c r="K925" s="116" t="s">
        <v>237</v>
      </c>
      <c r="L925" s="146" t="s">
        <v>18802</v>
      </c>
      <c r="M925" s="117" t="s">
        <v>290</v>
      </c>
      <c r="N925" s="145" t="s">
        <v>291</v>
      </c>
      <c r="O925" s="145" t="s">
        <v>17896</v>
      </c>
      <c r="R925" s="9"/>
      <c r="S925" s="9"/>
      <c r="T925">
        <v>7</v>
      </c>
      <c r="U925" s="210" t="s">
        <v>3564</v>
      </c>
      <c r="V925" s="14">
        <v>1</v>
      </c>
      <c r="W925" s="14">
        <v>1</v>
      </c>
      <c r="X925" s="14" t="s">
        <v>270</v>
      </c>
      <c r="Y925" t="s">
        <v>1047</v>
      </c>
      <c r="Z925" t="s">
        <v>271</v>
      </c>
      <c r="AA925">
        <f t="shared" si="14"/>
        <v>2</v>
      </c>
    </row>
    <row r="926" spans="1:27" x14ac:dyDescent="0.2">
      <c r="A926">
        <v>5892</v>
      </c>
      <c r="B926" s="1" t="s">
        <v>2992</v>
      </c>
      <c r="C926" t="s">
        <v>1523</v>
      </c>
      <c r="D926" s="9">
        <v>29</v>
      </c>
      <c r="E926" s="9" t="s">
        <v>259</v>
      </c>
      <c r="F926" s="9" t="s">
        <v>312</v>
      </c>
      <c r="G926" s="10">
        <v>1</v>
      </c>
      <c r="H926" s="10" t="s">
        <v>342</v>
      </c>
      <c r="I926" s="10">
        <v>1944</v>
      </c>
      <c r="J926" s="11" t="s">
        <v>2993</v>
      </c>
      <c r="K926" s="12" t="s">
        <v>237</v>
      </c>
      <c r="L926" s="13" t="s">
        <v>2994</v>
      </c>
      <c r="M926" s="13" t="s">
        <v>290</v>
      </c>
      <c r="N926" t="s">
        <v>291</v>
      </c>
      <c r="O926" t="s">
        <v>455</v>
      </c>
      <c r="R926" s="9"/>
      <c r="S926" s="9"/>
      <c r="T926">
        <v>7</v>
      </c>
      <c r="U926" s="210" t="s">
        <v>2991</v>
      </c>
      <c r="V926" s="14">
        <v>1</v>
      </c>
      <c r="W926" s="14">
        <v>1</v>
      </c>
      <c r="X926" s="14" t="s">
        <v>270</v>
      </c>
      <c r="Y926">
        <v>29</v>
      </c>
      <c r="Z926" t="s">
        <v>505</v>
      </c>
      <c r="AA926">
        <f t="shared" si="14"/>
        <v>1</v>
      </c>
    </row>
    <row r="927" spans="1:27" x14ac:dyDescent="0.2">
      <c r="A927">
        <v>2566</v>
      </c>
      <c r="B927" s="1" t="s">
        <v>2995</v>
      </c>
      <c r="C927" t="s">
        <v>1523</v>
      </c>
      <c r="D927" s="9" t="s">
        <v>2257</v>
      </c>
      <c r="E927" s="9" t="s">
        <v>275</v>
      </c>
      <c r="F927" s="9" t="s">
        <v>413</v>
      </c>
      <c r="G927" s="10">
        <v>1</v>
      </c>
      <c r="H927" s="10" t="s">
        <v>342</v>
      </c>
      <c r="I927" s="10">
        <v>1944</v>
      </c>
      <c r="J927" s="11" t="s">
        <v>2996</v>
      </c>
      <c r="K927" s="12" t="s">
        <v>415</v>
      </c>
      <c r="L927" s="13" t="s">
        <v>17803</v>
      </c>
      <c r="M927" s="13" t="s">
        <v>332</v>
      </c>
      <c r="N927" t="s">
        <v>2060</v>
      </c>
      <c r="Q927" t="s">
        <v>334</v>
      </c>
      <c r="R927" s="9"/>
      <c r="S927" s="9"/>
      <c r="T927">
        <v>7</v>
      </c>
      <c r="U927" s="210" t="s">
        <v>2991</v>
      </c>
      <c r="V927" s="14">
        <v>1</v>
      </c>
      <c r="W927" s="14">
        <v>1</v>
      </c>
      <c r="X927" s="14" t="s">
        <v>270</v>
      </c>
      <c r="Y927">
        <v>256</v>
      </c>
      <c r="Z927" t="s">
        <v>505</v>
      </c>
      <c r="AA927">
        <f t="shared" si="14"/>
        <v>2</v>
      </c>
    </row>
    <row r="928" spans="1:27" x14ac:dyDescent="0.2">
      <c r="A928">
        <v>2357</v>
      </c>
      <c r="B928" s="1" t="s">
        <v>2997</v>
      </c>
      <c r="C928" t="s">
        <v>2040</v>
      </c>
      <c r="D928" s="9">
        <v>109</v>
      </c>
      <c r="E928" s="9" t="s">
        <v>259</v>
      </c>
      <c r="F928" s="9" t="s">
        <v>721</v>
      </c>
      <c r="G928" s="10">
        <v>1</v>
      </c>
      <c r="H928" s="10" t="s">
        <v>342</v>
      </c>
      <c r="I928" s="10">
        <v>1944</v>
      </c>
      <c r="J928" s="11" t="s">
        <v>2996</v>
      </c>
      <c r="K928" s="12" t="s">
        <v>415</v>
      </c>
      <c r="L928" s="13" t="s">
        <v>2998</v>
      </c>
      <c r="M928" s="13" t="s">
        <v>279</v>
      </c>
      <c r="N928" t="s">
        <v>2578</v>
      </c>
      <c r="O928" t="s">
        <v>958</v>
      </c>
      <c r="P928" t="s">
        <v>654</v>
      </c>
      <c r="Q928" s="13" t="s">
        <v>267</v>
      </c>
      <c r="R928" s="9" t="s">
        <v>2999</v>
      </c>
      <c r="S928" s="9"/>
      <c r="T928">
        <v>7</v>
      </c>
      <c r="U928" s="210" t="s">
        <v>2991</v>
      </c>
      <c r="V928" s="14">
        <v>1</v>
      </c>
      <c r="W928" s="14">
        <v>1</v>
      </c>
      <c r="X928" s="14" t="s">
        <v>270</v>
      </c>
      <c r="Y928">
        <v>109</v>
      </c>
      <c r="Z928" t="s">
        <v>271</v>
      </c>
      <c r="AA928">
        <f t="shared" si="14"/>
        <v>1</v>
      </c>
    </row>
    <row r="929" spans="1:27" x14ac:dyDescent="0.2">
      <c r="A929">
        <v>318</v>
      </c>
      <c r="B929" s="1" t="s">
        <v>3000</v>
      </c>
      <c r="C929" t="s">
        <v>341</v>
      </c>
      <c r="D929" s="9" t="s">
        <v>3001</v>
      </c>
      <c r="E929" s="9" t="s">
        <v>259</v>
      </c>
      <c r="F929" s="9" t="s">
        <v>532</v>
      </c>
      <c r="G929" s="10">
        <v>2</v>
      </c>
      <c r="H929" s="10" t="s">
        <v>342</v>
      </c>
      <c r="I929" s="10">
        <v>1944</v>
      </c>
      <c r="J929" s="11" t="s">
        <v>3002</v>
      </c>
      <c r="K929" s="12" t="s">
        <v>237</v>
      </c>
      <c r="L929" s="13" t="s">
        <v>3003</v>
      </c>
      <c r="M929" s="13" t="s">
        <v>290</v>
      </c>
      <c r="N929" t="s">
        <v>291</v>
      </c>
      <c r="O929" t="s">
        <v>695</v>
      </c>
      <c r="R929" s="9"/>
      <c r="S929" s="9"/>
      <c r="T929">
        <v>7</v>
      </c>
      <c r="U929" s="210" t="s">
        <v>2991</v>
      </c>
      <c r="V929" s="14">
        <v>1</v>
      </c>
      <c r="W929" s="14">
        <v>1</v>
      </c>
      <c r="X929" s="14" t="s">
        <v>294</v>
      </c>
      <c r="Y929" t="s">
        <v>531</v>
      </c>
      <c r="Z929" t="s">
        <v>271</v>
      </c>
      <c r="AA929">
        <f t="shared" si="14"/>
        <v>5</v>
      </c>
    </row>
    <row r="930" spans="1:27" x14ac:dyDescent="0.2">
      <c r="A930">
        <v>6408</v>
      </c>
      <c r="B930" s="1" t="s">
        <v>3004</v>
      </c>
      <c r="C930" t="s">
        <v>2534</v>
      </c>
      <c r="D930" s="9">
        <v>85</v>
      </c>
      <c r="E930" s="9" t="s">
        <v>259</v>
      </c>
      <c r="F930" s="9" t="s">
        <v>312</v>
      </c>
      <c r="G930" s="10">
        <v>2</v>
      </c>
      <c r="H930" s="10" t="s">
        <v>342</v>
      </c>
      <c r="I930" s="10">
        <v>1944</v>
      </c>
      <c r="J930" s="11" t="s">
        <v>3002</v>
      </c>
      <c r="K930" s="12" t="s">
        <v>237</v>
      </c>
      <c r="L930" s="13" t="s">
        <v>147</v>
      </c>
      <c r="M930" s="13" t="s">
        <v>290</v>
      </c>
      <c r="N930" t="s">
        <v>291</v>
      </c>
      <c r="O930" t="s">
        <v>292</v>
      </c>
      <c r="R930" s="9"/>
      <c r="S930" s="9"/>
      <c r="T930">
        <v>7</v>
      </c>
      <c r="U930" s="210" t="s">
        <v>2991</v>
      </c>
      <c r="V930" s="14">
        <v>1</v>
      </c>
      <c r="W930" s="14">
        <v>1</v>
      </c>
      <c r="X930" s="14" t="s">
        <v>270</v>
      </c>
      <c r="Y930">
        <v>85</v>
      </c>
      <c r="Z930" t="s">
        <v>505</v>
      </c>
      <c r="AA930">
        <f t="shared" si="14"/>
        <v>1</v>
      </c>
    </row>
    <row r="931" spans="1:27" x14ac:dyDescent="0.2">
      <c r="A931">
        <v>1466</v>
      </c>
      <c r="B931" s="1" t="s">
        <v>3005</v>
      </c>
      <c r="C931" t="s">
        <v>1027</v>
      </c>
      <c r="D931" s="9">
        <v>169</v>
      </c>
      <c r="E931" s="9" t="s">
        <v>259</v>
      </c>
      <c r="F931" s="9" t="s">
        <v>312</v>
      </c>
      <c r="G931" s="10">
        <v>3</v>
      </c>
      <c r="H931" s="10" t="s">
        <v>342</v>
      </c>
      <c r="I931" s="10">
        <v>1944</v>
      </c>
      <c r="J931" s="11" t="s">
        <v>3006</v>
      </c>
      <c r="K931" s="12" t="s">
        <v>237</v>
      </c>
      <c r="L931" s="13" t="s">
        <v>3007</v>
      </c>
      <c r="M931" s="13" t="s">
        <v>290</v>
      </c>
      <c r="N931" t="s">
        <v>291</v>
      </c>
      <c r="O931" t="s">
        <v>748</v>
      </c>
      <c r="R931" s="9"/>
      <c r="S931" s="9"/>
      <c r="T931">
        <v>7</v>
      </c>
      <c r="U931" s="210" t="s">
        <v>2991</v>
      </c>
      <c r="V931" s="14">
        <v>1</v>
      </c>
      <c r="W931" s="14">
        <v>1</v>
      </c>
      <c r="X931" s="14" t="s">
        <v>270</v>
      </c>
      <c r="Y931">
        <v>169</v>
      </c>
      <c r="Z931" t="s">
        <v>271</v>
      </c>
      <c r="AA931">
        <f t="shared" si="14"/>
        <v>1</v>
      </c>
    </row>
    <row r="932" spans="1:27" x14ac:dyDescent="0.2">
      <c r="A932">
        <v>6277</v>
      </c>
      <c r="B932" s="1" t="s">
        <v>3012</v>
      </c>
      <c r="C932" t="s">
        <v>1027</v>
      </c>
      <c r="D932" s="9">
        <v>248</v>
      </c>
      <c r="E932" s="9" t="s">
        <v>259</v>
      </c>
      <c r="F932" s="9" t="s">
        <v>883</v>
      </c>
      <c r="G932" s="10">
        <v>4</v>
      </c>
      <c r="H932" s="10" t="s">
        <v>342</v>
      </c>
      <c r="I932" s="10">
        <v>1944</v>
      </c>
      <c r="J932" s="11" t="s">
        <v>3010</v>
      </c>
      <c r="K932" s="12" t="s">
        <v>237</v>
      </c>
      <c r="L932" s="13" t="s">
        <v>3013</v>
      </c>
      <c r="M932" s="13" t="s">
        <v>263</v>
      </c>
      <c r="N932" t="s">
        <v>280</v>
      </c>
      <c r="Q932" t="s">
        <v>281</v>
      </c>
      <c r="R932" s="9"/>
      <c r="S932" s="9"/>
      <c r="T932">
        <v>7</v>
      </c>
      <c r="U932" s="210" t="s">
        <v>2991</v>
      </c>
      <c r="V932" s="14">
        <v>1</v>
      </c>
      <c r="W932" s="14">
        <v>1</v>
      </c>
      <c r="X932" s="14" t="s">
        <v>270</v>
      </c>
      <c r="Y932">
        <v>248</v>
      </c>
      <c r="Z932" t="s">
        <v>271</v>
      </c>
      <c r="AA932">
        <f t="shared" si="14"/>
        <v>1</v>
      </c>
    </row>
    <row r="933" spans="1:27" x14ac:dyDescent="0.2">
      <c r="A933">
        <v>2000</v>
      </c>
      <c r="B933" s="1" t="s">
        <v>3014</v>
      </c>
      <c r="C933" t="s">
        <v>1027</v>
      </c>
      <c r="D933" s="9" t="s">
        <v>3015</v>
      </c>
      <c r="E933" s="9" t="s">
        <v>259</v>
      </c>
      <c r="F933" s="9" t="s">
        <v>1416</v>
      </c>
      <c r="G933" s="10">
        <v>4</v>
      </c>
      <c r="H933" s="10" t="s">
        <v>342</v>
      </c>
      <c r="I933" s="10">
        <v>1944</v>
      </c>
      <c r="J933" s="11" t="s">
        <v>3016</v>
      </c>
      <c r="K933" s="12" t="s">
        <v>415</v>
      </c>
      <c r="L933" s="13" t="s">
        <v>3017</v>
      </c>
      <c r="M933" s="13" t="s">
        <v>263</v>
      </c>
      <c r="N933" t="s">
        <v>280</v>
      </c>
      <c r="Q933" t="s">
        <v>281</v>
      </c>
      <c r="R933" s="9"/>
      <c r="S933" s="9"/>
      <c r="T933">
        <v>7</v>
      </c>
      <c r="U933" s="210" t="s">
        <v>2991</v>
      </c>
      <c r="V933" s="14">
        <v>1</v>
      </c>
      <c r="W933" s="14">
        <v>1</v>
      </c>
      <c r="X933" s="14" t="s">
        <v>270</v>
      </c>
      <c r="Y933">
        <v>487</v>
      </c>
      <c r="Z933" t="s">
        <v>271</v>
      </c>
      <c r="AA933">
        <f t="shared" si="14"/>
        <v>3</v>
      </c>
    </row>
    <row r="934" spans="1:27" x14ac:dyDescent="0.2">
      <c r="A934">
        <v>4080</v>
      </c>
      <c r="B934" s="1" t="s">
        <v>3024</v>
      </c>
      <c r="C934" t="s">
        <v>1027</v>
      </c>
      <c r="D934" s="9">
        <v>107</v>
      </c>
      <c r="E934" s="9" t="s">
        <v>259</v>
      </c>
      <c r="F934" s="9" t="s">
        <v>1416</v>
      </c>
      <c r="G934" s="10">
        <v>4</v>
      </c>
      <c r="H934" s="10" t="s">
        <v>342</v>
      </c>
      <c r="I934" s="10">
        <v>1944</v>
      </c>
      <c r="J934" s="11" t="s">
        <v>3016</v>
      </c>
      <c r="K934" s="12" t="s">
        <v>415</v>
      </c>
      <c r="L934" s="13" t="s">
        <v>3025</v>
      </c>
      <c r="M934" s="13" t="s">
        <v>332</v>
      </c>
      <c r="N934" t="s">
        <v>2060</v>
      </c>
      <c r="Q934" t="s">
        <v>334</v>
      </c>
      <c r="R934" s="9"/>
      <c r="S934" s="9"/>
      <c r="T934">
        <v>7</v>
      </c>
      <c r="U934" s="210" t="s">
        <v>2991</v>
      </c>
      <c r="V934" s="14">
        <v>1</v>
      </c>
      <c r="W934" s="14">
        <v>1</v>
      </c>
      <c r="X934" s="14" t="s">
        <v>270</v>
      </c>
      <c r="Y934">
        <v>107</v>
      </c>
      <c r="Z934" t="s">
        <v>271</v>
      </c>
      <c r="AA934">
        <f t="shared" si="14"/>
        <v>1</v>
      </c>
    </row>
    <row r="935" spans="1:27" x14ac:dyDescent="0.2">
      <c r="A935">
        <v>6817</v>
      </c>
      <c r="B935" s="1" t="s">
        <v>3020</v>
      </c>
      <c r="C935" t="s">
        <v>1027</v>
      </c>
      <c r="D935" s="9">
        <v>464</v>
      </c>
      <c r="E935" s="9" t="s">
        <v>259</v>
      </c>
      <c r="F935" s="9" t="s">
        <v>1416</v>
      </c>
      <c r="G935" s="10">
        <v>4</v>
      </c>
      <c r="H935" s="10" t="s">
        <v>342</v>
      </c>
      <c r="I935" s="10">
        <v>1944</v>
      </c>
      <c r="J935" s="11" t="s">
        <v>3016</v>
      </c>
      <c r="K935" s="12" t="s">
        <v>415</v>
      </c>
      <c r="L935" s="13" t="s">
        <v>3021</v>
      </c>
      <c r="M935" s="13" t="s">
        <v>279</v>
      </c>
      <c r="N935" t="s">
        <v>280</v>
      </c>
      <c r="Q935" s="13" t="s">
        <v>281</v>
      </c>
      <c r="R935" s="9"/>
      <c r="S935" s="9"/>
      <c r="T935">
        <v>7</v>
      </c>
      <c r="U935" s="210" t="s">
        <v>2991</v>
      </c>
      <c r="V935" s="14">
        <v>1</v>
      </c>
      <c r="W935" s="14">
        <v>1</v>
      </c>
      <c r="X935" s="14" t="s">
        <v>270</v>
      </c>
      <c r="Y935">
        <v>464</v>
      </c>
      <c r="Z935" t="s">
        <v>271</v>
      </c>
      <c r="AA935">
        <f t="shared" si="14"/>
        <v>1</v>
      </c>
    </row>
    <row r="936" spans="1:27" x14ac:dyDescent="0.2">
      <c r="A936">
        <v>6670</v>
      </c>
      <c r="B936" s="1" t="s">
        <v>3018</v>
      </c>
      <c r="C936" t="s">
        <v>1027</v>
      </c>
      <c r="D936" s="9">
        <v>487</v>
      </c>
      <c r="E936" s="9" t="s">
        <v>259</v>
      </c>
      <c r="F936" s="9" t="s">
        <v>1416</v>
      </c>
      <c r="G936" s="10">
        <v>4</v>
      </c>
      <c r="H936" s="10" t="s">
        <v>342</v>
      </c>
      <c r="I936" s="10">
        <v>1944</v>
      </c>
      <c r="J936" s="11" t="s">
        <v>3016</v>
      </c>
      <c r="K936" s="12" t="s">
        <v>415</v>
      </c>
      <c r="L936" s="13" t="s">
        <v>3019</v>
      </c>
      <c r="M936" s="13" t="s">
        <v>263</v>
      </c>
      <c r="N936" t="s">
        <v>280</v>
      </c>
      <c r="Q936" t="s">
        <v>281</v>
      </c>
      <c r="R936" s="9"/>
      <c r="S936" s="9"/>
      <c r="T936">
        <v>7</v>
      </c>
      <c r="U936" s="210" t="s">
        <v>2991</v>
      </c>
      <c r="V936" s="14">
        <v>1</v>
      </c>
      <c r="W936" s="14">
        <v>1</v>
      </c>
      <c r="X936" s="14" t="s">
        <v>270</v>
      </c>
      <c r="Y936">
        <v>487</v>
      </c>
      <c r="Z936" t="s">
        <v>271</v>
      </c>
      <c r="AA936">
        <f t="shared" si="14"/>
        <v>1</v>
      </c>
    </row>
    <row r="937" spans="1:27" x14ac:dyDescent="0.2">
      <c r="A937">
        <v>4000</v>
      </c>
      <c r="B937" s="1" t="s">
        <v>3022</v>
      </c>
      <c r="C937" t="s">
        <v>1027</v>
      </c>
      <c r="D937" s="9">
        <v>107</v>
      </c>
      <c r="E937" s="9" t="s">
        <v>259</v>
      </c>
      <c r="F937" s="9" t="s">
        <v>1416</v>
      </c>
      <c r="G937" s="10">
        <v>4</v>
      </c>
      <c r="H937" s="10" t="s">
        <v>342</v>
      </c>
      <c r="I937" s="10">
        <v>1944</v>
      </c>
      <c r="J937" s="11" t="s">
        <v>3016</v>
      </c>
      <c r="K937" s="12" t="s">
        <v>415</v>
      </c>
      <c r="L937" s="13" t="s">
        <v>3023</v>
      </c>
      <c r="M937" s="13" t="s">
        <v>263</v>
      </c>
      <c r="N937" t="s">
        <v>613</v>
      </c>
      <c r="O937" t="s">
        <v>323</v>
      </c>
      <c r="Q937" t="s">
        <v>672</v>
      </c>
      <c r="R937" s="9"/>
      <c r="S937" s="9"/>
      <c r="T937">
        <v>7</v>
      </c>
      <c r="U937" s="210" t="s">
        <v>2991</v>
      </c>
      <c r="V937" s="14">
        <v>1</v>
      </c>
      <c r="W937" s="14">
        <v>1</v>
      </c>
      <c r="X937" s="14" t="s">
        <v>270</v>
      </c>
      <c r="Y937">
        <v>107</v>
      </c>
      <c r="Z937" t="s">
        <v>271</v>
      </c>
      <c r="AA937">
        <f t="shared" si="14"/>
        <v>1</v>
      </c>
    </row>
    <row r="938" spans="1:27" x14ac:dyDescent="0.2">
      <c r="A938">
        <v>3207</v>
      </c>
      <c r="B938" s="1" t="s">
        <v>3008</v>
      </c>
      <c r="C938" t="s">
        <v>341</v>
      </c>
      <c r="D938" s="9" t="s">
        <v>3009</v>
      </c>
      <c r="E938" s="9" t="s">
        <v>259</v>
      </c>
      <c r="F938" s="9" t="s">
        <v>1235</v>
      </c>
      <c r="G938" s="10">
        <v>4</v>
      </c>
      <c r="H938" s="10" t="s">
        <v>342</v>
      </c>
      <c r="I938" s="10">
        <v>1944</v>
      </c>
      <c r="J938" s="11" t="s">
        <v>3010</v>
      </c>
      <c r="K938" s="12"/>
      <c r="L938" s="13" t="s">
        <v>3011</v>
      </c>
      <c r="M938" t="s">
        <v>753</v>
      </c>
      <c r="R938" s="9"/>
      <c r="S938" s="9"/>
      <c r="T938">
        <v>7</v>
      </c>
      <c r="U938" s="210" t="s">
        <v>2991</v>
      </c>
      <c r="V938" s="14">
        <v>1</v>
      </c>
      <c r="W938" s="14">
        <v>1</v>
      </c>
      <c r="X938" s="14" t="s">
        <v>294</v>
      </c>
      <c r="Y938" t="s">
        <v>1234</v>
      </c>
      <c r="Z938" t="s">
        <v>271</v>
      </c>
      <c r="AA938">
        <f t="shared" si="14"/>
        <v>3</v>
      </c>
    </row>
    <row r="939" spans="1:27" x14ac:dyDescent="0.2">
      <c r="A939">
        <v>5176</v>
      </c>
      <c r="B939" s="1" t="s">
        <v>3026</v>
      </c>
      <c r="C939" t="s">
        <v>1027</v>
      </c>
      <c r="D939" s="9">
        <v>235</v>
      </c>
      <c r="E939" s="9" t="s">
        <v>259</v>
      </c>
      <c r="F939" s="9" t="s">
        <v>883</v>
      </c>
      <c r="G939" s="10">
        <v>5</v>
      </c>
      <c r="H939" s="10" t="s">
        <v>342</v>
      </c>
      <c r="I939" s="10">
        <v>1944</v>
      </c>
      <c r="J939" s="11" t="s">
        <v>3027</v>
      </c>
      <c r="K939" s="12" t="s">
        <v>237</v>
      </c>
      <c r="L939" s="13" t="s">
        <v>3028</v>
      </c>
      <c r="M939" s="13" t="s">
        <v>263</v>
      </c>
      <c r="N939" t="s">
        <v>280</v>
      </c>
      <c r="Q939" t="s">
        <v>281</v>
      </c>
      <c r="R939" s="9"/>
      <c r="S939" s="9"/>
      <c r="T939">
        <v>7</v>
      </c>
      <c r="U939" s="210" t="s">
        <v>2991</v>
      </c>
      <c r="V939" s="14">
        <v>1</v>
      </c>
      <c r="W939" s="14">
        <v>1</v>
      </c>
      <c r="X939" s="14" t="s">
        <v>270</v>
      </c>
      <c r="Y939">
        <v>235</v>
      </c>
      <c r="Z939" t="s">
        <v>1419</v>
      </c>
      <c r="AA939">
        <f t="shared" si="14"/>
        <v>1</v>
      </c>
    </row>
    <row r="940" spans="1:27" x14ac:dyDescent="0.2">
      <c r="A940">
        <v>5203</v>
      </c>
      <c r="B940" s="1" t="s">
        <v>3029</v>
      </c>
      <c r="C940" t="s">
        <v>1027</v>
      </c>
      <c r="D940" s="9">
        <v>235</v>
      </c>
      <c r="E940" s="9" t="s">
        <v>259</v>
      </c>
      <c r="F940" s="9" t="s">
        <v>883</v>
      </c>
      <c r="G940" s="10">
        <v>5</v>
      </c>
      <c r="H940" s="10" t="s">
        <v>342</v>
      </c>
      <c r="I940" s="10">
        <v>1944</v>
      </c>
      <c r="J940" s="11" t="s">
        <v>3027</v>
      </c>
      <c r="K940" s="12" t="s">
        <v>237</v>
      </c>
      <c r="L940" s="13" t="s">
        <v>17804</v>
      </c>
      <c r="M940" s="13" t="s">
        <v>263</v>
      </c>
      <c r="N940" t="s">
        <v>280</v>
      </c>
      <c r="Q940" t="s">
        <v>281</v>
      </c>
      <c r="R940" s="9"/>
      <c r="S940" s="9"/>
      <c r="T940">
        <v>7</v>
      </c>
      <c r="U940" s="210" t="s">
        <v>2991</v>
      </c>
      <c r="V940" s="14">
        <v>1</v>
      </c>
      <c r="W940" s="14">
        <v>1</v>
      </c>
      <c r="X940" s="14" t="s">
        <v>270</v>
      </c>
      <c r="Y940">
        <v>235</v>
      </c>
      <c r="Z940" t="s">
        <v>1419</v>
      </c>
      <c r="AA940">
        <f t="shared" si="14"/>
        <v>1</v>
      </c>
    </row>
    <row r="941" spans="1:27" x14ac:dyDescent="0.2">
      <c r="A941">
        <v>1126</v>
      </c>
      <c r="B941" s="1" t="s">
        <v>3030</v>
      </c>
      <c r="C941" t="s">
        <v>284</v>
      </c>
      <c r="D941" s="9" t="s">
        <v>3031</v>
      </c>
      <c r="E941" s="9" t="s">
        <v>259</v>
      </c>
      <c r="F941" s="9" t="s">
        <v>1701</v>
      </c>
      <c r="G941" s="10">
        <v>5</v>
      </c>
      <c r="H941" s="10" t="s">
        <v>342</v>
      </c>
      <c r="I941" s="10">
        <v>1944</v>
      </c>
      <c r="J941" s="11" t="s">
        <v>3032</v>
      </c>
      <c r="K941" s="12" t="s">
        <v>415</v>
      </c>
      <c r="L941" s="13" t="s">
        <v>18578</v>
      </c>
      <c r="M941" s="13" t="s">
        <v>332</v>
      </c>
      <c r="N941" t="s">
        <v>2060</v>
      </c>
      <c r="Q941" t="s">
        <v>334</v>
      </c>
      <c r="R941" s="9"/>
      <c r="S941" s="9"/>
      <c r="T941">
        <v>7</v>
      </c>
      <c r="U941" s="210" t="s">
        <v>2991</v>
      </c>
      <c r="V941" s="14">
        <v>1</v>
      </c>
      <c r="W941" s="14">
        <v>1</v>
      </c>
      <c r="X941" s="14" t="s">
        <v>270</v>
      </c>
      <c r="Y941">
        <v>141</v>
      </c>
      <c r="Z941" t="s">
        <v>271</v>
      </c>
      <c r="AA941">
        <f t="shared" si="14"/>
        <v>4</v>
      </c>
    </row>
    <row r="942" spans="1:27" x14ac:dyDescent="0.2">
      <c r="A942">
        <v>5724</v>
      </c>
      <c r="B942" s="1" t="s">
        <v>3033</v>
      </c>
      <c r="C942" t="s">
        <v>1008</v>
      </c>
      <c r="D942" s="9">
        <v>105</v>
      </c>
      <c r="E942" s="9" t="s">
        <v>259</v>
      </c>
      <c r="F942" s="9" t="s">
        <v>721</v>
      </c>
      <c r="G942" s="10">
        <v>5</v>
      </c>
      <c r="H942" s="10" t="s">
        <v>342</v>
      </c>
      <c r="I942" s="10">
        <v>1944</v>
      </c>
      <c r="J942" s="11" t="s">
        <v>3032</v>
      </c>
      <c r="K942" s="12" t="s">
        <v>415</v>
      </c>
      <c r="L942" s="13" t="s">
        <v>77</v>
      </c>
      <c r="M942" s="13" t="s">
        <v>263</v>
      </c>
      <c r="N942" t="s">
        <v>280</v>
      </c>
      <c r="Q942" t="s">
        <v>281</v>
      </c>
      <c r="R942" s="9"/>
      <c r="S942" s="9"/>
      <c r="T942">
        <v>7</v>
      </c>
      <c r="U942" s="210" t="s">
        <v>2991</v>
      </c>
      <c r="V942" s="14">
        <v>1</v>
      </c>
      <c r="W942" s="14">
        <v>1</v>
      </c>
      <c r="X942" s="14" t="s">
        <v>270</v>
      </c>
      <c r="Y942">
        <v>105</v>
      </c>
      <c r="Z942" t="s">
        <v>271</v>
      </c>
      <c r="AA942">
        <f t="shared" si="14"/>
        <v>1</v>
      </c>
    </row>
    <row r="943" spans="1:27" x14ac:dyDescent="0.2">
      <c r="A943">
        <v>4872</v>
      </c>
      <c r="B943" s="1" t="s">
        <v>3034</v>
      </c>
      <c r="C943" t="s">
        <v>1523</v>
      </c>
      <c r="D943" s="9">
        <v>29</v>
      </c>
      <c r="E943" s="9" t="s">
        <v>259</v>
      </c>
      <c r="F943" s="9" t="s">
        <v>413</v>
      </c>
      <c r="G943" s="10">
        <v>5</v>
      </c>
      <c r="H943" s="10" t="s">
        <v>342</v>
      </c>
      <c r="I943" s="10">
        <v>1944</v>
      </c>
      <c r="J943" s="11" t="s">
        <v>3032</v>
      </c>
      <c r="K943" s="12" t="s">
        <v>415</v>
      </c>
      <c r="L943" s="13" t="s">
        <v>3035</v>
      </c>
      <c r="M943" s="13" t="s">
        <v>279</v>
      </c>
      <c r="N943" t="s">
        <v>280</v>
      </c>
      <c r="Q943" s="13" t="s">
        <v>281</v>
      </c>
      <c r="R943" s="9"/>
      <c r="S943" s="9"/>
      <c r="T943">
        <v>7</v>
      </c>
      <c r="U943" s="210" t="s">
        <v>2991</v>
      </c>
      <c r="V943" s="14">
        <v>1</v>
      </c>
      <c r="W943" s="14">
        <v>1</v>
      </c>
      <c r="X943" s="14" t="s">
        <v>270</v>
      </c>
      <c r="Y943">
        <v>29</v>
      </c>
      <c r="Z943" t="s">
        <v>505</v>
      </c>
      <c r="AA943">
        <f t="shared" si="14"/>
        <v>1</v>
      </c>
    </row>
    <row r="944" spans="1:27" x14ac:dyDescent="0.2">
      <c r="A944">
        <v>389</v>
      </c>
      <c r="B944" s="1" t="s">
        <v>3036</v>
      </c>
      <c r="C944" t="s">
        <v>284</v>
      </c>
      <c r="D944" s="9" t="s">
        <v>3037</v>
      </c>
      <c r="E944" s="9" t="s">
        <v>259</v>
      </c>
      <c r="F944" s="9" t="s">
        <v>532</v>
      </c>
      <c r="G944" s="10">
        <v>6</v>
      </c>
      <c r="H944" s="10" t="s">
        <v>342</v>
      </c>
      <c r="I944" s="10">
        <v>1944</v>
      </c>
      <c r="J944" s="11" t="s">
        <v>3038</v>
      </c>
      <c r="K944" s="12" t="s">
        <v>237</v>
      </c>
      <c r="L944" s="13" t="s">
        <v>3039</v>
      </c>
      <c r="M944" s="13" t="s">
        <v>290</v>
      </c>
      <c r="N944" t="s">
        <v>291</v>
      </c>
      <c r="O944" t="s">
        <v>1101</v>
      </c>
      <c r="R944" s="9"/>
      <c r="S944" s="9"/>
      <c r="T944">
        <v>7</v>
      </c>
      <c r="U944" s="210" t="s">
        <v>2991</v>
      </c>
      <c r="V944" s="14">
        <v>1</v>
      </c>
      <c r="W944" s="14">
        <v>1</v>
      </c>
      <c r="X944" s="14" t="s">
        <v>294</v>
      </c>
      <c r="Y944" t="s">
        <v>1242</v>
      </c>
      <c r="Z944" t="s">
        <v>271</v>
      </c>
      <c r="AA944">
        <f t="shared" si="14"/>
        <v>6</v>
      </c>
    </row>
    <row r="945" spans="1:27" x14ac:dyDescent="0.2">
      <c r="A945">
        <v>7761</v>
      </c>
      <c r="B945" s="1" t="s">
        <v>3042</v>
      </c>
      <c r="C945" t="s">
        <v>1798</v>
      </c>
      <c r="D945" s="9">
        <v>544</v>
      </c>
      <c r="E945" s="9" t="s">
        <v>259</v>
      </c>
      <c r="F945" s="9" t="s">
        <v>260</v>
      </c>
      <c r="G945" s="10">
        <v>6</v>
      </c>
      <c r="H945" s="10" t="s">
        <v>342</v>
      </c>
      <c r="I945" s="10">
        <v>1944</v>
      </c>
      <c r="J945" s="11" t="s">
        <v>3038</v>
      </c>
      <c r="K945" s="12" t="s">
        <v>237</v>
      </c>
      <c r="L945" s="13" t="s">
        <v>3043</v>
      </c>
      <c r="M945" s="13" t="s">
        <v>290</v>
      </c>
      <c r="O945" t="s">
        <v>3044</v>
      </c>
      <c r="R945" s="9"/>
      <c r="S945" s="9"/>
      <c r="T945">
        <v>7</v>
      </c>
      <c r="U945" s="210" t="s">
        <v>2991</v>
      </c>
      <c r="V945" s="14">
        <v>1</v>
      </c>
      <c r="W945" s="14">
        <v>1</v>
      </c>
      <c r="X945" s="14" t="s">
        <v>270</v>
      </c>
      <c r="Y945">
        <v>544</v>
      </c>
      <c r="Z945" t="s">
        <v>271</v>
      </c>
      <c r="AA945">
        <f t="shared" si="14"/>
        <v>1</v>
      </c>
    </row>
    <row r="946" spans="1:27" x14ac:dyDescent="0.2">
      <c r="A946">
        <v>746</v>
      </c>
      <c r="B946" s="1" t="s">
        <v>3040</v>
      </c>
      <c r="C946" t="s">
        <v>1798</v>
      </c>
      <c r="D946" s="9">
        <v>684</v>
      </c>
      <c r="E946" s="9" t="s">
        <v>876</v>
      </c>
      <c r="F946" s="9" t="s">
        <v>260</v>
      </c>
      <c r="G946" s="10">
        <v>6</v>
      </c>
      <c r="H946" s="10" t="s">
        <v>342</v>
      </c>
      <c r="I946" s="10">
        <v>1944</v>
      </c>
      <c r="J946" s="11" t="s">
        <v>3038</v>
      </c>
      <c r="K946" s="12" t="s">
        <v>237</v>
      </c>
      <c r="L946" s="13" t="s">
        <v>3041</v>
      </c>
      <c r="M946" s="13" t="s">
        <v>290</v>
      </c>
      <c r="O946" t="s">
        <v>520</v>
      </c>
      <c r="R946" s="9"/>
      <c r="S946" s="9"/>
      <c r="T946">
        <v>7</v>
      </c>
      <c r="U946" s="210" t="s">
        <v>2991</v>
      </c>
      <c r="V946" s="14">
        <v>1</v>
      </c>
      <c r="W946" s="14">
        <v>1</v>
      </c>
      <c r="X946" s="14" t="s">
        <v>270</v>
      </c>
      <c r="Y946">
        <v>684</v>
      </c>
      <c r="Z946" t="s">
        <v>271</v>
      </c>
      <c r="AA946">
        <f t="shared" si="14"/>
        <v>1</v>
      </c>
    </row>
    <row r="947" spans="1:27" x14ac:dyDescent="0.2">
      <c r="A947">
        <v>5742</v>
      </c>
      <c r="B947" s="1" t="s">
        <v>3045</v>
      </c>
      <c r="C947" t="s">
        <v>657</v>
      </c>
      <c r="D947" s="9" t="s">
        <v>990</v>
      </c>
      <c r="E947" s="9" t="s">
        <v>275</v>
      </c>
      <c r="F947" s="9" t="s">
        <v>413</v>
      </c>
      <c r="G947" s="10">
        <v>7</v>
      </c>
      <c r="H947" s="10" t="s">
        <v>342</v>
      </c>
      <c r="I947" s="10">
        <v>1944</v>
      </c>
      <c r="J947" s="11" t="s">
        <v>3046</v>
      </c>
      <c r="K947" s="12" t="s">
        <v>237</v>
      </c>
      <c r="L947" s="117" t="s">
        <v>18108</v>
      </c>
      <c r="M947" s="13" t="s">
        <v>290</v>
      </c>
      <c r="O947" t="s">
        <v>93</v>
      </c>
      <c r="R947" s="9"/>
      <c r="S947" s="9"/>
      <c r="T947">
        <v>7</v>
      </c>
      <c r="U947" s="210" t="s">
        <v>2991</v>
      </c>
      <c r="V947" s="14">
        <v>1</v>
      </c>
      <c r="W947" s="14">
        <v>1</v>
      </c>
      <c r="X947" s="14" t="s">
        <v>270</v>
      </c>
      <c r="Y947">
        <v>23</v>
      </c>
      <c r="Z947" t="s">
        <v>271</v>
      </c>
      <c r="AA947">
        <f t="shared" si="14"/>
        <v>2</v>
      </c>
    </row>
    <row r="948" spans="1:27" x14ac:dyDescent="0.2">
      <c r="A948">
        <v>5725</v>
      </c>
      <c r="B948" s="1" t="s">
        <v>3049</v>
      </c>
      <c r="C948" t="s">
        <v>2040</v>
      </c>
      <c r="D948" s="9">
        <v>105</v>
      </c>
      <c r="E948" s="9" t="s">
        <v>259</v>
      </c>
      <c r="F948" s="9" t="s">
        <v>721</v>
      </c>
      <c r="G948" s="10">
        <v>7</v>
      </c>
      <c r="H948" s="10" t="s">
        <v>342</v>
      </c>
      <c r="I948" s="10">
        <v>1944</v>
      </c>
      <c r="J948" s="11" t="s">
        <v>3046</v>
      </c>
      <c r="K948" s="12" t="s">
        <v>237</v>
      </c>
      <c r="L948" s="13" t="s">
        <v>3050</v>
      </c>
      <c r="M948" s="13" t="s">
        <v>263</v>
      </c>
      <c r="N948" t="s">
        <v>771</v>
      </c>
      <c r="O948" t="s">
        <v>17853</v>
      </c>
      <c r="P948" s="25"/>
      <c r="Q948" t="s">
        <v>672</v>
      </c>
      <c r="R948" s="9"/>
      <c r="S948" s="9"/>
      <c r="T948">
        <v>7</v>
      </c>
      <c r="U948" s="210" t="s">
        <v>2991</v>
      </c>
      <c r="V948" s="14">
        <v>1</v>
      </c>
      <c r="W948" s="14">
        <v>1</v>
      </c>
      <c r="X948" s="14" t="s">
        <v>270</v>
      </c>
      <c r="Y948">
        <v>105</v>
      </c>
      <c r="Z948" t="s">
        <v>271</v>
      </c>
      <c r="AA948">
        <f t="shared" si="14"/>
        <v>1</v>
      </c>
    </row>
    <row r="949" spans="1:27" x14ac:dyDescent="0.2">
      <c r="A949">
        <v>1120</v>
      </c>
      <c r="B949" s="1" t="s">
        <v>3047</v>
      </c>
      <c r="C949" t="s">
        <v>1798</v>
      </c>
      <c r="D949" s="9" t="s">
        <v>2138</v>
      </c>
      <c r="E949" s="9" t="s">
        <v>259</v>
      </c>
      <c r="F949" s="9" t="s">
        <v>748</v>
      </c>
      <c r="G949" s="10">
        <v>7</v>
      </c>
      <c r="H949" s="10" t="s">
        <v>342</v>
      </c>
      <c r="I949" s="10">
        <v>1944</v>
      </c>
      <c r="J949" s="11" t="s">
        <v>3046</v>
      </c>
      <c r="K949" s="12" t="s">
        <v>237</v>
      </c>
      <c r="L949" s="13" t="s">
        <v>3048</v>
      </c>
      <c r="M949" t="s">
        <v>263</v>
      </c>
      <c r="N949" t="s">
        <v>613</v>
      </c>
      <c r="O949" t="s">
        <v>292</v>
      </c>
      <c r="Q949" t="s">
        <v>672</v>
      </c>
      <c r="R949" s="9"/>
      <c r="S949" s="9"/>
      <c r="T949">
        <v>7</v>
      </c>
      <c r="U949" s="210" t="s">
        <v>2991</v>
      </c>
      <c r="V949" s="14">
        <v>1</v>
      </c>
      <c r="W949" s="14">
        <v>1</v>
      </c>
      <c r="X949" s="14" t="s">
        <v>270</v>
      </c>
      <c r="Y949" t="s">
        <v>2138</v>
      </c>
      <c r="Z949" t="s">
        <v>271</v>
      </c>
      <c r="AA949">
        <f t="shared" si="14"/>
        <v>1</v>
      </c>
    </row>
    <row r="950" spans="1:27" x14ac:dyDescent="0.2">
      <c r="A950">
        <v>1760</v>
      </c>
      <c r="B950" s="1" t="s">
        <v>3051</v>
      </c>
      <c r="C950" t="s">
        <v>2040</v>
      </c>
      <c r="D950" s="9" t="s">
        <v>3052</v>
      </c>
      <c r="E950" s="9" t="s">
        <v>259</v>
      </c>
      <c r="F950" s="9" t="s">
        <v>721</v>
      </c>
      <c r="G950" s="10">
        <v>7</v>
      </c>
      <c r="H950" s="10" t="s">
        <v>342</v>
      </c>
      <c r="I950" s="10">
        <v>1944</v>
      </c>
      <c r="J950" s="11" t="s">
        <v>3053</v>
      </c>
      <c r="K950" s="12" t="s">
        <v>415</v>
      </c>
      <c r="L950" s="13" t="s">
        <v>3054</v>
      </c>
      <c r="M950" s="13" t="s">
        <v>290</v>
      </c>
      <c r="N950" t="s">
        <v>573</v>
      </c>
      <c r="O950" t="s">
        <v>292</v>
      </c>
      <c r="R950" s="9"/>
      <c r="S950" s="9"/>
      <c r="T950">
        <v>7</v>
      </c>
      <c r="U950" s="210" t="s">
        <v>2991</v>
      </c>
      <c r="V950" s="14">
        <v>1</v>
      </c>
      <c r="W950" s="14">
        <v>1</v>
      </c>
      <c r="X950" s="14" t="s">
        <v>270</v>
      </c>
      <c r="Y950">
        <v>571</v>
      </c>
      <c r="Z950" t="s">
        <v>271</v>
      </c>
      <c r="AA950">
        <f t="shared" si="14"/>
        <v>3</v>
      </c>
    </row>
    <row r="951" spans="1:27" x14ac:dyDescent="0.2">
      <c r="A951">
        <v>3725</v>
      </c>
      <c r="B951" s="1" t="s">
        <v>3061</v>
      </c>
      <c r="C951" t="s">
        <v>2040</v>
      </c>
      <c r="D951" s="9" t="s">
        <v>1690</v>
      </c>
      <c r="E951" s="9" t="s">
        <v>259</v>
      </c>
      <c r="F951" s="9" t="s">
        <v>721</v>
      </c>
      <c r="G951" s="10">
        <v>7</v>
      </c>
      <c r="H951" s="10" t="s">
        <v>342</v>
      </c>
      <c r="I951" s="10">
        <v>1944</v>
      </c>
      <c r="J951" s="11" t="s">
        <v>3053</v>
      </c>
      <c r="K951" s="12" t="s">
        <v>415</v>
      </c>
      <c r="L951" s="13" t="s">
        <v>3062</v>
      </c>
      <c r="M951" s="13" t="s">
        <v>263</v>
      </c>
      <c r="N951" t="s">
        <v>2672</v>
      </c>
      <c r="Q951" t="s">
        <v>672</v>
      </c>
      <c r="R951" s="9"/>
      <c r="S951" s="9"/>
      <c r="T951">
        <v>7</v>
      </c>
      <c r="U951" s="210" t="s">
        <v>2991</v>
      </c>
      <c r="V951" s="14">
        <v>1</v>
      </c>
      <c r="W951" s="14">
        <v>1</v>
      </c>
      <c r="X951" s="14" t="s">
        <v>270</v>
      </c>
      <c r="Y951">
        <v>139</v>
      </c>
      <c r="Z951" t="s">
        <v>271</v>
      </c>
      <c r="AA951">
        <f t="shared" si="14"/>
        <v>2</v>
      </c>
    </row>
    <row r="952" spans="1:27" x14ac:dyDescent="0.2">
      <c r="A952">
        <v>5300</v>
      </c>
      <c r="B952" s="1" t="s">
        <v>3055</v>
      </c>
      <c r="C952" t="s">
        <v>2040</v>
      </c>
      <c r="D952" s="9" t="s">
        <v>3056</v>
      </c>
      <c r="E952" s="9" t="s">
        <v>259</v>
      </c>
      <c r="F952" s="9" t="s">
        <v>721</v>
      </c>
      <c r="G952" s="10">
        <v>7</v>
      </c>
      <c r="H952" s="10" t="s">
        <v>342</v>
      </c>
      <c r="I952" s="10">
        <v>1944</v>
      </c>
      <c r="J952" s="11" t="s">
        <v>3053</v>
      </c>
      <c r="K952" s="12" t="s">
        <v>415</v>
      </c>
      <c r="L952" s="13" t="s">
        <v>3057</v>
      </c>
      <c r="M952" s="13" t="s">
        <v>263</v>
      </c>
      <c r="N952" t="s">
        <v>345</v>
      </c>
      <c r="O952" t="s">
        <v>3058</v>
      </c>
      <c r="P952" t="s">
        <v>3059</v>
      </c>
      <c r="Q952" t="s">
        <v>267</v>
      </c>
      <c r="R952" s="9" t="s">
        <v>3060</v>
      </c>
      <c r="S952" s="9"/>
      <c r="T952">
        <v>7</v>
      </c>
      <c r="U952" s="210" t="s">
        <v>2991</v>
      </c>
      <c r="V952" s="14">
        <v>1</v>
      </c>
      <c r="W952" s="14">
        <v>1</v>
      </c>
      <c r="X952" s="14" t="s">
        <v>270</v>
      </c>
      <c r="Y952">
        <v>692</v>
      </c>
      <c r="Z952" t="s">
        <v>271</v>
      </c>
      <c r="AA952">
        <f t="shared" si="14"/>
        <v>2</v>
      </c>
    </row>
    <row r="953" spans="1:27" x14ac:dyDescent="0.2">
      <c r="A953">
        <v>6035</v>
      </c>
      <c r="B953" s="1" t="s">
        <v>3063</v>
      </c>
      <c r="C953" t="s">
        <v>1523</v>
      </c>
      <c r="D953" s="9">
        <v>410</v>
      </c>
      <c r="E953" s="9" t="s">
        <v>259</v>
      </c>
      <c r="F953" s="9" t="s">
        <v>312</v>
      </c>
      <c r="G953" s="10">
        <v>7</v>
      </c>
      <c r="H953" s="10" t="s">
        <v>342</v>
      </c>
      <c r="I953" s="10">
        <v>1944</v>
      </c>
      <c r="J953" s="11" t="s">
        <v>3053</v>
      </c>
      <c r="K953" s="12" t="s">
        <v>415</v>
      </c>
      <c r="L953" s="13" t="s">
        <v>18444</v>
      </c>
      <c r="M953" s="13" t="s">
        <v>263</v>
      </c>
      <c r="N953" t="s">
        <v>1350</v>
      </c>
      <c r="Q953" t="s">
        <v>672</v>
      </c>
      <c r="R953" s="9"/>
      <c r="S953" s="9"/>
      <c r="T953">
        <v>7</v>
      </c>
      <c r="U953" s="210" t="s">
        <v>2991</v>
      </c>
      <c r="V953" s="14">
        <v>1</v>
      </c>
      <c r="W953" s="14">
        <v>1</v>
      </c>
      <c r="X953" s="14" t="s">
        <v>270</v>
      </c>
      <c r="Y953">
        <v>410</v>
      </c>
      <c r="Z953" t="s">
        <v>505</v>
      </c>
      <c r="AA953">
        <f t="shared" si="14"/>
        <v>1</v>
      </c>
    </row>
    <row r="954" spans="1:27" x14ac:dyDescent="0.2">
      <c r="A954">
        <v>989</v>
      </c>
      <c r="B954" s="1" t="s">
        <v>3064</v>
      </c>
      <c r="C954" t="s">
        <v>2040</v>
      </c>
      <c r="D954" s="9" t="s">
        <v>3065</v>
      </c>
      <c r="E954" s="9" t="s">
        <v>259</v>
      </c>
      <c r="F954" s="9" t="s">
        <v>721</v>
      </c>
      <c r="G954" s="10">
        <v>8</v>
      </c>
      <c r="H954" s="10" t="s">
        <v>342</v>
      </c>
      <c r="I954" s="10">
        <v>1944</v>
      </c>
      <c r="J954" s="11" t="s">
        <v>3066</v>
      </c>
      <c r="K954" s="12" t="s">
        <v>237</v>
      </c>
      <c r="L954" s="13" t="s">
        <v>3067</v>
      </c>
      <c r="M954" s="13" t="s">
        <v>290</v>
      </c>
      <c r="N954" t="s">
        <v>291</v>
      </c>
      <c r="O954" t="s">
        <v>292</v>
      </c>
      <c r="R954" s="9"/>
      <c r="S954" s="9"/>
      <c r="T954">
        <v>7</v>
      </c>
      <c r="U954" s="210" t="s">
        <v>2991</v>
      </c>
      <c r="V954" s="14">
        <v>1</v>
      </c>
      <c r="W954" s="14">
        <v>1</v>
      </c>
      <c r="X954" s="14" t="s">
        <v>270</v>
      </c>
      <c r="Y954">
        <v>692</v>
      </c>
      <c r="Z954" t="s">
        <v>271</v>
      </c>
      <c r="AA954">
        <f t="shared" si="14"/>
        <v>2</v>
      </c>
    </row>
    <row r="955" spans="1:27" x14ac:dyDescent="0.2">
      <c r="A955">
        <v>3545</v>
      </c>
      <c r="B955" s="1" t="s">
        <v>3068</v>
      </c>
      <c r="C955" t="s">
        <v>1027</v>
      </c>
      <c r="D955" s="9" t="s">
        <v>2655</v>
      </c>
      <c r="E955" s="9" t="s">
        <v>876</v>
      </c>
      <c r="F955" s="9" t="s">
        <v>1416</v>
      </c>
      <c r="G955" s="10">
        <v>8</v>
      </c>
      <c r="H955" s="10" t="s">
        <v>342</v>
      </c>
      <c r="I955" s="10">
        <v>1944</v>
      </c>
      <c r="J955" s="11" t="s">
        <v>3066</v>
      </c>
      <c r="K955" s="12" t="s">
        <v>415</v>
      </c>
      <c r="L955" s="13" t="s">
        <v>3069</v>
      </c>
      <c r="M955" s="13" t="s">
        <v>290</v>
      </c>
      <c r="O955" t="s">
        <v>292</v>
      </c>
      <c r="R955" s="9"/>
      <c r="S955" s="9"/>
      <c r="T955">
        <v>7</v>
      </c>
      <c r="U955" s="210" t="s">
        <v>2991</v>
      </c>
      <c r="V955" s="14">
        <v>1</v>
      </c>
      <c r="W955" s="14">
        <v>1</v>
      </c>
      <c r="X955" s="14" t="s">
        <v>270</v>
      </c>
      <c r="Y955">
        <v>45</v>
      </c>
      <c r="Z955" t="s">
        <v>1419</v>
      </c>
      <c r="AA955">
        <f t="shared" si="14"/>
        <v>2</v>
      </c>
    </row>
    <row r="956" spans="1:27" x14ac:dyDescent="0.2">
      <c r="A956">
        <v>6642</v>
      </c>
      <c r="B956" s="1" t="s">
        <v>3070</v>
      </c>
      <c r="C956" t="s">
        <v>1027</v>
      </c>
      <c r="D956" s="9">
        <v>21</v>
      </c>
      <c r="E956" s="9" t="s">
        <v>259</v>
      </c>
      <c r="F956" s="9" t="s">
        <v>1416</v>
      </c>
      <c r="G956" s="10">
        <v>8</v>
      </c>
      <c r="H956" s="10" t="s">
        <v>342</v>
      </c>
      <c r="I956" s="10">
        <v>1944</v>
      </c>
      <c r="J956" s="11" t="s">
        <v>3071</v>
      </c>
      <c r="K956" s="12" t="s">
        <v>415</v>
      </c>
      <c r="L956" s="13" t="s">
        <v>3072</v>
      </c>
      <c r="M956" s="13" t="s">
        <v>290</v>
      </c>
      <c r="N956" t="s">
        <v>573</v>
      </c>
      <c r="O956" t="s">
        <v>760</v>
      </c>
      <c r="R956" s="9"/>
      <c r="S956" s="9"/>
      <c r="T956">
        <v>7</v>
      </c>
      <c r="U956" s="210" t="s">
        <v>2991</v>
      </c>
      <c r="V956" s="14">
        <v>1</v>
      </c>
      <c r="W956" s="14">
        <v>1</v>
      </c>
      <c r="X956" s="14" t="s">
        <v>270</v>
      </c>
      <c r="Y956">
        <v>21</v>
      </c>
      <c r="Z956" t="s">
        <v>271</v>
      </c>
      <c r="AA956">
        <f t="shared" si="14"/>
        <v>1</v>
      </c>
    </row>
    <row r="957" spans="1:27" x14ac:dyDescent="0.2">
      <c r="A957">
        <v>2828</v>
      </c>
      <c r="B957" s="1" t="s">
        <v>1784</v>
      </c>
      <c r="C957" t="s">
        <v>507</v>
      </c>
      <c r="D957" s="9" t="s">
        <v>18378</v>
      </c>
      <c r="E957" s="9" t="s">
        <v>508</v>
      </c>
      <c r="F957" s="9" t="s">
        <v>532</v>
      </c>
      <c r="G957" s="10">
        <v>8</v>
      </c>
      <c r="H957" s="10" t="s">
        <v>342</v>
      </c>
      <c r="I957" s="10">
        <v>1944</v>
      </c>
      <c r="J957" s="11">
        <v>16261</v>
      </c>
      <c r="K957" s="24"/>
      <c r="L957" t="s">
        <v>18375</v>
      </c>
      <c r="M957" t="s">
        <v>290</v>
      </c>
      <c r="N957" t="s">
        <v>291</v>
      </c>
      <c r="O957" t="s">
        <v>2007</v>
      </c>
      <c r="S957" s="9"/>
      <c r="T957" s="14"/>
      <c r="U957" s="210" t="s">
        <v>2991</v>
      </c>
      <c r="V957" s="14">
        <v>1</v>
      </c>
      <c r="W957" s="14">
        <v>1</v>
      </c>
      <c r="X957" s="14" t="s">
        <v>294</v>
      </c>
      <c r="Y957" s="9" t="s">
        <v>18378</v>
      </c>
      <c r="Z957" t="s">
        <v>18167</v>
      </c>
      <c r="AA957">
        <f t="shared" si="14"/>
        <v>1</v>
      </c>
    </row>
    <row r="958" spans="1:27" x14ac:dyDescent="0.2">
      <c r="A958">
        <v>3568</v>
      </c>
      <c r="B958" s="1" t="s">
        <v>3073</v>
      </c>
      <c r="C958" t="s">
        <v>1027</v>
      </c>
      <c r="D958" s="9">
        <v>605</v>
      </c>
      <c r="E958" s="9" t="s">
        <v>259</v>
      </c>
      <c r="F958" s="9" t="s">
        <v>413</v>
      </c>
      <c r="G958" s="10">
        <v>9</v>
      </c>
      <c r="H958" s="10" t="s">
        <v>342</v>
      </c>
      <c r="I958" s="10">
        <v>1944</v>
      </c>
      <c r="J958" s="11" t="s">
        <v>3074</v>
      </c>
      <c r="K958" s="12" t="s">
        <v>237</v>
      </c>
      <c r="L958" s="13" t="s">
        <v>3075</v>
      </c>
      <c r="M958" s="13" t="s">
        <v>290</v>
      </c>
      <c r="O958" t="s">
        <v>3076</v>
      </c>
      <c r="R958" s="9"/>
      <c r="S958" s="9"/>
      <c r="T958">
        <v>7</v>
      </c>
      <c r="U958" s="210" t="s">
        <v>2991</v>
      </c>
      <c r="V958" s="14">
        <v>1</v>
      </c>
      <c r="W958" s="14">
        <v>1</v>
      </c>
      <c r="X958" s="14" t="s">
        <v>270</v>
      </c>
      <c r="Y958">
        <v>605</v>
      </c>
      <c r="Z958" t="s">
        <v>271</v>
      </c>
      <c r="AA958">
        <f t="shared" si="14"/>
        <v>1</v>
      </c>
    </row>
    <row r="959" spans="1:27" x14ac:dyDescent="0.2">
      <c r="A959">
        <v>2455</v>
      </c>
      <c r="B959" s="1" t="s">
        <v>3079</v>
      </c>
      <c r="C959" t="s">
        <v>1523</v>
      </c>
      <c r="D959" s="9">
        <v>410</v>
      </c>
      <c r="E959" s="9" t="s">
        <v>259</v>
      </c>
      <c r="F959" s="9" t="s">
        <v>312</v>
      </c>
      <c r="G959" s="10">
        <v>10</v>
      </c>
      <c r="H959" s="10" t="s">
        <v>342</v>
      </c>
      <c r="I959" s="10">
        <v>1944</v>
      </c>
      <c r="J959" s="11" t="s">
        <v>3078</v>
      </c>
      <c r="K959" s="12" t="s">
        <v>237</v>
      </c>
      <c r="L959" s="13" t="s">
        <v>3080</v>
      </c>
      <c r="M959" s="13" t="s">
        <v>290</v>
      </c>
      <c r="O959" t="s">
        <v>292</v>
      </c>
      <c r="R959" s="9"/>
      <c r="S959" s="9"/>
      <c r="T959">
        <v>7</v>
      </c>
      <c r="U959" s="210" t="s">
        <v>2991</v>
      </c>
      <c r="V959" s="14">
        <v>1</v>
      </c>
      <c r="W959" s="14">
        <v>1</v>
      </c>
      <c r="X959" s="14" t="s">
        <v>270</v>
      </c>
      <c r="Y959">
        <v>410</v>
      </c>
      <c r="Z959" t="s">
        <v>505</v>
      </c>
      <c r="AA959">
        <f t="shared" si="14"/>
        <v>1</v>
      </c>
    </row>
    <row r="960" spans="1:27" x14ac:dyDescent="0.2">
      <c r="A960">
        <v>1051</v>
      </c>
      <c r="B960" s="1" t="s">
        <v>3077</v>
      </c>
      <c r="C960" t="s">
        <v>1798</v>
      </c>
      <c r="D960" s="9" t="s">
        <v>1134</v>
      </c>
      <c r="E960" s="9" t="s">
        <v>259</v>
      </c>
      <c r="F960" s="9" t="s">
        <v>260</v>
      </c>
      <c r="G960" s="10">
        <v>10</v>
      </c>
      <c r="H960" s="10" t="s">
        <v>342</v>
      </c>
      <c r="I960" s="10">
        <v>1944</v>
      </c>
      <c r="J960" s="11" t="s">
        <v>3078</v>
      </c>
      <c r="K960" s="12" t="s">
        <v>237</v>
      </c>
      <c r="L960" s="13" t="s">
        <v>18142</v>
      </c>
      <c r="M960" s="13" t="s">
        <v>290</v>
      </c>
      <c r="N960" t="s">
        <v>573</v>
      </c>
      <c r="O960" t="s">
        <v>748</v>
      </c>
      <c r="R960" s="9"/>
      <c r="S960" s="9"/>
      <c r="T960">
        <v>7</v>
      </c>
      <c r="U960" s="210" t="s">
        <v>2991</v>
      </c>
      <c r="V960" s="14">
        <v>1</v>
      </c>
      <c r="W960" s="14">
        <v>1</v>
      </c>
      <c r="X960" s="14" t="s">
        <v>270</v>
      </c>
      <c r="Y960">
        <v>544</v>
      </c>
      <c r="Z960" t="s">
        <v>271</v>
      </c>
      <c r="AA960">
        <f t="shared" si="14"/>
        <v>2</v>
      </c>
    </row>
    <row r="961" spans="1:27" x14ac:dyDescent="0.2">
      <c r="A961">
        <v>5196</v>
      </c>
      <c r="B961" s="48" t="s">
        <v>3092</v>
      </c>
      <c r="C961" s="51" t="s">
        <v>284</v>
      </c>
      <c r="D961" s="49">
        <v>219</v>
      </c>
      <c r="E961" s="49" t="s">
        <v>259</v>
      </c>
      <c r="F961" s="49" t="s">
        <v>312</v>
      </c>
      <c r="G961" s="50">
        <v>10</v>
      </c>
      <c r="H961" s="50" t="s">
        <v>342</v>
      </c>
      <c r="I961" s="50">
        <v>1944</v>
      </c>
      <c r="J961" s="83" t="s">
        <v>3082</v>
      </c>
      <c r="K961" s="102" t="s">
        <v>415</v>
      </c>
      <c r="L961" s="96" t="s">
        <v>87</v>
      </c>
      <c r="M961" s="96" t="s">
        <v>332</v>
      </c>
      <c r="N961" s="51" t="s">
        <v>2060</v>
      </c>
      <c r="O961" s="51"/>
      <c r="P961" s="51"/>
      <c r="Q961" s="51" t="s">
        <v>334</v>
      </c>
      <c r="R961" s="49"/>
      <c r="S961" s="49"/>
      <c r="T961" s="51">
        <v>7</v>
      </c>
      <c r="U961" s="215" t="s">
        <v>2991</v>
      </c>
      <c r="V961" s="51">
        <v>1</v>
      </c>
      <c r="W961" s="51">
        <v>1</v>
      </c>
      <c r="X961" s="51" t="s">
        <v>270</v>
      </c>
      <c r="Y961" s="51">
        <v>219</v>
      </c>
      <c r="Z961" s="51" t="s">
        <v>505</v>
      </c>
      <c r="AA961">
        <f t="shared" si="14"/>
        <v>1</v>
      </c>
    </row>
    <row r="962" spans="1:27" x14ac:dyDescent="0.2">
      <c r="A962">
        <v>3589</v>
      </c>
      <c r="B962" s="1" t="s">
        <v>3088</v>
      </c>
      <c r="C962" t="s">
        <v>1027</v>
      </c>
      <c r="D962" s="9">
        <v>305</v>
      </c>
      <c r="E962" s="9" t="s">
        <v>259</v>
      </c>
      <c r="F962" s="9" t="s">
        <v>1416</v>
      </c>
      <c r="G962" s="10">
        <v>10</v>
      </c>
      <c r="H962" s="10" t="s">
        <v>342</v>
      </c>
      <c r="I962" s="10">
        <v>1944</v>
      </c>
      <c r="J962" s="11" t="s">
        <v>3082</v>
      </c>
      <c r="K962" s="12" t="s">
        <v>415</v>
      </c>
      <c r="L962" s="13" t="s">
        <v>3089</v>
      </c>
      <c r="M962" s="13" t="s">
        <v>263</v>
      </c>
      <c r="N962" t="s">
        <v>280</v>
      </c>
      <c r="Q962" t="s">
        <v>281</v>
      </c>
      <c r="R962" s="9"/>
      <c r="S962" s="9"/>
      <c r="T962">
        <v>7</v>
      </c>
      <c r="U962" s="210" t="s">
        <v>2991</v>
      </c>
      <c r="V962" s="14">
        <v>1</v>
      </c>
      <c r="W962" s="14">
        <v>1</v>
      </c>
      <c r="X962" s="14" t="s">
        <v>270</v>
      </c>
      <c r="Y962">
        <v>305</v>
      </c>
      <c r="Z962" t="s">
        <v>271</v>
      </c>
      <c r="AA962">
        <f t="shared" ref="AA962:AA1025" si="15">LEN(D962)-LEN(SUBSTITUTE(D962,"/",""))+1</f>
        <v>1</v>
      </c>
    </row>
    <row r="963" spans="1:27" x14ac:dyDescent="0.2">
      <c r="A963">
        <v>6684</v>
      </c>
      <c r="B963" s="1" t="s">
        <v>3086</v>
      </c>
      <c r="C963" t="s">
        <v>1523</v>
      </c>
      <c r="D963" s="9">
        <v>409</v>
      </c>
      <c r="E963" s="9" t="s">
        <v>259</v>
      </c>
      <c r="F963" s="9" t="s">
        <v>312</v>
      </c>
      <c r="G963" s="10">
        <v>10</v>
      </c>
      <c r="H963" s="10" t="s">
        <v>342</v>
      </c>
      <c r="I963" s="10">
        <v>1944</v>
      </c>
      <c r="J963" s="11" t="s">
        <v>3082</v>
      </c>
      <c r="K963" s="12" t="s">
        <v>415</v>
      </c>
      <c r="L963" s="13" t="s">
        <v>3087</v>
      </c>
      <c r="M963" s="13" t="s">
        <v>332</v>
      </c>
      <c r="N963" t="s">
        <v>333</v>
      </c>
      <c r="Q963" t="s">
        <v>334</v>
      </c>
      <c r="R963" s="9"/>
      <c r="S963" s="9"/>
      <c r="T963">
        <v>7</v>
      </c>
      <c r="U963" s="210" t="s">
        <v>2991</v>
      </c>
      <c r="V963" s="14">
        <v>1</v>
      </c>
      <c r="W963" s="14">
        <v>1</v>
      </c>
      <c r="X963" s="14" t="s">
        <v>270</v>
      </c>
      <c r="Y963">
        <v>409</v>
      </c>
      <c r="Z963" t="s">
        <v>505</v>
      </c>
      <c r="AA963">
        <f t="shared" si="15"/>
        <v>1</v>
      </c>
    </row>
    <row r="964" spans="1:27" x14ac:dyDescent="0.2">
      <c r="A964">
        <v>3643</v>
      </c>
      <c r="B964" s="1" t="s">
        <v>3090</v>
      </c>
      <c r="C964" t="s">
        <v>1027</v>
      </c>
      <c r="D964" s="9">
        <v>305</v>
      </c>
      <c r="E964" s="9" t="s">
        <v>259</v>
      </c>
      <c r="F964" s="9" t="s">
        <v>1416</v>
      </c>
      <c r="G964" s="10">
        <v>10</v>
      </c>
      <c r="H964" s="10" t="s">
        <v>342</v>
      </c>
      <c r="I964" s="10">
        <v>1944</v>
      </c>
      <c r="J964" s="11" t="s">
        <v>3082</v>
      </c>
      <c r="K964" s="12" t="s">
        <v>415</v>
      </c>
      <c r="L964" s="13" t="s">
        <v>3091</v>
      </c>
      <c r="M964" s="13" t="s">
        <v>263</v>
      </c>
      <c r="N964" t="s">
        <v>280</v>
      </c>
      <c r="Q964" t="s">
        <v>281</v>
      </c>
      <c r="R964" s="9"/>
      <c r="S964" s="9"/>
      <c r="T964">
        <v>7</v>
      </c>
      <c r="U964" s="210" t="s">
        <v>2991</v>
      </c>
      <c r="V964" s="14">
        <v>1</v>
      </c>
      <c r="W964" s="14">
        <v>1</v>
      </c>
      <c r="X964" s="14" t="s">
        <v>270</v>
      </c>
      <c r="Y964">
        <v>305</v>
      </c>
      <c r="Z964" t="s">
        <v>271</v>
      </c>
      <c r="AA964">
        <f t="shared" si="15"/>
        <v>1</v>
      </c>
    </row>
    <row r="965" spans="1:27" x14ac:dyDescent="0.2">
      <c r="A965">
        <v>1729</v>
      </c>
      <c r="B965" s="1" t="s">
        <v>3081</v>
      </c>
      <c r="C965" t="s">
        <v>2040</v>
      </c>
      <c r="D965" s="9" t="s">
        <v>3065</v>
      </c>
      <c r="E965" s="9" t="s">
        <v>259</v>
      </c>
      <c r="F965" s="9" t="s">
        <v>721</v>
      </c>
      <c r="G965" s="10">
        <v>10</v>
      </c>
      <c r="H965" s="10" t="s">
        <v>342</v>
      </c>
      <c r="I965" s="10">
        <v>1944</v>
      </c>
      <c r="J965" s="11" t="s">
        <v>3082</v>
      </c>
      <c r="K965" s="12" t="s">
        <v>415</v>
      </c>
      <c r="L965" s="13" t="s">
        <v>10</v>
      </c>
      <c r="M965" s="13" t="s">
        <v>263</v>
      </c>
      <c r="N965" t="s">
        <v>2578</v>
      </c>
      <c r="O965" t="s">
        <v>3083</v>
      </c>
      <c r="P965" t="s">
        <v>654</v>
      </c>
      <c r="Q965" t="s">
        <v>267</v>
      </c>
      <c r="R965" s="9" t="s">
        <v>3084</v>
      </c>
      <c r="S965" s="9"/>
      <c r="T965">
        <v>7</v>
      </c>
      <c r="U965" s="210" t="s">
        <v>2991</v>
      </c>
      <c r="V965" s="14">
        <v>1</v>
      </c>
      <c r="W965" s="14">
        <v>1</v>
      </c>
      <c r="X965" s="14" t="s">
        <v>270</v>
      </c>
      <c r="Y965">
        <v>692</v>
      </c>
      <c r="Z965" t="s">
        <v>3085</v>
      </c>
      <c r="AA965">
        <f t="shared" si="15"/>
        <v>2</v>
      </c>
    </row>
    <row r="966" spans="1:27" x14ac:dyDescent="0.2">
      <c r="A966">
        <v>4493</v>
      </c>
      <c r="B966" s="1" t="s">
        <v>3093</v>
      </c>
      <c r="C966" t="s">
        <v>284</v>
      </c>
      <c r="D966" s="9">
        <v>456</v>
      </c>
      <c r="E966" s="9" t="s">
        <v>259</v>
      </c>
      <c r="F966" s="9" t="s">
        <v>312</v>
      </c>
      <c r="G966" s="18">
        <v>11</v>
      </c>
      <c r="H966" s="10" t="s">
        <v>342</v>
      </c>
      <c r="I966" s="10">
        <v>1944</v>
      </c>
      <c r="J966" s="11" t="s">
        <v>3094</v>
      </c>
      <c r="K966" s="12" t="s">
        <v>415</v>
      </c>
      <c r="L966" s="13" t="s">
        <v>3095</v>
      </c>
      <c r="M966" s="13" t="s">
        <v>290</v>
      </c>
      <c r="N966" t="s">
        <v>573</v>
      </c>
      <c r="O966" t="s">
        <v>586</v>
      </c>
      <c r="R966" s="9"/>
      <c r="S966" s="9"/>
      <c r="T966">
        <v>7</v>
      </c>
      <c r="U966" s="210" t="s">
        <v>2991</v>
      </c>
      <c r="V966" s="14">
        <v>1</v>
      </c>
      <c r="W966" s="14">
        <v>1</v>
      </c>
      <c r="X966" s="14" t="s">
        <v>270</v>
      </c>
      <c r="Y966">
        <v>456</v>
      </c>
      <c r="Z966" t="s">
        <v>505</v>
      </c>
      <c r="AA966">
        <f t="shared" si="15"/>
        <v>1</v>
      </c>
    </row>
    <row r="967" spans="1:27" x14ac:dyDescent="0.2">
      <c r="A967">
        <v>2189</v>
      </c>
      <c r="B967" s="1" t="s">
        <v>3104</v>
      </c>
      <c r="C967" t="s">
        <v>284</v>
      </c>
      <c r="D967" s="9">
        <v>25</v>
      </c>
      <c r="E967" s="9" t="s">
        <v>259</v>
      </c>
      <c r="F967" s="9" t="s">
        <v>312</v>
      </c>
      <c r="G967" s="10">
        <v>12</v>
      </c>
      <c r="H967" s="10" t="s">
        <v>342</v>
      </c>
      <c r="I967" s="10">
        <v>1944</v>
      </c>
      <c r="J967" s="11" t="s">
        <v>3101</v>
      </c>
      <c r="K967" s="12" t="s">
        <v>237</v>
      </c>
      <c r="L967" s="13" t="s">
        <v>3105</v>
      </c>
      <c r="M967" s="13" t="s">
        <v>290</v>
      </c>
      <c r="O967" t="s">
        <v>692</v>
      </c>
      <c r="R967" s="9"/>
      <c r="S967" s="9"/>
      <c r="T967">
        <v>7</v>
      </c>
      <c r="U967" s="210" t="s">
        <v>2991</v>
      </c>
      <c r="V967" s="14">
        <v>1</v>
      </c>
      <c r="W967" s="14">
        <v>1</v>
      </c>
      <c r="X967" s="14" t="s">
        <v>270</v>
      </c>
      <c r="Y967">
        <v>25</v>
      </c>
      <c r="Z967" t="s">
        <v>505</v>
      </c>
      <c r="AA967">
        <f t="shared" si="15"/>
        <v>1</v>
      </c>
    </row>
    <row r="968" spans="1:27" x14ac:dyDescent="0.2">
      <c r="A968">
        <v>7601</v>
      </c>
      <c r="B968" s="1" t="s">
        <v>3099</v>
      </c>
      <c r="C968" t="s">
        <v>1027</v>
      </c>
      <c r="D968" s="9" t="s">
        <v>3100</v>
      </c>
      <c r="E968" s="9" t="s">
        <v>876</v>
      </c>
      <c r="F968" s="9" t="s">
        <v>733</v>
      </c>
      <c r="G968" s="10">
        <v>12</v>
      </c>
      <c r="H968" s="10" t="s">
        <v>342</v>
      </c>
      <c r="I968" s="10">
        <v>1944</v>
      </c>
      <c r="J968" s="11" t="s">
        <v>3101</v>
      </c>
      <c r="K968" s="12" t="s">
        <v>237</v>
      </c>
      <c r="L968" s="13" t="s">
        <v>3102</v>
      </c>
      <c r="M968" s="13" t="s">
        <v>290</v>
      </c>
      <c r="N968" t="s">
        <v>291</v>
      </c>
      <c r="O968" t="s">
        <v>2302</v>
      </c>
      <c r="R968" s="9"/>
      <c r="S968" s="9"/>
      <c r="T968">
        <v>7</v>
      </c>
      <c r="U968" s="210" t="s">
        <v>2991</v>
      </c>
      <c r="V968" s="14">
        <v>1</v>
      </c>
      <c r="W968" s="14">
        <v>1</v>
      </c>
      <c r="X968" s="14" t="s">
        <v>294</v>
      </c>
      <c r="Y968" t="s">
        <v>3103</v>
      </c>
      <c r="Z968" t="s">
        <v>1419</v>
      </c>
      <c r="AA968">
        <f t="shared" si="15"/>
        <v>2</v>
      </c>
    </row>
    <row r="969" spans="1:27" x14ac:dyDescent="0.2">
      <c r="A969">
        <v>5132</v>
      </c>
      <c r="B969" s="1" t="s">
        <v>3096</v>
      </c>
      <c r="C969" t="s">
        <v>1027</v>
      </c>
      <c r="D969" s="9" t="s">
        <v>3097</v>
      </c>
      <c r="E969" s="9" t="s">
        <v>259</v>
      </c>
      <c r="F969" s="9" t="s">
        <v>733</v>
      </c>
      <c r="G969" s="10">
        <v>12</v>
      </c>
      <c r="H969" s="10" t="s">
        <v>342</v>
      </c>
      <c r="I969" s="10">
        <v>1944</v>
      </c>
      <c r="J969" s="22">
        <v>16265</v>
      </c>
      <c r="K969" s="12" t="s">
        <v>237</v>
      </c>
      <c r="L969" s="13" t="s">
        <v>3098</v>
      </c>
      <c r="M969" s="13" t="s">
        <v>290</v>
      </c>
      <c r="N969" t="s">
        <v>291</v>
      </c>
      <c r="O969" t="s">
        <v>692</v>
      </c>
      <c r="R969" s="9"/>
      <c r="S969" s="9"/>
      <c r="T969">
        <v>7</v>
      </c>
      <c r="U969" s="210" t="s">
        <v>2991</v>
      </c>
      <c r="V969" s="14">
        <v>1</v>
      </c>
      <c r="W969" s="14">
        <v>1</v>
      </c>
      <c r="X969" s="14" t="s">
        <v>294</v>
      </c>
      <c r="Y969" t="s">
        <v>3097</v>
      </c>
      <c r="Z969" t="s">
        <v>271</v>
      </c>
      <c r="AA969">
        <f t="shared" si="15"/>
        <v>1</v>
      </c>
    </row>
    <row r="970" spans="1:27" x14ac:dyDescent="0.2">
      <c r="A970">
        <v>5732</v>
      </c>
      <c r="B970" s="1" t="s">
        <v>3106</v>
      </c>
      <c r="C970" t="s">
        <v>2040</v>
      </c>
      <c r="D970" s="9">
        <v>105</v>
      </c>
      <c r="E970" s="9" t="s">
        <v>259</v>
      </c>
      <c r="F970" s="9" t="s">
        <v>721</v>
      </c>
      <c r="G970" s="10">
        <v>13</v>
      </c>
      <c r="H970" s="10" t="s">
        <v>342</v>
      </c>
      <c r="I970" s="10">
        <v>1944</v>
      </c>
      <c r="J970" s="11" t="s">
        <v>3107</v>
      </c>
      <c r="K970" s="12" t="s">
        <v>415</v>
      </c>
      <c r="L970" s="13" t="s">
        <v>3108</v>
      </c>
      <c r="M970" s="13" t="s">
        <v>279</v>
      </c>
      <c r="N970" t="s">
        <v>280</v>
      </c>
      <c r="Q970" s="13" t="s">
        <v>281</v>
      </c>
      <c r="R970" s="9"/>
      <c r="S970" s="9"/>
      <c r="T970">
        <v>7</v>
      </c>
      <c r="U970" s="210" t="s">
        <v>2991</v>
      </c>
      <c r="V970" s="14">
        <v>1</v>
      </c>
      <c r="W970" s="14">
        <v>1</v>
      </c>
      <c r="X970" s="14" t="s">
        <v>270</v>
      </c>
      <c r="Y970">
        <v>105</v>
      </c>
      <c r="Z970" t="s">
        <v>271</v>
      </c>
      <c r="AA970">
        <f t="shared" si="15"/>
        <v>1</v>
      </c>
    </row>
    <row r="971" spans="1:27" x14ac:dyDescent="0.2">
      <c r="A971">
        <v>960</v>
      </c>
      <c r="B971" s="155" t="s">
        <v>3577</v>
      </c>
      <c r="C971" s="154" t="s">
        <v>284</v>
      </c>
      <c r="D971" s="156" t="s">
        <v>3578</v>
      </c>
      <c r="E971" s="156" t="s">
        <v>259</v>
      </c>
      <c r="F971" s="156" t="s">
        <v>1701</v>
      </c>
      <c r="G971" s="157">
        <v>14</v>
      </c>
      <c r="H971" s="157" t="s">
        <v>342</v>
      </c>
      <c r="I971" s="157">
        <v>1944</v>
      </c>
      <c r="J971" s="158">
        <v>16267</v>
      </c>
      <c r="K971" s="159" t="s">
        <v>415</v>
      </c>
      <c r="L971" s="160" t="s">
        <v>18633</v>
      </c>
      <c r="M971" s="160" t="s">
        <v>279</v>
      </c>
      <c r="N971" s="154" t="s">
        <v>18624</v>
      </c>
      <c r="O971" s="154"/>
      <c r="P971" s="154"/>
      <c r="Q971" s="154" t="s">
        <v>267</v>
      </c>
      <c r="R971" s="154"/>
      <c r="S971" s="156"/>
      <c r="T971" s="154">
        <v>9</v>
      </c>
      <c r="U971" s="214" t="s">
        <v>3564</v>
      </c>
      <c r="V971" s="154">
        <v>1</v>
      </c>
      <c r="W971" s="154">
        <v>1</v>
      </c>
      <c r="X971" s="154" t="s">
        <v>270</v>
      </c>
      <c r="Y971" s="154">
        <v>239</v>
      </c>
      <c r="Z971" s="154" t="s">
        <v>271</v>
      </c>
      <c r="AA971" s="154">
        <f t="shared" si="15"/>
        <v>4</v>
      </c>
    </row>
    <row r="972" spans="1:27" x14ac:dyDescent="0.2">
      <c r="A972">
        <v>4624</v>
      </c>
      <c r="B972" s="1" t="s">
        <v>3110</v>
      </c>
      <c r="C972" t="s">
        <v>1523</v>
      </c>
      <c r="D972" s="9">
        <v>488</v>
      </c>
      <c r="E972" s="9" t="s">
        <v>259</v>
      </c>
      <c r="F972" s="9" t="s">
        <v>312</v>
      </c>
      <c r="G972" s="10">
        <v>14</v>
      </c>
      <c r="H972" s="10" t="s">
        <v>342</v>
      </c>
      <c r="I972" s="10">
        <v>1944</v>
      </c>
      <c r="J972" s="11" t="s">
        <v>3111</v>
      </c>
      <c r="K972" s="12" t="s">
        <v>415</v>
      </c>
      <c r="L972" s="13" t="s">
        <v>3112</v>
      </c>
      <c r="M972" s="13" t="s">
        <v>290</v>
      </c>
      <c r="N972" t="s">
        <v>573</v>
      </c>
      <c r="O972" t="s">
        <v>367</v>
      </c>
      <c r="R972" s="9"/>
      <c r="S972" s="9"/>
      <c r="T972">
        <v>7</v>
      </c>
      <c r="U972" s="210" t="s">
        <v>2991</v>
      </c>
      <c r="V972" s="14">
        <v>1</v>
      </c>
      <c r="W972" s="14">
        <v>1</v>
      </c>
      <c r="X972" s="14" t="s">
        <v>270</v>
      </c>
      <c r="Y972">
        <v>488</v>
      </c>
      <c r="Z972" t="s">
        <v>505</v>
      </c>
      <c r="AA972">
        <f t="shared" si="15"/>
        <v>1</v>
      </c>
    </row>
    <row r="973" spans="1:27" x14ac:dyDescent="0.2">
      <c r="A973">
        <v>7491</v>
      </c>
      <c r="B973" s="1" t="s">
        <v>3109</v>
      </c>
      <c r="C973" t="s">
        <v>1027</v>
      </c>
      <c r="D973" s="9">
        <v>515</v>
      </c>
      <c r="E973" s="9" t="s">
        <v>259</v>
      </c>
      <c r="F973" s="9" t="s">
        <v>413</v>
      </c>
      <c r="G973" s="65">
        <v>14</v>
      </c>
      <c r="H973" s="65" t="s">
        <v>342</v>
      </c>
      <c r="I973" s="65">
        <v>1944</v>
      </c>
      <c r="J973" s="55" t="s">
        <v>3111</v>
      </c>
      <c r="K973" s="12" t="s">
        <v>415</v>
      </c>
      <c r="L973" s="13" t="s">
        <v>18768</v>
      </c>
      <c r="M973" s="13" t="s">
        <v>263</v>
      </c>
      <c r="N973" t="s">
        <v>1202</v>
      </c>
      <c r="Q973" t="s">
        <v>281</v>
      </c>
      <c r="R973" s="9"/>
      <c r="S973" s="9"/>
      <c r="T973">
        <v>7</v>
      </c>
      <c r="U973" s="210" t="s">
        <v>2991</v>
      </c>
      <c r="V973" s="14">
        <v>1</v>
      </c>
      <c r="W973" s="14">
        <v>1</v>
      </c>
      <c r="X973" s="14" t="s">
        <v>270</v>
      </c>
      <c r="Y973">
        <v>515</v>
      </c>
      <c r="Z973" t="s">
        <v>271</v>
      </c>
      <c r="AA973">
        <f t="shared" si="15"/>
        <v>1</v>
      </c>
    </row>
    <row r="974" spans="1:27" x14ac:dyDescent="0.2">
      <c r="A974">
        <v>3689</v>
      </c>
      <c r="B974" s="1" t="s">
        <v>3113</v>
      </c>
      <c r="C974" t="s">
        <v>1027</v>
      </c>
      <c r="D974" s="9" t="s">
        <v>3114</v>
      </c>
      <c r="E974" s="9" t="s">
        <v>876</v>
      </c>
      <c r="F974" s="9" t="s">
        <v>286</v>
      </c>
      <c r="G974" s="10">
        <v>15</v>
      </c>
      <c r="H974" s="10" t="s">
        <v>342</v>
      </c>
      <c r="I974" s="10">
        <v>1944</v>
      </c>
      <c r="J974" s="11" t="s">
        <v>3115</v>
      </c>
      <c r="K974" s="12" t="s">
        <v>237</v>
      </c>
      <c r="L974" s="13" t="s">
        <v>3116</v>
      </c>
      <c r="M974" s="13" t="s">
        <v>290</v>
      </c>
      <c r="N974" t="s">
        <v>291</v>
      </c>
      <c r="O974" t="s">
        <v>93</v>
      </c>
      <c r="R974" s="9"/>
      <c r="S974" s="9"/>
      <c r="T974">
        <v>7</v>
      </c>
      <c r="U974" s="210" t="s">
        <v>2991</v>
      </c>
      <c r="V974" s="14">
        <v>1</v>
      </c>
      <c r="W974" s="14">
        <v>1</v>
      </c>
      <c r="X974" s="14" t="s">
        <v>294</v>
      </c>
      <c r="Y974" t="s">
        <v>3117</v>
      </c>
      <c r="Z974" t="s">
        <v>1419</v>
      </c>
      <c r="AA974">
        <f t="shared" si="15"/>
        <v>3</v>
      </c>
    </row>
    <row r="975" spans="1:27" x14ac:dyDescent="0.2">
      <c r="A975" s="15">
        <v>2933</v>
      </c>
      <c r="B975" s="41" t="s">
        <v>17071</v>
      </c>
      <c r="C975" s="15" t="s">
        <v>507</v>
      </c>
      <c r="D975" s="28" t="s">
        <v>2138</v>
      </c>
      <c r="E975" s="28" t="s">
        <v>5549</v>
      </c>
      <c r="F975" s="28" t="s">
        <v>532</v>
      </c>
      <c r="G975" s="65">
        <v>15</v>
      </c>
      <c r="H975" s="65" t="s">
        <v>342</v>
      </c>
      <c r="I975" s="65">
        <v>1944</v>
      </c>
      <c r="J975" s="101">
        <v>16268</v>
      </c>
      <c r="K975" s="68" t="s">
        <v>237</v>
      </c>
      <c r="L975" s="15" t="s">
        <v>17830</v>
      </c>
      <c r="M975" s="15" t="s">
        <v>290</v>
      </c>
      <c r="N975" s="15" t="s">
        <v>291</v>
      </c>
      <c r="O975" s="15" t="s">
        <v>635</v>
      </c>
      <c r="P975" s="15"/>
      <c r="Q975" s="15"/>
      <c r="R975" s="15"/>
      <c r="S975" s="28"/>
      <c r="T975" s="15">
        <v>6</v>
      </c>
      <c r="U975" s="211" t="s">
        <v>2991</v>
      </c>
      <c r="V975" s="15">
        <v>1</v>
      </c>
      <c r="W975" s="15">
        <v>1</v>
      </c>
      <c r="X975" s="15" t="s">
        <v>294</v>
      </c>
      <c r="Y975" s="15" t="s">
        <v>2138</v>
      </c>
      <c r="Z975" s="15" t="s">
        <v>18167</v>
      </c>
      <c r="AA975">
        <f t="shared" si="15"/>
        <v>1</v>
      </c>
    </row>
    <row r="976" spans="1:27" x14ac:dyDescent="0.2">
      <c r="A976">
        <v>5158</v>
      </c>
      <c r="B976" s="1" t="s">
        <v>3121</v>
      </c>
      <c r="C976" t="s">
        <v>1352</v>
      </c>
      <c r="D976" s="9">
        <v>140</v>
      </c>
      <c r="E976" s="9" t="s">
        <v>259</v>
      </c>
      <c r="F976" s="9" t="s">
        <v>260</v>
      </c>
      <c r="G976" s="10">
        <v>15</v>
      </c>
      <c r="H976" s="10" t="s">
        <v>342</v>
      </c>
      <c r="I976" s="10">
        <v>1944</v>
      </c>
      <c r="J976" s="11" t="s">
        <v>3115</v>
      </c>
      <c r="K976" s="12" t="s">
        <v>237</v>
      </c>
      <c r="L976" s="13" t="s">
        <v>3122</v>
      </c>
      <c r="M976" s="13" t="s">
        <v>290</v>
      </c>
      <c r="O976" t="s">
        <v>292</v>
      </c>
      <c r="R976" s="9"/>
      <c r="S976" s="9"/>
      <c r="T976">
        <v>7</v>
      </c>
      <c r="U976" s="210" t="s">
        <v>2991</v>
      </c>
      <c r="V976" s="14">
        <v>1</v>
      </c>
      <c r="W976" s="14">
        <v>1</v>
      </c>
      <c r="X976" s="14" t="s">
        <v>270</v>
      </c>
      <c r="Y976">
        <v>140</v>
      </c>
      <c r="Z976" t="s">
        <v>271</v>
      </c>
      <c r="AA976">
        <f t="shared" si="15"/>
        <v>1</v>
      </c>
    </row>
    <row r="977" spans="1:27" x14ac:dyDescent="0.2">
      <c r="A977">
        <v>1127</v>
      </c>
      <c r="B977" s="1" t="s">
        <v>3118</v>
      </c>
      <c r="C977" t="s">
        <v>1798</v>
      </c>
      <c r="D977" s="9" t="s">
        <v>1047</v>
      </c>
      <c r="E977" s="9" t="s">
        <v>275</v>
      </c>
      <c r="F977" s="9" t="s">
        <v>260</v>
      </c>
      <c r="G977" s="10">
        <v>15</v>
      </c>
      <c r="H977" s="10" t="s">
        <v>342</v>
      </c>
      <c r="I977" s="10">
        <v>1944</v>
      </c>
      <c r="J977" s="11" t="s">
        <v>3115</v>
      </c>
      <c r="K977" s="12" t="s">
        <v>237</v>
      </c>
      <c r="L977" s="117" t="s">
        <v>18798</v>
      </c>
      <c r="M977" s="13" t="s">
        <v>290</v>
      </c>
      <c r="O977" t="s">
        <v>1457</v>
      </c>
      <c r="R977" s="9"/>
      <c r="S977" s="9"/>
      <c r="T977">
        <v>7</v>
      </c>
      <c r="U977" s="210" t="s">
        <v>2991</v>
      </c>
      <c r="V977" s="14">
        <v>1</v>
      </c>
      <c r="W977" s="14">
        <v>1</v>
      </c>
      <c r="X977" s="14" t="s">
        <v>270</v>
      </c>
      <c r="Y977" t="s">
        <v>1047</v>
      </c>
      <c r="Z977" t="s">
        <v>271</v>
      </c>
      <c r="AA977">
        <f t="shared" si="15"/>
        <v>1</v>
      </c>
    </row>
    <row r="978" spans="1:27" x14ac:dyDescent="0.2">
      <c r="A978">
        <v>5205</v>
      </c>
      <c r="B978" s="1" t="s">
        <v>3119</v>
      </c>
      <c r="C978" t="s">
        <v>1523</v>
      </c>
      <c r="D978" s="9">
        <v>409</v>
      </c>
      <c r="E978" s="9" t="s">
        <v>259</v>
      </c>
      <c r="F978" s="9" t="s">
        <v>312</v>
      </c>
      <c r="G978" s="10">
        <v>15</v>
      </c>
      <c r="H978" s="10" t="s">
        <v>342</v>
      </c>
      <c r="I978" s="10">
        <v>1944</v>
      </c>
      <c r="J978" s="11" t="s">
        <v>3115</v>
      </c>
      <c r="K978" s="12" t="s">
        <v>237</v>
      </c>
      <c r="L978" s="13" t="s">
        <v>3120</v>
      </c>
      <c r="M978" s="13" t="s">
        <v>290</v>
      </c>
      <c r="N978" t="s">
        <v>291</v>
      </c>
      <c r="O978" t="s">
        <v>1101</v>
      </c>
      <c r="R978" s="9"/>
      <c r="S978" s="9"/>
      <c r="T978">
        <v>7</v>
      </c>
      <c r="U978" s="210" t="s">
        <v>2991</v>
      </c>
      <c r="V978" s="14">
        <v>1</v>
      </c>
      <c r="W978" s="14">
        <v>1</v>
      </c>
      <c r="X978" s="14" t="s">
        <v>270</v>
      </c>
      <c r="Y978">
        <v>409</v>
      </c>
      <c r="Z978" t="s">
        <v>505</v>
      </c>
      <c r="AA978">
        <f t="shared" si="15"/>
        <v>1</v>
      </c>
    </row>
    <row r="979" spans="1:27" x14ac:dyDescent="0.2">
      <c r="A979">
        <v>7350</v>
      </c>
      <c r="B979" s="1" t="s">
        <v>3123</v>
      </c>
      <c r="C979" t="s">
        <v>2040</v>
      </c>
      <c r="D979" s="9" t="s">
        <v>3124</v>
      </c>
      <c r="E979" s="9" t="s">
        <v>259</v>
      </c>
      <c r="F979" s="9" t="s">
        <v>721</v>
      </c>
      <c r="G979" s="10">
        <v>16</v>
      </c>
      <c r="H979" s="10" t="s">
        <v>342</v>
      </c>
      <c r="I979" s="10">
        <v>1944</v>
      </c>
      <c r="J979" s="11" t="s">
        <v>3125</v>
      </c>
      <c r="K979" s="12" t="s">
        <v>237</v>
      </c>
      <c r="L979" s="13" t="s">
        <v>3126</v>
      </c>
      <c r="M979" s="13" t="s">
        <v>290</v>
      </c>
      <c r="N979" t="s">
        <v>291</v>
      </c>
      <c r="O979" t="s">
        <v>695</v>
      </c>
      <c r="R979" s="9"/>
      <c r="S979" s="9"/>
      <c r="T979">
        <v>7</v>
      </c>
      <c r="U979" s="210" t="s">
        <v>2991</v>
      </c>
      <c r="V979" s="14">
        <v>1</v>
      </c>
      <c r="W979" s="14">
        <v>1</v>
      </c>
      <c r="X979" s="14" t="s">
        <v>270</v>
      </c>
      <c r="Y979">
        <v>571</v>
      </c>
      <c r="Z979" t="s">
        <v>271</v>
      </c>
      <c r="AA979">
        <f t="shared" si="15"/>
        <v>2</v>
      </c>
    </row>
    <row r="980" spans="1:27" x14ac:dyDescent="0.2">
      <c r="A980">
        <v>86</v>
      </c>
      <c r="B980" s="1" t="s">
        <v>3127</v>
      </c>
      <c r="C980" t="s">
        <v>1523</v>
      </c>
      <c r="D980" s="9" t="s">
        <v>2515</v>
      </c>
      <c r="E980" s="9" t="s">
        <v>275</v>
      </c>
      <c r="F980" s="9" t="s">
        <v>413</v>
      </c>
      <c r="G980" s="10">
        <v>16</v>
      </c>
      <c r="H980" s="10" t="s">
        <v>342</v>
      </c>
      <c r="I980" s="10">
        <v>1944</v>
      </c>
      <c r="J980" s="11" t="s">
        <v>3125</v>
      </c>
      <c r="K980" s="12" t="s">
        <v>237</v>
      </c>
      <c r="L980" s="13" t="s">
        <v>3128</v>
      </c>
      <c r="M980" s="13" t="s">
        <v>332</v>
      </c>
      <c r="N980" t="s">
        <v>2060</v>
      </c>
      <c r="Q980" t="s">
        <v>334</v>
      </c>
      <c r="R980" s="9"/>
      <c r="S980" s="9"/>
      <c r="T980">
        <v>7</v>
      </c>
      <c r="U980" s="210" t="s">
        <v>2991</v>
      </c>
      <c r="V980" s="14">
        <v>1</v>
      </c>
      <c r="W980" s="14">
        <v>1</v>
      </c>
      <c r="X980" s="14" t="s">
        <v>270</v>
      </c>
      <c r="Y980">
        <v>108</v>
      </c>
      <c r="Z980" t="s">
        <v>505</v>
      </c>
      <c r="AA980">
        <f t="shared" si="15"/>
        <v>2</v>
      </c>
    </row>
    <row r="981" spans="1:27" x14ac:dyDescent="0.2">
      <c r="A981">
        <v>5529</v>
      </c>
      <c r="B981" s="1" t="s">
        <v>3129</v>
      </c>
      <c r="C981" t="s">
        <v>1523</v>
      </c>
      <c r="D981" s="9">
        <v>29</v>
      </c>
      <c r="E981" s="9" t="s">
        <v>259</v>
      </c>
      <c r="F981" s="9" t="s">
        <v>312</v>
      </c>
      <c r="G981" s="10">
        <v>16</v>
      </c>
      <c r="H981" s="10" t="s">
        <v>342</v>
      </c>
      <c r="I981" s="10">
        <v>1944</v>
      </c>
      <c r="J981" s="11" t="s">
        <v>3125</v>
      </c>
      <c r="K981" s="12" t="s">
        <v>237</v>
      </c>
      <c r="L981" s="13" t="s">
        <v>3130</v>
      </c>
      <c r="M981" s="13" t="s">
        <v>290</v>
      </c>
      <c r="O981" t="s">
        <v>93</v>
      </c>
      <c r="R981" s="9"/>
      <c r="S981" s="9"/>
      <c r="T981">
        <v>7</v>
      </c>
      <c r="U981" s="210" t="s">
        <v>2991</v>
      </c>
      <c r="V981" s="14">
        <v>1</v>
      </c>
      <c r="W981" s="14">
        <v>1</v>
      </c>
      <c r="X981" s="14" t="s">
        <v>270</v>
      </c>
      <c r="Y981">
        <v>29</v>
      </c>
      <c r="Z981" t="s">
        <v>505</v>
      </c>
      <c r="AA981">
        <f t="shared" si="15"/>
        <v>1</v>
      </c>
    </row>
    <row r="982" spans="1:27" x14ac:dyDescent="0.2">
      <c r="A982">
        <v>160</v>
      </c>
      <c r="B982" s="1" t="s">
        <v>3131</v>
      </c>
      <c r="C982" t="s">
        <v>503</v>
      </c>
      <c r="D982" s="9" t="s">
        <v>3132</v>
      </c>
      <c r="E982" s="9" t="s">
        <v>259</v>
      </c>
      <c r="F982" s="9" t="s">
        <v>532</v>
      </c>
      <c r="G982" s="10">
        <v>17</v>
      </c>
      <c r="H982" s="10" t="s">
        <v>342</v>
      </c>
      <c r="I982" s="10">
        <v>1944</v>
      </c>
      <c r="J982" s="11" t="s">
        <v>3133</v>
      </c>
      <c r="K982" s="12" t="s">
        <v>237</v>
      </c>
      <c r="L982" s="13" t="s">
        <v>18136</v>
      </c>
      <c r="M982" s="13" t="s">
        <v>290</v>
      </c>
      <c r="N982" t="s">
        <v>291</v>
      </c>
      <c r="O982" t="s">
        <v>292</v>
      </c>
      <c r="R982" s="9"/>
      <c r="S982" s="9"/>
      <c r="T982">
        <v>7</v>
      </c>
      <c r="U982" s="210" t="s">
        <v>2991</v>
      </c>
      <c r="V982" s="14">
        <v>1</v>
      </c>
      <c r="W982" s="14">
        <v>1</v>
      </c>
      <c r="X982" s="14" t="s">
        <v>294</v>
      </c>
      <c r="Y982" t="s">
        <v>971</v>
      </c>
      <c r="Z982" t="s">
        <v>505</v>
      </c>
      <c r="AA982">
        <f t="shared" si="15"/>
        <v>4</v>
      </c>
    </row>
    <row r="983" spans="1:27" x14ac:dyDescent="0.2">
      <c r="A983">
        <v>3604</v>
      </c>
      <c r="B983" s="1" t="s">
        <v>3143</v>
      </c>
      <c r="C983" t="s">
        <v>1523</v>
      </c>
      <c r="D983" s="9">
        <v>264</v>
      </c>
      <c r="E983" s="9" t="s">
        <v>259</v>
      </c>
      <c r="F983" s="9" t="s">
        <v>312</v>
      </c>
      <c r="G983" s="10">
        <v>17</v>
      </c>
      <c r="H983" s="10" t="s">
        <v>342</v>
      </c>
      <c r="I983" s="10">
        <v>1944</v>
      </c>
      <c r="J983" s="11" t="s">
        <v>3139</v>
      </c>
      <c r="K983" s="12" t="s">
        <v>415</v>
      </c>
      <c r="L983" s="13" t="s">
        <v>3144</v>
      </c>
      <c r="M983" s="13" t="s">
        <v>290</v>
      </c>
      <c r="N983" t="s">
        <v>573</v>
      </c>
      <c r="O983" t="s">
        <v>692</v>
      </c>
      <c r="R983" s="9"/>
      <c r="S983" s="9"/>
      <c r="T983">
        <v>7</v>
      </c>
      <c r="U983" s="210" t="s">
        <v>2991</v>
      </c>
      <c r="V983" s="14">
        <v>1</v>
      </c>
      <c r="W983" s="14">
        <v>1</v>
      </c>
      <c r="X983" s="14" t="s">
        <v>270</v>
      </c>
      <c r="Y983">
        <v>264</v>
      </c>
      <c r="Z983" t="s">
        <v>505</v>
      </c>
      <c r="AA983">
        <f t="shared" si="15"/>
        <v>1</v>
      </c>
    </row>
    <row r="984" spans="1:27" x14ac:dyDescent="0.2">
      <c r="A984">
        <v>3407</v>
      </c>
      <c r="B984" s="1" t="s">
        <v>3141</v>
      </c>
      <c r="C984" t="s">
        <v>1027</v>
      </c>
      <c r="D984" s="9">
        <v>418</v>
      </c>
      <c r="E984" s="9" t="s">
        <v>259</v>
      </c>
      <c r="F984" s="9" t="s">
        <v>413</v>
      </c>
      <c r="G984" s="10">
        <v>17</v>
      </c>
      <c r="H984" s="10" t="s">
        <v>342</v>
      </c>
      <c r="I984" s="10">
        <v>1944</v>
      </c>
      <c r="J984" s="11" t="s">
        <v>3139</v>
      </c>
      <c r="K984" s="12" t="s">
        <v>415</v>
      </c>
      <c r="L984" s="13" t="s">
        <v>3142</v>
      </c>
      <c r="M984" s="13" t="s">
        <v>332</v>
      </c>
      <c r="N984" t="s">
        <v>2060</v>
      </c>
      <c r="Q984" t="s">
        <v>334</v>
      </c>
      <c r="R984" s="9"/>
      <c r="S984" s="9"/>
      <c r="T984">
        <v>7</v>
      </c>
      <c r="U984" s="210" t="s">
        <v>2991</v>
      </c>
      <c r="V984" s="14">
        <v>1</v>
      </c>
      <c r="W984" s="14">
        <v>1</v>
      </c>
      <c r="X984" s="14" t="s">
        <v>270</v>
      </c>
      <c r="Y984">
        <v>418</v>
      </c>
      <c r="Z984" t="s">
        <v>1419</v>
      </c>
      <c r="AA984">
        <f t="shared" si="15"/>
        <v>1</v>
      </c>
    </row>
    <row r="985" spans="1:27" x14ac:dyDescent="0.2">
      <c r="A985">
        <v>190</v>
      </c>
      <c r="B985" s="1" t="s">
        <v>3137</v>
      </c>
      <c r="C985" t="s">
        <v>1523</v>
      </c>
      <c r="D985" s="9" t="s">
        <v>3138</v>
      </c>
      <c r="E985" s="9" t="s">
        <v>259</v>
      </c>
      <c r="F985" s="9" t="s">
        <v>312</v>
      </c>
      <c r="G985" s="10">
        <v>17</v>
      </c>
      <c r="H985" s="10" t="s">
        <v>342</v>
      </c>
      <c r="I985" s="10">
        <v>1944</v>
      </c>
      <c r="J985" s="11" t="s">
        <v>3139</v>
      </c>
      <c r="K985" s="12" t="s">
        <v>415</v>
      </c>
      <c r="L985" s="13" t="s">
        <v>3140</v>
      </c>
      <c r="M985" s="63" t="s">
        <v>263</v>
      </c>
      <c r="N985" t="s">
        <v>1350</v>
      </c>
      <c r="Q985" t="s">
        <v>672</v>
      </c>
      <c r="R985" s="9"/>
      <c r="S985" s="9"/>
      <c r="T985">
        <v>7</v>
      </c>
      <c r="U985" s="210" t="s">
        <v>2991</v>
      </c>
      <c r="V985" s="14">
        <v>1</v>
      </c>
      <c r="W985" s="14">
        <v>1</v>
      </c>
      <c r="X985" s="14" t="s">
        <v>270</v>
      </c>
      <c r="Y985">
        <v>96</v>
      </c>
      <c r="Z985" t="s">
        <v>505</v>
      </c>
      <c r="AA985">
        <f t="shared" si="15"/>
        <v>2</v>
      </c>
    </row>
    <row r="986" spans="1:27" x14ac:dyDescent="0.2">
      <c r="A986">
        <v>7766</v>
      </c>
      <c r="B986" s="1" t="s">
        <v>3134</v>
      </c>
      <c r="C986" t="s">
        <v>1352</v>
      </c>
      <c r="D986" s="9">
        <v>544</v>
      </c>
      <c r="E986" s="9" t="s">
        <v>259</v>
      </c>
      <c r="F986" s="9" t="s">
        <v>260</v>
      </c>
      <c r="G986" s="10">
        <v>18</v>
      </c>
      <c r="H986" s="10" t="s">
        <v>342</v>
      </c>
      <c r="I986" s="10">
        <v>1944</v>
      </c>
      <c r="J986" s="11" t="s">
        <v>3147</v>
      </c>
      <c r="K986" s="12" t="s">
        <v>237</v>
      </c>
      <c r="L986" s="13" t="s">
        <v>18674</v>
      </c>
      <c r="M986" s="13" t="s">
        <v>263</v>
      </c>
      <c r="N986" t="s">
        <v>264</v>
      </c>
      <c r="O986" t="s">
        <v>3135</v>
      </c>
      <c r="P986" t="s">
        <v>1212</v>
      </c>
      <c r="Q986" t="s">
        <v>267</v>
      </c>
      <c r="R986" s="9" t="s">
        <v>3136</v>
      </c>
      <c r="S986" s="9"/>
      <c r="T986">
        <v>7</v>
      </c>
      <c r="U986" s="210" t="s">
        <v>2991</v>
      </c>
      <c r="V986" s="14">
        <v>1</v>
      </c>
      <c r="W986" s="14">
        <v>1</v>
      </c>
      <c r="X986" s="14" t="s">
        <v>270</v>
      </c>
      <c r="Y986">
        <v>544</v>
      </c>
      <c r="Z986" t="s">
        <v>271</v>
      </c>
      <c r="AA986">
        <f t="shared" si="15"/>
        <v>1</v>
      </c>
    </row>
    <row r="987" spans="1:27" x14ac:dyDescent="0.2">
      <c r="A987">
        <v>5415</v>
      </c>
      <c r="B987" s="1" t="s">
        <v>3150</v>
      </c>
      <c r="C987" t="s">
        <v>2040</v>
      </c>
      <c r="D987" s="9">
        <v>109</v>
      </c>
      <c r="E987" s="9" t="s">
        <v>259</v>
      </c>
      <c r="F987" s="9" t="s">
        <v>721</v>
      </c>
      <c r="G987" s="10">
        <v>18</v>
      </c>
      <c r="H987" s="10" t="s">
        <v>342</v>
      </c>
      <c r="I987" s="10">
        <v>1944</v>
      </c>
      <c r="J987" s="11" t="s">
        <v>3147</v>
      </c>
      <c r="K987" s="12" t="s">
        <v>237</v>
      </c>
      <c r="L987" s="13" t="s">
        <v>3151</v>
      </c>
      <c r="M987" s="13" t="s">
        <v>290</v>
      </c>
      <c r="O987" t="s">
        <v>320</v>
      </c>
      <c r="R987" s="9"/>
      <c r="S987" s="9"/>
      <c r="T987">
        <v>7</v>
      </c>
      <c r="U987" s="210" t="s">
        <v>2991</v>
      </c>
      <c r="V987" s="14">
        <v>1</v>
      </c>
      <c r="W987" s="14">
        <v>1</v>
      </c>
      <c r="X987" s="14" t="s">
        <v>270</v>
      </c>
      <c r="Y987">
        <v>109</v>
      </c>
      <c r="Z987" t="s">
        <v>271</v>
      </c>
      <c r="AA987">
        <f t="shared" si="15"/>
        <v>1</v>
      </c>
    </row>
    <row r="988" spans="1:27" x14ac:dyDescent="0.2">
      <c r="A988">
        <v>1017</v>
      </c>
      <c r="B988" s="1" t="s">
        <v>3145</v>
      </c>
      <c r="C988" t="s">
        <v>284</v>
      </c>
      <c r="D988" s="9" t="s">
        <v>3146</v>
      </c>
      <c r="E988" s="9" t="s">
        <v>259</v>
      </c>
      <c r="F988" s="9" t="s">
        <v>532</v>
      </c>
      <c r="G988" s="10">
        <v>18</v>
      </c>
      <c r="H988" s="10" t="s">
        <v>342</v>
      </c>
      <c r="I988" s="10">
        <v>1944</v>
      </c>
      <c r="J988" s="11" t="s">
        <v>3147</v>
      </c>
      <c r="K988" s="12" t="s">
        <v>415</v>
      </c>
      <c r="L988" s="13" t="s">
        <v>3148</v>
      </c>
      <c r="M988" s="13" t="s">
        <v>290</v>
      </c>
      <c r="N988" t="s">
        <v>291</v>
      </c>
      <c r="O988" t="s">
        <v>3149</v>
      </c>
      <c r="R988" s="9"/>
      <c r="S988" s="9"/>
      <c r="T988">
        <v>7</v>
      </c>
      <c r="U988" s="210" t="s">
        <v>2991</v>
      </c>
      <c r="V988" s="14">
        <v>1</v>
      </c>
      <c r="W988" s="14">
        <v>1</v>
      </c>
      <c r="X988" s="14" t="s">
        <v>294</v>
      </c>
      <c r="Y988" t="s">
        <v>1242</v>
      </c>
      <c r="Z988" t="s">
        <v>505</v>
      </c>
      <c r="AA988">
        <f t="shared" si="15"/>
        <v>3</v>
      </c>
    </row>
    <row r="989" spans="1:27" x14ac:dyDescent="0.2">
      <c r="A989">
        <v>7404</v>
      </c>
      <c r="B989" s="1" t="s">
        <v>3152</v>
      </c>
      <c r="C989" t="s">
        <v>2040</v>
      </c>
      <c r="D989" s="9" t="s">
        <v>3124</v>
      </c>
      <c r="E989" s="9" t="s">
        <v>259</v>
      </c>
      <c r="F989" s="9" t="s">
        <v>721</v>
      </c>
      <c r="G989" s="10">
        <v>18</v>
      </c>
      <c r="H989" s="10" t="s">
        <v>342</v>
      </c>
      <c r="I989" s="10">
        <v>1944</v>
      </c>
      <c r="J989" s="11" t="s">
        <v>3153</v>
      </c>
      <c r="K989" s="12" t="s">
        <v>415</v>
      </c>
      <c r="L989" s="13" t="s">
        <v>188</v>
      </c>
      <c r="M989" s="13" t="s">
        <v>263</v>
      </c>
      <c r="N989" t="s">
        <v>2578</v>
      </c>
      <c r="O989" t="s">
        <v>1123</v>
      </c>
      <c r="P989" t="s">
        <v>654</v>
      </c>
      <c r="Q989" t="s">
        <v>267</v>
      </c>
      <c r="R989" s="9" t="s">
        <v>2755</v>
      </c>
      <c r="S989" s="9"/>
      <c r="T989">
        <v>7</v>
      </c>
      <c r="U989" s="210" t="s">
        <v>2991</v>
      </c>
      <c r="V989" s="14">
        <v>1</v>
      </c>
      <c r="W989" s="14">
        <v>1</v>
      </c>
      <c r="X989" s="14" t="s">
        <v>270</v>
      </c>
      <c r="Y989">
        <v>571</v>
      </c>
      <c r="Z989" t="s">
        <v>271</v>
      </c>
      <c r="AA989">
        <f t="shared" si="15"/>
        <v>2</v>
      </c>
    </row>
    <row r="990" spans="1:27" x14ac:dyDescent="0.2">
      <c r="A990">
        <v>1128</v>
      </c>
      <c r="B990" s="1" t="s">
        <v>3154</v>
      </c>
      <c r="C990" t="s">
        <v>1798</v>
      </c>
      <c r="D990" s="9" t="s">
        <v>1047</v>
      </c>
      <c r="E990" s="9" t="s">
        <v>275</v>
      </c>
      <c r="F990" s="9" t="s">
        <v>260</v>
      </c>
      <c r="G990" s="10">
        <v>19</v>
      </c>
      <c r="H990" s="10" t="s">
        <v>342</v>
      </c>
      <c r="I990" s="10">
        <v>1944</v>
      </c>
      <c r="J990" s="11" t="s">
        <v>3155</v>
      </c>
      <c r="K990" s="12" t="s">
        <v>237</v>
      </c>
      <c r="L990" s="13" t="s">
        <v>3156</v>
      </c>
      <c r="M990" s="13" t="s">
        <v>290</v>
      </c>
      <c r="O990" t="s">
        <v>292</v>
      </c>
      <c r="R990" s="9"/>
      <c r="S990" s="9"/>
      <c r="T990">
        <v>7</v>
      </c>
      <c r="U990" s="210" t="s">
        <v>2991</v>
      </c>
      <c r="V990" s="14">
        <v>1</v>
      </c>
      <c r="W990" s="14">
        <v>1</v>
      </c>
      <c r="X990" s="14" t="s">
        <v>270</v>
      </c>
      <c r="Y990" t="s">
        <v>1047</v>
      </c>
      <c r="Z990" t="s">
        <v>271</v>
      </c>
      <c r="AA990">
        <f t="shared" si="15"/>
        <v>1</v>
      </c>
    </row>
    <row r="991" spans="1:27" x14ac:dyDescent="0.2">
      <c r="A991">
        <v>3443</v>
      </c>
      <c r="B991" s="1" t="s">
        <v>3157</v>
      </c>
      <c r="C991" t="s">
        <v>1027</v>
      </c>
      <c r="D991" s="9">
        <v>418</v>
      </c>
      <c r="E991" s="9" t="s">
        <v>259</v>
      </c>
      <c r="F991" s="9" t="s">
        <v>413</v>
      </c>
      <c r="G991" s="10">
        <v>19</v>
      </c>
      <c r="H991" s="10" t="s">
        <v>342</v>
      </c>
      <c r="I991" s="10">
        <v>1944</v>
      </c>
      <c r="J991" s="11" t="s">
        <v>3155</v>
      </c>
      <c r="K991" s="12" t="s">
        <v>237</v>
      </c>
      <c r="L991" s="13" t="s">
        <v>17947</v>
      </c>
      <c r="M991" s="13" t="s">
        <v>290</v>
      </c>
      <c r="N991" t="s">
        <v>291</v>
      </c>
      <c r="O991" t="s">
        <v>320</v>
      </c>
      <c r="R991" s="9"/>
      <c r="S991" s="9"/>
      <c r="T991">
        <v>7</v>
      </c>
      <c r="U991" s="210" t="s">
        <v>2991</v>
      </c>
      <c r="V991" s="14">
        <v>1</v>
      </c>
      <c r="W991" s="14">
        <v>1</v>
      </c>
      <c r="X991" s="14" t="s">
        <v>270</v>
      </c>
      <c r="Y991">
        <v>418</v>
      </c>
      <c r="Z991" t="s">
        <v>271</v>
      </c>
      <c r="AA991">
        <f t="shared" si="15"/>
        <v>1</v>
      </c>
    </row>
    <row r="992" spans="1:27" x14ac:dyDescent="0.2">
      <c r="A992">
        <v>5204</v>
      </c>
      <c r="B992" s="1" t="s">
        <v>3161</v>
      </c>
      <c r="C992" t="s">
        <v>284</v>
      </c>
      <c r="D992" s="9">
        <v>219</v>
      </c>
      <c r="E992" s="9" t="s">
        <v>259</v>
      </c>
      <c r="F992" s="9" t="s">
        <v>312</v>
      </c>
      <c r="G992" s="10">
        <v>20</v>
      </c>
      <c r="H992" s="10" t="s">
        <v>342</v>
      </c>
      <c r="I992" s="10">
        <v>1944</v>
      </c>
      <c r="J992" s="11" t="s">
        <v>3159</v>
      </c>
      <c r="K992" s="12" t="s">
        <v>237</v>
      </c>
      <c r="L992" s="13" t="s">
        <v>3162</v>
      </c>
      <c r="M992" s="13" t="s">
        <v>290</v>
      </c>
      <c r="O992" t="s">
        <v>692</v>
      </c>
      <c r="R992" s="9"/>
      <c r="S992" s="9"/>
      <c r="T992">
        <v>7</v>
      </c>
      <c r="U992" s="210" t="s">
        <v>2991</v>
      </c>
      <c r="V992" s="14">
        <v>1</v>
      </c>
      <c r="W992" s="14">
        <v>1</v>
      </c>
      <c r="X992" s="14" t="s">
        <v>270</v>
      </c>
      <c r="Y992">
        <v>219</v>
      </c>
      <c r="Z992" t="s">
        <v>505</v>
      </c>
      <c r="AA992">
        <f t="shared" si="15"/>
        <v>1</v>
      </c>
    </row>
    <row r="993" spans="1:27" x14ac:dyDescent="0.2">
      <c r="A993">
        <v>509</v>
      </c>
      <c r="B993" s="1" t="s">
        <v>3158</v>
      </c>
      <c r="C993" t="s">
        <v>2040</v>
      </c>
      <c r="D993" s="9" t="s">
        <v>1535</v>
      </c>
      <c r="E993" s="9" t="s">
        <v>259</v>
      </c>
      <c r="F993" s="9" t="s">
        <v>721</v>
      </c>
      <c r="G993" s="10">
        <v>20</v>
      </c>
      <c r="H993" s="10" t="s">
        <v>342</v>
      </c>
      <c r="I993" s="10">
        <v>1944</v>
      </c>
      <c r="J993" s="11" t="s">
        <v>3159</v>
      </c>
      <c r="K993" s="12" t="s">
        <v>237</v>
      </c>
      <c r="L993" s="13" t="s">
        <v>3160</v>
      </c>
      <c r="M993" s="13" t="s">
        <v>290</v>
      </c>
      <c r="O993" t="s">
        <v>635</v>
      </c>
      <c r="R993" s="9"/>
      <c r="S993" s="9"/>
      <c r="T993">
        <v>7</v>
      </c>
      <c r="U993" s="210" t="s">
        <v>2991</v>
      </c>
      <c r="V993" s="14">
        <v>1</v>
      </c>
      <c r="W993" s="14">
        <v>1</v>
      </c>
      <c r="X993" s="14" t="s">
        <v>270</v>
      </c>
      <c r="Y993">
        <v>109</v>
      </c>
      <c r="Z993" t="s">
        <v>271</v>
      </c>
      <c r="AA993">
        <f t="shared" si="15"/>
        <v>2</v>
      </c>
    </row>
    <row r="994" spans="1:27" x14ac:dyDescent="0.2">
      <c r="A994">
        <v>1864</v>
      </c>
      <c r="B994" s="1" t="s">
        <v>3163</v>
      </c>
      <c r="C994" t="s">
        <v>284</v>
      </c>
      <c r="D994" s="9" t="s">
        <v>3031</v>
      </c>
      <c r="E994" s="9" t="s">
        <v>259</v>
      </c>
      <c r="F994" s="9" t="s">
        <v>1701</v>
      </c>
      <c r="G994" s="10">
        <v>20</v>
      </c>
      <c r="H994" s="10" t="s">
        <v>342</v>
      </c>
      <c r="I994" s="10">
        <v>1944</v>
      </c>
      <c r="J994" s="11" t="s">
        <v>3164</v>
      </c>
      <c r="K994" s="12" t="s">
        <v>415</v>
      </c>
      <c r="L994" s="13" t="s">
        <v>18579</v>
      </c>
      <c r="M994" s="13" t="s">
        <v>279</v>
      </c>
      <c r="N994" t="s">
        <v>652</v>
      </c>
      <c r="Q994" s="13" t="s">
        <v>267</v>
      </c>
      <c r="R994" s="9" t="s">
        <v>955</v>
      </c>
      <c r="S994" s="9"/>
      <c r="T994">
        <v>7</v>
      </c>
      <c r="U994" s="210" t="s">
        <v>2991</v>
      </c>
      <c r="V994" s="14">
        <v>1</v>
      </c>
      <c r="W994" s="14">
        <v>1</v>
      </c>
      <c r="X994" s="14" t="s">
        <v>270</v>
      </c>
      <c r="Y994">
        <v>141</v>
      </c>
      <c r="Z994" t="s">
        <v>271</v>
      </c>
      <c r="AA994">
        <f t="shared" si="15"/>
        <v>4</v>
      </c>
    </row>
    <row r="995" spans="1:27" x14ac:dyDescent="0.2">
      <c r="A995">
        <v>7138</v>
      </c>
      <c r="B995" s="1" t="s">
        <v>3166</v>
      </c>
      <c r="C995" t="s">
        <v>2040</v>
      </c>
      <c r="D995" s="9" t="s">
        <v>2863</v>
      </c>
      <c r="E995" s="9" t="s">
        <v>259</v>
      </c>
      <c r="F995" s="9" t="s">
        <v>721</v>
      </c>
      <c r="G995" s="10">
        <v>20</v>
      </c>
      <c r="H995" s="10" t="s">
        <v>342</v>
      </c>
      <c r="I995" s="10">
        <v>1944</v>
      </c>
      <c r="J995" s="11" t="s">
        <v>3164</v>
      </c>
      <c r="K995" s="12" t="s">
        <v>415</v>
      </c>
      <c r="L995" s="13" t="s">
        <v>3167</v>
      </c>
      <c r="M995" s="13" t="s">
        <v>263</v>
      </c>
      <c r="N995" t="s">
        <v>280</v>
      </c>
      <c r="Q995" t="s">
        <v>281</v>
      </c>
      <c r="R995" s="9"/>
      <c r="S995" s="9"/>
      <c r="T995">
        <v>7</v>
      </c>
      <c r="U995" s="210" t="s">
        <v>2991</v>
      </c>
      <c r="V995" s="14">
        <v>1</v>
      </c>
      <c r="W995" s="14">
        <v>1</v>
      </c>
      <c r="X995" s="14" t="s">
        <v>270</v>
      </c>
      <c r="Y995">
        <v>571</v>
      </c>
      <c r="Z995" t="s">
        <v>271</v>
      </c>
      <c r="AA995">
        <f t="shared" si="15"/>
        <v>2</v>
      </c>
    </row>
    <row r="996" spans="1:27" x14ac:dyDescent="0.2">
      <c r="A996">
        <v>4150</v>
      </c>
      <c r="B996" s="1" t="s">
        <v>3165</v>
      </c>
      <c r="C996" t="s">
        <v>1027</v>
      </c>
      <c r="D996" s="9">
        <v>23</v>
      </c>
      <c r="E996" s="9" t="s">
        <v>259</v>
      </c>
      <c r="F996" s="9" t="s">
        <v>413</v>
      </c>
      <c r="G996" s="10">
        <v>20</v>
      </c>
      <c r="H996" s="10" t="s">
        <v>342</v>
      </c>
      <c r="I996" s="10">
        <v>1944</v>
      </c>
      <c r="J996" s="11" t="s">
        <v>3164</v>
      </c>
      <c r="K996" s="12" t="s">
        <v>415</v>
      </c>
      <c r="L996" s="117" t="s">
        <v>18717</v>
      </c>
      <c r="M996" s="13" t="s">
        <v>332</v>
      </c>
      <c r="N996" t="s">
        <v>2060</v>
      </c>
      <c r="Q996" t="s">
        <v>334</v>
      </c>
      <c r="R996" s="9"/>
      <c r="S996" s="9"/>
      <c r="T996">
        <v>7</v>
      </c>
      <c r="U996" s="210" t="s">
        <v>2991</v>
      </c>
      <c r="V996" s="14">
        <v>1</v>
      </c>
      <c r="W996" s="14">
        <v>1</v>
      </c>
      <c r="X996" s="14" t="s">
        <v>270</v>
      </c>
      <c r="Y996">
        <v>23</v>
      </c>
      <c r="Z996" t="s">
        <v>271</v>
      </c>
      <c r="AA996">
        <f t="shared" si="15"/>
        <v>1</v>
      </c>
    </row>
    <row r="997" spans="1:27" x14ac:dyDescent="0.2">
      <c r="A997">
        <v>1394</v>
      </c>
      <c r="B997" s="1" t="s">
        <v>3168</v>
      </c>
      <c r="C997" t="s">
        <v>503</v>
      </c>
      <c r="D997" s="9" t="s">
        <v>3169</v>
      </c>
      <c r="E997" s="9" t="s">
        <v>259</v>
      </c>
      <c r="F997" s="9" t="s">
        <v>532</v>
      </c>
      <c r="G997" s="10">
        <v>21</v>
      </c>
      <c r="H997" s="10" t="s">
        <v>342</v>
      </c>
      <c r="I997" s="10">
        <v>1944</v>
      </c>
      <c r="J997" s="11" t="s">
        <v>3170</v>
      </c>
      <c r="K997" s="12" t="s">
        <v>237</v>
      </c>
      <c r="L997" s="13" t="s">
        <v>3171</v>
      </c>
      <c r="M997" s="13" t="s">
        <v>290</v>
      </c>
      <c r="N997" t="s">
        <v>291</v>
      </c>
      <c r="O997" t="s">
        <v>292</v>
      </c>
      <c r="R997" s="9"/>
      <c r="S997" s="9"/>
      <c r="T997">
        <v>7</v>
      </c>
      <c r="U997" s="210" t="s">
        <v>2991</v>
      </c>
      <c r="V997" s="14">
        <v>1</v>
      </c>
      <c r="W997" s="14">
        <v>1</v>
      </c>
      <c r="X997" s="14" t="s">
        <v>294</v>
      </c>
      <c r="Y997" t="s">
        <v>971</v>
      </c>
      <c r="Z997" t="s">
        <v>505</v>
      </c>
      <c r="AA997">
        <f t="shared" si="15"/>
        <v>3</v>
      </c>
    </row>
    <row r="998" spans="1:27" x14ac:dyDescent="0.2">
      <c r="A998">
        <v>6059</v>
      </c>
      <c r="B998" s="1" t="s">
        <v>3174</v>
      </c>
      <c r="C998" t="s">
        <v>1027</v>
      </c>
      <c r="D998" s="9" t="s">
        <v>3175</v>
      </c>
      <c r="E998" s="9" t="s">
        <v>259</v>
      </c>
      <c r="F998" s="9" t="s">
        <v>883</v>
      </c>
      <c r="G998" s="10">
        <v>21</v>
      </c>
      <c r="H998" s="10" t="s">
        <v>342</v>
      </c>
      <c r="I998" s="10">
        <v>1944</v>
      </c>
      <c r="J998" s="11" t="s">
        <v>3170</v>
      </c>
      <c r="K998" s="12" t="s">
        <v>237</v>
      </c>
      <c r="L998" s="13" t="s">
        <v>3176</v>
      </c>
      <c r="M998" s="13" t="s">
        <v>263</v>
      </c>
      <c r="N998" t="s">
        <v>3177</v>
      </c>
      <c r="O998" t="s">
        <v>3178</v>
      </c>
      <c r="P998" t="s">
        <v>3179</v>
      </c>
      <c r="Q998" t="s">
        <v>267</v>
      </c>
      <c r="R998" s="9" t="s">
        <v>955</v>
      </c>
      <c r="S998" s="9"/>
      <c r="T998">
        <v>7</v>
      </c>
      <c r="U998" s="210" t="s">
        <v>2991</v>
      </c>
      <c r="V998" s="14">
        <v>1</v>
      </c>
      <c r="W998" s="14">
        <v>1</v>
      </c>
      <c r="X998" s="14" t="s">
        <v>270</v>
      </c>
      <c r="Y998">
        <v>248</v>
      </c>
      <c r="Z998" t="s">
        <v>1419</v>
      </c>
      <c r="AA998">
        <f t="shared" si="15"/>
        <v>2</v>
      </c>
    </row>
    <row r="999" spans="1:27" x14ac:dyDescent="0.2">
      <c r="A999">
        <v>5404</v>
      </c>
      <c r="B999" s="1" t="s">
        <v>3180</v>
      </c>
      <c r="C999" t="s">
        <v>1027</v>
      </c>
      <c r="D999" s="9">
        <v>235</v>
      </c>
      <c r="E999" s="9" t="s">
        <v>259</v>
      </c>
      <c r="F999" s="9" t="s">
        <v>883</v>
      </c>
      <c r="G999" s="10">
        <v>21</v>
      </c>
      <c r="H999" s="10" t="s">
        <v>342</v>
      </c>
      <c r="I999" s="10">
        <v>1944</v>
      </c>
      <c r="J999" s="11" t="s">
        <v>3170</v>
      </c>
      <c r="K999" s="12" t="s">
        <v>237</v>
      </c>
      <c r="L999" s="13" t="s">
        <v>17956</v>
      </c>
      <c r="M999" s="13" t="s">
        <v>263</v>
      </c>
      <c r="N999" t="s">
        <v>586</v>
      </c>
      <c r="Q999" t="s">
        <v>672</v>
      </c>
      <c r="R999" s="9"/>
      <c r="S999" s="9"/>
      <c r="T999">
        <v>7</v>
      </c>
      <c r="U999" s="210" t="s">
        <v>2991</v>
      </c>
      <c r="V999" s="14">
        <v>1</v>
      </c>
      <c r="W999" s="14">
        <v>1</v>
      </c>
      <c r="X999" s="14" t="s">
        <v>270</v>
      </c>
      <c r="Y999">
        <v>235</v>
      </c>
      <c r="Z999" t="s">
        <v>1419</v>
      </c>
      <c r="AA999">
        <f t="shared" si="15"/>
        <v>1</v>
      </c>
    </row>
    <row r="1000" spans="1:27" x14ac:dyDescent="0.2">
      <c r="A1000">
        <v>5213</v>
      </c>
      <c r="B1000" s="1" t="s">
        <v>3181</v>
      </c>
      <c r="C1000" t="s">
        <v>503</v>
      </c>
      <c r="D1000" s="9">
        <v>219</v>
      </c>
      <c r="E1000" s="9" t="s">
        <v>259</v>
      </c>
      <c r="F1000" s="9" t="s">
        <v>312</v>
      </c>
      <c r="G1000" s="10">
        <v>21</v>
      </c>
      <c r="H1000" s="10" t="s">
        <v>342</v>
      </c>
      <c r="I1000" s="10">
        <v>1944</v>
      </c>
      <c r="J1000" s="11" t="s">
        <v>3170</v>
      </c>
      <c r="K1000" s="12" t="s">
        <v>237</v>
      </c>
      <c r="L1000" s="13" t="s">
        <v>3182</v>
      </c>
      <c r="M1000" s="13" t="s">
        <v>290</v>
      </c>
      <c r="O1000" t="s">
        <v>320</v>
      </c>
      <c r="R1000" s="9"/>
      <c r="S1000" s="9"/>
      <c r="T1000">
        <v>7</v>
      </c>
      <c r="U1000" s="210" t="s">
        <v>2991</v>
      </c>
      <c r="V1000" s="14">
        <v>1</v>
      </c>
      <c r="W1000" s="14">
        <v>1</v>
      </c>
      <c r="X1000" s="14" t="s">
        <v>270</v>
      </c>
      <c r="Y1000">
        <v>219</v>
      </c>
      <c r="Z1000" t="s">
        <v>505</v>
      </c>
      <c r="AA1000">
        <f t="shared" si="15"/>
        <v>1</v>
      </c>
    </row>
    <row r="1001" spans="1:27" x14ac:dyDescent="0.2">
      <c r="A1001">
        <v>6726</v>
      </c>
      <c r="B1001" s="1" t="s">
        <v>3185</v>
      </c>
      <c r="C1001" t="s">
        <v>284</v>
      </c>
      <c r="D1001" s="9" t="s">
        <v>3186</v>
      </c>
      <c r="E1001" s="9" t="s">
        <v>259</v>
      </c>
      <c r="F1001" s="9" t="s">
        <v>312</v>
      </c>
      <c r="G1001" s="10">
        <v>21</v>
      </c>
      <c r="H1001" s="10" t="s">
        <v>342</v>
      </c>
      <c r="I1001" s="10">
        <v>1944</v>
      </c>
      <c r="J1001" s="11" t="s">
        <v>3187</v>
      </c>
      <c r="K1001" s="12" t="s">
        <v>415</v>
      </c>
      <c r="L1001" s="13" t="s">
        <v>3188</v>
      </c>
      <c r="M1001" t="s">
        <v>263</v>
      </c>
      <c r="N1001" t="s">
        <v>470</v>
      </c>
      <c r="Q1001" t="s">
        <v>672</v>
      </c>
      <c r="R1001" s="9"/>
      <c r="S1001" s="9"/>
      <c r="T1001">
        <v>7</v>
      </c>
      <c r="U1001" s="210" t="s">
        <v>2991</v>
      </c>
      <c r="V1001" s="14">
        <v>1</v>
      </c>
      <c r="W1001" s="14">
        <v>1</v>
      </c>
      <c r="X1001" s="14" t="s">
        <v>270</v>
      </c>
      <c r="Y1001">
        <v>68</v>
      </c>
      <c r="Z1001" t="s">
        <v>505</v>
      </c>
      <c r="AA1001">
        <f t="shared" si="15"/>
        <v>2</v>
      </c>
    </row>
    <row r="1002" spans="1:27" x14ac:dyDescent="0.2">
      <c r="A1002">
        <v>1382</v>
      </c>
      <c r="B1002" s="1" t="s">
        <v>3172</v>
      </c>
      <c r="C1002" t="s">
        <v>1027</v>
      </c>
      <c r="D1002" s="9" t="s">
        <v>3173</v>
      </c>
      <c r="E1002" s="9" t="s">
        <v>259</v>
      </c>
      <c r="F1002" s="9" t="s">
        <v>286</v>
      </c>
      <c r="G1002" s="10">
        <v>21</v>
      </c>
      <c r="H1002" s="10" t="s">
        <v>342</v>
      </c>
      <c r="I1002" s="10">
        <v>1944</v>
      </c>
      <c r="J1002" s="11" t="s">
        <v>3170</v>
      </c>
      <c r="K1002" s="12" t="s">
        <v>415</v>
      </c>
      <c r="L1002" s="13" t="s">
        <v>18692</v>
      </c>
      <c r="M1002" s="13" t="s">
        <v>290</v>
      </c>
      <c r="N1002" t="s">
        <v>291</v>
      </c>
      <c r="O1002" t="s">
        <v>764</v>
      </c>
      <c r="R1002" s="9"/>
      <c r="S1002" s="9"/>
      <c r="T1002">
        <v>7</v>
      </c>
      <c r="U1002" s="210" t="s">
        <v>2991</v>
      </c>
      <c r="V1002" s="14">
        <v>1</v>
      </c>
      <c r="W1002" s="14">
        <v>1</v>
      </c>
      <c r="X1002" s="14" t="s">
        <v>294</v>
      </c>
      <c r="Y1002" t="s">
        <v>2529</v>
      </c>
      <c r="Z1002" t="s">
        <v>271</v>
      </c>
      <c r="AA1002">
        <f t="shared" si="15"/>
        <v>2</v>
      </c>
    </row>
    <row r="1003" spans="1:27" x14ac:dyDescent="0.2">
      <c r="A1003">
        <v>6589</v>
      </c>
      <c r="B1003" s="1" t="s">
        <v>3183</v>
      </c>
      <c r="C1003" t="s">
        <v>507</v>
      </c>
      <c r="D1003" s="9"/>
      <c r="E1003" s="9" t="s">
        <v>259</v>
      </c>
      <c r="F1003" s="9" t="s">
        <v>3184</v>
      </c>
      <c r="G1003" s="10">
        <v>21</v>
      </c>
      <c r="H1003" s="10" t="s">
        <v>342</v>
      </c>
      <c r="I1003" s="10">
        <v>1944</v>
      </c>
      <c r="J1003" s="11" t="s">
        <v>3170</v>
      </c>
      <c r="K1003" s="12"/>
      <c r="L1003" s="13" t="s">
        <v>17844</v>
      </c>
      <c r="M1003" t="s">
        <v>290</v>
      </c>
      <c r="N1003" t="s">
        <v>291</v>
      </c>
      <c r="O1003" t="s">
        <v>635</v>
      </c>
      <c r="R1003" s="9"/>
      <c r="S1003" s="9"/>
      <c r="T1003">
        <v>7</v>
      </c>
      <c r="U1003" s="210" t="s">
        <v>2991</v>
      </c>
      <c r="V1003" s="14">
        <v>1</v>
      </c>
      <c r="W1003" s="14">
        <v>1</v>
      </c>
      <c r="X1003" s="14" t="s">
        <v>294</v>
      </c>
      <c r="Y1003" t="s">
        <v>334</v>
      </c>
      <c r="Z1003" t="s">
        <v>18167</v>
      </c>
      <c r="AA1003">
        <f t="shared" si="15"/>
        <v>1</v>
      </c>
    </row>
    <row r="1004" spans="1:27" x14ac:dyDescent="0.2">
      <c r="A1004">
        <v>1794</v>
      </c>
      <c r="B1004" s="1" t="s">
        <v>3189</v>
      </c>
      <c r="C1004" t="s">
        <v>341</v>
      </c>
      <c r="D1004" s="9" t="s">
        <v>3190</v>
      </c>
      <c r="E1004" s="9" t="s">
        <v>259</v>
      </c>
      <c r="F1004" s="9" t="s">
        <v>532</v>
      </c>
      <c r="G1004" s="10">
        <v>22</v>
      </c>
      <c r="H1004" s="10" t="s">
        <v>342</v>
      </c>
      <c r="I1004" s="10">
        <v>1944</v>
      </c>
      <c r="J1004" s="11" t="s">
        <v>3191</v>
      </c>
      <c r="K1004" s="12" t="s">
        <v>237</v>
      </c>
      <c r="L1004" s="13" t="s">
        <v>3192</v>
      </c>
      <c r="M1004" s="13" t="s">
        <v>290</v>
      </c>
      <c r="N1004" t="s">
        <v>291</v>
      </c>
      <c r="O1004" t="s">
        <v>339</v>
      </c>
      <c r="R1004" s="9"/>
      <c r="S1004" s="9"/>
      <c r="T1004">
        <v>7</v>
      </c>
      <c r="U1004" s="210" t="s">
        <v>2991</v>
      </c>
      <c r="V1004" s="14">
        <v>1</v>
      </c>
      <c r="W1004" s="14">
        <v>1</v>
      </c>
      <c r="X1004" s="14" t="s">
        <v>294</v>
      </c>
      <c r="Y1004" t="s">
        <v>531</v>
      </c>
      <c r="Z1004" t="s">
        <v>271</v>
      </c>
      <c r="AA1004">
        <f t="shared" si="15"/>
        <v>3</v>
      </c>
    </row>
    <row r="1005" spans="1:27" x14ac:dyDescent="0.2">
      <c r="A1005">
        <v>2597</v>
      </c>
      <c r="B1005" s="1" t="s">
        <v>3193</v>
      </c>
      <c r="C1005" t="s">
        <v>503</v>
      </c>
      <c r="D1005" s="9" t="s">
        <v>3194</v>
      </c>
      <c r="E1005" s="9" t="s">
        <v>259</v>
      </c>
      <c r="F1005" s="9" t="s">
        <v>286</v>
      </c>
      <c r="G1005" s="10">
        <v>22</v>
      </c>
      <c r="H1005" s="10" t="s">
        <v>342</v>
      </c>
      <c r="I1005" s="10">
        <v>1944</v>
      </c>
      <c r="J1005" s="11" t="s">
        <v>3191</v>
      </c>
      <c r="K1005" s="12" t="s">
        <v>237</v>
      </c>
      <c r="L1005" s="13" t="s">
        <v>3195</v>
      </c>
      <c r="M1005" s="13" t="s">
        <v>290</v>
      </c>
      <c r="N1005" t="s">
        <v>291</v>
      </c>
      <c r="O1005" t="s">
        <v>292</v>
      </c>
      <c r="R1005" s="9"/>
      <c r="S1005" s="9"/>
      <c r="T1005">
        <v>7</v>
      </c>
      <c r="U1005" s="210" t="s">
        <v>2991</v>
      </c>
      <c r="V1005" s="14">
        <v>1</v>
      </c>
      <c r="W1005" s="14">
        <v>1</v>
      </c>
      <c r="X1005" s="14" t="s">
        <v>294</v>
      </c>
      <c r="Y1005" t="s">
        <v>3196</v>
      </c>
      <c r="Z1005" t="s">
        <v>505</v>
      </c>
      <c r="AA1005">
        <f t="shared" si="15"/>
        <v>3</v>
      </c>
    </row>
    <row r="1006" spans="1:27" x14ac:dyDescent="0.2">
      <c r="A1006">
        <v>4213</v>
      </c>
      <c r="B1006" s="1" t="s">
        <v>3201</v>
      </c>
      <c r="C1006" t="s">
        <v>1523</v>
      </c>
      <c r="D1006" s="9">
        <v>29</v>
      </c>
      <c r="E1006" s="9" t="s">
        <v>259</v>
      </c>
      <c r="F1006" s="9" t="s">
        <v>413</v>
      </c>
      <c r="G1006" s="10">
        <v>22</v>
      </c>
      <c r="H1006" s="10" t="s">
        <v>342</v>
      </c>
      <c r="I1006" s="10">
        <v>1944</v>
      </c>
      <c r="J1006" s="11" t="s">
        <v>3191</v>
      </c>
      <c r="K1006" s="12" t="s">
        <v>237</v>
      </c>
      <c r="L1006" s="13" t="s">
        <v>18445</v>
      </c>
      <c r="M1006" s="13" t="s">
        <v>263</v>
      </c>
      <c r="N1006" t="s">
        <v>280</v>
      </c>
      <c r="Q1006" t="s">
        <v>281</v>
      </c>
      <c r="R1006" s="9"/>
      <c r="S1006" s="9"/>
      <c r="T1006">
        <v>7</v>
      </c>
      <c r="U1006" s="210" t="s">
        <v>2991</v>
      </c>
      <c r="V1006" s="14">
        <v>1</v>
      </c>
      <c r="W1006" s="14">
        <v>1</v>
      </c>
      <c r="X1006" s="14" t="s">
        <v>270</v>
      </c>
      <c r="Y1006">
        <v>29</v>
      </c>
      <c r="Z1006" t="s">
        <v>505</v>
      </c>
      <c r="AA1006">
        <f t="shared" si="15"/>
        <v>1</v>
      </c>
    </row>
    <row r="1007" spans="1:27" x14ac:dyDescent="0.2">
      <c r="A1007">
        <v>6565</v>
      </c>
      <c r="B1007" s="1" t="s">
        <v>3199</v>
      </c>
      <c r="C1007" t="s">
        <v>1027</v>
      </c>
      <c r="D1007" s="9">
        <v>151</v>
      </c>
      <c r="E1007" s="9" t="s">
        <v>259</v>
      </c>
      <c r="F1007" s="9" t="s">
        <v>413</v>
      </c>
      <c r="G1007" s="10">
        <v>22</v>
      </c>
      <c r="H1007" s="10" t="s">
        <v>342</v>
      </c>
      <c r="I1007" s="10">
        <v>1944</v>
      </c>
      <c r="J1007" s="11" t="s">
        <v>3191</v>
      </c>
      <c r="K1007" s="12" t="s">
        <v>237</v>
      </c>
      <c r="L1007" s="13" t="s">
        <v>3200</v>
      </c>
      <c r="M1007" s="13" t="s">
        <v>263</v>
      </c>
      <c r="N1007" t="s">
        <v>280</v>
      </c>
      <c r="Q1007" t="s">
        <v>281</v>
      </c>
      <c r="R1007" s="9"/>
      <c r="S1007" s="9"/>
      <c r="T1007">
        <v>7</v>
      </c>
      <c r="U1007" s="210" t="s">
        <v>2991</v>
      </c>
      <c r="V1007" s="14">
        <v>1</v>
      </c>
      <c r="W1007" s="14">
        <v>1</v>
      </c>
      <c r="X1007" s="14" t="s">
        <v>270</v>
      </c>
      <c r="Y1007">
        <v>151</v>
      </c>
      <c r="Z1007" t="s">
        <v>271</v>
      </c>
      <c r="AA1007">
        <f t="shared" si="15"/>
        <v>1</v>
      </c>
    </row>
    <row r="1008" spans="1:27" x14ac:dyDescent="0.2">
      <c r="A1008">
        <v>6483</v>
      </c>
      <c r="B1008" s="1" t="s">
        <v>3197</v>
      </c>
      <c r="C1008" t="s">
        <v>2534</v>
      </c>
      <c r="D1008" s="9">
        <v>157</v>
      </c>
      <c r="E1008" s="9" t="s">
        <v>259</v>
      </c>
      <c r="F1008" s="9" t="s">
        <v>312</v>
      </c>
      <c r="G1008" s="10">
        <v>22</v>
      </c>
      <c r="H1008" s="10" t="s">
        <v>342</v>
      </c>
      <c r="I1008" s="10">
        <v>1944</v>
      </c>
      <c r="J1008" s="11" t="s">
        <v>3191</v>
      </c>
      <c r="K1008" s="12" t="s">
        <v>415</v>
      </c>
      <c r="L1008" s="13" t="s">
        <v>3198</v>
      </c>
      <c r="M1008" s="13" t="s">
        <v>290</v>
      </c>
      <c r="N1008" t="s">
        <v>573</v>
      </c>
      <c r="O1008" t="s">
        <v>520</v>
      </c>
      <c r="R1008" s="9"/>
      <c r="S1008" s="9"/>
      <c r="T1008">
        <v>7</v>
      </c>
      <c r="U1008" s="210" t="s">
        <v>2991</v>
      </c>
      <c r="V1008" s="14">
        <v>1</v>
      </c>
      <c r="W1008" s="14">
        <v>1</v>
      </c>
      <c r="X1008" s="14" t="s">
        <v>270</v>
      </c>
      <c r="Y1008">
        <v>157</v>
      </c>
      <c r="Z1008" t="s">
        <v>505</v>
      </c>
      <c r="AA1008">
        <f t="shared" si="15"/>
        <v>1</v>
      </c>
    </row>
    <row r="1009" spans="1:27" x14ac:dyDescent="0.2">
      <c r="A1009">
        <v>3618</v>
      </c>
      <c r="B1009" s="1" t="s">
        <v>3205</v>
      </c>
      <c r="C1009" t="s">
        <v>1027</v>
      </c>
      <c r="D1009" s="9">
        <v>418</v>
      </c>
      <c r="E1009" s="9" t="s">
        <v>259</v>
      </c>
      <c r="F1009" s="9" t="s">
        <v>413</v>
      </c>
      <c r="G1009" s="10">
        <v>23</v>
      </c>
      <c r="H1009" s="10" t="s">
        <v>342</v>
      </c>
      <c r="I1009" s="10">
        <v>1944</v>
      </c>
      <c r="J1009" s="11" t="s">
        <v>3203</v>
      </c>
      <c r="K1009" s="12" t="s">
        <v>237</v>
      </c>
      <c r="L1009" s="13" t="s">
        <v>17960</v>
      </c>
      <c r="M1009" s="13" t="s">
        <v>290</v>
      </c>
      <c r="O1009" t="s">
        <v>339</v>
      </c>
      <c r="R1009" s="9"/>
      <c r="S1009" s="9"/>
      <c r="T1009">
        <v>7</v>
      </c>
      <c r="U1009" s="210" t="s">
        <v>2991</v>
      </c>
      <c r="V1009" s="14">
        <v>1</v>
      </c>
      <c r="W1009" s="14">
        <v>1</v>
      </c>
      <c r="X1009" s="14" t="s">
        <v>270</v>
      </c>
      <c r="Y1009">
        <v>418</v>
      </c>
      <c r="Z1009" t="s">
        <v>1419</v>
      </c>
      <c r="AA1009">
        <f t="shared" si="15"/>
        <v>1</v>
      </c>
    </row>
    <row r="1010" spans="1:27" x14ac:dyDescent="0.2">
      <c r="A1010">
        <v>7768</v>
      </c>
      <c r="B1010" s="1" t="s">
        <v>3202</v>
      </c>
      <c r="C1010" t="s">
        <v>1352</v>
      </c>
      <c r="D1010" s="9">
        <v>544</v>
      </c>
      <c r="E1010" s="9" t="s">
        <v>259</v>
      </c>
      <c r="F1010" s="9" t="s">
        <v>260</v>
      </c>
      <c r="G1010" s="10">
        <v>23</v>
      </c>
      <c r="H1010" s="10" t="s">
        <v>342</v>
      </c>
      <c r="I1010" s="10">
        <v>1944</v>
      </c>
      <c r="J1010" s="11" t="s">
        <v>3203</v>
      </c>
      <c r="K1010" s="12" t="s">
        <v>237</v>
      </c>
      <c r="L1010" s="13" t="s">
        <v>3204</v>
      </c>
      <c r="M1010" s="13" t="s">
        <v>290</v>
      </c>
      <c r="O1010" t="s">
        <v>613</v>
      </c>
      <c r="R1010" s="9"/>
      <c r="S1010" s="9"/>
      <c r="T1010">
        <v>7</v>
      </c>
      <c r="U1010" s="210" t="s">
        <v>2991</v>
      </c>
      <c r="V1010" s="14">
        <v>1</v>
      </c>
      <c r="W1010" s="14">
        <v>1</v>
      </c>
      <c r="X1010" s="14" t="s">
        <v>270</v>
      </c>
      <c r="Y1010">
        <v>544</v>
      </c>
      <c r="Z1010" t="s">
        <v>271</v>
      </c>
      <c r="AA1010">
        <f t="shared" si="15"/>
        <v>1</v>
      </c>
    </row>
    <row r="1011" spans="1:27" x14ac:dyDescent="0.2">
      <c r="A1011">
        <v>6495</v>
      </c>
      <c r="B1011" s="1" t="s">
        <v>3206</v>
      </c>
      <c r="C1011" t="s">
        <v>2534</v>
      </c>
      <c r="D1011" s="9">
        <v>157</v>
      </c>
      <c r="E1011" s="9" t="s">
        <v>259</v>
      </c>
      <c r="F1011" s="9" t="s">
        <v>312</v>
      </c>
      <c r="G1011" s="10">
        <v>23</v>
      </c>
      <c r="H1011" s="10" t="s">
        <v>342</v>
      </c>
      <c r="I1011" s="10">
        <v>1944</v>
      </c>
      <c r="J1011" s="11" t="s">
        <v>3203</v>
      </c>
      <c r="K1011" s="12" t="s">
        <v>237</v>
      </c>
      <c r="L1011" s="13" t="s">
        <v>3207</v>
      </c>
      <c r="M1011" s="13" t="s">
        <v>290</v>
      </c>
      <c r="N1011" t="s">
        <v>291</v>
      </c>
      <c r="O1011" t="s">
        <v>695</v>
      </c>
      <c r="R1011" s="9"/>
      <c r="S1011" s="9"/>
      <c r="T1011">
        <v>7</v>
      </c>
      <c r="U1011" s="210" t="s">
        <v>2991</v>
      </c>
      <c r="V1011" s="14">
        <v>1</v>
      </c>
      <c r="W1011" s="14">
        <v>1</v>
      </c>
      <c r="X1011" s="14" t="s">
        <v>270</v>
      </c>
      <c r="Y1011">
        <v>157</v>
      </c>
      <c r="Z1011" t="s">
        <v>505</v>
      </c>
      <c r="AA1011">
        <f t="shared" si="15"/>
        <v>1</v>
      </c>
    </row>
    <row r="1012" spans="1:27" x14ac:dyDescent="0.2">
      <c r="A1012">
        <v>2085</v>
      </c>
      <c r="B1012" s="1" t="s">
        <v>3208</v>
      </c>
      <c r="C1012" t="s">
        <v>1027</v>
      </c>
      <c r="D1012" s="9">
        <v>23</v>
      </c>
      <c r="E1012" s="9" t="s">
        <v>259</v>
      </c>
      <c r="F1012" s="9" t="s">
        <v>413</v>
      </c>
      <c r="G1012" s="10">
        <v>24</v>
      </c>
      <c r="H1012" s="10" t="s">
        <v>342</v>
      </c>
      <c r="I1012" s="10">
        <v>1944</v>
      </c>
      <c r="J1012" s="11" t="s">
        <v>3209</v>
      </c>
      <c r="K1012" s="12" t="s">
        <v>237</v>
      </c>
      <c r="L1012" s="13" t="s">
        <v>3210</v>
      </c>
      <c r="M1012" s="13" t="s">
        <v>263</v>
      </c>
      <c r="N1012" t="s">
        <v>280</v>
      </c>
      <c r="Q1012" t="s">
        <v>281</v>
      </c>
      <c r="R1012" s="9"/>
      <c r="S1012" s="9"/>
      <c r="T1012">
        <v>7</v>
      </c>
      <c r="U1012" s="210" t="s">
        <v>2991</v>
      </c>
      <c r="V1012" s="14">
        <v>1</v>
      </c>
      <c r="W1012" s="14">
        <v>1</v>
      </c>
      <c r="X1012" s="14" t="s">
        <v>270</v>
      </c>
      <c r="Y1012">
        <v>23</v>
      </c>
      <c r="Z1012" t="s">
        <v>1419</v>
      </c>
      <c r="AA1012">
        <f t="shared" si="15"/>
        <v>1</v>
      </c>
    </row>
    <row r="1013" spans="1:27" x14ac:dyDescent="0.2">
      <c r="A1013">
        <v>306</v>
      </c>
      <c r="B1013" s="1" t="s">
        <v>3222</v>
      </c>
      <c r="C1013" t="s">
        <v>341</v>
      </c>
      <c r="D1013" s="9" t="s">
        <v>3223</v>
      </c>
      <c r="E1013" s="9" t="s">
        <v>259</v>
      </c>
      <c r="F1013" s="9" t="s">
        <v>532</v>
      </c>
      <c r="G1013" s="10">
        <v>25</v>
      </c>
      <c r="H1013" s="10" t="s">
        <v>342</v>
      </c>
      <c r="I1013" s="10">
        <v>1944</v>
      </c>
      <c r="J1013" s="11" t="s">
        <v>3224</v>
      </c>
      <c r="K1013" s="12" t="s">
        <v>237</v>
      </c>
      <c r="L1013" s="13" t="s">
        <v>3225</v>
      </c>
      <c r="M1013" s="13" t="s">
        <v>290</v>
      </c>
      <c r="N1013" t="s">
        <v>291</v>
      </c>
      <c r="O1013" t="s">
        <v>2583</v>
      </c>
      <c r="S1013" s="9"/>
      <c r="T1013">
        <v>7</v>
      </c>
      <c r="U1013" s="210" t="s">
        <v>2991</v>
      </c>
      <c r="V1013" s="14">
        <v>1</v>
      </c>
      <c r="W1013" s="14">
        <v>1</v>
      </c>
      <c r="X1013" s="14" t="s">
        <v>294</v>
      </c>
      <c r="Y1013" t="s">
        <v>531</v>
      </c>
      <c r="Z1013" t="s">
        <v>271</v>
      </c>
      <c r="AA1013">
        <f t="shared" si="15"/>
        <v>3</v>
      </c>
    </row>
    <row r="1014" spans="1:27" x14ac:dyDescent="0.2">
      <c r="A1014">
        <v>3285</v>
      </c>
      <c r="B1014" s="1" t="s">
        <v>3226</v>
      </c>
      <c r="C1014" t="s">
        <v>1027</v>
      </c>
      <c r="D1014" s="9" t="s">
        <v>3100</v>
      </c>
      <c r="E1014" s="9" t="s">
        <v>876</v>
      </c>
      <c r="F1014" s="9" t="s">
        <v>733</v>
      </c>
      <c r="G1014" s="10">
        <v>25</v>
      </c>
      <c r="H1014" s="10" t="s">
        <v>342</v>
      </c>
      <c r="I1014" s="10">
        <v>1944</v>
      </c>
      <c r="J1014" s="11" t="s">
        <v>3224</v>
      </c>
      <c r="K1014" s="12" t="s">
        <v>237</v>
      </c>
      <c r="L1014" s="13" t="s">
        <v>3227</v>
      </c>
      <c r="M1014" s="13" t="s">
        <v>290</v>
      </c>
      <c r="N1014" t="s">
        <v>291</v>
      </c>
      <c r="O1014" t="s">
        <v>339</v>
      </c>
      <c r="S1014" s="9"/>
      <c r="T1014">
        <v>7</v>
      </c>
      <c r="U1014" s="210" t="s">
        <v>2991</v>
      </c>
      <c r="V1014" s="14">
        <v>1</v>
      </c>
      <c r="W1014" s="14">
        <v>1</v>
      </c>
      <c r="X1014" s="14" t="s">
        <v>294</v>
      </c>
      <c r="Y1014" t="s">
        <v>3103</v>
      </c>
      <c r="Z1014" t="s">
        <v>1419</v>
      </c>
      <c r="AA1014">
        <f t="shared" si="15"/>
        <v>2</v>
      </c>
    </row>
    <row r="1015" spans="1:27" x14ac:dyDescent="0.2">
      <c r="A1015">
        <v>5348</v>
      </c>
      <c r="B1015" s="1" t="s">
        <v>3216</v>
      </c>
      <c r="C1015" t="s">
        <v>2221</v>
      </c>
      <c r="D1015" s="9">
        <v>406</v>
      </c>
      <c r="E1015" s="9" t="s">
        <v>259</v>
      </c>
      <c r="F1015" s="9" t="s">
        <v>413</v>
      </c>
      <c r="G1015" s="10">
        <v>25</v>
      </c>
      <c r="H1015" s="10" t="s">
        <v>342</v>
      </c>
      <c r="I1015" s="10">
        <v>1944</v>
      </c>
      <c r="J1015" s="11">
        <v>16278</v>
      </c>
      <c r="K1015" s="12" t="s">
        <v>237</v>
      </c>
      <c r="L1015" s="13" t="s">
        <v>3217</v>
      </c>
      <c r="M1015" s="13" t="s">
        <v>263</v>
      </c>
      <c r="N1015" t="s">
        <v>264</v>
      </c>
      <c r="O1015" t="s">
        <v>556</v>
      </c>
      <c r="P1015" t="s">
        <v>556</v>
      </c>
      <c r="Q1015" t="s">
        <v>267</v>
      </c>
      <c r="R1015" s="9" t="s">
        <v>3218</v>
      </c>
      <c r="S1015" s="9"/>
      <c r="T1015">
        <v>7</v>
      </c>
      <c r="U1015" s="210" t="s">
        <v>2991</v>
      </c>
      <c r="V1015" s="14">
        <v>1</v>
      </c>
      <c r="W1015" s="14">
        <v>1</v>
      </c>
      <c r="X1015" s="14" t="s">
        <v>270</v>
      </c>
      <c r="Y1015">
        <v>406</v>
      </c>
      <c r="Z1015" t="s">
        <v>505</v>
      </c>
      <c r="AA1015">
        <f t="shared" si="15"/>
        <v>1</v>
      </c>
    </row>
    <row r="1016" spans="1:27" x14ac:dyDescent="0.2">
      <c r="A1016">
        <v>6138</v>
      </c>
      <c r="B1016" s="1" t="s">
        <v>3219</v>
      </c>
      <c r="C1016" t="s">
        <v>2221</v>
      </c>
      <c r="D1016" s="9">
        <v>406</v>
      </c>
      <c r="E1016" s="9" t="s">
        <v>259</v>
      </c>
      <c r="F1016" s="9" t="s">
        <v>413</v>
      </c>
      <c r="G1016" s="10">
        <v>25</v>
      </c>
      <c r="H1016" s="10" t="s">
        <v>342</v>
      </c>
      <c r="I1016" s="10">
        <v>1944</v>
      </c>
      <c r="J1016" s="11">
        <v>16278</v>
      </c>
      <c r="K1016" s="12" t="s">
        <v>237</v>
      </c>
      <c r="L1016" s="13" t="s">
        <v>3220</v>
      </c>
      <c r="M1016" s="13" t="s">
        <v>263</v>
      </c>
      <c r="N1016" t="s">
        <v>264</v>
      </c>
      <c r="O1016" t="s">
        <v>556</v>
      </c>
      <c r="P1016" t="s">
        <v>556</v>
      </c>
      <c r="Q1016" t="s">
        <v>267</v>
      </c>
      <c r="R1016" s="9" t="s">
        <v>3221</v>
      </c>
      <c r="S1016" s="9"/>
      <c r="T1016">
        <v>7</v>
      </c>
      <c r="U1016" s="210" t="s">
        <v>2991</v>
      </c>
      <c r="V1016" s="14">
        <v>1</v>
      </c>
      <c r="W1016" s="14">
        <v>1</v>
      </c>
      <c r="X1016" s="14" t="s">
        <v>270</v>
      </c>
      <c r="Y1016">
        <v>406</v>
      </c>
      <c r="Z1016" t="s">
        <v>505</v>
      </c>
      <c r="AA1016">
        <f t="shared" si="15"/>
        <v>1</v>
      </c>
    </row>
    <row r="1017" spans="1:27" x14ac:dyDescent="0.2">
      <c r="A1017">
        <v>5342</v>
      </c>
      <c r="B1017" s="1" t="s">
        <v>3214</v>
      </c>
      <c r="C1017" t="s">
        <v>2221</v>
      </c>
      <c r="D1017" s="9">
        <v>406</v>
      </c>
      <c r="E1017" s="9" t="s">
        <v>259</v>
      </c>
      <c r="F1017" s="9" t="s">
        <v>413</v>
      </c>
      <c r="G1017" s="10">
        <v>25</v>
      </c>
      <c r="H1017" s="10" t="s">
        <v>342</v>
      </c>
      <c r="I1017" s="10">
        <v>1944</v>
      </c>
      <c r="J1017" s="11">
        <v>16278</v>
      </c>
      <c r="K1017" s="12" t="s">
        <v>237</v>
      </c>
      <c r="L1017" s="13" t="s">
        <v>3215</v>
      </c>
      <c r="M1017" s="13" t="s">
        <v>332</v>
      </c>
      <c r="N1017" t="s">
        <v>333</v>
      </c>
      <c r="Q1017" t="s">
        <v>334</v>
      </c>
      <c r="R1017" s="9"/>
      <c r="S1017" s="9"/>
      <c r="T1017">
        <v>7</v>
      </c>
      <c r="U1017" s="210" t="s">
        <v>2991</v>
      </c>
      <c r="V1017" s="14">
        <v>1</v>
      </c>
      <c r="W1017" s="14">
        <v>1</v>
      </c>
      <c r="X1017" s="14" t="s">
        <v>270</v>
      </c>
      <c r="Y1017">
        <v>406</v>
      </c>
      <c r="Z1017" t="s">
        <v>505</v>
      </c>
      <c r="AA1017">
        <f t="shared" si="15"/>
        <v>1</v>
      </c>
    </row>
    <row r="1018" spans="1:27" x14ac:dyDescent="0.2">
      <c r="A1018">
        <v>3183</v>
      </c>
      <c r="B1018" s="1" t="s">
        <v>3211</v>
      </c>
      <c r="C1018" t="s">
        <v>1798</v>
      </c>
      <c r="D1018" s="26" t="s">
        <v>3212</v>
      </c>
      <c r="E1018" s="9" t="s">
        <v>259</v>
      </c>
      <c r="F1018" s="9" t="s">
        <v>748</v>
      </c>
      <c r="G1018" s="10">
        <v>25</v>
      </c>
      <c r="H1018" s="10" t="s">
        <v>342</v>
      </c>
      <c r="I1018" s="10">
        <v>1944</v>
      </c>
      <c r="J1018" s="11">
        <v>16278</v>
      </c>
      <c r="K1018" s="12" t="s">
        <v>237</v>
      </c>
      <c r="L1018" s="13" t="s">
        <v>3213</v>
      </c>
      <c r="M1018" t="s">
        <v>290</v>
      </c>
      <c r="N1018" t="s">
        <v>573</v>
      </c>
      <c r="O1018" t="s">
        <v>498</v>
      </c>
      <c r="R1018" s="9"/>
      <c r="S1018" s="9"/>
      <c r="T1018">
        <v>7</v>
      </c>
      <c r="U1018" s="210" t="s">
        <v>2991</v>
      </c>
      <c r="V1018" s="14">
        <v>1</v>
      </c>
      <c r="W1018" s="14">
        <v>1</v>
      </c>
      <c r="X1018" s="14" t="s">
        <v>270</v>
      </c>
      <c r="Y1018" s="25" t="s">
        <v>2138</v>
      </c>
      <c r="Z1018" t="s">
        <v>271</v>
      </c>
      <c r="AA1018">
        <f t="shared" si="15"/>
        <v>2</v>
      </c>
    </row>
    <row r="1019" spans="1:27" x14ac:dyDescent="0.2">
      <c r="A1019">
        <v>2668</v>
      </c>
      <c r="B1019" s="1" t="s">
        <v>3228</v>
      </c>
      <c r="C1019" t="s">
        <v>284</v>
      </c>
      <c r="D1019" s="9" t="s">
        <v>3229</v>
      </c>
      <c r="E1019" s="9" t="s">
        <v>259</v>
      </c>
      <c r="F1019" s="9" t="s">
        <v>1701</v>
      </c>
      <c r="G1019" s="10">
        <v>25</v>
      </c>
      <c r="H1019" s="10" t="s">
        <v>342</v>
      </c>
      <c r="I1019" s="10">
        <v>1944</v>
      </c>
      <c r="J1019" s="11" t="s">
        <v>3230</v>
      </c>
      <c r="K1019" s="12" t="s">
        <v>415</v>
      </c>
      <c r="L1019" s="13" t="s">
        <v>18580</v>
      </c>
      <c r="M1019" s="13" t="s">
        <v>263</v>
      </c>
      <c r="N1019" t="s">
        <v>470</v>
      </c>
      <c r="Q1019" t="s">
        <v>672</v>
      </c>
      <c r="S1019" s="9"/>
      <c r="T1019">
        <v>7</v>
      </c>
      <c r="U1019" s="210" t="s">
        <v>2991</v>
      </c>
      <c r="V1019" s="14">
        <v>1</v>
      </c>
      <c r="W1019" s="14">
        <v>1</v>
      </c>
      <c r="X1019" s="14" t="s">
        <v>270</v>
      </c>
      <c r="Y1019">
        <v>141</v>
      </c>
      <c r="Z1019" t="s">
        <v>271</v>
      </c>
      <c r="AA1019">
        <f t="shared" si="15"/>
        <v>3</v>
      </c>
    </row>
    <row r="1020" spans="1:27" x14ac:dyDescent="0.2">
      <c r="A1020">
        <v>244</v>
      </c>
      <c r="B1020" s="1" t="s">
        <v>3231</v>
      </c>
      <c r="C1020" t="s">
        <v>1523</v>
      </c>
      <c r="D1020" s="9" t="s">
        <v>3138</v>
      </c>
      <c r="E1020" s="9" t="s">
        <v>259</v>
      </c>
      <c r="F1020" s="9" t="s">
        <v>312</v>
      </c>
      <c r="G1020" s="10">
        <v>25</v>
      </c>
      <c r="H1020" s="10" t="s">
        <v>342</v>
      </c>
      <c r="I1020" s="10">
        <v>1944</v>
      </c>
      <c r="J1020" s="11" t="s">
        <v>3230</v>
      </c>
      <c r="K1020" s="12" t="s">
        <v>415</v>
      </c>
      <c r="L1020" s="13" t="s">
        <v>3232</v>
      </c>
      <c r="M1020" s="13" t="s">
        <v>332</v>
      </c>
      <c r="N1020" t="s">
        <v>2060</v>
      </c>
      <c r="Q1020" t="s">
        <v>334</v>
      </c>
      <c r="S1020" s="9"/>
      <c r="T1020">
        <v>7</v>
      </c>
      <c r="U1020" s="210" t="s">
        <v>2991</v>
      </c>
      <c r="V1020" s="14">
        <v>1</v>
      </c>
      <c r="W1020" s="14">
        <v>1</v>
      </c>
      <c r="X1020" s="14" t="s">
        <v>270</v>
      </c>
      <c r="Y1020">
        <v>96</v>
      </c>
      <c r="Z1020" t="s">
        <v>505</v>
      </c>
      <c r="AA1020">
        <f t="shared" si="15"/>
        <v>2</v>
      </c>
    </row>
    <row r="1021" spans="1:27" x14ac:dyDescent="0.2">
      <c r="A1021">
        <v>278</v>
      </c>
      <c r="B1021" s="1" t="s">
        <v>3233</v>
      </c>
      <c r="C1021" t="s">
        <v>1523</v>
      </c>
      <c r="D1021" s="9" t="s">
        <v>3138</v>
      </c>
      <c r="E1021" s="9" t="s">
        <v>259</v>
      </c>
      <c r="F1021" s="9" t="s">
        <v>312</v>
      </c>
      <c r="G1021" s="10">
        <v>25</v>
      </c>
      <c r="H1021" s="10" t="s">
        <v>342</v>
      </c>
      <c r="I1021" s="10">
        <v>1944</v>
      </c>
      <c r="J1021" s="11" t="s">
        <v>3230</v>
      </c>
      <c r="K1021" s="12" t="s">
        <v>415</v>
      </c>
      <c r="L1021" s="13" t="s">
        <v>18446</v>
      </c>
      <c r="M1021" s="13" t="s">
        <v>263</v>
      </c>
      <c r="N1021" t="s">
        <v>771</v>
      </c>
      <c r="O1021" t="s">
        <v>280</v>
      </c>
      <c r="Q1021" t="s">
        <v>672</v>
      </c>
      <c r="S1021" s="9"/>
      <c r="T1021">
        <v>7</v>
      </c>
      <c r="U1021" s="210" t="s">
        <v>2991</v>
      </c>
      <c r="V1021" s="14">
        <v>1</v>
      </c>
      <c r="W1021" s="14">
        <v>1</v>
      </c>
      <c r="X1021" s="14" t="s">
        <v>270</v>
      </c>
      <c r="Y1021">
        <v>96</v>
      </c>
      <c r="Z1021" t="s">
        <v>505</v>
      </c>
      <c r="AA1021">
        <f t="shared" si="15"/>
        <v>2</v>
      </c>
    </row>
    <row r="1022" spans="1:27" x14ac:dyDescent="0.2">
      <c r="A1022">
        <v>4013</v>
      </c>
      <c r="B1022" s="1" t="s">
        <v>3238</v>
      </c>
      <c r="C1022" t="s">
        <v>2534</v>
      </c>
      <c r="D1022" s="9">
        <v>68</v>
      </c>
      <c r="E1022" s="9" t="s">
        <v>259</v>
      </c>
      <c r="F1022" s="9" t="s">
        <v>312</v>
      </c>
      <c r="G1022" s="10">
        <v>25</v>
      </c>
      <c r="H1022" s="10" t="s">
        <v>342</v>
      </c>
      <c r="I1022" s="10">
        <v>1944</v>
      </c>
      <c r="J1022" s="11" t="s">
        <v>3230</v>
      </c>
      <c r="K1022" s="12" t="s">
        <v>415</v>
      </c>
      <c r="L1022" s="13" t="s">
        <v>3239</v>
      </c>
      <c r="M1022" s="13" t="s">
        <v>332</v>
      </c>
      <c r="N1022" t="s">
        <v>2060</v>
      </c>
      <c r="Q1022" t="s">
        <v>334</v>
      </c>
      <c r="S1022" s="9"/>
      <c r="T1022">
        <v>7</v>
      </c>
      <c r="U1022" s="210" t="s">
        <v>2991</v>
      </c>
      <c r="V1022" s="14">
        <v>1</v>
      </c>
      <c r="W1022" s="14">
        <v>1</v>
      </c>
      <c r="X1022" s="14" t="s">
        <v>270</v>
      </c>
      <c r="Y1022">
        <v>68</v>
      </c>
      <c r="Z1022" t="s">
        <v>505</v>
      </c>
      <c r="AA1022">
        <f t="shared" si="15"/>
        <v>1</v>
      </c>
    </row>
    <row r="1023" spans="1:27" x14ac:dyDescent="0.2">
      <c r="A1023">
        <v>6500</v>
      </c>
      <c r="B1023" s="1" t="s">
        <v>3236</v>
      </c>
      <c r="C1023" t="s">
        <v>2534</v>
      </c>
      <c r="D1023" s="9">
        <v>157</v>
      </c>
      <c r="E1023" s="9" t="s">
        <v>259</v>
      </c>
      <c r="F1023" s="9" t="s">
        <v>312</v>
      </c>
      <c r="G1023" s="10">
        <v>25</v>
      </c>
      <c r="H1023" s="10" t="s">
        <v>342</v>
      </c>
      <c r="I1023" s="10">
        <v>1944</v>
      </c>
      <c r="J1023" s="11" t="s">
        <v>3230</v>
      </c>
      <c r="K1023" s="12" t="s">
        <v>415</v>
      </c>
      <c r="L1023" s="13" t="s">
        <v>3237</v>
      </c>
      <c r="M1023" s="13" t="s">
        <v>332</v>
      </c>
      <c r="N1023" t="s">
        <v>2060</v>
      </c>
      <c r="Q1023" t="s">
        <v>334</v>
      </c>
      <c r="S1023" s="9"/>
      <c r="T1023">
        <v>7</v>
      </c>
      <c r="U1023" s="210" t="s">
        <v>2991</v>
      </c>
      <c r="V1023" s="14">
        <v>1</v>
      </c>
      <c r="W1023" s="14">
        <v>1</v>
      </c>
      <c r="X1023" s="14" t="s">
        <v>270</v>
      </c>
      <c r="Y1023">
        <v>157</v>
      </c>
      <c r="Z1023" t="s">
        <v>505</v>
      </c>
      <c r="AA1023">
        <f t="shared" si="15"/>
        <v>1</v>
      </c>
    </row>
    <row r="1024" spans="1:27" x14ac:dyDescent="0.2">
      <c r="A1024">
        <v>6819</v>
      </c>
      <c r="B1024" s="1" t="s">
        <v>3234</v>
      </c>
      <c r="C1024" t="s">
        <v>1027</v>
      </c>
      <c r="D1024" s="9">
        <v>464</v>
      </c>
      <c r="E1024" s="9" t="s">
        <v>259</v>
      </c>
      <c r="F1024" s="9" t="s">
        <v>1416</v>
      </c>
      <c r="G1024" s="10">
        <v>25</v>
      </c>
      <c r="H1024" s="10" t="s">
        <v>342</v>
      </c>
      <c r="I1024" s="10">
        <v>1944</v>
      </c>
      <c r="J1024" s="11" t="s">
        <v>3230</v>
      </c>
      <c r="K1024" s="12" t="s">
        <v>415</v>
      </c>
      <c r="L1024" s="13" t="s">
        <v>3235</v>
      </c>
      <c r="M1024" s="13" t="s">
        <v>263</v>
      </c>
      <c r="N1024" t="s">
        <v>280</v>
      </c>
      <c r="Q1024" t="s">
        <v>281</v>
      </c>
      <c r="S1024" s="9"/>
      <c r="T1024">
        <v>7</v>
      </c>
      <c r="U1024" s="210" t="s">
        <v>2991</v>
      </c>
      <c r="V1024" s="14">
        <v>1</v>
      </c>
      <c r="W1024" s="14">
        <v>1</v>
      </c>
      <c r="X1024" s="14" t="s">
        <v>270</v>
      </c>
      <c r="Y1024">
        <v>464</v>
      </c>
      <c r="Z1024" t="s">
        <v>271</v>
      </c>
      <c r="AA1024">
        <f t="shared" si="15"/>
        <v>1</v>
      </c>
    </row>
    <row r="1025" spans="1:27" x14ac:dyDescent="0.2">
      <c r="A1025">
        <v>4670</v>
      </c>
      <c r="B1025" s="1" t="s">
        <v>3243</v>
      </c>
      <c r="C1025" t="s">
        <v>341</v>
      </c>
      <c r="D1025" s="19">
        <v>627</v>
      </c>
      <c r="E1025" s="9" t="s">
        <v>259</v>
      </c>
      <c r="F1025" s="9" t="s">
        <v>721</v>
      </c>
      <c r="G1025" s="10">
        <v>26</v>
      </c>
      <c r="H1025" s="10" t="s">
        <v>342</v>
      </c>
      <c r="I1025" s="10">
        <v>1944</v>
      </c>
      <c r="J1025" s="11" t="s">
        <v>3241</v>
      </c>
      <c r="K1025" s="12" t="s">
        <v>415</v>
      </c>
      <c r="L1025" s="13" t="s">
        <v>225</v>
      </c>
      <c r="M1025" s="13" t="s">
        <v>332</v>
      </c>
      <c r="N1025" t="s">
        <v>2060</v>
      </c>
      <c r="Q1025" t="s">
        <v>334</v>
      </c>
      <c r="S1025" s="9"/>
      <c r="T1025">
        <v>7</v>
      </c>
      <c r="U1025" s="210" t="s">
        <v>2991</v>
      </c>
      <c r="V1025" s="14">
        <v>1</v>
      </c>
      <c r="W1025" s="14">
        <v>1</v>
      </c>
      <c r="X1025" s="14" t="s">
        <v>270</v>
      </c>
      <c r="Y1025">
        <v>627</v>
      </c>
      <c r="Z1025" t="s">
        <v>271</v>
      </c>
      <c r="AA1025">
        <f t="shared" si="15"/>
        <v>1</v>
      </c>
    </row>
    <row r="1026" spans="1:27" x14ac:dyDescent="0.2">
      <c r="A1026">
        <v>4270</v>
      </c>
      <c r="B1026" s="1" t="s">
        <v>3244</v>
      </c>
      <c r="C1026" t="s">
        <v>507</v>
      </c>
      <c r="D1026" s="9">
        <v>139</v>
      </c>
      <c r="E1026" s="9" t="s">
        <v>259</v>
      </c>
      <c r="F1026" s="9" t="s">
        <v>721</v>
      </c>
      <c r="G1026" s="10">
        <v>26</v>
      </c>
      <c r="H1026" s="10" t="s">
        <v>342</v>
      </c>
      <c r="I1026" s="10">
        <v>1944</v>
      </c>
      <c r="J1026" s="11" t="s">
        <v>3241</v>
      </c>
      <c r="K1026" s="12" t="s">
        <v>415</v>
      </c>
      <c r="L1026" s="13" t="s">
        <v>17860</v>
      </c>
      <c r="M1026" s="13" t="s">
        <v>332</v>
      </c>
      <c r="N1026" t="s">
        <v>2060</v>
      </c>
      <c r="Q1026" t="s">
        <v>334</v>
      </c>
      <c r="S1026" s="9"/>
      <c r="T1026">
        <v>7</v>
      </c>
      <c r="U1026" s="210" t="s">
        <v>2991</v>
      </c>
      <c r="V1026" s="14">
        <v>1</v>
      </c>
      <c r="W1026" s="14">
        <v>1</v>
      </c>
      <c r="X1026" s="14" t="s">
        <v>270</v>
      </c>
      <c r="Y1026">
        <v>139</v>
      </c>
      <c r="Z1026" t="s">
        <v>18167</v>
      </c>
      <c r="AA1026">
        <f t="shared" ref="AA1026:AA1089" si="16">LEN(D1026)-LEN(SUBSTITUTE(D1026,"/",""))+1</f>
        <v>1</v>
      </c>
    </row>
    <row r="1027" spans="1:27" x14ac:dyDescent="0.2">
      <c r="A1027">
        <v>7324</v>
      </c>
      <c r="B1027" s="1" t="s">
        <v>3240</v>
      </c>
      <c r="C1027" t="s">
        <v>1008</v>
      </c>
      <c r="D1027" s="9" t="s">
        <v>622</v>
      </c>
      <c r="E1027" s="9" t="s">
        <v>259</v>
      </c>
      <c r="F1027" s="9" t="s">
        <v>721</v>
      </c>
      <c r="G1027" s="10">
        <v>26</v>
      </c>
      <c r="H1027" s="10" t="s">
        <v>342</v>
      </c>
      <c r="I1027" s="10">
        <v>1944</v>
      </c>
      <c r="J1027" s="11" t="s">
        <v>3241</v>
      </c>
      <c r="K1027" s="12" t="s">
        <v>415</v>
      </c>
      <c r="L1027" s="13" t="s">
        <v>3242</v>
      </c>
      <c r="M1027" s="13" t="s">
        <v>290</v>
      </c>
      <c r="N1027" t="s">
        <v>573</v>
      </c>
      <c r="O1027" t="s">
        <v>646</v>
      </c>
      <c r="S1027" s="9"/>
      <c r="T1027">
        <v>7</v>
      </c>
      <c r="U1027" s="210" t="s">
        <v>2991</v>
      </c>
      <c r="V1027" s="14">
        <v>1</v>
      </c>
      <c r="W1027" s="14">
        <v>1</v>
      </c>
      <c r="X1027" s="14" t="s">
        <v>270</v>
      </c>
      <c r="Y1027">
        <v>139</v>
      </c>
      <c r="Z1027" t="s">
        <v>271</v>
      </c>
      <c r="AA1027">
        <f t="shared" si="16"/>
        <v>2</v>
      </c>
    </row>
    <row r="1028" spans="1:27" x14ac:dyDescent="0.2">
      <c r="A1028">
        <v>924</v>
      </c>
      <c r="B1028" s="1" t="s">
        <v>3245</v>
      </c>
      <c r="C1028" t="s">
        <v>341</v>
      </c>
      <c r="D1028" s="9" t="s">
        <v>3246</v>
      </c>
      <c r="E1028" s="9" t="s">
        <v>259</v>
      </c>
      <c r="F1028" s="9" t="s">
        <v>721</v>
      </c>
      <c r="G1028" s="10">
        <v>27</v>
      </c>
      <c r="H1028" s="10" t="s">
        <v>342</v>
      </c>
      <c r="I1028" s="10">
        <v>1944</v>
      </c>
      <c r="J1028" s="11" t="s">
        <v>3247</v>
      </c>
      <c r="K1028" s="12" t="s">
        <v>237</v>
      </c>
      <c r="L1028" s="13" t="s">
        <v>3248</v>
      </c>
      <c r="M1028" s="13" t="s">
        <v>290</v>
      </c>
      <c r="N1028" t="s">
        <v>573</v>
      </c>
      <c r="O1028" t="s">
        <v>2926</v>
      </c>
      <c r="S1028" s="9"/>
      <c r="T1028">
        <v>7</v>
      </c>
      <c r="U1028" s="210" t="s">
        <v>2991</v>
      </c>
      <c r="V1028" s="14">
        <v>1</v>
      </c>
      <c r="W1028" s="14">
        <v>1</v>
      </c>
      <c r="X1028" s="14" t="s">
        <v>270</v>
      </c>
      <c r="Y1028">
        <v>627</v>
      </c>
      <c r="Z1028" t="s">
        <v>271</v>
      </c>
      <c r="AA1028">
        <f t="shared" si="16"/>
        <v>4</v>
      </c>
    </row>
    <row r="1029" spans="1:27" x14ac:dyDescent="0.2">
      <c r="A1029">
        <v>3051</v>
      </c>
      <c r="B1029" s="1" t="s">
        <v>3251</v>
      </c>
      <c r="C1029" t="s">
        <v>1523</v>
      </c>
      <c r="D1029" s="9" t="s">
        <v>2257</v>
      </c>
      <c r="E1029" s="9" t="s">
        <v>275</v>
      </c>
      <c r="F1029" s="9" t="s">
        <v>312</v>
      </c>
      <c r="G1029" s="10">
        <v>27</v>
      </c>
      <c r="H1029" s="10" t="s">
        <v>342</v>
      </c>
      <c r="I1029" s="10">
        <v>1944</v>
      </c>
      <c r="J1029" s="11" t="s">
        <v>3247</v>
      </c>
      <c r="K1029" s="12" t="s">
        <v>415</v>
      </c>
      <c r="L1029" s="13" t="s">
        <v>3252</v>
      </c>
      <c r="M1029" s="13" t="s">
        <v>332</v>
      </c>
      <c r="N1029" t="s">
        <v>2060</v>
      </c>
      <c r="Q1029" t="s">
        <v>334</v>
      </c>
      <c r="S1029" s="9"/>
      <c r="T1029">
        <v>7</v>
      </c>
      <c r="U1029" s="210" t="s">
        <v>2991</v>
      </c>
      <c r="V1029" s="14">
        <v>1</v>
      </c>
      <c r="W1029" s="14">
        <v>1</v>
      </c>
      <c r="X1029" s="14" t="s">
        <v>270</v>
      </c>
      <c r="Y1029">
        <v>256</v>
      </c>
      <c r="Z1029" t="s">
        <v>505</v>
      </c>
      <c r="AA1029">
        <f t="shared" si="16"/>
        <v>2</v>
      </c>
    </row>
    <row r="1030" spans="1:27" x14ac:dyDescent="0.2">
      <c r="A1030">
        <v>3015</v>
      </c>
      <c r="B1030" s="1" t="s">
        <v>3253</v>
      </c>
      <c r="C1030" t="s">
        <v>1523</v>
      </c>
      <c r="D1030" s="9" t="s">
        <v>2257</v>
      </c>
      <c r="E1030" s="9" t="s">
        <v>275</v>
      </c>
      <c r="F1030" s="9" t="s">
        <v>312</v>
      </c>
      <c r="G1030" s="10">
        <v>27</v>
      </c>
      <c r="H1030" s="10" t="s">
        <v>342</v>
      </c>
      <c r="I1030" s="10">
        <v>1944</v>
      </c>
      <c r="J1030" s="11" t="s">
        <v>3247</v>
      </c>
      <c r="K1030" s="12" t="s">
        <v>415</v>
      </c>
      <c r="L1030" s="13" t="s">
        <v>3254</v>
      </c>
      <c r="M1030" s="13" t="s">
        <v>332</v>
      </c>
      <c r="N1030" t="s">
        <v>2060</v>
      </c>
      <c r="Q1030" t="s">
        <v>334</v>
      </c>
      <c r="S1030" s="9"/>
      <c r="T1030">
        <v>7</v>
      </c>
      <c r="U1030" s="210" t="s">
        <v>2991</v>
      </c>
      <c r="V1030" s="14">
        <v>1</v>
      </c>
      <c r="W1030" s="14">
        <v>1</v>
      </c>
      <c r="X1030" s="14" t="s">
        <v>270</v>
      </c>
      <c r="Y1030">
        <v>256</v>
      </c>
      <c r="Z1030" t="s">
        <v>505</v>
      </c>
      <c r="AA1030">
        <f t="shared" si="16"/>
        <v>2</v>
      </c>
    </row>
    <row r="1031" spans="1:27" x14ac:dyDescent="0.2">
      <c r="A1031">
        <v>7144</v>
      </c>
      <c r="B1031" s="1" t="s">
        <v>3249</v>
      </c>
      <c r="C1031" t="s">
        <v>1523</v>
      </c>
      <c r="D1031" s="9" t="s">
        <v>3250</v>
      </c>
      <c r="E1031" s="9" t="s">
        <v>259</v>
      </c>
      <c r="F1031" s="9" t="s">
        <v>312</v>
      </c>
      <c r="G1031" s="10">
        <v>27</v>
      </c>
      <c r="H1031" s="10" t="s">
        <v>342</v>
      </c>
      <c r="I1031" s="10">
        <v>1944</v>
      </c>
      <c r="J1031" s="11" t="s">
        <v>3247</v>
      </c>
      <c r="K1031" s="12" t="s">
        <v>415</v>
      </c>
      <c r="L1031" s="13" t="s">
        <v>18419</v>
      </c>
      <c r="M1031" s="13" t="s">
        <v>263</v>
      </c>
      <c r="N1031" t="s">
        <v>1350</v>
      </c>
      <c r="Q1031" t="s">
        <v>672</v>
      </c>
      <c r="S1031" s="9"/>
      <c r="T1031">
        <v>7</v>
      </c>
      <c r="U1031" s="210" t="s">
        <v>2991</v>
      </c>
      <c r="V1031" s="14">
        <v>1</v>
      </c>
      <c r="W1031" s="14">
        <v>1</v>
      </c>
      <c r="X1031" s="14" t="s">
        <v>270</v>
      </c>
      <c r="Y1031">
        <v>409</v>
      </c>
      <c r="Z1031" t="s">
        <v>505</v>
      </c>
      <c r="AA1031">
        <f t="shared" si="16"/>
        <v>2</v>
      </c>
    </row>
    <row r="1032" spans="1:27" x14ac:dyDescent="0.2">
      <c r="A1032">
        <v>2885</v>
      </c>
      <c r="B1032" s="1" t="s">
        <v>3255</v>
      </c>
      <c r="C1032" t="s">
        <v>1027</v>
      </c>
      <c r="D1032" s="9">
        <v>613</v>
      </c>
      <c r="E1032" s="9" t="s">
        <v>259</v>
      </c>
      <c r="F1032" s="9" t="s">
        <v>1416</v>
      </c>
      <c r="G1032" s="10">
        <v>28</v>
      </c>
      <c r="H1032" s="10" t="s">
        <v>342</v>
      </c>
      <c r="I1032" s="10">
        <v>1944</v>
      </c>
      <c r="J1032" s="11" t="s">
        <v>3256</v>
      </c>
      <c r="K1032" s="12" t="s">
        <v>237</v>
      </c>
      <c r="L1032" s="13" t="s">
        <v>3257</v>
      </c>
      <c r="M1032" s="13" t="s">
        <v>290</v>
      </c>
      <c r="N1032" t="s">
        <v>291</v>
      </c>
      <c r="O1032" t="s">
        <v>620</v>
      </c>
      <c r="S1032" s="9"/>
      <c r="T1032">
        <v>7</v>
      </c>
      <c r="U1032" s="210" t="s">
        <v>2991</v>
      </c>
      <c r="V1032" s="14">
        <v>1</v>
      </c>
      <c r="W1032" s="14">
        <v>1</v>
      </c>
      <c r="X1032" s="14" t="s">
        <v>270</v>
      </c>
      <c r="Y1032">
        <v>613</v>
      </c>
      <c r="Z1032" t="s">
        <v>271</v>
      </c>
      <c r="AA1032">
        <f t="shared" si="16"/>
        <v>1</v>
      </c>
    </row>
    <row r="1033" spans="1:27" x14ac:dyDescent="0.2">
      <c r="A1033">
        <v>6566</v>
      </c>
      <c r="B1033" s="1" t="s">
        <v>3258</v>
      </c>
      <c r="C1033" t="s">
        <v>1027</v>
      </c>
      <c r="D1033" s="19">
        <v>151</v>
      </c>
      <c r="E1033" s="9" t="s">
        <v>259</v>
      </c>
      <c r="F1033" s="9" t="s">
        <v>413</v>
      </c>
      <c r="G1033" s="10">
        <v>28</v>
      </c>
      <c r="H1033" s="10" t="s">
        <v>342</v>
      </c>
      <c r="I1033" s="10">
        <v>1944</v>
      </c>
      <c r="J1033" s="11" t="s">
        <v>3256</v>
      </c>
      <c r="K1033" s="12" t="s">
        <v>237</v>
      </c>
      <c r="L1033" s="13" t="s">
        <v>3259</v>
      </c>
      <c r="M1033" s="13" t="s">
        <v>279</v>
      </c>
      <c r="N1033" t="s">
        <v>280</v>
      </c>
      <c r="Q1033" s="13" t="s">
        <v>281</v>
      </c>
      <c r="R1033" s="13"/>
      <c r="S1033" s="9"/>
      <c r="T1033">
        <v>7</v>
      </c>
      <c r="U1033" s="210" t="s">
        <v>2991</v>
      </c>
      <c r="V1033" s="14">
        <v>1</v>
      </c>
      <c r="W1033" s="14">
        <v>1</v>
      </c>
      <c r="X1033" s="14" t="s">
        <v>270</v>
      </c>
      <c r="Y1033">
        <v>151</v>
      </c>
      <c r="Z1033" t="s">
        <v>271</v>
      </c>
      <c r="AA1033">
        <f t="shared" si="16"/>
        <v>1</v>
      </c>
    </row>
    <row r="1034" spans="1:27" x14ac:dyDescent="0.2">
      <c r="A1034">
        <v>5114</v>
      </c>
      <c r="B1034" s="1" t="s">
        <v>3260</v>
      </c>
      <c r="C1034" t="s">
        <v>1523</v>
      </c>
      <c r="D1034" s="9">
        <v>410</v>
      </c>
      <c r="E1034" s="9" t="s">
        <v>259</v>
      </c>
      <c r="F1034" s="9" t="s">
        <v>312</v>
      </c>
      <c r="G1034" s="10">
        <v>29</v>
      </c>
      <c r="H1034" s="10" t="s">
        <v>342</v>
      </c>
      <c r="I1034" s="10">
        <v>1944</v>
      </c>
      <c r="J1034" s="11" t="s">
        <v>3261</v>
      </c>
      <c r="K1034" s="12" t="s">
        <v>415</v>
      </c>
      <c r="L1034" s="13" t="s">
        <v>3262</v>
      </c>
      <c r="M1034" s="13" t="s">
        <v>290</v>
      </c>
      <c r="N1034" t="s">
        <v>573</v>
      </c>
      <c r="O1034" t="s">
        <v>292</v>
      </c>
      <c r="S1034" s="9"/>
      <c r="T1034">
        <v>7</v>
      </c>
      <c r="U1034" s="210" t="s">
        <v>2991</v>
      </c>
      <c r="V1034" s="14">
        <v>1</v>
      </c>
      <c r="W1034" s="14">
        <v>1</v>
      </c>
      <c r="X1034" s="14" t="s">
        <v>270</v>
      </c>
      <c r="Y1034">
        <v>410</v>
      </c>
      <c r="Z1034" t="s">
        <v>505</v>
      </c>
      <c r="AA1034">
        <f t="shared" si="16"/>
        <v>1</v>
      </c>
    </row>
    <row r="1035" spans="1:27" x14ac:dyDescent="0.2">
      <c r="A1035">
        <v>402</v>
      </c>
      <c r="B1035" s="1" t="s">
        <v>3266</v>
      </c>
      <c r="C1035" t="s">
        <v>1523</v>
      </c>
      <c r="D1035" s="9" t="s">
        <v>3138</v>
      </c>
      <c r="E1035" s="9" t="s">
        <v>259</v>
      </c>
      <c r="F1035" s="9" t="s">
        <v>312</v>
      </c>
      <c r="G1035" s="10">
        <v>29</v>
      </c>
      <c r="H1035" s="10" t="s">
        <v>342</v>
      </c>
      <c r="I1035" s="10">
        <v>1944</v>
      </c>
      <c r="J1035" s="11" t="s">
        <v>3265</v>
      </c>
      <c r="K1035" s="12" t="s">
        <v>415</v>
      </c>
      <c r="L1035" s="13" t="s">
        <v>3267</v>
      </c>
      <c r="M1035" s="13" t="s">
        <v>279</v>
      </c>
      <c r="N1035" t="s">
        <v>280</v>
      </c>
      <c r="Q1035" s="13" t="s">
        <v>281</v>
      </c>
      <c r="R1035" s="13"/>
      <c r="S1035" s="9"/>
      <c r="T1035">
        <v>7</v>
      </c>
      <c r="U1035" s="210" t="s">
        <v>2991</v>
      </c>
      <c r="V1035" s="14">
        <v>1</v>
      </c>
      <c r="W1035" s="14">
        <v>1</v>
      </c>
      <c r="X1035" s="14" t="s">
        <v>270</v>
      </c>
      <c r="Y1035">
        <v>96</v>
      </c>
      <c r="Z1035" t="s">
        <v>505</v>
      </c>
      <c r="AA1035">
        <f t="shared" si="16"/>
        <v>2</v>
      </c>
    </row>
    <row r="1036" spans="1:27" x14ac:dyDescent="0.2">
      <c r="A1036">
        <v>4185</v>
      </c>
      <c r="B1036" s="1" t="s">
        <v>3263</v>
      </c>
      <c r="C1036" t="s">
        <v>1523</v>
      </c>
      <c r="D1036" s="9" t="s">
        <v>3264</v>
      </c>
      <c r="E1036" s="9" t="s">
        <v>259</v>
      </c>
      <c r="F1036" s="9" t="s">
        <v>312</v>
      </c>
      <c r="G1036" s="10">
        <v>29</v>
      </c>
      <c r="H1036" s="10" t="s">
        <v>342</v>
      </c>
      <c r="I1036" s="10">
        <v>1944</v>
      </c>
      <c r="J1036" s="11" t="s">
        <v>3265</v>
      </c>
      <c r="K1036" s="12" t="s">
        <v>415</v>
      </c>
      <c r="L1036" s="13" t="s">
        <v>18539</v>
      </c>
      <c r="M1036" s="13" t="s">
        <v>263</v>
      </c>
      <c r="N1036" t="s">
        <v>280</v>
      </c>
      <c r="Q1036" t="s">
        <v>281</v>
      </c>
      <c r="S1036" s="9"/>
      <c r="T1036">
        <v>7</v>
      </c>
      <c r="U1036" s="210" t="s">
        <v>2991</v>
      </c>
      <c r="V1036" s="14">
        <v>1</v>
      </c>
      <c r="W1036" s="14">
        <v>1</v>
      </c>
      <c r="X1036" s="14" t="s">
        <v>270</v>
      </c>
      <c r="Y1036">
        <v>488</v>
      </c>
      <c r="Z1036" t="s">
        <v>505</v>
      </c>
      <c r="AA1036">
        <f t="shared" si="16"/>
        <v>2</v>
      </c>
    </row>
    <row r="1037" spans="1:27" x14ac:dyDescent="0.2">
      <c r="A1037">
        <v>4727</v>
      </c>
      <c r="B1037" s="1" t="s">
        <v>3270</v>
      </c>
      <c r="C1037" t="s">
        <v>1523</v>
      </c>
      <c r="D1037" s="9">
        <v>96</v>
      </c>
      <c r="E1037" s="9" t="s">
        <v>259</v>
      </c>
      <c r="F1037" s="9" t="s">
        <v>312</v>
      </c>
      <c r="G1037" s="10">
        <v>29</v>
      </c>
      <c r="H1037" s="10" t="s">
        <v>342</v>
      </c>
      <c r="I1037" s="10">
        <v>1944</v>
      </c>
      <c r="J1037" s="11" t="s">
        <v>3265</v>
      </c>
      <c r="K1037" s="12" t="s">
        <v>415</v>
      </c>
      <c r="L1037" s="13" t="s">
        <v>3271</v>
      </c>
      <c r="M1037" s="13" t="s">
        <v>263</v>
      </c>
      <c r="N1037" t="s">
        <v>280</v>
      </c>
      <c r="Q1037" t="s">
        <v>281</v>
      </c>
      <c r="S1037" s="9"/>
      <c r="T1037">
        <v>7</v>
      </c>
      <c r="U1037" s="210" t="s">
        <v>2991</v>
      </c>
      <c r="V1037" s="14">
        <v>1</v>
      </c>
      <c r="W1037" s="14">
        <v>1</v>
      </c>
      <c r="X1037" s="14" t="s">
        <v>270</v>
      </c>
      <c r="Y1037">
        <v>96</v>
      </c>
      <c r="Z1037" t="s">
        <v>505</v>
      </c>
      <c r="AA1037">
        <f t="shared" si="16"/>
        <v>1</v>
      </c>
    </row>
    <row r="1038" spans="1:27" x14ac:dyDescent="0.2">
      <c r="A1038">
        <v>6671</v>
      </c>
      <c r="B1038" s="1" t="s">
        <v>3268</v>
      </c>
      <c r="C1038" t="s">
        <v>1027</v>
      </c>
      <c r="D1038" s="9">
        <v>487</v>
      </c>
      <c r="E1038" s="9" t="s">
        <v>259</v>
      </c>
      <c r="F1038" s="9" t="s">
        <v>1416</v>
      </c>
      <c r="G1038" s="10">
        <v>29</v>
      </c>
      <c r="H1038" s="10" t="s">
        <v>342</v>
      </c>
      <c r="I1038" s="10">
        <v>1944</v>
      </c>
      <c r="J1038" s="11" t="s">
        <v>3265</v>
      </c>
      <c r="K1038" s="12" t="s">
        <v>415</v>
      </c>
      <c r="L1038" s="13" t="s">
        <v>3269</v>
      </c>
      <c r="M1038" s="13" t="s">
        <v>263</v>
      </c>
      <c r="N1038" t="s">
        <v>280</v>
      </c>
      <c r="Q1038" t="s">
        <v>281</v>
      </c>
      <c r="S1038" s="9"/>
      <c r="T1038">
        <v>7</v>
      </c>
      <c r="U1038" s="210" t="s">
        <v>2991</v>
      </c>
      <c r="V1038" s="14">
        <v>1</v>
      </c>
      <c r="W1038" s="14">
        <v>1</v>
      </c>
      <c r="X1038" s="14" t="s">
        <v>270</v>
      </c>
      <c r="Y1038">
        <v>487</v>
      </c>
      <c r="Z1038" t="s">
        <v>271</v>
      </c>
      <c r="AA1038">
        <f t="shared" si="16"/>
        <v>1</v>
      </c>
    </row>
    <row r="1039" spans="1:27" x14ac:dyDescent="0.2">
      <c r="A1039">
        <v>3657</v>
      </c>
      <c r="B1039" s="1" t="s">
        <v>3272</v>
      </c>
      <c r="C1039" t="s">
        <v>1027</v>
      </c>
      <c r="D1039" s="9">
        <v>305</v>
      </c>
      <c r="E1039" s="9" t="s">
        <v>259</v>
      </c>
      <c r="F1039" s="9" t="s">
        <v>1416</v>
      </c>
      <c r="G1039" s="10">
        <v>30</v>
      </c>
      <c r="H1039" s="10" t="s">
        <v>342</v>
      </c>
      <c r="I1039" s="10">
        <v>1944</v>
      </c>
      <c r="J1039" s="11" t="s">
        <v>3273</v>
      </c>
      <c r="K1039" s="12" t="s">
        <v>237</v>
      </c>
      <c r="L1039" s="13" t="s">
        <v>3274</v>
      </c>
      <c r="M1039" s="13" t="s">
        <v>290</v>
      </c>
      <c r="O1039" t="s">
        <v>3044</v>
      </c>
      <c r="S1039" s="9"/>
      <c r="T1039">
        <v>7</v>
      </c>
      <c r="U1039" s="210" t="s">
        <v>2991</v>
      </c>
      <c r="V1039" s="14">
        <v>1</v>
      </c>
      <c r="W1039" s="14">
        <v>1</v>
      </c>
      <c r="X1039" s="14" t="s">
        <v>270</v>
      </c>
      <c r="Y1039">
        <v>305</v>
      </c>
      <c r="Z1039" t="s">
        <v>1419</v>
      </c>
      <c r="AA1039">
        <f t="shared" si="16"/>
        <v>1</v>
      </c>
    </row>
    <row r="1040" spans="1:27" x14ac:dyDescent="0.2">
      <c r="A1040">
        <v>5135</v>
      </c>
      <c r="B1040" s="1" t="s">
        <v>3275</v>
      </c>
      <c r="C1040" t="s">
        <v>1027</v>
      </c>
      <c r="D1040" s="9">
        <v>613</v>
      </c>
      <c r="E1040" s="9" t="s">
        <v>259</v>
      </c>
      <c r="F1040" s="9" t="s">
        <v>1416</v>
      </c>
      <c r="G1040" s="10">
        <v>30</v>
      </c>
      <c r="H1040" s="10" t="s">
        <v>342</v>
      </c>
      <c r="I1040" s="10">
        <v>1944</v>
      </c>
      <c r="J1040" s="11" t="s">
        <v>3276</v>
      </c>
      <c r="K1040" s="12" t="s">
        <v>415</v>
      </c>
      <c r="L1040" s="13" t="s">
        <v>3277</v>
      </c>
      <c r="M1040" s="13" t="s">
        <v>332</v>
      </c>
      <c r="N1040" t="s">
        <v>2060</v>
      </c>
      <c r="Q1040" t="s">
        <v>334</v>
      </c>
      <c r="S1040" s="9"/>
      <c r="T1040">
        <v>7</v>
      </c>
      <c r="U1040" s="210" t="s">
        <v>2991</v>
      </c>
      <c r="V1040" s="14">
        <v>1</v>
      </c>
      <c r="W1040" s="14">
        <v>1</v>
      </c>
      <c r="X1040" s="14" t="s">
        <v>270</v>
      </c>
      <c r="Y1040">
        <v>613</v>
      </c>
      <c r="Z1040" t="s">
        <v>271</v>
      </c>
      <c r="AA1040">
        <f t="shared" si="16"/>
        <v>1</v>
      </c>
    </row>
    <row r="1041" spans="1:27" x14ac:dyDescent="0.2">
      <c r="A1041">
        <v>1924</v>
      </c>
      <c r="B1041" s="1" t="s">
        <v>3278</v>
      </c>
      <c r="C1041" t="s">
        <v>1027</v>
      </c>
      <c r="D1041" s="9">
        <v>21</v>
      </c>
      <c r="E1041" s="9" t="s">
        <v>259</v>
      </c>
      <c r="F1041" s="9" t="s">
        <v>1416</v>
      </c>
      <c r="G1041" s="10">
        <v>30</v>
      </c>
      <c r="H1041" s="10" t="s">
        <v>342</v>
      </c>
      <c r="I1041" s="10">
        <v>1944</v>
      </c>
      <c r="J1041" s="11" t="s">
        <v>3276</v>
      </c>
      <c r="K1041" s="12" t="s">
        <v>415</v>
      </c>
      <c r="L1041" s="13" t="s">
        <v>137</v>
      </c>
      <c r="M1041" s="13" t="s">
        <v>263</v>
      </c>
      <c r="N1041" t="s">
        <v>280</v>
      </c>
      <c r="Q1041" t="s">
        <v>281</v>
      </c>
      <c r="S1041" s="9"/>
      <c r="T1041">
        <v>7</v>
      </c>
      <c r="U1041" s="210" t="s">
        <v>2991</v>
      </c>
      <c r="V1041" s="14">
        <v>1</v>
      </c>
      <c r="W1041" s="14">
        <v>1</v>
      </c>
      <c r="X1041" s="14" t="s">
        <v>270</v>
      </c>
      <c r="Y1041">
        <v>21</v>
      </c>
      <c r="Z1041" t="s">
        <v>271</v>
      </c>
      <c r="AA1041">
        <f t="shared" si="16"/>
        <v>1</v>
      </c>
    </row>
    <row r="1042" spans="1:27" x14ac:dyDescent="0.2">
      <c r="A1042">
        <v>7559</v>
      </c>
      <c r="B1042" s="1" t="s">
        <v>3279</v>
      </c>
      <c r="C1042" t="s">
        <v>1027</v>
      </c>
      <c r="D1042" s="9" t="s">
        <v>3280</v>
      </c>
      <c r="E1042" s="9" t="s">
        <v>876</v>
      </c>
      <c r="F1042" s="9" t="s">
        <v>3184</v>
      </c>
      <c r="G1042" s="10">
        <v>31</v>
      </c>
      <c r="H1042" s="10" t="s">
        <v>342</v>
      </c>
      <c r="I1042" s="10">
        <v>1944</v>
      </c>
      <c r="J1042" s="11" t="s">
        <v>3281</v>
      </c>
      <c r="K1042" s="12" t="s">
        <v>237</v>
      </c>
      <c r="L1042" s="13" t="s">
        <v>18722</v>
      </c>
      <c r="M1042" s="13" t="s">
        <v>290</v>
      </c>
      <c r="N1042" t="s">
        <v>291</v>
      </c>
      <c r="O1042" t="s">
        <v>367</v>
      </c>
      <c r="S1042" s="9"/>
      <c r="T1042">
        <v>7</v>
      </c>
      <c r="U1042" s="210" t="s">
        <v>2991</v>
      </c>
      <c r="V1042" s="14">
        <v>1</v>
      </c>
      <c r="W1042" s="14">
        <v>1</v>
      </c>
      <c r="X1042" s="14" t="s">
        <v>294</v>
      </c>
      <c r="Y1042" t="s">
        <v>3282</v>
      </c>
      <c r="Z1042" t="s">
        <v>1419</v>
      </c>
      <c r="AA1042">
        <f t="shared" si="16"/>
        <v>2</v>
      </c>
    </row>
    <row r="1043" spans="1:27" x14ac:dyDescent="0.2">
      <c r="A1043">
        <v>446</v>
      </c>
      <c r="B1043" s="1" t="s">
        <v>3283</v>
      </c>
      <c r="C1043" t="s">
        <v>1523</v>
      </c>
      <c r="D1043" s="9" t="s">
        <v>3138</v>
      </c>
      <c r="E1043" s="9" t="s">
        <v>259</v>
      </c>
      <c r="F1043" s="9" t="s">
        <v>312</v>
      </c>
      <c r="G1043" s="10">
        <v>31</v>
      </c>
      <c r="H1043" s="10" t="s">
        <v>342</v>
      </c>
      <c r="I1043" s="10">
        <v>1944</v>
      </c>
      <c r="J1043" s="11" t="s">
        <v>3284</v>
      </c>
      <c r="K1043" s="12" t="s">
        <v>415</v>
      </c>
      <c r="L1043" s="13" t="s">
        <v>3285</v>
      </c>
      <c r="M1043" s="13" t="s">
        <v>290</v>
      </c>
      <c r="N1043" t="s">
        <v>573</v>
      </c>
      <c r="O1043" t="s">
        <v>367</v>
      </c>
      <c r="S1043" s="9"/>
      <c r="T1043">
        <v>7</v>
      </c>
      <c r="U1043" s="210" t="s">
        <v>2991</v>
      </c>
      <c r="V1043" s="14">
        <v>1</v>
      </c>
      <c r="W1043" s="14">
        <v>1</v>
      </c>
      <c r="X1043" s="14" t="s">
        <v>270</v>
      </c>
      <c r="Y1043">
        <v>96</v>
      </c>
      <c r="Z1043" t="s">
        <v>505</v>
      </c>
      <c r="AA1043">
        <f t="shared" si="16"/>
        <v>2</v>
      </c>
    </row>
    <row r="1044" spans="1:27" x14ac:dyDescent="0.2">
      <c r="A1044">
        <v>1376</v>
      </c>
      <c r="B1044" s="1" t="s">
        <v>3286</v>
      </c>
      <c r="C1044" t="s">
        <v>1027</v>
      </c>
      <c r="D1044" s="9">
        <v>613</v>
      </c>
      <c r="E1044" s="9" t="s">
        <v>259</v>
      </c>
      <c r="F1044" s="9" t="s">
        <v>1416</v>
      </c>
      <c r="G1044" s="10">
        <v>1</v>
      </c>
      <c r="H1044" s="10" t="s">
        <v>571</v>
      </c>
      <c r="I1044" s="10">
        <v>1944</v>
      </c>
      <c r="J1044" s="11" t="s">
        <v>3287</v>
      </c>
      <c r="K1044" s="12" t="s">
        <v>237</v>
      </c>
      <c r="L1044" s="13" t="s">
        <v>210</v>
      </c>
      <c r="M1044" s="13" t="s">
        <v>290</v>
      </c>
      <c r="O1044" t="s">
        <v>292</v>
      </c>
      <c r="S1044" s="9"/>
      <c r="T1044">
        <v>8</v>
      </c>
      <c r="U1044" s="210" t="s">
        <v>3288</v>
      </c>
      <c r="V1044" s="14">
        <v>1</v>
      </c>
      <c r="W1044" s="14">
        <v>1</v>
      </c>
      <c r="X1044" s="14" t="s">
        <v>270</v>
      </c>
      <c r="Y1044">
        <v>613</v>
      </c>
      <c r="Z1044" t="s">
        <v>271</v>
      </c>
      <c r="AA1044">
        <f t="shared" si="16"/>
        <v>1</v>
      </c>
    </row>
    <row r="1045" spans="1:27" x14ac:dyDescent="0.2">
      <c r="A1045">
        <v>4085</v>
      </c>
      <c r="B1045" s="1" t="s">
        <v>3289</v>
      </c>
      <c r="C1045" t="s">
        <v>1027</v>
      </c>
      <c r="D1045" s="9">
        <v>107</v>
      </c>
      <c r="E1045" s="9" t="s">
        <v>259</v>
      </c>
      <c r="F1045" s="9" t="s">
        <v>1416</v>
      </c>
      <c r="G1045" s="10">
        <v>1</v>
      </c>
      <c r="H1045" s="10" t="s">
        <v>571</v>
      </c>
      <c r="I1045" s="10">
        <v>1944</v>
      </c>
      <c r="J1045" s="11" t="s">
        <v>3287</v>
      </c>
      <c r="K1045" s="12" t="s">
        <v>237</v>
      </c>
      <c r="L1045" s="13" t="s">
        <v>3290</v>
      </c>
      <c r="M1045" s="13" t="s">
        <v>290</v>
      </c>
      <c r="O1045" t="s">
        <v>695</v>
      </c>
      <c r="S1045" s="9"/>
      <c r="T1045">
        <v>8</v>
      </c>
      <c r="U1045" s="210" t="s">
        <v>3288</v>
      </c>
      <c r="V1045" s="14">
        <v>1</v>
      </c>
      <c r="W1045" s="14">
        <v>1</v>
      </c>
      <c r="X1045" s="14" t="s">
        <v>270</v>
      </c>
      <c r="Y1045">
        <v>107</v>
      </c>
      <c r="Z1045" t="s">
        <v>271</v>
      </c>
      <c r="AA1045">
        <f t="shared" si="16"/>
        <v>1</v>
      </c>
    </row>
    <row r="1046" spans="1:27" x14ac:dyDescent="0.2">
      <c r="A1046">
        <v>3553</v>
      </c>
      <c r="B1046" s="1" t="s">
        <v>3291</v>
      </c>
      <c r="C1046" t="s">
        <v>1027</v>
      </c>
      <c r="D1046" s="9">
        <v>21</v>
      </c>
      <c r="E1046" s="9" t="s">
        <v>259</v>
      </c>
      <c r="F1046" s="9" t="s">
        <v>1416</v>
      </c>
      <c r="G1046" s="10">
        <v>1</v>
      </c>
      <c r="H1046" s="10" t="s">
        <v>571</v>
      </c>
      <c r="I1046" s="10">
        <v>1944</v>
      </c>
      <c r="J1046" s="11" t="s">
        <v>3292</v>
      </c>
      <c r="K1046" s="12" t="s">
        <v>415</v>
      </c>
      <c r="L1046" s="13" t="s">
        <v>3293</v>
      </c>
      <c r="M1046" s="13" t="s">
        <v>263</v>
      </c>
      <c r="N1046" t="s">
        <v>280</v>
      </c>
      <c r="Q1046" t="s">
        <v>281</v>
      </c>
      <c r="S1046" s="9"/>
      <c r="T1046">
        <v>8</v>
      </c>
      <c r="U1046" s="210" t="s">
        <v>3288</v>
      </c>
      <c r="V1046" s="14">
        <v>1</v>
      </c>
      <c r="W1046" s="14">
        <v>1</v>
      </c>
      <c r="X1046" s="14" t="s">
        <v>270</v>
      </c>
      <c r="Y1046">
        <v>21</v>
      </c>
      <c r="Z1046" t="s">
        <v>271</v>
      </c>
      <c r="AA1046">
        <f t="shared" si="16"/>
        <v>1</v>
      </c>
    </row>
    <row r="1047" spans="1:27" x14ac:dyDescent="0.2">
      <c r="A1047">
        <v>3873</v>
      </c>
      <c r="B1047" s="1" t="s">
        <v>3302</v>
      </c>
      <c r="C1047" t="s">
        <v>1027</v>
      </c>
      <c r="D1047" s="9">
        <v>248</v>
      </c>
      <c r="E1047" s="9" t="s">
        <v>259</v>
      </c>
      <c r="F1047" s="9" t="s">
        <v>883</v>
      </c>
      <c r="G1047" s="10">
        <v>2</v>
      </c>
      <c r="H1047" s="10" t="s">
        <v>571</v>
      </c>
      <c r="I1047" s="10">
        <v>1944</v>
      </c>
      <c r="J1047" s="11" t="s">
        <v>3296</v>
      </c>
      <c r="K1047" s="12" t="s">
        <v>237</v>
      </c>
      <c r="L1047" s="13" t="s">
        <v>3303</v>
      </c>
      <c r="M1047" s="13" t="s">
        <v>332</v>
      </c>
      <c r="N1047" t="s">
        <v>333</v>
      </c>
      <c r="Q1047" t="s">
        <v>334</v>
      </c>
      <c r="S1047" s="9"/>
      <c r="T1047">
        <v>8</v>
      </c>
      <c r="U1047" s="210" t="s">
        <v>3288</v>
      </c>
      <c r="V1047" s="14">
        <v>1</v>
      </c>
      <c r="W1047" s="14">
        <v>1</v>
      </c>
      <c r="X1047" s="14" t="s">
        <v>270</v>
      </c>
      <c r="Y1047">
        <v>248</v>
      </c>
      <c r="Z1047" t="s">
        <v>1419</v>
      </c>
      <c r="AA1047">
        <f t="shared" si="16"/>
        <v>1</v>
      </c>
    </row>
    <row r="1048" spans="1:27" x14ac:dyDescent="0.2">
      <c r="A1048">
        <v>3502</v>
      </c>
      <c r="B1048" s="1" t="s">
        <v>3300</v>
      </c>
      <c r="C1048" t="s">
        <v>1027</v>
      </c>
      <c r="D1048" s="9">
        <v>333</v>
      </c>
      <c r="E1048" s="9" t="s">
        <v>259</v>
      </c>
      <c r="F1048" s="9" t="s">
        <v>883</v>
      </c>
      <c r="G1048" s="10">
        <v>2</v>
      </c>
      <c r="H1048" s="10" t="s">
        <v>571</v>
      </c>
      <c r="I1048" s="10">
        <v>1944</v>
      </c>
      <c r="J1048" s="11" t="s">
        <v>3296</v>
      </c>
      <c r="K1048" s="12" t="s">
        <v>237</v>
      </c>
      <c r="L1048" s="13" t="s">
        <v>3301</v>
      </c>
      <c r="M1048" s="13" t="s">
        <v>263</v>
      </c>
      <c r="N1048" t="s">
        <v>2896</v>
      </c>
      <c r="Q1048" t="s">
        <v>281</v>
      </c>
      <c r="S1048" s="9"/>
      <c r="T1048">
        <v>8</v>
      </c>
      <c r="U1048" s="210" t="s">
        <v>3288</v>
      </c>
      <c r="V1048" s="14">
        <v>1</v>
      </c>
      <c r="W1048" s="14">
        <v>1</v>
      </c>
      <c r="X1048" s="14" t="s">
        <v>270</v>
      </c>
      <c r="Y1048">
        <v>333</v>
      </c>
      <c r="Z1048" t="s">
        <v>1419</v>
      </c>
      <c r="AA1048">
        <f t="shared" si="16"/>
        <v>1</v>
      </c>
    </row>
    <row r="1049" spans="1:27" x14ac:dyDescent="0.2">
      <c r="A1049">
        <v>2978</v>
      </c>
      <c r="B1049" s="41" t="s">
        <v>3294</v>
      </c>
      <c r="C1049" t="s">
        <v>1027</v>
      </c>
      <c r="D1049" s="9" t="s">
        <v>3295</v>
      </c>
      <c r="E1049" s="9" t="s">
        <v>259</v>
      </c>
      <c r="F1049" s="9" t="s">
        <v>1416</v>
      </c>
      <c r="G1049" s="10">
        <v>2</v>
      </c>
      <c r="H1049" s="10" t="s">
        <v>571</v>
      </c>
      <c r="I1049" s="10">
        <v>1944</v>
      </c>
      <c r="J1049" s="11" t="s">
        <v>3296</v>
      </c>
      <c r="K1049" s="12" t="s">
        <v>237</v>
      </c>
      <c r="L1049" s="13" t="s">
        <v>3297</v>
      </c>
      <c r="M1049" s="13" t="s">
        <v>290</v>
      </c>
      <c r="O1049" t="s">
        <v>292</v>
      </c>
      <c r="S1049" s="9"/>
      <c r="T1049">
        <v>8</v>
      </c>
      <c r="U1049" s="210" t="s">
        <v>3288</v>
      </c>
      <c r="V1049" s="14">
        <v>1</v>
      </c>
      <c r="W1049" s="14">
        <v>1</v>
      </c>
      <c r="X1049" s="14" t="s">
        <v>270</v>
      </c>
      <c r="Y1049">
        <v>107</v>
      </c>
      <c r="Z1049" t="s">
        <v>271</v>
      </c>
      <c r="AA1049">
        <f t="shared" si="16"/>
        <v>3</v>
      </c>
    </row>
    <row r="1050" spans="1:27" x14ac:dyDescent="0.2">
      <c r="A1050">
        <v>7771</v>
      </c>
      <c r="B1050" s="1" t="s">
        <v>3298</v>
      </c>
      <c r="C1050" t="s">
        <v>1352</v>
      </c>
      <c r="D1050" s="9">
        <v>544</v>
      </c>
      <c r="E1050" s="9" t="s">
        <v>259</v>
      </c>
      <c r="F1050" s="9" t="s">
        <v>260</v>
      </c>
      <c r="G1050" s="10">
        <v>2</v>
      </c>
      <c r="H1050" s="10" t="s">
        <v>571</v>
      </c>
      <c r="I1050" s="10">
        <v>1944</v>
      </c>
      <c r="J1050" s="11" t="s">
        <v>3296</v>
      </c>
      <c r="K1050" s="12" t="s">
        <v>237</v>
      </c>
      <c r="L1050" s="13" t="s">
        <v>3299</v>
      </c>
      <c r="M1050" s="13" t="s">
        <v>290</v>
      </c>
      <c r="O1050" t="s">
        <v>292</v>
      </c>
      <c r="S1050" s="9"/>
      <c r="T1050">
        <v>8</v>
      </c>
      <c r="U1050" s="210" t="s">
        <v>3288</v>
      </c>
      <c r="V1050" s="14">
        <v>1</v>
      </c>
      <c r="W1050" s="14">
        <v>1</v>
      </c>
      <c r="X1050" s="14" t="s">
        <v>270</v>
      </c>
      <c r="Y1050">
        <v>544</v>
      </c>
      <c r="Z1050" t="s">
        <v>271</v>
      </c>
      <c r="AA1050">
        <f t="shared" si="16"/>
        <v>1</v>
      </c>
    </row>
    <row r="1051" spans="1:27" x14ac:dyDescent="0.2">
      <c r="A1051">
        <v>85</v>
      </c>
      <c r="B1051" s="1" t="s">
        <v>3304</v>
      </c>
      <c r="C1051" t="s">
        <v>284</v>
      </c>
      <c r="D1051" s="9" t="s">
        <v>3305</v>
      </c>
      <c r="E1051" s="9" t="s">
        <v>259</v>
      </c>
      <c r="F1051" s="9" t="s">
        <v>1701</v>
      </c>
      <c r="G1051" s="10">
        <v>3</v>
      </c>
      <c r="H1051" s="10" t="s">
        <v>571</v>
      </c>
      <c r="I1051" s="10">
        <v>1944</v>
      </c>
      <c r="J1051" s="11" t="s">
        <v>3306</v>
      </c>
      <c r="K1051" s="12" t="s">
        <v>237</v>
      </c>
      <c r="L1051" s="13" t="s">
        <v>18447</v>
      </c>
      <c r="M1051" s="13" t="s">
        <v>290</v>
      </c>
      <c r="N1051" t="s">
        <v>291</v>
      </c>
      <c r="O1051" t="s">
        <v>620</v>
      </c>
      <c r="S1051" s="9"/>
      <c r="T1051">
        <v>8</v>
      </c>
      <c r="U1051" s="210" t="s">
        <v>3288</v>
      </c>
      <c r="V1051" s="14">
        <v>1</v>
      </c>
      <c r="W1051" s="14">
        <v>1</v>
      </c>
      <c r="X1051" s="14" t="s">
        <v>270</v>
      </c>
      <c r="Y1051">
        <v>239</v>
      </c>
      <c r="Z1051" t="s">
        <v>271</v>
      </c>
      <c r="AA1051">
        <f t="shared" si="16"/>
        <v>6</v>
      </c>
    </row>
    <row r="1052" spans="1:27" x14ac:dyDescent="0.2">
      <c r="A1052">
        <v>4544</v>
      </c>
      <c r="B1052" s="1" t="s">
        <v>3307</v>
      </c>
      <c r="C1052" t="s">
        <v>1523</v>
      </c>
      <c r="D1052" s="9" t="s">
        <v>3308</v>
      </c>
      <c r="E1052" s="9" t="s">
        <v>259</v>
      </c>
      <c r="F1052" s="9" t="s">
        <v>312</v>
      </c>
      <c r="G1052" s="10">
        <v>3</v>
      </c>
      <c r="H1052" s="10" t="s">
        <v>571</v>
      </c>
      <c r="I1052" s="10">
        <v>1944</v>
      </c>
      <c r="J1052" s="11" t="s">
        <v>3309</v>
      </c>
      <c r="K1052" s="12" t="s">
        <v>415</v>
      </c>
      <c r="L1052" s="13" t="s">
        <v>3310</v>
      </c>
      <c r="M1052" t="s">
        <v>263</v>
      </c>
      <c r="N1052" t="s">
        <v>771</v>
      </c>
      <c r="O1052" t="s">
        <v>280</v>
      </c>
      <c r="Q1052" t="s">
        <v>672</v>
      </c>
      <c r="S1052" s="9"/>
      <c r="T1052">
        <v>8</v>
      </c>
      <c r="U1052" s="210" t="s">
        <v>3288</v>
      </c>
      <c r="V1052" s="14">
        <v>1</v>
      </c>
      <c r="W1052" s="14">
        <v>1</v>
      </c>
      <c r="X1052" s="14" t="s">
        <v>270</v>
      </c>
      <c r="Y1052">
        <v>264</v>
      </c>
      <c r="Z1052" t="s">
        <v>505</v>
      </c>
      <c r="AA1052">
        <f t="shared" si="16"/>
        <v>2</v>
      </c>
    </row>
    <row r="1053" spans="1:27" x14ac:dyDescent="0.2">
      <c r="A1053">
        <v>7500</v>
      </c>
      <c r="B1053" s="41" t="s">
        <v>3311</v>
      </c>
      <c r="C1053" t="s">
        <v>1523</v>
      </c>
      <c r="D1053" s="64">
        <v>604</v>
      </c>
      <c r="E1053" s="9" t="s">
        <v>259</v>
      </c>
      <c r="F1053" s="28" t="s">
        <v>312</v>
      </c>
      <c r="G1053" s="65">
        <v>3</v>
      </c>
      <c r="H1053" s="65" t="s">
        <v>571</v>
      </c>
      <c r="I1053" s="65">
        <v>1944</v>
      </c>
      <c r="J1053" s="55" t="s">
        <v>3309</v>
      </c>
      <c r="K1053" s="12" t="s">
        <v>415</v>
      </c>
      <c r="L1053" s="13" t="s">
        <v>3312</v>
      </c>
      <c r="M1053" s="29" t="s">
        <v>263</v>
      </c>
      <c r="N1053" t="s">
        <v>771</v>
      </c>
      <c r="O1053" t="s">
        <v>17851</v>
      </c>
      <c r="Q1053" t="s">
        <v>672</v>
      </c>
      <c r="S1053" s="28"/>
      <c r="T1053">
        <v>8</v>
      </c>
      <c r="U1053" s="210" t="s">
        <v>3288</v>
      </c>
      <c r="V1053" s="14">
        <v>1</v>
      </c>
      <c r="W1053" s="14">
        <v>1</v>
      </c>
      <c r="X1053" s="14" t="s">
        <v>270</v>
      </c>
      <c r="Y1053">
        <v>604</v>
      </c>
      <c r="Z1053" t="s">
        <v>505</v>
      </c>
      <c r="AA1053">
        <f t="shared" si="16"/>
        <v>1</v>
      </c>
    </row>
    <row r="1054" spans="1:27" x14ac:dyDescent="0.2">
      <c r="A1054">
        <v>6569</v>
      </c>
      <c r="B1054" s="1" t="s">
        <v>3316</v>
      </c>
      <c r="C1054" t="s">
        <v>1027</v>
      </c>
      <c r="D1054" s="9">
        <v>151</v>
      </c>
      <c r="E1054" s="9" t="s">
        <v>259</v>
      </c>
      <c r="F1054" s="9" t="s">
        <v>413</v>
      </c>
      <c r="G1054" s="10">
        <v>4</v>
      </c>
      <c r="H1054" s="10" t="s">
        <v>571</v>
      </c>
      <c r="I1054" s="10">
        <v>1944</v>
      </c>
      <c r="J1054" s="11" t="s">
        <v>3314</v>
      </c>
      <c r="K1054" s="12" t="s">
        <v>237</v>
      </c>
      <c r="L1054" s="13" t="s">
        <v>3317</v>
      </c>
      <c r="M1054" s="13" t="s">
        <v>263</v>
      </c>
      <c r="N1054" t="s">
        <v>1422</v>
      </c>
      <c r="Q1054" t="s">
        <v>672</v>
      </c>
      <c r="S1054" s="9"/>
      <c r="T1054">
        <v>8</v>
      </c>
      <c r="U1054" s="210" t="s">
        <v>3288</v>
      </c>
      <c r="V1054" s="14">
        <v>1</v>
      </c>
      <c r="W1054" s="14">
        <v>1</v>
      </c>
      <c r="X1054" s="14" t="s">
        <v>270</v>
      </c>
      <c r="Y1054">
        <v>151</v>
      </c>
      <c r="Z1054" t="s">
        <v>271</v>
      </c>
      <c r="AA1054">
        <f t="shared" si="16"/>
        <v>1</v>
      </c>
    </row>
    <row r="1055" spans="1:27" x14ac:dyDescent="0.2">
      <c r="A1055">
        <v>6568</v>
      </c>
      <c r="B1055" s="1" t="s">
        <v>3313</v>
      </c>
      <c r="C1055" t="s">
        <v>1027</v>
      </c>
      <c r="D1055" s="9">
        <v>151</v>
      </c>
      <c r="E1055" s="9" t="s">
        <v>259</v>
      </c>
      <c r="F1055" s="9" t="s">
        <v>413</v>
      </c>
      <c r="G1055" s="10">
        <v>4</v>
      </c>
      <c r="H1055" s="10" t="s">
        <v>571</v>
      </c>
      <c r="I1055" s="10">
        <v>1944</v>
      </c>
      <c r="J1055" s="11" t="s">
        <v>3314</v>
      </c>
      <c r="K1055" s="12" t="s">
        <v>415</v>
      </c>
      <c r="L1055" s="13" t="s">
        <v>3315</v>
      </c>
      <c r="M1055" s="13" t="s">
        <v>263</v>
      </c>
      <c r="N1055" t="s">
        <v>280</v>
      </c>
      <c r="Q1055" t="s">
        <v>281</v>
      </c>
      <c r="S1055" s="9"/>
      <c r="T1055">
        <v>8</v>
      </c>
      <c r="U1055" s="210" t="s">
        <v>3288</v>
      </c>
      <c r="V1055" s="14">
        <v>1</v>
      </c>
      <c r="W1055" s="14">
        <v>1</v>
      </c>
      <c r="X1055" s="14" t="s">
        <v>270</v>
      </c>
      <c r="Y1055">
        <v>151</v>
      </c>
      <c r="Z1055" t="s">
        <v>1419</v>
      </c>
      <c r="AA1055">
        <f t="shared" si="16"/>
        <v>1</v>
      </c>
    </row>
    <row r="1056" spans="1:27" x14ac:dyDescent="0.2">
      <c r="A1056">
        <v>1510</v>
      </c>
      <c r="B1056" s="1" t="s">
        <v>3318</v>
      </c>
      <c r="C1056" t="s">
        <v>1027</v>
      </c>
      <c r="D1056" s="9" t="s">
        <v>3319</v>
      </c>
      <c r="E1056" s="9" t="s">
        <v>259</v>
      </c>
      <c r="F1056" s="9" t="s">
        <v>1416</v>
      </c>
      <c r="G1056" s="10">
        <v>4</v>
      </c>
      <c r="H1056" s="10" t="s">
        <v>571</v>
      </c>
      <c r="I1056" s="10">
        <v>1944</v>
      </c>
      <c r="J1056" s="11" t="s">
        <v>3320</v>
      </c>
      <c r="K1056" s="12" t="s">
        <v>415</v>
      </c>
      <c r="L1056" s="13" t="s">
        <v>3321</v>
      </c>
      <c r="M1056" s="13" t="s">
        <v>332</v>
      </c>
      <c r="N1056" t="s">
        <v>333</v>
      </c>
      <c r="Q1056" t="s">
        <v>334</v>
      </c>
      <c r="S1056" s="9"/>
      <c r="T1056">
        <v>8</v>
      </c>
      <c r="U1056" s="210" t="s">
        <v>3288</v>
      </c>
      <c r="V1056" s="14">
        <v>1</v>
      </c>
      <c r="W1056" s="14">
        <v>1</v>
      </c>
      <c r="X1056" s="14" t="s">
        <v>270</v>
      </c>
      <c r="Y1056">
        <v>464</v>
      </c>
      <c r="Z1056" t="s">
        <v>271</v>
      </c>
      <c r="AA1056">
        <f t="shared" si="16"/>
        <v>2</v>
      </c>
    </row>
    <row r="1057" spans="1:27" x14ac:dyDescent="0.2">
      <c r="A1057">
        <v>355</v>
      </c>
      <c r="B1057" s="1" t="s">
        <v>3322</v>
      </c>
      <c r="C1057" t="s">
        <v>284</v>
      </c>
      <c r="D1057" s="9" t="s">
        <v>3323</v>
      </c>
      <c r="E1057" s="9" t="s">
        <v>259</v>
      </c>
      <c r="F1057" s="9" t="s">
        <v>1701</v>
      </c>
      <c r="G1057" s="10">
        <v>5</v>
      </c>
      <c r="H1057" s="10" t="s">
        <v>571</v>
      </c>
      <c r="I1057" s="10">
        <v>1944</v>
      </c>
      <c r="J1057" s="11" t="s">
        <v>3324</v>
      </c>
      <c r="K1057" s="12" t="s">
        <v>237</v>
      </c>
      <c r="L1057" s="13" t="s">
        <v>3325</v>
      </c>
      <c r="M1057" s="13" t="s">
        <v>290</v>
      </c>
      <c r="N1057" t="s">
        <v>291</v>
      </c>
      <c r="O1057" t="s">
        <v>292</v>
      </c>
      <c r="S1057" s="9"/>
      <c r="T1057">
        <v>8</v>
      </c>
      <c r="U1057" s="210" t="s">
        <v>3288</v>
      </c>
      <c r="V1057" s="14">
        <v>1</v>
      </c>
      <c r="W1057" s="14">
        <v>1</v>
      </c>
      <c r="X1057" s="14" t="s">
        <v>270</v>
      </c>
      <c r="Y1057">
        <v>141</v>
      </c>
      <c r="Z1057" t="s">
        <v>271</v>
      </c>
      <c r="AA1057">
        <f t="shared" si="16"/>
        <v>6</v>
      </c>
    </row>
    <row r="1058" spans="1:27" x14ac:dyDescent="0.2">
      <c r="A1058">
        <v>104</v>
      </c>
      <c r="B1058" s="1" t="s">
        <v>3326</v>
      </c>
      <c r="C1058" t="s">
        <v>1027</v>
      </c>
      <c r="D1058" s="9" t="s">
        <v>3327</v>
      </c>
      <c r="E1058" s="9" t="s">
        <v>259</v>
      </c>
      <c r="F1058" s="9" t="s">
        <v>286</v>
      </c>
      <c r="G1058" s="10">
        <v>5</v>
      </c>
      <c r="H1058" s="10" t="s">
        <v>571</v>
      </c>
      <c r="I1058" s="10">
        <v>1944</v>
      </c>
      <c r="J1058" s="11" t="s">
        <v>3324</v>
      </c>
      <c r="K1058" s="12" t="s">
        <v>237</v>
      </c>
      <c r="L1058" s="13" t="s">
        <v>3328</v>
      </c>
      <c r="M1058" s="13" t="s">
        <v>290</v>
      </c>
      <c r="N1058" t="s">
        <v>291</v>
      </c>
      <c r="O1058" t="s">
        <v>646</v>
      </c>
      <c r="S1058" s="9"/>
      <c r="T1058">
        <v>8</v>
      </c>
      <c r="U1058" s="210" t="s">
        <v>3288</v>
      </c>
      <c r="V1058" s="14">
        <v>1</v>
      </c>
      <c r="W1058" s="14">
        <v>1</v>
      </c>
      <c r="X1058" s="14" t="s">
        <v>294</v>
      </c>
      <c r="Y1058" t="s">
        <v>2529</v>
      </c>
      <c r="Z1058" t="s">
        <v>1419</v>
      </c>
      <c r="AA1058">
        <f t="shared" si="16"/>
        <v>4</v>
      </c>
    </row>
    <row r="1059" spans="1:27" x14ac:dyDescent="0.2">
      <c r="A1059">
        <v>6462</v>
      </c>
      <c r="B1059" s="1" t="s">
        <v>3329</v>
      </c>
      <c r="C1059" t="s">
        <v>1027</v>
      </c>
      <c r="D1059" s="9">
        <v>613</v>
      </c>
      <c r="E1059" s="9" t="s">
        <v>259</v>
      </c>
      <c r="F1059" s="9" t="s">
        <v>1416</v>
      </c>
      <c r="G1059" s="10">
        <v>5</v>
      </c>
      <c r="H1059" s="10" t="s">
        <v>571</v>
      </c>
      <c r="I1059" s="10">
        <v>1944</v>
      </c>
      <c r="J1059" s="11" t="s">
        <v>3330</v>
      </c>
      <c r="K1059" s="12" t="s">
        <v>415</v>
      </c>
      <c r="L1059" s="13" t="s">
        <v>3331</v>
      </c>
      <c r="M1059" s="13" t="s">
        <v>332</v>
      </c>
      <c r="N1059" s="51" t="s">
        <v>333</v>
      </c>
      <c r="Q1059" t="s">
        <v>334</v>
      </c>
      <c r="S1059" s="9" t="s">
        <v>3332</v>
      </c>
      <c r="T1059">
        <v>8</v>
      </c>
      <c r="U1059" s="210" t="s">
        <v>3288</v>
      </c>
      <c r="V1059" s="14">
        <v>1</v>
      </c>
      <c r="W1059" s="14">
        <v>1</v>
      </c>
      <c r="X1059" s="14" t="s">
        <v>270</v>
      </c>
      <c r="Y1059">
        <v>613</v>
      </c>
      <c r="Z1059" t="s">
        <v>271</v>
      </c>
      <c r="AA1059">
        <f t="shared" si="16"/>
        <v>1</v>
      </c>
    </row>
    <row r="1060" spans="1:27" x14ac:dyDescent="0.2">
      <c r="A1060">
        <v>6672</v>
      </c>
      <c r="B1060" s="1" t="s">
        <v>3333</v>
      </c>
      <c r="C1060" t="s">
        <v>1027</v>
      </c>
      <c r="D1060" s="9">
        <v>487</v>
      </c>
      <c r="E1060" s="9" t="s">
        <v>259</v>
      </c>
      <c r="F1060" s="9" t="s">
        <v>1416</v>
      </c>
      <c r="G1060" s="10">
        <v>5</v>
      </c>
      <c r="H1060" s="10" t="s">
        <v>571</v>
      </c>
      <c r="I1060" s="10">
        <v>1944</v>
      </c>
      <c r="J1060" s="11" t="s">
        <v>3330</v>
      </c>
      <c r="K1060" s="12" t="s">
        <v>415</v>
      </c>
      <c r="L1060" s="13" t="s">
        <v>3334</v>
      </c>
      <c r="M1060" s="13" t="s">
        <v>263</v>
      </c>
      <c r="N1060" t="s">
        <v>280</v>
      </c>
      <c r="Q1060" t="s">
        <v>281</v>
      </c>
      <c r="S1060" s="9"/>
      <c r="T1060">
        <v>8</v>
      </c>
      <c r="U1060" s="210" t="s">
        <v>3288</v>
      </c>
      <c r="V1060" s="14">
        <v>1</v>
      </c>
      <c r="W1060" s="14">
        <v>1</v>
      </c>
      <c r="X1060" s="14" t="s">
        <v>270</v>
      </c>
      <c r="Y1060">
        <v>487</v>
      </c>
      <c r="Z1060" t="s">
        <v>271</v>
      </c>
      <c r="AA1060">
        <f t="shared" si="16"/>
        <v>1</v>
      </c>
    </row>
    <row r="1061" spans="1:27" x14ac:dyDescent="0.2">
      <c r="A1061">
        <v>6571</v>
      </c>
      <c r="B1061" s="1" t="s">
        <v>3339</v>
      </c>
      <c r="C1061" t="s">
        <v>1027</v>
      </c>
      <c r="D1061" s="9">
        <v>151</v>
      </c>
      <c r="E1061" s="9" t="s">
        <v>259</v>
      </c>
      <c r="F1061" s="9" t="s">
        <v>413</v>
      </c>
      <c r="G1061" s="10">
        <v>6</v>
      </c>
      <c r="H1061" s="10" t="s">
        <v>571</v>
      </c>
      <c r="I1061" s="10">
        <v>1944</v>
      </c>
      <c r="J1061" s="11" t="s">
        <v>3336</v>
      </c>
      <c r="K1061" s="12" t="s">
        <v>237</v>
      </c>
      <c r="L1061" s="13" t="s">
        <v>18448</v>
      </c>
      <c r="M1061" s="13" t="s">
        <v>263</v>
      </c>
      <c r="N1061" t="s">
        <v>470</v>
      </c>
      <c r="Q1061" t="s">
        <v>672</v>
      </c>
      <c r="S1061" s="9"/>
      <c r="T1061">
        <v>8</v>
      </c>
      <c r="U1061" s="210" t="s">
        <v>3288</v>
      </c>
      <c r="V1061" s="14">
        <v>1</v>
      </c>
      <c r="W1061" s="14">
        <v>1</v>
      </c>
      <c r="X1061" s="14" t="s">
        <v>270</v>
      </c>
      <c r="Y1061">
        <v>151</v>
      </c>
      <c r="Z1061" t="s">
        <v>1419</v>
      </c>
      <c r="AA1061">
        <f t="shared" si="16"/>
        <v>1</v>
      </c>
    </row>
    <row r="1062" spans="1:27" x14ac:dyDescent="0.2">
      <c r="A1062">
        <v>2251</v>
      </c>
      <c r="B1062" s="155" t="s">
        <v>3338</v>
      </c>
      <c r="C1062" s="154" t="s">
        <v>1798</v>
      </c>
      <c r="D1062" s="182">
        <v>544</v>
      </c>
      <c r="E1062" s="156" t="s">
        <v>259</v>
      </c>
      <c r="F1062" s="156" t="s">
        <v>260</v>
      </c>
      <c r="G1062" s="157">
        <v>6</v>
      </c>
      <c r="H1062" s="157" t="s">
        <v>571</v>
      </c>
      <c r="I1062" s="157">
        <v>1944</v>
      </c>
      <c r="J1062" s="158" t="s">
        <v>3336</v>
      </c>
      <c r="K1062" s="159" t="s">
        <v>237</v>
      </c>
      <c r="L1062" s="159" t="s">
        <v>18726</v>
      </c>
      <c r="M1062" s="160" t="s">
        <v>263</v>
      </c>
      <c r="N1062" s="154" t="s">
        <v>771</v>
      </c>
      <c r="O1062" s="154" t="s">
        <v>17853</v>
      </c>
      <c r="P1062" s="154"/>
      <c r="Q1062" s="154" t="s">
        <v>672</v>
      </c>
      <c r="R1062" s="154"/>
      <c r="S1062" s="156"/>
      <c r="T1062" s="154">
        <v>8</v>
      </c>
      <c r="U1062" s="214" t="s">
        <v>3288</v>
      </c>
      <c r="V1062" s="154">
        <v>1</v>
      </c>
      <c r="W1062" s="154">
        <v>1</v>
      </c>
      <c r="X1062" s="154" t="s">
        <v>270</v>
      </c>
      <c r="Y1062" s="154">
        <v>544</v>
      </c>
      <c r="Z1062" s="154" t="s">
        <v>271</v>
      </c>
      <c r="AA1062" s="154">
        <f t="shared" si="16"/>
        <v>1</v>
      </c>
    </row>
    <row r="1063" spans="1:27" x14ac:dyDescent="0.2">
      <c r="A1063">
        <v>1665</v>
      </c>
      <c r="B1063" s="1" t="s">
        <v>3335</v>
      </c>
      <c r="C1063" t="s">
        <v>1798</v>
      </c>
      <c r="D1063" s="9" t="s">
        <v>2138</v>
      </c>
      <c r="E1063" s="9" t="s">
        <v>259</v>
      </c>
      <c r="F1063" s="9" t="s">
        <v>748</v>
      </c>
      <c r="G1063" s="10">
        <v>6</v>
      </c>
      <c r="H1063" s="10" t="s">
        <v>571</v>
      </c>
      <c r="I1063" s="10">
        <v>1944</v>
      </c>
      <c r="J1063" s="11" t="s">
        <v>3336</v>
      </c>
      <c r="K1063" s="12" t="s">
        <v>237</v>
      </c>
      <c r="L1063" s="13" t="s">
        <v>3337</v>
      </c>
      <c r="M1063" s="53" t="s">
        <v>290</v>
      </c>
      <c r="O1063" t="s">
        <v>760</v>
      </c>
      <c r="S1063" s="9"/>
      <c r="T1063">
        <v>8</v>
      </c>
      <c r="U1063" s="210" t="s">
        <v>3288</v>
      </c>
      <c r="V1063" s="14">
        <v>1</v>
      </c>
      <c r="W1063" s="14">
        <v>1</v>
      </c>
      <c r="X1063" s="14" t="s">
        <v>270</v>
      </c>
      <c r="Y1063" t="s">
        <v>2138</v>
      </c>
      <c r="Z1063" t="s">
        <v>271</v>
      </c>
      <c r="AA1063">
        <f t="shared" si="16"/>
        <v>1</v>
      </c>
    </row>
    <row r="1064" spans="1:27" x14ac:dyDescent="0.2">
      <c r="A1064">
        <v>4406</v>
      </c>
      <c r="B1064" s="1" t="s">
        <v>3361</v>
      </c>
      <c r="C1064" t="s">
        <v>507</v>
      </c>
      <c r="D1064" s="9">
        <v>139</v>
      </c>
      <c r="E1064" s="9" t="s">
        <v>259</v>
      </c>
      <c r="F1064" s="9" t="s">
        <v>721</v>
      </c>
      <c r="G1064" s="10">
        <v>6</v>
      </c>
      <c r="H1064" s="10" t="s">
        <v>571</v>
      </c>
      <c r="I1064" s="10">
        <v>1944</v>
      </c>
      <c r="J1064" s="11" t="s">
        <v>3342</v>
      </c>
      <c r="K1064" s="12" t="s">
        <v>415</v>
      </c>
      <c r="L1064" s="13" t="s">
        <v>3362</v>
      </c>
      <c r="M1064" s="13" t="s">
        <v>263</v>
      </c>
      <c r="N1064" t="s">
        <v>280</v>
      </c>
      <c r="Q1064" t="s">
        <v>281</v>
      </c>
      <c r="S1064" s="9"/>
      <c r="T1064">
        <v>8</v>
      </c>
      <c r="U1064" s="210" t="s">
        <v>3288</v>
      </c>
      <c r="V1064" s="14">
        <v>1</v>
      </c>
      <c r="W1064" s="14">
        <v>1</v>
      </c>
      <c r="X1064" s="14" t="s">
        <v>270</v>
      </c>
      <c r="Y1064">
        <v>139</v>
      </c>
      <c r="Z1064" t="s">
        <v>18167</v>
      </c>
      <c r="AA1064">
        <f t="shared" si="16"/>
        <v>1</v>
      </c>
    </row>
    <row r="1065" spans="1:27" x14ac:dyDescent="0.2">
      <c r="A1065">
        <v>4826</v>
      </c>
      <c r="B1065" s="1" t="s">
        <v>3348</v>
      </c>
      <c r="C1065" t="s">
        <v>507</v>
      </c>
      <c r="D1065" s="9">
        <v>139</v>
      </c>
      <c r="E1065" s="9" t="s">
        <v>259</v>
      </c>
      <c r="F1065" s="9" t="s">
        <v>721</v>
      </c>
      <c r="G1065" s="10">
        <v>6</v>
      </c>
      <c r="H1065" s="10" t="s">
        <v>571</v>
      </c>
      <c r="I1065" s="10">
        <v>1944</v>
      </c>
      <c r="J1065" s="11" t="s">
        <v>3342</v>
      </c>
      <c r="K1065" s="12" t="s">
        <v>415</v>
      </c>
      <c r="L1065" s="13" t="s">
        <v>8</v>
      </c>
      <c r="M1065" s="13" t="s">
        <v>290</v>
      </c>
      <c r="N1065" t="s">
        <v>573</v>
      </c>
      <c r="O1065" t="s">
        <v>367</v>
      </c>
      <c r="S1065" s="9"/>
      <c r="T1065">
        <v>8</v>
      </c>
      <c r="U1065" s="210" t="s">
        <v>3288</v>
      </c>
      <c r="V1065" s="14">
        <v>1</v>
      </c>
      <c r="W1065" s="14">
        <v>1</v>
      </c>
      <c r="X1065" s="14" t="s">
        <v>270</v>
      </c>
      <c r="Y1065">
        <v>139</v>
      </c>
      <c r="Z1065" t="s">
        <v>18167</v>
      </c>
      <c r="AA1065">
        <f t="shared" si="16"/>
        <v>1</v>
      </c>
    </row>
    <row r="1066" spans="1:27" x14ac:dyDescent="0.2">
      <c r="A1066">
        <v>4648</v>
      </c>
      <c r="B1066" s="1" t="s">
        <v>3347</v>
      </c>
      <c r="C1066" t="s">
        <v>1523</v>
      </c>
      <c r="D1066" s="9">
        <v>409</v>
      </c>
      <c r="E1066" s="9" t="s">
        <v>259</v>
      </c>
      <c r="F1066" s="9" t="s">
        <v>312</v>
      </c>
      <c r="G1066" s="10">
        <v>6</v>
      </c>
      <c r="H1066" s="10" t="s">
        <v>571</v>
      </c>
      <c r="I1066" s="10">
        <v>1944</v>
      </c>
      <c r="J1066" s="11" t="s">
        <v>3342</v>
      </c>
      <c r="K1066" s="12" t="s">
        <v>415</v>
      </c>
      <c r="L1066" s="13" t="s">
        <v>18515</v>
      </c>
      <c r="M1066" s="13" t="s">
        <v>263</v>
      </c>
      <c r="N1066" t="s">
        <v>312</v>
      </c>
      <c r="Q1066" t="s">
        <v>267</v>
      </c>
      <c r="R1066" s="9" t="s">
        <v>955</v>
      </c>
      <c r="S1066" s="9" t="s">
        <v>18514</v>
      </c>
      <c r="T1066">
        <v>8</v>
      </c>
      <c r="U1066" s="210" t="s">
        <v>3288</v>
      </c>
      <c r="V1066" s="14">
        <v>1</v>
      </c>
      <c r="W1066" s="14">
        <v>1</v>
      </c>
      <c r="X1066" s="14" t="s">
        <v>270</v>
      </c>
      <c r="Y1066">
        <v>409</v>
      </c>
      <c r="Z1066" t="s">
        <v>505</v>
      </c>
      <c r="AA1066">
        <f t="shared" si="16"/>
        <v>1</v>
      </c>
    </row>
    <row r="1067" spans="1:27" x14ac:dyDescent="0.2">
      <c r="A1067">
        <v>7513</v>
      </c>
      <c r="B1067" s="1" t="s">
        <v>3344</v>
      </c>
      <c r="C1067" t="s">
        <v>1523</v>
      </c>
      <c r="D1067" s="9">
        <v>604</v>
      </c>
      <c r="E1067" s="9" t="s">
        <v>259</v>
      </c>
      <c r="F1067" s="9" t="s">
        <v>312</v>
      </c>
      <c r="G1067" s="10">
        <v>6</v>
      </c>
      <c r="H1067" s="10" t="s">
        <v>571</v>
      </c>
      <c r="I1067" s="10">
        <v>1944</v>
      </c>
      <c r="J1067" s="11" t="s">
        <v>3342</v>
      </c>
      <c r="K1067" s="12" t="s">
        <v>415</v>
      </c>
      <c r="L1067" s="13" t="s">
        <v>3345</v>
      </c>
      <c r="M1067" s="13" t="s">
        <v>263</v>
      </c>
      <c r="N1067" t="s">
        <v>280</v>
      </c>
      <c r="Q1067" t="s">
        <v>281</v>
      </c>
      <c r="S1067" s="9" t="s">
        <v>3346</v>
      </c>
      <c r="T1067">
        <v>8</v>
      </c>
      <c r="U1067" s="210" t="s">
        <v>3288</v>
      </c>
      <c r="V1067" s="14">
        <v>1</v>
      </c>
      <c r="W1067" s="14">
        <v>1</v>
      </c>
      <c r="X1067" s="14" t="s">
        <v>270</v>
      </c>
      <c r="Y1067">
        <v>604</v>
      </c>
      <c r="Z1067" t="s">
        <v>505</v>
      </c>
      <c r="AA1067">
        <f t="shared" si="16"/>
        <v>1</v>
      </c>
    </row>
    <row r="1068" spans="1:27" x14ac:dyDescent="0.2">
      <c r="A1068">
        <v>399</v>
      </c>
      <c r="B1068" s="1" t="s">
        <v>3340</v>
      </c>
      <c r="C1068" t="s">
        <v>2534</v>
      </c>
      <c r="D1068" s="9" t="s">
        <v>3341</v>
      </c>
      <c r="E1068" s="9" t="s">
        <v>259</v>
      </c>
      <c r="F1068" s="9" t="s">
        <v>312</v>
      </c>
      <c r="G1068" s="10">
        <v>6</v>
      </c>
      <c r="H1068" s="10" t="s">
        <v>571</v>
      </c>
      <c r="I1068" s="10">
        <v>1944</v>
      </c>
      <c r="J1068" s="11" t="s">
        <v>3342</v>
      </c>
      <c r="K1068" s="12" t="s">
        <v>415</v>
      </c>
      <c r="L1068" s="13" t="s">
        <v>3343</v>
      </c>
      <c r="M1068" s="13" t="s">
        <v>290</v>
      </c>
      <c r="N1068" t="s">
        <v>573</v>
      </c>
      <c r="O1068" t="s">
        <v>764</v>
      </c>
      <c r="S1068" s="9"/>
      <c r="T1068">
        <v>8</v>
      </c>
      <c r="U1068" s="210" t="s">
        <v>3288</v>
      </c>
      <c r="V1068" s="14">
        <v>1</v>
      </c>
      <c r="W1068" s="14">
        <v>1</v>
      </c>
      <c r="X1068" s="14" t="s">
        <v>270</v>
      </c>
      <c r="Y1068">
        <v>239</v>
      </c>
      <c r="Z1068" t="s">
        <v>505</v>
      </c>
      <c r="AA1068">
        <f t="shared" si="16"/>
        <v>2</v>
      </c>
    </row>
    <row r="1069" spans="1:27" x14ac:dyDescent="0.2">
      <c r="A1069">
        <v>4089</v>
      </c>
      <c r="B1069" s="1" t="s">
        <v>3349</v>
      </c>
      <c r="C1069" t="s">
        <v>1027</v>
      </c>
      <c r="D1069" s="9">
        <v>107</v>
      </c>
      <c r="E1069" s="9" t="s">
        <v>259</v>
      </c>
      <c r="F1069" s="9" t="s">
        <v>1416</v>
      </c>
      <c r="G1069" s="10">
        <v>6</v>
      </c>
      <c r="H1069" s="10" t="s">
        <v>571</v>
      </c>
      <c r="I1069" s="10">
        <v>1944</v>
      </c>
      <c r="J1069" s="11" t="s">
        <v>3342</v>
      </c>
      <c r="K1069" s="12" t="s">
        <v>415</v>
      </c>
      <c r="L1069" s="13" t="s">
        <v>17813</v>
      </c>
      <c r="M1069" s="13" t="s">
        <v>290</v>
      </c>
      <c r="N1069" t="s">
        <v>573</v>
      </c>
      <c r="O1069" t="s">
        <v>323</v>
      </c>
      <c r="S1069" s="9"/>
      <c r="T1069">
        <v>8</v>
      </c>
      <c r="U1069" s="210" t="s">
        <v>3288</v>
      </c>
      <c r="V1069" s="14">
        <v>1</v>
      </c>
      <c r="W1069" s="14">
        <v>1</v>
      </c>
      <c r="X1069" s="14" t="s">
        <v>270</v>
      </c>
      <c r="Y1069">
        <v>107</v>
      </c>
      <c r="Z1069" t="s">
        <v>271</v>
      </c>
      <c r="AA1069">
        <f t="shared" si="16"/>
        <v>1</v>
      </c>
    </row>
    <row r="1070" spans="1:27" x14ac:dyDescent="0.2">
      <c r="A1070" s="15">
        <v>2439</v>
      </c>
      <c r="B1070" s="41" t="s">
        <v>17069</v>
      </c>
      <c r="C1070" s="15" t="s">
        <v>507</v>
      </c>
      <c r="D1070" s="28" t="s">
        <v>2138</v>
      </c>
      <c r="E1070" s="28" t="s">
        <v>5549</v>
      </c>
      <c r="F1070" s="28" t="s">
        <v>532</v>
      </c>
      <c r="G1070" s="65">
        <v>7</v>
      </c>
      <c r="H1070" s="65" t="s">
        <v>571</v>
      </c>
      <c r="I1070" s="65">
        <v>1944</v>
      </c>
      <c r="J1070" s="101">
        <v>16291</v>
      </c>
      <c r="K1070" s="68" t="s">
        <v>237</v>
      </c>
      <c r="L1070" s="15" t="s">
        <v>17841</v>
      </c>
      <c r="M1070" s="15" t="s">
        <v>290</v>
      </c>
      <c r="N1070" s="15" t="s">
        <v>291</v>
      </c>
      <c r="O1070" s="15" t="s">
        <v>635</v>
      </c>
      <c r="P1070" s="15"/>
      <c r="Q1070" s="15"/>
      <c r="R1070" s="15"/>
      <c r="S1070" s="28"/>
      <c r="T1070" s="15">
        <v>8</v>
      </c>
      <c r="U1070" s="211" t="s">
        <v>3288</v>
      </c>
      <c r="V1070" s="15">
        <v>1</v>
      </c>
      <c r="W1070" s="15">
        <v>1</v>
      </c>
      <c r="X1070" s="15" t="s">
        <v>294</v>
      </c>
      <c r="Y1070" s="15" t="s">
        <v>2138</v>
      </c>
      <c r="Z1070" s="15" t="s">
        <v>18167</v>
      </c>
      <c r="AA1070">
        <f t="shared" si="16"/>
        <v>1</v>
      </c>
    </row>
    <row r="1071" spans="1:27" x14ac:dyDescent="0.2">
      <c r="A1071" s="46">
        <v>3184</v>
      </c>
      <c r="B1071" s="1" t="s">
        <v>3350</v>
      </c>
      <c r="C1071" t="s">
        <v>1027</v>
      </c>
      <c r="D1071" s="9" t="s">
        <v>3351</v>
      </c>
      <c r="E1071" s="9" t="s">
        <v>259</v>
      </c>
      <c r="F1071" s="9" t="s">
        <v>413</v>
      </c>
      <c r="G1071" s="10">
        <v>7</v>
      </c>
      <c r="H1071" s="10" t="s">
        <v>571</v>
      </c>
      <c r="I1071" s="10">
        <v>1944</v>
      </c>
      <c r="J1071" s="11" t="s">
        <v>3352</v>
      </c>
      <c r="K1071" s="12" t="s">
        <v>237</v>
      </c>
      <c r="L1071" s="13" t="s">
        <v>18449</v>
      </c>
      <c r="M1071" s="13" t="s">
        <v>290</v>
      </c>
      <c r="N1071" t="s">
        <v>291</v>
      </c>
      <c r="O1071" t="s">
        <v>339</v>
      </c>
      <c r="S1071" s="9"/>
      <c r="T1071">
        <v>8</v>
      </c>
      <c r="U1071" s="210" t="s">
        <v>3288</v>
      </c>
      <c r="V1071" s="14">
        <v>1</v>
      </c>
      <c r="W1071" s="14">
        <v>1</v>
      </c>
      <c r="X1071" s="14" t="s">
        <v>270</v>
      </c>
      <c r="Y1071">
        <v>617</v>
      </c>
      <c r="Z1071" t="s">
        <v>271</v>
      </c>
      <c r="AA1071">
        <f t="shared" si="16"/>
        <v>3</v>
      </c>
    </row>
    <row r="1072" spans="1:27" x14ac:dyDescent="0.2">
      <c r="A1072">
        <v>1021</v>
      </c>
      <c r="B1072" s="1" t="s">
        <v>3353</v>
      </c>
      <c r="C1072" t="s">
        <v>284</v>
      </c>
      <c r="D1072" s="9" t="s">
        <v>3354</v>
      </c>
      <c r="E1072" s="9" t="s">
        <v>259</v>
      </c>
      <c r="F1072" s="9" t="s">
        <v>413</v>
      </c>
      <c r="G1072" s="10">
        <v>7</v>
      </c>
      <c r="H1072" s="10" t="s">
        <v>571</v>
      </c>
      <c r="I1072" s="10">
        <v>1944</v>
      </c>
      <c r="J1072" s="11" t="s">
        <v>3355</v>
      </c>
      <c r="K1072" s="12" t="s">
        <v>415</v>
      </c>
      <c r="L1072" s="13" t="s">
        <v>3356</v>
      </c>
      <c r="M1072" s="13" t="s">
        <v>263</v>
      </c>
      <c r="N1072" t="s">
        <v>280</v>
      </c>
      <c r="Q1072" t="s">
        <v>281</v>
      </c>
      <c r="S1072" s="9"/>
      <c r="T1072">
        <v>8</v>
      </c>
      <c r="U1072" s="210" t="s">
        <v>3288</v>
      </c>
      <c r="V1072" s="14">
        <v>1</v>
      </c>
      <c r="W1072" s="14">
        <v>1</v>
      </c>
      <c r="X1072" s="14" t="s">
        <v>270</v>
      </c>
      <c r="Y1072">
        <v>307</v>
      </c>
      <c r="Z1072" t="s">
        <v>505</v>
      </c>
      <c r="AA1072">
        <f t="shared" si="16"/>
        <v>2</v>
      </c>
    </row>
    <row r="1073" spans="1:27" x14ac:dyDescent="0.2">
      <c r="A1073">
        <v>7763</v>
      </c>
      <c r="B1073" s="1" t="s">
        <v>3357</v>
      </c>
      <c r="C1073" t="s">
        <v>1798</v>
      </c>
      <c r="D1073" s="9" t="s">
        <v>2138</v>
      </c>
      <c r="E1073" s="9" t="s">
        <v>259</v>
      </c>
      <c r="F1073" s="9" t="s">
        <v>748</v>
      </c>
      <c r="G1073" s="10">
        <v>7</v>
      </c>
      <c r="H1073" s="10" t="s">
        <v>571</v>
      </c>
      <c r="I1073" s="10">
        <v>1944</v>
      </c>
      <c r="J1073" s="11" t="s">
        <v>3355</v>
      </c>
      <c r="K1073" s="12" t="s">
        <v>415</v>
      </c>
      <c r="L1073" s="13" t="s">
        <v>3358</v>
      </c>
      <c r="M1073" t="s">
        <v>332</v>
      </c>
      <c r="N1073" t="s">
        <v>333</v>
      </c>
      <c r="Q1073" t="s">
        <v>334</v>
      </c>
      <c r="S1073" s="9"/>
      <c r="T1073">
        <v>8</v>
      </c>
      <c r="U1073" s="210" t="s">
        <v>3288</v>
      </c>
      <c r="V1073" s="14">
        <v>1</v>
      </c>
      <c r="W1073" s="14">
        <v>1</v>
      </c>
      <c r="X1073" s="14" t="s">
        <v>270</v>
      </c>
      <c r="Y1073" t="s">
        <v>2138</v>
      </c>
      <c r="Z1073" t="s">
        <v>271</v>
      </c>
      <c r="AA1073">
        <f t="shared" si="16"/>
        <v>1</v>
      </c>
    </row>
    <row r="1074" spans="1:27" x14ac:dyDescent="0.2">
      <c r="A1074">
        <v>6820</v>
      </c>
      <c r="B1074" s="1" t="s">
        <v>3359</v>
      </c>
      <c r="C1074" t="s">
        <v>1027</v>
      </c>
      <c r="D1074" s="9">
        <v>464</v>
      </c>
      <c r="E1074" s="9" t="s">
        <v>259</v>
      </c>
      <c r="F1074" s="9" t="s">
        <v>1416</v>
      </c>
      <c r="G1074" s="10">
        <v>7</v>
      </c>
      <c r="H1074" s="10" t="s">
        <v>571</v>
      </c>
      <c r="I1074" s="10">
        <v>1944</v>
      </c>
      <c r="J1074" s="11" t="s">
        <v>3355</v>
      </c>
      <c r="K1074" s="12" t="s">
        <v>415</v>
      </c>
      <c r="L1074" s="13" t="s">
        <v>3360</v>
      </c>
      <c r="M1074" s="13" t="s">
        <v>263</v>
      </c>
      <c r="N1074" t="s">
        <v>280</v>
      </c>
      <c r="Q1074" t="s">
        <v>281</v>
      </c>
      <c r="S1074" s="9"/>
      <c r="T1074">
        <v>8</v>
      </c>
      <c r="U1074" s="210" t="s">
        <v>3288</v>
      </c>
      <c r="V1074" s="14">
        <v>1</v>
      </c>
      <c r="W1074" s="14">
        <v>1</v>
      </c>
      <c r="X1074" s="14" t="s">
        <v>270</v>
      </c>
      <c r="Y1074">
        <v>464</v>
      </c>
      <c r="Z1074" t="s">
        <v>271</v>
      </c>
      <c r="AA1074">
        <f t="shared" si="16"/>
        <v>1</v>
      </c>
    </row>
    <row r="1075" spans="1:27" x14ac:dyDescent="0.2">
      <c r="A1075">
        <v>4108</v>
      </c>
      <c r="B1075" s="1" t="s">
        <v>3363</v>
      </c>
      <c r="C1075" t="s">
        <v>1027</v>
      </c>
      <c r="D1075" s="9">
        <v>107</v>
      </c>
      <c r="E1075" s="9" t="s">
        <v>259</v>
      </c>
      <c r="F1075" s="9" t="s">
        <v>1416</v>
      </c>
      <c r="G1075" s="10">
        <v>7</v>
      </c>
      <c r="H1075" s="10" t="s">
        <v>571</v>
      </c>
      <c r="I1075" s="10">
        <v>1944</v>
      </c>
      <c r="J1075" s="11" t="s">
        <v>3355</v>
      </c>
      <c r="K1075" s="12" t="s">
        <v>415</v>
      </c>
      <c r="L1075" s="13" t="s">
        <v>18544</v>
      </c>
      <c r="M1075" s="13" t="s">
        <v>263</v>
      </c>
      <c r="N1075" t="s">
        <v>470</v>
      </c>
      <c r="Q1075" t="s">
        <v>672</v>
      </c>
      <c r="S1075" s="9"/>
      <c r="T1075">
        <v>8</v>
      </c>
      <c r="U1075" s="210" t="s">
        <v>3288</v>
      </c>
      <c r="V1075" s="14">
        <v>1</v>
      </c>
      <c r="W1075" s="14">
        <v>1</v>
      </c>
      <c r="X1075" s="14" t="s">
        <v>270</v>
      </c>
      <c r="Y1075">
        <v>107</v>
      </c>
      <c r="Z1075" t="s">
        <v>271</v>
      </c>
      <c r="AA1075">
        <f t="shared" si="16"/>
        <v>1</v>
      </c>
    </row>
    <row r="1076" spans="1:27" x14ac:dyDescent="0.2">
      <c r="A1076">
        <v>3642</v>
      </c>
      <c r="B1076" s="1" t="s">
        <v>3364</v>
      </c>
      <c r="C1076" t="s">
        <v>1027</v>
      </c>
      <c r="D1076" s="9">
        <v>21</v>
      </c>
      <c r="E1076" s="9" t="s">
        <v>259</v>
      </c>
      <c r="F1076" s="9" t="s">
        <v>1416</v>
      </c>
      <c r="G1076" s="10">
        <v>7</v>
      </c>
      <c r="H1076" s="10" t="s">
        <v>571</v>
      </c>
      <c r="I1076" s="10">
        <v>1944</v>
      </c>
      <c r="J1076" s="11" t="s">
        <v>3355</v>
      </c>
      <c r="K1076" s="12" t="s">
        <v>415</v>
      </c>
      <c r="L1076" s="13" t="s">
        <v>3365</v>
      </c>
      <c r="M1076" s="13" t="s">
        <v>332</v>
      </c>
      <c r="N1076" t="s">
        <v>333</v>
      </c>
      <c r="Q1076" t="s">
        <v>334</v>
      </c>
      <c r="S1076" s="9"/>
      <c r="T1076">
        <v>8</v>
      </c>
      <c r="U1076" s="210" t="s">
        <v>3288</v>
      </c>
      <c r="V1076" s="14">
        <v>1</v>
      </c>
      <c r="W1076" s="14">
        <v>1</v>
      </c>
      <c r="X1076" s="14" t="s">
        <v>270</v>
      </c>
      <c r="Y1076">
        <v>21</v>
      </c>
      <c r="Z1076" t="s">
        <v>271</v>
      </c>
      <c r="AA1076">
        <f t="shared" si="16"/>
        <v>1</v>
      </c>
    </row>
    <row r="1077" spans="1:27" x14ac:dyDescent="0.2">
      <c r="A1077">
        <v>2243</v>
      </c>
      <c r="B1077" s="1" t="s">
        <v>3370</v>
      </c>
      <c r="C1077" t="s">
        <v>507</v>
      </c>
      <c r="D1077" s="9" t="s">
        <v>531</v>
      </c>
      <c r="E1077" s="9" t="s">
        <v>259</v>
      </c>
      <c r="F1077" s="9" t="s">
        <v>532</v>
      </c>
      <c r="G1077" s="10">
        <v>8</v>
      </c>
      <c r="H1077" s="10" t="s">
        <v>571</v>
      </c>
      <c r="I1077" s="10">
        <v>1944</v>
      </c>
      <c r="J1077" s="11" t="s">
        <v>3368</v>
      </c>
      <c r="K1077" s="12" t="s">
        <v>237</v>
      </c>
      <c r="L1077" s="13" t="s">
        <v>3371</v>
      </c>
      <c r="M1077" s="13" t="s">
        <v>290</v>
      </c>
      <c r="N1077" t="s">
        <v>291</v>
      </c>
      <c r="O1077" t="s">
        <v>439</v>
      </c>
      <c r="S1077" s="9"/>
      <c r="T1077">
        <v>8</v>
      </c>
      <c r="U1077" s="210" t="s">
        <v>3288</v>
      </c>
      <c r="V1077" s="14">
        <v>1</v>
      </c>
      <c r="W1077" s="14">
        <v>1</v>
      </c>
      <c r="X1077" s="14" t="s">
        <v>294</v>
      </c>
      <c r="Y1077" t="s">
        <v>531</v>
      </c>
      <c r="Z1077" t="s">
        <v>18167</v>
      </c>
      <c r="AA1077">
        <f t="shared" si="16"/>
        <v>1</v>
      </c>
    </row>
    <row r="1078" spans="1:27" x14ac:dyDescent="0.2">
      <c r="A1078">
        <v>7732</v>
      </c>
      <c r="B1078" s="1" t="s">
        <v>3372</v>
      </c>
      <c r="C1078" t="s">
        <v>1352</v>
      </c>
      <c r="D1078" s="9">
        <v>540</v>
      </c>
      <c r="E1078" s="9" t="s">
        <v>259</v>
      </c>
      <c r="F1078" s="9" t="s">
        <v>260</v>
      </c>
      <c r="G1078" s="10">
        <v>8</v>
      </c>
      <c r="H1078" s="10" t="s">
        <v>571</v>
      </c>
      <c r="I1078" s="10">
        <v>1944</v>
      </c>
      <c r="J1078" s="11" t="s">
        <v>3368</v>
      </c>
      <c r="K1078" s="12" t="s">
        <v>237</v>
      </c>
      <c r="L1078" s="13" t="s">
        <v>3373</v>
      </c>
      <c r="M1078" s="13" t="s">
        <v>263</v>
      </c>
      <c r="N1078" t="s">
        <v>3374</v>
      </c>
      <c r="O1078" t="s">
        <v>3375</v>
      </c>
      <c r="P1078" t="s">
        <v>3375</v>
      </c>
      <c r="Q1078" t="s">
        <v>267</v>
      </c>
      <c r="R1078" s="9" t="s">
        <v>3376</v>
      </c>
      <c r="S1078" s="9"/>
      <c r="T1078">
        <v>8</v>
      </c>
      <c r="U1078" s="210" t="s">
        <v>3288</v>
      </c>
      <c r="V1078" s="14">
        <v>1</v>
      </c>
      <c r="W1078" s="14">
        <v>1</v>
      </c>
      <c r="X1078" s="14" t="s">
        <v>270</v>
      </c>
      <c r="Y1078">
        <v>540</v>
      </c>
      <c r="Z1078" t="s">
        <v>271</v>
      </c>
      <c r="AA1078">
        <f t="shared" si="16"/>
        <v>1</v>
      </c>
    </row>
    <row r="1079" spans="1:27" x14ac:dyDescent="0.2">
      <c r="A1079">
        <v>2775</v>
      </c>
      <c r="B1079" s="1" t="s">
        <v>3377</v>
      </c>
      <c r="C1079" t="s">
        <v>1798</v>
      </c>
      <c r="D1079" s="9">
        <v>140</v>
      </c>
      <c r="E1079" s="9" t="s">
        <v>259</v>
      </c>
      <c r="F1079" s="9" t="s">
        <v>260</v>
      </c>
      <c r="G1079" s="10">
        <v>8</v>
      </c>
      <c r="H1079" s="10" t="s">
        <v>571</v>
      </c>
      <c r="I1079" s="10">
        <v>1944</v>
      </c>
      <c r="J1079" s="11" t="s">
        <v>3368</v>
      </c>
      <c r="K1079" s="12" t="s">
        <v>237</v>
      </c>
      <c r="L1079" s="13" t="s">
        <v>3378</v>
      </c>
      <c r="M1079" s="13" t="s">
        <v>290</v>
      </c>
      <c r="N1079" t="s">
        <v>573</v>
      </c>
      <c r="O1079" t="s">
        <v>292</v>
      </c>
      <c r="S1079" s="9"/>
      <c r="T1079">
        <v>8</v>
      </c>
      <c r="U1079" s="210" t="s">
        <v>3288</v>
      </c>
      <c r="V1079" s="14">
        <v>1</v>
      </c>
      <c r="W1079" s="14">
        <v>1</v>
      </c>
      <c r="X1079" s="14" t="s">
        <v>270</v>
      </c>
      <c r="Y1079">
        <v>140</v>
      </c>
      <c r="Z1079" t="s">
        <v>271</v>
      </c>
      <c r="AA1079">
        <f t="shared" si="16"/>
        <v>1</v>
      </c>
    </row>
    <row r="1080" spans="1:27" x14ac:dyDescent="0.2">
      <c r="A1080">
        <v>2318</v>
      </c>
      <c r="B1080" s="1" t="s">
        <v>3366</v>
      </c>
      <c r="C1080" t="s">
        <v>1027</v>
      </c>
      <c r="D1080" s="9" t="s">
        <v>3367</v>
      </c>
      <c r="E1080" s="9" t="s">
        <v>259</v>
      </c>
      <c r="F1080" s="9" t="s">
        <v>413</v>
      </c>
      <c r="G1080" s="10">
        <v>8</v>
      </c>
      <c r="H1080" s="10" t="s">
        <v>571</v>
      </c>
      <c r="I1080" s="10">
        <v>1944</v>
      </c>
      <c r="J1080" s="11" t="s">
        <v>3368</v>
      </c>
      <c r="K1080" s="12" t="s">
        <v>237</v>
      </c>
      <c r="L1080" s="13" t="s">
        <v>3369</v>
      </c>
      <c r="M1080" s="13" t="s">
        <v>263</v>
      </c>
      <c r="N1080" t="s">
        <v>1350</v>
      </c>
      <c r="Q1080" t="s">
        <v>672</v>
      </c>
      <c r="S1080" s="9"/>
      <c r="T1080">
        <v>8</v>
      </c>
      <c r="U1080" s="210" t="s">
        <v>3288</v>
      </c>
      <c r="V1080" s="14">
        <v>1</v>
      </c>
      <c r="W1080" s="14">
        <v>1</v>
      </c>
      <c r="X1080" s="14" t="s">
        <v>270</v>
      </c>
      <c r="Y1080">
        <v>151</v>
      </c>
      <c r="Z1080" t="s">
        <v>271</v>
      </c>
      <c r="AA1080">
        <f t="shared" si="16"/>
        <v>2</v>
      </c>
    </row>
    <row r="1081" spans="1:27" x14ac:dyDescent="0.2">
      <c r="A1081">
        <v>533</v>
      </c>
      <c r="B1081" s="1" t="s">
        <v>3383</v>
      </c>
      <c r="C1081" t="s">
        <v>284</v>
      </c>
      <c r="D1081" s="9" t="s">
        <v>924</v>
      </c>
      <c r="E1081" s="9" t="s">
        <v>259</v>
      </c>
      <c r="F1081" s="9" t="s">
        <v>312</v>
      </c>
      <c r="G1081" s="10">
        <v>9</v>
      </c>
      <c r="H1081" s="10" t="s">
        <v>571</v>
      </c>
      <c r="I1081" s="10">
        <v>1944</v>
      </c>
      <c r="J1081" s="11" t="s">
        <v>3381</v>
      </c>
      <c r="K1081" s="12" t="s">
        <v>237</v>
      </c>
      <c r="L1081" s="13" t="s">
        <v>3384</v>
      </c>
      <c r="M1081" s="13" t="s">
        <v>290</v>
      </c>
      <c r="O1081" t="s">
        <v>3076</v>
      </c>
      <c r="S1081" s="9"/>
      <c r="T1081">
        <v>8</v>
      </c>
      <c r="U1081" s="210" t="s">
        <v>3288</v>
      </c>
      <c r="V1081" s="14">
        <v>1</v>
      </c>
      <c r="W1081" s="14">
        <v>1</v>
      </c>
      <c r="X1081" s="14" t="s">
        <v>270</v>
      </c>
      <c r="Y1081">
        <v>307</v>
      </c>
      <c r="Z1081" t="s">
        <v>505</v>
      </c>
      <c r="AA1081">
        <f t="shared" si="16"/>
        <v>2</v>
      </c>
    </row>
    <row r="1082" spans="1:27" x14ac:dyDescent="0.2">
      <c r="A1082">
        <v>1972</v>
      </c>
      <c r="B1082" s="1" t="s">
        <v>3379</v>
      </c>
      <c r="C1082" t="s">
        <v>1523</v>
      </c>
      <c r="D1082" s="9" t="s">
        <v>3380</v>
      </c>
      <c r="E1082" s="9" t="s">
        <v>259</v>
      </c>
      <c r="F1082" s="9" t="s">
        <v>312</v>
      </c>
      <c r="G1082" s="10">
        <v>9</v>
      </c>
      <c r="H1082" s="10" t="s">
        <v>571</v>
      </c>
      <c r="I1082" s="10">
        <v>1944</v>
      </c>
      <c r="J1082" s="11" t="s">
        <v>3381</v>
      </c>
      <c r="K1082" s="12" t="s">
        <v>237</v>
      </c>
      <c r="L1082" s="13" t="s">
        <v>3382</v>
      </c>
      <c r="M1082" s="13" t="s">
        <v>290</v>
      </c>
      <c r="N1082" t="s">
        <v>291</v>
      </c>
      <c r="O1082" t="s">
        <v>1961</v>
      </c>
      <c r="S1082" s="9"/>
      <c r="T1082">
        <v>8</v>
      </c>
      <c r="U1082" s="210" t="s">
        <v>3288</v>
      </c>
      <c r="V1082" s="14">
        <v>1</v>
      </c>
      <c r="W1082" s="14">
        <v>1</v>
      </c>
      <c r="X1082" s="14" t="s">
        <v>270</v>
      </c>
      <c r="Y1082">
        <v>409</v>
      </c>
      <c r="Z1082" t="s">
        <v>505</v>
      </c>
      <c r="AA1082">
        <f t="shared" si="16"/>
        <v>3</v>
      </c>
    </row>
    <row r="1083" spans="1:27" x14ac:dyDescent="0.2">
      <c r="A1083">
        <v>4553</v>
      </c>
      <c r="B1083" s="1" t="s">
        <v>3385</v>
      </c>
      <c r="C1083" t="s">
        <v>507</v>
      </c>
      <c r="D1083" s="9" t="s">
        <v>658</v>
      </c>
      <c r="E1083" s="9" t="s">
        <v>259</v>
      </c>
      <c r="F1083" s="9" t="s">
        <v>286</v>
      </c>
      <c r="G1083" s="10">
        <v>9</v>
      </c>
      <c r="H1083" s="10" t="s">
        <v>571</v>
      </c>
      <c r="I1083" s="10">
        <v>1944</v>
      </c>
      <c r="J1083" s="11" t="s">
        <v>3381</v>
      </c>
      <c r="K1083" s="12" t="s">
        <v>237</v>
      </c>
      <c r="L1083" s="13" t="s">
        <v>3386</v>
      </c>
      <c r="M1083" s="13" t="s">
        <v>290</v>
      </c>
      <c r="N1083" t="s">
        <v>291</v>
      </c>
      <c r="O1083" t="s">
        <v>3387</v>
      </c>
      <c r="S1083" s="9"/>
      <c r="T1083">
        <v>8</v>
      </c>
      <c r="U1083" s="210" t="s">
        <v>3288</v>
      </c>
      <c r="V1083" s="14">
        <v>1</v>
      </c>
      <c r="W1083" s="14">
        <v>1</v>
      </c>
      <c r="X1083" s="14" t="s">
        <v>294</v>
      </c>
      <c r="Y1083" t="s">
        <v>658</v>
      </c>
      <c r="Z1083" t="s">
        <v>18167</v>
      </c>
      <c r="AA1083">
        <f t="shared" si="16"/>
        <v>1</v>
      </c>
    </row>
    <row r="1084" spans="1:27" x14ac:dyDescent="0.2">
      <c r="A1084">
        <v>7734</v>
      </c>
      <c r="B1084" s="1" t="s">
        <v>3388</v>
      </c>
      <c r="C1084" t="s">
        <v>1352</v>
      </c>
      <c r="D1084" s="9">
        <v>540</v>
      </c>
      <c r="E1084" s="9" t="s">
        <v>259</v>
      </c>
      <c r="F1084" s="9" t="s">
        <v>260</v>
      </c>
      <c r="G1084" s="10">
        <v>9</v>
      </c>
      <c r="H1084" s="10" t="s">
        <v>571</v>
      </c>
      <c r="I1084" s="10">
        <v>1944</v>
      </c>
      <c r="J1084" s="11" t="s">
        <v>3381</v>
      </c>
      <c r="K1084" s="12" t="s">
        <v>237</v>
      </c>
      <c r="L1084" s="13" t="s">
        <v>3389</v>
      </c>
      <c r="M1084" s="13" t="s">
        <v>263</v>
      </c>
      <c r="N1084" t="s">
        <v>2672</v>
      </c>
      <c r="Q1084" t="s">
        <v>672</v>
      </c>
      <c r="S1084" s="9"/>
      <c r="T1084">
        <v>8</v>
      </c>
      <c r="U1084" s="210" t="s">
        <v>3288</v>
      </c>
      <c r="V1084" s="14">
        <v>1</v>
      </c>
      <c r="W1084" s="14">
        <v>1</v>
      </c>
      <c r="X1084" s="14" t="s">
        <v>270</v>
      </c>
      <c r="Y1084">
        <v>540</v>
      </c>
      <c r="Z1084" t="s">
        <v>271</v>
      </c>
      <c r="AA1084">
        <f t="shared" si="16"/>
        <v>1</v>
      </c>
    </row>
    <row r="1085" spans="1:27" x14ac:dyDescent="0.2">
      <c r="A1085">
        <v>177</v>
      </c>
      <c r="B1085" s="1" t="s">
        <v>3390</v>
      </c>
      <c r="C1085" t="s">
        <v>284</v>
      </c>
      <c r="D1085" s="9" t="s">
        <v>3391</v>
      </c>
      <c r="E1085" s="9" t="s">
        <v>259</v>
      </c>
      <c r="F1085" s="9" t="s">
        <v>532</v>
      </c>
      <c r="G1085" s="10">
        <v>10</v>
      </c>
      <c r="H1085" s="10" t="s">
        <v>571</v>
      </c>
      <c r="I1085" s="10">
        <v>1944</v>
      </c>
      <c r="J1085" s="11" t="s">
        <v>3392</v>
      </c>
      <c r="K1085" s="12" t="s">
        <v>237</v>
      </c>
      <c r="L1085" s="13" t="s">
        <v>3393</v>
      </c>
      <c r="M1085" s="13" t="s">
        <v>290</v>
      </c>
      <c r="N1085" t="s">
        <v>291</v>
      </c>
      <c r="O1085" t="s">
        <v>520</v>
      </c>
      <c r="S1085" s="9"/>
      <c r="T1085">
        <v>8</v>
      </c>
      <c r="U1085" s="210" t="s">
        <v>3288</v>
      </c>
      <c r="V1085" s="14">
        <v>1</v>
      </c>
      <c r="W1085" s="14">
        <v>1</v>
      </c>
      <c r="X1085" s="14" t="s">
        <v>294</v>
      </c>
      <c r="Y1085" t="s">
        <v>971</v>
      </c>
      <c r="Z1085" t="s">
        <v>271</v>
      </c>
      <c r="AA1085">
        <f t="shared" si="16"/>
        <v>6</v>
      </c>
    </row>
    <row r="1086" spans="1:27" x14ac:dyDescent="0.2">
      <c r="A1086">
        <v>7136</v>
      </c>
      <c r="B1086" s="1" t="s">
        <v>3394</v>
      </c>
      <c r="C1086" t="s">
        <v>1027</v>
      </c>
      <c r="D1086" s="9">
        <v>613</v>
      </c>
      <c r="E1086" s="9" t="s">
        <v>259</v>
      </c>
      <c r="F1086" s="9" t="s">
        <v>1416</v>
      </c>
      <c r="G1086" s="10">
        <v>10</v>
      </c>
      <c r="H1086" s="10" t="s">
        <v>571</v>
      </c>
      <c r="I1086" s="10">
        <v>1944</v>
      </c>
      <c r="J1086" s="11" t="s">
        <v>3395</v>
      </c>
      <c r="K1086" s="12" t="s">
        <v>415</v>
      </c>
      <c r="L1086" s="13" t="s">
        <v>18779</v>
      </c>
      <c r="M1086" s="13" t="s">
        <v>263</v>
      </c>
      <c r="N1086" t="s">
        <v>280</v>
      </c>
      <c r="Q1086" t="s">
        <v>281</v>
      </c>
      <c r="S1086" s="9"/>
      <c r="T1086">
        <v>8</v>
      </c>
      <c r="U1086" s="210" t="s">
        <v>3288</v>
      </c>
      <c r="V1086" s="14">
        <v>1</v>
      </c>
      <c r="W1086" s="14">
        <v>1</v>
      </c>
      <c r="X1086" s="14" t="s">
        <v>270</v>
      </c>
      <c r="Y1086">
        <v>613</v>
      </c>
      <c r="Z1086" t="s">
        <v>271</v>
      </c>
      <c r="AA1086">
        <f t="shared" si="16"/>
        <v>1</v>
      </c>
    </row>
    <row r="1087" spans="1:27" x14ac:dyDescent="0.2">
      <c r="A1087">
        <v>4121</v>
      </c>
      <c r="B1087" s="1" t="s">
        <v>3396</v>
      </c>
      <c r="C1087" t="s">
        <v>1352</v>
      </c>
      <c r="D1087" s="9">
        <v>544</v>
      </c>
      <c r="E1087" s="9" t="s">
        <v>259</v>
      </c>
      <c r="F1087" s="9" t="s">
        <v>260</v>
      </c>
      <c r="G1087" s="10">
        <v>11</v>
      </c>
      <c r="H1087" s="10" t="s">
        <v>571</v>
      </c>
      <c r="I1087" s="10">
        <v>1944</v>
      </c>
      <c r="J1087" s="11" t="s">
        <v>3397</v>
      </c>
      <c r="K1087" s="12" t="s">
        <v>237</v>
      </c>
      <c r="L1087" s="13" t="s">
        <v>3398</v>
      </c>
      <c r="M1087" s="13" t="s">
        <v>332</v>
      </c>
      <c r="N1087" t="s">
        <v>333</v>
      </c>
      <c r="Q1087" t="s">
        <v>334</v>
      </c>
      <c r="S1087" s="9"/>
      <c r="T1087">
        <v>8</v>
      </c>
      <c r="U1087" s="210" t="s">
        <v>3288</v>
      </c>
      <c r="V1087" s="14">
        <v>1</v>
      </c>
      <c r="W1087" s="14">
        <v>1</v>
      </c>
      <c r="X1087" s="14" t="s">
        <v>270</v>
      </c>
      <c r="Y1087">
        <v>544</v>
      </c>
      <c r="Z1087" t="s">
        <v>271</v>
      </c>
      <c r="AA1087">
        <f t="shared" si="16"/>
        <v>1</v>
      </c>
    </row>
    <row r="1088" spans="1:27" x14ac:dyDescent="0.2">
      <c r="A1088">
        <v>7444</v>
      </c>
      <c r="B1088" s="1" t="s">
        <v>3402</v>
      </c>
      <c r="C1088" t="s">
        <v>1523</v>
      </c>
      <c r="D1088" s="9" t="s">
        <v>3403</v>
      </c>
      <c r="E1088" s="9" t="s">
        <v>259</v>
      </c>
      <c r="F1088" s="9" t="s">
        <v>312</v>
      </c>
      <c r="G1088" s="10">
        <v>11</v>
      </c>
      <c r="H1088" s="10" t="s">
        <v>571</v>
      </c>
      <c r="I1088" s="10">
        <v>1944</v>
      </c>
      <c r="J1088" s="11" t="s">
        <v>3404</v>
      </c>
      <c r="K1088" s="12" t="s">
        <v>415</v>
      </c>
      <c r="L1088" s="13" t="s">
        <v>17934</v>
      </c>
      <c r="M1088" s="13" t="s">
        <v>290</v>
      </c>
      <c r="N1088" t="s">
        <v>573</v>
      </c>
      <c r="O1088" t="s">
        <v>692</v>
      </c>
      <c r="S1088" s="9"/>
      <c r="T1088">
        <v>8</v>
      </c>
      <c r="U1088" s="210" t="s">
        <v>3288</v>
      </c>
      <c r="V1088" s="14">
        <v>1</v>
      </c>
      <c r="W1088" s="14">
        <v>1</v>
      </c>
      <c r="X1088" s="14" t="s">
        <v>270</v>
      </c>
      <c r="Y1088">
        <v>264</v>
      </c>
      <c r="Z1088" t="s">
        <v>505</v>
      </c>
      <c r="AA1088">
        <f t="shared" si="16"/>
        <v>3</v>
      </c>
    </row>
    <row r="1089" spans="1:27" x14ac:dyDescent="0.2">
      <c r="A1089">
        <v>7535</v>
      </c>
      <c r="B1089" s="1" t="s">
        <v>3399</v>
      </c>
      <c r="C1089" t="s">
        <v>1523</v>
      </c>
      <c r="D1089" s="9">
        <v>604</v>
      </c>
      <c r="E1089" s="9" t="s">
        <v>259</v>
      </c>
      <c r="F1089" s="9" t="s">
        <v>312</v>
      </c>
      <c r="G1089" s="10">
        <v>11</v>
      </c>
      <c r="H1089" s="10" t="s">
        <v>571</v>
      </c>
      <c r="I1089" s="10">
        <v>1944</v>
      </c>
      <c r="J1089" s="11" t="s">
        <v>3400</v>
      </c>
      <c r="K1089" s="12" t="s">
        <v>415</v>
      </c>
      <c r="L1089" s="13" t="s">
        <v>3401</v>
      </c>
      <c r="M1089" s="13" t="s">
        <v>290</v>
      </c>
      <c r="N1089" t="s">
        <v>573</v>
      </c>
      <c r="O1089" t="s">
        <v>692</v>
      </c>
      <c r="S1089" s="9"/>
      <c r="T1089">
        <v>8</v>
      </c>
      <c r="U1089" s="210" t="s">
        <v>3288</v>
      </c>
      <c r="V1089" s="14">
        <v>1</v>
      </c>
      <c r="W1089" s="14">
        <v>1</v>
      </c>
      <c r="X1089" s="14" t="s">
        <v>270</v>
      </c>
      <c r="Y1089">
        <v>604</v>
      </c>
      <c r="Z1089" t="s">
        <v>505</v>
      </c>
      <c r="AA1089">
        <f t="shared" si="16"/>
        <v>1</v>
      </c>
    </row>
    <row r="1090" spans="1:27" x14ac:dyDescent="0.2">
      <c r="A1090">
        <v>7706</v>
      </c>
      <c r="B1090" s="1" t="s">
        <v>3405</v>
      </c>
      <c r="C1090" t="s">
        <v>2040</v>
      </c>
      <c r="D1090" s="9">
        <v>571</v>
      </c>
      <c r="E1090" s="9" t="s">
        <v>259</v>
      </c>
      <c r="F1090" s="9" t="s">
        <v>721</v>
      </c>
      <c r="G1090" s="10">
        <v>11</v>
      </c>
      <c r="H1090" s="10" t="s">
        <v>571</v>
      </c>
      <c r="I1090" s="10">
        <v>1944</v>
      </c>
      <c r="J1090" s="11" t="s">
        <v>3404</v>
      </c>
      <c r="K1090" s="12" t="s">
        <v>415</v>
      </c>
      <c r="L1090" s="13" t="s">
        <v>18814</v>
      </c>
      <c r="M1090" s="13" t="s">
        <v>263</v>
      </c>
      <c r="N1090" t="s">
        <v>312</v>
      </c>
      <c r="Q1090" t="s">
        <v>267</v>
      </c>
      <c r="R1090" s="9" t="s">
        <v>955</v>
      </c>
      <c r="S1090" s="9"/>
      <c r="T1090">
        <v>8</v>
      </c>
      <c r="U1090" s="210" t="s">
        <v>3288</v>
      </c>
      <c r="V1090" s="14">
        <v>1</v>
      </c>
      <c r="W1090" s="14">
        <v>1</v>
      </c>
      <c r="X1090" s="14" t="s">
        <v>270</v>
      </c>
      <c r="Y1090">
        <v>571</v>
      </c>
      <c r="Z1090" t="s">
        <v>3085</v>
      </c>
      <c r="AA1090">
        <f t="shared" ref="AA1090:AA1153" si="17">LEN(D1090)-LEN(SUBSTITUTE(D1090,"/",""))+1</f>
        <v>1</v>
      </c>
    </row>
    <row r="1091" spans="1:27" x14ac:dyDescent="0.2">
      <c r="A1091">
        <v>5480</v>
      </c>
      <c r="B1091" s="1" t="s">
        <v>3421</v>
      </c>
      <c r="C1091" t="s">
        <v>1027</v>
      </c>
      <c r="D1091" s="9">
        <v>235</v>
      </c>
      <c r="E1091" s="9" t="s">
        <v>259</v>
      </c>
      <c r="F1091" s="9" t="s">
        <v>883</v>
      </c>
      <c r="G1091" s="10">
        <v>12</v>
      </c>
      <c r="H1091" s="10" t="s">
        <v>571</v>
      </c>
      <c r="I1091" s="10">
        <v>1944</v>
      </c>
      <c r="J1091" s="11" t="s">
        <v>3408</v>
      </c>
      <c r="K1091" s="12" t="s">
        <v>237</v>
      </c>
      <c r="L1091" s="13" t="s">
        <v>17805</v>
      </c>
      <c r="M1091" s="13" t="s">
        <v>332</v>
      </c>
      <c r="N1091" t="s">
        <v>333</v>
      </c>
      <c r="Q1091" t="s">
        <v>334</v>
      </c>
      <c r="S1091" s="9"/>
      <c r="T1091">
        <v>8</v>
      </c>
      <c r="U1091" s="210" t="s">
        <v>3288</v>
      </c>
      <c r="V1091" s="14">
        <v>1</v>
      </c>
      <c r="W1091" s="14">
        <v>1</v>
      </c>
      <c r="X1091" s="14" t="s">
        <v>270</v>
      </c>
      <c r="Y1091">
        <v>235</v>
      </c>
      <c r="Z1091" t="s">
        <v>1419</v>
      </c>
      <c r="AA1091">
        <f t="shared" si="17"/>
        <v>1</v>
      </c>
    </row>
    <row r="1092" spans="1:27" x14ac:dyDescent="0.2">
      <c r="A1092">
        <v>1109</v>
      </c>
      <c r="B1092" s="1" t="s">
        <v>3406</v>
      </c>
      <c r="C1092" t="s">
        <v>1027</v>
      </c>
      <c r="D1092" s="9" t="s">
        <v>3407</v>
      </c>
      <c r="E1092" s="9" t="s">
        <v>876</v>
      </c>
      <c r="F1092" s="9" t="s">
        <v>1416</v>
      </c>
      <c r="G1092" s="10">
        <v>12</v>
      </c>
      <c r="H1092" s="10" t="s">
        <v>571</v>
      </c>
      <c r="I1092" s="10">
        <v>1944</v>
      </c>
      <c r="J1092" s="11" t="s">
        <v>3408</v>
      </c>
      <c r="K1092" s="12" t="s">
        <v>237</v>
      </c>
      <c r="L1092" s="13" t="s">
        <v>3409</v>
      </c>
      <c r="M1092" s="13" t="s">
        <v>290</v>
      </c>
      <c r="N1092" t="s">
        <v>291</v>
      </c>
      <c r="O1092" t="s">
        <v>93</v>
      </c>
      <c r="S1092" s="9"/>
      <c r="T1092">
        <v>8</v>
      </c>
      <c r="U1092" s="210" t="s">
        <v>3288</v>
      </c>
      <c r="V1092" s="14">
        <v>1</v>
      </c>
      <c r="W1092" s="14">
        <v>1</v>
      </c>
      <c r="X1092" s="14" t="s">
        <v>270</v>
      </c>
      <c r="Y1092" t="s">
        <v>1232</v>
      </c>
      <c r="Z1092" t="s">
        <v>271</v>
      </c>
      <c r="AA1092">
        <f t="shared" si="17"/>
        <v>3</v>
      </c>
    </row>
    <row r="1093" spans="1:27" x14ac:dyDescent="0.2">
      <c r="A1093">
        <v>3293</v>
      </c>
      <c r="B1093" s="1" t="s">
        <v>3413</v>
      </c>
      <c r="C1093" t="s">
        <v>1027</v>
      </c>
      <c r="D1093" s="9" t="s">
        <v>18132</v>
      </c>
      <c r="E1093" s="9" t="s">
        <v>876</v>
      </c>
      <c r="F1093" s="9" t="s">
        <v>733</v>
      </c>
      <c r="G1093" s="10">
        <v>12</v>
      </c>
      <c r="H1093" s="10" t="s">
        <v>571</v>
      </c>
      <c r="I1093" s="10">
        <v>1944</v>
      </c>
      <c r="J1093" s="11" t="s">
        <v>3408</v>
      </c>
      <c r="K1093" s="12" t="s">
        <v>237</v>
      </c>
      <c r="L1093" s="13" t="s">
        <v>18133</v>
      </c>
      <c r="M1093" s="13" t="s">
        <v>290</v>
      </c>
      <c r="N1093" t="s">
        <v>291</v>
      </c>
      <c r="O1093" t="s">
        <v>292</v>
      </c>
      <c r="S1093" s="9"/>
      <c r="T1093">
        <v>8</v>
      </c>
      <c r="U1093" s="210" t="s">
        <v>3288</v>
      </c>
      <c r="V1093" s="14">
        <v>1</v>
      </c>
      <c r="W1093" s="14">
        <v>1</v>
      </c>
      <c r="X1093" s="14" t="s">
        <v>294</v>
      </c>
      <c r="Y1093" t="s">
        <v>3103</v>
      </c>
      <c r="Z1093" t="s">
        <v>271</v>
      </c>
      <c r="AA1093">
        <f t="shared" si="17"/>
        <v>3</v>
      </c>
    </row>
    <row r="1094" spans="1:27" x14ac:dyDescent="0.2">
      <c r="A1094">
        <v>2415</v>
      </c>
      <c r="B1094" s="1" t="s">
        <v>3410</v>
      </c>
      <c r="C1094" t="s">
        <v>1027</v>
      </c>
      <c r="D1094" s="9" t="s">
        <v>3411</v>
      </c>
      <c r="E1094" s="9" t="s">
        <v>259</v>
      </c>
      <c r="F1094" s="9" t="s">
        <v>286</v>
      </c>
      <c r="G1094" s="10">
        <v>12</v>
      </c>
      <c r="H1094" s="10" t="s">
        <v>571</v>
      </c>
      <c r="I1094" s="10">
        <v>1944</v>
      </c>
      <c r="J1094" s="11" t="s">
        <v>3408</v>
      </c>
      <c r="K1094" s="12" t="s">
        <v>237</v>
      </c>
      <c r="L1094" s="13" t="s">
        <v>3412</v>
      </c>
      <c r="M1094" s="13" t="s">
        <v>290</v>
      </c>
      <c r="N1094" t="s">
        <v>291</v>
      </c>
      <c r="O1094" t="s">
        <v>292</v>
      </c>
      <c r="S1094" s="9"/>
      <c r="T1094">
        <v>8</v>
      </c>
      <c r="U1094" s="210" t="s">
        <v>3288</v>
      </c>
      <c r="V1094" s="14">
        <v>1</v>
      </c>
      <c r="W1094" s="14">
        <v>1</v>
      </c>
      <c r="X1094" s="14" t="s">
        <v>294</v>
      </c>
      <c r="Y1094" t="s">
        <v>2529</v>
      </c>
      <c r="Z1094" t="s">
        <v>271</v>
      </c>
      <c r="AA1094">
        <f t="shared" si="17"/>
        <v>3</v>
      </c>
    </row>
    <row r="1095" spans="1:27" x14ac:dyDescent="0.2">
      <c r="A1095">
        <v>2418</v>
      </c>
      <c r="B1095" s="1" t="s">
        <v>3419</v>
      </c>
      <c r="C1095" t="s">
        <v>1027</v>
      </c>
      <c r="D1095" s="9">
        <v>248</v>
      </c>
      <c r="E1095" s="9" t="s">
        <v>259</v>
      </c>
      <c r="F1095" s="9" t="s">
        <v>883</v>
      </c>
      <c r="G1095" s="10">
        <v>12</v>
      </c>
      <c r="H1095" s="10" t="s">
        <v>571</v>
      </c>
      <c r="I1095" s="10">
        <v>1944</v>
      </c>
      <c r="J1095" s="11" t="s">
        <v>3408</v>
      </c>
      <c r="K1095" s="12" t="s">
        <v>237</v>
      </c>
      <c r="L1095" s="13" t="s">
        <v>3420</v>
      </c>
      <c r="M1095" s="53" t="s">
        <v>263</v>
      </c>
      <c r="N1095" t="s">
        <v>280</v>
      </c>
      <c r="Q1095" t="s">
        <v>281</v>
      </c>
      <c r="S1095" s="9"/>
      <c r="T1095">
        <v>8</v>
      </c>
      <c r="U1095" s="210" t="s">
        <v>3288</v>
      </c>
      <c r="V1095" s="14">
        <v>1</v>
      </c>
      <c r="W1095" s="14">
        <v>1</v>
      </c>
      <c r="X1095" s="14" t="s">
        <v>270</v>
      </c>
      <c r="Y1095">
        <v>248</v>
      </c>
      <c r="Z1095" t="s">
        <v>271</v>
      </c>
      <c r="AA1095">
        <f t="shared" si="17"/>
        <v>1</v>
      </c>
    </row>
    <row r="1096" spans="1:27" x14ac:dyDescent="0.2">
      <c r="A1096">
        <v>661</v>
      </c>
      <c r="B1096" s="1" t="s">
        <v>3415</v>
      </c>
      <c r="C1096" t="s">
        <v>1798</v>
      </c>
      <c r="D1096" s="9" t="s">
        <v>3416</v>
      </c>
      <c r="E1096" s="9" t="s">
        <v>259</v>
      </c>
      <c r="F1096" s="9" t="s">
        <v>260</v>
      </c>
      <c r="G1096" s="10">
        <v>12</v>
      </c>
      <c r="H1096" s="10" t="s">
        <v>571</v>
      </c>
      <c r="I1096" s="10">
        <v>1944</v>
      </c>
      <c r="J1096" s="11" t="s">
        <v>3408</v>
      </c>
      <c r="K1096" s="12" t="s">
        <v>237</v>
      </c>
      <c r="L1096" s="13" t="s">
        <v>3417</v>
      </c>
      <c r="M1096" s="13" t="s">
        <v>290</v>
      </c>
      <c r="O1096" t="s">
        <v>292</v>
      </c>
      <c r="S1096" s="9"/>
      <c r="T1096">
        <v>8</v>
      </c>
      <c r="U1096" s="210" t="s">
        <v>3288</v>
      </c>
      <c r="V1096" s="14">
        <v>1</v>
      </c>
      <c r="W1096" s="14">
        <v>1</v>
      </c>
      <c r="X1096" s="14" t="s">
        <v>270</v>
      </c>
      <c r="Y1096">
        <v>140</v>
      </c>
      <c r="Z1096" t="s">
        <v>271</v>
      </c>
      <c r="AA1096">
        <f t="shared" si="17"/>
        <v>2</v>
      </c>
    </row>
    <row r="1097" spans="1:27" x14ac:dyDescent="0.2">
      <c r="A1097">
        <v>6412</v>
      </c>
      <c r="B1097" s="1" t="s">
        <v>3423</v>
      </c>
      <c r="C1097" t="s">
        <v>2534</v>
      </c>
      <c r="D1097" s="9">
        <v>85</v>
      </c>
      <c r="E1097" s="9" t="s">
        <v>259</v>
      </c>
      <c r="F1097" s="9" t="s">
        <v>312</v>
      </c>
      <c r="G1097" s="10">
        <v>12</v>
      </c>
      <c r="H1097" s="10" t="s">
        <v>571</v>
      </c>
      <c r="I1097" s="10">
        <v>1944</v>
      </c>
      <c r="J1097" s="11" t="s">
        <v>3408</v>
      </c>
      <c r="K1097" s="12" t="s">
        <v>237</v>
      </c>
      <c r="L1097" s="13" t="s">
        <v>135</v>
      </c>
      <c r="M1097" s="13" t="s">
        <v>332</v>
      </c>
      <c r="N1097" t="s">
        <v>333</v>
      </c>
      <c r="Q1097" t="s">
        <v>334</v>
      </c>
      <c r="S1097" s="9"/>
      <c r="T1097">
        <v>8</v>
      </c>
      <c r="U1097" s="210" t="s">
        <v>3288</v>
      </c>
      <c r="V1097" s="14">
        <v>1</v>
      </c>
      <c r="W1097" s="14">
        <v>1</v>
      </c>
      <c r="X1097" s="14" t="s">
        <v>270</v>
      </c>
      <c r="Y1097">
        <v>85</v>
      </c>
      <c r="Z1097" t="s">
        <v>505</v>
      </c>
      <c r="AA1097">
        <f t="shared" si="17"/>
        <v>1</v>
      </c>
    </row>
    <row r="1098" spans="1:27" x14ac:dyDescent="0.2">
      <c r="A1098">
        <v>2140</v>
      </c>
      <c r="B1098" s="1" t="s">
        <v>3418</v>
      </c>
      <c r="C1098" t="s">
        <v>1798</v>
      </c>
      <c r="D1098" s="9" t="s">
        <v>2138</v>
      </c>
      <c r="E1098" s="9" t="s">
        <v>259</v>
      </c>
      <c r="F1098" s="9" t="s">
        <v>748</v>
      </c>
      <c r="G1098" s="10">
        <v>12</v>
      </c>
      <c r="H1098" s="10" t="s">
        <v>571</v>
      </c>
      <c r="I1098" s="10">
        <v>1944</v>
      </c>
      <c r="J1098" s="11" t="s">
        <v>3408</v>
      </c>
      <c r="K1098" s="12" t="s">
        <v>237</v>
      </c>
      <c r="L1098" s="13" t="s">
        <v>18638</v>
      </c>
      <c r="M1098" t="s">
        <v>263</v>
      </c>
      <c r="N1098" t="s">
        <v>771</v>
      </c>
      <c r="O1098" s="14" t="s">
        <v>17853</v>
      </c>
      <c r="Q1098" t="s">
        <v>672</v>
      </c>
      <c r="S1098" s="9"/>
      <c r="T1098">
        <v>8</v>
      </c>
      <c r="U1098" s="210" t="s">
        <v>3288</v>
      </c>
      <c r="V1098" s="14">
        <v>1</v>
      </c>
      <c r="W1098" s="14">
        <v>1</v>
      </c>
      <c r="X1098" s="14" t="s">
        <v>270</v>
      </c>
      <c r="Y1098" t="s">
        <v>2138</v>
      </c>
      <c r="Z1098" t="s">
        <v>271</v>
      </c>
      <c r="AA1098">
        <f t="shared" si="17"/>
        <v>1</v>
      </c>
    </row>
    <row r="1099" spans="1:27" x14ac:dyDescent="0.2">
      <c r="A1099">
        <v>6446</v>
      </c>
      <c r="B1099" s="1" t="s">
        <v>3422</v>
      </c>
      <c r="C1099" t="s">
        <v>1027</v>
      </c>
      <c r="D1099" s="9">
        <v>151</v>
      </c>
      <c r="E1099" s="9" t="s">
        <v>259</v>
      </c>
      <c r="F1099" s="9" t="s">
        <v>413</v>
      </c>
      <c r="G1099" s="10">
        <v>12</v>
      </c>
      <c r="H1099" s="10" t="s">
        <v>571</v>
      </c>
      <c r="I1099" s="10">
        <v>1944</v>
      </c>
      <c r="J1099" s="11" t="s">
        <v>3408</v>
      </c>
      <c r="K1099" s="12" t="s">
        <v>237</v>
      </c>
      <c r="L1099" s="13" t="s">
        <v>18450</v>
      </c>
      <c r="M1099" s="13" t="s">
        <v>263</v>
      </c>
      <c r="N1099" t="s">
        <v>280</v>
      </c>
      <c r="Q1099" t="s">
        <v>281</v>
      </c>
      <c r="S1099" s="9"/>
      <c r="T1099">
        <v>8</v>
      </c>
      <c r="U1099" s="210" t="s">
        <v>3288</v>
      </c>
      <c r="V1099" s="14">
        <v>1</v>
      </c>
      <c r="W1099" s="14">
        <v>1</v>
      </c>
      <c r="X1099" s="14" t="s">
        <v>270</v>
      </c>
      <c r="Y1099">
        <v>151</v>
      </c>
      <c r="Z1099" t="s">
        <v>271</v>
      </c>
      <c r="AA1099">
        <f t="shared" si="17"/>
        <v>1</v>
      </c>
    </row>
    <row r="1100" spans="1:27" x14ac:dyDescent="0.2">
      <c r="A1100">
        <v>3287</v>
      </c>
      <c r="B1100" s="1" t="s">
        <v>3424</v>
      </c>
      <c r="C1100" t="s">
        <v>507</v>
      </c>
      <c r="D1100" s="9" t="s">
        <v>1690</v>
      </c>
      <c r="E1100" s="9" t="s">
        <v>259</v>
      </c>
      <c r="F1100" s="9" t="s">
        <v>721</v>
      </c>
      <c r="G1100" s="10">
        <v>12</v>
      </c>
      <c r="H1100" s="10" t="s">
        <v>571</v>
      </c>
      <c r="I1100" s="10">
        <v>1944</v>
      </c>
      <c r="J1100" s="11" t="s">
        <v>3425</v>
      </c>
      <c r="K1100" s="12" t="s">
        <v>415</v>
      </c>
      <c r="L1100" s="13" t="s">
        <v>3426</v>
      </c>
      <c r="M1100" s="13" t="s">
        <v>332</v>
      </c>
      <c r="N1100" t="s">
        <v>333</v>
      </c>
      <c r="Q1100" t="s">
        <v>334</v>
      </c>
      <c r="S1100" s="9"/>
      <c r="T1100">
        <v>8</v>
      </c>
      <c r="U1100" s="210" t="s">
        <v>3288</v>
      </c>
      <c r="V1100" s="14">
        <v>1</v>
      </c>
      <c r="W1100" s="14">
        <v>1</v>
      </c>
      <c r="X1100" s="14" t="s">
        <v>270</v>
      </c>
      <c r="Y1100">
        <v>139</v>
      </c>
      <c r="Z1100" t="s">
        <v>18167</v>
      </c>
      <c r="AA1100">
        <f t="shared" si="17"/>
        <v>2</v>
      </c>
    </row>
    <row r="1101" spans="1:27" x14ac:dyDescent="0.2">
      <c r="A1101">
        <v>5488</v>
      </c>
      <c r="B1101" s="1" t="s">
        <v>3427</v>
      </c>
      <c r="C1101" t="s">
        <v>1027</v>
      </c>
      <c r="D1101" s="9">
        <v>169</v>
      </c>
      <c r="E1101" s="9" t="s">
        <v>259</v>
      </c>
      <c r="F1101" s="9" t="s">
        <v>1701</v>
      </c>
      <c r="G1101" s="10">
        <v>12</v>
      </c>
      <c r="H1101" s="10" t="s">
        <v>571</v>
      </c>
      <c r="I1101" s="10">
        <v>1944</v>
      </c>
      <c r="J1101" s="11" t="s">
        <v>3425</v>
      </c>
      <c r="K1101" s="12" t="s">
        <v>415</v>
      </c>
      <c r="L1101" s="13" t="s">
        <v>3428</v>
      </c>
      <c r="M1101" s="13" t="s">
        <v>263</v>
      </c>
      <c r="N1101" t="s">
        <v>1350</v>
      </c>
      <c r="Q1101" t="s">
        <v>672</v>
      </c>
      <c r="S1101" s="9"/>
      <c r="T1101">
        <v>8</v>
      </c>
      <c r="U1101" s="210" t="s">
        <v>3288</v>
      </c>
      <c r="V1101" s="14">
        <v>1</v>
      </c>
      <c r="W1101" s="14">
        <v>1</v>
      </c>
      <c r="X1101" s="14" t="s">
        <v>270</v>
      </c>
      <c r="Y1101">
        <v>169</v>
      </c>
      <c r="Z1101" t="s">
        <v>271</v>
      </c>
      <c r="AA1101">
        <f t="shared" si="17"/>
        <v>1</v>
      </c>
    </row>
    <row r="1102" spans="1:27" x14ac:dyDescent="0.2">
      <c r="A1102">
        <v>2420</v>
      </c>
      <c r="B1102" s="1" t="s">
        <v>3429</v>
      </c>
      <c r="C1102" t="s">
        <v>1798</v>
      </c>
      <c r="D1102" s="26" t="s">
        <v>2138</v>
      </c>
      <c r="E1102" s="9" t="s">
        <v>259</v>
      </c>
      <c r="F1102" s="9" t="s">
        <v>748</v>
      </c>
      <c r="G1102" s="10">
        <v>13</v>
      </c>
      <c r="H1102" s="10" t="s">
        <v>571</v>
      </c>
      <c r="I1102" s="10">
        <v>1944</v>
      </c>
      <c r="J1102" s="11" t="s">
        <v>3430</v>
      </c>
      <c r="K1102" s="12" t="s">
        <v>237</v>
      </c>
      <c r="L1102" s="13" t="s">
        <v>3431</v>
      </c>
      <c r="M1102" s="16" t="s">
        <v>263</v>
      </c>
      <c r="N1102" t="s">
        <v>1422</v>
      </c>
      <c r="Q1102" t="s">
        <v>672</v>
      </c>
      <c r="S1102" s="9"/>
      <c r="T1102">
        <v>8</v>
      </c>
      <c r="U1102" s="210" t="s">
        <v>3288</v>
      </c>
      <c r="V1102" s="14">
        <v>1</v>
      </c>
      <c r="W1102" s="14">
        <v>1</v>
      </c>
      <c r="X1102" s="14" t="s">
        <v>270</v>
      </c>
      <c r="Y1102" t="s">
        <v>2138</v>
      </c>
      <c r="Z1102" t="s">
        <v>271</v>
      </c>
      <c r="AA1102">
        <f t="shared" si="17"/>
        <v>1</v>
      </c>
    </row>
    <row r="1103" spans="1:27" x14ac:dyDescent="0.2">
      <c r="A1103">
        <v>7510</v>
      </c>
      <c r="B1103" s="1" t="s">
        <v>3432</v>
      </c>
      <c r="C1103" t="s">
        <v>1027</v>
      </c>
      <c r="D1103" s="9">
        <v>515</v>
      </c>
      <c r="E1103" s="9" t="s">
        <v>259</v>
      </c>
      <c r="F1103" s="9" t="s">
        <v>413</v>
      </c>
      <c r="G1103" s="10">
        <v>13</v>
      </c>
      <c r="H1103" s="10" t="s">
        <v>571</v>
      </c>
      <c r="I1103" s="10">
        <v>1944</v>
      </c>
      <c r="J1103" s="11" t="s">
        <v>3430</v>
      </c>
      <c r="K1103" s="12" t="s">
        <v>237</v>
      </c>
      <c r="L1103" s="13" t="s">
        <v>3433</v>
      </c>
      <c r="M1103" s="13" t="s">
        <v>290</v>
      </c>
      <c r="N1103" t="s">
        <v>573</v>
      </c>
      <c r="O1103" t="s">
        <v>292</v>
      </c>
      <c r="S1103" s="9"/>
      <c r="T1103">
        <v>8</v>
      </c>
      <c r="U1103" s="210" t="s">
        <v>3288</v>
      </c>
      <c r="V1103" s="14">
        <v>1</v>
      </c>
      <c r="W1103" s="14">
        <v>1</v>
      </c>
      <c r="X1103" s="14" t="s">
        <v>270</v>
      </c>
      <c r="Y1103">
        <v>515</v>
      </c>
      <c r="Z1103" t="s">
        <v>271</v>
      </c>
      <c r="AA1103">
        <f t="shared" si="17"/>
        <v>1</v>
      </c>
    </row>
    <row r="1104" spans="1:27" x14ac:dyDescent="0.2">
      <c r="A1104">
        <v>571</v>
      </c>
      <c r="B1104" s="1" t="s">
        <v>3434</v>
      </c>
      <c r="C1104" t="s">
        <v>1523</v>
      </c>
      <c r="D1104" s="9" t="s">
        <v>3138</v>
      </c>
      <c r="E1104" s="9" t="s">
        <v>259</v>
      </c>
      <c r="F1104" s="9" t="s">
        <v>312</v>
      </c>
      <c r="G1104" s="10">
        <v>13</v>
      </c>
      <c r="H1104" s="10" t="s">
        <v>571</v>
      </c>
      <c r="I1104" s="10">
        <v>1944</v>
      </c>
      <c r="J1104" s="11" t="s">
        <v>3435</v>
      </c>
      <c r="K1104" s="12" t="s">
        <v>415</v>
      </c>
      <c r="L1104" s="13" t="s">
        <v>67</v>
      </c>
      <c r="M1104" s="13" t="s">
        <v>290</v>
      </c>
      <c r="N1104" t="s">
        <v>573</v>
      </c>
      <c r="O1104" t="s">
        <v>646</v>
      </c>
      <c r="S1104" s="9"/>
      <c r="T1104">
        <v>8</v>
      </c>
      <c r="U1104" s="210" t="s">
        <v>3288</v>
      </c>
      <c r="V1104" s="14">
        <v>1</v>
      </c>
      <c r="W1104" s="14">
        <v>1</v>
      </c>
      <c r="X1104" s="14" t="s">
        <v>270</v>
      </c>
      <c r="Y1104">
        <v>96</v>
      </c>
      <c r="Z1104" t="s">
        <v>505</v>
      </c>
      <c r="AA1104">
        <f t="shared" si="17"/>
        <v>2</v>
      </c>
    </row>
    <row r="1105" spans="1:27" x14ac:dyDescent="0.2">
      <c r="A1105">
        <v>3834</v>
      </c>
      <c r="B1105" s="1" t="s">
        <v>3444</v>
      </c>
      <c r="C1105" t="s">
        <v>1027</v>
      </c>
      <c r="D1105" s="9">
        <v>248</v>
      </c>
      <c r="E1105" s="9" t="s">
        <v>259</v>
      </c>
      <c r="F1105" s="9" t="s">
        <v>883</v>
      </c>
      <c r="G1105" s="10">
        <v>14</v>
      </c>
      <c r="H1105" s="10" t="s">
        <v>571</v>
      </c>
      <c r="I1105" s="10">
        <v>1944</v>
      </c>
      <c r="J1105" s="11" t="s">
        <v>3437</v>
      </c>
      <c r="K1105" s="12" t="s">
        <v>237</v>
      </c>
      <c r="L1105" s="13" t="s">
        <v>3445</v>
      </c>
      <c r="M1105" s="13" t="s">
        <v>263</v>
      </c>
      <c r="N1105" t="s">
        <v>280</v>
      </c>
      <c r="Q1105" t="s">
        <v>281</v>
      </c>
      <c r="S1105" s="9"/>
      <c r="T1105">
        <v>8</v>
      </c>
      <c r="U1105" s="210" t="s">
        <v>3288</v>
      </c>
      <c r="V1105" s="14">
        <v>1</v>
      </c>
      <c r="W1105" s="14">
        <v>1</v>
      </c>
      <c r="X1105" s="14" t="s">
        <v>270</v>
      </c>
      <c r="Y1105">
        <v>248</v>
      </c>
      <c r="Z1105" t="s">
        <v>1419</v>
      </c>
      <c r="AA1105">
        <f t="shared" si="17"/>
        <v>1</v>
      </c>
    </row>
    <row r="1106" spans="1:27" x14ac:dyDescent="0.2">
      <c r="A1106">
        <v>5539</v>
      </c>
      <c r="B1106" s="1" t="s">
        <v>3449</v>
      </c>
      <c r="C1106" t="s">
        <v>1027</v>
      </c>
      <c r="D1106" s="9">
        <v>235</v>
      </c>
      <c r="E1106" s="9" t="s">
        <v>259</v>
      </c>
      <c r="F1106" s="9" t="s">
        <v>883</v>
      </c>
      <c r="G1106" s="10">
        <v>14</v>
      </c>
      <c r="H1106" s="10" t="s">
        <v>571</v>
      </c>
      <c r="I1106" s="10">
        <v>1944</v>
      </c>
      <c r="J1106" s="11" t="s">
        <v>3437</v>
      </c>
      <c r="K1106" s="12" t="s">
        <v>237</v>
      </c>
      <c r="L1106" s="13" t="s">
        <v>17799</v>
      </c>
      <c r="M1106" s="13" t="s">
        <v>263</v>
      </c>
      <c r="N1106" t="s">
        <v>588</v>
      </c>
      <c r="Q1106" t="s">
        <v>672</v>
      </c>
      <c r="S1106" s="9"/>
      <c r="T1106">
        <v>8</v>
      </c>
      <c r="U1106" s="210" t="s">
        <v>3288</v>
      </c>
      <c r="V1106" s="14">
        <v>1</v>
      </c>
      <c r="W1106" s="14">
        <v>1</v>
      </c>
      <c r="X1106" s="14" t="s">
        <v>270</v>
      </c>
      <c r="Y1106">
        <v>235</v>
      </c>
      <c r="Z1106" t="s">
        <v>1419</v>
      </c>
      <c r="AA1106">
        <f t="shared" si="17"/>
        <v>1</v>
      </c>
    </row>
    <row r="1107" spans="1:27" x14ac:dyDescent="0.2">
      <c r="A1107">
        <v>4813</v>
      </c>
      <c r="B1107" s="1" t="s">
        <v>3446</v>
      </c>
      <c r="C1107" t="s">
        <v>1027</v>
      </c>
      <c r="D1107" s="9">
        <v>248</v>
      </c>
      <c r="E1107" s="9" t="s">
        <v>259</v>
      </c>
      <c r="F1107" s="9" t="s">
        <v>883</v>
      </c>
      <c r="G1107" s="10">
        <v>14</v>
      </c>
      <c r="H1107" s="10" t="s">
        <v>571</v>
      </c>
      <c r="I1107" s="10">
        <v>1944</v>
      </c>
      <c r="J1107" s="11" t="s">
        <v>3437</v>
      </c>
      <c r="K1107" s="12" t="s">
        <v>237</v>
      </c>
      <c r="L1107" s="13" t="s">
        <v>3447</v>
      </c>
      <c r="M1107" s="13" t="s">
        <v>263</v>
      </c>
      <c r="N1107" t="s">
        <v>280</v>
      </c>
      <c r="Q1107" t="s">
        <v>281</v>
      </c>
      <c r="S1107" s="9"/>
      <c r="T1107">
        <v>8</v>
      </c>
      <c r="U1107" s="210" t="s">
        <v>3288</v>
      </c>
      <c r="V1107" s="14">
        <v>1</v>
      </c>
      <c r="W1107" s="14">
        <v>1</v>
      </c>
      <c r="X1107" s="14" t="s">
        <v>270</v>
      </c>
      <c r="Y1107">
        <v>248</v>
      </c>
      <c r="Z1107" t="s">
        <v>1419</v>
      </c>
      <c r="AA1107">
        <f t="shared" si="17"/>
        <v>1</v>
      </c>
    </row>
    <row r="1108" spans="1:27" x14ac:dyDescent="0.2">
      <c r="A1108">
        <v>3756</v>
      </c>
      <c r="B1108" s="1" t="s">
        <v>3448</v>
      </c>
      <c r="C1108" t="s">
        <v>1027</v>
      </c>
      <c r="D1108" s="9">
        <v>248</v>
      </c>
      <c r="E1108" s="9" t="s">
        <v>259</v>
      </c>
      <c r="F1108" s="9" t="s">
        <v>883</v>
      </c>
      <c r="G1108" s="10">
        <v>14</v>
      </c>
      <c r="H1108" s="10" t="s">
        <v>571</v>
      </c>
      <c r="I1108" s="10">
        <v>1944</v>
      </c>
      <c r="J1108" s="11" t="s">
        <v>3437</v>
      </c>
      <c r="K1108" s="12" t="s">
        <v>237</v>
      </c>
      <c r="L1108" s="13" t="s">
        <v>17806</v>
      </c>
      <c r="M1108" s="13" t="s">
        <v>263</v>
      </c>
      <c r="N1108" t="s">
        <v>280</v>
      </c>
      <c r="Q1108" t="s">
        <v>281</v>
      </c>
      <c r="S1108" s="9"/>
      <c r="T1108">
        <v>8</v>
      </c>
      <c r="U1108" s="210" t="s">
        <v>3288</v>
      </c>
      <c r="V1108" s="14">
        <v>1</v>
      </c>
      <c r="W1108" s="14">
        <v>1</v>
      </c>
      <c r="X1108" s="14" t="s">
        <v>270</v>
      </c>
      <c r="Y1108">
        <v>248</v>
      </c>
      <c r="Z1108" t="s">
        <v>271</v>
      </c>
      <c r="AA1108">
        <f t="shared" si="17"/>
        <v>1</v>
      </c>
    </row>
    <row r="1109" spans="1:27" x14ac:dyDescent="0.2">
      <c r="A1109">
        <v>4906</v>
      </c>
      <c r="B1109" s="1" t="s">
        <v>3442</v>
      </c>
      <c r="C1109" t="s">
        <v>1027</v>
      </c>
      <c r="D1109" s="9">
        <v>613</v>
      </c>
      <c r="E1109" s="9" t="s">
        <v>259</v>
      </c>
      <c r="F1109" s="9" t="s">
        <v>1416</v>
      </c>
      <c r="G1109" s="10">
        <v>14</v>
      </c>
      <c r="H1109" s="10" t="s">
        <v>571</v>
      </c>
      <c r="I1109" s="10">
        <v>1944</v>
      </c>
      <c r="J1109" s="11" t="s">
        <v>3437</v>
      </c>
      <c r="K1109" s="12" t="s">
        <v>237</v>
      </c>
      <c r="L1109" s="13" t="s">
        <v>3443</v>
      </c>
      <c r="M1109" s="13" t="s">
        <v>290</v>
      </c>
      <c r="O1109" t="s">
        <v>3044</v>
      </c>
      <c r="S1109" s="9"/>
      <c r="T1109">
        <v>8</v>
      </c>
      <c r="U1109" s="210" t="s">
        <v>3288</v>
      </c>
      <c r="V1109" s="14">
        <v>1</v>
      </c>
      <c r="W1109" s="14">
        <v>1</v>
      </c>
      <c r="X1109" s="14" t="s">
        <v>270</v>
      </c>
      <c r="Y1109">
        <v>613</v>
      </c>
      <c r="Z1109" t="s">
        <v>271</v>
      </c>
      <c r="AA1109">
        <f t="shared" si="17"/>
        <v>1</v>
      </c>
    </row>
    <row r="1110" spans="1:27" x14ac:dyDescent="0.2">
      <c r="A1110">
        <v>1251</v>
      </c>
      <c r="B1110" s="1" t="s">
        <v>3436</v>
      </c>
      <c r="C1110" t="s">
        <v>341</v>
      </c>
      <c r="D1110" s="9" t="s">
        <v>3223</v>
      </c>
      <c r="E1110" s="9" t="s">
        <v>259</v>
      </c>
      <c r="F1110" s="9" t="s">
        <v>532</v>
      </c>
      <c r="G1110" s="10">
        <v>14</v>
      </c>
      <c r="H1110" s="10" t="s">
        <v>571</v>
      </c>
      <c r="I1110" s="10">
        <v>1944</v>
      </c>
      <c r="J1110" s="11" t="s">
        <v>18420</v>
      </c>
      <c r="K1110" s="12" t="s">
        <v>415</v>
      </c>
      <c r="L1110" s="13" t="s">
        <v>3438</v>
      </c>
      <c r="M1110" s="13" t="s">
        <v>290</v>
      </c>
      <c r="N1110" t="s">
        <v>291</v>
      </c>
      <c r="O1110" t="s">
        <v>613</v>
      </c>
      <c r="S1110" s="9"/>
      <c r="T1110">
        <v>8</v>
      </c>
      <c r="U1110" s="210" t="s">
        <v>3288</v>
      </c>
      <c r="V1110" s="14">
        <v>1</v>
      </c>
      <c r="W1110" s="14">
        <v>1</v>
      </c>
      <c r="X1110" s="14" t="s">
        <v>294</v>
      </c>
      <c r="Y1110" t="s">
        <v>531</v>
      </c>
      <c r="Z1110" t="s">
        <v>271</v>
      </c>
      <c r="AA1110">
        <f t="shared" si="17"/>
        <v>3</v>
      </c>
    </row>
    <row r="1111" spans="1:27" x14ac:dyDescent="0.2">
      <c r="A1111">
        <v>1268</v>
      </c>
      <c r="B1111" s="1" t="s">
        <v>3439</v>
      </c>
      <c r="C1111" t="s">
        <v>507</v>
      </c>
      <c r="D1111" s="9" t="s">
        <v>3440</v>
      </c>
      <c r="E1111" s="9" t="s">
        <v>259</v>
      </c>
      <c r="F1111" s="9" t="s">
        <v>532</v>
      </c>
      <c r="G1111" s="10">
        <v>14</v>
      </c>
      <c r="H1111" s="10" t="s">
        <v>571</v>
      </c>
      <c r="I1111" s="10">
        <v>1944</v>
      </c>
      <c r="J1111" s="11" t="s">
        <v>3437</v>
      </c>
      <c r="K1111" s="12" t="s">
        <v>415</v>
      </c>
      <c r="L1111" s="13" t="s">
        <v>3441</v>
      </c>
      <c r="M1111" s="13" t="s">
        <v>290</v>
      </c>
      <c r="N1111" t="s">
        <v>291</v>
      </c>
      <c r="O1111" t="s">
        <v>1101</v>
      </c>
      <c r="S1111" s="9"/>
      <c r="T1111">
        <v>8</v>
      </c>
      <c r="U1111" s="210" t="s">
        <v>3288</v>
      </c>
      <c r="V1111" s="14">
        <v>1</v>
      </c>
      <c r="W1111" s="14">
        <v>1</v>
      </c>
      <c r="X1111" s="14" t="s">
        <v>294</v>
      </c>
      <c r="Y1111" t="s">
        <v>531</v>
      </c>
      <c r="Z1111" t="s">
        <v>18167</v>
      </c>
      <c r="AA1111">
        <f t="shared" si="17"/>
        <v>2</v>
      </c>
    </row>
    <row r="1112" spans="1:27" x14ac:dyDescent="0.2">
      <c r="A1112" s="15">
        <v>2932</v>
      </c>
      <c r="B1112" s="41" t="s">
        <v>17070</v>
      </c>
      <c r="C1112" s="15" t="s">
        <v>507</v>
      </c>
      <c r="D1112" s="28" t="s">
        <v>2138</v>
      </c>
      <c r="E1112" s="28" t="s">
        <v>5549</v>
      </c>
      <c r="F1112" s="28" t="s">
        <v>532</v>
      </c>
      <c r="G1112" s="65">
        <v>15</v>
      </c>
      <c r="H1112" s="65" t="s">
        <v>571</v>
      </c>
      <c r="I1112" s="65">
        <v>1944</v>
      </c>
      <c r="J1112" s="101">
        <v>16299</v>
      </c>
      <c r="K1112" s="68" t="s">
        <v>237</v>
      </c>
      <c r="L1112" s="15" t="s">
        <v>17828</v>
      </c>
      <c r="M1112" s="15" t="s">
        <v>290</v>
      </c>
      <c r="N1112" s="15" t="s">
        <v>291</v>
      </c>
      <c r="O1112" s="15" t="s">
        <v>17829</v>
      </c>
      <c r="P1112" s="15"/>
      <c r="Q1112" s="15"/>
      <c r="R1112" s="15"/>
      <c r="S1112" s="28"/>
      <c r="T1112" s="15">
        <v>8</v>
      </c>
      <c r="U1112" s="211" t="s">
        <v>3288</v>
      </c>
      <c r="V1112" s="15">
        <v>1</v>
      </c>
      <c r="W1112" s="15">
        <v>1</v>
      </c>
      <c r="X1112" s="15" t="s">
        <v>294</v>
      </c>
      <c r="Y1112" s="15" t="s">
        <v>2138</v>
      </c>
      <c r="Z1112" s="15" t="s">
        <v>18167</v>
      </c>
      <c r="AA1112">
        <f t="shared" si="17"/>
        <v>1</v>
      </c>
    </row>
    <row r="1113" spans="1:27" x14ac:dyDescent="0.2">
      <c r="A1113">
        <v>5349</v>
      </c>
      <c r="B1113" s="1" t="s">
        <v>3452</v>
      </c>
      <c r="C1113" t="s">
        <v>2221</v>
      </c>
      <c r="D1113" s="9">
        <v>219</v>
      </c>
      <c r="E1113" s="9" t="s">
        <v>259</v>
      </c>
      <c r="F1113" s="9" t="s">
        <v>312</v>
      </c>
      <c r="G1113" s="10">
        <v>15</v>
      </c>
      <c r="H1113" s="10" t="s">
        <v>571</v>
      </c>
      <c r="I1113" s="10">
        <v>1944</v>
      </c>
      <c r="J1113" s="11" t="s">
        <v>3453</v>
      </c>
      <c r="K1113" s="12" t="s">
        <v>237</v>
      </c>
      <c r="L1113" s="13" t="s">
        <v>3454</v>
      </c>
      <c r="M1113" s="13" t="s">
        <v>279</v>
      </c>
      <c r="N1113" t="s">
        <v>280</v>
      </c>
      <c r="Q1113" s="13" t="s">
        <v>281</v>
      </c>
      <c r="R1113" s="13"/>
      <c r="S1113" s="9"/>
      <c r="T1113">
        <v>8</v>
      </c>
      <c r="U1113" s="210" t="s">
        <v>3288</v>
      </c>
      <c r="V1113" s="14">
        <v>1</v>
      </c>
      <c r="W1113" s="14">
        <v>1</v>
      </c>
      <c r="X1113" s="14" t="s">
        <v>270</v>
      </c>
      <c r="Y1113">
        <v>219</v>
      </c>
      <c r="Z1113" t="s">
        <v>505</v>
      </c>
      <c r="AA1113">
        <f t="shared" si="17"/>
        <v>1</v>
      </c>
    </row>
    <row r="1114" spans="1:27" x14ac:dyDescent="0.2">
      <c r="A1114">
        <v>1138</v>
      </c>
      <c r="B1114" s="1" t="s">
        <v>3450</v>
      </c>
      <c r="C1114" t="s">
        <v>1798</v>
      </c>
      <c r="D1114" s="9" t="s">
        <v>1047</v>
      </c>
      <c r="E1114" s="9" t="s">
        <v>275</v>
      </c>
      <c r="F1114" s="9" t="s">
        <v>260</v>
      </c>
      <c r="G1114" s="10">
        <v>15</v>
      </c>
      <c r="H1114" s="10" t="s">
        <v>571</v>
      </c>
      <c r="I1114" s="10">
        <v>1944</v>
      </c>
      <c r="J1114" s="11">
        <v>16299</v>
      </c>
      <c r="K1114" s="12" t="s">
        <v>237</v>
      </c>
      <c r="L1114" s="13" t="s">
        <v>3451</v>
      </c>
      <c r="M1114" t="s">
        <v>279</v>
      </c>
      <c r="N1114" t="s">
        <v>3374</v>
      </c>
      <c r="Q1114" s="13" t="s">
        <v>267</v>
      </c>
      <c r="R1114" s="66" t="s">
        <v>955</v>
      </c>
      <c r="S1114" s="9"/>
      <c r="T1114">
        <v>8</v>
      </c>
      <c r="U1114" s="210" t="s">
        <v>3288</v>
      </c>
      <c r="V1114" s="14">
        <v>1</v>
      </c>
      <c r="W1114" s="14">
        <v>1</v>
      </c>
      <c r="X1114" s="14" t="s">
        <v>270</v>
      </c>
      <c r="Y1114" t="s">
        <v>1047</v>
      </c>
      <c r="Z1114" t="s">
        <v>271</v>
      </c>
      <c r="AA1114">
        <f t="shared" si="17"/>
        <v>1</v>
      </c>
    </row>
    <row r="1115" spans="1:27" x14ac:dyDescent="0.2">
      <c r="A1115">
        <v>1621</v>
      </c>
      <c r="B1115" s="1" t="s">
        <v>3455</v>
      </c>
      <c r="C1115" t="s">
        <v>1027</v>
      </c>
      <c r="D1115" s="9" t="s">
        <v>1713</v>
      </c>
      <c r="E1115" s="9" t="s">
        <v>259</v>
      </c>
      <c r="F1115" s="9" t="s">
        <v>1416</v>
      </c>
      <c r="G1115" s="10">
        <v>15</v>
      </c>
      <c r="H1115" s="10" t="s">
        <v>571</v>
      </c>
      <c r="I1115" s="10">
        <v>1944</v>
      </c>
      <c r="J1115" s="11" t="s">
        <v>3456</v>
      </c>
      <c r="K1115" s="12" t="s">
        <v>415</v>
      </c>
      <c r="L1115" s="13" t="s">
        <v>3457</v>
      </c>
      <c r="M1115" s="13" t="s">
        <v>290</v>
      </c>
      <c r="O1115" t="s">
        <v>635</v>
      </c>
      <c r="S1115" s="9"/>
      <c r="T1115">
        <v>8</v>
      </c>
      <c r="U1115" s="210" t="s">
        <v>3288</v>
      </c>
      <c r="V1115" s="14">
        <v>1</v>
      </c>
      <c r="W1115" s="14">
        <v>1</v>
      </c>
      <c r="X1115" s="14" t="s">
        <v>270</v>
      </c>
      <c r="Y1115">
        <v>305</v>
      </c>
      <c r="Z1115" t="s">
        <v>271</v>
      </c>
      <c r="AA1115">
        <f t="shared" si="17"/>
        <v>2</v>
      </c>
    </row>
    <row r="1116" spans="1:27" x14ac:dyDescent="0.2">
      <c r="A1116">
        <v>800</v>
      </c>
      <c r="B1116" s="1" t="s">
        <v>3460</v>
      </c>
      <c r="C1116" t="s">
        <v>1027</v>
      </c>
      <c r="D1116" s="9" t="s">
        <v>3461</v>
      </c>
      <c r="E1116" s="9" t="s">
        <v>876</v>
      </c>
      <c r="F1116" s="9" t="s">
        <v>1416</v>
      </c>
      <c r="G1116" s="10">
        <v>16</v>
      </c>
      <c r="H1116" s="10" t="s">
        <v>571</v>
      </c>
      <c r="I1116" s="10">
        <v>1944</v>
      </c>
      <c r="J1116" s="11" t="s">
        <v>3462</v>
      </c>
      <c r="K1116" s="12" t="s">
        <v>237</v>
      </c>
      <c r="L1116" s="13" t="s">
        <v>3463</v>
      </c>
      <c r="M1116" s="13" t="s">
        <v>753</v>
      </c>
      <c r="S1116" s="9"/>
      <c r="T1116">
        <v>8</v>
      </c>
      <c r="U1116" s="210" t="s">
        <v>3288</v>
      </c>
      <c r="V1116" s="14">
        <v>1</v>
      </c>
      <c r="W1116" s="14">
        <v>1</v>
      </c>
      <c r="X1116" s="14" t="s">
        <v>270</v>
      </c>
      <c r="Y1116" t="s">
        <v>1232</v>
      </c>
      <c r="Z1116" t="s">
        <v>1419</v>
      </c>
      <c r="AA1116">
        <f t="shared" si="17"/>
        <v>2</v>
      </c>
    </row>
    <row r="1117" spans="1:27" x14ac:dyDescent="0.2">
      <c r="A1117">
        <v>6574</v>
      </c>
      <c r="B1117" s="1" t="s">
        <v>3464</v>
      </c>
      <c r="C1117" t="s">
        <v>1027</v>
      </c>
      <c r="D1117" s="9">
        <v>151</v>
      </c>
      <c r="E1117" s="9" t="s">
        <v>259</v>
      </c>
      <c r="F1117" s="9" t="s">
        <v>413</v>
      </c>
      <c r="G1117" s="10">
        <v>16</v>
      </c>
      <c r="H1117" s="10" t="s">
        <v>571</v>
      </c>
      <c r="I1117" s="10">
        <v>1944</v>
      </c>
      <c r="J1117" s="11" t="s">
        <v>3462</v>
      </c>
      <c r="K1117" s="12" t="s">
        <v>237</v>
      </c>
      <c r="L1117" s="13" t="s">
        <v>17807</v>
      </c>
      <c r="M1117" s="13" t="s">
        <v>263</v>
      </c>
      <c r="N1117" t="s">
        <v>280</v>
      </c>
      <c r="Q1117" t="s">
        <v>281</v>
      </c>
      <c r="S1117" s="9"/>
      <c r="T1117">
        <v>8</v>
      </c>
      <c r="U1117" s="210" t="s">
        <v>3288</v>
      </c>
      <c r="V1117" s="14">
        <v>1</v>
      </c>
      <c r="W1117" s="14">
        <v>1</v>
      </c>
      <c r="X1117" s="14" t="s">
        <v>270</v>
      </c>
      <c r="Y1117">
        <v>151</v>
      </c>
      <c r="Z1117" t="s">
        <v>1419</v>
      </c>
      <c r="AA1117">
        <f t="shared" si="17"/>
        <v>1</v>
      </c>
    </row>
    <row r="1118" spans="1:27" x14ac:dyDescent="0.2">
      <c r="A1118">
        <v>6590</v>
      </c>
      <c r="B1118" s="1" t="s">
        <v>3458</v>
      </c>
      <c r="C1118" t="s">
        <v>507</v>
      </c>
      <c r="D1118" s="9"/>
      <c r="E1118" s="9" t="s">
        <v>508</v>
      </c>
      <c r="F1118" s="9" t="s">
        <v>456</v>
      </c>
      <c r="G1118" s="10">
        <v>16</v>
      </c>
      <c r="H1118" s="10" t="s">
        <v>571</v>
      </c>
      <c r="I1118" s="10">
        <v>1944</v>
      </c>
      <c r="J1118" s="11">
        <v>16300</v>
      </c>
      <c r="K1118" s="12" t="s">
        <v>237</v>
      </c>
      <c r="L1118" s="13" t="s">
        <v>3459</v>
      </c>
      <c r="M1118" t="s">
        <v>781</v>
      </c>
      <c r="S1118" s="9"/>
      <c r="T1118">
        <v>8</v>
      </c>
      <c r="U1118" s="210" t="s">
        <v>3288</v>
      </c>
      <c r="V1118" s="14">
        <v>1</v>
      </c>
      <c r="W1118" s="14">
        <v>1</v>
      </c>
      <c r="X1118" s="14" t="s">
        <v>294</v>
      </c>
      <c r="Y1118" t="s">
        <v>334</v>
      </c>
      <c r="Z1118" t="s">
        <v>18167</v>
      </c>
      <c r="AA1118">
        <f t="shared" si="17"/>
        <v>1</v>
      </c>
    </row>
    <row r="1119" spans="1:27" x14ac:dyDescent="0.2">
      <c r="A1119">
        <v>4029</v>
      </c>
      <c r="B1119" s="1" t="s">
        <v>3465</v>
      </c>
      <c r="C1119" t="s">
        <v>1523</v>
      </c>
      <c r="D1119" s="9" t="s">
        <v>2257</v>
      </c>
      <c r="E1119" s="9" t="s">
        <v>275</v>
      </c>
      <c r="F1119" s="9" t="s">
        <v>312</v>
      </c>
      <c r="G1119" s="10">
        <v>18</v>
      </c>
      <c r="H1119" s="10" t="s">
        <v>571</v>
      </c>
      <c r="I1119" s="10">
        <v>1944</v>
      </c>
      <c r="J1119" s="11" t="s">
        <v>3466</v>
      </c>
      <c r="K1119" s="12" t="s">
        <v>237</v>
      </c>
      <c r="L1119" s="13" t="s">
        <v>3467</v>
      </c>
      <c r="M1119" s="13" t="s">
        <v>753</v>
      </c>
      <c r="S1119" s="9"/>
      <c r="T1119">
        <v>8</v>
      </c>
      <c r="U1119" s="210" t="s">
        <v>3288</v>
      </c>
      <c r="V1119" s="14">
        <v>1</v>
      </c>
      <c r="W1119" s="14">
        <v>1</v>
      </c>
      <c r="X1119" s="14" t="s">
        <v>270</v>
      </c>
      <c r="Y1119">
        <v>256</v>
      </c>
      <c r="Z1119" t="s">
        <v>505</v>
      </c>
      <c r="AA1119">
        <f t="shared" si="17"/>
        <v>2</v>
      </c>
    </row>
    <row r="1120" spans="1:27" x14ac:dyDescent="0.2">
      <c r="A1120">
        <v>1436</v>
      </c>
      <c r="B1120" s="1" t="s">
        <v>3468</v>
      </c>
      <c r="C1120" t="s">
        <v>1027</v>
      </c>
      <c r="D1120" s="9">
        <v>613</v>
      </c>
      <c r="E1120" s="9" t="s">
        <v>259</v>
      </c>
      <c r="F1120" s="9" t="s">
        <v>1416</v>
      </c>
      <c r="G1120" s="10">
        <v>18</v>
      </c>
      <c r="H1120" s="10" t="s">
        <v>571</v>
      </c>
      <c r="I1120" s="10">
        <v>1944</v>
      </c>
      <c r="J1120" s="11" t="s">
        <v>3466</v>
      </c>
      <c r="K1120" s="12" t="s">
        <v>237</v>
      </c>
      <c r="L1120" s="13" t="s">
        <v>3469</v>
      </c>
      <c r="M1120" s="13" t="s">
        <v>263</v>
      </c>
      <c r="N1120" t="s">
        <v>280</v>
      </c>
      <c r="Q1120" t="s">
        <v>281</v>
      </c>
      <c r="S1120" s="9"/>
      <c r="T1120">
        <v>8</v>
      </c>
      <c r="U1120" s="210" t="s">
        <v>3288</v>
      </c>
      <c r="V1120" s="14">
        <v>1</v>
      </c>
      <c r="W1120" s="14">
        <v>1</v>
      </c>
      <c r="X1120" s="14" t="s">
        <v>270</v>
      </c>
      <c r="Y1120">
        <v>613</v>
      </c>
      <c r="Z1120" t="s">
        <v>1419</v>
      </c>
      <c r="AA1120">
        <f t="shared" si="17"/>
        <v>1</v>
      </c>
    </row>
    <row r="1121" spans="1:27" x14ac:dyDescent="0.2">
      <c r="A1121">
        <v>1974</v>
      </c>
      <c r="B1121" s="1" t="s">
        <v>3471</v>
      </c>
      <c r="C1121" t="s">
        <v>503</v>
      </c>
      <c r="D1121" s="9" t="s">
        <v>1089</v>
      </c>
      <c r="E1121" s="9" t="s">
        <v>259</v>
      </c>
      <c r="F1121" s="9" t="s">
        <v>532</v>
      </c>
      <c r="G1121" s="10">
        <v>19</v>
      </c>
      <c r="H1121" s="10" t="s">
        <v>571</v>
      </c>
      <c r="I1121" s="10">
        <v>1944</v>
      </c>
      <c r="J1121" s="11" t="s">
        <v>3472</v>
      </c>
      <c r="K1121" s="12" t="s">
        <v>237</v>
      </c>
      <c r="L1121" s="13" t="s">
        <v>3473</v>
      </c>
      <c r="M1121" s="13" t="s">
        <v>753</v>
      </c>
      <c r="S1121" s="9"/>
      <c r="T1121">
        <v>8</v>
      </c>
      <c r="U1121" s="210" t="s">
        <v>3288</v>
      </c>
      <c r="V1121" s="14">
        <v>1</v>
      </c>
      <c r="W1121" s="14">
        <v>1</v>
      </c>
      <c r="X1121" s="14" t="s">
        <v>294</v>
      </c>
      <c r="Y1121" t="s">
        <v>531</v>
      </c>
      <c r="Z1121" t="s">
        <v>505</v>
      </c>
      <c r="AA1121">
        <f t="shared" si="17"/>
        <v>3</v>
      </c>
    </row>
    <row r="1122" spans="1:27" x14ac:dyDescent="0.2">
      <c r="A1122">
        <v>7643</v>
      </c>
      <c r="B1122" s="1" t="s">
        <v>3479</v>
      </c>
      <c r="C1122" t="s">
        <v>1027</v>
      </c>
      <c r="D1122" s="9">
        <v>248</v>
      </c>
      <c r="E1122" s="9" t="s">
        <v>259</v>
      </c>
      <c r="F1122" s="9" t="s">
        <v>883</v>
      </c>
      <c r="G1122" s="10">
        <v>19</v>
      </c>
      <c r="H1122" s="10" t="s">
        <v>571</v>
      </c>
      <c r="I1122" s="10">
        <v>1944</v>
      </c>
      <c r="J1122" s="11" t="s">
        <v>3472</v>
      </c>
      <c r="K1122" s="12" t="s">
        <v>237</v>
      </c>
      <c r="L1122" s="13" t="s">
        <v>3480</v>
      </c>
      <c r="M1122" s="13" t="s">
        <v>290</v>
      </c>
      <c r="O1122" t="s">
        <v>292</v>
      </c>
      <c r="S1122" s="9"/>
      <c r="T1122">
        <v>8</v>
      </c>
      <c r="U1122" s="210" t="s">
        <v>3288</v>
      </c>
      <c r="V1122" s="14">
        <v>1</v>
      </c>
      <c r="W1122" s="14">
        <v>1</v>
      </c>
      <c r="X1122" s="14" t="s">
        <v>270</v>
      </c>
      <c r="Y1122">
        <v>248</v>
      </c>
      <c r="Z1122" t="s">
        <v>1419</v>
      </c>
      <c r="AA1122">
        <f t="shared" si="17"/>
        <v>1</v>
      </c>
    </row>
    <row r="1123" spans="1:27" x14ac:dyDescent="0.2">
      <c r="A1123">
        <v>2275</v>
      </c>
      <c r="B1123" s="1" t="s">
        <v>3477</v>
      </c>
      <c r="C1123" t="s">
        <v>507</v>
      </c>
      <c r="D1123" s="9" t="s">
        <v>531</v>
      </c>
      <c r="E1123" s="9" t="s">
        <v>259</v>
      </c>
      <c r="F1123" s="9" t="s">
        <v>532</v>
      </c>
      <c r="G1123" s="10">
        <v>19</v>
      </c>
      <c r="H1123" s="10" t="s">
        <v>571</v>
      </c>
      <c r="I1123" s="10">
        <v>1944</v>
      </c>
      <c r="J1123" s="11" t="s">
        <v>3472</v>
      </c>
      <c r="K1123" s="12" t="s">
        <v>237</v>
      </c>
      <c r="L1123" s="13" t="s">
        <v>3478</v>
      </c>
      <c r="M1123" s="13" t="s">
        <v>290</v>
      </c>
      <c r="N1123" t="s">
        <v>291</v>
      </c>
      <c r="O1123" t="s">
        <v>748</v>
      </c>
      <c r="S1123" s="9"/>
      <c r="T1123">
        <v>8</v>
      </c>
      <c r="U1123" s="210" t="s">
        <v>3288</v>
      </c>
      <c r="V1123" s="14">
        <v>1</v>
      </c>
      <c r="W1123" s="14">
        <v>1</v>
      </c>
      <c r="X1123" s="14" t="s">
        <v>294</v>
      </c>
      <c r="Y1123" t="s">
        <v>531</v>
      </c>
      <c r="Z1123" t="s">
        <v>18167</v>
      </c>
      <c r="AA1123">
        <f t="shared" si="17"/>
        <v>1</v>
      </c>
    </row>
    <row r="1124" spans="1:27" x14ac:dyDescent="0.2">
      <c r="A1124">
        <v>2899</v>
      </c>
      <c r="B1124" s="1" t="s">
        <v>3470</v>
      </c>
      <c r="C1124" t="s">
        <v>511</v>
      </c>
      <c r="D1124" s="9" t="s">
        <v>2138</v>
      </c>
      <c r="E1124" s="9" t="s">
        <v>275</v>
      </c>
      <c r="F1124" s="9" t="s">
        <v>260</v>
      </c>
      <c r="G1124" s="10">
        <v>19</v>
      </c>
      <c r="H1124" s="10" t="s">
        <v>571</v>
      </c>
      <c r="I1124" s="10">
        <v>1944</v>
      </c>
      <c r="J1124" s="11">
        <v>16303</v>
      </c>
      <c r="K1124" s="12" t="s">
        <v>237</v>
      </c>
      <c r="L1124" s="13" t="s">
        <v>190</v>
      </c>
      <c r="M1124" t="s">
        <v>290</v>
      </c>
      <c r="O1124" t="s">
        <v>760</v>
      </c>
      <c r="S1124" s="9"/>
      <c r="T1124">
        <v>8</v>
      </c>
      <c r="U1124" s="210" t="s">
        <v>3288</v>
      </c>
      <c r="V1124" s="14">
        <v>1</v>
      </c>
      <c r="W1124" s="14">
        <v>1</v>
      </c>
      <c r="X1124" s="14" t="s">
        <v>270</v>
      </c>
      <c r="Y1124" t="s">
        <v>2138</v>
      </c>
      <c r="Z1124" t="s">
        <v>18167</v>
      </c>
      <c r="AA1124">
        <f t="shared" si="17"/>
        <v>1</v>
      </c>
    </row>
    <row r="1125" spans="1:27" x14ac:dyDescent="0.2">
      <c r="A1125">
        <v>7315</v>
      </c>
      <c r="B1125" s="1" t="s">
        <v>3475</v>
      </c>
      <c r="C1125" t="s">
        <v>1027</v>
      </c>
      <c r="D1125" s="9" t="s">
        <v>1234</v>
      </c>
      <c r="E1125" s="9" t="s">
        <v>259</v>
      </c>
      <c r="F1125" s="9" t="s">
        <v>1235</v>
      </c>
      <c r="G1125" s="10">
        <v>19</v>
      </c>
      <c r="H1125" s="10" t="s">
        <v>571</v>
      </c>
      <c r="I1125" s="10">
        <v>1944</v>
      </c>
      <c r="J1125" s="11" t="s">
        <v>3472</v>
      </c>
      <c r="K1125" s="12" t="s">
        <v>237</v>
      </c>
      <c r="L1125" s="13" t="s">
        <v>3476</v>
      </c>
      <c r="M1125" s="13" t="s">
        <v>290</v>
      </c>
      <c r="N1125" t="s">
        <v>291</v>
      </c>
      <c r="O1125" t="s">
        <v>470</v>
      </c>
      <c r="S1125" s="9"/>
      <c r="T1125">
        <v>8</v>
      </c>
      <c r="U1125" s="210" t="s">
        <v>3288</v>
      </c>
      <c r="V1125" s="14">
        <v>1</v>
      </c>
      <c r="W1125" s="14">
        <v>1</v>
      </c>
      <c r="X1125" s="14" t="s">
        <v>294</v>
      </c>
      <c r="Y1125" t="s">
        <v>1234</v>
      </c>
      <c r="Z1125" t="s">
        <v>271</v>
      </c>
      <c r="AA1125">
        <f t="shared" si="17"/>
        <v>1</v>
      </c>
    </row>
    <row r="1126" spans="1:27" x14ac:dyDescent="0.2">
      <c r="A1126">
        <v>7134</v>
      </c>
      <c r="B1126" s="1" t="s">
        <v>3474</v>
      </c>
      <c r="C1126" t="s">
        <v>1798</v>
      </c>
      <c r="D1126" s="9" t="s">
        <v>1134</v>
      </c>
      <c r="E1126" s="9" t="s">
        <v>259</v>
      </c>
      <c r="F1126" s="9" t="s">
        <v>260</v>
      </c>
      <c r="G1126" s="10">
        <v>19</v>
      </c>
      <c r="H1126" s="10" t="s">
        <v>571</v>
      </c>
      <c r="I1126" s="10">
        <v>1944</v>
      </c>
      <c r="J1126" s="11" t="s">
        <v>3472</v>
      </c>
      <c r="K1126" s="12" t="s">
        <v>237</v>
      </c>
      <c r="L1126" s="13" t="s">
        <v>17808</v>
      </c>
      <c r="M1126" s="13" t="s">
        <v>279</v>
      </c>
      <c r="N1126" t="s">
        <v>264</v>
      </c>
      <c r="Q1126" s="13" t="s">
        <v>267</v>
      </c>
      <c r="R1126" s="66" t="s">
        <v>955</v>
      </c>
      <c r="S1126" s="9"/>
      <c r="T1126">
        <v>8</v>
      </c>
      <c r="U1126" s="210" t="s">
        <v>3288</v>
      </c>
      <c r="V1126" s="14">
        <v>1</v>
      </c>
      <c r="W1126" s="14">
        <v>1</v>
      </c>
      <c r="X1126" s="14" t="s">
        <v>270</v>
      </c>
      <c r="Y1126">
        <v>544</v>
      </c>
      <c r="Z1126" t="s">
        <v>271</v>
      </c>
      <c r="AA1126">
        <f t="shared" si="17"/>
        <v>2</v>
      </c>
    </row>
    <row r="1127" spans="1:27" x14ac:dyDescent="0.2">
      <c r="A1127">
        <v>2958</v>
      </c>
      <c r="B1127" s="1" t="s">
        <v>3481</v>
      </c>
      <c r="C1127" t="s">
        <v>1798</v>
      </c>
      <c r="D1127" s="9" t="s">
        <v>2138</v>
      </c>
      <c r="E1127" s="9" t="s">
        <v>259</v>
      </c>
      <c r="F1127" s="9" t="s">
        <v>748</v>
      </c>
      <c r="G1127" s="10">
        <v>20</v>
      </c>
      <c r="H1127" s="10" t="s">
        <v>571</v>
      </c>
      <c r="I1127" s="10">
        <v>1944</v>
      </c>
      <c r="J1127" s="11" t="s">
        <v>3482</v>
      </c>
      <c r="K1127" s="12" t="s">
        <v>237</v>
      </c>
      <c r="L1127" s="13" t="s">
        <v>3483</v>
      </c>
      <c r="M1127" t="s">
        <v>332</v>
      </c>
      <c r="N1127" t="s">
        <v>333</v>
      </c>
      <c r="Q1127" t="s">
        <v>334</v>
      </c>
      <c r="S1127" s="9"/>
      <c r="T1127">
        <v>8</v>
      </c>
      <c r="U1127" s="210" t="s">
        <v>3288</v>
      </c>
      <c r="V1127" s="14">
        <v>1</v>
      </c>
      <c r="W1127" s="14">
        <v>1</v>
      </c>
      <c r="X1127" s="14" t="s">
        <v>270</v>
      </c>
      <c r="Y1127" t="s">
        <v>2138</v>
      </c>
      <c r="Z1127" t="s">
        <v>271</v>
      </c>
      <c r="AA1127">
        <f t="shared" si="17"/>
        <v>1</v>
      </c>
    </row>
    <row r="1128" spans="1:27" x14ac:dyDescent="0.2">
      <c r="A1128">
        <v>840</v>
      </c>
      <c r="B1128" s="1" t="s">
        <v>3484</v>
      </c>
      <c r="C1128" t="s">
        <v>1027</v>
      </c>
      <c r="D1128" s="9">
        <v>169</v>
      </c>
      <c r="E1128" s="9" t="s">
        <v>259</v>
      </c>
      <c r="F1128" s="9" t="s">
        <v>1701</v>
      </c>
      <c r="G1128" s="10">
        <v>20</v>
      </c>
      <c r="H1128" s="10" t="s">
        <v>571</v>
      </c>
      <c r="I1128" s="10">
        <v>1944</v>
      </c>
      <c r="J1128" s="11" t="s">
        <v>3482</v>
      </c>
      <c r="K1128" s="12" t="s">
        <v>237</v>
      </c>
      <c r="L1128" s="13" t="s">
        <v>3485</v>
      </c>
      <c r="M1128" s="13" t="s">
        <v>290</v>
      </c>
      <c r="N1128" t="s">
        <v>291</v>
      </c>
      <c r="O1128" t="s">
        <v>480</v>
      </c>
      <c r="S1128" s="9"/>
      <c r="T1128">
        <v>8</v>
      </c>
      <c r="U1128" s="210" t="s">
        <v>3288</v>
      </c>
      <c r="V1128" s="14">
        <v>1</v>
      </c>
      <c r="W1128" s="14">
        <v>1</v>
      </c>
      <c r="X1128" s="14" t="s">
        <v>270</v>
      </c>
      <c r="Y1128">
        <v>169</v>
      </c>
      <c r="Z1128" t="s">
        <v>271</v>
      </c>
      <c r="AA1128">
        <f t="shared" si="17"/>
        <v>1</v>
      </c>
    </row>
    <row r="1129" spans="1:27" x14ac:dyDescent="0.2">
      <c r="A1129">
        <v>6170</v>
      </c>
      <c r="B1129" s="1" t="s">
        <v>3486</v>
      </c>
      <c r="C1129" t="s">
        <v>284</v>
      </c>
      <c r="D1129" s="9">
        <v>125</v>
      </c>
      <c r="E1129" s="9" t="s">
        <v>259</v>
      </c>
      <c r="F1129" s="9" t="s">
        <v>312</v>
      </c>
      <c r="G1129" s="10">
        <v>20</v>
      </c>
      <c r="H1129" s="10" t="s">
        <v>571</v>
      </c>
      <c r="I1129" s="10">
        <v>1944</v>
      </c>
      <c r="J1129" s="11" t="s">
        <v>3487</v>
      </c>
      <c r="K1129" s="12" t="s">
        <v>415</v>
      </c>
      <c r="L1129" s="13" t="s">
        <v>3488</v>
      </c>
      <c r="M1129" s="13" t="s">
        <v>263</v>
      </c>
      <c r="N1129" t="s">
        <v>771</v>
      </c>
      <c r="O1129" s="14" t="s">
        <v>280</v>
      </c>
      <c r="Q1129" t="s">
        <v>672</v>
      </c>
      <c r="S1129" s="9"/>
      <c r="T1129">
        <v>8</v>
      </c>
      <c r="U1129" s="210" t="s">
        <v>3288</v>
      </c>
      <c r="V1129" s="14">
        <v>1</v>
      </c>
      <c r="W1129" s="14">
        <v>1</v>
      </c>
      <c r="X1129" s="14" t="s">
        <v>270</v>
      </c>
      <c r="Y1129">
        <v>125</v>
      </c>
      <c r="Z1129" t="s">
        <v>505</v>
      </c>
      <c r="AA1129">
        <f t="shared" si="17"/>
        <v>1</v>
      </c>
    </row>
    <row r="1130" spans="1:27" s="14" customFormat="1" x14ac:dyDescent="0.2">
      <c r="A1130">
        <v>3504</v>
      </c>
      <c r="B1130" s="1" t="s">
        <v>3489</v>
      </c>
      <c r="C1130" t="s">
        <v>341</v>
      </c>
      <c r="D1130" s="9" t="s">
        <v>1842</v>
      </c>
      <c r="E1130" s="9" t="s">
        <v>259</v>
      </c>
      <c r="F1130" s="9" t="s">
        <v>532</v>
      </c>
      <c r="G1130" s="10">
        <v>21</v>
      </c>
      <c r="H1130" s="10" t="s">
        <v>571</v>
      </c>
      <c r="I1130" s="10">
        <v>1944</v>
      </c>
      <c r="J1130" s="11" t="s">
        <v>3490</v>
      </c>
      <c r="K1130" s="12" t="s">
        <v>237</v>
      </c>
      <c r="L1130" s="13" t="s">
        <v>3491</v>
      </c>
      <c r="M1130" s="13" t="s">
        <v>290</v>
      </c>
      <c r="N1130" t="s">
        <v>291</v>
      </c>
      <c r="O1130" t="s">
        <v>480</v>
      </c>
      <c r="P1130"/>
      <c r="Q1130"/>
      <c r="R1130"/>
      <c r="S1130" s="9"/>
      <c r="T1130">
        <v>8</v>
      </c>
      <c r="U1130" s="210" t="s">
        <v>3288</v>
      </c>
      <c r="V1130" s="14">
        <v>1</v>
      </c>
      <c r="W1130" s="14">
        <v>1</v>
      </c>
      <c r="X1130" s="14" t="s">
        <v>294</v>
      </c>
      <c r="Y1130" t="s">
        <v>531</v>
      </c>
      <c r="Z1130" t="s">
        <v>271</v>
      </c>
      <c r="AA1130">
        <f t="shared" si="17"/>
        <v>2</v>
      </c>
    </row>
    <row r="1131" spans="1:27" s="14" customFormat="1" x14ac:dyDescent="0.2">
      <c r="A1131">
        <v>3466</v>
      </c>
      <c r="B1131" s="1" t="s">
        <v>3495</v>
      </c>
      <c r="C1131" t="s">
        <v>1027</v>
      </c>
      <c r="D1131" s="9">
        <v>248</v>
      </c>
      <c r="E1131" s="9" t="s">
        <v>259</v>
      </c>
      <c r="F1131" s="9" t="s">
        <v>883</v>
      </c>
      <c r="G1131" s="10">
        <v>21</v>
      </c>
      <c r="H1131" s="10" t="s">
        <v>571</v>
      </c>
      <c r="I1131" s="10">
        <v>1944</v>
      </c>
      <c r="J1131" s="11" t="s">
        <v>3490</v>
      </c>
      <c r="K1131" s="12" t="s">
        <v>237</v>
      </c>
      <c r="L1131" s="13" t="s">
        <v>3496</v>
      </c>
      <c r="M1131" s="13" t="s">
        <v>290</v>
      </c>
      <c r="N1131" t="s">
        <v>573</v>
      </c>
      <c r="O1131" t="s">
        <v>292</v>
      </c>
      <c r="P1131"/>
      <c r="Q1131"/>
      <c r="R1131"/>
      <c r="S1131" s="9"/>
      <c r="T1131">
        <v>8</v>
      </c>
      <c r="U1131" s="210" t="s">
        <v>3288</v>
      </c>
      <c r="V1131" s="14">
        <v>1</v>
      </c>
      <c r="W1131" s="14">
        <v>1</v>
      </c>
      <c r="X1131" s="14" t="s">
        <v>270</v>
      </c>
      <c r="Y1131">
        <v>248</v>
      </c>
      <c r="Z1131" t="s">
        <v>271</v>
      </c>
      <c r="AA1131">
        <f t="shared" si="17"/>
        <v>1</v>
      </c>
    </row>
    <row r="1132" spans="1:27" x14ac:dyDescent="0.2">
      <c r="A1132">
        <v>2037</v>
      </c>
      <c r="B1132" s="1" t="s">
        <v>3492</v>
      </c>
      <c r="C1132" t="s">
        <v>1798</v>
      </c>
      <c r="D1132" s="9" t="s">
        <v>2005</v>
      </c>
      <c r="E1132" s="9" t="s">
        <v>259</v>
      </c>
      <c r="F1132" s="9" t="s">
        <v>260</v>
      </c>
      <c r="G1132" s="10">
        <v>21</v>
      </c>
      <c r="H1132" s="10" t="s">
        <v>571</v>
      </c>
      <c r="I1132" s="10">
        <v>1944</v>
      </c>
      <c r="J1132" s="11" t="s">
        <v>3490</v>
      </c>
      <c r="K1132" s="12" t="s">
        <v>237</v>
      </c>
      <c r="L1132" s="13" t="s">
        <v>18794</v>
      </c>
      <c r="M1132" s="13" t="s">
        <v>263</v>
      </c>
      <c r="N1132" t="s">
        <v>264</v>
      </c>
      <c r="O1132" t="s">
        <v>3493</v>
      </c>
      <c r="P1132" t="s">
        <v>1212</v>
      </c>
      <c r="Q1132" t="s">
        <v>267</v>
      </c>
      <c r="R1132" s="9" t="s">
        <v>3494</v>
      </c>
      <c r="S1132" s="9"/>
      <c r="T1132">
        <v>8</v>
      </c>
      <c r="U1132" s="210" t="s">
        <v>3288</v>
      </c>
      <c r="V1132" s="14">
        <v>1</v>
      </c>
      <c r="W1132" s="14">
        <v>1</v>
      </c>
      <c r="X1132" s="14" t="s">
        <v>270</v>
      </c>
      <c r="Y1132">
        <v>540</v>
      </c>
      <c r="Z1132" t="s">
        <v>271</v>
      </c>
      <c r="AA1132">
        <f t="shared" si="17"/>
        <v>2</v>
      </c>
    </row>
    <row r="1133" spans="1:27" x14ac:dyDescent="0.2">
      <c r="A1133" s="109">
        <v>6591</v>
      </c>
      <c r="B1133" s="108" t="s">
        <v>3497</v>
      </c>
      <c r="C1133" s="109" t="s">
        <v>507</v>
      </c>
      <c r="D1133" s="161" t="s">
        <v>18350</v>
      </c>
      <c r="E1133" s="110" t="s">
        <v>508</v>
      </c>
      <c r="F1133" s="110" t="s">
        <v>532</v>
      </c>
      <c r="G1133" s="111">
        <v>22</v>
      </c>
      <c r="H1133" s="111" t="s">
        <v>571</v>
      </c>
      <c r="I1133" s="111">
        <v>1944</v>
      </c>
      <c r="J1133" s="112">
        <v>16306</v>
      </c>
      <c r="K1133" s="113" t="s">
        <v>237</v>
      </c>
      <c r="L1133" s="114" t="s">
        <v>3498</v>
      </c>
      <c r="M1133" s="109" t="s">
        <v>290</v>
      </c>
      <c r="N1133" s="109" t="s">
        <v>291</v>
      </c>
      <c r="O1133" s="109" t="s">
        <v>933</v>
      </c>
      <c r="P1133" s="109"/>
      <c r="Q1133" s="109"/>
      <c r="R1133" s="109"/>
      <c r="S1133" s="110"/>
      <c r="T1133" s="109">
        <v>8</v>
      </c>
      <c r="U1133" s="212" t="s">
        <v>3288</v>
      </c>
      <c r="V1133" s="109">
        <v>1</v>
      </c>
      <c r="W1133" s="109">
        <v>1</v>
      </c>
      <c r="X1133" s="109" t="s">
        <v>294</v>
      </c>
      <c r="Y1133" s="161" t="s">
        <v>18350</v>
      </c>
      <c r="Z1133" s="109" t="s">
        <v>18167</v>
      </c>
      <c r="AA1133" s="109">
        <f t="shared" si="17"/>
        <v>1</v>
      </c>
    </row>
    <row r="1134" spans="1:27" x14ac:dyDescent="0.2">
      <c r="A1134">
        <v>6821</v>
      </c>
      <c r="B1134" s="1" t="s">
        <v>3502</v>
      </c>
      <c r="C1134" t="s">
        <v>1027</v>
      </c>
      <c r="D1134" s="9">
        <v>464</v>
      </c>
      <c r="E1134" s="9" t="s">
        <v>259</v>
      </c>
      <c r="F1134" s="9" t="s">
        <v>1416</v>
      </c>
      <c r="G1134" s="10">
        <v>22</v>
      </c>
      <c r="H1134" s="10" t="s">
        <v>571</v>
      </c>
      <c r="I1134" s="10">
        <v>1944</v>
      </c>
      <c r="J1134" s="11" t="s">
        <v>3500</v>
      </c>
      <c r="K1134" s="12" t="s">
        <v>237</v>
      </c>
      <c r="L1134" s="13" t="s">
        <v>17958</v>
      </c>
      <c r="M1134" s="13" t="s">
        <v>263</v>
      </c>
      <c r="N1134" t="s">
        <v>280</v>
      </c>
      <c r="Q1134" t="s">
        <v>281</v>
      </c>
      <c r="S1134" s="9"/>
      <c r="T1134">
        <v>8</v>
      </c>
      <c r="U1134" s="210" t="s">
        <v>3288</v>
      </c>
      <c r="V1134" s="14">
        <v>1</v>
      </c>
      <c r="W1134" s="14">
        <v>1</v>
      </c>
      <c r="X1134" s="14" t="s">
        <v>270</v>
      </c>
      <c r="Y1134">
        <v>464</v>
      </c>
      <c r="Z1134" t="s">
        <v>271</v>
      </c>
      <c r="AA1134">
        <f t="shared" si="17"/>
        <v>1</v>
      </c>
    </row>
    <row r="1135" spans="1:27" x14ac:dyDescent="0.2">
      <c r="A1135">
        <v>3075</v>
      </c>
      <c r="B1135" s="1" t="s">
        <v>3499</v>
      </c>
      <c r="C1135" t="s">
        <v>1798</v>
      </c>
      <c r="D1135" s="9" t="s">
        <v>2138</v>
      </c>
      <c r="E1135" s="9" t="s">
        <v>259</v>
      </c>
      <c r="F1135" s="9" t="s">
        <v>748</v>
      </c>
      <c r="G1135" s="10">
        <v>22</v>
      </c>
      <c r="H1135" s="10" t="s">
        <v>571</v>
      </c>
      <c r="I1135" s="10">
        <v>1944</v>
      </c>
      <c r="J1135" s="11" t="s">
        <v>3500</v>
      </c>
      <c r="K1135" s="12"/>
      <c r="L1135" s="13" t="s">
        <v>3501</v>
      </c>
      <c r="M1135" s="13" t="s">
        <v>753</v>
      </c>
      <c r="S1135" s="9"/>
      <c r="T1135">
        <v>8</v>
      </c>
      <c r="U1135" s="210" t="s">
        <v>3288</v>
      </c>
      <c r="V1135" s="14">
        <v>1</v>
      </c>
      <c r="W1135" s="14">
        <v>1</v>
      </c>
      <c r="X1135" s="14" t="s">
        <v>270</v>
      </c>
      <c r="Y1135" t="s">
        <v>2138</v>
      </c>
      <c r="Z1135" t="s">
        <v>271</v>
      </c>
      <c r="AA1135">
        <f t="shared" si="17"/>
        <v>1</v>
      </c>
    </row>
    <row r="1136" spans="1:27" x14ac:dyDescent="0.2">
      <c r="A1136">
        <v>7736</v>
      </c>
      <c r="B1136" s="1" t="s">
        <v>3508</v>
      </c>
      <c r="C1136" t="s">
        <v>1798</v>
      </c>
      <c r="D1136" s="9">
        <v>540</v>
      </c>
      <c r="E1136" s="9" t="s">
        <v>259</v>
      </c>
      <c r="F1136" s="9" t="s">
        <v>260</v>
      </c>
      <c r="G1136" s="10">
        <v>23</v>
      </c>
      <c r="H1136" s="10" t="s">
        <v>571</v>
      </c>
      <c r="I1136" s="10">
        <v>1944</v>
      </c>
      <c r="J1136" s="11" t="s">
        <v>3504</v>
      </c>
      <c r="K1136" s="12" t="s">
        <v>237</v>
      </c>
      <c r="L1136" s="13" t="s">
        <v>3509</v>
      </c>
      <c r="M1136" s="13" t="s">
        <v>332</v>
      </c>
      <c r="N1136" t="s">
        <v>333</v>
      </c>
      <c r="Q1136" t="s">
        <v>334</v>
      </c>
      <c r="S1136" s="9" t="s">
        <v>3510</v>
      </c>
      <c r="T1136">
        <v>8</v>
      </c>
      <c r="U1136" s="210" t="s">
        <v>3288</v>
      </c>
      <c r="V1136" s="14">
        <v>1</v>
      </c>
      <c r="W1136" s="14">
        <v>1</v>
      </c>
      <c r="X1136" s="14" t="s">
        <v>270</v>
      </c>
      <c r="Y1136">
        <v>540</v>
      </c>
      <c r="Z1136" t="s">
        <v>271</v>
      </c>
      <c r="AA1136">
        <f t="shared" si="17"/>
        <v>1</v>
      </c>
    </row>
    <row r="1137" spans="1:27" x14ac:dyDescent="0.2">
      <c r="A1137">
        <v>6873</v>
      </c>
      <c r="B1137" s="1" t="s">
        <v>3506</v>
      </c>
      <c r="C1137" t="s">
        <v>2040</v>
      </c>
      <c r="D1137" s="9" t="s">
        <v>1973</v>
      </c>
      <c r="E1137" s="9" t="s">
        <v>259</v>
      </c>
      <c r="F1137" s="9" t="s">
        <v>286</v>
      </c>
      <c r="G1137" s="10">
        <v>23</v>
      </c>
      <c r="H1137" s="10" t="s">
        <v>571</v>
      </c>
      <c r="I1137" s="10">
        <v>1944</v>
      </c>
      <c r="J1137" s="11" t="s">
        <v>3504</v>
      </c>
      <c r="K1137" s="12" t="s">
        <v>237</v>
      </c>
      <c r="L1137" s="13" t="s">
        <v>3507</v>
      </c>
      <c r="M1137" s="13" t="s">
        <v>290</v>
      </c>
      <c r="N1137" t="s">
        <v>291</v>
      </c>
      <c r="O1137" t="s">
        <v>292</v>
      </c>
      <c r="S1137" s="9"/>
      <c r="T1137">
        <v>8</v>
      </c>
      <c r="U1137" s="210" t="s">
        <v>3288</v>
      </c>
      <c r="V1137" s="14">
        <v>1</v>
      </c>
      <c r="W1137" s="14">
        <v>1</v>
      </c>
      <c r="X1137" s="14" t="s">
        <v>294</v>
      </c>
      <c r="Y1137" t="s">
        <v>1973</v>
      </c>
      <c r="Z1137" t="s">
        <v>3085</v>
      </c>
      <c r="AA1137">
        <f t="shared" si="17"/>
        <v>1</v>
      </c>
    </row>
    <row r="1138" spans="1:27" x14ac:dyDescent="0.2">
      <c r="A1138">
        <v>82</v>
      </c>
      <c r="B1138" s="1" t="s">
        <v>3503</v>
      </c>
      <c r="C1138" t="s">
        <v>341</v>
      </c>
      <c r="D1138" s="9" t="s">
        <v>1842</v>
      </c>
      <c r="E1138" s="9" t="s">
        <v>259</v>
      </c>
      <c r="F1138" s="9" t="s">
        <v>532</v>
      </c>
      <c r="G1138" s="10">
        <v>23</v>
      </c>
      <c r="H1138" s="10" t="s">
        <v>571</v>
      </c>
      <c r="I1138" s="10">
        <v>1944</v>
      </c>
      <c r="J1138" s="11" t="s">
        <v>3512</v>
      </c>
      <c r="K1138" s="12" t="s">
        <v>415</v>
      </c>
      <c r="L1138" s="13" t="s">
        <v>3505</v>
      </c>
      <c r="M1138" s="13" t="s">
        <v>290</v>
      </c>
      <c r="N1138" t="s">
        <v>291</v>
      </c>
      <c r="O1138" t="s">
        <v>320</v>
      </c>
      <c r="S1138" s="9"/>
      <c r="T1138">
        <v>8</v>
      </c>
      <c r="U1138" s="210" t="s">
        <v>3288</v>
      </c>
      <c r="V1138" s="14">
        <v>1</v>
      </c>
      <c r="W1138" s="14">
        <v>1</v>
      </c>
      <c r="X1138" s="14" t="s">
        <v>294</v>
      </c>
      <c r="Y1138" t="s">
        <v>531</v>
      </c>
      <c r="Z1138" t="s">
        <v>271</v>
      </c>
      <c r="AA1138">
        <f t="shared" si="17"/>
        <v>2</v>
      </c>
    </row>
    <row r="1139" spans="1:27" x14ac:dyDescent="0.2">
      <c r="A1139">
        <v>1771</v>
      </c>
      <c r="B1139" s="1" t="s">
        <v>3514</v>
      </c>
      <c r="C1139" t="s">
        <v>507</v>
      </c>
      <c r="D1139" s="9" t="s">
        <v>3515</v>
      </c>
      <c r="E1139" s="9" t="s">
        <v>259</v>
      </c>
      <c r="F1139" s="9" t="s">
        <v>721</v>
      </c>
      <c r="G1139" s="10">
        <v>23</v>
      </c>
      <c r="H1139" s="10" t="s">
        <v>571</v>
      </c>
      <c r="I1139" s="10">
        <v>1944</v>
      </c>
      <c r="J1139" s="11" t="s">
        <v>3512</v>
      </c>
      <c r="K1139" s="12" t="s">
        <v>415</v>
      </c>
      <c r="L1139" s="13" t="s">
        <v>1</v>
      </c>
      <c r="M1139" s="13" t="s">
        <v>279</v>
      </c>
      <c r="N1139" t="s">
        <v>264</v>
      </c>
      <c r="O1139" t="s">
        <v>3516</v>
      </c>
      <c r="P1139" s="145" t="s">
        <v>3059</v>
      </c>
      <c r="Q1139" s="13" t="s">
        <v>267</v>
      </c>
      <c r="R1139" s="13"/>
      <c r="S1139" s="9"/>
      <c r="T1139">
        <v>8</v>
      </c>
      <c r="U1139" s="210" t="s">
        <v>3288</v>
      </c>
      <c r="V1139" s="14">
        <v>1</v>
      </c>
      <c r="W1139" s="14">
        <v>1</v>
      </c>
      <c r="X1139" s="14" t="s">
        <v>270</v>
      </c>
      <c r="Y1139">
        <v>608</v>
      </c>
      <c r="Z1139" t="s">
        <v>18167</v>
      </c>
      <c r="AA1139">
        <f t="shared" si="17"/>
        <v>2</v>
      </c>
    </row>
    <row r="1140" spans="1:27" x14ac:dyDescent="0.2">
      <c r="A1140">
        <v>7695</v>
      </c>
      <c r="B1140" s="1" t="s">
        <v>3511</v>
      </c>
      <c r="C1140" t="s">
        <v>2040</v>
      </c>
      <c r="D1140" s="9" t="s">
        <v>3056</v>
      </c>
      <c r="E1140" s="9" t="s">
        <v>259</v>
      </c>
      <c r="F1140" s="9" t="s">
        <v>721</v>
      </c>
      <c r="G1140" s="10">
        <v>23</v>
      </c>
      <c r="H1140" s="10" t="s">
        <v>571</v>
      </c>
      <c r="I1140" s="10">
        <v>1944</v>
      </c>
      <c r="J1140" s="11" t="s">
        <v>3512</v>
      </c>
      <c r="K1140" s="12" t="s">
        <v>415</v>
      </c>
      <c r="L1140" s="13" t="s">
        <v>3513</v>
      </c>
      <c r="M1140" s="13" t="s">
        <v>290</v>
      </c>
      <c r="N1140" t="s">
        <v>573</v>
      </c>
      <c r="O1140" t="s">
        <v>292</v>
      </c>
      <c r="S1140" s="9"/>
      <c r="T1140">
        <v>8</v>
      </c>
      <c r="U1140" s="210" t="s">
        <v>3288</v>
      </c>
      <c r="V1140" s="14">
        <v>1</v>
      </c>
      <c r="W1140" s="14">
        <v>1</v>
      </c>
      <c r="X1140" s="14" t="s">
        <v>270</v>
      </c>
      <c r="Y1140">
        <v>692</v>
      </c>
      <c r="Z1140" t="s">
        <v>3085</v>
      </c>
      <c r="AA1140">
        <f t="shared" si="17"/>
        <v>2</v>
      </c>
    </row>
    <row r="1141" spans="1:27" x14ac:dyDescent="0.2">
      <c r="A1141">
        <v>759</v>
      </c>
      <c r="B1141" s="1" t="s">
        <v>3517</v>
      </c>
      <c r="C1141" t="s">
        <v>284</v>
      </c>
      <c r="D1141" s="9" t="s">
        <v>3518</v>
      </c>
      <c r="E1141" s="9" t="s">
        <v>259</v>
      </c>
      <c r="F1141" s="9" t="s">
        <v>1701</v>
      </c>
      <c r="G1141" s="10">
        <v>24</v>
      </c>
      <c r="H1141" s="10" t="s">
        <v>571</v>
      </c>
      <c r="I1141" s="10">
        <v>1944</v>
      </c>
      <c r="J1141" s="11" t="s">
        <v>3519</v>
      </c>
      <c r="K1141" s="12" t="s">
        <v>237</v>
      </c>
      <c r="L1141" s="13" t="s">
        <v>3520</v>
      </c>
      <c r="M1141" s="13" t="s">
        <v>290</v>
      </c>
      <c r="N1141" t="s">
        <v>291</v>
      </c>
      <c r="O1141" t="s">
        <v>292</v>
      </c>
      <c r="S1141" s="9"/>
      <c r="T1141">
        <v>8</v>
      </c>
      <c r="U1141" s="210" t="s">
        <v>3288</v>
      </c>
      <c r="V1141" s="14">
        <v>1</v>
      </c>
      <c r="W1141" s="14">
        <v>1</v>
      </c>
      <c r="X1141" s="14" t="s">
        <v>270</v>
      </c>
      <c r="Y1141">
        <v>239</v>
      </c>
      <c r="Z1141" t="s">
        <v>271</v>
      </c>
      <c r="AA1141">
        <f t="shared" si="17"/>
        <v>2</v>
      </c>
    </row>
    <row r="1142" spans="1:27" x14ac:dyDescent="0.2">
      <c r="A1142">
        <v>1314</v>
      </c>
      <c r="B1142" s="1" t="s">
        <v>3521</v>
      </c>
      <c r="C1142" t="s">
        <v>1027</v>
      </c>
      <c r="D1142" s="9" t="s">
        <v>3522</v>
      </c>
      <c r="E1142" s="9" t="s">
        <v>259</v>
      </c>
      <c r="F1142" s="9" t="s">
        <v>1416</v>
      </c>
      <c r="G1142" s="10">
        <v>24</v>
      </c>
      <c r="H1142" s="10" t="s">
        <v>571</v>
      </c>
      <c r="I1142" s="10">
        <v>1944</v>
      </c>
      <c r="J1142" s="11" t="s">
        <v>3523</v>
      </c>
      <c r="K1142" s="12" t="s">
        <v>415</v>
      </c>
      <c r="L1142" s="13" t="s">
        <v>3524</v>
      </c>
      <c r="M1142" s="13" t="s">
        <v>332</v>
      </c>
      <c r="N1142" t="s">
        <v>333</v>
      </c>
      <c r="Q1142" t="s">
        <v>334</v>
      </c>
      <c r="S1142" s="9"/>
      <c r="T1142">
        <v>8</v>
      </c>
      <c r="U1142" s="210" t="s">
        <v>3288</v>
      </c>
      <c r="V1142" s="14">
        <v>1</v>
      </c>
      <c r="W1142" s="14">
        <v>1</v>
      </c>
      <c r="X1142" s="14" t="s">
        <v>270</v>
      </c>
      <c r="Y1142">
        <v>107</v>
      </c>
      <c r="Z1142" t="s">
        <v>271</v>
      </c>
      <c r="AA1142">
        <f t="shared" si="17"/>
        <v>4</v>
      </c>
    </row>
    <row r="1143" spans="1:27" x14ac:dyDescent="0.2">
      <c r="A1143">
        <v>4135</v>
      </c>
      <c r="B1143" s="1" t="s">
        <v>3525</v>
      </c>
      <c r="C1143" t="s">
        <v>1027</v>
      </c>
      <c r="D1143" s="9">
        <v>107</v>
      </c>
      <c r="E1143" s="9" t="s">
        <v>259</v>
      </c>
      <c r="F1143" s="9" t="s">
        <v>1416</v>
      </c>
      <c r="G1143" s="18">
        <v>25</v>
      </c>
      <c r="H1143" s="18" t="s">
        <v>571</v>
      </c>
      <c r="I1143" s="18">
        <v>1944</v>
      </c>
      <c r="J1143" s="11">
        <v>16309</v>
      </c>
      <c r="K1143" s="12" t="s">
        <v>237</v>
      </c>
      <c r="L1143" s="13" t="s">
        <v>3526</v>
      </c>
      <c r="M1143" s="13" t="s">
        <v>263</v>
      </c>
      <c r="N1143" t="s">
        <v>280</v>
      </c>
      <c r="Q1143" t="s">
        <v>281</v>
      </c>
      <c r="S1143" s="9"/>
      <c r="T1143">
        <v>8</v>
      </c>
      <c r="U1143" s="210" t="s">
        <v>3288</v>
      </c>
      <c r="V1143" s="14">
        <v>1</v>
      </c>
      <c r="W1143" s="14">
        <v>1</v>
      </c>
      <c r="X1143" s="14" t="s">
        <v>270</v>
      </c>
      <c r="Y1143">
        <v>107</v>
      </c>
      <c r="Z1143" t="s">
        <v>271</v>
      </c>
      <c r="AA1143">
        <f t="shared" si="17"/>
        <v>1</v>
      </c>
    </row>
    <row r="1144" spans="1:27" x14ac:dyDescent="0.2">
      <c r="A1144">
        <v>2259</v>
      </c>
      <c r="B1144" s="1" t="s">
        <v>3527</v>
      </c>
      <c r="C1144" t="s">
        <v>2040</v>
      </c>
      <c r="D1144" s="9" t="s">
        <v>3528</v>
      </c>
      <c r="E1144" s="9" t="s">
        <v>259</v>
      </c>
      <c r="F1144" s="9" t="s">
        <v>721</v>
      </c>
      <c r="G1144" s="10">
        <v>25</v>
      </c>
      <c r="H1144" s="10" t="s">
        <v>571</v>
      </c>
      <c r="I1144" s="10">
        <v>1944</v>
      </c>
      <c r="J1144" s="11" t="s">
        <v>3529</v>
      </c>
      <c r="K1144" s="12" t="s">
        <v>415</v>
      </c>
      <c r="L1144" s="13" t="s">
        <v>95</v>
      </c>
      <c r="M1144" s="13" t="s">
        <v>290</v>
      </c>
      <c r="N1144" t="s">
        <v>573</v>
      </c>
      <c r="O1144" t="s">
        <v>439</v>
      </c>
      <c r="S1144" s="9"/>
      <c r="T1144">
        <v>8</v>
      </c>
      <c r="U1144" s="210" t="s">
        <v>3288</v>
      </c>
      <c r="V1144" s="14">
        <v>1</v>
      </c>
      <c r="W1144" s="14">
        <v>1</v>
      </c>
      <c r="X1144" s="14" t="s">
        <v>270</v>
      </c>
      <c r="Y1144">
        <v>692</v>
      </c>
      <c r="Z1144" t="s">
        <v>271</v>
      </c>
      <c r="AA1144">
        <f t="shared" si="17"/>
        <v>3</v>
      </c>
    </row>
    <row r="1145" spans="1:27" x14ac:dyDescent="0.2">
      <c r="A1145" s="15">
        <v>7201</v>
      </c>
      <c r="B1145" s="1" t="s">
        <v>3530</v>
      </c>
      <c r="C1145" t="s">
        <v>2040</v>
      </c>
      <c r="D1145" s="9" t="s">
        <v>2417</v>
      </c>
      <c r="E1145" s="9" t="s">
        <v>259</v>
      </c>
      <c r="F1145" s="9" t="s">
        <v>721</v>
      </c>
      <c r="G1145" s="10">
        <v>25</v>
      </c>
      <c r="H1145" s="10" t="s">
        <v>571</v>
      </c>
      <c r="I1145" s="10">
        <v>1944</v>
      </c>
      <c r="J1145" s="11" t="s">
        <v>3529</v>
      </c>
      <c r="K1145" s="12" t="s">
        <v>415</v>
      </c>
      <c r="L1145" s="13" t="s">
        <v>3531</v>
      </c>
      <c r="M1145" s="13" t="s">
        <v>290</v>
      </c>
      <c r="N1145" t="s">
        <v>573</v>
      </c>
      <c r="O1145" t="s">
        <v>695</v>
      </c>
      <c r="S1145" s="9"/>
      <c r="T1145">
        <v>8</v>
      </c>
      <c r="U1145" s="210" t="s">
        <v>3288</v>
      </c>
      <c r="V1145" s="14">
        <v>1</v>
      </c>
      <c r="W1145" s="14">
        <v>1</v>
      </c>
      <c r="X1145" s="14" t="s">
        <v>270</v>
      </c>
      <c r="Y1145">
        <v>692</v>
      </c>
      <c r="Z1145" t="s">
        <v>271</v>
      </c>
      <c r="AA1145">
        <f t="shared" si="17"/>
        <v>2</v>
      </c>
    </row>
    <row r="1146" spans="1:27" x14ac:dyDescent="0.2">
      <c r="A1146">
        <v>2316</v>
      </c>
      <c r="B1146" s="1" t="s">
        <v>3532</v>
      </c>
      <c r="C1146" t="s">
        <v>1523</v>
      </c>
      <c r="D1146" s="9" t="s">
        <v>3533</v>
      </c>
      <c r="E1146" s="9" t="s">
        <v>259</v>
      </c>
      <c r="F1146" s="9" t="s">
        <v>312</v>
      </c>
      <c r="G1146" s="10">
        <v>26</v>
      </c>
      <c r="H1146" s="10" t="s">
        <v>571</v>
      </c>
      <c r="I1146" s="10">
        <v>1944</v>
      </c>
      <c r="J1146" s="11" t="s">
        <v>3534</v>
      </c>
      <c r="K1146" s="12" t="s">
        <v>237</v>
      </c>
      <c r="L1146" s="13" t="s">
        <v>3535</v>
      </c>
      <c r="M1146" s="13" t="s">
        <v>290</v>
      </c>
      <c r="N1146" t="s">
        <v>291</v>
      </c>
      <c r="O1146" t="s">
        <v>692</v>
      </c>
      <c r="S1146" s="9"/>
      <c r="T1146">
        <v>8</v>
      </c>
      <c r="U1146" s="210" t="s">
        <v>3288</v>
      </c>
      <c r="V1146" s="14">
        <v>1</v>
      </c>
      <c r="W1146" s="14">
        <v>1</v>
      </c>
      <c r="X1146" s="14" t="s">
        <v>270</v>
      </c>
      <c r="Y1146" t="s">
        <v>1469</v>
      </c>
      <c r="Z1146" t="s">
        <v>505</v>
      </c>
      <c r="AA1146">
        <f t="shared" si="17"/>
        <v>2</v>
      </c>
    </row>
    <row r="1147" spans="1:27" x14ac:dyDescent="0.2">
      <c r="A1147">
        <v>1458</v>
      </c>
      <c r="B1147" s="1" t="s">
        <v>3540</v>
      </c>
      <c r="C1147" t="s">
        <v>1798</v>
      </c>
      <c r="D1147" s="9">
        <v>684</v>
      </c>
      <c r="E1147" s="9" t="s">
        <v>876</v>
      </c>
      <c r="F1147" s="9" t="s">
        <v>260</v>
      </c>
      <c r="G1147" s="10">
        <v>26</v>
      </c>
      <c r="H1147" s="10" t="s">
        <v>571</v>
      </c>
      <c r="I1147" s="10">
        <v>1944</v>
      </c>
      <c r="J1147" s="11" t="s">
        <v>3534</v>
      </c>
      <c r="K1147" s="12" t="s">
        <v>237</v>
      </c>
      <c r="L1147" s="13" t="s">
        <v>3541</v>
      </c>
      <c r="M1147" s="13" t="s">
        <v>290</v>
      </c>
      <c r="O1147" t="s">
        <v>586</v>
      </c>
      <c r="S1147" s="9"/>
      <c r="T1147">
        <v>8</v>
      </c>
      <c r="U1147" s="210" t="s">
        <v>3288</v>
      </c>
      <c r="V1147" s="14">
        <v>1</v>
      </c>
      <c r="W1147" s="14">
        <v>1</v>
      </c>
      <c r="X1147" s="14" t="s">
        <v>270</v>
      </c>
      <c r="Y1147">
        <v>684</v>
      </c>
      <c r="Z1147" t="s">
        <v>271</v>
      </c>
      <c r="AA1147">
        <f t="shared" si="17"/>
        <v>1</v>
      </c>
    </row>
    <row r="1148" spans="1:27" x14ac:dyDescent="0.2">
      <c r="A1148">
        <v>5159</v>
      </c>
      <c r="B1148" s="1" t="s">
        <v>3536</v>
      </c>
      <c r="C1148" t="s">
        <v>1523</v>
      </c>
      <c r="D1148" s="9" t="s">
        <v>1469</v>
      </c>
      <c r="E1148" s="9" t="s">
        <v>259</v>
      </c>
      <c r="F1148" s="9" t="s">
        <v>312</v>
      </c>
      <c r="G1148" s="10">
        <v>26</v>
      </c>
      <c r="H1148" s="10" t="s">
        <v>571</v>
      </c>
      <c r="I1148" s="10">
        <v>1944</v>
      </c>
      <c r="J1148" s="11" t="s">
        <v>3534</v>
      </c>
      <c r="K1148" s="12" t="s">
        <v>237</v>
      </c>
      <c r="L1148" s="13" t="s">
        <v>3537</v>
      </c>
      <c r="M1148" s="13" t="s">
        <v>290</v>
      </c>
      <c r="N1148" t="s">
        <v>291</v>
      </c>
      <c r="O1148" t="s">
        <v>692</v>
      </c>
      <c r="S1148" s="9"/>
      <c r="T1148">
        <v>8</v>
      </c>
      <c r="U1148" s="210" t="s">
        <v>3288</v>
      </c>
      <c r="V1148" s="14">
        <v>1</v>
      </c>
      <c r="W1148" s="14">
        <v>1</v>
      </c>
      <c r="X1148" s="14" t="s">
        <v>270</v>
      </c>
      <c r="Y1148" t="s">
        <v>1469</v>
      </c>
      <c r="Z1148" t="s">
        <v>505</v>
      </c>
      <c r="AA1148">
        <f t="shared" si="17"/>
        <v>1</v>
      </c>
    </row>
    <row r="1149" spans="1:27" x14ac:dyDescent="0.2">
      <c r="A1149">
        <v>1198</v>
      </c>
      <c r="B1149" s="1" t="s">
        <v>3538</v>
      </c>
      <c r="C1149" t="s">
        <v>1798</v>
      </c>
      <c r="D1149" s="9" t="s">
        <v>1047</v>
      </c>
      <c r="E1149" s="9" t="s">
        <v>275</v>
      </c>
      <c r="F1149" s="9" t="s">
        <v>260</v>
      </c>
      <c r="G1149" s="10">
        <v>26</v>
      </c>
      <c r="H1149" s="10" t="s">
        <v>571</v>
      </c>
      <c r="I1149" s="10">
        <v>1944</v>
      </c>
      <c r="J1149" s="11" t="s">
        <v>3534</v>
      </c>
      <c r="K1149" s="12" t="s">
        <v>237</v>
      </c>
      <c r="L1149" s="13" t="s">
        <v>54</v>
      </c>
      <c r="M1149" s="13" t="s">
        <v>263</v>
      </c>
      <c r="N1149" t="s">
        <v>3374</v>
      </c>
      <c r="O1149" t="s">
        <v>3375</v>
      </c>
      <c r="P1149" t="s">
        <v>3375</v>
      </c>
      <c r="Q1149" t="s">
        <v>267</v>
      </c>
      <c r="R1149" s="9" t="s">
        <v>3539</v>
      </c>
      <c r="S1149" s="9"/>
      <c r="T1149">
        <v>8</v>
      </c>
      <c r="U1149" s="210" t="s">
        <v>3288</v>
      </c>
      <c r="V1149" s="14">
        <v>1</v>
      </c>
      <c r="W1149" s="14">
        <v>1</v>
      </c>
      <c r="X1149" s="14" t="s">
        <v>270</v>
      </c>
      <c r="Y1149" t="s">
        <v>1047</v>
      </c>
      <c r="Z1149" t="s">
        <v>271</v>
      </c>
      <c r="AA1149">
        <f t="shared" si="17"/>
        <v>1</v>
      </c>
    </row>
    <row r="1150" spans="1:27" x14ac:dyDescent="0.2">
      <c r="A1150">
        <v>1028</v>
      </c>
      <c r="B1150" s="1" t="s">
        <v>3542</v>
      </c>
      <c r="C1150" t="s">
        <v>341</v>
      </c>
      <c r="D1150" s="9" t="s">
        <v>3543</v>
      </c>
      <c r="E1150" s="9" t="s">
        <v>259</v>
      </c>
      <c r="F1150" s="9" t="s">
        <v>1319</v>
      </c>
      <c r="G1150" s="10">
        <v>26</v>
      </c>
      <c r="H1150" s="10" t="s">
        <v>571</v>
      </c>
      <c r="I1150" s="10">
        <v>1944</v>
      </c>
      <c r="J1150" s="11" t="s">
        <v>3544</v>
      </c>
      <c r="K1150" s="12" t="s">
        <v>415</v>
      </c>
      <c r="L1150" s="13" t="s">
        <v>17863</v>
      </c>
      <c r="M1150" s="13" t="s">
        <v>332</v>
      </c>
      <c r="N1150" t="s">
        <v>333</v>
      </c>
      <c r="Q1150" t="s">
        <v>334</v>
      </c>
      <c r="S1150" s="9"/>
      <c r="T1150">
        <v>8</v>
      </c>
      <c r="U1150" s="210" t="s">
        <v>3288</v>
      </c>
      <c r="V1150" s="14">
        <v>1</v>
      </c>
      <c r="W1150" s="14">
        <v>1</v>
      </c>
      <c r="X1150" s="14" t="s">
        <v>270</v>
      </c>
      <c r="Y1150">
        <v>192</v>
      </c>
      <c r="Z1150" t="s">
        <v>271</v>
      </c>
      <c r="AA1150">
        <f t="shared" si="17"/>
        <v>2</v>
      </c>
    </row>
    <row r="1151" spans="1:27" x14ac:dyDescent="0.2">
      <c r="A1151">
        <v>1492</v>
      </c>
      <c r="B1151" s="1" t="s">
        <v>3545</v>
      </c>
      <c r="C1151" t="s">
        <v>1027</v>
      </c>
      <c r="D1151" s="9">
        <v>613</v>
      </c>
      <c r="E1151" s="9" t="s">
        <v>259</v>
      </c>
      <c r="F1151" s="9" t="s">
        <v>1416</v>
      </c>
      <c r="G1151" s="10">
        <v>26</v>
      </c>
      <c r="H1151" s="10" t="s">
        <v>571</v>
      </c>
      <c r="I1151" s="10">
        <v>1944</v>
      </c>
      <c r="J1151" s="11" t="s">
        <v>3544</v>
      </c>
      <c r="K1151" s="12" t="s">
        <v>415</v>
      </c>
      <c r="L1151" s="13" t="s">
        <v>3546</v>
      </c>
      <c r="M1151" s="13" t="s">
        <v>332</v>
      </c>
      <c r="N1151" t="s">
        <v>333</v>
      </c>
      <c r="Q1151" t="s">
        <v>334</v>
      </c>
      <c r="S1151" s="9"/>
      <c r="T1151">
        <v>8</v>
      </c>
      <c r="U1151" s="210" t="s">
        <v>3288</v>
      </c>
      <c r="V1151" s="14">
        <v>1</v>
      </c>
      <c r="W1151" s="14">
        <v>1</v>
      </c>
      <c r="X1151" s="14" t="s">
        <v>270</v>
      </c>
      <c r="Y1151">
        <v>613</v>
      </c>
      <c r="Z1151" t="s">
        <v>271</v>
      </c>
      <c r="AA1151">
        <f t="shared" si="17"/>
        <v>1</v>
      </c>
    </row>
    <row r="1152" spans="1:27" x14ac:dyDescent="0.2">
      <c r="A1152">
        <v>3676</v>
      </c>
      <c r="B1152" s="1" t="s">
        <v>3650</v>
      </c>
      <c r="C1152" t="s">
        <v>1027</v>
      </c>
      <c r="D1152" s="9">
        <v>305</v>
      </c>
      <c r="E1152" s="9" t="s">
        <v>259</v>
      </c>
      <c r="F1152" s="9" t="s">
        <v>1416</v>
      </c>
      <c r="G1152" s="10">
        <v>26</v>
      </c>
      <c r="H1152" s="10" t="s">
        <v>571</v>
      </c>
      <c r="I1152" s="10">
        <v>1944</v>
      </c>
      <c r="J1152" s="11" t="s">
        <v>3544</v>
      </c>
      <c r="K1152" s="12" t="s">
        <v>415</v>
      </c>
      <c r="L1152" s="13" t="s">
        <v>3651</v>
      </c>
      <c r="M1152" s="13" t="s">
        <v>290</v>
      </c>
      <c r="N1152" t="s">
        <v>573</v>
      </c>
      <c r="O1152" t="s">
        <v>646</v>
      </c>
      <c r="S1152" s="9"/>
      <c r="T1152">
        <v>8</v>
      </c>
      <c r="U1152" s="210" t="s">
        <v>3288</v>
      </c>
      <c r="V1152" s="14">
        <v>1</v>
      </c>
      <c r="W1152" s="14">
        <v>1</v>
      </c>
      <c r="X1152" s="14" t="s">
        <v>270</v>
      </c>
      <c r="Y1152">
        <v>305</v>
      </c>
      <c r="Z1152" t="s">
        <v>271</v>
      </c>
      <c r="AA1152">
        <f t="shared" si="17"/>
        <v>1</v>
      </c>
    </row>
    <row r="1153" spans="1:27" x14ac:dyDescent="0.2">
      <c r="A1153">
        <v>7519</v>
      </c>
      <c r="B1153" s="1" t="s">
        <v>3547</v>
      </c>
      <c r="C1153" t="s">
        <v>1027</v>
      </c>
      <c r="D1153" s="9">
        <v>515</v>
      </c>
      <c r="E1153" s="9" t="s">
        <v>259</v>
      </c>
      <c r="F1153" s="9" t="s">
        <v>413</v>
      </c>
      <c r="G1153" s="10">
        <v>26</v>
      </c>
      <c r="H1153" s="10" t="s">
        <v>571</v>
      </c>
      <c r="I1153" s="10">
        <v>1944</v>
      </c>
      <c r="J1153" s="11" t="s">
        <v>3544</v>
      </c>
      <c r="K1153" s="12" t="s">
        <v>415</v>
      </c>
      <c r="L1153" s="13" t="s">
        <v>18581</v>
      </c>
      <c r="M1153" s="13" t="s">
        <v>263</v>
      </c>
      <c r="N1153" t="s">
        <v>470</v>
      </c>
      <c r="Q1153" t="s">
        <v>672</v>
      </c>
      <c r="S1153" s="9"/>
      <c r="T1153">
        <v>8</v>
      </c>
      <c r="U1153" s="210" t="s">
        <v>3288</v>
      </c>
      <c r="V1153" s="14">
        <v>1</v>
      </c>
      <c r="W1153" s="14">
        <v>1</v>
      </c>
      <c r="X1153" s="14" t="s">
        <v>270</v>
      </c>
      <c r="Y1153">
        <v>515</v>
      </c>
      <c r="Z1153" t="s">
        <v>271</v>
      </c>
      <c r="AA1153">
        <f t="shared" si="17"/>
        <v>1</v>
      </c>
    </row>
    <row r="1154" spans="1:27" x14ac:dyDescent="0.2">
      <c r="A1154">
        <v>5229</v>
      </c>
      <c r="B1154" s="1" t="s">
        <v>3652</v>
      </c>
      <c r="C1154" t="s">
        <v>1523</v>
      </c>
      <c r="D1154" s="9" t="s">
        <v>3653</v>
      </c>
      <c r="E1154" s="9" t="s">
        <v>259</v>
      </c>
      <c r="F1154" s="9" t="s">
        <v>312</v>
      </c>
      <c r="G1154" s="10">
        <v>27</v>
      </c>
      <c r="H1154" s="10" t="s">
        <v>571</v>
      </c>
      <c r="I1154" s="10">
        <v>1944</v>
      </c>
      <c r="J1154" s="11" t="s">
        <v>3654</v>
      </c>
      <c r="K1154" s="12" t="s">
        <v>237</v>
      </c>
      <c r="L1154" s="13" t="s">
        <v>3655</v>
      </c>
      <c r="M1154" s="13" t="s">
        <v>290</v>
      </c>
      <c r="N1154" t="s">
        <v>573</v>
      </c>
      <c r="O1154" t="s">
        <v>93</v>
      </c>
      <c r="S1154" s="9"/>
      <c r="T1154">
        <v>8</v>
      </c>
      <c r="U1154" s="210" t="s">
        <v>3288</v>
      </c>
      <c r="V1154" s="14">
        <v>1</v>
      </c>
      <c r="W1154" s="14">
        <v>1</v>
      </c>
      <c r="X1154" s="14" t="s">
        <v>270</v>
      </c>
      <c r="Y1154">
        <v>29</v>
      </c>
      <c r="Z1154" t="s">
        <v>505</v>
      </c>
      <c r="AA1154">
        <f t="shared" ref="AA1154:AA1217" si="18">LEN(D1154)-LEN(SUBSTITUTE(D1154,"/",""))+1</f>
        <v>2</v>
      </c>
    </row>
    <row r="1155" spans="1:27" x14ac:dyDescent="0.2">
      <c r="A1155">
        <v>3613</v>
      </c>
      <c r="B1155" s="1" t="s">
        <v>3656</v>
      </c>
      <c r="C1155" t="s">
        <v>1523</v>
      </c>
      <c r="D1155" s="9">
        <v>264</v>
      </c>
      <c r="E1155" s="9" t="s">
        <v>259</v>
      </c>
      <c r="F1155" s="9" t="s">
        <v>312</v>
      </c>
      <c r="G1155" s="10">
        <v>27</v>
      </c>
      <c r="H1155" s="10" t="s">
        <v>571</v>
      </c>
      <c r="I1155" s="10">
        <v>1944</v>
      </c>
      <c r="J1155" s="11" t="s">
        <v>3654</v>
      </c>
      <c r="K1155" s="12" t="s">
        <v>237</v>
      </c>
      <c r="L1155" s="13" t="s">
        <v>3657</v>
      </c>
      <c r="M1155" s="13" t="s">
        <v>290</v>
      </c>
      <c r="O1155" t="s">
        <v>520</v>
      </c>
      <c r="S1155" s="9"/>
      <c r="T1155">
        <v>8</v>
      </c>
      <c r="U1155" s="210" t="s">
        <v>3288</v>
      </c>
      <c r="V1155" s="14">
        <v>1</v>
      </c>
      <c r="W1155" s="14">
        <v>1</v>
      </c>
      <c r="X1155" s="14" t="s">
        <v>270</v>
      </c>
      <c r="Y1155">
        <v>264</v>
      </c>
      <c r="Z1155" t="s">
        <v>505</v>
      </c>
      <c r="AA1155">
        <f t="shared" si="18"/>
        <v>1</v>
      </c>
    </row>
    <row r="1156" spans="1:27" x14ac:dyDescent="0.2">
      <c r="A1156">
        <v>7710</v>
      </c>
      <c r="B1156" s="1" t="s">
        <v>3658</v>
      </c>
      <c r="C1156" t="s">
        <v>2040</v>
      </c>
      <c r="D1156" s="9" t="s">
        <v>2417</v>
      </c>
      <c r="E1156" s="9" t="s">
        <v>259</v>
      </c>
      <c r="F1156" s="9" t="s">
        <v>721</v>
      </c>
      <c r="G1156" s="10">
        <v>27</v>
      </c>
      <c r="H1156" s="10" t="s">
        <v>571</v>
      </c>
      <c r="I1156" s="10">
        <v>1944</v>
      </c>
      <c r="J1156" s="11" t="s">
        <v>3659</v>
      </c>
      <c r="K1156" s="12" t="s">
        <v>415</v>
      </c>
      <c r="L1156" s="13" t="s">
        <v>3660</v>
      </c>
      <c r="M1156" s="13" t="s">
        <v>290</v>
      </c>
      <c r="N1156" t="s">
        <v>573</v>
      </c>
      <c r="O1156" t="s">
        <v>520</v>
      </c>
      <c r="S1156" s="9"/>
      <c r="T1156">
        <v>8</v>
      </c>
      <c r="U1156" s="210" t="s">
        <v>3288</v>
      </c>
      <c r="V1156" s="14">
        <v>1</v>
      </c>
      <c r="W1156" s="14">
        <v>1</v>
      </c>
      <c r="X1156" s="14" t="s">
        <v>270</v>
      </c>
      <c r="Y1156">
        <v>692</v>
      </c>
      <c r="Z1156" t="s">
        <v>271</v>
      </c>
      <c r="AA1156">
        <f t="shared" si="18"/>
        <v>2</v>
      </c>
    </row>
    <row r="1157" spans="1:27" x14ac:dyDescent="0.2">
      <c r="A1157">
        <v>7523</v>
      </c>
      <c r="B1157" s="1" t="s">
        <v>3661</v>
      </c>
      <c r="C1157" t="s">
        <v>1027</v>
      </c>
      <c r="D1157" s="9">
        <v>515</v>
      </c>
      <c r="E1157" s="9" t="s">
        <v>259</v>
      </c>
      <c r="F1157" s="9" t="s">
        <v>413</v>
      </c>
      <c r="G1157" s="10">
        <v>27</v>
      </c>
      <c r="H1157" s="10" t="s">
        <v>571</v>
      </c>
      <c r="I1157" s="10">
        <v>1944</v>
      </c>
      <c r="J1157" s="11" t="s">
        <v>3659</v>
      </c>
      <c r="K1157" s="12" t="s">
        <v>415</v>
      </c>
      <c r="L1157" s="13" t="s">
        <v>18582</v>
      </c>
      <c r="M1157" s="13" t="s">
        <v>263</v>
      </c>
      <c r="N1157" t="s">
        <v>613</v>
      </c>
      <c r="O1157" t="s">
        <v>323</v>
      </c>
      <c r="Q1157" t="s">
        <v>672</v>
      </c>
      <c r="S1157" s="9"/>
      <c r="T1157">
        <v>8</v>
      </c>
      <c r="U1157" s="210" t="s">
        <v>3288</v>
      </c>
      <c r="V1157" s="14">
        <v>1</v>
      </c>
      <c r="W1157" s="14">
        <v>1</v>
      </c>
      <c r="X1157" s="14" t="s">
        <v>270</v>
      </c>
      <c r="Y1157">
        <v>515</v>
      </c>
      <c r="Z1157" t="s">
        <v>271</v>
      </c>
      <c r="AA1157">
        <f t="shared" si="18"/>
        <v>1</v>
      </c>
    </row>
    <row r="1158" spans="1:27" x14ac:dyDescent="0.2">
      <c r="A1158">
        <v>469</v>
      </c>
      <c r="B1158" s="1" t="s">
        <v>3666</v>
      </c>
      <c r="C1158" t="s">
        <v>284</v>
      </c>
      <c r="D1158" s="9" t="s">
        <v>3341</v>
      </c>
      <c r="E1158" s="9" t="s">
        <v>259</v>
      </c>
      <c r="F1158" s="9" t="s">
        <v>1701</v>
      </c>
      <c r="G1158" s="10">
        <v>28</v>
      </c>
      <c r="H1158" s="10" t="s">
        <v>571</v>
      </c>
      <c r="I1158" s="10">
        <v>1944</v>
      </c>
      <c r="J1158" s="11" t="s">
        <v>3664</v>
      </c>
      <c r="K1158" s="12" t="s">
        <v>415</v>
      </c>
      <c r="L1158" s="13" t="s">
        <v>3667</v>
      </c>
      <c r="M1158" s="13" t="s">
        <v>290</v>
      </c>
      <c r="N1158" t="s">
        <v>291</v>
      </c>
      <c r="O1158" t="s">
        <v>17896</v>
      </c>
      <c r="S1158" s="9"/>
      <c r="T1158">
        <v>8</v>
      </c>
      <c r="U1158" s="210" t="s">
        <v>3288</v>
      </c>
      <c r="V1158" s="14">
        <v>1</v>
      </c>
      <c r="W1158" s="14">
        <v>1</v>
      </c>
      <c r="X1158" s="14" t="s">
        <v>270</v>
      </c>
      <c r="Y1158">
        <v>239</v>
      </c>
      <c r="Z1158" t="s">
        <v>271</v>
      </c>
      <c r="AA1158">
        <f t="shared" si="18"/>
        <v>2</v>
      </c>
    </row>
    <row r="1159" spans="1:27" x14ac:dyDescent="0.2">
      <c r="A1159">
        <v>6249</v>
      </c>
      <c r="B1159" s="1" t="s">
        <v>3668</v>
      </c>
      <c r="C1159" t="s">
        <v>507</v>
      </c>
      <c r="D1159" s="9">
        <v>608</v>
      </c>
      <c r="E1159" s="9" t="s">
        <v>259</v>
      </c>
      <c r="F1159" s="9" t="s">
        <v>721</v>
      </c>
      <c r="G1159" s="10">
        <v>28</v>
      </c>
      <c r="H1159" s="10" t="s">
        <v>571</v>
      </c>
      <c r="I1159" s="10">
        <v>1944</v>
      </c>
      <c r="J1159" s="11" t="s">
        <v>3659</v>
      </c>
      <c r="K1159" s="12" t="s">
        <v>415</v>
      </c>
      <c r="L1159" s="13" t="s">
        <v>17941</v>
      </c>
      <c r="M1159" s="13" t="s">
        <v>263</v>
      </c>
      <c r="N1159" t="s">
        <v>280</v>
      </c>
      <c r="Q1159" t="s">
        <v>281</v>
      </c>
      <c r="S1159" s="9"/>
      <c r="T1159">
        <v>8</v>
      </c>
      <c r="U1159" s="210" t="s">
        <v>3288</v>
      </c>
      <c r="V1159" s="14">
        <v>1</v>
      </c>
      <c r="W1159" s="14">
        <v>1</v>
      </c>
      <c r="X1159" s="14" t="s">
        <v>270</v>
      </c>
      <c r="Y1159">
        <v>608</v>
      </c>
      <c r="Z1159" t="s">
        <v>18167</v>
      </c>
      <c r="AA1159">
        <f t="shared" si="18"/>
        <v>1</v>
      </c>
    </row>
    <row r="1160" spans="1:27" x14ac:dyDescent="0.2">
      <c r="A1160">
        <v>2514</v>
      </c>
      <c r="B1160" s="1" t="s">
        <v>3662</v>
      </c>
      <c r="C1160" t="s">
        <v>2040</v>
      </c>
      <c r="D1160" s="9" t="s">
        <v>3663</v>
      </c>
      <c r="E1160" s="9" t="s">
        <v>259</v>
      </c>
      <c r="F1160" s="9" t="s">
        <v>721</v>
      </c>
      <c r="G1160" s="10">
        <v>28</v>
      </c>
      <c r="H1160" s="10" t="s">
        <v>571</v>
      </c>
      <c r="I1160" s="10">
        <v>1944</v>
      </c>
      <c r="J1160" s="11" t="s">
        <v>3670</v>
      </c>
      <c r="K1160" s="12" t="s">
        <v>415</v>
      </c>
      <c r="L1160" s="13" t="s">
        <v>3665</v>
      </c>
      <c r="M1160" s="13" t="s">
        <v>263</v>
      </c>
      <c r="N1160" t="s">
        <v>280</v>
      </c>
      <c r="Q1160" t="s">
        <v>281</v>
      </c>
      <c r="S1160" s="9"/>
      <c r="T1160">
        <v>8</v>
      </c>
      <c r="U1160" s="210" t="s">
        <v>3288</v>
      </c>
      <c r="V1160" s="14">
        <v>1</v>
      </c>
      <c r="W1160" s="14">
        <v>1</v>
      </c>
      <c r="X1160" s="14" t="s">
        <v>270</v>
      </c>
      <c r="Y1160">
        <v>692</v>
      </c>
      <c r="Z1160" t="s">
        <v>271</v>
      </c>
      <c r="AA1160">
        <f t="shared" si="18"/>
        <v>2</v>
      </c>
    </row>
    <row r="1161" spans="1:27" x14ac:dyDescent="0.2">
      <c r="A1161">
        <v>7578</v>
      </c>
      <c r="B1161" s="1" t="s">
        <v>3669</v>
      </c>
      <c r="C1161" t="s">
        <v>1523</v>
      </c>
      <c r="D1161" s="9">
        <v>604</v>
      </c>
      <c r="E1161" s="9" t="s">
        <v>259</v>
      </c>
      <c r="F1161" s="9" t="s">
        <v>312</v>
      </c>
      <c r="G1161" s="10">
        <v>28</v>
      </c>
      <c r="H1161" s="10" t="s">
        <v>571</v>
      </c>
      <c r="I1161" s="10">
        <v>1944</v>
      </c>
      <c r="J1161" s="11" t="s">
        <v>3670</v>
      </c>
      <c r="K1161" s="12" t="s">
        <v>415</v>
      </c>
      <c r="L1161" s="13" t="s">
        <v>3671</v>
      </c>
      <c r="M1161" s="13" t="s">
        <v>263</v>
      </c>
      <c r="N1161" t="s">
        <v>1350</v>
      </c>
      <c r="Q1161" t="s">
        <v>672</v>
      </c>
      <c r="S1161" s="9"/>
      <c r="T1161">
        <v>8</v>
      </c>
      <c r="U1161" s="210" t="s">
        <v>3288</v>
      </c>
      <c r="V1161" s="14">
        <v>1</v>
      </c>
      <c r="W1161" s="14">
        <v>1</v>
      </c>
      <c r="X1161" s="14" t="s">
        <v>270</v>
      </c>
      <c r="Y1161">
        <v>604</v>
      </c>
      <c r="Z1161" t="s">
        <v>505</v>
      </c>
      <c r="AA1161">
        <f t="shared" si="18"/>
        <v>1</v>
      </c>
    </row>
    <row r="1162" spans="1:27" x14ac:dyDescent="0.2">
      <c r="A1162">
        <v>4935</v>
      </c>
      <c r="B1162" s="1" t="s">
        <v>3672</v>
      </c>
      <c r="C1162" t="s">
        <v>657</v>
      </c>
      <c r="D1162" s="9" t="s">
        <v>3673</v>
      </c>
      <c r="E1162" s="9" t="s">
        <v>259</v>
      </c>
      <c r="F1162" s="9" t="s">
        <v>1235</v>
      </c>
      <c r="G1162" s="10">
        <v>29</v>
      </c>
      <c r="H1162" s="10" t="s">
        <v>571</v>
      </c>
      <c r="I1162" s="10">
        <v>1944</v>
      </c>
      <c r="J1162" s="11" t="s">
        <v>3674</v>
      </c>
      <c r="K1162" s="12" t="s">
        <v>237</v>
      </c>
      <c r="L1162" s="13" t="s">
        <v>3675</v>
      </c>
      <c r="M1162" s="13" t="s">
        <v>290</v>
      </c>
      <c r="N1162" t="s">
        <v>291</v>
      </c>
      <c r="O1162" t="s">
        <v>748</v>
      </c>
      <c r="S1162" s="9"/>
      <c r="T1162">
        <v>8</v>
      </c>
      <c r="U1162" s="210" t="s">
        <v>3288</v>
      </c>
      <c r="V1162" s="14">
        <v>1</v>
      </c>
      <c r="W1162" s="14">
        <v>1</v>
      </c>
      <c r="X1162" s="14" t="s">
        <v>294</v>
      </c>
      <c r="Y1162" t="s">
        <v>1234</v>
      </c>
      <c r="Z1162" t="s">
        <v>271</v>
      </c>
      <c r="AA1162">
        <f t="shared" si="18"/>
        <v>2</v>
      </c>
    </row>
    <row r="1163" spans="1:27" x14ac:dyDescent="0.2">
      <c r="A1163">
        <v>3547</v>
      </c>
      <c r="B1163" s="1" t="s">
        <v>3676</v>
      </c>
      <c r="C1163" t="s">
        <v>1027</v>
      </c>
      <c r="D1163" s="9" t="s">
        <v>2435</v>
      </c>
      <c r="E1163" s="9" t="s">
        <v>259</v>
      </c>
      <c r="F1163" s="9" t="s">
        <v>532</v>
      </c>
      <c r="G1163" s="10">
        <v>30</v>
      </c>
      <c r="H1163" s="10" t="s">
        <v>571</v>
      </c>
      <c r="I1163" s="10">
        <v>1944</v>
      </c>
      <c r="J1163" s="11" t="s">
        <v>3677</v>
      </c>
      <c r="K1163" s="12" t="s">
        <v>237</v>
      </c>
      <c r="L1163" s="13" t="s">
        <v>3678</v>
      </c>
      <c r="M1163" s="13" t="s">
        <v>290</v>
      </c>
      <c r="N1163" t="s">
        <v>291</v>
      </c>
      <c r="O1163" t="s">
        <v>2596</v>
      </c>
      <c r="S1163" s="9"/>
      <c r="T1163">
        <v>8</v>
      </c>
      <c r="U1163" s="210" t="s">
        <v>3288</v>
      </c>
      <c r="V1163" s="14">
        <v>1</v>
      </c>
      <c r="W1163" s="14">
        <v>1</v>
      </c>
      <c r="X1163" s="14" t="s">
        <v>294</v>
      </c>
      <c r="Y1163" t="s">
        <v>971</v>
      </c>
      <c r="Z1163" t="s">
        <v>271</v>
      </c>
      <c r="AA1163">
        <f t="shared" si="18"/>
        <v>2</v>
      </c>
    </row>
    <row r="1164" spans="1:27" x14ac:dyDescent="0.2">
      <c r="A1164">
        <v>22</v>
      </c>
      <c r="B1164" s="1" t="s">
        <v>3679</v>
      </c>
      <c r="C1164" t="s">
        <v>507</v>
      </c>
      <c r="D1164" s="9" t="s">
        <v>3440</v>
      </c>
      <c r="E1164" s="9" t="s">
        <v>259</v>
      </c>
      <c r="F1164" s="9" t="s">
        <v>532</v>
      </c>
      <c r="G1164" s="10">
        <v>30</v>
      </c>
      <c r="H1164" s="10" t="s">
        <v>571</v>
      </c>
      <c r="I1164" s="10">
        <v>1944</v>
      </c>
      <c r="J1164" s="11" t="s">
        <v>3677</v>
      </c>
      <c r="K1164" s="12" t="s">
        <v>415</v>
      </c>
      <c r="L1164" s="13" t="s">
        <v>3680</v>
      </c>
      <c r="M1164" s="13" t="s">
        <v>290</v>
      </c>
      <c r="N1164" t="s">
        <v>291</v>
      </c>
      <c r="O1164" t="s">
        <v>748</v>
      </c>
      <c r="S1164" s="9"/>
      <c r="T1164">
        <v>8</v>
      </c>
      <c r="U1164" s="210" t="s">
        <v>3288</v>
      </c>
      <c r="V1164" s="14">
        <v>1</v>
      </c>
      <c r="W1164" s="14">
        <v>1</v>
      </c>
      <c r="X1164" s="14" t="s">
        <v>294</v>
      </c>
      <c r="Y1164" t="s">
        <v>531</v>
      </c>
      <c r="Z1164" t="s">
        <v>18167</v>
      </c>
      <c r="AA1164">
        <f t="shared" si="18"/>
        <v>2</v>
      </c>
    </row>
    <row r="1165" spans="1:27" x14ac:dyDescent="0.2">
      <c r="A1165">
        <v>6128</v>
      </c>
      <c r="B1165" s="8" t="s">
        <v>3681</v>
      </c>
      <c r="C1165" t="s">
        <v>1027</v>
      </c>
      <c r="D1165" s="20">
        <v>21</v>
      </c>
      <c r="E1165" s="20" t="s">
        <v>259</v>
      </c>
      <c r="F1165" s="20" t="s">
        <v>1416</v>
      </c>
      <c r="G1165" s="21">
        <v>30</v>
      </c>
      <c r="H1165" s="21" t="s">
        <v>571</v>
      </c>
      <c r="I1165" s="21">
        <v>1944</v>
      </c>
      <c r="J1165" s="22" t="s">
        <v>3682</v>
      </c>
      <c r="K1165" s="12" t="s">
        <v>415</v>
      </c>
      <c r="L1165" s="13" t="s">
        <v>18140</v>
      </c>
      <c r="M1165" s="27" t="s">
        <v>263</v>
      </c>
      <c r="N1165" s="14" t="s">
        <v>280</v>
      </c>
      <c r="Q1165" t="s">
        <v>281</v>
      </c>
      <c r="S1165" s="20"/>
      <c r="T1165">
        <v>8</v>
      </c>
      <c r="U1165" s="210" t="s">
        <v>3288</v>
      </c>
      <c r="V1165" s="14">
        <v>1</v>
      </c>
      <c r="W1165" s="14">
        <v>1</v>
      </c>
      <c r="X1165" s="14" t="s">
        <v>270</v>
      </c>
      <c r="Y1165">
        <v>21</v>
      </c>
      <c r="Z1165" t="s">
        <v>271</v>
      </c>
      <c r="AA1165">
        <f t="shared" si="18"/>
        <v>1</v>
      </c>
    </row>
    <row r="1166" spans="1:27" x14ac:dyDescent="0.2">
      <c r="A1166">
        <v>6673</v>
      </c>
      <c r="B1166" s="8" t="s">
        <v>3688</v>
      </c>
      <c r="C1166" t="s">
        <v>1027</v>
      </c>
      <c r="D1166" s="20">
        <v>487</v>
      </c>
      <c r="E1166" s="20" t="s">
        <v>259</v>
      </c>
      <c r="F1166" s="20" t="s">
        <v>1416</v>
      </c>
      <c r="G1166" s="21">
        <v>31</v>
      </c>
      <c r="H1166" s="21" t="s">
        <v>571</v>
      </c>
      <c r="I1166" s="21">
        <v>1944</v>
      </c>
      <c r="J1166" s="22" t="s">
        <v>3685</v>
      </c>
      <c r="K1166" s="12" t="s">
        <v>237</v>
      </c>
      <c r="L1166" s="13" t="s">
        <v>3548</v>
      </c>
      <c r="M1166" s="27" t="s">
        <v>263</v>
      </c>
      <c r="N1166" s="14" t="s">
        <v>280</v>
      </c>
      <c r="Q1166" t="s">
        <v>281</v>
      </c>
      <c r="S1166" s="20"/>
      <c r="T1166">
        <v>8</v>
      </c>
      <c r="U1166" s="210" t="s">
        <v>3288</v>
      </c>
      <c r="V1166" s="14">
        <v>1</v>
      </c>
      <c r="W1166" s="14">
        <v>1</v>
      </c>
      <c r="X1166" s="14" t="s">
        <v>270</v>
      </c>
      <c r="Y1166">
        <v>487</v>
      </c>
      <c r="Z1166" t="s">
        <v>1419</v>
      </c>
      <c r="AA1166">
        <f t="shared" si="18"/>
        <v>1</v>
      </c>
    </row>
    <row r="1167" spans="1:27" x14ac:dyDescent="0.2">
      <c r="A1167">
        <v>2061</v>
      </c>
      <c r="B1167" s="1" t="s">
        <v>3687</v>
      </c>
      <c r="C1167" t="s">
        <v>1798</v>
      </c>
      <c r="D1167" s="28" t="s">
        <v>1047</v>
      </c>
      <c r="E1167" s="9" t="s">
        <v>275</v>
      </c>
      <c r="F1167" s="9" t="s">
        <v>260</v>
      </c>
      <c r="G1167" s="10">
        <v>31</v>
      </c>
      <c r="H1167" s="10" t="s">
        <v>571</v>
      </c>
      <c r="I1167" s="10">
        <v>1944</v>
      </c>
      <c r="J1167" s="11" t="s">
        <v>3685</v>
      </c>
      <c r="K1167" s="12" t="s">
        <v>237</v>
      </c>
      <c r="L1167" s="29" t="s">
        <v>3686</v>
      </c>
      <c r="M1167" s="13" t="s">
        <v>753</v>
      </c>
      <c r="S1167" s="9"/>
      <c r="T1167">
        <v>8</v>
      </c>
      <c r="U1167" s="210" t="s">
        <v>3288</v>
      </c>
      <c r="V1167" s="14">
        <v>1</v>
      </c>
      <c r="W1167" s="14">
        <v>1</v>
      </c>
      <c r="X1167" s="14" t="s">
        <v>270</v>
      </c>
      <c r="Y1167" t="s">
        <v>1047</v>
      </c>
      <c r="Z1167" t="s">
        <v>271</v>
      </c>
      <c r="AA1167">
        <f t="shared" si="18"/>
        <v>1</v>
      </c>
    </row>
    <row r="1168" spans="1:27" x14ac:dyDescent="0.2">
      <c r="A1168">
        <v>7341</v>
      </c>
      <c r="B1168" s="1" t="s">
        <v>3683</v>
      </c>
      <c r="C1168" t="s">
        <v>1523</v>
      </c>
      <c r="D1168" s="9" t="s">
        <v>3684</v>
      </c>
      <c r="E1168" s="9" t="s">
        <v>275</v>
      </c>
      <c r="F1168" s="9" t="s">
        <v>312</v>
      </c>
      <c r="G1168" s="10">
        <v>31</v>
      </c>
      <c r="H1168" s="10" t="s">
        <v>571</v>
      </c>
      <c r="I1168" s="10">
        <v>1944</v>
      </c>
      <c r="J1168" s="11" t="s">
        <v>3685</v>
      </c>
      <c r="K1168" s="12" t="s">
        <v>237</v>
      </c>
      <c r="L1168" s="13" t="s">
        <v>3686</v>
      </c>
      <c r="M1168" s="13" t="s">
        <v>753</v>
      </c>
      <c r="S1168" s="9"/>
      <c r="T1168">
        <v>8</v>
      </c>
      <c r="U1168" s="210" t="s">
        <v>3288</v>
      </c>
      <c r="V1168" s="14">
        <v>1</v>
      </c>
      <c r="W1168" s="14">
        <v>1</v>
      </c>
      <c r="X1168" s="14" t="s">
        <v>270</v>
      </c>
      <c r="Y1168" t="s">
        <v>1126</v>
      </c>
      <c r="Z1168" t="s">
        <v>505</v>
      </c>
      <c r="AA1168">
        <f t="shared" si="18"/>
        <v>2</v>
      </c>
    </row>
    <row r="1169" spans="1:27" x14ac:dyDescent="0.2">
      <c r="A1169">
        <v>5099</v>
      </c>
      <c r="B1169" s="8" t="s">
        <v>3549</v>
      </c>
      <c r="C1169" t="s">
        <v>1027</v>
      </c>
      <c r="D1169" s="20">
        <v>21</v>
      </c>
      <c r="E1169" s="20" t="s">
        <v>259</v>
      </c>
      <c r="F1169" s="20" t="s">
        <v>1416</v>
      </c>
      <c r="G1169" s="21">
        <v>31</v>
      </c>
      <c r="H1169" s="21" t="s">
        <v>571</v>
      </c>
      <c r="I1169" s="21">
        <v>1944</v>
      </c>
      <c r="J1169" s="22" t="s">
        <v>3685</v>
      </c>
      <c r="K1169" s="12" t="s">
        <v>415</v>
      </c>
      <c r="L1169" s="13" t="s">
        <v>3550</v>
      </c>
      <c r="M1169" s="27" t="s">
        <v>279</v>
      </c>
      <c r="N1169" s="14" t="s">
        <v>280</v>
      </c>
      <c r="Q1169" s="14" t="s">
        <v>281</v>
      </c>
      <c r="R1169" s="14"/>
      <c r="S1169" s="20"/>
      <c r="T1169">
        <v>8</v>
      </c>
      <c r="U1169" s="210" t="s">
        <v>3288</v>
      </c>
      <c r="V1169" s="14">
        <v>1</v>
      </c>
      <c r="W1169" s="14">
        <v>1</v>
      </c>
      <c r="X1169" s="14" t="s">
        <v>270</v>
      </c>
      <c r="Y1169">
        <v>21</v>
      </c>
      <c r="Z1169" t="s">
        <v>1419</v>
      </c>
      <c r="AA1169">
        <f t="shared" si="18"/>
        <v>1</v>
      </c>
    </row>
    <row r="1170" spans="1:27" x14ac:dyDescent="0.2">
      <c r="A1170">
        <v>3839</v>
      </c>
      <c r="B1170" s="1" t="s">
        <v>3556</v>
      </c>
      <c r="C1170" t="s">
        <v>2040</v>
      </c>
      <c r="D1170" s="9">
        <v>109</v>
      </c>
      <c r="E1170" s="9" t="s">
        <v>259</v>
      </c>
      <c r="F1170" s="9" t="s">
        <v>721</v>
      </c>
      <c r="G1170" s="10">
        <v>31</v>
      </c>
      <c r="H1170" s="10" t="s">
        <v>571</v>
      </c>
      <c r="I1170" s="10">
        <v>1944</v>
      </c>
      <c r="J1170" s="11" t="s">
        <v>3554</v>
      </c>
      <c r="K1170" s="12" t="s">
        <v>415</v>
      </c>
      <c r="L1170" s="13" t="s">
        <v>3557</v>
      </c>
      <c r="M1170" s="13" t="s">
        <v>263</v>
      </c>
      <c r="N1170" t="s">
        <v>280</v>
      </c>
      <c r="Q1170" t="s">
        <v>281</v>
      </c>
      <c r="S1170" s="9"/>
      <c r="T1170">
        <v>8</v>
      </c>
      <c r="U1170" s="210" t="s">
        <v>3288</v>
      </c>
      <c r="V1170" s="14">
        <v>1</v>
      </c>
      <c r="W1170" s="14">
        <v>1</v>
      </c>
      <c r="X1170" s="14" t="s">
        <v>270</v>
      </c>
      <c r="Y1170">
        <v>109</v>
      </c>
      <c r="Z1170" t="s">
        <v>271</v>
      </c>
      <c r="AA1170">
        <f t="shared" si="18"/>
        <v>1</v>
      </c>
    </row>
    <row r="1171" spans="1:27" x14ac:dyDescent="0.2">
      <c r="A1171">
        <v>525</v>
      </c>
      <c r="B1171" s="1" t="s">
        <v>3553</v>
      </c>
      <c r="C1171" t="s">
        <v>2040</v>
      </c>
      <c r="D1171" s="9" t="s">
        <v>1535</v>
      </c>
      <c r="E1171" s="9" t="s">
        <v>259</v>
      </c>
      <c r="F1171" s="9" t="s">
        <v>721</v>
      </c>
      <c r="G1171" s="10">
        <v>31</v>
      </c>
      <c r="H1171" s="10" t="s">
        <v>571</v>
      </c>
      <c r="I1171" s="10">
        <v>1944</v>
      </c>
      <c r="J1171" s="11" t="s">
        <v>3554</v>
      </c>
      <c r="K1171" s="12" t="s">
        <v>415</v>
      </c>
      <c r="L1171" s="13" t="s">
        <v>3555</v>
      </c>
      <c r="M1171" s="13" t="s">
        <v>263</v>
      </c>
      <c r="N1171" t="s">
        <v>280</v>
      </c>
      <c r="Q1171" t="s">
        <v>281</v>
      </c>
      <c r="S1171" s="9"/>
      <c r="T1171">
        <v>8</v>
      </c>
      <c r="U1171" s="210" t="s">
        <v>3288</v>
      </c>
      <c r="V1171" s="14">
        <v>1</v>
      </c>
      <c r="W1171" s="14">
        <v>1</v>
      </c>
      <c r="X1171" s="14" t="s">
        <v>270</v>
      </c>
      <c r="Y1171">
        <v>109</v>
      </c>
      <c r="Z1171" t="s">
        <v>271</v>
      </c>
      <c r="AA1171">
        <f t="shared" si="18"/>
        <v>2</v>
      </c>
    </row>
    <row r="1172" spans="1:27" x14ac:dyDescent="0.2">
      <c r="A1172">
        <v>5835</v>
      </c>
      <c r="B1172" s="8" t="s">
        <v>3551</v>
      </c>
      <c r="C1172" t="s">
        <v>1027</v>
      </c>
      <c r="D1172" s="20">
        <v>605</v>
      </c>
      <c r="E1172" s="20" t="s">
        <v>259</v>
      </c>
      <c r="F1172" s="20" t="s">
        <v>413</v>
      </c>
      <c r="G1172" s="21">
        <v>31</v>
      </c>
      <c r="H1172" s="21" t="s">
        <v>571</v>
      </c>
      <c r="I1172" s="21">
        <v>1944</v>
      </c>
      <c r="J1172" s="22" t="s">
        <v>1283</v>
      </c>
      <c r="K1172" s="12" t="s">
        <v>415</v>
      </c>
      <c r="L1172" s="13" t="s">
        <v>3552</v>
      </c>
      <c r="M1172" s="14" t="s">
        <v>263</v>
      </c>
      <c r="N1172" s="14" t="s">
        <v>280</v>
      </c>
      <c r="Q1172" t="s">
        <v>281</v>
      </c>
      <c r="S1172" s="9"/>
      <c r="T1172">
        <v>8</v>
      </c>
      <c r="U1172" s="210" t="s">
        <v>3288</v>
      </c>
      <c r="V1172" s="14">
        <v>1</v>
      </c>
      <c r="W1172" s="14">
        <v>1</v>
      </c>
      <c r="X1172" s="14" t="s">
        <v>270</v>
      </c>
      <c r="Y1172">
        <v>605</v>
      </c>
      <c r="Z1172" t="s">
        <v>271</v>
      </c>
      <c r="AA1172">
        <f t="shared" si="18"/>
        <v>1</v>
      </c>
    </row>
    <row r="1173" spans="1:27" x14ac:dyDescent="0.2">
      <c r="A1173">
        <v>6137</v>
      </c>
      <c r="B1173" s="8" t="s">
        <v>3558</v>
      </c>
      <c r="C1173" t="s">
        <v>1027</v>
      </c>
      <c r="D1173" s="20">
        <v>21</v>
      </c>
      <c r="E1173" s="20" t="s">
        <v>259</v>
      </c>
      <c r="F1173" s="20" t="s">
        <v>1416</v>
      </c>
      <c r="G1173" s="21">
        <v>31</v>
      </c>
      <c r="H1173" s="21" t="s">
        <v>571</v>
      </c>
      <c r="I1173" s="21">
        <v>1944</v>
      </c>
      <c r="J1173" s="22" t="s">
        <v>3554</v>
      </c>
      <c r="K1173" s="12" t="s">
        <v>415</v>
      </c>
      <c r="L1173" s="13" t="s">
        <v>3559</v>
      </c>
      <c r="M1173" s="27" t="s">
        <v>263</v>
      </c>
      <c r="N1173" s="14" t="s">
        <v>280</v>
      </c>
      <c r="Q1173" t="s">
        <v>281</v>
      </c>
      <c r="S1173" s="20"/>
      <c r="T1173">
        <v>8</v>
      </c>
      <c r="U1173" s="210" t="s">
        <v>3288</v>
      </c>
      <c r="V1173" s="14">
        <v>1</v>
      </c>
      <c r="W1173" s="14">
        <v>1</v>
      </c>
      <c r="X1173" s="14" t="s">
        <v>270</v>
      </c>
      <c r="Y1173">
        <v>21</v>
      </c>
      <c r="Z1173" t="s">
        <v>271</v>
      </c>
      <c r="AA1173">
        <f t="shared" si="18"/>
        <v>1</v>
      </c>
    </row>
    <row r="1174" spans="1:27" x14ac:dyDescent="0.2">
      <c r="A1174">
        <v>6503</v>
      </c>
      <c r="B1174" s="1" t="s">
        <v>3565</v>
      </c>
      <c r="C1174" t="s">
        <v>2534</v>
      </c>
      <c r="D1174" s="9">
        <v>157</v>
      </c>
      <c r="E1174" s="9" t="s">
        <v>259</v>
      </c>
      <c r="F1174" s="9" t="s">
        <v>312</v>
      </c>
      <c r="G1174" s="10">
        <v>1</v>
      </c>
      <c r="H1174" s="10" t="s">
        <v>632</v>
      </c>
      <c r="I1174" s="10">
        <v>1944</v>
      </c>
      <c r="J1174" s="11" t="s">
        <v>3562</v>
      </c>
      <c r="K1174" s="12" t="s">
        <v>237</v>
      </c>
      <c r="L1174" s="13" t="s">
        <v>3566</v>
      </c>
      <c r="M1174" s="13" t="s">
        <v>290</v>
      </c>
      <c r="N1174" t="s">
        <v>291</v>
      </c>
      <c r="O1174" t="s">
        <v>692</v>
      </c>
      <c r="S1174" s="9"/>
      <c r="T1174">
        <v>9</v>
      </c>
      <c r="U1174" s="210" t="s">
        <v>3564</v>
      </c>
      <c r="V1174" s="14">
        <v>1</v>
      </c>
      <c r="W1174" s="14">
        <v>1</v>
      </c>
      <c r="X1174" s="14" t="s">
        <v>270</v>
      </c>
      <c r="Y1174">
        <v>157</v>
      </c>
      <c r="Z1174" t="s">
        <v>505</v>
      </c>
      <c r="AA1174">
        <f t="shared" si="18"/>
        <v>1</v>
      </c>
    </row>
    <row r="1175" spans="1:27" x14ac:dyDescent="0.2">
      <c r="A1175">
        <v>4146</v>
      </c>
      <c r="B1175" s="1" t="s">
        <v>3560</v>
      </c>
      <c r="C1175" t="s">
        <v>1523</v>
      </c>
      <c r="D1175" s="9" t="s">
        <v>3561</v>
      </c>
      <c r="E1175" s="9" t="s">
        <v>275</v>
      </c>
      <c r="F1175" s="9" t="s">
        <v>312</v>
      </c>
      <c r="G1175" s="10">
        <v>1</v>
      </c>
      <c r="H1175" s="10" t="s">
        <v>632</v>
      </c>
      <c r="I1175" s="10">
        <v>1944</v>
      </c>
      <c r="J1175" s="11" t="s">
        <v>3562</v>
      </c>
      <c r="K1175" s="12" t="s">
        <v>415</v>
      </c>
      <c r="L1175" s="13" t="s">
        <v>3563</v>
      </c>
      <c r="M1175" s="13" t="s">
        <v>290</v>
      </c>
      <c r="N1175" t="s">
        <v>573</v>
      </c>
      <c r="O1175" t="s">
        <v>760</v>
      </c>
      <c r="S1175" s="9"/>
      <c r="T1175">
        <v>9</v>
      </c>
      <c r="U1175" s="210" t="s">
        <v>3564</v>
      </c>
      <c r="V1175" s="14">
        <v>1</v>
      </c>
      <c r="W1175" s="14">
        <v>1</v>
      </c>
      <c r="X1175" s="14" t="s">
        <v>270</v>
      </c>
      <c r="Y1175">
        <v>256</v>
      </c>
      <c r="Z1175" t="s">
        <v>505</v>
      </c>
      <c r="AA1175">
        <f t="shared" si="18"/>
        <v>3</v>
      </c>
    </row>
    <row r="1176" spans="1:27" x14ac:dyDescent="0.2">
      <c r="A1176">
        <v>4688</v>
      </c>
      <c r="B1176" s="1" t="s">
        <v>3567</v>
      </c>
      <c r="C1176" t="s">
        <v>1027</v>
      </c>
      <c r="D1176" s="9">
        <v>107</v>
      </c>
      <c r="E1176" s="9" t="s">
        <v>259</v>
      </c>
      <c r="F1176" s="9" t="s">
        <v>1416</v>
      </c>
      <c r="G1176" s="10">
        <v>1</v>
      </c>
      <c r="H1176" s="10" t="s">
        <v>632</v>
      </c>
      <c r="I1176" s="10">
        <v>1944</v>
      </c>
      <c r="J1176" s="11" t="s">
        <v>3568</v>
      </c>
      <c r="K1176" s="12" t="s">
        <v>415</v>
      </c>
      <c r="L1176" s="13" t="s">
        <v>3569</v>
      </c>
      <c r="M1176" s="13" t="s">
        <v>263</v>
      </c>
      <c r="N1176" t="s">
        <v>280</v>
      </c>
      <c r="Q1176" t="s">
        <v>281</v>
      </c>
      <c r="S1176" s="9"/>
      <c r="T1176">
        <v>9</v>
      </c>
      <c r="U1176" s="210" t="s">
        <v>3564</v>
      </c>
      <c r="V1176" s="14">
        <v>1</v>
      </c>
      <c r="W1176" s="14">
        <v>1</v>
      </c>
      <c r="X1176" s="14" t="s">
        <v>270</v>
      </c>
      <c r="Y1176">
        <v>107</v>
      </c>
      <c r="Z1176" t="s">
        <v>271</v>
      </c>
      <c r="AA1176">
        <f t="shared" si="18"/>
        <v>1</v>
      </c>
    </row>
    <row r="1177" spans="1:27" x14ac:dyDescent="0.2">
      <c r="A1177">
        <v>7127</v>
      </c>
      <c r="B1177" s="1" t="s">
        <v>3572</v>
      </c>
      <c r="C1177" t="s">
        <v>1352</v>
      </c>
      <c r="D1177" s="9">
        <v>544</v>
      </c>
      <c r="E1177" s="9" t="s">
        <v>259</v>
      </c>
      <c r="F1177" s="9" t="s">
        <v>260</v>
      </c>
      <c r="G1177" s="10">
        <v>2</v>
      </c>
      <c r="H1177" s="10" t="s">
        <v>632</v>
      </c>
      <c r="I1177" s="10">
        <v>1944</v>
      </c>
      <c r="J1177" s="11" t="s">
        <v>3571</v>
      </c>
      <c r="K1177" s="12" t="s">
        <v>237</v>
      </c>
      <c r="L1177" s="13" t="s">
        <v>3573</v>
      </c>
      <c r="M1177" s="13" t="s">
        <v>263</v>
      </c>
      <c r="N1177" t="s">
        <v>264</v>
      </c>
      <c r="O1177" t="s">
        <v>3493</v>
      </c>
      <c r="P1177" t="s">
        <v>1212</v>
      </c>
      <c r="Q1177" t="s">
        <v>267</v>
      </c>
      <c r="R1177" s="9" t="s">
        <v>3574</v>
      </c>
      <c r="S1177" s="9"/>
      <c r="T1177">
        <v>9</v>
      </c>
      <c r="U1177" s="210" t="s">
        <v>3564</v>
      </c>
      <c r="V1177" s="14">
        <v>1</v>
      </c>
      <c r="W1177" s="14">
        <v>1</v>
      </c>
      <c r="X1177" s="14" t="s">
        <v>270</v>
      </c>
      <c r="Y1177">
        <v>544</v>
      </c>
      <c r="Z1177" t="s">
        <v>271</v>
      </c>
      <c r="AA1177">
        <f t="shared" si="18"/>
        <v>1</v>
      </c>
    </row>
    <row r="1178" spans="1:27" x14ac:dyDescent="0.2">
      <c r="A1178">
        <v>2537</v>
      </c>
      <c r="B1178" s="1" t="s">
        <v>3570</v>
      </c>
      <c r="C1178" t="s">
        <v>1798</v>
      </c>
      <c r="D1178" s="9" t="s">
        <v>1047</v>
      </c>
      <c r="E1178" s="9" t="s">
        <v>275</v>
      </c>
      <c r="F1178" s="9" t="s">
        <v>260</v>
      </c>
      <c r="G1178" s="10">
        <v>2</v>
      </c>
      <c r="H1178" s="10" t="s">
        <v>632</v>
      </c>
      <c r="I1178" s="10">
        <v>1944</v>
      </c>
      <c r="J1178" s="11" t="s">
        <v>3571</v>
      </c>
      <c r="K1178" s="12" t="s">
        <v>237</v>
      </c>
      <c r="L1178" s="13" t="s">
        <v>18799</v>
      </c>
      <c r="M1178" s="13" t="s">
        <v>290</v>
      </c>
      <c r="N1178" t="s">
        <v>573</v>
      </c>
      <c r="O1178" t="s">
        <v>292</v>
      </c>
      <c r="S1178" s="9"/>
      <c r="T1178">
        <v>9</v>
      </c>
      <c r="U1178" s="210" t="s">
        <v>3564</v>
      </c>
      <c r="V1178" s="14">
        <v>1</v>
      </c>
      <c r="W1178" s="14">
        <v>1</v>
      </c>
      <c r="X1178" s="14" t="s">
        <v>270</v>
      </c>
      <c r="Y1178" t="s">
        <v>1047</v>
      </c>
      <c r="Z1178" t="s">
        <v>271</v>
      </c>
      <c r="AA1178">
        <f t="shared" si="18"/>
        <v>1</v>
      </c>
    </row>
    <row r="1179" spans="1:27" x14ac:dyDescent="0.2">
      <c r="A1179">
        <v>3629</v>
      </c>
      <c r="B1179" s="30" t="s">
        <v>3575</v>
      </c>
      <c r="C1179" t="s">
        <v>3576</v>
      </c>
      <c r="D1179" s="32" t="s">
        <v>258</v>
      </c>
      <c r="E1179" s="9" t="s">
        <v>2806</v>
      </c>
      <c r="F1179" s="32" t="s">
        <v>260</v>
      </c>
      <c r="G1179" s="67">
        <v>4</v>
      </c>
      <c r="H1179" s="33" t="s">
        <v>632</v>
      </c>
      <c r="I1179" s="33">
        <v>1944</v>
      </c>
      <c r="J1179" s="34">
        <v>16319</v>
      </c>
      <c r="K1179" s="12" t="s">
        <v>237</v>
      </c>
      <c r="L1179" s="13" t="s">
        <v>18637</v>
      </c>
      <c r="M1179" s="36" t="s">
        <v>290</v>
      </c>
      <c r="N1179" s="31" t="s">
        <v>573</v>
      </c>
      <c r="O1179" t="s">
        <v>1087</v>
      </c>
      <c r="S1179" s="32"/>
      <c r="T1179">
        <v>9</v>
      </c>
      <c r="U1179" s="210" t="s">
        <v>3564</v>
      </c>
      <c r="V1179" s="14">
        <v>1</v>
      </c>
      <c r="W1179" s="14">
        <v>1</v>
      </c>
      <c r="X1179" s="14" t="s">
        <v>270</v>
      </c>
      <c r="Y1179" t="s">
        <v>258</v>
      </c>
      <c r="Z1179" t="s">
        <v>2808</v>
      </c>
      <c r="AA1179">
        <f t="shared" si="18"/>
        <v>1</v>
      </c>
    </row>
    <row r="1180" spans="1:27" x14ac:dyDescent="0.2">
      <c r="A1180">
        <v>7544</v>
      </c>
      <c r="B1180" s="1" t="s">
        <v>3580</v>
      </c>
      <c r="C1180" t="s">
        <v>1027</v>
      </c>
      <c r="D1180" s="9">
        <v>515</v>
      </c>
      <c r="E1180" s="9" t="s">
        <v>259</v>
      </c>
      <c r="F1180" s="9" t="s">
        <v>413</v>
      </c>
      <c r="G1180" s="10">
        <v>4</v>
      </c>
      <c r="H1180" s="10" t="s">
        <v>632</v>
      </c>
      <c r="I1180" s="10">
        <v>1944</v>
      </c>
      <c r="J1180" s="11" t="s">
        <v>3579</v>
      </c>
      <c r="K1180" s="12" t="s">
        <v>237</v>
      </c>
      <c r="L1180" s="13" t="s">
        <v>3581</v>
      </c>
      <c r="M1180" s="13" t="s">
        <v>263</v>
      </c>
      <c r="N1180" s="145" t="s">
        <v>588</v>
      </c>
      <c r="Q1180" t="s">
        <v>672</v>
      </c>
      <c r="S1180" s="9"/>
      <c r="T1180">
        <v>9</v>
      </c>
      <c r="U1180" s="210" t="s">
        <v>3564</v>
      </c>
      <c r="V1180" s="14">
        <v>1</v>
      </c>
      <c r="W1180" s="14">
        <v>1</v>
      </c>
      <c r="X1180" s="14" t="s">
        <v>270</v>
      </c>
      <c r="Y1180">
        <v>515</v>
      </c>
      <c r="Z1180" t="s">
        <v>271</v>
      </c>
      <c r="AA1180">
        <f t="shared" si="18"/>
        <v>1</v>
      </c>
    </row>
    <row r="1181" spans="1:27" x14ac:dyDescent="0.2">
      <c r="A1181">
        <v>7568</v>
      </c>
      <c r="B1181" s="1" t="s">
        <v>3582</v>
      </c>
      <c r="C1181" t="s">
        <v>1027</v>
      </c>
      <c r="D1181" s="9">
        <v>515</v>
      </c>
      <c r="E1181" s="9" t="s">
        <v>259</v>
      </c>
      <c r="F1181" s="9" t="s">
        <v>413</v>
      </c>
      <c r="G1181" s="10">
        <v>4</v>
      </c>
      <c r="H1181" s="10" t="s">
        <v>632</v>
      </c>
      <c r="I1181" s="10">
        <v>1944</v>
      </c>
      <c r="J1181" s="11" t="s">
        <v>3579</v>
      </c>
      <c r="K1181" s="12" t="s">
        <v>237</v>
      </c>
      <c r="L1181" s="13" t="s">
        <v>3583</v>
      </c>
      <c r="M1181" s="13" t="s">
        <v>263</v>
      </c>
      <c r="N1181" t="s">
        <v>588</v>
      </c>
      <c r="Q1181" t="s">
        <v>672</v>
      </c>
      <c r="S1181" s="9"/>
      <c r="T1181">
        <v>9</v>
      </c>
      <c r="U1181" s="210" t="s">
        <v>3564</v>
      </c>
      <c r="V1181" s="14">
        <v>1</v>
      </c>
      <c r="W1181" s="14">
        <v>1</v>
      </c>
      <c r="X1181" s="14" t="s">
        <v>270</v>
      </c>
      <c r="Y1181">
        <v>515</v>
      </c>
      <c r="Z1181" t="s">
        <v>271</v>
      </c>
      <c r="AA1181">
        <f t="shared" si="18"/>
        <v>1</v>
      </c>
    </row>
    <row r="1182" spans="1:27" x14ac:dyDescent="0.2">
      <c r="A1182">
        <v>1026</v>
      </c>
      <c r="B1182" s="1" t="s">
        <v>3584</v>
      </c>
      <c r="C1182" t="s">
        <v>341</v>
      </c>
      <c r="D1182" s="9" t="s">
        <v>1842</v>
      </c>
      <c r="E1182" s="9" t="s">
        <v>259</v>
      </c>
      <c r="F1182" s="9" t="s">
        <v>532</v>
      </c>
      <c r="G1182" s="10">
        <v>5</v>
      </c>
      <c r="H1182" s="10" t="s">
        <v>632</v>
      </c>
      <c r="I1182" s="10">
        <v>1944</v>
      </c>
      <c r="J1182" s="11" t="s">
        <v>3585</v>
      </c>
      <c r="K1182" s="12" t="s">
        <v>237</v>
      </c>
      <c r="L1182" s="13" t="s">
        <v>3586</v>
      </c>
      <c r="M1182" s="13" t="s">
        <v>290</v>
      </c>
      <c r="N1182" t="s">
        <v>291</v>
      </c>
      <c r="O1182" t="s">
        <v>760</v>
      </c>
      <c r="S1182" s="9"/>
      <c r="T1182">
        <v>9</v>
      </c>
      <c r="U1182" s="210" t="s">
        <v>3564</v>
      </c>
      <c r="V1182" s="14">
        <v>1</v>
      </c>
      <c r="W1182" s="14">
        <v>1</v>
      </c>
      <c r="X1182" s="14" t="s">
        <v>294</v>
      </c>
      <c r="Y1182" t="s">
        <v>531</v>
      </c>
      <c r="Z1182" t="s">
        <v>271</v>
      </c>
      <c r="AA1182">
        <f t="shared" si="18"/>
        <v>2</v>
      </c>
    </row>
    <row r="1183" spans="1:27" x14ac:dyDescent="0.2">
      <c r="A1183">
        <v>2360</v>
      </c>
      <c r="B1183" s="1" t="s">
        <v>3587</v>
      </c>
      <c r="C1183" t="s">
        <v>503</v>
      </c>
      <c r="D1183" s="9" t="s">
        <v>531</v>
      </c>
      <c r="E1183" s="9" t="s">
        <v>259</v>
      </c>
      <c r="F1183" s="9" t="s">
        <v>532</v>
      </c>
      <c r="G1183" s="10">
        <v>5</v>
      </c>
      <c r="H1183" s="10" t="s">
        <v>632</v>
      </c>
      <c r="I1183" s="10">
        <v>1944</v>
      </c>
      <c r="J1183" s="11" t="s">
        <v>3585</v>
      </c>
      <c r="K1183" s="12" t="s">
        <v>237</v>
      </c>
      <c r="L1183" s="13" t="s">
        <v>3588</v>
      </c>
      <c r="M1183" s="13" t="s">
        <v>290</v>
      </c>
      <c r="N1183" t="s">
        <v>291</v>
      </c>
      <c r="O1183" t="s">
        <v>760</v>
      </c>
      <c r="S1183" s="9"/>
      <c r="T1183">
        <v>9</v>
      </c>
      <c r="U1183" s="210" t="s">
        <v>3564</v>
      </c>
      <c r="V1183" s="14">
        <v>1</v>
      </c>
      <c r="W1183" s="14">
        <v>1</v>
      </c>
      <c r="X1183" s="14" t="s">
        <v>294</v>
      </c>
      <c r="Y1183" t="s">
        <v>531</v>
      </c>
      <c r="Z1183" t="s">
        <v>505</v>
      </c>
      <c r="AA1183">
        <f t="shared" si="18"/>
        <v>1</v>
      </c>
    </row>
    <row r="1184" spans="1:27" x14ac:dyDescent="0.2">
      <c r="A1184">
        <v>2955</v>
      </c>
      <c r="B1184" s="1" t="s">
        <v>3589</v>
      </c>
      <c r="C1184" t="s">
        <v>1798</v>
      </c>
      <c r="D1184" s="9" t="s">
        <v>3590</v>
      </c>
      <c r="E1184" s="9" t="s">
        <v>259</v>
      </c>
      <c r="F1184" s="9" t="s">
        <v>260</v>
      </c>
      <c r="G1184" s="10">
        <v>6</v>
      </c>
      <c r="H1184" s="10" t="s">
        <v>632</v>
      </c>
      <c r="I1184" s="10">
        <v>1944</v>
      </c>
      <c r="J1184" s="11" t="s">
        <v>3591</v>
      </c>
      <c r="K1184" s="12" t="s">
        <v>237</v>
      </c>
      <c r="L1184" s="117" t="s">
        <v>18130</v>
      </c>
      <c r="M1184" s="13" t="s">
        <v>263</v>
      </c>
      <c r="N1184" t="s">
        <v>3374</v>
      </c>
      <c r="O1184" t="s">
        <v>3375</v>
      </c>
      <c r="P1184" t="s">
        <v>3375</v>
      </c>
      <c r="Q1184" t="s">
        <v>267</v>
      </c>
      <c r="R1184" s="9" t="s">
        <v>3592</v>
      </c>
      <c r="S1184" s="9"/>
      <c r="T1184">
        <v>9</v>
      </c>
      <c r="U1184" s="210" t="s">
        <v>3564</v>
      </c>
      <c r="V1184" s="14">
        <v>1</v>
      </c>
      <c r="W1184" s="14">
        <v>1</v>
      </c>
      <c r="X1184" s="14" t="s">
        <v>270</v>
      </c>
      <c r="Y1184">
        <v>540</v>
      </c>
      <c r="Z1184" t="s">
        <v>271</v>
      </c>
      <c r="AA1184">
        <f t="shared" si="18"/>
        <v>2</v>
      </c>
    </row>
    <row r="1185" spans="1:27" x14ac:dyDescent="0.2">
      <c r="A1185">
        <v>3165</v>
      </c>
      <c r="B1185" s="1" t="s">
        <v>3593</v>
      </c>
      <c r="C1185" t="s">
        <v>1027</v>
      </c>
      <c r="D1185" s="9">
        <v>169</v>
      </c>
      <c r="E1185" s="9" t="s">
        <v>259</v>
      </c>
      <c r="F1185" s="9" t="s">
        <v>1701</v>
      </c>
      <c r="G1185" s="10">
        <v>6</v>
      </c>
      <c r="H1185" s="10" t="s">
        <v>632</v>
      </c>
      <c r="I1185" s="10">
        <v>1944</v>
      </c>
      <c r="J1185" s="11" t="s">
        <v>3594</v>
      </c>
      <c r="K1185" s="12" t="s">
        <v>415</v>
      </c>
      <c r="L1185" s="13" t="s">
        <v>3595</v>
      </c>
      <c r="M1185" s="13" t="s">
        <v>263</v>
      </c>
      <c r="N1185" t="s">
        <v>470</v>
      </c>
      <c r="Q1185" t="s">
        <v>672</v>
      </c>
      <c r="S1185" s="9"/>
      <c r="T1185">
        <v>9</v>
      </c>
      <c r="U1185" s="210" t="s">
        <v>3564</v>
      </c>
      <c r="V1185" s="14">
        <v>1</v>
      </c>
      <c r="W1185" s="14">
        <v>1</v>
      </c>
      <c r="X1185" s="14" t="s">
        <v>270</v>
      </c>
      <c r="Y1185">
        <v>169</v>
      </c>
      <c r="Z1185" t="s">
        <v>271</v>
      </c>
      <c r="AA1185">
        <f t="shared" si="18"/>
        <v>1</v>
      </c>
    </row>
    <row r="1186" spans="1:27" x14ac:dyDescent="0.2">
      <c r="A1186">
        <v>2329</v>
      </c>
      <c r="B1186" s="1" t="s">
        <v>3596</v>
      </c>
      <c r="C1186" t="s">
        <v>507</v>
      </c>
      <c r="D1186" s="9" t="s">
        <v>3597</v>
      </c>
      <c r="E1186" s="9" t="s">
        <v>259</v>
      </c>
      <c r="F1186" s="9" t="s">
        <v>721</v>
      </c>
      <c r="G1186" s="10">
        <v>8</v>
      </c>
      <c r="H1186" s="10" t="s">
        <v>632</v>
      </c>
      <c r="I1186" s="10">
        <v>1944</v>
      </c>
      <c r="J1186" s="11" t="s">
        <v>3598</v>
      </c>
      <c r="K1186" s="12" t="s">
        <v>237</v>
      </c>
      <c r="L1186" s="13" t="s">
        <v>3599</v>
      </c>
      <c r="M1186" s="13" t="s">
        <v>290</v>
      </c>
      <c r="N1186" t="s">
        <v>573</v>
      </c>
      <c r="O1186" t="s">
        <v>292</v>
      </c>
      <c r="S1186" s="9"/>
      <c r="T1186">
        <v>9</v>
      </c>
      <c r="U1186" s="210" t="s">
        <v>3564</v>
      </c>
      <c r="V1186" s="14">
        <v>1</v>
      </c>
      <c r="W1186" s="14">
        <v>1</v>
      </c>
      <c r="X1186" s="14" t="s">
        <v>270</v>
      </c>
      <c r="Y1186">
        <v>608</v>
      </c>
      <c r="Z1186" t="s">
        <v>18167</v>
      </c>
      <c r="AA1186">
        <f t="shared" si="18"/>
        <v>3</v>
      </c>
    </row>
    <row r="1187" spans="1:27" x14ac:dyDescent="0.2">
      <c r="A1187">
        <v>3703</v>
      </c>
      <c r="B1187" s="1" t="s">
        <v>3600</v>
      </c>
      <c r="C1187" t="s">
        <v>1798</v>
      </c>
      <c r="D1187" s="9" t="s">
        <v>2138</v>
      </c>
      <c r="E1187" s="9" t="s">
        <v>259</v>
      </c>
      <c r="F1187" s="9" t="s">
        <v>748</v>
      </c>
      <c r="G1187" s="10">
        <v>8</v>
      </c>
      <c r="H1187" s="10" t="s">
        <v>632</v>
      </c>
      <c r="I1187" s="10">
        <v>1944</v>
      </c>
      <c r="J1187" s="11" t="s">
        <v>3598</v>
      </c>
      <c r="K1187" s="12" t="s">
        <v>237</v>
      </c>
      <c r="L1187" s="13" t="s">
        <v>3601</v>
      </c>
      <c r="M1187" t="s">
        <v>290</v>
      </c>
      <c r="O1187" t="s">
        <v>1898</v>
      </c>
      <c r="S1187" s="9"/>
      <c r="T1187">
        <v>9</v>
      </c>
      <c r="U1187" s="210" t="s">
        <v>3564</v>
      </c>
      <c r="V1187" s="14">
        <v>1</v>
      </c>
      <c r="W1187" s="14">
        <v>1</v>
      </c>
      <c r="X1187" s="14" t="s">
        <v>270</v>
      </c>
      <c r="Y1187" t="s">
        <v>2138</v>
      </c>
      <c r="Z1187" t="s">
        <v>271</v>
      </c>
      <c r="AA1187">
        <f t="shared" si="18"/>
        <v>1</v>
      </c>
    </row>
    <row r="1188" spans="1:27" x14ac:dyDescent="0.2">
      <c r="A1188">
        <v>7122</v>
      </c>
      <c r="B1188" s="1" t="s">
        <v>3602</v>
      </c>
      <c r="C1188" t="s">
        <v>1027</v>
      </c>
      <c r="D1188" s="9">
        <v>418</v>
      </c>
      <c r="E1188" s="9" t="s">
        <v>259</v>
      </c>
      <c r="F1188" s="9" t="s">
        <v>413</v>
      </c>
      <c r="G1188" s="10">
        <v>8</v>
      </c>
      <c r="H1188" s="10" t="s">
        <v>632</v>
      </c>
      <c r="I1188" s="10">
        <v>1944</v>
      </c>
      <c r="J1188" s="11" t="s">
        <v>3603</v>
      </c>
      <c r="K1188" s="12" t="s">
        <v>415</v>
      </c>
      <c r="L1188" s="13" t="s">
        <v>3604</v>
      </c>
      <c r="M1188" s="13" t="s">
        <v>332</v>
      </c>
      <c r="N1188" t="s">
        <v>333</v>
      </c>
      <c r="Q1188" t="s">
        <v>334</v>
      </c>
      <c r="S1188" s="9"/>
      <c r="T1188">
        <v>9</v>
      </c>
      <c r="U1188" s="210" t="s">
        <v>3564</v>
      </c>
      <c r="V1188" s="14">
        <v>1</v>
      </c>
      <c r="W1188" s="14">
        <v>1</v>
      </c>
      <c r="X1188" s="14" t="s">
        <v>270</v>
      </c>
      <c r="Y1188">
        <v>418</v>
      </c>
      <c r="Z1188" t="s">
        <v>271</v>
      </c>
      <c r="AA1188">
        <f t="shared" si="18"/>
        <v>1</v>
      </c>
    </row>
    <row r="1189" spans="1:27" x14ac:dyDescent="0.2">
      <c r="A1189">
        <v>1460</v>
      </c>
      <c r="B1189" s="1" t="s">
        <v>3605</v>
      </c>
      <c r="C1189" t="s">
        <v>1027</v>
      </c>
      <c r="D1189" s="9" t="s">
        <v>1809</v>
      </c>
      <c r="E1189" s="9" t="s">
        <v>259</v>
      </c>
      <c r="F1189" s="9" t="s">
        <v>1416</v>
      </c>
      <c r="G1189" s="10">
        <v>9</v>
      </c>
      <c r="H1189" s="10" t="s">
        <v>632</v>
      </c>
      <c r="I1189" s="10">
        <v>1944</v>
      </c>
      <c r="J1189" s="11" t="s">
        <v>3606</v>
      </c>
      <c r="K1189" s="12" t="s">
        <v>237</v>
      </c>
      <c r="L1189" s="13" t="s">
        <v>3607</v>
      </c>
      <c r="M1189" s="13" t="s">
        <v>290</v>
      </c>
      <c r="O1189" t="s">
        <v>292</v>
      </c>
      <c r="S1189" s="9"/>
      <c r="T1189">
        <v>9</v>
      </c>
      <c r="U1189" s="210" t="s">
        <v>3564</v>
      </c>
      <c r="V1189" s="14">
        <v>1</v>
      </c>
      <c r="W1189" s="14">
        <v>1</v>
      </c>
      <c r="X1189" s="14" t="s">
        <v>270</v>
      </c>
      <c r="Y1189">
        <v>487</v>
      </c>
      <c r="Z1189" t="s">
        <v>271</v>
      </c>
      <c r="AA1189">
        <f t="shared" si="18"/>
        <v>2</v>
      </c>
    </row>
    <row r="1190" spans="1:27" x14ac:dyDescent="0.2">
      <c r="A1190">
        <v>2796</v>
      </c>
      <c r="B1190" s="1" t="s">
        <v>3611</v>
      </c>
      <c r="C1190" t="s">
        <v>2221</v>
      </c>
      <c r="D1190" s="9">
        <v>406</v>
      </c>
      <c r="E1190" s="9" t="s">
        <v>259</v>
      </c>
      <c r="F1190" s="9" t="s">
        <v>312</v>
      </c>
      <c r="G1190" s="10">
        <v>9</v>
      </c>
      <c r="H1190" s="10" t="s">
        <v>632</v>
      </c>
      <c r="I1190" s="10">
        <v>1944</v>
      </c>
      <c r="J1190" s="11" t="s">
        <v>3606</v>
      </c>
      <c r="K1190" s="12" t="s">
        <v>237</v>
      </c>
      <c r="L1190" s="13" t="s">
        <v>3612</v>
      </c>
      <c r="M1190" s="13" t="s">
        <v>290</v>
      </c>
      <c r="O1190" t="s">
        <v>498</v>
      </c>
      <c r="S1190" s="9"/>
      <c r="T1190">
        <v>9</v>
      </c>
      <c r="U1190" s="210" t="s">
        <v>3564</v>
      </c>
      <c r="V1190" s="14">
        <v>1</v>
      </c>
      <c r="W1190" s="14">
        <v>1</v>
      </c>
      <c r="X1190" s="14" t="s">
        <v>270</v>
      </c>
      <c r="Y1190">
        <v>406</v>
      </c>
      <c r="Z1190" t="s">
        <v>505</v>
      </c>
      <c r="AA1190">
        <f t="shared" si="18"/>
        <v>1</v>
      </c>
    </row>
    <row r="1191" spans="1:27" x14ac:dyDescent="0.2">
      <c r="A1191">
        <v>4190</v>
      </c>
      <c r="B1191" s="1" t="s">
        <v>3608</v>
      </c>
      <c r="C1191" t="s">
        <v>1798</v>
      </c>
      <c r="D1191" s="9" t="s">
        <v>3609</v>
      </c>
      <c r="E1191" s="9" t="s">
        <v>259</v>
      </c>
      <c r="F1191" s="9" t="s">
        <v>286</v>
      </c>
      <c r="G1191" s="10">
        <v>9</v>
      </c>
      <c r="H1191" s="10" t="s">
        <v>632</v>
      </c>
      <c r="I1191" s="10">
        <v>1944</v>
      </c>
      <c r="J1191" s="11" t="s">
        <v>3606</v>
      </c>
      <c r="K1191" s="12" t="s">
        <v>237</v>
      </c>
      <c r="L1191" s="13" t="s">
        <v>3610</v>
      </c>
      <c r="M1191" s="13" t="s">
        <v>290</v>
      </c>
      <c r="N1191" t="s">
        <v>291</v>
      </c>
      <c r="O1191" t="s">
        <v>292</v>
      </c>
      <c r="S1191" s="9"/>
      <c r="T1191">
        <v>9</v>
      </c>
      <c r="U1191" s="210" t="s">
        <v>3564</v>
      </c>
      <c r="V1191" s="14">
        <v>1</v>
      </c>
      <c r="W1191" s="14">
        <v>1</v>
      </c>
      <c r="X1191" s="14" t="s">
        <v>294</v>
      </c>
      <c r="Y1191" t="s">
        <v>3609</v>
      </c>
      <c r="Z1191" t="s">
        <v>271</v>
      </c>
      <c r="AA1191">
        <f t="shared" si="18"/>
        <v>1</v>
      </c>
    </row>
    <row r="1192" spans="1:27" x14ac:dyDescent="0.2">
      <c r="A1192">
        <v>2356</v>
      </c>
      <c r="B1192" s="1" t="s">
        <v>3616</v>
      </c>
      <c r="C1192" t="s">
        <v>657</v>
      </c>
      <c r="D1192" s="9" t="s">
        <v>18160</v>
      </c>
      <c r="E1192" s="9" t="s">
        <v>876</v>
      </c>
      <c r="F1192" s="9" t="s">
        <v>733</v>
      </c>
      <c r="G1192" s="10">
        <v>10</v>
      </c>
      <c r="H1192" s="10" t="s">
        <v>632</v>
      </c>
      <c r="I1192" s="10">
        <v>1944</v>
      </c>
      <c r="J1192" s="11" t="s">
        <v>3614</v>
      </c>
      <c r="K1192" s="12" t="s">
        <v>237</v>
      </c>
      <c r="L1192" s="13" t="s">
        <v>18159</v>
      </c>
      <c r="M1192" s="13" t="s">
        <v>290</v>
      </c>
      <c r="N1192" t="s">
        <v>291</v>
      </c>
      <c r="O1192" t="s">
        <v>933</v>
      </c>
      <c r="S1192" s="9"/>
      <c r="T1192">
        <v>9</v>
      </c>
      <c r="U1192" s="210" t="s">
        <v>3564</v>
      </c>
      <c r="V1192" s="14">
        <v>1</v>
      </c>
      <c r="W1192" s="14">
        <v>1</v>
      </c>
      <c r="X1192" s="14" t="s">
        <v>294</v>
      </c>
      <c r="Y1192" t="s">
        <v>3103</v>
      </c>
      <c r="Z1192" t="s">
        <v>271</v>
      </c>
      <c r="AA1192">
        <f t="shared" si="18"/>
        <v>4</v>
      </c>
    </row>
    <row r="1193" spans="1:27" x14ac:dyDescent="0.2">
      <c r="A1193">
        <v>537</v>
      </c>
      <c r="B1193" s="1" t="s">
        <v>3613</v>
      </c>
      <c r="C1193" t="s">
        <v>657</v>
      </c>
      <c r="D1193" s="9" t="s">
        <v>1431</v>
      </c>
      <c r="E1193" s="9" t="s">
        <v>259</v>
      </c>
      <c r="F1193" s="9" t="s">
        <v>532</v>
      </c>
      <c r="G1193" s="10">
        <v>10</v>
      </c>
      <c r="H1193" s="10" t="s">
        <v>632</v>
      </c>
      <c r="I1193" s="10">
        <v>1944</v>
      </c>
      <c r="J1193" s="11" t="s">
        <v>3614</v>
      </c>
      <c r="K1193" s="12" t="s">
        <v>237</v>
      </c>
      <c r="L1193" s="13" t="s">
        <v>3615</v>
      </c>
      <c r="M1193" s="13" t="s">
        <v>290</v>
      </c>
      <c r="N1193" t="s">
        <v>291</v>
      </c>
      <c r="O1193" t="s">
        <v>339</v>
      </c>
      <c r="S1193" s="9"/>
      <c r="T1193">
        <v>9</v>
      </c>
      <c r="U1193" s="210" t="s">
        <v>3564</v>
      </c>
      <c r="V1193" s="14">
        <v>1</v>
      </c>
      <c r="W1193" s="14">
        <v>1</v>
      </c>
      <c r="X1193" s="14" t="s">
        <v>294</v>
      </c>
      <c r="Y1193" t="s">
        <v>971</v>
      </c>
      <c r="Z1193" t="s">
        <v>271</v>
      </c>
      <c r="AA1193">
        <f t="shared" si="18"/>
        <v>3</v>
      </c>
    </row>
    <row r="1194" spans="1:27" x14ac:dyDescent="0.2">
      <c r="A1194">
        <v>7135</v>
      </c>
      <c r="B1194" s="1" t="s">
        <v>3617</v>
      </c>
      <c r="C1194" t="s">
        <v>1352</v>
      </c>
      <c r="D1194" s="9">
        <v>544</v>
      </c>
      <c r="E1194" s="9" t="s">
        <v>259</v>
      </c>
      <c r="F1194" s="9" t="s">
        <v>260</v>
      </c>
      <c r="G1194" s="10">
        <v>10</v>
      </c>
      <c r="H1194" s="10" t="s">
        <v>632</v>
      </c>
      <c r="I1194" s="10">
        <v>1944</v>
      </c>
      <c r="J1194" s="11" t="s">
        <v>3614</v>
      </c>
      <c r="K1194" s="12" t="s">
        <v>237</v>
      </c>
      <c r="L1194" s="13" t="s">
        <v>3618</v>
      </c>
      <c r="M1194" s="13" t="s">
        <v>290</v>
      </c>
      <c r="O1194" t="s">
        <v>292</v>
      </c>
      <c r="S1194" s="9"/>
      <c r="T1194">
        <v>9</v>
      </c>
      <c r="U1194" s="210" t="s">
        <v>3564</v>
      </c>
      <c r="V1194" s="14">
        <v>1</v>
      </c>
      <c r="W1194" s="14">
        <v>1</v>
      </c>
      <c r="X1194" s="14" t="s">
        <v>270</v>
      </c>
      <c r="Y1194">
        <v>544</v>
      </c>
      <c r="Z1194" t="s">
        <v>271</v>
      </c>
      <c r="AA1194">
        <f t="shared" si="18"/>
        <v>1</v>
      </c>
    </row>
    <row r="1195" spans="1:27" x14ac:dyDescent="0.2">
      <c r="A1195">
        <v>4927</v>
      </c>
      <c r="B1195" s="1" t="s">
        <v>3619</v>
      </c>
      <c r="C1195" t="s">
        <v>1027</v>
      </c>
      <c r="D1195" s="9">
        <v>107</v>
      </c>
      <c r="E1195" s="9" t="s">
        <v>259</v>
      </c>
      <c r="F1195" s="9" t="s">
        <v>1416</v>
      </c>
      <c r="G1195" s="10">
        <v>10</v>
      </c>
      <c r="H1195" s="10" t="s">
        <v>632</v>
      </c>
      <c r="I1195" s="10">
        <v>1944</v>
      </c>
      <c r="J1195" s="11" t="s">
        <v>3614</v>
      </c>
      <c r="K1195" s="12" t="s">
        <v>237</v>
      </c>
      <c r="L1195" s="13" t="s">
        <v>3620</v>
      </c>
      <c r="M1195" s="13" t="s">
        <v>290</v>
      </c>
      <c r="N1195" t="s">
        <v>573</v>
      </c>
      <c r="O1195" t="s">
        <v>1457</v>
      </c>
      <c r="S1195" s="9"/>
      <c r="T1195">
        <v>9</v>
      </c>
      <c r="U1195" s="210" t="s">
        <v>3564</v>
      </c>
      <c r="V1195" s="14">
        <v>1</v>
      </c>
      <c r="W1195" s="14">
        <v>1</v>
      </c>
      <c r="X1195" s="14" t="s">
        <v>270</v>
      </c>
      <c r="Y1195">
        <v>107</v>
      </c>
      <c r="Z1195" t="s">
        <v>271</v>
      </c>
      <c r="AA1195">
        <f t="shared" si="18"/>
        <v>1</v>
      </c>
    </row>
    <row r="1196" spans="1:27" x14ac:dyDescent="0.2">
      <c r="A1196">
        <v>2059</v>
      </c>
      <c r="B1196" s="1" t="s">
        <v>3621</v>
      </c>
      <c r="C1196" t="s">
        <v>284</v>
      </c>
      <c r="D1196" s="9" t="s">
        <v>3622</v>
      </c>
      <c r="E1196" s="9" t="s">
        <v>259</v>
      </c>
      <c r="F1196" s="9" t="s">
        <v>532</v>
      </c>
      <c r="G1196" s="10">
        <v>11</v>
      </c>
      <c r="H1196" s="10" t="s">
        <v>632</v>
      </c>
      <c r="I1196" s="10">
        <v>1944</v>
      </c>
      <c r="J1196" s="11" t="s">
        <v>3623</v>
      </c>
      <c r="K1196" s="12" t="s">
        <v>237</v>
      </c>
      <c r="L1196" s="13" t="s">
        <v>3624</v>
      </c>
      <c r="M1196" s="13" t="s">
        <v>290</v>
      </c>
      <c r="N1196" t="s">
        <v>291</v>
      </c>
      <c r="O1196" t="s">
        <v>320</v>
      </c>
      <c r="S1196" s="9"/>
      <c r="T1196">
        <v>9</v>
      </c>
      <c r="U1196" s="210" t="s">
        <v>3564</v>
      </c>
      <c r="V1196" s="14">
        <v>1</v>
      </c>
      <c r="W1196" s="14">
        <v>1</v>
      </c>
      <c r="X1196" s="14" t="s">
        <v>294</v>
      </c>
      <c r="Y1196" t="s">
        <v>3625</v>
      </c>
      <c r="Z1196" t="s">
        <v>271</v>
      </c>
      <c r="AA1196">
        <f t="shared" si="18"/>
        <v>4</v>
      </c>
    </row>
    <row r="1197" spans="1:27" x14ac:dyDescent="0.2">
      <c r="A1197">
        <v>3639</v>
      </c>
      <c r="B1197" s="1" t="s">
        <v>3626</v>
      </c>
      <c r="C1197" t="s">
        <v>1027</v>
      </c>
      <c r="D1197" s="9" t="s">
        <v>2655</v>
      </c>
      <c r="E1197" s="9" t="s">
        <v>876</v>
      </c>
      <c r="F1197" s="9" t="s">
        <v>1416</v>
      </c>
      <c r="G1197" s="10">
        <v>11</v>
      </c>
      <c r="H1197" s="10" t="s">
        <v>632</v>
      </c>
      <c r="I1197" s="10">
        <v>1944</v>
      </c>
      <c r="J1197" s="11" t="s">
        <v>3623</v>
      </c>
      <c r="K1197" s="12" t="s">
        <v>237</v>
      </c>
      <c r="L1197" s="13" t="s">
        <v>3627</v>
      </c>
      <c r="M1197" s="13" t="s">
        <v>290</v>
      </c>
      <c r="N1197" t="s">
        <v>291</v>
      </c>
      <c r="O1197" t="s">
        <v>933</v>
      </c>
      <c r="S1197" s="9"/>
      <c r="T1197">
        <v>9</v>
      </c>
      <c r="U1197" s="210" t="s">
        <v>3564</v>
      </c>
      <c r="V1197" s="14">
        <v>1</v>
      </c>
      <c r="W1197" s="14">
        <v>1</v>
      </c>
      <c r="X1197" s="14" t="s">
        <v>270</v>
      </c>
      <c r="Y1197">
        <v>45</v>
      </c>
      <c r="Z1197" t="s">
        <v>1419</v>
      </c>
      <c r="AA1197">
        <f t="shared" si="18"/>
        <v>2</v>
      </c>
    </row>
    <row r="1198" spans="1:27" x14ac:dyDescent="0.2">
      <c r="A1198">
        <v>4714</v>
      </c>
      <c r="B1198" s="1" t="s">
        <v>3632</v>
      </c>
      <c r="C1198" t="s">
        <v>507</v>
      </c>
      <c r="D1198" s="9">
        <v>139</v>
      </c>
      <c r="E1198" s="9" t="s">
        <v>259</v>
      </c>
      <c r="F1198" s="9" t="s">
        <v>721</v>
      </c>
      <c r="G1198" s="10">
        <v>11</v>
      </c>
      <c r="H1198" s="10" t="s">
        <v>632</v>
      </c>
      <c r="I1198" s="10">
        <v>1944</v>
      </c>
      <c r="J1198" s="11" t="s">
        <v>3629</v>
      </c>
      <c r="K1198" s="12" t="s">
        <v>415</v>
      </c>
      <c r="L1198" s="13" t="s">
        <v>3633</v>
      </c>
      <c r="M1198" s="13" t="s">
        <v>279</v>
      </c>
      <c r="N1198" t="s">
        <v>280</v>
      </c>
      <c r="Q1198" s="14" t="s">
        <v>281</v>
      </c>
      <c r="R1198" s="14"/>
      <c r="S1198" s="9"/>
      <c r="T1198">
        <v>9</v>
      </c>
      <c r="U1198" s="210" t="s">
        <v>3564</v>
      </c>
      <c r="V1198" s="14">
        <v>1</v>
      </c>
      <c r="W1198" s="14">
        <v>1</v>
      </c>
      <c r="X1198" s="14" t="s">
        <v>270</v>
      </c>
      <c r="Y1198">
        <v>139</v>
      </c>
      <c r="Z1198" t="s">
        <v>18167</v>
      </c>
      <c r="AA1198">
        <f t="shared" si="18"/>
        <v>1</v>
      </c>
    </row>
    <row r="1199" spans="1:27" x14ac:dyDescent="0.2">
      <c r="A1199">
        <v>6193</v>
      </c>
      <c r="B1199" s="1" t="s">
        <v>3628</v>
      </c>
      <c r="C1199" t="s">
        <v>507</v>
      </c>
      <c r="D1199" s="9">
        <v>139</v>
      </c>
      <c r="E1199" s="9" t="s">
        <v>259</v>
      </c>
      <c r="F1199" s="9" t="s">
        <v>721</v>
      </c>
      <c r="G1199" s="10">
        <v>11</v>
      </c>
      <c r="H1199" s="10" t="s">
        <v>632</v>
      </c>
      <c r="I1199" s="10">
        <v>1944</v>
      </c>
      <c r="J1199" s="11" t="s">
        <v>3629</v>
      </c>
      <c r="K1199" s="12" t="s">
        <v>415</v>
      </c>
      <c r="L1199" s="29" t="s">
        <v>18535</v>
      </c>
      <c r="M1199" s="29" t="s">
        <v>263</v>
      </c>
      <c r="N1199" s="15" t="s">
        <v>264</v>
      </c>
      <c r="O1199" s="15" t="s">
        <v>3493</v>
      </c>
      <c r="P1199" t="s">
        <v>1212</v>
      </c>
      <c r="Q1199" s="15" t="s">
        <v>267</v>
      </c>
      <c r="R1199" s="15" t="s">
        <v>3630</v>
      </c>
      <c r="S1199" s="28" t="s">
        <v>3631</v>
      </c>
      <c r="T1199">
        <v>9</v>
      </c>
      <c r="U1199" s="210" t="s">
        <v>3564</v>
      </c>
      <c r="V1199" s="14">
        <v>1</v>
      </c>
      <c r="W1199" s="14">
        <v>1</v>
      </c>
      <c r="X1199" s="14" t="s">
        <v>270</v>
      </c>
      <c r="Y1199">
        <v>139</v>
      </c>
      <c r="Z1199" t="s">
        <v>18167</v>
      </c>
      <c r="AA1199">
        <f t="shared" si="18"/>
        <v>1</v>
      </c>
    </row>
    <row r="1200" spans="1:27" x14ac:dyDescent="0.2">
      <c r="A1200">
        <v>720</v>
      </c>
      <c r="B1200" s="1" t="s">
        <v>3634</v>
      </c>
      <c r="C1200" t="s">
        <v>284</v>
      </c>
      <c r="D1200" s="9" t="s">
        <v>3635</v>
      </c>
      <c r="E1200" s="9" t="s">
        <v>259</v>
      </c>
      <c r="F1200" s="9" t="s">
        <v>1701</v>
      </c>
      <c r="G1200" s="10">
        <v>12</v>
      </c>
      <c r="H1200" s="10" t="s">
        <v>632</v>
      </c>
      <c r="I1200" s="10">
        <v>1944</v>
      </c>
      <c r="J1200" s="11" t="s">
        <v>3636</v>
      </c>
      <c r="K1200" s="12" t="s">
        <v>415</v>
      </c>
      <c r="L1200" s="13" t="s">
        <v>18583</v>
      </c>
      <c r="M1200" s="13" t="s">
        <v>263</v>
      </c>
      <c r="N1200" t="s">
        <v>1322</v>
      </c>
      <c r="O1200" t="s">
        <v>3637</v>
      </c>
      <c r="P1200" t="s">
        <v>3638</v>
      </c>
      <c r="Q1200" t="s">
        <v>267</v>
      </c>
      <c r="R1200" s="9" t="s">
        <v>3639</v>
      </c>
      <c r="S1200" s="9"/>
      <c r="T1200">
        <v>9</v>
      </c>
      <c r="U1200" s="210" t="s">
        <v>3564</v>
      </c>
      <c r="V1200" s="14">
        <v>1</v>
      </c>
      <c r="W1200" s="14">
        <v>1</v>
      </c>
      <c r="X1200" s="14" t="s">
        <v>270</v>
      </c>
      <c r="Y1200">
        <v>239</v>
      </c>
      <c r="Z1200" t="s">
        <v>271</v>
      </c>
      <c r="AA1200">
        <f t="shared" si="18"/>
        <v>5</v>
      </c>
    </row>
    <row r="1201" spans="1:27" x14ac:dyDescent="0.2">
      <c r="A1201">
        <v>1941</v>
      </c>
      <c r="B1201" s="1" t="s">
        <v>3640</v>
      </c>
      <c r="C1201" t="s">
        <v>2040</v>
      </c>
      <c r="D1201" s="9" t="s">
        <v>3641</v>
      </c>
      <c r="E1201" s="9" t="s">
        <v>259</v>
      </c>
      <c r="F1201" s="9" t="s">
        <v>721</v>
      </c>
      <c r="G1201" s="10">
        <v>12</v>
      </c>
      <c r="H1201" s="10" t="s">
        <v>632</v>
      </c>
      <c r="I1201" s="10">
        <v>1944</v>
      </c>
      <c r="J1201" s="11" t="s">
        <v>3636</v>
      </c>
      <c r="K1201" s="12" t="s">
        <v>415</v>
      </c>
      <c r="L1201" s="13" t="s">
        <v>3642</v>
      </c>
      <c r="M1201" s="13" t="s">
        <v>279</v>
      </c>
      <c r="N1201" t="s">
        <v>280</v>
      </c>
      <c r="Q1201" s="14" t="s">
        <v>281</v>
      </c>
      <c r="R1201" s="14"/>
      <c r="S1201" s="9"/>
      <c r="T1201">
        <v>9</v>
      </c>
      <c r="U1201" s="210" t="s">
        <v>3564</v>
      </c>
      <c r="V1201" s="14">
        <v>1</v>
      </c>
      <c r="W1201" s="14">
        <v>1</v>
      </c>
      <c r="X1201" s="14" t="s">
        <v>270</v>
      </c>
      <c r="Y1201">
        <v>571</v>
      </c>
      <c r="Z1201" t="s">
        <v>271</v>
      </c>
      <c r="AA1201">
        <f t="shared" si="18"/>
        <v>3</v>
      </c>
    </row>
    <row r="1202" spans="1:27" x14ac:dyDescent="0.2">
      <c r="A1202">
        <v>6674</v>
      </c>
      <c r="B1202" s="1" t="s">
        <v>3643</v>
      </c>
      <c r="C1202" t="s">
        <v>1027</v>
      </c>
      <c r="D1202" s="9">
        <v>487</v>
      </c>
      <c r="E1202" s="9" t="s">
        <v>259</v>
      </c>
      <c r="F1202" s="9" t="s">
        <v>1416</v>
      </c>
      <c r="G1202" s="10">
        <v>12</v>
      </c>
      <c r="H1202" s="10" t="s">
        <v>632</v>
      </c>
      <c r="I1202" s="10">
        <v>1944</v>
      </c>
      <c r="J1202" s="11" t="s">
        <v>3636</v>
      </c>
      <c r="K1202" s="12" t="s">
        <v>415</v>
      </c>
      <c r="L1202" s="13" t="s">
        <v>18839</v>
      </c>
      <c r="M1202" s="13" t="s">
        <v>332</v>
      </c>
      <c r="N1202" t="s">
        <v>333</v>
      </c>
      <c r="Q1202" t="s">
        <v>334</v>
      </c>
      <c r="S1202" s="9"/>
      <c r="T1202">
        <v>9</v>
      </c>
      <c r="U1202" s="210" t="s">
        <v>3564</v>
      </c>
      <c r="V1202" s="14">
        <v>1</v>
      </c>
      <c r="W1202" s="14">
        <v>1</v>
      </c>
      <c r="X1202" s="14" t="s">
        <v>270</v>
      </c>
      <c r="Y1202">
        <v>487</v>
      </c>
      <c r="Z1202" t="s">
        <v>271</v>
      </c>
      <c r="AA1202">
        <f t="shared" si="18"/>
        <v>1</v>
      </c>
    </row>
    <row r="1203" spans="1:27" x14ac:dyDescent="0.2">
      <c r="A1203">
        <v>1578</v>
      </c>
      <c r="B1203" s="1" t="s">
        <v>3644</v>
      </c>
      <c r="C1203" t="s">
        <v>1027</v>
      </c>
      <c r="D1203" s="9" t="s">
        <v>3645</v>
      </c>
      <c r="E1203" s="9" t="s">
        <v>876</v>
      </c>
      <c r="F1203" s="9" t="s">
        <v>1416</v>
      </c>
      <c r="G1203" s="10">
        <v>13</v>
      </c>
      <c r="H1203" s="10" t="s">
        <v>632</v>
      </c>
      <c r="I1203" s="10">
        <v>1944</v>
      </c>
      <c r="J1203" s="11" t="s">
        <v>3646</v>
      </c>
      <c r="K1203" s="12" t="s">
        <v>237</v>
      </c>
      <c r="L1203" s="13" t="s">
        <v>3647</v>
      </c>
      <c r="M1203" s="13" t="s">
        <v>290</v>
      </c>
      <c r="N1203" t="s">
        <v>291</v>
      </c>
      <c r="O1203" t="s">
        <v>17893</v>
      </c>
      <c r="S1203" s="9"/>
      <c r="T1203">
        <v>9</v>
      </c>
      <c r="U1203" s="210" t="s">
        <v>3564</v>
      </c>
      <c r="V1203" s="14">
        <v>1</v>
      </c>
      <c r="W1203" s="14">
        <v>1</v>
      </c>
      <c r="X1203" s="14" t="s">
        <v>270</v>
      </c>
      <c r="Y1203">
        <v>82</v>
      </c>
      <c r="Z1203" t="s">
        <v>1419</v>
      </c>
      <c r="AA1203">
        <f t="shared" si="18"/>
        <v>2</v>
      </c>
    </row>
    <row r="1204" spans="1:27" x14ac:dyDescent="0.2">
      <c r="A1204">
        <v>2782</v>
      </c>
      <c r="B1204" s="1" t="s">
        <v>3649</v>
      </c>
      <c r="C1204" t="s">
        <v>1798</v>
      </c>
      <c r="D1204" s="9">
        <v>140</v>
      </c>
      <c r="E1204" s="9" t="s">
        <v>259</v>
      </c>
      <c r="F1204" s="9" t="s">
        <v>260</v>
      </c>
      <c r="G1204" s="10">
        <v>13</v>
      </c>
      <c r="H1204" s="10" t="s">
        <v>632</v>
      </c>
      <c r="I1204" s="10">
        <v>1944</v>
      </c>
      <c r="J1204" s="11" t="s">
        <v>3646</v>
      </c>
      <c r="K1204" s="12" t="s">
        <v>237</v>
      </c>
      <c r="L1204" s="13" t="s">
        <v>3689</v>
      </c>
      <c r="M1204" s="13" t="s">
        <v>279</v>
      </c>
      <c r="N1204" t="s">
        <v>264</v>
      </c>
      <c r="O1204" t="s">
        <v>3493</v>
      </c>
      <c r="P1204" s="145" t="s">
        <v>1212</v>
      </c>
      <c r="Q1204" s="14" t="s">
        <v>267</v>
      </c>
      <c r="R1204" s="14"/>
      <c r="S1204" s="9" t="s">
        <v>3690</v>
      </c>
      <c r="T1204">
        <v>9</v>
      </c>
      <c r="U1204" s="210" t="s">
        <v>3564</v>
      </c>
      <c r="V1204" s="14">
        <v>1</v>
      </c>
      <c r="W1204" s="14">
        <v>1</v>
      </c>
      <c r="X1204" s="14" t="s">
        <v>270</v>
      </c>
      <c r="Y1204">
        <v>140</v>
      </c>
      <c r="Z1204" t="s">
        <v>271</v>
      </c>
      <c r="AA1204">
        <f t="shared" si="18"/>
        <v>1</v>
      </c>
    </row>
    <row r="1205" spans="1:27" x14ac:dyDescent="0.2">
      <c r="A1205">
        <v>2567</v>
      </c>
      <c r="B1205" s="1" t="s">
        <v>3648</v>
      </c>
      <c r="C1205" t="s">
        <v>507</v>
      </c>
      <c r="D1205" s="9" t="s">
        <v>531</v>
      </c>
      <c r="E1205" s="9" t="s">
        <v>259</v>
      </c>
      <c r="F1205" s="9" t="s">
        <v>532</v>
      </c>
      <c r="G1205" s="10">
        <v>13</v>
      </c>
      <c r="H1205" s="10" t="s">
        <v>632</v>
      </c>
      <c r="I1205" s="10">
        <v>1944</v>
      </c>
      <c r="J1205" s="11" t="s">
        <v>3646</v>
      </c>
      <c r="K1205" s="12" t="s">
        <v>415</v>
      </c>
      <c r="L1205" s="13" t="s">
        <v>18366</v>
      </c>
      <c r="M1205" s="13" t="s">
        <v>290</v>
      </c>
      <c r="N1205" t="s">
        <v>291</v>
      </c>
      <c r="O1205" t="s">
        <v>480</v>
      </c>
      <c r="S1205" s="9"/>
      <c r="T1205">
        <v>9</v>
      </c>
      <c r="U1205" s="210" t="s">
        <v>3564</v>
      </c>
      <c r="V1205" s="14">
        <v>1</v>
      </c>
      <c r="W1205" s="14">
        <v>1</v>
      </c>
      <c r="X1205" s="14" t="s">
        <v>294</v>
      </c>
      <c r="Y1205" t="s">
        <v>531</v>
      </c>
      <c r="Z1205" t="s">
        <v>18167</v>
      </c>
      <c r="AA1205">
        <f t="shared" si="18"/>
        <v>1</v>
      </c>
    </row>
    <row r="1206" spans="1:27" x14ac:dyDescent="0.2">
      <c r="A1206">
        <v>1370</v>
      </c>
      <c r="B1206" s="41" t="s">
        <v>3697</v>
      </c>
      <c r="C1206" s="15" t="s">
        <v>507</v>
      </c>
      <c r="D1206" s="28">
        <v>608</v>
      </c>
      <c r="E1206" s="28" t="s">
        <v>259</v>
      </c>
      <c r="F1206" s="28" t="s">
        <v>721</v>
      </c>
      <c r="G1206" s="65">
        <v>13</v>
      </c>
      <c r="H1206" s="65" t="s">
        <v>632</v>
      </c>
      <c r="I1206" s="65">
        <v>1944</v>
      </c>
      <c r="J1206" s="55" t="s">
        <v>3693</v>
      </c>
      <c r="K1206" s="68" t="s">
        <v>415</v>
      </c>
      <c r="L1206" s="29" t="s">
        <v>18526</v>
      </c>
      <c r="M1206" s="29" t="s">
        <v>263</v>
      </c>
      <c r="N1206" s="15" t="s">
        <v>3698</v>
      </c>
      <c r="O1206" s="15" t="s">
        <v>3698</v>
      </c>
      <c r="P1206" s="15" t="s">
        <v>3059</v>
      </c>
      <c r="Q1206" s="15" t="s">
        <v>267</v>
      </c>
      <c r="R1206" s="15" t="s">
        <v>3699</v>
      </c>
      <c r="S1206" s="28" t="s">
        <v>3700</v>
      </c>
      <c r="T1206">
        <v>9</v>
      </c>
      <c r="U1206" s="210" t="s">
        <v>3564</v>
      </c>
      <c r="V1206" s="14">
        <v>1</v>
      </c>
      <c r="W1206" s="14">
        <v>1</v>
      </c>
      <c r="X1206" s="14" t="s">
        <v>270</v>
      </c>
      <c r="Y1206">
        <v>608</v>
      </c>
      <c r="Z1206" t="s">
        <v>18167</v>
      </c>
      <c r="AA1206">
        <f t="shared" si="18"/>
        <v>1</v>
      </c>
    </row>
    <row r="1207" spans="1:27" x14ac:dyDescent="0.2">
      <c r="A1207">
        <v>3239</v>
      </c>
      <c r="B1207" s="41" t="s">
        <v>3691</v>
      </c>
      <c r="C1207" s="15" t="s">
        <v>2040</v>
      </c>
      <c r="D1207" s="28" t="s">
        <v>3692</v>
      </c>
      <c r="E1207" s="28" t="s">
        <v>259</v>
      </c>
      <c r="F1207" s="28" t="s">
        <v>721</v>
      </c>
      <c r="G1207" s="65">
        <v>13</v>
      </c>
      <c r="H1207" s="65" t="s">
        <v>632</v>
      </c>
      <c r="I1207" s="65">
        <v>1944</v>
      </c>
      <c r="J1207" s="55" t="s">
        <v>3693</v>
      </c>
      <c r="K1207" s="68" t="s">
        <v>415</v>
      </c>
      <c r="L1207" s="29" t="s">
        <v>3694</v>
      </c>
      <c r="M1207" s="29" t="s">
        <v>263</v>
      </c>
      <c r="N1207" s="15" t="s">
        <v>264</v>
      </c>
      <c r="O1207" s="15" t="s">
        <v>3493</v>
      </c>
      <c r="P1207" s="15" t="s">
        <v>1212</v>
      </c>
      <c r="Q1207" s="15" t="s">
        <v>267</v>
      </c>
      <c r="R1207" s="15" t="s">
        <v>3695</v>
      </c>
      <c r="S1207" s="28" t="s">
        <v>3696</v>
      </c>
      <c r="T1207">
        <v>9</v>
      </c>
      <c r="U1207" s="210" t="s">
        <v>3564</v>
      </c>
      <c r="V1207" s="14">
        <v>1</v>
      </c>
      <c r="W1207" s="14">
        <v>1</v>
      </c>
      <c r="X1207" s="14" t="s">
        <v>270</v>
      </c>
      <c r="Y1207">
        <v>692</v>
      </c>
      <c r="Z1207" t="s">
        <v>271</v>
      </c>
      <c r="AA1207">
        <f t="shared" si="18"/>
        <v>3</v>
      </c>
    </row>
    <row r="1208" spans="1:27" x14ac:dyDescent="0.2">
      <c r="A1208">
        <v>7745</v>
      </c>
      <c r="B1208" s="1" t="s">
        <v>3711</v>
      </c>
      <c r="C1208" t="s">
        <v>1352</v>
      </c>
      <c r="D1208" s="9">
        <v>540</v>
      </c>
      <c r="E1208" s="9" t="s">
        <v>259</v>
      </c>
      <c r="F1208" s="9" t="s">
        <v>260</v>
      </c>
      <c r="G1208" s="10">
        <v>14</v>
      </c>
      <c r="H1208" s="10" t="s">
        <v>632</v>
      </c>
      <c r="I1208" s="10">
        <v>1944</v>
      </c>
      <c r="J1208" s="11" t="s">
        <v>3702</v>
      </c>
      <c r="K1208" s="12" t="s">
        <v>237</v>
      </c>
      <c r="L1208" s="13" t="s">
        <v>3712</v>
      </c>
      <c r="M1208" s="27" t="s">
        <v>263</v>
      </c>
      <c r="N1208" t="s">
        <v>264</v>
      </c>
      <c r="O1208" t="s">
        <v>3493</v>
      </c>
      <c r="P1208" t="s">
        <v>1212</v>
      </c>
      <c r="Q1208" t="s">
        <v>267</v>
      </c>
      <c r="R1208" t="s">
        <v>3713</v>
      </c>
      <c r="S1208" s="20" t="s">
        <v>3714</v>
      </c>
      <c r="T1208">
        <v>9</v>
      </c>
      <c r="U1208" s="210" t="s">
        <v>3564</v>
      </c>
      <c r="V1208" s="14">
        <v>1</v>
      </c>
      <c r="W1208" s="14">
        <v>1</v>
      </c>
      <c r="X1208" s="14" t="s">
        <v>270</v>
      </c>
      <c r="Y1208">
        <v>540</v>
      </c>
      <c r="Z1208" t="s">
        <v>271</v>
      </c>
      <c r="AA1208">
        <f t="shared" si="18"/>
        <v>1</v>
      </c>
    </row>
    <row r="1209" spans="1:27" s="154" customFormat="1" x14ac:dyDescent="0.2">
      <c r="A1209" s="154">
        <v>5497</v>
      </c>
      <c r="B1209" s="155" t="s">
        <v>3701</v>
      </c>
      <c r="C1209" s="154" t="s">
        <v>1798</v>
      </c>
      <c r="D1209" s="156" t="s">
        <v>3416</v>
      </c>
      <c r="E1209" s="156" t="s">
        <v>259</v>
      </c>
      <c r="F1209" s="156" t="s">
        <v>260</v>
      </c>
      <c r="G1209" s="157">
        <v>14</v>
      </c>
      <c r="H1209" s="157" t="s">
        <v>632</v>
      </c>
      <c r="I1209" s="157">
        <v>1944</v>
      </c>
      <c r="J1209" s="158" t="s">
        <v>3702</v>
      </c>
      <c r="K1209" s="159" t="s">
        <v>237</v>
      </c>
      <c r="L1209" s="160" t="s">
        <v>3703</v>
      </c>
      <c r="M1209" s="160" t="s">
        <v>263</v>
      </c>
      <c r="N1209" s="154" t="s">
        <v>3374</v>
      </c>
      <c r="O1209" s="154" t="s">
        <v>3704</v>
      </c>
      <c r="P1209" s="154" t="s">
        <v>3704</v>
      </c>
      <c r="Q1209" s="154" t="s">
        <v>267</v>
      </c>
      <c r="R1209" s="154" t="s">
        <v>3376</v>
      </c>
      <c r="S1209" s="156"/>
      <c r="T1209" s="154">
        <v>9</v>
      </c>
      <c r="U1209" s="214" t="s">
        <v>3564</v>
      </c>
      <c r="V1209" s="154">
        <v>1</v>
      </c>
      <c r="W1209" s="154">
        <v>1</v>
      </c>
      <c r="X1209" s="154" t="s">
        <v>270</v>
      </c>
      <c r="Y1209" s="154">
        <v>140</v>
      </c>
      <c r="Z1209" s="154" t="s">
        <v>271</v>
      </c>
      <c r="AA1209" s="154">
        <f t="shared" si="18"/>
        <v>2</v>
      </c>
    </row>
    <row r="1210" spans="1:27" x14ac:dyDescent="0.2">
      <c r="A1210">
        <v>4303</v>
      </c>
      <c r="B1210" s="1" t="s">
        <v>3705</v>
      </c>
      <c r="C1210" t="s">
        <v>1798</v>
      </c>
      <c r="D1210" s="9" t="s">
        <v>2138</v>
      </c>
      <c r="E1210" s="9" t="s">
        <v>259</v>
      </c>
      <c r="F1210" s="9" t="s">
        <v>748</v>
      </c>
      <c r="G1210" s="10">
        <v>14</v>
      </c>
      <c r="H1210" s="10" t="s">
        <v>632</v>
      </c>
      <c r="I1210" s="10">
        <v>1944</v>
      </c>
      <c r="J1210" s="11" t="s">
        <v>3702</v>
      </c>
      <c r="K1210" s="12" t="s">
        <v>237</v>
      </c>
      <c r="L1210" s="13" t="s">
        <v>3706</v>
      </c>
      <c r="M1210" t="s">
        <v>290</v>
      </c>
      <c r="O1210" t="s">
        <v>760</v>
      </c>
      <c r="S1210" s="20"/>
      <c r="T1210">
        <v>9</v>
      </c>
      <c r="U1210" s="210" t="s">
        <v>3564</v>
      </c>
      <c r="V1210" s="14">
        <v>1</v>
      </c>
      <c r="W1210" s="14">
        <v>1</v>
      </c>
      <c r="X1210" s="14" t="s">
        <v>270</v>
      </c>
      <c r="Y1210" t="s">
        <v>2138</v>
      </c>
      <c r="Z1210" t="s">
        <v>271</v>
      </c>
      <c r="AA1210">
        <f t="shared" si="18"/>
        <v>1</v>
      </c>
    </row>
    <row r="1211" spans="1:27" s="154" customFormat="1" x14ac:dyDescent="0.2">
      <c r="A1211" s="154">
        <v>7150</v>
      </c>
      <c r="B1211" s="155" t="s">
        <v>3709</v>
      </c>
      <c r="C1211" s="154" t="s">
        <v>1798</v>
      </c>
      <c r="D1211" s="156">
        <v>544</v>
      </c>
      <c r="E1211" s="156" t="s">
        <v>259</v>
      </c>
      <c r="F1211" s="156" t="s">
        <v>260</v>
      </c>
      <c r="G1211" s="157">
        <v>14</v>
      </c>
      <c r="H1211" s="157" t="s">
        <v>632</v>
      </c>
      <c r="I1211" s="157">
        <v>1944</v>
      </c>
      <c r="J1211" s="158" t="s">
        <v>3702</v>
      </c>
      <c r="K1211" s="159" t="s">
        <v>237</v>
      </c>
      <c r="L1211" s="160" t="s">
        <v>18559</v>
      </c>
      <c r="M1211" s="160" t="s">
        <v>332</v>
      </c>
      <c r="N1211" s="154" t="s">
        <v>333</v>
      </c>
      <c r="Q1211" s="154" t="s">
        <v>334</v>
      </c>
      <c r="S1211" s="156" t="s">
        <v>3710</v>
      </c>
      <c r="T1211" s="154">
        <v>9</v>
      </c>
      <c r="U1211" s="214" t="s">
        <v>3564</v>
      </c>
      <c r="V1211" s="154">
        <v>1</v>
      </c>
      <c r="W1211" s="154">
        <v>1</v>
      </c>
      <c r="X1211" s="154" t="s">
        <v>270</v>
      </c>
      <c r="Y1211" s="154">
        <v>544</v>
      </c>
      <c r="Z1211" s="154" t="s">
        <v>271</v>
      </c>
      <c r="AA1211" s="154">
        <f t="shared" si="18"/>
        <v>1</v>
      </c>
    </row>
    <row r="1212" spans="1:27" x14ac:dyDescent="0.2">
      <c r="A1212">
        <v>2968</v>
      </c>
      <c r="B1212" s="1" t="s">
        <v>3707</v>
      </c>
      <c r="C1212" t="s">
        <v>507</v>
      </c>
      <c r="D1212" s="9" t="s">
        <v>531</v>
      </c>
      <c r="E1212" s="9" t="s">
        <v>259</v>
      </c>
      <c r="F1212" s="9" t="s">
        <v>532</v>
      </c>
      <c r="G1212" s="10">
        <v>14</v>
      </c>
      <c r="H1212" s="10" t="s">
        <v>632</v>
      </c>
      <c r="I1212" s="10">
        <v>1944</v>
      </c>
      <c r="J1212" s="11" t="s">
        <v>3702</v>
      </c>
      <c r="K1212" s="12" t="s">
        <v>415</v>
      </c>
      <c r="L1212" s="13" t="s">
        <v>3708</v>
      </c>
      <c r="M1212" s="13" t="s">
        <v>290</v>
      </c>
      <c r="N1212" t="s">
        <v>291</v>
      </c>
      <c r="O1212" t="s">
        <v>695</v>
      </c>
      <c r="S1212" s="20"/>
      <c r="T1212">
        <v>9</v>
      </c>
      <c r="U1212" s="210" t="s">
        <v>3564</v>
      </c>
      <c r="V1212" s="14">
        <v>1</v>
      </c>
      <c r="W1212" s="14">
        <v>1</v>
      </c>
      <c r="X1212" s="14" t="s">
        <v>294</v>
      </c>
      <c r="Y1212" t="s">
        <v>531</v>
      </c>
      <c r="Z1212" t="s">
        <v>18167</v>
      </c>
      <c r="AA1212">
        <f t="shared" si="18"/>
        <v>1</v>
      </c>
    </row>
    <row r="1213" spans="1:27" x14ac:dyDescent="0.2">
      <c r="A1213">
        <v>2246</v>
      </c>
      <c r="B1213" s="1" t="s">
        <v>3715</v>
      </c>
      <c r="C1213" t="s">
        <v>284</v>
      </c>
      <c r="D1213" s="9" t="s">
        <v>3716</v>
      </c>
      <c r="E1213" s="9" t="s">
        <v>259</v>
      </c>
      <c r="F1213" s="9" t="s">
        <v>532</v>
      </c>
      <c r="G1213" s="10">
        <v>15</v>
      </c>
      <c r="H1213" s="10" t="s">
        <v>632</v>
      </c>
      <c r="I1213" s="10">
        <v>1944</v>
      </c>
      <c r="J1213" s="11" t="s">
        <v>3717</v>
      </c>
      <c r="K1213" s="12" t="s">
        <v>237</v>
      </c>
      <c r="L1213" s="13" t="s">
        <v>3718</v>
      </c>
      <c r="M1213" s="13" t="s">
        <v>290</v>
      </c>
      <c r="N1213" t="s">
        <v>291</v>
      </c>
      <c r="O1213" t="s">
        <v>316</v>
      </c>
      <c r="S1213" s="9"/>
      <c r="T1213">
        <v>9</v>
      </c>
      <c r="U1213" s="210" t="s">
        <v>3564</v>
      </c>
      <c r="V1213" s="14">
        <v>1</v>
      </c>
      <c r="W1213" s="14">
        <v>1</v>
      </c>
      <c r="X1213" s="14" t="s">
        <v>294</v>
      </c>
      <c r="Y1213" t="s">
        <v>971</v>
      </c>
      <c r="Z1213" t="s">
        <v>271</v>
      </c>
      <c r="AA1213">
        <f t="shared" si="18"/>
        <v>3</v>
      </c>
    </row>
    <row r="1214" spans="1:27" x14ac:dyDescent="0.2">
      <c r="A1214">
        <v>3364</v>
      </c>
      <c r="B1214" s="1" t="s">
        <v>3719</v>
      </c>
      <c r="C1214" t="s">
        <v>1027</v>
      </c>
      <c r="D1214" s="9">
        <v>618</v>
      </c>
      <c r="E1214" s="9" t="s">
        <v>259</v>
      </c>
      <c r="F1214" s="9" t="s">
        <v>814</v>
      </c>
      <c r="G1214" s="10">
        <v>15</v>
      </c>
      <c r="H1214" s="10" t="s">
        <v>632</v>
      </c>
      <c r="I1214" s="10">
        <v>1944</v>
      </c>
      <c r="J1214" s="11" t="s">
        <v>3717</v>
      </c>
      <c r="K1214" s="12" t="s">
        <v>237</v>
      </c>
      <c r="L1214" s="13" t="s">
        <v>3720</v>
      </c>
      <c r="M1214" s="13" t="s">
        <v>290</v>
      </c>
      <c r="N1214" t="s">
        <v>291</v>
      </c>
      <c r="O1214" t="s">
        <v>292</v>
      </c>
      <c r="S1214" s="9"/>
      <c r="T1214">
        <v>9</v>
      </c>
      <c r="U1214" s="210" t="s">
        <v>3564</v>
      </c>
      <c r="V1214" s="14">
        <v>1</v>
      </c>
      <c r="W1214" s="14">
        <v>1</v>
      </c>
      <c r="X1214" s="14" t="s">
        <v>294</v>
      </c>
      <c r="Y1214">
        <v>618</v>
      </c>
      <c r="Z1214" t="s">
        <v>271</v>
      </c>
      <c r="AA1214">
        <f t="shared" si="18"/>
        <v>1</v>
      </c>
    </row>
    <row r="1215" spans="1:27" x14ac:dyDescent="0.2">
      <c r="A1215">
        <v>3564</v>
      </c>
      <c r="B1215" s="8" t="s">
        <v>3721</v>
      </c>
      <c r="C1215" s="14" t="s">
        <v>507</v>
      </c>
      <c r="D1215" s="38" t="s">
        <v>3722</v>
      </c>
      <c r="E1215" s="38" t="s">
        <v>259</v>
      </c>
      <c r="F1215" s="38" t="s">
        <v>721</v>
      </c>
      <c r="G1215" s="21">
        <v>15</v>
      </c>
      <c r="H1215" s="10" t="s">
        <v>632</v>
      </c>
      <c r="I1215" s="10">
        <v>1944</v>
      </c>
      <c r="J1215" s="11" t="s">
        <v>3723</v>
      </c>
      <c r="K1215" s="12" t="s">
        <v>415</v>
      </c>
      <c r="L1215" s="117" t="s">
        <v>18517</v>
      </c>
      <c r="M1215" s="70" t="s">
        <v>263</v>
      </c>
      <c r="N1215" s="176" t="s">
        <v>280</v>
      </c>
      <c r="Q1215" s="175" t="s">
        <v>281</v>
      </c>
      <c r="R1215" s="175"/>
      <c r="S1215" s="175" t="s">
        <v>18533</v>
      </c>
      <c r="T1215">
        <v>9</v>
      </c>
      <c r="U1215" s="210" t="s">
        <v>3564</v>
      </c>
      <c r="V1215" s="14">
        <v>1</v>
      </c>
      <c r="W1215" s="14">
        <v>1</v>
      </c>
      <c r="X1215" s="14" t="s">
        <v>270</v>
      </c>
      <c r="Y1215">
        <v>608</v>
      </c>
      <c r="Z1215" t="s">
        <v>18167</v>
      </c>
      <c r="AA1215">
        <f t="shared" si="18"/>
        <v>2</v>
      </c>
    </row>
    <row r="1216" spans="1:27" x14ac:dyDescent="0.2">
      <c r="A1216">
        <v>7598</v>
      </c>
      <c r="B1216" s="1" t="s">
        <v>3724</v>
      </c>
      <c r="C1216" t="s">
        <v>1027</v>
      </c>
      <c r="D1216" s="9">
        <v>515</v>
      </c>
      <c r="E1216" s="9" t="s">
        <v>259</v>
      </c>
      <c r="F1216" s="9" t="s">
        <v>413</v>
      </c>
      <c r="G1216" s="10">
        <v>15</v>
      </c>
      <c r="H1216" s="10" t="s">
        <v>632</v>
      </c>
      <c r="I1216" s="10">
        <v>1944</v>
      </c>
      <c r="J1216" s="11" t="s">
        <v>3723</v>
      </c>
      <c r="K1216" s="12" t="s">
        <v>415</v>
      </c>
      <c r="L1216" s="13" t="s">
        <v>18584</v>
      </c>
      <c r="M1216" t="s">
        <v>263</v>
      </c>
      <c r="N1216" t="s">
        <v>1202</v>
      </c>
      <c r="Q1216" t="s">
        <v>281</v>
      </c>
      <c r="S1216" s="9" t="s">
        <v>3725</v>
      </c>
      <c r="T1216">
        <v>9</v>
      </c>
      <c r="U1216" s="210" t="s">
        <v>3564</v>
      </c>
      <c r="V1216" s="14">
        <v>1</v>
      </c>
      <c r="W1216" s="14">
        <v>1</v>
      </c>
      <c r="X1216" s="14" t="s">
        <v>270</v>
      </c>
      <c r="Y1216">
        <v>515</v>
      </c>
      <c r="Z1216" t="s">
        <v>271</v>
      </c>
      <c r="AA1216">
        <f t="shared" si="18"/>
        <v>1</v>
      </c>
    </row>
    <row r="1217" spans="1:27" x14ac:dyDescent="0.2">
      <c r="A1217">
        <v>4834</v>
      </c>
      <c r="B1217" s="8" t="s">
        <v>3726</v>
      </c>
      <c r="C1217" t="s">
        <v>1027</v>
      </c>
      <c r="D1217" s="38">
        <v>239</v>
      </c>
      <c r="E1217" s="38" t="s">
        <v>259</v>
      </c>
      <c r="F1217" s="38" t="s">
        <v>1701</v>
      </c>
      <c r="G1217" s="10">
        <v>15</v>
      </c>
      <c r="H1217" s="10" t="s">
        <v>632</v>
      </c>
      <c r="I1217" s="10">
        <v>1944</v>
      </c>
      <c r="J1217" s="11" t="s">
        <v>3723</v>
      </c>
      <c r="K1217" s="12" t="s">
        <v>415</v>
      </c>
      <c r="L1217" s="13" t="s">
        <v>18585</v>
      </c>
      <c r="M1217" s="72" t="s">
        <v>263</v>
      </c>
      <c r="N1217" s="40" t="s">
        <v>470</v>
      </c>
      <c r="Q1217" t="s">
        <v>672</v>
      </c>
      <c r="S1217" s="38" t="s">
        <v>3727</v>
      </c>
      <c r="T1217">
        <v>9</v>
      </c>
      <c r="U1217" s="210" t="s">
        <v>3564</v>
      </c>
      <c r="V1217" s="14">
        <v>1</v>
      </c>
      <c r="W1217" s="14">
        <v>1</v>
      </c>
      <c r="X1217" s="14" t="s">
        <v>270</v>
      </c>
      <c r="Y1217">
        <v>239</v>
      </c>
      <c r="Z1217" t="s">
        <v>271</v>
      </c>
      <c r="AA1217">
        <f t="shared" si="18"/>
        <v>1</v>
      </c>
    </row>
    <row r="1218" spans="1:27" x14ac:dyDescent="0.2">
      <c r="A1218">
        <v>6504</v>
      </c>
      <c r="B1218" s="8" t="s">
        <v>3728</v>
      </c>
      <c r="C1218" t="s">
        <v>2534</v>
      </c>
      <c r="D1218" s="38">
        <v>157</v>
      </c>
      <c r="E1218" s="38" t="s">
        <v>259</v>
      </c>
      <c r="F1218" s="38" t="s">
        <v>413</v>
      </c>
      <c r="G1218" s="10">
        <v>15</v>
      </c>
      <c r="H1218" s="10" t="s">
        <v>632</v>
      </c>
      <c r="I1218" s="10">
        <v>1944</v>
      </c>
      <c r="J1218" s="11" t="s">
        <v>3723</v>
      </c>
      <c r="K1218" s="12" t="s">
        <v>415</v>
      </c>
      <c r="L1218" s="13" t="s">
        <v>18586</v>
      </c>
      <c r="M1218" s="72" t="s">
        <v>332</v>
      </c>
      <c r="N1218" s="40" t="s">
        <v>333</v>
      </c>
      <c r="Q1218" t="s">
        <v>334</v>
      </c>
      <c r="S1218" s="219" t="s">
        <v>18840</v>
      </c>
      <c r="T1218">
        <v>9</v>
      </c>
      <c r="U1218" s="210" t="s">
        <v>3564</v>
      </c>
      <c r="V1218" s="14">
        <v>1</v>
      </c>
      <c r="W1218" s="14">
        <v>1</v>
      </c>
      <c r="X1218" s="14" t="s">
        <v>270</v>
      </c>
      <c r="Y1218">
        <v>157</v>
      </c>
      <c r="Z1218" t="s">
        <v>271</v>
      </c>
      <c r="AA1218">
        <f t="shared" ref="AA1218:AA1281" si="19">LEN(D1218)-LEN(SUBSTITUTE(D1218,"/",""))+1</f>
        <v>1</v>
      </c>
    </row>
    <row r="1219" spans="1:27" x14ac:dyDescent="0.2">
      <c r="A1219">
        <v>3044</v>
      </c>
      <c r="B1219" s="1" t="s">
        <v>3729</v>
      </c>
      <c r="C1219" t="s">
        <v>507</v>
      </c>
      <c r="D1219" s="9" t="s">
        <v>531</v>
      </c>
      <c r="E1219" s="9" t="s">
        <v>259</v>
      </c>
      <c r="F1219" s="9" t="s">
        <v>532</v>
      </c>
      <c r="G1219" s="10">
        <v>16</v>
      </c>
      <c r="H1219" s="10" t="s">
        <v>632</v>
      </c>
      <c r="I1219" s="10">
        <v>1944</v>
      </c>
      <c r="J1219" s="11" t="s">
        <v>3730</v>
      </c>
      <c r="K1219" s="12" t="s">
        <v>237</v>
      </c>
      <c r="L1219" s="13" t="s">
        <v>18368</v>
      </c>
      <c r="M1219" s="13" t="s">
        <v>290</v>
      </c>
      <c r="N1219" t="s">
        <v>291</v>
      </c>
      <c r="O1219" t="s">
        <v>339</v>
      </c>
      <c r="S1219" s="9"/>
      <c r="T1219">
        <v>9</v>
      </c>
      <c r="U1219" s="210" t="s">
        <v>3564</v>
      </c>
      <c r="V1219" s="14">
        <v>1</v>
      </c>
      <c r="W1219" s="14">
        <v>1</v>
      </c>
      <c r="X1219" s="14" t="s">
        <v>294</v>
      </c>
      <c r="Y1219" t="s">
        <v>531</v>
      </c>
      <c r="Z1219" t="s">
        <v>18167</v>
      </c>
      <c r="AA1219">
        <f t="shared" si="19"/>
        <v>1</v>
      </c>
    </row>
    <row r="1220" spans="1:27" x14ac:dyDescent="0.2">
      <c r="A1220">
        <v>1929</v>
      </c>
      <c r="B1220" s="1" t="s">
        <v>3734</v>
      </c>
      <c r="C1220" t="s">
        <v>507</v>
      </c>
      <c r="D1220" s="9">
        <v>128</v>
      </c>
      <c r="E1220" s="9" t="s">
        <v>259</v>
      </c>
      <c r="F1220" s="9" t="s">
        <v>721</v>
      </c>
      <c r="G1220" s="10">
        <v>16</v>
      </c>
      <c r="H1220" s="10" t="s">
        <v>632</v>
      </c>
      <c r="I1220" s="10">
        <v>1944</v>
      </c>
      <c r="J1220" s="11" t="s">
        <v>3732</v>
      </c>
      <c r="K1220" s="12" t="s">
        <v>415</v>
      </c>
      <c r="L1220" s="13" t="s">
        <v>3735</v>
      </c>
      <c r="M1220" s="13" t="s">
        <v>263</v>
      </c>
      <c r="N1220" t="s">
        <v>470</v>
      </c>
      <c r="Q1220" t="s">
        <v>672</v>
      </c>
      <c r="S1220" s="9"/>
      <c r="T1220">
        <v>9</v>
      </c>
      <c r="U1220" s="210" t="s">
        <v>3564</v>
      </c>
      <c r="V1220" s="14">
        <v>1</v>
      </c>
      <c r="W1220" s="14">
        <v>1</v>
      </c>
      <c r="X1220" s="14" t="s">
        <v>270</v>
      </c>
      <c r="Y1220">
        <v>128</v>
      </c>
      <c r="Z1220" t="s">
        <v>18167</v>
      </c>
      <c r="AA1220">
        <f t="shared" si="19"/>
        <v>1</v>
      </c>
    </row>
    <row r="1221" spans="1:27" x14ac:dyDescent="0.2">
      <c r="A1221">
        <v>6675</v>
      </c>
      <c r="B1221" s="1" t="s">
        <v>3731</v>
      </c>
      <c r="C1221" t="s">
        <v>1027</v>
      </c>
      <c r="D1221" s="9">
        <v>487</v>
      </c>
      <c r="E1221" s="9" t="s">
        <v>259</v>
      </c>
      <c r="F1221" s="9" t="s">
        <v>1416</v>
      </c>
      <c r="G1221" s="10">
        <v>16</v>
      </c>
      <c r="H1221" s="10" t="s">
        <v>632</v>
      </c>
      <c r="I1221" s="10">
        <v>1944</v>
      </c>
      <c r="J1221" s="11" t="s">
        <v>3732</v>
      </c>
      <c r="K1221" s="12" t="s">
        <v>415</v>
      </c>
      <c r="L1221" s="13" t="s">
        <v>3733</v>
      </c>
      <c r="M1221" s="13" t="s">
        <v>263</v>
      </c>
      <c r="N1221" s="14" t="s">
        <v>771</v>
      </c>
      <c r="O1221" s="14" t="s">
        <v>17852</v>
      </c>
      <c r="Q1221" t="s">
        <v>672</v>
      </c>
      <c r="S1221" s="9"/>
      <c r="T1221">
        <v>9</v>
      </c>
      <c r="U1221" s="210" t="s">
        <v>3564</v>
      </c>
      <c r="V1221" s="14">
        <v>1</v>
      </c>
      <c r="W1221" s="14">
        <v>1</v>
      </c>
      <c r="X1221" s="14" t="s">
        <v>270</v>
      </c>
      <c r="Y1221">
        <v>487</v>
      </c>
      <c r="Z1221" t="s">
        <v>271</v>
      </c>
      <c r="AA1221">
        <f t="shared" si="19"/>
        <v>1</v>
      </c>
    </row>
    <row r="1222" spans="1:27" x14ac:dyDescent="0.2">
      <c r="A1222">
        <v>6924</v>
      </c>
      <c r="B1222" s="1" t="s">
        <v>17129</v>
      </c>
      <c r="C1222" t="s">
        <v>507</v>
      </c>
      <c r="D1222" s="9" t="s">
        <v>18378</v>
      </c>
      <c r="E1222" s="9" t="s">
        <v>508</v>
      </c>
      <c r="F1222" s="9" t="s">
        <v>532</v>
      </c>
      <c r="G1222" s="10">
        <v>16</v>
      </c>
      <c r="H1222" s="10" t="s">
        <v>632</v>
      </c>
      <c r="I1222" s="10">
        <v>1944</v>
      </c>
      <c r="J1222" s="11">
        <v>16331</v>
      </c>
      <c r="K1222" s="12"/>
      <c r="L1222" t="s">
        <v>18374</v>
      </c>
      <c r="M1222" t="s">
        <v>290</v>
      </c>
      <c r="N1222" t="s">
        <v>291</v>
      </c>
      <c r="O1222" t="s">
        <v>339</v>
      </c>
      <c r="S1222" s="9"/>
      <c r="T1222" s="14"/>
      <c r="U1222" s="210" t="s">
        <v>3564</v>
      </c>
      <c r="V1222" s="14">
        <v>0</v>
      </c>
      <c r="W1222" s="14">
        <v>1</v>
      </c>
      <c r="X1222" s="109" t="s">
        <v>294</v>
      </c>
      <c r="Y1222" s="9" t="s">
        <v>18378</v>
      </c>
      <c r="Z1222" t="s">
        <v>18167</v>
      </c>
      <c r="AA1222">
        <f t="shared" si="19"/>
        <v>1</v>
      </c>
    </row>
    <row r="1223" spans="1:27" x14ac:dyDescent="0.2">
      <c r="A1223">
        <v>4053</v>
      </c>
      <c r="B1223" s="1" t="s">
        <v>1786</v>
      </c>
      <c r="C1223" t="s">
        <v>507</v>
      </c>
      <c r="D1223" s="9"/>
      <c r="E1223" s="9" t="s">
        <v>508</v>
      </c>
      <c r="F1223" s="9" t="s">
        <v>532</v>
      </c>
      <c r="G1223" s="10">
        <v>16</v>
      </c>
      <c r="H1223" s="10" t="s">
        <v>632</v>
      </c>
      <c r="I1223" s="10">
        <v>1944</v>
      </c>
      <c r="J1223" s="11">
        <v>16331</v>
      </c>
      <c r="K1223" s="24"/>
      <c r="L1223" t="s">
        <v>18367</v>
      </c>
      <c r="M1223" t="s">
        <v>290</v>
      </c>
      <c r="N1223" t="s">
        <v>291</v>
      </c>
      <c r="O1223" t="s">
        <v>93</v>
      </c>
      <c r="S1223" s="9"/>
      <c r="T1223" s="14"/>
      <c r="U1223" s="210" t="s">
        <v>18188</v>
      </c>
      <c r="V1223" s="14">
        <v>1</v>
      </c>
      <c r="W1223" s="14">
        <v>1</v>
      </c>
      <c r="X1223" s="14" t="s">
        <v>294</v>
      </c>
      <c r="Y1223" t="s">
        <v>334</v>
      </c>
      <c r="Z1223" t="s">
        <v>18167</v>
      </c>
      <c r="AA1223">
        <f t="shared" si="19"/>
        <v>1</v>
      </c>
    </row>
    <row r="1224" spans="1:27" x14ac:dyDescent="0.2">
      <c r="A1224">
        <v>3100</v>
      </c>
      <c r="B1224" s="1" t="s">
        <v>3739</v>
      </c>
      <c r="C1224" t="s">
        <v>1027</v>
      </c>
      <c r="D1224" s="9" t="s">
        <v>1479</v>
      </c>
      <c r="E1224" s="9" t="s">
        <v>259</v>
      </c>
      <c r="F1224" s="9" t="s">
        <v>1416</v>
      </c>
      <c r="G1224" s="10">
        <v>17</v>
      </c>
      <c r="H1224" s="10" t="s">
        <v>632</v>
      </c>
      <c r="I1224" s="10">
        <v>1944</v>
      </c>
      <c r="J1224" s="11" t="s">
        <v>3737</v>
      </c>
      <c r="K1224" s="12" t="s">
        <v>237</v>
      </c>
      <c r="L1224" s="13" t="s">
        <v>3740</v>
      </c>
      <c r="M1224" s="13" t="s">
        <v>263</v>
      </c>
      <c r="N1224" t="s">
        <v>280</v>
      </c>
      <c r="Q1224" t="s">
        <v>281</v>
      </c>
      <c r="S1224" s="9"/>
      <c r="T1224">
        <v>9</v>
      </c>
      <c r="U1224" s="210" t="s">
        <v>3564</v>
      </c>
      <c r="V1224" s="14">
        <v>1</v>
      </c>
      <c r="W1224" s="14">
        <v>1</v>
      </c>
      <c r="X1224" s="14" t="s">
        <v>270</v>
      </c>
      <c r="Y1224">
        <v>21</v>
      </c>
      <c r="Z1224" t="s">
        <v>271</v>
      </c>
      <c r="AA1224">
        <f t="shared" si="19"/>
        <v>2</v>
      </c>
    </row>
    <row r="1225" spans="1:27" x14ac:dyDescent="0.2">
      <c r="A1225">
        <v>1181</v>
      </c>
      <c r="B1225" s="1" t="s">
        <v>3736</v>
      </c>
      <c r="C1225" t="s">
        <v>1027</v>
      </c>
      <c r="D1225" s="9" t="s">
        <v>2480</v>
      </c>
      <c r="E1225" s="9" t="s">
        <v>259</v>
      </c>
      <c r="F1225" s="9" t="s">
        <v>1416</v>
      </c>
      <c r="G1225" s="10">
        <v>17</v>
      </c>
      <c r="H1225" s="10" t="s">
        <v>632</v>
      </c>
      <c r="I1225" s="10">
        <v>1944</v>
      </c>
      <c r="J1225" s="11" t="s">
        <v>3737</v>
      </c>
      <c r="K1225" s="12" t="s">
        <v>237</v>
      </c>
      <c r="L1225" s="13" t="s">
        <v>3738</v>
      </c>
      <c r="M1225" s="13" t="s">
        <v>263</v>
      </c>
      <c r="N1225" t="s">
        <v>470</v>
      </c>
      <c r="Q1225" t="s">
        <v>672</v>
      </c>
      <c r="S1225" s="9"/>
      <c r="T1225">
        <v>9</v>
      </c>
      <c r="U1225" s="210" t="s">
        <v>3564</v>
      </c>
      <c r="V1225" s="14">
        <v>1</v>
      </c>
      <c r="W1225" s="14">
        <v>1</v>
      </c>
      <c r="X1225" s="14" t="s">
        <v>270</v>
      </c>
      <c r="Y1225">
        <v>107</v>
      </c>
      <c r="Z1225" t="s">
        <v>271</v>
      </c>
      <c r="AA1225">
        <f t="shared" si="19"/>
        <v>2</v>
      </c>
    </row>
    <row r="1226" spans="1:27" x14ac:dyDescent="0.2">
      <c r="A1226">
        <v>5005</v>
      </c>
      <c r="B1226" s="1" t="s">
        <v>3741</v>
      </c>
      <c r="C1226" t="s">
        <v>1027</v>
      </c>
      <c r="D1226" s="9">
        <v>107</v>
      </c>
      <c r="E1226" s="9" t="s">
        <v>259</v>
      </c>
      <c r="F1226" s="9" t="s">
        <v>1416</v>
      </c>
      <c r="G1226" s="10">
        <v>17</v>
      </c>
      <c r="H1226" s="10" t="s">
        <v>632</v>
      </c>
      <c r="I1226" s="10">
        <v>1944</v>
      </c>
      <c r="J1226" s="11" t="s">
        <v>3737</v>
      </c>
      <c r="K1226" s="12" t="s">
        <v>237</v>
      </c>
      <c r="L1226" s="13" t="s">
        <v>3742</v>
      </c>
      <c r="M1226" s="13" t="s">
        <v>332</v>
      </c>
      <c r="N1226" t="s">
        <v>333</v>
      </c>
      <c r="Q1226" t="s">
        <v>334</v>
      </c>
      <c r="S1226" s="9"/>
      <c r="T1226">
        <v>9</v>
      </c>
      <c r="U1226" s="210" t="s">
        <v>3564</v>
      </c>
      <c r="V1226" s="14">
        <v>1</v>
      </c>
      <c r="W1226" s="14">
        <v>1</v>
      </c>
      <c r="X1226" s="14" t="s">
        <v>270</v>
      </c>
      <c r="Y1226">
        <v>107</v>
      </c>
      <c r="Z1226" t="s">
        <v>271</v>
      </c>
      <c r="AA1226">
        <f t="shared" si="19"/>
        <v>1</v>
      </c>
    </row>
    <row r="1227" spans="1:27" x14ac:dyDescent="0.2">
      <c r="A1227">
        <v>4978</v>
      </c>
      <c r="B1227" s="1" t="s">
        <v>3750</v>
      </c>
      <c r="C1227" t="s">
        <v>341</v>
      </c>
      <c r="D1227" s="9" t="s">
        <v>3751</v>
      </c>
      <c r="E1227" s="9" t="s">
        <v>259</v>
      </c>
      <c r="F1227" s="9" t="s">
        <v>532</v>
      </c>
      <c r="G1227" s="10">
        <v>18</v>
      </c>
      <c r="H1227" s="10" t="s">
        <v>632</v>
      </c>
      <c r="I1227" s="10">
        <v>1944</v>
      </c>
      <c r="J1227" s="11" t="s">
        <v>3747</v>
      </c>
      <c r="K1227" s="12" t="s">
        <v>237</v>
      </c>
      <c r="L1227" s="13" t="s">
        <v>3752</v>
      </c>
      <c r="M1227" s="13" t="s">
        <v>753</v>
      </c>
      <c r="S1227" s="9"/>
      <c r="T1227">
        <v>9</v>
      </c>
      <c r="U1227" s="210" t="s">
        <v>3564</v>
      </c>
      <c r="V1227" s="14">
        <v>1</v>
      </c>
      <c r="W1227" s="14">
        <v>1</v>
      </c>
      <c r="X1227" s="14" t="s">
        <v>294</v>
      </c>
      <c r="Y1227" t="s">
        <v>1199</v>
      </c>
      <c r="Z1227" t="s">
        <v>271</v>
      </c>
      <c r="AA1227">
        <f t="shared" si="19"/>
        <v>2</v>
      </c>
    </row>
    <row r="1228" spans="1:27" x14ac:dyDescent="0.2">
      <c r="A1228">
        <v>984</v>
      </c>
      <c r="B1228" s="1" t="s">
        <v>3748</v>
      </c>
      <c r="C1228" t="s">
        <v>284</v>
      </c>
      <c r="D1228" s="9" t="s">
        <v>3749</v>
      </c>
      <c r="E1228" s="9" t="s">
        <v>259</v>
      </c>
      <c r="F1228" s="9" t="s">
        <v>312</v>
      </c>
      <c r="G1228" s="10">
        <v>18</v>
      </c>
      <c r="H1228" s="10" t="s">
        <v>632</v>
      </c>
      <c r="I1228" s="10">
        <v>1944</v>
      </c>
      <c r="J1228" s="11" t="s">
        <v>3747</v>
      </c>
      <c r="K1228" s="12" t="s">
        <v>237</v>
      </c>
      <c r="L1228" s="13" t="s">
        <v>17907</v>
      </c>
      <c r="M1228" s="13" t="s">
        <v>290</v>
      </c>
      <c r="N1228" t="s">
        <v>291</v>
      </c>
      <c r="O1228" t="s">
        <v>692</v>
      </c>
      <c r="S1228" s="9"/>
      <c r="T1228">
        <v>9</v>
      </c>
      <c r="U1228" s="210" t="s">
        <v>3564</v>
      </c>
      <c r="V1228" s="14">
        <v>1</v>
      </c>
      <c r="W1228" s="14">
        <v>1</v>
      </c>
      <c r="X1228" s="14" t="s">
        <v>270</v>
      </c>
      <c r="Y1228">
        <v>307</v>
      </c>
      <c r="Z1228" t="s">
        <v>505</v>
      </c>
      <c r="AA1228">
        <f t="shared" si="19"/>
        <v>3</v>
      </c>
    </row>
    <row r="1229" spans="1:27" x14ac:dyDescent="0.2">
      <c r="A1229">
        <v>3257</v>
      </c>
      <c r="B1229" s="1" t="s">
        <v>3743</v>
      </c>
      <c r="C1229" t="s">
        <v>284</v>
      </c>
      <c r="D1229" s="9" t="s">
        <v>3744</v>
      </c>
      <c r="E1229" s="9" t="s">
        <v>259</v>
      </c>
      <c r="F1229" s="9" t="s">
        <v>312</v>
      </c>
      <c r="G1229" s="17">
        <v>18</v>
      </c>
      <c r="H1229" s="17" t="s">
        <v>632</v>
      </c>
      <c r="I1229" s="17">
        <v>1944</v>
      </c>
      <c r="J1229" s="11">
        <v>16333</v>
      </c>
      <c r="K1229" s="116" t="s">
        <v>237</v>
      </c>
      <c r="L1229" s="13" t="s">
        <v>18652</v>
      </c>
      <c r="M1229" s="13" t="s">
        <v>263</v>
      </c>
      <c r="N1229" t="s">
        <v>280</v>
      </c>
      <c r="Q1229" t="s">
        <v>281</v>
      </c>
      <c r="S1229" s="9"/>
      <c r="T1229">
        <v>9</v>
      </c>
      <c r="U1229" s="210" t="s">
        <v>3564</v>
      </c>
      <c r="V1229" s="14">
        <v>1</v>
      </c>
      <c r="W1229" s="14">
        <v>1</v>
      </c>
      <c r="X1229" s="14" t="s">
        <v>270</v>
      </c>
      <c r="Y1229">
        <v>406</v>
      </c>
      <c r="Z1229" t="s">
        <v>505</v>
      </c>
      <c r="AA1229">
        <f t="shared" si="19"/>
        <v>3</v>
      </c>
    </row>
    <row r="1230" spans="1:27" x14ac:dyDescent="0.2">
      <c r="A1230">
        <v>2370</v>
      </c>
      <c r="B1230" s="8" t="s">
        <v>3745</v>
      </c>
      <c r="C1230" t="s">
        <v>284</v>
      </c>
      <c r="D1230" s="20" t="s">
        <v>3746</v>
      </c>
      <c r="E1230" s="20" t="s">
        <v>259</v>
      </c>
      <c r="F1230" s="9" t="s">
        <v>413</v>
      </c>
      <c r="G1230" s="10">
        <v>18</v>
      </c>
      <c r="H1230" s="10" t="s">
        <v>632</v>
      </c>
      <c r="I1230" s="10">
        <v>1944</v>
      </c>
      <c r="J1230" s="11" t="s">
        <v>3747</v>
      </c>
      <c r="K1230" s="12" t="s">
        <v>237</v>
      </c>
      <c r="L1230" s="13" t="s">
        <v>18651</v>
      </c>
      <c r="M1230" s="13" t="s">
        <v>290</v>
      </c>
      <c r="N1230" t="s">
        <v>291</v>
      </c>
      <c r="O1230" t="s">
        <v>692</v>
      </c>
      <c r="S1230" s="9"/>
      <c r="T1230">
        <v>9</v>
      </c>
      <c r="U1230" s="210" t="s">
        <v>3564</v>
      </c>
      <c r="V1230" s="14">
        <v>1</v>
      </c>
      <c r="W1230" s="14">
        <v>1</v>
      </c>
      <c r="X1230" s="14" t="s">
        <v>270</v>
      </c>
      <c r="Y1230">
        <v>307</v>
      </c>
      <c r="Z1230" t="s">
        <v>505</v>
      </c>
      <c r="AA1230">
        <f t="shared" si="19"/>
        <v>3</v>
      </c>
    </row>
    <row r="1231" spans="1:27" x14ac:dyDescent="0.2">
      <c r="A1231">
        <v>7153</v>
      </c>
      <c r="B1231" s="1" t="s">
        <v>3760</v>
      </c>
      <c r="C1231" t="s">
        <v>1352</v>
      </c>
      <c r="D1231" s="9">
        <v>544</v>
      </c>
      <c r="E1231" s="9" t="s">
        <v>259</v>
      </c>
      <c r="F1231" s="9" t="s">
        <v>260</v>
      </c>
      <c r="G1231" s="10">
        <v>18</v>
      </c>
      <c r="H1231" s="10" t="s">
        <v>632</v>
      </c>
      <c r="I1231" s="10">
        <v>1944</v>
      </c>
      <c r="J1231" s="11" t="s">
        <v>3747</v>
      </c>
      <c r="K1231" s="12" t="s">
        <v>237</v>
      </c>
      <c r="L1231" s="13" t="s">
        <v>3761</v>
      </c>
      <c r="M1231" s="13" t="s">
        <v>263</v>
      </c>
      <c r="N1231" t="s">
        <v>3374</v>
      </c>
      <c r="O1231" t="s">
        <v>3704</v>
      </c>
      <c r="P1231" t="s">
        <v>3704</v>
      </c>
      <c r="Q1231" t="s">
        <v>267</v>
      </c>
      <c r="R1231" t="s">
        <v>3376</v>
      </c>
      <c r="S1231" s="9"/>
      <c r="T1231">
        <v>9</v>
      </c>
      <c r="U1231" s="210" t="s">
        <v>3564</v>
      </c>
      <c r="V1231" s="14">
        <v>1</v>
      </c>
      <c r="W1231" s="14">
        <v>1</v>
      </c>
      <c r="X1231" s="14" t="s">
        <v>270</v>
      </c>
      <c r="Y1231">
        <v>544</v>
      </c>
      <c r="Z1231" t="s">
        <v>271</v>
      </c>
      <c r="AA1231">
        <f t="shared" si="19"/>
        <v>1</v>
      </c>
    </row>
    <row r="1232" spans="1:27" x14ac:dyDescent="0.2">
      <c r="A1232">
        <v>4309</v>
      </c>
      <c r="B1232" s="1" t="s">
        <v>3753</v>
      </c>
      <c r="C1232" t="s">
        <v>1798</v>
      </c>
      <c r="D1232" s="9" t="s">
        <v>2138</v>
      </c>
      <c r="E1232" s="9" t="s">
        <v>259</v>
      </c>
      <c r="F1232" s="9" t="s">
        <v>748</v>
      </c>
      <c r="G1232" s="10">
        <v>18</v>
      </c>
      <c r="H1232" s="10" t="s">
        <v>632</v>
      </c>
      <c r="I1232" s="10">
        <v>1944</v>
      </c>
      <c r="J1232" s="11" t="s">
        <v>3747</v>
      </c>
      <c r="K1232" s="12" t="s">
        <v>237</v>
      </c>
      <c r="L1232" s="13" t="s">
        <v>3754</v>
      </c>
      <c r="M1232" t="s">
        <v>290</v>
      </c>
      <c r="O1232" t="s">
        <v>520</v>
      </c>
      <c r="S1232" s="9"/>
      <c r="T1232">
        <v>9</v>
      </c>
      <c r="U1232" s="210" t="s">
        <v>3564</v>
      </c>
      <c r="V1232" s="14">
        <v>1</v>
      </c>
      <c r="W1232" s="14">
        <v>1</v>
      </c>
      <c r="X1232" s="14" t="s">
        <v>270</v>
      </c>
      <c r="Y1232" t="s">
        <v>2138</v>
      </c>
      <c r="Z1232" t="s">
        <v>271</v>
      </c>
      <c r="AA1232">
        <f t="shared" si="19"/>
        <v>1</v>
      </c>
    </row>
    <row r="1233" spans="1:27" x14ac:dyDescent="0.2">
      <c r="A1233">
        <v>5670</v>
      </c>
      <c r="B1233" s="1" t="s">
        <v>3762</v>
      </c>
      <c r="C1233" t="s">
        <v>2221</v>
      </c>
      <c r="D1233" s="9">
        <v>488</v>
      </c>
      <c r="E1233" s="9" t="s">
        <v>259</v>
      </c>
      <c r="F1233" s="9" t="s">
        <v>312</v>
      </c>
      <c r="G1233" s="10">
        <v>18</v>
      </c>
      <c r="H1233" s="10" t="s">
        <v>632</v>
      </c>
      <c r="I1233" s="10">
        <v>1944</v>
      </c>
      <c r="J1233" s="11" t="s">
        <v>3747</v>
      </c>
      <c r="K1233" s="12" t="s">
        <v>237</v>
      </c>
      <c r="L1233" s="13" t="s">
        <v>3763</v>
      </c>
      <c r="M1233" s="13" t="s">
        <v>290</v>
      </c>
      <c r="N1233" t="s">
        <v>291</v>
      </c>
      <c r="O1233" t="s">
        <v>692</v>
      </c>
      <c r="S1233" s="9"/>
      <c r="T1233">
        <v>9</v>
      </c>
      <c r="U1233" s="210" t="s">
        <v>3564</v>
      </c>
      <c r="V1233" s="14">
        <v>1</v>
      </c>
      <c r="W1233" s="14">
        <v>1</v>
      </c>
      <c r="X1233" s="14" t="s">
        <v>270</v>
      </c>
      <c r="Y1233">
        <v>488</v>
      </c>
      <c r="Z1233" t="s">
        <v>505</v>
      </c>
      <c r="AA1233">
        <f t="shared" si="19"/>
        <v>1</v>
      </c>
    </row>
    <row r="1234" spans="1:27" x14ac:dyDescent="0.2">
      <c r="A1234">
        <v>4317</v>
      </c>
      <c r="B1234" s="1" t="s">
        <v>3755</v>
      </c>
      <c r="C1234" t="s">
        <v>1798</v>
      </c>
      <c r="D1234" s="9" t="s">
        <v>2138</v>
      </c>
      <c r="E1234" s="9" t="s">
        <v>259</v>
      </c>
      <c r="F1234" s="9" t="s">
        <v>748</v>
      </c>
      <c r="G1234" s="10">
        <v>18</v>
      </c>
      <c r="H1234" s="10" t="s">
        <v>632</v>
      </c>
      <c r="I1234" s="10">
        <v>1944</v>
      </c>
      <c r="J1234" s="11" t="s">
        <v>3747</v>
      </c>
      <c r="K1234" s="12" t="s">
        <v>237</v>
      </c>
      <c r="L1234" s="13" t="s">
        <v>3756</v>
      </c>
      <c r="M1234" t="s">
        <v>263</v>
      </c>
      <c r="N1234" t="s">
        <v>280</v>
      </c>
      <c r="Q1234" t="s">
        <v>281</v>
      </c>
      <c r="S1234" s="9" t="s">
        <v>3757</v>
      </c>
      <c r="T1234">
        <v>9</v>
      </c>
      <c r="U1234" s="210" t="s">
        <v>3564</v>
      </c>
      <c r="V1234" s="14">
        <v>1</v>
      </c>
      <c r="W1234" s="14">
        <v>1</v>
      </c>
      <c r="X1234" s="14" t="s">
        <v>270</v>
      </c>
      <c r="Y1234" t="s">
        <v>2138</v>
      </c>
      <c r="Z1234" t="s">
        <v>271</v>
      </c>
      <c r="AA1234">
        <f t="shared" si="19"/>
        <v>1</v>
      </c>
    </row>
    <row r="1235" spans="1:27" x14ac:dyDescent="0.2">
      <c r="A1235">
        <v>1548</v>
      </c>
      <c r="B1235" s="1" t="s">
        <v>3758</v>
      </c>
      <c r="C1235" t="s">
        <v>1798</v>
      </c>
      <c r="D1235" s="9" t="s">
        <v>1232</v>
      </c>
      <c r="E1235" s="9" t="s">
        <v>876</v>
      </c>
      <c r="F1235" s="9" t="s">
        <v>260</v>
      </c>
      <c r="G1235" s="10">
        <v>18</v>
      </c>
      <c r="H1235" s="10" t="s">
        <v>632</v>
      </c>
      <c r="I1235" s="10">
        <v>1944</v>
      </c>
      <c r="J1235" s="11" t="s">
        <v>3747</v>
      </c>
      <c r="K1235" s="12" t="s">
        <v>237</v>
      </c>
      <c r="L1235" s="13" t="s">
        <v>3759</v>
      </c>
      <c r="M1235" s="13" t="s">
        <v>290</v>
      </c>
      <c r="O1235" t="s">
        <v>93</v>
      </c>
      <c r="S1235" s="9"/>
      <c r="T1235">
        <v>9</v>
      </c>
      <c r="U1235" s="210" t="s">
        <v>3564</v>
      </c>
      <c r="V1235" s="14">
        <v>1</v>
      </c>
      <c r="W1235" s="14">
        <v>1</v>
      </c>
      <c r="X1235" s="14" t="s">
        <v>270</v>
      </c>
      <c r="Y1235" t="s">
        <v>1232</v>
      </c>
      <c r="Z1235" t="s">
        <v>271</v>
      </c>
      <c r="AA1235">
        <f t="shared" si="19"/>
        <v>1</v>
      </c>
    </row>
    <row r="1236" spans="1:27" x14ac:dyDescent="0.2">
      <c r="A1236">
        <v>3868</v>
      </c>
      <c r="B1236" s="1" t="s">
        <v>3764</v>
      </c>
      <c r="C1236" t="s">
        <v>1027</v>
      </c>
      <c r="D1236" s="9">
        <v>23</v>
      </c>
      <c r="E1236" s="9" t="s">
        <v>259</v>
      </c>
      <c r="F1236" s="9" t="s">
        <v>413</v>
      </c>
      <c r="G1236" s="10">
        <v>18</v>
      </c>
      <c r="H1236" s="10" t="s">
        <v>632</v>
      </c>
      <c r="I1236" s="10">
        <v>1944</v>
      </c>
      <c r="J1236" s="11" t="s">
        <v>3747</v>
      </c>
      <c r="K1236" s="12" t="s">
        <v>237</v>
      </c>
      <c r="L1236" s="13" t="s">
        <v>18632</v>
      </c>
      <c r="M1236" s="13" t="s">
        <v>290</v>
      </c>
      <c r="N1236" t="s">
        <v>291</v>
      </c>
      <c r="O1236" t="s">
        <v>3076</v>
      </c>
      <c r="S1236" s="9"/>
      <c r="T1236">
        <v>9</v>
      </c>
      <c r="U1236" s="210" t="s">
        <v>3564</v>
      </c>
      <c r="V1236" s="14">
        <v>1</v>
      </c>
      <c r="W1236" s="14">
        <v>1</v>
      </c>
      <c r="X1236" s="14" t="s">
        <v>270</v>
      </c>
      <c r="Y1236">
        <v>23</v>
      </c>
      <c r="Z1236" t="s">
        <v>271</v>
      </c>
      <c r="AA1236">
        <f t="shared" si="19"/>
        <v>1</v>
      </c>
    </row>
    <row r="1237" spans="1:27" x14ac:dyDescent="0.2">
      <c r="A1237">
        <v>916</v>
      </c>
      <c r="B1237" s="1" t="s">
        <v>3765</v>
      </c>
      <c r="C1237" t="s">
        <v>341</v>
      </c>
      <c r="D1237" s="9" t="s">
        <v>3766</v>
      </c>
      <c r="E1237" s="9" t="s">
        <v>259</v>
      </c>
      <c r="F1237" s="9" t="s">
        <v>721</v>
      </c>
      <c r="G1237" s="10">
        <v>18</v>
      </c>
      <c r="H1237" s="10" t="s">
        <v>632</v>
      </c>
      <c r="I1237" s="10">
        <v>1944</v>
      </c>
      <c r="J1237" s="11" t="s">
        <v>3767</v>
      </c>
      <c r="K1237" s="12" t="s">
        <v>415</v>
      </c>
      <c r="L1237" s="13" t="s">
        <v>3768</v>
      </c>
      <c r="M1237" s="13" t="s">
        <v>263</v>
      </c>
      <c r="N1237" t="s">
        <v>470</v>
      </c>
      <c r="Q1237" t="s">
        <v>672</v>
      </c>
      <c r="S1237" s="9"/>
      <c r="T1237">
        <v>9</v>
      </c>
      <c r="U1237" s="210" t="s">
        <v>3564</v>
      </c>
      <c r="V1237" s="14">
        <v>1</v>
      </c>
      <c r="W1237" s="14">
        <v>1</v>
      </c>
      <c r="X1237" s="14" t="s">
        <v>270</v>
      </c>
      <c r="Y1237">
        <v>627</v>
      </c>
      <c r="Z1237" t="s">
        <v>271</v>
      </c>
      <c r="AA1237">
        <f t="shared" si="19"/>
        <v>4</v>
      </c>
    </row>
    <row r="1238" spans="1:27" x14ac:dyDescent="0.2">
      <c r="A1238">
        <v>4307</v>
      </c>
      <c r="B1238" s="1" t="s">
        <v>3771</v>
      </c>
      <c r="C1238" t="s">
        <v>1027</v>
      </c>
      <c r="D1238" s="9">
        <v>21</v>
      </c>
      <c r="E1238" s="9" t="s">
        <v>259</v>
      </c>
      <c r="F1238" s="9" t="s">
        <v>1416</v>
      </c>
      <c r="G1238" s="10">
        <v>18</v>
      </c>
      <c r="H1238" s="10" t="s">
        <v>632</v>
      </c>
      <c r="I1238" s="10">
        <v>1944</v>
      </c>
      <c r="J1238" s="56" t="s">
        <v>3767</v>
      </c>
      <c r="K1238" s="12" t="s">
        <v>415</v>
      </c>
      <c r="L1238" s="13" t="s">
        <v>3772</v>
      </c>
      <c r="M1238" s="13" t="s">
        <v>290</v>
      </c>
      <c r="N1238" t="s">
        <v>573</v>
      </c>
      <c r="O1238" t="s">
        <v>367</v>
      </c>
      <c r="S1238" s="9"/>
      <c r="T1238">
        <v>9</v>
      </c>
      <c r="U1238" s="210" t="s">
        <v>3564</v>
      </c>
      <c r="V1238" s="14">
        <v>1</v>
      </c>
      <c r="W1238" s="14">
        <v>1</v>
      </c>
      <c r="X1238" s="14" t="s">
        <v>270</v>
      </c>
      <c r="Y1238">
        <v>21</v>
      </c>
      <c r="Z1238" t="s">
        <v>1419</v>
      </c>
      <c r="AA1238">
        <f t="shared" si="19"/>
        <v>1</v>
      </c>
    </row>
    <row r="1239" spans="1:27" x14ac:dyDescent="0.2">
      <c r="A1239">
        <v>7623</v>
      </c>
      <c r="B1239" s="1" t="s">
        <v>3769</v>
      </c>
      <c r="C1239" t="s">
        <v>1027</v>
      </c>
      <c r="D1239" s="9">
        <v>515</v>
      </c>
      <c r="E1239" s="9" t="s">
        <v>259</v>
      </c>
      <c r="F1239" s="9" t="s">
        <v>413</v>
      </c>
      <c r="G1239" s="10">
        <v>18</v>
      </c>
      <c r="H1239" s="10" t="s">
        <v>632</v>
      </c>
      <c r="I1239" s="10">
        <v>1944</v>
      </c>
      <c r="J1239" s="11" t="s">
        <v>3767</v>
      </c>
      <c r="K1239" s="12" t="s">
        <v>415</v>
      </c>
      <c r="L1239" s="13" t="s">
        <v>18587</v>
      </c>
      <c r="M1239" s="13" t="s">
        <v>263</v>
      </c>
      <c r="N1239" t="s">
        <v>1202</v>
      </c>
      <c r="Q1239" t="s">
        <v>281</v>
      </c>
      <c r="S1239" s="9"/>
      <c r="T1239">
        <v>9</v>
      </c>
      <c r="U1239" s="210" t="s">
        <v>3564</v>
      </c>
      <c r="V1239" s="14">
        <v>1</v>
      </c>
      <c r="W1239" s="14">
        <v>1</v>
      </c>
      <c r="X1239" s="14" t="s">
        <v>270</v>
      </c>
      <c r="Y1239">
        <v>515</v>
      </c>
      <c r="Z1239" t="s">
        <v>271</v>
      </c>
      <c r="AA1239">
        <f t="shared" si="19"/>
        <v>1</v>
      </c>
    </row>
    <row r="1240" spans="1:27" x14ac:dyDescent="0.2">
      <c r="A1240">
        <v>4432</v>
      </c>
      <c r="B1240" s="1" t="s">
        <v>3770</v>
      </c>
      <c r="C1240" t="s">
        <v>1027</v>
      </c>
      <c r="D1240" s="9">
        <v>23</v>
      </c>
      <c r="E1240" s="9" t="s">
        <v>259</v>
      </c>
      <c r="F1240" s="9" t="s">
        <v>413</v>
      </c>
      <c r="G1240" s="10">
        <v>18</v>
      </c>
      <c r="H1240" s="10" t="s">
        <v>632</v>
      </c>
      <c r="I1240" s="10">
        <v>1944</v>
      </c>
      <c r="J1240" s="11" t="s">
        <v>3767</v>
      </c>
      <c r="K1240" s="12" t="s">
        <v>415</v>
      </c>
      <c r="L1240" s="13" t="s">
        <v>18588</v>
      </c>
      <c r="M1240" s="13" t="s">
        <v>263</v>
      </c>
      <c r="N1240" t="s">
        <v>280</v>
      </c>
      <c r="Q1240" t="s">
        <v>281</v>
      </c>
      <c r="S1240" s="9"/>
      <c r="T1240">
        <v>9</v>
      </c>
      <c r="U1240" s="210" t="s">
        <v>3564</v>
      </c>
      <c r="V1240" s="14">
        <v>1</v>
      </c>
      <c r="W1240" s="14">
        <v>1</v>
      </c>
      <c r="X1240" s="14" t="s">
        <v>270</v>
      </c>
      <c r="Y1240">
        <v>23</v>
      </c>
      <c r="Z1240" t="s">
        <v>271</v>
      </c>
      <c r="AA1240">
        <f t="shared" si="19"/>
        <v>1</v>
      </c>
    </row>
    <row r="1241" spans="1:27" x14ac:dyDescent="0.2">
      <c r="A1241">
        <v>3145</v>
      </c>
      <c r="B1241" s="1" t="s">
        <v>3776</v>
      </c>
      <c r="C1241" t="s">
        <v>507</v>
      </c>
      <c r="D1241" s="9" t="s">
        <v>2585</v>
      </c>
      <c r="E1241" s="9" t="s">
        <v>259</v>
      </c>
      <c r="F1241" s="9" t="s">
        <v>721</v>
      </c>
      <c r="G1241" s="10">
        <v>19</v>
      </c>
      <c r="H1241" s="10" t="s">
        <v>632</v>
      </c>
      <c r="I1241" s="10">
        <v>1944</v>
      </c>
      <c r="J1241" s="11" t="s">
        <v>3777</v>
      </c>
      <c r="K1241" s="12" t="s">
        <v>415</v>
      </c>
      <c r="L1241" s="13" t="s">
        <v>3778</v>
      </c>
      <c r="M1241" s="13" t="s">
        <v>263</v>
      </c>
      <c r="N1241" s="14" t="s">
        <v>470</v>
      </c>
      <c r="Q1241" t="s">
        <v>672</v>
      </c>
      <c r="S1241" s="9"/>
      <c r="T1241">
        <v>9</v>
      </c>
      <c r="U1241" s="210" t="s">
        <v>3564</v>
      </c>
      <c r="V1241" s="14">
        <v>1</v>
      </c>
      <c r="W1241" s="14">
        <v>1</v>
      </c>
      <c r="X1241" s="14" t="s">
        <v>270</v>
      </c>
      <c r="Y1241">
        <v>627</v>
      </c>
      <c r="Z1241" t="s">
        <v>18167</v>
      </c>
      <c r="AA1241">
        <f t="shared" si="19"/>
        <v>2</v>
      </c>
    </row>
    <row r="1242" spans="1:27" x14ac:dyDescent="0.2">
      <c r="A1242">
        <v>4241</v>
      </c>
      <c r="B1242" s="1" t="s">
        <v>3793</v>
      </c>
      <c r="C1242" t="s">
        <v>1523</v>
      </c>
      <c r="D1242" s="9" t="s">
        <v>3794</v>
      </c>
      <c r="E1242" s="9" t="s">
        <v>259</v>
      </c>
      <c r="F1242" s="9" t="s">
        <v>312</v>
      </c>
      <c r="G1242" s="10">
        <v>19</v>
      </c>
      <c r="H1242" s="10" t="s">
        <v>632</v>
      </c>
      <c r="I1242" s="10">
        <v>1944</v>
      </c>
      <c r="J1242" s="11" t="s">
        <v>3777</v>
      </c>
      <c r="K1242" s="12" t="s">
        <v>415</v>
      </c>
      <c r="L1242" s="13" t="s">
        <v>3795</v>
      </c>
      <c r="M1242" s="13" t="s">
        <v>263</v>
      </c>
      <c r="N1242" t="s">
        <v>312</v>
      </c>
      <c r="Q1242" t="s">
        <v>267</v>
      </c>
      <c r="R1242" t="s">
        <v>955</v>
      </c>
      <c r="S1242" s="9"/>
      <c r="T1242">
        <v>9</v>
      </c>
      <c r="U1242" s="210" t="s">
        <v>3564</v>
      </c>
      <c r="V1242" s="14">
        <v>1</v>
      </c>
      <c r="W1242" s="14">
        <v>1</v>
      </c>
      <c r="X1242" s="14" t="s">
        <v>270</v>
      </c>
      <c r="Y1242">
        <v>409</v>
      </c>
      <c r="Z1242" t="s">
        <v>505</v>
      </c>
      <c r="AA1242">
        <f t="shared" si="19"/>
        <v>2</v>
      </c>
    </row>
    <row r="1243" spans="1:27" x14ac:dyDescent="0.2">
      <c r="A1243">
        <v>5452</v>
      </c>
      <c r="B1243" s="1" t="s">
        <v>3773</v>
      </c>
      <c r="C1243" t="s">
        <v>1523</v>
      </c>
      <c r="D1243" s="9" t="s">
        <v>3774</v>
      </c>
      <c r="E1243" s="9" t="s">
        <v>259</v>
      </c>
      <c r="F1243" s="9" t="s">
        <v>312</v>
      </c>
      <c r="G1243" s="10">
        <v>19</v>
      </c>
      <c r="H1243" s="10" t="s">
        <v>632</v>
      </c>
      <c r="I1243" s="10">
        <v>1944</v>
      </c>
      <c r="J1243" s="11">
        <v>16334</v>
      </c>
      <c r="K1243" s="12" t="s">
        <v>415</v>
      </c>
      <c r="L1243" s="13" t="s">
        <v>3775</v>
      </c>
      <c r="M1243" s="13" t="s">
        <v>332</v>
      </c>
      <c r="N1243" t="s">
        <v>333</v>
      </c>
      <c r="Q1243" t="s">
        <v>334</v>
      </c>
      <c r="S1243" s="9"/>
      <c r="T1243">
        <v>9</v>
      </c>
      <c r="U1243" s="210" t="s">
        <v>3564</v>
      </c>
      <c r="V1243" s="14">
        <v>1</v>
      </c>
      <c r="W1243" s="14">
        <v>1</v>
      </c>
      <c r="X1243" s="14" t="s">
        <v>270</v>
      </c>
      <c r="Y1243">
        <v>264</v>
      </c>
      <c r="Z1243" t="s">
        <v>505</v>
      </c>
      <c r="AA1243">
        <f t="shared" si="19"/>
        <v>2</v>
      </c>
    </row>
    <row r="1244" spans="1:27" x14ac:dyDescent="0.2">
      <c r="A1244">
        <v>3200</v>
      </c>
      <c r="B1244" s="1" t="s">
        <v>3800</v>
      </c>
      <c r="C1244" t="s">
        <v>1523</v>
      </c>
      <c r="D1244" s="9">
        <v>409</v>
      </c>
      <c r="E1244" s="9" t="s">
        <v>259</v>
      </c>
      <c r="F1244" s="9" t="s">
        <v>312</v>
      </c>
      <c r="G1244" s="10">
        <v>20</v>
      </c>
      <c r="H1244" s="10" t="s">
        <v>632</v>
      </c>
      <c r="I1244" s="10">
        <v>1944</v>
      </c>
      <c r="J1244" s="11" t="s">
        <v>3798</v>
      </c>
      <c r="K1244" s="12" t="s">
        <v>237</v>
      </c>
      <c r="L1244" s="13" t="s">
        <v>3801</v>
      </c>
      <c r="M1244" s="13" t="s">
        <v>279</v>
      </c>
      <c r="N1244" t="s">
        <v>312</v>
      </c>
      <c r="Q1244" t="s">
        <v>267</v>
      </c>
      <c r="S1244" s="9"/>
      <c r="T1244">
        <v>9</v>
      </c>
      <c r="U1244" s="210" t="s">
        <v>3564</v>
      </c>
      <c r="V1244" s="14">
        <v>1</v>
      </c>
      <c r="W1244" s="14">
        <v>1</v>
      </c>
      <c r="X1244" s="14" t="s">
        <v>270</v>
      </c>
      <c r="Y1244">
        <v>409</v>
      </c>
      <c r="Z1244" t="s">
        <v>505</v>
      </c>
      <c r="AA1244">
        <f t="shared" si="19"/>
        <v>1</v>
      </c>
    </row>
    <row r="1245" spans="1:27" x14ac:dyDescent="0.2">
      <c r="A1245">
        <v>1766</v>
      </c>
      <c r="B1245" s="1" t="s">
        <v>3796</v>
      </c>
      <c r="C1245" t="s">
        <v>257</v>
      </c>
      <c r="D1245" s="9" t="s">
        <v>3797</v>
      </c>
      <c r="E1245" s="9" t="s">
        <v>259</v>
      </c>
      <c r="F1245" s="9" t="s">
        <v>532</v>
      </c>
      <c r="G1245" s="10">
        <v>20</v>
      </c>
      <c r="H1245" s="10" t="s">
        <v>632</v>
      </c>
      <c r="I1245" s="10">
        <v>1944</v>
      </c>
      <c r="J1245" s="11" t="s">
        <v>3798</v>
      </c>
      <c r="K1245" s="12" t="s">
        <v>237</v>
      </c>
      <c r="L1245" s="13" t="s">
        <v>3799</v>
      </c>
      <c r="M1245" s="13" t="s">
        <v>753</v>
      </c>
      <c r="S1245" s="9"/>
      <c r="T1245">
        <v>9</v>
      </c>
      <c r="U1245" s="210" t="s">
        <v>3564</v>
      </c>
      <c r="V1245" s="14">
        <v>1</v>
      </c>
      <c r="W1245" s="14">
        <v>1</v>
      </c>
      <c r="X1245" s="14" t="s">
        <v>294</v>
      </c>
      <c r="Y1245" t="s">
        <v>1199</v>
      </c>
      <c r="Z1245" t="s">
        <v>271</v>
      </c>
      <c r="AA1245">
        <f t="shared" si="19"/>
        <v>4</v>
      </c>
    </row>
    <row r="1246" spans="1:27" x14ac:dyDescent="0.2">
      <c r="A1246">
        <v>4518</v>
      </c>
      <c r="B1246" s="1" t="s">
        <v>3806</v>
      </c>
      <c r="C1246" t="s">
        <v>284</v>
      </c>
      <c r="D1246" s="9" t="s">
        <v>3807</v>
      </c>
      <c r="E1246" s="9" t="s">
        <v>259</v>
      </c>
      <c r="F1246" s="9" t="s">
        <v>312</v>
      </c>
      <c r="G1246" s="10">
        <v>20</v>
      </c>
      <c r="H1246" s="10" t="s">
        <v>632</v>
      </c>
      <c r="I1246" s="10">
        <v>1944</v>
      </c>
      <c r="J1246" s="11" t="s">
        <v>3804</v>
      </c>
      <c r="K1246" s="12" t="s">
        <v>415</v>
      </c>
      <c r="L1246" s="13" t="s">
        <v>3808</v>
      </c>
      <c r="M1246" s="13" t="s">
        <v>332</v>
      </c>
      <c r="N1246" t="s">
        <v>333</v>
      </c>
      <c r="Q1246" t="s">
        <v>334</v>
      </c>
      <c r="S1246" s="9"/>
      <c r="T1246">
        <v>9</v>
      </c>
      <c r="U1246" s="210" t="s">
        <v>3564</v>
      </c>
      <c r="V1246" s="14">
        <v>1</v>
      </c>
      <c r="W1246" s="14">
        <v>1</v>
      </c>
      <c r="X1246" s="14" t="s">
        <v>270</v>
      </c>
      <c r="Y1246">
        <v>68</v>
      </c>
      <c r="Z1246" t="s">
        <v>505</v>
      </c>
      <c r="AA1246">
        <f t="shared" si="19"/>
        <v>2</v>
      </c>
    </row>
    <row r="1247" spans="1:27" x14ac:dyDescent="0.2">
      <c r="A1247">
        <v>1010</v>
      </c>
      <c r="B1247" s="1" t="s">
        <v>3802</v>
      </c>
      <c r="C1247" t="s">
        <v>1798</v>
      </c>
      <c r="D1247" s="9" t="s">
        <v>3803</v>
      </c>
      <c r="E1247" s="9" t="s">
        <v>259</v>
      </c>
      <c r="F1247" s="9" t="s">
        <v>312</v>
      </c>
      <c r="G1247" s="10">
        <v>20</v>
      </c>
      <c r="H1247" s="10" t="s">
        <v>632</v>
      </c>
      <c r="I1247" s="10">
        <v>1944</v>
      </c>
      <c r="J1247" s="11" t="s">
        <v>3804</v>
      </c>
      <c r="K1247" s="12" t="s">
        <v>415</v>
      </c>
      <c r="L1247" s="13" t="s">
        <v>3805</v>
      </c>
      <c r="M1247" s="13" t="s">
        <v>263</v>
      </c>
      <c r="N1247" t="s">
        <v>470</v>
      </c>
      <c r="Q1247" t="s">
        <v>672</v>
      </c>
      <c r="S1247" s="9"/>
      <c r="T1247">
        <v>9</v>
      </c>
      <c r="U1247" s="210" t="s">
        <v>3564</v>
      </c>
      <c r="V1247" s="14">
        <v>1</v>
      </c>
      <c r="W1247" s="14">
        <v>1</v>
      </c>
      <c r="X1247" s="14" t="s">
        <v>270</v>
      </c>
      <c r="Y1247">
        <v>409</v>
      </c>
      <c r="Z1247" t="s">
        <v>271</v>
      </c>
      <c r="AA1247">
        <f t="shared" si="19"/>
        <v>3</v>
      </c>
    </row>
    <row r="1248" spans="1:27" x14ac:dyDescent="0.2">
      <c r="A1248">
        <v>5754</v>
      </c>
      <c r="B1248" s="1" t="s">
        <v>3809</v>
      </c>
      <c r="C1248" t="s">
        <v>1523</v>
      </c>
      <c r="D1248" s="9">
        <v>29</v>
      </c>
      <c r="E1248" s="9" t="s">
        <v>259</v>
      </c>
      <c r="F1248" s="9" t="s">
        <v>312</v>
      </c>
      <c r="G1248" s="10">
        <v>20</v>
      </c>
      <c r="H1248" s="10" t="s">
        <v>632</v>
      </c>
      <c r="I1248" s="10">
        <v>1944</v>
      </c>
      <c r="J1248" s="11" t="s">
        <v>3804</v>
      </c>
      <c r="K1248" s="12" t="s">
        <v>415</v>
      </c>
      <c r="L1248" s="13" t="s">
        <v>3810</v>
      </c>
      <c r="M1248" s="13" t="s">
        <v>263</v>
      </c>
      <c r="N1248" t="s">
        <v>470</v>
      </c>
      <c r="Q1248" t="s">
        <v>672</v>
      </c>
      <c r="S1248" s="9"/>
      <c r="T1248">
        <v>9</v>
      </c>
      <c r="U1248" s="210" t="s">
        <v>3564</v>
      </c>
      <c r="V1248" s="14">
        <v>1</v>
      </c>
      <c r="W1248" s="14">
        <v>1</v>
      </c>
      <c r="X1248" s="14" t="s">
        <v>270</v>
      </c>
      <c r="Y1248">
        <v>29</v>
      </c>
      <c r="Z1248" t="s">
        <v>505</v>
      </c>
      <c r="AA1248">
        <f t="shared" si="19"/>
        <v>1</v>
      </c>
    </row>
    <row r="1249" spans="1:27" x14ac:dyDescent="0.2">
      <c r="A1249">
        <v>6592</v>
      </c>
      <c r="B1249" s="1" t="s">
        <v>3821</v>
      </c>
      <c r="C1249" t="s">
        <v>2805</v>
      </c>
      <c r="D1249" s="9"/>
      <c r="E1249" s="9" t="s">
        <v>2806</v>
      </c>
      <c r="F1249" s="9" t="s">
        <v>286</v>
      </c>
      <c r="G1249" s="10">
        <v>21</v>
      </c>
      <c r="H1249" s="10" t="s">
        <v>632</v>
      </c>
      <c r="I1249" s="10">
        <v>1944</v>
      </c>
      <c r="J1249" s="11" t="s">
        <v>3813</v>
      </c>
      <c r="K1249" s="12" t="s">
        <v>237</v>
      </c>
      <c r="L1249" s="13" t="s">
        <v>18451</v>
      </c>
      <c r="M1249" s="13" t="s">
        <v>290</v>
      </c>
      <c r="N1249" t="s">
        <v>291</v>
      </c>
      <c r="O1249" t="s">
        <v>620</v>
      </c>
      <c r="S1249" s="9"/>
      <c r="T1249">
        <v>9</v>
      </c>
      <c r="U1249" s="210" t="s">
        <v>3564</v>
      </c>
      <c r="V1249" s="14">
        <v>1</v>
      </c>
      <c r="W1249" s="14">
        <v>1</v>
      </c>
      <c r="X1249" s="14" t="s">
        <v>294</v>
      </c>
      <c r="Y1249" t="s">
        <v>18128</v>
      </c>
      <c r="Z1249" t="s">
        <v>2808</v>
      </c>
      <c r="AA1249">
        <f t="shared" si="19"/>
        <v>1</v>
      </c>
    </row>
    <row r="1250" spans="1:27" x14ac:dyDescent="0.2">
      <c r="A1250">
        <v>3313</v>
      </c>
      <c r="B1250" s="1" t="s">
        <v>3811</v>
      </c>
      <c r="C1250" t="s">
        <v>284</v>
      </c>
      <c r="D1250" s="9" t="s">
        <v>3812</v>
      </c>
      <c r="E1250" s="9" t="s">
        <v>259</v>
      </c>
      <c r="F1250" s="9" t="s">
        <v>312</v>
      </c>
      <c r="G1250" s="10">
        <v>21</v>
      </c>
      <c r="H1250" s="10" t="s">
        <v>632</v>
      </c>
      <c r="I1250" s="10">
        <v>1944</v>
      </c>
      <c r="J1250" s="11" t="s">
        <v>3813</v>
      </c>
      <c r="K1250" s="12" t="s">
        <v>237</v>
      </c>
      <c r="L1250" s="13" t="s">
        <v>3814</v>
      </c>
      <c r="M1250" s="13" t="s">
        <v>290</v>
      </c>
      <c r="O1250" t="s">
        <v>292</v>
      </c>
      <c r="S1250" s="9"/>
      <c r="T1250">
        <v>9</v>
      </c>
      <c r="U1250" s="210" t="s">
        <v>3564</v>
      </c>
      <c r="V1250" s="14">
        <v>1</v>
      </c>
      <c r="W1250" s="14">
        <v>1</v>
      </c>
      <c r="X1250" s="14" t="s">
        <v>270</v>
      </c>
      <c r="Y1250">
        <v>307</v>
      </c>
      <c r="Z1250" t="s">
        <v>505</v>
      </c>
      <c r="AA1250">
        <f t="shared" si="19"/>
        <v>3</v>
      </c>
    </row>
    <row r="1251" spans="1:27" x14ac:dyDescent="0.2">
      <c r="A1251">
        <v>317</v>
      </c>
      <c r="B1251" s="1" t="s">
        <v>3815</v>
      </c>
      <c r="C1251" t="s">
        <v>1027</v>
      </c>
      <c r="D1251" s="9" t="s">
        <v>3816</v>
      </c>
      <c r="E1251" s="9" t="s">
        <v>259</v>
      </c>
      <c r="F1251" s="9" t="s">
        <v>413</v>
      </c>
      <c r="G1251" s="10">
        <v>21</v>
      </c>
      <c r="H1251" s="10" t="s">
        <v>632</v>
      </c>
      <c r="I1251" s="10">
        <v>1944</v>
      </c>
      <c r="J1251" s="11" t="s">
        <v>3813</v>
      </c>
      <c r="K1251" s="12" t="s">
        <v>237</v>
      </c>
      <c r="L1251" s="13" t="s">
        <v>3817</v>
      </c>
      <c r="M1251" s="13" t="s">
        <v>290</v>
      </c>
      <c r="N1251" t="s">
        <v>291</v>
      </c>
      <c r="O1251" t="s">
        <v>5962</v>
      </c>
      <c r="S1251" s="9"/>
      <c r="T1251">
        <v>9</v>
      </c>
      <c r="U1251" s="210" t="s">
        <v>3564</v>
      </c>
      <c r="V1251" s="14">
        <v>1</v>
      </c>
      <c r="W1251" s="14">
        <v>1</v>
      </c>
      <c r="X1251" s="14" t="s">
        <v>270</v>
      </c>
      <c r="Y1251">
        <v>605</v>
      </c>
      <c r="Z1251" t="s">
        <v>271</v>
      </c>
      <c r="AA1251">
        <f t="shared" si="19"/>
        <v>2</v>
      </c>
    </row>
    <row r="1252" spans="1:27" x14ac:dyDescent="0.2">
      <c r="A1252">
        <v>5649</v>
      </c>
      <c r="B1252" s="1" t="s">
        <v>3818</v>
      </c>
      <c r="C1252" t="s">
        <v>1027</v>
      </c>
      <c r="D1252" s="9">
        <v>169</v>
      </c>
      <c r="E1252" s="9" t="s">
        <v>259</v>
      </c>
      <c r="F1252" s="9" t="s">
        <v>312</v>
      </c>
      <c r="G1252" s="10">
        <v>21</v>
      </c>
      <c r="H1252" s="10" t="s">
        <v>632</v>
      </c>
      <c r="I1252" s="10">
        <v>1944</v>
      </c>
      <c r="J1252" s="11" t="s">
        <v>3813</v>
      </c>
      <c r="K1252" s="12" t="s">
        <v>237</v>
      </c>
      <c r="L1252" s="13" t="s">
        <v>3819</v>
      </c>
      <c r="M1252" s="13" t="s">
        <v>290</v>
      </c>
      <c r="N1252" t="s">
        <v>291</v>
      </c>
      <c r="O1252" t="s">
        <v>14089</v>
      </c>
      <c r="S1252" s="9"/>
      <c r="T1252">
        <v>9</v>
      </c>
      <c r="U1252" s="210" t="s">
        <v>3564</v>
      </c>
      <c r="V1252" s="14">
        <v>1</v>
      </c>
      <c r="W1252" s="14">
        <v>1</v>
      </c>
      <c r="X1252" s="14" t="s">
        <v>270</v>
      </c>
      <c r="Y1252">
        <v>169</v>
      </c>
      <c r="Z1252" t="s">
        <v>271</v>
      </c>
      <c r="AA1252">
        <f t="shared" si="19"/>
        <v>1</v>
      </c>
    </row>
    <row r="1253" spans="1:27" x14ac:dyDescent="0.2">
      <c r="A1253">
        <v>2838</v>
      </c>
      <c r="B1253" s="1" t="s">
        <v>3822</v>
      </c>
      <c r="C1253" t="s">
        <v>1798</v>
      </c>
      <c r="D1253" s="9">
        <v>140</v>
      </c>
      <c r="E1253" s="9" t="s">
        <v>259</v>
      </c>
      <c r="F1253" s="9" t="s">
        <v>260</v>
      </c>
      <c r="G1253" s="10">
        <v>22</v>
      </c>
      <c r="H1253" s="10" t="s">
        <v>632</v>
      </c>
      <c r="I1253" s="10">
        <v>1944</v>
      </c>
      <c r="J1253" s="11" t="s">
        <v>3823</v>
      </c>
      <c r="K1253" s="12" t="s">
        <v>415</v>
      </c>
      <c r="L1253" s="13" t="s">
        <v>3824</v>
      </c>
      <c r="M1253" s="13" t="s">
        <v>290</v>
      </c>
      <c r="N1253" t="s">
        <v>573</v>
      </c>
      <c r="O1253" t="s">
        <v>91</v>
      </c>
      <c r="S1253" s="9"/>
      <c r="T1253">
        <v>9</v>
      </c>
      <c r="U1253" s="210" t="s">
        <v>3564</v>
      </c>
      <c r="V1253" s="14">
        <v>1</v>
      </c>
      <c r="W1253" s="14">
        <v>1</v>
      </c>
      <c r="X1253" s="14" t="s">
        <v>270</v>
      </c>
      <c r="Y1253">
        <v>140</v>
      </c>
      <c r="Z1253" t="s">
        <v>271</v>
      </c>
      <c r="AA1253">
        <f t="shared" si="19"/>
        <v>1</v>
      </c>
    </row>
    <row r="1254" spans="1:27" x14ac:dyDescent="0.2">
      <c r="A1254" s="14">
        <v>2229</v>
      </c>
      <c r="B1254" s="1" t="s">
        <v>3825</v>
      </c>
      <c r="C1254" t="s">
        <v>341</v>
      </c>
      <c r="D1254" s="9" t="s">
        <v>3826</v>
      </c>
      <c r="E1254" s="9" t="s">
        <v>259</v>
      </c>
      <c r="F1254" s="9" t="s">
        <v>1319</v>
      </c>
      <c r="G1254" s="10">
        <v>23</v>
      </c>
      <c r="H1254" s="10" t="s">
        <v>632</v>
      </c>
      <c r="I1254" s="10">
        <v>1944</v>
      </c>
      <c r="J1254" s="11" t="s">
        <v>3827</v>
      </c>
      <c r="K1254" s="12" t="s">
        <v>237</v>
      </c>
      <c r="L1254" s="13" t="s">
        <v>18452</v>
      </c>
      <c r="M1254" s="13" t="s">
        <v>290</v>
      </c>
      <c r="N1254" t="s">
        <v>291</v>
      </c>
      <c r="O1254" t="s">
        <v>292</v>
      </c>
      <c r="S1254" s="9"/>
      <c r="T1254">
        <v>9</v>
      </c>
      <c r="U1254" s="210" t="s">
        <v>3564</v>
      </c>
      <c r="V1254" s="14">
        <v>1</v>
      </c>
      <c r="W1254" s="14">
        <v>1</v>
      </c>
      <c r="X1254" s="14" t="s">
        <v>270</v>
      </c>
      <c r="Y1254">
        <v>192</v>
      </c>
      <c r="Z1254" t="s">
        <v>271</v>
      </c>
      <c r="AA1254">
        <f t="shared" si="19"/>
        <v>3</v>
      </c>
    </row>
    <row r="1255" spans="1:27" x14ac:dyDescent="0.2">
      <c r="A1255">
        <v>2562</v>
      </c>
      <c r="B1255" s="1" t="s">
        <v>3828</v>
      </c>
      <c r="C1255" t="s">
        <v>1027</v>
      </c>
      <c r="D1255" s="9" t="s">
        <v>3829</v>
      </c>
      <c r="E1255" s="9" t="s">
        <v>876</v>
      </c>
      <c r="F1255" s="9" t="s">
        <v>776</v>
      </c>
      <c r="G1255" s="10">
        <v>23</v>
      </c>
      <c r="H1255" s="10" t="s">
        <v>632</v>
      </c>
      <c r="I1255" s="10">
        <v>1944</v>
      </c>
      <c r="J1255" s="11" t="s">
        <v>3827</v>
      </c>
      <c r="K1255" s="12" t="s">
        <v>237</v>
      </c>
      <c r="L1255" s="13" t="s">
        <v>3830</v>
      </c>
      <c r="M1255" s="13" t="s">
        <v>290</v>
      </c>
      <c r="N1255" t="s">
        <v>291</v>
      </c>
      <c r="O1255" t="s">
        <v>520</v>
      </c>
      <c r="S1255" s="9"/>
      <c r="T1255">
        <v>9</v>
      </c>
      <c r="U1255" s="210" t="s">
        <v>3564</v>
      </c>
      <c r="V1255" s="14">
        <v>1</v>
      </c>
      <c r="W1255" s="14">
        <v>1</v>
      </c>
      <c r="X1255" s="14" t="s">
        <v>294</v>
      </c>
      <c r="Y1255" t="s">
        <v>3829</v>
      </c>
      <c r="Z1255" t="s">
        <v>1419</v>
      </c>
      <c r="AA1255">
        <f t="shared" si="19"/>
        <v>1</v>
      </c>
    </row>
    <row r="1256" spans="1:27" x14ac:dyDescent="0.2">
      <c r="A1256">
        <v>2213</v>
      </c>
      <c r="B1256" s="1" t="s">
        <v>3834</v>
      </c>
      <c r="C1256" t="s">
        <v>284</v>
      </c>
      <c r="D1256" s="9">
        <v>25</v>
      </c>
      <c r="E1256" s="9" t="s">
        <v>259</v>
      </c>
      <c r="F1256" s="9" t="s">
        <v>312</v>
      </c>
      <c r="G1256" s="10">
        <v>23</v>
      </c>
      <c r="H1256" s="10" t="s">
        <v>632</v>
      </c>
      <c r="I1256" s="10">
        <v>1944</v>
      </c>
      <c r="J1256" s="11" t="s">
        <v>3832</v>
      </c>
      <c r="K1256" s="12" t="s">
        <v>415</v>
      </c>
      <c r="L1256" s="13" t="s">
        <v>3835</v>
      </c>
      <c r="M1256" s="13" t="s">
        <v>332</v>
      </c>
      <c r="N1256" t="s">
        <v>333</v>
      </c>
      <c r="Q1256" t="s">
        <v>334</v>
      </c>
      <c r="S1256" s="9"/>
      <c r="T1256">
        <v>9</v>
      </c>
      <c r="U1256" s="210" t="s">
        <v>3564</v>
      </c>
      <c r="V1256" s="14">
        <v>1</v>
      </c>
      <c r="W1256" s="14">
        <v>1</v>
      </c>
      <c r="X1256" s="14" t="s">
        <v>270</v>
      </c>
      <c r="Y1256">
        <v>25</v>
      </c>
      <c r="Z1256" t="s">
        <v>505</v>
      </c>
      <c r="AA1256">
        <f t="shared" si="19"/>
        <v>1</v>
      </c>
    </row>
    <row r="1257" spans="1:27" x14ac:dyDescent="0.2">
      <c r="A1257">
        <v>5463</v>
      </c>
      <c r="B1257" s="1" t="s">
        <v>3831</v>
      </c>
      <c r="C1257" t="s">
        <v>1523</v>
      </c>
      <c r="D1257" s="9" t="s">
        <v>3653</v>
      </c>
      <c r="E1257" s="9" t="s">
        <v>259</v>
      </c>
      <c r="F1257" s="9" t="s">
        <v>413</v>
      </c>
      <c r="G1257" s="10">
        <v>23</v>
      </c>
      <c r="H1257" s="10" t="s">
        <v>632</v>
      </c>
      <c r="I1257" s="10">
        <v>1944</v>
      </c>
      <c r="J1257" s="11" t="s">
        <v>3832</v>
      </c>
      <c r="K1257" s="12" t="s">
        <v>415</v>
      </c>
      <c r="L1257" s="13" t="s">
        <v>3833</v>
      </c>
      <c r="M1257" s="13" t="s">
        <v>332</v>
      </c>
      <c r="N1257" t="s">
        <v>333</v>
      </c>
      <c r="Q1257" t="s">
        <v>334</v>
      </c>
      <c r="S1257" s="9"/>
      <c r="T1257">
        <v>9</v>
      </c>
      <c r="U1257" s="210" t="s">
        <v>3564</v>
      </c>
      <c r="V1257" s="14">
        <v>1</v>
      </c>
      <c r="W1257" s="14">
        <v>1</v>
      </c>
      <c r="X1257" s="14" t="s">
        <v>270</v>
      </c>
      <c r="Y1257">
        <v>29</v>
      </c>
      <c r="Z1257" t="s">
        <v>505</v>
      </c>
      <c r="AA1257">
        <f t="shared" si="19"/>
        <v>2</v>
      </c>
    </row>
    <row r="1258" spans="1:27" x14ac:dyDescent="0.2">
      <c r="A1258">
        <v>157</v>
      </c>
      <c r="B1258" s="1" t="s">
        <v>3836</v>
      </c>
      <c r="C1258" t="s">
        <v>1027</v>
      </c>
      <c r="D1258" s="9" t="s">
        <v>1713</v>
      </c>
      <c r="E1258" s="9" t="s">
        <v>259</v>
      </c>
      <c r="F1258" s="9" t="s">
        <v>1416</v>
      </c>
      <c r="G1258" s="10">
        <v>24</v>
      </c>
      <c r="H1258" s="10" t="s">
        <v>632</v>
      </c>
      <c r="I1258" s="10">
        <v>1944</v>
      </c>
      <c r="J1258" s="11" t="s">
        <v>3837</v>
      </c>
      <c r="K1258" s="12" t="s">
        <v>237</v>
      </c>
      <c r="L1258" s="13" t="s">
        <v>3838</v>
      </c>
      <c r="M1258" s="13" t="s">
        <v>290</v>
      </c>
      <c r="N1258" t="s">
        <v>291</v>
      </c>
      <c r="O1258" t="s">
        <v>692</v>
      </c>
      <c r="S1258" s="9"/>
      <c r="T1258">
        <v>9</v>
      </c>
      <c r="U1258" s="210" t="s">
        <v>3564</v>
      </c>
      <c r="V1258" s="14">
        <v>1</v>
      </c>
      <c r="W1258" s="14">
        <v>1</v>
      </c>
      <c r="X1258" s="14" t="s">
        <v>270</v>
      </c>
      <c r="Y1258">
        <v>305</v>
      </c>
      <c r="Z1258" t="s">
        <v>271</v>
      </c>
      <c r="AA1258">
        <f t="shared" si="19"/>
        <v>2</v>
      </c>
    </row>
    <row r="1259" spans="1:27" x14ac:dyDescent="0.2">
      <c r="A1259">
        <v>3133</v>
      </c>
      <c r="B1259" s="1" t="s">
        <v>3844</v>
      </c>
      <c r="C1259" t="s">
        <v>1523</v>
      </c>
      <c r="D1259" s="9">
        <v>409</v>
      </c>
      <c r="E1259" s="9" t="s">
        <v>259</v>
      </c>
      <c r="F1259" s="9" t="s">
        <v>312</v>
      </c>
      <c r="G1259" s="10">
        <v>24</v>
      </c>
      <c r="H1259" s="10" t="s">
        <v>632</v>
      </c>
      <c r="I1259" s="10">
        <v>1944</v>
      </c>
      <c r="J1259" s="11" t="s">
        <v>3842</v>
      </c>
      <c r="K1259" s="12" t="s">
        <v>415</v>
      </c>
      <c r="L1259" s="13" t="s">
        <v>18453</v>
      </c>
      <c r="M1259" s="13" t="s">
        <v>263</v>
      </c>
      <c r="N1259" t="s">
        <v>1350</v>
      </c>
      <c r="Q1259" t="s">
        <v>672</v>
      </c>
      <c r="S1259" s="9"/>
      <c r="T1259">
        <v>9</v>
      </c>
      <c r="U1259" s="210" t="s">
        <v>3564</v>
      </c>
      <c r="V1259" s="14">
        <v>1</v>
      </c>
      <c r="W1259" s="14">
        <v>1</v>
      </c>
      <c r="X1259" s="14" t="s">
        <v>270</v>
      </c>
      <c r="Y1259">
        <v>409</v>
      </c>
      <c r="Z1259" t="s">
        <v>505</v>
      </c>
      <c r="AA1259">
        <f t="shared" si="19"/>
        <v>1</v>
      </c>
    </row>
    <row r="1260" spans="1:27" x14ac:dyDescent="0.2">
      <c r="A1260">
        <v>3210</v>
      </c>
      <c r="B1260" s="1" t="s">
        <v>3841</v>
      </c>
      <c r="C1260" t="s">
        <v>1027</v>
      </c>
      <c r="D1260" s="9">
        <v>613</v>
      </c>
      <c r="E1260" s="9" t="s">
        <v>259</v>
      </c>
      <c r="F1260" s="9" t="s">
        <v>1416</v>
      </c>
      <c r="G1260" s="10">
        <v>24</v>
      </c>
      <c r="H1260" s="10" t="s">
        <v>632</v>
      </c>
      <c r="I1260" s="10">
        <v>1944</v>
      </c>
      <c r="J1260" s="11" t="s">
        <v>3842</v>
      </c>
      <c r="K1260" s="12" t="s">
        <v>415</v>
      </c>
      <c r="L1260" s="13" t="s">
        <v>3843</v>
      </c>
      <c r="M1260" s="13" t="s">
        <v>332</v>
      </c>
      <c r="N1260" t="s">
        <v>333</v>
      </c>
      <c r="Q1260" t="s">
        <v>334</v>
      </c>
      <c r="S1260" s="9"/>
      <c r="T1260">
        <v>9</v>
      </c>
      <c r="U1260" s="210" t="s">
        <v>3564</v>
      </c>
      <c r="V1260" s="14">
        <v>1</v>
      </c>
      <c r="W1260" s="14">
        <v>1</v>
      </c>
      <c r="X1260" s="14" t="s">
        <v>270</v>
      </c>
      <c r="Y1260">
        <v>613</v>
      </c>
      <c r="Z1260" t="s">
        <v>271</v>
      </c>
      <c r="AA1260">
        <f t="shared" si="19"/>
        <v>1</v>
      </c>
    </row>
    <row r="1261" spans="1:27" x14ac:dyDescent="0.2">
      <c r="A1261">
        <v>3722</v>
      </c>
      <c r="B1261" s="1" t="s">
        <v>3839</v>
      </c>
      <c r="C1261" t="s">
        <v>1027</v>
      </c>
      <c r="D1261" s="9">
        <v>305</v>
      </c>
      <c r="E1261" s="9" t="s">
        <v>259</v>
      </c>
      <c r="F1261" s="9" t="s">
        <v>1416</v>
      </c>
      <c r="G1261" s="10">
        <v>24</v>
      </c>
      <c r="H1261" s="10" t="s">
        <v>632</v>
      </c>
      <c r="I1261" s="10">
        <v>1944</v>
      </c>
      <c r="J1261" s="11" t="s">
        <v>3837</v>
      </c>
      <c r="K1261" s="12" t="s">
        <v>415</v>
      </c>
      <c r="L1261" s="13" t="s">
        <v>3840</v>
      </c>
      <c r="M1261" s="13" t="s">
        <v>290</v>
      </c>
      <c r="N1261" t="s">
        <v>291</v>
      </c>
      <c r="O1261" t="s">
        <v>692</v>
      </c>
      <c r="S1261" s="9"/>
      <c r="T1261">
        <v>9</v>
      </c>
      <c r="U1261" s="210" t="s">
        <v>3564</v>
      </c>
      <c r="V1261" s="14">
        <v>1</v>
      </c>
      <c r="W1261" s="14">
        <v>1</v>
      </c>
      <c r="X1261" s="14" t="s">
        <v>270</v>
      </c>
      <c r="Y1261">
        <v>305</v>
      </c>
      <c r="Z1261" t="s">
        <v>271</v>
      </c>
      <c r="AA1261">
        <f t="shared" si="19"/>
        <v>1</v>
      </c>
    </row>
    <row r="1262" spans="1:27" x14ac:dyDescent="0.2">
      <c r="A1262">
        <v>3830</v>
      </c>
      <c r="B1262" s="1" t="s">
        <v>3849</v>
      </c>
      <c r="C1262" t="s">
        <v>2221</v>
      </c>
      <c r="D1262" s="9">
        <v>219</v>
      </c>
      <c r="E1262" s="9" t="s">
        <v>259</v>
      </c>
      <c r="F1262" s="9" t="s">
        <v>312</v>
      </c>
      <c r="G1262" s="10">
        <v>25</v>
      </c>
      <c r="H1262" s="10" t="s">
        <v>632</v>
      </c>
      <c r="I1262" s="10">
        <v>1944</v>
      </c>
      <c r="J1262" s="11" t="s">
        <v>3846</v>
      </c>
      <c r="K1262" s="12" t="s">
        <v>237</v>
      </c>
      <c r="L1262" s="13" t="s">
        <v>3850</v>
      </c>
      <c r="M1262" s="13" t="s">
        <v>290</v>
      </c>
      <c r="N1262" t="s">
        <v>291</v>
      </c>
      <c r="O1262" t="s">
        <v>7239</v>
      </c>
      <c r="S1262" s="9"/>
      <c r="T1262">
        <v>9</v>
      </c>
      <c r="U1262" s="210" t="s">
        <v>3564</v>
      </c>
      <c r="V1262" s="14">
        <v>1</v>
      </c>
      <c r="W1262" s="14">
        <v>1</v>
      </c>
      <c r="X1262" s="14" t="s">
        <v>270</v>
      </c>
      <c r="Y1262">
        <v>219</v>
      </c>
      <c r="Z1262" t="s">
        <v>505</v>
      </c>
      <c r="AA1262">
        <f t="shared" si="19"/>
        <v>1</v>
      </c>
    </row>
    <row r="1263" spans="1:27" x14ac:dyDescent="0.2">
      <c r="A1263">
        <v>1039</v>
      </c>
      <c r="B1263" s="1" t="s">
        <v>3845</v>
      </c>
      <c r="C1263" t="s">
        <v>1027</v>
      </c>
      <c r="D1263" s="9" t="s">
        <v>1750</v>
      </c>
      <c r="E1263" s="9" t="s">
        <v>259</v>
      </c>
      <c r="F1263" s="9" t="s">
        <v>532</v>
      </c>
      <c r="G1263" s="10">
        <v>25</v>
      </c>
      <c r="H1263" s="10" t="s">
        <v>632</v>
      </c>
      <c r="I1263" s="10">
        <v>1944</v>
      </c>
      <c r="J1263" s="11" t="s">
        <v>3846</v>
      </c>
      <c r="K1263" s="12" t="s">
        <v>415</v>
      </c>
      <c r="L1263" s="13" t="s">
        <v>3847</v>
      </c>
      <c r="M1263" s="13" t="s">
        <v>290</v>
      </c>
      <c r="N1263" t="s">
        <v>291</v>
      </c>
      <c r="O1263" t="s">
        <v>764</v>
      </c>
      <c r="S1263" s="9"/>
      <c r="T1263">
        <v>9</v>
      </c>
      <c r="U1263" s="210" t="s">
        <v>3564</v>
      </c>
      <c r="V1263" s="14">
        <v>1</v>
      </c>
      <c r="W1263" s="14">
        <v>1</v>
      </c>
      <c r="X1263" s="14" t="s">
        <v>294</v>
      </c>
      <c r="Y1263" t="s">
        <v>971</v>
      </c>
      <c r="Z1263" t="s">
        <v>271</v>
      </c>
      <c r="AA1263">
        <f t="shared" si="19"/>
        <v>3</v>
      </c>
    </row>
    <row r="1264" spans="1:27" x14ac:dyDescent="0.2">
      <c r="A1264">
        <v>4346</v>
      </c>
      <c r="B1264" s="1" t="s">
        <v>3848</v>
      </c>
      <c r="C1264" t="s">
        <v>1798</v>
      </c>
      <c r="D1264" s="9" t="s">
        <v>2138</v>
      </c>
      <c r="E1264" s="9" t="s">
        <v>259</v>
      </c>
      <c r="F1264" s="9" t="s">
        <v>748</v>
      </c>
      <c r="G1264" s="10">
        <v>25</v>
      </c>
      <c r="H1264" s="10" t="s">
        <v>632</v>
      </c>
      <c r="I1264" s="10">
        <v>1944</v>
      </c>
      <c r="J1264" s="11" t="s">
        <v>3846</v>
      </c>
      <c r="K1264" s="12" t="s">
        <v>415</v>
      </c>
      <c r="L1264" s="13" t="s">
        <v>18408</v>
      </c>
      <c r="M1264" t="s">
        <v>263</v>
      </c>
      <c r="N1264" t="s">
        <v>613</v>
      </c>
      <c r="Q1264" t="s">
        <v>672</v>
      </c>
      <c r="S1264" s="9"/>
      <c r="T1264">
        <v>9</v>
      </c>
      <c r="U1264" s="210" t="s">
        <v>3564</v>
      </c>
      <c r="V1264" s="14">
        <v>1</v>
      </c>
      <c r="W1264" s="14">
        <v>1</v>
      </c>
      <c r="X1264" s="14" t="s">
        <v>270</v>
      </c>
      <c r="Y1264" t="s">
        <v>2138</v>
      </c>
      <c r="Z1264" t="s">
        <v>271</v>
      </c>
      <c r="AA1264">
        <f t="shared" si="19"/>
        <v>1</v>
      </c>
    </row>
    <row r="1265" spans="1:27" x14ac:dyDescent="0.2">
      <c r="A1265">
        <v>5568</v>
      </c>
      <c r="B1265" s="1" t="s">
        <v>3851</v>
      </c>
      <c r="C1265" t="s">
        <v>2040</v>
      </c>
      <c r="D1265" s="9">
        <v>692</v>
      </c>
      <c r="E1265" s="9" t="s">
        <v>259</v>
      </c>
      <c r="F1265" s="9" t="s">
        <v>721</v>
      </c>
      <c r="G1265" s="10">
        <v>25</v>
      </c>
      <c r="H1265" s="10" t="s">
        <v>632</v>
      </c>
      <c r="I1265" s="10">
        <v>1944</v>
      </c>
      <c r="J1265" s="11" t="s">
        <v>3852</v>
      </c>
      <c r="K1265" s="12" t="s">
        <v>415</v>
      </c>
      <c r="L1265" s="13" t="s">
        <v>18513</v>
      </c>
      <c r="M1265" s="13" t="s">
        <v>332</v>
      </c>
      <c r="N1265" t="s">
        <v>333</v>
      </c>
      <c r="Q1265" t="s">
        <v>334</v>
      </c>
      <c r="S1265" s="9"/>
      <c r="T1265">
        <v>9</v>
      </c>
      <c r="U1265" s="210" t="s">
        <v>3564</v>
      </c>
      <c r="V1265" s="14">
        <v>1</v>
      </c>
      <c r="W1265" s="14">
        <v>1</v>
      </c>
      <c r="X1265" s="14" t="s">
        <v>270</v>
      </c>
      <c r="Y1265">
        <v>692</v>
      </c>
      <c r="Z1265" t="s">
        <v>3085</v>
      </c>
      <c r="AA1265">
        <f t="shared" si="19"/>
        <v>1</v>
      </c>
    </row>
    <row r="1266" spans="1:27" x14ac:dyDescent="0.2">
      <c r="A1266">
        <v>2483</v>
      </c>
      <c r="B1266" s="1" t="s">
        <v>3853</v>
      </c>
      <c r="C1266" t="s">
        <v>503</v>
      </c>
      <c r="D1266" s="9" t="s">
        <v>3854</v>
      </c>
      <c r="E1266" s="9" t="s">
        <v>259</v>
      </c>
      <c r="F1266" s="9" t="s">
        <v>532</v>
      </c>
      <c r="G1266" s="10">
        <v>26</v>
      </c>
      <c r="H1266" s="10" t="s">
        <v>632</v>
      </c>
      <c r="I1266" s="10">
        <v>1944</v>
      </c>
      <c r="J1266" s="11" t="s">
        <v>3855</v>
      </c>
      <c r="K1266" s="12" t="s">
        <v>237</v>
      </c>
      <c r="L1266" s="13" t="s">
        <v>3856</v>
      </c>
      <c r="M1266" s="13" t="s">
        <v>290</v>
      </c>
      <c r="N1266" t="s">
        <v>291</v>
      </c>
      <c r="O1266" t="s">
        <v>316</v>
      </c>
      <c r="S1266" s="9"/>
      <c r="T1266">
        <v>9</v>
      </c>
      <c r="U1266" s="210" t="s">
        <v>3564</v>
      </c>
      <c r="V1266" s="14">
        <v>1</v>
      </c>
      <c r="W1266" s="14">
        <v>1</v>
      </c>
      <c r="X1266" s="14" t="s">
        <v>294</v>
      </c>
      <c r="Y1266" t="s">
        <v>1242</v>
      </c>
      <c r="Z1266" t="s">
        <v>505</v>
      </c>
      <c r="AA1266">
        <f t="shared" si="19"/>
        <v>3</v>
      </c>
    </row>
    <row r="1267" spans="1:27" x14ac:dyDescent="0.2">
      <c r="A1267">
        <v>2286</v>
      </c>
      <c r="B1267" s="1" t="s">
        <v>3860</v>
      </c>
      <c r="C1267" t="s">
        <v>284</v>
      </c>
      <c r="D1267" s="9">
        <v>25</v>
      </c>
      <c r="E1267" s="9" t="s">
        <v>259</v>
      </c>
      <c r="F1267" s="9" t="s">
        <v>312</v>
      </c>
      <c r="G1267" s="10">
        <v>26</v>
      </c>
      <c r="H1267" s="10" t="s">
        <v>632</v>
      </c>
      <c r="I1267" s="10">
        <v>1944</v>
      </c>
      <c r="J1267" s="11" t="s">
        <v>3855</v>
      </c>
      <c r="K1267" s="12" t="s">
        <v>237</v>
      </c>
      <c r="L1267" s="13" t="s">
        <v>3861</v>
      </c>
      <c r="M1267" s="13" t="s">
        <v>290</v>
      </c>
      <c r="O1267" t="s">
        <v>613</v>
      </c>
      <c r="S1267" s="9"/>
      <c r="T1267">
        <v>9</v>
      </c>
      <c r="U1267" s="210" t="s">
        <v>3564</v>
      </c>
      <c r="V1267" s="14">
        <v>1</v>
      </c>
      <c r="W1267" s="14">
        <v>1</v>
      </c>
      <c r="X1267" s="14" t="s">
        <v>270</v>
      </c>
      <c r="Y1267">
        <v>25</v>
      </c>
      <c r="Z1267" t="s">
        <v>505</v>
      </c>
      <c r="AA1267">
        <f t="shared" si="19"/>
        <v>1</v>
      </c>
    </row>
    <row r="1268" spans="1:27" x14ac:dyDescent="0.2">
      <c r="A1268">
        <v>3736</v>
      </c>
      <c r="B1268" s="1" t="s">
        <v>3862</v>
      </c>
      <c r="C1268" t="s">
        <v>284</v>
      </c>
      <c r="D1268" s="9">
        <v>25</v>
      </c>
      <c r="E1268" s="9" t="s">
        <v>259</v>
      </c>
      <c r="F1268" s="9" t="s">
        <v>312</v>
      </c>
      <c r="G1268" s="10">
        <v>26</v>
      </c>
      <c r="H1268" s="10" t="s">
        <v>632</v>
      </c>
      <c r="I1268" s="10">
        <v>1944</v>
      </c>
      <c r="J1268" s="11" t="s">
        <v>3855</v>
      </c>
      <c r="K1268" s="12" t="s">
        <v>237</v>
      </c>
      <c r="L1268" s="13" t="s">
        <v>3863</v>
      </c>
      <c r="M1268" s="13" t="s">
        <v>290</v>
      </c>
      <c r="N1268" t="s">
        <v>291</v>
      </c>
      <c r="O1268" t="s">
        <v>933</v>
      </c>
      <c r="S1268" s="9"/>
      <c r="T1268">
        <v>9</v>
      </c>
      <c r="U1268" s="210" t="s">
        <v>3564</v>
      </c>
      <c r="V1268" s="14">
        <v>1</v>
      </c>
      <c r="W1268" s="14">
        <v>1</v>
      </c>
      <c r="X1268" s="14" t="s">
        <v>270</v>
      </c>
      <c r="Y1268">
        <v>25</v>
      </c>
      <c r="Z1268" t="s">
        <v>505</v>
      </c>
      <c r="AA1268">
        <f t="shared" si="19"/>
        <v>1</v>
      </c>
    </row>
    <row r="1269" spans="1:27" x14ac:dyDescent="0.2">
      <c r="A1269">
        <v>2077</v>
      </c>
      <c r="B1269" s="1" t="s">
        <v>3857</v>
      </c>
      <c r="C1269" t="s">
        <v>1027</v>
      </c>
      <c r="D1269" s="9" t="s">
        <v>3858</v>
      </c>
      <c r="E1269" s="9" t="s">
        <v>259</v>
      </c>
      <c r="F1269" s="9" t="s">
        <v>532</v>
      </c>
      <c r="G1269" s="10">
        <v>26</v>
      </c>
      <c r="H1269" s="10" t="s">
        <v>632</v>
      </c>
      <c r="I1269" s="10">
        <v>1944</v>
      </c>
      <c r="J1269" s="11" t="s">
        <v>3855</v>
      </c>
      <c r="K1269" s="12" t="s">
        <v>237</v>
      </c>
      <c r="L1269" s="13" t="s">
        <v>226</v>
      </c>
      <c r="M1269" s="13" t="s">
        <v>290</v>
      </c>
      <c r="N1269" t="s">
        <v>291</v>
      </c>
      <c r="O1269" t="s">
        <v>933</v>
      </c>
      <c r="S1269" s="9"/>
      <c r="T1269">
        <v>9</v>
      </c>
      <c r="U1269" s="210" t="s">
        <v>3564</v>
      </c>
      <c r="V1269" s="14">
        <v>1</v>
      </c>
      <c r="W1269" s="14">
        <v>1</v>
      </c>
      <c r="X1269" s="14" t="s">
        <v>294</v>
      </c>
      <c r="Y1269" t="s">
        <v>1242</v>
      </c>
      <c r="Z1269" t="s">
        <v>271</v>
      </c>
      <c r="AA1269">
        <f t="shared" si="19"/>
        <v>2</v>
      </c>
    </row>
    <row r="1270" spans="1:27" x14ac:dyDescent="0.2">
      <c r="A1270">
        <v>6418</v>
      </c>
      <c r="B1270" s="1" t="s">
        <v>3859</v>
      </c>
      <c r="C1270" t="s">
        <v>2534</v>
      </c>
      <c r="D1270" s="9">
        <v>85</v>
      </c>
      <c r="E1270" s="9" t="s">
        <v>259</v>
      </c>
      <c r="F1270" s="9" t="s">
        <v>312</v>
      </c>
      <c r="G1270" s="10">
        <v>26</v>
      </c>
      <c r="H1270" s="10" t="s">
        <v>632</v>
      </c>
      <c r="I1270" s="10">
        <v>1944</v>
      </c>
      <c r="J1270" s="11" t="s">
        <v>3855</v>
      </c>
      <c r="K1270" s="12" t="s">
        <v>237</v>
      </c>
      <c r="L1270" s="13" t="s">
        <v>18502</v>
      </c>
      <c r="M1270" s="13" t="s">
        <v>290</v>
      </c>
      <c r="N1270" t="s">
        <v>291</v>
      </c>
      <c r="O1270" t="s">
        <v>933</v>
      </c>
      <c r="S1270" s="9"/>
      <c r="T1270">
        <v>9</v>
      </c>
      <c r="U1270" s="210" t="s">
        <v>3564</v>
      </c>
      <c r="V1270" s="14">
        <v>1</v>
      </c>
      <c r="W1270" s="14">
        <v>1</v>
      </c>
      <c r="X1270" s="14" t="s">
        <v>270</v>
      </c>
      <c r="Y1270">
        <v>85</v>
      </c>
      <c r="Z1270" t="s">
        <v>505</v>
      </c>
      <c r="AA1270">
        <f t="shared" si="19"/>
        <v>1</v>
      </c>
    </row>
    <row r="1271" spans="1:27" x14ac:dyDescent="0.2">
      <c r="A1271">
        <v>2434</v>
      </c>
      <c r="B1271" s="1" t="s">
        <v>3864</v>
      </c>
      <c r="C1271" t="s">
        <v>341</v>
      </c>
      <c r="D1271" s="9" t="s">
        <v>2786</v>
      </c>
      <c r="E1271" s="9" t="s">
        <v>259</v>
      </c>
      <c r="F1271" s="9" t="s">
        <v>721</v>
      </c>
      <c r="G1271" s="10">
        <v>26</v>
      </c>
      <c r="H1271" s="10" t="s">
        <v>632</v>
      </c>
      <c r="I1271" s="10">
        <v>1944</v>
      </c>
      <c r="J1271" s="11" t="s">
        <v>3865</v>
      </c>
      <c r="K1271" s="12" t="s">
        <v>415</v>
      </c>
      <c r="L1271" s="13" t="s">
        <v>18503</v>
      </c>
      <c r="M1271" s="13" t="s">
        <v>290</v>
      </c>
      <c r="N1271" t="s">
        <v>573</v>
      </c>
      <c r="O1271" t="s">
        <v>933</v>
      </c>
      <c r="S1271" s="9"/>
      <c r="T1271">
        <v>9</v>
      </c>
      <c r="U1271" s="210" t="s">
        <v>3564</v>
      </c>
      <c r="V1271" s="14">
        <v>1</v>
      </c>
      <c r="W1271" s="14">
        <v>1</v>
      </c>
      <c r="X1271" s="14" t="s">
        <v>270</v>
      </c>
      <c r="Y1271">
        <v>627</v>
      </c>
      <c r="Z1271" t="s">
        <v>271</v>
      </c>
      <c r="AA1271">
        <f t="shared" si="19"/>
        <v>3</v>
      </c>
    </row>
    <row r="1272" spans="1:27" x14ac:dyDescent="0.2">
      <c r="A1272">
        <v>6254</v>
      </c>
      <c r="B1272" s="1" t="s">
        <v>3869</v>
      </c>
      <c r="C1272" t="s">
        <v>2221</v>
      </c>
      <c r="D1272" s="9">
        <v>410</v>
      </c>
      <c r="E1272" s="9" t="s">
        <v>259</v>
      </c>
      <c r="F1272" s="9" t="s">
        <v>312</v>
      </c>
      <c r="G1272" s="10">
        <v>26</v>
      </c>
      <c r="H1272" s="10" t="s">
        <v>632</v>
      </c>
      <c r="I1272" s="10">
        <v>1944</v>
      </c>
      <c r="J1272" s="11" t="s">
        <v>3865</v>
      </c>
      <c r="K1272" s="12" t="s">
        <v>415</v>
      </c>
      <c r="L1272" s="13" t="s">
        <v>18504</v>
      </c>
      <c r="M1272" s="13" t="s">
        <v>290</v>
      </c>
      <c r="N1272" t="s">
        <v>573</v>
      </c>
      <c r="O1272" t="s">
        <v>1087</v>
      </c>
      <c r="S1272" s="9"/>
      <c r="T1272">
        <v>9</v>
      </c>
      <c r="U1272" s="210" t="s">
        <v>3564</v>
      </c>
      <c r="V1272" s="14">
        <v>1</v>
      </c>
      <c r="W1272" s="14">
        <v>1</v>
      </c>
      <c r="X1272" s="14" t="s">
        <v>270</v>
      </c>
      <c r="Y1272">
        <v>410</v>
      </c>
      <c r="Z1272" t="s">
        <v>505</v>
      </c>
      <c r="AA1272">
        <f t="shared" si="19"/>
        <v>1</v>
      </c>
    </row>
    <row r="1273" spans="1:27" x14ac:dyDescent="0.2">
      <c r="A1273">
        <v>7603</v>
      </c>
      <c r="B1273" s="1" t="s">
        <v>3868</v>
      </c>
      <c r="C1273" t="s">
        <v>1027</v>
      </c>
      <c r="D1273" s="9">
        <v>605</v>
      </c>
      <c r="E1273" s="9" t="s">
        <v>259</v>
      </c>
      <c r="F1273" s="9" t="s">
        <v>413</v>
      </c>
      <c r="G1273" s="10">
        <v>26</v>
      </c>
      <c r="H1273" s="10" t="s">
        <v>632</v>
      </c>
      <c r="I1273" s="10">
        <v>1944</v>
      </c>
      <c r="J1273" s="11" t="s">
        <v>3865</v>
      </c>
      <c r="K1273" s="12" t="s">
        <v>415</v>
      </c>
      <c r="L1273" s="13" t="s">
        <v>92</v>
      </c>
      <c r="M1273" s="13" t="s">
        <v>263</v>
      </c>
      <c r="N1273" t="s">
        <v>1202</v>
      </c>
      <c r="Q1273" t="s">
        <v>281</v>
      </c>
      <c r="S1273" s="9"/>
      <c r="T1273">
        <v>9</v>
      </c>
      <c r="U1273" s="210" t="s">
        <v>3564</v>
      </c>
      <c r="V1273" s="14">
        <v>1</v>
      </c>
      <c r="W1273" s="14">
        <v>1</v>
      </c>
      <c r="X1273" s="14" t="s">
        <v>270</v>
      </c>
      <c r="Y1273">
        <v>605</v>
      </c>
      <c r="Z1273" t="s">
        <v>271</v>
      </c>
      <c r="AA1273">
        <f t="shared" si="19"/>
        <v>1</v>
      </c>
    </row>
    <row r="1274" spans="1:27" x14ac:dyDescent="0.2">
      <c r="A1274">
        <v>3269</v>
      </c>
      <c r="B1274" s="1" t="s">
        <v>3866</v>
      </c>
      <c r="C1274" t="s">
        <v>1027</v>
      </c>
      <c r="D1274" s="9">
        <v>605</v>
      </c>
      <c r="E1274" s="9" t="s">
        <v>259</v>
      </c>
      <c r="F1274" s="9" t="s">
        <v>413</v>
      </c>
      <c r="G1274" s="10">
        <v>26</v>
      </c>
      <c r="H1274" s="10" t="s">
        <v>632</v>
      </c>
      <c r="I1274" s="10">
        <v>1944</v>
      </c>
      <c r="J1274" s="11" t="s">
        <v>3865</v>
      </c>
      <c r="K1274" s="12" t="s">
        <v>415</v>
      </c>
      <c r="L1274" s="13" t="s">
        <v>3867</v>
      </c>
      <c r="M1274" s="13" t="s">
        <v>263</v>
      </c>
      <c r="N1274" t="s">
        <v>1202</v>
      </c>
      <c r="Q1274" t="s">
        <v>281</v>
      </c>
      <c r="S1274" s="9"/>
      <c r="T1274">
        <v>9</v>
      </c>
      <c r="U1274" s="210" t="s">
        <v>3564</v>
      </c>
      <c r="V1274" s="14">
        <v>1</v>
      </c>
      <c r="W1274" s="14">
        <v>1</v>
      </c>
      <c r="X1274" s="14" t="s">
        <v>270</v>
      </c>
      <c r="Y1274">
        <v>605</v>
      </c>
      <c r="Z1274" t="s">
        <v>271</v>
      </c>
      <c r="AA1274">
        <f t="shared" si="19"/>
        <v>1</v>
      </c>
    </row>
    <row r="1275" spans="1:27" x14ac:dyDescent="0.2">
      <c r="A1275">
        <v>441</v>
      </c>
      <c r="B1275" s="1" t="s">
        <v>3870</v>
      </c>
      <c r="C1275" t="s">
        <v>1027</v>
      </c>
      <c r="D1275" s="9" t="s">
        <v>1195</v>
      </c>
      <c r="E1275" s="9" t="s">
        <v>259</v>
      </c>
      <c r="F1275" s="9" t="s">
        <v>532</v>
      </c>
      <c r="G1275" s="10">
        <v>27</v>
      </c>
      <c r="H1275" s="10" t="s">
        <v>632</v>
      </c>
      <c r="I1275" s="10">
        <v>1944</v>
      </c>
      <c r="J1275" s="11" t="s">
        <v>3871</v>
      </c>
      <c r="K1275" s="12" t="s">
        <v>237</v>
      </c>
      <c r="L1275" s="13" t="s">
        <v>3872</v>
      </c>
      <c r="M1275" s="13" t="s">
        <v>290</v>
      </c>
      <c r="N1275" t="s">
        <v>291</v>
      </c>
      <c r="O1275" t="s">
        <v>323</v>
      </c>
      <c r="S1275" s="9"/>
      <c r="T1275">
        <v>9</v>
      </c>
      <c r="U1275" s="210" t="s">
        <v>3564</v>
      </c>
      <c r="V1275" s="14">
        <v>1</v>
      </c>
      <c r="W1275" s="14">
        <v>1</v>
      </c>
      <c r="X1275" s="14" t="s">
        <v>294</v>
      </c>
      <c r="Y1275" t="s">
        <v>971</v>
      </c>
      <c r="Z1275" t="s">
        <v>271</v>
      </c>
      <c r="AA1275">
        <f t="shared" si="19"/>
        <v>2</v>
      </c>
    </row>
    <row r="1276" spans="1:27" x14ac:dyDescent="0.2">
      <c r="A1276">
        <v>1349</v>
      </c>
      <c r="B1276" s="1" t="s">
        <v>3873</v>
      </c>
      <c r="C1276" t="s">
        <v>507</v>
      </c>
      <c r="D1276" s="9" t="s">
        <v>3874</v>
      </c>
      <c r="E1276" s="9" t="s">
        <v>259</v>
      </c>
      <c r="F1276" s="9" t="s">
        <v>721</v>
      </c>
      <c r="G1276" s="10">
        <v>27</v>
      </c>
      <c r="H1276" s="10" t="s">
        <v>632</v>
      </c>
      <c r="I1276" s="10">
        <v>1944</v>
      </c>
      <c r="J1276" s="11" t="s">
        <v>3875</v>
      </c>
      <c r="K1276" s="12" t="s">
        <v>415</v>
      </c>
      <c r="L1276" s="13" t="s">
        <v>3876</v>
      </c>
      <c r="M1276" s="13" t="s">
        <v>263</v>
      </c>
      <c r="N1276" t="s">
        <v>280</v>
      </c>
      <c r="Q1276" t="s">
        <v>281</v>
      </c>
      <c r="S1276" s="9"/>
      <c r="T1276">
        <v>9</v>
      </c>
      <c r="U1276" s="210" t="s">
        <v>3564</v>
      </c>
      <c r="V1276" s="14">
        <v>1</v>
      </c>
      <c r="W1276" s="14">
        <v>1</v>
      </c>
      <c r="X1276" s="14" t="s">
        <v>270</v>
      </c>
      <c r="Y1276">
        <v>627</v>
      </c>
      <c r="Z1276" t="s">
        <v>18167</v>
      </c>
      <c r="AA1276">
        <f t="shared" si="19"/>
        <v>2</v>
      </c>
    </row>
    <row r="1277" spans="1:27" x14ac:dyDescent="0.2">
      <c r="A1277">
        <v>6833</v>
      </c>
      <c r="B1277" s="1" t="s">
        <v>3877</v>
      </c>
      <c r="C1277" t="s">
        <v>1027</v>
      </c>
      <c r="D1277" s="9">
        <v>464</v>
      </c>
      <c r="E1277" s="9" t="s">
        <v>259</v>
      </c>
      <c r="F1277" s="9" t="s">
        <v>1416</v>
      </c>
      <c r="G1277" s="10">
        <v>27</v>
      </c>
      <c r="H1277" s="10" t="s">
        <v>632</v>
      </c>
      <c r="I1277" s="10">
        <v>1944</v>
      </c>
      <c r="J1277" s="11" t="s">
        <v>3875</v>
      </c>
      <c r="K1277" s="12" t="s">
        <v>415</v>
      </c>
      <c r="L1277" s="13" t="s">
        <v>17798</v>
      </c>
      <c r="M1277" s="13" t="s">
        <v>263</v>
      </c>
      <c r="N1277" t="s">
        <v>280</v>
      </c>
      <c r="P1277" t="s">
        <v>17495</v>
      </c>
      <c r="Q1277" t="s">
        <v>281</v>
      </c>
      <c r="S1277" s="9"/>
      <c r="T1277">
        <v>9</v>
      </c>
      <c r="U1277" s="210" t="s">
        <v>3564</v>
      </c>
      <c r="V1277" s="14">
        <v>1</v>
      </c>
      <c r="W1277" s="14">
        <v>1</v>
      </c>
      <c r="X1277" s="14" t="s">
        <v>270</v>
      </c>
      <c r="Y1277">
        <v>464</v>
      </c>
      <c r="Z1277" t="s">
        <v>271</v>
      </c>
      <c r="AA1277">
        <f t="shared" si="19"/>
        <v>1</v>
      </c>
    </row>
    <row r="1278" spans="1:27" x14ac:dyDescent="0.2">
      <c r="A1278">
        <v>2686</v>
      </c>
      <c r="B1278" s="1" t="s">
        <v>3878</v>
      </c>
      <c r="C1278" t="s">
        <v>2221</v>
      </c>
      <c r="D1278" s="9">
        <v>410</v>
      </c>
      <c r="E1278" s="9" t="s">
        <v>259</v>
      </c>
      <c r="F1278" s="9" t="s">
        <v>312</v>
      </c>
      <c r="G1278" s="18">
        <v>28</v>
      </c>
      <c r="H1278" s="10" t="s">
        <v>632</v>
      </c>
      <c r="I1278" s="10">
        <v>1944</v>
      </c>
      <c r="J1278" s="11" t="s">
        <v>3879</v>
      </c>
      <c r="K1278" s="12" t="s">
        <v>237</v>
      </c>
      <c r="L1278" s="13" t="s">
        <v>3880</v>
      </c>
      <c r="M1278" s="13" t="s">
        <v>290</v>
      </c>
      <c r="N1278" t="s">
        <v>573</v>
      </c>
      <c r="O1278" t="s">
        <v>292</v>
      </c>
      <c r="S1278" s="9"/>
      <c r="T1278">
        <v>9</v>
      </c>
      <c r="U1278" s="210" t="s">
        <v>3564</v>
      </c>
      <c r="V1278" s="14">
        <v>1</v>
      </c>
      <c r="W1278" s="14">
        <v>1</v>
      </c>
      <c r="X1278" s="14" t="s">
        <v>270</v>
      </c>
      <c r="Y1278">
        <v>410</v>
      </c>
      <c r="Z1278" t="s">
        <v>505</v>
      </c>
      <c r="AA1278">
        <f t="shared" si="19"/>
        <v>1</v>
      </c>
    </row>
    <row r="1279" spans="1:27" x14ac:dyDescent="0.2">
      <c r="A1279">
        <v>5233</v>
      </c>
      <c r="B1279" s="1" t="s">
        <v>3881</v>
      </c>
      <c r="C1279" t="s">
        <v>2534</v>
      </c>
      <c r="D1279" s="9" t="s">
        <v>1160</v>
      </c>
      <c r="E1279" s="9" t="s">
        <v>259</v>
      </c>
      <c r="F1279" s="9" t="s">
        <v>413</v>
      </c>
      <c r="G1279" s="10">
        <v>28</v>
      </c>
      <c r="H1279" s="10" t="s">
        <v>632</v>
      </c>
      <c r="I1279" s="10">
        <v>1944</v>
      </c>
      <c r="J1279" s="11" t="s">
        <v>3882</v>
      </c>
      <c r="K1279" s="12" t="s">
        <v>415</v>
      </c>
      <c r="L1279" s="13" t="s">
        <v>18589</v>
      </c>
      <c r="M1279" s="13" t="s">
        <v>263</v>
      </c>
      <c r="N1279" t="s">
        <v>771</v>
      </c>
      <c r="O1279" t="s">
        <v>17852</v>
      </c>
      <c r="Q1279" t="s">
        <v>672</v>
      </c>
      <c r="S1279" s="9"/>
      <c r="T1279">
        <v>9</v>
      </c>
      <c r="U1279" s="210" t="s">
        <v>3564</v>
      </c>
      <c r="V1279" s="14">
        <v>1</v>
      </c>
      <c r="W1279" s="14">
        <v>1</v>
      </c>
      <c r="X1279" s="14" t="s">
        <v>270</v>
      </c>
      <c r="Y1279">
        <v>157</v>
      </c>
      <c r="Z1279" t="s">
        <v>505</v>
      </c>
      <c r="AA1279">
        <f t="shared" si="19"/>
        <v>2</v>
      </c>
    </row>
    <row r="1280" spans="1:27" x14ac:dyDescent="0.2">
      <c r="A1280">
        <v>6048</v>
      </c>
      <c r="B1280" s="1" t="s">
        <v>3884</v>
      </c>
      <c r="C1280" t="s">
        <v>1027</v>
      </c>
      <c r="D1280" s="9">
        <v>21</v>
      </c>
      <c r="E1280" s="9" t="s">
        <v>259</v>
      </c>
      <c r="F1280" s="9" t="s">
        <v>1416</v>
      </c>
      <c r="G1280" s="10">
        <v>28</v>
      </c>
      <c r="H1280" s="10" t="s">
        <v>632</v>
      </c>
      <c r="I1280" s="10">
        <v>1944</v>
      </c>
      <c r="J1280" s="56" t="s">
        <v>3882</v>
      </c>
      <c r="K1280" s="12" t="s">
        <v>415</v>
      </c>
      <c r="L1280" s="13" t="s">
        <v>17933</v>
      </c>
      <c r="M1280" s="13" t="s">
        <v>263</v>
      </c>
      <c r="N1280" s="13" t="s">
        <v>771</v>
      </c>
      <c r="O1280" t="s">
        <v>17852</v>
      </c>
      <c r="Q1280" t="s">
        <v>672</v>
      </c>
      <c r="S1280" s="9"/>
      <c r="T1280">
        <v>9</v>
      </c>
      <c r="U1280" s="210" t="s">
        <v>3564</v>
      </c>
      <c r="V1280" s="14">
        <v>1</v>
      </c>
      <c r="W1280" s="14">
        <v>1</v>
      </c>
      <c r="X1280" s="14" t="s">
        <v>270</v>
      </c>
      <c r="Y1280">
        <v>21</v>
      </c>
      <c r="Z1280" t="s">
        <v>271</v>
      </c>
      <c r="AA1280">
        <f t="shared" si="19"/>
        <v>1</v>
      </c>
    </row>
    <row r="1281" spans="1:27" x14ac:dyDescent="0.2">
      <c r="A1281">
        <v>935</v>
      </c>
      <c r="B1281" s="1" t="s">
        <v>3883</v>
      </c>
      <c r="C1281" t="s">
        <v>2534</v>
      </c>
      <c r="D1281" s="9" t="s">
        <v>1160</v>
      </c>
      <c r="E1281" s="9" t="s">
        <v>259</v>
      </c>
      <c r="F1281" s="9" t="s">
        <v>413</v>
      </c>
      <c r="G1281" s="10">
        <v>28</v>
      </c>
      <c r="H1281" s="10" t="s">
        <v>632</v>
      </c>
      <c r="I1281" s="10">
        <v>1944</v>
      </c>
      <c r="J1281" s="11" t="s">
        <v>3882</v>
      </c>
      <c r="K1281" s="12" t="s">
        <v>415</v>
      </c>
      <c r="L1281" s="13" t="s">
        <v>18590</v>
      </c>
      <c r="M1281" s="13" t="s">
        <v>279</v>
      </c>
      <c r="N1281" s="13" t="s">
        <v>280</v>
      </c>
      <c r="Q1281" t="s">
        <v>281</v>
      </c>
      <c r="S1281" s="9"/>
      <c r="T1281">
        <v>9</v>
      </c>
      <c r="U1281" s="210" t="s">
        <v>3564</v>
      </c>
      <c r="V1281" s="14">
        <v>1</v>
      </c>
      <c r="W1281" s="14">
        <v>1</v>
      </c>
      <c r="X1281" s="14" t="s">
        <v>270</v>
      </c>
      <c r="Y1281">
        <v>157</v>
      </c>
      <c r="Z1281" t="s">
        <v>271</v>
      </c>
      <c r="AA1281">
        <f t="shared" si="19"/>
        <v>2</v>
      </c>
    </row>
    <row r="1282" spans="1:27" x14ac:dyDescent="0.2">
      <c r="A1282">
        <v>6505</v>
      </c>
      <c r="B1282" s="1" t="s">
        <v>3779</v>
      </c>
      <c r="C1282" t="s">
        <v>2534</v>
      </c>
      <c r="D1282" s="9">
        <v>157</v>
      </c>
      <c r="E1282" s="9" t="s">
        <v>259</v>
      </c>
      <c r="F1282" s="9" t="s">
        <v>413</v>
      </c>
      <c r="G1282" s="10">
        <v>29</v>
      </c>
      <c r="H1282" s="10" t="s">
        <v>632</v>
      </c>
      <c r="I1282" s="10">
        <v>1944</v>
      </c>
      <c r="J1282" s="11">
        <v>16344</v>
      </c>
      <c r="K1282" s="12" t="s">
        <v>237</v>
      </c>
      <c r="L1282" s="13" t="s">
        <v>148</v>
      </c>
      <c r="M1282" s="63" t="s">
        <v>263</v>
      </c>
      <c r="N1282" t="s">
        <v>2212</v>
      </c>
      <c r="O1282" t="s">
        <v>3780</v>
      </c>
      <c r="P1282" t="s">
        <v>3780</v>
      </c>
      <c r="Q1282" t="s">
        <v>267</v>
      </c>
      <c r="R1282" t="s">
        <v>17917</v>
      </c>
      <c r="S1282" s="9"/>
      <c r="T1282">
        <v>9</v>
      </c>
      <c r="U1282" s="210" t="s">
        <v>3564</v>
      </c>
      <c r="V1282" s="14">
        <v>1</v>
      </c>
      <c r="W1282" s="14">
        <v>1</v>
      </c>
      <c r="X1282" s="14" t="s">
        <v>270</v>
      </c>
      <c r="Y1282">
        <v>157</v>
      </c>
      <c r="Z1282" t="s">
        <v>505</v>
      </c>
      <c r="AA1282">
        <f t="shared" ref="AA1282:AA1345" si="20">LEN(D1282)-LEN(SUBSTITUTE(D1282,"/",""))+1</f>
        <v>1</v>
      </c>
    </row>
    <row r="1283" spans="1:27" x14ac:dyDescent="0.2">
      <c r="A1283">
        <v>982</v>
      </c>
      <c r="B1283" s="1" t="s">
        <v>3781</v>
      </c>
      <c r="C1283" t="s">
        <v>284</v>
      </c>
      <c r="D1283" s="9" t="s">
        <v>1195</v>
      </c>
      <c r="E1283" s="9" t="s">
        <v>259</v>
      </c>
      <c r="F1283" s="9" t="s">
        <v>532</v>
      </c>
      <c r="G1283" s="10">
        <v>29</v>
      </c>
      <c r="H1283" s="10" t="s">
        <v>632</v>
      </c>
      <c r="I1283" s="10">
        <v>1944</v>
      </c>
      <c r="J1283" s="11" t="s">
        <v>3782</v>
      </c>
      <c r="K1283" s="12" t="s">
        <v>237</v>
      </c>
      <c r="L1283" s="13" t="s">
        <v>3783</v>
      </c>
      <c r="M1283" s="13" t="s">
        <v>290</v>
      </c>
      <c r="N1283" t="s">
        <v>291</v>
      </c>
      <c r="O1283" t="s">
        <v>292</v>
      </c>
      <c r="S1283" s="9"/>
      <c r="T1283">
        <v>9</v>
      </c>
      <c r="U1283" s="210" t="s">
        <v>3564</v>
      </c>
      <c r="V1283" s="14">
        <v>1</v>
      </c>
      <c r="W1283" s="14">
        <v>1</v>
      </c>
      <c r="X1283" s="14" t="s">
        <v>294</v>
      </c>
      <c r="Y1283" t="s">
        <v>971</v>
      </c>
      <c r="Z1283" t="s">
        <v>271</v>
      </c>
      <c r="AA1283">
        <f t="shared" si="20"/>
        <v>2</v>
      </c>
    </row>
    <row r="1284" spans="1:27" x14ac:dyDescent="0.2">
      <c r="A1284">
        <v>878</v>
      </c>
      <c r="B1284" s="1" t="s">
        <v>3887</v>
      </c>
      <c r="C1284" t="s">
        <v>2040</v>
      </c>
      <c r="D1284" s="9" t="s">
        <v>1535</v>
      </c>
      <c r="E1284" s="9" t="s">
        <v>259</v>
      </c>
      <c r="F1284" s="9" t="s">
        <v>721</v>
      </c>
      <c r="G1284" s="10">
        <v>30</v>
      </c>
      <c r="H1284" s="10" t="s">
        <v>632</v>
      </c>
      <c r="I1284" s="10">
        <v>1944</v>
      </c>
      <c r="J1284" s="11" t="s">
        <v>3787</v>
      </c>
      <c r="K1284" s="12" t="s">
        <v>237</v>
      </c>
      <c r="L1284" s="13" t="s">
        <v>3888</v>
      </c>
      <c r="M1284" s="13" t="s">
        <v>290</v>
      </c>
      <c r="N1284" t="s">
        <v>573</v>
      </c>
      <c r="O1284" t="s">
        <v>292</v>
      </c>
      <c r="S1284" s="9"/>
      <c r="T1284">
        <v>9</v>
      </c>
      <c r="U1284" s="210" t="s">
        <v>3564</v>
      </c>
      <c r="V1284" s="14">
        <v>1</v>
      </c>
      <c r="W1284" s="14">
        <v>1</v>
      </c>
      <c r="X1284" s="14" t="s">
        <v>270</v>
      </c>
      <c r="Y1284">
        <v>109</v>
      </c>
      <c r="Z1284" t="s">
        <v>271</v>
      </c>
      <c r="AA1284">
        <f t="shared" si="20"/>
        <v>2</v>
      </c>
    </row>
    <row r="1285" spans="1:27" x14ac:dyDescent="0.2">
      <c r="A1285">
        <v>1652</v>
      </c>
      <c r="B1285" s="1" t="s">
        <v>3789</v>
      </c>
      <c r="C1285" t="s">
        <v>2040</v>
      </c>
      <c r="D1285" s="9" t="s">
        <v>3663</v>
      </c>
      <c r="E1285" s="9" t="s">
        <v>259</v>
      </c>
      <c r="F1285" s="9" t="s">
        <v>721</v>
      </c>
      <c r="G1285" s="10">
        <v>30</v>
      </c>
      <c r="H1285" s="10" t="s">
        <v>632</v>
      </c>
      <c r="I1285" s="10">
        <v>1944</v>
      </c>
      <c r="J1285" s="11" t="s">
        <v>3787</v>
      </c>
      <c r="K1285" s="12" t="s">
        <v>237</v>
      </c>
      <c r="L1285" s="13" t="s">
        <v>3790</v>
      </c>
      <c r="M1285" s="13" t="s">
        <v>290</v>
      </c>
      <c r="N1285" t="s">
        <v>573</v>
      </c>
      <c r="O1285" t="s">
        <v>320</v>
      </c>
      <c r="S1285" s="9"/>
      <c r="T1285">
        <v>9</v>
      </c>
      <c r="U1285" s="210" t="s">
        <v>3564</v>
      </c>
      <c r="V1285" s="14">
        <v>1</v>
      </c>
      <c r="W1285" s="14">
        <v>1</v>
      </c>
      <c r="X1285" s="14" t="s">
        <v>270</v>
      </c>
      <c r="Y1285">
        <v>692</v>
      </c>
      <c r="Z1285" t="s">
        <v>271</v>
      </c>
      <c r="AA1285">
        <f t="shared" si="20"/>
        <v>2</v>
      </c>
    </row>
    <row r="1286" spans="1:27" x14ac:dyDescent="0.2">
      <c r="A1286">
        <v>792</v>
      </c>
      <c r="B1286" s="1" t="s">
        <v>3784</v>
      </c>
      <c r="C1286" t="s">
        <v>3785</v>
      </c>
      <c r="D1286" s="9" t="s">
        <v>3786</v>
      </c>
      <c r="E1286" s="9" t="s">
        <v>259</v>
      </c>
      <c r="F1286" s="9" t="s">
        <v>286</v>
      </c>
      <c r="G1286" s="10">
        <v>30</v>
      </c>
      <c r="H1286" s="10" t="s">
        <v>632</v>
      </c>
      <c r="I1286" s="10">
        <v>1944</v>
      </c>
      <c r="J1286" s="11" t="s">
        <v>3787</v>
      </c>
      <c r="K1286" s="12" t="s">
        <v>237</v>
      </c>
      <c r="L1286" s="13" t="s">
        <v>3788</v>
      </c>
      <c r="M1286" s="13" t="s">
        <v>753</v>
      </c>
      <c r="S1286" s="9"/>
      <c r="T1286">
        <v>9</v>
      </c>
      <c r="U1286" s="210" t="s">
        <v>3564</v>
      </c>
      <c r="V1286" s="14">
        <v>1</v>
      </c>
      <c r="W1286" s="14">
        <v>1</v>
      </c>
      <c r="X1286" s="14" t="s">
        <v>294</v>
      </c>
      <c r="Y1286">
        <v>55</v>
      </c>
      <c r="Z1286" t="s">
        <v>271</v>
      </c>
      <c r="AA1286">
        <f t="shared" si="20"/>
        <v>5</v>
      </c>
    </row>
    <row r="1287" spans="1:27" x14ac:dyDescent="0.2">
      <c r="A1287">
        <v>2366</v>
      </c>
      <c r="B1287" s="1" t="s">
        <v>3890</v>
      </c>
      <c r="C1287" t="s">
        <v>1027</v>
      </c>
      <c r="D1287" s="9">
        <v>418</v>
      </c>
      <c r="E1287" s="9" t="s">
        <v>259</v>
      </c>
      <c r="F1287" s="9" t="s">
        <v>413</v>
      </c>
      <c r="G1287" s="10">
        <v>30</v>
      </c>
      <c r="H1287" s="10" t="s">
        <v>632</v>
      </c>
      <c r="I1287" s="10">
        <v>1944</v>
      </c>
      <c r="J1287" s="11" t="s">
        <v>3787</v>
      </c>
      <c r="K1287" s="12" t="s">
        <v>237</v>
      </c>
      <c r="L1287" s="13" t="s">
        <v>3891</v>
      </c>
      <c r="M1287" s="13" t="s">
        <v>263</v>
      </c>
      <c r="N1287" t="s">
        <v>280</v>
      </c>
      <c r="Q1287" t="s">
        <v>281</v>
      </c>
      <c r="S1287" s="9"/>
      <c r="T1287">
        <v>9</v>
      </c>
      <c r="U1287" s="210" t="s">
        <v>3564</v>
      </c>
      <c r="V1287" s="14">
        <v>1</v>
      </c>
      <c r="W1287" s="14">
        <v>1</v>
      </c>
      <c r="X1287" s="14" t="s">
        <v>270</v>
      </c>
      <c r="Y1287">
        <v>418</v>
      </c>
      <c r="Z1287" t="s">
        <v>271</v>
      </c>
      <c r="AA1287">
        <f t="shared" si="20"/>
        <v>1</v>
      </c>
    </row>
    <row r="1288" spans="1:27" x14ac:dyDescent="0.2">
      <c r="A1288">
        <v>1115</v>
      </c>
      <c r="B1288" s="1" t="s">
        <v>3791</v>
      </c>
      <c r="C1288" t="s">
        <v>1027</v>
      </c>
      <c r="D1288" s="9" t="s">
        <v>3792</v>
      </c>
      <c r="E1288" s="9" t="s">
        <v>259</v>
      </c>
      <c r="F1288" s="9" t="s">
        <v>413</v>
      </c>
      <c r="G1288" s="10">
        <v>30</v>
      </c>
      <c r="H1288" s="10" t="s">
        <v>632</v>
      </c>
      <c r="I1288" s="10">
        <v>1944</v>
      </c>
      <c r="J1288" s="11" t="s">
        <v>3787</v>
      </c>
      <c r="K1288" s="12" t="s">
        <v>237</v>
      </c>
      <c r="L1288" s="13" t="s">
        <v>18591</v>
      </c>
      <c r="M1288" s="13" t="s">
        <v>263</v>
      </c>
      <c r="N1288" t="s">
        <v>671</v>
      </c>
      <c r="Q1288" t="s">
        <v>672</v>
      </c>
      <c r="S1288" s="9"/>
      <c r="T1288">
        <v>9</v>
      </c>
      <c r="U1288" s="210" t="s">
        <v>3564</v>
      </c>
      <c r="V1288" s="14">
        <v>1</v>
      </c>
      <c r="W1288" s="14">
        <v>1</v>
      </c>
      <c r="X1288" s="14" t="s">
        <v>270</v>
      </c>
      <c r="Y1288">
        <v>515</v>
      </c>
      <c r="Z1288" t="s">
        <v>271</v>
      </c>
      <c r="AA1288">
        <f t="shared" si="20"/>
        <v>2</v>
      </c>
    </row>
    <row r="1289" spans="1:27" x14ac:dyDescent="0.2">
      <c r="A1289">
        <v>7635</v>
      </c>
      <c r="B1289" s="1" t="s">
        <v>3889</v>
      </c>
      <c r="C1289" t="s">
        <v>1027</v>
      </c>
      <c r="D1289" s="9">
        <v>515</v>
      </c>
      <c r="E1289" s="9" t="s">
        <v>259</v>
      </c>
      <c r="F1289" s="9" t="s">
        <v>413</v>
      </c>
      <c r="G1289" s="10">
        <v>30</v>
      </c>
      <c r="H1289" s="10" t="s">
        <v>632</v>
      </c>
      <c r="I1289" s="10">
        <v>1944</v>
      </c>
      <c r="J1289" s="11" t="s">
        <v>3787</v>
      </c>
      <c r="K1289" s="12" t="s">
        <v>237</v>
      </c>
      <c r="L1289" s="13" t="s">
        <v>18592</v>
      </c>
      <c r="M1289" s="13" t="s">
        <v>263</v>
      </c>
      <c r="N1289" t="s">
        <v>671</v>
      </c>
      <c r="Q1289" t="s">
        <v>672</v>
      </c>
      <c r="S1289" s="9"/>
      <c r="T1289">
        <v>9</v>
      </c>
      <c r="U1289" s="210" t="s">
        <v>3564</v>
      </c>
      <c r="V1289" s="14">
        <v>1</v>
      </c>
      <c r="W1289" s="14">
        <v>1</v>
      </c>
      <c r="X1289" s="14" t="s">
        <v>270</v>
      </c>
      <c r="Y1289">
        <v>515</v>
      </c>
      <c r="Z1289" t="s">
        <v>271</v>
      </c>
      <c r="AA1289">
        <f t="shared" si="20"/>
        <v>1</v>
      </c>
    </row>
    <row r="1290" spans="1:27" x14ac:dyDescent="0.2">
      <c r="A1290">
        <v>1167</v>
      </c>
      <c r="B1290" s="1" t="s">
        <v>3885</v>
      </c>
      <c r="C1290" t="s">
        <v>284</v>
      </c>
      <c r="D1290" s="9" t="s">
        <v>3341</v>
      </c>
      <c r="E1290" s="9" t="s">
        <v>259</v>
      </c>
      <c r="F1290" s="9" t="s">
        <v>1701</v>
      </c>
      <c r="G1290" s="10">
        <v>30</v>
      </c>
      <c r="H1290" s="10" t="s">
        <v>632</v>
      </c>
      <c r="I1290" s="10">
        <v>1944</v>
      </c>
      <c r="J1290" s="11" t="s">
        <v>3787</v>
      </c>
      <c r="K1290" s="12" t="s">
        <v>237</v>
      </c>
      <c r="L1290" s="13" t="s">
        <v>3886</v>
      </c>
      <c r="M1290" s="13" t="s">
        <v>753</v>
      </c>
      <c r="S1290" s="9"/>
      <c r="T1290">
        <v>9</v>
      </c>
      <c r="U1290" s="210" t="s">
        <v>3564</v>
      </c>
      <c r="V1290" s="14">
        <v>1</v>
      </c>
      <c r="W1290" s="14">
        <v>1</v>
      </c>
      <c r="X1290" s="14" t="s">
        <v>270</v>
      </c>
      <c r="Y1290">
        <v>239</v>
      </c>
      <c r="Z1290" t="s">
        <v>271</v>
      </c>
      <c r="AA1290">
        <f t="shared" si="20"/>
        <v>2</v>
      </c>
    </row>
    <row r="1291" spans="1:27" x14ac:dyDescent="0.2">
      <c r="A1291">
        <v>4914</v>
      </c>
      <c r="B1291" s="1" t="s">
        <v>3892</v>
      </c>
      <c r="C1291" t="s">
        <v>1027</v>
      </c>
      <c r="D1291" s="9">
        <v>23</v>
      </c>
      <c r="E1291" s="9" t="s">
        <v>259</v>
      </c>
      <c r="F1291" s="9" t="s">
        <v>413</v>
      </c>
      <c r="G1291" s="10">
        <v>30</v>
      </c>
      <c r="H1291" s="10" t="s">
        <v>632</v>
      </c>
      <c r="I1291" s="10">
        <v>1944</v>
      </c>
      <c r="J1291" s="11" t="s">
        <v>3893</v>
      </c>
      <c r="K1291" s="12" t="s">
        <v>415</v>
      </c>
      <c r="L1291" s="13" t="s">
        <v>18593</v>
      </c>
      <c r="M1291" s="13" t="s">
        <v>263</v>
      </c>
      <c r="N1291" t="s">
        <v>280</v>
      </c>
      <c r="Q1291" t="s">
        <v>281</v>
      </c>
      <c r="S1291" s="9"/>
      <c r="T1291">
        <v>9</v>
      </c>
      <c r="U1291" s="210" t="s">
        <v>3564</v>
      </c>
      <c r="V1291" s="14">
        <v>1</v>
      </c>
      <c r="W1291" s="14">
        <v>1</v>
      </c>
      <c r="X1291" s="14" t="s">
        <v>270</v>
      </c>
      <c r="Y1291">
        <v>23</v>
      </c>
      <c r="Z1291" t="s">
        <v>1419</v>
      </c>
      <c r="AA1291">
        <f t="shared" si="20"/>
        <v>1</v>
      </c>
    </row>
    <row r="1292" spans="1:27" x14ac:dyDescent="0.2">
      <c r="A1292">
        <v>6676</v>
      </c>
      <c r="B1292" s="1" t="s">
        <v>3894</v>
      </c>
      <c r="C1292" t="s">
        <v>1027</v>
      </c>
      <c r="D1292" s="9">
        <v>487</v>
      </c>
      <c r="E1292" s="9" t="s">
        <v>259</v>
      </c>
      <c r="F1292" s="9" t="s">
        <v>1416</v>
      </c>
      <c r="G1292" s="10">
        <v>30</v>
      </c>
      <c r="H1292" s="10" t="s">
        <v>632</v>
      </c>
      <c r="I1292" s="10">
        <v>1944</v>
      </c>
      <c r="J1292" s="56" t="s">
        <v>3895</v>
      </c>
      <c r="K1292" s="12" t="s">
        <v>415</v>
      </c>
      <c r="L1292" s="13" t="s">
        <v>3896</v>
      </c>
      <c r="M1292" s="13" t="s">
        <v>263</v>
      </c>
      <c r="N1292" t="s">
        <v>588</v>
      </c>
      <c r="Q1292" t="s">
        <v>672</v>
      </c>
      <c r="S1292" s="9"/>
      <c r="T1292">
        <v>9</v>
      </c>
      <c r="U1292" s="210" t="s">
        <v>3564</v>
      </c>
      <c r="V1292" s="14">
        <v>1</v>
      </c>
      <c r="W1292" s="14">
        <v>1</v>
      </c>
      <c r="X1292" s="14" t="s">
        <v>270</v>
      </c>
      <c r="Y1292">
        <v>487</v>
      </c>
      <c r="Z1292" t="s">
        <v>271</v>
      </c>
      <c r="AA1292">
        <f t="shared" si="20"/>
        <v>1</v>
      </c>
    </row>
    <row r="1293" spans="1:27" x14ac:dyDescent="0.2">
      <c r="A1293">
        <v>3412</v>
      </c>
      <c r="B1293" s="1" t="s">
        <v>3897</v>
      </c>
      <c r="C1293" t="s">
        <v>1798</v>
      </c>
      <c r="D1293" s="9">
        <v>140</v>
      </c>
      <c r="E1293" s="9" t="s">
        <v>259</v>
      </c>
      <c r="F1293" s="9" t="s">
        <v>260</v>
      </c>
      <c r="G1293" s="10">
        <v>2</v>
      </c>
      <c r="H1293" s="10" t="s">
        <v>495</v>
      </c>
      <c r="I1293" s="10">
        <v>1944</v>
      </c>
      <c r="J1293" s="11">
        <v>16347</v>
      </c>
      <c r="K1293" s="12" t="s">
        <v>237</v>
      </c>
      <c r="L1293" s="13" t="s">
        <v>3898</v>
      </c>
      <c r="M1293" s="13" t="s">
        <v>263</v>
      </c>
      <c r="N1293" t="s">
        <v>771</v>
      </c>
      <c r="O1293" t="s">
        <v>17856</v>
      </c>
      <c r="Q1293" t="s">
        <v>672</v>
      </c>
      <c r="S1293" s="9"/>
      <c r="T1293" s="14">
        <v>10</v>
      </c>
      <c r="U1293" s="210" t="s">
        <v>3899</v>
      </c>
      <c r="V1293" s="14">
        <v>1</v>
      </c>
      <c r="W1293" s="14">
        <v>1</v>
      </c>
      <c r="X1293" s="14" t="s">
        <v>270</v>
      </c>
      <c r="Y1293">
        <v>140</v>
      </c>
      <c r="Z1293" t="s">
        <v>271</v>
      </c>
      <c r="AA1293">
        <f t="shared" si="20"/>
        <v>1</v>
      </c>
    </row>
    <row r="1294" spans="1:27" x14ac:dyDescent="0.2">
      <c r="A1294">
        <v>3250</v>
      </c>
      <c r="B1294" s="1" t="s">
        <v>3900</v>
      </c>
      <c r="C1294" t="s">
        <v>657</v>
      </c>
      <c r="D1294" s="9">
        <v>605</v>
      </c>
      <c r="E1294" s="9" t="s">
        <v>259</v>
      </c>
      <c r="F1294" s="9" t="s">
        <v>413</v>
      </c>
      <c r="G1294" s="10">
        <v>2</v>
      </c>
      <c r="H1294" s="10" t="s">
        <v>495</v>
      </c>
      <c r="I1294" s="10">
        <v>1944</v>
      </c>
      <c r="J1294" s="11" t="s">
        <v>3901</v>
      </c>
      <c r="K1294" s="12" t="s">
        <v>415</v>
      </c>
      <c r="L1294" s="13" t="s">
        <v>3902</v>
      </c>
      <c r="M1294" s="13" t="s">
        <v>263</v>
      </c>
      <c r="N1294" t="s">
        <v>280</v>
      </c>
      <c r="Q1294" t="s">
        <v>281</v>
      </c>
      <c r="S1294" s="9"/>
      <c r="T1294" s="14">
        <v>10</v>
      </c>
      <c r="U1294" s="210" t="s">
        <v>3899</v>
      </c>
      <c r="V1294" s="14">
        <v>1</v>
      </c>
      <c r="W1294" s="14">
        <v>1</v>
      </c>
      <c r="X1294" s="14" t="s">
        <v>270</v>
      </c>
      <c r="Y1294">
        <v>605</v>
      </c>
      <c r="Z1294" t="s">
        <v>271</v>
      </c>
      <c r="AA1294">
        <f t="shared" si="20"/>
        <v>1</v>
      </c>
    </row>
    <row r="1295" spans="1:27" x14ac:dyDescent="0.2">
      <c r="A1295">
        <v>2430</v>
      </c>
      <c r="B1295" s="1" t="s">
        <v>3903</v>
      </c>
      <c r="C1295" t="s">
        <v>1027</v>
      </c>
      <c r="D1295" s="9">
        <v>418</v>
      </c>
      <c r="E1295" s="9" t="s">
        <v>259</v>
      </c>
      <c r="F1295" s="9" t="s">
        <v>413</v>
      </c>
      <c r="G1295" s="10">
        <v>2</v>
      </c>
      <c r="H1295" s="10" t="s">
        <v>495</v>
      </c>
      <c r="I1295" s="10">
        <v>1944</v>
      </c>
      <c r="J1295" s="11" t="s">
        <v>3901</v>
      </c>
      <c r="K1295" s="12" t="s">
        <v>415</v>
      </c>
      <c r="L1295" s="13" t="s">
        <v>3904</v>
      </c>
      <c r="M1295" s="13" t="s">
        <v>263</v>
      </c>
      <c r="N1295" t="s">
        <v>280</v>
      </c>
      <c r="Q1295" t="s">
        <v>281</v>
      </c>
      <c r="S1295" s="9"/>
      <c r="T1295" s="14">
        <v>10</v>
      </c>
      <c r="U1295" s="210" t="s">
        <v>3899</v>
      </c>
      <c r="V1295" s="14">
        <v>1</v>
      </c>
      <c r="W1295" s="14">
        <v>1</v>
      </c>
      <c r="X1295" s="14" t="s">
        <v>270</v>
      </c>
      <c r="Y1295">
        <v>418</v>
      </c>
      <c r="Z1295" t="s">
        <v>271</v>
      </c>
      <c r="AA1295">
        <f t="shared" si="20"/>
        <v>1</v>
      </c>
    </row>
    <row r="1296" spans="1:27" x14ac:dyDescent="0.2">
      <c r="A1296">
        <v>906</v>
      </c>
      <c r="B1296" s="1" t="s">
        <v>3909</v>
      </c>
      <c r="C1296" t="s">
        <v>341</v>
      </c>
      <c r="D1296" s="9">
        <v>618</v>
      </c>
      <c r="E1296" s="9" t="s">
        <v>259</v>
      </c>
      <c r="F1296" s="9" t="s">
        <v>814</v>
      </c>
      <c r="G1296" s="10">
        <v>3</v>
      </c>
      <c r="H1296" s="10" t="s">
        <v>495</v>
      </c>
      <c r="I1296" s="10">
        <v>1944</v>
      </c>
      <c r="J1296" s="11">
        <v>16348</v>
      </c>
      <c r="K1296" s="12" t="s">
        <v>237</v>
      </c>
      <c r="L1296" s="13" t="s">
        <v>3910</v>
      </c>
      <c r="M1296" s="13" t="s">
        <v>290</v>
      </c>
      <c r="N1296" t="s">
        <v>291</v>
      </c>
      <c r="O1296" t="s">
        <v>520</v>
      </c>
      <c r="S1296" s="9"/>
      <c r="T1296" s="14">
        <v>10</v>
      </c>
      <c r="U1296" s="210" t="s">
        <v>3899</v>
      </c>
      <c r="V1296" s="14">
        <v>1</v>
      </c>
      <c r="W1296" s="14">
        <v>1</v>
      </c>
      <c r="X1296" s="14" t="s">
        <v>294</v>
      </c>
      <c r="Y1296">
        <v>618</v>
      </c>
      <c r="Z1296" t="s">
        <v>271</v>
      </c>
      <c r="AA1296">
        <f t="shared" si="20"/>
        <v>1</v>
      </c>
    </row>
    <row r="1297" spans="1:27" x14ac:dyDescent="0.2">
      <c r="A1297">
        <v>6632</v>
      </c>
      <c r="B1297" s="1" t="s">
        <v>3911</v>
      </c>
      <c r="C1297" t="s">
        <v>284</v>
      </c>
      <c r="D1297" s="9">
        <v>125</v>
      </c>
      <c r="E1297" s="9" t="s">
        <v>259</v>
      </c>
      <c r="F1297" s="9" t="s">
        <v>312</v>
      </c>
      <c r="G1297" s="10">
        <v>3</v>
      </c>
      <c r="H1297" s="10" t="s">
        <v>495</v>
      </c>
      <c r="I1297" s="10">
        <v>1944</v>
      </c>
      <c r="J1297" s="11">
        <v>16348</v>
      </c>
      <c r="K1297" s="12" t="s">
        <v>237</v>
      </c>
      <c r="L1297" s="13" t="s">
        <v>3912</v>
      </c>
      <c r="M1297" s="13" t="s">
        <v>290</v>
      </c>
      <c r="O1297" t="s">
        <v>695</v>
      </c>
      <c r="S1297" s="9"/>
      <c r="T1297" s="14">
        <v>10</v>
      </c>
      <c r="U1297" s="210" t="s">
        <v>3899</v>
      </c>
      <c r="V1297" s="14">
        <v>1</v>
      </c>
      <c r="W1297" s="14">
        <v>1</v>
      </c>
      <c r="X1297" s="14" t="s">
        <v>270</v>
      </c>
      <c r="Y1297">
        <v>125</v>
      </c>
      <c r="Z1297" t="s">
        <v>505</v>
      </c>
      <c r="AA1297">
        <f t="shared" si="20"/>
        <v>1</v>
      </c>
    </row>
    <row r="1298" spans="1:27" x14ac:dyDescent="0.2">
      <c r="A1298">
        <v>5128</v>
      </c>
      <c r="B1298" s="1" t="s">
        <v>3905</v>
      </c>
      <c r="C1298" t="s">
        <v>1027</v>
      </c>
      <c r="D1298" s="9" t="s">
        <v>2655</v>
      </c>
      <c r="E1298" s="9" t="s">
        <v>876</v>
      </c>
      <c r="F1298" s="9" t="s">
        <v>260</v>
      </c>
      <c r="G1298" s="10">
        <v>3</v>
      </c>
      <c r="H1298" s="10" t="s">
        <v>495</v>
      </c>
      <c r="I1298" s="10">
        <v>1944</v>
      </c>
      <c r="J1298" s="11">
        <v>16348</v>
      </c>
      <c r="K1298" s="12" t="s">
        <v>237</v>
      </c>
      <c r="L1298" s="13" t="s">
        <v>3906</v>
      </c>
      <c r="M1298" s="13" t="s">
        <v>263</v>
      </c>
      <c r="N1298" t="s">
        <v>1503</v>
      </c>
      <c r="O1298" t="s">
        <v>1504</v>
      </c>
      <c r="P1298" t="s">
        <v>1504</v>
      </c>
      <c r="Q1298" t="s">
        <v>267</v>
      </c>
      <c r="R1298" t="s">
        <v>3907</v>
      </c>
      <c r="S1298" s="9"/>
      <c r="T1298" s="14">
        <v>10</v>
      </c>
      <c r="U1298" s="210" t="s">
        <v>3899</v>
      </c>
      <c r="V1298" s="14">
        <v>1</v>
      </c>
      <c r="W1298" s="14">
        <v>1</v>
      </c>
      <c r="X1298" s="14" t="s">
        <v>270</v>
      </c>
      <c r="Y1298">
        <v>45</v>
      </c>
      <c r="Z1298" t="s">
        <v>1419</v>
      </c>
      <c r="AA1298">
        <f t="shared" si="20"/>
        <v>2</v>
      </c>
    </row>
    <row r="1299" spans="1:27" x14ac:dyDescent="0.2">
      <c r="A1299">
        <v>1828</v>
      </c>
      <c r="B1299" s="1" t="s">
        <v>3908</v>
      </c>
      <c r="C1299" t="s">
        <v>2534</v>
      </c>
      <c r="D1299" s="9" t="s">
        <v>778</v>
      </c>
      <c r="E1299" s="9" t="s">
        <v>275</v>
      </c>
      <c r="F1299" s="9" t="s">
        <v>776</v>
      </c>
      <c r="G1299" s="10">
        <v>31</v>
      </c>
      <c r="H1299" s="10" t="s">
        <v>495</v>
      </c>
      <c r="I1299" s="10">
        <v>1944</v>
      </c>
      <c r="J1299" s="11">
        <v>16376</v>
      </c>
      <c r="K1299" s="12" t="s">
        <v>237</v>
      </c>
      <c r="L1299" s="13" t="s">
        <v>18812</v>
      </c>
      <c r="M1299" s="13" t="s">
        <v>290</v>
      </c>
      <c r="N1299" t="s">
        <v>291</v>
      </c>
      <c r="O1299" t="s">
        <v>17896</v>
      </c>
      <c r="S1299" s="9"/>
      <c r="T1299" s="14">
        <v>10</v>
      </c>
      <c r="U1299" s="210" t="s">
        <v>3899</v>
      </c>
      <c r="V1299" s="14">
        <v>1</v>
      </c>
      <c r="W1299" s="14">
        <v>1</v>
      </c>
      <c r="X1299" s="14" t="s">
        <v>294</v>
      </c>
      <c r="Y1299" t="s">
        <v>778</v>
      </c>
      <c r="Z1299" t="s">
        <v>271</v>
      </c>
      <c r="AA1299">
        <f t="shared" si="20"/>
        <v>1</v>
      </c>
    </row>
    <row r="1300" spans="1:27" x14ac:dyDescent="0.2">
      <c r="A1300">
        <v>5736</v>
      </c>
      <c r="B1300" s="1" t="s">
        <v>3917</v>
      </c>
      <c r="C1300" t="s">
        <v>2040</v>
      </c>
      <c r="D1300" s="9">
        <v>105</v>
      </c>
      <c r="E1300" s="9" t="s">
        <v>259</v>
      </c>
      <c r="F1300" s="9" t="s">
        <v>721</v>
      </c>
      <c r="G1300" s="10">
        <v>4</v>
      </c>
      <c r="H1300" s="10" t="s">
        <v>495</v>
      </c>
      <c r="I1300" s="10">
        <v>1944</v>
      </c>
      <c r="J1300" s="11" t="s">
        <v>3915</v>
      </c>
      <c r="K1300" s="12" t="s">
        <v>415</v>
      </c>
      <c r="L1300" s="13" t="s">
        <v>3918</v>
      </c>
      <c r="M1300" s="13" t="s">
        <v>290</v>
      </c>
      <c r="N1300" t="s">
        <v>573</v>
      </c>
      <c r="O1300" t="s">
        <v>292</v>
      </c>
      <c r="S1300" s="9"/>
      <c r="T1300" s="14">
        <v>10</v>
      </c>
      <c r="U1300" s="210" t="s">
        <v>3899</v>
      </c>
      <c r="V1300" s="14">
        <v>1</v>
      </c>
      <c r="W1300" s="14">
        <v>1</v>
      </c>
      <c r="X1300" s="14" t="s">
        <v>270</v>
      </c>
      <c r="Y1300">
        <v>105</v>
      </c>
      <c r="Z1300" t="s">
        <v>271</v>
      </c>
      <c r="AA1300">
        <f t="shared" si="20"/>
        <v>1</v>
      </c>
    </row>
    <row r="1301" spans="1:27" x14ac:dyDescent="0.2">
      <c r="A1301">
        <v>4557</v>
      </c>
      <c r="B1301" s="1" t="s">
        <v>3913</v>
      </c>
      <c r="C1301" t="s">
        <v>2040</v>
      </c>
      <c r="D1301" s="9" t="s">
        <v>3914</v>
      </c>
      <c r="E1301" s="9" t="s">
        <v>259</v>
      </c>
      <c r="F1301" s="9" t="s">
        <v>721</v>
      </c>
      <c r="G1301" s="10">
        <v>4</v>
      </c>
      <c r="H1301" s="10" t="s">
        <v>495</v>
      </c>
      <c r="I1301" s="10">
        <v>1944</v>
      </c>
      <c r="J1301" s="11" t="s">
        <v>3915</v>
      </c>
      <c r="K1301" s="12" t="s">
        <v>415</v>
      </c>
      <c r="L1301" s="13" t="s">
        <v>3916</v>
      </c>
      <c r="M1301" s="13" t="s">
        <v>263</v>
      </c>
      <c r="N1301" t="s">
        <v>280</v>
      </c>
      <c r="Q1301" t="s">
        <v>281</v>
      </c>
      <c r="S1301" s="9"/>
      <c r="T1301" s="14">
        <v>10</v>
      </c>
      <c r="U1301" s="210" t="s">
        <v>3899</v>
      </c>
      <c r="V1301" s="14">
        <v>1</v>
      </c>
      <c r="W1301" s="14">
        <v>1</v>
      </c>
      <c r="X1301" s="14" t="s">
        <v>270</v>
      </c>
      <c r="Y1301">
        <v>109</v>
      </c>
      <c r="Z1301" t="s">
        <v>271</v>
      </c>
      <c r="AA1301">
        <f t="shared" si="20"/>
        <v>2</v>
      </c>
    </row>
    <row r="1302" spans="1:27" x14ac:dyDescent="0.2">
      <c r="A1302">
        <v>2253</v>
      </c>
      <c r="B1302" s="1" t="s">
        <v>3919</v>
      </c>
      <c r="C1302" t="s">
        <v>1027</v>
      </c>
      <c r="D1302" s="9" t="s">
        <v>3684</v>
      </c>
      <c r="E1302" s="9" t="s">
        <v>275</v>
      </c>
      <c r="F1302" s="9" t="s">
        <v>413</v>
      </c>
      <c r="G1302" s="10">
        <v>5</v>
      </c>
      <c r="H1302" s="10" t="s">
        <v>495</v>
      </c>
      <c r="I1302" s="10">
        <v>1944</v>
      </c>
      <c r="J1302" s="11">
        <v>16350</v>
      </c>
      <c r="K1302" s="12" t="s">
        <v>237</v>
      </c>
      <c r="L1302" s="13" t="s">
        <v>3920</v>
      </c>
      <c r="M1302" s="13" t="s">
        <v>753</v>
      </c>
      <c r="S1302" s="9"/>
      <c r="T1302" s="14">
        <v>10</v>
      </c>
      <c r="U1302" s="210" t="s">
        <v>3899</v>
      </c>
      <c r="V1302" s="14">
        <v>1</v>
      </c>
      <c r="W1302" s="14">
        <v>1</v>
      </c>
      <c r="X1302" s="14" t="s">
        <v>270</v>
      </c>
      <c r="Y1302" t="s">
        <v>1126</v>
      </c>
      <c r="Z1302" t="s">
        <v>1419</v>
      </c>
      <c r="AA1302">
        <f t="shared" si="20"/>
        <v>2</v>
      </c>
    </row>
    <row r="1303" spans="1:27" x14ac:dyDescent="0.2">
      <c r="A1303">
        <v>5013</v>
      </c>
      <c r="B1303" s="1" t="s">
        <v>3923</v>
      </c>
      <c r="C1303" t="s">
        <v>1027</v>
      </c>
      <c r="D1303" s="9">
        <v>107</v>
      </c>
      <c r="E1303" s="9" t="s">
        <v>259</v>
      </c>
      <c r="F1303" s="9" t="s">
        <v>1416</v>
      </c>
      <c r="G1303" s="10">
        <v>5</v>
      </c>
      <c r="H1303" s="10" t="s">
        <v>495</v>
      </c>
      <c r="I1303" s="10">
        <v>1944</v>
      </c>
      <c r="J1303" s="11" t="s">
        <v>3924</v>
      </c>
      <c r="K1303" s="12" t="s">
        <v>415</v>
      </c>
      <c r="L1303" s="13" t="s">
        <v>3925</v>
      </c>
      <c r="M1303" s="13" t="s">
        <v>263</v>
      </c>
      <c r="N1303" t="s">
        <v>470</v>
      </c>
      <c r="Q1303" t="s">
        <v>672</v>
      </c>
      <c r="S1303" s="9"/>
      <c r="T1303" s="14">
        <v>10</v>
      </c>
      <c r="U1303" s="210" t="s">
        <v>3899</v>
      </c>
      <c r="V1303" s="14">
        <v>1</v>
      </c>
      <c r="W1303" s="14">
        <v>1</v>
      </c>
      <c r="X1303" s="14" t="s">
        <v>270</v>
      </c>
      <c r="Y1303">
        <v>107</v>
      </c>
      <c r="Z1303" t="s">
        <v>1419</v>
      </c>
      <c r="AA1303">
        <f t="shared" si="20"/>
        <v>1</v>
      </c>
    </row>
    <row r="1304" spans="1:27" x14ac:dyDescent="0.2">
      <c r="A1304">
        <v>3740</v>
      </c>
      <c r="B1304" s="52" t="s">
        <v>3921</v>
      </c>
      <c r="C1304" t="s">
        <v>1027</v>
      </c>
      <c r="D1304" s="9">
        <v>305</v>
      </c>
      <c r="E1304" s="9" t="s">
        <v>259</v>
      </c>
      <c r="F1304" s="9" t="s">
        <v>1416</v>
      </c>
      <c r="G1304" s="10">
        <v>5</v>
      </c>
      <c r="H1304" s="10" t="s">
        <v>495</v>
      </c>
      <c r="I1304" s="10">
        <v>1944</v>
      </c>
      <c r="J1304" s="11">
        <v>16350</v>
      </c>
      <c r="K1304" s="12" t="s">
        <v>415</v>
      </c>
      <c r="L1304" s="13" t="s">
        <v>3922</v>
      </c>
      <c r="M1304" s="13" t="s">
        <v>290</v>
      </c>
      <c r="N1304" t="s">
        <v>291</v>
      </c>
      <c r="O1304" t="s">
        <v>292</v>
      </c>
      <c r="S1304" s="9"/>
      <c r="T1304" s="14">
        <v>10</v>
      </c>
      <c r="U1304" s="210" t="s">
        <v>3899</v>
      </c>
      <c r="V1304" s="14">
        <v>1</v>
      </c>
      <c r="W1304" s="14">
        <v>1</v>
      </c>
      <c r="X1304" s="14" t="s">
        <v>270</v>
      </c>
      <c r="Y1304">
        <v>305</v>
      </c>
      <c r="Z1304" t="s">
        <v>271</v>
      </c>
      <c r="AA1304">
        <f t="shared" si="20"/>
        <v>1</v>
      </c>
    </row>
    <row r="1305" spans="1:27" x14ac:dyDescent="0.2">
      <c r="A1305">
        <v>251</v>
      </c>
      <c r="B1305" s="1" t="s">
        <v>3926</v>
      </c>
      <c r="C1305" t="s">
        <v>503</v>
      </c>
      <c r="D1305" s="9" t="s">
        <v>3927</v>
      </c>
      <c r="E1305" s="9" t="s">
        <v>259</v>
      </c>
      <c r="F1305" s="9" t="s">
        <v>532</v>
      </c>
      <c r="G1305" s="10">
        <v>6</v>
      </c>
      <c r="H1305" s="10" t="s">
        <v>495</v>
      </c>
      <c r="I1305" s="10">
        <v>1944</v>
      </c>
      <c r="J1305" s="11">
        <v>16351</v>
      </c>
      <c r="K1305" s="12" t="s">
        <v>237</v>
      </c>
      <c r="L1305" s="13" t="s">
        <v>3928</v>
      </c>
      <c r="M1305" s="13" t="s">
        <v>753</v>
      </c>
      <c r="S1305" s="9"/>
      <c r="T1305" s="14">
        <v>10</v>
      </c>
      <c r="U1305" s="210" t="s">
        <v>3899</v>
      </c>
      <c r="V1305" s="14">
        <v>1</v>
      </c>
      <c r="W1305" s="14">
        <v>1</v>
      </c>
      <c r="X1305" s="14" t="s">
        <v>294</v>
      </c>
      <c r="Y1305" t="s">
        <v>3929</v>
      </c>
      <c r="Z1305" t="s">
        <v>505</v>
      </c>
      <c r="AA1305">
        <f t="shared" si="20"/>
        <v>6</v>
      </c>
    </row>
    <row r="1306" spans="1:27" x14ac:dyDescent="0.2">
      <c r="A1306">
        <v>3328</v>
      </c>
      <c r="B1306" s="1" t="s">
        <v>3930</v>
      </c>
      <c r="C1306" t="s">
        <v>284</v>
      </c>
      <c r="D1306" s="9" t="s">
        <v>3931</v>
      </c>
      <c r="E1306" s="9" t="s">
        <v>259</v>
      </c>
      <c r="F1306" s="9" t="s">
        <v>312</v>
      </c>
      <c r="G1306" s="10">
        <v>6</v>
      </c>
      <c r="H1306" s="10" t="s">
        <v>495</v>
      </c>
      <c r="I1306" s="10">
        <v>1944</v>
      </c>
      <c r="J1306" s="11">
        <v>16351</v>
      </c>
      <c r="K1306" s="12" t="s">
        <v>237</v>
      </c>
      <c r="L1306" s="13" t="s">
        <v>3932</v>
      </c>
      <c r="M1306" s="13" t="s">
        <v>290</v>
      </c>
      <c r="O1306" t="s">
        <v>520</v>
      </c>
      <c r="S1306" s="9"/>
      <c r="T1306" s="14">
        <v>10</v>
      </c>
      <c r="U1306" s="210" t="s">
        <v>3899</v>
      </c>
      <c r="V1306" s="14">
        <v>1</v>
      </c>
      <c r="W1306" s="14">
        <v>1</v>
      </c>
      <c r="X1306" s="14" t="s">
        <v>270</v>
      </c>
      <c r="Y1306">
        <v>307</v>
      </c>
      <c r="Z1306" t="s">
        <v>505</v>
      </c>
      <c r="AA1306">
        <f t="shared" si="20"/>
        <v>3</v>
      </c>
    </row>
    <row r="1307" spans="1:27" x14ac:dyDescent="0.2">
      <c r="A1307">
        <v>7154</v>
      </c>
      <c r="B1307" s="1" t="s">
        <v>3933</v>
      </c>
      <c r="C1307" t="s">
        <v>1523</v>
      </c>
      <c r="D1307" s="9" t="s">
        <v>3250</v>
      </c>
      <c r="E1307" s="9" t="s">
        <v>259</v>
      </c>
      <c r="F1307" s="9" t="s">
        <v>312</v>
      </c>
      <c r="G1307" s="10">
        <v>6</v>
      </c>
      <c r="H1307" s="10" t="s">
        <v>495</v>
      </c>
      <c r="I1307" s="10">
        <v>1944</v>
      </c>
      <c r="J1307" s="11">
        <v>16351</v>
      </c>
      <c r="K1307" s="12" t="s">
        <v>237</v>
      </c>
      <c r="L1307" s="13" t="s">
        <v>17975</v>
      </c>
      <c r="M1307" s="13" t="s">
        <v>290</v>
      </c>
      <c r="N1307" t="s">
        <v>291</v>
      </c>
      <c r="O1307" t="s">
        <v>292</v>
      </c>
      <c r="S1307" s="9"/>
      <c r="T1307" s="14">
        <v>10</v>
      </c>
      <c r="U1307" s="210" t="s">
        <v>3899</v>
      </c>
      <c r="V1307" s="14">
        <v>1</v>
      </c>
      <c r="W1307" s="14">
        <v>1</v>
      </c>
      <c r="X1307" s="14" t="s">
        <v>270</v>
      </c>
      <c r="Y1307">
        <v>409</v>
      </c>
      <c r="Z1307" t="s">
        <v>505</v>
      </c>
      <c r="AA1307">
        <f t="shared" si="20"/>
        <v>2</v>
      </c>
    </row>
    <row r="1308" spans="1:27" x14ac:dyDescent="0.2">
      <c r="A1308">
        <v>3859</v>
      </c>
      <c r="B1308" s="1" t="s">
        <v>3934</v>
      </c>
      <c r="C1308" t="s">
        <v>1798</v>
      </c>
      <c r="D1308" s="9">
        <v>140</v>
      </c>
      <c r="E1308" s="9" t="s">
        <v>259</v>
      </c>
      <c r="F1308" s="9" t="s">
        <v>260</v>
      </c>
      <c r="G1308" s="10">
        <v>6</v>
      </c>
      <c r="H1308" s="10" t="s">
        <v>495</v>
      </c>
      <c r="I1308" s="10">
        <v>1944</v>
      </c>
      <c r="J1308" s="11">
        <v>16351</v>
      </c>
      <c r="K1308" s="12" t="s">
        <v>237</v>
      </c>
      <c r="L1308" s="13" t="s">
        <v>18706</v>
      </c>
      <c r="M1308" t="s">
        <v>263</v>
      </c>
      <c r="N1308" t="s">
        <v>771</v>
      </c>
      <c r="O1308" t="s">
        <v>17853</v>
      </c>
      <c r="Q1308" t="s">
        <v>672</v>
      </c>
      <c r="S1308" s="9"/>
      <c r="T1308" s="14">
        <v>10</v>
      </c>
      <c r="U1308" s="210" t="s">
        <v>3899</v>
      </c>
      <c r="V1308" s="14">
        <v>1</v>
      </c>
      <c r="W1308" s="14">
        <v>1</v>
      </c>
      <c r="X1308" s="14" t="s">
        <v>270</v>
      </c>
      <c r="Y1308">
        <v>140</v>
      </c>
      <c r="Z1308" t="s">
        <v>271</v>
      </c>
      <c r="AA1308">
        <f t="shared" si="20"/>
        <v>1</v>
      </c>
    </row>
    <row r="1309" spans="1:27" x14ac:dyDescent="0.2">
      <c r="A1309">
        <v>5848</v>
      </c>
      <c r="B1309" s="1" t="s">
        <v>3942</v>
      </c>
      <c r="C1309" t="s">
        <v>1523</v>
      </c>
      <c r="D1309" s="9" t="s">
        <v>3943</v>
      </c>
      <c r="E1309" s="9" t="s">
        <v>259</v>
      </c>
      <c r="F1309" s="9" t="s">
        <v>413</v>
      </c>
      <c r="G1309" s="21">
        <v>6</v>
      </c>
      <c r="H1309" s="21" t="s">
        <v>495</v>
      </c>
      <c r="I1309" s="21">
        <v>1944</v>
      </c>
      <c r="J1309" s="11" t="s">
        <v>3936</v>
      </c>
      <c r="K1309" s="12" t="s">
        <v>415</v>
      </c>
      <c r="L1309" s="13" t="s">
        <v>3944</v>
      </c>
      <c r="M1309" s="13" t="s">
        <v>332</v>
      </c>
      <c r="N1309" t="s">
        <v>333</v>
      </c>
      <c r="Q1309" t="s">
        <v>334</v>
      </c>
      <c r="S1309" s="20" t="s">
        <v>3941</v>
      </c>
      <c r="T1309" s="14">
        <v>10</v>
      </c>
      <c r="U1309" s="210" t="s">
        <v>3899</v>
      </c>
      <c r="V1309" s="14">
        <v>1</v>
      </c>
      <c r="W1309" s="14">
        <v>1</v>
      </c>
      <c r="X1309" s="14" t="s">
        <v>270</v>
      </c>
      <c r="Y1309">
        <v>29</v>
      </c>
      <c r="Z1309" t="s">
        <v>505</v>
      </c>
      <c r="AA1309">
        <f t="shared" si="20"/>
        <v>2</v>
      </c>
    </row>
    <row r="1310" spans="1:27" x14ac:dyDescent="0.2">
      <c r="A1310">
        <v>2225</v>
      </c>
      <c r="B1310" s="1" t="s">
        <v>3938</v>
      </c>
      <c r="C1310" t="s">
        <v>1523</v>
      </c>
      <c r="D1310" s="9" t="s">
        <v>3939</v>
      </c>
      <c r="E1310" s="9" t="s">
        <v>259</v>
      </c>
      <c r="F1310" s="9" t="s">
        <v>413</v>
      </c>
      <c r="G1310" s="21">
        <v>6</v>
      </c>
      <c r="H1310" s="21" t="s">
        <v>495</v>
      </c>
      <c r="I1310" s="21">
        <v>1944</v>
      </c>
      <c r="J1310" s="11" t="s">
        <v>3936</v>
      </c>
      <c r="K1310" s="12" t="s">
        <v>415</v>
      </c>
      <c r="L1310" s="13" t="s">
        <v>3940</v>
      </c>
      <c r="M1310" s="13" t="s">
        <v>263</v>
      </c>
      <c r="N1310" t="s">
        <v>280</v>
      </c>
      <c r="Q1310" t="s">
        <v>281</v>
      </c>
      <c r="S1310" s="20" t="s">
        <v>3941</v>
      </c>
      <c r="T1310" s="14">
        <v>10</v>
      </c>
      <c r="U1310" s="210" t="s">
        <v>3899</v>
      </c>
      <c r="V1310" s="14">
        <v>1</v>
      </c>
      <c r="W1310" s="14">
        <v>1</v>
      </c>
      <c r="X1310" s="14" t="s">
        <v>270</v>
      </c>
      <c r="Y1310">
        <v>29</v>
      </c>
      <c r="Z1310" t="s">
        <v>505</v>
      </c>
      <c r="AA1310">
        <f t="shared" si="20"/>
        <v>2</v>
      </c>
    </row>
    <row r="1311" spans="1:27" x14ac:dyDescent="0.2">
      <c r="A1311">
        <v>6835</v>
      </c>
      <c r="B1311" s="1" t="s">
        <v>3945</v>
      </c>
      <c r="C1311" t="s">
        <v>1027</v>
      </c>
      <c r="D1311" s="9">
        <v>464</v>
      </c>
      <c r="E1311" s="9" t="s">
        <v>259</v>
      </c>
      <c r="F1311" s="9" t="s">
        <v>1416</v>
      </c>
      <c r="G1311" s="10">
        <v>6</v>
      </c>
      <c r="H1311" s="10" t="s">
        <v>495</v>
      </c>
      <c r="I1311" s="10">
        <v>1944</v>
      </c>
      <c r="J1311" s="11" t="s">
        <v>3936</v>
      </c>
      <c r="K1311" s="12" t="s">
        <v>415</v>
      </c>
      <c r="L1311" s="13" t="s">
        <v>3946</v>
      </c>
      <c r="M1311" s="13" t="s">
        <v>263</v>
      </c>
      <c r="N1311" t="s">
        <v>470</v>
      </c>
      <c r="Q1311" t="s">
        <v>672</v>
      </c>
      <c r="S1311" s="9"/>
      <c r="T1311" s="14">
        <v>10</v>
      </c>
      <c r="U1311" s="210" t="s">
        <v>3899</v>
      </c>
      <c r="V1311" s="14">
        <v>1</v>
      </c>
      <c r="W1311" s="14">
        <v>1</v>
      </c>
      <c r="X1311" s="14" t="s">
        <v>270</v>
      </c>
      <c r="Y1311">
        <v>464</v>
      </c>
      <c r="Z1311" t="s">
        <v>1419</v>
      </c>
      <c r="AA1311">
        <f t="shared" si="20"/>
        <v>1</v>
      </c>
    </row>
    <row r="1312" spans="1:27" x14ac:dyDescent="0.2">
      <c r="A1312">
        <v>5741</v>
      </c>
      <c r="B1312" s="8" t="s">
        <v>3949</v>
      </c>
      <c r="C1312" t="s">
        <v>2040</v>
      </c>
      <c r="D1312" s="219">
        <v>105</v>
      </c>
      <c r="E1312" s="20" t="s">
        <v>259</v>
      </c>
      <c r="F1312" s="20" t="s">
        <v>721</v>
      </c>
      <c r="G1312" s="21">
        <v>6</v>
      </c>
      <c r="H1312" s="21" t="s">
        <v>495</v>
      </c>
      <c r="I1312" s="21">
        <v>1944</v>
      </c>
      <c r="J1312" s="11" t="s">
        <v>3936</v>
      </c>
      <c r="K1312" s="12" t="s">
        <v>415</v>
      </c>
      <c r="L1312" s="13" t="s">
        <v>3950</v>
      </c>
      <c r="M1312" s="27" t="s">
        <v>332</v>
      </c>
      <c r="N1312" t="s">
        <v>333</v>
      </c>
      <c r="Q1312" t="s">
        <v>334</v>
      </c>
      <c r="S1312" s="9"/>
      <c r="T1312" s="14">
        <v>10</v>
      </c>
      <c r="U1312" s="210" t="s">
        <v>3899</v>
      </c>
      <c r="V1312" s="14">
        <v>1</v>
      </c>
      <c r="W1312" s="14">
        <v>1</v>
      </c>
      <c r="X1312" s="14" t="s">
        <v>270</v>
      </c>
      <c r="Y1312">
        <v>105</v>
      </c>
      <c r="Z1312" t="s">
        <v>271</v>
      </c>
      <c r="AA1312">
        <f t="shared" si="20"/>
        <v>1</v>
      </c>
    </row>
    <row r="1313" spans="1:27" s="109" customFormat="1" x14ac:dyDescent="0.2">
      <c r="A1313" s="109">
        <v>7139</v>
      </c>
      <c r="B1313" s="108" t="s">
        <v>3935</v>
      </c>
      <c r="C1313" s="109" t="s">
        <v>2040</v>
      </c>
      <c r="D1313" s="110" t="s">
        <v>2863</v>
      </c>
      <c r="E1313" s="110" t="s">
        <v>259</v>
      </c>
      <c r="F1313" s="110" t="s">
        <v>721</v>
      </c>
      <c r="G1313" s="111">
        <v>6</v>
      </c>
      <c r="H1313" s="111" t="s">
        <v>495</v>
      </c>
      <c r="I1313" s="111">
        <v>1944</v>
      </c>
      <c r="J1313" s="112" t="s">
        <v>3936</v>
      </c>
      <c r="K1313" s="113" t="s">
        <v>415</v>
      </c>
      <c r="L1313" s="114" t="s">
        <v>18505</v>
      </c>
      <c r="M1313" s="114" t="s">
        <v>263</v>
      </c>
      <c r="N1313" s="109" t="s">
        <v>613</v>
      </c>
      <c r="Q1313" s="109" t="s">
        <v>672</v>
      </c>
      <c r="S1313" s="110" t="s">
        <v>3937</v>
      </c>
      <c r="T1313" s="109">
        <v>10</v>
      </c>
      <c r="U1313" s="212" t="s">
        <v>3899</v>
      </c>
      <c r="V1313" s="109">
        <v>1</v>
      </c>
      <c r="W1313" s="109">
        <v>1</v>
      </c>
      <c r="X1313" s="109" t="s">
        <v>270</v>
      </c>
      <c r="Y1313" s="109">
        <v>571</v>
      </c>
      <c r="Z1313" s="109" t="s">
        <v>271</v>
      </c>
      <c r="AA1313" s="109">
        <f t="shared" si="20"/>
        <v>2</v>
      </c>
    </row>
    <row r="1314" spans="1:27" x14ac:dyDescent="0.2">
      <c r="A1314">
        <v>5344</v>
      </c>
      <c r="B1314" s="1" t="s">
        <v>3947</v>
      </c>
      <c r="C1314" t="s">
        <v>1523</v>
      </c>
      <c r="D1314" s="9">
        <v>409</v>
      </c>
      <c r="E1314" s="9" t="s">
        <v>259</v>
      </c>
      <c r="F1314" s="9" t="s">
        <v>312</v>
      </c>
      <c r="G1314" s="21">
        <v>6</v>
      </c>
      <c r="H1314" s="21" t="s">
        <v>495</v>
      </c>
      <c r="I1314" s="21">
        <v>1944</v>
      </c>
      <c r="J1314" s="11" t="s">
        <v>3936</v>
      </c>
      <c r="K1314" s="12" t="s">
        <v>415</v>
      </c>
      <c r="L1314" s="13" t="s">
        <v>17962</v>
      </c>
      <c r="M1314" s="13" t="s">
        <v>263</v>
      </c>
      <c r="N1314" t="s">
        <v>1350</v>
      </c>
      <c r="Q1314" t="s">
        <v>672</v>
      </c>
      <c r="S1314" s="9"/>
      <c r="T1314" s="14">
        <v>10</v>
      </c>
      <c r="U1314" s="210" t="s">
        <v>3899</v>
      </c>
      <c r="V1314" s="14">
        <v>1</v>
      </c>
      <c r="W1314" s="14">
        <v>1</v>
      </c>
      <c r="X1314" s="14" t="s">
        <v>270</v>
      </c>
      <c r="Y1314">
        <v>409</v>
      </c>
      <c r="Z1314" t="s">
        <v>505</v>
      </c>
      <c r="AA1314">
        <f t="shared" si="20"/>
        <v>1</v>
      </c>
    </row>
    <row r="1315" spans="1:27" x14ac:dyDescent="0.2">
      <c r="A1315">
        <v>6506</v>
      </c>
      <c r="B1315" s="8" t="s">
        <v>3948</v>
      </c>
      <c r="C1315" t="s">
        <v>2534</v>
      </c>
      <c r="D1315" s="20">
        <v>157</v>
      </c>
      <c r="E1315" s="20" t="s">
        <v>259</v>
      </c>
      <c r="F1315" s="20" t="s">
        <v>413</v>
      </c>
      <c r="G1315" s="21">
        <v>6</v>
      </c>
      <c r="H1315" s="21" t="s">
        <v>495</v>
      </c>
      <c r="I1315" s="21">
        <v>1944</v>
      </c>
      <c r="J1315" s="11" t="s">
        <v>3936</v>
      </c>
      <c r="K1315" s="12" t="s">
        <v>415</v>
      </c>
      <c r="L1315" s="13" t="s">
        <v>18594</v>
      </c>
      <c r="M1315" s="27" t="s">
        <v>263</v>
      </c>
      <c r="N1315" t="s">
        <v>771</v>
      </c>
      <c r="O1315" s="14" t="s">
        <v>17852</v>
      </c>
      <c r="Q1315" t="s">
        <v>672</v>
      </c>
      <c r="S1315" s="9"/>
      <c r="T1315" s="14">
        <v>10</v>
      </c>
      <c r="U1315" s="210" t="s">
        <v>3899</v>
      </c>
      <c r="V1315" s="14">
        <v>1</v>
      </c>
      <c r="W1315" s="14">
        <v>1</v>
      </c>
      <c r="X1315" s="14" t="s">
        <v>270</v>
      </c>
      <c r="Y1315">
        <v>157</v>
      </c>
      <c r="Z1315" t="s">
        <v>505</v>
      </c>
      <c r="AA1315">
        <f t="shared" si="20"/>
        <v>1</v>
      </c>
    </row>
    <row r="1316" spans="1:27" x14ac:dyDescent="0.2">
      <c r="A1316">
        <v>4279</v>
      </c>
      <c r="B1316" s="1" t="s">
        <v>3951</v>
      </c>
      <c r="C1316" t="s">
        <v>507</v>
      </c>
      <c r="D1316" s="9" t="s">
        <v>2585</v>
      </c>
      <c r="E1316" s="9" t="s">
        <v>259</v>
      </c>
      <c r="F1316" s="9" t="s">
        <v>721</v>
      </c>
      <c r="G1316" s="10">
        <v>7</v>
      </c>
      <c r="H1316" s="10" t="s">
        <v>495</v>
      </c>
      <c r="I1316" s="10">
        <v>1944</v>
      </c>
      <c r="J1316" s="11">
        <v>16352</v>
      </c>
      <c r="K1316" s="12" t="s">
        <v>237</v>
      </c>
      <c r="L1316" s="13" t="s">
        <v>3952</v>
      </c>
      <c r="M1316" s="13" t="s">
        <v>263</v>
      </c>
      <c r="N1316" t="s">
        <v>280</v>
      </c>
      <c r="Q1316" t="s">
        <v>281</v>
      </c>
      <c r="S1316" s="9"/>
      <c r="T1316" s="14">
        <v>10</v>
      </c>
      <c r="U1316" s="210" t="s">
        <v>3899</v>
      </c>
      <c r="V1316" s="14">
        <v>1</v>
      </c>
      <c r="W1316" s="14">
        <v>1</v>
      </c>
      <c r="X1316" s="14" t="s">
        <v>270</v>
      </c>
      <c r="Y1316">
        <v>627</v>
      </c>
      <c r="Z1316" t="s">
        <v>18167</v>
      </c>
      <c r="AA1316">
        <f t="shared" si="20"/>
        <v>2</v>
      </c>
    </row>
    <row r="1317" spans="1:27" x14ac:dyDescent="0.2">
      <c r="A1317">
        <v>6508</v>
      </c>
      <c r="B1317" s="1" t="s">
        <v>3953</v>
      </c>
      <c r="C1317" t="s">
        <v>2534</v>
      </c>
      <c r="D1317" s="9">
        <v>157</v>
      </c>
      <c r="E1317" s="9" t="s">
        <v>259</v>
      </c>
      <c r="F1317" s="9" t="s">
        <v>413</v>
      </c>
      <c r="G1317" s="10">
        <v>7</v>
      </c>
      <c r="H1317" s="10" t="s">
        <v>495</v>
      </c>
      <c r="I1317" s="10">
        <v>1944</v>
      </c>
      <c r="J1317" s="11">
        <v>16352</v>
      </c>
      <c r="K1317" s="12" t="s">
        <v>237</v>
      </c>
      <c r="L1317" s="13" t="s">
        <v>18595</v>
      </c>
      <c r="M1317" s="13" t="s">
        <v>290</v>
      </c>
      <c r="N1317" t="s">
        <v>573</v>
      </c>
      <c r="O1317" t="s">
        <v>292</v>
      </c>
      <c r="S1317" s="9"/>
      <c r="T1317" s="14">
        <v>10</v>
      </c>
      <c r="U1317" s="210" t="s">
        <v>3899</v>
      </c>
      <c r="V1317" s="14">
        <v>1</v>
      </c>
      <c r="W1317" s="14">
        <v>1</v>
      </c>
      <c r="X1317" s="14" t="s">
        <v>270</v>
      </c>
      <c r="Y1317">
        <v>157</v>
      </c>
      <c r="Z1317" t="s">
        <v>505</v>
      </c>
      <c r="AA1317">
        <f t="shared" si="20"/>
        <v>1</v>
      </c>
    </row>
    <row r="1318" spans="1:27" x14ac:dyDescent="0.2">
      <c r="A1318">
        <v>7610</v>
      </c>
      <c r="B1318" s="1" t="s">
        <v>3954</v>
      </c>
      <c r="C1318" t="s">
        <v>284</v>
      </c>
      <c r="D1318" s="9" t="s">
        <v>3955</v>
      </c>
      <c r="E1318" s="9" t="s">
        <v>259</v>
      </c>
      <c r="F1318" s="9" t="s">
        <v>312</v>
      </c>
      <c r="G1318" s="10">
        <v>7</v>
      </c>
      <c r="H1318" s="10" t="s">
        <v>495</v>
      </c>
      <c r="I1318" s="10">
        <v>1944</v>
      </c>
      <c r="J1318" s="11" t="s">
        <v>3956</v>
      </c>
      <c r="K1318" s="12" t="s">
        <v>415</v>
      </c>
      <c r="L1318" s="13" t="s">
        <v>18454</v>
      </c>
      <c r="M1318" s="13" t="s">
        <v>263</v>
      </c>
      <c r="N1318" t="s">
        <v>280</v>
      </c>
      <c r="Q1318" t="s">
        <v>281</v>
      </c>
      <c r="S1318" s="9"/>
      <c r="T1318" s="14">
        <v>10</v>
      </c>
      <c r="U1318" s="210" t="s">
        <v>3899</v>
      </c>
      <c r="V1318" s="14">
        <v>1</v>
      </c>
      <c r="W1318" s="14">
        <v>1</v>
      </c>
      <c r="X1318" s="14" t="s">
        <v>270</v>
      </c>
      <c r="Y1318">
        <v>125</v>
      </c>
      <c r="Z1318" t="s">
        <v>505</v>
      </c>
      <c r="AA1318">
        <f t="shared" si="20"/>
        <v>2</v>
      </c>
    </row>
    <row r="1319" spans="1:27" x14ac:dyDescent="0.2">
      <c r="A1319">
        <v>5346</v>
      </c>
      <c r="B1319" s="1" t="s">
        <v>3957</v>
      </c>
      <c r="C1319" t="s">
        <v>1523</v>
      </c>
      <c r="D1319" s="9">
        <v>409</v>
      </c>
      <c r="E1319" s="9" t="s">
        <v>259</v>
      </c>
      <c r="F1319" s="9" t="s">
        <v>312</v>
      </c>
      <c r="G1319" s="10">
        <v>7</v>
      </c>
      <c r="H1319" s="10" t="s">
        <v>495</v>
      </c>
      <c r="I1319" s="10">
        <v>1944</v>
      </c>
      <c r="J1319" s="11" t="s">
        <v>3956</v>
      </c>
      <c r="K1319" s="12" t="s">
        <v>415</v>
      </c>
      <c r="L1319" s="13" t="s">
        <v>18506</v>
      </c>
      <c r="M1319" s="13" t="s">
        <v>263</v>
      </c>
      <c r="N1319" t="s">
        <v>771</v>
      </c>
      <c r="O1319" t="s">
        <v>280</v>
      </c>
      <c r="Q1319" t="s">
        <v>672</v>
      </c>
      <c r="S1319" s="9"/>
      <c r="T1319" s="14">
        <v>10</v>
      </c>
      <c r="U1319" s="210" t="s">
        <v>3899</v>
      </c>
      <c r="V1319" s="14">
        <v>1</v>
      </c>
      <c r="W1319" s="14">
        <v>1</v>
      </c>
      <c r="X1319" s="14" t="s">
        <v>270</v>
      </c>
      <c r="Y1319">
        <v>409</v>
      </c>
      <c r="Z1319" t="s">
        <v>505</v>
      </c>
      <c r="AA1319">
        <f t="shared" si="20"/>
        <v>1</v>
      </c>
    </row>
    <row r="1320" spans="1:27" x14ac:dyDescent="0.2">
      <c r="A1320">
        <v>1554</v>
      </c>
      <c r="B1320" s="1" t="s">
        <v>3965</v>
      </c>
      <c r="C1320" t="s">
        <v>1970</v>
      </c>
      <c r="D1320" s="9" t="s">
        <v>3966</v>
      </c>
      <c r="E1320" s="9" t="s">
        <v>259</v>
      </c>
      <c r="F1320" s="9" t="s">
        <v>312</v>
      </c>
      <c r="G1320" s="10">
        <v>9</v>
      </c>
      <c r="H1320" s="10" t="s">
        <v>495</v>
      </c>
      <c r="I1320" s="10">
        <v>1944</v>
      </c>
      <c r="J1320" s="11" t="s">
        <v>3963</v>
      </c>
      <c r="K1320" s="12" t="s">
        <v>237</v>
      </c>
      <c r="L1320" s="13" t="s">
        <v>3967</v>
      </c>
      <c r="M1320" s="13" t="s">
        <v>753</v>
      </c>
      <c r="S1320" s="9"/>
      <c r="T1320" s="14">
        <v>10</v>
      </c>
      <c r="U1320" s="210" t="s">
        <v>3899</v>
      </c>
      <c r="V1320" s="14">
        <v>1</v>
      </c>
      <c r="W1320" s="14">
        <v>1</v>
      </c>
      <c r="X1320" s="14" t="s">
        <v>270</v>
      </c>
      <c r="Y1320">
        <v>85</v>
      </c>
      <c r="Z1320" t="s">
        <v>271</v>
      </c>
      <c r="AA1320">
        <f t="shared" si="20"/>
        <v>3</v>
      </c>
    </row>
    <row r="1321" spans="1:27" x14ac:dyDescent="0.2">
      <c r="A1321">
        <v>46</v>
      </c>
      <c r="B1321" s="1" t="s">
        <v>3961</v>
      </c>
      <c r="C1321" t="s">
        <v>1970</v>
      </c>
      <c r="D1321" s="9" t="s">
        <v>3962</v>
      </c>
      <c r="E1321" s="9" t="s">
        <v>259</v>
      </c>
      <c r="F1321" s="9" t="s">
        <v>748</v>
      </c>
      <c r="G1321" s="10">
        <v>9</v>
      </c>
      <c r="H1321" s="10" t="s">
        <v>495</v>
      </c>
      <c r="I1321" s="10">
        <v>1944</v>
      </c>
      <c r="J1321" s="11" t="s">
        <v>3963</v>
      </c>
      <c r="K1321" s="12" t="s">
        <v>237</v>
      </c>
      <c r="L1321" s="13" t="s">
        <v>3964</v>
      </c>
      <c r="M1321" s="13" t="s">
        <v>753</v>
      </c>
      <c r="S1321" s="9"/>
      <c r="T1321" s="14">
        <v>10</v>
      </c>
      <c r="U1321" s="210" t="s">
        <v>3899</v>
      </c>
      <c r="V1321" s="14">
        <v>1</v>
      </c>
      <c r="W1321" s="14">
        <v>1</v>
      </c>
      <c r="X1321" s="14" t="s">
        <v>270</v>
      </c>
      <c r="Y1321" t="s">
        <v>849</v>
      </c>
      <c r="Z1321" t="s">
        <v>271</v>
      </c>
      <c r="AA1321">
        <f t="shared" si="20"/>
        <v>7</v>
      </c>
    </row>
    <row r="1322" spans="1:27" x14ac:dyDescent="0.2">
      <c r="A1322">
        <v>1543</v>
      </c>
      <c r="B1322" s="1" t="s">
        <v>3968</v>
      </c>
      <c r="C1322" t="s">
        <v>1970</v>
      </c>
      <c r="D1322" s="9" t="s">
        <v>3966</v>
      </c>
      <c r="E1322" s="9" t="s">
        <v>259</v>
      </c>
      <c r="F1322" s="9" t="s">
        <v>312</v>
      </c>
      <c r="G1322" s="10">
        <v>9</v>
      </c>
      <c r="H1322" s="10" t="s">
        <v>495</v>
      </c>
      <c r="I1322" s="10">
        <v>1944</v>
      </c>
      <c r="J1322" s="11" t="s">
        <v>3963</v>
      </c>
      <c r="K1322" s="12" t="s">
        <v>237</v>
      </c>
      <c r="L1322" s="13" t="s">
        <v>3969</v>
      </c>
      <c r="M1322" s="13" t="s">
        <v>753</v>
      </c>
      <c r="S1322" s="9"/>
      <c r="T1322" s="14">
        <v>10</v>
      </c>
      <c r="U1322" s="210" t="s">
        <v>3899</v>
      </c>
      <c r="V1322" s="14">
        <v>1</v>
      </c>
      <c r="W1322" s="14">
        <v>1</v>
      </c>
      <c r="X1322" s="14" t="s">
        <v>270</v>
      </c>
      <c r="Y1322">
        <v>85</v>
      </c>
      <c r="Z1322" t="s">
        <v>271</v>
      </c>
      <c r="AA1322">
        <f t="shared" si="20"/>
        <v>3</v>
      </c>
    </row>
    <row r="1323" spans="1:27" x14ac:dyDescent="0.2">
      <c r="A1323">
        <v>1208</v>
      </c>
      <c r="B1323" s="1" t="s">
        <v>3970</v>
      </c>
      <c r="C1323" t="s">
        <v>1027</v>
      </c>
      <c r="D1323" s="9" t="s">
        <v>3971</v>
      </c>
      <c r="E1323" s="9" t="s">
        <v>876</v>
      </c>
      <c r="F1323" s="9" t="s">
        <v>1416</v>
      </c>
      <c r="G1323" s="10">
        <v>9</v>
      </c>
      <c r="H1323" s="10" t="s">
        <v>495</v>
      </c>
      <c r="I1323" s="10">
        <v>1944</v>
      </c>
      <c r="J1323" s="11" t="s">
        <v>3963</v>
      </c>
      <c r="K1323" s="12" t="s">
        <v>237</v>
      </c>
      <c r="L1323" s="13" t="s">
        <v>3972</v>
      </c>
      <c r="M1323" s="13" t="s">
        <v>753</v>
      </c>
      <c r="S1323" s="9"/>
      <c r="T1323" s="14">
        <v>10</v>
      </c>
      <c r="U1323" s="210" t="s">
        <v>3899</v>
      </c>
      <c r="V1323" s="14">
        <v>1</v>
      </c>
      <c r="W1323" s="14">
        <v>1</v>
      </c>
      <c r="X1323" s="14" t="s">
        <v>270</v>
      </c>
      <c r="Y1323" t="s">
        <v>1232</v>
      </c>
      <c r="Z1323" t="s">
        <v>1419</v>
      </c>
      <c r="AA1323">
        <f t="shared" si="20"/>
        <v>2</v>
      </c>
    </row>
    <row r="1324" spans="1:27" x14ac:dyDescent="0.2">
      <c r="A1324">
        <v>4022</v>
      </c>
      <c r="B1324" s="1" t="s">
        <v>3973</v>
      </c>
      <c r="C1324" t="s">
        <v>1027</v>
      </c>
      <c r="D1324" s="9">
        <v>613</v>
      </c>
      <c r="E1324" s="9" t="s">
        <v>259</v>
      </c>
      <c r="F1324" s="9" t="s">
        <v>1416</v>
      </c>
      <c r="G1324" s="10">
        <v>9</v>
      </c>
      <c r="H1324" s="10" t="s">
        <v>495</v>
      </c>
      <c r="I1324" s="10">
        <v>1944</v>
      </c>
      <c r="J1324" s="11" t="s">
        <v>3974</v>
      </c>
      <c r="K1324" s="12" t="s">
        <v>415</v>
      </c>
      <c r="L1324" s="13" t="s">
        <v>3975</v>
      </c>
      <c r="M1324" s="13" t="s">
        <v>263</v>
      </c>
      <c r="N1324" t="s">
        <v>470</v>
      </c>
      <c r="Q1324" t="s">
        <v>672</v>
      </c>
      <c r="S1324" s="9"/>
      <c r="T1324" s="14">
        <v>10</v>
      </c>
      <c r="U1324" s="210" t="s">
        <v>3899</v>
      </c>
      <c r="V1324" s="14">
        <v>1</v>
      </c>
      <c r="W1324" s="14">
        <v>1</v>
      </c>
      <c r="X1324" s="14" t="s">
        <v>270</v>
      </c>
      <c r="Y1324">
        <v>613</v>
      </c>
      <c r="Z1324" t="s">
        <v>1419</v>
      </c>
      <c r="AA1324">
        <f t="shared" si="20"/>
        <v>1</v>
      </c>
    </row>
    <row r="1325" spans="1:27" x14ac:dyDescent="0.2">
      <c r="A1325">
        <v>6782</v>
      </c>
      <c r="B1325" s="1" t="s">
        <v>3958</v>
      </c>
      <c r="C1325" t="s">
        <v>507</v>
      </c>
      <c r="D1325" s="9" t="s">
        <v>3959</v>
      </c>
      <c r="E1325" s="9" t="s">
        <v>259</v>
      </c>
      <c r="F1325" s="9" t="s">
        <v>721</v>
      </c>
      <c r="G1325" s="10">
        <v>9</v>
      </c>
      <c r="H1325" s="10" t="s">
        <v>495</v>
      </c>
      <c r="I1325" s="10">
        <v>1944</v>
      </c>
      <c r="J1325" s="11" t="s">
        <v>3974</v>
      </c>
      <c r="K1325" s="12" t="s">
        <v>415</v>
      </c>
      <c r="L1325" s="13" t="s">
        <v>3960</v>
      </c>
      <c r="M1325" s="13" t="s">
        <v>290</v>
      </c>
      <c r="N1325" t="s">
        <v>573</v>
      </c>
      <c r="O1325" t="s">
        <v>933</v>
      </c>
      <c r="S1325" s="9"/>
      <c r="T1325" s="14">
        <v>10</v>
      </c>
      <c r="U1325" s="210" t="s">
        <v>3899</v>
      </c>
      <c r="V1325" s="14">
        <v>1</v>
      </c>
      <c r="W1325" s="14">
        <v>1</v>
      </c>
      <c r="X1325" s="14" t="s">
        <v>270</v>
      </c>
      <c r="Y1325">
        <v>608</v>
      </c>
      <c r="Z1325" t="s">
        <v>18167</v>
      </c>
      <c r="AA1325">
        <f t="shared" si="20"/>
        <v>2</v>
      </c>
    </row>
    <row r="1326" spans="1:27" x14ac:dyDescent="0.2">
      <c r="A1326">
        <v>3081</v>
      </c>
      <c r="B1326" s="1" t="s">
        <v>3981</v>
      </c>
      <c r="C1326" t="s">
        <v>1523</v>
      </c>
      <c r="D1326" s="9" t="s">
        <v>3982</v>
      </c>
      <c r="E1326" s="9" t="s">
        <v>259</v>
      </c>
      <c r="F1326" s="9" t="s">
        <v>312</v>
      </c>
      <c r="G1326" s="10">
        <v>10</v>
      </c>
      <c r="H1326" s="10" t="s">
        <v>495</v>
      </c>
      <c r="I1326" s="10">
        <v>1944</v>
      </c>
      <c r="J1326" s="11">
        <v>16355</v>
      </c>
      <c r="K1326" s="12" t="s">
        <v>237</v>
      </c>
      <c r="L1326" s="13" t="s">
        <v>3983</v>
      </c>
      <c r="M1326" s="13" t="s">
        <v>290</v>
      </c>
      <c r="N1326" t="s">
        <v>291</v>
      </c>
      <c r="O1326" t="s">
        <v>620</v>
      </c>
      <c r="S1326" s="9"/>
      <c r="T1326" s="14">
        <v>10</v>
      </c>
      <c r="U1326" s="210" t="s">
        <v>3899</v>
      </c>
      <c r="V1326" s="14">
        <v>1</v>
      </c>
      <c r="W1326" s="14">
        <v>1</v>
      </c>
      <c r="X1326" s="14" t="s">
        <v>270</v>
      </c>
      <c r="Y1326">
        <v>29</v>
      </c>
      <c r="Z1326" t="s">
        <v>505</v>
      </c>
      <c r="AA1326">
        <f t="shared" si="20"/>
        <v>2</v>
      </c>
    </row>
    <row r="1327" spans="1:27" x14ac:dyDescent="0.2">
      <c r="A1327">
        <v>477</v>
      </c>
      <c r="B1327" s="1" t="s">
        <v>3976</v>
      </c>
      <c r="C1327" t="s">
        <v>1027</v>
      </c>
      <c r="D1327" s="9" t="s">
        <v>3977</v>
      </c>
      <c r="E1327" s="9" t="s">
        <v>876</v>
      </c>
      <c r="F1327" s="9" t="s">
        <v>286</v>
      </c>
      <c r="G1327" s="10">
        <v>10</v>
      </c>
      <c r="H1327" s="10" t="s">
        <v>495</v>
      </c>
      <c r="I1327" s="10">
        <v>1944</v>
      </c>
      <c r="J1327" s="11">
        <v>16355</v>
      </c>
      <c r="K1327" s="12" t="s">
        <v>237</v>
      </c>
      <c r="L1327" s="13" t="s">
        <v>3978</v>
      </c>
      <c r="M1327" s="13" t="s">
        <v>290</v>
      </c>
      <c r="O1327" t="s">
        <v>339</v>
      </c>
      <c r="S1327" s="9"/>
      <c r="T1327" s="14">
        <v>10</v>
      </c>
      <c r="U1327" s="210" t="s">
        <v>3899</v>
      </c>
      <c r="V1327" s="14">
        <v>1</v>
      </c>
      <c r="W1327" s="14">
        <v>1</v>
      </c>
      <c r="X1327" s="14" t="s">
        <v>294</v>
      </c>
      <c r="Y1327" t="s">
        <v>3980</v>
      </c>
      <c r="Z1327" t="s">
        <v>271</v>
      </c>
      <c r="AA1327">
        <f t="shared" si="20"/>
        <v>4</v>
      </c>
    </row>
    <row r="1328" spans="1:27" x14ac:dyDescent="0.2">
      <c r="A1328">
        <v>1984</v>
      </c>
      <c r="B1328" s="1" t="s">
        <v>3984</v>
      </c>
      <c r="C1328" t="s">
        <v>3985</v>
      </c>
      <c r="D1328" s="9">
        <v>608</v>
      </c>
      <c r="E1328" s="9" t="s">
        <v>259</v>
      </c>
      <c r="F1328" s="9" t="s">
        <v>721</v>
      </c>
      <c r="G1328" s="10">
        <v>10</v>
      </c>
      <c r="H1328" s="10" t="s">
        <v>495</v>
      </c>
      <c r="I1328" s="10">
        <v>1944</v>
      </c>
      <c r="J1328" s="11">
        <v>16355</v>
      </c>
      <c r="K1328" s="12" t="s">
        <v>237</v>
      </c>
      <c r="L1328" s="13" t="s">
        <v>3986</v>
      </c>
      <c r="M1328" s="13" t="s">
        <v>290</v>
      </c>
      <c r="N1328" t="s">
        <v>573</v>
      </c>
      <c r="O1328" t="s">
        <v>292</v>
      </c>
      <c r="S1328" s="9"/>
      <c r="T1328" s="14">
        <v>10</v>
      </c>
      <c r="U1328" s="210" t="s">
        <v>3899</v>
      </c>
      <c r="V1328" s="14">
        <v>1</v>
      </c>
      <c r="W1328" s="14">
        <v>1</v>
      </c>
      <c r="X1328" s="14" t="s">
        <v>270</v>
      </c>
      <c r="Y1328">
        <v>608</v>
      </c>
      <c r="Z1328" t="s">
        <v>18167</v>
      </c>
      <c r="AA1328">
        <f t="shared" si="20"/>
        <v>1</v>
      </c>
    </row>
    <row r="1329" spans="1:27" x14ac:dyDescent="0.2">
      <c r="A1329">
        <v>3444</v>
      </c>
      <c r="B1329" s="1" t="s">
        <v>3987</v>
      </c>
      <c r="C1329" t="s">
        <v>1027</v>
      </c>
      <c r="D1329" s="9">
        <v>406</v>
      </c>
      <c r="E1329" s="9" t="s">
        <v>259</v>
      </c>
      <c r="F1329" s="9" t="s">
        <v>312</v>
      </c>
      <c r="G1329" s="10">
        <v>10</v>
      </c>
      <c r="H1329" s="10" t="s">
        <v>495</v>
      </c>
      <c r="I1329" s="10">
        <v>1944</v>
      </c>
      <c r="J1329" s="11">
        <v>16355</v>
      </c>
      <c r="K1329" s="12" t="s">
        <v>237</v>
      </c>
      <c r="L1329" s="13" t="s">
        <v>3988</v>
      </c>
      <c r="M1329" s="13" t="s">
        <v>290</v>
      </c>
      <c r="O1329" t="s">
        <v>2007</v>
      </c>
      <c r="S1329" s="9"/>
      <c r="T1329" s="14">
        <v>10</v>
      </c>
      <c r="U1329" s="210" t="s">
        <v>3899</v>
      </c>
      <c r="V1329" s="14">
        <v>1</v>
      </c>
      <c r="W1329" s="14">
        <v>1</v>
      </c>
      <c r="X1329" s="14" t="s">
        <v>270</v>
      </c>
      <c r="Y1329">
        <v>406</v>
      </c>
      <c r="Z1329" t="s">
        <v>271</v>
      </c>
      <c r="AA1329">
        <f t="shared" si="20"/>
        <v>1</v>
      </c>
    </row>
    <row r="1330" spans="1:27" x14ac:dyDescent="0.2">
      <c r="A1330">
        <v>4622</v>
      </c>
      <c r="B1330" s="1" t="s">
        <v>9892</v>
      </c>
      <c r="C1330" t="s">
        <v>507</v>
      </c>
      <c r="D1330" s="9">
        <v>139</v>
      </c>
      <c r="E1330" s="9" t="s">
        <v>259</v>
      </c>
      <c r="F1330" s="9" t="s">
        <v>721</v>
      </c>
      <c r="G1330" s="10">
        <v>10</v>
      </c>
      <c r="H1330" s="10" t="s">
        <v>495</v>
      </c>
      <c r="I1330" s="10">
        <v>1944</v>
      </c>
      <c r="J1330" s="11" t="s">
        <v>18629</v>
      </c>
      <c r="K1330" s="12" t="s">
        <v>415</v>
      </c>
      <c r="L1330" s="13" t="s">
        <v>18630</v>
      </c>
      <c r="M1330" t="s">
        <v>290</v>
      </c>
      <c r="N1330" t="s">
        <v>573</v>
      </c>
      <c r="O1330" t="s">
        <v>292</v>
      </c>
      <c r="S1330" s="9"/>
      <c r="T1330">
        <v>11</v>
      </c>
      <c r="U1330" s="208" t="s">
        <v>3899</v>
      </c>
      <c r="V1330" s="14">
        <v>0</v>
      </c>
      <c r="W1330" s="14">
        <v>1</v>
      </c>
      <c r="X1330" s="109" t="s">
        <v>270</v>
      </c>
      <c r="Y1330">
        <v>139</v>
      </c>
      <c r="Z1330" t="s">
        <v>18167</v>
      </c>
      <c r="AA1330">
        <f t="shared" si="20"/>
        <v>1</v>
      </c>
    </row>
    <row r="1331" spans="1:27" x14ac:dyDescent="0.2">
      <c r="A1331">
        <v>1555</v>
      </c>
      <c r="B1331" s="1" t="s">
        <v>3993</v>
      </c>
      <c r="C1331" t="s">
        <v>341</v>
      </c>
      <c r="D1331" s="9">
        <v>618</v>
      </c>
      <c r="E1331" s="9" t="s">
        <v>259</v>
      </c>
      <c r="F1331" s="9" t="s">
        <v>814</v>
      </c>
      <c r="G1331" s="10">
        <v>11</v>
      </c>
      <c r="H1331" s="10" t="s">
        <v>495</v>
      </c>
      <c r="I1331" s="10">
        <v>1944</v>
      </c>
      <c r="J1331" s="11">
        <v>16356</v>
      </c>
      <c r="K1331" s="12" t="s">
        <v>237</v>
      </c>
      <c r="L1331" s="13" t="s">
        <v>3994</v>
      </c>
      <c r="M1331" s="13" t="s">
        <v>290</v>
      </c>
      <c r="N1331" t="s">
        <v>291</v>
      </c>
      <c r="O1331" t="s">
        <v>764</v>
      </c>
      <c r="S1331" s="9"/>
      <c r="T1331" s="14">
        <v>10</v>
      </c>
      <c r="U1331" s="210" t="s">
        <v>3899</v>
      </c>
      <c r="V1331" s="14">
        <v>1</v>
      </c>
      <c r="W1331" s="14">
        <v>1</v>
      </c>
      <c r="X1331" s="14" t="s">
        <v>294</v>
      </c>
      <c r="Y1331">
        <v>618</v>
      </c>
      <c r="Z1331" t="s">
        <v>271</v>
      </c>
      <c r="AA1331">
        <f t="shared" si="20"/>
        <v>1</v>
      </c>
    </row>
    <row r="1332" spans="1:27" x14ac:dyDescent="0.2">
      <c r="A1332">
        <v>1367</v>
      </c>
      <c r="B1332" s="1" t="s">
        <v>3989</v>
      </c>
      <c r="C1332" t="s">
        <v>1027</v>
      </c>
      <c r="D1332" s="9" t="s">
        <v>3990</v>
      </c>
      <c r="E1332" s="9" t="s">
        <v>876</v>
      </c>
      <c r="F1332" s="9" t="s">
        <v>532</v>
      </c>
      <c r="G1332" s="10">
        <v>11</v>
      </c>
      <c r="H1332" s="10" t="s">
        <v>495</v>
      </c>
      <c r="I1332" s="10">
        <v>1944</v>
      </c>
      <c r="J1332" s="11">
        <v>16356</v>
      </c>
      <c r="K1332" s="12" t="s">
        <v>237</v>
      </c>
      <c r="L1332" s="13" t="s">
        <v>3991</v>
      </c>
      <c r="M1332" s="13" t="s">
        <v>290</v>
      </c>
      <c r="N1332" t="s">
        <v>291</v>
      </c>
      <c r="O1332" t="s">
        <v>292</v>
      </c>
      <c r="S1332" s="9"/>
      <c r="T1332" s="14">
        <v>10</v>
      </c>
      <c r="U1332" s="210" t="s">
        <v>3899</v>
      </c>
      <c r="V1332" s="14">
        <v>1</v>
      </c>
      <c r="W1332" s="14">
        <v>1</v>
      </c>
      <c r="X1332" s="14" t="s">
        <v>294</v>
      </c>
      <c r="Y1332" t="s">
        <v>3992</v>
      </c>
      <c r="Z1332" t="s">
        <v>271</v>
      </c>
      <c r="AA1332">
        <f t="shared" si="20"/>
        <v>3</v>
      </c>
    </row>
    <row r="1333" spans="1:27" x14ac:dyDescent="0.2">
      <c r="A1333">
        <v>3788</v>
      </c>
      <c r="B1333" s="1" t="s">
        <v>3995</v>
      </c>
      <c r="C1333" t="s">
        <v>507</v>
      </c>
      <c r="D1333" s="9" t="s">
        <v>3722</v>
      </c>
      <c r="E1333" s="9" t="s">
        <v>259</v>
      </c>
      <c r="F1333" s="9" t="s">
        <v>721</v>
      </c>
      <c r="G1333" s="10">
        <v>11</v>
      </c>
      <c r="H1333" s="10" t="s">
        <v>495</v>
      </c>
      <c r="I1333" s="10">
        <v>1944</v>
      </c>
      <c r="J1333" s="11" t="s">
        <v>3996</v>
      </c>
      <c r="K1333" s="12" t="s">
        <v>415</v>
      </c>
      <c r="L1333" s="117" t="s">
        <v>18518</v>
      </c>
      <c r="M1333" s="13" t="s">
        <v>263</v>
      </c>
      <c r="N1333" t="s">
        <v>280</v>
      </c>
      <c r="Q1333" t="s">
        <v>281</v>
      </c>
      <c r="S1333" s="9"/>
      <c r="T1333" s="14">
        <v>10</v>
      </c>
      <c r="U1333" s="210" t="s">
        <v>3899</v>
      </c>
      <c r="V1333" s="14">
        <v>1</v>
      </c>
      <c r="W1333" s="14">
        <v>1</v>
      </c>
      <c r="X1333" s="14" t="s">
        <v>270</v>
      </c>
      <c r="Y1333">
        <v>608</v>
      </c>
      <c r="Z1333" t="s">
        <v>18167</v>
      </c>
      <c r="AA1333">
        <f t="shared" si="20"/>
        <v>2</v>
      </c>
    </row>
    <row r="1334" spans="1:27" x14ac:dyDescent="0.2">
      <c r="A1334">
        <v>1066</v>
      </c>
      <c r="B1334" s="1" t="s">
        <v>3997</v>
      </c>
      <c r="C1334" t="s">
        <v>1027</v>
      </c>
      <c r="D1334" s="9" t="s">
        <v>18150</v>
      </c>
      <c r="E1334" s="9" t="s">
        <v>275</v>
      </c>
      <c r="F1334" s="9" t="s">
        <v>532</v>
      </c>
      <c r="G1334" s="10">
        <v>12</v>
      </c>
      <c r="H1334" s="10" t="s">
        <v>495</v>
      </c>
      <c r="I1334" s="10">
        <v>1944</v>
      </c>
      <c r="J1334" s="11">
        <v>16357</v>
      </c>
      <c r="K1334" s="12" t="s">
        <v>237</v>
      </c>
      <c r="L1334" s="13" t="s">
        <v>18151</v>
      </c>
      <c r="M1334" s="13" t="s">
        <v>290</v>
      </c>
      <c r="N1334" t="s">
        <v>291</v>
      </c>
      <c r="O1334" t="s">
        <v>520</v>
      </c>
      <c r="S1334" s="9"/>
      <c r="T1334" s="14">
        <v>10</v>
      </c>
      <c r="U1334" s="210" t="s">
        <v>3899</v>
      </c>
      <c r="V1334" s="14">
        <v>1</v>
      </c>
      <c r="W1334" s="14">
        <v>1</v>
      </c>
      <c r="X1334" s="14" t="s">
        <v>294</v>
      </c>
      <c r="Y1334" t="s">
        <v>3998</v>
      </c>
      <c r="Z1334" t="s">
        <v>271</v>
      </c>
      <c r="AA1334">
        <f t="shared" si="20"/>
        <v>4</v>
      </c>
    </row>
    <row r="1335" spans="1:27" x14ac:dyDescent="0.2">
      <c r="A1335">
        <v>5009</v>
      </c>
      <c r="B1335" s="1" t="s">
        <v>3999</v>
      </c>
      <c r="C1335" t="s">
        <v>507</v>
      </c>
      <c r="D1335" s="9" t="s">
        <v>3440</v>
      </c>
      <c r="E1335" s="9" t="s">
        <v>259</v>
      </c>
      <c r="F1335" s="9" t="s">
        <v>532</v>
      </c>
      <c r="G1335" s="10">
        <v>12</v>
      </c>
      <c r="H1335" s="10" t="s">
        <v>495</v>
      </c>
      <c r="I1335" s="10">
        <v>1944</v>
      </c>
      <c r="J1335" s="11">
        <v>16357</v>
      </c>
      <c r="K1335" s="12" t="s">
        <v>237</v>
      </c>
      <c r="L1335" s="13" t="s">
        <v>4000</v>
      </c>
      <c r="M1335" s="13" t="s">
        <v>290</v>
      </c>
      <c r="N1335" t="s">
        <v>291</v>
      </c>
      <c r="O1335" t="s">
        <v>480</v>
      </c>
      <c r="S1335" s="9"/>
      <c r="T1335" s="14">
        <v>10</v>
      </c>
      <c r="U1335" s="210" t="s">
        <v>3899</v>
      </c>
      <c r="V1335" s="14">
        <v>1</v>
      </c>
      <c r="W1335" s="14">
        <v>1</v>
      </c>
      <c r="X1335" s="14" t="s">
        <v>294</v>
      </c>
      <c r="Y1335" t="s">
        <v>531</v>
      </c>
      <c r="Z1335" t="s">
        <v>18167</v>
      </c>
      <c r="AA1335">
        <f t="shared" si="20"/>
        <v>2</v>
      </c>
    </row>
    <row r="1336" spans="1:27" x14ac:dyDescent="0.2">
      <c r="A1336">
        <v>4585</v>
      </c>
      <c r="B1336" s="1" t="s">
        <v>4001</v>
      </c>
      <c r="C1336" t="s">
        <v>1523</v>
      </c>
      <c r="D1336" s="9" t="s">
        <v>2257</v>
      </c>
      <c r="E1336" s="9" t="s">
        <v>275</v>
      </c>
      <c r="F1336" s="9" t="s">
        <v>413</v>
      </c>
      <c r="G1336" s="10">
        <v>12</v>
      </c>
      <c r="H1336" s="10" t="s">
        <v>495</v>
      </c>
      <c r="I1336" s="10">
        <v>1944</v>
      </c>
      <c r="J1336" s="11">
        <v>16357</v>
      </c>
      <c r="K1336" s="12" t="s">
        <v>415</v>
      </c>
      <c r="L1336" s="13" t="s">
        <v>4002</v>
      </c>
      <c r="M1336" s="13" t="s">
        <v>332</v>
      </c>
      <c r="N1336" t="s">
        <v>333</v>
      </c>
      <c r="Q1336" t="s">
        <v>334</v>
      </c>
      <c r="S1336" s="9"/>
      <c r="T1336" s="14">
        <v>10</v>
      </c>
      <c r="U1336" s="210" t="s">
        <v>3899</v>
      </c>
      <c r="V1336" s="14">
        <v>1</v>
      </c>
      <c r="W1336" s="14">
        <v>1</v>
      </c>
      <c r="X1336" s="14" t="s">
        <v>270</v>
      </c>
      <c r="Y1336">
        <v>256</v>
      </c>
      <c r="Z1336" t="s">
        <v>505</v>
      </c>
      <c r="AA1336">
        <f t="shared" si="20"/>
        <v>2</v>
      </c>
    </row>
    <row r="1337" spans="1:27" x14ac:dyDescent="0.2">
      <c r="A1337">
        <v>4277</v>
      </c>
      <c r="B1337" s="1" t="s">
        <v>4003</v>
      </c>
      <c r="C1337" t="s">
        <v>2040</v>
      </c>
      <c r="D1337" s="9" t="s">
        <v>3065</v>
      </c>
      <c r="E1337" s="9" t="s">
        <v>259</v>
      </c>
      <c r="F1337" s="9" t="s">
        <v>721</v>
      </c>
      <c r="G1337" s="10">
        <v>12</v>
      </c>
      <c r="H1337" s="10" t="s">
        <v>495</v>
      </c>
      <c r="I1337" s="10">
        <v>1944</v>
      </c>
      <c r="J1337" s="11" t="s">
        <v>4004</v>
      </c>
      <c r="K1337" s="12" t="s">
        <v>415</v>
      </c>
      <c r="L1337" s="13" t="s">
        <v>4005</v>
      </c>
      <c r="M1337" s="13" t="s">
        <v>332</v>
      </c>
      <c r="N1337" t="s">
        <v>333</v>
      </c>
      <c r="Q1337" t="s">
        <v>334</v>
      </c>
      <c r="S1337" s="9"/>
      <c r="T1337" s="14">
        <v>10</v>
      </c>
      <c r="U1337" s="210" t="s">
        <v>3899</v>
      </c>
      <c r="V1337" s="14">
        <v>1</v>
      </c>
      <c r="W1337" s="14">
        <v>1</v>
      </c>
      <c r="X1337" s="14" t="s">
        <v>270</v>
      </c>
      <c r="Y1337">
        <v>692</v>
      </c>
      <c r="Z1337" t="s">
        <v>271</v>
      </c>
      <c r="AA1337">
        <f t="shared" si="20"/>
        <v>2</v>
      </c>
    </row>
    <row r="1338" spans="1:27" x14ac:dyDescent="0.2">
      <c r="A1338">
        <v>1373</v>
      </c>
      <c r="B1338" s="1" t="s">
        <v>4036</v>
      </c>
      <c r="C1338" t="s">
        <v>284</v>
      </c>
      <c r="D1338" s="9" t="s">
        <v>924</v>
      </c>
      <c r="E1338" s="9" t="s">
        <v>259</v>
      </c>
      <c r="F1338" s="9" t="s">
        <v>312</v>
      </c>
      <c r="G1338" s="10">
        <v>13</v>
      </c>
      <c r="H1338" s="10" t="s">
        <v>495</v>
      </c>
      <c r="I1338" s="10">
        <v>1944</v>
      </c>
      <c r="J1338" s="11">
        <v>16358</v>
      </c>
      <c r="K1338" s="12" t="s">
        <v>237</v>
      </c>
      <c r="L1338" s="13" t="s">
        <v>4037</v>
      </c>
      <c r="M1338" s="13" t="s">
        <v>332</v>
      </c>
      <c r="N1338" t="s">
        <v>333</v>
      </c>
      <c r="Q1338" t="s">
        <v>334</v>
      </c>
      <c r="S1338" s="9"/>
      <c r="T1338" s="14">
        <v>10</v>
      </c>
      <c r="U1338" s="210" t="s">
        <v>3899</v>
      </c>
      <c r="V1338" s="14">
        <v>1</v>
      </c>
      <c r="W1338" s="14">
        <v>1</v>
      </c>
      <c r="X1338" s="14" t="s">
        <v>270</v>
      </c>
      <c r="Y1338">
        <v>307</v>
      </c>
      <c r="Z1338" t="s">
        <v>271</v>
      </c>
      <c r="AA1338">
        <f t="shared" si="20"/>
        <v>2</v>
      </c>
    </row>
    <row r="1339" spans="1:27" x14ac:dyDescent="0.2">
      <c r="A1339">
        <v>4452</v>
      </c>
      <c r="B1339" s="1" t="s">
        <v>4009</v>
      </c>
      <c r="C1339" t="s">
        <v>1027</v>
      </c>
      <c r="D1339" s="9">
        <v>248</v>
      </c>
      <c r="E1339" s="9" t="s">
        <v>259</v>
      </c>
      <c r="F1339" s="9" t="s">
        <v>883</v>
      </c>
      <c r="G1339" s="10">
        <v>13</v>
      </c>
      <c r="H1339" s="10" t="s">
        <v>495</v>
      </c>
      <c r="I1339" s="10">
        <v>1944</v>
      </c>
      <c r="J1339" s="11">
        <v>16358</v>
      </c>
      <c r="K1339" s="12" t="s">
        <v>237</v>
      </c>
      <c r="L1339" s="13" t="s">
        <v>4010</v>
      </c>
      <c r="M1339" s="13" t="s">
        <v>332</v>
      </c>
      <c r="N1339" t="s">
        <v>333</v>
      </c>
      <c r="Q1339" t="s">
        <v>334</v>
      </c>
      <c r="S1339" s="9"/>
      <c r="T1339" s="14">
        <v>10</v>
      </c>
      <c r="U1339" s="210" t="s">
        <v>3899</v>
      </c>
      <c r="V1339" s="14">
        <v>1</v>
      </c>
      <c r="W1339" s="14">
        <v>1</v>
      </c>
      <c r="X1339" s="14" t="s">
        <v>270</v>
      </c>
      <c r="Y1339">
        <v>248</v>
      </c>
      <c r="Z1339" t="s">
        <v>271</v>
      </c>
      <c r="AA1339">
        <f t="shared" si="20"/>
        <v>1</v>
      </c>
    </row>
    <row r="1340" spans="1:27" x14ac:dyDescent="0.2">
      <c r="A1340">
        <v>1650</v>
      </c>
      <c r="B1340" s="1" t="s">
        <v>4006</v>
      </c>
      <c r="C1340" t="s">
        <v>1798</v>
      </c>
      <c r="D1340" s="9" t="s">
        <v>4007</v>
      </c>
      <c r="E1340" s="9" t="s">
        <v>275</v>
      </c>
      <c r="F1340" s="9" t="s">
        <v>260</v>
      </c>
      <c r="G1340" s="10">
        <v>13</v>
      </c>
      <c r="H1340" s="10" t="s">
        <v>495</v>
      </c>
      <c r="I1340" s="10">
        <v>1944</v>
      </c>
      <c r="J1340" s="11">
        <v>16358</v>
      </c>
      <c r="K1340" s="12" t="s">
        <v>237</v>
      </c>
      <c r="L1340" s="13" t="s">
        <v>4008</v>
      </c>
      <c r="M1340" s="13" t="s">
        <v>263</v>
      </c>
      <c r="N1340" t="s">
        <v>280</v>
      </c>
      <c r="Q1340" t="s">
        <v>281</v>
      </c>
      <c r="S1340" s="9"/>
      <c r="T1340" s="14">
        <v>10</v>
      </c>
      <c r="U1340" s="210" t="s">
        <v>3899</v>
      </c>
      <c r="V1340" s="14">
        <v>1</v>
      </c>
      <c r="W1340" s="14">
        <v>1</v>
      </c>
      <c r="X1340" s="14" t="s">
        <v>270</v>
      </c>
      <c r="Y1340">
        <v>680</v>
      </c>
      <c r="Z1340" t="s">
        <v>271</v>
      </c>
      <c r="AA1340">
        <f t="shared" si="20"/>
        <v>2</v>
      </c>
    </row>
    <row r="1341" spans="1:27" x14ac:dyDescent="0.2">
      <c r="A1341">
        <v>2604</v>
      </c>
      <c r="B1341" s="1" t="s">
        <v>4038</v>
      </c>
      <c r="C1341" t="s">
        <v>1798</v>
      </c>
      <c r="D1341" s="9" t="s">
        <v>1047</v>
      </c>
      <c r="E1341" s="9" t="s">
        <v>275</v>
      </c>
      <c r="F1341" s="9" t="s">
        <v>260</v>
      </c>
      <c r="G1341" s="10">
        <v>13</v>
      </c>
      <c r="H1341" s="10" t="s">
        <v>495</v>
      </c>
      <c r="I1341" s="10">
        <v>1944</v>
      </c>
      <c r="J1341" s="11">
        <v>16358</v>
      </c>
      <c r="K1341" s="12" t="s">
        <v>237</v>
      </c>
      <c r="L1341" s="13" t="s">
        <v>53</v>
      </c>
      <c r="M1341" s="13" t="s">
        <v>263</v>
      </c>
      <c r="N1341" t="s">
        <v>3374</v>
      </c>
      <c r="O1341" t="s">
        <v>3704</v>
      </c>
      <c r="P1341" t="s">
        <v>3704</v>
      </c>
      <c r="Q1341" t="s">
        <v>267</v>
      </c>
      <c r="R1341" t="s">
        <v>955</v>
      </c>
      <c r="S1341" s="9"/>
      <c r="T1341" s="14">
        <v>10</v>
      </c>
      <c r="U1341" s="210" t="s">
        <v>3899</v>
      </c>
      <c r="V1341" s="14">
        <v>1</v>
      </c>
      <c r="W1341" s="14">
        <v>1</v>
      </c>
      <c r="X1341" s="14" t="s">
        <v>270</v>
      </c>
      <c r="Y1341" t="s">
        <v>1047</v>
      </c>
      <c r="Z1341" t="s">
        <v>271</v>
      </c>
      <c r="AA1341">
        <f t="shared" si="20"/>
        <v>1</v>
      </c>
    </row>
    <row r="1342" spans="1:27" x14ac:dyDescent="0.2">
      <c r="A1342">
        <v>6302</v>
      </c>
      <c r="B1342" s="1" t="s">
        <v>4011</v>
      </c>
      <c r="C1342" t="s">
        <v>507</v>
      </c>
      <c r="D1342" s="9">
        <v>139</v>
      </c>
      <c r="E1342" s="9" t="s">
        <v>259</v>
      </c>
      <c r="F1342" s="9" t="s">
        <v>721</v>
      </c>
      <c r="G1342" s="10">
        <v>14</v>
      </c>
      <c r="H1342" s="10" t="s">
        <v>495</v>
      </c>
      <c r="I1342" s="10">
        <v>1944</v>
      </c>
      <c r="J1342" s="11">
        <v>16359</v>
      </c>
      <c r="K1342" s="12" t="s">
        <v>415</v>
      </c>
      <c r="L1342" s="13" t="s">
        <v>17961</v>
      </c>
      <c r="M1342" s="13" t="s">
        <v>290</v>
      </c>
      <c r="N1342" t="s">
        <v>573</v>
      </c>
      <c r="O1342" t="s">
        <v>292</v>
      </c>
      <c r="S1342" s="9"/>
      <c r="T1342" s="14">
        <v>10</v>
      </c>
      <c r="U1342" s="210" t="s">
        <v>3899</v>
      </c>
      <c r="V1342" s="14">
        <v>1</v>
      </c>
      <c r="W1342" s="14">
        <v>1</v>
      </c>
      <c r="X1342" s="14" t="s">
        <v>270</v>
      </c>
      <c r="Y1342">
        <v>139</v>
      </c>
      <c r="Z1342" t="s">
        <v>18167</v>
      </c>
      <c r="AA1342">
        <f t="shared" si="20"/>
        <v>1</v>
      </c>
    </row>
    <row r="1343" spans="1:27" x14ac:dyDescent="0.2">
      <c r="A1343">
        <v>7260</v>
      </c>
      <c r="B1343" s="1" t="s">
        <v>4012</v>
      </c>
      <c r="C1343" t="s">
        <v>2040</v>
      </c>
      <c r="D1343" s="9" t="s">
        <v>4013</v>
      </c>
      <c r="E1343" s="9" t="s">
        <v>259</v>
      </c>
      <c r="F1343" s="9" t="s">
        <v>721</v>
      </c>
      <c r="G1343" s="10">
        <v>14</v>
      </c>
      <c r="H1343" s="10" t="s">
        <v>495</v>
      </c>
      <c r="I1343" s="10">
        <v>1944</v>
      </c>
      <c r="J1343" s="11" t="s">
        <v>4014</v>
      </c>
      <c r="K1343" s="12" t="s">
        <v>415</v>
      </c>
      <c r="L1343" s="13" t="s">
        <v>181</v>
      </c>
      <c r="M1343" s="29" t="s">
        <v>263</v>
      </c>
      <c r="N1343" t="s">
        <v>652</v>
      </c>
      <c r="O1343" t="s">
        <v>182</v>
      </c>
      <c r="P1343" t="s">
        <v>3059</v>
      </c>
      <c r="Q1343" s="15" t="s">
        <v>267</v>
      </c>
      <c r="R1343" s="15" t="s">
        <v>4015</v>
      </c>
      <c r="S1343" s="28"/>
      <c r="T1343" s="14">
        <v>10</v>
      </c>
      <c r="U1343" s="210" t="s">
        <v>3899</v>
      </c>
      <c r="V1343" s="14">
        <v>1</v>
      </c>
      <c r="W1343" s="14">
        <v>1</v>
      </c>
      <c r="X1343" s="14" t="s">
        <v>270</v>
      </c>
      <c r="Y1343">
        <v>692</v>
      </c>
      <c r="Z1343" t="s">
        <v>271</v>
      </c>
      <c r="AA1343">
        <f t="shared" si="20"/>
        <v>2</v>
      </c>
    </row>
    <row r="1344" spans="1:27" x14ac:dyDescent="0.2">
      <c r="A1344">
        <v>5541</v>
      </c>
      <c r="B1344" s="1" t="s">
        <v>4019</v>
      </c>
      <c r="C1344" t="s">
        <v>1027</v>
      </c>
      <c r="D1344" s="9">
        <v>107</v>
      </c>
      <c r="E1344" s="9" t="s">
        <v>259</v>
      </c>
      <c r="F1344" s="9" t="s">
        <v>1416</v>
      </c>
      <c r="G1344" s="10">
        <v>15</v>
      </c>
      <c r="H1344" s="10" t="s">
        <v>495</v>
      </c>
      <c r="I1344" s="10">
        <v>1944</v>
      </c>
      <c r="J1344" s="11">
        <v>16360</v>
      </c>
      <c r="K1344" s="12" t="s">
        <v>237</v>
      </c>
      <c r="L1344" s="13" t="s">
        <v>4020</v>
      </c>
      <c r="M1344" s="13" t="s">
        <v>290</v>
      </c>
      <c r="O1344" t="s">
        <v>292</v>
      </c>
      <c r="S1344" s="9"/>
      <c r="T1344" s="14">
        <v>10</v>
      </c>
      <c r="U1344" s="210" t="s">
        <v>3899</v>
      </c>
      <c r="V1344" s="14">
        <v>1</v>
      </c>
      <c r="W1344" s="14">
        <v>1</v>
      </c>
      <c r="X1344" s="14" t="s">
        <v>270</v>
      </c>
      <c r="Y1344">
        <v>107</v>
      </c>
      <c r="Z1344" t="s">
        <v>1419</v>
      </c>
      <c r="AA1344">
        <f t="shared" si="20"/>
        <v>1</v>
      </c>
    </row>
    <row r="1345" spans="1:27" x14ac:dyDescent="0.2">
      <c r="A1345">
        <v>1377</v>
      </c>
      <c r="B1345" s="1" t="s">
        <v>4018</v>
      </c>
      <c r="C1345" t="s">
        <v>3985</v>
      </c>
      <c r="D1345" s="9">
        <v>608</v>
      </c>
      <c r="E1345" s="9" t="s">
        <v>259</v>
      </c>
      <c r="F1345" s="9" t="s">
        <v>721</v>
      </c>
      <c r="G1345" s="10">
        <v>15</v>
      </c>
      <c r="H1345" s="10" t="s">
        <v>495</v>
      </c>
      <c r="I1345" s="10">
        <v>1944</v>
      </c>
      <c r="J1345" s="11">
        <v>16360</v>
      </c>
      <c r="K1345" s="12" t="s">
        <v>237</v>
      </c>
      <c r="L1345" s="13" t="s">
        <v>18628</v>
      </c>
      <c r="M1345" s="13" t="s">
        <v>290</v>
      </c>
      <c r="N1345" t="s">
        <v>573</v>
      </c>
      <c r="O1345" t="s">
        <v>2926</v>
      </c>
      <c r="S1345" s="9"/>
      <c r="T1345" s="14">
        <v>10</v>
      </c>
      <c r="U1345" s="210" t="s">
        <v>3899</v>
      </c>
      <c r="V1345" s="14">
        <v>1</v>
      </c>
      <c r="W1345" s="14">
        <v>1</v>
      </c>
      <c r="X1345" s="14" t="s">
        <v>270</v>
      </c>
      <c r="Y1345">
        <v>608</v>
      </c>
      <c r="Z1345" t="s">
        <v>18167</v>
      </c>
      <c r="AA1345">
        <f t="shared" si="20"/>
        <v>1</v>
      </c>
    </row>
    <row r="1346" spans="1:27" x14ac:dyDescent="0.2">
      <c r="A1346">
        <v>3086</v>
      </c>
      <c r="B1346" s="1" t="s">
        <v>4016</v>
      </c>
      <c r="C1346" t="s">
        <v>503</v>
      </c>
      <c r="D1346" s="9" t="s">
        <v>3173</v>
      </c>
      <c r="E1346" s="9" t="s">
        <v>259</v>
      </c>
      <c r="F1346" s="9" t="s">
        <v>286</v>
      </c>
      <c r="G1346" s="10">
        <v>15</v>
      </c>
      <c r="H1346" s="10" t="s">
        <v>495</v>
      </c>
      <c r="I1346" s="10">
        <v>1944</v>
      </c>
      <c r="J1346" s="11">
        <v>16360</v>
      </c>
      <c r="K1346" s="12" t="s">
        <v>237</v>
      </c>
      <c r="L1346" s="13" t="s">
        <v>4017</v>
      </c>
      <c r="M1346" s="13" t="s">
        <v>290</v>
      </c>
      <c r="N1346" t="s">
        <v>291</v>
      </c>
      <c r="O1346" t="s">
        <v>320</v>
      </c>
      <c r="S1346" s="9"/>
      <c r="T1346" s="14">
        <v>10</v>
      </c>
      <c r="U1346" s="210" t="s">
        <v>3899</v>
      </c>
      <c r="V1346" s="14">
        <v>1</v>
      </c>
      <c r="W1346" s="14">
        <v>1</v>
      </c>
      <c r="X1346" s="14" t="s">
        <v>294</v>
      </c>
      <c r="Y1346" t="s">
        <v>2529</v>
      </c>
      <c r="Z1346" t="s">
        <v>505</v>
      </c>
      <c r="AA1346">
        <f t="shared" ref="AA1346:AA1409" si="21">LEN(D1346)-LEN(SUBSTITUTE(D1346,"/",""))+1</f>
        <v>2</v>
      </c>
    </row>
    <row r="1347" spans="1:27" x14ac:dyDescent="0.2">
      <c r="A1347">
        <v>7119</v>
      </c>
      <c r="B1347" s="1" t="s">
        <v>4023</v>
      </c>
      <c r="C1347" t="s">
        <v>1027</v>
      </c>
      <c r="D1347" s="9" t="s">
        <v>2655</v>
      </c>
      <c r="E1347" s="9" t="s">
        <v>876</v>
      </c>
      <c r="F1347" s="9" t="s">
        <v>1416</v>
      </c>
      <c r="G1347" s="10">
        <v>16</v>
      </c>
      <c r="H1347" s="10" t="s">
        <v>495</v>
      </c>
      <c r="I1347" s="10">
        <v>1944</v>
      </c>
      <c r="J1347" s="11">
        <v>16361</v>
      </c>
      <c r="K1347" s="12" t="s">
        <v>237</v>
      </c>
      <c r="L1347" s="13" t="s">
        <v>4024</v>
      </c>
      <c r="M1347" s="13" t="s">
        <v>290</v>
      </c>
      <c r="O1347" s="98" t="s">
        <v>93</v>
      </c>
      <c r="S1347" s="9"/>
      <c r="T1347" s="14">
        <v>10</v>
      </c>
      <c r="U1347" s="210" t="s">
        <v>3899</v>
      </c>
      <c r="V1347" s="14">
        <v>1</v>
      </c>
      <c r="W1347" s="14">
        <v>1</v>
      </c>
      <c r="X1347" s="14" t="s">
        <v>270</v>
      </c>
      <c r="Y1347">
        <v>45</v>
      </c>
      <c r="Z1347" t="s">
        <v>1419</v>
      </c>
      <c r="AA1347">
        <f t="shared" si="21"/>
        <v>2</v>
      </c>
    </row>
    <row r="1348" spans="1:27" x14ac:dyDescent="0.2">
      <c r="A1348">
        <v>7532</v>
      </c>
      <c r="B1348" s="1" t="s">
        <v>4021</v>
      </c>
      <c r="C1348" t="s">
        <v>3985</v>
      </c>
      <c r="D1348" s="9" t="s">
        <v>3959</v>
      </c>
      <c r="E1348" s="9" t="s">
        <v>259</v>
      </c>
      <c r="F1348" s="9" t="s">
        <v>721</v>
      </c>
      <c r="G1348" s="10">
        <v>16</v>
      </c>
      <c r="H1348" s="10" t="s">
        <v>495</v>
      </c>
      <c r="I1348" s="10">
        <v>1944</v>
      </c>
      <c r="J1348" s="11">
        <v>16361</v>
      </c>
      <c r="K1348" s="12" t="s">
        <v>237</v>
      </c>
      <c r="L1348" s="13" t="s">
        <v>4022</v>
      </c>
      <c r="M1348" s="13" t="s">
        <v>290</v>
      </c>
      <c r="N1348" t="s">
        <v>291</v>
      </c>
      <c r="O1348" t="s">
        <v>17892</v>
      </c>
      <c r="S1348" s="9"/>
      <c r="T1348" s="14">
        <v>10</v>
      </c>
      <c r="U1348" s="210" t="s">
        <v>3899</v>
      </c>
      <c r="V1348" s="14">
        <v>1</v>
      </c>
      <c r="W1348" s="14">
        <v>1</v>
      </c>
      <c r="X1348" s="14" t="s">
        <v>270</v>
      </c>
      <c r="Y1348">
        <v>608</v>
      </c>
      <c r="Z1348" t="s">
        <v>18167</v>
      </c>
      <c r="AA1348">
        <f t="shared" si="21"/>
        <v>2</v>
      </c>
    </row>
    <row r="1349" spans="1:27" x14ac:dyDescent="0.2">
      <c r="A1349">
        <v>5832</v>
      </c>
      <c r="B1349" s="1" t="s">
        <v>4028</v>
      </c>
      <c r="C1349" t="s">
        <v>1523</v>
      </c>
      <c r="D1349" s="9">
        <v>488</v>
      </c>
      <c r="E1349" s="9" t="s">
        <v>259</v>
      </c>
      <c r="F1349" s="9" t="s">
        <v>312</v>
      </c>
      <c r="G1349" s="10">
        <v>16</v>
      </c>
      <c r="H1349" s="10" t="s">
        <v>495</v>
      </c>
      <c r="I1349" s="10">
        <v>1944</v>
      </c>
      <c r="J1349" s="11">
        <v>16361</v>
      </c>
      <c r="K1349" s="12" t="s">
        <v>237</v>
      </c>
      <c r="L1349" s="13" t="s">
        <v>4029</v>
      </c>
      <c r="M1349" s="13" t="s">
        <v>334</v>
      </c>
      <c r="S1349" s="9"/>
      <c r="T1349" s="14">
        <v>10</v>
      </c>
      <c r="U1349" s="210" t="s">
        <v>3899</v>
      </c>
      <c r="V1349" s="14">
        <v>1</v>
      </c>
      <c r="W1349" s="14">
        <v>1</v>
      </c>
      <c r="X1349" s="14" t="s">
        <v>270</v>
      </c>
      <c r="Y1349">
        <v>488</v>
      </c>
      <c r="Z1349" t="s">
        <v>505</v>
      </c>
      <c r="AA1349">
        <f t="shared" si="21"/>
        <v>1</v>
      </c>
    </row>
    <row r="1350" spans="1:27" x14ac:dyDescent="0.2">
      <c r="A1350">
        <v>6509</v>
      </c>
      <c r="B1350" s="1" t="s">
        <v>4030</v>
      </c>
      <c r="C1350" t="s">
        <v>2534</v>
      </c>
      <c r="D1350" s="9">
        <v>157</v>
      </c>
      <c r="E1350" s="9" t="s">
        <v>259</v>
      </c>
      <c r="F1350" s="9" t="s">
        <v>312</v>
      </c>
      <c r="G1350" s="10">
        <v>16</v>
      </c>
      <c r="H1350" s="10" t="s">
        <v>495</v>
      </c>
      <c r="I1350" s="10">
        <v>1944</v>
      </c>
      <c r="J1350" s="11">
        <v>16361</v>
      </c>
      <c r="K1350" s="12" t="s">
        <v>237</v>
      </c>
      <c r="L1350" s="13" t="s">
        <v>4031</v>
      </c>
      <c r="M1350" s="13" t="s">
        <v>290</v>
      </c>
      <c r="N1350" t="s">
        <v>291</v>
      </c>
      <c r="O1350" t="s">
        <v>320</v>
      </c>
      <c r="S1350" s="9"/>
      <c r="T1350" s="14">
        <v>10</v>
      </c>
      <c r="U1350" s="210" t="s">
        <v>3899</v>
      </c>
      <c r="V1350" s="14">
        <v>1</v>
      </c>
      <c r="W1350" s="14">
        <v>1</v>
      </c>
      <c r="X1350" s="14" t="s">
        <v>270</v>
      </c>
      <c r="Y1350">
        <v>157</v>
      </c>
      <c r="Z1350" t="s">
        <v>505</v>
      </c>
      <c r="AA1350">
        <f t="shared" si="21"/>
        <v>1</v>
      </c>
    </row>
    <row r="1351" spans="1:27" x14ac:dyDescent="0.2">
      <c r="A1351">
        <v>6667</v>
      </c>
      <c r="B1351" s="1" t="s">
        <v>4025</v>
      </c>
      <c r="C1351" t="s">
        <v>2221</v>
      </c>
      <c r="D1351" s="9" t="s">
        <v>4026</v>
      </c>
      <c r="E1351" s="9" t="s">
        <v>259</v>
      </c>
      <c r="F1351" s="9" t="s">
        <v>286</v>
      </c>
      <c r="G1351" s="10">
        <v>16</v>
      </c>
      <c r="H1351" s="10" t="s">
        <v>495</v>
      </c>
      <c r="I1351" s="10">
        <v>1944</v>
      </c>
      <c r="J1351" s="11">
        <v>16361</v>
      </c>
      <c r="K1351" s="12" t="s">
        <v>237</v>
      </c>
      <c r="L1351" s="13" t="s">
        <v>4027</v>
      </c>
      <c r="M1351" s="13" t="s">
        <v>290</v>
      </c>
      <c r="N1351" t="s">
        <v>291</v>
      </c>
      <c r="O1351" t="s">
        <v>292</v>
      </c>
      <c r="S1351" s="9"/>
      <c r="T1351" s="14">
        <v>10</v>
      </c>
      <c r="U1351" s="210" t="s">
        <v>3899</v>
      </c>
      <c r="V1351" s="14">
        <v>1</v>
      </c>
      <c r="W1351" s="14">
        <v>1</v>
      </c>
      <c r="X1351" s="14" t="s">
        <v>294</v>
      </c>
      <c r="Y1351" t="s">
        <v>4026</v>
      </c>
      <c r="Z1351" t="s">
        <v>505</v>
      </c>
      <c r="AA1351">
        <f t="shared" si="21"/>
        <v>1</v>
      </c>
    </row>
    <row r="1352" spans="1:27" x14ac:dyDescent="0.2">
      <c r="A1352">
        <v>3136</v>
      </c>
      <c r="B1352" s="1" t="s">
        <v>4032</v>
      </c>
      <c r="C1352" t="s">
        <v>2040</v>
      </c>
      <c r="D1352" s="9" t="s">
        <v>3065</v>
      </c>
      <c r="E1352" s="9" t="s">
        <v>259</v>
      </c>
      <c r="F1352" s="9" t="s">
        <v>721</v>
      </c>
      <c r="G1352" s="10">
        <v>16</v>
      </c>
      <c r="H1352" s="10" t="s">
        <v>495</v>
      </c>
      <c r="I1352" s="10">
        <v>1944</v>
      </c>
      <c r="J1352" s="11" t="s">
        <v>4033</v>
      </c>
      <c r="K1352" s="12" t="s">
        <v>415</v>
      </c>
      <c r="L1352" s="13" t="s">
        <v>4034</v>
      </c>
      <c r="M1352" s="13" t="s">
        <v>290</v>
      </c>
      <c r="N1352" t="s">
        <v>573</v>
      </c>
      <c r="O1352" t="s">
        <v>439</v>
      </c>
      <c r="S1352" s="9"/>
      <c r="T1352" s="14">
        <v>10</v>
      </c>
      <c r="U1352" s="210" t="s">
        <v>3899</v>
      </c>
      <c r="V1352" s="14">
        <v>1</v>
      </c>
      <c r="W1352" s="14">
        <v>1</v>
      </c>
      <c r="X1352" s="14" t="s">
        <v>270</v>
      </c>
      <c r="Y1352">
        <v>692</v>
      </c>
      <c r="Z1352" t="s">
        <v>271</v>
      </c>
      <c r="AA1352">
        <f t="shared" si="21"/>
        <v>2</v>
      </c>
    </row>
    <row r="1353" spans="1:27" x14ac:dyDescent="0.2">
      <c r="A1353">
        <v>3068</v>
      </c>
      <c r="B1353" s="1" t="s">
        <v>4035</v>
      </c>
      <c r="C1353" t="s">
        <v>1027</v>
      </c>
      <c r="D1353" s="9">
        <v>418</v>
      </c>
      <c r="E1353" s="9" t="s">
        <v>259</v>
      </c>
      <c r="F1353" s="9" t="s">
        <v>413</v>
      </c>
      <c r="G1353" s="10">
        <v>17</v>
      </c>
      <c r="H1353" s="10" t="s">
        <v>495</v>
      </c>
      <c r="I1353" s="10">
        <v>1944</v>
      </c>
      <c r="J1353" s="11">
        <v>16362</v>
      </c>
      <c r="K1353" s="12" t="s">
        <v>237</v>
      </c>
      <c r="L1353" s="13" t="s">
        <v>4039</v>
      </c>
      <c r="M1353" s="13" t="s">
        <v>263</v>
      </c>
      <c r="N1353" t="s">
        <v>280</v>
      </c>
      <c r="Q1353" t="s">
        <v>281</v>
      </c>
      <c r="S1353" s="9"/>
      <c r="T1353" s="14">
        <v>10</v>
      </c>
      <c r="U1353" s="210" t="s">
        <v>3899</v>
      </c>
      <c r="V1353" s="14">
        <v>1</v>
      </c>
      <c r="W1353" s="14">
        <v>1</v>
      </c>
      <c r="X1353" s="14" t="s">
        <v>270</v>
      </c>
      <c r="Y1353">
        <v>418</v>
      </c>
      <c r="Z1353" t="s">
        <v>271</v>
      </c>
      <c r="AA1353">
        <f t="shared" si="21"/>
        <v>1</v>
      </c>
    </row>
    <row r="1354" spans="1:27" x14ac:dyDescent="0.2">
      <c r="A1354">
        <v>3753</v>
      </c>
      <c r="B1354" s="1" t="s">
        <v>4087</v>
      </c>
      <c r="C1354" t="s">
        <v>1027</v>
      </c>
      <c r="D1354" s="9">
        <v>418</v>
      </c>
      <c r="E1354" s="9" t="s">
        <v>259</v>
      </c>
      <c r="F1354" s="9" t="s">
        <v>413</v>
      </c>
      <c r="G1354" s="10">
        <v>18</v>
      </c>
      <c r="H1354" s="10" t="s">
        <v>495</v>
      </c>
      <c r="I1354" s="10">
        <v>1944</v>
      </c>
      <c r="J1354" s="11">
        <v>16363</v>
      </c>
      <c r="K1354" s="12" t="s">
        <v>237</v>
      </c>
      <c r="L1354" s="13" t="s">
        <v>17935</v>
      </c>
      <c r="M1354" s="13" t="s">
        <v>332</v>
      </c>
      <c r="N1354" t="s">
        <v>333</v>
      </c>
      <c r="Q1354" t="s">
        <v>334</v>
      </c>
      <c r="S1354" s="9"/>
      <c r="T1354" s="14">
        <v>10</v>
      </c>
      <c r="U1354" s="210" t="s">
        <v>3899</v>
      </c>
      <c r="V1354" s="14">
        <v>1</v>
      </c>
      <c r="W1354" s="14">
        <v>1</v>
      </c>
      <c r="X1354" s="14" t="s">
        <v>270</v>
      </c>
      <c r="Y1354">
        <v>418</v>
      </c>
      <c r="Z1354" t="s">
        <v>1419</v>
      </c>
      <c r="AA1354">
        <f t="shared" si="21"/>
        <v>1</v>
      </c>
    </row>
    <row r="1355" spans="1:27" x14ac:dyDescent="0.2">
      <c r="A1355">
        <v>2773</v>
      </c>
      <c r="B1355" s="1" t="s">
        <v>4083</v>
      </c>
      <c r="C1355" t="s">
        <v>1027</v>
      </c>
      <c r="D1355" s="9" t="s">
        <v>4084</v>
      </c>
      <c r="E1355" s="9" t="s">
        <v>876</v>
      </c>
      <c r="F1355" s="9" t="s">
        <v>733</v>
      </c>
      <c r="G1355" s="10">
        <v>18</v>
      </c>
      <c r="H1355" s="10" t="s">
        <v>495</v>
      </c>
      <c r="I1355" s="10">
        <v>1944</v>
      </c>
      <c r="J1355" s="11">
        <v>16363</v>
      </c>
      <c r="K1355" s="12" t="s">
        <v>237</v>
      </c>
      <c r="L1355" s="13" t="s">
        <v>4085</v>
      </c>
      <c r="M1355" s="13" t="s">
        <v>290</v>
      </c>
      <c r="N1355" t="s">
        <v>291</v>
      </c>
      <c r="O1355" t="s">
        <v>1457</v>
      </c>
      <c r="S1355" s="9"/>
      <c r="T1355" s="14">
        <v>10</v>
      </c>
      <c r="U1355" s="210" t="s">
        <v>3899</v>
      </c>
      <c r="V1355" s="14">
        <v>1</v>
      </c>
      <c r="W1355" s="14">
        <v>1</v>
      </c>
      <c r="X1355" s="14" t="s">
        <v>294</v>
      </c>
      <c r="Y1355" t="s">
        <v>4086</v>
      </c>
      <c r="Z1355" t="s">
        <v>1419</v>
      </c>
      <c r="AA1355">
        <f t="shared" si="21"/>
        <v>2</v>
      </c>
    </row>
    <row r="1356" spans="1:27" x14ac:dyDescent="0.2">
      <c r="A1356">
        <v>1005</v>
      </c>
      <c r="B1356" s="1" t="s">
        <v>4088</v>
      </c>
      <c r="C1356" t="s">
        <v>2040</v>
      </c>
      <c r="D1356" s="9" t="s">
        <v>1535</v>
      </c>
      <c r="E1356" s="9" t="s">
        <v>259</v>
      </c>
      <c r="F1356" s="9" t="s">
        <v>721</v>
      </c>
      <c r="G1356" s="10">
        <v>18</v>
      </c>
      <c r="H1356" s="10" t="s">
        <v>495</v>
      </c>
      <c r="I1356" s="10">
        <v>1944</v>
      </c>
      <c r="J1356" s="11" t="s">
        <v>4089</v>
      </c>
      <c r="K1356" s="12" t="s">
        <v>415</v>
      </c>
      <c r="L1356" s="13" t="s">
        <v>17937</v>
      </c>
      <c r="M1356" s="13" t="s">
        <v>332</v>
      </c>
      <c r="N1356" t="s">
        <v>333</v>
      </c>
      <c r="Q1356" t="s">
        <v>334</v>
      </c>
      <c r="S1356" s="9"/>
      <c r="T1356" s="14">
        <v>10</v>
      </c>
      <c r="U1356" s="210" t="s">
        <v>3899</v>
      </c>
      <c r="V1356" s="14">
        <v>1</v>
      </c>
      <c r="W1356" s="14">
        <v>1</v>
      </c>
      <c r="X1356" s="14" t="s">
        <v>270</v>
      </c>
      <c r="Y1356">
        <v>109</v>
      </c>
      <c r="Z1356" t="s">
        <v>271</v>
      </c>
      <c r="AA1356">
        <f t="shared" si="21"/>
        <v>2</v>
      </c>
    </row>
    <row r="1357" spans="1:27" x14ac:dyDescent="0.2">
      <c r="A1357">
        <v>1769</v>
      </c>
      <c r="B1357" s="1" t="s">
        <v>4048</v>
      </c>
      <c r="C1357" t="s">
        <v>284</v>
      </c>
      <c r="D1357" s="9" t="s">
        <v>4049</v>
      </c>
      <c r="E1357" s="9" t="s">
        <v>259</v>
      </c>
      <c r="F1357" s="9" t="s">
        <v>312</v>
      </c>
      <c r="G1357" s="10">
        <v>19</v>
      </c>
      <c r="H1357" s="10" t="s">
        <v>495</v>
      </c>
      <c r="I1357" s="10">
        <v>1944</v>
      </c>
      <c r="J1357" s="11">
        <v>16364</v>
      </c>
      <c r="K1357" s="12" t="s">
        <v>237</v>
      </c>
      <c r="L1357" s="13" t="s">
        <v>4050</v>
      </c>
      <c r="M1357" s="13" t="s">
        <v>290</v>
      </c>
      <c r="O1357" t="s">
        <v>292</v>
      </c>
      <c r="S1357" s="9"/>
      <c r="T1357" s="14">
        <v>10</v>
      </c>
      <c r="U1357" s="210" t="s">
        <v>3899</v>
      </c>
      <c r="V1357" s="14">
        <v>1</v>
      </c>
      <c r="W1357" s="14">
        <v>1</v>
      </c>
      <c r="X1357" s="14" t="s">
        <v>270</v>
      </c>
      <c r="Y1357">
        <v>125</v>
      </c>
      <c r="Z1357" t="s">
        <v>505</v>
      </c>
      <c r="AA1357">
        <f t="shared" si="21"/>
        <v>2</v>
      </c>
    </row>
    <row r="1358" spans="1:27" x14ac:dyDescent="0.2">
      <c r="A1358">
        <v>3175</v>
      </c>
      <c r="B1358" s="1" t="s">
        <v>4040</v>
      </c>
      <c r="C1358" t="s">
        <v>1027</v>
      </c>
      <c r="D1358" s="9" t="s">
        <v>4041</v>
      </c>
      <c r="E1358" s="9" t="s">
        <v>259</v>
      </c>
      <c r="F1358" s="9" t="s">
        <v>1416</v>
      </c>
      <c r="G1358" s="10">
        <v>19</v>
      </c>
      <c r="H1358" s="10" t="s">
        <v>495</v>
      </c>
      <c r="I1358" s="10">
        <v>1944</v>
      </c>
      <c r="J1358" s="11">
        <v>16364</v>
      </c>
      <c r="K1358" s="12" t="s">
        <v>237</v>
      </c>
      <c r="L1358" s="13" t="s">
        <v>18631</v>
      </c>
      <c r="M1358" s="13" t="s">
        <v>290</v>
      </c>
      <c r="N1358" t="s">
        <v>291</v>
      </c>
      <c r="O1358" t="s">
        <v>17896</v>
      </c>
      <c r="S1358" s="9"/>
      <c r="T1358" s="14">
        <v>10</v>
      </c>
      <c r="U1358" s="210" t="s">
        <v>3899</v>
      </c>
      <c r="V1358" s="14">
        <v>1</v>
      </c>
      <c r="W1358" s="14">
        <v>1</v>
      </c>
      <c r="X1358" s="14" t="s">
        <v>270</v>
      </c>
      <c r="Y1358">
        <v>21</v>
      </c>
      <c r="Z1358" t="s">
        <v>1419</v>
      </c>
      <c r="AA1358">
        <f t="shared" si="21"/>
        <v>4</v>
      </c>
    </row>
    <row r="1359" spans="1:27" x14ac:dyDescent="0.2">
      <c r="A1359">
        <v>6194</v>
      </c>
      <c r="B1359" s="1" t="s">
        <v>4051</v>
      </c>
      <c r="C1359" t="s">
        <v>1027</v>
      </c>
      <c r="D1359" s="9">
        <v>235</v>
      </c>
      <c r="E1359" s="9" t="s">
        <v>259</v>
      </c>
      <c r="F1359" s="9" t="s">
        <v>883</v>
      </c>
      <c r="G1359" s="10">
        <v>19</v>
      </c>
      <c r="H1359" s="10" t="s">
        <v>495</v>
      </c>
      <c r="I1359" s="10">
        <v>1944</v>
      </c>
      <c r="J1359" s="11">
        <v>16364</v>
      </c>
      <c r="K1359" s="12" t="s">
        <v>237</v>
      </c>
      <c r="L1359" s="13" t="s">
        <v>4052</v>
      </c>
      <c r="M1359" s="13" t="s">
        <v>263</v>
      </c>
      <c r="N1359" t="s">
        <v>280</v>
      </c>
      <c r="Q1359" t="s">
        <v>281</v>
      </c>
      <c r="S1359" s="9"/>
      <c r="T1359" s="14">
        <v>10</v>
      </c>
      <c r="U1359" s="210" t="s">
        <v>3899</v>
      </c>
      <c r="V1359" s="14">
        <v>1</v>
      </c>
      <c r="W1359" s="14">
        <v>1</v>
      </c>
      <c r="X1359" s="14" t="s">
        <v>270</v>
      </c>
      <c r="Y1359">
        <v>235</v>
      </c>
      <c r="Z1359" t="s">
        <v>1419</v>
      </c>
      <c r="AA1359">
        <f t="shared" si="21"/>
        <v>1</v>
      </c>
    </row>
    <row r="1360" spans="1:27" x14ac:dyDescent="0.2">
      <c r="A1360">
        <v>2627</v>
      </c>
      <c r="B1360" s="1" t="s">
        <v>4042</v>
      </c>
      <c r="C1360" t="s">
        <v>507</v>
      </c>
      <c r="D1360" s="9" t="s">
        <v>4043</v>
      </c>
      <c r="E1360" s="9" t="s">
        <v>259</v>
      </c>
      <c r="F1360" s="9" t="s">
        <v>721</v>
      </c>
      <c r="G1360" s="10">
        <v>19</v>
      </c>
      <c r="H1360" s="10" t="s">
        <v>495</v>
      </c>
      <c r="I1360" s="10">
        <v>1944</v>
      </c>
      <c r="J1360" s="11">
        <v>16364</v>
      </c>
      <c r="K1360" s="12" t="s">
        <v>237</v>
      </c>
      <c r="L1360" s="13" t="s">
        <v>4044</v>
      </c>
      <c r="M1360" s="13" t="s">
        <v>290</v>
      </c>
      <c r="N1360" t="s">
        <v>291</v>
      </c>
      <c r="O1360" t="s">
        <v>2352</v>
      </c>
      <c r="S1360" s="9"/>
      <c r="T1360" s="14">
        <v>10</v>
      </c>
      <c r="U1360" s="210" t="s">
        <v>3899</v>
      </c>
      <c r="V1360" s="14">
        <v>1</v>
      </c>
      <c r="W1360" s="14">
        <v>1</v>
      </c>
      <c r="X1360" s="14" t="s">
        <v>270</v>
      </c>
      <c r="Y1360">
        <v>627</v>
      </c>
      <c r="Z1360" t="s">
        <v>18167</v>
      </c>
      <c r="AA1360">
        <f t="shared" si="21"/>
        <v>3</v>
      </c>
    </row>
    <row r="1361" spans="1:27" x14ac:dyDescent="0.2">
      <c r="A1361">
        <v>4169</v>
      </c>
      <c r="B1361" s="1" t="s">
        <v>4045</v>
      </c>
      <c r="C1361" t="s">
        <v>503</v>
      </c>
      <c r="D1361" s="9" t="s">
        <v>4046</v>
      </c>
      <c r="E1361" s="9" t="s">
        <v>876</v>
      </c>
      <c r="F1361" s="9" t="s">
        <v>532</v>
      </c>
      <c r="G1361" s="10">
        <v>19</v>
      </c>
      <c r="H1361" s="10" t="s">
        <v>495</v>
      </c>
      <c r="I1361" s="10">
        <v>1944</v>
      </c>
      <c r="J1361" s="11">
        <v>16364</v>
      </c>
      <c r="K1361" s="12" t="s">
        <v>237</v>
      </c>
      <c r="L1361" s="13" t="s">
        <v>4047</v>
      </c>
      <c r="M1361" s="13" t="s">
        <v>290</v>
      </c>
      <c r="N1361" t="s">
        <v>291</v>
      </c>
      <c r="O1361" t="s">
        <v>292</v>
      </c>
      <c r="S1361" s="9"/>
      <c r="T1361" s="14">
        <v>10</v>
      </c>
      <c r="U1361" s="210" t="s">
        <v>3899</v>
      </c>
      <c r="V1361" s="14">
        <v>1</v>
      </c>
      <c r="W1361" s="14">
        <v>1</v>
      </c>
      <c r="X1361" s="14" t="s">
        <v>294</v>
      </c>
      <c r="Y1361" t="s">
        <v>3992</v>
      </c>
      <c r="Z1361" t="s">
        <v>505</v>
      </c>
      <c r="AA1361">
        <f t="shared" si="21"/>
        <v>2</v>
      </c>
    </row>
    <row r="1362" spans="1:27" x14ac:dyDescent="0.2">
      <c r="A1362">
        <v>5905</v>
      </c>
      <c r="B1362" s="1" t="s">
        <v>4053</v>
      </c>
      <c r="C1362" t="s">
        <v>2040</v>
      </c>
      <c r="D1362" s="9">
        <v>105</v>
      </c>
      <c r="E1362" s="9" t="s">
        <v>259</v>
      </c>
      <c r="F1362" s="9" t="s">
        <v>721</v>
      </c>
      <c r="G1362" s="10">
        <v>19</v>
      </c>
      <c r="H1362" s="10" t="s">
        <v>495</v>
      </c>
      <c r="I1362" s="10">
        <v>1944</v>
      </c>
      <c r="J1362" s="11">
        <v>16364</v>
      </c>
      <c r="K1362" s="12" t="s">
        <v>237</v>
      </c>
      <c r="L1362" s="13" t="s">
        <v>4054</v>
      </c>
      <c r="M1362" s="13" t="s">
        <v>290</v>
      </c>
      <c r="N1362" t="s">
        <v>573</v>
      </c>
      <c r="O1362" t="s">
        <v>2352</v>
      </c>
      <c r="S1362" s="9"/>
      <c r="T1362" s="14">
        <v>10</v>
      </c>
      <c r="U1362" s="210" t="s">
        <v>3899</v>
      </c>
      <c r="V1362" s="14">
        <v>1</v>
      </c>
      <c r="W1362" s="14">
        <v>1</v>
      </c>
      <c r="X1362" s="14" t="s">
        <v>270</v>
      </c>
      <c r="Y1362">
        <v>105</v>
      </c>
      <c r="Z1362" t="s">
        <v>271</v>
      </c>
      <c r="AA1362">
        <f t="shared" si="21"/>
        <v>1</v>
      </c>
    </row>
    <row r="1363" spans="1:27" x14ac:dyDescent="0.2">
      <c r="A1363">
        <v>423</v>
      </c>
      <c r="B1363" s="1" t="s">
        <v>4055</v>
      </c>
      <c r="C1363" t="s">
        <v>2534</v>
      </c>
      <c r="D1363" s="9" t="s">
        <v>4056</v>
      </c>
      <c r="E1363" s="9" t="s">
        <v>259</v>
      </c>
      <c r="F1363" s="9" t="s">
        <v>1701</v>
      </c>
      <c r="G1363" s="10">
        <v>19</v>
      </c>
      <c r="H1363" s="10" t="s">
        <v>495</v>
      </c>
      <c r="I1363" s="10">
        <v>1944</v>
      </c>
      <c r="J1363" s="11" t="s">
        <v>4057</v>
      </c>
      <c r="K1363" s="12" t="s">
        <v>415</v>
      </c>
      <c r="L1363" s="117" t="s">
        <v>18596</v>
      </c>
      <c r="M1363" s="13" t="s">
        <v>263</v>
      </c>
      <c r="N1363" s="15" t="s">
        <v>771</v>
      </c>
      <c r="O1363" t="s">
        <v>17852</v>
      </c>
      <c r="Q1363" t="s">
        <v>672</v>
      </c>
      <c r="S1363" s="9"/>
      <c r="T1363" s="14">
        <v>10</v>
      </c>
      <c r="U1363" s="210" t="s">
        <v>3899</v>
      </c>
      <c r="V1363" s="14">
        <v>1</v>
      </c>
      <c r="W1363" s="14">
        <v>1</v>
      </c>
      <c r="X1363" s="14" t="s">
        <v>270</v>
      </c>
      <c r="Y1363">
        <v>85</v>
      </c>
      <c r="Z1363" t="s">
        <v>271</v>
      </c>
      <c r="AA1363">
        <f t="shared" si="21"/>
        <v>2</v>
      </c>
    </row>
    <row r="1364" spans="1:27" x14ac:dyDescent="0.2">
      <c r="A1364">
        <v>1597</v>
      </c>
      <c r="B1364" s="1" t="s">
        <v>4058</v>
      </c>
      <c r="C1364" t="s">
        <v>1027</v>
      </c>
      <c r="D1364" s="9" t="s">
        <v>3645</v>
      </c>
      <c r="E1364" s="9" t="s">
        <v>876</v>
      </c>
      <c r="F1364" s="9" t="s">
        <v>1416</v>
      </c>
      <c r="G1364" s="10">
        <v>20</v>
      </c>
      <c r="H1364" s="10" t="s">
        <v>495</v>
      </c>
      <c r="I1364" s="10">
        <v>1944</v>
      </c>
      <c r="J1364" s="11">
        <v>16365</v>
      </c>
      <c r="K1364" s="12" t="s">
        <v>237</v>
      </c>
      <c r="L1364" s="13" t="s">
        <v>4059</v>
      </c>
      <c r="M1364" s="13" t="s">
        <v>290</v>
      </c>
      <c r="N1364" t="s">
        <v>291</v>
      </c>
      <c r="O1364" t="s">
        <v>339</v>
      </c>
      <c r="S1364" s="9"/>
      <c r="T1364" s="14">
        <v>10</v>
      </c>
      <c r="U1364" s="210" t="s">
        <v>3899</v>
      </c>
      <c r="V1364" s="14">
        <v>1</v>
      </c>
      <c r="W1364" s="14">
        <v>1</v>
      </c>
      <c r="X1364" s="14" t="s">
        <v>270</v>
      </c>
      <c r="Y1364">
        <v>82</v>
      </c>
      <c r="Z1364" t="s">
        <v>1419</v>
      </c>
      <c r="AA1364">
        <f t="shared" si="21"/>
        <v>2</v>
      </c>
    </row>
    <row r="1365" spans="1:27" x14ac:dyDescent="0.2">
      <c r="A1365">
        <v>2244</v>
      </c>
      <c r="B1365" s="1" t="s">
        <v>4060</v>
      </c>
      <c r="C1365" t="s">
        <v>1027</v>
      </c>
      <c r="D1365" s="9" t="s">
        <v>2655</v>
      </c>
      <c r="E1365" s="9" t="s">
        <v>876</v>
      </c>
      <c r="F1365" s="9" t="s">
        <v>1416</v>
      </c>
      <c r="G1365" s="10">
        <v>20</v>
      </c>
      <c r="H1365" s="10" t="s">
        <v>495</v>
      </c>
      <c r="I1365" s="10">
        <v>1944</v>
      </c>
      <c r="J1365" s="11">
        <v>16365</v>
      </c>
      <c r="K1365" s="12" t="s">
        <v>237</v>
      </c>
      <c r="L1365" s="13" t="s">
        <v>4061</v>
      </c>
      <c r="M1365" s="13" t="s">
        <v>290</v>
      </c>
      <c r="O1365" t="s">
        <v>339</v>
      </c>
      <c r="S1365" s="9"/>
      <c r="T1365" s="14">
        <v>10</v>
      </c>
      <c r="U1365" s="210" t="s">
        <v>3899</v>
      </c>
      <c r="V1365" s="14">
        <v>1</v>
      </c>
      <c r="W1365" s="14">
        <v>1</v>
      </c>
      <c r="X1365" s="14" t="s">
        <v>270</v>
      </c>
      <c r="Y1365">
        <v>45</v>
      </c>
      <c r="Z1365" t="s">
        <v>1419</v>
      </c>
      <c r="AA1365">
        <f t="shared" si="21"/>
        <v>2</v>
      </c>
    </row>
    <row r="1366" spans="1:27" x14ac:dyDescent="0.2">
      <c r="A1366">
        <v>3432</v>
      </c>
      <c r="B1366" s="1" t="s">
        <v>4062</v>
      </c>
      <c r="C1366" t="s">
        <v>2221</v>
      </c>
      <c r="D1366" s="9" t="s">
        <v>4063</v>
      </c>
      <c r="E1366" s="9" t="s">
        <v>259</v>
      </c>
      <c r="F1366" s="9" t="s">
        <v>312</v>
      </c>
      <c r="G1366" s="10">
        <v>20</v>
      </c>
      <c r="H1366" s="10" t="s">
        <v>495</v>
      </c>
      <c r="I1366" s="10">
        <v>1944</v>
      </c>
      <c r="J1366" s="11" t="s">
        <v>4064</v>
      </c>
      <c r="K1366" s="12" t="s">
        <v>415</v>
      </c>
      <c r="L1366" s="13" t="s">
        <v>18455</v>
      </c>
      <c r="M1366" s="13" t="s">
        <v>290</v>
      </c>
      <c r="N1366" t="s">
        <v>573</v>
      </c>
      <c r="O1366" t="s">
        <v>367</v>
      </c>
      <c r="S1366" s="9"/>
      <c r="T1366" s="14">
        <v>10</v>
      </c>
      <c r="U1366" s="210" t="s">
        <v>3899</v>
      </c>
      <c r="V1366" s="14">
        <v>1</v>
      </c>
      <c r="W1366" s="14">
        <v>1</v>
      </c>
      <c r="X1366" s="14" t="s">
        <v>270</v>
      </c>
      <c r="Y1366">
        <v>410</v>
      </c>
      <c r="Z1366" t="s">
        <v>505</v>
      </c>
      <c r="AA1366">
        <f t="shared" si="21"/>
        <v>2</v>
      </c>
    </row>
    <row r="1367" spans="1:27" x14ac:dyDescent="0.2">
      <c r="A1367">
        <v>4028</v>
      </c>
      <c r="B1367" s="1" t="s">
        <v>4065</v>
      </c>
      <c r="C1367" t="s">
        <v>1511</v>
      </c>
      <c r="D1367" s="9" t="s">
        <v>4066</v>
      </c>
      <c r="E1367" s="9" t="s">
        <v>259</v>
      </c>
      <c r="F1367" s="9" t="s">
        <v>883</v>
      </c>
      <c r="G1367" s="10">
        <v>21</v>
      </c>
      <c r="H1367" s="10" t="s">
        <v>495</v>
      </c>
      <c r="I1367" s="10">
        <v>1944</v>
      </c>
      <c r="J1367" s="11">
        <v>16366</v>
      </c>
      <c r="K1367" s="12" t="s">
        <v>237</v>
      </c>
      <c r="L1367" s="13" t="s">
        <v>4067</v>
      </c>
      <c r="M1367" s="13" t="s">
        <v>263</v>
      </c>
      <c r="N1367" t="s">
        <v>280</v>
      </c>
      <c r="Q1367" t="s">
        <v>281</v>
      </c>
      <c r="S1367" s="9"/>
      <c r="T1367" s="14">
        <v>10</v>
      </c>
      <c r="U1367" s="210" t="s">
        <v>3899</v>
      </c>
      <c r="V1367" s="14">
        <v>1</v>
      </c>
      <c r="W1367" s="14">
        <v>1</v>
      </c>
      <c r="X1367" s="14" t="s">
        <v>270</v>
      </c>
      <c r="Y1367">
        <v>248</v>
      </c>
      <c r="Z1367" t="s">
        <v>271</v>
      </c>
      <c r="AA1367">
        <f t="shared" si="21"/>
        <v>2</v>
      </c>
    </row>
    <row r="1368" spans="1:27" x14ac:dyDescent="0.2">
      <c r="A1368">
        <v>2071</v>
      </c>
      <c r="B1368" s="1" t="s">
        <v>4068</v>
      </c>
      <c r="C1368" t="s">
        <v>284</v>
      </c>
      <c r="D1368" s="9" t="s">
        <v>4069</v>
      </c>
      <c r="E1368" s="9" t="s">
        <v>259</v>
      </c>
      <c r="F1368" s="9" t="s">
        <v>312</v>
      </c>
      <c r="G1368" s="10">
        <v>22</v>
      </c>
      <c r="H1368" s="10" t="s">
        <v>495</v>
      </c>
      <c r="I1368" s="10">
        <v>1944</v>
      </c>
      <c r="J1368" s="11">
        <v>16367</v>
      </c>
      <c r="K1368" s="12" t="s">
        <v>237</v>
      </c>
      <c r="L1368" s="13" t="s">
        <v>4070</v>
      </c>
      <c r="M1368" s="13" t="s">
        <v>290</v>
      </c>
      <c r="O1368" t="s">
        <v>320</v>
      </c>
      <c r="S1368" s="9"/>
      <c r="T1368" s="14">
        <v>10</v>
      </c>
      <c r="U1368" s="210" t="s">
        <v>3899</v>
      </c>
      <c r="V1368" s="14">
        <v>1</v>
      </c>
      <c r="W1368" s="14">
        <v>1</v>
      </c>
      <c r="X1368" s="14" t="s">
        <v>270</v>
      </c>
      <c r="Y1368">
        <v>307</v>
      </c>
      <c r="Z1368" t="s">
        <v>505</v>
      </c>
      <c r="AA1368">
        <f t="shared" si="21"/>
        <v>5</v>
      </c>
    </row>
    <row r="1369" spans="1:27" x14ac:dyDescent="0.2">
      <c r="A1369">
        <v>2404</v>
      </c>
      <c r="B1369" s="1" t="s">
        <v>4074</v>
      </c>
      <c r="C1369" t="s">
        <v>284</v>
      </c>
      <c r="D1369" s="9" t="s">
        <v>1608</v>
      </c>
      <c r="E1369" s="9" t="s">
        <v>259</v>
      </c>
      <c r="F1369" s="9" t="s">
        <v>312</v>
      </c>
      <c r="G1369" s="10">
        <v>22</v>
      </c>
      <c r="H1369" s="10" t="s">
        <v>495</v>
      </c>
      <c r="I1369" s="10">
        <v>1944</v>
      </c>
      <c r="J1369" s="11">
        <v>16367</v>
      </c>
      <c r="K1369" s="12" t="s">
        <v>237</v>
      </c>
      <c r="L1369" s="13" t="s">
        <v>4075</v>
      </c>
      <c r="M1369" s="13" t="s">
        <v>290</v>
      </c>
      <c r="O1369" t="s">
        <v>292</v>
      </c>
      <c r="S1369" s="9"/>
      <c r="T1369" s="14">
        <v>10</v>
      </c>
      <c r="U1369" s="210" t="s">
        <v>3899</v>
      </c>
      <c r="V1369" s="14">
        <v>1</v>
      </c>
      <c r="W1369" s="14">
        <v>1</v>
      </c>
      <c r="X1369" s="14" t="s">
        <v>270</v>
      </c>
      <c r="Y1369">
        <v>456</v>
      </c>
      <c r="Z1369" t="s">
        <v>505</v>
      </c>
      <c r="AA1369">
        <f t="shared" si="21"/>
        <v>2</v>
      </c>
    </row>
    <row r="1370" spans="1:27" x14ac:dyDescent="0.2">
      <c r="A1370">
        <v>4356</v>
      </c>
      <c r="B1370" s="1" t="s">
        <v>4071</v>
      </c>
      <c r="C1370" t="s">
        <v>1798</v>
      </c>
      <c r="D1370" s="9" t="s">
        <v>4072</v>
      </c>
      <c r="E1370" s="9" t="s">
        <v>259</v>
      </c>
      <c r="F1370" s="9" t="s">
        <v>748</v>
      </c>
      <c r="G1370" s="10">
        <v>22</v>
      </c>
      <c r="H1370" s="10" t="s">
        <v>495</v>
      </c>
      <c r="I1370" s="10">
        <v>1944</v>
      </c>
      <c r="J1370" s="11">
        <v>16367</v>
      </c>
      <c r="K1370" s="12" t="s">
        <v>237</v>
      </c>
      <c r="L1370" s="13" t="s">
        <v>4073</v>
      </c>
      <c r="M1370" s="13" t="s">
        <v>290</v>
      </c>
      <c r="O1370" t="s">
        <v>635</v>
      </c>
      <c r="S1370" s="9"/>
      <c r="T1370" s="14">
        <v>10</v>
      </c>
      <c r="U1370" s="210" t="s">
        <v>3899</v>
      </c>
      <c r="V1370" s="14">
        <v>1</v>
      </c>
      <c r="W1370" s="14">
        <v>1</v>
      </c>
      <c r="X1370" s="14" t="s">
        <v>270</v>
      </c>
      <c r="Y1370" s="25" t="s">
        <v>2138</v>
      </c>
      <c r="Z1370" t="s">
        <v>271</v>
      </c>
      <c r="AA1370">
        <f t="shared" si="21"/>
        <v>2</v>
      </c>
    </row>
    <row r="1371" spans="1:27" x14ac:dyDescent="0.2">
      <c r="A1371">
        <v>4494</v>
      </c>
      <c r="B1371" s="1" t="s">
        <v>4079</v>
      </c>
      <c r="C1371" t="s">
        <v>1027</v>
      </c>
      <c r="D1371" s="9">
        <v>418</v>
      </c>
      <c r="E1371" s="9" t="s">
        <v>259</v>
      </c>
      <c r="F1371" s="9" t="s">
        <v>413</v>
      </c>
      <c r="G1371" s="10">
        <v>22</v>
      </c>
      <c r="H1371" s="10" t="s">
        <v>495</v>
      </c>
      <c r="I1371" s="10">
        <v>1944</v>
      </c>
      <c r="J1371" s="11">
        <v>16367</v>
      </c>
      <c r="K1371" s="12" t="s">
        <v>237</v>
      </c>
      <c r="L1371" s="13" t="s">
        <v>17942</v>
      </c>
      <c r="M1371" s="13" t="s">
        <v>263</v>
      </c>
      <c r="N1371" t="s">
        <v>280</v>
      </c>
      <c r="Q1371" t="s">
        <v>281</v>
      </c>
      <c r="S1371" s="9"/>
      <c r="T1371" s="14">
        <v>10</v>
      </c>
      <c r="U1371" s="210" t="s">
        <v>3899</v>
      </c>
      <c r="V1371" s="14">
        <v>1</v>
      </c>
      <c r="W1371" s="14">
        <v>1</v>
      </c>
      <c r="X1371" s="14" t="s">
        <v>270</v>
      </c>
      <c r="Y1371">
        <v>418</v>
      </c>
      <c r="Z1371" t="s">
        <v>271</v>
      </c>
      <c r="AA1371">
        <f t="shared" si="21"/>
        <v>1</v>
      </c>
    </row>
    <row r="1372" spans="1:27" x14ac:dyDescent="0.2">
      <c r="A1372">
        <v>3825</v>
      </c>
      <c r="B1372" s="1" t="s">
        <v>4076</v>
      </c>
      <c r="C1372" t="s">
        <v>503</v>
      </c>
      <c r="D1372" s="9" t="s">
        <v>4077</v>
      </c>
      <c r="E1372" s="9" t="s">
        <v>259</v>
      </c>
      <c r="F1372" s="9" t="s">
        <v>532</v>
      </c>
      <c r="G1372" s="10">
        <v>22</v>
      </c>
      <c r="H1372" s="10" t="s">
        <v>495</v>
      </c>
      <c r="I1372" s="10">
        <v>1944</v>
      </c>
      <c r="J1372" s="11">
        <v>16367</v>
      </c>
      <c r="K1372" s="12" t="s">
        <v>415</v>
      </c>
      <c r="L1372" s="13" t="s">
        <v>4078</v>
      </c>
      <c r="M1372" s="13" t="s">
        <v>290</v>
      </c>
      <c r="N1372" t="s">
        <v>291</v>
      </c>
      <c r="O1372" t="s">
        <v>367</v>
      </c>
      <c r="S1372" s="9"/>
      <c r="T1372" s="14">
        <v>10</v>
      </c>
      <c r="U1372" s="210" t="s">
        <v>3899</v>
      </c>
      <c r="V1372" s="14">
        <v>1</v>
      </c>
      <c r="W1372" s="14">
        <v>1</v>
      </c>
      <c r="X1372" s="14" t="s">
        <v>294</v>
      </c>
      <c r="Y1372" t="s">
        <v>4077</v>
      </c>
      <c r="Z1372" t="s">
        <v>505</v>
      </c>
      <c r="AA1372">
        <f t="shared" si="21"/>
        <v>1</v>
      </c>
    </row>
    <row r="1373" spans="1:27" x14ac:dyDescent="0.2">
      <c r="A1373">
        <v>6433</v>
      </c>
      <c r="B1373" s="1" t="s">
        <v>4080</v>
      </c>
      <c r="C1373" t="s">
        <v>2040</v>
      </c>
      <c r="D1373" s="9" t="s">
        <v>4081</v>
      </c>
      <c r="E1373" s="9" t="s">
        <v>259</v>
      </c>
      <c r="F1373" s="9" t="s">
        <v>721</v>
      </c>
      <c r="G1373" s="10">
        <v>22</v>
      </c>
      <c r="H1373" s="10" t="s">
        <v>495</v>
      </c>
      <c r="I1373" s="10">
        <v>1944</v>
      </c>
      <c r="J1373" s="11" t="s">
        <v>4082</v>
      </c>
      <c r="K1373" s="12" t="s">
        <v>415</v>
      </c>
      <c r="L1373" s="13" t="s">
        <v>4090</v>
      </c>
      <c r="M1373" s="13" t="s">
        <v>290</v>
      </c>
      <c r="N1373" t="s">
        <v>573</v>
      </c>
      <c r="O1373" t="s">
        <v>292</v>
      </c>
      <c r="S1373" s="9"/>
      <c r="T1373" s="14">
        <v>10</v>
      </c>
      <c r="U1373" s="210" t="s">
        <v>3899</v>
      </c>
      <c r="V1373" s="14">
        <v>1</v>
      </c>
      <c r="W1373" s="14">
        <v>1</v>
      </c>
      <c r="X1373" s="14" t="s">
        <v>270</v>
      </c>
      <c r="Y1373">
        <v>571</v>
      </c>
      <c r="Z1373" t="s">
        <v>3085</v>
      </c>
      <c r="AA1373">
        <f t="shared" si="21"/>
        <v>2</v>
      </c>
    </row>
    <row r="1374" spans="1:27" x14ac:dyDescent="0.2">
      <c r="A1374">
        <v>4166</v>
      </c>
      <c r="B1374" s="1" t="s">
        <v>4091</v>
      </c>
      <c r="C1374" t="s">
        <v>1027</v>
      </c>
      <c r="D1374" s="9" t="s">
        <v>1982</v>
      </c>
      <c r="E1374" s="9" t="s">
        <v>275</v>
      </c>
      <c r="F1374" s="9" t="s">
        <v>413</v>
      </c>
      <c r="G1374" s="10">
        <v>23</v>
      </c>
      <c r="H1374" s="10" t="s">
        <v>495</v>
      </c>
      <c r="I1374" s="10">
        <v>1944</v>
      </c>
      <c r="J1374" s="11">
        <v>16368</v>
      </c>
      <c r="K1374" s="12" t="s">
        <v>237</v>
      </c>
      <c r="L1374" s="13" t="s">
        <v>4092</v>
      </c>
      <c r="M1374" s="13" t="s">
        <v>753</v>
      </c>
      <c r="S1374" s="9"/>
      <c r="T1374" s="14">
        <v>10</v>
      </c>
      <c r="U1374" s="210" t="s">
        <v>3899</v>
      </c>
      <c r="V1374" s="14">
        <v>1</v>
      </c>
      <c r="W1374" s="14">
        <v>1</v>
      </c>
      <c r="X1374" s="14" t="s">
        <v>270</v>
      </c>
      <c r="Y1374" t="s">
        <v>1984</v>
      </c>
      <c r="Z1374" t="s">
        <v>271</v>
      </c>
      <c r="AA1374">
        <f t="shared" si="21"/>
        <v>2</v>
      </c>
    </row>
    <row r="1375" spans="1:27" x14ac:dyDescent="0.2">
      <c r="A1375">
        <v>1158</v>
      </c>
      <c r="B1375" s="1" t="s">
        <v>4093</v>
      </c>
      <c r="C1375" t="s">
        <v>1523</v>
      </c>
      <c r="D1375" s="9" t="s">
        <v>4094</v>
      </c>
      <c r="E1375" s="9" t="s">
        <v>275</v>
      </c>
      <c r="F1375" s="9" t="s">
        <v>413</v>
      </c>
      <c r="G1375" s="10">
        <v>25</v>
      </c>
      <c r="H1375" s="10" t="s">
        <v>495</v>
      </c>
      <c r="I1375" s="10">
        <v>1944</v>
      </c>
      <c r="J1375" s="11">
        <v>16370</v>
      </c>
      <c r="K1375" s="12" t="s">
        <v>237</v>
      </c>
      <c r="L1375" s="13" t="s">
        <v>4095</v>
      </c>
      <c r="M1375" s="13" t="s">
        <v>263</v>
      </c>
      <c r="N1375" t="s">
        <v>280</v>
      </c>
      <c r="Q1375" t="s">
        <v>281</v>
      </c>
      <c r="S1375" s="9"/>
      <c r="T1375" s="14">
        <v>10</v>
      </c>
      <c r="U1375" s="210" t="s">
        <v>3899</v>
      </c>
      <c r="V1375" s="14">
        <v>1</v>
      </c>
      <c r="W1375" s="14">
        <v>1</v>
      </c>
      <c r="X1375" s="14" t="s">
        <v>270</v>
      </c>
      <c r="Y1375">
        <v>256</v>
      </c>
      <c r="Z1375" t="s">
        <v>505</v>
      </c>
      <c r="AA1375">
        <f t="shared" si="21"/>
        <v>2</v>
      </c>
    </row>
    <row r="1376" spans="1:27" x14ac:dyDescent="0.2">
      <c r="A1376">
        <v>6510</v>
      </c>
      <c r="B1376" s="1" t="s">
        <v>4097</v>
      </c>
      <c r="C1376" t="s">
        <v>2534</v>
      </c>
      <c r="D1376" s="9">
        <v>157</v>
      </c>
      <c r="E1376" s="9" t="s">
        <v>259</v>
      </c>
      <c r="F1376" s="9" t="s">
        <v>312</v>
      </c>
      <c r="G1376" s="10">
        <v>25</v>
      </c>
      <c r="H1376" s="10" t="s">
        <v>495</v>
      </c>
      <c r="I1376" s="10">
        <v>1944</v>
      </c>
      <c r="J1376" s="11">
        <v>16370</v>
      </c>
      <c r="K1376" s="12" t="s">
        <v>237</v>
      </c>
      <c r="L1376" s="13" t="s">
        <v>18456</v>
      </c>
      <c r="M1376" s="13" t="s">
        <v>290</v>
      </c>
      <c r="N1376" t="s">
        <v>291</v>
      </c>
      <c r="O1376" t="s">
        <v>292</v>
      </c>
      <c r="S1376" s="9"/>
      <c r="T1376" s="14">
        <v>10</v>
      </c>
      <c r="U1376" s="210" t="s">
        <v>3899</v>
      </c>
      <c r="V1376" s="14">
        <v>1</v>
      </c>
      <c r="W1376" s="14">
        <v>1</v>
      </c>
      <c r="X1376" s="14" t="s">
        <v>270</v>
      </c>
      <c r="Y1376">
        <v>157</v>
      </c>
      <c r="Z1376" t="s">
        <v>505</v>
      </c>
      <c r="AA1376">
        <f t="shared" si="21"/>
        <v>1</v>
      </c>
    </row>
    <row r="1377" spans="1:27" x14ac:dyDescent="0.2">
      <c r="A1377">
        <v>4384</v>
      </c>
      <c r="B1377" s="1" t="s">
        <v>4096</v>
      </c>
      <c r="C1377" t="s">
        <v>1798</v>
      </c>
      <c r="D1377" s="9" t="s">
        <v>2138</v>
      </c>
      <c r="E1377" s="9" t="s">
        <v>259</v>
      </c>
      <c r="F1377" s="9" t="s">
        <v>748</v>
      </c>
      <c r="G1377" s="10">
        <v>25</v>
      </c>
      <c r="H1377" s="10" t="s">
        <v>495</v>
      </c>
      <c r="I1377" s="10">
        <v>1944</v>
      </c>
      <c r="J1377" s="11">
        <v>16370</v>
      </c>
      <c r="K1377" s="12" t="s">
        <v>237</v>
      </c>
      <c r="L1377" s="13" t="s">
        <v>18772</v>
      </c>
      <c r="M1377" t="s">
        <v>263</v>
      </c>
      <c r="N1377" t="s">
        <v>1158</v>
      </c>
      <c r="Q1377" t="s">
        <v>672</v>
      </c>
      <c r="S1377" s="9"/>
      <c r="T1377" s="14">
        <v>10</v>
      </c>
      <c r="U1377" s="210" t="s">
        <v>3899</v>
      </c>
      <c r="V1377" s="14">
        <v>1</v>
      </c>
      <c r="W1377" s="14">
        <v>1</v>
      </c>
      <c r="X1377" s="14" t="s">
        <v>270</v>
      </c>
      <c r="Y1377" t="s">
        <v>2138</v>
      </c>
      <c r="Z1377" t="s">
        <v>271</v>
      </c>
      <c r="AA1377">
        <f t="shared" si="21"/>
        <v>1</v>
      </c>
    </row>
    <row r="1378" spans="1:27" x14ac:dyDescent="0.2">
      <c r="A1378">
        <v>5220</v>
      </c>
      <c r="B1378" s="1" t="s">
        <v>4098</v>
      </c>
      <c r="C1378" t="s">
        <v>1027</v>
      </c>
      <c r="D1378" s="9" t="s">
        <v>4099</v>
      </c>
      <c r="E1378" s="9" t="s">
        <v>876</v>
      </c>
      <c r="F1378" s="9" t="s">
        <v>1416</v>
      </c>
      <c r="G1378" s="10">
        <v>26</v>
      </c>
      <c r="H1378" s="10" t="s">
        <v>495</v>
      </c>
      <c r="I1378" s="10">
        <v>1944</v>
      </c>
      <c r="J1378" s="11">
        <v>16371</v>
      </c>
      <c r="K1378" s="12" t="s">
        <v>237</v>
      </c>
      <c r="L1378" s="13" t="s">
        <v>4100</v>
      </c>
      <c r="M1378" s="13" t="s">
        <v>753</v>
      </c>
      <c r="S1378" s="9"/>
      <c r="T1378" s="14">
        <v>10</v>
      </c>
      <c r="U1378" s="210" t="s">
        <v>3899</v>
      </c>
      <c r="V1378" s="14">
        <v>1</v>
      </c>
      <c r="W1378" s="14">
        <v>1</v>
      </c>
      <c r="X1378" s="14" t="s">
        <v>270</v>
      </c>
      <c r="Y1378">
        <v>82</v>
      </c>
      <c r="Z1378" t="s">
        <v>1419</v>
      </c>
      <c r="AA1378">
        <f t="shared" si="21"/>
        <v>2</v>
      </c>
    </row>
    <row r="1379" spans="1:27" x14ac:dyDescent="0.2">
      <c r="A1379">
        <v>919</v>
      </c>
      <c r="B1379" s="1" t="s">
        <v>4101</v>
      </c>
      <c r="C1379" t="s">
        <v>2221</v>
      </c>
      <c r="D1379" s="9">
        <v>410</v>
      </c>
      <c r="E1379" s="9" t="s">
        <v>259</v>
      </c>
      <c r="F1379" s="9" t="s">
        <v>312</v>
      </c>
      <c r="G1379" s="10">
        <v>26</v>
      </c>
      <c r="H1379" s="10" t="s">
        <v>495</v>
      </c>
      <c r="I1379" s="10">
        <v>1944</v>
      </c>
      <c r="J1379" s="11" t="s">
        <v>4102</v>
      </c>
      <c r="K1379" s="12" t="s">
        <v>415</v>
      </c>
      <c r="L1379" s="13" t="s">
        <v>4103</v>
      </c>
      <c r="M1379" s="13" t="s">
        <v>290</v>
      </c>
      <c r="N1379" t="s">
        <v>573</v>
      </c>
      <c r="O1379" t="s">
        <v>695</v>
      </c>
      <c r="S1379" s="9"/>
      <c r="T1379" s="14">
        <v>10</v>
      </c>
      <c r="U1379" s="210" t="s">
        <v>3899</v>
      </c>
      <c r="V1379" s="14">
        <v>1</v>
      </c>
      <c r="W1379" s="14">
        <v>1</v>
      </c>
      <c r="X1379" s="14" t="s">
        <v>270</v>
      </c>
      <c r="Y1379">
        <v>410</v>
      </c>
      <c r="Z1379" t="s">
        <v>505</v>
      </c>
      <c r="AA1379">
        <f t="shared" si="21"/>
        <v>1</v>
      </c>
    </row>
    <row r="1380" spans="1:27" x14ac:dyDescent="0.2">
      <c r="A1380">
        <v>1422</v>
      </c>
      <c r="B1380" s="1" t="s">
        <v>4104</v>
      </c>
      <c r="C1380" t="s">
        <v>284</v>
      </c>
      <c r="D1380" s="9" t="s">
        <v>4105</v>
      </c>
      <c r="E1380" s="9" t="s">
        <v>259</v>
      </c>
      <c r="F1380" s="9" t="s">
        <v>312</v>
      </c>
      <c r="G1380" s="10">
        <v>27</v>
      </c>
      <c r="H1380" s="10" t="s">
        <v>495</v>
      </c>
      <c r="I1380" s="10">
        <v>1944</v>
      </c>
      <c r="J1380" s="11">
        <v>16372</v>
      </c>
      <c r="K1380" s="12" t="s">
        <v>237</v>
      </c>
      <c r="L1380" s="13" t="s">
        <v>18457</v>
      </c>
      <c r="M1380" s="13" t="s">
        <v>290</v>
      </c>
      <c r="N1380" t="s">
        <v>291</v>
      </c>
      <c r="O1380" t="s">
        <v>17893</v>
      </c>
      <c r="S1380" s="9"/>
      <c r="T1380" s="14">
        <v>10</v>
      </c>
      <c r="U1380" s="210" t="s">
        <v>3899</v>
      </c>
      <c r="V1380" s="14">
        <v>1</v>
      </c>
      <c r="W1380" s="14">
        <v>1</v>
      </c>
      <c r="X1380" s="14" t="s">
        <v>270</v>
      </c>
      <c r="Y1380">
        <v>239</v>
      </c>
      <c r="Z1380" t="s">
        <v>271</v>
      </c>
      <c r="AA1380">
        <f t="shared" si="21"/>
        <v>3</v>
      </c>
    </row>
    <row r="1381" spans="1:27" x14ac:dyDescent="0.2">
      <c r="A1381">
        <v>6086</v>
      </c>
      <c r="B1381" s="1" t="s">
        <v>4116</v>
      </c>
      <c r="C1381" t="s">
        <v>1027</v>
      </c>
      <c r="D1381" s="9">
        <v>23</v>
      </c>
      <c r="E1381" s="9" t="s">
        <v>259</v>
      </c>
      <c r="F1381" s="9" t="s">
        <v>413</v>
      </c>
      <c r="G1381" s="10">
        <v>27</v>
      </c>
      <c r="H1381" s="10" t="s">
        <v>495</v>
      </c>
      <c r="I1381" s="10">
        <v>1944</v>
      </c>
      <c r="J1381" s="11">
        <v>16372</v>
      </c>
      <c r="K1381" s="12" t="s">
        <v>237</v>
      </c>
      <c r="L1381" s="13" t="s">
        <v>4117</v>
      </c>
      <c r="M1381" s="13" t="s">
        <v>290</v>
      </c>
      <c r="N1381" t="s">
        <v>291</v>
      </c>
      <c r="O1381" t="s">
        <v>692</v>
      </c>
      <c r="S1381" s="9"/>
      <c r="T1381" s="14">
        <v>10</v>
      </c>
      <c r="U1381" s="210" t="s">
        <v>3899</v>
      </c>
      <c r="V1381" s="14">
        <v>1</v>
      </c>
      <c r="W1381" s="14">
        <v>1</v>
      </c>
      <c r="X1381" s="14" t="s">
        <v>270</v>
      </c>
      <c r="Y1381">
        <v>23</v>
      </c>
      <c r="Z1381" t="s">
        <v>1419</v>
      </c>
      <c r="AA1381">
        <f t="shared" si="21"/>
        <v>1</v>
      </c>
    </row>
    <row r="1382" spans="1:27" x14ac:dyDescent="0.2">
      <c r="A1382">
        <v>2916</v>
      </c>
      <c r="B1382" s="1" t="s">
        <v>4106</v>
      </c>
      <c r="C1382" t="s">
        <v>507</v>
      </c>
      <c r="D1382" s="9" t="s">
        <v>4107</v>
      </c>
      <c r="E1382" s="9" t="s">
        <v>259</v>
      </c>
      <c r="F1382" s="9" t="s">
        <v>532</v>
      </c>
      <c r="G1382" s="10">
        <v>27</v>
      </c>
      <c r="H1382" s="10" t="s">
        <v>495</v>
      </c>
      <c r="I1382" s="10">
        <v>1944</v>
      </c>
      <c r="J1382" s="11">
        <v>16372</v>
      </c>
      <c r="K1382" s="12" t="s">
        <v>237</v>
      </c>
      <c r="L1382" s="13" t="s">
        <v>4108</v>
      </c>
      <c r="M1382" s="13" t="s">
        <v>290</v>
      </c>
      <c r="N1382" t="s">
        <v>291</v>
      </c>
      <c r="O1382" t="s">
        <v>4109</v>
      </c>
      <c r="S1382" s="9"/>
      <c r="T1382" s="14">
        <v>10</v>
      </c>
      <c r="U1382" s="210" t="s">
        <v>3899</v>
      </c>
      <c r="V1382" s="14">
        <v>1</v>
      </c>
      <c r="W1382" s="14">
        <v>1</v>
      </c>
      <c r="X1382" s="14" t="s">
        <v>294</v>
      </c>
      <c r="Y1382" t="s">
        <v>531</v>
      </c>
      <c r="Z1382" t="s">
        <v>18167</v>
      </c>
      <c r="AA1382">
        <f t="shared" si="21"/>
        <v>2</v>
      </c>
    </row>
    <row r="1383" spans="1:27" x14ac:dyDescent="0.2">
      <c r="A1383">
        <v>966</v>
      </c>
      <c r="B1383" s="1" t="s">
        <v>4110</v>
      </c>
      <c r="C1383" t="s">
        <v>503</v>
      </c>
      <c r="D1383" s="9" t="s">
        <v>4111</v>
      </c>
      <c r="E1383" s="9" t="s">
        <v>275</v>
      </c>
      <c r="F1383" s="9" t="s">
        <v>532</v>
      </c>
      <c r="G1383" s="10">
        <v>27</v>
      </c>
      <c r="H1383" s="10" t="s">
        <v>495</v>
      </c>
      <c r="I1383" s="10">
        <v>1944</v>
      </c>
      <c r="J1383" s="11">
        <v>16372</v>
      </c>
      <c r="K1383" s="12" t="s">
        <v>237</v>
      </c>
      <c r="L1383" s="13" t="s">
        <v>4112</v>
      </c>
      <c r="M1383" s="13" t="s">
        <v>290</v>
      </c>
      <c r="N1383" t="s">
        <v>291</v>
      </c>
      <c r="O1383" t="s">
        <v>620</v>
      </c>
      <c r="S1383" s="9"/>
      <c r="T1383" s="14">
        <v>10</v>
      </c>
      <c r="U1383" s="210" t="s">
        <v>3899</v>
      </c>
      <c r="V1383" s="14">
        <v>1</v>
      </c>
      <c r="W1383" s="14">
        <v>1</v>
      </c>
      <c r="X1383" s="14" t="s">
        <v>294</v>
      </c>
      <c r="Y1383" t="s">
        <v>3998</v>
      </c>
      <c r="Z1383" t="s">
        <v>505</v>
      </c>
      <c r="AA1383">
        <f t="shared" si="21"/>
        <v>2</v>
      </c>
    </row>
    <row r="1384" spans="1:27" x14ac:dyDescent="0.2">
      <c r="A1384">
        <v>7749</v>
      </c>
      <c r="B1384" s="1" t="s">
        <v>4113</v>
      </c>
      <c r="C1384" t="s">
        <v>1798</v>
      </c>
      <c r="D1384" s="9">
        <v>540</v>
      </c>
      <c r="E1384" s="9" t="s">
        <v>259</v>
      </c>
      <c r="F1384" s="9" t="s">
        <v>260</v>
      </c>
      <c r="G1384" s="10">
        <v>27</v>
      </c>
      <c r="H1384" s="10" t="s">
        <v>495</v>
      </c>
      <c r="I1384" s="10">
        <v>1944</v>
      </c>
      <c r="J1384" s="11">
        <v>16372</v>
      </c>
      <c r="K1384" s="12" t="s">
        <v>237</v>
      </c>
      <c r="L1384" s="13" t="s">
        <v>75</v>
      </c>
      <c r="M1384" s="13" t="s">
        <v>263</v>
      </c>
      <c r="N1384" t="s">
        <v>3374</v>
      </c>
      <c r="O1384" t="s">
        <v>3375</v>
      </c>
      <c r="P1384" t="s">
        <v>3375</v>
      </c>
      <c r="Q1384" t="s">
        <v>267</v>
      </c>
      <c r="R1384" t="s">
        <v>4114</v>
      </c>
      <c r="S1384" s="9" t="s">
        <v>4115</v>
      </c>
      <c r="T1384" s="14">
        <v>10</v>
      </c>
      <c r="U1384" s="210" t="s">
        <v>3899</v>
      </c>
      <c r="V1384" s="14">
        <v>1</v>
      </c>
      <c r="W1384" s="14">
        <v>1</v>
      </c>
      <c r="X1384" s="14" t="s">
        <v>270</v>
      </c>
      <c r="Y1384">
        <v>540</v>
      </c>
      <c r="Z1384" t="s">
        <v>271</v>
      </c>
      <c r="AA1384">
        <f t="shared" si="21"/>
        <v>1</v>
      </c>
    </row>
    <row r="1385" spans="1:27" x14ac:dyDescent="0.2">
      <c r="A1385">
        <v>1567</v>
      </c>
      <c r="B1385" s="1" t="s">
        <v>4118</v>
      </c>
      <c r="C1385" t="s">
        <v>2221</v>
      </c>
      <c r="D1385" s="9" t="s">
        <v>4119</v>
      </c>
      <c r="E1385" s="9" t="s">
        <v>259</v>
      </c>
      <c r="F1385" s="9" t="s">
        <v>312</v>
      </c>
      <c r="G1385" s="10">
        <v>27</v>
      </c>
      <c r="H1385" s="10" t="s">
        <v>495</v>
      </c>
      <c r="I1385" s="10">
        <v>1944</v>
      </c>
      <c r="J1385" s="11" t="s">
        <v>4120</v>
      </c>
      <c r="K1385" s="12" t="s">
        <v>415</v>
      </c>
      <c r="L1385" s="13" t="s">
        <v>4121</v>
      </c>
      <c r="M1385" s="13" t="s">
        <v>279</v>
      </c>
      <c r="N1385" t="s">
        <v>280</v>
      </c>
      <c r="Q1385" t="s">
        <v>281</v>
      </c>
      <c r="S1385" s="9"/>
      <c r="T1385" s="14">
        <v>10</v>
      </c>
      <c r="U1385" s="210" t="s">
        <v>3899</v>
      </c>
      <c r="V1385" s="14">
        <v>1</v>
      </c>
      <c r="W1385" s="14">
        <v>1</v>
      </c>
      <c r="X1385" s="14" t="s">
        <v>270</v>
      </c>
      <c r="Y1385">
        <v>151</v>
      </c>
      <c r="Z1385" t="s">
        <v>505</v>
      </c>
      <c r="AA1385">
        <f t="shared" si="21"/>
        <v>2</v>
      </c>
    </row>
    <row r="1386" spans="1:27" x14ac:dyDescent="0.2">
      <c r="A1386">
        <v>4709</v>
      </c>
      <c r="B1386" s="1" t="s">
        <v>4125</v>
      </c>
      <c r="C1386" t="s">
        <v>1027</v>
      </c>
      <c r="D1386" s="9">
        <v>235</v>
      </c>
      <c r="E1386" s="9" t="s">
        <v>259</v>
      </c>
      <c r="F1386" s="9" t="s">
        <v>883</v>
      </c>
      <c r="G1386" s="10">
        <v>28</v>
      </c>
      <c r="H1386" s="10" t="s">
        <v>495</v>
      </c>
      <c r="I1386" s="10">
        <v>1944</v>
      </c>
      <c r="J1386" s="11">
        <v>16373</v>
      </c>
      <c r="K1386" s="12" t="s">
        <v>237</v>
      </c>
      <c r="L1386" s="13" t="s">
        <v>4126</v>
      </c>
      <c r="M1386" s="13" t="s">
        <v>290</v>
      </c>
      <c r="O1386" t="s">
        <v>7239</v>
      </c>
      <c r="S1386" s="9"/>
      <c r="T1386" s="14">
        <v>10</v>
      </c>
      <c r="U1386" s="210" t="s">
        <v>3899</v>
      </c>
      <c r="V1386" s="14">
        <v>1</v>
      </c>
      <c r="W1386" s="14">
        <v>1</v>
      </c>
      <c r="X1386" s="14" t="s">
        <v>270</v>
      </c>
      <c r="Y1386">
        <v>235</v>
      </c>
      <c r="Z1386" t="s">
        <v>1419</v>
      </c>
      <c r="AA1386">
        <f t="shared" si="21"/>
        <v>1</v>
      </c>
    </row>
    <row r="1387" spans="1:27" x14ac:dyDescent="0.2">
      <c r="A1387">
        <v>7669</v>
      </c>
      <c r="B1387" s="1" t="s">
        <v>4122</v>
      </c>
      <c r="C1387" t="s">
        <v>503</v>
      </c>
      <c r="D1387" s="9" t="s">
        <v>4123</v>
      </c>
      <c r="E1387" s="9" t="s">
        <v>259</v>
      </c>
      <c r="F1387" s="9" t="s">
        <v>532</v>
      </c>
      <c r="G1387" s="10">
        <v>28</v>
      </c>
      <c r="H1387" s="10" t="s">
        <v>495</v>
      </c>
      <c r="I1387" s="10">
        <v>1944</v>
      </c>
      <c r="J1387" s="11">
        <v>16373</v>
      </c>
      <c r="K1387" s="12" t="s">
        <v>237</v>
      </c>
      <c r="L1387" s="13" t="s">
        <v>4124</v>
      </c>
      <c r="M1387" s="13" t="s">
        <v>290</v>
      </c>
      <c r="N1387" t="s">
        <v>291</v>
      </c>
      <c r="O1387" t="s">
        <v>93</v>
      </c>
      <c r="S1387" s="9"/>
      <c r="T1387" s="14">
        <v>10</v>
      </c>
      <c r="U1387" s="210" t="s">
        <v>3899</v>
      </c>
      <c r="V1387" s="14">
        <v>1</v>
      </c>
      <c r="W1387" s="14">
        <v>1</v>
      </c>
      <c r="X1387" s="14" t="s">
        <v>294</v>
      </c>
      <c r="Y1387" t="s">
        <v>3625</v>
      </c>
      <c r="Z1387" t="s">
        <v>505</v>
      </c>
      <c r="AA1387">
        <f t="shared" si="21"/>
        <v>2</v>
      </c>
    </row>
    <row r="1388" spans="1:27" x14ac:dyDescent="0.2">
      <c r="A1388">
        <v>5045</v>
      </c>
      <c r="B1388" s="1" t="s">
        <v>4127</v>
      </c>
      <c r="C1388" t="s">
        <v>1027</v>
      </c>
      <c r="D1388" s="9">
        <v>23</v>
      </c>
      <c r="E1388" s="9" t="s">
        <v>259</v>
      </c>
      <c r="F1388" s="9" t="s">
        <v>413</v>
      </c>
      <c r="G1388" s="10">
        <v>28</v>
      </c>
      <c r="H1388" s="10" t="s">
        <v>495</v>
      </c>
      <c r="I1388" s="10">
        <v>1944</v>
      </c>
      <c r="J1388" s="11" t="s">
        <v>4128</v>
      </c>
      <c r="K1388" s="12" t="s">
        <v>415</v>
      </c>
      <c r="L1388" s="13" t="s">
        <v>18682</v>
      </c>
      <c r="M1388" s="13" t="s">
        <v>263</v>
      </c>
      <c r="N1388" t="s">
        <v>280</v>
      </c>
      <c r="Q1388" t="s">
        <v>281</v>
      </c>
      <c r="S1388" s="9"/>
      <c r="T1388" s="14">
        <v>10</v>
      </c>
      <c r="U1388" s="210" t="s">
        <v>3899</v>
      </c>
      <c r="V1388" s="14">
        <v>1</v>
      </c>
      <c r="W1388" s="14">
        <v>1</v>
      </c>
      <c r="X1388" s="14" t="s">
        <v>270</v>
      </c>
      <c r="Y1388">
        <v>23</v>
      </c>
      <c r="Z1388" t="s">
        <v>271</v>
      </c>
      <c r="AA1388">
        <f t="shared" si="21"/>
        <v>1</v>
      </c>
    </row>
    <row r="1389" spans="1:27" x14ac:dyDescent="0.2">
      <c r="A1389">
        <v>7637</v>
      </c>
      <c r="B1389" s="1" t="s">
        <v>4129</v>
      </c>
      <c r="C1389" t="s">
        <v>1027</v>
      </c>
      <c r="D1389" s="9">
        <v>515</v>
      </c>
      <c r="E1389" s="9" t="s">
        <v>259</v>
      </c>
      <c r="F1389" s="9" t="s">
        <v>413</v>
      </c>
      <c r="G1389" s="10">
        <v>29</v>
      </c>
      <c r="H1389" s="10" t="s">
        <v>495</v>
      </c>
      <c r="I1389" s="10">
        <v>1944</v>
      </c>
      <c r="J1389" s="11" t="s">
        <v>4130</v>
      </c>
      <c r="K1389" s="12" t="s">
        <v>415</v>
      </c>
      <c r="L1389" s="13" t="s">
        <v>18597</v>
      </c>
      <c r="M1389" s="13" t="s">
        <v>263</v>
      </c>
      <c r="N1389" t="s">
        <v>1322</v>
      </c>
      <c r="O1389" t="s">
        <v>183</v>
      </c>
      <c r="P1389" t="s">
        <v>1164</v>
      </c>
      <c r="Q1389" t="s">
        <v>267</v>
      </c>
      <c r="R1389" t="s">
        <v>4131</v>
      </c>
      <c r="S1389" s="9"/>
      <c r="T1389" s="14">
        <v>10</v>
      </c>
      <c r="U1389" s="210" t="s">
        <v>3899</v>
      </c>
      <c r="V1389" s="14">
        <v>1</v>
      </c>
      <c r="W1389" s="14">
        <v>1</v>
      </c>
      <c r="X1389" s="14" t="s">
        <v>270</v>
      </c>
      <c r="Y1389">
        <v>515</v>
      </c>
      <c r="Z1389" t="s">
        <v>271</v>
      </c>
      <c r="AA1389">
        <f t="shared" si="21"/>
        <v>1</v>
      </c>
    </row>
    <row r="1390" spans="1:27" x14ac:dyDescent="0.2">
      <c r="A1390">
        <v>6881</v>
      </c>
      <c r="B1390" s="1" t="s">
        <v>4136</v>
      </c>
      <c r="C1390" t="s">
        <v>341</v>
      </c>
      <c r="D1390" s="9" t="s">
        <v>1973</v>
      </c>
      <c r="E1390" s="9" t="s">
        <v>259</v>
      </c>
      <c r="F1390" s="9" t="s">
        <v>286</v>
      </c>
      <c r="G1390" s="10">
        <v>30</v>
      </c>
      <c r="H1390" s="10" t="s">
        <v>495</v>
      </c>
      <c r="I1390" s="10">
        <v>1944</v>
      </c>
      <c r="J1390" s="11">
        <v>16375</v>
      </c>
      <c r="K1390" s="12" t="s">
        <v>237</v>
      </c>
      <c r="L1390" s="13" t="s">
        <v>4137</v>
      </c>
      <c r="M1390" s="13" t="s">
        <v>753</v>
      </c>
      <c r="S1390" s="9"/>
      <c r="T1390" s="14">
        <v>10</v>
      </c>
      <c r="U1390" s="210" t="s">
        <v>3899</v>
      </c>
      <c r="V1390" s="14">
        <v>1</v>
      </c>
      <c r="W1390" s="14">
        <v>1</v>
      </c>
      <c r="X1390" s="14" t="s">
        <v>294</v>
      </c>
      <c r="Y1390" t="s">
        <v>1973</v>
      </c>
      <c r="Z1390" t="s">
        <v>271</v>
      </c>
      <c r="AA1390">
        <f t="shared" si="21"/>
        <v>1</v>
      </c>
    </row>
    <row r="1391" spans="1:27" x14ac:dyDescent="0.2">
      <c r="A1391">
        <v>4348</v>
      </c>
      <c r="B1391" s="1" t="s">
        <v>4132</v>
      </c>
      <c r="C1391" t="s">
        <v>341</v>
      </c>
      <c r="D1391" s="9" t="s">
        <v>4133</v>
      </c>
      <c r="E1391" s="9" t="s">
        <v>259</v>
      </c>
      <c r="F1391" s="9" t="s">
        <v>721</v>
      </c>
      <c r="G1391" s="10">
        <v>30</v>
      </c>
      <c r="H1391" s="10" t="s">
        <v>495</v>
      </c>
      <c r="I1391" s="10">
        <v>1944</v>
      </c>
      <c r="J1391" s="11">
        <v>16375</v>
      </c>
      <c r="K1391" s="12" t="s">
        <v>237</v>
      </c>
      <c r="L1391" s="13" t="s">
        <v>4134</v>
      </c>
      <c r="M1391" s="13" t="s">
        <v>263</v>
      </c>
      <c r="N1391" t="s">
        <v>4135</v>
      </c>
      <c r="Q1391" t="s">
        <v>672</v>
      </c>
      <c r="S1391" s="9"/>
      <c r="T1391" s="14">
        <v>10</v>
      </c>
      <c r="U1391" s="210" t="s">
        <v>3899</v>
      </c>
      <c r="V1391" s="14">
        <v>1</v>
      </c>
      <c r="W1391" s="14">
        <v>1</v>
      </c>
      <c r="X1391" s="14" t="s">
        <v>270</v>
      </c>
      <c r="Y1391">
        <v>627</v>
      </c>
      <c r="Z1391" t="s">
        <v>271</v>
      </c>
      <c r="AA1391">
        <f t="shared" si="21"/>
        <v>2</v>
      </c>
    </row>
    <row r="1392" spans="1:27" x14ac:dyDescent="0.2">
      <c r="A1392">
        <v>3944</v>
      </c>
      <c r="B1392" s="1" t="s">
        <v>4138</v>
      </c>
      <c r="C1392" t="s">
        <v>1798</v>
      </c>
      <c r="D1392" s="9" t="s">
        <v>1047</v>
      </c>
      <c r="E1392" s="9" t="s">
        <v>275</v>
      </c>
      <c r="F1392" s="9" t="s">
        <v>260</v>
      </c>
      <c r="G1392" s="10">
        <v>30</v>
      </c>
      <c r="H1392" s="10" t="s">
        <v>495</v>
      </c>
      <c r="I1392" s="10">
        <v>1944</v>
      </c>
      <c r="J1392" s="11">
        <v>16375</v>
      </c>
      <c r="K1392" s="12" t="s">
        <v>237</v>
      </c>
      <c r="L1392" s="117" t="s">
        <v>18801</v>
      </c>
      <c r="M1392" s="13" t="s">
        <v>290</v>
      </c>
      <c r="N1392" t="s">
        <v>291</v>
      </c>
      <c r="O1392" t="s">
        <v>292</v>
      </c>
      <c r="S1392" s="9"/>
      <c r="T1392" s="14">
        <v>10</v>
      </c>
      <c r="U1392" s="210" t="s">
        <v>3899</v>
      </c>
      <c r="V1392" s="14">
        <v>1</v>
      </c>
      <c r="W1392" s="14">
        <v>1</v>
      </c>
      <c r="X1392" s="14" t="s">
        <v>270</v>
      </c>
      <c r="Y1392" t="s">
        <v>1047</v>
      </c>
      <c r="Z1392" t="s">
        <v>271</v>
      </c>
      <c r="AA1392">
        <f t="shared" si="21"/>
        <v>1</v>
      </c>
    </row>
    <row r="1393" spans="1:27" x14ac:dyDescent="0.2">
      <c r="A1393">
        <v>7416</v>
      </c>
      <c r="B1393" s="1" t="s">
        <v>4139</v>
      </c>
      <c r="C1393" t="s">
        <v>507</v>
      </c>
      <c r="D1393" s="9" t="s">
        <v>4140</v>
      </c>
      <c r="E1393" s="9" t="s">
        <v>259</v>
      </c>
      <c r="F1393" s="9" t="s">
        <v>721</v>
      </c>
      <c r="G1393" s="10">
        <v>30</v>
      </c>
      <c r="H1393" s="10" t="s">
        <v>495</v>
      </c>
      <c r="I1393" s="10">
        <v>1944</v>
      </c>
      <c r="J1393" s="11" t="s">
        <v>4141</v>
      </c>
      <c r="K1393" s="12" t="s">
        <v>415</v>
      </c>
      <c r="L1393" s="13" t="s">
        <v>4142</v>
      </c>
      <c r="M1393" s="13" t="s">
        <v>263</v>
      </c>
      <c r="N1393" t="s">
        <v>280</v>
      </c>
      <c r="Q1393" t="s">
        <v>281</v>
      </c>
      <c r="S1393" s="9"/>
      <c r="T1393" s="14">
        <v>10</v>
      </c>
      <c r="U1393" s="210" t="s">
        <v>3899</v>
      </c>
      <c r="V1393" s="14">
        <v>1</v>
      </c>
      <c r="W1393" s="14">
        <v>1</v>
      </c>
      <c r="X1393" s="14" t="s">
        <v>270</v>
      </c>
      <c r="Y1393">
        <v>128</v>
      </c>
      <c r="Z1393" t="s">
        <v>18167</v>
      </c>
      <c r="AA1393">
        <f t="shared" si="21"/>
        <v>2</v>
      </c>
    </row>
    <row r="1394" spans="1:27" x14ac:dyDescent="0.2">
      <c r="A1394">
        <v>5685</v>
      </c>
      <c r="B1394" s="1" t="s">
        <v>4143</v>
      </c>
      <c r="C1394" t="s">
        <v>2534</v>
      </c>
      <c r="D1394" s="9">
        <v>85</v>
      </c>
      <c r="E1394" s="9" t="s">
        <v>259</v>
      </c>
      <c r="F1394" s="9" t="s">
        <v>1701</v>
      </c>
      <c r="G1394" s="10">
        <v>30</v>
      </c>
      <c r="H1394" s="10" t="s">
        <v>495</v>
      </c>
      <c r="I1394" s="10">
        <v>1944</v>
      </c>
      <c r="J1394" s="11" t="s">
        <v>4141</v>
      </c>
      <c r="K1394" s="12" t="s">
        <v>415</v>
      </c>
      <c r="L1394" s="13" t="s">
        <v>4144</v>
      </c>
      <c r="M1394" s="13" t="s">
        <v>263</v>
      </c>
      <c r="N1394" t="s">
        <v>312</v>
      </c>
      <c r="Q1394" t="s">
        <v>267</v>
      </c>
      <c r="R1394" t="s">
        <v>955</v>
      </c>
      <c r="S1394" s="9"/>
      <c r="T1394" s="14">
        <v>10</v>
      </c>
      <c r="U1394" s="210" t="s">
        <v>3899</v>
      </c>
      <c r="V1394" s="14">
        <v>1</v>
      </c>
      <c r="W1394" s="14">
        <v>1</v>
      </c>
      <c r="X1394" s="14" t="s">
        <v>270</v>
      </c>
      <c r="Y1394">
        <v>85</v>
      </c>
      <c r="Z1394" t="s">
        <v>505</v>
      </c>
      <c r="AA1394">
        <f t="shared" si="21"/>
        <v>1</v>
      </c>
    </row>
    <row r="1395" spans="1:27" x14ac:dyDescent="0.2">
      <c r="A1395">
        <v>1748</v>
      </c>
      <c r="B1395" s="1" t="s">
        <v>4145</v>
      </c>
      <c r="C1395" t="s">
        <v>1027</v>
      </c>
      <c r="D1395" s="9" t="s">
        <v>2253</v>
      </c>
      <c r="E1395" s="9" t="s">
        <v>876</v>
      </c>
      <c r="F1395" s="9" t="s">
        <v>1416</v>
      </c>
      <c r="G1395" s="10">
        <v>31</v>
      </c>
      <c r="H1395" s="10" t="s">
        <v>495</v>
      </c>
      <c r="I1395" s="10">
        <v>1944</v>
      </c>
      <c r="J1395" s="11">
        <v>16376</v>
      </c>
      <c r="K1395" s="12" t="s">
        <v>237</v>
      </c>
      <c r="L1395" s="13" t="s">
        <v>4146</v>
      </c>
      <c r="M1395" s="13" t="s">
        <v>290</v>
      </c>
      <c r="O1395" t="s">
        <v>695</v>
      </c>
      <c r="S1395" s="9"/>
      <c r="T1395" s="14">
        <v>10</v>
      </c>
      <c r="U1395" s="210" t="s">
        <v>3899</v>
      </c>
      <c r="V1395" s="14">
        <v>1</v>
      </c>
      <c r="W1395" s="14">
        <v>1</v>
      </c>
      <c r="X1395" s="14" t="s">
        <v>270</v>
      </c>
      <c r="Y1395">
        <v>47</v>
      </c>
      <c r="Z1395" t="s">
        <v>1419</v>
      </c>
      <c r="AA1395">
        <f t="shared" si="21"/>
        <v>2</v>
      </c>
    </row>
    <row r="1396" spans="1:27" x14ac:dyDescent="0.2">
      <c r="A1396">
        <v>6677</v>
      </c>
      <c r="B1396" s="1" t="s">
        <v>4149</v>
      </c>
      <c r="C1396" t="s">
        <v>1027</v>
      </c>
      <c r="D1396" s="9">
        <v>487</v>
      </c>
      <c r="E1396" s="9" t="s">
        <v>259</v>
      </c>
      <c r="F1396" s="9" t="s">
        <v>1416</v>
      </c>
      <c r="G1396" s="10">
        <v>31</v>
      </c>
      <c r="H1396" s="10" t="s">
        <v>495</v>
      </c>
      <c r="I1396" s="10">
        <v>1944</v>
      </c>
      <c r="J1396" s="11">
        <v>16376</v>
      </c>
      <c r="K1396" s="12" t="s">
        <v>237</v>
      </c>
      <c r="L1396" s="13" t="s">
        <v>18507</v>
      </c>
      <c r="M1396" s="13" t="s">
        <v>263</v>
      </c>
      <c r="N1396" t="s">
        <v>1422</v>
      </c>
      <c r="Q1396" t="s">
        <v>672</v>
      </c>
      <c r="S1396" s="9"/>
      <c r="T1396" s="14">
        <v>10</v>
      </c>
      <c r="U1396" s="210" t="s">
        <v>3899</v>
      </c>
      <c r="V1396" s="14">
        <v>1</v>
      </c>
      <c r="W1396" s="14">
        <v>1</v>
      </c>
      <c r="X1396" s="14" t="s">
        <v>270</v>
      </c>
      <c r="Y1396">
        <v>487</v>
      </c>
      <c r="Z1396" t="s">
        <v>271</v>
      </c>
      <c r="AA1396">
        <f t="shared" si="21"/>
        <v>1</v>
      </c>
    </row>
    <row r="1397" spans="1:27" x14ac:dyDescent="0.2">
      <c r="A1397">
        <v>2489</v>
      </c>
      <c r="B1397" s="1" t="s">
        <v>4147</v>
      </c>
      <c r="C1397" t="s">
        <v>1027</v>
      </c>
      <c r="D1397" s="9">
        <v>605</v>
      </c>
      <c r="E1397" s="9" t="s">
        <v>259</v>
      </c>
      <c r="F1397" s="9" t="s">
        <v>413</v>
      </c>
      <c r="G1397" s="10">
        <v>31</v>
      </c>
      <c r="H1397" s="10" t="s">
        <v>495</v>
      </c>
      <c r="I1397" s="10">
        <v>1944</v>
      </c>
      <c r="J1397" s="11">
        <v>16376</v>
      </c>
      <c r="K1397" s="12" t="s">
        <v>237</v>
      </c>
      <c r="L1397" s="13" t="s">
        <v>4148</v>
      </c>
      <c r="M1397" s="13" t="s">
        <v>263</v>
      </c>
      <c r="N1397" t="s">
        <v>280</v>
      </c>
      <c r="Q1397" t="s">
        <v>281</v>
      </c>
      <c r="S1397" s="9"/>
      <c r="T1397" s="14">
        <v>10</v>
      </c>
      <c r="U1397" s="210" t="s">
        <v>3899</v>
      </c>
      <c r="V1397" s="14">
        <v>1</v>
      </c>
      <c r="W1397" s="14">
        <v>1</v>
      </c>
      <c r="X1397" s="14" t="s">
        <v>270</v>
      </c>
      <c r="Y1397">
        <v>605</v>
      </c>
      <c r="Z1397" t="s">
        <v>271</v>
      </c>
      <c r="AA1397">
        <f t="shared" si="21"/>
        <v>1</v>
      </c>
    </row>
    <row r="1398" spans="1:27" x14ac:dyDescent="0.2">
      <c r="A1398">
        <v>4208</v>
      </c>
      <c r="B1398" s="1" t="s">
        <v>4150</v>
      </c>
      <c r="C1398" t="s">
        <v>2040</v>
      </c>
      <c r="D1398" s="9" t="s">
        <v>3663</v>
      </c>
      <c r="E1398" s="9" t="s">
        <v>259</v>
      </c>
      <c r="F1398" s="9" t="s">
        <v>721</v>
      </c>
      <c r="G1398" s="10">
        <v>31</v>
      </c>
      <c r="H1398" s="10" t="s">
        <v>495</v>
      </c>
      <c r="I1398" s="10">
        <v>1944</v>
      </c>
      <c r="J1398" s="11" t="s">
        <v>4151</v>
      </c>
      <c r="K1398" s="12" t="s">
        <v>415</v>
      </c>
      <c r="L1398" s="13" t="s">
        <v>4152</v>
      </c>
      <c r="M1398" s="13" t="s">
        <v>263</v>
      </c>
      <c r="N1398" t="s">
        <v>280</v>
      </c>
      <c r="Q1398" t="s">
        <v>281</v>
      </c>
      <c r="S1398" s="9" t="s">
        <v>4153</v>
      </c>
      <c r="T1398" s="14">
        <v>10</v>
      </c>
      <c r="U1398" s="210" t="s">
        <v>3899</v>
      </c>
      <c r="V1398" s="14">
        <v>1</v>
      </c>
      <c r="W1398" s="14">
        <v>1</v>
      </c>
      <c r="X1398" s="14" t="s">
        <v>270</v>
      </c>
      <c r="Y1398">
        <v>692</v>
      </c>
      <c r="Z1398" t="s">
        <v>271</v>
      </c>
      <c r="AA1398">
        <f t="shared" si="21"/>
        <v>2</v>
      </c>
    </row>
    <row r="1399" spans="1:27" x14ac:dyDescent="0.2">
      <c r="A1399">
        <v>4206</v>
      </c>
      <c r="B1399" s="1" t="s">
        <v>4154</v>
      </c>
      <c r="C1399" t="s">
        <v>341</v>
      </c>
      <c r="D1399" s="9" t="s">
        <v>1544</v>
      </c>
      <c r="E1399" s="9" t="s">
        <v>259</v>
      </c>
      <c r="F1399" s="9" t="s">
        <v>532</v>
      </c>
      <c r="G1399" s="10">
        <v>0</v>
      </c>
      <c r="H1399" s="10" t="s">
        <v>369</v>
      </c>
      <c r="I1399" s="10">
        <v>1944</v>
      </c>
      <c r="J1399" s="11" t="s">
        <v>4155</v>
      </c>
      <c r="K1399" s="12" t="s">
        <v>237</v>
      </c>
      <c r="L1399" s="13" t="s">
        <v>4156</v>
      </c>
      <c r="M1399" s="13" t="s">
        <v>753</v>
      </c>
      <c r="S1399" s="9"/>
      <c r="T1399" s="14">
        <v>11</v>
      </c>
      <c r="U1399" s="210" t="s">
        <v>4157</v>
      </c>
      <c r="V1399" s="14">
        <v>1</v>
      </c>
      <c r="W1399" s="14">
        <v>1</v>
      </c>
      <c r="X1399" s="14" t="s">
        <v>294</v>
      </c>
      <c r="Y1399" t="s">
        <v>1199</v>
      </c>
      <c r="Z1399" t="s">
        <v>271</v>
      </c>
      <c r="AA1399">
        <f t="shared" si="21"/>
        <v>2</v>
      </c>
    </row>
    <row r="1400" spans="1:27" x14ac:dyDescent="0.2">
      <c r="A1400">
        <v>4897</v>
      </c>
      <c r="B1400" s="1" t="s">
        <v>4161</v>
      </c>
      <c r="C1400" t="s">
        <v>1798</v>
      </c>
      <c r="D1400" s="9" t="s">
        <v>2138</v>
      </c>
      <c r="E1400" s="9" t="s">
        <v>259</v>
      </c>
      <c r="F1400" s="9" t="s">
        <v>748</v>
      </c>
      <c r="G1400" s="10">
        <v>1</v>
      </c>
      <c r="H1400" s="10" t="s">
        <v>369</v>
      </c>
      <c r="I1400" s="10">
        <v>1944</v>
      </c>
      <c r="J1400" s="11">
        <v>16377</v>
      </c>
      <c r="K1400" s="12" t="s">
        <v>237</v>
      </c>
      <c r="L1400" s="13" t="s">
        <v>4162</v>
      </c>
      <c r="M1400" t="s">
        <v>290</v>
      </c>
      <c r="N1400" t="s">
        <v>573</v>
      </c>
      <c r="O1400" t="s">
        <v>748</v>
      </c>
      <c r="S1400" s="9"/>
      <c r="T1400" s="14">
        <v>11</v>
      </c>
      <c r="U1400" s="210" t="s">
        <v>4157</v>
      </c>
      <c r="V1400" s="14">
        <v>1</v>
      </c>
      <c r="W1400" s="14">
        <v>1</v>
      </c>
      <c r="X1400" s="14" t="s">
        <v>270</v>
      </c>
      <c r="Y1400" t="s">
        <v>2138</v>
      </c>
      <c r="Z1400" t="s">
        <v>271</v>
      </c>
      <c r="AA1400">
        <f t="shared" si="21"/>
        <v>1</v>
      </c>
    </row>
    <row r="1401" spans="1:27" x14ac:dyDescent="0.2">
      <c r="A1401">
        <v>4529</v>
      </c>
      <c r="B1401" s="1" t="s">
        <v>4163</v>
      </c>
      <c r="C1401" t="s">
        <v>1027</v>
      </c>
      <c r="D1401" s="9">
        <v>418</v>
      </c>
      <c r="E1401" s="9" t="s">
        <v>259</v>
      </c>
      <c r="F1401" s="9" t="s">
        <v>413</v>
      </c>
      <c r="G1401" s="10">
        <v>1</v>
      </c>
      <c r="H1401" s="10" t="s">
        <v>369</v>
      </c>
      <c r="I1401" s="10">
        <v>1944</v>
      </c>
      <c r="J1401" s="11">
        <v>16377</v>
      </c>
      <c r="K1401" s="12" t="s">
        <v>237</v>
      </c>
      <c r="L1401" s="13" t="s">
        <v>18646</v>
      </c>
      <c r="M1401" s="13" t="s">
        <v>290</v>
      </c>
      <c r="N1401" t="s">
        <v>291</v>
      </c>
      <c r="O1401" t="s">
        <v>292</v>
      </c>
      <c r="S1401" s="9"/>
      <c r="T1401" s="14">
        <v>11</v>
      </c>
      <c r="U1401" s="210" t="s">
        <v>4157</v>
      </c>
      <c r="V1401" s="14">
        <v>1</v>
      </c>
      <c r="W1401" s="14">
        <v>1</v>
      </c>
      <c r="X1401" s="14" t="s">
        <v>270</v>
      </c>
      <c r="Y1401">
        <v>418</v>
      </c>
      <c r="Z1401" t="s">
        <v>271</v>
      </c>
      <c r="AA1401">
        <f t="shared" si="21"/>
        <v>1</v>
      </c>
    </row>
    <row r="1402" spans="1:27" x14ac:dyDescent="0.2">
      <c r="A1402">
        <v>1211</v>
      </c>
      <c r="B1402" s="1" t="s">
        <v>4158</v>
      </c>
      <c r="C1402" t="s">
        <v>284</v>
      </c>
      <c r="D1402" s="9" t="s">
        <v>4159</v>
      </c>
      <c r="E1402" s="9" t="s">
        <v>259</v>
      </c>
      <c r="F1402" s="9" t="s">
        <v>532</v>
      </c>
      <c r="G1402" s="10">
        <v>1</v>
      </c>
      <c r="H1402" s="10" t="s">
        <v>369</v>
      </c>
      <c r="I1402" s="10">
        <v>1944</v>
      </c>
      <c r="J1402" s="11">
        <v>16377</v>
      </c>
      <c r="K1402" s="12" t="s">
        <v>237</v>
      </c>
      <c r="L1402" s="13" t="s">
        <v>4160</v>
      </c>
      <c r="M1402" s="13" t="s">
        <v>290</v>
      </c>
      <c r="N1402" t="s">
        <v>291</v>
      </c>
      <c r="O1402" t="s">
        <v>439</v>
      </c>
      <c r="S1402" s="9"/>
      <c r="T1402" s="14">
        <v>11</v>
      </c>
      <c r="U1402" s="210" t="s">
        <v>4157</v>
      </c>
      <c r="V1402" s="14">
        <v>1</v>
      </c>
      <c r="W1402" s="14">
        <v>1</v>
      </c>
      <c r="X1402" s="14" t="s">
        <v>294</v>
      </c>
      <c r="Y1402" t="s">
        <v>3625</v>
      </c>
      <c r="Z1402" t="s">
        <v>271</v>
      </c>
      <c r="AA1402">
        <f t="shared" si="21"/>
        <v>3</v>
      </c>
    </row>
    <row r="1403" spans="1:27" x14ac:dyDescent="0.2">
      <c r="A1403">
        <v>7288</v>
      </c>
      <c r="B1403" s="1" t="s">
        <v>4165</v>
      </c>
      <c r="C1403" t="s">
        <v>1027</v>
      </c>
      <c r="D1403" s="9" t="s">
        <v>4166</v>
      </c>
      <c r="E1403" s="9" t="s">
        <v>259</v>
      </c>
      <c r="F1403" s="9" t="s">
        <v>413</v>
      </c>
      <c r="G1403" s="10">
        <v>1</v>
      </c>
      <c r="H1403" s="10" t="s">
        <v>369</v>
      </c>
      <c r="I1403" s="10">
        <v>1944</v>
      </c>
      <c r="J1403" s="11" t="s">
        <v>4167</v>
      </c>
      <c r="K1403" s="12" t="s">
        <v>415</v>
      </c>
      <c r="L1403" s="13" t="s">
        <v>74</v>
      </c>
      <c r="M1403" s="13" t="s">
        <v>263</v>
      </c>
      <c r="N1403" t="s">
        <v>312</v>
      </c>
      <c r="Q1403" t="s">
        <v>267</v>
      </c>
      <c r="R1403" t="s">
        <v>955</v>
      </c>
      <c r="S1403" s="9" t="s">
        <v>4168</v>
      </c>
      <c r="T1403" s="14">
        <v>11</v>
      </c>
      <c r="U1403" s="210" t="s">
        <v>4157</v>
      </c>
      <c r="V1403" s="14">
        <v>1</v>
      </c>
      <c r="W1403" s="14">
        <v>1</v>
      </c>
      <c r="X1403" s="14" t="s">
        <v>270</v>
      </c>
      <c r="Y1403">
        <v>418</v>
      </c>
      <c r="Z1403" t="s">
        <v>271</v>
      </c>
      <c r="AA1403">
        <f t="shared" si="21"/>
        <v>3</v>
      </c>
    </row>
    <row r="1404" spans="1:27" x14ac:dyDescent="0.2">
      <c r="A1404">
        <v>6597</v>
      </c>
      <c r="B1404" s="1" t="s">
        <v>4164</v>
      </c>
      <c r="C1404" t="s">
        <v>1798</v>
      </c>
      <c r="D1404" s="9" t="s">
        <v>2138</v>
      </c>
      <c r="E1404" s="9" t="s">
        <v>259</v>
      </c>
      <c r="F1404" s="9" t="s">
        <v>260</v>
      </c>
      <c r="G1404" s="10">
        <v>1</v>
      </c>
      <c r="H1404" s="10" t="s">
        <v>369</v>
      </c>
      <c r="I1404" s="10">
        <v>1944</v>
      </c>
      <c r="J1404" s="11" t="s">
        <v>4167</v>
      </c>
      <c r="K1404" s="116" t="s">
        <v>415</v>
      </c>
      <c r="L1404" s="117" t="s">
        <v>18127</v>
      </c>
      <c r="M1404" s="16" t="s">
        <v>263</v>
      </c>
      <c r="N1404" t="s">
        <v>280</v>
      </c>
      <c r="Q1404" t="s">
        <v>281</v>
      </c>
      <c r="S1404" s="9"/>
      <c r="T1404" s="14">
        <v>11</v>
      </c>
      <c r="U1404" s="210" t="s">
        <v>4157</v>
      </c>
      <c r="V1404" s="14">
        <v>1</v>
      </c>
      <c r="W1404" s="14">
        <v>1</v>
      </c>
      <c r="X1404" s="14" t="s">
        <v>270</v>
      </c>
      <c r="Y1404" s="9" t="s">
        <v>2138</v>
      </c>
      <c r="Z1404" t="s">
        <v>271</v>
      </c>
      <c r="AA1404">
        <f t="shared" si="21"/>
        <v>1</v>
      </c>
    </row>
    <row r="1405" spans="1:27" x14ac:dyDescent="0.2">
      <c r="A1405">
        <v>1445</v>
      </c>
      <c r="B1405" s="1" t="s">
        <v>4169</v>
      </c>
      <c r="C1405" t="s">
        <v>341</v>
      </c>
      <c r="D1405" s="9" t="s">
        <v>1842</v>
      </c>
      <c r="E1405" s="9" t="s">
        <v>259</v>
      </c>
      <c r="F1405" s="9" t="s">
        <v>532</v>
      </c>
      <c r="G1405" s="10">
        <v>2</v>
      </c>
      <c r="H1405" s="10" t="s">
        <v>369</v>
      </c>
      <c r="I1405" s="10">
        <v>1944</v>
      </c>
      <c r="J1405" s="11">
        <v>16378</v>
      </c>
      <c r="K1405" s="12" t="s">
        <v>237</v>
      </c>
      <c r="L1405" s="13" t="s">
        <v>4170</v>
      </c>
      <c r="M1405" s="13" t="s">
        <v>290</v>
      </c>
      <c r="N1405" t="s">
        <v>291</v>
      </c>
      <c r="O1405" t="s">
        <v>520</v>
      </c>
      <c r="S1405" s="9"/>
      <c r="T1405" s="14">
        <v>11</v>
      </c>
      <c r="U1405" s="210" t="s">
        <v>4157</v>
      </c>
      <c r="V1405" s="14">
        <v>1</v>
      </c>
      <c r="W1405" s="14">
        <v>1</v>
      </c>
      <c r="X1405" s="14" t="s">
        <v>294</v>
      </c>
      <c r="Y1405" t="s">
        <v>531</v>
      </c>
      <c r="Z1405" t="s">
        <v>271</v>
      </c>
      <c r="AA1405">
        <f t="shared" si="21"/>
        <v>2</v>
      </c>
    </row>
    <row r="1406" spans="1:27" x14ac:dyDescent="0.2">
      <c r="A1406">
        <v>2689</v>
      </c>
      <c r="B1406" s="41" t="s">
        <v>4174</v>
      </c>
      <c r="C1406" t="s">
        <v>2221</v>
      </c>
      <c r="D1406" s="28">
        <v>219</v>
      </c>
      <c r="E1406" s="9" t="s">
        <v>259</v>
      </c>
      <c r="F1406" s="28" t="s">
        <v>312</v>
      </c>
      <c r="G1406" s="65">
        <v>2</v>
      </c>
      <c r="H1406" s="73" t="s">
        <v>369</v>
      </c>
      <c r="I1406" s="65">
        <v>1944</v>
      </c>
      <c r="J1406" s="55" t="s">
        <v>4175</v>
      </c>
      <c r="K1406" s="12" t="s">
        <v>415</v>
      </c>
      <c r="L1406" s="13" t="s">
        <v>4176</v>
      </c>
      <c r="M1406" s="29" t="s">
        <v>263</v>
      </c>
      <c r="N1406" t="s">
        <v>771</v>
      </c>
      <c r="O1406" t="s">
        <v>17851</v>
      </c>
      <c r="Q1406" t="s">
        <v>672</v>
      </c>
      <c r="S1406" s="28"/>
      <c r="T1406" s="14">
        <v>11</v>
      </c>
      <c r="U1406" s="210" t="s">
        <v>4157</v>
      </c>
      <c r="V1406" s="14">
        <v>1</v>
      </c>
      <c r="W1406" s="14">
        <v>1</v>
      </c>
      <c r="X1406" s="14" t="s">
        <v>270</v>
      </c>
      <c r="Y1406">
        <v>219</v>
      </c>
      <c r="Z1406" t="s">
        <v>505</v>
      </c>
      <c r="AA1406">
        <f t="shared" si="21"/>
        <v>1</v>
      </c>
    </row>
    <row r="1407" spans="1:27" x14ac:dyDescent="0.2">
      <c r="A1407">
        <v>1678</v>
      </c>
      <c r="B1407" s="1" t="s">
        <v>4171</v>
      </c>
      <c r="C1407" t="s">
        <v>1027</v>
      </c>
      <c r="D1407" s="9" t="s">
        <v>4172</v>
      </c>
      <c r="E1407" s="9" t="s">
        <v>259</v>
      </c>
      <c r="F1407" s="9" t="s">
        <v>1416</v>
      </c>
      <c r="G1407" s="10">
        <v>2</v>
      </c>
      <c r="H1407" s="10" t="s">
        <v>369</v>
      </c>
      <c r="I1407" s="10">
        <v>1944</v>
      </c>
      <c r="J1407" s="11">
        <v>16378</v>
      </c>
      <c r="K1407" s="12" t="s">
        <v>415</v>
      </c>
      <c r="L1407" s="13" t="s">
        <v>4173</v>
      </c>
      <c r="M1407" s="13" t="s">
        <v>290</v>
      </c>
      <c r="N1407" t="s">
        <v>573</v>
      </c>
      <c r="O1407" t="s">
        <v>292</v>
      </c>
      <c r="S1407" s="9"/>
      <c r="T1407" s="14">
        <v>11</v>
      </c>
      <c r="U1407" s="210" t="s">
        <v>4157</v>
      </c>
      <c r="V1407" s="14">
        <v>1</v>
      </c>
      <c r="W1407" s="14">
        <v>1</v>
      </c>
      <c r="X1407" s="14" t="s">
        <v>270</v>
      </c>
      <c r="Y1407">
        <v>21</v>
      </c>
      <c r="Z1407" t="s">
        <v>271</v>
      </c>
      <c r="AA1407">
        <f t="shared" si="21"/>
        <v>2</v>
      </c>
    </row>
    <row r="1408" spans="1:27" x14ac:dyDescent="0.2">
      <c r="A1408">
        <v>1660</v>
      </c>
      <c r="B1408" s="1" t="s">
        <v>4179</v>
      </c>
      <c r="C1408" t="s">
        <v>1027</v>
      </c>
      <c r="D1408" s="9" t="s">
        <v>4180</v>
      </c>
      <c r="E1408" s="9" t="s">
        <v>876</v>
      </c>
      <c r="F1408" s="9" t="s">
        <v>1416</v>
      </c>
      <c r="G1408" s="10">
        <v>3</v>
      </c>
      <c r="H1408" s="10" t="s">
        <v>369</v>
      </c>
      <c r="I1408" s="10">
        <v>1944</v>
      </c>
      <c r="J1408" s="11">
        <v>16379</v>
      </c>
      <c r="K1408" s="12" t="s">
        <v>237</v>
      </c>
      <c r="L1408" s="13" t="s">
        <v>4181</v>
      </c>
      <c r="M1408" s="13" t="s">
        <v>290</v>
      </c>
      <c r="O1408" t="s">
        <v>320</v>
      </c>
      <c r="S1408" s="9"/>
      <c r="T1408" s="14">
        <v>11</v>
      </c>
      <c r="U1408" s="210" t="s">
        <v>4157</v>
      </c>
      <c r="V1408" s="14">
        <v>1</v>
      </c>
      <c r="W1408" s="14">
        <v>1</v>
      </c>
      <c r="X1408" s="14" t="s">
        <v>270</v>
      </c>
      <c r="Y1408">
        <v>47</v>
      </c>
      <c r="Z1408" t="s">
        <v>1419</v>
      </c>
      <c r="AA1408">
        <f t="shared" si="21"/>
        <v>2</v>
      </c>
    </row>
    <row r="1409" spans="1:27" x14ac:dyDescent="0.2">
      <c r="A1409">
        <v>2922</v>
      </c>
      <c r="B1409" s="1" t="s">
        <v>4177</v>
      </c>
      <c r="C1409" t="s">
        <v>3985</v>
      </c>
      <c r="D1409" s="9" t="s">
        <v>3959</v>
      </c>
      <c r="E1409" s="9" t="s">
        <v>259</v>
      </c>
      <c r="F1409" s="9" t="s">
        <v>721</v>
      </c>
      <c r="G1409" s="10">
        <v>3</v>
      </c>
      <c r="H1409" s="10" t="s">
        <v>369</v>
      </c>
      <c r="I1409" s="10">
        <v>1944</v>
      </c>
      <c r="J1409" s="11">
        <v>16379</v>
      </c>
      <c r="K1409" s="12" t="s">
        <v>237</v>
      </c>
      <c r="L1409" s="13" t="s">
        <v>4178</v>
      </c>
      <c r="M1409" s="13" t="s">
        <v>290</v>
      </c>
      <c r="N1409" t="s">
        <v>573</v>
      </c>
      <c r="O1409" t="s">
        <v>520</v>
      </c>
      <c r="S1409" s="9"/>
      <c r="T1409" s="14">
        <v>11</v>
      </c>
      <c r="U1409" s="210" t="s">
        <v>4157</v>
      </c>
      <c r="V1409" s="14">
        <v>1</v>
      </c>
      <c r="W1409" s="14">
        <v>1</v>
      </c>
      <c r="X1409" s="14" t="s">
        <v>270</v>
      </c>
      <c r="Y1409">
        <v>608</v>
      </c>
      <c r="Z1409" t="s">
        <v>18167</v>
      </c>
      <c r="AA1409">
        <f t="shared" si="21"/>
        <v>2</v>
      </c>
    </row>
    <row r="1410" spans="1:27" x14ac:dyDescent="0.2">
      <c r="A1410">
        <v>3096</v>
      </c>
      <c r="B1410" s="1" t="s">
        <v>4182</v>
      </c>
      <c r="C1410" t="s">
        <v>1027</v>
      </c>
      <c r="D1410" s="9">
        <v>21</v>
      </c>
      <c r="E1410" s="9" t="s">
        <v>259</v>
      </c>
      <c r="F1410" s="9" t="s">
        <v>1416</v>
      </c>
      <c r="G1410" s="10">
        <v>3</v>
      </c>
      <c r="H1410" s="10" t="s">
        <v>369</v>
      </c>
      <c r="I1410" s="10">
        <v>1944</v>
      </c>
      <c r="J1410" s="11">
        <v>16379</v>
      </c>
      <c r="K1410" s="12" t="s">
        <v>237</v>
      </c>
      <c r="L1410" s="13" t="s">
        <v>4183</v>
      </c>
      <c r="M1410" s="13" t="s">
        <v>279</v>
      </c>
      <c r="N1410" t="s">
        <v>280</v>
      </c>
      <c r="Q1410" t="s">
        <v>281</v>
      </c>
      <c r="S1410" s="9"/>
      <c r="T1410" s="14">
        <v>11</v>
      </c>
      <c r="U1410" s="210" t="s">
        <v>4157</v>
      </c>
      <c r="V1410" s="14">
        <v>1</v>
      </c>
      <c r="W1410" s="14">
        <v>1</v>
      </c>
      <c r="X1410" s="14" t="s">
        <v>270</v>
      </c>
      <c r="Y1410">
        <v>21</v>
      </c>
      <c r="Z1410" t="s">
        <v>271</v>
      </c>
      <c r="AA1410">
        <f t="shared" ref="AA1410:AA1473" si="22">LEN(D1410)-LEN(SUBSTITUTE(D1410,"/",""))+1</f>
        <v>1</v>
      </c>
    </row>
    <row r="1411" spans="1:27" x14ac:dyDescent="0.2">
      <c r="A1411">
        <v>6849</v>
      </c>
      <c r="B1411" s="1" t="s">
        <v>4190</v>
      </c>
      <c r="C1411" t="s">
        <v>1027</v>
      </c>
      <c r="D1411" s="9">
        <v>464</v>
      </c>
      <c r="E1411" s="9" t="s">
        <v>259</v>
      </c>
      <c r="F1411" s="9" t="s">
        <v>1416</v>
      </c>
      <c r="G1411" s="10">
        <v>3</v>
      </c>
      <c r="H1411" s="10" t="s">
        <v>369</v>
      </c>
      <c r="I1411" s="10">
        <v>1944</v>
      </c>
      <c r="J1411" s="11" t="s">
        <v>4186</v>
      </c>
      <c r="K1411" s="12" t="s">
        <v>415</v>
      </c>
      <c r="L1411" s="13" t="s">
        <v>4191</v>
      </c>
      <c r="M1411" s="63" t="s">
        <v>263</v>
      </c>
      <c r="N1411" t="s">
        <v>280</v>
      </c>
      <c r="Q1411" t="s">
        <v>281</v>
      </c>
      <c r="S1411" s="9"/>
      <c r="T1411" s="14">
        <v>11</v>
      </c>
      <c r="U1411" s="210" t="s">
        <v>4157</v>
      </c>
      <c r="V1411" s="14">
        <v>1</v>
      </c>
      <c r="W1411" s="14">
        <v>1</v>
      </c>
      <c r="X1411" s="14" t="s">
        <v>270</v>
      </c>
      <c r="Y1411">
        <v>464</v>
      </c>
      <c r="Z1411" t="s">
        <v>1419</v>
      </c>
      <c r="AA1411">
        <f t="shared" si="22"/>
        <v>1</v>
      </c>
    </row>
    <row r="1412" spans="1:27" x14ac:dyDescent="0.2">
      <c r="A1412">
        <v>6837</v>
      </c>
      <c r="B1412" s="1" t="s">
        <v>4188</v>
      </c>
      <c r="C1412" t="s">
        <v>1027</v>
      </c>
      <c r="D1412" s="9">
        <v>464</v>
      </c>
      <c r="E1412" s="9" t="s">
        <v>259</v>
      </c>
      <c r="F1412" s="9" t="s">
        <v>1416</v>
      </c>
      <c r="G1412" s="10">
        <v>3</v>
      </c>
      <c r="H1412" s="10" t="s">
        <v>369</v>
      </c>
      <c r="I1412" s="10">
        <v>1944</v>
      </c>
      <c r="J1412" s="56" t="s">
        <v>4186</v>
      </c>
      <c r="K1412" s="12" t="s">
        <v>415</v>
      </c>
      <c r="L1412" s="13" t="s">
        <v>4189</v>
      </c>
      <c r="M1412" s="13" t="s">
        <v>332</v>
      </c>
      <c r="N1412" t="s">
        <v>333</v>
      </c>
      <c r="Q1412" t="s">
        <v>334</v>
      </c>
      <c r="S1412" s="9"/>
      <c r="T1412" s="14">
        <v>11</v>
      </c>
      <c r="U1412" s="210" t="s">
        <v>4157</v>
      </c>
      <c r="V1412" s="14">
        <v>1</v>
      </c>
      <c r="W1412" s="14">
        <v>1</v>
      </c>
      <c r="X1412" s="14" t="s">
        <v>270</v>
      </c>
      <c r="Y1412">
        <v>464</v>
      </c>
      <c r="Z1412" t="s">
        <v>1419</v>
      </c>
      <c r="AA1412">
        <f t="shared" si="22"/>
        <v>1</v>
      </c>
    </row>
    <row r="1413" spans="1:27" x14ac:dyDescent="0.2">
      <c r="A1413">
        <v>6686</v>
      </c>
      <c r="B1413" s="1" t="s">
        <v>4184</v>
      </c>
      <c r="C1413" t="s">
        <v>2040</v>
      </c>
      <c r="D1413" s="9" t="s">
        <v>4185</v>
      </c>
      <c r="E1413" s="9" t="s">
        <v>259</v>
      </c>
      <c r="F1413" s="9" t="s">
        <v>721</v>
      </c>
      <c r="G1413" s="10">
        <v>3</v>
      </c>
      <c r="H1413" s="10" t="s">
        <v>369</v>
      </c>
      <c r="I1413" s="10">
        <v>1944</v>
      </c>
      <c r="J1413" s="11" t="s">
        <v>4186</v>
      </c>
      <c r="K1413" s="12" t="s">
        <v>415</v>
      </c>
      <c r="L1413" s="13" t="s">
        <v>4187</v>
      </c>
      <c r="M1413" s="13" t="s">
        <v>290</v>
      </c>
      <c r="N1413" t="s">
        <v>573</v>
      </c>
      <c r="O1413" t="s">
        <v>292</v>
      </c>
      <c r="S1413" s="9"/>
      <c r="T1413" s="14">
        <v>11</v>
      </c>
      <c r="U1413" s="210" t="s">
        <v>4157</v>
      </c>
      <c r="V1413" s="14">
        <v>1</v>
      </c>
      <c r="W1413" s="14">
        <v>1</v>
      </c>
      <c r="X1413" s="14" t="s">
        <v>270</v>
      </c>
      <c r="Y1413">
        <v>128</v>
      </c>
      <c r="Z1413" t="s">
        <v>271</v>
      </c>
      <c r="AA1413">
        <f t="shared" si="22"/>
        <v>2</v>
      </c>
    </row>
    <row r="1414" spans="1:27" x14ac:dyDescent="0.2">
      <c r="A1414">
        <v>1570</v>
      </c>
      <c r="B1414" s="1" t="s">
        <v>4192</v>
      </c>
      <c r="C1414" t="s">
        <v>1027</v>
      </c>
      <c r="D1414" s="9" t="s">
        <v>4193</v>
      </c>
      <c r="E1414" s="9" t="s">
        <v>259</v>
      </c>
      <c r="F1414" s="9" t="s">
        <v>883</v>
      </c>
      <c r="G1414" s="10">
        <v>4</v>
      </c>
      <c r="H1414" s="10" t="s">
        <v>369</v>
      </c>
      <c r="I1414" s="10">
        <v>1944</v>
      </c>
      <c r="J1414" s="11">
        <v>16380</v>
      </c>
      <c r="K1414" s="12" t="s">
        <v>237</v>
      </c>
      <c r="L1414" s="13" t="s">
        <v>4194</v>
      </c>
      <c r="M1414" s="13" t="s">
        <v>263</v>
      </c>
      <c r="N1414" t="s">
        <v>280</v>
      </c>
      <c r="Q1414" t="s">
        <v>281</v>
      </c>
      <c r="S1414" s="9"/>
      <c r="T1414" s="14">
        <v>11</v>
      </c>
      <c r="U1414" s="210" t="s">
        <v>4157</v>
      </c>
      <c r="V1414" s="14">
        <v>1</v>
      </c>
      <c r="W1414" s="14">
        <v>1</v>
      </c>
      <c r="X1414" s="14" t="s">
        <v>270</v>
      </c>
      <c r="Y1414">
        <v>235</v>
      </c>
      <c r="Z1414" t="s">
        <v>1419</v>
      </c>
      <c r="AA1414">
        <f t="shared" si="22"/>
        <v>2</v>
      </c>
    </row>
    <row r="1415" spans="1:27" x14ac:dyDescent="0.2">
      <c r="A1415">
        <v>5492</v>
      </c>
      <c r="B1415" s="1" t="s">
        <v>4197</v>
      </c>
      <c r="C1415" t="s">
        <v>1027</v>
      </c>
      <c r="D1415" s="9">
        <v>248</v>
      </c>
      <c r="E1415" s="9" t="s">
        <v>259</v>
      </c>
      <c r="F1415" s="9" t="s">
        <v>883</v>
      </c>
      <c r="G1415" s="10">
        <v>4</v>
      </c>
      <c r="H1415" s="10" t="s">
        <v>369</v>
      </c>
      <c r="I1415" s="10">
        <v>1944</v>
      </c>
      <c r="J1415" s="11">
        <v>16380</v>
      </c>
      <c r="K1415" s="12" t="s">
        <v>237</v>
      </c>
      <c r="L1415" s="13" t="s">
        <v>4198</v>
      </c>
      <c r="M1415" s="13" t="s">
        <v>279</v>
      </c>
      <c r="N1415" t="s">
        <v>280</v>
      </c>
      <c r="Q1415" t="s">
        <v>281</v>
      </c>
      <c r="S1415" s="9"/>
      <c r="T1415" s="14">
        <v>11</v>
      </c>
      <c r="U1415" s="210" t="s">
        <v>4157</v>
      </c>
      <c r="V1415" s="14">
        <v>1</v>
      </c>
      <c r="W1415" s="14">
        <v>1</v>
      </c>
      <c r="X1415" s="14" t="s">
        <v>270</v>
      </c>
      <c r="Y1415">
        <v>248</v>
      </c>
      <c r="Z1415" t="s">
        <v>271</v>
      </c>
      <c r="AA1415">
        <f t="shared" si="22"/>
        <v>1</v>
      </c>
    </row>
    <row r="1416" spans="1:27" x14ac:dyDescent="0.2">
      <c r="A1416">
        <v>5125</v>
      </c>
      <c r="B1416" s="1" t="s">
        <v>4195</v>
      </c>
      <c r="C1416" t="s">
        <v>1798</v>
      </c>
      <c r="D1416" s="9" t="s">
        <v>2138</v>
      </c>
      <c r="E1416" s="9" t="s">
        <v>259</v>
      </c>
      <c r="F1416" s="9" t="s">
        <v>748</v>
      </c>
      <c r="G1416" s="10">
        <v>4</v>
      </c>
      <c r="H1416" s="10" t="s">
        <v>369</v>
      </c>
      <c r="I1416" s="10">
        <v>1944</v>
      </c>
      <c r="J1416" s="11">
        <v>16380</v>
      </c>
      <c r="K1416" s="12" t="s">
        <v>237</v>
      </c>
      <c r="L1416" s="13" t="s">
        <v>4196</v>
      </c>
      <c r="M1416" t="s">
        <v>263</v>
      </c>
      <c r="N1416" t="s">
        <v>613</v>
      </c>
      <c r="Q1416" t="s">
        <v>672</v>
      </c>
      <c r="S1416" s="9"/>
      <c r="T1416" s="14">
        <v>11</v>
      </c>
      <c r="U1416" s="210" t="s">
        <v>4157</v>
      </c>
      <c r="V1416" s="14">
        <v>1</v>
      </c>
      <c r="W1416" s="14">
        <v>1</v>
      </c>
      <c r="X1416" s="14" t="s">
        <v>270</v>
      </c>
      <c r="Y1416" t="s">
        <v>2138</v>
      </c>
      <c r="Z1416" t="s">
        <v>271</v>
      </c>
      <c r="AA1416">
        <f t="shared" si="22"/>
        <v>1</v>
      </c>
    </row>
    <row r="1417" spans="1:27" x14ac:dyDescent="0.2">
      <c r="A1417">
        <v>5555</v>
      </c>
      <c r="B1417" s="1" t="s">
        <v>4199</v>
      </c>
      <c r="C1417" t="s">
        <v>1027</v>
      </c>
      <c r="D1417" s="9">
        <v>107</v>
      </c>
      <c r="E1417" s="9" t="s">
        <v>259</v>
      </c>
      <c r="F1417" s="9" t="s">
        <v>1416</v>
      </c>
      <c r="G1417" s="10">
        <v>4</v>
      </c>
      <c r="H1417" s="10" t="s">
        <v>369</v>
      </c>
      <c r="I1417" s="10">
        <v>1944</v>
      </c>
      <c r="J1417" s="11" t="s">
        <v>4200</v>
      </c>
      <c r="K1417" s="12" t="s">
        <v>415</v>
      </c>
      <c r="L1417" s="13" t="s">
        <v>4201</v>
      </c>
      <c r="M1417" s="13" t="s">
        <v>279</v>
      </c>
      <c r="N1417" t="s">
        <v>280</v>
      </c>
      <c r="Q1417" t="s">
        <v>281</v>
      </c>
      <c r="S1417" s="9"/>
      <c r="T1417" s="14">
        <v>11</v>
      </c>
      <c r="U1417" s="210" t="s">
        <v>4157</v>
      </c>
      <c r="V1417" s="14">
        <v>1</v>
      </c>
      <c r="W1417" s="14">
        <v>1</v>
      </c>
      <c r="X1417" s="14" t="s">
        <v>270</v>
      </c>
      <c r="Y1417">
        <v>107</v>
      </c>
      <c r="Z1417" t="s">
        <v>271</v>
      </c>
      <c r="AA1417">
        <f t="shared" si="22"/>
        <v>1</v>
      </c>
    </row>
    <row r="1418" spans="1:27" x14ac:dyDescent="0.2">
      <c r="A1418">
        <v>5544</v>
      </c>
      <c r="B1418" s="1" t="s">
        <v>4202</v>
      </c>
      <c r="C1418" t="s">
        <v>1798</v>
      </c>
      <c r="D1418" s="9">
        <v>140</v>
      </c>
      <c r="E1418" s="9" t="s">
        <v>259</v>
      </c>
      <c r="F1418" s="9" t="s">
        <v>260</v>
      </c>
      <c r="G1418" s="10">
        <v>5</v>
      </c>
      <c r="H1418" s="10" t="s">
        <v>369</v>
      </c>
      <c r="I1418" s="10">
        <v>1944</v>
      </c>
      <c r="J1418" s="11">
        <v>16381</v>
      </c>
      <c r="K1418" s="12" t="s">
        <v>237</v>
      </c>
      <c r="L1418" s="13" t="s">
        <v>4203</v>
      </c>
      <c r="M1418" s="13" t="s">
        <v>334</v>
      </c>
      <c r="S1418" s="9"/>
      <c r="T1418" s="14">
        <v>11</v>
      </c>
      <c r="U1418" s="210" t="s">
        <v>4157</v>
      </c>
      <c r="V1418" s="14">
        <v>1</v>
      </c>
      <c r="W1418" s="14">
        <v>1</v>
      </c>
      <c r="X1418" s="14" t="s">
        <v>270</v>
      </c>
      <c r="Y1418">
        <v>140</v>
      </c>
      <c r="Z1418" t="s">
        <v>271</v>
      </c>
      <c r="AA1418">
        <f t="shared" si="22"/>
        <v>1</v>
      </c>
    </row>
    <row r="1419" spans="1:27" x14ac:dyDescent="0.2">
      <c r="A1419">
        <v>250</v>
      </c>
      <c r="B1419" s="1" t="s">
        <v>4204</v>
      </c>
      <c r="C1419" t="s">
        <v>657</v>
      </c>
      <c r="D1419" s="9" t="s">
        <v>4205</v>
      </c>
      <c r="E1419" s="9" t="s">
        <v>259</v>
      </c>
      <c r="F1419" s="9" t="s">
        <v>532</v>
      </c>
      <c r="G1419" s="10">
        <v>6</v>
      </c>
      <c r="H1419" s="10" t="s">
        <v>369</v>
      </c>
      <c r="I1419" s="10">
        <v>1944</v>
      </c>
      <c r="J1419" s="11">
        <v>16382</v>
      </c>
      <c r="K1419" s="12" t="s">
        <v>237</v>
      </c>
      <c r="L1419" s="13" t="s">
        <v>4206</v>
      </c>
      <c r="M1419" s="13" t="s">
        <v>290</v>
      </c>
      <c r="N1419" t="s">
        <v>291</v>
      </c>
      <c r="O1419" t="s">
        <v>292</v>
      </c>
      <c r="S1419" s="9"/>
      <c r="T1419" s="14">
        <v>11</v>
      </c>
      <c r="U1419" s="210" t="s">
        <v>4157</v>
      </c>
      <c r="V1419" s="14">
        <v>1</v>
      </c>
      <c r="W1419" s="14">
        <v>1</v>
      </c>
      <c r="X1419" s="14" t="s">
        <v>294</v>
      </c>
      <c r="Y1419" t="s">
        <v>1242</v>
      </c>
      <c r="Z1419" t="s">
        <v>271</v>
      </c>
      <c r="AA1419">
        <f t="shared" si="22"/>
        <v>7</v>
      </c>
    </row>
    <row r="1420" spans="1:27" x14ac:dyDescent="0.2">
      <c r="A1420">
        <v>5209</v>
      </c>
      <c r="B1420" s="1" t="s">
        <v>4210</v>
      </c>
      <c r="C1420" t="s">
        <v>1798</v>
      </c>
      <c r="D1420" s="9" t="s">
        <v>2138</v>
      </c>
      <c r="E1420" s="9" t="s">
        <v>259</v>
      </c>
      <c r="F1420" s="9" t="s">
        <v>748</v>
      </c>
      <c r="G1420" s="10">
        <v>6</v>
      </c>
      <c r="H1420" s="10" t="s">
        <v>369</v>
      </c>
      <c r="I1420" s="10">
        <v>1944</v>
      </c>
      <c r="J1420" s="11">
        <v>16382</v>
      </c>
      <c r="K1420" s="12" t="s">
        <v>237</v>
      </c>
      <c r="L1420" s="13" t="s">
        <v>4211</v>
      </c>
      <c r="M1420" s="13" t="s">
        <v>290</v>
      </c>
      <c r="N1420" t="s">
        <v>573</v>
      </c>
      <c r="O1420" t="s">
        <v>760</v>
      </c>
      <c r="S1420" s="9" t="s">
        <v>4212</v>
      </c>
      <c r="T1420" s="14">
        <v>11</v>
      </c>
      <c r="U1420" s="210" t="s">
        <v>4157</v>
      </c>
      <c r="V1420" s="14">
        <v>1</v>
      </c>
      <c r="W1420" s="14">
        <v>1</v>
      </c>
      <c r="X1420" s="14" t="s">
        <v>270</v>
      </c>
      <c r="Y1420" t="s">
        <v>2138</v>
      </c>
      <c r="Z1420" t="s">
        <v>271</v>
      </c>
      <c r="AA1420">
        <f t="shared" si="22"/>
        <v>1</v>
      </c>
    </row>
    <row r="1421" spans="1:27" x14ac:dyDescent="0.2">
      <c r="A1421">
        <v>3178</v>
      </c>
      <c r="B1421" s="1" t="s">
        <v>4207</v>
      </c>
      <c r="C1421" t="s">
        <v>325</v>
      </c>
      <c r="D1421" s="9" t="s">
        <v>4208</v>
      </c>
      <c r="E1421" s="9" t="s">
        <v>259</v>
      </c>
      <c r="F1421" s="9" t="s">
        <v>532</v>
      </c>
      <c r="G1421" s="10">
        <v>6</v>
      </c>
      <c r="H1421" s="10" t="s">
        <v>369</v>
      </c>
      <c r="I1421" s="10">
        <v>1944</v>
      </c>
      <c r="J1421" s="11">
        <v>16382</v>
      </c>
      <c r="K1421" s="12" t="s">
        <v>237</v>
      </c>
      <c r="L1421" s="13" t="s">
        <v>4209</v>
      </c>
      <c r="M1421" s="13" t="s">
        <v>290</v>
      </c>
      <c r="N1421" t="s">
        <v>291</v>
      </c>
      <c r="O1421" t="s">
        <v>323</v>
      </c>
      <c r="S1421" s="9"/>
      <c r="T1421" s="14">
        <v>11</v>
      </c>
      <c r="U1421" s="210" t="s">
        <v>4157</v>
      </c>
      <c r="V1421" s="14">
        <v>1</v>
      </c>
      <c r="W1421" s="14">
        <v>1</v>
      </c>
      <c r="X1421" s="14" t="s">
        <v>294</v>
      </c>
      <c r="Y1421" t="s">
        <v>1199</v>
      </c>
      <c r="Z1421" t="s">
        <v>271</v>
      </c>
      <c r="AA1421">
        <f t="shared" si="22"/>
        <v>2</v>
      </c>
    </row>
    <row r="1422" spans="1:27" x14ac:dyDescent="0.2">
      <c r="A1422">
        <v>2545</v>
      </c>
      <c r="B1422" s="1" t="s">
        <v>4216</v>
      </c>
      <c r="C1422" t="s">
        <v>284</v>
      </c>
      <c r="D1422" s="9" t="s">
        <v>4217</v>
      </c>
      <c r="E1422" s="9" t="s">
        <v>259</v>
      </c>
      <c r="F1422" s="9" t="s">
        <v>413</v>
      </c>
      <c r="G1422" s="17">
        <v>6</v>
      </c>
      <c r="H1422" s="17" t="s">
        <v>369</v>
      </c>
      <c r="I1422" s="17">
        <v>1944</v>
      </c>
      <c r="J1422" s="11" t="s">
        <v>4215</v>
      </c>
      <c r="K1422" s="12" t="s">
        <v>415</v>
      </c>
      <c r="L1422" s="13" t="s">
        <v>4218</v>
      </c>
      <c r="M1422" s="13" t="s">
        <v>332</v>
      </c>
      <c r="N1422" t="s">
        <v>333</v>
      </c>
      <c r="Q1422" t="s">
        <v>334</v>
      </c>
      <c r="S1422" s="9"/>
      <c r="T1422" s="14">
        <v>11</v>
      </c>
      <c r="U1422" s="210" t="s">
        <v>4157</v>
      </c>
      <c r="V1422" s="14">
        <v>1</v>
      </c>
      <c r="W1422" s="14">
        <v>1</v>
      </c>
      <c r="X1422" s="14" t="s">
        <v>270</v>
      </c>
      <c r="Y1422">
        <v>456</v>
      </c>
      <c r="Z1422" t="s">
        <v>505</v>
      </c>
      <c r="AA1422">
        <f t="shared" si="22"/>
        <v>2</v>
      </c>
    </row>
    <row r="1423" spans="1:27" x14ac:dyDescent="0.2">
      <c r="A1423">
        <v>2637</v>
      </c>
      <c r="B1423" s="1" t="s">
        <v>4213</v>
      </c>
      <c r="C1423" t="s">
        <v>507</v>
      </c>
      <c r="D1423" s="9" t="s">
        <v>4214</v>
      </c>
      <c r="E1423" s="9" t="s">
        <v>259</v>
      </c>
      <c r="F1423" s="9" t="s">
        <v>721</v>
      </c>
      <c r="G1423" s="17">
        <v>6</v>
      </c>
      <c r="H1423" s="17" t="s">
        <v>369</v>
      </c>
      <c r="I1423" s="17">
        <v>1944</v>
      </c>
      <c r="J1423" s="11" t="s">
        <v>4215</v>
      </c>
      <c r="K1423" s="12" t="s">
        <v>415</v>
      </c>
      <c r="L1423" s="13" t="s">
        <v>18627</v>
      </c>
      <c r="M1423" s="13" t="s">
        <v>332</v>
      </c>
      <c r="N1423" t="s">
        <v>333</v>
      </c>
      <c r="Q1423" t="s">
        <v>334</v>
      </c>
      <c r="S1423" s="9"/>
      <c r="T1423" s="14">
        <v>11</v>
      </c>
      <c r="U1423" s="210" t="s">
        <v>4157</v>
      </c>
      <c r="V1423" s="14">
        <v>1</v>
      </c>
      <c r="W1423" s="14">
        <v>1</v>
      </c>
      <c r="X1423" s="14" t="s">
        <v>270</v>
      </c>
      <c r="Y1423">
        <v>128</v>
      </c>
      <c r="Z1423" t="s">
        <v>18167</v>
      </c>
      <c r="AA1423">
        <f t="shared" si="22"/>
        <v>3</v>
      </c>
    </row>
    <row r="1424" spans="1:27" x14ac:dyDescent="0.2">
      <c r="A1424">
        <v>1386</v>
      </c>
      <c r="B1424" s="1" t="s">
        <v>4221</v>
      </c>
      <c r="C1424" t="s">
        <v>507</v>
      </c>
      <c r="D1424" s="9">
        <v>608</v>
      </c>
      <c r="E1424" s="9" t="s">
        <v>259</v>
      </c>
      <c r="F1424" s="9" t="s">
        <v>721</v>
      </c>
      <c r="G1424" s="10">
        <v>6</v>
      </c>
      <c r="H1424" s="10" t="s">
        <v>369</v>
      </c>
      <c r="I1424" s="10">
        <v>1944</v>
      </c>
      <c r="J1424" s="11" t="s">
        <v>4215</v>
      </c>
      <c r="K1424" s="12" t="s">
        <v>415</v>
      </c>
      <c r="L1424" s="13" t="s">
        <v>4222</v>
      </c>
      <c r="M1424" s="13" t="s">
        <v>290</v>
      </c>
      <c r="N1424" t="s">
        <v>573</v>
      </c>
      <c r="O1424" t="s">
        <v>17867</v>
      </c>
      <c r="S1424" s="9"/>
      <c r="T1424" s="14">
        <v>11</v>
      </c>
      <c r="U1424" s="210" t="s">
        <v>4157</v>
      </c>
      <c r="V1424" s="14">
        <v>1</v>
      </c>
      <c r="W1424" s="14">
        <v>1</v>
      </c>
      <c r="X1424" s="14" t="s">
        <v>270</v>
      </c>
      <c r="Y1424">
        <v>608</v>
      </c>
      <c r="Z1424" t="s">
        <v>18167</v>
      </c>
      <c r="AA1424">
        <f t="shared" si="22"/>
        <v>1</v>
      </c>
    </row>
    <row r="1425" spans="1:27" x14ac:dyDescent="0.2">
      <c r="A1425">
        <v>1989</v>
      </c>
      <c r="B1425" s="155" t="s">
        <v>4219</v>
      </c>
      <c r="C1425" s="154" t="s">
        <v>2534</v>
      </c>
      <c r="D1425" s="156" t="s">
        <v>4220</v>
      </c>
      <c r="E1425" s="156" t="s">
        <v>259</v>
      </c>
      <c r="F1425" s="156" t="s">
        <v>1701</v>
      </c>
      <c r="G1425" s="181">
        <v>6</v>
      </c>
      <c r="H1425" s="181" t="s">
        <v>369</v>
      </c>
      <c r="I1425" s="181">
        <v>1944</v>
      </c>
      <c r="J1425" s="158" t="s">
        <v>4215</v>
      </c>
      <c r="K1425" s="159" t="s">
        <v>415</v>
      </c>
      <c r="L1425" s="160" t="s">
        <v>18764</v>
      </c>
      <c r="M1425" s="160" t="s">
        <v>263</v>
      </c>
      <c r="N1425" s="154" t="s">
        <v>18624</v>
      </c>
      <c r="O1425" s="154"/>
      <c r="P1425" s="154"/>
      <c r="Q1425" s="154" t="s">
        <v>267</v>
      </c>
      <c r="R1425" s="154"/>
      <c r="S1425" s="156"/>
      <c r="T1425" s="154">
        <v>11</v>
      </c>
      <c r="U1425" s="214" t="s">
        <v>4157</v>
      </c>
      <c r="V1425" s="154">
        <v>1</v>
      </c>
      <c r="W1425" s="154">
        <v>1</v>
      </c>
      <c r="X1425" s="154" t="s">
        <v>270</v>
      </c>
      <c r="Y1425" s="154">
        <v>85</v>
      </c>
      <c r="Z1425" s="154" t="s">
        <v>505</v>
      </c>
      <c r="AA1425" s="154">
        <f t="shared" si="22"/>
        <v>2</v>
      </c>
    </row>
    <row r="1426" spans="1:27" x14ac:dyDescent="0.2">
      <c r="A1426">
        <v>7689</v>
      </c>
      <c r="B1426" s="1" t="s">
        <v>4223</v>
      </c>
      <c r="C1426" t="s">
        <v>1027</v>
      </c>
      <c r="D1426" s="9">
        <v>515</v>
      </c>
      <c r="E1426" s="9" t="s">
        <v>259</v>
      </c>
      <c r="F1426" s="9" t="s">
        <v>413</v>
      </c>
      <c r="G1426" s="10">
        <v>6</v>
      </c>
      <c r="H1426" s="10" t="s">
        <v>369</v>
      </c>
      <c r="I1426" s="10">
        <v>1944</v>
      </c>
      <c r="J1426" s="11" t="s">
        <v>4215</v>
      </c>
      <c r="K1426" s="12" t="s">
        <v>415</v>
      </c>
      <c r="L1426" s="13" t="s">
        <v>4224</v>
      </c>
      <c r="M1426" s="117" t="s">
        <v>263</v>
      </c>
      <c r="N1426" t="s">
        <v>588</v>
      </c>
      <c r="Q1426" t="s">
        <v>672</v>
      </c>
      <c r="S1426" s="9"/>
      <c r="T1426" s="14">
        <v>11</v>
      </c>
      <c r="U1426" s="210" t="s">
        <v>4157</v>
      </c>
      <c r="V1426" s="14">
        <v>1</v>
      </c>
      <c r="W1426" s="14">
        <v>1</v>
      </c>
      <c r="X1426" s="14" t="s">
        <v>270</v>
      </c>
      <c r="Y1426">
        <v>515</v>
      </c>
      <c r="Z1426" t="s">
        <v>271</v>
      </c>
      <c r="AA1426">
        <f t="shared" si="22"/>
        <v>1</v>
      </c>
    </row>
    <row r="1427" spans="1:27" x14ac:dyDescent="0.2">
      <c r="A1427">
        <v>3795</v>
      </c>
      <c r="B1427" s="1" t="s">
        <v>4225</v>
      </c>
      <c r="C1427" t="s">
        <v>1027</v>
      </c>
      <c r="D1427" s="9">
        <v>305</v>
      </c>
      <c r="E1427" s="9" t="s">
        <v>259</v>
      </c>
      <c r="F1427" s="9" t="s">
        <v>1416</v>
      </c>
      <c r="G1427" s="10">
        <v>6</v>
      </c>
      <c r="H1427" s="10" t="s">
        <v>369</v>
      </c>
      <c r="I1427" s="10">
        <v>1944</v>
      </c>
      <c r="J1427" s="11" t="s">
        <v>4215</v>
      </c>
      <c r="K1427" s="12" t="s">
        <v>415</v>
      </c>
      <c r="L1427" s="13" t="s">
        <v>4226</v>
      </c>
      <c r="M1427" s="13" t="s">
        <v>263</v>
      </c>
      <c r="N1427" t="s">
        <v>280</v>
      </c>
      <c r="Q1427" t="s">
        <v>281</v>
      </c>
      <c r="S1427" s="9"/>
      <c r="T1427" s="14">
        <v>11</v>
      </c>
      <c r="U1427" s="210" t="s">
        <v>4157</v>
      </c>
      <c r="V1427" s="14">
        <v>1</v>
      </c>
      <c r="W1427" s="14">
        <v>1</v>
      </c>
      <c r="X1427" s="14" t="s">
        <v>270</v>
      </c>
      <c r="Y1427">
        <v>305</v>
      </c>
      <c r="Z1427" t="s">
        <v>271</v>
      </c>
      <c r="AA1427">
        <f t="shared" si="22"/>
        <v>1</v>
      </c>
    </row>
    <row r="1428" spans="1:27" x14ac:dyDescent="0.2">
      <c r="A1428">
        <v>253</v>
      </c>
      <c r="B1428" s="1" t="s">
        <v>4227</v>
      </c>
      <c r="C1428" t="s">
        <v>284</v>
      </c>
      <c r="D1428" s="9" t="s">
        <v>4228</v>
      </c>
      <c r="E1428" s="9" t="s">
        <v>259</v>
      </c>
      <c r="F1428" s="9" t="s">
        <v>532</v>
      </c>
      <c r="G1428" s="10">
        <v>7</v>
      </c>
      <c r="H1428" s="10" t="s">
        <v>369</v>
      </c>
      <c r="I1428" s="10">
        <v>1944</v>
      </c>
      <c r="J1428" s="11">
        <v>16383</v>
      </c>
      <c r="K1428" s="12" t="s">
        <v>237</v>
      </c>
      <c r="L1428" s="13" t="s">
        <v>4229</v>
      </c>
      <c r="M1428" s="13" t="s">
        <v>290</v>
      </c>
      <c r="N1428" t="s">
        <v>291</v>
      </c>
      <c r="O1428" t="s">
        <v>17896</v>
      </c>
      <c r="S1428" s="9"/>
      <c r="T1428" s="14">
        <v>11</v>
      </c>
      <c r="U1428" s="210" t="s">
        <v>4157</v>
      </c>
      <c r="V1428" s="14">
        <v>1</v>
      </c>
      <c r="W1428" s="14">
        <v>1</v>
      </c>
      <c r="X1428" s="14" t="s">
        <v>294</v>
      </c>
      <c r="Y1428" t="s">
        <v>1242</v>
      </c>
      <c r="Z1428" t="s">
        <v>271</v>
      </c>
      <c r="AA1428">
        <f t="shared" si="22"/>
        <v>5</v>
      </c>
    </row>
    <row r="1429" spans="1:27" x14ac:dyDescent="0.2">
      <c r="A1429">
        <v>2224</v>
      </c>
      <c r="B1429" s="1" t="s">
        <v>4233</v>
      </c>
      <c r="C1429" t="s">
        <v>284</v>
      </c>
      <c r="D1429" s="9" t="s">
        <v>924</v>
      </c>
      <c r="E1429" s="9" t="s">
        <v>259</v>
      </c>
      <c r="F1429" s="9" t="s">
        <v>312</v>
      </c>
      <c r="G1429" s="10">
        <v>7</v>
      </c>
      <c r="H1429" s="10" t="s">
        <v>369</v>
      </c>
      <c r="I1429" s="10">
        <v>1944</v>
      </c>
      <c r="J1429" s="11">
        <v>16383</v>
      </c>
      <c r="K1429" s="12" t="s">
        <v>237</v>
      </c>
      <c r="L1429" s="13" t="s">
        <v>4234</v>
      </c>
      <c r="M1429" s="13" t="s">
        <v>290</v>
      </c>
      <c r="O1429" t="s">
        <v>323</v>
      </c>
      <c r="S1429" s="9"/>
      <c r="T1429" s="14">
        <v>11</v>
      </c>
      <c r="U1429" s="210" t="s">
        <v>4157</v>
      </c>
      <c r="V1429" s="14">
        <v>1</v>
      </c>
      <c r="W1429" s="14">
        <v>1</v>
      </c>
      <c r="X1429" s="14" t="s">
        <v>270</v>
      </c>
      <c r="Y1429">
        <v>307</v>
      </c>
      <c r="Z1429" t="s">
        <v>505</v>
      </c>
      <c r="AA1429">
        <f t="shared" si="22"/>
        <v>2</v>
      </c>
    </row>
    <row r="1430" spans="1:27" x14ac:dyDescent="0.2">
      <c r="A1430">
        <v>3166</v>
      </c>
      <c r="B1430" s="1" t="s">
        <v>4230</v>
      </c>
      <c r="C1430" t="s">
        <v>1008</v>
      </c>
      <c r="D1430" s="9" t="s">
        <v>4231</v>
      </c>
      <c r="E1430" s="9" t="s">
        <v>275</v>
      </c>
      <c r="F1430" s="9" t="s">
        <v>721</v>
      </c>
      <c r="G1430" s="10">
        <v>7</v>
      </c>
      <c r="H1430" s="10" t="s">
        <v>369</v>
      </c>
      <c r="I1430" s="10">
        <v>1944</v>
      </c>
      <c r="J1430" s="11">
        <v>16383</v>
      </c>
      <c r="K1430" s="12" t="s">
        <v>237</v>
      </c>
      <c r="L1430" s="13" t="s">
        <v>4232</v>
      </c>
      <c r="M1430" s="13" t="s">
        <v>290</v>
      </c>
      <c r="N1430" t="s">
        <v>291</v>
      </c>
      <c r="O1430" t="s">
        <v>613</v>
      </c>
      <c r="S1430" s="9"/>
      <c r="T1430" s="14">
        <v>11</v>
      </c>
      <c r="U1430" s="210" t="s">
        <v>4157</v>
      </c>
      <c r="V1430" s="14">
        <v>1</v>
      </c>
      <c r="W1430" s="14">
        <v>1</v>
      </c>
      <c r="X1430" s="14" t="s">
        <v>270</v>
      </c>
      <c r="Y1430" t="s">
        <v>1126</v>
      </c>
      <c r="Z1430" t="s">
        <v>271</v>
      </c>
      <c r="AA1430">
        <f t="shared" si="22"/>
        <v>3</v>
      </c>
    </row>
    <row r="1431" spans="1:27" x14ac:dyDescent="0.2">
      <c r="A1431">
        <v>6599</v>
      </c>
      <c r="B1431" s="1" t="s">
        <v>4244</v>
      </c>
      <c r="C1431" t="s">
        <v>2805</v>
      </c>
      <c r="D1431" s="9"/>
      <c r="E1431" s="9" t="s">
        <v>2806</v>
      </c>
      <c r="F1431" s="9" t="s">
        <v>286</v>
      </c>
      <c r="G1431" s="10">
        <v>8</v>
      </c>
      <c r="H1431" s="10" t="s">
        <v>369</v>
      </c>
      <c r="I1431" s="10">
        <v>1944</v>
      </c>
      <c r="J1431" s="11">
        <v>16384</v>
      </c>
      <c r="K1431" s="12" t="s">
        <v>237</v>
      </c>
      <c r="L1431" s="13" t="s">
        <v>4245</v>
      </c>
      <c r="M1431" s="13" t="s">
        <v>290</v>
      </c>
      <c r="N1431" t="s">
        <v>291</v>
      </c>
      <c r="O1431" t="s">
        <v>339</v>
      </c>
      <c r="S1431" s="9"/>
      <c r="T1431" s="14">
        <v>11</v>
      </c>
      <c r="U1431" s="210" t="s">
        <v>4157</v>
      </c>
      <c r="V1431" s="14">
        <v>1</v>
      </c>
      <c r="W1431" s="14">
        <v>1</v>
      </c>
      <c r="X1431" s="14" t="s">
        <v>294</v>
      </c>
      <c r="Y1431" t="s">
        <v>18128</v>
      </c>
      <c r="Z1431" t="s">
        <v>2808</v>
      </c>
      <c r="AA1431">
        <f t="shared" si="22"/>
        <v>1</v>
      </c>
    </row>
    <row r="1432" spans="1:27" x14ac:dyDescent="0.2">
      <c r="A1432">
        <v>810</v>
      </c>
      <c r="B1432" s="1" t="s">
        <v>4235</v>
      </c>
      <c r="C1432" t="s">
        <v>341</v>
      </c>
      <c r="D1432" s="9" t="s">
        <v>4236</v>
      </c>
      <c r="E1432" s="9" t="s">
        <v>259</v>
      </c>
      <c r="F1432" s="9" t="s">
        <v>532</v>
      </c>
      <c r="G1432" s="10">
        <v>8</v>
      </c>
      <c r="H1432" s="10" t="s">
        <v>369</v>
      </c>
      <c r="I1432" s="10">
        <v>1944</v>
      </c>
      <c r="J1432" s="11">
        <v>16384</v>
      </c>
      <c r="K1432" s="12" t="s">
        <v>237</v>
      </c>
      <c r="L1432" s="13" t="s">
        <v>4237</v>
      </c>
      <c r="M1432" s="13" t="s">
        <v>290</v>
      </c>
      <c r="N1432" t="s">
        <v>291</v>
      </c>
      <c r="O1432" t="s">
        <v>933</v>
      </c>
      <c r="S1432" s="9"/>
      <c r="T1432" s="14">
        <v>11</v>
      </c>
      <c r="U1432" s="210" t="s">
        <v>4157</v>
      </c>
      <c r="V1432" s="14">
        <v>1</v>
      </c>
      <c r="W1432" s="14">
        <v>1</v>
      </c>
      <c r="X1432" s="14" t="s">
        <v>294</v>
      </c>
      <c r="Y1432" t="s">
        <v>531</v>
      </c>
      <c r="Z1432" t="s">
        <v>271</v>
      </c>
      <c r="AA1432">
        <f t="shared" si="22"/>
        <v>4</v>
      </c>
    </row>
    <row r="1433" spans="1:27" x14ac:dyDescent="0.2">
      <c r="A1433">
        <v>6456</v>
      </c>
      <c r="B1433" s="1" t="s">
        <v>4238</v>
      </c>
      <c r="C1433" t="s">
        <v>284</v>
      </c>
      <c r="D1433" s="9" t="s">
        <v>3749</v>
      </c>
      <c r="E1433" s="9" t="s">
        <v>259</v>
      </c>
      <c r="F1433" s="9" t="s">
        <v>312</v>
      </c>
      <c r="G1433" s="10">
        <v>8</v>
      </c>
      <c r="H1433" s="10" t="s">
        <v>369</v>
      </c>
      <c r="I1433" s="10">
        <v>1944</v>
      </c>
      <c r="J1433" s="11">
        <v>16384</v>
      </c>
      <c r="K1433" s="12" t="s">
        <v>237</v>
      </c>
      <c r="L1433" s="13" t="s">
        <v>4239</v>
      </c>
      <c r="M1433" s="13" t="s">
        <v>290</v>
      </c>
      <c r="O1433" t="s">
        <v>320</v>
      </c>
      <c r="S1433" s="9"/>
      <c r="T1433" s="14">
        <v>11</v>
      </c>
      <c r="U1433" s="210" t="s">
        <v>4157</v>
      </c>
      <c r="V1433" s="14">
        <v>1</v>
      </c>
      <c r="W1433" s="14">
        <v>1</v>
      </c>
      <c r="X1433" s="14" t="s">
        <v>270</v>
      </c>
      <c r="Y1433">
        <v>307</v>
      </c>
      <c r="Z1433" t="s">
        <v>505</v>
      </c>
      <c r="AA1433">
        <f t="shared" si="22"/>
        <v>3</v>
      </c>
    </row>
    <row r="1434" spans="1:27" x14ac:dyDescent="0.2">
      <c r="A1434">
        <v>5433</v>
      </c>
      <c r="B1434" s="1" t="s">
        <v>4240</v>
      </c>
      <c r="C1434" t="s">
        <v>1027</v>
      </c>
      <c r="D1434" s="9" t="s">
        <v>2435</v>
      </c>
      <c r="E1434" s="9" t="s">
        <v>259</v>
      </c>
      <c r="F1434" s="9" t="s">
        <v>532</v>
      </c>
      <c r="G1434" s="10">
        <v>8</v>
      </c>
      <c r="H1434" s="10" t="s">
        <v>369</v>
      </c>
      <c r="I1434" s="10">
        <v>1944</v>
      </c>
      <c r="J1434" s="11">
        <v>16384</v>
      </c>
      <c r="K1434" s="12" t="s">
        <v>237</v>
      </c>
      <c r="L1434" s="13" t="s">
        <v>4241</v>
      </c>
      <c r="M1434" s="13" t="s">
        <v>290</v>
      </c>
      <c r="N1434" t="s">
        <v>291</v>
      </c>
      <c r="O1434" t="s">
        <v>520</v>
      </c>
      <c r="S1434" s="9"/>
      <c r="T1434" s="14">
        <v>11</v>
      </c>
      <c r="U1434" s="210" t="s">
        <v>4157</v>
      </c>
      <c r="V1434" s="14">
        <v>1</v>
      </c>
      <c r="W1434" s="14">
        <v>1</v>
      </c>
      <c r="X1434" s="14" t="s">
        <v>294</v>
      </c>
      <c r="Y1434" t="s">
        <v>971</v>
      </c>
      <c r="Z1434" t="s">
        <v>271</v>
      </c>
      <c r="AA1434">
        <f t="shared" si="22"/>
        <v>2</v>
      </c>
    </row>
    <row r="1435" spans="1:27" x14ac:dyDescent="0.2">
      <c r="A1435">
        <v>3669</v>
      </c>
      <c r="B1435" s="1" t="s">
        <v>4242</v>
      </c>
      <c r="C1435" t="s">
        <v>1027</v>
      </c>
      <c r="D1435" s="9">
        <v>239</v>
      </c>
      <c r="E1435" s="9" t="s">
        <v>259</v>
      </c>
      <c r="F1435" s="9" t="s">
        <v>1701</v>
      </c>
      <c r="G1435" s="10">
        <v>8</v>
      </c>
      <c r="H1435" s="10" t="s">
        <v>369</v>
      </c>
      <c r="I1435" s="10">
        <v>1944</v>
      </c>
      <c r="J1435" s="11">
        <v>16384</v>
      </c>
      <c r="K1435" s="12" t="s">
        <v>237</v>
      </c>
      <c r="L1435" s="13" t="s">
        <v>4243</v>
      </c>
      <c r="M1435" s="13" t="s">
        <v>290</v>
      </c>
      <c r="N1435" t="s">
        <v>291</v>
      </c>
      <c r="O1435" t="s">
        <v>2681</v>
      </c>
      <c r="S1435" s="9"/>
      <c r="T1435" s="14">
        <v>11</v>
      </c>
      <c r="U1435" s="210" t="s">
        <v>4157</v>
      </c>
      <c r="V1435" s="14">
        <v>1</v>
      </c>
      <c r="W1435" s="14">
        <v>1</v>
      </c>
      <c r="X1435" s="14" t="s">
        <v>270</v>
      </c>
      <c r="Y1435">
        <v>239</v>
      </c>
      <c r="Z1435" t="s">
        <v>271</v>
      </c>
      <c r="AA1435">
        <f t="shared" si="22"/>
        <v>1</v>
      </c>
    </row>
    <row r="1436" spans="1:27" x14ac:dyDescent="0.2">
      <c r="A1436">
        <v>3801</v>
      </c>
      <c r="B1436" s="1" t="s">
        <v>4246</v>
      </c>
      <c r="C1436" t="s">
        <v>1027</v>
      </c>
      <c r="D1436" s="9">
        <v>305</v>
      </c>
      <c r="E1436" s="9" t="s">
        <v>259</v>
      </c>
      <c r="F1436" s="9" t="s">
        <v>1416</v>
      </c>
      <c r="G1436" s="10">
        <v>8</v>
      </c>
      <c r="H1436" s="10" t="s">
        <v>369</v>
      </c>
      <c r="I1436" s="10">
        <v>1944</v>
      </c>
      <c r="J1436" s="11" t="s">
        <v>4247</v>
      </c>
      <c r="K1436" s="12" t="s">
        <v>415</v>
      </c>
      <c r="L1436" s="13" t="s">
        <v>4248</v>
      </c>
      <c r="M1436" s="13" t="s">
        <v>332</v>
      </c>
      <c r="N1436" t="s">
        <v>333</v>
      </c>
      <c r="Q1436" t="s">
        <v>334</v>
      </c>
      <c r="S1436" s="9"/>
      <c r="T1436" s="14">
        <v>11</v>
      </c>
      <c r="U1436" s="210" t="s">
        <v>4157</v>
      </c>
      <c r="V1436" s="14">
        <v>1</v>
      </c>
      <c r="W1436" s="14">
        <v>1</v>
      </c>
      <c r="X1436" s="14" t="s">
        <v>270</v>
      </c>
      <c r="Y1436">
        <v>305</v>
      </c>
      <c r="Z1436" t="s">
        <v>271</v>
      </c>
      <c r="AA1436">
        <f t="shared" si="22"/>
        <v>1</v>
      </c>
    </row>
    <row r="1437" spans="1:27" x14ac:dyDescent="0.2">
      <c r="A1437">
        <v>597</v>
      </c>
      <c r="B1437" s="1" t="s">
        <v>4249</v>
      </c>
      <c r="C1437" t="s">
        <v>284</v>
      </c>
      <c r="D1437" s="9" t="s">
        <v>4250</v>
      </c>
      <c r="E1437" s="9" t="s">
        <v>259</v>
      </c>
      <c r="F1437" s="9" t="s">
        <v>532</v>
      </c>
      <c r="G1437" s="10">
        <v>9</v>
      </c>
      <c r="H1437" s="10" t="s">
        <v>369</v>
      </c>
      <c r="I1437" s="10">
        <v>1944</v>
      </c>
      <c r="J1437" s="11">
        <v>16385</v>
      </c>
      <c r="K1437" s="12" t="s">
        <v>237</v>
      </c>
      <c r="L1437" s="13" t="s">
        <v>4251</v>
      </c>
      <c r="M1437" s="13" t="s">
        <v>290</v>
      </c>
      <c r="N1437" t="s">
        <v>291</v>
      </c>
      <c r="O1437" t="s">
        <v>933</v>
      </c>
      <c r="S1437" s="9"/>
      <c r="T1437" s="14">
        <v>11</v>
      </c>
      <c r="U1437" s="210" t="s">
        <v>4157</v>
      </c>
      <c r="V1437" s="14">
        <v>1</v>
      </c>
      <c r="W1437" s="14">
        <v>1</v>
      </c>
      <c r="X1437" s="14" t="s">
        <v>294</v>
      </c>
      <c r="Y1437" t="s">
        <v>971</v>
      </c>
      <c r="Z1437" t="s">
        <v>271</v>
      </c>
      <c r="AA1437">
        <f t="shared" si="22"/>
        <v>4</v>
      </c>
    </row>
    <row r="1438" spans="1:27" x14ac:dyDescent="0.2">
      <c r="A1438">
        <v>2907</v>
      </c>
      <c r="B1438" s="1" t="s">
        <v>4255</v>
      </c>
      <c r="C1438" t="s">
        <v>1027</v>
      </c>
      <c r="D1438" s="9" t="s">
        <v>4256</v>
      </c>
      <c r="E1438" s="9" t="s">
        <v>876</v>
      </c>
      <c r="F1438" s="9" t="s">
        <v>1416</v>
      </c>
      <c r="G1438" s="10">
        <v>9</v>
      </c>
      <c r="H1438" s="10" t="s">
        <v>369</v>
      </c>
      <c r="I1438" s="10">
        <v>1944</v>
      </c>
      <c r="J1438" s="11">
        <v>16385</v>
      </c>
      <c r="K1438" s="12" t="s">
        <v>237</v>
      </c>
      <c r="L1438" s="13" t="s">
        <v>4257</v>
      </c>
      <c r="M1438" s="13" t="s">
        <v>263</v>
      </c>
      <c r="N1438" t="s">
        <v>1503</v>
      </c>
      <c r="Q1438" t="s">
        <v>267</v>
      </c>
      <c r="R1438" t="s">
        <v>955</v>
      </c>
      <c r="S1438" s="9"/>
      <c r="T1438" s="14">
        <v>11</v>
      </c>
      <c r="U1438" s="210" t="s">
        <v>4157</v>
      </c>
      <c r="V1438" s="14">
        <v>1</v>
      </c>
      <c r="W1438" s="14">
        <v>1</v>
      </c>
      <c r="X1438" s="14" t="s">
        <v>270</v>
      </c>
      <c r="Y1438">
        <v>45</v>
      </c>
      <c r="Z1438" t="s">
        <v>1419</v>
      </c>
      <c r="AA1438">
        <f t="shared" si="22"/>
        <v>3</v>
      </c>
    </row>
    <row r="1439" spans="1:27" x14ac:dyDescent="0.2">
      <c r="A1439">
        <v>1297</v>
      </c>
      <c r="B1439" s="1" t="s">
        <v>4252</v>
      </c>
      <c r="C1439" t="s">
        <v>1027</v>
      </c>
      <c r="D1439" s="9" t="s">
        <v>4253</v>
      </c>
      <c r="E1439" s="9" t="s">
        <v>259</v>
      </c>
      <c r="F1439" s="9" t="s">
        <v>1885</v>
      </c>
      <c r="G1439" s="10">
        <v>9</v>
      </c>
      <c r="H1439" s="10" t="s">
        <v>369</v>
      </c>
      <c r="I1439" s="10">
        <v>1944</v>
      </c>
      <c r="J1439" s="11">
        <v>16385</v>
      </c>
      <c r="K1439" s="12" t="s">
        <v>237</v>
      </c>
      <c r="L1439" s="13" t="s">
        <v>4254</v>
      </c>
      <c r="M1439" s="13" t="s">
        <v>290</v>
      </c>
      <c r="N1439" t="s">
        <v>291</v>
      </c>
      <c r="O1439" t="s">
        <v>933</v>
      </c>
      <c r="S1439" s="9"/>
      <c r="T1439" s="14">
        <v>11</v>
      </c>
      <c r="U1439" s="210" t="s">
        <v>4157</v>
      </c>
      <c r="V1439" s="14">
        <v>1</v>
      </c>
      <c r="W1439" s="14">
        <v>1</v>
      </c>
      <c r="X1439" s="14" t="s">
        <v>294</v>
      </c>
      <c r="Y1439" t="s">
        <v>1888</v>
      </c>
      <c r="Z1439" t="s">
        <v>271</v>
      </c>
      <c r="AA1439">
        <f t="shared" si="22"/>
        <v>3</v>
      </c>
    </row>
    <row r="1440" spans="1:27" x14ac:dyDescent="0.2">
      <c r="A1440">
        <v>1424</v>
      </c>
      <c r="B1440" s="1" t="s">
        <v>4258</v>
      </c>
      <c r="C1440" t="s">
        <v>1027</v>
      </c>
      <c r="D1440" s="9">
        <v>605</v>
      </c>
      <c r="E1440" s="9" t="s">
        <v>259</v>
      </c>
      <c r="F1440" s="9" t="s">
        <v>413</v>
      </c>
      <c r="G1440" s="10">
        <v>9</v>
      </c>
      <c r="H1440" s="10" t="s">
        <v>369</v>
      </c>
      <c r="I1440" s="10">
        <v>1944</v>
      </c>
      <c r="J1440" s="11" t="s">
        <v>4259</v>
      </c>
      <c r="K1440" s="12" t="s">
        <v>415</v>
      </c>
      <c r="L1440" s="13" t="s">
        <v>4260</v>
      </c>
      <c r="M1440" s="13" t="s">
        <v>332</v>
      </c>
      <c r="N1440" t="s">
        <v>333</v>
      </c>
      <c r="Q1440" t="s">
        <v>334</v>
      </c>
      <c r="S1440" s="9"/>
      <c r="T1440" s="14">
        <v>11</v>
      </c>
      <c r="U1440" s="210" t="s">
        <v>4157</v>
      </c>
      <c r="V1440" s="14">
        <v>1</v>
      </c>
      <c r="W1440" s="14">
        <v>1</v>
      </c>
      <c r="X1440" s="14" t="s">
        <v>270</v>
      </c>
      <c r="Y1440">
        <v>605</v>
      </c>
      <c r="Z1440" t="s">
        <v>1419</v>
      </c>
      <c r="AA1440">
        <f t="shared" si="22"/>
        <v>1</v>
      </c>
    </row>
    <row r="1441" spans="1:27" x14ac:dyDescent="0.2">
      <c r="A1441">
        <v>5485</v>
      </c>
      <c r="B1441" s="1" t="s">
        <v>4261</v>
      </c>
      <c r="C1441" t="s">
        <v>2534</v>
      </c>
      <c r="D1441" s="9" t="s">
        <v>4262</v>
      </c>
      <c r="E1441" s="9" t="s">
        <v>876</v>
      </c>
      <c r="F1441" s="9" t="s">
        <v>776</v>
      </c>
      <c r="G1441" s="10">
        <v>10</v>
      </c>
      <c r="H1441" s="10" t="s">
        <v>369</v>
      </c>
      <c r="I1441" s="10">
        <v>1944</v>
      </c>
      <c r="J1441" s="11">
        <v>16386</v>
      </c>
      <c r="K1441" s="12" t="s">
        <v>237</v>
      </c>
      <c r="L1441" s="13" t="s">
        <v>4263</v>
      </c>
      <c r="M1441" s="13" t="s">
        <v>290</v>
      </c>
      <c r="N1441" t="s">
        <v>291</v>
      </c>
      <c r="O1441" t="s">
        <v>520</v>
      </c>
      <c r="S1441" s="9"/>
      <c r="T1441" s="14">
        <v>11</v>
      </c>
      <c r="U1441" s="210" t="s">
        <v>4157</v>
      </c>
      <c r="V1441" s="14">
        <v>1</v>
      </c>
      <c r="W1441" s="14">
        <v>1</v>
      </c>
      <c r="X1441" s="14" t="s">
        <v>294</v>
      </c>
      <c r="Y1441" t="s">
        <v>4262</v>
      </c>
      <c r="Z1441" t="s">
        <v>271</v>
      </c>
      <c r="AA1441">
        <f t="shared" si="22"/>
        <v>1</v>
      </c>
    </row>
    <row r="1442" spans="1:27" x14ac:dyDescent="0.2">
      <c r="A1442">
        <v>1475</v>
      </c>
      <c r="B1442" s="1" t="s">
        <v>4264</v>
      </c>
      <c r="C1442" t="s">
        <v>507</v>
      </c>
      <c r="D1442" s="9">
        <v>608</v>
      </c>
      <c r="E1442" s="9" t="s">
        <v>259</v>
      </c>
      <c r="F1442" s="9" t="s">
        <v>721</v>
      </c>
      <c r="G1442" s="10">
        <v>10</v>
      </c>
      <c r="H1442" s="10" t="s">
        <v>369</v>
      </c>
      <c r="I1442" s="10">
        <v>1944</v>
      </c>
      <c r="J1442" s="11" t="s">
        <v>4265</v>
      </c>
      <c r="K1442" s="12" t="s">
        <v>415</v>
      </c>
      <c r="L1442" s="13" t="s">
        <v>18673</v>
      </c>
      <c r="M1442" s="13" t="s">
        <v>290</v>
      </c>
      <c r="N1442" t="s">
        <v>573</v>
      </c>
      <c r="O1442" t="s">
        <v>292</v>
      </c>
      <c r="S1442" s="9"/>
      <c r="T1442" s="14">
        <v>11</v>
      </c>
      <c r="U1442" s="210" t="s">
        <v>4157</v>
      </c>
      <c r="V1442" s="14">
        <v>1</v>
      </c>
      <c r="W1442" s="14">
        <v>1</v>
      </c>
      <c r="X1442" s="14" t="s">
        <v>270</v>
      </c>
      <c r="Y1442">
        <v>608</v>
      </c>
      <c r="Z1442" t="s">
        <v>18167</v>
      </c>
      <c r="AA1442">
        <f t="shared" si="22"/>
        <v>1</v>
      </c>
    </row>
    <row r="1443" spans="1:27" x14ac:dyDescent="0.2">
      <c r="A1443">
        <v>6575</v>
      </c>
      <c r="B1443" s="1" t="s">
        <v>4266</v>
      </c>
      <c r="C1443" t="s">
        <v>2221</v>
      </c>
      <c r="D1443" s="9">
        <v>151</v>
      </c>
      <c r="E1443" s="9" t="s">
        <v>259</v>
      </c>
      <c r="F1443" s="9" t="s">
        <v>1701</v>
      </c>
      <c r="G1443" s="10">
        <v>10</v>
      </c>
      <c r="H1443" s="10" t="s">
        <v>369</v>
      </c>
      <c r="I1443" s="10">
        <v>1944</v>
      </c>
      <c r="J1443" s="11" t="s">
        <v>4265</v>
      </c>
      <c r="K1443" s="12" t="s">
        <v>415</v>
      </c>
      <c r="L1443" s="13" t="s">
        <v>18508</v>
      </c>
      <c r="M1443" s="13" t="s">
        <v>332</v>
      </c>
      <c r="N1443" t="s">
        <v>333</v>
      </c>
      <c r="Q1443" t="s">
        <v>334</v>
      </c>
      <c r="S1443" s="9"/>
      <c r="T1443" s="14">
        <v>11</v>
      </c>
      <c r="U1443" s="210" t="s">
        <v>4157</v>
      </c>
      <c r="V1443" s="14">
        <v>1</v>
      </c>
      <c r="W1443" s="14">
        <v>1</v>
      </c>
      <c r="X1443" s="14" t="s">
        <v>270</v>
      </c>
      <c r="Y1443">
        <v>151</v>
      </c>
      <c r="Z1443" t="s">
        <v>505</v>
      </c>
      <c r="AA1443">
        <f t="shared" si="22"/>
        <v>1</v>
      </c>
    </row>
    <row r="1444" spans="1:27" x14ac:dyDescent="0.2">
      <c r="A1444">
        <v>7762</v>
      </c>
      <c r="B1444" s="1" t="s">
        <v>4267</v>
      </c>
      <c r="C1444" t="s">
        <v>1798</v>
      </c>
      <c r="D1444" s="9">
        <v>540</v>
      </c>
      <c r="E1444" s="9" t="s">
        <v>259</v>
      </c>
      <c r="F1444" s="9" t="s">
        <v>260</v>
      </c>
      <c r="G1444" s="10">
        <v>11</v>
      </c>
      <c r="H1444" s="10" t="s">
        <v>369</v>
      </c>
      <c r="I1444" s="10">
        <v>1944</v>
      </c>
      <c r="J1444" s="11">
        <v>16387</v>
      </c>
      <c r="K1444" s="12" t="s">
        <v>237</v>
      </c>
      <c r="L1444" s="13" t="s">
        <v>4268</v>
      </c>
      <c r="M1444" s="13" t="s">
        <v>263</v>
      </c>
      <c r="N1444" t="s">
        <v>345</v>
      </c>
      <c r="O1444" t="s">
        <v>4269</v>
      </c>
      <c r="P1444" t="s">
        <v>4269</v>
      </c>
      <c r="Q1444" t="s">
        <v>267</v>
      </c>
      <c r="R1444" t="s">
        <v>17918</v>
      </c>
      <c r="S1444" s="9"/>
      <c r="T1444" s="14">
        <v>11</v>
      </c>
      <c r="U1444" s="210" t="s">
        <v>4157</v>
      </c>
      <c r="V1444" s="14">
        <v>1</v>
      </c>
      <c r="W1444" s="14">
        <v>1</v>
      </c>
      <c r="X1444" s="14" t="s">
        <v>270</v>
      </c>
      <c r="Y1444">
        <v>540</v>
      </c>
      <c r="Z1444" t="s">
        <v>271</v>
      </c>
      <c r="AA1444">
        <f t="shared" si="22"/>
        <v>1</v>
      </c>
    </row>
    <row r="1445" spans="1:27" x14ac:dyDescent="0.2">
      <c r="A1445">
        <v>4412</v>
      </c>
      <c r="B1445" s="1" t="s">
        <v>4270</v>
      </c>
      <c r="C1445" t="s">
        <v>2221</v>
      </c>
      <c r="D1445" s="9">
        <v>219</v>
      </c>
      <c r="E1445" s="9" t="s">
        <v>259</v>
      </c>
      <c r="F1445" s="9" t="s">
        <v>312</v>
      </c>
      <c r="G1445" s="10">
        <v>11</v>
      </c>
      <c r="H1445" s="10" t="s">
        <v>369</v>
      </c>
      <c r="I1445" s="10">
        <v>1944</v>
      </c>
      <c r="J1445" s="11">
        <v>16387</v>
      </c>
      <c r="K1445" s="12" t="s">
        <v>237</v>
      </c>
      <c r="L1445" s="13" t="s">
        <v>4271</v>
      </c>
      <c r="M1445" s="13" t="s">
        <v>753</v>
      </c>
      <c r="S1445" s="9"/>
      <c r="T1445" s="14">
        <v>11</v>
      </c>
      <c r="U1445" s="210" t="s">
        <v>4157</v>
      </c>
      <c r="V1445" s="14">
        <v>1</v>
      </c>
      <c r="W1445" s="14">
        <v>1</v>
      </c>
      <c r="X1445" s="14" t="s">
        <v>270</v>
      </c>
      <c r="Y1445">
        <v>219</v>
      </c>
      <c r="Z1445" t="s">
        <v>505</v>
      </c>
      <c r="AA1445">
        <f t="shared" si="22"/>
        <v>1</v>
      </c>
    </row>
    <row r="1446" spans="1:27" x14ac:dyDescent="0.2">
      <c r="A1446">
        <v>4120</v>
      </c>
      <c r="B1446" s="1" t="s">
        <v>4272</v>
      </c>
      <c r="C1446" t="s">
        <v>2221</v>
      </c>
      <c r="D1446" s="9">
        <v>410</v>
      </c>
      <c r="E1446" s="9" t="s">
        <v>259</v>
      </c>
      <c r="F1446" s="9" t="s">
        <v>312</v>
      </c>
      <c r="G1446" s="10">
        <v>11</v>
      </c>
      <c r="H1446" s="10" t="s">
        <v>369</v>
      </c>
      <c r="I1446" s="10">
        <v>1944</v>
      </c>
      <c r="J1446" s="11" t="s">
        <v>4273</v>
      </c>
      <c r="K1446" s="12" t="s">
        <v>415</v>
      </c>
      <c r="L1446" s="13" t="s">
        <v>4274</v>
      </c>
      <c r="M1446" s="13" t="s">
        <v>290</v>
      </c>
      <c r="N1446" t="s">
        <v>573</v>
      </c>
      <c r="O1446" t="s">
        <v>292</v>
      </c>
      <c r="S1446" s="9"/>
      <c r="T1446" s="14">
        <v>11</v>
      </c>
      <c r="U1446" s="210" t="s">
        <v>4157</v>
      </c>
      <c r="V1446" s="14">
        <v>1</v>
      </c>
      <c r="W1446" s="14">
        <v>1</v>
      </c>
      <c r="X1446" s="14" t="s">
        <v>270</v>
      </c>
      <c r="Y1446">
        <v>410</v>
      </c>
      <c r="Z1446" t="s">
        <v>505</v>
      </c>
      <c r="AA1446">
        <f t="shared" si="22"/>
        <v>1</v>
      </c>
    </row>
    <row r="1447" spans="1:27" x14ac:dyDescent="0.2">
      <c r="A1447">
        <v>4689</v>
      </c>
      <c r="B1447" s="1" t="s">
        <v>4277</v>
      </c>
      <c r="C1447" t="s">
        <v>1027</v>
      </c>
      <c r="D1447" s="9">
        <v>23</v>
      </c>
      <c r="E1447" s="9" t="s">
        <v>259</v>
      </c>
      <c r="F1447" s="9" t="s">
        <v>413</v>
      </c>
      <c r="G1447" s="10">
        <v>12</v>
      </c>
      <c r="H1447" s="10" t="s">
        <v>369</v>
      </c>
      <c r="I1447" s="10">
        <v>1944</v>
      </c>
      <c r="J1447" s="11">
        <v>16388</v>
      </c>
      <c r="K1447" s="12" t="s">
        <v>237</v>
      </c>
      <c r="L1447" s="13" t="s">
        <v>4278</v>
      </c>
      <c r="M1447" s="13" t="s">
        <v>290</v>
      </c>
      <c r="N1447" t="s">
        <v>291</v>
      </c>
      <c r="O1447" t="s">
        <v>2681</v>
      </c>
      <c r="S1447" s="9"/>
      <c r="T1447" s="14">
        <v>11</v>
      </c>
      <c r="U1447" s="210" t="s">
        <v>4157</v>
      </c>
      <c r="V1447" s="14">
        <v>1</v>
      </c>
      <c r="W1447" s="14">
        <v>1</v>
      </c>
      <c r="X1447" s="14" t="s">
        <v>270</v>
      </c>
      <c r="Y1447">
        <v>23</v>
      </c>
      <c r="Z1447" t="s">
        <v>1419</v>
      </c>
      <c r="AA1447">
        <f t="shared" si="22"/>
        <v>1</v>
      </c>
    </row>
    <row r="1448" spans="1:27" x14ac:dyDescent="0.2">
      <c r="A1448">
        <v>5123</v>
      </c>
      <c r="B1448" s="1" t="s">
        <v>4275</v>
      </c>
      <c r="C1448" t="s">
        <v>3985</v>
      </c>
      <c r="D1448" s="9" t="s">
        <v>2067</v>
      </c>
      <c r="E1448" s="9" t="s">
        <v>508</v>
      </c>
      <c r="F1448" s="9" t="s">
        <v>776</v>
      </c>
      <c r="G1448" s="10">
        <v>12</v>
      </c>
      <c r="H1448" s="10" t="s">
        <v>369</v>
      </c>
      <c r="I1448" s="10">
        <v>1944</v>
      </c>
      <c r="J1448" s="11">
        <v>16388</v>
      </c>
      <c r="K1448" s="12" t="s">
        <v>237</v>
      </c>
      <c r="L1448" s="13" t="s">
        <v>18358</v>
      </c>
      <c r="M1448" s="13" t="s">
        <v>290</v>
      </c>
      <c r="N1448" t="s">
        <v>291</v>
      </c>
      <c r="O1448" t="s">
        <v>17896</v>
      </c>
      <c r="S1448" s="9"/>
      <c r="T1448" s="14">
        <v>11</v>
      </c>
      <c r="U1448" s="210" t="s">
        <v>4157</v>
      </c>
      <c r="V1448" s="14">
        <v>1</v>
      </c>
      <c r="W1448" s="14">
        <v>1</v>
      </c>
      <c r="X1448" s="14" t="s">
        <v>294</v>
      </c>
      <c r="Y1448" t="s">
        <v>2067</v>
      </c>
      <c r="Z1448" t="s">
        <v>18167</v>
      </c>
      <c r="AA1448">
        <f t="shared" si="22"/>
        <v>1</v>
      </c>
    </row>
    <row r="1449" spans="1:27" x14ac:dyDescent="0.2">
      <c r="A1449">
        <v>4833</v>
      </c>
      <c r="B1449" s="1" t="s">
        <v>4276</v>
      </c>
      <c r="C1449" t="s">
        <v>2221</v>
      </c>
      <c r="D1449" s="9">
        <v>85</v>
      </c>
      <c r="E1449" s="9" t="s">
        <v>259</v>
      </c>
      <c r="F1449" s="9" t="s">
        <v>312</v>
      </c>
      <c r="G1449" s="10">
        <v>12</v>
      </c>
      <c r="H1449" s="10" t="s">
        <v>369</v>
      </c>
      <c r="I1449" s="10">
        <v>1944</v>
      </c>
      <c r="J1449" s="11">
        <v>16388</v>
      </c>
      <c r="K1449" s="12" t="s">
        <v>237</v>
      </c>
      <c r="L1449" s="13" t="s">
        <v>17894</v>
      </c>
      <c r="M1449" s="13" t="s">
        <v>290</v>
      </c>
      <c r="N1449" t="s">
        <v>291</v>
      </c>
      <c r="O1449" t="s">
        <v>292</v>
      </c>
      <c r="S1449" s="9"/>
      <c r="T1449" s="14">
        <v>11</v>
      </c>
      <c r="U1449" s="210" t="s">
        <v>4157</v>
      </c>
      <c r="V1449" s="14">
        <v>1</v>
      </c>
      <c r="W1449" s="14">
        <v>1</v>
      </c>
      <c r="X1449" s="14" t="s">
        <v>270</v>
      </c>
      <c r="Y1449">
        <v>85</v>
      </c>
      <c r="Z1449" t="s">
        <v>505</v>
      </c>
      <c r="AA1449">
        <f t="shared" si="22"/>
        <v>1</v>
      </c>
    </row>
    <row r="1450" spans="1:27" x14ac:dyDescent="0.2">
      <c r="A1450">
        <v>52</v>
      </c>
      <c r="B1450" s="1" t="s">
        <v>4279</v>
      </c>
      <c r="C1450" t="s">
        <v>284</v>
      </c>
      <c r="D1450" s="9" t="s">
        <v>4280</v>
      </c>
      <c r="E1450" s="9" t="s">
        <v>259</v>
      </c>
      <c r="F1450" s="9" t="s">
        <v>532</v>
      </c>
      <c r="G1450" s="10">
        <v>14</v>
      </c>
      <c r="H1450" s="10" t="s">
        <v>369</v>
      </c>
      <c r="I1450" s="10">
        <v>1944</v>
      </c>
      <c r="J1450" s="11">
        <v>16390</v>
      </c>
      <c r="K1450" s="12" t="s">
        <v>237</v>
      </c>
      <c r="L1450" s="13" t="s">
        <v>4281</v>
      </c>
      <c r="M1450" s="13" t="s">
        <v>290</v>
      </c>
      <c r="N1450" t="s">
        <v>291</v>
      </c>
      <c r="O1450" t="s">
        <v>292</v>
      </c>
      <c r="S1450" s="9"/>
      <c r="T1450" s="14">
        <v>11</v>
      </c>
      <c r="U1450" s="210" t="s">
        <v>4157</v>
      </c>
      <c r="V1450" s="14">
        <v>1</v>
      </c>
      <c r="W1450" s="14">
        <v>1</v>
      </c>
      <c r="X1450" s="14" t="s">
        <v>294</v>
      </c>
      <c r="Y1450" t="s">
        <v>3625</v>
      </c>
      <c r="Z1450" t="s">
        <v>271</v>
      </c>
      <c r="AA1450">
        <f t="shared" si="22"/>
        <v>8</v>
      </c>
    </row>
    <row r="1451" spans="1:27" x14ac:dyDescent="0.2">
      <c r="A1451">
        <v>2883</v>
      </c>
      <c r="B1451" s="1" t="s">
        <v>4282</v>
      </c>
      <c r="C1451" t="s">
        <v>284</v>
      </c>
      <c r="D1451" s="9" t="s">
        <v>3807</v>
      </c>
      <c r="E1451" s="9" t="s">
        <v>259</v>
      </c>
      <c r="F1451" s="9" t="s">
        <v>312</v>
      </c>
      <c r="G1451" s="10">
        <v>14</v>
      </c>
      <c r="H1451" s="10" t="s">
        <v>369</v>
      </c>
      <c r="I1451" s="10">
        <v>1944</v>
      </c>
      <c r="J1451" s="11" t="s">
        <v>4283</v>
      </c>
      <c r="K1451" s="12" t="s">
        <v>415</v>
      </c>
      <c r="L1451" s="29" t="s">
        <v>17979</v>
      </c>
      <c r="M1451" s="13" t="s">
        <v>263</v>
      </c>
      <c r="N1451" s="14" t="s">
        <v>771</v>
      </c>
      <c r="O1451" t="s">
        <v>280</v>
      </c>
      <c r="Q1451" t="s">
        <v>672</v>
      </c>
      <c r="S1451" s="9"/>
      <c r="T1451" s="14">
        <v>11</v>
      </c>
      <c r="U1451" s="210" t="s">
        <v>4157</v>
      </c>
      <c r="V1451" s="14">
        <v>1</v>
      </c>
      <c r="W1451" s="14">
        <v>1</v>
      </c>
      <c r="X1451" s="14" t="s">
        <v>270</v>
      </c>
      <c r="Y1451">
        <v>68</v>
      </c>
      <c r="Z1451" t="s">
        <v>505</v>
      </c>
      <c r="AA1451">
        <f t="shared" si="22"/>
        <v>2</v>
      </c>
    </row>
    <row r="1452" spans="1:27" x14ac:dyDescent="0.2">
      <c r="A1452">
        <v>3742</v>
      </c>
      <c r="B1452" s="1" t="s">
        <v>4284</v>
      </c>
      <c r="C1452" t="s">
        <v>2221</v>
      </c>
      <c r="D1452" s="9">
        <v>25</v>
      </c>
      <c r="E1452" s="9" t="s">
        <v>259</v>
      </c>
      <c r="F1452" s="9" t="s">
        <v>312</v>
      </c>
      <c r="G1452" s="10">
        <v>14</v>
      </c>
      <c r="H1452" s="10" t="s">
        <v>369</v>
      </c>
      <c r="I1452" s="10">
        <v>1944</v>
      </c>
      <c r="J1452" s="11" t="s">
        <v>4283</v>
      </c>
      <c r="K1452" s="12" t="s">
        <v>415</v>
      </c>
      <c r="L1452" s="13" t="s">
        <v>18458</v>
      </c>
      <c r="M1452" s="13" t="s">
        <v>263</v>
      </c>
      <c r="N1452" s="14" t="s">
        <v>771</v>
      </c>
      <c r="O1452" t="s">
        <v>280</v>
      </c>
      <c r="Q1452" t="s">
        <v>672</v>
      </c>
      <c r="S1452" s="9"/>
      <c r="T1452" s="14">
        <v>11</v>
      </c>
      <c r="U1452" s="210" t="s">
        <v>4157</v>
      </c>
      <c r="V1452" s="14">
        <v>1</v>
      </c>
      <c r="W1452" s="14">
        <v>1</v>
      </c>
      <c r="X1452" s="14" t="s">
        <v>270</v>
      </c>
      <c r="Y1452">
        <v>25</v>
      </c>
      <c r="Z1452" t="s">
        <v>505</v>
      </c>
      <c r="AA1452">
        <f t="shared" si="22"/>
        <v>1</v>
      </c>
    </row>
    <row r="1453" spans="1:27" x14ac:dyDescent="0.2">
      <c r="A1453">
        <v>7312</v>
      </c>
      <c r="B1453" s="1" t="s">
        <v>4285</v>
      </c>
      <c r="C1453" t="s">
        <v>1027</v>
      </c>
      <c r="D1453" s="9" t="s">
        <v>1199</v>
      </c>
      <c r="E1453" s="9" t="s">
        <v>259</v>
      </c>
      <c r="F1453" s="9" t="s">
        <v>532</v>
      </c>
      <c r="G1453" s="10">
        <v>15</v>
      </c>
      <c r="H1453" s="10" t="s">
        <v>369</v>
      </c>
      <c r="I1453" s="10">
        <v>1944</v>
      </c>
      <c r="J1453" s="11">
        <v>16391</v>
      </c>
      <c r="K1453" s="12" t="s">
        <v>237</v>
      </c>
      <c r="L1453" s="13" t="s">
        <v>4286</v>
      </c>
      <c r="M1453" s="13" t="s">
        <v>290</v>
      </c>
      <c r="N1453" t="s">
        <v>291</v>
      </c>
      <c r="O1453" t="s">
        <v>17896</v>
      </c>
      <c r="S1453" s="9"/>
      <c r="T1453" s="14">
        <v>11</v>
      </c>
      <c r="U1453" s="210" t="s">
        <v>4157</v>
      </c>
      <c r="V1453" s="14">
        <v>1</v>
      </c>
      <c r="W1453" s="14">
        <v>1</v>
      </c>
      <c r="X1453" s="14" t="s">
        <v>294</v>
      </c>
      <c r="Y1453" t="s">
        <v>1199</v>
      </c>
      <c r="Z1453" t="s">
        <v>1419</v>
      </c>
      <c r="AA1453">
        <f t="shared" si="22"/>
        <v>1</v>
      </c>
    </row>
    <row r="1454" spans="1:27" x14ac:dyDescent="0.2">
      <c r="A1454">
        <v>1888</v>
      </c>
      <c r="B1454" s="1" t="s">
        <v>4287</v>
      </c>
      <c r="C1454" t="s">
        <v>2040</v>
      </c>
      <c r="D1454" s="9" t="s">
        <v>4185</v>
      </c>
      <c r="E1454" s="9" t="s">
        <v>259</v>
      </c>
      <c r="F1454" s="9" t="s">
        <v>721</v>
      </c>
      <c r="G1454" s="10">
        <v>15</v>
      </c>
      <c r="H1454" s="10" t="s">
        <v>369</v>
      </c>
      <c r="I1454" s="10">
        <v>1944</v>
      </c>
      <c r="J1454" s="11" t="s">
        <v>4288</v>
      </c>
      <c r="K1454" s="12" t="s">
        <v>415</v>
      </c>
      <c r="L1454" s="13" t="s">
        <v>4289</v>
      </c>
      <c r="M1454" s="13" t="s">
        <v>279</v>
      </c>
      <c r="N1454" s="25" t="s">
        <v>280</v>
      </c>
      <c r="Q1454" s="25" t="s">
        <v>281</v>
      </c>
      <c r="R1454" s="25"/>
      <c r="S1454" s="9"/>
      <c r="T1454" s="14">
        <v>11</v>
      </c>
      <c r="U1454" s="210" t="s">
        <v>4157</v>
      </c>
      <c r="V1454" s="14">
        <v>1</v>
      </c>
      <c r="W1454" s="14">
        <v>1</v>
      </c>
      <c r="X1454" s="14" t="s">
        <v>270</v>
      </c>
      <c r="Y1454">
        <v>128</v>
      </c>
      <c r="Z1454" t="s">
        <v>271</v>
      </c>
      <c r="AA1454">
        <f t="shared" si="22"/>
        <v>2</v>
      </c>
    </row>
    <row r="1455" spans="1:27" x14ac:dyDescent="0.2">
      <c r="A1455">
        <v>5018</v>
      </c>
      <c r="B1455" s="1" t="s">
        <v>4290</v>
      </c>
      <c r="C1455" t="s">
        <v>2805</v>
      </c>
      <c r="D1455" s="9" t="s">
        <v>4291</v>
      </c>
      <c r="E1455" s="9" t="s">
        <v>2806</v>
      </c>
      <c r="F1455" s="9" t="s">
        <v>532</v>
      </c>
      <c r="G1455" s="10">
        <v>16</v>
      </c>
      <c r="H1455" s="10" t="s">
        <v>369</v>
      </c>
      <c r="I1455" s="10">
        <v>1944</v>
      </c>
      <c r="J1455" s="11">
        <v>16392</v>
      </c>
      <c r="K1455" s="12" t="s">
        <v>237</v>
      </c>
      <c r="L1455" s="13" t="s">
        <v>18459</v>
      </c>
      <c r="M1455" s="13" t="s">
        <v>290</v>
      </c>
      <c r="N1455" t="s">
        <v>291</v>
      </c>
      <c r="O1455" t="s">
        <v>586</v>
      </c>
      <c r="S1455" s="9"/>
      <c r="T1455" s="14">
        <v>11</v>
      </c>
      <c r="U1455" s="210" t="s">
        <v>4157</v>
      </c>
      <c r="V1455" s="14">
        <v>1</v>
      </c>
      <c r="W1455" s="14">
        <v>1</v>
      </c>
      <c r="X1455" s="14" t="s">
        <v>294</v>
      </c>
      <c r="Y1455" t="s">
        <v>4291</v>
      </c>
      <c r="Z1455" t="s">
        <v>2808</v>
      </c>
      <c r="AA1455">
        <f t="shared" si="22"/>
        <v>1</v>
      </c>
    </row>
    <row r="1456" spans="1:27" x14ac:dyDescent="0.2">
      <c r="A1456">
        <v>4125</v>
      </c>
      <c r="B1456" s="1" t="s">
        <v>4292</v>
      </c>
      <c r="C1456" t="s">
        <v>1008</v>
      </c>
      <c r="D1456" s="9">
        <v>109</v>
      </c>
      <c r="E1456" s="9" t="s">
        <v>259</v>
      </c>
      <c r="F1456" s="9" t="s">
        <v>721</v>
      </c>
      <c r="G1456" s="10">
        <v>16</v>
      </c>
      <c r="H1456" s="10" t="s">
        <v>369</v>
      </c>
      <c r="I1456" s="10">
        <v>1944</v>
      </c>
      <c r="J1456" s="11">
        <v>16392</v>
      </c>
      <c r="K1456" s="12" t="s">
        <v>237</v>
      </c>
      <c r="L1456" s="13" t="s">
        <v>4293</v>
      </c>
      <c r="M1456" s="13" t="s">
        <v>290</v>
      </c>
      <c r="N1456" t="s">
        <v>573</v>
      </c>
      <c r="O1456" t="s">
        <v>367</v>
      </c>
      <c r="S1456" s="9"/>
      <c r="T1456" s="14">
        <v>11</v>
      </c>
      <c r="U1456" s="210" t="s">
        <v>4157</v>
      </c>
      <c r="V1456" s="14">
        <v>1</v>
      </c>
      <c r="W1456" s="14">
        <v>1</v>
      </c>
      <c r="X1456" s="14" t="s">
        <v>270</v>
      </c>
      <c r="Y1456">
        <v>109</v>
      </c>
      <c r="Z1456" t="s">
        <v>271</v>
      </c>
      <c r="AA1456">
        <f t="shared" si="22"/>
        <v>1</v>
      </c>
    </row>
    <row r="1457" spans="1:27" x14ac:dyDescent="0.2">
      <c r="A1457">
        <v>150</v>
      </c>
      <c r="B1457" s="1" t="s">
        <v>4294</v>
      </c>
      <c r="C1457" t="s">
        <v>341</v>
      </c>
      <c r="D1457" s="9" t="s">
        <v>1406</v>
      </c>
      <c r="E1457" s="9" t="s">
        <v>259</v>
      </c>
      <c r="F1457" s="9" t="s">
        <v>532</v>
      </c>
      <c r="G1457" s="10">
        <v>18</v>
      </c>
      <c r="H1457" s="10" t="s">
        <v>369</v>
      </c>
      <c r="I1457" s="10">
        <v>1944</v>
      </c>
      <c r="J1457" s="11">
        <v>16394</v>
      </c>
      <c r="K1457" s="12" t="s">
        <v>237</v>
      </c>
      <c r="L1457" s="13" t="s">
        <v>4295</v>
      </c>
      <c r="M1457" s="13" t="s">
        <v>753</v>
      </c>
      <c r="S1457" s="9"/>
      <c r="T1457" s="14">
        <v>11</v>
      </c>
      <c r="U1457" s="210" t="s">
        <v>4157</v>
      </c>
      <c r="V1457" s="14">
        <v>1</v>
      </c>
      <c r="W1457" s="14">
        <v>1</v>
      </c>
      <c r="X1457" s="14" t="s">
        <v>294</v>
      </c>
      <c r="Y1457" t="s">
        <v>1199</v>
      </c>
      <c r="Z1457" t="s">
        <v>271</v>
      </c>
      <c r="AA1457">
        <f t="shared" si="22"/>
        <v>3</v>
      </c>
    </row>
    <row r="1458" spans="1:27" x14ac:dyDescent="0.2">
      <c r="A1458">
        <v>5668</v>
      </c>
      <c r="B1458" s="1" t="s">
        <v>4299</v>
      </c>
      <c r="C1458" t="s">
        <v>3985</v>
      </c>
      <c r="D1458" s="9" t="s">
        <v>2067</v>
      </c>
      <c r="E1458" s="9" t="s">
        <v>508</v>
      </c>
      <c r="F1458" s="9" t="s">
        <v>776</v>
      </c>
      <c r="G1458" s="10">
        <v>18</v>
      </c>
      <c r="H1458" s="10" t="s">
        <v>369</v>
      </c>
      <c r="I1458" s="10">
        <v>1944</v>
      </c>
      <c r="J1458" s="11">
        <v>16394</v>
      </c>
      <c r="K1458" s="12" t="s">
        <v>237</v>
      </c>
      <c r="L1458" s="13" t="s">
        <v>4300</v>
      </c>
      <c r="M1458" s="13" t="s">
        <v>290</v>
      </c>
      <c r="N1458" t="s">
        <v>291</v>
      </c>
      <c r="O1458" t="s">
        <v>320</v>
      </c>
      <c r="S1458" s="9"/>
      <c r="T1458" s="14">
        <v>11</v>
      </c>
      <c r="U1458" s="210" t="s">
        <v>4157</v>
      </c>
      <c r="V1458" s="14">
        <v>1</v>
      </c>
      <c r="W1458" s="14">
        <v>1</v>
      </c>
      <c r="X1458" s="14" t="s">
        <v>294</v>
      </c>
      <c r="Y1458" t="s">
        <v>2067</v>
      </c>
      <c r="Z1458" t="s">
        <v>18167</v>
      </c>
      <c r="AA1458">
        <f t="shared" si="22"/>
        <v>1</v>
      </c>
    </row>
    <row r="1459" spans="1:27" x14ac:dyDescent="0.2">
      <c r="A1459">
        <v>6678</v>
      </c>
      <c r="B1459" s="1" t="s">
        <v>4301</v>
      </c>
      <c r="C1459" t="s">
        <v>1027</v>
      </c>
      <c r="D1459" s="9">
        <v>487</v>
      </c>
      <c r="E1459" s="9" t="s">
        <v>259</v>
      </c>
      <c r="F1459" s="9" t="s">
        <v>1416</v>
      </c>
      <c r="G1459" s="10">
        <v>18</v>
      </c>
      <c r="H1459" s="10" t="s">
        <v>369</v>
      </c>
      <c r="I1459" s="10">
        <v>1944</v>
      </c>
      <c r="J1459" s="11">
        <v>16394</v>
      </c>
      <c r="K1459" s="12" t="s">
        <v>237</v>
      </c>
      <c r="L1459" s="13" t="s">
        <v>4302</v>
      </c>
      <c r="M1459" s="13" t="s">
        <v>290</v>
      </c>
      <c r="O1459" t="s">
        <v>498</v>
      </c>
      <c r="S1459" s="9"/>
      <c r="T1459" s="14">
        <v>11</v>
      </c>
      <c r="U1459" s="210" t="s">
        <v>4157</v>
      </c>
      <c r="V1459" s="14">
        <v>1</v>
      </c>
      <c r="W1459" s="14">
        <v>1</v>
      </c>
      <c r="X1459" s="14" t="s">
        <v>270</v>
      </c>
      <c r="Y1459">
        <v>487</v>
      </c>
      <c r="Z1459" t="s">
        <v>271</v>
      </c>
      <c r="AA1459">
        <f t="shared" si="22"/>
        <v>1</v>
      </c>
    </row>
    <row r="1460" spans="1:27" x14ac:dyDescent="0.2">
      <c r="A1460">
        <v>1605</v>
      </c>
      <c r="B1460" s="1" t="s">
        <v>4296</v>
      </c>
      <c r="C1460" t="s">
        <v>2040</v>
      </c>
      <c r="D1460" s="9" t="s">
        <v>4297</v>
      </c>
      <c r="E1460" s="9" t="s">
        <v>259</v>
      </c>
      <c r="F1460" s="9" t="s">
        <v>721</v>
      </c>
      <c r="G1460" s="10">
        <v>18</v>
      </c>
      <c r="H1460" s="10" t="s">
        <v>369</v>
      </c>
      <c r="I1460" s="10">
        <v>1944</v>
      </c>
      <c r="J1460" s="11">
        <v>16394</v>
      </c>
      <c r="K1460" s="12" t="s">
        <v>237</v>
      </c>
      <c r="L1460" s="13" t="s">
        <v>4298</v>
      </c>
      <c r="M1460" s="13" t="s">
        <v>290</v>
      </c>
      <c r="N1460" t="s">
        <v>573</v>
      </c>
      <c r="O1460" t="s">
        <v>520</v>
      </c>
      <c r="S1460" s="9"/>
      <c r="T1460" s="14">
        <v>11</v>
      </c>
      <c r="U1460" s="210" t="s">
        <v>4157</v>
      </c>
      <c r="V1460" s="14">
        <v>1</v>
      </c>
      <c r="W1460" s="14">
        <v>1</v>
      </c>
      <c r="X1460" s="14" t="s">
        <v>270</v>
      </c>
      <c r="Y1460">
        <v>571</v>
      </c>
      <c r="Z1460" t="s">
        <v>3085</v>
      </c>
      <c r="AA1460">
        <f t="shared" si="22"/>
        <v>2</v>
      </c>
    </row>
    <row r="1461" spans="1:27" x14ac:dyDescent="0.2">
      <c r="A1461">
        <v>6688</v>
      </c>
      <c r="B1461" s="1" t="s">
        <v>4303</v>
      </c>
      <c r="C1461" t="s">
        <v>1027</v>
      </c>
      <c r="D1461" s="9">
        <v>487</v>
      </c>
      <c r="E1461" s="9" t="s">
        <v>259</v>
      </c>
      <c r="F1461" s="9" t="s">
        <v>1416</v>
      </c>
      <c r="G1461" s="10">
        <v>18</v>
      </c>
      <c r="H1461" s="10" t="s">
        <v>369</v>
      </c>
      <c r="I1461" s="10">
        <v>1944</v>
      </c>
      <c r="J1461" s="11" t="s">
        <v>4304</v>
      </c>
      <c r="K1461" s="12" t="s">
        <v>415</v>
      </c>
      <c r="L1461" s="13" t="s">
        <v>141</v>
      </c>
      <c r="M1461" s="13" t="s">
        <v>332</v>
      </c>
      <c r="N1461" t="s">
        <v>333</v>
      </c>
      <c r="Q1461" t="s">
        <v>334</v>
      </c>
      <c r="S1461" s="9"/>
      <c r="T1461" s="14">
        <v>11</v>
      </c>
      <c r="U1461" s="210" t="s">
        <v>4157</v>
      </c>
      <c r="V1461" s="14">
        <v>1</v>
      </c>
      <c r="W1461" s="14">
        <v>1</v>
      </c>
      <c r="X1461" s="14" t="s">
        <v>270</v>
      </c>
      <c r="Y1461">
        <v>487</v>
      </c>
      <c r="Z1461" t="s">
        <v>1419</v>
      </c>
      <c r="AA1461">
        <f t="shared" si="22"/>
        <v>1</v>
      </c>
    </row>
    <row r="1462" spans="1:27" x14ac:dyDescent="0.2">
      <c r="A1462">
        <v>6655</v>
      </c>
      <c r="B1462" s="1" t="s">
        <v>4305</v>
      </c>
      <c r="C1462" t="s">
        <v>1027</v>
      </c>
      <c r="D1462" s="9">
        <v>487</v>
      </c>
      <c r="E1462" s="9" t="s">
        <v>259</v>
      </c>
      <c r="F1462" s="9" t="s">
        <v>1416</v>
      </c>
      <c r="G1462" s="10">
        <v>18</v>
      </c>
      <c r="H1462" s="10" t="s">
        <v>369</v>
      </c>
      <c r="I1462" s="10">
        <v>1944</v>
      </c>
      <c r="J1462" s="11" t="s">
        <v>4304</v>
      </c>
      <c r="K1462" s="12" t="s">
        <v>415</v>
      </c>
      <c r="L1462" s="13" t="s">
        <v>4306</v>
      </c>
      <c r="M1462" s="13" t="s">
        <v>332</v>
      </c>
      <c r="N1462" t="s">
        <v>333</v>
      </c>
      <c r="Q1462" t="s">
        <v>334</v>
      </c>
      <c r="S1462" s="9"/>
      <c r="T1462" s="14">
        <v>11</v>
      </c>
      <c r="U1462" s="210" t="s">
        <v>4157</v>
      </c>
      <c r="V1462" s="14">
        <v>1</v>
      </c>
      <c r="W1462" s="14">
        <v>1</v>
      </c>
      <c r="X1462" s="14" t="s">
        <v>270</v>
      </c>
      <c r="Y1462">
        <v>487</v>
      </c>
      <c r="Z1462" t="s">
        <v>1419</v>
      </c>
      <c r="AA1462">
        <f t="shared" si="22"/>
        <v>1</v>
      </c>
    </row>
    <row r="1463" spans="1:27" x14ac:dyDescent="0.2">
      <c r="A1463">
        <v>6859</v>
      </c>
      <c r="B1463" s="8" t="s">
        <v>4307</v>
      </c>
      <c r="C1463" t="s">
        <v>1027</v>
      </c>
      <c r="D1463" s="20">
        <v>464</v>
      </c>
      <c r="E1463" s="20" t="s">
        <v>259</v>
      </c>
      <c r="F1463" s="20" t="s">
        <v>1416</v>
      </c>
      <c r="G1463" s="21">
        <v>18</v>
      </c>
      <c r="H1463" s="21" t="s">
        <v>369</v>
      </c>
      <c r="I1463" s="21">
        <v>1944</v>
      </c>
      <c r="J1463" s="11" t="s">
        <v>4304</v>
      </c>
      <c r="K1463" s="12" t="s">
        <v>415</v>
      </c>
      <c r="L1463" s="13" t="s">
        <v>4308</v>
      </c>
      <c r="M1463" s="27" t="s">
        <v>332</v>
      </c>
      <c r="N1463" s="14" t="s">
        <v>333</v>
      </c>
      <c r="Q1463" t="s">
        <v>334</v>
      </c>
      <c r="S1463" s="44"/>
      <c r="T1463" s="14">
        <v>11</v>
      </c>
      <c r="U1463" s="210" t="s">
        <v>4157</v>
      </c>
      <c r="V1463" s="14">
        <v>1</v>
      </c>
      <c r="W1463" s="14">
        <v>1</v>
      </c>
      <c r="X1463" s="14" t="s">
        <v>270</v>
      </c>
      <c r="Y1463">
        <v>464</v>
      </c>
      <c r="Z1463" t="s">
        <v>271</v>
      </c>
      <c r="AA1463">
        <f t="shared" si="22"/>
        <v>1</v>
      </c>
    </row>
    <row r="1464" spans="1:27" x14ac:dyDescent="0.2">
      <c r="A1464">
        <v>6280</v>
      </c>
      <c r="B1464" s="1" t="s">
        <v>4309</v>
      </c>
      <c r="C1464" t="s">
        <v>1027</v>
      </c>
      <c r="D1464" s="9">
        <v>613</v>
      </c>
      <c r="E1464" s="9" t="s">
        <v>259</v>
      </c>
      <c r="F1464" s="9" t="s">
        <v>1416</v>
      </c>
      <c r="G1464" s="10">
        <v>19</v>
      </c>
      <c r="H1464" s="10" t="s">
        <v>369</v>
      </c>
      <c r="I1464" s="10">
        <v>1944</v>
      </c>
      <c r="J1464" s="11">
        <v>16395</v>
      </c>
      <c r="K1464" s="12" t="s">
        <v>237</v>
      </c>
      <c r="L1464" s="13" t="s">
        <v>4310</v>
      </c>
      <c r="M1464" s="13" t="s">
        <v>290</v>
      </c>
      <c r="O1464" t="s">
        <v>367</v>
      </c>
      <c r="S1464" s="9"/>
      <c r="T1464" s="14">
        <v>11</v>
      </c>
      <c r="U1464" s="210" t="s">
        <v>4157</v>
      </c>
      <c r="V1464" s="14">
        <v>1</v>
      </c>
      <c r="W1464" s="14">
        <v>1</v>
      </c>
      <c r="X1464" s="14" t="s">
        <v>270</v>
      </c>
      <c r="Y1464">
        <v>613</v>
      </c>
      <c r="Z1464" t="s">
        <v>271</v>
      </c>
      <c r="AA1464">
        <f t="shared" si="22"/>
        <v>1</v>
      </c>
    </row>
    <row r="1465" spans="1:27" x14ac:dyDescent="0.2">
      <c r="A1465">
        <v>3775</v>
      </c>
      <c r="B1465" s="1" t="s">
        <v>4311</v>
      </c>
      <c r="C1465" t="s">
        <v>3985</v>
      </c>
      <c r="D1465" s="9" t="s">
        <v>2100</v>
      </c>
      <c r="E1465" s="9" t="s">
        <v>508</v>
      </c>
      <c r="F1465" s="9" t="s">
        <v>286</v>
      </c>
      <c r="G1465" s="10">
        <v>20</v>
      </c>
      <c r="H1465" s="10" t="s">
        <v>369</v>
      </c>
      <c r="I1465" s="10">
        <v>1944</v>
      </c>
      <c r="J1465" s="11">
        <v>16396</v>
      </c>
      <c r="K1465" s="12" t="s">
        <v>237</v>
      </c>
      <c r="L1465" s="13" t="s">
        <v>4312</v>
      </c>
      <c r="M1465" s="13" t="s">
        <v>290</v>
      </c>
      <c r="N1465" t="s">
        <v>291</v>
      </c>
      <c r="O1465" t="s">
        <v>760</v>
      </c>
      <c r="S1465" s="9"/>
      <c r="T1465" s="14">
        <v>11</v>
      </c>
      <c r="U1465" s="210" t="s">
        <v>4157</v>
      </c>
      <c r="V1465" s="14">
        <v>1</v>
      </c>
      <c r="W1465" s="14">
        <v>1</v>
      </c>
      <c r="X1465" s="14" t="s">
        <v>294</v>
      </c>
      <c r="Y1465" t="s">
        <v>2100</v>
      </c>
      <c r="Z1465" t="s">
        <v>18167</v>
      </c>
      <c r="AA1465">
        <f t="shared" si="22"/>
        <v>1</v>
      </c>
    </row>
    <row r="1466" spans="1:27" x14ac:dyDescent="0.2">
      <c r="A1466">
        <v>1288</v>
      </c>
      <c r="B1466" s="1" t="s">
        <v>4321</v>
      </c>
      <c r="C1466" t="s">
        <v>1027</v>
      </c>
      <c r="D1466" s="9">
        <v>107</v>
      </c>
      <c r="E1466" s="9" t="s">
        <v>259</v>
      </c>
      <c r="F1466" s="9" t="s">
        <v>1416</v>
      </c>
      <c r="G1466" s="10">
        <v>20</v>
      </c>
      <c r="H1466" s="10" t="s">
        <v>369</v>
      </c>
      <c r="I1466" s="10">
        <v>1944</v>
      </c>
      <c r="J1466" s="11" t="s">
        <v>4317</v>
      </c>
      <c r="K1466" s="12" t="s">
        <v>415</v>
      </c>
      <c r="L1466" s="13" t="s">
        <v>4322</v>
      </c>
      <c r="M1466" s="13" t="s">
        <v>263</v>
      </c>
      <c r="N1466" t="s">
        <v>280</v>
      </c>
      <c r="Q1466" t="s">
        <v>281</v>
      </c>
      <c r="S1466" s="9"/>
      <c r="T1466" s="14">
        <v>11</v>
      </c>
      <c r="U1466" s="210" t="s">
        <v>4157</v>
      </c>
      <c r="V1466" s="14">
        <v>1</v>
      </c>
      <c r="W1466" s="14">
        <v>1</v>
      </c>
      <c r="X1466" s="14" t="s">
        <v>270</v>
      </c>
      <c r="Y1466">
        <v>107</v>
      </c>
      <c r="Z1466" t="s">
        <v>1419</v>
      </c>
      <c r="AA1466">
        <f t="shared" si="22"/>
        <v>1</v>
      </c>
    </row>
    <row r="1467" spans="1:27" x14ac:dyDescent="0.2">
      <c r="A1467">
        <v>6532</v>
      </c>
      <c r="B1467" s="1" t="s">
        <v>4313</v>
      </c>
      <c r="C1467" t="s">
        <v>3985</v>
      </c>
      <c r="D1467" s="9">
        <v>139</v>
      </c>
      <c r="E1467" s="9" t="s">
        <v>259</v>
      </c>
      <c r="F1467" s="9" t="s">
        <v>721</v>
      </c>
      <c r="G1467" s="10">
        <v>20</v>
      </c>
      <c r="H1467" s="10" t="s">
        <v>369</v>
      </c>
      <c r="I1467" s="10">
        <v>1944</v>
      </c>
      <c r="J1467" s="11">
        <v>16396</v>
      </c>
      <c r="K1467" s="12" t="s">
        <v>415</v>
      </c>
      <c r="L1467" s="13" t="s">
        <v>4314</v>
      </c>
      <c r="M1467" s="13" t="s">
        <v>290</v>
      </c>
      <c r="N1467" t="s">
        <v>573</v>
      </c>
      <c r="O1467" t="s">
        <v>292</v>
      </c>
      <c r="S1467" s="9"/>
      <c r="T1467" s="14">
        <v>11</v>
      </c>
      <c r="U1467" s="210" t="s">
        <v>4157</v>
      </c>
      <c r="V1467" s="14">
        <v>1</v>
      </c>
      <c r="W1467" s="14">
        <v>1</v>
      </c>
      <c r="X1467" s="14" t="s">
        <v>270</v>
      </c>
      <c r="Y1467">
        <v>139</v>
      </c>
      <c r="Z1467" t="s">
        <v>18167</v>
      </c>
      <c r="AA1467">
        <f t="shared" si="22"/>
        <v>1</v>
      </c>
    </row>
    <row r="1468" spans="1:27" x14ac:dyDescent="0.2">
      <c r="A1468">
        <v>1111</v>
      </c>
      <c r="B1468" s="1" t="s">
        <v>4315</v>
      </c>
      <c r="C1468" t="s">
        <v>3985</v>
      </c>
      <c r="D1468" s="9" t="s">
        <v>4316</v>
      </c>
      <c r="E1468" s="9" t="s">
        <v>259</v>
      </c>
      <c r="F1468" s="9" t="s">
        <v>721</v>
      </c>
      <c r="G1468" s="10">
        <v>20</v>
      </c>
      <c r="H1468" s="10" t="s">
        <v>369</v>
      </c>
      <c r="I1468" s="10">
        <v>1944</v>
      </c>
      <c r="J1468" s="11" t="s">
        <v>4317</v>
      </c>
      <c r="K1468" s="12" t="s">
        <v>415</v>
      </c>
      <c r="L1468" s="13" t="s">
        <v>4318</v>
      </c>
      <c r="M1468" s="13" t="s">
        <v>290</v>
      </c>
      <c r="N1468" t="s">
        <v>573</v>
      </c>
      <c r="O1468" t="s">
        <v>292</v>
      </c>
      <c r="S1468" s="9"/>
      <c r="T1468" s="14">
        <v>11</v>
      </c>
      <c r="U1468" s="210" t="s">
        <v>4157</v>
      </c>
      <c r="V1468" s="14">
        <v>1</v>
      </c>
      <c r="W1468" s="14">
        <v>1</v>
      </c>
      <c r="X1468" s="14" t="s">
        <v>270</v>
      </c>
      <c r="Y1468">
        <v>142</v>
      </c>
      <c r="Z1468" t="s">
        <v>18167</v>
      </c>
      <c r="AA1468">
        <f t="shared" si="22"/>
        <v>2</v>
      </c>
    </row>
    <row r="1469" spans="1:27" x14ac:dyDescent="0.2">
      <c r="A1469">
        <v>7304</v>
      </c>
      <c r="B1469" s="1" t="s">
        <v>4319</v>
      </c>
      <c r="C1469" t="s">
        <v>3985</v>
      </c>
      <c r="D1469" s="9" t="s">
        <v>4316</v>
      </c>
      <c r="E1469" s="9" t="s">
        <v>259</v>
      </c>
      <c r="F1469" s="9" t="s">
        <v>721</v>
      </c>
      <c r="G1469" s="10">
        <v>20</v>
      </c>
      <c r="H1469" s="10" t="s">
        <v>369</v>
      </c>
      <c r="I1469" s="10">
        <v>1944</v>
      </c>
      <c r="J1469" s="11" t="s">
        <v>4317</v>
      </c>
      <c r="K1469" s="12" t="s">
        <v>415</v>
      </c>
      <c r="L1469" s="13" t="s">
        <v>4320</v>
      </c>
      <c r="M1469" s="13" t="s">
        <v>290</v>
      </c>
      <c r="N1469" t="s">
        <v>573</v>
      </c>
      <c r="O1469" t="s">
        <v>292</v>
      </c>
      <c r="S1469" s="9"/>
      <c r="T1469" s="14">
        <v>11</v>
      </c>
      <c r="U1469" s="210" t="s">
        <v>4157</v>
      </c>
      <c r="V1469" s="14">
        <v>1</v>
      </c>
      <c r="W1469" s="14">
        <v>1</v>
      </c>
      <c r="X1469" s="14" t="s">
        <v>270</v>
      </c>
      <c r="Y1469">
        <v>142</v>
      </c>
      <c r="Z1469" t="s">
        <v>18167</v>
      </c>
      <c r="AA1469">
        <f t="shared" si="22"/>
        <v>2</v>
      </c>
    </row>
    <row r="1470" spans="1:27" x14ac:dyDescent="0.2">
      <c r="A1470">
        <v>5672</v>
      </c>
      <c r="B1470" s="1" t="s">
        <v>4323</v>
      </c>
      <c r="C1470" t="s">
        <v>3985</v>
      </c>
      <c r="D1470" s="9" t="s">
        <v>2067</v>
      </c>
      <c r="E1470" s="9" t="s">
        <v>2588</v>
      </c>
      <c r="F1470" s="9" t="s">
        <v>776</v>
      </c>
      <c r="G1470" s="10">
        <v>21</v>
      </c>
      <c r="H1470" s="10" t="s">
        <v>369</v>
      </c>
      <c r="I1470" s="10">
        <v>1944</v>
      </c>
      <c r="J1470" s="11">
        <v>16397</v>
      </c>
      <c r="K1470" s="12" t="s">
        <v>237</v>
      </c>
      <c r="L1470" s="13" t="s">
        <v>4324</v>
      </c>
      <c r="M1470" s="13" t="s">
        <v>290</v>
      </c>
      <c r="N1470" t="s">
        <v>291</v>
      </c>
      <c r="O1470" t="s">
        <v>520</v>
      </c>
      <c r="S1470" s="9"/>
      <c r="T1470" s="14">
        <v>11</v>
      </c>
      <c r="U1470" s="210" t="s">
        <v>4157</v>
      </c>
      <c r="V1470" s="14">
        <v>1</v>
      </c>
      <c r="W1470" s="14">
        <v>1</v>
      </c>
      <c r="X1470" s="14" t="s">
        <v>294</v>
      </c>
      <c r="Y1470" t="s">
        <v>2067</v>
      </c>
      <c r="Z1470" t="s">
        <v>18167</v>
      </c>
      <c r="AA1470">
        <f t="shared" si="22"/>
        <v>1</v>
      </c>
    </row>
    <row r="1471" spans="1:27" x14ac:dyDescent="0.2">
      <c r="A1471">
        <v>6691</v>
      </c>
      <c r="B1471" s="1" t="s">
        <v>4325</v>
      </c>
      <c r="C1471" t="s">
        <v>1798</v>
      </c>
      <c r="D1471" s="9">
        <v>684</v>
      </c>
      <c r="E1471" s="9" t="s">
        <v>876</v>
      </c>
      <c r="F1471" s="9" t="s">
        <v>260</v>
      </c>
      <c r="G1471" s="10">
        <v>21</v>
      </c>
      <c r="H1471" s="10" t="s">
        <v>369</v>
      </c>
      <c r="I1471" s="10">
        <v>1944</v>
      </c>
      <c r="J1471" s="11">
        <v>16397</v>
      </c>
      <c r="K1471" s="12" t="s">
        <v>237</v>
      </c>
      <c r="L1471" s="13" t="s">
        <v>4326</v>
      </c>
      <c r="M1471" s="13" t="s">
        <v>290</v>
      </c>
      <c r="N1471" t="s">
        <v>573</v>
      </c>
      <c r="O1471" t="s">
        <v>316</v>
      </c>
      <c r="S1471" s="9"/>
      <c r="T1471" s="14">
        <v>11</v>
      </c>
      <c r="U1471" s="210" t="s">
        <v>4157</v>
      </c>
      <c r="V1471" s="14">
        <v>1</v>
      </c>
      <c r="W1471" s="14">
        <v>1</v>
      </c>
      <c r="X1471" s="14" t="s">
        <v>270</v>
      </c>
      <c r="Y1471">
        <v>684</v>
      </c>
      <c r="Z1471" t="s">
        <v>271</v>
      </c>
      <c r="AA1471">
        <f t="shared" si="22"/>
        <v>1</v>
      </c>
    </row>
    <row r="1472" spans="1:27" x14ac:dyDescent="0.2">
      <c r="A1472">
        <v>995</v>
      </c>
      <c r="B1472" s="1" t="s">
        <v>4330</v>
      </c>
      <c r="C1472" t="s">
        <v>2534</v>
      </c>
      <c r="D1472" s="9" t="s">
        <v>1160</v>
      </c>
      <c r="E1472" s="9" t="s">
        <v>259</v>
      </c>
      <c r="F1472" s="9" t="s">
        <v>1701</v>
      </c>
      <c r="G1472" s="10">
        <v>21</v>
      </c>
      <c r="H1472" s="10" t="s">
        <v>369</v>
      </c>
      <c r="I1472" s="10">
        <v>1944</v>
      </c>
      <c r="J1472" s="11" t="s">
        <v>4328</v>
      </c>
      <c r="K1472" s="12" t="s">
        <v>415</v>
      </c>
      <c r="L1472" s="13" t="s">
        <v>18598</v>
      </c>
      <c r="M1472" s="13" t="s">
        <v>263</v>
      </c>
      <c r="N1472" t="s">
        <v>771</v>
      </c>
      <c r="O1472" t="s">
        <v>17852</v>
      </c>
      <c r="Q1472" t="s">
        <v>672</v>
      </c>
      <c r="S1472" s="9"/>
      <c r="T1472" s="14">
        <v>11</v>
      </c>
      <c r="U1472" s="210" t="s">
        <v>4157</v>
      </c>
      <c r="V1472" s="14">
        <v>1</v>
      </c>
      <c r="W1472" s="14">
        <v>1</v>
      </c>
      <c r="X1472" s="14" t="s">
        <v>270</v>
      </c>
      <c r="Y1472">
        <v>157</v>
      </c>
      <c r="Z1472" t="s">
        <v>505</v>
      </c>
      <c r="AA1472">
        <f t="shared" si="22"/>
        <v>2</v>
      </c>
    </row>
    <row r="1473" spans="1:27" x14ac:dyDescent="0.2">
      <c r="A1473">
        <v>7543</v>
      </c>
      <c r="B1473" s="1" t="s">
        <v>4327</v>
      </c>
      <c r="C1473" t="s">
        <v>2040</v>
      </c>
      <c r="D1473" s="9" t="s">
        <v>2863</v>
      </c>
      <c r="E1473" s="9" t="s">
        <v>259</v>
      </c>
      <c r="F1473" s="9" t="s">
        <v>721</v>
      </c>
      <c r="G1473" s="10">
        <v>21</v>
      </c>
      <c r="H1473" s="10" t="s">
        <v>369</v>
      </c>
      <c r="I1473" s="10">
        <v>1944</v>
      </c>
      <c r="J1473" s="11" t="s">
        <v>4328</v>
      </c>
      <c r="K1473" s="12" t="s">
        <v>415</v>
      </c>
      <c r="L1473" s="13" t="s">
        <v>4329</v>
      </c>
      <c r="M1473" s="13" t="s">
        <v>290</v>
      </c>
      <c r="N1473" t="s">
        <v>573</v>
      </c>
      <c r="O1473" t="s">
        <v>4109</v>
      </c>
      <c r="S1473" s="9"/>
      <c r="T1473" s="14">
        <v>11</v>
      </c>
      <c r="U1473" s="210" t="s">
        <v>4157</v>
      </c>
      <c r="V1473" s="14">
        <v>1</v>
      </c>
      <c r="W1473" s="14">
        <v>1</v>
      </c>
      <c r="X1473" s="14" t="s">
        <v>270</v>
      </c>
      <c r="Y1473">
        <v>571</v>
      </c>
      <c r="Z1473" t="s">
        <v>3085</v>
      </c>
      <c r="AA1473">
        <f t="shared" si="22"/>
        <v>2</v>
      </c>
    </row>
    <row r="1474" spans="1:27" x14ac:dyDescent="0.2">
      <c r="A1474">
        <v>7690</v>
      </c>
      <c r="B1474" s="1" t="s">
        <v>4331</v>
      </c>
      <c r="C1474" t="s">
        <v>1027</v>
      </c>
      <c r="D1474" s="9">
        <v>515</v>
      </c>
      <c r="E1474" s="9" t="s">
        <v>259</v>
      </c>
      <c r="F1474" s="9" t="s">
        <v>413</v>
      </c>
      <c r="G1474" s="10">
        <v>21</v>
      </c>
      <c r="H1474" s="10" t="s">
        <v>369</v>
      </c>
      <c r="I1474" s="10">
        <v>1944</v>
      </c>
      <c r="J1474" s="11" t="s">
        <v>4328</v>
      </c>
      <c r="K1474" s="12" t="s">
        <v>415</v>
      </c>
      <c r="L1474" s="13" t="s">
        <v>4332</v>
      </c>
      <c r="M1474" s="13" t="s">
        <v>263</v>
      </c>
      <c r="N1474" t="s">
        <v>280</v>
      </c>
      <c r="Q1474" t="s">
        <v>281</v>
      </c>
      <c r="S1474" s="9"/>
      <c r="T1474" s="14">
        <v>11</v>
      </c>
      <c r="U1474" s="210" t="s">
        <v>4157</v>
      </c>
      <c r="V1474" s="14">
        <v>1</v>
      </c>
      <c r="W1474" s="14">
        <v>1</v>
      </c>
      <c r="X1474" s="14" t="s">
        <v>270</v>
      </c>
      <c r="Y1474">
        <v>515</v>
      </c>
      <c r="Z1474" t="s">
        <v>271</v>
      </c>
      <c r="AA1474">
        <f t="shared" ref="AA1474:AA1537" si="23">LEN(D1474)-LEN(SUBSTITUTE(D1474,"/",""))+1</f>
        <v>1</v>
      </c>
    </row>
    <row r="1475" spans="1:27" x14ac:dyDescent="0.2">
      <c r="A1475">
        <v>855</v>
      </c>
      <c r="B1475" s="1" t="s">
        <v>4333</v>
      </c>
      <c r="C1475" t="s">
        <v>284</v>
      </c>
      <c r="D1475" s="9" t="s">
        <v>4334</v>
      </c>
      <c r="E1475" s="9" t="s">
        <v>259</v>
      </c>
      <c r="F1475" s="9" t="s">
        <v>532</v>
      </c>
      <c r="G1475" s="10">
        <v>22</v>
      </c>
      <c r="H1475" s="10" t="s">
        <v>369</v>
      </c>
      <c r="I1475" s="10">
        <v>1944</v>
      </c>
      <c r="J1475" s="11">
        <v>16398</v>
      </c>
      <c r="K1475" s="12" t="s">
        <v>237</v>
      </c>
      <c r="L1475" s="13" t="s">
        <v>4335</v>
      </c>
      <c r="M1475" s="13" t="s">
        <v>290</v>
      </c>
      <c r="N1475" t="s">
        <v>291</v>
      </c>
      <c r="O1475" t="s">
        <v>933</v>
      </c>
      <c r="S1475" s="9"/>
      <c r="T1475" s="14">
        <v>11</v>
      </c>
      <c r="U1475" s="210" t="s">
        <v>4157</v>
      </c>
      <c r="V1475" s="14">
        <v>1</v>
      </c>
      <c r="W1475" s="14">
        <v>1</v>
      </c>
      <c r="X1475" s="14" t="s">
        <v>294</v>
      </c>
      <c r="Y1475" t="s">
        <v>971</v>
      </c>
      <c r="Z1475" t="s">
        <v>271</v>
      </c>
      <c r="AA1475">
        <f t="shared" si="23"/>
        <v>3</v>
      </c>
    </row>
    <row r="1476" spans="1:27" x14ac:dyDescent="0.2">
      <c r="A1476">
        <v>3445</v>
      </c>
      <c r="B1476" s="1" t="s">
        <v>4336</v>
      </c>
      <c r="C1476" t="s">
        <v>284</v>
      </c>
      <c r="D1476" s="9" t="s">
        <v>3807</v>
      </c>
      <c r="E1476" s="9" t="s">
        <v>259</v>
      </c>
      <c r="F1476" s="9" t="s">
        <v>312</v>
      </c>
      <c r="G1476" s="10">
        <v>22</v>
      </c>
      <c r="H1476" s="10" t="s">
        <v>369</v>
      </c>
      <c r="I1476" s="10">
        <v>1944</v>
      </c>
      <c r="J1476" s="11">
        <v>16398</v>
      </c>
      <c r="K1476" s="12" t="s">
        <v>237</v>
      </c>
      <c r="L1476" s="13" t="s">
        <v>4337</v>
      </c>
      <c r="M1476" s="13" t="s">
        <v>290</v>
      </c>
      <c r="O1476" t="s">
        <v>646</v>
      </c>
      <c r="S1476" s="9"/>
      <c r="T1476" s="14">
        <v>11</v>
      </c>
      <c r="U1476" s="210" t="s">
        <v>4157</v>
      </c>
      <c r="V1476" s="14">
        <v>1</v>
      </c>
      <c r="W1476" s="14">
        <v>1</v>
      </c>
      <c r="X1476" s="14" t="s">
        <v>270</v>
      </c>
      <c r="Y1476">
        <v>68</v>
      </c>
      <c r="Z1476" t="s">
        <v>505</v>
      </c>
      <c r="AA1476">
        <f t="shared" si="23"/>
        <v>2</v>
      </c>
    </row>
    <row r="1477" spans="1:27" x14ac:dyDescent="0.2">
      <c r="A1477">
        <v>5225</v>
      </c>
      <c r="B1477" s="1" t="s">
        <v>4338</v>
      </c>
      <c r="C1477" t="s">
        <v>1798</v>
      </c>
      <c r="D1477" s="9" t="s">
        <v>2138</v>
      </c>
      <c r="E1477" s="9" t="s">
        <v>259</v>
      </c>
      <c r="F1477" s="9" t="s">
        <v>748</v>
      </c>
      <c r="G1477" s="10">
        <v>22</v>
      </c>
      <c r="H1477" s="10" t="s">
        <v>369</v>
      </c>
      <c r="I1477" s="10">
        <v>1944</v>
      </c>
      <c r="J1477" s="11">
        <v>16398</v>
      </c>
      <c r="K1477" s="12" t="s">
        <v>237</v>
      </c>
      <c r="L1477" s="13" t="s">
        <v>4339</v>
      </c>
      <c r="M1477" t="s">
        <v>290</v>
      </c>
      <c r="O1477" t="s">
        <v>635</v>
      </c>
      <c r="S1477" s="9"/>
      <c r="T1477" s="14">
        <v>11</v>
      </c>
      <c r="U1477" s="210" t="s">
        <v>4157</v>
      </c>
      <c r="V1477" s="14">
        <v>1</v>
      </c>
      <c r="W1477" s="14">
        <v>1</v>
      </c>
      <c r="X1477" s="14" t="s">
        <v>270</v>
      </c>
      <c r="Y1477" t="s">
        <v>2138</v>
      </c>
      <c r="Z1477" t="s">
        <v>271</v>
      </c>
      <c r="AA1477">
        <f t="shared" si="23"/>
        <v>1</v>
      </c>
    </row>
    <row r="1478" spans="1:27" x14ac:dyDescent="0.2">
      <c r="A1478">
        <v>6600</v>
      </c>
      <c r="B1478" s="1" t="s">
        <v>4342</v>
      </c>
      <c r="C1478" t="s">
        <v>1798</v>
      </c>
      <c r="D1478" s="9"/>
      <c r="E1478" s="9" t="s">
        <v>259</v>
      </c>
      <c r="F1478" s="9" t="s">
        <v>286</v>
      </c>
      <c r="G1478" s="10">
        <v>22</v>
      </c>
      <c r="H1478" s="10" t="s">
        <v>369</v>
      </c>
      <c r="I1478" s="10">
        <v>1944</v>
      </c>
      <c r="J1478" s="11">
        <v>16398</v>
      </c>
      <c r="K1478" s="12" t="s">
        <v>237</v>
      </c>
      <c r="L1478" s="13" t="s">
        <v>4343</v>
      </c>
      <c r="M1478" s="13" t="s">
        <v>290</v>
      </c>
      <c r="N1478" t="s">
        <v>291</v>
      </c>
      <c r="O1478" t="s">
        <v>93</v>
      </c>
      <c r="S1478" s="9"/>
      <c r="T1478" s="14">
        <v>11</v>
      </c>
      <c r="U1478" s="210" t="s">
        <v>4157</v>
      </c>
      <c r="V1478" s="14">
        <v>1</v>
      </c>
      <c r="W1478" s="14">
        <v>1</v>
      </c>
      <c r="X1478" s="14" t="s">
        <v>294</v>
      </c>
      <c r="Y1478" t="s">
        <v>334</v>
      </c>
      <c r="Z1478" t="s">
        <v>271</v>
      </c>
      <c r="AA1478">
        <f t="shared" si="23"/>
        <v>1</v>
      </c>
    </row>
    <row r="1479" spans="1:27" x14ac:dyDescent="0.2">
      <c r="A1479">
        <v>36</v>
      </c>
      <c r="B1479" s="1" t="s">
        <v>4344</v>
      </c>
      <c r="C1479" t="s">
        <v>341</v>
      </c>
      <c r="D1479" s="9" t="s">
        <v>4133</v>
      </c>
      <c r="E1479" s="9" t="s">
        <v>259</v>
      </c>
      <c r="F1479" s="9" t="s">
        <v>721</v>
      </c>
      <c r="G1479" s="10">
        <v>22</v>
      </c>
      <c r="H1479" s="10" t="s">
        <v>369</v>
      </c>
      <c r="I1479" s="10">
        <v>1944</v>
      </c>
      <c r="J1479" s="11" t="s">
        <v>4345</v>
      </c>
      <c r="K1479" s="12" t="s">
        <v>415</v>
      </c>
      <c r="L1479" s="13" t="s">
        <v>4346</v>
      </c>
      <c r="M1479" s="13" t="s">
        <v>263</v>
      </c>
      <c r="N1479" t="s">
        <v>470</v>
      </c>
      <c r="Q1479" t="s">
        <v>672</v>
      </c>
      <c r="S1479" s="9"/>
      <c r="T1479" s="14">
        <v>11</v>
      </c>
      <c r="U1479" s="210" t="s">
        <v>4157</v>
      </c>
      <c r="V1479" s="14">
        <v>1</v>
      </c>
      <c r="W1479" s="14">
        <v>1</v>
      </c>
      <c r="X1479" s="14" t="s">
        <v>270</v>
      </c>
      <c r="Y1479">
        <v>627</v>
      </c>
      <c r="Z1479" t="s">
        <v>271</v>
      </c>
      <c r="AA1479">
        <f t="shared" si="23"/>
        <v>2</v>
      </c>
    </row>
    <row r="1480" spans="1:27" x14ac:dyDescent="0.2">
      <c r="A1480">
        <v>5236</v>
      </c>
      <c r="B1480" s="1" t="s">
        <v>4340</v>
      </c>
      <c r="C1480" t="s">
        <v>1798</v>
      </c>
      <c r="D1480" s="9" t="s">
        <v>2138</v>
      </c>
      <c r="E1480" s="9" t="s">
        <v>259</v>
      </c>
      <c r="F1480" s="9" t="s">
        <v>748</v>
      </c>
      <c r="G1480" s="10">
        <v>22</v>
      </c>
      <c r="H1480" s="10" t="s">
        <v>369</v>
      </c>
      <c r="I1480" s="10">
        <v>1944</v>
      </c>
      <c r="J1480" s="11">
        <v>16398</v>
      </c>
      <c r="K1480" s="12" t="s">
        <v>415</v>
      </c>
      <c r="L1480" s="13" t="s">
        <v>4341</v>
      </c>
      <c r="M1480" t="s">
        <v>290</v>
      </c>
      <c r="N1480" t="s">
        <v>573</v>
      </c>
      <c r="O1480" t="s">
        <v>367</v>
      </c>
      <c r="S1480" s="9"/>
      <c r="T1480" s="14">
        <v>11</v>
      </c>
      <c r="U1480" s="210" t="s">
        <v>4157</v>
      </c>
      <c r="V1480" s="14">
        <v>1</v>
      </c>
      <c r="W1480" s="14">
        <v>1</v>
      </c>
      <c r="X1480" s="14" t="s">
        <v>270</v>
      </c>
      <c r="Y1480" t="s">
        <v>2138</v>
      </c>
      <c r="Z1480" t="s">
        <v>271</v>
      </c>
      <c r="AA1480">
        <f t="shared" si="23"/>
        <v>1</v>
      </c>
    </row>
    <row r="1481" spans="1:27" x14ac:dyDescent="0.2">
      <c r="A1481">
        <v>545</v>
      </c>
      <c r="B1481" s="1" t="s">
        <v>4347</v>
      </c>
      <c r="C1481" t="s">
        <v>284</v>
      </c>
      <c r="D1481" s="9" t="s">
        <v>4348</v>
      </c>
      <c r="E1481" s="9" t="s">
        <v>259</v>
      </c>
      <c r="F1481" s="9" t="s">
        <v>532</v>
      </c>
      <c r="G1481" s="10">
        <v>23</v>
      </c>
      <c r="H1481" s="10" t="s">
        <v>369</v>
      </c>
      <c r="I1481" s="10">
        <v>1944</v>
      </c>
      <c r="J1481" s="11">
        <v>16399</v>
      </c>
      <c r="K1481" s="12" t="s">
        <v>237</v>
      </c>
      <c r="L1481" s="13" t="s">
        <v>18540</v>
      </c>
      <c r="M1481" s="13" t="s">
        <v>290</v>
      </c>
      <c r="N1481" t="s">
        <v>291</v>
      </c>
      <c r="O1481" t="s">
        <v>1101</v>
      </c>
      <c r="S1481" s="9"/>
      <c r="T1481" s="14">
        <v>11</v>
      </c>
      <c r="U1481" s="210" t="s">
        <v>4157</v>
      </c>
      <c r="V1481" s="14">
        <v>1</v>
      </c>
      <c r="W1481" s="14">
        <v>1</v>
      </c>
      <c r="X1481" s="14" t="s">
        <v>294</v>
      </c>
      <c r="Y1481" t="s">
        <v>2824</v>
      </c>
      <c r="Z1481" t="s">
        <v>271</v>
      </c>
      <c r="AA1481">
        <f t="shared" si="23"/>
        <v>4</v>
      </c>
    </row>
    <row r="1482" spans="1:27" x14ac:dyDescent="0.2">
      <c r="A1482">
        <v>1730</v>
      </c>
      <c r="B1482" s="1" t="s">
        <v>4349</v>
      </c>
      <c r="C1482" t="s">
        <v>507</v>
      </c>
      <c r="D1482" s="9" t="s">
        <v>3440</v>
      </c>
      <c r="E1482" s="9" t="s">
        <v>259</v>
      </c>
      <c r="F1482" s="9" t="s">
        <v>532</v>
      </c>
      <c r="G1482" s="10">
        <v>23</v>
      </c>
      <c r="H1482" s="10" t="s">
        <v>369</v>
      </c>
      <c r="I1482" s="10">
        <v>1944</v>
      </c>
      <c r="J1482" s="11">
        <v>16399</v>
      </c>
      <c r="K1482" s="12" t="s">
        <v>237</v>
      </c>
      <c r="L1482" s="13" t="s">
        <v>4350</v>
      </c>
      <c r="M1482" s="13" t="s">
        <v>290</v>
      </c>
      <c r="N1482" t="s">
        <v>291</v>
      </c>
      <c r="O1482" t="s">
        <v>292</v>
      </c>
      <c r="S1482" s="9"/>
      <c r="T1482" s="14">
        <v>11</v>
      </c>
      <c r="U1482" s="210" t="s">
        <v>4157</v>
      </c>
      <c r="V1482" s="14">
        <v>1</v>
      </c>
      <c r="W1482" s="14">
        <v>1</v>
      </c>
      <c r="X1482" s="14" t="s">
        <v>294</v>
      </c>
      <c r="Y1482" t="s">
        <v>531</v>
      </c>
      <c r="Z1482" t="s">
        <v>18167</v>
      </c>
      <c r="AA1482">
        <f t="shared" si="23"/>
        <v>2</v>
      </c>
    </row>
    <row r="1483" spans="1:27" x14ac:dyDescent="0.2">
      <c r="A1483">
        <v>4458</v>
      </c>
      <c r="B1483" s="1" t="s">
        <v>4355</v>
      </c>
      <c r="C1483" t="s">
        <v>3985</v>
      </c>
      <c r="D1483" s="9" t="s">
        <v>4356</v>
      </c>
      <c r="E1483" s="9" t="s">
        <v>259</v>
      </c>
      <c r="F1483" s="9" t="s">
        <v>776</v>
      </c>
      <c r="G1483" s="10">
        <v>23</v>
      </c>
      <c r="H1483" s="10" t="s">
        <v>369</v>
      </c>
      <c r="I1483" s="10">
        <v>1944</v>
      </c>
      <c r="J1483" s="11">
        <v>16399</v>
      </c>
      <c r="K1483" s="12" t="s">
        <v>237</v>
      </c>
      <c r="L1483" s="13" t="s">
        <v>4357</v>
      </c>
      <c r="M1483" s="13" t="s">
        <v>290</v>
      </c>
      <c r="N1483" t="s">
        <v>291</v>
      </c>
      <c r="O1483" t="s">
        <v>320</v>
      </c>
      <c r="S1483" s="9"/>
      <c r="T1483" s="14">
        <v>11</v>
      </c>
      <c r="U1483" s="210" t="s">
        <v>4157</v>
      </c>
      <c r="V1483" s="14">
        <v>1</v>
      </c>
      <c r="W1483" s="14">
        <v>1</v>
      </c>
      <c r="X1483" s="14" t="s">
        <v>294</v>
      </c>
      <c r="Y1483" t="s">
        <v>4356</v>
      </c>
      <c r="Z1483" t="s">
        <v>18167</v>
      </c>
      <c r="AA1483">
        <f t="shared" si="23"/>
        <v>1</v>
      </c>
    </row>
    <row r="1484" spans="1:27" x14ac:dyDescent="0.2">
      <c r="A1484">
        <v>2309</v>
      </c>
      <c r="B1484" s="1" t="s">
        <v>4351</v>
      </c>
      <c r="C1484" t="s">
        <v>1352</v>
      </c>
      <c r="D1484" s="9" t="s">
        <v>4352</v>
      </c>
      <c r="E1484" s="9" t="s">
        <v>275</v>
      </c>
      <c r="F1484" s="9" t="s">
        <v>312</v>
      </c>
      <c r="G1484" s="10">
        <v>23</v>
      </c>
      <c r="H1484" s="10" t="s">
        <v>369</v>
      </c>
      <c r="I1484" s="10">
        <v>1944</v>
      </c>
      <c r="J1484" s="11">
        <v>16399</v>
      </c>
      <c r="K1484" s="12" t="s">
        <v>237</v>
      </c>
      <c r="L1484" s="13" t="s">
        <v>4353</v>
      </c>
      <c r="M1484" s="13" t="s">
        <v>290</v>
      </c>
      <c r="N1484" t="s">
        <v>291</v>
      </c>
      <c r="O1484" t="s">
        <v>520</v>
      </c>
      <c r="S1484" s="9"/>
      <c r="T1484" s="14">
        <v>11</v>
      </c>
      <c r="U1484" s="210" t="s">
        <v>4157</v>
      </c>
      <c r="V1484" s="14">
        <v>1</v>
      </c>
      <c r="W1484" s="14">
        <v>1</v>
      </c>
      <c r="X1484" s="14" t="s">
        <v>270</v>
      </c>
      <c r="Y1484">
        <v>256</v>
      </c>
      <c r="Z1484" t="s">
        <v>271</v>
      </c>
      <c r="AA1484">
        <f t="shared" si="23"/>
        <v>2</v>
      </c>
    </row>
    <row r="1485" spans="1:27" x14ac:dyDescent="0.2">
      <c r="A1485">
        <v>1046</v>
      </c>
      <c r="B1485" s="1" t="s">
        <v>4354</v>
      </c>
      <c r="C1485" t="s">
        <v>2040</v>
      </c>
      <c r="D1485" s="9" t="s">
        <v>1535</v>
      </c>
      <c r="E1485" s="9" t="s">
        <v>259</v>
      </c>
      <c r="F1485" s="9" t="s">
        <v>721</v>
      </c>
      <c r="G1485" s="10">
        <v>23</v>
      </c>
      <c r="H1485" s="10" t="s">
        <v>369</v>
      </c>
      <c r="I1485" s="10">
        <v>1944</v>
      </c>
      <c r="J1485" s="11">
        <v>16399</v>
      </c>
      <c r="K1485" s="12" t="s">
        <v>237</v>
      </c>
      <c r="L1485" s="13" t="s">
        <v>18460</v>
      </c>
      <c r="M1485" s="13" t="s">
        <v>290</v>
      </c>
      <c r="N1485" t="s">
        <v>291</v>
      </c>
      <c r="O1485" t="s">
        <v>635</v>
      </c>
      <c r="S1485" s="9"/>
      <c r="T1485" s="14">
        <v>11</v>
      </c>
      <c r="U1485" s="210" t="s">
        <v>4157</v>
      </c>
      <c r="V1485" s="14">
        <v>1</v>
      </c>
      <c r="W1485" s="14">
        <v>1</v>
      </c>
      <c r="X1485" s="14" t="s">
        <v>270</v>
      </c>
      <c r="Y1485">
        <v>109</v>
      </c>
      <c r="Z1485" t="s">
        <v>271</v>
      </c>
      <c r="AA1485">
        <f t="shared" si="23"/>
        <v>2</v>
      </c>
    </row>
    <row r="1486" spans="1:27" x14ac:dyDescent="0.2">
      <c r="A1486">
        <v>1517</v>
      </c>
      <c r="B1486" s="1" t="s">
        <v>4358</v>
      </c>
      <c r="C1486" t="s">
        <v>2040</v>
      </c>
      <c r="D1486" s="9">
        <v>128</v>
      </c>
      <c r="E1486" s="9" t="s">
        <v>259</v>
      </c>
      <c r="F1486" s="9" t="s">
        <v>721</v>
      </c>
      <c r="G1486" s="10">
        <v>23</v>
      </c>
      <c r="H1486" s="10" t="s">
        <v>369</v>
      </c>
      <c r="I1486" s="10">
        <v>1944</v>
      </c>
      <c r="J1486" s="11" t="s">
        <v>4359</v>
      </c>
      <c r="K1486" s="12" t="s">
        <v>415</v>
      </c>
      <c r="L1486" s="13" t="s">
        <v>4360</v>
      </c>
      <c r="M1486" s="13" t="s">
        <v>332</v>
      </c>
      <c r="N1486" t="s">
        <v>333</v>
      </c>
      <c r="Q1486" t="s">
        <v>334</v>
      </c>
      <c r="S1486" s="9"/>
      <c r="T1486" s="14">
        <v>11</v>
      </c>
      <c r="U1486" s="210" t="s">
        <v>4157</v>
      </c>
      <c r="V1486" s="14">
        <v>1</v>
      </c>
      <c r="W1486" s="14">
        <v>1</v>
      </c>
      <c r="X1486" s="14" t="s">
        <v>270</v>
      </c>
      <c r="Y1486">
        <v>128</v>
      </c>
      <c r="Z1486" t="s">
        <v>271</v>
      </c>
      <c r="AA1486">
        <f t="shared" si="23"/>
        <v>1</v>
      </c>
    </row>
    <row r="1487" spans="1:27" x14ac:dyDescent="0.2">
      <c r="A1487">
        <v>6241</v>
      </c>
      <c r="B1487" s="1" t="s">
        <v>4369</v>
      </c>
      <c r="C1487" t="s">
        <v>284</v>
      </c>
      <c r="D1487" s="9">
        <v>456</v>
      </c>
      <c r="E1487" s="9" t="s">
        <v>259</v>
      </c>
      <c r="F1487" s="9" t="s">
        <v>312</v>
      </c>
      <c r="G1487" s="10">
        <v>24</v>
      </c>
      <c r="H1487" s="10" t="s">
        <v>369</v>
      </c>
      <c r="I1487" s="10">
        <v>1944</v>
      </c>
      <c r="J1487" s="11">
        <v>16400</v>
      </c>
      <c r="K1487" s="12" t="s">
        <v>237</v>
      </c>
      <c r="L1487" s="13" t="s">
        <v>4370</v>
      </c>
      <c r="M1487" s="13" t="s">
        <v>332</v>
      </c>
      <c r="N1487" t="s">
        <v>333</v>
      </c>
      <c r="Q1487" t="s">
        <v>334</v>
      </c>
      <c r="S1487" s="9"/>
      <c r="T1487" s="14">
        <v>11</v>
      </c>
      <c r="U1487" s="210" t="s">
        <v>4157</v>
      </c>
      <c r="V1487" s="14">
        <v>1</v>
      </c>
      <c r="W1487" s="14">
        <v>1</v>
      </c>
      <c r="X1487" s="14" t="s">
        <v>270</v>
      </c>
      <c r="Y1487">
        <v>456</v>
      </c>
      <c r="Z1487" t="s">
        <v>505</v>
      </c>
      <c r="AA1487">
        <f t="shared" si="23"/>
        <v>1</v>
      </c>
    </row>
    <row r="1488" spans="1:27" x14ac:dyDescent="0.2">
      <c r="A1488">
        <v>1062</v>
      </c>
      <c r="B1488" s="1" t="s">
        <v>4363</v>
      </c>
      <c r="C1488" t="s">
        <v>1027</v>
      </c>
      <c r="D1488" s="9" t="s">
        <v>4364</v>
      </c>
      <c r="E1488" s="9" t="s">
        <v>259</v>
      </c>
      <c r="F1488" s="9" t="s">
        <v>532</v>
      </c>
      <c r="G1488" s="10">
        <v>24</v>
      </c>
      <c r="H1488" s="10" t="s">
        <v>369</v>
      </c>
      <c r="I1488" s="10">
        <v>1944</v>
      </c>
      <c r="J1488" s="11">
        <v>16400</v>
      </c>
      <c r="K1488" s="12" t="s">
        <v>237</v>
      </c>
      <c r="L1488" s="13" t="s">
        <v>4365</v>
      </c>
      <c r="M1488" s="13" t="s">
        <v>290</v>
      </c>
      <c r="N1488" t="s">
        <v>291</v>
      </c>
      <c r="O1488" t="s">
        <v>367</v>
      </c>
      <c r="S1488" s="9"/>
      <c r="T1488" s="14">
        <v>11</v>
      </c>
      <c r="U1488" s="210" t="s">
        <v>4157</v>
      </c>
      <c r="V1488" s="14">
        <v>1</v>
      </c>
      <c r="W1488" s="14">
        <v>1</v>
      </c>
      <c r="X1488" s="14" t="s">
        <v>294</v>
      </c>
      <c r="Y1488" t="s">
        <v>971</v>
      </c>
      <c r="Z1488" t="s">
        <v>1419</v>
      </c>
      <c r="AA1488">
        <f t="shared" si="23"/>
        <v>2</v>
      </c>
    </row>
    <row r="1489" spans="1:27" x14ac:dyDescent="0.2">
      <c r="A1489">
        <v>6040</v>
      </c>
      <c r="B1489" s="1" t="s">
        <v>4371</v>
      </c>
      <c r="C1489" t="s">
        <v>1523</v>
      </c>
      <c r="D1489" s="9">
        <v>256</v>
      </c>
      <c r="E1489" s="9" t="s">
        <v>275</v>
      </c>
      <c r="F1489" s="9" t="s">
        <v>413</v>
      </c>
      <c r="G1489" s="10">
        <v>24</v>
      </c>
      <c r="H1489" s="10" t="s">
        <v>369</v>
      </c>
      <c r="I1489" s="10">
        <v>1944</v>
      </c>
      <c r="J1489" s="11">
        <v>16400</v>
      </c>
      <c r="K1489" s="12" t="s">
        <v>237</v>
      </c>
      <c r="L1489" s="13" t="s">
        <v>18702</v>
      </c>
      <c r="M1489" s="13" t="s">
        <v>332</v>
      </c>
      <c r="N1489" t="s">
        <v>333</v>
      </c>
      <c r="Q1489" t="s">
        <v>334</v>
      </c>
      <c r="S1489" s="9"/>
      <c r="T1489" s="14">
        <v>11</v>
      </c>
      <c r="U1489" s="210" t="s">
        <v>4157</v>
      </c>
      <c r="V1489" s="14">
        <v>1</v>
      </c>
      <c r="W1489" s="14">
        <v>1</v>
      </c>
      <c r="X1489" s="14" t="s">
        <v>270</v>
      </c>
      <c r="Y1489">
        <v>256</v>
      </c>
      <c r="Z1489" t="s">
        <v>505</v>
      </c>
      <c r="AA1489">
        <f t="shared" si="23"/>
        <v>1</v>
      </c>
    </row>
    <row r="1490" spans="1:27" x14ac:dyDescent="0.2">
      <c r="A1490">
        <v>3297</v>
      </c>
      <c r="B1490" s="1" t="s">
        <v>4361</v>
      </c>
      <c r="C1490" t="s">
        <v>341</v>
      </c>
      <c r="D1490" s="9" t="s">
        <v>1111</v>
      </c>
      <c r="E1490" s="9" t="s">
        <v>259</v>
      </c>
      <c r="F1490" s="9" t="s">
        <v>532</v>
      </c>
      <c r="G1490" s="10">
        <v>24</v>
      </c>
      <c r="H1490" s="10" t="s">
        <v>369</v>
      </c>
      <c r="I1490" s="10">
        <v>1944</v>
      </c>
      <c r="J1490" s="11">
        <v>16400</v>
      </c>
      <c r="K1490" s="12" t="s">
        <v>415</v>
      </c>
      <c r="L1490" s="13" t="s">
        <v>4362</v>
      </c>
      <c r="M1490" s="13" t="s">
        <v>290</v>
      </c>
      <c r="N1490" t="s">
        <v>291</v>
      </c>
      <c r="O1490" t="s">
        <v>1101</v>
      </c>
      <c r="S1490" s="9"/>
      <c r="T1490" s="14">
        <v>11</v>
      </c>
      <c r="U1490" s="210" t="s">
        <v>4157</v>
      </c>
      <c r="V1490" s="14">
        <v>1</v>
      </c>
      <c r="W1490" s="14">
        <v>1</v>
      </c>
      <c r="X1490" s="14" t="s">
        <v>294</v>
      </c>
      <c r="Y1490" t="s">
        <v>531</v>
      </c>
      <c r="Z1490" t="s">
        <v>271</v>
      </c>
      <c r="AA1490">
        <f t="shared" si="23"/>
        <v>3</v>
      </c>
    </row>
    <row r="1491" spans="1:27" x14ac:dyDescent="0.2">
      <c r="A1491">
        <v>5739</v>
      </c>
      <c r="B1491" s="1" t="s">
        <v>4366</v>
      </c>
      <c r="C1491" t="s">
        <v>284</v>
      </c>
      <c r="D1491" s="9" t="s">
        <v>4367</v>
      </c>
      <c r="E1491" s="9" t="s">
        <v>259</v>
      </c>
      <c r="F1491" s="9" t="s">
        <v>312</v>
      </c>
      <c r="G1491" s="10">
        <v>24</v>
      </c>
      <c r="H1491" s="10" t="s">
        <v>369</v>
      </c>
      <c r="I1491" s="10">
        <v>1944</v>
      </c>
      <c r="J1491" s="11">
        <v>16400</v>
      </c>
      <c r="K1491" s="12" t="s">
        <v>415</v>
      </c>
      <c r="L1491" s="13" t="s">
        <v>4368</v>
      </c>
      <c r="M1491" s="13" t="s">
        <v>290</v>
      </c>
      <c r="O1491" t="s">
        <v>320</v>
      </c>
      <c r="S1491" s="9"/>
      <c r="T1491" s="14">
        <v>11</v>
      </c>
      <c r="U1491" s="210" t="s">
        <v>4157</v>
      </c>
      <c r="V1491" s="14">
        <v>1</v>
      </c>
      <c r="W1491" s="14">
        <v>1</v>
      </c>
      <c r="X1491" s="14" t="s">
        <v>270</v>
      </c>
      <c r="Y1491">
        <v>68</v>
      </c>
      <c r="Z1491" t="s">
        <v>505</v>
      </c>
      <c r="AA1491">
        <f t="shared" si="23"/>
        <v>2</v>
      </c>
    </row>
    <row r="1492" spans="1:27" x14ac:dyDescent="0.2">
      <c r="A1492">
        <v>2030</v>
      </c>
      <c r="B1492" s="1" t="s">
        <v>4372</v>
      </c>
      <c r="C1492" t="s">
        <v>1027</v>
      </c>
      <c r="D1492" s="9" t="s">
        <v>4373</v>
      </c>
      <c r="E1492" s="9" t="s">
        <v>259</v>
      </c>
      <c r="F1492" s="9" t="s">
        <v>532</v>
      </c>
      <c r="G1492" s="10">
        <v>25</v>
      </c>
      <c r="H1492" s="10" t="s">
        <v>369</v>
      </c>
      <c r="I1492" s="10">
        <v>1944</v>
      </c>
      <c r="J1492" s="11">
        <v>16401</v>
      </c>
      <c r="K1492" s="12" t="s">
        <v>237</v>
      </c>
      <c r="L1492" s="13" t="s">
        <v>4374</v>
      </c>
      <c r="M1492" s="13" t="s">
        <v>290</v>
      </c>
      <c r="N1492" t="s">
        <v>291</v>
      </c>
      <c r="O1492" t="s">
        <v>480</v>
      </c>
      <c r="S1492" s="9"/>
      <c r="T1492" s="14">
        <v>11</v>
      </c>
      <c r="U1492" s="210" t="s">
        <v>4157</v>
      </c>
      <c r="V1492" s="14">
        <v>1</v>
      </c>
      <c r="W1492" s="14">
        <v>1</v>
      </c>
      <c r="X1492" s="14" t="s">
        <v>294</v>
      </c>
      <c r="Y1492" t="s">
        <v>971</v>
      </c>
      <c r="Z1492" t="s">
        <v>271</v>
      </c>
      <c r="AA1492">
        <f t="shared" si="23"/>
        <v>4</v>
      </c>
    </row>
    <row r="1493" spans="1:27" x14ac:dyDescent="0.2">
      <c r="A1493">
        <v>5865</v>
      </c>
      <c r="B1493" s="1" t="s">
        <v>4375</v>
      </c>
      <c r="C1493" t="s">
        <v>2221</v>
      </c>
      <c r="D1493" s="9">
        <v>488</v>
      </c>
      <c r="E1493" s="9" t="s">
        <v>259</v>
      </c>
      <c r="F1493" s="9" t="s">
        <v>312</v>
      </c>
      <c r="G1493" s="10">
        <v>25</v>
      </c>
      <c r="H1493" s="10" t="s">
        <v>369</v>
      </c>
      <c r="I1493" s="10">
        <v>1944</v>
      </c>
      <c r="J1493" s="11">
        <v>16401</v>
      </c>
      <c r="K1493" s="12" t="s">
        <v>237</v>
      </c>
      <c r="L1493" s="13" t="s">
        <v>4376</v>
      </c>
      <c r="M1493" s="13" t="s">
        <v>290</v>
      </c>
      <c r="O1493" t="s">
        <v>1840</v>
      </c>
      <c r="S1493" s="9"/>
      <c r="T1493" s="14">
        <v>11</v>
      </c>
      <c r="U1493" s="210" t="s">
        <v>4157</v>
      </c>
      <c r="V1493" s="14">
        <v>1</v>
      </c>
      <c r="W1493" s="14">
        <v>1</v>
      </c>
      <c r="X1493" s="14" t="s">
        <v>270</v>
      </c>
      <c r="Y1493">
        <v>488</v>
      </c>
      <c r="Z1493" t="s">
        <v>505</v>
      </c>
      <c r="AA1493">
        <f t="shared" si="23"/>
        <v>1</v>
      </c>
    </row>
    <row r="1494" spans="1:27" x14ac:dyDescent="0.2">
      <c r="A1494">
        <v>7608</v>
      </c>
      <c r="B1494" s="1" t="s">
        <v>4377</v>
      </c>
      <c r="C1494" t="s">
        <v>1027</v>
      </c>
      <c r="D1494" s="9" t="s">
        <v>4378</v>
      </c>
      <c r="E1494" s="9" t="s">
        <v>259</v>
      </c>
      <c r="F1494" s="9" t="s">
        <v>1416</v>
      </c>
      <c r="G1494" s="10">
        <v>25</v>
      </c>
      <c r="H1494" s="10" t="s">
        <v>369</v>
      </c>
      <c r="I1494" s="10">
        <v>1944</v>
      </c>
      <c r="J1494" s="11" t="s">
        <v>4379</v>
      </c>
      <c r="K1494" s="12" t="s">
        <v>415</v>
      </c>
      <c r="L1494" s="13" t="s">
        <v>4380</v>
      </c>
      <c r="M1494" s="13" t="s">
        <v>263</v>
      </c>
      <c r="N1494" t="s">
        <v>280</v>
      </c>
      <c r="Q1494" t="s">
        <v>281</v>
      </c>
      <c r="S1494" s="9"/>
      <c r="T1494" s="14">
        <v>11</v>
      </c>
      <c r="U1494" s="210" t="s">
        <v>4157</v>
      </c>
      <c r="V1494" s="14">
        <v>1</v>
      </c>
      <c r="W1494" s="14">
        <v>1</v>
      </c>
      <c r="X1494" s="14" t="s">
        <v>270</v>
      </c>
      <c r="Y1494">
        <v>305</v>
      </c>
      <c r="Z1494" t="s">
        <v>1419</v>
      </c>
      <c r="AA1494">
        <f t="shared" si="23"/>
        <v>2</v>
      </c>
    </row>
    <row r="1495" spans="1:27" x14ac:dyDescent="0.2">
      <c r="A1495">
        <v>2387</v>
      </c>
      <c r="B1495" s="1" t="s">
        <v>4381</v>
      </c>
      <c r="C1495" t="s">
        <v>2040</v>
      </c>
      <c r="D1495" s="9" t="s">
        <v>4185</v>
      </c>
      <c r="E1495" s="9" t="s">
        <v>259</v>
      </c>
      <c r="F1495" s="9" t="s">
        <v>721</v>
      </c>
      <c r="G1495" s="10">
        <v>25</v>
      </c>
      <c r="H1495" s="10" t="s">
        <v>369</v>
      </c>
      <c r="I1495" s="10">
        <v>1944</v>
      </c>
      <c r="J1495" s="11" t="s">
        <v>4379</v>
      </c>
      <c r="K1495" s="12" t="s">
        <v>415</v>
      </c>
      <c r="L1495" s="13" t="s">
        <v>4382</v>
      </c>
      <c r="M1495" s="13" t="s">
        <v>263</v>
      </c>
      <c r="N1495" t="s">
        <v>613</v>
      </c>
      <c r="O1495" t="s">
        <v>292</v>
      </c>
      <c r="Q1495" t="s">
        <v>672</v>
      </c>
      <c r="S1495" s="9"/>
      <c r="T1495" s="14">
        <v>11</v>
      </c>
      <c r="U1495" s="210" t="s">
        <v>4157</v>
      </c>
      <c r="V1495" s="14">
        <v>1</v>
      </c>
      <c r="W1495" s="14">
        <v>1</v>
      </c>
      <c r="X1495" s="14" t="s">
        <v>270</v>
      </c>
      <c r="Y1495">
        <v>128</v>
      </c>
      <c r="Z1495" t="s">
        <v>271</v>
      </c>
      <c r="AA1495">
        <f t="shared" si="23"/>
        <v>2</v>
      </c>
    </row>
    <row r="1496" spans="1:27" x14ac:dyDescent="0.2">
      <c r="A1496">
        <v>3829</v>
      </c>
      <c r="B1496" s="1" t="s">
        <v>4383</v>
      </c>
      <c r="C1496" t="s">
        <v>1027</v>
      </c>
      <c r="D1496" s="9">
        <v>305</v>
      </c>
      <c r="E1496" s="9" t="s">
        <v>259</v>
      </c>
      <c r="F1496" s="9" t="s">
        <v>1416</v>
      </c>
      <c r="G1496" s="10">
        <v>25</v>
      </c>
      <c r="H1496" s="10" t="s">
        <v>369</v>
      </c>
      <c r="I1496" s="10">
        <v>1944</v>
      </c>
      <c r="J1496" s="11" t="s">
        <v>4379</v>
      </c>
      <c r="K1496" s="12" t="s">
        <v>415</v>
      </c>
      <c r="L1496" s="13" t="s">
        <v>18679</v>
      </c>
      <c r="M1496" s="13" t="s">
        <v>263</v>
      </c>
      <c r="N1496" t="s">
        <v>280</v>
      </c>
      <c r="Q1496" t="s">
        <v>281</v>
      </c>
      <c r="S1496" s="9"/>
      <c r="T1496" s="14">
        <v>11</v>
      </c>
      <c r="U1496" s="210" t="s">
        <v>4157</v>
      </c>
      <c r="V1496" s="14">
        <v>1</v>
      </c>
      <c r="W1496" s="14">
        <v>1</v>
      </c>
      <c r="X1496" s="14" t="s">
        <v>270</v>
      </c>
      <c r="Y1496">
        <v>305</v>
      </c>
      <c r="Z1496" t="s">
        <v>271</v>
      </c>
      <c r="AA1496">
        <f t="shared" si="23"/>
        <v>1</v>
      </c>
    </row>
    <row r="1497" spans="1:27" x14ac:dyDescent="0.2">
      <c r="A1497">
        <v>5108</v>
      </c>
      <c r="B1497" s="1" t="s">
        <v>4384</v>
      </c>
      <c r="C1497" t="s">
        <v>1027</v>
      </c>
      <c r="D1497" s="9">
        <v>305</v>
      </c>
      <c r="E1497" s="9" t="s">
        <v>259</v>
      </c>
      <c r="F1497" s="9" t="s">
        <v>1416</v>
      </c>
      <c r="G1497" s="10">
        <v>25</v>
      </c>
      <c r="H1497" s="10" t="s">
        <v>369</v>
      </c>
      <c r="I1497" s="10">
        <v>1944</v>
      </c>
      <c r="J1497" s="11" t="s">
        <v>4379</v>
      </c>
      <c r="K1497" s="12" t="s">
        <v>415</v>
      </c>
      <c r="L1497" s="13" t="s">
        <v>18678</v>
      </c>
      <c r="M1497" s="13" t="s">
        <v>263</v>
      </c>
      <c r="N1497" t="s">
        <v>280</v>
      </c>
      <c r="Q1497" t="s">
        <v>281</v>
      </c>
      <c r="S1497" s="9"/>
      <c r="T1497" s="14">
        <v>11</v>
      </c>
      <c r="U1497" s="210" t="s">
        <v>4157</v>
      </c>
      <c r="V1497" s="14">
        <v>1</v>
      </c>
      <c r="W1497" s="14">
        <v>1</v>
      </c>
      <c r="X1497" s="14" t="s">
        <v>270</v>
      </c>
      <c r="Y1497">
        <v>305</v>
      </c>
      <c r="Z1497" t="s">
        <v>271</v>
      </c>
      <c r="AA1497">
        <f t="shared" si="23"/>
        <v>1</v>
      </c>
    </row>
    <row r="1498" spans="1:27" x14ac:dyDescent="0.2">
      <c r="A1498" s="14">
        <v>1015</v>
      </c>
      <c r="B1498" s="1" t="s">
        <v>4385</v>
      </c>
      <c r="C1498" t="s">
        <v>1523</v>
      </c>
      <c r="D1498" s="9" t="s">
        <v>4386</v>
      </c>
      <c r="E1498" s="9" t="s">
        <v>259</v>
      </c>
      <c r="F1498" s="9" t="s">
        <v>312</v>
      </c>
      <c r="G1498" s="10">
        <v>26</v>
      </c>
      <c r="H1498" s="10" t="s">
        <v>369</v>
      </c>
      <c r="I1498" s="10">
        <v>1944</v>
      </c>
      <c r="J1498" s="11">
        <v>16402</v>
      </c>
      <c r="K1498" s="12" t="s">
        <v>237</v>
      </c>
      <c r="L1498" s="13" t="s">
        <v>4387</v>
      </c>
      <c r="M1498" s="13" t="s">
        <v>290</v>
      </c>
      <c r="O1498" t="s">
        <v>93</v>
      </c>
      <c r="S1498" s="9"/>
      <c r="T1498" s="14">
        <v>11</v>
      </c>
      <c r="U1498" s="210" t="s">
        <v>4157</v>
      </c>
      <c r="V1498" s="14">
        <v>1</v>
      </c>
      <c r="W1498" s="14">
        <v>1</v>
      </c>
      <c r="X1498" s="14" t="s">
        <v>270</v>
      </c>
      <c r="Y1498">
        <v>409</v>
      </c>
      <c r="Z1498" t="s">
        <v>505</v>
      </c>
      <c r="AA1498">
        <f t="shared" si="23"/>
        <v>3</v>
      </c>
    </row>
    <row r="1499" spans="1:27" x14ac:dyDescent="0.2">
      <c r="A1499">
        <v>1830</v>
      </c>
      <c r="B1499" s="1" t="s">
        <v>4388</v>
      </c>
      <c r="C1499" t="s">
        <v>1027</v>
      </c>
      <c r="D1499" s="9" t="s">
        <v>4389</v>
      </c>
      <c r="E1499" s="9" t="s">
        <v>876</v>
      </c>
      <c r="F1499" s="9" t="s">
        <v>776</v>
      </c>
      <c r="G1499" s="10">
        <v>26</v>
      </c>
      <c r="H1499" s="10" t="s">
        <v>369</v>
      </c>
      <c r="I1499" s="10">
        <v>1944</v>
      </c>
      <c r="J1499" s="11">
        <v>16402</v>
      </c>
      <c r="K1499" s="12" t="s">
        <v>237</v>
      </c>
      <c r="L1499" s="13" t="s">
        <v>4390</v>
      </c>
      <c r="M1499" s="13" t="s">
        <v>290</v>
      </c>
      <c r="N1499" t="s">
        <v>291</v>
      </c>
      <c r="O1499" t="s">
        <v>323</v>
      </c>
      <c r="S1499" s="9"/>
      <c r="T1499" s="14">
        <v>11</v>
      </c>
      <c r="U1499" s="210" t="s">
        <v>4157</v>
      </c>
      <c r="V1499" s="14">
        <v>1</v>
      </c>
      <c r="W1499" s="14">
        <v>1</v>
      </c>
      <c r="X1499" s="14" t="s">
        <v>294</v>
      </c>
      <c r="Y1499" t="s">
        <v>4391</v>
      </c>
      <c r="Z1499" t="s">
        <v>271</v>
      </c>
      <c r="AA1499">
        <f t="shared" si="23"/>
        <v>2</v>
      </c>
    </row>
    <row r="1500" spans="1:27" x14ac:dyDescent="0.2">
      <c r="A1500">
        <v>1639</v>
      </c>
      <c r="B1500" s="1" t="s">
        <v>4392</v>
      </c>
      <c r="C1500" t="s">
        <v>1798</v>
      </c>
      <c r="D1500" s="9" t="s">
        <v>4391</v>
      </c>
      <c r="E1500" s="9" t="s">
        <v>275</v>
      </c>
      <c r="F1500" s="9" t="s">
        <v>776</v>
      </c>
      <c r="G1500" s="10">
        <v>26</v>
      </c>
      <c r="H1500" s="10" t="s">
        <v>369</v>
      </c>
      <c r="I1500" s="10">
        <v>1944</v>
      </c>
      <c r="J1500" s="11">
        <v>16402</v>
      </c>
      <c r="K1500" s="12" t="s">
        <v>237</v>
      </c>
      <c r="L1500" s="13" t="s">
        <v>4393</v>
      </c>
      <c r="M1500" s="13" t="s">
        <v>290</v>
      </c>
      <c r="N1500" t="s">
        <v>291</v>
      </c>
      <c r="O1500" t="s">
        <v>292</v>
      </c>
      <c r="S1500" s="9"/>
      <c r="T1500" s="14">
        <v>11</v>
      </c>
      <c r="U1500" s="210" t="s">
        <v>4157</v>
      </c>
      <c r="V1500" s="14">
        <v>1</v>
      </c>
      <c r="W1500" s="14">
        <v>1</v>
      </c>
      <c r="X1500" s="14" t="s">
        <v>294</v>
      </c>
      <c r="Y1500" t="s">
        <v>4391</v>
      </c>
      <c r="Z1500" t="s">
        <v>271</v>
      </c>
      <c r="AA1500">
        <f t="shared" si="23"/>
        <v>1</v>
      </c>
    </row>
    <row r="1501" spans="1:27" x14ac:dyDescent="0.2">
      <c r="A1501">
        <v>1205</v>
      </c>
      <c r="B1501" s="1" t="s">
        <v>4394</v>
      </c>
      <c r="C1501" t="s">
        <v>341</v>
      </c>
      <c r="D1501" s="9" t="s">
        <v>4395</v>
      </c>
      <c r="E1501" s="9" t="s">
        <v>259</v>
      </c>
      <c r="F1501" s="9" t="s">
        <v>1319</v>
      </c>
      <c r="G1501" s="10">
        <v>26</v>
      </c>
      <c r="H1501" s="10" t="s">
        <v>369</v>
      </c>
      <c r="I1501" s="10">
        <v>1944</v>
      </c>
      <c r="J1501" s="11" t="s">
        <v>4396</v>
      </c>
      <c r="K1501" s="12" t="s">
        <v>415</v>
      </c>
      <c r="L1501" s="13" t="s">
        <v>4397</v>
      </c>
      <c r="M1501" s="13" t="s">
        <v>263</v>
      </c>
      <c r="N1501" t="s">
        <v>470</v>
      </c>
      <c r="Q1501" t="s">
        <v>672</v>
      </c>
      <c r="S1501" s="9"/>
      <c r="T1501" s="14">
        <v>11</v>
      </c>
      <c r="U1501" s="210" t="s">
        <v>4157</v>
      </c>
      <c r="V1501" s="14">
        <v>1</v>
      </c>
      <c r="W1501" s="14">
        <v>1</v>
      </c>
      <c r="X1501" s="14" t="s">
        <v>270</v>
      </c>
      <c r="Y1501">
        <v>192</v>
      </c>
      <c r="Z1501" t="s">
        <v>271</v>
      </c>
      <c r="AA1501">
        <f t="shared" si="23"/>
        <v>4</v>
      </c>
    </row>
    <row r="1502" spans="1:27" x14ac:dyDescent="0.2">
      <c r="A1502">
        <v>4421</v>
      </c>
      <c r="B1502" s="1" t="s">
        <v>4398</v>
      </c>
      <c r="C1502" t="s">
        <v>1027</v>
      </c>
      <c r="D1502" s="9">
        <v>107</v>
      </c>
      <c r="E1502" s="9" t="s">
        <v>259</v>
      </c>
      <c r="F1502" s="9" t="s">
        <v>1416</v>
      </c>
      <c r="G1502" s="10">
        <v>26</v>
      </c>
      <c r="H1502" s="10" t="s">
        <v>369</v>
      </c>
      <c r="I1502" s="10">
        <v>1944</v>
      </c>
      <c r="J1502" s="11" t="s">
        <v>4396</v>
      </c>
      <c r="K1502" s="12" t="s">
        <v>415</v>
      </c>
      <c r="L1502" s="13" t="s">
        <v>4399</v>
      </c>
      <c r="M1502" s="13" t="s">
        <v>263</v>
      </c>
      <c r="N1502" t="s">
        <v>280</v>
      </c>
      <c r="Q1502" t="s">
        <v>281</v>
      </c>
      <c r="S1502" s="9"/>
      <c r="T1502" s="14">
        <v>11</v>
      </c>
      <c r="U1502" s="210" t="s">
        <v>4157</v>
      </c>
      <c r="V1502" s="14">
        <v>1</v>
      </c>
      <c r="W1502" s="14">
        <v>1</v>
      </c>
      <c r="X1502" s="14" t="s">
        <v>270</v>
      </c>
      <c r="Y1502">
        <v>107</v>
      </c>
      <c r="Z1502" t="s">
        <v>271</v>
      </c>
      <c r="AA1502">
        <f t="shared" si="23"/>
        <v>1</v>
      </c>
    </row>
    <row r="1503" spans="1:27" x14ac:dyDescent="0.2">
      <c r="A1503">
        <v>1503</v>
      </c>
      <c r="B1503" s="1" t="s">
        <v>4403</v>
      </c>
      <c r="C1503" t="s">
        <v>2040</v>
      </c>
      <c r="D1503" s="9" t="s">
        <v>1009</v>
      </c>
      <c r="E1503" s="9" t="s">
        <v>259</v>
      </c>
      <c r="F1503" s="9" t="s">
        <v>748</v>
      </c>
      <c r="G1503" s="10">
        <v>27</v>
      </c>
      <c r="H1503" s="10" t="s">
        <v>369</v>
      </c>
      <c r="I1503" s="10">
        <v>1944</v>
      </c>
      <c r="J1503" s="11">
        <v>16403</v>
      </c>
      <c r="K1503" s="12" t="s">
        <v>237</v>
      </c>
      <c r="L1503" s="13" t="s">
        <v>4404</v>
      </c>
      <c r="M1503" s="13" t="s">
        <v>290</v>
      </c>
      <c r="N1503" t="s">
        <v>573</v>
      </c>
      <c r="O1503" t="s">
        <v>498</v>
      </c>
      <c r="S1503" s="9"/>
      <c r="T1503" s="14">
        <v>11</v>
      </c>
      <c r="U1503" s="210" t="s">
        <v>4157</v>
      </c>
      <c r="V1503" s="14">
        <v>1</v>
      </c>
      <c r="W1503" s="14">
        <v>1</v>
      </c>
      <c r="X1503" s="14" t="s">
        <v>270</v>
      </c>
      <c r="Y1503" t="s">
        <v>849</v>
      </c>
      <c r="Z1503" t="s">
        <v>271</v>
      </c>
      <c r="AA1503">
        <f t="shared" si="23"/>
        <v>2</v>
      </c>
    </row>
    <row r="1504" spans="1:27" x14ac:dyDescent="0.2">
      <c r="A1504">
        <v>3769</v>
      </c>
      <c r="B1504" s="1" t="s">
        <v>4412</v>
      </c>
      <c r="C1504" t="s">
        <v>2221</v>
      </c>
      <c r="D1504" s="9">
        <v>25</v>
      </c>
      <c r="E1504" s="9" t="s">
        <v>259</v>
      </c>
      <c r="F1504" s="9" t="s">
        <v>312</v>
      </c>
      <c r="G1504" s="10">
        <v>27</v>
      </c>
      <c r="H1504" s="10" t="s">
        <v>369</v>
      </c>
      <c r="I1504" s="10">
        <v>1944</v>
      </c>
      <c r="J1504" s="11">
        <v>16403</v>
      </c>
      <c r="K1504" s="12" t="s">
        <v>237</v>
      </c>
      <c r="L1504" s="13" t="s">
        <v>4413</v>
      </c>
      <c r="M1504" s="13" t="s">
        <v>290</v>
      </c>
      <c r="N1504" t="s">
        <v>291</v>
      </c>
      <c r="O1504" t="s">
        <v>339</v>
      </c>
      <c r="S1504" s="9"/>
      <c r="T1504" s="14">
        <v>11</v>
      </c>
      <c r="U1504" s="210" t="s">
        <v>4157</v>
      </c>
      <c r="V1504" s="14">
        <v>1</v>
      </c>
      <c r="W1504" s="14">
        <v>1</v>
      </c>
      <c r="X1504" s="14" t="s">
        <v>270</v>
      </c>
      <c r="Y1504">
        <v>25</v>
      </c>
      <c r="Z1504" t="s">
        <v>505</v>
      </c>
      <c r="AA1504">
        <f t="shared" si="23"/>
        <v>1</v>
      </c>
    </row>
    <row r="1505" spans="1:27" x14ac:dyDescent="0.2">
      <c r="A1505">
        <v>5242</v>
      </c>
      <c r="B1505" s="1" t="s">
        <v>4405</v>
      </c>
      <c r="C1505" t="s">
        <v>1798</v>
      </c>
      <c r="D1505" s="9" t="s">
        <v>2138</v>
      </c>
      <c r="E1505" s="9" t="s">
        <v>259</v>
      </c>
      <c r="F1505" s="9" t="s">
        <v>748</v>
      </c>
      <c r="G1505" s="10">
        <v>27</v>
      </c>
      <c r="H1505" s="10" t="s">
        <v>369</v>
      </c>
      <c r="I1505" s="10">
        <v>1944</v>
      </c>
      <c r="J1505" s="11">
        <v>16403</v>
      </c>
      <c r="K1505" s="12" t="s">
        <v>237</v>
      </c>
      <c r="L1505" s="13" t="s">
        <v>4406</v>
      </c>
      <c r="M1505" t="s">
        <v>290</v>
      </c>
      <c r="N1505" t="s">
        <v>291</v>
      </c>
      <c r="O1505" t="s">
        <v>1087</v>
      </c>
      <c r="S1505" s="9"/>
      <c r="T1505" s="14">
        <v>11</v>
      </c>
      <c r="U1505" s="210" t="s">
        <v>4157</v>
      </c>
      <c r="V1505" s="14">
        <v>1</v>
      </c>
      <c r="W1505" s="14">
        <v>1</v>
      </c>
      <c r="X1505" s="14" t="s">
        <v>270</v>
      </c>
      <c r="Y1505" t="s">
        <v>2138</v>
      </c>
      <c r="Z1505" t="s">
        <v>271</v>
      </c>
      <c r="AA1505">
        <f t="shared" si="23"/>
        <v>1</v>
      </c>
    </row>
    <row r="1506" spans="1:27" x14ac:dyDescent="0.2">
      <c r="A1506">
        <v>5134</v>
      </c>
      <c r="B1506" s="1" t="s">
        <v>4410</v>
      </c>
      <c r="C1506" t="s">
        <v>1798</v>
      </c>
      <c r="D1506" s="9" t="s">
        <v>1047</v>
      </c>
      <c r="E1506" s="9" t="s">
        <v>275</v>
      </c>
      <c r="F1506" s="9" t="s">
        <v>260</v>
      </c>
      <c r="G1506" s="10">
        <v>27</v>
      </c>
      <c r="H1506" s="10" t="s">
        <v>369</v>
      </c>
      <c r="I1506" s="10">
        <v>1944</v>
      </c>
      <c r="J1506" s="11">
        <v>16403</v>
      </c>
      <c r="K1506" s="12" t="s">
        <v>237</v>
      </c>
      <c r="L1506" s="13" t="s">
        <v>4411</v>
      </c>
      <c r="M1506" s="13" t="s">
        <v>290</v>
      </c>
      <c r="O1506" t="s">
        <v>367</v>
      </c>
      <c r="S1506" s="9"/>
      <c r="T1506" s="14">
        <v>11</v>
      </c>
      <c r="U1506" s="210" t="s">
        <v>4157</v>
      </c>
      <c r="V1506" s="14">
        <v>1</v>
      </c>
      <c r="W1506" s="14">
        <v>1</v>
      </c>
      <c r="X1506" s="14" t="s">
        <v>270</v>
      </c>
      <c r="Y1506" t="s">
        <v>1047</v>
      </c>
      <c r="Z1506" t="s">
        <v>271</v>
      </c>
      <c r="AA1506">
        <f t="shared" si="23"/>
        <v>1</v>
      </c>
    </row>
    <row r="1507" spans="1:27" x14ac:dyDescent="0.2">
      <c r="A1507">
        <v>3357</v>
      </c>
      <c r="B1507" s="1" t="s">
        <v>4400</v>
      </c>
      <c r="C1507" t="s">
        <v>1027</v>
      </c>
      <c r="D1507" s="9" t="s">
        <v>4401</v>
      </c>
      <c r="E1507" s="9" t="s">
        <v>259</v>
      </c>
      <c r="F1507" s="9" t="s">
        <v>776</v>
      </c>
      <c r="G1507" s="10">
        <v>27</v>
      </c>
      <c r="H1507" s="10" t="s">
        <v>369</v>
      </c>
      <c r="I1507" s="10">
        <v>1944</v>
      </c>
      <c r="J1507" s="11">
        <v>16403</v>
      </c>
      <c r="K1507" s="12" t="s">
        <v>237</v>
      </c>
      <c r="L1507" s="13" t="s">
        <v>4402</v>
      </c>
      <c r="M1507" s="13" t="s">
        <v>290</v>
      </c>
      <c r="N1507" t="s">
        <v>291</v>
      </c>
      <c r="O1507" t="s">
        <v>320</v>
      </c>
      <c r="S1507" s="9"/>
      <c r="T1507" s="14">
        <v>11</v>
      </c>
      <c r="U1507" s="210" t="s">
        <v>4157</v>
      </c>
      <c r="V1507" s="14">
        <v>1</v>
      </c>
      <c r="W1507" s="14">
        <v>1</v>
      </c>
      <c r="X1507" s="14" t="s">
        <v>294</v>
      </c>
      <c r="Y1507" t="s">
        <v>2202</v>
      </c>
      <c r="Z1507" t="s">
        <v>271</v>
      </c>
      <c r="AA1507">
        <f t="shared" si="23"/>
        <v>2</v>
      </c>
    </row>
    <row r="1508" spans="1:27" x14ac:dyDescent="0.2">
      <c r="A1508">
        <v>7494</v>
      </c>
      <c r="B1508" s="1" t="s">
        <v>4414</v>
      </c>
      <c r="C1508" t="s">
        <v>1027</v>
      </c>
      <c r="D1508" s="9" t="s">
        <v>4415</v>
      </c>
      <c r="E1508" s="9" t="s">
        <v>259</v>
      </c>
      <c r="F1508" s="9" t="s">
        <v>1416</v>
      </c>
      <c r="G1508" s="10">
        <v>27</v>
      </c>
      <c r="H1508" s="10" t="s">
        <v>369</v>
      </c>
      <c r="I1508" s="10">
        <v>1944</v>
      </c>
      <c r="J1508" s="11" t="s">
        <v>4416</v>
      </c>
      <c r="K1508" s="12" t="s">
        <v>415</v>
      </c>
      <c r="L1508" s="13" t="s">
        <v>17415</v>
      </c>
      <c r="M1508" s="13" t="s">
        <v>263</v>
      </c>
      <c r="N1508" t="s">
        <v>280</v>
      </c>
      <c r="Q1508" t="s">
        <v>281</v>
      </c>
      <c r="S1508" s="9"/>
      <c r="T1508" s="14">
        <v>11</v>
      </c>
      <c r="U1508" s="210" t="s">
        <v>4157</v>
      </c>
      <c r="V1508" s="14">
        <v>1</v>
      </c>
      <c r="W1508" s="14">
        <v>1</v>
      </c>
      <c r="X1508" s="14" t="s">
        <v>270</v>
      </c>
      <c r="Y1508">
        <v>464</v>
      </c>
      <c r="Z1508" t="s">
        <v>1419</v>
      </c>
      <c r="AA1508">
        <f t="shared" si="23"/>
        <v>2</v>
      </c>
    </row>
    <row r="1509" spans="1:27" x14ac:dyDescent="0.2">
      <c r="A1509">
        <v>6862</v>
      </c>
      <c r="B1509" s="1" t="s">
        <v>4417</v>
      </c>
      <c r="C1509" t="s">
        <v>1027</v>
      </c>
      <c r="D1509" s="9">
        <v>464</v>
      </c>
      <c r="E1509" s="9" t="s">
        <v>259</v>
      </c>
      <c r="F1509" s="9" t="s">
        <v>1416</v>
      </c>
      <c r="G1509" s="10">
        <v>27</v>
      </c>
      <c r="H1509" s="10" t="s">
        <v>369</v>
      </c>
      <c r="I1509" s="10">
        <v>1944</v>
      </c>
      <c r="J1509" s="11" t="s">
        <v>4416</v>
      </c>
      <c r="K1509" s="12" t="s">
        <v>415</v>
      </c>
      <c r="L1509" s="13" t="s">
        <v>4418</v>
      </c>
      <c r="M1509" s="13" t="s">
        <v>263</v>
      </c>
      <c r="N1509" t="s">
        <v>280</v>
      </c>
      <c r="Q1509" t="s">
        <v>281</v>
      </c>
      <c r="S1509" s="9"/>
      <c r="T1509" s="14">
        <v>11</v>
      </c>
      <c r="U1509" s="210" t="s">
        <v>4157</v>
      </c>
      <c r="V1509" s="14">
        <v>1</v>
      </c>
      <c r="W1509" s="14">
        <v>1</v>
      </c>
      <c r="X1509" s="14" t="s">
        <v>270</v>
      </c>
      <c r="Y1509">
        <v>464</v>
      </c>
      <c r="Z1509" t="s">
        <v>1419</v>
      </c>
      <c r="AA1509">
        <f t="shared" si="23"/>
        <v>1</v>
      </c>
    </row>
    <row r="1510" spans="1:27" x14ac:dyDescent="0.2">
      <c r="A1510">
        <v>2785</v>
      </c>
      <c r="B1510" s="1" t="s">
        <v>4419</v>
      </c>
      <c r="C1510" t="s">
        <v>2040</v>
      </c>
      <c r="D1510" s="9">
        <v>109</v>
      </c>
      <c r="E1510" s="9" t="s">
        <v>259</v>
      </c>
      <c r="F1510" s="9" t="s">
        <v>721</v>
      </c>
      <c r="G1510" s="10">
        <v>27</v>
      </c>
      <c r="H1510" s="10" t="s">
        <v>369</v>
      </c>
      <c r="I1510" s="10">
        <v>1944</v>
      </c>
      <c r="J1510" s="11" t="s">
        <v>4416</v>
      </c>
      <c r="K1510" s="12" t="s">
        <v>415</v>
      </c>
      <c r="L1510" s="13" t="s">
        <v>4420</v>
      </c>
      <c r="M1510" s="13" t="s">
        <v>263</v>
      </c>
      <c r="N1510" t="s">
        <v>1158</v>
      </c>
      <c r="Q1510" t="s">
        <v>672</v>
      </c>
      <c r="S1510" s="9"/>
      <c r="T1510" s="14">
        <v>11</v>
      </c>
      <c r="U1510" s="210" t="s">
        <v>4157</v>
      </c>
      <c r="V1510" s="14">
        <v>1</v>
      </c>
      <c r="W1510" s="14">
        <v>1</v>
      </c>
      <c r="X1510" s="14" t="s">
        <v>270</v>
      </c>
      <c r="Y1510">
        <v>109</v>
      </c>
      <c r="Z1510" t="s">
        <v>271</v>
      </c>
      <c r="AA1510">
        <f t="shared" si="23"/>
        <v>1</v>
      </c>
    </row>
    <row r="1511" spans="1:27" x14ac:dyDescent="0.2">
      <c r="A1511">
        <v>1565</v>
      </c>
      <c r="B1511" s="1" t="s">
        <v>4424</v>
      </c>
      <c r="C1511" t="s">
        <v>1027</v>
      </c>
      <c r="D1511" s="9" t="s">
        <v>1232</v>
      </c>
      <c r="E1511" s="9" t="s">
        <v>876</v>
      </c>
      <c r="F1511" s="9" t="s">
        <v>1416</v>
      </c>
      <c r="G1511" s="10">
        <v>28</v>
      </c>
      <c r="H1511" s="10" t="s">
        <v>369</v>
      </c>
      <c r="I1511" s="10">
        <v>1944</v>
      </c>
      <c r="J1511" s="11">
        <v>16404</v>
      </c>
      <c r="K1511" s="12" t="s">
        <v>237</v>
      </c>
      <c r="L1511" s="13" t="s">
        <v>4425</v>
      </c>
      <c r="M1511" s="13" t="s">
        <v>753</v>
      </c>
      <c r="S1511" s="9"/>
      <c r="T1511" s="14">
        <v>11</v>
      </c>
      <c r="U1511" s="210" t="s">
        <v>4157</v>
      </c>
      <c r="V1511" s="14">
        <v>1</v>
      </c>
      <c r="W1511" s="14">
        <v>1</v>
      </c>
      <c r="X1511" s="14" t="s">
        <v>270</v>
      </c>
      <c r="Y1511" t="s">
        <v>1232</v>
      </c>
      <c r="Z1511" t="s">
        <v>1419</v>
      </c>
      <c r="AA1511">
        <f t="shared" si="23"/>
        <v>1</v>
      </c>
    </row>
    <row r="1512" spans="1:27" x14ac:dyDescent="0.2">
      <c r="A1512">
        <v>4671</v>
      </c>
      <c r="B1512" s="1" t="s">
        <v>4426</v>
      </c>
      <c r="C1512" t="s">
        <v>507</v>
      </c>
      <c r="D1512" s="9">
        <v>627</v>
      </c>
      <c r="E1512" s="9" t="s">
        <v>259</v>
      </c>
      <c r="F1512" s="9" t="s">
        <v>721</v>
      </c>
      <c r="G1512" s="10">
        <v>28</v>
      </c>
      <c r="H1512" s="10" t="s">
        <v>369</v>
      </c>
      <c r="I1512" s="10">
        <v>1944</v>
      </c>
      <c r="J1512" s="11">
        <v>16404</v>
      </c>
      <c r="K1512" s="12" t="s">
        <v>237</v>
      </c>
      <c r="L1512" s="13" t="s">
        <v>4427</v>
      </c>
      <c r="M1512" s="13" t="s">
        <v>290</v>
      </c>
      <c r="O1512" t="s">
        <v>292</v>
      </c>
      <c r="S1512" s="9"/>
      <c r="T1512" s="14">
        <v>11</v>
      </c>
      <c r="U1512" s="210" t="s">
        <v>4157</v>
      </c>
      <c r="V1512" s="14">
        <v>1</v>
      </c>
      <c r="W1512" s="14">
        <v>1</v>
      </c>
      <c r="X1512" s="14" t="s">
        <v>270</v>
      </c>
      <c r="Y1512">
        <v>627</v>
      </c>
      <c r="Z1512" t="s">
        <v>18167</v>
      </c>
      <c r="AA1512">
        <f t="shared" si="23"/>
        <v>1</v>
      </c>
    </row>
    <row r="1513" spans="1:27" x14ac:dyDescent="0.2">
      <c r="A1513">
        <v>2203</v>
      </c>
      <c r="B1513" s="1" t="s">
        <v>4421</v>
      </c>
      <c r="C1513" t="s">
        <v>3985</v>
      </c>
      <c r="D1513" s="9" t="s">
        <v>4422</v>
      </c>
      <c r="E1513" s="9" t="s">
        <v>259</v>
      </c>
      <c r="F1513" s="9" t="s">
        <v>721</v>
      </c>
      <c r="G1513" s="10">
        <v>28</v>
      </c>
      <c r="H1513" s="10" t="s">
        <v>369</v>
      </c>
      <c r="I1513" s="10">
        <v>1944</v>
      </c>
      <c r="J1513" s="11">
        <v>16404</v>
      </c>
      <c r="K1513" s="12" t="s">
        <v>237</v>
      </c>
      <c r="L1513" s="13" t="s">
        <v>4423</v>
      </c>
      <c r="M1513" s="13" t="s">
        <v>290</v>
      </c>
      <c r="N1513" t="s">
        <v>573</v>
      </c>
      <c r="O1513" t="s">
        <v>520</v>
      </c>
      <c r="S1513" s="9"/>
      <c r="T1513" s="14">
        <v>11</v>
      </c>
      <c r="U1513" s="210" t="s">
        <v>4157</v>
      </c>
      <c r="V1513" s="14">
        <v>1</v>
      </c>
      <c r="W1513" s="14">
        <v>1</v>
      </c>
      <c r="X1513" s="14" t="s">
        <v>270</v>
      </c>
      <c r="Y1513">
        <v>142</v>
      </c>
      <c r="Z1513" t="s">
        <v>18167</v>
      </c>
      <c r="AA1513">
        <f t="shared" si="23"/>
        <v>2</v>
      </c>
    </row>
    <row r="1514" spans="1:27" x14ac:dyDescent="0.2">
      <c r="A1514">
        <v>1985</v>
      </c>
      <c r="B1514" s="1" t="s">
        <v>4428</v>
      </c>
      <c r="C1514" t="s">
        <v>2040</v>
      </c>
      <c r="D1514" s="9">
        <v>128</v>
      </c>
      <c r="E1514" s="9" t="s">
        <v>259</v>
      </c>
      <c r="F1514" s="9" t="s">
        <v>721</v>
      </c>
      <c r="G1514" s="10">
        <v>28</v>
      </c>
      <c r="H1514" s="10" t="s">
        <v>369</v>
      </c>
      <c r="I1514" s="10">
        <v>1944</v>
      </c>
      <c r="J1514" s="11" t="s">
        <v>4429</v>
      </c>
      <c r="K1514" s="12" t="s">
        <v>415</v>
      </c>
      <c r="L1514" s="13" t="s">
        <v>4430</v>
      </c>
      <c r="M1514" s="13" t="s">
        <v>332</v>
      </c>
      <c r="N1514" t="s">
        <v>333</v>
      </c>
      <c r="Q1514" t="s">
        <v>334</v>
      </c>
      <c r="S1514" s="9"/>
      <c r="T1514" s="14">
        <v>11</v>
      </c>
      <c r="U1514" s="210" t="s">
        <v>4157</v>
      </c>
      <c r="V1514" s="14">
        <v>1</v>
      </c>
      <c r="W1514" s="14">
        <v>1</v>
      </c>
      <c r="X1514" s="14" t="s">
        <v>270</v>
      </c>
      <c r="Y1514">
        <v>128</v>
      </c>
      <c r="Z1514" t="s">
        <v>271</v>
      </c>
      <c r="AA1514">
        <f t="shared" si="23"/>
        <v>1</v>
      </c>
    </row>
    <row r="1515" spans="1:27" x14ac:dyDescent="0.2">
      <c r="A1515">
        <v>781</v>
      </c>
      <c r="B1515" s="1" t="s">
        <v>4431</v>
      </c>
      <c r="C1515" t="s">
        <v>284</v>
      </c>
      <c r="D1515" s="9" t="s">
        <v>4432</v>
      </c>
      <c r="E1515" s="9" t="s">
        <v>259</v>
      </c>
      <c r="F1515" s="9" t="s">
        <v>532</v>
      </c>
      <c r="G1515" s="10">
        <v>29</v>
      </c>
      <c r="H1515" s="10" t="s">
        <v>369</v>
      </c>
      <c r="I1515" s="10">
        <v>1944</v>
      </c>
      <c r="J1515" s="11">
        <v>16405</v>
      </c>
      <c r="K1515" s="12" t="s">
        <v>237</v>
      </c>
      <c r="L1515" s="13" t="s">
        <v>4433</v>
      </c>
      <c r="M1515" s="13" t="s">
        <v>290</v>
      </c>
      <c r="N1515" t="s">
        <v>291</v>
      </c>
      <c r="O1515" t="s">
        <v>695</v>
      </c>
      <c r="S1515" s="9"/>
      <c r="T1515" s="14">
        <v>11</v>
      </c>
      <c r="U1515" s="210" t="s">
        <v>4157</v>
      </c>
      <c r="V1515" s="14">
        <v>1</v>
      </c>
      <c r="W1515" s="14">
        <v>1</v>
      </c>
      <c r="X1515" s="14" t="s">
        <v>294</v>
      </c>
      <c r="Y1515" t="s">
        <v>2824</v>
      </c>
      <c r="Z1515" t="s">
        <v>271</v>
      </c>
      <c r="AA1515">
        <f t="shared" si="23"/>
        <v>4</v>
      </c>
    </row>
    <row r="1516" spans="1:27" x14ac:dyDescent="0.2">
      <c r="A1516">
        <v>4647</v>
      </c>
      <c r="B1516" s="1" t="s">
        <v>4443</v>
      </c>
      <c r="C1516" t="s">
        <v>2221</v>
      </c>
      <c r="D1516" s="9">
        <v>410</v>
      </c>
      <c r="E1516" s="9" t="s">
        <v>259</v>
      </c>
      <c r="F1516" s="9" t="s">
        <v>312</v>
      </c>
      <c r="G1516" s="10">
        <v>29</v>
      </c>
      <c r="H1516" s="10" t="s">
        <v>369</v>
      </c>
      <c r="I1516" s="10">
        <v>1944</v>
      </c>
      <c r="J1516" s="11">
        <v>16405</v>
      </c>
      <c r="K1516" s="12" t="s">
        <v>237</v>
      </c>
      <c r="L1516" s="13" t="s">
        <v>4444</v>
      </c>
      <c r="M1516" s="13" t="s">
        <v>290</v>
      </c>
      <c r="O1516" t="s">
        <v>620</v>
      </c>
      <c r="S1516" s="9"/>
      <c r="T1516" s="14">
        <v>11</v>
      </c>
      <c r="U1516" s="210" t="s">
        <v>4157</v>
      </c>
      <c r="V1516" s="14">
        <v>1</v>
      </c>
      <c r="W1516" s="14">
        <v>1</v>
      </c>
      <c r="X1516" s="14" t="s">
        <v>270</v>
      </c>
      <c r="Y1516">
        <v>410</v>
      </c>
      <c r="Z1516" t="s">
        <v>505</v>
      </c>
      <c r="AA1516">
        <f t="shared" si="23"/>
        <v>1</v>
      </c>
    </row>
    <row r="1517" spans="1:27" x14ac:dyDescent="0.2">
      <c r="A1517">
        <v>6071</v>
      </c>
      <c r="B1517" s="1" t="s">
        <v>4445</v>
      </c>
      <c r="C1517" t="s">
        <v>2221</v>
      </c>
      <c r="D1517" s="9">
        <v>410</v>
      </c>
      <c r="E1517" s="9" t="s">
        <v>259</v>
      </c>
      <c r="F1517" s="9" t="s">
        <v>312</v>
      </c>
      <c r="G1517" s="10">
        <v>29</v>
      </c>
      <c r="H1517" s="10" t="s">
        <v>369</v>
      </c>
      <c r="I1517" s="10">
        <v>1944</v>
      </c>
      <c r="J1517" s="11">
        <v>16405</v>
      </c>
      <c r="K1517" s="12" t="s">
        <v>237</v>
      </c>
      <c r="L1517" s="13" t="s">
        <v>140</v>
      </c>
      <c r="M1517" s="13" t="s">
        <v>290</v>
      </c>
      <c r="N1517" t="s">
        <v>291</v>
      </c>
      <c r="O1517" t="s">
        <v>620</v>
      </c>
      <c r="S1517" s="9"/>
      <c r="T1517" s="14">
        <v>11</v>
      </c>
      <c r="U1517" s="210" t="s">
        <v>4157</v>
      </c>
      <c r="V1517" s="14">
        <v>1</v>
      </c>
      <c r="W1517" s="14">
        <v>1</v>
      </c>
      <c r="X1517" s="14" t="s">
        <v>270</v>
      </c>
      <c r="Y1517">
        <v>410</v>
      </c>
      <c r="Z1517" t="s">
        <v>505</v>
      </c>
      <c r="AA1517">
        <f t="shared" si="23"/>
        <v>1</v>
      </c>
    </row>
    <row r="1518" spans="1:27" x14ac:dyDescent="0.2">
      <c r="A1518">
        <v>3074</v>
      </c>
      <c r="B1518" s="1" t="s">
        <v>4440</v>
      </c>
      <c r="C1518" t="s">
        <v>1027</v>
      </c>
      <c r="D1518" s="9" t="s">
        <v>4441</v>
      </c>
      <c r="E1518" s="9" t="s">
        <v>259</v>
      </c>
      <c r="F1518" s="9" t="s">
        <v>776</v>
      </c>
      <c r="G1518" s="10">
        <v>29</v>
      </c>
      <c r="H1518" s="10" t="s">
        <v>369</v>
      </c>
      <c r="I1518" s="10">
        <v>1944</v>
      </c>
      <c r="J1518" s="11">
        <v>16405</v>
      </c>
      <c r="K1518" s="12" t="s">
        <v>237</v>
      </c>
      <c r="L1518" s="13" t="s">
        <v>4442</v>
      </c>
      <c r="M1518" s="13" t="s">
        <v>290</v>
      </c>
      <c r="N1518" t="s">
        <v>291</v>
      </c>
      <c r="O1518" t="s">
        <v>646</v>
      </c>
      <c r="S1518" s="9"/>
      <c r="T1518" s="14">
        <v>11</v>
      </c>
      <c r="U1518" s="210" t="s">
        <v>4157</v>
      </c>
      <c r="V1518" s="14">
        <v>1</v>
      </c>
      <c r="W1518" s="14">
        <v>1</v>
      </c>
      <c r="X1518" s="14" t="s">
        <v>294</v>
      </c>
      <c r="Y1518" t="s">
        <v>4441</v>
      </c>
      <c r="Z1518" t="s">
        <v>271</v>
      </c>
      <c r="AA1518">
        <f t="shared" si="23"/>
        <v>1</v>
      </c>
    </row>
    <row r="1519" spans="1:27" x14ac:dyDescent="0.2">
      <c r="A1519">
        <v>7407</v>
      </c>
      <c r="B1519" s="1" t="s">
        <v>4434</v>
      </c>
      <c r="C1519" t="s">
        <v>491</v>
      </c>
      <c r="D1519" s="9" t="s">
        <v>4435</v>
      </c>
      <c r="E1519" s="9" t="s">
        <v>259</v>
      </c>
      <c r="F1519" s="9" t="s">
        <v>532</v>
      </c>
      <c r="G1519" s="10">
        <v>29</v>
      </c>
      <c r="H1519" s="10" t="s">
        <v>369</v>
      </c>
      <c r="I1519" s="10">
        <v>1944</v>
      </c>
      <c r="J1519" s="11">
        <v>16405</v>
      </c>
      <c r="K1519" s="12" t="s">
        <v>237</v>
      </c>
      <c r="L1519" s="13" t="s">
        <v>4436</v>
      </c>
      <c r="M1519" s="13" t="s">
        <v>290</v>
      </c>
      <c r="N1519" t="s">
        <v>291</v>
      </c>
      <c r="O1519" t="s">
        <v>498</v>
      </c>
      <c r="S1519" s="9"/>
      <c r="T1519" s="14">
        <v>11</v>
      </c>
      <c r="U1519" s="210" t="s">
        <v>4157</v>
      </c>
      <c r="V1519" s="14">
        <v>1</v>
      </c>
      <c r="W1519" s="14">
        <v>1</v>
      </c>
      <c r="X1519" s="14" t="s">
        <v>294</v>
      </c>
      <c r="Y1519" t="s">
        <v>3625</v>
      </c>
      <c r="Z1519" t="s">
        <v>271</v>
      </c>
      <c r="AA1519">
        <f t="shared" si="23"/>
        <v>3</v>
      </c>
    </row>
    <row r="1520" spans="1:27" x14ac:dyDescent="0.2">
      <c r="A1520">
        <v>572</v>
      </c>
      <c r="B1520" s="1" t="s">
        <v>4437</v>
      </c>
      <c r="C1520" t="s">
        <v>2040</v>
      </c>
      <c r="D1520" s="9" t="s">
        <v>4438</v>
      </c>
      <c r="E1520" s="9" t="s">
        <v>259</v>
      </c>
      <c r="F1520" s="9" t="s">
        <v>721</v>
      </c>
      <c r="G1520" s="10">
        <v>29</v>
      </c>
      <c r="H1520" s="10" t="s">
        <v>369</v>
      </c>
      <c r="I1520" s="10">
        <v>1944</v>
      </c>
      <c r="J1520" s="11">
        <v>16405</v>
      </c>
      <c r="K1520" s="12" t="s">
        <v>415</v>
      </c>
      <c r="L1520" s="13" t="s">
        <v>4439</v>
      </c>
      <c r="M1520" s="13" t="s">
        <v>290</v>
      </c>
      <c r="N1520" t="s">
        <v>573</v>
      </c>
      <c r="O1520" t="s">
        <v>292</v>
      </c>
      <c r="S1520" s="9"/>
      <c r="T1520" s="14">
        <v>11</v>
      </c>
      <c r="U1520" s="210" t="s">
        <v>4157</v>
      </c>
      <c r="V1520" s="14">
        <v>1</v>
      </c>
      <c r="W1520" s="14">
        <v>1</v>
      </c>
      <c r="X1520" s="14" t="s">
        <v>270</v>
      </c>
      <c r="Y1520">
        <v>692</v>
      </c>
      <c r="Z1520" t="s">
        <v>271</v>
      </c>
      <c r="AA1520">
        <f t="shared" si="23"/>
        <v>3</v>
      </c>
    </row>
    <row r="1521" spans="1:27" x14ac:dyDescent="0.2">
      <c r="A1521">
        <v>1421</v>
      </c>
      <c r="B1521" s="1" t="s">
        <v>4446</v>
      </c>
      <c r="C1521" t="s">
        <v>1027</v>
      </c>
      <c r="D1521" s="9">
        <v>107</v>
      </c>
      <c r="E1521" s="9" t="s">
        <v>259</v>
      </c>
      <c r="F1521" s="9" t="s">
        <v>1416</v>
      </c>
      <c r="G1521" s="10">
        <v>29</v>
      </c>
      <c r="H1521" s="10" t="s">
        <v>369</v>
      </c>
      <c r="I1521" s="10">
        <v>1944</v>
      </c>
      <c r="J1521" s="11" t="s">
        <v>4447</v>
      </c>
      <c r="K1521" s="12" t="s">
        <v>415</v>
      </c>
      <c r="L1521" s="13" t="s">
        <v>4448</v>
      </c>
      <c r="M1521" s="13" t="s">
        <v>263</v>
      </c>
      <c r="N1521" t="s">
        <v>1422</v>
      </c>
      <c r="Q1521" t="s">
        <v>672</v>
      </c>
      <c r="S1521" s="9"/>
      <c r="T1521" s="14">
        <v>11</v>
      </c>
      <c r="U1521" s="210" t="s">
        <v>4157</v>
      </c>
      <c r="V1521" s="14">
        <v>1</v>
      </c>
      <c r="W1521" s="14">
        <v>1</v>
      </c>
      <c r="X1521" s="14" t="s">
        <v>270</v>
      </c>
      <c r="Y1521">
        <v>107</v>
      </c>
      <c r="Z1521" t="s">
        <v>271</v>
      </c>
      <c r="AA1521">
        <f t="shared" si="23"/>
        <v>1</v>
      </c>
    </row>
    <row r="1522" spans="1:27" x14ac:dyDescent="0.2">
      <c r="A1522">
        <v>4407</v>
      </c>
      <c r="B1522" s="1" t="s">
        <v>4452</v>
      </c>
      <c r="C1522" t="s">
        <v>1027</v>
      </c>
      <c r="D1522" s="9" t="s">
        <v>2655</v>
      </c>
      <c r="E1522" s="9" t="s">
        <v>876</v>
      </c>
      <c r="F1522" s="9" t="s">
        <v>1416</v>
      </c>
      <c r="G1522" s="10">
        <v>30</v>
      </c>
      <c r="H1522" s="10" t="s">
        <v>369</v>
      </c>
      <c r="I1522" s="10">
        <v>1944</v>
      </c>
      <c r="J1522" s="11">
        <v>16406</v>
      </c>
      <c r="K1522" s="12" t="s">
        <v>237</v>
      </c>
      <c r="L1522" s="13" t="s">
        <v>4453</v>
      </c>
      <c r="M1522" s="13" t="s">
        <v>753</v>
      </c>
      <c r="S1522" s="9"/>
      <c r="T1522" s="14">
        <v>11</v>
      </c>
      <c r="U1522" s="210" t="s">
        <v>4157</v>
      </c>
      <c r="V1522" s="14">
        <v>1</v>
      </c>
      <c r="W1522" s="14">
        <v>1</v>
      </c>
      <c r="X1522" s="14" t="s">
        <v>270</v>
      </c>
      <c r="Y1522">
        <v>45</v>
      </c>
      <c r="Z1522" t="s">
        <v>1419</v>
      </c>
      <c r="AA1522">
        <f t="shared" si="23"/>
        <v>2</v>
      </c>
    </row>
    <row r="1523" spans="1:27" x14ac:dyDescent="0.2">
      <c r="A1523">
        <v>5675</v>
      </c>
      <c r="B1523" s="1" t="s">
        <v>4456</v>
      </c>
      <c r="C1523" t="s">
        <v>3985</v>
      </c>
      <c r="D1523" s="9" t="s">
        <v>2067</v>
      </c>
      <c r="E1523" s="9" t="s">
        <v>508</v>
      </c>
      <c r="F1523" s="9" t="s">
        <v>776</v>
      </c>
      <c r="G1523" s="10">
        <v>30</v>
      </c>
      <c r="H1523" s="10" t="s">
        <v>369</v>
      </c>
      <c r="I1523" s="10">
        <v>1944</v>
      </c>
      <c r="J1523" s="11">
        <v>16406</v>
      </c>
      <c r="K1523" s="12" t="s">
        <v>237</v>
      </c>
      <c r="L1523" s="13" t="s">
        <v>18360</v>
      </c>
      <c r="M1523" s="13" t="s">
        <v>290</v>
      </c>
      <c r="N1523" t="s">
        <v>291</v>
      </c>
      <c r="O1523" t="s">
        <v>17896</v>
      </c>
      <c r="S1523" s="9"/>
      <c r="T1523" s="14">
        <v>11</v>
      </c>
      <c r="U1523" s="210" t="s">
        <v>4157</v>
      </c>
      <c r="V1523" s="14">
        <v>1</v>
      </c>
      <c r="W1523" s="14">
        <v>1</v>
      </c>
      <c r="X1523" s="14" t="s">
        <v>294</v>
      </c>
      <c r="Y1523" t="s">
        <v>2067</v>
      </c>
      <c r="Z1523" t="s">
        <v>18167</v>
      </c>
      <c r="AA1523">
        <f t="shared" si="23"/>
        <v>1</v>
      </c>
    </row>
    <row r="1524" spans="1:27" x14ac:dyDescent="0.2">
      <c r="A1524">
        <v>4284</v>
      </c>
      <c r="B1524" s="1" t="s">
        <v>4457</v>
      </c>
      <c r="C1524" t="s">
        <v>2221</v>
      </c>
      <c r="D1524" s="9" t="s">
        <v>4458</v>
      </c>
      <c r="E1524" s="9" t="s">
        <v>259</v>
      </c>
      <c r="F1524" s="9" t="s">
        <v>776</v>
      </c>
      <c r="G1524" s="10">
        <v>30</v>
      </c>
      <c r="H1524" s="10" t="s">
        <v>369</v>
      </c>
      <c r="I1524" s="10">
        <v>1944</v>
      </c>
      <c r="J1524" s="11">
        <v>16406</v>
      </c>
      <c r="K1524" s="12" t="s">
        <v>237</v>
      </c>
      <c r="L1524" s="13" t="s">
        <v>4459</v>
      </c>
      <c r="M1524" s="13" t="s">
        <v>290</v>
      </c>
      <c r="N1524" t="s">
        <v>291</v>
      </c>
      <c r="O1524" t="s">
        <v>367</v>
      </c>
      <c r="S1524" s="9"/>
      <c r="T1524" s="14">
        <v>11</v>
      </c>
      <c r="U1524" s="210" t="s">
        <v>4157</v>
      </c>
      <c r="V1524" s="14">
        <v>1</v>
      </c>
      <c r="W1524" s="14">
        <v>1</v>
      </c>
      <c r="X1524" s="14" t="s">
        <v>294</v>
      </c>
      <c r="Y1524" t="s">
        <v>4458</v>
      </c>
      <c r="Z1524" t="s">
        <v>505</v>
      </c>
      <c r="AA1524">
        <f t="shared" si="23"/>
        <v>1</v>
      </c>
    </row>
    <row r="1525" spans="1:27" x14ac:dyDescent="0.2">
      <c r="A1525">
        <v>4554</v>
      </c>
      <c r="B1525" s="1" t="s">
        <v>4454</v>
      </c>
      <c r="C1525" t="s">
        <v>2040</v>
      </c>
      <c r="D1525" s="9" t="s">
        <v>658</v>
      </c>
      <c r="E1525" s="9" t="s">
        <v>259</v>
      </c>
      <c r="F1525" s="9" t="s">
        <v>286</v>
      </c>
      <c r="G1525" s="10">
        <v>30</v>
      </c>
      <c r="H1525" s="10" t="s">
        <v>369</v>
      </c>
      <c r="I1525" s="10">
        <v>1944</v>
      </c>
      <c r="J1525" s="11">
        <v>16406</v>
      </c>
      <c r="K1525" s="12" t="s">
        <v>237</v>
      </c>
      <c r="L1525" s="13" t="s">
        <v>4455</v>
      </c>
      <c r="M1525" s="13" t="s">
        <v>290</v>
      </c>
      <c r="N1525" t="s">
        <v>291</v>
      </c>
      <c r="O1525" t="s">
        <v>292</v>
      </c>
      <c r="S1525" s="9"/>
      <c r="T1525" s="14">
        <v>11</v>
      </c>
      <c r="U1525" s="210" t="s">
        <v>4157</v>
      </c>
      <c r="V1525" s="14">
        <v>1</v>
      </c>
      <c r="W1525" s="14">
        <v>1</v>
      </c>
      <c r="X1525" s="14" t="s">
        <v>294</v>
      </c>
      <c r="Y1525" t="s">
        <v>658</v>
      </c>
      <c r="Z1525" t="s">
        <v>3085</v>
      </c>
      <c r="AA1525">
        <f t="shared" si="23"/>
        <v>1</v>
      </c>
    </row>
    <row r="1526" spans="1:27" x14ac:dyDescent="0.2">
      <c r="A1526">
        <v>998</v>
      </c>
      <c r="B1526" s="1" t="s">
        <v>4449</v>
      </c>
      <c r="C1526" t="s">
        <v>1523</v>
      </c>
      <c r="D1526" s="9" t="s">
        <v>4450</v>
      </c>
      <c r="E1526" s="9" t="s">
        <v>259</v>
      </c>
      <c r="F1526" s="9" t="s">
        <v>312</v>
      </c>
      <c r="G1526" s="10">
        <v>30</v>
      </c>
      <c r="H1526" s="10" t="s">
        <v>369</v>
      </c>
      <c r="I1526" s="10">
        <v>1944</v>
      </c>
      <c r="J1526" s="11">
        <v>16406</v>
      </c>
      <c r="K1526" s="12" t="s">
        <v>415</v>
      </c>
      <c r="L1526" s="13" t="s">
        <v>4451</v>
      </c>
      <c r="M1526" s="13" t="s">
        <v>279</v>
      </c>
      <c r="N1526" t="s">
        <v>1350</v>
      </c>
      <c r="Q1526" t="s">
        <v>672</v>
      </c>
      <c r="S1526" s="9"/>
      <c r="T1526" s="14">
        <v>11</v>
      </c>
      <c r="U1526" s="210" t="s">
        <v>4157</v>
      </c>
      <c r="V1526" s="14">
        <v>1</v>
      </c>
      <c r="W1526" s="14">
        <v>1</v>
      </c>
      <c r="X1526" s="14" t="s">
        <v>270</v>
      </c>
      <c r="Y1526">
        <v>409</v>
      </c>
      <c r="Z1526" t="s">
        <v>505</v>
      </c>
      <c r="AA1526">
        <f t="shared" si="23"/>
        <v>3</v>
      </c>
    </row>
    <row r="1527" spans="1:27" x14ac:dyDescent="0.2">
      <c r="A1527">
        <v>3374</v>
      </c>
      <c r="B1527" s="1" t="s">
        <v>4460</v>
      </c>
      <c r="C1527" t="s">
        <v>1027</v>
      </c>
      <c r="D1527" s="9" t="s">
        <v>4461</v>
      </c>
      <c r="E1527" s="9" t="s">
        <v>259</v>
      </c>
      <c r="F1527" s="9" t="s">
        <v>1701</v>
      </c>
      <c r="G1527" s="10">
        <v>30</v>
      </c>
      <c r="H1527" s="10" t="s">
        <v>369</v>
      </c>
      <c r="I1527" s="10">
        <v>1944</v>
      </c>
      <c r="J1527" s="11" t="s">
        <v>4462</v>
      </c>
      <c r="K1527" s="12" t="s">
        <v>415</v>
      </c>
      <c r="L1527" s="13" t="s">
        <v>18626</v>
      </c>
      <c r="M1527" s="13" t="s">
        <v>263</v>
      </c>
      <c r="N1527" t="s">
        <v>613</v>
      </c>
      <c r="O1527" t="s">
        <v>292</v>
      </c>
      <c r="Q1527" t="s">
        <v>672</v>
      </c>
      <c r="S1527" s="9"/>
      <c r="T1527" s="14">
        <v>11</v>
      </c>
      <c r="U1527" s="210" t="s">
        <v>4157</v>
      </c>
      <c r="V1527" s="14">
        <v>1</v>
      </c>
      <c r="W1527" s="14">
        <v>1</v>
      </c>
      <c r="X1527" s="14" t="s">
        <v>270</v>
      </c>
      <c r="Y1527">
        <v>141</v>
      </c>
      <c r="Z1527" t="s">
        <v>271</v>
      </c>
      <c r="AA1527">
        <f t="shared" si="23"/>
        <v>2</v>
      </c>
    </row>
    <row r="1528" spans="1:27" x14ac:dyDescent="0.2">
      <c r="A1528">
        <v>3027</v>
      </c>
      <c r="B1528" s="1" t="s">
        <v>4468</v>
      </c>
      <c r="C1528" t="s">
        <v>284</v>
      </c>
      <c r="D1528" s="9" t="s">
        <v>924</v>
      </c>
      <c r="E1528" s="9" t="s">
        <v>259</v>
      </c>
      <c r="F1528" s="9" t="s">
        <v>312</v>
      </c>
      <c r="G1528" s="10">
        <v>2</v>
      </c>
      <c r="H1528" s="10" t="s">
        <v>261</v>
      </c>
      <c r="I1528" s="10">
        <v>1944</v>
      </c>
      <c r="J1528" s="11">
        <v>16408</v>
      </c>
      <c r="K1528" s="12" t="s">
        <v>237</v>
      </c>
      <c r="L1528" s="13" t="s">
        <v>4469</v>
      </c>
      <c r="M1528" s="13" t="s">
        <v>290</v>
      </c>
      <c r="N1528" t="s">
        <v>291</v>
      </c>
      <c r="O1528" t="s">
        <v>334</v>
      </c>
      <c r="S1528" s="9"/>
      <c r="T1528" s="14">
        <v>12</v>
      </c>
      <c r="U1528" s="210" t="s">
        <v>4466</v>
      </c>
      <c r="V1528" s="14">
        <v>1</v>
      </c>
      <c r="W1528" s="14">
        <v>1</v>
      </c>
      <c r="X1528" s="14" t="s">
        <v>270</v>
      </c>
      <c r="Y1528">
        <v>307</v>
      </c>
      <c r="Z1528" t="s">
        <v>505</v>
      </c>
      <c r="AA1528">
        <f t="shared" si="23"/>
        <v>2</v>
      </c>
    </row>
    <row r="1529" spans="1:27" x14ac:dyDescent="0.2">
      <c r="A1529">
        <v>5185</v>
      </c>
      <c r="B1529" s="1" t="s">
        <v>4463</v>
      </c>
      <c r="C1529" t="s">
        <v>1523</v>
      </c>
      <c r="D1529" s="9" t="s">
        <v>4464</v>
      </c>
      <c r="E1529" s="9" t="s">
        <v>275</v>
      </c>
      <c r="F1529" s="9" t="s">
        <v>776</v>
      </c>
      <c r="G1529" s="10">
        <v>2</v>
      </c>
      <c r="H1529" s="10" t="s">
        <v>261</v>
      </c>
      <c r="I1529" s="10">
        <v>1944</v>
      </c>
      <c r="J1529" s="11">
        <v>16408</v>
      </c>
      <c r="K1529" s="12" t="s">
        <v>237</v>
      </c>
      <c r="L1529" s="13" t="s">
        <v>4465</v>
      </c>
      <c r="M1529" s="13" t="s">
        <v>290</v>
      </c>
      <c r="N1529" t="s">
        <v>291</v>
      </c>
      <c r="O1529" t="s">
        <v>17896</v>
      </c>
      <c r="S1529" s="9"/>
      <c r="T1529" s="14">
        <v>12</v>
      </c>
      <c r="U1529" s="210" t="s">
        <v>4466</v>
      </c>
      <c r="V1529" s="14">
        <v>1</v>
      </c>
      <c r="W1529" s="14">
        <v>1</v>
      </c>
      <c r="X1529" s="14" t="s">
        <v>294</v>
      </c>
      <c r="Y1529" t="s">
        <v>4467</v>
      </c>
      <c r="Z1529" t="s">
        <v>505</v>
      </c>
      <c r="AA1529">
        <f t="shared" si="23"/>
        <v>2</v>
      </c>
    </row>
    <row r="1530" spans="1:27" x14ac:dyDescent="0.2">
      <c r="A1530">
        <v>5704</v>
      </c>
      <c r="B1530" s="1" t="s">
        <v>4470</v>
      </c>
      <c r="C1530" t="s">
        <v>1523</v>
      </c>
      <c r="D1530" s="9" t="s">
        <v>3653</v>
      </c>
      <c r="E1530" s="9" t="s">
        <v>259</v>
      </c>
      <c r="F1530" s="9" t="s">
        <v>413</v>
      </c>
      <c r="G1530" s="10">
        <v>2</v>
      </c>
      <c r="H1530" s="10" t="s">
        <v>261</v>
      </c>
      <c r="I1530" s="10">
        <v>1944</v>
      </c>
      <c r="J1530" s="11">
        <v>16408</v>
      </c>
      <c r="K1530" s="12" t="s">
        <v>237</v>
      </c>
      <c r="L1530" s="13" t="s">
        <v>4471</v>
      </c>
      <c r="M1530" s="13" t="s">
        <v>332</v>
      </c>
      <c r="N1530" t="s">
        <v>333</v>
      </c>
      <c r="Q1530" t="s">
        <v>334</v>
      </c>
      <c r="S1530" s="9"/>
      <c r="T1530" s="14">
        <v>12</v>
      </c>
      <c r="U1530" s="210" t="s">
        <v>4466</v>
      </c>
      <c r="V1530" s="14">
        <v>1</v>
      </c>
      <c r="W1530" s="14">
        <v>1</v>
      </c>
      <c r="X1530" s="14" t="s">
        <v>270</v>
      </c>
      <c r="Y1530">
        <v>29</v>
      </c>
      <c r="Z1530" t="s">
        <v>505</v>
      </c>
      <c r="AA1530">
        <f t="shared" si="23"/>
        <v>2</v>
      </c>
    </row>
    <row r="1531" spans="1:27" x14ac:dyDescent="0.2">
      <c r="A1531">
        <v>6864</v>
      </c>
      <c r="B1531" s="1" t="s">
        <v>4474</v>
      </c>
      <c r="C1531" t="s">
        <v>1027</v>
      </c>
      <c r="D1531" s="9">
        <v>464</v>
      </c>
      <c r="E1531" s="9" t="s">
        <v>259</v>
      </c>
      <c r="F1531" s="9" t="s">
        <v>1416</v>
      </c>
      <c r="G1531" s="10">
        <v>2</v>
      </c>
      <c r="H1531" s="10" t="s">
        <v>261</v>
      </c>
      <c r="I1531" s="10">
        <v>1944</v>
      </c>
      <c r="J1531" s="11" t="s">
        <v>4472</v>
      </c>
      <c r="K1531" s="12" t="s">
        <v>415</v>
      </c>
      <c r="L1531" s="13" t="s">
        <v>4475</v>
      </c>
      <c r="M1531" s="13" t="s">
        <v>263</v>
      </c>
      <c r="N1531" t="s">
        <v>280</v>
      </c>
      <c r="Q1531" t="s">
        <v>281</v>
      </c>
      <c r="S1531" s="9"/>
      <c r="T1531" s="14">
        <v>12</v>
      </c>
      <c r="U1531" s="210" t="s">
        <v>4466</v>
      </c>
      <c r="V1531" s="14">
        <v>1</v>
      </c>
      <c r="W1531" s="14">
        <v>1</v>
      </c>
      <c r="X1531" s="14" t="s">
        <v>270</v>
      </c>
      <c r="Y1531">
        <v>464</v>
      </c>
      <c r="Z1531" t="s">
        <v>271</v>
      </c>
      <c r="AA1531">
        <f t="shared" si="23"/>
        <v>1</v>
      </c>
    </row>
    <row r="1532" spans="1:27" x14ac:dyDescent="0.2">
      <c r="A1532">
        <v>7760</v>
      </c>
      <c r="B1532" s="1" t="s">
        <v>2992</v>
      </c>
      <c r="C1532" t="s">
        <v>1523</v>
      </c>
      <c r="D1532" s="9" t="s">
        <v>3939</v>
      </c>
      <c r="E1532" s="9" t="s">
        <v>259</v>
      </c>
      <c r="F1532" s="9" t="s">
        <v>413</v>
      </c>
      <c r="G1532" s="10">
        <v>2</v>
      </c>
      <c r="H1532" s="10" t="s">
        <v>261</v>
      </c>
      <c r="I1532" s="10">
        <v>1944</v>
      </c>
      <c r="J1532" s="11" t="s">
        <v>4472</v>
      </c>
      <c r="K1532" s="12" t="s">
        <v>415</v>
      </c>
      <c r="L1532" s="13" t="s">
        <v>4473</v>
      </c>
      <c r="M1532" s="13" t="s">
        <v>332</v>
      </c>
      <c r="N1532" t="s">
        <v>333</v>
      </c>
      <c r="Q1532" t="s">
        <v>334</v>
      </c>
      <c r="S1532" s="9"/>
      <c r="T1532" s="14">
        <v>12</v>
      </c>
      <c r="U1532" s="210" t="s">
        <v>4466</v>
      </c>
      <c r="V1532" s="14">
        <v>1</v>
      </c>
      <c r="W1532" s="14">
        <v>1</v>
      </c>
      <c r="X1532" s="14" t="s">
        <v>270</v>
      </c>
      <c r="Y1532">
        <v>29</v>
      </c>
      <c r="Z1532" t="s">
        <v>505</v>
      </c>
      <c r="AA1532">
        <f t="shared" si="23"/>
        <v>2</v>
      </c>
    </row>
    <row r="1533" spans="1:27" x14ac:dyDescent="0.2">
      <c r="A1533">
        <v>6123</v>
      </c>
      <c r="B1533" s="1" t="s">
        <v>4476</v>
      </c>
      <c r="C1533" t="s">
        <v>1027</v>
      </c>
      <c r="D1533" s="9">
        <v>23</v>
      </c>
      <c r="E1533" s="9" t="s">
        <v>259</v>
      </c>
      <c r="F1533" s="9" t="s">
        <v>413</v>
      </c>
      <c r="G1533" s="10">
        <v>2</v>
      </c>
      <c r="H1533" s="10" t="s">
        <v>261</v>
      </c>
      <c r="I1533" s="10">
        <v>1944</v>
      </c>
      <c r="J1533" s="11" t="s">
        <v>4472</v>
      </c>
      <c r="K1533" s="12" t="s">
        <v>415</v>
      </c>
      <c r="L1533" s="13" t="s">
        <v>18599</v>
      </c>
      <c r="M1533" s="13" t="s">
        <v>263</v>
      </c>
      <c r="N1533" t="s">
        <v>280</v>
      </c>
      <c r="Q1533" t="s">
        <v>281</v>
      </c>
      <c r="S1533" s="9"/>
      <c r="T1533" s="14">
        <v>12</v>
      </c>
      <c r="U1533" s="210" t="s">
        <v>4466</v>
      </c>
      <c r="V1533" s="14">
        <v>1</v>
      </c>
      <c r="W1533" s="14">
        <v>1</v>
      </c>
      <c r="X1533" s="14" t="s">
        <v>270</v>
      </c>
      <c r="Y1533">
        <v>23</v>
      </c>
      <c r="Z1533" t="s">
        <v>271</v>
      </c>
      <c r="AA1533">
        <f t="shared" si="23"/>
        <v>1</v>
      </c>
    </row>
    <row r="1534" spans="1:27" x14ac:dyDescent="0.2">
      <c r="A1534">
        <v>6061</v>
      </c>
      <c r="B1534" s="1" t="s">
        <v>4477</v>
      </c>
      <c r="C1534" t="s">
        <v>1027</v>
      </c>
      <c r="D1534" s="9" t="s">
        <v>4262</v>
      </c>
      <c r="E1534" s="9" t="s">
        <v>259</v>
      </c>
      <c r="F1534" s="9" t="s">
        <v>776</v>
      </c>
      <c r="G1534" s="10">
        <v>3</v>
      </c>
      <c r="H1534" s="10" t="s">
        <v>261</v>
      </c>
      <c r="I1534" s="10">
        <v>1944</v>
      </c>
      <c r="J1534" s="11">
        <v>16409</v>
      </c>
      <c r="K1534" s="12" t="s">
        <v>237</v>
      </c>
      <c r="L1534" s="13" t="s">
        <v>4478</v>
      </c>
      <c r="M1534" s="13" t="s">
        <v>290</v>
      </c>
      <c r="N1534" t="s">
        <v>291</v>
      </c>
      <c r="O1534" t="s">
        <v>646</v>
      </c>
      <c r="S1534" s="9"/>
      <c r="T1534" s="14">
        <v>12</v>
      </c>
      <c r="U1534" s="210" t="s">
        <v>4466</v>
      </c>
      <c r="V1534" s="14">
        <v>1</v>
      </c>
      <c r="W1534" s="14">
        <v>1</v>
      </c>
      <c r="X1534" s="14" t="s">
        <v>294</v>
      </c>
      <c r="Y1534" t="s">
        <v>4262</v>
      </c>
      <c r="Z1534" t="s">
        <v>271</v>
      </c>
      <c r="AA1534">
        <f t="shared" si="23"/>
        <v>1</v>
      </c>
    </row>
    <row r="1535" spans="1:27" x14ac:dyDescent="0.2">
      <c r="A1535">
        <v>4646</v>
      </c>
      <c r="B1535" s="1" t="s">
        <v>4479</v>
      </c>
      <c r="C1535" t="s">
        <v>3985</v>
      </c>
      <c r="D1535" s="9" t="s">
        <v>4422</v>
      </c>
      <c r="E1535" s="9" t="s">
        <v>259</v>
      </c>
      <c r="F1535" s="9" t="s">
        <v>721</v>
      </c>
      <c r="G1535" s="10">
        <v>4</v>
      </c>
      <c r="H1535" s="10" t="s">
        <v>261</v>
      </c>
      <c r="I1535" s="10">
        <v>1944</v>
      </c>
      <c r="J1535" s="11">
        <v>16410</v>
      </c>
      <c r="K1535" s="12" t="s">
        <v>237</v>
      </c>
      <c r="L1535" s="13" t="s">
        <v>4480</v>
      </c>
      <c r="M1535" s="13" t="s">
        <v>290</v>
      </c>
      <c r="N1535" t="s">
        <v>573</v>
      </c>
      <c r="O1535" t="s">
        <v>498</v>
      </c>
      <c r="S1535" s="9"/>
      <c r="T1535" s="14">
        <v>12</v>
      </c>
      <c r="U1535" s="210" t="s">
        <v>4466</v>
      </c>
      <c r="V1535" s="14">
        <v>1</v>
      </c>
      <c r="W1535" s="14">
        <v>1</v>
      </c>
      <c r="X1535" s="14" t="s">
        <v>270</v>
      </c>
      <c r="Y1535">
        <v>142</v>
      </c>
      <c r="Z1535" t="s">
        <v>18167</v>
      </c>
      <c r="AA1535">
        <f t="shared" si="23"/>
        <v>2</v>
      </c>
    </row>
    <row r="1536" spans="1:27" x14ac:dyDescent="0.2">
      <c r="A1536">
        <v>4701</v>
      </c>
      <c r="B1536" s="1" t="s">
        <v>4483</v>
      </c>
      <c r="C1536" t="s">
        <v>1027</v>
      </c>
      <c r="D1536" s="9">
        <v>487</v>
      </c>
      <c r="E1536" s="9" t="s">
        <v>259</v>
      </c>
      <c r="F1536" s="9" t="s">
        <v>1416</v>
      </c>
      <c r="G1536" s="10">
        <v>4</v>
      </c>
      <c r="H1536" s="10" t="s">
        <v>261</v>
      </c>
      <c r="I1536" s="10">
        <v>1944</v>
      </c>
      <c r="J1536" s="11">
        <v>16410</v>
      </c>
      <c r="K1536" s="12" t="s">
        <v>237</v>
      </c>
      <c r="L1536" s="13" t="s">
        <v>4484</v>
      </c>
      <c r="M1536" s="13" t="s">
        <v>753</v>
      </c>
      <c r="S1536" s="9"/>
      <c r="T1536" s="14">
        <v>12</v>
      </c>
      <c r="U1536" s="210" t="s">
        <v>4466</v>
      </c>
      <c r="V1536" s="14">
        <v>1</v>
      </c>
      <c r="W1536" s="14">
        <v>1</v>
      </c>
      <c r="X1536" s="14" t="s">
        <v>270</v>
      </c>
      <c r="Y1536">
        <v>487</v>
      </c>
      <c r="Z1536" t="s">
        <v>271</v>
      </c>
      <c r="AA1536">
        <f t="shared" si="23"/>
        <v>1</v>
      </c>
    </row>
    <row r="1537" spans="1:27" x14ac:dyDescent="0.2">
      <c r="A1537">
        <v>6579</v>
      </c>
      <c r="B1537" s="1" t="s">
        <v>4481</v>
      </c>
      <c r="C1537" t="s">
        <v>284</v>
      </c>
      <c r="D1537" s="9" t="s">
        <v>3807</v>
      </c>
      <c r="E1537" s="9" t="s">
        <v>259</v>
      </c>
      <c r="F1537" s="9" t="s">
        <v>312</v>
      </c>
      <c r="G1537" s="10">
        <v>4</v>
      </c>
      <c r="H1537" s="10" t="s">
        <v>261</v>
      </c>
      <c r="I1537" s="10">
        <v>1944</v>
      </c>
      <c r="J1537" s="11" t="s">
        <v>4488</v>
      </c>
      <c r="K1537" s="12" t="s">
        <v>415</v>
      </c>
      <c r="L1537" s="13" t="s">
        <v>4482</v>
      </c>
      <c r="M1537" s="13" t="s">
        <v>263</v>
      </c>
      <c r="N1537" t="s">
        <v>470</v>
      </c>
      <c r="Q1537" t="s">
        <v>672</v>
      </c>
      <c r="S1537" s="9"/>
      <c r="T1537" s="14">
        <v>12</v>
      </c>
      <c r="U1537" s="210" t="s">
        <v>4466</v>
      </c>
      <c r="V1537" s="14">
        <v>1</v>
      </c>
      <c r="W1537" s="14">
        <v>1</v>
      </c>
      <c r="X1537" s="14" t="s">
        <v>270</v>
      </c>
      <c r="Y1537">
        <v>68</v>
      </c>
      <c r="Z1537" t="s">
        <v>505</v>
      </c>
      <c r="AA1537">
        <f t="shared" si="23"/>
        <v>2</v>
      </c>
    </row>
    <row r="1538" spans="1:27" x14ac:dyDescent="0.2">
      <c r="A1538">
        <v>4628</v>
      </c>
      <c r="B1538" s="41" t="s">
        <v>4487</v>
      </c>
      <c r="C1538" t="s">
        <v>1027</v>
      </c>
      <c r="D1538" s="9">
        <v>487</v>
      </c>
      <c r="E1538" s="9" t="s">
        <v>259</v>
      </c>
      <c r="F1538" s="9" t="s">
        <v>1416</v>
      </c>
      <c r="G1538" s="10">
        <v>4</v>
      </c>
      <c r="H1538" s="10" t="s">
        <v>261</v>
      </c>
      <c r="I1538" s="10">
        <v>1944</v>
      </c>
      <c r="J1538" s="11" t="s">
        <v>4488</v>
      </c>
      <c r="K1538" s="12" t="s">
        <v>415</v>
      </c>
      <c r="L1538" s="13" t="s">
        <v>4489</v>
      </c>
      <c r="M1538" s="13" t="s">
        <v>332</v>
      </c>
      <c r="N1538" t="s">
        <v>333</v>
      </c>
      <c r="Q1538" t="s">
        <v>334</v>
      </c>
      <c r="S1538" s="9"/>
      <c r="T1538" s="14">
        <v>12</v>
      </c>
      <c r="U1538" s="210" t="s">
        <v>4466</v>
      </c>
      <c r="V1538" s="14">
        <v>1</v>
      </c>
      <c r="W1538" s="14">
        <v>1</v>
      </c>
      <c r="X1538" s="14" t="s">
        <v>270</v>
      </c>
      <c r="Y1538">
        <v>487</v>
      </c>
      <c r="Z1538" t="s">
        <v>1419</v>
      </c>
      <c r="AA1538">
        <f t="shared" ref="AA1538:AA1601" si="24">LEN(D1538)-LEN(SUBSTITUTE(D1538,"/",""))+1</f>
        <v>1</v>
      </c>
    </row>
    <row r="1539" spans="1:27" x14ac:dyDescent="0.2">
      <c r="A1539">
        <v>3983</v>
      </c>
      <c r="B1539" s="1" t="s">
        <v>4490</v>
      </c>
      <c r="C1539" t="s">
        <v>2040</v>
      </c>
      <c r="D1539" s="9">
        <v>109</v>
      </c>
      <c r="E1539" s="9" t="s">
        <v>259</v>
      </c>
      <c r="F1539" s="9" t="s">
        <v>721</v>
      </c>
      <c r="G1539" s="10">
        <v>4</v>
      </c>
      <c r="H1539" s="10" t="s">
        <v>261</v>
      </c>
      <c r="I1539" s="10">
        <v>1944</v>
      </c>
      <c r="J1539" s="11" t="s">
        <v>4488</v>
      </c>
      <c r="K1539" s="12" t="s">
        <v>415</v>
      </c>
      <c r="L1539" s="13" t="s">
        <v>17888</v>
      </c>
      <c r="M1539" s="13" t="s">
        <v>263</v>
      </c>
      <c r="N1539" t="s">
        <v>692</v>
      </c>
      <c r="Q1539" t="s">
        <v>672</v>
      </c>
      <c r="S1539" s="9"/>
      <c r="T1539" s="14">
        <v>12</v>
      </c>
      <c r="U1539" s="210" t="s">
        <v>4466</v>
      </c>
      <c r="V1539" s="14">
        <v>1</v>
      </c>
      <c r="W1539" s="14">
        <v>1</v>
      </c>
      <c r="X1539" s="14" t="s">
        <v>270</v>
      </c>
      <c r="Y1539">
        <v>109</v>
      </c>
      <c r="Z1539" t="s">
        <v>271</v>
      </c>
      <c r="AA1539">
        <f t="shared" si="24"/>
        <v>1</v>
      </c>
    </row>
    <row r="1540" spans="1:27" x14ac:dyDescent="0.2">
      <c r="A1540">
        <v>6155</v>
      </c>
      <c r="B1540" s="1" t="s">
        <v>4485</v>
      </c>
      <c r="C1540" t="s">
        <v>1523</v>
      </c>
      <c r="D1540" s="9">
        <v>256</v>
      </c>
      <c r="E1540" s="9" t="s">
        <v>275</v>
      </c>
      <c r="F1540" s="9" t="s">
        <v>312</v>
      </c>
      <c r="G1540" s="10">
        <v>4</v>
      </c>
      <c r="H1540" s="10" t="s">
        <v>261</v>
      </c>
      <c r="I1540" s="10">
        <v>1944</v>
      </c>
      <c r="J1540" s="11" t="s">
        <v>4488</v>
      </c>
      <c r="K1540" s="12" t="s">
        <v>415</v>
      </c>
      <c r="L1540" s="13" t="s">
        <v>4486</v>
      </c>
      <c r="M1540" s="13" t="s">
        <v>290</v>
      </c>
      <c r="N1540" t="s">
        <v>573</v>
      </c>
      <c r="O1540" t="s">
        <v>520</v>
      </c>
      <c r="S1540" s="9"/>
      <c r="T1540" s="14">
        <v>12</v>
      </c>
      <c r="U1540" s="210" t="s">
        <v>4466</v>
      </c>
      <c r="V1540" s="14">
        <v>1</v>
      </c>
      <c r="W1540" s="14">
        <v>1</v>
      </c>
      <c r="X1540" s="14" t="s">
        <v>270</v>
      </c>
      <c r="Y1540">
        <v>256</v>
      </c>
      <c r="Z1540" t="s">
        <v>505</v>
      </c>
      <c r="AA1540">
        <f t="shared" si="24"/>
        <v>1</v>
      </c>
    </row>
    <row r="1541" spans="1:27" x14ac:dyDescent="0.2">
      <c r="A1541">
        <v>4632</v>
      </c>
      <c r="B1541" s="1" t="s">
        <v>4407</v>
      </c>
      <c r="C1541" t="s">
        <v>1027</v>
      </c>
      <c r="D1541" s="9">
        <v>248</v>
      </c>
      <c r="E1541" s="9" t="s">
        <v>259</v>
      </c>
      <c r="F1541" s="9" t="s">
        <v>883</v>
      </c>
      <c r="G1541" s="10">
        <v>5</v>
      </c>
      <c r="H1541" s="10" t="s">
        <v>261</v>
      </c>
      <c r="I1541" s="10">
        <v>1944</v>
      </c>
      <c r="J1541" s="11">
        <v>16411</v>
      </c>
      <c r="K1541" s="12" t="s">
        <v>237</v>
      </c>
      <c r="L1541" s="13" t="s">
        <v>4408</v>
      </c>
      <c r="M1541" s="13" t="s">
        <v>263</v>
      </c>
      <c r="N1541" t="s">
        <v>280</v>
      </c>
      <c r="Q1541" t="s">
        <v>281</v>
      </c>
      <c r="S1541" s="9"/>
      <c r="T1541" s="14">
        <v>12</v>
      </c>
      <c r="U1541" s="210" t="s">
        <v>4466</v>
      </c>
      <c r="V1541" s="14">
        <v>1</v>
      </c>
      <c r="W1541" s="14">
        <v>1</v>
      </c>
      <c r="X1541" s="14" t="s">
        <v>270</v>
      </c>
      <c r="Y1541">
        <v>248</v>
      </c>
      <c r="Z1541" t="s">
        <v>1419</v>
      </c>
      <c r="AA1541">
        <f t="shared" si="24"/>
        <v>1</v>
      </c>
    </row>
    <row r="1542" spans="1:27" x14ac:dyDescent="0.2">
      <c r="A1542">
        <v>2972</v>
      </c>
      <c r="B1542" s="1" t="s">
        <v>4409</v>
      </c>
      <c r="C1542" t="s">
        <v>1027</v>
      </c>
      <c r="D1542" s="9">
        <v>143</v>
      </c>
      <c r="E1542" s="9" t="s">
        <v>259</v>
      </c>
      <c r="F1542" s="9" t="s">
        <v>883</v>
      </c>
      <c r="G1542" s="10">
        <v>5</v>
      </c>
      <c r="H1542" s="10" t="s">
        <v>261</v>
      </c>
      <c r="I1542" s="10">
        <v>1944</v>
      </c>
      <c r="J1542" s="11">
        <v>16411</v>
      </c>
      <c r="K1542" s="12" t="s">
        <v>237</v>
      </c>
      <c r="L1542" s="13" t="s">
        <v>4491</v>
      </c>
      <c r="M1542" s="13" t="s">
        <v>279</v>
      </c>
      <c r="N1542" t="s">
        <v>280</v>
      </c>
      <c r="Q1542" t="s">
        <v>281</v>
      </c>
      <c r="S1542" s="9"/>
      <c r="T1542" s="14">
        <v>12</v>
      </c>
      <c r="U1542" s="210" t="s">
        <v>4466</v>
      </c>
      <c r="V1542" s="14">
        <v>1</v>
      </c>
      <c r="W1542" s="14">
        <v>1</v>
      </c>
      <c r="X1542" s="14" t="s">
        <v>270</v>
      </c>
      <c r="Y1542">
        <v>143</v>
      </c>
      <c r="Z1542" t="s">
        <v>271</v>
      </c>
      <c r="AA1542">
        <f t="shared" si="24"/>
        <v>1</v>
      </c>
    </row>
    <row r="1543" spans="1:27" x14ac:dyDescent="0.2">
      <c r="A1543">
        <v>3819</v>
      </c>
      <c r="B1543" s="1" t="s">
        <v>4492</v>
      </c>
      <c r="C1543" t="s">
        <v>3985</v>
      </c>
      <c r="D1543" s="9">
        <v>142</v>
      </c>
      <c r="E1543" s="9" t="s">
        <v>259</v>
      </c>
      <c r="F1543" s="9" t="s">
        <v>721</v>
      </c>
      <c r="G1543" s="10">
        <v>5</v>
      </c>
      <c r="H1543" s="10" t="s">
        <v>261</v>
      </c>
      <c r="I1543" s="10">
        <v>1944</v>
      </c>
      <c r="J1543" s="11" t="s">
        <v>4493</v>
      </c>
      <c r="K1543" s="12" t="s">
        <v>415</v>
      </c>
      <c r="L1543" s="13" t="s">
        <v>4494</v>
      </c>
      <c r="M1543" s="13" t="s">
        <v>290</v>
      </c>
      <c r="N1543" t="s">
        <v>573</v>
      </c>
      <c r="O1543" t="s">
        <v>292</v>
      </c>
      <c r="S1543" s="9"/>
      <c r="T1543" s="14">
        <v>12</v>
      </c>
      <c r="U1543" s="210" t="s">
        <v>4466</v>
      </c>
      <c r="V1543" s="14">
        <v>1</v>
      </c>
      <c r="W1543" s="14">
        <v>1</v>
      </c>
      <c r="X1543" s="14" t="s">
        <v>270</v>
      </c>
      <c r="Y1543">
        <v>142</v>
      </c>
      <c r="Z1543" t="s">
        <v>18167</v>
      </c>
      <c r="AA1543">
        <f t="shared" si="24"/>
        <v>1</v>
      </c>
    </row>
    <row r="1544" spans="1:27" x14ac:dyDescent="0.2">
      <c r="A1544">
        <v>2927</v>
      </c>
      <c r="B1544" s="1" t="s">
        <v>4495</v>
      </c>
      <c r="C1544" t="s">
        <v>284</v>
      </c>
      <c r="D1544" s="9" t="s">
        <v>4496</v>
      </c>
      <c r="E1544" s="9" t="s">
        <v>259</v>
      </c>
      <c r="F1544" s="9" t="s">
        <v>532</v>
      </c>
      <c r="G1544" s="10">
        <v>6</v>
      </c>
      <c r="H1544" s="10" t="s">
        <v>261</v>
      </c>
      <c r="I1544" s="10">
        <v>1944</v>
      </c>
      <c r="J1544" s="11">
        <v>16412</v>
      </c>
      <c r="K1544" s="12" t="s">
        <v>237</v>
      </c>
      <c r="L1544" s="13" t="s">
        <v>18365</v>
      </c>
      <c r="M1544" s="13" t="s">
        <v>290</v>
      </c>
      <c r="N1544" t="s">
        <v>291</v>
      </c>
      <c r="O1544" t="s">
        <v>17896</v>
      </c>
      <c r="S1544" s="9"/>
      <c r="T1544" s="14">
        <v>12</v>
      </c>
      <c r="U1544" s="210" t="s">
        <v>4466</v>
      </c>
      <c r="V1544" s="14">
        <v>1</v>
      </c>
      <c r="W1544" s="14">
        <v>1</v>
      </c>
      <c r="X1544" s="14" t="s">
        <v>294</v>
      </c>
      <c r="Y1544" t="s">
        <v>3929</v>
      </c>
      <c r="Z1544" t="s">
        <v>271</v>
      </c>
      <c r="AA1544">
        <f t="shared" si="24"/>
        <v>3</v>
      </c>
    </row>
    <row r="1545" spans="1:27" x14ac:dyDescent="0.2">
      <c r="A1545">
        <v>2855</v>
      </c>
      <c r="B1545" s="1" t="s">
        <v>4500</v>
      </c>
      <c r="C1545" t="s">
        <v>1027</v>
      </c>
      <c r="D1545" s="9">
        <v>487</v>
      </c>
      <c r="E1545" s="9" t="s">
        <v>259</v>
      </c>
      <c r="F1545" s="9" t="s">
        <v>1416</v>
      </c>
      <c r="G1545" s="10">
        <v>6</v>
      </c>
      <c r="H1545" s="10" t="s">
        <v>261</v>
      </c>
      <c r="I1545" s="10">
        <v>1944</v>
      </c>
      <c r="J1545" s="11" t="s">
        <v>4498</v>
      </c>
      <c r="K1545" s="12" t="s">
        <v>415</v>
      </c>
      <c r="L1545" s="13" t="s">
        <v>4501</v>
      </c>
      <c r="M1545" s="13" t="s">
        <v>332</v>
      </c>
      <c r="N1545" t="s">
        <v>333</v>
      </c>
      <c r="Q1545" t="s">
        <v>334</v>
      </c>
      <c r="S1545" s="9"/>
      <c r="T1545" s="14">
        <v>12</v>
      </c>
      <c r="U1545" s="210" t="s">
        <v>4466</v>
      </c>
      <c r="V1545" s="14">
        <v>1</v>
      </c>
      <c r="W1545" s="14">
        <v>1</v>
      </c>
      <c r="X1545" s="14" t="s">
        <v>270</v>
      </c>
      <c r="Y1545">
        <v>487</v>
      </c>
      <c r="Z1545" t="s">
        <v>1419</v>
      </c>
      <c r="AA1545">
        <f t="shared" si="24"/>
        <v>1</v>
      </c>
    </row>
    <row r="1546" spans="1:27" x14ac:dyDescent="0.2">
      <c r="A1546">
        <v>1546</v>
      </c>
      <c r="B1546" s="1" t="s">
        <v>4497</v>
      </c>
      <c r="C1546" t="s">
        <v>507</v>
      </c>
      <c r="D1546" s="9">
        <v>608</v>
      </c>
      <c r="E1546" s="9" t="s">
        <v>259</v>
      </c>
      <c r="F1546" s="9" t="s">
        <v>721</v>
      </c>
      <c r="G1546" s="10">
        <v>6</v>
      </c>
      <c r="H1546" s="10" t="s">
        <v>261</v>
      </c>
      <c r="I1546" s="10">
        <v>1944</v>
      </c>
      <c r="J1546" s="11" t="s">
        <v>4498</v>
      </c>
      <c r="K1546" s="12" t="s">
        <v>415</v>
      </c>
      <c r="L1546" s="13" t="s">
        <v>4499</v>
      </c>
      <c r="M1546" s="13" t="s">
        <v>332</v>
      </c>
      <c r="N1546" t="s">
        <v>333</v>
      </c>
      <c r="Q1546" t="s">
        <v>334</v>
      </c>
      <c r="S1546" s="9"/>
      <c r="T1546" s="14">
        <v>12</v>
      </c>
      <c r="U1546" s="210" t="s">
        <v>4466</v>
      </c>
      <c r="V1546" s="14">
        <v>1</v>
      </c>
      <c r="W1546" s="14">
        <v>1</v>
      </c>
      <c r="X1546" s="14" t="s">
        <v>270</v>
      </c>
      <c r="Y1546">
        <v>608</v>
      </c>
      <c r="Z1546" t="s">
        <v>18167</v>
      </c>
      <c r="AA1546">
        <f t="shared" si="24"/>
        <v>1</v>
      </c>
    </row>
    <row r="1547" spans="1:27" x14ac:dyDescent="0.2">
      <c r="A1547">
        <v>6224</v>
      </c>
      <c r="B1547" s="1" t="s">
        <v>4502</v>
      </c>
      <c r="C1547" t="s">
        <v>1027</v>
      </c>
      <c r="D1547" s="9">
        <v>169</v>
      </c>
      <c r="E1547" s="9" t="s">
        <v>259</v>
      </c>
      <c r="F1547" s="9" t="s">
        <v>1701</v>
      </c>
      <c r="G1547" s="10">
        <v>6</v>
      </c>
      <c r="H1547" s="10" t="s">
        <v>261</v>
      </c>
      <c r="I1547" s="10">
        <v>1944</v>
      </c>
      <c r="J1547" s="11" t="s">
        <v>4498</v>
      </c>
      <c r="K1547" s="12" t="s">
        <v>415</v>
      </c>
      <c r="L1547" s="13" t="s">
        <v>149</v>
      </c>
      <c r="M1547" s="13" t="s">
        <v>263</v>
      </c>
      <c r="N1547" t="s">
        <v>280</v>
      </c>
      <c r="Q1547" t="s">
        <v>281</v>
      </c>
      <c r="S1547" s="9"/>
      <c r="T1547" s="14">
        <v>12</v>
      </c>
      <c r="U1547" s="210" t="s">
        <v>4466</v>
      </c>
      <c r="V1547" s="14">
        <v>1</v>
      </c>
      <c r="W1547" s="14">
        <v>1</v>
      </c>
      <c r="X1547" s="14" t="s">
        <v>270</v>
      </c>
      <c r="Y1547">
        <v>169</v>
      </c>
      <c r="Z1547" t="s">
        <v>271</v>
      </c>
      <c r="AA1547">
        <f t="shared" si="24"/>
        <v>1</v>
      </c>
    </row>
    <row r="1548" spans="1:27" x14ac:dyDescent="0.2">
      <c r="A1548">
        <v>4651</v>
      </c>
      <c r="B1548" s="1" t="s">
        <v>4506</v>
      </c>
      <c r="C1548" t="s">
        <v>1511</v>
      </c>
      <c r="D1548" s="9">
        <v>248</v>
      </c>
      <c r="E1548" s="9" t="s">
        <v>259</v>
      </c>
      <c r="F1548" s="9" t="s">
        <v>883</v>
      </c>
      <c r="G1548" s="10">
        <v>7</v>
      </c>
      <c r="H1548" s="10" t="s">
        <v>261</v>
      </c>
      <c r="I1548" s="10">
        <v>1944</v>
      </c>
      <c r="J1548" s="11">
        <v>16413</v>
      </c>
      <c r="K1548" s="12" t="s">
        <v>237</v>
      </c>
      <c r="L1548" s="13" t="s">
        <v>4507</v>
      </c>
      <c r="M1548" s="13" t="s">
        <v>263</v>
      </c>
      <c r="N1548" s="13" t="s">
        <v>264</v>
      </c>
      <c r="O1548" s="29" t="s">
        <v>308</v>
      </c>
      <c r="P1548" s="29" t="s">
        <v>308</v>
      </c>
      <c r="Q1548" t="s">
        <v>267</v>
      </c>
      <c r="R1548" t="s">
        <v>955</v>
      </c>
      <c r="S1548" s="9" t="s">
        <v>4505</v>
      </c>
      <c r="T1548" s="14">
        <v>12</v>
      </c>
      <c r="U1548" s="210" t="s">
        <v>4466</v>
      </c>
      <c r="V1548" s="14">
        <v>1</v>
      </c>
      <c r="W1548" s="14">
        <v>1</v>
      </c>
      <c r="X1548" s="14" t="s">
        <v>270</v>
      </c>
      <c r="Y1548">
        <v>248</v>
      </c>
      <c r="Z1548" t="s">
        <v>271</v>
      </c>
      <c r="AA1548">
        <f t="shared" si="24"/>
        <v>1</v>
      </c>
    </row>
    <row r="1549" spans="1:27" x14ac:dyDescent="0.2">
      <c r="A1549">
        <v>391</v>
      </c>
      <c r="B1549" s="1" t="s">
        <v>4503</v>
      </c>
      <c r="C1549" t="s">
        <v>1511</v>
      </c>
      <c r="D1549" s="9" t="s">
        <v>4066</v>
      </c>
      <c r="E1549" s="9" t="s">
        <v>259</v>
      </c>
      <c r="F1549" s="9" t="s">
        <v>883</v>
      </c>
      <c r="G1549" s="10">
        <v>7</v>
      </c>
      <c r="H1549" s="10" t="s">
        <v>261</v>
      </c>
      <c r="I1549" s="10">
        <v>1944</v>
      </c>
      <c r="J1549" s="11">
        <v>16413</v>
      </c>
      <c r="K1549" s="12" t="s">
        <v>237</v>
      </c>
      <c r="L1549" s="13" t="s">
        <v>4504</v>
      </c>
      <c r="M1549" s="13" t="s">
        <v>263</v>
      </c>
      <c r="N1549" s="13" t="s">
        <v>264</v>
      </c>
      <c r="O1549" s="29" t="s">
        <v>308</v>
      </c>
      <c r="P1549" s="29" t="s">
        <v>308</v>
      </c>
      <c r="Q1549" t="s">
        <v>267</v>
      </c>
      <c r="R1549" t="s">
        <v>955</v>
      </c>
      <c r="S1549" s="9" t="s">
        <v>4505</v>
      </c>
      <c r="T1549" s="14">
        <v>12</v>
      </c>
      <c r="U1549" s="210" t="s">
        <v>4466</v>
      </c>
      <c r="V1549" s="14">
        <v>1</v>
      </c>
      <c r="W1549" s="14">
        <v>1</v>
      </c>
      <c r="X1549" s="14" t="s">
        <v>270</v>
      </c>
      <c r="Y1549">
        <v>248</v>
      </c>
      <c r="Z1549" t="s">
        <v>271</v>
      </c>
      <c r="AA1549">
        <f t="shared" si="24"/>
        <v>2</v>
      </c>
    </row>
    <row r="1550" spans="1:27" x14ac:dyDescent="0.2">
      <c r="A1550">
        <v>3127</v>
      </c>
      <c r="B1550" s="1" t="s">
        <v>4511</v>
      </c>
      <c r="C1550" t="s">
        <v>284</v>
      </c>
      <c r="D1550" s="9" t="s">
        <v>4512</v>
      </c>
      <c r="E1550" s="9" t="s">
        <v>259</v>
      </c>
      <c r="F1550" s="9" t="s">
        <v>532</v>
      </c>
      <c r="G1550" s="10">
        <v>8</v>
      </c>
      <c r="H1550" s="10" t="s">
        <v>261</v>
      </c>
      <c r="I1550" s="10">
        <v>1944</v>
      </c>
      <c r="J1550" s="11">
        <v>16414</v>
      </c>
      <c r="K1550" s="12" t="s">
        <v>237</v>
      </c>
      <c r="L1550" s="13" t="s">
        <v>4513</v>
      </c>
      <c r="M1550" s="13" t="s">
        <v>290</v>
      </c>
      <c r="N1550" t="s">
        <v>291</v>
      </c>
      <c r="O1550" t="s">
        <v>933</v>
      </c>
      <c r="S1550" s="9"/>
      <c r="T1550" s="14">
        <v>12</v>
      </c>
      <c r="U1550" s="210" t="s">
        <v>4466</v>
      </c>
      <c r="V1550" s="14">
        <v>1</v>
      </c>
      <c r="W1550" s="14">
        <v>1</v>
      </c>
      <c r="X1550" s="14" t="s">
        <v>294</v>
      </c>
      <c r="Y1550" t="s">
        <v>3625</v>
      </c>
      <c r="Z1550" t="s">
        <v>505</v>
      </c>
      <c r="AA1550">
        <f t="shared" si="24"/>
        <v>2</v>
      </c>
    </row>
    <row r="1551" spans="1:27" x14ac:dyDescent="0.2">
      <c r="A1551">
        <v>2937</v>
      </c>
      <c r="B1551" s="1" t="s">
        <v>4508</v>
      </c>
      <c r="C1551" t="s">
        <v>3985</v>
      </c>
      <c r="D1551" s="9" t="s">
        <v>4509</v>
      </c>
      <c r="E1551" s="9" t="s">
        <v>259</v>
      </c>
      <c r="F1551" s="9" t="s">
        <v>532</v>
      </c>
      <c r="G1551" s="10">
        <v>8</v>
      </c>
      <c r="H1551" s="10" t="s">
        <v>261</v>
      </c>
      <c r="I1551" s="10">
        <v>1944</v>
      </c>
      <c r="J1551" s="11">
        <v>16414</v>
      </c>
      <c r="K1551" s="12" t="s">
        <v>237</v>
      </c>
      <c r="L1551" s="13" t="s">
        <v>4510</v>
      </c>
      <c r="M1551" s="13" t="s">
        <v>290</v>
      </c>
      <c r="N1551" t="s">
        <v>291</v>
      </c>
      <c r="O1551" t="s">
        <v>520</v>
      </c>
      <c r="S1551" s="9"/>
      <c r="T1551" s="14">
        <v>12</v>
      </c>
      <c r="U1551" s="210" t="s">
        <v>4466</v>
      </c>
      <c r="V1551" s="14">
        <v>1</v>
      </c>
      <c r="W1551" s="14">
        <v>1</v>
      </c>
      <c r="X1551" s="14" t="s">
        <v>294</v>
      </c>
      <c r="Y1551" t="s">
        <v>531</v>
      </c>
      <c r="Z1551" t="s">
        <v>18167</v>
      </c>
      <c r="AA1551">
        <f t="shared" si="24"/>
        <v>3</v>
      </c>
    </row>
    <row r="1552" spans="1:27" x14ac:dyDescent="0.2">
      <c r="A1552">
        <v>4143</v>
      </c>
      <c r="B1552" s="1" t="s">
        <v>4514</v>
      </c>
      <c r="C1552" t="s">
        <v>3985</v>
      </c>
      <c r="D1552" s="9" t="s">
        <v>3959</v>
      </c>
      <c r="E1552" s="9" t="s">
        <v>259</v>
      </c>
      <c r="F1552" s="9" t="s">
        <v>721</v>
      </c>
      <c r="G1552" s="10">
        <v>8</v>
      </c>
      <c r="H1552" s="10" t="s">
        <v>261</v>
      </c>
      <c r="I1552" s="10">
        <v>1944</v>
      </c>
      <c r="J1552" s="11">
        <v>16414</v>
      </c>
      <c r="K1552" s="12" t="s">
        <v>237</v>
      </c>
      <c r="L1552" s="13" t="s">
        <v>4515</v>
      </c>
      <c r="M1552" s="13" t="s">
        <v>279</v>
      </c>
      <c r="N1552" t="s">
        <v>280</v>
      </c>
      <c r="Q1552" t="s">
        <v>281</v>
      </c>
      <c r="S1552" s="9"/>
      <c r="T1552" s="14">
        <v>12</v>
      </c>
      <c r="U1552" s="210" t="s">
        <v>4466</v>
      </c>
      <c r="V1552" s="14">
        <v>1</v>
      </c>
      <c r="W1552" s="14">
        <v>1</v>
      </c>
      <c r="X1552" s="14" t="s">
        <v>270</v>
      </c>
      <c r="Y1552">
        <v>608</v>
      </c>
      <c r="Z1552" t="s">
        <v>18167</v>
      </c>
      <c r="AA1552">
        <f t="shared" si="24"/>
        <v>2</v>
      </c>
    </row>
    <row r="1553" spans="1:27" x14ac:dyDescent="0.2">
      <c r="A1553">
        <v>4161</v>
      </c>
      <c r="B1553" s="1" t="s">
        <v>4518</v>
      </c>
      <c r="C1553" t="s">
        <v>2040</v>
      </c>
      <c r="D1553" s="9">
        <v>128</v>
      </c>
      <c r="E1553" s="9" t="s">
        <v>259</v>
      </c>
      <c r="F1553" s="9" t="s">
        <v>721</v>
      </c>
      <c r="G1553" s="10">
        <v>9</v>
      </c>
      <c r="H1553" s="10" t="s">
        <v>261</v>
      </c>
      <c r="I1553" s="10">
        <v>1944</v>
      </c>
      <c r="J1553" s="11">
        <v>16415</v>
      </c>
      <c r="K1553" s="12" t="s">
        <v>237</v>
      </c>
      <c r="L1553" s="13" t="s">
        <v>4519</v>
      </c>
      <c r="M1553" s="13" t="s">
        <v>290</v>
      </c>
      <c r="N1553" t="s">
        <v>291</v>
      </c>
      <c r="O1553" t="s">
        <v>323</v>
      </c>
      <c r="S1553" s="9"/>
      <c r="T1553" s="14">
        <v>12</v>
      </c>
      <c r="U1553" s="210" t="s">
        <v>4466</v>
      </c>
      <c r="V1553" s="14">
        <v>1</v>
      </c>
      <c r="W1553" s="14">
        <v>1</v>
      </c>
      <c r="X1553" s="14" t="s">
        <v>270</v>
      </c>
      <c r="Y1553">
        <v>128</v>
      </c>
      <c r="Z1553" t="s">
        <v>271</v>
      </c>
      <c r="AA1553">
        <f t="shared" si="24"/>
        <v>1</v>
      </c>
    </row>
    <row r="1554" spans="1:27" x14ac:dyDescent="0.2">
      <c r="A1554">
        <v>6541</v>
      </c>
      <c r="B1554" s="1" t="s">
        <v>4520</v>
      </c>
      <c r="C1554" t="s">
        <v>507</v>
      </c>
      <c r="D1554" s="9">
        <v>139</v>
      </c>
      <c r="E1554" s="9" t="s">
        <v>259</v>
      </c>
      <c r="F1554" s="9" t="s">
        <v>721</v>
      </c>
      <c r="G1554" s="10">
        <v>9</v>
      </c>
      <c r="H1554" s="10" t="s">
        <v>261</v>
      </c>
      <c r="I1554" s="10">
        <v>1944</v>
      </c>
      <c r="J1554" s="11" t="s">
        <v>4521</v>
      </c>
      <c r="K1554" s="12" t="s">
        <v>415</v>
      </c>
      <c r="L1554" s="13" t="s">
        <v>4522</v>
      </c>
      <c r="M1554" s="13" t="s">
        <v>290</v>
      </c>
      <c r="N1554" t="s">
        <v>573</v>
      </c>
      <c r="O1554" t="s">
        <v>439</v>
      </c>
      <c r="S1554" s="9"/>
      <c r="T1554" s="14">
        <v>12</v>
      </c>
      <c r="U1554" s="210" t="s">
        <v>4466</v>
      </c>
      <c r="V1554" s="14">
        <v>1</v>
      </c>
      <c r="W1554" s="14">
        <v>1</v>
      </c>
      <c r="X1554" s="14" t="s">
        <v>270</v>
      </c>
      <c r="Y1554">
        <v>139</v>
      </c>
      <c r="Z1554" t="s">
        <v>18167</v>
      </c>
      <c r="AA1554">
        <f t="shared" si="24"/>
        <v>1</v>
      </c>
    </row>
    <row r="1555" spans="1:27" x14ac:dyDescent="0.2">
      <c r="A1555">
        <v>3003</v>
      </c>
      <c r="B1555" s="1" t="s">
        <v>4516</v>
      </c>
      <c r="C1555" t="s">
        <v>3985</v>
      </c>
      <c r="D1555" s="9" t="s">
        <v>4316</v>
      </c>
      <c r="E1555" s="9" t="s">
        <v>259</v>
      </c>
      <c r="F1555" s="9" t="s">
        <v>721</v>
      </c>
      <c r="G1555" s="10">
        <v>9</v>
      </c>
      <c r="H1555" s="10" t="s">
        <v>261</v>
      </c>
      <c r="I1555" s="10">
        <v>1944</v>
      </c>
      <c r="J1555" s="11" t="s">
        <v>4521</v>
      </c>
      <c r="K1555" s="12" t="s">
        <v>415</v>
      </c>
      <c r="L1555" s="13" t="s">
        <v>4517</v>
      </c>
      <c r="M1555" s="13" t="s">
        <v>290</v>
      </c>
      <c r="N1555" t="s">
        <v>573</v>
      </c>
      <c r="O1555" t="s">
        <v>292</v>
      </c>
      <c r="S1555" s="9"/>
      <c r="T1555" s="14">
        <v>12</v>
      </c>
      <c r="U1555" s="210" t="s">
        <v>4466</v>
      </c>
      <c r="V1555" s="14">
        <v>1</v>
      </c>
      <c r="W1555" s="14">
        <v>1</v>
      </c>
      <c r="X1555" s="14" t="s">
        <v>270</v>
      </c>
      <c r="Y1555">
        <v>142</v>
      </c>
      <c r="Z1555" t="s">
        <v>18167</v>
      </c>
      <c r="AA1555">
        <f t="shared" si="24"/>
        <v>2</v>
      </c>
    </row>
    <row r="1556" spans="1:27" x14ac:dyDescent="0.2">
      <c r="A1556">
        <v>6247</v>
      </c>
      <c r="B1556" s="1" t="s">
        <v>4527</v>
      </c>
      <c r="C1556" t="s">
        <v>2040</v>
      </c>
      <c r="D1556" s="9">
        <v>692</v>
      </c>
      <c r="E1556" s="9" t="s">
        <v>259</v>
      </c>
      <c r="F1556" s="9" t="s">
        <v>721</v>
      </c>
      <c r="G1556" s="10">
        <v>9</v>
      </c>
      <c r="H1556" s="10" t="s">
        <v>261</v>
      </c>
      <c r="I1556" s="10">
        <v>1944</v>
      </c>
      <c r="J1556" s="11" t="s">
        <v>4521</v>
      </c>
      <c r="K1556" s="12" t="s">
        <v>415</v>
      </c>
      <c r="L1556" s="117" t="s">
        <v>18519</v>
      </c>
      <c r="M1556" s="13" t="s">
        <v>263</v>
      </c>
      <c r="N1556" t="s">
        <v>613</v>
      </c>
      <c r="O1556" t="s">
        <v>1087</v>
      </c>
      <c r="Q1556" t="s">
        <v>672</v>
      </c>
      <c r="S1556" s="9" t="s">
        <v>4528</v>
      </c>
      <c r="T1556" s="14">
        <v>12</v>
      </c>
      <c r="U1556" s="210" t="s">
        <v>4466</v>
      </c>
      <c r="V1556" s="14">
        <v>1</v>
      </c>
      <c r="W1556" s="14">
        <v>1</v>
      </c>
      <c r="X1556" s="14" t="s">
        <v>270</v>
      </c>
      <c r="Y1556">
        <v>692</v>
      </c>
      <c r="Z1556" t="s">
        <v>271</v>
      </c>
      <c r="AA1556">
        <f t="shared" si="24"/>
        <v>1</v>
      </c>
    </row>
    <row r="1557" spans="1:27" x14ac:dyDescent="0.2">
      <c r="A1557">
        <v>5677</v>
      </c>
      <c r="B1557" s="1" t="s">
        <v>4523</v>
      </c>
      <c r="C1557" t="s">
        <v>3985</v>
      </c>
      <c r="D1557" s="9" t="s">
        <v>2067</v>
      </c>
      <c r="E1557" s="9" t="s">
        <v>508</v>
      </c>
      <c r="F1557" s="9" t="s">
        <v>776</v>
      </c>
      <c r="G1557" s="10">
        <v>10</v>
      </c>
      <c r="H1557" s="10" t="s">
        <v>261</v>
      </c>
      <c r="I1557" s="10">
        <v>1944</v>
      </c>
      <c r="J1557" s="11">
        <v>16416</v>
      </c>
      <c r="K1557" s="12" t="s">
        <v>237</v>
      </c>
      <c r="L1557" s="13" t="s">
        <v>4524</v>
      </c>
      <c r="M1557" s="13" t="s">
        <v>290</v>
      </c>
      <c r="N1557" t="s">
        <v>291</v>
      </c>
      <c r="O1557" t="s">
        <v>439</v>
      </c>
      <c r="S1557" s="9"/>
      <c r="T1557" s="14">
        <v>12</v>
      </c>
      <c r="U1557" s="210" t="s">
        <v>4466</v>
      </c>
      <c r="V1557" s="14">
        <v>1</v>
      </c>
      <c r="W1557" s="14">
        <v>1</v>
      </c>
      <c r="X1557" s="14" t="s">
        <v>294</v>
      </c>
      <c r="Y1557" t="s">
        <v>2067</v>
      </c>
      <c r="Z1557" t="s">
        <v>18167</v>
      </c>
      <c r="AA1557">
        <f t="shared" si="24"/>
        <v>1</v>
      </c>
    </row>
    <row r="1558" spans="1:27" x14ac:dyDescent="0.2">
      <c r="A1558">
        <v>5038</v>
      </c>
      <c r="B1558" s="1" t="s">
        <v>4525</v>
      </c>
      <c r="C1558" t="s">
        <v>1027</v>
      </c>
      <c r="D1558" s="9" t="s">
        <v>2529</v>
      </c>
      <c r="E1558" s="9" t="s">
        <v>259</v>
      </c>
      <c r="F1558" s="9" t="s">
        <v>286</v>
      </c>
      <c r="G1558" s="10">
        <v>10</v>
      </c>
      <c r="H1558" s="10" t="s">
        <v>261</v>
      </c>
      <c r="I1558" s="10">
        <v>1944</v>
      </c>
      <c r="J1558" s="11">
        <v>16416</v>
      </c>
      <c r="K1558" s="12" t="s">
        <v>237</v>
      </c>
      <c r="L1558" s="13" t="s">
        <v>4526</v>
      </c>
      <c r="M1558" s="13" t="s">
        <v>290</v>
      </c>
      <c r="N1558" t="s">
        <v>291</v>
      </c>
      <c r="O1558" t="s">
        <v>646</v>
      </c>
      <c r="S1558" s="9"/>
      <c r="T1558" s="14">
        <v>12</v>
      </c>
      <c r="U1558" s="210" t="s">
        <v>4466</v>
      </c>
      <c r="V1558" s="14">
        <v>1</v>
      </c>
      <c r="W1558" s="14">
        <v>1</v>
      </c>
      <c r="X1558" s="14" t="s">
        <v>294</v>
      </c>
      <c r="Y1558" t="s">
        <v>2529</v>
      </c>
      <c r="Z1558" t="s">
        <v>271</v>
      </c>
      <c r="AA1558">
        <f t="shared" si="24"/>
        <v>1</v>
      </c>
    </row>
    <row r="1559" spans="1:27" x14ac:dyDescent="0.2">
      <c r="A1559">
        <v>264</v>
      </c>
      <c r="B1559" s="1" t="s">
        <v>4529</v>
      </c>
      <c r="C1559" t="s">
        <v>284</v>
      </c>
      <c r="D1559" s="9" t="s">
        <v>4530</v>
      </c>
      <c r="E1559" s="9" t="s">
        <v>259</v>
      </c>
      <c r="F1559" s="9" t="s">
        <v>312</v>
      </c>
      <c r="G1559" s="10">
        <v>11</v>
      </c>
      <c r="H1559" s="10" t="s">
        <v>261</v>
      </c>
      <c r="I1559" s="10">
        <v>1944</v>
      </c>
      <c r="J1559" s="11">
        <v>16417</v>
      </c>
      <c r="K1559" s="12" t="s">
        <v>237</v>
      </c>
      <c r="L1559" s="13" t="s">
        <v>4531</v>
      </c>
      <c r="M1559" s="13" t="s">
        <v>753</v>
      </c>
      <c r="S1559" s="9"/>
      <c r="T1559" s="14">
        <v>12</v>
      </c>
      <c r="U1559" s="210" t="s">
        <v>4466</v>
      </c>
      <c r="V1559" s="14">
        <v>1</v>
      </c>
      <c r="W1559" s="14">
        <v>1</v>
      </c>
      <c r="X1559" s="14" t="s">
        <v>270</v>
      </c>
      <c r="Y1559">
        <v>604</v>
      </c>
      <c r="Z1559" t="s">
        <v>505</v>
      </c>
      <c r="AA1559">
        <f t="shared" si="24"/>
        <v>2</v>
      </c>
    </row>
    <row r="1560" spans="1:27" x14ac:dyDescent="0.2">
      <c r="A1560">
        <v>3439</v>
      </c>
      <c r="B1560" s="1" t="s">
        <v>4532</v>
      </c>
      <c r="C1560" t="s">
        <v>284</v>
      </c>
      <c r="D1560" s="9" t="s">
        <v>4533</v>
      </c>
      <c r="E1560" s="9" t="s">
        <v>259</v>
      </c>
      <c r="F1560" s="9" t="s">
        <v>312</v>
      </c>
      <c r="G1560" s="10">
        <v>11</v>
      </c>
      <c r="H1560" s="10" t="s">
        <v>261</v>
      </c>
      <c r="I1560" s="10">
        <v>1944</v>
      </c>
      <c r="J1560" s="11">
        <v>16417</v>
      </c>
      <c r="K1560" s="12" t="s">
        <v>237</v>
      </c>
      <c r="L1560" s="13" t="s">
        <v>4534</v>
      </c>
      <c r="M1560" s="13" t="s">
        <v>290</v>
      </c>
      <c r="O1560" t="s">
        <v>292</v>
      </c>
      <c r="S1560" s="9"/>
      <c r="T1560" s="14">
        <v>12</v>
      </c>
      <c r="U1560" s="210" t="s">
        <v>4466</v>
      </c>
      <c r="V1560" s="14">
        <v>1</v>
      </c>
      <c r="W1560" s="14">
        <v>1</v>
      </c>
      <c r="X1560" s="14" t="s">
        <v>270</v>
      </c>
      <c r="Y1560">
        <v>125</v>
      </c>
      <c r="Z1560" t="s">
        <v>505</v>
      </c>
      <c r="AA1560">
        <f t="shared" si="24"/>
        <v>2</v>
      </c>
    </row>
    <row r="1561" spans="1:27" x14ac:dyDescent="0.2">
      <c r="A1561">
        <v>2845</v>
      </c>
      <c r="B1561" s="1" t="s">
        <v>4535</v>
      </c>
      <c r="C1561" t="s">
        <v>2040</v>
      </c>
      <c r="D1561" s="9" t="s">
        <v>4536</v>
      </c>
      <c r="E1561" s="9" t="s">
        <v>259</v>
      </c>
      <c r="F1561" s="9" t="s">
        <v>721</v>
      </c>
      <c r="G1561" s="10">
        <v>11</v>
      </c>
      <c r="H1561" s="10" t="s">
        <v>261</v>
      </c>
      <c r="I1561" s="10">
        <v>1944</v>
      </c>
      <c r="J1561" s="11">
        <v>16417</v>
      </c>
      <c r="K1561" s="12" t="s">
        <v>237</v>
      </c>
      <c r="L1561" s="13" t="s">
        <v>4537</v>
      </c>
      <c r="M1561" s="13" t="s">
        <v>290</v>
      </c>
      <c r="N1561" t="s">
        <v>573</v>
      </c>
      <c r="O1561" t="s">
        <v>764</v>
      </c>
      <c r="S1561" s="9"/>
      <c r="T1561" s="14">
        <v>12</v>
      </c>
      <c r="U1561" s="210" t="s">
        <v>4466</v>
      </c>
      <c r="V1561" s="14">
        <v>1</v>
      </c>
      <c r="W1561" s="14">
        <v>1</v>
      </c>
      <c r="X1561" s="14" t="s">
        <v>270</v>
      </c>
      <c r="Y1561">
        <v>105</v>
      </c>
      <c r="Z1561" t="s">
        <v>271</v>
      </c>
      <c r="AA1561">
        <f t="shared" si="24"/>
        <v>2</v>
      </c>
    </row>
    <row r="1562" spans="1:27" x14ac:dyDescent="0.2">
      <c r="A1562">
        <v>4923</v>
      </c>
      <c r="B1562" s="1" t="s">
        <v>4541</v>
      </c>
      <c r="C1562" t="s">
        <v>2040</v>
      </c>
      <c r="D1562" s="9">
        <v>128</v>
      </c>
      <c r="E1562" s="9" t="s">
        <v>259</v>
      </c>
      <c r="F1562" s="9" t="s">
        <v>721</v>
      </c>
      <c r="G1562" s="10">
        <v>11</v>
      </c>
      <c r="H1562" s="10" t="s">
        <v>261</v>
      </c>
      <c r="I1562" s="10">
        <v>1944</v>
      </c>
      <c r="J1562" s="11" t="s">
        <v>4539</v>
      </c>
      <c r="K1562" s="12" t="s">
        <v>415</v>
      </c>
      <c r="L1562" s="13" t="s">
        <v>4542</v>
      </c>
      <c r="M1562" s="13" t="s">
        <v>332</v>
      </c>
      <c r="N1562" t="s">
        <v>333</v>
      </c>
      <c r="Q1562" t="s">
        <v>334</v>
      </c>
      <c r="S1562" s="9"/>
      <c r="T1562" s="14">
        <v>12</v>
      </c>
      <c r="U1562" s="210" t="s">
        <v>4466</v>
      </c>
      <c r="V1562" s="14">
        <v>1</v>
      </c>
      <c r="W1562" s="14">
        <v>1</v>
      </c>
      <c r="X1562" s="14" t="s">
        <v>270</v>
      </c>
      <c r="Y1562">
        <v>128</v>
      </c>
      <c r="Z1562" t="s">
        <v>271</v>
      </c>
      <c r="AA1562">
        <f t="shared" si="24"/>
        <v>1</v>
      </c>
    </row>
    <row r="1563" spans="1:27" x14ac:dyDescent="0.2">
      <c r="A1563">
        <v>3446</v>
      </c>
      <c r="B1563" s="1" t="s">
        <v>4538</v>
      </c>
      <c r="C1563" t="s">
        <v>2221</v>
      </c>
      <c r="D1563" s="9">
        <v>406</v>
      </c>
      <c r="E1563" s="9" t="s">
        <v>259</v>
      </c>
      <c r="F1563" s="9" t="s">
        <v>413</v>
      </c>
      <c r="G1563" s="10">
        <v>11</v>
      </c>
      <c r="H1563" s="10" t="s">
        <v>261</v>
      </c>
      <c r="I1563" s="10">
        <v>1944</v>
      </c>
      <c r="J1563" s="11" t="s">
        <v>4539</v>
      </c>
      <c r="K1563" s="12" t="s">
        <v>415</v>
      </c>
      <c r="L1563" s="13" t="s">
        <v>4540</v>
      </c>
      <c r="M1563" s="13" t="s">
        <v>332</v>
      </c>
      <c r="N1563" t="s">
        <v>333</v>
      </c>
      <c r="Q1563" t="s">
        <v>334</v>
      </c>
      <c r="S1563" s="9"/>
      <c r="T1563" s="14">
        <v>12</v>
      </c>
      <c r="U1563" s="210" t="s">
        <v>4466</v>
      </c>
      <c r="V1563" s="14">
        <v>1</v>
      </c>
      <c r="W1563" s="14">
        <v>1</v>
      </c>
      <c r="X1563" s="14" t="s">
        <v>270</v>
      </c>
      <c r="Y1563">
        <v>406</v>
      </c>
      <c r="Z1563" t="s">
        <v>505</v>
      </c>
      <c r="AA1563">
        <f t="shared" si="24"/>
        <v>1</v>
      </c>
    </row>
    <row r="1564" spans="1:27" x14ac:dyDescent="0.2">
      <c r="A1564">
        <v>959</v>
      </c>
      <c r="B1564" s="1" t="s">
        <v>4543</v>
      </c>
      <c r="C1564" t="s">
        <v>284</v>
      </c>
      <c r="D1564" s="9" t="s">
        <v>4544</v>
      </c>
      <c r="E1564" s="9" t="s">
        <v>259</v>
      </c>
      <c r="F1564" s="9" t="s">
        <v>532</v>
      </c>
      <c r="G1564" s="10">
        <v>12</v>
      </c>
      <c r="H1564" s="10" t="s">
        <v>261</v>
      </c>
      <c r="I1564" s="10">
        <v>1944</v>
      </c>
      <c r="J1564" s="11">
        <v>16418</v>
      </c>
      <c r="K1564" s="12" t="s">
        <v>237</v>
      </c>
      <c r="L1564" s="13" t="s">
        <v>4545</v>
      </c>
      <c r="M1564" s="13" t="s">
        <v>290</v>
      </c>
      <c r="N1564" t="s">
        <v>291</v>
      </c>
      <c r="O1564" t="s">
        <v>764</v>
      </c>
      <c r="S1564" s="9"/>
      <c r="T1564" s="14">
        <v>12</v>
      </c>
      <c r="U1564" s="210" t="s">
        <v>4466</v>
      </c>
      <c r="V1564" s="14">
        <v>1</v>
      </c>
      <c r="W1564" s="14">
        <v>1</v>
      </c>
      <c r="X1564" s="14" t="s">
        <v>294</v>
      </c>
      <c r="Y1564" t="s">
        <v>3929</v>
      </c>
      <c r="Z1564" t="s">
        <v>271</v>
      </c>
      <c r="AA1564">
        <f t="shared" si="24"/>
        <v>3</v>
      </c>
    </row>
    <row r="1565" spans="1:27" x14ac:dyDescent="0.2">
      <c r="A1565">
        <v>2444</v>
      </c>
      <c r="B1565" s="1" t="s">
        <v>4546</v>
      </c>
      <c r="C1565" t="s">
        <v>1523</v>
      </c>
      <c r="D1565" s="9" t="s">
        <v>4547</v>
      </c>
      <c r="E1565" s="9" t="s">
        <v>259</v>
      </c>
      <c r="F1565" s="9" t="s">
        <v>312</v>
      </c>
      <c r="G1565" s="10">
        <v>12</v>
      </c>
      <c r="H1565" s="10" t="s">
        <v>261</v>
      </c>
      <c r="I1565" s="10">
        <v>1944</v>
      </c>
      <c r="J1565" s="11">
        <v>16418</v>
      </c>
      <c r="K1565" s="12" t="s">
        <v>237</v>
      </c>
      <c r="L1565" s="13" t="s">
        <v>4548</v>
      </c>
      <c r="M1565" s="13" t="s">
        <v>290</v>
      </c>
      <c r="O1565" t="s">
        <v>323</v>
      </c>
      <c r="S1565" s="9"/>
      <c r="T1565" s="14">
        <v>12</v>
      </c>
      <c r="U1565" s="210" t="s">
        <v>4466</v>
      </c>
      <c r="V1565" s="14">
        <v>1</v>
      </c>
      <c r="W1565" s="14">
        <v>1</v>
      </c>
      <c r="X1565" s="14" t="s">
        <v>270</v>
      </c>
      <c r="Y1565">
        <v>409</v>
      </c>
      <c r="Z1565" t="s">
        <v>505</v>
      </c>
      <c r="AA1565">
        <f t="shared" si="24"/>
        <v>3</v>
      </c>
    </row>
    <row r="1566" spans="1:27" x14ac:dyDescent="0.2">
      <c r="A1566">
        <v>2649</v>
      </c>
      <c r="B1566" s="1" t="s">
        <v>4549</v>
      </c>
      <c r="C1566" t="s">
        <v>1027</v>
      </c>
      <c r="D1566" s="9" t="s">
        <v>2435</v>
      </c>
      <c r="E1566" s="9" t="s">
        <v>259</v>
      </c>
      <c r="F1566" s="9" t="s">
        <v>532</v>
      </c>
      <c r="G1566" s="10">
        <v>12</v>
      </c>
      <c r="H1566" s="10" t="s">
        <v>261</v>
      </c>
      <c r="I1566" s="10">
        <v>1944</v>
      </c>
      <c r="J1566" s="11">
        <v>16418</v>
      </c>
      <c r="K1566" s="12" t="s">
        <v>237</v>
      </c>
      <c r="L1566" s="13" t="s">
        <v>231</v>
      </c>
      <c r="M1566" s="13" t="s">
        <v>290</v>
      </c>
      <c r="N1566" t="s">
        <v>291</v>
      </c>
      <c r="O1566" t="s">
        <v>1101</v>
      </c>
      <c r="S1566" s="9"/>
      <c r="T1566" s="14">
        <v>12</v>
      </c>
      <c r="U1566" s="210" t="s">
        <v>4466</v>
      </c>
      <c r="V1566" s="14">
        <v>1</v>
      </c>
      <c r="W1566" s="14">
        <v>1</v>
      </c>
      <c r="X1566" s="14" t="s">
        <v>294</v>
      </c>
      <c r="Y1566" t="s">
        <v>971</v>
      </c>
      <c r="Z1566" t="s">
        <v>271</v>
      </c>
      <c r="AA1566">
        <f t="shared" si="24"/>
        <v>2</v>
      </c>
    </row>
    <row r="1567" spans="1:27" x14ac:dyDescent="0.2">
      <c r="A1567">
        <v>3387</v>
      </c>
      <c r="B1567" s="1" t="s">
        <v>4550</v>
      </c>
      <c r="C1567" t="s">
        <v>1798</v>
      </c>
      <c r="D1567" s="9" t="s">
        <v>4551</v>
      </c>
      <c r="E1567" s="9" t="s">
        <v>876</v>
      </c>
      <c r="F1567" s="9" t="s">
        <v>776</v>
      </c>
      <c r="G1567" s="10">
        <v>12</v>
      </c>
      <c r="H1567" s="10" t="s">
        <v>261</v>
      </c>
      <c r="I1567" s="10">
        <v>1944</v>
      </c>
      <c r="J1567" s="11">
        <v>16418</v>
      </c>
      <c r="K1567" s="12" t="s">
        <v>237</v>
      </c>
      <c r="L1567" s="13" t="s">
        <v>4552</v>
      </c>
      <c r="M1567" s="13" t="s">
        <v>290</v>
      </c>
      <c r="N1567" t="s">
        <v>291</v>
      </c>
      <c r="O1567" t="s">
        <v>320</v>
      </c>
      <c r="S1567" s="9"/>
      <c r="T1567" s="14">
        <v>12</v>
      </c>
      <c r="U1567" s="210" t="s">
        <v>4466</v>
      </c>
      <c r="V1567" s="14">
        <v>1</v>
      </c>
      <c r="W1567" s="14">
        <v>1</v>
      </c>
      <c r="X1567" s="14" t="s">
        <v>294</v>
      </c>
      <c r="Y1567" t="s">
        <v>4551</v>
      </c>
      <c r="Z1567" t="s">
        <v>271</v>
      </c>
      <c r="AA1567">
        <f t="shared" si="24"/>
        <v>1</v>
      </c>
    </row>
    <row r="1568" spans="1:27" x14ac:dyDescent="0.2">
      <c r="A1568">
        <v>2726</v>
      </c>
      <c r="B1568" s="1" t="s">
        <v>4553</v>
      </c>
      <c r="C1568" t="s">
        <v>2221</v>
      </c>
      <c r="D1568" s="9">
        <v>307</v>
      </c>
      <c r="E1568" s="9" t="s">
        <v>259</v>
      </c>
      <c r="F1568" s="9" t="s">
        <v>312</v>
      </c>
      <c r="G1568" s="10">
        <v>12</v>
      </c>
      <c r="H1568" s="10" t="s">
        <v>261</v>
      </c>
      <c r="I1568" s="10">
        <v>1944</v>
      </c>
      <c r="J1568" s="11">
        <v>16418</v>
      </c>
      <c r="K1568" s="12" t="s">
        <v>415</v>
      </c>
      <c r="L1568" s="13" t="s">
        <v>4554</v>
      </c>
      <c r="M1568" s="13" t="s">
        <v>263</v>
      </c>
      <c r="N1568" t="s">
        <v>4555</v>
      </c>
      <c r="Q1568" t="s">
        <v>672</v>
      </c>
      <c r="S1568" s="9"/>
      <c r="T1568" s="14">
        <v>12</v>
      </c>
      <c r="U1568" s="210" t="s">
        <v>4466</v>
      </c>
      <c r="V1568" s="14">
        <v>1</v>
      </c>
      <c r="W1568" s="14">
        <v>1</v>
      </c>
      <c r="X1568" s="14" t="s">
        <v>270</v>
      </c>
      <c r="Y1568">
        <v>307</v>
      </c>
      <c r="Z1568" t="s">
        <v>505</v>
      </c>
      <c r="AA1568">
        <f t="shared" si="24"/>
        <v>1</v>
      </c>
    </row>
    <row r="1569" spans="1:27" x14ac:dyDescent="0.2">
      <c r="A1569">
        <v>4534</v>
      </c>
      <c r="B1569" s="1" t="s">
        <v>4562</v>
      </c>
      <c r="C1569" t="s">
        <v>1027</v>
      </c>
      <c r="D1569" s="26">
        <v>235</v>
      </c>
      <c r="E1569" s="9" t="s">
        <v>259</v>
      </c>
      <c r="F1569" s="9" t="s">
        <v>883</v>
      </c>
      <c r="G1569" s="10">
        <v>13</v>
      </c>
      <c r="H1569" s="10" t="s">
        <v>261</v>
      </c>
      <c r="I1569" s="10">
        <v>1944</v>
      </c>
      <c r="J1569" s="11">
        <v>16419</v>
      </c>
      <c r="K1569" s="12" t="s">
        <v>237</v>
      </c>
      <c r="L1569" s="13" t="s">
        <v>4563</v>
      </c>
      <c r="M1569" s="13" t="s">
        <v>263</v>
      </c>
      <c r="N1569" t="s">
        <v>280</v>
      </c>
      <c r="Q1569" t="s">
        <v>281</v>
      </c>
      <c r="S1569" s="9"/>
      <c r="T1569" s="14">
        <v>12</v>
      </c>
      <c r="U1569" s="210" t="s">
        <v>4466</v>
      </c>
      <c r="V1569" s="14">
        <v>1</v>
      </c>
      <c r="W1569" s="14">
        <v>1</v>
      </c>
      <c r="X1569" s="14" t="s">
        <v>270</v>
      </c>
      <c r="Y1569">
        <v>235</v>
      </c>
      <c r="Z1569" t="s">
        <v>1419</v>
      </c>
      <c r="AA1569">
        <f t="shared" si="24"/>
        <v>1</v>
      </c>
    </row>
    <row r="1570" spans="1:27" x14ac:dyDescent="0.2">
      <c r="A1570">
        <v>3559</v>
      </c>
      <c r="B1570" s="1" t="s">
        <v>4556</v>
      </c>
      <c r="C1570" t="s">
        <v>1523</v>
      </c>
      <c r="D1570" s="9" t="s">
        <v>4557</v>
      </c>
      <c r="E1570" s="9" t="s">
        <v>275</v>
      </c>
      <c r="F1570" s="9" t="s">
        <v>776</v>
      </c>
      <c r="G1570" s="10">
        <v>13</v>
      </c>
      <c r="H1570" s="10" t="s">
        <v>261</v>
      </c>
      <c r="I1570" s="10">
        <v>1944</v>
      </c>
      <c r="J1570" s="11">
        <v>16419</v>
      </c>
      <c r="K1570" s="12" t="s">
        <v>237</v>
      </c>
      <c r="L1570" s="13" t="s">
        <v>4558</v>
      </c>
      <c r="M1570" s="13" t="s">
        <v>290</v>
      </c>
      <c r="N1570" t="s">
        <v>291</v>
      </c>
      <c r="O1570" t="s">
        <v>320</v>
      </c>
      <c r="S1570" s="9"/>
      <c r="T1570" s="14">
        <v>12</v>
      </c>
      <c r="U1570" s="210" t="s">
        <v>4466</v>
      </c>
      <c r="V1570" s="14">
        <v>1</v>
      </c>
      <c r="W1570" s="14">
        <v>1</v>
      </c>
      <c r="X1570" s="14" t="s">
        <v>294</v>
      </c>
      <c r="Y1570" t="s">
        <v>4559</v>
      </c>
      <c r="Z1570" t="s">
        <v>505</v>
      </c>
      <c r="AA1570">
        <f t="shared" si="24"/>
        <v>2</v>
      </c>
    </row>
    <row r="1571" spans="1:27" x14ac:dyDescent="0.2">
      <c r="A1571">
        <v>4442</v>
      </c>
      <c r="B1571" s="1" t="s">
        <v>4560</v>
      </c>
      <c r="C1571" t="s">
        <v>1798</v>
      </c>
      <c r="D1571" s="9" t="s">
        <v>778</v>
      </c>
      <c r="E1571" s="9" t="s">
        <v>259</v>
      </c>
      <c r="F1571" s="9" t="s">
        <v>776</v>
      </c>
      <c r="G1571" s="10">
        <v>13</v>
      </c>
      <c r="H1571" s="10" t="s">
        <v>261</v>
      </c>
      <c r="I1571" s="10">
        <v>1944</v>
      </c>
      <c r="J1571" s="11">
        <v>16419</v>
      </c>
      <c r="K1571" s="12" t="s">
        <v>237</v>
      </c>
      <c r="L1571" s="13" t="s">
        <v>4561</v>
      </c>
      <c r="M1571" s="13" t="s">
        <v>290</v>
      </c>
      <c r="N1571" t="s">
        <v>291</v>
      </c>
      <c r="O1571" t="s">
        <v>292</v>
      </c>
      <c r="S1571" s="9"/>
      <c r="T1571" s="14">
        <v>12</v>
      </c>
      <c r="U1571" s="210" t="s">
        <v>4466</v>
      </c>
      <c r="V1571" s="14">
        <v>1</v>
      </c>
      <c r="W1571" s="14">
        <v>1</v>
      </c>
      <c r="X1571" s="14" t="s">
        <v>294</v>
      </c>
      <c r="Y1571" t="s">
        <v>778</v>
      </c>
      <c r="Z1571" t="s">
        <v>271</v>
      </c>
      <c r="AA1571">
        <f t="shared" si="24"/>
        <v>1</v>
      </c>
    </row>
    <row r="1572" spans="1:27" x14ac:dyDescent="0.2">
      <c r="A1572">
        <v>5686</v>
      </c>
      <c r="B1572" s="1" t="s">
        <v>4564</v>
      </c>
      <c r="C1572" t="s">
        <v>3985</v>
      </c>
      <c r="D1572" s="9" t="s">
        <v>2067</v>
      </c>
      <c r="E1572" s="9" t="s">
        <v>2588</v>
      </c>
      <c r="F1572" s="9" t="s">
        <v>776</v>
      </c>
      <c r="G1572" s="10">
        <v>15</v>
      </c>
      <c r="H1572" s="10" t="s">
        <v>261</v>
      </c>
      <c r="I1572" s="10">
        <v>1944</v>
      </c>
      <c r="J1572" s="11">
        <v>16421</v>
      </c>
      <c r="K1572" s="12" t="s">
        <v>237</v>
      </c>
      <c r="L1572" s="13" t="s">
        <v>4565</v>
      </c>
      <c r="M1572" s="13" t="s">
        <v>290</v>
      </c>
      <c r="N1572" t="s">
        <v>291</v>
      </c>
      <c r="O1572" t="s">
        <v>520</v>
      </c>
      <c r="S1572" s="9"/>
      <c r="T1572" s="14">
        <v>12</v>
      </c>
      <c r="U1572" s="210" t="s">
        <v>4466</v>
      </c>
      <c r="V1572" s="14">
        <v>1</v>
      </c>
      <c r="W1572" s="14">
        <v>1</v>
      </c>
      <c r="X1572" s="14" t="s">
        <v>294</v>
      </c>
      <c r="Y1572" t="s">
        <v>2067</v>
      </c>
      <c r="Z1572" t="s">
        <v>18167</v>
      </c>
      <c r="AA1572">
        <f t="shared" si="24"/>
        <v>1</v>
      </c>
    </row>
    <row r="1573" spans="1:27" x14ac:dyDescent="0.2">
      <c r="A1573">
        <v>5906</v>
      </c>
      <c r="B1573" s="1" t="s">
        <v>4566</v>
      </c>
      <c r="C1573" t="s">
        <v>1008</v>
      </c>
      <c r="D1573" s="9">
        <v>105</v>
      </c>
      <c r="E1573" s="9" t="s">
        <v>259</v>
      </c>
      <c r="F1573" s="9" t="s">
        <v>721</v>
      </c>
      <c r="G1573" s="10">
        <v>15</v>
      </c>
      <c r="H1573" s="10" t="s">
        <v>261</v>
      </c>
      <c r="I1573" s="10">
        <v>1944</v>
      </c>
      <c r="J1573" s="11" t="s">
        <v>4567</v>
      </c>
      <c r="K1573" s="12" t="s">
        <v>415</v>
      </c>
      <c r="L1573" s="13" t="s">
        <v>4568</v>
      </c>
      <c r="M1573" s="13" t="s">
        <v>290</v>
      </c>
      <c r="N1573" t="s">
        <v>573</v>
      </c>
      <c r="O1573" t="s">
        <v>520</v>
      </c>
      <c r="S1573" s="9"/>
      <c r="T1573" s="14">
        <v>12</v>
      </c>
      <c r="U1573" s="210" t="s">
        <v>4466</v>
      </c>
      <c r="V1573" s="14">
        <v>1</v>
      </c>
      <c r="W1573" s="14">
        <v>1</v>
      </c>
      <c r="X1573" s="14" t="s">
        <v>270</v>
      </c>
      <c r="Y1573">
        <v>105</v>
      </c>
      <c r="Z1573" t="s">
        <v>271</v>
      </c>
      <c r="AA1573">
        <f t="shared" si="24"/>
        <v>1</v>
      </c>
    </row>
    <row r="1574" spans="1:27" x14ac:dyDescent="0.2">
      <c r="A1574">
        <v>983</v>
      </c>
      <c r="B1574" s="1" t="s">
        <v>4573</v>
      </c>
      <c r="C1574" t="s">
        <v>1027</v>
      </c>
      <c r="D1574" s="9" t="s">
        <v>4574</v>
      </c>
      <c r="E1574" s="9" t="s">
        <v>259</v>
      </c>
      <c r="F1574" s="9" t="s">
        <v>883</v>
      </c>
      <c r="G1574" s="10">
        <v>16</v>
      </c>
      <c r="H1574" s="10" t="s">
        <v>261</v>
      </c>
      <c r="I1574" s="10">
        <v>1944</v>
      </c>
      <c r="J1574" s="11">
        <v>16422</v>
      </c>
      <c r="K1574" s="12" t="s">
        <v>237</v>
      </c>
      <c r="L1574" s="13" t="s">
        <v>4575</v>
      </c>
      <c r="M1574" s="13" t="s">
        <v>263</v>
      </c>
      <c r="N1574" t="s">
        <v>280</v>
      </c>
      <c r="Q1574" t="s">
        <v>281</v>
      </c>
      <c r="S1574" s="9"/>
      <c r="T1574" s="14">
        <v>12</v>
      </c>
      <c r="U1574" s="210" t="s">
        <v>4466</v>
      </c>
      <c r="V1574" s="14">
        <v>1</v>
      </c>
      <c r="W1574" s="14">
        <v>1</v>
      </c>
      <c r="X1574" s="14" t="s">
        <v>270</v>
      </c>
      <c r="Y1574">
        <v>235</v>
      </c>
      <c r="Z1574" t="s">
        <v>1419</v>
      </c>
      <c r="AA1574">
        <f t="shared" si="24"/>
        <v>3</v>
      </c>
    </row>
    <row r="1575" spans="1:27" x14ac:dyDescent="0.2">
      <c r="A1575">
        <v>6181</v>
      </c>
      <c r="B1575" s="1" t="s">
        <v>4586</v>
      </c>
      <c r="C1575" t="s">
        <v>1027</v>
      </c>
      <c r="D1575" s="9">
        <v>248</v>
      </c>
      <c r="E1575" s="9" t="s">
        <v>259</v>
      </c>
      <c r="F1575" s="9" t="s">
        <v>883</v>
      </c>
      <c r="G1575" s="10">
        <v>16</v>
      </c>
      <c r="H1575" s="10" t="s">
        <v>261</v>
      </c>
      <c r="I1575" s="10">
        <v>1944</v>
      </c>
      <c r="J1575" s="11">
        <v>16422</v>
      </c>
      <c r="K1575" s="12" t="s">
        <v>237</v>
      </c>
      <c r="L1575" s="13" t="s">
        <v>4587</v>
      </c>
      <c r="M1575" s="13" t="s">
        <v>263</v>
      </c>
      <c r="N1575" t="s">
        <v>280</v>
      </c>
      <c r="Q1575" t="s">
        <v>281</v>
      </c>
      <c r="S1575" s="9"/>
      <c r="T1575" s="14">
        <v>12</v>
      </c>
      <c r="U1575" s="210" t="s">
        <v>4466</v>
      </c>
      <c r="V1575" s="14">
        <v>1</v>
      </c>
      <c r="W1575" s="14">
        <v>1</v>
      </c>
      <c r="X1575" s="14" t="s">
        <v>270</v>
      </c>
      <c r="Y1575">
        <v>248</v>
      </c>
      <c r="Z1575" t="s">
        <v>1419</v>
      </c>
      <c r="AA1575">
        <f t="shared" si="24"/>
        <v>1</v>
      </c>
    </row>
    <row r="1576" spans="1:27" x14ac:dyDescent="0.2">
      <c r="A1576">
        <v>4669</v>
      </c>
      <c r="B1576" s="1" t="s">
        <v>4578</v>
      </c>
      <c r="C1576" t="s">
        <v>1027</v>
      </c>
      <c r="D1576" s="9">
        <v>618</v>
      </c>
      <c r="E1576" s="9" t="s">
        <v>2806</v>
      </c>
      <c r="F1576" s="9" t="s">
        <v>814</v>
      </c>
      <c r="G1576" s="10">
        <v>16</v>
      </c>
      <c r="H1576" s="10" t="s">
        <v>261</v>
      </c>
      <c r="I1576" s="10">
        <v>1944</v>
      </c>
      <c r="J1576" s="11">
        <v>16422</v>
      </c>
      <c r="K1576" s="12" t="s">
        <v>237</v>
      </c>
      <c r="L1576" s="13" t="s">
        <v>4579</v>
      </c>
      <c r="M1576" s="13" t="s">
        <v>781</v>
      </c>
      <c r="S1576" s="9"/>
      <c r="T1576" s="14">
        <v>12</v>
      </c>
      <c r="U1576" s="210" t="s">
        <v>4466</v>
      </c>
      <c r="V1576" s="14">
        <v>1</v>
      </c>
      <c r="W1576" s="14">
        <v>1</v>
      </c>
      <c r="X1576" s="14" t="s">
        <v>294</v>
      </c>
      <c r="Y1576">
        <v>618</v>
      </c>
      <c r="Z1576" t="s">
        <v>1419</v>
      </c>
      <c r="AA1576">
        <f t="shared" si="24"/>
        <v>1</v>
      </c>
    </row>
    <row r="1577" spans="1:27" x14ac:dyDescent="0.2">
      <c r="A1577">
        <v>5571</v>
      </c>
      <c r="B1577" s="1" t="s">
        <v>4580</v>
      </c>
      <c r="C1577" t="s">
        <v>1027</v>
      </c>
      <c r="D1577" s="9">
        <v>618</v>
      </c>
      <c r="E1577" s="9" t="s">
        <v>2806</v>
      </c>
      <c r="F1577" s="9" t="s">
        <v>814</v>
      </c>
      <c r="G1577" s="10">
        <v>16</v>
      </c>
      <c r="H1577" s="10" t="s">
        <v>261</v>
      </c>
      <c r="I1577" s="10">
        <v>1944</v>
      </c>
      <c r="J1577" s="11">
        <v>16422</v>
      </c>
      <c r="K1577" s="12" t="s">
        <v>237</v>
      </c>
      <c r="L1577" s="13" t="s">
        <v>4579</v>
      </c>
      <c r="M1577" s="13" t="s">
        <v>781</v>
      </c>
      <c r="S1577" s="9"/>
      <c r="T1577" s="14">
        <v>12</v>
      </c>
      <c r="U1577" s="210" t="s">
        <v>4466</v>
      </c>
      <c r="V1577" s="14">
        <v>1</v>
      </c>
      <c r="W1577" s="14">
        <v>1</v>
      </c>
      <c r="X1577" s="14" t="s">
        <v>294</v>
      </c>
      <c r="Y1577">
        <v>618</v>
      </c>
      <c r="Z1577" t="s">
        <v>1419</v>
      </c>
      <c r="AA1577">
        <f t="shared" si="24"/>
        <v>1</v>
      </c>
    </row>
    <row r="1578" spans="1:27" x14ac:dyDescent="0.2">
      <c r="A1578">
        <v>3322</v>
      </c>
      <c r="B1578" s="1" t="s">
        <v>4581</v>
      </c>
      <c r="C1578" t="s">
        <v>1027</v>
      </c>
      <c r="D1578" s="9">
        <v>618</v>
      </c>
      <c r="E1578" s="9" t="s">
        <v>2806</v>
      </c>
      <c r="F1578" s="9" t="s">
        <v>814</v>
      </c>
      <c r="G1578" s="10">
        <v>16</v>
      </c>
      <c r="H1578" s="10" t="s">
        <v>261</v>
      </c>
      <c r="I1578" s="10">
        <v>1944</v>
      </c>
      <c r="J1578" s="11">
        <v>16422</v>
      </c>
      <c r="K1578" s="12" t="s">
        <v>237</v>
      </c>
      <c r="L1578" s="13" t="s">
        <v>4579</v>
      </c>
      <c r="M1578" s="13" t="s">
        <v>781</v>
      </c>
      <c r="S1578" s="9"/>
      <c r="T1578" s="14">
        <v>12</v>
      </c>
      <c r="U1578" s="210" t="s">
        <v>4466</v>
      </c>
      <c r="V1578" s="14">
        <v>1</v>
      </c>
      <c r="W1578" s="14">
        <v>1</v>
      </c>
      <c r="X1578" s="14" t="s">
        <v>294</v>
      </c>
      <c r="Y1578">
        <v>618</v>
      </c>
      <c r="Z1578" t="s">
        <v>1419</v>
      </c>
      <c r="AA1578">
        <f t="shared" si="24"/>
        <v>1</v>
      </c>
    </row>
    <row r="1579" spans="1:27" x14ac:dyDescent="0.2">
      <c r="A1579">
        <v>4358</v>
      </c>
      <c r="B1579" s="1" t="s">
        <v>4582</v>
      </c>
      <c r="C1579" t="s">
        <v>1027</v>
      </c>
      <c r="D1579" s="9">
        <v>618</v>
      </c>
      <c r="E1579" s="9" t="s">
        <v>2806</v>
      </c>
      <c r="F1579" s="9" t="s">
        <v>814</v>
      </c>
      <c r="G1579" s="10">
        <v>16</v>
      </c>
      <c r="H1579" s="10" t="s">
        <v>261</v>
      </c>
      <c r="I1579" s="10">
        <v>1944</v>
      </c>
      <c r="J1579" s="11">
        <v>16422</v>
      </c>
      <c r="K1579" s="12" t="s">
        <v>237</v>
      </c>
      <c r="L1579" s="13" t="s">
        <v>4579</v>
      </c>
      <c r="M1579" s="13" t="s">
        <v>781</v>
      </c>
      <c r="S1579" s="9"/>
      <c r="T1579" s="14">
        <v>12</v>
      </c>
      <c r="U1579" s="210" t="s">
        <v>4466</v>
      </c>
      <c r="V1579" s="14">
        <v>1</v>
      </c>
      <c r="W1579" s="14">
        <v>1</v>
      </c>
      <c r="X1579" s="14" t="s">
        <v>294</v>
      </c>
      <c r="Y1579">
        <v>618</v>
      </c>
      <c r="Z1579" t="s">
        <v>1419</v>
      </c>
      <c r="AA1579">
        <f t="shared" si="24"/>
        <v>1</v>
      </c>
    </row>
    <row r="1580" spans="1:27" x14ac:dyDescent="0.2">
      <c r="A1580">
        <v>2171</v>
      </c>
      <c r="B1580" s="1" t="s">
        <v>4583</v>
      </c>
      <c r="C1580" t="s">
        <v>1027</v>
      </c>
      <c r="D1580" s="9">
        <v>618</v>
      </c>
      <c r="E1580" s="9" t="s">
        <v>2806</v>
      </c>
      <c r="F1580" s="9" t="s">
        <v>814</v>
      </c>
      <c r="G1580" s="10">
        <v>16</v>
      </c>
      <c r="H1580" s="10" t="s">
        <v>261</v>
      </c>
      <c r="I1580" s="10">
        <v>1944</v>
      </c>
      <c r="J1580" s="11">
        <v>16422</v>
      </c>
      <c r="K1580" s="12" t="s">
        <v>237</v>
      </c>
      <c r="L1580" s="13" t="s">
        <v>4579</v>
      </c>
      <c r="M1580" s="13" t="s">
        <v>781</v>
      </c>
      <c r="S1580" s="9"/>
      <c r="T1580" s="14">
        <v>12</v>
      </c>
      <c r="U1580" s="210" t="s">
        <v>4466</v>
      </c>
      <c r="V1580" s="14">
        <v>1</v>
      </c>
      <c r="W1580" s="14">
        <v>1</v>
      </c>
      <c r="X1580" s="14" t="s">
        <v>294</v>
      </c>
      <c r="Y1580">
        <v>618</v>
      </c>
      <c r="Z1580" t="s">
        <v>1419</v>
      </c>
      <c r="AA1580">
        <f t="shared" si="24"/>
        <v>1</v>
      </c>
    </row>
    <row r="1581" spans="1:27" x14ac:dyDescent="0.2">
      <c r="A1581">
        <v>3750</v>
      </c>
      <c r="B1581" s="1" t="s">
        <v>4584</v>
      </c>
      <c r="C1581" t="s">
        <v>1027</v>
      </c>
      <c r="D1581" s="9">
        <v>618</v>
      </c>
      <c r="E1581" s="9" t="s">
        <v>2806</v>
      </c>
      <c r="F1581" s="9" t="s">
        <v>814</v>
      </c>
      <c r="G1581" s="10">
        <v>16</v>
      </c>
      <c r="H1581" s="10" t="s">
        <v>261</v>
      </c>
      <c r="I1581" s="10">
        <v>1944</v>
      </c>
      <c r="J1581" s="11">
        <v>16422</v>
      </c>
      <c r="K1581" s="12" t="s">
        <v>237</v>
      </c>
      <c r="L1581" s="13" t="s">
        <v>4585</v>
      </c>
      <c r="M1581" s="13" t="s">
        <v>17959</v>
      </c>
      <c r="S1581" s="9"/>
      <c r="T1581" s="14">
        <v>12</v>
      </c>
      <c r="U1581" s="210" t="s">
        <v>4466</v>
      </c>
      <c r="V1581" s="14">
        <v>0</v>
      </c>
      <c r="W1581" s="14">
        <v>0</v>
      </c>
      <c r="X1581" s="14" t="s">
        <v>294</v>
      </c>
      <c r="Y1581">
        <v>618</v>
      </c>
      <c r="Z1581" t="s">
        <v>1419</v>
      </c>
      <c r="AA1581">
        <f t="shared" si="24"/>
        <v>1</v>
      </c>
    </row>
    <row r="1582" spans="1:27" x14ac:dyDescent="0.2">
      <c r="A1582">
        <v>5687</v>
      </c>
      <c r="B1582" s="1" t="s">
        <v>4576</v>
      </c>
      <c r="C1582" t="s">
        <v>3985</v>
      </c>
      <c r="D1582" s="9" t="s">
        <v>2067</v>
      </c>
      <c r="E1582" s="9" t="s">
        <v>2588</v>
      </c>
      <c r="F1582" s="9" t="s">
        <v>776</v>
      </c>
      <c r="G1582" s="10">
        <v>16</v>
      </c>
      <c r="H1582" s="10" t="s">
        <v>261</v>
      </c>
      <c r="I1582" s="10">
        <v>1944</v>
      </c>
      <c r="J1582" s="11">
        <v>16422</v>
      </c>
      <c r="K1582" s="12" t="s">
        <v>237</v>
      </c>
      <c r="L1582" s="13" t="s">
        <v>18356</v>
      </c>
      <c r="M1582" s="13" t="s">
        <v>290</v>
      </c>
      <c r="N1582" t="s">
        <v>291</v>
      </c>
      <c r="O1582" t="s">
        <v>17896</v>
      </c>
      <c r="S1582" s="9"/>
      <c r="T1582" s="14">
        <v>12</v>
      </c>
      <c r="U1582" s="210" t="s">
        <v>4466</v>
      </c>
      <c r="V1582" s="14">
        <v>1</v>
      </c>
      <c r="W1582" s="14">
        <v>1</v>
      </c>
      <c r="X1582" s="14" t="s">
        <v>294</v>
      </c>
      <c r="Y1582" t="s">
        <v>2067</v>
      </c>
      <c r="Z1582" t="s">
        <v>18167</v>
      </c>
      <c r="AA1582">
        <f t="shared" si="24"/>
        <v>1</v>
      </c>
    </row>
    <row r="1583" spans="1:27" x14ac:dyDescent="0.2">
      <c r="A1583">
        <v>5699</v>
      </c>
      <c r="B1583" s="1" t="s">
        <v>4577</v>
      </c>
      <c r="C1583" t="s">
        <v>3985</v>
      </c>
      <c r="D1583" s="9" t="s">
        <v>2067</v>
      </c>
      <c r="E1583" s="9" t="s">
        <v>2588</v>
      </c>
      <c r="F1583" s="9" t="s">
        <v>776</v>
      </c>
      <c r="G1583" s="10">
        <v>16</v>
      </c>
      <c r="H1583" s="10" t="s">
        <v>261</v>
      </c>
      <c r="I1583" s="10">
        <v>1944</v>
      </c>
      <c r="J1583" s="11">
        <v>16422</v>
      </c>
      <c r="K1583" s="12" t="s">
        <v>237</v>
      </c>
      <c r="L1583" s="13" t="s">
        <v>18355</v>
      </c>
      <c r="M1583" s="13" t="s">
        <v>290</v>
      </c>
      <c r="N1583" t="s">
        <v>291</v>
      </c>
      <c r="O1583" t="s">
        <v>17896</v>
      </c>
      <c r="S1583" s="9"/>
      <c r="T1583" s="14">
        <v>12</v>
      </c>
      <c r="U1583" s="210" t="s">
        <v>4466</v>
      </c>
      <c r="V1583" s="14">
        <v>1</v>
      </c>
      <c r="W1583" s="14">
        <v>1</v>
      </c>
      <c r="X1583" s="14" t="s">
        <v>294</v>
      </c>
      <c r="Y1583" t="s">
        <v>2067</v>
      </c>
      <c r="Z1583" t="s">
        <v>18167</v>
      </c>
      <c r="AA1583">
        <f t="shared" si="24"/>
        <v>1</v>
      </c>
    </row>
    <row r="1584" spans="1:27" x14ac:dyDescent="0.2">
      <c r="A1584">
        <v>1234</v>
      </c>
      <c r="B1584" s="1" t="s">
        <v>4569</v>
      </c>
      <c r="C1584" t="s">
        <v>1511</v>
      </c>
      <c r="D1584" s="9" t="s">
        <v>4570</v>
      </c>
      <c r="E1584" s="9" t="s">
        <v>259</v>
      </c>
      <c r="F1584" s="9" t="s">
        <v>883</v>
      </c>
      <c r="G1584" s="10">
        <v>16</v>
      </c>
      <c r="H1584" s="10" t="s">
        <v>261</v>
      </c>
      <c r="I1584" s="10">
        <v>1944</v>
      </c>
      <c r="J1584" s="11">
        <v>16422</v>
      </c>
      <c r="K1584" s="12" t="s">
        <v>237</v>
      </c>
      <c r="L1584" s="13" t="s">
        <v>4571</v>
      </c>
      <c r="M1584" s="13" t="s">
        <v>290</v>
      </c>
      <c r="O1584" t="s">
        <v>4572</v>
      </c>
      <c r="S1584" s="9"/>
      <c r="T1584" s="14">
        <v>12</v>
      </c>
      <c r="U1584" s="210" t="s">
        <v>4466</v>
      </c>
      <c r="V1584" s="14">
        <v>1</v>
      </c>
      <c r="W1584" s="14">
        <v>1</v>
      </c>
      <c r="X1584" s="14" t="s">
        <v>270</v>
      </c>
      <c r="Y1584">
        <v>248</v>
      </c>
      <c r="Z1584" t="s">
        <v>271</v>
      </c>
      <c r="AA1584">
        <f t="shared" si="24"/>
        <v>4</v>
      </c>
    </row>
    <row r="1585" spans="1:27" x14ac:dyDescent="0.2">
      <c r="A1585">
        <v>490</v>
      </c>
      <c r="B1585" s="1" t="s">
        <v>4588</v>
      </c>
      <c r="C1585" t="s">
        <v>1027</v>
      </c>
      <c r="D1585" s="9" t="s">
        <v>4589</v>
      </c>
      <c r="E1585" s="9" t="s">
        <v>876</v>
      </c>
      <c r="F1585" s="9" t="s">
        <v>1416</v>
      </c>
      <c r="G1585" s="10">
        <v>17</v>
      </c>
      <c r="H1585" s="10" t="s">
        <v>261</v>
      </c>
      <c r="I1585" s="10">
        <v>1944</v>
      </c>
      <c r="J1585" s="22">
        <v>16423</v>
      </c>
      <c r="K1585" s="12" t="s">
        <v>237</v>
      </c>
      <c r="L1585" s="13" t="s">
        <v>4590</v>
      </c>
      <c r="M1585" s="13" t="s">
        <v>290</v>
      </c>
      <c r="O1585" s="98" t="s">
        <v>93</v>
      </c>
      <c r="S1585" s="9"/>
      <c r="T1585" s="14">
        <v>12</v>
      </c>
      <c r="U1585" s="210" t="s">
        <v>4466</v>
      </c>
      <c r="V1585" s="14">
        <v>1</v>
      </c>
      <c r="W1585" s="14">
        <v>1</v>
      </c>
      <c r="X1585" s="14" t="s">
        <v>270</v>
      </c>
      <c r="Y1585">
        <v>45</v>
      </c>
      <c r="Z1585" t="s">
        <v>1419</v>
      </c>
      <c r="AA1585">
        <f t="shared" si="24"/>
        <v>2</v>
      </c>
    </row>
    <row r="1586" spans="1:27" x14ac:dyDescent="0.2">
      <c r="A1586">
        <v>1983</v>
      </c>
      <c r="B1586" s="1" t="s">
        <v>4594</v>
      </c>
      <c r="C1586" t="s">
        <v>1523</v>
      </c>
      <c r="D1586" s="9">
        <v>29</v>
      </c>
      <c r="E1586" s="9" t="s">
        <v>259</v>
      </c>
      <c r="F1586" s="9" t="s">
        <v>413</v>
      </c>
      <c r="G1586" s="10">
        <v>17</v>
      </c>
      <c r="H1586" s="10" t="s">
        <v>261</v>
      </c>
      <c r="I1586" s="10">
        <v>1944</v>
      </c>
      <c r="J1586" s="11" t="s">
        <v>4592</v>
      </c>
      <c r="K1586" s="12" t="s">
        <v>415</v>
      </c>
      <c r="L1586" s="13" t="s">
        <v>18816</v>
      </c>
      <c r="M1586" s="13" t="s">
        <v>332</v>
      </c>
      <c r="N1586" s="15" t="s">
        <v>333</v>
      </c>
      <c r="Q1586" t="s">
        <v>334</v>
      </c>
      <c r="S1586" s="9" t="s">
        <v>4595</v>
      </c>
      <c r="T1586" s="14">
        <v>12</v>
      </c>
      <c r="U1586" s="210" t="s">
        <v>4466</v>
      </c>
      <c r="V1586" s="14">
        <v>1</v>
      </c>
      <c r="W1586" s="14">
        <v>1</v>
      </c>
      <c r="X1586" s="14" t="s">
        <v>270</v>
      </c>
      <c r="Y1586">
        <v>29</v>
      </c>
      <c r="Z1586" t="s">
        <v>505</v>
      </c>
      <c r="AA1586">
        <f t="shared" si="24"/>
        <v>1</v>
      </c>
    </row>
    <row r="1587" spans="1:27" s="109" customFormat="1" x14ac:dyDescent="0.2">
      <c r="A1587">
        <v>740</v>
      </c>
      <c r="B1587" s="1" t="s">
        <v>4591</v>
      </c>
      <c r="C1587" t="s">
        <v>2040</v>
      </c>
      <c r="D1587" s="9" t="s">
        <v>3663</v>
      </c>
      <c r="E1587" s="9" t="s">
        <v>259</v>
      </c>
      <c r="F1587" s="9" t="s">
        <v>721</v>
      </c>
      <c r="G1587" s="10">
        <v>17</v>
      </c>
      <c r="H1587" s="10" t="s">
        <v>261</v>
      </c>
      <c r="I1587" s="10">
        <v>1944</v>
      </c>
      <c r="J1587" s="11" t="s">
        <v>4592</v>
      </c>
      <c r="K1587" s="12" t="s">
        <v>415</v>
      </c>
      <c r="L1587" s="13" t="s">
        <v>4593</v>
      </c>
      <c r="M1587" s="13" t="s">
        <v>290</v>
      </c>
      <c r="N1587" t="s">
        <v>573</v>
      </c>
      <c r="O1587" t="s">
        <v>439</v>
      </c>
      <c r="P1587"/>
      <c r="Q1587"/>
      <c r="R1587"/>
      <c r="S1587" s="9"/>
      <c r="T1587" s="14">
        <v>12</v>
      </c>
      <c r="U1587" s="210" t="s">
        <v>4466</v>
      </c>
      <c r="V1587" s="14">
        <v>1</v>
      </c>
      <c r="W1587" s="14">
        <v>1</v>
      </c>
      <c r="X1587" s="14" t="s">
        <v>270</v>
      </c>
      <c r="Y1587">
        <v>692</v>
      </c>
      <c r="Z1587" t="s">
        <v>271</v>
      </c>
      <c r="AA1587">
        <f t="shared" si="24"/>
        <v>2</v>
      </c>
    </row>
    <row r="1588" spans="1:27" x14ac:dyDescent="0.2">
      <c r="A1588" s="109">
        <v>5267</v>
      </c>
      <c r="B1588" s="108" t="s">
        <v>4596</v>
      </c>
      <c r="C1588" s="109" t="s">
        <v>1798</v>
      </c>
      <c r="D1588" s="110" t="s">
        <v>2138</v>
      </c>
      <c r="E1588" s="110" t="s">
        <v>259</v>
      </c>
      <c r="F1588" s="110" t="s">
        <v>260</v>
      </c>
      <c r="G1588" s="111">
        <v>18</v>
      </c>
      <c r="H1588" s="111" t="s">
        <v>261</v>
      </c>
      <c r="I1588" s="111">
        <v>1944</v>
      </c>
      <c r="J1588" s="112">
        <v>16424</v>
      </c>
      <c r="K1588" s="113" t="s">
        <v>237</v>
      </c>
      <c r="L1588" s="114" t="s">
        <v>4597</v>
      </c>
      <c r="M1588" s="109" t="s">
        <v>290</v>
      </c>
      <c r="N1588" s="109"/>
      <c r="O1588" s="109" t="s">
        <v>93</v>
      </c>
      <c r="P1588" s="109"/>
      <c r="Q1588" s="109"/>
      <c r="R1588" s="109"/>
      <c r="S1588" s="110"/>
      <c r="T1588" s="109">
        <v>12</v>
      </c>
      <c r="U1588" s="212" t="s">
        <v>4466</v>
      </c>
      <c r="V1588" s="109">
        <v>1</v>
      </c>
      <c r="W1588" s="109">
        <v>1</v>
      </c>
      <c r="X1588" s="109" t="s">
        <v>270</v>
      </c>
      <c r="Y1588" s="109" t="s">
        <v>2138</v>
      </c>
      <c r="Z1588" s="109" t="s">
        <v>271</v>
      </c>
      <c r="AA1588" s="109">
        <f t="shared" si="24"/>
        <v>1</v>
      </c>
    </row>
    <row r="1589" spans="1:27" x14ac:dyDescent="0.2">
      <c r="A1589">
        <v>4748</v>
      </c>
      <c r="B1589" s="1" t="s">
        <v>4601</v>
      </c>
      <c r="C1589" t="s">
        <v>2221</v>
      </c>
      <c r="D1589" s="9">
        <v>85</v>
      </c>
      <c r="E1589" s="9" t="s">
        <v>259</v>
      </c>
      <c r="F1589" s="9" t="s">
        <v>413</v>
      </c>
      <c r="G1589" s="10">
        <v>18</v>
      </c>
      <c r="H1589" s="10" t="s">
        <v>261</v>
      </c>
      <c r="I1589" s="10">
        <v>1944</v>
      </c>
      <c r="J1589" s="11" t="s">
        <v>4600</v>
      </c>
      <c r="K1589" s="12" t="s">
        <v>415</v>
      </c>
      <c r="L1589" s="117" t="s">
        <v>18622</v>
      </c>
      <c r="M1589" s="13" t="s">
        <v>263</v>
      </c>
      <c r="N1589" t="s">
        <v>692</v>
      </c>
      <c r="Q1589" t="s">
        <v>672</v>
      </c>
      <c r="S1589" s="9"/>
      <c r="T1589" s="14">
        <v>12</v>
      </c>
      <c r="U1589" s="210" t="s">
        <v>4466</v>
      </c>
      <c r="V1589" s="14">
        <v>1</v>
      </c>
      <c r="W1589" s="14">
        <v>1</v>
      </c>
      <c r="X1589" s="14" t="s">
        <v>270</v>
      </c>
      <c r="Y1589">
        <v>85</v>
      </c>
      <c r="Z1589" t="s">
        <v>505</v>
      </c>
      <c r="AA1589">
        <f t="shared" si="24"/>
        <v>1</v>
      </c>
    </row>
    <row r="1590" spans="1:27" x14ac:dyDescent="0.2">
      <c r="A1590" s="31">
        <v>2621</v>
      </c>
      <c r="B1590" s="30" t="s">
        <v>4598</v>
      </c>
      <c r="C1590" s="31" t="s">
        <v>1027</v>
      </c>
      <c r="D1590" s="74" t="s">
        <v>4599</v>
      </c>
      <c r="E1590" s="32" t="s">
        <v>259</v>
      </c>
      <c r="F1590" s="32" t="s">
        <v>1416</v>
      </c>
      <c r="G1590" s="33">
        <v>18</v>
      </c>
      <c r="H1590" s="33" t="s">
        <v>261</v>
      </c>
      <c r="I1590" s="33">
        <v>1944</v>
      </c>
      <c r="J1590" s="34" t="s">
        <v>4600</v>
      </c>
      <c r="K1590" s="35" t="s">
        <v>415</v>
      </c>
      <c r="L1590" s="35" t="s">
        <v>17815</v>
      </c>
      <c r="M1590" s="75" t="s">
        <v>332</v>
      </c>
      <c r="N1590" s="75" t="s">
        <v>333</v>
      </c>
      <c r="O1590" s="31"/>
      <c r="P1590" s="31"/>
      <c r="Q1590" s="31" t="s">
        <v>334</v>
      </c>
      <c r="R1590" s="31"/>
      <c r="S1590" s="32"/>
      <c r="T1590" s="31">
        <v>12</v>
      </c>
      <c r="U1590" s="213" t="s">
        <v>4466</v>
      </c>
      <c r="V1590" s="31">
        <v>1</v>
      </c>
      <c r="W1590" s="31">
        <v>1</v>
      </c>
      <c r="X1590" s="31" t="s">
        <v>270</v>
      </c>
      <c r="Y1590" s="31">
        <v>464</v>
      </c>
      <c r="Z1590" t="s">
        <v>271</v>
      </c>
      <c r="AA1590">
        <f t="shared" si="24"/>
        <v>2</v>
      </c>
    </row>
    <row r="1591" spans="1:27" x14ac:dyDescent="0.2">
      <c r="A1591">
        <v>1335</v>
      </c>
      <c r="B1591" s="1" t="s">
        <v>4605</v>
      </c>
      <c r="C1591" t="s">
        <v>284</v>
      </c>
      <c r="D1591" s="9" t="s">
        <v>4606</v>
      </c>
      <c r="E1591" s="9" t="s">
        <v>259</v>
      </c>
      <c r="F1591" s="9" t="s">
        <v>312</v>
      </c>
      <c r="G1591" s="10">
        <v>19</v>
      </c>
      <c r="H1591" s="10" t="s">
        <v>261</v>
      </c>
      <c r="I1591" s="10">
        <v>1944</v>
      </c>
      <c r="J1591" s="11">
        <v>16425</v>
      </c>
      <c r="K1591" s="12" t="s">
        <v>237</v>
      </c>
      <c r="L1591" s="13" t="s">
        <v>4607</v>
      </c>
      <c r="M1591" s="13" t="s">
        <v>290</v>
      </c>
      <c r="O1591" t="s">
        <v>498</v>
      </c>
      <c r="S1591" s="9"/>
      <c r="T1591" s="14">
        <v>12</v>
      </c>
      <c r="U1591" s="210" t="s">
        <v>4466</v>
      </c>
      <c r="V1591" s="14">
        <v>1</v>
      </c>
      <c r="W1591" s="14">
        <v>1</v>
      </c>
      <c r="X1591" s="14" t="s">
        <v>270</v>
      </c>
      <c r="Y1591">
        <v>456</v>
      </c>
      <c r="Z1591" t="s">
        <v>505</v>
      </c>
      <c r="AA1591">
        <f t="shared" si="24"/>
        <v>2</v>
      </c>
    </row>
    <row r="1592" spans="1:27" x14ac:dyDescent="0.2">
      <c r="A1592">
        <v>1618</v>
      </c>
      <c r="B1592" s="1" t="s">
        <v>4608</v>
      </c>
      <c r="C1592" t="s">
        <v>1027</v>
      </c>
      <c r="D1592" s="9" t="s">
        <v>4609</v>
      </c>
      <c r="E1592" s="9" t="s">
        <v>876</v>
      </c>
      <c r="F1592" s="9" t="s">
        <v>1416</v>
      </c>
      <c r="G1592" s="10">
        <v>19</v>
      </c>
      <c r="H1592" s="10" t="s">
        <v>261</v>
      </c>
      <c r="I1592" s="10">
        <v>1944</v>
      </c>
      <c r="J1592" s="11">
        <v>16425</v>
      </c>
      <c r="K1592" s="12" t="s">
        <v>237</v>
      </c>
      <c r="L1592" s="13" t="s">
        <v>4610</v>
      </c>
      <c r="M1592" s="13" t="s">
        <v>263</v>
      </c>
      <c r="N1592" t="s">
        <v>470</v>
      </c>
      <c r="Q1592" t="s">
        <v>672</v>
      </c>
      <c r="S1592" s="9"/>
      <c r="T1592" s="14">
        <v>12</v>
      </c>
      <c r="U1592" s="210" t="s">
        <v>4466</v>
      </c>
      <c r="V1592" s="14">
        <v>1</v>
      </c>
      <c r="W1592" s="14">
        <v>1</v>
      </c>
      <c r="X1592" s="14" t="s">
        <v>270</v>
      </c>
      <c r="Y1592">
        <v>82</v>
      </c>
      <c r="Z1592" t="s">
        <v>1419</v>
      </c>
      <c r="AA1592">
        <f t="shared" si="24"/>
        <v>2</v>
      </c>
    </row>
    <row r="1593" spans="1:27" x14ac:dyDescent="0.2">
      <c r="A1593">
        <v>1374</v>
      </c>
      <c r="B1593" s="1" t="s">
        <v>4602</v>
      </c>
      <c r="C1593" t="s">
        <v>1027</v>
      </c>
      <c r="D1593" s="9" t="s">
        <v>4603</v>
      </c>
      <c r="E1593" s="9" t="s">
        <v>259</v>
      </c>
      <c r="F1593" s="9" t="s">
        <v>532</v>
      </c>
      <c r="G1593" s="10">
        <v>19</v>
      </c>
      <c r="H1593" s="10" t="s">
        <v>261</v>
      </c>
      <c r="I1593" s="10">
        <v>1944</v>
      </c>
      <c r="J1593" s="11">
        <v>16425</v>
      </c>
      <c r="K1593" s="12" t="s">
        <v>237</v>
      </c>
      <c r="L1593" s="13" t="s">
        <v>4604</v>
      </c>
      <c r="M1593" s="13" t="s">
        <v>290</v>
      </c>
      <c r="N1593" t="s">
        <v>291</v>
      </c>
      <c r="O1593" t="s">
        <v>320</v>
      </c>
      <c r="S1593" s="9"/>
      <c r="T1593" s="14">
        <v>12</v>
      </c>
      <c r="U1593" s="210" t="s">
        <v>4466</v>
      </c>
      <c r="V1593" s="14">
        <v>1</v>
      </c>
      <c r="W1593" s="14">
        <v>1</v>
      </c>
      <c r="X1593" s="14" t="s">
        <v>294</v>
      </c>
      <c r="Y1593" t="s">
        <v>971</v>
      </c>
      <c r="Z1593" t="s">
        <v>271</v>
      </c>
      <c r="AA1593">
        <f t="shared" si="24"/>
        <v>3</v>
      </c>
    </row>
    <row r="1594" spans="1:27" x14ac:dyDescent="0.2">
      <c r="A1594">
        <v>5049</v>
      </c>
      <c r="B1594" s="1" t="s">
        <v>4616</v>
      </c>
      <c r="C1594" t="s">
        <v>1027</v>
      </c>
      <c r="D1594" s="9">
        <v>248</v>
      </c>
      <c r="E1594" s="9" t="s">
        <v>259</v>
      </c>
      <c r="F1594" s="9" t="s">
        <v>883</v>
      </c>
      <c r="G1594" s="10">
        <v>21</v>
      </c>
      <c r="H1594" s="10" t="s">
        <v>261</v>
      </c>
      <c r="I1594" s="10">
        <v>1944</v>
      </c>
      <c r="J1594" s="11">
        <v>16427</v>
      </c>
      <c r="K1594" s="12" t="s">
        <v>237</v>
      </c>
      <c r="L1594" s="13" t="s">
        <v>4617</v>
      </c>
      <c r="M1594" s="13" t="s">
        <v>290</v>
      </c>
      <c r="O1594" t="s">
        <v>620</v>
      </c>
      <c r="S1594" s="9"/>
      <c r="T1594" s="14">
        <v>12</v>
      </c>
      <c r="U1594" s="210" t="s">
        <v>4466</v>
      </c>
      <c r="V1594" s="14">
        <v>1</v>
      </c>
      <c r="W1594" s="14">
        <v>1</v>
      </c>
      <c r="X1594" s="14" t="s">
        <v>270</v>
      </c>
      <c r="Y1594">
        <v>248</v>
      </c>
      <c r="Z1594" t="s">
        <v>1419</v>
      </c>
      <c r="AA1594">
        <f t="shared" si="24"/>
        <v>1</v>
      </c>
    </row>
    <row r="1595" spans="1:27" x14ac:dyDescent="0.2">
      <c r="A1595">
        <v>2317</v>
      </c>
      <c r="B1595" s="1" t="s">
        <v>4614</v>
      </c>
      <c r="C1595" t="s">
        <v>1027</v>
      </c>
      <c r="D1595" s="9" t="s">
        <v>2253</v>
      </c>
      <c r="E1595" s="9" t="s">
        <v>876</v>
      </c>
      <c r="F1595" s="9" t="s">
        <v>1416</v>
      </c>
      <c r="G1595" s="10">
        <v>21</v>
      </c>
      <c r="H1595" s="10" t="s">
        <v>261</v>
      </c>
      <c r="I1595" s="10">
        <v>1944</v>
      </c>
      <c r="J1595" s="11">
        <v>16427</v>
      </c>
      <c r="K1595" s="12" t="s">
        <v>237</v>
      </c>
      <c r="L1595" s="13" t="s">
        <v>4615</v>
      </c>
      <c r="M1595" s="13" t="s">
        <v>753</v>
      </c>
      <c r="S1595" s="9"/>
      <c r="T1595" s="14">
        <v>12</v>
      </c>
      <c r="U1595" s="210" t="s">
        <v>4466</v>
      </c>
      <c r="V1595" s="14">
        <v>1</v>
      </c>
      <c r="W1595" s="14">
        <v>1</v>
      </c>
      <c r="X1595" s="14" t="s">
        <v>270</v>
      </c>
      <c r="Y1595">
        <v>47</v>
      </c>
      <c r="Z1595" t="s">
        <v>1419</v>
      </c>
      <c r="AA1595">
        <f t="shared" si="24"/>
        <v>2</v>
      </c>
    </row>
    <row r="1596" spans="1:27" x14ac:dyDescent="0.2">
      <c r="A1596">
        <v>3936</v>
      </c>
      <c r="B1596" s="1" t="s">
        <v>4611</v>
      </c>
      <c r="C1596" t="s">
        <v>2040</v>
      </c>
      <c r="D1596" s="9" t="s">
        <v>4612</v>
      </c>
      <c r="E1596" s="9" t="s">
        <v>259</v>
      </c>
      <c r="F1596" s="9" t="s">
        <v>721</v>
      </c>
      <c r="G1596" s="10">
        <v>21</v>
      </c>
      <c r="H1596" s="10" t="s">
        <v>261</v>
      </c>
      <c r="I1596" s="10">
        <v>1944</v>
      </c>
      <c r="J1596" s="11">
        <v>16427</v>
      </c>
      <c r="K1596" s="12" t="s">
        <v>415</v>
      </c>
      <c r="L1596" s="13" t="s">
        <v>4613</v>
      </c>
      <c r="M1596" s="13" t="s">
        <v>290</v>
      </c>
      <c r="N1596" t="s">
        <v>573</v>
      </c>
      <c r="O1596" t="s">
        <v>292</v>
      </c>
      <c r="S1596" s="9"/>
      <c r="T1596" s="14">
        <v>12</v>
      </c>
      <c r="U1596" s="210" t="s">
        <v>4466</v>
      </c>
      <c r="V1596" s="14">
        <v>1</v>
      </c>
      <c r="W1596" s="14">
        <v>1</v>
      </c>
      <c r="X1596" s="14" t="s">
        <v>270</v>
      </c>
      <c r="Y1596">
        <v>109</v>
      </c>
      <c r="Z1596" t="s">
        <v>3085</v>
      </c>
      <c r="AA1596">
        <f t="shared" si="24"/>
        <v>3</v>
      </c>
    </row>
    <row r="1597" spans="1:27" x14ac:dyDescent="0.2">
      <c r="A1597">
        <v>5908</v>
      </c>
      <c r="B1597" s="1" t="s">
        <v>4621</v>
      </c>
      <c r="C1597" t="s">
        <v>1008</v>
      </c>
      <c r="D1597" s="9">
        <v>105</v>
      </c>
      <c r="E1597" s="9" t="s">
        <v>259</v>
      </c>
      <c r="F1597" s="9" t="s">
        <v>721</v>
      </c>
      <c r="G1597" s="10">
        <v>22</v>
      </c>
      <c r="H1597" s="10" t="s">
        <v>261</v>
      </c>
      <c r="I1597" s="10">
        <v>1944</v>
      </c>
      <c r="J1597" s="11" t="s">
        <v>4619</v>
      </c>
      <c r="K1597" s="12" t="s">
        <v>415</v>
      </c>
      <c r="L1597" s="13" t="s">
        <v>4622</v>
      </c>
      <c r="M1597" s="13" t="s">
        <v>290</v>
      </c>
      <c r="N1597" t="s">
        <v>573</v>
      </c>
      <c r="O1597" t="s">
        <v>646</v>
      </c>
      <c r="S1597" s="9"/>
      <c r="T1597" s="14">
        <v>12</v>
      </c>
      <c r="U1597" s="210" t="s">
        <v>4466</v>
      </c>
      <c r="V1597" s="14">
        <v>1</v>
      </c>
      <c r="W1597" s="14">
        <v>1</v>
      </c>
      <c r="X1597" s="14" t="s">
        <v>270</v>
      </c>
      <c r="Y1597">
        <v>105</v>
      </c>
      <c r="Z1597" t="s">
        <v>271</v>
      </c>
      <c r="AA1597">
        <f t="shared" si="24"/>
        <v>1</v>
      </c>
    </row>
    <row r="1598" spans="1:27" x14ac:dyDescent="0.2">
      <c r="A1598">
        <v>6511</v>
      </c>
      <c r="B1598" s="1" t="s">
        <v>4618</v>
      </c>
      <c r="C1598" t="s">
        <v>2534</v>
      </c>
      <c r="D1598" s="9">
        <v>157</v>
      </c>
      <c r="E1598" s="9" t="s">
        <v>259</v>
      </c>
      <c r="F1598" s="9" t="s">
        <v>413</v>
      </c>
      <c r="G1598" s="10">
        <v>22</v>
      </c>
      <c r="H1598" s="10" t="s">
        <v>261</v>
      </c>
      <c r="I1598" s="10">
        <v>1944</v>
      </c>
      <c r="J1598" s="11" t="s">
        <v>4619</v>
      </c>
      <c r="K1598" s="12" t="s">
        <v>415</v>
      </c>
      <c r="L1598" s="13" t="s">
        <v>18600</v>
      </c>
      <c r="M1598" s="13" t="s">
        <v>290</v>
      </c>
      <c r="N1598" t="s">
        <v>573</v>
      </c>
      <c r="O1598" t="s">
        <v>4620</v>
      </c>
      <c r="S1598" s="9"/>
      <c r="T1598" s="14">
        <v>12</v>
      </c>
      <c r="U1598" s="210" t="s">
        <v>4466</v>
      </c>
      <c r="V1598" s="14">
        <v>1</v>
      </c>
      <c r="W1598" s="14">
        <v>1</v>
      </c>
      <c r="X1598" s="14" t="s">
        <v>270</v>
      </c>
      <c r="Y1598">
        <v>157</v>
      </c>
      <c r="Z1598" t="s">
        <v>271</v>
      </c>
      <c r="AA1598">
        <f t="shared" si="24"/>
        <v>1</v>
      </c>
    </row>
    <row r="1599" spans="1:27" x14ac:dyDescent="0.2">
      <c r="A1599">
        <v>3292</v>
      </c>
      <c r="B1599" s="1" t="s">
        <v>4630</v>
      </c>
      <c r="C1599" t="s">
        <v>3985</v>
      </c>
      <c r="D1599" s="9">
        <v>608</v>
      </c>
      <c r="E1599" s="9" t="s">
        <v>259</v>
      </c>
      <c r="F1599" s="9" t="s">
        <v>721</v>
      </c>
      <c r="G1599" s="10">
        <v>23</v>
      </c>
      <c r="H1599" s="10" t="s">
        <v>261</v>
      </c>
      <c r="I1599" s="10">
        <v>1944</v>
      </c>
      <c r="J1599" s="11">
        <v>16429</v>
      </c>
      <c r="K1599" s="12" t="s">
        <v>237</v>
      </c>
      <c r="L1599" s="13" t="s">
        <v>4631</v>
      </c>
      <c r="M1599" s="13" t="s">
        <v>290</v>
      </c>
      <c r="N1599" t="s">
        <v>573</v>
      </c>
      <c r="O1599" t="s">
        <v>695</v>
      </c>
      <c r="S1599" s="9"/>
      <c r="T1599" s="14">
        <v>12</v>
      </c>
      <c r="U1599" s="210" t="s">
        <v>4466</v>
      </c>
      <c r="V1599" s="14">
        <v>1</v>
      </c>
      <c r="W1599" s="14">
        <v>1</v>
      </c>
      <c r="X1599" s="14" t="s">
        <v>270</v>
      </c>
      <c r="Y1599">
        <v>608</v>
      </c>
      <c r="Z1599" t="s">
        <v>18167</v>
      </c>
      <c r="AA1599">
        <f t="shared" si="24"/>
        <v>1</v>
      </c>
    </row>
    <row r="1600" spans="1:27" x14ac:dyDescent="0.2">
      <c r="A1600">
        <v>3876</v>
      </c>
      <c r="B1600" s="1" t="s">
        <v>4632</v>
      </c>
      <c r="C1600" t="s">
        <v>3985</v>
      </c>
      <c r="D1600" s="9">
        <v>142</v>
      </c>
      <c r="E1600" s="9" t="s">
        <v>259</v>
      </c>
      <c r="F1600" s="9" t="s">
        <v>721</v>
      </c>
      <c r="G1600" s="10">
        <v>23</v>
      </c>
      <c r="H1600" s="10" t="s">
        <v>261</v>
      </c>
      <c r="I1600" s="10">
        <v>1944</v>
      </c>
      <c r="J1600" s="11">
        <v>16429</v>
      </c>
      <c r="K1600" s="12" t="s">
        <v>237</v>
      </c>
      <c r="L1600" s="13" t="s">
        <v>4633</v>
      </c>
      <c r="M1600" s="13" t="s">
        <v>290</v>
      </c>
      <c r="N1600" t="s">
        <v>573</v>
      </c>
      <c r="O1600" t="s">
        <v>367</v>
      </c>
      <c r="S1600" s="9"/>
      <c r="T1600" s="14">
        <v>12</v>
      </c>
      <c r="U1600" s="210" t="s">
        <v>4466</v>
      </c>
      <c r="V1600" s="14">
        <v>1</v>
      </c>
      <c r="W1600" s="14">
        <v>1</v>
      </c>
      <c r="X1600" s="14" t="s">
        <v>270</v>
      </c>
      <c r="Y1600">
        <v>142</v>
      </c>
      <c r="Z1600" t="s">
        <v>18167</v>
      </c>
      <c r="AA1600">
        <f t="shared" si="24"/>
        <v>1</v>
      </c>
    </row>
    <row r="1601" spans="1:27" x14ac:dyDescent="0.2">
      <c r="A1601">
        <v>3134</v>
      </c>
      <c r="B1601" s="1" t="s">
        <v>4623</v>
      </c>
      <c r="C1601" t="s">
        <v>3985</v>
      </c>
      <c r="D1601" s="9" t="s">
        <v>4624</v>
      </c>
      <c r="E1601" s="9" t="s">
        <v>259</v>
      </c>
      <c r="F1601" s="9" t="s">
        <v>721</v>
      </c>
      <c r="G1601" s="10">
        <v>23</v>
      </c>
      <c r="H1601" s="10" t="s">
        <v>261</v>
      </c>
      <c r="I1601" s="10">
        <v>1944</v>
      </c>
      <c r="J1601" s="11">
        <v>16429</v>
      </c>
      <c r="K1601" s="12" t="s">
        <v>237</v>
      </c>
      <c r="L1601" s="13" t="s">
        <v>4625</v>
      </c>
      <c r="M1601" s="13" t="s">
        <v>290</v>
      </c>
      <c r="N1601" t="s">
        <v>573</v>
      </c>
      <c r="O1601" t="s">
        <v>320</v>
      </c>
      <c r="S1601" s="9"/>
      <c r="T1601" s="14">
        <v>12</v>
      </c>
      <c r="U1601" s="210" t="s">
        <v>4466</v>
      </c>
      <c r="V1601" s="14">
        <v>1</v>
      </c>
      <c r="W1601" s="14">
        <v>1</v>
      </c>
      <c r="X1601" s="14" t="s">
        <v>270</v>
      </c>
      <c r="Y1601">
        <v>162</v>
      </c>
      <c r="Z1601" t="s">
        <v>18167</v>
      </c>
      <c r="AA1601">
        <f t="shared" si="24"/>
        <v>2</v>
      </c>
    </row>
    <row r="1602" spans="1:27" s="14" customFormat="1" x14ac:dyDescent="0.2">
      <c r="A1602">
        <v>5913</v>
      </c>
      <c r="B1602" s="1" t="s">
        <v>4674</v>
      </c>
      <c r="C1602" t="s">
        <v>2040</v>
      </c>
      <c r="D1602" s="19">
        <v>105</v>
      </c>
      <c r="E1602" s="9" t="s">
        <v>259</v>
      </c>
      <c r="F1602" s="9" t="s">
        <v>721</v>
      </c>
      <c r="G1602" s="10">
        <v>23</v>
      </c>
      <c r="H1602" s="10" t="s">
        <v>261</v>
      </c>
      <c r="I1602" s="10">
        <v>1944</v>
      </c>
      <c r="J1602" s="11">
        <v>16429</v>
      </c>
      <c r="K1602" s="12" t="s">
        <v>237</v>
      </c>
      <c r="L1602" s="13" t="s">
        <v>4675</v>
      </c>
      <c r="M1602" s="13" t="s">
        <v>279</v>
      </c>
      <c r="N1602" t="s">
        <v>280</v>
      </c>
      <c r="O1602"/>
      <c r="P1602"/>
      <c r="Q1602" t="s">
        <v>281</v>
      </c>
      <c r="R1602"/>
      <c r="S1602" s="9"/>
      <c r="T1602" s="14">
        <v>12</v>
      </c>
      <c r="U1602" s="210" t="s">
        <v>4466</v>
      </c>
      <c r="V1602" s="14">
        <v>1</v>
      </c>
      <c r="W1602" s="14">
        <v>1</v>
      </c>
      <c r="X1602" s="14" t="s">
        <v>270</v>
      </c>
      <c r="Y1602">
        <v>105</v>
      </c>
      <c r="Z1602" t="s">
        <v>271</v>
      </c>
      <c r="AA1602">
        <f t="shared" ref="AA1602:AA1665" si="25">LEN(D1602)-LEN(SUBSTITUTE(D1602,"/",""))+1</f>
        <v>1</v>
      </c>
    </row>
    <row r="1603" spans="1:27" s="14" customFormat="1" x14ac:dyDescent="0.2">
      <c r="A1603">
        <v>4400</v>
      </c>
      <c r="B1603" s="1" t="s">
        <v>4634</v>
      </c>
      <c r="C1603" t="s">
        <v>2040</v>
      </c>
      <c r="D1603" s="9">
        <v>109</v>
      </c>
      <c r="E1603" s="9" t="s">
        <v>259</v>
      </c>
      <c r="F1603" s="9" t="s">
        <v>721</v>
      </c>
      <c r="G1603" s="10">
        <v>23</v>
      </c>
      <c r="H1603" s="10" t="s">
        <v>261</v>
      </c>
      <c r="I1603" s="10">
        <v>1944</v>
      </c>
      <c r="J1603" s="11">
        <v>16429</v>
      </c>
      <c r="K1603" s="12" t="s">
        <v>237</v>
      </c>
      <c r="L1603" s="13" t="s">
        <v>4635</v>
      </c>
      <c r="M1603" s="13" t="s">
        <v>263</v>
      </c>
      <c r="N1603" s="13" t="s">
        <v>345</v>
      </c>
      <c r="O1603" s="13" t="s">
        <v>4672</v>
      </c>
      <c r="P1603" s="13" t="s">
        <v>361</v>
      </c>
      <c r="Q1603" t="s">
        <v>267</v>
      </c>
      <c r="R1603" t="s">
        <v>4673</v>
      </c>
      <c r="S1603" s="9"/>
      <c r="T1603" s="14">
        <v>12</v>
      </c>
      <c r="U1603" s="210" t="s">
        <v>4466</v>
      </c>
      <c r="V1603" s="14">
        <v>1</v>
      </c>
      <c r="W1603" s="14">
        <v>1</v>
      </c>
      <c r="X1603" s="14" t="s">
        <v>270</v>
      </c>
      <c r="Y1603">
        <v>109</v>
      </c>
      <c r="Z1603" t="s">
        <v>271</v>
      </c>
      <c r="AA1603">
        <f t="shared" si="25"/>
        <v>1</v>
      </c>
    </row>
    <row r="1604" spans="1:27" s="14" customFormat="1" x14ac:dyDescent="0.2">
      <c r="A1604">
        <v>5318</v>
      </c>
      <c r="B1604" s="1" t="s">
        <v>4626</v>
      </c>
      <c r="C1604" t="s">
        <v>1798</v>
      </c>
      <c r="D1604" s="9" t="s">
        <v>2138</v>
      </c>
      <c r="E1604" s="9" t="s">
        <v>259</v>
      </c>
      <c r="F1604" s="9" t="s">
        <v>748</v>
      </c>
      <c r="G1604" s="10">
        <v>23</v>
      </c>
      <c r="H1604" s="10" t="s">
        <v>261</v>
      </c>
      <c r="I1604" s="10">
        <v>1944</v>
      </c>
      <c r="J1604" s="11">
        <v>16429</v>
      </c>
      <c r="K1604" s="12" t="s">
        <v>237</v>
      </c>
      <c r="L1604" s="13" t="s">
        <v>4627</v>
      </c>
      <c r="M1604" t="s">
        <v>290</v>
      </c>
      <c r="N1604" t="s">
        <v>291</v>
      </c>
      <c r="O1604" t="s">
        <v>93</v>
      </c>
      <c r="P1604"/>
      <c r="Q1604"/>
      <c r="R1604"/>
      <c r="S1604" s="9"/>
      <c r="T1604" s="14">
        <v>12</v>
      </c>
      <c r="U1604" s="210" t="s">
        <v>4466</v>
      </c>
      <c r="V1604" s="14">
        <v>1</v>
      </c>
      <c r="W1604" s="14">
        <v>1</v>
      </c>
      <c r="X1604" s="14" t="s">
        <v>270</v>
      </c>
      <c r="Y1604" t="s">
        <v>2138</v>
      </c>
      <c r="Z1604" t="s">
        <v>271</v>
      </c>
      <c r="AA1604">
        <f t="shared" si="25"/>
        <v>1</v>
      </c>
    </row>
    <row r="1605" spans="1:27" s="14" customFormat="1" x14ac:dyDescent="0.2">
      <c r="A1605">
        <v>3141</v>
      </c>
      <c r="B1605" s="155" t="s">
        <v>4676</v>
      </c>
      <c r="C1605" s="154" t="s">
        <v>1027</v>
      </c>
      <c r="D1605" s="156">
        <v>613</v>
      </c>
      <c r="E1605" s="156" t="s">
        <v>259</v>
      </c>
      <c r="F1605" s="156" t="s">
        <v>1416</v>
      </c>
      <c r="G1605" s="157">
        <v>23</v>
      </c>
      <c r="H1605" s="157" t="s">
        <v>261</v>
      </c>
      <c r="I1605" s="157">
        <v>1944</v>
      </c>
      <c r="J1605" s="158" t="s">
        <v>4677</v>
      </c>
      <c r="K1605" s="159" t="s">
        <v>415</v>
      </c>
      <c r="L1605" s="160" t="s">
        <v>18401</v>
      </c>
      <c r="M1605" s="160" t="s">
        <v>332</v>
      </c>
      <c r="N1605" s="154" t="s">
        <v>333</v>
      </c>
      <c r="O1605" s="154"/>
      <c r="P1605" s="154"/>
      <c r="Q1605" s="154" t="s">
        <v>334</v>
      </c>
      <c r="R1605" s="154"/>
      <c r="S1605" s="156"/>
      <c r="T1605" s="154">
        <v>12</v>
      </c>
      <c r="U1605" s="214" t="s">
        <v>4466</v>
      </c>
      <c r="V1605" s="154">
        <v>1</v>
      </c>
      <c r="W1605" s="154">
        <v>1</v>
      </c>
      <c r="X1605" s="154" t="s">
        <v>270</v>
      </c>
      <c r="Y1605" s="154">
        <v>613</v>
      </c>
      <c r="Z1605" s="154" t="s">
        <v>1419</v>
      </c>
      <c r="AA1605" s="154">
        <f t="shared" si="25"/>
        <v>1</v>
      </c>
    </row>
    <row r="1606" spans="1:27" s="14" customFormat="1" x14ac:dyDescent="0.2">
      <c r="A1606">
        <v>5124</v>
      </c>
      <c r="B1606" s="1" t="s">
        <v>4628</v>
      </c>
      <c r="C1606" t="s">
        <v>1027</v>
      </c>
      <c r="D1606" s="9">
        <v>613</v>
      </c>
      <c r="E1606" s="9" t="s">
        <v>259</v>
      </c>
      <c r="F1606" s="9" t="s">
        <v>1416</v>
      </c>
      <c r="G1606" s="10">
        <v>23</v>
      </c>
      <c r="H1606" s="10" t="s">
        <v>261</v>
      </c>
      <c r="I1606" s="10">
        <v>1944</v>
      </c>
      <c r="J1606" s="11">
        <v>16429</v>
      </c>
      <c r="K1606" s="12" t="s">
        <v>415</v>
      </c>
      <c r="L1606" s="13" t="s">
        <v>4629</v>
      </c>
      <c r="M1606" s="13" t="s">
        <v>334</v>
      </c>
      <c r="N1606"/>
      <c r="O1606"/>
      <c r="P1606"/>
      <c r="Q1606"/>
      <c r="R1606"/>
      <c r="S1606" s="9"/>
      <c r="T1606" s="14">
        <v>12</v>
      </c>
      <c r="U1606" s="210" t="s">
        <v>4466</v>
      </c>
      <c r="V1606" s="14">
        <v>1</v>
      </c>
      <c r="W1606" s="14">
        <v>1</v>
      </c>
      <c r="X1606" s="14" t="s">
        <v>270</v>
      </c>
      <c r="Y1606">
        <v>613</v>
      </c>
      <c r="Z1606" t="s">
        <v>271</v>
      </c>
      <c r="AA1606">
        <f t="shared" si="25"/>
        <v>1</v>
      </c>
    </row>
    <row r="1607" spans="1:27" s="14" customFormat="1" x14ac:dyDescent="0.2">
      <c r="A1607">
        <v>6926</v>
      </c>
      <c r="B1607" s="1" t="s">
        <v>17132</v>
      </c>
      <c r="C1607" t="s">
        <v>3985</v>
      </c>
      <c r="D1607" s="9" t="s">
        <v>18351</v>
      </c>
      <c r="E1607" s="9" t="s">
        <v>508</v>
      </c>
      <c r="F1607" s="9"/>
      <c r="G1607" s="10">
        <v>23</v>
      </c>
      <c r="H1607" s="10" t="s">
        <v>261</v>
      </c>
      <c r="I1607" s="10">
        <v>1944</v>
      </c>
      <c r="J1607" s="11" t="s">
        <v>69</v>
      </c>
      <c r="K1607" s="12"/>
      <c r="L1607" t="s">
        <v>18096</v>
      </c>
      <c r="M1607" t="s">
        <v>290</v>
      </c>
      <c r="N1607" t="s">
        <v>291</v>
      </c>
      <c r="O1607" t="s">
        <v>4620</v>
      </c>
      <c r="P1607"/>
      <c r="Q1607"/>
      <c r="R1607"/>
      <c r="S1607" s="9"/>
      <c r="U1607" s="210" t="s">
        <v>4466</v>
      </c>
      <c r="V1607" s="14">
        <v>1</v>
      </c>
      <c r="W1607" s="14">
        <v>1</v>
      </c>
      <c r="X1607" s="14" t="s">
        <v>294</v>
      </c>
      <c r="Y1607" t="s">
        <v>18128</v>
      </c>
      <c r="Z1607" t="s">
        <v>18167</v>
      </c>
      <c r="AA1607">
        <f t="shared" si="25"/>
        <v>1</v>
      </c>
    </row>
    <row r="1608" spans="1:27" s="14" customFormat="1" x14ac:dyDescent="0.2">
      <c r="A1608">
        <v>5716</v>
      </c>
      <c r="B1608" s="1" t="s">
        <v>4678</v>
      </c>
      <c r="C1608" t="s">
        <v>3985</v>
      </c>
      <c r="D1608" s="9" t="s">
        <v>2067</v>
      </c>
      <c r="E1608" s="9" t="s">
        <v>259</v>
      </c>
      <c r="F1608" s="9" t="s">
        <v>776</v>
      </c>
      <c r="G1608" s="10">
        <v>24</v>
      </c>
      <c r="H1608" s="10" t="s">
        <v>261</v>
      </c>
      <c r="I1608" s="10">
        <v>1944</v>
      </c>
      <c r="J1608" s="11">
        <v>16430</v>
      </c>
      <c r="K1608" s="12" t="s">
        <v>237</v>
      </c>
      <c r="L1608" s="13" t="s">
        <v>4679</v>
      </c>
      <c r="M1608" s="13" t="s">
        <v>290</v>
      </c>
      <c r="N1608" t="s">
        <v>291</v>
      </c>
      <c r="O1608" t="s">
        <v>4680</v>
      </c>
      <c r="P1608"/>
      <c r="Q1608"/>
      <c r="R1608"/>
      <c r="S1608" s="9"/>
      <c r="T1608" s="14">
        <v>12</v>
      </c>
      <c r="U1608" s="210" t="s">
        <v>4466</v>
      </c>
      <c r="V1608" s="14">
        <v>1</v>
      </c>
      <c r="W1608" s="14">
        <v>1</v>
      </c>
      <c r="X1608" s="14" t="s">
        <v>294</v>
      </c>
      <c r="Y1608" t="s">
        <v>2067</v>
      </c>
      <c r="Z1608" t="s">
        <v>18167</v>
      </c>
      <c r="AA1608">
        <f t="shared" si="25"/>
        <v>1</v>
      </c>
    </row>
    <row r="1609" spans="1:27" s="14" customFormat="1" x14ac:dyDescent="0.2">
      <c r="A1609">
        <v>3299</v>
      </c>
      <c r="B1609" s="1" t="s">
        <v>4681</v>
      </c>
      <c r="C1609" t="s">
        <v>1027</v>
      </c>
      <c r="D1609" s="9">
        <v>613</v>
      </c>
      <c r="E1609" s="9" t="s">
        <v>259</v>
      </c>
      <c r="F1609" s="9" t="s">
        <v>1416</v>
      </c>
      <c r="G1609" s="10">
        <v>24</v>
      </c>
      <c r="H1609" s="10" t="s">
        <v>261</v>
      </c>
      <c r="I1609" s="10">
        <v>1944</v>
      </c>
      <c r="J1609" s="11" t="s">
        <v>4682</v>
      </c>
      <c r="K1609" s="12" t="s">
        <v>415</v>
      </c>
      <c r="L1609" s="13" t="s">
        <v>186</v>
      </c>
      <c r="M1609" s="96" t="s">
        <v>263</v>
      </c>
      <c r="N1609" s="51" t="s">
        <v>1322</v>
      </c>
      <c r="O1609" t="s">
        <v>4683</v>
      </c>
      <c r="P1609" s="13" t="s">
        <v>4684</v>
      </c>
      <c r="Q1609" t="s">
        <v>267</v>
      </c>
      <c r="R1609" t="s">
        <v>18614</v>
      </c>
      <c r="S1609" s="9"/>
      <c r="T1609" s="14">
        <v>12</v>
      </c>
      <c r="U1609" s="210" t="s">
        <v>4466</v>
      </c>
      <c r="V1609" s="14">
        <v>1</v>
      </c>
      <c r="W1609" s="14">
        <v>1</v>
      </c>
      <c r="X1609" s="14" t="s">
        <v>270</v>
      </c>
      <c r="Y1609">
        <v>613</v>
      </c>
      <c r="Z1609" t="s">
        <v>271</v>
      </c>
      <c r="AA1609">
        <f t="shared" si="25"/>
        <v>1</v>
      </c>
    </row>
    <row r="1610" spans="1:27" s="14" customFormat="1" x14ac:dyDescent="0.2">
      <c r="A1610">
        <v>2882</v>
      </c>
      <c r="B1610" s="1" t="s">
        <v>4737</v>
      </c>
      <c r="C1610" t="s">
        <v>2221</v>
      </c>
      <c r="D1610" s="9" t="s">
        <v>3684</v>
      </c>
      <c r="E1610" s="9" t="s">
        <v>275</v>
      </c>
      <c r="F1610" s="9" t="s">
        <v>312</v>
      </c>
      <c r="G1610" s="10">
        <v>24</v>
      </c>
      <c r="H1610" s="10" t="s">
        <v>261</v>
      </c>
      <c r="I1610" s="10">
        <v>1944</v>
      </c>
      <c r="J1610" s="11">
        <v>16430</v>
      </c>
      <c r="K1610" s="12"/>
      <c r="L1610" s="13" t="s">
        <v>18648</v>
      </c>
      <c r="M1610" s="13" t="s">
        <v>290</v>
      </c>
      <c r="N1610"/>
      <c r="O1610" t="s">
        <v>760</v>
      </c>
      <c r="P1610"/>
      <c r="Q1610"/>
      <c r="R1610"/>
      <c r="S1610" s="9"/>
      <c r="T1610" s="14">
        <v>12</v>
      </c>
      <c r="U1610" s="210" t="s">
        <v>4466</v>
      </c>
      <c r="V1610" s="14">
        <v>1</v>
      </c>
      <c r="W1610" s="14">
        <v>1</v>
      </c>
      <c r="X1610" s="14" t="s">
        <v>270</v>
      </c>
      <c r="Y1610" t="s">
        <v>1126</v>
      </c>
      <c r="Z1610" t="s">
        <v>505</v>
      </c>
      <c r="AA1610">
        <f t="shared" si="25"/>
        <v>2</v>
      </c>
    </row>
    <row r="1611" spans="1:27" s="14" customFormat="1" x14ac:dyDescent="0.2">
      <c r="A1611">
        <v>775</v>
      </c>
      <c r="B1611" s="1" t="s">
        <v>4685</v>
      </c>
      <c r="C1611" t="s">
        <v>1027</v>
      </c>
      <c r="D1611" s="9">
        <v>613</v>
      </c>
      <c r="E1611" s="9" t="s">
        <v>259</v>
      </c>
      <c r="F1611" s="9" t="s">
        <v>1416</v>
      </c>
      <c r="G1611" s="10">
        <v>25</v>
      </c>
      <c r="H1611" s="10" t="s">
        <v>261</v>
      </c>
      <c r="I1611" s="10">
        <v>1944</v>
      </c>
      <c r="J1611" s="11" t="s">
        <v>4686</v>
      </c>
      <c r="K1611" s="12" t="s">
        <v>415</v>
      </c>
      <c r="L1611" s="13" t="s">
        <v>4687</v>
      </c>
      <c r="M1611" s="13" t="s">
        <v>290</v>
      </c>
      <c r="N1611"/>
      <c r="O1611" t="s">
        <v>635</v>
      </c>
      <c r="P1611"/>
      <c r="Q1611"/>
      <c r="R1611"/>
      <c r="S1611" s="9"/>
      <c r="T1611" s="14">
        <v>12</v>
      </c>
      <c r="U1611" s="210" t="s">
        <v>4466</v>
      </c>
      <c r="V1611" s="14">
        <v>1</v>
      </c>
      <c r="W1611" s="14">
        <v>1</v>
      </c>
      <c r="X1611" s="14" t="s">
        <v>270</v>
      </c>
      <c r="Y1611">
        <v>613</v>
      </c>
      <c r="Z1611" t="s">
        <v>271</v>
      </c>
      <c r="AA1611">
        <f t="shared" si="25"/>
        <v>1</v>
      </c>
    </row>
    <row r="1612" spans="1:27" s="14" customFormat="1" x14ac:dyDescent="0.2">
      <c r="A1612">
        <v>4336</v>
      </c>
      <c r="B1612" s="1" t="s">
        <v>4688</v>
      </c>
      <c r="C1612" t="s">
        <v>1027</v>
      </c>
      <c r="D1612" s="9" t="s">
        <v>3175</v>
      </c>
      <c r="E1612" s="9" t="s">
        <v>259</v>
      </c>
      <c r="F1612" s="9" t="s">
        <v>883</v>
      </c>
      <c r="G1612" s="10">
        <v>26</v>
      </c>
      <c r="H1612" s="10" t="s">
        <v>261</v>
      </c>
      <c r="I1612" s="10">
        <v>1944</v>
      </c>
      <c r="J1612" s="11">
        <v>16432</v>
      </c>
      <c r="K1612" s="12" t="s">
        <v>237</v>
      </c>
      <c r="L1612" s="13" t="s">
        <v>214</v>
      </c>
      <c r="M1612" s="13" t="s">
        <v>279</v>
      </c>
      <c r="N1612" t="s">
        <v>280</v>
      </c>
      <c r="O1612"/>
      <c r="P1612"/>
      <c r="Q1612" t="s">
        <v>281</v>
      </c>
      <c r="R1612"/>
      <c r="S1612" s="9"/>
      <c r="T1612" s="14">
        <v>12</v>
      </c>
      <c r="U1612" s="210" t="s">
        <v>4466</v>
      </c>
      <c r="V1612" s="14">
        <v>1</v>
      </c>
      <c r="W1612" s="14">
        <v>1</v>
      </c>
      <c r="X1612" s="14" t="s">
        <v>270</v>
      </c>
      <c r="Y1612">
        <v>248</v>
      </c>
      <c r="Z1612" t="s">
        <v>1419</v>
      </c>
      <c r="AA1612">
        <f t="shared" si="25"/>
        <v>2</v>
      </c>
    </row>
    <row r="1613" spans="1:27" s="14" customFormat="1" x14ac:dyDescent="0.2">
      <c r="A1613">
        <v>1655</v>
      </c>
      <c r="B1613" s="1" t="s">
        <v>4689</v>
      </c>
      <c r="C1613" t="s">
        <v>1027</v>
      </c>
      <c r="D1613" s="9" t="s">
        <v>4609</v>
      </c>
      <c r="E1613" s="9" t="s">
        <v>876</v>
      </c>
      <c r="F1613" s="9" t="s">
        <v>1416</v>
      </c>
      <c r="G1613" s="10">
        <v>26</v>
      </c>
      <c r="H1613" s="10" t="s">
        <v>261</v>
      </c>
      <c r="I1613" s="10">
        <v>1944</v>
      </c>
      <c r="J1613" s="11">
        <v>16432</v>
      </c>
      <c r="K1613" s="12" t="s">
        <v>237</v>
      </c>
      <c r="L1613" s="13" t="s">
        <v>4690</v>
      </c>
      <c r="M1613" s="13" t="s">
        <v>263</v>
      </c>
      <c r="N1613" t="s">
        <v>1158</v>
      </c>
      <c r="O1613"/>
      <c r="P1613"/>
      <c r="Q1613" t="s">
        <v>672</v>
      </c>
      <c r="R1613"/>
      <c r="S1613" s="9"/>
      <c r="T1613" s="14">
        <v>12</v>
      </c>
      <c r="U1613" s="210" t="s">
        <v>4466</v>
      </c>
      <c r="V1613" s="14">
        <v>1</v>
      </c>
      <c r="W1613" s="14">
        <v>1</v>
      </c>
      <c r="X1613" s="14" t="s">
        <v>270</v>
      </c>
      <c r="Y1613">
        <v>82</v>
      </c>
      <c r="Z1613" t="s">
        <v>1419</v>
      </c>
      <c r="AA1613">
        <f t="shared" si="25"/>
        <v>2</v>
      </c>
    </row>
    <row r="1614" spans="1:27" s="14" customFormat="1" x14ac:dyDescent="0.2">
      <c r="A1614">
        <v>4667</v>
      </c>
      <c r="B1614" s="1" t="s">
        <v>4693</v>
      </c>
      <c r="C1614" t="s">
        <v>1798</v>
      </c>
      <c r="D1614" s="9">
        <v>140</v>
      </c>
      <c r="E1614" s="9" t="s">
        <v>259</v>
      </c>
      <c r="F1614" s="9" t="s">
        <v>260</v>
      </c>
      <c r="G1614" s="10">
        <v>26</v>
      </c>
      <c r="H1614" s="10" t="s">
        <v>261</v>
      </c>
      <c r="I1614" s="10">
        <v>1944</v>
      </c>
      <c r="J1614" s="11">
        <v>16432</v>
      </c>
      <c r="K1614" s="12" t="s">
        <v>237</v>
      </c>
      <c r="L1614" s="13" t="s">
        <v>4694</v>
      </c>
      <c r="M1614" s="13" t="s">
        <v>290</v>
      </c>
      <c r="N1614"/>
      <c r="O1614" t="s">
        <v>292</v>
      </c>
      <c r="P1614"/>
      <c r="Q1614"/>
      <c r="R1614"/>
      <c r="S1614" s="9"/>
      <c r="T1614" s="14">
        <v>12</v>
      </c>
      <c r="U1614" s="210" t="s">
        <v>4466</v>
      </c>
      <c r="V1614" s="14">
        <v>1</v>
      </c>
      <c r="W1614" s="14">
        <v>1</v>
      </c>
      <c r="X1614" s="14" t="s">
        <v>270</v>
      </c>
      <c r="Y1614">
        <v>140</v>
      </c>
      <c r="Z1614" t="s">
        <v>271</v>
      </c>
      <c r="AA1614">
        <f t="shared" si="25"/>
        <v>1</v>
      </c>
    </row>
    <row r="1615" spans="1:27" s="14" customFormat="1" x14ac:dyDescent="0.2">
      <c r="A1615">
        <v>3987</v>
      </c>
      <c r="B1615" s="1" t="s">
        <v>4691</v>
      </c>
      <c r="C1615" t="s">
        <v>1027</v>
      </c>
      <c r="D1615" s="19">
        <v>235</v>
      </c>
      <c r="E1615" s="9" t="s">
        <v>259</v>
      </c>
      <c r="F1615" s="9" t="s">
        <v>883</v>
      </c>
      <c r="G1615" s="10">
        <v>26</v>
      </c>
      <c r="H1615" s="10" t="s">
        <v>261</v>
      </c>
      <c r="I1615" s="10">
        <v>1944</v>
      </c>
      <c r="J1615" s="11">
        <v>16432</v>
      </c>
      <c r="K1615" s="12" t="s">
        <v>237</v>
      </c>
      <c r="L1615" s="13" t="s">
        <v>4692</v>
      </c>
      <c r="M1615" s="13" t="s">
        <v>263</v>
      </c>
      <c r="N1615" t="s">
        <v>280</v>
      </c>
      <c r="O1615"/>
      <c r="P1615"/>
      <c r="Q1615" t="s">
        <v>281</v>
      </c>
      <c r="R1615"/>
      <c r="S1615" s="9"/>
      <c r="T1615" s="14">
        <v>12</v>
      </c>
      <c r="U1615" s="210" t="s">
        <v>4466</v>
      </c>
      <c r="V1615" s="14">
        <v>1</v>
      </c>
      <c r="W1615" s="14">
        <v>1</v>
      </c>
      <c r="X1615" s="14" t="s">
        <v>270</v>
      </c>
      <c r="Y1615">
        <v>235</v>
      </c>
      <c r="Z1615" t="s">
        <v>271</v>
      </c>
      <c r="AA1615">
        <f t="shared" si="25"/>
        <v>1</v>
      </c>
    </row>
    <row r="1616" spans="1:27" s="14" customFormat="1" x14ac:dyDescent="0.2">
      <c r="A1616">
        <v>5701</v>
      </c>
      <c r="B1616" s="1" t="s">
        <v>4698</v>
      </c>
      <c r="C1616" t="s">
        <v>2221</v>
      </c>
      <c r="D1616" s="9">
        <v>219</v>
      </c>
      <c r="E1616" s="9" t="s">
        <v>259</v>
      </c>
      <c r="F1616" s="9" t="s">
        <v>312</v>
      </c>
      <c r="G1616" s="10">
        <v>26</v>
      </c>
      <c r="H1616" s="10" t="s">
        <v>261</v>
      </c>
      <c r="I1616" s="10">
        <v>1944</v>
      </c>
      <c r="J1616" s="11" t="s">
        <v>4696</v>
      </c>
      <c r="K1616" s="12" t="s">
        <v>415</v>
      </c>
      <c r="L1616" s="13" t="s">
        <v>18509</v>
      </c>
      <c r="M1616" s="13" t="s">
        <v>263</v>
      </c>
      <c r="N1616" s="14" t="s">
        <v>1322</v>
      </c>
      <c r="O1616" s="14" t="s">
        <v>4699</v>
      </c>
      <c r="P1616" s="13" t="s">
        <v>4684</v>
      </c>
      <c r="Q1616" t="s">
        <v>267</v>
      </c>
      <c r="R1616" t="s">
        <v>4700</v>
      </c>
      <c r="S1616" s="9"/>
      <c r="T1616" s="14">
        <v>12</v>
      </c>
      <c r="U1616" s="210" t="s">
        <v>4466</v>
      </c>
      <c r="V1616" s="14">
        <v>1</v>
      </c>
      <c r="W1616" s="14">
        <v>1</v>
      </c>
      <c r="X1616" s="14" t="s">
        <v>270</v>
      </c>
      <c r="Y1616">
        <v>219</v>
      </c>
      <c r="Z1616" t="s">
        <v>505</v>
      </c>
      <c r="AA1616">
        <f t="shared" si="25"/>
        <v>1</v>
      </c>
    </row>
    <row r="1617" spans="1:27" s="14" customFormat="1" x14ac:dyDescent="0.2">
      <c r="A1617">
        <v>7636</v>
      </c>
      <c r="B1617" s="1" t="s">
        <v>4695</v>
      </c>
      <c r="C1617" t="s">
        <v>2221</v>
      </c>
      <c r="D1617" s="9">
        <v>488</v>
      </c>
      <c r="E1617" s="9" t="s">
        <v>259</v>
      </c>
      <c r="F1617" s="9" t="s">
        <v>312</v>
      </c>
      <c r="G1617" s="10">
        <v>26</v>
      </c>
      <c r="H1617" s="10" t="s">
        <v>261</v>
      </c>
      <c r="I1617" s="10">
        <v>1944</v>
      </c>
      <c r="J1617" s="11" t="s">
        <v>4696</v>
      </c>
      <c r="K1617" s="12" t="s">
        <v>415</v>
      </c>
      <c r="L1617" s="13" t="s">
        <v>4697</v>
      </c>
      <c r="M1617" s="13" t="s">
        <v>290</v>
      </c>
      <c r="N1617" t="s">
        <v>573</v>
      </c>
      <c r="O1617" t="s">
        <v>367</v>
      </c>
      <c r="P1617"/>
      <c r="Q1617"/>
      <c r="R1617"/>
      <c r="S1617" s="9"/>
      <c r="T1617" s="14">
        <v>12</v>
      </c>
      <c r="U1617" s="210" t="s">
        <v>4466</v>
      </c>
      <c r="V1617" s="14">
        <v>1</v>
      </c>
      <c r="W1617" s="14">
        <v>1</v>
      </c>
      <c r="X1617" s="14" t="s">
        <v>270</v>
      </c>
      <c r="Y1617">
        <v>488</v>
      </c>
      <c r="Z1617" t="s">
        <v>505</v>
      </c>
      <c r="AA1617">
        <f t="shared" si="25"/>
        <v>1</v>
      </c>
    </row>
    <row r="1618" spans="1:27" s="14" customFormat="1" x14ac:dyDescent="0.2">
      <c r="A1618">
        <v>2898</v>
      </c>
      <c r="B1618" s="155" t="s">
        <v>4706</v>
      </c>
      <c r="C1618" s="154" t="s">
        <v>2040</v>
      </c>
      <c r="D1618" s="156" t="s">
        <v>4707</v>
      </c>
      <c r="E1618" s="156" t="s">
        <v>259</v>
      </c>
      <c r="F1618" s="156" t="s">
        <v>721</v>
      </c>
      <c r="G1618" s="157">
        <v>27</v>
      </c>
      <c r="H1618" s="157" t="s">
        <v>261</v>
      </c>
      <c r="I1618" s="157">
        <v>1944</v>
      </c>
      <c r="J1618" s="158">
        <v>16433</v>
      </c>
      <c r="K1618" s="159" t="s">
        <v>237</v>
      </c>
      <c r="L1618" s="160" t="s">
        <v>18625</v>
      </c>
      <c r="M1618" s="160" t="s">
        <v>263</v>
      </c>
      <c r="N1618" s="154" t="s">
        <v>18624</v>
      </c>
      <c r="O1618" s="154"/>
      <c r="P1618" s="154"/>
      <c r="Q1618" s="154" t="s">
        <v>267</v>
      </c>
      <c r="R1618" s="154" t="s">
        <v>334</v>
      </c>
      <c r="S1618" s="156"/>
      <c r="T1618" s="154">
        <v>12</v>
      </c>
      <c r="U1618" s="214" t="s">
        <v>4466</v>
      </c>
      <c r="V1618" s="154">
        <v>1</v>
      </c>
      <c r="W1618" s="154">
        <v>1</v>
      </c>
      <c r="X1618" s="154" t="s">
        <v>270</v>
      </c>
      <c r="Y1618" s="154">
        <v>109</v>
      </c>
      <c r="Z1618" s="154" t="s">
        <v>271</v>
      </c>
      <c r="AA1618" s="154">
        <f t="shared" si="25"/>
        <v>2</v>
      </c>
    </row>
    <row r="1619" spans="1:27" s="14" customFormat="1" x14ac:dyDescent="0.2">
      <c r="A1619">
        <v>1642</v>
      </c>
      <c r="B1619" s="1" t="s">
        <v>4703</v>
      </c>
      <c r="C1619" t="s">
        <v>1523</v>
      </c>
      <c r="D1619" s="9" t="s">
        <v>4704</v>
      </c>
      <c r="E1619" s="9" t="s">
        <v>275</v>
      </c>
      <c r="F1619" s="9" t="s">
        <v>312</v>
      </c>
      <c r="G1619" s="10">
        <v>27</v>
      </c>
      <c r="H1619" s="10" t="s">
        <v>261</v>
      </c>
      <c r="I1619" s="10">
        <v>1944</v>
      </c>
      <c r="J1619" s="11">
        <v>16433</v>
      </c>
      <c r="K1619" s="12" t="s">
        <v>237</v>
      </c>
      <c r="L1619" s="13" t="s">
        <v>4705</v>
      </c>
      <c r="M1619" s="13" t="s">
        <v>290</v>
      </c>
      <c r="N1619"/>
      <c r="O1619" t="s">
        <v>520</v>
      </c>
      <c r="P1619"/>
      <c r="Q1619"/>
      <c r="R1619"/>
      <c r="S1619" s="9"/>
      <c r="T1619" s="14">
        <v>12</v>
      </c>
      <c r="U1619" s="210" t="s">
        <v>4466</v>
      </c>
      <c r="V1619" s="14">
        <v>1</v>
      </c>
      <c r="W1619" s="14">
        <v>1</v>
      </c>
      <c r="X1619" s="14" t="s">
        <v>270</v>
      </c>
      <c r="Y1619">
        <v>256</v>
      </c>
      <c r="Z1619" t="s">
        <v>505</v>
      </c>
      <c r="AA1619">
        <f t="shared" si="25"/>
        <v>2</v>
      </c>
    </row>
    <row r="1620" spans="1:27" s="14" customFormat="1" x14ac:dyDescent="0.2">
      <c r="A1620">
        <v>3606</v>
      </c>
      <c r="B1620" s="1" t="s">
        <v>4710</v>
      </c>
      <c r="C1620" t="s">
        <v>2221</v>
      </c>
      <c r="D1620" s="9">
        <v>406</v>
      </c>
      <c r="E1620" s="9" t="s">
        <v>259</v>
      </c>
      <c r="F1620" s="9" t="s">
        <v>312</v>
      </c>
      <c r="G1620" s="10">
        <v>27</v>
      </c>
      <c r="H1620" s="10" t="s">
        <v>261</v>
      </c>
      <c r="I1620" s="10">
        <v>1944</v>
      </c>
      <c r="J1620" s="11">
        <v>16433</v>
      </c>
      <c r="K1620" s="12" t="s">
        <v>237</v>
      </c>
      <c r="L1620" s="13" t="s">
        <v>4711</v>
      </c>
      <c r="M1620" s="13" t="s">
        <v>290</v>
      </c>
      <c r="N1620" t="s">
        <v>291</v>
      </c>
      <c r="O1620" t="s">
        <v>692</v>
      </c>
      <c r="P1620"/>
      <c r="Q1620"/>
      <c r="R1620"/>
      <c r="S1620" s="9"/>
      <c r="T1620" s="14">
        <v>12</v>
      </c>
      <c r="U1620" s="210" t="s">
        <v>4466</v>
      </c>
      <c r="V1620" s="14">
        <v>1</v>
      </c>
      <c r="W1620" s="14">
        <v>1</v>
      </c>
      <c r="X1620" s="14" t="s">
        <v>270</v>
      </c>
      <c r="Y1620">
        <v>406</v>
      </c>
      <c r="Z1620" t="s">
        <v>505</v>
      </c>
      <c r="AA1620">
        <f t="shared" si="25"/>
        <v>1</v>
      </c>
    </row>
    <row r="1621" spans="1:27" s="14" customFormat="1" x14ac:dyDescent="0.2">
      <c r="A1621">
        <v>2199</v>
      </c>
      <c r="B1621" s="1" t="s">
        <v>4712</v>
      </c>
      <c r="C1621" t="s">
        <v>2221</v>
      </c>
      <c r="D1621" s="9">
        <v>406</v>
      </c>
      <c r="E1621" s="9" t="s">
        <v>259</v>
      </c>
      <c r="F1621" s="9" t="s">
        <v>312</v>
      </c>
      <c r="G1621" s="10">
        <v>27</v>
      </c>
      <c r="H1621" s="10" t="s">
        <v>261</v>
      </c>
      <c r="I1621" s="10">
        <v>1944</v>
      </c>
      <c r="J1621" s="11">
        <v>16433</v>
      </c>
      <c r="K1621" s="12" t="s">
        <v>237</v>
      </c>
      <c r="L1621" s="13" t="s">
        <v>4713</v>
      </c>
      <c r="M1621" s="13" t="s">
        <v>290</v>
      </c>
      <c r="N1621" t="s">
        <v>291</v>
      </c>
      <c r="O1621" t="s">
        <v>692</v>
      </c>
      <c r="P1621"/>
      <c r="Q1621"/>
      <c r="R1621"/>
      <c r="S1621" s="9"/>
      <c r="T1621" s="14">
        <v>12</v>
      </c>
      <c r="U1621" s="210" t="s">
        <v>4466</v>
      </c>
      <c r="V1621" s="14">
        <v>1</v>
      </c>
      <c r="W1621" s="14">
        <v>1</v>
      </c>
      <c r="X1621" s="14" t="s">
        <v>270</v>
      </c>
      <c r="Y1621">
        <v>406</v>
      </c>
      <c r="Z1621" t="s">
        <v>505</v>
      </c>
      <c r="AA1621">
        <f t="shared" si="25"/>
        <v>1</v>
      </c>
    </row>
    <row r="1622" spans="1:27" s="14" customFormat="1" x14ac:dyDescent="0.2">
      <c r="A1622">
        <v>5446</v>
      </c>
      <c r="B1622" s="1" t="s">
        <v>4708</v>
      </c>
      <c r="C1622" t="s">
        <v>1798</v>
      </c>
      <c r="D1622" s="9" t="s">
        <v>2138</v>
      </c>
      <c r="E1622" s="9" t="s">
        <v>259</v>
      </c>
      <c r="F1622" s="9" t="s">
        <v>748</v>
      </c>
      <c r="G1622" s="10">
        <v>27</v>
      </c>
      <c r="H1622" s="10" t="s">
        <v>261</v>
      </c>
      <c r="I1622" s="10">
        <v>1944</v>
      </c>
      <c r="J1622" s="11">
        <v>16433</v>
      </c>
      <c r="K1622" s="12" t="s">
        <v>237</v>
      </c>
      <c r="L1622" s="13" t="s">
        <v>4709</v>
      </c>
      <c r="M1622" t="s">
        <v>290</v>
      </c>
      <c r="N1622"/>
      <c r="O1622" t="s">
        <v>93</v>
      </c>
      <c r="P1622"/>
      <c r="Q1622"/>
      <c r="R1622"/>
      <c r="S1622" s="9"/>
      <c r="T1622" s="14">
        <v>12</v>
      </c>
      <c r="U1622" s="210" t="s">
        <v>4466</v>
      </c>
      <c r="V1622" s="14">
        <v>1</v>
      </c>
      <c r="W1622" s="14">
        <v>1</v>
      </c>
      <c r="X1622" s="14" t="s">
        <v>270</v>
      </c>
      <c r="Y1622" t="s">
        <v>2138</v>
      </c>
      <c r="Z1622" t="s">
        <v>271</v>
      </c>
      <c r="AA1622">
        <f t="shared" si="25"/>
        <v>1</v>
      </c>
    </row>
    <row r="1623" spans="1:27" s="14" customFormat="1" x14ac:dyDescent="0.2">
      <c r="A1623">
        <v>359</v>
      </c>
      <c r="B1623" s="1" t="s">
        <v>4701</v>
      </c>
      <c r="C1623" t="s">
        <v>284</v>
      </c>
      <c r="D1623" s="9" t="s">
        <v>17912</v>
      </c>
      <c r="E1623" s="9" t="s">
        <v>259</v>
      </c>
      <c r="F1623" s="9" t="s">
        <v>532</v>
      </c>
      <c r="G1623" s="10">
        <v>27</v>
      </c>
      <c r="H1623" s="10" t="s">
        <v>261</v>
      </c>
      <c r="I1623" s="10">
        <v>1944</v>
      </c>
      <c r="J1623" s="11">
        <v>16433</v>
      </c>
      <c r="K1623" s="12" t="s">
        <v>237</v>
      </c>
      <c r="L1623" s="13" t="s">
        <v>4702</v>
      </c>
      <c r="M1623" s="13" t="s">
        <v>753</v>
      </c>
      <c r="N1623"/>
      <c r="O1623"/>
      <c r="P1623"/>
      <c r="Q1623"/>
      <c r="R1623"/>
      <c r="S1623" s="9"/>
      <c r="T1623" s="14">
        <v>12</v>
      </c>
      <c r="U1623" s="210" t="s">
        <v>4466</v>
      </c>
      <c r="V1623" s="14">
        <v>1</v>
      </c>
      <c r="W1623" s="14">
        <v>1</v>
      </c>
      <c r="X1623" s="14" t="s">
        <v>294</v>
      </c>
      <c r="Y1623" t="s">
        <v>3625</v>
      </c>
      <c r="Z1623" t="s">
        <v>271</v>
      </c>
      <c r="AA1623">
        <f t="shared" si="25"/>
        <v>5</v>
      </c>
    </row>
    <row r="1624" spans="1:27" s="14" customFormat="1" x14ac:dyDescent="0.2">
      <c r="A1624">
        <v>2720</v>
      </c>
      <c r="B1624" s="1" t="s">
        <v>4714</v>
      </c>
      <c r="C1624" t="s">
        <v>2221</v>
      </c>
      <c r="D1624" s="9">
        <v>488</v>
      </c>
      <c r="E1624" s="9" t="s">
        <v>259</v>
      </c>
      <c r="F1624" s="9" t="s">
        <v>312</v>
      </c>
      <c r="G1624" s="10">
        <v>27</v>
      </c>
      <c r="H1624" s="10" t="s">
        <v>261</v>
      </c>
      <c r="I1624" s="10">
        <v>1944</v>
      </c>
      <c r="J1624" s="11" t="s">
        <v>4715</v>
      </c>
      <c r="K1624" s="12" t="s">
        <v>415</v>
      </c>
      <c r="L1624" s="13" t="s">
        <v>4716</v>
      </c>
      <c r="M1624" s="13" t="s">
        <v>290</v>
      </c>
      <c r="N1624" t="s">
        <v>573</v>
      </c>
      <c r="O1624" t="s">
        <v>367</v>
      </c>
      <c r="P1624"/>
      <c r="Q1624"/>
      <c r="R1624"/>
      <c r="S1624" s="9"/>
      <c r="T1624" s="14">
        <v>12</v>
      </c>
      <c r="U1624" s="210" t="s">
        <v>4466</v>
      </c>
      <c r="V1624" s="14">
        <v>1</v>
      </c>
      <c r="W1624" s="14">
        <v>1</v>
      </c>
      <c r="X1624" s="14" t="s">
        <v>270</v>
      </c>
      <c r="Y1624">
        <v>488</v>
      </c>
      <c r="Z1624" t="s">
        <v>505</v>
      </c>
      <c r="AA1624">
        <f t="shared" si="25"/>
        <v>1</v>
      </c>
    </row>
    <row r="1625" spans="1:27" s="14" customFormat="1" x14ac:dyDescent="0.2">
      <c r="A1625">
        <v>7465</v>
      </c>
      <c r="B1625" s="1" t="s">
        <v>4719</v>
      </c>
      <c r="C1625" t="s">
        <v>2221</v>
      </c>
      <c r="D1625" s="9">
        <v>488</v>
      </c>
      <c r="E1625" s="9" t="s">
        <v>259</v>
      </c>
      <c r="F1625" s="9" t="s">
        <v>312</v>
      </c>
      <c r="G1625" s="10">
        <v>27</v>
      </c>
      <c r="H1625" s="10" t="s">
        <v>261</v>
      </c>
      <c r="I1625" s="10">
        <v>1944</v>
      </c>
      <c r="J1625" s="11" t="s">
        <v>4715</v>
      </c>
      <c r="K1625" s="12" t="s">
        <v>415</v>
      </c>
      <c r="L1625" s="13" t="s">
        <v>4720</v>
      </c>
      <c r="M1625" s="13" t="s">
        <v>279</v>
      </c>
      <c r="N1625" t="s">
        <v>280</v>
      </c>
      <c r="O1625"/>
      <c r="P1625"/>
      <c r="Q1625" t="s">
        <v>281</v>
      </c>
      <c r="R1625"/>
      <c r="S1625" s="9"/>
      <c r="T1625" s="14">
        <v>12</v>
      </c>
      <c r="U1625" s="210" t="s">
        <v>4466</v>
      </c>
      <c r="V1625" s="14">
        <v>1</v>
      </c>
      <c r="W1625" s="14">
        <v>1</v>
      </c>
      <c r="X1625" s="14" t="s">
        <v>270</v>
      </c>
      <c r="Y1625">
        <v>488</v>
      </c>
      <c r="Z1625" t="s">
        <v>505</v>
      </c>
      <c r="AA1625">
        <f t="shared" si="25"/>
        <v>1</v>
      </c>
    </row>
    <row r="1626" spans="1:27" s="14" customFormat="1" x14ac:dyDescent="0.2">
      <c r="A1626">
        <v>4793</v>
      </c>
      <c r="B1626" s="1" t="s">
        <v>4717</v>
      </c>
      <c r="C1626" t="s">
        <v>2221</v>
      </c>
      <c r="D1626" s="9">
        <v>488</v>
      </c>
      <c r="E1626" s="9" t="s">
        <v>259</v>
      </c>
      <c r="F1626" s="9" t="s">
        <v>312</v>
      </c>
      <c r="G1626" s="10">
        <v>27</v>
      </c>
      <c r="H1626" s="10" t="s">
        <v>261</v>
      </c>
      <c r="I1626" s="10">
        <v>1944</v>
      </c>
      <c r="J1626" s="11" t="s">
        <v>4715</v>
      </c>
      <c r="K1626" s="12" t="s">
        <v>415</v>
      </c>
      <c r="L1626" s="13" t="s">
        <v>4718</v>
      </c>
      <c r="M1626" s="13" t="s">
        <v>290</v>
      </c>
      <c r="N1626" t="s">
        <v>573</v>
      </c>
      <c r="O1626" t="s">
        <v>367</v>
      </c>
      <c r="P1626"/>
      <c r="Q1626"/>
      <c r="R1626"/>
      <c r="S1626" s="9"/>
      <c r="T1626" s="14">
        <v>12</v>
      </c>
      <c r="U1626" s="210" t="s">
        <v>4466</v>
      </c>
      <c r="V1626" s="14">
        <v>1</v>
      </c>
      <c r="W1626" s="14">
        <v>1</v>
      </c>
      <c r="X1626" s="14" t="s">
        <v>270</v>
      </c>
      <c r="Y1626">
        <v>488</v>
      </c>
      <c r="Z1626" t="s">
        <v>505</v>
      </c>
      <c r="AA1626">
        <f t="shared" si="25"/>
        <v>1</v>
      </c>
    </row>
    <row r="1627" spans="1:27" s="14" customFormat="1" x14ac:dyDescent="0.2">
      <c r="A1627">
        <v>1575</v>
      </c>
      <c r="B1627" s="1" t="s">
        <v>4721</v>
      </c>
      <c r="C1627" t="s">
        <v>341</v>
      </c>
      <c r="D1627" s="9" t="s">
        <v>1544</v>
      </c>
      <c r="E1627" s="9" t="s">
        <v>259</v>
      </c>
      <c r="F1627" s="9" t="s">
        <v>532</v>
      </c>
      <c r="G1627" s="10">
        <v>28</v>
      </c>
      <c r="H1627" s="10" t="s">
        <v>261</v>
      </c>
      <c r="I1627" s="10">
        <v>1944</v>
      </c>
      <c r="J1627" s="11">
        <v>16434</v>
      </c>
      <c r="K1627" s="12" t="s">
        <v>237</v>
      </c>
      <c r="L1627" s="13" t="s">
        <v>4722</v>
      </c>
      <c r="M1627" s="13" t="s">
        <v>753</v>
      </c>
      <c r="N1627"/>
      <c r="O1627"/>
      <c r="P1627"/>
      <c r="Q1627"/>
      <c r="R1627"/>
      <c r="S1627" s="9"/>
      <c r="T1627" s="14">
        <v>12</v>
      </c>
      <c r="U1627" s="210" t="s">
        <v>4466</v>
      </c>
      <c r="V1627" s="14">
        <v>1</v>
      </c>
      <c r="W1627" s="14">
        <v>1</v>
      </c>
      <c r="X1627" s="14" t="s">
        <v>294</v>
      </c>
      <c r="Y1627" t="s">
        <v>1199</v>
      </c>
      <c r="Z1627" t="s">
        <v>271</v>
      </c>
      <c r="AA1627">
        <f t="shared" si="25"/>
        <v>2</v>
      </c>
    </row>
    <row r="1628" spans="1:27" s="14" customFormat="1" x14ac:dyDescent="0.2">
      <c r="A1628">
        <v>804</v>
      </c>
      <c r="B1628" s="1" t="s">
        <v>4723</v>
      </c>
      <c r="C1628" t="s">
        <v>503</v>
      </c>
      <c r="D1628" s="9" t="s">
        <v>1199</v>
      </c>
      <c r="E1628" s="9" t="s">
        <v>259</v>
      </c>
      <c r="F1628" s="9" t="s">
        <v>532</v>
      </c>
      <c r="G1628" s="10">
        <v>28</v>
      </c>
      <c r="H1628" s="10" t="s">
        <v>261</v>
      </c>
      <c r="I1628" s="10">
        <v>1944</v>
      </c>
      <c r="J1628" s="11">
        <v>16434</v>
      </c>
      <c r="K1628" s="12" t="s">
        <v>237</v>
      </c>
      <c r="L1628" s="13" t="s">
        <v>4722</v>
      </c>
      <c r="M1628" s="13" t="s">
        <v>753</v>
      </c>
      <c r="N1628"/>
      <c r="O1628"/>
      <c r="P1628"/>
      <c r="Q1628"/>
      <c r="R1628"/>
      <c r="S1628" s="9"/>
      <c r="T1628" s="14">
        <v>12</v>
      </c>
      <c r="U1628" s="210" t="s">
        <v>4466</v>
      </c>
      <c r="V1628" s="14">
        <v>1</v>
      </c>
      <c r="W1628" s="14">
        <v>1</v>
      </c>
      <c r="X1628" s="14" t="s">
        <v>294</v>
      </c>
      <c r="Y1628" t="s">
        <v>1199</v>
      </c>
      <c r="Z1628" t="s">
        <v>505</v>
      </c>
      <c r="AA1628">
        <f t="shared" si="25"/>
        <v>1</v>
      </c>
    </row>
    <row r="1629" spans="1:27" s="14" customFormat="1" x14ac:dyDescent="0.2">
      <c r="A1629">
        <v>178</v>
      </c>
      <c r="B1629" s="1" t="s">
        <v>4724</v>
      </c>
      <c r="C1629" t="s">
        <v>2040</v>
      </c>
      <c r="D1629" s="9" t="s">
        <v>4725</v>
      </c>
      <c r="E1629" s="9" t="s">
        <v>259</v>
      </c>
      <c r="F1629" s="9" t="s">
        <v>721</v>
      </c>
      <c r="G1629" s="10">
        <v>28</v>
      </c>
      <c r="H1629" s="10" t="s">
        <v>261</v>
      </c>
      <c r="I1629" s="10">
        <v>1944</v>
      </c>
      <c r="J1629" s="11" t="s">
        <v>4726</v>
      </c>
      <c r="K1629" s="12" t="s">
        <v>415</v>
      </c>
      <c r="L1629" s="13" t="s">
        <v>4727</v>
      </c>
      <c r="M1629" s="13" t="s">
        <v>263</v>
      </c>
      <c r="N1629" t="s">
        <v>613</v>
      </c>
      <c r="O1629" t="s">
        <v>1087</v>
      </c>
      <c r="P1629"/>
      <c r="Q1629" t="s">
        <v>672</v>
      </c>
      <c r="R1629"/>
      <c r="S1629" s="9"/>
      <c r="T1629" s="14">
        <v>12</v>
      </c>
      <c r="U1629" s="210" t="s">
        <v>4466</v>
      </c>
      <c r="V1629" s="14">
        <v>1</v>
      </c>
      <c r="W1629" s="14">
        <v>1</v>
      </c>
      <c r="X1629" s="14" t="s">
        <v>270</v>
      </c>
      <c r="Y1629">
        <v>109</v>
      </c>
      <c r="Z1629" t="s">
        <v>3085</v>
      </c>
      <c r="AA1629">
        <f t="shared" si="25"/>
        <v>2</v>
      </c>
    </row>
    <row r="1630" spans="1:27" s="14" customFormat="1" x14ac:dyDescent="0.2">
      <c r="A1630">
        <v>7286</v>
      </c>
      <c r="B1630" s="1" t="s">
        <v>4728</v>
      </c>
      <c r="C1630" t="s">
        <v>341</v>
      </c>
      <c r="D1630" s="9" t="s">
        <v>4133</v>
      </c>
      <c r="E1630" s="9" t="s">
        <v>259</v>
      </c>
      <c r="F1630" s="9" t="s">
        <v>721</v>
      </c>
      <c r="G1630" s="10">
        <v>29</v>
      </c>
      <c r="H1630" s="10" t="s">
        <v>261</v>
      </c>
      <c r="I1630" s="10">
        <v>1944</v>
      </c>
      <c r="J1630" s="11">
        <v>16435</v>
      </c>
      <c r="K1630" s="12" t="s">
        <v>237</v>
      </c>
      <c r="L1630" s="13" t="s">
        <v>4729</v>
      </c>
      <c r="M1630" s="13" t="s">
        <v>290</v>
      </c>
      <c r="N1630" t="s">
        <v>573</v>
      </c>
      <c r="O1630" t="s">
        <v>498</v>
      </c>
      <c r="P1630"/>
      <c r="Q1630"/>
      <c r="R1630"/>
      <c r="S1630" s="9"/>
      <c r="T1630" s="14">
        <v>12</v>
      </c>
      <c r="U1630" s="210" t="s">
        <v>4466</v>
      </c>
      <c r="V1630" s="14">
        <v>1</v>
      </c>
      <c r="W1630" s="14">
        <v>1</v>
      </c>
      <c r="X1630" s="14" t="s">
        <v>270</v>
      </c>
      <c r="Y1630">
        <v>627</v>
      </c>
      <c r="Z1630" t="s">
        <v>271</v>
      </c>
      <c r="AA1630">
        <f t="shared" si="25"/>
        <v>2</v>
      </c>
    </row>
    <row r="1631" spans="1:27" s="14" customFormat="1" x14ac:dyDescent="0.2">
      <c r="A1631">
        <v>7770</v>
      </c>
      <c r="B1631" s="1" t="s">
        <v>4730</v>
      </c>
      <c r="C1631" t="s">
        <v>1798</v>
      </c>
      <c r="D1631" s="9">
        <v>540</v>
      </c>
      <c r="E1631" s="9" t="s">
        <v>259</v>
      </c>
      <c r="F1631" s="9" t="s">
        <v>260</v>
      </c>
      <c r="G1631" s="10">
        <v>29</v>
      </c>
      <c r="H1631" s="10" t="s">
        <v>261</v>
      </c>
      <c r="I1631" s="10">
        <v>1944</v>
      </c>
      <c r="J1631" s="11">
        <v>16435</v>
      </c>
      <c r="K1631" s="12" t="s">
        <v>237</v>
      </c>
      <c r="L1631" s="13" t="s">
        <v>4731</v>
      </c>
      <c r="M1631" s="13" t="s">
        <v>263</v>
      </c>
      <c r="N1631" t="s">
        <v>3374</v>
      </c>
      <c r="O1631" t="s">
        <v>3375</v>
      </c>
      <c r="P1631" t="s">
        <v>3375</v>
      </c>
      <c r="Q1631" t="s">
        <v>267</v>
      </c>
      <c r="R1631" t="s">
        <v>4732</v>
      </c>
      <c r="S1631" s="9"/>
      <c r="T1631" s="14">
        <v>12</v>
      </c>
      <c r="U1631" s="210" t="s">
        <v>4466</v>
      </c>
      <c r="V1631" s="14">
        <v>1</v>
      </c>
      <c r="W1631" s="14">
        <v>1</v>
      </c>
      <c r="X1631" s="14" t="s">
        <v>270</v>
      </c>
      <c r="Y1631">
        <v>540</v>
      </c>
      <c r="Z1631" t="s">
        <v>271</v>
      </c>
      <c r="AA1631">
        <f t="shared" si="25"/>
        <v>1</v>
      </c>
    </row>
    <row r="1632" spans="1:27" s="14" customFormat="1" x14ac:dyDescent="0.2">
      <c r="A1632">
        <v>7310</v>
      </c>
      <c r="B1632" s="1" t="s">
        <v>4733</v>
      </c>
      <c r="C1632" t="s">
        <v>1523</v>
      </c>
      <c r="D1632" s="9" t="s">
        <v>4734</v>
      </c>
      <c r="E1632" s="9" t="s">
        <v>259</v>
      </c>
      <c r="F1632" s="9" t="s">
        <v>312</v>
      </c>
      <c r="G1632" s="10">
        <v>29</v>
      </c>
      <c r="H1632" s="10" t="s">
        <v>261</v>
      </c>
      <c r="I1632" s="10">
        <v>1944</v>
      </c>
      <c r="J1632" s="11" t="s">
        <v>4735</v>
      </c>
      <c r="K1632" s="12" t="s">
        <v>415</v>
      </c>
      <c r="L1632" s="13" t="s">
        <v>4736</v>
      </c>
      <c r="M1632" s="13" t="s">
        <v>290</v>
      </c>
      <c r="N1632" t="s">
        <v>573</v>
      </c>
      <c r="O1632" t="s">
        <v>320</v>
      </c>
      <c r="P1632"/>
      <c r="Q1632"/>
      <c r="R1632"/>
      <c r="S1632" s="9"/>
      <c r="T1632" s="14">
        <v>12</v>
      </c>
      <c r="U1632" s="210" t="s">
        <v>4466</v>
      </c>
      <c r="V1632" s="14">
        <v>1</v>
      </c>
      <c r="W1632" s="14">
        <v>1</v>
      </c>
      <c r="X1632" s="14" t="s">
        <v>270</v>
      </c>
      <c r="Y1632">
        <v>29</v>
      </c>
      <c r="Z1632" t="s">
        <v>505</v>
      </c>
      <c r="AA1632">
        <f t="shared" si="25"/>
        <v>3</v>
      </c>
    </row>
    <row r="1633" spans="1:27" s="14" customFormat="1" x14ac:dyDescent="0.2">
      <c r="A1633">
        <v>3283</v>
      </c>
      <c r="B1633" s="1" t="s">
        <v>4738</v>
      </c>
      <c r="C1633" t="s">
        <v>3985</v>
      </c>
      <c r="D1633" s="9" t="s">
        <v>4624</v>
      </c>
      <c r="E1633" s="9" t="s">
        <v>259</v>
      </c>
      <c r="F1633" s="9" t="s">
        <v>721</v>
      </c>
      <c r="G1633" s="10">
        <v>30</v>
      </c>
      <c r="H1633" s="10" t="s">
        <v>261</v>
      </c>
      <c r="I1633" s="10">
        <v>1944</v>
      </c>
      <c r="J1633" s="11">
        <v>16436</v>
      </c>
      <c r="K1633" s="12" t="s">
        <v>237</v>
      </c>
      <c r="L1633" s="13" t="s">
        <v>4739</v>
      </c>
      <c r="M1633" s="13" t="s">
        <v>290</v>
      </c>
      <c r="N1633" t="s">
        <v>573</v>
      </c>
      <c r="O1633" t="s">
        <v>695</v>
      </c>
      <c r="P1633"/>
      <c r="Q1633"/>
      <c r="R1633"/>
      <c r="S1633" s="9"/>
      <c r="T1633" s="14">
        <v>12</v>
      </c>
      <c r="U1633" s="210" t="s">
        <v>4466</v>
      </c>
      <c r="V1633" s="14">
        <v>1</v>
      </c>
      <c r="W1633" s="14">
        <v>1</v>
      </c>
      <c r="X1633" s="14" t="s">
        <v>270</v>
      </c>
      <c r="Y1633">
        <v>162</v>
      </c>
      <c r="Z1633" t="s">
        <v>18167</v>
      </c>
      <c r="AA1633">
        <f t="shared" si="25"/>
        <v>2</v>
      </c>
    </row>
    <row r="1634" spans="1:27" s="14" customFormat="1" x14ac:dyDescent="0.2">
      <c r="A1634">
        <v>7492</v>
      </c>
      <c r="B1634" s="1" t="s">
        <v>4740</v>
      </c>
      <c r="C1634" t="s">
        <v>2040</v>
      </c>
      <c r="D1634" s="9" t="s">
        <v>4185</v>
      </c>
      <c r="E1634" s="9" t="s">
        <v>259</v>
      </c>
      <c r="F1634" s="9" t="s">
        <v>721</v>
      </c>
      <c r="G1634" s="10">
        <v>30</v>
      </c>
      <c r="H1634" s="10" t="s">
        <v>261</v>
      </c>
      <c r="I1634" s="10">
        <v>1944</v>
      </c>
      <c r="J1634" s="11">
        <v>16436</v>
      </c>
      <c r="K1634" s="12" t="s">
        <v>237</v>
      </c>
      <c r="L1634" s="13" t="s">
        <v>4741</v>
      </c>
      <c r="M1634" s="13" t="s">
        <v>290</v>
      </c>
      <c r="N1634" t="s">
        <v>291</v>
      </c>
      <c r="O1634" t="s">
        <v>620</v>
      </c>
      <c r="P1634"/>
      <c r="Q1634"/>
      <c r="R1634"/>
      <c r="S1634" s="9"/>
      <c r="T1634" s="14">
        <v>12</v>
      </c>
      <c r="U1634" s="210" t="s">
        <v>4466</v>
      </c>
      <c r="V1634" s="14">
        <v>1</v>
      </c>
      <c r="W1634" s="14">
        <v>1</v>
      </c>
      <c r="X1634" s="14" t="s">
        <v>270</v>
      </c>
      <c r="Y1634">
        <v>128</v>
      </c>
      <c r="Z1634" t="s">
        <v>3085</v>
      </c>
      <c r="AA1634">
        <f t="shared" si="25"/>
        <v>2</v>
      </c>
    </row>
    <row r="1635" spans="1:27" s="14" customFormat="1" x14ac:dyDescent="0.2">
      <c r="A1635">
        <v>220</v>
      </c>
      <c r="B1635" s="1" t="s">
        <v>4742</v>
      </c>
      <c r="C1635" t="s">
        <v>284</v>
      </c>
      <c r="D1635" s="9" t="s">
        <v>4743</v>
      </c>
      <c r="E1635" s="9" t="s">
        <v>259</v>
      </c>
      <c r="F1635" s="9" t="s">
        <v>532</v>
      </c>
      <c r="G1635" s="10">
        <v>31</v>
      </c>
      <c r="H1635" s="10" t="s">
        <v>261</v>
      </c>
      <c r="I1635" s="10">
        <v>1944</v>
      </c>
      <c r="J1635" s="11">
        <v>16437</v>
      </c>
      <c r="K1635" s="12" t="s">
        <v>237</v>
      </c>
      <c r="L1635" s="13" t="s">
        <v>4744</v>
      </c>
      <c r="M1635" s="13" t="s">
        <v>290</v>
      </c>
      <c r="N1635" t="s">
        <v>291</v>
      </c>
      <c r="O1635" t="s">
        <v>320</v>
      </c>
      <c r="P1635"/>
      <c r="Q1635"/>
      <c r="R1635"/>
      <c r="S1635" s="9"/>
      <c r="T1635" s="14">
        <v>12</v>
      </c>
      <c r="U1635" s="210" t="s">
        <v>4466</v>
      </c>
      <c r="V1635" s="14">
        <v>1</v>
      </c>
      <c r="W1635" s="14">
        <v>1</v>
      </c>
      <c r="X1635" s="14" t="s">
        <v>294</v>
      </c>
      <c r="Y1635" t="s">
        <v>3929</v>
      </c>
      <c r="Z1635" t="s">
        <v>271</v>
      </c>
      <c r="AA1635">
        <f t="shared" si="25"/>
        <v>7</v>
      </c>
    </row>
    <row r="1636" spans="1:27" s="14" customFormat="1" x14ac:dyDescent="0.2">
      <c r="A1636">
        <v>2033</v>
      </c>
      <c r="B1636" s="1" t="s">
        <v>4745</v>
      </c>
      <c r="C1636" t="s">
        <v>341</v>
      </c>
      <c r="D1636" s="9" t="s">
        <v>4746</v>
      </c>
      <c r="E1636" s="9" t="s">
        <v>259</v>
      </c>
      <c r="F1636" s="9" t="s">
        <v>532</v>
      </c>
      <c r="G1636" s="10">
        <v>31</v>
      </c>
      <c r="H1636" s="10" t="s">
        <v>261</v>
      </c>
      <c r="I1636" s="10">
        <v>1944</v>
      </c>
      <c r="J1636" s="11">
        <v>16437</v>
      </c>
      <c r="K1636" s="12" t="s">
        <v>237</v>
      </c>
      <c r="L1636" s="13" t="s">
        <v>4747</v>
      </c>
      <c r="M1636" s="13" t="s">
        <v>290</v>
      </c>
      <c r="N1636" t="s">
        <v>291</v>
      </c>
      <c r="O1636" t="s">
        <v>613</v>
      </c>
      <c r="P1636"/>
      <c r="Q1636"/>
      <c r="R1636"/>
      <c r="S1636" s="9"/>
      <c r="T1636" s="14">
        <v>12</v>
      </c>
      <c r="U1636" s="210" t="s">
        <v>4466</v>
      </c>
      <c r="V1636" s="14">
        <v>1</v>
      </c>
      <c r="W1636" s="14">
        <v>1</v>
      </c>
      <c r="X1636" s="14" t="s">
        <v>294</v>
      </c>
      <c r="Y1636" t="s">
        <v>4748</v>
      </c>
      <c r="Z1636" t="s">
        <v>271</v>
      </c>
      <c r="AA1636">
        <f t="shared" si="25"/>
        <v>4</v>
      </c>
    </row>
    <row r="1637" spans="1:27" s="14" customFormat="1" x14ac:dyDescent="0.2">
      <c r="A1637">
        <v>1293</v>
      </c>
      <c r="B1637" s="1" t="s">
        <v>4760</v>
      </c>
      <c r="C1637" t="s">
        <v>1027</v>
      </c>
      <c r="D1637" s="9">
        <v>248</v>
      </c>
      <c r="E1637" s="9" t="s">
        <v>259</v>
      </c>
      <c r="F1637" s="9" t="s">
        <v>883</v>
      </c>
      <c r="G1637" s="10">
        <v>31</v>
      </c>
      <c r="H1637" s="10" t="s">
        <v>261</v>
      </c>
      <c r="I1637" s="10">
        <v>1944</v>
      </c>
      <c r="J1637" s="11">
        <v>16437</v>
      </c>
      <c r="K1637" s="12" t="s">
        <v>237</v>
      </c>
      <c r="L1637" s="13" t="s">
        <v>4761</v>
      </c>
      <c r="M1637" s="13" t="s">
        <v>263</v>
      </c>
      <c r="N1637" t="s">
        <v>280</v>
      </c>
      <c r="O1637"/>
      <c r="P1637"/>
      <c r="Q1637" t="s">
        <v>281</v>
      </c>
      <c r="R1637"/>
      <c r="S1637" s="9"/>
      <c r="T1637" s="14">
        <v>12</v>
      </c>
      <c r="U1637" s="210" t="s">
        <v>4466</v>
      </c>
      <c r="V1637" s="14">
        <v>1</v>
      </c>
      <c r="W1637" s="14">
        <v>1</v>
      </c>
      <c r="X1637" s="14" t="s">
        <v>270</v>
      </c>
      <c r="Y1637">
        <v>248</v>
      </c>
      <c r="Z1637" t="s">
        <v>1419</v>
      </c>
      <c r="AA1637">
        <f t="shared" si="25"/>
        <v>1</v>
      </c>
    </row>
    <row r="1638" spans="1:27" s="14" customFormat="1" x14ac:dyDescent="0.2">
      <c r="A1638">
        <v>5160</v>
      </c>
      <c r="B1638" s="1" t="s">
        <v>4756</v>
      </c>
      <c r="C1638" t="s">
        <v>1027</v>
      </c>
      <c r="D1638" s="9">
        <v>305</v>
      </c>
      <c r="E1638" s="9" t="s">
        <v>259</v>
      </c>
      <c r="F1638" s="9" t="s">
        <v>1416</v>
      </c>
      <c r="G1638" s="10">
        <v>31</v>
      </c>
      <c r="H1638" s="10" t="s">
        <v>261</v>
      </c>
      <c r="I1638" s="10">
        <v>1944</v>
      </c>
      <c r="J1638" s="11">
        <v>16437</v>
      </c>
      <c r="K1638" s="12" t="s">
        <v>237</v>
      </c>
      <c r="L1638" s="13" t="s">
        <v>4757</v>
      </c>
      <c r="M1638" s="13" t="s">
        <v>290</v>
      </c>
      <c r="N1638"/>
      <c r="O1638" t="s">
        <v>292</v>
      </c>
      <c r="P1638"/>
      <c r="Q1638"/>
      <c r="R1638"/>
      <c r="S1638" s="9"/>
      <c r="T1638" s="14">
        <v>12</v>
      </c>
      <c r="U1638" s="210" t="s">
        <v>4466</v>
      </c>
      <c r="V1638" s="14">
        <v>1</v>
      </c>
      <c r="W1638" s="14">
        <v>1</v>
      </c>
      <c r="X1638" s="14" t="s">
        <v>270</v>
      </c>
      <c r="Y1638">
        <v>305</v>
      </c>
      <c r="Z1638" t="s">
        <v>1419</v>
      </c>
      <c r="AA1638">
        <f t="shared" si="25"/>
        <v>1</v>
      </c>
    </row>
    <row r="1639" spans="1:27" s="14" customFormat="1" x14ac:dyDescent="0.2">
      <c r="A1639">
        <v>5486</v>
      </c>
      <c r="B1639" s="1" t="s">
        <v>4752</v>
      </c>
      <c r="C1639" t="s">
        <v>1027</v>
      </c>
      <c r="D1639" s="9">
        <v>618</v>
      </c>
      <c r="E1639" s="9" t="s">
        <v>2806</v>
      </c>
      <c r="F1639" s="9" t="s">
        <v>814</v>
      </c>
      <c r="G1639" s="10">
        <v>31</v>
      </c>
      <c r="H1639" s="10" t="s">
        <v>261</v>
      </c>
      <c r="I1639" s="10">
        <v>1944</v>
      </c>
      <c r="J1639" s="11">
        <v>16437</v>
      </c>
      <c r="K1639" s="12" t="s">
        <v>237</v>
      </c>
      <c r="L1639" s="13" t="s">
        <v>4753</v>
      </c>
      <c r="M1639" s="13" t="s">
        <v>781</v>
      </c>
      <c r="N1639"/>
      <c r="O1639"/>
      <c r="P1639"/>
      <c r="Q1639"/>
      <c r="R1639"/>
      <c r="S1639" s="9"/>
      <c r="T1639" s="14">
        <v>12</v>
      </c>
      <c r="U1639" s="210" t="s">
        <v>4466</v>
      </c>
      <c r="V1639" s="14">
        <v>1</v>
      </c>
      <c r="W1639" s="14">
        <v>1</v>
      </c>
      <c r="X1639" s="14" t="s">
        <v>294</v>
      </c>
      <c r="Y1639">
        <v>618</v>
      </c>
      <c r="Z1639" t="s">
        <v>1419</v>
      </c>
      <c r="AA1639">
        <f t="shared" si="25"/>
        <v>1</v>
      </c>
    </row>
    <row r="1640" spans="1:27" s="14" customFormat="1" x14ac:dyDescent="0.2">
      <c r="A1640">
        <v>801</v>
      </c>
      <c r="B1640" s="1" t="s">
        <v>4754</v>
      </c>
      <c r="C1640" t="s">
        <v>1027</v>
      </c>
      <c r="D1640" s="9">
        <v>618</v>
      </c>
      <c r="E1640" s="9" t="s">
        <v>2806</v>
      </c>
      <c r="F1640" s="9" t="s">
        <v>814</v>
      </c>
      <c r="G1640" s="10">
        <v>31</v>
      </c>
      <c r="H1640" s="10" t="s">
        <v>261</v>
      </c>
      <c r="I1640" s="10">
        <v>1944</v>
      </c>
      <c r="J1640" s="11">
        <v>16437</v>
      </c>
      <c r="K1640" s="12" t="s">
        <v>237</v>
      </c>
      <c r="L1640" s="13" t="s">
        <v>4753</v>
      </c>
      <c r="M1640" s="13" t="s">
        <v>781</v>
      </c>
      <c r="N1640"/>
      <c r="O1640"/>
      <c r="P1640"/>
      <c r="Q1640"/>
      <c r="R1640"/>
      <c r="S1640" s="9"/>
      <c r="T1640" s="14">
        <v>12</v>
      </c>
      <c r="U1640" s="210" t="s">
        <v>4466</v>
      </c>
      <c r="V1640" s="14">
        <v>1</v>
      </c>
      <c r="W1640" s="14">
        <v>1</v>
      </c>
      <c r="X1640" s="14" t="s">
        <v>294</v>
      </c>
      <c r="Y1640">
        <v>618</v>
      </c>
      <c r="Z1640" t="s">
        <v>1419</v>
      </c>
      <c r="AA1640">
        <f t="shared" si="25"/>
        <v>1</v>
      </c>
    </row>
    <row r="1641" spans="1:27" s="14" customFormat="1" x14ac:dyDescent="0.2">
      <c r="A1641">
        <v>836</v>
      </c>
      <c r="B1641" s="1" t="s">
        <v>4755</v>
      </c>
      <c r="C1641" t="s">
        <v>1027</v>
      </c>
      <c r="D1641" s="9">
        <v>618</v>
      </c>
      <c r="E1641" s="9" t="s">
        <v>2806</v>
      </c>
      <c r="F1641" s="9" t="s">
        <v>814</v>
      </c>
      <c r="G1641" s="10">
        <v>31</v>
      </c>
      <c r="H1641" s="10" t="s">
        <v>261</v>
      </c>
      <c r="I1641" s="10">
        <v>1944</v>
      </c>
      <c r="J1641" s="11">
        <v>16437</v>
      </c>
      <c r="K1641" s="12" t="s">
        <v>237</v>
      </c>
      <c r="L1641" s="13" t="s">
        <v>4753</v>
      </c>
      <c r="M1641" s="13" t="s">
        <v>781</v>
      </c>
      <c r="N1641"/>
      <c r="O1641"/>
      <c r="P1641"/>
      <c r="Q1641"/>
      <c r="R1641"/>
      <c r="S1641" s="9"/>
      <c r="T1641" s="14">
        <v>12</v>
      </c>
      <c r="U1641" s="210" t="s">
        <v>4466</v>
      </c>
      <c r="V1641" s="14">
        <v>1</v>
      </c>
      <c r="W1641" s="14">
        <v>1</v>
      </c>
      <c r="X1641" s="14" t="s">
        <v>294</v>
      </c>
      <c r="Y1641">
        <v>618</v>
      </c>
      <c r="Z1641" t="s">
        <v>1419</v>
      </c>
      <c r="AA1641">
        <f t="shared" si="25"/>
        <v>1</v>
      </c>
    </row>
    <row r="1642" spans="1:27" s="14" customFormat="1" x14ac:dyDescent="0.2">
      <c r="A1642">
        <v>4104</v>
      </c>
      <c r="B1642" s="1" t="s">
        <v>4749</v>
      </c>
      <c r="C1642" t="s">
        <v>2040</v>
      </c>
      <c r="D1642" s="9" t="s">
        <v>4750</v>
      </c>
      <c r="E1642" s="9" t="s">
        <v>259</v>
      </c>
      <c r="F1642" s="9" t="s">
        <v>721</v>
      </c>
      <c r="G1642" s="10">
        <v>31</v>
      </c>
      <c r="H1642" s="10" t="s">
        <v>261</v>
      </c>
      <c r="I1642" s="10">
        <v>1944</v>
      </c>
      <c r="J1642" s="11">
        <v>16437</v>
      </c>
      <c r="K1642" s="12" t="s">
        <v>237</v>
      </c>
      <c r="L1642" s="13" t="s">
        <v>4751</v>
      </c>
      <c r="M1642" s="13" t="s">
        <v>279</v>
      </c>
      <c r="N1642" t="s">
        <v>280</v>
      </c>
      <c r="O1642"/>
      <c r="P1642"/>
      <c r="Q1642" t="s">
        <v>281</v>
      </c>
      <c r="R1642"/>
      <c r="S1642" s="9"/>
      <c r="T1642" s="14">
        <v>12</v>
      </c>
      <c r="U1642" s="210" t="s">
        <v>4466</v>
      </c>
      <c r="V1642" s="14">
        <v>1</v>
      </c>
      <c r="W1642" s="14">
        <v>1</v>
      </c>
      <c r="X1642" s="14" t="s">
        <v>270</v>
      </c>
      <c r="Y1642">
        <v>105</v>
      </c>
      <c r="Z1642" t="s">
        <v>271</v>
      </c>
      <c r="AA1642">
        <f t="shared" si="25"/>
        <v>2</v>
      </c>
    </row>
    <row r="1643" spans="1:27" s="14" customFormat="1" x14ac:dyDescent="0.2">
      <c r="A1643">
        <v>5394</v>
      </c>
      <c r="B1643" s="1" t="s">
        <v>4758</v>
      </c>
      <c r="C1643" t="s">
        <v>1027</v>
      </c>
      <c r="D1643" s="9">
        <v>248</v>
      </c>
      <c r="E1643" s="9" t="s">
        <v>259</v>
      </c>
      <c r="F1643" s="9" t="s">
        <v>883</v>
      </c>
      <c r="G1643" s="10">
        <v>31</v>
      </c>
      <c r="H1643" s="10" t="s">
        <v>261</v>
      </c>
      <c r="I1643" s="10">
        <v>1944</v>
      </c>
      <c r="J1643" s="11">
        <v>16437</v>
      </c>
      <c r="K1643" s="12" t="s">
        <v>237</v>
      </c>
      <c r="L1643" s="13" t="s">
        <v>4759</v>
      </c>
      <c r="M1643" s="13" t="s">
        <v>290</v>
      </c>
      <c r="N1643" t="s">
        <v>573</v>
      </c>
      <c r="O1643" t="s">
        <v>760</v>
      </c>
      <c r="P1643"/>
      <c r="Q1643"/>
      <c r="R1643"/>
      <c r="S1643" s="9"/>
      <c r="T1643" s="14">
        <v>12</v>
      </c>
      <c r="U1643" s="210" t="s">
        <v>4466</v>
      </c>
      <c r="V1643" s="14">
        <v>1</v>
      </c>
      <c r="W1643" s="14">
        <v>1</v>
      </c>
      <c r="X1643" s="14" t="s">
        <v>270</v>
      </c>
      <c r="Y1643">
        <v>248</v>
      </c>
      <c r="Z1643" t="s">
        <v>271</v>
      </c>
      <c r="AA1643">
        <f t="shared" si="25"/>
        <v>1</v>
      </c>
    </row>
    <row r="1644" spans="1:27" s="14" customFormat="1" x14ac:dyDescent="0.2">
      <c r="A1644">
        <v>6866</v>
      </c>
      <c r="B1644" s="1" t="s">
        <v>4762</v>
      </c>
      <c r="C1644" t="s">
        <v>1027</v>
      </c>
      <c r="D1644" s="9">
        <v>464</v>
      </c>
      <c r="E1644" s="9" t="s">
        <v>259</v>
      </c>
      <c r="F1644" s="9" t="s">
        <v>1416</v>
      </c>
      <c r="G1644" s="10">
        <v>31</v>
      </c>
      <c r="H1644" s="10" t="s">
        <v>261</v>
      </c>
      <c r="I1644" s="10">
        <v>1944</v>
      </c>
      <c r="J1644" s="11" t="s">
        <v>4763</v>
      </c>
      <c r="K1644" s="12" t="s">
        <v>415</v>
      </c>
      <c r="L1644" s="13" t="s">
        <v>18421</v>
      </c>
      <c r="M1644" s="13" t="s">
        <v>263</v>
      </c>
      <c r="N1644" t="s">
        <v>771</v>
      </c>
      <c r="O1644" t="s">
        <v>17858</v>
      </c>
      <c r="P1644"/>
      <c r="Q1644" t="s">
        <v>672</v>
      </c>
      <c r="R1644"/>
      <c r="S1644" s="9"/>
      <c r="T1644" s="14">
        <v>12</v>
      </c>
      <c r="U1644" s="210" t="s">
        <v>4466</v>
      </c>
      <c r="V1644" s="14">
        <v>1</v>
      </c>
      <c r="W1644" s="14">
        <v>1</v>
      </c>
      <c r="X1644" s="14" t="s">
        <v>270</v>
      </c>
      <c r="Y1644">
        <v>464</v>
      </c>
      <c r="Z1644" t="s">
        <v>271</v>
      </c>
      <c r="AA1644">
        <f t="shared" si="25"/>
        <v>1</v>
      </c>
    </row>
    <row r="1645" spans="1:27" s="14" customFormat="1" x14ac:dyDescent="0.2">
      <c r="A1645">
        <v>6896</v>
      </c>
      <c r="B1645" s="1" t="s">
        <v>4764</v>
      </c>
      <c r="C1645" t="s">
        <v>503</v>
      </c>
      <c r="D1645" s="9"/>
      <c r="E1645" s="9" t="s">
        <v>508</v>
      </c>
      <c r="F1645" s="9" t="s">
        <v>456</v>
      </c>
      <c r="G1645" s="10">
        <v>0</v>
      </c>
      <c r="H1645" s="10" t="s">
        <v>276</v>
      </c>
      <c r="I1645" s="10" t="s">
        <v>4765</v>
      </c>
      <c r="J1645" s="23" t="s">
        <v>4765</v>
      </c>
      <c r="K1645" s="12"/>
      <c r="L1645" s="13" t="s">
        <v>4766</v>
      </c>
      <c r="M1645" t="s">
        <v>290</v>
      </c>
      <c r="N1645" t="s">
        <v>291</v>
      </c>
      <c r="O1645" t="s">
        <v>93</v>
      </c>
      <c r="P1645"/>
      <c r="Q1645"/>
      <c r="R1645"/>
      <c r="S1645" s="9"/>
      <c r="U1645" s="210" t="s">
        <v>18189</v>
      </c>
      <c r="V1645" s="14">
        <v>0</v>
      </c>
      <c r="W1645" s="14">
        <v>1</v>
      </c>
      <c r="X1645" s="14" t="s">
        <v>294</v>
      </c>
      <c r="Y1645" t="s">
        <v>334</v>
      </c>
      <c r="Z1645" t="s">
        <v>505</v>
      </c>
      <c r="AA1645">
        <f t="shared" si="25"/>
        <v>1</v>
      </c>
    </row>
    <row r="1646" spans="1:27" s="14" customFormat="1" x14ac:dyDescent="0.2">
      <c r="A1646">
        <v>2935</v>
      </c>
      <c r="B1646" s="1" t="s">
        <v>4767</v>
      </c>
      <c r="C1646" t="s">
        <v>1523</v>
      </c>
      <c r="D1646" s="9" t="s">
        <v>4768</v>
      </c>
      <c r="E1646" s="9" t="s">
        <v>259</v>
      </c>
      <c r="F1646" s="9" t="s">
        <v>286</v>
      </c>
      <c r="G1646" s="10">
        <v>1</v>
      </c>
      <c r="H1646" s="10" t="s">
        <v>276</v>
      </c>
      <c r="I1646" s="10">
        <v>1945</v>
      </c>
      <c r="J1646" s="11" t="s">
        <v>4769</v>
      </c>
      <c r="K1646" s="12" t="s">
        <v>237</v>
      </c>
      <c r="L1646" s="13" t="s">
        <v>4770</v>
      </c>
      <c r="M1646" s="13" t="s">
        <v>263</v>
      </c>
      <c r="N1646" t="s">
        <v>1301</v>
      </c>
      <c r="O1646"/>
      <c r="P1646"/>
      <c r="Q1646" t="s">
        <v>1301</v>
      </c>
      <c r="R1646"/>
      <c r="S1646" s="9"/>
      <c r="T1646">
        <v>1</v>
      </c>
      <c r="U1646" s="210" t="s">
        <v>4771</v>
      </c>
      <c r="V1646" s="14">
        <v>1</v>
      </c>
      <c r="W1646" s="14">
        <v>1</v>
      </c>
      <c r="X1646" s="14" t="s">
        <v>294</v>
      </c>
      <c r="Y1646" t="s">
        <v>4772</v>
      </c>
      <c r="Z1646" t="s">
        <v>505</v>
      </c>
      <c r="AA1646">
        <f t="shared" si="25"/>
        <v>3</v>
      </c>
    </row>
    <row r="1647" spans="1:27" s="14" customFormat="1" x14ac:dyDescent="0.2">
      <c r="A1647">
        <v>5207</v>
      </c>
      <c r="B1647" s="1" t="s">
        <v>4773</v>
      </c>
      <c r="C1647" t="s">
        <v>1027</v>
      </c>
      <c r="D1647" s="9" t="s">
        <v>4774</v>
      </c>
      <c r="E1647" s="9" t="s">
        <v>259</v>
      </c>
      <c r="F1647" s="9" t="s">
        <v>286</v>
      </c>
      <c r="G1647" s="10">
        <v>1</v>
      </c>
      <c r="H1647" s="10" t="s">
        <v>276</v>
      </c>
      <c r="I1647" s="10">
        <v>1945</v>
      </c>
      <c r="J1647" s="11" t="s">
        <v>4769</v>
      </c>
      <c r="K1647" s="12" t="s">
        <v>237</v>
      </c>
      <c r="L1647" s="13" t="s">
        <v>4775</v>
      </c>
      <c r="M1647" s="13" t="s">
        <v>263</v>
      </c>
      <c r="N1647" t="s">
        <v>1301</v>
      </c>
      <c r="O1647"/>
      <c r="P1647"/>
      <c r="Q1647" t="s">
        <v>1301</v>
      </c>
      <c r="R1647"/>
      <c r="S1647" s="9"/>
      <c r="T1647">
        <v>1</v>
      </c>
      <c r="U1647" s="210" t="s">
        <v>4771</v>
      </c>
      <c r="V1647" s="14">
        <v>1</v>
      </c>
      <c r="W1647" s="14">
        <v>1</v>
      </c>
      <c r="X1647" s="14" t="s">
        <v>294</v>
      </c>
      <c r="Y1647" t="s">
        <v>4776</v>
      </c>
      <c r="Z1647" t="s">
        <v>271</v>
      </c>
      <c r="AA1647">
        <f t="shared" si="25"/>
        <v>2</v>
      </c>
    </row>
    <row r="1648" spans="1:27" s="14" customFormat="1" x14ac:dyDescent="0.2">
      <c r="A1648">
        <v>1054</v>
      </c>
      <c r="B1648" s="1" t="s">
        <v>4815</v>
      </c>
      <c r="C1648" t="s">
        <v>2040</v>
      </c>
      <c r="D1648" s="9" t="s">
        <v>1535</v>
      </c>
      <c r="E1648" s="9" t="s">
        <v>259</v>
      </c>
      <c r="F1648" s="9" t="s">
        <v>721</v>
      </c>
      <c r="G1648" s="10">
        <v>1</v>
      </c>
      <c r="H1648" s="10" t="s">
        <v>276</v>
      </c>
      <c r="I1648" s="10">
        <v>1945</v>
      </c>
      <c r="J1648" s="11" t="s">
        <v>4769</v>
      </c>
      <c r="K1648" s="12" t="s">
        <v>237</v>
      </c>
      <c r="L1648" s="117" t="s">
        <v>18623</v>
      </c>
      <c r="M1648" s="13" t="s">
        <v>263</v>
      </c>
      <c r="N1648" t="s">
        <v>1301</v>
      </c>
      <c r="O1648"/>
      <c r="P1648"/>
      <c r="Q1648" t="s">
        <v>1301</v>
      </c>
      <c r="R1648"/>
      <c r="S1648" s="9"/>
      <c r="T1648">
        <v>1</v>
      </c>
      <c r="U1648" s="210" t="s">
        <v>4771</v>
      </c>
      <c r="V1648" s="14">
        <v>1</v>
      </c>
      <c r="W1648" s="14">
        <v>1</v>
      </c>
      <c r="X1648" s="14" t="s">
        <v>270</v>
      </c>
      <c r="Y1648">
        <v>109</v>
      </c>
      <c r="Z1648" t="s">
        <v>271</v>
      </c>
      <c r="AA1648">
        <f t="shared" si="25"/>
        <v>2</v>
      </c>
    </row>
    <row r="1649" spans="1:27" s="14" customFormat="1" x14ac:dyDescent="0.2">
      <c r="A1649">
        <v>333</v>
      </c>
      <c r="B1649" s="1" t="s">
        <v>4779</v>
      </c>
      <c r="C1649" t="s">
        <v>1798</v>
      </c>
      <c r="D1649" s="9" t="s">
        <v>3416</v>
      </c>
      <c r="E1649" s="9" t="s">
        <v>259</v>
      </c>
      <c r="F1649" s="9" t="s">
        <v>260</v>
      </c>
      <c r="G1649" s="10">
        <v>1</v>
      </c>
      <c r="H1649" s="10" t="s">
        <v>276</v>
      </c>
      <c r="I1649" s="10">
        <v>1945</v>
      </c>
      <c r="J1649" s="11" t="s">
        <v>4769</v>
      </c>
      <c r="K1649" s="12" t="s">
        <v>237</v>
      </c>
      <c r="L1649" s="13" t="s">
        <v>4780</v>
      </c>
      <c r="M1649" s="13" t="s">
        <v>263</v>
      </c>
      <c r="N1649" t="s">
        <v>1301</v>
      </c>
      <c r="O1649"/>
      <c r="P1649"/>
      <c r="Q1649" t="s">
        <v>1301</v>
      </c>
      <c r="R1649"/>
      <c r="S1649" s="9"/>
      <c r="T1649">
        <v>1</v>
      </c>
      <c r="U1649" s="210" t="s">
        <v>4771</v>
      </c>
      <c r="V1649" s="14">
        <v>1</v>
      </c>
      <c r="W1649" s="14">
        <v>1</v>
      </c>
      <c r="X1649" s="14" t="s">
        <v>270</v>
      </c>
      <c r="Y1649">
        <v>140</v>
      </c>
      <c r="Z1649" t="s">
        <v>271</v>
      </c>
      <c r="AA1649">
        <f t="shared" si="25"/>
        <v>2</v>
      </c>
    </row>
    <row r="1650" spans="1:27" s="14" customFormat="1" x14ac:dyDescent="0.2">
      <c r="A1650">
        <v>1404</v>
      </c>
      <c r="B1650" s="1" t="s">
        <v>4786</v>
      </c>
      <c r="C1650" t="s">
        <v>1798</v>
      </c>
      <c r="D1650" s="9">
        <v>140</v>
      </c>
      <c r="E1650" s="9" t="s">
        <v>259</v>
      </c>
      <c r="F1650" s="9" t="s">
        <v>260</v>
      </c>
      <c r="G1650" s="10">
        <v>1</v>
      </c>
      <c r="H1650" s="10" t="s">
        <v>276</v>
      </c>
      <c r="I1650" s="10">
        <v>1945</v>
      </c>
      <c r="J1650" s="11" t="s">
        <v>4769</v>
      </c>
      <c r="K1650" s="12" t="s">
        <v>237</v>
      </c>
      <c r="L1650" s="13" t="s">
        <v>4787</v>
      </c>
      <c r="M1650" s="13" t="s">
        <v>263</v>
      </c>
      <c r="N1650" t="s">
        <v>1301</v>
      </c>
      <c r="O1650"/>
      <c r="P1650"/>
      <c r="Q1650" t="s">
        <v>1301</v>
      </c>
      <c r="R1650"/>
      <c r="S1650" s="9">
        <v>267</v>
      </c>
      <c r="T1650">
        <v>1</v>
      </c>
      <c r="U1650" s="210" t="s">
        <v>4771</v>
      </c>
      <c r="V1650" s="14">
        <v>1</v>
      </c>
      <c r="W1650" s="14">
        <v>1</v>
      </c>
      <c r="X1650" s="14" t="s">
        <v>270</v>
      </c>
      <c r="Y1650">
        <v>140</v>
      </c>
      <c r="Z1650" t="s">
        <v>271</v>
      </c>
      <c r="AA1650">
        <f t="shared" si="25"/>
        <v>1</v>
      </c>
    </row>
    <row r="1651" spans="1:27" s="14" customFormat="1" x14ac:dyDescent="0.2">
      <c r="A1651">
        <v>6398</v>
      </c>
      <c r="B1651" s="1" t="s">
        <v>5225</v>
      </c>
      <c r="C1651" t="s">
        <v>2221</v>
      </c>
      <c r="D1651" s="9">
        <v>85</v>
      </c>
      <c r="E1651" s="9" t="s">
        <v>259</v>
      </c>
      <c r="F1651" s="9" t="s">
        <v>312</v>
      </c>
      <c r="G1651" s="10">
        <v>1</v>
      </c>
      <c r="H1651" s="151" t="s">
        <v>276</v>
      </c>
      <c r="I1651" s="10">
        <v>1945</v>
      </c>
      <c r="J1651" s="11">
        <v>16438</v>
      </c>
      <c r="K1651" s="116" t="s">
        <v>237</v>
      </c>
      <c r="L1651" s="146" t="s">
        <v>18621</v>
      </c>
      <c r="M1651" s="13" t="s">
        <v>263</v>
      </c>
      <c r="N1651" t="s">
        <v>1301</v>
      </c>
      <c r="O1651"/>
      <c r="P1651"/>
      <c r="Q1651" t="s">
        <v>1301</v>
      </c>
      <c r="R1651"/>
      <c r="S1651" s="9"/>
      <c r="T1651">
        <v>2</v>
      </c>
      <c r="U1651" s="210" t="s">
        <v>5045</v>
      </c>
      <c r="V1651" s="14">
        <v>1</v>
      </c>
      <c r="W1651" s="14">
        <v>1</v>
      </c>
      <c r="X1651" s="14" t="s">
        <v>270</v>
      </c>
      <c r="Y1651">
        <v>85</v>
      </c>
      <c r="Z1651" t="s">
        <v>505</v>
      </c>
      <c r="AA1651">
        <f t="shared" si="25"/>
        <v>1</v>
      </c>
    </row>
    <row r="1652" spans="1:27" s="14" customFormat="1" x14ac:dyDescent="0.2">
      <c r="A1652">
        <v>2119</v>
      </c>
      <c r="B1652" s="1" t="s">
        <v>4788</v>
      </c>
      <c r="C1652" t="s">
        <v>1798</v>
      </c>
      <c r="D1652" s="9">
        <v>140</v>
      </c>
      <c r="E1652" s="9" t="s">
        <v>259</v>
      </c>
      <c r="F1652" s="9" t="s">
        <v>260</v>
      </c>
      <c r="G1652" s="10">
        <v>1</v>
      </c>
      <c r="H1652" s="10" t="s">
        <v>276</v>
      </c>
      <c r="I1652" s="10">
        <v>1945</v>
      </c>
      <c r="J1652" s="11" t="s">
        <v>4769</v>
      </c>
      <c r="K1652" s="12" t="s">
        <v>237</v>
      </c>
      <c r="L1652" s="13" t="s">
        <v>4787</v>
      </c>
      <c r="M1652" s="13" t="s">
        <v>263</v>
      </c>
      <c r="N1652" t="s">
        <v>1301</v>
      </c>
      <c r="O1652"/>
      <c r="P1652"/>
      <c r="Q1652" t="s">
        <v>1301</v>
      </c>
      <c r="R1652"/>
      <c r="S1652" s="9"/>
      <c r="T1652">
        <v>1</v>
      </c>
      <c r="U1652" s="210" t="s">
        <v>4771</v>
      </c>
      <c r="V1652" s="14">
        <v>1</v>
      </c>
      <c r="W1652" s="14">
        <v>1</v>
      </c>
      <c r="X1652" s="14" t="s">
        <v>270</v>
      </c>
      <c r="Y1652">
        <v>140</v>
      </c>
      <c r="Z1652" t="s">
        <v>271</v>
      </c>
      <c r="AA1652">
        <f t="shared" si="25"/>
        <v>1</v>
      </c>
    </row>
    <row r="1653" spans="1:27" s="14" customFormat="1" x14ac:dyDescent="0.2">
      <c r="A1653">
        <v>6199</v>
      </c>
      <c r="B1653" s="1" t="s">
        <v>4789</v>
      </c>
      <c r="C1653" t="s">
        <v>1798</v>
      </c>
      <c r="D1653" s="9">
        <v>140</v>
      </c>
      <c r="E1653" s="9" t="s">
        <v>259</v>
      </c>
      <c r="F1653" s="9" t="s">
        <v>260</v>
      </c>
      <c r="G1653" s="10">
        <v>1</v>
      </c>
      <c r="H1653" s="10" t="s">
        <v>276</v>
      </c>
      <c r="I1653" s="10">
        <v>1945</v>
      </c>
      <c r="J1653" s="11" t="s">
        <v>4769</v>
      </c>
      <c r="K1653" s="12" t="s">
        <v>237</v>
      </c>
      <c r="L1653" s="13" t="s">
        <v>4790</v>
      </c>
      <c r="M1653" s="13" t="s">
        <v>263</v>
      </c>
      <c r="N1653" t="s">
        <v>1301</v>
      </c>
      <c r="O1653"/>
      <c r="P1653"/>
      <c r="Q1653" t="s">
        <v>1301</v>
      </c>
      <c r="R1653"/>
      <c r="S1653" s="9"/>
      <c r="T1653">
        <v>1</v>
      </c>
      <c r="U1653" s="210" t="s">
        <v>4771</v>
      </c>
      <c r="V1653" s="14">
        <v>1</v>
      </c>
      <c r="W1653" s="14">
        <v>1</v>
      </c>
      <c r="X1653" s="14" t="s">
        <v>270</v>
      </c>
      <c r="Y1653">
        <v>140</v>
      </c>
      <c r="Z1653" t="s">
        <v>271</v>
      </c>
      <c r="AA1653">
        <f t="shared" si="25"/>
        <v>1</v>
      </c>
    </row>
    <row r="1654" spans="1:27" s="14" customFormat="1" x14ac:dyDescent="0.2">
      <c r="A1654">
        <v>6577</v>
      </c>
      <c r="B1654" s="1" t="s">
        <v>4784</v>
      </c>
      <c r="C1654" t="s">
        <v>2221</v>
      </c>
      <c r="D1654" s="9">
        <v>151</v>
      </c>
      <c r="E1654" s="9" t="s">
        <v>259</v>
      </c>
      <c r="F1654" s="9" t="s">
        <v>312</v>
      </c>
      <c r="G1654" s="10">
        <v>1</v>
      </c>
      <c r="H1654" s="10" t="s">
        <v>276</v>
      </c>
      <c r="I1654" s="10">
        <v>1945</v>
      </c>
      <c r="J1654" s="11" t="s">
        <v>4769</v>
      </c>
      <c r="K1654" s="12" t="s">
        <v>237</v>
      </c>
      <c r="L1654" s="13" t="s">
        <v>4785</v>
      </c>
      <c r="M1654" s="13" t="s">
        <v>290</v>
      </c>
      <c r="N1654" t="s">
        <v>291</v>
      </c>
      <c r="O1654" t="s">
        <v>367</v>
      </c>
      <c r="P1654"/>
      <c r="Q1654"/>
      <c r="R1654"/>
      <c r="S1654" s="9"/>
      <c r="T1654">
        <v>1</v>
      </c>
      <c r="U1654" s="210" t="s">
        <v>4771</v>
      </c>
      <c r="V1654" s="14">
        <v>1</v>
      </c>
      <c r="W1654" s="14">
        <v>1</v>
      </c>
      <c r="X1654" s="14" t="s">
        <v>270</v>
      </c>
      <c r="Y1654">
        <v>151</v>
      </c>
      <c r="Z1654" t="s">
        <v>505</v>
      </c>
      <c r="AA1654">
        <f t="shared" si="25"/>
        <v>1</v>
      </c>
    </row>
    <row r="1655" spans="1:27" s="14" customFormat="1" x14ac:dyDescent="0.2">
      <c r="A1655">
        <v>4484</v>
      </c>
      <c r="B1655" s="1" t="s">
        <v>4781</v>
      </c>
      <c r="C1655" t="s">
        <v>2040</v>
      </c>
      <c r="D1655" s="9" t="s">
        <v>4782</v>
      </c>
      <c r="E1655" s="9" t="s">
        <v>259</v>
      </c>
      <c r="F1655" s="9" t="s">
        <v>721</v>
      </c>
      <c r="G1655" s="10">
        <v>1</v>
      </c>
      <c r="H1655" s="10" t="s">
        <v>276</v>
      </c>
      <c r="I1655" s="10">
        <v>1945</v>
      </c>
      <c r="J1655" s="11" t="s">
        <v>4769</v>
      </c>
      <c r="K1655" s="12" t="s">
        <v>237</v>
      </c>
      <c r="L1655" s="13" t="s">
        <v>4783</v>
      </c>
      <c r="M1655" s="13" t="s">
        <v>290</v>
      </c>
      <c r="N1655" t="s">
        <v>573</v>
      </c>
      <c r="O1655" t="s">
        <v>292</v>
      </c>
      <c r="P1655"/>
      <c r="Q1655"/>
      <c r="R1655"/>
      <c r="S1655" s="9"/>
      <c r="T1655">
        <v>1</v>
      </c>
      <c r="U1655" s="210" t="s">
        <v>4771</v>
      </c>
      <c r="V1655" s="14">
        <v>1</v>
      </c>
      <c r="W1655" s="14">
        <v>1</v>
      </c>
      <c r="X1655" s="14" t="s">
        <v>270</v>
      </c>
      <c r="Y1655">
        <v>128</v>
      </c>
      <c r="Z1655" t="s">
        <v>3085</v>
      </c>
      <c r="AA1655">
        <f t="shared" si="25"/>
        <v>2</v>
      </c>
    </row>
    <row r="1656" spans="1:27" x14ac:dyDescent="0.2">
      <c r="A1656">
        <v>2741</v>
      </c>
      <c r="B1656" s="1" t="s">
        <v>4777</v>
      </c>
      <c r="C1656" t="s">
        <v>2040</v>
      </c>
      <c r="D1656" s="9" t="s">
        <v>2741</v>
      </c>
      <c r="E1656" s="9" t="s">
        <v>259</v>
      </c>
      <c r="F1656" s="9" t="s">
        <v>721</v>
      </c>
      <c r="G1656" s="10">
        <v>1</v>
      </c>
      <c r="H1656" s="10" t="s">
        <v>276</v>
      </c>
      <c r="I1656" s="10">
        <v>1945</v>
      </c>
      <c r="J1656" s="11" t="s">
        <v>4769</v>
      </c>
      <c r="K1656" s="12" t="s">
        <v>237</v>
      </c>
      <c r="L1656" s="13" t="s">
        <v>4778</v>
      </c>
      <c r="M1656" s="13" t="s">
        <v>263</v>
      </c>
      <c r="N1656" s="13" t="s">
        <v>280</v>
      </c>
      <c r="Q1656" t="s">
        <v>281</v>
      </c>
      <c r="S1656" s="9"/>
      <c r="T1656">
        <v>1</v>
      </c>
      <c r="U1656" s="210" t="s">
        <v>4771</v>
      </c>
      <c r="V1656" s="14">
        <v>1</v>
      </c>
      <c r="W1656" s="14">
        <v>1</v>
      </c>
      <c r="X1656" s="14" t="s">
        <v>270</v>
      </c>
      <c r="Y1656">
        <v>692</v>
      </c>
      <c r="Z1656" t="s">
        <v>3085</v>
      </c>
      <c r="AA1656">
        <f t="shared" si="25"/>
        <v>2</v>
      </c>
    </row>
    <row r="1657" spans="1:27" x14ac:dyDescent="0.2">
      <c r="A1657">
        <v>7555</v>
      </c>
      <c r="B1657" s="1" t="s">
        <v>4791</v>
      </c>
      <c r="C1657" t="s">
        <v>2040</v>
      </c>
      <c r="D1657" s="9" t="s">
        <v>2863</v>
      </c>
      <c r="E1657" s="9" t="s">
        <v>259</v>
      </c>
      <c r="F1657" s="9" t="s">
        <v>721</v>
      </c>
      <c r="G1657" s="10">
        <v>1</v>
      </c>
      <c r="H1657" s="10" t="s">
        <v>276</v>
      </c>
      <c r="I1657" s="10">
        <v>1945</v>
      </c>
      <c r="J1657" s="11" t="s">
        <v>4792</v>
      </c>
      <c r="K1657" s="12" t="s">
        <v>415</v>
      </c>
      <c r="L1657" s="13" t="s">
        <v>4793</v>
      </c>
      <c r="M1657" s="13" t="s">
        <v>290</v>
      </c>
      <c r="N1657" t="s">
        <v>573</v>
      </c>
      <c r="O1657" t="s">
        <v>367</v>
      </c>
      <c r="S1657" s="9"/>
      <c r="T1657">
        <v>1</v>
      </c>
      <c r="U1657" s="210" t="s">
        <v>4771</v>
      </c>
      <c r="V1657" s="14">
        <v>1</v>
      </c>
      <c r="W1657" s="14">
        <v>1</v>
      </c>
      <c r="X1657" s="14" t="s">
        <v>270</v>
      </c>
      <c r="Y1657">
        <v>571</v>
      </c>
      <c r="Z1657" t="s">
        <v>271</v>
      </c>
      <c r="AA1657">
        <f t="shared" si="25"/>
        <v>2</v>
      </c>
    </row>
    <row r="1658" spans="1:27" x14ac:dyDescent="0.2">
      <c r="A1658">
        <v>5183</v>
      </c>
      <c r="B1658" s="1" t="s">
        <v>4794</v>
      </c>
      <c r="C1658" t="s">
        <v>1027</v>
      </c>
      <c r="D1658" s="9">
        <v>239</v>
      </c>
      <c r="E1658" s="9" t="s">
        <v>259</v>
      </c>
      <c r="F1658" s="9" t="s">
        <v>312</v>
      </c>
      <c r="G1658" s="10">
        <v>1</v>
      </c>
      <c r="H1658" s="10" t="s">
        <v>276</v>
      </c>
      <c r="I1658" s="10">
        <v>1945</v>
      </c>
      <c r="J1658" s="11" t="s">
        <v>4792</v>
      </c>
      <c r="K1658" s="12" t="s">
        <v>415</v>
      </c>
      <c r="L1658" s="13" t="s">
        <v>4795</v>
      </c>
      <c r="M1658" s="13" t="s">
        <v>290</v>
      </c>
      <c r="N1658" t="s">
        <v>573</v>
      </c>
      <c r="O1658" t="s">
        <v>2926</v>
      </c>
      <c r="S1658" s="9"/>
      <c r="T1658">
        <v>1</v>
      </c>
      <c r="U1658" s="210" t="s">
        <v>4771</v>
      </c>
      <c r="V1658" s="14">
        <v>1</v>
      </c>
      <c r="W1658" s="14">
        <v>1</v>
      </c>
      <c r="X1658" s="14" t="s">
        <v>270</v>
      </c>
      <c r="Y1658">
        <v>239</v>
      </c>
      <c r="Z1658" t="s">
        <v>271</v>
      </c>
      <c r="AA1658">
        <f t="shared" si="25"/>
        <v>1</v>
      </c>
    </row>
    <row r="1659" spans="1:27" x14ac:dyDescent="0.2">
      <c r="A1659">
        <v>14</v>
      </c>
      <c r="B1659" s="1" t="s">
        <v>4796</v>
      </c>
      <c r="C1659" t="s">
        <v>503</v>
      </c>
      <c r="D1659" s="9" t="s">
        <v>4797</v>
      </c>
      <c r="E1659" s="9" t="s">
        <v>259</v>
      </c>
      <c r="F1659" s="9" t="s">
        <v>532</v>
      </c>
      <c r="G1659" s="10">
        <v>2</v>
      </c>
      <c r="H1659" s="10" t="s">
        <v>276</v>
      </c>
      <c r="I1659" s="10">
        <v>1945</v>
      </c>
      <c r="J1659" s="11" t="s">
        <v>4798</v>
      </c>
      <c r="K1659" s="12" t="s">
        <v>237</v>
      </c>
      <c r="L1659" s="13" t="s">
        <v>4799</v>
      </c>
      <c r="M1659" s="13" t="s">
        <v>290</v>
      </c>
      <c r="N1659" t="s">
        <v>291</v>
      </c>
      <c r="O1659" t="s">
        <v>692</v>
      </c>
      <c r="S1659" s="9"/>
      <c r="T1659">
        <v>1</v>
      </c>
      <c r="U1659" s="210" t="s">
        <v>4771</v>
      </c>
      <c r="V1659" s="14">
        <v>1</v>
      </c>
      <c r="W1659" s="14">
        <v>1</v>
      </c>
      <c r="X1659" s="14" t="s">
        <v>294</v>
      </c>
      <c r="Y1659" t="s">
        <v>3929</v>
      </c>
      <c r="Z1659" t="s">
        <v>505</v>
      </c>
      <c r="AA1659">
        <f t="shared" si="25"/>
        <v>8</v>
      </c>
    </row>
    <row r="1660" spans="1:27" x14ac:dyDescent="0.2">
      <c r="A1660">
        <v>303</v>
      </c>
      <c r="B1660" s="1" t="s">
        <v>4804</v>
      </c>
      <c r="C1660" t="s">
        <v>1523</v>
      </c>
      <c r="D1660" s="9" t="s">
        <v>4530</v>
      </c>
      <c r="E1660" s="9" t="s">
        <v>259</v>
      </c>
      <c r="F1660" s="9" t="s">
        <v>312</v>
      </c>
      <c r="G1660" s="10">
        <v>2</v>
      </c>
      <c r="H1660" s="10" t="s">
        <v>276</v>
      </c>
      <c r="I1660" s="10">
        <v>1945</v>
      </c>
      <c r="J1660" s="11" t="s">
        <v>4798</v>
      </c>
      <c r="K1660" s="12" t="s">
        <v>237</v>
      </c>
      <c r="L1660" s="13" t="s">
        <v>18510</v>
      </c>
      <c r="M1660" s="13" t="s">
        <v>290</v>
      </c>
      <c r="O1660" t="s">
        <v>367</v>
      </c>
      <c r="S1660" s="9"/>
      <c r="T1660">
        <v>1</v>
      </c>
      <c r="U1660" s="210" t="s">
        <v>4771</v>
      </c>
      <c r="V1660" s="14">
        <v>1</v>
      </c>
      <c r="W1660" s="14">
        <v>1</v>
      </c>
      <c r="X1660" s="14" t="s">
        <v>270</v>
      </c>
      <c r="Y1660">
        <v>604</v>
      </c>
      <c r="Z1660" t="s">
        <v>505</v>
      </c>
      <c r="AA1660">
        <f t="shared" si="25"/>
        <v>2</v>
      </c>
    </row>
    <row r="1661" spans="1:27" x14ac:dyDescent="0.2">
      <c r="A1661">
        <v>6869</v>
      </c>
      <c r="B1661" s="1" t="s">
        <v>4805</v>
      </c>
      <c r="C1661" t="s">
        <v>2221</v>
      </c>
      <c r="D1661" s="9" t="s">
        <v>4806</v>
      </c>
      <c r="E1661" s="9" t="s">
        <v>259</v>
      </c>
      <c r="F1661" s="9" t="s">
        <v>312</v>
      </c>
      <c r="G1661" s="10">
        <v>2</v>
      </c>
      <c r="H1661" s="10" t="s">
        <v>276</v>
      </c>
      <c r="I1661" s="10">
        <v>1945</v>
      </c>
      <c r="J1661" s="11" t="s">
        <v>4798</v>
      </c>
      <c r="K1661" s="12" t="s">
        <v>237</v>
      </c>
      <c r="L1661" s="13" t="s">
        <v>4807</v>
      </c>
      <c r="M1661" s="13" t="s">
        <v>290</v>
      </c>
      <c r="O1661" t="s">
        <v>292</v>
      </c>
      <c r="S1661" s="9"/>
      <c r="T1661">
        <v>1</v>
      </c>
      <c r="U1661" s="210" t="s">
        <v>4771</v>
      </c>
      <c r="V1661" s="14">
        <v>1</v>
      </c>
      <c r="W1661" s="14">
        <v>1</v>
      </c>
      <c r="X1661" s="14" t="s">
        <v>270</v>
      </c>
      <c r="Y1661" t="s">
        <v>4806</v>
      </c>
      <c r="Z1661" t="s">
        <v>505</v>
      </c>
      <c r="AA1661">
        <f t="shared" si="25"/>
        <v>1</v>
      </c>
    </row>
    <row r="1662" spans="1:27" x14ac:dyDescent="0.2">
      <c r="A1662">
        <v>4123</v>
      </c>
      <c r="B1662" s="1" t="s">
        <v>4800</v>
      </c>
      <c r="C1662" t="s">
        <v>2221</v>
      </c>
      <c r="D1662" s="9" t="s">
        <v>4801</v>
      </c>
      <c r="E1662" s="9" t="s">
        <v>275</v>
      </c>
      <c r="F1662" s="9" t="s">
        <v>312</v>
      </c>
      <c r="G1662" s="10">
        <v>2</v>
      </c>
      <c r="H1662" s="10" t="s">
        <v>276</v>
      </c>
      <c r="I1662" s="10">
        <v>1945</v>
      </c>
      <c r="J1662" s="11" t="s">
        <v>4798</v>
      </c>
      <c r="K1662" s="12" t="s">
        <v>237</v>
      </c>
      <c r="L1662" s="13" t="s">
        <v>4802</v>
      </c>
      <c r="M1662" s="53" t="s">
        <v>290</v>
      </c>
      <c r="O1662" t="s">
        <v>339</v>
      </c>
      <c r="S1662" s="9"/>
      <c r="T1662">
        <v>1</v>
      </c>
      <c r="U1662" s="210" t="s">
        <v>4771</v>
      </c>
      <c r="V1662" s="14">
        <v>1</v>
      </c>
      <c r="W1662" s="14">
        <v>1</v>
      </c>
      <c r="X1662" s="14" t="s">
        <v>270</v>
      </c>
      <c r="Y1662" t="s">
        <v>4803</v>
      </c>
      <c r="Z1662" t="s">
        <v>505</v>
      </c>
      <c r="AA1662">
        <f t="shared" si="25"/>
        <v>2</v>
      </c>
    </row>
    <row r="1663" spans="1:27" x14ac:dyDescent="0.2">
      <c r="A1663">
        <v>4266</v>
      </c>
      <c r="B1663" s="41" t="s">
        <v>4808</v>
      </c>
      <c r="C1663" t="s">
        <v>507</v>
      </c>
      <c r="D1663" s="28" t="s">
        <v>4809</v>
      </c>
      <c r="E1663" s="28" t="s">
        <v>259</v>
      </c>
      <c r="F1663" s="28" t="s">
        <v>721</v>
      </c>
      <c r="G1663" s="10">
        <v>2</v>
      </c>
      <c r="H1663" s="10" t="s">
        <v>276</v>
      </c>
      <c r="I1663" s="10">
        <v>1945</v>
      </c>
      <c r="J1663" s="55" t="s">
        <v>4810</v>
      </c>
      <c r="K1663" s="12" t="s">
        <v>415</v>
      </c>
      <c r="L1663" s="117" t="s">
        <v>18520</v>
      </c>
      <c r="M1663" s="29" t="s">
        <v>263</v>
      </c>
      <c r="N1663" s="15" t="s">
        <v>3374</v>
      </c>
      <c r="O1663" t="s">
        <v>4811</v>
      </c>
      <c r="P1663" t="s">
        <v>4812</v>
      </c>
      <c r="Q1663" t="s">
        <v>267</v>
      </c>
      <c r="R1663" t="s">
        <v>3630</v>
      </c>
      <c r="S1663" s="28"/>
      <c r="T1663">
        <v>1</v>
      </c>
      <c r="U1663" s="210" t="s">
        <v>4771</v>
      </c>
      <c r="V1663" s="14">
        <v>1</v>
      </c>
      <c r="W1663" s="14">
        <v>1</v>
      </c>
      <c r="X1663" s="14" t="s">
        <v>270</v>
      </c>
      <c r="Y1663">
        <v>139</v>
      </c>
      <c r="Z1663" t="s">
        <v>18167</v>
      </c>
      <c r="AA1663">
        <f t="shared" si="25"/>
        <v>2</v>
      </c>
    </row>
    <row r="1664" spans="1:27" x14ac:dyDescent="0.2">
      <c r="A1664">
        <v>4331</v>
      </c>
      <c r="B1664" s="1" t="s">
        <v>4813</v>
      </c>
      <c r="C1664" t="s">
        <v>2040</v>
      </c>
      <c r="D1664" s="9" t="s">
        <v>4814</v>
      </c>
      <c r="E1664" s="9" t="s">
        <v>259</v>
      </c>
      <c r="F1664" s="9" t="s">
        <v>721</v>
      </c>
      <c r="G1664" s="10">
        <v>2</v>
      </c>
      <c r="H1664" s="10" t="s">
        <v>276</v>
      </c>
      <c r="I1664" s="10">
        <v>1945</v>
      </c>
      <c r="J1664" s="11" t="s">
        <v>4810</v>
      </c>
      <c r="K1664" s="12" t="s">
        <v>415</v>
      </c>
      <c r="L1664" s="13" t="s">
        <v>17902</v>
      </c>
      <c r="M1664" s="13" t="s">
        <v>332</v>
      </c>
      <c r="N1664" t="s">
        <v>333</v>
      </c>
      <c r="Q1664" t="s">
        <v>334</v>
      </c>
      <c r="S1664" s="9"/>
      <c r="T1664">
        <v>1</v>
      </c>
      <c r="U1664" s="210" t="s">
        <v>4771</v>
      </c>
      <c r="V1664" s="14">
        <v>1</v>
      </c>
      <c r="W1664" s="14">
        <v>1</v>
      </c>
      <c r="X1664" s="14" t="s">
        <v>270</v>
      </c>
      <c r="Y1664">
        <v>105</v>
      </c>
      <c r="Z1664" t="s">
        <v>3085</v>
      </c>
      <c r="AA1664">
        <f t="shared" si="25"/>
        <v>2</v>
      </c>
    </row>
    <row r="1665" spans="1:27" x14ac:dyDescent="0.2">
      <c r="A1665">
        <v>3202</v>
      </c>
      <c r="B1665" s="1" t="s">
        <v>4819</v>
      </c>
      <c r="C1665" t="s">
        <v>1027</v>
      </c>
      <c r="D1665" s="9">
        <v>45</v>
      </c>
      <c r="E1665" s="9" t="s">
        <v>876</v>
      </c>
      <c r="F1665" s="9" t="s">
        <v>1416</v>
      </c>
      <c r="G1665" s="10">
        <v>3</v>
      </c>
      <c r="H1665" s="10" t="s">
        <v>276</v>
      </c>
      <c r="I1665" s="10">
        <v>1945</v>
      </c>
      <c r="J1665" s="11" t="s">
        <v>4816</v>
      </c>
      <c r="K1665" s="12" t="s">
        <v>237</v>
      </c>
      <c r="L1665" s="13" t="s">
        <v>4820</v>
      </c>
      <c r="M1665" s="13" t="s">
        <v>290</v>
      </c>
      <c r="O1665" t="s">
        <v>292</v>
      </c>
      <c r="S1665" s="9"/>
      <c r="T1665">
        <v>1</v>
      </c>
      <c r="U1665" s="210" t="s">
        <v>4771</v>
      </c>
      <c r="V1665" s="14">
        <v>1</v>
      </c>
      <c r="W1665" s="14">
        <v>1</v>
      </c>
      <c r="X1665" s="14" t="s">
        <v>270</v>
      </c>
      <c r="Y1665">
        <v>45</v>
      </c>
      <c r="Z1665" t="s">
        <v>1419</v>
      </c>
      <c r="AA1665">
        <f t="shared" si="25"/>
        <v>1</v>
      </c>
    </row>
    <row r="1666" spans="1:27" x14ac:dyDescent="0.2">
      <c r="A1666">
        <v>2850</v>
      </c>
      <c r="B1666" s="1" t="s">
        <v>4817</v>
      </c>
      <c r="C1666" t="s">
        <v>1027</v>
      </c>
      <c r="D1666" s="9">
        <v>107</v>
      </c>
      <c r="E1666" s="9" t="s">
        <v>259</v>
      </c>
      <c r="F1666" s="9" t="s">
        <v>1416</v>
      </c>
      <c r="G1666" s="10">
        <v>3</v>
      </c>
      <c r="H1666" s="10" t="s">
        <v>276</v>
      </c>
      <c r="I1666" s="10">
        <v>1945</v>
      </c>
      <c r="J1666" s="11" t="s">
        <v>4816</v>
      </c>
      <c r="K1666" s="12" t="s">
        <v>237</v>
      </c>
      <c r="L1666" s="13" t="s">
        <v>4818</v>
      </c>
      <c r="M1666" s="13" t="s">
        <v>290</v>
      </c>
      <c r="N1666" t="s">
        <v>291</v>
      </c>
      <c r="O1666" t="s">
        <v>292</v>
      </c>
      <c r="S1666" s="9"/>
      <c r="T1666">
        <v>1</v>
      </c>
      <c r="U1666" s="210" t="s">
        <v>4771</v>
      </c>
      <c r="V1666" s="14">
        <v>1</v>
      </c>
      <c r="W1666" s="14">
        <v>1</v>
      </c>
      <c r="X1666" s="14" t="s">
        <v>270</v>
      </c>
      <c r="Y1666">
        <v>107</v>
      </c>
      <c r="Z1666" t="s">
        <v>271</v>
      </c>
      <c r="AA1666">
        <f t="shared" ref="AA1666:AA1729" si="26">LEN(D1666)-LEN(SUBSTITUTE(D1666,"/",""))+1</f>
        <v>1</v>
      </c>
    </row>
    <row r="1667" spans="1:27" x14ac:dyDescent="0.2">
      <c r="A1667">
        <v>4626</v>
      </c>
      <c r="B1667" s="1" t="s">
        <v>4827</v>
      </c>
      <c r="C1667" t="s">
        <v>2221</v>
      </c>
      <c r="D1667" s="9" t="s">
        <v>2150</v>
      </c>
      <c r="E1667" s="9" t="s">
        <v>259</v>
      </c>
      <c r="F1667" s="9" t="s">
        <v>286</v>
      </c>
      <c r="G1667" s="10">
        <v>4</v>
      </c>
      <c r="H1667" s="10" t="s">
        <v>276</v>
      </c>
      <c r="I1667" s="10">
        <v>1945</v>
      </c>
      <c r="J1667" s="11" t="s">
        <v>4823</v>
      </c>
      <c r="K1667" s="12" t="s">
        <v>237</v>
      </c>
      <c r="L1667" s="13" t="s">
        <v>4828</v>
      </c>
      <c r="M1667" s="13" t="s">
        <v>290</v>
      </c>
      <c r="N1667" t="s">
        <v>291</v>
      </c>
      <c r="O1667" t="s">
        <v>439</v>
      </c>
      <c r="S1667" s="9"/>
      <c r="T1667">
        <v>1</v>
      </c>
      <c r="U1667" s="210" t="s">
        <v>4771</v>
      </c>
      <c r="V1667" s="14">
        <v>1</v>
      </c>
      <c r="W1667" s="14">
        <v>1</v>
      </c>
      <c r="X1667" s="14" t="s">
        <v>294</v>
      </c>
      <c r="Y1667" t="s">
        <v>2150</v>
      </c>
      <c r="Z1667" t="s">
        <v>505</v>
      </c>
      <c r="AA1667">
        <f t="shared" si="26"/>
        <v>1</v>
      </c>
    </row>
    <row r="1668" spans="1:27" x14ac:dyDescent="0.2">
      <c r="A1668">
        <v>5025</v>
      </c>
      <c r="B1668" s="1" t="s">
        <v>4821</v>
      </c>
      <c r="C1668" t="s">
        <v>503</v>
      </c>
      <c r="D1668" s="9" t="s">
        <v>4822</v>
      </c>
      <c r="E1668" s="9" t="s">
        <v>259</v>
      </c>
      <c r="F1668" s="9" t="s">
        <v>532</v>
      </c>
      <c r="G1668" s="10">
        <v>4</v>
      </c>
      <c r="H1668" s="10" t="s">
        <v>276</v>
      </c>
      <c r="I1668" s="10">
        <v>1945</v>
      </c>
      <c r="J1668" s="11" t="s">
        <v>4823</v>
      </c>
      <c r="K1668" s="12" t="s">
        <v>415</v>
      </c>
      <c r="L1668" s="13" t="s">
        <v>4824</v>
      </c>
      <c r="M1668" s="13" t="s">
        <v>290</v>
      </c>
      <c r="N1668" t="s">
        <v>291</v>
      </c>
      <c r="O1668" t="s">
        <v>933</v>
      </c>
      <c r="S1668" s="9"/>
      <c r="T1668">
        <v>1</v>
      </c>
      <c r="U1668" s="210" t="s">
        <v>4771</v>
      </c>
      <c r="V1668" s="14">
        <v>1</v>
      </c>
      <c r="W1668" s="14">
        <v>1</v>
      </c>
      <c r="X1668" s="14" t="s">
        <v>294</v>
      </c>
      <c r="Y1668" t="s">
        <v>3625</v>
      </c>
      <c r="Z1668" t="s">
        <v>505</v>
      </c>
      <c r="AA1668">
        <f t="shared" si="26"/>
        <v>2</v>
      </c>
    </row>
    <row r="1669" spans="1:27" x14ac:dyDescent="0.2">
      <c r="A1669">
        <v>1334</v>
      </c>
      <c r="B1669" s="1" t="s">
        <v>4825</v>
      </c>
      <c r="C1669" t="s">
        <v>1523</v>
      </c>
      <c r="D1669" s="9" t="s">
        <v>3939</v>
      </c>
      <c r="E1669" s="9" t="s">
        <v>259</v>
      </c>
      <c r="F1669" s="9" t="s">
        <v>312</v>
      </c>
      <c r="G1669" s="10">
        <v>4</v>
      </c>
      <c r="H1669" s="10" t="s">
        <v>276</v>
      </c>
      <c r="I1669" s="10">
        <v>1945</v>
      </c>
      <c r="J1669" s="11" t="s">
        <v>4823</v>
      </c>
      <c r="K1669" s="12" t="s">
        <v>415</v>
      </c>
      <c r="L1669" s="13" t="s">
        <v>4826</v>
      </c>
      <c r="M1669" s="13" t="s">
        <v>290</v>
      </c>
      <c r="N1669" t="s">
        <v>291</v>
      </c>
      <c r="O1669" t="s">
        <v>320</v>
      </c>
      <c r="S1669" s="9"/>
      <c r="T1669">
        <v>1</v>
      </c>
      <c r="U1669" s="210" t="s">
        <v>4771</v>
      </c>
      <c r="V1669" s="14">
        <v>1</v>
      </c>
      <c r="W1669" s="14">
        <v>1</v>
      </c>
      <c r="X1669" s="14" t="s">
        <v>270</v>
      </c>
      <c r="Y1669">
        <v>29</v>
      </c>
      <c r="Z1669" t="s">
        <v>505</v>
      </c>
      <c r="AA1669">
        <f t="shared" si="26"/>
        <v>2</v>
      </c>
    </row>
    <row r="1670" spans="1:27" x14ac:dyDescent="0.2">
      <c r="A1670">
        <v>3697</v>
      </c>
      <c r="B1670" s="1" t="s">
        <v>4637</v>
      </c>
      <c r="C1670" t="s">
        <v>2221</v>
      </c>
      <c r="D1670" s="9">
        <v>410</v>
      </c>
      <c r="E1670" s="9" t="s">
        <v>259</v>
      </c>
      <c r="F1670" s="9" t="s">
        <v>312</v>
      </c>
      <c r="G1670" s="10">
        <v>5</v>
      </c>
      <c r="H1670" s="10" t="s">
        <v>276</v>
      </c>
      <c r="I1670" s="10">
        <v>1945</v>
      </c>
      <c r="J1670" s="11" t="s">
        <v>4831</v>
      </c>
      <c r="K1670" s="12" t="s">
        <v>237</v>
      </c>
      <c r="L1670" s="13" t="s">
        <v>4638</v>
      </c>
      <c r="M1670" s="13" t="s">
        <v>290</v>
      </c>
      <c r="O1670" t="s">
        <v>520</v>
      </c>
      <c r="S1670" s="9"/>
      <c r="T1670">
        <v>1</v>
      </c>
      <c r="U1670" s="210" t="s">
        <v>4771</v>
      </c>
      <c r="V1670" s="14">
        <v>1</v>
      </c>
      <c r="W1670" s="14">
        <v>1</v>
      </c>
      <c r="X1670" s="14" t="s">
        <v>270</v>
      </c>
      <c r="Y1670">
        <v>410</v>
      </c>
      <c r="Z1670" t="s">
        <v>505</v>
      </c>
      <c r="AA1670">
        <f t="shared" si="26"/>
        <v>1</v>
      </c>
    </row>
    <row r="1671" spans="1:27" x14ac:dyDescent="0.2">
      <c r="A1671">
        <v>4920</v>
      </c>
      <c r="B1671" s="1" t="s">
        <v>4642</v>
      </c>
      <c r="C1671" t="s">
        <v>2221</v>
      </c>
      <c r="D1671" s="9">
        <v>85</v>
      </c>
      <c r="E1671" s="9" t="s">
        <v>259</v>
      </c>
      <c r="F1671" s="9" t="s">
        <v>312</v>
      </c>
      <c r="G1671" s="10">
        <v>5</v>
      </c>
      <c r="H1671" s="10" t="s">
        <v>276</v>
      </c>
      <c r="I1671" s="10">
        <v>1945</v>
      </c>
      <c r="J1671" s="11" t="s">
        <v>4831</v>
      </c>
      <c r="K1671" s="12" t="s">
        <v>237</v>
      </c>
      <c r="L1671" s="13" t="s">
        <v>4643</v>
      </c>
      <c r="M1671" s="13" t="s">
        <v>290</v>
      </c>
      <c r="N1671" t="s">
        <v>291</v>
      </c>
      <c r="O1671" t="s">
        <v>292</v>
      </c>
      <c r="S1671" s="9"/>
      <c r="T1671">
        <v>1</v>
      </c>
      <c r="U1671" s="210" t="s">
        <v>4771</v>
      </c>
      <c r="V1671" s="14">
        <v>1</v>
      </c>
      <c r="W1671" s="14">
        <v>1</v>
      </c>
      <c r="X1671" s="14" t="s">
        <v>270</v>
      </c>
      <c r="Y1671">
        <v>85</v>
      </c>
      <c r="Z1671" t="s">
        <v>505</v>
      </c>
      <c r="AA1671">
        <f t="shared" si="26"/>
        <v>1</v>
      </c>
    </row>
    <row r="1672" spans="1:27" x14ac:dyDescent="0.2">
      <c r="A1672">
        <v>2774</v>
      </c>
      <c r="B1672" s="1" t="s">
        <v>4650</v>
      </c>
      <c r="C1672" t="s">
        <v>284</v>
      </c>
      <c r="D1672" s="9" t="s">
        <v>3186</v>
      </c>
      <c r="E1672" s="9" t="s">
        <v>259</v>
      </c>
      <c r="F1672" s="9" t="s">
        <v>312</v>
      </c>
      <c r="G1672" s="10">
        <v>5</v>
      </c>
      <c r="H1672" s="10" t="s">
        <v>276</v>
      </c>
      <c r="I1672" s="10">
        <v>1945</v>
      </c>
      <c r="J1672" s="11" t="s">
        <v>4646</v>
      </c>
      <c r="K1672" s="12" t="s">
        <v>415</v>
      </c>
      <c r="L1672" s="13" t="s">
        <v>4651</v>
      </c>
      <c r="M1672" s="13" t="s">
        <v>263</v>
      </c>
      <c r="N1672" t="s">
        <v>470</v>
      </c>
      <c r="Q1672" t="s">
        <v>672</v>
      </c>
      <c r="S1672" s="9"/>
      <c r="T1672">
        <v>1</v>
      </c>
      <c r="U1672" s="210" t="s">
        <v>4771</v>
      </c>
      <c r="V1672" s="14">
        <v>1</v>
      </c>
      <c r="W1672" s="14">
        <v>1</v>
      </c>
      <c r="X1672" s="14" t="s">
        <v>270</v>
      </c>
      <c r="Y1672">
        <v>68</v>
      </c>
      <c r="Z1672" t="s">
        <v>505</v>
      </c>
      <c r="AA1672">
        <f t="shared" si="26"/>
        <v>2</v>
      </c>
    </row>
    <row r="1673" spans="1:27" x14ac:dyDescent="0.2">
      <c r="A1673">
        <v>4249</v>
      </c>
      <c r="B1673" s="1" t="s">
        <v>4648</v>
      </c>
      <c r="C1673" t="s">
        <v>3985</v>
      </c>
      <c r="D1673" s="9" t="s">
        <v>4316</v>
      </c>
      <c r="E1673" s="9" t="s">
        <v>259</v>
      </c>
      <c r="F1673" s="9" t="s">
        <v>721</v>
      </c>
      <c r="G1673" s="10">
        <v>5</v>
      </c>
      <c r="H1673" s="10" t="s">
        <v>276</v>
      </c>
      <c r="I1673" s="10">
        <v>1945</v>
      </c>
      <c r="J1673" s="11" t="s">
        <v>4646</v>
      </c>
      <c r="K1673" s="12" t="s">
        <v>415</v>
      </c>
      <c r="L1673" s="13" t="s">
        <v>4649</v>
      </c>
      <c r="M1673" s="13" t="s">
        <v>290</v>
      </c>
      <c r="N1673" t="s">
        <v>573</v>
      </c>
      <c r="O1673" t="s">
        <v>292</v>
      </c>
      <c r="S1673" s="9"/>
      <c r="T1673">
        <v>1</v>
      </c>
      <c r="U1673" s="210" t="s">
        <v>4771</v>
      </c>
      <c r="V1673" s="14">
        <v>1</v>
      </c>
      <c r="W1673" s="14">
        <v>1</v>
      </c>
      <c r="X1673" s="14" t="s">
        <v>270</v>
      </c>
      <c r="Y1673">
        <v>142</v>
      </c>
      <c r="Z1673" t="s">
        <v>18167</v>
      </c>
      <c r="AA1673">
        <f t="shared" si="26"/>
        <v>2</v>
      </c>
    </row>
    <row r="1674" spans="1:27" x14ac:dyDescent="0.2">
      <c r="A1674">
        <v>2355</v>
      </c>
      <c r="B1674" s="1" t="s">
        <v>4829</v>
      </c>
      <c r="C1674" t="s">
        <v>3985</v>
      </c>
      <c r="D1674" s="9" t="s">
        <v>4830</v>
      </c>
      <c r="E1674" s="9" t="s">
        <v>259</v>
      </c>
      <c r="F1674" s="9" t="s">
        <v>532</v>
      </c>
      <c r="G1674" s="10">
        <v>5</v>
      </c>
      <c r="H1674" s="10" t="s">
        <v>276</v>
      </c>
      <c r="I1674" s="10">
        <v>1945</v>
      </c>
      <c r="J1674" s="11" t="s">
        <v>4831</v>
      </c>
      <c r="K1674" s="12" t="s">
        <v>415</v>
      </c>
      <c r="L1674" s="13" t="s">
        <v>17812</v>
      </c>
      <c r="M1674" s="13" t="s">
        <v>290</v>
      </c>
      <c r="N1674" t="s">
        <v>291</v>
      </c>
      <c r="O1674" t="s">
        <v>17896</v>
      </c>
      <c r="S1674" s="9"/>
      <c r="T1674">
        <v>1</v>
      </c>
      <c r="U1674" s="210" t="s">
        <v>4771</v>
      </c>
      <c r="V1674" s="14">
        <v>1</v>
      </c>
      <c r="W1674" s="14">
        <v>1</v>
      </c>
      <c r="X1674" s="14" t="s">
        <v>294</v>
      </c>
      <c r="Y1674" t="s">
        <v>4636</v>
      </c>
      <c r="Z1674" t="s">
        <v>18167</v>
      </c>
      <c r="AA1674">
        <f t="shared" si="26"/>
        <v>4</v>
      </c>
    </row>
    <row r="1675" spans="1:27" x14ac:dyDescent="0.2">
      <c r="A1675">
        <v>163</v>
      </c>
      <c r="B1675" s="8" t="s">
        <v>4644</v>
      </c>
      <c r="C1675" t="s">
        <v>2040</v>
      </c>
      <c r="D1675" s="20" t="s">
        <v>4645</v>
      </c>
      <c r="E1675" s="20" t="s">
        <v>259</v>
      </c>
      <c r="F1675" s="20" t="s">
        <v>721</v>
      </c>
      <c r="G1675" s="21">
        <v>5</v>
      </c>
      <c r="H1675" s="21" t="s">
        <v>276</v>
      </c>
      <c r="I1675" s="21">
        <v>1945</v>
      </c>
      <c r="J1675" s="22" t="s">
        <v>4646</v>
      </c>
      <c r="K1675" s="12" t="s">
        <v>415</v>
      </c>
      <c r="L1675" s="13" t="s">
        <v>4647</v>
      </c>
      <c r="M1675" s="14" t="s">
        <v>263</v>
      </c>
      <c r="N1675" s="14" t="s">
        <v>280</v>
      </c>
      <c r="Q1675" t="s">
        <v>281</v>
      </c>
      <c r="S1675" s="20"/>
      <c r="T1675">
        <v>1</v>
      </c>
      <c r="U1675" s="210" t="s">
        <v>4771</v>
      </c>
      <c r="V1675" s="14">
        <v>1</v>
      </c>
      <c r="W1675" s="14">
        <v>1</v>
      </c>
      <c r="X1675" s="14" t="s">
        <v>270</v>
      </c>
      <c r="Y1675">
        <v>571</v>
      </c>
      <c r="Z1675" t="s">
        <v>271</v>
      </c>
      <c r="AA1675">
        <f t="shared" si="26"/>
        <v>4</v>
      </c>
    </row>
    <row r="1676" spans="1:27" x14ac:dyDescent="0.2">
      <c r="A1676">
        <v>2951</v>
      </c>
      <c r="B1676" s="1" t="s">
        <v>4639</v>
      </c>
      <c r="C1676" t="s">
        <v>2221</v>
      </c>
      <c r="D1676" s="9">
        <v>307</v>
      </c>
      <c r="E1676" s="9" t="s">
        <v>259</v>
      </c>
      <c r="F1676" s="9" t="s">
        <v>312</v>
      </c>
      <c r="G1676" s="10">
        <v>5</v>
      </c>
      <c r="H1676" s="10" t="s">
        <v>276</v>
      </c>
      <c r="I1676" s="10">
        <v>1945</v>
      </c>
      <c r="J1676" s="11" t="s">
        <v>4646</v>
      </c>
      <c r="K1676" s="12" t="s">
        <v>415</v>
      </c>
      <c r="L1676" s="13" t="s">
        <v>18769</v>
      </c>
      <c r="M1676" s="13" t="s">
        <v>290</v>
      </c>
      <c r="N1676" t="s">
        <v>291</v>
      </c>
      <c r="O1676" t="s">
        <v>480</v>
      </c>
      <c r="S1676" s="9"/>
      <c r="T1676">
        <v>1</v>
      </c>
      <c r="U1676" s="210" t="s">
        <v>4771</v>
      </c>
      <c r="V1676" s="14">
        <v>1</v>
      </c>
      <c r="W1676" s="14">
        <v>1</v>
      </c>
      <c r="X1676" s="14" t="s">
        <v>270</v>
      </c>
      <c r="Y1676">
        <v>307</v>
      </c>
      <c r="Z1676" t="s">
        <v>505</v>
      </c>
      <c r="AA1676">
        <f t="shared" si="26"/>
        <v>1</v>
      </c>
    </row>
    <row r="1677" spans="1:27" x14ac:dyDescent="0.2">
      <c r="A1677">
        <v>7130</v>
      </c>
      <c r="B1677" s="1" t="s">
        <v>4652</v>
      </c>
      <c r="C1677" t="s">
        <v>1027</v>
      </c>
      <c r="D1677" s="9">
        <v>418</v>
      </c>
      <c r="E1677" s="9" t="s">
        <v>259</v>
      </c>
      <c r="F1677" s="9" t="s">
        <v>1416</v>
      </c>
      <c r="G1677" s="10">
        <v>5</v>
      </c>
      <c r="H1677" s="10" t="s">
        <v>276</v>
      </c>
      <c r="I1677" s="10">
        <v>1945</v>
      </c>
      <c r="J1677" s="11" t="s">
        <v>4646</v>
      </c>
      <c r="K1677" s="12" t="s">
        <v>415</v>
      </c>
      <c r="L1677" s="13" t="s">
        <v>4653</v>
      </c>
      <c r="M1677" s="13" t="s">
        <v>332</v>
      </c>
      <c r="N1677" t="s">
        <v>333</v>
      </c>
      <c r="Q1677" t="s">
        <v>334</v>
      </c>
      <c r="S1677" s="9"/>
      <c r="T1677">
        <v>1</v>
      </c>
      <c r="U1677" s="210" t="s">
        <v>4771</v>
      </c>
      <c r="V1677" s="14">
        <v>1</v>
      </c>
      <c r="W1677" s="14">
        <v>1</v>
      </c>
      <c r="X1677" s="14" t="s">
        <v>270</v>
      </c>
      <c r="Y1677">
        <v>418</v>
      </c>
      <c r="Z1677" t="s">
        <v>271</v>
      </c>
      <c r="AA1677">
        <f t="shared" si="26"/>
        <v>1</v>
      </c>
    </row>
    <row r="1678" spans="1:27" x14ac:dyDescent="0.2">
      <c r="A1678">
        <v>4982</v>
      </c>
      <c r="B1678" s="1" t="s">
        <v>4654</v>
      </c>
      <c r="C1678" t="s">
        <v>1027</v>
      </c>
      <c r="D1678" s="9">
        <v>169</v>
      </c>
      <c r="E1678" s="9" t="s">
        <v>259</v>
      </c>
      <c r="F1678" s="9" t="s">
        <v>1701</v>
      </c>
      <c r="G1678" s="10">
        <v>5</v>
      </c>
      <c r="H1678" s="10" t="s">
        <v>276</v>
      </c>
      <c r="I1678" s="10">
        <v>1945</v>
      </c>
      <c r="J1678" s="11" t="s">
        <v>4646</v>
      </c>
      <c r="K1678" s="12" t="s">
        <v>415</v>
      </c>
      <c r="L1678" s="13" t="s">
        <v>17915</v>
      </c>
      <c r="M1678" s="13" t="s">
        <v>263</v>
      </c>
      <c r="N1678" t="s">
        <v>771</v>
      </c>
      <c r="O1678" t="s">
        <v>280</v>
      </c>
      <c r="Q1678" t="s">
        <v>672</v>
      </c>
      <c r="S1678" s="9"/>
      <c r="T1678">
        <v>1</v>
      </c>
      <c r="U1678" s="210" t="s">
        <v>4771</v>
      </c>
      <c r="V1678" s="14">
        <v>1</v>
      </c>
      <c r="W1678" s="14">
        <v>1</v>
      </c>
      <c r="X1678" s="14" t="s">
        <v>270</v>
      </c>
      <c r="Y1678">
        <v>169</v>
      </c>
      <c r="Z1678" t="s">
        <v>271</v>
      </c>
      <c r="AA1678">
        <f t="shared" si="26"/>
        <v>1</v>
      </c>
    </row>
    <row r="1679" spans="1:27" x14ac:dyDescent="0.2">
      <c r="A1679">
        <v>3856</v>
      </c>
      <c r="B1679" s="1" t="s">
        <v>4640</v>
      </c>
      <c r="C1679" t="s">
        <v>2221</v>
      </c>
      <c r="D1679" s="9">
        <v>307</v>
      </c>
      <c r="E1679" s="9" t="s">
        <v>259</v>
      </c>
      <c r="F1679" s="9" t="s">
        <v>312</v>
      </c>
      <c r="G1679" s="10">
        <v>5</v>
      </c>
      <c r="H1679" s="10" t="s">
        <v>276</v>
      </c>
      <c r="I1679" s="10">
        <v>1945</v>
      </c>
      <c r="J1679" s="11" t="s">
        <v>4646</v>
      </c>
      <c r="K1679" s="12" t="s">
        <v>415</v>
      </c>
      <c r="L1679" s="13" t="s">
        <v>4641</v>
      </c>
      <c r="M1679" s="13" t="s">
        <v>290</v>
      </c>
      <c r="O1679" t="s">
        <v>367</v>
      </c>
      <c r="S1679" s="9"/>
      <c r="T1679">
        <v>1</v>
      </c>
      <c r="U1679" s="210" t="s">
        <v>4771</v>
      </c>
      <c r="V1679" s="14">
        <v>1</v>
      </c>
      <c r="W1679" s="14">
        <v>1</v>
      </c>
      <c r="X1679" s="14" t="s">
        <v>270</v>
      </c>
      <c r="Y1679">
        <v>307</v>
      </c>
      <c r="Z1679" t="s">
        <v>505</v>
      </c>
      <c r="AA1679">
        <f t="shared" si="26"/>
        <v>1</v>
      </c>
    </row>
    <row r="1680" spans="1:27" x14ac:dyDescent="0.2">
      <c r="A1680">
        <v>5719</v>
      </c>
      <c r="B1680" s="1" t="s">
        <v>4655</v>
      </c>
      <c r="C1680" t="s">
        <v>2221</v>
      </c>
      <c r="D1680" s="9">
        <v>219</v>
      </c>
      <c r="E1680" s="9" t="s">
        <v>259</v>
      </c>
      <c r="F1680" s="9" t="s">
        <v>312</v>
      </c>
      <c r="G1680" s="10">
        <v>6</v>
      </c>
      <c r="H1680" s="10" t="s">
        <v>276</v>
      </c>
      <c r="I1680" s="10">
        <v>1945</v>
      </c>
      <c r="J1680" s="11" t="s">
        <v>4656</v>
      </c>
      <c r="K1680" s="12" t="s">
        <v>237</v>
      </c>
      <c r="L1680" s="13" t="s">
        <v>18461</v>
      </c>
      <c r="M1680" s="13" t="s">
        <v>290</v>
      </c>
      <c r="O1680" t="s">
        <v>695</v>
      </c>
      <c r="S1680" s="9"/>
      <c r="T1680">
        <v>1</v>
      </c>
      <c r="U1680" s="210" t="s">
        <v>4771</v>
      </c>
      <c r="V1680" s="14">
        <v>1</v>
      </c>
      <c r="W1680" s="14">
        <v>1</v>
      </c>
      <c r="X1680" s="14" t="s">
        <v>270</v>
      </c>
      <c r="Y1680">
        <v>219</v>
      </c>
      <c r="Z1680" t="s">
        <v>505</v>
      </c>
      <c r="AA1680">
        <f t="shared" si="26"/>
        <v>1</v>
      </c>
    </row>
    <row r="1681" spans="1:27" x14ac:dyDescent="0.2">
      <c r="A1681">
        <v>7748</v>
      </c>
      <c r="B1681" s="1" t="s">
        <v>4657</v>
      </c>
      <c r="C1681" t="s">
        <v>3985</v>
      </c>
      <c r="D1681" s="9" t="s">
        <v>4658</v>
      </c>
      <c r="E1681" s="9" t="s">
        <v>259</v>
      </c>
      <c r="F1681" s="9" t="s">
        <v>721</v>
      </c>
      <c r="G1681" s="10">
        <v>7</v>
      </c>
      <c r="H1681" s="10" t="s">
        <v>276</v>
      </c>
      <c r="I1681" s="10">
        <v>1945</v>
      </c>
      <c r="J1681" s="11" t="s">
        <v>4659</v>
      </c>
      <c r="K1681" s="12" t="s">
        <v>415</v>
      </c>
      <c r="L1681" s="13" t="s">
        <v>4660</v>
      </c>
      <c r="M1681" s="13" t="s">
        <v>263</v>
      </c>
      <c r="N1681" t="s">
        <v>613</v>
      </c>
      <c r="O1681" t="s">
        <v>4661</v>
      </c>
      <c r="Q1681" t="s">
        <v>672</v>
      </c>
      <c r="S1681" s="9"/>
      <c r="T1681">
        <v>1</v>
      </c>
      <c r="U1681" s="210" t="s">
        <v>4771</v>
      </c>
      <c r="V1681" s="14">
        <v>1</v>
      </c>
      <c r="W1681" s="14">
        <v>1</v>
      </c>
      <c r="X1681" s="14" t="s">
        <v>270</v>
      </c>
      <c r="Y1681">
        <v>162</v>
      </c>
      <c r="Z1681" t="s">
        <v>18167</v>
      </c>
      <c r="AA1681">
        <f t="shared" si="26"/>
        <v>2</v>
      </c>
    </row>
    <row r="1682" spans="1:27" x14ac:dyDescent="0.2">
      <c r="A1682">
        <v>5337</v>
      </c>
      <c r="B1682" s="1" t="s">
        <v>4662</v>
      </c>
      <c r="C1682" t="s">
        <v>1027</v>
      </c>
      <c r="D1682" s="9">
        <v>169</v>
      </c>
      <c r="E1682" s="9" t="s">
        <v>259</v>
      </c>
      <c r="F1682" s="9" t="s">
        <v>1701</v>
      </c>
      <c r="G1682" s="10">
        <v>7</v>
      </c>
      <c r="H1682" s="10" t="s">
        <v>276</v>
      </c>
      <c r="I1682" s="10">
        <v>1945</v>
      </c>
      <c r="J1682" s="11" t="s">
        <v>4659</v>
      </c>
      <c r="K1682" s="12" t="s">
        <v>415</v>
      </c>
      <c r="L1682" s="13" t="s">
        <v>18601</v>
      </c>
      <c r="M1682" s="13" t="s">
        <v>263</v>
      </c>
      <c r="N1682" t="s">
        <v>312</v>
      </c>
      <c r="Q1682" t="s">
        <v>267</v>
      </c>
      <c r="R1682" t="s">
        <v>4663</v>
      </c>
      <c r="S1682" s="9"/>
      <c r="T1682">
        <v>1</v>
      </c>
      <c r="U1682" s="210" t="s">
        <v>4771</v>
      </c>
      <c r="V1682" s="14">
        <v>1</v>
      </c>
      <c r="W1682" s="14">
        <v>1</v>
      </c>
      <c r="X1682" s="14" t="s">
        <v>270</v>
      </c>
      <c r="Y1682">
        <v>169</v>
      </c>
      <c r="Z1682" t="s">
        <v>271</v>
      </c>
      <c r="AA1682">
        <f t="shared" si="26"/>
        <v>1</v>
      </c>
    </row>
    <row r="1683" spans="1:27" x14ac:dyDescent="0.2">
      <c r="A1683">
        <v>292</v>
      </c>
      <c r="B1683" s="1" t="s">
        <v>4664</v>
      </c>
      <c r="C1683" t="s">
        <v>284</v>
      </c>
      <c r="D1683" s="9" t="s">
        <v>924</v>
      </c>
      <c r="E1683" s="9" t="s">
        <v>259</v>
      </c>
      <c r="F1683" s="9" t="s">
        <v>312</v>
      </c>
      <c r="G1683" s="10">
        <v>8</v>
      </c>
      <c r="H1683" s="10" t="s">
        <v>276</v>
      </c>
      <c r="I1683" s="10">
        <v>1945</v>
      </c>
      <c r="J1683" s="11" t="s">
        <v>4665</v>
      </c>
      <c r="K1683" s="12" t="s">
        <v>237</v>
      </c>
      <c r="L1683" s="13" t="s">
        <v>4666</v>
      </c>
      <c r="M1683" s="13" t="s">
        <v>753</v>
      </c>
      <c r="S1683" s="9"/>
      <c r="T1683">
        <v>1</v>
      </c>
      <c r="U1683" s="210" t="s">
        <v>4771</v>
      </c>
      <c r="V1683" s="14">
        <v>1</v>
      </c>
      <c r="W1683" s="14">
        <v>1</v>
      </c>
      <c r="X1683" s="14" t="s">
        <v>270</v>
      </c>
      <c r="Y1683">
        <v>307</v>
      </c>
      <c r="Z1683" t="s">
        <v>505</v>
      </c>
      <c r="AA1683">
        <f t="shared" si="26"/>
        <v>2</v>
      </c>
    </row>
    <row r="1684" spans="1:27" x14ac:dyDescent="0.2">
      <c r="A1684">
        <v>7534</v>
      </c>
      <c r="B1684" s="1" t="s">
        <v>4667</v>
      </c>
      <c r="C1684" t="s">
        <v>2221</v>
      </c>
      <c r="D1684" s="9">
        <v>488</v>
      </c>
      <c r="E1684" s="9" t="s">
        <v>259</v>
      </c>
      <c r="F1684" s="9" t="s">
        <v>312</v>
      </c>
      <c r="G1684" s="10">
        <v>8</v>
      </c>
      <c r="H1684" s="10" t="s">
        <v>276</v>
      </c>
      <c r="I1684" s="10">
        <v>1945</v>
      </c>
      <c r="J1684" s="11" t="s">
        <v>4665</v>
      </c>
      <c r="K1684" s="12" t="s">
        <v>237</v>
      </c>
      <c r="L1684" s="13" t="s">
        <v>4668</v>
      </c>
      <c r="M1684" s="13" t="s">
        <v>290</v>
      </c>
      <c r="N1684" t="s">
        <v>291</v>
      </c>
      <c r="O1684" t="s">
        <v>4669</v>
      </c>
      <c r="S1684" s="9"/>
      <c r="T1684">
        <v>1</v>
      </c>
      <c r="U1684" s="210" t="s">
        <v>4771</v>
      </c>
      <c r="V1684" s="14">
        <v>1</v>
      </c>
      <c r="W1684" s="14">
        <v>1</v>
      </c>
      <c r="X1684" s="14" t="s">
        <v>270</v>
      </c>
      <c r="Y1684">
        <v>488</v>
      </c>
      <c r="Z1684" t="s">
        <v>505</v>
      </c>
      <c r="AA1684">
        <f t="shared" si="26"/>
        <v>1</v>
      </c>
    </row>
    <row r="1685" spans="1:27" x14ac:dyDescent="0.2">
      <c r="A1685">
        <v>1439</v>
      </c>
      <c r="B1685" s="1" t="s">
        <v>4670</v>
      </c>
      <c r="C1685" t="s">
        <v>1027</v>
      </c>
      <c r="D1685" s="9">
        <v>235</v>
      </c>
      <c r="E1685" s="9" t="s">
        <v>259</v>
      </c>
      <c r="F1685" s="9" t="s">
        <v>883</v>
      </c>
      <c r="G1685" s="10">
        <v>9</v>
      </c>
      <c r="H1685" s="10" t="s">
        <v>276</v>
      </c>
      <c r="I1685" s="10">
        <v>1945</v>
      </c>
      <c r="J1685" s="11" t="s">
        <v>4671</v>
      </c>
      <c r="K1685" s="12" t="s">
        <v>237</v>
      </c>
      <c r="L1685" s="13" t="s">
        <v>18143</v>
      </c>
      <c r="M1685" s="13" t="s">
        <v>290</v>
      </c>
      <c r="N1685" t="s">
        <v>291</v>
      </c>
      <c r="O1685" t="s">
        <v>4832</v>
      </c>
      <c r="S1685" s="9"/>
      <c r="T1685">
        <v>1</v>
      </c>
      <c r="U1685" s="210" t="s">
        <v>4771</v>
      </c>
      <c r="V1685" s="14">
        <v>1</v>
      </c>
      <c r="W1685" s="14">
        <v>1</v>
      </c>
      <c r="X1685" s="14" t="s">
        <v>270</v>
      </c>
      <c r="Y1685">
        <v>235</v>
      </c>
      <c r="Z1685" t="s">
        <v>1419</v>
      </c>
      <c r="AA1685">
        <f t="shared" si="26"/>
        <v>1</v>
      </c>
    </row>
    <row r="1686" spans="1:27" x14ac:dyDescent="0.2">
      <c r="A1686">
        <v>2108</v>
      </c>
      <c r="B1686" s="1" t="s">
        <v>4836</v>
      </c>
      <c r="C1686" t="s">
        <v>657</v>
      </c>
      <c r="D1686" s="9" t="s">
        <v>2737</v>
      </c>
      <c r="E1686" s="9" t="s">
        <v>259</v>
      </c>
      <c r="F1686" s="9" t="s">
        <v>532</v>
      </c>
      <c r="G1686" s="10">
        <v>10</v>
      </c>
      <c r="H1686" s="10" t="s">
        <v>276</v>
      </c>
      <c r="I1686" s="10">
        <v>1945</v>
      </c>
      <c r="J1686" s="11" t="s">
        <v>4834</v>
      </c>
      <c r="K1686" s="12" t="s">
        <v>237</v>
      </c>
      <c r="L1686" s="13" t="s">
        <v>4837</v>
      </c>
      <c r="M1686" s="13" t="s">
        <v>290</v>
      </c>
      <c r="N1686" t="s">
        <v>291</v>
      </c>
      <c r="O1686" t="s">
        <v>292</v>
      </c>
      <c r="S1686" s="9"/>
      <c r="T1686">
        <v>1</v>
      </c>
      <c r="U1686" s="210" t="s">
        <v>4771</v>
      </c>
      <c r="V1686" s="14">
        <v>1</v>
      </c>
      <c r="W1686" s="14">
        <v>1</v>
      </c>
      <c r="X1686" s="14" t="s">
        <v>294</v>
      </c>
      <c r="Y1686" t="s">
        <v>1242</v>
      </c>
      <c r="Z1686" t="s">
        <v>271</v>
      </c>
      <c r="AA1686">
        <f t="shared" si="26"/>
        <v>2</v>
      </c>
    </row>
    <row r="1687" spans="1:27" x14ac:dyDescent="0.2">
      <c r="A1687">
        <v>4559</v>
      </c>
      <c r="B1687" s="1" t="s">
        <v>4838</v>
      </c>
      <c r="C1687" t="s">
        <v>284</v>
      </c>
      <c r="D1687" s="9" t="s">
        <v>3955</v>
      </c>
      <c r="E1687" s="9" t="s">
        <v>259</v>
      </c>
      <c r="F1687" s="9" t="s">
        <v>312</v>
      </c>
      <c r="G1687" s="10">
        <v>10</v>
      </c>
      <c r="H1687" s="10" t="s">
        <v>276</v>
      </c>
      <c r="I1687" s="10">
        <v>1945</v>
      </c>
      <c r="J1687" s="11" t="s">
        <v>4834</v>
      </c>
      <c r="K1687" s="12" t="s">
        <v>237</v>
      </c>
      <c r="L1687" s="13" t="s">
        <v>4839</v>
      </c>
      <c r="M1687" s="13" t="s">
        <v>290</v>
      </c>
      <c r="O1687" t="s">
        <v>292</v>
      </c>
      <c r="S1687" s="9"/>
      <c r="T1687">
        <v>1</v>
      </c>
      <c r="U1687" s="210" t="s">
        <v>4771</v>
      </c>
      <c r="V1687" s="14">
        <v>1</v>
      </c>
      <c r="W1687" s="14">
        <v>1</v>
      </c>
      <c r="X1687" s="14" t="s">
        <v>270</v>
      </c>
      <c r="Y1687">
        <v>125</v>
      </c>
      <c r="Z1687" t="s">
        <v>505</v>
      </c>
      <c r="AA1687">
        <f t="shared" si="26"/>
        <v>2</v>
      </c>
    </row>
    <row r="1688" spans="1:27" x14ac:dyDescent="0.2">
      <c r="A1688">
        <v>4485</v>
      </c>
      <c r="B1688" s="1" t="s">
        <v>4833</v>
      </c>
      <c r="C1688" t="s">
        <v>1027</v>
      </c>
      <c r="D1688" s="9" t="s">
        <v>3173</v>
      </c>
      <c r="E1688" s="9" t="s">
        <v>259</v>
      </c>
      <c r="F1688" s="9" t="s">
        <v>286</v>
      </c>
      <c r="G1688" s="10">
        <v>10</v>
      </c>
      <c r="H1688" s="10" t="s">
        <v>276</v>
      </c>
      <c r="I1688" s="10">
        <v>1945</v>
      </c>
      <c r="J1688" s="11" t="s">
        <v>4834</v>
      </c>
      <c r="K1688" s="12" t="s">
        <v>237</v>
      </c>
      <c r="L1688" s="13" t="s">
        <v>4835</v>
      </c>
      <c r="M1688" s="13" t="s">
        <v>290</v>
      </c>
      <c r="N1688" t="s">
        <v>291</v>
      </c>
      <c r="O1688" t="s">
        <v>367</v>
      </c>
      <c r="S1688" s="9"/>
      <c r="T1688">
        <v>1</v>
      </c>
      <c r="U1688" s="210" t="s">
        <v>4771</v>
      </c>
      <c r="V1688" s="14">
        <v>1</v>
      </c>
      <c r="W1688" s="14">
        <v>1</v>
      </c>
      <c r="X1688" s="14" t="s">
        <v>294</v>
      </c>
      <c r="Y1688" t="s">
        <v>2529</v>
      </c>
      <c r="Z1688" t="s">
        <v>271</v>
      </c>
      <c r="AA1688">
        <f t="shared" si="26"/>
        <v>2</v>
      </c>
    </row>
    <row r="1689" spans="1:27" x14ac:dyDescent="0.2">
      <c r="A1689">
        <v>1261</v>
      </c>
      <c r="B1689" s="1" t="s">
        <v>4840</v>
      </c>
      <c r="C1689" t="s">
        <v>2040</v>
      </c>
      <c r="D1689" s="9">
        <v>128</v>
      </c>
      <c r="E1689" s="9" t="s">
        <v>259</v>
      </c>
      <c r="F1689" s="9" t="s">
        <v>721</v>
      </c>
      <c r="G1689" s="10">
        <v>10</v>
      </c>
      <c r="H1689" s="10" t="s">
        <v>276</v>
      </c>
      <c r="I1689" s="10">
        <v>1945</v>
      </c>
      <c r="J1689" s="11" t="s">
        <v>4841</v>
      </c>
      <c r="K1689" s="12" t="s">
        <v>415</v>
      </c>
      <c r="L1689" s="13" t="s">
        <v>4842</v>
      </c>
      <c r="M1689" s="13" t="s">
        <v>290</v>
      </c>
      <c r="N1689" t="s">
        <v>573</v>
      </c>
      <c r="O1689" t="s">
        <v>620</v>
      </c>
      <c r="S1689" s="9"/>
      <c r="T1689">
        <v>1</v>
      </c>
      <c r="U1689" s="210" t="s">
        <v>4771</v>
      </c>
      <c r="V1689" s="14">
        <v>1</v>
      </c>
      <c r="W1689" s="14">
        <v>1</v>
      </c>
      <c r="X1689" s="14" t="s">
        <v>270</v>
      </c>
      <c r="Y1689">
        <v>128</v>
      </c>
      <c r="Z1689" t="s">
        <v>3085</v>
      </c>
      <c r="AA1689">
        <f t="shared" si="26"/>
        <v>1</v>
      </c>
    </row>
    <row r="1690" spans="1:27" x14ac:dyDescent="0.2">
      <c r="A1690">
        <v>2763</v>
      </c>
      <c r="B1690" s="1" t="s">
        <v>4843</v>
      </c>
      <c r="C1690" t="s">
        <v>1027</v>
      </c>
      <c r="D1690" s="9" t="s">
        <v>4844</v>
      </c>
      <c r="E1690" s="9" t="s">
        <v>259</v>
      </c>
      <c r="F1690" s="9" t="s">
        <v>883</v>
      </c>
      <c r="G1690" s="10">
        <v>11</v>
      </c>
      <c r="H1690" s="10" t="s">
        <v>276</v>
      </c>
      <c r="I1690" s="10">
        <v>1945</v>
      </c>
      <c r="J1690" s="11" t="s">
        <v>4845</v>
      </c>
      <c r="K1690" s="12" t="s">
        <v>237</v>
      </c>
      <c r="L1690" s="13" t="s">
        <v>4846</v>
      </c>
      <c r="M1690" s="13" t="s">
        <v>263</v>
      </c>
      <c r="N1690" t="s">
        <v>264</v>
      </c>
      <c r="O1690" t="s">
        <v>4847</v>
      </c>
      <c r="P1690" t="s">
        <v>308</v>
      </c>
      <c r="Q1690" t="s">
        <v>267</v>
      </c>
      <c r="R1690" t="s">
        <v>4848</v>
      </c>
      <c r="S1690" s="9"/>
      <c r="T1690">
        <v>1</v>
      </c>
      <c r="U1690" s="210" t="s">
        <v>4771</v>
      </c>
      <c r="V1690" s="14">
        <v>1</v>
      </c>
      <c r="W1690" s="14">
        <v>1</v>
      </c>
      <c r="X1690" s="14" t="s">
        <v>270</v>
      </c>
      <c r="Y1690">
        <v>143</v>
      </c>
      <c r="Z1690" t="s">
        <v>271</v>
      </c>
      <c r="AA1690">
        <f t="shared" si="26"/>
        <v>2</v>
      </c>
    </row>
    <row r="1691" spans="1:27" x14ac:dyDescent="0.2">
      <c r="A1691">
        <v>496</v>
      </c>
      <c r="B1691" s="1" t="s">
        <v>4852</v>
      </c>
      <c r="C1691" t="s">
        <v>1027</v>
      </c>
      <c r="D1691" s="9" t="s">
        <v>4589</v>
      </c>
      <c r="E1691" s="9" t="s">
        <v>876</v>
      </c>
      <c r="F1691" s="9" t="s">
        <v>1416</v>
      </c>
      <c r="G1691" s="10">
        <v>12</v>
      </c>
      <c r="H1691" s="10" t="s">
        <v>276</v>
      </c>
      <c r="I1691" s="10">
        <v>1945</v>
      </c>
      <c r="J1691" s="11" t="s">
        <v>4850</v>
      </c>
      <c r="K1691" s="12" t="s">
        <v>237</v>
      </c>
      <c r="L1691" s="13" t="s">
        <v>4853</v>
      </c>
      <c r="M1691" s="13" t="s">
        <v>290</v>
      </c>
      <c r="O1691" t="s">
        <v>292</v>
      </c>
      <c r="S1691" s="9"/>
      <c r="T1691">
        <v>1</v>
      </c>
      <c r="U1691" s="210" t="s">
        <v>4771</v>
      </c>
      <c r="V1691" s="14">
        <v>1</v>
      </c>
      <c r="W1691" s="14">
        <v>1</v>
      </c>
      <c r="X1691" s="14" t="s">
        <v>270</v>
      </c>
      <c r="Y1691">
        <v>45</v>
      </c>
      <c r="Z1691" t="s">
        <v>1419</v>
      </c>
      <c r="AA1691">
        <f t="shared" si="26"/>
        <v>2</v>
      </c>
    </row>
    <row r="1692" spans="1:27" x14ac:dyDescent="0.2">
      <c r="A1692">
        <v>3731</v>
      </c>
      <c r="B1692" s="1" t="s">
        <v>4849</v>
      </c>
      <c r="C1692" t="s">
        <v>2040</v>
      </c>
      <c r="D1692" s="9" t="s">
        <v>4536</v>
      </c>
      <c r="E1692" s="9" t="s">
        <v>259</v>
      </c>
      <c r="F1692" s="9" t="s">
        <v>721</v>
      </c>
      <c r="G1692" s="10">
        <v>12</v>
      </c>
      <c r="H1692" s="10" t="s">
        <v>276</v>
      </c>
      <c r="I1692" s="10">
        <v>1945</v>
      </c>
      <c r="J1692" s="11" t="s">
        <v>4850</v>
      </c>
      <c r="K1692" s="12" t="s">
        <v>237</v>
      </c>
      <c r="L1692" s="13" t="s">
        <v>4851</v>
      </c>
      <c r="M1692" s="13" t="s">
        <v>290</v>
      </c>
      <c r="N1692" t="s">
        <v>573</v>
      </c>
      <c r="O1692" t="s">
        <v>520</v>
      </c>
      <c r="S1692" s="9"/>
      <c r="T1692">
        <v>1</v>
      </c>
      <c r="U1692" s="210" t="s">
        <v>4771</v>
      </c>
      <c r="V1692" s="14">
        <v>1</v>
      </c>
      <c r="W1692" s="14">
        <v>1</v>
      </c>
      <c r="X1692" s="14" t="s">
        <v>270</v>
      </c>
      <c r="Y1692">
        <v>105</v>
      </c>
      <c r="Z1692" t="s">
        <v>271</v>
      </c>
      <c r="AA1692">
        <f t="shared" si="26"/>
        <v>2</v>
      </c>
    </row>
    <row r="1693" spans="1:27" x14ac:dyDescent="0.2">
      <c r="A1693">
        <v>582</v>
      </c>
      <c r="B1693" s="1" t="s">
        <v>4854</v>
      </c>
      <c r="C1693" t="s">
        <v>1523</v>
      </c>
      <c r="D1693" s="9" t="s">
        <v>4855</v>
      </c>
      <c r="E1693" s="9" t="s">
        <v>259</v>
      </c>
      <c r="F1693" s="9" t="s">
        <v>312</v>
      </c>
      <c r="G1693" s="10">
        <v>12</v>
      </c>
      <c r="H1693" s="10" t="s">
        <v>276</v>
      </c>
      <c r="I1693" s="10">
        <v>1945</v>
      </c>
      <c r="J1693" s="11" t="s">
        <v>4856</v>
      </c>
      <c r="K1693" s="12" t="s">
        <v>415</v>
      </c>
      <c r="L1693" s="13" t="s">
        <v>18462</v>
      </c>
      <c r="M1693" s="13" t="s">
        <v>290</v>
      </c>
      <c r="N1693" t="s">
        <v>573</v>
      </c>
      <c r="O1693" t="s">
        <v>1840</v>
      </c>
      <c r="S1693" s="9"/>
      <c r="T1693">
        <v>1</v>
      </c>
      <c r="U1693" s="210" t="s">
        <v>4771</v>
      </c>
      <c r="V1693" s="14">
        <v>1</v>
      </c>
      <c r="W1693" s="14">
        <v>1</v>
      </c>
      <c r="X1693" s="14" t="s">
        <v>270</v>
      </c>
      <c r="Y1693">
        <v>409</v>
      </c>
      <c r="Z1693" t="s">
        <v>505</v>
      </c>
      <c r="AA1693">
        <f t="shared" si="26"/>
        <v>2</v>
      </c>
    </row>
    <row r="1694" spans="1:27" x14ac:dyDescent="0.2">
      <c r="A1694">
        <v>6867</v>
      </c>
      <c r="B1694" s="1" t="s">
        <v>4857</v>
      </c>
      <c r="C1694" t="s">
        <v>1027</v>
      </c>
      <c r="D1694" s="9">
        <v>464</v>
      </c>
      <c r="E1694" s="9" t="s">
        <v>259</v>
      </c>
      <c r="F1694" s="9" t="s">
        <v>1416</v>
      </c>
      <c r="G1694" s="10">
        <v>12</v>
      </c>
      <c r="H1694" s="10" t="s">
        <v>276</v>
      </c>
      <c r="I1694" s="10">
        <v>1945</v>
      </c>
      <c r="J1694" s="11" t="s">
        <v>4856</v>
      </c>
      <c r="K1694" s="12" t="s">
        <v>415</v>
      </c>
      <c r="L1694" s="13" t="s">
        <v>4858</v>
      </c>
      <c r="M1694" s="13" t="s">
        <v>332</v>
      </c>
      <c r="N1694" s="51" t="s">
        <v>333</v>
      </c>
      <c r="O1694" s="51"/>
      <c r="P1694" s="51"/>
      <c r="Q1694" t="s">
        <v>334</v>
      </c>
      <c r="S1694" s="9"/>
      <c r="T1694">
        <v>1</v>
      </c>
      <c r="U1694" s="210" t="s">
        <v>4771</v>
      </c>
      <c r="V1694" s="14">
        <v>1</v>
      </c>
      <c r="W1694" s="14">
        <v>1</v>
      </c>
      <c r="X1694" s="14" t="s">
        <v>270</v>
      </c>
      <c r="Y1694">
        <v>464</v>
      </c>
      <c r="Z1694" t="s">
        <v>271</v>
      </c>
      <c r="AA1694">
        <f t="shared" si="26"/>
        <v>1</v>
      </c>
    </row>
    <row r="1695" spans="1:27" x14ac:dyDescent="0.2">
      <c r="A1695" s="14">
        <v>2896</v>
      </c>
      <c r="B1695" s="1" t="s">
        <v>4859</v>
      </c>
      <c r="C1695" t="s">
        <v>341</v>
      </c>
      <c r="D1695" s="9" t="s">
        <v>4860</v>
      </c>
      <c r="E1695" s="9" t="s">
        <v>259</v>
      </c>
      <c r="F1695" s="9" t="s">
        <v>532</v>
      </c>
      <c r="G1695" s="10">
        <v>13</v>
      </c>
      <c r="H1695" s="10" t="s">
        <v>276</v>
      </c>
      <c r="I1695" s="10">
        <v>1945</v>
      </c>
      <c r="J1695" s="11" t="s">
        <v>4861</v>
      </c>
      <c r="K1695" s="12" t="s">
        <v>237</v>
      </c>
      <c r="L1695" s="13" t="s">
        <v>4862</v>
      </c>
      <c r="M1695" s="13" t="s">
        <v>753</v>
      </c>
      <c r="S1695" s="9"/>
      <c r="T1695">
        <v>1</v>
      </c>
      <c r="U1695" s="210" t="s">
        <v>4771</v>
      </c>
      <c r="V1695" s="14">
        <v>1</v>
      </c>
      <c r="W1695" s="14">
        <v>1</v>
      </c>
      <c r="X1695" s="14" t="s">
        <v>294</v>
      </c>
      <c r="Y1695" t="s">
        <v>531</v>
      </c>
      <c r="Z1695" t="s">
        <v>271</v>
      </c>
      <c r="AA1695">
        <f t="shared" si="26"/>
        <v>3</v>
      </c>
    </row>
    <row r="1696" spans="1:27" x14ac:dyDescent="0.2">
      <c r="A1696">
        <v>3603</v>
      </c>
      <c r="B1696" s="1" t="s">
        <v>4863</v>
      </c>
      <c r="C1696" t="s">
        <v>1027</v>
      </c>
      <c r="D1696" s="9" t="s">
        <v>971</v>
      </c>
      <c r="E1696" s="9" t="s">
        <v>259</v>
      </c>
      <c r="F1696" s="9" t="s">
        <v>532</v>
      </c>
      <c r="G1696" s="10">
        <v>13</v>
      </c>
      <c r="H1696" s="10" t="s">
        <v>276</v>
      </c>
      <c r="I1696" s="10">
        <v>1945</v>
      </c>
      <c r="J1696" s="11" t="s">
        <v>4861</v>
      </c>
      <c r="K1696" s="12" t="s">
        <v>237</v>
      </c>
      <c r="L1696" s="13" t="s">
        <v>4864</v>
      </c>
      <c r="M1696" s="13" t="s">
        <v>290</v>
      </c>
      <c r="N1696" t="s">
        <v>291</v>
      </c>
      <c r="O1696" t="s">
        <v>764</v>
      </c>
      <c r="S1696" s="9"/>
      <c r="T1696">
        <v>1</v>
      </c>
      <c r="U1696" s="210" t="s">
        <v>4771</v>
      </c>
      <c r="V1696" s="14">
        <v>1</v>
      </c>
      <c r="W1696" s="14">
        <v>1</v>
      </c>
      <c r="X1696" s="14" t="s">
        <v>294</v>
      </c>
      <c r="Y1696" t="s">
        <v>971</v>
      </c>
      <c r="Z1696" t="s">
        <v>271</v>
      </c>
      <c r="AA1696">
        <f t="shared" si="26"/>
        <v>1</v>
      </c>
    </row>
    <row r="1697" spans="1:27" x14ac:dyDescent="0.2">
      <c r="A1697">
        <v>6874</v>
      </c>
      <c r="B1697" s="1" t="s">
        <v>4868</v>
      </c>
      <c r="C1697" t="s">
        <v>1027</v>
      </c>
      <c r="D1697" s="9">
        <v>464</v>
      </c>
      <c r="E1697" s="9" t="s">
        <v>259</v>
      </c>
      <c r="F1697" s="9" t="s">
        <v>1416</v>
      </c>
      <c r="G1697" s="10">
        <v>13</v>
      </c>
      <c r="H1697" s="10" t="s">
        <v>276</v>
      </c>
      <c r="I1697" s="10">
        <v>1945</v>
      </c>
      <c r="J1697" s="11" t="s">
        <v>4866</v>
      </c>
      <c r="K1697" s="12" t="s">
        <v>415</v>
      </c>
      <c r="L1697" s="13" t="s">
        <v>4869</v>
      </c>
      <c r="M1697" s="13" t="s">
        <v>290</v>
      </c>
      <c r="N1697" t="s">
        <v>573</v>
      </c>
      <c r="O1697" t="s">
        <v>588</v>
      </c>
      <c r="S1697" s="9"/>
      <c r="T1697">
        <v>1</v>
      </c>
      <c r="U1697" s="210" t="s">
        <v>4771</v>
      </c>
      <c r="V1697" s="14">
        <v>1</v>
      </c>
      <c r="W1697" s="14">
        <v>1</v>
      </c>
      <c r="X1697" s="14" t="s">
        <v>270</v>
      </c>
      <c r="Y1697">
        <v>464</v>
      </c>
      <c r="Z1697" t="s">
        <v>1419</v>
      </c>
      <c r="AA1697">
        <f t="shared" si="26"/>
        <v>1</v>
      </c>
    </row>
    <row r="1698" spans="1:27" x14ac:dyDescent="0.2">
      <c r="A1698">
        <v>7711</v>
      </c>
      <c r="B1698" s="1" t="s">
        <v>4865</v>
      </c>
      <c r="C1698" t="s">
        <v>1027</v>
      </c>
      <c r="D1698" s="9">
        <v>515</v>
      </c>
      <c r="E1698" s="9" t="s">
        <v>259</v>
      </c>
      <c r="F1698" s="9" t="s">
        <v>413</v>
      </c>
      <c r="G1698" s="10">
        <v>13</v>
      </c>
      <c r="H1698" s="10" t="s">
        <v>276</v>
      </c>
      <c r="I1698" s="10">
        <v>1945</v>
      </c>
      <c r="J1698" s="11" t="s">
        <v>4866</v>
      </c>
      <c r="K1698" s="12" t="s">
        <v>415</v>
      </c>
      <c r="L1698" s="13" t="s">
        <v>4867</v>
      </c>
      <c r="M1698" s="13" t="s">
        <v>332</v>
      </c>
      <c r="N1698" t="s">
        <v>333</v>
      </c>
      <c r="Q1698" t="s">
        <v>334</v>
      </c>
      <c r="S1698" s="9"/>
      <c r="T1698">
        <v>1</v>
      </c>
      <c r="U1698" s="210" t="s">
        <v>4771</v>
      </c>
      <c r="V1698" s="14">
        <v>1</v>
      </c>
      <c r="W1698" s="14">
        <v>1</v>
      </c>
      <c r="X1698" s="14" t="s">
        <v>270</v>
      </c>
      <c r="Y1698">
        <v>515</v>
      </c>
      <c r="Z1698" t="s">
        <v>271</v>
      </c>
      <c r="AA1698">
        <f t="shared" si="26"/>
        <v>1</v>
      </c>
    </row>
    <row r="1699" spans="1:27" x14ac:dyDescent="0.2">
      <c r="A1699">
        <v>5000</v>
      </c>
      <c r="B1699" s="1" t="s">
        <v>4870</v>
      </c>
      <c r="C1699" t="s">
        <v>284</v>
      </c>
      <c r="D1699" s="9" t="s">
        <v>4871</v>
      </c>
      <c r="E1699" s="9" t="s">
        <v>259</v>
      </c>
      <c r="F1699" s="9" t="s">
        <v>532</v>
      </c>
      <c r="G1699" s="10">
        <v>14</v>
      </c>
      <c r="H1699" s="10" t="s">
        <v>276</v>
      </c>
      <c r="I1699" s="10">
        <v>1945</v>
      </c>
      <c r="J1699" s="11" t="s">
        <v>4872</v>
      </c>
      <c r="K1699" s="12" t="s">
        <v>237</v>
      </c>
      <c r="L1699" s="13" t="s">
        <v>4873</v>
      </c>
      <c r="M1699" s="13" t="s">
        <v>290</v>
      </c>
      <c r="N1699" t="s">
        <v>291</v>
      </c>
      <c r="O1699" t="s">
        <v>933</v>
      </c>
      <c r="S1699" s="9"/>
      <c r="T1699">
        <v>1</v>
      </c>
      <c r="U1699" s="210" t="s">
        <v>4771</v>
      </c>
      <c r="V1699" s="14">
        <v>1</v>
      </c>
      <c r="W1699" s="14">
        <v>1</v>
      </c>
      <c r="X1699" s="14" t="s">
        <v>294</v>
      </c>
      <c r="Y1699" t="s">
        <v>3625</v>
      </c>
      <c r="Z1699" t="s">
        <v>271</v>
      </c>
      <c r="AA1699">
        <f t="shared" si="26"/>
        <v>2</v>
      </c>
    </row>
    <row r="1700" spans="1:27" x14ac:dyDescent="0.2">
      <c r="A1700">
        <v>5921</v>
      </c>
      <c r="B1700" s="1" t="s">
        <v>4926</v>
      </c>
      <c r="C1700" t="s">
        <v>1008</v>
      </c>
      <c r="D1700" s="9">
        <v>105</v>
      </c>
      <c r="E1700" s="9" t="s">
        <v>259</v>
      </c>
      <c r="F1700" s="9" t="s">
        <v>721</v>
      </c>
      <c r="G1700" s="10">
        <v>14</v>
      </c>
      <c r="H1700" s="10" t="s">
        <v>276</v>
      </c>
      <c r="I1700" s="10">
        <v>1945</v>
      </c>
      <c r="J1700" s="11" t="s">
        <v>4872</v>
      </c>
      <c r="K1700" s="12" t="s">
        <v>237</v>
      </c>
      <c r="L1700" s="13" t="s">
        <v>4927</v>
      </c>
      <c r="M1700" s="13" t="s">
        <v>290</v>
      </c>
      <c r="O1700" t="s">
        <v>292</v>
      </c>
      <c r="S1700" s="9"/>
      <c r="T1700">
        <v>1</v>
      </c>
      <c r="U1700" s="210" t="s">
        <v>4771</v>
      </c>
      <c r="V1700" s="14">
        <v>1</v>
      </c>
      <c r="W1700" s="14">
        <v>1</v>
      </c>
      <c r="X1700" s="14" t="s">
        <v>270</v>
      </c>
      <c r="Y1700">
        <v>105</v>
      </c>
      <c r="Z1700" t="s">
        <v>271</v>
      </c>
      <c r="AA1700">
        <f t="shared" si="26"/>
        <v>1</v>
      </c>
    </row>
    <row r="1701" spans="1:27" x14ac:dyDescent="0.2">
      <c r="A1701">
        <v>5923</v>
      </c>
      <c r="B1701" s="1" t="s">
        <v>4928</v>
      </c>
      <c r="C1701" t="s">
        <v>1008</v>
      </c>
      <c r="D1701" s="9">
        <v>105</v>
      </c>
      <c r="E1701" s="9" t="s">
        <v>259</v>
      </c>
      <c r="F1701" s="9" t="s">
        <v>721</v>
      </c>
      <c r="G1701" s="10">
        <v>14</v>
      </c>
      <c r="H1701" s="10" t="s">
        <v>276</v>
      </c>
      <c r="I1701" s="10">
        <v>1945</v>
      </c>
      <c r="J1701" s="11" t="s">
        <v>4872</v>
      </c>
      <c r="K1701" s="12" t="s">
        <v>237</v>
      </c>
      <c r="L1701" s="13" t="s">
        <v>4929</v>
      </c>
      <c r="M1701" s="13" t="s">
        <v>279</v>
      </c>
      <c r="N1701" t="s">
        <v>280</v>
      </c>
      <c r="Q1701" t="s">
        <v>281</v>
      </c>
      <c r="S1701" s="9"/>
      <c r="T1701">
        <v>1</v>
      </c>
      <c r="U1701" s="210" t="s">
        <v>4771</v>
      </c>
      <c r="V1701" s="14">
        <v>1</v>
      </c>
      <c r="W1701" s="14">
        <v>1</v>
      </c>
      <c r="X1701" s="14" t="s">
        <v>270</v>
      </c>
      <c r="Y1701">
        <v>105</v>
      </c>
      <c r="Z1701" t="s">
        <v>271</v>
      </c>
      <c r="AA1701">
        <f t="shared" si="26"/>
        <v>1</v>
      </c>
    </row>
    <row r="1702" spans="1:27" x14ac:dyDescent="0.2">
      <c r="A1702">
        <v>1108</v>
      </c>
      <c r="B1702" s="1" t="s">
        <v>4937</v>
      </c>
      <c r="C1702" t="s">
        <v>507</v>
      </c>
      <c r="D1702" s="9" t="s">
        <v>1690</v>
      </c>
      <c r="E1702" s="9" t="s">
        <v>259</v>
      </c>
      <c r="F1702" s="9" t="s">
        <v>721</v>
      </c>
      <c r="G1702" s="10">
        <v>14</v>
      </c>
      <c r="H1702" s="10" t="s">
        <v>276</v>
      </c>
      <c r="I1702" s="10">
        <v>1945</v>
      </c>
      <c r="J1702" s="11" t="s">
        <v>4931</v>
      </c>
      <c r="K1702" s="12" t="s">
        <v>415</v>
      </c>
      <c r="L1702" s="117" t="s">
        <v>18099</v>
      </c>
      <c r="M1702" s="13" t="s">
        <v>290</v>
      </c>
      <c r="N1702" t="s">
        <v>573</v>
      </c>
      <c r="O1702" t="s">
        <v>367</v>
      </c>
      <c r="S1702" s="9"/>
      <c r="T1702">
        <v>1</v>
      </c>
      <c r="U1702" s="210" t="s">
        <v>4771</v>
      </c>
      <c r="V1702" s="14">
        <v>1</v>
      </c>
      <c r="W1702" s="14">
        <v>1</v>
      </c>
      <c r="X1702" s="14" t="s">
        <v>270</v>
      </c>
      <c r="Y1702">
        <v>139</v>
      </c>
      <c r="Z1702" t="s">
        <v>18167</v>
      </c>
      <c r="AA1702">
        <f t="shared" si="26"/>
        <v>2</v>
      </c>
    </row>
    <row r="1703" spans="1:27" x14ac:dyDescent="0.2">
      <c r="A1703">
        <v>1672</v>
      </c>
      <c r="B1703" s="1" t="s">
        <v>4932</v>
      </c>
      <c r="C1703" t="s">
        <v>2040</v>
      </c>
      <c r="D1703" s="9" t="s">
        <v>2863</v>
      </c>
      <c r="E1703" s="9" t="s">
        <v>259</v>
      </c>
      <c r="F1703" s="9" t="s">
        <v>721</v>
      </c>
      <c r="G1703" s="10">
        <v>14</v>
      </c>
      <c r="H1703" s="10" t="s">
        <v>276</v>
      </c>
      <c r="I1703" s="10">
        <v>1945</v>
      </c>
      <c r="J1703" s="11" t="s">
        <v>4931</v>
      </c>
      <c r="K1703" s="12" t="s">
        <v>415</v>
      </c>
      <c r="L1703" s="13" t="s">
        <v>4933</v>
      </c>
      <c r="M1703" s="13" t="s">
        <v>290</v>
      </c>
      <c r="N1703" t="s">
        <v>573</v>
      </c>
      <c r="O1703" t="s">
        <v>367</v>
      </c>
      <c r="S1703" s="9"/>
      <c r="T1703">
        <v>1</v>
      </c>
      <c r="U1703" s="210" t="s">
        <v>4771</v>
      </c>
      <c r="V1703" s="14">
        <v>1</v>
      </c>
      <c r="W1703" s="14">
        <v>1</v>
      </c>
      <c r="X1703" s="14" t="s">
        <v>270</v>
      </c>
      <c r="Y1703">
        <v>571</v>
      </c>
      <c r="Z1703" t="s">
        <v>271</v>
      </c>
      <c r="AA1703">
        <f t="shared" si="26"/>
        <v>2</v>
      </c>
    </row>
    <row r="1704" spans="1:27" x14ac:dyDescent="0.2">
      <c r="A1704">
        <v>1710</v>
      </c>
      <c r="B1704" s="1" t="s">
        <v>4930</v>
      </c>
      <c r="C1704" t="s">
        <v>2040</v>
      </c>
      <c r="D1704" s="9" t="s">
        <v>2417</v>
      </c>
      <c r="E1704" s="9" t="s">
        <v>259</v>
      </c>
      <c r="F1704" s="9" t="s">
        <v>721</v>
      </c>
      <c r="G1704" s="10">
        <v>14</v>
      </c>
      <c r="H1704" s="10" t="s">
        <v>276</v>
      </c>
      <c r="I1704" s="10">
        <v>1945</v>
      </c>
      <c r="J1704" s="11" t="s">
        <v>4931</v>
      </c>
      <c r="K1704" s="12" t="s">
        <v>415</v>
      </c>
      <c r="L1704" s="13" t="s">
        <v>18404</v>
      </c>
      <c r="M1704" s="13" t="s">
        <v>263</v>
      </c>
      <c r="N1704" t="s">
        <v>470</v>
      </c>
      <c r="Q1704" t="s">
        <v>672</v>
      </c>
      <c r="S1704" s="9"/>
      <c r="T1704">
        <v>1</v>
      </c>
      <c r="U1704" s="210" t="s">
        <v>4771</v>
      </c>
      <c r="V1704" s="14">
        <v>1</v>
      </c>
      <c r="W1704" s="14">
        <v>1</v>
      </c>
      <c r="X1704" s="14" t="s">
        <v>270</v>
      </c>
      <c r="Y1704">
        <v>692</v>
      </c>
      <c r="Z1704" t="s">
        <v>271</v>
      </c>
      <c r="AA1704">
        <f t="shared" si="26"/>
        <v>2</v>
      </c>
    </row>
    <row r="1705" spans="1:27" x14ac:dyDescent="0.2">
      <c r="A1705">
        <v>3790</v>
      </c>
      <c r="B1705" s="1" t="s">
        <v>4934</v>
      </c>
      <c r="C1705" t="s">
        <v>2040</v>
      </c>
      <c r="D1705" s="9" t="s">
        <v>4935</v>
      </c>
      <c r="E1705" s="9" t="s">
        <v>259</v>
      </c>
      <c r="F1705" s="9" t="s">
        <v>721</v>
      </c>
      <c r="G1705" s="10">
        <v>14</v>
      </c>
      <c r="H1705" s="10" t="s">
        <v>276</v>
      </c>
      <c r="I1705" s="10">
        <v>1945</v>
      </c>
      <c r="J1705" s="11" t="s">
        <v>4931</v>
      </c>
      <c r="K1705" s="12" t="s">
        <v>415</v>
      </c>
      <c r="L1705" s="13" t="s">
        <v>4936</v>
      </c>
      <c r="M1705" s="13" t="s">
        <v>290</v>
      </c>
      <c r="N1705" t="s">
        <v>573</v>
      </c>
      <c r="O1705" t="s">
        <v>367</v>
      </c>
      <c r="S1705" s="9"/>
      <c r="T1705">
        <v>1</v>
      </c>
      <c r="U1705" s="210" t="s">
        <v>4771</v>
      </c>
      <c r="V1705" s="14">
        <v>1</v>
      </c>
      <c r="W1705" s="14">
        <v>1</v>
      </c>
      <c r="X1705" s="14" t="s">
        <v>270</v>
      </c>
      <c r="Y1705">
        <v>139</v>
      </c>
      <c r="Z1705" t="s">
        <v>271</v>
      </c>
      <c r="AA1705">
        <f t="shared" si="26"/>
        <v>2</v>
      </c>
    </row>
    <row r="1706" spans="1:27" x14ac:dyDescent="0.2">
      <c r="A1706">
        <v>722</v>
      </c>
      <c r="B1706" s="1" t="s">
        <v>4940</v>
      </c>
      <c r="C1706" t="s">
        <v>2040</v>
      </c>
      <c r="D1706" s="9">
        <v>692</v>
      </c>
      <c r="E1706" s="9" t="s">
        <v>259</v>
      </c>
      <c r="F1706" s="9" t="s">
        <v>721</v>
      </c>
      <c r="G1706" s="10">
        <v>14</v>
      </c>
      <c r="H1706" s="10" t="s">
        <v>276</v>
      </c>
      <c r="I1706" s="10">
        <v>1945</v>
      </c>
      <c r="J1706" s="11" t="s">
        <v>4931</v>
      </c>
      <c r="K1706" s="12" t="s">
        <v>415</v>
      </c>
      <c r="L1706" s="13" t="s">
        <v>213</v>
      </c>
      <c r="M1706" s="13" t="s">
        <v>263</v>
      </c>
      <c r="N1706" t="s">
        <v>613</v>
      </c>
      <c r="O1706" t="s">
        <v>1087</v>
      </c>
      <c r="Q1706" t="s">
        <v>672</v>
      </c>
      <c r="S1706" s="9"/>
      <c r="T1706">
        <v>1</v>
      </c>
      <c r="U1706" s="210" t="s">
        <v>4771</v>
      </c>
      <c r="V1706" s="14">
        <v>1</v>
      </c>
      <c r="W1706" s="14">
        <v>1</v>
      </c>
      <c r="X1706" s="14" t="s">
        <v>270</v>
      </c>
      <c r="Y1706">
        <v>692</v>
      </c>
      <c r="Z1706" t="s">
        <v>271</v>
      </c>
      <c r="AA1706">
        <f t="shared" si="26"/>
        <v>1</v>
      </c>
    </row>
    <row r="1707" spans="1:27" x14ac:dyDescent="0.2">
      <c r="A1707">
        <v>4736</v>
      </c>
      <c r="B1707" s="1" t="s">
        <v>4947</v>
      </c>
      <c r="C1707" t="s">
        <v>2040</v>
      </c>
      <c r="D1707" s="9">
        <v>128</v>
      </c>
      <c r="E1707" s="9" t="s">
        <v>259</v>
      </c>
      <c r="F1707" s="9" t="s">
        <v>721</v>
      </c>
      <c r="G1707" s="10">
        <v>14</v>
      </c>
      <c r="H1707" s="10" t="s">
        <v>276</v>
      </c>
      <c r="I1707" s="10">
        <v>1945</v>
      </c>
      <c r="J1707" s="11" t="s">
        <v>4931</v>
      </c>
      <c r="K1707" s="12" t="s">
        <v>415</v>
      </c>
      <c r="L1707" s="13" t="s">
        <v>18619</v>
      </c>
      <c r="M1707" s="13" t="s">
        <v>263</v>
      </c>
      <c r="N1707" t="s">
        <v>613</v>
      </c>
      <c r="O1707" t="s">
        <v>1087</v>
      </c>
      <c r="Q1707" t="s">
        <v>672</v>
      </c>
      <c r="S1707" s="9"/>
      <c r="T1707">
        <v>1</v>
      </c>
      <c r="U1707" s="210" t="s">
        <v>4771</v>
      </c>
      <c r="V1707" s="14">
        <v>1</v>
      </c>
      <c r="W1707" s="14">
        <v>1</v>
      </c>
      <c r="X1707" s="14" t="s">
        <v>270</v>
      </c>
      <c r="Y1707">
        <v>128</v>
      </c>
      <c r="Z1707" t="s">
        <v>271</v>
      </c>
      <c r="AA1707">
        <f t="shared" si="26"/>
        <v>1</v>
      </c>
    </row>
    <row r="1708" spans="1:27" x14ac:dyDescent="0.2">
      <c r="A1708">
        <v>4903</v>
      </c>
      <c r="B1708" s="1" t="s">
        <v>4948</v>
      </c>
      <c r="C1708" t="s">
        <v>2221</v>
      </c>
      <c r="D1708" s="9">
        <v>85</v>
      </c>
      <c r="E1708" s="9" t="s">
        <v>259</v>
      </c>
      <c r="F1708" s="9" t="s">
        <v>312</v>
      </c>
      <c r="G1708" s="10">
        <v>14</v>
      </c>
      <c r="H1708" s="10" t="s">
        <v>276</v>
      </c>
      <c r="I1708" s="10">
        <v>1945</v>
      </c>
      <c r="J1708" s="11" t="s">
        <v>4931</v>
      </c>
      <c r="K1708" s="12" t="s">
        <v>415</v>
      </c>
      <c r="L1708" s="13" t="s">
        <v>4949</v>
      </c>
      <c r="M1708" s="13" t="s">
        <v>290</v>
      </c>
      <c r="N1708" t="s">
        <v>573</v>
      </c>
      <c r="O1708" t="s">
        <v>1087</v>
      </c>
      <c r="S1708" s="9"/>
      <c r="T1708">
        <v>1</v>
      </c>
      <c r="U1708" s="210" t="s">
        <v>4771</v>
      </c>
      <c r="V1708" s="14">
        <v>1</v>
      </c>
      <c r="W1708" s="14">
        <v>1</v>
      </c>
      <c r="X1708" s="14" t="s">
        <v>270</v>
      </c>
      <c r="Y1708">
        <v>85</v>
      </c>
      <c r="Z1708" t="s">
        <v>505</v>
      </c>
      <c r="AA1708">
        <f t="shared" si="26"/>
        <v>1</v>
      </c>
    </row>
    <row r="1709" spans="1:27" x14ac:dyDescent="0.2">
      <c r="A1709">
        <v>3940</v>
      </c>
      <c r="B1709" s="1" t="s">
        <v>4945</v>
      </c>
      <c r="C1709" t="s">
        <v>2040</v>
      </c>
      <c r="D1709" s="9">
        <v>128</v>
      </c>
      <c r="E1709" s="9" t="s">
        <v>259</v>
      </c>
      <c r="F1709" s="9" t="s">
        <v>721</v>
      </c>
      <c r="G1709" s="10">
        <v>14</v>
      </c>
      <c r="H1709" s="10" t="s">
        <v>276</v>
      </c>
      <c r="I1709" s="10">
        <v>1945</v>
      </c>
      <c r="J1709" s="11" t="s">
        <v>4931</v>
      </c>
      <c r="K1709" s="12" t="s">
        <v>415</v>
      </c>
      <c r="L1709" s="13" t="s">
        <v>4946</v>
      </c>
      <c r="M1709" s="13" t="s">
        <v>290</v>
      </c>
      <c r="N1709" t="s">
        <v>573</v>
      </c>
      <c r="O1709" t="s">
        <v>367</v>
      </c>
      <c r="S1709" s="9"/>
      <c r="T1709">
        <v>1</v>
      </c>
      <c r="U1709" s="210" t="s">
        <v>4771</v>
      </c>
      <c r="V1709" s="14">
        <v>1</v>
      </c>
      <c r="W1709" s="14">
        <v>1</v>
      </c>
      <c r="X1709" s="14" t="s">
        <v>270</v>
      </c>
      <c r="Y1709">
        <v>128</v>
      </c>
      <c r="Z1709" t="s">
        <v>3085</v>
      </c>
      <c r="AA1709">
        <f t="shared" si="26"/>
        <v>1</v>
      </c>
    </row>
    <row r="1710" spans="1:27" x14ac:dyDescent="0.2">
      <c r="A1710">
        <v>3939</v>
      </c>
      <c r="B1710" s="1" t="s">
        <v>4943</v>
      </c>
      <c r="C1710" t="s">
        <v>2040</v>
      </c>
      <c r="D1710" s="9">
        <v>128</v>
      </c>
      <c r="E1710" s="9" t="s">
        <v>259</v>
      </c>
      <c r="F1710" s="9" t="s">
        <v>721</v>
      </c>
      <c r="G1710" s="10">
        <v>14</v>
      </c>
      <c r="H1710" s="10" t="s">
        <v>276</v>
      </c>
      <c r="I1710" s="10">
        <v>1945</v>
      </c>
      <c r="J1710" s="11" t="s">
        <v>4931</v>
      </c>
      <c r="K1710" s="12" t="s">
        <v>415</v>
      </c>
      <c r="L1710" s="13" t="s">
        <v>4944</v>
      </c>
      <c r="M1710" s="13" t="s">
        <v>290</v>
      </c>
      <c r="N1710" t="s">
        <v>573</v>
      </c>
      <c r="O1710" t="s">
        <v>292</v>
      </c>
      <c r="S1710" s="9"/>
      <c r="T1710">
        <v>1</v>
      </c>
      <c r="U1710" s="210" t="s">
        <v>4771</v>
      </c>
      <c r="V1710" s="14">
        <v>1</v>
      </c>
      <c r="W1710" s="14">
        <v>1</v>
      </c>
      <c r="X1710" s="14" t="s">
        <v>270</v>
      </c>
      <c r="Y1710">
        <v>128</v>
      </c>
      <c r="Z1710" t="s">
        <v>3085</v>
      </c>
      <c r="AA1710">
        <f t="shared" si="26"/>
        <v>1</v>
      </c>
    </row>
    <row r="1711" spans="1:27" x14ac:dyDescent="0.2">
      <c r="A1711">
        <v>1031</v>
      </c>
      <c r="B1711" s="1" t="s">
        <v>4938</v>
      </c>
      <c r="C1711" t="s">
        <v>2040</v>
      </c>
      <c r="D1711" s="9" t="s">
        <v>4782</v>
      </c>
      <c r="E1711" s="9" t="s">
        <v>259</v>
      </c>
      <c r="F1711" s="9" t="s">
        <v>721</v>
      </c>
      <c r="G1711" s="10">
        <v>14</v>
      </c>
      <c r="H1711" s="10" t="s">
        <v>276</v>
      </c>
      <c r="I1711" s="10">
        <v>1945</v>
      </c>
      <c r="J1711" s="11" t="s">
        <v>4931</v>
      </c>
      <c r="K1711" s="12" t="s">
        <v>415</v>
      </c>
      <c r="L1711" s="13" t="s">
        <v>4939</v>
      </c>
      <c r="M1711" s="13" t="s">
        <v>263</v>
      </c>
      <c r="N1711" t="s">
        <v>613</v>
      </c>
      <c r="O1711" t="s">
        <v>1087</v>
      </c>
      <c r="Q1711" t="s">
        <v>672</v>
      </c>
      <c r="S1711" s="9"/>
      <c r="T1711">
        <v>1</v>
      </c>
      <c r="U1711" s="210" t="s">
        <v>4771</v>
      </c>
      <c r="V1711" s="14">
        <v>1</v>
      </c>
      <c r="W1711" s="14">
        <v>1</v>
      </c>
      <c r="X1711" s="14" t="s">
        <v>270</v>
      </c>
      <c r="Y1711">
        <v>128</v>
      </c>
      <c r="Z1711" t="s">
        <v>3085</v>
      </c>
      <c r="AA1711">
        <f t="shared" si="26"/>
        <v>2</v>
      </c>
    </row>
    <row r="1712" spans="1:27" x14ac:dyDescent="0.2">
      <c r="A1712">
        <v>4218</v>
      </c>
      <c r="B1712" s="1" t="s">
        <v>4941</v>
      </c>
      <c r="C1712" t="s">
        <v>1027</v>
      </c>
      <c r="D1712" s="9">
        <v>418</v>
      </c>
      <c r="E1712" s="9" t="s">
        <v>259</v>
      </c>
      <c r="F1712" s="9" t="s">
        <v>1416</v>
      </c>
      <c r="G1712" s="10">
        <v>14</v>
      </c>
      <c r="H1712" s="10" t="s">
        <v>276</v>
      </c>
      <c r="I1712" s="10">
        <v>1945</v>
      </c>
      <c r="J1712" s="11" t="s">
        <v>4931</v>
      </c>
      <c r="K1712" s="12" t="s">
        <v>415</v>
      </c>
      <c r="L1712" s="13" t="s">
        <v>4942</v>
      </c>
      <c r="M1712" s="13" t="s">
        <v>290</v>
      </c>
      <c r="N1712" t="s">
        <v>573</v>
      </c>
      <c r="O1712" t="s">
        <v>292</v>
      </c>
      <c r="S1712" s="9"/>
      <c r="T1712">
        <v>1</v>
      </c>
      <c r="U1712" s="210" t="s">
        <v>4771</v>
      </c>
      <c r="V1712" s="14">
        <v>1</v>
      </c>
      <c r="W1712" s="14">
        <v>1</v>
      </c>
      <c r="X1712" s="14" t="s">
        <v>270</v>
      </c>
      <c r="Y1712">
        <v>418</v>
      </c>
      <c r="Z1712" t="s">
        <v>271</v>
      </c>
      <c r="AA1712">
        <f t="shared" si="26"/>
        <v>1</v>
      </c>
    </row>
    <row r="1713" spans="1:27" x14ac:dyDescent="0.2">
      <c r="A1713">
        <v>1002</v>
      </c>
      <c r="B1713" s="1" t="s">
        <v>4950</v>
      </c>
      <c r="C1713" t="s">
        <v>1027</v>
      </c>
      <c r="D1713" s="9" t="s">
        <v>930</v>
      </c>
      <c r="E1713" s="9" t="s">
        <v>259</v>
      </c>
      <c r="F1713" s="9" t="s">
        <v>883</v>
      </c>
      <c r="G1713" s="10">
        <v>15</v>
      </c>
      <c r="H1713" s="10" t="s">
        <v>276</v>
      </c>
      <c r="I1713" s="10">
        <v>1945</v>
      </c>
      <c r="J1713" s="11" t="s">
        <v>4951</v>
      </c>
      <c r="K1713" s="12" t="s">
        <v>237</v>
      </c>
      <c r="L1713" s="13" t="s">
        <v>4952</v>
      </c>
      <c r="M1713" s="13" t="s">
        <v>263</v>
      </c>
      <c r="N1713" t="s">
        <v>280</v>
      </c>
      <c r="Q1713" t="s">
        <v>281</v>
      </c>
      <c r="S1713" s="9"/>
      <c r="T1713">
        <v>1</v>
      </c>
      <c r="U1713" s="210" t="s">
        <v>4771</v>
      </c>
      <c r="V1713" s="14">
        <v>1</v>
      </c>
      <c r="W1713" s="14">
        <v>1</v>
      </c>
      <c r="X1713" s="14" t="s">
        <v>270</v>
      </c>
      <c r="Y1713">
        <v>333</v>
      </c>
      <c r="Z1713" t="s">
        <v>1419</v>
      </c>
      <c r="AA1713">
        <f t="shared" si="26"/>
        <v>2</v>
      </c>
    </row>
    <row r="1714" spans="1:27" x14ac:dyDescent="0.2">
      <c r="A1714">
        <v>5251</v>
      </c>
      <c r="B1714" s="1" t="s">
        <v>4956</v>
      </c>
      <c r="C1714" t="s">
        <v>1027</v>
      </c>
      <c r="D1714" s="9" t="s">
        <v>4957</v>
      </c>
      <c r="E1714" s="9" t="s">
        <v>876</v>
      </c>
      <c r="F1714" s="9" t="s">
        <v>1416</v>
      </c>
      <c r="G1714" s="10">
        <v>15</v>
      </c>
      <c r="H1714" s="10" t="s">
        <v>276</v>
      </c>
      <c r="I1714" s="10">
        <v>1945</v>
      </c>
      <c r="J1714" s="11" t="s">
        <v>4951</v>
      </c>
      <c r="K1714" s="12" t="s">
        <v>237</v>
      </c>
      <c r="L1714" s="13" t="s">
        <v>4958</v>
      </c>
      <c r="M1714" s="13" t="s">
        <v>263</v>
      </c>
      <c r="N1714" t="s">
        <v>1503</v>
      </c>
      <c r="Q1714" t="s">
        <v>267</v>
      </c>
      <c r="R1714" t="s">
        <v>4663</v>
      </c>
      <c r="S1714" s="9"/>
      <c r="T1714">
        <v>1</v>
      </c>
      <c r="U1714" s="210" t="s">
        <v>4771</v>
      </c>
      <c r="V1714" s="14">
        <v>1</v>
      </c>
      <c r="W1714" s="14">
        <v>1</v>
      </c>
      <c r="X1714" s="14" t="s">
        <v>270</v>
      </c>
      <c r="Y1714">
        <v>82</v>
      </c>
      <c r="Z1714" t="s">
        <v>1419</v>
      </c>
      <c r="AA1714">
        <f t="shared" si="26"/>
        <v>2</v>
      </c>
    </row>
    <row r="1715" spans="1:27" x14ac:dyDescent="0.2">
      <c r="A1715">
        <v>4672</v>
      </c>
      <c r="B1715" s="1" t="s">
        <v>4959</v>
      </c>
      <c r="C1715" t="s">
        <v>1027</v>
      </c>
      <c r="D1715" s="9">
        <v>143</v>
      </c>
      <c r="E1715" s="9" t="s">
        <v>259</v>
      </c>
      <c r="F1715" s="9" t="s">
        <v>883</v>
      </c>
      <c r="G1715" s="10">
        <v>15</v>
      </c>
      <c r="H1715" s="10" t="s">
        <v>276</v>
      </c>
      <c r="I1715" s="10">
        <v>1945</v>
      </c>
      <c r="J1715" s="11" t="s">
        <v>4951</v>
      </c>
      <c r="K1715" s="12" t="s">
        <v>237</v>
      </c>
      <c r="L1715" s="13" t="s">
        <v>4960</v>
      </c>
      <c r="M1715" s="13" t="s">
        <v>263</v>
      </c>
      <c r="N1715" t="s">
        <v>345</v>
      </c>
      <c r="O1715" t="s">
        <v>307</v>
      </c>
      <c r="P1715" s="27" t="s">
        <v>308</v>
      </c>
      <c r="Q1715" t="s">
        <v>267</v>
      </c>
      <c r="R1715" t="s">
        <v>4663</v>
      </c>
      <c r="S1715" s="9"/>
      <c r="T1715">
        <v>1</v>
      </c>
      <c r="U1715" s="210" t="s">
        <v>4771</v>
      </c>
      <c r="V1715" s="14">
        <v>1</v>
      </c>
      <c r="W1715" s="14">
        <v>1</v>
      </c>
      <c r="X1715" s="14" t="s">
        <v>270</v>
      </c>
      <c r="Y1715">
        <v>143</v>
      </c>
      <c r="Z1715" t="s">
        <v>271</v>
      </c>
      <c r="AA1715">
        <f t="shared" si="26"/>
        <v>1</v>
      </c>
    </row>
    <row r="1716" spans="1:27" x14ac:dyDescent="0.2">
      <c r="A1716">
        <v>4611</v>
      </c>
      <c r="B1716" s="1" t="s">
        <v>4961</v>
      </c>
      <c r="C1716" t="s">
        <v>1027</v>
      </c>
      <c r="D1716" s="9">
        <v>143</v>
      </c>
      <c r="E1716" s="9" t="s">
        <v>259</v>
      </c>
      <c r="F1716" s="9" t="s">
        <v>883</v>
      </c>
      <c r="G1716" s="10">
        <v>15</v>
      </c>
      <c r="H1716" s="10" t="s">
        <v>276</v>
      </c>
      <c r="I1716" s="10">
        <v>1945</v>
      </c>
      <c r="J1716" s="11" t="s">
        <v>4951</v>
      </c>
      <c r="K1716" s="12" t="s">
        <v>237</v>
      </c>
      <c r="L1716" s="13" t="s">
        <v>4962</v>
      </c>
      <c r="M1716" s="13" t="s">
        <v>263</v>
      </c>
      <c r="N1716" t="s">
        <v>345</v>
      </c>
      <c r="O1716" t="s">
        <v>307</v>
      </c>
      <c r="P1716" s="27" t="s">
        <v>308</v>
      </c>
      <c r="Q1716" t="s">
        <v>267</v>
      </c>
      <c r="R1716" t="s">
        <v>4663</v>
      </c>
      <c r="S1716" s="9"/>
      <c r="T1716">
        <v>1</v>
      </c>
      <c r="U1716" s="210" t="s">
        <v>4771</v>
      </c>
      <c r="V1716" s="14">
        <v>1</v>
      </c>
      <c r="W1716" s="14">
        <v>1</v>
      </c>
      <c r="X1716" s="14" t="s">
        <v>270</v>
      </c>
      <c r="Y1716">
        <v>143</v>
      </c>
      <c r="Z1716" t="s">
        <v>271</v>
      </c>
      <c r="AA1716">
        <f t="shared" si="26"/>
        <v>1</v>
      </c>
    </row>
    <row r="1717" spans="1:27" x14ac:dyDescent="0.2">
      <c r="A1717">
        <v>6152</v>
      </c>
      <c r="B1717" s="1" t="s">
        <v>4963</v>
      </c>
      <c r="C1717" t="s">
        <v>1027</v>
      </c>
      <c r="D1717" s="9">
        <v>143</v>
      </c>
      <c r="E1717" s="9" t="s">
        <v>259</v>
      </c>
      <c r="F1717" s="9" t="s">
        <v>883</v>
      </c>
      <c r="G1717" s="10">
        <v>15</v>
      </c>
      <c r="H1717" s="10" t="s">
        <v>276</v>
      </c>
      <c r="I1717" s="10">
        <v>1945</v>
      </c>
      <c r="J1717" s="11" t="s">
        <v>4951</v>
      </c>
      <c r="K1717" s="12" t="s">
        <v>237</v>
      </c>
      <c r="L1717" s="13" t="s">
        <v>4874</v>
      </c>
      <c r="M1717" s="13" t="s">
        <v>263</v>
      </c>
      <c r="N1717" t="s">
        <v>345</v>
      </c>
      <c r="O1717" t="s">
        <v>307</v>
      </c>
      <c r="P1717" s="27" t="s">
        <v>308</v>
      </c>
      <c r="Q1717" t="s">
        <v>267</v>
      </c>
      <c r="R1717" t="s">
        <v>4663</v>
      </c>
      <c r="S1717" s="9"/>
      <c r="T1717">
        <v>1</v>
      </c>
      <c r="U1717" s="210" t="s">
        <v>4771</v>
      </c>
      <c r="V1717" s="14">
        <v>1</v>
      </c>
      <c r="W1717" s="14">
        <v>1</v>
      </c>
      <c r="X1717" s="14" t="s">
        <v>270</v>
      </c>
      <c r="Y1717">
        <v>143</v>
      </c>
      <c r="Z1717" t="s">
        <v>271</v>
      </c>
      <c r="AA1717">
        <f t="shared" si="26"/>
        <v>1</v>
      </c>
    </row>
    <row r="1718" spans="1:27" x14ac:dyDescent="0.2">
      <c r="A1718">
        <v>5258</v>
      </c>
      <c r="B1718" s="1" t="s">
        <v>4953</v>
      </c>
      <c r="C1718" t="s">
        <v>1027</v>
      </c>
      <c r="D1718" s="9" t="s">
        <v>4954</v>
      </c>
      <c r="E1718" s="9" t="s">
        <v>259</v>
      </c>
      <c r="F1718" s="9" t="s">
        <v>883</v>
      </c>
      <c r="G1718" s="10">
        <v>15</v>
      </c>
      <c r="H1718" s="10" t="s">
        <v>276</v>
      </c>
      <c r="I1718" s="10">
        <v>1945</v>
      </c>
      <c r="J1718" s="11" t="s">
        <v>4951</v>
      </c>
      <c r="K1718" s="12" t="s">
        <v>237</v>
      </c>
      <c r="L1718" s="13" t="s">
        <v>4955</v>
      </c>
      <c r="M1718" s="13" t="s">
        <v>263</v>
      </c>
      <c r="N1718" t="s">
        <v>280</v>
      </c>
      <c r="Q1718" t="s">
        <v>281</v>
      </c>
      <c r="S1718" s="9"/>
      <c r="T1718">
        <v>1</v>
      </c>
      <c r="U1718" s="210" t="s">
        <v>4771</v>
      </c>
      <c r="V1718" s="14">
        <v>1</v>
      </c>
      <c r="W1718" s="14">
        <v>1</v>
      </c>
      <c r="X1718" s="14" t="s">
        <v>270</v>
      </c>
      <c r="Y1718">
        <v>235</v>
      </c>
      <c r="Z1718" t="s">
        <v>271</v>
      </c>
      <c r="AA1718">
        <f t="shared" si="26"/>
        <v>2</v>
      </c>
    </row>
    <row r="1719" spans="1:27" x14ac:dyDescent="0.2">
      <c r="A1719">
        <v>3172</v>
      </c>
      <c r="B1719" s="1" t="s">
        <v>4875</v>
      </c>
      <c r="C1719" t="s">
        <v>1027</v>
      </c>
      <c r="D1719" s="9" t="s">
        <v>4262</v>
      </c>
      <c r="E1719" s="9" t="s">
        <v>876</v>
      </c>
      <c r="F1719" s="9" t="s">
        <v>776</v>
      </c>
      <c r="G1719" s="10">
        <v>16</v>
      </c>
      <c r="H1719" s="10" t="s">
        <v>276</v>
      </c>
      <c r="I1719" s="10">
        <v>1945</v>
      </c>
      <c r="J1719" s="11" t="s">
        <v>4876</v>
      </c>
      <c r="K1719" s="12" t="s">
        <v>237</v>
      </c>
      <c r="L1719" s="13" t="s">
        <v>4877</v>
      </c>
      <c r="M1719" s="13" t="s">
        <v>290</v>
      </c>
      <c r="N1719" t="s">
        <v>291</v>
      </c>
      <c r="O1719" t="s">
        <v>292</v>
      </c>
      <c r="S1719" s="9"/>
      <c r="T1719">
        <v>1</v>
      </c>
      <c r="U1719" s="210" t="s">
        <v>4771</v>
      </c>
      <c r="V1719" s="14">
        <v>1</v>
      </c>
      <c r="W1719" s="14">
        <v>1</v>
      </c>
      <c r="X1719" s="14" t="s">
        <v>294</v>
      </c>
      <c r="Y1719" t="s">
        <v>4262</v>
      </c>
      <c r="Z1719" t="s">
        <v>1419</v>
      </c>
      <c r="AA1719">
        <f t="shared" si="26"/>
        <v>1</v>
      </c>
    </row>
    <row r="1720" spans="1:27" x14ac:dyDescent="0.2">
      <c r="A1720">
        <v>2137</v>
      </c>
      <c r="B1720" s="1" t="s">
        <v>4878</v>
      </c>
      <c r="C1720" t="s">
        <v>1027</v>
      </c>
      <c r="D1720" s="9">
        <v>23</v>
      </c>
      <c r="E1720" s="9" t="s">
        <v>259</v>
      </c>
      <c r="F1720" s="9" t="s">
        <v>413</v>
      </c>
      <c r="G1720" s="10">
        <v>16</v>
      </c>
      <c r="H1720" s="10" t="s">
        <v>276</v>
      </c>
      <c r="I1720" s="10">
        <v>1945</v>
      </c>
      <c r="J1720" s="11" t="s">
        <v>4879</v>
      </c>
      <c r="K1720" s="12" t="s">
        <v>415</v>
      </c>
      <c r="L1720" s="13" t="s">
        <v>18602</v>
      </c>
      <c r="M1720" s="13" t="s">
        <v>263</v>
      </c>
      <c r="N1720" t="s">
        <v>280</v>
      </c>
      <c r="Q1720" t="s">
        <v>281</v>
      </c>
      <c r="S1720" s="9"/>
      <c r="T1720">
        <v>1</v>
      </c>
      <c r="U1720" s="210" t="s">
        <v>4771</v>
      </c>
      <c r="V1720" s="14">
        <v>1</v>
      </c>
      <c r="W1720" s="14">
        <v>1</v>
      </c>
      <c r="X1720" s="14" t="s">
        <v>270</v>
      </c>
      <c r="Y1720">
        <v>23</v>
      </c>
      <c r="Z1720" t="s">
        <v>271</v>
      </c>
      <c r="AA1720">
        <f t="shared" si="26"/>
        <v>1</v>
      </c>
    </row>
    <row r="1721" spans="1:27" x14ac:dyDescent="0.2">
      <c r="A1721">
        <v>6885</v>
      </c>
      <c r="B1721" s="1" t="s">
        <v>4883</v>
      </c>
      <c r="C1721" t="s">
        <v>1027</v>
      </c>
      <c r="D1721" s="9" t="s">
        <v>2655</v>
      </c>
      <c r="E1721" s="9" t="s">
        <v>876</v>
      </c>
      <c r="F1721" s="9" t="s">
        <v>1416</v>
      </c>
      <c r="G1721" s="10">
        <v>17</v>
      </c>
      <c r="H1721" s="10" t="s">
        <v>276</v>
      </c>
      <c r="I1721" s="10">
        <v>1945</v>
      </c>
      <c r="J1721" s="11" t="s">
        <v>4881</v>
      </c>
      <c r="K1721" s="12" t="s">
        <v>237</v>
      </c>
      <c r="L1721" s="13" t="s">
        <v>4884</v>
      </c>
      <c r="M1721" s="13" t="s">
        <v>753</v>
      </c>
      <c r="S1721" s="9"/>
      <c r="T1721">
        <v>1</v>
      </c>
      <c r="U1721" s="210" t="s">
        <v>4771</v>
      </c>
      <c r="V1721" s="14">
        <v>1</v>
      </c>
      <c r="W1721" s="14">
        <v>1</v>
      </c>
      <c r="X1721" s="14" t="s">
        <v>270</v>
      </c>
      <c r="Y1721">
        <v>45</v>
      </c>
      <c r="Z1721" t="s">
        <v>271</v>
      </c>
      <c r="AA1721">
        <f t="shared" si="26"/>
        <v>2</v>
      </c>
    </row>
    <row r="1722" spans="1:27" x14ac:dyDescent="0.2">
      <c r="A1722">
        <v>7575</v>
      </c>
      <c r="B1722" s="1" t="s">
        <v>4880</v>
      </c>
      <c r="C1722" t="s">
        <v>2534</v>
      </c>
      <c r="D1722" s="9" t="s">
        <v>1160</v>
      </c>
      <c r="E1722" s="9" t="s">
        <v>259</v>
      </c>
      <c r="F1722" s="9" t="s">
        <v>312</v>
      </c>
      <c r="G1722" s="10">
        <v>17</v>
      </c>
      <c r="H1722" s="10" t="s">
        <v>276</v>
      </c>
      <c r="I1722" s="10">
        <v>1945</v>
      </c>
      <c r="J1722" s="11" t="s">
        <v>4881</v>
      </c>
      <c r="K1722" s="12" t="s">
        <v>237</v>
      </c>
      <c r="L1722" s="13" t="s">
        <v>4882</v>
      </c>
      <c r="M1722" s="13" t="s">
        <v>290</v>
      </c>
      <c r="N1722" t="s">
        <v>291</v>
      </c>
      <c r="O1722" t="s">
        <v>292</v>
      </c>
      <c r="S1722" s="9"/>
      <c r="T1722">
        <v>1</v>
      </c>
      <c r="U1722" s="210" t="s">
        <v>4771</v>
      </c>
      <c r="V1722" s="14">
        <v>1</v>
      </c>
      <c r="W1722" s="14">
        <v>1</v>
      </c>
      <c r="X1722" s="14" t="s">
        <v>270</v>
      </c>
      <c r="Y1722">
        <v>157</v>
      </c>
      <c r="Z1722" t="s">
        <v>271</v>
      </c>
      <c r="AA1722">
        <f t="shared" si="26"/>
        <v>2</v>
      </c>
    </row>
    <row r="1723" spans="1:27" x14ac:dyDescent="0.2">
      <c r="A1723">
        <v>2793</v>
      </c>
      <c r="B1723" s="1" t="s">
        <v>4885</v>
      </c>
      <c r="C1723" t="s">
        <v>1523</v>
      </c>
      <c r="D1723" s="9" t="s">
        <v>4886</v>
      </c>
      <c r="E1723" s="9" t="s">
        <v>259</v>
      </c>
      <c r="F1723" s="9" t="s">
        <v>312</v>
      </c>
      <c r="G1723" s="10">
        <v>17</v>
      </c>
      <c r="H1723" s="10" t="s">
        <v>276</v>
      </c>
      <c r="I1723" s="10">
        <v>1945</v>
      </c>
      <c r="J1723" s="11" t="s">
        <v>4887</v>
      </c>
      <c r="K1723" s="12" t="s">
        <v>415</v>
      </c>
      <c r="L1723" s="13" t="s">
        <v>4888</v>
      </c>
      <c r="M1723" s="13" t="s">
        <v>290</v>
      </c>
      <c r="N1723" t="s">
        <v>573</v>
      </c>
      <c r="O1723" t="s">
        <v>695</v>
      </c>
      <c r="S1723" s="9"/>
      <c r="T1723">
        <v>1</v>
      </c>
      <c r="U1723" s="210" t="s">
        <v>4771</v>
      </c>
      <c r="V1723" s="14">
        <v>1</v>
      </c>
      <c r="W1723" s="14">
        <v>1</v>
      </c>
      <c r="X1723" s="14" t="s">
        <v>270</v>
      </c>
      <c r="Y1723">
        <v>409</v>
      </c>
      <c r="Z1723" t="s">
        <v>505</v>
      </c>
      <c r="AA1723">
        <f t="shared" si="26"/>
        <v>3</v>
      </c>
    </row>
    <row r="1724" spans="1:27" x14ac:dyDescent="0.2">
      <c r="A1724">
        <v>658</v>
      </c>
      <c r="B1724" s="1" t="s">
        <v>4889</v>
      </c>
      <c r="C1724" t="s">
        <v>1027</v>
      </c>
      <c r="D1724" s="9" t="s">
        <v>1929</v>
      </c>
      <c r="E1724" s="9" t="s">
        <v>259</v>
      </c>
      <c r="F1724" s="9" t="s">
        <v>1416</v>
      </c>
      <c r="G1724" s="10">
        <v>17</v>
      </c>
      <c r="H1724" s="10" t="s">
        <v>276</v>
      </c>
      <c r="I1724" s="10">
        <v>1945</v>
      </c>
      <c r="J1724" s="11" t="s">
        <v>4887</v>
      </c>
      <c r="K1724" s="12" t="s">
        <v>415</v>
      </c>
      <c r="L1724" s="13" t="s">
        <v>4890</v>
      </c>
      <c r="M1724" s="13" t="s">
        <v>290</v>
      </c>
      <c r="N1724" t="s">
        <v>573</v>
      </c>
      <c r="O1724" t="s">
        <v>635</v>
      </c>
      <c r="S1724" s="9"/>
      <c r="T1724">
        <v>1</v>
      </c>
      <c r="U1724" s="210" t="s">
        <v>4771</v>
      </c>
      <c r="V1724" s="14">
        <v>1</v>
      </c>
      <c r="W1724" s="14">
        <v>1</v>
      </c>
      <c r="X1724" s="14" t="s">
        <v>270</v>
      </c>
      <c r="Y1724">
        <v>613</v>
      </c>
      <c r="Z1724" t="s">
        <v>271</v>
      </c>
      <c r="AA1724">
        <f t="shared" si="26"/>
        <v>2</v>
      </c>
    </row>
    <row r="1725" spans="1:27" x14ac:dyDescent="0.2">
      <c r="A1725">
        <v>6878</v>
      </c>
      <c r="B1725" s="1" t="s">
        <v>4896</v>
      </c>
      <c r="C1725" t="s">
        <v>1027</v>
      </c>
      <c r="D1725" s="9">
        <v>464</v>
      </c>
      <c r="E1725" s="9" t="s">
        <v>259</v>
      </c>
      <c r="F1725" s="9" t="s">
        <v>1416</v>
      </c>
      <c r="G1725" s="10">
        <v>17</v>
      </c>
      <c r="H1725" s="10" t="s">
        <v>276</v>
      </c>
      <c r="I1725" s="10">
        <v>1945</v>
      </c>
      <c r="J1725" s="11" t="s">
        <v>4887</v>
      </c>
      <c r="K1725" s="12" t="s">
        <v>415</v>
      </c>
      <c r="L1725" s="13" t="s">
        <v>4897</v>
      </c>
      <c r="M1725" s="13" t="s">
        <v>290</v>
      </c>
      <c r="N1725" t="s">
        <v>573</v>
      </c>
      <c r="O1725" t="s">
        <v>292</v>
      </c>
      <c r="S1725" s="9"/>
      <c r="T1725">
        <v>1</v>
      </c>
      <c r="U1725" s="210" t="s">
        <v>4771</v>
      </c>
      <c r="V1725" s="14">
        <v>1</v>
      </c>
      <c r="W1725" s="14">
        <v>1</v>
      </c>
      <c r="X1725" s="14" t="s">
        <v>270</v>
      </c>
      <c r="Y1725">
        <v>464</v>
      </c>
      <c r="Z1725" t="s">
        <v>271</v>
      </c>
      <c r="AA1725">
        <f t="shared" si="26"/>
        <v>1</v>
      </c>
    </row>
    <row r="1726" spans="1:27" x14ac:dyDescent="0.2">
      <c r="A1726">
        <v>307</v>
      </c>
      <c r="B1726" s="1" t="s">
        <v>4891</v>
      </c>
      <c r="C1726" t="s">
        <v>1523</v>
      </c>
      <c r="D1726" s="9" t="s">
        <v>4892</v>
      </c>
      <c r="E1726" s="9" t="s">
        <v>259</v>
      </c>
      <c r="F1726" s="9" t="s">
        <v>312</v>
      </c>
      <c r="G1726" s="10">
        <v>17</v>
      </c>
      <c r="H1726" s="10" t="s">
        <v>276</v>
      </c>
      <c r="I1726" s="10">
        <v>1945</v>
      </c>
      <c r="J1726" s="11" t="s">
        <v>4887</v>
      </c>
      <c r="K1726" s="12" t="s">
        <v>415</v>
      </c>
      <c r="L1726" s="13" t="s">
        <v>4893</v>
      </c>
      <c r="M1726" s="13" t="s">
        <v>290</v>
      </c>
      <c r="N1726" t="s">
        <v>573</v>
      </c>
      <c r="O1726" t="s">
        <v>320</v>
      </c>
      <c r="S1726" s="9"/>
      <c r="T1726">
        <v>1</v>
      </c>
      <c r="U1726" s="210" t="s">
        <v>4771</v>
      </c>
      <c r="V1726" s="14">
        <v>1</v>
      </c>
      <c r="W1726" s="14">
        <v>1</v>
      </c>
      <c r="X1726" s="14" t="s">
        <v>270</v>
      </c>
      <c r="Y1726">
        <v>604</v>
      </c>
      <c r="Z1726" t="s">
        <v>505</v>
      </c>
      <c r="AA1726">
        <f t="shared" si="26"/>
        <v>2</v>
      </c>
    </row>
    <row r="1727" spans="1:27" x14ac:dyDescent="0.2">
      <c r="A1727">
        <v>1996</v>
      </c>
      <c r="B1727" s="1" t="s">
        <v>4894</v>
      </c>
      <c r="C1727" t="s">
        <v>1027</v>
      </c>
      <c r="D1727" s="9">
        <v>605</v>
      </c>
      <c r="E1727" s="9" t="s">
        <v>259</v>
      </c>
      <c r="F1727" s="9" t="s">
        <v>1416</v>
      </c>
      <c r="G1727" s="10">
        <v>17</v>
      </c>
      <c r="H1727" s="10" t="s">
        <v>276</v>
      </c>
      <c r="I1727" s="10">
        <v>1945</v>
      </c>
      <c r="J1727" s="11" t="s">
        <v>4887</v>
      </c>
      <c r="K1727" s="12" t="s">
        <v>415</v>
      </c>
      <c r="L1727" s="13" t="s">
        <v>4895</v>
      </c>
      <c r="M1727" s="13" t="s">
        <v>263</v>
      </c>
      <c r="N1727" t="s">
        <v>280</v>
      </c>
      <c r="Q1727" t="s">
        <v>281</v>
      </c>
      <c r="S1727" s="9"/>
      <c r="T1727">
        <v>1</v>
      </c>
      <c r="U1727" s="210" t="s">
        <v>4771</v>
      </c>
      <c r="V1727" s="14">
        <v>1</v>
      </c>
      <c r="W1727" s="14">
        <v>1</v>
      </c>
      <c r="X1727" s="14" t="s">
        <v>270</v>
      </c>
      <c r="Y1727">
        <v>605</v>
      </c>
      <c r="Z1727" t="s">
        <v>271</v>
      </c>
      <c r="AA1727">
        <f t="shared" si="26"/>
        <v>1</v>
      </c>
    </row>
    <row r="1728" spans="1:27" x14ac:dyDescent="0.2">
      <c r="A1728">
        <v>5107</v>
      </c>
      <c r="B1728" s="1" t="s">
        <v>4903</v>
      </c>
      <c r="C1728" t="s">
        <v>3985</v>
      </c>
      <c r="D1728" s="9">
        <v>142</v>
      </c>
      <c r="E1728" s="9" t="s">
        <v>259</v>
      </c>
      <c r="F1728" s="9" t="s">
        <v>721</v>
      </c>
      <c r="G1728" s="10">
        <v>18</v>
      </c>
      <c r="H1728" s="10" t="s">
        <v>276</v>
      </c>
      <c r="I1728" s="10">
        <v>1945</v>
      </c>
      <c r="J1728" s="11" t="s">
        <v>4900</v>
      </c>
      <c r="K1728" s="12" t="s">
        <v>415</v>
      </c>
      <c r="L1728" s="13" t="s">
        <v>4904</v>
      </c>
      <c r="M1728" s="13" t="s">
        <v>290</v>
      </c>
      <c r="N1728" t="s">
        <v>573</v>
      </c>
      <c r="O1728" t="s">
        <v>334</v>
      </c>
      <c r="S1728" s="9"/>
      <c r="T1728">
        <v>1</v>
      </c>
      <c r="U1728" s="210" t="s">
        <v>4771</v>
      </c>
      <c r="V1728" s="14">
        <v>1</v>
      </c>
      <c r="W1728" s="14">
        <v>1</v>
      </c>
      <c r="X1728" s="14" t="s">
        <v>270</v>
      </c>
      <c r="Y1728">
        <v>142</v>
      </c>
      <c r="Z1728" t="s">
        <v>18167</v>
      </c>
      <c r="AA1728">
        <f t="shared" si="26"/>
        <v>1</v>
      </c>
    </row>
    <row r="1729" spans="1:27" x14ac:dyDescent="0.2">
      <c r="A1729">
        <v>5037</v>
      </c>
      <c r="B1729" s="1" t="s">
        <v>4901</v>
      </c>
      <c r="C1729" t="s">
        <v>3985</v>
      </c>
      <c r="D1729" s="9">
        <v>142</v>
      </c>
      <c r="E1729" s="9" t="s">
        <v>259</v>
      </c>
      <c r="F1729" s="9" t="s">
        <v>721</v>
      </c>
      <c r="G1729" s="10">
        <v>18</v>
      </c>
      <c r="H1729" s="10" t="s">
        <v>276</v>
      </c>
      <c r="I1729" s="10">
        <v>1945</v>
      </c>
      <c r="J1729" s="11" t="s">
        <v>4900</v>
      </c>
      <c r="K1729" s="12" t="s">
        <v>415</v>
      </c>
      <c r="L1729" s="13" t="s">
        <v>4902</v>
      </c>
      <c r="M1729" s="13" t="s">
        <v>290</v>
      </c>
      <c r="N1729" t="s">
        <v>573</v>
      </c>
      <c r="O1729" t="s">
        <v>498</v>
      </c>
      <c r="S1729" s="9"/>
      <c r="T1729">
        <v>1</v>
      </c>
      <c r="U1729" s="210" t="s">
        <v>4771</v>
      </c>
      <c r="V1729" s="14">
        <v>1</v>
      </c>
      <c r="W1729" s="14">
        <v>1</v>
      </c>
      <c r="X1729" s="14" t="s">
        <v>270</v>
      </c>
      <c r="Y1729">
        <v>142</v>
      </c>
      <c r="Z1729" t="s">
        <v>18167</v>
      </c>
      <c r="AA1729">
        <f t="shared" si="26"/>
        <v>1</v>
      </c>
    </row>
    <row r="1730" spans="1:27" x14ac:dyDescent="0.2">
      <c r="A1730">
        <v>7273</v>
      </c>
      <c r="B1730" s="1" t="s">
        <v>4898</v>
      </c>
      <c r="C1730" t="s">
        <v>2040</v>
      </c>
      <c r="D1730" s="9" t="s">
        <v>4899</v>
      </c>
      <c r="E1730" s="9" t="s">
        <v>259</v>
      </c>
      <c r="F1730" s="9" t="s">
        <v>312</v>
      </c>
      <c r="G1730" s="10">
        <v>18</v>
      </c>
      <c r="H1730" s="10" t="s">
        <v>276</v>
      </c>
      <c r="I1730" s="10">
        <v>1945</v>
      </c>
      <c r="J1730" s="11" t="s">
        <v>4900</v>
      </c>
      <c r="K1730" s="12" t="s">
        <v>415</v>
      </c>
      <c r="L1730" s="13" t="s">
        <v>18618</v>
      </c>
      <c r="M1730" s="13" t="s">
        <v>290</v>
      </c>
      <c r="N1730" t="s">
        <v>573</v>
      </c>
      <c r="O1730" t="s">
        <v>292</v>
      </c>
      <c r="S1730" s="9"/>
      <c r="T1730">
        <v>1</v>
      </c>
      <c r="U1730" s="210" t="s">
        <v>4771</v>
      </c>
      <c r="V1730" s="14">
        <v>1</v>
      </c>
      <c r="W1730" s="14">
        <v>1</v>
      </c>
      <c r="X1730" s="14" t="s">
        <v>270</v>
      </c>
      <c r="Y1730">
        <v>169</v>
      </c>
      <c r="Z1730" t="s">
        <v>271</v>
      </c>
      <c r="AA1730">
        <f t="shared" ref="AA1730:AA1793" si="27">LEN(D1730)-LEN(SUBSTITUTE(D1730,"/",""))+1</f>
        <v>3</v>
      </c>
    </row>
    <row r="1731" spans="1:27" x14ac:dyDescent="0.2">
      <c r="A1731">
        <v>4149</v>
      </c>
      <c r="B1731" s="1" t="s">
        <v>4913</v>
      </c>
      <c r="C1731" t="s">
        <v>503</v>
      </c>
      <c r="D1731" s="9" t="s">
        <v>4262</v>
      </c>
      <c r="E1731" s="9" t="s">
        <v>259</v>
      </c>
      <c r="F1731" s="9" t="s">
        <v>776</v>
      </c>
      <c r="G1731" s="10">
        <v>19</v>
      </c>
      <c r="H1731" s="10" t="s">
        <v>276</v>
      </c>
      <c r="I1731" s="10">
        <v>1945</v>
      </c>
      <c r="J1731" s="11" t="s">
        <v>4906</v>
      </c>
      <c r="K1731" s="12" t="s">
        <v>237</v>
      </c>
      <c r="L1731" s="13" t="s">
        <v>4914</v>
      </c>
      <c r="M1731" s="13" t="s">
        <v>290</v>
      </c>
      <c r="N1731" t="s">
        <v>291</v>
      </c>
      <c r="O1731" t="s">
        <v>1382</v>
      </c>
      <c r="S1731" s="9"/>
      <c r="T1731">
        <v>1</v>
      </c>
      <c r="U1731" s="210" t="s">
        <v>4771</v>
      </c>
      <c r="V1731" s="14">
        <v>1</v>
      </c>
      <c r="W1731" s="14">
        <v>1</v>
      </c>
      <c r="X1731" s="14" t="s">
        <v>294</v>
      </c>
      <c r="Y1731" t="s">
        <v>4262</v>
      </c>
      <c r="Z1731" t="s">
        <v>505</v>
      </c>
      <c r="AA1731">
        <f t="shared" si="27"/>
        <v>1</v>
      </c>
    </row>
    <row r="1732" spans="1:27" x14ac:dyDescent="0.2">
      <c r="A1732">
        <v>3619</v>
      </c>
      <c r="B1732" s="1" t="s">
        <v>4915</v>
      </c>
      <c r="C1732" t="s">
        <v>1027</v>
      </c>
      <c r="D1732" s="9">
        <v>107</v>
      </c>
      <c r="E1732" s="9" t="s">
        <v>259</v>
      </c>
      <c r="F1732" s="9" t="s">
        <v>1416</v>
      </c>
      <c r="G1732" s="10">
        <v>19</v>
      </c>
      <c r="H1732" s="10" t="s">
        <v>276</v>
      </c>
      <c r="I1732" s="10">
        <v>1945</v>
      </c>
      <c r="J1732" s="11" t="s">
        <v>4906</v>
      </c>
      <c r="K1732" s="12" t="s">
        <v>237</v>
      </c>
      <c r="L1732" s="13" t="s">
        <v>4916</v>
      </c>
      <c r="M1732" s="13" t="s">
        <v>279</v>
      </c>
      <c r="N1732" t="s">
        <v>280</v>
      </c>
      <c r="Q1732" t="s">
        <v>281</v>
      </c>
      <c r="S1732" s="9"/>
      <c r="T1732">
        <v>1</v>
      </c>
      <c r="U1732" s="210" t="s">
        <v>4771</v>
      </c>
      <c r="V1732" s="14">
        <v>1</v>
      </c>
      <c r="W1732" s="14">
        <v>1</v>
      </c>
      <c r="X1732" s="14" t="s">
        <v>270</v>
      </c>
      <c r="Y1732">
        <v>107</v>
      </c>
      <c r="Z1732" t="s">
        <v>1419</v>
      </c>
      <c r="AA1732">
        <f t="shared" si="27"/>
        <v>1</v>
      </c>
    </row>
    <row r="1733" spans="1:27" x14ac:dyDescent="0.2">
      <c r="A1733">
        <v>498</v>
      </c>
      <c r="B1733" s="1" t="s">
        <v>4908</v>
      </c>
      <c r="C1733" t="s">
        <v>1027</v>
      </c>
      <c r="D1733" s="9" t="s">
        <v>4589</v>
      </c>
      <c r="E1733" s="9" t="s">
        <v>876</v>
      </c>
      <c r="F1733" s="9" t="s">
        <v>1416</v>
      </c>
      <c r="G1733" s="10">
        <v>19</v>
      </c>
      <c r="H1733" s="10" t="s">
        <v>276</v>
      </c>
      <c r="I1733" s="10">
        <v>1945</v>
      </c>
      <c r="J1733" s="11" t="s">
        <v>4906</v>
      </c>
      <c r="K1733" s="12" t="s">
        <v>237</v>
      </c>
      <c r="L1733" s="13" t="s">
        <v>4909</v>
      </c>
      <c r="M1733" s="13" t="s">
        <v>753</v>
      </c>
      <c r="S1733" s="9"/>
      <c r="T1733">
        <v>1</v>
      </c>
      <c r="U1733" s="210" t="s">
        <v>4771</v>
      </c>
      <c r="V1733" s="14">
        <v>1</v>
      </c>
      <c r="W1733" s="14">
        <v>1</v>
      </c>
      <c r="X1733" s="14" t="s">
        <v>270</v>
      </c>
      <c r="Y1733">
        <v>45</v>
      </c>
      <c r="Z1733" t="s">
        <v>1419</v>
      </c>
      <c r="AA1733">
        <f t="shared" si="27"/>
        <v>2</v>
      </c>
    </row>
    <row r="1734" spans="1:27" x14ac:dyDescent="0.2">
      <c r="A1734">
        <v>4549</v>
      </c>
      <c r="B1734" s="1" t="s">
        <v>4910</v>
      </c>
      <c r="C1734" t="s">
        <v>1523</v>
      </c>
      <c r="D1734" s="9" t="s">
        <v>4911</v>
      </c>
      <c r="E1734" s="9" t="s">
        <v>259</v>
      </c>
      <c r="F1734" s="9" t="s">
        <v>312</v>
      </c>
      <c r="G1734" s="10">
        <v>19</v>
      </c>
      <c r="H1734" s="10" t="s">
        <v>276</v>
      </c>
      <c r="I1734" s="10">
        <v>1945</v>
      </c>
      <c r="J1734" s="11" t="s">
        <v>4906</v>
      </c>
      <c r="K1734" s="12" t="s">
        <v>237</v>
      </c>
      <c r="L1734" s="13" t="s">
        <v>4912</v>
      </c>
      <c r="M1734" s="13" t="s">
        <v>290</v>
      </c>
      <c r="O1734" t="s">
        <v>1840</v>
      </c>
      <c r="S1734" s="9"/>
      <c r="T1734">
        <v>1</v>
      </c>
      <c r="U1734" s="210" t="s">
        <v>4771</v>
      </c>
      <c r="V1734" s="14">
        <v>1</v>
      </c>
      <c r="W1734" s="14">
        <v>1</v>
      </c>
      <c r="X1734" s="14" t="s">
        <v>270</v>
      </c>
      <c r="Y1734">
        <v>29</v>
      </c>
      <c r="Z1734" t="s">
        <v>505</v>
      </c>
      <c r="AA1734">
        <f t="shared" si="27"/>
        <v>2</v>
      </c>
    </row>
    <row r="1735" spans="1:27" x14ac:dyDescent="0.2">
      <c r="A1735">
        <v>4933</v>
      </c>
      <c r="B1735" s="1" t="s">
        <v>4905</v>
      </c>
      <c r="C1735" t="s">
        <v>1523</v>
      </c>
      <c r="D1735" s="9" t="s">
        <v>4704</v>
      </c>
      <c r="E1735" s="9" t="s">
        <v>275</v>
      </c>
      <c r="F1735" s="9" t="s">
        <v>312</v>
      </c>
      <c r="G1735" s="10">
        <v>19</v>
      </c>
      <c r="H1735" s="10" t="s">
        <v>276</v>
      </c>
      <c r="I1735" s="10">
        <v>1945</v>
      </c>
      <c r="J1735" s="11" t="s">
        <v>4906</v>
      </c>
      <c r="K1735" s="12" t="s">
        <v>237</v>
      </c>
      <c r="L1735" s="13" t="s">
        <v>4907</v>
      </c>
      <c r="M1735" s="13" t="s">
        <v>290</v>
      </c>
      <c r="O1735" t="s">
        <v>635</v>
      </c>
      <c r="S1735" s="9"/>
      <c r="T1735">
        <v>1</v>
      </c>
      <c r="U1735" s="210" t="s">
        <v>4771</v>
      </c>
      <c r="V1735" s="14">
        <v>1</v>
      </c>
      <c r="W1735" s="14">
        <v>1</v>
      </c>
      <c r="X1735" s="14" t="s">
        <v>270</v>
      </c>
      <c r="Y1735">
        <v>256</v>
      </c>
      <c r="Z1735" t="s">
        <v>505</v>
      </c>
      <c r="AA1735">
        <f t="shared" si="27"/>
        <v>2</v>
      </c>
    </row>
    <row r="1736" spans="1:27" x14ac:dyDescent="0.2">
      <c r="A1736">
        <v>73</v>
      </c>
      <c r="B1736" s="1" t="s">
        <v>4920</v>
      </c>
      <c r="C1736" t="s">
        <v>657</v>
      </c>
      <c r="D1736" s="9" t="s">
        <v>4921</v>
      </c>
      <c r="E1736" s="9" t="s">
        <v>259</v>
      </c>
      <c r="F1736" s="9" t="s">
        <v>1416</v>
      </c>
      <c r="G1736" s="10">
        <v>20</v>
      </c>
      <c r="H1736" s="10" t="s">
        <v>276</v>
      </c>
      <c r="I1736" s="10">
        <v>1945</v>
      </c>
      <c r="J1736" s="11" t="s">
        <v>4918</v>
      </c>
      <c r="K1736" s="12" t="s">
        <v>237</v>
      </c>
      <c r="L1736" s="13" t="s">
        <v>4922</v>
      </c>
      <c r="M1736" s="13" t="s">
        <v>290</v>
      </c>
      <c r="O1736" t="s">
        <v>498</v>
      </c>
      <c r="S1736" s="9"/>
      <c r="T1736">
        <v>1</v>
      </c>
      <c r="U1736" s="210" t="s">
        <v>4771</v>
      </c>
      <c r="V1736" s="14">
        <v>1</v>
      </c>
      <c r="W1736" s="14">
        <v>1</v>
      </c>
      <c r="X1736" s="14" t="s">
        <v>270</v>
      </c>
      <c r="Y1736">
        <v>613</v>
      </c>
      <c r="Z1736" t="s">
        <v>271</v>
      </c>
      <c r="AA1736">
        <f t="shared" si="27"/>
        <v>2</v>
      </c>
    </row>
    <row r="1737" spans="1:27" x14ac:dyDescent="0.2">
      <c r="A1737">
        <v>2168</v>
      </c>
      <c r="B1737" s="1" t="s">
        <v>4917</v>
      </c>
      <c r="C1737" t="s">
        <v>657</v>
      </c>
      <c r="D1737" s="9" t="s">
        <v>1152</v>
      </c>
      <c r="E1737" s="9" t="s">
        <v>275</v>
      </c>
      <c r="F1737" s="9" t="s">
        <v>413</v>
      </c>
      <c r="G1737" s="10">
        <v>20</v>
      </c>
      <c r="H1737" s="10" t="s">
        <v>276</v>
      </c>
      <c r="I1737" s="10">
        <v>1945</v>
      </c>
      <c r="J1737" s="11" t="s">
        <v>4918</v>
      </c>
      <c r="K1737" s="12" t="s">
        <v>237</v>
      </c>
      <c r="L1737" s="13" t="s">
        <v>4919</v>
      </c>
      <c r="M1737" s="13" t="s">
        <v>753</v>
      </c>
      <c r="S1737" s="9"/>
      <c r="T1737">
        <v>1</v>
      </c>
      <c r="U1737" s="210" t="s">
        <v>4771</v>
      </c>
      <c r="V1737" s="14">
        <v>1</v>
      </c>
      <c r="W1737" s="14">
        <v>1</v>
      </c>
      <c r="X1737" s="14" t="s">
        <v>270</v>
      </c>
      <c r="Y1737" t="s">
        <v>1126</v>
      </c>
      <c r="Z1737" t="s">
        <v>271</v>
      </c>
      <c r="AA1737">
        <f t="shared" si="27"/>
        <v>3</v>
      </c>
    </row>
    <row r="1738" spans="1:27" s="109" customFormat="1" x14ac:dyDescent="0.2">
      <c r="A1738">
        <v>7238</v>
      </c>
      <c r="B1738" s="1" t="s">
        <v>4923</v>
      </c>
      <c r="C1738" t="s">
        <v>1798</v>
      </c>
      <c r="D1738" s="19" t="s">
        <v>1047</v>
      </c>
      <c r="E1738" s="9" t="s">
        <v>275</v>
      </c>
      <c r="F1738" s="9" t="s">
        <v>260</v>
      </c>
      <c r="G1738" s="10">
        <v>20</v>
      </c>
      <c r="H1738" s="10" t="s">
        <v>276</v>
      </c>
      <c r="I1738" s="10">
        <v>1945</v>
      </c>
      <c r="J1738" s="11" t="s">
        <v>4918</v>
      </c>
      <c r="K1738" s="12" t="s">
        <v>237</v>
      </c>
      <c r="L1738" s="13" t="s">
        <v>18511</v>
      </c>
      <c r="M1738" s="13" t="s">
        <v>279</v>
      </c>
      <c r="N1738" t="s">
        <v>3374</v>
      </c>
      <c r="O1738"/>
      <c r="P1738"/>
      <c r="Q1738" t="s">
        <v>267</v>
      </c>
      <c r="R1738"/>
      <c r="S1738" s="9"/>
      <c r="T1738">
        <v>1</v>
      </c>
      <c r="U1738" s="210" t="s">
        <v>4771</v>
      </c>
      <c r="V1738" s="14">
        <v>1</v>
      </c>
      <c r="W1738" s="14">
        <v>1</v>
      </c>
      <c r="X1738" s="14" t="s">
        <v>270</v>
      </c>
      <c r="Y1738" t="s">
        <v>1047</v>
      </c>
      <c r="Z1738" t="s">
        <v>271</v>
      </c>
      <c r="AA1738">
        <f t="shared" si="27"/>
        <v>1</v>
      </c>
    </row>
    <row r="1739" spans="1:27" x14ac:dyDescent="0.2">
      <c r="A1739" s="109">
        <v>5448</v>
      </c>
      <c r="B1739" s="108" t="s">
        <v>4924</v>
      </c>
      <c r="C1739" s="109" t="s">
        <v>1798</v>
      </c>
      <c r="D1739" s="110" t="s">
        <v>2138</v>
      </c>
      <c r="E1739" s="110" t="s">
        <v>259</v>
      </c>
      <c r="F1739" s="110" t="s">
        <v>748</v>
      </c>
      <c r="G1739" s="111">
        <v>21</v>
      </c>
      <c r="H1739" s="111" t="s">
        <v>276</v>
      </c>
      <c r="I1739" s="111">
        <v>1945</v>
      </c>
      <c r="J1739" s="112" t="s">
        <v>4925</v>
      </c>
      <c r="K1739" s="113" t="s">
        <v>237</v>
      </c>
      <c r="L1739" s="114" t="s">
        <v>18525</v>
      </c>
      <c r="M1739" s="109" t="s">
        <v>263</v>
      </c>
      <c r="N1739" s="109" t="s">
        <v>264</v>
      </c>
      <c r="O1739" s="109"/>
      <c r="P1739" s="109"/>
      <c r="Q1739" s="109" t="s">
        <v>267</v>
      </c>
      <c r="R1739" s="109"/>
      <c r="S1739" s="110"/>
      <c r="T1739" s="109">
        <v>1</v>
      </c>
      <c r="U1739" s="212" t="s">
        <v>4771</v>
      </c>
      <c r="V1739" s="109">
        <v>1</v>
      </c>
      <c r="W1739" s="109">
        <v>1</v>
      </c>
      <c r="X1739" s="109" t="s">
        <v>270</v>
      </c>
      <c r="Y1739" s="109" t="s">
        <v>2138</v>
      </c>
      <c r="Z1739" s="109" t="s">
        <v>271</v>
      </c>
      <c r="AA1739" s="109">
        <f t="shared" si="27"/>
        <v>1</v>
      </c>
    </row>
    <row r="1740" spans="1:27" x14ac:dyDescent="0.2">
      <c r="A1740">
        <v>6062</v>
      </c>
      <c r="B1740" s="1" t="s">
        <v>4966</v>
      </c>
      <c r="C1740" t="s">
        <v>2534</v>
      </c>
      <c r="D1740" s="9" t="s">
        <v>778</v>
      </c>
      <c r="E1740" s="9" t="s">
        <v>259</v>
      </c>
      <c r="F1740" s="9" t="s">
        <v>776</v>
      </c>
      <c r="G1740" s="10">
        <v>21</v>
      </c>
      <c r="H1740" s="10" t="s">
        <v>276</v>
      </c>
      <c r="I1740" s="10">
        <v>1945</v>
      </c>
      <c r="J1740" s="11" t="s">
        <v>4925</v>
      </c>
      <c r="K1740" s="12" t="s">
        <v>237</v>
      </c>
      <c r="L1740" s="13" t="s">
        <v>4967</v>
      </c>
      <c r="M1740" s="13" t="s">
        <v>290</v>
      </c>
      <c r="N1740" t="s">
        <v>291</v>
      </c>
      <c r="O1740" t="s">
        <v>334</v>
      </c>
      <c r="S1740" s="9"/>
      <c r="T1740">
        <v>1</v>
      </c>
      <c r="U1740" s="210" t="s">
        <v>4771</v>
      </c>
      <c r="V1740" s="14">
        <v>1</v>
      </c>
      <c r="W1740" s="14">
        <v>1</v>
      </c>
      <c r="X1740" s="14" t="s">
        <v>294</v>
      </c>
      <c r="Y1740" t="s">
        <v>778</v>
      </c>
      <c r="Z1740" t="s">
        <v>271</v>
      </c>
      <c r="AA1740">
        <f t="shared" si="27"/>
        <v>1</v>
      </c>
    </row>
    <row r="1741" spans="1:27" x14ac:dyDescent="0.2">
      <c r="A1741">
        <v>5133</v>
      </c>
      <c r="B1741" s="1" t="s">
        <v>4968</v>
      </c>
      <c r="C1741" t="s">
        <v>3985</v>
      </c>
      <c r="D1741" s="9">
        <v>142</v>
      </c>
      <c r="E1741" s="9" t="s">
        <v>259</v>
      </c>
      <c r="F1741" s="9" t="s">
        <v>721</v>
      </c>
      <c r="G1741" s="10">
        <v>21</v>
      </c>
      <c r="H1741" s="10" t="s">
        <v>276</v>
      </c>
      <c r="I1741" s="10">
        <v>1945</v>
      </c>
      <c r="J1741" s="148" t="s">
        <v>4970</v>
      </c>
      <c r="K1741" s="116" t="s">
        <v>415</v>
      </c>
      <c r="L1741" s="13" t="s">
        <v>100</v>
      </c>
      <c r="M1741" s="13" t="s">
        <v>332</v>
      </c>
      <c r="N1741" t="s">
        <v>333</v>
      </c>
      <c r="Q1741" t="s">
        <v>334</v>
      </c>
      <c r="S1741" s="9"/>
      <c r="T1741">
        <v>1</v>
      </c>
      <c r="U1741" s="210" t="s">
        <v>4771</v>
      </c>
      <c r="V1741" s="14">
        <v>1</v>
      </c>
      <c r="W1741" s="14">
        <v>1</v>
      </c>
      <c r="X1741" s="14" t="s">
        <v>270</v>
      </c>
      <c r="Y1741">
        <v>142</v>
      </c>
      <c r="Z1741" t="s">
        <v>18167</v>
      </c>
      <c r="AA1741">
        <f t="shared" si="27"/>
        <v>1</v>
      </c>
    </row>
    <row r="1742" spans="1:27" x14ac:dyDescent="0.2">
      <c r="A1742">
        <v>5217</v>
      </c>
      <c r="B1742" s="1" t="s">
        <v>4969</v>
      </c>
      <c r="C1742" t="s">
        <v>1027</v>
      </c>
      <c r="D1742" s="9" t="s">
        <v>1809</v>
      </c>
      <c r="E1742" s="9" t="s">
        <v>259</v>
      </c>
      <c r="F1742" s="9" t="s">
        <v>1416</v>
      </c>
      <c r="G1742" s="10">
        <v>21</v>
      </c>
      <c r="H1742" s="10" t="s">
        <v>276</v>
      </c>
      <c r="I1742" s="10">
        <v>1945</v>
      </c>
      <c r="J1742" s="11" t="s">
        <v>4970</v>
      </c>
      <c r="K1742" s="12" t="s">
        <v>415</v>
      </c>
      <c r="L1742" s="13" t="s">
        <v>17901</v>
      </c>
      <c r="M1742" s="13" t="s">
        <v>332</v>
      </c>
      <c r="N1742" t="s">
        <v>333</v>
      </c>
      <c r="Q1742" t="s">
        <v>334</v>
      </c>
      <c r="S1742" s="9"/>
      <c r="T1742">
        <v>1</v>
      </c>
      <c r="U1742" s="210" t="s">
        <v>4771</v>
      </c>
      <c r="V1742" s="14">
        <v>1</v>
      </c>
      <c r="W1742" s="14">
        <v>1</v>
      </c>
      <c r="X1742" s="14" t="s">
        <v>270</v>
      </c>
      <c r="Y1742">
        <v>487</v>
      </c>
      <c r="Z1742" t="s">
        <v>271</v>
      </c>
      <c r="AA1742">
        <f t="shared" si="27"/>
        <v>2</v>
      </c>
    </row>
    <row r="1743" spans="1:27" x14ac:dyDescent="0.2">
      <c r="A1743">
        <v>1284</v>
      </c>
      <c r="B1743" s="1" t="s">
        <v>4971</v>
      </c>
      <c r="C1743" t="s">
        <v>503</v>
      </c>
      <c r="D1743" s="9" t="s">
        <v>4972</v>
      </c>
      <c r="E1743" s="9" t="s">
        <v>259</v>
      </c>
      <c r="F1743" s="9" t="s">
        <v>532</v>
      </c>
      <c r="G1743" s="10">
        <v>22</v>
      </c>
      <c r="H1743" s="10" t="s">
        <v>276</v>
      </c>
      <c r="I1743" s="10">
        <v>1945</v>
      </c>
      <c r="J1743" s="11" t="s">
        <v>4973</v>
      </c>
      <c r="K1743" s="12" t="s">
        <v>237</v>
      </c>
      <c r="L1743" s="13" t="s">
        <v>4974</v>
      </c>
      <c r="M1743" s="13" t="s">
        <v>753</v>
      </c>
      <c r="S1743" s="9"/>
      <c r="T1743">
        <v>1</v>
      </c>
      <c r="U1743" s="210" t="s">
        <v>4771</v>
      </c>
      <c r="V1743" s="14">
        <v>1</v>
      </c>
      <c r="W1743" s="14">
        <v>1</v>
      </c>
      <c r="X1743" s="14" t="s">
        <v>294</v>
      </c>
      <c r="Y1743" t="s">
        <v>4077</v>
      </c>
      <c r="Z1743" t="s">
        <v>505</v>
      </c>
      <c r="AA1743">
        <f t="shared" si="27"/>
        <v>2</v>
      </c>
    </row>
    <row r="1744" spans="1:27" x14ac:dyDescent="0.2">
      <c r="A1744">
        <v>4787</v>
      </c>
      <c r="B1744" s="1" t="s">
        <v>4983</v>
      </c>
      <c r="C1744" t="s">
        <v>503</v>
      </c>
      <c r="D1744" s="9"/>
      <c r="E1744" s="9" t="s">
        <v>508</v>
      </c>
      <c r="F1744" s="9" t="s">
        <v>456</v>
      </c>
      <c r="G1744" s="10">
        <v>22</v>
      </c>
      <c r="H1744" s="10" t="s">
        <v>276</v>
      </c>
      <c r="I1744" s="10">
        <v>1945</v>
      </c>
      <c r="J1744" s="11" t="s">
        <v>4973</v>
      </c>
      <c r="K1744" s="12" t="s">
        <v>237</v>
      </c>
      <c r="L1744" s="13" t="s">
        <v>4984</v>
      </c>
      <c r="M1744" s="13" t="s">
        <v>781</v>
      </c>
      <c r="S1744" s="9"/>
      <c r="T1744">
        <v>1</v>
      </c>
      <c r="U1744" s="210" t="s">
        <v>4771</v>
      </c>
      <c r="V1744" s="14">
        <v>1</v>
      </c>
      <c r="W1744" s="14">
        <v>1</v>
      </c>
      <c r="X1744" s="14" t="s">
        <v>294</v>
      </c>
      <c r="Y1744" t="s">
        <v>334</v>
      </c>
      <c r="Z1744" t="s">
        <v>505</v>
      </c>
      <c r="AA1744">
        <f t="shared" si="27"/>
        <v>1</v>
      </c>
    </row>
    <row r="1745" spans="1:27" x14ac:dyDescent="0.2">
      <c r="A1745">
        <v>3625</v>
      </c>
      <c r="B1745" s="1" t="s">
        <v>4978</v>
      </c>
      <c r="C1745" t="s">
        <v>1523</v>
      </c>
      <c r="D1745" s="9">
        <v>264</v>
      </c>
      <c r="E1745" s="9" t="s">
        <v>259</v>
      </c>
      <c r="F1745" s="9" t="s">
        <v>312</v>
      </c>
      <c r="G1745" s="10">
        <v>22</v>
      </c>
      <c r="H1745" s="10" t="s">
        <v>276</v>
      </c>
      <c r="I1745" s="10">
        <v>1945</v>
      </c>
      <c r="J1745" s="11" t="s">
        <v>4973</v>
      </c>
      <c r="K1745" s="12" t="s">
        <v>237</v>
      </c>
      <c r="L1745" s="13" t="s">
        <v>4979</v>
      </c>
      <c r="M1745" s="13" t="s">
        <v>290</v>
      </c>
      <c r="O1745" t="s">
        <v>320</v>
      </c>
      <c r="S1745" s="9"/>
      <c r="T1745">
        <v>1</v>
      </c>
      <c r="U1745" s="210" t="s">
        <v>4771</v>
      </c>
      <c r="V1745" s="14">
        <v>1</v>
      </c>
      <c r="W1745" s="14">
        <v>1</v>
      </c>
      <c r="X1745" s="14" t="s">
        <v>270</v>
      </c>
      <c r="Y1745">
        <v>264</v>
      </c>
      <c r="Z1745" t="s">
        <v>505</v>
      </c>
      <c r="AA1745">
        <f t="shared" si="27"/>
        <v>1</v>
      </c>
    </row>
    <row r="1746" spans="1:27" x14ac:dyDescent="0.2">
      <c r="A1746">
        <v>499</v>
      </c>
      <c r="B1746" s="1" t="s">
        <v>4975</v>
      </c>
      <c r="C1746" t="s">
        <v>1027</v>
      </c>
      <c r="D1746" s="9" t="s">
        <v>4589</v>
      </c>
      <c r="E1746" s="9" t="s">
        <v>876</v>
      </c>
      <c r="F1746" s="9" t="s">
        <v>1416</v>
      </c>
      <c r="G1746" s="10">
        <v>22</v>
      </c>
      <c r="H1746" s="10" t="s">
        <v>276</v>
      </c>
      <c r="I1746" s="10">
        <v>1945</v>
      </c>
      <c r="J1746" s="11" t="s">
        <v>4973</v>
      </c>
      <c r="K1746" s="12" t="s">
        <v>237</v>
      </c>
      <c r="L1746" s="13" t="s">
        <v>4974</v>
      </c>
      <c r="M1746" s="13" t="s">
        <v>753</v>
      </c>
      <c r="S1746" s="9"/>
      <c r="T1746">
        <v>1</v>
      </c>
      <c r="U1746" s="210" t="s">
        <v>4771</v>
      </c>
      <c r="V1746" s="14">
        <v>1</v>
      </c>
      <c r="W1746" s="14">
        <v>1</v>
      </c>
      <c r="X1746" s="14" t="s">
        <v>270</v>
      </c>
      <c r="Y1746">
        <v>45</v>
      </c>
      <c r="Z1746" t="s">
        <v>1419</v>
      </c>
      <c r="AA1746">
        <f t="shared" si="27"/>
        <v>2</v>
      </c>
    </row>
    <row r="1747" spans="1:27" x14ac:dyDescent="0.2">
      <c r="A1747">
        <v>734</v>
      </c>
      <c r="B1747" s="1" t="s">
        <v>4976</v>
      </c>
      <c r="C1747" t="s">
        <v>1027</v>
      </c>
      <c r="D1747" s="9" t="s">
        <v>3929</v>
      </c>
      <c r="E1747" s="9" t="s">
        <v>259</v>
      </c>
      <c r="F1747" s="9" t="s">
        <v>532</v>
      </c>
      <c r="G1747" s="10">
        <v>22</v>
      </c>
      <c r="H1747" s="10" t="s">
        <v>276</v>
      </c>
      <c r="I1747" s="10">
        <v>1945</v>
      </c>
      <c r="J1747" s="11" t="s">
        <v>4973</v>
      </c>
      <c r="K1747" s="12" t="s">
        <v>237</v>
      </c>
      <c r="L1747" s="13" t="s">
        <v>4977</v>
      </c>
      <c r="M1747" s="13" t="s">
        <v>290</v>
      </c>
      <c r="N1747" t="s">
        <v>291</v>
      </c>
      <c r="O1747" t="s">
        <v>635</v>
      </c>
      <c r="S1747" s="9"/>
      <c r="T1747">
        <v>1</v>
      </c>
      <c r="U1747" s="210" t="s">
        <v>4771</v>
      </c>
      <c r="V1747" s="14">
        <v>1</v>
      </c>
      <c r="W1747" s="14">
        <v>1</v>
      </c>
      <c r="X1747" s="14" t="s">
        <v>294</v>
      </c>
      <c r="Y1747" t="s">
        <v>3929</v>
      </c>
      <c r="Z1747" t="s">
        <v>271</v>
      </c>
      <c r="AA1747">
        <f t="shared" si="27"/>
        <v>1</v>
      </c>
    </row>
    <row r="1748" spans="1:27" x14ac:dyDescent="0.2">
      <c r="A1748">
        <v>835</v>
      </c>
      <c r="B1748" s="1" t="s">
        <v>4981</v>
      </c>
      <c r="C1748" t="s">
        <v>1027</v>
      </c>
      <c r="D1748" s="9">
        <v>143</v>
      </c>
      <c r="E1748" s="9" t="s">
        <v>259</v>
      </c>
      <c r="F1748" s="9" t="s">
        <v>883</v>
      </c>
      <c r="G1748" s="10">
        <v>22</v>
      </c>
      <c r="H1748" s="10" t="s">
        <v>276</v>
      </c>
      <c r="I1748" s="10">
        <v>1945</v>
      </c>
      <c r="J1748" s="11" t="s">
        <v>4973</v>
      </c>
      <c r="K1748" s="12" t="s">
        <v>237</v>
      </c>
      <c r="L1748" s="13" t="s">
        <v>4982</v>
      </c>
      <c r="M1748" s="13" t="s">
        <v>290</v>
      </c>
      <c r="O1748" t="s">
        <v>498</v>
      </c>
      <c r="S1748" s="9"/>
      <c r="T1748">
        <v>1</v>
      </c>
      <c r="U1748" s="210" t="s">
        <v>4771</v>
      </c>
      <c r="V1748" s="14">
        <v>1</v>
      </c>
      <c r="W1748" s="14">
        <v>1</v>
      </c>
      <c r="X1748" s="14" t="s">
        <v>270</v>
      </c>
      <c r="Y1748">
        <v>143</v>
      </c>
      <c r="Z1748" t="s">
        <v>271</v>
      </c>
      <c r="AA1748">
        <f t="shared" si="27"/>
        <v>1</v>
      </c>
    </row>
    <row r="1749" spans="1:27" x14ac:dyDescent="0.2">
      <c r="A1749">
        <v>3770</v>
      </c>
      <c r="B1749" s="1" t="s">
        <v>4980</v>
      </c>
      <c r="C1749" t="s">
        <v>1523</v>
      </c>
      <c r="D1749" s="9">
        <v>256</v>
      </c>
      <c r="E1749" s="9" t="s">
        <v>275</v>
      </c>
      <c r="F1749" s="9" t="s">
        <v>312</v>
      </c>
      <c r="G1749" s="10">
        <v>22</v>
      </c>
      <c r="H1749" s="10" t="s">
        <v>276</v>
      </c>
      <c r="I1749" s="10">
        <v>1945</v>
      </c>
      <c r="J1749" s="11" t="s">
        <v>4973</v>
      </c>
      <c r="K1749" s="12" t="s">
        <v>415</v>
      </c>
      <c r="L1749" s="13" t="s">
        <v>18687</v>
      </c>
      <c r="M1749" s="13" t="s">
        <v>332</v>
      </c>
      <c r="N1749" t="s">
        <v>333</v>
      </c>
      <c r="Q1749" t="s">
        <v>334</v>
      </c>
      <c r="S1749" s="9"/>
      <c r="T1749">
        <v>1</v>
      </c>
      <c r="U1749" s="210" t="s">
        <v>4771</v>
      </c>
      <c r="V1749" s="14">
        <v>1</v>
      </c>
      <c r="W1749" s="14">
        <v>1</v>
      </c>
      <c r="X1749" s="14" t="s">
        <v>270</v>
      </c>
      <c r="Y1749">
        <v>256</v>
      </c>
      <c r="Z1749" t="s">
        <v>505</v>
      </c>
      <c r="AA1749">
        <f t="shared" si="27"/>
        <v>1</v>
      </c>
    </row>
    <row r="1750" spans="1:27" x14ac:dyDescent="0.2">
      <c r="A1750">
        <v>5752</v>
      </c>
      <c r="B1750" s="1" t="s">
        <v>4985</v>
      </c>
      <c r="C1750" t="s">
        <v>1027</v>
      </c>
      <c r="D1750" s="9">
        <v>21</v>
      </c>
      <c r="E1750" s="9" t="s">
        <v>259</v>
      </c>
      <c r="F1750" s="9" t="s">
        <v>1416</v>
      </c>
      <c r="G1750" s="10">
        <v>22</v>
      </c>
      <c r="H1750" s="10" t="s">
        <v>276</v>
      </c>
      <c r="I1750" s="10">
        <v>1945</v>
      </c>
      <c r="J1750" s="11" t="s">
        <v>4986</v>
      </c>
      <c r="K1750" s="12" t="s">
        <v>415</v>
      </c>
      <c r="L1750" s="13" t="s">
        <v>4987</v>
      </c>
      <c r="M1750" s="13" t="s">
        <v>332</v>
      </c>
      <c r="N1750" t="s">
        <v>333</v>
      </c>
      <c r="Q1750" t="s">
        <v>334</v>
      </c>
      <c r="S1750" s="9"/>
      <c r="T1750">
        <v>1</v>
      </c>
      <c r="U1750" s="210" t="s">
        <v>4771</v>
      </c>
      <c r="V1750" s="14">
        <v>1</v>
      </c>
      <c r="W1750" s="14">
        <v>1</v>
      </c>
      <c r="X1750" s="14" t="s">
        <v>270</v>
      </c>
      <c r="Y1750">
        <v>21</v>
      </c>
      <c r="Z1750" t="s">
        <v>271</v>
      </c>
      <c r="AA1750">
        <f t="shared" si="27"/>
        <v>1</v>
      </c>
    </row>
    <row r="1751" spans="1:27" x14ac:dyDescent="0.2">
      <c r="A1751">
        <v>1777</v>
      </c>
      <c r="B1751" s="1" t="s">
        <v>4990</v>
      </c>
      <c r="C1751" t="s">
        <v>1027</v>
      </c>
      <c r="D1751" s="9">
        <v>613</v>
      </c>
      <c r="E1751" s="9" t="s">
        <v>259</v>
      </c>
      <c r="F1751" s="9" t="s">
        <v>1416</v>
      </c>
      <c r="G1751" s="10">
        <v>23</v>
      </c>
      <c r="H1751" s="10" t="s">
        <v>276</v>
      </c>
      <c r="I1751" s="10">
        <v>1945</v>
      </c>
      <c r="J1751" s="11" t="s">
        <v>4991</v>
      </c>
      <c r="K1751" s="12" t="s">
        <v>237</v>
      </c>
      <c r="L1751" s="13" t="s">
        <v>4992</v>
      </c>
      <c r="M1751" s="13" t="s">
        <v>290</v>
      </c>
      <c r="O1751" t="s">
        <v>292</v>
      </c>
      <c r="S1751" s="9"/>
      <c r="T1751">
        <v>1</v>
      </c>
      <c r="U1751" s="210" t="s">
        <v>4771</v>
      </c>
      <c r="V1751" s="14">
        <v>1</v>
      </c>
      <c r="W1751" s="14">
        <v>1</v>
      </c>
      <c r="X1751" s="14" t="s">
        <v>270</v>
      </c>
      <c r="Y1751">
        <v>613</v>
      </c>
      <c r="Z1751" t="s">
        <v>1419</v>
      </c>
      <c r="AA1751">
        <f t="shared" si="27"/>
        <v>1</v>
      </c>
    </row>
    <row r="1752" spans="1:27" x14ac:dyDescent="0.2">
      <c r="A1752">
        <v>3862</v>
      </c>
      <c r="B1752" s="1" t="s">
        <v>4993</v>
      </c>
      <c r="C1752" t="s">
        <v>2221</v>
      </c>
      <c r="D1752" s="9">
        <v>25</v>
      </c>
      <c r="E1752" s="9" t="s">
        <v>259</v>
      </c>
      <c r="F1752" s="9" t="s">
        <v>312</v>
      </c>
      <c r="G1752" s="10">
        <v>23</v>
      </c>
      <c r="H1752" s="10" t="s">
        <v>276</v>
      </c>
      <c r="I1752" s="10">
        <v>1945</v>
      </c>
      <c r="J1752" s="11" t="s">
        <v>4991</v>
      </c>
      <c r="K1752" s="12" t="s">
        <v>237</v>
      </c>
      <c r="L1752" s="13" t="s">
        <v>4994</v>
      </c>
      <c r="M1752" s="13" t="s">
        <v>290</v>
      </c>
      <c r="N1752" t="s">
        <v>291</v>
      </c>
      <c r="O1752" t="s">
        <v>692</v>
      </c>
      <c r="S1752" s="9"/>
      <c r="T1752">
        <v>1</v>
      </c>
      <c r="U1752" s="210" t="s">
        <v>4771</v>
      </c>
      <c r="V1752" s="14">
        <v>1</v>
      </c>
      <c r="W1752" s="14">
        <v>1</v>
      </c>
      <c r="X1752" s="14" t="s">
        <v>270</v>
      </c>
      <c r="Y1752">
        <v>25</v>
      </c>
      <c r="Z1752" t="s">
        <v>505</v>
      </c>
      <c r="AA1752">
        <f t="shared" si="27"/>
        <v>1</v>
      </c>
    </row>
    <row r="1753" spans="1:27" x14ac:dyDescent="0.2">
      <c r="A1753">
        <v>6189</v>
      </c>
      <c r="B1753" s="1" t="s">
        <v>4995</v>
      </c>
      <c r="C1753" t="s">
        <v>2221</v>
      </c>
      <c r="D1753" s="9">
        <v>25</v>
      </c>
      <c r="E1753" s="9" t="s">
        <v>259</v>
      </c>
      <c r="F1753" s="9" t="s">
        <v>312</v>
      </c>
      <c r="G1753" s="10">
        <v>23</v>
      </c>
      <c r="H1753" s="10" t="s">
        <v>276</v>
      </c>
      <c r="I1753" s="10">
        <v>1945</v>
      </c>
      <c r="J1753" s="11" t="s">
        <v>4991</v>
      </c>
      <c r="K1753" s="12" t="s">
        <v>237</v>
      </c>
      <c r="L1753" s="13" t="s">
        <v>4996</v>
      </c>
      <c r="M1753" s="13" t="s">
        <v>290</v>
      </c>
      <c r="N1753" t="s">
        <v>291</v>
      </c>
      <c r="O1753" t="s">
        <v>692</v>
      </c>
      <c r="S1753" s="9"/>
      <c r="T1753">
        <v>1</v>
      </c>
      <c r="U1753" s="210" t="s">
        <v>4771</v>
      </c>
      <c r="V1753" s="14">
        <v>1</v>
      </c>
      <c r="W1753" s="14">
        <v>1</v>
      </c>
      <c r="X1753" s="14" t="s">
        <v>270</v>
      </c>
      <c r="Y1753">
        <v>25</v>
      </c>
      <c r="Z1753" t="s">
        <v>505</v>
      </c>
      <c r="AA1753">
        <f t="shared" si="27"/>
        <v>1</v>
      </c>
    </row>
    <row r="1754" spans="1:27" x14ac:dyDescent="0.2">
      <c r="A1754">
        <v>5455</v>
      </c>
      <c r="B1754" s="1" t="s">
        <v>4988</v>
      </c>
      <c r="C1754" t="s">
        <v>1798</v>
      </c>
      <c r="D1754" s="9" t="s">
        <v>2138</v>
      </c>
      <c r="E1754" s="9" t="s">
        <v>259</v>
      </c>
      <c r="F1754" s="9" t="s">
        <v>748</v>
      </c>
      <c r="G1754" s="10">
        <v>23</v>
      </c>
      <c r="H1754" s="10" t="s">
        <v>276</v>
      </c>
      <c r="I1754" s="10">
        <v>1945</v>
      </c>
      <c r="J1754" s="11">
        <v>16460</v>
      </c>
      <c r="K1754" s="12" t="s">
        <v>237</v>
      </c>
      <c r="L1754" s="13" t="s">
        <v>4989</v>
      </c>
      <c r="M1754" t="s">
        <v>290</v>
      </c>
      <c r="O1754" t="s">
        <v>292</v>
      </c>
      <c r="S1754" s="9"/>
      <c r="T1754">
        <v>1</v>
      </c>
      <c r="U1754" s="210" t="s">
        <v>4771</v>
      </c>
      <c r="V1754" s="14">
        <v>1</v>
      </c>
      <c r="W1754" s="14">
        <v>1</v>
      </c>
      <c r="X1754" s="14" t="s">
        <v>270</v>
      </c>
      <c r="Y1754" t="s">
        <v>2138</v>
      </c>
      <c r="Z1754" t="s">
        <v>271</v>
      </c>
      <c r="AA1754">
        <f t="shared" si="27"/>
        <v>1</v>
      </c>
    </row>
    <row r="1755" spans="1:27" x14ac:dyDescent="0.2">
      <c r="A1755">
        <v>4036</v>
      </c>
      <c r="B1755" s="1" t="s">
        <v>4997</v>
      </c>
      <c r="C1755" t="s">
        <v>1027</v>
      </c>
      <c r="D1755" s="9">
        <v>248</v>
      </c>
      <c r="E1755" s="9" t="s">
        <v>259</v>
      </c>
      <c r="F1755" s="9" t="s">
        <v>883</v>
      </c>
      <c r="G1755" s="10">
        <v>25</v>
      </c>
      <c r="H1755" s="10" t="s">
        <v>276</v>
      </c>
      <c r="I1755" s="10">
        <v>1945</v>
      </c>
      <c r="J1755" s="11" t="s">
        <v>4998</v>
      </c>
      <c r="K1755" s="12" t="s">
        <v>237</v>
      </c>
      <c r="L1755" s="13" t="s">
        <v>4999</v>
      </c>
      <c r="M1755" s="13" t="s">
        <v>290</v>
      </c>
      <c r="N1755" t="s">
        <v>573</v>
      </c>
      <c r="O1755" t="s">
        <v>692</v>
      </c>
      <c r="S1755" s="9"/>
      <c r="T1755">
        <v>1</v>
      </c>
      <c r="U1755" s="210" t="s">
        <v>4771</v>
      </c>
      <c r="V1755" s="14">
        <v>1</v>
      </c>
      <c r="W1755" s="14">
        <v>1</v>
      </c>
      <c r="X1755" s="14" t="s">
        <v>270</v>
      </c>
      <c r="Y1755">
        <v>248</v>
      </c>
      <c r="Z1755" t="s">
        <v>271</v>
      </c>
      <c r="AA1755">
        <f t="shared" si="27"/>
        <v>1</v>
      </c>
    </row>
    <row r="1756" spans="1:27" x14ac:dyDescent="0.2">
      <c r="A1756">
        <v>1350</v>
      </c>
      <c r="B1756" s="1" t="s">
        <v>5004</v>
      </c>
      <c r="C1756" t="s">
        <v>1523</v>
      </c>
      <c r="D1756" s="9" t="s">
        <v>4704</v>
      </c>
      <c r="E1756" s="9" t="s">
        <v>275</v>
      </c>
      <c r="F1756" s="9" t="s">
        <v>312</v>
      </c>
      <c r="G1756" s="10">
        <v>26</v>
      </c>
      <c r="H1756" s="10" t="s">
        <v>276</v>
      </c>
      <c r="I1756" s="10">
        <v>1945</v>
      </c>
      <c r="J1756" s="11" t="s">
        <v>5002</v>
      </c>
      <c r="K1756" s="12" t="s">
        <v>237</v>
      </c>
      <c r="L1756" s="13" t="s">
        <v>5005</v>
      </c>
      <c r="M1756" s="13" t="s">
        <v>290</v>
      </c>
      <c r="O1756" t="s">
        <v>695</v>
      </c>
      <c r="S1756" s="9"/>
      <c r="T1756">
        <v>1</v>
      </c>
      <c r="U1756" s="210" t="s">
        <v>4771</v>
      </c>
      <c r="V1756" s="14">
        <v>1</v>
      </c>
      <c r="W1756" s="14">
        <v>1</v>
      </c>
      <c r="X1756" s="14" t="s">
        <v>270</v>
      </c>
      <c r="Y1756">
        <v>256</v>
      </c>
      <c r="Z1756" t="s">
        <v>505</v>
      </c>
      <c r="AA1756">
        <f t="shared" si="27"/>
        <v>2</v>
      </c>
    </row>
    <row r="1757" spans="1:27" x14ac:dyDescent="0.2">
      <c r="A1757">
        <v>2742</v>
      </c>
      <c r="B1757" s="1" t="s">
        <v>5000</v>
      </c>
      <c r="C1757" t="s">
        <v>1027</v>
      </c>
      <c r="D1757" s="9" t="s">
        <v>5001</v>
      </c>
      <c r="E1757" s="9" t="s">
        <v>876</v>
      </c>
      <c r="F1757" s="9" t="s">
        <v>1416</v>
      </c>
      <c r="G1757" s="10">
        <v>26</v>
      </c>
      <c r="H1757" s="10" t="s">
        <v>276</v>
      </c>
      <c r="I1757" s="10">
        <v>1945</v>
      </c>
      <c r="J1757" s="11" t="s">
        <v>5002</v>
      </c>
      <c r="K1757" s="12" t="s">
        <v>237</v>
      </c>
      <c r="L1757" s="13" t="s">
        <v>5003</v>
      </c>
      <c r="M1757" s="13" t="s">
        <v>753</v>
      </c>
      <c r="S1757" s="9"/>
      <c r="T1757">
        <v>1</v>
      </c>
      <c r="U1757" s="210" t="s">
        <v>4771</v>
      </c>
      <c r="V1757" s="14">
        <v>1</v>
      </c>
      <c r="W1757" s="14">
        <v>1</v>
      </c>
      <c r="X1757" s="14" t="s">
        <v>270</v>
      </c>
      <c r="Y1757">
        <v>82</v>
      </c>
      <c r="Z1757" t="s">
        <v>1419</v>
      </c>
      <c r="AA1757">
        <f t="shared" si="27"/>
        <v>3</v>
      </c>
    </row>
    <row r="1758" spans="1:27" x14ac:dyDescent="0.2">
      <c r="A1758">
        <v>6397</v>
      </c>
      <c r="B1758" s="1" t="s">
        <v>5006</v>
      </c>
      <c r="C1758" t="s">
        <v>2221</v>
      </c>
      <c r="D1758" s="9">
        <v>85</v>
      </c>
      <c r="E1758" s="9" t="s">
        <v>259</v>
      </c>
      <c r="F1758" s="9" t="s">
        <v>312</v>
      </c>
      <c r="G1758" s="10">
        <v>26</v>
      </c>
      <c r="H1758" s="10" t="s">
        <v>276</v>
      </c>
      <c r="I1758" s="10">
        <v>1945</v>
      </c>
      <c r="J1758" s="11" t="s">
        <v>5002</v>
      </c>
      <c r="K1758" s="12" t="s">
        <v>237</v>
      </c>
      <c r="L1758" s="13" t="s">
        <v>18463</v>
      </c>
      <c r="M1758" s="13" t="s">
        <v>290</v>
      </c>
      <c r="N1758" t="s">
        <v>291</v>
      </c>
      <c r="O1758" t="s">
        <v>367</v>
      </c>
      <c r="S1758" s="9"/>
      <c r="T1758">
        <v>1</v>
      </c>
      <c r="U1758" s="210" t="s">
        <v>4771</v>
      </c>
      <c r="V1758" s="14">
        <v>1</v>
      </c>
      <c r="W1758" s="14">
        <v>1</v>
      </c>
      <c r="X1758" s="14" t="s">
        <v>270</v>
      </c>
      <c r="Y1758">
        <v>85</v>
      </c>
      <c r="Z1758" t="s">
        <v>505</v>
      </c>
      <c r="AA1758">
        <f t="shared" si="27"/>
        <v>1</v>
      </c>
    </row>
    <row r="1759" spans="1:27" x14ac:dyDescent="0.2">
      <c r="A1759">
        <v>500</v>
      </c>
      <c r="B1759" s="1" t="s">
        <v>5011</v>
      </c>
      <c r="C1759" t="s">
        <v>1027</v>
      </c>
      <c r="D1759" s="9" t="s">
        <v>4589</v>
      </c>
      <c r="E1759" s="9" t="s">
        <v>876</v>
      </c>
      <c r="F1759" s="9" t="s">
        <v>1416</v>
      </c>
      <c r="G1759" s="10">
        <v>27</v>
      </c>
      <c r="H1759" s="10" t="s">
        <v>276</v>
      </c>
      <c r="I1759" s="10">
        <v>1945</v>
      </c>
      <c r="J1759" s="11" t="s">
        <v>5009</v>
      </c>
      <c r="K1759" s="12" t="s">
        <v>237</v>
      </c>
      <c r="L1759" s="13" t="s">
        <v>5012</v>
      </c>
      <c r="M1759" s="13" t="s">
        <v>753</v>
      </c>
      <c r="S1759" s="9"/>
      <c r="T1759">
        <v>1</v>
      </c>
      <c r="U1759" s="210" t="s">
        <v>4771</v>
      </c>
      <c r="V1759" s="14">
        <v>1</v>
      </c>
      <c r="W1759" s="14">
        <v>1</v>
      </c>
      <c r="X1759" s="14" t="s">
        <v>270</v>
      </c>
      <c r="Y1759">
        <v>45</v>
      </c>
      <c r="Z1759" t="s">
        <v>1419</v>
      </c>
      <c r="AA1759">
        <f t="shared" si="27"/>
        <v>2</v>
      </c>
    </row>
    <row r="1760" spans="1:27" x14ac:dyDescent="0.2">
      <c r="A1760">
        <v>4368</v>
      </c>
      <c r="B1760" s="1" t="s">
        <v>5007</v>
      </c>
      <c r="C1760" t="s">
        <v>2221</v>
      </c>
      <c r="D1760" s="9" t="s">
        <v>5008</v>
      </c>
      <c r="E1760" s="9" t="s">
        <v>275</v>
      </c>
      <c r="F1760" s="9" t="s">
        <v>413</v>
      </c>
      <c r="G1760" s="10">
        <v>27</v>
      </c>
      <c r="H1760" s="10" t="s">
        <v>276</v>
      </c>
      <c r="I1760" s="10">
        <v>1945</v>
      </c>
      <c r="J1760" s="11" t="s">
        <v>5009</v>
      </c>
      <c r="K1760" s="12" t="s">
        <v>415</v>
      </c>
      <c r="L1760" s="13" t="s">
        <v>5010</v>
      </c>
      <c r="M1760" s="13" t="s">
        <v>332</v>
      </c>
      <c r="N1760" t="s">
        <v>333</v>
      </c>
      <c r="Q1760" t="s">
        <v>334</v>
      </c>
      <c r="S1760" s="9"/>
      <c r="T1760">
        <v>1</v>
      </c>
      <c r="U1760" s="210" t="s">
        <v>4771</v>
      </c>
      <c r="V1760" s="14">
        <v>1</v>
      </c>
      <c r="W1760" s="14">
        <v>1</v>
      </c>
      <c r="X1760" s="14" t="s">
        <v>270</v>
      </c>
      <c r="Y1760" t="s">
        <v>4803</v>
      </c>
      <c r="Z1760" t="s">
        <v>505</v>
      </c>
      <c r="AA1760">
        <f t="shared" si="27"/>
        <v>2</v>
      </c>
    </row>
    <row r="1761" spans="1:27" x14ac:dyDescent="0.2">
      <c r="A1761">
        <v>3369</v>
      </c>
      <c r="B1761" s="1" t="s">
        <v>5016</v>
      </c>
      <c r="C1761" t="s">
        <v>1027</v>
      </c>
      <c r="D1761" s="9">
        <v>107</v>
      </c>
      <c r="E1761" s="9" t="s">
        <v>259</v>
      </c>
      <c r="F1761" s="9" t="s">
        <v>1416</v>
      </c>
      <c r="G1761" s="10">
        <v>27</v>
      </c>
      <c r="H1761" s="10" t="s">
        <v>276</v>
      </c>
      <c r="I1761" s="10">
        <v>1945</v>
      </c>
      <c r="J1761" s="11" t="s">
        <v>5014</v>
      </c>
      <c r="K1761" s="12" t="s">
        <v>415</v>
      </c>
      <c r="L1761" s="13" t="s">
        <v>5017</v>
      </c>
      <c r="M1761" s="13" t="s">
        <v>290</v>
      </c>
      <c r="N1761" t="s">
        <v>573</v>
      </c>
      <c r="O1761" t="s">
        <v>367</v>
      </c>
      <c r="S1761" s="9"/>
      <c r="T1761">
        <v>1</v>
      </c>
      <c r="U1761" s="210" t="s">
        <v>4771</v>
      </c>
      <c r="V1761" s="14">
        <v>1</v>
      </c>
      <c r="W1761" s="14">
        <v>1</v>
      </c>
      <c r="X1761" s="14" t="s">
        <v>270</v>
      </c>
      <c r="Y1761">
        <v>107</v>
      </c>
      <c r="Z1761" t="s">
        <v>271</v>
      </c>
      <c r="AA1761">
        <f t="shared" si="27"/>
        <v>1</v>
      </c>
    </row>
    <row r="1762" spans="1:27" x14ac:dyDescent="0.2">
      <c r="A1762">
        <v>1683</v>
      </c>
      <c r="B1762" s="1" t="s">
        <v>5013</v>
      </c>
      <c r="C1762" t="s">
        <v>1027</v>
      </c>
      <c r="D1762" s="9" t="s">
        <v>2480</v>
      </c>
      <c r="E1762" s="9" t="s">
        <v>259</v>
      </c>
      <c r="F1762" s="9" t="s">
        <v>1416</v>
      </c>
      <c r="G1762" s="10">
        <v>27</v>
      </c>
      <c r="H1762" s="10" t="s">
        <v>276</v>
      </c>
      <c r="I1762" s="10">
        <v>1945</v>
      </c>
      <c r="J1762" s="11" t="s">
        <v>5014</v>
      </c>
      <c r="K1762" s="12" t="s">
        <v>415</v>
      </c>
      <c r="L1762" s="13" t="s">
        <v>5015</v>
      </c>
      <c r="M1762" s="13" t="s">
        <v>279</v>
      </c>
      <c r="N1762" t="s">
        <v>280</v>
      </c>
      <c r="Q1762" t="s">
        <v>281</v>
      </c>
      <c r="S1762" s="9"/>
      <c r="T1762">
        <v>1</v>
      </c>
      <c r="U1762" s="210" t="s">
        <v>4771</v>
      </c>
      <c r="V1762" s="14">
        <v>1</v>
      </c>
      <c r="W1762" s="14">
        <v>1</v>
      </c>
      <c r="X1762" s="14" t="s">
        <v>270</v>
      </c>
      <c r="Y1762">
        <v>107</v>
      </c>
      <c r="Z1762" t="s">
        <v>271</v>
      </c>
      <c r="AA1762">
        <f t="shared" si="27"/>
        <v>2</v>
      </c>
    </row>
    <row r="1763" spans="1:27" x14ac:dyDescent="0.2">
      <c r="A1763">
        <v>639</v>
      </c>
      <c r="B1763" s="1" t="s">
        <v>5020</v>
      </c>
      <c r="C1763" t="s">
        <v>284</v>
      </c>
      <c r="D1763" s="9" t="s">
        <v>5021</v>
      </c>
      <c r="E1763" s="9" t="s">
        <v>259</v>
      </c>
      <c r="F1763" s="9" t="s">
        <v>532</v>
      </c>
      <c r="G1763" s="10">
        <v>28</v>
      </c>
      <c r="H1763" s="10" t="s">
        <v>276</v>
      </c>
      <c r="I1763" s="10">
        <v>1945</v>
      </c>
      <c r="J1763" s="11" t="s">
        <v>5022</v>
      </c>
      <c r="K1763" s="12" t="s">
        <v>237</v>
      </c>
      <c r="L1763" s="13" t="s">
        <v>305</v>
      </c>
      <c r="M1763" s="13" t="s">
        <v>290</v>
      </c>
      <c r="N1763" t="s">
        <v>291</v>
      </c>
      <c r="O1763" t="s">
        <v>292</v>
      </c>
      <c r="S1763" s="9"/>
      <c r="T1763">
        <v>1</v>
      </c>
      <c r="U1763" s="210" t="s">
        <v>4771</v>
      </c>
      <c r="V1763" s="14">
        <v>1</v>
      </c>
      <c r="W1763" s="14">
        <v>1</v>
      </c>
      <c r="X1763" s="14" t="s">
        <v>294</v>
      </c>
      <c r="Y1763" t="s">
        <v>1242</v>
      </c>
      <c r="Z1763" t="s">
        <v>271</v>
      </c>
      <c r="AA1763">
        <f t="shared" si="27"/>
        <v>2</v>
      </c>
    </row>
    <row r="1764" spans="1:27" x14ac:dyDescent="0.2">
      <c r="A1764">
        <v>6689</v>
      </c>
      <c r="B1764" s="1" t="s">
        <v>5023</v>
      </c>
      <c r="C1764" t="s">
        <v>507</v>
      </c>
      <c r="D1764" s="9" t="s">
        <v>4636</v>
      </c>
      <c r="E1764" s="9" t="s">
        <v>259</v>
      </c>
      <c r="F1764" s="9" t="s">
        <v>532</v>
      </c>
      <c r="G1764" s="10">
        <v>28</v>
      </c>
      <c r="H1764" s="10" t="s">
        <v>276</v>
      </c>
      <c r="I1764" s="10">
        <v>1945</v>
      </c>
      <c r="J1764" s="11" t="s">
        <v>5022</v>
      </c>
      <c r="K1764" s="12" t="s">
        <v>237</v>
      </c>
      <c r="L1764" s="13" t="s">
        <v>5024</v>
      </c>
      <c r="M1764" s="13" t="s">
        <v>290</v>
      </c>
      <c r="N1764" t="s">
        <v>291</v>
      </c>
      <c r="O1764" t="s">
        <v>292</v>
      </c>
      <c r="S1764" s="9"/>
      <c r="T1764">
        <v>1</v>
      </c>
      <c r="U1764" s="210" t="s">
        <v>4771</v>
      </c>
      <c r="V1764" s="14">
        <v>1</v>
      </c>
      <c r="W1764" s="14">
        <v>1</v>
      </c>
      <c r="X1764" s="14" t="s">
        <v>294</v>
      </c>
      <c r="Y1764" t="s">
        <v>4636</v>
      </c>
      <c r="Z1764" t="s">
        <v>18167</v>
      </c>
      <c r="AA1764">
        <f t="shared" si="27"/>
        <v>1</v>
      </c>
    </row>
    <row r="1765" spans="1:27" x14ac:dyDescent="0.2">
      <c r="A1765">
        <v>5634</v>
      </c>
      <c r="B1765" s="1" t="s">
        <v>5027</v>
      </c>
      <c r="C1765" t="s">
        <v>1008</v>
      </c>
      <c r="D1765" s="9">
        <v>105</v>
      </c>
      <c r="E1765" s="9" t="s">
        <v>259</v>
      </c>
      <c r="F1765" s="9" t="s">
        <v>721</v>
      </c>
      <c r="G1765" s="10">
        <v>28</v>
      </c>
      <c r="H1765" s="10" t="s">
        <v>276</v>
      </c>
      <c r="I1765" s="10">
        <v>1945</v>
      </c>
      <c r="J1765" s="11" t="s">
        <v>5026</v>
      </c>
      <c r="K1765" s="12" t="s">
        <v>415</v>
      </c>
      <c r="L1765" s="117" t="s">
        <v>18617</v>
      </c>
      <c r="M1765" s="13" t="s">
        <v>263</v>
      </c>
      <c r="N1765" t="s">
        <v>771</v>
      </c>
      <c r="O1765" t="s">
        <v>17852</v>
      </c>
      <c r="Q1765" t="s">
        <v>672</v>
      </c>
      <c r="S1765" s="9"/>
      <c r="T1765">
        <v>1</v>
      </c>
      <c r="U1765" s="210" t="s">
        <v>4771</v>
      </c>
      <c r="V1765" s="14">
        <v>1</v>
      </c>
      <c r="W1765" s="14">
        <v>1</v>
      </c>
      <c r="X1765" s="14" t="s">
        <v>270</v>
      </c>
      <c r="Y1765">
        <v>105</v>
      </c>
      <c r="Z1765" t="s">
        <v>271</v>
      </c>
      <c r="AA1765">
        <f t="shared" si="27"/>
        <v>1</v>
      </c>
    </row>
    <row r="1766" spans="1:27" x14ac:dyDescent="0.2">
      <c r="A1766">
        <v>2977</v>
      </c>
      <c r="B1766" s="1" t="s">
        <v>5025</v>
      </c>
      <c r="C1766" t="s">
        <v>2221</v>
      </c>
      <c r="D1766" s="9" t="s">
        <v>5008</v>
      </c>
      <c r="E1766" s="9" t="s">
        <v>275</v>
      </c>
      <c r="F1766" s="9" t="s">
        <v>413</v>
      </c>
      <c r="G1766" s="10">
        <v>28</v>
      </c>
      <c r="H1766" s="10" t="s">
        <v>276</v>
      </c>
      <c r="I1766" s="10">
        <v>1945</v>
      </c>
      <c r="J1766" s="11" t="s">
        <v>5026</v>
      </c>
      <c r="K1766" s="12" t="s">
        <v>415</v>
      </c>
      <c r="L1766" s="13" t="s">
        <v>101</v>
      </c>
      <c r="M1766" s="13" t="s">
        <v>332</v>
      </c>
      <c r="N1766" t="s">
        <v>333</v>
      </c>
      <c r="Q1766" t="s">
        <v>334</v>
      </c>
      <c r="S1766" s="9"/>
      <c r="T1766">
        <v>1</v>
      </c>
      <c r="U1766" s="210" t="s">
        <v>4771</v>
      </c>
      <c r="V1766" s="14">
        <v>1</v>
      </c>
      <c r="W1766" s="14">
        <v>1</v>
      </c>
      <c r="X1766" s="14" t="s">
        <v>270</v>
      </c>
      <c r="Y1766" t="s">
        <v>4803</v>
      </c>
      <c r="Z1766" t="s">
        <v>505</v>
      </c>
      <c r="AA1766">
        <f t="shared" si="27"/>
        <v>2</v>
      </c>
    </row>
    <row r="1767" spans="1:27" x14ac:dyDescent="0.2">
      <c r="A1767">
        <v>5458</v>
      </c>
      <c r="B1767" s="1" t="s">
        <v>5018</v>
      </c>
      <c r="C1767" t="s">
        <v>1798</v>
      </c>
      <c r="D1767" s="9" t="s">
        <v>2138</v>
      </c>
      <c r="E1767" s="9" t="s">
        <v>259</v>
      </c>
      <c r="F1767" s="9" t="s">
        <v>748</v>
      </c>
      <c r="G1767" s="10">
        <v>28</v>
      </c>
      <c r="H1767" s="10" t="s">
        <v>276</v>
      </c>
      <c r="I1767" s="10">
        <v>1945</v>
      </c>
      <c r="J1767" s="11">
        <v>16465</v>
      </c>
      <c r="K1767" s="12"/>
      <c r="L1767" s="13" t="s">
        <v>5019</v>
      </c>
      <c r="M1767" t="s">
        <v>334</v>
      </c>
      <c r="S1767" s="9"/>
      <c r="T1767">
        <v>1</v>
      </c>
      <c r="U1767" s="210" t="s">
        <v>4771</v>
      </c>
      <c r="V1767" s="14">
        <v>1</v>
      </c>
      <c r="W1767" s="14">
        <v>1</v>
      </c>
      <c r="X1767" s="14" t="s">
        <v>270</v>
      </c>
      <c r="Y1767" t="s">
        <v>2138</v>
      </c>
      <c r="Z1767" t="s">
        <v>271</v>
      </c>
      <c r="AA1767">
        <f t="shared" si="27"/>
        <v>1</v>
      </c>
    </row>
    <row r="1768" spans="1:27" x14ac:dyDescent="0.2">
      <c r="A1768" s="46">
        <v>1979</v>
      </c>
      <c r="B1768" s="1" t="s">
        <v>5028</v>
      </c>
      <c r="C1768" t="s">
        <v>657</v>
      </c>
      <c r="D1768" s="9" t="s">
        <v>5029</v>
      </c>
      <c r="E1768" s="9" t="s">
        <v>259</v>
      </c>
      <c r="F1768" s="9" t="s">
        <v>532</v>
      </c>
      <c r="G1768" s="10">
        <v>29</v>
      </c>
      <c r="H1768" s="10" t="s">
        <v>276</v>
      </c>
      <c r="I1768" s="10">
        <v>1945</v>
      </c>
      <c r="J1768" s="11" t="s">
        <v>5030</v>
      </c>
      <c r="K1768" s="12" t="s">
        <v>237</v>
      </c>
      <c r="L1768" s="13" t="s">
        <v>5031</v>
      </c>
      <c r="M1768" s="13" t="s">
        <v>290</v>
      </c>
      <c r="N1768" t="s">
        <v>291</v>
      </c>
      <c r="O1768" t="s">
        <v>2007</v>
      </c>
      <c r="S1768" s="9"/>
      <c r="T1768">
        <v>1</v>
      </c>
      <c r="U1768" s="210" t="s">
        <v>4771</v>
      </c>
      <c r="V1768" s="14">
        <v>1</v>
      </c>
      <c r="W1768" s="14">
        <v>1</v>
      </c>
      <c r="X1768" s="14" t="s">
        <v>294</v>
      </c>
      <c r="Y1768" t="s">
        <v>3625</v>
      </c>
      <c r="Z1768" t="s">
        <v>271</v>
      </c>
      <c r="AA1768">
        <f t="shared" si="27"/>
        <v>3</v>
      </c>
    </row>
    <row r="1769" spans="1:27" x14ac:dyDescent="0.2">
      <c r="A1769">
        <v>3359</v>
      </c>
      <c r="B1769" s="1" t="s">
        <v>5032</v>
      </c>
      <c r="C1769" t="s">
        <v>1027</v>
      </c>
      <c r="D1769" s="9">
        <v>613</v>
      </c>
      <c r="E1769" s="9" t="s">
        <v>259</v>
      </c>
      <c r="F1769" s="9" t="s">
        <v>1416</v>
      </c>
      <c r="G1769" s="10">
        <v>29</v>
      </c>
      <c r="H1769" s="10" t="s">
        <v>276</v>
      </c>
      <c r="I1769" s="10">
        <v>1945</v>
      </c>
      <c r="J1769" s="11" t="s">
        <v>5030</v>
      </c>
      <c r="K1769" s="12" t="s">
        <v>237</v>
      </c>
      <c r="L1769" s="13" t="s">
        <v>5033</v>
      </c>
      <c r="M1769" s="13" t="s">
        <v>279</v>
      </c>
      <c r="N1769" t="s">
        <v>280</v>
      </c>
      <c r="Q1769" t="s">
        <v>281</v>
      </c>
      <c r="S1769" s="9"/>
      <c r="T1769">
        <v>1</v>
      </c>
      <c r="U1769" s="210" t="s">
        <v>4771</v>
      </c>
      <c r="V1769" s="14">
        <v>1</v>
      </c>
      <c r="W1769" s="14">
        <v>1</v>
      </c>
      <c r="X1769" s="14" t="s">
        <v>270</v>
      </c>
      <c r="Y1769">
        <v>613</v>
      </c>
      <c r="Z1769" t="s">
        <v>271</v>
      </c>
      <c r="AA1769">
        <f t="shared" si="27"/>
        <v>1</v>
      </c>
    </row>
    <row r="1770" spans="1:27" x14ac:dyDescent="0.2">
      <c r="A1770">
        <v>5737</v>
      </c>
      <c r="B1770" s="1" t="s">
        <v>5034</v>
      </c>
      <c r="C1770" t="s">
        <v>3985</v>
      </c>
      <c r="D1770" s="9" t="s">
        <v>2067</v>
      </c>
      <c r="E1770" s="9" t="s">
        <v>2588</v>
      </c>
      <c r="F1770" s="9" t="s">
        <v>776</v>
      </c>
      <c r="G1770" s="10">
        <v>30</v>
      </c>
      <c r="H1770" s="10" t="s">
        <v>276</v>
      </c>
      <c r="I1770" s="10">
        <v>1945</v>
      </c>
      <c r="J1770" s="11" t="s">
        <v>5035</v>
      </c>
      <c r="K1770" s="12" t="s">
        <v>237</v>
      </c>
      <c r="L1770" s="13" t="s">
        <v>5036</v>
      </c>
      <c r="M1770" s="13" t="s">
        <v>290</v>
      </c>
      <c r="N1770" t="s">
        <v>291</v>
      </c>
      <c r="O1770" t="s">
        <v>498</v>
      </c>
      <c r="S1770" s="9"/>
      <c r="T1770">
        <v>1</v>
      </c>
      <c r="U1770" s="210" t="s">
        <v>4771</v>
      </c>
      <c r="V1770" s="14">
        <v>1</v>
      </c>
      <c r="W1770" s="14">
        <v>1</v>
      </c>
      <c r="X1770" s="14" t="s">
        <v>294</v>
      </c>
      <c r="Y1770" t="s">
        <v>2067</v>
      </c>
      <c r="Z1770" t="s">
        <v>18167</v>
      </c>
      <c r="AA1770">
        <f t="shared" si="27"/>
        <v>1</v>
      </c>
    </row>
    <row r="1771" spans="1:27" x14ac:dyDescent="0.2">
      <c r="A1771">
        <v>4224</v>
      </c>
      <c r="B1771" s="1" t="s">
        <v>5037</v>
      </c>
      <c r="C1771" t="s">
        <v>2805</v>
      </c>
      <c r="D1771" s="9" t="s">
        <v>4291</v>
      </c>
      <c r="E1771" s="9" t="s">
        <v>2806</v>
      </c>
      <c r="F1771" s="9" t="s">
        <v>532</v>
      </c>
      <c r="G1771" s="10">
        <v>31</v>
      </c>
      <c r="H1771" s="10" t="s">
        <v>276</v>
      </c>
      <c r="I1771" s="10">
        <v>1945</v>
      </c>
      <c r="J1771" s="11" t="s">
        <v>5038</v>
      </c>
      <c r="K1771" s="12" t="s">
        <v>237</v>
      </c>
      <c r="L1771" s="13" t="s">
        <v>18464</v>
      </c>
      <c r="M1771" s="13" t="s">
        <v>290</v>
      </c>
      <c r="N1771" t="s">
        <v>291</v>
      </c>
      <c r="O1771" t="s">
        <v>339</v>
      </c>
      <c r="S1771" s="9"/>
      <c r="T1771">
        <v>1</v>
      </c>
      <c r="U1771" s="210" t="s">
        <v>4771</v>
      </c>
      <c r="V1771" s="14">
        <v>1</v>
      </c>
      <c r="W1771" s="14">
        <v>1</v>
      </c>
      <c r="X1771" s="14" t="s">
        <v>294</v>
      </c>
      <c r="Y1771" t="s">
        <v>4291</v>
      </c>
      <c r="Z1771" t="s">
        <v>2808</v>
      </c>
      <c r="AA1771">
        <f t="shared" si="27"/>
        <v>1</v>
      </c>
    </row>
    <row r="1772" spans="1:27" x14ac:dyDescent="0.2">
      <c r="A1772">
        <v>323</v>
      </c>
      <c r="B1772" s="1" t="s">
        <v>5039</v>
      </c>
      <c r="C1772" t="s">
        <v>1008</v>
      </c>
      <c r="D1772" s="9" t="s">
        <v>5040</v>
      </c>
      <c r="E1772" s="9" t="s">
        <v>259</v>
      </c>
      <c r="F1772" s="9" t="s">
        <v>721</v>
      </c>
      <c r="G1772" s="10">
        <v>31</v>
      </c>
      <c r="H1772" s="10" t="s">
        <v>276</v>
      </c>
      <c r="I1772" s="10">
        <v>1945</v>
      </c>
      <c r="J1772" s="11" t="s">
        <v>5041</v>
      </c>
      <c r="K1772" s="12" t="s">
        <v>415</v>
      </c>
      <c r="L1772" s="13" t="s">
        <v>5042</v>
      </c>
      <c r="M1772" s="13" t="s">
        <v>290</v>
      </c>
      <c r="N1772" t="s">
        <v>573</v>
      </c>
      <c r="O1772" t="s">
        <v>320</v>
      </c>
      <c r="S1772" s="9"/>
      <c r="T1772">
        <v>1</v>
      </c>
      <c r="U1772" s="210" t="s">
        <v>4771</v>
      </c>
      <c r="V1772" s="14">
        <v>1</v>
      </c>
      <c r="W1772" s="14">
        <v>1</v>
      </c>
      <c r="X1772" s="14" t="s">
        <v>270</v>
      </c>
      <c r="Y1772">
        <v>109</v>
      </c>
      <c r="Z1772" t="s">
        <v>271</v>
      </c>
      <c r="AA1772">
        <f t="shared" si="27"/>
        <v>7</v>
      </c>
    </row>
    <row r="1773" spans="1:27" x14ac:dyDescent="0.2">
      <c r="A1773">
        <v>1330</v>
      </c>
      <c r="B1773" s="1" t="s">
        <v>5046</v>
      </c>
      <c r="C1773" t="s">
        <v>1027</v>
      </c>
      <c r="D1773" s="9" t="s">
        <v>4972</v>
      </c>
      <c r="E1773" s="9" t="s">
        <v>259</v>
      </c>
      <c r="F1773" s="9" t="s">
        <v>532</v>
      </c>
      <c r="G1773" s="10">
        <v>1</v>
      </c>
      <c r="H1773" s="10" t="s">
        <v>536</v>
      </c>
      <c r="I1773" s="10">
        <v>1945</v>
      </c>
      <c r="J1773" s="11">
        <v>16469</v>
      </c>
      <c r="K1773" s="12" t="s">
        <v>237</v>
      </c>
      <c r="L1773" s="13" t="s">
        <v>5047</v>
      </c>
      <c r="M1773" s="13" t="s">
        <v>753</v>
      </c>
      <c r="S1773" s="9"/>
      <c r="T1773">
        <v>2</v>
      </c>
      <c r="U1773" s="210" t="s">
        <v>5045</v>
      </c>
      <c r="V1773" s="14">
        <v>1</v>
      </c>
      <c r="W1773" s="14">
        <v>1</v>
      </c>
      <c r="X1773" s="14" t="s">
        <v>294</v>
      </c>
      <c r="Y1773" t="s">
        <v>4077</v>
      </c>
      <c r="Z1773" t="s">
        <v>1419</v>
      </c>
      <c r="AA1773">
        <f t="shared" si="27"/>
        <v>2</v>
      </c>
    </row>
    <row r="1774" spans="1:27" x14ac:dyDescent="0.2">
      <c r="A1774">
        <v>4151</v>
      </c>
      <c r="B1774" s="1" t="s">
        <v>5043</v>
      </c>
      <c r="C1774" t="s">
        <v>1027</v>
      </c>
      <c r="D1774" s="9" t="s">
        <v>3971</v>
      </c>
      <c r="E1774" s="9" t="s">
        <v>876</v>
      </c>
      <c r="F1774" s="9" t="s">
        <v>1416</v>
      </c>
      <c r="G1774" s="10">
        <v>1</v>
      </c>
      <c r="H1774" s="10" t="s">
        <v>536</v>
      </c>
      <c r="I1774" s="10">
        <v>1945</v>
      </c>
      <c r="J1774" s="11">
        <v>16469</v>
      </c>
      <c r="K1774" s="12" t="s">
        <v>237</v>
      </c>
      <c r="L1774" s="13" t="s">
        <v>5044</v>
      </c>
      <c r="M1774" s="13" t="s">
        <v>753</v>
      </c>
      <c r="S1774" s="9"/>
      <c r="T1774">
        <v>2</v>
      </c>
      <c r="U1774" s="210" t="s">
        <v>5045</v>
      </c>
      <c r="V1774" s="14">
        <v>1</v>
      </c>
      <c r="W1774" s="14">
        <v>1</v>
      </c>
      <c r="X1774" s="14" t="s">
        <v>270</v>
      </c>
      <c r="Y1774" t="s">
        <v>1232</v>
      </c>
      <c r="Z1774" t="s">
        <v>1419</v>
      </c>
      <c r="AA1774">
        <f t="shared" si="27"/>
        <v>2</v>
      </c>
    </row>
    <row r="1775" spans="1:27" x14ac:dyDescent="0.2">
      <c r="A1775">
        <v>2266</v>
      </c>
      <c r="B1775" s="1" t="s">
        <v>5048</v>
      </c>
      <c r="C1775" t="s">
        <v>2040</v>
      </c>
      <c r="D1775" s="9" t="s">
        <v>4013</v>
      </c>
      <c r="E1775" s="9" t="s">
        <v>259</v>
      </c>
      <c r="F1775" s="9" t="s">
        <v>721</v>
      </c>
      <c r="G1775" s="10">
        <v>1</v>
      </c>
      <c r="H1775" s="10" t="s">
        <v>536</v>
      </c>
      <c r="I1775" s="10">
        <v>1945</v>
      </c>
      <c r="J1775" s="11">
        <v>16469</v>
      </c>
      <c r="K1775" s="12" t="s">
        <v>237</v>
      </c>
      <c r="L1775" s="13" t="s">
        <v>5049</v>
      </c>
      <c r="M1775" s="13" t="s">
        <v>290</v>
      </c>
      <c r="N1775" t="s">
        <v>291</v>
      </c>
      <c r="O1775" t="s">
        <v>292</v>
      </c>
      <c r="S1775" s="9"/>
      <c r="T1775">
        <v>2</v>
      </c>
      <c r="U1775" s="210" t="s">
        <v>5045</v>
      </c>
      <c r="V1775" s="14">
        <v>1</v>
      </c>
      <c r="W1775" s="14">
        <v>1</v>
      </c>
      <c r="X1775" s="14" t="s">
        <v>270</v>
      </c>
      <c r="Y1775">
        <v>692</v>
      </c>
      <c r="Z1775" t="s">
        <v>271</v>
      </c>
      <c r="AA1775">
        <f t="shared" si="27"/>
        <v>2</v>
      </c>
    </row>
    <row r="1776" spans="1:27" x14ac:dyDescent="0.2">
      <c r="A1776">
        <v>5626</v>
      </c>
      <c r="B1776" s="1" t="s">
        <v>5050</v>
      </c>
      <c r="C1776" t="s">
        <v>1027</v>
      </c>
      <c r="D1776" s="9">
        <v>143</v>
      </c>
      <c r="E1776" s="9" t="s">
        <v>259</v>
      </c>
      <c r="F1776" s="9" t="s">
        <v>883</v>
      </c>
      <c r="G1776" s="10">
        <v>1</v>
      </c>
      <c r="H1776" s="10" t="s">
        <v>536</v>
      </c>
      <c r="I1776" s="10">
        <v>1945</v>
      </c>
      <c r="J1776" s="11">
        <v>16469</v>
      </c>
      <c r="K1776" s="12" t="s">
        <v>237</v>
      </c>
      <c r="L1776" s="13" t="s">
        <v>5051</v>
      </c>
      <c r="M1776" s="13" t="s">
        <v>290</v>
      </c>
      <c r="O1776" t="s">
        <v>498</v>
      </c>
      <c r="S1776" s="9"/>
      <c r="T1776">
        <v>2</v>
      </c>
      <c r="U1776" s="210" t="s">
        <v>5045</v>
      </c>
      <c r="V1776" s="14">
        <v>1</v>
      </c>
      <c r="W1776" s="14">
        <v>1</v>
      </c>
      <c r="X1776" s="14" t="s">
        <v>270</v>
      </c>
      <c r="Y1776">
        <v>143</v>
      </c>
      <c r="Z1776" t="s">
        <v>271</v>
      </c>
      <c r="AA1776">
        <f t="shared" si="27"/>
        <v>1</v>
      </c>
    </row>
    <row r="1777" spans="1:27" x14ac:dyDescent="0.2">
      <c r="A1777" s="14">
        <v>1319</v>
      </c>
      <c r="B1777" s="1" t="s">
        <v>5056</v>
      </c>
      <c r="C1777" t="s">
        <v>341</v>
      </c>
      <c r="D1777" s="9" t="s">
        <v>5057</v>
      </c>
      <c r="E1777" s="9" t="s">
        <v>259</v>
      </c>
      <c r="F1777" s="9" t="s">
        <v>721</v>
      </c>
      <c r="G1777" s="10">
        <v>1</v>
      </c>
      <c r="H1777" s="10" t="s">
        <v>536</v>
      </c>
      <c r="I1777" s="10">
        <v>1945</v>
      </c>
      <c r="J1777" s="11" t="s">
        <v>5054</v>
      </c>
      <c r="K1777" s="12" t="s">
        <v>415</v>
      </c>
      <c r="L1777" s="13" t="s">
        <v>18616</v>
      </c>
      <c r="M1777" s="13" t="s">
        <v>263</v>
      </c>
      <c r="N1777" t="s">
        <v>280</v>
      </c>
      <c r="Q1777" t="s">
        <v>281</v>
      </c>
      <c r="S1777" s="9"/>
      <c r="T1777">
        <v>2</v>
      </c>
      <c r="U1777" s="210" t="s">
        <v>5045</v>
      </c>
      <c r="V1777" s="14">
        <v>1</v>
      </c>
      <c r="W1777" s="14">
        <v>1</v>
      </c>
      <c r="X1777" s="14" t="s">
        <v>270</v>
      </c>
      <c r="Y1777">
        <v>627</v>
      </c>
      <c r="Z1777" t="s">
        <v>271</v>
      </c>
      <c r="AA1777">
        <f t="shared" si="27"/>
        <v>3</v>
      </c>
    </row>
    <row r="1778" spans="1:27" x14ac:dyDescent="0.2">
      <c r="A1778">
        <v>6543</v>
      </c>
      <c r="B1778" s="1" t="s">
        <v>5064</v>
      </c>
      <c r="C1778" t="s">
        <v>3985</v>
      </c>
      <c r="D1778" s="9">
        <v>139</v>
      </c>
      <c r="E1778" s="9" t="s">
        <v>259</v>
      </c>
      <c r="F1778" s="9" t="s">
        <v>721</v>
      </c>
      <c r="G1778" s="10">
        <v>1</v>
      </c>
      <c r="H1778" s="10" t="s">
        <v>536</v>
      </c>
      <c r="I1778" s="10">
        <v>1945</v>
      </c>
      <c r="J1778" s="11" t="s">
        <v>5054</v>
      </c>
      <c r="K1778" s="12" t="s">
        <v>415</v>
      </c>
      <c r="L1778" s="13" t="s">
        <v>5065</v>
      </c>
      <c r="M1778" s="13" t="s">
        <v>290</v>
      </c>
      <c r="N1778" t="s">
        <v>573</v>
      </c>
      <c r="O1778" t="s">
        <v>320</v>
      </c>
      <c r="S1778" s="9"/>
      <c r="T1778">
        <v>2</v>
      </c>
      <c r="U1778" s="210" t="s">
        <v>5045</v>
      </c>
      <c r="V1778" s="14">
        <v>1</v>
      </c>
      <c r="W1778" s="14">
        <v>1</v>
      </c>
      <c r="X1778" s="14" t="s">
        <v>270</v>
      </c>
      <c r="Y1778">
        <v>139</v>
      </c>
      <c r="Z1778" t="s">
        <v>18167</v>
      </c>
      <c r="AA1778">
        <f t="shared" si="27"/>
        <v>1</v>
      </c>
    </row>
    <row r="1779" spans="1:27" x14ac:dyDescent="0.2">
      <c r="A1779">
        <v>7693</v>
      </c>
      <c r="B1779" s="1" t="s">
        <v>5060</v>
      </c>
      <c r="C1779" t="s">
        <v>3985</v>
      </c>
      <c r="D1779" s="9" t="s">
        <v>5061</v>
      </c>
      <c r="E1779" s="9" t="s">
        <v>259</v>
      </c>
      <c r="F1779" s="9" t="s">
        <v>721</v>
      </c>
      <c r="G1779" s="10">
        <v>1</v>
      </c>
      <c r="H1779" s="10" t="s">
        <v>536</v>
      </c>
      <c r="I1779" s="10">
        <v>1945</v>
      </c>
      <c r="J1779" s="11" t="s">
        <v>5054</v>
      </c>
      <c r="K1779" s="12" t="s">
        <v>415</v>
      </c>
      <c r="L1779" s="13" t="s">
        <v>5062</v>
      </c>
      <c r="M1779" s="13" t="s">
        <v>290</v>
      </c>
      <c r="N1779" t="s">
        <v>573</v>
      </c>
      <c r="O1779" t="s">
        <v>498</v>
      </c>
      <c r="S1779" s="9"/>
      <c r="T1779">
        <v>2</v>
      </c>
      <c r="U1779" s="210" t="s">
        <v>5045</v>
      </c>
      <c r="V1779" s="14">
        <v>1</v>
      </c>
      <c r="W1779" s="14">
        <v>1</v>
      </c>
      <c r="X1779" s="14" t="s">
        <v>270</v>
      </c>
      <c r="Y1779">
        <v>162</v>
      </c>
      <c r="Z1779" t="s">
        <v>18167</v>
      </c>
      <c r="AA1779">
        <f t="shared" si="27"/>
        <v>2</v>
      </c>
    </row>
    <row r="1780" spans="1:27" x14ac:dyDescent="0.2">
      <c r="A1780">
        <v>1826</v>
      </c>
      <c r="B1780" s="1" t="s">
        <v>5052</v>
      </c>
      <c r="C1780" t="s">
        <v>1027</v>
      </c>
      <c r="D1780" s="9" t="s">
        <v>5053</v>
      </c>
      <c r="E1780" s="9" t="s">
        <v>259</v>
      </c>
      <c r="F1780" s="9" t="s">
        <v>1416</v>
      </c>
      <c r="G1780" s="10">
        <v>1</v>
      </c>
      <c r="H1780" s="10" t="s">
        <v>536</v>
      </c>
      <c r="I1780" s="10">
        <v>1945</v>
      </c>
      <c r="J1780" s="11" t="s">
        <v>5054</v>
      </c>
      <c r="K1780" s="12" t="s">
        <v>415</v>
      </c>
      <c r="L1780" s="13" t="s">
        <v>5055</v>
      </c>
      <c r="M1780" s="13" t="s">
        <v>332</v>
      </c>
      <c r="N1780" t="s">
        <v>333</v>
      </c>
      <c r="Q1780" t="s">
        <v>334</v>
      </c>
      <c r="S1780" s="9"/>
      <c r="T1780">
        <v>2</v>
      </c>
      <c r="U1780" s="210" t="s">
        <v>5045</v>
      </c>
      <c r="V1780" s="14">
        <v>1</v>
      </c>
      <c r="W1780" s="14">
        <v>1</v>
      </c>
      <c r="X1780" s="14" t="s">
        <v>270</v>
      </c>
      <c r="Y1780">
        <v>613</v>
      </c>
      <c r="Z1780" t="s">
        <v>271</v>
      </c>
      <c r="AA1780">
        <f t="shared" si="27"/>
        <v>4</v>
      </c>
    </row>
    <row r="1781" spans="1:27" x14ac:dyDescent="0.2">
      <c r="A1781">
        <v>7774</v>
      </c>
      <c r="B1781" s="1" t="s">
        <v>5058</v>
      </c>
      <c r="C1781" t="s">
        <v>2040</v>
      </c>
      <c r="D1781" s="9" t="s">
        <v>2741</v>
      </c>
      <c r="E1781" s="9" t="s">
        <v>259</v>
      </c>
      <c r="F1781" s="9" t="s">
        <v>721</v>
      </c>
      <c r="G1781" s="10">
        <v>1</v>
      </c>
      <c r="H1781" s="10" t="s">
        <v>536</v>
      </c>
      <c r="I1781" s="10">
        <v>1945</v>
      </c>
      <c r="J1781" s="11" t="s">
        <v>5054</v>
      </c>
      <c r="K1781" s="12" t="s">
        <v>415</v>
      </c>
      <c r="L1781" s="13" t="s">
        <v>5059</v>
      </c>
      <c r="M1781" s="13" t="s">
        <v>290</v>
      </c>
      <c r="N1781" t="s">
        <v>573</v>
      </c>
      <c r="O1781" t="s">
        <v>320</v>
      </c>
      <c r="S1781" s="9"/>
      <c r="T1781">
        <v>2</v>
      </c>
      <c r="U1781" s="210" t="s">
        <v>5045</v>
      </c>
      <c r="V1781" s="14">
        <v>1</v>
      </c>
      <c r="W1781" s="14">
        <v>1</v>
      </c>
      <c r="X1781" s="14" t="s">
        <v>270</v>
      </c>
      <c r="Y1781">
        <v>692</v>
      </c>
      <c r="Z1781" t="s">
        <v>271</v>
      </c>
      <c r="AA1781">
        <f t="shared" si="27"/>
        <v>2</v>
      </c>
    </row>
    <row r="1782" spans="1:27" x14ac:dyDescent="0.2">
      <c r="A1782">
        <v>6899</v>
      </c>
      <c r="B1782" s="77" t="s">
        <v>5063</v>
      </c>
      <c r="C1782" t="s">
        <v>1027</v>
      </c>
      <c r="D1782" s="78">
        <v>464</v>
      </c>
      <c r="E1782" s="78" t="s">
        <v>259</v>
      </c>
      <c r="F1782" s="9" t="s">
        <v>1416</v>
      </c>
      <c r="G1782" s="79">
        <v>1</v>
      </c>
      <c r="H1782" s="79" t="s">
        <v>536</v>
      </c>
      <c r="I1782" s="79">
        <v>1945</v>
      </c>
      <c r="J1782" s="80" t="s">
        <v>5054</v>
      </c>
      <c r="K1782" s="12" t="s">
        <v>415</v>
      </c>
      <c r="L1782" s="13" t="s">
        <v>228</v>
      </c>
      <c r="M1782" s="81" t="s">
        <v>332</v>
      </c>
      <c r="N1782" s="76" t="s">
        <v>333</v>
      </c>
      <c r="O1782" s="76"/>
      <c r="P1782" s="76"/>
      <c r="Q1782" t="s">
        <v>334</v>
      </c>
      <c r="S1782" s="78"/>
      <c r="T1782">
        <v>2</v>
      </c>
      <c r="U1782" s="210" t="s">
        <v>5045</v>
      </c>
      <c r="V1782" s="14">
        <v>1</v>
      </c>
      <c r="W1782" s="14">
        <v>1</v>
      </c>
      <c r="X1782" s="14" t="s">
        <v>270</v>
      </c>
      <c r="Y1782">
        <v>464</v>
      </c>
      <c r="Z1782" t="s">
        <v>271</v>
      </c>
      <c r="AA1782">
        <f t="shared" si="27"/>
        <v>1</v>
      </c>
    </row>
    <row r="1783" spans="1:27" x14ac:dyDescent="0.2">
      <c r="A1783">
        <v>1441</v>
      </c>
      <c r="B1783" s="1" t="s">
        <v>5069</v>
      </c>
      <c r="C1783" t="s">
        <v>1027</v>
      </c>
      <c r="D1783" s="9" t="s">
        <v>5070</v>
      </c>
      <c r="E1783" s="9" t="s">
        <v>876</v>
      </c>
      <c r="F1783" s="9" t="s">
        <v>1416</v>
      </c>
      <c r="G1783" s="10">
        <v>2</v>
      </c>
      <c r="H1783" s="10" t="s">
        <v>536</v>
      </c>
      <c r="I1783" s="10">
        <v>1945</v>
      </c>
      <c r="J1783" s="11">
        <v>16470</v>
      </c>
      <c r="K1783" s="12" t="s">
        <v>237</v>
      </c>
      <c r="L1783" s="13" t="s">
        <v>5071</v>
      </c>
      <c r="M1783" s="13" t="s">
        <v>263</v>
      </c>
      <c r="N1783" t="s">
        <v>613</v>
      </c>
      <c r="O1783" t="s">
        <v>1087</v>
      </c>
      <c r="Q1783" t="s">
        <v>672</v>
      </c>
      <c r="S1783" s="9"/>
      <c r="T1783">
        <v>2</v>
      </c>
      <c r="U1783" s="210" t="s">
        <v>5045</v>
      </c>
      <c r="V1783" s="14">
        <v>1</v>
      </c>
      <c r="W1783" s="14">
        <v>1</v>
      </c>
      <c r="X1783" s="14" t="s">
        <v>270</v>
      </c>
      <c r="Y1783">
        <v>82</v>
      </c>
      <c r="Z1783" t="s">
        <v>1419</v>
      </c>
      <c r="AA1783">
        <f t="shared" si="27"/>
        <v>3</v>
      </c>
    </row>
    <row r="1784" spans="1:27" x14ac:dyDescent="0.2">
      <c r="A1784">
        <v>5864</v>
      </c>
      <c r="B1784" s="1" t="s">
        <v>5075</v>
      </c>
      <c r="C1784" t="s">
        <v>3985</v>
      </c>
      <c r="D1784" s="9" t="s">
        <v>2067</v>
      </c>
      <c r="E1784" s="9" t="s">
        <v>2588</v>
      </c>
      <c r="F1784" s="9" t="s">
        <v>776</v>
      </c>
      <c r="G1784" s="10">
        <v>2</v>
      </c>
      <c r="H1784" s="10" t="s">
        <v>536</v>
      </c>
      <c r="I1784" s="10">
        <v>1945</v>
      </c>
      <c r="J1784" s="11">
        <v>16470</v>
      </c>
      <c r="K1784" s="12" t="s">
        <v>237</v>
      </c>
      <c r="L1784" s="13" t="s">
        <v>5076</v>
      </c>
      <c r="M1784" s="13" t="s">
        <v>290</v>
      </c>
      <c r="N1784" t="s">
        <v>291</v>
      </c>
      <c r="O1784" t="s">
        <v>520</v>
      </c>
      <c r="S1784" s="9"/>
      <c r="T1784">
        <v>2</v>
      </c>
      <c r="U1784" s="210" t="s">
        <v>5045</v>
      </c>
      <c r="V1784" s="14">
        <v>1</v>
      </c>
      <c r="W1784" s="14">
        <v>1</v>
      </c>
      <c r="X1784" s="14" t="s">
        <v>294</v>
      </c>
      <c r="Y1784" t="s">
        <v>2067</v>
      </c>
      <c r="Z1784" t="s">
        <v>18167</v>
      </c>
      <c r="AA1784">
        <f t="shared" si="27"/>
        <v>1</v>
      </c>
    </row>
    <row r="1785" spans="1:27" x14ac:dyDescent="0.2">
      <c r="A1785">
        <v>352</v>
      </c>
      <c r="B1785" s="1" t="s">
        <v>5066</v>
      </c>
      <c r="C1785" t="s">
        <v>1008</v>
      </c>
      <c r="D1785" s="9" t="s">
        <v>5067</v>
      </c>
      <c r="E1785" s="9" t="s">
        <v>259</v>
      </c>
      <c r="F1785" s="9" t="s">
        <v>286</v>
      </c>
      <c r="G1785" s="10">
        <v>2</v>
      </c>
      <c r="H1785" s="10" t="s">
        <v>536</v>
      </c>
      <c r="I1785" s="10">
        <v>1945</v>
      </c>
      <c r="J1785" s="11">
        <v>16470</v>
      </c>
      <c r="K1785" s="12" t="s">
        <v>237</v>
      </c>
      <c r="L1785" s="13" t="s">
        <v>5068</v>
      </c>
      <c r="M1785" s="13" t="s">
        <v>290</v>
      </c>
      <c r="N1785" t="s">
        <v>291</v>
      </c>
      <c r="O1785" t="s">
        <v>760</v>
      </c>
      <c r="S1785" s="9"/>
      <c r="T1785">
        <v>2</v>
      </c>
      <c r="U1785" s="210" t="s">
        <v>5045</v>
      </c>
      <c r="V1785" s="14">
        <v>1</v>
      </c>
      <c r="W1785" s="14">
        <v>1</v>
      </c>
      <c r="X1785" s="14" t="s">
        <v>294</v>
      </c>
      <c r="Y1785" t="s">
        <v>1443</v>
      </c>
      <c r="Z1785" t="s">
        <v>271</v>
      </c>
      <c r="AA1785">
        <f t="shared" si="27"/>
        <v>6</v>
      </c>
    </row>
    <row r="1786" spans="1:27" x14ac:dyDescent="0.2">
      <c r="A1786">
        <v>38</v>
      </c>
      <c r="B1786" s="1" t="s">
        <v>5072</v>
      </c>
      <c r="C1786" t="s">
        <v>2040</v>
      </c>
      <c r="D1786" s="9" t="s">
        <v>3914</v>
      </c>
      <c r="E1786" s="9" t="s">
        <v>259</v>
      </c>
      <c r="F1786" s="9" t="s">
        <v>721</v>
      </c>
      <c r="G1786" s="10">
        <v>2</v>
      </c>
      <c r="H1786" s="10" t="s">
        <v>536</v>
      </c>
      <c r="I1786" s="10">
        <v>1945</v>
      </c>
      <c r="J1786" s="11">
        <v>16470</v>
      </c>
      <c r="K1786" s="12" t="s">
        <v>237</v>
      </c>
      <c r="L1786" s="13" t="s">
        <v>18465</v>
      </c>
      <c r="M1786" s="13" t="s">
        <v>290</v>
      </c>
      <c r="N1786" t="s">
        <v>291</v>
      </c>
      <c r="O1786" t="s">
        <v>292</v>
      </c>
      <c r="S1786" s="9"/>
      <c r="T1786">
        <v>2</v>
      </c>
      <c r="U1786" s="210" t="s">
        <v>5045</v>
      </c>
      <c r="V1786" s="14">
        <v>1</v>
      </c>
      <c r="W1786" s="14">
        <v>1</v>
      </c>
      <c r="X1786" s="14" t="s">
        <v>270</v>
      </c>
      <c r="Y1786">
        <v>109</v>
      </c>
      <c r="Z1786" t="s">
        <v>271</v>
      </c>
      <c r="AA1786">
        <f t="shared" si="27"/>
        <v>2</v>
      </c>
    </row>
    <row r="1787" spans="1:27" x14ac:dyDescent="0.2">
      <c r="A1787">
        <v>1290</v>
      </c>
      <c r="B1787" s="1" t="s">
        <v>5077</v>
      </c>
      <c r="C1787" t="s">
        <v>1027</v>
      </c>
      <c r="D1787" s="9">
        <v>239</v>
      </c>
      <c r="E1787" s="9" t="s">
        <v>259</v>
      </c>
      <c r="F1787" s="9" t="s">
        <v>312</v>
      </c>
      <c r="G1787" s="10">
        <v>2</v>
      </c>
      <c r="H1787" s="10" t="s">
        <v>536</v>
      </c>
      <c r="I1787" s="10">
        <v>1945</v>
      </c>
      <c r="J1787" s="11">
        <v>16470</v>
      </c>
      <c r="K1787" s="12" t="s">
        <v>237</v>
      </c>
      <c r="L1787" s="13" t="s">
        <v>5078</v>
      </c>
      <c r="M1787" s="13" t="s">
        <v>290</v>
      </c>
      <c r="N1787" t="s">
        <v>291</v>
      </c>
      <c r="O1787" t="s">
        <v>292</v>
      </c>
      <c r="S1787" s="9"/>
      <c r="T1787">
        <v>2</v>
      </c>
      <c r="U1787" s="210" t="s">
        <v>5045</v>
      </c>
      <c r="V1787" s="14">
        <v>1</v>
      </c>
      <c r="W1787" s="14">
        <v>1</v>
      </c>
      <c r="X1787" s="14" t="s">
        <v>270</v>
      </c>
      <c r="Y1787">
        <v>239</v>
      </c>
      <c r="Z1787" t="s">
        <v>271</v>
      </c>
      <c r="AA1787">
        <f t="shared" si="27"/>
        <v>1</v>
      </c>
    </row>
    <row r="1788" spans="1:27" x14ac:dyDescent="0.2">
      <c r="A1788">
        <v>3128</v>
      </c>
      <c r="B1788" s="1" t="s">
        <v>5073</v>
      </c>
      <c r="C1788" t="s">
        <v>1027</v>
      </c>
      <c r="D1788" s="9" t="s">
        <v>5074</v>
      </c>
      <c r="E1788" s="9" t="s">
        <v>259</v>
      </c>
      <c r="F1788" s="9" t="s">
        <v>413</v>
      </c>
      <c r="G1788" s="10">
        <v>2</v>
      </c>
      <c r="H1788" s="10" t="s">
        <v>536</v>
      </c>
      <c r="I1788" s="10">
        <v>1945</v>
      </c>
      <c r="J1788" s="11">
        <v>16470</v>
      </c>
      <c r="K1788" s="12" t="s">
        <v>237</v>
      </c>
      <c r="L1788" s="13" t="s">
        <v>18512</v>
      </c>
      <c r="M1788" s="13" t="s">
        <v>332</v>
      </c>
      <c r="N1788" t="s">
        <v>333</v>
      </c>
      <c r="Q1788" t="s">
        <v>334</v>
      </c>
      <c r="S1788" s="9"/>
      <c r="T1788">
        <v>2</v>
      </c>
      <c r="U1788" s="210" t="s">
        <v>5045</v>
      </c>
      <c r="V1788" s="14">
        <v>1</v>
      </c>
      <c r="W1788" s="14">
        <v>1</v>
      </c>
      <c r="X1788" s="14" t="s">
        <v>270</v>
      </c>
      <c r="Y1788" t="s">
        <v>5074</v>
      </c>
      <c r="Z1788" t="s">
        <v>271</v>
      </c>
      <c r="AA1788">
        <f t="shared" si="27"/>
        <v>1</v>
      </c>
    </row>
    <row r="1789" spans="1:27" x14ac:dyDescent="0.2">
      <c r="A1789">
        <v>5771</v>
      </c>
      <c r="B1789" s="1" t="s">
        <v>5079</v>
      </c>
      <c r="C1789" t="s">
        <v>1027</v>
      </c>
      <c r="D1789" s="9">
        <v>21</v>
      </c>
      <c r="E1789" s="9" t="s">
        <v>259</v>
      </c>
      <c r="F1789" s="9" t="s">
        <v>1416</v>
      </c>
      <c r="G1789" s="10">
        <v>2</v>
      </c>
      <c r="H1789" s="10" t="s">
        <v>536</v>
      </c>
      <c r="I1789" s="10">
        <v>1945</v>
      </c>
      <c r="J1789" s="11" t="s">
        <v>5080</v>
      </c>
      <c r="K1789" s="12" t="s">
        <v>415</v>
      </c>
      <c r="L1789" s="13" t="s">
        <v>5081</v>
      </c>
      <c r="M1789" s="13" t="s">
        <v>263</v>
      </c>
      <c r="N1789" t="s">
        <v>470</v>
      </c>
      <c r="Q1789" t="s">
        <v>672</v>
      </c>
      <c r="S1789" s="9"/>
      <c r="T1789">
        <v>2</v>
      </c>
      <c r="U1789" s="210" t="s">
        <v>5045</v>
      </c>
      <c r="V1789" s="14">
        <v>1</v>
      </c>
      <c r="W1789" s="14">
        <v>1</v>
      </c>
      <c r="X1789" s="14" t="s">
        <v>270</v>
      </c>
      <c r="Y1789">
        <v>21</v>
      </c>
      <c r="Z1789" t="s">
        <v>271</v>
      </c>
      <c r="AA1789">
        <f t="shared" si="27"/>
        <v>1</v>
      </c>
    </row>
    <row r="1790" spans="1:27" x14ac:dyDescent="0.2">
      <c r="A1790">
        <v>987</v>
      </c>
      <c r="B1790" s="1" t="s">
        <v>5082</v>
      </c>
      <c r="C1790" t="s">
        <v>284</v>
      </c>
      <c r="D1790" s="9" t="s">
        <v>5083</v>
      </c>
      <c r="E1790" s="9" t="s">
        <v>259</v>
      </c>
      <c r="F1790" s="9" t="s">
        <v>532</v>
      </c>
      <c r="G1790" s="10">
        <v>3</v>
      </c>
      <c r="H1790" s="10" t="s">
        <v>536</v>
      </c>
      <c r="I1790" s="10">
        <v>1945</v>
      </c>
      <c r="J1790" s="11">
        <v>16471</v>
      </c>
      <c r="K1790" s="12" t="s">
        <v>237</v>
      </c>
      <c r="L1790" s="13" t="s">
        <v>5084</v>
      </c>
      <c r="M1790" s="13" t="s">
        <v>290</v>
      </c>
      <c r="N1790" t="s">
        <v>291</v>
      </c>
      <c r="O1790" t="s">
        <v>695</v>
      </c>
      <c r="S1790" s="9"/>
      <c r="T1790">
        <v>2</v>
      </c>
      <c r="U1790" s="210" t="s">
        <v>5045</v>
      </c>
      <c r="V1790" s="14">
        <v>1</v>
      </c>
      <c r="W1790" s="14">
        <v>1</v>
      </c>
      <c r="X1790" s="14" t="s">
        <v>294</v>
      </c>
      <c r="Y1790" t="s">
        <v>3625</v>
      </c>
      <c r="Z1790" t="s">
        <v>271</v>
      </c>
      <c r="AA1790">
        <f t="shared" si="27"/>
        <v>4</v>
      </c>
    </row>
    <row r="1791" spans="1:27" x14ac:dyDescent="0.2">
      <c r="A1791">
        <v>3126</v>
      </c>
      <c r="B1791" s="1" t="s">
        <v>5091</v>
      </c>
      <c r="C1791" t="s">
        <v>1523</v>
      </c>
      <c r="D1791" s="9" t="s">
        <v>3653</v>
      </c>
      <c r="E1791" s="9" t="s">
        <v>259</v>
      </c>
      <c r="F1791" s="9" t="s">
        <v>312</v>
      </c>
      <c r="G1791" s="10">
        <v>3</v>
      </c>
      <c r="H1791" s="10" t="s">
        <v>536</v>
      </c>
      <c r="I1791" s="10">
        <v>1945</v>
      </c>
      <c r="J1791" s="11">
        <v>16471</v>
      </c>
      <c r="K1791" s="12" t="s">
        <v>237</v>
      </c>
      <c r="L1791" s="13" t="s">
        <v>18830</v>
      </c>
      <c r="M1791" s="13" t="s">
        <v>290</v>
      </c>
      <c r="O1791" t="s">
        <v>1840</v>
      </c>
      <c r="S1791" s="9"/>
      <c r="T1791">
        <v>2</v>
      </c>
      <c r="U1791" s="210" t="s">
        <v>5045</v>
      </c>
      <c r="V1791" s="14">
        <v>1</v>
      </c>
      <c r="W1791" s="14">
        <v>1</v>
      </c>
      <c r="X1791" s="14" t="s">
        <v>270</v>
      </c>
      <c r="Y1791">
        <v>29</v>
      </c>
      <c r="Z1791" t="s">
        <v>505</v>
      </c>
      <c r="AA1791">
        <f t="shared" si="27"/>
        <v>2</v>
      </c>
    </row>
    <row r="1792" spans="1:27" x14ac:dyDescent="0.2">
      <c r="A1792">
        <v>4515</v>
      </c>
      <c r="B1792" s="1" t="s">
        <v>5088</v>
      </c>
      <c r="C1792" t="s">
        <v>1027</v>
      </c>
      <c r="D1792" s="9" t="s">
        <v>1039</v>
      </c>
      <c r="E1792" s="9" t="s">
        <v>259</v>
      </c>
      <c r="F1792" s="9" t="s">
        <v>532</v>
      </c>
      <c r="G1792" s="10">
        <v>3</v>
      </c>
      <c r="H1792" s="10" t="s">
        <v>536</v>
      </c>
      <c r="I1792" s="10">
        <v>1945</v>
      </c>
      <c r="J1792" s="11">
        <v>16471</v>
      </c>
      <c r="K1792" s="12" t="s">
        <v>237</v>
      </c>
      <c r="L1792" s="13" t="s">
        <v>18693</v>
      </c>
      <c r="M1792" s="13" t="s">
        <v>290</v>
      </c>
      <c r="N1792" t="s">
        <v>291</v>
      </c>
      <c r="O1792" t="s">
        <v>334</v>
      </c>
      <c r="S1792" s="9"/>
      <c r="T1792">
        <v>2</v>
      </c>
      <c r="U1792" s="210" t="s">
        <v>5045</v>
      </c>
      <c r="V1792" s="14">
        <v>1</v>
      </c>
      <c r="W1792" s="14">
        <v>1</v>
      </c>
      <c r="X1792" s="14" t="s">
        <v>294</v>
      </c>
      <c r="Y1792" t="s">
        <v>971</v>
      </c>
      <c r="Z1792" t="s">
        <v>271</v>
      </c>
      <c r="AA1792">
        <f t="shared" si="27"/>
        <v>2</v>
      </c>
    </row>
    <row r="1793" spans="1:27" x14ac:dyDescent="0.2">
      <c r="A1793">
        <v>5426</v>
      </c>
      <c r="B1793" s="1" t="s">
        <v>5089</v>
      </c>
      <c r="C1793" t="s">
        <v>2040</v>
      </c>
      <c r="D1793" s="9" t="s">
        <v>4536</v>
      </c>
      <c r="E1793" s="9" t="s">
        <v>259</v>
      </c>
      <c r="F1793" s="9" t="s">
        <v>721</v>
      </c>
      <c r="G1793" s="10">
        <v>3</v>
      </c>
      <c r="H1793" s="10" t="s">
        <v>536</v>
      </c>
      <c r="I1793" s="10">
        <v>1945</v>
      </c>
      <c r="J1793" s="11">
        <v>16471</v>
      </c>
      <c r="K1793" s="12" t="s">
        <v>237</v>
      </c>
      <c r="L1793" s="13" t="s">
        <v>5090</v>
      </c>
      <c r="M1793" s="13" t="s">
        <v>290</v>
      </c>
      <c r="N1793" t="s">
        <v>573</v>
      </c>
      <c r="O1793" t="s">
        <v>1087</v>
      </c>
      <c r="S1793" s="9"/>
      <c r="T1793">
        <v>2</v>
      </c>
      <c r="U1793" s="210" t="s">
        <v>5045</v>
      </c>
      <c r="V1793" s="14">
        <v>1</v>
      </c>
      <c r="W1793" s="14">
        <v>1</v>
      </c>
      <c r="X1793" s="14" t="s">
        <v>270</v>
      </c>
      <c r="Y1793">
        <v>105</v>
      </c>
      <c r="Z1793" t="s">
        <v>271</v>
      </c>
      <c r="AA1793">
        <f t="shared" si="27"/>
        <v>2</v>
      </c>
    </row>
    <row r="1794" spans="1:27" x14ac:dyDescent="0.2">
      <c r="A1794">
        <v>1937</v>
      </c>
      <c r="B1794" s="1" t="s">
        <v>5085</v>
      </c>
      <c r="C1794" t="s">
        <v>341</v>
      </c>
      <c r="D1794" s="9" t="s">
        <v>5086</v>
      </c>
      <c r="E1794" s="9" t="s">
        <v>259</v>
      </c>
      <c r="F1794" s="9" t="s">
        <v>532</v>
      </c>
      <c r="G1794" s="10">
        <v>3</v>
      </c>
      <c r="H1794" s="10" t="s">
        <v>536</v>
      </c>
      <c r="I1794" s="10">
        <v>1945</v>
      </c>
      <c r="J1794" s="11">
        <v>16471</v>
      </c>
      <c r="K1794" s="12" t="s">
        <v>415</v>
      </c>
      <c r="L1794" s="13" t="s">
        <v>5087</v>
      </c>
      <c r="M1794" s="13" t="s">
        <v>290</v>
      </c>
      <c r="N1794" t="s">
        <v>291</v>
      </c>
      <c r="O1794" t="s">
        <v>635</v>
      </c>
      <c r="S1794" s="9"/>
      <c r="T1794">
        <v>2</v>
      </c>
      <c r="U1794" s="210" t="s">
        <v>5045</v>
      </c>
      <c r="V1794" s="14">
        <v>1</v>
      </c>
      <c r="W1794" s="14">
        <v>1</v>
      </c>
      <c r="X1794" s="14" t="s">
        <v>294</v>
      </c>
      <c r="Y1794" t="s">
        <v>4748</v>
      </c>
      <c r="Z1794" t="s">
        <v>271</v>
      </c>
      <c r="AA1794">
        <f t="shared" ref="AA1794:AA1857" si="28">LEN(D1794)-LEN(SUBSTITUTE(D1794,"/",""))+1</f>
        <v>3</v>
      </c>
    </row>
    <row r="1795" spans="1:27" x14ac:dyDescent="0.2">
      <c r="A1795">
        <v>2908</v>
      </c>
      <c r="B1795" s="1" t="s">
        <v>5092</v>
      </c>
      <c r="C1795" t="s">
        <v>503</v>
      </c>
      <c r="D1795" s="9" t="s">
        <v>5093</v>
      </c>
      <c r="E1795" s="9" t="s">
        <v>259</v>
      </c>
      <c r="F1795" s="9" t="s">
        <v>532</v>
      </c>
      <c r="G1795" s="10">
        <v>3</v>
      </c>
      <c r="H1795" s="10" t="s">
        <v>536</v>
      </c>
      <c r="I1795" s="10">
        <v>1945</v>
      </c>
      <c r="J1795" s="11" t="s">
        <v>5094</v>
      </c>
      <c r="K1795" s="12" t="s">
        <v>415</v>
      </c>
      <c r="L1795" s="13" t="s">
        <v>18690</v>
      </c>
      <c r="M1795" s="13" t="s">
        <v>290</v>
      </c>
      <c r="N1795" t="s">
        <v>291</v>
      </c>
      <c r="O1795" t="s">
        <v>1087</v>
      </c>
      <c r="S1795" s="9"/>
      <c r="T1795">
        <v>2</v>
      </c>
      <c r="U1795" s="210" t="s">
        <v>5045</v>
      </c>
      <c r="V1795" s="14">
        <v>1</v>
      </c>
      <c r="W1795" s="14">
        <v>1</v>
      </c>
      <c r="X1795" s="14" t="s">
        <v>294</v>
      </c>
      <c r="Y1795" t="s">
        <v>4636</v>
      </c>
      <c r="Z1795" t="s">
        <v>505</v>
      </c>
      <c r="AA1795">
        <f t="shared" si="28"/>
        <v>2</v>
      </c>
    </row>
    <row r="1796" spans="1:27" x14ac:dyDescent="0.2">
      <c r="A1796">
        <v>6902</v>
      </c>
      <c r="B1796" s="77" t="s">
        <v>5095</v>
      </c>
      <c r="C1796" t="s">
        <v>1027</v>
      </c>
      <c r="D1796" s="78">
        <v>464</v>
      </c>
      <c r="E1796" s="78" t="s">
        <v>259</v>
      </c>
      <c r="F1796" s="9" t="s">
        <v>1416</v>
      </c>
      <c r="G1796" s="79">
        <v>3</v>
      </c>
      <c r="H1796" s="79" t="s">
        <v>536</v>
      </c>
      <c r="I1796" s="79">
        <v>1945</v>
      </c>
      <c r="J1796" s="11" t="s">
        <v>5094</v>
      </c>
      <c r="K1796" s="12" t="s">
        <v>415</v>
      </c>
      <c r="L1796" s="13" t="s">
        <v>5096</v>
      </c>
      <c r="M1796" s="81" t="s">
        <v>290</v>
      </c>
      <c r="N1796" t="s">
        <v>573</v>
      </c>
      <c r="O1796" t="s">
        <v>367</v>
      </c>
      <c r="Q1796" s="76"/>
      <c r="R1796" s="76"/>
      <c r="S1796" s="78"/>
      <c r="T1796">
        <v>2</v>
      </c>
      <c r="U1796" s="210" t="s">
        <v>5045</v>
      </c>
      <c r="V1796" s="14">
        <v>1</v>
      </c>
      <c r="W1796" s="14">
        <v>1</v>
      </c>
      <c r="X1796" s="14" t="s">
        <v>270</v>
      </c>
      <c r="Y1796">
        <v>464</v>
      </c>
      <c r="Z1796" t="s">
        <v>271</v>
      </c>
      <c r="AA1796">
        <f t="shared" si="28"/>
        <v>1</v>
      </c>
    </row>
    <row r="1797" spans="1:27" x14ac:dyDescent="0.2">
      <c r="A1797">
        <v>1806</v>
      </c>
      <c r="B1797" s="1" t="s">
        <v>5100</v>
      </c>
      <c r="C1797" t="s">
        <v>284</v>
      </c>
      <c r="D1797" s="9" t="s">
        <v>5101</v>
      </c>
      <c r="E1797" s="9" t="s">
        <v>259</v>
      </c>
      <c r="F1797" s="9" t="s">
        <v>532</v>
      </c>
      <c r="G1797" s="10">
        <v>4</v>
      </c>
      <c r="H1797" s="10" t="s">
        <v>536</v>
      </c>
      <c r="I1797" s="10">
        <v>1945</v>
      </c>
      <c r="J1797" s="11">
        <v>16472</v>
      </c>
      <c r="K1797" s="12" t="s">
        <v>237</v>
      </c>
      <c r="L1797" s="13" t="s">
        <v>5102</v>
      </c>
      <c r="M1797" s="13" t="s">
        <v>290</v>
      </c>
      <c r="N1797" t="s">
        <v>291</v>
      </c>
      <c r="O1797" t="s">
        <v>292</v>
      </c>
      <c r="S1797" s="9"/>
      <c r="T1797">
        <v>2</v>
      </c>
      <c r="U1797" s="210" t="s">
        <v>5045</v>
      </c>
      <c r="V1797" s="14">
        <v>1</v>
      </c>
      <c r="W1797" s="14">
        <v>1</v>
      </c>
      <c r="X1797" s="14" t="s">
        <v>294</v>
      </c>
      <c r="Y1797" t="s">
        <v>3625</v>
      </c>
      <c r="Z1797" t="s">
        <v>271</v>
      </c>
      <c r="AA1797">
        <f t="shared" si="28"/>
        <v>3</v>
      </c>
    </row>
    <row r="1798" spans="1:27" x14ac:dyDescent="0.2">
      <c r="A1798">
        <v>3199</v>
      </c>
      <c r="B1798" s="1" t="s">
        <v>5097</v>
      </c>
      <c r="C1798" t="s">
        <v>1027</v>
      </c>
      <c r="D1798" s="9" t="s">
        <v>5098</v>
      </c>
      <c r="E1798" s="9" t="s">
        <v>259</v>
      </c>
      <c r="F1798" s="9" t="s">
        <v>532</v>
      </c>
      <c r="G1798" s="10">
        <v>4</v>
      </c>
      <c r="H1798" s="10" t="s">
        <v>536</v>
      </c>
      <c r="I1798" s="10">
        <v>1945</v>
      </c>
      <c r="J1798" s="11">
        <v>16472</v>
      </c>
      <c r="K1798" s="12" t="s">
        <v>237</v>
      </c>
      <c r="L1798" s="13" t="s">
        <v>5099</v>
      </c>
      <c r="M1798" s="13" t="s">
        <v>290</v>
      </c>
      <c r="N1798" t="s">
        <v>291</v>
      </c>
      <c r="O1798" t="s">
        <v>292</v>
      </c>
      <c r="S1798" s="9"/>
      <c r="T1798">
        <v>2</v>
      </c>
      <c r="U1798" s="210" t="s">
        <v>5045</v>
      </c>
      <c r="V1798" s="14">
        <v>1</v>
      </c>
      <c r="W1798" s="14">
        <v>1</v>
      </c>
      <c r="X1798" s="14" t="s">
        <v>294</v>
      </c>
      <c r="Y1798" t="s">
        <v>971</v>
      </c>
      <c r="Z1798" t="s">
        <v>271</v>
      </c>
      <c r="AA1798">
        <f t="shared" si="28"/>
        <v>3</v>
      </c>
    </row>
    <row r="1799" spans="1:27" x14ac:dyDescent="0.2">
      <c r="A1799">
        <v>3978</v>
      </c>
      <c r="B1799" s="1" t="s">
        <v>5105</v>
      </c>
      <c r="C1799" t="s">
        <v>511</v>
      </c>
      <c r="D1799" s="9" t="s">
        <v>2100</v>
      </c>
      <c r="E1799" s="9" t="s">
        <v>508</v>
      </c>
      <c r="F1799" s="9" t="s">
        <v>286</v>
      </c>
      <c r="G1799" s="10">
        <v>4</v>
      </c>
      <c r="H1799" s="10" t="s">
        <v>536</v>
      </c>
      <c r="I1799" s="10">
        <v>1945</v>
      </c>
      <c r="J1799" s="11">
        <v>16472</v>
      </c>
      <c r="K1799" s="12" t="s">
        <v>237</v>
      </c>
      <c r="L1799" s="13" t="s">
        <v>18689</v>
      </c>
      <c r="M1799" s="13" t="s">
        <v>290</v>
      </c>
      <c r="N1799" t="s">
        <v>291</v>
      </c>
      <c r="O1799" t="s">
        <v>339</v>
      </c>
      <c r="S1799" s="9"/>
      <c r="T1799">
        <v>2</v>
      </c>
      <c r="U1799" s="210" t="s">
        <v>5045</v>
      </c>
      <c r="V1799" s="14">
        <v>1</v>
      </c>
      <c r="W1799" s="14">
        <v>1</v>
      </c>
      <c r="X1799" s="14" t="s">
        <v>294</v>
      </c>
      <c r="Y1799" t="s">
        <v>2100</v>
      </c>
      <c r="Z1799" t="s">
        <v>18167</v>
      </c>
      <c r="AA1799">
        <f t="shared" si="28"/>
        <v>1</v>
      </c>
    </row>
    <row r="1800" spans="1:27" x14ac:dyDescent="0.2">
      <c r="A1800">
        <v>1447</v>
      </c>
      <c r="B1800" s="1" t="s">
        <v>5106</v>
      </c>
      <c r="C1800" t="s">
        <v>1027</v>
      </c>
      <c r="D1800" s="9">
        <v>248</v>
      </c>
      <c r="E1800" s="9" t="s">
        <v>259</v>
      </c>
      <c r="F1800" s="9" t="s">
        <v>883</v>
      </c>
      <c r="G1800" s="10">
        <v>4</v>
      </c>
      <c r="H1800" s="10" t="s">
        <v>536</v>
      </c>
      <c r="I1800" s="10">
        <v>1945</v>
      </c>
      <c r="J1800" s="11">
        <v>16472</v>
      </c>
      <c r="K1800" s="12" t="s">
        <v>237</v>
      </c>
      <c r="L1800" s="13" t="s">
        <v>18144</v>
      </c>
      <c r="M1800" s="13" t="s">
        <v>290</v>
      </c>
      <c r="N1800" t="s">
        <v>291</v>
      </c>
      <c r="O1800" t="s">
        <v>4680</v>
      </c>
      <c r="S1800" s="9"/>
      <c r="T1800">
        <v>2</v>
      </c>
      <c r="U1800" s="210" t="s">
        <v>5045</v>
      </c>
      <c r="V1800" s="14">
        <v>1</v>
      </c>
      <c r="W1800" s="14">
        <v>1</v>
      </c>
      <c r="X1800" s="14" t="s">
        <v>270</v>
      </c>
      <c r="Y1800">
        <v>248</v>
      </c>
      <c r="Z1800" t="s">
        <v>271</v>
      </c>
      <c r="AA1800">
        <f t="shared" si="28"/>
        <v>1</v>
      </c>
    </row>
    <row r="1801" spans="1:27" x14ac:dyDescent="0.2">
      <c r="A1801">
        <v>1560</v>
      </c>
      <c r="B1801" s="1" t="s">
        <v>5107</v>
      </c>
      <c r="C1801" t="s">
        <v>2040</v>
      </c>
      <c r="D1801" s="9" t="s">
        <v>4782</v>
      </c>
      <c r="E1801" s="9" t="s">
        <v>259</v>
      </c>
      <c r="F1801" s="9" t="s">
        <v>721</v>
      </c>
      <c r="G1801" s="10">
        <v>4</v>
      </c>
      <c r="H1801" s="10" t="s">
        <v>536</v>
      </c>
      <c r="I1801" s="10">
        <v>1945</v>
      </c>
      <c r="J1801" s="11" t="s">
        <v>5108</v>
      </c>
      <c r="K1801" s="12" t="s">
        <v>415</v>
      </c>
      <c r="L1801" s="13" t="s">
        <v>17814</v>
      </c>
      <c r="M1801" s="13" t="s">
        <v>263</v>
      </c>
      <c r="N1801" t="s">
        <v>280</v>
      </c>
      <c r="Q1801" t="s">
        <v>281</v>
      </c>
      <c r="S1801" s="9"/>
      <c r="T1801">
        <v>2</v>
      </c>
      <c r="U1801" s="210" t="s">
        <v>5045</v>
      </c>
      <c r="V1801" s="14">
        <v>1</v>
      </c>
      <c r="W1801" s="14">
        <v>1</v>
      </c>
      <c r="X1801" s="14" t="s">
        <v>270</v>
      </c>
      <c r="Y1801">
        <v>128</v>
      </c>
      <c r="Z1801" t="s">
        <v>271</v>
      </c>
      <c r="AA1801">
        <f t="shared" si="28"/>
        <v>2</v>
      </c>
    </row>
    <row r="1802" spans="1:27" x14ac:dyDescent="0.2">
      <c r="A1802">
        <v>6228</v>
      </c>
      <c r="B1802" s="1" t="s">
        <v>5109</v>
      </c>
      <c r="C1802" t="s">
        <v>1027</v>
      </c>
      <c r="D1802" s="9">
        <v>418</v>
      </c>
      <c r="E1802" s="9" t="s">
        <v>259</v>
      </c>
      <c r="F1802" s="9" t="s">
        <v>1416</v>
      </c>
      <c r="G1802" s="10">
        <v>4</v>
      </c>
      <c r="H1802" s="10" t="s">
        <v>536</v>
      </c>
      <c r="I1802" s="10">
        <v>1945</v>
      </c>
      <c r="J1802" s="11" t="s">
        <v>5108</v>
      </c>
      <c r="K1802" s="12" t="s">
        <v>415</v>
      </c>
      <c r="L1802" s="13" t="s">
        <v>102</v>
      </c>
      <c r="M1802" s="13" t="s">
        <v>332</v>
      </c>
      <c r="N1802" t="s">
        <v>333</v>
      </c>
      <c r="Q1802" t="s">
        <v>334</v>
      </c>
      <c r="S1802" s="9"/>
      <c r="T1802">
        <v>2</v>
      </c>
      <c r="U1802" s="210" t="s">
        <v>5045</v>
      </c>
      <c r="V1802" s="14">
        <v>1</v>
      </c>
      <c r="W1802" s="14">
        <v>1</v>
      </c>
      <c r="X1802" s="14" t="s">
        <v>270</v>
      </c>
      <c r="Y1802">
        <v>418</v>
      </c>
      <c r="Z1802" t="s">
        <v>271</v>
      </c>
      <c r="AA1802">
        <f t="shared" si="28"/>
        <v>1</v>
      </c>
    </row>
    <row r="1803" spans="1:27" x14ac:dyDescent="0.2">
      <c r="A1803">
        <v>4373</v>
      </c>
      <c r="B1803" s="1" t="s">
        <v>5103</v>
      </c>
      <c r="C1803" t="s">
        <v>1798</v>
      </c>
      <c r="D1803" s="9" t="s">
        <v>2138</v>
      </c>
      <c r="E1803" s="9" t="s">
        <v>259</v>
      </c>
      <c r="F1803" s="9" t="s">
        <v>748</v>
      </c>
      <c r="G1803" s="10">
        <v>4</v>
      </c>
      <c r="H1803" s="10" t="s">
        <v>536</v>
      </c>
      <c r="I1803" s="10">
        <v>1945</v>
      </c>
      <c r="J1803" s="11">
        <v>16472</v>
      </c>
      <c r="K1803" s="12"/>
      <c r="L1803" s="13" t="s">
        <v>5104</v>
      </c>
      <c r="M1803" s="13" t="s">
        <v>290</v>
      </c>
      <c r="O1803" t="s">
        <v>635</v>
      </c>
      <c r="S1803" s="9"/>
      <c r="T1803">
        <v>2</v>
      </c>
      <c r="U1803" s="210" t="s">
        <v>5045</v>
      </c>
      <c r="V1803" s="14">
        <v>1</v>
      </c>
      <c r="W1803" s="14">
        <v>1</v>
      </c>
      <c r="X1803" s="14" t="s">
        <v>270</v>
      </c>
      <c r="Y1803" t="s">
        <v>2138</v>
      </c>
      <c r="Z1803" t="s">
        <v>271</v>
      </c>
      <c r="AA1803">
        <f t="shared" si="28"/>
        <v>1</v>
      </c>
    </row>
    <row r="1804" spans="1:27" x14ac:dyDescent="0.2">
      <c r="A1804">
        <v>282</v>
      </c>
      <c r="B1804" s="1" t="s">
        <v>5110</v>
      </c>
      <c r="C1804" t="s">
        <v>1027</v>
      </c>
      <c r="D1804" s="9" t="s">
        <v>5111</v>
      </c>
      <c r="E1804" s="9" t="s">
        <v>259</v>
      </c>
      <c r="F1804" s="9" t="s">
        <v>532</v>
      </c>
      <c r="G1804" s="10">
        <v>5</v>
      </c>
      <c r="H1804" s="10" t="s">
        <v>536</v>
      </c>
      <c r="I1804" s="10">
        <v>1945</v>
      </c>
      <c r="J1804" s="11">
        <v>16473</v>
      </c>
      <c r="K1804" s="12" t="s">
        <v>237</v>
      </c>
      <c r="L1804" s="13" t="s">
        <v>5112</v>
      </c>
      <c r="M1804" s="13" t="s">
        <v>290</v>
      </c>
      <c r="N1804" t="s">
        <v>291</v>
      </c>
      <c r="O1804" t="s">
        <v>480</v>
      </c>
      <c r="S1804" s="9"/>
      <c r="T1804">
        <v>2</v>
      </c>
      <c r="U1804" s="210" t="s">
        <v>5045</v>
      </c>
      <c r="V1804" s="14">
        <v>1</v>
      </c>
      <c r="W1804" s="14">
        <v>1</v>
      </c>
      <c r="X1804" s="14" t="s">
        <v>294</v>
      </c>
      <c r="Y1804" t="s">
        <v>3625</v>
      </c>
      <c r="Z1804" t="s">
        <v>271</v>
      </c>
      <c r="AA1804">
        <f t="shared" si="28"/>
        <v>4</v>
      </c>
    </row>
    <row r="1805" spans="1:27" x14ac:dyDescent="0.2">
      <c r="A1805">
        <v>6690</v>
      </c>
      <c r="B1805" s="1" t="s">
        <v>5115</v>
      </c>
      <c r="C1805" t="s">
        <v>3985</v>
      </c>
      <c r="D1805" s="9" t="s">
        <v>4636</v>
      </c>
      <c r="E1805" s="9" t="s">
        <v>259</v>
      </c>
      <c r="F1805" s="9" t="s">
        <v>532</v>
      </c>
      <c r="G1805" s="10">
        <v>5</v>
      </c>
      <c r="H1805" s="10" t="s">
        <v>536</v>
      </c>
      <c r="I1805" s="10">
        <v>1945</v>
      </c>
      <c r="J1805" s="11">
        <v>16473</v>
      </c>
      <c r="K1805" s="12" t="s">
        <v>237</v>
      </c>
      <c r="L1805" s="13" t="s">
        <v>5116</v>
      </c>
      <c r="M1805" s="13" t="s">
        <v>290</v>
      </c>
      <c r="N1805" t="s">
        <v>291</v>
      </c>
      <c r="O1805" t="s">
        <v>520</v>
      </c>
      <c r="S1805" s="9"/>
      <c r="T1805">
        <v>2</v>
      </c>
      <c r="U1805" s="210" t="s">
        <v>5045</v>
      </c>
      <c r="V1805" s="14">
        <v>1</v>
      </c>
      <c r="W1805" s="14">
        <v>1</v>
      </c>
      <c r="X1805" s="14" t="s">
        <v>294</v>
      </c>
      <c r="Y1805" t="s">
        <v>4636</v>
      </c>
      <c r="Z1805" t="s">
        <v>18167</v>
      </c>
      <c r="AA1805">
        <f t="shared" si="28"/>
        <v>1</v>
      </c>
    </row>
    <row r="1806" spans="1:27" x14ac:dyDescent="0.2">
      <c r="A1806">
        <v>3623</v>
      </c>
      <c r="B1806" s="1" t="s">
        <v>5113</v>
      </c>
      <c r="C1806" t="s">
        <v>2040</v>
      </c>
      <c r="D1806" s="9" t="s">
        <v>4185</v>
      </c>
      <c r="E1806" s="9" t="s">
        <v>259</v>
      </c>
      <c r="F1806" s="9" t="s">
        <v>721</v>
      </c>
      <c r="G1806" s="10">
        <v>5</v>
      </c>
      <c r="H1806" s="10" t="s">
        <v>536</v>
      </c>
      <c r="I1806" s="10">
        <v>1945</v>
      </c>
      <c r="J1806" s="11">
        <v>16473</v>
      </c>
      <c r="K1806" s="12" t="s">
        <v>237</v>
      </c>
      <c r="L1806" s="13" t="s">
        <v>5114</v>
      </c>
      <c r="M1806" s="13" t="s">
        <v>290</v>
      </c>
      <c r="N1806" t="s">
        <v>291</v>
      </c>
      <c r="O1806" t="s">
        <v>292</v>
      </c>
      <c r="S1806" s="9"/>
      <c r="T1806">
        <v>2</v>
      </c>
      <c r="U1806" s="210" t="s">
        <v>5045</v>
      </c>
      <c r="V1806" s="14">
        <v>1</v>
      </c>
      <c r="W1806" s="14">
        <v>1</v>
      </c>
      <c r="X1806" s="14" t="s">
        <v>270</v>
      </c>
      <c r="Y1806">
        <v>128</v>
      </c>
      <c r="Z1806" t="s">
        <v>3085</v>
      </c>
      <c r="AA1806">
        <f t="shared" si="28"/>
        <v>2</v>
      </c>
    </row>
    <row r="1807" spans="1:27" x14ac:dyDescent="0.2">
      <c r="A1807">
        <v>2706</v>
      </c>
      <c r="B1807" s="1" t="s">
        <v>5117</v>
      </c>
      <c r="C1807" t="s">
        <v>2040</v>
      </c>
      <c r="D1807" s="9" t="s">
        <v>5118</v>
      </c>
      <c r="E1807" s="9" t="s">
        <v>259</v>
      </c>
      <c r="F1807" s="9" t="s">
        <v>721</v>
      </c>
      <c r="G1807" s="10">
        <v>5</v>
      </c>
      <c r="H1807" s="10" t="s">
        <v>536</v>
      </c>
      <c r="I1807" s="10">
        <v>1945</v>
      </c>
      <c r="J1807" s="11" t="s">
        <v>5119</v>
      </c>
      <c r="K1807" s="12" t="s">
        <v>415</v>
      </c>
      <c r="L1807" s="13" t="s">
        <v>5120</v>
      </c>
      <c r="M1807" s="13" t="s">
        <v>332</v>
      </c>
      <c r="N1807" t="s">
        <v>333</v>
      </c>
      <c r="Q1807" t="s">
        <v>334</v>
      </c>
      <c r="S1807" s="9"/>
      <c r="T1807">
        <v>2</v>
      </c>
      <c r="U1807" s="210" t="s">
        <v>5045</v>
      </c>
      <c r="V1807" s="14">
        <v>1</v>
      </c>
      <c r="W1807" s="14">
        <v>1</v>
      </c>
      <c r="X1807" s="14" t="s">
        <v>270</v>
      </c>
      <c r="Y1807">
        <v>571</v>
      </c>
      <c r="Z1807" t="s">
        <v>271</v>
      </c>
      <c r="AA1807">
        <f t="shared" si="28"/>
        <v>3</v>
      </c>
    </row>
    <row r="1808" spans="1:27" x14ac:dyDescent="0.2">
      <c r="A1808">
        <v>6567</v>
      </c>
      <c r="B1808" s="1" t="s">
        <v>5121</v>
      </c>
      <c r="C1808" t="s">
        <v>2805</v>
      </c>
      <c r="D1808" s="9" t="s">
        <v>4291</v>
      </c>
      <c r="E1808" s="9" t="s">
        <v>2806</v>
      </c>
      <c r="F1808" s="9" t="s">
        <v>532</v>
      </c>
      <c r="G1808" s="10">
        <v>6</v>
      </c>
      <c r="H1808" s="10" t="s">
        <v>536</v>
      </c>
      <c r="I1808" s="10">
        <v>1945</v>
      </c>
      <c r="J1808" s="11">
        <v>16474</v>
      </c>
      <c r="K1808" s="12" t="s">
        <v>237</v>
      </c>
      <c r="L1808" s="13" t="s">
        <v>18466</v>
      </c>
      <c r="M1808" s="13" t="s">
        <v>290</v>
      </c>
      <c r="N1808" t="s">
        <v>291</v>
      </c>
      <c r="O1808" t="s">
        <v>320</v>
      </c>
      <c r="S1808" s="9"/>
      <c r="T1808">
        <v>2</v>
      </c>
      <c r="U1808" s="210" t="s">
        <v>5045</v>
      </c>
      <c r="V1808" s="14">
        <v>1</v>
      </c>
      <c r="W1808" s="14">
        <v>1</v>
      </c>
      <c r="X1808" s="14" t="s">
        <v>294</v>
      </c>
      <c r="Y1808" t="s">
        <v>4291</v>
      </c>
      <c r="Z1808" t="s">
        <v>2808</v>
      </c>
      <c r="AA1808">
        <f t="shared" si="28"/>
        <v>1</v>
      </c>
    </row>
    <row r="1809" spans="1:27" x14ac:dyDescent="0.2">
      <c r="A1809">
        <v>28</v>
      </c>
      <c r="B1809" s="1" t="s">
        <v>5122</v>
      </c>
      <c r="C1809" t="s">
        <v>412</v>
      </c>
      <c r="D1809" s="9" t="s">
        <v>5123</v>
      </c>
      <c r="E1809" s="9" t="s">
        <v>259</v>
      </c>
      <c r="F1809" s="9" t="s">
        <v>532</v>
      </c>
      <c r="G1809" s="10">
        <v>7</v>
      </c>
      <c r="H1809" s="10" t="s">
        <v>536</v>
      </c>
      <c r="I1809" s="10">
        <v>1945</v>
      </c>
      <c r="J1809" s="11">
        <v>16475</v>
      </c>
      <c r="K1809" s="12" t="s">
        <v>237</v>
      </c>
      <c r="L1809" s="117" t="s">
        <v>6</v>
      </c>
      <c r="M1809" s="13" t="s">
        <v>290</v>
      </c>
      <c r="N1809" t="s">
        <v>291</v>
      </c>
      <c r="O1809" t="s">
        <v>692</v>
      </c>
      <c r="S1809" s="9"/>
      <c r="T1809">
        <v>2</v>
      </c>
      <c r="U1809" s="210" t="s">
        <v>5045</v>
      </c>
      <c r="V1809" s="14">
        <v>1</v>
      </c>
      <c r="W1809" s="14">
        <v>1</v>
      </c>
      <c r="X1809" s="14" t="s">
        <v>294</v>
      </c>
      <c r="Y1809" t="s">
        <v>3929</v>
      </c>
      <c r="Z1809" t="s">
        <v>271</v>
      </c>
      <c r="AA1809">
        <f t="shared" si="28"/>
        <v>2</v>
      </c>
    </row>
    <row r="1810" spans="1:27" x14ac:dyDescent="0.2">
      <c r="A1810">
        <v>818</v>
      </c>
      <c r="B1810" s="1" t="s">
        <v>5124</v>
      </c>
      <c r="C1810" t="s">
        <v>2040</v>
      </c>
      <c r="D1810" s="9">
        <v>692</v>
      </c>
      <c r="E1810" s="9" t="s">
        <v>259</v>
      </c>
      <c r="F1810" s="9" t="s">
        <v>721</v>
      </c>
      <c r="G1810" s="10">
        <v>7</v>
      </c>
      <c r="H1810" s="10" t="s">
        <v>536</v>
      </c>
      <c r="I1810" s="10">
        <v>1945</v>
      </c>
      <c r="J1810" s="11" t="s">
        <v>5125</v>
      </c>
      <c r="K1810" s="12" t="s">
        <v>415</v>
      </c>
      <c r="L1810" s="13" t="s">
        <v>145</v>
      </c>
      <c r="M1810" s="13" t="s">
        <v>263</v>
      </c>
      <c r="N1810" t="s">
        <v>1158</v>
      </c>
      <c r="Q1810" t="s">
        <v>672</v>
      </c>
      <c r="S1810" s="9"/>
      <c r="T1810">
        <v>2</v>
      </c>
      <c r="U1810" s="210" t="s">
        <v>5045</v>
      </c>
      <c r="V1810" s="14">
        <v>1</v>
      </c>
      <c r="W1810" s="14">
        <v>1</v>
      </c>
      <c r="X1810" s="14" t="s">
        <v>270</v>
      </c>
      <c r="Y1810">
        <v>692</v>
      </c>
      <c r="Z1810" t="s">
        <v>271</v>
      </c>
      <c r="AA1810">
        <f t="shared" si="28"/>
        <v>1</v>
      </c>
    </row>
    <row r="1811" spans="1:27" x14ac:dyDescent="0.2">
      <c r="A1811">
        <v>5215</v>
      </c>
      <c r="B1811" s="1" t="s">
        <v>5126</v>
      </c>
      <c r="C1811" t="s">
        <v>1027</v>
      </c>
      <c r="D1811" s="9">
        <v>169</v>
      </c>
      <c r="E1811" s="9" t="s">
        <v>259</v>
      </c>
      <c r="F1811" s="9" t="s">
        <v>1701</v>
      </c>
      <c r="G1811" s="10">
        <v>7</v>
      </c>
      <c r="H1811" s="10" t="s">
        <v>536</v>
      </c>
      <c r="I1811" s="10">
        <v>1945</v>
      </c>
      <c r="J1811" s="11" t="s">
        <v>5125</v>
      </c>
      <c r="K1811" s="12" t="s">
        <v>415</v>
      </c>
      <c r="L1811" s="13" t="s">
        <v>144</v>
      </c>
      <c r="M1811" s="13" t="s">
        <v>332</v>
      </c>
      <c r="N1811" t="s">
        <v>333</v>
      </c>
      <c r="Q1811" t="s">
        <v>334</v>
      </c>
      <c r="S1811" s="9"/>
      <c r="T1811">
        <v>2</v>
      </c>
      <c r="U1811" s="210" t="s">
        <v>5045</v>
      </c>
      <c r="V1811" s="14">
        <v>1</v>
      </c>
      <c r="W1811" s="14">
        <v>1</v>
      </c>
      <c r="X1811" s="14" t="s">
        <v>270</v>
      </c>
      <c r="Y1811">
        <v>169</v>
      </c>
      <c r="Z1811" t="s">
        <v>271</v>
      </c>
      <c r="AA1811">
        <f t="shared" si="28"/>
        <v>1</v>
      </c>
    </row>
    <row r="1812" spans="1:27" x14ac:dyDescent="0.2">
      <c r="A1812">
        <v>6028</v>
      </c>
      <c r="B1812" s="1" t="s">
        <v>5127</v>
      </c>
      <c r="C1812" t="s">
        <v>1027</v>
      </c>
      <c r="D1812" s="9">
        <v>141</v>
      </c>
      <c r="E1812" s="9" t="s">
        <v>259</v>
      </c>
      <c r="F1812" s="9" t="s">
        <v>1701</v>
      </c>
      <c r="G1812" s="10">
        <v>7</v>
      </c>
      <c r="H1812" s="10" t="s">
        <v>536</v>
      </c>
      <c r="I1812" s="10">
        <v>1945</v>
      </c>
      <c r="J1812" s="11" t="s">
        <v>5125</v>
      </c>
      <c r="K1812" s="12" t="s">
        <v>415</v>
      </c>
      <c r="L1812" s="13" t="s">
        <v>18603</v>
      </c>
      <c r="M1812" s="13" t="s">
        <v>263</v>
      </c>
      <c r="N1812" t="s">
        <v>312</v>
      </c>
      <c r="Q1812" t="s">
        <v>267</v>
      </c>
      <c r="R1812" t="s">
        <v>955</v>
      </c>
      <c r="S1812" s="9"/>
      <c r="T1812">
        <v>2</v>
      </c>
      <c r="U1812" s="210" t="s">
        <v>5045</v>
      </c>
      <c r="V1812" s="14">
        <v>1</v>
      </c>
      <c r="W1812" s="14">
        <v>1</v>
      </c>
      <c r="X1812" s="14" t="s">
        <v>270</v>
      </c>
      <c r="Y1812">
        <v>141</v>
      </c>
      <c r="Z1812" t="s">
        <v>271</v>
      </c>
      <c r="AA1812">
        <f t="shared" si="28"/>
        <v>1</v>
      </c>
    </row>
    <row r="1813" spans="1:27" x14ac:dyDescent="0.2">
      <c r="A1813">
        <v>5534</v>
      </c>
      <c r="B1813" s="1" t="s">
        <v>5128</v>
      </c>
      <c r="C1813" t="s">
        <v>1798</v>
      </c>
      <c r="D1813" s="9" t="s">
        <v>2138</v>
      </c>
      <c r="E1813" s="9" t="s">
        <v>259</v>
      </c>
      <c r="F1813" s="9" t="s">
        <v>260</v>
      </c>
      <c r="G1813" s="10">
        <v>8</v>
      </c>
      <c r="H1813" s="10" t="s">
        <v>536</v>
      </c>
      <c r="I1813" s="10">
        <v>1945</v>
      </c>
      <c r="J1813" s="11">
        <v>16476</v>
      </c>
      <c r="K1813" s="12" t="s">
        <v>415</v>
      </c>
      <c r="L1813" s="13" t="s">
        <v>5129</v>
      </c>
      <c r="M1813" t="s">
        <v>263</v>
      </c>
      <c r="N1813" t="s">
        <v>470</v>
      </c>
      <c r="Q1813" t="s">
        <v>672</v>
      </c>
      <c r="S1813" s="9"/>
      <c r="T1813">
        <v>2</v>
      </c>
      <c r="U1813" s="210" t="s">
        <v>5045</v>
      </c>
      <c r="V1813" s="14">
        <v>1</v>
      </c>
      <c r="W1813" s="14">
        <v>1</v>
      </c>
      <c r="X1813" s="14" t="s">
        <v>270</v>
      </c>
      <c r="Y1813" t="s">
        <v>2138</v>
      </c>
      <c r="Z1813" t="s">
        <v>271</v>
      </c>
      <c r="AA1813">
        <f t="shared" si="28"/>
        <v>1</v>
      </c>
    </row>
    <row r="1814" spans="1:27" x14ac:dyDescent="0.2">
      <c r="A1814">
        <v>4231</v>
      </c>
      <c r="B1814" s="1" t="s">
        <v>5170</v>
      </c>
      <c r="C1814" t="s">
        <v>1027</v>
      </c>
      <c r="D1814" s="9" t="s">
        <v>5171</v>
      </c>
      <c r="E1814" s="9" t="s">
        <v>876</v>
      </c>
      <c r="F1814" s="9" t="s">
        <v>776</v>
      </c>
      <c r="G1814" s="10">
        <v>9</v>
      </c>
      <c r="H1814" s="10" t="s">
        <v>536</v>
      </c>
      <c r="I1814" s="10">
        <v>1945</v>
      </c>
      <c r="J1814" s="11">
        <v>16477</v>
      </c>
      <c r="K1814" s="12" t="s">
        <v>237</v>
      </c>
      <c r="L1814" s="13" t="s">
        <v>5172</v>
      </c>
      <c r="M1814" s="13" t="s">
        <v>290</v>
      </c>
      <c r="N1814" t="s">
        <v>291</v>
      </c>
      <c r="O1814" t="s">
        <v>520</v>
      </c>
      <c r="S1814" s="9"/>
      <c r="T1814">
        <v>2</v>
      </c>
      <c r="U1814" s="210" t="s">
        <v>5045</v>
      </c>
      <c r="V1814" s="14">
        <v>1</v>
      </c>
      <c r="W1814" s="14">
        <v>1</v>
      </c>
      <c r="X1814" s="14" t="s">
        <v>294</v>
      </c>
      <c r="Y1814" t="s">
        <v>5171</v>
      </c>
      <c r="Z1814" t="s">
        <v>1419</v>
      </c>
      <c r="AA1814">
        <f t="shared" si="28"/>
        <v>1</v>
      </c>
    </row>
    <row r="1815" spans="1:27" x14ac:dyDescent="0.2">
      <c r="A1815">
        <v>2654</v>
      </c>
      <c r="B1815" s="1" t="s">
        <v>5168</v>
      </c>
      <c r="C1815" t="s">
        <v>507</v>
      </c>
      <c r="D1815" s="9" t="s">
        <v>697</v>
      </c>
      <c r="E1815" s="9" t="s">
        <v>259</v>
      </c>
      <c r="F1815" s="9" t="s">
        <v>721</v>
      </c>
      <c r="G1815" s="10">
        <v>9</v>
      </c>
      <c r="H1815" s="10" t="s">
        <v>536</v>
      </c>
      <c r="I1815" s="10">
        <v>1945</v>
      </c>
      <c r="J1815" s="11">
        <v>16477</v>
      </c>
      <c r="K1815" s="12" t="s">
        <v>237</v>
      </c>
      <c r="L1815" s="13" t="s">
        <v>5169</v>
      </c>
      <c r="M1815" s="13" t="s">
        <v>753</v>
      </c>
      <c r="S1815" s="9"/>
      <c r="T1815">
        <v>2</v>
      </c>
      <c r="U1815" s="210" t="s">
        <v>5045</v>
      </c>
      <c r="V1815" s="14">
        <v>1</v>
      </c>
      <c r="W1815" s="14">
        <v>1</v>
      </c>
      <c r="X1815" s="14" t="s">
        <v>270</v>
      </c>
      <c r="Y1815">
        <v>105</v>
      </c>
      <c r="Z1815" t="s">
        <v>18167</v>
      </c>
      <c r="AA1815">
        <f t="shared" si="28"/>
        <v>2</v>
      </c>
    </row>
    <row r="1816" spans="1:27" x14ac:dyDescent="0.2">
      <c r="A1816">
        <v>4913</v>
      </c>
      <c r="B1816" s="1" t="s">
        <v>5173</v>
      </c>
      <c r="C1816" t="s">
        <v>2221</v>
      </c>
      <c r="D1816" s="9">
        <v>25</v>
      </c>
      <c r="E1816" s="9" t="s">
        <v>259</v>
      </c>
      <c r="F1816" s="9" t="s">
        <v>312</v>
      </c>
      <c r="G1816" s="10">
        <v>9</v>
      </c>
      <c r="H1816" s="10" t="s">
        <v>536</v>
      </c>
      <c r="I1816" s="10">
        <v>1945</v>
      </c>
      <c r="J1816" s="11">
        <v>16477</v>
      </c>
      <c r="K1816" s="12" t="s">
        <v>237</v>
      </c>
      <c r="L1816" s="13" t="s">
        <v>5174</v>
      </c>
      <c r="M1816" s="13" t="s">
        <v>290</v>
      </c>
      <c r="O1816" t="s">
        <v>646</v>
      </c>
      <c r="S1816" s="9"/>
      <c r="T1816">
        <v>2</v>
      </c>
      <c r="U1816" s="210" t="s">
        <v>5045</v>
      </c>
      <c r="V1816" s="14">
        <v>1</v>
      </c>
      <c r="W1816" s="14">
        <v>1</v>
      </c>
      <c r="X1816" s="14" t="s">
        <v>270</v>
      </c>
      <c r="Y1816">
        <v>25</v>
      </c>
      <c r="Z1816" t="s">
        <v>505</v>
      </c>
      <c r="AA1816">
        <f t="shared" si="28"/>
        <v>1</v>
      </c>
    </row>
    <row r="1817" spans="1:27" x14ac:dyDescent="0.2">
      <c r="A1817">
        <v>7507</v>
      </c>
      <c r="B1817" s="1" t="s">
        <v>5178</v>
      </c>
      <c r="C1817" t="s">
        <v>1027</v>
      </c>
      <c r="D1817" s="9">
        <v>418</v>
      </c>
      <c r="E1817" s="9" t="s">
        <v>259</v>
      </c>
      <c r="F1817" s="9" t="s">
        <v>1416</v>
      </c>
      <c r="G1817" s="10">
        <v>9</v>
      </c>
      <c r="H1817" s="10" t="s">
        <v>536</v>
      </c>
      <c r="I1817" s="10">
        <v>1945</v>
      </c>
      <c r="J1817" s="11" t="s">
        <v>5176</v>
      </c>
      <c r="K1817" s="12" t="s">
        <v>415</v>
      </c>
      <c r="L1817" s="13" t="s">
        <v>5179</v>
      </c>
      <c r="M1817" t="s">
        <v>332</v>
      </c>
      <c r="N1817" t="s">
        <v>333</v>
      </c>
      <c r="Q1817" t="s">
        <v>334</v>
      </c>
      <c r="S1817" s="9"/>
      <c r="T1817">
        <v>2</v>
      </c>
      <c r="U1817" s="210" t="s">
        <v>5045</v>
      </c>
      <c r="V1817" s="14">
        <v>1</v>
      </c>
      <c r="W1817" s="14">
        <v>1</v>
      </c>
      <c r="X1817" s="14" t="s">
        <v>270</v>
      </c>
      <c r="Y1817">
        <v>418</v>
      </c>
      <c r="Z1817" t="s">
        <v>1419</v>
      </c>
      <c r="AA1817">
        <f t="shared" si="28"/>
        <v>1</v>
      </c>
    </row>
    <row r="1818" spans="1:27" x14ac:dyDescent="0.2">
      <c r="A1818">
        <v>4157</v>
      </c>
      <c r="B1818" s="1" t="s">
        <v>5175</v>
      </c>
      <c r="C1818" t="s">
        <v>1027</v>
      </c>
      <c r="D1818" s="9">
        <v>605</v>
      </c>
      <c r="E1818" s="9" t="s">
        <v>259</v>
      </c>
      <c r="F1818" s="9" t="s">
        <v>1416</v>
      </c>
      <c r="G1818" s="10">
        <v>9</v>
      </c>
      <c r="H1818" s="10" t="s">
        <v>536</v>
      </c>
      <c r="I1818" s="10">
        <v>1945</v>
      </c>
      <c r="J1818" s="11" t="s">
        <v>5176</v>
      </c>
      <c r="K1818" s="12" t="s">
        <v>415</v>
      </c>
      <c r="L1818" s="13" t="s">
        <v>5177</v>
      </c>
      <c r="M1818" s="13" t="s">
        <v>263</v>
      </c>
      <c r="N1818" t="s">
        <v>280</v>
      </c>
      <c r="Q1818" t="s">
        <v>281</v>
      </c>
      <c r="S1818" s="9"/>
      <c r="T1818">
        <v>2</v>
      </c>
      <c r="U1818" s="210" t="s">
        <v>5045</v>
      </c>
      <c r="V1818" s="14">
        <v>1</v>
      </c>
      <c r="W1818" s="14">
        <v>1</v>
      </c>
      <c r="X1818" s="14" t="s">
        <v>270</v>
      </c>
      <c r="Y1818">
        <v>605</v>
      </c>
      <c r="Z1818" t="s">
        <v>1419</v>
      </c>
      <c r="AA1818">
        <f t="shared" si="28"/>
        <v>1</v>
      </c>
    </row>
    <row r="1819" spans="1:27" x14ac:dyDescent="0.2">
      <c r="A1819">
        <v>6107</v>
      </c>
      <c r="B1819" s="1" t="s">
        <v>5180</v>
      </c>
      <c r="C1819" t="s">
        <v>1027</v>
      </c>
      <c r="D1819" s="9">
        <v>21</v>
      </c>
      <c r="E1819" s="9" t="s">
        <v>259</v>
      </c>
      <c r="F1819" s="9" t="s">
        <v>1416</v>
      </c>
      <c r="G1819" s="10">
        <v>9</v>
      </c>
      <c r="H1819" s="10" t="s">
        <v>536</v>
      </c>
      <c r="I1819" s="10">
        <v>1945</v>
      </c>
      <c r="J1819" s="11" t="s">
        <v>5176</v>
      </c>
      <c r="K1819" s="12" t="s">
        <v>415</v>
      </c>
      <c r="L1819" s="13" t="s">
        <v>5181</v>
      </c>
      <c r="M1819" s="13" t="s">
        <v>332</v>
      </c>
      <c r="N1819" t="s">
        <v>333</v>
      </c>
      <c r="Q1819" t="s">
        <v>334</v>
      </c>
      <c r="S1819" s="9"/>
      <c r="T1819">
        <v>2</v>
      </c>
      <c r="U1819" s="210" t="s">
        <v>5045</v>
      </c>
      <c r="V1819" s="14">
        <v>1</v>
      </c>
      <c r="W1819" s="14">
        <v>1</v>
      </c>
      <c r="X1819" s="14" t="s">
        <v>270</v>
      </c>
      <c r="Y1819">
        <v>21</v>
      </c>
      <c r="Z1819" t="s">
        <v>1419</v>
      </c>
      <c r="AA1819">
        <f t="shared" si="28"/>
        <v>1</v>
      </c>
    </row>
    <row r="1820" spans="1:27" x14ac:dyDescent="0.2">
      <c r="A1820">
        <v>4175</v>
      </c>
      <c r="B1820" s="1" t="s">
        <v>5188</v>
      </c>
      <c r="C1820" t="s">
        <v>2805</v>
      </c>
      <c r="D1820" s="9" t="s">
        <v>4291</v>
      </c>
      <c r="E1820" s="9" t="s">
        <v>2806</v>
      </c>
      <c r="F1820" s="9" t="s">
        <v>532</v>
      </c>
      <c r="G1820" s="10">
        <v>10</v>
      </c>
      <c r="H1820" s="10" t="s">
        <v>536</v>
      </c>
      <c r="I1820" s="10">
        <v>1945</v>
      </c>
      <c r="J1820" s="11">
        <v>16478</v>
      </c>
      <c r="K1820" s="12" t="s">
        <v>237</v>
      </c>
      <c r="L1820" s="13" t="s">
        <v>18467</v>
      </c>
      <c r="M1820" s="13" t="s">
        <v>290</v>
      </c>
      <c r="N1820" t="s">
        <v>291</v>
      </c>
      <c r="O1820" t="s">
        <v>695</v>
      </c>
      <c r="S1820" s="9"/>
      <c r="T1820">
        <v>2</v>
      </c>
      <c r="U1820" s="210" t="s">
        <v>5045</v>
      </c>
      <c r="V1820" s="14">
        <v>1</v>
      </c>
      <c r="W1820" s="14">
        <v>1</v>
      </c>
      <c r="X1820" s="14" t="s">
        <v>294</v>
      </c>
      <c r="Y1820" t="s">
        <v>4291</v>
      </c>
      <c r="Z1820" t="s">
        <v>2808</v>
      </c>
      <c r="AA1820">
        <f t="shared" si="28"/>
        <v>1</v>
      </c>
    </row>
    <row r="1821" spans="1:27" x14ac:dyDescent="0.2">
      <c r="A1821">
        <v>712</v>
      </c>
      <c r="B1821" s="1" t="s">
        <v>5182</v>
      </c>
      <c r="C1821" t="s">
        <v>284</v>
      </c>
      <c r="D1821" s="9" t="s">
        <v>5183</v>
      </c>
      <c r="E1821" s="9" t="s">
        <v>259</v>
      </c>
      <c r="F1821" s="9" t="s">
        <v>532</v>
      </c>
      <c r="G1821" s="10">
        <v>10</v>
      </c>
      <c r="H1821" s="10" t="s">
        <v>536</v>
      </c>
      <c r="I1821" s="10">
        <v>1945</v>
      </c>
      <c r="J1821" s="11">
        <v>16478</v>
      </c>
      <c r="K1821" s="12" t="s">
        <v>237</v>
      </c>
      <c r="L1821" s="13" t="s">
        <v>5184</v>
      </c>
      <c r="M1821" s="13" t="s">
        <v>290</v>
      </c>
      <c r="N1821" t="s">
        <v>291</v>
      </c>
      <c r="O1821" t="s">
        <v>764</v>
      </c>
      <c r="S1821" s="9"/>
      <c r="T1821">
        <v>2</v>
      </c>
      <c r="U1821" s="210" t="s">
        <v>5045</v>
      </c>
      <c r="V1821" s="14">
        <v>1</v>
      </c>
      <c r="W1821" s="14">
        <v>1</v>
      </c>
      <c r="X1821" s="14" t="s">
        <v>294</v>
      </c>
      <c r="Y1821" t="s">
        <v>3625</v>
      </c>
      <c r="Z1821" t="s">
        <v>505</v>
      </c>
      <c r="AA1821">
        <f t="shared" si="28"/>
        <v>3</v>
      </c>
    </row>
    <row r="1822" spans="1:27" x14ac:dyDescent="0.2">
      <c r="A1822">
        <v>3350</v>
      </c>
      <c r="B1822" s="1" t="s">
        <v>5189</v>
      </c>
      <c r="C1822" t="s">
        <v>1027</v>
      </c>
      <c r="D1822" s="9" t="s">
        <v>2529</v>
      </c>
      <c r="E1822" s="9" t="s">
        <v>259</v>
      </c>
      <c r="F1822" s="9" t="s">
        <v>286</v>
      </c>
      <c r="G1822" s="10">
        <v>10</v>
      </c>
      <c r="H1822" s="10" t="s">
        <v>536</v>
      </c>
      <c r="I1822" s="10">
        <v>1945</v>
      </c>
      <c r="J1822" s="11">
        <v>16478</v>
      </c>
      <c r="K1822" s="12" t="s">
        <v>237</v>
      </c>
      <c r="L1822" s="13" t="s">
        <v>18694</v>
      </c>
      <c r="M1822" s="13" t="s">
        <v>290</v>
      </c>
      <c r="N1822" t="s">
        <v>291</v>
      </c>
      <c r="O1822" t="s">
        <v>367</v>
      </c>
      <c r="S1822" s="9"/>
      <c r="T1822">
        <v>2</v>
      </c>
      <c r="U1822" s="210" t="s">
        <v>5045</v>
      </c>
      <c r="V1822" s="14">
        <v>1</v>
      </c>
      <c r="W1822" s="14">
        <v>1</v>
      </c>
      <c r="X1822" s="14" t="s">
        <v>294</v>
      </c>
      <c r="Y1822" t="s">
        <v>2529</v>
      </c>
      <c r="Z1822" t="s">
        <v>1419</v>
      </c>
      <c r="AA1822">
        <f t="shared" si="28"/>
        <v>1</v>
      </c>
    </row>
    <row r="1823" spans="1:27" x14ac:dyDescent="0.2">
      <c r="A1823">
        <v>3001</v>
      </c>
      <c r="B1823" s="1" t="s">
        <v>5185</v>
      </c>
      <c r="C1823" t="s">
        <v>2040</v>
      </c>
      <c r="D1823" s="9" t="s">
        <v>5186</v>
      </c>
      <c r="E1823" s="9" t="s">
        <v>259</v>
      </c>
      <c r="F1823" s="9" t="s">
        <v>721</v>
      </c>
      <c r="G1823" s="10">
        <v>10</v>
      </c>
      <c r="H1823" s="10" t="s">
        <v>536</v>
      </c>
      <c r="I1823" s="10">
        <v>1945</v>
      </c>
      <c r="J1823" s="11">
        <v>16478</v>
      </c>
      <c r="K1823" s="12" t="s">
        <v>237</v>
      </c>
      <c r="L1823" s="13" t="s">
        <v>5187</v>
      </c>
      <c r="M1823" s="13" t="s">
        <v>290</v>
      </c>
      <c r="N1823" t="s">
        <v>291</v>
      </c>
      <c r="O1823" t="s">
        <v>695</v>
      </c>
      <c r="S1823" s="9"/>
      <c r="T1823">
        <v>2</v>
      </c>
      <c r="U1823" s="210" t="s">
        <v>5045</v>
      </c>
      <c r="V1823" s="14">
        <v>1</v>
      </c>
      <c r="W1823" s="14">
        <v>1</v>
      </c>
      <c r="X1823" s="14" t="s">
        <v>270</v>
      </c>
      <c r="Y1823">
        <v>139</v>
      </c>
      <c r="Z1823" t="s">
        <v>271</v>
      </c>
      <c r="AA1823">
        <f t="shared" si="28"/>
        <v>2</v>
      </c>
    </row>
    <row r="1824" spans="1:27" x14ac:dyDescent="0.2">
      <c r="A1824">
        <v>6578</v>
      </c>
      <c r="B1824" s="1" t="s">
        <v>5190</v>
      </c>
      <c r="C1824" t="s">
        <v>2221</v>
      </c>
      <c r="D1824" s="9">
        <v>151</v>
      </c>
      <c r="E1824" s="9" t="s">
        <v>259</v>
      </c>
      <c r="F1824" s="9" t="s">
        <v>1701</v>
      </c>
      <c r="G1824" s="10">
        <v>10</v>
      </c>
      <c r="H1824" s="10" t="s">
        <v>536</v>
      </c>
      <c r="I1824" s="10">
        <v>1945</v>
      </c>
      <c r="J1824" s="11" t="s">
        <v>5191</v>
      </c>
      <c r="K1824" s="12" t="s">
        <v>415</v>
      </c>
      <c r="L1824" s="117" t="s">
        <v>18402</v>
      </c>
      <c r="M1824" s="13" t="s">
        <v>332</v>
      </c>
      <c r="N1824" t="s">
        <v>333</v>
      </c>
      <c r="Q1824" t="s">
        <v>334</v>
      </c>
      <c r="S1824" s="9"/>
      <c r="T1824">
        <v>2</v>
      </c>
      <c r="U1824" s="210" t="s">
        <v>5045</v>
      </c>
      <c r="V1824" s="14">
        <v>1</v>
      </c>
      <c r="W1824" s="14">
        <v>1</v>
      </c>
      <c r="X1824" s="14" t="s">
        <v>270</v>
      </c>
      <c r="Y1824">
        <v>151</v>
      </c>
      <c r="Z1824" t="s">
        <v>505</v>
      </c>
      <c r="AA1824">
        <f t="shared" si="28"/>
        <v>1</v>
      </c>
    </row>
    <row r="1825" spans="1:27" x14ac:dyDescent="0.2">
      <c r="A1825">
        <v>5876</v>
      </c>
      <c r="B1825" s="1" t="s">
        <v>5192</v>
      </c>
      <c r="C1825" t="s">
        <v>3985</v>
      </c>
      <c r="D1825" s="9" t="s">
        <v>2067</v>
      </c>
      <c r="E1825" s="9" t="s">
        <v>2588</v>
      </c>
      <c r="F1825" s="9" t="s">
        <v>776</v>
      </c>
      <c r="G1825" s="10">
        <v>11</v>
      </c>
      <c r="H1825" s="10" t="s">
        <v>536</v>
      </c>
      <c r="I1825" s="10">
        <v>1945</v>
      </c>
      <c r="J1825" s="11">
        <v>16479</v>
      </c>
      <c r="K1825" s="12" t="s">
        <v>237</v>
      </c>
      <c r="L1825" s="13" t="s">
        <v>18357</v>
      </c>
      <c r="M1825" s="13" t="s">
        <v>290</v>
      </c>
      <c r="N1825" t="s">
        <v>291</v>
      </c>
      <c r="O1825" t="s">
        <v>93</v>
      </c>
      <c r="S1825" s="9"/>
      <c r="T1825">
        <v>2</v>
      </c>
      <c r="U1825" s="210" t="s">
        <v>5045</v>
      </c>
      <c r="V1825" s="14">
        <v>1</v>
      </c>
      <c r="W1825" s="14">
        <v>1</v>
      </c>
      <c r="X1825" s="14" t="s">
        <v>294</v>
      </c>
      <c r="Y1825" t="s">
        <v>2067</v>
      </c>
      <c r="Z1825" t="s">
        <v>18167</v>
      </c>
      <c r="AA1825">
        <f t="shared" si="28"/>
        <v>1</v>
      </c>
    </row>
    <row r="1826" spans="1:27" x14ac:dyDescent="0.2">
      <c r="A1826">
        <v>3025</v>
      </c>
      <c r="B1826" s="1" t="s">
        <v>5199</v>
      </c>
      <c r="C1826" t="s">
        <v>2805</v>
      </c>
      <c r="D1826" s="9" t="s">
        <v>4291</v>
      </c>
      <c r="E1826" s="9" t="s">
        <v>2806</v>
      </c>
      <c r="F1826" s="9" t="s">
        <v>532</v>
      </c>
      <c r="G1826" s="10">
        <v>12</v>
      </c>
      <c r="H1826" s="10" t="s">
        <v>536</v>
      </c>
      <c r="I1826" s="10">
        <v>1945</v>
      </c>
      <c r="J1826" s="11">
        <v>16480</v>
      </c>
      <c r="K1826" s="12" t="s">
        <v>237</v>
      </c>
      <c r="L1826" s="13" t="s">
        <v>18468</v>
      </c>
      <c r="M1826" s="13" t="s">
        <v>290</v>
      </c>
      <c r="N1826" t="s">
        <v>291</v>
      </c>
      <c r="O1826" t="s">
        <v>320</v>
      </c>
      <c r="S1826" s="9"/>
      <c r="T1826">
        <v>2</v>
      </c>
      <c r="U1826" s="210" t="s">
        <v>5045</v>
      </c>
      <c r="V1826" s="14">
        <v>1</v>
      </c>
      <c r="W1826" s="14">
        <v>1</v>
      </c>
      <c r="X1826" s="14" t="s">
        <v>294</v>
      </c>
      <c r="Y1826" t="s">
        <v>4291</v>
      </c>
      <c r="Z1826" t="s">
        <v>2808</v>
      </c>
      <c r="AA1826">
        <f t="shared" si="28"/>
        <v>1</v>
      </c>
    </row>
    <row r="1827" spans="1:27" x14ac:dyDescent="0.2">
      <c r="A1827">
        <v>5714</v>
      </c>
      <c r="B1827" s="1" t="s">
        <v>5196</v>
      </c>
      <c r="C1827" t="s">
        <v>1027</v>
      </c>
      <c r="D1827" s="9" t="s">
        <v>5197</v>
      </c>
      <c r="E1827" s="9" t="s">
        <v>876</v>
      </c>
      <c r="F1827" s="9" t="s">
        <v>1416</v>
      </c>
      <c r="G1827" s="10">
        <v>12</v>
      </c>
      <c r="H1827" s="10" t="s">
        <v>536</v>
      </c>
      <c r="I1827" s="10">
        <v>1945</v>
      </c>
      <c r="J1827" s="11">
        <v>16480</v>
      </c>
      <c r="K1827" s="12" t="s">
        <v>237</v>
      </c>
      <c r="L1827" s="13" t="s">
        <v>5198</v>
      </c>
      <c r="M1827" s="13" t="s">
        <v>290</v>
      </c>
      <c r="O1827" t="s">
        <v>520</v>
      </c>
      <c r="S1827" s="9"/>
      <c r="T1827">
        <v>2</v>
      </c>
      <c r="U1827" s="210" t="s">
        <v>5045</v>
      </c>
      <c r="V1827" s="14">
        <v>1</v>
      </c>
      <c r="W1827" s="14">
        <v>1</v>
      </c>
      <c r="X1827" s="14" t="s">
        <v>270</v>
      </c>
      <c r="Y1827">
        <v>110</v>
      </c>
      <c r="Z1827" t="s">
        <v>1419</v>
      </c>
      <c r="AA1827">
        <f t="shared" si="28"/>
        <v>2</v>
      </c>
    </row>
    <row r="1828" spans="1:27" x14ac:dyDescent="0.2">
      <c r="A1828">
        <v>5219</v>
      </c>
      <c r="B1828" s="1" t="s">
        <v>5193</v>
      </c>
      <c r="C1828" t="s">
        <v>284</v>
      </c>
      <c r="D1828" s="9" t="s">
        <v>5194</v>
      </c>
      <c r="E1828" s="9" t="s">
        <v>275</v>
      </c>
      <c r="F1828" s="9" t="s">
        <v>312</v>
      </c>
      <c r="G1828" s="10">
        <v>12</v>
      </c>
      <c r="H1828" s="10" t="s">
        <v>536</v>
      </c>
      <c r="I1828" s="10">
        <v>1945</v>
      </c>
      <c r="J1828" s="11">
        <v>16480</v>
      </c>
      <c r="K1828" s="12" t="s">
        <v>415</v>
      </c>
      <c r="L1828" s="13" t="s">
        <v>5195</v>
      </c>
      <c r="M1828" s="13" t="s">
        <v>332</v>
      </c>
      <c r="N1828" t="s">
        <v>333</v>
      </c>
      <c r="Q1828" t="s">
        <v>334</v>
      </c>
      <c r="S1828" s="9"/>
      <c r="T1828">
        <v>2</v>
      </c>
      <c r="U1828" s="210" t="s">
        <v>5045</v>
      </c>
      <c r="V1828" s="14">
        <v>1</v>
      </c>
      <c r="W1828" s="14">
        <v>1</v>
      </c>
      <c r="X1828" s="14" t="s">
        <v>270</v>
      </c>
      <c r="Y1828">
        <v>256</v>
      </c>
      <c r="Z1828" t="s">
        <v>505</v>
      </c>
      <c r="AA1828">
        <f t="shared" si="28"/>
        <v>2</v>
      </c>
    </row>
    <row r="1829" spans="1:27" x14ac:dyDescent="0.2">
      <c r="A1829">
        <v>5909</v>
      </c>
      <c r="B1829" s="1" t="s">
        <v>5202</v>
      </c>
      <c r="C1829" t="s">
        <v>507</v>
      </c>
      <c r="D1829" s="9" t="s">
        <v>2067</v>
      </c>
      <c r="E1829" s="9" t="s">
        <v>2588</v>
      </c>
      <c r="F1829" s="9" t="s">
        <v>776</v>
      </c>
      <c r="G1829" s="10">
        <v>13</v>
      </c>
      <c r="H1829" s="10" t="s">
        <v>536</v>
      </c>
      <c r="I1829" s="10">
        <v>1945</v>
      </c>
      <c r="J1829" s="11">
        <v>16481</v>
      </c>
      <c r="K1829" s="12" t="s">
        <v>237</v>
      </c>
      <c r="L1829" s="13" t="s">
        <v>5203</v>
      </c>
      <c r="M1829" s="13" t="s">
        <v>290</v>
      </c>
      <c r="N1829" t="s">
        <v>291</v>
      </c>
      <c r="O1829" t="s">
        <v>1840</v>
      </c>
      <c r="S1829" s="9"/>
      <c r="T1829">
        <v>2</v>
      </c>
      <c r="U1829" s="210" t="s">
        <v>5045</v>
      </c>
      <c r="V1829" s="14">
        <v>1</v>
      </c>
      <c r="W1829" s="14">
        <v>1</v>
      </c>
      <c r="X1829" s="14" t="s">
        <v>294</v>
      </c>
      <c r="Y1829" t="s">
        <v>2067</v>
      </c>
      <c r="Z1829" t="s">
        <v>18167</v>
      </c>
      <c r="AA1829">
        <f t="shared" si="28"/>
        <v>1</v>
      </c>
    </row>
    <row r="1830" spans="1:27" x14ac:dyDescent="0.2">
      <c r="A1830">
        <v>4972</v>
      </c>
      <c r="B1830" s="1" t="s">
        <v>5200</v>
      </c>
      <c r="C1830" t="s">
        <v>1352</v>
      </c>
      <c r="D1830" s="9" t="s">
        <v>5201</v>
      </c>
      <c r="E1830" s="9" t="s">
        <v>259</v>
      </c>
      <c r="F1830" s="9" t="s">
        <v>532</v>
      </c>
      <c r="G1830" s="10">
        <v>13</v>
      </c>
      <c r="H1830" s="10" t="s">
        <v>536</v>
      </c>
      <c r="I1830" s="10">
        <v>1945</v>
      </c>
      <c r="J1830" s="11">
        <v>16481</v>
      </c>
      <c r="K1830" s="12" t="s">
        <v>237</v>
      </c>
      <c r="L1830" s="13" t="s">
        <v>18695</v>
      </c>
      <c r="M1830" s="13" t="s">
        <v>290</v>
      </c>
      <c r="N1830" t="s">
        <v>291</v>
      </c>
      <c r="O1830" t="s">
        <v>292</v>
      </c>
      <c r="S1830" s="9"/>
      <c r="T1830">
        <v>2</v>
      </c>
      <c r="U1830" s="210" t="s">
        <v>5045</v>
      </c>
      <c r="V1830" s="14">
        <v>1</v>
      </c>
      <c r="W1830" s="14">
        <v>1</v>
      </c>
      <c r="X1830" s="14" t="s">
        <v>294</v>
      </c>
      <c r="Y1830" t="s">
        <v>1199</v>
      </c>
      <c r="Z1830" t="s">
        <v>271</v>
      </c>
      <c r="AA1830">
        <f t="shared" si="28"/>
        <v>2</v>
      </c>
    </row>
    <row r="1831" spans="1:27" x14ac:dyDescent="0.2">
      <c r="A1831">
        <v>3959</v>
      </c>
      <c r="B1831" s="1" t="s">
        <v>5204</v>
      </c>
      <c r="C1831" t="s">
        <v>1027</v>
      </c>
      <c r="D1831" s="9">
        <v>613</v>
      </c>
      <c r="E1831" s="9" t="s">
        <v>259</v>
      </c>
      <c r="F1831" s="9" t="s">
        <v>1416</v>
      </c>
      <c r="G1831" s="10">
        <v>13</v>
      </c>
      <c r="H1831" s="10" t="s">
        <v>536</v>
      </c>
      <c r="I1831" s="10">
        <v>1945</v>
      </c>
      <c r="J1831" s="11" t="s">
        <v>5205</v>
      </c>
      <c r="K1831" s="12" t="s">
        <v>415</v>
      </c>
      <c r="L1831" s="13" t="s">
        <v>5206</v>
      </c>
      <c r="M1831" s="13" t="s">
        <v>332</v>
      </c>
      <c r="N1831" t="s">
        <v>333</v>
      </c>
      <c r="Q1831" t="s">
        <v>334</v>
      </c>
      <c r="S1831" s="9"/>
      <c r="T1831">
        <v>2</v>
      </c>
      <c r="U1831" s="210" t="s">
        <v>5045</v>
      </c>
      <c r="V1831" s="14">
        <v>1</v>
      </c>
      <c r="W1831" s="14">
        <v>1</v>
      </c>
      <c r="X1831" s="14" t="s">
        <v>270</v>
      </c>
      <c r="Y1831">
        <v>613</v>
      </c>
      <c r="Z1831" t="s">
        <v>271</v>
      </c>
      <c r="AA1831">
        <f t="shared" si="28"/>
        <v>1</v>
      </c>
    </row>
    <row r="1832" spans="1:27" x14ac:dyDescent="0.2">
      <c r="A1832">
        <v>4680</v>
      </c>
      <c r="B1832" s="1" t="s">
        <v>5207</v>
      </c>
      <c r="C1832" t="s">
        <v>284</v>
      </c>
      <c r="D1832" s="9" t="s">
        <v>3807</v>
      </c>
      <c r="E1832" s="9" t="s">
        <v>259</v>
      </c>
      <c r="F1832" s="9" t="s">
        <v>312</v>
      </c>
      <c r="G1832" s="10">
        <v>14</v>
      </c>
      <c r="H1832" s="10" t="s">
        <v>536</v>
      </c>
      <c r="I1832" s="10">
        <v>1945</v>
      </c>
      <c r="J1832" s="11">
        <v>16482</v>
      </c>
      <c r="K1832" s="12" t="s">
        <v>237</v>
      </c>
      <c r="L1832" s="13" t="s">
        <v>5208</v>
      </c>
      <c r="M1832" s="13" t="s">
        <v>290</v>
      </c>
      <c r="O1832" t="s">
        <v>320</v>
      </c>
      <c r="S1832" s="9"/>
      <c r="T1832">
        <v>2</v>
      </c>
      <c r="U1832" s="210" t="s">
        <v>5045</v>
      </c>
      <c r="V1832" s="14">
        <v>1</v>
      </c>
      <c r="W1832" s="14">
        <v>1</v>
      </c>
      <c r="X1832" s="14" t="s">
        <v>270</v>
      </c>
      <c r="Y1832">
        <v>68</v>
      </c>
      <c r="Z1832" t="s">
        <v>505</v>
      </c>
      <c r="AA1832">
        <f t="shared" si="28"/>
        <v>2</v>
      </c>
    </row>
    <row r="1833" spans="1:27" x14ac:dyDescent="0.2">
      <c r="A1833">
        <v>5920</v>
      </c>
      <c r="B1833" s="1" t="s">
        <v>5214</v>
      </c>
      <c r="C1833" t="s">
        <v>507</v>
      </c>
      <c r="D1833" s="9" t="s">
        <v>2067</v>
      </c>
      <c r="E1833" s="9" t="s">
        <v>508</v>
      </c>
      <c r="F1833" s="9" t="s">
        <v>776</v>
      </c>
      <c r="G1833" s="10">
        <v>14</v>
      </c>
      <c r="H1833" s="10" t="s">
        <v>536</v>
      </c>
      <c r="I1833" s="10">
        <v>1945</v>
      </c>
      <c r="J1833" s="11">
        <v>16482</v>
      </c>
      <c r="K1833" s="12" t="s">
        <v>237</v>
      </c>
      <c r="L1833" s="13" t="s">
        <v>5215</v>
      </c>
      <c r="M1833" s="13" t="s">
        <v>290</v>
      </c>
      <c r="N1833" t="s">
        <v>291</v>
      </c>
      <c r="O1833" t="s">
        <v>1741</v>
      </c>
      <c r="S1833" s="9"/>
      <c r="T1833">
        <v>2</v>
      </c>
      <c r="U1833" s="210" t="s">
        <v>5045</v>
      </c>
      <c r="V1833" s="14">
        <v>1</v>
      </c>
      <c r="W1833" s="14">
        <v>1</v>
      </c>
      <c r="X1833" s="14" t="s">
        <v>294</v>
      </c>
      <c r="Y1833" t="s">
        <v>2067</v>
      </c>
      <c r="Z1833" t="s">
        <v>18167</v>
      </c>
      <c r="AA1833">
        <f t="shared" si="28"/>
        <v>1</v>
      </c>
    </row>
    <row r="1834" spans="1:27" x14ac:dyDescent="0.2">
      <c r="A1834">
        <v>4415</v>
      </c>
      <c r="B1834" s="1" t="s">
        <v>5212</v>
      </c>
      <c r="C1834" t="s">
        <v>1027</v>
      </c>
      <c r="D1834" s="9" t="s">
        <v>5171</v>
      </c>
      <c r="E1834" s="9" t="s">
        <v>876</v>
      </c>
      <c r="F1834" s="9" t="s">
        <v>776</v>
      </c>
      <c r="G1834" s="10">
        <v>14</v>
      </c>
      <c r="H1834" s="10" t="s">
        <v>536</v>
      </c>
      <c r="I1834" s="10">
        <v>1945</v>
      </c>
      <c r="J1834" s="11">
        <v>16482</v>
      </c>
      <c r="K1834" s="12" t="s">
        <v>237</v>
      </c>
      <c r="L1834" s="13" t="s">
        <v>5213</v>
      </c>
      <c r="M1834" s="13" t="s">
        <v>290</v>
      </c>
      <c r="N1834" t="s">
        <v>291</v>
      </c>
      <c r="O1834" t="s">
        <v>334</v>
      </c>
      <c r="S1834" s="9"/>
      <c r="T1834">
        <v>2</v>
      </c>
      <c r="U1834" s="210" t="s">
        <v>5045</v>
      </c>
      <c r="V1834" s="14">
        <v>1</v>
      </c>
      <c r="W1834" s="14">
        <v>1</v>
      </c>
      <c r="X1834" s="14" t="s">
        <v>294</v>
      </c>
      <c r="Y1834" t="s">
        <v>5171</v>
      </c>
      <c r="Z1834" t="s">
        <v>1419</v>
      </c>
      <c r="AA1834">
        <f t="shared" si="28"/>
        <v>1</v>
      </c>
    </row>
    <row r="1835" spans="1:27" x14ac:dyDescent="0.2">
      <c r="A1835">
        <v>4245</v>
      </c>
      <c r="B1835" s="1" t="s">
        <v>5209</v>
      </c>
      <c r="C1835" t="s">
        <v>1027</v>
      </c>
      <c r="D1835" s="9" t="s">
        <v>5074</v>
      </c>
      <c r="E1835" s="9" t="s">
        <v>259</v>
      </c>
      <c r="F1835" s="9" t="s">
        <v>413</v>
      </c>
      <c r="G1835" s="10">
        <v>14</v>
      </c>
      <c r="H1835" s="10" t="s">
        <v>536</v>
      </c>
      <c r="I1835" s="10">
        <v>1945</v>
      </c>
      <c r="J1835" s="11">
        <v>16482</v>
      </c>
      <c r="K1835" s="12" t="s">
        <v>237</v>
      </c>
      <c r="L1835" s="13" t="s">
        <v>17864</v>
      </c>
      <c r="M1835" s="13" t="s">
        <v>263</v>
      </c>
      <c r="N1835" t="s">
        <v>280</v>
      </c>
      <c r="Q1835" t="s">
        <v>281</v>
      </c>
      <c r="S1835" s="9"/>
      <c r="T1835">
        <v>2</v>
      </c>
      <c r="U1835" s="210" t="s">
        <v>5045</v>
      </c>
      <c r="V1835" s="14">
        <v>1</v>
      </c>
      <c r="W1835" s="14">
        <v>1</v>
      </c>
      <c r="X1835" s="14" t="s">
        <v>270</v>
      </c>
      <c r="Y1835" t="s">
        <v>5074</v>
      </c>
      <c r="Z1835" t="s">
        <v>271</v>
      </c>
      <c r="AA1835">
        <f t="shared" si="28"/>
        <v>1</v>
      </c>
    </row>
    <row r="1836" spans="1:27" x14ac:dyDescent="0.2">
      <c r="A1836">
        <v>4375</v>
      </c>
      <c r="B1836" s="1" t="s">
        <v>5210</v>
      </c>
      <c r="C1836" t="s">
        <v>1027</v>
      </c>
      <c r="D1836" s="9" t="s">
        <v>1369</v>
      </c>
      <c r="E1836" s="9" t="s">
        <v>259</v>
      </c>
      <c r="F1836" s="9" t="s">
        <v>1246</v>
      </c>
      <c r="G1836" s="10">
        <v>14</v>
      </c>
      <c r="H1836" s="10" t="s">
        <v>536</v>
      </c>
      <c r="I1836" s="10">
        <v>1945</v>
      </c>
      <c r="J1836" s="11">
        <v>16482</v>
      </c>
      <c r="K1836" s="12" t="s">
        <v>237</v>
      </c>
      <c r="L1836" s="13" t="s">
        <v>5211</v>
      </c>
      <c r="M1836" s="13" t="s">
        <v>290</v>
      </c>
      <c r="N1836" t="s">
        <v>291</v>
      </c>
      <c r="O1836" t="s">
        <v>93</v>
      </c>
      <c r="S1836" s="9"/>
      <c r="T1836">
        <v>2</v>
      </c>
      <c r="U1836" s="210" t="s">
        <v>5045</v>
      </c>
      <c r="V1836" s="14">
        <v>1</v>
      </c>
      <c r="W1836" s="14">
        <v>1</v>
      </c>
      <c r="X1836" s="14" t="s">
        <v>294</v>
      </c>
      <c r="Y1836" t="s">
        <v>1369</v>
      </c>
      <c r="Z1836" t="s">
        <v>271</v>
      </c>
      <c r="AA1836">
        <f t="shared" si="28"/>
        <v>1</v>
      </c>
    </row>
    <row r="1837" spans="1:27" x14ac:dyDescent="0.2">
      <c r="A1837">
        <v>4205</v>
      </c>
      <c r="B1837" s="1" t="s">
        <v>5218</v>
      </c>
      <c r="C1837" t="s">
        <v>1798</v>
      </c>
      <c r="D1837" s="9" t="s">
        <v>2138</v>
      </c>
      <c r="E1837" s="9" t="s">
        <v>259</v>
      </c>
      <c r="F1837" s="9" t="s">
        <v>260</v>
      </c>
      <c r="G1837" s="10">
        <v>14</v>
      </c>
      <c r="H1837" s="10" t="s">
        <v>536</v>
      </c>
      <c r="I1837" s="10">
        <v>1945</v>
      </c>
      <c r="J1837" s="11" t="s">
        <v>5219</v>
      </c>
      <c r="K1837" s="12" t="s">
        <v>415</v>
      </c>
      <c r="L1837" s="13" t="s">
        <v>5220</v>
      </c>
      <c r="M1837" t="s">
        <v>753</v>
      </c>
      <c r="S1837" s="9"/>
      <c r="T1837">
        <v>2</v>
      </c>
      <c r="U1837" s="210" t="s">
        <v>5045</v>
      </c>
      <c r="V1837" s="14">
        <v>0</v>
      </c>
      <c r="W1837" s="14">
        <v>1</v>
      </c>
      <c r="X1837" s="14" t="s">
        <v>270</v>
      </c>
      <c r="Y1837" t="s">
        <v>2138</v>
      </c>
      <c r="Z1837" t="s">
        <v>271</v>
      </c>
      <c r="AA1837">
        <f t="shared" si="28"/>
        <v>1</v>
      </c>
    </row>
    <row r="1838" spans="1:27" x14ac:dyDescent="0.2">
      <c r="A1838">
        <v>6287</v>
      </c>
      <c r="B1838" s="1" t="s">
        <v>5216</v>
      </c>
      <c r="C1838" t="s">
        <v>2221</v>
      </c>
      <c r="D1838" s="9">
        <v>456</v>
      </c>
      <c r="E1838" s="9" t="s">
        <v>259</v>
      </c>
      <c r="F1838" s="9" t="s">
        <v>312</v>
      </c>
      <c r="G1838" s="10">
        <v>14</v>
      </c>
      <c r="H1838" s="10" t="s">
        <v>536</v>
      </c>
      <c r="I1838" s="10">
        <v>1945</v>
      </c>
      <c r="J1838" s="11">
        <v>16482</v>
      </c>
      <c r="K1838" s="12" t="s">
        <v>415</v>
      </c>
      <c r="L1838" s="13" t="s">
        <v>5217</v>
      </c>
      <c r="M1838" s="13" t="s">
        <v>290</v>
      </c>
      <c r="O1838" t="s">
        <v>320</v>
      </c>
      <c r="S1838" s="9"/>
      <c r="T1838">
        <v>2</v>
      </c>
      <c r="U1838" s="210" t="s">
        <v>5045</v>
      </c>
      <c r="V1838" s="14">
        <v>1</v>
      </c>
      <c r="W1838" s="14">
        <v>1</v>
      </c>
      <c r="X1838" s="14" t="s">
        <v>270</v>
      </c>
      <c r="Y1838">
        <v>456</v>
      </c>
      <c r="Z1838" t="s">
        <v>505</v>
      </c>
      <c r="AA1838">
        <f t="shared" si="28"/>
        <v>1</v>
      </c>
    </row>
    <row r="1839" spans="1:27" x14ac:dyDescent="0.2">
      <c r="A1839">
        <v>4729</v>
      </c>
      <c r="B1839" s="1" t="s">
        <v>5223</v>
      </c>
      <c r="C1839" t="s">
        <v>2805</v>
      </c>
      <c r="D1839" s="9" t="s">
        <v>4291</v>
      </c>
      <c r="E1839" s="9" t="s">
        <v>2806</v>
      </c>
      <c r="F1839" s="9" t="s">
        <v>532</v>
      </c>
      <c r="G1839" s="10">
        <v>15</v>
      </c>
      <c r="H1839" s="10" t="s">
        <v>536</v>
      </c>
      <c r="I1839" s="10">
        <v>1945</v>
      </c>
      <c r="J1839" s="11">
        <v>16483</v>
      </c>
      <c r="K1839" s="12" t="s">
        <v>237</v>
      </c>
      <c r="L1839" s="13" t="s">
        <v>18469</v>
      </c>
      <c r="M1839" s="13" t="s">
        <v>290</v>
      </c>
      <c r="N1839" t="s">
        <v>291</v>
      </c>
      <c r="O1839" t="s">
        <v>93</v>
      </c>
      <c r="S1839" s="9"/>
      <c r="T1839">
        <v>2</v>
      </c>
      <c r="U1839" s="210" t="s">
        <v>5045</v>
      </c>
      <c r="V1839" s="14">
        <v>1</v>
      </c>
      <c r="W1839" s="14">
        <v>1</v>
      </c>
      <c r="X1839" s="14" t="s">
        <v>294</v>
      </c>
      <c r="Y1839" t="s">
        <v>4291</v>
      </c>
      <c r="Z1839" t="s">
        <v>2808</v>
      </c>
      <c r="AA1839">
        <f t="shared" si="28"/>
        <v>1</v>
      </c>
    </row>
    <row r="1840" spans="1:27" x14ac:dyDescent="0.2">
      <c r="A1840">
        <v>2536</v>
      </c>
      <c r="B1840" s="1" t="s">
        <v>5221</v>
      </c>
      <c r="C1840" t="s">
        <v>1798</v>
      </c>
      <c r="D1840" s="9" t="s">
        <v>1047</v>
      </c>
      <c r="E1840" s="9" t="s">
        <v>275</v>
      </c>
      <c r="F1840" s="9" t="s">
        <v>260</v>
      </c>
      <c r="G1840" s="10">
        <v>15</v>
      </c>
      <c r="H1840" s="10" t="s">
        <v>536</v>
      </c>
      <c r="I1840" s="10">
        <v>1945</v>
      </c>
      <c r="J1840" s="11">
        <v>16483</v>
      </c>
      <c r="K1840" s="12" t="s">
        <v>237</v>
      </c>
      <c r="L1840" s="13" t="s">
        <v>5222</v>
      </c>
      <c r="M1840" s="13" t="s">
        <v>290</v>
      </c>
      <c r="N1840" t="s">
        <v>573</v>
      </c>
      <c r="O1840" t="s">
        <v>292</v>
      </c>
      <c r="S1840" s="9"/>
      <c r="T1840">
        <v>2</v>
      </c>
      <c r="U1840" s="210" t="s">
        <v>5045</v>
      </c>
      <c r="V1840" s="14">
        <v>1</v>
      </c>
      <c r="W1840" s="14">
        <v>1</v>
      </c>
      <c r="X1840" s="14" t="s">
        <v>270</v>
      </c>
      <c r="Y1840" t="s">
        <v>1047</v>
      </c>
      <c r="Z1840" t="s">
        <v>271</v>
      </c>
      <c r="AA1840">
        <f t="shared" si="28"/>
        <v>1</v>
      </c>
    </row>
    <row r="1841" spans="1:27" x14ac:dyDescent="0.2">
      <c r="A1841">
        <v>4087</v>
      </c>
      <c r="B1841" s="1" t="s">
        <v>5224</v>
      </c>
      <c r="C1841" t="s">
        <v>1027</v>
      </c>
      <c r="D1841" s="9">
        <v>248</v>
      </c>
      <c r="E1841" s="9" t="s">
        <v>259</v>
      </c>
      <c r="F1841" s="9" t="s">
        <v>883</v>
      </c>
      <c r="G1841" s="10">
        <v>15</v>
      </c>
      <c r="H1841" s="10" t="s">
        <v>536</v>
      </c>
      <c r="I1841" s="10">
        <v>1945</v>
      </c>
      <c r="J1841" s="11">
        <v>16483</v>
      </c>
      <c r="K1841" s="12" t="s">
        <v>237</v>
      </c>
      <c r="L1841" s="13" t="s">
        <v>215</v>
      </c>
      <c r="M1841" s="13" t="s">
        <v>279</v>
      </c>
      <c r="N1841" t="s">
        <v>280</v>
      </c>
      <c r="Q1841" t="s">
        <v>281</v>
      </c>
      <c r="S1841" s="9"/>
      <c r="T1841">
        <v>2</v>
      </c>
      <c r="U1841" s="210" t="s">
        <v>5045</v>
      </c>
      <c r="V1841" s="14">
        <v>1</v>
      </c>
      <c r="W1841" s="14">
        <v>1</v>
      </c>
      <c r="X1841" s="14" t="s">
        <v>270</v>
      </c>
      <c r="Y1841">
        <v>248</v>
      </c>
      <c r="Z1841" t="s">
        <v>1419</v>
      </c>
      <c r="AA1841">
        <f t="shared" si="28"/>
        <v>1</v>
      </c>
    </row>
    <row r="1842" spans="1:27" x14ac:dyDescent="0.2">
      <c r="A1842">
        <v>6512</v>
      </c>
      <c r="B1842" s="1" t="s">
        <v>5226</v>
      </c>
      <c r="C1842" t="s">
        <v>2534</v>
      </c>
      <c r="D1842" s="9">
        <v>157</v>
      </c>
      <c r="E1842" s="9" t="s">
        <v>259</v>
      </c>
      <c r="F1842" s="9" t="s">
        <v>413</v>
      </c>
      <c r="G1842" s="10">
        <v>15</v>
      </c>
      <c r="H1842" s="10" t="s">
        <v>536</v>
      </c>
      <c r="I1842" s="10">
        <v>1945</v>
      </c>
      <c r="J1842" s="11" t="s">
        <v>5227</v>
      </c>
      <c r="K1842" s="12" t="s">
        <v>415</v>
      </c>
      <c r="L1842" s="13" t="s">
        <v>18604</v>
      </c>
      <c r="M1842" s="13" t="s">
        <v>263</v>
      </c>
      <c r="N1842" t="s">
        <v>613</v>
      </c>
      <c r="O1842" t="s">
        <v>1087</v>
      </c>
      <c r="Q1842" t="s">
        <v>672</v>
      </c>
      <c r="S1842" s="9"/>
      <c r="T1842">
        <v>2</v>
      </c>
      <c r="U1842" s="210" t="s">
        <v>5045</v>
      </c>
      <c r="V1842" s="14">
        <v>1</v>
      </c>
      <c r="W1842" s="14">
        <v>1</v>
      </c>
      <c r="X1842" s="14" t="s">
        <v>270</v>
      </c>
      <c r="Y1842">
        <v>157</v>
      </c>
      <c r="Z1842" t="s">
        <v>271</v>
      </c>
      <c r="AA1842">
        <f t="shared" si="28"/>
        <v>1</v>
      </c>
    </row>
    <row r="1843" spans="1:27" x14ac:dyDescent="0.2">
      <c r="A1843">
        <v>1788</v>
      </c>
      <c r="B1843" s="1" t="s">
        <v>5228</v>
      </c>
      <c r="C1843" t="s">
        <v>1523</v>
      </c>
      <c r="D1843" s="9" t="s">
        <v>5229</v>
      </c>
      <c r="E1843" s="9" t="s">
        <v>259</v>
      </c>
      <c r="F1843" s="9" t="s">
        <v>413</v>
      </c>
      <c r="G1843" s="10">
        <v>16</v>
      </c>
      <c r="H1843" s="10" t="s">
        <v>536</v>
      </c>
      <c r="I1843" s="10">
        <v>1945</v>
      </c>
      <c r="J1843" s="11">
        <v>16484</v>
      </c>
      <c r="K1843" s="12" t="s">
        <v>237</v>
      </c>
      <c r="L1843" s="13" t="s">
        <v>5230</v>
      </c>
      <c r="M1843" s="13" t="s">
        <v>753</v>
      </c>
      <c r="S1843" s="9"/>
      <c r="T1843">
        <v>2</v>
      </c>
      <c r="U1843" s="210" t="s">
        <v>5045</v>
      </c>
      <c r="V1843" s="14">
        <v>1</v>
      </c>
      <c r="W1843" s="14">
        <v>1</v>
      </c>
      <c r="X1843" s="14" t="s">
        <v>270</v>
      </c>
      <c r="Y1843" t="s">
        <v>5074</v>
      </c>
      <c r="Z1843" t="s">
        <v>505</v>
      </c>
      <c r="AA1843">
        <f t="shared" si="28"/>
        <v>4</v>
      </c>
    </row>
    <row r="1844" spans="1:27" x14ac:dyDescent="0.2">
      <c r="A1844">
        <v>6091</v>
      </c>
      <c r="B1844" s="1" t="s">
        <v>5236</v>
      </c>
      <c r="C1844" t="s">
        <v>3985</v>
      </c>
      <c r="D1844" s="19" t="s">
        <v>2067</v>
      </c>
      <c r="E1844" s="19" t="s">
        <v>2588</v>
      </c>
      <c r="F1844" s="19" t="s">
        <v>776</v>
      </c>
      <c r="G1844" s="10">
        <v>16</v>
      </c>
      <c r="H1844" s="10" t="s">
        <v>536</v>
      </c>
      <c r="I1844" s="10">
        <v>1945</v>
      </c>
      <c r="J1844" s="11">
        <v>16484</v>
      </c>
      <c r="K1844" s="12" t="s">
        <v>237</v>
      </c>
      <c r="L1844" s="13" t="s">
        <v>5237</v>
      </c>
      <c r="M1844" s="13" t="s">
        <v>290</v>
      </c>
      <c r="N1844" t="s">
        <v>291</v>
      </c>
      <c r="O1844" t="s">
        <v>1641</v>
      </c>
      <c r="S1844" s="9"/>
      <c r="T1844">
        <v>2</v>
      </c>
      <c r="U1844" s="210" t="s">
        <v>5045</v>
      </c>
      <c r="V1844" s="14">
        <v>1</v>
      </c>
      <c r="W1844" s="14">
        <v>1</v>
      </c>
      <c r="X1844" s="14" t="s">
        <v>294</v>
      </c>
      <c r="Y1844" t="s">
        <v>2067</v>
      </c>
      <c r="Z1844" t="s">
        <v>18167</v>
      </c>
      <c r="AA1844">
        <f t="shared" si="28"/>
        <v>1</v>
      </c>
    </row>
    <row r="1845" spans="1:27" x14ac:dyDescent="0.2">
      <c r="A1845">
        <v>2766</v>
      </c>
      <c r="B1845" s="1" t="s">
        <v>5231</v>
      </c>
      <c r="C1845" t="s">
        <v>2221</v>
      </c>
      <c r="D1845" s="9" t="s">
        <v>5232</v>
      </c>
      <c r="E1845" s="9" t="s">
        <v>275</v>
      </c>
      <c r="F1845" s="9" t="s">
        <v>312</v>
      </c>
      <c r="G1845" s="10">
        <v>16</v>
      </c>
      <c r="H1845" s="10" t="s">
        <v>536</v>
      </c>
      <c r="I1845" s="10">
        <v>1945</v>
      </c>
      <c r="J1845" s="11">
        <v>16484</v>
      </c>
      <c r="K1845" s="12" t="s">
        <v>237</v>
      </c>
      <c r="L1845" s="13" t="s">
        <v>5233</v>
      </c>
      <c r="M1845" s="13" t="s">
        <v>290</v>
      </c>
      <c r="O1845" t="s">
        <v>635</v>
      </c>
      <c r="S1845" s="9"/>
      <c r="T1845">
        <v>2</v>
      </c>
      <c r="U1845" s="210" t="s">
        <v>5045</v>
      </c>
      <c r="V1845" s="14">
        <v>1</v>
      </c>
      <c r="W1845" s="14">
        <v>1</v>
      </c>
      <c r="X1845" s="14" t="s">
        <v>270</v>
      </c>
      <c r="Y1845" t="s">
        <v>4803</v>
      </c>
      <c r="Z1845" t="s">
        <v>505</v>
      </c>
      <c r="AA1845">
        <f t="shared" si="28"/>
        <v>3</v>
      </c>
    </row>
    <row r="1846" spans="1:27" x14ac:dyDescent="0.2">
      <c r="A1846">
        <v>4260</v>
      </c>
      <c r="B1846" s="1" t="s">
        <v>5234</v>
      </c>
      <c r="C1846" t="s">
        <v>1027</v>
      </c>
      <c r="D1846" s="9" t="s">
        <v>5074</v>
      </c>
      <c r="E1846" s="9" t="s">
        <v>259</v>
      </c>
      <c r="F1846" s="9" t="s">
        <v>413</v>
      </c>
      <c r="G1846" s="10">
        <v>16</v>
      </c>
      <c r="H1846" s="10" t="s">
        <v>536</v>
      </c>
      <c r="I1846" s="10">
        <v>1945</v>
      </c>
      <c r="J1846" s="11">
        <v>16484</v>
      </c>
      <c r="K1846" s="12" t="s">
        <v>237</v>
      </c>
      <c r="L1846" s="13" t="s">
        <v>5235</v>
      </c>
      <c r="M1846" s="13" t="s">
        <v>263</v>
      </c>
      <c r="N1846" t="s">
        <v>280</v>
      </c>
      <c r="Q1846" t="s">
        <v>281</v>
      </c>
      <c r="S1846" s="9"/>
      <c r="T1846">
        <v>2</v>
      </c>
      <c r="U1846" s="210" t="s">
        <v>5045</v>
      </c>
      <c r="V1846" s="14">
        <v>1</v>
      </c>
      <c r="W1846" s="14">
        <v>1</v>
      </c>
      <c r="X1846" s="14" t="s">
        <v>270</v>
      </c>
      <c r="Y1846" t="s">
        <v>5074</v>
      </c>
      <c r="Z1846" t="s">
        <v>271</v>
      </c>
      <c r="AA1846">
        <f t="shared" si="28"/>
        <v>1</v>
      </c>
    </row>
    <row r="1847" spans="1:27" x14ac:dyDescent="0.2">
      <c r="A1847">
        <v>503</v>
      </c>
      <c r="B1847" s="1" t="s">
        <v>5242</v>
      </c>
      <c r="C1847" t="s">
        <v>1027</v>
      </c>
      <c r="D1847" s="9" t="s">
        <v>4589</v>
      </c>
      <c r="E1847" s="9" t="s">
        <v>876</v>
      </c>
      <c r="F1847" s="9" t="s">
        <v>1416</v>
      </c>
      <c r="G1847" s="10">
        <v>17</v>
      </c>
      <c r="H1847" s="10" t="s">
        <v>536</v>
      </c>
      <c r="I1847" s="10">
        <v>1945</v>
      </c>
      <c r="J1847" s="11">
        <v>16485</v>
      </c>
      <c r="K1847" s="12" t="s">
        <v>237</v>
      </c>
      <c r="L1847" s="13" t="s">
        <v>5243</v>
      </c>
      <c r="M1847" s="13" t="s">
        <v>332</v>
      </c>
      <c r="N1847" t="s">
        <v>333</v>
      </c>
      <c r="Q1847" t="s">
        <v>334</v>
      </c>
      <c r="S1847" s="9"/>
      <c r="T1847">
        <v>2</v>
      </c>
      <c r="U1847" s="210" t="s">
        <v>5045</v>
      </c>
      <c r="V1847" s="14">
        <v>1</v>
      </c>
      <c r="W1847" s="14">
        <v>1</v>
      </c>
      <c r="X1847" s="14" t="s">
        <v>270</v>
      </c>
      <c r="Y1847">
        <v>45</v>
      </c>
      <c r="Z1847" t="s">
        <v>1419</v>
      </c>
      <c r="AA1847">
        <f t="shared" si="28"/>
        <v>2</v>
      </c>
    </row>
    <row r="1848" spans="1:27" x14ac:dyDescent="0.2">
      <c r="A1848">
        <v>4073</v>
      </c>
      <c r="B1848" s="1" t="s">
        <v>5238</v>
      </c>
      <c r="C1848" t="s">
        <v>1523</v>
      </c>
      <c r="D1848" s="9" t="s">
        <v>5239</v>
      </c>
      <c r="E1848" s="9" t="s">
        <v>259</v>
      </c>
      <c r="F1848" s="9" t="s">
        <v>312</v>
      </c>
      <c r="G1848" s="10">
        <v>17</v>
      </c>
      <c r="H1848" s="10" t="s">
        <v>536</v>
      </c>
      <c r="I1848" s="10">
        <v>1945</v>
      </c>
      <c r="J1848" s="11">
        <v>16485</v>
      </c>
      <c r="K1848" s="12" t="s">
        <v>237</v>
      </c>
      <c r="L1848" s="13" t="s">
        <v>5240</v>
      </c>
      <c r="M1848" s="13" t="s">
        <v>290</v>
      </c>
      <c r="N1848" t="s">
        <v>291</v>
      </c>
      <c r="O1848" t="s">
        <v>4832</v>
      </c>
      <c r="S1848" s="9"/>
      <c r="T1848">
        <v>2</v>
      </c>
      <c r="U1848" s="210" t="s">
        <v>5045</v>
      </c>
      <c r="V1848" s="14">
        <v>1</v>
      </c>
      <c r="W1848" s="14">
        <v>1</v>
      </c>
      <c r="X1848" s="14" t="s">
        <v>270</v>
      </c>
      <c r="Y1848" t="s">
        <v>5241</v>
      </c>
      <c r="Z1848" t="s">
        <v>505</v>
      </c>
      <c r="AA1848">
        <f t="shared" si="28"/>
        <v>2</v>
      </c>
    </row>
    <row r="1849" spans="1:27" x14ac:dyDescent="0.2">
      <c r="A1849">
        <v>538</v>
      </c>
      <c r="B1849" s="1" t="s">
        <v>5244</v>
      </c>
      <c r="C1849" t="s">
        <v>284</v>
      </c>
      <c r="D1849" s="9" t="s">
        <v>5245</v>
      </c>
      <c r="E1849" s="9" t="s">
        <v>259</v>
      </c>
      <c r="F1849" s="26" t="s">
        <v>532</v>
      </c>
      <c r="G1849" s="10">
        <v>18</v>
      </c>
      <c r="H1849" s="10" t="s">
        <v>536</v>
      </c>
      <c r="I1849" s="10">
        <v>1945</v>
      </c>
      <c r="J1849" s="11">
        <v>16486</v>
      </c>
      <c r="K1849" s="12" t="s">
        <v>237</v>
      </c>
      <c r="L1849" s="13" t="s">
        <v>5246</v>
      </c>
      <c r="M1849" s="13" t="s">
        <v>279</v>
      </c>
      <c r="N1849" t="s">
        <v>280</v>
      </c>
      <c r="Q1849" t="s">
        <v>281</v>
      </c>
      <c r="S1849" s="9"/>
      <c r="T1849">
        <v>2</v>
      </c>
      <c r="U1849" s="210" t="s">
        <v>5045</v>
      </c>
      <c r="V1849" s="14">
        <v>1</v>
      </c>
      <c r="W1849" s="14">
        <v>1</v>
      </c>
      <c r="X1849" s="14" t="s">
        <v>294</v>
      </c>
      <c r="Y1849" t="s">
        <v>971</v>
      </c>
      <c r="Z1849" t="s">
        <v>271</v>
      </c>
      <c r="AA1849">
        <f t="shared" si="28"/>
        <v>3</v>
      </c>
    </row>
    <row r="1850" spans="1:27" x14ac:dyDescent="0.2">
      <c r="A1850">
        <v>5812</v>
      </c>
      <c r="B1850" s="1" t="s">
        <v>5249</v>
      </c>
      <c r="C1850" t="s">
        <v>1027</v>
      </c>
      <c r="D1850" s="9">
        <v>110</v>
      </c>
      <c r="E1850" s="9" t="s">
        <v>876</v>
      </c>
      <c r="F1850" s="9" t="s">
        <v>1416</v>
      </c>
      <c r="G1850" s="10">
        <v>18</v>
      </c>
      <c r="H1850" s="10" t="s">
        <v>536</v>
      </c>
      <c r="I1850" s="10">
        <v>1945</v>
      </c>
      <c r="J1850" s="11">
        <v>16486</v>
      </c>
      <c r="K1850" s="12" t="s">
        <v>237</v>
      </c>
      <c r="L1850" s="13" t="s">
        <v>5250</v>
      </c>
      <c r="M1850" s="13" t="s">
        <v>290</v>
      </c>
      <c r="O1850" t="s">
        <v>933</v>
      </c>
      <c r="S1850" s="9"/>
      <c r="T1850">
        <v>2</v>
      </c>
      <c r="U1850" s="210" t="s">
        <v>5045</v>
      </c>
      <c r="V1850" s="14">
        <v>1</v>
      </c>
      <c r="W1850" s="14">
        <v>1</v>
      </c>
      <c r="X1850" s="14" t="s">
        <v>270</v>
      </c>
      <c r="Y1850">
        <v>110</v>
      </c>
      <c r="Z1850" t="s">
        <v>1419</v>
      </c>
      <c r="AA1850">
        <f t="shared" si="28"/>
        <v>1</v>
      </c>
    </row>
    <row r="1851" spans="1:27" x14ac:dyDescent="0.2">
      <c r="A1851">
        <v>2232</v>
      </c>
      <c r="B1851" s="1" t="s">
        <v>5247</v>
      </c>
      <c r="C1851" t="s">
        <v>2221</v>
      </c>
      <c r="D1851" s="9">
        <v>406</v>
      </c>
      <c r="E1851" s="9" t="s">
        <v>259</v>
      </c>
      <c r="F1851" s="9" t="s">
        <v>312</v>
      </c>
      <c r="G1851" s="10">
        <v>18</v>
      </c>
      <c r="H1851" s="10" t="s">
        <v>536</v>
      </c>
      <c r="I1851" s="10">
        <v>1945</v>
      </c>
      <c r="J1851" s="11">
        <v>16486</v>
      </c>
      <c r="K1851" s="12" t="s">
        <v>237</v>
      </c>
      <c r="L1851" s="13" t="s">
        <v>5248</v>
      </c>
      <c r="M1851" s="13" t="s">
        <v>290</v>
      </c>
      <c r="N1851" t="s">
        <v>573</v>
      </c>
      <c r="O1851" t="s">
        <v>498</v>
      </c>
      <c r="S1851" s="9"/>
      <c r="T1851">
        <v>2</v>
      </c>
      <c r="U1851" s="210" t="s">
        <v>5045</v>
      </c>
      <c r="V1851" s="14">
        <v>1</v>
      </c>
      <c r="W1851" s="14">
        <v>1</v>
      </c>
      <c r="X1851" s="14" t="s">
        <v>270</v>
      </c>
      <c r="Y1851">
        <v>406</v>
      </c>
      <c r="Z1851" t="s">
        <v>505</v>
      </c>
      <c r="AA1851">
        <f t="shared" si="28"/>
        <v>1</v>
      </c>
    </row>
    <row r="1852" spans="1:27" x14ac:dyDescent="0.2">
      <c r="A1852">
        <v>5347</v>
      </c>
      <c r="B1852" s="1" t="s">
        <v>5257</v>
      </c>
      <c r="C1852" t="s">
        <v>1523</v>
      </c>
      <c r="D1852" s="9">
        <v>409</v>
      </c>
      <c r="E1852" s="9" t="s">
        <v>259</v>
      </c>
      <c r="F1852" s="9" t="s">
        <v>312</v>
      </c>
      <c r="G1852" s="10">
        <v>19</v>
      </c>
      <c r="H1852" s="10" t="s">
        <v>536</v>
      </c>
      <c r="I1852" s="10">
        <v>1945</v>
      </c>
      <c r="J1852" s="11">
        <v>16487</v>
      </c>
      <c r="K1852" s="12" t="s">
        <v>237</v>
      </c>
      <c r="L1852" s="13" t="s">
        <v>5258</v>
      </c>
      <c r="M1852" s="13" t="s">
        <v>290</v>
      </c>
      <c r="N1852" t="s">
        <v>291</v>
      </c>
      <c r="O1852" t="s">
        <v>695</v>
      </c>
      <c r="S1852" s="9"/>
      <c r="T1852">
        <v>2</v>
      </c>
      <c r="U1852" s="210" t="s">
        <v>5045</v>
      </c>
      <c r="V1852" s="14">
        <v>1</v>
      </c>
      <c r="W1852" s="14">
        <v>1</v>
      </c>
      <c r="X1852" s="14" t="s">
        <v>270</v>
      </c>
      <c r="Y1852">
        <v>409</v>
      </c>
      <c r="Z1852" t="s">
        <v>505</v>
      </c>
      <c r="AA1852">
        <f t="shared" si="28"/>
        <v>1</v>
      </c>
    </row>
    <row r="1853" spans="1:27" x14ac:dyDescent="0.2">
      <c r="A1853">
        <v>632</v>
      </c>
      <c r="B1853" s="1" t="s">
        <v>5251</v>
      </c>
      <c r="C1853" t="s">
        <v>341</v>
      </c>
      <c r="D1853" s="9" t="s">
        <v>5252</v>
      </c>
      <c r="E1853" s="9" t="s">
        <v>259</v>
      </c>
      <c r="F1853" s="9" t="s">
        <v>532</v>
      </c>
      <c r="G1853" s="10">
        <v>19</v>
      </c>
      <c r="H1853" s="10" t="s">
        <v>536</v>
      </c>
      <c r="I1853" s="10">
        <v>1945</v>
      </c>
      <c r="J1853" s="11">
        <v>16487</v>
      </c>
      <c r="K1853" s="12" t="s">
        <v>415</v>
      </c>
      <c r="L1853" s="13" t="s">
        <v>5253</v>
      </c>
      <c r="M1853" s="13" t="s">
        <v>290</v>
      </c>
      <c r="N1853" t="s">
        <v>291</v>
      </c>
      <c r="O1853" t="s">
        <v>320</v>
      </c>
      <c r="S1853" s="9"/>
      <c r="T1853">
        <v>2</v>
      </c>
      <c r="U1853" s="210" t="s">
        <v>5045</v>
      </c>
      <c r="V1853" s="14">
        <v>1</v>
      </c>
      <c r="W1853" s="14">
        <v>1</v>
      </c>
      <c r="X1853" s="14" t="s">
        <v>294</v>
      </c>
      <c r="Y1853" t="s">
        <v>4748</v>
      </c>
      <c r="Z1853" t="s">
        <v>271</v>
      </c>
      <c r="AA1853">
        <f t="shared" si="28"/>
        <v>5</v>
      </c>
    </row>
    <row r="1854" spans="1:27" x14ac:dyDescent="0.2">
      <c r="A1854">
        <v>6359</v>
      </c>
      <c r="B1854" s="1" t="s">
        <v>5261</v>
      </c>
      <c r="C1854" t="s">
        <v>1027</v>
      </c>
      <c r="D1854" s="9">
        <v>82</v>
      </c>
      <c r="E1854" s="9" t="s">
        <v>876</v>
      </c>
      <c r="F1854" s="9" t="s">
        <v>1416</v>
      </c>
      <c r="G1854" s="10">
        <v>19</v>
      </c>
      <c r="H1854" s="10" t="s">
        <v>536</v>
      </c>
      <c r="I1854" s="10">
        <v>1945</v>
      </c>
      <c r="J1854" s="11">
        <v>16487</v>
      </c>
      <c r="K1854" s="12" t="s">
        <v>415</v>
      </c>
      <c r="L1854" s="13" t="s">
        <v>5130</v>
      </c>
      <c r="M1854" s="13" t="s">
        <v>290</v>
      </c>
      <c r="N1854" t="s">
        <v>573</v>
      </c>
      <c r="O1854" t="s">
        <v>635</v>
      </c>
      <c r="S1854" s="9"/>
      <c r="T1854">
        <v>2</v>
      </c>
      <c r="U1854" s="210" t="s">
        <v>5045</v>
      </c>
      <c r="V1854" s="14">
        <v>1</v>
      </c>
      <c r="W1854" s="14">
        <v>1</v>
      </c>
      <c r="X1854" s="14" t="s">
        <v>270</v>
      </c>
      <c r="Y1854">
        <v>82</v>
      </c>
      <c r="Z1854" t="s">
        <v>1419</v>
      </c>
      <c r="AA1854">
        <f t="shared" si="28"/>
        <v>1</v>
      </c>
    </row>
    <row r="1855" spans="1:27" x14ac:dyDescent="0.2">
      <c r="A1855">
        <v>1558</v>
      </c>
      <c r="B1855" s="1" t="s">
        <v>5131</v>
      </c>
      <c r="C1855" t="s">
        <v>3985</v>
      </c>
      <c r="D1855" s="9" t="s">
        <v>3874</v>
      </c>
      <c r="E1855" s="9" t="s">
        <v>259</v>
      </c>
      <c r="F1855" s="9" t="s">
        <v>721</v>
      </c>
      <c r="G1855" s="10">
        <v>19</v>
      </c>
      <c r="H1855" s="10" t="s">
        <v>536</v>
      </c>
      <c r="I1855" s="10">
        <v>1945</v>
      </c>
      <c r="J1855" s="11" t="s">
        <v>5132</v>
      </c>
      <c r="K1855" s="12" t="s">
        <v>415</v>
      </c>
      <c r="L1855" s="13" t="s">
        <v>18405</v>
      </c>
      <c r="M1855" s="13" t="s">
        <v>263</v>
      </c>
      <c r="N1855" t="s">
        <v>280</v>
      </c>
      <c r="Q1855" t="s">
        <v>281</v>
      </c>
      <c r="S1855" s="9"/>
      <c r="T1855">
        <v>2</v>
      </c>
      <c r="U1855" s="210" t="s">
        <v>5045</v>
      </c>
      <c r="V1855" s="14">
        <v>1</v>
      </c>
      <c r="W1855" s="14">
        <v>1</v>
      </c>
      <c r="X1855" s="14" t="s">
        <v>270</v>
      </c>
      <c r="Y1855">
        <v>627</v>
      </c>
      <c r="Z1855" t="s">
        <v>18167</v>
      </c>
      <c r="AA1855">
        <f t="shared" si="28"/>
        <v>2</v>
      </c>
    </row>
    <row r="1856" spans="1:27" x14ac:dyDescent="0.2">
      <c r="A1856">
        <v>2699</v>
      </c>
      <c r="B1856" s="1" t="s">
        <v>5259</v>
      </c>
      <c r="C1856" t="s">
        <v>2221</v>
      </c>
      <c r="D1856" s="9">
        <v>406</v>
      </c>
      <c r="E1856" s="9" t="s">
        <v>259</v>
      </c>
      <c r="F1856" s="9" t="s">
        <v>413</v>
      </c>
      <c r="G1856" s="10">
        <v>19</v>
      </c>
      <c r="H1856" s="10" t="s">
        <v>536</v>
      </c>
      <c r="I1856" s="10">
        <v>1945</v>
      </c>
      <c r="J1856" s="11">
        <v>16487</v>
      </c>
      <c r="K1856" s="12" t="s">
        <v>415</v>
      </c>
      <c r="L1856" s="13" t="s">
        <v>5260</v>
      </c>
      <c r="M1856" s="13" t="s">
        <v>263</v>
      </c>
      <c r="N1856" t="s">
        <v>470</v>
      </c>
      <c r="Q1856" t="s">
        <v>672</v>
      </c>
      <c r="S1856" s="9"/>
      <c r="T1856">
        <v>2</v>
      </c>
      <c r="U1856" s="210" t="s">
        <v>5045</v>
      </c>
      <c r="V1856" s="14">
        <v>1</v>
      </c>
      <c r="W1856" s="14">
        <v>1</v>
      </c>
      <c r="X1856" s="14" t="s">
        <v>270</v>
      </c>
      <c r="Y1856">
        <v>406</v>
      </c>
      <c r="Z1856" t="s">
        <v>505</v>
      </c>
      <c r="AA1856">
        <f t="shared" si="28"/>
        <v>1</v>
      </c>
    </row>
    <row r="1857" spans="1:27" x14ac:dyDescent="0.2">
      <c r="A1857">
        <v>1892</v>
      </c>
      <c r="B1857" s="1" t="s">
        <v>5254</v>
      </c>
      <c r="C1857" t="s">
        <v>284</v>
      </c>
      <c r="D1857" s="9" t="s">
        <v>5255</v>
      </c>
      <c r="E1857" s="9" t="s">
        <v>259</v>
      </c>
      <c r="F1857" s="9" t="s">
        <v>532</v>
      </c>
      <c r="G1857" s="10">
        <v>19</v>
      </c>
      <c r="H1857" s="10" t="s">
        <v>536</v>
      </c>
      <c r="I1857" s="10">
        <v>1945</v>
      </c>
      <c r="J1857" s="11">
        <v>16487</v>
      </c>
      <c r="K1857" s="12"/>
      <c r="L1857" s="13" t="s">
        <v>5256</v>
      </c>
      <c r="M1857" s="13" t="s">
        <v>753</v>
      </c>
      <c r="S1857" s="9"/>
      <c r="T1857">
        <v>2</v>
      </c>
      <c r="U1857" s="210" t="s">
        <v>5045</v>
      </c>
      <c r="V1857" s="14">
        <v>1</v>
      </c>
      <c r="W1857" s="14">
        <v>1</v>
      </c>
      <c r="X1857" s="14" t="s">
        <v>294</v>
      </c>
      <c r="Y1857" t="s">
        <v>2824</v>
      </c>
      <c r="Z1857" t="s">
        <v>505</v>
      </c>
      <c r="AA1857">
        <f t="shared" si="28"/>
        <v>4</v>
      </c>
    </row>
    <row r="1858" spans="1:27" x14ac:dyDescent="0.2">
      <c r="A1858">
        <v>1940</v>
      </c>
      <c r="B1858" s="1" t="s">
        <v>5133</v>
      </c>
      <c r="C1858" t="s">
        <v>284</v>
      </c>
      <c r="D1858" s="9" t="s">
        <v>4334</v>
      </c>
      <c r="E1858" s="9" t="s">
        <v>259</v>
      </c>
      <c r="F1858" s="9" t="s">
        <v>532</v>
      </c>
      <c r="G1858" s="10">
        <v>20</v>
      </c>
      <c r="H1858" s="10" t="s">
        <v>536</v>
      </c>
      <c r="I1858" s="10">
        <v>1945</v>
      </c>
      <c r="J1858" s="11">
        <v>16488</v>
      </c>
      <c r="K1858" s="12" t="s">
        <v>237</v>
      </c>
      <c r="L1858" s="13" t="s">
        <v>5134</v>
      </c>
      <c r="M1858" s="13" t="s">
        <v>290</v>
      </c>
      <c r="N1858" t="s">
        <v>291</v>
      </c>
      <c r="O1858" t="s">
        <v>1382</v>
      </c>
      <c r="S1858" s="9"/>
      <c r="T1858">
        <v>2</v>
      </c>
      <c r="U1858" s="210" t="s">
        <v>5045</v>
      </c>
      <c r="V1858" s="14">
        <v>1</v>
      </c>
      <c r="W1858" s="14">
        <v>1</v>
      </c>
      <c r="X1858" s="14" t="s">
        <v>294</v>
      </c>
      <c r="Y1858" t="s">
        <v>971</v>
      </c>
      <c r="Z1858" t="s">
        <v>271</v>
      </c>
      <c r="AA1858">
        <f t="shared" ref="AA1858:AA1921" si="29">LEN(D1858)-LEN(SUBSTITUTE(D1858,"/",""))+1</f>
        <v>3</v>
      </c>
    </row>
    <row r="1859" spans="1:27" x14ac:dyDescent="0.2">
      <c r="A1859">
        <v>1325</v>
      </c>
      <c r="B1859" s="1" t="s">
        <v>5135</v>
      </c>
      <c r="C1859" t="s">
        <v>507</v>
      </c>
      <c r="D1859" s="9" t="s">
        <v>5136</v>
      </c>
      <c r="E1859" s="9" t="s">
        <v>259</v>
      </c>
      <c r="F1859" s="9" t="s">
        <v>532</v>
      </c>
      <c r="G1859" s="10">
        <v>20</v>
      </c>
      <c r="H1859" s="10" t="s">
        <v>536</v>
      </c>
      <c r="I1859" s="10">
        <v>1945</v>
      </c>
      <c r="J1859" s="11">
        <v>16488</v>
      </c>
      <c r="K1859" s="12" t="s">
        <v>237</v>
      </c>
      <c r="L1859" s="13" t="s">
        <v>5137</v>
      </c>
      <c r="M1859" s="13" t="s">
        <v>290</v>
      </c>
      <c r="N1859" t="s">
        <v>291</v>
      </c>
      <c r="O1859" t="s">
        <v>520</v>
      </c>
      <c r="S1859" s="9"/>
      <c r="T1859">
        <v>2</v>
      </c>
      <c r="U1859" s="210" t="s">
        <v>5045</v>
      </c>
      <c r="V1859" s="14">
        <v>1</v>
      </c>
      <c r="W1859" s="14">
        <v>1</v>
      </c>
      <c r="X1859" s="14" t="s">
        <v>294</v>
      </c>
      <c r="Y1859" t="s">
        <v>4636</v>
      </c>
      <c r="Z1859" t="s">
        <v>18167</v>
      </c>
      <c r="AA1859">
        <f t="shared" si="29"/>
        <v>3</v>
      </c>
    </row>
    <row r="1860" spans="1:27" x14ac:dyDescent="0.2">
      <c r="A1860">
        <v>1607</v>
      </c>
      <c r="B1860" s="1" t="s">
        <v>5141</v>
      </c>
      <c r="C1860" t="s">
        <v>3985</v>
      </c>
      <c r="D1860" s="9" t="s">
        <v>2067</v>
      </c>
      <c r="E1860" s="9" t="s">
        <v>259</v>
      </c>
      <c r="F1860" s="9" t="s">
        <v>776</v>
      </c>
      <c r="G1860" s="10">
        <v>20</v>
      </c>
      <c r="H1860" s="10" t="s">
        <v>536</v>
      </c>
      <c r="I1860" s="10">
        <v>1945</v>
      </c>
      <c r="J1860" s="11">
        <v>16488</v>
      </c>
      <c r="K1860" s="12" t="s">
        <v>237</v>
      </c>
      <c r="L1860" s="13" t="s">
        <v>5142</v>
      </c>
      <c r="M1860" s="13" t="s">
        <v>290</v>
      </c>
      <c r="N1860" t="s">
        <v>291</v>
      </c>
      <c r="O1860" t="s">
        <v>635</v>
      </c>
      <c r="S1860" s="9"/>
      <c r="T1860">
        <v>2</v>
      </c>
      <c r="U1860" s="210" t="s">
        <v>5045</v>
      </c>
      <c r="V1860" s="14">
        <v>1</v>
      </c>
      <c r="W1860" s="14">
        <v>1</v>
      </c>
      <c r="X1860" s="14" t="s">
        <v>294</v>
      </c>
      <c r="Y1860" t="s">
        <v>2067</v>
      </c>
      <c r="Z1860" t="s">
        <v>18167</v>
      </c>
      <c r="AA1860">
        <f t="shared" si="29"/>
        <v>1</v>
      </c>
    </row>
    <row r="1861" spans="1:27" x14ac:dyDescent="0.2">
      <c r="A1861">
        <v>5001</v>
      </c>
      <c r="B1861" s="1" t="s">
        <v>5138</v>
      </c>
      <c r="C1861" t="s">
        <v>1027</v>
      </c>
      <c r="D1861" s="9" t="s">
        <v>5139</v>
      </c>
      <c r="E1861" s="9" t="s">
        <v>259</v>
      </c>
      <c r="F1861" s="9" t="s">
        <v>532</v>
      </c>
      <c r="G1861" s="10">
        <v>20</v>
      </c>
      <c r="H1861" s="10" t="s">
        <v>536</v>
      </c>
      <c r="I1861" s="10">
        <v>1945</v>
      </c>
      <c r="J1861" s="11">
        <v>16488</v>
      </c>
      <c r="K1861" s="12" t="s">
        <v>237</v>
      </c>
      <c r="L1861" s="13" t="s">
        <v>5140</v>
      </c>
      <c r="M1861" s="13" t="s">
        <v>290</v>
      </c>
      <c r="N1861" t="s">
        <v>291</v>
      </c>
      <c r="O1861" t="s">
        <v>292</v>
      </c>
      <c r="S1861" s="9"/>
      <c r="T1861">
        <v>2</v>
      </c>
      <c r="U1861" s="210" t="s">
        <v>5045</v>
      </c>
      <c r="V1861" s="14">
        <v>1</v>
      </c>
      <c r="W1861" s="14">
        <v>1</v>
      </c>
      <c r="X1861" s="14" t="s">
        <v>294</v>
      </c>
      <c r="Y1861" t="s">
        <v>1199</v>
      </c>
      <c r="Z1861" t="s">
        <v>271</v>
      </c>
      <c r="AA1861">
        <f t="shared" si="29"/>
        <v>2</v>
      </c>
    </row>
    <row r="1862" spans="1:27" x14ac:dyDescent="0.2">
      <c r="A1862">
        <v>7110</v>
      </c>
      <c r="B1862" s="1" t="s">
        <v>5143</v>
      </c>
      <c r="C1862" t="s">
        <v>2221</v>
      </c>
      <c r="D1862" s="9">
        <v>488</v>
      </c>
      <c r="E1862" s="9" t="s">
        <v>259</v>
      </c>
      <c r="F1862" s="9" t="s">
        <v>312</v>
      </c>
      <c r="G1862" s="10">
        <v>21</v>
      </c>
      <c r="H1862" s="10" t="s">
        <v>536</v>
      </c>
      <c r="I1862" s="10">
        <v>1945</v>
      </c>
      <c r="J1862" s="11">
        <v>16489</v>
      </c>
      <c r="K1862" s="12" t="s">
        <v>237</v>
      </c>
      <c r="L1862" s="13" t="s">
        <v>5144</v>
      </c>
      <c r="M1862" s="13" t="s">
        <v>290</v>
      </c>
      <c r="O1862" t="s">
        <v>520</v>
      </c>
      <c r="S1862" s="9"/>
      <c r="T1862">
        <v>2</v>
      </c>
      <c r="U1862" s="210" t="s">
        <v>5045</v>
      </c>
      <c r="V1862" s="14">
        <v>1</v>
      </c>
      <c r="W1862" s="14">
        <v>1</v>
      </c>
      <c r="X1862" s="14" t="s">
        <v>270</v>
      </c>
      <c r="Y1862">
        <v>488</v>
      </c>
      <c r="Z1862" t="s">
        <v>505</v>
      </c>
      <c r="AA1862">
        <f t="shared" si="29"/>
        <v>1</v>
      </c>
    </row>
    <row r="1863" spans="1:27" x14ac:dyDescent="0.2">
      <c r="A1863">
        <v>900</v>
      </c>
      <c r="B1863" s="1" t="s">
        <v>5145</v>
      </c>
      <c r="C1863" t="s">
        <v>2221</v>
      </c>
      <c r="D1863" s="9">
        <v>68</v>
      </c>
      <c r="E1863" s="9" t="s">
        <v>259</v>
      </c>
      <c r="F1863" s="9" t="s">
        <v>312</v>
      </c>
      <c r="G1863" s="10">
        <v>21</v>
      </c>
      <c r="H1863" s="10" t="s">
        <v>536</v>
      </c>
      <c r="I1863" s="10">
        <v>1945</v>
      </c>
      <c r="J1863" s="11">
        <v>16489</v>
      </c>
      <c r="K1863" s="12" t="s">
        <v>237</v>
      </c>
      <c r="L1863" s="13" t="s">
        <v>5146</v>
      </c>
      <c r="M1863" s="13" t="s">
        <v>290</v>
      </c>
      <c r="N1863" t="s">
        <v>291</v>
      </c>
      <c r="O1863" t="s">
        <v>292</v>
      </c>
      <c r="S1863" s="9"/>
      <c r="T1863">
        <v>2</v>
      </c>
      <c r="U1863" s="210" t="s">
        <v>5045</v>
      </c>
      <c r="V1863" s="14">
        <v>1</v>
      </c>
      <c r="W1863" s="14">
        <v>1</v>
      </c>
      <c r="X1863" s="14" t="s">
        <v>270</v>
      </c>
      <c r="Y1863">
        <v>68</v>
      </c>
      <c r="Z1863" t="s">
        <v>505</v>
      </c>
      <c r="AA1863">
        <f t="shared" si="29"/>
        <v>1</v>
      </c>
    </row>
    <row r="1864" spans="1:27" x14ac:dyDescent="0.2">
      <c r="A1864">
        <v>3664</v>
      </c>
      <c r="B1864" s="82" t="s">
        <v>5167</v>
      </c>
      <c r="C1864" t="s">
        <v>1027</v>
      </c>
      <c r="D1864" s="9">
        <v>487</v>
      </c>
      <c r="E1864" s="9" t="s">
        <v>259</v>
      </c>
      <c r="F1864" s="9" t="s">
        <v>1416</v>
      </c>
      <c r="G1864" s="10">
        <v>22</v>
      </c>
      <c r="H1864" s="10" t="s">
        <v>536</v>
      </c>
      <c r="I1864" s="10">
        <v>1945</v>
      </c>
      <c r="J1864" s="11">
        <v>16490</v>
      </c>
      <c r="K1864" s="12" t="s">
        <v>237</v>
      </c>
      <c r="L1864" s="13" t="s">
        <v>5262</v>
      </c>
      <c r="M1864" s="13" t="s">
        <v>263</v>
      </c>
      <c r="N1864" t="s">
        <v>280</v>
      </c>
      <c r="Q1864" t="s">
        <v>281</v>
      </c>
      <c r="S1864" s="9"/>
      <c r="T1864">
        <v>2</v>
      </c>
      <c r="U1864" s="210" t="s">
        <v>5045</v>
      </c>
      <c r="V1864" s="14">
        <v>1</v>
      </c>
      <c r="W1864" s="14">
        <v>1</v>
      </c>
      <c r="X1864" s="14" t="s">
        <v>270</v>
      </c>
      <c r="Y1864">
        <v>487</v>
      </c>
      <c r="Z1864" t="s">
        <v>1419</v>
      </c>
      <c r="AA1864">
        <f t="shared" si="29"/>
        <v>1</v>
      </c>
    </row>
    <row r="1865" spans="1:27" x14ac:dyDescent="0.2">
      <c r="A1865">
        <v>484</v>
      </c>
      <c r="B1865" s="41" t="s">
        <v>5151</v>
      </c>
      <c r="C1865" t="s">
        <v>1027</v>
      </c>
      <c r="D1865" s="28" t="s">
        <v>930</v>
      </c>
      <c r="E1865" s="28" t="s">
        <v>259</v>
      </c>
      <c r="F1865" s="28" t="s">
        <v>883</v>
      </c>
      <c r="G1865" s="65">
        <v>22</v>
      </c>
      <c r="H1865" s="65" t="s">
        <v>536</v>
      </c>
      <c r="I1865" s="65">
        <v>1945</v>
      </c>
      <c r="J1865" s="55">
        <v>16490</v>
      </c>
      <c r="K1865" s="12" t="s">
        <v>237</v>
      </c>
      <c r="L1865" s="13" t="s">
        <v>5152</v>
      </c>
      <c r="M1865" s="29" t="s">
        <v>290</v>
      </c>
      <c r="N1865" s="15"/>
      <c r="O1865" t="s">
        <v>323</v>
      </c>
      <c r="Q1865" s="15"/>
      <c r="R1865" s="15"/>
      <c r="S1865" s="28"/>
      <c r="T1865">
        <v>2</v>
      </c>
      <c r="U1865" s="210" t="s">
        <v>5045</v>
      </c>
      <c r="V1865" s="14">
        <v>1</v>
      </c>
      <c r="W1865" s="14">
        <v>1</v>
      </c>
      <c r="X1865" s="14" t="s">
        <v>270</v>
      </c>
      <c r="Y1865">
        <v>333</v>
      </c>
      <c r="Z1865" t="s">
        <v>1419</v>
      </c>
      <c r="AA1865">
        <f t="shared" si="29"/>
        <v>2</v>
      </c>
    </row>
    <row r="1866" spans="1:27" x14ac:dyDescent="0.2">
      <c r="A1866">
        <v>6124</v>
      </c>
      <c r="B1866" s="1" t="s">
        <v>5283</v>
      </c>
      <c r="C1866" t="s">
        <v>1027</v>
      </c>
      <c r="D1866" s="9">
        <v>21</v>
      </c>
      <c r="E1866" s="9" t="s">
        <v>259</v>
      </c>
      <c r="F1866" s="9" t="s">
        <v>1416</v>
      </c>
      <c r="G1866" s="10">
        <v>22</v>
      </c>
      <c r="H1866" s="10" t="s">
        <v>536</v>
      </c>
      <c r="I1866" s="10">
        <v>1945</v>
      </c>
      <c r="J1866" s="11">
        <v>16490</v>
      </c>
      <c r="K1866" s="12" t="s">
        <v>237</v>
      </c>
      <c r="L1866" s="13" t="s">
        <v>18399</v>
      </c>
      <c r="M1866" s="13" t="s">
        <v>263</v>
      </c>
      <c r="N1866" t="s">
        <v>280</v>
      </c>
      <c r="Q1866" t="s">
        <v>281</v>
      </c>
      <c r="S1866" s="9"/>
      <c r="T1866">
        <v>2</v>
      </c>
      <c r="U1866" s="210" t="s">
        <v>5045</v>
      </c>
      <c r="V1866" s="14">
        <v>1</v>
      </c>
      <c r="W1866" s="14">
        <v>1</v>
      </c>
      <c r="X1866" s="14" t="s">
        <v>270</v>
      </c>
      <c r="Y1866">
        <v>21</v>
      </c>
      <c r="Z1866" t="s">
        <v>1419</v>
      </c>
      <c r="AA1866">
        <f t="shared" si="29"/>
        <v>1</v>
      </c>
    </row>
    <row r="1867" spans="1:27" x14ac:dyDescent="0.2">
      <c r="A1867">
        <v>6661</v>
      </c>
      <c r="B1867" s="1" t="s">
        <v>5263</v>
      </c>
      <c r="C1867" t="s">
        <v>1027</v>
      </c>
      <c r="D1867" s="9">
        <v>487</v>
      </c>
      <c r="E1867" s="9" t="s">
        <v>259</v>
      </c>
      <c r="F1867" s="9" t="s">
        <v>1416</v>
      </c>
      <c r="G1867" s="10">
        <v>22</v>
      </c>
      <c r="H1867" s="10" t="s">
        <v>536</v>
      </c>
      <c r="I1867" s="10">
        <v>1945</v>
      </c>
      <c r="J1867" s="11">
        <v>16490</v>
      </c>
      <c r="K1867" s="12" t="s">
        <v>237</v>
      </c>
      <c r="L1867" s="13" t="s">
        <v>5264</v>
      </c>
      <c r="M1867" s="13" t="s">
        <v>263</v>
      </c>
      <c r="N1867" t="s">
        <v>280</v>
      </c>
      <c r="Q1867" t="s">
        <v>281</v>
      </c>
      <c r="S1867" s="9"/>
      <c r="T1867">
        <v>2</v>
      </c>
      <c r="U1867" s="210" t="s">
        <v>5045</v>
      </c>
      <c r="V1867" s="14">
        <v>1</v>
      </c>
      <c r="W1867" s="14">
        <v>1</v>
      </c>
      <c r="X1867" s="14" t="s">
        <v>270</v>
      </c>
      <c r="Y1867">
        <v>487</v>
      </c>
      <c r="Z1867" t="s">
        <v>1419</v>
      </c>
      <c r="AA1867">
        <f t="shared" si="29"/>
        <v>1</v>
      </c>
    </row>
    <row r="1868" spans="1:27" x14ac:dyDescent="0.2">
      <c r="A1868">
        <v>1685</v>
      </c>
      <c r="B1868" s="82" t="s">
        <v>5155</v>
      </c>
      <c r="C1868" t="s">
        <v>1027</v>
      </c>
      <c r="D1868" s="9" t="s">
        <v>2480</v>
      </c>
      <c r="E1868" s="9" t="s">
        <v>259</v>
      </c>
      <c r="F1868" s="9" t="s">
        <v>1416</v>
      </c>
      <c r="G1868" s="10">
        <v>22</v>
      </c>
      <c r="H1868" s="10" t="s">
        <v>536</v>
      </c>
      <c r="I1868" s="10">
        <v>1945</v>
      </c>
      <c r="J1868" s="11">
        <v>16490</v>
      </c>
      <c r="K1868" s="12" t="s">
        <v>237</v>
      </c>
      <c r="L1868" s="13" t="s">
        <v>18644</v>
      </c>
      <c r="M1868" s="13" t="s">
        <v>263</v>
      </c>
      <c r="N1868" t="s">
        <v>280</v>
      </c>
      <c r="Q1868" t="s">
        <v>281</v>
      </c>
      <c r="S1868" s="9"/>
      <c r="T1868">
        <v>2</v>
      </c>
      <c r="U1868" s="210" t="s">
        <v>5045</v>
      </c>
      <c r="V1868" s="14">
        <v>1</v>
      </c>
      <c r="W1868" s="14">
        <v>1</v>
      </c>
      <c r="X1868" s="14" t="s">
        <v>270</v>
      </c>
      <c r="Y1868">
        <v>107</v>
      </c>
      <c r="Z1868" t="s">
        <v>1419</v>
      </c>
      <c r="AA1868">
        <f t="shared" si="29"/>
        <v>2</v>
      </c>
    </row>
    <row r="1869" spans="1:27" x14ac:dyDescent="0.2">
      <c r="A1869">
        <v>3519</v>
      </c>
      <c r="B1869" s="82" t="s">
        <v>5166</v>
      </c>
      <c r="C1869" t="s">
        <v>1027</v>
      </c>
      <c r="D1869" s="9">
        <v>605</v>
      </c>
      <c r="E1869" s="9" t="s">
        <v>259</v>
      </c>
      <c r="F1869" s="9" t="s">
        <v>1416</v>
      </c>
      <c r="G1869" s="10">
        <v>22</v>
      </c>
      <c r="H1869" s="10" t="s">
        <v>536</v>
      </c>
      <c r="I1869" s="10">
        <v>1945</v>
      </c>
      <c r="J1869" s="11">
        <v>16490</v>
      </c>
      <c r="K1869" s="12" t="s">
        <v>237</v>
      </c>
      <c r="L1869" s="117" t="s">
        <v>18409</v>
      </c>
      <c r="M1869" s="13" t="s">
        <v>279</v>
      </c>
      <c r="N1869" t="s">
        <v>280</v>
      </c>
      <c r="Q1869" t="s">
        <v>281</v>
      </c>
      <c r="S1869" s="9"/>
      <c r="T1869">
        <v>2</v>
      </c>
      <c r="U1869" s="210" t="s">
        <v>5045</v>
      </c>
      <c r="V1869" s="14">
        <v>1</v>
      </c>
      <c r="W1869" s="14">
        <v>1</v>
      </c>
      <c r="X1869" s="14" t="s">
        <v>270</v>
      </c>
      <c r="Y1869">
        <v>605</v>
      </c>
      <c r="Z1869" t="s">
        <v>1419</v>
      </c>
      <c r="AA1869">
        <f t="shared" si="29"/>
        <v>1</v>
      </c>
    </row>
    <row r="1870" spans="1:27" x14ac:dyDescent="0.2">
      <c r="A1870">
        <v>4968</v>
      </c>
      <c r="B1870" s="82" t="s">
        <v>5160</v>
      </c>
      <c r="C1870" t="s">
        <v>1027</v>
      </c>
      <c r="D1870" s="9">
        <v>605</v>
      </c>
      <c r="E1870" s="9" t="s">
        <v>259</v>
      </c>
      <c r="F1870" s="9" t="s">
        <v>1416</v>
      </c>
      <c r="G1870" s="10">
        <v>22</v>
      </c>
      <c r="H1870" s="10" t="s">
        <v>536</v>
      </c>
      <c r="I1870" s="10">
        <v>1945</v>
      </c>
      <c r="J1870" s="11">
        <v>16490</v>
      </c>
      <c r="K1870" s="12" t="s">
        <v>237</v>
      </c>
      <c r="L1870" s="13" t="s">
        <v>5161</v>
      </c>
      <c r="M1870" s="13" t="s">
        <v>263</v>
      </c>
      <c r="N1870" t="s">
        <v>280</v>
      </c>
      <c r="Q1870" t="s">
        <v>281</v>
      </c>
      <c r="S1870" s="9"/>
      <c r="T1870">
        <v>2</v>
      </c>
      <c r="U1870" s="210" t="s">
        <v>5045</v>
      </c>
      <c r="V1870" s="14">
        <v>1</v>
      </c>
      <c r="W1870" s="14">
        <v>1</v>
      </c>
      <c r="X1870" s="14" t="s">
        <v>270</v>
      </c>
      <c r="Y1870">
        <v>605</v>
      </c>
      <c r="Z1870" t="s">
        <v>1419</v>
      </c>
      <c r="AA1870">
        <f t="shared" si="29"/>
        <v>1</v>
      </c>
    </row>
    <row r="1871" spans="1:27" x14ac:dyDescent="0.2">
      <c r="A1871">
        <v>4924</v>
      </c>
      <c r="B1871" s="1" t="s">
        <v>5265</v>
      </c>
      <c r="C1871" t="s">
        <v>1027</v>
      </c>
      <c r="D1871" s="9">
        <v>487</v>
      </c>
      <c r="E1871" s="9" t="s">
        <v>259</v>
      </c>
      <c r="F1871" s="9" t="s">
        <v>1416</v>
      </c>
      <c r="G1871" s="10">
        <v>22</v>
      </c>
      <c r="H1871" s="10" t="s">
        <v>536</v>
      </c>
      <c r="I1871" s="10">
        <v>1945</v>
      </c>
      <c r="J1871" s="11">
        <v>16490</v>
      </c>
      <c r="K1871" s="12" t="s">
        <v>237</v>
      </c>
      <c r="L1871" s="13" t="s">
        <v>5266</v>
      </c>
      <c r="M1871" s="13" t="s">
        <v>263</v>
      </c>
      <c r="N1871" t="s">
        <v>280</v>
      </c>
      <c r="Q1871" t="s">
        <v>281</v>
      </c>
      <c r="S1871" s="9"/>
      <c r="T1871">
        <v>2</v>
      </c>
      <c r="U1871" s="210" t="s">
        <v>5045</v>
      </c>
      <c r="V1871" s="14">
        <v>1</v>
      </c>
      <c r="W1871" s="14">
        <v>1</v>
      </c>
      <c r="X1871" s="14" t="s">
        <v>270</v>
      </c>
      <c r="Y1871">
        <v>487</v>
      </c>
      <c r="Z1871" t="s">
        <v>1419</v>
      </c>
      <c r="AA1871">
        <f t="shared" si="29"/>
        <v>1</v>
      </c>
    </row>
    <row r="1872" spans="1:27" x14ac:dyDescent="0.2">
      <c r="A1872">
        <v>3505</v>
      </c>
      <c r="B1872" s="82" t="s">
        <v>5278</v>
      </c>
      <c r="C1872" t="s">
        <v>1027</v>
      </c>
      <c r="D1872" s="28">
        <v>333</v>
      </c>
      <c r="E1872" s="28" t="s">
        <v>259</v>
      </c>
      <c r="F1872" s="28" t="s">
        <v>883</v>
      </c>
      <c r="G1872" s="65">
        <v>22</v>
      </c>
      <c r="H1872" s="65" t="s">
        <v>536</v>
      </c>
      <c r="I1872" s="65">
        <v>1945</v>
      </c>
      <c r="J1872" s="55">
        <v>16490</v>
      </c>
      <c r="K1872" s="12" t="s">
        <v>237</v>
      </c>
      <c r="L1872" s="13" t="s">
        <v>18145</v>
      </c>
      <c r="M1872" s="29" t="s">
        <v>290</v>
      </c>
      <c r="N1872" s="15"/>
      <c r="O1872" t="s">
        <v>646</v>
      </c>
      <c r="Q1872" s="15"/>
      <c r="R1872" s="15"/>
      <c r="S1872" s="28"/>
      <c r="T1872">
        <v>2</v>
      </c>
      <c r="U1872" s="210" t="s">
        <v>5045</v>
      </c>
      <c r="V1872" s="14">
        <v>1</v>
      </c>
      <c r="W1872" s="14">
        <v>1</v>
      </c>
      <c r="X1872" s="14" t="s">
        <v>270</v>
      </c>
      <c r="Y1872">
        <v>333</v>
      </c>
      <c r="Z1872" t="s">
        <v>1419</v>
      </c>
      <c r="AA1872">
        <f t="shared" si="29"/>
        <v>1</v>
      </c>
    </row>
    <row r="1873" spans="1:27" x14ac:dyDescent="0.2">
      <c r="A1873">
        <v>6905</v>
      </c>
      <c r="B1873" s="69" t="s">
        <v>5270</v>
      </c>
      <c r="C1873" t="s">
        <v>1027</v>
      </c>
      <c r="D1873" s="9">
        <v>464</v>
      </c>
      <c r="E1873" s="9" t="s">
        <v>259</v>
      </c>
      <c r="F1873" s="9" t="s">
        <v>1416</v>
      </c>
      <c r="G1873" s="10">
        <v>22</v>
      </c>
      <c r="H1873" s="10" t="s">
        <v>536</v>
      </c>
      <c r="I1873" s="10">
        <v>1945</v>
      </c>
      <c r="J1873" s="11">
        <v>16490</v>
      </c>
      <c r="K1873" s="12" t="s">
        <v>237</v>
      </c>
      <c r="L1873" s="13" t="s">
        <v>18400</v>
      </c>
      <c r="M1873" s="13" t="s">
        <v>263</v>
      </c>
      <c r="N1873" t="s">
        <v>280</v>
      </c>
      <c r="Q1873" t="s">
        <v>281</v>
      </c>
      <c r="S1873" s="9"/>
      <c r="T1873">
        <v>2</v>
      </c>
      <c r="U1873" s="210" t="s">
        <v>5045</v>
      </c>
      <c r="V1873" s="14">
        <v>1</v>
      </c>
      <c r="W1873" s="14">
        <v>1</v>
      </c>
      <c r="X1873" s="14" t="s">
        <v>270</v>
      </c>
      <c r="Y1873">
        <v>464</v>
      </c>
      <c r="Z1873" t="s">
        <v>271</v>
      </c>
      <c r="AA1873">
        <f t="shared" si="29"/>
        <v>1</v>
      </c>
    </row>
    <row r="1874" spans="1:27" x14ac:dyDescent="0.2">
      <c r="A1874">
        <v>856</v>
      </c>
      <c r="B1874" s="69" t="s">
        <v>5150</v>
      </c>
      <c r="C1874" t="s">
        <v>1027</v>
      </c>
      <c r="D1874" s="19" t="s">
        <v>1929</v>
      </c>
      <c r="E1874" s="9" t="s">
        <v>259</v>
      </c>
      <c r="F1874" s="9" t="s">
        <v>1416</v>
      </c>
      <c r="G1874" s="10">
        <v>22</v>
      </c>
      <c r="H1874" s="10" t="s">
        <v>536</v>
      </c>
      <c r="I1874" s="10">
        <v>1945</v>
      </c>
      <c r="J1874" s="11">
        <v>16490</v>
      </c>
      <c r="K1874" s="12" t="s">
        <v>237</v>
      </c>
      <c r="L1874" s="13" t="s">
        <v>18397</v>
      </c>
      <c r="M1874" s="13" t="s">
        <v>263</v>
      </c>
      <c r="N1874" t="s">
        <v>280</v>
      </c>
      <c r="Q1874" t="s">
        <v>281</v>
      </c>
      <c r="S1874" s="9"/>
      <c r="T1874">
        <v>2</v>
      </c>
      <c r="U1874" s="210" t="s">
        <v>5045</v>
      </c>
      <c r="V1874" s="14">
        <v>1</v>
      </c>
      <c r="W1874" s="14">
        <v>1</v>
      </c>
      <c r="X1874" s="14" t="s">
        <v>270</v>
      </c>
      <c r="Y1874">
        <v>613</v>
      </c>
      <c r="Z1874" t="s">
        <v>271</v>
      </c>
      <c r="AA1874">
        <f t="shared" si="29"/>
        <v>2</v>
      </c>
    </row>
    <row r="1875" spans="1:27" x14ac:dyDescent="0.2">
      <c r="A1875">
        <v>696</v>
      </c>
      <c r="B1875" s="1" t="s">
        <v>5153</v>
      </c>
      <c r="C1875" t="s">
        <v>1523</v>
      </c>
      <c r="D1875" s="9" t="s">
        <v>4704</v>
      </c>
      <c r="E1875" s="9" t="s">
        <v>275</v>
      </c>
      <c r="F1875" s="9" t="s">
        <v>312</v>
      </c>
      <c r="G1875" s="10">
        <v>22</v>
      </c>
      <c r="H1875" s="10" t="s">
        <v>536</v>
      </c>
      <c r="I1875" s="10">
        <v>1945</v>
      </c>
      <c r="J1875" s="11">
        <v>16490</v>
      </c>
      <c r="K1875" s="12" t="s">
        <v>237</v>
      </c>
      <c r="L1875" s="13" t="s">
        <v>5154</v>
      </c>
      <c r="M1875" s="13" t="s">
        <v>753</v>
      </c>
      <c r="S1875" s="9"/>
      <c r="T1875">
        <v>2</v>
      </c>
      <c r="U1875" s="210" t="s">
        <v>5045</v>
      </c>
      <c r="V1875" s="14">
        <v>1</v>
      </c>
      <c r="W1875" s="14">
        <v>1</v>
      </c>
      <c r="X1875" s="14" t="s">
        <v>270</v>
      </c>
      <c r="Y1875">
        <v>256</v>
      </c>
      <c r="Z1875" t="s">
        <v>505</v>
      </c>
      <c r="AA1875">
        <f t="shared" si="29"/>
        <v>2</v>
      </c>
    </row>
    <row r="1876" spans="1:27" x14ac:dyDescent="0.2">
      <c r="A1876">
        <v>4819</v>
      </c>
      <c r="B1876" s="82" t="s">
        <v>5156</v>
      </c>
      <c r="C1876" t="s">
        <v>1027</v>
      </c>
      <c r="D1876" s="9">
        <v>613</v>
      </c>
      <c r="E1876" s="9" t="s">
        <v>259</v>
      </c>
      <c r="F1876" s="9" t="s">
        <v>1416</v>
      </c>
      <c r="G1876" s="10">
        <v>22</v>
      </c>
      <c r="H1876" s="10" t="s">
        <v>536</v>
      </c>
      <c r="I1876" s="10">
        <v>1945</v>
      </c>
      <c r="J1876" s="11">
        <v>16490</v>
      </c>
      <c r="K1876" s="12" t="s">
        <v>237</v>
      </c>
      <c r="L1876" s="13" t="s">
        <v>5157</v>
      </c>
      <c r="M1876" s="13" t="s">
        <v>263</v>
      </c>
      <c r="N1876" t="s">
        <v>280</v>
      </c>
      <c r="Q1876" t="s">
        <v>281</v>
      </c>
      <c r="S1876" s="9"/>
      <c r="T1876">
        <v>2</v>
      </c>
      <c r="U1876" s="210" t="s">
        <v>5045</v>
      </c>
      <c r="V1876" s="14">
        <v>1</v>
      </c>
      <c r="W1876" s="14">
        <v>1</v>
      </c>
      <c r="X1876" s="14" t="s">
        <v>270</v>
      </c>
      <c r="Y1876">
        <v>613</v>
      </c>
      <c r="Z1876" t="s">
        <v>271</v>
      </c>
      <c r="AA1876">
        <f t="shared" si="29"/>
        <v>1</v>
      </c>
    </row>
    <row r="1877" spans="1:27" x14ac:dyDescent="0.2">
      <c r="A1877">
        <v>6196</v>
      </c>
      <c r="B1877" s="82" t="s">
        <v>5267</v>
      </c>
      <c r="C1877" t="s">
        <v>1027</v>
      </c>
      <c r="D1877" s="9">
        <v>487</v>
      </c>
      <c r="E1877" s="9" t="s">
        <v>259</v>
      </c>
      <c r="F1877" s="9" t="s">
        <v>1416</v>
      </c>
      <c r="G1877" s="10">
        <v>22</v>
      </c>
      <c r="H1877" s="10" t="s">
        <v>536</v>
      </c>
      <c r="I1877" s="10">
        <v>1945</v>
      </c>
      <c r="J1877" s="11">
        <v>16490</v>
      </c>
      <c r="K1877" s="12" t="s">
        <v>237</v>
      </c>
      <c r="L1877" s="13" t="s">
        <v>17899</v>
      </c>
      <c r="M1877" s="13" t="s">
        <v>263</v>
      </c>
      <c r="N1877" t="s">
        <v>280</v>
      </c>
      <c r="Q1877" t="s">
        <v>281</v>
      </c>
      <c r="S1877" s="9"/>
      <c r="T1877">
        <v>2</v>
      </c>
      <c r="U1877" s="210" t="s">
        <v>5045</v>
      </c>
      <c r="V1877" s="14">
        <v>1</v>
      </c>
      <c r="W1877" s="14">
        <v>1</v>
      </c>
      <c r="X1877" s="14" t="s">
        <v>270</v>
      </c>
      <c r="Y1877">
        <v>487</v>
      </c>
      <c r="Z1877" t="s">
        <v>271</v>
      </c>
      <c r="AA1877">
        <f t="shared" si="29"/>
        <v>1</v>
      </c>
    </row>
    <row r="1878" spans="1:27" x14ac:dyDescent="0.2">
      <c r="A1878">
        <v>1971</v>
      </c>
      <c r="B1878" s="82" t="s">
        <v>5271</v>
      </c>
      <c r="C1878" t="s">
        <v>1027</v>
      </c>
      <c r="D1878" s="19">
        <v>464</v>
      </c>
      <c r="E1878" s="9" t="s">
        <v>259</v>
      </c>
      <c r="F1878" s="9" t="s">
        <v>1416</v>
      </c>
      <c r="G1878" s="10">
        <v>22</v>
      </c>
      <c r="H1878" s="10" t="s">
        <v>536</v>
      </c>
      <c r="I1878" s="10">
        <v>1945</v>
      </c>
      <c r="J1878" s="11">
        <v>16490</v>
      </c>
      <c r="K1878" s="12" t="s">
        <v>237</v>
      </c>
      <c r="L1878" s="13" t="s">
        <v>5272</v>
      </c>
      <c r="M1878" s="13" t="s">
        <v>263</v>
      </c>
      <c r="N1878" t="s">
        <v>771</v>
      </c>
      <c r="O1878" t="s">
        <v>17853</v>
      </c>
      <c r="Q1878" t="s">
        <v>672</v>
      </c>
      <c r="S1878" s="9"/>
      <c r="T1878">
        <v>2</v>
      </c>
      <c r="U1878" s="210" t="s">
        <v>5045</v>
      </c>
      <c r="V1878" s="14">
        <v>1</v>
      </c>
      <c r="W1878" s="14">
        <v>1</v>
      </c>
      <c r="X1878" s="14" t="s">
        <v>270</v>
      </c>
      <c r="Y1878">
        <v>464</v>
      </c>
      <c r="Z1878" t="s">
        <v>271</v>
      </c>
      <c r="AA1878">
        <f t="shared" si="29"/>
        <v>1</v>
      </c>
    </row>
    <row r="1879" spans="1:27" x14ac:dyDescent="0.2">
      <c r="A1879">
        <v>5345</v>
      </c>
      <c r="B1879" s="82" t="s">
        <v>5284</v>
      </c>
      <c r="C1879" t="s">
        <v>1027</v>
      </c>
      <c r="D1879" s="9">
        <v>305</v>
      </c>
      <c r="E1879" s="9" t="s">
        <v>259</v>
      </c>
      <c r="F1879" s="9" t="s">
        <v>1416</v>
      </c>
      <c r="G1879" s="10">
        <v>22</v>
      </c>
      <c r="H1879" s="10" t="s">
        <v>536</v>
      </c>
      <c r="I1879" s="10">
        <v>1945</v>
      </c>
      <c r="J1879" s="11" t="s">
        <v>5285</v>
      </c>
      <c r="K1879" s="12" t="s">
        <v>237</v>
      </c>
      <c r="L1879" s="53" t="s">
        <v>5286</v>
      </c>
      <c r="M1879" s="13" t="s">
        <v>279</v>
      </c>
      <c r="N1879" t="s">
        <v>280</v>
      </c>
      <c r="Q1879" t="s">
        <v>281</v>
      </c>
      <c r="S1879" s="9"/>
      <c r="T1879">
        <v>2</v>
      </c>
      <c r="U1879" s="210" t="s">
        <v>5045</v>
      </c>
      <c r="V1879" s="109">
        <v>1</v>
      </c>
      <c r="W1879" s="14">
        <v>1</v>
      </c>
      <c r="X1879" s="14" t="s">
        <v>270</v>
      </c>
      <c r="Y1879">
        <v>305</v>
      </c>
      <c r="Z1879" t="s">
        <v>271</v>
      </c>
      <c r="AA1879">
        <f t="shared" si="29"/>
        <v>1</v>
      </c>
    </row>
    <row r="1880" spans="1:27" x14ac:dyDescent="0.2">
      <c r="A1880">
        <v>2622</v>
      </c>
      <c r="B1880" s="82" t="s">
        <v>5147</v>
      </c>
      <c r="C1880" t="s">
        <v>1027</v>
      </c>
      <c r="D1880" s="9" t="s">
        <v>5148</v>
      </c>
      <c r="E1880" s="9" t="s">
        <v>259</v>
      </c>
      <c r="F1880" s="9" t="s">
        <v>1416</v>
      </c>
      <c r="G1880" s="10">
        <v>22</v>
      </c>
      <c r="H1880" s="10" t="s">
        <v>536</v>
      </c>
      <c r="I1880" s="10">
        <v>1945</v>
      </c>
      <c r="J1880" s="11">
        <v>16490</v>
      </c>
      <c r="K1880" s="12" t="s">
        <v>237</v>
      </c>
      <c r="L1880" s="13" t="s">
        <v>5149</v>
      </c>
      <c r="M1880" s="13" t="s">
        <v>279</v>
      </c>
      <c r="N1880" t="s">
        <v>280</v>
      </c>
      <c r="Q1880" t="s">
        <v>281</v>
      </c>
      <c r="S1880" s="9"/>
      <c r="T1880">
        <v>2</v>
      </c>
      <c r="U1880" s="210" t="s">
        <v>5045</v>
      </c>
      <c r="V1880" s="14">
        <v>1</v>
      </c>
      <c r="W1880" s="14">
        <v>1</v>
      </c>
      <c r="X1880" s="14" t="s">
        <v>270</v>
      </c>
      <c r="Y1880">
        <v>305</v>
      </c>
      <c r="Z1880" t="s">
        <v>271</v>
      </c>
      <c r="AA1880">
        <f t="shared" si="29"/>
        <v>3</v>
      </c>
    </row>
    <row r="1881" spans="1:27" x14ac:dyDescent="0.2">
      <c r="A1881">
        <v>6113</v>
      </c>
      <c r="B1881" s="82" t="s">
        <v>5281</v>
      </c>
      <c r="C1881" t="s">
        <v>1027</v>
      </c>
      <c r="D1881" s="9">
        <v>21</v>
      </c>
      <c r="E1881" s="9" t="s">
        <v>259</v>
      </c>
      <c r="F1881" s="9" t="s">
        <v>1416</v>
      </c>
      <c r="G1881" s="10">
        <v>22</v>
      </c>
      <c r="H1881" s="10" t="s">
        <v>536</v>
      </c>
      <c r="I1881" s="10">
        <v>1945</v>
      </c>
      <c r="J1881" s="11">
        <v>16490</v>
      </c>
      <c r="K1881" s="12" t="s">
        <v>237</v>
      </c>
      <c r="L1881" s="13" t="s">
        <v>5282</v>
      </c>
      <c r="M1881" s="13" t="s">
        <v>290</v>
      </c>
      <c r="N1881" t="s">
        <v>573</v>
      </c>
      <c r="O1881" t="s">
        <v>334</v>
      </c>
      <c r="S1881" s="9"/>
      <c r="T1881">
        <v>2</v>
      </c>
      <c r="U1881" s="210" t="s">
        <v>5045</v>
      </c>
      <c r="V1881" s="14">
        <v>1</v>
      </c>
      <c r="W1881" s="14">
        <v>1</v>
      </c>
      <c r="X1881" s="14" t="s">
        <v>270</v>
      </c>
      <c r="Y1881">
        <v>21</v>
      </c>
      <c r="Z1881" t="s">
        <v>271</v>
      </c>
      <c r="AA1881">
        <f t="shared" si="29"/>
        <v>1</v>
      </c>
    </row>
    <row r="1882" spans="1:27" x14ac:dyDescent="0.2">
      <c r="A1882">
        <v>5681</v>
      </c>
      <c r="B1882" s="82" t="s">
        <v>5279</v>
      </c>
      <c r="C1882" t="s">
        <v>1027</v>
      </c>
      <c r="D1882" s="9">
        <v>305</v>
      </c>
      <c r="E1882" s="9" t="s">
        <v>259</v>
      </c>
      <c r="F1882" s="9" t="s">
        <v>1416</v>
      </c>
      <c r="G1882" s="10">
        <v>22</v>
      </c>
      <c r="H1882" s="10" t="s">
        <v>536</v>
      </c>
      <c r="I1882" s="10">
        <v>1945</v>
      </c>
      <c r="J1882" s="11">
        <v>16490</v>
      </c>
      <c r="K1882" s="12" t="s">
        <v>237</v>
      </c>
      <c r="L1882" s="13" t="s">
        <v>5280</v>
      </c>
      <c r="M1882" s="13" t="s">
        <v>263</v>
      </c>
      <c r="N1882" t="s">
        <v>280</v>
      </c>
      <c r="Q1882" t="s">
        <v>281</v>
      </c>
      <c r="S1882" s="9"/>
      <c r="T1882">
        <v>2</v>
      </c>
      <c r="U1882" s="210" t="s">
        <v>5045</v>
      </c>
      <c r="V1882" s="14">
        <v>1</v>
      </c>
      <c r="W1882" s="14">
        <v>1</v>
      </c>
      <c r="X1882" s="14" t="s">
        <v>270</v>
      </c>
      <c r="Y1882">
        <v>305</v>
      </c>
      <c r="Z1882" t="s">
        <v>271</v>
      </c>
      <c r="AA1882">
        <f t="shared" si="29"/>
        <v>1</v>
      </c>
    </row>
    <row r="1883" spans="1:27" x14ac:dyDescent="0.2">
      <c r="A1883">
        <v>1354</v>
      </c>
      <c r="B1883" s="82" t="s">
        <v>5273</v>
      </c>
      <c r="C1883" t="s">
        <v>1027</v>
      </c>
      <c r="D1883" s="9">
        <v>418</v>
      </c>
      <c r="E1883" s="9" t="s">
        <v>259</v>
      </c>
      <c r="F1883" s="9" t="s">
        <v>1416</v>
      </c>
      <c r="G1883" s="10">
        <v>22</v>
      </c>
      <c r="H1883" s="10" t="s">
        <v>536</v>
      </c>
      <c r="I1883" s="10">
        <v>1945</v>
      </c>
      <c r="J1883" s="11">
        <v>16490</v>
      </c>
      <c r="K1883" s="12" t="s">
        <v>237</v>
      </c>
      <c r="L1883" s="13" t="s">
        <v>18398</v>
      </c>
      <c r="M1883" s="13" t="s">
        <v>263</v>
      </c>
      <c r="N1883" t="s">
        <v>280</v>
      </c>
      <c r="Q1883" t="s">
        <v>281</v>
      </c>
      <c r="S1883" s="9"/>
      <c r="T1883">
        <v>2</v>
      </c>
      <c r="U1883" s="210" t="s">
        <v>5045</v>
      </c>
      <c r="V1883" s="14">
        <v>1</v>
      </c>
      <c r="W1883" s="14">
        <v>1</v>
      </c>
      <c r="X1883" s="14" t="s">
        <v>270</v>
      </c>
      <c r="Y1883">
        <v>418</v>
      </c>
      <c r="Z1883" t="s">
        <v>271</v>
      </c>
      <c r="AA1883">
        <f t="shared" si="29"/>
        <v>1</v>
      </c>
    </row>
    <row r="1884" spans="1:27" x14ac:dyDescent="0.2">
      <c r="A1884">
        <v>3631</v>
      </c>
      <c r="B1884" s="1" t="s">
        <v>5268</v>
      </c>
      <c r="C1884" t="s">
        <v>1027</v>
      </c>
      <c r="D1884" s="9">
        <v>487</v>
      </c>
      <c r="E1884" s="9" t="s">
        <v>259</v>
      </c>
      <c r="F1884" s="9" t="s">
        <v>1416</v>
      </c>
      <c r="G1884" s="10">
        <v>22</v>
      </c>
      <c r="H1884" s="10" t="s">
        <v>536</v>
      </c>
      <c r="I1884" s="10">
        <v>1945</v>
      </c>
      <c r="J1884" s="11">
        <v>16490</v>
      </c>
      <c r="K1884" s="12" t="s">
        <v>237</v>
      </c>
      <c r="L1884" s="13" t="s">
        <v>5269</v>
      </c>
      <c r="M1884" s="13" t="s">
        <v>263</v>
      </c>
      <c r="N1884" t="s">
        <v>280</v>
      </c>
      <c r="Q1884" t="s">
        <v>281</v>
      </c>
      <c r="S1884" s="9"/>
      <c r="T1884">
        <v>2</v>
      </c>
      <c r="U1884" s="210" t="s">
        <v>5045</v>
      </c>
      <c r="V1884" s="14">
        <v>1</v>
      </c>
      <c r="W1884" s="14">
        <v>1</v>
      </c>
      <c r="X1884" s="14" t="s">
        <v>270</v>
      </c>
      <c r="Y1884">
        <v>487</v>
      </c>
      <c r="Z1884" t="s">
        <v>271</v>
      </c>
      <c r="AA1884">
        <f t="shared" si="29"/>
        <v>1</v>
      </c>
    </row>
    <row r="1885" spans="1:27" x14ac:dyDescent="0.2">
      <c r="A1885">
        <v>4425</v>
      </c>
      <c r="B1885" s="82" t="s">
        <v>5274</v>
      </c>
      <c r="C1885" t="s">
        <v>1027</v>
      </c>
      <c r="D1885" s="9">
        <v>418</v>
      </c>
      <c r="E1885" s="9" t="s">
        <v>259</v>
      </c>
      <c r="F1885" s="9" t="s">
        <v>1416</v>
      </c>
      <c r="G1885" s="10">
        <v>22</v>
      </c>
      <c r="H1885" s="10" t="s">
        <v>536</v>
      </c>
      <c r="I1885" s="10">
        <v>1945</v>
      </c>
      <c r="J1885" s="11">
        <v>16490</v>
      </c>
      <c r="K1885" s="12" t="s">
        <v>237</v>
      </c>
      <c r="L1885" s="13" t="s">
        <v>18403</v>
      </c>
      <c r="M1885" s="13" t="s">
        <v>263</v>
      </c>
      <c r="N1885" t="s">
        <v>280</v>
      </c>
      <c r="Q1885" t="s">
        <v>281</v>
      </c>
      <c r="S1885" s="9"/>
      <c r="T1885">
        <v>2</v>
      </c>
      <c r="U1885" s="210" t="s">
        <v>5045</v>
      </c>
      <c r="V1885" s="14">
        <v>1</v>
      </c>
      <c r="W1885" s="14">
        <v>1</v>
      </c>
      <c r="X1885" s="14" t="s">
        <v>270</v>
      </c>
      <c r="Y1885">
        <v>418</v>
      </c>
      <c r="Z1885" t="s">
        <v>271</v>
      </c>
      <c r="AA1885">
        <f t="shared" si="29"/>
        <v>1</v>
      </c>
    </row>
    <row r="1886" spans="1:27" x14ac:dyDescent="0.2">
      <c r="A1886">
        <v>2184</v>
      </c>
      <c r="B1886" s="82" t="s">
        <v>5162</v>
      </c>
      <c r="C1886" t="s">
        <v>1027</v>
      </c>
      <c r="D1886" s="9">
        <v>605</v>
      </c>
      <c r="E1886" s="9" t="s">
        <v>259</v>
      </c>
      <c r="F1886" s="9" t="s">
        <v>1416</v>
      </c>
      <c r="G1886" s="10">
        <v>22</v>
      </c>
      <c r="H1886" s="10" t="s">
        <v>536</v>
      </c>
      <c r="I1886" s="10">
        <v>1945</v>
      </c>
      <c r="J1886" s="11">
        <v>16490</v>
      </c>
      <c r="K1886" s="12" t="s">
        <v>237</v>
      </c>
      <c r="L1886" s="13" t="s">
        <v>18396</v>
      </c>
      <c r="M1886" s="13" t="s">
        <v>263</v>
      </c>
      <c r="N1886" t="s">
        <v>280</v>
      </c>
      <c r="Q1886" t="s">
        <v>281</v>
      </c>
      <c r="S1886" s="9"/>
      <c r="T1886">
        <v>2</v>
      </c>
      <c r="U1886" s="210" t="s">
        <v>5045</v>
      </c>
      <c r="V1886" s="14">
        <v>1</v>
      </c>
      <c r="W1886" s="14">
        <v>1</v>
      </c>
      <c r="X1886" s="14" t="s">
        <v>270</v>
      </c>
      <c r="Y1886">
        <v>605</v>
      </c>
      <c r="Z1886" t="s">
        <v>271</v>
      </c>
      <c r="AA1886">
        <f t="shared" si="29"/>
        <v>1</v>
      </c>
    </row>
    <row r="1887" spans="1:27" x14ac:dyDescent="0.2">
      <c r="A1887">
        <v>1849</v>
      </c>
      <c r="B1887" s="82" t="s">
        <v>5163</v>
      </c>
      <c r="C1887" t="s">
        <v>1027</v>
      </c>
      <c r="D1887" s="9">
        <v>605</v>
      </c>
      <c r="E1887" s="9" t="s">
        <v>259</v>
      </c>
      <c r="F1887" s="9" t="s">
        <v>1416</v>
      </c>
      <c r="G1887" s="10">
        <v>22</v>
      </c>
      <c r="H1887" s="10" t="s">
        <v>536</v>
      </c>
      <c r="I1887" s="10">
        <v>1945</v>
      </c>
      <c r="J1887" s="11">
        <v>16490</v>
      </c>
      <c r="K1887" s="12" t="s">
        <v>237</v>
      </c>
      <c r="L1887" s="13" t="s">
        <v>5164</v>
      </c>
      <c r="M1887" s="13" t="s">
        <v>263</v>
      </c>
      <c r="N1887" t="s">
        <v>280</v>
      </c>
      <c r="Q1887" t="s">
        <v>281</v>
      </c>
      <c r="S1887" s="9"/>
      <c r="T1887">
        <v>2</v>
      </c>
      <c r="U1887" s="210" t="s">
        <v>5045</v>
      </c>
      <c r="V1887" s="14">
        <v>1</v>
      </c>
      <c r="W1887" s="14">
        <v>1</v>
      </c>
      <c r="X1887" s="14" t="s">
        <v>270</v>
      </c>
      <c r="Y1887">
        <v>605</v>
      </c>
      <c r="Z1887" t="s">
        <v>271</v>
      </c>
      <c r="AA1887">
        <f t="shared" si="29"/>
        <v>1</v>
      </c>
    </row>
    <row r="1888" spans="1:27" x14ac:dyDescent="0.2">
      <c r="A1888">
        <v>7654</v>
      </c>
      <c r="B1888" s="82" t="s">
        <v>5165</v>
      </c>
      <c r="C1888" t="s">
        <v>1027</v>
      </c>
      <c r="D1888" s="26">
        <v>605</v>
      </c>
      <c r="E1888" s="9" t="s">
        <v>259</v>
      </c>
      <c r="F1888" s="9" t="s">
        <v>1416</v>
      </c>
      <c r="G1888" s="10">
        <v>22</v>
      </c>
      <c r="H1888" s="10" t="s">
        <v>536</v>
      </c>
      <c r="I1888" s="10">
        <v>1945</v>
      </c>
      <c r="J1888" s="11">
        <v>16490</v>
      </c>
      <c r="K1888" s="12" t="s">
        <v>237</v>
      </c>
      <c r="L1888" s="13" t="s">
        <v>18699</v>
      </c>
      <c r="M1888" s="13" t="s">
        <v>263</v>
      </c>
      <c r="N1888" t="s">
        <v>280</v>
      </c>
      <c r="Q1888" t="s">
        <v>281</v>
      </c>
      <c r="S1888" s="9"/>
      <c r="T1888">
        <v>2</v>
      </c>
      <c r="U1888" s="210" t="s">
        <v>5045</v>
      </c>
      <c r="V1888" s="14">
        <v>1</v>
      </c>
      <c r="W1888" s="14">
        <v>1</v>
      </c>
      <c r="X1888" s="14" t="s">
        <v>270</v>
      </c>
      <c r="Y1888">
        <v>605</v>
      </c>
      <c r="Z1888" t="s">
        <v>271</v>
      </c>
      <c r="AA1888">
        <f t="shared" si="29"/>
        <v>1</v>
      </c>
    </row>
    <row r="1889" spans="1:27" x14ac:dyDescent="0.2">
      <c r="A1889">
        <v>3392</v>
      </c>
      <c r="B1889" s="82" t="s">
        <v>5158</v>
      </c>
      <c r="C1889" t="s">
        <v>1027</v>
      </c>
      <c r="D1889" s="9">
        <v>613</v>
      </c>
      <c r="E1889" s="9" t="s">
        <v>259</v>
      </c>
      <c r="F1889" s="9" t="s">
        <v>1416</v>
      </c>
      <c r="G1889" s="10">
        <v>22</v>
      </c>
      <c r="H1889" s="10" t="s">
        <v>536</v>
      </c>
      <c r="I1889" s="10">
        <v>1945</v>
      </c>
      <c r="J1889" s="11">
        <v>16490</v>
      </c>
      <c r="K1889" s="12" t="s">
        <v>237</v>
      </c>
      <c r="L1889" s="13" t="s">
        <v>5159</v>
      </c>
      <c r="M1889" s="13" t="s">
        <v>263</v>
      </c>
      <c r="N1889" t="s">
        <v>280</v>
      </c>
      <c r="Q1889" t="s">
        <v>281</v>
      </c>
      <c r="S1889" s="9"/>
      <c r="T1889">
        <v>2</v>
      </c>
      <c r="U1889" s="210" t="s">
        <v>5045</v>
      </c>
      <c r="V1889" s="14">
        <v>1</v>
      </c>
      <c r="W1889" s="14">
        <v>1</v>
      </c>
      <c r="X1889" s="14" t="s">
        <v>270</v>
      </c>
      <c r="Y1889">
        <v>613</v>
      </c>
      <c r="Z1889" t="s">
        <v>271</v>
      </c>
      <c r="AA1889">
        <f t="shared" si="29"/>
        <v>1</v>
      </c>
    </row>
    <row r="1890" spans="1:27" x14ac:dyDescent="0.2">
      <c r="A1890">
        <v>5409</v>
      </c>
      <c r="B1890" s="82" t="s">
        <v>5275</v>
      </c>
      <c r="C1890" t="s">
        <v>1027</v>
      </c>
      <c r="D1890" s="9">
        <v>418</v>
      </c>
      <c r="E1890" s="9" t="s">
        <v>259</v>
      </c>
      <c r="F1890" s="9" t="s">
        <v>1416</v>
      </c>
      <c r="G1890" s="10">
        <v>22</v>
      </c>
      <c r="H1890" s="10" t="s">
        <v>536</v>
      </c>
      <c r="I1890" s="10">
        <v>1945</v>
      </c>
      <c r="J1890" s="11">
        <v>16490</v>
      </c>
      <c r="K1890" s="12" t="s">
        <v>237</v>
      </c>
      <c r="L1890" s="13" t="s">
        <v>17900</v>
      </c>
      <c r="M1890" s="13" t="s">
        <v>263</v>
      </c>
      <c r="N1890" t="s">
        <v>280</v>
      </c>
      <c r="Q1890" t="s">
        <v>281</v>
      </c>
      <c r="S1890" s="9"/>
      <c r="T1890">
        <v>2</v>
      </c>
      <c r="U1890" s="210" t="s">
        <v>5045</v>
      </c>
      <c r="V1890" s="14">
        <v>1</v>
      </c>
      <c r="W1890" s="14">
        <v>1</v>
      </c>
      <c r="X1890" s="14" t="s">
        <v>270</v>
      </c>
      <c r="Y1890">
        <v>418</v>
      </c>
      <c r="Z1890" t="s">
        <v>271</v>
      </c>
      <c r="AA1890">
        <f t="shared" si="29"/>
        <v>1</v>
      </c>
    </row>
    <row r="1891" spans="1:27" x14ac:dyDescent="0.2">
      <c r="A1891">
        <v>5520</v>
      </c>
      <c r="B1891" s="82" t="s">
        <v>5276</v>
      </c>
      <c r="C1891" t="s">
        <v>1027</v>
      </c>
      <c r="D1891" s="9">
        <v>418</v>
      </c>
      <c r="E1891" s="9" t="s">
        <v>259</v>
      </c>
      <c r="F1891" s="9" t="s">
        <v>1416</v>
      </c>
      <c r="G1891" s="10">
        <v>22</v>
      </c>
      <c r="H1891" s="10" t="s">
        <v>536</v>
      </c>
      <c r="I1891" s="10">
        <v>1945</v>
      </c>
      <c r="J1891" s="11">
        <v>16490</v>
      </c>
      <c r="K1891" s="12" t="s">
        <v>237</v>
      </c>
      <c r="L1891" s="13" t="s">
        <v>5277</v>
      </c>
      <c r="M1891" s="13" t="s">
        <v>263</v>
      </c>
      <c r="N1891" t="s">
        <v>280</v>
      </c>
      <c r="Q1891" t="s">
        <v>281</v>
      </c>
      <c r="S1891" s="9"/>
      <c r="T1891">
        <v>2</v>
      </c>
      <c r="U1891" s="210" t="s">
        <v>5045</v>
      </c>
      <c r="V1891" s="14">
        <v>1</v>
      </c>
      <c r="W1891" s="14">
        <v>1</v>
      </c>
      <c r="X1891" s="14" t="s">
        <v>270</v>
      </c>
      <c r="Y1891">
        <v>418</v>
      </c>
      <c r="Z1891" t="s">
        <v>271</v>
      </c>
      <c r="AA1891">
        <f t="shared" si="29"/>
        <v>1</v>
      </c>
    </row>
    <row r="1892" spans="1:27" x14ac:dyDescent="0.2">
      <c r="A1892">
        <v>3937</v>
      </c>
      <c r="B1892" s="1" t="s">
        <v>5291</v>
      </c>
      <c r="C1892" t="s">
        <v>284</v>
      </c>
      <c r="D1892" s="9">
        <v>125</v>
      </c>
      <c r="E1892" s="9" t="s">
        <v>259</v>
      </c>
      <c r="F1892" s="9" t="s">
        <v>312</v>
      </c>
      <c r="G1892" s="10">
        <v>22</v>
      </c>
      <c r="H1892" s="10" t="s">
        <v>536</v>
      </c>
      <c r="I1892" s="10">
        <v>1945</v>
      </c>
      <c r="J1892" s="11" t="s">
        <v>5288</v>
      </c>
      <c r="K1892" s="12" t="s">
        <v>415</v>
      </c>
      <c r="L1892" s="13" t="s">
        <v>5292</v>
      </c>
      <c r="M1892" s="13" t="s">
        <v>332</v>
      </c>
      <c r="N1892" t="s">
        <v>333</v>
      </c>
      <c r="Q1892" t="s">
        <v>334</v>
      </c>
      <c r="S1892" s="9"/>
      <c r="T1892">
        <v>2</v>
      </c>
      <c r="U1892" s="210" t="s">
        <v>5045</v>
      </c>
      <c r="V1892" s="14">
        <v>1</v>
      </c>
      <c r="W1892" s="14">
        <v>1</v>
      </c>
      <c r="X1892" s="14" t="s">
        <v>270</v>
      </c>
      <c r="Y1892">
        <v>125</v>
      </c>
      <c r="Z1892" t="s">
        <v>505</v>
      </c>
      <c r="AA1892">
        <f t="shared" si="29"/>
        <v>1</v>
      </c>
    </row>
    <row r="1893" spans="1:27" x14ac:dyDescent="0.2">
      <c r="A1893">
        <v>7140</v>
      </c>
      <c r="B1893" s="1" t="s">
        <v>5287</v>
      </c>
      <c r="C1893" t="s">
        <v>2040</v>
      </c>
      <c r="D1893" s="9" t="s">
        <v>4297</v>
      </c>
      <c r="E1893" s="9" t="s">
        <v>259</v>
      </c>
      <c r="F1893" s="9" t="s">
        <v>721</v>
      </c>
      <c r="G1893" s="10">
        <v>22</v>
      </c>
      <c r="H1893" s="10" t="s">
        <v>536</v>
      </c>
      <c r="I1893" s="10">
        <v>1945</v>
      </c>
      <c r="J1893" s="11" t="s">
        <v>5288</v>
      </c>
      <c r="K1893" s="12" t="s">
        <v>415</v>
      </c>
      <c r="L1893" s="13" t="s">
        <v>18615</v>
      </c>
      <c r="M1893" s="13" t="s">
        <v>290</v>
      </c>
      <c r="N1893" t="s">
        <v>573</v>
      </c>
      <c r="O1893" t="s">
        <v>292</v>
      </c>
      <c r="S1893" s="9"/>
      <c r="T1893">
        <v>2</v>
      </c>
      <c r="U1893" s="210" t="s">
        <v>5045</v>
      </c>
      <c r="V1893" s="14">
        <v>1</v>
      </c>
      <c r="W1893" s="14">
        <v>1</v>
      </c>
      <c r="X1893" s="14" t="s">
        <v>270</v>
      </c>
      <c r="Y1893">
        <v>571</v>
      </c>
      <c r="Z1893" t="s">
        <v>3085</v>
      </c>
      <c r="AA1893">
        <f t="shared" si="29"/>
        <v>2</v>
      </c>
    </row>
    <row r="1894" spans="1:27" x14ac:dyDescent="0.2">
      <c r="A1894">
        <v>4677</v>
      </c>
      <c r="B1894" s="1" t="s">
        <v>5289</v>
      </c>
      <c r="C1894" t="s">
        <v>2040</v>
      </c>
      <c r="D1894" s="9" t="s">
        <v>4814</v>
      </c>
      <c r="E1894" s="9" t="s">
        <v>259</v>
      </c>
      <c r="F1894" s="9" t="s">
        <v>721</v>
      </c>
      <c r="G1894" s="10">
        <v>22</v>
      </c>
      <c r="H1894" s="10" t="s">
        <v>536</v>
      </c>
      <c r="I1894" s="10">
        <v>1945</v>
      </c>
      <c r="J1894" s="11" t="s">
        <v>5288</v>
      </c>
      <c r="K1894" s="12" t="s">
        <v>415</v>
      </c>
      <c r="L1894" s="13" t="s">
        <v>5290</v>
      </c>
      <c r="M1894" s="13" t="s">
        <v>263</v>
      </c>
      <c r="N1894" t="s">
        <v>613</v>
      </c>
      <c r="O1894" t="s">
        <v>1087</v>
      </c>
      <c r="Q1894" t="s">
        <v>672</v>
      </c>
      <c r="S1894" s="9"/>
      <c r="T1894">
        <v>2</v>
      </c>
      <c r="U1894" s="210" t="s">
        <v>5045</v>
      </c>
      <c r="V1894" s="14">
        <v>1</v>
      </c>
      <c r="W1894" s="14">
        <v>1</v>
      </c>
      <c r="X1894" s="14" t="s">
        <v>270</v>
      </c>
      <c r="Y1894">
        <v>105</v>
      </c>
      <c r="Z1894" t="s">
        <v>271</v>
      </c>
      <c r="AA1894">
        <f t="shared" si="29"/>
        <v>2</v>
      </c>
    </row>
    <row r="1895" spans="1:27" x14ac:dyDescent="0.2">
      <c r="A1895">
        <v>3566</v>
      </c>
      <c r="B1895" s="1" t="s">
        <v>5296</v>
      </c>
      <c r="C1895" t="s">
        <v>1027</v>
      </c>
      <c r="D1895" s="9" t="s">
        <v>5297</v>
      </c>
      <c r="E1895" s="9" t="s">
        <v>259</v>
      </c>
      <c r="F1895" s="9" t="s">
        <v>532</v>
      </c>
      <c r="G1895" s="10">
        <v>23</v>
      </c>
      <c r="H1895" s="10" t="s">
        <v>536</v>
      </c>
      <c r="I1895" s="10">
        <v>1945</v>
      </c>
      <c r="J1895" s="11">
        <v>16491</v>
      </c>
      <c r="K1895" s="12" t="s">
        <v>237</v>
      </c>
      <c r="L1895" s="13" t="s">
        <v>5298</v>
      </c>
      <c r="M1895" s="13" t="s">
        <v>290</v>
      </c>
      <c r="N1895" t="s">
        <v>291</v>
      </c>
      <c r="O1895" t="s">
        <v>292</v>
      </c>
      <c r="S1895" s="9"/>
      <c r="T1895">
        <v>2</v>
      </c>
      <c r="U1895" s="210" t="s">
        <v>5045</v>
      </c>
      <c r="V1895" s="14">
        <v>1</v>
      </c>
      <c r="W1895" s="14">
        <v>1</v>
      </c>
      <c r="X1895" s="14" t="s">
        <v>294</v>
      </c>
      <c r="Y1895" t="s">
        <v>3929</v>
      </c>
      <c r="Z1895" t="s">
        <v>271</v>
      </c>
      <c r="AA1895">
        <f t="shared" si="29"/>
        <v>2</v>
      </c>
    </row>
    <row r="1896" spans="1:27" x14ac:dyDescent="0.2">
      <c r="A1896">
        <v>198</v>
      </c>
      <c r="B1896" s="1" t="s">
        <v>5293</v>
      </c>
      <c r="C1896" t="s">
        <v>1027</v>
      </c>
      <c r="D1896" s="9" t="s">
        <v>5294</v>
      </c>
      <c r="E1896" s="9" t="s">
        <v>259</v>
      </c>
      <c r="F1896" s="9" t="s">
        <v>1416</v>
      </c>
      <c r="G1896" s="10">
        <v>23</v>
      </c>
      <c r="H1896" s="10" t="s">
        <v>536</v>
      </c>
      <c r="I1896" s="10">
        <v>1945</v>
      </c>
      <c r="J1896" s="11">
        <v>16491</v>
      </c>
      <c r="K1896" s="12" t="s">
        <v>237</v>
      </c>
      <c r="L1896" s="13" t="s">
        <v>5295</v>
      </c>
      <c r="M1896" s="13" t="s">
        <v>279</v>
      </c>
      <c r="N1896" t="s">
        <v>280</v>
      </c>
      <c r="Q1896" t="s">
        <v>281</v>
      </c>
      <c r="S1896" s="9"/>
      <c r="T1896">
        <v>2</v>
      </c>
      <c r="U1896" s="210" t="s">
        <v>5045</v>
      </c>
      <c r="V1896" s="14">
        <v>1</v>
      </c>
      <c r="W1896" s="14">
        <v>1</v>
      </c>
      <c r="X1896" s="14" t="s">
        <v>270</v>
      </c>
      <c r="Y1896">
        <v>305</v>
      </c>
      <c r="Z1896" t="s">
        <v>271</v>
      </c>
      <c r="AA1896">
        <f t="shared" si="29"/>
        <v>4</v>
      </c>
    </row>
    <row r="1897" spans="1:27" x14ac:dyDescent="0.2">
      <c r="A1897">
        <v>3634</v>
      </c>
      <c r="B1897" s="1" t="s">
        <v>5301</v>
      </c>
      <c r="C1897" t="s">
        <v>1027</v>
      </c>
      <c r="D1897" s="9">
        <v>418</v>
      </c>
      <c r="E1897" s="9" t="s">
        <v>259</v>
      </c>
      <c r="F1897" s="9" t="s">
        <v>1416</v>
      </c>
      <c r="G1897" s="10">
        <v>23</v>
      </c>
      <c r="H1897" s="10" t="s">
        <v>536</v>
      </c>
      <c r="I1897" s="10">
        <v>1945</v>
      </c>
      <c r="J1897" s="11" t="s">
        <v>5300</v>
      </c>
      <c r="K1897" s="12" t="s">
        <v>415</v>
      </c>
      <c r="L1897" s="13" t="s">
        <v>5302</v>
      </c>
      <c r="M1897" s="13" t="s">
        <v>332</v>
      </c>
      <c r="N1897" t="s">
        <v>333</v>
      </c>
      <c r="Q1897" t="s">
        <v>334</v>
      </c>
      <c r="S1897" s="9"/>
      <c r="T1897">
        <v>2</v>
      </c>
      <c r="U1897" s="210" t="s">
        <v>5045</v>
      </c>
      <c r="V1897" s="14">
        <v>1</v>
      </c>
      <c r="W1897" s="14">
        <v>1</v>
      </c>
      <c r="X1897" s="14" t="s">
        <v>270</v>
      </c>
      <c r="Y1897">
        <v>418</v>
      </c>
      <c r="Z1897" t="s">
        <v>1419</v>
      </c>
      <c r="AA1897">
        <f t="shared" si="29"/>
        <v>1</v>
      </c>
    </row>
    <row r="1898" spans="1:27" x14ac:dyDescent="0.2">
      <c r="A1898">
        <v>4154</v>
      </c>
      <c r="B1898" s="1" t="s">
        <v>5299</v>
      </c>
      <c r="C1898" t="s">
        <v>507</v>
      </c>
      <c r="D1898" s="9">
        <v>608</v>
      </c>
      <c r="E1898" s="9" t="s">
        <v>259</v>
      </c>
      <c r="F1898" s="9" t="s">
        <v>721</v>
      </c>
      <c r="G1898" s="10">
        <v>23</v>
      </c>
      <c r="H1898" s="10" t="s">
        <v>536</v>
      </c>
      <c r="I1898" s="10">
        <v>1945</v>
      </c>
      <c r="J1898" s="11" t="s">
        <v>5300</v>
      </c>
      <c r="K1898" s="12" t="s">
        <v>415</v>
      </c>
      <c r="L1898" s="13" t="s">
        <v>18534</v>
      </c>
      <c r="M1898" s="13" t="s">
        <v>263</v>
      </c>
      <c r="N1898" t="s">
        <v>3374</v>
      </c>
      <c r="O1898" t="s">
        <v>4811</v>
      </c>
      <c r="P1898" t="s">
        <v>4812</v>
      </c>
      <c r="Q1898" t="s">
        <v>267</v>
      </c>
      <c r="R1898" t="s">
        <v>3630</v>
      </c>
      <c r="S1898" s="9"/>
      <c r="T1898">
        <v>2</v>
      </c>
      <c r="U1898" s="210" t="s">
        <v>5045</v>
      </c>
      <c r="V1898" s="14">
        <v>1</v>
      </c>
      <c r="W1898" s="14">
        <v>1</v>
      </c>
      <c r="X1898" s="14" t="s">
        <v>270</v>
      </c>
      <c r="Y1898">
        <v>608</v>
      </c>
      <c r="Z1898" t="s">
        <v>18167</v>
      </c>
      <c r="AA1898">
        <f t="shared" si="29"/>
        <v>1</v>
      </c>
    </row>
    <row r="1899" spans="1:27" x14ac:dyDescent="0.2">
      <c r="A1899">
        <v>1933</v>
      </c>
      <c r="B1899" s="1" t="s">
        <v>5303</v>
      </c>
      <c r="C1899" t="s">
        <v>2221</v>
      </c>
      <c r="D1899" s="9">
        <v>239</v>
      </c>
      <c r="E1899" s="9" t="s">
        <v>259</v>
      </c>
      <c r="F1899" s="9" t="s">
        <v>312</v>
      </c>
      <c r="G1899" s="10">
        <v>23</v>
      </c>
      <c r="H1899" s="10" t="s">
        <v>536</v>
      </c>
      <c r="I1899" s="10">
        <v>1945</v>
      </c>
      <c r="J1899" s="11" t="s">
        <v>5300</v>
      </c>
      <c r="K1899" s="12" t="s">
        <v>415</v>
      </c>
      <c r="L1899" s="13" t="s">
        <v>18605</v>
      </c>
      <c r="M1899" s="13" t="s">
        <v>290</v>
      </c>
      <c r="N1899" t="s">
        <v>573</v>
      </c>
      <c r="O1899" t="s">
        <v>692</v>
      </c>
      <c r="S1899" s="9"/>
      <c r="T1899">
        <v>2</v>
      </c>
      <c r="U1899" s="210" t="s">
        <v>5045</v>
      </c>
      <c r="V1899" s="14">
        <v>1</v>
      </c>
      <c r="W1899" s="14">
        <v>1</v>
      </c>
      <c r="X1899" s="14" t="s">
        <v>270</v>
      </c>
      <c r="Y1899">
        <v>239</v>
      </c>
      <c r="Z1899" t="s">
        <v>505</v>
      </c>
      <c r="AA1899">
        <f t="shared" si="29"/>
        <v>1</v>
      </c>
    </row>
    <row r="1900" spans="1:27" x14ac:dyDescent="0.2">
      <c r="A1900">
        <v>1853</v>
      </c>
      <c r="B1900" s="1" t="s">
        <v>5304</v>
      </c>
      <c r="C1900" t="s">
        <v>284</v>
      </c>
      <c r="D1900" s="9" t="s">
        <v>5305</v>
      </c>
      <c r="E1900" s="9" t="s">
        <v>259</v>
      </c>
      <c r="F1900" s="9" t="s">
        <v>532</v>
      </c>
      <c r="G1900" s="10">
        <v>24</v>
      </c>
      <c r="H1900" s="10" t="s">
        <v>536</v>
      </c>
      <c r="I1900" s="10">
        <v>1945</v>
      </c>
      <c r="J1900" s="11">
        <v>16492</v>
      </c>
      <c r="K1900" s="12" t="s">
        <v>237</v>
      </c>
      <c r="L1900" s="13" t="s">
        <v>5306</v>
      </c>
      <c r="M1900" s="13" t="s">
        <v>290</v>
      </c>
      <c r="N1900" t="s">
        <v>291</v>
      </c>
      <c r="O1900" t="s">
        <v>339</v>
      </c>
      <c r="S1900" s="9"/>
      <c r="T1900">
        <v>2</v>
      </c>
      <c r="U1900" s="210" t="s">
        <v>5045</v>
      </c>
      <c r="V1900" s="14">
        <v>1</v>
      </c>
      <c r="W1900" s="14">
        <v>1</v>
      </c>
      <c r="X1900" s="14" t="s">
        <v>294</v>
      </c>
      <c r="Y1900" t="s">
        <v>3625</v>
      </c>
      <c r="Z1900" t="s">
        <v>505</v>
      </c>
      <c r="AA1900">
        <f t="shared" si="29"/>
        <v>4</v>
      </c>
    </row>
    <row r="1901" spans="1:27" x14ac:dyDescent="0.2">
      <c r="A1901">
        <v>4098</v>
      </c>
      <c r="B1901" s="1" t="s">
        <v>5307</v>
      </c>
      <c r="C1901" t="s">
        <v>1027</v>
      </c>
      <c r="D1901" s="9">
        <v>248</v>
      </c>
      <c r="E1901" s="9" t="s">
        <v>259</v>
      </c>
      <c r="F1901" s="9" t="s">
        <v>883</v>
      </c>
      <c r="G1901" s="10">
        <v>24</v>
      </c>
      <c r="H1901" s="10" t="s">
        <v>536</v>
      </c>
      <c r="I1901" s="10">
        <v>1945</v>
      </c>
      <c r="J1901" s="11">
        <v>16492</v>
      </c>
      <c r="K1901" s="12" t="s">
        <v>237</v>
      </c>
      <c r="L1901" s="13" t="s">
        <v>18146</v>
      </c>
      <c r="M1901" s="13" t="s">
        <v>2102</v>
      </c>
      <c r="S1901" s="9"/>
      <c r="T1901">
        <v>2</v>
      </c>
      <c r="U1901" s="210" t="s">
        <v>5045</v>
      </c>
      <c r="V1901" s="14">
        <v>1</v>
      </c>
      <c r="W1901" s="14">
        <v>1</v>
      </c>
      <c r="X1901" s="14" t="s">
        <v>270</v>
      </c>
      <c r="Y1901">
        <v>248</v>
      </c>
      <c r="Z1901" t="s">
        <v>1419</v>
      </c>
      <c r="AA1901">
        <f t="shared" si="29"/>
        <v>1</v>
      </c>
    </row>
    <row r="1902" spans="1:27" x14ac:dyDescent="0.2">
      <c r="A1902">
        <v>689</v>
      </c>
      <c r="B1902" s="1" t="s">
        <v>5313</v>
      </c>
      <c r="C1902" t="s">
        <v>2040</v>
      </c>
      <c r="D1902" s="9">
        <v>128</v>
      </c>
      <c r="E1902" s="9" t="s">
        <v>259</v>
      </c>
      <c r="F1902" s="9" t="s">
        <v>721</v>
      </c>
      <c r="G1902" s="10">
        <v>25</v>
      </c>
      <c r="H1902" s="10" t="s">
        <v>536</v>
      </c>
      <c r="I1902" s="10">
        <v>1945</v>
      </c>
      <c r="J1902" s="11" t="s">
        <v>5311</v>
      </c>
      <c r="K1902" s="12" t="s">
        <v>415</v>
      </c>
      <c r="L1902" s="13" t="s">
        <v>5314</v>
      </c>
      <c r="M1902" t="s">
        <v>279</v>
      </c>
      <c r="N1902" s="25" t="s">
        <v>280</v>
      </c>
      <c r="Q1902" s="25" t="s">
        <v>281</v>
      </c>
      <c r="R1902" s="25"/>
      <c r="S1902" s="9"/>
      <c r="T1902">
        <v>2</v>
      </c>
      <c r="U1902" s="210" t="s">
        <v>5045</v>
      </c>
      <c r="V1902" s="14">
        <v>1</v>
      </c>
      <c r="W1902" s="14">
        <v>1</v>
      </c>
      <c r="X1902" s="14" t="s">
        <v>270</v>
      </c>
      <c r="Y1902">
        <v>128</v>
      </c>
      <c r="Z1902" t="s">
        <v>3085</v>
      </c>
      <c r="AA1902">
        <f t="shared" si="29"/>
        <v>1</v>
      </c>
    </row>
    <row r="1903" spans="1:27" x14ac:dyDescent="0.2">
      <c r="A1903">
        <v>5362</v>
      </c>
      <c r="B1903" s="1" t="s">
        <v>5310</v>
      </c>
      <c r="C1903" t="s">
        <v>1027</v>
      </c>
      <c r="D1903" s="9">
        <v>305</v>
      </c>
      <c r="E1903" s="9" t="s">
        <v>259</v>
      </c>
      <c r="F1903" s="9" t="s">
        <v>1416</v>
      </c>
      <c r="G1903" s="10">
        <v>25</v>
      </c>
      <c r="H1903" s="10" t="s">
        <v>536</v>
      </c>
      <c r="I1903" s="10">
        <v>1945</v>
      </c>
      <c r="J1903" s="11" t="s">
        <v>5311</v>
      </c>
      <c r="K1903" s="12" t="s">
        <v>415</v>
      </c>
      <c r="L1903" s="13" t="s">
        <v>5312</v>
      </c>
      <c r="M1903" t="s">
        <v>263</v>
      </c>
      <c r="N1903" t="s">
        <v>280</v>
      </c>
      <c r="Q1903" t="s">
        <v>281</v>
      </c>
      <c r="S1903" s="9"/>
      <c r="T1903">
        <v>2</v>
      </c>
      <c r="U1903" s="210" t="s">
        <v>5045</v>
      </c>
      <c r="V1903" s="14">
        <v>1</v>
      </c>
      <c r="W1903" s="14">
        <v>1</v>
      </c>
      <c r="X1903" s="14" t="s">
        <v>270</v>
      </c>
      <c r="Y1903">
        <v>305</v>
      </c>
      <c r="Z1903" t="s">
        <v>271</v>
      </c>
      <c r="AA1903">
        <f t="shared" si="29"/>
        <v>1</v>
      </c>
    </row>
    <row r="1904" spans="1:27" x14ac:dyDescent="0.2">
      <c r="A1904">
        <v>4012</v>
      </c>
      <c r="B1904" s="1" t="s">
        <v>5308</v>
      </c>
      <c r="C1904" t="s">
        <v>1027</v>
      </c>
      <c r="D1904" s="9" t="s">
        <v>3971</v>
      </c>
      <c r="E1904" s="9" t="s">
        <v>876</v>
      </c>
      <c r="F1904" s="9" t="s">
        <v>1416</v>
      </c>
      <c r="G1904" s="10">
        <v>25</v>
      </c>
      <c r="H1904" s="10" t="s">
        <v>536</v>
      </c>
      <c r="I1904" s="10">
        <v>1945</v>
      </c>
      <c r="J1904" s="11">
        <v>16493</v>
      </c>
      <c r="K1904" s="12"/>
      <c r="L1904" s="13" t="s">
        <v>5309</v>
      </c>
      <c r="M1904" s="13" t="s">
        <v>334</v>
      </c>
      <c r="S1904" s="9"/>
      <c r="T1904">
        <v>2</v>
      </c>
      <c r="U1904" s="210" t="s">
        <v>5045</v>
      </c>
      <c r="V1904" s="14">
        <v>1</v>
      </c>
      <c r="W1904" s="14">
        <v>1</v>
      </c>
      <c r="X1904" s="14" t="s">
        <v>270</v>
      </c>
      <c r="Y1904" t="s">
        <v>1232</v>
      </c>
      <c r="Z1904" t="s">
        <v>1419</v>
      </c>
      <c r="AA1904">
        <f t="shared" si="29"/>
        <v>2</v>
      </c>
    </row>
    <row r="1905" spans="1:27" x14ac:dyDescent="0.2">
      <c r="A1905">
        <v>3995</v>
      </c>
      <c r="B1905" s="1" t="s">
        <v>5315</v>
      </c>
      <c r="C1905" t="s">
        <v>284</v>
      </c>
      <c r="D1905" s="9" t="s">
        <v>5316</v>
      </c>
      <c r="E1905" s="9" t="s">
        <v>275</v>
      </c>
      <c r="F1905" s="9" t="s">
        <v>733</v>
      </c>
      <c r="G1905" s="10">
        <v>26</v>
      </c>
      <c r="H1905" s="10" t="s">
        <v>536</v>
      </c>
      <c r="I1905" s="10">
        <v>1945</v>
      </c>
      <c r="J1905" s="11">
        <v>16494</v>
      </c>
      <c r="K1905" s="12" t="s">
        <v>237</v>
      </c>
      <c r="L1905" s="13" t="s">
        <v>18705</v>
      </c>
      <c r="M1905" t="s">
        <v>290</v>
      </c>
      <c r="N1905" t="s">
        <v>291</v>
      </c>
      <c r="O1905" t="s">
        <v>4832</v>
      </c>
      <c r="S1905" s="9"/>
      <c r="T1905">
        <v>2</v>
      </c>
      <c r="U1905" s="210" t="s">
        <v>5045</v>
      </c>
      <c r="V1905" s="14">
        <v>1</v>
      </c>
      <c r="W1905" s="14">
        <v>1</v>
      </c>
      <c r="X1905" s="14" t="s">
        <v>294</v>
      </c>
      <c r="Y1905" t="s">
        <v>5317</v>
      </c>
      <c r="Z1905" t="s">
        <v>505</v>
      </c>
      <c r="AA1905">
        <f t="shared" si="29"/>
        <v>2</v>
      </c>
    </row>
    <row r="1906" spans="1:27" x14ac:dyDescent="0.2">
      <c r="A1906">
        <v>2127</v>
      </c>
      <c r="B1906" s="1" t="s">
        <v>5320</v>
      </c>
      <c r="C1906" t="s">
        <v>1027</v>
      </c>
      <c r="D1906" s="9">
        <v>84</v>
      </c>
      <c r="E1906" s="9" t="s">
        <v>876</v>
      </c>
      <c r="F1906" s="9" t="s">
        <v>1416</v>
      </c>
      <c r="G1906" s="10">
        <v>26</v>
      </c>
      <c r="H1906" s="10" t="s">
        <v>536</v>
      </c>
      <c r="I1906" s="10">
        <v>1945</v>
      </c>
      <c r="J1906" s="11">
        <v>16494</v>
      </c>
      <c r="K1906" s="12" t="s">
        <v>237</v>
      </c>
      <c r="L1906" s="13" t="s">
        <v>17868</v>
      </c>
      <c r="M1906" t="s">
        <v>290</v>
      </c>
      <c r="O1906" t="s">
        <v>439</v>
      </c>
      <c r="S1906" s="9"/>
      <c r="T1906">
        <v>2</v>
      </c>
      <c r="U1906" s="210" t="s">
        <v>5045</v>
      </c>
      <c r="V1906" s="14">
        <v>1</v>
      </c>
      <c r="W1906" s="14">
        <v>1</v>
      </c>
      <c r="X1906" s="14" t="s">
        <v>270</v>
      </c>
      <c r="Y1906">
        <v>84</v>
      </c>
      <c r="Z1906" t="s">
        <v>1419</v>
      </c>
      <c r="AA1906">
        <f t="shared" si="29"/>
        <v>1</v>
      </c>
    </row>
    <row r="1907" spans="1:27" x14ac:dyDescent="0.2">
      <c r="A1907">
        <v>1357</v>
      </c>
      <c r="B1907" s="1" t="s">
        <v>5318</v>
      </c>
      <c r="C1907" t="s">
        <v>3985</v>
      </c>
      <c r="D1907" s="9" t="s">
        <v>2067</v>
      </c>
      <c r="E1907" s="9" t="s">
        <v>2588</v>
      </c>
      <c r="F1907" s="9" t="s">
        <v>776</v>
      </c>
      <c r="G1907" s="10">
        <v>26</v>
      </c>
      <c r="H1907" s="10" t="s">
        <v>536</v>
      </c>
      <c r="I1907" s="10">
        <v>1945</v>
      </c>
      <c r="J1907" s="11">
        <v>16494</v>
      </c>
      <c r="K1907" s="12" t="s">
        <v>237</v>
      </c>
      <c r="L1907" s="13" t="s">
        <v>5319</v>
      </c>
      <c r="M1907" t="s">
        <v>290</v>
      </c>
      <c r="N1907" t="s">
        <v>291</v>
      </c>
      <c r="O1907" t="s">
        <v>1641</v>
      </c>
      <c r="S1907" s="9"/>
      <c r="T1907">
        <v>2</v>
      </c>
      <c r="U1907" s="210" t="s">
        <v>5045</v>
      </c>
      <c r="V1907" s="14">
        <v>1</v>
      </c>
      <c r="W1907" s="14">
        <v>1</v>
      </c>
      <c r="X1907" s="14" t="s">
        <v>294</v>
      </c>
      <c r="Y1907" t="s">
        <v>2067</v>
      </c>
      <c r="Z1907" t="s">
        <v>18167</v>
      </c>
      <c r="AA1907">
        <f t="shared" si="29"/>
        <v>1</v>
      </c>
    </row>
    <row r="1908" spans="1:27" s="14" customFormat="1" x14ac:dyDescent="0.2">
      <c r="A1908">
        <v>5307</v>
      </c>
      <c r="B1908" s="1" t="s">
        <v>5321</v>
      </c>
      <c r="C1908" t="s">
        <v>1027</v>
      </c>
      <c r="D1908" s="9">
        <v>305</v>
      </c>
      <c r="E1908" s="9" t="s">
        <v>259</v>
      </c>
      <c r="F1908" s="9" t="s">
        <v>1416</v>
      </c>
      <c r="G1908" s="10">
        <v>26</v>
      </c>
      <c r="H1908" s="10" t="s">
        <v>536</v>
      </c>
      <c r="I1908" s="10">
        <v>1945</v>
      </c>
      <c r="J1908" s="11" t="s">
        <v>5322</v>
      </c>
      <c r="K1908" s="12" t="s">
        <v>415</v>
      </c>
      <c r="L1908" s="13" t="s">
        <v>153</v>
      </c>
      <c r="M1908" t="s">
        <v>263</v>
      </c>
      <c r="N1908" t="s">
        <v>470</v>
      </c>
      <c r="O1908"/>
      <c r="P1908"/>
      <c r="Q1908" t="s">
        <v>672</v>
      </c>
      <c r="R1908"/>
      <c r="S1908" s="9"/>
      <c r="T1908">
        <v>2</v>
      </c>
      <c r="U1908" s="210" t="s">
        <v>5045</v>
      </c>
      <c r="V1908" s="14">
        <v>1</v>
      </c>
      <c r="W1908" s="14">
        <v>1</v>
      </c>
      <c r="X1908" s="14" t="s">
        <v>270</v>
      </c>
      <c r="Y1908">
        <v>305</v>
      </c>
      <c r="Z1908" t="s">
        <v>271</v>
      </c>
      <c r="AA1908">
        <f t="shared" si="29"/>
        <v>1</v>
      </c>
    </row>
    <row r="1909" spans="1:27" s="14" customFormat="1" x14ac:dyDescent="0.2">
      <c r="A1909">
        <v>3724</v>
      </c>
      <c r="B1909" s="155" t="s">
        <v>5326</v>
      </c>
      <c r="C1909" s="154" t="s">
        <v>1798</v>
      </c>
      <c r="D1909" s="156" t="s">
        <v>849</v>
      </c>
      <c r="E1909" s="156" t="s">
        <v>259</v>
      </c>
      <c r="F1909" s="156" t="s">
        <v>748</v>
      </c>
      <c r="G1909" s="157">
        <v>27</v>
      </c>
      <c r="H1909" s="157" t="s">
        <v>536</v>
      </c>
      <c r="I1909" s="157">
        <v>1945</v>
      </c>
      <c r="J1909" s="158">
        <v>16495</v>
      </c>
      <c r="K1909" s="159" t="s">
        <v>237</v>
      </c>
      <c r="L1909" s="160" t="s">
        <v>5327</v>
      </c>
      <c r="M1909" s="154" t="s">
        <v>263</v>
      </c>
      <c r="N1909" s="154" t="s">
        <v>280</v>
      </c>
      <c r="O1909" s="154"/>
      <c r="P1909" s="154"/>
      <c r="Q1909" s="154" t="s">
        <v>281</v>
      </c>
      <c r="R1909" s="154"/>
      <c r="S1909" s="156"/>
      <c r="T1909" s="154">
        <v>2</v>
      </c>
      <c r="U1909" s="214" t="s">
        <v>5045</v>
      </c>
      <c r="V1909" s="154">
        <v>1</v>
      </c>
      <c r="W1909" s="154">
        <v>1</v>
      </c>
      <c r="X1909" s="154" t="s">
        <v>270</v>
      </c>
      <c r="Y1909" s="154" t="s">
        <v>849</v>
      </c>
      <c r="Z1909" s="154" t="s">
        <v>271</v>
      </c>
      <c r="AA1909" s="154">
        <f t="shared" si="29"/>
        <v>1</v>
      </c>
    </row>
    <row r="1910" spans="1:27" s="14" customFormat="1" x14ac:dyDescent="0.2">
      <c r="A1910">
        <v>6134</v>
      </c>
      <c r="B1910" s="1" t="s">
        <v>5334</v>
      </c>
      <c r="C1910" t="s">
        <v>1027</v>
      </c>
      <c r="D1910" s="9">
        <v>21</v>
      </c>
      <c r="E1910" s="9" t="s">
        <v>259</v>
      </c>
      <c r="F1910" s="9" t="s">
        <v>1416</v>
      </c>
      <c r="G1910" s="10">
        <v>27</v>
      </c>
      <c r="H1910" s="10" t="s">
        <v>536</v>
      </c>
      <c r="I1910" s="10">
        <v>1945</v>
      </c>
      <c r="J1910" s="11">
        <v>16495</v>
      </c>
      <c r="K1910" s="12" t="s">
        <v>237</v>
      </c>
      <c r="L1910" s="13" t="s">
        <v>5335</v>
      </c>
      <c r="M1910" t="s">
        <v>290</v>
      </c>
      <c r="N1910"/>
      <c r="O1910" t="s">
        <v>292</v>
      </c>
      <c r="P1910"/>
      <c r="Q1910"/>
      <c r="R1910"/>
      <c r="S1910" s="9"/>
      <c r="T1910">
        <v>2</v>
      </c>
      <c r="U1910" s="210" t="s">
        <v>5045</v>
      </c>
      <c r="V1910" s="14">
        <v>1</v>
      </c>
      <c r="W1910" s="14">
        <v>1</v>
      </c>
      <c r="X1910" s="14" t="s">
        <v>270</v>
      </c>
      <c r="Y1910">
        <v>21</v>
      </c>
      <c r="Z1910" t="s">
        <v>271</v>
      </c>
      <c r="AA1910">
        <f t="shared" si="29"/>
        <v>1</v>
      </c>
    </row>
    <row r="1911" spans="1:27" s="14" customFormat="1" x14ac:dyDescent="0.2">
      <c r="A1911">
        <v>6886</v>
      </c>
      <c r="B1911" s="1" t="s">
        <v>5325</v>
      </c>
      <c r="C1911" t="s">
        <v>1027</v>
      </c>
      <c r="D1911" s="9" t="s">
        <v>1973</v>
      </c>
      <c r="E1911" s="9" t="s">
        <v>259</v>
      </c>
      <c r="F1911" s="9" t="s">
        <v>286</v>
      </c>
      <c r="G1911" s="10">
        <v>27</v>
      </c>
      <c r="H1911" s="10" t="s">
        <v>536</v>
      </c>
      <c r="I1911" s="10">
        <v>1945</v>
      </c>
      <c r="J1911" s="11">
        <v>16495</v>
      </c>
      <c r="K1911" s="12" t="s">
        <v>237</v>
      </c>
      <c r="L1911" s="13" t="s">
        <v>18704</v>
      </c>
      <c r="M1911" t="s">
        <v>290</v>
      </c>
      <c r="N1911" t="s">
        <v>291</v>
      </c>
      <c r="O1911" t="s">
        <v>292</v>
      </c>
      <c r="P1911"/>
      <c r="Q1911"/>
      <c r="R1911"/>
      <c r="S1911" s="9"/>
      <c r="T1911">
        <v>2</v>
      </c>
      <c r="U1911" s="210" t="s">
        <v>5045</v>
      </c>
      <c r="V1911" s="14">
        <v>1</v>
      </c>
      <c r="W1911" s="14">
        <v>1</v>
      </c>
      <c r="X1911" s="14" t="s">
        <v>294</v>
      </c>
      <c r="Y1911" t="s">
        <v>1973</v>
      </c>
      <c r="Z1911" t="s">
        <v>271</v>
      </c>
      <c r="AA1911">
        <f t="shared" si="29"/>
        <v>1</v>
      </c>
    </row>
    <row r="1912" spans="1:27" s="14" customFormat="1" x14ac:dyDescent="0.2">
      <c r="A1912" s="154">
        <v>6371</v>
      </c>
      <c r="B1912" s="155" t="s">
        <v>5339</v>
      </c>
      <c r="C1912" s="154" t="s">
        <v>1027</v>
      </c>
      <c r="D1912" s="156">
        <v>21</v>
      </c>
      <c r="E1912" s="156" t="s">
        <v>259</v>
      </c>
      <c r="F1912" s="156" t="s">
        <v>1416</v>
      </c>
      <c r="G1912" s="157">
        <v>27</v>
      </c>
      <c r="H1912" s="157" t="s">
        <v>536</v>
      </c>
      <c r="I1912" s="157">
        <v>1945</v>
      </c>
      <c r="J1912" s="158" t="s">
        <v>5337</v>
      </c>
      <c r="K1912" s="159" t="s">
        <v>415</v>
      </c>
      <c r="L1912" s="160" t="s">
        <v>5340</v>
      </c>
      <c r="M1912" s="154" t="s">
        <v>332</v>
      </c>
      <c r="N1912" s="154" t="s">
        <v>333</v>
      </c>
      <c r="O1912" s="154"/>
      <c r="P1912" s="154"/>
      <c r="Q1912" s="154" t="s">
        <v>334</v>
      </c>
      <c r="R1912" s="154"/>
      <c r="S1912" s="156"/>
      <c r="T1912" s="154">
        <v>2</v>
      </c>
      <c r="U1912" s="214" t="s">
        <v>5045</v>
      </c>
      <c r="V1912" s="154">
        <v>1</v>
      </c>
      <c r="W1912" s="154">
        <v>1</v>
      </c>
      <c r="X1912" s="154" t="s">
        <v>270</v>
      </c>
      <c r="Y1912" s="154">
        <v>21</v>
      </c>
      <c r="Z1912" s="154" t="s">
        <v>271</v>
      </c>
      <c r="AA1912" s="154">
        <f t="shared" si="29"/>
        <v>1</v>
      </c>
    </row>
    <row r="1913" spans="1:27" s="14" customFormat="1" x14ac:dyDescent="0.2">
      <c r="A1913">
        <v>3019</v>
      </c>
      <c r="B1913" s="1" t="s">
        <v>5336</v>
      </c>
      <c r="C1913" t="s">
        <v>1027</v>
      </c>
      <c r="D1913" s="9">
        <v>464</v>
      </c>
      <c r="E1913" s="9" t="s">
        <v>259</v>
      </c>
      <c r="F1913" s="9" t="s">
        <v>1416</v>
      </c>
      <c r="G1913" s="10">
        <v>27</v>
      </c>
      <c r="H1913" s="10" t="s">
        <v>536</v>
      </c>
      <c r="I1913" s="10">
        <v>1945</v>
      </c>
      <c r="J1913" s="11" t="s">
        <v>5337</v>
      </c>
      <c r="K1913" s="12" t="s">
        <v>415</v>
      </c>
      <c r="L1913" s="13" t="s">
        <v>5338</v>
      </c>
      <c r="M1913" t="s">
        <v>263</v>
      </c>
      <c r="N1913" t="s">
        <v>613</v>
      </c>
      <c r="O1913"/>
      <c r="P1913"/>
      <c r="Q1913" t="s">
        <v>672</v>
      </c>
      <c r="R1913"/>
      <c r="S1913" s="9"/>
      <c r="T1913">
        <v>2</v>
      </c>
      <c r="U1913" s="210" t="s">
        <v>5045</v>
      </c>
      <c r="V1913" s="14">
        <v>1</v>
      </c>
      <c r="W1913" s="14">
        <v>1</v>
      </c>
      <c r="X1913" s="14" t="s">
        <v>270</v>
      </c>
      <c r="Y1913">
        <v>464</v>
      </c>
      <c r="Z1913" t="s">
        <v>271</v>
      </c>
      <c r="AA1913">
        <f t="shared" si="29"/>
        <v>1</v>
      </c>
    </row>
    <row r="1914" spans="1:27" s="14" customFormat="1" x14ac:dyDescent="0.2">
      <c r="A1914">
        <v>1363</v>
      </c>
      <c r="B1914" s="1" t="s">
        <v>5323</v>
      </c>
      <c r="C1914" t="s">
        <v>1798</v>
      </c>
      <c r="D1914" s="9" t="s">
        <v>2138</v>
      </c>
      <c r="E1914" s="9" t="s">
        <v>259</v>
      </c>
      <c r="F1914" s="9" t="s">
        <v>748</v>
      </c>
      <c r="G1914" s="10">
        <v>27</v>
      </c>
      <c r="H1914" s="10" t="s">
        <v>536</v>
      </c>
      <c r="I1914" s="10">
        <v>1945</v>
      </c>
      <c r="J1914" s="11">
        <v>16495</v>
      </c>
      <c r="K1914" s="12"/>
      <c r="L1914" s="13" t="s">
        <v>5324</v>
      </c>
      <c r="M1914" t="s">
        <v>753</v>
      </c>
      <c r="N1914"/>
      <c r="O1914"/>
      <c r="P1914"/>
      <c r="Q1914"/>
      <c r="R1914"/>
      <c r="S1914" s="9"/>
      <c r="T1914">
        <v>2</v>
      </c>
      <c r="U1914" s="210" t="s">
        <v>5045</v>
      </c>
      <c r="V1914" s="14">
        <v>1</v>
      </c>
      <c r="W1914" s="14">
        <v>1</v>
      </c>
      <c r="X1914" s="14" t="s">
        <v>270</v>
      </c>
      <c r="Y1914" t="s">
        <v>2138</v>
      </c>
      <c r="Z1914" t="s">
        <v>271</v>
      </c>
      <c r="AA1914">
        <f t="shared" si="29"/>
        <v>1</v>
      </c>
    </row>
    <row r="1915" spans="1:27" s="14" customFormat="1" x14ac:dyDescent="0.2">
      <c r="A1915">
        <v>3113</v>
      </c>
      <c r="B1915" s="1" t="s">
        <v>5341</v>
      </c>
      <c r="C1915" t="s">
        <v>3576</v>
      </c>
      <c r="D1915" s="9" t="s">
        <v>5342</v>
      </c>
      <c r="E1915" s="9" t="s">
        <v>2806</v>
      </c>
      <c r="F1915" s="9" t="s">
        <v>260</v>
      </c>
      <c r="G1915" s="10">
        <v>28</v>
      </c>
      <c r="H1915" s="10" t="s">
        <v>536</v>
      </c>
      <c r="I1915" s="10">
        <v>1945</v>
      </c>
      <c r="J1915" s="11">
        <v>16496</v>
      </c>
      <c r="K1915" s="12" t="s">
        <v>237</v>
      </c>
      <c r="L1915" s="13" t="s">
        <v>5343</v>
      </c>
      <c r="M1915" t="s">
        <v>290</v>
      </c>
      <c r="N1915" t="s">
        <v>573</v>
      </c>
      <c r="O1915" t="s">
        <v>93</v>
      </c>
      <c r="P1915"/>
      <c r="Q1915"/>
      <c r="R1915"/>
      <c r="S1915" s="9"/>
      <c r="T1915">
        <v>2</v>
      </c>
      <c r="U1915" s="210" t="s">
        <v>5045</v>
      </c>
      <c r="V1915" s="14">
        <v>1</v>
      </c>
      <c r="W1915" s="14">
        <v>1</v>
      </c>
      <c r="X1915" s="14" t="s">
        <v>270</v>
      </c>
      <c r="Y1915" t="s">
        <v>258</v>
      </c>
      <c r="Z1915" t="s">
        <v>2808</v>
      </c>
      <c r="AA1915">
        <f t="shared" si="29"/>
        <v>2</v>
      </c>
    </row>
    <row r="1916" spans="1:27" s="14" customFormat="1" x14ac:dyDescent="0.2">
      <c r="A1916">
        <v>1680</v>
      </c>
      <c r="B1916" s="1" t="s">
        <v>2252</v>
      </c>
      <c r="C1916" t="s">
        <v>1027</v>
      </c>
      <c r="D1916" s="9" t="s">
        <v>2253</v>
      </c>
      <c r="E1916" s="9" t="s">
        <v>876</v>
      </c>
      <c r="F1916" s="9" t="s">
        <v>1416</v>
      </c>
      <c r="G1916" s="10">
        <v>28</v>
      </c>
      <c r="H1916" s="10" t="s">
        <v>536</v>
      </c>
      <c r="I1916" s="10">
        <v>1945</v>
      </c>
      <c r="J1916" s="11">
        <v>16496</v>
      </c>
      <c r="K1916" s="12" t="s">
        <v>237</v>
      </c>
      <c r="L1916" s="13" t="s">
        <v>72</v>
      </c>
      <c r="M1916" s="13" t="s">
        <v>753</v>
      </c>
      <c r="N1916"/>
      <c r="O1916"/>
      <c r="P1916"/>
      <c r="Q1916"/>
      <c r="R1916" s="9"/>
      <c r="S1916" s="9"/>
      <c r="T1916">
        <v>2</v>
      </c>
      <c r="U1916" s="210" t="s">
        <v>5045</v>
      </c>
      <c r="V1916" s="14">
        <v>1</v>
      </c>
      <c r="W1916" s="14">
        <v>1</v>
      </c>
      <c r="X1916" s="14" t="s">
        <v>270</v>
      </c>
      <c r="Y1916">
        <v>47</v>
      </c>
      <c r="Z1916" t="s">
        <v>1419</v>
      </c>
      <c r="AA1916">
        <f t="shared" si="29"/>
        <v>2</v>
      </c>
    </row>
    <row r="1917" spans="1:27" s="14" customFormat="1" x14ac:dyDescent="0.2">
      <c r="A1917">
        <v>504</v>
      </c>
      <c r="B1917" s="1" t="s">
        <v>5346</v>
      </c>
      <c r="C1917" t="s">
        <v>1027</v>
      </c>
      <c r="D1917" s="9" t="s">
        <v>4589</v>
      </c>
      <c r="E1917" s="9" t="s">
        <v>876</v>
      </c>
      <c r="F1917" s="9" t="s">
        <v>1416</v>
      </c>
      <c r="G1917" s="10">
        <v>28</v>
      </c>
      <c r="H1917" s="10" t="s">
        <v>536</v>
      </c>
      <c r="I1917" s="10">
        <v>1945</v>
      </c>
      <c r="J1917" s="11">
        <v>16496</v>
      </c>
      <c r="K1917" s="12" t="s">
        <v>237</v>
      </c>
      <c r="L1917" s="13" t="s">
        <v>5347</v>
      </c>
      <c r="M1917" t="s">
        <v>290</v>
      </c>
      <c r="N1917" t="s">
        <v>573</v>
      </c>
      <c r="O1917" t="s">
        <v>339</v>
      </c>
      <c r="P1917"/>
      <c r="Q1917"/>
      <c r="R1917"/>
      <c r="S1917" s="9"/>
      <c r="T1917">
        <v>2</v>
      </c>
      <c r="U1917" s="210" t="s">
        <v>5045</v>
      </c>
      <c r="V1917" s="14">
        <v>1</v>
      </c>
      <c r="W1917" s="14">
        <v>1</v>
      </c>
      <c r="X1917" s="14" t="s">
        <v>270</v>
      </c>
      <c r="Y1917">
        <v>45</v>
      </c>
      <c r="Z1917" t="s">
        <v>1419</v>
      </c>
      <c r="AA1917">
        <f t="shared" si="29"/>
        <v>2</v>
      </c>
    </row>
    <row r="1918" spans="1:27" s="14" customFormat="1" x14ac:dyDescent="0.2">
      <c r="A1918">
        <v>1568</v>
      </c>
      <c r="B1918" s="1" t="s">
        <v>5348</v>
      </c>
      <c r="C1918" t="s">
        <v>1027</v>
      </c>
      <c r="D1918" s="9" t="s">
        <v>1232</v>
      </c>
      <c r="E1918" s="9" t="s">
        <v>876</v>
      </c>
      <c r="F1918" s="9" t="s">
        <v>1416</v>
      </c>
      <c r="G1918" s="10">
        <v>28</v>
      </c>
      <c r="H1918" s="10" t="s">
        <v>536</v>
      </c>
      <c r="I1918" s="10">
        <v>1945</v>
      </c>
      <c r="J1918" s="11">
        <v>16496</v>
      </c>
      <c r="K1918" s="12" t="s">
        <v>237</v>
      </c>
      <c r="L1918" s="13" t="s">
        <v>5349</v>
      </c>
      <c r="M1918" t="s">
        <v>753</v>
      </c>
      <c r="N1918"/>
      <c r="O1918"/>
      <c r="P1918"/>
      <c r="Q1918"/>
      <c r="R1918"/>
      <c r="S1918" s="9"/>
      <c r="T1918">
        <v>2</v>
      </c>
      <c r="U1918" s="210" t="s">
        <v>5045</v>
      </c>
      <c r="V1918" s="14">
        <v>1</v>
      </c>
      <c r="W1918" s="14">
        <v>1</v>
      </c>
      <c r="X1918" s="14" t="s">
        <v>270</v>
      </c>
      <c r="Y1918" t="s">
        <v>1232</v>
      </c>
      <c r="Z1918" t="s">
        <v>1419</v>
      </c>
      <c r="AA1918">
        <f t="shared" si="29"/>
        <v>1</v>
      </c>
    </row>
    <row r="1919" spans="1:27" s="14" customFormat="1" x14ac:dyDescent="0.2">
      <c r="A1919">
        <v>3411</v>
      </c>
      <c r="B1919" s="1" t="s">
        <v>5344</v>
      </c>
      <c r="C1919" t="s">
        <v>1352</v>
      </c>
      <c r="D1919" s="9" t="s">
        <v>4007</v>
      </c>
      <c r="E1919" s="9" t="s">
        <v>275</v>
      </c>
      <c r="F1919" s="9" t="s">
        <v>260</v>
      </c>
      <c r="G1919" s="10">
        <v>28</v>
      </c>
      <c r="H1919" s="10" t="s">
        <v>536</v>
      </c>
      <c r="I1919" s="10">
        <v>1945</v>
      </c>
      <c r="J1919" s="11">
        <v>16496</v>
      </c>
      <c r="K1919" s="12" t="s">
        <v>237</v>
      </c>
      <c r="L1919" s="13" t="s">
        <v>5345</v>
      </c>
      <c r="M1919" t="s">
        <v>263</v>
      </c>
      <c r="N1919" t="s">
        <v>613</v>
      </c>
      <c r="O1919" t="s">
        <v>292</v>
      </c>
      <c r="P1919"/>
      <c r="Q1919" t="s">
        <v>672</v>
      </c>
      <c r="R1919"/>
      <c r="S1919" s="9"/>
      <c r="T1919">
        <v>2</v>
      </c>
      <c r="U1919" s="210" t="s">
        <v>5045</v>
      </c>
      <c r="V1919" s="14">
        <v>1</v>
      </c>
      <c r="W1919" s="14">
        <v>1</v>
      </c>
      <c r="X1919" s="14" t="s">
        <v>270</v>
      </c>
      <c r="Y1919">
        <v>680</v>
      </c>
      <c r="Z1919" t="s">
        <v>271</v>
      </c>
      <c r="AA1919">
        <f t="shared" si="29"/>
        <v>2</v>
      </c>
    </row>
    <row r="1920" spans="1:27" x14ac:dyDescent="0.2">
      <c r="A1920">
        <v>7278</v>
      </c>
      <c r="B1920" s="1" t="s">
        <v>5357</v>
      </c>
      <c r="C1920" t="s">
        <v>507</v>
      </c>
      <c r="D1920" s="9" t="s">
        <v>3959</v>
      </c>
      <c r="E1920" s="9" t="s">
        <v>259</v>
      </c>
      <c r="F1920" s="9" t="s">
        <v>721</v>
      </c>
      <c r="G1920" s="10">
        <v>28</v>
      </c>
      <c r="H1920" s="10" t="s">
        <v>536</v>
      </c>
      <c r="I1920" s="10">
        <v>1945</v>
      </c>
      <c r="J1920" s="11" t="s">
        <v>5358</v>
      </c>
      <c r="K1920" s="12" t="s">
        <v>415</v>
      </c>
      <c r="L1920" s="13" t="s">
        <v>18516</v>
      </c>
      <c r="M1920" t="s">
        <v>263</v>
      </c>
      <c r="N1920" t="s">
        <v>613</v>
      </c>
      <c r="O1920" t="s">
        <v>1087</v>
      </c>
      <c r="Q1920" t="s">
        <v>672</v>
      </c>
      <c r="S1920" s="9"/>
      <c r="T1920">
        <v>2</v>
      </c>
      <c r="U1920" s="210" t="s">
        <v>5045</v>
      </c>
      <c r="V1920" s="14">
        <v>1</v>
      </c>
      <c r="W1920" s="14">
        <v>1</v>
      </c>
      <c r="X1920" s="14" t="s">
        <v>270</v>
      </c>
      <c r="Y1920">
        <v>608</v>
      </c>
      <c r="Z1920" t="s">
        <v>18167</v>
      </c>
      <c r="AA1920">
        <f t="shared" si="29"/>
        <v>2</v>
      </c>
    </row>
    <row r="1921" spans="1:27" x14ac:dyDescent="0.2">
      <c r="A1921">
        <v>853</v>
      </c>
      <c r="B1921" s="1" t="s">
        <v>5350</v>
      </c>
      <c r="C1921" t="s">
        <v>2221</v>
      </c>
      <c r="D1921" s="9" t="s">
        <v>5351</v>
      </c>
      <c r="E1921" s="9" t="s">
        <v>275</v>
      </c>
      <c r="F1921" s="9" t="s">
        <v>312</v>
      </c>
      <c r="G1921" s="10">
        <v>28</v>
      </c>
      <c r="H1921" s="10" t="s">
        <v>536</v>
      </c>
      <c r="I1921" s="10">
        <v>1945</v>
      </c>
      <c r="J1921" s="11" t="s">
        <v>5352</v>
      </c>
      <c r="K1921" s="12" t="s">
        <v>415</v>
      </c>
      <c r="L1921" s="13" t="s">
        <v>5353</v>
      </c>
      <c r="M1921" t="s">
        <v>263</v>
      </c>
      <c r="N1921" t="s">
        <v>613</v>
      </c>
      <c r="Q1921" t="s">
        <v>672</v>
      </c>
      <c r="S1921" s="9"/>
      <c r="T1921">
        <v>2</v>
      </c>
      <c r="U1921" s="210" t="s">
        <v>5045</v>
      </c>
      <c r="V1921" s="14">
        <v>1</v>
      </c>
      <c r="W1921" s="14">
        <v>1</v>
      </c>
      <c r="X1921" s="14" t="s">
        <v>270</v>
      </c>
      <c r="Y1921" t="s">
        <v>4803</v>
      </c>
      <c r="Z1921" t="s">
        <v>505</v>
      </c>
      <c r="AA1921">
        <f t="shared" si="29"/>
        <v>2</v>
      </c>
    </row>
    <row r="1922" spans="1:27" x14ac:dyDescent="0.2">
      <c r="A1922" s="154">
        <v>4361</v>
      </c>
      <c r="B1922" s="155" t="s">
        <v>5354</v>
      </c>
      <c r="C1922" s="154" t="s">
        <v>1027</v>
      </c>
      <c r="D1922" s="156">
        <v>613</v>
      </c>
      <c r="E1922" s="156" t="s">
        <v>259</v>
      </c>
      <c r="F1922" s="156" t="s">
        <v>1416</v>
      </c>
      <c r="G1922" s="157">
        <v>28</v>
      </c>
      <c r="H1922" s="157" t="s">
        <v>536</v>
      </c>
      <c r="I1922" s="157">
        <v>1945</v>
      </c>
      <c r="J1922" s="158" t="s">
        <v>5352</v>
      </c>
      <c r="K1922" s="159" t="s">
        <v>415</v>
      </c>
      <c r="L1922" s="160" t="s">
        <v>5355</v>
      </c>
      <c r="M1922" s="154" t="s">
        <v>332</v>
      </c>
      <c r="N1922" s="154" t="s">
        <v>333</v>
      </c>
      <c r="O1922" s="154"/>
      <c r="P1922" s="154"/>
      <c r="Q1922" s="154" t="s">
        <v>334</v>
      </c>
      <c r="R1922" s="154"/>
      <c r="S1922" s="156"/>
      <c r="T1922" s="154">
        <v>2</v>
      </c>
      <c r="U1922" s="214" t="s">
        <v>5045</v>
      </c>
      <c r="V1922" s="154">
        <v>1</v>
      </c>
      <c r="W1922" s="154">
        <v>1</v>
      </c>
      <c r="X1922" s="154" t="s">
        <v>270</v>
      </c>
      <c r="Y1922" s="154">
        <v>613</v>
      </c>
      <c r="Z1922" s="154" t="s">
        <v>271</v>
      </c>
      <c r="AA1922" s="154">
        <f t="shared" ref="AA1922:AA1985" si="30">LEN(D1922)-LEN(SUBSTITUTE(D1922,"/",""))+1</f>
        <v>1</v>
      </c>
    </row>
    <row r="1923" spans="1:27" x14ac:dyDescent="0.2">
      <c r="A1923">
        <v>3363</v>
      </c>
      <c r="B1923" s="1" t="s">
        <v>5356</v>
      </c>
      <c r="C1923" t="s">
        <v>2040</v>
      </c>
      <c r="D1923" s="9">
        <v>128</v>
      </c>
      <c r="E1923" s="9" t="s">
        <v>259</v>
      </c>
      <c r="F1923" s="9" t="s">
        <v>721</v>
      </c>
      <c r="G1923" s="10">
        <v>28</v>
      </c>
      <c r="H1923" s="10" t="s">
        <v>536</v>
      </c>
      <c r="I1923" s="10">
        <v>1945</v>
      </c>
      <c r="J1923" s="11" t="s">
        <v>5352</v>
      </c>
      <c r="K1923" s="12" t="s">
        <v>415</v>
      </c>
      <c r="L1923" s="13" t="s">
        <v>18369</v>
      </c>
      <c r="M1923" t="s">
        <v>290</v>
      </c>
      <c r="N1923" t="s">
        <v>573</v>
      </c>
      <c r="O1923" t="s">
        <v>620</v>
      </c>
      <c r="S1923" s="9"/>
      <c r="T1923">
        <v>2</v>
      </c>
      <c r="U1923" s="210" t="s">
        <v>5045</v>
      </c>
      <c r="V1923" s="14">
        <v>1</v>
      </c>
      <c r="W1923" s="14">
        <v>1</v>
      </c>
      <c r="X1923" s="14" t="s">
        <v>270</v>
      </c>
      <c r="Y1923">
        <v>128</v>
      </c>
      <c r="Z1923" t="s">
        <v>3085</v>
      </c>
      <c r="AA1923">
        <f t="shared" si="30"/>
        <v>1</v>
      </c>
    </row>
    <row r="1924" spans="1:27" x14ac:dyDescent="0.2">
      <c r="A1924">
        <v>2339</v>
      </c>
      <c r="B1924" s="1" t="s">
        <v>5365</v>
      </c>
      <c r="C1924" t="s">
        <v>284</v>
      </c>
      <c r="D1924" s="9" t="s">
        <v>1406</v>
      </c>
      <c r="E1924" s="9" t="s">
        <v>259</v>
      </c>
      <c r="F1924" s="9" t="s">
        <v>532</v>
      </c>
      <c r="G1924" s="10">
        <v>1</v>
      </c>
      <c r="H1924" s="10" t="s">
        <v>287</v>
      </c>
      <c r="I1924" s="10">
        <v>1945</v>
      </c>
      <c r="J1924" s="11">
        <v>16497</v>
      </c>
      <c r="K1924" s="12" t="s">
        <v>237</v>
      </c>
      <c r="L1924" s="13" t="s">
        <v>5366</v>
      </c>
      <c r="M1924" t="s">
        <v>753</v>
      </c>
      <c r="S1924" s="9"/>
      <c r="T1924">
        <v>3</v>
      </c>
      <c r="U1924" s="210" t="s">
        <v>5331</v>
      </c>
      <c r="V1924" s="14">
        <v>1</v>
      </c>
      <c r="W1924" s="14">
        <v>1</v>
      </c>
      <c r="X1924" s="14" t="s">
        <v>294</v>
      </c>
      <c r="Y1924" t="s">
        <v>1199</v>
      </c>
      <c r="Z1924" t="s">
        <v>271</v>
      </c>
      <c r="AA1924">
        <f t="shared" si="30"/>
        <v>3</v>
      </c>
    </row>
    <row r="1925" spans="1:27" x14ac:dyDescent="0.2">
      <c r="A1925">
        <v>87</v>
      </c>
      <c r="B1925" s="1" t="s">
        <v>5363</v>
      </c>
      <c r="C1925" t="s">
        <v>412</v>
      </c>
      <c r="D1925" s="9" t="s">
        <v>5364</v>
      </c>
      <c r="E1925" s="9" t="s">
        <v>259</v>
      </c>
      <c r="F1925" s="9" t="s">
        <v>532</v>
      </c>
      <c r="G1925" s="10">
        <v>1</v>
      </c>
      <c r="H1925" s="10" t="s">
        <v>287</v>
      </c>
      <c r="I1925" s="10">
        <v>1945</v>
      </c>
      <c r="J1925" s="11">
        <v>16497</v>
      </c>
      <c r="K1925" s="12" t="s">
        <v>237</v>
      </c>
      <c r="L1925" s="13" t="s">
        <v>18095</v>
      </c>
      <c r="M1925" t="s">
        <v>290</v>
      </c>
      <c r="N1925" t="s">
        <v>291</v>
      </c>
      <c r="O1925" t="s">
        <v>320</v>
      </c>
      <c r="S1925" s="9"/>
      <c r="T1925">
        <v>3</v>
      </c>
      <c r="U1925" s="210" t="s">
        <v>5331</v>
      </c>
      <c r="V1925" s="14">
        <v>1</v>
      </c>
      <c r="W1925" s="14">
        <v>1</v>
      </c>
      <c r="X1925" s="14" t="s">
        <v>294</v>
      </c>
      <c r="Y1925" t="s">
        <v>3625</v>
      </c>
      <c r="Z1925" t="s">
        <v>271</v>
      </c>
      <c r="AA1925">
        <f t="shared" si="30"/>
        <v>4</v>
      </c>
    </row>
    <row r="1926" spans="1:27" x14ac:dyDescent="0.2">
      <c r="A1926">
        <v>3489</v>
      </c>
      <c r="B1926" s="1" t="s">
        <v>5367</v>
      </c>
      <c r="C1926" t="s">
        <v>284</v>
      </c>
      <c r="D1926" s="9" t="s">
        <v>5368</v>
      </c>
      <c r="E1926" s="9" t="s">
        <v>259</v>
      </c>
      <c r="F1926" s="9" t="s">
        <v>532</v>
      </c>
      <c r="G1926" s="10">
        <v>1</v>
      </c>
      <c r="H1926" s="10" t="s">
        <v>287</v>
      </c>
      <c r="I1926" s="10">
        <v>1945</v>
      </c>
      <c r="J1926" s="11">
        <v>16497</v>
      </c>
      <c r="K1926" s="12" t="s">
        <v>237</v>
      </c>
      <c r="L1926" s="13" t="s">
        <v>5369</v>
      </c>
      <c r="M1926" t="s">
        <v>753</v>
      </c>
      <c r="S1926" s="9"/>
      <c r="T1926">
        <v>3</v>
      </c>
      <c r="U1926" s="210" t="s">
        <v>5331</v>
      </c>
      <c r="V1926" s="14">
        <v>1</v>
      </c>
      <c r="W1926" s="14">
        <v>1</v>
      </c>
      <c r="X1926" s="14" t="s">
        <v>294</v>
      </c>
      <c r="Y1926" t="s">
        <v>971</v>
      </c>
      <c r="Z1926" t="s">
        <v>271</v>
      </c>
      <c r="AA1926">
        <f t="shared" si="30"/>
        <v>2</v>
      </c>
    </row>
    <row r="1927" spans="1:27" x14ac:dyDescent="0.2">
      <c r="A1927">
        <v>130</v>
      </c>
      <c r="B1927" s="1" t="s">
        <v>5360</v>
      </c>
      <c r="C1927" t="s">
        <v>284</v>
      </c>
      <c r="D1927" s="9" t="s">
        <v>5361</v>
      </c>
      <c r="E1927" s="9" t="s">
        <v>259</v>
      </c>
      <c r="F1927" s="9" t="s">
        <v>532</v>
      </c>
      <c r="G1927" s="10">
        <v>1</v>
      </c>
      <c r="H1927" s="10" t="s">
        <v>287</v>
      </c>
      <c r="I1927" s="10">
        <v>1945</v>
      </c>
      <c r="J1927" s="11">
        <v>16497</v>
      </c>
      <c r="K1927" s="12" t="s">
        <v>237</v>
      </c>
      <c r="L1927" s="13" t="s">
        <v>5362</v>
      </c>
      <c r="M1927" t="s">
        <v>753</v>
      </c>
      <c r="S1927" s="9"/>
      <c r="T1927">
        <v>3</v>
      </c>
      <c r="U1927" s="210" t="s">
        <v>5331</v>
      </c>
      <c r="V1927" s="14">
        <v>1</v>
      </c>
      <c r="W1927" s="14">
        <v>1</v>
      </c>
      <c r="X1927" s="14" t="s">
        <v>294</v>
      </c>
      <c r="Y1927" t="s">
        <v>3625</v>
      </c>
      <c r="Z1927" t="s">
        <v>271</v>
      </c>
      <c r="AA1927">
        <f t="shared" si="30"/>
        <v>5</v>
      </c>
    </row>
    <row r="1928" spans="1:27" x14ac:dyDescent="0.2">
      <c r="A1928">
        <v>125</v>
      </c>
      <c r="B1928" s="1" t="s">
        <v>5332</v>
      </c>
      <c r="C1928" t="s">
        <v>284</v>
      </c>
      <c r="D1928" s="9" t="s">
        <v>5333</v>
      </c>
      <c r="E1928" s="9" t="s">
        <v>259</v>
      </c>
      <c r="F1928" s="9" t="s">
        <v>532</v>
      </c>
      <c r="G1928" s="10">
        <v>1</v>
      </c>
      <c r="H1928" s="10" t="s">
        <v>287</v>
      </c>
      <c r="I1928" s="10">
        <v>1945</v>
      </c>
      <c r="J1928" s="11">
        <v>16497</v>
      </c>
      <c r="K1928" s="12" t="s">
        <v>237</v>
      </c>
      <c r="L1928" s="13" t="s">
        <v>5359</v>
      </c>
      <c r="M1928" t="s">
        <v>290</v>
      </c>
      <c r="N1928" t="s">
        <v>291</v>
      </c>
      <c r="O1928" t="s">
        <v>455</v>
      </c>
      <c r="S1928" s="9"/>
      <c r="T1928">
        <v>3</v>
      </c>
      <c r="U1928" s="210" t="s">
        <v>5331</v>
      </c>
      <c r="V1928" s="14">
        <v>1</v>
      </c>
      <c r="W1928" s="14">
        <v>1</v>
      </c>
      <c r="X1928" s="14" t="s">
        <v>294</v>
      </c>
      <c r="Y1928" t="s">
        <v>3929</v>
      </c>
      <c r="Z1928" t="s">
        <v>271</v>
      </c>
      <c r="AA1928">
        <f t="shared" si="30"/>
        <v>7</v>
      </c>
    </row>
    <row r="1929" spans="1:27" x14ac:dyDescent="0.2">
      <c r="A1929">
        <v>1706</v>
      </c>
      <c r="B1929" s="1" t="s">
        <v>5370</v>
      </c>
      <c r="C1929" t="s">
        <v>1027</v>
      </c>
      <c r="D1929" s="9" t="s">
        <v>4609</v>
      </c>
      <c r="E1929" s="9" t="s">
        <v>876</v>
      </c>
      <c r="F1929" s="9" t="s">
        <v>1416</v>
      </c>
      <c r="G1929" s="10">
        <v>1</v>
      </c>
      <c r="H1929" s="10" t="s">
        <v>287</v>
      </c>
      <c r="I1929" s="10">
        <v>1945</v>
      </c>
      <c r="J1929" s="11">
        <v>16497</v>
      </c>
      <c r="K1929" s="12" t="s">
        <v>237</v>
      </c>
      <c r="L1929" s="13" t="s">
        <v>5371</v>
      </c>
      <c r="M1929" t="s">
        <v>290</v>
      </c>
      <c r="O1929" t="s">
        <v>520</v>
      </c>
      <c r="S1929" s="9"/>
      <c r="T1929">
        <v>3</v>
      </c>
      <c r="U1929" s="210" t="s">
        <v>5331</v>
      </c>
      <c r="V1929" s="14">
        <v>1</v>
      </c>
      <c r="W1929" s="14">
        <v>1</v>
      </c>
      <c r="X1929" s="14" t="s">
        <v>270</v>
      </c>
      <c r="Y1929">
        <v>82</v>
      </c>
      <c r="Z1929" t="s">
        <v>1419</v>
      </c>
      <c r="AA1929">
        <f t="shared" si="30"/>
        <v>2</v>
      </c>
    </row>
    <row r="1930" spans="1:27" x14ac:dyDescent="0.2">
      <c r="A1930">
        <v>5749</v>
      </c>
      <c r="B1930" s="1" t="s">
        <v>5372</v>
      </c>
      <c r="C1930" t="s">
        <v>2221</v>
      </c>
      <c r="D1930" s="9">
        <v>219</v>
      </c>
      <c r="E1930" s="9" t="s">
        <v>259</v>
      </c>
      <c r="F1930" s="9" t="s">
        <v>312</v>
      </c>
      <c r="G1930" s="10">
        <v>1</v>
      </c>
      <c r="H1930" s="10" t="s">
        <v>287</v>
      </c>
      <c r="I1930" s="10">
        <v>1945</v>
      </c>
      <c r="J1930" s="11">
        <v>16497</v>
      </c>
      <c r="K1930" s="12" t="s">
        <v>237</v>
      </c>
      <c r="L1930" s="13" t="s">
        <v>5373</v>
      </c>
      <c r="M1930" t="s">
        <v>290</v>
      </c>
      <c r="N1930" t="s">
        <v>291</v>
      </c>
      <c r="O1930" t="s">
        <v>4680</v>
      </c>
      <c r="S1930" s="9"/>
      <c r="T1930">
        <v>3</v>
      </c>
      <c r="U1930" s="210" t="s">
        <v>5331</v>
      </c>
      <c r="V1930" s="14">
        <v>1</v>
      </c>
      <c r="W1930" s="14">
        <v>1</v>
      </c>
      <c r="X1930" s="14" t="s">
        <v>270</v>
      </c>
      <c r="Y1930">
        <v>219</v>
      </c>
      <c r="Z1930" t="s">
        <v>505</v>
      </c>
      <c r="AA1930">
        <f t="shared" si="30"/>
        <v>1</v>
      </c>
    </row>
    <row r="1931" spans="1:27" x14ac:dyDescent="0.2">
      <c r="A1931">
        <v>16</v>
      </c>
      <c r="B1931" s="1" t="s">
        <v>5328</v>
      </c>
      <c r="C1931" t="s">
        <v>1027</v>
      </c>
      <c r="D1931" s="9" t="s">
        <v>5329</v>
      </c>
      <c r="E1931" s="9" t="s">
        <v>259</v>
      </c>
      <c r="F1931" s="9" t="s">
        <v>532</v>
      </c>
      <c r="G1931" s="10">
        <v>1</v>
      </c>
      <c r="H1931" s="10" t="s">
        <v>287</v>
      </c>
      <c r="I1931" s="10">
        <v>1945</v>
      </c>
      <c r="J1931" s="11">
        <v>16497</v>
      </c>
      <c r="K1931" s="12" t="s">
        <v>415</v>
      </c>
      <c r="L1931" s="13" t="s">
        <v>5330</v>
      </c>
      <c r="M1931" t="s">
        <v>290</v>
      </c>
      <c r="N1931" t="s">
        <v>291</v>
      </c>
      <c r="O1931" t="s">
        <v>692</v>
      </c>
      <c r="S1931" s="9"/>
      <c r="T1931">
        <v>3</v>
      </c>
      <c r="U1931" s="210" t="s">
        <v>5331</v>
      </c>
      <c r="V1931" s="14">
        <v>1</v>
      </c>
      <c r="W1931" s="14">
        <v>1</v>
      </c>
      <c r="X1931" s="14" t="s">
        <v>294</v>
      </c>
      <c r="Y1931" t="s">
        <v>971</v>
      </c>
      <c r="Z1931" t="s">
        <v>1419</v>
      </c>
      <c r="AA1931">
        <f t="shared" si="30"/>
        <v>7</v>
      </c>
    </row>
    <row r="1932" spans="1:27" x14ac:dyDescent="0.2">
      <c r="A1932">
        <v>2623</v>
      </c>
      <c r="B1932" s="1" t="s">
        <v>5377</v>
      </c>
      <c r="C1932" t="s">
        <v>1027</v>
      </c>
      <c r="D1932" s="9" t="s">
        <v>4609</v>
      </c>
      <c r="E1932" s="9" t="s">
        <v>876</v>
      </c>
      <c r="F1932" s="9" t="s">
        <v>1416</v>
      </c>
      <c r="G1932" s="10">
        <v>1</v>
      </c>
      <c r="H1932" s="10" t="s">
        <v>287</v>
      </c>
      <c r="I1932" s="10">
        <v>1945</v>
      </c>
      <c r="J1932" s="11" t="s">
        <v>5375</v>
      </c>
      <c r="K1932" s="12" t="s">
        <v>415</v>
      </c>
      <c r="L1932" s="13" t="s">
        <v>5378</v>
      </c>
      <c r="M1932" t="s">
        <v>332</v>
      </c>
      <c r="N1932" t="s">
        <v>333</v>
      </c>
      <c r="Q1932" t="s">
        <v>334</v>
      </c>
      <c r="S1932" s="9"/>
      <c r="T1932">
        <v>3</v>
      </c>
      <c r="U1932" s="210" t="s">
        <v>5331</v>
      </c>
      <c r="V1932" s="14">
        <v>1</v>
      </c>
      <c r="W1932" s="14">
        <v>1</v>
      </c>
      <c r="X1932" s="14" t="s">
        <v>270</v>
      </c>
      <c r="Y1932">
        <v>82</v>
      </c>
      <c r="Z1932" t="s">
        <v>1419</v>
      </c>
      <c r="AA1932">
        <f t="shared" si="30"/>
        <v>2</v>
      </c>
    </row>
    <row r="1933" spans="1:27" x14ac:dyDescent="0.2">
      <c r="A1933">
        <v>1865</v>
      </c>
      <c r="B1933" s="1" t="s">
        <v>5374</v>
      </c>
      <c r="C1933" t="s">
        <v>2040</v>
      </c>
      <c r="D1933" s="9" t="s">
        <v>3663</v>
      </c>
      <c r="E1933" s="9" t="s">
        <v>259</v>
      </c>
      <c r="F1933" s="9" t="s">
        <v>721</v>
      </c>
      <c r="G1933" s="10">
        <v>1</v>
      </c>
      <c r="H1933" s="10" t="s">
        <v>287</v>
      </c>
      <c r="I1933" s="10">
        <v>1945</v>
      </c>
      <c r="J1933" s="11" t="s">
        <v>5375</v>
      </c>
      <c r="K1933" s="12" t="s">
        <v>415</v>
      </c>
      <c r="L1933" s="13" t="s">
        <v>5376</v>
      </c>
      <c r="M1933" t="s">
        <v>290</v>
      </c>
      <c r="N1933" t="s">
        <v>573</v>
      </c>
      <c r="O1933" t="s">
        <v>2926</v>
      </c>
      <c r="S1933" s="9"/>
      <c r="T1933">
        <v>3</v>
      </c>
      <c r="U1933" s="210" t="s">
        <v>5331</v>
      </c>
      <c r="V1933" s="14">
        <v>1</v>
      </c>
      <c r="W1933" s="14">
        <v>1</v>
      </c>
      <c r="X1933" s="14" t="s">
        <v>270</v>
      </c>
      <c r="Y1933">
        <v>692</v>
      </c>
      <c r="Z1933" t="s">
        <v>271</v>
      </c>
      <c r="AA1933">
        <f t="shared" si="30"/>
        <v>2</v>
      </c>
    </row>
    <row r="1934" spans="1:27" x14ac:dyDescent="0.2">
      <c r="A1934">
        <v>6068</v>
      </c>
      <c r="B1934" s="1" t="s">
        <v>5384</v>
      </c>
      <c r="C1934" t="s">
        <v>3576</v>
      </c>
      <c r="D1934" s="9">
        <v>87</v>
      </c>
      <c r="E1934" s="9" t="s">
        <v>2806</v>
      </c>
      <c r="F1934" s="9" t="s">
        <v>260</v>
      </c>
      <c r="G1934" s="10">
        <v>2</v>
      </c>
      <c r="H1934" s="10" t="s">
        <v>287</v>
      </c>
      <c r="I1934" s="10">
        <v>1945</v>
      </c>
      <c r="J1934" s="11">
        <v>16498</v>
      </c>
      <c r="K1934" s="12" t="s">
        <v>237</v>
      </c>
      <c r="L1934" s="13" t="s">
        <v>5385</v>
      </c>
      <c r="M1934" t="s">
        <v>290</v>
      </c>
      <c r="O1934" t="s">
        <v>760</v>
      </c>
      <c r="S1934" s="9"/>
      <c r="T1934">
        <v>3</v>
      </c>
      <c r="U1934" s="210" t="s">
        <v>5331</v>
      </c>
      <c r="V1934" s="14">
        <v>1</v>
      </c>
      <c r="W1934" s="14">
        <v>1</v>
      </c>
      <c r="X1934" s="14" t="s">
        <v>270</v>
      </c>
      <c r="Y1934">
        <v>87</v>
      </c>
      <c r="Z1934" t="s">
        <v>2808</v>
      </c>
      <c r="AA1934">
        <f t="shared" si="30"/>
        <v>1</v>
      </c>
    </row>
    <row r="1935" spans="1:27" x14ac:dyDescent="0.2">
      <c r="A1935">
        <v>6692</v>
      </c>
      <c r="B1935" s="1" t="s">
        <v>5382</v>
      </c>
      <c r="C1935" t="s">
        <v>503</v>
      </c>
      <c r="D1935" s="9" t="s">
        <v>4636</v>
      </c>
      <c r="E1935" s="9" t="s">
        <v>259</v>
      </c>
      <c r="F1935" s="9" t="s">
        <v>532</v>
      </c>
      <c r="G1935" s="10">
        <v>2</v>
      </c>
      <c r="H1935" s="10" t="s">
        <v>287</v>
      </c>
      <c r="I1935" s="10">
        <v>1945</v>
      </c>
      <c r="J1935" s="11">
        <v>16498</v>
      </c>
      <c r="K1935" s="12" t="s">
        <v>237</v>
      </c>
      <c r="L1935" s="13" t="s">
        <v>5383</v>
      </c>
      <c r="M1935" t="s">
        <v>290</v>
      </c>
      <c r="N1935" t="s">
        <v>291</v>
      </c>
      <c r="O1935" t="s">
        <v>292</v>
      </c>
      <c r="S1935" s="9"/>
      <c r="T1935">
        <v>3</v>
      </c>
      <c r="U1935" s="210" t="s">
        <v>5331</v>
      </c>
      <c r="V1935" s="14">
        <v>1</v>
      </c>
      <c r="W1935" s="14">
        <v>1</v>
      </c>
      <c r="X1935" s="14" t="s">
        <v>294</v>
      </c>
      <c r="Y1935" t="s">
        <v>4636</v>
      </c>
      <c r="Z1935" t="s">
        <v>505</v>
      </c>
      <c r="AA1935">
        <f t="shared" si="30"/>
        <v>1</v>
      </c>
    </row>
    <row r="1936" spans="1:27" x14ac:dyDescent="0.2">
      <c r="A1936">
        <v>3723</v>
      </c>
      <c r="B1936" s="1" t="s">
        <v>5379</v>
      </c>
      <c r="C1936" t="s">
        <v>507</v>
      </c>
      <c r="D1936" s="9" t="s">
        <v>5380</v>
      </c>
      <c r="E1936" s="9" t="s">
        <v>259</v>
      </c>
      <c r="F1936" s="9" t="s">
        <v>532</v>
      </c>
      <c r="G1936" s="10">
        <v>2</v>
      </c>
      <c r="H1936" s="10" t="s">
        <v>287</v>
      </c>
      <c r="I1936" s="10">
        <v>1945</v>
      </c>
      <c r="J1936" s="11">
        <v>16498</v>
      </c>
      <c r="K1936" s="12" t="s">
        <v>415</v>
      </c>
      <c r="L1936" s="13" t="s">
        <v>5381</v>
      </c>
      <c r="M1936" t="s">
        <v>290</v>
      </c>
      <c r="N1936" t="s">
        <v>291</v>
      </c>
      <c r="O1936" t="s">
        <v>339</v>
      </c>
      <c r="S1936" s="9"/>
      <c r="T1936">
        <v>3</v>
      </c>
      <c r="U1936" s="210" t="s">
        <v>5331</v>
      </c>
      <c r="V1936" s="14">
        <v>1</v>
      </c>
      <c r="W1936" s="14">
        <v>1</v>
      </c>
      <c r="X1936" s="14" t="s">
        <v>294</v>
      </c>
      <c r="Y1936" t="s">
        <v>4748</v>
      </c>
      <c r="Z1936" t="s">
        <v>18167</v>
      </c>
      <c r="AA1936">
        <f t="shared" si="30"/>
        <v>2</v>
      </c>
    </row>
    <row r="1937" spans="1:27" x14ac:dyDescent="0.2">
      <c r="A1937">
        <v>4917</v>
      </c>
      <c r="B1937" s="1" t="s">
        <v>5386</v>
      </c>
      <c r="C1937" t="s">
        <v>507</v>
      </c>
      <c r="D1937" s="9" t="s">
        <v>5387</v>
      </c>
      <c r="E1937" s="9" t="s">
        <v>259</v>
      </c>
      <c r="F1937" s="9" t="s">
        <v>721</v>
      </c>
      <c r="G1937" s="10">
        <v>2</v>
      </c>
      <c r="H1937" s="10" t="s">
        <v>287</v>
      </c>
      <c r="I1937" s="10">
        <v>1945</v>
      </c>
      <c r="J1937" s="11" t="s">
        <v>5388</v>
      </c>
      <c r="K1937" s="12" t="s">
        <v>415</v>
      </c>
      <c r="L1937" s="13" t="s">
        <v>5389</v>
      </c>
      <c r="M1937" t="s">
        <v>279</v>
      </c>
      <c r="N1937" t="s">
        <v>280</v>
      </c>
      <c r="Q1937" t="s">
        <v>281</v>
      </c>
      <c r="S1937" s="9"/>
      <c r="T1937">
        <v>3</v>
      </c>
      <c r="U1937" s="210" t="s">
        <v>5331</v>
      </c>
      <c r="V1937" s="14">
        <v>1</v>
      </c>
      <c r="W1937" s="14">
        <v>1</v>
      </c>
      <c r="X1937" s="14" t="s">
        <v>270</v>
      </c>
      <c r="Y1937">
        <v>139</v>
      </c>
      <c r="Z1937" t="s">
        <v>18167</v>
      </c>
      <c r="AA1937">
        <f t="shared" si="30"/>
        <v>2</v>
      </c>
    </row>
    <row r="1938" spans="1:27" x14ac:dyDescent="0.2">
      <c r="A1938">
        <v>808</v>
      </c>
      <c r="B1938" s="1" t="s">
        <v>5390</v>
      </c>
      <c r="C1938" t="s">
        <v>1523</v>
      </c>
      <c r="D1938" s="9" t="s">
        <v>2257</v>
      </c>
      <c r="E1938" s="9" t="s">
        <v>275</v>
      </c>
      <c r="F1938" s="9" t="s">
        <v>312</v>
      </c>
      <c r="G1938" s="10">
        <v>3</v>
      </c>
      <c r="H1938" s="10" t="s">
        <v>287</v>
      </c>
      <c r="I1938" s="10">
        <v>1945</v>
      </c>
      <c r="J1938" s="11">
        <v>16499</v>
      </c>
      <c r="K1938" s="12" t="s">
        <v>237</v>
      </c>
      <c r="L1938" s="13" t="s">
        <v>5391</v>
      </c>
      <c r="M1938" t="s">
        <v>290</v>
      </c>
      <c r="O1938" t="s">
        <v>93</v>
      </c>
      <c r="S1938" s="9"/>
      <c r="T1938">
        <v>3</v>
      </c>
      <c r="U1938" s="210" t="s">
        <v>5331</v>
      </c>
      <c r="V1938" s="14">
        <v>1</v>
      </c>
      <c r="W1938" s="14">
        <v>1</v>
      </c>
      <c r="X1938" s="14" t="s">
        <v>270</v>
      </c>
      <c r="Y1938">
        <v>256</v>
      </c>
      <c r="Z1938" t="s">
        <v>505</v>
      </c>
      <c r="AA1938">
        <f t="shared" si="30"/>
        <v>2</v>
      </c>
    </row>
    <row r="1939" spans="1:27" x14ac:dyDescent="0.2">
      <c r="A1939">
        <v>7454</v>
      </c>
      <c r="B1939" s="1" t="s">
        <v>5394</v>
      </c>
      <c r="C1939" t="s">
        <v>1798</v>
      </c>
      <c r="D1939" s="9">
        <v>544</v>
      </c>
      <c r="E1939" s="9" t="s">
        <v>259</v>
      </c>
      <c r="F1939" s="9" t="s">
        <v>260</v>
      </c>
      <c r="G1939" s="10">
        <v>3</v>
      </c>
      <c r="H1939" s="10" t="s">
        <v>287</v>
      </c>
      <c r="I1939" s="10">
        <v>1945</v>
      </c>
      <c r="J1939" s="11">
        <v>16499</v>
      </c>
      <c r="K1939" s="12" t="s">
        <v>237</v>
      </c>
      <c r="L1939" s="13" t="s">
        <v>5395</v>
      </c>
      <c r="M1939" t="s">
        <v>290</v>
      </c>
      <c r="O1939" t="s">
        <v>292</v>
      </c>
      <c r="S1939" s="9"/>
      <c r="T1939">
        <v>3</v>
      </c>
      <c r="U1939" s="210" t="s">
        <v>5331</v>
      </c>
      <c r="V1939" s="14">
        <v>1</v>
      </c>
      <c r="W1939" s="14">
        <v>1</v>
      </c>
      <c r="X1939" s="14" t="s">
        <v>270</v>
      </c>
      <c r="Y1939">
        <v>544</v>
      </c>
      <c r="Z1939" t="s">
        <v>271</v>
      </c>
      <c r="AA1939">
        <f t="shared" si="30"/>
        <v>1</v>
      </c>
    </row>
    <row r="1940" spans="1:27" x14ac:dyDescent="0.2">
      <c r="A1940">
        <v>5854</v>
      </c>
      <c r="B1940" s="1" t="s">
        <v>5392</v>
      </c>
      <c r="C1940" t="s">
        <v>2534</v>
      </c>
      <c r="D1940" s="9" t="s">
        <v>5393</v>
      </c>
      <c r="E1940" s="9" t="s">
        <v>275</v>
      </c>
      <c r="F1940" s="9" t="s">
        <v>733</v>
      </c>
      <c r="G1940" s="10">
        <v>3</v>
      </c>
      <c r="H1940" s="10" t="s">
        <v>287</v>
      </c>
      <c r="I1940" s="10">
        <v>1945</v>
      </c>
      <c r="J1940" s="11">
        <v>16499</v>
      </c>
      <c r="K1940" s="12" t="s">
        <v>237</v>
      </c>
      <c r="L1940" s="13" t="s">
        <v>18748</v>
      </c>
      <c r="M1940" t="s">
        <v>290</v>
      </c>
      <c r="N1940" t="s">
        <v>291</v>
      </c>
      <c r="O1940" t="s">
        <v>635</v>
      </c>
      <c r="S1940" s="9"/>
      <c r="T1940">
        <v>3</v>
      </c>
      <c r="U1940" s="210" t="s">
        <v>5331</v>
      </c>
      <c r="V1940" s="14">
        <v>1</v>
      </c>
      <c r="W1940" s="14">
        <v>1</v>
      </c>
      <c r="X1940" s="14" t="s">
        <v>294</v>
      </c>
      <c r="Y1940" t="s">
        <v>5393</v>
      </c>
      <c r="Z1940" t="s">
        <v>271</v>
      </c>
      <c r="AA1940">
        <f t="shared" si="30"/>
        <v>1</v>
      </c>
    </row>
    <row r="1941" spans="1:27" x14ac:dyDescent="0.2">
      <c r="A1941">
        <v>1076</v>
      </c>
      <c r="B1941" s="1" t="s">
        <v>5399</v>
      </c>
      <c r="C1941" t="s">
        <v>341</v>
      </c>
      <c r="D1941" s="9" t="s">
        <v>5400</v>
      </c>
      <c r="E1941" s="9" t="s">
        <v>259</v>
      </c>
      <c r="F1941" s="9" t="s">
        <v>1319</v>
      </c>
      <c r="G1941" s="10">
        <v>3</v>
      </c>
      <c r="H1941" s="10" t="s">
        <v>287</v>
      </c>
      <c r="I1941" s="10">
        <v>1945</v>
      </c>
      <c r="J1941" s="11" t="s">
        <v>5398</v>
      </c>
      <c r="K1941" s="12" t="s">
        <v>415</v>
      </c>
      <c r="L1941" s="13" t="s">
        <v>5401</v>
      </c>
      <c r="M1941" t="s">
        <v>290</v>
      </c>
      <c r="N1941" t="s">
        <v>573</v>
      </c>
      <c r="O1941" t="s">
        <v>498</v>
      </c>
      <c r="S1941" s="9"/>
      <c r="T1941">
        <v>3</v>
      </c>
      <c r="U1941" s="210" t="s">
        <v>5331</v>
      </c>
      <c r="V1941" s="14">
        <v>1</v>
      </c>
      <c r="W1941" s="14">
        <v>1</v>
      </c>
      <c r="X1941" s="14" t="s">
        <v>270</v>
      </c>
      <c r="Y1941">
        <v>192</v>
      </c>
      <c r="Z1941" t="s">
        <v>271</v>
      </c>
      <c r="AA1941">
        <f t="shared" si="30"/>
        <v>2</v>
      </c>
    </row>
    <row r="1942" spans="1:27" x14ac:dyDescent="0.2">
      <c r="A1942">
        <v>1043</v>
      </c>
      <c r="B1942" s="1" t="s">
        <v>5396</v>
      </c>
      <c r="C1942" t="s">
        <v>2534</v>
      </c>
      <c r="D1942" s="9" t="s">
        <v>5397</v>
      </c>
      <c r="E1942" s="9" t="s">
        <v>259</v>
      </c>
      <c r="F1942" s="9" t="s">
        <v>312</v>
      </c>
      <c r="G1942" s="10">
        <v>3</v>
      </c>
      <c r="H1942" s="10" t="s">
        <v>287</v>
      </c>
      <c r="I1942" s="10">
        <v>1945</v>
      </c>
      <c r="J1942" s="11" t="s">
        <v>5398</v>
      </c>
      <c r="K1942" s="12" t="s">
        <v>415</v>
      </c>
      <c r="L1942" s="13" t="s">
        <v>18606</v>
      </c>
      <c r="M1942" t="s">
        <v>263</v>
      </c>
      <c r="N1942" t="s">
        <v>1322</v>
      </c>
      <c r="Q1942" t="s">
        <v>267</v>
      </c>
      <c r="R1942" t="s">
        <v>955</v>
      </c>
      <c r="S1942" s="9"/>
      <c r="T1942">
        <v>3</v>
      </c>
      <c r="U1942" s="210" t="s">
        <v>5331</v>
      </c>
      <c r="V1942" s="14">
        <v>1</v>
      </c>
      <c r="W1942" s="14">
        <v>1</v>
      </c>
      <c r="X1942" s="14" t="s">
        <v>270</v>
      </c>
      <c r="Y1942">
        <v>169</v>
      </c>
      <c r="Z1942" t="s">
        <v>505</v>
      </c>
      <c r="AA1942">
        <f t="shared" si="30"/>
        <v>3</v>
      </c>
    </row>
    <row r="1943" spans="1:27" x14ac:dyDescent="0.2">
      <c r="A1943">
        <v>2700</v>
      </c>
      <c r="B1943" s="1" t="s">
        <v>5402</v>
      </c>
      <c r="C1943" t="s">
        <v>2221</v>
      </c>
      <c r="D1943" s="9">
        <v>406</v>
      </c>
      <c r="E1943" s="9" t="s">
        <v>259</v>
      </c>
      <c r="F1943" s="9" t="s">
        <v>312</v>
      </c>
      <c r="G1943" s="10">
        <v>3</v>
      </c>
      <c r="H1943" s="10" t="s">
        <v>287</v>
      </c>
      <c r="I1943" s="10">
        <v>1945</v>
      </c>
      <c r="J1943" s="11" t="s">
        <v>5398</v>
      </c>
      <c r="K1943" s="12" t="s">
        <v>415</v>
      </c>
      <c r="L1943" s="13" t="s">
        <v>5403</v>
      </c>
      <c r="M1943" t="s">
        <v>263</v>
      </c>
      <c r="N1943" t="s">
        <v>1322</v>
      </c>
      <c r="Q1943" t="s">
        <v>267</v>
      </c>
      <c r="R1943" t="s">
        <v>955</v>
      </c>
      <c r="S1943" s="9"/>
      <c r="T1943">
        <v>3</v>
      </c>
      <c r="U1943" s="210" t="s">
        <v>5331</v>
      </c>
      <c r="V1943" s="14">
        <v>1</v>
      </c>
      <c r="W1943" s="14">
        <v>1</v>
      </c>
      <c r="X1943" s="14" t="s">
        <v>270</v>
      </c>
      <c r="Y1943">
        <v>406</v>
      </c>
      <c r="Z1943" t="s">
        <v>505</v>
      </c>
      <c r="AA1943">
        <f t="shared" si="30"/>
        <v>1</v>
      </c>
    </row>
    <row r="1944" spans="1:27" x14ac:dyDescent="0.2">
      <c r="A1944">
        <v>6513</v>
      </c>
      <c r="B1944" s="1" t="s">
        <v>5404</v>
      </c>
      <c r="C1944" t="s">
        <v>2534</v>
      </c>
      <c r="D1944" s="9">
        <v>157</v>
      </c>
      <c r="E1944" s="9" t="s">
        <v>259</v>
      </c>
      <c r="F1944" s="9" t="s">
        <v>413</v>
      </c>
      <c r="G1944" s="10">
        <v>3</v>
      </c>
      <c r="H1944" s="10" t="s">
        <v>287</v>
      </c>
      <c r="I1944" s="10">
        <v>1945</v>
      </c>
      <c r="J1944" s="11" t="s">
        <v>5398</v>
      </c>
      <c r="K1944" s="12" t="s">
        <v>415</v>
      </c>
      <c r="L1944" s="117" t="s">
        <v>18607</v>
      </c>
      <c r="M1944" t="s">
        <v>332</v>
      </c>
      <c r="N1944" t="s">
        <v>333</v>
      </c>
      <c r="Q1944" t="s">
        <v>334</v>
      </c>
      <c r="S1944" s="9"/>
      <c r="T1944">
        <v>3</v>
      </c>
      <c r="U1944" s="210" t="s">
        <v>5331</v>
      </c>
      <c r="V1944" s="14">
        <v>1</v>
      </c>
      <c r="W1944" s="14">
        <v>1</v>
      </c>
      <c r="X1944" s="14" t="s">
        <v>270</v>
      </c>
      <c r="Y1944">
        <v>157</v>
      </c>
      <c r="Z1944" t="s">
        <v>271</v>
      </c>
      <c r="AA1944">
        <f t="shared" si="30"/>
        <v>1</v>
      </c>
    </row>
    <row r="1945" spans="1:27" x14ac:dyDescent="0.2">
      <c r="A1945">
        <v>4095</v>
      </c>
      <c r="B1945" s="1" t="s">
        <v>5405</v>
      </c>
      <c r="C1945" t="s">
        <v>341</v>
      </c>
      <c r="D1945" s="9" t="s">
        <v>1544</v>
      </c>
      <c r="E1945" s="9" t="s">
        <v>259</v>
      </c>
      <c r="F1945" s="9" t="s">
        <v>532</v>
      </c>
      <c r="G1945" s="10">
        <v>4</v>
      </c>
      <c r="H1945" s="10" t="s">
        <v>287</v>
      </c>
      <c r="I1945" s="10">
        <v>1945</v>
      </c>
      <c r="J1945" s="11">
        <v>16500</v>
      </c>
      <c r="K1945" s="12" t="s">
        <v>237</v>
      </c>
      <c r="L1945" s="13" t="s">
        <v>5406</v>
      </c>
      <c r="M1945" t="s">
        <v>290</v>
      </c>
      <c r="N1945" t="s">
        <v>291</v>
      </c>
      <c r="O1945" t="s">
        <v>292</v>
      </c>
      <c r="S1945" s="9"/>
      <c r="T1945">
        <v>3</v>
      </c>
      <c r="U1945" s="210" t="s">
        <v>5331</v>
      </c>
      <c r="V1945" s="14">
        <v>1</v>
      </c>
      <c r="W1945" s="14">
        <v>1</v>
      </c>
      <c r="X1945" s="14" t="s">
        <v>294</v>
      </c>
      <c r="Y1945" t="s">
        <v>1199</v>
      </c>
      <c r="Z1945" t="s">
        <v>271</v>
      </c>
      <c r="AA1945">
        <f t="shared" si="30"/>
        <v>2</v>
      </c>
    </row>
    <row r="1946" spans="1:27" x14ac:dyDescent="0.2">
      <c r="A1946">
        <v>5506</v>
      </c>
      <c r="B1946" s="1" t="s">
        <v>5409</v>
      </c>
      <c r="C1946" t="s">
        <v>284</v>
      </c>
      <c r="D1946" s="9">
        <v>256</v>
      </c>
      <c r="E1946" s="9" t="s">
        <v>275</v>
      </c>
      <c r="F1946" s="9" t="s">
        <v>413</v>
      </c>
      <c r="G1946" s="10">
        <v>4</v>
      </c>
      <c r="H1946" s="10" t="s">
        <v>287</v>
      </c>
      <c r="I1946" s="10">
        <v>1945</v>
      </c>
      <c r="J1946" s="11">
        <v>16500</v>
      </c>
      <c r="K1946" s="12" t="s">
        <v>237</v>
      </c>
      <c r="L1946" s="13" t="s">
        <v>5410</v>
      </c>
      <c r="M1946" t="s">
        <v>263</v>
      </c>
      <c r="N1946" t="s">
        <v>280</v>
      </c>
      <c r="Q1946" t="s">
        <v>281</v>
      </c>
      <c r="S1946" s="9"/>
      <c r="T1946">
        <v>3</v>
      </c>
      <c r="U1946" s="210" t="s">
        <v>5331</v>
      </c>
      <c r="V1946" s="14">
        <v>1</v>
      </c>
      <c r="W1946" s="14">
        <v>1</v>
      </c>
      <c r="X1946" s="14" t="s">
        <v>270</v>
      </c>
      <c r="Y1946">
        <v>256</v>
      </c>
      <c r="Z1946" t="s">
        <v>505</v>
      </c>
      <c r="AA1946">
        <f t="shared" si="30"/>
        <v>1</v>
      </c>
    </row>
    <row r="1947" spans="1:27" x14ac:dyDescent="0.2">
      <c r="A1947">
        <v>3652</v>
      </c>
      <c r="B1947" s="1" t="s">
        <v>5407</v>
      </c>
      <c r="C1947" t="s">
        <v>3985</v>
      </c>
      <c r="D1947" s="9">
        <v>608</v>
      </c>
      <c r="E1947" s="9" t="s">
        <v>259</v>
      </c>
      <c r="F1947" s="9" t="s">
        <v>721</v>
      </c>
      <c r="G1947" s="10">
        <v>4</v>
      </c>
      <c r="H1947" s="10" t="s">
        <v>287</v>
      </c>
      <c r="I1947" s="10">
        <v>1945</v>
      </c>
      <c r="J1947" s="11">
        <v>16500</v>
      </c>
      <c r="K1947" s="12" t="s">
        <v>415</v>
      </c>
      <c r="L1947" s="13" t="s">
        <v>5408</v>
      </c>
      <c r="M1947" t="s">
        <v>290</v>
      </c>
      <c r="N1947" t="s">
        <v>573</v>
      </c>
      <c r="O1947" t="s">
        <v>292</v>
      </c>
      <c r="S1947" s="9"/>
      <c r="T1947">
        <v>3</v>
      </c>
      <c r="U1947" s="210" t="s">
        <v>5331</v>
      </c>
      <c r="V1947" s="14">
        <v>1</v>
      </c>
      <c r="W1947" s="14">
        <v>1</v>
      </c>
      <c r="X1947" s="14" t="s">
        <v>270</v>
      </c>
      <c r="Y1947">
        <v>608</v>
      </c>
      <c r="Z1947" t="s">
        <v>18167</v>
      </c>
      <c r="AA1947">
        <f t="shared" si="30"/>
        <v>1</v>
      </c>
    </row>
    <row r="1948" spans="1:27" x14ac:dyDescent="0.2">
      <c r="A1948">
        <v>4892</v>
      </c>
      <c r="B1948" s="1" t="s">
        <v>5411</v>
      </c>
      <c r="C1948" t="s">
        <v>2221</v>
      </c>
      <c r="D1948" s="9">
        <v>68</v>
      </c>
      <c r="E1948" s="9" t="s">
        <v>259</v>
      </c>
      <c r="F1948" s="9" t="s">
        <v>312</v>
      </c>
      <c r="G1948" s="18">
        <v>4</v>
      </c>
      <c r="H1948" s="18" t="s">
        <v>287</v>
      </c>
      <c r="I1948" s="18">
        <v>1945</v>
      </c>
      <c r="J1948" s="11">
        <v>16500</v>
      </c>
      <c r="K1948" s="12" t="s">
        <v>415</v>
      </c>
      <c r="L1948" s="13" t="s">
        <v>5412</v>
      </c>
      <c r="M1948" t="s">
        <v>290</v>
      </c>
      <c r="N1948" t="s">
        <v>573</v>
      </c>
      <c r="O1948" t="s">
        <v>320</v>
      </c>
      <c r="S1948" s="9"/>
      <c r="T1948">
        <v>3</v>
      </c>
      <c r="U1948" s="210" t="s">
        <v>5331</v>
      </c>
      <c r="V1948" s="14">
        <v>1</v>
      </c>
      <c r="W1948" s="14">
        <v>1</v>
      </c>
      <c r="X1948" s="14" t="s">
        <v>270</v>
      </c>
      <c r="Y1948">
        <v>68</v>
      </c>
      <c r="Z1948" t="s">
        <v>505</v>
      </c>
      <c r="AA1948">
        <f t="shared" si="30"/>
        <v>1</v>
      </c>
    </row>
    <row r="1949" spans="1:27" x14ac:dyDescent="0.2">
      <c r="A1949">
        <v>3162</v>
      </c>
      <c r="B1949" s="1" t="s">
        <v>5413</v>
      </c>
      <c r="C1949" t="s">
        <v>2221</v>
      </c>
      <c r="D1949" s="9">
        <v>68</v>
      </c>
      <c r="E1949" s="9" t="s">
        <v>259</v>
      </c>
      <c r="F1949" s="9" t="s">
        <v>312</v>
      </c>
      <c r="G1949" s="18">
        <v>4</v>
      </c>
      <c r="H1949" s="18" t="s">
        <v>287</v>
      </c>
      <c r="I1949" s="18">
        <v>1945</v>
      </c>
      <c r="J1949" s="11" t="s">
        <v>5414</v>
      </c>
      <c r="K1949" s="12" t="s">
        <v>415</v>
      </c>
      <c r="L1949" s="13" t="s">
        <v>5415</v>
      </c>
      <c r="M1949" t="s">
        <v>263</v>
      </c>
      <c r="N1949" t="s">
        <v>771</v>
      </c>
      <c r="O1949" t="s">
        <v>280</v>
      </c>
      <c r="Q1949" t="s">
        <v>672</v>
      </c>
      <c r="S1949" s="9"/>
      <c r="T1949">
        <v>3</v>
      </c>
      <c r="U1949" s="210" t="s">
        <v>5331</v>
      </c>
      <c r="V1949" s="14">
        <v>1</v>
      </c>
      <c r="W1949" s="14">
        <v>1</v>
      </c>
      <c r="X1949" s="14" t="s">
        <v>270</v>
      </c>
      <c r="Y1949">
        <v>68</v>
      </c>
      <c r="Z1949" t="s">
        <v>505</v>
      </c>
      <c r="AA1949">
        <f t="shared" si="30"/>
        <v>1</v>
      </c>
    </row>
    <row r="1950" spans="1:27" x14ac:dyDescent="0.2">
      <c r="A1950">
        <v>1232</v>
      </c>
      <c r="B1950" s="1" t="s">
        <v>5426</v>
      </c>
      <c r="C1950" t="s">
        <v>341</v>
      </c>
      <c r="D1950" s="9" t="s">
        <v>1199</v>
      </c>
      <c r="E1950" s="9" t="s">
        <v>259</v>
      </c>
      <c r="F1950" s="9" t="s">
        <v>532</v>
      </c>
      <c r="G1950" s="10">
        <v>5</v>
      </c>
      <c r="H1950" s="10" t="s">
        <v>287</v>
      </c>
      <c r="I1950" s="10">
        <v>1945</v>
      </c>
      <c r="J1950" s="11">
        <v>16501</v>
      </c>
      <c r="K1950" s="12" t="s">
        <v>237</v>
      </c>
      <c r="L1950" s="29" t="s">
        <v>18719</v>
      </c>
      <c r="M1950" t="s">
        <v>290</v>
      </c>
      <c r="N1950" t="s">
        <v>291</v>
      </c>
      <c r="O1950" t="s">
        <v>1101</v>
      </c>
      <c r="S1950" s="9"/>
      <c r="T1950">
        <v>3</v>
      </c>
      <c r="U1950" s="210" t="s">
        <v>5331</v>
      </c>
      <c r="V1950" s="14">
        <v>1</v>
      </c>
      <c r="W1950" s="14">
        <v>1</v>
      </c>
      <c r="X1950" s="14" t="s">
        <v>294</v>
      </c>
      <c r="Y1950" t="s">
        <v>1199</v>
      </c>
      <c r="Z1950" t="s">
        <v>271</v>
      </c>
      <c r="AA1950">
        <f t="shared" si="30"/>
        <v>1</v>
      </c>
    </row>
    <row r="1951" spans="1:27" x14ac:dyDescent="0.2">
      <c r="A1951">
        <v>5073</v>
      </c>
      <c r="B1951" s="1" t="s">
        <v>5430</v>
      </c>
      <c r="C1951" t="s">
        <v>284</v>
      </c>
      <c r="D1951" s="9">
        <v>125</v>
      </c>
      <c r="E1951" s="9" t="s">
        <v>259</v>
      </c>
      <c r="F1951" s="9" t="s">
        <v>312</v>
      </c>
      <c r="G1951" s="10">
        <v>5</v>
      </c>
      <c r="H1951" s="10" t="s">
        <v>287</v>
      </c>
      <c r="I1951" s="10">
        <v>1945</v>
      </c>
      <c r="J1951" s="11">
        <v>16501</v>
      </c>
      <c r="K1951" s="12" t="s">
        <v>237</v>
      </c>
      <c r="L1951" s="13" t="s">
        <v>5431</v>
      </c>
      <c r="M1951" t="s">
        <v>290</v>
      </c>
      <c r="O1951" t="s">
        <v>695</v>
      </c>
      <c r="S1951" s="9"/>
      <c r="T1951">
        <v>3</v>
      </c>
      <c r="U1951" s="210" t="s">
        <v>5331</v>
      </c>
      <c r="V1951" s="14">
        <v>1</v>
      </c>
      <c r="W1951" s="14">
        <v>1</v>
      </c>
      <c r="X1951" s="14" t="s">
        <v>270</v>
      </c>
      <c r="Y1951">
        <v>125</v>
      </c>
      <c r="Z1951" t="s">
        <v>505</v>
      </c>
      <c r="AA1951">
        <f t="shared" si="30"/>
        <v>1</v>
      </c>
    </row>
    <row r="1952" spans="1:27" x14ac:dyDescent="0.2">
      <c r="A1952">
        <v>506</v>
      </c>
      <c r="B1952" s="1" t="s">
        <v>5424</v>
      </c>
      <c r="C1952" t="s">
        <v>1027</v>
      </c>
      <c r="D1952" s="9" t="s">
        <v>4589</v>
      </c>
      <c r="E1952" s="9" t="s">
        <v>876</v>
      </c>
      <c r="F1952" s="9" t="s">
        <v>1416</v>
      </c>
      <c r="G1952" s="10">
        <v>5</v>
      </c>
      <c r="H1952" s="10" t="s">
        <v>287</v>
      </c>
      <c r="I1952" s="10">
        <v>1945</v>
      </c>
      <c r="J1952" s="11">
        <v>16501</v>
      </c>
      <c r="K1952" s="12" t="s">
        <v>237</v>
      </c>
      <c r="L1952" s="13" t="s">
        <v>5425</v>
      </c>
      <c r="M1952" t="s">
        <v>290</v>
      </c>
      <c r="O1952" t="s">
        <v>646</v>
      </c>
      <c r="S1952" s="9"/>
      <c r="T1952">
        <v>3</v>
      </c>
      <c r="U1952" s="210" t="s">
        <v>5331</v>
      </c>
      <c r="V1952" s="14">
        <v>1</v>
      </c>
      <c r="W1952" s="14">
        <v>1</v>
      </c>
      <c r="X1952" s="14" t="s">
        <v>270</v>
      </c>
      <c r="Y1952">
        <v>45</v>
      </c>
      <c r="Z1952" t="s">
        <v>1419</v>
      </c>
      <c r="AA1952">
        <f t="shared" si="30"/>
        <v>2</v>
      </c>
    </row>
    <row r="1953" spans="1:27" x14ac:dyDescent="0.2">
      <c r="A1953">
        <v>5054</v>
      </c>
      <c r="B1953" s="1" t="s">
        <v>5432</v>
      </c>
      <c r="C1953" t="s">
        <v>1027</v>
      </c>
      <c r="D1953" s="9">
        <v>84</v>
      </c>
      <c r="E1953" s="9" t="s">
        <v>876</v>
      </c>
      <c r="F1953" s="9" t="s">
        <v>1416</v>
      </c>
      <c r="G1953" s="10">
        <v>5</v>
      </c>
      <c r="H1953" s="10" t="s">
        <v>287</v>
      </c>
      <c r="I1953" s="10">
        <v>1945</v>
      </c>
      <c r="J1953" s="11">
        <v>16501</v>
      </c>
      <c r="K1953" s="12" t="s">
        <v>237</v>
      </c>
      <c r="L1953" s="13" t="s">
        <v>5433</v>
      </c>
      <c r="M1953" t="s">
        <v>290</v>
      </c>
      <c r="O1953" t="s">
        <v>933</v>
      </c>
      <c r="S1953" s="9"/>
      <c r="T1953">
        <v>3</v>
      </c>
      <c r="U1953" s="210" t="s">
        <v>5331</v>
      </c>
      <c r="V1953" s="14">
        <v>1</v>
      </c>
      <c r="W1953" s="14">
        <v>1</v>
      </c>
      <c r="X1953" s="14" t="s">
        <v>270</v>
      </c>
      <c r="Y1953">
        <v>84</v>
      </c>
      <c r="Z1953" t="s">
        <v>1419</v>
      </c>
      <c r="AA1953">
        <f t="shared" si="30"/>
        <v>1</v>
      </c>
    </row>
    <row r="1954" spans="1:27" x14ac:dyDescent="0.2">
      <c r="A1954">
        <v>3296</v>
      </c>
      <c r="B1954" s="1" t="s">
        <v>5427</v>
      </c>
      <c r="C1954" t="s">
        <v>3985</v>
      </c>
      <c r="D1954" s="9">
        <v>163</v>
      </c>
      <c r="E1954" s="9" t="s">
        <v>259</v>
      </c>
      <c r="F1954" s="9" t="s">
        <v>721</v>
      </c>
      <c r="G1954" s="10">
        <v>5</v>
      </c>
      <c r="H1954" s="10" t="s">
        <v>287</v>
      </c>
      <c r="I1954" s="10">
        <v>1945</v>
      </c>
      <c r="J1954" s="11">
        <v>16501</v>
      </c>
      <c r="K1954" s="12" t="s">
        <v>237</v>
      </c>
      <c r="L1954" s="13" t="s">
        <v>5428</v>
      </c>
      <c r="M1954" t="s">
        <v>290</v>
      </c>
      <c r="N1954" t="s">
        <v>573</v>
      </c>
      <c r="O1954" t="s">
        <v>5429</v>
      </c>
      <c r="S1954" s="9"/>
      <c r="T1954">
        <v>3</v>
      </c>
      <c r="U1954" s="210" t="s">
        <v>5331</v>
      </c>
      <c r="V1954" s="14">
        <v>1</v>
      </c>
      <c r="W1954" s="14">
        <v>1</v>
      </c>
      <c r="X1954" s="14" t="s">
        <v>270</v>
      </c>
      <c r="Y1954">
        <v>163</v>
      </c>
      <c r="Z1954" t="s">
        <v>18167</v>
      </c>
      <c r="AA1954">
        <f t="shared" si="30"/>
        <v>1</v>
      </c>
    </row>
    <row r="1955" spans="1:27" x14ac:dyDescent="0.2">
      <c r="A1955">
        <v>4551</v>
      </c>
      <c r="B1955" s="1" t="s">
        <v>5420</v>
      </c>
      <c r="C1955" t="s">
        <v>1523</v>
      </c>
      <c r="D1955" s="9" t="s">
        <v>3308</v>
      </c>
      <c r="E1955" s="9" t="s">
        <v>259</v>
      </c>
      <c r="F1955" s="9" t="s">
        <v>312</v>
      </c>
      <c r="G1955" s="10">
        <v>5</v>
      </c>
      <c r="H1955" s="10" t="s">
        <v>287</v>
      </c>
      <c r="I1955" s="10">
        <v>1945</v>
      </c>
      <c r="J1955" s="11">
        <v>16501</v>
      </c>
      <c r="K1955" s="12" t="s">
        <v>237</v>
      </c>
      <c r="L1955" s="13" t="s">
        <v>5421</v>
      </c>
      <c r="M1955" t="s">
        <v>290</v>
      </c>
      <c r="O1955" t="s">
        <v>646</v>
      </c>
      <c r="S1955" s="9"/>
      <c r="T1955">
        <v>3</v>
      </c>
      <c r="U1955" s="210" t="s">
        <v>5331</v>
      </c>
      <c r="V1955" s="14">
        <v>1</v>
      </c>
      <c r="W1955" s="14">
        <v>1</v>
      </c>
      <c r="X1955" s="14" t="s">
        <v>270</v>
      </c>
      <c r="Y1955">
        <v>264</v>
      </c>
      <c r="Z1955" t="s">
        <v>505</v>
      </c>
      <c r="AA1955">
        <f t="shared" si="30"/>
        <v>2</v>
      </c>
    </row>
    <row r="1956" spans="1:27" x14ac:dyDescent="0.2">
      <c r="A1956">
        <v>1096</v>
      </c>
      <c r="B1956" s="1" t="s">
        <v>5416</v>
      </c>
      <c r="C1956" t="s">
        <v>2221</v>
      </c>
      <c r="D1956" s="9" t="s">
        <v>5417</v>
      </c>
      <c r="E1956" s="9" t="s">
        <v>275</v>
      </c>
      <c r="F1956" s="9" t="s">
        <v>776</v>
      </c>
      <c r="G1956" s="10">
        <v>5</v>
      </c>
      <c r="H1956" s="10" t="s">
        <v>287</v>
      </c>
      <c r="I1956" s="10">
        <v>1945</v>
      </c>
      <c r="J1956" s="11">
        <v>16501</v>
      </c>
      <c r="K1956" s="12" t="s">
        <v>237</v>
      </c>
      <c r="L1956" s="13" t="s">
        <v>5418</v>
      </c>
      <c r="M1956" t="s">
        <v>290</v>
      </c>
      <c r="N1956" t="s">
        <v>291</v>
      </c>
      <c r="O1956" t="s">
        <v>635</v>
      </c>
      <c r="S1956" s="9"/>
      <c r="T1956">
        <v>3</v>
      </c>
      <c r="U1956" s="210" t="s">
        <v>5331</v>
      </c>
      <c r="V1956" s="14">
        <v>1</v>
      </c>
      <c r="W1956" s="14">
        <v>1</v>
      </c>
      <c r="X1956" s="14" t="s">
        <v>294</v>
      </c>
      <c r="Y1956" t="s">
        <v>5419</v>
      </c>
      <c r="Z1956" t="s">
        <v>505</v>
      </c>
      <c r="AA1956">
        <f t="shared" si="30"/>
        <v>3</v>
      </c>
    </row>
    <row r="1957" spans="1:27" x14ac:dyDescent="0.2">
      <c r="A1957">
        <v>1931</v>
      </c>
      <c r="B1957" s="1" t="s">
        <v>5434</v>
      </c>
      <c r="C1957" t="s">
        <v>507</v>
      </c>
      <c r="D1957" s="9" t="s">
        <v>3515</v>
      </c>
      <c r="E1957" s="9" t="s">
        <v>259</v>
      </c>
      <c r="F1957" s="9" t="s">
        <v>721</v>
      </c>
      <c r="G1957" s="10">
        <v>5</v>
      </c>
      <c r="H1957" s="10" t="s">
        <v>287</v>
      </c>
      <c r="I1957" s="10">
        <v>1945</v>
      </c>
      <c r="J1957" s="11" t="s">
        <v>5435</v>
      </c>
      <c r="K1957" s="12" t="s">
        <v>415</v>
      </c>
      <c r="L1957" s="117" t="s">
        <v>18612</v>
      </c>
      <c r="M1957" t="s">
        <v>290</v>
      </c>
      <c r="N1957" t="s">
        <v>573</v>
      </c>
      <c r="O1957" t="s">
        <v>323</v>
      </c>
      <c r="S1957" s="9"/>
      <c r="T1957">
        <v>3</v>
      </c>
      <c r="U1957" s="210" t="s">
        <v>5331</v>
      </c>
      <c r="V1957" s="14">
        <v>1</v>
      </c>
      <c r="W1957" s="14">
        <v>1</v>
      </c>
      <c r="X1957" s="14" t="s">
        <v>270</v>
      </c>
      <c r="Y1957">
        <v>608</v>
      </c>
      <c r="Z1957" t="s">
        <v>18167</v>
      </c>
      <c r="AA1957">
        <f t="shared" si="30"/>
        <v>2</v>
      </c>
    </row>
    <row r="1958" spans="1:27" x14ac:dyDescent="0.2">
      <c r="A1958">
        <v>7718</v>
      </c>
      <c r="B1958" s="1" t="s">
        <v>5422</v>
      </c>
      <c r="C1958" t="s">
        <v>507</v>
      </c>
      <c r="D1958" s="9" t="s">
        <v>4809</v>
      </c>
      <c r="E1958" s="9" t="s">
        <v>259</v>
      </c>
      <c r="F1958" s="9" t="s">
        <v>721</v>
      </c>
      <c r="G1958" s="10">
        <v>5</v>
      </c>
      <c r="H1958" s="10" t="s">
        <v>287</v>
      </c>
      <c r="I1958" s="10">
        <v>1945</v>
      </c>
      <c r="J1958" s="11" t="s">
        <v>5435</v>
      </c>
      <c r="K1958" s="116" t="s">
        <v>415</v>
      </c>
      <c r="L1958" s="13" t="s">
        <v>5423</v>
      </c>
      <c r="M1958" t="s">
        <v>290</v>
      </c>
      <c r="N1958" t="s">
        <v>573</v>
      </c>
      <c r="O1958" t="s">
        <v>320</v>
      </c>
      <c r="S1958" s="9"/>
      <c r="T1958">
        <v>3</v>
      </c>
      <c r="U1958" s="210" t="s">
        <v>5331</v>
      </c>
      <c r="V1958" s="14">
        <v>1</v>
      </c>
      <c r="W1958" s="14">
        <v>1</v>
      </c>
      <c r="X1958" s="14" t="s">
        <v>270</v>
      </c>
      <c r="Y1958">
        <v>139</v>
      </c>
      <c r="Z1958" t="s">
        <v>18167</v>
      </c>
      <c r="AA1958">
        <f t="shared" si="30"/>
        <v>2</v>
      </c>
    </row>
    <row r="1959" spans="1:27" x14ac:dyDescent="0.2">
      <c r="A1959">
        <v>3361</v>
      </c>
      <c r="B1959" s="1" t="s">
        <v>5436</v>
      </c>
      <c r="C1959" t="s">
        <v>1027</v>
      </c>
      <c r="D1959" s="9" t="s">
        <v>3792</v>
      </c>
      <c r="E1959" s="9" t="s">
        <v>259</v>
      </c>
      <c r="F1959" s="9" t="s">
        <v>413</v>
      </c>
      <c r="G1959" s="10">
        <v>5</v>
      </c>
      <c r="H1959" s="10" t="s">
        <v>287</v>
      </c>
      <c r="I1959" s="10">
        <v>1945</v>
      </c>
      <c r="J1959" s="11" t="s">
        <v>5435</v>
      </c>
      <c r="K1959" s="12" t="s">
        <v>415</v>
      </c>
      <c r="L1959" s="13" t="s">
        <v>18608</v>
      </c>
      <c r="M1959" t="s">
        <v>290</v>
      </c>
      <c r="N1959" t="s">
        <v>573</v>
      </c>
      <c r="O1959" t="s">
        <v>692</v>
      </c>
      <c r="S1959" s="9"/>
      <c r="T1959">
        <v>3</v>
      </c>
      <c r="U1959" s="210" t="s">
        <v>5331</v>
      </c>
      <c r="V1959" s="14">
        <v>1</v>
      </c>
      <c r="W1959" s="14">
        <v>1</v>
      </c>
      <c r="X1959" s="14" t="s">
        <v>270</v>
      </c>
      <c r="Y1959">
        <v>515</v>
      </c>
      <c r="Z1959" t="s">
        <v>271</v>
      </c>
      <c r="AA1959">
        <f t="shared" si="30"/>
        <v>2</v>
      </c>
    </row>
    <row r="1960" spans="1:27" x14ac:dyDescent="0.2">
      <c r="A1960">
        <v>224</v>
      </c>
      <c r="B1960" s="1" t="s">
        <v>5437</v>
      </c>
      <c r="C1960" t="s">
        <v>2040</v>
      </c>
      <c r="D1960" s="9" t="s">
        <v>4725</v>
      </c>
      <c r="E1960" s="9" t="s">
        <v>259</v>
      </c>
      <c r="F1960" s="9" t="s">
        <v>721</v>
      </c>
      <c r="G1960" s="10">
        <v>5</v>
      </c>
      <c r="H1960" s="10" t="s">
        <v>287</v>
      </c>
      <c r="I1960" s="10">
        <v>1945</v>
      </c>
      <c r="J1960" s="11" t="s">
        <v>5435</v>
      </c>
      <c r="K1960" s="12" t="s">
        <v>415</v>
      </c>
      <c r="L1960" s="13" t="s">
        <v>5438</v>
      </c>
      <c r="M1960" t="s">
        <v>290</v>
      </c>
      <c r="N1960" t="s">
        <v>573</v>
      </c>
      <c r="O1960" t="s">
        <v>760</v>
      </c>
      <c r="S1960" s="9"/>
      <c r="T1960">
        <v>3</v>
      </c>
      <c r="U1960" s="210" t="s">
        <v>5331</v>
      </c>
      <c r="V1960" s="14">
        <v>1</v>
      </c>
      <c r="W1960" s="14">
        <v>1</v>
      </c>
      <c r="X1960" s="14" t="s">
        <v>270</v>
      </c>
      <c r="Y1960">
        <v>109</v>
      </c>
      <c r="Z1960" t="s">
        <v>3085</v>
      </c>
      <c r="AA1960">
        <f t="shared" si="30"/>
        <v>2</v>
      </c>
    </row>
    <row r="1961" spans="1:27" x14ac:dyDescent="0.2">
      <c r="A1961">
        <v>5660</v>
      </c>
      <c r="B1961" s="1" t="s">
        <v>5439</v>
      </c>
      <c r="C1961" t="s">
        <v>1027</v>
      </c>
      <c r="D1961" s="9">
        <v>107</v>
      </c>
      <c r="E1961" s="9" t="s">
        <v>259</v>
      </c>
      <c r="F1961" s="9" t="s">
        <v>1416</v>
      </c>
      <c r="G1961" s="10">
        <v>5</v>
      </c>
      <c r="H1961" s="10" t="s">
        <v>287</v>
      </c>
      <c r="I1961" s="10">
        <v>1945</v>
      </c>
      <c r="J1961" s="11" t="s">
        <v>5435</v>
      </c>
      <c r="K1961" s="12" t="s">
        <v>415</v>
      </c>
      <c r="L1961" s="13" t="s">
        <v>5440</v>
      </c>
      <c r="M1961" t="s">
        <v>290</v>
      </c>
      <c r="N1961" t="s">
        <v>573</v>
      </c>
      <c r="O1961" t="s">
        <v>367</v>
      </c>
      <c r="S1961" s="9"/>
      <c r="T1961">
        <v>3</v>
      </c>
      <c r="U1961" s="210" t="s">
        <v>5331</v>
      </c>
      <c r="V1961" s="14">
        <v>1</v>
      </c>
      <c r="W1961" s="14">
        <v>1</v>
      </c>
      <c r="X1961" s="14" t="s">
        <v>270</v>
      </c>
      <c r="Y1961">
        <v>107</v>
      </c>
      <c r="Z1961" t="s">
        <v>271</v>
      </c>
      <c r="AA1961">
        <f t="shared" si="30"/>
        <v>1</v>
      </c>
    </row>
    <row r="1962" spans="1:27" x14ac:dyDescent="0.2">
      <c r="A1962">
        <v>5831</v>
      </c>
      <c r="B1962" s="1" t="s">
        <v>5460</v>
      </c>
      <c r="C1962" t="s">
        <v>284</v>
      </c>
      <c r="D1962" s="9">
        <v>256</v>
      </c>
      <c r="E1962" s="9" t="s">
        <v>275</v>
      </c>
      <c r="F1962" s="9" t="s">
        <v>312</v>
      </c>
      <c r="G1962" s="10">
        <v>6</v>
      </c>
      <c r="H1962" s="10" t="s">
        <v>287</v>
      </c>
      <c r="I1962" s="10">
        <v>1945</v>
      </c>
      <c r="J1962" s="11">
        <v>16502</v>
      </c>
      <c r="K1962" s="12" t="s">
        <v>237</v>
      </c>
      <c r="L1962" s="13" t="s">
        <v>5461</v>
      </c>
      <c r="M1962" t="s">
        <v>290</v>
      </c>
      <c r="O1962" t="s">
        <v>292</v>
      </c>
      <c r="S1962" s="9"/>
      <c r="T1962">
        <v>3</v>
      </c>
      <c r="U1962" s="210" t="s">
        <v>5331</v>
      </c>
      <c r="V1962" s="14">
        <v>1</v>
      </c>
      <c r="W1962" s="14">
        <v>1</v>
      </c>
      <c r="X1962" s="14" t="s">
        <v>270</v>
      </c>
      <c r="Y1962">
        <v>256</v>
      </c>
      <c r="Z1962" t="s">
        <v>505</v>
      </c>
      <c r="AA1962">
        <f t="shared" si="30"/>
        <v>1</v>
      </c>
    </row>
    <row r="1963" spans="1:27" x14ac:dyDescent="0.2">
      <c r="A1963">
        <v>813</v>
      </c>
      <c r="B1963" s="1" t="s">
        <v>5448</v>
      </c>
      <c r="C1963" t="s">
        <v>284</v>
      </c>
      <c r="D1963" s="9" t="s">
        <v>5449</v>
      </c>
      <c r="E1963" s="9" t="s">
        <v>259</v>
      </c>
      <c r="F1963" s="9" t="s">
        <v>532</v>
      </c>
      <c r="G1963" s="10">
        <v>6</v>
      </c>
      <c r="H1963" s="10" t="s">
        <v>287</v>
      </c>
      <c r="I1963" s="10">
        <v>1945</v>
      </c>
      <c r="J1963" s="11">
        <v>16502</v>
      </c>
      <c r="K1963" s="12" t="s">
        <v>237</v>
      </c>
      <c r="L1963" s="13" t="s">
        <v>5450</v>
      </c>
      <c r="M1963" t="s">
        <v>290</v>
      </c>
      <c r="N1963" t="s">
        <v>291</v>
      </c>
      <c r="O1963" t="s">
        <v>695</v>
      </c>
      <c r="S1963" s="9"/>
      <c r="T1963">
        <v>3</v>
      </c>
      <c r="U1963" s="210" t="s">
        <v>5331</v>
      </c>
      <c r="V1963" s="14">
        <v>1</v>
      </c>
      <c r="W1963" s="14">
        <v>1</v>
      </c>
      <c r="X1963" s="14" t="s">
        <v>294</v>
      </c>
      <c r="Y1963" t="s">
        <v>3929</v>
      </c>
      <c r="Z1963" t="s">
        <v>505</v>
      </c>
      <c r="AA1963">
        <f t="shared" si="30"/>
        <v>3</v>
      </c>
    </row>
    <row r="1964" spans="1:27" x14ac:dyDescent="0.2">
      <c r="A1964">
        <v>688</v>
      </c>
      <c r="B1964" s="1" t="s">
        <v>5453</v>
      </c>
      <c r="C1964" t="s">
        <v>3985</v>
      </c>
      <c r="D1964" s="9" t="s">
        <v>5454</v>
      </c>
      <c r="E1964" s="9" t="s">
        <v>259</v>
      </c>
      <c r="F1964" s="9" t="s">
        <v>721</v>
      </c>
      <c r="G1964" s="10">
        <v>6</v>
      </c>
      <c r="H1964" s="10" t="s">
        <v>287</v>
      </c>
      <c r="I1964" s="10">
        <v>1945</v>
      </c>
      <c r="J1964" s="11">
        <v>16502</v>
      </c>
      <c r="K1964" s="12" t="s">
        <v>237</v>
      </c>
      <c r="L1964" s="13" t="s">
        <v>5455</v>
      </c>
      <c r="M1964" t="s">
        <v>290</v>
      </c>
      <c r="O1964" t="s">
        <v>93</v>
      </c>
      <c r="S1964" s="9"/>
      <c r="T1964">
        <v>3</v>
      </c>
      <c r="U1964" s="210" t="s">
        <v>5331</v>
      </c>
      <c r="V1964" s="14">
        <v>1</v>
      </c>
      <c r="W1964" s="14">
        <v>1</v>
      </c>
      <c r="X1964" s="14" t="s">
        <v>270</v>
      </c>
      <c r="Y1964">
        <v>163</v>
      </c>
      <c r="Z1964" t="s">
        <v>18167</v>
      </c>
      <c r="AA1964">
        <f t="shared" si="30"/>
        <v>2</v>
      </c>
    </row>
    <row r="1965" spans="1:27" x14ac:dyDescent="0.2">
      <c r="A1965">
        <v>4304</v>
      </c>
      <c r="B1965" s="1" t="s">
        <v>5459</v>
      </c>
      <c r="C1965" t="s">
        <v>3985</v>
      </c>
      <c r="D1965" s="9" t="s">
        <v>2067</v>
      </c>
      <c r="E1965" s="9" t="s">
        <v>2588</v>
      </c>
      <c r="F1965" s="9" t="s">
        <v>776</v>
      </c>
      <c r="G1965" s="10">
        <v>6</v>
      </c>
      <c r="H1965" s="10" t="s">
        <v>287</v>
      </c>
      <c r="I1965" s="10">
        <v>1945</v>
      </c>
      <c r="J1965" s="11">
        <v>16502</v>
      </c>
      <c r="K1965" s="12" t="s">
        <v>237</v>
      </c>
      <c r="L1965" s="13" t="s">
        <v>18359</v>
      </c>
      <c r="M1965" t="s">
        <v>290</v>
      </c>
      <c r="N1965" t="s">
        <v>291</v>
      </c>
      <c r="O1965" t="s">
        <v>17896</v>
      </c>
      <c r="S1965" s="9"/>
      <c r="T1965">
        <v>3</v>
      </c>
      <c r="U1965" s="210" t="s">
        <v>5331</v>
      </c>
      <c r="V1965" s="14">
        <v>1</v>
      </c>
      <c r="W1965" s="14">
        <v>1</v>
      </c>
      <c r="X1965" s="14" t="s">
        <v>294</v>
      </c>
      <c r="Y1965" t="s">
        <v>2067</v>
      </c>
      <c r="Z1965" t="s">
        <v>18167</v>
      </c>
      <c r="AA1965">
        <f t="shared" si="30"/>
        <v>1</v>
      </c>
    </row>
    <row r="1966" spans="1:27" x14ac:dyDescent="0.2">
      <c r="A1966">
        <v>3238</v>
      </c>
      <c r="B1966" s="1" t="s">
        <v>5451</v>
      </c>
      <c r="C1966" t="s">
        <v>1027</v>
      </c>
      <c r="D1966" s="9" t="s">
        <v>2171</v>
      </c>
      <c r="E1966" s="9" t="s">
        <v>259</v>
      </c>
      <c r="F1966" s="9" t="s">
        <v>532</v>
      </c>
      <c r="G1966" s="10">
        <v>6</v>
      </c>
      <c r="H1966" s="10" t="s">
        <v>287</v>
      </c>
      <c r="I1966" s="10">
        <v>1945</v>
      </c>
      <c r="J1966" s="11">
        <v>16502</v>
      </c>
      <c r="K1966" s="12" t="s">
        <v>237</v>
      </c>
      <c r="L1966" s="13" t="s">
        <v>5452</v>
      </c>
      <c r="M1966" t="s">
        <v>290</v>
      </c>
      <c r="N1966" t="s">
        <v>291</v>
      </c>
      <c r="O1966" t="s">
        <v>292</v>
      </c>
      <c r="S1966" s="9"/>
      <c r="T1966">
        <v>3</v>
      </c>
      <c r="U1966" s="210" t="s">
        <v>5331</v>
      </c>
      <c r="V1966" s="14">
        <v>1</v>
      </c>
      <c r="W1966" s="14">
        <v>1</v>
      </c>
      <c r="X1966" s="14" t="s">
        <v>294</v>
      </c>
      <c r="Y1966" t="s">
        <v>1242</v>
      </c>
      <c r="Z1966" t="s">
        <v>271</v>
      </c>
      <c r="AA1966">
        <f t="shared" si="30"/>
        <v>2</v>
      </c>
    </row>
    <row r="1967" spans="1:27" x14ac:dyDescent="0.2">
      <c r="A1967">
        <v>347</v>
      </c>
      <c r="B1967" s="1" t="s">
        <v>5441</v>
      </c>
      <c r="C1967" t="s">
        <v>1798</v>
      </c>
      <c r="D1967" s="9" t="s">
        <v>5442</v>
      </c>
      <c r="E1967" s="9" t="s">
        <v>259</v>
      </c>
      <c r="F1967" s="9" t="s">
        <v>286</v>
      </c>
      <c r="G1967" s="10">
        <v>6</v>
      </c>
      <c r="H1967" s="10" t="s">
        <v>287</v>
      </c>
      <c r="I1967" s="10">
        <v>1945</v>
      </c>
      <c r="J1967" s="11">
        <v>16502</v>
      </c>
      <c r="K1967" s="12" t="s">
        <v>237</v>
      </c>
      <c r="L1967" s="13" t="s">
        <v>5443</v>
      </c>
      <c r="M1967" t="s">
        <v>290</v>
      </c>
      <c r="N1967" t="s">
        <v>291</v>
      </c>
      <c r="O1967" t="s">
        <v>292</v>
      </c>
      <c r="S1967" s="9"/>
      <c r="T1967">
        <v>3</v>
      </c>
      <c r="U1967" s="210" t="s">
        <v>5331</v>
      </c>
      <c r="V1967" s="14">
        <v>1</v>
      </c>
      <c r="W1967" s="14">
        <v>1</v>
      </c>
      <c r="X1967" s="14" t="s">
        <v>294</v>
      </c>
      <c r="Y1967" t="s">
        <v>5444</v>
      </c>
      <c r="Z1967" t="s">
        <v>271</v>
      </c>
      <c r="AA1967">
        <f t="shared" si="30"/>
        <v>4</v>
      </c>
    </row>
    <row r="1968" spans="1:27" x14ac:dyDescent="0.2">
      <c r="A1968">
        <v>6580</v>
      </c>
      <c r="B1968" s="1" t="s">
        <v>5464</v>
      </c>
      <c r="C1968" t="s">
        <v>2221</v>
      </c>
      <c r="D1968" s="9">
        <v>151</v>
      </c>
      <c r="E1968" s="9" t="s">
        <v>259</v>
      </c>
      <c r="F1968" s="9" t="s">
        <v>312</v>
      </c>
      <c r="G1968" s="10">
        <v>6</v>
      </c>
      <c r="H1968" s="10" t="s">
        <v>287</v>
      </c>
      <c r="I1968" s="10">
        <v>1945</v>
      </c>
      <c r="J1968" s="11">
        <v>16502</v>
      </c>
      <c r="K1968" s="12" t="s">
        <v>237</v>
      </c>
      <c r="L1968" s="13" t="s">
        <v>5465</v>
      </c>
      <c r="M1968" t="s">
        <v>290</v>
      </c>
      <c r="N1968" t="s">
        <v>573</v>
      </c>
      <c r="O1968" t="s">
        <v>635</v>
      </c>
      <c r="S1968" s="9"/>
      <c r="T1968">
        <v>3</v>
      </c>
      <c r="U1968" s="210" t="s">
        <v>5331</v>
      </c>
      <c r="V1968" s="14">
        <v>1</v>
      </c>
      <c r="W1968" s="14">
        <v>1</v>
      </c>
      <c r="X1968" s="14" t="s">
        <v>270</v>
      </c>
      <c r="Y1968">
        <v>151</v>
      </c>
      <c r="Z1968" t="s">
        <v>505</v>
      </c>
      <c r="AA1968">
        <f t="shared" si="30"/>
        <v>1</v>
      </c>
    </row>
    <row r="1969" spans="1:27" x14ac:dyDescent="0.2">
      <c r="A1969">
        <v>6223</v>
      </c>
      <c r="B1969" s="1" t="s">
        <v>5466</v>
      </c>
      <c r="C1969" t="s">
        <v>2221</v>
      </c>
      <c r="D1969" s="9">
        <v>25</v>
      </c>
      <c r="E1969" s="9" t="s">
        <v>259</v>
      </c>
      <c r="F1969" s="9" t="s">
        <v>312</v>
      </c>
      <c r="G1969" s="10">
        <v>6</v>
      </c>
      <c r="H1969" s="10" t="s">
        <v>287</v>
      </c>
      <c r="I1969" s="10">
        <v>1945</v>
      </c>
      <c r="J1969" s="11">
        <v>16502</v>
      </c>
      <c r="K1969" s="12" t="s">
        <v>237</v>
      </c>
      <c r="L1969" s="13" t="s">
        <v>5467</v>
      </c>
      <c r="M1969" t="s">
        <v>290</v>
      </c>
      <c r="N1969" t="s">
        <v>291</v>
      </c>
      <c r="O1969" t="s">
        <v>292</v>
      </c>
      <c r="S1969" s="9"/>
      <c r="T1969">
        <v>3</v>
      </c>
      <c r="U1969" s="210" t="s">
        <v>5331</v>
      </c>
      <c r="V1969" s="14">
        <v>1</v>
      </c>
      <c r="W1969" s="14">
        <v>1</v>
      </c>
      <c r="X1969" s="14" t="s">
        <v>270</v>
      </c>
      <c r="Y1969">
        <v>25</v>
      </c>
      <c r="Z1969" t="s">
        <v>505</v>
      </c>
      <c r="AA1969">
        <f t="shared" si="30"/>
        <v>1</v>
      </c>
    </row>
    <row r="1970" spans="1:27" x14ac:dyDescent="0.2">
      <c r="A1970">
        <v>5773</v>
      </c>
      <c r="B1970" s="1" t="s">
        <v>5462</v>
      </c>
      <c r="C1970" t="s">
        <v>2221</v>
      </c>
      <c r="D1970" s="9">
        <v>219</v>
      </c>
      <c r="E1970" s="9" t="s">
        <v>259</v>
      </c>
      <c r="F1970" s="9" t="s">
        <v>312</v>
      </c>
      <c r="G1970" s="10">
        <v>6</v>
      </c>
      <c r="H1970" s="10" t="s">
        <v>287</v>
      </c>
      <c r="I1970" s="10">
        <v>1945</v>
      </c>
      <c r="J1970" s="11">
        <v>16502</v>
      </c>
      <c r="K1970" s="12" t="s">
        <v>237</v>
      </c>
      <c r="L1970" s="13" t="s">
        <v>5463</v>
      </c>
      <c r="M1970" t="s">
        <v>290</v>
      </c>
      <c r="O1970" t="s">
        <v>292</v>
      </c>
      <c r="S1970" s="9"/>
      <c r="T1970">
        <v>3</v>
      </c>
      <c r="U1970" s="210" t="s">
        <v>5331</v>
      </c>
      <c r="V1970" s="14">
        <v>1</v>
      </c>
      <c r="W1970" s="14">
        <v>1</v>
      </c>
      <c r="X1970" s="14" t="s">
        <v>270</v>
      </c>
      <c r="Y1970">
        <v>219</v>
      </c>
      <c r="Z1970" t="s">
        <v>505</v>
      </c>
      <c r="AA1970">
        <f t="shared" si="30"/>
        <v>1</v>
      </c>
    </row>
    <row r="1971" spans="1:27" x14ac:dyDescent="0.2">
      <c r="A1971">
        <v>79</v>
      </c>
      <c r="B1971" s="1" t="s">
        <v>5456</v>
      </c>
      <c r="C1971" t="s">
        <v>2040</v>
      </c>
      <c r="D1971" s="9" t="s">
        <v>5457</v>
      </c>
      <c r="E1971" s="9" t="s">
        <v>259</v>
      </c>
      <c r="F1971" s="9" t="s">
        <v>721</v>
      </c>
      <c r="G1971" s="10">
        <v>6</v>
      </c>
      <c r="H1971" s="10" t="s">
        <v>287</v>
      </c>
      <c r="I1971" s="10">
        <v>1945</v>
      </c>
      <c r="J1971" s="11">
        <v>16502</v>
      </c>
      <c r="K1971" s="12" t="s">
        <v>237</v>
      </c>
      <c r="L1971" s="13" t="s">
        <v>5458</v>
      </c>
      <c r="M1971" t="s">
        <v>263</v>
      </c>
      <c r="N1971" t="s">
        <v>692</v>
      </c>
      <c r="Q1971" t="s">
        <v>672</v>
      </c>
      <c r="S1971" s="9"/>
      <c r="T1971">
        <v>3</v>
      </c>
      <c r="U1971" s="210" t="s">
        <v>5331</v>
      </c>
      <c r="V1971" s="14">
        <v>1</v>
      </c>
      <c r="W1971" s="14">
        <v>1</v>
      </c>
      <c r="X1971" s="14" t="s">
        <v>270</v>
      </c>
      <c r="Y1971">
        <v>109</v>
      </c>
      <c r="Z1971" t="s">
        <v>3085</v>
      </c>
      <c r="AA1971">
        <f t="shared" si="30"/>
        <v>2</v>
      </c>
    </row>
    <row r="1972" spans="1:27" x14ac:dyDescent="0.2">
      <c r="A1972">
        <v>1320</v>
      </c>
      <c r="B1972" s="1" t="s">
        <v>5445</v>
      </c>
      <c r="C1972" t="s">
        <v>1008</v>
      </c>
      <c r="D1972" s="9" t="s">
        <v>5446</v>
      </c>
      <c r="E1972" s="9" t="s">
        <v>259</v>
      </c>
      <c r="F1972" s="9" t="s">
        <v>721</v>
      </c>
      <c r="G1972" s="10">
        <v>6</v>
      </c>
      <c r="H1972" s="10" t="s">
        <v>287</v>
      </c>
      <c r="I1972" s="10">
        <v>1945</v>
      </c>
      <c r="J1972" s="11">
        <v>16502</v>
      </c>
      <c r="K1972" s="12" t="s">
        <v>415</v>
      </c>
      <c r="L1972" s="13" t="s">
        <v>5447</v>
      </c>
      <c r="M1972" t="s">
        <v>290</v>
      </c>
      <c r="N1972" t="s">
        <v>573</v>
      </c>
      <c r="O1972" t="s">
        <v>292</v>
      </c>
      <c r="S1972" s="9"/>
      <c r="T1972">
        <v>3</v>
      </c>
      <c r="U1972" s="210" t="s">
        <v>5331</v>
      </c>
      <c r="V1972" s="14">
        <v>1</v>
      </c>
      <c r="W1972" s="14">
        <v>1</v>
      </c>
      <c r="X1972" s="14" t="s">
        <v>270</v>
      </c>
      <c r="Y1972">
        <v>105</v>
      </c>
      <c r="Z1972" t="s">
        <v>271</v>
      </c>
      <c r="AA1972">
        <f t="shared" si="30"/>
        <v>4</v>
      </c>
    </row>
    <row r="1973" spans="1:27" x14ac:dyDescent="0.2">
      <c r="A1973">
        <v>5050</v>
      </c>
      <c r="B1973" s="1" t="s">
        <v>5471</v>
      </c>
      <c r="C1973" t="s">
        <v>1008</v>
      </c>
      <c r="D1973" s="9">
        <v>105</v>
      </c>
      <c r="E1973" s="9" t="s">
        <v>259</v>
      </c>
      <c r="F1973" s="9" t="s">
        <v>721</v>
      </c>
      <c r="G1973" s="10">
        <v>6</v>
      </c>
      <c r="H1973" s="10" t="s">
        <v>287</v>
      </c>
      <c r="I1973" s="10">
        <v>1945</v>
      </c>
      <c r="J1973" s="11" t="s">
        <v>5469</v>
      </c>
      <c r="K1973" s="12" t="s">
        <v>415</v>
      </c>
      <c r="L1973" s="13" t="s">
        <v>5472</v>
      </c>
      <c r="M1973" t="s">
        <v>263</v>
      </c>
      <c r="N1973" t="s">
        <v>771</v>
      </c>
      <c r="O1973" t="s">
        <v>17852</v>
      </c>
      <c r="Q1973" t="s">
        <v>672</v>
      </c>
      <c r="S1973" s="9"/>
      <c r="T1973">
        <v>3</v>
      </c>
      <c r="U1973" s="210" t="s">
        <v>5331</v>
      </c>
      <c r="V1973" s="14">
        <v>1</v>
      </c>
      <c r="W1973" s="14">
        <v>1</v>
      </c>
      <c r="X1973" s="14" t="s">
        <v>270</v>
      </c>
      <c r="Y1973">
        <v>105</v>
      </c>
      <c r="Z1973" t="s">
        <v>271</v>
      </c>
      <c r="AA1973">
        <f t="shared" si="30"/>
        <v>1</v>
      </c>
    </row>
    <row r="1974" spans="1:27" x14ac:dyDescent="0.2">
      <c r="A1974">
        <v>4455</v>
      </c>
      <c r="B1974" s="1" t="s">
        <v>5468</v>
      </c>
      <c r="C1974" t="s">
        <v>2221</v>
      </c>
      <c r="D1974" s="9">
        <v>410</v>
      </c>
      <c r="E1974" s="9" t="s">
        <v>259</v>
      </c>
      <c r="F1974" s="9" t="s">
        <v>312</v>
      </c>
      <c r="G1974" s="10">
        <v>6</v>
      </c>
      <c r="H1974" s="10" t="s">
        <v>287</v>
      </c>
      <c r="I1974" s="10">
        <v>1945</v>
      </c>
      <c r="J1974" s="11" t="s">
        <v>5469</v>
      </c>
      <c r="K1974" s="12" t="s">
        <v>415</v>
      </c>
      <c r="L1974" s="13" t="s">
        <v>5470</v>
      </c>
      <c r="M1974" t="s">
        <v>290</v>
      </c>
      <c r="O1974" t="s">
        <v>292</v>
      </c>
      <c r="S1974" s="9"/>
      <c r="T1974">
        <v>3</v>
      </c>
      <c r="U1974" s="210" t="s">
        <v>5331</v>
      </c>
      <c r="V1974" s="14">
        <v>1</v>
      </c>
      <c r="W1974" s="14">
        <v>1</v>
      </c>
      <c r="X1974" s="14" t="s">
        <v>270</v>
      </c>
      <c r="Y1974">
        <v>410</v>
      </c>
      <c r="Z1974" t="s">
        <v>505</v>
      </c>
      <c r="AA1974">
        <f t="shared" si="30"/>
        <v>1</v>
      </c>
    </row>
    <row r="1975" spans="1:27" x14ac:dyDescent="0.2">
      <c r="A1975">
        <v>4789</v>
      </c>
      <c r="B1975" s="1" t="s">
        <v>5481</v>
      </c>
      <c r="C1975" t="s">
        <v>3985</v>
      </c>
      <c r="D1975" s="9"/>
      <c r="E1975" s="9" t="s">
        <v>259</v>
      </c>
      <c r="F1975" s="9" t="s">
        <v>776</v>
      </c>
      <c r="G1975" s="10">
        <v>7</v>
      </c>
      <c r="H1975" s="10" t="s">
        <v>287</v>
      </c>
      <c r="I1975" s="10">
        <v>1945</v>
      </c>
      <c r="J1975" s="11">
        <v>16503</v>
      </c>
      <c r="K1975" s="12" t="s">
        <v>237</v>
      </c>
      <c r="L1975" s="13" t="s">
        <v>5482</v>
      </c>
      <c r="M1975" t="s">
        <v>290</v>
      </c>
      <c r="N1975" t="s">
        <v>291</v>
      </c>
      <c r="O1975" t="s">
        <v>498</v>
      </c>
      <c r="S1975" s="9"/>
      <c r="T1975">
        <v>3</v>
      </c>
      <c r="U1975" s="210" t="s">
        <v>5331</v>
      </c>
      <c r="V1975" s="14">
        <v>1</v>
      </c>
      <c r="W1975" s="14">
        <v>1</v>
      </c>
      <c r="X1975" s="14" t="s">
        <v>294</v>
      </c>
      <c r="Y1975" t="s">
        <v>334</v>
      </c>
      <c r="Z1975" t="s">
        <v>18167</v>
      </c>
      <c r="AA1975">
        <f t="shared" si="30"/>
        <v>1</v>
      </c>
    </row>
    <row r="1976" spans="1:27" x14ac:dyDescent="0.2">
      <c r="A1976">
        <v>3220</v>
      </c>
      <c r="B1976" s="1" t="s">
        <v>5480</v>
      </c>
      <c r="C1976" t="s">
        <v>2221</v>
      </c>
      <c r="D1976" s="9">
        <v>29</v>
      </c>
      <c r="E1976" s="9" t="s">
        <v>259</v>
      </c>
      <c r="F1976" s="9" t="s">
        <v>312</v>
      </c>
      <c r="G1976" s="10">
        <v>7</v>
      </c>
      <c r="H1976" s="10" t="s">
        <v>287</v>
      </c>
      <c r="I1976" s="10">
        <v>1945</v>
      </c>
      <c r="J1976" s="11">
        <v>16503</v>
      </c>
      <c r="K1976" s="12" t="s">
        <v>237</v>
      </c>
      <c r="L1976" s="13" t="s">
        <v>18831</v>
      </c>
      <c r="M1976" t="s">
        <v>290</v>
      </c>
      <c r="N1976" t="s">
        <v>291</v>
      </c>
      <c r="O1976" t="s">
        <v>320</v>
      </c>
      <c r="S1976" s="9"/>
      <c r="T1976">
        <v>3</v>
      </c>
      <c r="U1976" s="210" t="s">
        <v>5331</v>
      </c>
      <c r="V1976" s="14">
        <v>1</v>
      </c>
      <c r="W1976" s="14">
        <v>1</v>
      </c>
      <c r="X1976" s="14" t="s">
        <v>270</v>
      </c>
      <c r="Y1976">
        <v>29</v>
      </c>
      <c r="Z1976" t="s">
        <v>505</v>
      </c>
      <c r="AA1976">
        <f t="shared" si="30"/>
        <v>1</v>
      </c>
    </row>
    <row r="1977" spans="1:27" x14ac:dyDescent="0.2">
      <c r="A1977">
        <v>2849</v>
      </c>
      <c r="B1977" s="1" t="s">
        <v>5476</v>
      </c>
      <c r="C1977" t="s">
        <v>1027</v>
      </c>
      <c r="D1977" s="9">
        <v>235</v>
      </c>
      <c r="E1977" s="9" t="s">
        <v>259</v>
      </c>
      <c r="F1977" s="9" t="s">
        <v>883</v>
      </c>
      <c r="G1977" s="10">
        <v>7</v>
      </c>
      <c r="H1977" s="10" t="s">
        <v>287</v>
      </c>
      <c r="I1977" s="10">
        <v>1945</v>
      </c>
      <c r="J1977" s="11">
        <v>16503</v>
      </c>
      <c r="K1977" s="12" t="s">
        <v>237</v>
      </c>
      <c r="L1977" s="13" t="s">
        <v>5477</v>
      </c>
      <c r="M1977" t="s">
        <v>263</v>
      </c>
      <c r="N1977" t="s">
        <v>692</v>
      </c>
      <c r="Q1977" t="s">
        <v>672</v>
      </c>
      <c r="S1977" s="9"/>
      <c r="T1977">
        <v>3</v>
      </c>
      <c r="U1977" s="210" t="s">
        <v>5331</v>
      </c>
      <c r="V1977" s="14">
        <v>1</v>
      </c>
      <c r="W1977" s="14">
        <v>1</v>
      </c>
      <c r="X1977" s="14" t="s">
        <v>270</v>
      </c>
      <c r="Y1977">
        <v>235</v>
      </c>
      <c r="Z1977" t="s">
        <v>1419</v>
      </c>
      <c r="AA1977">
        <f t="shared" si="30"/>
        <v>1</v>
      </c>
    </row>
    <row r="1978" spans="1:27" x14ac:dyDescent="0.2">
      <c r="A1978">
        <v>400</v>
      </c>
      <c r="B1978" s="1" t="s">
        <v>5473</v>
      </c>
      <c r="C1978" t="s">
        <v>1027</v>
      </c>
      <c r="D1978" s="9" t="s">
        <v>5474</v>
      </c>
      <c r="E1978" s="9" t="s">
        <v>259</v>
      </c>
      <c r="F1978" s="9" t="s">
        <v>883</v>
      </c>
      <c r="G1978" s="10">
        <v>7</v>
      </c>
      <c r="H1978" s="10" t="s">
        <v>287</v>
      </c>
      <c r="I1978" s="10">
        <v>1945</v>
      </c>
      <c r="J1978" s="11">
        <v>16503</v>
      </c>
      <c r="K1978" s="12" t="s">
        <v>237</v>
      </c>
      <c r="L1978" s="13" t="s">
        <v>5475</v>
      </c>
      <c r="M1978" t="s">
        <v>263</v>
      </c>
      <c r="N1978" t="s">
        <v>692</v>
      </c>
      <c r="Q1978" t="s">
        <v>672</v>
      </c>
      <c r="S1978" s="9"/>
      <c r="T1978">
        <v>3</v>
      </c>
      <c r="U1978" s="210" t="s">
        <v>5331</v>
      </c>
      <c r="V1978" s="14">
        <v>1</v>
      </c>
      <c r="W1978" s="14">
        <v>1</v>
      </c>
      <c r="X1978" s="14" t="s">
        <v>270</v>
      </c>
      <c r="Y1978">
        <v>248</v>
      </c>
      <c r="Z1978" t="s">
        <v>271</v>
      </c>
      <c r="AA1978">
        <f t="shared" si="30"/>
        <v>2</v>
      </c>
    </row>
    <row r="1979" spans="1:27" x14ac:dyDescent="0.2">
      <c r="A1979">
        <v>3865</v>
      </c>
      <c r="B1979" s="1" t="s">
        <v>5486</v>
      </c>
      <c r="C1979" t="s">
        <v>2221</v>
      </c>
      <c r="D1979" s="9">
        <v>307</v>
      </c>
      <c r="E1979" s="9" t="s">
        <v>259</v>
      </c>
      <c r="F1979" s="9" t="s">
        <v>413</v>
      </c>
      <c r="G1979" s="10">
        <v>7</v>
      </c>
      <c r="H1979" s="10" t="s">
        <v>287</v>
      </c>
      <c r="I1979" s="10">
        <v>1945</v>
      </c>
      <c r="J1979" s="11" t="s">
        <v>5484</v>
      </c>
      <c r="K1979" s="12" t="s">
        <v>415</v>
      </c>
      <c r="L1979" s="13" t="s">
        <v>5487</v>
      </c>
      <c r="M1979" t="s">
        <v>290</v>
      </c>
      <c r="N1979" t="s">
        <v>573</v>
      </c>
      <c r="O1979" t="s">
        <v>2650</v>
      </c>
      <c r="S1979" s="9"/>
      <c r="T1979">
        <v>3</v>
      </c>
      <c r="U1979" s="210" t="s">
        <v>5331</v>
      </c>
      <c r="V1979" s="14">
        <v>1</v>
      </c>
      <c r="W1979" s="14">
        <v>1</v>
      </c>
      <c r="X1979" s="14" t="s">
        <v>270</v>
      </c>
      <c r="Y1979">
        <v>307</v>
      </c>
      <c r="Z1979" t="s">
        <v>505</v>
      </c>
      <c r="AA1979">
        <f t="shared" si="30"/>
        <v>1</v>
      </c>
    </row>
    <row r="1980" spans="1:27" x14ac:dyDescent="0.2">
      <c r="A1980">
        <v>2732</v>
      </c>
      <c r="B1980" s="1" t="s">
        <v>5483</v>
      </c>
      <c r="C1980" t="s">
        <v>2221</v>
      </c>
      <c r="D1980" s="9">
        <v>406</v>
      </c>
      <c r="E1980" s="9" t="s">
        <v>259</v>
      </c>
      <c r="F1980" s="9" t="s">
        <v>413</v>
      </c>
      <c r="G1980" s="10">
        <v>7</v>
      </c>
      <c r="H1980" s="10" t="s">
        <v>287</v>
      </c>
      <c r="I1980" s="10">
        <v>1945</v>
      </c>
      <c r="J1980" s="11" t="s">
        <v>5484</v>
      </c>
      <c r="K1980" s="12" t="s">
        <v>415</v>
      </c>
      <c r="L1980" s="13" t="s">
        <v>5485</v>
      </c>
      <c r="M1980" t="s">
        <v>332</v>
      </c>
      <c r="N1980" t="s">
        <v>333</v>
      </c>
      <c r="Q1980" t="s">
        <v>334</v>
      </c>
      <c r="S1980" s="9"/>
      <c r="T1980">
        <v>3</v>
      </c>
      <c r="U1980" s="210" t="s">
        <v>5331</v>
      </c>
      <c r="V1980" s="14">
        <v>1</v>
      </c>
      <c r="W1980" s="14">
        <v>1</v>
      </c>
      <c r="X1980" s="14" t="s">
        <v>270</v>
      </c>
      <c r="Y1980">
        <v>406</v>
      </c>
      <c r="Z1980" t="s">
        <v>505</v>
      </c>
      <c r="AA1980">
        <f t="shared" si="30"/>
        <v>1</v>
      </c>
    </row>
    <row r="1981" spans="1:27" x14ac:dyDescent="0.2">
      <c r="A1981">
        <v>6581</v>
      </c>
      <c r="B1981" s="1" t="s">
        <v>5488</v>
      </c>
      <c r="C1981" t="s">
        <v>2221</v>
      </c>
      <c r="D1981" s="9">
        <v>151</v>
      </c>
      <c r="E1981" s="9" t="s">
        <v>259</v>
      </c>
      <c r="F1981" s="9" t="s">
        <v>312</v>
      </c>
      <c r="G1981" s="10">
        <v>7</v>
      </c>
      <c r="H1981" s="10" t="s">
        <v>287</v>
      </c>
      <c r="I1981" s="10">
        <v>1945</v>
      </c>
      <c r="J1981" s="11" t="s">
        <v>5484</v>
      </c>
      <c r="K1981" s="12" t="s">
        <v>415</v>
      </c>
      <c r="L1981" s="13" t="s">
        <v>5489</v>
      </c>
      <c r="M1981" t="s">
        <v>290</v>
      </c>
      <c r="N1981" t="s">
        <v>573</v>
      </c>
      <c r="O1981" t="s">
        <v>316</v>
      </c>
      <c r="S1981" s="9"/>
      <c r="T1981">
        <v>3</v>
      </c>
      <c r="U1981" s="210" t="s">
        <v>5331</v>
      </c>
      <c r="V1981" s="14">
        <v>1</v>
      </c>
      <c r="W1981" s="14">
        <v>1</v>
      </c>
      <c r="X1981" s="14" t="s">
        <v>270</v>
      </c>
      <c r="Y1981">
        <v>151</v>
      </c>
      <c r="Z1981" t="s">
        <v>505</v>
      </c>
      <c r="AA1981">
        <f t="shared" si="30"/>
        <v>1</v>
      </c>
    </row>
    <row r="1982" spans="1:27" x14ac:dyDescent="0.2">
      <c r="A1982">
        <v>5500</v>
      </c>
      <c r="B1982" s="1" t="s">
        <v>5478</v>
      </c>
      <c r="C1982" t="s">
        <v>2040</v>
      </c>
      <c r="D1982" s="9">
        <v>128</v>
      </c>
      <c r="E1982" s="9" t="s">
        <v>259</v>
      </c>
      <c r="F1982" s="9" t="s">
        <v>721</v>
      </c>
      <c r="G1982" s="10">
        <v>7</v>
      </c>
      <c r="H1982" s="10" t="s">
        <v>287</v>
      </c>
      <c r="I1982" s="10">
        <v>1945</v>
      </c>
      <c r="J1982" s="11">
        <v>16503</v>
      </c>
      <c r="K1982" s="12" t="s">
        <v>415</v>
      </c>
      <c r="L1982" s="13" t="s">
        <v>5479</v>
      </c>
      <c r="M1982" t="s">
        <v>290</v>
      </c>
      <c r="N1982" t="s">
        <v>573</v>
      </c>
      <c r="O1982" t="s">
        <v>292</v>
      </c>
      <c r="S1982" s="9"/>
      <c r="T1982">
        <v>3</v>
      </c>
      <c r="U1982" s="210" t="s">
        <v>5331</v>
      </c>
      <c r="V1982" s="14">
        <v>1</v>
      </c>
      <c r="W1982" s="14">
        <v>1</v>
      </c>
      <c r="X1982" s="14" t="s">
        <v>270</v>
      </c>
      <c r="Y1982">
        <v>128</v>
      </c>
      <c r="Z1982" t="s">
        <v>271</v>
      </c>
      <c r="AA1982">
        <f t="shared" si="30"/>
        <v>1</v>
      </c>
    </row>
    <row r="1983" spans="1:27" x14ac:dyDescent="0.2">
      <c r="A1983">
        <v>5720</v>
      </c>
      <c r="B1983" s="1" t="s">
        <v>5490</v>
      </c>
      <c r="C1983" t="s">
        <v>1027</v>
      </c>
      <c r="D1983" s="9">
        <v>107</v>
      </c>
      <c r="E1983" s="9" t="s">
        <v>259</v>
      </c>
      <c r="F1983" s="9" t="s">
        <v>1416</v>
      </c>
      <c r="G1983" s="65">
        <v>8</v>
      </c>
      <c r="H1983" s="65" t="s">
        <v>287</v>
      </c>
      <c r="I1983" s="65">
        <v>1945</v>
      </c>
      <c r="J1983" s="55">
        <v>16504</v>
      </c>
      <c r="K1983" s="12" t="s">
        <v>237</v>
      </c>
      <c r="L1983" s="13" t="s">
        <v>18763</v>
      </c>
      <c r="M1983" t="s">
        <v>279</v>
      </c>
      <c r="N1983" t="s">
        <v>280</v>
      </c>
      <c r="Q1983" t="s">
        <v>281</v>
      </c>
      <c r="S1983" s="9"/>
      <c r="T1983">
        <v>3</v>
      </c>
      <c r="U1983" s="210" t="s">
        <v>5331</v>
      </c>
      <c r="V1983" s="14">
        <v>1</v>
      </c>
      <c r="W1983" s="14">
        <v>1</v>
      </c>
      <c r="X1983" s="14" t="s">
        <v>270</v>
      </c>
      <c r="Y1983">
        <v>107</v>
      </c>
      <c r="Z1983" t="s">
        <v>271</v>
      </c>
      <c r="AA1983">
        <f t="shared" si="30"/>
        <v>1</v>
      </c>
    </row>
    <row r="1984" spans="1:27" x14ac:dyDescent="0.2">
      <c r="A1984">
        <v>3040</v>
      </c>
      <c r="B1984" s="1" t="s">
        <v>5491</v>
      </c>
      <c r="C1984" t="s">
        <v>3985</v>
      </c>
      <c r="D1984" s="9" t="s">
        <v>3959</v>
      </c>
      <c r="E1984" s="9" t="s">
        <v>259</v>
      </c>
      <c r="F1984" s="9" t="s">
        <v>721</v>
      </c>
      <c r="G1984" s="10">
        <v>8</v>
      </c>
      <c r="H1984" s="10" t="s">
        <v>287</v>
      </c>
      <c r="I1984" s="10">
        <v>1945</v>
      </c>
      <c r="J1984" s="11" t="s">
        <v>5493</v>
      </c>
      <c r="K1984" s="12" t="s">
        <v>415</v>
      </c>
      <c r="L1984" s="13" t="s">
        <v>18406</v>
      </c>
      <c r="M1984" t="s">
        <v>332</v>
      </c>
      <c r="N1984" t="s">
        <v>333</v>
      </c>
      <c r="Q1984" t="s">
        <v>334</v>
      </c>
      <c r="S1984" s="9"/>
      <c r="T1984">
        <v>3</v>
      </c>
      <c r="U1984" s="210" t="s">
        <v>5331</v>
      </c>
      <c r="V1984" s="14">
        <v>1</v>
      </c>
      <c r="W1984" s="14">
        <v>1</v>
      </c>
      <c r="X1984" s="14" t="s">
        <v>270</v>
      </c>
      <c r="Y1984">
        <v>608</v>
      </c>
      <c r="Z1984" t="s">
        <v>18167</v>
      </c>
      <c r="AA1984">
        <f t="shared" si="30"/>
        <v>2</v>
      </c>
    </row>
    <row r="1985" spans="1:27" x14ac:dyDescent="0.2">
      <c r="A1985">
        <v>3792</v>
      </c>
      <c r="B1985" s="1" t="s">
        <v>5494</v>
      </c>
      <c r="C1985" t="s">
        <v>3985</v>
      </c>
      <c r="D1985" s="9">
        <v>163</v>
      </c>
      <c r="E1985" s="9" t="s">
        <v>259</v>
      </c>
      <c r="F1985" s="9" t="s">
        <v>721</v>
      </c>
      <c r="G1985" s="10">
        <v>8</v>
      </c>
      <c r="H1985" s="10" t="s">
        <v>287</v>
      </c>
      <c r="I1985" s="10">
        <v>1945</v>
      </c>
      <c r="J1985" s="11" t="s">
        <v>5493</v>
      </c>
      <c r="K1985" s="12" t="s">
        <v>415</v>
      </c>
      <c r="L1985" s="13" t="s">
        <v>18370</v>
      </c>
      <c r="M1985" t="s">
        <v>263</v>
      </c>
      <c r="N1985" t="s">
        <v>771</v>
      </c>
      <c r="O1985" t="s">
        <v>17852</v>
      </c>
      <c r="Q1985" t="s">
        <v>672</v>
      </c>
      <c r="S1985" s="9"/>
      <c r="T1985">
        <v>3</v>
      </c>
      <c r="U1985" s="210" t="s">
        <v>5331</v>
      </c>
      <c r="V1985" s="14">
        <v>1</v>
      </c>
      <c r="W1985" s="14">
        <v>1</v>
      </c>
      <c r="X1985" s="14" t="s">
        <v>270</v>
      </c>
      <c r="Y1985">
        <v>163</v>
      </c>
      <c r="Z1985" t="s">
        <v>18167</v>
      </c>
      <c r="AA1985">
        <f t="shared" si="30"/>
        <v>1</v>
      </c>
    </row>
    <row r="1986" spans="1:27" x14ac:dyDescent="0.2">
      <c r="A1986">
        <v>1628</v>
      </c>
      <c r="B1986" s="1" t="s">
        <v>5492</v>
      </c>
      <c r="C1986" t="s">
        <v>1027</v>
      </c>
      <c r="D1986" s="9">
        <v>464</v>
      </c>
      <c r="E1986" s="9" t="s">
        <v>259</v>
      </c>
      <c r="F1986" s="9" t="s">
        <v>1416</v>
      </c>
      <c r="G1986" s="10">
        <v>8</v>
      </c>
      <c r="H1986" s="10" t="s">
        <v>287</v>
      </c>
      <c r="I1986" s="10">
        <v>1945</v>
      </c>
      <c r="J1986" s="11" t="s">
        <v>5493</v>
      </c>
      <c r="K1986" s="12" t="s">
        <v>415</v>
      </c>
      <c r="L1986" s="13" t="s">
        <v>185</v>
      </c>
      <c r="M1986" t="s">
        <v>332</v>
      </c>
      <c r="N1986" t="s">
        <v>333</v>
      </c>
      <c r="Q1986" t="s">
        <v>334</v>
      </c>
      <c r="S1986" s="9"/>
      <c r="T1986">
        <v>3</v>
      </c>
      <c r="U1986" s="210" t="s">
        <v>5331</v>
      </c>
      <c r="V1986" s="14">
        <v>1</v>
      </c>
      <c r="W1986" s="14">
        <v>1</v>
      </c>
      <c r="X1986" s="14" t="s">
        <v>270</v>
      </c>
      <c r="Y1986">
        <v>464</v>
      </c>
      <c r="Z1986" t="s">
        <v>271</v>
      </c>
      <c r="AA1986">
        <f t="shared" ref="AA1986:AA2049" si="31">LEN(D1986)-LEN(SUBSTITUTE(D1986,"/",""))+1</f>
        <v>1</v>
      </c>
    </row>
    <row r="1987" spans="1:27" x14ac:dyDescent="0.2">
      <c r="A1987">
        <v>1016</v>
      </c>
      <c r="B1987" s="1" t="s">
        <v>5497</v>
      </c>
      <c r="C1987" t="s">
        <v>284</v>
      </c>
      <c r="D1987" s="9" t="s">
        <v>5498</v>
      </c>
      <c r="E1987" s="9" t="s">
        <v>259</v>
      </c>
      <c r="F1987" s="9" t="s">
        <v>532</v>
      </c>
      <c r="G1987" s="10">
        <v>9</v>
      </c>
      <c r="H1987" s="10" t="s">
        <v>287</v>
      </c>
      <c r="I1987" s="10">
        <v>1945</v>
      </c>
      <c r="J1987" s="11">
        <v>16505</v>
      </c>
      <c r="K1987" s="12" t="s">
        <v>237</v>
      </c>
      <c r="L1987" s="13" t="s">
        <v>18138</v>
      </c>
      <c r="M1987" t="s">
        <v>290</v>
      </c>
      <c r="N1987" t="s">
        <v>291</v>
      </c>
      <c r="O1987" t="s">
        <v>620</v>
      </c>
      <c r="S1987" s="9"/>
      <c r="T1987">
        <v>3</v>
      </c>
      <c r="U1987" s="210" t="s">
        <v>5331</v>
      </c>
      <c r="V1987" s="14">
        <v>1</v>
      </c>
      <c r="W1987" s="14">
        <v>1</v>
      </c>
      <c r="X1987" s="14" t="s">
        <v>294</v>
      </c>
      <c r="Y1987" t="s">
        <v>5499</v>
      </c>
      <c r="Z1987" t="s">
        <v>505</v>
      </c>
      <c r="AA1987">
        <f t="shared" si="31"/>
        <v>2</v>
      </c>
    </row>
    <row r="1988" spans="1:27" x14ac:dyDescent="0.2">
      <c r="A1988">
        <v>1341</v>
      </c>
      <c r="B1988" s="1" t="s">
        <v>5495</v>
      </c>
      <c r="C1988" t="s">
        <v>2221</v>
      </c>
      <c r="D1988" s="9" t="s">
        <v>5232</v>
      </c>
      <c r="E1988" s="9" t="s">
        <v>275</v>
      </c>
      <c r="F1988" s="9" t="s">
        <v>312</v>
      </c>
      <c r="G1988" s="10">
        <v>9</v>
      </c>
      <c r="H1988" s="10" t="s">
        <v>287</v>
      </c>
      <c r="I1988" s="10">
        <v>1945</v>
      </c>
      <c r="J1988" s="11">
        <v>16505</v>
      </c>
      <c r="K1988" s="12" t="s">
        <v>237</v>
      </c>
      <c r="L1988" s="13" t="s">
        <v>5496</v>
      </c>
      <c r="M1988" t="s">
        <v>290</v>
      </c>
      <c r="O1988" t="s">
        <v>93</v>
      </c>
      <c r="S1988" s="9"/>
      <c r="T1988">
        <v>3</v>
      </c>
      <c r="U1988" s="210" t="s">
        <v>5331</v>
      </c>
      <c r="V1988" s="14">
        <v>1</v>
      </c>
      <c r="W1988" s="14">
        <v>1</v>
      </c>
      <c r="X1988" s="14" t="s">
        <v>270</v>
      </c>
      <c r="Y1988" t="s">
        <v>4803</v>
      </c>
      <c r="Z1988" t="s">
        <v>505</v>
      </c>
      <c r="AA1988">
        <f t="shared" si="31"/>
        <v>3</v>
      </c>
    </row>
    <row r="1989" spans="1:27" x14ac:dyDescent="0.2">
      <c r="A1989">
        <v>5683</v>
      </c>
      <c r="B1989" s="1" t="s">
        <v>5504</v>
      </c>
      <c r="C1989" t="s">
        <v>2221</v>
      </c>
      <c r="D1989" s="9">
        <v>410</v>
      </c>
      <c r="E1989" s="9" t="s">
        <v>259</v>
      </c>
      <c r="F1989" s="9" t="s">
        <v>312</v>
      </c>
      <c r="G1989" s="10">
        <v>9</v>
      </c>
      <c r="H1989" s="10" t="s">
        <v>287</v>
      </c>
      <c r="I1989" s="10">
        <v>1945</v>
      </c>
      <c r="J1989" s="11" t="s">
        <v>5501</v>
      </c>
      <c r="K1989" s="12" t="s">
        <v>415</v>
      </c>
      <c r="L1989" s="13" t="s">
        <v>146</v>
      </c>
      <c r="M1989" t="s">
        <v>332</v>
      </c>
      <c r="N1989" t="s">
        <v>333</v>
      </c>
      <c r="Q1989" t="s">
        <v>334</v>
      </c>
      <c r="S1989" s="9"/>
      <c r="T1989">
        <v>3</v>
      </c>
      <c r="U1989" s="210" t="s">
        <v>5331</v>
      </c>
      <c r="V1989" s="14">
        <v>1</v>
      </c>
      <c r="W1989" s="14">
        <v>1</v>
      </c>
      <c r="X1989" s="14" t="s">
        <v>270</v>
      </c>
      <c r="Y1989">
        <v>410</v>
      </c>
      <c r="Z1989" t="s">
        <v>505</v>
      </c>
      <c r="AA1989">
        <f t="shared" si="31"/>
        <v>1</v>
      </c>
    </row>
    <row r="1990" spans="1:27" x14ac:dyDescent="0.2">
      <c r="A1990">
        <v>1387</v>
      </c>
      <c r="B1990" s="1" t="s">
        <v>5500</v>
      </c>
      <c r="C1990" t="s">
        <v>1027</v>
      </c>
      <c r="D1990" s="9">
        <v>605</v>
      </c>
      <c r="E1990" s="9" t="s">
        <v>259</v>
      </c>
      <c r="F1990" s="9" t="s">
        <v>1416</v>
      </c>
      <c r="G1990" s="10">
        <v>9</v>
      </c>
      <c r="H1990" s="10" t="s">
        <v>287</v>
      </c>
      <c r="I1990" s="10">
        <v>1945</v>
      </c>
      <c r="J1990" s="11" t="s">
        <v>5501</v>
      </c>
      <c r="K1990" s="12" t="s">
        <v>415</v>
      </c>
      <c r="L1990" s="13" t="s">
        <v>88</v>
      </c>
      <c r="M1990" t="s">
        <v>332</v>
      </c>
      <c r="N1990" t="s">
        <v>333</v>
      </c>
      <c r="Q1990" t="s">
        <v>334</v>
      </c>
      <c r="S1990" s="9"/>
      <c r="T1990">
        <v>3</v>
      </c>
      <c r="U1990" s="210" t="s">
        <v>5331</v>
      </c>
      <c r="V1990" s="14">
        <v>1</v>
      </c>
      <c r="W1990" s="14">
        <v>1</v>
      </c>
      <c r="X1990" s="14" t="s">
        <v>270</v>
      </c>
      <c r="Y1990">
        <v>605</v>
      </c>
      <c r="Z1990" t="s">
        <v>271</v>
      </c>
      <c r="AA1990">
        <f t="shared" si="31"/>
        <v>1</v>
      </c>
    </row>
    <row r="1991" spans="1:27" x14ac:dyDescent="0.2">
      <c r="A1991">
        <v>7563</v>
      </c>
      <c r="B1991" s="1" t="s">
        <v>5502</v>
      </c>
      <c r="C1991" t="s">
        <v>1027</v>
      </c>
      <c r="D1991" s="9">
        <v>418</v>
      </c>
      <c r="E1991" s="9" t="s">
        <v>259</v>
      </c>
      <c r="F1991" s="9" t="s">
        <v>1416</v>
      </c>
      <c r="G1991" s="10">
        <v>9</v>
      </c>
      <c r="H1991" s="10" t="s">
        <v>287</v>
      </c>
      <c r="I1991" s="10">
        <v>1945</v>
      </c>
      <c r="J1991" s="11" t="s">
        <v>5501</v>
      </c>
      <c r="K1991" s="12" t="s">
        <v>415</v>
      </c>
      <c r="L1991" s="13" t="s">
        <v>5503</v>
      </c>
      <c r="M1991" t="s">
        <v>332</v>
      </c>
      <c r="N1991" t="s">
        <v>333</v>
      </c>
      <c r="Q1991" t="s">
        <v>334</v>
      </c>
      <c r="S1991" s="9"/>
      <c r="T1991">
        <v>3</v>
      </c>
      <c r="U1991" s="210" t="s">
        <v>5331</v>
      </c>
      <c r="V1991" s="14">
        <v>1</v>
      </c>
      <c r="W1991" s="14">
        <v>1</v>
      </c>
      <c r="X1991" s="14" t="s">
        <v>270</v>
      </c>
      <c r="Y1991">
        <v>418</v>
      </c>
      <c r="Z1991" t="s">
        <v>271</v>
      </c>
      <c r="AA1991">
        <f t="shared" si="31"/>
        <v>1</v>
      </c>
    </row>
    <row r="1992" spans="1:27" x14ac:dyDescent="0.2">
      <c r="A1992">
        <v>2612</v>
      </c>
      <c r="B1992" s="1" t="s">
        <v>5505</v>
      </c>
      <c r="C1992" t="s">
        <v>1027</v>
      </c>
      <c r="D1992" s="9" t="s">
        <v>5506</v>
      </c>
      <c r="E1992" s="9" t="s">
        <v>259</v>
      </c>
      <c r="F1992" s="9" t="s">
        <v>532</v>
      </c>
      <c r="G1992" s="10">
        <v>10</v>
      </c>
      <c r="H1992" s="10" t="s">
        <v>287</v>
      </c>
      <c r="I1992" s="10">
        <v>1945</v>
      </c>
      <c r="J1992" s="11">
        <v>16506</v>
      </c>
      <c r="K1992" s="12" t="s">
        <v>237</v>
      </c>
      <c r="L1992" s="13" t="s">
        <v>5507</v>
      </c>
      <c r="M1992" t="s">
        <v>290</v>
      </c>
      <c r="N1992" t="s">
        <v>291</v>
      </c>
      <c r="O1992" t="s">
        <v>520</v>
      </c>
      <c r="S1992" s="9"/>
      <c r="T1992">
        <v>3</v>
      </c>
      <c r="U1992" s="210" t="s">
        <v>5331</v>
      </c>
      <c r="V1992" s="14">
        <v>1</v>
      </c>
      <c r="W1992" s="14">
        <v>1</v>
      </c>
      <c r="X1992" s="14" t="s">
        <v>294</v>
      </c>
      <c r="Y1992" t="s">
        <v>3929</v>
      </c>
      <c r="Z1992" t="s">
        <v>1419</v>
      </c>
      <c r="AA1992">
        <f t="shared" si="31"/>
        <v>2</v>
      </c>
    </row>
    <row r="1993" spans="1:27" x14ac:dyDescent="0.2">
      <c r="A1993">
        <v>1291</v>
      </c>
      <c r="B1993" s="1" t="s">
        <v>5511</v>
      </c>
      <c r="C1993" t="s">
        <v>1523</v>
      </c>
      <c r="D1993" s="9" t="s">
        <v>4094</v>
      </c>
      <c r="E1993" s="9" t="s">
        <v>275</v>
      </c>
      <c r="F1993" s="9" t="s">
        <v>312</v>
      </c>
      <c r="G1993" s="10">
        <v>10</v>
      </c>
      <c r="H1993" s="10" t="s">
        <v>287</v>
      </c>
      <c r="I1993" s="10">
        <v>1945</v>
      </c>
      <c r="J1993" s="11">
        <v>16506</v>
      </c>
      <c r="K1993" s="12" t="s">
        <v>237</v>
      </c>
      <c r="L1993" s="13" t="s">
        <v>5512</v>
      </c>
      <c r="M1993" t="s">
        <v>290</v>
      </c>
      <c r="O1993" t="s">
        <v>2316</v>
      </c>
      <c r="S1993" s="9"/>
      <c r="T1993">
        <v>3</v>
      </c>
      <c r="U1993" s="210" t="s">
        <v>5331</v>
      </c>
      <c r="V1993" s="14">
        <v>1</v>
      </c>
      <c r="W1993" s="14">
        <v>1</v>
      </c>
      <c r="X1993" s="14" t="s">
        <v>270</v>
      </c>
      <c r="Y1993">
        <v>256</v>
      </c>
      <c r="Z1993" t="s">
        <v>505</v>
      </c>
      <c r="AA1993">
        <f t="shared" si="31"/>
        <v>2</v>
      </c>
    </row>
    <row r="1994" spans="1:27" x14ac:dyDescent="0.2">
      <c r="A1994">
        <v>1773</v>
      </c>
      <c r="B1994" s="1" t="s">
        <v>5509</v>
      </c>
      <c r="C1994" t="s">
        <v>1523</v>
      </c>
      <c r="D1994" s="9" t="s">
        <v>4704</v>
      </c>
      <c r="E1994" s="9" t="s">
        <v>275</v>
      </c>
      <c r="F1994" s="9" t="s">
        <v>413</v>
      </c>
      <c r="G1994" s="10">
        <v>10</v>
      </c>
      <c r="H1994" s="10" t="s">
        <v>287</v>
      </c>
      <c r="I1994" s="10">
        <v>1945</v>
      </c>
      <c r="J1994" s="11">
        <v>16506</v>
      </c>
      <c r="K1994" s="12" t="s">
        <v>237</v>
      </c>
      <c r="L1994" s="13" t="s">
        <v>5510</v>
      </c>
      <c r="M1994" t="s">
        <v>279</v>
      </c>
      <c r="N1994" t="s">
        <v>280</v>
      </c>
      <c r="Q1994" t="s">
        <v>281</v>
      </c>
      <c r="S1994" s="9"/>
      <c r="T1994">
        <v>3</v>
      </c>
      <c r="U1994" s="210" t="s">
        <v>5331</v>
      </c>
      <c r="V1994" s="14">
        <v>1</v>
      </c>
      <c r="W1994" s="14">
        <v>1</v>
      </c>
      <c r="X1994" s="14" t="s">
        <v>270</v>
      </c>
      <c r="Y1994">
        <v>256</v>
      </c>
      <c r="Z1994" t="s">
        <v>505</v>
      </c>
      <c r="AA1994">
        <f t="shared" si="31"/>
        <v>2</v>
      </c>
    </row>
    <row r="1995" spans="1:27" x14ac:dyDescent="0.2">
      <c r="A1995">
        <v>5740</v>
      </c>
      <c r="B1995" s="1" t="s">
        <v>5515</v>
      </c>
      <c r="C1995" t="s">
        <v>1027</v>
      </c>
      <c r="D1995" s="9">
        <v>107</v>
      </c>
      <c r="E1995" s="9" t="s">
        <v>259</v>
      </c>
      <c r="F1995" s="9" t="s">
        <v>1416</v>
      </c>
      <c r="G1995" s="10">
        <v>10</v>
      </c>
      <c r="H1995" s="10" t="s">
        <v>287</v>
      </c>
      <c r="I1995" s="10">
        <v>1945</v>
      </c>
      <c r="J1995" s="11" t="s">
        <v>5516</v>
      </c>
      <c r="K1995" s="12" t="s">
        <v>415</v>
      </c>
      <c r="L1995" s="13" t="s">
        <v>5517</v>
      </c>
      <c r="M1995" t="s">
        <v>332</v>
      </c>
      <c r="N1995" t="s">
        <v>333</v>
      </c>
      <c r="Q1995" t="s">
        <v>334</v>
      </c>
      <c r="S1995" s="9"/>
      <c r="T1995">
        <v>3</v>
      </c>
      <c r="U1995" s="210" t="s">
        <v>5331</v>
      </c>
      <c r="V1995" s="14">
        <v>1</v>
      </c>
      <c r="W1995" s="14">
        <v>1</v>
      </c>
      <c r="X1995" s="14" t="s">
        <v>270</v>
      </c>
      <c r="Y1995">
        <v>107</v>
      </c>
      <c r="Z1995" t="s">
        <v>1419</v>
      </c>
      <c r="AA1995">
        <f t="shared" si="31"/>
        <v>1</v>
      </c>
    </row>
    <row r="1996" spans="1:27" x14ac:dyDescent="0.2">
      <c r="A1996">
        <v>3690</v>
      </c>
      <c r="B1996" s="1" t="s">
        <v>5508</v>
      </c>
      <c r="C1996" t="s">
        <v>503</v>
      </c>
      <c r="D1996" s="9" t="s">
        <v>5093</v>
      </c>
      <c r="E1996" s="9" t="s">
        <v>259</v>
      </c>
      <c r="F1996" s="9" t="s">
        <v>532</v>
      </c>
      <c r="G1996" s="10">
        <v>10</v>
      </c>
      <c r="H1996" s="10" t="s">
        <v>287</v>
      </c>
      <c r="I1996" s="10">
        <v>1945</v>
      </c>
      <c r="J1996" s="11">
        <v>16506</v>
      </c>
      <c r="K1996" s="12" t="s">
        <v>415</v>
      </c>
      <c r="L1996" s="13" t="s">
        <v>18723</v>
      </c>
      <c r="M1996" t="s">
        <v>290</v>
      </c>
      <c r="N1996" t="s">
        <v>291</v>
      </c>
      <c r="O1996" t="s">
        <v>933</v>
      </c>
      <c r="S1996" s="9"/>
      <c r="T1996">
        <v>3</v>
      </c>
      <c r="U1996" s="210" t="s">
        <v>5331</v>
      </c>
      <c r="V1996" s="14">
        <v>1</v>
      </c>
      <c r="W1996" s="14">
        <v>1</v>
      </c>
      <c r="X1996" s="14" t="s">
        <v>294</v>
      </c>
      <c r="Y1996" t="s">
        <v>4636</v>
      </c>
      <c r="Z1996" t="s">
        <v>505</v>
      </c>
      <c r="AA1996">
        <f t="shared" si="31"/>
        <v>2</v>
      </c>
    </row>
    <row r="1997" spans="1:27" x14ac:dyDescent="0.2">
      <c r="A1997">
        <v>5014</v>
      </c>
      <c r="B1997" s="1" t="s">
        <v>5518</v>
      </c>
      <c r="C1997" t="s">
        <v>2221</v>
      </c>
      <c r="D1997" s="9">
        <v>68</v>
      </c>
      <c r="E1997" s="9" t="s">
        <v>259</v>
      </c>
      <c r="F1997" s="9" t="s">
        <v>312</v>
      </c>
      <c r="G1997" s="10">
        <v>10</v>
      </c>
      <c r="H1997" s="10" t="s">
        <v>287</v>
      </c>
      <c r="I1997" s="10">
        <v>1945</v>
      </c>
      <c r="J1997" s="11" t="s">
        <v>5516</v>
      </c>
      <c r="K1997" s="12" t="s">
        <v>415</v>
      </c>
      <c r="L1997" s="13" t="s">
        <v>5519</v>
      </c>
      <c r="M1997" t="s">
        <v>290</v>
      </c>
      <c r="N1997" t="s">
        <v>573</v>
      </c>
      <c r="O1997" t="s">
        <v>320</v>
      </c>
      <c r="S1997" s="9"/>
      <c r="T1997">
        <v>3</v>
      </c>
      <c r="U1997" s="210" t="s">
        <v>5331</v>
      </c>
      <c r="V1997" s="14">
        <v>1</v>
      </c>
      <c r="W1997" s="14">
        <v>1</v>
      </c>
      <c r="X1997" s="14" t="s">
        <v>270</v>
      </c>
      <c r="Y1997">
        <v>68</v>
      </c>
      <c r="Z1997" t="s">
        <v>505</v>
      </c>
      <c r="AA1997">
        <f t="shared" si="31"/>
        <v>1</v>
      </c>
    </row>
    <row r="1998" spans="1:27" x14ac:dyDescent="0.2">
      <c r="A1998">
        <v>6693</v>
      </c>
      <c r="B1998" s="1" t="s">
        <v>5513</v>
      </c>
      <c r="C1998" t="s">
        <v>503</v>
      </c>
      <c r="D1998" s="9" t="s">
        <v>4636</v>
      </c>
      <c r="E1998" s="9" t="s">
        <v>259</v>
      </c>
      <c r="F1998" s="9" t="s">
        <v>532</v>
      </c>
      <c r="G1998" s="10">
        <v>10</v>
      </c>
      <c r="H1998" s="10" t="s">
        <v>287</v>
      </c>
      <c r="I1998" s="10">
        <v>1945</v>
      </c>
      <c r="J1998" s="11">
        <v>16506</v>
      </c>
      <c r="K1998" s="12" t="s">
        <v>415</v>
      </c>
      <c r="L1998" s="13" t="s">
        <v>18724</v>
      </c>
      <c r="M1998" t="s">
        <v>290</v>
      </c>
      <c r="N1998" t="s">
        <v>291</v>
      </c>
      <c r="O1998" t="s">
        <v>646</v>
      </c>
      <c r="S1998" s="9"/>
      <c r="T1998">
        <v>3</v>
      </c>
      <c r="U1998" s="210" t="s">
        <v>5331</v>
      </c>
      <c r="V1998" s="14">
        <v>1</v>
      </c>
      <c r="W1998" s="14">
        <v>1</v>
      </c>
      <c r="X1998" s="14" t="s">
        <v>294</v>
      </c>
      <c r="Y1998" t="s">
        <v>4636</v>
      </c>
      <c r="Z1998" t="s">
        <v>505</v>
      </c>
      <c r="AA1998">
        <f t="shared" si="31"/>
        <v>1</v>
      </c>
    </row>
    <row r="1999" spans="1:27" x14ac:dyDescent="0.2">
      <c r="A1999">
        <v>2635</v>
      </c>
      <c r="B1999" s="1" t="s">
        <v>5514</v>
      </c>
      <c r="C1999" t="s">
        <v>2534</v>
      </c>
      <c r="D1999" s="9">
        <v>255</v>
      </c>
      <c r="E1999" s="9" t="s">
        <v>275</v>
      </c>
      <c r="F1999" s="9" t="s">
        <v>312</v>
      </c>
      <c r="G1999" s="10">
        <v>10</v>
      </c>
      <c r="H1999" s="10" t="s">
        <v>287</v>
      </c>
      <c r="I1999" s="10">
        <v>1945</v>
      </c>
      <c r="J1999" s="11">
        <v>16506</v>
      </c>
      <c r="K1999" s="12" t="s">
        <v>415</v>
      </c>
      <c r="L1999" s="13" t="s">
        <v>17920</v>
      </c>
      <c r="M1999" s="25" t="s">
        <v>263</v>
      </c>
      <c r="N1999" t="s">
        <v>588</v>
      </c>
      <c r="Q1999" t="s">
        <v>672</v>
      </c>
      <c r="S1999" s="9"/>
      <c r="T1999">
        <v>3</v>
      </c>
      <c r="U1999" s="210" t="s">
        <v>5331</v>
      </c>
      <c r="V1999" s="14">
        <v>1</v>
      </c>
      <c r="W1999" s="14">
        <v>1</v>
      </c>
      <c r="X1999" s="14" t="s">
        <v>270</v>
      </c>
      <c r="Y1999">
        <v>255</v>
      </c>
      <c r="Z1999" t="s">
        <v>271</v>
      </c>
      <c r="AA1999">
        <f t="shared" si="31"/>
        <v>1</v>
      </c>
    </row>
    <row r="2000" spans="1:27" x14ac:dyDescent="0.2">
      <c r="A2000">
        <v>248</v>
      </c>
      <c r="B2000" s="1" t="s">
        <v>5523</v>
      </c>
      <c r="C2000" t="s">
        <v>284</v>
      </c>
      <c r="D2000" s="9" t="s">
        <v>5524</v>
      </c>
      <c r="E2000" s="9" t="s">
        <v>259</v>
      </c>
      <c r="F2000" s="9" t="s">
        <v>286</v>
      </c>
      <c r="G2000" s="10">
        <v>11</v>
      </c>
      <c r="H2000" s="10" t="s">
        <v>287</v>
      </c>
      <c r="I2000" s="10">
        <v>1945</v>
      </c>
      <c r="J2000" s="11">
        <v>16507</v>
      </c>
      <c r="K2000" s="12" t="s">
        <v>237</v>
      </c>
      <c r="L2000" s="13" t="s">
        <v>5525</v>
      </c>
      <c r="M2000" t="s">
        <v>290</v>
      </c>
      <c r="N2000" t="s">
        <v>291</v>
      </c>
      <c r="O2000" t="s">
        <v>292</v>
      </c>
      <c r="S2000" s="9"/>
      <c r="T2000">
        <v>3</v>
      </c>
      <c r="U2000" s="210" t="s">
        <v>5331</v>
      </c>
      <c r="V2000" s="14">
        <v>1</v>
      </c>
      <c r="W2000" s="14">
        <v>1</v>
      </c>
      <c r="X2000" s="14" t="s">
        <v>294</v>
      </c>
      <c r="Y2000" t="s">
        <v>5526</v>
      </c>
      <c r="Z2000" t="s">
        <v>271</v>
      </c>
      <c r="AA2000">
        <f t="shared" si="31"/>
        <v>4</v>
      </c>
    </row>
    <row r="2001" spans="1:27" x14ac:dyDescent="0.2">
      <c r="A2001">
        <v>191</v>
      </c>
      <c r="B2001" s="1" t="s">
        <v>5520</v>
      </c>
      <c r="C2001" t="s">
        <v>284</v>
      </c>
      <c r="D2001" s="9" t="s">
        <v>5521</v>
      </c>
      <c r="E2001" s="9" t="s">
        <v>259</v>
      </c>
      <c r="F2001" s="9" t="s">
        <v>532</v>
      </c>
      <c r="G2001" s="10">
        <v>11</v>
      </c>
      <c r="H2001" s="10" t="s">
        <v>287</v>
      </c>
      <c r="I2001" s="10">
        <v>1945</v>
      </c>
      <c r="J2001" s="11">
        <v>16507</v>
      </c>
      <c r="K2001" s="12" t="s">
        <v>237</v>
      </c>
      <c r="L2001" s="13" t="s">
        <v>5522</v>
      </c>
      <c r="M2001" t="s">
        <v>290</v>
      </c>
      <c r="N2001" t="s">
        <v>291</v>
      </c>
      <c r="O2001" t="s">
        <v>498</v>
      </c>
      <c r="S2001" s="9"/>
      <c r="T2001">
        <v>3</v>
      </c>
      <c r="U2001" s="210" t="s">
        <v>5331</v>
      </c>
      <c r="V2001" s="14">
        <v>1</v>
      </c>
      <c r="W2001" s="14">
        <v>1</v>
      </c>
      <c r="X2001" s="14" t="s">
        <v>294</v>
      </c>
      <c r="Y2001" t="s">
        <v>3625</v>
      </c>
      <c r="Z2001" t="s">
        <v>271</v>
      </c>
      <c r="AA2001">
        <f t="shared" si="31"/>
        <v>6</v>
      </c>
    </row>
    <row r="2002" spans="1:27" x14ac:dyDescent="0.2">
      <c r="A2002">
        <v>3518</v>
      </c>
      <c r="B2002" s="1" t="s">
        <v>5532</v>
      </c>
      <c r="C2002" t="s">
        <v>1027</v>
      </c>
      <c r="D2002" s="9">
        <v>333</v>
      </c>
      <c r="E2002" s="9" t="s">
        <v>259</v>
      </c>
      <c r="F2002" s="9" t="s">
        <v>883</v>
      </c>
      <c r="G2002" s="10">
        <v>11</v>
      </c>
      <c r="H2002" s="10" t="s">
        <v>287</v>
      </c>
      <c r="I2002" s="10">
        <v>1945</v>
      </c>
      <c r="J2002" s="11">
        <v>16507</v>
      </c>
      <c r="K2002" s="12" t="s">
        <v>237</v>
      </c>
      <c r="L2002" s="13" t="s">
        <v>5533</v>
      </c>
      <c r="M2002" t="s">
        <v>263</v>
      </c>
      <c r="N2002" t="s">
        <v>280</v>
      </c>
      <c r="Q2002" t="s">
        <v>281</v>
      </c>
      <c r="S2002" s="9"/>
      <c r="T2002">
        <v>3</v>
      </c>
      <c r="U2002" s="210" t="s">
        <v>5331</v>
      </c>
      <c r="V2002" s="14">
        <v>1</v>
      </c>
      <c r="W2002" s="14">
        <v>1</v>
      </c>
      <c r="X2002" s="14" t="s">
        <v>270</v>
      </c>
      <c r="Y2002">
        <v>333</v>
      </c>
      <c r="Z2002" t="s">
        <v>1419</v>
      </c>
      <c r="AA2002">
        <f t="shared" si="31"/>
        <v>1</v>
      </c>
    </row>
    <row r="2003" spans="1:27" x14ac:dyDescent="0.2">
      <c r="A2003">
        <v>2776</v>
      </c>
      <c r="B2003" s="1" t="s">
        <v>5527</v>
      </c>
      <c r="C2003" t="s">
        <v>1027</v>
      </c>
      <c r="D2003" s="9" t="s">
        <v>5528</v>
      </c>
      <c r="E2003" s="9" t="s">
        <v>876</v>
      </c>
      <c r="F2003" s="9" t="s">
        <v>1416</v>
      </c>
      <c r="G2003" s="10">
        <v>11</v>
      </c>
      <c r="H2003" s="10" t="s">
        <v>287</v>
      </c>
      <c r="I2003" s="10">
        <v>1945</v>
      </c>
      <c r="J2003" s="11">
        <v>16507</v>
      </c>
      <c r="K2003" s="12" t="s">
        <v>237</v>
      </c>
      <c r="L2003" s="13" t="s">
        <v>5529</v>
      </c>
      <c r="M2003" t="s">
        <v>290</v>
      </c>
      <c r="O2003" t="s">
        <v>498</v>
      </c>
      <c r="S2003" s="9"/>
      <c r="T2003">
        <v>3</v>
      </c>
      <c r="U2003" s="210" t="s">
        <v>5331</v>
      </c>
      <c r="V2003" s="14">
        <v>1</v>
      </c>
      <c r="W2003" s="14">
        <v>1</v>
      </c>
      <c r="X2003" s="14" t="s">
        <v>270</v>
      </c>
      <c r="Y2003">
        <v>84</v>
      </c>
      <c r="Z2003" t="s">
        <v>1419</v>
      </c>
      <c r="AA2003">
        <f t="shared" si="31"/>
        <v>3</v>
      </c>
    </row>
    <row r="2004" spans="1:27" x14ac:dyDescent="0.2">
      <c r="A2004">
        <v>3214</v>
      </c>
      <c r="B2004" s="1" t="s">
        <v>5530</v>
      </c>
      <c r="C2004" t="s">
        <v>1027</v>
      </c>
      <c r="D2004" s="9" t="s">
        <v>3992</v>
      </c>
      <c r="E2004" s="9" t="s">
        <v>876</v>
      </c>
      <c r="F2004" s="9" t="s">
        <v>532</v>
      </c>
      <c r="G2004" s="10">
        <v>11</v>
      </c>
      <c r="H2004" s="10" t="s">
        <v>287</v>
      </c>
      <c r="I2004" s="10">
        <v>1945</v>
      </c>
      <c r="J2004" s="11">
        <v>16507</v>
      </c>
      <c r="K2004" s="12" t="s">
        <v>237</v>
      </c>
      <c r="L2004" s="13" t="s">
        <v>5531</v>
      </c>
      <c r="M2004" t="s">
        <v>290</v>
      </c>
      <c r="N2004" t="s">
        <v>291</v>
      </c>
      <c r="O2004" t="s">
        <v>498</v>
      </c>
      <c r="S2004" s="9"/>
      <c r="T2004">
        <v>3</v>
      </c>
      <c r="U2004" s="210" t="s">
        <v>5331</v>
      </c>
      <c r="V2004" s="14">
        <v>1</v>
      </c>
      <c r="W2004" s="14">
        <v>1</v>
      </c>
      <c r="X2004" s="14" t="s">
        <v>294</v>
      </c>
      <c r="Y2004" t="s">
        <v>3992</v>
      </c>
      <c r="Z2004" t="s">
        <v>1419</v>
      </c>
      <c r="AA2004">
        <f t="shared" si="31"/>
        <v>1</v>
      </c>
    </row>
    <row r="2005" spans="1:27" x14ac:dyDescent="0.2">
      <c r="A2005">
        <v>6161</v>
      </c>
      <c r="B2005" s="1" t="s">
        <v>5534</v>
      </c>
      <c r="C2005" t="s">
        <v>2221</v>
      </c>
      <c r="D2005" s="9">
        <v>25</v>
      </c>
      <c r="E2005" s="9" t="s">
        <v>259</v>
      </c>
      <c r="F2005" s="9" t="s">
        <v>312</v>
      </c>
      <c r="G2005" s="10">
        <v>11</v>
      </c>
      <c r="H2005" s="10" t="s">
        <v>287</v>
      </c>
      <c r="I2005" s="10">
        <v>1945</v>
      </c>
      <c r="J2005" s="11">
        <v>16507</v>
      </c>
      <c r="K2005" s="12" t="s">
        <v>237</v>
      </c>
      <c r="L2005" s="13" t="s">
        <v>5535</v>
      </c>
      <c r="M2005" t="s">
        <v>290</v>
      </c>
      <c r="O2005" t="s">
        <v>320</v>
      </c>
      <c r="S2005" s="9"/>
      <c r="T2005">
        <v>3</v>
      </c>
      <c r="U2005" s="210" t="s">
        <v>5331</v>
      </c>
      <c r="V2005" s="14">
        <v>1</v>
      </c>
      <c r="W2005" s="14">
        <v>1</v>
      </c>
      <c r="X2005" s="14" t="s">
        <v>270</v>
      </c>
      <c r="Y2005">
        <v>25</v>
      </c>
      <c r="Z2005" t="s">
        <v>505</v>
      </c>
      <c r="AA2005">
        <f t="shared" si="31"/>
        <v>1</v>
      </c>
    </row>
    <row r="2006" spans="1:27" x14ac:dyDescent="0.2">
      <c r="A2006">
        <v>7112</v>
      </c>
      <c r="B2006" s="1" t="s">
        <v>5539</v>
      </c>
      <c r="C2006" t="s">
        <v>2221</v>
      </c>
      <c r="D2006" s="9">
        <v>488</v>
      </c>
      <c r="E2006" s="9" t="s">
        <v>259</v>
      </c>
      <c r="F2006" s="9" t="s">
        <v>312</v>
      </c>
      <c r="G2006" s="10">
        <v>11</v>
      </c>
      <c r="H2006" s="10" t="s">
        <v>287</v>
      </c>
      <c r="I2006" s="10">
        <v>1945</v>
      </c>
      <c r="J2006" s="11" t="s">
        <v>5537</v>
      </c>
      <c r="K2006" s="12" t="s">
        <v>415</v>
      </c>
      <c r="L2006" s="13" t="s">
        <v>5540</v>
      </c>
      <c r="M2006" t="s">
        <v>290</v>
      </c>
      <c r="O2006" t="s">
        <v>646</v>
      </c>
      <c r="S2006" s="9"/>
      <c r="T2006">
        <v>3</v>
      </c>
      <c r="U2006" s="210" t="s">
        <v>5331</v>
      </c>
      <c r="V2006" s="14">
        <v>1</v>
      </c>
      <c r="W2006" s="14">
        <v>1</v>
      </c>
      <c r="X2006" s="14" t="s">
        <v>270</v>
      </c>
      <c r="Y2006">
        <v>488</v>
      </c>
      <c r="Z2006" t="s">
        <v>505</v>
      </c>
      <c r="AA2006">
        <f t="shared" si="31"/>
        <v>1</v>
      </c>
    </row>
    <row r="2007" spans="1:27" x14ac:dyDescent="0.2">
      <c r="A2007">
        <v>61</v>
      </c>
      <c r="B2007" s="1" t="s">
        <v>5536</v>
      </c>
      <c r="C2007" t="s">
        <v>2040</v>
      </c>
      <c r="D2007" s="9" t="s">
        <v>2133</v>
      </c>
      <c r="E2007" s="9" t="s">
        <v>259</v>
      </c>
      <c r="F2007" s="9" t="s">
        <v>721</v>
      </c>
      <c r="G2007" s="10">
        <v>11</v>
      </c>
      <c r="H2007" s="10" t="s">
        <v>287</v>
      </c>
      <c r="I2007" s="10">
        <v>1945</v>
      </c>
      <c r="J2007" s="11" t="s">
        <v>5537</v>
      </c>
      <c r="K2007" s="12" t="s">
        <v>415</v>
      </c>
      <c r="L2007" s="13" t="s">
        <v>5538</v>
      </c>
      <c r="M2007" t="s">
        <v>290</v>
      </c>
      <c r="N2007" t="s">
        <v>573</v>
      </c>
      <c r="O2007" t="s">
        <v>292</v>
      </c>
      <c r="S2007" s="9"/>
      <c r="T2007">
        <v>3</v>
      </c>
      <c r="U2007" s="210" t="s">
        <v>5331</v>
      </c>
      <c r="V2007" s="14">
        <v>1</v>
      </c>
      <c r="W2007" s="14">
        <v>1</v>
      </c>
      <c r="X2007" s="14" t="s">
        <v>270</v>
      </c>
      <c r="Y2007">
        <v>692</v>
      </c>
      <c r="Z2007" t="s">
        <v>3085</v>
      </c>
      <c r="AA2007">
        <f t="shared" si="31"/>
        <v>2</v>
      </c>
    </row>
    <row r="2008" spans="1:27" x14ac:dyDescent="0.2">
      <c r="A2008">
        <v>5189</v>
      </c>
      <c r="B2008" s="1" t="s">
        <v>5547</v>
      </c>
      <c r="C2008" t="s">
        <v>1027</v>
      </c>
      <c r="D2008" s="9" t="s">
        <v>2655</v>
      </c>
      <c r="E2008" s="9" t="s">
        <v>876</v>
      </c>
      <c r="F2008" s="9" t="s">
        <v>1416</v>
      </c>
      <c r="G2008" s="10">
        <v>12</v>
      </c>
      <c r="H2008" s="10" t="s">
        <v>287</v>
      </c>
      <c r="I2008" s="10">
        <v>1945</v>
      </c>
      <c r="J2008" s="11">
        <v>16508</v>
      </c>
      <c r="K2008" s="12" t="s">
        <v>237</v>
      </c>
      <c r="L2008" s="13" t="s">
        <v>5543</v>
      </c>
      <c r="M2008" t="s">
        <v>753</v>
      </c>
      <c r="S2008" s="9"/>
      <c r="T2008">
        <v>3</v>
      </c>
      <c r="U2008" s="210" t="s">
        <v>5331</v>
      </c>
      <c r="V2008" s="14">
        <v>1</v>
      </c>
      <c r="W2008" s="14">
        <v>1</v>
      </c>
      <c r="X2008" s="14" t="s">
        <v>270</v>
      </c>
      <c r="Y2008">
        <v>45</v>
      </c>
      <c r="Z2008" t="s">
        <v>1419</v>
      </c>
      <c r="AA2008">
        <f t="shared" si="31"/>
        <v>2</v>
      </c>
    </row>
    <row r="2009" spans="1:27" x14ac:dyDescent="0.2">
      <c r="A2009">
        <v>4132</v>
      </c>
      <c r="B2009" s="1" t="s">
        <v>5553</v>
      </c>
      <c r="C2009" t="s">
        <v>1027</v>
      </c>
      <c r="D2009" s="9">
        <v>248</v>
      </c>
      <c r="E2009" s="9" t="s">
        <v>259</v>
      </c>
      <c r="F2009" s="9" t="s">
        <v>883</v>
      </c>
      <c r="G2009" s="10">
        <v>12</v>
      </c>
      <c r="H2009" s="10" t="s">
        <v>287</v>
      </c>
      <c r="I2009" s="10">
        <v>1945</v>
      </c>
      <c r="J2009" s="11">
        <v>16508</v>
      </c>
      <c r="K2009" s="12" t="s">
        <v>237</v>
      </c>
      <c r="L2009" s="13" t="s">
        <v>5554</v>
      </c>
      <c r="M2009" t="s">
        <v>263</v>
      </c>
      <c r="N2009" t="s">
        <v>264</v>
      </c>
      <c r="O2009" t="s">
        <v>5555</v>
      </c>
      <c r="P2009" s="27" t="s">
        <v>308</v>
      </c>
      <c r="Q2009" t="s">
        <v>267</v>
      </c>
      <c r="R2009" t="s">
        <v>5556</v>
      </c>
      <c r="S2009" s="9"/>
      <c r="T2009">
        <v>3</v>
      </c>
      <c r="U2009" s="210" t="s">
        <v>5331</v>
      </c>
      <c r="V2009" s="14">
        <v>1</v>
      </c>
      <c r="W2009" s="14">
        <v>1</v>
      </c>
      <c r="X2009" s="14" t="s">
        <v>270</v>
      </c>
      <c r="Y2009">
        <v>248</v>
      </c>
      <c r="Z2009" t="s">
        <v>1419</v>
      </c>
      <c r="AA2009">
        <f t="shared" si="31"/>
        <v>1</v>
      </c>
    </row>
    <row r="2010" spans="1:27" x14ac:dyDescent="0.2">
      <c r="A2010">
        <v>5538</v>
      </c>
      <c r="B2010" s="1" t="s">
        <v>5557</v>
      </c>
      <c r="C2010" t="s">
        <v>1027</v>
      </c>
      <c r="D2010" s="9">
        <v>84</v>
      </c>
      <c r="E2010" s="9" t="s">
        <v>876</v>
      </c>
      <c r="F2010" s="9" t="s">
        <v>1416</v>
      </c>
      <c r="G2010" s="10">
        <v>12</v>
      </c>
      <c r="H2010" s="10" t="s">
        <v>287</v>
      </c>
      <c r="I2010" s="10">
        <v>1945</v>
      </c>
      <c r="J2010" s="11">
        <v>16508</v>
      </c>
      <c r="K2010" s="12" t="s">
        <v>237</v>
      </c>
      <c r="L2010" s="13" t="s">
        <v>5558</v>
      </c>
      <c r="M2010" t="s">
        <v>290</v>
      </c>
      <c r="O2010" t="s">
        <v>1840</v>
      </c>
      <c r="S2010" s="9"/>
      <c r="T2010">
        <v>3</v>
      </c>
      <c r="U2010" s="210" t="s">
        <v>5331</v>
      </c>
      <c r="V2010" s="14">
        <v>1</v>
      </c>
      <c r="W2010" s="14">
        <v>1</v>
      </c>
      <c r="X2010" s="14" t="s">
        <v>270</v>
      </c>
      <c r="Y2010">
        <v>84</v>
      </c>
      <c r="Z2010" t="s">
        <v>1419</v>
      </c>
      <c r="AA2010">
        <f t="shared" si="31"/>
        <v>1</v>
      </c>
    </row>
    <row r="2011" spans="1:27" x14ac:dyDescent="0.2">
      <c r="A2011">
        <v>4274</v>
      </c>
      <c r="B2011" s="1" t="s">
        <v>5544</v>
      </c>
      <c r="C2011" t="s">
        <v>507</v>
      </c>
      <c r="D2011" s="9" t="s">
        <v>5545</v>
      </c>
      <c r="E2011" s="9" t="s">
        <v>259</v>
      </c>
      <c r="F2011" s="9" t="s">
        <v>721</v>
      </c>
      <c r="G2011" s="10">
        <v>12</v>
      </c>
      <c r="H2011" s="10" t="s">
        <v>287</v>
      </c>
      <c r="I2011" s="10">
        <v>1945</v>
      </c>
      <c r="J2011" s="11">
        <v>16508</v>
      </c>
      <c r="K2011" s="12" t="s">
        <v>237</v>
      </c>
      <c r="L2011" s="13" t="s">
        <v>5546</v>
      </c>
      <c r="M2011" t="s">
        <v>290</v>
      </c>
      <c r="O2011" t="s">
        <v>3820</v>
      </c>
      <c r="S2011" s="9"/>
      <c r="T2011">
        <v>3</v>
      </c>
      <c r="U2011" s="210" t="s">
        <v>5331</v>
      </c>
      <c r="V2011" s="14">
        <v>1</v>
      </c>
      <c r="W2011" s="14">
        <v>1</v>
      </c>
      <c r="X2011" s="14" t="s">
        <v>270</v>
      </c>
      <c r="Y2011">
        <v>162</v>
      </c>
      <c r="Z2011" t="s">
        <v>18167</v>
      </c>
      <c r="AA2011">
        <f t="shared" si="31"/>
        <v>2</v>
      </c>
    </row>
    <row r="2012" spans="1:27" x14ac:dyDescent="0.2">
      <c r="A2012">
        <v>875</v>
      </c>
      <c r="B2012" s="1" t="s">
        <v>5541</v>
      </c>
      <c r="C2012" t="s">
        <v>491</v>
      </c>
      <c r="D2012" s="9" t="s">
        <v>5542</v>
      </c>
      <c r="E2012" s="9" t="s">
        <v>259</v>
      </c>
      <c r="F2012" s="9" t="s">
        <v>532</v>
      </c>
      <c r="G2012" s="10">
        <v>12</v>
      </c>
      <c r="H2012" s="10" t="s">
        <v>287</v>
      </c>
      <c r="I2012" s="10">
        <v>1945</v>
      </c>
      <c r="J2012" s="11">
        <v>16508</v>
      </c>
      <c r="K2012" s="12" t="s">
        <v>237</v>
      </c>
      <c r="L2012" s="13" t="s">
        <v>5543</v>
      </c>
      <c r="M2012" t="s">
        <v>753</v>
      </c>
      <c r="S2012" s="9"/>
      <c r="T2012">
        <v>3</v>
      </c>
      <c r="U2012" s="210" t="s">
        <v>5331</v>
      </c>
      <c r="V2012" s="14">
        <v>1</v>
      </c>
      <c r="W2012" s="14">
        <v>1</v>
      </c>
      <c r="X2012" s="14" t="s">
        <v>294</v>
      </c>
      <c r="Y2012" t="s">
        <v>3929</v>
      </c>
      <c r="Z2012" t="s">
        <v>271</v>
      </c>
      <c r="AA2012">
        <f t="shared" si="31"/>
        <v>5</v>
      </c>
    </row>
    <row r="2013" spans="1:27" x14ac:dyDescent="0.2">
      <c r="A2013">
        <v>5845</v>
      </c>
      <c r="B2013" s="1" t="s">
        <v>5551</v>
      </c>
      <c r="C2013" t="s">
        <v>2221</v>
      </c>
      <c r="D2013" s="9">
        <v>410</v>
      </c>
      <c r="E2013" s="9" t="s">
        <v>259</v>
      </c>
      <c r="F2013" s="9" t="s">
        <v>312</v>
      </c>
      <c r="G2013" s="10">
        <v>12</v>
      </c>
      <c r="H2013" s="10" t="s">
        <v>287</v>
      </c>
      <c r="I2013" s="10">
        <v>1945</v>
      </c>
      <c r="J2013" s="11">
        <v>16508</v>
      </c>
      <c r="K2013" s="12" t="s">
        <v>415</v>
      </c>
      <c r="L2013" s="13" t="s">
        <v>5552</v>
      </c>
      <c r="M2013" t="s">
        <v>290</v>
      </c>
      <c r="N2013" t="s">
        <v>573</v>
      </c>
      <c r="O2013" t="s">
        <v>292</v>
      </c>
      <c r="S2013" s="9"/>
      <c r="T2013">
        <v>3</v>
      </c>
      <c r="U2013" s="210" t="s">
        <v>5331</v>
      </c>
      <c r="V2013" s="14">
        <v>1</v>
      </c>
      <c r="W2013" s="14">
        <v>1</v>
      </c>
      <c r="X2013" s="14" t="s">
        <v>270</v>
      </c>
      <c r="Y2013">
        <v>410</v>
      </c>
      <c r="Z2013" t="s">
        <v>505</v>
      </c>
      <c r="AA2013">
        <f t="shared" si="31"/>
        <v>1</v>
      </c>
    </row>
    <row r="2014" spans="1:27" x14ac:dyDescent="0.2">
      <c r="A2014">
        <v>6373</v>
      </c>
      <c r="B2014" s="1" t="s">
        <v>5559</v>
      </c>
      <c r="C2014" t="s">
        <v>1027</v>
      </c>
      <c r="D2014" s="9">
        <v>21</v>
      </c>
      <c r="E2014" s="9" t="s">
        <v>259</v>
      </c>
      <c r="F2014" s="9" t="s">
        <v>1416</v>
      </c>
      <c r="G2014" s="10">
        <v>12</v>
      </c>
      <c r="H2014" s="10" t="s">
        <v>287</v>
      </c>
      <c r="I2014" s="10">
        <v>1945</v>
      </c>
      <c r="J2014" s="11" t="s">
        <v>5560</v>
      </c>
      <c r="K2014" s="12" t="s">
        <v>415</v>
      </c>
      <c r="L2014" s="13" t="s">
        <v>179</v>
      </c>
      <c r="M2014" t="s">
        <v>263</v>
      </c>
      <c r="N2014" t="s">
        <v>280</v>
      </c>
      <c r="Q2014" t="s">
        <v>281</v>
      </c>
      <c r="S2014" s="9"/>
      <c r="T2014">
        <v>3</v>
      </c>
      <c r="U2014" s="210" t="s">
        <v>5331</v>
      </c>
      <c r="V2014" s="14">
        <v>1</v>
      </c>
      <c r="W2014" s="14">
        <v>1</v>
      </c>
      <c r="X2014" s="14" t="s">
        <v>270</v>
      </c>
      <c r="Y2014">
        <v>21</v>
      </c>
      <c r="Z2014" t="s">
        <v>271</v>
      </c>
      <c r="AA2014">
        <f t="shared" si="31"/>
        <v>1</v>
      </c>
    </row>
    <row r="2015" spans="1:27" x14ac:dyDescent="0.2">
      <c r="A2015">
        <v>5489</v>
      </c>
      <c r="B2015" s="1" t="s">
        <v>5548</v>
      </c>
      <c r="C2015" t="s">
        <v>507</v>
      </c>
      <c r="D2015" s="9" t="s">
        <v>2138</v>
      </c>
      <c r="E2015" s="9" t="s">
        <v>5549</v>
      </c>
      <c r="F2015" s="9" t="s">
        <v>260</v>
      </c>
      <c r="G2015" s="10">
        <v>12</v>
      </c>
      <c r="H2015" s="10" t="s">
        <v>287</v>
      </c>
      <c r="I2015" s="10">
        <v>1945</v>
      </c>
      <c r="J2015" s="11">
        <v>16508</v>
      </c>
      <c r="K2015" s="12"/>
      <c r="L2015" s="13" t="s">
        <v>5550</v>
      </c>
      <c r="M2015" t="s">
        <v>753</v>
      </c>
      <c r="S2015" s="9"/>
      <c r="T2015">
        <v>3</v>
      </c>
      <c r="U2015" s="210" t="s">
        <v>5331</v>
      </c>
      <c r="V2015" s="14">
        <v>1</v>
      </c>
      <c r="W2015" s="14">
        <v>1</v>
      </c>
      <c r="X2015" s="14" t="s">
        <v>294</v>
      </c>
      <c r="Y2015" t="s">
        <v>2138</v>
      </c>
      <c r="Z2015" t="s">
        <v>18167</v>
      </c>
      <c r="AA2015">
        <f t="shared" si="31"/>
        <v>1</v>
      </c>
    </row>
    <row r="2016" spans="1:27" x14ac:dyDescent="0.2">
      <c r="A2016">
        <v>6476</v>
      </c>
      <c r="B2016" s="1" t="s">
        <v>1226</v>
      </c>
      <c r="C2016" t="s">
        <v>284</v>
      </c>
      <c r="D2016" s="147" t="s">
        <v>18353</v>
      </c>
      <c r="E2016" s="9" t="s">
        <v>259</v>
      </c>
      <c r="F2016" s="9" t="s">
        <v>1701</v>
      </c>
      <c r="G2016" s="10">
        <v>13</v>
      </c>
      <c r="H2016" s="10" t="s">
        <v>287</v>
      </c>
      <c r="I2016" s="10">
        <v>1945</v>
      </c>
      <c r="J2016" s="11">
        <v>16509</v>
      </c>
      <c r="K2016" s="12" t="s">
        <v>237</v>
      </c>
      <c r="L2016" s="13" t="s">
        <v>18112</v>
      </c>
      <c r="M2016" t="s">
        <v>290</v>
      </c>
      <c r="O2016" t="s">
        <v>292</v>
      </c>
      <c r="R2016" s="9"/>
      <c r="S2016" s="9"/>
      <c r="T2016">
        <v>8</v>
      </c>
      <c r="U2016" s="210" t="s">
        <v>1154</v>
      </c>
      <c r="V2016" s="14">
        <v>1</v>
      </c>
      <c r="W2016" s="14">
        <v>1</v>
      </c>
      <c r="X2016" s="14" t="s">
        <v>270</v>
      </c>
      <c r="Y2016">
        <v>23</v>
      </c>
      <c r="Z2016" t="s">
        <v>271</v>
      </c>
      <c r="AA2016">
        <f t="shared" si="31"/>
        <v>2</v>
      </c>
    </row>
    <row r="2017" spans="1:27" x14ac:dyDescent="0.2">
      <c r="A2017">
        <v>7307</v>
      </c>
      <c r="B2017" s="1" t="s">
        <v>5578</v>
      </c>
      <c r="C2017" t="s">
        <v>1027</v>
      </c>
      <c r="D2017" s="9" t="s">
        <v>5579</v>
      </c>
      <c r="E2017" s="9" t="s">
        <v>2806</v>
      </c>
      <c r="F2017" s="9" t="s">
        <v>1416</v>
      </c>
      <c r="G2017" s="10">
        <v>13</v>
      </c>
      <c r="H2017" s="10" t="s">
        <v>287</v>
      </c>
      <c r="I2017" s="10">
        <v>1945</v>
      </c>
      <c r="J2017" s="11">
        <v>16509</v>
      </c>
      <c r="K2017" s="12" t="s">
        <v>237</v>
      </c>
      <c r="L2017" s="13" t="s">
        <v>5580</v>
      </c>
      <c r="M2017" s="13" t="s">
        <v>290</v>
      </c>
      <c r="N2017" t="s">
        <v>291</v>
      </c>
      <c r="O2017" t="s">
        <v>201</v>
      </c>
      <c r="S2017" s="9"/>
      <c r="T2017">
        <v>3</v>
      </c>
      <c r="U2017" s="210" t="s">
        <v>5331</v>
      </c>
      <c r="V2017" s="14">
        <v>1</v>
      </c>
      <c r="W2017" s="14">
        <v>1</v>
      </c>
      <c r="X2017" s="14" t="s">
        <v>294</v>
      </c>
      <c r="Y2017" t="s">
        <v>5579</v>
      </c>
      <c r="Z2017" t="s">
        <v>1419</v>
      </c>
      <c r="AA2017">
        <f t="shared" si="31"/>
        <v>1</v>
      </c>
    </row>
    <row r="2018" spans="1:27" x14ac:dyDescent="0.2">
      <c r="A2018">
        <v>3849</v>
      </c>
      <c r="B2018" s="1" t="s">
        <v>5576</v>
      </c>
      <c r="C2018" t="s">
        <v>3985</v>
      </c>
      <c r="D2018" s="9" t="s">
        <v>2067</v>
      </c>
      <c r="E2018" s="9" t="s">
        <v>2588</v>
      </c>
      <c r="F2018" s="9" t="s">
        <v>776</v>
      </c>
      <c r="G2018" s="10">
        <v>13</v>
      </c>
      <c r="H2018" s="10" t="s">
        <v>287</v>
      </c>
      <c r="I2018" s="10">
        <v>1945</v>
      </c>
      <c r="J2018" s="11">
        <v>16509</v>
      </c>
      <c r="K2018" s="12" t="s">
        <v>237</v>
      </c>
      <c r="L2018" s="13" t="s">
        <v>5577</v>
      </c>
      <c r="M2018" t="s">
        <v>290</v>
      </c>
      <c r="N2018" t="s">
        <v>291</v>
      </c>
      <c r="O2018" t="s">
        <v>498</v>
      </c>
      <c r="S2018" s="9"/>
      <c r="T2018">
        <v>3</v>
      </c>
      <c r="U2018" s="210" t="s">
        <v>5331</v>
      </c>
      <c r="V2018" s="14">
        <v>1</v>
      </c>
      <c r="W2018" s="14">
        <v>1</v>
      </c>
      <c r="X2018" s="14" t="s">
        <v>294</v>
      </c>
      <c r="Y2018" t="s">
        <v>2067</v>
      </c>
      <c r="Z2018" t="s">
        <v>18167</v>
      </c>
      <c r="AA2018">
        <f t="shared" si="31"/>
        <v>1</v>
      </c>
    </row>
    <row r="2019" spans="1:27" x14ac:dyDescent="0.2">
      <c r="A2019">
        <v>1056</v>
      </c>
      <c r="B2019" s="1" t="s">
        <v>5571</v>
      </c>
      <c r="C2019" t="s">
        <v>2040</v>
      </c>
      <c r="D2019" s="9" t="s">
        <v>1535</v>
      </c>
      <c r="E2019" s="9" t="s">
        <v>259</v>
      </c>
      <c r="F2019" s="9" t="s">
        <v>721</v>
      </c>
      <c r="G2019" s="10">
        <v>13</v>
      </c>
      <c r="H2019" s="10" t="s">
        <v>287</v>
      </c>
      <c r="I2019" s="10">
        <v>1945</v>
      </c>
      <c r="J2019" s="11">
        <v>16509</v>
      </c>
      <c r="K2019" s="12" t="s">
        <v>237</v>
      </c>
      <c r="L2019" s="13" t="s">
        <v>5572</v>
      </c>
      <c r="M2019" t="s">
        <v>290</v>
      </c>
      <c r="N2019" t="s">
        <v>291</v>
      </c>
      <c r="O2019" t="s">
        <v>93</v>
      </c>
      <c r="S2019" s="9"/>
      <c r="T2019">
        <v>3</v>
      </c>
      <c r="U2019" s="210" t="s">
        <v>5331</v>
      </c>
      <c r="V2019" s="14">
        <v>1</v>
      </c>
      <c r="W2019" s="14">
        <v>1</v>
      </c>
      <c r="X2019" s="14" t="s">
        <v>270</v>
      </c>
      <c r="Y2019">
        <v>109</v>
      </c>
      <c r="Z2019" t="s">
        <v>271</v>
      </c>
      <c r="AA2019">
        <f t="shared" si="31"/>
        <v>2</v>
      </c>
    </row>
    <row r="2020" spans="1:27" x14ac:dyDescent="0.2">
      <c r="A2020">
        <v>6525</v>
      </c>
      <c r="B2020" s="1" t="s">
        <v>5564</v>
      </c>
      <c r="C2020" t="s">
        <v>1523</v>
      </c>
      <c r="D2020" s="9" t="s">
        <v>5565</v>
      </c>
      <c r="E2020" s="9" t="s">
        <v>259</v>
      </c>
      <c r="F2020" s="9" t="s">
        <v>312</v>
      </c>
      <c r="G2020" s="10">
        <v>13</v>
      </c>
      <c r="H2020" s="10" t="s">
        <v>287</v>
      </c>
      <c r="I2020" s="10">
        <v>1945</v>
      </c>
      <c r="J2020" s="11">
        <v>16509</v>
      </c>
      <c r="K2020" s="12" t="s">
        <v>237</v>
      </c>
      <c r="L2020" s="13" t="s">
        <v>5566</v>
      </c>
      <c r="M2020" t="s">
        <v>290</v>
      </c>
      <c r="O2020" t="s">
        <v>498</v>
      </c>
      <c r="S2020" s="9"/>
      <c r="T2020">
        <v>3</v>
      </c>
      <c r="U2020" s="210" t="s">
        <v>5331</v>
      </c>
      <c r="V2020" s="14">
        <v>1</v>
      </c>
      <c r="W2020" s="14">
        <v>1</v>
      </c>
      <c r="X2020" s="14" t="s">
        <v>270</v>
      </c>
      <c r="Y2020">
        <v>264</v>
      </c>
      <c r="Z2020" t="s">
        <v>505</v>
      </c>
      <c r="AA2020">
        <f t="shared" si="31"/>
        <v>2</v>
      </c>
    </row>
    <row r="2021" spans="1:27" x14ac:dyDescent="0.2">
      <c r="A2021">
        <v>6233</v>
      </c>
      <c r="B2021" s="1" t="s">
        <v>5581</v>
      </c>
      <c r="C2021" t="s">
        <v>1798</v>
      </c>
      <c r="D2021" s="9">
        <v>627</v>
      </c>
      <c r="E2021" s="9" t="s">
        <v>259</v>
      </c>
      <c r="F2021" s="9" t="s">
        <v>721</v>
      </c>
      <c r="G2021" s="10">
        <v>13</v>
      </c>
      <c r="H2021" s="10" t="s">
        <v>287</v>
      </c>
      <c r="I2021" s="10">
        <v>1945</v>
      </c>
      <c r="J2021" s="11">
        <v>16509</v>
      </c>
      <c r="K2021" s="12" t="s">
        <v>237</v>
      </c>
      <c r="L2021" s="13" t="s">
        <v>5582</v>
      </c>
      <c r="M2021" t="s">
        <v>290</v>
      </c>
      <c r="N2021" t="s">
        <v>291</v>
      </c>
      <c r="O2021" t="s">
        <v>695</v>
      </c>
      <c r="S2021" s="9"/>
      <c r="T2021">
        <v>3</v>
      </c>
      <c r="U2021" s="210" t="s">
        <v>5331</v>
      </c>
      <c r="V2021" s="14">
        <v>1</v>
      </c>
      <c r="W2021" s="14">
        <v>1</v>
      </c>
      <c r="X2021" s="14" t="s">
        <v>270</v>
      </c>
      <c r="Y2021">
        <v>627</v>
      </c>
      <c r="Z2021" t="s">
        <v>271</v>
      </c>
      <c r="AA2021">
        <f t="shared" si="31"/>
        <v>1</v>
      </c>
    </row>
    <row r="2022" spans="1:27" x14ac:dyDescent="0.2">
      <c r="A2022">
        <v>4281</v>
      </c>
      <c r="B2022" s="1" t="s">
        <v>5573</v>
      </c>
      <c r="C2022" t="s">
        <v>1027</v>
      </c>
      <c r="D2022" s="9" t="s">
        <v>5574</v>
      </c>
      <c r="E2022" s="9" t="s">
        <v>259</v>
      </c>
      <c r="F2022" s="9" t="s">
        <v>1416</v>
      </c>
      <c r="G2022" s="10">
        <v>13</v>
      </c>
      <c r="H2022" s="10" t="s">
        <v>287</v>
      </c>
      <c r="I2022" s="10">
        <v>1945</v>
      </c>
      <c r="J2022" s="11">
        <v>16509</v>
      </c>
      <c r="K2022" s="12" t="s">
        <v>237</v>
      </c>
      <c r="L2022" s="13" t="s">
        <v>5575</v>
      </c>
      <c r="M2022" t="s">
        <v>290</v>
      </c>
      <c r="O2022" t="s">
        <v>292</v>
      </c>
      <c r="S2022" s="9"/>
      <c r="T2022">
        <v>3</v>
      </c>
      <c r="U2022" s="210" t="s">
        <v>5331</v>
      </c>
      <c r="V2022" s="14">
        <v>1</v>
      </c>
      <c r="W2022" s="14">
        <v>1</v>
      </c>
      <c r="X2022" s="14" t="s">
        <v>270</v>
      </c>
      <c r="Y2022">
        <v>21</v>
      </c>
      <c r="Z2022" t="s">
        <v>271</v>
      </c>
      <c r="AA2022">
        <f t="shared" si="31"/>
        <v>2</v>
      </c>
    </row>
    <row r="2023" spans="1:27" x14ac:dyDescent="0.2">
      <c r="A2023">
        <v>2595</v>
      </c>
      <c r="B2023" s="1" t="s">
        <v>5561</v>
      </c>
      <c r="C2023" t="s">
        <v>1027</v>
      </c>
      <c r="D2023" s="9" t="s">
        <v>5562</v>
      </c>
      <c r="E2023" s="9" t="s">
        <v>259</v>
      </c>
      <c r="F2023" s="9" t="s">
        <v>532</v>
      </c>
      <c r="G2023" s="10">
        <v>13</v>
      </c>
      <c r="H2023" s="10" t="s">
        <v>287</v>
      </c>
      <c r="I2023" s="10">
        <v>1945</v>
      </c>
      <c r="J2023" s="11">
        <v>16509</v>
      </c>
      <c r="K2023" s="12" t="s">
        <v>237</v>
      </c>
      <c r="L2023" s="13" t="s">
        <v>5563</v>
      </c>
      <c r="M2023" t="s">
        <v>290</v>
      </c>
      <c r="N2023" t="s">
        <v>291</v>
      </c>
      <c r="O2023" t="s">
        <v>292</v>
      </c>
      <c r="S2023" s="9"/>
      <c r="T2023">
        <v>3</v>
      </c>
      <c r="U2023" s="210" t="s">
        <v>5331</v>
      </c>
      <c r="V2023" s="14">
        <v>1</v>
      </c>
      <c r="W2023" s="14">
        <v>1</v>
      </c>
      <c r="X2023" s="14" t="s">
        <v>294</v>
      </c>
      <c r="Y2023" t="s">
        <v>2824</v>
      </c>
      <c r="Z2023" t="s">
        <v>271</v>
      </c>
      <c r="AA2023">
        <f t="shared" si="31"/>
        <v>3</v>
      </c>
    </row>
    <row r="2024" spans="1:27" x14ac:dyDescent="0.2">
      <c r="A2024">
        <v>5126</v>
      </c>
      <c r="B2024" s="1" t="s">
        <v>5569</v>
      </c>
      <c r="C2024" t="s">
        <v>3985</v>
      </c>
      <c r="D2024" s="9" t="s">
        <v>5570</v>
      </c>
      <c r="E2024" s="9" t="s">
        <v>259</v>
      </c>
      <c r="F2024" s="9" t="s">
        <v>721</v>
      </c>
      <c r="G2024" s="10">
        <v>13</v>
      </c>
      <c r="H2024" s="10" t="s">
        <v>287</v>
      </c>
      <c r="I2024" s="10">
        <v>1945</v>
      </c>
      <c r="J2024" s="11" t="s">
        <v>5584</v>
      </c>
      <c r="K2024" s="12" t="s">
        <v>415</v>
      </c>
      <c r="L2024" s="117" t="s">
        <v>18521</v>
      </c>
      <c r="M2024" t="s">
        <v>279</v>
      </c>
      <c r="N2024" t="s">
        <v>280</v>
      </c>
      <c r="Q2024" t="s">
        <v>281</v>
      </c>
      <c r="S2024" s="9"/>
      <c r="T2024">
        <v>3</v>
      </c>
      <c r="U2024" s="210" t="s">
        <v>5331</v>
      </c>
      <c r="V2024" s="14">
        <v>1</v>
      </c>
      <c r="W2024" s="14">
        <v>1</v>
      </c>
      <c r="X2024" s="14" t="s">
        <v>270</v>
      </c>
      <c r="Y2024">
        <v>163</v>
      </c>
      <c r="Z2024" t="s">
        <v>18167</v>
      </c>
      <c r="AA2024">
        <f t="shared" si="31"/>
        <v>2</v>
      </c>
    </row>
    <row r="2025" spans="1:27" x14ac:dyDescent="0.2">
      <c r="A2025">
        <v>6093</v>
      </c>
      <c r="B2025" s="1" t="s">
        <v>5583</v>
      </c>
      <c r="C2025" t="s">
        <v>1027</v>
      </c>
      <c r="D2025" s="26">
        <v>23</v>
      </c>
      <c r="E2025" s="9" t="s">
        <v>259</v>
      </c>
      <c r="F2025" s="9" t="s">
        <v>413</v>
      </c>
      <c r="G2025" s="10">
        <v>13</v>
      </c>
      <c r="H2025" s="10" t="s">
        <v>287</v>
      </c>
      <c r="I2025" s="10">
        <v>1945</v>
      </c>
      <c r="J2025" s="11" t="s">
        <v>5584</v>
      </c>
      <c r="K2025" s="12" t="s">
        <v>415</v>
      </c>
      <c r="L2025" s="13" t="s">
        <v>18725</v>
      </c>
      <c r="M2025" t="s">
        <v>332</v>
      </c>
      <c r="N2025" t="s">
        <v>333</v>
      </c>
      <c r="Q2025" t="s">
        <v>334</v>
      </c>
      <c r="S2025" s="9"/>
      <c r="T2025">
        <v>3</v>
      </c>
      <c r="U2025" s="210" t="s">
        <v>5331</v>
      </c>
      <c r="V2025" s="14">
        <v>1</v>
      </c>
      <c r="W2025" s="14">
        <v>1</v>
      </c>
      <c r="X2025" s="14" t="s">
        <v>270</v>
      </c>
      <c r="Y2025">
        <v>23</v>
      </c>
      <c r="Z2025" t="s">
        <v>271</v>
      </c>
      <c r="AA2025">
        <f t="shared" si="31"/>
        <v>1</v>
      </c>
    </row>
    <row r="2026" spans="1:27" x14ac:dyDescent="0.2">
      <c r="A2026">
        <v>809</v>
      </c>
      <c r="B2026" s="1" t="s">
        <v>5567</v>
      </c>
      <c r="C2026" t="s">
        <v>1523</v>
      </c>
      <c r="D2026" s="9" t="s">
        <v>2257</v>
      </c>
      <c r="E2026" s="9" t="s">
        <v>275</v>
      </c>
      <c r="F2026" s="9" t="s">
        <v>312</v>
      </c>
      <c r="G2026" s="10">
        <v>13</v>
      </c>
      <c r="H2026" s="10" t="s">
        <v>287</v>
      </c>
      <c r="I2026" s="10">
        <v>1945</v>
      </c>
      <c r="J2026" s="11">
        <v>16509</v>
      </c>
      <c r="K2026" s="12"/>
      <c r="L2026" s="13" t="s">
        <v>5568</v>
      </c>
      <c r="M2026" t="s">
        <v>334</v>
      </c>
      <c r="S2026" s="9"/>
      <c r="T2026">
        <v>3</v>
      </c>
      <c r="U2026" s="210" t="s">
        <v>5331</v>
      </c>
      <c r="V2026" s="14">
        <v>1</v>
      </c>
      <c r="W2026" s="14">
        <v>1</v>
      </c>
      <c r="X2026" s="14" t="s">
        <v>270</v>
      </c>
      <c r="Y2026">
        <v>256</v>
      </c>
      <c r="Z2026" t="s">
        <v>505</v>
      </c>
      <c r="AA2026">
        <f t="shared" si="31"/>
        <v>2</v>
      </c>
    </row>
    <row r="2027" spans="1:27" x14ac:dyDescent="0.2">
      <c r="A2027">
        <v>4131</v>
      </c>
      <c r="B2027" s="1" t="s">
        <v>5589</v>
      </c>
      <c r="C2027" t="s">
        <v>3985</v>
      </c>
      <c r="D2027" s="9" t="s">
        <v>2067</v>
      </c>
      <c r="E2027" s="9" t="s">
        <v>508</v>
      </c>
      <c r="F2027" s="9" t="s">
        <v>776</v>
      </c>
      <c r="G2027" s="10">
        <v>14</v>
      </c>
      <c r="H2027" s="10" t="s">
        <v>287</v>
      </c>
      <c r="I2027" s="10">
        <v>1945</v>
      </c>
      <c r="J2027" s="11">
        <v>16510</v>
      </c>
      <c r="K2027" s="12" t="s">
        <v>237</v>
      </c>
      <c r="L2027" s="13" t="s">
        <v>5590</v>
      </c>
      <c r="M2027" t="s">
        <v>290</v>
      </c>
      <c r="N2027" t="s">
        <v>291</v>
      </c>
      <c r="O2027" t="s">
        <v>498</v>
      </c>
      <c r="S2027" s="9"/>
      <c r="T2027">
        <v>3</v>
      </c>
      <c r="U2027" s="210" t="s">
        <v>5331</v>
      </c>
      <c r="V2027" s="14">
        <v>1</v>
      </c>
      <c r="W2027" s="14">
        <v>1</v>
      </c>
      <c r="X2027" s="14" t="s">
        <v>294</v>
      </c>
      <c r="Y2027" t="s">
        <v>2067</v>
      </c>
      <c r="Z2027" t="s">
        <v>18167</v>
      </c>
      <c r="AA2027">
        <f t="shared" si="31"/>
        <v>1</v>
      </c>
    </row>
    <row r="2028" spans="1:27" x14ac:dyDescent="0.2">
      <c r="A2028">
        <v>4374</v>
      </c>
      <c r="B2028" s="1" t="s">
        <v>5591</v>
      </c>
      <c r="C2028" t="s">
        <v>3985</v>
      </c>
      <c r="D2028" s="9" t="s">
        <v>2067</v>
      </c>
      <c r="E2028" s="9" t="s">
        <v>508</v>
      </c>
      <c r="F2028" s="9" t="s">
        <v>776</v>
      </c>
      <c r="G2028" s="10">
        <v>14</v>
      </c>
      <c r="H2028" s="10" t="s">
        <v>287</v>
      </c>
      <c r="I2028" s="10">
        <v>1945</v>
      </c>
      <c r="J2028" s="11">
        <v>16510</v>
      </c>
      <c r="K2028" s="12" t="s">
        <v>237</v>
      </c>
      <c r="L2028" s="13" t="s">
        <v>5592</v>
      </c>
      <c r="M2028" t="s">
        <v>290</v>
      </c>
      <c r="N2028" t="s">
        <v>291</v>
      </c>
      <c r="O2028" t="s">
        <v>498</v>
      </c>
      <c r="S2028" s="9"/>
      <c r="T2028">
        <v>3</v>
      </c>
      <c r="U2028" s="210" t="s">
        <v>5331</v>
      </c>
      <c r="V2028" s="14">
        <v>1</v>
      </c>
      <c r="W2028" s="14">
        <v>1</v>
      </c>
      <c r="X2028" s="14" t="s">
        <v>294</v>
      </c>
      <c r="Y2028" t="s">
        <v>2067</v>
      </c>
      <c r="Z2028" t="s">
        <v>18167</v>
      </c>
      <c r="AA2028">
        <f t="shared" si="31"/>
        <v>1</v>
      </c>
    </row>
    <row r="2029" spans="1:27" x14ac:dyDescent="0.2">
      <c r="A2029">
        <v>2602</v>
      </c>
      <c r="B2029" s="1" t="s">
        <v>5585</v>
      </c>
      <c r="C2029" t="s">
        <v>1027</v>
      </c>
      <c r="D2029" s="9" t="s">
        <v>1888</v>
      </c>
      <c r="E2029" s="9" t="s">
        <v>259</v>
      </c>
      <c r="F2029" s="9" t="s">
        <v>1885</v>
      </c>
      <c r="G2029" s="10">
        <v>14</v>
      </c>
      <c r="H2029" s="10" t="s">
        <v>287</v>
      </c>
      <c r="I2029" s="10">
        <v>1945</v>
      </c>
      <c r="J2029" s="11">
        <v>16510</v>
      </c>
      <c r="K2029" s="12" t="s">
        <v>237</v>
      </c>
      <c r="L2029" s="13" t="s">
        <v>5586</v>
      </c>
      <c r="M2029" t="s">
        <v>781</v>
      </c>
      <c r="S2029" s="9"/>
      <c r="T2029">
        <v>3</v>
      </c>
      <c r="U2029" s="210" t="s">
        <v>5331</v>
      </c>
      <c r="V2029" s="14">
        <v>1</v>
      </c>
      <c r="W2029" s="14">
        <v>1</v>
      </c>
      <c r="X2029" s="14" t="s">
        <v>294</v>
      </c>
      <c r="Y2029" t="s">
        <v>1888</v>
      </c>
      <c r="Z2029" t="s">
        <v>1419</v>
      </c>
      <c r="AA2029">
        <f t="shared" si="31"/>
        <v>1</v>
      </c>
    </row>
    <row r="2030" spans="1:27" x14ac:dyDescent="0.2">
      <c r="A2030">
        <v>2625</v>
      </c>
      <c r="B2030" s="1" t="s">
        <v>5587</v>
      </c>
      <c r="C2030" t="s">
        <v>1027</v>
      </c>
      <c r="D2030" s="9" t="s">
        <v>1888</v>
      </c>
      <c r="E2030" s="9" t="s">
        <v>259</v>
      </c>
      <c r="F2030" s="9" t="s">
        <v>1885</v>
      </c>
      <c r="G2030" s="10">
        <v>14</v>
      </c>
      <c r="H2030" s="10" t="s">
        <v>287</v>
      </c>
      <c r="I2030" s="10">
        <v>1945</v>
      </c>
      <c r="J2030" s="11">
        <v>16510</v>
      </c>
      <c r="K2030" s="12" t="s">
        <v>237</v>
      </c>
      <c r="L2030" s="13" t="s">
        <v>5588</v>
      </c>
      <c r="M2030" t="s">
        <v>781</v>
      </c>
      <c r="S2030" s="9"/>
      <c r="T2030">
        <v>3</v>
      </c>
      <c r="U2030" s="210" t="s">
        <v>5331</v>
      </c>
      <c r="V2030" s="14">
        <v>1</v>
      </c>
      <c r="W2030" s="14">
        <v>1</v>
      </c>
      <c r="X2030" s="14" t="s">
        <v>294</v>
      </c>
      <c r="Y2030" t="s">
        <v>1888</v>
      </c>
      <c r="Z2030" t="s">
        <v>1419</v>
      </c>
      <c r="AA2030">
        <f t="shared" si="31"/>
        <v>1</v>
      </c>
    </row>
    <row r="2031" spans="1:27" x14ac:dyDescent="0.2">
      <c r="A2031">
        <v>6514</v>
      </c>
      <c r="B2031" s="1" t="s">
        <v>5593</v>
      </c>
      <c r="C2031" t="s">
        <v>2534</v>
      </c>
      <c r="D2031" s="9">
        <v>157</v>
      </c>
      <c r="E2031" s="9" t="s">
        <v>259</v>
      </c>
      <c r="F2031" s="9" t="s">
        <v>1701</v>
      </c>
      <c r="G2031" s="10">
        <v>14</v>
      </c>
      <c r="H2031" s="10" t="s">
        <v>287</v>
      </c>
      <c r="I2031" s="10">
        <v>1945</v>
      </c>
      <c r="J2031" s="22" t="s">
        <v>5594</v>
      </c>
      <c r="K2031" s="12" t="s">
        <v>415</v>
      </c>
      <c r="L2031" s="13" t="s">
        <v>18531</v>
      </c>
      <c r="M2031" t="s">
        <v>332</v>
      </c>
      <c r="N2031" t="s">
        <v>333</v>
      </c>
      <c r="Q2031" t="s">
        <v>334</v>
      </c>
      <c r="S2031" s="9"/>
      <c r="T2031">
        <v>3</v>
      </c>
      <c r="U2031" s="210" t="s">
        <v>5331</v>
      </c>
      <c r="V2031" s="14">
        <v>1</v>
      </c>
      <c r="W2031" s="14">
        <v>1</v>
      </c>
      <c r="X2031" s="14" t="s">
        <v>270</v>
      </c>
      <c r="Y2031">
        <v>157</v>
      </c>
      <c r="Z2031" t="s">
        <v>505</v>
      </c>
      <c r="AA2031">
        <f t="shared" si="31"/>
        <v>1</v>
      </c>
    </row>
    <row r="2032" spans="1:27" x14ac:dyDescent="0.2">
      <c r="A2032">
        <v>6422</v>
      </c>
      <c r="B2032" s="1" t="s">
        <v>5595</v>
      </c>
      <c r="C2032" t="s">
        <v>2221</v>
      </c>
      <c r="D2032" s="9">
        <v>85</v>
      </c>
      <c r="E2032" s="9" t="s">
        <v>259</v>
      </c>
      <c r="F2032" s="9" t="s">
        <v>1701</v>
      </c>
      <c r="G2032" s="10">
        <v>14</v>
      </c>
      <c r="H2032" s="10" t="s">
        <v>287</v>
      </c>
      <c r="I2032" s="10">
        <v>1945</v>
      </c>
      <c r="J2032" s="11" t="s">
        <v>5594</v>
      </c>
      <c r="K2032" s="12" t="s">
        <v>415</v>
      </c>
      <c r="L2032" s="13" t="s">
        <v>18609</v>
      </c>
      <c r="M2032" t="s">
        <v>263</v>
      </c>
      <c r="N2032" t="s">
        <v>771</v>
      </c>
      <c r="O2032" t="s">
        <v>280</v>
      </c>
      <c r="Q2032" t="s">
        <v>672</v>
      </c>
      <c r="S2032" s="9"/>
      <c r="T2032">
        <v>3</v>
      </c>
      <c r="U2032" s="210" t="s">
        <v>5331</v>
      </c>
      <c r="V2032" s="14">
        <v>1</v>
      </c>
      <c r="W2032" s="14">
        <v>1</v>
      </c>
      <c r="X2032" s="14" t="s">
        <v>270</v>
      </c>
      <c r="Y2032">
        <v>85</v>
      </c>
      <c r="Z2032" t="s">
        <v>505</v>
      </c>
      <c r="AA2032">
        <f t="shared" si="31"/>
        <v>1</v>
      </c>
    </row>
    <row r="2033" spans="1:27" x14ac:dyDescent="0.2">
      <c r="A2033">
        <v>2163</v>
      </c>
      <c r="B2033" s="1" t="s">
        <v>5596</v>
      </c>
      <c r="C2033" t="s">
        <v>284</v>
      </c>
      <c r="D2033" s="9" t="s">
        <v>5597</v>
      </c>
      <c r="E2033" s="9" t="s">
        <v>259</v>
      </c>
      <c r="F2033" s="9" t="s">
        <v>532</v>
      </c>
      <c r="G2033" s="10">
        <v>16</v>
      </c>
      <c r="H2033" s="10" t="s">
        <v>287</v>
      </c>
      <c r="I2033" s="10">
        <v>1945</v>
      </c>
      <c r="J2033" s="11">
        <v>16512</v>
      </c>
      <c r="K2033" s="12" t="s">
        <v>237</v>
      </c>
      <c r="L2033" s="13" t="s">
        <v>5598</v>
      </c>
      <c r="M2033" t="s">
        <v>290</v>
      </c>
      <c r="N2033" t="s">
        <v>291</v>
      </c>
      <c r="O2033" t="s">
        <v>695</v>
      </c>
      <c r="S2033" s="9"/>
      <c r="T2033">
        <v>3</v>
      </c>
      <c r="U2033" s="210" t="s">
        <v>5331</v>
      </c>
      <c r="V2033" s="14">
        <v>1</v>
      </c>
      <c r="W2033" s="14">
        <v>1</v>
      </c>
      <c r="X2033" s="14" t="s">
        <v>294</v>
      </c>
      <c r="Y2033" t="s">
        <v>1242</v>
      </c>
      <c r="Z2033" t="s">
        <v>271</v>
      </c>
      <c r="AA2033">
        <f t="shared" si="31"/>
        <v>4</v>
      </c>
    </row>
    <row r="2034" spans="1:27" x14ac:dyDescent="0.2">
      <c r="A2034">
        <v>3006</v>
      </c>
      <c r="B2034" s="1" t="s">
        <v>5599</v>
      </c>
      <c r="C2034" t="s">
        <v>1523</v>
      </c>
      <c r="D2034" s="9" t="s">
        <v>5600</v>
      </c>
      <c r="E2034" s="9" t="s">
        <v>259</v>
      </c>
      <c r="F2034" s="9" t="s">
        <v>312</v>
      </c>
      <c r="G2034" s="10">
        <v>16</v>
      </c>
      <c r="H2034" s="10" t="s">
        <v>287</v>
      </c>
      <c r="I2034" s="10">
        <v>1945</v>
      </c>
      <c r="J2034" s="11">
        <v>16512</v>
      </c>
      <c r="K2034" s="12" t="s">
        <v>237</v>
      </c>
      <c r="L2034" s="13" t="s">
        <v>5602</v>
      </c>
      <c r="M2034" t="s">
        <v>290</v>
      </c>
      <c r="O2034" t="s">
        <v>933</v>
      </c>
      <c r="S2034" s="9"/>
      <c r="T2034">
        <v>3</v>
      </c>
      <c r="U2034" s="210" t="s">
        <v>5331</v>
      </c>
      <c r="V2034" s="14">
        <v>1</v>
      </c>
      <c r="W2034" s="14">
        <v>1</v>
      </c>
      <c r="X2034" s="14" t="s">
        <v>270</v>
      </c>
      <c r="Y2034">
        <v>409</v>
      </c>
      <c r="Z2034" t="s">
        <v>505</v>
      </c>
      <c r="AA2034">
        <f t="shared" si="31"/>
        <v>3</v>
      </c>
    </row>
    <row r="2035" spans="1:27" x14ac:dyDescent="0.2">
      <c r="A2035">
        <v>47</v>
      </c>
      <c r="B2035" s="1" t="s">
        <v>5605</v>
      </c>
      <c r="C2035" t="s">
        <v>1352</v>
      </c>
      <c r="D2035" s="9" t="s">
        <v>5606</v>
      </c>
      <c r="E2035" s="9" t="s">
        <v>275</v>
      </c>
      <c r="F2035" s="9" t="s">
        <v>260</v>
      </c>
      <c r="G2035" s="10">
        <v>16</v>
      </c>
      <c r="H2035" s="10" t="s">
        <v>287</v>
      </c>
      <c r="I2035" s="10">
        <v>1945</v>
      </c>
      <c r="J2035" s="11">
        <v>16512</v>
      </c>
      <c r="K2035" s="12" t="s">
        <v>237</v>
      </c>
      <c r="L2035" s="13" t="s">
        <v>5607</v>
      </c>
      <c r="M2035" t="s">
        <v>290</v>
      </c>
      <c r="N2035" t="s">
        <v>291</v>
      </c>
      <c r="O2035" t="s">
        <v>933</v>
      </c>
      <c r="S2035" s="9"/>
      <c r="T2035">
        <v>3</v>
      </c>
      <c r="U2035" s="210" t="s">
        <v>5331</v>
      </c>
      <c r="V2035" s="14">
        <v>1</v>
      </c>
      <c r="W2035" s="14">
        <v>1</v>
      </c>
      <c r="X2035" s="14" t="s">
        <v>294</v>
      </c>
      <c r="Y2035" t="s">
        <v>5608</v>
      </c>
      <c r="Z2035" t="s">
        <v>271</v>
      </c>
      <c r="AA2035">
        <f t="shared" si="31"/>
        <v>2</v>
      </c>
    </row>
    <row r="2036" spans="1:27" x14ac:dyDescent="0.2">
      <c r="A2036">
        <v>2736</v>
      </c>
      <c r="B2036" s="1" t="s">
        <v>5609</v>
      </c>
      <c r="C2036" t="s">
        <v>2221</v>
      </c>
      <c r="D2036" s="9">
        <v>406</v>
      </c>
      <c r="E2036" s="9" t="s">
        <v>259</v>
      </c>
      <c r="F2036" s="9" t="s">
        <v>5601</v>
      </c>
      <c r="G2036" s="10">
        <v>16</v>
      </c>
      <c r="H2036" s="10" t="s">
        <v>287</v>
      </c>
      <c r="I2036" s="10">
        <v>1945</v>
      </c>
      <c r="J2036" s="11">
        <v>16512</v>
      </c>
      <c r="K2036" s="12" t="s">
        <v>237</v>
      </c>
      <c r="L2036" s="13" t="s">
        <v>5610</v>
      </c>
      <c r="M2036" t="s">
        <v>290</v>
      </c>
      <c r="N2036" t="s">
        <v>291</v>
      </c>
      <c r="O2036" t="s">
        <v>2316</v>
      </c>
      <c r="S2036" s="9"/>
      <c r="T2036">
        <v>3</v>
      </c>
      <c r="U2036" s="210" t="s">
        <v>5331</v>
      </c>
      <c r="V2036" s="14">
        <v>1</v>
      </c>
      <c r="W2036" s="14">
        <v>1</v>
      </c>
      <c r="X2036" s="14" t="s">
        <v>270</v>
      </c>
      <c r="Y2036">
        <v>406</v>
      </c>
      <c r="Z2036" t="s">
        <v>505</v>
      </c>
      <c r="AA2036">
        <f t="shared" si="31"/>
        <v>1</v>
      </c>
    </row>
    <row r="2037" spans="1:27" x14ac:dyDescent="0.2">
      <c r="A2037">
        <v>2761</v>
      </c>
      <c r="B2037" s="1" t="s">
        <v>5603</v>
      </c>
      <c r="C2037" t="s">
        <v>2221</v>
      </c>
      <c r="D2037" s="9" t="s">
        <v>5008</v>
      </c>
      <c r="E2037" s="9" t="s">
        <v>275</v>
      </c>
      <c r="F2037" s="9" t="s">
        <v>312</v>
      </c>
      <c r="G2037" s="10">
        <v>16</v>
      </c>
      <c r="H2037" s="10" t="s">
        <v>287</v>
      </c>
      <c r="I2037" s="10">
        <v>1945</v>
      </c>
      <c r="J2037" s="11">
        <v>16512</v>
      </c>
      <c r="K2037" s="12" t="s">
        <v>237</v>
      </c>
      <c r="L2037" s="13" t="s">
        <v>5604</v>
      </c>
      <c r="M2037" s="53" t="s">
        <v>290</v>
      </c>
      <c r="O2037" t="s">
        <v>760</v>
      </c>
      <c r="S2037" s="9"/>
      <c r="T2037">
        <v>3</v>
      </c>
      <c r="U2037" s="210" t="s">
        <v>5331</v>
      </c>
      <c r="V2037" s="14">
        <v>1</v>
      </c>
      <c r="W2037" s="14">
        <v>1</v>
      </c>
      <c r="X2037" s="14" t="s">
        <v>270</v>
      </c>
      <c r="Y2037" t="s">
        <v>4803</v>
      </c>
      <c r="Z2037" t="s">
        <v>505</v>
      </c>
      <c r="AA2037">
        <f t="shared" si="31"/>
        <v>2</v>
      </c>
    </row>
    <row r="2038" spans="1:27" x14ac:dyDescent="0.2">
      <c r="A2038">
        <v>4703</v>
      </c>
      <c r="B2038" s="1" t="s">
        <v>7776</v>
      </c>
      <c r="C2038" t="s">
        <v>507</v>
      </c>
      <c r="D2038" s="9" t="s">
        <v>18387</v>
      </c>
      <c r="E2038" s="9" t="s">
        <v>508</v>
      </c>
      <c r="F2038" s="9" t="s">
        <v>721</v>
      </c>
      <c r="G2038" s="10">
        <v>16</v>
      </c>
      <c r="H2038" s="10" t="s">
        <v>287</v>
      </c>
      <c r="I2038" s="10">
        <v>1945</v>
      </c>
      <c r="J2038" s="11">
        <v>16512</v>
      </c>
      <c r="K2038" s="24"/>
      <c r="L2038" t="s">
        <v>18388</v>
      </c>
      <c r="M2038" t="s">
        <v>290</v>
      </c>
      <c r="N2038" t="s">
        <v>291</v>
      </c>
      <c r="O2038" t="s">
        <v>93</v>
      </c>
      <c r="S2038" s="9"/>
      <c r="T2038" s="14"/>
      <c r="U2038" s="210" t="s">
        <v>5331</v>
      </c>
      <c r="V2038" s="14">
        <v>0</v>
      </c>
      <c r="W2038" s="14">
        <v>1</v>
      </c>
      <c r="X2038" s="109" t="s">
        <v>294</v>
      </c>
      <c r="Y2038" s="9" t="s">
        <v>18387</v>
      </c>
      <c r="Z2038" t="s">
        <v>18167</v>
      </c>
      <c r="AA2038">
        <f t="shared" si="31"/>
        <v>1</v>
      </c>
    </row>
    <row r="2039" spans="1:27" x14ac:dyDescent="0.2">
      <c r="A2039">
        <v>1135</v>
      </c>
      <c r="B2039" s="1" t="s">
        <v>5611</v>
      </c>
      <c r="C2039" t="s">
        <v>1008</v>
      </c>
      <c r="D2039" s="9" t="s">
        <v>5612</v>
      </c>
      <c r="E2039" s="9" t="s">
        <v>259</v>
      </c>
      <c r="F2039" s="9" t="s">
        <v>721</v>
      </c>
      <c r="G2039" s="10">
        <v>17</v>
      </c>
      <c r="H2039" s="10" t="s">
        <v>287</v>
      </c>
      <c r="I2039" s="10">
        <v>1945</v>
      </c>
      <c r="J2039" s="11">
        <v>16513</v>
      </c>
      <c r="K2039" s="12" t="s">
        <v>237</v>
      </c>
      <c r="L2039" s="13" t="s">
        <v>5613</v>
      </c>
      <c r="M2039" t="s">
        <v>290</v>
      </c>
      <c r="N2039" t="s">
        <v>291</v>
      </c>
      <c r="O2039" t="s">
        <v>292</v>
      </c>
      <c r="S2039" s="9"/>
      <c r="T2039">
        <v>3</v>
      </c>
      <c r="U2039" s="210" t="s">
        <v>5331</v>
      </c>
      <c r="V2039" s="14">
        <v>1</v>
      </c>
      <c r="W2039" s="14">
        <v>1</v>
      </c>
      <c r="X2039" s="14" t="s">
        <v>270</v>
      </c>
      <c r="Y2039">
        <v>627</v>
      </c>
      <c r="Z2039" t="s">
        <v>271</v>
      </c>
      <c r="AA2039">
        <f t="shared" si="31"/>
        <v>2</v>
      </c>
    </row>
    <row r="2040" spans="1:27" x14ac:dyDescent="0.2">
      <c r="A2040">
        <v>4759</v>
      </c>
      <c r="B2040" s="1" t="s">
        <v>5615</v>
      </c>
      <c r="C2040" t="s">
        <v>1027</v>
      </c>
      <c r="D2040" s="9">
        <v>143</v>
      </c>
      <c r="E2040" s="9" t="s">
        <v>259</v>
      </c>
      <c r="F2040" s="9" t="s">
        <v>883</v>
      </c>
      <c r="G2040" s="10">
        <v>17</v>
      </c>
      <c r="H2040" s="10" t="s">
        <v>287</v>
      </c>
      <c r="I2040" s="10">
        <v>1945</v>
      </c>
      <c r="J2040" s="11">
        <v>16513</v>
      </c>
      <c r="K2040" s="12" t="s">
        <v>237</v>
      </c>
      <c r="L2040" s="13" t="s">
        <v>5616</v>
      </c>
      <c r="M2040" t="s">
        <v>263</v>
      </c>
      <c r="N2040" t="s">
        <v>280</v>
      </c>
      <c r="Q2040" t="s">
        <v>281</v>
      </c>
      <c r="S2040" s="9"/>
      <c r="T2040">
        <v>3</v>
      </c>
      <c r="U2040" s="210" t="s">
        <v>5331</v>
      </c>
      <c r="V2040" s="14">
        <v>1</v>
      </c>
      <c r="W2040" s="14">
        <v>1</v>
      </c>
      <c r="X2040" s="14" t="s">
        <v>270</v>
      </c>
      <c r="Y2040">
        <v>143</v>
      </c>
      <c r="Z2040" t="s">
        <v>271</v>
      </c>
      <c r="AA2040">
        <f t="shared" si="31"/>
        <v>1</v>
      </c>
    </row>
    <row r="2041" spans="1:27" x14ac:dyDescent="0.2">
      <c r="A2041">
        <v>5551</v>
      </c>
      <c r="B2041" s="1" t="s">
        <v>5614</v>
      </c>
      <c r="C2041" t="s">
        <v>1027</v>
      </c>
      <c r="D2041" s="9">
        <v>248</v>
      </c>
      <c r="E2041" s="9" t="s">
        <v>259</v>
      </c>
      <c r="F2041" s="9" t="s">
        <v>883</v>
      </c>
      <c r="G2041" s="10">
        <v>17</v>
      </c>
      <c r="H2041" s="10" t="s">
        <v>287</v>
      </c>
      <c r="I2041" s="10">
        <v>1945</v>
      </c>
      <c r="J2041" s="11">
        <v>16513</v>
      </c>
      <c r="K2041" s="12" t="s">
        <v>237</v>
      </c>
      <c r="L2041" s="13" t="s">
        <v>18362</v>
      </c>
      <c r="M2041" t="s">
        <v>263</v>
      </c>
      <c r="N2041" t="s">
        <v>280</v>
      </c>
      <c r="Q2041" t="s">
        <v>281</v>
      </c>
      <c r="S2041" s="9"/>
      <c r="T2041">
        <v>3</v>
      </c>
      <c r="U2041" s="210" t="s">
        <v>5331</v>
      </c>
      <c r="V2041" s="14">
        <v>1</v>
      </c>
      <c r="W2041" s="14">
        <v>1</v>
      </c>
      <c r="X2041" s="14" t="s">
        <v>270</v>
      </c>
      <c r="Y2041">
        <v>248</v>
      </c>
      <c r="Z2041" t="s">
        <v>271</v>
      </c>
      <c r="AA2041">
        <f t="shared" si="31"/>
        <v>1</v>
      </c>
    </row>
    <row r="2042" spans="1:27" x14ac:dyDescent="0.2">
      <c r="A2042">
        <v>4526</v>
      </c>
      <c r="B2042" s="1" t="s">
        <v>5617</v>
      </c>
      <c r="C2042" t="s">
        <v>3985</v>
      </c>
      <c r="D2042" s="9" t="s">
        <v>4422</v>
      </c>
      <c r="E2042" s="9" t="s">
        <v>259</v>
      </c>
      <c r="F2042" s="9" t="s">
        <v>721</v>
      </c>
      <c r="G2042" s="10">
        <v>17</v>
      </c>
      <c r="H2042" s="10" t="s">
        <v>287</v>
      </c>
      <c r="I2042" s="10">
        <v>1945</v>
      </c>
      <c r="J2042" s="11" t="s">
        <v>5618</v>
      </c>
      <c r="K2042" s="12" t="s">
        <v>415</v>
      </c>
      <c r="L2042" s="13" t="s">
        <v>5619</v>
      </c>
      <c r="M2042" t="s">
        <v>290</v>
      </c>
      <c r="N2042" t="s">
        <v>573</v>
      </c>
      <c r="O2042" t="s">
        <v>292</v>
      </c>
      <c r="S2042" s="9"/>
      <c r="T2042">
        <v>3</v>
      </c>
      <c r="U2042" s="210" t="s">
        <v>5331</v>
      </c>
      <c r="V2042" s="14">
        <v>1</v>
      </c>
      <c r="W2042" s="14">
        <v>1</v>
      </c>
      <c r="X2042" s="14" t="s">
        <v>270</v>
      </c>
      <c r="Y2042">
        <v>142</v>
      </c>
      <c r="Z2042" t="s">
        <v>18167</v>
      </c>
      <c r="AA2042">
        <f t="shared" si="31"/>
        <v>2</v>
      </c>
    </row>
    <row r="2043" spans="1:27" x14ac:dyDescent="0.2">
      <c r="A2043">
        <v>2023</v>
      </c>
      <c r="B2043" s="1" t="s">
        <v>5620</v>
      </c>
      <c r="C2043" t="s">
        <v>2040</v>
      </c>
      <c r="D2043" s="9" t="s">
        <v>2936</v>
      </c>
      <c r="E2043" s="9" t="s">
        <v>259</v>
      </c>
      <c r="F2043" s="9" t="s">
        <v>721</v>
      </c>
      <c r="G2043" s="10">
        <v>17</v>
      </c>
      <c r="H2043" s="10" t="s">
        <v>287</v>
      </c>
      <c r="I2043" s="10">
        <v>1945</v>
      </c>
      <c r="J2043" s="11" t="s">
        <v>5618</v>
      </c>
      <c r="K2043" s="12" t="s">
        <v>415</v>
      </c>
      <c r="L2043" s="13" t="s">
        <v>5621</v>
      </c>
      <c r="M2043" t="s">
        <v>290</v>
      </c>
      <c r="N2043" t="s">
        <v>573</v>
      </c>
      <c r="O2043" t="s">
        <v>320</v>
      </c>
      <c r="S2043" s="9"/>
      <c r="T2043">
        <v>3</v>
      </c>
      <c r="U2043" s="210" t="s">
        <v>5331</v>
      </c>
      <c r="V2043" s="14">
        <v>1</v>
      </c>
      <c r="W2043" s="14">
        <v>1</v>
      </c>
      <c r="X2043" s="14" t="s">
        <v>270</v>
      </c>
      <c r="Y2043">
        <v>139</v>
      </c>
      <c r="Z2043" t="s">
        <v>271</v>
      </c>
      <c r="AA2043">
        <f t="shared" si="31"/>
        <v>2</v>
      </c>
    </row>
    <row r="2044" spans="1:27" x14ac:dyDescent="0.2">
      <c r="A2044">
        <v>4285</v>
      </c>
      <c r="B2044" s="1" t="s">
        <v>5622</v>
      </c>
      <c r="C2044" t="s">
        <v>2221</v>
      </c>
      <c r="D2044" s="9" t="s">
        <v>5623</v>
      </c>
      <c r="E2044" s="9" t="s">
        <v>259</v>
      </c>
      <c r="F2044" s="9" t="s">
        <v>312</v>
      </c>
      <c r="G2044" s="17">
        <v>17</v>
      </c>
      <c r="H2044" s="17" t="s">
        <v>287</v>
      </c>
      <c r="I2044" s="17">
        <v>1945</v>
      </c>
      <c r="J2044" s="11" t="s">
        <v>5618</v>
      </c>
      <c r="K2044" s="12" t="s">
        <v>415</v>
      </c>
      <c r="L2044" s="13" t="s">
        <v>5624</v>
      </c>
      <c r="M2044" t="s">
        <v>332</v>
      </c>
      <c r="N2044" t="s">
        <v>333</v>
      </c>
      <c r="Q2044" t="s">
        <v>334</v>
      </c>
      <c r="S2044" s="9"/>
      <c r="T2044">
        <v>3</v>
      </c>
      <c r="U2044" s="210" t="s">
        <v>5331</v>
      </c>
      <c r="V2044" s="14">
        <v>1</v>
      </c>
      <c r="W2044" s="14">
        <v>1</v>
      </c>
      <c r="X2044" s="14" t="s">
        <v>270</v>
      </c>
      <c r="Y2044">
        <v>85</v>
      </c>
      <c r="Z2044" t="s">
        <v>505</v>
      </c>
      <c r="AA2044">
        <f t="shared" si="31"/>
        <v>2</v>
      </c>
    </row>
    <row r="2045" spans="1:27" x14ac:dyDescent="0.2">
      <c r="A2045">
        <v>3158</v>
      </c>
      <c r="B2045" s="1" t="s">
        <v>5625</v>
      </c>
      <c r="C2045" t="s">
        <v>1027</v>
      </c>
      <c r="D2045" s="9">
        <v>605</v>
      </c>
      <c r="E2045" s="9" t="s">
        <v>259</v>
      </c>
      <c r="F2045" s="9" t="s">
        <v>1416</v>
      </c>
      <c r="G2045" s="10">
        <v>17</v>
      </c>
      <c r="H2045" s="10" t="s">
        <v>287</v>
      </c>
      <c r="I2045" s="10">
        <v>1945</v>
      </c>
      <c r="J2045" s="11" t="s">
        <v>5618</v>
      </c>
      <c r="K2045" s="12" t="s">
        <v>415</v>
      </c>
      <c r="L2045" s="13" t="s">
        <v>5626</v>
      </c>
      <c r="M2045" t="s">
        <v>332</v>
      </c>
      <c r="N2045" t="s">
        <v>333</v>
      </c>
      <c r="Q2045" t="s">
        <v>334</v>
      </c>
      <c r="S2045" s="9"/>
      <c r="T2045">
        <v>3</v>
      </c>
      <c r="U2045" s="210" t="s">
        <v>5331</v>
      </c>
      <c r="V2045" s="14">
        <v>1</v>
      </c>
      <c r="W2045" s="14">
        <v>1</v>
      </c>
      <c r="X2045" s="14" t="s">
        <v>270</v>
      </c>
      <c r="Y2045">
        <v>605</v>
      </c>
      <c r="Z2045" t="s">
        <v>271</v>
      </c>
      <c r="AA2045">
        <f t="shared" si="31"/>
        <v>1</v>
      </c>
    </row>
    <row r="2046" spans="1:27" x14ac:dyDescent="0.2">
      <c r="A2046">
        <v>717</v>
      </c>
      <c r="B2046" s="1" t="s">
        <v>5627</v>
      </c>
      <c r="C2046" t="s">
        <v>284</v>
      </c>
      <c r="D2046" s="9" t="s">
        <v>5628</v>
      </c>
      <c r="E2046" s="9" t="s">
        <v>259</v>
      </c>
      <c r="F2046" s="9" t="s">
        <v>312</v>
      </c>
      <c r="G2046" s="10">
        <v>18</v>
      </c>
      <c r="H2046" s="10" t="s">
        <v>287</v>
      </c>
      <c r="I2046" s="10">
        <v>1945</v>
      </c>
      <c r="J2046" s="11">
        <v>16514</v>
      </c>
      <c r="K2046" s="12" t="s">
        <v>237</v>
      </c>
      <c r="L2046" s="13" t="s">
        <v>5629</v>
      </c>
      <c r="M2046" t="s">
        <v>290</v>
      </c>
      <c r="O2046" t="s">
        <v>93</v>
      </c>
      <c r="S2046" s="9"/>
      <c r="T2046">
        <v>3</v>
      </c>
      <c r="U2046" s="210" t="s">
        <v>5331</v>
      </c>
      <c r="V2046" s="14">
        <v>1</v>
      </c>
      <c r="W2046" s="14">
        <v>1</v>
      </c>
      <c r="X2046" s="14" t="s">
        <v>270</v>
      </c>
      <c r="Y2046">
        <v>410</v>
      </c>
      <c r="Z2046" t="s">
        <v>505</v>
      </c>
      <c r="AA2046">
        <f t="shared" si="31"/>
        <v>5</v>
      </c>
    </row>
    <row r="2047" spans="1:27" x14ac:dyDescent="0.2">
      <c r="A2047">
        <v>1453</v>
      </c>
      <c r="B2047" s="1" t="s">
        <v>5630</v>
      </c>
      <c r="C2047" t="s">
        <v>507</v>
      </c>
      <c r="D2047" s="9" t="s">
        <v>5631</v>
      </c>
      <c r="E2047" s="9" t="s">
        <v>259</v>
      </c>
      <c r="F2047" s="9" t="s">
        <v>721</v>
      </c>
      <c r="G2047" s="10">
        <v>18</v>
      </c>
      <c r="H2047" s="10" t="s">
        <v>287</v>
      </c>
      <c r="I2047" s="10">
        <v>1945</v>
      </c>
      <c r="J2047" s="11" t="s">
        <v>5636</v>
      </c>
      <c r="K2047" s="12" t="s">
        <v>415</v>
      </c>
      <c r="L2047" s="13" t="s">
        <v>5632</v>
      </c>
      <c r="M2047" t="s">
        <v>290</v>
      </c>
      <c r="N2047" t="s">
        <v>573</v>
      </c>
      <c r="O2047" t="s">
        <v>498</v>
      </c>
      <c r="S2047" s="9"/>
      <c r="T2047">
        <v>3</v>
      </c>
      <c r="U2047" s="210" t="s">
        <v>5331</v>
      </c>
      <c r="V2047" s="14">
        <v>1</v>
      </c>
      <c r="W2047" s="14">
        <v>1</v>
      </c>
      <c r="X2047" s="14" t="s">
        <v>270</v>
      </c>
      <c r="Y2047">
        <v>162</v>
      </c>
      <c r="Z2047" t="s">
        <v>18167</v>
      </c>
      <c r="AA2047">
        <f t="shared" si="31"/>
        <v>3</v>
      </c>
    </row>
    <row r="2048" spans="1:27" x14ac:dyDescent="0.2">
      <c r="A2048">
        <v>5746</v>
      </c>
      <c r="B2048" s="1" t="s">
        <v>5633</v>
      </c>
      <c r="C2048" t="s">
        <v>2040</v>
      </c>
      <c r="D2048" s="9" t="s">
        <v>4536</v>
      </c>
      <c r="E2048" s="9" t="s">
        <v>259</v>
      </c>
      <c r="F2048" s="9" t="s">
        <v>721</v>
      </c>
      <c r="G2048" s="10">
        <v>18</v>
      </c>
      <c r="H2048" s="10" t="s">
        <v>287</v>
      </c>
      <c r="I2048" s="10">
        <v>1945</v>
      </c>
      <c r="J2048" s="11" t="s">
        <v>5636</v>
      </c>
      <c r="K2048" s="12" t="s">
        <v>415</v>
      </c>
      <c r="L2048" s="13" t="s">
        <v>5634</v>
      </c>
      <c r="M2048" t="s">
        <v>332</v>
      </c>
      <c r="N2048" t="s">
        <v>333</v>
      </c>
      <c r="Q2048" t="s">
        <v>334</v>
      </c>
      <c r="S2048" s="9"/>
      <c r="T2048">
        <v>3</v>
      </c>
      <c r="U2048" s="210" t="s">
        <v>5331</v>
      </c>
      <c r="V2048" s="14">
        <v>1</v>
      </c>
      <c r="W2048" s="14">
        <v>1</v>
      </c>
      <c r="X2048" s="14" t="s">
        <v>270</v>
      </c>
      <c r="Y2048">
        <v>105</v>
      </c>
      <c r="Z2048" t="s">
        <v>271</v>
      </c>
      <c r="AA2048">
        <f t="shared" si="31"/>
        <v>2</v>
      </c>
    </row>
    <row r="2049" spans="1:27" x14ac:dyDescent="0.2">
      <c r="A2049">
        <v>7713</v>
      </c>
      <c r="B2049" s="1" t="s">
        <v>5637</v>
      </c>
      <c r="C2049" t="s">
        <v>1027</v>
      </c>
      <c r="D2049" s="9">
        <v>515</v>
      </c>
      <c r="E2049" s="9" t="s">
        <v>259</v>
      </c>
      <c r="F2049" s="9" t="s">
        <v>413</v>
      </c>
      <c r="G2049" s="10">
        <v>18</v>
      </c>
      <c r="H2049" s="10" t="s">
        <v>287</v>
      </c>
      <c r="I2049" s="10">
        <v>1945</v>
      </c>
      <c r="J2049" s="11" t="s">
        <v>5636</v>
      </c>
      <c r="K2049" s="12" t="s">
        <v>415</v>
      </c>
      <c r="L2049" s="13" t="s">
        <v>5638</v>
      </c>
      <c r="M2049" t="s">
        <v>263</v>
      </c>
      <c r="N2049" t="s">
        <v>650</v>
      </c>
      <c r="Q2049" t="s">
        <v>672</v>
      </c>
      <c r="S2049" s="9"/>
      <c r="T2049">
        <v>3</v>
      </c>
      <c r="U2049" s="210" t="s">
        <v>5331</v>
      </c>
      <c r="V2049" s="14">
        <v>1</v>
      </c>
      <c r="W2049" s="14">
        <v>1</v>
      </c>
      <c r="X2049" s="14" t="s">
        <v>270</v>
      </c>
      <c r="Y2049">
        <v>515</v>
      </c>
      <c r="Z2049" t="s">
        <v>271</v>
      </c>
      <c r="AA2049">
        <f t="shared" si="31"/>
        <v>1</v>
      </c>
    </row>
    <row r="2050" spans="1:27" x14ac:dyDescent="0.2">
      <c r="A2050">
        <v>7592</v>
      </c>
      <c r="B2050" s="1" t="s">
        <v>5635</v>
      </c>
      <c r="C2050" t="s">
        <v>1027</v>
      </c>
      <c r="D2050" s="9">
        <v>605</v>
      </c>
      <c r="E2050" s="9" t="s">
        <v>259</v>
      </c>
      <c r="F2050" s="9" t="s">
        <v>1416</v>
      </c>
      <c r="G2050" s="10">
        <v>18</v>
      </c>
      <c r="H2050" s="10" t="s">
        <v>287</v>
      </c>
      <c r="I2050" s="10">
        <v>1945</v>
      </c>
      <c r="J2050" s="11" t="s">
        <v>5636</v>
      </c>
      <c r="K2050" s="12" t="s">
        <v>415</v>
      </c>
      <c r="L2050" s="13" t="s">
        <v>18364</v>
      </c>
      <c r="M2050" t="s">
        <v>332</v>
      </c>
      <c r="N2050" t="s">
        <v>333</v>
      </c>
      <c r="Q2050" t="s">
        <v>334</v>
      </c>
      <c r="S2050" s="9"/>
      <c r="T2050">
        <v>3</v>
      </c>
      <c r="U2050" s="210" t="s">
        <v>5331</v>
      </c>
      <c r="V2050" s="14">
        <v>1</v>
      </c>
      <c r="W2050" s="14">
        <v>1</v>
      </c>
      <c r="X2050" s="14" t="s">
        <v>270</v>
      </c>
      <c r="Y2050">
        <v>605</v>
      </c>
      <c r="Z2050" t="s">
        <v>271</v>
      </c>
      <c r="AA2050">
        <f t="shared" ref="AA2050:AA2113" si="32">LEN(D2050)-LEN(SUBSTITUTE(D2050,"/",""))+1</f>
        <v>1</v>
      </c>
    </row>
    <row r="2051" spans="1:27" x14ac:dyDescent="0.2">
      <c r="A2051">
        <v>2148</v>
      </c>
      <c r="B2051" s="1" t="s">
        <v>5639</v>
      </c>
      <c r="C2051" t="s">
        <v>2221</v>
      </c>
      <c r="D2051" s="9" t="s">
        <v>5640</v>
      </c>
      <c r="E2051" s="9" t="s">
        <v>275</v>
      </c>
      <c r="F2051" s="9" t="s">
        <v>312</v>
      </c>
      <c r="G2051" s="10">
        <v>19</v>
      </c>
      <c r="H2051" s="10" t="s">
        <v>287</v>
      </c>
      <c r="I2051" s="10">
        <v>1945</v>
      </c>
      <c r="J2051" s="11">
        <v>16515</v>
      </c>
      <c r="K2051" s="12" t="s">
        <v>237</v>
      </c>
      <c r="L2051" s="13" t="s">
        <v>5641</v>
      </c>
      <c r="M2051" t="s">
        <v>290</v>
      </c>
      <c r="O2051" t="s">
        <v>292</v>
      </c>
      <c r="S2051" s="9"/>
      <c r="T2051">
        <v>3</v>
      </c>
      <c r="U2051" s="210" t="s">
        <v>5331</v>
      </c>
      <c r="V2051" s="14">
        <v>1</v>
      </c>
      <c r="W2051" s="14">
        <v>1</v>
      </c>
      <c r="X2051" s="14" t="s">
        <v>270</v>
      </c>
      <c r="Y2051" t="s">
        <v>4803</v>
      </c>
      <c r="Z2051" t="s">
        <v>505</v>
      </c>
      <c r="AA2051">
        <f t="shared" si="32"/>
        <v>3</v>
      </c>
    </row>
    <row r="2052" spans="1:27" x14ac:dyDescent="0.2">
      <c r="A2052">
        <v>7712</v>
      </c>
      <c r="B2052" s="1" t="s">
        <v>5642</v>
      </c>
      <c r="C2052" t="s">
        <v>2040</v>
      </c>
      <c r="D2052" s="9">
        <v>571</v>
      </c>
      <c r="E2052" s="9" t="s">
        <v>259</v>
      </c>
      <c r="F2052" s="9" t="s">
        <v>721</v>
      </c>
      <c r="G2052" s="10">
        <v>19</v>
      </c>
      <c r="H2052" s="10" t="s">
        <v>287</v>
      </c>
      <c r="I2052" s="10">
        <v>1945</v>
      </c>
      <c r="J2052" s="11">
        <v>16515</v>
      </c>
      <c r="K2052" s="12" t="s">
        <v>237</v>
      </c>
      <c r="L2052" s="13" t="s">
        <v>5643</v>
      </c>
      <c r="M2052" t="s">
        <v>290</v>
      </c>
      <c r="N2052" t="s">
        <v>291</v>
      </c>
      <c r="O2052" t="s">
        <v>292</v>
      </c>
      <c r="S2052" s="9"/>
      <c r="T2052">
        <v>3</v>
      </c>
      <c r="U2052" s="210" t="s">
        <v>5331</v>
      </c>
      <c r="V2052" s="14">
        <v>1</v>
      </c>
      <c r="W2052" s="14">
        <v>1</v>
      </c>
      <c r="X2052" s="14" t="s">
        <v>270</v>
      </c>
      <c r="Y2052">
        <v>571</v>
      </c>
      <c r="Z2052" t="s">
        <v>3085</v>
      </c>
      <c r="AA2052">
        <f t="shared" si="32"/>
        <v>1</v>
      </c>
    </row>
    <row r="2053" spans="1:27" x14ac:dyDescent="0.2">
      <c r="A2053">
        <v>6215</v>
      </c>
      <c r="B2053" s="1" t="s">
        <v>5644</v>
      </c>
      <c r="C2053" t="s">
        <v>1798</v>
      </c>
      <c r="D2053" s="9">
        <v>140</v>
      </c>
      <c r="E2053" s="9" t="s">
        <v>259</v>
      </c>
      <c r="F2053" s="9" t="s">
        <v>260</v>
      </c>
      <c r="G2053" s="10">
        <v>19</v>
      </c>
      <c r="H2053" s="10" t="s">
        <v>287</v>
      </c>
      <c r="I2053" s="10">
        <v>1945</v>
      </c>
      <c r="J2053" s="11" t="s">
        <v>5645</v>
      </c>
      <c r="K2053" s="12" t="s">
        <v>415</v>
      </c>
      <c r="L2053" s="13" t="s">
        <v>5646</v>
      </c>
      <c r="M2053" t="s">
        <v>290</v>
      </c>
      <c r="N2053" t="s">
        <v>573</v>
      </c>
      <c r="O2053" t="s">
        <v>635</v>
      </c>
      <c r="S2053" s="9"/>
      <c r="T2053">
        <v>3</v>
      </c>
      <c r="U2053" s="210" t="s">
        <v>5331</v>
      </c>
      <c r="V2053" s="14">
        <v>1</v>
      </c>
      <c r="W2053" s="14">
        <v>1</v>
      </c>
      <c r="X2053" s="14" t="s">
        <v>270</v>
      </c>
      <c r="Y2053">
        <v>140</v>
      </c>
      <c r="Z2053" t="s">
        <v>271</v>
      </c>
      <c r="AA2053">
        <f t="shared" si="32"/>
        <v>1</v>
      </c>
    </row>
    <row r="2054" spans="1:27" x14ac:dyDescent="0.2">
      <c r="A2054">
        <v>4065</v>
      </c>
      <c r="B2054" s="1" t="s">
        <v>5653</v>
      </c>
      <c r="C2054" t="s">
        <v>1027</v>
      </c>
      <c r="D2054" s="9" t="s">
        <v>5654</v>
      </c>
      <c r="E2054" s="9" t="s">
        <v>876</v>
      </c>
      <c r="F2054" s="9" t="s">
        <v>776</v>
      </c>
      <c r="G2054" s="10">
        <v>20</v>
      </c>
      <c r="H2054" s="10" t="s">
        <v>287</v>
      </c>
      <c r="I2054" s="10">
        <v>1945</v>
      </c>
      <c r="J2054" s="11">
        <v>16516</v>
      </c>
      <c r="K2054" s="12" t="s">
        <v>237</v>
      </c>
      <c r="L2054" s="13" t="s">
        <v>5655</v>
      </c>
      <c r="M2054" t="s">
        <v>290</v>
      </c>
      <c r="N2054" t="s">
        <v>291</v>
      </c>
      <c r="O2054" t="s">
        <v>646</v>
      </c>
      <c r="S2054" s="9"/>
      <c r="T2054">
        <v>3</v>
      </c>
      <c r="U2054" s="210" t="s">
        <v>5331</v>
      </c>
      <c r="V2054" s="14">
        <v>1</v>
      </c>
      <c r="W2054" s="14">
        <v>1</v>
      </c>
      <c r="X2054" s="14" t="s">
        <v>294</v>
      </c>
      <c r="Y2054" t="s">
        <v>5656</v>
      </c>
      <c r="Z2054" t="s">
        <v>1419</v>
      </c>
      <c r="AA2054">
        <f t="shared" si="32"/>
        <v>2</v>
      </c>
    </row>
    <row r="2055" spans="1:27" x14ac:dyDescent="0.2">
      <c r="A2055">
        <v>2892</v>
      </c>
      <c r="B2055" s="1" t="s">
        <v>5650</v>
      </c>
      <c r="C2055" t="s">
        <v>507</v>
      </c>
      <c r="D2055" s="9" t="s">
        <v>5651</v>
      </c>
      <c r="E2055" s="9" t="s">
        <v>259</v>
      </c>
      <c r="F2055" s="9" t="s">
        <v>532</v>
      </c>
      <c r="G2055" s="10">
        <v>20</v>
      </c>
      <c r="H2055" s="10" t="s">
        <v>287</v>
      </c>
      <c r="I2055" s="10">
        <v>1945</v>
      </c>
      <c r="J2055" s="11">
        <v>16516</v>
      </c>
      <c r="K2055" s="12" t="s">
        <v>237</v>
      </c>
      <c r="L2055" s="13" t="s">
        <v>5652</v>
      </c>
      <c r="M2055" t="s">
        <v>290</v>
      </c>
      <c r="N2055" t="s">
        <v>291</v>
      </c>
      <c r="O2055" t="s">
        <v>498</v>
      </c>
      <c r="S2055" s="9"/>
      <c r="T2055">
        <v>3</v>
      </c>
      <c r="U2055" s="210" t="s">
        <v>5331</v>
      </c>
      <c r="V2055" s="14">
        <v>1</v>
      </c>
      <c r="W2055" s="14">
        <v>1</v>
      </c>
      <c r="X2055" s="14" t="s">
        <v>294</v>
      </c>
      <c r="Y2055" t="s">
        <v>4636</v>
      </c>
      <c r="Z2055" t="s">
        <v>18167</v>
      </c>
      <c r="AA2055">
        <f t="shared" si="32"/>
        <v>2</v>
      </c>
    </row>
    <row r="2056" spans="1:27" x14ac:dyDescent="0.2">
      <c r="A2056">
        <v>7468</v>
      </c>
      <c r="B2056" s="1" t="s">
        <v>5647</v>
      </c>
      <c r="C2056" t="s">
        <v>1798</v>
      </c>
      <c r="D2056" s="9" t="s">
        <v>5648</v>
      </c>
      <c r="E2056" s="9" t="s">
        <v>259</v>
      </c>
      <c r="F2056" s="9" t="s">
        <v>286</v>
      </c>
      <c r="G2056" s="10">
        <v>20</v>
      </c>
      <c r="H2056" s="10" t="s">
        <v>287</v>
      </c>
      <c r="I2056" s="10">
        <v>1945</v>
      </c>
      <c r="J2056" s="11">
        <v>16516</v>
      </c>
      <c r="K2056" s="12" t="s">
        <v>237</v>
      </c>
      <c r="L2056" s="13" t="s">
        <v>5649</v>
      </c>
      <c r="M2056" t="s">
        <v>290</v>
      </c>
      <c r="N2056" t="s">
        <v>291</v>
      </c>
      <c r="O2056" t="s">
        <v>498</v>
      </c>
      <c r="S2056" s="9"/>
      <c r="T2056">
        <v>3</v>
      </c>
      <c r="U2056" s="210" t="s">
        <v>5331</v>
      </c>
      <c r="V2056" s="14">
        <v>1</v>
      </c>
      <c r="W2056" s="14">
        <v>1</v>
      </c>
      <c r="X2056" s="14" t="s">
        <v>294</v>
      </c>
      <c r="Y2056" t="s">
        <v>3609</v>
      </c>
      <c r="Z2056" t="s">
        <v>271</v>
      </c>
      <c r="AA2056">
        <f t="shared" si="32"/>
        <v>2</v>
      </c>
    </row>
    <row r="2057" spans="1:27" x14ac:dyDescent="0.2">
      <c r="A2057">
        <v>5479</v>
      </c>
      <c r="B2057" s="1" t="s">
        <v>5657</v>
      </c>
      <c r="C2057" t="s">
        <v>1027</v>
      </c>
      <c r="D2057" s="9" t="s">
        <v>5658</v>
      </c>
      <c r="E2057" s="9" t="s">
        <v>259</v>
      </c>
      <c r="F2057" s="9" t="s">
        <v>312</v>
      </c>
      <c r="G2057" s="10">
        <v>20</v>
      </c>
      <c r="H2057" s="10" t="s">
        <v>287</v>
      </c>
      <c r="I2057" s="10">
        <v>1945</v>
      </c>
      <c r="J2057" s="11">
        <v>16516</v>
      </c>
      <c r="K2057" s="12" t="s">
        <v>237</v>
      </c>
      <c r="L2057" s="13" t="s">
        <v>5659</v>
      </c>
      <c r="M2057" t="s">
        <v>290</v>
      </c>
      <c r="N2057" t="s">
        <v>291</v>
      </c>
      <c r="O2057" t="s">
        <v>620</v>
      </c>
      <c r="S2057" s="9"/>
      <c r="T2057">
        <v>3</v>
      </c>
      <c r="U2057" s="210" t="s">
        <v>5331</v>
      </c>
      <c r="V2057" s="14">
        <v>1</v>
      </c>
      <c r="W2057" s="14">
        <v>1</v>
      </c>
      <c r="X2057" s="14" t="s">
        <v>270</v>
      </c>
      <c r="Y2057">
        <v>85</v>
      </c>
      <c r="Z2057" t="s">
        <v>271</v>
      </c>
      <c r="AA2057">
        <f t="shared" si="32"/>
        <v>2</v>
      </c>
    </row>
    <row r="2058" spans="1:27" x14ac:dyDescent="0.2">
      <c r="A2058">
        <v>4804</v>
      </c>
      <c r="B2058" s="1" t="s">
        <v>5660</v>
      </c>
      <c r="C2058" t="s">
        <v>1798</v>
      </c>
      <c r="D2058" s="9" t="s">
        <v>2138</v>
      </c>
      <c r="E2058" s="9" t="s">
        <v>259</v>
      </c>
      <c r="F2058" s="9" t="s">
        <v>260</v>
      </c>
      <c r="G2058" s="10">
        <v>20</v>
      </c>
      <c r="H2058" s="10" t="s">
        <v>287</v>
      </c>
      <c r="I2058" s="10">
        <v>1945</v>
      </c>
      <c r="J2058" s="11">
        <v>16516</v>
      </c>
      <c r="K2058" s="12" t="s">
        <v>237</v>
      </c>
      <c r="L2058" s="13" t="s">
        <v>5661</v>
      </c>
      <c r="M2058" s="13" t="s">
        <v>263</v>
      </c>
      <c r="N2058" t="s">
        <v>613</v>
      </c>
      <c r="O2058" t="s">
        <v>4661</v>
      </c>
      <c r="Q2058" t="s">
        <v>672</v>
      </c>
      <c r="S2058" s="9"/>
      <c r="T2058">
        <v>3</v>
      </c>
      <c r="U2058" s="210" t="s">
        <v>5331</v>
      </c>
      <c r="V2058" s="14">
        <v>1</v>
      </c>
      <c r="W2058" s="14">
        <v>1</v>
      </c>
      <c r="X2058" s="14" t="s">
        <v>270</v>
      </c>
      <c r="Y2058" t="s">
        <v>2138</v>
      </c>
      <c r="Z2058" t="s">
        <v>271</v>
      </c>
      <c r="AA2058">
        <f t="shared" si="32"/>
        <v>1</v>
      </c>
    </row>
    <row r="2059" spans="1:27" x14ac:dyDescent="0.2">
      <c r="A2059">
        <v>5878</v>
      </c>
      <c r="B2059" s="1" t="s">
        <v>5662</v>
      </c>
      <c r="C2059" t="s">
        <v>1027</v>
      </c>
      <c r="D2059" s="9">
        <v>487</v>
      </c>
      <c r="E2059" s="9" t="s">
        <v>259</v>
      </c>
      <c r="F2059" s="9" t="s">
        <v>1416</v>
      </c>
      <c r="G2059" s="10">
        <v>21</v>
      </c>
      <c r="H2059" s="10" t="s">
        <v>287</v>
      </c>
      <c r="I2059" s="10">
        <v>1945</v>
      </c>
      <c r="J2059" s="11">
        <v>16517</v>
      </c>
      <c r="K2059" s="12" t="s">
        <v>237</v>
      </c>
      <c r="L2059" s="13" t="s">
        <v>5663</v>
      </c>
      <c r="M2059" t="s">
        <v>263</v>
      </c>
      <c r="N2059" t="s">
        <v>280</v>
      </c>
      <c r="Q2059" t="s">
        <v>281</v>
      </c>
      <c r="S2059" s="9"/>
      <c r="T2059">
        <v>3</v>
      </c>
      <c r="U2059" s="210" t="s">
        <v>5331</v>
      </c>
      <c r="V2059" s="14">
        <v>1</v>
      </c>
      <c r="W2059" s="14">
        <v>1</v>
      </c>
      <c r="X2059" s="14" t="s">
        <v>270</v>
      </c>
      <c r="Y2059">
        <v>487</v>
      </c>
      <c r="Z2059" t="s">
        <v>271</v>
      </c>
      <c r="AA2059">
        <f t="shared" si="32"/>
        <v>1</v>
      </c>
    </row>
    <row r="2060" spans="1:27" x14ac:dyDescent="0.2">
      <c r="A2060">
        <v>2767</v>
      </c>
      <c r="B2060" s="1" t="s">
        <v>5664</v>
      </c>
      <c r="C2060" t="s">
        <v>1027</v>
      </c>
      <c r="D2060" s="9">
        <v>487</v>
      </c>
      <c r="E2060" s="9" t="s">
        <v>259</v>
      </c>
      <c r="F2060" s="9" t="s">
        <v>1416</v>
      </c>
      <c r="G2060" s="10">
        <v>21</v>
      </c>
      <c r="H2060" s="10" t="s">
        <v>287</v>
      </c>
      <c r="I2060" s="10">
        <v>1945</v>
      </c>
      <c r="J2060" s="11">
        <v>16517</v>
      </c>
      <c r="K2060" s="12" t="s">
        <v>237</v>
      </c>
      <c r="L2060" s="13" t="s">
        <v>5665</v>
      </c>
      <c r="M2060" t="s">
        <v>279</v>
      </c>
      <c r="N2060" t="s">
        <v>280</v>
      </c>
      <c r="Q2060" t="s">
        <v>281</v>
      </c>
      <c r="S2060" s="9"/>
      <c r="T2060">
        <v>3</v>
      </c>
      <c r="U2060" s="210" t="s">
        <v>5331</v>
      </c>
      <c r="V2060" s="14">
        <v>1</v>
      </c>
      <c r="W2060" s="14">
        <v>1</v>
      </c>
      <c r="X2060" s="14" t="s">
        <v>270</v>
      </c>
      <c r="Y2060">
        <v>487</v>
      </c>
      <c r="Z2060" t="s">
        <v>271</v>
      </c>
      <c r="AA2060">
        <f t="shared" si="32"/>
        <v>1</v>
      </c>
    </row>
    <row r="2061" spans="1:27" x14ac:dyDescent="0.2">
      <c r="A2061">
        <v>6911</v>
      </c>
      <c r="B2061" s="1" t="s">
        <v>5666</v>
      </c>
      <c r="C2061" t="s">
        <v>1027</v>
      </c>
      <c r="D2061" s="9">
        <v>464</v>
      </c>
      <c r="E2061" s="9" t="s">
        <v>259</v>
      </c>
      <c r="F2061" s="9" t="s">
        <v>1416</v>
      </c>
      <c r="G2061" s="10">
        <v>21</v>
      </c>
      <c r="H2061" s="10" t="s">
        <v>287</v>
      </c>
      <c r="I2061" s="10">
        <v>1945</v>
      </c>
      <c r="J2061" s="11">
        <v>16517</v>
      </c>
      <c r="K2061" s="12" t="s">
        <v>237</v>
      </c>
      <c r="L2061" s="13" t="s">
        <v>5667</v>
      </c>
      <c r="M2061" t="s">
        <v>263</v>
      </c>
      <c r="N2061" t="s">
        <v>280</v>
      </c>
      <c r="Q2061" t="s">
        <v>281</v>
      </c>
      <c r="S2061" s="9"/>
      <c r="T2061">
        <v>3</v>
      </c>
      <c r="U2061" s="210" t="s">
        <v>5331</v>
      </c>
      <c r="V2061" s="14">
        <v>1</v>
      </c>
      <c r="W2061" s="14">
        <v>1</v>
      </c>
      <c r="X2061" s="14" t="s">
        <v>270</v>
      </c>
      <c r="Y2061">
        <v>464</v>
      </c>
      <c r="Z2061" t="s">
        <v>271</v>
      </c>
      <c r="AA2061">
        <f t="shared" si="32"/>
        <v>1</v>
      </c>
    </row>
    <row r="2062" spans="1:27" x14ac:dyDescent="0.2">
      <c r="A2062">
        <v>3914</v>
      </c>
      <c r="B2062" s="1" t="s">
        <v>5670</v>
      </c>
      <c r="C2062" t="s">
        <v>1027</v>
      </c>
      <c r="D2062" s="9">
        <v>21</v>
      </c>
      <c r="E2062" s="9" t="s">
        <v>259</v>
      </c>
      <c r="F2062" s="9" t="s">
        <v>1416</v>
      </c>
      <c r="G2062" s="10">
        <v>21</v>
      </c>
      <c r="H2062" s="10" t="s">
        <v>287</v>
      </c>
      <c r="I2062" s="10">
        <v>1945</v>
      </c>
      <c r="J2062" s="11">
        <v>16517</v>
      </c>
      <c r="K2062" s="12" t="s">
        <v>237</v>
      </c>
      <c r="L2062" s="13" t="s">
        <v>5671</v>
      </c>
      <c r="M2062" t="s">
        <v>263</v>
      </c>
      <c r="N2062" t="s">
        <v>470</v>
      </c>
      <c r="Q2062" t="s">
        <v>672</v>
      </c>
      <c r="S2062" s="9"/>
      <c r="T2062">
        <v>3</v>
      </c>
      <c r="U2062" s="210" t="s">
        <v>5331</v>
      </c>
      <c r="V2062" s="14">
        <v>1</v>
      </c>
      <c r="W2062" s="14">
        <v>1</v>
      </c>
      <c r="X2062" s="14" t="s">
        <v>270</v>
      </c>
      <c r="Y2062">
        <v>21</v>
      </c>
      <c r="Z2062" t="s">
        <v>271</v>
      </c>
      <c r="AA2062">
        <f t="shared" si="32"/>
        <v>1</v>
      </c>
    </row>
    <row r="2063" spans="1:27" x14ac:dyDescent="0.2">
      <c r="A2063">
        <v>6253</v>
      </c>
      <c r="B2063" s="1" t="s">
        <v>5668</v>
      </c>
      <c r="C2063" t="s">
        <v>1027</v>
      </c>
      <c r="D2063" s="9">
        <v>464</v>
      </c>
      <c r="E2063" s="9" t="s">
        <v>259</v>
      </c>
      <c r="F2063" s="9" t="s">
        <v>1416</v>
      </c>
      <c r="G2063" s="10">
        <v>21</v>
      </c>
      <c r="H2063" s="10" t="s">
        <v>287</v>
      </c>
      <c r="I2063" s="10">
        <v>1945</v>
      </c>
      <c r="J2063" s="11">
        <v>16517</v>
      </c>
      <c r="K2063" s="12" t="s">
        <v>237</v>
      </c>
      <c r="L2063" s="13" t="s">
        <v>5669</v>
      </c>
      <c r="M2063" t="s">
        <v>263</v>
      </c>
      <c r="N2063" t="s">
        <v>280</v>
      </c>
      <c r="Q2063" t="s">
        <v>281</v>
      </c>
      <c r="S2063" s="9"/>
      <c r="T2063">
        <v>3</v>
      </c>
      <c r="U2063" s="210" t="s">
        <v>5331</v>
      </c>
      <c r="V2063" s="14">
        <v>1</v>
      </c>
      <c r="W2063" s="14">
        <v>1</v>
      </c>
      <c r="X2063" s="14" t="s">
        <v>270</v>
      </c>
      <c r="Y2063">
        <v>464</v>
      </c>
      <c r="Z2063" t="s">
        <v>271</v>
      </c>
      <c r="AA2063">
        <f t="shared" si="32"/>
        <v>1</v>
      </c>
    </row>
    <row r="2064" spans="1:27" x14ac:dyDescent="0.2">
      <c r="A2064">
        <v>7281</v>
      </c>
      <c r="B2064" s="1" t="s">
        <v>5672</v>
      </c>
      <c r="C2064" t="s">
        <v>3985</v>
      </c>
      <c r="D2064" s="9" t="s">
        <v>5673</v>
      </c>
      <c r="E2064" s="9" t="s">
        <v>259</v>
      </c>
      <c r="F2064" s="9" t="s">
        <v>721</v>
      </c>
      <c r="G2064" s="10">
        <v>21</v>
      </c>
      <c r="H2064" s="10" t="s">
        <v>287</v>
      </c>
      <c r="I2064" s="10">
        <v>1945</v>
      </c>
      <c r="J2064" s="11" t="s">
        <v>5674</v>
      </c>
      <c r="K2064" s="12" t="s">
        <v>415</v>
      </c>
      <c r="L2064" s="13" t="s">
        <v>5675</v>
      </c>
      <c r="M2064" t="s">
        <v>290</v>
      </c>
      <c r="N2064" t="s">
        <v>573</v>
      </c>
      <c r="O2064" t="s">
        <v>316</v>
      </c>
      <c r="S2064" s="9"/>
      <c r="T2064">
        <v>3</v>
      </c>
      <c r="U2064" s="210" t="s">
        <v>5331</v>
      </c>
      <c r="V2064" s="14">
        <v>1</v>
      </c>
      <c r="W2064" s="14">
        <v>1</v>
      </c>
      <c r="X2064" s="14" t="s">
        <v>270</v>
      </c>
      <c r="Y2064">
        <v>163</v>
      </c>
      <c r="Z2064" t="s">
        <v>18167</v>
      </c>
      <c r="AA2064">
        <f t="shared" si="32"/>
        <v>3</v>
      </c>
    </row>
    <row r="2065" spans="1:27" x14ac:dyDescent="0.2">
      <c r="A2065">
        <v>5295</v>
      </c>
      <c r="B2065" s="1" t="s">
        <v>5676</v>
      </c>
      <c r="C2065" t="s">
        <v>2040</v>
      </c>
      <c r="D2065" s="9" t="s">
        <v>3065</v>
      </c>
      <c r="E2065" s="9" t="s">
        <v>259</v>
      </c>
      <c r="F2065" s="9" t="s">
        <v>721</v>
      </c>
      <c r="G2065" s="10">
        <v>21</v>
      </c>
      <c r="H2065" s="10" t="s">
        <v>287</v>
      </c>
      <c r="I2065" s="10">
        <v>1945</v>
      </c>
      <c r="J2065" s="11" t="s">
        <v>5674</v>
      </c>
      <c r="K2065" s="12" t="s">
        <v>415</v>
      </c>
      <c r="L2065" s="13" t="s">
        <v>18774</v>
      </c>
      <c r="M2065" t="s">
        <v>263</v>
      </c>
      <c r="N2065" t="s">
        <v>3374</v>
      </c>
      <c r="O2065" t="s">
        <v>4811</v>
      </c>
      <c r="P2065" t="s">
        <v>4812</v>
      </c>
      <c r="Q2065" t="s">
        <v>267</v>
      </c>
      <c r="R2065" t="s">
        <v>5677</v>
      </c>
      <c r="S2065" s="9"/>
      <c r="T2065">
        <v>3</v>
      </c>
      <c r="U2065" s="210" t="s">
        <v>5331</v>
      </c>
      <c r="V2065" s="14">
        <v>1</v>
      </c>
      <c r="W2065" s="14">
        <v>1</v>
      </c>
      <c r="X2065" s="14" t="s">
        <v>270</v>
      </c>
      <c r="Y2065">
        <v>692</v>
      </c>
      <c r="Z2065" t="s">
        <v>3085</v>
      </c>
      <c r="AA2065">
        <f t="shared" si="32"/>
        <v>2</v>
      </c>
    </row>
    <row r="2066" spans="1:27" x14ac:dyDescent="0.2">
      <c r="A2066">
        <v>3536</v>
      </c>
      <c r="B2066" s="1" t="s">
        <v>5680</v>
      </c>
      <c r="C2066" t="s">
        <v>1027</v>
      </c>
      <c r="D2066" s="9">
        <v>333</v>
      </c>
      <c r="E2066" s="9" t="s">
        <v>259</v>
      </c>
      <c r="F2066" s="9" t="s">
        <v>883</v>
      </c>
      <c r="G2066" s="10">
        <v>22</v>
      </c>
      <c r="H2066" s="10" t="s">
        <v>287</v>
      </c>
      <c r="I2066" s="10">
        <v>1945</v>
      </c>
      <c r="J2066" s="11">
        <v>16518</v>
      </c>
      <c r="K2066" s="12" t="s">
        <v>237</v>
      </c>
      <c r="L2066" s="13" t="s">
        <v>18147</v>
      </c>
      <c r="M2066" t="s">
        <v>290</v>
      </c>
      <c r="O2066" t="s">
        <v>5681</v>
      </c>
      <c r="S2066" s="9"/>
      <c r="T2066">
        <v>3</v>
      </c>
      <c r="U2066" s="210" t="s">
        <v>5331</v>
      </c>
      <c r="V2066" s="14">
        <v>1</v>
      </c>
      <c r="W2066" s="14">
        <v>1</v>
      </c>
      <c r="X2066" s="14" t="s">
        <v>270</v>
      </c>
      <c r="Y2066">
        <v>333</v>
      </c>
      <c r="Z2066" t="s">
        <v>1419</v>
      </c>
      <c r="AA2066">
        <f t="shared" si="32"/>
        <v>1</v>
      </c>
    </row>
    <row r="2067" spans="1:27" x14ac:dyDescent="0.2">
      <c r="A2067">
        <v>4038</v>
      </c>
      <c r="B2067" s="1" t="s">
        <v>5684</v>
      </c>
      <c r="C2067" t="s">
        <v>2221</v>
      </c>
      <c r="D2067" s="9">
        <v>219</v>
      </c>
      <c r="E2067" s="9" t="s">
        <v>259</v>
      </c>
      <c r="F2067" s="9" t="s">
        <v>312</v>
      </c>
      <c r="G2067" s="10">
        <v>22</v>
      </c>
      <c r="H2067" s="10" t="s">
        <v>287</v>
      </c>
      <c r="I2067" s="10">
        <v>1945</v>
      </c>
      <c r="J2067" s="11" t="s">
        <v>5683</v>
      </c>
      <c r="K2067" s="12" t="s">
        <v>415</v>
      </c>
      <c r="L2067" s="13" t="s">
        <v>5685</v>
      </c>
      <c r="M2067" t="s">
        <v>263</v>
      </c>
      <c r="N2067" t="s">
        <v>280</v>
      </c>
      <c r="Q2067" t="s">
        <v>281</v>
      </c>
      <c r="S2067" s="9"/>
      <c r="T2067">
        <v>3</v>
      </c>
      <c r="U2067" s="210" t="s">
        <v>5331</v>
      </c>
      <c r="V2067" s="14">
        <v>1</v>
      </c>
      <c r="W2067" s="14">
        <v>1</v>
      </c>
      <c r="X2067" s="14" t="s">
        <v>270</v>
      </c>
      <c r="Y2067">
        <v>219</v>
      </c>
      <c r="Z2067" t="s">
        <v>505</v>
      </c>
      <c r="AA2067">
        <f t="shared" si="32"/>
        <v>1</v>
      </c>
    </row>
    <row r="2068" spans="1:27" x14ac:dyDescent="0.2">
      <c r="A2068">
        <v>5543</v>
      </c>
      <c r="B2068" s="1" t="s">
        <v>5682</v>
      </c>
      <c r="C2068" t="s">
        <v>2221</v>
      </c>
      <c r="D2068" s="9">
        <v>239</v>
      </c>
      <c r="E2068" s="9" t="s">
        <v>259</v>
      </c>
      <c r="F2068" s="9" t="s">
        <v>413</v>
      </c>
      <c r="G2068" s="10">
        <v>22</v>
      </c>
      <c r="H2068" s="10" t="s">
        <v>287</v>
      </c>
      <c r="I2068" s="10">
        <v>1945</v>
      </c>
      <c r="J2068" s="11" t="s">
        <v>5683</v>
      </c>
      <c r="K2068" s="12" t="s">
        <v>415</v>
      </c>
      <c r="L2068" s="13" t="s">
        <v>17496</v>
      </c>
      <c r="M2068" t="s">
        <v>332</v>
      </c>
      <c r="N2068" t="s">
        <v>333</v>
      </c>
      <c r="Q2068" t="s">
        <v>334</v>
      </c>
      <c r="S2068" s="9"/>
      <c r="T2068">
        <v>3</v>
      </c>
      <c r="U2068" s="210" t="s">
        <v>5331</v>
      </c>
      <c r="V2068" s="14">
        <v>1</v>
      </c>
      <c r="W2068" s="14">
        <v>1</v>
      </c>
      <c r="X2068" s="14" t="s">
        <v>270</v>
      </c>
      <c r="Y2068">
        <v>239</v>
      </c>
      <c r="Z2068" t="s">
        <v>505</v>
      </c>
      <c r="AA2068">
        <f t="shared" si="32"/>
        <v>1</v>
      </c>
    </row>
    <row r="2069" spans="1:27" x14ac:dyDescent="0.2">
      <c r="A2069">
        <v>2440</v>
      </c>
      <c r="B2069" s="1" t="s">
        <v>5686</v>
      </c>
      <c r="C2069" t="s">
        <v>1027</v>
      </c>
      <c r="D2069" s="9">
        <v>23</v>
      </c>
      <c r="E2069" s="9" t="s">
        <v>259</v>
      </c>
      <c r="F2069" s="9" t="s">
        <v>413</v>
      </c>
      <c r="G2069" s="10">
        <v>22</v>
      </c>
      <c r="H2069" s="10" t="s">
        <v>287</v>
      </c>
      <c r="I2069" s="10">
        <v>1945</v>
      </c>
      <c r="J2069" s="11" t="s">
        <v>5683</v>
      </c>
      <c r="K2069" s="12" t="s">
        <v>415</v>
      </c>
      <c r="L2069" s="13" t="s">
        <v>18727</v>
      </c>
      <c r="M2069" t="s">
        <v>332</v>
      </c>
      <c r="N2069" t="s">
        <v>333</v>
      </c>
      <c r="Q2069" t="s">
        <v>334</v>
      </c>
      <c r="S2069" s="9"/>
      <c r="T2069">
        <v>3</v>
      </c>
      <c r="U2069" s="210" t="s">
        <v>5331</v>
      </c>
      <c r="V2069" s="14">
        <v>1</v>
      </c>
      <c r="W2069" s="14">
        <v>1</v>
      </c>
      <c r="X2069" s="14" t="s">
        <v>270</v>
      </c>
      <c r="Y2069">
        <v>23</v>
      </c>
      <c r="Z2069" t="s">
        <v>271</v>
      </c>
      <c r="AA2069">
        <f t="shared" si="32"/>
        <v>1</v>
      </c>
    </row>
    <row r="2070" spans="1:27" x14ac:dyDescent="0.2">
      <c r="A2070">
        <v>2451</v>
      </c>
      <c r="B2070" s="1" t="s">
        <v>5678</v>
      </c>
      <c r="C2070" t="s">
        <v>1798</v>
      </c>
      <c r="D2070" s="9" t="s">
        <v>2138</v>
      </c>
      <c r="E2070" s="9" t="s">
        <v>259</v>
      </c>
      <c r="F2070" s="9" t="s">
        <v>748</v>
      </c>
      <c r="G2070" s="10">
        <v>22</v>
      </c>
      <c r="H2070" s="10" t="s">
        <v>287</v>
      </c>
      <c r="I2070" s="10">
        <v>1945</v>
      </c>
      <c r="J2070" s="11">
        <v>16518</v>
      </c>
      <c r="K2070" s="12"/>
      <c r="L2070" s="13" t="s">
        <v>5679</v>
      </c>
      <c r="M2070" t="s">
        <v>290</v>
      </c>
      <c r="O2070" t="s">
        <v>760</v>
      </c>
      <c r="S2070" s="9"/>
      <c r="T2070">
        <v>3</v>
      </c>
      <c r="U2070" s="210" t="s">
        <v>5331</v>
      </c>
      <c r="V2070" s="14">
        <v>1</v>
      </c>
      <c r="W2070" s="14">
        <v>1</v>
      </c>
      <c r="X2070" s="14" t="s">
        <v>270</v>
      </c>
      <c r="Y2070" t="s">
        <v>2138</v>
      </c>
      <c r="Z2070" t="s">
        <v>271</v>
      </c>
      <c r="AA2070">
        <f t="shared" si="32"/>
        <v>1</v>
      </c>
    </row>
    <row r="2071" spans="1:27" x14ac:dyDescent="0.2">
      <c r="A2071">
        <v>269</v>
      </c>
      <c r="B2071" s="1" t="s">
        <v>5687</v>
      </c>
      <c r="C2071" t="s">
        <v>284</v>
      </c>
      <c r="D2071" s="9" t="s">
        <v>5688</v>
      </c>
      <c r="E2071" s="9" t="s">
        <v>259</v>
      </c>
      <c r="F2071" s="9" t="s">
        <v>532</v>
      </c>
      <c r="G2071" s="10">
        <v>23</v>
      </c>
      <c r="H2071" s="10" t="s">
        <v>287</v>
      </c>
      <c r="I2071" s="10">
        <v>1945</v>
      </c>
      <c r="J2071" s="11">
        <v>16519</v>
      </c>
      <c r="K2071" s="12" t="s">
        <v>237</v>
      </c>
      <c r="L2071" s="13" t="s">
        <v>5689</v>
      </c>
      <c r="M2071" t="s">
        <v>753</v>
      </c>
      <c r="S2071" s="9"/>
      <c r="T2071">
        <v>3</v>
      </c>
      <c r="U2071" s="210" t="s">
        <v>5331</v>
      </c>
      <c r="V2071" s="14">
        <v>1</v>
      </c>
      <c r="W2071" s="14">
        <v>1</v>
      </c>
      <c r="X2071" s="14" t="s">
        <v>294</v>
      </c>
      <c r="Y2071" t="s">
        <v>3625</v>
      </c>
      <c r="Z2071" t="s">
        <v>271</v>
      </c>
      <c r="AA2071">
        <f t="shared" si="32"/>
        <v>6</v>
      </c>
    </row>
    <row r="2072" spans="1:27" x14ac:dyDescent="0.2">
      <c r="A2072">
        <v>3242</v>
      </c>
      <c r="B2072" s="1" t="s">
        <v>5698</v>
      </c>
      <c r="C2072" t="s">
        <v>1027</v>
      </c>
      <c r="D2072" s="9">
        <v>21</v>
      </c>
      <c r="E2072" s="9" t="s">
        <v>259</v>
      </c>
      <c r="F2072" s="9" t="s">
        <v>1416</v>
      </c>
      <c r="G2072" s="10">
        <v>23</v>
      </c>
      <c r="H2072" s="10" t="s">
        <v>287</v>
      </c>
      <c r="I2072" s="10">
        <v>1945</v>
      </c>
      <c r="J2072" s="11">
        <v>16519</v>
      </c>
      <c r="K2072" s="12" t="s">
        <v>237</v>
      </c>
      <c r="L2072" s="13" t="s">
        <v>5699</v>
      </c>
      <c r="M2072" t="s">
        <v>753</v>
      </c>
      <c r="S2072" s="9"/>
      <c r="T2072">
        <v>3</v>
      </c>
      <c r="U2072" s="210" t="s">
        <v>5331</v>
      </c>
      <c r="V2072" s="14">
        <v>1</v>
      </c>
      <c r="W2072" s="14">
        <v>1</v>
      </c>
      <c r="X2072" s="14" t="s">
        <v>270</v>
      </c>
      <c r="Y2072">
        <v>21</v>
      </c>
      <c r="Z2072" t="s">
        <v>271</v>
      </c>
      <c r="AA2072">
        <f t="shared" si="32"/>
        <v>1</v>
      </c>
    </row>
    <row r="2073" spans="1:27" x14ac:dyDescent="0.2">
      <c r="A2073">
        <v>6572</v>
      </c>
      <c r="B2073" s="1" t="s">
        <v>5697</v>
      </c>
      <c r="C2073" t="s">
        <v>2221</v>
      </c>
      <c r="D2073" s="9">
        <v>141</v>
      </c>
      <c r="E2073" s="9" t="s">
        <v>259</v>
      </c>
      <c r="F2073" s="9" t="s">
        <v>312</v>
      </c>
      <c r="G2073" s="10">
        <v>23</v>
      </c>
      <c r="H2073" s="10" t="s">
        <v>287</v>
      </c>
      <c r="I2073" s="10">
        <v>1945</v>
      </c>
      <c r="J2073" s="11">
        <v>16519</v>
      </c>
      <c r="K2073" s="12" t="s">
        <v>237</v>
      </c>
      <c r="L2073" s="13" t="s">
        <v>18470</v>
      </c>
      <c r="M2073" t="s">
        <v>290</v>
      </c>
      <c r="N2073" t="s">
        <v>291</v>
      </c>
      <c r="O2073" t="s">
        <v>292</v>
      </c>
      <c r="S2073" s="9"/>
      <c r="T2073">
        <v>3</v>
      </c>
      <c r="U2073" s="210" t="s">
        <v>5331</v>
      </c>
      <c r="V2073" s="14">
        <v>1</v>
      </c>
      <c r="W2073" s="14">
        <v>1</v>
      </c>
      <c r="X2073" s="14" t="s">
        <v>270</v>
      </c>
      <c r="Y2073">
        <v>141</v>
      </c>
      <c r="Z2073" t="s">
        <v>505</v>
      </c>
      <c r="AA2073">
        <f t="shared" si="32"/>
        <v>1</v>
      </c>
    </row>
    <row r="2074" spans="1:27" x14ac:dyDescent="0.2">
      <c r="A2074">
        <v>1954</v>
      </c>
      <c r="B2074" s="1" t="s">
        <v>5693</v>
      </c>
      <c r="C2074" t="s">
        <v>1027</v>
      </c>
      <c r="D2074" s="9">
        <v>143</v>
      </c>
      <c r="E2074" s="9" t="s">
        <v>259</v>
      </c>
      <c r="F2074" s="9" t="s">
        <v>883</v>
      </c>
      <c r="G2074" s="10">
        <v>23</v>
      </c>
      <c r="H2074" s="10" t="s">
        <v>287</v>
      </c>
      <c r="I2074" s="10">
        <v>1945</v>
      </c>
      <c r="J2074" s="11">
        <v>16519</v>
      </c>
      <c r="K2074" s="12" t="s">
        <v>237</v>
      </c>
      <c r="L2074" s="13" t="s">
        <v>5694</v>
      </c>
      <c r="M2074" t="s">
        <v>263</v>
      </c>
      <c r="N2074" t="s">
        <v>280</v>
      </c>
      <c r="Q2074" t="s">
        <v>281</v>
      </c>
      <c r="S2074" s="9"/>
      <c r="T2074">
        <v>3</v>
      </c>
      <c r="U2074" s="210" t="s">
        <v>5331</v>
      </c>
      <c r="V2074" s="14">
        <v>1</v>
      </c>
      <c r="W2074" s="14">
        <v>1</v>
      </c>
      <c r="X2074" s="14" t="s">
        <v>270</v>
      </c>
      <c r="Y2074">
        <v>143</v>
      </c>
      <c r="Z2074" t="s">
        <v>271</v>
      </c>
      <c r="AA2074">
        <f t="shared" si="32"/>
        <v>1</v>
      </c>
    </row>
    <row r="2075" spans="1:27" x14ac:dyDescent="0.2">
      <c r="A2075">
        <v>2182</v>
      </c>
      <c r="B2075" s="1" t="s">
        <v>5695</v>
      </c>
      <c r="C2075" t="s">
        <v>1027</v>
      </c>
      <c r="D2075" s="9">
        <v>143</v>
      </c>
      <c r="E2075" s="9" t="s">
        <v>259</v>
      </c>
      <c r="F2075" s="9" t="s">
        <v>883</v>
      </c>
      <c r="G2075" s="10">
        <v>23</v>
      </c>
      <c r="H2075" s="10" t="s">
        <v>287</v>
      </c>
      <c r="I2075" s="10">
        <v>1945</v>
      </c>
      <c r="J2075" s="11">
        <v>16519</v>
      </c>
      <c r="K2075" s="12" t="s">
        <v>237</v>
      </c>
      <c r="L2075" s="13" t="s">
        <v>5696</v>
      </c>
      <c r="M2075" t="s">
        <v>263</v>
      </c>
      <c r="N2075" t="s">
        <v>280</v>
      </c>
      <c r="Q2075" t="s">
        <v>281</v>
      </c>
      <c r="S2075" s="9"/>
      <c r="T2075">
        <v>3</v>
      </c>
      <c r="U2075" s="210" t="s">
        <v>5331</v>
      </c>
      <c r="V2075" s="14">
        <v>1</v>
      </c>
      <c r="W2075" s="14">
        <v>1</v>
      </c>
      <c r="X2075" s="14" t="s">
        <v>270</v>
      </c>
      <c r="Y2075">
        <v>143</v>
      </c>
      <c r="Z2075" t="s">
        <v>1419</v>
      </c>
      <c r="AA2075">
        <f t="shared" si="32"/>
        <v>1</v>
      </c>
    </row>
    <row r="2076" spans="1:27" x14ac:dyDescent="0.2">
      <c r="A2076">
        <v>2777</v>
      </c>
      <c r="B2076" s="1" t="s">
        <v>5690</v>
      </c>
      <c r="C2076" t="s">
        <v>1027</v>
      </c>
      <c r="D2076" s="9" t="s">
        <v>3929</v>
      </c>
      <c r="E2076" s="9" t="s">
        <v>259</v>
      </c>
      <c r="F2076" s="9" t="s">
        <v>532</v>
      </c>
      <c r="G2076" s="10">
        <v>23</v>
      </c>
      <c r="H2076" s="10" t="s">
        <v>287</v>
      </c>
      <c r="I2076" s="10">
        <v>1945</v>
      </c>
      <c r="J2076" s="11">
        <v>16519</v>
      </c>
      <c r="K2076" s="12" t="s">
        <v>237</v>
      </c>
      <c r="L2076" s="13" t="s">
        <v>18407</v>
      </c>
      <c r="M2076" t="s">
        <v>290</v>
      </c>
      <c r="N2076" t="s">
        <v>291</v>
      </c>
      <c r="O2076" t="s">
        <v>292</v>
      </c>
      <c r="S2076" s="9"/>
      <c r="T2076">
        <v>3</v>
      </c>
      <c r="U2076" s="210" t="s">
        <v>5331</v>
      </c>
      <c r="V2076" s="14">
        <v>1</v>
      </c>
      <c r="W2076" s="14">
        <v>1</v>
      </c>
      <c r="X2076" s="14" t="s">
        <v>294</v>
      </c>
      <c r="Y2076" t="s">
        <v>3929</v>
      </c>
      <c r="Z2076" t="s">
        <v>271</v>
      </c>
      <c r="AA2076">
        <f t="shared" si="32"/>
        <v>1</v>
      </c>
    </row>
    <row r="2077" spans="1:27" x14ac:dyDescent="0.2">
      <c r="A2077">
        <v>3941</v>
      </c>
      <c r="B2077" s="1" t="s">
        <v>5691</v>
      </c>
      <c r="C2077" t="s">
        <v>1027</v>
      </c>
      <c r="D2077" s="9">
        <v>235</v>
      </c>
      <c r="E2077" s="9" t="s">
        <v>259</v>
      </c>
      <c r="F2077" s="9" t="s">
        <v>883</v>
      </c>
      <c r="G2077" s="10">
        <v>23</v>
      </c>
      <c r="H2077" s="10" t="s">
        <v>287</v>
      </c>
      <c r="I2077" s="10">
        <v>1945</v>
      </c>
      <c r="J2077" s="11">
        <v>16519</v>
      </c>
      <c r="K2077" s="12" t="s">
        <v>237</v>
      </c>
      <c r="L2077" s="13" t="s">
        <v>5692</v>
      </c>
      <c r="M2077" t="s">
        <v>263</v>
      </c>
      <c r="N2077" t="s">
        <v>586</v>
      </c>
      <c r="Q2077" t="s">
        <v>672</v>
      </c>
      <c r="S2077" s="9"/>
      <c r="T2077">
        <v>3</v>
      </c>
      <c r="U2077" s="210" t="s">
        <v>5331</v>
      </c>
      <c r="V2077" s="14">
        <v>1</v>
      </c>
      <c r="W2077" s="14">
        <v>1</v>
      </c>
      <c r="X2077" s="14" t="s">
        <v>270</v>
      </c>
      <c r="Y2077">
        <v>235</v>
      </c>
      <c r="Z2077" t="s">
        <v>271</v>
      </c>
      <c r="AA2077">
        <f t="shared" si="32"/>
        <v>1</v>
      </c>
    </row>
    <row r="2078" spans="1:27" x14ac:dyDescent="0.2">
      <c r="A2078">
        <v>758</v>
      </c>
      <c r="B2078" s="1" t="s">
        <v>5700</v>
      </c>
      <c r="C2078" t="s">
        <v>507</v>
      </c>
      <c r="D2078" s="9" t="s">
        <v>4809</v>
      </c>
      <c r="E2078" s="9" t="s">
        <v>259</v>
      </c>
      <c r="F2078" s="9" t="s">
        <v>721</v>
      </c>
      <c r="G2078" s="10">
        <v>23</v>
      </c>
      <c r="H2078" s="10" t="s">
        <v>287</v>
      </c>
      <c r="I2078" s="10">
        <v>1945</v>
      </c>
      <c r="J2078" s="11" t="s">
        <v>5701</v>
      </c>
      <c r="K2078" s="12" t="s">
        <v>415</v>
      </c>
      <c r="L2078" s="117" t="s">
        <v>18527</v>
      </c>
      <c r="M2078" t="s">
        <v>263</v>
      </c>
      <c r="N2078" t="s">
        <v>3374</v>
      </c>
      <c r="O2078" t="s">
        <v>4811</v>
      </c>
      <c r="P2078" t="s">
        <v>4812</v>
      </c>
      <c r="Q2078" t="s">
        <v>267</v>
      </c>
      <c r="R2078" t="s">
        <v>4663</v>
      </c>
      <c r="S2078" s="9"/>
      <c r="T2078">
        <v>3</v>
      </c>
      <c r="U2078" s="210" t="s">
        <v>5331</v>
      </c>
      <c r="V2078" s="14">
        <v>1</v>
      </c>
      <c r="W2078" s="14">
        <v>1</v>
      </c>
      <c r="X2078" s="14" t="s">
        <v>270</v>
      </c>
      <c r="Y2078">
        <v>139</v>
      </c>
      <c r="Z2078" t="s">
        <v>18167</v>
      </c>
      <c r="AA2078">
        <f t="shared" si="32"/>
        <v>2</v>
      </c>
    </row>
    <row r="2079" spans="1:27" x14ac:dyDescent="0.2">
      <c r="A2079">
        <v>6573</v>
      </c>
      <c r="B2079" s="1" t="s">
        <v>5705</v>
      </c>
      <c r="C2079" t="s">
        <v>3985</v>
      </c>
      <c r="D2079" s="9">
        <v>139</v>
      </c>
      <c r="E2079" s="9" t="s">
        <v>259</v>
      </c>
      <c r="F2079" s="9" t="s">
        <v>721</v>
      </c>
      <c r="G2079" s="10">
        <v>23</v>
      </c>
      <c r="H2079" s="10" t="s">
        <v>287</v>
      </c>
      <c r="I2079" s="10">
        <v>1945</v>
      </c>
      <c r="J2079" s="11" t="s">
        <v>5701</v>
      </c>
      <c r="K2079" s="12" t="s">
        <v>415</v>
      </c>
      <c r="L2079" s="13" t="s">
        <v>134</v>
      </c>
      <c r="M2079" t="s">
        <v>263</v>
      </c>
      <c r="N2079" t="s">
        <v>3374</v>
      </c>
      <c r="O2079" t="s">
        <v>4811</v>
      </c>
      <c r="P2079" t="s">
        <v>4812</v>
      </c>
      <c r="Q2079" t="s">
        <v>267</v>
      </c>
      <c r="R2079" t="s">
        <v>5677</v>
      </c>
      <c r="S2079" s="9"/>
      <c r="T2079">
        <v>3</v>
      </c>
      <c r="U2079" s="210" t="s">
        <v>5331</v>
      </c>
      <c r="V2079" s="14">
        <v>1</v>
      </c>
      <c r="W2079" s="14">
        <v>1</v>
      </c>
      <c r="X2079" s="14" t="s">
        <v>270</v>
      </c>
      <c r="Y2079">
        <v>139</v>
      </c>
      <c r="Z2079" t="s">
        <v>18167</v>
      </c>
      <c r="AA2079">
        <f t="shared" si="32"/>
        <v>1</v>
      </c>
    </row>
    <row r="2080" spans="1:27" x14ac:dyDescent="0.2">
      <c r="A2080">
        <v>2746</v>
      </c>
      <c r="B2080" s="1" t="s">
        <v>5702</v>
      </c>
      <c r="C2080" t="s">
        <v>2221</v>
      </c>
      <c r="D2080" s="9">
        <v>406</v>
      </c>
      <c r="E2080" s="9" t="s">
        <v>259</v>
      </c>
      <c r="F2080" s="9" t="s">
        <v>413</v>
      </c>
      <c r="G2080" s="10">
        <v>23</v>
      </c>
      <c r="H2080" s="10" t="s">
        <v>287</v>
      </c>
      <c r="I2080" s="10">
        <v>1945</v>
      </c>
      <c r="J2080" s="11" t="s">
        <v>5701</v>
      </c>
      <c r="K2080" s="12" t="s">
        <v>415</v>
      </c>
      <c r="L2080" s="13" t="s">
        <v>178</v>
      </c>
      <c r="M2080" t="s">
        <v>332</v>
      </c>
      <c r="N2080" t="s">
        <v>333</v>
      </c>
      <c r="Q2080" t="s">
        <v>334</v>
      </c>
      <c r="S2080" s="9"/>
      <c r="T2080">
        <v>3</v>
      </c>
      <c r="U2080" s="210" t="s">
        <v>5331</v>
      </c>
      <c r="V2080" s="14">
        <v>1</v>
      </c>
      <c r="W2080" s="14">
        <v>1</v>
      </c>
      <c r="X2080" s="14" t="s">
        <v>270</v>
      </c>
      <c r="Y2080">
        <v>406</v>
      </c>
      <c r="Z2080" t="s">
        <v>505</v>
      </c>
      <c r="AA2080">
        <f t="shared" si="32"/>
        <v>1</v>
      </c>
    </row>
    <row r="2081" spans="1:27" x14ac:dyDescent="0.2">
      <c r="A2081">
        <v>6583</v>
      </c>
      <c r="B2081" s="1" t="s">
        <v>5703</v>
      </c>
      <c r="C2081" t="s">
        <v>2221</v>
      </c>
      <c r="D2081" s="9">
        <v>151</v>
      </c>
      <c r="E2081" s="9" t="s">
        <v>259</v>
      </c>
      <c r="F2081" s="9" t="s">
        <v>1701</v>
      </c>
      <c r="G2081" s="10">
        <v>23</v>
      </c>
      <c r="H2081" s="10" t="s">
        <v>287</v>
      </c>
      <c r="I2081" s="10">
        <v>1945</v>
      </c>
      <c r="J2081" s="11" t="s">
        <v>5701</v>
      </c>
      <c r="K2081" s="12" t="s">
        <v>415</v>
      </c>
      <c r="L2081" s="13" t="s">
        <v>5704</v>
      </c>
      <c r="M2081" t="s">
        <v>279</v>
      </c>
      <c r="N2081" t="s">
        <v>1422</v>
      </c>
      <c r="Q2081" t="s">
        <v>672</v>
      </c>
      <c r="S2081" s="9"/>
      <c r="T2081">
        <v>3</v>
      </c>
      <c r="U2081" s="210" t="s">
        <v>5331</v>
      </c>
      <c r="V2081" s="14">
        <v>1</v>
      </c>
      <c r="W2081" s="14">
        <v>1</v>
      </c>
      <c r="X2081" s="14" t="s">
        <v>270</v>
      </c>
      <c r="Y2081">
        <v>151</v>
      </c>
      <c r="Z2081" t="s">
        <v>505</v>
      </c>
      <c r="AA2081">
        <f t="shared" si="32"/>
        <v>1</v>
      </c>
    </row>
    <row r="2082" spans="1:27" x14ac:dyDescent="0.2">
      <c r="A2082">
        <v>4112</v>
      </c>
      <c r="B2082" s="1" t="s">
        <v>5715</v>
      </c>
      <c r="C2082" t="s">
        <v>1027</v>
      </c>
      <c r="D2082" s="9">
        <v>235</v>
      </c>
      <c r="E2082" s="9" t="s">
        <v>259</v>
      </c>
      <c r="F2082" s="9" t="s">
        <v>883</v>
      </c>
      <c r="G2082" s="10">
        <v>24</v>
      </c>
      <c r="H2082" s="10" t="s">
        <v>287</v>
      </c>
      <c r="I2082" s="10">
        <v>1945</v>
      </c>
      <c r="J2082" s="11">
        <v>16520</v>
      </c>
      <c r="K2082" s="12" t="s">
        <v>237</v>
      </c>
      <c r="L2082" s="13" t="s">
        <v>5716</v>
      </c>
      <c r="M2082" t="s">
        <v>263</v>
      </c>
      <c r="N2082" t="s">
        <v>2896</v>
      </c>
      <c r="Q2082" t="s">
        <v>281</v>
      </c>
      <c r="S2082" s="9"/>
      <c r="T2082">
        <v>3</v>
      </c>
      <c r="U2082" s="210" t="s">
        <v>5331</v>
      </c>
      <c r="V2082" s="14">
        <v>1</v>
      </c>
      <c r="W2082" s="14">
        <v>1</v>
      </c>
      <c r="X2082" s="14" t="s">
        <v>270</v>
      </c>
      <c r="Y2082">
        <v>235</v>
      </c>
      <c r="Z2082" t="s">
        <v>1419</v>
      </c>
      <c r="AA2082">
        <f t="shared" si="32"/>
        <v>1</v>
      </c>
    </row>
    <row r="2083" spans="1:27" x14ac:dyDescent="0.2">
      <c r="A2083">
        <v>6694</v>
      </c>
      <c r="B2083" s="1" t="s">
        <v>5713</v>
      </c>
      <c r="C2083" t="s">
        <v>3985</v>
      </c>
      <c r="D2083" s="9" t="s">
        <v>4636</v>
      </c>
      <c r="E2083" s="9" t="s">
        <v>259</v>
      </c>
      <c r="F2083" s="9" t="s">
        <v>532</v>
      </c>
      <c r="G2083" s="10">
        <v>24</v>
      </c>
      <c r="H2083" s="10" t="s">
        <v>287</v>
      </c>
      <c r="I2083" s="10">
        <v>1945</v>
      </c>
      <c r="J2083" s="11">
        <v>16520</v>
      </c>
      <c r="K2083" s="12" t="s">
        <v>237</v>
      </c>
      <c r="L2083" s="13" t="s">
        <v>5714</v>
      </c>
      <c r="M2083" t="s">
        <v>290</v>
      </c>
      <c r="N2083" t="s">
        <v>291</v>
      </c>
      <c r="O2083" t="s">
        <v>292</v>
      </c>
      <c r="S2083" s="9"/>
      <c r="T2083">
        <v>3</v>
      </c>
      <c r="U2083" s="210" t="s">
        <v>5331</v>
      </c>
      <c r="V2083" s="14">
        <v>1</v>
      </c>
      <c r="W2083" s="14">
        <v>1</v>
      </c>
      <c r="X2083" s="14" t="s">
        <v>294</v>
      </c>
      <c r="Y2083" t="s">
        <v>4636</v>
      </c>
      <c r="Z2083" t="s">
        <v>18167</v>
      </c>
      <c r="AA2083">
        <f t="shared" si="32"/>
        <v>1</v>
      </c>
    </row>
    <row r="2084" spans="1:27" x14ac:dyDescent="0.2">
      <c r="A2084">
        <v>4633</v>
      </c>
      <c r="B2084" s="1" t="s">
        <v>5712</v>
      </c>
      <c r="C2084" t="s">
        <v>1798</v>
      </c>
      <c r="D2084" s="9" t="s">
        <v>2138</v>
      </c>
      <c r="E2084" s="9" t="s">
        <v>259</v>
      </c>
      <c r="F2084" s="9" t="s">
        <v>748</v>
      </c>
      <c r="G2084" s="10">
        <v>24</v>
      </c>
      <c r="H2084" s="10" t="s">
        <v>287</v>
      </c>
      <c r="I2084" s="10">
        <v>1945</v>
      </c>
      <c r="J2084" s="11">
        <v>16520</v>
      </c>
      <c r="K2084" s="12" t="s">
        <v>237</v>
      </c>
      <c r="L2084" s="13" t="s">
        <v>18775</v>
      </c>
      <c r="M2084" t="s">
        <v>263</v>
      </c>
      <c r="N2084" t="s">
        <v>771</v>
      </c>
      <c r="O2084" t="s">
        <v>17856</v>
      </c>
      <c r="Q2084" t="s">
        <v>672</v>
      </c>
      <c r="S2084" s="9"/>
      <c r="T2084">
        <v>3</v>
      </c>
      <c r="U2084" s="210" t="s">
        <v>5331</v>
      </c>
      <c r="V2084" s="14">
        <v>1</v>
      </c>
      <c r="W2084" s="14">
        <v>1</v>
      </c>
      <c r="X2084" s="14" t="s">
        <v>270</v>
      </c>
      <c r="Y2084" t="s">
        <v>2138</v>
      </c>
      <c r="Z2084" t="s">
        <v>271</v>
      </c>
      <c r="AA2084">
        <f t="shared" si="32"/>
        <v>1</v>
      </c>
    </row>
    <row r="2085" spans="1:27" x14ac:dyDescent="0.2">
      <c r="A2085">
        <v>7639</v>
      </c>
      <c r="B2085" s="1" t="s">
        <v>5709</v>
      </c>
      <c r="C2085" t="s">
        <v>1027</v>
      </c>
      <c r="D2085" s="9" t="s">
        <v>5710</v>
      </c>
      <c r="E2085" s="9" t="s">
        <v>259</v>
      </c>
      <c r="F2085" s="9" t="s">
        <v>5601</v>
      </c>
      <c r="G2085" s="10">
        <v>24</v>
      </c>
      <c r="H2085" s="10" t="s">
        <v>287</v>
      </c>
      <c r="I2085" s="10">
        <v>1945</v>
      </c>
      <c r="J2085" s="11">
        <v>16520</v>
      </c>
      <c r="K2085" s="12" t="s">
        <v>237</v>
      </c>
      <c r="L2085" s="13" t="s">
        <v>5711</v>
      </c>
      <c r="M2085" t="s">
        <v>753</v>
      </c>
      <c r="S2085" s="9"/>
      <c r="T2085">
        <v>3</v>
      </c>
      <c r="U2085" s="210" t="s">
        <v>5331</v>
      </c>
      <c r="V2085" s="14">
        <v>1</v>
      </c>
      <c r="W2085" s="14">
        <v>1</v>
      </c>
      <c r="X2085" s="14" t="s">
        <v>270</v>
      </c>
      <c r="Y2085">
        <v>157</v>
      </c>
      <c r="Z2085" t="s">
        <v>271</v>
      </c>
      <c r="AA2085">
        <f t="shared" si="32"/>
        <v>2</v>
      </c>
    </row>
    <row r="2086" spans="1:27" x14ac:dyDescent="0.2">
      <c r="A2086">
        <v>1012</v>
      </c>
      <c r="B2086" s="1" t="s">
        <v>5706</v>
      </c>
      <c r="C2086" t="s">
        <v>2534</v>
      </c>
      <c r="D2086" s="9" t="s">
        <v>5707</v>
      </c>
      <c r="E2086" s="9" t="s">
        <v>259</v>
      </c>
      <c r="F2086" s="9" t="s">
        <v>312</v>
      </c>
      <c r="G2086" s="10">
        <v>24</v>
      </c>
      <c r="H2086" s="10" t="s">
        <v>287</v>
      </c>
      <c r="I2086" s="10">
        <v>1945</v>
      </c>
      <c r="J2086" s="11">
        <v>16520</v>
      </c>
      <c r="K2086" s="12" t="s">
        <v>237</v>
      </c>
      <c r="L2086" s="13" t="s">
        <v>5708</v>
      </c>
      <c r="M2086" t="s">
        <v>290</v>
      </c>
      <c r="O2086" t="s">
        <v>292</v>
      </c>
      <c r="S2086" s="9"/>
      <c r="T2086">
        <v>3</v>
      </c>
      <c r="U2086" s="210" t="s">
        <v>5331</v>
      </c>
      <c r="V2086" s="14">
        <v>1</v>
      </c>
      <c r="W2086" s="14">
        <v>1</v>
      </c>
      <c r="X2086" s="14" t="s">
        <v>270</v>
      </c>
      <c r="Y2086">
        <v>169</v>
      </c>
      <c r="Z2086" t="s">
        <v>271</v>
      </c>
      <c r="AA2086">
        <f t="shared" si="32"/>
        <v>4</v>
      </c>
    </row>
    <row r="2087" spans="1:27" x14ac:dyDescent="0.2">
      <c r="A2087">
        <v>6236</v>
      </c>
      <c r="B2087" s="1" t="s">
        <v>5717</v>
      </c>
      <c r="C2087" t="s">
        <v>1027</v>
      </c>
      <c r="D2087" s="9">
        <v>169</v>
      </c>
      <c r="E2087" s="9" t="s">
        <v>259</v>
      </c>
      <c r="F2087" s="9" t="s">
        <v>312</v>
      </c>
      <c r="G2087" s="10">
        <v>24</v>
      </c>
      <c r="H2087" s="10" t="s">
        <v>287</v>
      </c>
      <c r="I2087" s="10">
        <v>1945</v>
      </c>
      <c r="J2087" s="11">
        <v>16520</v>
      </c>
      <c r="K2087" s="12" t="s">
        <v>415</v>
      </c>
      <c r="L2087" s="13" t="s">
        <v>18562</v>
      </c>
      <c r="M2087" t="s">
        <v>290</v>
      </c>
      <c r="N2087" t="s">
        <v>573</v>
      </c>
      <c r="O2087" t="s">
        <v>292</v>
      </c>
      <c r="S2087" s="9"/>
      <c r="T2087">
        <v>3</v>
      </c>
      <c r="U2087" s="210" t="s">
        <v>5331</v>
      </c>
      <c r="V2087" s="14">
        <v>1</v>
      </c>
      <c r="W2087" s="14">
        <v>1</v>
      </c>
      <c r="X2087" s="14" t="s">
        <v>270</v>
      </c>
      <c r="Y2087">
        <v>169</v>
      </c>
      <c r="Z2087" t="s">
        <v>271</v>
      </c>
      <c r="AA2087">
        <f t="shared" si="32"/>
        <v>1</v>
      </c>
    </row>
    <row r="2088" spans="1:27" x14ac:dyDescent="0.2">
      <c r="A2088">
        <v>281</v>
      </c>
      <c r="B2088" s="1" t="s">
        <v>5718</v>
      </c>
      <c r="C2088" t="s">
        <v>284</v>
      </c>
      <c r="D2088" s="9" t="s">
        <v>5719</v>
      </c>
      <c r="E2088" s="9" t="s">
        <v>259</v>
      </c>
      <c r="F2088" s="9" t="s">
        <v>532</v>
      </c>
      <c r="G2088" s="10">
        <v>25</v>
      </c>
      <c r="H2088" s="10" t="s">
        <v>287</v>
      </c>
      <c r="I2088" s="10">
        <v>1945</v>
      </c>
      <c r="J2088" s="11">
        <v>16521</v>
      </c>
      <c r="K2088" s="12" t="s">
        <v>237</v>
      </c>
      <c r="L2088" s="13" t="s">
        <v>18749</v>
      </c>
      <c r="M2088" t="s">
        <v>290</v>
      </c>
      <c r="N2088" t="s">
        <v>291</v>
      </c>
      <c r="O2088" t="s">
        <v>933</v>
      </c>
      <c r="S2088" s="9"/>
      <c r="T2088">
        <v>3</v>
      </c>
      <c r="U2088" s="210" t="s">
        <v>5331</v>
      </c>
      <c r="V2088" s="14">
        <v>1</v>
      </c>
      <c r="W2088" s="14">
        <v>1</v>
      </c>
      <c r="X2088" s="14" t="s">
        <v>294</v>
      </c>
      <c r="Y2088" t="s">
        <v>3929</v>
      </c>
      <c r="Z2088" t="s">
        <v>505</v>
      </c>
      <c r="AA2088">
        <f t="shared" si="32"/>
        <v>6</v>
      </c>
    </row>
    <row r="2089" spans="1:27" x14ac:dyDescent="0.2">
      <c r="A2089">
        <v>3538</v>
      </c>
      <c r="B2089" s="1" t="s">
        <v>5725</v>
      </c>
      <c r="C2089" t="s">
        <v>1027</v>
      </c>
      <c r="D2089" s="9">
        <v>333</v>
      </c>
      <c r="E2089" s="9" t="s">
        <v>259</v>
      </c>
      <c r="F2089" s="9" t="s">
        <v>883</v>
      </c>
      <c r="G2089" s="10">
        <v>25</v>
      </c>
      <c r="H2089" s="10" t="s">
        <v>287</v>
      </c>
      <c r="I2089" s="10">
        <v>1945</v>
      </c>
      <c r="J2089" s="11">
        <v>16521</v>
      </c>
      <c r="K2089" s="12" t="s">
        <v>237</v>
      </c>
      <c r="L2089" s="13" t="s">
        <v>5726</v>
      </c>
      <c r="M2089" t="s">
        <v>263</v>
      </c>
      <c r="N2089" t="s">
        <v>345</v>
      </c>
      <c r="O2089" t="s">
        <v>308</v>
      </c>
      <c r="P2089" s="27" t="s">
        <v>308</v>
      </c>
      <c r="Q2089" t="s">
        <v>267</v>
      </c>
      <c r="R2089" t="s">
        <v>4663</v>
      </c>
      <c r="S2089" s="9"/>
      <c r="T2089">
        <v>3</v>
      </c>
      <c r="U2089" s="210" t="s">
        <v>5331</v>
      </c>
      <c r="V2089" s="14">
        <v>1</v>
      </c>
      <c r="W2089" s="14">
        <v>1</v>
      </c>
      <c r="X2089" s="14" t="s">
        <v>270</v>
      </c>
      <c r="Y2089">
        <v>333</v>
      </c>
      <c r="Z2089" t="s">
        <v>1419</v>
      </c>
      <c r="AA2089">
        <f t="shared" si="32"/>
        <v>1</v>
      </c>
    </row>
    <row r="2090" spans="1:27" x14ac:dyDescent="0.2">
      <c r="A2090">
        <v>112</v>
      </c>
      <c r="B2090" s="1" t="s">
        <v>5720</v>
      </c>
      <c r="C2090" t="s">
        <v>1798</v>
      </c>
      <c r="D2090" s="9" t="s">
        <v>2138</v>
      </c>
      <c r="E2090" s="9" t="s">
        <v>259</v>
      </c>
      <c r="F2090" s="9" t="s">
        <v>748</v>
      </c>
      <c r="G2090" s="10">
        <v>25</v>
      </c>
      <c r="H2090" s="10" t="s">
        <v>287</v>
      </c>
      <c r="I2090" s="10">
        <v>1945</v>
      </c>
      <c r="J2090" s="11">
        <v>16521</v>
      </c>
      <c r="K2090" s="12" t="s">
        <v>237</v>
      </c>
      <c r="L2090" s="13" t="s">
        <v>18123</v>
      </c>
      <c r="M2090" t="s">
        <v>263</v>
      </c>
      <c r="N2090" t="s">
        <v>280</v>
      </c>
      <c r="Q2090" t="s">
        <v>281</v>
      </c>
      <c r="S2090" s="9"/>
      <c r="T2090">
        <v>3</v>
      </c>
      <c r="U2090" s="210" t="s">
        <v>5331</v>
      </c>
      <c r="V2090" s="14">
        <v>1</v>
      </c>
      <c r="W2090" s="14">
        <v>1</v>
      </c>
      <c r="X2090" s="14" t="s">
        <v>270</v>
      </c>
      <c r="Y2090" t="s">
        <v>2138</v>
      </c>
      <c r="Z2090" t="s">
        <v>271</v>
      </c>
      <c r="AA2090">
        <f t="shared" si="32"/>
        <v>1</v>
      </c>
    </row>
    <row r="2091" spans="1:27" x14ac:dyDescent="0.2">
      <c r="A2091">
        <v>7463</v>
      </c>
      <c r="B2091" s="1" t="s">
        <v>5722</v>
      </c>
      <c r="C2091" t="s">
        <v>1798</v>
      </c>
      <c r="D2091" s="9">
        <v>544</v>
      </c>
      <c r="E2091" s="9" t="s">
        <v>259</v>
      </c>
      <c r="F2091" s="9" t="s">
        <v>260</v>
      </c>
      <c r="G2091" s="10">
        <v>25</v>
      </c>
      <c r="H2091" s="10" t="s">
        <v>287</v>
      </c>
      <c r="I2091" s="10">
        <v>1945</v>
      </c>
      <c r="J2091" s="11">
        <v>16521</v>
      </c>
      <c r="K2091" s="12" t="s">
        <v>237</v>
      </c>
      <c r="L2091" s="13" t="s">
        <v>5723</v>
      </c>
      <c r="M2091" t="s">
        <v>263</v>
      </c>
      <c r="N2091" t="s">
        <v>3374</v>
      </c>
      <c r="O2091" t="s">
        <v>5724</v>
      </c>
      <c r="P2091" t="s">
        <v>5724</v>
      </c>
      <c r="Q2091" t="s">
        <v>267</v>
      </c>
      <c r="R2091" t="s">
        <v>4663</v>
      </c>
      <c r="S2091" s="9"/>
      <c r="T2091">
        <v>3</v>
      </c>
      <c r="U2091" s="210" t="s">
        <v>5331</v>
      </c>
      <c r="V2091" s="14">
        <v>1</v>
      </c>
      <c r="W2091" s="14">
        <v>1</v>
      </c>
      <c r="X2091" s="14" t="s">
        <v>270</v>
      </c>
      <c r="Y2091">
        <v>544</v>
      </c>
      <c r="Z2091" t="s">
        <v>271</v>
      </c>
      <c r="AA2091">
        <f t="shared" si="32"/>
        <v>1</v>
      </c>
    </row>
    <row r="2092" spans="1:27" x14ac:dyDescent="0.2">
      <c r="A2092">
        <v>5565</v>
      </c>
      <c r="B2092" s="1" t="s">
        <v>5727</v>
      </c>
      <c r="C2092" t="s">
        <v>1027</v>
      </c>
      <c r="D2092" s="9">
        <v>248</v>
      </c>
      <c r="E2092" s="9" t="s">
        <v>259</v>
      </c>
      <c r="F2092" s="9" t="s">
        <v>883</v>
      </c>
      <c r="G2092" s="10">
        <v>25</v>
      </c>
      <c r="H2092" s="10" t="s">
        <v>287</v>
      </c>
      <c r="I2092" s="10">
        <v>1945</v>
      </c>
      <c r="J2092" s="11">
        <v>16521</v>
      </c>
      <c r="K2092" s="12" t="s">
        <v>237</v>
      </c>
      <c r="L2092" s="13" t="s">
        <v>5728</v>
      </c>
      <c r="M2092" t="s">
        <v>263</v>
      </c>
      <c r="N2092" t="s">
        <v>345</v>
      </c>
      <c r="O2092" t="s">
        <v>308</v>
      </c>
      <c r="P2092" s="27" t="s">
        <v>308</v>
      </c>
      <c r="Q2092" t="s">
        <v>267</v>
      </c>
      <c r="R2092" t="s">
        <v>4663</v>
      </c>
      <c r="S2092" s="9"/>
      <c r="T2092">
        <v>3</v>
      </c>
      <c r="U2092" s="210" t="s">
        <v>5331</v>
      </c>
      <c r="V2092" s="14">
        <v>1</v>
      </c>
      <c r="W2092" s="14">
        <v>1</v>
      </c>
      <c r="X2092" s="14" t="s">
        <v>270</v>
      </c>
      <c r="Y2092">
        <v>248</v>
      </c>
      <c r="Z2092" t="s">
        <v>271</v>
      </c>
      <c r="AA2092">
        <f t="shared" si="32"/>
        <v>1</v>
      </c>
    </row>
    <row r="2093" spans="1:27" x14ac:dyDescent="0.2">
      <c r="A2093">
        <v>5778</v>
      </c>
      <c r="B2093" s="1" t="s">
        <v>5721</v>
      </c>
      <c r="C2093" t="s">
        <v>1027</v>
      </c>
      <c r="D2093" s="9" t="s">
        <v>1242</v>
      </c>
      <c r="E2093" s="9" t="s">
        <v>259</v>
      </c>
      <c r="F2093" s="9" t="s">
        <v>532</v>
      </c>
      <c r="G2093" s="10">
        <v>25</v>
      </c>
      <c r="H2093" s="10" t="s">
        <v>287</v>
      </c>
      <c r="I2093" s="10">
        <v>1945</v>
      </c>
      <c r="J2093" s="11">
        <v>16521</v>
      </c>
      <c r="K2093" s="12" t="s">
        <v>415</v>
      </c>
      <c r="L2093" s="13" t="s">
        <v>18750</v>
      </c>
      <c r="M2093" t="s">
        <v>290</v>
      </c>
      <c r="N2093" t="s">
        <v>291</v>
      </c>
      <c r="O2093" t="s">
        <v>520</v>
      </c>
      <c r="S2093" s="9"/>
      <c r="T2093">
        <v>3</v>
      </c>
      <c r="U2093" s="210" t="s">
        <v>5331</v>
      </c>
      <c r="V2093" s="14">
        <v>1</v>
      </c>
      <c r="W2093" s="14">
        <v>1</v>
      </c>
      <c r="X2093" s="14" t="s">
        <v>294</v>
      </c>
      <c r="Y2093" t="s">
        <v>1242</v>
      </c>
      <c r="Z2093" t="s">
        <v>271</v>
      </c>
      <c r="AA2093">
        <f t="shared" si="32"/>
        <v>1</v>
      </c>
    </row>
    <row r="2094" spans="1:27" x14ac:dyDescent="0.2">
      <c r="A2094">
        <v>510</v>
      </c>
      <c r="B2094" s="1" t="s">
        <v>5731</v>
      </c>
      <c r="C2094" t="s">
        <v>1027</v>
      </c>
      <c r="D2094" s="9" t="s">
        <v>4589</v>
      </c>
      <c r="E2094" s="9" t="s">
        <v>876</v>
      </c>
      <c r="F2094" s="9" t="s">
        <v>1416</v>
      </c>
      <c r="G2094" s="10">
        <v>26</v>
      </c>
      <c r="H2094" s="10" t="s">
        <v>287</v>
      </c>
      <c r="I2094" s="10">
        <v>1945</v>
      </c>
      <c r="J2094" s="11">
        <v>16522</v>
      </c>
      <c r="K2094" s="12" t="s">
        <v>237</v>
      </c>
      <c r="L2094" s="13" t="s">
        <v>5732</v>
      </c>
      <c r="M2094" t="s">
        <v>263</v>
      </c>
      <c r="N2094" t="s">
        <v>470</v>
      </c>
      <c r="Q2094" t="s">
        <v>672</v>
      </c>
      <c r="S2094" s="9"/>
      <c r="T2094">
        <v>3</v>
      </c>
      <c r="U2094" s="210" t="s">
        <v>5331</v>
      </c>
      <c r="V2094" s="14">
        <v>1</v>
      </c>
      <c r="W2094" s="14">
        <v>1</v>
      </c>
      <c r="X2094" s="14" t="s">
        <v>270</v>
      </c>
      <c r="Y2094">
        <v>45</v>
      </c>
      <c r="Z2094" t="s">
        <v>1419</v>
      </c>
      <c r="AA2094">
        <f t="shared" si="32"/>
        <v>2</v>
      </c>
    </row>
    <row r="2095" spans="1:27" x14ac:dyDescent="0.2">
      <c r="A2095">
        <v>7752</v>
      </c>
      <c r="B2095" s="1" t="s">
        <v>5729</v>
      </c>
      <c r="C2095" t="s">
        <v>1523</v>
      </c>
      <c r="D2095" s="9" t="s">
        <v>5565</v>
      </c>
      <c r="E2095" s="9" t="s">
        <v>259</v>
      </c>
      <c r="F2095" s="9" t="s">
        <v>312</v>
      </c>
      <c r="G2095" s="10">
        <v>26</v>
      </c>
      <c r="H2095" s="10" t="s">
        <v>287</v>
      </c>
      <c r="I2095" s="10">
        <v>1945</v>
      </c>
      <c r="J2095" s="11">
        <v>16522</v>
      </c>
      <c r="K2095" s="12" t="s">
        <v>237</v>
      </c>
      <c r="L2095" s="13" t="s">
        <v>5730</v>
      </c>
      <c r="M2095" t="s">
        <v>290</v>
      </c>
      <c r="O2095" t="s">
        <v>695</v>
      </c>
      <c r="S2095" s="9"/>
      <c r="T2095">
        <v>3</v>
      </c>
      <c r="U2095" s="210" t="s">
        <v>5331</v>
      </c>
      <c r="V2095" s="14">
        <v>1</v>
      </c>
      <c r="W2095" s="14">
        <v>1</v>
      </c>
      <c r="X2095" s="14" t="s">
        <v>270</v>
      </c>
      <c r="Y2095">
        <v>264</v>
      </c>
      <c r="Z2095" t="s">
        <v>505</v>
      </c>
      <c r="AA2095">
        <f t="shared" si="32"/>
        <v>2</v>
      </c>
    </row>
    <row r="2096" spans="1:27" x14ac:dyDescent="0.2">
      <c r="A2096">
        <v>7133</v>
      </c>
      <c r="B2096" s="1" t="s">
        <v>5733</v>
      </c>
      <c r="C2096" t="s">
        <v>1027</v>
      </c>
      <c r="D2096" s="9">
        <v>418</v>
      </c>
      <c r="E2096" s="9" t="s">
        <v>259</v>
      </c>
      <c r="F2096" s="9" t="s">
        <v>1416</v>
      </c>
      <c r="G2096" s="10">
        <v>26</v>
      </c>
      <c r="H2096" s="10" t="s">
        <v>287</v>
      </c>
      <c r="I2096" s="10">
        <v>1945</v>
      </c>
      <c r="J2096" s="11">
        <v>16522</v>
      </c>
      <c r="K2096" s="12" t="s">
        <v>237</v>
      </c>
      <c r="L2096" s="13" t="s">
        <v>5734</v>
      </c>
      <c r="M2096" t="s">
        <v>290</v>
      </c>
      <c r="O2096" t="s">
        <v>2007</v>
      </c>
      <c r="S2096" s="9"/>
      <c r="T2096">
        <v>3</v>
      </c>
      <c r="U2096" s="210" t="s">
        <v>5331</v>
      </c>
      <c r="V2096" s="14">
        <v>1</v>
      </c>
      <c r="W2096" s="14">
        <v>1</v>
      </c>
      <c r="X2096" s="14" t="s">
        <v>270</v>
      </c>
      <c r="Y2096">
        <v>418</v>
      </c>
      <c r="Z2096" t="s">
        <v>271</v>
      </c>
      <c r="AA2096">
        <f t="shared" si="32"/>
        <v>1</v>
      </c>
    </row>
    <row r="2097" spans="1:27" x14ac:dyDescent="0.2">
      <c r="A2097">
        <v>1507</v>
      </c>
      <c r="B2097" s="1" t="s">
        <v>5735</v>
      </c>
      <c r="C2097" t="s">
        <v>2040</v>
      </c>
      <c r="D2097" s="9" t="s">
        <v>2863</v>
      </c>
      <c r="E2097" s="9" t="s">
        <v>259</v>
      </c>
      <c r="F2097" s="9" t="s">
        <v>721</v>
      </c>
      <c r="G2097" s="10">
        <v>26</v>
      </c>
      <c r="H2097" s="10" t="s">
        <v>287</v>
      </c>
      <c r="I2097" s="10">
        <v>1945</v>
      </c>
      <c r="J2097" s="11" t="s">
        <v>5736</v>
      </c>
      <c r="K2097" s="12" t="s">
        <v>415</v>
      </c>
      <c r="L2097" s="13" t="s">
        <v>5737</v>
      </c>
      <c r="M2097" t="s">
        <v>290</v>
      </c>
      <c r="N2097" t="s">
        <v>573</v>
      </c>
      <c r="O2097" t="s">
        <v>692</v>
      </c>
      <c r="S2097" s="9"/>
      <c r="T2097">
        <v>3</v>
      </c>
      <c r="U2097" s="210" t="s">
        <v>5331</v>
      </c>
      <c r="V2097" s="14">
        <v>1</v>
      </c>
      <c r="W2097" s="14">
        <v>1</v>
      </c>
      <c r="X2097" s="14" t="s">
        <v>270</v>
      </c>
      <c r="Y2097">
        <v>571</v>
      </c>
      <c r="Z2097" t="s">
        <v>3085</v>
      </c>
      <c r="AA2097">
        <f t="shared" si="32"/>
        <v>2</v>
      </c>
    </row>
    <row r="2098" spans="1:27" x14ac:dyDescent="0.2">
      <c r="A2098">
        <v>7460</v>
      </c>
      <c r="B2098" s="1" t="s">
        <v>5738</v>
      </c>
      <c r="C2098" t="s">
        <v>2221</v>
      </c>
      <c r="D2098" s="9">
        <v>488</v>
      </c>
      <c r="E2098" s="9" t="s">
        <v>259</v>
      </c>
      <c r="F2098" s="9" t="s">
        <v>312</v>
      </c>
      <c r="G2098" s="10">
        <v>27</v>
      </c>
      <c r="H2098" s="10" t="s">
        <v>287</v>
      </c>
      <c r="I2098" s="10">
        <v>1945</v>
      </c>
      <c r="J2098" s="11">
        <v>16523</v>
      </c>
      <c r="K2098" s="12" t="s">
        <v>237</v>
      </c>
      <c r="L2098" s="13" t="s">
        <v>5739</v>
      </c>
      <c r="M2098" t="s">
        <v>290</v>
      </c>
      <c r="O2098" t="s">
        <v>93</v>
      </c>
      <c r="S2098" s="9"/>
      <c r="T2098">
        <v>3</v>
      </c>
      <c r="U2098" s="210" t="s">
        <v>5331</v>
      </c>
      <c r="V2098" s="14">
        <v>1</v>
      </c>
      <c r="W2098" s="14">
        <v>1</v>
      </c>
      <c r="X2098" s="14" t="s">
        <v>270</v>
      </c>
      <c r="Y2098">
        <v>488</v>
      </c>
      <c r="Z2098" t="s">
        <v>505</v>
      </c>
      <c r="AA2098">
        <f t="shared" si="32"/>
        <v>1</v>
      </c>
    </row>
    <row r="2099" spans="1:27" x14ac:dyDescent="0.2">
      <c r="A2099">
        <v>747</v>
      </c>
      <c r="B2099" s="1" t="s">
        <v>5742</v>
      </c>
      <c r="C2099" t="s">
        <v>341</v>
      </c>
      <c r="D2099" s="9" t="s">
        <v>4133</v>
      </c>
      <c r="E2099" s="9" t="s">
        <v>259</v>
      </c>
      <c r="F2099" s="9" t="s">
        <v>721</v>
      </c>
      <c r="G2099" s="10">
        <v>27</v>
      </c>
      <c r="H2099" s="10" t="s">
        <v>287</v>
      </c>
      <c r="I2099" s="10">
        <v>1945</v>
      </c>
      <c r="J2099" s="11" t="s">
        <v>5741</v>
      </c>
      <c r="K2099" s="12" t="s">
        <v>415</v>
      </c>
      <c r="L2099" s="13" t="s">
        <v>5743</v>
      </c>
      <c r="M2099" t="s">
        <v>263</v>
      </c>
      <c r="N2099" t="s">
        <v>280</v>
      </c>
      <c r="Q2099" t="s">
        <v>281</v>
      </c>
      <c r="S2099" s="9"/>
      <c r="T2099">
        <v>3</v>
      </c>
      <c r="U2099" s="210" t="s">
        <v>5331</v>
      </c>
      <c r="V2099" s="14">
        <v>1</v>
      </c>
      <c r="W2099" s="14">
        <v>1</v>
      </c>
      <c r="X2099" s="14" t="s">
        <v>270</v>
      </c>
      <c r="Y2099">
        <v>627</v>
      </c>
      <c r="Z2099" t="s">
        <v>271</v>
      </c>
      <c r="AA2099">
        <f t="shared" si="32"/>
        <v>2</v>
      </c>
    </row>
    <row r="2100" spans="1:27" x14ac:dyDescent="0.2">
      <c r="A2100">
        <v>7606</v>
      </c>
      <c r="B2100" s="1" t="s">
        <v>5753</v>
      </c>
      <c r="C2100" t="s">
        <v>1027</v>
      </c>
      <c r="D2100" s="9">
        <v>605</v>
      </c>
      <c r="E2100" s="9" t="s">
        <v>259</v>
      </c>
      <c r="F2100" s="9" t="s">
        <v>1416</v>
      </c>
      <c r="G2100" s="10">
        <v>27</v>
      </c>
      <c r="H2100" s="10" t="s">
        <v>287</v>
      </c>
      <c r="I2100" s="18">
        <v>1945</v>
      </c>
      <c r="J2100" s="148" t="s">
        <v>5741</v>
      </c>
      <c r="K2100" s="12" t="s">
        <v>415</v>
      </c>
      <c r="L2100" s="13" t="s">
        <v>18672</v>
      </c>
      <c r="M2100" s="13" t="s">
        <v>332</v>
      </c>
      <c r="N2100" t="s">
        <v>333</v>
      </c>
      <c r="Q2100" t="s">
        <v>334</v>
      </c>
      <c r="S2100" s="9"/>
      <c r="T2100">
        <v>3</v>
      </c>
      <c r="U2100" s="210" t="s">
        <v>5331</v>
      </c>
      <c r="V2100" s="14">
        <v>1</v>
      </c>
      <c r="W2100" s="14">
        <v>1</v>
      </c>
      <c r="X2100" s="14" t="s">
        <v>270</v>
      </c>
      <c r="Y2100">
        <v>605</v>
      </c>
      <c r="Z2100" t="s">
        <v>1419</v>
      </c>
      <c r="AA2100">
        <f t="shared" si="32"/>
        <v>1</v>
      </c>
    </row>
    <row r="2101" spans="1:27" x14ac:dyDescent="0.2">
      <c r="A2101">
        <v>676</v>
      </c>
      <c r="B2101" s="1" t="s">
        <v>5746</v>
      </c>
      <c r="C2101" t="s">
        <v>507</v>
      </c>
      <c r="D2101" s="9" t="s">
        <v>4809</v>
      </c>
      <c r="E2101" s="9" t="s">
        <v>259</v>
      </c>
      <c r="F2101" s="9" t="s">
        <v>721</v>
      </c>
      <c r="G2101" s="10">
        <v>27</v>
      </c>
      <c r="H2101" s="10" t="s">
        <v>287</v>
      </c>
      <c r="I2101" s="10">
        <v>1945</v>
      </c>
      <c r="J2101" s="11" t="s">
        <v>5741</v>
      </c>
      <c r="K2101" s="12" t="s">
        <v>415</v>
      </c>
      <c r="L2101" s="13" t="s">
        <v>5747</v>
      </c>
      <c r="M2101" t="s">
        <v>290</v>
      </c>
      <c r="N2101" t="s">
        <v>573</v>
      </c>
      <c r="O2101" t="s">
        <v>320</v>
      </c>
      <c r="S2101" s="9"/>
      <c r="T2101">
        <v>3</v>
      </c>
      <c r="U2101" s="210" t="s">
        <v>5331</v>
      </c>
      <c r="V2101" s="14">
        <v>1</v>
      </c>
      <c r="W2101" s="14">
        <v>1</v>
      </c>
      <c r="X2101" s="14" t="s">
        <v>270</v>
      </c>
      <c r="Y2101">
        <v>139</v>
      </c>
      <c r="Z2101" t="s">
        <v>18167</v>
      </c>
      <c r="AA2101">
        <f t="shared" si="32"/>
        <v>2</v>
      </c>
    </row>
    <row r="2102" spans="1:27" x14ac:dyDescent="0.2">
      <c r="A2102">
        <v>5726</v>
      </c>
      <c r="B2102" s="1" t="s">
        <v>5748</v>
      </c>
      <c r="C2102" t="s">
        <v>2040</v>
      </c>
      <c r="D2102" s="9" t="s">
        <v>5749</v>
      </c>
      <c r="E2102" s="9" t="s">
        <v>259</v>
      </c>
      <c r="F2102" s="9" t="s">
        <v>721</v>
      </c>
      <c r="G2102" s="10">
        <v>27</v>
      </c>
      <c r="H2102" s="10" t="s">
        <v>287</v>
      </c>
      <c r="I2102" s="10">
        <v>1945</v>
      </c>
      <c r="J2102" s="11" t="s">
        <v>5741</v>
      </c>
      <c r="K2102" s="12" t="s">
        <v>415</v>
      </c>
      <c r="L2102" s="13" t="s">
        <v>18529</v>
      </c>
      <c r="M2102" t="s">
        <v>263</v>
      </c>
      <c r="N2102" t="s">
        <v>3374</v>
      </c>
      <c r="O2102" t="s">
        <v>4811</v>
      </c>
      <c r="P2102" t="s">
        <v>4812</v>
      </c>
      <c r="Q2102" t="s">
        <v>267</v>
      </c>
      <c r="R2102" s="145" t="s">
        <v>143</v>
      </c>
      <c r="S2102" s="9"/>
      <c r="T2102">
        <v>3</v>
      </c>
      <c r="U2102" s="210" t="s">
        <v>5331</v>
      </c>
      <c r="V2102" s="14">
        <v>1</v>
      </c>
      <c r="W2102" s="14">
        <v>1</v>
      </c>
      <c r="X2102" s="14" t="s">
        <v>270</v>
      </c>
      <c r="Y2102">
        <v>139</v>
      </c>
      <c r="Z2102" t="s">
        <v>271</v>
      </c>
      <c r="AA2102">
        <f t="shared" si="32"/>
        <v>2</v>
      </c>
    </row>
    <row r="2103" spans="1:27" x14ac:dyDescent="0.2">
      <c r="A2103">
        <v>1037</v>
      </c>
      <c r="B2103" s="1" t="s">
        <v>5740</v>
      </c>
      <c r="C2103" t="s">
        <v>2040</v>
      </c>
      <c r="D2103" s="9" t="s">
        <v>2133</v>
      </c>
      <c r="E2103" s="9" t="s">
        <v>259</v>
      </c>
      <c r="F2103" s="9" t="s">
        <v>721</v>
      </c>
      <c r="G2103" s="10">
        <v>27</v>
      </c>
      <c r="H2103" s="10" t="s">
        <v>287</v>
      </c>
      <c r="I2103" s="10">
        <v>1945</v>
      </c>
      <c r="J2103" s="11" t="s">
        <v>5741</v>
      </c>
      <c r="K2103" s="12" t="s">
        <v>415</v>
      </c>
      <c r="L2103" s="13" t="s">
        <v>18528</v>
      </c>
      <c r="M2103" t="s">
        <v>263</v>
      </c>
      <c r="N2103" t="s">
        <v>3374</v>
      </c>
      <c r="O2103" t="s">
        <v>4811</v>
      </c>
      <c r="P2103" t="s">
        <v>4812</v>
      </c>
      <c r="Q2103" t="s">
        <v>267</v>
      </c>
      <c r="R2103" s="145" t="s">
        <v>5677</v>
      </c>
      <c r="S2103" s="9"/>
      <c r="T2103">
        <v>3</v>
      </c>
      <c r="U2103" s="210" t="s">
        <v>5331</v>
      </c>
      <c r="V2103" s="14">
        <v>1</v>
      </c>
      <c r="W2103" s="14">
        <v>1</v>
      </c>
      <c r="X2103" s="14" t="s">
        <v>270</v>
      </c>
      <c r="Y2103">
        <v>692</v>
      </c>
      <c r="Z2103" t="s">
        <v>3085</v>
      </c>
      <c r="AA2103">
        <f t="shared" si="32"/>
        <v>2</v>
      </c>
    </row>
    <row r="2104" spans="1:27" x14ac:dyDescent="0.2">
      <c r="A2104">
        <v>3062</v>
      </c>
      <c r="B2104" s="1" t="s">
        <v>5744</v>
      </c>
      <c r="C2104" t="s">
        <v>2040</v>
      </c>
      <c r="D2104" s="9" t="s">
        <v>3124</v>
      </c>
      <c r="E2104" s="9" t="s">
        <v>259</v>
      </c>
      <c r="F2104" s="9" t="s">
        <v>721</v>
      </c>
      <c r="G2104" s="10">
        <v>27</v>
      </c>
      <c r="H2104" s="10" t="s">
        <v>287</v>
      </c>
      <c r="I2104" s="10">
        <v>1945</v>
      </c>
      <c r="J2104" s="11" t="s">
        <v>5741</v>
      </c>
      <c r="K2104" s="12" t="s">
        <v>415</v>
      </c>
      <c r="L2104" s="13" t="s">
        <v>5745</v>
      </c>
      <c r="M2104" t="s">
        <v>263</v>
      </c>
      <c r="N2104" t="s">
        <v>650</v>
      </c>
      <c r="Q2104" t="s">
        <v>672</v>
      </c>
      <c r="S2104" s="9"/>
      <c r="T2104">
        <v>3</v>
      </c>
      <c r="U2104" s="210" t="s">
        <v>5331</v>
      </c>
      <c r="V2104" s="14">
        <v>1</v>
      </c>
      <c r="W2104" s="14">
        <v>1</v>
      </c>
      <c r="X2104" s="14" t="s">
        <v>270</v>
      </c>
      <c r="Y2104">
        <v>571</v>
      </c>
      <c r="Z2104" t="s">
        <v>271</v>
      </c>
      <c r="AA2104">
        <f t="shared" si="32"/>
        <v>2</v>
      </c>
    </row>
    <row r="2105" spans="1:27" x14ac:dyDescent="0.2">
      <c r="A2105">
        <v>6166</v>
      </c>
      <c r="B2105" s="1" t="s">
        <v>5756</v>
      </c>
      <c r="C2105" t="s">
        <v>284</v>
      </c>
      <c r="D2105" s="9">
        <v>256</v>
      </c>
      <c r="E2105" s="9" t="s">
        <v>275</v>
      </c>
      <c r="F2105" s="9" t="s">
        <v>312</v>
      </c>
      <c r="G2105" s="10">
        <v>28</v>
      </c>
      <c r="H2105" s="10" t="s">
        <v>287</v>
      </c>
      <c r="I2105" s="10">
        <v>1945</v>
      </c>
      <c r="J2105" s="11">
        <v>16524</v>
      </c>
      <c r="K2105" s="12" t="s">
        <v>237</v>
      </c>
      <c r="L2105" s="13" t="s">
        <v>5751</v>
      </c>
      <c r="M2105" t="s">
        <v>753</v>
      </c>
      <c r="S2105" s="9"/>
      <c r="T2105">
        <v>3</v>
      </c>
      <c r="U2105" s="210" t="s">
        <v>5331</v>
      </c>
      <c r="V2105" s="14">
        <v>1</v>
      </c>
      <c r="W2105" s="14">
        <v>1</v>
      </c>
      <c r="X2105" s="14" t="s">
        <v>270</v>
      </c>
      <c r="Y2105">
        <v>256</v>
      </c>
      <c r="Z2105" t="s">
        <v>505</v>
      </c>
      <c r="AA2105">
        <f t="shared" si="32"/>
        <v>1</v>
      </c>
    </row>
    <row r="2106" spans="1:27" x14ac:dyDescent="0.2">
      <c r="A2106">
        <v>5008</v>
      </c>
      <c r="B2106" s="1" t="s">
        <v>5752</v>
      </c>
      <c r="C2106" t="s">
        <v>1027</v>
      </c>
      <c r="D2106" s="9" t="s">
        <v>4262</v>
      </c>
      <c r="E2106" s="9" t="s">
        <v>259</v>
      </c>
      <c r="F2106" s="9" t="s">
        <v>776</v>
      </c>
      <c r="G2106" s="10">
        <v>28</v>
      </c>
      <c r="H2106" s="10" t="s">
        <v>287</v>
      </c>
      <c r="I2106" s="10">
        <v>1945</v>
      </c>
      <c r="J2106" s="11">
        <v>16524</v>
      </c>
      <c r="K2106" s="12" t="s">
        <v>237</v>
      </c>
      <c r="L2106" s="13" t="s">
        <v>5751</v>
      </c>
      <c r="M2106" t="s">
        <v>753</v>
      </c>
      <c r="S2106" s="9"/>
      <c r="T2106">
        <v>3</v>
      </c>
      <c r="U2106" s="210" t="s">
        <v>5331</v>
      </c>
      <c r="V2106" s="14">
        <v>1</v>
      </c>
      <c r="W2106" s="14">
        <v>1</v>
      </c>
      <c r="X2106" s="14" t="s">
        <v>294</v>
      </c>
      <c r="Y2106" t="s">
        <v>4262</v>
      </c>
      <c r="Z2106" t="s">
        <v>1419</v>
      </c>
      <c r="AA2106">
        <f t="shared" si="32"/>
        <v>1</v>
      </c>
    </row>
    <row r="2107" spans="1:27" x14ac:dyDescent="0.2">
      <c r="A2107">
        <v>1615</v>
      </c>
      <c r="B2107" s="1" t="s">
        <v>5750</v>
      </c>
      <c r="C2107" t="s">
        <v>1027</v>
      </c>
      <c r="D2107" s="9" t="s">
        <v>3645</v>
      </c>
      <c r="E2107" s="9" t="s">
        <v>876</v>
      </c>
      <c r="F2107" s="9" t="s">
        <v>1416</v>
      </c>
      <c r="G2107" s="10">
        <v>28</v>
      </c>
      <c r="H2107" s="10" t="s">
        <v>287</v>
      </c>
      <c r="I2107" s="10">
        <v>1945</v>
      </c>
      <c r="J2107" s="11">
        <v>16524</v>
      </c>
      <c r="K2107" s="12" t="s">
        <v>237</v>
      </c>
      <c r="L2107" s="13" t="s">
        <v>5751</v>
      </c>
      <c r="M2107" t="s">
        <v>753</v>
      </c>
      <c r="S2107" s="9"/>
      <c r="T2107">
        <v>3</v>
      </c>
      <c r="U2107" s="210" t="s">
        <v>5331</v>
      </c>
      <c r="V2107" s="14">
        <v>1</v>
      </c>
      <c r="W2107" s="14">
        <v>1</v>
      </c>
      <c r="X2107" s="14" t="s">
        <v>270</v>
      </c>
      <c r="Y2107">
        <v>82</v>
      </c>
      <c r="Z2107" t="s">
        <v>271</v>
      </c>
      <c r="AA2107">
        <f t="shared" si="32"/>
        <v>2</v>
      </c>
    </row>
    <row r="2108" spans="1:27" x14ac:dyDescent="0.2">
      <c r="A2108">
        <v>3632</v>
      </c>
      <c r="B2108" s="1" t="s">
        <v>5754</v>
      </c>
      <c r="C2108" t="s">
        <v>1523</v>
      </c>
      <c r="D2108" s="9">
        <v>264</v>
      </c>
      <c r="E2108" s="9" t="s">
        <v>259</v>
      </c>
      <c r="F2108" s="9" t="s">
        <v>312</v>
      </c>
      <c r="G2108" s="10">
        <v>28</v>
      </c>
      <c r="H2108" s="10" t="s">
        <v>287</v>
      </c>
      <c r="I2108" s="10">
        <v>1945</v>
      </c>
      <c r="J2108" s="11">
        <v>16524</v>
      </c>
      <c r="K2108" s="12" t="s">
        <v>237</v>
      </c>
      <c r="L2108" s="13" t="s">
        <v>5755</v>
      </c>
      <c r="M2108" t="s">
        <v>290</v>
      </c>
      <c r="N2108" t="s">
        <v>291</v>
      </c>
      <c r="O2108" t="s">
        <v>1101</v>
      </c>
      <c r="S2108" s="9"/>
      <c r="T2108">
        <v>3</v>
      </c>
      <c r="U2108" s="210" t="s">
        <v>5331</v>
      </c>
      <c r="V2108" s="14">
        <v>1</v>
      </c>
      <c r="W2108" s="14">
        <v>1</v>
      </c>
      <c r="X2108" s="14" t="s">
        <v>270</v>
      </c>
      <c r="Y2108">
        <v>264</v>
      </c>
      <c r="Z2108" t="s">
        <v>505</v>
      </c>
      <c r="AA2108">
        <f t="shared" si="32"/>
        <v>1</v>
      </c>
    </row>
    <row r="2109" spans="1:27" x14ac:dyDescent="0.2">
      <c r="A2109">
        <v>1582</v>
      </c>
      <c r="B2109" s="1" t="s">
        <v>5759</v>
      </c>
      <c r="C2109" t="s">
        <v>1027</v>
      </c>
      <c r="D2109" s="9" t="s">
        <v>3971</v>
      </c>
      <c r="E2109" s="9" t="s">
        <v>876</v>
      </c>
      <c r="F2109" s="9" t="s">
        <v>1416</v>
      </c>
      <c r="G2109" s="10">
        <v>29</v>
      </c>
      <c r="H2109" s="10" t="s">
        <v>287</v>
      </c>
      <c r="I2109" s="10">
        <v>1945</v>
      </c>
      <c r="J2109" s="11">
        <v>16525</v>
      </c>
      <c r="K2109" s="12" t="s">
        <v>237</v>
      </c>
      <c r="L2109" s="13" t="s">
        <v>5760</v>
      </c>
      <c r="M2109" t="s">
        <v>753</v>
      </c>
      <c r="S2109" s="9"/>
      <c r="T2109">
        <v>3</v>
      </c>
      <c r="U2109" s="210" t="s">
        <v>5331</v>
      </c>
      <c r="V2109" s="14">
        <v>1</v>
      </c>
      <c r="W2109" s="14">
        <v>1</v>
      </c>
      <c r="X2109" s="14" t="s">
        <v>270</v>
      </c>
      <c r="Y2109" t="s">
        <v>1232</v>
      </c>
      <c r="Z2109" t="s">
        <v>1419</v>
      </c>
      <c r="AA2109">
        <f t="shared" si="32"/>
        <v>2</v>
      </c>
    </row>
    <row r="2110" spans="1:27" x14ac:dyDescent="0.2">
      <c r="A2110">
        <v>3480</v>
      </c>
      <c r="B2110" s="1" t="s">
        <v>5761</v>
      </c>
      <c r="C2110" t="s">
        <v>1027</v>
      </c>
      <c r="D2110" s="9" t="s">
        <v>5506</v>
      </c>
      <c r="E2110" s="9" t="s">
        <v>259</v>
      </c>
      <c r="F2110" s="9" t="s">
        <v>532</v>
      </c>
      <c r="G2110" s="10">
        <v>29</v>
      </c>
      <c r="H2110" s="10" t="s">
        <v>287</v>
      </c>
      <c r="I2110" s="10">
        <v>1945</v>
      </c>
      <c r="J2110" s="11">
        <v>16525</v>
      </c>
      <c r="K2110" s="12" t="s">
        <v>237</v>
      </c>
      <c r="L2110" s="13" t="s">
        <v>18752</v>
      </c>
      <c r="M2110" t="s">
        <v>290</v>
      </c>
      <c r="N2110" t="s">
        <v>291</v>
      </c>
      <c r="O2110" t="s">
        <v>292</v>
      </c>
      <c r="S2110" s="9"/>
      <c r="T2110">
        <v>3</v>
      </c>
      <c r="U2110" s="210" t="s">
        <v>5331</v>
      </c>
      <c r="V2110" s="14">
        <v>1</v>
      </c>
      <c r="W2110" s="14">
        <v>1</v>
      </c>
      <c r="X2110" s="14" t="s">
        <v>294</v>
      </c>
      <c r="Y2110" t="s">
        <v>3929</v>
      </c>
      <c r="Z2110" t="s">
        <v>1419</v>
      </c>
      <c r="AA2110">
        <f t="shared" si="32"/>
        <v>2</v>
      </c>
    </row>
    <row r="2111" spans="1:27" x14ac:dyDescent="0.2">
      <c r="A2111">
        <v>2842</v>
      </c>
      <c r="B2111" s="41" t="s">
        <v>5757</v>
      </c>
      <c r="C2111" s="15" t="s">
        <v>1027</v>
      </c>
      <c r="D2111" s="28" t="s">
        <v>5001</v>
      </c>
      <c r="E2111" s="28" t="s">
        <v>876</v>
      </c>
      <c r="F2111" s="28" t="s">
        <v>1416</v>
      </c>
      <c r="G2111" s="65">
        <v>29</v>
      </c>
      <c r="H2111" s="65" t="s">
        <v>287</v>
      </c>
      <c r="I2111" s="65">
        <v>1945</v>
      </c>
      <c r="J2111" s="55">
        <v>16525</v>
      </c>
      <c r="K2111" s="68" t="s">
        <v>237</v>
      </c>
      <c r="L2111" s="29" t="s">
        <v>5758</v>
      </c>
      <c r="M2111" s="15" t="s">
        <v>290</v>
      </c>
      <c r="N2111" s="15"/>
      <c r="O2111" s="15" t="s">
        <v>2007</v>
      </c>
      <c r="P2111" s="15"/>
      <c r="Q2111" s="15"/>
      <c r="R2111" s="15"/>
      <c r="S2111" s="28"/>
      <c r="T2111">
        <v>3</v>
      </c>
      <c r="U2111" s="210" t="s">
        <v>5331</v>
      </c>
      <c r="V2111" s="14">
        <v>1</v>
      </c>
      <c r="W2111" s="14">
        <v>1</v>
      </c>
      <c r="X2111" s="14" t="s">
        <v>270</v>
      </c>
      <c r="Y2111" s="15">
        <v>82</v>
      </c>
      <c r="Z2111" t="s">
        <v>1419</v>
      </c>
      <c r="AA2111">
        <f t="shared" si="32"/>
        <v>3</v>
      </c>
    </row>
    <row r="2112" spans="1:27" x14ac:dyDescent="0.2">
      <c r="A2112">
        <v>2624</v>
      </c>
      <c r="B2112" s="41" t="s">
        <v>5763</v>
      </c>
      <c r="C2112" s="15" t="s">
        <v>1027</v>
      </c>
      <c r="D2112" s="28" t="s">
        <v>4609</v>
      </c>
      <c r="E2112" s="28" t="s">
        <v>876</v>
      </c>
      <c r="F2112" s="28" t="s">
        <v>1416</v>
      </c>
      <c r="G2112" s="65">
        <v>29</v>
      </c>
      <c r="H2112" s="65" t="s">
        <v>287</v>
      </c>
      <c r="I2112" s="65">
        <v>1945</v>
      </c>
      <c r="J2112" s="55">
        <v>16525</v>
      </c>
      <c r="K2112" s="68" t="s">
        <v>237</v>
      </c>
      <c r="L2112" s="29" t="s">
        <v>5764</v>
      </c>
      <c r="M2112" s="15" t="s">
        <v>290</v>
      </c>
      <c r="N2112" s="15"/>
      <c r="O2112" s="15" t="s">
        <v>2007</v>
      </c>
      <c r="P2112" s="15"/>
      <c r="Q2112" s="15"/>
      <c r="R2112" s="15"/>
      <c r="S2112" s="28"/>
      <c r="T2112">
        <v>3</v>
      </c>
      <c r="U2112" s="210" t="s">
        <v>5331</v>
      </c>
      <c r="V2112" s="14">
        <v>1</v>
      </c>
      <c r="W2112" s="14">
        <v>1</v>
      </c>
      <c r="X2112" s="14" t="s">
        <v>270</v>
      </c>
      <c r="Y2112" s="15">
        <v>82</v>
      </c>
      <c r="Z2112" t="s">
        <v>1419</v>
      </c>
      <c r="AA2112">
        <f t="shared" si="32"/>
        <v>2</v>
      </c>
    </row>
    <row r="2113" spans="1:27" x14ac:dyDescent="0.2">
      <c r="A2113">
        <v>4963</v>
      </c>
      <c r="B2113" s="1" t="s">
        <v>5765</v>
      </c>
      <c r="C2113" t="s">
        <v>1352</v>
      </c>
      <c r="D2113" s="28" t="s">
        <v>1047</v>
      </c>
      <c r="E2113" s="9" t="s">
        <v>275</v>
      </c>
      <c r="F2113" s="9" t="s">
        <v>260</v>
      </c>
      <c r="G2113" s="10">
        <v>29</v>
      </c>
      <c r="H2113" s="10" t="s">
        <v>287</v>
      </c>
      <c r="I2113" s="10">
        <v>1945</v>
      </c>
      <c r="J2113" s="11">
        <v>16525</v>
      </c>
      <c r="K2113" s="12" t="s">
        <v>237</v>
      </c>
      <c r="L2113" s="29" t="s">
        <v>5760</v>
      </c>
      <c r="M2113" t="s">
        <v>753</v>
      </c>
      <c r="S2113" s="9"/>
      <c r="T2113">
        <v>3</v>
      </c>
      <c r="U2113" s="210" t="s">
        <v>5331</v>
      </c>
      <c r="V2113" s="14">
        <v>1</v>
      </c>
      <c r="W2113" s="14">
        <v>1</v>
      </c>
      <c r="X2113" s="14" t="s">
        <v>270</v>
      </c>
      <c r="Y2113" t="s">
        <v>1047</v>
      </c>
      <c r="Z2113" t="s">
        <v>271</v>
      </c>
      <c r="AA2113">
        <f t="shared" si="32"/>
        <v>1</v>
      </c>
    </row>
    <row r="2114" spans="1:27" x14ac:dyDescent="0.2">
      <c r="A2114">
        <v>2995</v>
      </c>
      <c r="B2114" s="1" t="s">
        <v>5762</v>
      </c>
      <c r="C2114" t="s">
        <v>1523</v>
      </c>
      <c r="D2114" s="9" t="s">
        <v>2257</v>
      </c>
      <c r="E2114" s="9" t="s">
        <v>275</v>
      </c>
      <c r="F2114" s="9" t="s">
        <v>312</v>
      </c>
      <c r="G2114" s="10">
        <v>29</v>
      </c>
      <c r="H2114" s="10" t="s">
        <v>287</v>
      </c>
      <c r="I2114" s="10">
        <v>1945</v>
      </c>
      <c r="J2114" s="11">
        <v>16525</v>
      </c>
      <c r="K2114" s="12" t="s">
        <v>237</v>
      </c>
      <c r="L2114" s="13" t="s">
        <v>5760</v>
      </c>
      <c r="M2114" t="s">
        <v>753</v>
      </c>
      <c r="S2114" s="9"/>
      <c r="T2114">
        <v>3</v>
      </c>
      <c r="U2114" s="210" t="s">
        <v>5331</v>
      </c>
      <c r="V2114" s="14">
        <v>1</v>
      </c>
      <c r="W2114" s="14">
        <v>1</v>
      </c>
      <c r="X2114" s="14" t="s">
        <v>270</v>
      </c>
      <c r="Y2114">
        <v>256</v>
      </c>
      <c r="Z2114" t="s">
        <v>505</v>
      </c>
      <c r="AA2114">
        <f t="shared" ref="AA2114:AA2177" si="33">LEN(D2114)-LEN(SUBSTITUTE(D2114,"/",""))+1</f>
        <v>2</v>
      </c>
    </row>
    <row r="2115" spans="1:27" x14ac:dyDescent="0.2">
      <c r="A2115">
        <v>7772</v>
      </c>
      <c r="B2115" s="1" t="s">
        <v>5766</v>
      </c>
      <c r="C2115" t="s">
        <v>1798</v>
      </c>
      <c r="D2115" s="9">
        <v>540</v>
      </c>
      <c r="E2115" s="9" t="s">
        <v>259</v>
      </c>
      <c r="F2115" s="9" t="s">
        <v>260</v>
      </c>
      <c r="G2115" s="10">
        <v>29</v>
      </c>
      <c r="H2115" s="10" t="s">
        <v>287</v>
      </c>
      <c r="I2115" s="10">
        <v>1945</v>
      </c>
      <c r="J2115" s="11">
        <v>16525</v>
      </c>
      <c r="K2115" s="12" t="s">
        <v>237</v>
      </c>
      <c r="L2115" s="13" t="s">
        <v>5767</v>
      </c>
      <c r="M2115" t="s">
        <v>290</v>
      </c>
      <c r="O2115" t="s">
        <v>292</v>
      </c>
      <c r="S2115" s="9"/>
      <c r="T2115">
        <v>3</v>
      </c>
      <c r="U2115" s="210" t="s">
        <v>5331</v>
      </c>
      <c r="V2115" s="14">
        <v>1</v>
      </c>
      <c r="W2115" s="14">
        <v>1</v>
      </c>
      <c r="X2115" s="14" t="s">
        <v>270</v>
      </c>
      <c r="Y2115">
        <v>540</v>
      </c>
      <c r="Z2115" t="s">
        <v>271</v>
      </c>
      <c r="AA2115">
        <f t="shared" si="33"/>
        <v>1</v>
      </c>
    </row>
    <row r="2116" spans="1:27" x14ac:dyDescent="0.2">
      <c r="A2116">
        <v>3451</v>
      </c>
      <c r="B2116" s="1" t="s">
        <v>5768</v>
      </c>
      <c r="C2116" t="s">
        <v>2221</v>
      </c>
      <c r="D2116" s="9" t="s">
        <v>5008</v>
      </c>
      <c r="E2116" s="9" t="s">
        <v>275</v>
      </c>
      <c r="F2116" s="9" t="s">
        <v>413</v>
      </c>
      <c r="G2116" s="10">
        <v>29</v>
      </c>
      <c r="H2116" s="10" t="s">
        <v>287</v>
      </c>
      <c r="I2116" s="10">
        <v>1945</v>
      </c>
      <c r="J2116" s="11" t="s">
        <v>5769</v>
      </c>
      <c r="K2116" s="12" t="s">
        <v>415</v>
      </c>
      <c r="L2116" s="13" t="s">
        <v>5770</v>
      </c>
      <c r="M2116" t="s">
        <v>332</v>
      </c>
      <c r="N2116" t="s">
        <v>333</v>
      </c>
      <c r="Q2116" t="s">
        <v>334</v>
      </c>
      <c r="S2116" s="9"/>
      <c r="T2116">
        <v>3</v>
      </c>
      <c r="U2116" s="210" t="s">
        <v>5331</v>
      </c>
      <c r="V2116" s="14">
        <v>1</v>
      </c>
      <c r="W2116" s="14">
        <v>1</v>
      </c>
      <c r="X2116" s="14" t="s">
        <v>270</v>
      </c>
      <c r="Y2116" t="s">
        <v>4803</v>
      </c>
      <c r="Z2116" t="s">
        <v>505</v>
      </c>
      <c r="AA2116">
        <f t="shared" si="33"/>
        <v>2</v>
      </c>
    </row>
    <row r="2117" spans="1:27" x14ac:dyDescent="0.2">
      <c r="A2117">
        <v>7467</v>
      </c>
      <c r="B2117" s="1" t="s">
        <v>5776</v>
      </c>
      <c r="C2117" t="s">
        <v>3985</v>
      </c>
      <c r="D2117" s="9" t="s">
        <v>4809</v>
      </c>
      <c r="E2117" s="9" t="s">
        <v>259</v>
      </c>
      <c r="F2117" s="9" t="s">
        <v>721</v>
      </c>
      <c r="G2117" s="10">
        <v>30</v>
      </c>
      <c r="H2117" s="10" t="s">
        <v>287</v>
      </c>
      <c r="I2117" s="10">
        <v>1945</v>
      </c>
      <c r="J2117" s="11">
        <v>16526</v>
      </c>
      <c r="K2117" s="12" t="s">
        <v>237</v>
      </c>
      <c r="L2117" s="13" t="s">
        <v>5777</v>
      </c>
      <c r="M2117" t="s">
        <v>753</v>
      </c>
      <c r="S2117" s="9"/>
      <c r="T2117">
        <v>3</v>
      </c>
      <c r="U2117" s="210" t="s">
        <v>5331</v>
      </c>
      <c r="V2117" s="14">
        <v>1</v>
      </c>
      <c r="W2117" s="14">
        <v>1</v>
      </c>
      <c r="X2117" s="14" t="s">
        <v>270</v>
      </c>
      <c r="Y2117">
        <v>139</v>
      </c>
      <c r="Z2117" t="s">
        <v>18167</v>
      </c>
      <c r="AA2117">
        <f t="shared" si="33"/>
        <v>2</v>
      </c>
    </row>
    <row r="2118" spans="1:27" x14ac:dyDescent="0.2">
      <c r="A2118">
        <v>4283</v>
      </c>
      <c r="B2118" s="1" t="s">
        <v>5773</v>
      </c>
      <c r="C2118" t="s">
        <v>1798</v>
      </c>
      <c r="D2118" s="9" t="s">
        <v>5774</v>
      </c>
      <c r="E2118" s="9" t="s">
        <v>259</v>
      </c>
      <c r="F2118" s="9" t="s">
        <v>260</v>
      </c>
      <c r="G2118" s="10">
        <v>30</v>
      </c>
      <c r="H2118" s="10" t="s">
        <v>287</v>
      </c>
      <c r="I2118" s="10">
        <v>1945</v>
      </c>
      <c r="J2118" s="11">
        <v>16526</v>
      </c>
      <c r="K2118" s="12" t="s">
        <v>237</v>
      </c>
      <c r="L2118" s="13" t="s">
        <v>5775</v>
      </c>
      <c r="M2118" t="s">
        <v>290</v>
      </c>
      <c r="N2118" t="s">
        <v>573</v>
      </c>
      <c r="O2118" t="s">
        <v>635</v>
      </c>
      <c r="S2118" s="9"/>
      <c r="T2118">
        <v>3</v>
      </c>
      <c r="U2118" s="210" t="s">
        <v>5331</v>
      </c>
      <c r="V2118" s="14">
        <v>1</v>
      </c>
      <c r="W2118" s="14">
        <v>1</v>
      </c>
      <c r="X2118" s="14" t="s">
        <v>270</v>
      </c>
      <c r="Y2118">
        <v>544</v>
      </c>
      <c r="Z2118" t="s">
        <v>271</v>
      </c>
      <c r="AA2118">
        <f t="shared" si="33"/>
        <v>2</v>
      </c>
    </row>
    <row r="2119" spans="1:27" x14ac:dyDescent="0.2">
      <c r="A2119">
        <v>1434</v>
      </c>
      <c r="B2119" s="1" t="s">
        <v>5771</v>
      </c>
      <c r="C2119" t="s">
        <v>1027</v>
      </c>
      <c r="D2119" s="9" t="s">
        <v>5139</v>
      </c>
      <c r="E2119" s="9" t="s">
        <v>259</v>
      </c>
      <c r="F2119" s="9" t="s">
        <v>532</v>
      </c>
      <c r="G2119" s="10">
        <v>30</v>
      </c>
      <c r="H2119" s="10" t="s">
        <v>287</v>
      </c>
      <c r="I2119" s="10">
        <v>1945</v>
      </c>
      <c r="J2119" s="11">
        <v>16526</v>
      </c>
      <c r="K2119" s="12" t="s">
        <v>237</v>
      </c>
      <c r="L2119" s="13" t="s">
        <v>5772</v>
      </c>
      <c r="M2119" t="s">
        <v>290</v>
      </c>
      <c r="N2119" t="s">
        <v>291</v>
      </c>
      <c r="O2119" t="s">
        <v>620</v>
      </c>
      <c r="S2119" s="9"/>
      <c r="T2119">
        <v>3</v>
      </c>
      <c r="U2119" s="210" t="s">
        <v>5331</v>
      </c>
      <c r="V2119" s="14">
        <v>1</v>
      </c>
      <c r="W2119" s="14">
        <v>1</v>
      </c>
      <c r="X2119" s="14" t="s">
        <v>294</v>
      </c>
      <c r="Y2119" t="s">
        <v>1199</v>
      </c>
      <c r="Z2119" t="s">
        <v>271</v>
      </c>
      <c r="AA2119">
        <f t="shared" si="33"/>
        <v>2</v>
      </c>
    </row>
    <row r="2120" spans="1:27" x14ac:dyDescent="0.2">
      <c r="A2120">
        <v>4387</v>
      </c>
      <c r="B2120" s="1" t="s">
        <v>5781</v>
      </c>
      <c r="C2120" t="s">
        <v>1027</v>
      </c>
      <c r="D2120" s="9">
        <v>235</v>
      </c>
      <c r="E2120" s="9" t="s">
        <v>259</v>
      </c>
      <c r="F2120" s="9" t="s">
        <v>883</v>
      </c>
      <c r="G2120" s="10">
        <v>30</v>
      </c>
      <c r="H2120" s="10" t="s">
        <v>287</v>
      </c>
      <c r="I2120" s="10">
        <v>1945</v>
      </c>
      <c r="J2120" s="11">
        <v>16526</v>
      </c>
      <c r="K2120" s="12" t="s">
        <v>237</v>
      </c>
      <c r="L2120" s="13" t="s">
        <v>5782</v>
      </c>
      <c r="M2120" t="s">
        <v>263</v>
      </c>
      <c r="N2120" t="s">
        <v>470</v>
      </c>
      <c r="Q2120" t="s">
        <v>672</v>
      </c>
      <c r="S2120" s="9"/>
      <c r="T2120">
        <v>3</v>
      </c>
      <c r="U2120" s="210" t="s">
        <v>5331</v>
      </c>
      <c r="V2120" s="14">
        <v>1</v>
      </c>
      <c r="W2120" s="14">
        <v>1</v>
      </c>
      <c r="X2120" s="14" t="s">
        <v>270</v>
      </c>
      <c r="Y2120">
        <v>235</v>
      </c>
      <c r="Z2120" t="s">
        <v>1419</v>
      </c>
      <c r="AA2120">
        <f t="shared" si="33"/>
        <v>1</v>
      </c>
    </row>
    <row r="2121" spans="1:27" x14ac:dyDescent="0.2">
      <c r="A2121">
        <v>2386</v>
      </c>
      <c r="B2121" s="1" t="s">
        <v>5778</v>
      </c>
      <c r="C2121" t="s">
        <v>1027</v>
      </c>
      <c r="D2121" s="9" t="s">
        <v>5779</v>
      </c>
      <c r="E2121" s="9" t="s">
        <v>259</v>
      </c>
      <c r="F2121" s="9" t="s">
        <v>776</v>
      </c>
      <c r="G2121" s="10">
        <v>30</v>
      </c>
      <c r="H2121" s="10" t="s">
        <v>287</v>
      </c>
      <c r="I2121" s="10">
        <v>1945</v>
      </c>
      <c r="J2121" s="11">
        <v>16526</v>
      </c>
      <c r="K2121" s="12" t="s">
        <v>237</v>
      </c>
      <c r="L2121" s="13" t="s">
        <v>5780</v>
      </c>
      <c r="M2121" t="s">
        <v>290</v>
      </c>
      <c r="N2121" t="s">
        <v>291</v>
      </c>
      <c r="O2121" t="s">
        <v>613</v>
      </c>
      <c r="S2121" s="9"/>
      <c r="T2121">
        <v>3</v>
      </c>
      <c r="U2121" s="210" t="s">
        <v>5331</v>
      </c>
      <c r="V2121" s="14">
        <v>1</v>
      </c>
      <c r="W2121" s="14">
        <v>1</v>
      </c>
      <c r="X2121" s="14" t="s">
        <v>294</v>
      </c>
      <c r="Y2121" t="s">
        <v>5779</v>
      </c>
      <c r="Z2121" t="s">
        <v>1419</v>
      </c>
      <c r="AA2121">
        <f t="shared" si="33"/>
        <v>1</v>
      </c>
    </row>
    <row r="2122" spans="1:27" x14ac:dyDescent="0.2">
      <c r="A2122">
        <v>7290</v>
      </c>
      <c r="B2122" s="1" t="s">
        <v>5783</v>
      </c>
      <c r="C2122" t="s">
        <v>2040</v>
      </c>
      <c r="D2122" s="9" t="s">
        <v>5784</v>
      </c>
      <c r="E2122" s="9" t="s">
        <v>259</v>
      </c>
      <c r="F2122" s="9" t="s">
        <v>721</v>
      </c>
      <c r="G2122" s="10">
        <v>30</v>
      </c>
      <c r="H2122" s="10" t="s">
        <v>287</v>
      </c>
      <c r="I2122" s="10">
        <v>1945</v>
      </c>
      <c r="J2122" s="11" t="s">
        <v>5785</v>
      </c>
      <c r="K2122" s="12" t="s">
        <v>415</v>
      </c>
      <c r="L2122" s="13" t="s">
        <v>133</v>
      </c>
      <c r="M2122" t="s">
        <v>263</v>
      </c>
      <c r="N2122" t="s">
        <v>3374</v>
      </c>
      <c r="O2122" t="s">
        <v>4811</v>
      </c>
      <c r="P2122" t="s">
        <v>4812</v>
      </c>
      <c r="Q2122" t="s">
        <v>267</v>
      </c>
      <c r="R2122" t="s">
        <v>5677</v>
      </c>
      <c r="S2122" s="9"/>
      <c r="T2122">
        <v>3</v>
      </c>
      <c r="U2122" s="210" t="s">
        <v>5331</v>
      </c>
      <c r="V2122" s="14">
        <v>1</v>
      </c>
      <c r="W2122" s="14">
        <v>1</v>
      </c>
      <c r="X2122" s="14" t="s">
        <v>270</v>
      </c>
      <c r="Y2122">
        <v>692</v>
      </c>
      <c r="Z2122" t="s">
        <v>271</v>
      </c>
      <c r="AA2122">
        <f t="shared" si="33"/>
        <v>3</v>
      </c>
    </row>
    <row r="2123" spans="1:27" x14ac:dyDescent="0.2">
      <c r="A2123">
        <v>823</v>
      </c>
      <c r="B2123" s="1" t="s">
        <v>5786</v>
      </c>
      <c r="C2123" t="s">
        <v>1027</v>
      </c>
      <c r="D2123" s="9" t="s">
        <v>3971</v>
      </c>
      <c r="E2123" s="9" t="s">
        <v>876</v>
      </c>
      <c r="F2123" s="9" t="s">
        <v>1416</v>
      </c>
      <c r="G2123" s="10">
        <v>31</v>
      </c>
      <c r="H2123" s="10" t="s">
        <v>287</v>
      </c>
      <c r="I2123" s="10">
        <v>1945</v>
      </c>
      <c r="J2123" s="11">
        <v>16527</v>
      </c>
      <c r="K2123" s="12" t="s">
        <v>237</v>
      </c>
      <c r="L2123" s="13" t="s">
        <v>5787</v>
      </c>
      <c r="M2123" t="s">
        <v>753</v>
      </c>
      <c r="S2123" s="9"/>
      <c r="T2123">
        <v>3</v>
      </c>
      <c r="U2123" s="210" t="s">
        <v>5331</v>
      </c>
      <c r="V2123" s="14">
        <v>1</v>
      </c>
      <c r="W2123" s="14">
        <v>1</v>
      </c>
      <c r="X2123" s="14" t="s">
        <v>270</v>
      </c>
      <c r="Y2123" t="s">
        <v>1232</v>
      </c>
      <c r="Z2123" t="s">
        <v>1419</v>
      </c>
      <c r="AA2123">
        <f t="shared" si="33"/>
        <v>2</v>
      </c>
    </row>
    <row r="2124" spans="1:27" x14ac:dyDescent="0.2">
      <c r="A2124">
        <v>2578</v>
      </c>
      <c r="B2124" s="1" t="s">
        <v>5790</v>
      </c>
      <c r="C2124" t="s">
        <v>2534</v>
      </c>
      <c r="D2124" s="9" t="s">
        <v>778</v>
      </c>
      <c r="E2124" s="9" t="s">
        <v>259</v>
      </c>
      <c r="F2124" s="9" t="s">
        <v>776</v>
      </c>
      <c r="G2124" s="10">
        <v>31</v>
      </c>
      <c r="H2124" s="10" t="s">
        <v>287</v>
      </c>
      <c r="I2124" s="10">
        <v>1945</v>
      </c>
      <c r="J2124" s="11">
        <v>16527</v>
      </c>
      <c r="K2124" s="12" t="s">
        <v>237</v>
      </c>
      <c r="L2124" s="13" t="s">
        <v>18751</v>
      </c>
      <c r="M2124" t="s">
        <v>290</v>
      </c>
      <c r="N2124" t="s">
        <v>291</v>
      </c>
      <c r="O2124" t="s">
        <v>635</v>
      </c>
      <c r="S2124" s="9"/>
      <c r="T2124">
        <v>3</v>
      </c>
      <c r="U2124" s="210" t="s">
        <v>5331</v>
      </c>
      <c r="V2124" s="14">
        <v>1</v>
      </c>
      <c r="W2124" s="14">
        <v>1</v>
      </c>
      <c r="X2124" s="14" t="s">
        <v>294</v>
      </c>
      <c r="Y2124" t="s">
        <v>778</v>
      </c>
      <c r="Z2124" t="s">
        <v>271</v>
      </c>
      <c r="AA2124">
        <f t="shared" si="33"/>
        <v>1</v>
      </c>
    </row>
    <row r="2125" spans="1:27" x14ac:dyDescent="0.2">
      <c r="A2125">
        <v>7503</v>
      </c>
      <c r="B2125" s="1" t="s">
        <v>5788</v>
      </c>
      <c r="C2125" t="s">
        <v>2221</v>
      </c>
      <c r="D2125" s="9" t="s">
        <v>4801</v>
      </c>
      <c r="E2125" s="9" t="s">
        <v>275</v>
      </c>
      <c r="F2125" s="9" t="s">
        <v>5601</v>
      </c>
      <c r="G2125" s="10">
        <v>31</v>
      </c>
      <c r="H2125" s="10" t="s">
        <v>287</v>
      </c>
      <c r="I2125" s="10">
        <v>1945</v>
      </c>
      <c r="J2125" s="11">
        <v>16527</v>
      </c>
      <c r="K2125" s="12" t="s">
        <v>415</v>
      </c>
      <c r="L2125" s="13" t="s">
        <v>5789</v>
      </c>
      <c r="M2125" t="s">
        <v>263</v>
      </c>
      <c r="N2125" t="s">
        <v>470</v>
      </c>
      <c r="Q2125" t="s">
        <v>672</v>
      </c>
      <c r="S2125" s="9"/>
      <c r="T2125">
        <v>3</v>
      </c>
      <c r="U2125" s="210" t="s">
        <v>5331</v>
      </c>
      <c r="V2125" s="14">
        <v>1</v>
      </c>
      <c r="W2125" s="14">
        <v>1</v>
      </c>
      <c r="X2125" s="14" t="s">
        <v>270</v>
      </c>
      <c r="Y2125" t="s">
        <v>4803</v>
      </c>
      <c r="Z2125" t="s">
        <v>505</v>
      </c>
      <c r="AA2125">
        <f t="shared" si="33"/>
        <v>2</v>
      </c>
    </row>
    <row r="2126" spans="1:27" x14ac:dyDescent="0.2">
      <c r="A2126">
        <v>7487</v>
      </c>
      <c r="B2126" s="1" t="s">
        <v>5791</v>
      </c>
      <c r="C2126" t="s">
        <v>1027</v>
      </c>
      <c r="D2126" s="9">
        <v>418</v>
      </c>
      <c r="E2126" s="9" t="s">
        <v>259</v>
      </c>
      <c r="F2126" s="9" t="s">
        <v>1416</v>
      </c>
      <c r="G2126" s="10">
        <v>31</v>
      </c>
      <c r="H2126" s="10" t="s">
        <v>287</v>
      </c>
      <c r="I2126" s="10">
        <v>1945</v>
      </c>
      <c r="J2126" s="11" t="s">
        <v>5792</v>
      </c>
      <c r="K2126" s="12" t="s">
        <v>415</v>
      </c>
      <c r="L2126" s="13" t="s">
        <v>5793</v>
      </c>
      <c r="M2126" t="s">
        <v>332</v>
      </c>
      <c r="N2126" t="s">
        <v>333</v>
      </c>
      <c r="Q2126" t="s">
        <v>334</v>
      </c>
      <c r="S2126" s="9"/>
      <c r="T2126">
        <v>3</v>
      </c>
      <c r="U2126" s="210" t="s">
        <v>5331</v>
      </c>
      <c r="V2126" s="14">
        <v>1</v>
      </c>
      <c r="W2126" s="14">
        <v>1</v>
      </c>
      <c r="X2126" s="14" t="s">
        <v>270</v>
      </c>
      <c r="Y2126">
        <v>418</v>
      </c>
      <c r="Z2126" t="s">
        <v>271</v>
      </c>
      <c r="AA2126">
        <f t="shared" si="33"/>
        <v>1</v>
      </c>
    </row>
    <row r="2127" spans="1:27" x14ac:dyDescent="0.2">
      <c r="A2127">
        <v>772</v>
      </c>
      <c r="B2127" s="1" t="s">
        <v>5794</v>
      </c>
      <c r="C2127" t="s">
        <v>1798</v>
      </c>
      <c r="D2127" s="9" t="s">
        <v>5795</v>
      </c>
      <c r="E2127" s="9" t="s">
        <v>259</v>
      </c>
      <c r="F2127" s="9" t="s">
        <v>286</v>
      </c>
      <c r="G2127" s="10">
        <v>1</v>
      </c>
      <c r="H2127" s="10" t="s">
        <v>301</v>
      </c>
      <c r="I2127" s="10">
        <v>1945</v>
      </c>
      <c r="J2127" s="11">
        <v>16528</v>
      </c>
      <c r="K2127" s="12" t="s">
        <v>237</v>
      </c>
      <c r="L2127" s="13" t="s">
        <v>18755</v>
      </c>
      <c r="M2127" t="s">
        <v>290</v>
      </c>
      <c r="N2127" t="s">
        <v>291</v>
      </c>
      <c r="O2127" t="s">
        <v>480</v>
      </c>
      <c r="S2127" s="9"/>
      <c r="T2127">
        <v>4</v>
      </c>
      <c r="U2127" s="210" t="s">
        <v>5796</v>
      </c>
      <c r="V2127" s="14">
        <v>1</v>
      </c>
      <c r="W2127" s="14">
        <v>1</v>
      </c>
      <c r="X2127" s="14" t="s">
        <v>294</v>
      </c>
      <c r="Y2127" t="s">
        <v>5797</v>
      </c>
      <c r="Z2127" t="s">
        <v>271</v>
      </c>
      <c r="AA2127">
        <f t="shared" si="33"/>
        <v>4</v>
      </c>
    </row>
    <row r="2128" spans="1:27" x14ac:dyDescent="0.2">
      <c r="A2128">
        <v>4417</v>
      </c>
      <c r="B2128" s="1" t="s">
        <v>5798</v>
      </c>
      <c r="C2128" t="s">
        <v>1027</v>
      </c>
      <c r="D2128" s="9" t="s">
        <v>5171</v>
      </c>
      <c r="E2128" s="9" t="s">
        <v>876</v>
      </c>
      <c r="F2128" s="9" t="s">
        <v>776</v>
      </c>
      <c r="G2128" s="10">
        <v>1</v>
      </c>
      <c r="H2128" s="10" t="s">
        <v>301</v>
      </c>
      <c r="I2128" s="10">
        <v>1945</v>
      </c>
      <c r="J2128" s="11">
        <v>16528</v>
      </c>
      <c r="K2128" s="12" t="s">
        <v>237</v>
      </c>
      <c r="L2128" s="13" t="s">
        <v>5799</v>
      </c>
      <c r="M2128" t="s">
        <v>290</v>
      </c>
      <c r="N2128" t="s">
        <v>291</v>
      </c>
      <c r="O2128" t="s">
        <v>320</v>
      </c>
      <c r="S2128" s="9"/>
      <c r="T2128">
        <v>4</v>
      </c>
      <c r="U2128" s="210" t="s">
        <v>5796</v>
      </c>
      <c r="V2128" s="14">
        <v>1</v>
      </c>
      <c r="W2128" s="14">
        <v>1</v>
      </c>
      <c r="X2128" s="14" t="s">
        <v>294</v>
      </c>
      <c r="Y2128" t="s">
        <v>5171</v>
      </c>
      <c r="Z2128" t="s">
        <v>1419</v>
      </c>
      <c r="AA2128">
        <f t="shared" si="33"/>
        <v>1</v>
      </c>
    </row>
    <row r="2129" spans="1:27" x14ac:dyDescent="0.2">
      <c r="A2129">
        <v>7143</v>
      </c>
      <c r="B2129" s="1" t="s">
        <v>5800</v>
      </c>
      <c r="C2129" t="s">
        <v>1027</v>
      </c>
      <c r="D2129" s="9" t="s">
        <v>5801</v>
      </c>
      <c r="E2129" s="9" t="s">
        <v>259</v>
      </c>
      <c r="F2129" s="9" t="s">
        <v>413</v>
      </c>
      <c r="G2129" s="10">
        <v>1</v>
      </c>
      <c r="H2129" s="10" t="s">
        <v>301</v>
      </c>
      <c r="I2129" s="10">
        <v>1945</v>
      </c>
      <c r="J2129" s="11" t="s">
        <v>5802</v>
      </c>
      <c r="K2129" s="12" t="s">
        <v>415</v>
      </c>
      <c r="L2129" s="13" t="s">
        <v>5803</v>
      </c>
      <c r="M2129" t="s">
        <v>263</v>
      </c>
      <c r="N2129" t="s">
        <v>280</v>
      </c>
      <c r="Q2129" t="s">
        <v>281</v>
      </c>
      <c r="S2129" s="9"/>
      <c r="T2129">
        <v>4</v>
      </c>
      <c r="U2129" s="210" t="s">
        <v>5796</v>
      </c>
      <c r="V2129" s="14">
        <v>1</v>
      </c>
      <c r="W2129" s="14">
        <v>1</v>
      </c>
      <c r="X2129" s="14" t="s">
        <v>270</v>
      </c>
      <c r="Y2129">
        <v>515</v>
      </c>
      <c r="Z2129" t="s">
        <v>271</v>
      </c>
      <c r="AA2129">
        <f t="shared" si="33"/>
        <v>2</v>
      </c>
    </row>
    <row r="2130" spans="1:27" x14ac:dyDescent="0.2">
      <c r="A2130">
        <v>629</v>
      </c>
      <c r="B2130" s="1" t="s">
        <v>5804</v>
      </c>
      <c r="C2130" t="s">
        <v>284</v>
      </c>
      <c r="D2130" s="9" t="s">
        <v>5805</v>
      </c>
      <c r="E2130" s="9" t="s">
        <v>259</v>
      </c>
      <c r="F2130" s="9" t="s">
        <v>532</v>
      </c>
      <c r="G2130" s="10">
        <v>2</v>
      </c>
      <c r="H2130" s="10" t="s">
        <v>301</v>
      </c>
      <c r="I2130" s="10">
        <v>1945</v>
      </c>
      <c r="J2130" s="11">
        <v>16529</v>
      </c>
      <c r="K2130" s="12" t="s">
        <v>237</v>
      </c>
      <c r="L2130" s="13" t="s">
        <v>5806</v>
      </c>
      <c r="M2130" t="s">
        <v>290</v>
      </c>
      <c r="N2130" t="s">
        <v>291</v>
      </c>
      <c r="O2130" t="s">
        <v>292</v>
      </c>
      <c r="S2130" s="9"/>
      <c r="T2130">
        <v>4</v>
      </c>
      <c r="U2130" s="210" t="s">
        <v>5796</v>
      </c>
      <c r="V2130" s="14">
        <v>1</v>
      </c>
      <c r="W2130" s="14">
        <v>1</v>
      </c>
      <c r="X2130" s="14" t="s">
        <v>294</v>
      </c>
      <c r="Y2130" t="s">
        <v>1242</v>
      </c>
      <c r="Z2130" t="s">
        <v>271</v>
      </c>
      <c r="AA2130">
        <f t="shared" si="33"/>
        <v>5</v>
      </c>
    </row>
    <row r="2131" spans="1:27" x14ac:dyDescent="0.2">
      <c r="A2131">
        <v>3383</v>
      </c>
      <c r="B2131" s="1" t="s">
        <v>5807</v>
      </c>
      <c r="C2131" t="s">
        <v>1027</v>
      </c>
      <c r="D2131" s="9" t="s">
        <v>5139</v>
      </c>
      <c r="E2131" s="9" t="s">
        <v>259</v>
      </c>
      <c r="F2131" s="9" t="s">
        <v>532</v>
      </c>
      <c r="G2131" s="10">
        <v>2</v>
      </c>
      <c r="H2131" s="10" t="s">
        <v>301</v>
      </c>
      <c r="I2131" s="10">
        <v>1945</v>
      </c>
      <c r="J2131" s="11">
        <v>16529</v>
      </c>
      <c r="K2131" s="12" t="s">
        <v>237</v>
      </c>
      <c r="L2131" s="117" t="s">
        <v>18754</v>
      </c>
      <c r="M2131" t="s">
        <v>290</v>
      </c>
      <c r="N2131" t="s">
        <v>291</v>
      </c>
      <c r="O2131" t="s">
        <v>748</v>
      </c>
      <c r="S2131" s="9"/>
      <c r="T2131">
        <v>4</v>
      </c>
      <c r="U2131" s="210" t="s">
        <v>5796</v>
      </c>
      <c r="V2131" s="14">
        <v>1</v>
      </c>
      <c r="W2131" s="14">
        <v>1</v>
      </c>
      <c r="X2131" s="14" t="s">
        <v>294</v>
      </c>
      <c r="Y2131" t="s">
        <v>1199</v>
      </c>
      <c r="Z2131" t="s">
        <v>1419</v>
      </c>
      <c r="AA2131">
        <f t="shared" si="33"/>
        <v>2</v>
      </c>
    </row>
    <row r="2132" spans="1:27" x14ac:dyDescent="0.2">
      <c r="A2132">
        <v>2206</v>
      </c>
      <c r="B2132" s="1" t="s">
        <v>5810</v>
      </c>
      <c r="C2132" t="s">
        <v>1027</v>
      </c>
      <c r="D2132" s="9">
        <v>143</v>
      </c>
      <c r="E2132" s="9" t="s">
        <v>259</v>
      </c>
      <c r="F2132" s="9" t="s">
        <v>883</v>
      </c>
      <c r="G2132" s="10">
        <v>2</v>
      </c>
      <c r="H2132" s="10" t="s">
        <v>301</v>
      </c>
      <c r="I2132" s="10">
        <v>1945</v>
      </c>
      <c r="J2132" s="11">
        <v>16529</v>
      </c>
      <c r="K2132" s="12" t="s">
        <v>237</v>
      </c>
      <c r="L2132" s="13" t="s">
        <v>17904</v>
      </c>
      <c r="M2132" t="s">
        <v>279</v>
      </c>
      <c r="N2132" t="s">
        <v>280</v>
      </c>
      <c r="Q2132" t="s">
        <v>281</v>
      </c>
      <c r="S2132" s="9"/>
      <c r="T2132">
        <v>4</v>
      </c>
      <c r="U2132" s="210" t="s">
        <v>5796</v>
      </c>
      <c r="V2132" s="14">
        <v>1</v>
      </c>
      <c r="W2132" s="14">
        <v>1</v>
      </c>
      <c r="X2132" s="14" t="s">
        <v>270</v>
      </c>
      <c r="Y2132">
        <v>143</v>
      </c>
      <c r="Z2132" t="s">
        <v>271</v>
      </c>
      <c r="AA2132">
        <f t="shared" si="33"/>
        <v>1</v>
      </c>
    </row>
    <row r="2133" spans="1:27" x14ac:dyDescent="0.2">
      <c r="A2133">
        <v>5567</v>
      </c>
      <c r="B2133" s="1" t="s">
        <v>5808</v>
      </c>
      <c r="C2133" t="s">
        <v>1027</v>
      </c>
      <c r="D2133" s="9">
        <v>248</v>
      </c>
      <c r="E2133" s="9" t="s">
        <v>259</v>
      </c>
      <c r="F2133" s="9" t="s">
        <v>883</v>
      </c>
      <c r="G2133" s="10">
        <v>2</v>
      </c>
      <c r="H2133" s="10" t="s">
        <v>301</v>
      </c>
      <c r="I2133" s="10">
        <v>1945</v>
      </c>
      <c r="J2133" s="11">
        <v>16529</v>
      </c>
      <c r="K2133" s="12" t="s">
        <v>237</v>
      </c>
      <c r="L2133" s="13" t="s">
        <v>5809</v>
      </c>
      <c r="M2133" t="s">
        <v>263</v>
      </c>
      <c r="N2133" t="s">
        <v>2672</v>
      </c>
      <c r="Q2133" t="s">
        <v>672</v>
      </c>
      <c r="S2133" s="9"/>
      <c r="T2133">
        <v>4</v>
      </c>
      <c r="U2133" s="210" t="s">
        <v>5796</v>
      </c>
      <c r="V2133" s="14">
        <v>1</v>
      </c>
      <c r="W2133" s="14">
        <v>1</v>
      </c>
      <c r="X2133" s="14" t="s">
        <v>270</v>
      </c>
      <c r="Y2133">
        <v>248</v>
      </c>
      <c r="Z2133" t="s">
        <v>1419</v>
      </c>
      <c r="AA2133">
        <f t="shared" si="33"/>
        <v>1</v>
      </c>
    </row>
    <row r="2134" spans="1:27" x14ac:dyDescent="0.2">
      <c r="A2134">
        <v>4067</v>
      </c>
      <c r="B2134" s="1" t="s">
        <v>5811</v>
      </c>
      <c r="C2134" t="s">
        <v>507</v>
      </c>
      <c r="D2134" s="28" t="s">
        <v>5812</v>
      </c>
      <c r="E2134" s="9" t="s">
        <v>259</v>
      </c>
      <c r="F2134" s="9" t="s">
        <v>721</v>
      </c>
      <c r="G2134" s="10">
        <v>2</v>
      </c>
      <c r="H2134" s="10" t="s">
        <v>301</v>
      </c>
      <c r="I2134" s="10">
        <v>1945</v>
      </c>
      <c r="J2134" s="11" t="s">
        <v>5813</v>
      </c>
      <c r="K2134" s="12" t="s">
        <v>415</v>
      </c>
      <c r="L2134" s="117" t="s">
        <v>18846</v>
      </c>
      <c r="M2134" t="s">
        <v>263</v>
      </c>
      <c r="N2134" t="s">
        <v>3374</v>
      </c>
      <c r="O2134" t="s">
        <v>4811</v>
      </c>
      <c r="P2134" t="s">
        <v>4812</v>
      </c>
      <c r="Q2134" t="s">
        <v>267</v>
      </c>
      <c r="R2134" s="145" t="s">
        <v>3574</v>
      </c>
      <c r="S2134" s="9"/>
      <c r="T2134">
        <v>4</v>
      </c>
      <c r="U2134" s="210" t="s">
        <v>5796</v>
      </c>
      <c r="V2134" s="14">
        <v>1</v>
      </c>
      <c r="W2134" s="14">
        <v>1</v>
      </c>
      <c r="X2134" s="14" t="s">
        <v>270</v>
      </c>
      <c r="Y2134">
        <v>139</v>
      </c>
      <c r="Z2134" t="s">
        <v>18167</v>
      </c>
      <c r="AA2134">
        <f t="shared" si="33"/>
        <v>3</v>
      </c>
    </row>
    <row r="2135" spans="1:27" x14ac:dyDescent="0.2">
      <c r="A2135">
        <v>2511</v>
      </c>
      <c r="B2135" s="1" t="s">
        <v>5814</v>
      </c>
      <c r="C2135" t="s">
        <v>2221</v>
      </c>
      <c r="D2135" s="9" t="s">
        <v>1160</v>
      </c>
      <c r="E2135" s="9" t="s">
        <v>259</v>
      </c>
      <c r="F2135" s="9" t="s">
        <v>5601</v>
      </c>
      <c r="G2135" s="10">
        <v>2</v>
      </c>
      <c r="H2135" s="10" t="s">
        <v>301</v>
      </c>
      <c r="I2135" s="10">
        <v>1945</v>
      </c>
      <c r="J2135" s="11" t="s">
        <v>5813</v>
      </c>
      <c r="K2135" s="12" t="s">
        <v>415</v>
      </c>
      <c r="L2135" s="13" t="s">
        <v>17903</v>
      </c>
      <c r="M2135" t="s">
        <v>290</v>
      </c>
      <c r="N2135" t="s">
        <v>573</v>
      </c>
      <c r="O2135" t="s">
        <v>292</v>
      </c>
      <c r="S2135" s="9"/>
      <c r="T2135">
        <v>4</v>
      </c>
      <c r="U2135" s="210" t="s">
        <v>5796</v>
      </c>
      <c r="V2135" s="14">
        <v>1</v>
      </c>
      <c r="W2135" s="14">
        <v>1</v>
      </c>
      <c r="X2135" s="14" t="s">
        <v>270</v>
      </c>
      <c r="Y2135">
        <v>157</v>
      </c>
      <c r="Z2135" t="s">
        <v>505</v>
      </c>
      <c r="AA2135">
        <f t="shared" si="33"/>
        <v>2</v>
      </c>
    </row>
    <row r="2136" spans="1:27" x14ac:dyDescent="0.2">
      <c r="A2136">
        <v>670</v>
      </c>
      <c r="B2136" s="1" t="s">
        <v>5815</v>
      </c>
      <c r="C2136" t="s">
        <v>503</v>
      </c>
      <c r="D2136" s="9" t="s">
        <v>5816</v>
      </c>
      <c r="E2136" s="9" t="s">
        <v>259</v>
      </c>
      <c r="F2136" s="9" t="s">
        <v>532</v>
      </c>
      <c r="G2136" s="10">
        <v>3</v>
      </c>
      <c r="H2136" s="10" t="s">
        <v>301</v>
      </c>
      <c r="I2136" s="10">
        <v>1945</v>
      </c>
      <c r="J2136" s="11">
        <v>16530</v>
      </c>
      <c r="K2136" s="12" t="s">
        <v>237</v>
      </c>
      <c r="L2136" s="13" t="s">
        <v>5817</v>
      </c>
      <c r="M2136" t="s">
        <v>753</v>
      </c>
      <c r="S2136" s="9"/>
      <c r="T2136">
        <v>4</v>
      </c>
      <c r="U2136" s="210" t="s">
        <v>5796</v>
      </c>
      <c r="V2136" s="14">
        <v>1</v>
      </c>
      <c r="W2136" s="14">
        <v>1</v>
      </c>
      <c r="X2136" s="14" t="s">
        <v>294</v>
      </c>
      <c r="Y2136" t="s">
        <v>3625</v>
      </c>
      <c r="Z2136" t="s">
        <v>505</v>
      </c>
      <c r="AA2136">
        <f t="shared" si="33"/>
        <v>5</v>
      </c>
    </row>
    <row r="2137" spans="1:27" x14ac:dyDescent="0.2">
      <c r="A2137">
        <v>3401</v>
      </c>
      <c r="B2137" s="1" t="s">
        <v>5818</v>
      </c>
      <c r="C2137" t="s">
        <v>503</v>
      </c>
      <c r="D2137" s="9" t="s">
        <v>5819</v>
      </c>
      <c r="E2137" s="9" t="s">
        <v>259</v>
      </c>
      <c r="F2137" s="9" t="s">
        <v>532</v>
      </c>
      <c r="G2137" s="10">
        <v>3</v>
      </c>
      <c r="H2137" s="10" t="s">
        <v>301</v>
      </c>
      <c r="I2137" s="10">
        <v>1945</v>
      </c>
      <c r="J2137" s="11">
        <v>16530</v>
      </c>
      <c r="K2137" s="12" t="s">
        <v>237</v>
      </c>
      <c r="L2137" s="13" t="s">
        <v>5820</v>
      </c>
      <c r="M2137" t="s">
        <v>290</v>
      </c>
      <c r="N2137" t="s">
        <v>291</v>
      </c>
      <c r="O2137" t="s">
        <v>3076</v>
      </c>
      <c r="S2137" s="9"/>
      <c r="T2137">
        <v>4</v>
      </c>
      <c r="U2137" s="210" t="s">
        <v>5796</v>
      </c>
      <c r="V2137" s="14">
        <v>1</v>
      </c>
      <c r="W2137" s="14">
        <v>1</v>
      </c>
      <c r="X2137" s="14" t="s">
        <v>294</v>
      </c>
      <c r="Y2137" t="s">
        <v>3625</v>
      </c>
      <c r="Z2137" t="s">
        <v>505</v>
      </c>
      <c r="AA2137">
        <f t="shared" si="33"/>
        <v>2</v>
      </c>
    </row>
    <row r="2138" spans="1:27" x14ac:dyDescent="0.2">
      <c r="A2138">
        <v>4145</v>
      </c>
      <c r="B2138" s="1" t="s">
        <v>5821</v>
      </c>
      <c r="C2138" t="s">
        <v>1798</v>
      </c>
      <c r="D2138" s="9" t="s">
        <v>2138</v>
      </c>
      <c r="E2138" s="9" t="s">
        <v>259</v>
      </c>
      <c r="F2138" s="9" t="s">
        <v>748</v>
      </c>
      <c r="G2138" s="10">
        <v>3</v>
      </c>
      <c r="H2138" s="10" t="s">
        <v>301</v>
      </c>
      <c r="I2138" s="10">
        <v>1945</v>
      </c>
      <c r="J2138" s="11">
        <v>16530</v>
      </c>
      <c r="K2138" s="12" t="s">
        <v>237</v>
      </c>
      <c r="L2138" s="207" t="s">
        <v>18711</v>
      </c>
      <c r="M2138" t="s">
        <v>290</v>
      </c>
      <c r="O2138" t="s">
        <v>635</v>
      </c>
      <c r="S2138" s="9"/>
      <c r="T2138">
        <v>4</v>
      </c>
      <c r="U2138" s="210" t="s">
        <v>5796</v>
      </c>
      <c r="V2138" s="14">
        <v>1</v>
      </c>
      <c r="W2138" s="14">
        <v>1</v>
      </c>
      <c r="X2138" s="14" t="s">
        <v>270</v>
      </c>
      <c r="Y2138" t="s">
        <v>2138</v>
      </c>
      <c r="Z2138" t="s">
        <v>271</v>
      </c>
      <c r="AA2138">
        <f t="shared" si="33"/>
        <v>1</v>
      </c>
    </row>
    <row r="2139" spans="1:27" x14ac:dyDescent="0.2">
      <c r="A2139">
        <v>6695</v>
      </c>
      <c r="B2139" s="1" t="s">
        <v>5822</v>
      </c>
      <c r="C2139" t="s">
        <v>503</v>
      </c>
      <c r="D2139" s="9" t="s">
        <v>4636</v>
      </c>
      <c r="E2139" s="9" t="s">
        <v>259</v>
      </c>
      <c r="F2139" s="9" t="s">
        <v>532</v>
      </c>
      <c r="G2139" s="10">
        <v>3</v>
      </c>
      <c r="H2139" s="10" t="s">
        <v>301</v>
      </c>
      <c r="I2139" s="10">
        <v>1945</v>
      </c>
      <c r="J2139" s="11">
        <v>16530</v>
      </c>
      <c r="K2139" s="12" t="s">
        <v>237</v>
      </c>
      <c r="L2139" s="13" t="s">
        <v>5823</v>
      </c>
      <c r="M2139" t="s">
        <v>290</v>
      </c>
      <c r="N2139" t="s">
        <v>291</v>
      </c>
      <c r="O2139" t="s">
        <v>439</v>
      </c>
      <c r="S2139" s="9"/>
      <c r="T2139">
        <v>4</v>
      </c>
      <c r="U2139" s="210" t="s">
        <v>5796</v>
      </c>
      <c r="V2139" s="14">
        <v>1</v>
      </c>
      <c r="W2139" s="14">
        <v>1</v>
      </c>
      <c r="X2139" s="14" t="s">
        <v>294</v>
      </c>
      <c r="Y2139" t="s">
        <v>4636</v>
      </c>
      <c r="Z2139" t="s">
        <v>505</v>
      </c>
      <c r="AA2139">
        <f t="shared" si="33"/>
        <v>1</v>
      </c>
    </row>
    <row r="2140" spans="1:27" x14ac:dyDescent="0.2">
      <c r="A2140">
        <v>421</v>
      </c>
      <c r="B2140" s="1" t="s">
        <v>5824</v>
      </c>
      <c r="C2140" t="s">
        <v>657</v>
      </c>
      <c r="D2140" s="9" t="s">
        <v>5825</v>
      </c>
      <c r="E2140" s="9" t="s">
        <v>259</v>
      </c>
      <c r="F2140" s="9" t="s">
        <v>1416</v>
      </c>
      <c r="G2140" s="10">
        <v>3</v>
      </c>
      <c r="H2140" s="10" t="s">
        <v>301</v>
      </c>
      <c r="I2140" s="10">
        <v>1945</v>
      </c>
      <c r="J2140" s="11" t="s">
        <v>5826</v>
      </c>
      <c r="K2140" s="12" t="s">
        <v>415</v>
      </c>
      <c r="L2140" s="13" t="s">
        <v>5827</v>
      </c>
      <c r="M2140" t="s">
        <v>332</v>
      </c>
      <c r="N2140" t="s">
        <v>333</v>
      </c>
      <c r="Q2140" t="s">
        <v>334</v>
      </c>
      <c r="S2140" s="9"/>
      <c r="T2140">
        <v>4</v>
      </c>
      <c r="U2140" s="210" t="s">
        <v>5796</v>
      </c>
      <c r="V2140" s="14">
        <v>1</v>
      </c>
      <c r="W2140" s="14">
        <v>1</v>
      </c>
      <c r="X2140" s="14" t="s">
        <v>270</v>
      </c>
      <c r="Y2140">
        <v>613</v>
      </c>
      <c r="Z2140" t="s">
        <v>271</v>
      </c>
      <c r="AA2140">
        <f t="shared" si="33"/>
        <v>6</v>
      </c>
    </row>
    <row r="2141" spans="1:27" x14ac:dyDescent="0.2">
      <c r="A2141">
        <v>2043</v>
      </c>
      <c r="B2141" s="1" t="s">
        <v>5828</v>
      </c>
      <c r="C2141" t="s">
        <v>507</v>
      </c>
      <c r="D2141" s="28" t="s">
        <v>2936</v>
      </c>
      <c r="E2141" s="9" t="s">
        <v>259</v>
      </c>
      <c r="F2141" s="9" t="s">
        <v>721</v>
      </c>
      <c r="G2141" s="10">
        <v>3</v>
      </c>
      <c r="H2141" s="10" t="s">
        <v>301</v>
      </c>
      <c r="I2141" s="10">
        <v>1945</v>
      </c>
      <c r="J2141" s="11" t="s">
        <v>5826</v>
      </c>
      <c r="K2141" s="12" t="s">
        <v>415</v>
      </c>
      <c r="L2141" s="28" t="s">
        <v>18847</v>
      </c>
      <c r="M2141" s="109" t="s">
        <v>332</v>
      </c>
      <c r="N2141" s="109" t="s">
        <v>333</v>
      </c>
      <c r="O2141" s="109"/>
      <c r="P2141" s="109"/>
      <c r="Q2141" s="109" t="s">
        <v>334</v>
      </c>
      <c r="R2141" s="150"/>
      <c r="S2141" s="9"/>
      <c r="T2141">
        <v>4</v>
      </c>
      <c r="U2141" s="210" t="s">
        <v>5796</v>
      </c>
      <c r="V2141" s="14">
        <v>1</v>
      </c>
      <c r="W2141" s="14">
        <v>1</v>
      </c>
      <c r="X2141" s="14" t="s">
        <v>270</v>
      </c>
      <c r="Y2141">
        <v>139</v>
      </c>
      <c r="Z2141" t="s">
        <v>18167</v>
      </c>
      <c r="AA2141">
        <f t="shared" si="33"/>
        <v>2</v>
      </c>
    </row>
    <row r="2142" spans="1:27" x14ac:dyDescent="0.2">
      <c r="A2142">
        <v>230</v>
      </c>
      <c r="B2142" s="1" t="s">
        <v>5829</v>
      </c>
      <c r="C2142" t="s">
        <v>503</v>
      </c>
      <c r="D2142" s="9" t="s">
        <v>5830</v>
      </c>
      <c r="E2142" s="9" t="s">
        <v>259</v>
      </c>
      <c r="F2142" s="9" t="s">
        <v>532</v>
      </c>
      <c r="G2142" s="10">
        <v>4</v>
      </c>
      <c r="H2142" s="10" t="s">
        <v>301</v>
      </c>
      <c r="I2142" s="10">
        <v>1945</v>
      </c>
      <c r="J2142" s="11">
        <v>16531</v>
      </c>
      <c r="K2142" s="12" t="s">
        <v>237</v>
      </c>
      <c r="L2142" s="13" t="s">
        <v>5831</v>
      </c>
      <c r="M2142" t="s">
        <v>290</v>
      </c>
      <c r="N2142" t="s">
        <v>291</v>
      </c>
      <c r="O2142" t="s">
        <v>498</v>
      </c>
      <c r="S2142" s="9"/>
      <c r="T2142">
        <v>4</v>
      </c>
      <c r="U2142" s="210" t="s">
        <v>5796</v>
      </c>
      <c r="V2142" s="14">
        <v>1</v>
      </c>
      <c r="W2142" s="14">
        <v>1</v>
      </c>
      <c r="X2142" s="14" t="s">
        <v>294</v>
      </c>
      <c r="Y2142" t="s">
        <v>1242</v>
      </c>
      <c r="Z2142" t="s">
        <v>505</v>
      </c>
      <c r="AA2142">
        <f t="shared" si="33"/>
        <v>7</v>
      </c>
    </row>
    <row r="2143" spans="1:27" x14ac:dyDescent="0.2">
      <c r="A2143">
        <v>511</v>
      </c>
      <c r="B2143" s="1" t="s">
        <v>5851</v>
      </c>
      <c r="C2143" t="s">
        <v>1027</v>
      </c>
      <c r="D2143" s="9" t="s">
        <v>4589</v>
      </c>
      <c r="E2143" s="9" t="s">
        <v>876</v>
      </c>
      <c r="F2143" s="9" t="s">
        <v>1416</v>
      </c>
      <c r="G2143" s="10">
        <v>4</v>
      </c>
      <c r="H2143" s="10" t="s">
        <v>301</v>
      </c>
      <c r="I2143" s="10">
        <v>1945</v>
      </c>
      <c r="J2143" s="11">
        <v>16531</v>
      </c>
      <c r="K2143" s="12" t="s">
        <v>237</v>
      </c>
      <c r="L2143" s="13" t="s">
        <v>5852</v>
      </c>
      <c r="M2143" t="s">
        <v>290</v>
      </c>
      <c r="O2143" t="s">
        <v>320</v>
      </c>
      <c r="S2143" s="9"/>
      <c r="T2143">
        <v>4</v>
      </c>
      <c r="U2143" s="210" t="s">
        <v>5796</v>
      </c>
      <c r="V2143" s="14">
        <v>1</v>
      </c>
      <c r="W2143" s="14">
        <v>1</v>
      </c>
      <c r="X2143" s="14" t="s">
        <v>270</v>
      </c>
      <c r="Y2143">
        <v>45</v>
      </c>
      <c r="Z2143" t="s">
        <v>1419</v>
      </c>
      <c r="AA2143">
        <f t="shared" si="33"/>
        <v>2</v>
      </c>
    </row>
    <row r="2144" spans="1:27" x14ac:dyDescent="0.2">
      <c r="A2144">
        <v>512</v>
      </c>
      <c r="B2144" s="1" t="s">
        <v>5853</v>
      </c>
      <c r="C2144" t="s">
        <v>1027</v>
      </c>
      <c r="D2144" s="9" t="s">
        <v>4589</v>
      </c>
      <c r="E2144" s="9" t="s">
        <v>876</v>
      </c>
      <c r="F2144" s="9" t="s">
        <v>1416</v>
      </c>
      <c r="G2144" s="10">
        <v>4</v>
      </c>
      <c r="H2144" s="10" t="s">
        <v>301</v>
      </c>
      <c r="I2144" s="10">
        <v>1945</v>
      </c>
      <c r="J2144" s="11">
        <v>16531</v>
      </c>
      <c r="K2144" s="12" t="s">
        <v>237</v>
      </c>
      <c r="L2144" s="13" t="s">
        <v>5852</v>
      </c>
      <c r="M2144" t="s">
        <v>290</v>
      </c>
      <c r="O2144" t="s">
        <v>320</v>
      </c>
      <c r="S2144" s="9"/>
      <c r="T2144">
        <v>4</v>
      </c>
      <c r="U2144" s="210" t="s">
        <v>5796</v>
      </c>
      <c r="V2144" s="14">
        <v>1</v>
      </c>
      <c r="W2144" s="14">
        <v>1</v>
      </c>
      <c r="X2144" s="14" t="s">
        <v>270</v>
      </c>
      <c r="Y2144">
        <v>45</v>
      </c>
      <c r="Z2144" t="s">
        <v>1419</v>
      </c>
      <c r="AA2144">
        <f t="shared" si="33"/>
        <v>2</v>
      </c>
    </row>
    <row r="2145" spans="1:27" x14ac:dyDescent="0.2">
      <c r="A2145">
        <v>930</v>
      </c>
      <c r="B2145" s="1" t="s">
        <v>5834</v>
      </c>
      <c r="C2145" t="s">
        <v>1027</v>
      </c>
      <c r="D2145" s="9" t="s">
        <v>5197</v>
      </c>
      <c r="E2145" s="9" t="s">
        <v>876</v>
      </c>
      <c r="F2145" s="9" t="s">
        <v>1416</v>
      </c>
      <c r="G2145" s="10">
        <v>4</v>
      </c>
      <c r="H2145" s="10" t="s">
        <v>301</v>
      </c>
      <c r="I2145" s="10">
        <v>1945</v>
      </c>
      <c r="J2145" s="11">
        <v>16531</v>
      </c>
      <c r="K2145" s="12" t="s">
        <v>237</v>
      </c>
      <c r="L2145" s="13" t="s">
        <v>5835</v>
      </c>
      <c r="M2145" t="s">
        <v>290</v>
      </c>
      <c r="O2145" t="s">
        <v>695</v>
      </c>
      <c r="S2145" s="9"/>
      <c r="T2145">
        <v>4</v>
      </c>
      <c r="U2145" s="210" t="s">
        <v>5796</v>
      </c>
      <c r="V2145" s="14">
        <v>1</v>
      </c>
      <c r="W2145" s="14">
        <v>1</v>
      </c>
      <c r="X2145" s="14" t="s">
        <v>270</v>
      </c>
      <c r="Y2145">
        <v>110</v>
      </c>
      <c r="Z2145" t="s">
        <v>1419</v>
      </c>
      <c r="AA2145">
        <f t="shared" si="33"/>
        <v>2</v>
      </c>
    </row>
    <row r="2146" spans="1:27" x14ac:dyDescent="0.2">
      <c r="A2146">
        <v>6434</v>
      </c>
      <c r="B2146" s="1" t="s">
        <v>5832</v>
      </c>
      <c r="C2146" t="s">
        <v>507</v>
      </c>
      <c r="D2146" s="9" t="s">
        <v>3959</v>
      </c>
      <c r="E2146" s="9" t="s">
        <v>259</v>
      </c>
      <c r="F2146" s="9" t="s">
        <v>721</v>
      </c>
      <c r="G2146" s="10">
        <v>4</v>
      </c>
      <c r="H2146" s="10" t="s">
        <v>301</v>
      </c>
      <c r="I2146" s="10">
        <v>1945</v>
      </c>
      <c r="J2146" s="11">
        <v>16531</v>
      </c>
      <c r="K2146" s="12" t="s">
        <v>237</v>
      </c>
      <c r="L2146" s="13" t="s">
        <v>5833</v>
      </c>
      <c r="M2146" t="s">
        <v>753</v>
      </c>
      <c r="S2146" s="9"/>
      <c r="T2146">
        <v>4</v>
      </c>
      <c r="U2146" s="210" t="s">
        <v>5796</v>
      </c>
      <c r="V2146" s="14">
        <v>1</v>
      </c>
      <c r="W2146" s="14">
        <v>1</v>
      </c>
      <c r="X2146" s="14" t="s">
        <v>270</v>
      </c>
      <c r="Y2146">
        <v>608</v>
      </c>
      <c r="Z2146" t="s">
        <v>18167</v>
      </c>
      <c r="AA2146">
        <f t="shared" si="33"/>
        <v>2</v>
      </c>
    </row>
    <row r="2147" spans="1:27" x14ac:dyDescent="0.2">
      <c r="A2147">
        <v>4547</v>
      </c>
      <c r="B2147" s="1" t="s">
        <v>5836</v>
      </c>
      <c r="C2147" t="s">
        <v>2040</v>
      </c>
      <c r="D2147" s="9" t="s">
        <v>4814</v>
      </c>
      <c r="E2147" s="9" t="s">
        <v>259</v>
      </c>
      <c r="F2147" s="9" t="s">
        <v>721</v>
      </c>
      <c r="G2147" s="10">
        <v>4</v>
      </c>
      <c r="H2147" s="10" t="s">
        <v>301</v>
      </c>
      <c r="I2147" s="10">
        <v>1945</v>
      </c>
      <c r="J2147" s="11">
        <v>16531</v>
      </c>
      <c r="K2147" s="12" t="s">
        <v>237</v>
      </c>
      <c r="L2147" s="13" t="s">
        <v>5837</v>
      </c>
      <c r="M2147" t="s">
        <v>290</v>
      </c>
      <c r="N2147" t="s">
        <v>291</v>
      </c>
      <c r="O2147" t="s">
        <v>292</v>
      </c>
      <c r="S2147" s="9"/>
      <c r="T2147">
        <v>4</v>
      </c>
      <c r="U2147" s="210" t="s">
        <v>5796</v>
      </c>
      <c r="V2147" s="14">
        <v>1</v>
      </c>
      <c r="W2147" s="14">
        <v>1</v>
      </c>
      <c r="X2147" s="14" t="s">
        <v>270</v>
      </c>
      <c r="Y2147">
        <v>105</v>
      </c>
      <c r="Z2147" t="s">
        <v>271</v>
      </c>
      <c r="AA2147">
        <f t="shared" si="33"/>
        <v>2</v>
      </c>
    </row>
    <row r="2148" spans="1:27" x14ac:dyDescent="0.2">
      <c r="A2148">
        <v>2280</v>
      </c>
      <c r="B2148" s="1" t="s">
        <v>5855</v>
      </c>
      <c r="C2148" t="s">
        <v>1798</v>
      </c>
      <c r="D2148" s="9" t="s">
        <v>2138</v>
      </c>
      <c r="E2148" s="9" t="s">
        <v>259</v>
      </c>
      <c r="F2148" s="9" t="s">
        <v>748</v>
      </c>
      <c r="G2148" s="10">
        <v>4</v>
      </c>
      <c r="H2148" s="10" t="s">
        <v>301</v>
      </c>
      <c r="I2148" s="10">
        <v>1945</v>
      </c>
      <c r="J2148" s="11">
        <v>16531</v>
      </c>
      <c r="K2148" s="12" t="s">
        <v>237</v>
      </c>
      <c r="L2148" s="13" t="s">
        <v>5856</v>
      </c>
      <c r="M2148" t="s">
        <v>290</v>
      </c>
      <c r="O2148" t="s">
        <v>5429</v>
      </c>
      <c r="S2148" s="9"/>
      <c r="T2148">
        <v>4</v>
      </c>
      <c r="U2148" s="210" t="s">
        <v>5796</v>
      </c>
      <c r="V2148" s="14">
        <v>1</v>
      </c>
      <c r="W2148" s="14">
        <v>1</v>
      </c>
      <c r="X2148" s="14" t="s">
        <v>270</v>
      </c>
      <c r="Y2148" t="s">
        <v>2138</v>
      </c>
      <c r="Z2148" t="s">
        <v>271</v>
      </c>
      <c r="AA2148">
        <f t="shared" si="33"/>
        <v>1</v>
      </c>
    </row>
    <row r="2149" spans="1:27" x14ac:dyDescent="0.2">
      <c r="A2149">
        <v>4630</v>
      </c>
      <c r="B2149" s="1" t="s">
        <v>5854</v>
      </c>
      <c r="C2149" t="s">
        <v>1798</v>
      </c>
      <c r="D2149" s="9" t="s">
        <v>2138</v>
      </c>
      <c r="E2149" s="9" t="s">
        <v>259</v>
      </c>
      <c r="F2149" s="9" t="s">
        <v>748</v>
      </c>
      <c r="G2149" s="10">
        <v>4</v>
      </c>
      <c r="H2149" s="10" t="s">
        <v>301</v>
      </c>
      <c r="I2149" s="10">
        <v>1945</v>
      </c>
      <c r="J2149" s="11">
        <v>16531</v>
      </c>
      <c r="K2149" s="12" t="s">
        <v>237</v>
      </c>
      <c r="L2149" s="13" t="s">
        <v>18720</v>
      </c>
      <c r="M2149" t="s">
        <v>263</v>
      </c>
      <c r="N2149" t="s">
        <v>771</v>
      </c>
      <c r="O2149" t="s">
        <v>17857</v>
      </c>
      <c r="Q2149" t="s">
        <v>672</v>
      </c>
      <c r="S2149" s="9"/>
      <c r="T2149">
        <v>4</v>
      </c>
      <c r="U2149" s="210" t="s">
        <v>5796</v>
      </c>
      <c r="V2149" s="14">
        <v>1</v>
      </c>
      <c r="W2149" s="14">
        <v>1</v>
      </c>
      <c r="X2149" s="14" t="s">
        <v>270</v>
      </c>
      <c r="Y2149" t="s">
        <v>2138</v>
      </c>
      <c r="Z2149" t="s">
        <v>271</v>
      </c>
      <c r="AA2149">
        <f t="shared" si="33"/>
        <v>1</v>
      </c>
    </row>
    <row r="2150" spans="1:27" x14ac:dyDescent="0.2">
      <c r="A2150">
        <v>5663</v>
      </c>
      <c r="B2150" s="1" t="s">
        <v>5841</v>
      </c>
      <c r="C2150" t="s">
        <v>3985</v>
      </c>
      <c r="D2150" s="9">
        <v>142</v>
      </c>
      <c r="E2150" s="9" t="s">
        <v>259</v>
      </c>
      <c r="F2150" s="9" t="s">
        <v>721</v>
      </c>
      <c r="G2150" s="10">
        <v>4</v>
      </c>
      <c r="H2150" s="10" t="s">
        <v>301</v>
      </c>
      <c r="I2150" s="10">
        <v>1945</v>
      </c>
      <c r="J2150" s="11" t="s">
        <v>5860</v>
      </c>
      <c r="K2150" s="12" t="s">
        <v>415</v>
      </c>
      <c r="L2150" s="114" t="s">
        <v>18532</v>
      </c>
      <c r="M2150" s="15" t="s">
        <v>263</v>
      </c>
      <c r="N2150" s="15" t="s">
        <v>3374</v>
      </c>
      <c r="O2150" s="15" t="s">
        <v>4811</v>
      </c>
      <c r="P2150" t="s">
        <v>4812</v>
      </c>
      <c r="Q2150" t="s">
        <v>267</v>
      </c>
      <c r="R2150" s="15" t="s">
        <v>955</v>
      </c>
      <c r="S2150" s="9"/>
      <c r="T2150">
        <v>4</v>
      </c>
      <c r="U2150" s="210" t="s">
        <v>5796</v>
      </c>
      <c r="V2150" s="14">
        <v>1</v>
      </c>
      <c r="W2150" s="14">
        <v>1</v>
      </c>
      <c r="X2150" s="14" t="s">
        <v>270</v>
      </c>
      <c r="Y2150">
        <v>142</v>
      </c>
      <c r="Z2150" t="s">
        <v>18167</v>
      </c>
      <c r="AA2150">
        <f t="shared" si="33"/>
        <v>1</v>
      </c>
    </row>
    <row r="2151" spans="1:27" x14ac:dyDescent="0.2">
      <c r="A2151">
        <v>2770</v>
      </c>
      <c r="B2151" s="1" t="s">
        <v>5839</v>
      </c>
      <c r="C2151" t="s">
        <v>2221</v>
      </c>
      <c r="D2151" s="9">
        <v>406</v>
      </c>
      <c r="E2151" s="9" t="s">
        <v>259</v>
      </c>
      <c r="F2151" s="9" t="s">
        <v>413</v>
      </c>
      <c r="G2151" s="10">
        <v>4</v>
      </c>
      <c r="H2151" s="10" t="s">
        <v>301</v>
      </c>
      <c r="I2151" s="10">
        <v>1945</v>
      </c>
      <c r="J2151" s="11" t="s">
        <v>5860</v>
      </c>
      <c r="K2151" s="12" t="s">
        <v>415</v>
      </c>
      <c r="L2151" s="13" t="s">
        <v>5840</v>
      </c>
      <c r="M2151" t="s">
        <v>332</v>
      </c>
      <c r="N2151" t="s">
        <v>333</v>
      </c>
      <c r="Q2151" t="s">
        <v>334</v>
      </c>
      <c r="S2151" s="9"/>
      <c r="T2151">
        <v>4</v>
      </c>
      <c r="U2151" s="210" t="s">
        <v>5796</v>
      </c>
      <c r="V2151" s="14">
        <v>1</v>
      </c>
      <c r="W2151" s="14">
        <v>1</v>
      </c>
      <c r="X2151" s="14" t="s">
        <v>270</v>
      </c>
      <c r="Y2151">
        <v>406</v>
      </c>
      <c r="Z2151" t="s">
        <v>505</v>
      </c>
      <c r="AA2151">
        <f t="shared" si="33"/>
        <v>1</v>
      </c>
    </row>
    <row r="2152" spans="1:27" x14ac:dyDescent="0.2">
      <c r="A2152">
        <v>7716</v>
      </c>
      <c r="B2152" s="48" t="s">
        <v>5859</v>
      </c>
      <c r="C2152" t="s">
        <v>2040</v>
      </c>
      <c r="D2152" s="49">
        <v>571</v>
      </c>
      <c r="E2152" s="49" t="s">
        <v>259</v>
      </c>
      <c r="F2152" s="49" t="s">
        <v>721</v>
      </c>
      <c r="G2152" s="50">
        <v>4</v>
      </c>
      <c r="H2152" s="50" t="s">
        <v>301</v>
      </c>
      <c r="I2152" s="50">
        <v>1945</v>
      </c>
      <c r="J2152" s="83" t="s">
        <v>5860</v>
      </c>
      <c r="K2152" s="83" t="s">
        <v>415</v>
      </c>
      <c r="L2152" s="83" t="s">
        <v>18530</v>
      </c>
      <c r="M2152" s="51" t="s">
        <v>263</v>
      </c>
      <c r="N2152" s="51" t="s">
        <v>771</v>
      </c>
      <c r="O2152" s="51" t="s">
        <v>17852</v>
      </c>
      <c r="P2152" s="51"/>
      <c r="Q2152" s="51" t="s">
        <v>672</v>
      </c>
      <c r="R2152" s="51"/>
      <c r="S2152" s="49" t="s">
        <v>5838</v>
      </c>
      <c r="T2152">
        <v>4</v>
      </c>
      <c r="U2152" s="210" t="s">
        <v>5796</v>
      </c>
      <c r="V2152" s="14">
        <v>1</v>
      </c>
      <c r="W2152" s="14">
        <v>1</v>
      </c>
      <c r="X2152" s="14" t="s">
        <v>270</v>
      </c>
      <c r="Y2152">
        <v>571</v>
      </c>
      <c r="Z2152" t="s">
        <v>271</v>
      </c>
      <c r="AA2152">
        <f t="shared" si="33"/>
        <v>1</v>
      </c>
    </row>
    <row r="2153" spans="1:27" x14ac:dyDescent="0.2">
      <c r="A2153">
        <v>4005</v>
      </c>
      <c r="B2153" s="1" t="s">
        <v>5857</v>
      </c>
      <c r="C2153" t="s">
        <v>1027</v>
      </c>
      <c r="D2153" s="9">
        <v>45</v>
      </c>
      <c r="E2153" s="9" t="s">
        <v>876</v>
      </c>
      <c r="F2153" s="9" t="s">
        <v>1416</v>
      </c>
      <c r="G2153" s="10">
        <v>4</v>
      </c>
      <c r="H2153" s="10" t="s">
        <v>301</v>
      </c>
      <c r="I2153" s="10">
        <v>1945</v>
      </c>
      <c r="J2153" s="11">
        <v>16531</v>
      </c>
      <c r="K2153" s="12"/>
      <c r="L2153" s="13" t="s">
        <v>5858</v>
      </c>
      <c r="M2153" t="s">
        <v>334</v>
      </c>
      <c r="S2153" s="9"/>
      <c r="T2153">
        <v>4</v>
      </c>
      <c r="U2153" s="210" t="s">
        <v>5796</v>
      </c>
      <c r="V2153" s="14">
        <v>1</v>
      </c>
      <c r="W2153" s="14">
        <v>1</v>
      </c>
      <c r="X2153" s="14" t="s">
        <v>270</v>
      </c>
      <c r="Y2153">
        <v>45</v>
      </c>
      <c r="Z2153" t="s">
        <v>1419</v>
      </c>
      <c r="AA2153">
        <f t="shared" si="33"/>
        <v>1</v>
      </c>
    </row>
    <row r="2154" spans="1:27" x14ac:dyDescent="0.2">
      <c r="A2154">
        <v>5153</v>
      </c>
      <c r="B2154" s="1" t="s">
        <v>5845</v>
      </c>
      <c r="C2154" t="s">
        <v>507</v>
      </c>
      <c r="D2154" s="9" t="s">
        <v>5093</v>
      </c>
      <c r="E2154" s="9" t="s">
        <v>259</v>
      </c>
      <c r="F2154" s="9" t="s">
        <v>532</v>
      </c>
      <c r="G2154" s="10">
        <v>5</v>
      </c>
      <c r="H2154" s="10" t="s">
        <v>301</v>
      </c>
      <c r="I2154" s="10">
        <v>1945</v>
      </c>
      <c r="J2154" s="11">
        <v>16532</v>
      </c>
      <c r="K2154" s="12" t="s">
        <v>237</v>
      </c>
      <c r="L2154" s="13" t="s">
        <v>5846</v>
      </c>
      <c r="M2154" t="s">
        <v>290</v>
      </c>
      <c r="N2154" t="s">
        <v>291</v>
      </c>
      <c r="O2154" t="s">
        <v>292</v>
      </c>
      <c r="S2154" s="9"/>
      <c r="T2154">
        <v>4</v>
      </c>
      <c r="U2154" s="210" t="s">
        <v>5796</v>
      </c>
      <c r="V2154" s="14">
        <v>1</v>
      </c>
      <c r="W2154" s="14">
        <v>1</v>
      </c>
      <c r="X2154" s="14" t="s">
        <v>294</v>
      </c>
      <c r="Y2154" t="s">
        <v>4636</v>
      </c>
      <c r="Z2154" t="s">
        <v>18167</v>
      </c>
      <c r="AA2154">
        <f t="shared" si="33"/>
        <v>2</v>
      </c>
    </row>
    <row r="2155" spans="1:27" x14ac:dyDescent="0.2">
      <c r="A2155">
        <v>4967</v>
      </c>
      <c r="B2155" s="1" t="s">
        <v>5848</v>
      </c>
      <c r="C2155" t="s">
        <v>1027</v>
      </c>
      <c r="D2155" s="9">
        <v>235</v>
      </c>
      <c r="E2155" s="9" t="s">
        <v>259</v>
      </c>
      <c r="F2155" s="9" t="s">
        <v>883</v>
      </c>
      <c r="G2155" s="10">
        <v>5</v>
      </c>
      <c r="H2155" s="10" t="s">
        <v>301</v>
      </c>
      <c r="I2155" s="10">
        <v>1945</v>
      </c>
      <c r="J2155" s="11">
        <v>16532</v>
      </c>
      <c r="K2155" s="12" t="s">
        <v>237</v>
      </c>
      <c r="L2155" s="13" t="s">
        <v>5849</v>
      </c>
      <c r="M2155" t="s">
        <v>263</v>
      </c>
      <c r="N2155" t="s">
        <v>470</v>
      </c>
      <c r="Q2155" t="s">
        <v>672</v>
      </c>
      <c r="S2155" s="9"/>
      <c r="T2155">
        <v>4</v>
      </c>
      <c r="U2155" s="210" t="s">
        <v>5796</v>
      </c>
      <c r="V2155" s="14">
        <v>1</v>
      </c>
      <c r="W2155" s="14">
        <v>1</v>
      </c>
      <c r="X2155" s="14" t="s">
        <v>270</v>
      </c>
      <c r="Y2155">
        <v>235</v>
      </c>
      <c r="Z2155" t="s">
        <v>1419</v>
      </c>
      <c r="AA2155">
        <f t="shared" si="33"/>
        <v>1</v>
      </c>
    </row>
    <row r="2156" spans="1:27" x14ac:dyDescent="0.2">
      <c r="A2156">
        <v>3542</v>
      </c>
      <c r="B2156" s="1" t="s">
        <v>5847</v>
      </c>
      <c r="C2156" t="s">
        <v>1027</v>
      </c>
      <c r="D2156" s="9">
        <v>333</v>
      </c>
      <c r="E2156" s="9" t="s">
        <v>259</v>
      </c>
      <c r="F2156" s="9" t="s">
        <v>883</v>
      </c>
      <c r="G2156" s="10">
        <v>5</v>
      </c>
      <c r="H2156" s="10" t="s">
        <v>301</v>
      </c>
      <c r="I2156" s="10">
        <v>1945</v>
      </c>
      <c r="J2156" s="11">
        <v>16532</v>
      </c>
      <c r="K2156" s="12" t="s">
        <v>237</v>
      </c>
      <c r="L2156" s="13" t="s">
        <v>18471</v>
      </c>
      <c r="M2156" t="s">
        <v>279</v>
      </c>
      <c r="N2156" t="s">
        <v>280</v>
      </c>
      <c r="Q2156" t="s">
        <v>281</v>
      </c>
      <c r="S2156" s="9"/>
      <c r="T2156">
        <v>4</v>
      </c>
      <c r="U2156" s="210" t="s">
        <v>5796</v>
      </c>
      <c r="V2156" s="14">
        <v>1</v>
      </c>
      <c r="W2156" s="14">
        <v>1</v>
      </c>
      <c r="X2156" s="14" t="s">
        <v>270</v>
      </c>
      <c r="Y2156">
        <v>333</v>
      </c>
      <c r="Z2156" t="s">
        <v>1419</v>
      </c>
      <c r="AA2156">
        <f t="shared" si="33"/>
        <v>1</v>
      </c>
    </row>
    <row r="2157" spans="1:27" x14ac:dyDescent="0.2">
      <c r="A2157">
        <v>5416</v>
      </c>
      <c r="B2157" s="1" t="s">
        <v>5850</v>
      </c>
      <c r="C2157" t="s">
        <v>1027</v>
      </c>
      <c r="D2157" s="9">
        <v>235</v>
      </c>
      <c r="E2157" s="9" t="s">
        <v>259</v>
      </c>
      <c r="F2157" s="9" t="s">
        <v>883</v>
      </c>
      <c r="G2157" s="10">
        <v>5</v>
      </c>
      <c r="H2157" s="10" t="s">
        <v>301</v>
      </c>
      <c r="I2157" s="10">
        <v>1945</v>
      </c>
      <c r="J2157" s="11">
        <v>16532</v>
      </c>
      <c r="K2157" s="12" t="s">
        <v>237</v>
      </c>
      <c r="L2157" s="13" t="s">
        <v>5861</v>
      </c>
      <c r="M2157" t="s">
        <v>263</v>
      </c>
      <c r="N2157" t="s">
        <v>5862</v>
      </c>
      <c r="Q2157" t="s">
        <v>672</v>
      </c>
      <c r="S2157" s="9"/>
      <c r="T2157">
        <v>4</v>
      </c>
      <c r="U2157" s="210" t="s">
        <v>5796</v>
      </c>
      <c r="V2157" s="14">
        <v>1</v>
      </c>
      <c r="W2157" s="14">
        <v>1</v>
      </c>
      <c r="X2157" s="14" t="s">
        <v>270</v>
      </c>
      <c r="Y2157">
        <v>235</v>
      </c>
      <c r="Z2157" t="s">
        <v>271</v>
      </c>
      <c r="AA2157">
        <f t="shared" si="33"/>
        <v>1</v>
      </c>
    </row>
    <row r="2158" spans="1:27" x14ac:dyDescent="0.2">
      <c r="A2158">
        <v>2358</v>
      </c>
      <c r="B2158" s="1" t="s">
        <v>5842</v>
      </c>
      <c r="C2158" t="s">
        <v>284</v>
      </c>
      <c r="D2158" s="9" t="s">
        <v>5843</v>
      </c>
      <c r="E2158" s="9" t="s">
        <v>259</v>
      </c>
      <c r="F2158" s="9" t="s">
        <v>532</v>
      </c>
      <c r="G2158" s="10">
        <v>5</v>
      </c>
      <c r="H2158" s="10" t="s">
        <v>301</v>
      </c>
      <c r="I2158" s="10">
        <v>1945</v>
      </c>
      <c r="J2158" s="11">
        <v>16532</v>
      </c>
      <c r="K2158" s="12" t="s">
        <v>237</v>
      </c>
      <c r="L2158" s="13" t="s">
        <v>5844</v>
      </c>
      <c r="M2158" t="s">
        <v>290</v>
      </c>
      <c r="N2158" t="s">
        <v>291</v>
      </c>
      <c r="O2158" t="s">
        <v>323</v>
      </c>
      <c r="S2158" s="9"/>
      <c r="T2158">
        <v>4</v>
      </c>
      <c r="U2158" s="210" t="s">
        <v>5796</v>
      </c>
      <c r="V2158" s="14">
        <v>1</v>
      </c>
      <c r="W2158" s="14">
        <v>1</v>
      </c>
      <c r="X2158" s="14" t="s">
        <v>294</v>
      </c>
      <c r="Y2158" t="s">
        <v>1242</v>
      </c>
      <c r="Z2158" t="s">
        <v>271</v>
      </c>
      <c r="AA2158">
        <f t="shared" si="33"/>
        <v>3</v>
      </c>
    </row>
    <row r="2159" spans="1:27" x14ac:dyDescent="0.2">
      <c r="A2159">
        <v>4021</v>
      </c>
      <c r="B2159" s="1" t="s">
        <v>5866</v>
      </c>
      <c r="C2159" t="s">
        <v>1027</v>
      </c>
      <c r="D2159" s="9">
        <v>305</v>
      </c>
      <c r="E2159" s="9" t="s">
        <v>259</v>
      </c>
      <c r="F2159" s="9" t="s">
        <v>1416</v>
      </c>
      <c r="G2159" s="10">
        <v>5</v>
      </c>
      <c r="H2159" s="10" t="s">
        <v>301</v>
      </c>
      <c r="I2159" s="10">
        <v>1945</v>
      </c>
      <c r="J2159" s="11" t="s">
        <v>5864</v>
      </c>
      <c r="K2159" s="12" t="s">
        <v>415</v>
      </c>
      <c r="L2159" s="13" t="s">
        <v>5867</v>
      </c>
      <c r="M2159" t="s">
        <v>332</v>
      </c>
      <c r="N2159" t="s">
        <v>333</v>
      </c>
      <c r="Q2159" t="s">
        <v>334</v>
      </c>
      <c r="S2159" s="9"/>
      <c r="T2159">
        <v>4</v>
      </c>
      <c r="U2159" s="210" t="s">
        <v>5796</v>
      </c>
      <c r="V2159" s="14">
        <v>1</v>
      </c>
      <c r="W2159" s="14">
        <v>1</v>
      </c>
      <c r="X2159" s="14" t="s">
        <v>270</v>
      </c>
      <c r="Y2159">
        <v>305</v>
      </c>
      <c r="Z2159" t="s">
        <v>1419</v>
      </c>
      <c r="AA2159">
        <f t="shared" si="33"/>
        <v>1</v>
      </c>
    </row>
    <row r="2160" spans="1:27" x14ac:dyDescent="0.2">
      <c r="A2160">
        <v>4767</v>
      </c>
      <c r="B2160" s="1" t="s">
        <v>5863</v>
      </c>
      <c r="C2160" t="s">
        <v>1027</v>
      </c>
      <c r="D2160" s="9">
        <v>613</v>
      </c>
      <c r="E2160" s="9" t="s">
        <v>259</v>
      </c>
      <c r="F2160" s="9" t="s">
        <v>1416</v>
      </c>
      <c r="G2160" s="10">
        <v>5</v>
      </c>
      <c r="H2160" s="10" t="s">
        <v>301</v>
      </c>
      <c r="I2160" s="10">
        <v>1945</v>
      </c>
      <c r="J2160" s="11" t="s">
        <v>5864</v>
      </c>
      <c r="K2160" s="12" t="s">
        <v>415</v>
      </c>
      <c r="L2160" s="13" t="s">
        <v>5865</v>
      </c>
      <c r="M2160" t="s">
        <v>290</v>
      </c>
      <c r="O2160" t="s">
        <v>323</v>
      </c>
      <c r="S2160" s="9"/>
      <c r="T2160">
        <v>4</v>
      </c>
      <c r="U2160" s="210" t="s">
        <v>5796</v>
      </c>
      <c r="V2160" s="14">
        <v>1</v>
      </c>
      <c r="W2160" s="14">
        <v>1</v>
      </c>
      <c r="X2160" s="14" t="s">
        <v>270</v>
      </c>
      <c r="Y2160">
        <v>613</v>
      </c>
      <c r="Z2160" t="s">
        <v>271</v>
      </c>
      <c r="AA2160">
        <f t="shared" si="33"/>
        <v>1</v>
      </c>
    </row>
    <row r="2161" spans="1:27" x14ac:dyDescent="0.2">
      <c r="A2161">
        <v>997</v>
      </c>
      <c r="B2161" s="1" t="s">
        <v>5871</v>
      </c>
      <c r="C2161" t="s">
        <v>1027</v>
      </c>
      <c r="D2161" s="9" t="s">
        <v>5197</v>
      </c>
      <c r="E2161" s="9" t="s">
        <v>876</v>
      </c>
      <c r="F2161" s="9" t="s">
        <v>1416</v>
      </c>
      <c r="G2161" s="10">
        <v>6</v>
      </c>
      <c r="H2161" s="10" t="s">
        <v>301</v>
      </c>
      <c r="I2161" s="10">
        <v>1945</v>
      </c>
      <c r="J2161" s="11">
        <v>16533</v>
      </c>
      <c r="K2161" s="12" t="s">
        <v>237</v>
      </c>
      <c r="L2161" s="13" t="s">
        <v>5872</v>
      </c>
      <c r="M2161" t="s">
        <v>332</v>
      </c>
      <c r="N2161" t="s">
        <v>333</v>
      </c>
      <c r="Q2161" t="s">
        <v>334</v>
      </c>
      <c r="S2161" s="9"/>
      <c r="T2161">
        <v>4</v>
      </c>
      <c r="U2161" s="210" t="s">
        <v>5796</v>
      </c>
      <c r="V2161" s="14">
        <v>1</v>
      </c>
      <c r="W2161" s="14">
        <v>1</v>
      </c>
      <c r="X2161" s="14" t="s">
        <v>270</v>
      </c>
      <c r="Y2161">
        <v>110</v>
      </c>
      <c r="Z2161" t="s">
        <v>1419</v>
      </c>
      <c r="AA2161">
        <f t="shared" si="33"/>
        <v>2</v>
      </c>
    </row>
    <row r="2162" spans="1:27" x14ac:dyDescent="0.2">
      <c r="A2162">
        <v>981</v>
      </c>
      <c r="B2162" s="1" t="s">
        <v>5868</v>
      </c>
      <c r="C2162" t="s">
        <v>507</v>
      </c>
      <c r="D2162" s="9" t="s">
        <v>5869</v>
      </c>
      <c r="E2162" s="9" t="s">
        <v>259</v>
      </c>
      <c r="F2162" s="9" t="s">
        <v>532</v>
      </c>
      <c r="G2162" s="10">
        <v>6</v>
      </c>
      <c r="H2162" s="10" t="s">
        <v>301</v>
      </c>
      <c r="I2162" s="10">
        <v>1945</v>
      </c>
      <c r="J2162" s="11">
        <v>16533</v>
      </c>
      <c r="K2162" s="12" t="s">
        <v>237</v>
      </c>
      <c r="L2162" s="13" t="s">
        <v>5870</v>
      </c>
      <c r="M2162" t="s">
        <v>290</v>
      </c>
      <c r="N2162" t="s">
        <v>291</v>
      </c>
      <c r="O2162" t="s">
        <v>520</v>
      </c>
      <c r="S2162" s="9"/>
      <c r="T2162">
        <v>4</v>
      </c>
      <c r="U2162" s="210" t="s">
        <v>5796</v>
      </c>
      <c r="V2162" s="14">
        <v>1</v>
      </c>
      <c r="W2162" s="14">
        <v>1</v>
      </c>
      <c r="X2162" s="14" t="s">
        <v>294</v>
      </c>
      <c r="Y2162" t="s">
        <v>4636</v>
      </c>
      <c r="Z2162" t="s">
        <v>18167</v>
      </c>
      <c r="AA2162">
        <f t="shared" si="33"/>
        <v>4</v>
      </c>
    </row>
    <row r="2163" spans="1:27" x14ac:dyDescent="0.2">
      <c r="A2163">
        <v>6702</v>
      </c>
      <c r="B2163" s="1" t="s">
        <v>5875</v>
      </c>
      <c r="C2163" t="s">
        <v>3985</v>
      </c>
      <c r="D2163" s="9" t="s">
        <v>4636</v>
      </c>
      <c r="E2163" s="9" t="s">
        <v>259</v>
      </c>
      <c r="F2163" s="9" t="s">
        <v>532</v>
      </c>
      <c r="G2163" s="10">
        <v>6</v>
      </c>
      <c r="H2163" s="10" t="s">
        <v>301</v>
      </c>
      <c r="I2163" s="10">
        <v>1945</v>
      </c>
      <c r="J2163" s="11">
        <v>16533</v>
      </c>
      <c r="K2163" s="12" t="s">
        <v>237</v>
      </c>
      <c r="L2163" s="13" t="s">
        <v>5876</v>
      </c>
      <c r="M2163" t="s">
        <v>753</v>
      </c>
      <c r="S2163" s="9"/>
      <c r="T2163">
        <v>4</v>
      </c>
      <c r="U2163" s="210" t="s">
        <v>5796</v>
      </c>
      <c r="V2163" s="14">
        <v>1</v>
      </c>
      <c r="W2163" s="14">
        <v>1</v>
      </c>
      <c r="X2163" s="14" t="s">
        <v>294</v>
      </c>
      <c r="Y2163" t="s">
        <v>4636</v>
      </c>
      <c r="Z2163" t="s">
        <v>18167</v>
      </c>
      <c r="AA2163">
        <f t="shared" si="33"/>
        <v>1</v>
      </c>
    </row>
    <row r="2164" spans="1:27" x14ac:dyDescent="0.2">
      <c r="A2164">
        <v>6594</v>
      </c>
      <c r="B2164" s="1" t="s">
        <v>5877</v>
      </c>
      <c r="C2164" t="s">
        <v>2221</v>
      </c>
      <c r="D2164" s="9">
        <v>151</v>
      </c>
      <c r="E2164" s="9" t="s">
        <v>259</v>
      </c>
      <c r="F2164" s="9" t="s">
        <v>312</v>
      </c>
      <c r="G2164" s="10">
        <v>6</v>
      </c>
      <c r="H2164" s="10" t="s">
        <v>301</v>
      </c>
      <c r="I2164" s="10">
        <v>1945</v>
      </c>
      <c r="J2164" s="11">
        <v>16533</v>
      </c>
      <c r="K2164" s="12" t="s">
        <v>237</v>
      </c>
      <c r="L2164" s="13" t="s">
        <v>5878</v>
      </c>
      <c r="M2164" t="s">
        <v>290</v>
      </c>
      <c r="N2164" t="s">
        <v>291</v>
      </c>
      <c r="O2164" t="s">
        <v>1457</v>
      </c>
      <c r="S2164" s="9"/>
      <c r="T2164">
        <v>4</v>
      </c>
      <c r="U2164" s="210" t="s">
        <v>5796</v>
      </c>
      <c r="V2164" s="14">
        <v>1</v>
      </c>
      <c r="W2164" s="14">
        <v>1</v>
      </c>
      <c r="X2164" s="14" t="s">
        <v>270</v>
      </c>
      <c r="Y2164">
        <v>151</v>
      </c>
      <c r="Z2164" t="s">
        <v>505</v>
      </c>
      <c r="AA2164">
        <f t="shared" si="33"/>
        <v>1</v>
      </c>
    </row>
    <row r="2165" spans="1:27" x14ac:dyDescent="0.2">
      <c r="A2165">
        <v>5563</v>
      </c>
      <c r="B2165" s="1" t="s">
        <v>5883</v>
      </c>
      <c r="C2165" t="s">
        <v>1027</v>
      </c>
      <c r="D2165" s="9">
        <v>107</v>
      </c>
      <c r="E2165" s="9" t="s">
        <v>259</v>
      </c>
      <c r="F2165" s="9" t="s">
        <v>1416</v>
      </c>
      <c r="G2165" s="10">
        <v>6</v>
      </c>
      <c r="H2165" s="10" t="s">
        <v>301</v>
      </c>
      <c r="I2165" s="10">
        <v>1945</v>
      </c>
      <c r="J2165" s="11" t="s">
        <v>5880</v>
      </c>
      <c r="K2165" s="12" t="s">
        <v>415</v>
      </c>
      <c r="L2165" s="13" t="s">
        <v>5884</v>
      </c>
      <c r="M2165" t="s">
        <v>279</v>
      </c>
      <c r="N2165" t="s">
        <v>280</v>
      </c>
      <c r="Q2165" t="s">
        <v>281</v>
      </c>
      <c r="S2165" s="9"/>
      <c r="T2165">
        <v>4</v>
      </c>
      <c r="U2165" s="210" t="s">
        <v>5796</v>
      </c>
      <c r="V2165" s="14">
        <v>1</v>
      </c>
      <c r="W2165" s="14">
        <v>1</v>
      </c>
      <c r="X2165" s="14" t="s">
        <v>270</v>
      </c>
      <c r="Y2165">
        <v>107</v>
      </c>
      <c r="Z2165" t="s">
        <v>271</v>
      </c>
      <c r="AA2165">
        <f t="shared" si="33"/>
        <v>1</v>
      </c>
    </row>
    <row r="2166" spans="1:27" x14ac:dyDescent="0.2">
      <c r="A2166">
        <v>3685</v>
      </c>
      <c r="B2166" s="1" t="s">
        <v>5879</v>
      </c>
      <c r="C2166" t="s">
        <v>1027</v>
      </c>
      <c r="D2166" s="9">
        <v>487</v>
      </c>
      <c r="E2166" s="9" t="s">
        <v>259</v>
      </c>
      <c r="F2166" s="9" t="s">
        <v>1416</v>
      </c>
      <c r="G2166" s="10">
        <v>6</v>
      </c>
      <c r="H2166" s="10" t="s">
        <v>301</v>
      </c>
      <c r="I2166" s="10">
        <v>1945</v>
      </c>
      <c r="J2166" s="11" t="s">
        <v>5880</v>
      </c>
      <c r="K2166" s="12" t="s">
        <v>415</v>
      </c>
      <c r="L2166" s="13" t="s">
        <v>5881</v>
      </c>
      <c r="M2166" t="s">
        <v>290</v>
      </c>
      <c r="N2166" t="s">
        <v>573</v>
      </c>
      <c r="O2166" t="s">
        <v>646</v>
      </c>
      <c r="S2166" s="9"/>
      <c r="T2166">
        <v>4</v>
      </c>
      <c r="U2166" s="210" t="s">
        <v>5796</v>
      </c>
      <c r="V2166" s="14">
        <v>1</v>
      </c>
      <c r="W2166" s="14">
        <v>1</v>
      </c>
      <c r="X2166" s="14" t="s">
        <v>270</v>
      </c>
      <c r="Y2166">
        <v>487</v>
      </c>
      <c r="Z2166" t="s">
        <v>271</v>
      </c>
      <c r="AA2166">
        <f t="shared" si="33"/>
        <v>1</v>
      </c>
    </row>
    <row r="2167" spans="1:27" x14ac:dyDescent="0.2">
      <c r="A2167">
        <v>5305</v>
      </c>
      <c r="B2167" s="1" t="s">
        <v>5882</v>
      </c>
      <c r="C2167" t="s">
        <v>1027</v>
      </c>
      <c r="D2167" s="9">
        <v>305</v>
      </c>
      <c r="E2167" s="9" t="s">
        <v>259</v>
      </c>
      <c r="F2167" s="9" t="s">
        <v>1416</v>
      </c>
      <c r="G2167" s="10">
        <v>6</v>
      </c>
      <c r="H2167" s="10" t="s">
        <v>301</v>
      </c>
      <c r="I2167" s="10">
        <v>1945</v>
      </c>
      <c r="J2167" s="11" t="s">
        <v>5880</v>
      </c>
      <c r="K2167" s="12" t="s">
        <v>415</v>
      </c>
      <c r="L2167" s="117" t="s">
        <v>18522</v>
      </c>
      <c r="M2167" s="145" t="s">
        <v>263</v>
      </c>
      <c r="N2167" s="145" t="s">
        <v>470</v>
      </c>
      <c r="Q2167" t="s">
        <v>672</v>
      </c>
      <c r="S2167" s="9"/>
      <c r="T2167">
        <v>4</v>
      </c>
      <c r="U2167" s="210" t="s">
        <v>5796</v>
      </c>
      <c r="V2167" s="14">
        <v>1</v>
      </c>
      <c r="W2167" s="14">
        <v>1</v>
      </c>
      <c r="X2167" s="14" t="s">
        <v>270</v>
      </c>
      <c r="Y2167">
        <v>305</v>
      </c>
      <c r="Z2167" t="s">
        <v>271</v>
      </c>
      <c r="AA2167">
        <f t="shared" si="33"/>
        <v>1</v>
      </c>
    </row>
    <row r="2168" spans="1:27" x14ac:dyDescent="0.2">
      <c r="A2168">
        <v>3042</v>
      </c>
      <c r="B2168" s="1" t="s">
        <v>5873</v>
      </c>
      <c r="C2168" t="s">
        <v>1798</v>
      </c>
      <c r="D2168" s="9" t="s">
        <v>2138</v>
      </c>
      <c r="E2168" s="9" t="s">
        <v>259</v>
      </c>
      <c r="F2168" s="9" t="s">
        <v>748</v>
      </c>
      <c r="G2168" s="10">
        <v>6</v>
      </c>
      <c r="H2168" s="10" t="s">
        <v>301</v>
      </c>
      <c r="I2168" s="10">
        <v>1945</v>
      </c>
      <c r="J2168" s="11">
        <v>16533</v>
      </c>
      <c r="K2168" s="12"/>
      <c r="L2168" s="13" t="s">
        <v>5874</v>
      </c>
      <c r="M2168" t="s">
        <v>290</v>
      </c>
      <c r="O2168" t="s">
        <v>760</v>
      </c>
      <c r="S2168" s="9"/>
      <c r="T2168">
        <v>4</v>
      </c>
      <c r="U2168" s="210" t="s">
        <v>5796</v>
      </c>
      <c r="V2168" s="14">
        <v>1</v>
      </c>
      <c r="W2168" s="14">
        <v>1</v>
      </c>
      <c r="X2168" s="14" t="s">
        <v>270</v>
      </c>
      <c r="Y2168" t="s">
        <v>2138</v>
      </c>
      <c r="Z2168" t="s">
        <v>271</v>
      </c>
      <c r="AA2168">
        <f t="shared" si="33"/>
        <v>1</v>
      </c>
    </row>
    <row r="2169" spans="1:27" x14ac:dyDescent="0.2">
      <c r="A2169">
        <v>3448</v>
      </c>
      <c r="B2169" s="1" t="s">
        <v>5885</v>
      </c>
      <c r="C2169" t="s">
        <v>2221</v>
      </c>
      <c r="D2169" s="9" t="s">
        <v>5886</v>
      </c>
      <c r="E2169" s="9" t="s">
        <v>259</v>
      </c>
      <c r="F2169" s="9" t="s">
        <v>312</v>
      </c>
      <c r="G2169" s="10">
        <v>7</v>
      </c>
      <c r="H2169" s="10" t="s">
        <v>301</v>
      </c>
      <c r="I2169" s="10">
        <v>1945</v>
      </c>
      <c r="J2169" s="11">
        <v>16534</v>
      </c>
      <c r="K2169" s="12" t="s">
        <v>237</v>
      </c>
      <c r="L2169" s="13" t="s">
        <v>5887</v>
      </c>
      <c r="M2169" t="s">
        <v>290</v>
      </c>
      <c r="N2169" t="s">
        <v>291</v>
      </c>
      <c r="O2169" t="s">
        <v>620</v>
      </c>
      <c r="S2169" s="9"/>
      <c r="T2169">
        <v>4</v>
      </c>
      <c r="U2169" s="210" t="s">
        <v>5796</v>
      </c>
      <c r="V2169" s="14">
        <v>1</v>
      </c>
      <c r="W2169" s="14">
        <v>1</v>
      </c>
      <c r="X2169" s="14" t="s">
        <v>270</v>
      </c>
      <c r="Y2169">
        <v>151</v>
      </c>
      <c r="Z2169" t="s">
        <v>505</v>
      </c>
      <c r="AA2169">
        <f t="shared" si="33"/>
        <v>2</v>
      </c>
    </row>
    <row r="2170" spans="1:27" x14ac:dyDescent="0.2">
      <c r="A2170">
        <v>5389</v>
      </c>
      <c r="B2170" s="1" t="s">
        <v>5888</v>
      </c>
      <c r="C2170" t="s">
        <v>284</v>
      </c>
      <c r="D2170" s="9">
        <v>256</v>
      </c>
      <c r="E2170" s="9" t="s">
        <v>275</v>
      </c>
      <c r="F2170" s="9" t="s">
        <v>312</v>
      </c>
      <c r="G2170" s="10">
        <v>8</v>
      </c>
      <c r="H2170" s="10" t="s">
        <v>301</v>
      </c>
      <c r="I2170" s="10">
        <v>1945</v>
      </c>
      <c r="J2170" s="11">
        <v>16535</v>
      </c>
      <c r="K2170" s="12" t="s">
        <v>415</v>
      </c>
      <c r="L2170" s="13" t="s">
        <v>5889</v>
      </c>
      <c r="M2170" t="s">
        <v>332</v>
      </c>
      <c r="N2170" t="s">
        <v>333</v>
      </c>
      <c r="Q2170" t="s">
        <v>334</v>
      </c>
      <c r="S2170" s="9"/>
      <c r="T2170">
        <v>4</v>
      </c>
      <c r="U2170" s="210" t="s">
        <v>5796</v>
      </c>
      <c r="V2170" s="14">
        <v>1</v>
      </c>
      <c r="W2170" s="14">
        <v>1</v>
      </c>
      <c r="X2170" s="14" t="s">
        <v>270</v>
      </c>
      <c r="Y2170">
        <v>256</v>
      </c>
      <c r="Z2170" t="s">
        <v>505</v>
      </c>
      <c r="AA2170">
        <f t="shared" si="33"/>
        <v>1</v>
      </c>
    </row>
    <row r="2171" spans="1:27" x14ac:dyDescent="0.2">
      <c r="A2171">
        <v>2687</v>
      </c>
      <c r="B2171" s="1" t="s">
        <v>5890</v>
      </c>
      <c r="C2171" t="s">
        <v>1027</v>
      </c>
      <c r="D2171" s="9" t="s">
        <v>5891</v>
      </c>
      <c r="E2171" s="9" t="s">
        <v>259</v>
      </c>
      <c r="F2171" s="9" t="s">
        <v>1416</v>
      </c>
      <c r="G2171" s="10">
        <v>8</v>
      </c>
      <c r="H2171" s="10" t="s">
        <v>301</v>
      </c>
      <c r="I2171" s="10">
        <v>1945</v>
      </c>
      <c r="J2171" s="11" t="s">
        <v>5892</v>
      </c>
      <c r="K2171" s="12" t="s">
        <v>415</v>
      </c>
      <c r="L2171" s="13" t="s">
        <v>18557</v>
      </c>
      <c r="M2171" s="10" t="s">
        <v>263</v>
      </c>
      <c r="N2171" t="s">
        <v>771</v>
      </c>
      <c r="O2171" t="s">
        <v>17858</v>
      </c>
      <c r="Q2171" t="s">
        <v>672</v>
      </c>
      <c r="S2171" s="9"/>
      <c r="T2171">
        <v>4</v>
      </c>
      <c r="U2171" s="210" t="s">
        <v>5796</v>
      </c>
      <c r="V2171" s="14">
        <v>1</v>
      </c>
      <c r="W2171" s="14">
        <v>1</v>
      </c>
      <c r="X2171" s="14" t="s">
        <v>270</v>
      </c>
      <c r="Y2171">
        <v>305</v>
      </c>
      <c r="Z2171" t="s">
        <v>271</v>
      </c>
      <c r="AA2171">
        <f t="shared" si="33"/>
        <v>3</v>
      </c>
    </row>
    <row r="2172" spans="1:27" x14ac:dyDescent="0.2">
      <c r="A2172">
        <v>2731</v>
      </c>
      <c r="B2172" s="1" t="s">
        <v>5907</v>
      </c>
      <c r="C2172" t="s">
        <v>341</v>
      </c>
      <c r="D2172" s="9">
        <v>540</v>
      </c>
      <c r="E2172" s="9" t="s">
        <v>259</v>
      </c>
      <c r="F2172" s="9" t="s">
        <v>260</v>
      </c>
      <c r="G2172" s="10">
        <v>9</v>
      </c>
      <c r="H2172" s="10" t="s">
        <v>301</v>
      </c>
      <c r="I2172" s="10">
        <v>1945</v>
      </c>
      <c r="J2172" s="11">
        <v>16536</v>
      </c>
      <c r="K2172" s="12" t="s">
        <v>237</v>
      </c>
      <c r="L2172" s="13" t="s">
        <v>5908</v>
      </c>
      <c r="M2172" t="s">
        <v>263</v>
      </c>
      <c r="N2172" t="s">
        <v>1422</v>
      </c>
      <c r="Q2172" t="s">
        <v>672</v>
      </c>
      <c r="S2172" s="9"/>
      <c r="T2172">
        <v>4</v>
      </c>
      <c r="U2172" s="210" t="s">
        <v>5796</v>
      </c>
      <c r="V2172" s="14">
        <v>1</v>
      </c>
      <c r="W2172" s="14">
        <v>1</v>
      </c>
      <c r="X2172" s="14" t="s">
        <v>270</v>
      </c>
      <c r="Y2172">
        <v>540</v>
      </c>
      <c r="Z2172" t="s">
        <v>271</v>
      </c>
      <c r="AA2172">
        <f t="shared" si="33"/>
        <v>1</v>
      </c>
    </row>
    <row r="2173" spans="1:27" x14ac:dyDescent="0.2">
      <c r="A2173">
        <v>6428</v>
      </c>
      <c r="B2173" s="1" t="s">
        <v>5915</v>
      </c>
      <c r="C2173" t="s">
        <v>503</v>
      </c>
      <c r="D2173" s="9" t="s">
        <v>18125</v>
      </c>
      <c r="E2173" s="9" t="s">
        <v>508</v>
      </c>
      <c r="F2173" s="9" t="s">
        <v>5601</v>
      </c>
      <c r="G2173" s="10">
        <v>9</v>
      </c>
      <c r="H2173" s="10" t="s">
        <v>301</v>
      </c>
      <c r="I2173" s="10">
        <v>1945</v>
      </c>
      <c r="J2173" s="11">
        <v>16536</v>
      </c>
      <c r="K2173" s="12" t="s">
        <v>237</v>
      </c>
      <c r="L2173" s="13" t="s">
        <v>18124</v>
      </c>
      <c r="M2173" t="s">
        <v>290</v>
      </c>
      <c r="O2173" t="s">
        <v>323</v>
      </c>
      <c r="S2173" s="9"/>
      <c r="T2173">
        <v>4</v>
      </c>
      <c r="U2173" s="210" t="s">
        <v>5796</v>
      </c>
      <c r="V2173" s="14">
        <v>1</v>
      </c>
      <c r="W2173" s="14">
        <v>1</v>
      </c>
      <c r="X2173" s="14" t="s">
        <v>294</v>
      </c>
      <c r="Y2173" t="s">
        <v>508</v>
      </c>
      <c r="Z2173" t="s">
        <v>505</v>
      </c>
      <c r="AA2173">
        <f t="shared" si="33"/>
        <v>2</v>
      </c>
    </row>
    <row r="2174" spans="1:27" x14ac:dyDescent="0.2">
      <c r="A2174">
        <v>72</v>
      </c>
      <c r="B2174" s="1" t="s">
        <v>5893</v>
      </c>
      <c r="C2174" t="s">
        <v>503</v>
      </c>
      <c r="D2174" s="9" t="s">
        <v>5894</v>
      </c>
      <c r="E2174" s="9" t="s">
        <v>259</v>
      </c>
      <c r="F2174" s="9" t="s">
        <v>532</v>
      </c>
      <c r="G2174" s="10">
        <v>9</v>
      </c>
      <c r="H2174" s="10" t="s">
        <v>301</v>
      </c>
      <c r="I2174" s="10">
        <v>1945</v>
      </c>
      <c r="J2174" s="11">
        <v>16536</v>
      </c>
      <c r="K2174" s="12" t="s">
        <v>237</v>
      </c>
      <c r="L2174" s="13" t="s">
        <v>5895</v>
      </c>
      <c r="M2174" t="s">
        <v>753</v>
      </c>
      <c r="S2174" s="9"/>
      <c r="T2174">
        <v>4</v>
      </c>
      <c r="U2174" s="210" t="s">
        <v>5796</v>
      </c>
      <c r="V2174" s="14">
        <v>1</v>
      </c>
      <c r="W2174" s="14">
        <v>1</v>
      </c>
      <c r="X2174" s="14" t="s">
        <v>294</v>
      </c>
      <c r="Y2174" t="s">
        <v>971</v>
      </c>
      <c r="Z2174" t="s">
        <v>505</v>
      </c>
      <c r="AA2174">
        <f t="shared" si="33"/>
        <v>8</v>
      </c>
    </row>
    <row r="2175" spans="1:27" x14ac:dyDescent="0.2">
      <c r="A2175">
        <v>3376</v>
      </c>
      <c r="B2175" s="1" t="s">
        <v>5900</v>
      </c>
      <c r="C2175" t="s">
        <v>1027</v>
      </c>
      <c r="D2175" s="9" t="s">
        <v>5139</v>
      </c>
      <c r="E2175" s="9" t="s">
        <v>259</v>
      </c>
      <c r="F2175" s="9" t="s">
        <v>532</v>
      </c>
      <c r="G2175" s="10">
        <v>9</v>
      </c>
      <c r="H2175" s="10" t="s">
        <v>301</v>
      </c>
      <c r="I2175" s="10">
        <v>1945</v>
      </c>
      <c r="J2175" s="11">
        <v>16536</v>
      </c>
      <c r="K2175" s="12" t="s">
        <v>237</v>
      </c>
      <c r="L2175" s="13" t="s">
        <v>5901</v>
      </c>
      <c r="M2175" t="s">
        <v>290</v>
      </c>
      <c r="N2175" t="s">
        <v>291</v>
      </c>
      <c r="O2175" t="s">
        <v>320</v>
      </c>
      <c r="S2175" s="9"/>
      <c r="T2175">
        <v>4</v>
      </c>
      <c r="U2175" s="210" t="s">
        <v>5796</v>
      </c>
      <c r="V2175" s="14">
        <v>1</v>
      </c>
      <c r="W2175" s="14">
        <v>1</v>
      </c>
      <c r="X2175" s="14" t="s">
        <v>294</v>
      </c>
      <c r="Y2175" t="s">
        <v>1199</v>
      </c>
      <c r="Z2175" t="s">
        <v>1419</v>
      </c>
      <c r="AA2175">
        <f t="shared" si="33"/>
        <v>2</v>
      </c>
    </row>
    <row r="2176" spans="1:27" x14ac:dyDescent="0.2">
      <c r="A2176">
        <v>1958</v>
      </c>
      <c r="B2176" s="1" t="s">
        <v>5896</v>
      </c>
      <c r="C2176" t="s">
        <v>1027</v>
      </c>
      <c r="D2176" s="9" t="s">
        <v>5897</v>
      </c>
      <c r="E2176" s="9" t="s">
        <v>275</v>
      </c>
      <c r="F2176" s="9" t="s">
        <v>532</v>
      </c>
      <c r="G2176" s="10">
        <v>9</v>
      </c>
      <c r="H2176" s="10" t="s">
        <v>301</v>
      </c>
      <c r="I2176" s="10">
        <v>1945</v>
      </c>
      <c r="J2176" s="11">
        <v>16536</v>
      </c>
      <c r="K2176" s="12" t="s">
        <v>237</v>
      </c>
      <c r="L2176" s="13" t="s">
        <v>5898</v>
      </c>
      <c r="M2176" t="s">
        <v>290</v>
      </c>
      <c r="N2176" t="s">
        <v>291</v>
      </c>
      <c r="O2176" s="145" t="s">
        <v>339</v>
      </c>
      <c r="S2176" s="9"/>
      <c r="T2176">
        <v>4</v>
      </c>
      <c r="U2176" s="210" t="s">
        <v>5796</v>
      </c>
      <c r="V2176" s="14">
        <v>1</v>
      </c>
      <c r="W2176" s="14">
        <v>1</v>
      </c>
      <c r="X2176" s="14" t="s">
        <v>294</v>
      </c>
      <c r="Y2176" t="s">
        <v>5899</v>
      </c>
      <c r="Z2176" t="s">
        <v>271</v>
      </c>
      <c r="AA2176">
        <f t="shared" si="33"/>
        <v>3</v>
      </c>
    </row>
    <row r="2177" spans="1:27" x14ac:dyDescent="0.2">
      <c r="A2177">
        <v>3804</v>
      </c>
      <c r="B2177" s="1" t="s">
        <v>5902</v>
      </c>
      <c r="C2177" t="s">
        <v>2040</v>
      </c>
      <c r="D2177" s="9" t="s">
        <v>5903</v>
      </c>
      <c r="E2177" s="9" t="s">
        <v>259</v>
      </c>
      <c r="F2177" s="9" t="s">
        <v>721</v>
      </c>
      <c r="G2177" s="10">
        <v>9</v>
      </c>
      <c r="H2177" s="10" t="s">
        <v>301</v>
      </c>
      <c r="I2177" s="10">
        <v>1945</v>
      </c>
      <c r="J2177" s="11">
        <v>16536</v>
      </c>
      <c r="K2177" s="12" t="s">
        <v>237</v>
      </c>
      <c r="L2177" s="13" t="s">
        <v>5904</v>
      </c>
      <c r="M2177" t="s">
        <v>290</v>
      </c>
      <c r="N2177" t="s">
        <v>291</v>
      </c>
      <c r="O2177" t="s">
        <v>292</v>
      </c>
      <c r="S2177" s="9"/>
      <c r="T2177">
        <v>4</v>
      </c>
      <c r="U2177" s="210" t="s">
        <v>5796</v>
      </c>
      <c r="V2177" s="14">
        <v>1</v>
      </c>
      <c r="W2177" s="14">
        <v>1</v>
      </c>
      <c r="X2177" s="14" t="s">
        <v>270</v>
      </c>
      <c r="Y2177">
        <v>571</v>
      </c>
      <c r="Z2177" t="s">
        <v>271</v>
      </c>
      <c r="AA2177">
        <f t="shared" si="33"/>
        <v>2</v>
      </c>
    </row>
    <row r="2178" spans="1:27" x14ac:dyDescent="0.2">
      <c r="A2178">
        <v>3813</v>
      </c>
      <c r="B2178" s="1" t="s">
        <v>5923</v>
      </c>
      <c r="C2178" t="s">
        <v>1798</v>
      </c>
      <c r="D2178" s="9" t="s">
        <v>2138</v>
      </c>
      <c r="E2178" s="9" t="s">
        <v>259</v>
      </c>
      <c r="F2178" s="9" t="s">
        <v>260</v>
      </c>
      <c r="G2178" s="10">
        <v>9</v>
      </c>
      <c r="H2178" s="10" t="s">
        <v>301</v>
      </c>
      <c r="I2178" s="10">
        <v>1945</v>
      </c>
      <c r="J2178" s="11" t="s">
        <v>5918</v>
      </c>
      <c r="K2178" s="12" t="s">
        <v>237</v>
      </c>
      <c r="L2178" s="13" t="s">
        <v>5924</v>
      </c>
      <c r="M2178" t="s">
        <v>290</v>
      </c>
      <c r="N2178" t="s">
        <v>291</v>
      </c>
      <c r="O2178" t="s">
        <v>760</v>
      </c>
      <c r="S2178" s="9"/>
      <c r="T2178">
        <v>4</v>
      </c>
      <c r="U2178" s="210" t="s">
        <v>5796</v>
      </c>
      <c r="V2178" s="14">
        <v>1</v>
      </c>
      <c r="W2178" s="14">
        <v>1</v>
      </c>
      <c r="X2178" s="14" t="s">
        <v>270</v>
      </c>
      <c r="Y2178" t="s">
        <v>2138</v>
      </c>
      <c r="Z2178" t="s">
        <v>271</v>
      </c>
      <c r="AA2178">
        <f t="shared" ref="AA2178:AA2241" si="34">LEN(D2178)-LEN(SUBSTITUTE(D2178,"/",""))+1</f>
        <v>1</v>
      </c>
    </row>
    <row r="2179" spans="1:27" x14ac:dyDescent="0.2">
      <c r="A2179">
        <v>1916</v>
      </c>
      <c r="B2179" s="1" t="s">
        <v>5921</v>
      </c>
      <c r="C2179" t="s">
        <v>1798</v>
      </c>
      <c r="D2179" s="9" t="s">
        <v>2138</v>
      </c>
      <c r="E2179" s="9" t="s">
        <v>259</v>
      </c>
      <c r="F2179" s="9" t="s">
        <v>260</v>
      </c>
      <c r="G2179" s="10">
        <v>9</v>
      </c>
      <c r="H2179" s="10" t="s">
        <v>301</v>
      </c>
      <c r="I2179" s="10">
        <v>1945</v>
      </c>
      <c r="J2179" s="11" t="s">
        <v>5918</v>
      </c>
      <c r="K2179" s="12" t="s">
        <v>237</v>
      </c>
      <c r="L2179" s="13" t="s">
        <v>5922</v>
      </c>
      <c r="M2179" t="s">
        <v>290</v>
      </c>
      <c r="N2179" t="s">
        <v>291</v>
      </c>
      <c r="O2179" t="s">
        <v>1101</v>
      </c>
      <c r="S2179" s="9"/>
      <c r="T2179">
        <v>4</v>
      </c>
      <c r="U2179" s="210" t="s">
        <v>5796</v>
      </c>
      <c r="V2179" s="14">
        <v>1</v>
      </c>
      <c r="W2179" s="14">
        <v>1</v>
      </c>
      <c r="X2179" s="14" t="s">
        <v>270</v>
      </c>
      <c r="Y2179" t="s">
        <v>2138</v>
      </c>
      <c r="Z2179" t="s">
        <v>271</v>
      </c>
      <c r="AA2179">
        <f t="shared" si="34"/>
        <v>1</v>
      </c>
    </row>
    <row r="2180" spans="1:27" x14ac:dyDescent="0.2">
      <c r="A2180">
        <v>3047</v>
      </c>
      <c r="B2180" s="1" t="s">
        <v>5905</v>
      </c>
      <c r="C2180" t="s">
        <v>1798</v>
      </c>
      <c r="D2180" s="9" t="s">
        <v>2138</v>
      </c>
      <c r="E2180" s="9" t="s">
        <v>259</v>
      </c>
      <c r="F2180" s="9" t="s">
        <v>748</v>
      </c>
      <c r="G2180" s="10">
        <v>9</v>
      </c>
      <c r="H2180" s="10" t="s">
        <v>301</v>
      </c>
      <c r="I2180" s="10">
        <v>1945</v>
      </c>
      <c r="J2180" s="11">
        <v>16536</v>
      </c>
      <c r="K2180" s="12" t="s">
        <v>237</v>
      </c>
      <c r="L2180" s="13" t="s">
        <v>5906</v>
      </c>
      <c r="M2180" s="13" t="s">
        <v>263</v>
      </c>
      <c r="N2180" t="s">
        <v>771</v>
      </c>
      <c r="O2180" t="s">
        <v>17853</v>
      </c>
      <c r="Q2180" t="s">
        <v>672</v>
      </c>
      <c r="S2180" s="9"/>
      <c r="T2180">
        <v>4</v>
      </c>
      <c r="U2180" s="210" t="s">
        <v>5796</v>
      </c>
      <c r="V2180" s="14">
        <v>1</v>
      </c>
      <c r="W2180" s="14">
        <v>1</v>
      </c>
      <c r="X2180" s="14" t="s">
        <v>270</v>
      </c>
      <c r="Y2180" t="s">
        <v>2138</v>
      </c>
      <c r="Z2180" t="s">
        <v>271</v>
      </c>
      <c r="AA2180">
        <f t="shared" si="34"/>
        <v>1</v>
      </c>
    </row>
    <row r="2181" spans="1:27" x14ac:dyDescent="0.2">
      <c r="A2181">
        <v>5470</v>
      </c>
      <c r="B2181" s="1" t="s">
        <v>5913</v>
      </c>
      <c r="C2181" t="s">
        <v>1027</v>
      </c>
      <c r="D2181" s="9">
        <v>235</v>
      </c>
      <c r="E2181" s="9" t="s">
        <v>259</v>
      </c>
      <c r="F2181" s="9" t="s">
        <v>883</v>
      </c>
      <c r="G2181" s="10">
        <v>9</v>
      </c>
      <c r="H2181" s="10" t="s">
        <v>301</v>
      </c>
      <c r="I2181" s="10">
        <v>1945</v>
      </c>
      <c r="J2181" s="11">
        <v>16536</v>
      </c>
      <c r="K2181" s="12" t="s">
        <v>237</v>
      </c>
      <c r="L2181" s="13" t="s">
        <v>5914</v>
      </c>
      <c r="M2181" t="s">
        <v>263</v>
      </c>
      <c r="N2181" t="s">
        <v>2672</v>
      </c>
      <c r="Q2181" t="s">
        <v>672</v>
      </c>
      <c r="S2181" s="9"/>
      <c r="T2181">
        <v>4</v>
      </c>
      <c r="U2181" s="210" t="s">
        <v>5796</v>
      </c>
      <c r="V2181" s="14">
        <v>1</v>
      </c>
      <c r="W2181" s="14">
        <v>1</v>
      </c>
      <c r="X2181" s="14" t="s">
        <v>270</v>
      </c>
      <c r="Y2181">
        <v>235</v>
      </c>
      <c r="Z2181" t="s">
        <v>1419</v>
      </c>
      <c r="AA2181">
        <f t="shared" si="34"/>
        <v>1</v>
      </c>
    </row>
    <row r="2182" spans="1:27" x14ac:dyDescent="0.2">
      <c r="A2182">
        <v>5873</v>
      </c>
      <c r="B2182" s="1" t="s">
        <v>5909</v>
      </c>
      <c r="C2182" t="s">
        <v>1027</v>
      </c>
      <c r="D2182" s="9">
        <v>248</v>
      </c>
      <c r="E2182" s="9" t="s">
        <v>259</v>
      </c>
      <c r="F2182" s="9" t="s">
        <v>883</v>
      </c>
      <c r="G2182" s="10">
        <v>9</v>
      </c>
      <c r="H2182" s="10" t="s">
        <v>301</v>
      </c>
      <c r="I2182" s="10">
        <v>1945</v>
      </c>
      <c r="J2182" s="11">
        <v>16536</v>
      </c>
      <c r="K2182" s="12" t="s">
        <v>237</v>
      </c>
      <c r="L2182" s="13" t="s">
        <v>5910</v>
      </c>
      <c r="M2182" t="s">
        <v>263</v>
      </c>
      <c r="N2182" t="s">
        <v>2672</v>
      </c>
      <c r="Q2182" t="s">
        <v>672</v>
      </c>
      <c r="S2182" s="9"/>
      <c r="T2182">
        <v>4</v>
      </c>
      <c r="U2182" s="210" t="s">
        <v>5796</v>
      </c>
      <c r="V2182" s="14">
        <v>1</v>
      </c>
      <c r="W2182" s="14">
        <v>1</v>
      </c>
      <c r="X2182" s="14" t="s">
        <v>270</v>
      </c>
      <c r="Y2182">
        <v>248</v>
      </c>
      <c r="Z2182" t="s">
        <v>271</v>
      </c>
      <c r="AA2182">
        <f t="shared" si="34"/>
        <v>1</v>
      </c>
    </row>
    <row r="2183" spans="1:27" x14ac:dyDescent="0.2">
      <c r="A2183">
        <v>5919</v>
      </c>
      <c r="B2183" s="1" t="s">
        <v>5911</v>
      </c>
      <c r="C2183" t="s">
        <v>1027</v>
      </c>
      <c r="D2183" s="9">
        <v>248</v>
      </c>
      <c r="E2183" s="9" t="s">
        <v>259</v>
      </c>
      <c r="F2183" s="9" t="s">
        <v>883</v>
      </c>
      <c r="G2183" s="10">
        <v>9</v>
      </c>
      <c r="H2183" s="10" t="s">
        <v>301</v>
      </c>
      <c r="I2183" s="10">
        <v>1945</v>
      </c>
      <c r="J2183" s="11">
        <v>16536</v>
      </c>
      <c r="K2183" s="12" t="s">
        <v>237</v>
      </c>
      <c r="L2183" s="13" t="s">
        <v>5912</v>
      </c>
      <c r="M2183" t="s">
        <v>263</v>
      </c>
      <c r="N2183" t="s">
        <v>2672</v>
      </c>
      <c r="Q2183" t="s">
        <v>672</v>
      </c>
      <c r="S2183" s="9"/>
      <c r="T2183">
        <v>4</v>
      </c>
      <c r="U2183" s="210" t="s">
        <v>5796</v>
      </c>
      <c r="V2183" s="14">
        <v>1</v>
      </c>
      <c r="W2183" s="14">
        <v>1</v>
      </c>
      <c r="X2183" s="14" t="s">
        <v>270</v>
      </c>
      <c r="Y2183">
        <v>248</v>
      </c>
      <c r="Z2183" t="s">
        <v>271</v>
      </c>
      <c r="AA2183">
        <f t="shared" si="34"/>
        <v>1</v>
      </c>
    </row>
    <row r="2184" spans="1:27" x14ac:dyDescent="0.2">
      <c r="A2184">
        <v>4320</v>
      </c>
      <c r="B2184" s="1" t="s">
        <v>5925</v>
      </c>
      <c r="C2184" t="s">
        <v>2040</v>
      </c>
      <c r="D2184" s="9" t="s">
        <v>2863</v>
      </c>
      <c r="E2184" s="9" t="s">
        <v>259</v>
      </c>
      <c r="F2184" s="9" t="s">
        <v>721</v>
      </c>
      <c r="G2184" s="10">
        <v>9</v>
      </c>
      <c r="H2184" s="10" t="s">
        <v>301</v>
      </c>
      <c r="I2184" s="10">
        <v>1945</v>
      </c>
      <c r="J2184" s="11" t="s">
        <v>5926</v>
      </c>
      <c r="K2184" s="12" t="s">
        <v>415</v>
      </c>
      <c r="L2184" s="13" t="s">
        <v>5927</v>
      </c>
      <c r="M2184" t="s">
        <v>290</v>
      </c>
      <c r="N2184" t="s">
        <v>573</v>
      </c>
      <c r="O2184" t="s">
        <v>320</v>
      </c>
      <c r="S2184" s="9"/>
      <c r="T2184">
        <v>4</v>
      </c>
      <c r="U2184" s="210" t="s">
        <v>5796</v>
      </c>
      <c r="V2184" s="14">
        <v>1</v>
      </c>
      <c r="W2184" s="14">
        <v>1</v>
      </c>
      <c r="X2184" s="14" t="s">
        <v>270</v>
      </c>
      <c r="Y2184">
        <v>571</v>
      </c>
      <c r="Z2184" t="s">
        <v>271</v>
      </c>
      <c r="AA2184">
        <f t="shared" si="34"/>
        <v>2</v>
      </c>
    </row>
    <row r="2185" spans="1:27" x14ac:dyDescent="0.2">
      <c r="A2185">
        <v>2799</v>
      </c>
      <c r="B2185" s="1" t="s">
        <v>5916</v>
      </c>
      <c r="C2185" t="s">
        <v>2221</v>
      </c>
      <c r="D2185" s="9" t="s">
        <v>5917</v>
      </c>
      <c r="E2185" s="9" t="s">
        <v>275</v>
      </c>
      <c r="F2185" s="9" t="s">
        <v>312</v>
      </c>
      <c r="G2185" s="10">
        <v>9</v>
      </c>
      <c r="H2185" s="10" t="s">
        <v>301</v>
      </c>
      <c r="I2185" s="10">
        <v>1945</v>
      </c>
      <c r="J2185" s="11" t="s">
        <v>5918</v>
      </c>
      <c r="K2185" s="12"/>
      <c r="L2185" s="13" t="s">
        <v>5919</v>
      </c>
      <c r="M2185" t="s">
        <v>753</v>
      </c>
      <c r="S2185" s="9"/>
      <c r="T2185">
        <v>4</v>
      </c>
      <c r="U2185" s="210" t="s">
        <v>5796</v>
      </c>
      <c r="V2185" s="14">
        <v>1</v>
      </c>
      <c r="W2185" s="14">
        <v>1</v>
      </c>
      <c r="X2185" s="14" t="s">
        <v>270</v>
      </c>
      <c r="Y2185" t="s">
        <v>5419</v>
      </c>
      <c r="Z2185" t="s">
        <v>505</v>
      </c>
      <c r="AA2185">
        <f t="shared" si="34"/>
        <v>2</v>
      </c>
    </row>
    <row r="2186" spans="1:27" x14ac:dyDescent="0.2">
      <c r="A2186">
        <v>273</v>
      </c>
      <c r="B2186" s="1" t="s">
        <v>5928</v>
      </c>
      <c r="C2186" t="s">
        <v>2040</v>
      </c>
      <c r="D2186" s="9" t="s">
        <v>4725</v>
      </c>
      <c r="E2186" s="9" t="s">
        <v>259</v>
      </c>
      <c r="F2186" s="9" t="s">
        <v>721</v>
      </c>
      <c r="G2186" s="10">
        <v>10</v>
      </c>
      <c r="H2186" s="10" t="s">
        <v>301</v>
      </c>
      <c r="I2186" s="10">
        <v>1945</v>
      </c>
      <c r="J2186" s="11">
        <v>16537</v>
      </c>
      <c r="K2186" s="12" t="s">
        <v>237</v>
      </c>
      <c r="L2186" s="13" t="s">
        <v>5929</v>
      </c>
      <c r="M2186" t="s">
        <v>290</v>
      </c>
      <c r="N2186" t="s">
        <v>291</v>
      </c>
      <c r="O2186" t="s">
        <v>520</v>
      </c>
      <c r="S2186" s="9"/>
      <c r="T2186">
        <v>4</v>
      </c>
      <c r="U2186" s="210" t="s">
        <v>5796</v>
      </c>
      <c r="V2186" s="14">
        <v>1</v>
      </c>
      <c r="W2186" s="14">
        <v>1</v>
      </c>
      <c r="X2186" s="14" t="s">
        <v>270</v>
      </c>
      <c r="Y2186">
        <v>109</v>
      </c>
      <c r="Z2186" t="s">
        <v>271</v>
      </c>
      <c r="AA2186">
        <f t="shared" si="34"/>
        <v>2</v>
      </c>
    </row>
    <row r="2187" spans="1:27" x14ac:dyDescent="0.2">
      <c r="A2187">
        <v>2945</v>
      </c>
      <c r="B2187" s="1" t="s">
        <v>5936</v>
      </c>
      <c r="C2187" t="s">
        <v>2040</v>
      </c>
      <c r="D2187" s="9" t="s">
        <v>5937</v>
      </c>
      <c r="E2187" s="9" t="s">
        <v>259</v>
      </c>
      <c r="F2187" s="9" t="s">
        <v>721</v>
      </c>
      <c r="G2187" s="10">
        <v>10</v>
      </c>
      <c r="H2187" s="10" t="s">
        <v>301</v>
      </c>
      <c r="I2187" s="10">
        <v>1945</v>
      </c>
      <c r="J2187" s="11" t="s">
        <v>5934</v>
      </c>
      <c r="K2187" s="12" t="s">
        <v>415</v>
      </c>
      <c r="L2187" s="29" t="s">
        <v>18561</v>
      </c>
      <c r="M2187" t="s">
        <v>263</v>
      </c>
      <c r="N2187" t="s">
        <v>613</v>
      </c>
      <c r="O2187" s="15" t="s">
        <v>323</v>
      </c>
      <c r="Q2187" t="s">
        <v>672</v>
      </c>
      <c r="S2187" s="9"/>
      <c r="T2187">
        <v>4</v>
      </c>
      <c r="U2187" s="210" t="s">
        <v>5796</v>
      </c>
      <c r="V2187" s="14">
        <v>1</v>
      </c>
      <c r="W2187" s="14">
        <v>1</v>
      </c>
      <c r="X2187" s="14" t="s">
        <v>270</v>
      </c>
      <c r="Y2187">
        <v>571</v>
      </c>
      <c r="Z2187" t="s">
        <v>271</v>
      </c>
      <c r="AA2187">
        <f t="shared" si="34"/>
        <v>3</v>
      </c>
    </row>
    <row r="2188" spans="1:27" x14ac:dyDescent="0.2">
      <c r="A2188">
        <v>2480</v>
      </c>
      <c r="B2188" s="1" t="s">
        <v>5932</v>
      </c>
      <c r="C2188" t="s">
        <v>1027</v>
      </c>
      <c r="D2188" s="9" t="s">
        <v>5933</v>
      </c>
      <c r="E2188" s="9" t="s">
        <v>259</v>
      </c>
      <c r="F2188" s="9" t="s">
        <v>1416</v>
      </c>
      <c r="G2188" s="10">
        <v>10</v>
      </c>
      <c r="H2188" s="10" t="s">
        <v>301</v>
      </c>
      <c r="I2188" s="10">
        <v>1945</v>
      </c>
      <c r="J2188" s="11" t="s">
        <v>5934</v>
      </c>
      <c r="K2188" s="12" t="s">
        <v>415</v>
      </c>
      <c r="L2188" s="13" t="s">
        <v>5935</v>
      </c>
      <c r="M2188" t="s">
        <v>332</v>
      </c>
      <c r="N2188" t="s">
        <v>333</v>
      </c>
      <c r="Q2188" t="s">
        <v>334</v>
      </c>
      <c r="S2188" s="9"/>
      <c r="T2188">
        <v>4</v>
      </c>
      <c r="U2188" s="210" t="s">
        <v>5796</v>
      </c>
      <c r="V2188" s="14">
        <v>1</v>
      </c>
      <c r="W2188" s="14">
        <v>1</v>
      </c>
      <c r="X2188" s="14" t="s">
        <v>270</v>
      </c>
      <c r="Y2188">
        <v>605</v>
      </c>
      <c r="Z2188" t="s">
        <v>271</v>
      </c>
      <c r="AA2188">
        <f t="shared" si="34"/>
        <v>3</v>
      </c>
    </row>
    <row r="2189" spans="1:27" x14ac:dyDescent="0.2">
      <c r="A2189">
        <v>5496</v>
      </c>
      <c r="B2189" s="1" t="s">
        <v>5938</v>
      </c>
      <c r="C2189" t="s">
        <v>1027</v>
      </c>
      <c r="D2189" s="9" t="s">
        <v>5939</v>
      </c>
      <c r="E2189" s="9" t="s">
        <v>259</v>
      </c>
      <c r="F2189" s="9" t="s">
        <v>1416</v>
      </c>
      <c r="G2189" s="10">
        <v>10</v>
      </c>
      <c r="H2189" s="10" t="s">
        <v>301</v>
      </c>
      <c r="I2189" s="10">
        <v>1945</v>
      </c>
      <c r="J2189" s="11" t="s">
        <v>5934</v>
      </c>
      <c r="K2189" s="12" t="s">
        <v>415</v>
      </c>
      <c r="L2189" s="13" t="s">
        <v>5940</v>
      </c>
      <c r="M2189" t="s">
        <v>332</v>
      </c>
      <c r="N2189" t="s">
        <v>333</v>
      </c>
      <c r="Q2189" t="s">
        <v>334</v>
      </c>
      <c r="S2189" s="9"/>
      <c r="T2189">
        <v>4</v>
      </c>
      <c r="U2189" s="210" t="s">
        <v>5796</v>
      </c>
      <c r="V2189" s="14">
        <v>1</v>
      </c>
      <c r="W2189" s="14">
        <v>1</v>
      </c>
      <c r="X2189" s="14" t="s">
        <v>270</v>
      </c>
      <c r="Y2189">
        <v>107</v>
      </c>
      <c r="Z2189" t="s">
        <v>271</v>
      </c>
      <c r="AA2189">
        <f t="shared" si="34"/>
        <v>2</v>
      </c>
    </row>
    <row r="2190" spans="1:27" x14ac:dyDescent="0.2">
      <c r="A2190">
        <v>5475</v>
      </c>
      <c r="B2190" s="1" t="s">
        <v>5941</v>
      </c>
      <c r="C2190" t="s">
        <v>1027</v>
      </c>
      <c r="D2190" s="9">
        <v>487</v>
      </c>
      <c r="E2190" s="9" t="s">
        <v>259</v>
      </c>
      <c r="F2190" s="9" t="s">
        <v>1416</v>
      </c>
      <c r="G2190" s="10">
        <v>10</v>
      </c>
      <c r="H2190" s="10" t="s">
        <v>301</v>
      </c>
      <c r="I2190" s="10">
        <v>1945</v>
      </c>
      <c r="J2190" s="11" t="s">
        <v>5934</v>
      </c>
      <c r="K2190" s="12" t="s">
        <v>415</v>
      </c>
      <c r="L2190" s="13" t="s">
        <v>5942</v>
      </c>
      <c r="M2190" t="s">
        <v>332</v>
      </c>
      <c r="N2190" t="s">
        <v>333</v>
      </c>
      <c r="Q2190" t="s">
        <v>334</v>
      </c>
      <c r="S2190" s="9"/>
      <c r="T2190">
        <v>4</v>
      </c>
      <c r="U2190" s="210" t="s">
        <v>5796</v>
      </c>
      <c r="V2190" s="14">
        <v>1</v>
      </c>
      <c r="W2190" s="14">
        <v>1</v>
      </c>
      <c r="X2190" s="14" t="s">
        <v>270</v>
      </c>
      <c r="Y2190">
        <v>487</v>
      </c>
      <c r="Z2190" t="s">
        <v>271</v>
      </c>
      <c r="AA2190">
        <f t="shared" si="34"/>
        <v>1</v>
      </c>
    </row>
    <row r="2191" spans="1:27" x14ac:dyDescent="0.2">
      <c r="A2191">
        <v>620</v>
      </c>
      <c r="B2191" s="1" t="s">
        <v>5930</v>
      </c>
      <c r="C2191" t="s">
        <v>1798</v>
      </c>
      <c r="D2191" s="9" t="s">
        <v>2138</v>
      </c>
      <c r="E2191" s="9" t="s">
        <v>259</v>
      </c>
      <c r="F2191" s="9" t="s">
        <v>748</v>
      </c>
      <c r="G2191" s="10">
        <v>10</v>
      </c>
      <c r="H2191" s="10" t="s">
        <v>301</v>
      </c>
      <c r="I2191" s="10">
        <v>1945</v>
      </c>
      <c r="J2191" s="11">
        <v>16537</v>
      </c>
      <c r="K2191" s="12"/>
      <c r="L2191" s="13" t="s">
        <v>5931</v>
      </c>
      <c r="M2191" t="s">
        <v>753</v>
      </c>
      <c r="S2191" s="9"/>
      <c r="T2191">
        <v>4</v>
      </c>
      <c r="U2191" s="210" t="s">
        <v>5796</v>
      </c>
      <c r="V2191" s="14">
        <v>1</v>
      </c>
      <c r="W2191" s="14">
        <v>1</v>
      </c>
      <c r="X2191" s="14" t="s">
        <v>270</v>
      </c>
      <c r="Y2191" t="s">
        <v>2138</v>
      </c>
      <c r="Z2191" t="s">
        <v>271</v>
      </c>
      <c r="AA2191">
        <f t="shared" si="34"/>
        <v>1</v>
      </c>
    </row>
    <row r="2192" spans="1:27" x14ac:dyDescent="0.2">
      <c r="A2192">
        <v>5879</v>
      </c>
      <c r="B2192" s="1" t="s">
        <v>5944</v>
      </c>
      <c r="C2192" t="s">
        <v>2221</v>
      </c>
      <c r="D2192" s="9">
        <v>410</v>
      </c>
      <c r="E2192" s="9" t="s">
        <v>259</v>
      </c>
      <c r="F2192" s="9" t="s">
        <v>312</v>
      </c>
      <c r="G2192" s="10">
        <v>11</v>
      </c>
      <c r="H2192" s="10" t="s">
        <v>301</v>
      </c>
      <c r="I2192" s="10">
        <v>1945</v>
      </c>
      <c r="J2192" s="11">
        <v>16538</v>
      </c>
      <c r="K2192" s="12" t="s">
        <v>237</v>
      </c>
      <c r="L2192" s="13" t="s">
        <v>5945</v>
      </c>
      <c r="M2192" t="s">
        <v>290</v>
      </c>
      <c r="N2192" t="s">
        <v>291</v>
      </c>
      <c r="O2192" t="s">
        <v>292</v>
      </c>
      <c r="S2192" s="9"/>
      <c r="T2192">
        <v>4</v>
      </c>
      <c r="U2192" s="210" t="s">
        <v>5796</v>
      </c>
      <c r="V2192" s="14">
        <v>1</v>
      </c>
      <c r="W2192" s="14">
        <v>1</v>
      </c>
      <c r="X2192" s="14" t="s">
        <v>270</v>
      </c>
      <c r="Y2192">
        <v>410</v>
      </c>
      <c r="Z2192" t="s">
        <v>505</v>
      </c>
      <c r="AA2192">
        <f t="shared" si="34"/>
        <v>1</v>
      </c>
    </row>
    <row r="2193" spans="1:27" x14ac:dyDescent="0.2">
      <c r="A2193">
        <v>4395</v>
      </c>
      <c r="B2193" s="1" t="s">
        <v>5950</v>
      </c>
      <c r="C2193" t="s">
        <v>1798</v>
      </c>
      <c r="D2193" s="9" t="s">
        <v>2138</v>
      </c>
      <c r="E2193" s="9" t="s">
        <v>259</v>
      </c>
      <c r="F2193" s="9" t="s">
        <v>748</v>
      </c>
      <c r="G2193" s="10">
        <v>11</v>
      </c>
      <c r="H2193" s="10" t="s">
        <v>301</v>
      </c>
      <c r="I2193" s="10">
        <v>1945</v>
      </c>
      <c r="J2193" s="11" t="s">
        <v>5951</v>
      </c>
      <c r="K2193" s="12" t="s">
        <v>237</v>
      </c>
      <c r="L2193" s="13" t="s">
        <v>5952</v>
      </c>
      <c r="M2193" t="s">
        <v>290</v>
      </c>
      <c r="O2193" t="s">
        <v>760</v>
      </c>
      <c r="S2193" s="9"/>
      <c r="T2193">
        <v>4</v>
      </c>
      <c r="U2193" s="210" t="s">
        <v>5796</v>
      </c>
      <c r="V2193" s="14">
        <v>1</v>
      </c>
      <c r="W2193" s="14">
        <v>1</v>
      </c>
      <c r="X2193" s="14" t="s">
        <v>270</v>
      </c>
      <c r="Y2193" t="s">
        <v>2138</v>
      </c>
      <c r="Z2193" t="s">
        <v>271</v>
      </c>
      <c r="AA2193">
        <f t="shared" si="34"/>
        <v>1</v>
      </c>
    </row>
    <row r="2194" spans="1:27" x14ac:dyDescent="0.2">
      <c r="A2194">
        <v>5900</v>
      </c>
      <c r="B2194" s="1" t="s">
        <v>5946</v>
      </c>
      <c r="C2194" t="s">
        <v>2221</v>
      </c>
      <c r="D2194" s="9">
        <v>410</v>
      </c>
      <c r="E2194" s="9" t="s">
        <v>259</v>
      </c>
      <c r="F2194" s="9" t="s">
        <v>312</v>
      </c>
      <c r="G2194" s="10">
        <v>11</v>
      </c>
      <c r="H2194" s="10" t="s">
        <v>301</v>
      </c>
      <c r="I2194" s="10">
        <v>1945</v>
      </c>
      <c r="J2194" s="11">
        <v>16538</v>
      </c>
      <c r="K2194" s="12" t="s">
        <v>237</v>
      </c>
      <c r="L2194" s="13" t="s">
        <v>5947</v>
      </c>
      <c r="M2194" t="s">
        <v>290</v>
      </c>
      <c r="N2194" t="s">
        <v>291</v>
      </c>
      <c r="O2194" t="s">
        <v>3044</v>
      </c>
      <c r="S2194" s="9"/>
      <c r="T2194">
        <v>4</v>
      </c>
      <c r="U2194" s="210" t="s">
        <v>5796</v>
      </c>
      <c r="V2194" s="14">
        <v>1</v>
      </c>
      <c r="W2194" s="14">
        <v>1</v>
      </c>
      <c r="X2194" s="14" t="s">
        <v>270</v>
      </c>
      <c r="Y2194">
        <v>410</v>
      </c>
      <c r="Z2194" t="s">
        <v>505</v>
      </c>
      <c r="AA2194">
        <f t="shared" si="34"/>
        <v>1</v>
      </c>
    </row>
    <row r="2195" spans="1:27" x14ac:dyDescent="0.2">
      <c r="A2195">
        <v>3548</v>
      </c>
      <c r="B2195" s="1" t="s">
        <v>5948</v>
      </c>
      <c r="C2195" t="s">
        <v>1027</v>
      </c>
      <c r="D2195" s="9">
        <v>333</v>
      </c>
      <c r="E2195" s="9" t="s">
        <v>259</v>
      </c>
      <c r="F2195" s="9" t="s">
        <v>883</v>
      </c>
      <c r="G2195" s="10">
        <v>11</v>
      </c>
      <c r="H2195" s="10" t="s">
        <v>301</v>
      </c>
      <c r="I2195" s="10">
        <v>1945</v>
      </c>
      <c r="J2195" s="11">
        <v>16538</v>
      </c>
      <c r="K2195" s="12" t="s">
        <v>237</v>
      </c>
      <c r="L2195" s="13" t="s">
        <v>17910</v>
      </c>
      <c r="M2195" t="s">
        <v>263</v>
      </c>
      <c r="N2195" t="s">
        <v>345</v>
      </c>
      <c r="O2195" t="s">
        <v>5949</v>
      </c>
      <c r="P2195" s="27" t="s">
        <v>308</v>
      </c>
      <c r="Q2195" t="s">
        <v>267</v>
      </c>
      <c r="R2195" t="s">
        <v>17911</v>
      </c>
      <c r="S2195" s="9"/>
      <c r="T2195">
        <v>4</v>
      </c>
      <c r="U2195" s="210" t="s">
        <v>5796</v>
      </c>
      <c r="V2195" s="14">
        <v>1</v>
      </c>
      <c r="W2195" s="14">
        <v>1</v>
      </c>
      <c r="X2195" s="14" t="s">
        <v>270</v>
      </c>
      <c r="Y2195">
        <v>333</v>
      </c>
      <c r="Z2195" t="s">
        <v>1419</v>
      </c>
      <c r="AA2195">
        <f t="shared" si="34"/>
        <v>1</v>
      </c>
    </row>
    <row r="2196" spans="1:27" x14ac:dyDescent="0.2">
      <c r="A2196">
        <v>5352</v>
      </c>
      <c r="B2196" s="1" t="s">
        <v>5943</v>
      </c>
      <c r="C2196" t="s">
        <v>1027</v>
      </c>
      <c r="D2196" s="9" t="s">
        <v>4954</v>
      </c>
      <c r="E2196" s="9" t="s">
        <v>259</v>
      </c>
      <c r="F2196" s="9" t="s">
        <v>883</v>
      </c>
      <c r="G2196" s="10">
        <v>11</v>
      </c>
      <c r="H2196" s="10" t="s">
        <v>301</v>
      </c>
      <c r="I2196" s="10">
        <v>1945</v>
      </c>
      <c r="J2196" s="11">
        <v>16538</v>
      </c>
      <c r="K2196" s="12" t="s">
        <v>237</v>
      </c>
      <c r="L2196" s="13" t="s">
        <v>90</v>
      </c>
      <c r="M2196" t="s">
        <v>263</v>
      </c>
      <c r="N2196" t="s">
        <v>280</v>
      </c>
      <c r="Q2196" t="s">
        <v>281</v>
      </c>
      <c r="S2196" s="9"/>
      <c r="T2196">
        <v>4</v>
      </c>
      <c r="U2196" s="210" t="s">
        <v>5796</v>
      </c>
      <c r="V2196" s="14">
        <v>1</v>
      </c>
      <c r="W2196" s="14">
        <v>1</v>
      </c>
      <c r="X2196" s="14" t="s">
        <v>270</v>
      </c>
      <c r="Y2196">
        <v>235</v>
      </c>
      <c r="Z2196" t="s">
        <v>271</v>
      </c>
      <c r="AA2196">
        <f t="shared" si="34"/>
        <v>2</v>
      </c>
    </row>
    <row r="2197" spans="1:27" x14ac:dyDescent="0.2">
      <c r="A2197">
        <v>6301</v>
      </c>
      <c r="B2197" s="1" t="s">
        <v>5958</v>
      </c>
      <c r="C2197" t="s">
        <v>3985</v>
      </c>
      <c r="D2197" s="9">
        <v>163</v>
      </c>
      <c r="E2197" s="9" t="s">
        <v>259</v>
      </c>
      <c r="F2197" s="9" t="s">
        <v>721</v>
      </c>
      <c r="G2197" s="10">
        <v>11</v>
      </c>
      <c r="H2197" s="10" t="s">
        <v>301</v>
      </c>
      <c r="I2197" s="10">
        <v>1945</v>
      </c>
      <c r="J2197" s="11" t="s">
        <v>5954</v>
      </c>
      <c r="K2197" s="12" t="s">
        <v>415</v>
      </c>
      <c r="L2197" s="13" t="s">
        <v>18560</v>
      </c>
      <c r="M2197" t="s">
        <v>263</v>
      </c>
      <c r="N2197" t="s">
        <v>3374</v>
      </c>
      <c r="O2197" t="s">
        <v>4811</v>
      </c>
      <c r="P2197" t="s">
        <v>4812</v>
      </c>
      <c r="Q2197" t="s">
        <v>267</v>
      </c>
      <c r="R2197" t="s">
        <v>3630</v>
      </c>
      <c r="S2197" s="9"/>
      <c r="T2197">
        <v>4</v>
      </c>
      <c r="U2197" s="210" t="s">
        <v>5796</v>
      </c>
      <c r="V2197" s="14">
        <v>1</v>
      </c>
      <c r="W2197" s="14">
        <v>1</v>
      </c>
      <c r="X2197" s="14" t="s">
        <v>270</v>
      </c>
      <c r="Y2197">
        <v>163</v>
      </c>
      <c r="Z2197" t="s">
        <v>18167</v>
      </c>
      <c r="AA2197">
        <f t="shared" si="34"/>
        <v>1</v>
      </c>
    </row>
    <row r="2198" spans="1:27" x14ac:dyDescent="0.2">
      <c r="A2198">
        <v>7717</v>
      </c>
      <c r="B2198" s="1" t="s">
        <v>5956</v>
      </c>
      <c r="C2198" t="s">
        <v>2040</v>
      </c>
      <c r="D2198" s="9">
        <v>571</v>
      </c>
      <c r="E2198" s="9" t="s">
        <v>259</v>
      </c>
      <c r="F2198" s="9" t="s">
        <v>721</v>
      </c>
      <c r="G2198" s="10">
        <v>11</v>
      </c>
      <c r="H2198" s="10" t="s">
        <v>301</v>
      </c>
      <c r="I2198" s="10">
        <v>1945</v>
      </c>
      <c r="J2198" s="11" t="s">
        <v>5954</v>
      </c>
      <c r="K2198" s="12" t="s">
        <v>415</v>
      </c>
      <c r="L2198" s="13" t="s">
        <v>5957</v>
      </c>
      <c r="M2198" t="s">
        <v>290</v>
      </c>
      <c r="N2198" t="s">
        <v>573</v>
      </c>
      <c r="O2198" t="s">
        <v>520</v>
      </c>
      <c r="S2198" s="9"/>
      <c r="T2198">
        <v>4</v>
      </c>
      <c r="U2198" s="210" t="s">
        <v>5796</v>
      </c>
      <c r="V2198" s="14">
        <v>1</v>
      </c>
      <c r="W2198" s="14">
        <v>1</v>
      </c>
      <c r="X2198" s="14" t="s">
        <v>270</v>
      </c>
      <c r="Y2198">
        <v>571</v>
      </c>
      <c r="Z2198" t="s">
        <v>3085</v>
      </c>
      <c r="AA2198">
        <f t="shared" si="34"/>
        <v>1</v>
      </c>
    </row>
    <row r="2199" spans="1:27" x14ac:dyDescent="0.2">
      <c r="A2199">
        <v>6501</v>
      </c>
      <c r="B2199" s="1" t="s">
        <v>5953</v>
      </c>
      <c r="C2199" t="s">
        <v>2040</v>
      </c>
      <c r="D2199" s="9" t="s">
        <v>4081</v>
      </c>
      <c r="E2199" s="9" t="s">
        <v>259</v>
      </c>
      <c r="F2199" s="9" t="s">
        <v>721</v>
      </c>
      <c r="G2199" s="10">
        <v>11</v>
      </c>
      <c r="H2199" s="10" t="s">
        <v>301</v>
      </c>
      <c r="I2199" s="10">
        <v>1945</v>
      </c>
      <c r="J2199" s="11" t="s">
        <v>5954</v>
      </c>
      <c r="K2199" s="12" t="s">
        <v>415</v>
      </c>
      <c r="L2199" s="13" t="s">
        <v>5955</v>
      </c>
      <c r="M2199" t="s">
        <v>290</v>
      </c>
      <c r="N2199" t="s">
        <v>573</v>
      </c>
      <c r="O2199" t="s">
        <v>292</v>
      </c>
      <c r="S2199" s="9"/>
      <c r="T2199">
        <v>4</v>
      </c>
      <c r="U2199" s="210" t="s">
        <v>5796</v>
      </c>
      <c r="V2199" s="14">
        <v>1</v>
      </c>
      <c r="W2199" s="14">
        <v>1</v>
      </c>
      <c r="X2199" s="14" t="s">
        <v>270</v>
      </c>
      <c r="Y2199">
        <v>571</v>
      </c>
      <c r="Z2199" t="s">
        <v>271</v>
      </c>
      <c r="AA2199">
        <f t="shared" si="34"/>
        <v>2</v>
      </c>
    </row>
    <row r="2200" spans="1:27" x14ac:dyDescent="0.2">
      <c r="A2200">
        <v>353</v>
      </c>
      <c r="B2200" s="1" t="s">
        <v>5959</v>
      </c>
      <c r="C2200" t="s">
        <v>341</v>
      </c>
      <c r="D2200" s="9" t="s">
        <v>5960</v>
      </c>
      <c r="E2200" s="9" t="s">
        <v>259</v>
      </c>
      <c r="F2200" s="9" t="s">
        <v>721</v>
      </c>
      <c r="G2200" s="10">
        <v>12</v>
      </c>
      <c r="H2200" s="10" t="s">
        <v>301</v>
      </c>
      <c r="I2200" s="10">
        <v>1945</v>
      </c>
      <c r="J2200" s="11">
        <v>16539</v>
      </c>
      <c r="K2200" s="12" t="s">
        <v>237</v>
      </c>
      <c r="L2200" s="13" t="s">
        <v>5961</v>
      </c>
      <c r="M2200" t="s">
        <v>290</v>
      </c>
      <c r="O2200" t="s">
        <v>5962</v>
      </c>
      <c r="S2200" s="9"/>
      <c r="T2200">
        <v>4</v>
      </c>
      <c r="U2200" s="210" t="s">
        <v>5796</v>
      </c>
      <c r="V2200" s="14">
        <v>1</v>
      </c>
      <c r="W2200" s="14">
        <v>1</v>
      </c>
      <c r="X2200" s="14" t="s">
        <v>270</v>
      </c>
      <c r="Y2200">
        <v>627</v>
      </c>
      <c r="Z2200" t="s">
        <v>271</v>
      </c>
      <c r="AA2200">
        <f t="shared" si="34"/>
        <v>6</v>
      </c>
    </row>
    <row r="2201" spans="1:27" x14ac:dyDescent="0.2">
      <c r="A2201">
        <v>610</v>
      </c>
      <c r="B2201" s="1" t="s">
        <v>5963</v>
      </c>
      <c r="C2201" t="s">
        <v>284</v>
      </c>
      <c r="D2201" s="9" t="s">
        <v>5964</v>
      </c>
      <c r="E2201" s="9" t="s">
        <v>259</v>
      </c>
      <c r="F2201" s="9" t="s">
        <v>532</v>
      </c>
      <c r="G2201" s="10">
        <v>12</v>
      </c>
      <c r="H2201" s="10" t="s">
        <v>301</v>
      </c>
      <c r="I2201" s="10">
        <v>1945</v>
      </c>
      <c r="J2201" s="11">
        <v>16539</v>
      </c>
      <c r="K2201" s="12" t="s">
        <v>237</v>
      </c>
      <c r="L2201" s="13" t="s">
        <v>5965</v>
      </c>
      <c r="M2201" t="s">
        <v>753</v>
      </c>
      <c r="S2201" s="9"/>
      <c r="T2201">
        <v>4</v>
      </c>
      <c r="U2201" s="210" t="s">
        <v>5796</v>
      </c>
      <c r="V2201" s="14">
        <v>1</v>
      </c>
      <c r="W2201" s="14">
        <v>1</v>
      </c>
      <c r="X2201" s="14" t="s">
        <v>294</v>
      </c>
      <c r="Y2201" t="s">
        <v>971</v>
      </c>
      <c r="Z2201" t="s">
        <v>505</v>
      </c>
      <c r="AA2201">
        <f t="shared" si="34"/>
        <v>5</v>
      </c>
    </row>
    <row r="2202" spans="1:27" x14ac:dyDescent="0.2">
      <c r="A2202">
        <v>6665</v>
      </c>
      <c r="B2202" s="1" t="s">
        <v>5973</v>
      </c>
      <c r="C2202" t="s">
        <v>1027</v>
      </c>
      <c r="D2202" s="9" t="s">
        <v>3992</v>
      </c>
      <c r="E2202" s="9" t="s">
        <v>876</v>
      </c>
      <c r="F2202" s="9" t="s">
        <v>532</v>
      </c>
      <c r="G2202" s="10">
        <v>12</v>
      </c>
      <c r="H2202" s="10" t="s">
        <v>301</v>
      </c>
      <c r="I2202" s="10">
        <v>1945</v>
      </c>
      <c r="J2202" s="11">
        <v>16539</v>
      </c>
      <c r="K2202" s="12" t="s">
        <v>237</v>
      </c>
      <c r="L2202" s="13" t="s">
        <v>5974</v>
      </c>
      <c r="M2202" t="s">
        <v>290</v>
      </c>
      <c r="N2202" t="s">
        <v>291</v>
      </c>
      <c r="O2202" t="s">
        <v>292</v>
      </c>
      <c r="S2202" s="9"/>
      <c r="T2202">
        <v>4</v>
      </c>
      <c r="U2202" s="210" t="s">
        <v>5796</v>
      </c>
      <c r="V2202" s="14">
        <v>1</v>
      </c>
      <c r="W2202" s="14">
        <v>1</v>
      </c>
      <c r="X2202" s="14" t="s">
        <v>294</v>
      </c>
      <c r="Y2202" t="s">
        <v>3992</v>
      </c>
      <c r="Z2202" t="s">
        <v>1419</v>
      </c>
      <c r="AA2202">
        <f t="shared" si="34"/>
        <v>1</v>
      </c>
    </row>
    <row r="2203" spans="1:27" x14ac:dyDescent="0.2">
      <c r="A2203">
        <v>1691</v>
      </c>
      <c r="B2203" s="1" t="s">
        <v>5970</v>
      </c>
      <c r="C2203" t="s">
        <v>507</v>
      </c>
      <c r="D2203" s="9" t="s">
        <v>5971</v>
      </c>
      <c r="E2203" s="9" t="s">
        <v>259</v>
      </c>
      <c r="F2203" s="9" t="s">
        <v>721</v>
      </c>
      <c r="G2203" s="10">
        <v>12</v>
      </c>
      <c r="H2203" s="10" t="s">
        <v>301</v>
      </c>
      <c r="I2203" s="10">
        <v>1945</v>
      </c>
      <c r="J2203" s="11">
        <v>16539</v>
      </c>
      <c r="K2203" s="12" t="s">
        <v>237</v>
      </c>
      <c r="L2203" s="13" t="s">
        <v>5972</v>
      </c>
      <c r="M2203" t="s">
        <v>753</v>
      </c>
      <c r="S2203" s="9"/>
      <c r="T2203">
        <v>4</v>
      </c>
      <c r="U2203" s="210" t="s">
        <v>5796</v>
      </c>
      <c r="V2203" s="14">
        <v>1</v>
      </c>
      <c r="W2203" s="14">
        <v>1</v>
      </c>
      <c r="X2203" s="14" t="s">
        <v>270</v>
      </c>
      <c r="Y2203">
        <v>139</v>
      </c>
      <c r="Z2203" t="s">
        <v>18167</v>
      </c>
      <c r="AA2203">
        <f t="shared" si="34"/>
        <v>2</v>
      </c>
    </row>
    <row r="2204" spans="1:27" x14ac:dyDescent="0.2">
      <c r="A2204">
        <v>5577</v>
      </c>
      <c r="B2204" s="1" t="s">
        <v>5975</v>
      </c>
      <c r="C2204" t="s">
        <v>3985</v>
      </c>
      <c r="D2204" s="9" t="s">
        <v>5976</v>
      </c>
      <c r="E2204" s="9" t="s">
        <v>259</v>
      </c>
      <c r="F2204" s="9" t="s">
        <v>776</v>
      </c>
      <c r="G2204" s="10">
        <v>12</v>
      </c>
      <c r="H2204" s="10" t="s">
        <v>301</v>
      </c>
      <c r="I2204" s="10">
        <v>1945</v>
      </c>
      <c r="J2204" s="11">
        <v>16539</v>
      </c>
      <c r="K2204" s="12" t="s">
        <v>237</v>
      </c>
      <c r="L2204" s="13" t="s">
        <v>5977</v>
      </c>
      <c r="M2204" t="s">
        <v>290</v>
      </c>
      <c r="N2204" t="s">
        <v>291</v>
      </c>
      <c r="O2204" t="s">
        <v>292</v>
      </c>
      <c r="S2204" s="9"/>
      <c r="T2204">
        <v>4</v>
      </c>
      <c r="U2204" s="210" t="s">
        <v>5796</v>
      </c>
      <c r="V2204" s="14">
        <v>1</v>
      </c>
      <c r="W2204" s="14">
        <v>1</v>
      </c>
      <c r="X2204" s="14" t="s">
        <v>294</v>
      </c>
      <c r="Y2204" t="s">
        <v>5976</v>
      </c>
      <c r="Z2204" t="s">
        <v>18167</v>
      </c>
      <c r="AA2204">
        <f t="shared" si="34"/>
        <v>1</v>
      </c>
    </row>
    <row r="2205" spans="1:27" x14ac:dyDescent="0.2">
      <c r="A2205">
        <v>6519</v>
      </c>
      <c r="B2205" s="1" t="s">
        <v>6026</v>
      </c>
      <c r="C2205" t="s">
        <v>2534</v>
      </c>
      <c r="D2205" s="9">
        <v>157</v>
      </c>
      <c r="E2205" s="9" t="s">
        <v>259</v>
      </c>
      <c r="F2205" s="9" t="s">
        <v>312</v>
      </c>
      <c r="G2205" s="10">
        <v>12</v>
      </c>
      <c r="H2205" s="10" t="s">
        <v>301</v>
      </c>
      <c r="I2205" s="10">
        <v>1945</v>
      </c>
      <c r="J2205" s="11">
        <v>16539</v>
      </c>
      <c r="K2205" s="12" t="s">
        <v>237</v>
      </c>
      <c r="L2205" s="13" t="s">
        <v>18472</v>
      </c>
      <c r="M2205" t="s">
        <v>290</v>
      </c>
      <c r="N2205" t="s">
        <v>291</v>
      </c>
      <c r="O2205" t="s">
        <v>339</v>
      </c>
      <c r="S2205" s="9"/>
      <c r="T2205">
        <v>4</v>
      </c>
      <c r="U2205" s="210" t="s">
        <v>5796</v>
      </c>
      <c r="V2205" s="14">
        <v>1</v>
      </c>
      <c r="W2205" s="14">
        <v>1</v>
      </c>
      <c r="X2205" s="14" t="s">
        <v>270</v>
      </c>
      <c r="Y2205">
        <v>157</v>
      </c>
      <c r="Z2205" t="s">
        <v>505</v>
      </c>
      <c r="AA2205">
        <f t="shared" si="34"/>
        <v>1</v>
      </c>
    </row>
    <row r="2206" spans="1:27" x14ac:dyDescent="0.2">
      <c r="A2206">
        <v>6429</v>
      </c>
      <c r="B2206" s="1" t="s">
        <v>6027</v>
      </c>
      <c r="C2206" t="s">
        <v>2221</v>
      </c>
      <c r="D2206" s="9">
        <v>85</v>
      </c>
      <c r="E2206" s="9" t="s">
        <v>259</v>
      </c>
      <c r="F2206" s="9" t="s">
        <v>312</v>
      </c>
      <c r="G2206" s="10">
        <v>12</v>
      </c>
      <c r="H2206" s="10" t="s">
        <v>301</v>
      </c>
      <c r="I2206" s="10">
        <v>1945</v>
      </c>
      <c r="J2206" s="11">
        <v>16539</v>
      </c>
      <c r="K2206" s="12" t="s">
        <v>237</v>
      </c>
      <c r="L2206" s="13" t="s">
        <v>18610</v>
      </c>
      <c r="M2206" t="s">
        <v>290</v>
      </c>
      <c r="N2206" t="s">
        <v>291</v>
      </c>
      <c r="O2206" t="s">
        <v>320</v>
      </c>
      <c r="S2206" s="9"/>
      <c r="T2206">
        <v>4</v>
      </c>
      <c r="U2206" s="210" t="s">
        <v>5796</v>
      </c>
      <c r="V2206" s="14">
        <v>1</v>
      </c>
      <c r="W2206" s="14">
        <v>1</v>
      </c>
      <c r="X2206" s="14" t="s">
        <v>270</v>
      </c>
      <c r="Y2206">
        <v>85</v>
      </c>
      <c r="Z2206" t="s">
        <v>505</v>
      </c>
      <c r="AA2206">
        <f t="shared" si="34"/>
        <v>1</v>
      </c>
    </row>
    <row r="2207" spans="1:27" s="154" customFormat="1" x14ac:dyDescent="0.2">
      <c r="A2207">
        <v>7464</v>
      </c>
      <c r="B2207" s="155" t="s">
        <v>5978</v>
      </c>
      <c r="C2207" s="154" t="s">
        <v>1798</v>
      </c>
      <c r="D2207" s="156">
        <v>544</v>
      </c>
      <c r="E2207" s="156" t="s">
        <v>259</v>
      </c>
      <c r="F2207" s="156" t="s">
        <v>260</v>
      </c>
      <c r="G2207" s="157">
        <v>12</v>
      </c>
      <c r="H2207" s="157" t="s">
        <v>301</v>
      </c>
      <c r="I2207" s="157">
        <v>1945</v>
      </c>
      <c r="J2207" s="158">
        <v>16539</v>
      </c>
      <c r="K2207" s="159" t="s">
        <v>237</v>
      </c>
      <c r="L2207" s="160" t="s">
        <v>5979</v>
      </c>
      <c r="M2207" s="154" t="s">
        <v>332</v>
      </c>
      <c r="N2207" s="154" t="s">
        <v>333</v>
      </c>
      <c r="Q2207" s="154" t="s">
        <v>334</v>
      </c>
      <c r="S2207" s="156"/>
      <c r="T2207" s="154">
        <v>4</v>
      </c>
      <c r="U2207" s="214" t="s">
        <v>5796</v>
      </c>
      <c r="V2207" s="154">
        <v>1</v>
      </c>
      <c r="W2207" s="154">
        <v>1</v>
      </c>
      <c r="X2207" s="154" t="s">
        <v>270</v>
      </c>
      <c r="Y2207" s="154">
        <v>544</v>
      </c>
      <c r="Z2207" s="154" t="s">
        <v>271</v>
      </c>
      <c r="AA2207" s="154">
        <f t="shared" si="34"/>
        <v>1</v>
      </c>
    </row>
    <row r="2208" spans="1:27" x14ac:dyDescent="0.2">
      <c r="A2208">
        <v>1408</v>
      </c>
      <c r="B2208" s="1" t="s">
        <v>5966</v>
      </c>
      <c r="C2208" t="s">
        <v>5967</v>
      </c>
      <c r="D2208" s="9" t="s">
        <v>5968</v>
      </c>
      <c r="E2208" s="9" t="s">
        <v>259</v>
      </c>
      <c r="F2208" s="9" t="s">
        <v>286</v>
      </c>
      <c r="G2208" s="10">
        <v>12</v>
      </c>
      <c r="H2208" s="10" t="s">
        <v>301</v>
      </c>
      <c r="I2208" s="10">
        <v>1945</v>
      </c>
      <c r="J2208" s="11">
        <v>16539</v>
      </c>
      <c r="K2208" s="12" t="s">
        <v>237</v>
      </c>
      <c r="L2208" s="13" t="s">
        <v>5969</v>
      </c>
      <c r="M2208" t="s">
        <v>290</v>
      </c>
      <c r="N2208" t="s">
        <v>291</v>
      </c>
      <c r="O2208" t="s">
        <v>1101</v>
      </c>
      <c r="S2208" s="9"/>
      <c r="T2208">
        <v>4</v>
      </c>
      <c r="U2208" s="210" t="s">
        <v>5796</v>
      </c>
      <c r="V2208" s="14">
        <v>1</v>
      </c>
      <c r="W2208" s="14">
        <v>1</v>
      </c>
      <c r="X2208" s="14" t="s">
        <v>294</v>
      </c>
      <c r="Y2208" t="s">
        <v>658</v>
      </c>
      <c r="Z2208" t="s">
        <v>271</v>
      </c>
      <c r="AA2208">
        <f t="shared" si="34"/>
        <v>3</v>
      </c>
    </row>
    <row r="2209" spans="1:27" x14ac:dyDescent="0.2">
      <c r="A2209">
        <v>3470</v>
      </c>
      <c r="B2209" s="1" t="s">
        <v>5980</v>
      </c>
      <c r="C2209" t="s">
        <v>284</v>
      </c>
      <c r="D2209" s="9">
        <v>256</v>
      </c>
      <c r="E2209" s="9" t="s">
        <v>275</v>
      </c>
      <c r="F2209" s="9" t="s">
        <v>413</v>
      </c>
      <c r="G2209" s="10">
        <v>12</v>
      </c>
      <c r="H2209" s="10" t="s">
        <v>301</v>
      </c>
      <c r="I2209" s="10">
        <v>1945</v>
      </c>
      <c r="J2209" s="11">
        <v>16539</v>
      </c>
      <c r="K2209" s="12" t="s">
        <v>415</v>
      </c>
      <c r="L2209" s="13" t="s">
        <v>18523</v>
      </c>
      <c r="M2209" t="s">
        <v>332</v>
      </c>
      <c r="N2209" t="s">
        <v>333</v>
      </c>
      <c r="Q2209" t="s">
        <v>334</v>
      </c>
      <c r="S2209" s="9"/>
      <c r="T2209">
        <v>4</v>
      </c>
      <c r="U2209" s="210" t="s">
        <v>5796</v>
      </c>
      <c r="V2209" s="14">
        <v>1</v>
      </c>
      <c r="W2209" s="14">
        <v>1</v>
      </c>
      <c r="X2209" s="14" t="s">
        <v>270</v>
      </c>
      <c r="Y2209">
        <v>256</v>
      </c>
      <c r="Z2209" t="s">
        <v>505</v>
      </c>
      <c r="AA2209">
        <f t="shared" si="34"/>
        <v>1</v>
      </c>
    </row>
    <row r="2210" spans="1:27" x14ac:dyDescent="0.2">
      <c r="A2210">
        <v>2467</v>
      </c>
      <c r="B2210" s="1" t="s">
        <v>6028</v>
      </c>
      <c r="C2210" t="s">
        <v>1523</v>
      </c>
      <c r="D2210" s="9" t="s">
        <v>6029</v>
      </c>
      <c r="E2210" s="9" t="s">
        <v>259</v>
      </c>
      <c r="F2210" s="9" t="s">
        <v>312</v>
      </c>
      <c r="G2210" s="10">
        <v>13</v>
      </c>
      <c r="H2210" s="10" t="s">
        <v>301</v>
      </c>
      <c r="I2210" s="10">
        <v>1945</v>
      </c>
      <c r="J2210" s="11">
        <v>16540</v>
      </c>
      <c r="K2210" s="12" t="s">
        <v>237</v>
      </c>
      <c r="L2210" s="13" t="s">
        <v>6030</v>
      </c>
      <c r="M2210" t="s">
        <v>290</v>
      </c>
      <c r="N2210" t="s">
        <v>291</v>
      </c>
      <c r="O2210" t="s">
        <v>480</v>
      </c>
      <c r="S2210" s="9"/>
      <c r="T2210">
        <v>4</v>
      </c>
      <c r="U2210" s="210" t="s">
        <v>5796</v>
      </c>
      <c r="V2210" s="14">
        <v>1</v>
      </c>
      <c r="W2210" s="14">
        <v>1</v>
      </c>
      <c r="X2210" s="14" t="s">
        <v>270</v>
      </c>
      <c r="Y2210">
        <v>264</v>
      </c>
      <c r="Z2210" t="s">
        <v>505</v>
      </c>
      <c r="AA2210">
        <f t="shared" si="34"/>
        <v>3</v>
      </c>
    </row>
    <row r="2211" spans="1:27" x14ac:dyDescent="0.2">
      <c r="A2211">
        <v>3824</v>
      </c>
      <c r="B2211" s="1" t="s">
        <v>6031</v>
      </c>
      <c r="C2211" t="s">
        <v>1798</v>
      </c>
      <c r="D2211" s="9" t="s">
        <v>2138</v>
      </c>
      <c r="E2211" s="9" t="s">
        <v>259</v>
      </c>
      <c r="F2211" s="9" t="s">
        <v>748</v>
      </c>
      <c r="G2211" s="10">
        <v>13</v>
      </c>
      <c r="H2211" s="10" t="s">
        <v>301</v>
      </c>
      <c r="I2211" s="10">
        <v>1945</v>
      </c>
      <c r="J2211" s="11">
        <v>16540</v>
      </c>
      <c r="K2211" s="12" t="s">
        <v>237</v>
      </c>
      <c r="L2211" s="13" t="s">
        <v>6032</v>
      </c>
      <c r="M2211" t="s">
        <v>290</v>
      </c>
      <c r="O2211" t="s">
        <v>760</v>
      </c>
      <c r="S2211" s="9"/>
      <c r="T2211">
        <v>4</v>
      </c>
      <c r="U2211" s="210" t="s">
        <v>5796</v>
      </c>
      <c r="V2211" s="14">
        <v>1</v>
      </c>
      <c r="W2211" s="14">
        <v>1</v>
      </c>
      <c r="X2211" s="14" t="s">
        <v>270</v>
      </c>
      <c r="Y2211" t="s">
        <v>2138</v>
      </c>
      <c r="Z2211" t="s">
        <v>271</v>
      </c>
      <c r="AA2211">
        <f t="shared" si="34"/>
        <v>1</v>
      </c>
    </row>
    <row r="2212" spans="1:27" x14ac:dyDescent="0.2">
      <c r="A2212">
        <v>7722</v>
      </c>
      <c r="B2212" s="1" t="s">
        <v>6033</v>
      </c>
      <c r="C2212" t="s">
        <v>2040</v>
      </c>
      <c r="D2212" s="9">
        <v>571</v>
      </c>
      <c r="E2212" s="9" t="s">
        <v>259</v>
      </c>
      <c r="F2212" s="9" t="s">
        <v>721</v>
      </c>
      <c r="G2212" s="10">
        <v>13</v>
      </c>
      <c r="H2212" s="10" t="s">
        <v>301</v>
      </c>
      <c r="I2212" s="10">
        <v>1945</v>
      </c>
      <c r="J2212" s="11">
        <v>16540</v>
      </c>
      <c r="K2212" s="12" t="s">
        <v>237</v>
      </c>
      <c r="L2212" s="13" t="s">
        <v>18473</v>
      </c>
      <c r="M2212" t="s">
        <v>290</v>
      </c>
      <c r="N2212" t="s">
        <v>291</v>
      </c>
      <c r="O2212" t="s">
        <v>455</v>
      </c>
      <c r="S2212" s="9"/>
      <c r="T2212">
        <v>4</v>
      </c>
      <c r="U2212" s="210" t="s">
        <v>5796</v>
      </c>
      <c r="V2212" s="14">
        <v>1</v>
      </c>
      <c r="W2212" s="14">
        <v>1</v>
      </c>
      <c r="X2212" s="14" t="s">
        <v>270</v>
      </c>
      <c r="Y2212">
        <v>571</v>
      </c>
      <c r="Z2212" t="s">
        <v>271</v>
      </c>
      <c r="AA2212">
        <f t="shared" si="34"/>
        <v>1</v>
      </c>
    </row>
    <row r="2213" spans="1:27" x14ac:dyDescent="0.2">
      <c r="A2213">
        <v>577</v>
      </c>
      <c r="B2213" s="1" t="s">
        <v>6037</v>
      </c>
      <c r="C2213" t="s">
        <v>2221</v>
      </c>
      <c r="D2213" s="9" t="s">
        <v>6038</v>
      </c>
      <c r="E2213" s="9" t="s">
        <v>259</v>
      </c>
      <c r="F2213" s="9" t="s">
        <v>1701</v>
      </c>
      <c r="G2213" s="10">
        <v>13</v>
      </c>
      <c r="H2213" s="10" t="s">
        <v>301</v>
      </c>
      <c r="I2213" s="10">
        <v>1945</v>
      </c>
      <c r="J2213" s="11" t="s">
        <v>6039</v>
      </c>
      <c r="K2213" s="12" t="s">
        <v>415</v>
      </c>
      <c r="L2213" s="13" t="s">
        <v>18613</v>
      </c>
      <c r="M2213" t="s">
        <v>332</v>
      </c>
      <c r="N2213" t="s">
        <v>333</v>
      </c>
      <c r="Q2213" t="s">
        <v>334</v>
      </c>
      <c r="S2213" s="9"/>
      <c r="T2213">
        <v>4</v>
      </c>
      <c r="U2213" s="210" t="s">
        <v>5796</v>
      </c>
      <c r="V2213" s="14">
        <v>1</v>
      </c>
      <c r="W2213" s="14">
        <v>1</v>
      </c>
      <c r="X2213" s="14" t="s">
        <v>270</v>
      </c>
      <c r="Y2213">
        <v>85</v>
      </c>
      <c r="Z2213" t="s">
        <v>505</v>
      </c>
      <c r="AA2213">
        <f t="shared" si="34"/>
        <v>2</v>
      </c>
    </row>
    <row r="2214" spans="1:27" x14ac:dyDescent="0.2">
      <c r="A2214">
        <v>2693</v>
      </c>
      <c r="B2214" s="1" t="s">
        <v>6034</v>
      </c>
      <c r="C2214" t="s">
        <v>1798</v>
      </c>
      <c r="D2214" s="9" t="s">
        <v>2138</v>
      </c>
      <c r="E2214" s="9" t="s">
        <v>259</v>
      </c>
      <c r="F2214" s="9" t="s">
        <v>260</v>
      </c>
      <c r="G2214" s="10">
        <v>13</v>
      </c>
      <c r="H2214" s="10" t="s">
        <v>301</v>
      </c>
      <c r="I2214" s="10">
        <v>1945</v>
      </c>
      <c r="J2214" s="11" t="s">
        <v>6035</v>
      </c>
      <c r="K2214" s="12"/>
      <c r="L2214" s="13" t="s">
        <v>6036</v>
      </c>
      <c r="M2214" s="25" t="s">
        <v>753</v>
      </c>
      <c r="S2214" s="9"/>
      <c r="T2214">
        <v>4</v>
      </c>
      <c r="U2214" s="210" t="s">
        <v>5796</v>
      </c>
      <c r="V2214" s="14">
        <v>1</v>
      </c>
      <c r="W2214" s="14">
        <v>1</v>
      </c>
      <c r="X2214" s="14" t="s">
        <v>270</v>
      </c>
      <c r="Y2214" t="s">
        <v>2138</v>
      </c>
      <c r="Z2214" t="s">
        <v>271</v>
      </c>
      <c r="AA2214">
        <f t="shared" si="34"/>
        <v>1</v>
      </c>
    </row>
    <row r="2215" spans="1:27" x14ac:dyDescent="0.2">
      <c r="A2215">
        <v>543</v>
      </c>
      <c r="B2215" s="1" t="s">
        <v>6040</v>
      </c>
      <c r="C2215" t="s">
        <v>284</v>
      </c>
      <c r="D2215" s="9" t="s">
        <v>6041</v>
      </c>
      <c r="E2215" s="9" t="s">
        <v>259</v>
      </c>
      <c r="F2215" s="9" t="s">
        <v>532</v>
      </c>
      <c r="G2215" s="10">
        <v>14</v>
      </c>
      <c r="H2215" s="10" t="s">
        <v>301</v>
      </c>
      <c r="I2215" s="10">
        <v>1945</v>
      </c>
      <c r="J2215" s="11">
        <v>16541</v>
      </c>
      <c r="K2215" s="12" t="s">
        <v>237</v>
      </c>
      <c r="L2215" s="13" t="s">
        <v>6042</v>
      </c>
      <c r="M2215" t="s">
        <v>290</v>
      </c>
      <c r="N2215" t="s">
        <v>291</v>
      </c>
      <c r="O2215" t="s">
        <v>498</v>
      </c>
      <c r="S2215" s="9"/>
      <c r="T2215">
        <v>4</v>
      </c>
      <c r="U2215" s="210" t="s">
        <v>5796</v>
      </c>
      <c r="V2215" s="14">
        <v>1</v>
      </c>
      <c r="W2215" s="14">
        <v>1</v>
      </c>
      <c r="X2215" s="14" t="s">
        <v>294</v>
      </c>
      <c r="Y2215" t="s">
        <v>3625</v>
      </c>
      <c r="Z2215" t="s">
        <v>505</v>
      </c>
      <c r="AA2215">
        <f t="shared" si="34"/>
        <v>4</v>
      </c>
    </row>
    <row r="2216" spans="1:27" s="15" customFormat="1" x14ac:dyDescent="0.2">
      <c r="A2216">
        <v>4755</v>
      </c>
      <c r="B2216" s="1" t="s">
        <v>6046</v>
      </c>
      <c r="C2216" t="s">
        <v>1027</v>
      </c>
      <c r="D2216" s="9"/>
      <c r="E2216" s="9" t="s">
        <v>2806</v>
      </c>
      <c r="F2216" s="9" t="s">
        <v>286</v>
      </c>
      <c r="G2216" s="10">
        <v>14</v>
      </c>
      <c r="H2216" s="10" t="s">
        <v>301</v>
      </c>
      <c r="I2216" s="10">
        <v>1945</v>
      </c>
      <c r="J2216" s="11">
        <v>16541</v>
      </c>
      <c r="K2216" s="12" t="s">
        <v>237</v>
      </c>
      <c r="L2216" s="13" t="s">
        <v>18474</v>
      </c>
      <c r="M2216" s="13" t="s">
        <v>290</v>
      </c>
      <c r="N2216" t="s">
        <v>291</v>
      </c>
      <c r="O2216" t="s">
        <v>760</v>
      </c>
      <c r="P2216"/>
      <c r="Q2216"/>
      <c r="R2216"/>
      <c r="S2216" s="9"/>
      <c r="T2216">
        <v>4</v>
      </c>
      <c r="U2216" s="210" t="s">
        <v>5796</v>
      </c>
      <c r="V2216" s="14">
        <v>1</v>
      </c>
      <c r="W2216" s="14">
        <v>1</v>
      </c>
      <c r="X2216" s="14" t="s">
        <v>294</v>
      </c>
      <c r="Y2216" t="s">
        <v>5579</v>
      </c>
      <c r="Z2216" t="s">
        <v>1419</v>
      </c>
      <c r="AA2216">
        <f t="shared" si="34"/>
        <v>1</v>
      </c>
    </row>
    <row r="2217" spans="1:27" x14ac:dyDescent="0.2">
      <c r="A2217">
        <v>5495</v>
      </c>
      <c r="B2217" s="1" t="s">
        <v>6043</v>
      </c>
      <c r="C2217" t="s">
        <v>1027</v>
      </c>
      <c r="D2217" s="9">
        <v>45</v>
      </c>
      <c r="E2217" s="9" t="s">
        <v>876</v>
      </c>
      <c r="F2217" s="9" t="s">
        <v>1416</v>
      </c>
      <c r="G2217" s="10">
        <v>14</v>
      </c>
      <c r="H2217" s="10" t="s">
        <v>301</v>
      </c>
      <c r="I2217" s="10">
        <v>1945</v>
      </c>
      <c r="J2217" s="11">
        <v>16541</v>
      </c>
      <c r="K2217" s="12" t="s">
        <v>237</v>
      </c>
      <c r="L2217" s="13" t="s">
        <v>6044</v>
      </c>
      <c r="M2217" t="s">
        <v>263</v>
      </c>
      <c r="N2217" t="s">
        <v>6045</v>
      </c>
      <c r="Q2217" t="s">
        <v>281</v>
      </c>
      <c r="S2217" s="9"/>
      <c r="T2217">
        <v>4</v>
      </c>
      <c r="U2217" s="210" t="s">
        <v>5796</v>
      </c>
      <c r="V2217" s="14">
        <v>1</v>
      </c>
      <c r="W2217" s="14">
        <v>1</v>
      </c>
      <c r="X2217" s="14" t="s">
        <v>270</v>
      </c>
      <c r="Y2217">
        <v>45</v>
      </c>
      <c r="Z2217" t="s">
        <v>1419</v>
      </c>
      <c r="AA2217">
        <f t="shared" si="34"/>
        <v>1</v>
      </c>
    </row>
    <row r="2218" spans="1:27" x14ac:dyDescent="0.2">
      <c r="A2218">
        <v>27</v>
      </c>
      <c r="B2218" s="1" t="s">
        <v>6047</v>
      </c>
      <c r="C2218" t="s">
        <v>1027</v>
      </c>
      <c r="D2218" s="9" t="s">
        <v>6048</v>
      </c>
      <c r="E2218" s="9" t="s">
        <v>259</v>
      </c>
      <c r="F2218" s="9" t="s">
        <v>1416</v>
      </c>
      <c r="G2218" s="10">
        <v>14</v>
      </c>
      <c r="H2218" s="10" t="s">
        <v>301</v>
      </c>
      <c r="I2218" s="10">
        <v>1945</v>
      </c>
      <c r="J2218" s="11" t="s">
        <v>6049</v>
      </c>
      <c r="K2218" s="12" t="s">
        <v>415</v>
      </c>
      <c r="L2218" s="13" t="s">
        <v>6050</v>
      </c>
      <c r="M2218" t="s">
        <v>332</v>
      </c>
      <c r="N2218" t="s">
        <v>333</v>
      </c>
      <c r="Q2218" t="s">
        <v>334</v>
      </c>
      <c r="S2218" s="9"/>
      <c r="T2218">
        <v>4</v>
      </c>
      <c r="U2218" s="210" t="s">
        <v>5796</v>
      </c>
      <c r="V2218" s="14">
        <v>1</v>
      </c>
      <c r="W2218" s="14">
        <v>1</v>
      </c>
      <c r="X2218" s="14" t="s">
        <v>270</v>
      </c>
      <c r="Y2218">
        <v>613</v>
      </c>
      <c r="Z2218" t="s">
        <v>1419</v>
      </c>
      <c r="AA2218">
        <f t="shared" si="34"/>
        <v>2</v>
      </c>
    </row>
    <row r="2219" spans="1:27" x14ac:dyDescent="0.2">
      <c r="A2219">
        <v>4099</v>
      </c>
      <c r="B2219" s="1" t="s">
        <v>6051</v>
      </c>
      <c r="C2219" t="s">
        <v>1027</v>
      </c>
      <c r="D2219" s="9">
        <v>613</v>
      </c>
      <c r="E2219" s="9" t="s">
        <v>259</v>
      </c>
      <c r="F2219" s="9" t="s">
        <v>1416</v>
      </c>
      <c r="G2219" s="10">
        <v>14</v>
      </c>
      <c r="H2219" s="10" t="s">
        <v>301</v>
      </c>
      <c r="I2219" s="10">
        <v>1945</v>
      </c>
      <c r="J2219" s="11" t="s">
        <v>6049</v>
      </c>
      <c r="K2219" s="12" t="s">
        <v>415</v>
      </c>
      <c r="L2219" s="13" t="s">
        <v>6052</v>
      </c>
      <c r="M2219" t="s">
        <v>332</v>
      </c>
      <c r="N2219" t="s">
        <v>333</v>
      </c>
      <c r="Q2219" t="s">
        <v>334</v>
      </c>
      <c r="S2219" s="9"/>
      <c r="T2219">
        <v>4</v>
      </c>
      <c r="U2219" s="210" t="s">
        <v>5796</v>
      </c>
      <c r="V2219" s="14">
        <v>1</v>
      </c>
      <c r="W2219" s="14">
        <v>1</v>
      </c>
      <c r="X2219" s="14" t="s">
        <v>270</v>
      </c>
      <c r="Y2219">
        <v>613</v>
      </c>
      <c r="Z2219" t="s">
        <v>271</v>
      </c>
      <c r="AA2219">
        <f t="shared" si="34"/>
        <v>1</v>
      </c>
    </row>
    <row r="2220" spans="1:27" x14ac:dyDescent="0.2">
      <c r="A2220">
        <v>2557</v>
      </c>
      <c r="B2220" s="1" t="s">
        <v>6053</v>
      </c>
      <c r="C2220" t="s">
        <v>2534</v>
      </c>
      <c r="D2220" s="9" t="s">
        <v>5397</v>
      </c>
      <c r="E2220" s="9" t="s">
        <v>259</v>
      </c>
      <c r="F2220" s="9" t="s">
        <v>312</v>
      </c>
      <c r="G2220" s="10">
        <v>15</v>
      </c>
      <c r="H2220" s="10" t="s">
        <v>301</v>
      </c>
      <c r="I2220" s="10">
        <v>1945</v>
      </c>
      <c r="J2220" s="55" t="s">
        <v>6054</v>
      </c>
      <c r="K2220" s="12" t="s">
        <v>415</v>
      </c>
      <c r="L2220" s="13" t="s">
        <v>17916</v>
      </c>
      <c r="M2220" s="15" t="s">
        <v>332</v>
      </c>
      <c r="N2220" s="15" t="s">
        <v>333</v>
      </c>
      <c r="Q2220" t="s">
        <v>334</v>
      </c>
      <c r="S2220" s="9"/>
      <c r="T2220">
        <v>4</v>
      </c>
      <c r="U2220" s="210" t="s">
        <v>5796</v>
      </c>
      <c r="V2220" s="14">
        <v>1</v>
      </c>
      <c r="W2220" s="14">
        <v>1</v>
      </c>
      <c r="X2220" s="14" t="s">
        <v>270</v>
      </c>
      <c r="Y2220">
        <v>169</v>
      </c>
      <c r="Z2220" t="s">
        <v>505</v>
      </c>
      <c r="AA2220">
        <f t="shared" si="34"/>
        <v>3</v>
      </c>
    </row>
    <row r="2221" spans="1:27" x14ac:dyDescent="0.2">
      <c r="A2221">
        <v>2453</v>
      </c>
      <c r="B2221" s="1" t="s">
        <v>6058</v>
      </c>
      <c r="C2221" t="s">
        <v>2805</v>
      </c>
      <c r="D2221" s="9" t="s">
        <v>4291</v>
      </c>
      <c r="E2221" s="9" t="s">
        <v>2806</v>
      </c>
      <c r="F2221" s="9" t="s">
        <v>532</v>
      </c>
      <c r="G2221" s="10">
        <v>16</v>
      </c>
      <c r="H2221" s="10" t="s">
        <v>301</v>
      </c>
      <c r="I2221" s="10">
        <v>1945</v>
      </c>
      <c r="J2221" s="11">
        <v>16543</v>
      </c>
      <c r="K2221" s="12" t="s">
        <v>237</v>
      </c>
      <c r="L2221" s="13" t="s">
        <v>18475</v>
      </c>
      <c r="M2221" t="s">
        <v>290</v>
      </c>
      <c r="N2221" t="s">
        <v>291</v>
      </c>
      <c r="O2221" t="s">
        <v>367</v>
      </c>
      <c r="S2221" s="9"/>
      <c r="T2221">
        <v>4</v>
      </c>
      <c r="U2221" s="210" t="s">
        <v>5796</v>
      </c>
      <c r="V2221" s="14">
        <v>1</v>
      </c>
      <c r="W2221" s="14">
        <v>1</v>
      </c>
      <c r="X2221" s="14" t="s">
        <v>294</v>
      </c>
      <c r="Y2221" t="s">
        <v>4291</v>
      </c>
      <c r="Z2221" t="s">
        <v>2808</v>
      </c>
      <c r="AA2221">
        <f t="shared" si="34"/>
        <v>1</v>
      </c>
    </row>
    <row r="2222" spans="1:27" x14ac:dyDescent="0.2">
      <c r="A2222">
        <v>4764</v>
      </c>
      <c r="B2222" s="1" t="s">
        <v>6062</v>
      </c>
      <c r="C2222" t="s">
        <v>1027</v>
      </c>
      <c r="D2222" s="9"/>
      <c r="E2222" s="9" t="s">
        <v>2806</v>
      </c>
      <c r="F2222" s="9" t="s">
        <v>286</v>
      </c>
      <c r="G2222" s="10">
        <v>16</v>
      </c>
      <c r="H2222" s="10" t="s">
        <v>301</v>
      </c>
      <c r="I2222" s="10">
        <v>1945</v>
      </c>
      <c r="J2222" s="11">
        <v>16543</v>
      </c>
      <c r="K2222" s="12" t="s">
        <v>237</v>
      </c>
      <c r="L2222" s="13" t="s">
        <v>18476</v>
      </c>
      <c r="M2222" s="13" t="s">
        <v>290</v>
      </c>
      <c r="N2222" t="s">
        <v>291</v>
      </c>
      <c r="O2222" t="s">
        <v>93</v>
      </c>
      <c r="S2222" s="9"/>
      <c r="T2222">
        <v>4</v>
      </c>
      <c r="U2222" s="210" t="s">
        <v>5796</v>
      </c>
      <c r="V2222" s="14">
        <v>1</v>
      </c>
      <c r="W2222" s="14">
        <v>1</v>
      </c>
      <c r="X2222" s="14" t="s">
        <v>294</v>
      </c>
      <c r="Y2222" t="s">
        <v>5579</v>
      </c>
      <c r="Z2222" t="s">
        <v>1419</v>
      </c>
      <c r="AA2222">
        <f t="shared" si="34"/>
        <v>1</v>
      </c>
    </row>
    <row r="2223" spans="1:27" x14ac:dyDescent="0.2">
      <c r="A2223">
        <v>5092</v>
      </c>
      <c r="B2223" s="1" t="s">
        <v>6059</v>
      </c>
      <c r="C2223" t="s">
        <v>6060</v>
      </c>
      <c r="D2223" s="9" t="s">
        <v>2067</v>
      </c>
      <c r="E2223" s="9" t="s">
        <v>2588</v>
      </c>
      <c r="F2223" s="9" t="s">
        <v>776</v>
      </c>
      <c r="G2223" s="10">
        <v>16</v>
      </c>
      <c r="H2223" s="10" t="s">
        <v>301</v>
      </c>
      <c r="I2223" s="10">
        <v>1945</v>
      </c>
      <c r="J2223" s="11">
        <v>16543</v>
      </c>
      <c r="K2223" s="12" t="s">
        <v>237</v>
      </c>
      <c r="L2223" s="13" t="s">
        <v>6061</v>
      </c>
      <c r="M2223" t="s">
        <v>290</v>
      </c>
      <c r="N2223" t="s">
        <v>291</v>
      </c>
      <c r="O2223" t="s">
        <v>17896</v>
      </c>
      <c r="S2223" s="9"/>
      <c r="T2223">
        <v>4</v>
      </c>
      <c r="U2223" s="210" t="s">
        <v>5796</v>
      </c>
      <c r="V2223" s="14">
        <v>1</v>
      </c>
      <c r="W2223" s="14">
        <v>1</v>
      </c>
      <c r="X2223" s="14" t="s">
        <v>294</v>
      </c>
      <c r="Y2223" t="s">
        <v>2067</v>
      </c>
      <c r="Z2223" t="s">
        <v>18167</v>
      </c>
      <c r="AA2223">
        <f t="shared" si="34"/>
        <v>1</v>
      </c>
    </row>
    <row r="2224" spans="1:27" x14ac:dyDescent="0.2">
      <c r="A2224">
        <v>6004</v>
      </c>
      <c r="B2224" s="1" t="s">
        <v>2220</v>
      </c>
      <c r="C2224" t="s">
        <v>2221</v>
      </c>
      <c r="D2224" s="9">
        <v>488</v>
      </c>
      <c r="E2224" s="9" t="s">
        <v>259</v>
      </c>
      <c r="F2224" s="9" t="s">
        <v>312</v>
      </c>
      <c r="G2224" s="18">
        <v>16</v>
      </c>
      <c r="H2224" s="10" t="s">
        <v>301</v>
      </c>
      <c r="I2224" s="10">
        <v>1945</v>
      </c>
      <c r="J2224" s="11">
        <v>16543</v>
      </c>
      <c r="K2224" s="12" t="s">
        <v>237</v>
      </c>
      <c r="L2224" s="13" t="s">
        <v>71</v>
      </c>
      <c r="M2224" s="13" t="s">
        <v>290</v>
      </c>
      <c r="N2224" t="s">
        <v>291</v>
      </c>
      <c r="O2224" t="s">
        <v>292</v>
      </c>
      <c r="R2224" s="9"/>
      <c r="S2224" s="9"/>
      <c r="T2224">
        <v>4</v>
      </c>
      <c r="U2224" s="210" t="s">
        <v>5796</v>
      </c>
      <c r="V2224" s="14">
        <v>1</v>
      </c>
      <c r="W2224" s="14">
        <v>1</v>
      </c>
      <c r="X2224" s="14" t="s">
        <v>270</v>
      </c>
      <c r="Y2224">
        <v>488</v>
      </c>
      <c r="Z2224" t="s">
        <v>505</v>
      </c>
      <c r="AA2224">
        <f t="shared" si="34"/>
        <v>1</v>
      </c>
    </row>
    <row r="2225" spans="1:27" x14ac:dyDescent="0.2">
      <c r="A2225">
        <v>1552</v>
      </c>
      <c r="B2225" s="1" t="s">
        <v>6055</v>
      </c>
      <c r="C2225" t="s">
        <v>2040</v>
      </c>
      <c r="D2225" s="9" t="s">
        <v>6056</v>
      </c>
      <c r="E2225" s="9" t="s">
        <v>259</v>
      </c>
      <c r="F2225" s="9" t="s">
        <v>721</v>
      </c>
      <c r="G2225" s="10">
        <v>16</v>
      </c>
      <c r="H2225" s="10" t="s">
        <v>301</v>
      </c>
      <c r="I2225" s="10">
        <v>1945</v>
      </c>
      <c r="J2225" s="11">
        <v>16543</v>
      </c>
      <c r="K2225" s="12" t="s">
        <v>237</v>
      </c>
      <c r="L2225" s="13" t="s">
        <v>6057</v>
      </c>
      <c r="M2225" t="s">
        <v>290</v>
      </c>
      <c r="N2225" t="s">
        <v>291</v>
      </c>
      <c r="O2225" t="s">
        <v>620</v>
      </c>
      <c r="S2225" s="9"/>
      <c r="T2225">
        <v>4</v>
      </c>
      <c r="U2225" s="210" t="s">
        <v>5796</v>
      </c>
      <c r="V2225" s="14">
        <v>1</v>
      </c>
      <c r="W2225" s="14">
        <v>1</v>
      </c>
      <c r="X2225" s="14" t="s">
        <v>270</v>
      </c>
      <c r="Y2225">
        <v>608</v>
      </c>
      <c r="Z2225" t="s">
        <v>3085</v>
      </c>
      <c r="AA2225">
        <f t="shared" si="34"/>
        <v>2</v>
      </c>
    </row>
    <row r="2226" spans="1:27" x14ac:dyDescent="0.2">
      <c r="A2226">
        <v>650</v>
      </c>
      <c r="B2226" s="1" t="s">
        <v>6063</v>
      </c>
      <c r="C2226" t="s">
        <v>2221</v>
      </c>
      <c r="D2226" s="9" t="s">
        <v>6064</v>
      </c>
      <c r="E2226" s="9" t="s">
        <v>259</v>
      </c>
      <c r="F2226" s="9" t="s">
        <v>5601</v>
      </c>
      <c r="G2226" s="10">
        <v>16</v>
      </c>
      <c r="H2226" s="10" t="s">
        <v>301</v>
      </c>
      <c r="I2226" s="10">
        <v>1945</v>
      </c>
      <c r="J2226" s="11" t="s">
        <v>6065</v>
      </c>
      <c r="K2226" s="12" t="s">
        <v>415</v>
      </c>
      <c r="L2226" s="13" t="s">
        <v>18611</v>
      </c>
      <c r="M2226" t="s">
        <v>290</v>
      </c>
      <c r="N2226" t="s">
        <v>573</v>
      </c>
      <c r="O2226" t="s">
        <v>635</v>
      </c>
      <c r="S2226" s="9"/>
      <c r="T2226">
        <v>4</v>
      </c>
      <c r="U2226" s="210" t="s">
        <v>5796</v>
      </c>
      <c r="V2226" s="14">
        <v>1</v>
      </c>
      <c r="W2226" s="14">
        <v>1</v>
      </c>
      <c r="X2226" s="14" t="s">
        <v>270</v>
      </c>
      <c r="Y2226">
        <v>239</v>
      </c>
      <c r="Z2226" t="s">
        <v>505</v>
      </c>
      <c r="AA2226">
        <f t="shared" si="34"/>
        <v>2</v>
      </c>
    </row>
    <row r="2227" spans="1:27" x14ac:dyDescent="0.2">
      <c r="A2227">
        <v>3696</v>
      </c>
      <c r="B2227" s="1" t="s">
        <v>6066</v>
      </c>
      <c r="C2227" t="s">
        <v>284</v>
      </c>
      <c r="D2227" s="9" t="s">
        <v>6067</v>
      </c>
      <c r="E2227" s="9" t="s">
        <v>259</v>
      </c>
      <c r="F2227" s="9" t="s">
        <v>532</v>
      </c>
      <c r="G2227" s="10">
        <v>17</v>
      </c>
      <c r="H2227" s="10" t="s">
        <v>301</v>
      </c>
      <c r="I2227" s="10">
        <v>1945</v>
      </c>
      <c r="J2227" s="11">
        <v>16544</v>
      </c>
      <c r="K2227" s="12" t="s">
        <v>237</v>
      </c>
      <c r="L2227" s="13" t="s">
        <v>6068</v>
      </c>
      <c r="M2227" t="s">
        <v>290</v>
      </c>
      <c r="N2227" t="s">
        <v>291</v>
      </c>
      <c r="O2227" t="s">
        <v>695</v>
      </c>
      <c r="S2227" s="9"/>
      <c r="T2227">
        <v>4</v>
      </c>
      <c r="U2227" s="210" t="s">
        <v>5796</v>
      </c>
      <c r="V2227" s="14">
        <v>1</v>
      </c>
      <c r="W2227" s="14">
        <v>1</v>
      </c>
      <c r="X2227" s="14" t="s">
        <v>294</v>
      </c>
      <c r="Y2227" t="s">
        <v>3625</v>
      </c>
      <c r="Z2227" t="s">
        <v>505</v>
      </c>
      <c r="AA2227">
        <f t="shared" si="34"/>
        <v>2</v>
      </c>
    </row>
    <row r="2228" spans="1:27" x14ac:dyDescent="0.2">
      <c r="A2228">
        <v>2401</v>
      </c>
      <c r="B2228" s="1" t="s">
        <v>6069</v>
      </c>
      <c r="C2228" t="s">
        <v>1027</v>
      </c>
      <c r="D2228" s="9" t="s">
        <v>2253</v>
      </c>
      <c r="E2228" s="9" t="s">
        <v>876</v>
      </c>
      <c r="F2228" s="9" t="s">
        <v>1416</v>
      </c>
      <c r="G2228" s="10">
        <v>17</v>
      </c>
      <c r="H2228" s="10" t="s">
        <v>301</v>
      </c>
      <c r="I2228" s="10">
        <v>1945</v>
      </c>
      <c r="J2228" s="11">
        <v>16544</v>
      </c>
      <c r="K2228" s="12" t="s">
        <v>237</v>
      </c>
      <c r="L2228" s="13" t="s">
        <v>17945</v>
      </c>
      <c r="M2228" t="s">
        <v>290</v>
      </c>
      <c r="N2228" t="s">
        <v>573</v>
      </c>
      <c r="O2228" t="s">
        <v>2352</v>
      </c>
      <c r="S2228" s="9"/>
      <c r="T2228">
        <v>4</v>
      </c>
      <c r="U2228" s="210" t="s">
        <v>5796</v>
      </c>
      <c r="V2228" s="14">
        <v>1</v>
      </c>
      <c r="W2228" s="14">
        <v>1</v>
      </c>
      <c r="X2228" s="14" t="s">
        <v>270</v>
      </c>
      <c r="Y2228">
        <v>47</v>
      </c>
      <c r="Z2228" t="s">
        <v>1419</v>
      </c>
      <c r="AA2228">
        <f t="shared" si="34"/>
        <v>2</v>
      </c>
    </row>
    <row r="2229" spans="1:27" x14ac:dyDescent="0.2">
      <c r="A2229">
        <v>2422</v>
      </c>
      <c r="B2229" s="1" t="s">
        <v>6070</v>
      </c>
      <c r="C2229" t="s">
        <v>6060</v>
      </c>
      <c r="D2229" s="9" t="s">
        <v>2067</v>
      </c>
      <c r="E2229" s="9" t="s">
        <v>259</v>
      </c>
      <c r="F2229" s="9" t="s">
        <v>776</v>
      </c>
      <c r="G2229" s="10">
        <v>17</v>
      </c>
      <c r="H2229" s="10" t="s">
        <v>301</v>
      </c>
      <c r="I2229" s="10">
        <v>1945</v>
      </c>
      <c r="J2229" s="11">
        <v>16544</v>
      </c>
      <c r="K2229" s="12" t="s">
        <v>237</v>
      </c>
      <c r="L2229" s="13" t="s">
        <v>6071</v>
      </c>
      <c r="M2229" t="s">
        <v>290</v>
      </c>
      <c r="N2229" t="s">
        <v>291</v>
      </c>
      <c r="O2229" t="s">
        <v>1741</v>
      </c>
      <c r="S2229" s="9"/>
      <c r="T2229">
        <v>4</v>
      </c>
      <c r="U2229" s="210" t="s">
        <v>5796</v>
      </c>
      <c r="V2229" s="14">
        <v>1</v>
      </c>
      <c r="W2229" s="14">
        <v>1</v>
      </c>
      <c r="X2229" s="14" t="s">
        <v>294</v>
      </c>
      <c r="Y2229" t="s">
        <v>2067</v>
      </c>
      <c r="Z2229" t="s">
        <v>18167</v>
      </c>
      <c r="AA2229">
        <f t="shared" si="34"/>
        <v>1</v>
      </c>
    </row>
    <row r="2230" spans="1:27" x14ac:dyDescent="0.2">
      <c r="A2230">
        <v>2787</v>
      </c>
      <c r="B2230" s="1" t="s">
        <v>6072</v>
      </c>
      <c r="C2230" t="s">
        <v>1027</v>
      </c>
      <c r="D2230" s="9">
        <v>464</v>
      </c>
      <c r="E2230" s="9" t="s">
        <v>259</v>
      </c>
      <c r="F2230" s="9" t="s">
        <v>1416</v>
      </c>
      <c r="G2230" s="10">
        <v>17</v>
      </c>
      <c r="H2230" s="10" t="s">
        <v>301</v>
      </c>
      <c r="I2230" s="10">
        <v>1945</v>
      </c>
      <c r="J2230" s="11">
        <v>16544</v>
      </c>
      <c r="K2230" s="12" t="s">
        <v>237</v>
      </c>
      <c r="L2230" s="13" t="s">
        <v>6073</v>
      </c>
      <c r="M2230" t="s">
        <v>279</v>
      </c>
      <c r="N2230" t="s">
        <v>1422</v>
      </c>
      <c r="Q2230" t="s">
        <v>672</v>
      </c>
      <c r="S2230" s="9"/>
      <c r="T2230">
        <v>4</v>
      </c>
      <c r="U2230" s="210" t="s">
        <v>5796</v>
      </c>
      <c r="V2230" s="14">
        <v>1</v>
      </c>
      <c r="W2230" s="14">
        <v>1</v>
      </c>
      <c r="X2230" s="14" t="s">
        <v>270</v>
      </c>
      <c r="Y2230">
        <v>464</v>
      </c>
      <c r="Z2230" t="s">
        <v>271</v>
      </c>
      <c r="AA2230">
        <f t="shared" si="34"/>
        <v>1</v>
      </c>
    </row>
    <row r="2231" spans="1:27" x14ac:dyDescent="0.2">
      <c r="A2231">
        <v>4010</v>
      </c>
      <c r="B2231" s="1" t="s">
        <v>6074</v>
      </c>
      <c r="C2231" t="s">
        <v>3985</v>
      </c>
      <c r="D2231" s="9" t="s">
        <v>6075</v>
      </c>
      <c r="E2231" s="9" t="s">
        <v>259</v>
      </c>
      <c r="F2231" s="9" t="s">
        <v>721</v>
      </c>
      <c r="G2231" s="10">
        <v>17</v>
      </c>
      <c r="H2231" s="10" t="s">
        <v>301</v>
      </c>
      <c r="I2231" s="10">
        <v>1945</v>
      </c>
      <c r="J2231" s="11" t="s">
        <v>6076</v>
      </c>
      <c r="K2231" s="12" t="s">
        <v>415</v>
      </c>
      <c r="L2231" s="13" t="s">
        <v>17939</v>
      </c>
      <c r="M2231" t="s">
        <v>290</v>
      </c>
      <c r="N2231" t="s">
        <v>573</v>
      </c>
      <c r="O2231" t="s">
        <v>520</v>
      </c>
      <c r="S2231" s="9"/>
      <c r="T2231">
        <v>4</v>
      </c>
      <c r="U2231" s="210" t="s">
        <v>5796</v>
      </c>
      <c r="V2231" s="14">
        <v>1</v>
      </c>
      <c r="W2231" s="14">
        <v>1</v>
      </c>
      <c r="X2231" s="14" t="s">
        <v>270</v>
      </c>
      <c r="Y2231">
        <v>142</v>
      </c>
      <c r="Z2231" t="s">
        <v>18167</v>
      </c>
      <c r="AA2231">
        <f t="shared" si="34"/>
        <v>3</v>
      </c>
    </row>
    <row r="2232" spans="1:27" x14ac:dyDescent="0.2">
      <c r="A2232">
        <v>4294</v>
      </c>
      <c r="B2232" s="1" t="s">
        <v>7436</v>
      </c>
      <c r="C2232" t="s">
        <v>3985</v>
      </c>
      <c r="D2232" s="9" t="s">
        <v>5061</v>
      </c>
      <c r="E2232" s="9" t="s">
        <v>259</v>
      </c>
      <c r="F2232" s="9" t="s">
        <v>721</v>
      </c>
      <c r="G2232" s="10">
        <v>17</v>
      </c>
      <c r="H2232" s="10" t="s">
        <v>301</v>
      </c>
      <c r="I2232" s="10">
        <v>1945</v>
      </c>
      <c r="J2232" s="11">
        <v>16544</v>
      </c>
      <c r="K2232" s="12" t="s">
        <v>415</v>
      </c>
      <c r="L2232" s="13" t="s">
        <v>7437</v>
      </c>
      <c r="M2232" t="s">
        <v>290</v>
      </c>
      <c r="N2232" t="s">
        <v>573</v>
      </c>
      <c r="O2232" t="s">
        <v>520</v>
      </c>
      <c r="S2232" s="9"/>
      <c r="T2232">
        <v>4</v>
      </c>
      <c r="U2232" s="210" t="s">
        <v>5796</v>
      </c>
      <c r="V2232" s="14">
        <v>1</v>
      </c>
      <c r="W2232" s="14">
        <v>1</v>
      </c>
      <c r="X2232" s="14" t="s">
        <v>270</v>
      </c>
      <c r="Y2232">
        <v>162</v>
      </c>
      <c r="Z2232" t="s">
        <v>18167</v>
      </c>
      <c r="AA2232">
        <f t="shared" si="34"/>
        <v>2</v>
      </c>
    </row>
    <row r="2233" spans="1:27" x14ac:dyDescent="0.2">
      <c r="A2233">
        <v>2388</v>
      </c>
      <c r="B2233" s="1" t="s">
        <v>6077</v>
      </c>
      <c r="C2233" t="s">
        <v>2040</v>
      </c>
      <c r="D2233" s="9" t="s">
        <v>6078</v>
      </c>
      <c r="E2233" s="9" t="s">
        <v>259</v>
      </c>
      <c r="F2233" s="9" t="s">
        <v>721</v>
      </c>
      <c r="G2233" s="10">
        <v>17</v>
      </c>
      <c r="H2233" s="10" t="s">
        <v>301</v>
      </c>
      <c r="I2233" s="10">
        <v>1945</v>
      </c>
      <c r="J2233" s="11" t="s">
        <v>6076</v>
      </c>
      <c r="K2233" s="12" t="s">
        <v>415</v>
      </c>
      <c r="L2233" s="13" t="s">
        <v>6079</v>
      </c>
      <c r="M2233" t="s">
        <v>290</v>
      </c>
      <c r="N2233" t="s">
        <v>573</v>
      </c>
      <c r="O2233" t="s">
        <v>292</v>
      </c>
      <c r="S2233" s="9"/>
      <c r="T2233">
        <v>4</v>
      </c>
      <c r="U2233" s="210" t="s">
        <v>5796</v>
      </c>
      <c r="V2233" s="14">
        <v>1</v>
      </c>
      <c r="W2233" s="14">
        <v>1</v>
      </c>
      <c r="X2233" s="14" t="s">
        <v>270</v>
      </c>
      <c r="Y2233">
        <v>608</v>
      </c>
      <c r="Z2233" t="s">
        <v>3085</v>
      </c>
      <c r="AA2233">
        <f t="shared" si="34"/>
        <v>2</v>
      </c>
    </row>
    <row r="2234" spans="1:27" x14ac:dyDescent="0.2">
      <c r="A2234">
        <v>7303</v>
      </c>
      <c r="B2234" s="1" t="s">
        <v>6083</v>
      </c>
      <c r="C2234" t="s">
        <v>1027</v>
      </c>
      <c r="D2234" s="9" t="s">
        <v>1199</v>
      </c>
      <c r="E2234" s="9" t="s">
        <v>259</v>
      </c>
      <c r="F2234" s="9" t="s">
        <v>532</v>
      </c>
      <c r="G2234" s="10">
        <v>18</v>
      </c>
      <c r="H2234" s="10" t="s">
        <v>301</v>
      </c>
      <c r="I2234" s="10">
        <v>1945</v>
      </c>
      <c r="J2234" s="11">
        <v>16545</v>
      </c>
      <c r="K2234" s="12" t="s">
        <v>237</v>
      </c>
      <c r="L2234" s="13" t="s">
        <v>6084</v>
      </c>
      <c r="M2234" t="s">
        <v>290</v>
      </c>
      <c r="N2234" t="s">
        <v>291</v>
      </c>
      <c r="O2234" t="s">
        <v>292</v>
      </c>
      <c r="S2234" s="9"/>
      <c r="T2234">
        <v>4</v>
      </c>
      <c r="U2234" s="210" t="s">
        <v>5796</v>
      </c>
      <c r="V2234" s="14">
        <v>1</v>
      </c>
      <c r="W2234" s="14">
        <v>1</v>
      </c>
      <c r="X2234" s="14" t="s">
        <v>294</v>
      </c>
      <c r="Y2234" t="s">
        <v>1199</v>
      </c>
      <c r="Z2234" t="s">
        <v>1419</v>
      </c>
      <c r="AA2234">
        <f t="shared" si="34"/>
        <v>1</v>
      </c>
    </row>
    <row r="2235" spans="1:27" x14ac:dyDescent="0.2">
      <c r="A2235">
        <v>5857</v>
      </c>
      <c r="B2235" s="1" t="s">
        <v>6091</v>
      </c>
      <c r="C2235" t="s">
        <v>1027</v>
      </c>
      <c r="D2235" s="9">
        <v>110</v>
      </c>
      <c r="E2235" s="9" t="s">
        <v>876</v>
      </c>
      <c r="F2235" s="9" t="s">
        <v>1416</v>
      </c>
      <c r="G2235" s="10">
        <v>18</v>
      </c>
      <c r="H2235" s="10" t="s">
        <v>301</v>
      </c>
      <c r="I2235" s="10">
        <v>1945</v>
      </c>
      <c r="J2235" s="11">
        <v>16545</v>
      </c>
      <c r="K2235" s="12" t="s">
        <v>237</v>
      </c>
      <c r="L2235" s="13" t="s">
        <v>6092</v>
      </c>
      <c r="M2235" t="s">
        <v>332</v>
      </c>
      <c r="N2235" t="s">
        <v>333</v>
      </c>
      <c r="Q2235" t="s">
        <v>334</v>
      </c>
      <c r="S2235" s="9"/>
      <c r="T2235">
        <v>4</v>
      </c>
      <c r="U2235" s="210" t="s">
        <v>5796</v>
      </c>
      <c r="V2235" s="14">
        <v>1</v>
      </c>
      <c r="W2235" s="14">
        <v>1</v>
      </c>
      <c r="X2235" s="14" t="s">
        <v>270</v>
      </c>
      <c r="Y2235">
        <v>110</v>
      </c>
      <c r="Z2235" t="s">
        <v>1419</v>
      </c>
      <c r="AA2235">
        <f t="shared" si="34"/>
        <v>1</v>
      </c>
    </row>
    <row r="2236" spans="1:27" x14ac:dyDescent="0.2">
      <c r="A2236">
        <v>6722</v>
      </c>
      <c r="B2236" s="1" t="s">
        <v>6085</v>
      </c>
      <c r="C2236" t="s">
        <v>1798</v>
      </c>
      <c r="D2236" s="9">
        <v>684</v>
      </c>
      <c r="E2236" s="9" t="s">
        <v>876</v>
      </c>
      <c r="F2236" s="9" t="s">
        <v>260</v>
      </c>
      <c r="G2236" s="10">
        <v>18</v>
      </c>
      <c r="H2236" s="10" t="s">
        <v>301</v>
      </c>
      <c r="I2236" s="10">
        <v>1945</v>
      </c>
      <c r="J2236" s="11">
        <v>16545</v>
      </c>
      <c r="K2236" s="12" t="s">
        <v>237</v>
      </c>
      <c r="L2236" s="13" t="s">
        <v>6086</v>
      </c>
      <c r="M2236" t="s">
        <v>263</v>
      </c>
      <c r="N2236" t="s">
        <v>470</v>
      </c>
      <c r="Q2236" t="s">
        <v>672</v>
      </c>
      <c r="S2236" s="9"/>
      <c r="T2236">
        <v>4</v>
      </c>
      <c r="U2236" s="210" t="s">
        <v>5796</v>
      </c>
      <c r="V2236" s="14">
        <v>1</v>
      </c>
      <c r="W2236" s="14">
        <v>1</v>
      </c>
      <c r="X2236" s="14" t="s">
        <v>270</v>
      </c>
      <c r="Y2236">
        <v>684</v>
      </c>
      <c r="Z2236" t="s">
        <v>271</v>
      </c>
      <c r="AA2236">
        <f t="shared" si="34"/>
        <v>1</v>
      </c>
    </row>
    <row r="2237" spans="1:27" x14ac:dyDescent="0.2">
      <c r="A2237">
        <v>2771</v>
      </c>
      <c r="B2237" s="1" t="s">
        <v>6087</v>
      </c>
      <c r="C2237" t="s">
        <v>2221</v>
      </c>
      <c r="D2237" s="9">
        <v>406</v>
      </c>
      <c r="E2237" s="9" t="s">
        <v>259</v>
      </c>
      <c r="F2237" s="9" t="s">
        <v>5601</v>
      </c>
      <c r="G2237" s="10">
        <v>18</v>
      </c>
      <c r="H2237" s="10" t="s">
        <v>301</v>
      </c>
      <c r="I2237" s="10">
        <v>1945</v>
      </c>
      <c r="J2237" s="11">
        <v>16545</v>
      </c>
      <c r="K2237" s="12" t="s">
        <v>237</v>
      </c>
      <c r="L2237" s="13" t="s">
        <v>6088</v>
      </c>
      <c r="M2237" t="s">
        <v>290</v>
      </c>
      <c r="N2237" t="s">
        <v>291</v>
      </c>
      <c r="O2237" t="s">
        <v>320</v>
      </c>
      <c r="S2237" s="9"/>
      <c r="T2237">
        <v>4</v>
      </c>
      <c r="U2237" s="210" t="s">
        <v>5796</v>
      </c>
      <c r="V2237" s="14">
        <v>1</v>
      </c>
      <c r="W2237" s="14">
        <v>1</v>
      </c>
      <c r="X2237" s="14" t="s">
        <v>270</v>
      </c>
      <c r="Y2237">
        <v>406</v>
      </c>
      <c r="Z2237" t="s">
        <v>505</v>
      </c>
      <c r="AA2237">
        <f t="shared" si="34"/>
        <v>1</v>
      </c>
    </row>
    <row r="2238" spans="1:27" x14ac:dyDescent="0.2">
      <c r="A2238">
        <v>2644</v>
      </c>
      <c r="B2238" s="1" t="s">
        <v>6089</v>
      </c>
      <c r="C2238" t="s">
        <v>2534</v>
      </c>
      <c r="D2238" s="9">
        <v>255</v>
      </c>
      <c r="E2238" s="9" t="s">
        <v>275</v>
      </c>
      <c r="F2238" s="9" t="s">
        <v>5601</v>
      </c>
      <c r="G2238" s="10">
        <v>18</v>
      </c>
      <c r="H2238" s="10" t="s">
        <v>301</v>
      </c>
      <c r="I2238" s="10">
        <v>1945</v>
      </c>
      <c r="J2238" s="11">
        <v>16545</v>
      </c>
      <c r="K2238" s="12" t="s">
        <v>237</v>
      </c>
      <c r="L2238" s="13" t="s">
        <v>6090</v>
      </c>
      <c r="M2238" t="s">
        <v>290</v>
      </c>
      <c r="O2238" t="s">
        <v>520</v>
      </c>
      <c r="S2238" s="9"/>
      <c r="T2238">
        <v>4</v>
      </c>
      <c r="U2238" s="210" t="s">
        <v>5796</v>
      </c>
      <c r="V2238" s="14">
        <v>1</v>
      </c>
      <c r="W2238" s="14">
        <v>1</v>
      </c>
      <c r="X2238" s="14" t="s">
        <v>270</v>
      </c>
      <c r="Y2238">
        <v>255</v>
      </c>
      <c r="Z2238" t="s">
        <v>271</v>
      </c>
      <c r="AA2238">
        <f t="shared" si="34"/>
        <v>1</v>
      </c>
    </row>
    <row r="2239" spans="1:27" x14ac:dyDescent="0.2">
      <c r="A2239">
        <v>1218</v>
      </c>
      <c r="B2239" s="1" t="s">
        <v>6080</v>
      </c>
      <c r="C2239" t="s">
        <v>325</v>
      </c>
      <c r="D2239" s="9" t="s">
        <v>6081</v>
      </c>
      <c r="E2239" s="9" t="s">
        <v>259</v>
      </c>
      <c r="F2239" s="9" t="s">
        <v>1319</v>
      </c>
      <c r="G2239" s="10">
        <v>18</v>
      </c>
      <c r="H2239" s="10" t="s">
        <v>301</v>
      </c>
      <c r="I2239" s="10">
        <v>1945</v>
      </c>
      <c r="J2239" s="11">
        <v>16545</v>
      </c>
      <c r="K2239" s="12" t="s">
        <v>237</v>
      </c>
      <c r="L2239" s="13" t="s">
        <v>6082</v>
      </c>
      <c r="M2239" t="s">
        <v>753</v>
      </c>
      <c r="S2239" s="9"/>
      <c r="T2239">
        <v>4</v>
      </c>
      <c r="U2239" s="210" t="s">
        <v>5796</v>
      </c>
      <c r="V2239" s="14">
        <v>1</v>
      </c>
      <c r="W2239" s="14">
        <v>1</v>
      </c>
      <c r="X2239" s="14" t="s">
        <v>270</v>
      </c>
      <c r="Y2239">
        <v>192</v>
      </c>
      <c r="Z2239" t="s">
        <v>271</v>
      </c>
      <c r="AA2239">
        <f t="shared" si="34"/>
        <v>3</v>
      </c>
    </row>
    <row r="2240" spans="1:27" x14ac:dyDescent="0.2">
      <c r="A2240">
        <v>5306</v>
      </c>
      <c r="B2240" s="1" t="s">
        <v>6097</v>
      </c>
      <c r="C2240" t="s">
        <v>1523</v>
      </c>
      <c r="D2240" s="9">
        <v>264</v>
      </c>
      <c r="E2240" s="9" t="s">
        <v>259</v>
      </c>
      <c r="F2240" s="9" t="s">
        <v>312</v>
      </c>
      <c r="G2240" s="10">
        <v>18</v>
      </c>
      <c r="H2240" s="10" t="s">
        <v>301</v>
      </c>
      <c r="I2240" s="10">
        <v>1945</v>
      </c>
      <c r="J2240" s="11" t="s">
        <v>6095</v>
      </c>
      <c r="K2240" s="12" t="s">
        <v>415</v>
      </c>
      <c r="L2240" s="13" t="s">
        <v>6098</v>
      </c>
      <c r="M2240" t="s">
        <v>290</v>
      </c>
      <c r="N2240" t="s">
        <v>573</v>
      </c>
      <c r="O2240" t="s">
        <v>320</v>
      </c>
      <c r="S2240" s="9"/>
      <c r="T2240">
        <v>4</v>
      </c>
      <c r="U2240" s="210" t="s">
        <v>5796</v>
      </c>
      <c r="V2240" s="14">
        <v>1</v>
      </c>
      <c r="W2240" s="14">
        <v>1</v>
      </c>
      <c r="X2240" s="14" t="s">
        <v>270</v>
      </c>
      <c r="Y2240">
        <v>264</v>
      </c>
      <c r="Z2240" t="s">
        <v>505</v>
      </c>
      <c r="AA2240">
        <f t="shared" si="34"/>
        <v>1</v>
      </c>
    </row>
    <row r="2241" spans="1:27" x14ac:dyDescent="0.2">
      <c r="A2241">
        <v>1702</v>
      </c>
      <c r="B2241" s="1" t="s">
        <v>6099</v>
      </c>
      <c r="C2241" t="s">
        <v>2221</v>
      </c>
      <c r="D2241" s="9">
        <v>219</v>
      </c>
      <c r="E2241" s="9" t="s">
        <v>259</v>
      </c>
      <c r="F2241" s="9" t="s">
        <v>312</v>
      </c>
      <c r="G2241" s="10">
        <v>18</v>
      </c>
      <c r="H2241" s="10" t="s">
        <v>301</v>
      </c>
      <c r="I2241" s="10">
        <v>1945</v>
      </c>
      <c r="J2241" s="11" t="s">
        <v>6095</v>
      </c>
      <c r="K2241" s="12" t="s">
        <v>415</v>
      </c>
      <c r="L2241" s="13" t="s">
        <v>18635</v>
      </c>
      <c r="M2241" t="s">
        <v>263</v>
      </c>
      <c r="N2241" t="s">
        <v>280</v>
      </c>
      <c r="Q2241" t="s">
        <v>281</v>
      </c>
      <c r="S2241" s="9"/>
      <c r="T2241">
        <v>4</v>
      </c>
      <c r="U2241" s="210" t="s">
        <v>5796</v>
      </c>
      <c r="V2241" s="14">
        <v>1</v>
      </c>
      <c r="W2241" s="14">
        <v>1</v>
      </c>
      <c r="X2241" s="14" t="s">
        <v>270</v>
      </c>
      <c r="Y2241">
        <v>219</v>
      </c>
      <c r="Z2241" t="s">
        <v>505</v>
      </c>
      <c r="AA2241">
        <f t="shared" si="34"/>
        <v>1</v>
      </c>
    </row>
    <row r="2242" spans="1:27" x14ac:dyDescent="0.2">
      <c r="A2242">
        <v>3231</v>
      </c>
      <c r="B2242" s="1" t="s">
        <v>6100</v>
      </c>
      <c r="C2242" t="s">
        <v>2221</v>
      </c>
      <c r="D2242" s="9">
        <v>219</v>
      </c>
      <c r="E2242" s="9" t="s">
        <v>259</v>
      </c>
      <c r="F2242" s="9" t="s">
        <v>312</v>
      </c>
      <c r="G2242" s="10">
        <v>18</v>
      </c>
      <c r="H2242" s="10" t="s">
        <v>301</v>
      </c>
      <c r="I2242" s="10">
        <v>1945</v>
      </c>
      <c r="J2242" s="11" t="s">
        <v>6095</v>
      </c>
      <c r="K2242" s="12" t="s">
        <v>415</v>
      </c>
      <c r="L2242" s="13" t="s">
        <v>18634</v>
      </c>
      <c r="M2242" t="s">
        <v>263</v>
      </c>
      <c r="N2242" t="s">
        <v>771</v>
      </c>
      <c r="Q2242" t="s">
        <v>672</v>
      </c>
      <c r="S2242" s="9"/>
      <c r="T2242">
        <v>4</v>
      </c>
      <c r="U2242" s="210" t="s">
        <v>5796</v>
      </c>
      <c r="V2242" s="14">
        <v>1</v>
      </c>
      <c r="W2242" s="14">
        <v>1</v>
      </c>
      <c r="X2242" s="14" t="s">
        <v>270</v>
      </c>
      <c r="Y2242">
        <v>219</v>
      </c>
      <c r="Z2242" t="s">
        <v>505</v>
      </c>
      <c r="AA2242">
        <f t="shared" ref="AA2242:AA2305" si="35">LEN(D2242)-LEN(SUBSTITUTE(D2242,"/",""))+1</f>
        <v>1</v>
      </c>
    </row>
    <row r="2243" spans="1:27" x14ac:dyDescent="0.2">
      <c r="A2243">
        <v>3004</v>
      </c>
      <c r="B2243" s="1" t="s">
        <v>6093</v>
      </c>
      <c r="C2243" t="s">
        <v>2221</v>
      </c>
      <c r="D2243" s="9" t="s">
        <v>6094</v>
      </c>
      <c r="E2243" s="9" t="s">
        <v>259</v>
      </c>
      <c r="F2243" s="9" t="s">
        <v>413</v>
      </c>
      <c r="G2243" s="10">
        <v>18</v>
      </c>
      <c r="H2243" s="10" t="s">
        <v>301</v>
      </c>
      <c r="I2243" s="10">
        <v>1945</v>
      </c>
      <c r="J2243" s="11" t="s">
        <v>6095</v>
      </c>
      <c r="K2243" s="12" t="s">
        <v>415</v>
      </c>
      <c r="L2243" s="13" t="s">
        <v>6096</v>
      </c>
      <c r="M2243" t="s">
        <v>263</v>
      </c>
      <c r="N2243" t="s">
        <v>280</v>
      </c>
      <c r="Q2243" t="s">
        <v>281</v>
      </c>
      <c r="S2243" s="9"/>
      <c r="T2243">
        <v>4</v>
      </c>
      <c r="U2243" s="210" t="s">
        <v>5796</v>
      </c>
      <c r="V2243" s="14">
        <v>1</v>
      </c>
      <c r="W2243" s="14">
        <v>1</v>
      </c>
      <c r="X2243" s="14" t="s">
        <v>270</v>
      </c>
      <c r="Y2243">
        <v>141</v>
      </c>
      <c r="Z2243" t="s">
        <v>505</v>
      </c>
      <c r="AA2243">
        <f t="shared" si="35"/>
        <v>2</v>
      </c>
    </row>
    <row r="2244" spans="1:27" x14ac:dyDescent="0.2">
      <c r="A2244">
        <v>3677</v>
      </c>
      <c r="B2244" s="1" t="s">
        <v>7766</v>
      </c>
      <c r="C2244" t="s">
        <v>6060</v>
      </c>
      <c r="D2244" s="9"/>
      <c r="E2244" s="9" t="s">
        <v>508</v>
      </c>
      <c r="F2244" s="9" t="s">
        <v>721</v>
      </c>
      <c r="G2244" s="10">
        <v>18</v>
      </c>
      <c r="H2244" s="10" t="s">
        <v>301</v>
      </c>
      <c r="I2244" s="10">
        <v>1945</v>
      </c>
      <c r="J2244" s="11">
        <v>16545</v>
      </c>
      <c r="K2244" s="24"/>
      <c r="L2244" t="s">
        <v>17940</v>
      </c>
      <c r="M2244" t="s">
        <v>290</v>
      </c>
      <c r="N2244" t="s">
        <v>291</v>
      </c>
      <c r="O2244" t="s">
        <v>455</v>
      </c>
      <c r="S2244" s="9"/>
      <c r="T2244" s="14"/>
      <c r="U2244" s="210" t="s">
        <v>5796</v>
      </c>
      <c r="V2244" s="14">
        <v>0</v>
      </c>
      <c r="W2244" s="14">
        <v>0</v>
      </c>
      <c r="X2244" s="14" t="s">
        <v>294</v>
      </c>
      <c r="Y2244" t="s">
        <v>334</v>
      </c>
      <c r="Z2244" t="s">
        <v>18167</v>
      </c>
      <c r="AA2244">
        <f t="shared" si="35"/>
        <v>1</v>
      </c>
    </row>
    <row r="2245" spans="1:27" x14ac:dyDescent="0.2">
      <c r="A2245">
        <v>2544</v>
      </c>
      <c r="B2245" s="1" t="s">
        <v>6103</v>
      </c>
      <c r="C2245" t="s">
        <v>284</v>
      </c>
      <c r="D2245" s="9" t="s">
        <v>6104</v>
      </c>
      <c r="E2245" s="9" t="s">
        <v>259</v>
      </c>
      <c r="F2245" s="9" t="s">
        <v>532</v>
      </c>
      <c r="G2245" s="10">
        <v>19</v>
      </c>
      <c r="H2245" s="10" t="s">
        <v>301</v>
      </c>
      <c r="I2245" s="10">
        <v>1945</v>
      </c>
      <c r="J2245" s="11">
        <v>16546</v>
      </c>
      <c r="K2245" s="12" t="s">
        <v>237</v>
      </c>
      <c r="L2245" s="13" t="s">
        <v>6105</v>
      </c>
      <c r="M2245" t="s">
        <v>290</v>
      </c>
      <c r="N2245" t="s">
        <v>291</v>
      </c>
      <c r="O2245" t="s">
        <v>292</v>
      </c>
      <c r="S2245" s="9"/>
      <c r="T2245">
        <v>4</v>
      </c>
      <c r="U2245" s="210" t="s">
        <v>5796</v>
      </c>
      <c r="V2245" s="14">
        <v>1</v>
      </c>
      <c r="W2245" s="14">
        <v>1</v>
      </c>
      <c r="X2245" s="14" t="s">
        <v>294</v>
      </c>
      <c r="Y2245" t="s">
        <v>3625</v>
      </c>
      <c r="Z2245" t="s">
        <v>271</v>
      </c>
      <c r="AA2245">
        <f t="shared" si="35"/>
        <v>3</v>
      </c>
    </row>
    <row r="2246" spans="1:27" x14ac:dyDescent="0.2">
      <c r="A2246">
        <v>2150</v>
      </c>
      <c r="B2246" s="1" t="s">
        <v>6101</v>
      </c>
      <c r="C2246" t="s">
        <v>284</v>
      </c>
      <c r="D2246" s="9" t="s">
        <v>6102</v>
      </c>
      <c r="E2246" s="9" t="s">
        <v>259</v>
      </c>
      <c r="F2246" s="9" t="s">
        <v>532</v>
      </c>
      <c r="G2246" s="10">
        <v>19</v>
      </c>
      <c r="H2246" s="10" t="s">
        <v>301</v>
      </c>
      <c r="I2246" s="10">
        <v>1945</v>
      </c>
      <c r="J2246" s="11">
        <v>16546</v>
      </c>
      <c r="K2246" s="12" t="s">
        <v>237</v>
      </c>
      <c r="L2246" s="13" t="s">
        <v>18713</v>
      </c>
      <c r="M2246" t="s">
        <v>290</v>
      </c>
      <c r="N2246" t="s">
        <v>291</v>
      </c>
      <c r="O2246" t="s">
        <v>520</v>
      </c>
      <c r="S2246" s="9"/>
      <c r="T2246">
        <v>4</v>
      </c>
      <c r="U2246" s="210" t="s">
        <v>5796</v>
      </c>
      <c r="V2246" s="14">
        <v>1</v>
      </c>
      <c r="W2246" s="14">
        <v>1</v>
      </c>
      <c r="X2246" s="14" t="s">
        <v>294</v>
      </c>
      <c r="Y2246" t="s">
        <v>3929</v>
      </c>
      <c r="Z2246" t="s">
        <v>505</v>
      </c>
      <c r="AA2246">
        <f t="shared" si="35"/>
        <v>4</v>
      </c>
    </row>
    <row r="2247" spans="1:27" x14ac:dyDescent="0.2">
      <c r="A2247">
        <v>1502</v>
      </c>
      <c r="B2247" s="1" t="s">
        <v>6106</v>
      </c>
      <c r="C2247" t="s">
        <v>1027</v>
      </c>
      <c r="D2247" s="9" t="s">
        <v>6107</v>
      </c>
      <c r="E2247" s="9" t="s">
        <v>259</v>
      </c>
      <c r="F2247" s="9" t="s">
        <v>532</v>
      </c>
      <c r="G2247" s="10">
        <v>19</v>
      </c>
      <c r="H2247" s="10" t="s">
        <v>301</v>
      </c>
      <c r="I2247" s="10">
        <v>1945</v>
      </c>
      <c r="J2247" s="11">
        <v>16546</v>
      </c>
      <c r="K2247" s="12" t="s">
        <v>237</v>
      </c>
      <c r="L2247" s="13" t="s">
        <v>18760</v>
      </c>
      <c r="M2247" t="s">
        <v>290</v>
      </c>
      <c r="N2247" t="s">
        <v>291</v>
      </c>
      <c r="O2247" t="s">
        <v>339</v>
      </c>
      <c r="S2247" s="9"/>
      <c r="T2247">
        <v>4</v>
      </c>
      <c r="U2247" s="210" t="s">
        <v>5796</v>
      </c>
      <c r="V2247" s="14">
        <v>1</v>
      </c>
      <c r="W2247" s="14">
        <v>1</v>
      </c>
      <c r="X2247" s="14" t="s">
        <v>294</v>
      </c>
      <c r="Y2247" t="s">
        <v>2824</v>
      </c>
      <c r="Z2247" t="s">
        <v>1419</v>
      </c>
      <c r="AA2247">
        <f t="shared" si="35"/>
        <v>2</v>
      </c>
    </row>
    <row r="2248" spans="1:27" x14ac:dyDescent="0.2">
      <c r="A2248">
        <v>5505</v>
      </c>
      <c r="B2248" s="1" t="s">
        <v>6109</v>
      </c>
      <c r="C2248" t="s">
        <v>1027</v>
      </c>
      <c r="D2248" s="9">
        <v>235</v>
      </c>
      <c r="E2248" s="9" t="s">
        <v>259</v>
      </c>
      <c r="F2248" s="9" t="s">
        <v>883</v>
      </c>
      <c r="G2248" s="10">
        <v>19</v>
      </c>
      <c r="H2248" s="10" t="s">
        <v>301</v>
      </c>
      <c r="I2248" s="10">
        <v>1945</v>
      </c>
      <c r="J2248" s="11">
        <v>16546</v>
      </c>
      <c r="K2248" s="12" t="s">
        <v>237</v>
      </c>
      <c r="L2248" s="13" t="s">
        <v>6110</v>
      </c>
      <c r="M2248" t="s">
        <v>263</v>
      </c>
      <c r="N2248" t="s">
        <v>280</v>
      </c>
      <c r="Q2248" t="s">
        <v>281</v>
      </c>
      <c r="S2248" s="9"/>
      <c r="T2248">
        <v>4</v>
      </c>
      <c r="U2248" s="210" t="s">
        <v>5796</v>
      </c>
      <c r="V2248" s="14">
        <v>1</v>
      </c>
      <c r="W2248" s="14">
        <v>1</v>
      </c>
      <c r="X2248" s="14" t="s">
        <v>270</v>
      </c>
      <c r="Y2248">
        <v>235</v>
      </c>
      <c r="Z2248" t="s">
        <v>1419</v>
      </c>
      <c r="AA2248">
        <f t="shared" si="35"/>
        <v>1</v>
      </c>
    </row>
    <row r="2249" spans="1:27" x14ac:dyDescent="0.2">
      <c r="A2249">
        <v>3886</v>
      </c>
      <c r="B2249" s="1" t="s">
        <v>6111</v>
      </c>
      <c r="C2249" t="s">
        <v>1027</v>
      </c>
      <c r="D2249" s="9">
        <v>235</v>
      </c>
      <c r="E2249" s="9" t="s">
        <v>259</v>
      </c>
      <c r="F2249" s="9" t="s">
        <v>883</v>
      </c>
      <c r="G2249" s="10">
        <v>19</v>
      </c>
      <c r="H2249" s="10" t="s">
        <v>301</v>
      </c>
      <c r="I2249" s="10">
        <v>1945</v>
      </c>
      <c r="J2249" s="11">
        <v>16546</v>
      </c>
      <c r="K2249" s="12" t="s">
        <v>237</v>
      </c>
      <c r="L2249" s="13" t="s">
        <v>18363</v>
      </c>
      <c r="M2249" t="s">
        <v>263</v>
      </c>
      <c r="N2249" t="s">
        <v>2672</v>
      </c>
      <c r="Q2249" t="s">
        <v>672</v>
      </c>
      <c r="S2249" s="9"/>
      <c r="T2249">
        <v>4</v>
      </c>
      <c r="U2249" s="210" t="s">
        <v>5796</v>
      </c>
      <c r="V2249" s="14">
        <v>1</v>
      </c>
      <c r="W2249" s="14">
        <v>1</v>
      </c>
      <c r="X2249" s="14" t="s">
        <v>270</v>
      </c>
      <c r="Y2249">
        <v>235</v>
      </c>
      <c r="Z2249" t="s">
        <v>271</v>
      </c>
      <c r="AA2249">
        <f t="shared" si="35"/>
        <v>1</v>
      </c>
    </row>
    <row r="2250" spans="1:27" x14ac:dyDescent="0.2">
      <c r="A2250">
        <v>1347</v>
      </c>
      <c r="B2250" s="1" t="s">
        <v>6108</v>
      </c>
      <c r="C2250" t="s">
        <v>1523</v>
      </c>
      <c r="D2250" s="9" t="s">
        <v>2257</v>
      </c>
      <c r="E2250" s="9" t="s">
        <v>275</v>
      </c>
      <c r="F2250" s="9" t="s">
        <v>413</v>
      </c>
      <c r="G2250" s="10">
        <v>19</v>
      </c>
      <c r="H2250" s="10" t="s">
        <v>301</v>
      </c>
      <c r="I2250" s="10">
        <v>1945</v>
      </c>
      <c r="J2250" s="11">
        <v>16546</v>
      </c>
      <c r="K2250" s="12" t="s">
        <v>415</v>
      </c>
      <c r="L2250" s="13" t="s">
        <v>17874</v>
      </c>
      <c r="M2250" t="s">
        <v>263</v>
      </c>
      <c r="N2250" t="s">
        <v>280</v>
      </c>
      <c r="Q2250" t="s">
        <v>281</v>
      </c>
      <c r="S2250" s="9"/>
      <c r="T2250">
        <v>4</v>
      </c>
      <c r="U2250" s="210" t="s">
        <v>5796</v>
      </c>
      <c r="V2250" s="14">
        <v>1</v>
      </c>
      <c r="W2250" s="14">
        <v>1</v>
      </c>
      <c r="X2250" s="14" t="s">
        <v>270</v>
      </c>
      <c r="Y2250">
        <v>256</v>
      </c>
      <c r="Z2250" t="s">
        <v>505</v>
      </c>
      <c r="AA2250">
        <f t="shared" si="35"/>
        <v>2</v>
      </c>
    </row>
    <row r="2251" spans="1:27" x14ac:dyDescent="0.2">
      <c r="A2251">
        <v>4422</v>
      </c>
      <c r="B2251" s="1" t="s">
        <v>6112</v>
      </c>
      <c r="C2251" t="s">
        <v>1798</v>
      </c>
      <c r="D2251" s="9" t="s">
        <v>2138</v>
      </c>
      <c r="E2251" s="9" t="s">
        <v>259</v>
      </c>
      <c r="F2251" s="9" t="s">
        <v>260</v>
      </c>
      <c r="G2251" s="10">
        <v>19</v>
      </c>
      <c r="H2251" s="10" t="s">
        <v>301</v>
      </c>
      <c r="I2251" s="10">
        <v>1945</v>
      </c>
      <c r="J2251" s="11" t="s">
        <v>6113</v>
      </c>
      <c r="K2251" s="12"/>
      <c r="L2251" s="13" t="s">
        <v>6114</v>
      </c>
      <c r="M2251" s="25" t="s">
        <v>753</v>
      </c>
      <c r="S2251" s="9"/>
      <c r="T2251">
        <v>4</v>
      </c>
      <c r="U2251" s="210" t="s">
        <v>5796</v>
      </c>
      <c r="V2251" s="14">
        <v>1</v>
      </c>
      <c r="W2251" s="14">
        <v>1</v>
      </c>
      <c r="X2251" s="14" t="s">
        <v>270</v>
      </c>
      <c r="Y2251" t="s">
        <v>2138</v>
      </c>
      <c r="Z2251" t="s">
        <v>271</v>
      </c>
      <c r="AA2251">
        <f t="shared" si="35"/>
        <v>1</v>
      </c>
    </row>
    <row r="2252" spans="1:27" x14ac:dyDescent="0.2">
      <c r="A2252">
        <v>6744</v>
      </c>
      <c r="B2252" s="1" t="s">
        <v>6118</v>
      </c>
      <c r="C2252" t="s">
        <v>3985</v>
      </c>
      <c r="D2252" s="9" t="s">
        <v>4636</v>
      </c>
      <c r="E2252" s="9" t="s">
        <v>259</v>
      </c>
      <c r="F2252" s="9" t="s">
        <v>532</v>
      </c>
      <c r="G2252" s="10">
        <v>20</v>
      </c>
      <c r="H2252" s="10" t="s">
        <v>301</v>
      </c>
      <c r="I2252" s="10">
        <v>1945</v>
      </c>
      <c r="J2252" s="11">
        <v>16547</v>
      </c>
      <c r="K2252" s="12" t="s">
        <v>237</v>
      </c>
      <c r="L2252" s="13" t="s">
        <v>6119</v>
      </c>
      <c r="M2252" t="s">
        <v>290</v>
      </c>
      <c r="N2252" t="s">
        <v>291</v>
      </c>
      <c r="O2252" t="s">
        <v>320</v>
      </c>
      <c r="S2252" s="9"/>
      <c r="T2252">
        <v>4</v>
      </c>
      <c r="U2252" s="210" t="s">
        <v>5796</v>
      </c>
      <c r="V2252" s="14">
        <v>1</v>
      </c>
      <c r="W2252" s="14">
        <v>1</v>
      </c>
      <c r="X2252" s="14" t="s">
        <v>294</v>
      </c>
      <c r="Y2252" t="s">
        <v>4636</v>
      </c>
      <c r="Z2252" t="s">
        <v>18167</v>
      </c>
      <c r="AA2252">
        <f t="shared" si="35"/>
        <v>1</v>
      </c>
    </row>
    <row r="2253" spans="1:27" x14ac:dyDescent="0.2">
      <c r="A2253">
        <v>3952</v>
      </c>
      <c r="B2253" s="1" t="s">
        <v>6115</v>
      </c>
      <c r="C2253" t="s">
        <v>1523</v>
      </c>
      <c r="D2253" s="9" t="s">
        <v>6116</v>
      </c>
      <c r="E2253" s="9" t="s">
        <v>259</v>
      </c>
      <c r="F2253" s="9" t="s">
        <v>312</v>
      </c>
      <c r="G2253" s="10">
        <v>20</v>
      </c>
      <c r="H2253" s="10" t="s">
        <v>301</v>
      </c>
      <c r="I2253" s="10">
        <v>1945</v>
      </c>
      <c r="J2253" s="11">
        <v>16547</v>
      </c>
      <c r="K2253" s="12" t="s">
        <v>237</v>
      </c>
      <c r="L2253" s="13" t="s">
        <v>6117</v>
      </c>
      <c r="M2253" t="s">
        <v>290</v>
      </c>
      <c r="O2253" t="s">
        <v>320</v>
      </c>
      <c r="S2253" s="9"/>
      <c r="T2253">
        <v>4</v>
      </c>
      <c r="U2253" s="210" t="s">
        <v>5796</v>
      </c>
      <c r="V2253" s="14">
        <v>1</v>
      </c>
      <c r="W2253" s="14">
        <v>1</v>
      </c>
      <c r="X2253" s="14" t="s">
        <v>270</v>
      </c>
      <c r="Y2253">
        <v>409</v>
      </c>
      <c r="Z2253" t="s">
        <v>505</v>
      </c>
      <c r="AA2253">
        <f t="shared" si="35"/>
        <v>3</v>
      </c>
    </row>
    <row r="2254" spans="1:27" x14ac:dyDescent="0.2">
      <c r="A2254">
        <v>5309</v>
      </c>
      <c r="B2254" s="1" t="s">
        <v>6120</v>
      </c>
      <c r="C2254" t="s">
        <v>1027</v>
      </c>
      <c r="D2254" s="9">
        <v>305</v>
      </c>
      <c r="E2254" s="9" t="s">
        <v>259</v>
      </c>
      <c r="F2254" s="9" t="s">
        <v>1416</v>
      </c>
      <c r="G2254" s="10">
        <v>20</v>
      </c>
      <c r="H2254" s="10" t="s">
        <v>301</v>
      </c>
      <c r="I2254" s="10">
        <v>1945</v>
      </c>
      <c r="J2254" s="11">
        <v>16547</v>
      </c>
      <c r="K2254" s="12" t="s">
        <v>237</v>
      </c>
      <c r="L2254" s="13" t="s">
        <v>6121</v>
      </c>
      <c r="M2254" t="s">
        <v>290</v>
      </c>
      <c r="O2254" t="s">
        <v>292</v>
      </c>
      <c r="S2254" s="9"/>
      <c r="T2254">
        <v>4</v>
      </c>
      <c r="U2254" s="210" t="s">
        <v>5796</v>
      </c>
      <c r="V2254" s="14">
        <v>1</v>
      </c>
      <c r="W2254" s="14">
        <v>1</v>
      </c>
      <c r="X2254" s="14" t="s">
        <v>270</v>
      </c>
      <c r="Y2254">
        <v>305</v>
      </c>
      <c r="Z2254" t="s">
        <v>271</v>
      </c>
      <c r="AA2254">
        <f t="shared" si="35"/>
        <v>1</v>
      </c>
    </row>
    <row r="2255" spans="1:27" x14ac:dyDescent="0.2">
      <c r="A2255">
        <v>954</v>
      </c>
      <c r="B2255" s="1" t="s">
        <v>6125</v>
      </c>
      <c r="C2255" t="s">
        <v>412</v>
      </c>
      <c r="D2255" s="9" t="s">
        <v>6126</v>
      </c>
      <c r="E2255" s="9" t="s">
        <v>259</v>
      </c>
      <c r="F2255" s="9" t="s">
        <v>883</v>
      </c>
      <c r="G2255" s="10">
        <v>21</v>
      </c>
      <c r="H2255" s="10" t="s">
        <v>301</v>
      </c>
      <c r="I2255" s="10">
        <v>1945</v>
      </c>
      <c r="J2255" s="11">
        <v>16548</v>
      </c>
      <c r="K2255" s="12" t="s">
        <v>237</v>
      </c>
      <c r="L2255" s="13" t="s">
        <v>6127</v>
      </c>
      <c r="M2255" t="s">
        <v>753</v>
      </c>
      <c r="S2255" s="9"/>
      <c r="T2255">
        <v>4</v>
      </c>
      <c r="U2255" s="210" t="s">
        <v>5796</v>
      </c>
      <c r="V2255" s="14">
        <v>1</v>
      </c>
      <c r="W2255" s="14">
        <v>1</v>
      </c>
      <c r="X2255" s="14" t="s">
        <v>270</v>
      </c>
      <c r="Y2255">
        <v>143</v>
      </c>
      <c r="Z2255" t="s">
        <v>271</v>
      </c>
      <c r="AA2255">
        <f t="shared" si="35"/>
        <v>5</v>
      </c>
    </row>
    <row r="2256" spans="1:27" x14ac:dyDescent="0.2">
      <c r="A2256">
        <v>3110</v>
      </c>
      <c r="B2256" s="1" t="s">
        <v>6130</v>
      </c>
      <c r="C2256" t="s">
        <v>284</v>
      </c>
      <c r="D2256" s="9" t="s">
        <v>6131</v>
      </c>
      <c r="E2256" s="9" t="s">
        <v>259</v>
      </c>
      <c r="F2256" s="9" t="s">
        <v>286</v>
      </c>
      <c r="G2256" s="10">
        <v>21</v>
      </c>
      <c r="H2256" s="10" t="s">
        <v>301</v>
      </c>
      <c r="I2256" s="10">
        <v>1945</v>
      </c>
      <c r="J2256" s="11">
        <v>16548</v>
      </c>
      <c r="K2256" s="12" t="s">
        <v>237</v>
      </c>
      <c r="L2256" s="13" t="s">
        <v>6132</v>
      </c>
      <c r="M2256" t="s">
        <v>753</v>
      </c>
      <c r="S2256" s="9"/>
      <c r="T2256">
        <v>4</v>
      </c>
      <c r="U2256" s="210" t="s">
        <v>5796</v>
      </c>
      <c r="V2256" s="14">
        <v>1</v>
      </c>
      <c r="W2256" s="14">
        <v>1</v>
      </c>
      <c r="X2256" s="14" t="s">
        <v>294</v>
      </c>
      <c r="Y2256" t="s">
        <v>2344</v>
      </c>
      <c r="Z2256" t="s">
        <v>271</v>
      </c>
      <c r="AA2256">
        <f t="shared" si="35"/>
        <v>2</v>
      </c>
    </row>
    <row r="2257" spans="1:27" x14ac:dyDescent="0.2">
      <c r="A2257">
        <v>5</v>
      </c>
      <c r="B2257" s="1" t="s">
        <v>6122</v>
      </c>
      <c r="C2257" t="s">
        <v>284</v>
      </c>
      <c r="D2257" s="147" t="s">
        <v>6123</v>
      </c>
      <c r="E2257" s="9" t="s">
        <v>259</v>
      </c>
      <c r="F2257" s="9" t="s">
        <v>286</v>
      </c>
      <c r="G2257" s="10">
        <v>21</v>
      </c>
      <c r="H2257" s="10" t="s">
        <v>301</v>
      </c>
      <c r="I2257" s="10">
        <v>1945</v>
      </c>
      <c r="J2257" s="11">
        <v>16548</v>
      </c>
      <c r="K2257" s="12" t="s">
        <v>237</v>
      </c>
      <c r="L2257" s="13" t="s">
        <v>6124</v>
      </c>
      <c r="M2257" t="s">
        <v>753</v>
      </c>
      <c r="S2257" s="9"/>
      <c r="T2257">
        <v>4</v>
      </c>
      <c r="U2257" s="210" t="s">
        <v>5796</v>
      </c>
      <c r="V2257" s="14">
        <v>1</v>
      </c>
      <c r="W2257" s="14">
        <v>1</v>
      </c>
      <c r="X2257" s="14" t="s">
        <v>294</v>
      </c>
      <c r="Y2257" t="s">
        <v>1443</v>
      </c>
      <c r="Z2257" t="s">
        <v>271</v>
      </c>
      <c r="AA2257">
        <f t="shared" si="35"/>
        <v>5</v>
      </c>
    </row>
    <row r="2258" spans="1:27" x14ac:dyDescent="0.2">
      <c r="A2258">
        <v>7340</v>
      </c>
      <c r="B2258" s="1" t="s">
        <v>6128</v>
      </c>
      <c r="C2258" t="s">
        <v>284</v>
      </c>
      <c r="D2258" s="9" t="s">
        <v>6129</v>
      </c>
      <c r="E2258" s="9" t="s">
        <v>259</v>
      </c>
      <c r="F2258" s="9" t="s">
        <v>532</v>
      </c>
      <c r="G2258" s="10">
        <v>21</v>
      </c>
      <c r="H2258" s="10" t="s">
        <v>301</v>
      </c>
      <c r="I2258" s="10">
        <v>1945</v>
      </c>
      <c r="J2258" s="11">
        <v>16548</v>
      </c>
      <c r="K2258" s="12" t="s">
        <v>237</v>
      </c>
      <c r="L2258" s="13" t="s">
        <v>6127</v>
      </c>
      <c r="M2258" t="s">
        <v>753</v>
      </c>
      <c r="S2258" s="9"/>
      <c r="T2258">
        <v>4</v>
      </c>
      <c r="U2258" s="210" t="s">
        <v>5796</v>
      </c>
      <c r="V2258" s="14">
        <v>1</v>
      </c>
      <c r="W2258" s="14">
        <v>1</v>
      </c>
      <c r="X2258" s="14" t="s">
        <v>294</v>
      </c>
      <c r="Y2258" t="s">
        <v>1242</v>
      </c>
      <c r="Z2258" t="s">
        <v>505</v>
      </c>
      <c r="AA2258">
        <f t="shared" si="35"/>
        <v>3</v>
      </c>
    </row>
    <row r="2259" spans="1:27" x14ac:dyDescent="0.2">
      <c r="A2259">
        <v>2920</v>
      </c>
      <c r="B2259" s="1" t="s">
        <v>6133</v>
      </c>
      <c r="C2259" t="s">
        <v>1523</v>
      </c>
      <c r="D2259" s="9" t="s">
        <v>6134</v>
      </c>
      <c r="E2259" s="9" t="s">
        <v>259</v>
      </c>
      <c r="F2259" s="9" t="s">
        <v>312</v>
      </c>
      <c r="G2259" s="10">
        <v>21</v>
      </c>
      <c r="H2259" s="10" t="s">
        <v>301</v>
      </c>
      <c r="I2259" s="10">
        <v>1945</v>
      </c>
      <c r="J2259" s="11">
        <v>16548</v>
      </c>
      <c r="K2259" s="12" t="s">
        <v>237</v>
      </c>
      <c r="L2259" s="13" t="s">
        <v>6135</v>
      </c>
      <c r="M2259" t="s">
        <v>290</v>
      </c>
      <c r="O2259" t="s">
        <v>520</v>
      </c>
      <c r="S2259" s="9"/>
      <c r="T2259">
        <v>4</v>
      </c>
      <c r="U2259" s="210" t="s">
        <v>5796</v>
      </c>
      <c r="V2259" s="14">
        <v>1</v>
      </c>
      <c r="W2259" s="14">
        <v>1</v>
      </c>
      <c r="X2259" s="14" t="s">
        <v>270</v>
      </c>
      <c r="Y2259">
        <v>264</v>
      </c>
      <c r="Z2259" t="s">
        <v>505</v>
      </c>
      <c r="AA2259">
        <f t="shared" si="35"/>
        <v>2</v>
      </c>
    </row>
    <row r="2260" spans="1:27" x14ac:dyDescent="0.2">
      <c r="A2260">
        <v>3641</v>
      </c>
      <c r="B2260" s="1" t="s">
        <v>6136</v>
      </c>
      <c r="C2260" t="s">
        <v>3985</v>
      </c>
      <c r="D2260" s="9">
        <v>163</v>
      </c>
      <c r="E2260" s="9" t="s">
        <v>259</v>
      </c>
      <c r="F2260" s="9" t="s">
        <v>721</v>
      </c>
      <c r="G2260" s="10">
        <v>21</v>
      </c>
      <c r="H2260" s="10" t="s">
        <v>301</v>
      </c>
      <c r="I2260" s="10">
        <v>1945</v>
      </c>
      <c r="J2260" s="11" t="s">
        <v>6137</v>
      </c>
      <c r="K2260" s="12" t="s">
        <v>415</v>
      </c>
      <c r="L2260" s="13" t="s">
        <v>177</v>
      </c>
      <c r="M2260" t="s">
        <v>263</v>
      </c>
      <c r="N2260" t="s">
        <v>280</v>
      </c>
      <c r="Q2260" t="s">
        <v>281</v>
      </c>
      <c r="S2260" s="9"/>
      <c r="T2260">
        <v>4</v>
      </c>
      <c r="U2260" s="210" t="s">
        <v>5796</v>
      </c>
      <c r="V2260" s="14">
        <v>1</v>
      </c>
      <c r="W2260" s="14">
        <v>1</v>
      </c>
      <c r="X2260" s="14" t="s">
        <v>270</v>
      </c>
      <c r="Y2260">
        <v>163</v>
      </c>
      <c r="Z2260" t="s">
        <v>18167</v>
      </c>
      <c r="AA2260">
        <f t="shared" si="35"/>
        <v>1</v>
      </c>
    </row>
    <row r="2261" spans="1:27" x14ac:dyDescent="0.2">
      <c r="A2261">
        <v>7123</v>
      </c>
      <c r="B2261" s="1" t="s">
        <v>6147</v>
      </c>
      <c r="C2261" t="s">
        <v>2040</v>
      </c>
      <c r="D2261" s="9" t="s">
        <v>3722</v>
      </c>
      <c r="E2261" s="9" t="s">
        <v>259</v>
      </c>
      <c r="F2261" s="9" t="s">
        <v>721</v>
      </c>
      <c r="G2261" s="10">
        <v>21</v>
      </c>
      <c r="H2261" s="10" t="s">
        <v>301</v>
      </c>
      <c r="I2261" s="10">
        <v>1945</v>
      </c>
      <c r="J2261" s="148" t="s">
        <v>6137</v>
      </c>
      <c r="K2261" s="116" t="s">
        <v>415</v>
      </c>
      <c r="L2261" s="13" t="s">
        <v>6148</v>
      </c>
      <c r="M2261" t="s">
        <v>332</v>
      </c>
      <c r="N2261" t="s">
        <v>333</v>
      </c>
      <c r="Q2261" t="s">
        <v>334</v>
      </c>
      <c r="S2261" s="9"/>
      <c r="T2261">
        <v>4</v>
      </c>
      <c r="U2261" s="210" t="s">
        <v>5796</v>
      </c>
      <c r="V2261" s="14">
        <v>1</v>
      </c>
      <c r="W2261" s="14">
        <v>1</v>
      </c>
      <c r="X2261" s="14" t="s">
        <v>270</v>
      </c>
      <c r="Y2261">
        <v>608</v>
      </c>
      <c r="Z2261" t="s">
        <v>271</v>
      </c>
      <c r="AA2261">
        <f t="shared" si="35"/>
        <v>2</v>
      </c>
    </row>
    <row r="2262" spans="1:27" x14ac:dyDescent="0.2">
      <c r="A2262">
        <v>5745</v>
      </c>
      <c r="B2262" s="1" t="s">
        <v>6149</v>
      </c>
      <c r="C2262" t="s">
        <v>2805</v>
      </c>
      <c r="D2262" s="9" t="s">
        <v>4291</v>
      </c>
      <c r="E2262" s="9" t="s">
        <v>2806</v>
      </c>
      <c r="F2262" s="9" t="s">
        <v>532</v>
      </c>
      <c r="G2262" s="10">
        <v>22</v>
      </c>
      <c r="H2262" s="10" t="s">
        <v>301</v>
      </c>
      <c r="I2262" s="10">
        <v>1945</v>
      </c>
      <c r="J2262" s="11">
        <v>16549</v>
      </c>
      <c r="K2262" s="12" t="s">
        <v>237</v>
      </c>
      <c r="L2262" s="13" t="s">
        <v>6150</v>
      </c>
      <c r="M2262" t="s">
        <v>290</v>
      </c>
      <c r="N2262" t="s">
        <v>291</v>
      </c>
      <c r="O2262" t="s">
        <v>760</v>
      </c>
      <c r="S2262" s="9"/>
      <c r="T2262">
        <v>4</v>
      </c>
      <c r="U2262" s="210" t="s">
        <v>5796</v>
      </c>
      <c r="V2262" s="14">
        <v>1</v>
      </c>
      <c r="W2262" s="14">
        <v>1</v>
      </c>
      <c r="X2262" s="14" t="s">
        <v>294</v>
      </c>
      <c r="Y2262" t="s">
        <v>4291</v>
      </c>
      <c r="Z2262" t="s">
        <v>2808</v>
      </c>
      <c r="AA2262">
        <f t="shared" si="35"/>
        <v>1</v>
      </c>
    </row>
    <row r="2263" spans="1:27" x14ac:dyDescent="0.2">
      <c r="A2263">
        <v>1342</v>
      </c>
      <c r="B2263" s="1" t="s">
        <v>6145</v>
      </c>
      <c r="C2263" t="s">
        <v>1027</v>
      </c>
      <c r="D2263" s="9" t="s">
        <v>4972</v>
      </c>
      <c r="E2263" s="9" t="s">
        <v>259</v>
      </c>
      <c r="F2263" s="9" t="s">
        <v>532</v>
      </c>
      <c r="G2263" s="10">
        <v>22</v>
      </c>
      <c r="H2263" s="10" t="s">
        <v>301</v>
      </c>
      <c r="I2263" s="10">
        <v>1945</v>
      </c>
      <c r="J2263" s="11">
        <v>16549</v>
      </c>
      <c r="K2263" s="12" t="s">
        <v>237</v>
      </c>
      <c r="L2263" s="13" t="s">
        <v>6146</v>
      </c>
      <c r="M2263" t="s">
        <v>753</v>
      </c>
      <c r="S2263" s="9"/>
      <c r="T2263">
        <v>4</v>
      </c>
      <c r="U2263" s="210" t="s">
        <v>5796</v>
      </c>
      <c r="V2263" s="14">
        <v>1</v>
      </c>
      <c r="W2263" s="14">
        <v>1</v>
      </c>
      <c r="X2263" s="14" t="s">
        <v>294</v>
      </c>
      <c r="Y2263" t="s">
        <v>4077</v>
      </c>
      <c r="Z2263" t="s">
        <v>1419</v>
      </c>
      <c r="AA2263">
        <f t="shared" si="35"/>
        <v>2</v>
      </c>
    </row>
    <row r="2264" spans="1:27" x14ac:dyDescent="0.2">
      <c r="A2264">
        <v>4235</v>
      </c>
      <c r="B2264" s="1" t="s">
        <v>6155</v>
      </c>
      <c r="C2264" t="s">
        <v>1027</v>
      </c>
      <c r="D2264" s="9">
        <v>107</v>
      </c>
      <c r="E2264" s="9" t="s">
        <v>259</v>
      </c>
      <c r="F2264" s="9" t="s">
        <v>1416</v>
      </c>
      <c r="G2264" s="10">
        <v>22</v>
      </c>
      <c r="H2264" s="10" t="s">
        <v>301</v>
      </c>
      <c r="I2264" s="10">
        <v>1945</v>
      </c>
      <c r="J2264" s="11">
        <v>16549</v>
      </c>
      <c r="K2264" s="12" t="s">
        <v>237</v>
      </c>
      <c r="L2264" s="13" t="s">
        <v>6156</v>
      </c>
      <c r="M2264" t="s">
        <v>290</v>
      </c>
      <c r="O2264" t="s">
        <v>5429</v>
      </c>
      <c r="S2264" s="9"/>
      <c r="T2264">
        <v>4</v>
      </c>
      <c r="U2264" s="210" t="s">
        <v>5796</v>
      </c>
      <c r="V2264" s="14">
        <v>1</v>
      </c>
      <c r="W2264" s="14">
        <v>1</v>
      </c>
      <c r="X2264" s="14" t="s">
        <v>270</v>
      </c>
      <c r="Y2264">
        <v>107</v>
      </c>
      <c r="Z2264" t="s">
        <v>1419</v>
      </c>
      <c r="AA2264">
        <f t="shared" si="35"/>
        <v>1</v>
      </c>
    </row>
    <row r="2265" spans="1:27" x14ac:dyDescent="0.2">
      <c r="A2265">
        <v>2577</v>
      </c>
      <c r="B2265" s="1" t="s">
        <v>6141</v>
      </c>
      <c r="C2265" t="s">
        <v>1027</v>
      </c>
      <c r="D2265" s="9" t="s">
        <v>5139</v>
      </c>
      <c r="E2265" s="9" t="s">
        <v>259</v>
      </c>
      <c r="F2265" s="9" t="s">
        <v>532</v>
      </c>
      <c r="G2265" s="10">
        <v>22</v>
      </c>
      <c r="H2265" s="10" t="s">
        <v>301</v>
      </c>
      <c r="I2265" s="10">
        <v>1945</v>
      </c>
      <c r="J2265" s="11">
        <v>16549</v>
      </c>
      <c r="K2265" s="12" t="s">
        <v>237</v>
      </c>
      <c r="L2265" s="13" t="s">
        <v>18765</v>
      </c>
      <c r="M2265" t="s">
        <v>290</v>
      </c>
      <c r="N2265" t="s">
        <v>291</v>
      </c>
      <c r="O2265" t="s">
        <v>4680</v>
      </c>
      <c r="S2265" s="9"/>
      <c r="T2265">
        <v>4</v>
      </c>
      <c r="U2265" s="210" t="s">
        <v>5796</v>
      </c>
      <c r="V2265" s="14">
        <v>1</v>
      </c>
      <c r="W2265" s="14">
        <v>1</v>
      </c>
      <c r="X2265" s="14" t="s">
        <v>294</v>
      </c>
      <c r="Y2265" t="s">
        <v>1199</v>
      </c>
      <c r="Z2265" t="s">
        <v>1419</v>
      </c>
      <c r="AA2265">
        <f t="shared" si="35"/>
        <v>2</v>
      </c>
    </row>
    <row r="2266" spans="1:27" x14ac:dyDescent="0.2">
      <c r="A2266">
        <v>847</v>
      </c>
      <c r="B2266" s="1" t="s">
        <v>6151</v>
      </c>
      <c r="C2266" t="s">
        <v>2221</v>
      </c>
      <c r="D2266" s="9" t="s">
        <v>4803</v>
      </c>
      <c r="E2266" s="9" t="s">
        <v>275</v>
      </c>
      <c r="F2266" s="9" t="s">
        <v>413</v>
      </c>
      <c r="G2266" s="10">
        <v>22</v>
      </c>
      <c r="H2266" s="10" t="s">
        <v>301</v>
      </c>
      <c r="I2266" s="10">
        <v>1945</v>
      </c>
      <c r="J2266" s="11">
        <v>16549</v>
      </c>
      <c r="K2266" s="12" t="s">
        <v>237</v>
      </c>
      <c r="L2266" s="13" t="s">
        <v>6152</v>
      </c>
      <c r="M2266" t="s">
        <v>332</v>
      </c>
      <c r="N2266" t="s">
        <v>333</v>
      </c>
      <c r="Q2266" t="s">
        <v>334</v>
      </c>
      <c r="S2266" s="9"/>
      <c r="T2266">
        <v>4</v>
      </c>
      <c r="U2266" s="210" t="s">
        <v>5796</v>
      </c>
      <c r="V2266" s="14">
        <v>1</v>
      </c>
      <c r="W2266" s="14">
        <v>1</v>
      </c>
      <c r="X2266" s="14" t="s">
        <v>270</v>
      </c>
      <c r="Y2266" t="s">
        <v>4803</v>
      </c>
      <c r="Z2266" t="s">
        <v>505</v>
      </c>
      <c r="AA2266">
        <f t="shared" si="35"/>
        <v>1</v>
      </c>
    </row>
    <row r="2267" spans="1:27" x14ac:dyDescent="0.2">
      <c r="A2267">
        <v>6725</v>
      </c>
      <c r="B2267" s="1" t="s">
        <v>6153</v>
      </c>
      <c r="C2267" t="s">
        <v>1798</v>
      </c>
      <c r="D2267" s="9">
        <v>684</v>
      </c>
      <c r="E2267" s="9" t="s">
        <v>876</v>
      </c>
      <c r="F2267" s="9" t="s">
        <v>260</v>
      </c>
      <c r="G2267" s="10">
        <v>22</v>
      </c>
      <c r="H2267" s="10" t="s">
        <v>301</v>
      </c>
      <c r="I2267" s="10">
        <v>1945</v>
      </c>
      <c r="J2267" s="11">
        <v>16549</v>
      </c>
      <c r="K2267" s="12" t="s">
        <v>237</v>
      </c>
      <c r="L2267" s="13" t="s">
        <v>6154</v>
      </c>
      <c r="M2267" t="s">
        <v>332</v>
      </c>
      <c r="N2267" t="s">
        <v>333</v>
      </c>
      <c r="Q2267" t="s">
        <v>334</v>
      </c>
      <c r="S2267" s="9"/>
      <c r="T2267">
        <v>4</v>
      </c>
      <c r="U2267" s="210" t="s">
        <v>5796</v>
      </c>
      <c r="V2267" s="14">
        <v>1</v>
      </c>
      <c r="W2267" s="14">
        <v>1</v>
      </c>
      <c r="X2267" s="14" t="s">
        <v>270</v>
      </c>
      <c r="Y2267">
        <v>684</v>
      </c>
      <c r="Z2267" t="s">
        <v>271</v>
      </c>
      <c r="AA2267">
        <f t="shared" si="35"/>
        <v>1</v>
      </c>
    </row>
    <row r="2268" spans="1:27" x14ac:dyDescent="0.2">
      <c r="A2268">
        <v>4986</v>
      </c>
      <c r="B2268" s="1" t="s">
        <v>6142</v>
      </c>
      <c r="C2268" t="s">
        <v>2221</v>
      </c>
      <c r="D2268" s="9" t="s">
        <v>6143</v>
      </c>
      <c r="E2268" s="9" t="s">
        <v>275</v>
      </c>
      <c r="F2268" s="9" t="s">
        <v>312</v>
      </c>
      <c r="G2268" s="10">
        <v>22</v>
      </c>
      <c r="H2268" s="10" t="s">
        <v>301</v>
      </c>
      <c r="I2268" s="10">
        <v>1945</v>
      </c>
      <c r="J2268" s="11">
        <v>16549</v>
      </c>
      <c r="K2268" s="12" t="s">
        <v>237</v>
      </c>
      <c r="L2268" s="13" t="s">
        <v>6144</v>
      </c>
      <c r="M2268" t="s">
        <v>263</v>
      </c>
      <c r="N2268" t="s">
        <v>280</v>
      </c>
      <c r="Q2268" t="s">
        <v>281</v>
      </c>
      <c r="S2268" s="9"/>
      <c r="T2268">
        <v>4</v>
      </c>
      <c r="U2268" s="210" t="s">
        <v>5796</v>
      </c>
      <c r="V2268" s="14">
        <v>1</v>
      </c>
      <c r="W2268" s="14">
        <v>1</v>
      </c>
      <c r="X2268" s="14" t="s">
        <v>270</v>
      </c>
      <c r="Y2268" t="s">
        <v>4803</v>
      </c>
      <c r="Z2268" t="s">
        <v>505</v>
      </c>
      <c r="AA2268">
        <f t="shared" si="35"/>
        <v>2</v>
      </c>
    </row>
    <row r="2269" spans="1:27" x14ac:dyDescent="0.2">
      <c r="A2269">
        <v>3261</v>
      </c>
      <c r="B2269" s="1" t="s">
        <v>6160</v>
      </c>
      <c r="C2269" t="s">
        <v>1027</v>
      </c>
      <c r="D2269" s="9">
        <v>107</v>
      </c>
      <c r="E2269" s="9" t="s">
        <v>259</v>
      </c>
      <c r="F2269" s="9" t="s">
        <v>1416</v>
      </c>
      <c r="G2269" s="10">
        <v>22</v>
      </c>
      <c r="H2269" s="10" t="s">
        <v>301</v>
      </c>
      <c r="I2269" s="10">
        <v>1945</v>
      </c>
      <c r="J2269" s="11" t="s">
        <v>6158</v>
      </c>
      <c r="K2269" s="12" t="s">
        <v>415</v>
      </c>
      <c r="L2269" s="29" t="s">
        <v>6161</v>
      </c>
      <c r="M2269" t="s">
        <v>332</v>
      </c>
      <c r="N2269" t="s">
        <v>333</v>
      </c>
      <c r="Q2269" t="s">
        <v>334</v>
      </c>
      <c r="S2269" s="9"/>
      <c r="T2269">
        <v>4</v>
      </c>
      <c r="U2269" s="210" t="s">
        <v>5796</v>
      </c>
      <c r="V2269" s="14">
        <v>1</v>
      </c>
      <c r="W2269" s="14">
        <v>1</v>
      </c>
      <c r="X2269" s="14" t="s">
        <v>270</v>
      </c>
      <c r="Y2269">
        <v>107</v>
      </c>
      <c r="Z2269" t="s">
        <v>1419</v>
      </c>
      <c r="AA2269">
        <f t="shared" si="35"/>
        <v>1</v>
      </c>
    </row>
    <row r="2270" spans="1:27" x14ac:dyDescent="0.2">
      <c r="A2270">
        <v>3232</v>
      </c>
      <c r="B2270" s="1" t="s">
        <v>6138</v>
      </c>
      <c r="C2270" t="s">
        <v>2221</v>
      </c>
      <c r="D2270" s="9" t="s">
        <v>6139</v>
      </c>
      <c r="E2270" s="9" t="s">
        <v>275</v>
      </c>
      <c r="F2270" s="9" t="s">
        <v>312</v>
      </c>
      <c r="G2270" s="10">
        <v>22</v>
      </c>
      <c r="H2270" s="10" t="s">
        <v>301</v>
      </c>
      <c r="I2270" s="10">
        <v>1945</v>
      </c>
      <c r="J2270" s="11">
        <v>16549</v>
      </c>
      <c r="K2270" s="12" t="s">
        <v>415</v>
      </c>
      <c r="L2270" s="13" t="s">
        <v>6140</v>
      </c>
      <c r="M2270" t="s">
        <v>332</v>
      </c>
      <c r="N2270" t="s">
        <v>333</v>
      </c>
      <c r="Q2270" t="s">
        <v>334</v>
      </c>
      <c r="S2270" s="9"/>
      <c r="T2270">
        <v>4</v>
      </c>
      <c r="U2270" s="210" t="s">
        <v>5796</v>
      </c>
      <c r="V2270" s="14">
        <v>1</v>
      </c>
      <c r="W2270" s="14">
        <v>1</v>
      </c>
      <c r="X2270" s="14" t="s">
        <v>270</v>
      </c>
      <c r="Y2270" t="s">
        <v>4803</v>
      </c>
      <c r="Z2270" t="s">
        <v>505</v>
      </c>
      <c r="AA2270">
        <f t="shared" si="35"/>
        <v>3</v>
      </c>
    </row>
    <row r="2271" spans="1:27" x14ac:dyDescent="0.2">
      <c r="A2271">
        <v>4197</v>
      </c>
      <c r="B2271" s="1" t="s">
        <v>6157</v>
      </c>
      <c r="C2271" t="s">
        <v>1027</v>
      </c>
      <c r="D2271" s="9" t="s">
        <v>1479</v>
      </c>
      <c r="E2271" s="9" t="s">
        <v>259</v>
      </c>
      <c r="F2271" s="9" t="s">
        <v>1416</v>
      </c>
      <c r="G2271" s="10">
        <v>22</v>
      </c>
      <c r="H2271" s="10" t="s">
        <v>301</v>
      </c>
      <c r="I2271" s="10">
        <v>1945</v>
      </c>
      <c r="J2271" s="11" t="s">
        <v>6158</v>
      </c>
      <c r="K2271" s="12" t="s">
        <v>415</v>
      </c>
      <c r="L2271" s="13" t="s">
        <v>6159</v>
      </c>
      <c r="M2271" t="s">
        <v>332</v>
      </c>
      <c r="N2271" t="s">
        <v>333</v>
      </c>
      <c r="Q2271" t="s">
        <v>334</v>
      </c>
      <c r="S2271" s="9"/>
      <c r="T2271">
        <v>4</v>
      </c>
      <c r="U2271" s="210" t="s">
        <v>5796</v>
      </c>
      <c r="V2271" s="14">
        <v>1</v>
      </c>
      <c r="W2271" s="14">
        <v>1</v>
      </c>
      <c r="X2271" s="14" t="s">
        <v>270</v>
      </c>
      <c r="Y2271">
        <v>21</v>
      </c>
      <c r="Z2271" t="s">
        <v>271</v>
      </c>
      <c r="AA2271">
        <f t="shared" si="35"/>
        <v>2</v>
      </c>
    </row>
    <row r="2272" spans="1:27" x14ac:dyDescent="0.2">
      <c r="A2272">
        <v>2629</v>
      </c>
      <c r="B2272" s="1" t="s">
        <v>6162</v>
      </c>
      <c r="C2272" t="s">
        <v>284</v>
      </c>
      <c r="D2272" s="9" t="s">
        <v>6163</v>
      </c>
      <c r="E2272" s="9" t="s">
        <v>259</v>
      </c>
      <c r="F2272" s="9" t="s">
        <v>5601</v>
      </c>
      <c r="G2272" s="10">
        <v>23</v>
      </c>
      <c r="H2272" s="10" t="s">
        <v>301</v>
      </c>
      <c r="I2272" s="10">
        <v>1945</v>
      </c>
      <c r="J2272" s="11">
        <v>16550</v>
      </c>
      <c r="K2272" s="12" t="s">
        <v>237</v>
      </c>
      <c r="L2272" s="13" t="s">
        <v>6164</v>
      </c>
      <c r="M2272" t="s">
        <v>753</v>
      </c>
      <c r="S2272" s="9"/>
      <c r="T2272">
        <v>4</v>
      </c>
      <c r="U2272" s="210" t="s">
        <v>5796</v>
      </c>
      <c r="V2272" s="14">
        <v>1</v>
      </c>
      <c r="W2272" s="14">
        <v>1</v>
      </c>
      <c r="X2272" s="14" t="s">
        <v>270</v>
      </c>
      <c r="Y2272">
        <v>406</v>
      </c>
      <c r="Z2272" t="s">
        <v>505</v>
      </c>
      <c r="AA2272">
        <f t="shared" si="35"/>
        <v>3</v>
      </c>
    </row>
    <row r="2273" spans="1:27" x14ac:dyDescent="0.2">
      <c r="A2273">
        <v>3483</v>
      </c>
      <c r="B2273" s="1" t="s">
        <v>6167</v>
      </c>
      <c r="C2273" t="s">
        <v>1027</v>
      </c>
      <c r="D2273" s="9">
        <v>464</v>
      </c>
      <c r="E2273" s="9" t="s">
        <v>259</v>
      </c>
      <c r="F2273" s="9" t="s">
        <v>1416</v>
      </c>
      <c r="G2273" s="10">
        <v>23</v>
      </c>
      <c r="H2273" s="10" t="s">
        <v>301</v>
      </c>
      <c r="I2273" s="10">
        <v>1945</v>
      </c>
      <c r="J2273" s="11" t="s">
        <v>6168</v>
      </c>
      <c r="K2273" s="12" t="s">
        <v>415</v>
      </c>
      <c r="L2273" s="117" t="s">
        <v>18131</v>
      </c>
      <c r="M2273" t="s">
        <v>332</v>
      </c>
      <c r="N2273" t="s">
        <v>333</v>
      </c>
      <c r="Q2273" t="s">
        <v>334</v>
      </c>
      <c r="S2273" s="9"/>
      <c r="T2273">
        <v>4</v>
      </c>
      <c r="U2273" s="210" t="s">
        <v>5796</v>
      </c>
      <c r="V2273" s="14">
        <v>1</v>
      </c>
      <c r="W2273" s="14">
        <v>1</v>
      </c>
      <c r="X2273" s="14" t="s">
        <v>270</v>
      </c>
      <c r="Y2273">
        <v>464</v>
      </c>
      <c r="Z2273" t="s">
        <v>271</v>
      </c>
      <c r="AA2273">
        <f t="shared" si="35"/>
        <v>1</v>
      </c>
    </row>
    <row r="2274" spans="1:27" x14ac:dyDescent="0.2">
      <c r="A2274">
        <v>3600</v>
      </c>
      <c r="B2274" s="1" t="s">
        <v>6169</v>
      </c>
      <c r="C2274" t="s">
        <v>1027</v>
      </c>
      <c r="D2274" s="9">
        <v>464</v>
      </c>
      <c r="E2274" s="9" t="s">
        <v>259</v>
      </c>
      <c r="F2274" s="9" t="s">
        <v>1416</v>
      </c>
      <c r="G2274" s="10">
        <v>23</v>
      </c>
      <c r="H2274" s="10" t="s">
        <v>301</v>
      </c>
      <c r="I2274" s="10">
        <v>1945</v>
      </c>
      <c r="J2274" s="11" t="s">
        <v>6168</v>
      </c>
      <c r="K2274" s="12" t="s">
        <v>415</v>
      </c>
      <c r="L2274" s="13" t="s">
        <v>18681</v>
      </c>
      <c r="M2274" t="s">
        <v>263</v>
      </c>
      <c r="N2274" t="s">
        <v>280</v>
      </c>
      <c r="Q2274" t="s">
        <v>281</v>
      </c>
      <c r="S2274" s="9"/>
      <c r="T2274">
        <v>4</v>
      </c>
      <c r="U2274" s="210" t="s">
        <v>5796</v>
      </c>
      <c r="V2274" s="14">
        <v>1</v>
      </c>
      <c r="W2274" s="14">
        <v>1</v>
      </c>
      <c r="X2274" s="14" t="s">
        <v>270</v>
      </c>
      <c r="Y2274">
        <v>464</v>
      </c>
      <c r="Z2274" t="s">
        <v>271</v>
      </c>
      <c r="AA2274">
        <f t="shared" si="35"/>
        <v>1</v>
      </c>
    </row>
    <row r="2275" spans="1:27" s="164" customFormat="1" x14ac:dyDescent="0.2">
      <c r="A2275" s="164">
        <v>3476</v>
      </c>
      <c r="B2275" s="165" t="s">
        <v>6165</v>
      </c>
      <c r="C2275" s="164" t="s">
        <v>1027</v>
      </c>
      <c r="D2275" s="166">
        <v>464</v>
      </c>
      <c r="E2275" s="167" t="s">
        <v>259</v>
      </c>
      <c r="F2275" s="167" t="s">
        <v>1416</v>
      </c>
      <c r="G2275" s="168">
        <v>23</v>
      </c>
      <c r="H2275" s="168" t="s">
        <v>301</v>
      </c>
      <c r="I2275" s="169">
        <v>1945</v>
      </c>
      <c r="J2275" s="170">
        <v>16550</v>
      </c>
      <c r="K2275" s="171"/>
      <c r="L2275" s="172" t="s">
        <v>6166</v>
      </c>
      <c r="M2275" s="173" t="s">
        <v>334</v>
      </c>
      <c r="S2275" s="167"/>
      <c r="T2275" s="164">
        <v>4</v>
      </c>
      <c r="U2275" s="216" t="s">
        <v>5796</v>
      </c>
      <c r="V2275" s="164">
        <v>1</v>
      </c>
      <c r="W2275" s="164">
        <v>1</v>
      </c>
      <c r="X2275" s="164" t="s">
        <v>270</v>
      </c>
      <c r="Y2275" s="164">
        <v>464</v>
      </c>
      <c r="Z2275" s="164" t="s">
        <v>271</v>
      </c>
      <c r="AA2275" s="164">
        <f t="shared" si="35"/>
        <v>1</v>
      </c>
    </row>
    <row r="2276" spans="1:27" x14ac:dyDescent="0.2">
      <c r="A2276">
        <v>214</v>
      </c>
      <c r="B2276" s="1" t="s">
        <v>6170</v>
      </c>
      <c r="C2276" t="s">
        <v>284</v>
      </c>
      <c r="D2276" s="9" t="s">
        <v>6171</v>
      </c>
      <c r="E2276" s="9" t="s">
        <v>259</v>
      </c>
      <c r="F2276" s="9" t="s">
        <v>532</v>
      </c>
      <c r="G2276" s="10">
        <v>24</v>
      </c>
      <c r="H2276" s="10" t="s">
        <v>301</v>
      </c>
      <c r="I2276" s="10">
        <v>1945</v>
      </c>
      <c r="J2276" s="11">
        <v>16551</v>
      </c>
      <c r="K2276" s="12" t="s">
        <v>237</v>
      </c>
      <c r="L2276" s="13" t="s">
        <v>6172</v>
      </c>
      <c r="M2276" t="s">
        <v>753</v>
      </c>
      <c r="S2276" s="9"/>
      <c r="T2276">
        <v>4</v>
      </c>
      <c r="U2276" s="210" t="s">
        <v>5796</v>
      </c>
      <c r="V2276" s="14">
        <v>1</v>
      </c>
      <c r="W2276" s="14">
        <v>1</v>
      </c>
      <c r="X2276" s="14" t="s">
        <v>294</v>
      </c>
      <c r="Y2276" t="s">
        <v>3929</v>
      </c>
      <c r="Z2276" t="s">
        <v>271</v>
      </c>
      <c r="AA2276">
        <f t="shared" si="35"/>
        <v>7</v>
      </c>
    </row>
    <row r="2277" spans="1:27" x14ac:dyDescent="0.2">
      <c r="A2277">
        <v>7764</v>
      </c>
      <c r="B2277" s="1" t="s">
        <v>6175</v>
      </c>
      <c r="C2277" t="s">
        <v>1027</v>
      </c>
      <c r="D2277" s="9" t="s">
        <v>1107</v>
      </c>
      <c r="E2277" s="9" t="s">
        <v>259</v>
      </c>
      <c r="F2277" s="9" t="s">
        <v>776</v>
      </c>
      <c r="G2277" s="10">
        <v>24</v>
      </c>
      <c r="H2277" s="10" t="s">
        <v>301</v>
      </c>
      <c r="I2277" s="10">
        <v>1945</v>
      </c>
      <c r="J2277" s="11">
        <v>16551</v>
      </c>
      <c r="K2277" s="12" t="s">
        <v>237</v>
      </c>
      <c r="L2277" s="13" t="s">
        <v>6172</v>
      </c>
      <c r="M2277" t="s">
        <v>753</v>
      </c>
      <c r="S2277" s="9"/>
      <c r="T2277">
        <v>4</v>
      </c>
      <c r="U2277" s="210" t="s">
        <v>5796</v>
      </c>
      <c r="V2277" s="14">
        <v>1</v>
      </c>
      <c r="W2277" s="14">
        <v>1</v>
      </c>
      <c r="X2277" s="14" t="s">
        <v>294</v>
      </c>
      <c r="Y2277" t="s">
        <v>1107</v>
      </c>
      <c r="Z2277" t="s">
        <v>271</v>
      </c>
      <c r="AA2277">
        <f t="shared" si="35"/>
        <v>1</v>
      </c>
    </row>
    <row r="2278" spans="1:27" x14ac:dyDescent="0.2">
      <c r="A2278">
        <v>3727</v>
      </c>
      <c r="B2278" s="1" t="s">
        <v>6173</v>
      </c>
      <c r="C2278" t="s">
        <v>503</v>
      </c>
      <c r="D2278" s="9" t="s">
        <v>3625</v>
      </c>
      <c r="E2278" s="9" t="s">
        <v>259</v>
      </c>
      <c r="F2278" s="9" t="s">
        <v>532</v>
      </c>
      <c r="G2278" s="10">
        <v>24</v>
      </c>
      <c r="H2278" s="10" t="s">
        <v>301</v>
      </c>
      <c r="I2278" s="10">
        <v>1945</v>
      </c>
      <c r="J2278" s="11">
        <v>16551</v>
      </c>
      <c r="K2278" s="12" t="s">
        <v>237</v>
      </c>
      <c r="L2278" s="13" t="s">
        <v>6174</v>
      </c>
      <c r="M2278" t="s">
        <v>290</v>
      </c>
      <c r="N2278" t="s">
        <v>291</v>
      </c>
      <c r="O2278" t="s">
        <v>292</v>
      </c>
      <c r="S2278" s="9"/>
      <c r="T2278">
        <v>4</v>
      </c>
      <c r="U2278" s="210" t="s">
        <v>5796</v>
      </c>
      <c r="V2278" s="14">
        <v>1</v>
      </c>
      <c r="W2278" s="14">
        <v>1</v>
      </c>
      <c r="X2278" s="14" t="s">
        <v>294</v>
      </c>
      <c r="Y2278" t="s">
        <v>3625</v>
      </c>
      <c r="Z2278" t="s">
        <v>505</v>
      </c>
      <c r="AA2278">
        <f t="shared" si="35"/>
        <v>1</v>
      </c>
    </row>
    <row r="2279" spans="1:27" x14ac:dyDescent="0.2">
      <c r="A2279">
        <v>2290</v>
      </c>
      <c r="B2279" s="1" t="s">
        <v>6176</v>
      </c>
      <c r="C2279" t="s">
        <v>1008</v>
      </c>
      <c r="D2279" s="9" t="s">
        <v>6177</v>
      </c>
      <c r="E2279" s="9" t="s">
        <v>259</v>
      </c>
      <c r="F2279" s="9" t="s">
        <v>721</v>
      </c>
      <c r="G2279" s="10">
        <v>24</v>
      </c>
      <c r="H2279" s="10" t="s">
        <v>301</v>
      </c>
      <c r="I2279" s="10">
        <v>1945</v>
      </c>
      <c r="J2279" s="11" t="s">
        <v>6178</v>
      </c>
      <c r="K2279" s="12" t="s">
        <v>415</v>
      </c>
      <c r="L2279" s="13" t="s">
        <v>6179</v>
      </c>
      <c r="M2279" t="s">
        <v>290</v>
      </c>
      <c r="N2279" t="s">
        <v>573</v>
      </c>
      <c r="O2279" t="s">
        <v>320</v>
      </c>
      <c r="S2279" s="9"/>
      <c r="T2279">
        <v>4</v>
      </c>
      <c r="U2279" s="210" t="s">
        <v>5796</v>
      </c>
      <c r="V2279" s="14">
        <v>1</v>
      </c>
      <c r="W2279" s="14">
        <v>1</v>
      </c>
      <c r="X2279" s="14" t="s">
        <v>270</v>
      </c>
      <c r="Y2279">
        <v>109</v>
      </c>
      <c r="Z2279" t="s">
        <v>271</v>
      </c>
      <c r="AA2279">
        <f t="shared" si="35"/>
        <v>3</v>
      </c>
    </row>
    <row r="2280" spans="1:27" x14ac:dyDescent="0.2">
      <c r="A2280">
        <v>188</v>
      </c>
      <c r="B2280" s="1" t="s">
        <v>6180</v>
      </c>
      <c r="C2280" t="s">
        <v>1523</v>
      </c>
      <c r="D2280" s="9" t="s">
        <v>6181</v>
      </c>
      <c r="E2280" s="9" t="s">
        <v>259</v>
      </c>
      <c r="F2280" s="9" t="s">
        <v>5601</v>
      </c>
      <c r="G2280" s="10">
        <v>24</v>
      </c>
      <c r="H2280" s="10" t="s">
        <v>301</v>
      </c>
      <c r="I2280" s="10">
        <v>1945</v>
      </c>
      <c r="J2280" s="11" t="s">
        <v>6178</v>
      </c>
      <c r="K2280" s="12" t="s">
        <v>415</v>
      </c>
      <c r="L2280" s="13" t="s">
        <v>6182</v>
      </c>
      <c r="M2280" t="s">
        <v>263</v>
      </c>
      <c r="N2280" t="s">
        <v>771</v>
      </c>
      <c r="O2280" t="s">
        <v>17852</v>
      </c>
      <c r="Q2280" t="s">
        <v>672</v>
      </c>
      <c r="S2280" s="9"/>
      <c r="T2280">
        <v>4</v>
      </c>
      <c r="U2280" s="210" t="s">
        <v>5796</v>
      </c>
      <c r="V2280" s="14">
        <v>1</v>
      </c>
      <c r="W2280" s="14">
        <v>1</v>
      </c>
      <c r="X2280" s="14" t="s">
        <v>270</v>
      </c>
      <c r="Y2280">
        <v>409</v>
      </c>
      <c r="Z2280" t="s">
        <v>505</v>
      </c>
      <c r="AA2280">
        <f t="shared" si="35"/>
        <v>2</v>
      </c>
    </row>
    <row r="2281" spans="1:27" x14ac:dyDescent="0.2">
      <c r="A2281">
        <v>3853</v>
      </c>
      <c r="B2281" s="1" t="s">
        <v>6185</v>
      </c>
      <c r="C2281" t="s">
        <v>2221</v>
      </c>
      <c r="D2281" s="9">
        <v>307</v>
      </c>
      <c r="E2281" s="9" t="s">
        <v>259</v>
      </c>
      <c r="F2281" s="9" t="s">
        <v>413</v>
      </c>
      <c r="G2281" s="10">
        <v>24</v>
      </c>
      <c r="H2281" s="10" t="s">
        <v>301</v>
      </c>
      <c r="I2281" s="10">
        <v>1945</v>
      </c>
      <c r="J2281" s="11" t="s">
        <v>6178</v>
      </c>
      <c r="K2281" s="12" t="s">
        <v>415</v>
      </c>
      <c r="L2281" s="13" t="s">
        <v>18647</v>
      </c>
      <c r="M2281" t="s">
        <v>263</v>
      </c>
      <c r="N2281" t="s">
        <v>588</v>
      </c>
      <c r="Q2281" t="s">
        <v>672</v>
      </c>
      <c r="S2281" s="9"/>
      <c r="T2281">
        <v>4</v>
      </c>
      <c r="U2281" s="210" t="s">
        <v>5796</v>
      </c>
      <c r="V2281" s="14">
        <v>1</v>
      </c>
      <c r="W2281" s="14">
        <v>1</v>
      </c>
      <c r="X2281" s="14" t="s">
        <v>270</v>
      </c>
      <c r="Y2281">
        <v>307</v>
      </c>
      <c r="Z2281" t="s">
        <v>505</v>
      </c>
      <c r="AA2281">
        <f t="shared" si="35"/>
        <v>1</v>
      </c>
    </row>
    <row r="2282" spans="1:27" x14ac:dyDescent="0.2">
      <c r="A2282">
        <v>2794</v>
      </c>
      <c r="B2282" s="1" t="s">
        <v>6183</v>
      </c>
      <c r="C2282" t="s">
        <v>2221</v>
      </c>
      <c r="D2282" s="9">
        <v>406</v>
      </c>
      <c r="E2282" s="9" t="s">
        <v>259</v>
      </c>
      <c r="F2282" s="9" t="s">
        <v>413</v>
      </c>
      <c r="G2282" s="10">
        <v>24</v>
      </c>
      <c r="H2282" s="10" t="s">
        <v>301</v>
      </c>
      <c r="I2282" s="10">
        <v>1945</v>
      </c>
      <c r="J2282" s="11" t="s">
        <v>6178</v>
      </c>
      <c r="K2282" s="12" t="s">
        <v>415</v>
      </c>
      <c r="L2282" s="13" t="s">
        <v>6184</v>
      </c>
      <c r="M2282" t="s">
        <v>263</v>
      </c>
      <c r="N2282" t="s">
        <v>280</v>
      </c>
      <c r="Q2282" t="s">
        <v>281</v>
      </c>
      <c r="S2282" s="9"/>
      <c r="T2282">
        <v>4</v>
      </c>
      <c r="U2282" s="210" t="s">
        <v>5796</v>
      </c>
      <c r="V2282" s="14">
        <v>1</v>
      </c>
      <c r="W2282" s="14">
        <v>1</v>
      </c>
      <c r="X2282" s="14" t="s">
        <v>270</v>
      </c>
      <c r="Y2282">
        <v>406</v>
      </c>
      <c r="Z2282" t="s">
        <v>505</v>
      </c>
      <c r="AA2282">
        <f t="shared" si="35"/>
        <v>1</v>
      </c>
    </row>
    <row r="2283" spans="1:27" x14ac:dyDescent="0.2">
      <c r="A2283">
        <v>5173</v>
      </c>
      <c r="B2283" s="1" t="s">
        <v>7777</v>
      </c>
      <c r="C2283" t="s">
        <v>507</v>
      </c>
      <c r="D2283" s="9"/>
      <c r="E2283" s="9" t="s">
        <v>508</v>
      </c>
      <c r="F2283" s="9"/>
      <c r="G2283" s="10">
        <v>24</v>
      </c>
      <c r="H2283" s="10" t="s">
        <v>301</v>
      </c>
      <c r="I2283" s="10">
        <v>1945</v>
      </c>
      <c r="J2283" s="23">
        <v>16551</v>
      </c>
      <c r="K2283" s="12"/>
      <c r="L2283" s="114" t="s">
        <v>7</v>
      </c>
      <c r="M2283" t="s">
        <v>290</v>
      </c>
      <c r="N2283" t="s">
        <v>291</v>
      </c>
      <c r="O2283" t="s">
        <v>93</v>
      </c>
      <c r="S2283" s="9"/>
      <c r="T2283" s="14">
        <v>4</v>
      </c>
      <c r="U2283" s="210" t="s">
        <v>5796</v>
      </c>
      <c r="V2283" s="14">
        <v>0</v>
      </c>
      <c r="W2283" s="14">
        <v>1</v>
      </c>
      <c r="X2283" s="14" t="s">
        <v>294</v>
      </c>
      <c r="Y2283" t="s">
        <v>334</v>
      </c>
      <c r="Z2283" t="s">
        <v>18167</v>
      </c>
      <c r="AA2283">
        <f t="shared" si="35"/>
        <v>1</v>
      </c>
    </row>
    <row r="2284" spans="1:27" x14ac:dyDescent="0.2">
      <c r="A2284">
        <v>247</v>
      </c>
      <c r="B2284" s="1" t="s">
        <v>6186</v>
      </c>
      <c r="C2284" t="s">
        <v>284</v>
      </c>
      <c r="D2284" s="9" t="s">
        <v>6187</v>
      </c>
      <c r="E2284" s="9" t="s">
        <v>259</v>
      </c>
      <c r="F2284" s="9" t="s">
        <v>532</v>
      </c>
      <c r="G2284" s="10">
        <v>25</v>
      </c>
      <c r="H2284" s="10" t="s">
        <v>301</v>
      </c>
      <c r="I2284" s="10">
        <v>1945</v>
      </c>
      <c r="J2284" s="11">
        <v>16552</v>
      </c>
      <c r="K2284" s="12" t="s">
        <v>237</v>
      </c>
      <c r="L2284" s="13" t="s">
        <v>6188</v>
      </c>
      <c r="M2284" t="s">
        <v>290</v>
      </c>
      <c r="N2284" t="s">
        <v>291</v>
      </c>
      <c r="O2284" t="s">
        <v>760</v>
      </c>
      <c r="S2284" s="9"/>
      <c r="T2284">
        <v>4</v>
      </c>
      <c r="U2284" s="210" t="s">
        <v>5796</v>
      </c>
      <c r="V2284" s="14">
        <v>1</v>
      </c>
      <c r="W2284" s="14">
        <v>1</v>
      </c>
      <c r="X2284" s="14" t="s">
        <v>294</v>
      </c>
      <c r="Y2284" t="s">
        <v>3625</v>
      </c>
      <c r="Z2284" t="s">
        <v>271</v>
      </c>
      <c r="AA2284">
        <f t="shared" si="35"/>
        <v>6</v>
      </c>
    </row>
    <row r="2285" spans="1:27" x14ac:dyDescent="0.2">
      <c r="A2285">
        <v>6150</v>
      </c>
      <c r="B2285" s="1" t="s">
        <v>5984</v>
      </c>
      <c r="C2285" t="s">
        <v>3985</v>
      </c>
      <c r="D2285" s="9">
        <v>142</v>
      </c>
      <c r="E2285" s="9" t="s">
        <v>259</v>
      </c>
      <c r="F2285" s="9" t="s">
        <v>721</v>
      </c>
      <c r="G2285" s="10">
        <v>25</v>
      </c>
      <c r="H2285" s="10" t="s">
        <v>301</v>
      </c>
      <c r="I2285" s="10">
        <v>1945</v>
      </c>
      <c r="J2285" s="11">
        <v>16552</v>
      </c>
      <c r="K2285" s="12" t="s">
        <v>237</v>
      </c>
      <c r="L2285" s="13" t="s">
        <v>5985</v>
      </c>
      <c r="M2285" t="s">
        <v>290</v>
      </c>
      <c r="N2285" t="s">
        <v>291</v>
      </c>
      <c r="O2285" t="s">
        <v>320</v>
      </c>
      <c r="S2285" s="9"/>
      <c r="T2285">
        <v>4</v>
      </c>
      <c r="U2285" s="210" t="s">
        <v>5796</v>
      </c>
      <c r="V2285" s="14">
        <v>1</v>
      </c>
      <c r="W2285" s="14">
        <v>1</v>
      </c>
      <c r="X2285" s="14" t="s">
        <v>270</v>
      </c>
      <c r="Y2285">
        <v>142</v>
      </c>
      <c r="Z2285" t="s">
        <v>18167</v>
      </c>
      <c r="AA2285">
        <f t="shared" si="35"/>
        <v>1</v>
      </c>
    </row>
    <row r="2286" spans="1:27" x14ac:dyDescent="0.2">
      <c r="A2286">
        <v>4573</v>
      </c>
      <c r="B2286" s="1" t="s">
        <v>6192</v>
      </c>
      <c r="C2286" t="s">
        <v>3985</v>
      </c>
      <c r="D2286" s="9" t="s">
        <v>6193</v>
      </c>
      <c r="E2286" s="9" t="s">
        <v>259</v>
      </c>
      <c r="F2286" s="9" t="s">
        <v>721</v>
      </c>
      <c r="G2286" s="10">
        <v>25</v>
      </c>
      <c r="H2286" s="10" t="s">
        <v>301</v>
      </c>
      <c r="I2286" s="10">
        <v>1945</v>
      </c>
      <c r="J2286" s="11">
        <v>16552</v>
      </c>
      <c r="K2286" s="12" t="s">
        <v>237</v>
      </c>
      <c r="L2286" s="13" t="s">
        <v>6194</v>
      </c>
      <c r="M2286" t="s">
        <v>290</v>
      </c>
      <c r="N2286" t="s">
        <v>291</v>
      </c>
      <c r="O2286" t="s">
        <v>695</v>
      </c>
      <c r="S2286" s="9"/>
      <c r="T2286">
        <v>4</v>
      </c>
      <c r="U2286" s="210" t="s">
        <v>5796</v>
      </c>
      <c r="V2286" s="14">
        <v>1</v>
      </c>
      <c r="W2286" s="14">
        <v>1</v>
      </c>
      <c r="X2286" s="14" t="s">
        <v>270</v>
      </c>
      <c r="Y2286">
        <v>142</v>
      </c>
      <c r="Z2286" t="s">
        <v>18167</v>
      </c>
      <c r="AA2286">
        <f t="shared" si="35"/>
        <v>2</v>
      </c>
    </row>
    <row r="2287" spans="1:27" x14ac:dyDescent="0.2">
      <c r="A2287">
        <v>3389</v>
      </c>
      <c r="B2287" s="1" t="s">
        <v>5983</v>
      </c>
      <c r="C2287" t="s">
        <v>3985</v>
      </c>
      <c r="D2287" s="9">
        <v>163</v>
      </c>
      <c r="E2287" s="9" t="s">
        <v>259</v>
      </c>
      <c r="F2287" s="9" t="s">
        <v>721</v>
      </c>
      <c r="G2287" s="10">
        <v>25</v>
      </c>
      <c r="H2287" s="10" t="s">
        <v>301</v>
      </c>
      <c r="I2287" s="10">
        <v>1945</v>
      </c>
      <c r="J2287" s="11">
        <v>16552</v>
      </c>
      <c r="K2287" s="12" t="s">
        <v>237</v>
      </c>
      <c r="L2287" s="13" t="s">
        <v>18477</v>
      </c>
      <c r="M2287" t="s">
        <v>290</v>
      </c>
      <c r="N2287" t="s">
        <v>291</v>
      </c>
      <c r="O2287" t="s">
        <v>695</v>
      </c>
      <c r="S2287" s="9"/>
      <c r="T2287">
        <v>4</v>
      </c>
      <c r="U2287" s="210" t="s">
        <v>5796</v>
      </c>
      <c r="V2287" s="14">
        <v>1</v>
      </c>
      <c r="W2287" s="14">
        <v>1</v>
      </c>
      <c r="X2287" s="14" t="s">
        <v>270</v>
      </c>
      <c r="Y2287">
        <v>163</v>
      </c>
      <c r="Z2287" t="s">
        <v>18167</v>
      </c>
      <c r="AA2287">
        <f t="shared" si="35"/>
        <v>1</v>
      </c>
    </row>
    <row r="2288" spans="1:27" x14ac:dyDescent="0.2">
      <c r="A2288">
        <v>4408</v>
      </c>
      <c r="B2288" s="1" t="s">
        <v>6195</v>
      </c>
      <c r="C2288" t="s">
        <v>1798</v>
      </c>
      <c r="D2288" s="9" t="s">
        <v>2138</v>
      </c>
      <c r="E2288" s="9" t="s">
        <v>259</v>
      </c>
      <c r="F2288" s="9" t="s">
        <v>748</v>
      </c>
      <c r="G2288" s="10">
        <v>25</v>
      </c>
      <c r="H2288" s="10" t="s">
        <v>301</v>
      </c>
      <c r="I2288" s="10">
        <v>1945</v>
      </c>
      <c r="J2288" s="11">
        <v>16552</v>
      </c>
      <c r="K2288" s="12" t="s">
        <v>237</v>
      </c>
      <c r="L2288" s="13" t="s">
        <v>6196</v>
      </c>
      <c r="M2288" t="s">
        <v>290</v>
      </c>
      <c r="N2288" t="s">
        <v>573</v>
      </c>
      <c r="O2288" t="s">
        <v>2007</v>
      </c>
      <c r="S2288" s="9"/>
      <c r="T2288">
        <v>4</v>
      </c>
      <c r="U2288" s="210" t="s">
        <v>5796</v>
      </c>
      <c r="V2288" s="14">
        <v>1</v>
      </c>
      <c r="W2288" s="14">
        <v>1</v>
      </c>
      <c r="X2288" s="14" t="s">
        <v>270</v>
      </c>
      <c r="Y2288" t="s">
        <v>2138</v>
      </c>
      <c r="Z2288" t="s">
        <v>271</v>
      </c>
      <c r="AA2288">
        <f t="shared" si="35"/>
        <v>1</v>
      </c>
    </row>
    <row r="2289" spans="1:27" x14ac:dyDescent="0.2">
      <c r="A2289">
        <v>4300</v>
      </c>
      <c r="B2289" s="1" t="s">
        <v>6197</v>
      </c>
      <c r="C2289" t="s">
        <v>2534</v>
      </c>
      <c r="D2289" s="9" t="s">
        <v>6198</v>
      </c>
      <c r="E2289" s="9" t="s">
        <v>275</v>
      </c>
      <c r="F2289" s="9" t="s">
        <v>733</v>
      </c>
      <c r="G2289" s="10">
        <v>25</v>
      </c>
      <c r="H2289" s="10" t="s">
        <v>301</v>
      </c>
      <c r="I2289" s="10">
        <v>1945</v>
      </c>
      <c r="J2289" s="11">
        <v>16552</v>
      </c>
      <c r="K2289" s="12" t="s">
        <v>237</v>
      </c>
      <c r="L2289" s="13" t="s">
        <v>6199</v>
      </c>
      <c r="M2289" t="s">
        <v>290</v>
      </c>
      <c r="N2289" t="s">
        <v>291</v>
      </c>
      <c r="O2289" t="s">
        <v>520</v>
      </c>
      <c r="S2289" s="9"/>
      <c r="T2289">
        <v>4</v>
      </c>
      <c r="U2289" s="210" t="s">
        <v>5796</v>
      </c>
      <c r="V2289" s="14">
        <v>1</v>
      </c>
      <c r="W2289" s="14">
        <v>1</v>
      </c>
      <c r="X2289" s="14" t="s">
        <v>294</v>
      </c>
      <c r="Y2289" t="s">
        <v>6198</v>
      </c>
      <c r="Z2289" t="s">
        <v>271</v>
      </c>
      <c r="AA2289">
        <f t="shared" si="35"/>
        <v>1</v>
      </c>
    </row>
    <row r="2290" spans="1:27" x14ac:dyDescent="0.2">
      <c r="A2290">
        <v>3531</v>
      </c>
      <c r="B2290" s="1" t="s">
        <v>5981</v>
      </c>
      <c r="C2290" t="s">
        <v>284</v>
      </c>
      <c r="D2290" s="9">
        <v>256</v>
      </c>
      <c r="E2290" s="9" t="s">
        <v>275</v>
      </c>
      <c r="F2290" s="9" t="s">
        <v>413</v>
      </c>
      <c r="G2290" s="10">
        <v>25</v>
      </c>
      <c r="H2290" s="10" t="s">
        <v>301</v>
      </c>
      <c r="I2290" s="10">
        <v>1945</v>
      </c>
      <c r="J2290" s="11">
        <v>16552</v>
      </c>
      <c r="K2290" s="12" t="s">
        <v>415</v>
      </c>
      <c r="L2290" s="13" t="s">
        <v>5982</v>
      </c>
      <c r="M2290" t="s">
        <v>263</v>
      </c>
      <c r="N2290" t="s">
        <v>470</v>
      </c>
      <c r="Q2290" t="s">
        <v>672</v>
      </c>
      <c r="S2290" s="9"/>
      <c r="T2290">
        <v>4</v>
      </c>
      <c r="U2290" s="210" t="s">
        <v>5796</v>
      </c>
      <c r="V2290" s="14">
        <v>1</v>
      </c>
      <c r="W2290" s="14">
        <v>1</v>
      </c>
      <c r="X2290" s="14" t="s">
        <v>270</v>
      </c>
      <c r="Y2290">
        <v>256</v>
      </c>
      <c r="Z2290" t="s">
        <v>505</v>
      </c>
      <c r="AA2290">
        <f t="shared" si="35"/>
        <v>1</v>
      </c>
    </row>
    <row r="2291" spans="1:27" x14ac:dyDescent="0.2">
      <c r="A2291">
        <v>7671</v>
      </c>
      <c r="B2291" s="1" t="s">
        <v>6189</v>
      </c>
      <c r="C2291" t="s">
        <v>1027</v>
      </c>
      <c r="D2291" s="9" t="s">
        <v>6190</v>
      </c>
      <c r="E2291" s="9" t="s">
        <v>259</v>
      </c>
      <c r="F2291" s="9" t="s">
        <v>532</v>
      </c>
      <c r="G2291" s="10">
        <v>25</v>
      </c>
      <c r="H2291" s="10" t="s">
        <v>301</v>
      </c>
      <c r="I2291" s="10">
        <v>1945</v>
      </c>
      <c r="J2291" s="11">
        <v>16552</v>
      </c>
      <c r="K2291" s="12" t="s">
        <v>415</v>
      </c>
      <c r="L2291" s="13" t="s">
        <v>6191</v>
      </c>
      <c r="M2291" t="s">
        <v>290</v>
      </c>
      <c r="N2291" t="s">
        <v>291</v>
      </c>
      <c r="O2291" t="s">
        <v>320</v>
      </c>
      <c r="S2291" s="9"/>
      <c r="T2291">
        <v>4</v>
      </c>
      <c r="U2291" s="210" t="s">
        <v>5796</v>
      </c>
      <c r="V2291" s="14">
        <v>1</v>
      </c>
      <c r="W2291" s="14">
        <v>1</v>
      </c>
      <c r="X2291" s="14" t="s">
        <v>294</v>
      </c>
      <c r="Y2291" t="s">
        <v>3929</v>
      </c>
      <c r="Z2291" t="s">
        <v>271</v>
      </c>
      <c r="AA2291">
        <f t="shared" si="35"/>
        <v>2</v>
      </c>
    </row>
    <row r="2292" spans="1:27" x14ac:dyDescent="0.2">
      <c r="A2292">
        <v>3875</v>
      </c>
      <c r="B2292" s="1" t="s">
        <v>5986</v>
      </c>
      <c r="C2292" t="s">
        <v>1027</v>
      </c>
      <c r="D2292" s="9">
        <v>487</v>
      </c>
      <c r="E2292" s="9" t="s">
        <v>259</v>
      </c>
      <c r="F2292" s="9" t="s">
        <v>1416</v>
      </c>
      <c r="G2292" s="10">
        <v>25</v>
      </c>
      <c r="H2292" s="10" t="s">
        <v>301</v>
      </c>
      <c r="I2292" s="10">
        <v>1945</v>
      </c>
      <c r="J2292" s="11" t="s">
        <v>5987</v>
      </c>
      <c r="K2292" s="12" t="s">
        <v>415</v>
      </c>
      <c r="L2292" s="13" t="s">
        <v>142</v>
      </c>
      <c r="M2292" t="s">
        <v>332</v>
      </c>
      <c r="N2292" t="s">
        <v>333</v>
      </c>
      <c r="Q2292" t="s">
        <v>334</v>
      </c>
      <c r="S2292" s="9"/>
      <c r="T2292">
        <v>4</v>
      </c>
      <c r="U2292" s="210" t="s">
        <v>5796</v>
      </c>
      <c r="V2292" s="14">
        <v>1</v>
      </c>
      <c r="W2292" s="14">
        <v>1</v>
      </c>
      <c r="X2292" s="14" t="s">
        <v>270</v>
      </c>
      <c r="Y2292">
        <v>487</v>
      </c>
      <c r="Z2292" t="s">
        <v>271</v>
      </c>
      <c r="AA2292">
        <f t="shared" si="35"/>
        <v>1</v>
      </c>
    </row>
    <row r="2293" spans="1:27" x14ac:dyDescent="0.2">
      <c r="A2293">
        <v>4290</v>
      </c>
      <c r="B2293" s="1" t="s">
        <v>6002</v>
      </c>
      <c r="C2293" t="s">
        <v>1027</v>
      </c>
      <c r="D2293" s="9" t="s">
        <v>5074</v>
      </c>
      <c r="E2293" s="9" t="s">
        <v>259</v>
      </c>
      <c r="F2293" s="9" t="s">
        <v>413</v>
      </c>
      <c r="G2293" s="10">
        <v>25</v>
      </c>
      <c r="H2293" s="10" t="s">
        <v>301</v>
      </c>
      <c r="I2293" s="10">
        <v>1945</v>
      </c>
      <c r="J2293" s="11" t="s">
        <v>17809</v>
      </c>
      <c r="K2293" s="12" t="s">
        <v>415</v>
      </c>
      <c r="L2293" s="13" t="s">
        <v>17810</v>
      </c>
      <c r="M2293" t="s">
        <v>263</v>
      </c>
      <c r="N2293" t="s">
        <v>280</v>
      </c>
      <c r="Q2293" t="s">
        <v>281</v>
      </c>
      <c r="S2293" s="9"/>
      <c r="T2293">
        <v>4</v>
      </c>
      <c r="U2293" s="210" t="s">
        <v>5796</v>
      </c>
      <c r="V2293" s="14">
        <v>1</v>
      </c>
      <c r="W2293" s="14">
        <v>1</v>
      </c>
      <c r="X2293" s="14" t="s">
        <v>270</v>
      </c>
      <c r="Y2293" t="s">
        <v>5074</v>
      </c>
      <c r="Z2293" t="s">
        <v>271</v>
      </c>
      <c r="AA2293">
        <f t="shared" si="35"/>
        <v>1</v>
      </c>
    </row>
    <row r="2294" spans="1:27" x14ac:dyDescent="0.2">
      <c r="A2294">
        <v>464</v>
      </c>
      <c r="B2294" s="1" t="s">
        <v>5992</v>
      </c>
      <c r="C2294" t="s">
        <v>1027</v>
      </c>
      <c r="D2294" s="9" t="s">
        <v>2655</v>
      </c>
      <c r="E2294" s="9" t="s">
        <v>876</v>
      </c>
      <c r="F2294" s="9" t="s">
        <v>1416</v>
      </c>
      <c r="G2294" s="10">
        <v>26</v>
      </c>
      <c r="H2294" s="10" t="s">
        <v>301</v>
      </c>
      <c r="I2294" s="10">
        <v>1945</v>
      </c>
      <c r="J2294" s="11">
        <v>16553</v>
      </c>
      <c r="K2294" s="12" t="s">
        <v>237</v>
      </c>
      <c r="L2294" s="13" t="s">
        <v>5989</v>
      </c>
      <c r="M2294" t="s">
        <v>753</v>
      </c>
      <c r="S2294" s="9"/>
      <c r="T2294">
        <v>4</v>
      </c>
      <c r="U2294" s="210" t="s">
        <v>5796</v>
      </c>
      <c r="V2294" s="14">
        <v>1</v>
      </c>
      <c r="W2294" s="14">
        <v>1</v>
      </c>
      <c r="X2294" s="14" t="s">
        <v>270</v>
      </c>
      <c r="Y2294">
        <v>45</v>
      </c>
      <c r="Z2294" t="s">
        <v>1419</v>
      </c>
      <c r="AA2294">
        <f t="shared" si="35"/>
        <v>2</v>
      </c>
    </row>
    <row r="2295" spans="1:27" x14ac:dyDescent="0.2">
      <c r="A2295">
        <v>468</v>
      </c>
      <c r="B2295" s="1" t="s">
        <v>5993</v>
      </c>
      <c r="C2295" t="s">
        <v>1027</v>
      </c>
      <c r="D2295" s="9" t="s">
        <v>2655</v>
      </c>
      <c r="E2295" s="9" t="s">
        <v>876</v>
      </c>
      <c r="F2295" s="9" t="s">
        <v>1416</v>
      </c>
      <c r="G2295" s="10">
        <v>26</v>
      </c>
      <c r="H2295" s="10" t="s">
        <v>301</v>
      </c>
      <c r="I2295" s="10">
        <v>1945</v>
      </c>
      <c r="J2295" s="11">
        <v>16553</v>
      </c>
      <c r="K2295" s="12" t="s">
        <v>237</v>
      </c>
      <c r="L2295" s="13" t="s">
        <v>5989</v>
      </c>
      <c r="M2295" t="s">
        <v>753</v>
      </c>
      <c r="S2295" s="9"/>
      <c r="T2295">
        <v>4</v>
      </c>
      <c r="U2295" s="210" t="s">
        <v>5796</v>
      </c>
      <c r="V2295" s="14">
        <v>1</v>
      </c>
      <c r="W2295" s="14">
        <v>1</v>
      </c>
      <c r="X2295" s="14" t="s">
        <v>270</v>
      </c>
      <c r="Y2295">
        <v>45</v>
      </c>
      <c r="Z2295" t="s">
        <v>1419</v>
      </c>
      <c r="AA2295">
        <f t="shared" si="35"/>
        <v>2</v>
      </c>
    </row>
    <row r="2296" spans="1:27" x14ac:dyDescent="0.2">
      <c r="A2296">
        <v>514</v>
      </c>
      <c r="B2296" s="1" t="s">
        <v>5995</v>
      </c>
      <c r="C2296" t="s">
        <v>1027</v>
      </c>
      <c r="D2296" s="9" t="s">
        <v>4589</v>
      </c>
      <c r="E2296" s="9" t="s">
        <v>876</v>
      </c>
      <c r="F2296" s="9" t="s">
        <v>1416</v>
      </c>
      <c r="G2296" s="10">
        <v>26</v>
      </c>
      <c r="H2296" s="10" t="s">
        <v>301</v>
      </c>
      <c r="I2296" s="10">
        <v>1945</v>
      </c>
      <c r="J2296" s="11">
        <v>16553</v>
      </c>
      <c r="K2296" s="12" t="s">
        <v>237</v>
      </c>
      <c r="L2296" s="13" t="s">
        <v>5989</v>
      </c>
      <c r="M2296" t="s">
        <v>753</v>
      </c>
      <c r="S2296" s="9"/>
      <c r="T2296">
        <v>4</v>
      </c>
      <c r="U2296" s="210" t="s">
        <v>5796</v>
      </c>
      <c r="V2296" s="14">
        <v>1</v>
      </c>
      <c r="W2296" s="14">
        <v>1</v>
      </c>
      <c r="X2296" s="14" t="s">
        <v>270</v>
      </c>
      <c r="Y2296">
        <v>45</v>
      </c>
      <c r="Z2296" t="s">
        <v>1419</v>
      </c>
      <c r="AA2296">
        <f t="shared" si="35"/>
        <v>2</v>
      </c>
    </row>
    <row r="2297" spans="1:27" x14ac:dyDescent="0.2">
      <c r="A2297">
        <v>515</v>
      </c>
      <c r="B2297" s="1" t="s">
        <v>5996</v>
      </c>
      <c r="C2297" t="s">
        <v>1027</v>
      </c>
      <c r="D2297" s="9" t="s">
        <v>4589</v>
      </c>
      <c r="E2297" s="9" t="s">
        <v>876</v>
      </c>
      <c r="F2297" s="9" t="s">
        <v>1416</v>
      </c>
      <c r="G2297" s="10">
        <v>26</v>
      </c>
      <c r="H2297" s="10" t="s">
        <v>301</v>
      </c>
      <c r="I2297" s="10">
        <v>1945</v>
      </c>
      <c r="J2297" s="11">
        <v>16553</v>
      </c>
      <c r="K2297" s="12" t="s">
        <v>237</v>
      </c>
      <c r="L2297" s="13" t="s">
        <v>5989</v>
      </c>
      <c r="M2297" t="s">
        <v>753</v>
      </c>
      <c r="S2297" s="9"/>
      <c r="T2297">
        <v>4</v>
      </c>
      <c r="U2297" s="210" t="s">
        <v>5796</v>
      </c>
      <c r="V2297" s="14">
        <v>1</v>
      </c>
      <c r="W2297" s="14">
        <v>1</v>
      </c>
      <c r="X2297" s="14" t="s">
        <v>270</v>
      </c>
      <c r="Y2297">
        <v>45</v>
      </c>
      <c r="Z2297" t="s">
        <v>1419</v>
      </c>
      <c r="AA2297">
        <f t="shared" si="35"/>
        <v>2</v>
      </c>
    </row>
    <row r="2298" spans="1:27" x14ac:dyDescent="0.2">
      <c r="A2298">
        <v>7582</v>
      </c>
      <c r="B2298" s="1" t="s">
        <v>5990</v>
      </c>
      <c r="C2298" t="s">
        <v>1027</v>
      </c>
      <c r="D2298" s="9" t="s">
        <v>5001</v>
      </c>
      <c r="E2298" s="9" t="s">
        <v>876</v>
      </c>
      <c r="F2298" s="9" t="s">
        <v>1416</v>
      </c>
      <c r="G2298" s="10">
        <v>26</v>
      </c>
      <c r="H2298" s="10" t="s">
        <v>301</v>
      </c>
      <c r="I2298" s="10">
        <v>1945</v>
      </c>
      <c r="J2298" s="11">
        <v>16553</v>
      </c>
      <c r="K2298" s="12" t="s">
        <v>237</v>
      </c>
      <c r="L2298" s="13" t="s">
        <v>5991</v>
      </c>
      <c r="M2298" t="s">
        <v>753</v>
      </c>
      <c r="S2298" s="9"/>
      <c r="T2298">
        <v>4</v>
      </c>
      <c r="U2298" s="210" t="s">
        <v>5796</v>
      </c>
      <c r="V2298" s="14">
        <v>1</v>
      </c>
      <c r="W2298" s="14">
        <v>1</v>
      </c>
      <c r="X2298" s="14" t="s">
        <v>270</v>
      </c>
      <c r="Y2298">
        <v>82</v>
      </c>
      <c r="Z2298" t="s">
        <v>1419</v>
      </c>
      <c r="AA2298">
        <f t="shared" si="35"/>
        <v>3</v>
      </c>
    </row>
    <row r="2299" spans="1:27" x14ac:dyDescent="0.2">
      <c r="A2299">
        <v>2481</v>
      </c>
      <c r="B2299" s="1" t="s">
        <v>5988</v>
      </c>
      <c r="C2299" t="s">
        <v>1027</v>
      </c>
      <c r="D2299" s="9" t="s">
        <v>1231</v>
      </c>
      <c r="E2299" s="9" t="s">
        <v>876</v>
      </c>
      <c r="F2299" s="9" t="s">
        <v>1416</v>
      </c>
      <c r="G2299" s="10">
        <v>26</v>
      </c>
      <c r="H2299" s="10" t="s">
        <v>301</v>
      </c>
      <c r="I2299" s="10">
        <v>1945</v>
      </c>
      <c r="J2299" s="11">
        <v>16553</v>
      </c>
      <c r="K2299" s="12" t="s">
        <v>237</v>
      </c>
      <c r="L2299" s="13" t="s">
        <v>5989</v>
      </c>
      <c r="M2299" t="s">
        <v>753</v>
      </c>
      <c r="S2299" s="9"/>
      <c r="T2299">
        <v>4</v>
      </c>
      <c r="U2299" s="210" t="s">
        <v>5796</v>
      </c>
      <c r="V2299" s="14">
        <v>1</v>
      </c>
      <c r="W2299" s="14">
        <v>1</v>
      </c>
      <c r="X2299" s="14" t="s">
        <v>270</v>
      </c>
      <c r="Y2299" t="s">
        <v>1232</v>
      </c>
      <c r="Z2299" t="s">
        <v>271</v>
      </c>
      <c r="AA2299">
        <f t="shared" si="35"/>
        <v>3</v>
      </c>
    </row>
    <row r="2300" spans="1:27" x14ac:dyDescent="0.2">
      <c r="A2300">
        <v>1455</v>
      </c>
      <c r="B2300" s="1" t="s">
        <v>5997</v>
      </c>
      <c r="C2300" t="s">
        <v>5998</v>
      </c>
      <c r="D2300" s="9" t="s">
        <v>2067</v>
      </c>
      <c r="E2300" s="9" t="s">
        <v>2588</v>
      </c>
      <c r="F2300" s="9" t="s">
        <v>776</v>
      </c>
      <c r="G2300" s="10">
        <v>26</v>
      </c>
      <c r="H2300" s="10" t="s">
        <v>301</v>
      </c>
      <c r="I2300" s="10">
        <v>1945</v>
      </c>
      <c r="J2300" s="11">
        <v>16553</v>
      </c>
      <c r="K2300" s="12" t="s">
        <v>237</v>
      </c>
      <c r="L2300" s="13" t="s">
        <v>5999</v>
      </c>
      <c r="M2300" t="s">
        <v>290</v>
      </c>
      <c r="N2300" t="s">
        <v>291</v>
      </c>
      <c r="O2300" t="s">
        <v>292</v>
      </c>
      <c r="S2300" s="9"/>
      <c r="T2300">
        <v>4</v>
      </c>
      <c r="U2300" s="210" t="s">
        <v>5796</v>
      </c>
      <c r="V2300" s="14">
        <v>1</v>
      </c>
      <c r="W2300" s="14">
        <v>1</v>
      </c>
      <c r="X2300" s="14" t="s">
        <v>294</v>
      </c>
      <c r="Y2300" t="s">
        <v>2067</v>
      </c>
      <c r="Z2300" t="s">
        <v>18167</v>
      </c>
      <c r="AA2300">
        <f t="shared" si="35"/>
        <v>1</v>
      </c>
    </row>
    <row r="2301" spans="1:27" x14ac:dyDescent="0.2">
      <c r="A2301">
        <v>473</v>
      </c>
      <c r="B2301" s="1" t="s">
        <v>5994</v>
      </c>
      <c r="C2301" t="s">
        <v>1027</v>
      </c>
      <c r="D2301" s="9" t="s">
        <v>2655</v>
      </c>
      <c r="E2301" s="9" t="s">
        <v>876</v>
      </c>
      <c r="F2301" s="9" t="s">
        <v>1416</v>
      </c>
      <c r="G2301" s="10">
        <v>26</v>
      </c>
      <c r="H2301" s="10" t="s">
        <v>301</v>
      </c>
      <c r="I2301" s="10">
        <v>1945</v>
      </c>
      <c r="J2301" s="11">
        <v>16553</v>
      </c>
      <c r="K2301" s="12" t="s">
        <v>237</v>
      </c>
      <c r="L2301" s="13" t="s">
        <v>5989</v>
      </c>
      <c r="M2301" t="s">
        <v>753</v>
      </c>
      <c r="S2301" s="9"/>
      <c r="T2301">
        <v>4</v>
      </c>
      <c r="U2301" s="210" t="s">
        <v>5796</v>
      </c>
      <c r="V2301" s="14">
        <v>1</v>
      </c>
      <c r="W2301" s="14">
        <v>1</v>
      </c>
      <c r="X2301" s="14" t="s">
        <v>270</v>
      </c>
      <c r="Y2301">
        <v>45</v>
      </c>
      <c r="Z2301" t="s">
        <v>271</v>
      </c>
      <c r="AA2301">
        <f t="shared" si="35"/>
        <v>2</v>
      </c>
    </row>
    <row r="2302" spans="1:27" x14ac:dyDescent="0.2">
      <c r="A2302">
        <v>6727</v>
      </c>
      <c r="B2302" s="1" t="s">
        <v>6000</v>
      </c>
      <c r="C2302" t="s">
        <v>1352</v>
      </c>
      <c r="D2302" s="9">
        <v>684</v>
      </c>
      <c r="E2302" s="9" t="s">
        <v>876</v>
      </c>
      <c r="F2302" s="9" t="s">
        <v>260</v>
      </c>
      <c r="G2302" s="10">
        <v>26</v>
      </c>
      <c r="H2302" s="10" t="s">
        <v>301</v>
      </c>
      <c r="I2302" s="10">
        <v>1945</v>
      </c>
      <c r="J2302" s="11">
        <v>16553</v>
      </c>
      <c r="K2302" s="12" t="s">
        <v>237</v>
      </c>
      <c r="L2302" s="13" t="s">
        <v>5989</v>
      </c>
      <c r="M2302" t="s">
        <v>753</v>
      </c>
      <c r="S2302" s="9"/>
      <c r="T2302">
        <v>4</v>
      </c>
      <c r="U2302" s="210" t="s">
        <v>5796</v>
      </c>
      <c r="V2302" s="14">
        <v>1</v>
      </c>
      <c r="W2302" s="14">
        <v>1</v>
      </c>
      <c r="X2302" s="14" t="s">
        <v>270</v>
      </c>
      <c r="Y2302">
        <v>684</v>
      </c>
      <c r="Z2302" t="s">
        <v>271</v>
      </c>
      <c r="AA2302">
        <f t="shared" si="35"/>
        <v>1</v>
      </c>
    </row>
    <row r="2303" spans="1:27" x14ac:dyDescent="0.2">
      <c r="A2303">
        <v>6728</v>
      </c>
      <c r="B2303" s="1" t="s">
        <v>6001</v>
      </c>
      <c r="C2303" t="s">
        <v>1352</v>
      </c>
      <c r="D2303" s="9">
        <v>684</v>
      </c>
      <c r="E2303" s="9" t="s">
        <v>876</v>
      </c>
      <c r="F2303" s="9" t="s">
        <v>260</v>
      </c>
      <c r="G2303" s="10">
        <v>26</v>
      </c>
      <c r="H2303" s="10" t="s">
        <v>301</v>
      </c>
      <c r="I2303" s="10">
        <v>1945</v>
      </c>
      <c r="J2303" s="11">
        <v>16553</v>
      </c>
      <c r="K2303" s="12" t="s">
        <v>237</v>
      </c>
      <c r="L2303" s="13" t="s">
        <v>5989</v>
      </c>
      <c r="M2303" t="s">
        <v>753</v>
      </c>
      <c r="S2303" s="9"/>
      <c r="T2303">
        <v>4</v>
      </c>
      <c r="U2303" s="210" t="s">
        <v>5796</v>
      </c>
      <c r="V2303" s="14">
        <v>1</v>
      </c>
      <c r="W2303" s="14">
        <v>1</v>
      </c>
      <c r="X2303" s="14" t="s">
        <v>270</v>
      </c>
      <c r="Y2303">
        <v>684</v>
      </c>
      <c r="Z2303" t="s">
        <v>271</v>
      </c>
      <c r="AA2303">
        <f t="shared" si="35"/>
        <v>1</v>
      </c>
    </row>
    <row r="2304" spans="1:27" x14ac:dyDescent="0.2">
      <c r="A2304">
        <v>1874</v>
      </c>
      <c r="B2304" s="1" t="s">
        <v>6003</v>
      </c>
      <c r="C2304" t="s">
        <v>284</v>
      </c>
      <c r="D2304" s="9" t="s">
        <v>6004</v>
      </c>
      <c r="E2304" s="9" t="s">
        <v>259</v>
      </c>
      <c r="F2304" s="9" t="s">
        <v>532</v>
      </c>
      <c r="G2304" s="10">
        <v>27</v>
      </c>
      <c r="H2304" s="10" t="s">
        <v>301</v>
      </c>
      <c r="I2304" s="10">
        <v>1945</v>
      </c>
      <c r="J2304" s="11">
        <v>16554</v>
      </c>
      <c r="K2304" s="12" t="s">
        <v>237</v>
      </c>
      <c r="L2304" s="13" t="s">
        <v>17946</v>
      </c>
      <c r="M2304" t="s">
        <v>290</v>
      </c>
      <c r="N2304" t="s">
        <v>291</v>
      </c>
      <c r="O2304" t="s">
        <v>480</v>
      </c>
      <c r="S2304" s="9"/>
      <c r="T2304">
        <v>4</v>
      </c>
      <c r="U2304" s="210" t="s">
        <v>5796</v>
      </c>
      <c r="V2304" s="14">
        <v>1</v>
      </c>
      <c r="W2304" s="14">
        <v>1</v>
      </c>
      <c r="X2304" s="14" t="s">
        <v>294</v>
      </c>
      <c r="Y2304" t="s">
        <v>3625</v>
      </c>
      <c r="Z2304" t="s">
        <v>271</v>
      </c>
      <c r="AA2304">
        <f t="shared" si="35"/>
        <v>4</v>
      </c>
    </row>
    <row r="2305" spans="1:27" x14ac:dyDescent="0.2">
      <c r="A2305" s="46">
        <v>3273</v>
      </c>
      <c r="B2305" s="1" t="s">
        <v>6008</v>
      </c>
      <c r="C2305" t="s">
        <v>284</v>
      </c>
      <c r="D2305" s="9" t="s">
        <v>6009</v>
      </c>
      <c r="E2305" s="9" t="s">
        <v>259</v>
      </c>
      <c r="F2305" s="9" t="s">
        <v>532</v>
      </c>
      <c r="G2305" s="10">
        <v>27</v>
      </c>
      <c r="H2305" s="10" t="s">
        <v>301</v>
      </c>
      <c r="I2305" s="10">
        <v>1945</v>
      </c>
      <c r="J2305" s="11">
        <v>16554</v>
      </c>
      <c r="K2305" s="12" t="s">
        <v>237</v>
      </c>
      <c r="L2305" s="13" t="s">
        <v>6010</v>
      </c>
      <c r="M2305" t="s">
        <v>290</v>
      </c>
      <c r="N2305" t="s">
        <v>291</v>
      </c>
      <c r="O2305" t="s">
        <v>367</v>
      </c>
      <c r="S2305" s="9"/>
      <c r="T2305">
        <v>4</v>
      </c>
      <c r="U2305" s="210" t="s">
        <v>5796</v>
      </c>
      <c r="V2305" s="14">
        <v>1</v>
      </c>
      <c r="W2305" s="14">
        <v>1</v>
      </c>
      <c r="X2305" s="14" t="s">
        <v>294</v>
      </c>
      <c r="Y2305" t="s">
        <v>3625</v>
      </c>
      <c r="Z2305" t="s">
        <v>505</v>
      </c>
      <c r="AA2305">
        <f t="shared" si="35"/>
        <v>3</v>
      </c>
    </row>
    <row r="2306" spans="1:27" x14ac:dyDescent="0.2">
      <c r="A2306">
        <v>5182</v>
      </c>
      <c r="B2306" s="1" t="s">
        <v>6011</v>
      </c>
      <c r="C2306" t="s">
        <v>1027</v>
      </c>
      <c r="D2306" s="9">
        <v>110</v>
      </c>
      <c r="E2306" s="9" t="s">
        <v>876</v>
      </c>
      <c r="F2306" s="9" t="s">
        <v>1416</v>
      </c>
      <c r="G2306" s="10">
        <v>27</v>
      </c>
      <c r="H2306" s="10" t="s">
        <v>301</v>
      </c>
      <c r="I2306" s="10">
        <v>1945</v>
      </c>
      <c r="J2306" s="11">
        <v>16554</v>
      </c>
      <c r="K2306" s="12" t="s">
        <v>237</v>
      </c>
      <c r="L2306" s="13" t="s">
        <v>6012</v>
      </c>
      <c r="M2306" t="s">
        <v>332</v>
      </c>
      <c r="N2306" t="s">
        <v>333</v>
      </c>
      <c r="Q2306" t="s">
        <v>334</v>
      </c>
      <c r="S2306" s="9"/>
      <c r="T2306">
        <v>4</v>
      </c>
      <c r="U2306" s="210" t="s">
        <v>5796</v>
      </c>
      <c r="V2306" s="14">
        <v>1</v>
      </c>
      <c r="W2306" s="14">
        <v>1</v>
      </c>
      <c r="X2306" s="14" t="s">
        <v>270</v>
      </c>
      <c r="Y2306">
        <v>110</v>
      </c>
      <c r="Z2306" t="s">
        <v>1419</v>
      </c>
      <c r="AA2306">
        <f t="shared" ref="AA2306:AA2369" si="36">LEN(D2306)-LEN(SUBSTITUTE(D2306,"/",""))+1</f>
        <v>1</v>
      </c>
    </row>
    <row r="2307" spans="1:27" x14ac:dyDescent="0.2">
      <c r="A2307">
        <v>2328</v>
      </c>
      <c r="B2307" s="1" t="s">
        <v>6005</v>
      </c>
      <c r="C2307" t="s">
        <v>503</v>
      </c>
      <c r="D2307" s="9" t="s">
        <v>6006</v>
      </c>
      <c r="E2307" s="9" t="s">
        <v>259</v>
      </c>
      <c r="F2307" s="9" t="s">
        <v>532</v>
      </c>
      <c r="G2307" s="10">
        <v>27</v>
      </c>
      <c r="H2307" s="10" t="s">
        <v>301</v>
      </c>
      <c r="I2307" s="10">
        <v>1945</v>
      </c>
      <c r="J2307" s="11">
        <v>16554</v>
      </c>
      <c r="K2307" s="12" t="s">
        <v>237</v>
      </c>
      <c r="L2307" s="13" t="s">
        <v>6007</v>
      </c>
      <c r="M2307" t="s">
        <v>290</v>
      </c>
      <c r="N2307" t="s">
        <v>291</v>
      </c>
      <c r="O2307" t="s">
        <v>292</v>
      </c>
      <c r="S2307" s="9"/>
      <c r="T2307">
        <v>4</v>
      </c>
      <c r="U2307" s="210" t="s">
        <v>5796</v>
      </c>
      <c r="V2307" s="14">
        <v>1</v>
      </c>
      <c r="W2307" s="14">
        <v>1</v>
      </c>
      <c r="X2307" s="14" t="s">
        <v>294</v>
      </c>
      <c r="Y2307" t="s">
        <v>4636</v>
      </c>
      <c r="Z2307" t="s">
        <v>505</v>
      </c>
      <c r="AA2307">
        <f t="shared" si="36"/>
        <v>4</v>
      </c>
    </row>
    <row r="2308" spans="1:27" x14ac:dyDescent="0.2">
      <c r="A2308">
        <v>1845</v>
      </c>
      <c r="B2308" s="1" t="s">
        <v>6013</v>
      </c>
      <c r="C2308" t="s">
        <v>1027</v>
      </c>
      <c r="D2308" s="9" t="s">
        <v>6014</v>
      </c>
      <c r="E2308" s="9" t="s">
        <v>876</v>
      </c>
      <c r="F2308" s="9" t="s">
        <v>1416</v>
      </c>
      <c r="G2308" s="10">
        <v>28</v>
      </c>
      <c r="H2308" s="10" t="s">
        <v>301</v>
      </c>
      <c r="I2308" s="10">
        <v>1945</v>
      </c>
      <c r="J2308" s="11">
        <v>16555</v>
      </c>
      <c r="K2308" s="12" t="s">
        <v>237</v>
      </c>
      <c r="L2308" s="13" t="s">
        <v>6015</v>
      </c>
      <c r="M2308" t="s">
        <v>332</v>
      </c>
      <c r="N2308" t="s">
        <v>333</v>
      </c>
      <c r="Q2308" t="s">
        <v>334</v>
      </c>
      <c r="S2308" s="9"/>
      <c r="T2308">
        <v>4</v>
      </c>
      <c r="U2308" s="210" t="s">
        <v>5796</v>
      </c>
      <c r="V2308" s="14">
        <v>1</v>
      </c>
      <c r="W2308" s="14">
        <v>1</v>
      </c>
      <c r="X2308" s="14" t="s">
        <v>270</v>
      </c>
      <c r="Y2308">
        <v>110</v>
      </c>
      <c r="Z2308" t="s">
        <v>1419</v>
      </c>
      <c r="AA2308">
        <f t="shared" si="36"/>
        <v>4</v>
      </c>
    </row>
    <row r="2309" spans="1:27" x14ac:dyDescent="0.2">
      <c r="A2309">
        <v>3851</v>
      </c>
      <c r="B2309" s="1" t="s">
        <v>6016</v>
      </c>
      <c r="C2309" t="s">
        <v>1027</v>
      </c>
      <c r="D2309" s="9">
        <v>47</v>
      </c>
      <c r="E2309" s="9" t="s">
        <v>876</v>
      </c>
      <c r="F2309" s="9" t="s">
        <v>1416</v>
      </c>
      <c r="G2309" s="10">
        <v>28</v>
      </c>
      <c r="H2309" s="10" t="s">
        <v>301</v>
      </c>
      <c r="I2309" s="10">
        <v>1945</v>
      </c>
      <c r="J2309" s="11">
        <v>16555</v>
      </c>
      <c r="K2309" s="12" t="s">
        <v>237</v>
      </c>
      <c r="L2309" s="13" t="s">
        <v>6017</v>
      </c>
      <c r="M2309" t="s">
        <v>290</v>
      </c>
      <c r="N2309" t="s">
        <v>573</v>
      </c>
      <c r="O2309" t="s">
        <v>320</v>
      </c>
      <c r="S2309" s="9"/>
      <c r="T2309">
        <v>4</v>
      </c>
      <c r="U2309" s="210" t="s">
        <v>5796</v>
      </c>
      <c r="V2309" s="14">
        <v>1</v>
      </c>
      <c r="W2309" s="14">
        <v>1</v>
      </c>
      <c r="X2309" s="14" t="s">
        <v>270</v>
      </c>
      <c r="Y2309">
        <v>47</v>
      </c>
      <c r="Z2309" t="s">
        <v>1419</v>
      </c>
      <c r="AA2309">
        <f t="shared" si="36"/>
        <v>1</v>
      </c>
    </row>
    <row r="2310" spans="1:27" x14ac:dyDescent="0.2">
      <c r="A2310">
        <v>4943</v>
      </c>
      <c r="B2310" s="1" t="s">
        <v>6018</v>
      </c>
      <c r="C2310" t="s">
        <v>2221</v>
      </c>
      <c r="D2310" s="9">
        <v>29</v>
      </c>
      <c r="E2310" s="9" t="s">
        <v>259</v>
      </c>
      <c r="F2310" s="9" t="s">
        <v>312</v>
      </c>
      <c r="G2310" s="10">
        <v>29</v>
      </c>
      <c r="H2310" s="10" t="s">
        <v>301</v>
      </c>
      <c r="I2310" s="10">
        <v>1945</v>
      </c>
      <c r="J2310" s="11">
        <v>16556</v>
      </c>
      <c r="K2310" s="12" t="s">
        <v>237</v>
      </c>
      <c r="L2310" s="13" t="s">
        <v>6019</v>
      </c>
      <c r="M2310" t="s">
        <v>263</v>
      </c>
      <c r="N2310" t="s">
        <v>280</v>
      </c>
      <c r="Q2310" t="s">
        <v>281</v>
      </c>
      <c r="S2310" s="9"/>
      <c r="T2310">
        <v>4</v>
      </c>
      <c r="U2310" s="210" t="s">
        <v>5796</v>
      </c>
      <c r="V2310" s="14">
        <v>1</v>
      </c>
      <c r="W2310" s="14">
        <v>1</v>
      </c>
      <c r="X2310" s="14" t="s">
        <v>270</v>
      </c>
      <c r="Y2310">
        <v>29</v>
      </c>
      <c r="Z2310" t="s">
        <v>505</v>
      </c>
      <c r="AA2310">
        <f t="shared" si="36"/>
        <v>1</v>
      </c>
    </row>
    <row r="2311" spans="1:27" x14ac:dyDescent="0.2">
      <c r="A2311">
        <v>1811</v>
      </c>
      <c r="B2311" s="1" t="s">
        <v>6020</v>
      </c>
      <c r="C2311" t="s">
        <v>284</v>
      </c>
      <c r="D2311" s="9" t="s">
        <v>6021</v>
      </c>
      <c r="E2311" s="9" t="s">
        <v>259</v>
      </c>
      <c r="F2311" s="9" t="s">
        <v>532</v>
      </c>
      <c r="G2311" s="10">
        <v>30</v>
      </c>
      <c r="H2311" s="10" t="s">
        <v>301</v>
      </c>
      <c r="I2311" s="10">
        <v>1945</v>
      </c>
      <c r="J2311" s="11">
        <v>16557</v>
      </c>
      <c r="K2311" s="12" t="s">
        <v>237</v>
      </c>
      <c r="L2311" s="13" t="s">
        <v>17906</v>
      </c>
      <c r="M2311" t="s">
        <v>290</v>
      </c>
      <c r="N2311" t="s">
        <v>291</v>
      </c>
      <c r="O2311" t="s">
        <v>620</v>
      </c>
      <c r="S2311" s="9"/>
      <c r="T2311">
        <v>4</v>
      </c>
      <c r="U2311" s="210" t="s">
        <v>5796</v>
      </c>
      <c r="V2311" s="14">
        <v>1</v>
      </c>
      <c r="W2311" s="14">
        <v>1</v>
      </c>
      <c r="X2311" s="14" t="s">
        <v>294</v>
      </c>
      <c r="Y2311" t="s">
        <v>3625</v>
      </c>
      <c r="Z2311" t="s">
        <v>505</v>
      </c>
      <c r="AA2311">
        <f t="shared" si="36"/>
        <v>3</v>
      </c>
    </row>
    <row r="2312" spans="1:27" x14ac:dyDescent="0.2">
      <c r="A2312">
        <v>2683</v>
      </c>
      <c r="B2312" s="1" t="s">
        <v>6022</v>
      </c>
      <c r="C2312" t="s">
        <v>1352</v>
      </c>
      <c r="D2312" s="9" t="s">
        <v>6023</v>
      </c>
      <c r="E2312" s="9" t="s">
        <v>275</v>
      </c>
      <c r="F2312" s="9" t="s">
        <v>260</v>
      </c>
      <c r="G2312" s="10">
        <v>30</v>
      </c>
      <c r="H2312" s="10" t="s">
        <v>301</v>
      </c>
      <c r="I2312" s="10">
        <v>1945</v>
      </c>
      <c r="J2312" s="11">
        <v>16557</v>
      </c>
      <c r="K2312" s="12" t="s">
        <v>237</v>
      </c>
      <c r="L2312" s="13" t="s">
        <v>6024</v>
      </c>
      <c r="M2312" t="s">
        <v>290</v>
      </c>
      <c r="O2312" t="s">
        <v>292</v>
      </c>
      <c r="S2312" s="9"/>
      <c r="T2312">
        <v>4</v>
      </c>
      <c r="U2312" s="210" t="s">
        <v>5796</v>
      </c>
      <c r="V2312" s="14">
        <v>1</v>
      </c>
      <c r="W2312" s="14">
        <v>1</v>
      </c>
      <c r="X2312" s="14" t="s">
        <v>270</v>
      </c>
      <c r="Y2312">
        <v>614</v>
      </c>
      <c r="Z2312" t="s">
        <v>271</v>
      </c>
      <c r="AA2312">
        <f t="shared" si="36"/>
        <v>2</v>
      </c>
    </row>
    <row r="2313" spans="1:27" x14ac:dyDescent="0.2">
      <c r="A2313">
        <v>3755</v>
      </c>
      <c r="B2313" s="1" t="s">
        <v>6025</v>
      </c>
      <c r="C2313" t="s">
        <v>1798</v>
      </c>
      <c r="D2313" s="9">
        <v>680</v>
      </c>
      <c r="E2313" s="9" t="s">
        <v>275</v>
      </c>
      <c r="F2313" s="9" t="s">
        <v>260</v>
      </c>
      <c r="G2313" s="10">
        <v>30</v>
      </c>
      <c r="H2313" s="10" t="s">
        <v>301</v>
      </c>
      <c r="I2313" s="10">
        <v>1945</v>
      </c>
      <c r="J2313" s="11">
        <v>16557</v>
      </c>
      <c r="K2313" s="12" t="s">
        <v>237</v>
      </c>
      <c r="L2313" s="13" t="s">
        <v>6200</v>
      </c>
      <c r="M2313" t="s">
        <v>279</v>
      </c>
      <c r="N2313" t="s">
        <v>6201</v>
      </c>
      <c r="Q2313" t="s">
        <v>281</v>
      </c>
      <c r="S2313" s="9"/>
      <c r="T2313">
        <v>4</v>
      </c>
      <c r="U2313" s="210" t="s">
        <v>5796</v>
      </c>
      <c r="V2313" s="14">
        <v>1</v>
      </c>
      <c r="W2313" s="14">
        <v>1</v>
      </c>
      <c r="X2313" s="14" t="s">
        <v>270</v>
      </c>
      <c r="Y2313">
        <v>680</v>
      </c>
      <c r="Z2313" t="s">
        <v>271</v>
      </c>
      <c r="AA2313">
        <f t="shared" si="36"/>
        <v>1</v>
      </c>
    </row>
    <row r="2314" spans="1:27" x14ac:dyDescent="0.2">
      <c r="A2314">
        <v>2265</v>
      </c>
      <c r="B2314" s="1" t="s">
        <v>6204</v>
      </c>
      <c r="C2314" t="s">
        <v>1027</v>
      </c>
      <c r="D2314" s="9">
        <v>110</v>
      </c>
      <c r="E2314" s="9" t="s">
        <v>876</v>
      </c>
      <c r="F2314" s="9" t="s">
        <v>1416</v>
      </c>
      <c r="G2314" s="10">
        <v>1</v>
      </c>
      <c r="H2314" s="10" t="s">
        <v>313</v>
      </c>
      <c r="I2314" s="10">
        <v>1945</v>
      </c>
      <c r="J2314" s="11">
        <v>16558</v>
      </c>
      <c r="K2314" s="12" t="s">
        <v>237</v>
      </c>
      <c r="L2314" s="13" t="s">
        <v>6205</v>
      </c>
      <c r="M2314" t="s">
        <v>279</v>
      </c>
      <c r="N2314" t="s">
        <v>1422</v>
      </c>
      <c r="Q2314" t="s">
        <v>672</v>
      </c>
      <c r="S2314" s="9"/>
      <c r="T2314">
        <v>5</v>
      </c>
      <c r="U2314" s="210" t="s">
        <v>5920</v>
      </c>
      <c r="V2314" s="14">
        <v>1</v>
      </c>
      <c r="W2314" s="14">
        <v>1</v>
      </c>
      <c r="X2314" s="14" t="s">
        <v>270</v>
      </c>
      <c r="Y2314">
        <v>110</v>
      </c>
      <c r="Z2314" t="s">
        <v>1419</v>
      </c>
      <c r="AA2314">
        <f t="shared" si="36"/>
        <v>1</v>
      </c>
    </row>
    <row r="2315" spans="1:27" x14ac:dyDescent="0.2">
      <c r="A2315">
        <v>5423</v>
      </c>
      <c r="B2315" s="1" t="s">
        <v>6202</v>
      </c>
      <c r="C2315" t="s">
        <v>503</v>
      </c>
      <c r="D2315" s="9" t="s">
        <v>3414</v>
      </c>
      <c r="E2315" s="9" t="s">
        <v>876</v>
      </c>
      <c r="F2315" s="9" t="s">
        <v>733</v>
      </c>
      <c r="G2315" s="10">
        <v>1</v>
      </c>
      <c r="H2315" s="10" t="s">
        <v>313</v>
      </c>
      <c r="I2315" s="10">
        <v>1945</v>
      </c>
      <c r="J2315" s="11">
        <v>16558</v>
      </c>
      <c r="K2315" s="12" t="s">
        <v>237</v>
      </c>
      <c r="L2315" s="13" t="s">
        <v>6203</v>
      </c>
      <c r="M2315" t="s">
        <v>290</v>
      </c>
      <c r="N2315" t="s">
        <v>291</v>
      </c>
      <c r="O2315" t="s">
        <v>339</v>
      </c>
      <c r="S2315" s="9"/>
      <c r="T2315">
        <v>5</v>
      </c>
      <c r="U2315" s="210" t="s">
        <v>5920</v>
      </c>
      <c r="V2315" s="14">
        <v>1</v>
      </c>
      <c r="W2315" s="14">
        <v>1</v>
      </c>
      <c r="X2315" s="14" t="s">
        <v>294</v>
      </c>
      <c r="Y2315" t="s">
        <v>3103</v>
      </c>
      <c r="Z2315" t="s">
        <v>505</v>
      </c>
      <c r="AA2315">
        <f t="shared" si="36"/>
        <v>2</v>
      </c>
    </row>
    <row r="2316" spans="1:27" x14ac:dyDescent="0.2">
      <c r="A2316">
        <v>2027</v>
      </c>
      <c r="B2316" s="1" t="s">
        <v>6206</v>
      </c>
      <c r="C2316" t="s">
        <v>503</v>
      </c>
      <c r="D2316" s="9" t="s">
        <v>6207</v>
      </c>
      <c r="E2316" s="9" t="s">
        <v>259</v>
      </c>
      <c r="F2316" s="9" t="s">
        <v>532</v>
      </c>
      <c r="G2316" s="10">
        <v>2</v>
      </c>
      <c r="H2316" s="10" t="s">
        <v>313</v>
      </c>
      <c r="I2316" s="10">
        <v>1945</v>
      </c>
      <c r="J2316" s="11" t="s">
        <v>6208</v>
      </c>
      <c r="K2316" s="12" t="s">
        <v>237</v>
      </c>
      <c r="L2316" s="13" t="s">
        <v>6209</v>
      </c>
      <c r="M2316" t="s">
        <v>290</v>
      </c>
      <c r="N2316" t="s">
        <v>291</v>
      </c>
      <c r="O2316" t="s">
        <v>498</v>
      </c>
      <c r="S2316" s="9"/>
      <c r="T2316">
        <v>5</v>
      </c>
      <c r="U2316" s="210" t="s">
        <v>5920</v>
      </c>
      <c r="V2316" s="14">
        <v>1</v>
      </c>
      <c r="W2316" s="14">
        <v>1</v>
      </c>
      <c r="X2316" s="14" t="s">
        <v>294</v>
      </c>
      <c r="Y2316" t="s">
        <v>1242</v>
      </c>
      <c r="Z2316" t="s">
        <v>505</v>
      </c>
      <c r="AA2316">
        <f t="shared" si="36"/>
        <v>3</v>
      </c>
    </row>
    <row r="2317" spans="1:27" x14ac:dyDescent="0.2">
      <c r="A2317">
        <v>2066</v>
      </c>
      <c r="B2317" s="1" t="s">
        <v>6210</v>
      </c>
      <c r="C2317" t="s">
        <v>1027</v>
      </c>
      <c r="D2317" s="9" t="s">
        <v>5197</v>
      </c>
      <c r="E2317" s="9" t="s">
        <v>876</v>
      </c>
      <c r="F2317" s="9" t="s">
        <v>260</v>
      </c>
      <c r="G2317" s="10">
        <v>2</v>
      </c>
      <c r="H2317" s="10" t="s">
        <v>313</v>
      </c>
      <c r="I2317" s="10">
        <v>1945</v>
      </c>
      <c r="J2317" s="11" t="s">
        <v>6208</v>
      </c>
      <c r="K2317" s="12" t="s">
        <v>237</v>
      </c>
      <c r="L2317" s="13" t="s">
        <v>6211</v>
      </c>
      <c r="M2317" t="s">
        <v>332</v>
      </c>
      <c r="N2317" t="s">
        <v>333</v>
      </c>
      <c r="Q2317" t="s">
        <v>334</v>
      </c>
      <c r="S2317" s="9"/>
      <c r="T2317">
        <v>5</v>
      </c>
      <c r="U2317" s="210" t="s">
        <v>5920</v>
      </c>
      <c r="V2317" s="14">
        <v>1</v>
      </c>
      <c r="W2317" s="14">
        <v>1</v>
      </c>
      <c r="X2317" s="14" t="s">
        <v>270</v>
      </c>
      <c r="Y2317">
        <v>110</v>
      </c>
      <c r="Z2317" t="s">
        <v>1419</v>
      </c>
      <c r="AA2317">
        <f t="shared" si="36"/>
        <v>2</v>
      </c>
    </row>
    <row r="2318" spans="1:27" x14ac:dyDescent="0.2">
      <c r="A2318">
        <v>1265</v>
      </c>
      <c r="B2318" s="1" t="s">
        <v>6212</v>
      </c>
      <c r="C2318" t="s">
        <v>1027</v>
      </c>
      <c r="D2318" s="9">
        <v>618</v>
      </c>
      <c r="E2318" s="9" t="s">
        <v>2806</v>
      </c>
      <c r="F2318" s="9" t="s">
        <v>286</v>
      </c>
      <c r="G2318" s="10">
        <v>2</v>
      </c>
      <c r="H2318" s="10" t="s">
        <v>313</v>
      </c>
      <c r="I2318" s="10">
        <v>1945</v>
      </c>
      <c r="J2318" s="11" t="s">
        <v>6208</v>
      </c>
      <c r="K2318" s="12" t="s">
        <v>237</v>
      </c>
      <c r="L2318" s="13" t="s">
        <v>18771</v>
      </c>
      <c r="M2318" t="s">
        <v>290</v>
      </c>
      <c r="N2318" t="s">
        <v>291</v>
      </c>
      <c r="O2318" t="s">
        <v>339</v>
      </c>
      <c r="S2318" s="9"/>
      <c r="T2318">
        <v>5</v>
      </c>
      <c r="U2318" s="210" t="s">
        <v>5920</v>
      </c>
      <c r="V2318" s="14">
        <v>1</v>
      </c>
      <c r="W2318" s="14">
        <v>1</v>
      </c>
      <c r="X2318" s="14" t="s">
        <v>294</v>
      </c>
      <c r="Y2318">
        <v>618</v>
      </c>
      <c r="Z2318" t="s">
        <v>1419</v>
      </c>
      <c r="AA2318">
        <f t="shared" si="36"/>
        <v>1</v>
      </c>
    </row>
    <row r="2319" spans="1:27" x14ac:dyDescent="0.2">
      <c r="A2319">
        <v>5560</v>
      </c>
      <c r="B2319" s="1" t="s">
        <v>6213</v>
      </c>
      <c r="C2319" t="s">
        <v>1027</v>
      </c>
      <c r="D2319" s="9">
        <v>235</v>
      </c>
      <c r="E2319" s="9" t="s">
        <v>259</v>
      </c>
      <c r="F2319" s="9" t="s">
        <v>883</v>
      </c>
      <c r="G2319" s="10">
        <v>2</v>
      </c>
      <c r="H2319" s="10" t="s">
        <v>313</v>
      </c>
      <c r="I2319" s="10">
        <v>1945</v>
      </c>
      <c r="J2319" s="11" t="s">
        <v>6208</v>
      </c>
      <c r="K2319" s="12" t="s">
        <v>237</v>
      </c>
      <c r="L2319" s="13" t="s">
        <v>6214</v>
      </c>
      <c r="M2319" t="s">
        <v>263</v>
      </c>
      <c r="N2319" t="s">
        <v>2672</v>
      </c>
      <c r="Q2319" t="s">
        <v>672</v>
      </c>
      <c r="S2319" s="9"/>
      <c r="T2319">
        <v>5</v>
      </c>
      <c r="U2319" s="210" t="s">
        <v>5920</v>
      </c>
      <c r="V2319" s="14">
        <v>1</v>
      </c>
      <c r="W2319" s="14">
        <v>1</v>
      </c>
      <c r="X2319" s="14" t="s">
        <v>270</v>
      </c>
      <c r="Y2319">
        <v>235</v>
      </c>
      <c r="Z2319" t="s">
        <v>271</v>
      </c>
      <c r="AA2319">
        <f t="shared" si="36"/>
        <v>1</v>
      </c>
    </row>
    <row r="2320" spans="1:27" x14ac:dyDescent="0.2">
      <c r="A2320">
        <v>357</v>
      </c>
      <c r="B2320" s="1" t="s">
        <v>6215</v>
      </c>
      <c r="C2320" t="s">
        <v>2534</v>
      </c>
      <c r="D2320" s="9" t="s">
        <v>6216</v>
      </c>
      <c r="E2320" s="9" t="s">
        <v>259</v>
      </c>
      <c r="F2320" s="9" t="s">
        <v>413</v>
      </c>
      <c r="G2320" s="10">
        <v>2</v>
      </c>
      <c r="H2320" s="10" t="s">
        <v>313</v>
      </c>
      <c r="I2320" s="10">
        <v>1945</v>
      </c>
      <c r="J2320" s="11" t="s">
        <v>6217</v>
      </c>
      <c r="K2320" s="12" t="s">
        <v>415</v>
      </c>
      <c r="L2320" s="13" t="s">
        <v>6218</v>
      </c>
      <c r="M2320" t="s">
        <v>263</v>
      </c>
      <c r="N2320" t="s">
        <v>280</v>
      </c>
      <c r="Q2320" t="s">
        <v>281</v>
      </c>
      <c r="S2320" s="9"/>
      <c r="T2320">
        <v>5</v>
      </c>
      <c r="U2320" s="210" t="s">
        <v>5920</v>
      </c>
      <c r="V2320" s="14">
        <v>1</v>
      </c>
      <c r="W2320" s="14">
        <v>1</v>
      </c>
      <c r="X2320" s="14" t="s">
        <v>270</v>
      </c>
      <c r="Y2320">
        <v>169</v>
      </c>
      <c r="Z2320" t="s">
        <v>505</v>
      </c>
      <c r="AA2320">
        <f t="shared" si="36"/>
        <v>3</v>
      </c>
    </row>
    <row r="2321" spans="1:27" x14ac:dyDescent="0.2">
      <c r="A2321">
        <v>2915</v>
      </c>
      <c r="B2321" s="1" t="s">
        <v>6219</v>
      </c>
      <c r="C2321" t="s">
        <v>1511</v>
      </c>
      <c r="D2321" s="9" t="s">
        <v>6220</v>
      </c>
      <c r="E2321" s="9" t="s">
        <v>259</v>
      </c>
      <c r="F2321" s="9" t="s">
        <v>883</v>
      </c>
      <c r="G2321" s="10">
        <v>3</v>
      </c>
      <c r="H2321" s="10" t="s">
        <v>313</v>
      </c>
      <c r="I2321" s="10">
        <v>1945</v>
      </c>
      <c r="J2321" s="11" t="s">
        <v>6221</v>
      </c>
      <c r="K2321" s="12" t="s">
        <v>237</v>
      </c>
      <c r="L2321" s="13" t="s">
        <v>6222</v>
      </c>
      <c r="M2321" t="s">
        <v>290</v>
      </c>
      <c r="O2321" t="s">
        <v>3044</v>
      </c>
      <c r="S2321" s="9"/>
      <c r="T2321">
        <v>5</v>
      </c>
      <c r="U2321" s="210" t="s">
        <v>5920</v>
      </c>
      <c r="V2321" s="14">
        <v>1</v>
      </c>
      <c r="W2321" s="14">
        <v>1</v>
      </c>
      <c r="X2321" s="14" t="s">
        <v>270</v>
      </c>
      <c r="Y2321">
        <v>254</v>
      </c>
      <c r="Z2321" t="s">
        <v>271</v>
      </c>
      <c r="AA2321">
        <f t="shared" si="36"/>
        <v>3</v>
      </c>
    </row>
    <row r="2322" spans="1:27" x14ac:dyDescent="0.2">
      <c r="A2322">
        <v>5315</v>
      </c>
      <c r="B2322" s="1" t="s">
        <v>6228</v>
      </c>
      <c r="C2322" t="s">
        <v>284</v>
      </c>
      <c r="D2322" s="9">
        <v>264</v>
      </c>
      <c r="E2322" s="9" t="s">
        <v>259</v>
      </c>
      <c r="F2322" s="9" t="s">
        <v>5601</v>
      </c>
      <c r="G2322" s="10">
        <v>4</v>
      </c>
      <c r="H2322" s="10" t="s">
        <v>313</v>
      </c>
      <c r="I2322" s="10">
        <v>1945</v>
      </c>
      <c r="J2322" s="11" t="s">
        <v>6224</v>
      </c>
      <c r="K2322" s="12" t="s">
        <v>237</v>
      </c>
      <c r="L2322" s="13" t="s">
        <v>6225</v>
      </c>
      <c r="M2322" t="s">
        <v>753</v>
      </c>
      <c r="S2322" s="9"/>
      <c r="T2322">
        <v>5</v>
      </c>
      <c r="U2322" s="210" t="s">
        <v>5920</v>
      </c>
      <c r="V2322" s="14">
        <v>1</v>
      </c>
      <c r="W2322" s="14">
        <v>1</v>
      </c>
      <c r="X2322" s="14" t="s">
        <v>270</v>
      </c>
      <c r="Y2322">
        <v>264</v>
      </c>
      <c r="Z2322" t="s">
        <v>271</v>
      </c>
      <c r="AA2322">
        <f t="shared" si="36"/>
        <v>1</v>
      </c>
    </row>
    <row r="2323" spans="1:27" x14ac:dyDescent="0.2">
      <c r="A2323">
        <v>1659</v>
      </c>
      <c r="B2323" s="1" t="s">
        <v>6226</v>
      </c>
      <c r="C2323" t="s">
        <v>1027</v>
      </c>
      <c r="D2323" s="9" t="s">
        <v>6227</v>
      </c>
      <c r="E2323" s="9" t="s">
        <v>259</v>
      </c>
      <c r="F2323" s="9" t="s">
        <v>532</v>
      </c>
      <c r="G2323" s="10">
        <v>4</v>
      </c>
      <c r="H2323" s="10" t="s">
        <v>313</v>
      </c>
      <c r="I2323" s="10">
        <v>1945</v>
      </c>
      <c r="J2323" s="11" t="s">
        <v>6224</v>
      </c>
      <c r="K2323" s="12" t="s">
        <v>237</v>
      </c>
      <c r="L2323" s="29" t="s">
        <v>18773</v>
      </c>
      <c r="M2323" t="s">
        <v>290</v>
      </c>
      <c r="N2323" t="s">
        <v>291</v>
      </c>
      <c r="O2323" t="s">
        <v>933</v>
      </c>
      <c r="S2323" s="9"/>
      <c r="T2323">
        <v>5</v>
      </c>
      <c r="U2323" s="210" t="s">
        <v>5920</v>
      </c>
      <c r="V2323" s="14">
        <v>1</v>
      </c>
      <c r="W2323" s="14">
        <v>1</v>
      </c>
      <c r="X2323" s="14" t="s">
        <v>294</v>
      </c>
      <c r="Y2323" t="s">
        <v>1199</v>
      </c>
      <c r="Z2323" t="s">
        <v>1419</v>
      </c>
      <c r="AA2323">
        <f t="shared" si="36"/>
        <v>2</v>
      </c>
    </row>
    <row r="2324" spans="1:27" x14ac:dyDescent="0.2">
      <c r="A2324">
        <v>2617</v>
      </c>
      <c r="B2324" s="1" t="s">
        <v>6223</v>
      </c>
      <c r="C2324" t="s">
        <v>1027</v>
      </c>
      <c r="D2324" s="9" t="s">
        <v>3971</v>
      </c>
      <c r="E2324" s="9" t="s">
        <v>876</v>
      </c>
      <c r="F2324" s="9" t="s">
        <v>1416</v>
      </c>
      <c r="G2324" s="10">
        <v>4</v>
      </c>
      <c r="H2324" s="10" t="s">
        <v>313</v>
      </c>
      <c r="I2324" s="10">
        <v>1945</v>
      </c>
      <c r="J2324" s="11" t="s">
        <v>6224</v>
      </c>
      <c r="K2324" s="12" t="s">
        <v>237</v>
      </c>
      <c r="L2324" s="13" t="s">
        <v>6225</v>
      </c>
      <c r="M2324" t="s">
        <v>753</v>
      </c>
      <c r="S2324" s="9"/>
      <c r="T2324">
        <v>5</v>
      </c>
      <c r="U2324" s="210" t="s">
        <v>5920</v>
      </c>
      <c r="V2324" s="14">
        <v>1</v>
      </c>
      <c r="W2324" s="14">
        <v>1</v>
      </c>
      <c r="X2324" s="14" t="s">
        <v>270</v>
      </c>
      <c r="Y2324" t="s">
        <v>1232</v>
      </c>
      <c r="Z2324" t="s">
        <v>1419</v>
      </c>
      <c r="AA2324">
        <f t="shared" si="36"/>
        <v>2</v>
      </c>
    </row>
    <row r="2325" spans="1:27" x14ac:dyDescent="0.2">
      <c r="A2325">
        <v>5904</v>
      </c>
      <c r="B2325" s="1" t="s">
        <v>6235</v>
      </c>
      <c r="C2325" t="s">
        <v>2221</v>
      </c>
      <c r="D2325" s="9">
        <v>125</v>
      </c>
      <c r="E2325" s="9" t="s">
        <v>259</v>
      </c>
      <c r="F2325" s="9" t="s">
        <v>5601</v>
      </c>
      <c r="G2325" s="10">
        <v>4</v>
      </c>
      <c r="H2325" s="10" t="s">
        <v>313</v>
      </c>
      <c r="I2325" s="10">
        <v>1945</v>
      </c>
      <c r="J2325" s="11" t="s">
        <v>6224</v>
      </c>
      <c r="K2325" s="12" t="s">
        <v>237</v>
      </c>
      <c r="L2325" s="13" t="s">
        <v>6236</v>
      </c>
      <c r="M2325" t="s">
        <v>290</v>
      </c>
      <c r="N2325" t="s">
        <v>291</v>
      </c>
      <c r="O2325" t="s">
        <v>480</v>
      </c>
      <c r="S2325" s="9"/>
      <c r="T2325">
        <v>5</v>
      </c>
      <c r="U2325" s="210" t="s">
        <v>5920</v>
      </c>
      <c r="V2325" s="14">
        <v>1</v>
      </c>
      <c r="W2325" s="14">
        <v>1</v>
      </c>
      <c r="X2325" s="14" t="s">
        <v>270</v>
      </c>
      <c r="Y2325">
        <v>125</v>
      </c>
      <c r="Z2325" t="s">
        <v>505</v>
      </c>
      <c r="AA2325">
        <f t="shared" si="36"/>
        <v>1</v>
      </c>
    </row>
    <row r="2326" spans="1:27" x14ac:dyDescent="0.2">
      <c r="A2326">
        <v>4238</v>
      </c>
      <c r="B2326" s="1" t="s">
        <v>6237</v>
      </c>
      <c r="C2326" t="s">
        <v>1027</v>
      </c>
      <c r="D2326" s="9">
        <v>110</v>
      </c>
      <c r="E2326" s="9" t="s">
        <v>876</v>
      </c>
      <c r="F2326" s="9" t="s">
        <v>1416</v>
      </c>
      <c r="G2326" s="10">
        <v>4</v>
      </c>
      <c r="H2326" s="10" t="s">
        <v>313</v>
      </c>
      <c r="I2326" s="10">
        <v>1945</v>
      </c>
      <c r="J2326" s="11" t="s">
        <v>6224</v>
      </c>
      <c r="K2326" s="12" t="s">
        <v>237</v>
      </c>
      <c r="L2326" s="13" t="s">
        <v>18691</v>
      </c>
      <c r="M2326" t="s">
        <v>332</v>
      </c>
      <c r="N2326" t="s">
        <v>333</v>
      </c>
      <c r="Q2326" t="s">
        <v>334</v>
      </c>
      <c r="S2326" s="9"/>
      <c r="T2326">
        <v>5</v>
      </c>
      <c r="U2326" s="210" t="s">
        <v>5920</v>
      </c>
      <c r="V2326" s="14">
        <v>1</v>
      </c>
      <c r="W2326" s="14">
        <v>1</v>
      </c>
      <c r="X2326" s="14" t="s">
        <v>270</v>
      </c>
      <c r="Y2326">
        <v>110</v>
      </c>
      <c r="Z2326" t="s">
        <v>1419</v>
      </c>
      <c r="AA2326">
        <f t="shared" si="36"/>
        <v>1</v>
      </c>
    </row>
    <row r="2327" spans="1:27" x14ac:dyDescent="0.2">
      <c r="A2327">
        <v>2296</v>
      </c>
      <c r="B2327" s="1" t="s">
        <v>6233</v>
      </c>
      <c r="C2327" t="s">
        <v>1027</v>
      </c>
      <c r="D2327" s="9">
        <v>143</v>
      </c>
      <c r="E2327" s="9" t="s">
        <v>259</v>
      </c>
      <c r="F2327" s="9" t="s">
        <v>883</v>
      </c>
      <c r="G2327" s="10">
        <v>4</v>
      </c>
      <c r="H2327" s="10" t="s">
        <v>313</v>
      </c>
      <c r="I2327" s="10">
        <v>1945</v>
      </c>
      <c r="J2327" s="11" t="s">
        <v>6224</v>
      </c>
      <c r="K2327" s="12" t="s">
        <v>237</v>
      </c>
      <c r="L2327" s="13" t="s">
        <v>6234</v>
      </c>
      <c r="M2327" t="s">
        <v>263</v>
      </c>
      <c r="N2327" t="s">
        <v>2672</v>
      </c>
      <c r="Q2327" t="s">
        <v>672</v>
      </c>
      <c r="S2327" s="9"/>
      <c r="T2327">
        <v>5</v>
      </c>
      <c r="U2327" s="210" t="s">
        <v>5920</v>
      </c>
      <c r="V2327" s="14">
        <v>1</v>
      </c>
      <c r="W2327" s="14">
        <v>1</v>
      </c>
      <c r="X2327" s="14" t="s">
        <v>270</v>
      </c>
      <c r="Y2327">
        <v>143</v>
      </c>
      <c r="Z2327" t="s">
        <v>271</v>
      </c>
      <c r="AA2327">
        <f t="shared" si="36"/>
        <v>1</v>
      </c>
    </row>
    <row r="2328" spans="1:27" x14ac:dyDescent="0.2">
      <c r="A2328">
        <v>4852</v>
      </c>
      <c r="B2328" s="1" t="s">
        <v>6229</v>
      </c>
      <c r="C2328" t="s">
        <v>1027</v>
      </c>
      <c r="D2328" s="9">
        <v>235</v>
      </c>
      <c r="E2328" s="9" t="s">
        <v>259</v>
      </c>
      <c r="F2328" s="9" t="s">
        <v>883</v>
      </c>
      <c r="G2328" s="10">
        <v>4</v>
      </c>
      <c r="H2328" s="10" t="s">
        <v>313</v>
      </c>
      <c r="I2328" s="10">
        <v>1945</v>
      </c>
      <c r="J2328" s="11" t="s">
        <v>6224</v>
      </c>
      <c r="K2328" s="12" t="s">
        <v>237</v>
      </c>
      <c r="L2328" s="13" t="s">
        <v>6230</v>
      </c>
      <c r="M2328" t="s">
        <v>263</v>
      </c>
      <c r="N2328" t="s">
        <v>2672</v>
      </c>
      <c r="Q2328" t="s">
        <v>672</v>
      </c>
      <c r="S2328" s="9"/>
      <c r="T2328">
        <v>5</v>
      </c>
      <c r="U2328" s="210" t="s">
        <v>5920</v>
      </c>
      <c r="V2328" s="14">
        <v>1</v>
      </c>
      <c r="W2328" s="14">
        <v>1</v>
      </c>
      <c r="X2328" s="14" t="s">
        <v>270</v>
      </c>
      <c r="Y2328">
        <v>235</v>
      </c>
      <c r="Z2328" t="s">
        <v>271</v>
      </c>
      <c r="AA2328">
        <f t="shared" si="36"/>
        <v>1</v>
      </c>
    </row>
    <row r="2329" spans="1:27" x14ac:dyDescent="0.2">
      <c r="A2329">
        <v>6208</v>
      </c>
      <c r="B2329" s="1" t="s">
        <v>6231</v>
      </c>
      <c r="C2329" t="s">
        <v>1027</v>
      </c>
      <c r="D2329" s="9">
        <v>235</v>
      </c>
      <c r="E2329" s="9" t="s">
        <v>259</v>
      </c>
      <c r="F2329" s="9" t="s">
        <v>883</v>
      </c>
      <c r="G2329" s="10">
        <v>4</v>
      </c>
      <c r="H2329" s="10" t="s">
        <v>313</v>
      </c>
      <c r="I2329" s="10">
        <v>1945</v>
      </c>
      <c r="J2329" s="11" t="s">
        <v>6224</v>
      </c>
      <c r="K2329" s="12" t="s">
        <v>237</v>
      </c>
      <c r="L2329" s="13" t="s">
        <v>6232</v>
      </c>
      <c r="M2329" t="s">
        <v>263</v>
      </c>
      <c r="N2329" t="s">
        <v>2672</v>
      </c>
      <c r="Q2329" t="s">
        <v>672</v>
      </c>
      <c r="S2329" s="9"/>
      <c r="T2329">
        <v>5</v>
      </c>
      <c r="U2329" s="210" t="s">
        <v>5920</v>
      </c>
      <c r="V2329" s="14">
        <v>1</v>
      </c>
      <c r="W2329" s="14">
        <v>1</v>
      </c>
      <c r="X2329" s="14" t="s">
        <v>270</v>
      </c>
      <c r="Y2329">
        <v>235</v>
      </c>
      <c r="Z2329" t="s">
        <v>271</v>
      </c>
      <c r="AA2329">
        <f t="shared" si="36"/>
        <v>1</v>
      </c>
    </row>
    <row r="2330" spans="1:27" x14ac:dyDescent="0.2">
      <c r="A2330">
        <v>2853</v>
      </c>
      <c r="B2330" s="1" t="s">
        <v>6238</v>
      </c>
      <c r="C2330" t="s">
        <v>3985</v>
      </c>
      <c r="D2330" s="9" t="s">
        <v>1888</v>
      </c>
      <c r="E2330" s="9" t="s">
        <v>259</v>
      </c>
      <c r="F2330" s="9" t="s">
        <v>1885</v>
      </c>
      <c r="G2330" s="10">
        <v>5</v>
      </c>
      <c r="H2330" s="10" t="s">
        <v>313</v>
      </c>
      <c r="I2330" s="10">
        <v>1945</v>
      </c>
      <c r="J2330" s="11" t="s">
        <v>6239</v>
      </c>
      <c r="K2330" s="12" t="s">
        <v>237</v>
      </c>
      <c r="L2330" s="13" t="s">
        <v>6240</v>
      </c>
      <c r="M2330" t="s">
        <v>781</v>
      </c>
      <c r="S2330" s="9"/>
      <c r="T2330">
        <v>5</v>
      </c>
      <c r="U2330" s="210" t="s">
        <v>5920</v>
      </c>
      <c r="V2330" s="14">
        <v>1</v>
      </c>
      <c r="W2330" s="14">
        <v>1</v>
      </c>
      <c r="X2330" s="14" t="s">
        <v>294</v>
      </c>
      <c r="Y2330" t="s">
        <v>1888</v>
      </c>
      <c r="Z2330" t="s">
        <v>18167</v>
      </c>
      <c r="AA2330">
        <f t="shared" si="36"/>
        <v>1</v>
      </c>
    </row>
    <row r="2331" spans="1:27" x14ac:dyDescent="0.2">
      <c r="A2331">
        <v>3898</v>
      </c>
      <c r="B2331" s="1" t="s">
        <v>6243</v>
      </c>
      <c r="C2331" t="s">
        <v>3985</v>
      </c>
      <c r="D2331" s="9">
        <v>627</v>
      </c>
      <c r="E2331" s="9" t="s">
        <v>259</v>
      </c>
      <c r="F2331" s="9" t="s">
        <v>721</v>
      </c>
      <c r="G2331" s="10">
        <v>5</v>
      </c>
      <c r="H2331" s="10" t="s">
        <v>313</v>
      </c>
      <c r="I2331" s="10">
        <v>1945</v>
      </c>
      <c r="J2331" s="11" t="s">
        <v>6239</v>
      </c>
      <c r="K2331" s="12" t="s">
        <v>237</v>
      </c>
      <c r="L2331" s="13" t="s">
        <v>18478</v>
      </c>
      <c r="M2331" t="s">
        <v>290</v>
      </c>
      <c r="N2331" t="s">
        <v>291</v>
      </c>
      <c r="O2331" t="s">
        <v>520</v>
      </c>
      <c r="S2331" s="9"/>
      <c r="T2331">
        <v>5</v>
      </c>
      <c r="U2331" s="210" t="s">
        <v>5920</v>
      </c>
      <c r="V2331" s="14">
        <v>1</v>
      </c>
      <c r="W2331" s="14">
        <v>1</v>
      </c>
      <c r="X2331" s="14" t="s">
        <v>270</v>
      </c>
      <c r="Y2331">
        <v>627</v>
      </c>
      <c r="Z2331" t="s">
        <v>18167</v>
      </c>
      <c r="AA2331">
        <f t="shared" si="36"/>
        <v>1</v>
      </c>
    </row>
    <row r="2332" spans="1:27" x14ac:dyDescent="0.2">
      <c r="A2332">
        <v>1157</v>
      </c>
      <c r="B2332" s="1" t="s">
        <v>6241</v>
      </c>
      <c r="C2332" t="s">
        <v>2040</v>
      </c>
      <c r="D2332" s="9" t="s">
        <v>658</v>
      </c>
      <c r="E2332" s="9" t="s">
        <v>259</v>
      </c>
      <c r="F2332" s="9" t="s">
        <v>286</v>
      </c>
      <c r="G2332" s="10">
        <v>5</v>
      </c>
      <c r="H2332" s="10" t="s">
        <v>313</v>
      </c>
      <c r="I2332" s="10">
        <v>1945</v>
      </c>
      <c r="J2332" s="11" t="s">
        <v>6239</v>
      </c>
      <c r="K2332" s="12" t="s">
        <v>237</v>
      </c>
      <c r="L2332" s="13" t="s">
        <v>6242</v>
      </c>
      <c r="M2332" t="s">
        <v>753</v>
      </c>
      <c r="S2332" s="9"/>
      <c r="T2332">
        <v>5</v>
      </c>
      <c r="U2332" s="210" t="s">
        <v>5920</v>
      </c>
      <c r="V2332" s="14">
        <v>1</v>
      </c>
      <c r="W2332" s="14">
        <v>1</v>
      </c>
      <c r="X2332" s="14" t="s">
        <v>294</v>
      </c>
      <c r="Y2332" t="s">
        <v>658</v>
      </c>
      <c r="Z2332" t="s">
        <v>271</v>
      </c>
      <c r="AA2332">
        <f t="shared" si="36"/>
        <v>1</v>
      </c>
    </row>
    <row r="2333" spans="1:27" x14ac:dyDescent="0.2">
      <c r="A2333">
        <v>7622</v>
      </c>
      <c r="B2333" s="1" t="s">
        <v>6244</v>
      </c>
      <c r="C2333" t="s">
        <v>2534</v>
      </c>
      <c r="D2333" s="9">
        <v>600</v>
      </c>
      <c r="E2333" s="9" t="s">
        <v>275</v>
      </c>
      <c r="F2333" s="9" t="s">
        <v>312</v>
      </c>
      <c r="G2333" s="10">
        <v>5</v>
      </c>
      <c r="H2333" s="10" t="s">
        <v>313</v>
      </c>
      <c r="I2333" s="10">
        <v>1945</v>
      </c>
      <c r="J2333" s="11" t="s">
        <v>6239</v>
      </c>
      <c r="K2333" s="12" t="s">
        <v>237</v>
      </c>
      <c r="L2333" s="13" t="s">
        <v>79</v>
      </c>
      <c r="M2333" t="s">
        <v>290</v>
      </c>
      <c r="O2333" t="s">
        <v>635</v>
      </c>
      <c r="S2333" s="9"/>
      <c r="T2333">
        <v>5</v>
      </c>
      <c r="U2333" s="210" t="s">
        <v>5920</v>
      </c>
      <c r="V2333" s="14">
        <v>1</v>
      </c>
      <c r="W2333" s="14">
        <v>1</v>
      </c>
      <c r="X2333" s="14" t="s">
        <v>270</v>
      </c>
      <c r="Y2333">
        <v>600</v>
      </c>
      <c r="Z2333" t="s">
        <v>271</v>
      </c>
      <c r="AA2333">
        <f t="shared" si="36"/>
        <v>1</v>
      </c>
    </row>
    <row r="2334" spans="1:27" x14ac:dyDescent="0.2">
      <c r="A2334">
        <v>2138</v>
      </c>
      <c r="B2334" s="1" t="s">
        <v>6248</v>
      </c>
      <c r="C2334" t="s">
        <v>2534</v>
      </c>
      <c r="D2334" s="9" t="s">
        <v>6249</v>
      </c>
      <c r="E2334" s="9" t="s">
        <v>259</v>
      </c>
      <c r="F2334" s="9" t="s">
        <v>721</v>
      </c>
      <c r="G2334" s="10">
        <v>6</v>
      </c>
      <c r="H2334" s="10" t="s">
        <v>313</v>
      </c>
      <c r="I2334" s="10">
        <v>1945</v>
      </c>
      <c r="J2334" s="11" t="s">
        <v>6247</v>
      </c>
      <c r="K2334" s="12" t="s">
        <v>237</v>
      </c>
      <c r="L2334" s="13" t="s">
        <v>6250</v>
      </c>
      <c r="M2334" t="s">
        <v>290</v>
      </c>
      <c r="N2334" t="s">
        <v>291</v>
      </c>
      <c r="O2334" t="s">
        <v>367</v>
      </c>
      <c r="S2334" s="9"/>
      <c r="T2334">
        <v>5</v>
      </c>
      <c r="U2334" s="210" t="s">
        <v>5920</v>
      </c>
      <c r="V2334" s="14">
        <v>1</v>
      </c>
      <c r="W2334" s="14">
        <v>1</v>
      </c>
      <c r="X2334" s="14" t="s">
        <v>270</v>
      </c>
      <c r="Y2334">
        <v>169</v>
      </c>
      <c r="Z2334" t="s">
        <v>505</v>
      </c>
      <c r="AA2334">
        <f t="shared" si="36"/>
        <v>2</v>
      </c>
    </row>
    <row r="2335" spans="1:27" x14ac:dyDescent="0.2">
      <c r="A2335">
        <v>4921</v>
      </c>
      <c r="B2335" s="1" t="s">
        <v>6251</v>
      </c>
      <c r="C2335" t="s">
        <v>1027</v>
      </c>
      <c r="D2335" s="9">
        <v>47</v>
      </c>
      <c r="E2335" s="9" t="s">
        <v>876</v>
      </c>
      <c r="F2335" s="9" t="s">
        <v>6252</v>
      </c>
      <c r="G2335" s="10">
        <v>6</v>
      </c>
      <c r="H2335" s="10" t="s">
        <v>313</v>
      </c>
      <c r="I2335" s="10">
        <v>1945</v>
      </c>
      <c r="J2335" s="11" t="s">
        <v>6247</v>
      </c>
      <c r="K2335" s="12" t="s">
        <v>237</v>
      </c>
      <c r="L2335" s="13" t="s">
        <v>6253</v>
      </c>
      <c r="M2335" t="s">
        <v>290</v>
      </c>
      <c r="O2335" t="s">
        <v>93</v>
      </c>
      <c r="S2335" s="9"/>
      <c r="T2335">
        <v>5</v>
      </c>
      <c r="U2335" s="210" t="s">
        <v>5920</v>
      </c>
      <c r="V2335" s="14">
        <v>1</v>
      </c>
      <c r="W2335" s="14">
        <v>1</v>
      </c>
      <c r="X2335" s="14" t="s">
        <v>270</v>
      </c>
      <c r="Y2335">
        <v>47</v>
      </c>
      <c r="Z2335" t="s">
        <v>1419</v>
      </c>
      <c r="AA2335">
        <f t="shared" si="36"/>
        <v>1</v>
      </c>
    </row>
    <row r="2336" spans="1:27" x14ac:dyDescent="0.2">
      <c r="A2336">
        <v>1124</v>
      </c>
      <c r="B2336" s="1" t="s">
        <v>6245</v>
      </c>
      <c r="C2336" t="s">
        <v>507</v>
      </c>
      <c r="D2336" s="9" t="s">
        <v>6246</v>
      </c>
      <c r="E2336" s="9" t="s">
        <v>259</v>
      </c>
      <c r="F2336" s="9" t="s">
        <v>532</v>
      </c>
      <c r="G2336" s="10">
        <v>6</v>
      </c>
      <c r="H2336" s="10" t="s">
        <v>313</v>
      </c>
      <c r="I2336" s="10">
        <v>1945</v>
      </c>
      <c r="J2336" s="11" t="s">
        <v>6247</v>
      </c>
      <c r="K2336" s="12" t="s">
        <v>415</v>
      </c>
      <c r="L2336" s="117" t="s">
        <v>18776</v>
      </c>
      <c r="M2336" t="s">
        <v>290</v>
      </c>
      <c r="N2336" t="s">
        <v>291</v>
      </c>
      <c r="O2336" t="s">
        <v>1597</v>
      </c>
      <c r="S2336" s="9"/>
      <c r="T2336">
        <v>5</v>
      </c>
      <c r="U2336" s="210" t="s">
        <v>5920</v>
      </c>
      <c r="V2336" s="14">
        <v>1</v>
      </c>
      <c r="W2336" s="14">
        <v>1</v>
      </c>
      <c r="X2336" s="14" t="s">
        <v>294</v>
      </c>
      <c r="Y2336" t="s">
        <v>4748</v>
      </c>
      <c r="Z2336" t="s">
        <v>18167</v>
      </c>
      <c r="AA2336">
        <f t="shared" si="36"/>
        <v>2</v>
      </c>
    </row>
    <row r="2337" spans="1:27" x14ac:dyDescent="0.2">
      <c r="A2337">
        <v>3961</v>
      </c>
      <c r="B2337" s="1" t="s">
        <v>6254</v>
      </c>
      <c r="C2337" t="s">
        <v>341</v>
      </c>
      <c r="D2337" s="9" t="s">
        <v>1406</v>
      </c>
      <c r="E2337" s="9" t="s">
        <v>259</v>
      </c>
      <c r="F2337" s="9" t="s">
        <v>532</v>
      </c>
      <c r="G2337" s="10">
        <v>7</v>
      </c>
      <c r="H2337" s="10" t="s">
        <v>313</v>
      </c>
      <c r="I2337" s="10">
        <v>1945</v>
      </c>
      <c r="J2337" s="11" t="s">
        <v>6255</v>
      </c>
      <c r="K2337" s="12" t="s">
        <v>237</v>
      </c>
      <c r="L2337" s="13" t="s">
        <v>6256</v>
      </c>
      <c r="M2337" t="s">
        <v>753</v>
      </c>
      <c r="S2337" s="9"/>
      <c r="T2337">
        <v>5</v>
      </c>
      <c r="U2337" s="210" t="s">
        <v>5920</v>
      </c>
      <c r="V2337" s="14">
        <v>1</v>
      </c>
      <c r="W2337" s="14">
        <v>1</v>
      </c>
      <c r="X2337" s="14" t="s">
        <v>294</v>
      </c>
      <c r="Y2337" t="s">
        <v>1199</v>
      </c>
      <c r="Z2337" t="s">
        <v>271</v>
      </c>
      <c r="AA2337">
        <f t="shared" si="36"/>
        <v>3</v>
      </c>
    </row>
    <row r="2338" spans="1:27" x14ac:dyDescent="0.2">
      <c r="A2338">
        <v>2007</v>
      </c>
      <c r="B2338" s="1" t="s">
        <v>6257</v>
      </c>
      <c r="C2338" t="s">
        <v>284</v>
      </c>
      <c r="D2338" s="9" t="s">
        <v>6009</v>
      </c>
      <c r="E2338" s="9" t="s">
        <v>259</v>
      </c>
      <c r="F2338" s="9" t="s">
        <v>532</v>
      </c>
      <c r="G2338" s="10">
        <v>7</v>
      </c>
      <c r="H2338" s="10" t="s">
        <v>313</v>
      </c>
      <c r="I2338" s="10">
        <v>1945</v>
      </c>
      <c r="J2338" s="11" t="s">
        <v>6255</v>
      </c>
      <c r="K2338" s="12" t="s">
        <v>237</v>
      </c>
      <c r="L2338" s="13" t="s">
        <v>6258</v>
      </c>
      <c r="M2338" t="s">
        <v>290</v>
      </c>
      <c r="N2338" t="s">
        <v>291</v>
      </c>
      <c r="O2338" t="s">
        <v>520</v>
      </c>
      <c r="S2338" s="9"/>
      <c r="T2338">
        <v>5</v>
      </c>
      <c r="U2338" s="210" t="s">
        <v>5920</v>
      </c>
      <c r="V2338" s="14">
        <v>1</v>
      </c>
      <c r="W2338" s="14">
        <v>1</v>
      </c>
      <c r="X2338" s="14" t="s">
        <v>294</v>
      </c>
      <c r="Y2338" t="s">
        <v>3625</v>
      </c>
      <c r="Z2338" t="s">
        <v>505</v>
      </c>
      <c r="AA2338">
        <f t="shared" si="36"/>
        <v>3</v>
      </c>
    </row>
    <row r="2339" spans="1:27" x14ac:dyDescent="0.2">
      <c r="A2339">
        <v>2903</v>
      </c>
      <c r="B2339" s="1" t="s">
        <v>6259</v>
      </c>
      <c r="C2339" t="s">
        <v>1027</v>
      </c>
      <c r="D2339" s="9" t="s">
        <v>6260</v>
      </c>
      <c r="E2339" s="9" t="s">
        <v>2806</v>
      </c>
      <c r="F2339" s="9" t="s">
        <v>532</v>
      </c>
      <c r="G2339" s="10">
        <v>7</v>
      </c>
      <c r="H2339" s="10" t="s">
        <v>313</v>
      </c>
      <c r="I2339" s="10">
        <v>1945</v>
      </c>
      <c r="J2339" s="11" t="s">
        <v>6255</v>
      </c>
      <c r="K2339" s="12" t="s">
        <v>237</v>
      </c>
      <c r="L2339" s="13" t="s">
        <v>6261</v>
      </c>
      <c r="M2339" t="s">
        <v>290</v>
      </c>
      <c r="N2339" t="s">
        <v>291</v>
      </c>
      <c r="O2339" t="s">
        <v>93</v>
      </c>
      <c r="S2339" s="9"/>
      <c r="T2339">
        <v>5</v>
      </c>
      <c r="U2339" s="210" t="s">
        <v>5920</v>
      </c>
      <c r="V2339" s="14">
        <v>1</v>
      </c>
      <c r="W2339" s="14">
        <v>1</v>
      </c>
      <c r="X2339" s="14" t="s">
        <v>294</v>
      </c>
      <c r="Y2339" t="s">
        <v>5579</v>
      </c>
      <c r="Z2339" t="s">
        <v>1419</v>
      </c>
      <c r="AA2339">
        <f t="shared" si="36"/>
        <v>1</v>
      </c>
    </row>
    <row r="2340" spans="1:27" x14ac:dyDescent="0.2">
      <c r="A2340">
        <v>5069</v>
      </c>
      <c r="B2340" s="1" t="s">
        <v>6262</v>
      </c>
      <c r="C2340" t="s">
        <v>2221</v>
      </c>
      <c r="D2340" s="9">
        <v>25</v>
      </c>
      <c r="E2340" s="9" t="s">
        <v>259</v>
      </c>
      <c r="F2340" s="9" t="s">
        <v>312</v>
      </c>
      <c r="G2340" s="10">
        <v>7</v>
      </c>
      <c r="H2340" s="10" t="s">
        <v>313</v>
      </c>
      <c r="I2340" s="10">
        <v>1945</v>
      </c>
      <c r="J2340" s="11" t="s">
        <v>6255</v>
      </c>
      <c r="K2340" s="12" t="s">
        <v>237</v>
      </c>
      <c r="L2340" s="13" t="s">
        <v>6263</v>
      </c>
      <c r="M2340" t="s">
        <v>263</v>
      </c>
      <c r="N2340" t="s">
        <v>771</v>
      </c>
      <c r="O2340" t="s">
        <v>280</v>
      </c>
      <c r="Q2340" t="s">
        <v>672</v>
      </c>
      <c r="S2340" s="9"/>
      <c r="T2340">
        <v>5</v>
      </c>
      <c r="U2340" s="210" t="s">
        <v>5920</v>
      </c>
      <c r="V2340" s="14">
        <v>1</v>
      </c>
      <c r="W2340" s="14">
        <v>1</v>
      </c>
      <c r="X2340" s="14" t="s">
        <v>270</v>
      </c>
      <c r="Y2340">
        <v>25</v>
      </c>
      <c r="Z2340" t="s">
        <v>505</v>
      </c>
      <c r="AA2340">
        <f t="shared" si="36"/>
        <v>1</v>
      </c>
    </row>
    <row r="2341" spans="1:27" x14ac:dyDescent="0.2">
      <c r="A2341">
        <v>3673</v>
      </c>
      <c r="B2341" s="1" t="s">
        <v>6264</v>
      </c>
      <c r="C2341" t="s">
        <v>3985</v>
      </c>
      <c r="D2341" s="9" t="s">
        <v>1888</v>
      </c>
      <c r="E2341" s="9" t="s">
        <v>259</v>
      </c>
      <c r="F2341" s="9" t="s">
        <v>1885</v>
      </c>
      <c r="G2341" s="10">
        <v>8</v>
      </c>
      <c r="H2341" s="10" t="s">
        <v>313</v>
      </c>
      <c r="I2341" s="10">
        <v>1945</v>
      </c>
      <c r="J2341" s="11" t="s">
        <v>6265</v>
      </c>
      <c r="K2341" s="12" t="s">
        <v>237</v>
      </c>
      <c r="L2341" s="13" t="s">
        <v>6266</v>
      </c>
      <c r="M2341" t="s">
        <v>781</v>
      </c>
      <c r="S2341" s="9"/>
      <c r="T2341">
        <v>5</v>
      </c>
      <c r="U2341" s="210" t="s">
        <v>5920</v>
      </c>
      <c r="V2341" s="14">
        <v>0</v>
      </c>
      <c r="W2341" s="14">
        <v>1</v>
      </c>
      <c r="X2341" s="14" t="s">
        <v>294</v>
      </c>
      <c r="Y2341" t="s">
        <v>1888</v>
      </c>
      <c r="Z2341" t="s">
        <v>18167</v>
      </c>
      <c r="AA2341">
        <f t="shared" si="36"/>
        <v>1</v>
      </c>
    </row>
    <row r="2342" spans="1:27" x14ac:dyDescent="0.2">
      <c r="A2342">
        <v>4403</v>
      </c>
      <c r="B2342" s="1" t="s">
        <v>6267</v>
      </c>
      <c r="C2342" t="s">
        <v>2534</v>
      </c>
      <c r="D2342" s="9">
        <v>89</v>
      </c>
      <c r="E2342" s="9" t="s">
        <v>876</v>
      </c>
      <c r="F2342" s="9" t="s">
        <v>312</v>
      </c>
      <c r="G2342" s="10">
        <v>8</v>
      </c>
      <c r="H2342" s="10" t="s">
        <v>313</v>
      </c>
      <c r="I2342" s="10">
        <v>1945</v>
      </c>
      <c r="J2342" s="11" t="s">
        <v>6265</v>
      </c>
      <c r="K2342" s="12" t="s">
        <v>237</v>
      </c>
      <c r="L2342" s="13" t="s">
        <v>6268</v>
      </c>
      <c r="M2342" t="s">
        <v>753</v>
      </c>
      <c r="S2342" s="9"/>
      <c r="T2342">
        <v>5</v>
      </c>
      <c r="U2342" s="210" t="s">
        <v>5920</v>
      </c>
      <c r="V2342" s="14">
        <v>0</v>
      </c>
      <c r="W2342" s="14">
        <v>1</v>
      </c>
      <c r="X2342" s="14" t="s">
        <v>270</v>
      </c>
      <c r="Y2342">
        <v>89</v>
      </c>
      <c r="Z2342" t="s">
        <v>271</v>
      </c>
      <c r="AA2342">
        <f t="shared" si="36"/>
        <v>1</v>
      </c>
    </row>
    <row r="2343" spans="1:27" x14ac:dyDescent="0.2">
      <c r="A2343">
        <v>1360</v>
      </c>
      <c r="B2343" s="1" t="s">
        <v>6269</v>
      </c>
      <c r="C2343" t="s">
        <v>1008</v>
      </c>
      <c r="D2343" s="9" t="s">
        <v>6270</v>
      </c>
      <c r="E2343" s="9" t="s">
        <v>508</v>
      </c>
      <c r="F2343" s="9" t="s">
        <v>721</v>
      </c>
      <c r="G2343" s="10">
        <v>10</v>
      </c>
      <c r="H2343" s="10" t="s">
        <v>313</v>
      </c>
      <c r="I2343" s="10">
        <v>1945</v>
      </c>
      <c r="J2343" s="11" t="s">
        <v>6271</v>
      </c>
      <c r="K2343" s="12" t="s">
        <v>237</v>
      </c>
      <c r="L2343" s="13" t="s">
        <v>6272</v>
      </c>
      <c r="M2343" t="s">
        <v>290</v>
      </c>
      <c r="N2343" t="s">
        <v>291</v>
      </c>
      <c r="O2343" t="s">
        <v>646</v>
      </c>
      <c r="S2343" s="9"/>
      <c r="T2343">
        <v>5</v>
      </c>
      <c r="U2343" s="210" t="s">
        <v>5920</v>
      </c>
      <c r="V2343" s="14">
        <v>0</v>
      </c>
      <c r="W2343" s="14">
        <v>1</v>
      </c>
      <c r="X2343" s="14" t="s">
        <v>270</v>
      </c>
      <c r="Y2343" t="s">
        <v>508</v>
      </c>
      <c r="Z2343" t="s">
        <v>271</v>
      </c>
      <c r="AA2343">
        <f t="shared" si="36"/>
        <v>3</v>
      </c>
    </row>
    <row r="2344" spans="1:27" x14ac:dyDescent="0.2">
      <c r="A2344">
        <v>2718</v>
      </c>
      <c r="B2344" s="8" t="s">
        <v>6527</v>
      </c>
      <c r="C2344" s="14" t="s">
        <v>507</v>
      </c>
      <c r="D2344" s="20" t="s">
        <v>5136</v>
      </c>
      <c r="E2344" s="20" t="s">
        <v>259</v>
      </c>
      <c r="F2344" s="20" t="s">
        <v>532</v>
      </c>
      <c r="G2344" s="65">
        <v>11</v>
      </c>
      <c r="H2344" s="65" t="s">
        <v>313</v>
      </c>
      <c r="I2344" s="65">
        <v>1945</v>
      </c>
      <c r="J2344" s="22" t="s">
        <v>6528</v>
      </c>
      <c r="K2344" s="12" t="s">
        <v>237</v>
      </c>
      <c r="L2344" s="72" t="s">
        <v>6529</v>
      </c>
      <c r="M2344" s="14" t="s">
        <v>290</v>
      </c>
      <c r="N2344" t="s">
        <v>291</v>
      </c>
      <c r="O2344" t="s">
        <v>748</v>
      </c>
      <c r="Q2344" s="15"/>
      <c r="R2344" s="15"/>
      <c r="S2344" s="20"/>
      <c r="T2344">
        <v>5</v>
      </c>
      <c r="U2344" s="210" t="s">
        <v>5920</v>
      </c>
      <c r="V2344" s="14">
        <v>0</v>
      </c>
      <c r="W2344" s="14">
        <v>1</v>
      </c>
      <c r="X2344" s="14" t="s">
        <v>294</v>
      </c>
      <c r="Y2344" t="s">
        <v>4636</v>
      </c>
      <c r="Z2344" t="s">
        <v>18167</v>
      </c>
      <c r="AA2344">
        <f t="shared" si="36"/>
        <v>3</v>
      </c>
    </row>
    <row r="2345" spans="1:27" x14ac:dyDescent="0.2">
      <c r="A2345">
        <v>2079</v>
      </c>
      <c r="B2345" s="1" t="s">
        <v>6532</v>
      </c>
      <c r="C2345" t="s">
        <v>3985</v>
      </c>
      <c r="D2345" s="9" t="s">
        <v>6533</v>
      </c>
      <c r="E2345" s="9" t="s">
        <v>259</v>
      </c>
      <c r="F2345" s="9" t="s">
        <v>1885</v>
      </c>
      <c r="G2345" s="10">
        <v>11</v>
      </c>
      <c r="H2345" s="10" t="s">
        <v>313</v>
      </c>
      <c r="I2345" s="10">
        <v>1945</v>
      </c>
      <c r="J2345" s="11" t="s">
        <v>6528</v>
      </c>
      <c r="K2345" s="12" t="s">
        <v>237</v>
      </c>
      <c r="L2345" s="13" t="s">
        <v>6534</v>
      </c>
      <c r="M2345" t="s">
        <v>781</v>
      </c>
      <c r="S2345" s="9"/>
      <c r="T2345">
        <v>5</v>
      </c>
      <c r="U2345" s="210" t="s">
        <v>5920</v>
      </c>
      <c r="V2345" s="14">
        <v>0</v>
      </c>
      <c r="W2345" s="14">
        <v>0</v>
      </c>
      <c r="X2345" s="14" t="s">
        <v>294</v>
      </c>
      <c r="Y2345" t="s">
        <v>6533</v>
      </c>
      <c r="Z2345" t="s">
        <v>18167</v>
      </c>
      <c r="AA2345">
        <f t="shared" si="36"/>
        <v>1</v>
      </c>
    </row>
    <row r="2346" spans="1:27" x14ac:dyDescent="0.2">
      <c r="A2346">
        <v>1088</v>
      </c>
      <c r="B2346" s="1" t="s">
        <v>6530</v>
      </c>
      <c r="C2346" t="s">
        <v>2221</v>
      </c>
      <c r="D2346" s="9" t="s">
        <v>1392</v>
      </c>
      <c r="E2346" s="9" t="s">
        <v>259</v>
      </c>
      <c r="F2346" s="9" t="s">
        <v>312</v>
      </c>
      <c r="G2346" s="10">
        <v>11</v>
      </c>
      <c r="H2346" s="10" t="s">
        <v>313</v>
      </c>
      <c r="I2346" s="10">
        <v>1945</v>
      </c>
      <c r="J2346" s="11" t="s">
        <v>6528</v>
      </c>
      <c r="K2346" s="12" t="s">
        <v>237</v>
      </c>
      <c r="L2346" s="13" t="s">
        <v>6531</v>
      </c>
      <c r="M2346" t="s">
        <v>290</v>
      </c>
      <c r="N2346" t="s">
        <v>291</v>
      </c>
      <c r="O2346" t="s">
        <v>439</v>
      </c>
      <c r="S2346" s="9"/>
      <c r="T2346">
        <v>5</v>
      </c>
      <c r="U2346" s="210" t="s">
        <v>5920</v>
      </c>
      <c r="V2346" s="14">
        <v>0</v>
      </c>
      <c r="W2346" s="14">
        <v>1</v>
      </c>
      <c r="X2346" s="14" t="s">
        <v>270</v>
      </c>
      <c r="Y2346">
        <v>410</v>
      </c>
      <c r="Z2346" t="s">
        <v>505</v>
      </c>
      <c r="AA2346">
        <f t="shared" si="36"/>
        <v>2</v>
      </c>
    </row>
    <row r="2347" spans="1:27" x14ac:dyDescent="0.2">
      <c r="A2347">
        <v>1312</v>
      </c>
      <c r="B2347" s="1" t="s">
        <v>6535</v>
      </c>
      <c r="C2347" t="s">
        <v>1027</v>
      </c>
      <c r="D2347" s="9">
        <v>618</v>
      </c>
      <c r="E2347" s="9" t="s">
        <v>2806</v>
      </c>
      <c r="F2347" s="9" t="s">
        <v>286</v>
      </c>
      <c r="G2347" s="10">
        <v>12</v>
      </c>
      <c r="H2347" s="10" t="s">
        <v>313</v>
      </c>
      <c r="I2347" s="10">
        <v>1945</v>
      </c>
      <c r="J2347" s="11" t="s">
        <v>6536</v>
      </c>
      <c r="K2347" s="12" t="s">
        <v>237</v>
      </c>
      <c r="L2347" s="13" t="s">
        <v>6537</v>
      </c>
      <c r="M2347" t="s">
        <v>290</v>
      </c>
      <c r="N2347" t="s">
        <v>291</v>
      </c>
      <c r="O2347" t="s">
        <v>292</v>
      </c>
      <c r="S2347" s="9"/>
      <c r="T2347">
        <v>5</v>
      </c>
      <c r="U2347" s="210" t="s">
        <v>5920</v>
      </c>
      <c r="V2347" s="14">
        <v>0</v>
      </c>
      <c r="W2347" s="14">
        <v>1</v>
      </c>
      <c r="X2347" s="14" t="s">
        <v>294</v>
      </c>
      <c r="Y2347">
        <v>618</v>
      </c>
      <c r="Z2347" t="s">
        <v>1419</v>
      </c>
      <c r="AA2347">
        <f t="shared" si="36"/>
        <v>1</v>
      </c>
    </row>
    <row r="2348" spans="1:27" x14ac:dyDescent="0.2">
      <c r="A2348">
        <v>6818</v>
      </c>
      <c r="B2348" s="1" t="s">
        <v>6543</v>
      </c>
      <c r="C2348" t="s">
        <v>284</v>
      </c>
      <c r="D2348" s="9">
        <v>256</v>
      </c>
      <c r="E2348" s="9" t="s">
        <v>275</v>
      </c>
      <c r="F2348" s="9" t="s">
        <v>312</v>
      </c>
      <c r="G2348" s="10">
        <v>14</v>
      </c>
      <c r="H2348" s="10" t="s">
        <v>313</v>
      </c>
      <c r="I2348" s="10">
        <v>1945</v>
      </c>
      <c r="J2348" s="11" t="s">
        <v>6540</v>
      </c>
      <c r="K2348" s="12" t="s">
        <v>237</v>
      </c>
      <c r="L2348" s="13" t="s">
        <v>6544</v>
      </c>
      <c r="M2348" t="s">
        <v>290</v>
      </c>
      <c r="N2348" t="s">
        <v>291</v>
      </c>
      <c r="O2348" t="s">
        <v>646</v>
      </c>
      <c r="S2348" s="9"/>
      <c r="T2348">
        <v>5</v>
      </c>
      <c r="U2348" s="210" t="s">
        <v>5920</v>
      </c>
      <c r="V2348" s="14">
        <v>0</v>
      </c>
      <c r="W2348" s="14">
        <v>1</v>
      </c>
      <c r="X2348" s="14" t="s">
        <v>270</v>
      </c>
      <c r="Y2348">
        <v>256</v>
      </c>
      <c r="Z2348" t="s">
        <v>505</v>
      </c>
      <c r="AA2348">
        <f t="shared" si="36"/>
        <v>1</v>
      </c>
    </row>
    <row r="2349" spans="1:27" x14ac:dyDescent="0.2">
      <c r="A2349">
        <v>4111</v>
      </c>
      <c r="B2349" s="1" t="s">
        <v>6538</v>
      </c>
      <c r="C2349" t="s">
        <v>1027</v>
      </c>
      <c r="D2349" s="9" t="s">
        <v>6539</v>
      </c>
      <c r="E2349" s="9" t="s">
        <v>876</v>
      </c>
      <c r="F2349" s="9" t="s">
        <v>532</v>
      </c>
      <c r="G2349" s="10">
        <v>14</v>
      </c>
      <c r="H2349" s="10" t="s">
        <v>313</v>
      </c>
      <c r="I2349" s="10">
        <v>1945</v>
      </c>
      <c r="J2349" s="11" t="s">
        <v>6540</v>
      </c>
      <c r="K2349" s="12" t="s">
        <v>237</v>
      </c>
      <c r="L2349" s="13" t="s">
        <v>6541</v>
      </c>
      <c r="M2349" t="s">
        <v>290</v>
      </c>
      <c r="N2349" t="s">
        <v>291</v>
      </c>
      <c r="O2349" t="s">
        <v>339</v>
      </c>
      <c r="S2349" s="9"/>
      <c r="T2349">
        <v>5</v>
      </c>
      <c r="U2349" s="210" t="s">
        <v>5920</v>
      </c>
      <c r="V2349" s="14">
        <v>0</v>
      </c>
      <c r="W2349" s="14">
        <v>1</v>
      </c>
      <c r="X2349" s="14" t="s">
        <v>294</v>
      </c>
      <c r="Y2349" t="s">
        <v>6542</v>
      </c>
      <c r="Z2349" t="s">
        <v>1419</v>
      </c>
      <c r="AA2349">
        <f t="shared" si="36"/>
        <v>2</v>
      </c>
    </row>
    <row r="2350" spans="1:27" x14ac:dyDescent="0.2">
      <c r="A2350">
        <v>1595</v>
      </c>
      <c r="B2350" s="1" t="s">
        <v>6545</v>
      </c>
      <c r="C2350" t="s">
        <v>1027</v>
      </c>
      <c r="D2350" s="9" t="s">
        <v>6546</v>
      </c>
      <c r="E2350" s="9" t="s">
        <v>876</v>
      </c>
      <c r="F2350" s="9" t="s">
        <v>1416</v>
      </c>
      <c r="G2350" s="10">
        <v>15</v>
      </c>
      <c r="H2350" s="10" t="s">
        <v>313</v>
      </c>
      <c r="I2350" s="10">
        <v>1945</v>
      </c>
      <c r="J2350" s="11" t="s">
        <v>6547</v>
      </c>
      <c r="K2350" s="12" t="s">
        <v>237</v>
      </c>
      <c r="L2350" s="13" t="s">
        <v>6548</v>
      </c>
      <c r="M2350" t="s">
        <v>263</v>
      </c>
      <c r="N2350" t="s">
        <v>280</v>
      </c>
      <c r="Q2350" t="s">
        <v>281</v>
      </c>
      <c r="S2350" s="9"/>
      <c r="T2350">
        <v>5</v>
      </c>
      <c r="U2350" s="210" t="s">
        <v>5920</v>
      </c>
      <c r="V2350" s="14">
        <v>1</v>
      </c>
      <c r="W2350" s="14">
        <v>1</v>
      </c>
      <c r="X2350" s="14" t="s">
        <v>270</v>
      </c>
      <c r="Y2350">
        <v>47</v>
      </c>
      <c r="Z2350" t="s">
        <v>1419</v>
      </c>
      <c r="AA2350">
        <f t="shared" si="36"/>
        <v>2</v>
      </c>
    </row>
    <row r="2351" spans="1:27" x14ac:dyDescent="0.2">
      <c r="A2351">
        <v>1881</v>
      </c>
      <c r="B2351" s="1" t="s">
        <v>6553</v>
      </c>
      <c r="C2351" t="s">
        <v>284</v>
      </c>
      <c r="D2351" s="9" t="s">
        <v>1373</v>
      </c>
      <c r="E2351" s="9" t="s">
        <v>259</v>
      </c>
      <c r="F2351" s="9" t="s">
        <v>312</v>
      </c>
      <c r="G2351" s="10">
        <v>16</v>
      </c>
      <c r="H2351" s="10" t="s">
        <v>313</v>
      </c>
      <c r="I2351" s="10">
        <v>1945</v>
      </c>
      <c r="J2351" s="11" t="s">
        <v>6551</v>
      </c>
      <c r="K2351" s="12" t="s">
        <v>237</v>
      </c>
      <c r="L2351" s="13" t="s">
        <v>6554</v>
      </c>
      <c r="M2351" t="s">
        <v>753</v>
      </c>
      <c r="S2351" s="9"/>
      <c r="T2351">
        <v>5</v>
      </c>
      <c r="U2351" s="210" t="s">
        <v>5920</v>
      </c>
      <c r="V2351" s="14">
        <v>0</v>
      </c>
      <c r="W2351" s="14">
        <v>1</v>
      </c>
      <c r="X2351" s="14" t="s">
        <v>270</v>
      </c>
      <c r="Y2351">
        <v>456</v>
      </c>
      <c r="Z2351" t="s">
        <v>271</v>
      </c>
      <c r="AA2351">
        <f t="shared" si="36"/>
        <v>2</v>
      </c>
    </row>
    <row r="2352" spans="1:27" x14ac:dyDescent="0.2">
      <c r="A2352">
        <v>3354</v>
      </c>
      <c r="B2352" s="1" t="s">
        <v>6549</v>
      </c>
      <c r="C2352" t="s">
        <v>1027</v>
      </c>
      <c r="D2352" s="9" t="s">
        <v>6550</v>
      </c>
      <c r="E2352" s="9" t="s">
        <v>259</v>
      </c>
      <c r="F2352" s="9" t="s">
        <v>532</v>
      </c>
      <c r="G2352" s="10">
        <v>16</v>
      </c>
      <c r="H2352" s="10" t="s">
        <v>313</v>
      </c>
      <c r="I2352" s="10">
        <v>1945</v>
      </c>
      <c r="J2352" s="11" t="s">
        <v>6551</v>
      </c>
      <c r="K2352" s="12" t="s">
        <v>237</v>
      </c>
      <c r="L2352" s="13" t="s">
        <v>6552</v>
      </c>
      <c r="M2352" t="s">
        <v>290</v>
      </c>
      <c r="N2352" t="s">
        <v>291</v>
      </c>
      <c r="O2352" t="s">
        <v>1457</v>
      </c>
      <c r="S2352" s="9"/>
      <c r="T2352">
        <v>5</v>
      </c>
      <c r="U2352" s="210" t="s">
        <v>5920</v>
      </c>
      <c r="V2352" s="14">
        <v>0</v>
      </c>
      <c r="W2352" s="14">
        <v>1</v>
      </c>
      <c r="X2352" s="14" t="s">
        <v>294</v>
      </c>
      <c r="Y2352" t="s">
        <v>1242</v>
      </c>
      <c r="Z2352" t="s">
        <v>271</v>
      </c>
      <c r="AA2352">
        <f t="shared" si="36"/>
        <v>3</v>
      </c>
    </row>
    <row r="2353" spans="1:27" x14ac:dyDescent="0.2">
      <c r="A2353">
        <v>4768</v>
      </c>
      <c r="B2353" s="1" t="s">
        <v>6555</v>
      </c>
      <c r="C2353" t="s">
        <v>1798</v>
      </c>
      <c r="D2353" s="9">
        <v>87</v>
      </c>
      <c r="E2353" s="9" t="s">
        <v>2806</v>
      </c>
      <c r="F2353" s="9" t="s">
        <v>260</v>
      </c>
      <c r="G2353" s="10">
        <v>16</v>
      </c>
      <c r="H2353" s="10" t="s">
        <v>313</v>
      </c>
      <c r="I2353" s="10">
        <v>1945</v>
      </c>
      <c r="J2353" s="11" t="s">
        <v>6551</v>
      </c>
      <c r="K2353" s="12" t="s">
        <v>237</v>
      </c>
      <c r="L2353" s="13" t="s">
        <v>6556</v>
      </c>
      <c r="M2353" t="s">
        <v>290</v>
      </c>
      <c r="O2353" t="s">
        <v>93</v>
      </c>
      <c r="S2353" s="9"/>
      <c r="T2353">
        <v>5</v>
      </c>
      <c r="U2353" s="210" t="s">
        <v>5920</v>
      </c>
      <c r="V2353" s="14">
        <v>1</v>
      </c>
      <c r="W2353" s="14">
        <v>1</v>
      </c>
      <c r="X2353" s="14" t="s">
        <v>294</v>
      </c>
      <c r="Y2353">
        <v>87</v>
      </c>
      <c r="Z2353" t="s">
        <v>271</v>
      </c>
      <c r="AA2353">
        <f t="shared" si="36"/>
        <v>1</v>
      </c>
    </row>
    <row r="2354" spans="1:27" x14ac:dyDescent="0.2">
      <c r="A2354">
        <v>4771</v>
      </c>
      <c r="B2354" s="1" t="s">
        <v>6557</v>
      </c>
      <c r="C2354" t="s">
        <v>2534</v>
      </c>
      <c r="D2354" s="9"/>
      <c r="E2354" s="9" t="s">
        <v>259</v>
      </c>
      <c r="F2354" s="9" t="s">
        <v>312</v>
      </c>
      <c r="G2354" s="10">
        <v>16</v>
      </c>
      <c r="H2354" s="10" t="s">
        <v>313</v>
      </c>
      <c r="I2354" s="10">
        <v>1945</v>
      </c>
      <c r="J2354" s="11" t="s">
        <v>6551</v>
      </c>
      <c r="K2354" s="12" t="s">
        <v>237</v>
      </c>
      <c r="L2354" s="13" t="s">
        <v>6558</v>
      </c>
      <c r="M2354" t="s">
        <v>290</v>
      </c>
      <c r="N2354" t="s">
        <v>291</v>
      </c>
      <c r="O2354" t="s">
        <v>93</v>
      </c>
      <c r="S2354" s="9"/>
      <c r="T2354">
        <v>5</v>
      </c>
      <c r="U2354" s="210" t="s">
        <v>5920</v>
      </c>
      <c r="V2354" s="14">
        <v>0</v>
      </c>
      <c r="W2354" s="14">
        <v>1</v>
      </c>
      <c r="X2354" s="14" t="s">
        <v>270</v>
      </c>
      <c r="Y2354" t="s">
        <v>334</v>
      </c>
      <c r="Z2354" t="s">
        <v>271</v>
      </c>
      <c r="AA2354">
        <f t="shared" si="36"/>
        <v>1</v>
      </c>
    </row>
    <row r="2355" spans="1:27" x14ac:dyDescent="0.2">
      <c r="A2355">
        <v>454</v>
      </c>
      <c r="B2355" s="1" t="s">
        <v>6559</v>
      </c>
      <c r="C2355" t="s">
        <v>284</v>
      </c>
      <c r="D2355" s="9" t="s">
        <v>6560</v>
      </c>
      <c r="E2355" s="9" t="s">
        <v>259</v>
      </c>
      <c r="F2355" s="9" t="s">
        <v>532</v>
      </c>
      <c r="G2355" s="10">
        <v>17</v>
      </c>
      <c r="H2355" s="10" t="s">
        <v>313</v>
      </c>
      <c r="I2355" s="10">
        <v>1945</v>
      </c>
      <c r="J2355" s="11" t="s">
        <v>6561</v>
      </c>
      <c r="K2355" s="12" t="s">
        <v>237</v>
      </c>
      <c r="L2355" s="13" t="s">
        <v>18780</v>
      </c>
      <c r="M2355" t="s">
        <v>290</v>
      </c>
      <c r="N2355" t="s">
        <v>291</v>
      </c>
      <c r="O2355" t="s">
        <v>620</v>
      </c>
      <c r="S2355" s="9"/>
      <c r="T2355">
        <v>5</v>
      </c>
      <c r="U2355" s="210" t="s">
        <v>5920</v>
      </c>
      <c r="V2355" s="14">
        <v>0</v>
      </c>
      <c r="W2355" s="14">
        <v>1</v>
      </c>
      <c r="X2355" s="14" t="s">
        <v>294</v>
      </c>
      <c r="Y2355" t="s">
        <v>3929</v>
      </c>
      <c r="Z2355" t="s">
        <v>505</v>
      </c>
      <c r="AA2355">
        <f t="shared" si="36"/>
        <v>5</v>
      </c>
    </row>
    <row r="2356" spans="1:27" x14ac:dyDescent="0.2">
      <c r="A2356">
        <v>4272</v>
      </c>
      <c r="B2356" s="1" t="s">
        <v>6571</v>
      </c>
      <c r="C2356" t="s">
        <v>1027</v>
      </c>
      <c r="D2356" s="9" t="s">
        <v>2253</v>
      </c>
      <c r="E2356" s="9" t="s">
        <v>876</v>
      </c>
      <c r="F2356" s="9" t="s">
        <v>1416</v>
      </c>
      <c r="G2356" s="10">
        <v>17</v>
      </c>
      <c r="H2356" s="10" t="s">
        <v>313</v>
      </c>
      <c r="I2356" s="10">
        <v>1945</v>
      </c>
      <c r="J2356" s="11" t="s">
        <v>6561</v>
      </c>
      <c r="K2356" s="12" t="s">
        <v>237</v>
      </c>
      <c r="L2356" s="13" t="s">
        <v>6572</v>
      </c>
      <c r="M2356" t="s">
        <v>279</v>
      </c>
      <c r="N2356" t="s">
        <v>280</v>
      </c>
      <c r="Q2356" t="s">
        <v>281</v>
      </c>
      <c r="S2356" s="9"/>
      <c r="T2356">
        <v>5</v>
      </c>
      <c r="U2356" s="210" t="s">
        <v>5920</v>
      </c>
      <c r="V2356" s="14">
        <v>1</v>
      </c>
      <c r="W2356" s="14">
        <v>1</v>
      </c>
      <c r="X2356" s="14" t="s">
        <v>270</v>
      </c>
      <c r="Y2356">
        <v>47</v>
      </c>
      <c r="Z2356" t="s">
        <v>1419</v>
      </c>
      <c r="AA2356">
        <f t="shared" si="36"/>
        <v>2</v>
      </c>
    </row>
    <row r="2357" spans="1:27" x14ac:dyDescent="0.2">
      <c r="A2357">
        <v>2525</v>
      </c>
      <c r="B2357" s="1" t="s">
        <v>6568</v>
      </c>
      <c r="C2357" t="s">
        <v>507</v>
      </c>
      <c r="D2357" s="9" t="s">
        <v>6569</v>
      </c>
      <c r="E2357" s="9" t="s">
        <v>259</v>
      </c>
      <c r="F2357" s="9" t="s">
        <v>721</v>
      </c>
      <c r="G2357" s="10">
        <v>17</v>
      </c>
      <c r="H2357" s="10" t="s">
        <v>313</v>
      </c>
      <c r="I2357" s="10">
        <v>1945</v>
      </c>
      <c r="J2357" s="11" t="s">
        <v>6561</v>
      </c>
      <c r="K2357" s="12" t="s">
        <v>237</v>
      </c>
      <c r="L2357" s="13" t="s">
        <v>6570</v>
      </c>
      <c r="M2357" t="s">
        <v>753</v>
      </c>
      <c r="S2357" s="9"/>
      <c r="T2357">
        <v>5</v>
      </c>
      <c r="U2357" s="210" t="s">
        <v>5920</v>
      </c>
      <c r="V2357" s="14">
        <v>0</v>
      </c>
      <c r="W2357" s="14">
        <v>1</v>
      </c>
      <c r="X2357" s="14" t="s">
        <v>270</v>
      </c>
      <c r="Y2357">
        <v>163</v>
      </c>
      <c r="Z2357" t="s">
        <v>18167</v>
      </c>
      <c r="AA2357">
        <f t="shared" si="36"/>
        <v>2</v>
      </c>
    </row>
    <row r="2358" spans="1:27" x14ac:dyDescent="0.2">
      <c r="A2358">
        <v>7131</v>
      </c>
      <c r="B2358" s="1" t="s">
        <v>6565</v>
      </c>
      <c r="C2358" t="s">
        <v>2040</v>
      </c>
      <c r="D2358" s="9" t="s">
        <v>6566</v>
      </c>
      <c r="E2358" s="9" t="s">
        <v>259</v>
      </c>
      <c r="F2358" s="9" t="s">
        <v>721</v>
      </c>
      <c r="G2358" s="10">
        <v>17</v>
      </c>
      <c r="H2358" s="10" t="s">
        <v>313</v>
      </c>
      <c r="I2358" s="10">
        <v>1945</v>
      </c>
      <c r="J2358" s="11" t="s">
        <v>6561</v>
      </c>
      <c r="K2358" s="12" t="s">
        <v>237</v>
      </c>
      <c r="L2358" s="13" t="s">
        <v>6567</v>
      </c>
      <c r="M2358" t="s">
        <v>753</v>
      </c>
      <c r="S2358" s="9"/>
      <c r="T2358">
        <v>5</v>
      </c>
      <c r="U2358" s="210" t="s">
        <v>5920</v>
      </c>
      <c r="V2358" s="14">
        <v>0</v>
      </c>
      <c r="W2358" s="14">
        <v>1</v>
      </c>
      <c r="X2358" s="14" t="s">
        <v>270</v>
      </c>
      <c r="Y2358">
        <v>571</v>
      </c>
      <c r="Z2358" t="s">
        <v>271</v>
      </c>
      <c r="AA2358">
        <f t="shared" si="36"/>
        <v>2</v>
      </c>
    </row>
    <row r="2359" spans="1:27" x14ac:dyDescent="0.2">
      <c r="A2359">
        <v>492</v>
      </c>
      <c r="B2359" s="1" t="s">
        <v>6562</v>
      </c>
      <c r="C2359" t="s">
        <v>1523</v>
      </c>
      <c r="D2359" s="9" t="s">
        <v>6563</v>
      </c>
      <c r="E2359" s="9" t="s">
        <v>259</v>
      </c>
      <c r="F2359" s="9" t="s">
        <v>5601</v>
      </c>
      <c r="G2359" s="10">
        <v>17</v>
      </c>
      <c r="H2359" s="10" t="s">
        <v>313</v>
      </c>
      <c r="I2359" s="10">
        <v>1945</v>
      </c>
      <c r="J2359" s="11" t="s">
        <v>6561</v>
      </c>
      <c r="K2359" s="12" t="s">
        <v>237</v>
      </c>
      <c r="L2359" s="13" t="s">
        <v>6564</v>
      </c>
      <c r="M2359" t="s">
        <v>753</v>
      </c>
      <c r="S2359" s="9"/>
      <c r="T2359">
        <v>5</v>
      </c>
      <c r="U2359" s="210" t="s">
        <v>5920</v>
      </c>
      <c r="V2359" s="14">
        <v>0</v>
      </c>
      <c r="W2359" s="14">
        <v>1</v>
      </c>
      <c r="X2359" s="14" t="s">
        <v>270</v>
      </c>
      <c r="Y2359">
        <v>488</v>
      </c>
      <c r="Z2359" t="s">
        <v>505</v>
      </c>
      <c r="AA2359">
        <f t="shared" si="36"/>
        <v>4</v>
      </c>
    </row>
    <row r="2360" spans="1:27" x14ac:dyDescent="0.2">
      <c r="A2360">
        <v>929</v>
      </c>
      <c r="B2360" s="1" t="s">
        <v>6573</v>
      </c>
      <c r="C2360" t="s">
        <v>657</v>
      </c>
      <c r="D2360" s="9" t="s">
        <v>6574</v>
      </c>
      <c r="E2360" s="9" t="s">
        <v>259</v>
      </c>
      <c r="F2360" s="9" t="s">
        <v>532</v>
      </c>
      <c r="G2360" s="10">
        <v>18</v>
      </c>
      <c r="H2360" s="10" t="s">
        <v>313</v>
      </c>
      <c r="I2360" s="10">
        <v>1945</v>
      </c>
      <c r="J2360" s="11" t="s">
        <v>6273</v>
      </c>
      <c r="K2360" s="12" t="s">
        <v>237</v>
      </c>
      <c r="L2360" s="13" t="s">
        <v>6274</v>
      </c>
      <c r="M2360" t="s">
        <v>290</v>
      </c>
      <c r="N2360" t="s">
        <v>291</v>
      </c>
      <c r="O2360" t="s">
        <v>292</v>
      </c>
      <c r="S2360" s="9"/>
      <c r="T2360">
        <v>5</v>
      </c>
      <c r="U2360" s="210" t="s">
        <v>5920</v>
      </c>
      <c r="V2360" s="14">
        <v>0</v>
      </c>
      <c r="W2360" s="14">
        <v>1</v>
      </c>
      <c r="X2360" s="14" t="s">
        <v>294</v>
      </c>
      <c r="Y2360" t="s">
        <v>1242</v>
      </c>
      <c r="Z2360" t="s">
        <v>271</v>
      </c>
      <c r="AA2360">
        <f t="shared" si="36"/>
        <v>3</v>
      </c>
    </row>
    <row r="2361" spans="1:27" x14ac:dyDescent="0.2">
      <c r="A2361">
        <v>3267</v>
      </c>
      <c r="B2361" s="1" t="s">
        <v>6277</v>
      </c>
      <c r="C2361" t="s">
        <v>1027</v>
      </c>
      <c r="D2361" s="9">
        <v>21</v>
      </c>
      <c r="E2361" s="9" t="s">
        <v>259</v>
      </c>
      <c r="F2361" s="9" t="s">
        <v>1416</v>
      </c>
      <c r="G2361" s="10">
        <v>18</v>
      </c>
      <c r="H2361" s="10" t="s">
        <v>313</v>
      </c>
      <c r="I2361" s="10">
        <v>1945</v>
      </c>
      <c r="J2361" s="11" t="s">
        <v>6273</v>
      </c>
      <c r="K2361" s="12" t="s">
        <v>237</v>
      </c>
      <c r="L2361" s="13" t="s">
        <v>6278</v>
      </c>
      <c r="M2361" t="s">
        <v>753</v>
      </c>
      <c r="S2361" s="9"/>
      <c r="T2361">
        <v>5</v>
      </c>
      <c r="U2361" s="210" t="s">
        <v>5920</v>
      </c>
      <c r="V2361" s="14">
        <v>0</v>
      </c>
      <c r="W2361" s="14">
        <v>1</v>
      </c>
      <c r="X2361" s="14" t="s">
        <v>270</v>
      </c>
      <c r="Y2361">
        <v>21</v>
      </c>
      <c r="Z2361" t="s">
        <v>271</v>
      </c>
      <c r="AA2361">
        <f t="shared" si="36"/>
        <v>1</v>
      </c>
    </row>
    <row r="2362" spans="1:27" x14ac:dyDescent="0.2">
      <c r="A2362">
        <v>5129</v>
      </c>
      <c r="B2362" s="1" t="s">
        <v>6275</v>
      </c>
      <c r="C2362" t="s">
        <v>1027</v>
      </c>
      <c r="D2362" s="9">
        <v>248</v>
      </c>
      <c r="E2362" s="9" t="s">
        <v>259</v>
      </c>
      <c r="F2362" s="9" t="s">
        <v>883</v>
      </c>
      <c r="G2362" s="10">
        <v>18</v>
      </c>
      <c r="H2362" s="10" t="s">
        <v>313</v>
      </c>
      <c r="I2362" s="10">
        <v>1945</v>
      </c>
      <c r="J2362" s="11" t="s">
        <v>6273</v>
      </c>
      <c r="K2362" s="12" t="s">
        <v>237</v>
      </c>
      <c r="L2362" s="13" t="s">
        <v>6276</v>
      </c>
      <c r="M2362" t="s">
        <v>290</v>
      </c>
      <c r="N2362" t="s">
        <v>291</v>
      </c>
      <c r="O2362" t="s">
        <v>323</v>
      </c>
      <c r="S2362" s="9"/>
      <c r="T2362">
        <v>5</v>
      </c>
      <c r="U2362" s="210" t="s">
        <v>5920</v>
      </c>
      <c r="V2362" s="14">
        <v>0</v>
      </c>
      <c r="W2362" s="14">
        <v>1</v>
      </c>
      <c r="X2362" s="14" t="s">
        <v>270</v>
      </c>
      <c r="Y2362">
        <v>248</v>
      </c>
      <c r="Z2362" t="s">
        <v>1419</v>
      </c>
      <c r="AA2362">
        <f t="shared" si="36"/>
        <v>1</v>
      </c>
    </row>
    <row r="2363" spans="1:27" x14ac:dyDescent="0.2">
      <c r="A2363">
        <v>513</v>
      </c>
      <c r="B2363" s="1" t="s">
        <v>6279</v>
      </c>
      <c r="C2363" t="s">
        <v>341</v>
      </c>
      <c r="D2363" s="9" t="s">
        <v>6280</v>
      </c>
      <c r="E2363" s="9" t="s">
        <v>259</v>
      </c>
      <c r="F2363" s="9" t="s">
        <v>286</v>
      </c>
      <c r="G2363" s="10">
        <v>21</v>
      </c>
      <c r="H2363" s="10" t="s">
        <v>313</v>
      </c>
      <c r="I2363" s="10">
        <v>1945</v>
      </c>
      <c r="J2363" s="11" t="s">
        <v>6281</v>
      </c>
      <c r="K2363" s="12" t="s">
        <v>237</v>
      </c>
      <c r="L2363" s="13" t="s">
        <v>6282</v>
      </c>
      <c r="M2363" t="s">
        <v>753</v>
      </c>
      <c r="S2363" s="9"/>
      <c r="T2363">
        <v>5</v>
      </c>
      <c r="U2363" s="210" t="s">
        <v>5920</v>
      </c>
      <c r="V2363" s="14">
        <v>0</v>
      </c>
      <c r="W2363" s="14">
        <v>1</v>
      </c>
      <c r="X2363" s="14" t="s">
        <v>294</v>
      </c>
      <c r="Y2363" t="s">
        <v>1443</v>
      </c>
      <c r="Z2363" t="s">
        <v>271</v>
      </c>
      <c r="AA2363">
        <f t="shared" si="36"/>
        <v>3</v>
      </c>
    </row>
    <row r="2364" spans="1:27" x14ac:dyDescent="0.2">
      <c r="A2364">
        <v>4922</v>
      </c>
      <c r="B2364" s="1" t="s">
        <v>6283</v>
      </c>
      <c r="C2364" t="s">
        <v>1027</v>
      </c>
      <c r="D2364" s="9" t="s">
        <v>6284</v>
      </c>
      <c r="E2364" s="9" t="s">
        <v>259</v>
      </c>
      <c r="F2364" s="9" t="s">
        <v>286</v>
      </c>
      <c r="G2364" s="10">
        <v>21</v>
      </c>
      <c r="H2364" s="10" t="s">
        <v>313</v>
      </c>
      <c r="I2364" s="10">
        <v>1945</v>
      </c>
      <c r="J2364" s="11" t="s">
        <v>6281</v>
      </c>
      <c r="K2364" s="12" t="s">
        <v>237</v>
      </c>
      <c r="L2364" s="13" t="s">
        <v>6285</v>
      </c>
      <c r="M2364" t="s">
        <v>290</v>
      </c>
      <c r="N2364" t="s">
        <v>291</v>
      </c>
      <c r="O2364" t="s">
        <v>620</v>
      </c>
      <c r="S2364" s="9"/>
      <c r="T2364">
        <v>5</v>
      </c>
      <c r="U2364" s="210" t="s">
        <v>5920</v>
      </c>
      <c r="V2364" s="14">
        <v>0</v>
      </c>
      <c r="W2364" s="14">
        <v>1</v>
      </c>
      <c r="X2364" s="14" t="s">
        <v>294</v>
      </c>
      <c r="Y2364" t="s">
        <v>6286</v>
      </c>
      <c r="Z2364" t="s">
        <v>1419</v>
      </c>
      <c r="AA2364">
        <f t="shared" si="36"/>
        <v>2</v>
      </c>
    </row>
    <row r="2365" spans="1:27" x14ac:dyDescent="0.2">
      <c r="A2365">
        <v>6915</v>
      </c>
      <c r="B2365" s="1" t="s">
        <v>17122</v>
      </c>
      <c r="C2365" t="s">
        <v>507</v>
      </c>
      <c r="D2365" s="9" t="s">
        <v>18376</v>
      </c>
      <c r="E2365" s="9" t="s">
        <v>508</v>
      </c>
      <c r="F2365" s="9" t="s">
        <v>532</v>
      </c>
      <c r="G2365" s="10">
        <v>22</v>
      </c>
      <c r="H2365" s="10" t="s">
        <v>313</v>
      </c>
      <c r="I2365" s="10">
        <v>1945</v>
      </c>
      <c r="J2365" s="11"/>
      <c r="K2365" s="12"/>
      <c r="L2365" t="s">
        <v>18377</v>
      </c>
      <c r="M2365" t="s">
        <v>290</v>
      </c>
      <c r="N2365" t="s">
        <v>291</v>
      </c>
      <c r="O2365" t="s">
        <v>1946</v>
      </c>
      <c r="S2365" s="9"/>
      <c r="T2365" s="14"/>
      <c r="U2365" s="210" t="s">
        <v>5920</v>
      </c>
      <c r="V2365" s="14">
        <v>0</v>
      </c>
      <c r="W2365" s="14">
        <v>1</v>
      </c>
      <c r="X2365" s="109" t="s">
        <v>294</v>
      </c>
      <c r="Y2365" s="9" t="s">
        <v>18376</v>
      </c>
      <c r="Z2365" t="s">
        <v>18167</v>
      </c>
      <c r="AA2365">
        <f t="shared" si="36"/>
        <v>1</v>
      </c>
    </row>
    <row r="2366" spans="1:27" x14ac:dyDescent="0.2">
      <c r="A2366">
        <v>6455</v>
      </c>
      <c r="B2366" s="1" t="s">
        <v>6287</v>
      </c>
      <c r="C2366" t="s">
        <v>2221</v>
      </c>
      <c r="D2366" s="9">
        <v>151</v>
      </c>
      <c r="E2366" s="9" t="s">
        <v>259</v>
      </c>
      <c r="F2366" s="9" t="s">
        <v>5601</v>
      </c>
      <c r="G2366" s="10">
        <v>23</v>
      </c>
      <c r="H2366" s="10" t="s">
        <v>313</v>
      </c>
      <c r="I2366" s="10">
        <v>1945</v>
      </c>
      <c r="J2366" s="11" t="s">
        <v>6288</v>
      </c>
      <c r="K2366" s="12" t="s">
        <v>237</v>
      </c>
      <c r="L2366" s="13" t="s">
        <v>6289</v>
      </c>
      <c r="M2366" t="s">
        <v>290</v>
      </c>
      <c r="N2366" t="s">
        <v>291</v>
      </c>
      <c r="O2366" t="s">
        <v>498</v>
      </c>
      <c r="S2366" s="9"/>
      <c r="T2366">
        <v>5</v>
      </c>
      <c r="U2366" s="210" t="s">
        <v>5920</v>
      </c>
      <c r="V2366" s="14">
        <v>0</v>
      </c>
      <c r="W2366" s="14">
        <v>1</v>
      </c>
      <c r="X2366" s="14" t="s">
        <v>270</v>
      </c>
      <c r="Y2366">
        <v>151</v>
      </c>
      <c r="Z2366" t="s">
        <v>505</v>
      </c>
      <c r="AA2366">
        <f t="shared" si="36"/>
        <v>1</v>
      </c>
    </row>
    <row r="2367" spans="1:27" x14ac:dyDescent="0.2">
      <c r="A2367">
        <v>3315</v>
      </c>
      <c r="B2367" s="1" t="s">
        <v>6290</v>
      </c>
      <c r="C2367" t="s">
        <v>3985</v>
      </c>
      <c r="D2367" s="9" t="s">
        <v>6291</v>
      </c>
      <c r="E2367" s="9" t="s">
        <v>259</v>
      </c>
      <c r="F2367" s="9" t="s">
        <v>1885</v>
      </c>
      <c r="G2367" s="10">
        <v>24</v>
      </c>
      <c r="H2367" s="10" t="s">
        <v>313</v>
      </c>
      <c r="I2367" s="10">
        <v>1945</v>
      </c>
      <c r="J2367" s="11" t="s">
        <v>6292</v>
      </c>
      <c r="K2367" s="12" t="s">
        <v>237</v>
      </c>
      <c r="L2367" s="13" t="s">
        <v>6293</v>
      </c>
      <c r="M2367" t="s">
        <v>334</v>
      </c>
      <c r="S2367" s="9"/>
      <c r="T2367">
        <v>5</v>
      </c>
      <c r="U2367" s="210" t="s">
        <v>5920</v>
      </c>
      <c r="V2367" s="14">
        <v>0</v>
      </c>
      <c r="W2367" s="14">
        <v>0</v>
      </c>
      <c r="X2367" s="14" t="s">
        <v>294</v>
      </c>
      <c r="Y2367" t="s">
        <v>1888</v>
      </c>
      <c r="Z2367" t="s">
        <v>18167</v>
      </c>
      <c r="AA2367">
        <f t="shared" si="36"/>
        <v>2</v>
      </c>
    </row>
    <row r="2368" spans="1:27" x14ac:dyDescent="0.2">
      <c r="A2368">
        <v>4278</v>
      </c>
      <c r="B2368" s="1" t="s">
        <v>6294</v>
      </c>
      <c r="C2368" t="s">
        <v>3985</v>
      </c>
      <c r="D2368" s="9" t="s">
        <v>6295</v>
      </c>
      <c r="E2368" s="9" t="s">
        <v>259</v>
      </c>
      <c r="F2368" s="9" t="s">
        <v>1885</v>
      </c>
      <c r="G2368" s="10">
        <v>24</v>
      </c>
      <c r="H2368" s="10" t="s">
        <v>313</v>
      </c>
      <c r="I2368" s="10">
        <v>1945</v>
      </c>
      <c r="J2368" s="11" t="s">
        <v>6292</v>
      </c>
      <c r="K2368" s="12" t="s">
        <v>237</v>
      </c>
      <c r="L2368" s="13" t="s">
        <v>6296</v>
      </c>
      <c r="M2368" t="s">
        <v>781</v>
      </c>
      <c r="S2368" s="9"/>
      <c r="T2368">
        <v>5</v>
      </c>
      <c r="U2368" s="210" t="s">
        <v>5920</v>
      </c>
      <c r="V2368" s="14">
        <v>0</v>
      </c>
      <c r="W2368" s="14">
        <v>0</v>
      </c>
      <c r="X2368" s="14" t="s">
        <v>294</v>
      </c>
      <c r="Y2368">
        <v>777</v>
      </c>
      <c r="Z2368" t="s">
        <v>18167</v>
      </c>
      <c r="AA2368">
        <f t="shared" si="36"/>
        <v>2</v>
      </c>
    </row>
    <row r="2369" spans="1:27" x14ac:dyDescent="0.2">
      <c r="A2369">
        <v>3177</v>
      </c>
      <c r="B2369" s="1" t="s">
        <v>6299</v>
      </c>
      <c r="C2369" t="s">
        <v>3985</v>
      </c>
      <c r="D2369" s="9" t="s">
        <v>6300</v>
      </c>
      <c r="E2369" s="9" t="s">
        <v>259</v>
      </c>
      <c r="F2369" s="9" t="s">
        <v>1885</v>
      </c>
      <c r="G2369" s="10">
        <v>24</v>
      </c>
      <c r="H2369" s="10" t="s">
        <v>313</v>
      </c>
      <c r="I2369" s="10">
        <v>1945</v>
      </c>
      <c r="J2369" s="11" t="s">
        <v>6292</v>
      </c>
      <c r="K2369" s="12" t="s">
        <v>237</v>
      </c>
      <c r="L2369" s="13" t="s">
        <v>6296</v>
      </c>
      <c r="M2369" t="s">
        <v>781</v>
      </c>
      <c r="S2369" s="9"/>
      <c r="T2369">
        <v>5</v>
      </c>
      <c r="U2369" s="210" t="s">
        <v>5920</v>
      </c>
      <c r="V2369" s="14">
        <v>0</v>
      </c>
      <c r="W2369" s="14">
        <v>0</v>
      </c>
      <c r="X2369" s="14" t="s">
        <v>294</v>
      </c>
      <c r="Y2369" t="s">
        <v>6300</v>
      </c>
      <c r="Z2369" t="s">
        <v>18167</v>
      </c>
      <c r="AA2369">
        <f t="shared" si="36"/>
        <v>1</v>
      </c>
    </row>
    <row r="2370" spans="1:27" x14ac:dyDescent="0.2">
      <c r="A2370">
        <v>978</v>
      </c>
      <c r="B2370" s="1" t="s">
        <v>6297</v>
      </c>
      <c r="C2370" t="s">
        <v>3985</v>
      </c>
      <c r="D2370" s="9" t="s">
        <v>6298</v>
      </c>
      <c r="E2370" s="9" t="s">
        <v>259</v>
      </c>
      <c r="F2370" s="9" t="s">
        <v>1885</v>
      </c>
      <c r="G2370" s="10">
        <v>24</v>
      </c>
      <c r="H2370" s="10" t="s">
        <v>313</v>
      </c>
      <c r="I2370" s="10">
        <v>1945</v>
      </c>
      <c r="J2370" s="11" t="s">
        <v>6292</v>
      </c>
      <c r="K2370" s="12" t="s">
        <v>237</v>
      </c>
      <c r="L2370" s="13" t="s">
        <v>6296</v>
      </c>
      <c r="M2370" t="s">
        <v>781</v>
      </c>
      <c r="S2370" s="9"/>
      <c r="T2370">
        <v>5</v>
      </c>
      <c r="U2370" s="210" t="s">
        <v>5920</v>
      </c>
      <c r="V2370" s="14">
        <v>0</v>
      </c>
      <c r="W2370" s="14">
        <v>0</v>
      </c>
      <c r="X2370" s="14" t="s">
        <v>294</v>
      </c>
      <c r="Y2370">
        <v>771</v>
      </c>
      <c r="Z2370" t="s">
        <v>18167</v>
      </c>
      <c r="AA2370">
        <f t="shared" ref="AA2370:AA2433" si="37">LEN(D2370)-LEN(SUBSTITUTE(D2370,"/",""))+1</f>
        <v>2</v>
      </c>
    </row>
    <row r="2371" spans="1:27" x14ac:dyDescent="0.2">
      <c r="A2371">
        <v>1961</v>
      </c>
      <c r="B2371" s="1" t="s">
        <v>6301</v>
      </c>
      <c r="C2371" t="s">
        <v>2534</v>
      </c>
      <c r="D2371" s="9" t="s">
        <v>6302</v>
      </c>
      <c r="E2371" s="9" t="s">
        <v>259</v>
      </c>
      <c r="F2371" s="9" t="s">
        <v>532</v>
      </c>
      <c r="G2371" s="10">
        <v>25</v>
      </c>
      <c r="H2371" s="10" t="s">
        <v>313</v>
      </c>
      <c r="I2371" s="10">
        <v>1945</v>
      </c>
      <c r="J2371" s="11" t="s">
        <v>6303</v>
      </c>
      <c r="K2371" s="12" t="s">
        <v>237</v>
      </c>
      <c r="L2371" s="13" t="s">
        <v>6304</v>
      </c>
      <c r="M2371" t="s">
        <v>290</v>
      </c>
      <c r="N2371" t="s">
        <v>291</v>
      </c>
      <c r="O2371" t="s">
        <v>320</v>
      </c>
      <c r="S2371" s="9"/>
      <c r="T2371">
        <v>5</v>
      </c>
      <c r="U2371" s="210" t="s">
        <v>5920</v>
      </c>
      <c r="V2371" s="14">
        <v>0</v>
      </c>
      <c r="W2371" s="14">
        <v>1</v>
      </c>
      <c r="X2371" s="14" t="s">
        <v>270</v>
      </c>
      <c r="Y2371" t="s">
        <v>2824</v>
      </c>
      <c r="Z2371" t="s">
        <v>505</v>
      </c>
      <c r="AA2371">
        <f t="shared" si="37"/>
        <v>3</v>
      </c>
    </row>
    <row r="2372" spans="1:27" x14ac:dyDescent="0.2">
      <c r="A2372">
        <v>442</v>
      </c>
      <c r="B2372" s="1" t="s">
        <v>6305</v>
      </c>
      <c r="C2372" t="s">
        <v>284</v>
      </c>
      <c r="D2372" s="9" t="s">
        <v>6306</v>
      </c>
      <c r="E2372" s="9" t="s">
        <v>259</v>
      </c>
      <c r="F2372" s="9" t="s">
        <v>532</v>
      </c>
      <c r="G2372" s="10">
        <v>26</v>
      </c>
      <c r="H2372" s="10" t="s">
        <v>313</v>
      </c>
      <c r="I2372" s="10">
        <v>1945</v>
      </c>
      <c r="J2372" s="11" t="s">
        <v>6307</v>
      </c>
      <c r="K2372" s="12" t="s">
        <v>237</v>
      </c>
      <c r="L2372" s="13" t="s">
        <v>6308</v>
      </c>
      <c r="M2372" t="s">
        <v>290</v>
      </c>
      <c r="N2372" t="s">
        <v>291</v>
      </c>
      <c r="O2372" t="s">
        <v>933</v>
      </c>
      <c r="S2372" s="9"/>
      <c r="T2372">
        <v>5</v>
      </c>
      <c r="U2372" s="210" t="s">
        <v>5920</v>
      </c>
      <c r="V2372" s="14">
        <v>0</v>
      </c>
      <c r="W2372" s="14">
        <v>1</v>
      </c>
      <c r="X2372" s="14" t="s">
        <v>294</v>
      </c>
      <c r="Y2372" t="s">
        <v>1242</v>
      </c>
      <c r="Z2372" t="s">
        <v>271</v>
      </c>
      <c r="AA2372">
        <f t="shared" si="37"/>
        <v>6</v>
      </c>
    </row>
    <row r="2373" spans="1:27" x14ac:dyDescent="0.2">
      <c r="A2373">
        <v>7493</v>
      </c>
      <c r="B2373" s="1" t="s">
        <v>6309</v>
      </c>
      <c r="C2373" t="s">
        <v>1008</v>
      </c>
      <c r="D2373" s="9" t="s">
        <v>1377</v>
      </c>
      <c r="E2373" s="9" t="s">
        <v>259</v>
      </c>
      <c r="F2373" s="9" t="s">
        <v>721</v>
      </c>
      <c r="G2373" s="10">
        <v>26</v>
      </c>
      <c r="H2373" s="10" t="s">
        <v>313</v>
      </c>
      <c r="I2373" s="10">
        <v>1945</v>
      </c>
      <c r="J2373" s="11" t="s">
        <v>6307</v>
      </c>
      <c r="K2373" s="12" t="s">
        <v>237</v>
      </c>
      <c r="L2373" s="13" t="s">
        <v>6310</v>
      </c>
      <c r="M2373" t="s">
        <v>753</v>
      </c>
      <c r="S2373" s="9"/>
      <c r="T2373">
        <v>5</v>
      </c>
      <c r="U2373" s="210" t="s">
        <v>5920</v>
      </c>
      <c r="V2373" s="14">
        <v>0</v>
      </c>
      <c r="W2373" s="14">
        <v>1</v>
      </c>
      <c r="X2373" s="14" t="s">
        <v>270</v>
      </c>
      <c r="Y2373">
        <v>105</v>
      </c>
      <c r="Z2373" t="s">
        <v>271</v>
      </c>
      <c r="AA2373">
        <f t="shared" si="37"/>
        <v>2</v>
      </c>
    </row>
    <row r="2374" spans="1:27" x14ac:dyDescent="0.2">
      <c r="A2374">
        <v>7584</v>
      </c>
      <c r="B2374" s="1" t="s">
        <v>6311</v>
      </c>
      <c r="C2374" t="s">
        <v>1523</v>
      </c>
      <c r="D2374" s="9" t="s">
        <v>4734</v>
      </c>
      <c r="E2374" s="9" t="s">
        <v>259</v>
      </c>
      <c r="F2374" s="9" t="s">
        <v>312</v>
      </c>
      <c r="G2374" s="10">
        <v>28</v>
      </c>
      <c r="H2374" s="10" t="s">
        <v>313</v>
      </c>
      <c r="I2374" s="10">
        <v>1945</v>
      </c>
      <c r="J2374" s="11" t="s">
        <v>6312</v>
      </c>
      <c r="K2374" s="12" t="s">
        <v>237</v>
      </c>
      <c r="L2374" s="13" t="s">
        <v>6313</v>
      </c>
      <c r="M2374" t="s">
        <v>753</v>
      </c>
      <c r="S2374" s="9"/>
      <c r="T2374">
        <v>5</v>
      </c>
      <c r="U2374" s="210" t="s">
        <v>5920</v>
      </c>
      <c r="V2374" s="14">
        <v>0</v>
      </c>
      <c r="W2374" s="14">
        <v>1</v>
      </c>
      <c r="X2374" s="14" t="s">
        <v>270</v>
      </c>
      <c r="Y2374">
        <v>29</v>
      </c>
      <c r="Z2374" t="s">
        <v>505</v>
      </c>
      <c r="AA2374">
        <f t="shared" si="37"/>
        <v>3</v>
      </c>
    </row>
    <row r="2375" spans="1:27" x14ac:dyDescent="0.2">
      <c r="A2375">
        <v>4365</v>
      </c>
      <c r="B2375" s="41" t="s">
        <v>6314</v>
      </c>
      <c r="C2375" t="s">
        <v>1027</v>
      </c>
      <c r="D2375" s="9" t="s">
        <v>6315</v>
      </c>
      <c r="E2375" s="9" t="s">
        <v>876</v>
      </c>
      <c r="F2375" s="9" t="s">
        <v>6252</v>
      </c>
      <c r="G2375" s="10">
        <v>28</v>
      </c>
      <c r="H2375" s="10" t="s">
        <v>313</v>
      </c>
      <c r="I2375" s="10">
        <v>1945</v>
      </c>
      <c r="J2375" s="11" t="s">
        <v>6312</v>
      </c>
      <c r="K2375" s="12" t="s">
        <v>237</v>
      </c>
      <c r="L2375" s="13" t="s">
        <v>6316</v>
      </c>
      <c r="M2375" t="s">
        <v>290</v>
      </c>
      <c r="N2375" t="s">
        <v>573</v>
      </c>
      <c r="O2375" t="s">
        <v>3979</v>
      </c>
      <c r="S2375" s="9"/>
      <c r="T2375">
        <v>5</v>
      </c>
      <c r="U2375" s="210" t="s">
        <v>5920</v>
      </c>
      <c r="V2375" s="14">
        <v>1</v>
      </c>
      <c r="W2375" s="14">
        <v>1</v>
      </c>
      <c r="X2375" s="14" t="s">
        <v>270</v>
      </c>
      <c r="Y2375">
        <v>211</v>
      </c>
      <c r="Z2375" t="s">
        <v>1419</v>
      </c>
      <c r="AA2375">
        <f t="shared" si="37"/>
        <v>2</v>
      </c>
    </row>
    <row r="2376" spans="1:27" x14ac:dyDescent="0.2">
      <c r="A2376">
        <v>1612</v>
      </c>
      <c r="B2376" s="1" t="s">
        <v>6317</v>
      </c>
      <c r="C2376" t="s">
        <v>1027</v>
      </c>
      <c r="D2376" s="9" t="s">
        <v>1232</v>
      </c>
      <c r="E2376" s="9" t="s">
        <v>876</v>
      </c>
      <c r="F2376" s="9" t="s">
        <v>6252</v>
      </c>
      <c r="G2376" s="10">
        <v>28</v>
      </c>
      <c r="H2376" s="10" t="s">
        <v>313</v>
      </c>
      <c r="I2376" s="10">
        <v>1945</v>
      </c>
      <c r="J2376" s="11" t="s">
        <v>6312</v>
      </c>
      <c r="K2376" s="12"/>
      <c r="L2376" s="13" t="s">
        <v>6318</v>
      </c>
      <c r="M2376" t="s">
        <v>334</v>
      </c>
      <c r="S2376" s="9"/>
      <c r="T2376">
        <v>5</v>
      </c>
      <c r="U2376" s="210" t="s">
        <v>5920</v>
      </c>
      <c r="V2376" s="14">
        <v>1</v>
      </c>
      <c r="W2376" s="14">
        <v>1</v>
      </c>
      <c r="X2376" s="14" t="s">
        <v>270</v>
      </c>
      <c r="Y2376" t="s">
        <v>1232</v>
      </c>
      <c r="Z2376" t="s">
        <v>1419</v>
      </c>
      <c r="AA2376">
        <f t="shared" si="37"/>
        <v>1</v>
      </c>
    </row>
    <row r="2377" spans="1:27" x14ac:dyDescent="0.2">
      <c r="A2377">
        <v>2034</v>
      </c>
      <c r="B2377" s="1" t="s">
        <v>6323</v>
      </c>
      <c r="C2377" t="s">
        <v>2221</v>
      </c>
      <c r="D2377" s="9" t="s">
        <v>6324</v>
      </c>
      <c r="E2377" s="9" t="s">
        <v>259</v>
      </c>
      <c r="F2377" s="9" t="s">
        <v>312</v>
      </c>
      <c r="G2377" s="10">
        <v>29</v>
      </c>
      <c r="H2377" s="10" t="s">
        <v>313</v>
      </c>
      <c r="I2377" s="10">
        <v>1945</v>
      </c>
      <c r="J2377" s="11" t="s">
        <v>6321</v>
      </c>
      <c r="K2377" s="12" t="s">
        <v>237</v>
      </c>
      <c r="L2377" s="13" t="s">
        <v>6325</v>
      </c>
      <c r="M2377" t="s">
        <v>290</v>
      </c>
      <c r="N2377" t="s">
        <v>291</v>
      </c>
      <c r="O2377" t="s">
        <v>292</v>
      </c>
      <c r="S2377" s="9"/>
      <c r="T2377">
        <v>5</v>
      </c>
      <c r="U2377" s="210" t="s">
        <v>5920</v>
      </c>
      <c r="V2377" s="14">
        <v>0</v>
      </c>
      <c r="W2377" s="14">
        <v>1</v>
      </c>
      <c r="X2377" s="14" t="s">
        <v>270</v>
      </c>
      <c r="Y2377">
        <v>456</v>
      </c>
      <c r="Z2377" t="s">
        <v>505</v>
      </c>
      <c r="AA2377">
        <f t="shared" si="37"/>
        <v>2</v>
      </c>
    </row>
    <row r="2378" spans="1:27" x14ac:dyDescent="0.2">
      <c r="A2378">
        <v>4127</v>
      </c>
      <c r="B2378" s="1" t="s">
        <v>6319</v>
      </c>
      <c r="C2378" t="s">
        <v>284</v>
      </c>
      <c r="D2378" s="9" t="s">
        <v>6320</v>
      </c>
      <c r="E2378" s="9" t="s">
        <v>259</v>
      </c>
      <c r="F2378" s="9" t="s">
        <v>286</v>
      </c>
      <c r="G2378" s="10">
        <v>29</v>
      </c>
      <c r="H2378" s="10" t="s">
        <v>313</v>
      </c>
      <c r="I2378" s="10">
        <v>1945</v>
      </c>
      <c r="J2378" s="11" t="s">
        <v>6321</v>
      </c>
      <c r="K2378" s="12"/>
      <c r="L2378" s="13" t="s">
        <v>6322</v>
      </c>
      <c r="M2378" t="s">
        <v>753</v>
      </c>
      <c r="S2378" s="9"/>
      <c r="T2378">
        <v>5</v>
      </c>
      <c r="U2378" s="210" t="s">
        <v>5920</v>
      </c>
      <c r="V2378" s="14">
        <v>0</v>
      </c>
      <c r="W2378" s="14">
        <v>1</v>
      </c>
      <c r="X2378" s="14" t="s">
        <v>294</v>
      </c>
      <c r="Y2378" t="s">
        <v>658</v>
      </c>
      <c r="Z2378" t="s">
        <v>271</v>
      </c>
      <c r="AA2378">
        <f t="shared" si="37"/>
        <v>2</v>
      </c>
    </row>
    <row r="2379" spans="1:27" x14ac:dyDescent="0.2">
      <c r="A2379">
        <v>76</v>
      </c>
      <c r="B2379" s="1" t="s">
        <v>6337</v>
      </c>
      <c r="C2379" t="s">
        <v>341</v>
      </c>
      <c r="D2379" s="9" t="s">
        <v>6338</v>
      </c>
      <c r="E2379" s="9" t="s">
        <v>259</v>
      </c>
      <c r="F2379" s="9" t="s">
        <v>1319</v>
      </c>
      <c r="G2379" s="10">
        <v>30</v>
      </c>
      <c r="H2379" s="10" t="s">
        <v>313</v>
      </c>
      <c r="I2379" s="10">
        <v>1945</v>
      </c>
      <c r="J2379" s="11" t="s">
        <v>6328</v>
      </c>
      <c r="K2379" s="12" t="s">
        <v>237</v>
      </c>
      <c r="L2379" s="13" t="s">
        <v>6339</v>
      </c>
      <c r="M2379" t="s">
        <v>753</v>
      </c>
      <c r="S2379" s="9"/>
      <c r="T2379">
        <v>5</v>
      </c>
      <c r="U2379" s="210" t="s">
        <v>5920</v>
      </c>
      <c r="V2379" s="14">
        <v>0</v>
      </c>
      <c r="W2379" s="14">
        <v>1</v>
      </c>
      <c r="X2379" s="14" t="s">
        <v>270</v>
      </c>
      <c r="Y2379">
        <v>192</v>
      </c>
      <c r="Z2379" t="s">
        <v>271</v>
      </c>
      <c r="AA2379">
        <f t="shared" si="37"/>
        <v>2</v>
      </c>
    </row>
    <row r="2380" spans="1:27" x14ac:dyDescent="0.2">
      <c r="A2380">
        <v>1175</v>
      </c>
      <c r="B2380" s="1" t="s">
        <v>6335</v>
      </c>
      <c r="C2380" t="s">
        <v>341</v>
      </c>
      <c r="D2380" s="9" t="s">
        <v>6336</v>
      </c>
      <c r="E2380" s="9" t="s">
        <v>259</v>
      </c>
      <c r="F2380" s="9" t="s">
        <v>1319</v>
      </c>
      <c r="G2380" s="10">
        <v>30</v>
      </c>
      <c r="H2380" s="10" t="s">
        <v>313</v>
      </c>
      <c r="I2380" s="10">
        <v>1945</v>
      </c>
      <c r="J2380" s="11" t="s">
        <v>6328</v>
      </c>
      <c r="K2380" s="12" t="s">
        <v>237</v>
      </c>
      <c r="L2380" s="13" t="s">
        <v>6329</v>
      </c>
      <c r="M2380" t="s">
        <v>753</v>
      </c>
      <c r="S2380" s="9"/>
      <c r="T2380">
        <v>5</v>
      </c>
      <c r="U2380" s="210" t="s">
        <v>5920</v>
      </c>
      <c r="V2380" s="14">
        <v>0</v>
      </c>
      <c r="W2380" s="14">
        <v>1</v>
      </c>
      <c r="X2380" s="14" t="s">
        <v>270</v>
      </c>
      <c r="Y2380">
        <v>192</v>
      </c>
      <c r="Z2380" t="s">
        <v>271</v>
      </c>
      <c r="AA2380">
        <f t="shared" si="37"/>
        <v>2</v>
      </c>
    </row>
    <row r="2381" spans="1:27" x14ac:dyDescent="0.2">
      <c r="A2381">
        <v>1356</v>
      </c>
      <c r="B2381" s="1" t="s">
        <v>6334</v>
      </c>
      <c r="C2381" t="s">
        <v>341</v>
      </c>
      <c r="D2381" s="9" t="s">
        <v>4133</v>
      </c>
      <c r="E2381" s="9" t="s">
        <v>259</v>
      </c>
      <c r="F2381" s="9" t="s">
        <v>721</v>
      </c>
      <c r="G2381" s="10">
        <v>30</v>
      </c>
      <c r="H2381" s="10" t="s">
        <v>313</v>
      </c>
      <c r="I2381" s="10">
        <v>1945</v>
      </c>
      <c r="J2381" s="11" t="s">
        <v>6328</v>
      </c>
      <c r="K2381" s="12" t="s">
        <v>237</v>
      </c>
      <c r="L2381" s="13" t="s">
        <v>6329</v>
      </c>
      <c r="M2381" t="s">
        <v>753</v>
      </c>
      <c r="S2381" s="9"/>
      <c r="T2381">
        <v>5</v>
      </c>
      <c r="U2381" s="210" t="s">
        <v>5920</v>
      </c>
      <c r="V2381" s="14">
        <v>0</v>
      </c>
      <c r="W2381" s="14">
        <v>1</v>
      </c>
      <c r="X2381" s="14" t="s">
        <v>270</v>
      </c>
      <c r="Y2381">
        <v>627</v>
      </c>
      <c r="Z2381" t="s">
        <v>271</v>
      </c>
      <c r="AA2381">
        <f t="shared" si="37"/>
        <v>2</v>
      </c>
    </row>
    <row r="2382" spans="1:27" x14ac:dyDescent="0.2">
      <c r="A2382">
        <v>7298</v>
      </c>
      <c r="B2382" s="1" t="s">
        <v>6330</v>
      </c>
      <c r="C2382" t="s">
        <v>284</v>
      </c>
      <c r="D2382" s="9" t="s">
        <v>6331</v>
      </c>
      <c r="E2382" s="9" t="s">
        <v>259</v>
      </c>
      <c r="F2382" s="9" t="s">
        <v>312</v>
      </c>
      <c r="G2382" s="10">
        <v>30</v>
      </c>
      <c r="H2382" s="10" t="s">
        <v>313</v>
      </c>
      <c r="I2382" s="10">
        <v>1945</v>
      </c>
      <c r="J2382" s="11" t="s">
        <v>6328</v>
      </c>
      <c r="K2382" s="12" t="s">
        <v>237</v>
      </c>
      <c r="L2382" s="13" t="s">
        <v>6329</v>
      </c>
      <c r="M2382" t="s">
        <v>753</v>
      </c>
      <c r="S2382" s="9"/>
      <c r="T2382">
        <v>5</v>
      </c>
      <c r="U2382" s="210" t="s">
        <v>5920</v>
      </c>
      <c r="V2382" s="14">
        <v>0</v>
      </c>
      <c r="W2382" s="14">
        <v>1</v>
      </c>
      <c r="X2382" s="14" t="s">
        <v>270</v>
      </c>
      <c r="Y2382" t="s">
        <v>1469</v>
      </c>
      <c r="Z2382" t="s">
        <v>505</v>
      </c>
      <c r="AA2382">
        <f t="shared" si="37"/>
        <v>3</v>
      </c>
    </row>
    <row r="2383" spans="1:27" x14ac:dyDescent="0.2">
      <c r="A2383">
        <v>1093</v>
      </c>
      <c r="B2383" s="1" t="s">
        <v>6340</v>
      </c>
      <c r="C2383" t="s">
        <v>1523</v>
      </c>
      <c r="D2383" s="9" t="s">
        <v>1801</v>
      </c>
      <c r="E2383" s="9" t="s">
        <v>259</v>
      </c>
      <c r="F2383" s="9" t="s">
        <v>312</v>
      </c>
      <c r="G2383" s="10">
        <v>30</v>
      </c>
      <c r="H2383" s="10" t="s">
        <v>313</v>
      </c>
      <c r="I2383" s="10">
        <v>1945</v>
      </c>
      <c r="J2383" s="11" t="s">
        <v>6328</v>
      </c>
      <c r="K2383" s="12" t="s">
        <v>237</v>
      </c>
      <c r="L2383" s="13" t="s">
        <v>6329</v>
      </c>
      <c r="M2383" t="s">
        <v>753</v>
      </c>
      <c r="S2383" s="9"/>
      <c r="T2383">
        <v>5</v>
      </c>
      <c r="U2383" s="210" t="s">
        <v>5920</v>
      </c>
      <c r="V2383" s="14">
        <v>0</v>
      </c>
      <c r="W2383" s="14">
        <v>1</v>
      </c>
      <c r="X2383" s="14" t="s">
        <v>270</v>
      </c>
      <c r="Y2383">
        <v>151</v>
      </c>
      <c r="Z2383" t="s">
        <v>505</v>
      </c>
      <c r="AA2383">
        <f t="shared" si="37"/>
        <v>2</v>
      </c>
    </row>
    <row r="2384" spans="1:27" x14ac:dyDescent="0.2">
      <c r="A2384">
        <v>1620</v>
      </c>
      <c r="B2384" s="1" t="s">
        <v>6343</v>
      </c>
      <c r="C2384" t="s">
        <v>1027</v>
      </c>
      <c r="D2384" s="9" t="s">
        <v>1232</v>
      </c>
      <c r="E2384" s="9" t="s">
        <v>876</v>
      </c>
      <c r="F2384" s="9" t="s">
        <v>1416</v>
      </c>
      <c r="G2384" s="10">
        <v>30</v>
      </c>
      <c r="H2384" s="10" t="s">
        <v>313</v>
      </c>
      <c r="I2384" s="10">
        <v>1945</v>
      </c>
      <c r="J2384" s="11" t="s">
        <v>6328</v>
      </c>
      <c r="K2384" s="12" t="s">
        <v>237</v>
      </c>
      <c r="L2384" s="13" t="s">
        <v>6329</v>
      </c>
      <c r="M2384" t="s">
        <v>753</v>
      </c>
      <c r="S2384" s="9"/>
      <c r="T2384">
        <v>5</v>
      </c>
      <c r="U2384" s="210" t="s">
        <v>5920</v>
      </c>
      <c r="V2384" s="14">
        <v>0</v>
      </c>
      <c r="W2384" s="14">
        <v>1</v>
      </c>
      <c r="X2384" s="14" t="s">
        <v>270</v>
      </c>
      <c r="Y2384" t="s">
        <v>1232</v>
      </c>
      <c r="Z2384" t="s">
        <v>1419</v>
      </c>
      <c r="AA2384">
        <f t="shared" si="37"/>
        <v>1</v>
      </c>
    </row>
    <row r="2385" spans="1:27" x14ac:dyDescent="0.2">
      <c r="A2385">
        <v>4506</v>
      </c>
      <c r="B2385" s="1" t="s">
        <v>6341</v>
      </c>
      <c r="C2385" t="s">
        <v>1798</v>
      </c>
      <c r="D2385" s="9" t="s">
        <v>2138</v>
      </c>
      <c r="E2385" s="9" t="s">
        <v>259</v>
      </c>
      <c r="F2385" s="9" t="s">
        <v>748</v>
      </c>
      <c r="G2385" s="10">
        <v>30</v>
      </c>
      <c r="H2385" s="10" t="s">
        <v>313</v>
      </c>
      <c r="I2385" s="10">
        <v>1945</v>
      </c>
      <c r="J2385" s="11" t="s">
        <v>6328</v>
      </c>
      <c r="K2385" s="12" t="s">
        <v>237</v>
      </c>
      <c r="L2385" s="13" t="s">
        <v>6342</v>
      </c>
      <c r="M2385" t="s">
        <v>290</v>
      </c>
      <c r="N2385" t="s">
        <v>291</v>
      </c>
      <c r="O2385" t="s">
        <v>760</v>
      </c>
      <c r="S2385" s="9"/>
      <c r="T2385">
        <v>5</v>
      </c>
      <c r="U2385" s="210" t="s">
        <v>5920</v>
      </c>
      <c r="V2385" s="14">
        <v>0</v>
      </c>
      <c r="W2385" s="14">
        <v>1</v>
      </c>
      <c r="X2385" s="14" t="s">
        <v>270</v>
      </c>
      <c r="Y2385" t="s">
        <v>2138</v>
      </c>
      <c r="Z2385" t="s">
        <v>271</v>
      </c>
      <c r="AA2385">
        <f t="shared" si="37"/>
        <v>1</v>
      </c>
    </row>
    <row r="2386" spans="1:27" x14ac:dyDescent="0.2">
      <c r="A2386">
        <v>3053</v>
      </c>
      <c r="B2386" s="1" t="s">
        <v>6332</v>
      </c>
      <c r="C2386" t="s">
        <v>1027</v>
      </c>
      <c r="D2386" s="9" t="s">
        <v>6333</v>
      </c>
      <c r="E2386" s="9" t="s">
        <v>259</v>
      </c>
      <c r="F2386" s="9" t="s">
        <v>532</v>
      </c>
      <c r="G2386" s="10">
        <v>30</v>
      </c>
      <c r="H2386" s="10" t="s">
        <v>313</v>
      </c>
      <c r="I2386" s="10">
        <v>1945</v>
      </c>
      <c r="J2386" s="11" t="s">
        <v>6328</v>
      </c>
      <c r="K2386" s="12" t="s">
        <v>237</v>
      </c>
      <c r="L2386" s="13" t="s">
        <v>18782</v>
      </c>
      <c r="M2386" t="s">
        <v>290</v>
      </c>
      <c r="N2386" t="s">
        <v>291</v>
      </c>
      <c r="O2386" t="s">
        <v>692</v>
      </c>
      <c r="S2386" s="9"/>
      <c r="T2386">
        <v>5</v>
      </c>
      <c r="U2386" s="210" t="s">
        <v>5920</v>
      </c>
      <c r="V2386" s="14">
        <v>0</v>
      </c>
      <c r="W2386" s="14">
        <v>1</v>
      </c>
      <c r="X2386" s="14" t="s">
        <v>294</v>
      </c>
      <c r="Y2386" t="s">
        <v>1242</v>
      </c>
      <c r="Z2386" t="s">
        <v>271</v>
      </c>
      <c r="AA2386">
        <f t="shared" si="37"/>
        <v>2</v>
      </c>
    </row>
    <row r="2387" spans="1:27" x14ac:dyDescent="0.2">
      <c r="A2387">
        <v>1625</v>
      </c>
      <c r="B2387" s="1" t="s">
        <v>6344</v>
      </c>
      <c r="C2387" t="s">
        <v>1027</v>
      </c>
      <c r="D2387" s="9" t="s">
        <v>1232</v>
      </c>
      <c r="E2387" s="9" t="s">
        <v>876</v>
      </c>
      <c r="F2387" s="9" t="s">
        <v>1416</v>
      </c>
      <c r="G2387" s="10">
        <v>30</v>
      </c>
      <c r="H2387" s="10" t="s">
        <v>313</v>
      </c>
      <c r="I2387" s="10">
        <v>1945</v>
      </c>
      <c r="J2387" s="11" t="s">
        <v>6328</v>
      </c>
      <c r="K2387" s="12" t="s">
        <v>237</v>
      </c>
      <c r="L2387" s="13" t="s">
        <v>6329</v>
      </c>
      <c r="M2387" t="s">
        <v>753</v>
      </c>
      <c r="S2387" s="9"/>
      <c r="T2387">
        <v>5</v>
      </c>
      <c r="U2387" s="210" t="s">
        <v>5920</v>
      </c>
      <c r="V2387" s="14">
        <v>1</v>
      </c>
      <c r="W2387" s="14">
        <v>1</v>
      </c>
      <c r="X2387" s="14" t="s">
        <v>270</v>
      </c>
      <c r="Y2387" t="s">
        <v>1232</v>
      </c>
      <c r="Z2387" t="s">
        <v>1419</v>
      </c>
      <c r="AA2387">
        <f t="shared" si="37"/>
        <v>1</v>
      </c>
    </row>
    <row r="2388" spans="1:27" x14ac:dyDescent="0.2">
      <c r="A2388">
        <v>219</v>
      </c>
      <c r="B2388" s="1" t="s">
        <v>6326</v>
      </c>
      <c r="C2388" t="s">
        <v>284</v>
      </c>
      <c r="D2388" s="9" t="s">
        <v>6327</v>
      </c>
      <c r="E2388" s="9" t="s">
        <v>259</v>
      </c>
      <c r="F2388" s="9" t="s">
        <v>532</v>
      </c>
      <c r="G2388" s="10">
        <v>30</v>
      </c>
      <c r="H2388" s="10" t="s">
        <v>313</v>
      </c>
      <c r="I2388" s="10">
        <v>1945</v>
      </c>
      <c r="J2388" s="11" t="s">
        <v>6328</v>
      </c>
      <c r="K2388" s="12" t="s">
        <v>237</v>
      </c>
      <c r="L2388" s="13" t="s">
        <v>6329</v>
      </c>
      <c r="M2388" t="s">
        <v>753</v>
      </c>
      <c r="S2388" s="9"/>
      <c r="T2388">
        <v>5</v>
      </c>
      <c r="U2388" s="210" t="s">
        <v>5920</v>
      </c>
      <c r="V2388" s="14">
        <v>0</v>
      </c>
      <c r="W2388" s="14">
        <v>1</v>
      </c>
      <c r="X2388" s="14" t="s">
        <v>294</v>
      </c>
      <c r="Y2388" t="s">
        <v>3929</v>
      </c>
      <c r="Z2388" t="s">
        <v>271</v>
      </c>
      <c r="AA2388">
        <f t="shared" si="37"/>
        <v>5</v>
      </c>
    </row>
    <row r="2389" spans="1:27" x14ac:dyDescent="0.2">
      <c r="A2389">
        <v>630</v>
      </c>
      <c r="B2389" s="1" t="s">
        <v>6345</v>
      </c>
      <c r="C2389" t="s">
        <v>284</v>
      </c>
      <c r="D2389" s="9" t="s">
        <v>6346</v>
      </c>
      <c r="E2389" s="9" t="s">
        <v>259</v>
      </c>
      <c r="F2389" s="9" t="s">
        <v>532</v>
      </c>
      <c r="G2389" s="10">
        <v>31</v>
      </c>
      <c r="H2389" s="10" t="s">
        <v>313</v>
      </c>
      <c r="I2389" s="10">
        <v>1945</v>
      </c>
      <c r="J2389" s="11" t="s">
        <v>6347</v>
      </c>
      <c r="K2389" s="12" t="s">
        <v>237</v>
      </c>
      <c r="L2389" s="13" t="s">
        <v>6348</v>
      </c>
      <c r="M2389" t="s">
        <v>753</v>
      </c>
      <c r="S2389" s="9"/>
      <c r="T2389">
        <v>5</v>
      </c>
      <c r="U2389" s="210" t="s">
        <v>5920</v>
      </c>
      <c r="V2389" s="14">
        <v>0</v>
      </c>
      <c r="W2389" s="14">
        <v>1</v>
      </c>
      <c r="X2389" s="14" t="s">
        <v>294</v>
      </c>
      <c r="Y2389" t="s">
        <v>3625</v>
      </c>
      <c r="Z2389" t="s">
        <v>271</v>
      </c>
      <c r="AA2389">
        <f t="shared" si="37"/>
        <v>9</v>
      </c>
    </row>
    <row r="2390" spans="1:27" x14ac:dyDescent="0.2">
      <c r="A2390">
        <v>2015</v>
      </c>
      <c r="B2390" s="1" t="s">
        <v>6349</v>
      </c>
      <c r="C2390" t="s">
        <v>657</v>
      </c>
      <c r="D2390" s="9" t="s">
        <v>3407</v>
      </c>
      <c r="E2390" s="9" t="s">
        <v>876</v>
      </c>
      <c r="F2390" s="9" t="s">
        <v>1416</v>
      </c>
      <c r="G2390" s="10">
        <v>31</v>
      </c>
      <c r="H2390" s="10" t="s">
        <v>313</v>
      </c>
      <c r="I2390" s="10">
        <v>1945</v>
      </c>
      <c r="J2390" s="11" t="s">
        <v>6347</v>
      </c>
      <c r="K2390" s="12" t="s">
        <v>237</v>
      </c>
      <c r="L2390" s="13" t="s">
        <v>6348</v>
      </c>
      <c r="M2390" t="s">
        <v>753</v>
      </c>
      <c r="S2390" s="9"/>
      <c r="T2390">
        <v>5</v>
      </c>
      <c r="U2390" s="210" t="s">
        <v>5920</v>
      </c>
      <c r="V2390" s="14">
        <v>1</v>
      </c>
      <c r="W2390" s="14">
        <v>1</v>
      </c>
      <c r="X2390" s="14" t="s">
        <v>270</v>
      </c>
      <c r="Y2390" t="s">
        <v>1232</v>
      </c>
      <c r="Z2390" t="s">
        <v>271</v>
      </c>
      <c r="AA2390">
        <f t="shared" si="37"/>
        <v>3</v>
      </c>
    </row>
    <row r="2391" spans="1:27" x14ac:dyDescent="0.2">
      <c r="A2391">
        <v>3007</v>
      </c>
      <c r="B2391" s="1" t="s">
        <v>6355</v>
      </c>
      <c r="C2391" t="s">
        <v>1027</v>
      </c>
      <c r="D2391" s="9" t="s">
        <v>3461</v>
      </c>
      <c r="E2391" s="9" t="s">
        <v>876</v>
      </c>
      <c r="F2391" s="9" t="s">
        <v>1416</v>
      </c>
      <c r="G2391" s="10">
        <v>31</v>
      </c>
      <c r="H2391" s="10" t="s">
        <v>313</v>
      </c>
      <c r="I2391" s="10">
        <v>1945</v>
      </c>
      <c r="J2391" s="11" t="s">
        <v>6347</v>
      </c>
      <c r="K2391" s="12" t="s">
        <v>237</v>
      </c>
      <c r="L2391" s="13" t="s">
        <v>6348</v>
      </c>
      <c r="M2391" t="s">
        <v>753</v>
      </c>
      <c r="S2391" s="9"/>
      <c r="T2391">
        <v>5</v>
      </c>
      <c r="U2391" s="210" t="s">
        <v>5920</v>
      </c>
      <c r="V2391" s="14">
        <v>1</v>
      </c>
      <c r="W2391" s="14">
        <v>1</v>
      </c>
      <c r="X2391" s="14" t="s">
        <v>270</v>
      </c>
      <c r="Y2391" t="s">
        <v>1232</v>
      </c>
      <c r="Z2391" t="s">
        <v>1419</v>
      </c>
      <c r="AA2391">
        <f t="shared" si="37"/>
        <v>2</v>
      </c>
    </row>
    <row r="2392" spans="1:27" x14ac:dyDescent="0.2">
      <c r="A2392">
        <v>824</v>
      </c>
      <c r="B2392" s="1" t="s">
        <v>6356</v>
      </c>
      <c r="C2392" t="s">
        <v>1027</v>
      </c>
      <c r="D2392" s="9" t="s">
        <v>3971</v>
      </c>
      <c r="E2392" s="9" t="s">
        <v>876</v>
      </c>
      <c r="F2392" s="9" t="s">
        <v>1416</v>
      </c>
      <c r="G2392" s="10">
        <v>31</v>
      </c>
      <c r="H2392" s="10" t="s">
        <v>313</v>
      </c>
      <c r="I2392" s="10">
        <v>1945</v>
      </c>
      <c r="J2392" s="11" t="s">
        <v>6347</v>
      </c>
      <c r="K2392" s="12" t="s">
        <v>237</v>
      </c>
      <c r="L2392" s="13" t="s">
        <v>6348</v>
      </c>
      <c r="M2392" t="s">
        <v>753</v>
      </c>
      <c r="S2392" s="9"/>
      <c r="T2392">
        <v>5</v>
      </c>
      <c r="U2392" s="210" t="s">
        <v>5920</v>
      </c>
      <c r="V2392" s="14">
        <v>1</v>
      </c>
      <c r="W2392" s="14">
        <v>1</v>
      </c>
      <c r="X2392" s="14" t="s">
        <v>270</v>
      </c>
      <c r="Y2392" t="s">
        <v>1232</v>
      </c>
      <c r="Z2392" t="s">
        <v>1419</v>
      </c>
      <c r="AA2392">
        <f t="shared" si="37"/>
        <v>2</v>
      </c>
    </row>
    <row r="2393" spans="1:27" x14ac:dyDescent="0.2">
      <c r="A2393">
        <v>2452</v>
      </c>
      <c r="B2393" s="1" t="s">
        <v>6357</v>
      </c>
      <c r="C2393" t="s">
        <v>1027</v>
      </c>
      <c r="D2393" s="9" t="s">
        <v>6358</v>
      </c>
      <c r="E2393" s="9" t="s">
        <v>876</v>
      </c>
      <c r="F2393" s="9" t="s">
        <v>1416</v>
      </c>
      <c r="G2393" s="10">
        <v>31</v>
      </c>
      <c r="H2393" s="10" t="s">
        <v>313</v>
      </c>
      <c r="I2393" s="10">
        <v>1945</v>
      </c>
      <c r="J2393" s="11" t="s">
        <v>6347</v>
      </c>
      <c r="K2393" s="12" t="s">
        <v>237</v>
      </c>
      <c r="L2393" s="13" t="s">
        <v>6348</v>
      </c>
      <c r="M2393" t="s">
        <v>753</v>
      </c>
      <c r="S2393" s="9"/>
      <c r="T2393">
        <v>5</v>
      </c>
      <c r="U2393" s="210" t="s">
        <v>5920</v>
      </c>
      <c r="V2393" s="14">
        <v>1</v>
      </c>
      <c r="W2393" s="14">
        <v>1</v>
      </c>
      <c r="X2393" s="14" t="s">
        <v>270</v>
      </c>
      <c r="Y2393">
        <v>45</v>
      </c>
      <c r="Z2393" t="s">
        <v>1419</v>
      </c>
      <c r="AA2393">
        <f t="shared" si="37"/>
        <v>2</v>
      </c>
    </row>
    <row r="2394" spans="1:27" x14ac:dyDescent="0.2">
      <c r="A2394">
        <v>2705</v>
      </c>
      <c r="B2394" s="1" t="s">
        <v>6350</v>
      </c>
      <c r="C2394" t="s">
        <v>507</v>
      </c>
      <c r="D2394" s="9" t="s">
        <v>6351</v>
      </c>
      <c r="E2394" s="9" t="s">
        <v>259</v>
      </c>
      <c r="F2394" s="9" t="s">
        <v>532</v>
      </c>
      <c r="G2394" s="10">
        <v>31</v>
      </c>
      <c r="H2394" s="10" t="s">
        <v>313</v>
      </c>
      <c r="I2394" s="10">
        <v>1945</v>
      </c>
      <c r="J2394" s="11" t="s">
        <v>6347</v>
      </c>
      <c r="K2394" s="12" t="s">
        <v>237</v>
      </c>
      <c r="L2394" s="13" t="s">
        <v>6352</v>
      </c>
      <c r="M2394" t="s">
        <v>290</v>
      </c>
      <c r="N2394" t="s">
        <v>291</v>
      </c>
      <c r="O2394" t="s">
        <v>93</v>
      </c>
      <c r="S2394" s="9"/>
      <c r="T2394">
        <v>5</v>
      </c>
      <c r="U2394" s="210" t="s">
        <v>5920</v>
      </c>
      <c r="V2394" s="14">
        <v>0</v>
      </c>
      <c r="W2394" s="14">
        <v>1</v>
      </c>
      <c r="X2394" s="14" t="s">
        <v>294</v>
      </c>
      <c r="Y2394" t="s">
        <v>4636</v>
      </c>
      <c r="Z2394" t="s">
        <v>18167</v>
      </c>
      <c r="AA2394">
        <f t="shared" si="37"/>
        <v>3</v>
      </c>
    </row>
    <row r="2395" spans="1:27" x14ac:dyDescent="0.2">
      <c r="A2395">
        <v>3515</v>
      </c>
      <c r="B2395" s="1" t="s">
        <v>6360</v>
      </c>
      <c r="C2395" t="s">
        <v>1352</v>
      </c>
      <c r="D2395" s="9" t="s">
        <v>1047</v>
      </c>
      <c r="E2395" s="9" t="s">
        <v>275</v>
      </c>
      <c r="F2395" s="9" t="s">
        <v>260</v>
      </c>
      <c r="G2395" s="10">
        <v>31</v>
      </c>
      <c r="H2395" s="10" t="s">
        <v>313</v>
      </c>
      <c r="I2395" s="10">
        <v>1945</v>
      </c>
      <c r="J2395" s="11" t="s">
        <v>6347</v>
      </c>
      <c r="K2395" s="12" t="s">
        <v>237</v>
      </c>
      <c r="L2395" s="13" t="s">
        <v>6348</v>
      </c>
      <c r="M2395" t="s">
        <v>753</v>
      </c>
      <c r="S2395" s="9"/>
      <c r="T2395">
        <v>5</v>
      </c>
      <c r="U2395" s="210" t="s">
        <v>5920</v>
      </c>
      <c r="V2395" s="14">
        <v>0</v>
      </c>
      <c r="W2395" s="14">
        <v>1</v>
      </c>
      <c r="X2395" s="14" t="s">
        <v>270</v>
      </c>
      <c r="Y2395" t="s">
        <v>1047</v>
      </c>
      <c r="Z2395" t="s">
        <v>271</v>
      </c>
      <c r="AA2395">
        <f t="shared" si="37"/>
        <v>1</v>
      </c>
    </row>
    <row r="2396" spans="1:27" x14ac:dyDescent="0.2">
      <c r="A2396">
        <v>1654</v>
      </c>
      <c r="B2396" s="1" t="s">
        <v>6359</v>
      </c>
      <c r="C2396" t="s">
        <v>1352</v>
      </c>
      <c r="D2396" s="9" t="s">
        <v>1232</v>
      </c>
      <c r="E2396" s="9" t="s">
        <v>876</v>
      </c>
      <c r="F2396" s="9" t="s">
        <v>260</v>
      </c>
      <c r="G2396" s="10">
        <v>31</v>
      </c>
      <c r="H2396" s="10" t="s">
        <v>313</v>
      </c>
      <c r="I2396" s="10">
        <v>1945</v>
      </c>
      <c r="J2396" s="11" t="s">
        <v>6347</v>
      </c>
      <c r="K2396" s="12" t="s">
        <v>237</v>
      </c>
      <c r="L2396" s="13" t="s">
        <v>6348</v>
      </c>
      <c r="M2396" t="s">
        <v>753</v>
      </c>
      <c r="S2396" s="9"/>
      <c r="T2396">
        <v>5</v>
      </c>
      <c r="U2396" s="210" t="s">
        <v>5920</v>
      </c>
      <c r="V2396" s="14">
        <v>1</v>
      </c>
      <c r="W2396" s="14">
        <v>1</v>
      </c>
      <c r="X2396" s="14" t="s">
        <v>270</v>
      </c>
      <c r="Y2396" t="s">
        <v>1232</v>
      </c>
      <c r="Z2396" t="s">
        <v>271</v>
      </c>
      <c r="AA2396">
        <f t="shared" si="37"/>
        <v>1</v>
      </c>
    </row>
    <row r="2397" spans="1:27" x14ac:dyDescent="0.2">
      <c r="A2397">
        <v>4230</v>
      </c>
      <c r="B2397" s="1" t="s">
        <v>6361</v>
      </c>
      <c r="C2397" t="s">
        <v>1798</v>
      </c>
      <c r="D2397" s="9" t="s">
        <v>1047</v>
      </c>
      <c r="E2397" s="9" t="s">
        <v>275</v>
      </c>
      <c r="F2397" s="9" t="s">
        <v>260</v>
      </c>
      <c r="G2397" s="10">
        <v>31</v>
      </c>
      <c r="H2397" s="10" t="s">
        <v>313</v>
      </c>
      <c r="I2397" s="10">
        <v>1945</v>
      </c>
      <c r="J2397" s="11" t="s">
        <v>6347</v>
      </c>
      <c r="K2397" s="12" t="s">
        <v>237</v>
      </c>
      <c r="L2397" s="13" t="s">
        <v>6348</v>
      </c>
      <c r="M2397" t="s">
        <v>753</v>
      </c>
      <c r="S2397" s="9"/>
      <c r="T2397">
        <v>5</v>
      </c>
      <c r="U2397" s="210" t="s">
        <v>5920</v>
      </c>
      <c r="V2397" s="14">
        <v>0</v>
      </c>
      <c r="W2397" s="14">
        <v>1</v>
      </c>
      <c r="X2397" s="14" t="s">
        <v>270</v>
      </c>
      <c r="Y2397" t="s">
        <v>1047</v>
      </c>
      <c r="Z2397" t="s">
        <v>271</v>
      </c>
      <c r="AA2397">
        <f t="shared" si="37"/>
        <v>1</v>
      </c>
    </row>
    <row r="2398" spans="1:27" x14ac:dyDescent="0.2">
      <c r="A2398">
        <v>2209</v>
      </c>
      <c r="B2398" s="1" t="s">
        <v>6353</v>
      </c>
      <c r="C2398" t="s">
        <v>1523</v>
      </c>
      <c r="D2398" s="9" t="s">
        <v>6354</v>
      </c>
      <c r="E2398" s="9" t="s">
        <v>275</v>
      </c>
      <c r="F2398" s="9" t="s">
        <v>312</v>
      </c>
      <c r="G2398" s="10">
        <v>31</v>
      </c>
      <c r="H2398" s="10" t="s">
        <v>313</v>
      </c>
      <c r="I2398" s="10">
        <v>1945</v>
      </c>
      <c r="J2398" s="11" t="s">
        <v>6347</v>
      </c>
      <c r="K2398" s="12" t="s">
        <v>237</v>
      </c>
      <c r="L2398" s="13" t="s">
        <v>6348</v>
      </c>
      <c r="M2398" t="s">
        <v>753</v>
      </c>
      <c r="S2398" s="9"/>
      <c r="T2398">
        <v>5</v>
      </c>
      <c r="U2398" s="210" t="s">
        <v>5920</v>
      </c>
      <c r="V2398" s="14">
        <v>0</v>
      </c>
      <c r="W2398" s="14">
        <v>1</v>
      </c>
      <c r="X2398" s="14" t="s">
        <v>270</v>
      </c>
      <c r="Y2398" t="s">
        <v>1126</v>
      </c>
      <c r="Z2398" t="s">
        <v>505</v>
      </c>
      <c r="AA2398">
        <f t="shared" si="37"/>
        <v>2</v>
      </c>
    </row>
    <row r="2399" spans="1:27" x14ac:dyDescent="0.2">
      <c r="A2399">
        <v>1102</v>
      </c>
      <c r="B2399" s="1" t="s">
        <v>6362</v>
      </c>
      <c r="C2399" t="s">
        <v>1027</v>
      </c>
      <c r="D2399" s="9">
        <v>605</v>
      </c>
      <c r="E2399" s="9" t="s">
        <v>259</v>
      </c>
      <c r="F2399" s="9" t="s">
        <v>1416</v>
      </c>
      <c r="G2399" s="10">
        <v>31</v>
      </c>
      <c r="H2399" s="10" t="s">
        <v>313</v>
      </c>
      <c r="I2399" s="10">
        <v>1945</v>
      </c>
      <c r="J2399" s="11" t="s">
        <v>6347</v>
      </c>
      <c r="K2399" s="12" t="s">
        <v>237</v>
      </c>
      <c r="L2399" s="13" t="s">
        <v>6348</v>
      </c>
      <c r="M2399" t="s">
        <v>753</v>
      </c>
      <c r="S2399" s="9"/>
      <c r="T2399">
        <v>5</v>
      </c>
      <c r="U2399" s="210" t="s">
        <v>5920</v>
      </c>
      <c r="V2399" s="14">
        <v>0</v>
      </c>
      <c r="W2399" s="14">
        <v>1</v>
      </c>
      <c r="X2399" s="14" t="s">
        <v>270</v>
      </c>
      <c r="Y2399">
        <v>605</v>
      </c>
      <c r="Z2399" t="s">
        <v>271</v>
      </c>
      <c r="AA2399">
        <f t="shared" si="37"/>
        <v>1</v>
      </c>
    </row>
    <row r="2400" spans="1:27" x14ac:dyDescent="0.2">
      <c r="A2400">
        <v>5788</v>
      </c>
      <c r="B2400" s="1" t="s">
        <v>6363</v>
      </c>
      <c r="C2400" t="s">
        <v>1027</v>
      </c>
      <c r="D2400" s="9">
        <v>110</v>
      </c>
      <c r="E2400" s="9" t="s">
        <v>876</v>
      </c>
      <c r="F2400" s="9" t="s">
        <v>1416</v>
      </c>
      <c r="G2400" s="10">
        <v>31</v>
      </c>
      <c r="H2400" s="10" t="s">
        <v>313</v>
      </c>
      <c r="I2400" s="10">
        <v>1945</v>
      </c>
      <c r="J2400" s="11" t="s">
        <v>6347</v>
      </c>
      <c r="K2400" s="12" t="s">
        <v>237</v>
      </c>
      <c r="L2400" s="13" t="s">
        <v>6364</v>
      </c>
      <c r="M2400" t="s">
        <v>279</v>
      </c>
      <c r="N2400" t="s">
        <v>280</v>
      </c>
      <c r="Q2400" t="s">
        <v>281</v>
      </c>
      <c r="S2400" s="9"/>
      <c r="T2400">
        <v>5</v>
      </c>
      <c r="U2400" s="210" t="s">
        <v>5920</v>
      </c>
      <c r="V2400" s="14">
        <v>1</v>
      </c>
      <c r="W2400" s="14">
        <v>1</v>
      </c>
      <c r="X2400" s="14" t="s">
        <v>270</v>
      </c>
      <c r="Y2400">
        <v>110</v>
      </c>
      <c r="Z2400" t="s">
        <v>1419</v>
      </c>
      <c r="AA2400">
        <f t="shared" si="37"/>
        <v>1</v>
      </c>
    </row>
    <row r="2401" spans="1:27" x14ac:dyDescent="0.2">
      <c r="A2401">
        <v>4807</v>
      </c>
      <c r="B2401" s="1" t="s">
        <v>6365</v>
      </c>
      <c r="C2401" t="s">
        <v>5998</v>
      </c>
      <c r="D2401" s="9"/>
      <c r="E2401" s="9" t="s">
        <v>508</v>
      </c>
      <c r="F2401" s="9" t="s">
        <v>532</v>
      </c>
      <c r="G2401" s="10">
        <v>1</v>
      </c>
      <c r="H2401" s="10" t="s">
        <v>330</v>
      </c>
      <c r="I2401" s="10">
        <v>1945</v>
      </c>
      <c r="J2401" s="11">
        <v>16589</v>
      </c>
      <c r="K2401" s="12" t="s">
        <v>237</v>
      </c>
      <c r="L2401" t="s">
        <v>6366</v>
      </c>
      <c r="M2401" t="s">
        <v>290</v>
      </c>
      <c r="N2401" t="s">
        <v>291</v>
      </c>
      <c r="O2401" t="s">
        <v>520</v>
      </c>
      <c r="S2401" s="9"/>
      <c r="T2401">
        <v>6</v>
      </c>
      <c r="U2401" s="210" t="s">
        <v>6371</v>
      </c>
      <c r="V2401" s="14">
        <v>0</v>
      </c>
      <c r="W2401" s="14">
        <v>0</v>
      </c>
      <c r="X2401" s="14" t="s">
        <v>294</v>
      </c>
      <c r="Y2401" t="s">
        <v>334</v>
      </c>
      <c r="Z2401" t="s">
        <v>18167</v>
      </c>
      <c r="AA2401">
        <f t="shared" si="37"/>
        <v>1</v>
      </c>
    </row>
    <row r="2402" spans="1:27" x14ac:dyDescent="0.2">
      <c r="A2402">
        <v>1994</v>
      </c>
      <c r="B2402" s="1" t="s">
        <v>6372</v>
      </c>
      <c r="C2402" t="s">
        <v>5998</v>
      </c>
      <c r="D2402" s="9" t="s">
        <v>2067</v>
      </c>
      <c r="E2402" s="9" t="s">
        <v>2588</v>
      </c>
      <c r="F2402" s="9" t="s">
        <v>776</v>
      </c>
      <c r="G2402" s="10">
        <v>1</v>
      </c>
      <c r="H2402" s="10" t="s">
        <v>330</v>
      </c>
      <c r="I2402" s="10">
        <v>1945</v>
      </c>
      <c r="J2402" s="11" t="s">
        <v>6369</v>
      </c>
      <c r="K2402" s="12" t="s">
        <v>237</v>
      </c>
      <c r="L2402" s="13" t="s">
        <v>6373</v>
      </c>
      <c r="M2402" t="s">
        <v>290</v>
      </c>
      <c r="N2402" t="s">
        <v>291</v>
      </c>
      <c r="O2402" t="s">
        <v>520</v>
      </c>
      <c r="S2402" s="9"/>
      <c r="T2402">
        <v>6</v>
      </c>
      <c r="U2402" s="210" t="s">
        <v>6371</v>
      </c>
      <c r="V2402" s="14">
        <v>0</v>
      </c>
      <c r="W2402" s="14">
        <v>0</v>
      </c>
      <c r="X2402" s="14" t="s">
        <v>294</v>
      </c>
      <c r="Y2402" t="s">
        <v>2067</v>
      </c>
      <c r="Z2402" t="s">
        <v>18167</v>
      </c>
      <c r="AA2402">
        <f t="shared" si="37"/>
        <v>1</v>
      </c>
    </row>
    <row r="2403" spans="1:27" x14ac:dyDescent="0.2">
      <c r="A2403">
        <v>2574</v>
      </c>
      <c r="B2403" s="1" t="s">
        <v>6367</v>
      </c>
      <c r="C2403" t="s">
        <v>3985</v>
      </c>
      <c r="D2403" s="9" t="s">
        <v>6368</v>
      </c>
      <c r="E2403" s="9" t="s">
        <v>259</v>
      </c>
      <c r="F2403" s="9" t="s">
        <v>1885</v>
      </c>
      <c r="G2403" s="10">
        <v>1</v>
      </c>
      <c r="H2403" s="10" t="s">
        <v>330</v>
      </c>
      <c r="I2403" s="10">
        <v>1945</v>
      </c>
      <c r="J2403" s="11" t="s">
        <v>6369</v>
      </c>
      <c r="K2403" s="12" t="s">
        <v>237</v>
      </c>
      <c r="L2403" s="13" t="s">
        <v>6370</v>
      </c>
      <c r="M2403" t="s">
        <v>781</v>
      </c>
      <c r="S2403" s="9"/>
      <c r="T2403">
        <v>6</v>
      </c>
      <c r="U2403" s="210" t="s">
        <v>6371</v>
      </c>
      <c r="V2403" s="14">
        <v>0</v>
      </c>
      <c r="W2403" s="14">
        <v>0</v>
      </c>
      <c r="X2403" s="14" t="s">
        <v>294</v>
      </c>
      <c r="Y2403" t="s">
        <v>6368</v>
      </c>
      <c r="Z2403" t="s">
        <v>18167</v>
      </c>
      <c r="AA2403">
        <f t="shared" si="37"/>
        <v>1</v>
      </c>
    </row>
    <row r="2404" spans="1:27" x14ac:dyDescent="0.2">
      <c r="A2404">
        <v>1856</v>
      </c>
      <c r="B2404" s="1" t="s">
        <v>6374</v>
      </c>
      <c r="C2404" t="s">
        <v>284</v>
      </c>
      <c r="D2404" s="9" t="s">
        <v>6375</v>
      </c>
      <c r="E2404" s="9" t="s">
        <v>259</v>
      </c>
      <c r="F2404" s="9" t="s">
        <v>532</v>
      </c>
      <c r="G2404" s="10">
        <v>2</v>
      </c>
      <c r="H2404" s="10" t="s">
        <v>330</v>
      </c>
      <c r="I2404" s="10">
        <v>1945</v>
      </c>
      <c r="J2404" s="11" t="s">
        <v>6376</v>
      </c>
      <c r="K2404" s="12" t="s">
        <v>237</v>
      </c>
      <c r="L2404" s="13" t="s">
        <v>6377</v>
      </c>
      <c r="M2404" t="s">
        <v>753</v>
      </c>
      <c r="S2404" s="9"/>
      <c r="T2404">
        <v>6</v>
      </c>
      <c r="U2404" s="210" t="s">
        <v>6371</v>
      </c>
      <c r="V2404" s="14">
        <v>0</v>
      </c>
      <c r="W2404" s="14">
        <v>1</v>
      </c>
      <c r="X2404" s="14" t="s">
        <v>294</v>
      </c>
      <c r="Y2404" t="s">
        <v>1242</v>
      </c>
      <c r="Z2404" t="s">
        <v>271</v>
      </c>
      <c r="AA2404">
        <f t="shared" si="37"/>
        <v>4</v>
      </c>
    </row>
    <row r="2405" spans="1:27" x14ac:dyDescent="0.2">
      <c r="A2405">
        <v>3552</v>
      </c>
      <c r="B2405" s="1" t="s">
        <v>6380</v>
      </c>
      <c r="C2405" t="s">
        <v>1027</v>
      </c>
      <c r="D2405" s="9">
        <v>84</v>
      </c>
      <c r="E2405" s="9" t="s">
        <v>876</v>
      </c>
      <c r="F2405" s="9" t="s">
        <v>1416</v>
      </c>
      <c r="G2405" s="10">
        <v>2</v>
      </c>
      <c r="H2405" s="10" t="s">
        <v>330</v>
      </c>
      <c r="I2405" s="10">
        <v>1945</v>
      </c>
      <c r="J2405" s="11" t="s">
        <v>6376</v>
      </c>
      <c r="K2405" s="12" t="s">
        <v>237</v>
      </c>
      <c r="L2405" s="13" t="s">
        <v>6381</v>
      </c>
      <c r="M2405" t="s">
        <v>290</v>
      </c>
      <c r="O2405" t="s">
        <v>498</v>
      </c>
      <c r="S2405" s="9"/>
      <c r="T2405">
        <v>6</v>
      </c>
      <c r="U2405" s="210" t="s">
        <v>6371</v>
      </c>
      <c r="V2405" s="14">
        <v>1</v>
      </c>
      <c r="W2405" s="14">
        <v>1</v>
      </c>
      <c r="X2405" s="14" t="s">
        <v>270</v>
      </c>
      <c r="Y2405">
        <v>84</v>
      </c>
      <c r="Z2405" t="s">
        <v>1419</v>
      </c>
      <c r="AA2405">
        <f t="shared" si="37"/>
        <v>1</v>
      </c>
    </row>
    <row r="2406" spans="1:27" x14ac:dyDescent="0.2">
      <c r="A2406">
        <v>3683</v>
      </c>
      <c r="B2406" s="1" t="s">
        <v>6378</v>
      </c>
      <c r="C2406" t="s">
        <v>6060</v>
      </c>
      <c r="D2406" s="9" t="s">
        <v>1888</v>
      </c>
      <c r="E2406" s="9" t="s">
        <v>259</v>
      </c>
      <c r="F2406" s="9" t="s">
        <v>1885</v>
      </c>
      <c r="G2406" s="10">
        <v>2</v>
      </c>
      <c r="H2406" s="10" t="s">
        <v>330</v>
      </c>
      <c r="I2406" s="10">
        <v>1945</v>
      </c>
      <c r="J2406" s="11" t="s">
        <v>6376</v>
      </c>
      <c r="K2406" s="12" t="s">
        <v>237</v>
      </c>
      <c r="L2406" s="13" t="s">
        <v>6379</v>
      </c>
      <c r="M2406" t="s">
        <v>781</v>
      </c>
      <c r="S2406" s="9"/>
      <c r="T2406">
        <v>6</v>
      </c>
      <c r="U2406" s="210" t="s">
        <v>6371</v>
      </c>
      <c r="V2406" s="14">
        <v>0</v>
      </c>
      <c r="W2406" s="14">
        <v>0</v>
      </c>
      <c r="X2406" s="14" t="s">
        <v>294</v>
      </c>
      <c r="Y2406" t="s">
        <v>1888</v>
      </c>
      <c r="Z2406" t="s">
        <v>18167</v>
      </c>
      <c r="AA2406">
        <f t="shared" si="37"/>
        <v>1</v>
      </c>
    </row>
    <row r="2407" spans="1:27" x14ac:dyDescent="0.2">
      <c r="A2407">
        <v>595</v>
      </c>
      <c r="B2407" s="1" t="s">
        <v>6382</v>
      </c>
      <c r="C2407" t="s">
        <v>284</v>
      </c>
      <c r="D2407" s="9" t="s">
        <v>6383</v>
      </c>
      <c r="E2407" s="9" t="s">
        <v>259</v>
      </c>
      <c r="F2407" s="9" t="s">
        <v>532</v>
      </c>
      <c r="G2407" s="10">
        <v>3</v>
      </c>
      <c r="H2407" s="10" t="s">
        <v>330</v>
      </c>
      <c r="I2407" s="10">
        <v>1945</v>
      </c>
      <c r="J2407" s="11" t="s">
        <v>6384</v>
      </c>
      <c r="K2407" s="12" t="s">
        <v>237</v>
      </c>
      <c r="L2407" s="13" t="s">
        <v>6385</v>
      </c>
      <c r="M2407" t="s">
        <v>753</v>
      </c>
      <c r="S2407" s="9"/>
      <c r="T2407">
        <v>6</v>
      </c>
      <c r="U2407" s="210" t="s">
        <v>6371</v>
      </c>
      <c r="V2407" s="14">
        <v>0</v>
      </c>
      <c r="W2407" s="14">
        <v>1</v>
      </c>
      <c r="X2407" s="14" t="s">
        <v>294</v>
      </c>
      <c r="Y2407" t="s">
        <v>3929</v>
      </c>
      <c r="Z2407" t="s">
        <v>271</v>
      </c>
      <c r="AA2407">
        <f t="shared" si="37"/>
        <v>5</v>
      </c>
    </row>
    <row r="2408" spans="1:27" x14ac:dyDescent="0.2">
      <c r="A2408">
        <v>3252</v>
      </c>
      <c r="B2408" s="1" t="s">
        <v>6386</v>
      </c>
      <c r="C2408" t="s">
        <v>284</v>
      </c>
      <c r="D2408" s="19" t="s">
        <v>4871</v>
      </c>
      <c r="E2408" s="26" t="s">
        <v>259</v>
      </c>
      <c r="F2408" s="9" t="s">
        <v>532</v>
      </c>
      <c r="G2408" s="10">
        <v>4</v>
      </c>
      <c r="H2408" s="10" t="s">
        <v>330</v>
      </c>
      <c r="I2408" s="10">
        <v>1945</v>
      </c>
      <c r="J2408" s="11" t="s">
        <v>6387</v>
      </c>
      <c r="K2408" s="12" t="s">
        <v>237</v>
      </c>
      <c r="L2408" s="13" t="s">
        <v>6388</v>
      </c>
      <c r="M2408" s="16" t="s">
        <v>753</v>
      </c>
      <c r="N2408" s="25"/>
      <c r="Q2408" s="25"/>
      <c r="R2408" s="25"/>
      <c r="S2408" s="26"/>
      <c r="T2408">
        <v>6</v>
      </c>
      <c r="U2408" s="210" t="s">
        <v>6371</v>
      </c>
      <c r="V2408" s="14">
        <v>0</v>
      </c>
      <c r="W2408" s="14">
        <v>1</v>
      </c>
      <c r="X2408" s="14" t="s">
        <v>294</v>
      </c>
      <c r="Y2408" t="s">
        <v>3625</v>
      </c>
      <c r="Z2408" t="s">
        <v>271</v>
      </c>
      <c r="AA2408">
        <f t="shared" si="37"/>
        <v>2</v>
      </c>
    </row>
    <row r="2409" spans="1:27" x14ac:dyDescent="0.2">
      <c r="A2409">
        <v>6082</v>
      </c>
      <c r="B2409" s="1" t="s">
        <v>6391</v>
      </c>
      <c r="C2409" t="s">
        <v>284</v>
      </c>
      <c r="D2409" s="9" t="s">
        <v>6392</v>
      </c>
      <c r="E2409" s="9" t="s">
        <v>259</v>
      </c>
      <c r="F2409" s="9" t="s">
        <v>5601</v>
      </c>
      <c r="G2409" s="10">
        <v>4</v>
      </c>
      <c r="H2409" s="10" t="s">
        <v>330</v>
      </c>
      <c r="I2409" s="10">
        <v>1945</v>
      </c>
      <c r="J2409" s="11" t="s">
        <v>6387</v>
      </c>
      <c r="K2409" s="12" t="s">
        <v>237</v>
      </c>
      <c r="L2409" s="13" t="s">
        <v>6393</v>
      </c>
      <c r="M2409" t="s">
        <v>753</v>
      </c>
      <c r="S2409" s="9"/>
      <c r="T2409">
        <v>6</v>
      </c>
      <c r="U2409" s="210" t="s">
        <v>6371</v>
      </c>
      <c r="V2409" s="14">
        <v>0</v>
      </c>
      <c r="W2409" s="14">
        <v>1</v>
      </c>
      <c r="X2409" s="14" t="s">
        <v>270</v>
      </c>
      <c r="Y2409">
        <v>25</v>
      </c>
      <c r="Z2409" t="s">
        <v>505</v>
      </c>
      <c r="AA2409">
        <f t="shared" si="37"/>
        <v>2</v>
      </c>
    </row>
    <row r="2410" spans="1:27" x14ac:dyDescent="0.2">
      <c r="A2410">
        <v>4817</v>
      </c>
      <c r="B2410" s="1" t="s">
        <v>6396</v>
      </c>
      <c r="C2410" t="s">
        <v>507</v>
      </c>
      <c r="D2410" s="9"/>
      <c r="E2410" s="9" t="s">
        <v>508</v>
      </c>
      <c r="F2410" s="9" t="s">
        <v>721</v>
      </c>
      <c r="G2410" s="10">
        <v>4</v>
      </c>
      <c r="H2410" s="10" t="s">
        <v>330</v>
      </c>
      <c r="I2410" s="10">
        <v>1945</v>
      </c>
      <c r="J2410" s="11" t="s">
        <v>6387</v>
      </c>
      <c r="K2410" s="12" t="s">
        <v>237</v>
      </c>
      <c r="L2410" s="13" t="s">
        <v>18783</v>
      </c>
      <c r="M2410" t="s">
        <v>290</v>
      </c>
      <c r="N2410" t="s">
        <v>291</v>
      </c>
      <c r="O2410" t="s">
        <v>17896</v>
      </c>
      <c r="S2410" s="9"/>
      <c r="T2410">
        <v>6</v>
      </c>
      <c r="U2410" s="210" t="s">
        <v>6371</v>
      </c>
      <c r="V2410" s="14">
        <v>0</v>
      </c>
      <c r="W2410" s="14">
        <v>1</v>
      </c>
      <c r="X2410" s="14" t="s">
        <v>270</v>
      </c>
      <c r="Y2410" t="s">
        <v>334</v>
      </c>
      <c r="Z2410" t="s">
        <v>18167</v>
      </c>
      <c r="AA2410">
        <f t="shared" si="37"/>
        <v>1</v>
      </c>
    </row>
    <row r="2411" spans="1:27" x14ac:dyDescent="0.2">
      <c r="A2411">
        <v>5537</v>
      </c>
      <c r="B2411" s="1" t="s">
        <v>6394</v>
      </c>
      <c r="C2411" t="s">
        <v>1027</v>
      </c>
      <c r="D2411" s="9">
        <v>45</v>
      </c>
      <c r="E2411" s="9" t="s">
        <v>876</v>
      </c>
      <c r="F2411" s="9" t="s">
        <v>1416</v>
      </c>
      <c r="G2411" s="10">
        <v>4</v>
      </c>
      <c r="H2411" s="10" t="s">
        <v>330</v>
      </c>
      <c r="I2411" s="10">
        <v>1945</v>
      </c>
      <c r="J2411" s="11" t="s">
        <v>6387</v>
      </c>
      <c r="K2411" s="12" t="s">
        <v>237</v>
      </c>
      <c r="L2411" s="13" t="s">
        <v>6395</v>
      </c>
      <c r="M2411" t="s">
        <v>290</v>
      </c>
      <c r="N2411" t="s">
        <v>573</v>
      </c>
      <c r="O2411" t="s">
        <v>2316</v>
      </c>
      <c r="S2411" s="9"/>
      <c r="T2411">
        <v>6</v>
      </c>
      <c r="U2411" s="210" t="s">
        <v>6371</v>
      </c>
      <c r="V2411" s="14">
        <v>1</v>
      </c>
      <c r="W2411" s="14">
        <v>1</v>
      </c>
      <c r="X2411" s="14" t="s">
        <v>270</v>
      </c>
      <c r="Y2411">
        <v>45</v>
      </c>
      <c r="Z2411" t="s">
        <v>1419</v>
      </c>
      <c r="AA2411">
        <f t="shared" si="37"/>
        <v>1</v>
      </c>
    </row>
    <row r="2412" spans="1:27" x14ac:dyDescent="0.2">
      <c r="A2412">
        <v>243</v>
      </c>
      <c r="B2412" s="1" t="s">
        <v>6389</v>
      </c>
      <c r="C2412" t="s">
        <v>2040</v>
      </c>
      <c r="D2412" s="9" t="s">
        <v>3959</v>
      </c>
      <c r="E2412" s="9" t="s">
        <v>259</v>
      </c>
      <c r="F2412" s="9" t="s">
        <v>721</v>
      </c>
      <c r="G2412" s="10">
        <v>4</v>
      </c>
      <c r="H2412" s="10" t="s">
        <v>330</v>
      </c>
      <c r="I2412" s="10">
        <v>1945</v>
      </c>
      <c r="J2412" s="11" t="s">
        <v>6387</v>
      </c>
      <c r="K2412" s="12" t="s">
        <v>415</v>
      </c>
      <c r="L2412" s="13" t="s">
        <v>6390</v>
      </c>
      <c r="M2412" t="s">
        <v>290</v>
      </c>
      <c r="N2412" t="s">
        <v>291</v>
      </c>
      <c r="O2412" t="s">
        <v>292</v>
      </c>
      <c r="S2412" s="9"/>
      <c r="T2412">
        <v>6</v>
      </c>
      <c r="U2412" s="210" t="s">
        <v>6371</v>
      </c>
      <c r="V2412" s="14">
        <v>0</v>
      </c>
      <c r="W2412" s="14">
        <v>0</v>
      </c>
      <c r="X2412" s="14" t="s">
        <v>270</v>
      </c>
      <c r="Y2412">
        <v>608</v>
      </c>
      <c r="Z2412" t="s">
        <v>3085</v>
      </c>
      <c r="AA2412">
        <f t="shared" si="37"/>
        <v>2</v>
      </c>
    </row>
    <row r="2413" spans="1:27" x14ac:dyDescent="0.2">
      <c r="A2413">
        <v>99</v>
      </c>
      <c r="B2413" s="1" t="s">
        <v>6401</v>
      </c>
      <c r="C2413" t="s">
        <v>284</v>
      </c>
      <c r="D2413" s="9" t="s">
        <v>6402</v>
      </c>
      <c r="E2413" s="9" t="s">
        <v>259</v>
      </c>
      <c r="F2413" s="9" t="s">
        <v>532</v>
      </c>
      <c r="G2413" s="10">
        <v>5</v>
      </c>
      <c r="H2413" s="10" t="s">
        <v>330</v>
      </c>
      <c r="I2413" s="10">
        <v>1945</v>
      </c>
      <c r="J2413" s="11" t="s">
        <v>6399</v>
      </c>
      <c r="K2413" s="12" t="s">
        <v>237</v>
      </c>
      <c r="L2413" s="13" t="s">
        <v>6400</v>
      </c>
      <c r="M2413" t="s">
        <v>753</v>
      </c>
      <c r="S2413" s="9"/>
      <c r="T2413">
        <v>6</v>
      </c>
      <c r="U2413" s="210" t="s">
        <v>6371</v>
      </c>
      <c r="V2413" s="14">
        <v>0</v>
      </c>
      <c r="W2413" s="14">
        <v>1</v>
      </c>
      <c r="X2413" s="14" t="s">
        <v>294</v>
      </c>
      <c r="Y2413" t="s">
        <v>3929</v>
      </c>
      <c r="Z2413" t="s">
        <v>271</v>
      </c>
      <c r="AA2413">
        <f t="shared" si="37"/>
        <v>6</v>
      </c>
    </row>
    <row r="2414" spans="1:27" x14ac:dyDescent="0.2">
      <c r="A2414">
        <v>1280</v>
      </c>
      <c r="B2414" s="1" t="s">
        <v>6407</v>
      </c>
      <c r="C2414" t="s">
        <v>284</v>
      </c>
      <c r="D2414" s="9" t="s">
        <v>6408</v>
      </c>
      <c r="E2414" s="9" t="s">
        <v>259</v>
      </c>
      <c r="F2414" s="9" t="s">
        <v>532</v>
      </c>
      <c r="G2414" s="10">
        <v>5</v>
      </c>
      <c r="H2414" s="10" t="s">
        <v>330</v>
      </c>
      <c r="I2414" s="10">
        <v>1945</v>
      </c>
      <c r="J2414" s="11" t="s">
        <v>6399</v>
      </c>
      <c r="K2414" s="12" t="s">
        <v>237</v>
      </c>
      <c r="L2414" s="13" t="s">
        <v>6400</v>
      </c>
      <c r="M2414" t="s">
        <v>753</v>
      </c>
      <c r="S2414" s="9"/>
      <c r="T2414">
        <v>6</v>
      </c>
      <c r="U2414" s="210" t="s">
        <v>6371</v>
      </c>
      <c r="V2414" s="14">
        <v>0</v>
      </c>
      <c r="W2414" s="14">
        <v>1</v>
      </c>
      <c r="X2414" s="14" t="s">
        <v>294</v>
      </c>
      <c r="Y2414" t="s">
        <v>3929</v>
      </c>
      <c r="Z2414" t="s">
        <v>271</v>
      </c>
      <c r="AA2414">
        <f t="shared" si="37"/>
        <v>2</v>
      </c>
    </row>
    <row r="2415" spans="1:27" x14ac:dyDescent="0.2">
      <c r="A2415">
        <v>420</v>
      </c>
      <c r="B2415" s="1" t="s">
        <v>6405</v>
      </c>
      <c r="C2415" t="s">
        <v>284</v>
      </c>
      <c r="D2415" s="9" t="s">
        <v>6406</v>
      </c>
      <c r="E2415" s="9" t="s">
        <v>259</v>
      </c>
      <c r="F2415" s="9" t="s">
        <v>532</v>
      </c>
      <c r="G2415" s="10">
        <v>5</v>
      </c>
      <c r="H2415" s="10" t="s">
        <v>330</v>
      </c>
      <c r="I2415" s="10">
        <v>1945</v>
      </c>
      <c r="J2415" s="11" t="s">
        <v>6399</v>
      </c>
      <c r="K2415" s="12" t="s">
        <v>237</v>
      </c>
      <c r="L2415" s="13" t="s">
        <v>6400</v>
      </c>
      <c r="M2415" t="s">
        <v>753</v>
      </c>
      <c r="S2415" s="9"/>
      <c r="T2415">
        <v>6</v>
      </c>
      <c r="U2415" s="210" t="s">
        <v>6371</v>
      </c>
      <c r="V2415" s="14">
        <v>0</v>
      </c>
      <c r="W2415" s="14">
        <v>1</v>
      </c>
      <c r="X2415" s="14" t="s">
        <v>294</v>
      </c>
      <c r="Y2415" t="s">
        <v>3929</v>
      </c>
      <c r="Z2415" t="s">
        <v>271</v>
      </c>
      <c r="AA2415">
        <f t="shared" si="37"/>
        <v>4</v>
      </c>
    </row>
    <row r="2416" spans="1:27" x14ac:dyDescent="0.2">
      <c r="A2416">
        <v>858</v>
      </c>
      <c r="B2416" s="1" t="s">
        <v>6403</v>
      </c>
      <c r="C2416" t="s">
        <v>284</v>
      </c>
      <c r="D2416" s="9" t="s">
        <v>6404</v>
      </c>
      <c r="E2416" s="9" t="s">
        <v>259</v>
      </c>
      <c r="F2416" s="9" t="s">
        <v>532</v>
      </c>
      <c r="G2416" s="10">
        <v>5</v>
      </c>
      <c r="H2416" s="10" t="s">
        <v>330</v>
      </c>
      <c r="I2416" s="10">
        <v>1945</v>
      </c>
      <c r="J2416" s="11" t="s">
        <v>6399</v>
      </c>
      <c r="K2416" s="12" t="s">
        <v>237</v>
      </c>
      <c r="L2416" s="13" t="s">
        <v>6400</v>
      </c>
      <c r="M2416" t="s">
        <v>753</v>
      </c>
      <c r="S2416" s="9"/>
      <c r="T2416">
        <v>6</v>
      </c>
      <c r="U2416" s="210" t="s">
        <v>6371</v>
      </c>
      <c r="V2416" s="14">
        <v>0</v>
      </c>
      <c r="W2416" s="14">
        <v>1</v>
      </c>
      <c r="X2416" s="14" t="s">
        <v>294</v>
      </c>
      <c r="Y2416" t="s">
        <v>3929</v>
      </c>
      <c r="Z2416" t="s">
        <v>505</v>
      </c>
      <c r="AA2416">
        <f t="shared" si="37"/>
        <v>6</v>
      </c>
    </row>
    <row r="2417" spans="1:32" x14ac:dyDescent="0.2">
      <c r="A2417">
        <v>5400</v>
      </c>
      <c r="B2417" s="1" t="s">
        <v>6412</v>
      </c>
      <c r="C2417" t="s">
        <v>6060</v>
      </c>
      <c r="D2417" s="9" t="s">
        <v>6533</v>
      </c>
      <c r="E2417" s="9" t="s">
        <v>259</v>
      </c>
      <c r="F2417" s="9" t="s">
        <v>1885</v>
      </c>
      <c r="G2417" s="10">
        <v>5</v>
      </c>
      <c r="H2417" s="10" t="s">
        <v>330</v>
      </c>
      <c r="I2417" s="10">
        <v>1945</v>
      </c>
      <c r="J2417" s="11" t="s">
        <v>6399</v>
      </c>
      <c r="K2417" s="12" t="s">
        <v>237</v>
      </c>
      <c r="L2417" s="13" t="s">
        <v>6413</v>
      </c>
      <c r="M2417" t="s">
        <v>781</v>
      </c>
      <c r="S2417" s="9"/>
      <c r="T2417">
        <v>6</v>
      </c>
      <c r="U2417" s="210" t="s">
        <v>6371</v>
      </c>
      <c r="V2417" s="14">
        <v>0</v>
      </c>
      <c r="W2417" s="14">
        <v>0</v>
      </c>
      <c r="X2417" s="14" t="s">
        <v>294</v>
      </c>
      <c r="Y2417" t="s">
        <v>6533</v>
      </c>
      <c r="Z2417" t="s">
        <v>18167</v>
      </c>
      <c r="AA2417">
        <f t="shared" si="37"/>
        <v>1</v>
      </c>
    </row>
    <row r="2418" spans="1:32" x14ac:dyDescent="0.2">
      <c r="A2418">
        <v>7151</v>
      </c>
      <c r="B2418" s="1" t="s">
        <v>6409</v>
      </c>
      <c r="C2418" t="s">
        <v>2221</v>
      </c>
      <c r="D2418" s="9" t="s">
        <v>6410</v>
      </c>
      <c r="E2418" s="9" t="s">
        <v>259</v>
      </c>
      <c r="F2418" s="9" t="s">
        <v>1885</v>
      </c>
      <c r="G2418" s="10">
        <v>5</v>
      </c>
      <c r="H2418" s="10" t="s">
        <v>330</v>
      </c>
      <c r="I2418" s="10">
        <v>1945</v>
      </c>
      <c r="J2418" s="11" t="s">
        <v>6399</v>
      </c>
      <c r="K2418" s="12" t="s">
        <v>237</v>
      </c>
      <c r="L2418" s="13" t="s">
        <v>6411</v>
      </c>
      <c r="M2418" t="s">
        <v>290</v>
      </c>
      <c r="N2418" t="s">
        <v>291</v>
      </c>
      <c r="O2418" t="s">
        <v>2316</v>
      </c>
      <c r="S2418" s="9"/>
      <c r="T2418">
        <v>6</v>
      </c>
      <c r="U2418" s="210" t="s">
        <v>6371</v>
      </c>
      <c r="V2418" s="14">
        <v>0</v>
      </c>
      <c r="W2418" s="14">
        <v>1</v>
      </c>
      <c r="X2418" s="14" t="s">
        <v>294</v>
      </c>
      <c r="Y2418">
        <v>410</v>
      </c>
      <c r="Z2418" t="s">
        <v>505</v>
      </c>
      <c r="AA2418">
        <f t="shared" si="37"/>
        <v>2</v>
      </c>
    </row>
    <row r="2419" spans="1:32" x14ac:dyDescent="0.2">
      <c r="A2419">
        <v>21</v>
      </c>
      <c r="B2419" s="1" t="s">
        <v>6397</v>
      </c>
      <c r="C2419" t="s">
        <v>284</v>
      </c>
      <c r="D2419" s="9" t="s">
        <v>6398</v>
      </c>
      <c r="E2419" s="9" t="s">
        <v>259</v>
      </c>
      <c r="F2419" s="9" t="s">
        <v>532</v>
      </c>
      <c r="G2419" s="10">
        <v>5</v>
      </c>
      <c r="H2419" s="10" t="s">
        <v>330</v>
      </c>
      <c r="I2419" s="10">
        <v>1945</v>
      </c>
      <c r="J2419" s="11" t="s">
        <v>6399</v>
      </c>
      <c r="K2419" s="12" t="s">
        <v>237</v>
      </c>
      <c r="L2419" s="13" t="s">
        <v>6400</v>
      </c>
      <c r="M2419" t="s">
        <v>753</v>
      </c>
      <c r="S2419" s="9"/>
      <c r="T2419">
        <v>6</v>
      </c>
      <c r="U2419" s="210" t="s">
        <v>6371</v>
      </c>
      <c r="V2419" s="14">
        <v>0</v>
      </c>
      <c r="W2419" s="14">
        <v>1</v>
      </c>
      <c r="X2419" s="14" t="s">
        <v>294</v>
      </c>
      <c r="Y2419" t="s">
        <v>3929</v>
      </c>
      <c r="Z2419" t="s">
        <v>271</v>
      </c>
      <c r="AA2419">
        <f t="shared" si="37"/>
        <v>7</v>
      </c>
    </row>
    <row r="2420" spans="1:32" x14ac:dyDescent="0.2">
      <c r="A2420">
        <v>4378</v>
      </c>
      <c r="B2420" s="1" t="s">
        <v>6421</v>
      </c>
      <c r="C2420" t="s">
        <v>657</v>
      </c>
      <c r="D2420" s="9">
        <v>27</v>
      </c>
      <c r="E2420" s="9" t="s">
        <v>876</v>
      </c>
      <c r="F2420" s="9" t="s">
        <v>6252</v>
      </c>
      <c r="G2420" s="10">
        <v>7</v>
      </c>
      <c r="H2420" s="10" t="s">
        <v>330</v>
      </c>
      <c r="I2420" s="10">
        <v>1945</v>
      </c>
      <c r="J2420" s="11" t="s">
        <v>6416</v>
      </c>
      <c r="K2420" s="12" t="s">
        <v>237</v>
      </c>
      <c r="L2420" s="13" t="s">
        <v>6422</v>
      </c>
      <c r="M2420" t="s">
        <v>753</v>
      </c>
      <c r="S2420" s="9"/>
      <c r="T2420">
        <v>6</v>
      </c>
      <c r="U2420" s="210" t="s">
        <v>6371</v>
      </c>
      <c r="V2420" s="14">
        <v>1</v>
      </c>
      <c r="W2420" s="14">
        <v>1</v>
      </c>
      <c r="X2420" s="14" t="s">
        <v>270</v>
      </c>
      <c r="Y2420">
        <v>27</v>
      </c>
      <c r="Z2420" t="s">
        <v>271</v>
      </c>
      <c r="AA2420">
        <f t="shared" si="37"/>
        <v>1</v>
      </c>
    </row>
    <row r="2421" spans="1:32" x14ac:dyDescent="0.2">
      <c r="A2421">
        <v>612</v>
      </c>
      <c r="B2421" s="1" t="s">
        <v>6414</v>
      </c>
      <c r="C2421" t="s">
        <v>284</v>
      </c>
      <c r="D2421" s="9" t="s">
        <v>6415</v>
      </c>
      <c r="E2421" s="9" t="s">
        <v>259</v>
      </c>
      <c r="F2421" s="9" t="s">
        <v>532</v>
      </c>
      <c r="G2421" s="10">
        <v>7</v>
      </c>
      <c r="H2421" s="10" t="s">
        <v>330</v>
      </c>
      <c r="I2421" s="10">
        <v>1945</v>
      </c>
      <c r="J2421" s="11" t="s">
        <v>6416</v>
      </c>
      <c r="K2421" s="12" t="s">
        <v>237</v>
      </c>
      <c r="L2421" s="13" t="s">
        <v>6417</v>
      </c>
      <c r="M2421" t="s">
        <v>753</v>
      </c>
      <c r="S2421" s="9"/>
      <c r="T2421">
        <v>6</v>
      </c>
      <c r="U2421" s="210" t="s">
        <v>6371</v>
      </c>
      <c r="V2421" s="14">
        <v>0</v>
      </c>
      <c r="W2421" s="14">
        <v>1</v>
      </c>
      <c r="X2421" s="14" t="s">
        <v>294</v>
      </c>
      <c r="Y2421" t="s">
        <v>3625</v>
      </c>
      <c r="Z2421" t="s">
        <v>505</v>
      </c>
      <c r="AA2421">
        <f t="shared" si="37"/>
        <v>5</v>
      </c>
    </row>
    <row r="2422" spans="1:32" x14ac:dyDescent="0.2">
      <c r="A2422">
        <v>3323</v>
      </c>
      <c r="B2422" s="1" t="s">
        <v>6418</v>
      </c>
      <c r="C2422" t="s">
        <v>2221</v>
      </c>
      <c r="D2422" s="9" t="s">
        <v>6419</v>
      </c>
      <c r="E2422" s="9" t="s">
        <v>259</v>
      </c>
      <c r="F2422" s="9" t="s">
        <v>776</v>
      </c>
      <c r="G2422" s="10">
        <v>7</v>
      </c>
      <c r="H2422" s="10" t="s">
        <v>330</v>
      </c>
      <c r="I2422" s="10">
        <v>1945</v>
      </c>
      <c r="J2422" s="11" t="s">
        <v>6416</v>
      </c>
      <c r="K2422" s="12" t="s">
        <v>237</v>
      </c>
      <c r="L2422" s="13" t="s">
        <v>6420</v>
      </c>
      <c r="M2422" t="s">
        <v>290</v>
      </c>
      <c r="N2422" t="s">
        <v>291</v>
      </c>
      <c r="O2422" t="s">
        <v>292</v>
      </c>
      <c r="S2422" s="9"/>
      <c r="T2422">
        <v>6</v>
      </c>
      <c r="U2422" s="210" t="s">
        <v>6371</v>
      </c>
      <c r="V2422" s="14">
        <v>0</v>
      </c>
      <c r="W2422" s="14">
        <v>1</v>
      </c>
      <c r="X2422" s="14" t="s">
        <v>294</v>
      </c>
      <c r="Y2422" t="s">
        <v>4467</v>
      </c>
      <c r="Z2422" t="s">
        <v>505</v>
      </c>
      <c r="AA2422">
        <f t="shared" si="37"/>
        <v>3</v>
      </c>
    </row>
    <row r="2423" spans="1:32" x14ac:dyDescent="0.2">
      <c r="A2423">
        <v>4577</v>
      </c>
      <c r="B2423" s="1" t="s">
        <v>6428</v>
      </c>
      <c r="C2423" t="s">
        <v>6060</v>
      </c>
      <c r="D2423" s="9" t="s">
        <v>1888</v>
      </c>
      <c r="E2423" s="9" t="s">
        <v>259</v>
      </c>
      <c r="F2423" s="9" t="s">
        <v>312</v>
      </c>
      <c r="G2423" s="10">
        <v>8</v>
      </c>
      <c r="H2423" s="10" t="s">
        <v>330</v>
      </c>
      <c r="I2423" s="10">
        <v>1945</v>
      </c>
      <c r="J2423" s="11" t="s">
        <v>6424</v>
      </c>
      <c r="K2423" s="12" t="s">
        <v>237</v>
      </c>
      <c r="L2423" s="13" t="s">
        <v>6427</v>
      </c>
      <c r="M2423" t="s">
        <v>334</v>
      </c>
      <c r="S2423" s="9"/>
      <c r="T2423">
        <v>6</v>
      </c>
      <c r="U2423" s="210" t="s">
        <v>6371</v>
      </c>
      <c r="V2423" s="14">
        <v>0</v>
      </c>
      <c r="W2423" s="14">
        <v>0</v>
      </c>
      <c r="X2423" s="14" t="s">
        <v>270</v>
      </c>
      <c r="Y2423" t="s">
        <v>1888</v>
      </c>
      <c r="Z2423" t="s">
        <v>18167</v>
      </c>
      <c r="AA2423">
        <f t="shared" si="37"/>
        <v>1</v>
      </c>
    </row>
    <row r="2424" spans="1:32" x14ac:dyDescent="0.2">
      <c r="A2424">
        <v>2957</v>
      </c>
      <c r="B2424" s="1" t="s">
        <v>6425</v>
      </c>
      <c r="C2424" t="s">
        <v>6060</v>
      </c>
      <c r="D2424" s="9" t="s">
        <v>6426</v>
      </c>
      <c r="E2424" s="9" t="s">
        <v>259</v>
      </c>
      <c r="F2424" s="9" t="s">
        <v>1885</v>
      </c>
      <c r="G2424" s="10">
        <v>8</v>
      </c>
      <c r="H2424" s="10" t="s">
        <v>330</v>
      </c>
      <c r="I2424" s="10">
        <v>1945</v>
      </c>
      <c r="J2424" s="11" t="s">
        <v>6424</v>
      </c>
      <c r="K2424" s="12" t="s">
        <v>237</v>
      </c>
      <c r="L2424" s="13" t="s">
        <v>6427</v>
      </c>
      <c r="M2424" t="s">
        <v>334</v>
      </c>
      <c r="S2424" s="9"/>
      <c r="T2424">
        <v>6</v>
      </c>
      <c r="U2424" s="210" t="s">
        <v>6371</v>
      </c>
      <c r="V2424" s="14">
        <v>0</v>
      </c>
      <c r="W2424" s="14">
        <v>0</v>
      </c>
      <c r="X2424" s="14" t="s">
        <v>294</v>
      </c>
      <c r="Y2424" t="s">
        <v>6426</v>
      </c>
      <c r="Z2424" t="s">
        <v>18167</v>
      </c>
      <c r="AA2424">
        <f t="shared" si="37"/>
        <v>1</v>
      </c>
    </row>
    <row r="2425" spans="1:32" x14ac:dyDescent="0.2">
      <c r="A2425">
        <v>6484</v>
      </c>
      <c r="B2425" s="1" t="s">
        <v>6429</v>
      </c>
      <c r="C2425" t="s">
        <v>2221</v>
      </c>
      <c r="D2425" s="9">
        <v>151</v>
      </c>
      <c r="E2425" s="9" t="s">
        <v>259</v>
      </c>
      <c r="F2425" s="9" t="s">
        <v>312</v>
      </c>
      <c r="G2425" s="10">
        <v>8</v>
      </c>
      <c r="H2425" s="10" t="s">
        <v>330</v>
      </c>
      <c r="I2425" s="10">
        <v>1945</v>
      </c>
      <c r="J2425" s="11" t="s">
        <v>6424</v>
      </c>
      <c r="K2425" s="12" t="s">
        <v>237</v>
      </c>
      <c r="L2425" s="13" t="s">
        <v>6430</v>
      </c>
      <c r="M2425" t="s">
        <v>290</v>
      </c>
      <c r="N2425" t="s">
        <v>291</v>
      </c>
      <c r="O2425" t="s">
        <v>439</v>
      </c>
      <c r="S2425" s="9"/>
      <c r="T2425">
        <v>6</v>
      </c>
      <c r="U2425" s="210" t="s">
        <v>6371</v>
      </c>
      <c r="V2425" s="14">
        <v>0</v>
      </c>
      <c r="W2425" s="14">
        <v>1</v>
      </c>
      <c r="X2425" s="14" t="s">
        <v>270</v>
      </c>
      <c r="Y2425">
        <v>151</v>
      </c>
      <c r="Z2425" t="s">
        <v>505</v>
      </c>
      <c r="AA2425">
        <f t="shared" si="37"/>
        <v>1</v>
      </c>
    </row>
    <row r="2426" spans="1:32" x14ac:dyDescent="0.2">
      <c r="A2426">
        <v>7128</v>
      </c>
      <c r="B2426" s="1" t="s">
        <v>6423</v>
      </c>
      <c r="C2426" t="s">
        <v>2040</v>
      </c>
      <c r="D2426" s="9" t="s">
        <v>3722</v>
      </c>
      <c r="E2426" s="9" t="s">
        <v>259</v>
      </c>
      <c r="F2426" s="9" t="s">
        <v>721</v>
      </c>
      <c r="G2426" s="10">
        <v>8</v>
      </c>
      <c r="H2426" s="10" t="s">
        <v>330</v>
      </c>
      <c r="I2426" s="10">
        <v>1945</v>
      </c>
      <c r="J2426" s="11" t="s">
        <v>6424</v>
      </c>
      <c r="K2426" s="12" t="s">
        <v>415</v>
      </c>
      <c r="L2426" s="13" t="s">
        <v>18479</v>
      </c>
      <c r="M2426" t="s">
        <v>290</v>
      </c>
      <c r="N2426" t="s">
        <v>291</v>
      </c>
      <c r="O2426" t="s">
        <v>498</v>
      </c>
      <c r="S2426" s="9"/>
      <c r="T2426">
        <v>6</v>
      </c>
      <c r="U2426" s="210" t="s">
        <v>6371</v>
      </c>
      <c r="V2426" s="14">
        <v>0</v>
      </c>
      <c r="W2426" s="14">
        <v>0</v>
      </c>
      <c r="X2426" s="14" t="s">
        <v>270</v>
      </c>
      <c r="Y2426">
        <v>608</v>
      </c>
      <c r="Z2426" t="s">
        <v>3085</v>
      </c>
      <c r="AA2426">
        <f t="shared" si="37"/>
        <v>2</v>
      </c>
    </row>
    <row r="2427" spans="1:32" x14ac:dyDescent="0.2">
      <c r="A2427">
        <v>2740</v>
      </c>
      <c r="B2427" s="1" t="s">
        <v>6431</v>
      </c>
      <c r="C2427" t="s">
        <v>1027</v>
      </c>
      <c r="D2427" s="9" t="s">
        <v>1915</v>
      </c>
      <c r="E2427" s="9" t="s">
        <v>876</v>
      </c>
      <c r="F2427" s="9" t="s">
        <v>1416</v>
      </c>
      <c r="G2427" s="10">
        <v>9</v>
      </c>
      <c r="H2427" s="10" t="s">
        <v>330</v>
      </c>
      <c r="I2427" s="10">
        <v>1945</v>
      </c>
      <c r="J2427" s="11" t="s">
        <v>6432</v>
      </c>
      <c r="K2427" s="12" t="s">
        <v>237</v>
      </c>
      <c r="L2427" s="13" t="s">
        <v>6433</v>
      </c>
      <c r="M2427" t="s">
        <v>753</v>
      </c>
      <c r="S2427" s="9"/>
      <c r="T2427">
        <v>6</v>
      </c>
      <c r="U2427" s="210" t="s">
        <v>6371</v>
      </c>
      <c r="V2427" s="14">
        <v>1</v>
      </c>
      <c r="W2427" s="14">
        <v>1</v>
      </c>
      <c r="X2427" s="14" t="s">
        <v>270</v>
      </c>
      <c r="Y2427">
        <v>27</v>
      </c>
      <c r="Z2427" t="s">
        <v>271</v>
      </c>
      <c r="AA2427">
        <f t="shared" si="37"/>
        <v>2</v>
      </c>
    </row>
    <row r="2428" spans="1:32" x14ac:dyDescent="0.2">
      <c r="A2428">
        <v>5161</v>
      </c>
      <c r="B2428" s="1" t="s">
        <v>6434</v>
      </c>
      <c r="C2428" t="s">
        <v>1027</v>
      </c>
      <c r="D2428" s="9" t="s">
        <v>1915</v>
      </c>
      <c r="E2428" s="9" t="s">
        <v>876</v>
      </c>
      <c r="F2428" s="9" t="s">
        <v>1416</v>
      </c>
      <c r="G2428" s="10">
        <v>9</v>
      </c>
      <c r="H2428" s="10" t="s">
        <v>330</v>
      </c>
      <c r="I2428" s="10">
        <v>1945</v>
      </c>
      <c r="J2428" s="11" t="s">
        <v>6432</v>
      </c>
      <c r="K2428" s="12" t="s">
        <v>237</v>
      </c>
      <c r="L2428" s="13" t="s">
        <v>6433</v>
      </c>
      <c r="M2428" t="s">
        <v>753</v>
      </c>
      <c r="S2428" s="9"/>
      <c r="T2428">
        <v>6</v>
      </c>
      <c r="U2428" s="210" t="s">
        <v>6371</v>
      </c>
      <c r="V2428" s="14">
        <v>1</v>
      </c>
      <c r="W2428" s="14">
        <v>1</v>
      </c>
      <c r="X2428" s="14" t="s">
        <v>270</v>
      </c>
      <c r="Y2428">
        <v>27</v>
      </c>
      <c r="Z2428" t="s">
        <v>271</v>
      </c>
      <c r="AA2428">
        <f t="shared" si="37"/>
        <v>2</v>
      </c>
      <c r="AF2428" s="1" t="s">
        <v>18721</v>
      </c>
    </row>
    <row r="2429" spans="1:32" x14ac:dyDescent="0.2">
      <c r="A2429">
        <v>6730</v>
      </c>
      <c r="B2429" s="1" t="s">
        <v>6435</v>
      </c>
      <c r="C2429" t="s">
        <v>1798</v>
      </c>
      <c r="D2429" s="9">
        <v>684</v>
      </c>
      <c r="E2429" s="9" t="s">
        <v>876</v>
      </c>
      <c r="F2429" s="9" t="s">
        <v>260</v>
      </c>
      <c r="G2429" s="10">
        <v>9</v>
      </c>
      <c r="H2429" s="10" t="s">
        <v>330</v>
      </c>
      <c r="I2429" s="10">
        <v>1945</v>
      </c>
      <c r="J2429" s="11" t="s">
        <v>6432</v>
      </c>
      <c r="K2429" s="12" t="s">
        <v>237</v>
      </c>
      <c r="L2429" s="13" t="s">
        <v>6433</v>
      </c>
      <c r="M2429" t="s">
        <v>753</v>
      </c>
      <c r="S2429" s="9"/>
      <c r="T2429">
        <v>6</v>
      </c>
      <c r="U2429" s="210" t="s">
        <v>6371</v>
      </c>
      <c r="V2429" s="14">
        <v>1</v>
      </c>
      <c r="W2429" s="14">
        <v>1</v>
      </c>
      <c r="X2429" s="14" t="s">
        <v>270</v>
      </c>
      <c r="Y2429">
        <v>684</v>
      </c>
      <c r="Z2429" t="s">
        <v>271</v>
      </c>
      <c r="AA2429">
        <f t="shared" si="37"/>
        <v>1</v>
      </c>
    </row>
    <row r="2430" spans="1:32" x14ac:dyDescent="0.2">
      <c r="A2430">
        <v>7212</v>
      </c>
      <c r="B2430" s="1" t="s">
        <v>6436</v>
      </c>
      <c r="C2430" t="s">
        <v>2040</v>
      </c>
      <c r="D2430" s="9" t="s">
        <v>6437</v>
      </c>
      <c r="E2430" s="9" t="s">
        <v>259</v>
      </c>
      <c r="F2430" s="9" t="s">
        <v>721</v>
      </c>
      <c r="G2430" s="10">
        <v>9</v>
      </c>
      <c r="H2430" s="10" t="s">
        <v>330</v>
      </c>
      <c r="I2430" s="10">
        <v>1945</v>
      </c>
      <c r="J2430" s="11" t="s">
        <v>6432</v>
      </c>
      <c r="K2430" s="12" t="s">
        <v>237</v>
      </c>
      <c r="L2430" s="13" t="s">
        <v>18480</v>
      </c>
      <c r="M2430" t="s">
        <v>290</v>
      </c>
      <c r="N2430" t="s">
        <v>291</v>
      </c>
      <c r="O2430" t="s">
        <v>320</v>
      </c>
      <c r="S2430" s="9"/>
      <c r="T2430">
        <v>7</v>
      </c>
      <c r="U2430" s="210" t="s">
        <v>6371</v>
      </c>
      <c r="V2430" s="14">
        <v>0</v>
      </c>
      <c r="W2430" s="14">
        <v>0</v>
      </c>
      <c r="X2430" s="14" t="s">
        <v>270</v>
      </c>
      <c r="Y2430">
        <v>128</v>
      </c>
      <c r="Z2430" t="s">
        <v>3085</v>
      </c>
      <c r="AA2430">
        <f t="shared" si="37"/>
        <v>2</v>
      </c>
    </row>
    <row r="2431" spans="1:32" x14ac:dyDescent="0.2">
      <c r="A2431">
        <v>1485</v>
      </c>
      <c r="B2431" s="1" t="s">
        <v>6439</v>
      </c>
      <c r="C2431" t="s">
        <v>5998</v>
      </c>
      <c r="D2431" s="9" t="s">
        <v>2067</v>
      </c>
      <c r="E2431" s="9" t="s">
        <v>2588</v>
      </c>
      <c r="F2431" s="9" t="s">
        <v>776</v>
      </c>
      <c r="G2431" s="10">
        <v>10</v>
      </c>
      <c r="H2431" s="10" t="s">
        <v>330</v>
      </c>
      <c r="I2431" s="10">
        <v>1945</v>
      </c>
      <c r="J2431" s="11" t="s">
        <v>6440</v>
      </c>
      <c r="K2431" s="12" t="s">
        <v>237</v>
      </c>
      <c r="L2431" s="13" t="s">
        <v>6441</v>
      </c>
      <c r="M2431" t="s">
        <v>290</v>
      </c>
      <c r="N2431" t="s">
        <v>291</v>
      </c>
      <c r="O2431" t="s">
        <v>17896</v>
      </c>
      <c r="S2431" s="9"/>
      <c r="T2431">
        <v>6</v>
      </c>
      <c r="U2431" s="210" t="s">
        <v>6371</v>
      </c>
      <c r="V2431" s="14">
        <v>0</v>
      </c>
      <c r="W2431" s="14">
        <v>0</v>
      </c>
      <c r="X2431" s="14" t="s">
        <v>294</v>
      </c>
      <c r="Y2431" t="s">
        <v>2067</v>
      </c>
      <c r="Z2431" t="s">
        <v>18167</v>
      </c>
      <c r="AA2431">
        <f t="shared" si="37"/>
        <v>1</v>
      </c>
    </row>
    <row r="2432" spans="1:32" x14ac:dyDescent="0.2">
      <c r="A2432">
        <v>252</v>
      </c>
      <c r="B2432" s="1" t="s">
        <v>6444</v>
      </c>
      <c r="C2432" t="s">
        <v>3985</v>
      </c>
      <c r="D2432" s="9" t="s">
        <v>4658</v>
      </c>
      <c r="E2432" s="9" t="s">
        <v>259</v>
      </c>
      <c r="F2432" s="9" t="s">
        <v>721</v>
      </c>
      <c r="G2432" s="10">
        <v>11</v>
      </c>
      <c r="H2432" s="10" t="s">
        <v>330</v>
      </c>
      <c r="I2432" s="10">
        <v>1945</v>
      </c>
      <c r="J2432" s="11" t="s">
        <v>6443</v>
      </c>
      <c r="K2432" s="12" t="s">
        <v>237</v>
      </c>
      <c r="L2432" s="13" t="s">
        <v>6445</v>
      </c>
      <c r="M2432" t="s">
        <v>290</v>
      </c>
      <c r="N2432" t="s">
        <v>291</v>
      </c>
      <c r="O2432" t="s">
        <v>292</v>
      </c>
      <c r="S2432" s="9"/>
      <c r="T2432">
        <v>6</v>
      </c>
      <c r="U2432" s="210" t="s">
        <v>6371</v>
      </c>
      <c r="V2432" s="14">
        <v>0</v>
      </c>
      <c r="W2432" s="14">
        <v>1</v>
      </c>
      <c r="X2432" s="14" t="s">
        <v>270</v>
      </c>
      <c r="Y2432">
        <v>162</v>
      </c>
      <c r="Z2432" t="s">
        <v>18167</v>
      </c>
      <c r="AA2432">
        <f t="shared" si="37"/>
        <v>2</v>
      </c>
    </row>
    <row r="2433" spans="1:27" x14ac:dyDescent="0.2">
      <c r="A2433">
        <v>3757</v>
      </c>
      <c r="B2433" s="1" t="s">
        <v>6446</v>
      </c>
      <c r="C2433" t="s">
        <v>1798</v>
      </c>
      <c r="D2433" s="9">
        <v>680</v>
      </c>
      <c r="E2433" s="9" t="s">
        <v>876</v>
      </c>
      <c r="F2433" s="9" t="s">
        <v>260</v>
      </c>
      <c r="G2433" s="10">
        <v>11</v>
      </c>
      <c r="H2433" s="10" t="s">
        <v>330</v>
      </c>
      <c r="I2433" s="10">
        <v>1945</v>
      </c>
      <c r="J2433" s="11" t="s">
        <v>6443</v>
      </c>
      <c r="K2433" s="12" t="s">
        <v>237</v>
      </c>
      <c r="L2433" s="13" t="s">
        <v>6447</v>
      </c>
      <c r="M2433" t="s">
        <v>290</v>
      </c>
      <c r="N2433" t="s">
        <v>291</v>
      </c>
      <c r="O2433" t="s">
        <v>520</v>
      </c>
      <c r="S2433" s="9"/>
      <c r="T2433">
        <v>6</v>
      </c>
      <c r="U2433" s="210" t="s">
        <v>6371</v>
      </c>
      <c r="V2433" s="14">
        <v>0</v>
      </c>
      <c r="W2433" s="14">
        <v>1</v>
      </c>
      <c r="X2433" s="14" t="s">
        <v>270</v>
      </c>
      <c r="Y2433">
        <v>680</v>
      </c>
      <c r="Z2433" t="s">
        <v>271</v>
      </c>
      <c r="AA2433">
        <f t="shared" si="37"/>
        <v>1</v>
      </c>
    </row>
    <row r="2434" spans="1:27" x14ac:dyDescent="0.2">
      <c r="A2434">
        <v>1480</v>
      </c>
      <c r="B2434" s="1" t="s">
        <v>6442</v>
      </c>
      <c r="C2434" t="s">
        <v>1027</v>
      </c>
      <c r="D2434" s="9" t="s">
        <v>1884</v>
      </c>
      <c r="E2434" s="9" t="s">
        <v>259</v>
      </c>
      <c r="F2434" s="9" t="s">
        <v>1885</v>
      </c>
      <c r="G2434" s="10">
        <v>11</v>
      </c>
      <c r="H2434" s="10" t="s">
        <v>330</v>
      </c>
      <c r="I2434" s="10">
        <v>1945</v>
      </c>
      <c r="J2434" s="11" t="s">
        <v>6443</v>
      </c>
      <c r="K2434" s="12" t="s">
        <v>237</v>
      </c>
      <c r="L2434" s="117" t="s">
        <v>18715</v>
      </c>
      <c r="M2434" t="s">
        <v>781</v>
      </c>
      <c r="S2434" s="9"/>
      <c r="T2434">
        <v>6</v>
      </c>
      <c r="U2434" s="210" t="s">
        <v>6371</v>
      </c>
      <c r="V2434" s="14">
        <v>0</v>
      </c>
      <c r="W2434" s="14">
        <v>1</v>
      </c>
      <c r="X2434" s="14" t="s">
        <v>294</v>
      </c>
      <c r="Y2434" t="s">
        <v>1888</v>
      </c>
      <c r="Z2434" t="s">
        <v>271</v>
      </c>
      <c r="AA2434">
        <f t="shared" ref="AA2434:AA2497" si="38">LEN(D2434)-LEN(SUBSTITUTE(D2434,"/",""))+1</f>
        <v>2</v>
      </c>
    </row>
    <row r="2435" spans="1:27" x14ac:dyDescent="0.2">
      <c r="A2435">
        <v>521</v>
      </c>
      <c r="B2435" s="1" t="s">
        <v>6456</v>
      </c>
      <c r="C2435" t="s">
        <v>3576</v>
      </c>
      <c r="D2435" s="9" t="s">
        <v>5342</v>
      </c>
      <c r="E2435" s="9" t="s">
        <v>2806</v>
      </c>
      <c r="F2435" s="9" t="s">
        <v>260</v>
      </c>
      <c r="G2435" s="10">
        <v>12</v>
      </c>
      <c r="H2435" s="10" t="s">
        <v>330</v>
      </c>
      <c r="I2435" s="10">
        <v>1945</v>
      </c>
      <c r="J2435" s="11" t="s">
        <v>6450</v>
      </c>
      <c r="K2435" s="12" t="s">
        <v>237</v>
      </c>
      <c r="L2435" s="13" t="s">
        <v>6457</v>
      </c>
      <c r="M2435" t="s">
        <v>753</v>
      </c>
      <c r="S2435" s="9"/>
      <c r="T2435">
        <v>6</v>
      </c>
      <c r="U2435" s="210" t="s">
        <v>6371</v>
      </c>
      <c r="V2435" s="14">
        <v>1</v>
      </c>
      <c r="W2435" s="14">
        <v>1</v>
      </c>
      <c r="X2435" s="14" t="s">
        <v>270</v>
      </c>
      <c r="Y2435" t="s">
        <v>258</v>
      </c>
      <c r="Z2435" t="s">
        <v>2808</v>
      </c>
      <c r="AA2435">
        <f t="shared" si="38"/>
        <v>2</v>
      </c>
    </row>
    <row r="2436" spans="1:27" x14ac:dyDescent="0.2">
      <c r="A2436">
        <v>655</v>
      </c>
      <c r="B2436" s="1" t="s">
        <v>6453</v>
      </c>
      <c r="C2436" t="s">
        <v>341</v>
      </c>
      <c r="D2436" s="9" t="s">
        <v>6454</v>
      </c>
      <c r="E2436" s="9" t="s">
        <v>259</v>
      </c>
      <c r="F2436" s="9" t="s">
        <v>532</v>
      </c>
      <c r="G2436" s="10">
        <v>12</v>
      </c>
      <c r="H2436" s="10" t="s">
        <v>330</v>
      </c>
      <c r="I2436" s="10">
        <v>1945</v>
      </c>
      <c r="J2436" s="11" t="s">
        <v>6450</v>
      </c>
      <c r="K2436" s="12" t="s">
        <v>237</v>
      </c>
      <c r="L2436" s="13" t="s">
        <v>6455</v>
      </c>
      <c r="M2436" t="s">
        <v>753</v>
      </c>
      <c r="S2436" s="9"/>
      <c r="T2436">
        <v>6</v>
      </c>
      <c r="U2436" s="210" t="s">
        <v>6371</v>
      </c>
      <c r="V2436" s="14">
        <v>0</v>
      </c>
      <c r="W2436" s="14">
        <v>1</v>
      </c>
      <c r="X2436" s="14" t="s">
        <v>294</v>
      </c>
      <c r="Y2436" t="s">
        <v>4636</v>
      </c>
      <c r="Z2436" t="s">
        <v>271</v>
      </c>
      <c r="AA2436">
        <f t="shared" si="38"/>
        <v>4</v>
      </c>
    </row>
    <row r="2437" spans="1:27" x14ac:dyDescent="0.2">
      <c r="A2437">
        <v>238</v>
      </c>
      <c r="B2437" s="1" t="s">
        <v>6448</v>
      </c>
      <c r="C2437" t="s">
        <v>341</v>
      </c>
      <c r="D2437" s="9" t="s">
        <v>6449</v>
      </c>
      <c r="E2437" s="9" t="s">
        <v>259</v>
      </c>
      <c r="F2437" s="9" t="s">
        <v>286</v>
      </c>
      <c r="G2437" s="10">
        <v>12</v>
      </c>
      <c r="H2437" s="10" t="s">
        <v>330</v>
      </c>
      <c r="I2437" s="10">
        <v>1945</v>
      </c>
      <c r="J2437" s="11" t="s">
        <v>6450</v>
      </c>
      <c r="K2437" s="12" t="s">
        <v>237</v>
      </c>
      <c r="L2437" s="13" t="s">
        <v>6451</v>
      </c>
      <c r="M2437" t="s">
        <v>753</v>
      </c>
      <c r="S2437" s="9"/>
      <c r="T2437">
        <v>6</v>
      </c>
      <c r="U2437" s="210" t="s">
        <v>6371</v>
      </c>
      <c r="V2437" s="14">
        <v>0</v>
      </c>
      <c r="W2437" s="14">
        <v>1</v>
      </c>
      <c r="X2437" s="14" t="s">
        <v>294</v>
      </c>
      <c r="Y2437" t="s">
        <v>6452</v>
      </c>
      <c r="Z2437" t="s">
        <v>271</v>
      </c>
      <c r="AA2437">
        <f t="shared" si="38"/>
        <v>7</v>
      </c>
    </row>
    <row r="2438" spans="1:27" x14ac:dyDescent="0.2">
      <c r="A2438">
        <v>6475</v>
      </c>
      <c r="B2438" s="1" t="s">
        <v>6458</v>
      </c>
      <c r="C2438" t="s">
        <v>507</v>
      </c>
      <c r="D2438" s="9">
        <v>139</v>
      </c>
      <c r="E2438" s="9" t="s">
        <v>259</v>
      </c>
      <c r="F2438" s="9" t="s">
        <v>721</v>
      </c>
      <c r="G2438" s="10">
        <v>12</v>
      </c>
      <c r="H2438" s="10" t="s">
        <v>330</v>
      </c>
      <c r="I2438" s="10">
        <v>1945</v>
      </c>
      <c r="J2438" s="11" t="s">
        <v>6450</v>
      </c>
      <c r="K2438" s="12" t="s">
        <v>237</v>
      </c>
      <c r="L2438" s="13" t="s">
        <v>6459</v>
      </c>
      <c r="M2438" s="13" t="s">
        <v>290</v>
      </c>
      <c r="N2438" t="s">
        <v>291</v>
      </c>
      <c r="O2438" t="s">
        <v>439</v>
      </c>
      <c r="S2438" s="9"/>
      <c r="T2438">
        <v>6</v>
      </c>
      <c r="U2438" s="210" t="s">
        <v>6371</v>
      </c>
      <c r="V2438" s="14">
        <v>0</v>
      </c>
      <c r="W2438" s="14">
        <v>1</v>
      </c>
      <c r="X2438" s="14" t="s">
        <v>270</v>
      </c>
      <c r="Y2438">
        <v>139</v>
      </c>
      <c r="Z2438" t="s">
        <v>18167</v>
      </c>
      <c r="AA2438">
        <f t="shared" si="38"/>
        <v>1</v>
      </c>
    </row>
    <row r="2439" spans="1:27" x14ac:dyDescent="0.2">
      <c r="A2439">
        <v>4822</v>
      </c>
      <c r="B2439" s="1" t="s">
        <v>6460</v>
      </c>
      <c r="C2439" t="s">
        <v>1798</v>
      </c>
      <c r="D2439" s="9"/>
      <c r="E2439" s="9" t="s">
        <v>2806</v>
      </c>
      <c r="F2439" s="9" t="s">
        <v>260</v>
      </c>
      <c r="G2439" s="10">
        <v>12</v>
      </c>
      <c r="H2439" s="10" t="s">
        <v>330</v>
      </c>
      <c r="I2439" s="10">
        <v>1945</v>
      </c>
      <c r="J2439" s="11" t="s">
        <v>6450</v>
      </c>
      <c r="K2439" s="12" t="s">
        <v>237</v>
      </c>
      <c r="L2439" s="13" t="s">
        <v>6461</v>
      </c>
      <c r="M2439" s="13" t="s">
        <v>290</v>
      </c>
      <c r="N2439" t="s">
        <v>291</v>
      </c>
      <c r="O2439" t="s">
        <v>1641</v>
      </c>
      <c r="S2439" s="9"/>
      <c r="T2439">
        <v>6</v>
      </c>
      <c r="U2439" s="210" t="s">
        <v>6371</v>
      </c>
      <c r="V2439" s="14">
        <v>0</v>
      </c>
      <c r="W2439" s="14">
        <v>1</v>
      </c>
      <c r="X2439" s="14" t="s">
        <v>270</v>
      </c>
      <c r="Y2439">
        <v>87</v>
      </c>
      <c r="Z2439" t="s">
        <v>271</v>
      </c>
      <c r="AA2439">
        <f t="shared" si="38"/>
        <v>1</v>
      </c>
    </row>
    <row r="2440" spans="1:27" x14ac:dyDescent="0.2">
      <c r="A2440">
        <v>476</v>
      </c>
      <c r="B2440" s="1" t="s">
        <v>6468</v>
      </c>
      <c r="C2440" t="s">
        <v>284</v>
      </c>
      <c r="D2440" s="9" t="s">
        <v>6469</v>
      </c>
      <c r="E2440" s="9" t="s">
        <v>259</v>
      </c>
      <c r="F2440" s="9" t="s">
        <v>532</v>
      </c>
      <c r="G2440" s="10">
        <v>13</v>
      </c>
      <c r="H2440" s="10" t="s">
        <v>330</v>
      </c>
      <c r="I2440" s="10">
        <v>1945</v>
      </c>
      <c r="J2440" s="11" t="s">
        <v>6464</v>
      </c>
      <c r="K2440" s="12" t="s">
        <v>237</v>
      </c>
      <c r="L2440" s="13" t="s">
        <v>6465</v>
      </c>
      <c r="M2440" t="s">
        <v>753</v>
      </c>
      <c r="S2440" s="9"/>
      <c r="T2440">
        <v>6</v>
      </c>
      <c r="U2440" s="210" t="s">
        <v>6371</v>
      </c>
      <c r="V2440" s="14">
        <v>0</v>
      </c>
      <c r="W2440" s="14">
        <v>1</v>
      </c>
      <c r="X2440" s="14" t="s">
        <v>294</v>
      </c>
      <c r="Y2440" t="s">
        <v>3929</v>
      </c>
      <c r="Z2440" t="s">
        <v>271</v>
      </c>
      <c r="AA2440">
        <f t="shared" si="38"/>
        <v>5</v>
      </c>
    </row>
    <row r="2441" spans="1:27" x14ac:dyDescent="0.2">
      <c r="A2441">
        <v>321</v>
      </c>
      <c r="B2441" s="1" t="s">
        <v>6462</v>
      </c>
      <c r="C2441" t="s">
        <v>284</v>
      </c>
      <c r="D2441" s="9" t="s">
        <v>6463</v>
      </c>
      <c r="E2441" s="9" t="s">
        <v>259</v>
      </c>
      <c r="F2441" s="9" t="s">
        <v>532</v>
      </c>
      <c r="G2441" s="10">
        <v>13</v>
      </c>
      <c r="H2441" s="10" t="s">
        <v>330</v>
      </c>
      <c r="I2441" s="10">
        <v>1945</v>
      </c>
      <c r="J2441" s="11" t="s">
        <v>6464</v>
      </c>
      <c r="K2441" s="12" t="s">
        <v>237</v>
      </c>
      <c r="L2441" s="13" t="s">
        <v>6465</v>
      </c>
      <c r="M2441" t="s">
        <v>753</v>
      </c>
      <c r="S2441" s="9"/>
      <c r="T2441">
        <v>6</v>
      </c>
      <c r="U2441" s="210" t="s">
        <v>6371</v>
      </c>
      <c r="V2441" s="14">
        <v>0</v>
      </c>
      <c r="W2441" s="14">
        <v>1</v>
      </c>
      <c r="X2441" s="14" t="s">
        <v>294</v>
      </c>
      <c r="Y2441" t="s">
        <v>3929</v>
      </c>
      <c r="Z2441" t="s">
        <v>271</v>
      </c>
      <c r="AA2441">
        <f t="shared" si="38"/>
        <v>6</v>
      </c>
    </row>
    <row r="2442" spans="1:27" x14ac:dyDescent="0.2">
      <c r="A2442">
        <v>249</v>
      </c>
      <c r="B2442" s="1" t="s">
        <v>6466</v>
      </c>
      <c r="C2442" t="s">
        <v>284</v>
      </c>
      <c r="D2442" s="9" t="s">
        <v>6467</v>
      </c>
      <c r="E2442" s="9" t="s">
        <v>259</v>
      </c>
      <c r="F2442" s="9" t="s">
        <v>532</v>
      </c>
      <c r="G2442" s="10">
        <v>13</v>
      </c>
      <c r="H2442" s="10" t="s">
        <v>330</v>
      </c>
      <c r="I2442" s="10">
        <v>1945</v>
      </c>
      <c r="J2442" s="11" t="s">
        <v>6464</v>
      </c>
      <c r="K2442" s="12" t="s">
        <v>237</v>
      </c>
      <c r="L2442" s="13" t="s">
        <v>6465</v>
      </c>
      <c r="M2442" t="s">
        <v>753</v>
      </c>
      <c r="S2442" s="9"/>
      <c r="T2442">
        <v>6</v>
      </c>
      <c r="U2442" s="210" t="s">
        <v>6371</v>
      </c>
      <c r="V2442" s="14">
        <v>0</v>
      </c>
      <c r="W2442" s="14">
        <v>1</v>
      </c>
      <c r="X2442" s="14" t="s">
        <v>294</v>
      </c>
      <c r="Y2442" t="s">
        <v>3929</v>
      </c>
      <c r="Z2442" t="s">
        <v>271</v>
      </c>
      <c r="AA2442">
        <f t="shared" si="38"/>
        <v>5</v>
      </c>
    </row>
    <row r="2443" spans="1:27" x14ac:dyDescent="0.2">
      <c r="A2443">
        <v>870</v>
      </c>
      <c r="B2443" s="1" t="s">
        <v>6470</v>
      </c>
      <c r="C2443" t="s">
        <v>284</v>
      </c>
      <c r="D2443" s="9" t="s">
        <v>6471</v>
      </c>
      <c r="E2443" s="9" t="s">
        <v>259</v>
      </c>
      <c r="F2443" s="9" t="s">
        <v>532</v>
      </c>
      <c r="G2443" s="10">
        <v>13</v>
      </c>
      <c r="H2443" s="10" t="s">
        <v>330</v>
      </c>
      <c r="I2443" s="10">
        <v>1945</v>
      </c>
      <c r="J2443" s="11" t="s">
        <v>6464</v>
      </c>
      <c r="K2443" s="12" t="s">
        <v>237</v>
      </c>
      <c r="L2443" s="13" t="s">
        <v>18135</v>
      </c>
      <c r="M2443" t="s">
        <v>753</v>
      </c>
      <c r="S2443" s="9"/>
      <c r="T2443">
        <v>6</v>
      </c>
      <c r="U2443" s="210" t="s">
        <v>6371</v>
      </c>
      <c r="V2443" s="14">
        <v>0</v>
      </c>
      <c r="W2443" s="14">
        <v>1</v>
      </c>
      <c r="X2443" s="14" t="s">
        <v>294</v>
      </c>
      <c r="Y2443" t="s">
        <v>3929</v>
      </c>
      <c r="Z2443" t="s">
        <v>271</v>
      </c>
      <c r="AA2443">
        <f t="shared" si="38"/>
        <v>5</v>
      </c>
    </row>
    <row r="2444" spans="1:27" x14ac:dyDescent="0.2">
      <c r="A2444">
        <v>766</v>
      </c>
      <c r="B2444" s="1" t="s">
        <v>6475</v>
      </c>
      <c r="C2444" t="s">
        <v>284</v>
      </c>
      <c r="D2444" s="9" t="s">
        <v>6476</v>
      </c>
      <c r="E2444" s="9" t="s">
        <v>259</v>
      </c>
      <c r="F2444" s="9" t="s">
        <v>532</v>
      </c>
      <c r="G2444" s="10">
        <v>13</v>
      </c>
      <c r="H2444" s="10" t="s">
        <v>330</v>
      </c>
      <c r="I2444" s="10">
        <v>1945</v>
      </c>
      <c r="J2444" s="11" t="s">
        <v>6464</v>
      </c>
      <c r="K2444" s="12" t="s">
        <v>237</v>
      </c>
      <c r="L2444" s="13" t="s">
        <v>6477</v>
      </c>
      <c r="M2444" t="s">
        <v>290</v>
      </c>
      <c r="N2444" t="s">
        <v>291</v>
      </c>
      <c r="O2444" t="s">
        <v>1641</v>
      </c>
      <c r="S2444" s="9"/>
      <c r="T2444">
        <v>6</v>
      </c>
      <c r="U2444" s="210" t="s">
        <v>6371</v>
      </c>
      <c r="V2444" s="14">
        <v>0</v>
      </c>
      <c r="W2444" s="14">
        <v>1</v>
      </c>
      <c r="X2444" s="14" t="s">
        <v>294</v>
      </c>
      <c r="Y2444" t="s">
        <v>1242</v>
      </c>
      <c r="Z2444" t="s">
        <v>271</v>
      </c>
      <c r="AA2444">
        <f t="shared" si="38"/>
        <v>4</v>
      </c>
    </row>
    <row r="2445" spans="1:27" x14ac:dyDescent="0.2">
      <c r="A2445">
        <v>2169</v>
      </c>
      <c r="B2445" s="1" t="s">
        <v>6481</v>
      </c>
      <c r="C2445" t="s">
        <v>657</v>
      </c>
      <c r="D2445" s="9" t="s">
        <v>6482</v>
      </c>
      <c r="E2445" s="9" t="s">
        <v>876</v>
      </c>
      <c r="F2445" s="9" t="s">
        <v>1416</v>
      </c>
      <c r="G2445" s="10">
        <v>13</v>
      </c>
      <c r="H2445" s="10" t="s">
        <v>330</v>
      </c>
      <c r="I2445" s="10">
        <v>1945</v>
      </c>
      <c r="J2445" s="11" t="s">
        <v>6464</v>
      </c>
      <c r="K2445" s="12" t="s">
        <v>237</v>
      </c>
      <c r="L2445" s="13" t="s">
        <v>6465</v>
      </c>
      <c r="M2445" t="s">
        <v>753</v>
      </c>
      <c r="S2445" s="9"/>
      <c r="T2445">
        <v>6</v>
      </c>
      <c r="U2445" s="210" t="s">
        <v>6371</v>
      </c>
      <c r="V2445" s="14">
        <v>0</v>
      </c>
      <c r="W2445" s="14">
        <v>1</v>
      </c>
      <c r="X2445" s="14" t="s">
        <v>270</v>
      </c>
      <c r="Y2445" t="s">
        <v>1232</v>
      </c>
      <c r="Z2445" t="s">
        <v>271</v>
      </c>
      <c r="AA2445">
        <f t="shared" si="38"/>
        <v>2</v>
      </c>
    </row>
    <row r="2446" spans="1:27" x14ac:dyDescent="0.2">
      <c r="A2446">
        <v>7342</v>
      </c>
      <c r="B2446" s="1" t="s">
        <v>6478</v>
      </c>
      <c r="C2446" t="s">
        <v>1523</v>
      </c>
      <c r="D2446" s="9" t="s">
        <v>6479</v>
      </c>
      <c r="E2446" s="9" t="s">
        <v>259</v>
      </c>
      <c r="F2446" s="9" t="s">
        <v>312</v>
      </c>
      <c r="G2446" s="10">
        <v>13</v>
      </c>
      <c r="H2446" s="10" t="s">
        <v>330</v>
      </c>
      <c r="I2446" s="10">
        <v>1945</v>
      </c>
      <c r="J2446" s="11" t="s">
        <v>6464</v>
      </c>
      <c r="K2446" s="12" t="s">
        <v>237</v>
      </c>
      <c r="L2446" s="13" t="s">
        <v>6465</v>
      </c>
      <c r="M2446" t="s">
        <v>753</v>
      </c>
      <c r="S2446" s="9"/>
      <c r="T2446">
        <v>6</v>
      </c>
      <c r="U2446" s="210" t="s">
        <v>6371</v>
      </c>
      <c r="V2446" s="14">
        <v>0</v>
      </c>
      <c r="W2446" s="14">
        <v>1</v>
      </c>
      <c r="X2446" s="14" t="s">
        <v>270</v>
      </c>
      <c r="Y2446">
        <v>604</v>
      </c>
      <c r="Z2446" t="s">
        <v>505</v>
      </c>
      <c r="AA2446">
        <f t="shared" si="38"/>
        <v>3</v>
      </c>
    </row>
    <row r="2447" spans="1:27" x14ac:dyDescent="0.2">
      <c r="A2447">
        <v>547</v>
      </c>
      <c r="B2447" s="1" t="s">
        <v>6483</v>
      </c>
      <c r="C2447" t="s">
        <v>1027</v>
      </c>
      <c r="D2447" s="9" t="s">
        <v>4589</v>
      </c>
      <c r="E2447" s="9" t="s">
        <v>876</v>
      </c>
      <c r="F2447" s="9" t="s">
        <v>1416</v>
      </c>
      <c r="G2447" s="10">
        <v>13</v>
      </c>
      <c r="H2447" s="10" t="s">
        <v>330</v>
      </c>
      <c r="I2447" s="10">
        <v>1945</v>
      </c>
      <c r="J2447" s="11" t="s">
        <v>6464</v>
      </c>
      <c r="K2447" s="12" t="s">
        <v>237</v>
      </c>
      <c r="L2447" s="13" t="s">
        <v>6465</v>
      </c>
      <c r="M2447" t="s">
        <v>753</v>
      </c>
      <c r="S2447" s="9"/>
      <c r="T2447">
        <v>6</v>
      </c>
      <c r="U2447" s="210" t="s">
        <v>6371</v>
      </c>
      <c r="V2447" s="14">
        <v>1</v>
      </c>
      <c r="W2447" s="14">
        <v>1</v>
      </c>
      <c r="X2447" s="14" t="s">
        <v>270</v>
      </c>
      <c r="Y2447">
        <v>45</v>
      </c>
      <c r="Z2447" t="s">
        <v>1419</v>
      </c>
      <c r="AA2447">
        <f t="shared" si="38"/>
        <v>2</v>
      </c>
    </row>
    <row r="2448" spans="1:27" x14ac:dyDescent="0.2">
      <c r="A2448">
        <v>4062</v>
      </c>
      <c r="B2448" s="1" t="s">
        <v>6480</v>
      </c>
      <c r="C2448" t="s">
        <v>1027</v>
      </c>
      <c r="D2448" s="9" t="s">
        <v>3971</v>
      </c>
      <c r="E2448" s="9" t="s">
        <v>876</v>
      </c>
      <c r="F2448" s="9" t="s">
        <v>1416</v>
      </c>
      <c r="G2448" s="10">
        <v>13</v>
      </c>
      <c r="H2448" s="10" t="s">
        <v>330</v>
      </c>
      <c r="I2448" s="10">
        <v>1945</v>
      </c>
      <c r="J2448" s="11" t="s">
        <v>6464</v>
      </c>
      <c r="K2448" s="12" t="s">
        <v>237</v>
      </c>
      <c r="L2448" s="13" t="s">
        <v>6465</v>
      </c>
      <c r="M2448" t="s">
        <v>753</v>
      </c>
      <c r="S2448" s="9"/>
      <c r="T2448">
        <v>6</v>
      </c>
      <c r="U2448" s="210" t="s">
        <v>6371</v>
      </c>
      <c r="V2448" s="14">
        <v>1</v>
      </c>
      <c r="W2448" s="14">
        <v>1</v>
      </c>
      <c r="X2448" s="14" t="s">
        <v>270</v>
      </c>
      <c r="Y2448" t="s">
        <v>1232</v>
      </c>
      <c r="Z2448" t="s">
        <v>1419</v>
      </c>
      <c r="AA2448">
        <f t="shared" si="38"/>
        <v>2</v>
      </c>
    </row>
    <row r="2449" spans="1:27" x14ac:dyDescent="0.2">
      <c r="A2449">
        <v>3050</v>
      </c>
      <c r="B2449" s="1" t="s">
        <v>6484</v>
      </c>
      <c r="C2449" t="s">
        <v>1027</v>
      </c>
      <c r="D2449" s="9" t="s">
        <v>6358</v>
      </c>
      <c r="E2449" s="9" t="s">
        <v>876</v>
      </c>
      <c r="F2449" s="9" t="s">
        <v>1416</v>
      </c>
      <c r="G2449" s="10">
        <v>13</v>
      </c>
      <c r="H2449" s="10" t="s">
        <v>330</v>
      </c>
      <c r="I2449" s="10">
        <v>1945</v>
      </c>
      <c r="J2449" s="11" t="s">
        <v>6464</v>
      </c>
      <c r="K2449" s="12" t="s">
        <v>237</v>
      </c>
      <c r="L2449" s="13" t="s">
        <v>6485</v>
      </c>
      <c r="M2449" t="s">
        <v>290</v>
      </c>
      <c r="O2449" t="s">
        <v>1382</v>
      </c>
      <c r="S2449" s="9"/>
      <c r="T2449">
        <v>6</v>
      </c>
      <c r="U2449" s="210" t="s">
        <v>6371</v>
      </c>
      <c r="V2449" s="14">
        <v>1</v>
      </c>
      <c r="W2449" s="14">
        <v>1</v>
      </c>
      <c r="X2449" s="14" t="s">
        <v>270</v>
      </c>
      <c r="Y2449">
        <v>45</v>
      </c>
      <c r="Z2449" t="s">
        <v>1419</v>
      </c>
      <c r="AA2449">
        <f t="shared" si="38"/>
        <v>2</v>
      </c>
    </row>
    <row r="2450" spans="1:27" x14ac:dyDescent="0.2">
      <c r="A2450">
        <v>1429</v>
      </c>
      <c r="B2450" s="1" t="s">
        <v>6486</v>
      </c>
      <c r="C2450" t="s">
        <v>6060</v>
      </c>
      <c r="D2450" s="9" t="s">
        <v>1888</v>
      </c>
      <c r="E2450" s="9" t="s">
        <v>259</v>
      </c>
      <c r="F2450" s="9" t="s">
        <v>1885</v>
      </c>
      <c r="G2450" s="10">
        <v>13</v>
      </c>
      <c r="H2450" s="10" t="s">
        <v>330</v>
      </c>
      <c r="I2450" s="10">
        <v>1945</v>
      </c>
      <c r="J2450" s="11" t="s">
        <v>6464</v>
      </c>
      <c r="K2450" s="12" t="s">
        <v>237</v>
      </c>
      <c r="L2450" s="13" t="s">
        <v>6487</v>
      </c>
      <c r="M2450" t="s">
        <v>334</v>
      </c>
      <c r="S2450" s="9"/>
      <c r="T2450">
        <v>6</v>
      </c>
      <c r="U2450" s="210" t="s">
        <v>6371</v>
      </c>
      <c r="V2450" s="14">
        <v>0</v>
      </c>
      <c r="W2450" s="14">
        <v>0</v>
      </c>
      <c r="X2450" s="14" t="s">
        <v>294</v>
      </c>
      <c r="Y2450" t="s">
        <v>1888</v>
      </c>
      <c r="Z2450" t="s">
        <v>18167</v>
      </c>
      <c r="AA2450">
        <f t="shared" si="38"/>
        <v>1</v>
      </c>
    </row>
    <row r="2451" spans="1:27" x14ac:dyDescent="0.2">
      <c r="A2451">
        <v>2876</v>
      </c>
      <c r="B2451" s="1" t="s">
        <v>6492</v>
      </c>
      <c r="C2451" t="s">
        <v>1798</v>
      </c>
      <c r="D2451" s="9">
        <v>140</v>
      </c>
      <c r="E2451" s="9" t="s">
        <v>259</v>
      </c>
      <c r="F2451" s="9" t="s">
        <v>260</v>
      </c>
      <c r="G2451" s="10">
        <v>13</v>
      </c>
      <c r="H2451" s="10" t="s">
        <v>330</v>
      </c>
      <c r="I2451" s="10">
        <v>1945</v>
      </c>
      <c r="J2451" s="11" t="s">
        <v>6464</v>
      </c>
      <c r="K2451" s="12" t="s">
        <v>237</v>
      </c>
      <c r="L2451" s="13" t="s">
        <v>6493</v>
      </c>
      <c r="M2451" t="s">
        <v>290</v>
      </c>
      <c r="N2451" t="s">
        <v>291</v>
      </c>
      <c r="O2451" t="s">
        <v>6494</v>
      </c>
      <c r="S2451" s="9"/>
      <c r="T2451">
        <v>6</v>
      </c>
      <c r="U2451" s="210" t="s">
        <v>6371</v>
      </c>
      <c r="V2451" s="14">
        <v>0</v>
      </c>
      <c r="W2451" s="14">
        <v>1</v>
      </c>
      <c r="X2451" s="14" t="s">
        <v>270</v>
      </c>
      <c r="Y2451">
        <v>140</v>
      </c>
      <c r="Z2451" t="s">
        <v>271</v>
      </c>
      <c r="AA2451">
        <f t="shared" si="38"/>
        <v>1</v>
      </c>
    </row>
    <row r="2452" spans="1:27" x14ac:dyDescent="0.2">
      <c r="A2452">
        <v>1399</v>
      </c>
      <c r="B2452" s="1" t="s">
        <v>6488</v>
      </c>
      <c r="C2452" t="s">
        <v>1798</v>
      </c>
      <c r="D2452" s="9" t="s">
        <v>1047</v>
      </c>
      <c r="E2452" s="9" t="s">
        <v>275</v>
      </c>
      <c r="F2452" s="9" t="s">
        <v>260</v>
      </c>
      <c r="G2452" s="10">
        <v>13</v>
      </c>
      <c r="H2452" s="10" t="s">
        <v>330</v>
      </c>
      <c r="I2452" s="10">
        <v>1945</v>
      </c>
      <c r="J2452" s="11" t="s">
        <v>6464</v>
      </c>
      <c r="K2452" s="12" t="s">
        <v>237</v>
      </c>
      <c r="L2452" s="13" t="s">
        <v>6489</v>
      </c>
      <c r="M2452" t="s">
        <v>290</v>
      </c>
      <c r="N2452" t="s">
        <v>291</v>
      </c>
      <c r="O2452" t="s">
        <v>292</v>
      </c>
      <c r="S2452" s="9"/>
      <c r="T2452">
        <v>6</v>
      </c>
      <c r="U2452" s="210" t="s">
        <v>6371</v>
      </c>
      <c r="V2452" s="14">
        <v>0</v>
      </c>
      <c r="W2452" s="14">
        <v>1</v>
      </c>
      <c r="X2452" s="14" t="s">
        <v>270</v>
      </c>
      <c r="Y2452" t="s">
        <v>1047</v>
      </c>
      <c r="Z2452" t="s">
        <v>271</v>
      </c>
      <c r="AA2452">
        <f t="shared" si="38"/>
        <v>1</v>
      </c>
    </row>
    <row r="2453" spans="1:27" x14ac:dyDescent="0.2">
      <c r="A2453">
        <v>2818</v>
      </c>
      <c r="B2453" s="1" t="s">
        <v>6490</v>
      </c>
      <c r="C2453" t="s">
        <v>2221</v>
      </c>
      <c r="D2453" s="9">
        <v>406</v>
      </c>
      <c r="E2453" s="9" t="s">
        <v>259</v>
      </c>
      <c r="F2453" s="9" t="s">
        <v>312</v>
      </c>
      <c r="G2453" s="10">
        <v>13</v>
      </c>
      <c r="H2453" s="10" t="s">
        <v>330</v>
      </c>
      <c r="I2453" s="10">
        <v>1945</v>
      </c>
      <c r="J2453" s="11" t="s">
        <v>6464</v>
      </c>
      <c r="K2453" s="12" t="s">
        <v>237</v>
      </c>
      <c r="L2453" s="13" t="s">
        <v>6491</v>
      </c>
      <c r="M2453" t="s">
        <v>290</v>
      </c>
      <c r="N2453" t="s">
        <v>291</v>
      </c>
      <c r="O2453" t="s">
        <v>292</v>
      </c>
      <c r="S2453" s="9"/>
      <c r="T2453">
        <v>6</v>
      </c>
      <c r="U2453" s="210" t="s">
        <v>6371</v>
      </c>
      <c r="V2453" s="14">
        <v>0</v>
      </c>
      <c r="W2453" s="14">
        <v>1</v>
      </c>
      <c r="X2453" s="14" t="s">
        <v>270</v>
      </c>
      <c r="Y2453">
        <v>406</v>
      </c>
      <c r="Z2453" t="s">
        <v>505</v>
      </c>
      <c r="AA2453">
        <f t="shared" si="38"/>
        <v>1</v>
      </c>
    </row>
    <row r="2454" spans="1:27" x14ac:dyDescent="0.2">
      <c r="A2454">
        <v>2060</v>
      </c>
      <c r="B2454" s="1" t="s">
        <v>6472</v>
      </c>
      <c r="C2454" t="s">
        <v>284</v>
      </c>
      <c r="D2454" s="9" t="s">
        <v>6473</v>
      </c>
      <c r="E2454" s="9" t="s">
        <v>259</v>
      </c>
      <c r="F2454" s="9" t="s">
        <v>532</v>
      </c>
      <c r="G2454" s="10">
        <v>13</v>
      </c>
      <c r="H2454" s="10" t="s">
        <v>330</v>
      </c>
      <c r="I2454" s="10">
        <v>1945</v>
      </c>
      <c r="J2454" s="11" t="s">
        <v>6464</v>
      </c>
      <c r="K2454" s="12" t="s">
        <v>237</v>
      </c>
      <c r="L2454" s="13" t="s">
        <v>6474</v>
      </c>
      <c r="M2454" t="s">
        <v>753</v>
      </c>
      <c r="S2454" s="9"/>
      <c r="T2454">
        <v>6</v>
      </c>
      <c r="U2454" s="210" t="s">
        <v>6371</v>
      </c>
      <c r="V2454" s="14">
        <v>0</v>
      </c>
      <c r="W2454" s="14">
        <v>1</v>
      </c>
      <c r="X2454" s="14" t="s">
        <v>294</v>
      </c>
      <c r="Y2454" t="s">
        <v>3929</v>
      </c>
      <c r="Z2454" t="s">
        <v>271</v>
      </c>
      <c r="AA2454">
        <f t="shared" si="38"/>
        <v>4</v>
      </c>
    </row>
    <row r="2455" spans="1:27" x14ac:dyDescent="0.2">
      <c r="A2455">
        <v>1444</v>
      </c>
      <c r="B2455" s="1" t="s">
        <v>6499</v>
      </c>
      <c r="C2455" t="s">
        <v>2805</v>
      </c>
      <c r="D2455" s="9" t="s">
        <v>6500</v>
      </c>
      <c r="E2455" s="9" t="s">
        <v>2806</v>
      </c>
      <c r="F2455" s="9" t="s">
        <v>286</v>
      </c>
      <c r="G2455" s="10">
        <v>14</v>
      </c>
      <c r="H2455" s="10" t="s">
        <v>330</v>
      </c>
      <c r="I2455" s="10">
        <v>1945</v>
      </c>
      <c r="J2455" s="11" t="s">
        <v>6496</v>
      </c>
      <c r="K2455" s="12" t="s">
        <v>237</v>
      </c>
      <c r="L2455" s="13" t="s">
        <v>6501</v>
      </c>
      <c r="M2455" t="s">
        <v>290</v>
      </c>
      <c r="N2455" t="s">
        <v>291</v>
      </c>
      <c r="O2455" t="s">
        <v>1741</v>
      </c>
      <c r="S2455" s="9"/>
      <c r="T2455">
        <v>6</v>
      </c>
      <c r="U2455" s="210" t="s">
        <v>6371</v>
      </c>
      <c r="V2455" s="14">
        <v>1</v>
      </c>
      <c r="W2455" s="14">
        <v>1</v>
      </c>
      <c r="X2455" s="14" t="s">
        <v>294</v>
      </c>
      <c r="Y2455" t="s">
        <v>6500</v>
      </c>
      <c r="Z2455" t="s">
        <v>2808</v>
      </c>
      <c r="AA2455">
        <f t="shared" si="38"/>
        <v>1</v>
      </c>
    </row>
    <row r="2456" spans="1:27" s="91" customFormat="1" x14ac:dyDescent="0.2">
      <c r="A2456">
        <v>3427</v>
      </c>
      <c r="B2456" s="1" t="s">
        <v>6498</v>
      </c>
      <c r="C2456" t="s">
        <v>2805</v>
      </c>
      <c r="D2456" s="9" t="s">
        <v>4291</v>
      </c>
      <c r="E2456" s="9" t="s">
        <v>2806</v>
      </c>
      <c r="F2456" s="9" t="s">
        <v>532</v>
      </c>
      <c r="G2456" s="10">
        <v>14</v>
      </c>
      <c r="H2456" s="10" t="s">
        <v>330</v>
      </c>
      <c r="I2456" s="10">
        <v>1945</v>
      </c>
      <c r="J2456" s="11" t="s">
        <v>6496</v>
      </c>
      <c r="K2456" s="12" t="s">
        <v>237</v>
      </c>
      <c r="L2456" s="13" t="s">
        <v>18481</v>
      </c>
      <c r="M2456" t="s">
        <v>290</v>
      </c>
      <c r="N2456" t="s">
        <v>291</v>
      </c>
      <c r="O2456" t="s">
        <v>520</v>
      </c>
      <c r="P2456"/>
      <c r="Q2456"/>
      <c r="R2456"/>
      <c r="S2456" s="9"/>
      <c r="T2456">
        <v>6</v>
      </c>
      <c r="U2456" s="210" t="s">
        <v>6371</v>
      </c>
      <c r="V2456" s="14">
        <v>0</v>
      </c>
      <c r="W2456" s="14">
        <v>0</v>
      </c>
      <c r="X2456" s="14" t="s">
        <v>294</v>
      </c>
      <c r="Y2456" t="s">
        <v>4291</v>
      </c>
      <c r="Z2456" t="s">
        <v>2808</v>
      </c>
      <c r="AA2456">
        <f t="shared" si="38"/>
        <v>1</v>
      </c>
    </row>
    <row r="2457" spans="1:27" x14ac:dyDescent="0.2">
      <c r="A2457">
        <v>592</v>
      </c>
      <c r="B2457" s="1" t="s">
        <v>6495</v>
      </c>
      <c r="C2457" t="s">
        <v>1523</v>
      </c>
      <c r="D2457" s="9" t="s">
        <v>4704</v>
      </c>
      <c r="E2457" s="9" t="s">
        <v>275</v>
      </c>
      <c r="F2457" s="9" t="s">
        <v>312</v>
      </c>
      <c r="G2457" s="10">
        <v>14</v>
      </c>
      <c r="H2457" s="10" t="s">
        <v>330</v>
      </c>
      <c r="I2457" s="10">
        <v>1945</v>
      </c>
      <c r="J2457" s="11" t="s">
        <v>6496</v>
      </c>
      <c r="K2457" s="12" t="s">
        <v>237</v>
      </c>
      <c r="L2457" s="13" t="s">
        <v>6497</v>
      </c>
      <c r="M2457" t="s">
        <v>753</v>
      </c>
      <c r="S2457" s="9"/>
      <c r="T2457">
        <v>6</v>
      </c>
      <c r="U2457" s="210" t="s">
        <v>6371</v>
      </c>
      <c r="V2457" s="14">
        <v>0</v>
      </c>
      <c r="W2457" s="14">
        <v>1</v>
      </c>
      <c r="X2457" s="14" t="s">
        <v>270</v>
      </c>
      <c r="Y2457">
        <v>256</v>
      </c>
      <c r="Z2457" t="s">
        <v>505</v>
      </c>
      <c r="AA2457">
        <f t="shared" si="38"/>
        <v>2</v>
      </c>
    </row>
    <row r="2458" spans="1:27" x14ac:dyDescent="0.2">
      <c r="A2458">
        <v>5583</v>
      </c>
      <c r="B2458" s="1" t="s">
        <v>6502</v>
      </c>
      <c r="C2458" t="s">
        <v>2040</v>
      </c>
      <c r="D2458" s="9">
        <v>105</v>
      </c>
      <c r="E2458" s="9" t="s">
        <v>259</v>
      </c>
      <c r="F2458" s="9" t="s">
        <v>721</v>
      </c>
      <c r="G2458" s="10">
        <v>14</v>
      </c>
      <c r="H2458" s="10" t="s">
        <v>330</v>
      </c>
      <c r="I2458" s="10">
        <v>1945</v>
      </c>
      <c r="J2458" s="11" t="s">
        <v>6496</v>
      </c>
      <c r="K2458" s="12" t="s">
        <v>237</v>
      </c>
      <c r="L2458" s="13" t="s">
        <v>18482</v>
      </c>
      <c r="M2458" t="s">
        <v>290</v>
      </c>
      <c r="N2458" t="s">
        <v>291</v>
      </c>
      <c r="O2458" t="s">
        <v>292</v>
      </c>
      <c r="S2458" s="9"/>
      <c r="T2458">
        <v>6</v>
      </c>
      <c r="U2458" s="210" t="s">
        <v>6371</v>
      </c>
      <c r="V2458" s="14">
        <v>0</v>
      </c>
      <c r="W2458" s="14">
        <v>0</v>
      </c>
      <c r="X2458" s="14" t="s">
        <v>270</v>
      </c>
      <c r="Y2458">
        <v>105</v>
      </c>
      <c r="Z2458" t="s">
        <v>3085</v>
      </c>
      <c r="AA2458">
        <f t="shared" si="38"/>
        <v>1</v>
      </c>
    </row>
    <row r="2459" spans="1:27" x14ac:dyDescent="0.2">
      <c r="A2459">
        <v>7527</v>
      </c>
      <c r="B2459" s="1" t="s">
        <v>6503</v>
      </c>
      <c r="C2459" t="s">
        <v>1027</v>
      </c>
      <c r="D2459" s="9" t="s">
        <v>4046</v>
      </c>
      <c r="E2459" s="9" t="s">
        <v>876</v>
      </c>
      <c r="F2459" s="9" t="s">
        <v>532</v>
      </c>
      <c r="G2459" s="10">
        <v>15</v>
      </c>
      <c r="H2459" s="10" t="s">
        <v>330</v>
      </c>
      <c r="I2459" s="10">
        <v>1945</v>
      </c>
      <c r="J2459" s="11" t="s">
        <v>6504</v>
      </c>
      <c r="K2459" s="12" t="s">
        <v>237</v>
      </c>
      <c r="L2459" s="13" t="s">
        <v>6505</v>
      </c>
      <c r="M2459" t="s">
        <v>290</v>
      </c>
      <c r="N2459" t="s">
        <v>291</v>
      </c>
      <c r="O2459" t="s">
        <v>498</v>
      </c>
      <c r="S2459" s="9"/>
      <c r="T2459">
        <v>6</v>
      </c>
      <c r="U2459" s="210" t="s">
        <v>6371</v>
      </c>
      <c r="V2459" s="14">
        <v>0</v>
      </c>
      <c r="W2459" s="14">
        <v>1</v>
      </c>
      <c r="X2459" s="14" t="s">
        <v>294</v>
      </c>
      <c r="Y2459" t="s">
        <v>3992</v>
      </c>
      <c r="Z2459" t="s">
        <v>1419</v>
      </c>
      <c r="AA2459">
        <f t="shared" si="38"/>
        <v>2</v>
      </c>
    </row>
    <row r="2460" spans="1:27" x14ac:dyDescent="0.2">
      <c r="A2460">
        <v>1919</v>
      </c>
      <c r="B2460" s="1" t="s">
        <v>6512</v>
      </c>
      <c r="C2460" t="s">
        <v>6060</v>
      </c>
      <c r="D2460" s="9" t="s">
        <v>1888</v>
      </c>
      <c r="E2460" s="9" t="s">
        <v>259</v>
      </c>
      <c r="F2460" s="9" t="s">
        <v>1885</v>
      </c>
      <c r="G2460" s="10">
        <v>15</v>
      </c>
      <c r="H2460" s="10" t="s">
        <v>330</v>
      </c>
      <c r="I2460" s="10">
        <v>1945</v>
      </c>
      <c r="J2460" s="11" t="s">
        <v>6504</v>
      </c>
      <c r="K2460" s="12" t="s">
        <v>237</v>
      </c>
      <c r="L2460" s="13" t="s">
        <v>6513</v>
      </c>
      <c r="M2460" t="s">
        <v>334</v>
      </c>
      <c r="S2460" s="9"/>
      <c r="T2460">
        <v>6</v>
      </c>
      <c r="U2460" s="210" t="s">
        <v>6371</v>
      </c>
      <c r="V2460" s="14">
        <v>0</v>
      </c>
      <c r="W2460" s="14">
        <v>0</v>
      </c>
      <c r="X2460" s="14" t="s">
        <v>294</v>
      </c>
      <c r="Y2460" t="s">
        <v>1888</v>
      </c>
      <c r="Z2460" t="s">
        <v>18167</v>
      </c>
      <c r="AA2460">
        <f t="shared" si="38"/>
        <v>1</v>
      </c>
    </row>
    <row r="2461" spans="1:27" x14ac:dyDescent="0.2">
      <c r="A2461">
        <v>3425</v>
      </c>
      <c r="B2461" s="1" t="s">
        <v>6514</v>
      </c>
      <c r="C2461" t="s">
        <v>6060</v>
      </c>
      <c r="D2461" s="9" t="s">
        <v>1888</v>
      </c>
      <c r="E2461" s="9" t="s">
        <v>259</v>
      </c>
      <c r="F2461" s="9" t="s">
        <v>1885</v>
      </c>
      <c r="G2461" s="10">
        <v>15</v>
      </c>
      <c r="H2461" s="10" t="s">
        <v>330</v>
      </c>
      <c r="I2461" s="10">
        <v>1945</v>
      </c>
      <c r="J2461" s="11" t="s">
        <v>6504</v>
      </c>
      <c r="K2461" s="12" t="s">
        <v>237</v>
      </c>
      <c r="L2461" s="13" t="s">
        <v>6513</v>
      </c>
      <c r="M2461" t="s">
        <v>334</v>
      </c>
      <c r="S2461" s="9"/>
      <c r="T2461">
        <v>6</v>
      </c>
      <c r="U2461" s="210" t="s">
        <v>6371</v>
      </c>
      <c r="V2461" s="14">
        <v>0</v>
      </c>
      <c r="W2461" s="14">
        <v>0</v>
      </c>
      <c r="X2461" s="14" t="s">
        <v>294</v>
      </c>
      <c r="Y2461" t="s">
        <v>1888</v>
      </c>
      <c r="Z2461" t="s">
        <v>18167</v>
      </c>
      <c r="AA2461">
        <f t="shared" si="38"/>
        <v>1</v>
      </c>
    </row>
    <row r="2462" spans="1:27" x14ac:dyDescent="0.2">
      <c r="A2462">
        <v>4091</v>
      </c>
      <c r="B2462" s="1" t="s">
        <v>6510</v>
      </c>
      <c r="C2462" t="s">
        <v>6060</v>
      </c>
      <c r="D2462" s="9" t="s">
        <v>6511</v>
      </c>
      <c r="E2462" s="9" t="s">
        <v>259</v>
      </c>
      <c r="F2462" s="9" t="s">
        <v>1885</v>
      </c>
      <c r="G2462" s="10">
        <v>15</v>
      </c>
      <c r="H2462" s="10" t="s">
        <v>330</v>
      </c>
      <c r="I2462" s="10">
        <v>1945</v>
      </c>
      <c r="J2462" s="11" t="s">
        <v>6504</v>
      </c>
      <c r="K2462" s="12" t="s">
        <v>237</v>
      </c>
      <c r="L2462" s="13" t="s">
        <v>6509</v>
      </c>
      <c r="M2462" t="s">
        <v>781</v>
      </c>
      <c r="S2462" s="9"/>
      <c r="T2462">
        <v>6</v>
      </c>
      <c r="U2462" s="210" t="s">
        <v>6371</v>
      </c>
      <c r="V2462" s="14">
        <v>0</v>
      </c>
      <c r="W2462" s="14">
        <v>0</v>
      </c>
      <c r="X2462" s="14" t="s">
        <v>294</v>
      </c>
      <c r="Y2462" t="s">
        <v>6511</v>
      </c>
      <c r="Z2462" t="s">
        <v>18167</v>
      </c>
      <c r="AA2462">
        <f t="shared" si="38"/>
        <v>1</v>
      </c>
    </row>
    <row r="2463" spans="1:27" x14ac:dyDescent="0.2">
      <c r="A2463">
        <v>4153</v>
      </c>
      <c r="B2463" s="1" t="s">
        <v>6508</v>
      </c>
      <c r="C2463" t="s">
        <v>6060</v>
      </c>
      <c r="D2463" s="9" t="s">
        <v>6426</v>
      </c>
      <c r="E2463" s="9" t="s">
        <v>259</v>
      </c>
      <c r="F2463" s="9" t="s">
        <v>1885</v>
      </c>
      <c r="G2463" s="10">
        <v>15</v>
      </c>
      <c r="H2463" s="10" t="s">
        <v>330</v>
      </c>
      <c r="I2463" s="10">
        <v>1945</v>
      </c>
      <c r="J2463" s="11" t="s">
        <v>6504</v>
      </c>
      <c r="K2463" s="12" t="s">
        <v>237</v>
      </c>
      <c r="L2463" s="13" t="s">
        <v>6509</v>
      </c>
      <c r="M2463" t="s">
        <v>781</v>
      </c>
      <c r="S2463" s="9"/>
      <c r="T2463">
        <v>6</v>
      </c>
      <c r="U2463" s="210" t="s">
        <v>6371</v>
      </c>
      <c r="V2463" s="14">
        <v>0</v>
      </c>
      <c r="W2463" s="14">
        <v>0</v>
      </c>
      <c r="X2463" s="14" t="s">
        <v>294</v>
      </c>
      <c r="Y2463" t="s">
        <v>6426</v>
      </c>
      <c r="Z2463" t="s">
        <v>18167</v>
      </c>
      <c r="AA2463">
        <f t="shared" si="38"/>
        <v>1</v>
      </c>
    </row>
    <row r="2464" spans="1:27" x14ac:dyDescent="0.2">
      <c r="A2464">
        <v>6742</v>
      </c>
      <c r="B2464" s="1" t="s">
        <v>6506</v>
      </c>
      <c r="C2464" t="s">
        <v>341</v>
      </c>
      <c r="D2464" s="9" t="s">
        <v>2585</v>
      </c>
      <c r="E2464" s="9" t="s">
        <v>259</v>
      </c>
      <c r="F2464" s="9" t="s">
        <v>721</v>
      </c>
      <c r="G2464" s="10">
        <v>15</v>
      </c>
      <c r="H2464" s="10" t="s">
        <v>330</v>
      </c>
      <c r="I2464" s="10">
        <v>1945</v>
      </c>
      <c r="J2464" s="11" t="s">
        <v>6504</v>
      </c>
      <c r="K2464" s="12" t="s">
        <v>415</v>
      </c>
      <c r="L2464" s="13" t="s">
        <v>6507</v>
      </c>
      <c r="M2464" t="s">
        <v>290</v>
      </c>
      <c r="N2464" t="s">
        <v>291</v>
      </c>
      <c r="O2464" t="s">
        <v>695</v>
      </c>
      <c r="S2464" s="9"/>
      <c r="T2464">
        <v>6</v>
      </c>
      <c r="U2464" s="210" t="s">
        <v>6371</v>
      </c>
      <c r="V2464" s="14">
        <v>0</v>
      </c>
      <c r="W2464" s="14">
        <v>1</v>
      </c>
      <c r="X2464" s="14" t="s">
        <v>270</v>
      </c>
      <c r="Y2464">
        <v>627</v>
      </c>
      <c r="Z2464" t="s">
        <v>271</v>
      </c>
      <c r="AA2464">
        <f t="shared" si="38"/>
        <v>2</v>
      </c>
    </row>
    <row r="2465" spans="1:27" x14ac:dyDescent="0.2">
      <c r="A2465">
        <v>3909</v>
      </c>
      <c r="B2465" s="1" t="s">
        <v>6520</v>
      </c>
      <c r="C2465" t="s">
        <v>1027</v>
      </c>
      <c r="D2465" s="9" t="s">
        <v>3992</v>
      </c>
      <c r="E2465" s="9" t="s">
        <v>876</v>
      </c>
      <c r="F2465" s="9" t="s">
        <v>532</v>
      </c>
      <c r="G2465" s="10">
        <v>16</v>
      </c>
      <c r="H2465" s="10" t="s">
        <v>330</v>
      </c>
      <c r="I2465" s="10">
        <v>1945</v>
      </c>
      <c r="J2465" s="11" t="s">
        <v>6516</v>
      </c>
      <c r="K2465" s="12" t="s">
        <v>237</v>
      </c>
      <c r="L2465" s="13" t="s">
        <v>6521</v>
      </c>
      <c r="M2465" t="s">
        <v>290</v>
      </c>
      <c r="N2465" t="s">
        <v>291</v>
      </c>
      <c r="O2465" t="s">
        <v>498</v>
      </c>
      <c r="S2465" s="9"/>
      <c r="T2465">
        <v>6</v>
      </c>
      <c r="U2465" s="210" t="s">
        <v>6371</v>
      </c>
      <c r="V2465" s="14">
        <v>0</v>
      </c>
      <c r="W2465" s="14">
        <v>1</v>
      </c>
      <c r="X2465" s="14" t="s">
        <v>294</v>
      </c>
      <c r="Y2465" t="s">
        <v>3992</v>
      </c>
      <c r="Z2465" t="s">
        <v>1419</v>
      </c>
      <c r="AA2465">
        <f t="shared" si="38"/>
        <v>1</v>
      </c>
    </row>
    <row r="2466" spans="1:27" x14ac:dyDescent="0.2">
      <c r="A2466">
        <v>1749</v>
      </c>
      <c r="B2466" s="1" t="s">
        <v>6515</v>
      </c>
      <c r="C2466" t="s">
        <v>3985</v>
      </c>
      <c r="D2466" s="9" t="s">
        <v>4658</v>
      </c>
      <c r="E2466" s="9" t="s">
        <v>259</v>
      </c>
      <c r="F2466" s="9" t="s">
        <v>721</v>
      </c>
      <c r="G2466" s="10">
        <v>16</v>
      </c>
      <c r="H2466" s="10" t="s">
        <v>330</v>
      </c>
      <c r="I2466" s="10">
        <v>1945</v>
      </c>
      <c r="J2466" s="11" t="s">
        <v>6516</v>
      </c>
      <c r="K2466" s="12" t="s">
        <v>237</v>
      </c>
      <c r="L2466" s="13" t="s">
        <v>6517</v>
      </c>
      <c r="M2466" t="s">
        <v>290</v>
      </c>
      <c r="N2466" t="s">
        <v>291</v>
      </c>
      <c r="O2466" t="s">
        <v>695</v>
      </c>
      <c r="S2466" s="9"/>
      <c r="T2466">
        <v>6</v>
      </c>
      <c r="U2466" s="210" t="s">
        <v>6371</v>
      </c>
      <c r="V2466" s="14">
        <v>0</v>
      </c>
      <c r="W2466" s="14">
        <v>1</v>
      </c>
      <c r="X2466" s="14" t="s">
        <v>270</v>
      </c>
      <c r="Y2466">
        <v>162</v>
      </c>
      <c r="Z2466" t="s">
        <v>18167</v>
      </c>
      <c r="AA2466">
        <f t="shared" si="38"/>
        <v>2</v>
      </c>
    </row>
    <row r="2467" spans="1:27" x14ac:dyDescent="0.2">
      <c r="A2467">
        <v>2895</v>
      </c>
      <c r="B2467" s="1" t="s">
        <v>6518</v>
      </c>
      <c r="C2467" t="s">
        <v>3985</v>
      </c>
      <c r="D2467" s="9" t="s">
        <v>4658</v>
      </c>
      <c r="E2467" s="9" t="s">
        <v>259</v>
      </c>
      <c r="F2467" s="9" t="s">
        <v>721</v>
      </c>
      <c r="G2467" s="10">
        <v>16</v>
      </c>
      <c r="H2467" s="10" t="s">
        <v>330</v>
      </c>
      <c r="I2467" s="10">
        <v>1945</v>
      </c>
      <c r="J2467" s="11" t="s">
        <v>6516</v>
      </c>
      <c r="K2467" s="12" t="s">
        <v>237</v>
      </c>
      <c r="L2467" s="13" t="s">
        <v>6519</v>
      </c>
      <c r="M2467" t="s">
        <v>290</v>
      </c>
      <c r="N2467" t="s">
        <v>291</v>
      </c>
      <c r="O2467" t="s">
        <v>695</v>
      </c>
      <c r="S2467" s="9"/>
      <c r="T2467">
        <v>6</v>
      </c>
      <c r="U2467" s="210" t="s">
        <v>6371</v>
      </c>
      <c r="V2467" s="14">
        <v>0</v>
      </c>
      <c r="W2467" s="14">
        <v>1</v>
      </c>
      <c r="X2467" s="14" t="s">
        <v>270</v>
      </c>
      <c r="Y2467">
        <v>162</v>
      </c>
      <c r="Z2467" t="s">
        <v>18167</v>
      </c>
      <c r="AA2467">
        <f t="shared" si="38"/>
        <v>2</v>
      </c>
    </row>
    <row r="2468" spans="1:27" x14ac:dyDescent="0.2">
      <c r="A2468">
        <v>4716</v>
      </c>
      <c r="B2468" s="1" t="s">
        <v>6577</v>
      </c>
      <c r="C2468" t="s">
        <v>1027</v>
      </c>
      <c r="D2468" s="9">
        <v>45</v>
      </c>
      <c r="E2468" s="9" t="s">
        <v>876</v>
      </c>
      <c r="F2468" s="9" t="s">
        <v>6252</v>
      </c>
      <c r="G2468" s="10">
        <v>17</v>
      </c>
      <c r="H2468" s="10" t="s">
        <v>330</v>
      </c>
      <c r="I2468" s="10">
        <v>1945</v>
      </c>
      <c r="J2468" s="11" t="s">
        <v>6524</v>
      </c>
      <c r="K2468" s="12" t="s">
        <v>237</v>
      </c>
      <c r="L2468" s="13" t="s">
        <v>6578</v>
      </c>
      <c r="M2468" t="s">
        <v>290</v>
      </c>
      <c r="O2468" t="s">
        <v>334</v>
      </c>
      <c r="S2468" s="9"/>
      <c r="T2468">
        <v>6</v>
      </c>
      <c r="U2468" s="210" t="s">
        <v>6371</v>
      </c>
      <c r="V2468" s="14">
        <v>1</v>
      </c>
      <c r="W2468" s="14">
        <v>1</v>
      </c>
      <c r="X2468" s="14" t="s">
        <v>270</v>
      </c>
      <c r="Y2468">
        <v>45</v>
      </c>
      <c r="Z2468" t="s">
        <v>1419</v>
      </c>
      <c r="AA2468">
        <f t="shared" si="38"/>
        <v>1</v>
      </c>
    </row>
    <row r="2469" spans="1:27" x14ac:dyDescent="0.2">
      <c r="A2469" s="91">
        <v>1520</v>
      </c>
      <c r="B2469" s="82" t="s">
        <v>6526</v>
      </c>
      <c r="C2469" s="91" t="s">
        <v>5998</v>
      </c>
      <c r="D2469" s="97" t="s">
        <v>2067</v>
      </c>
      <c r="E2469" s="97" t="s">
        <v>508</v>
      </c>
      <c r="F2469" s="97" t="s">
        <v>776</v>
      </c>
      <c r="G2469" s="105">
        <v>17</v>
      </c>
      <c r="H2469" s="105" t="s">
        <v>330</v>
      </c>
      <c r="I2469" s="105">
        <v>1945</v>
      </c>
      <c r="J2469" s="106" t="s">
        <v>6524</v>
      </c>
      <c r="K2469" s="84" t="s">
        <v>237</v>
      </c>
      <c r="L2469" s="13" t="s">
        <v>18784</v>
      </c>
      <c r="M2469" s="91" t="s">
        <v>290</v>
      </c>
      <c r="N2469" s="91" t="s">
        <v>291</v>
      </c>
      <c r="O2469" s="91" t="s">
        <v>764</v>
      </c>
      <c r="P2469" s="91"/>
      <c r="Q2469" s="91"/>
      <c r="R2469" s="91"/>
      <c r="S2469" s="97"/>
      <c r="T2469" s="91">
        <v>6</v>
      </c>
      <c r="U2469" s="217" t="s">
        <v>6371</v>
      </c>
      <c r="V2469" s="91">
        <v>0</v>
      </c>
      <c r="W2469" s="91">
        <v>0</v>
      </c>
      <c r="X2469" s="91" t="s">
        <v>294</v>
      </c>
      <c r="Y2469" s="91" t="s">
        <v>2067</v>
      </c>
      <c r="Z2469" s="91" t="s">
        <v>18167</v>
      </c>
      <c r="AA2469">
        <f t="shared" si="38"/>
        <v>1</v>
      </c>
    </row>
    <row r="2470" spans="1:27" x14ac:dyDescent="0.2">
      <c r="A2470">
        <v>3569</v>
      </c>
      <c r="B2470" s="1" t="s">
        <v>6522</v>
      </c>
      <c r="C2470" t="s">
        <v>507</v>
      </c>
      <c r="D2470" s="9" t="s">
        <v>6523</v>
      </c>
      <c r="E2470" s="9" t="s">
        <v>259</v>
      </c>
      <c r="F2470" s="9" t="s">
        <v>532</v>
      </c>
      <c r="G2470" s="10">
        <v>17</v>
      </c>
      <c r="H2470" s="10" t="s">
        <v>330</v>
      </c>
      <c r="I2470" s="10">
        <v>1945</v>
      </c>
      <c r="J2470" s="11" t="s">
        <v>6524</v>
      </c>
      <c r="K2470" s="12" t="s">
        <v>237</v>
      </c>
      <c r="L2470" s="13" t="s">
        <v>6525</v>
      </c>
      <c r="M2470" t="s">
        <v>290</v>
      </c>
      <c r="N2470" t="s">
        <v>291</v>
      </c>
      <c r="O2470" t="s">
        <v>520</v>
      </c>
      <c r="S2470" s="9"/>
      <c r="T2470">
        <v>6</v>
      </c>
      <c r="U2470" s="210" t="s">
        <v>6371</v>
      </c>
      <c r="V2470" s="14">
        <v>0</v>
      </c>
      <c r="W2470" s="14">
        <v>1</v>
      </c>
      <c r="X2470" s="14" t="s">
        <v>294</v>
      </c>
      <c r="Y2470" t="s">
        <v>531</v>
      </c>
      <c r="Z2470" t="s">
        <v>18167</v>
      </c>
      <c r="AA2470">
        <f t="shared" si="38"/>
        <v>2</v>
      </c>
    </row>
    <row r="2471" spans="1:27" x14ac:dyDescent="0.2">
      <c r="A2471">
        <v>5667</v>
      </c>
      <c r="B2471" s="1" t="s">
        <v>6575</v>
      </c>
      <c r="C2471" t="s">
        <v>1027</v>
      </c>
      <c r="D2471" s="9">
        <v>110</v>
      </c>
      <c r="E2471" s="9" t="s">
        <v>876</v>
      </c>
      <c r="F2471" s="9" t="s">
        <v>6252</v>
      </c>
      <c r="G2471" s="10">
        <v>17</v>
      </c>
      <c r="H2471" s="10" t="s">
        <v>330</v>
      </c>
      <c r="I2471" s="10">
        <v>1945</v>
      </c>
      <c r="J2471" s="11" t="s">
        <v>6524</v>
      </c>
      <c r="K2471" s="12" t="s">
        <v>237</v>
      </c>
      <c r="L2471" s="13" t="s">
        <v>6576</v>
      </c>
      <c r="M2471" t="s">
        <v>290</v>
      </c>
      <c r="O2471" t="s">
        <v>520</v>
      </c>
      <c r="S2471" s="9"/>
      <c r="T2471">
        <v>6</v>
      </c>
      <c r="U2471" s="210" t="s">
        <v>6371</v>
      </c>
      <c r="V2471" s="14">
        <v>1</v>
      </c>
      <c r="W2471" s="14">
        <v>1</v>
      </c>
      <c r="X2471" s="14" t="s">
        <v>270</v>
      </c>
      <c r="Y2471">
        <v>110</v>
      </c>
      <c r="Z2471" t="s">
        <v>1419</v>
      </c>
      <c r="AA2471">
        <f t="shared" si="38"/>
        <v>1</v>
      </c>
    </row>
    <row r="2472" spans="1:27" x14ac:dyDescent="0.2">
      <c r="A2472">
        <v>1468</v>
      </c>
      <c r="B2472" s="1" t="s">
        <v>6589</v>
      </c>
      <c r="C2472" t="s">
        <v>284</v>
      </c>
      <c r="D2472" s="9" t="s">
        <v>5506</v>
      </c>
      <c r="E2472" s="9" t="s">
        <v>259</v>
      </c>
      <c r="F2472" s="9" t="s">
        <v>532</v>
      </c>
      <c r="G2472" s="10">
        <v>18</v>
      </c>
      <c r="H2472" s="10" t="s">
        <v>330</v>
      </c>
      <c r="I2472" s="10">
        <v>1945</v>
      </c>
      <c r="J2472" s="11" t="s">
        <v>6581</v>
      </c>
      <c r="K2472" s="12" t="s">
        <v>237</v>
      </c>
      <c r="L2472" s="13" t="s">
        <v>6582</v>
      </c>
      <c r="M2472" t="s">
        <v>753</v>
      </c>
      <c r="S2472" s="9"/>
      <c r="T2472">
        <v>6</v>
      </c>
      <c r="U2472" s="210" t="s">
        <v>6371</v>
      </c>
      <c r="V2472" s="14">
        <v>0</v>
      </c>
      <c r="W2472" s="14">
        <v>1</v>
      </c>
      <c r="X2472" s="14" t="s">
        <v>294</v>
      </c>
      <c r="Y2472" t="s">
        <v>3929</v>
      </c>
      <c r="Z2472" t="s">
        <v>271</v>
      </c>
      <c r="AA2472">
        <f t="shared" si="38"/>
        <v>2</v>
      </c>
    </row>
    <row r="2473" spans="1:27" x14ac:dyDescent="0.2">
      <c r="A2473">
        <v>172</v>
      </c>
      <c r="B2473" s="1" t="s">
        <v>6583</v>
      </c>
      <c r="C2473" t="s">
        <v>284</v>
      </c>
      <c r="D2473" s="9" t="s">
        <v>6584</v>
      </c>
      <c r="E2473" s="9" t="s">
        <v>259</v>
      </c>
      <c r="F2473" s="9" t="s">
        <v>532</v>
      </c>
      <c r="G2473" s="10">
        <v>18</v>
      </c>
      <c r="H2473" s="10" t="s">
        <v>330</v>
      </c>
      <c r="I2473" s="10">
        <v>1945</v>
      </c>
      <c r="J2473" s="11" t="s">
        <v>6581</v>
      </c>
      <c r="K2473" s="12" t="s">
        <v>237</v>
      </c>
      <c r="L2473" s="13" t="s">
        <v>6582</v>
      </c>
      <c r="M2473" t="s">
        <v>753</v>
      </c>
      <c r="S2473" s="9"/>
      <c r="T2473">
        <v>6</v>
      </c>
      <c r="U2473" s="210" t="s">
        <v>6371</v>
      </c>
      <c r="V2473" s="14">
        <v>0</v>
      </c>
      <c r="W2473" s="14">
        <v>1</v>
      </c>
      <c r="X2473" s="14" t="s">
        <v>294</v>
      </c>
      <c r="Y2473" t="s">
        <v>3929</v>
      </c>
      <c r="Z2473" t="s">
        <v>271</v>
      </c>
      <c r="AA2473">
        <f t="shared" si="38"/>
        <v>4</v>
      </c>
    </row>
    <row r="2474" spans="1:27" x14ac:dyDescent="0.2">
      <c r="A2474">
        <v>796</v>
      </c>
      <c r="B2474" s="1" t="s">
        <v>6579</v>
      </c>
      <c r="C2474" t="s">
        <v>284</v>
      </c>
      <c r="D2474" s="9" t="s">
        <v>6580</v>
      </c>
      <c r="E2474" s="9" t="s">
        <v>259</v>
      </c>
      <c r="F2474" s="9" t="s">
        <v>532</v>
      </c>
      <c r="G2474" s="10">
        <v>18</v>
      </c>
      <c r="H2474" s="10" t="s">
        <v>330</v>
      </c>
      <c r="I2474" s="10">
        <v>1945</v>
      </c>
      <c r="J2474" s="11" t="s">
        <v>6581</v>
      </c>
      <c r="K2474" s="12" t="s">
        <v>237</v>
      </c>
      <c r="L2474" s="13" t="s">
        <v>6582</v>
      </c>
      <c r="M2474" t="s">
        <v>753</v>
      </c>
      <c r="S2474" s="9"/>
      <c r="T2474">
        <v>6</v>
      </c>
      <c r="U2474" s="210" t="s">
        <v>6371</v>
      </c>
      <c r="V2474" s="14">
        <v>0</v>
      </c>
      <c r="W2474" s="14">
        <v>1</v>
      </c>
      <c r="X2474" s="14" t="s">
        <v>294</v>
      </c>
      <c r="Y2474" t="s">
        <v>3929</v>
      </c>
      <c r="Z2474" t="s">
        <v>271</v>
      </c>
      <c r="AA2474">
        <f t="shared" si="38"/>
        <v>4</v>
      </c>
    </row>
    <row r="2475" spans="1:27" x14ac:dyDescent="0.2">
      <c r="A2475">
        <v>2005</v>
      </c>
      <c r="B2475" s="1" t="s">
        <v>6585</v>
      </c>
      <c r="C2475" t="s">
        <v>284</v>
      </c>
      <c r="D2475" s="9" t="s">
        <v>6586</v>
      </c>
      <c r="E2475" s="9" t="s">
        <v>259</v>
      </c>
      <c r="F2475" s="9" t="s">
        <v>532</v>
      </c>
      <c r="G2475" s="10">
        <v>18</v>
      </c>
      <c r="H2475" s="10" t="s">
        <v>330</v>
      </c>
      <c r="I2475" s="10">
        <v>1945</v>
      </c>
      <c r="J2475" s="11" t="s">
        <v>6581</v>
      </c>
      <c r="K2475" s="12" t="s">
        <v>237</v>
      </c>
      <c r="L2475" s="13" t="s">
        <v>6582</v>
      </c>
      <c r="M2475" t="s">
        <v>753</v>
      </c>
      <c r="S2475" s="9"/>
      <c r="T2475">
        <v>6</v>
      </c>
      <c r="U2475" s="210" t="s">
        <v>6371</v>
      </c>
      <c r="V2475" s="14">
        <v>0</v>
      </c>
      <c r="W2475" s="14">
        <v>1</v>
      </c>
      <c r="X2475" s="14" t="s">
        <v>294</v>
      </c>
      <c r="Y2475" t="s">
        <v>3929</v>
      </c>
      <c r="Z2475" t="s">
        <v>505</v>
      </c>
      <c r="AA2475">
        <f t="shared" si="38"/>
        <v>4</v>
      </c>
    </row>
    <row r="2476" spans="1:27" x14ac:dyDescent="0.2">
      <c r="A2476">
        <v>289</v>
      </c>
      <c r="B2476" s="1" t="s">
        <v>6587</v>
      </c>
      <c r="C2476" t="s">
        <v>284</v>
      </c>
      <c r="D2476" s="9" t="s">
        <v>6588</v>
      </c>
      <c r="E2476" s="9" t="s">
        <v>259</v>
      </c>
      <c r="F2476" s="9" t="s">
        <v>532</v>
      </c>
      <c r="G2476" s="10">
        <v>18</v>
      </c>
      <c r="H2476" s="10" t="s">
        <v>330</v>
      </c>
      <c r="I2476" s="10">
        <v>1945</v>
      </c>
      <c r="J2476" s="11" t="s">
        <v>6581</v>
      </c>
      <c r="K2476" s="12" t="s">
        <v>237</v>
      </c>
      <c r="L2476" s="13" t="s">
        <v>6582</v>
      </c>
      <c r="M2476" t="s">
        <v>753</v>
      </c>
      <c r="S2476" s="9"/>
      <c r="T2476">
        <v>6</v>
      </c>
      <c r="U2476" s="210" t="s">
        <v>6371</v>
      </c>
      <c r="V2476" s="14">
        <v>0</v>
      </c>
      <c r="W2476" s="14">
        <v>1</v>
      </c>
      <c r="X2476" s="14" t="s">
        <v>294</v>
      </c>
      <c r="Y2476" t="s">
        <v>3929</v>
      </c>
      <c r="Z2476" t="s">
        <v>505</v>
      </c>
      <c r="AA2476">
        <f t="shared" si="38"/>
        <v>4</v>
      </c>
    </row>
    <row r="2477" spans="1:27" x14ac:dyDescent="0.2">
      <c r="A2477">
        <v>4142</v>
      </c>
      <c r="B2477" s="1" t="s">
        <v>6590</v>
      </c>
      <c r="C2477" t="s">
        <v>284</v>
      </c>
      <c r="D2477" s="9" t="s">
        <v>6591</v>
      </c>
      <c r="E2477" s="9" t="s">
        <v>259</v>
      </c>
      <c r="F2477" s="9" t="s">
        <v>532</v>
      </c>
      <c r="G2477" s="10">
        <v>18</v>
      </c>
      <c r="H2477" s="10" t="s">
        <v>330</v>
      </c>
      <c r="I2477" s="10">
        <v>1945</v>
      </c>
      <c r="J2477" s="11" t="s">
        <v>6581</v>
      </c>
      <c r="K2477" s="12" t="s">
        <v>237</v>
      </c>
      <c r="L2477" s="13" t="s">
        <v>6582</v>
      </c>
      <c r="M2477" t="s">
        <v>753</v>
      </c>
      <c r="S2477" s="9"/>
      <c r="T2477">
        <v>6</v>
      </c>
      <c r="U2477" s="210" t="s">
        <v>6371</v>
      </c>
      <c r="V2477" s="14">
        <v>0</v>
      </c>
      <c r="W2477" s="14">
        <v>1</v>
      </c>
      <c r="X2477" s="14" t="s">
        <v>294</v>
      </c>
      <c r="Y2477" t="s">
        <v>3625</v>
      </c>
      <c r="Z2477" t="s">
        <v>505</v>
      </c>
      <c r="AA2477">
        <f t="shared" si="38"/>
        <v>2</v>
      </c>
    </row>
    <row r="2478" spans="1:27" x14ac:dyDescent="0.2">
      <c r="A2478">
        <v>3449</v>
      </c>
      <c r="B2478" s="1" t="s">
        <v>6595</v>
      </c>
      <c r="C2478" t="s">
        <v>6060</v>
      </c>
      <c r="D2478" s="9" t="s">
        <v>1888</v>
      </c>
      <c r="E2478" s="9" t="s">
        <v>259</v>
      </c>
      <c r="F2478" s="9" t="s">
        <v>1885</v>
      </c>
      <c r="G2478" s="10">
        <v>18</v>
      </c>
      <c r="H2478" s="10" t="s">
        <v>330</v>
      </c>
      <c r="I2478" s="10">
        <v>1945</v>
      </c>
      <c r="J2478" s="11" t="s">
        <v>6581</v>
      </c>
      <c r="K2478" s="12" t="s">
        <v>237</v>
      </c>
      <c r="L2478" s="13" t="s">
        <v>6596</v>
      </c>
      <c r="M2478" t="s">
        <v>334</v>
      </c>
      <c r="S2478" s="9"/>
      <c r="T2478">
        <v>6</v>
      </c>
      <c r="U2478" s="210" t="s">
        <v>6371</v>
      </c>
      <c r="V2478" s="14">
        <v>0</v>
      </c>
      <c r="W2478" s="14">
        <v>0</v>
      </c>
      <c r="X2478" s="14" t="s">
        <v>294</v>
      </c>
      <c r="Y2478" t="s">
        <v>1888</v>
      </c>
      <c r="Z2478" t="s">
        <v>18167</v>
      </c>
      <c r="AA2478">
        <f t="shared" si="38"/>
        <v>1</v>
      </c>
    </row>
    <row r="2479" spans="1:27" x14ac:dyDescent="0.2">
      <c r="A2479">
        <v>2943</v>
      </c>
      <c r="B2479" s="1" t="s">
        <v>6593</v>
      </c>
      <c r="C2479" t="s">
        <v>1798</v>
      </c>
      <c r="D2479" s="9" t="s">
        <v>2138</v>
      </c>
      <c r="E2479" s="9" t="s">
        <v>259</v>
      </c>
      <c r="F2479" s="9" t="s">
        <v>748</v>
      </c>
      <c r="G2479" s="10">
        <v>18</v>
      </c>
      <c r="H2479" s="10" t="s">
        <v>330</v>
      </c>
      <c r="I2479" s="10">
        <v>1945</v>
      </c>
      <c r="J2479" s="11" t="s">
        <v>6581</v>
      </c>
      <c r="K2479" s="12" t="s">
        <v>237</v>
      </c>
      <c r="L2479" s="13" t="s">
        <v>6594</v>
      </c>
      <c r="M2479" t="s">
        <v>290</v>
      </c>
      <c r="N2479" t="s">
        <v>291</v>
      </c>
      <c r="O2479" t="s">
        <v>218</v>
      </c>
      <c r="S2479" s="9"/>
      <c r="T2479">
        <v>6</v>
      </c>
      <c r="U2479" s="210" t="s">
        <v>6371</v>
      </c>
      <c r="V2479" s="14">
        <v>0</v>
      </c>
      <c r="W2479" s="14">
        <v>1</v>
      </c>
      <c r="X2479" s="14" t="s">
        <v>270</v>
      </c>
      <c r="Y2479" t="s">
        <v>2138</v>
      </c>
      <c r="Z2479" t="s">
        <v>271</v>
      </c>
      <c r="AA2479">
        <f t="shared" si="38"/>
        <v>1</v>
      </c>
    </row>
    <row r="2480" spans="1:27" x14ac:dyDescent="0.2">
      <c r="A2480">
        <v>4841</v>
      </c>
      <c r="B2480" s="1" t="s">
        <v>6599</v>
      </c>
      <c r="C2480" t="s">
        <v>1798</v>
      </c>
      <c r="D2480" s="9"/>
      <c r="E2480" s="9" t="s">
        <v>2806</v>
      </c>
      <c r="F2480" s="9" t="s">
        <v>260</v>
      </c>
      <c r="G2480" s="10">
        <v>18</v>
      </c>
      <c r="H2480" s="10" t="s">
        <v>330</v>
      </c>
      <c r="I2480" s="10">
        <v>1945</v>
      </c>
      <c r="J2480" s="11" t="s">
        <v>6581</v>
      </c>
      <c r="K2480" s="12" t="s">
        <v>237</v>
      </c>
      <c r="L2480" s="13" t="s">
        <v>17914</v>
      </c>
      <c r="M2480" s="13" t="s">
        <v>290</v>
      </c>
      <c r="N2480" t="s">
        <v>291</v>
      </c>
      <c r="O2480" t="s">
        <v>635</v>
      </c>
      <c r="S2480" s="9"/>
      <c r="T2480">
        <v>6</v>
      </c>
      <c r="U2480" s="210" t="s">
        <v>6371</v>
      </c>
      <c r="V2480" s="14">
        <v>0</v>
      </c>
      <c r="W2480" s="14">
        <v>1</v>
      </c>
      <c r="X2480" s="14" t="s">
        <v>270</v>
      </c>
      <c r="Y2480">
        <v>87</v>
      </c>
      <c r="Z2480" t="s">
        <v>271</v>
      </c>
      <c r="AA2480">
        <f t="shared" si="38"/>
        <v>1</v>
      </c>
    </row>
    <row r="2481" spans="1:27" x14ac:dyDescent="0.2">
      <c r="A2481">
        <v>6176</v>
      </c>
      <c r="B2481" s="1" t="s">
        <v>6597</v>
      </c>
      <c r="C2481" t="s">
        <v>1027</v>
      </c>
      <c r="D2481" s="9">
        <v>47</v>
      </c>
      <c r="E2481" s="9" t="s">
        <v>876</v>
      </c>
      <c r="F2481" s="9" t="s">
        <v>1416</v>
      </c>
      <c r="G2481" s="10">
        <v>18</v>
      </c>
      <c r="H2481" s="10" t="s">
        <v>330</v>
      </c>
      <c r="I2481" s="10">
        <v>1945</v>
      </c>
      <c r="J2481" s="11" t="s">
        <v>6581</v>
      </c>
      <c r="K2481" s="12" t="s">
        <v>237</v>
      </c>
      <c r="L2481" s="13" t="s">
        <v>6598</v>
      </c>
      <c r="M2481" t="s">
        <v>279</v>
      </c>
      <c r="N2481" t="s">
        <v>280</v>
      </c>
      <c r="Q2481" t="s">
        <v>281</v>
      </c>
      <c r="S2481" s="9"/>
      <c r="T2481">
        <v>6</v>
      </c>
      <c r="U2481" s="210" t="s">
        <v>6371</v>
      </c>
      <c r="V2481" s="14">
        <v>1</v>
      </c>
      <c r="W2481" s="14">
        <v>1</v>
      </c>
      <c r="X2481" s="14" t="s">
        <v>270</v>
      </c>
      <c r="Y2481">
        <v>47</v>
      </c>
      <c r="Z2481" t="s">
        <v>1419</v>
      </c>
      <c r="AA2481">
        <f t="shared" si="38"/>
        <v>1</v>
      </c>
    </row>
    <row r="2482" spans="1:27" x14ac:dyDescent="0.2">
      <c r="A2482">
        <v>1169</v>
      </c>
      <c r="B2482" s="1" t="s">
        <v>6600</v>
      </c>
      <c r="C2482" t="s">
        <v>284</v>
      </c>
      <c r="D2482" s="9" t="s">
        <v>6601</v>
      </c>
      <c r="E2482" s="9" t="s">
        <v>259</v>
      </c>
      <c r="F2482" s="9" t="s">
        <v>532</v>
      </c>
      <c r="G2482" s="10">
        <v>19</v>
      </c>
      <c r="H2482" s="10" t="s">
        <v>330</v>
      </c>
      <c r="I2482" s="10">
        <v>1945</v>
      </c>
      <c r="J2482" s="11" t="s">
        <v>6602</v>
      </c>
      <c r="K2482" s="12" t="s">
        <v>237</v>
      </c>
      <c r="L2482" s="13" t="s">
        <v>6603</v>
      </c>
      <c r="M2482" t="s">
        <v>290</v>
      </c>
      <c r="N2482" t="s">
        <v>291</v>
      </c>
      <c r="O2482" t="s">
        <v>323</v>
      </c>
      <c r="S2482" s="9"/>
      <c r="T2482">
        <v>6</v>
      </c>
      <c r="U2482" s="210" t="s">
        <v>6371</v>
      </c>
      <c r="V2482" s="14">
        <v>0</v>
      </c>
      <c r="W2482" s="14">
        <v>1</v>
      </c>
      <c r="X2482" s="14" t="s">
        <v>294</v>
      </c>
      <c r="Y2482" t="s">
        <v>3625</v>
      </c>
      <c r="Z2482" t="s">
        <v>271</v>
      </c>
      <c r="AA2482">
        <f t="shared" si="38"/>
        <v>4</v>
      </c>
    </row>
    <row r="2483" spans="1:27" x14ac:dyDescent="0.2">
      <c r="A2483">
        <v>7461</v>
      </c>
      <c r="B2483" s="1" t="s">
        <v>6607</v>
      </c>
      <c r="C2483" t="s">
        <v>284</v>
      </c>
      <c r="D2483" s="9" t="s">
        <v>6591</v>
      </c>
      <c r="E2483" s="9" t="s">
        <v>259</v>
      </c>
      <c r="F2483" s="9" t="s">
        <v>532</v>
      </c>
      <c r="G2483" s="10">
        <v>19</v>
      </c>
      <c r="H2483" s="10" t="s">
        <v>330</v>
      </c>
      <c r="I2483" s="10">
        <v>1945</v>
      </c>
      <c r="J2483" s="11" t="s">
        <v>6602</v>
      </c>
      <c r="K2483" s="12" t="s">
        <v>237</v>
      </c>
      <c r="L2483" s="13" t="s">
        <v>6608</v>
      </c>
      <c r="M2483" t="s">
        <v>753</v>
      </c>
      <c r="S2483" s="9"/>
      <c r="T2483">
        <v>6</v>
      </c>
      <c r="U2483" s="210" t="s">
        <v>6371</v>
      </c>
      <c r="V2483" s="14">
        <v>0</v>
      </c>
      <c r="W2483" s="14">
        <v>1</v>
      </c>
      <c r="X2483" s="14" t="s">
        <v>294</v>
      </c>
      <c r="Y2483" t="s">
        <v>3625</v>
      </c>
      <c r="Z2483" t="s">
        <v>505</v>
      </c>
      <c r="AA2483">
        <f t="shared" si="38"/>
        <v>2</v>
      </c>
    </row>
    <row r="2484" spans="1:27" x14ac:dyDescent="0.2">
      <c r="A2484">
        <v>1152</v>
      </c>
      <c r="B2484" s="1" t="s">
        <v>6604</v>
      </c>
      <c r="C2484" t="s">
        <v>1027</v>
      </c>
      <c r="D2484" s="9" t="s">
        <v>6605</v>
      </c>
      <c r="E2484" s="9" t="s">
        <v>259</v>
      </c>
      <c r="F2484" s="9" t="s">
        <v>532</v>
      </c>
      <c r="G2484" s="10">
        <v>19</v>
      </c>
      <c r="H2484" s="10" t="s">
        <v>330</v>
      </c>
      <c r="I2484" s="10">
        <v>1945</v>
      </c>
      <c r="J2484" s="11" t="s">
        <v>6602</v>
      </c>
      <c r="K2484" s="12" t="s">
        <v>237</v>
      </c>
      <c r="L2484" s="13" t="s">
        <v>6606</v>
      </c>
      <c r="M2484" t="s">
        <v>290</v>
      </c>
      <c r="N2484" t="s">
        <v>291</v>
      </c>
      <c r="O2484" t="s">
        <v>292</v>
      </c>
      <c r="S2484" s="9"/>
      <c r="T2484">
        <v>6</v>
      </c>
      <c r="U2484" s="210" t="s">
        <v>6371</v>
      </c>
      <c r="V2484" s="14">
        <v>0</v>
      </c>
      <c r="W2484" s="14">
        <v>1</v>
      </c>
      <c r="X2484" s="14" t="s">
        <v>294</v>
      </c>
      <c r="Y2484" t="s">
        <v>1242</v>
      </c>
      <c r="Z2484" t="s">
        <v>271</v>
      </c>
      <c r="AA2484">
        <f t="shared" si="38"/>
        <v>3</v>
      </c>
    </row>
    <row r="2485" spans="1:27" x14ac:dyDescent="0.2">
      <c r="A2485">
        <v>6732</v>
      </c>
      <c r="B2485" s="1" t="s">
        <v>6610</v>
      </c>
      <c r="C2485" t="s">
        <v>1798</v>
      </c>
      <c r="D2485" s="9">
        <v>684</v>
      </c>
      <c r="E2485" s="9" t="s">
        <v>876</v>
      </c>
      <c r="F2485" s="9" t="s">
        <v>260</v>
      </c>
      <c r="G2485" s="10">
        <v>19</v>
      </c>
      <c r="H2485" s="10" t="s">
        <v>330</v>
      </c>
      <c r="I2485" s="10">
        <v>1945</v>
      </c>
      <c r="J2485" s="11" t="s">
        <v>6602</v>
      </c>
      <c r="K2485" s="12" t="s">
        <v>237</v>
      </c>
      <c r="L2485" s="13" t="s">
        <v>6611</v>
      </c>
      <c r="M2485" t="s">
        <v>290</v>
      </c>
      <c r="N2485" t="s">
        <v>573</v>
      </c>
      <c r="O2485" t="s">
        <v>292</v>
      </c>
      <c r="S2485" s="9"/>
      <c r="T2485">
        <v>6</v>
      </c>
      <c r="U2485" s="210" t="s">
        <v>6371</v>
      </c>
      <c r="V2485" s="14">
        <v>1</v>
      </c>
      <c r="W2485" s="14">
        <v>1</v>
      </c>
      <c r="X2485" s="14" t="s">
        <v>270</v>
      </c>
      <c r="Y2485">
        <v>684</v>
      </c>
      <c r="Z2485" t="s">
        <v>271</v>
      </c>
      <c r="AA2485">
        <f t="shared" si="38"/>
        <v>1</v>
      </c>
    </row>
    <row r="2486" spans="1:27" x14ac:dyDescent="0.2">
      <c r="A2486">
        <v>1497</v>
      </c>
      <c r="B2486" s="1" t="s">
        <v>6612</v>
      </c>
      <c r="C2486" t="s">
        <v>1798</v>
      </c>
      <c r="D2486" s="9">
        <v>618</v>
      </c>
      <c r="E2486" s="9" t="s">
        <v>2806</v>
      </c>
      <c r="F2486" s="9" t="s">
        <v>286</v>
      </c>
      <c r="G2486" s="10">
        <v>19</v>
      </c>
      <c r="H2486" s="10" t="s">
        <v>330</v>
      </c>
      <c r="I2486" s="10">
        <v>1945</v>
      </c>
      <c r="J2486" s="11" t="s">
        <v>6602</v>
      </c>
      <c r="K2486" s="12" t="s">
        <v>237</v>
      </c>
      <c r="L2486" s="13" t="s">
        <v>6613</v>
      </c>
      <c r="M2486" t="s">
        <v>290</v>
      </c>
      <c r="N2486" t="s">
        <v>291</v>
      </c>
      <c r="O2486" t="s">
        <v>933</v>
      </c>
      <c r="S2486" s="9"/>
      <c r="T2486">
        <v>6</v>
      </c>
      <c r="U2486" s="210" t="s">
        <v>6371</v>
      </c>
      <c r="V2486" s="14">
        <v>0</v>
      </c>
      <c r="W2486" s="14">
        <v>1</v>
      </c>
      <c r="X2486" s="14" t="s">
        <v>294</v>
      </c>
      <c r="Y2486">
        <v>618</v>
      </c>
      <c r="Z2486" t="s">
        <v>271</v>
      </c>
      <c r="AA2486">
        <f t="shared" si="38"/>
        <v>1</v>
      </c>
    </row>
    <row r="2487" spans="1:27" x14ac:dyDescent="0.2">
      <c r="A2487">
        <v>1664</v>
      </c>
      <c r="B2487" s="1" t="s">
        <v>6609</v>
      </c>
      <c r="C2487" t="s">
        <v>1027</v>
      </c>
      <c r="D2487" s="9" t="s">
        <v>1232</v>
      </c>
      <c r="E2487" s="9" t="s">
        <v>876</v>
      </c>
      <c r="F2487" s="9" t="s">
        <v>1416</v>
      </c>
      <c r="G2487" s="10">
        <v>19</v>
      </c>
      <c r="H2487" s="10" t="s">
        <v>330</v>
      </c>
      <c r="I2487" s="10">
        <v>1945</v>
      </c>
      <c r="J2487" s="11" t="s">
        <v>6602</v>
      </c>
      <c r="K2487" s="12" t="s">
        <v>237</v>
      </c>
      <c r="L2487" s="13" t="s">
        <v>6608</v>
      </c>
      <c r="M2487" t="s">
        <v>753</v>
      </c>
      <c r="S2487" s="9"/>
      <c r="T2487">
        <v>6</v>
      </c>
      <c r="U2487" s="210" t="s">
        <v>6371</v>
      </c>
      <c r="V2487" s="14">
        <v>1</v>
      </c>
      <c r="W2487" s="14">
        <v>1</v>
      </c>
      <c r="X2487" s="14" t="s">
        <v>270</v>
      </c>
      <c r="Y2487" t="s">
        <v>1232</v>
      </c>
      <c r="Z2487" t="s">
        <v>1419</v>
      </c>
      <c r="AA2487">
        <f t="shared" si="38"/>
        <v>1</v>
      </c>
    </row>
    <row r="2488" spans="1:27" x14ac:dyDescent="0.2">
      <c r="A2488">
        <v>1281</v>
      </c>
      <c r="B2488" s="1" t="s">
        <v>6614</v>
      </c>
      <c r="C2488" t="s">
        <v>284</v>
      </c>
      <c r="D2488" s="9" t="s">
        <v>6615</v>
      </c>
      <c r="E2488" s="9" t="s">
        <v>259</v>
      </c>
      <c r="F2488" s="9" t="s">
        <v>532</v>
      </c>
      <c r="G2488" s="10">
        <v>20</v>
      </c>
      <c r="H2488" s="10" t="s">
        <v>330</v>
      </c>
      <c r="I2488" s="10">
        <v>1945</v>
      </c>
      <c r="J2488" s="11" t="s">
        <v>6616</v>
      </c>
      <c r="K2488" s="12" t="s">
        <v>237</v>
      </c>
      <c r="L2488" s="13" t="s">
        <v>6617</v>
      </c>
      <c r="M2488" t="s">
        <v>290</v>
      </c>
      <c r="N2488" t="s">
        <v>291</v>
      </c>
      <c r="O2488" t="s">
        <v>320</v>
      </c>
      <c r="S2488" s="9"/>
      <c r="T2488">
        <v>6</v>
      </c>
      <c r="U2488" s="210" t="s">
        <v>6371</v>
      </c>
      <c r="V2488" s="14">
        <v>0</v>
      </c>
      <c r="W2488" s="14">
        <v>1</v>
      </c>
      <c r="X2488" s="14" t="s">
        <v>294</v>
      </c>
      <c r="Y2488" t="s">
        <v>3929</v>
      </c>
      <c r="Z2488" t="s">
        <v>271</v>
      </c>
      <c r="AA2488">
        <f t="shared" si="38"/>
        <v>3</v>
      </c>
    </row>
    <row r="2489" spans="1:27" x14ac:dyDescent="0.2">
      <c r="A2489">
        <v>2988</v>
      </c>
      <c r="B2489" s="1" t="s">
        <v>6618</v>
      </c>
      <c r="C2489" t="s">
        <v>657</v>
      </c>
      <c r="D2489" s="9" t="s">
        <v>6619</v>
      </c>
      <c r="E2489" s="9" t="s">
        <v>876</v>
      </c>
      <c r="F2489" s="9" t="s">
        <v>1416</v>
      </c>
      <c r="G2489" s="10">
        <v>20</v>
      </c>
      <c r="H2489" s="10" t="s">
        <v>330</v>
      </c>
      <c r="I2489" s="10">
        <v>1945</v>
      </c>
      <c r="J2489" s="11" t="s">
        <v>6616</v>
      </c>
      <c r="K2489" s="12" t="s">
        <v>237</v>
      </c>
      <c r="L2489" s="13" t="s">
        <v>6620</v>
      </c>
      <c r="M2489" t="s">
        <v>753</v>
      </c>
      <c r="S2489" s="9"/>
      <c r="T2489">
        <v>6</v>
      </c>
      <c r="U2489" s="210" t="s">
        <v>6371</v>
      </c>
      <c r="V2489" s="14">
        <v>0</v>
      </c>
      <c r="W2489" s="14">
        <v>1</v>
      </c>
      <c r="X2489" s="14" t="s">
        <v>270</v>
      </c>
      <c r="Y2489">
        <v>45</v>
      </c>
      <c r="Z2489" t="s">
        <v>271</v>
      </c>
      <c r="AA2489">
        <f t="shared" si="38"/>
        <v>3</v>
      </c>
    </row>
    <row r="2490" spans="1:27" x14ac:dyDescent="0.2">
      <c r="A2490">
        <v>7595</v>
      </c>
      <c r="B2490" s="1" t="s">
        <v>6621</v>
      </c>
      <c r="C2490" t="s">
        <v>6060</v>
      </c>
      <c r="D2490" s="9" t="s">
        <v>6622</v>
      </c>
      <c r="E2490" s="9" t="s">
        <v>259</v>
      </c>
      <c r="F2490" s="9" t="s">
        <v>1885</v>
      </c>
      <c r="G2490" s="10">
        <v>20</v>
      </c>
      <c r="H2490" s="10" t="s">
        <v>330</v>
      </c>
      <c r="I2490" s="10">
        <v>1945</v>
      </c>
      <c r="J2490" s="11" t="s">
        <v>6616</v>
      </c>
      <c r="K2490" s="12" t="s">
        <v>237</v>
      </c>
      <c r="L2490" s="13" t="s">
        <v>6623</v>
      </c>
      <c r="M2490" t="s">
        <v>781</v>
      </c>
      <c r="S2490" s="9"/>
      <c r="T2490">
        <v>6</v>
      </c>
      <c r="U2490" s="210" t="s">
        <v>6371</v>
      </c>
      <c r="V2490" s="14">
        <v>0</v>
      </c>
      <c r="W2490" s="14">
        <v>0</v>
      </c>
      <c r="X2490" s="14" t="s">
        <v>294</v>
      </c>
      <c r="Y2490">
        <v>790</v>
      </c>
      <c r="Z2490" t="s">
        <v>18167</v>
      </c>
      <c r="AA2490">
        <f t="shared" si="38"/>
        <v>2</v>
      </c>
    </row>
    <row r="2491" spans="1:27" x14ac:dyDescent="0.2">
      <c r="A2491">
        <v>3186</v>
      </c>
      <c r="B2491" s="1" t="s">
        <v>6628</v>
      </c>
      <c r="C2491" t="s">
        <v>284</v>
      </c>
      <c r="D2491" s="9" t="s">
        <v>6629</v>
      </c>
      <c r="E2491" s="9" t="s">
        <v>259</v>
      </c>
      <c r="F2491" s="9" t="s">
        <v>532</v>
      </c>
      <c r="G2491" s="10">
        <v>21</v>
      </c>
      <c r="H2491" s="10" t="s">
        <v>330</v>
      </c>
      <c r="I2491" s="10">
        <v>1945</v>
      </c>
      <c r="J2491" s="11" t="s">
        <v>6626</v>
      </c>
      <c r="K2491" s="12" t="s">
        <v>237</v>
      </c>
      <c r="L2491" s="13" t="s">
        <v>6630</v>
      </c>
      <c r="M2491" t="s">
        <v>290</v>
      </c>
      <c r="N2491" t="s">
        <v>291</v>
      </c>
      <c r="O2491" t="s">
        <v>692</v>
      </c>
      <c r="S2491" s="9"/>
      <c r="T2491">
        <v>6</v>
      </c>
      <c r="U2491" s="210" t="s">
        <v>6371</v>
      </c>
      <c r="V2491" s="14">
        <v>0</v>
      </c>
      <c r="W2491" s="14">
        <v>1</v>
      </c>
      <c r="X2491" s="14" t="s">
        <v>294</v>
      </c>
      <c r="Y2491" t="s">
        <v>3625</v>
      </c>
      <c r="Z2491" t="s">
        <v>271</v>
      </c>
      <c r="AA2491">
        <f t="shared" si="38"/>
        <v>3</v>
      </c>
    </row>
    <row r="2492" spans="1:27" x14ac:dyDescent="0.2">
      <c r="A2492">
        <v>7581</v>
      </c>
      <c r="B2492" s="1" t="s">
        <v>6634</v>
      </c>
      <c r="C2492" t="s">
        <v>284</v>
      </c>
      <c r="D2492" s="9" t="s">
        <v>6591</v>
      </c>
      <c r="E2492" s="9" t="s">
        <v>259</v>
      </c>
      <c r="F2492" s="9" t="s">
        <v>532</v>
      </c>
      <c r="G2492" s="10">
        <v>21</v>
      </c>
      <c r="H2492" s="10" t="s">
        <v>330</v>
      </c>
      <c r="I2492" s="10">
        <v>1945</v>
      </c>
      <c r="J2492" s="11" t="s">
        <v>6626</v>
      </c>
      <c r="K2492" s="12" t="s">
        <v>237</v>
      </c>
      <c r="L2492" s="13" t="s">
        <v>6635</v>
      </c>
      <c r="M2492" t="s">
        <v>290</v>
      </c>
      <c r="N2492" t="s">
        <v>291</v>
      </c>
      <c r="O2492" t="s">
        <v>692</v>
      </c>
      <c r="S2492" s="9"/>
      <c r="T2492">
        <v>6</v>
      </c>
      <c r="U2492" s="210" t="s">
        <v>6371</v>
      </c>
      <c r="V2492" s="14">
        <v>0</v>
      </c>
      <c r="W2492" s="14">
        <v>1</v>
      </c>
      <c r="X2492" s="14" t="s">
        <v>294</v>
      </c>
      <c r="Y2492" t="s">
        <v>3625</v>
      </c>
      <c r="Z2492" t="s">
        <v>505</v>
      </c>
      <c r="AA2492">
        <f t="shared" si="38"/>
        <v>2</v>
      </c>
    </row>
    <row r="2493" spans="1:27" x14ac:dyDescent="0.2">
      <c r="A2493">
        <v>4362</v>
      </c>
      <c r="B2493" s="1" t="s">
        <v>6636</v>
      </c>
      <c r="C2493" t="s">
        <v>284</v>
      </c>
      <c r="D2493" s="9" t="s">
        <v>6591</v>
      </c>
      <c r="E2493" s="9" t="s">
        <v>259</v>
      </c>
      <c r="F2493" s="9" t="s">
        <v>532</v>
      </c>
      <c r="G2493" s="10">
        <v>21</v>
      </c>
      <c r="H2493" s="10" t="s">
        <v>330</v>
      </c>
      <c r="I2493" s="10">
        <v>1945</v>
      </c>
      <c r="J2493" s="11" t="s">
        <v>6626</v>
      </c>
      <c r="K2493" s="12" t="s">
        <v>237</v>
      </c>
      <c r="L2493" s="13" t="s">
        <v>6637</v>
      </c>
      <c r="M2493" t="s">
        <v>290</v>
      </c>
      <c r="N2493" t="s">
        <v>291</v>
      </c>
      <c r="O2493" t="s">
        <v>692</v>
      </c>
      <c r="S2493" s="9"/>
      <c r="T2493">
        <v>6</v>
      </c>
      <c r="U2493" s="210" t="s">
        <v>6371</v>
      </c>
      <c r="V2493" s="14">
        <v>0</v>
      </c>
      <c r="W2493" s="14">
        <v>1</v>
      </c>
      <c r="X2493" s="14" t="s">
        <v>294</v>
      </c>
      <c r="Y2493" t="s">
        <v>3625</v>
      </c>
      <c r="Z2493" t="s">
        <v>505</v>
      </c>
      <c r="AA2493">
        <f t="shared" si="38"/>
        <v>2</v>
      </c>
    </row>
    <row r="2494" spans="1:27" x14ac:dyDescent="0.2">
      <c r="A2494">
        <v>3454</v>
      </c>
      <c r="B2494" s="1" t="s">
        <v>6638</v>
      </c>
      <c r="C2494" t="s">
        <v>6060</v>
      </c>
      <c r="D2494" s="9" t="s">
        <v>1888</v>
      </c>
      <c r="E2494" s="9" t="s">
        <v>259</v>
      </c>
      <c r="F2494" s="9" t="s">
        <v>1885</v>
      </c>
      <c r="G2494" s="10">
        <v>21</v>
      </c>
      <c r="H2494" s="10" t="s">
        <v>330</v>
      </c>
      <c r="I2494" s="10">
        <v>1945</v>
      </c>
      <c r="J2494" s="11" t="s">
        <v>6626</v>
      </c>
      <c r="K2494" s="12" t="s">
        <v>237</v>
      </c>
      <c r="L2494" s="13" t="s">
        <v>6639</v>
      </c>
      <c r="M2494" t="s">
        <v>334</v>
      </c>
      <c r="S2494" s="9"/>
      <c r="T2494">
        <v>6</v>
      </c>
      <c r="U2494" s="210" t="s">
        <v>6371</v>
      </c>
      <c r="V2494" s="14">
        <v>0</v>
      </c>
      <c r="W2494" s="14">
        <v>0</v>
      </c>
      <c r="X2494" s="14" t="s">
        <v>294</v>
      </c>
      <c r="Y2494" t="s">
        <v>1888</v>
      </c>
      <c r="Z2494" t="s">
        <v>18167</v>
      </c>
      <c r="AA2494">
        <f t="shared" si="38"/>
        <v>1</v>
      </c>
    </row>
    <row r="2495" spans="1:27" x14ac:dyDescent="0.2">
      <c r="A2495">
        <v>2018</v>
      </c>
      <c r="B2495" s="1" t="s">
        <v>6624</v>
      </c>
      <c r="C2495" t="s">
        <v>1352</v>
      </c>
      <c r="D2495" s="9" t="s">
        <v>6625</v>
      </c>
      <c r="E2495" s="9" t="s">
        <v>876</v>
      </c>
      <c r="F2495" s="9" t="s">
        <v>260</v>
      </c>
      <c r="G2495" s="10">
        <v>21</v>
      </c>
      <c r="H2495" s="10" t="s">
        <v>330</v>
      </c>
      <c r="I2495" s="10">
        <v>1945</v>
      </c>
      <c r="J2495" s="11" t="s">
        <v>6626</v>
      </c>
      <c r="K2495" s="12" t="s">
        <v>237</v>
      </c>
      <c r="L2495" s="13" t="s">
        <v>6627</v>
      </c>
      <c r="M2495" t="s">
        <v>290</v>
      </c>
      <c r="O2495" t="s">
        <v>292</v>
      </c>
      <c r="S2495" s="9"/>
      <c r="T2495">
        <v>6</v>
      </c>
      <c r="U2495" s="210" t="s">
        <v>6371</v>
      </c>
      <c r="V2495" s="14">
        <v>0</v>
      </c>
      <c r="W2495" s="14">
        <v>1</v>
      </c>
      <c r="X2495" s="14" t="s">
        <v>270</v>
      </c>
      <c r="Y2495" t="s">
        <v>1443</v>
      </c>
      <c r="Z2495" t="s">
        <v>271</v>
      </c>
      <c r="AA2495">
        <f t="shared" si="38"/>
        <v>3</v>
      </c>
    </row>
    <row r="2496" spans="1:27" x14ac:dyDescent="0.2">
      <c r="A2496">
        <v>5468</v>
      </c>
      <c r="B2496" s="1" t="s">
        <v>6641</v>
      </c>
      <c r="C2496" t="s">
        <v>1798</v>
      </c>
      <c r="D2496" s="9">
        <v>140</v>
      </c>
      <c r="E2496" s="9" t="s">
        <v>259</v>
      </c>
      <c r="F2496" s="9" t="s">
        <v>260</v>
      </c>
      <c r="G2496" s="10">
        <v>21</v>
      </c>
      <c r="H2496" s="10" t="s">
        <v>330</v>
      </c>
      <c r="I2496" s="10">
        <v>1945</v>
      </c>
      <c r="J2496" s="11" t="s">
        <v>6626</v>
      </c>
      <c r="K2496" s="12" t="s">
        <v>237</v>
      </c>
      <c r="L2496" s="13" t="s">
        <v>6642</v>
      </c>
      <c r="M2496" t="s">
        <v>290</v>
      </c>
      <c r="N2496" t="s">
        <v>291</v>
      </c>
      <c r="O2496" t="s">
        <v>760</v>
      </c>
      <c r="S2496" s="9"/>
      <c r="T2496">
        <v>6</v>
      </c>
      <c r="U2496" s="210" t="s">
        <v>6371</v>
      </c>
      <c r="V2496" s="14">
        <v>0</v>
      </c>
      <c r="W2496" s="14">
        <v>1</v>
      </c>
      <c r="X2496" s="14" t="s">
        <v>270</v>
      </c>
      <c r="Y2496">
        <v>140</v>
      </c>
      <c r="Z2496" t="s">
        <v>271</v>
      </c>
      <c r="AA2496">
        <f t="shared" si="38"/>
        <v>1</v>
      </c>
    </row>
    <row r="2497" spans="1:27" x14ac:dyDescent="0.2">
      <c r="A2497">
        <v>2392</v>
      </c>
      <c r="B2497" s="1" t="s">
        <v>6631</v>
      </c>
      <c r="C2497" t="s">
        <v>1027</v>
      </c>
      <c r="D2497" s="9" t="s">
        <v>6632</v>
      </c>
      <c r="E2497" s="9" t="s">
        <v>259</v>
      </c>
      <c r="F2497" s="9" t="s">
        <v>532</v>
      </c>
      <c r="G2497" s="10">
        <v>21</v>
      </c>
      <c r="H2497" s="10" t="s">
        <v>330</v>
      </c>
      <c r="I2497" s="10">
        <v>1945</v>
      </c>
      <c r="J2497" s="11" t="s">
        <v>6626</v>
      </c>
      <c r="K2497" s="12" t="s">
        <v>237</v>
      </c>
      <c r="L2497" s="13" t="s">
        <v>6633</v>
      </c>
      <c r="M2497" t="s">
        <v>290</v>
      </c>
      <c r="N2497" t="s">
        <v>291</v>
      </c>
      <c r="O2497" t="s">
        <v>2316</v>
      </c>
      <c r="S2497" s="9"/>
      <c r="T2497">
        <v>6</v>
      </c>
      <c r="U2497" s="210" t="s">
        <v>6371</v>
      </c>
      <c r="V2497" s="14">
        <v>0</v>
      </c>
      <c r="W2497" s="14">
        <v>1</v>
      </c>
      <c r="X2497" s="14" t="s">
        <v>294</v>
      </c>
      <c r="Y2497" t="s">
        <v>4077</v>
      </c>
      <c r="Z2497" t="s">
        <v>271</v>
      </c>
      <c r="AA2497">
        <f t="shared" si="38"/>
        <v>3</v>
      </c>
    </row>
    <row r="2498" spans="1:27" x14ac:dyDescent="0.2">
      <c r="A2498">
        <v>5512</v>
      </c>
      <c r="B2498" s="1" t="s">
        <v>6643</v>
      </c>
      <c r="C2498" t="s">
        <v>1027</v>
      </c>
      <c r="D2498" s="9">
        <v>47</v>
      </c>
      <c r="E2498" s="9" t="s">
        <v>876</v>
      </c>
      <c r="F2498" s="9" t="s">
        <v>1416</v>
      </c>
      <c r="G2498" s="10">
        <v>21</v>
      </c>
      <c r="H2498" s="10" t="s">
        <v>330</v>
      </c>
      <c r="I2498" s="10">
        <v>1945</v>
      </c>
      <c r="J2498" s="11" t="s">
        <v>6626</v>
      </c>
      <c r="K2498" s="12" t="s">
        <v>237</v>
      </c>
      <c r="L2498" s="13" t="s">
        <v>6644</v>
      </c>
      <c r="M2498" t="s">
        <v>290</v>
      </c>
      <c r="O2498" t="s">
        <v>695</v>
      </c>
      <c r="S2498" s="9"/>
      <c r="T2498">
        <v>6</v>
      </c>
      <c r="U2498" s="210" t="s">
        <v>6371</v>
      </c>
      <c r="V2498" s="14">
        <v>1</v>
      </c>
      <c r="W2498" s="14">
        <v>1</v>
      </c>
      <c r="X2498" s="14" t="s">
        <v>270</v>
      </c>
      <c r="Y2498">
        <v>47</v>
      </c>
      <c r="Z2498" t="s">
        <v>1419</v>
      </c>
      <c r="AA2498">
        <f t="shared" ref="AA2498:AA2561" si="39">LEN(D2498)-LEN(SUBSTITUTE(D2498,"/",""))+1</f>
        <v>1</v>
      </c>
    </row>
    <row r="2499" spans="1:27" x14ac:dyDescent="0.2">
      <c r="A2499">
        <v>5911</v>
      </c>
      <c r="B2499" s="1" t="s">
        <v>6640</v>
      </c>
      <c r="C2499" t="s">
        <v>2534</v>
      </c>
      <c r="D2499" s="9" t="s">
        <v>4458</v>
      </c>
      <c r="E2499" s="9" t="s">
        <v>259</v>
      </c>
      <c r="F2499" s="9" t="s">
        <v>776</v>
      </c>
      <c r="G2499" s="10">
        <v>21</v>
      </c>
      <c r="H2499" s="10" t="s">
        <v>330</v>
      </c>
      <c r="I2499" s="10">
        <v>1945</v>
      </c>
      <c r="J2499" s="11" t="s">
        <v>6626</v>
      </c>
      <c r="K2499" s="12" t="s">
        <v>237</v>
      </c>
      <c r="L2499" s="13" t="s">
        <v>97</v>
      </c>
      <c r="M2499" t="s">
        <v>290</v>
      </c>
      <c r="N2499" t="s">
        <v>291</v>
      </c>
      <c r="O2499" t="s">
        <v>455</v>
      </c>
      <c r="S2499" s="9"/>
      <c r="T2499">
        <v>6</v>
      </c>
      <c r="U2499" s="210" t="s">
        <v>6371</v>
      </c>
      <c r="V2499" s="14">
        <v>0</v>
      </c>
      <c r="W2499" s="14">
        <v>1</v>
      </c>
      <c r="X2499" s="14" t="s">
        <v>294</v>
      </c>
      <c r="Y2499" t="s">
        <v>4458</v>
      </c>
      <c r="Z2499" t="s">
        <v>271</v>
      </c>
      <c r="AA2499">
        <f t="shared" si="39"/>
        <v>1</v>
      </c>
    </row>
    <row r="2500" spans="1:27" x14ac:dyDescent="0.2">
      <c r="A2500">
        <v>4137</v>
      </c>
      <c r="B2500" s="1" t="s">
        <v>6650</v>
      </c>
      <c r="C2500" t="s">
        <v>1352</v>
      </c>
      <c r="D2500" s="9" t="s">
        <v>6651</v>
      </c>
      <c r="E2500" s="9" t="s">
        <v>876</v>
      </c>
      <c r="F2500" s="9" t="s">
        <v>776</v>
      </c>
      <c r="G2500" s="10">
        <v>22</v>
      </c>
      <c r="H2500" s="10" t="s">
        <v>330</v>
      </c>
      <c r="I2500" s="10">
        <v>1945</v>
      </c>
      <c r="J2500" s="11" t="s">
        <v>6648</v>
      </c>
      <c r="K2500" s="12" t="s">
        <v>237</v>
      </c>
      <c r="L2500" s="13" t="s">
        <v>6652</v>
      </c>
      <c r="M2500" t="s">
        <v>290</v>
      </c>
      <c r="O2500" t="s">
        <v>695</v>
      </c>
      <c r="S2500" s="9"/>
      <c r="T2500">
        <v>6</v>
      </c>
      <c r="U2500" s="210" t="s">
        <v>6371</v>
      </c>
      <c r="V2500" s="14">
        <v>1</v>
      </c>
      <c r="W2500" s="14">
        <v>1</v>
      </c>
      <c r="X2500" s="14" t="s">
        <v>294</v>
      </c>
      <c r="Y2500" t="s">
        <v>6653</v>
      </c>
      <c r="Z2500" t="s">
        <v>271</v>
      </c>
      <c r="AA2500">
        <f t="shared" si="39"/>
        <v>2</v>
      </c>
    </row>
    <row r="2501" spans="1:27" x14ac:dyDescent="0.2">
      <c r="A2501">
        <v>5542</v>
      </c>
      <c r="B2501" s="1" t="s">
        <v>6654</v>
      </c>
      <c r="C2501" t="s">
        <v>2040</v>
      </c>
      <c r="D2501" s="9" t="s">
        <v>6655</v>
      </c>
      <c r="E2501" s="9" t="s">
        <v>259</v>
      </c>
      <c r="F2501" s="9" t="s">
        <v>260</v>
      </c>
      <c r="G2501" s="10">
        <v>22</v>
      </c>
      <c r="H2501" s="10" t="s">
        <v>330</v>
      </c>
      <c r="I2501" s="10">
        <v>1945</v>
      </c>
      <c r="J2501" s="11" t="s">
        <v>6648</v>
      </c>
      <c r="K2501" s="12" t="s">
        <v>237</v>
      </c>
      <c r="L2501" s="13" t="s">
        <v>6656</v>
      </c>
      <c r="M2501" t="s">
        <v>290</v>
      </c>
      <c r="N2501" t="s">
        <v>291</v>
      </c>
      <c r="O2501" t="s">
        <v>93</v>
      </c>
      <c r="S2501" s="9"/>
      <c r="T2501">
        <v>6</v>
      </c>
      <c r="U2501" s="210" t="s">
        <v>6371</v>
      </c>
      <c r="V2501" s="14">
        <v>0</v>
      </c>
      <c r="W2501" s="14">
        <v>0</v>
      </c>
      <c r="X2501" s="14" t="s">
        <v>270</v>
      </c>
      <c r="Y2501" t="s">
        <v>6655</v>
      </c>
      <c r="Z2501" t="s">
        <v>3085</v>
      </c>
      <c r="AA2501">
        <f t="shared" si="39"/>
        <v>1</v>
      </c>
    </row>
    <row r="2502" spans="1:27" x14ac:dyDescent="0.2">
      <c r="A2502">
        <v>148</v>
      </c>
      <c r="B2502" s="1" t="s">
        <v>6645</v>
      </c>
      <c r="C2502" t="s">
        <v>6646</v>
      </c>
      <c r="D2502" s="9" t="s">
        <v>6647</v>
      </c>
      <c r="E2502" s="9" t="s">
        <v>259</v>
      </c>
      <c r="F2502" s="9" t="s">
        <v>532</v>
      </c>
      <c r="G2502" s="10">
        <v>22</v>
      </c>
      <c r="H2502" s="10" t="s">
        <v>330</v>
      </c>
      <c r="I2502" s="10">
        <v>1945</v>
      </c>
      <c r="J2502" s="11" t="s">
        <v>6648</v>
      </c>
      <c r="K2502" s="12" t="s">
        <v>237</v>
      </c>
      <c r="L2502" s="13" t="s">
        <v>6649</v>
      </c>
      <c r="M2502" t="s">
        <v>753</v>
      </c>
      <c r="S2502" s="9"/>
      <c r="T2502">
        <v>6</v>
      </c>
      <c r="U2502" s="210" t="s">
        <v>6371</v>
      </c>
      <c r="V2502" s="14">
        <v>0</v>
      </c>
      <c r="W2502" s="14">
        <v>1</v>
      </c>
      <c r="X2502" s="14" t="s">
        <v>294</v>
      </c>
      <c r="Y2502" t="s">
        <v>1199</v>
      </c>
      <c r="Z2502" t="s">
        <v>271</v>
      </c>
      <c r="AA2502">
        <f t="shared" si="39"/>
        <v>6</v>
      </c>
    </row>
    <row r="2503" spans="1:27" x14ac:dyDescent="0.2">
      <c r="A2503">
        <v>7155</v>
      </c>
      <c r="B2503" s="1" t="s">
        <v>6661</v>
      </c>
      <c r="C2503" t="s">
        <v>1523</v>
      </c>
      <c r="D2503" s="9" t="s">
        <v>6662</v>
      </c>
      <c r="E2503" s="9" t="s">
        <v>259</v>
      </c>
      <c r="F2503" s="9" t="s">
        <v>312</v>
      </c>
      <c r="G2503" s="10">
        <v>23</v>
      </c>
      <c r="H2503" s="10" t="s">
        <v>330</v>
      </c>
      <c r="I2503" s="10">
        <v>1945</v>
      </c>
      <c r="J2503" s="11" t="s">
        <v>6659</v>
      </c>
      <c r="K2503" s="12" t="s">
        <v>237</v>
      </c>
      <c r="L2503" s="13" t="s">
        <v>6663</v>
      </c>
      <c r="M2503" t="s">
        <v>290</v>
      </c>
      <c r="N2503" t="s">
        <v>291</v>
      </c>
      <c r="O2503" t="s">
        <v>620</v>
      </c>
      <c r="S2503" s="9"/>
      <c r="T2503">
        <v>6</v>
      </c>
      <c r="U2503" s="210" t="s">
        <v>6371</v>
      </c>
      <c r="V2503" s="14">
        <v>0</v>
      </c>
      <c r="W2503" s="14">
        <v>1</v>
      </c>
      <c r="X2503" s="14" t="s">
        <v>270</v>
      </c>
      <c r="Y2503">
        <v>409</v>
      </c>
      <c r="Z2503" t="s">
        <v>505</v>
      </c>
      <c r="AA2503">
        <f t="shared" si="39"/>
        <v>2</v>
      </c>
    </row>
    <row r="2504" spans="1:27" x14ac:dyDescent="0.2">
      <c r="A2504">
        <v>4144</v>
      </c>
      <c r="B2504" s="1" t="s">
        <v>6657</v>
      </c>
      <c r="C2504" t="s">
        <v>1027</v>
      </c>
      <c r="D2504" s="9" t="s">
        <v>6658</v>
      </c>
      <c r="E2504" s="9" t="s">
        <v>259</v>
      </c>
      <c r="F2504" s="9" t="s">
        <v>532</v>
      </c>
      <c r="G2504" s="10">
        <v>23</v>
      </c>
      <c r="H2504" s="10" t="s">
        <v>330</v>
      </c>
      <c r="I2504" s="10">
        <v>1945</v>
      </c>
      <c r="J2504" s="11" t="s">
        <v>6659</v>
      </c>
      <c r="K2504" s="12" t="s">
        <v>237</v>
      </c>
      <c r="L2504" s="13" t="s">
        <v>6660</v>
      </c>
      <c r="M2504" t="s">
        <v>753</v>
      </c>
      <c r="S2504" s="9"/>
      <c r="T2504">
        <v>6</v>
      </c>
      <c r="U2504" s="210" t="s">
        <v>6371</v>
      </c>
      <c r="V2504" s="14">
        <v>0</v>
      </c>
      <c r="W2504" s="14">
        <v>1</v>
      </c>
      <c r="X2504" s="14" t="s">
        <v>294</v>
      </c>
      <c r="Y2504" t="s">
        <v>3625</v>
      </c>
      <c r="Z2504" t="s">
        <v>271</v>
      </c>
      <c r="AA2504">
        <f t="shared" si="39"/>
        <v>2</v>
      </c>
    </row>
    <row r="2505" spans="1:27" x14ac:dyDescent="0.2">
      <c r="A2505">
        <v>7277</v>
      </c>
      <c r="B2505" s="1" t="s">
        <v>6664</v>
      </c>
      <c r="C2505" t="s">
        <v>1027</v>
      </c>
      <c r="D2505" s="9" t="s">
        <v>6665</v>
      </c>
      <c r="E2505" s="9" t="s">
        <v>876</v>
      </c>
      <c r="F2505" s="9" t="s">
        <v>6252</v>
      </c>
      <c r="G2505" s="10">
        <v>25</v>
      </c>
      <c r="H2505" s="10" t="s">
        <v>330</v>
      </c>
      <c r="I2505" s="10">
        <v>1945</v>
      </c>
      <c r="J2505" s="11" t="s">
        <v>6666</v>
      </c>
      <c r="K2505" s="12" t="s">
        <v>237</v>
      </c>
      <c r="L2505" s="13" t="s">
        <v>6667</v>
      </c>
      <c r="M2505" t="s">
        <v>290</v>
      </c>
      <c r="O2505" t="s">
        <v>520</v>
      </c>
      <c r="S2505" s="9"/>
      <c r="T2505">
        <v>6</v>
      </c>
      <c r="U2505" s="210" t="s">
        <v>6371</v>
      </c>
      <c r="V2505" s="14">
        <v>1</v>
      </c>
      <c r="W2505" s="14">
        <v>1</v>
      </c>
      <c r="X2505" s="14" t="s">
        <v>270</v>
      </c>
      <c r="Y2505">
        <v>110</v>
      </c>
      <c r="Z2505" t="s">
        <v>1419</v>
      </c>
      <c r="AA2505">
        <f t="shared" si="39"/>
        <v>3</v>
      </c>
    </row>
    <row r="2506" spans="1:27" x14ac:dyDescent="0.2">
      <c r="A2506">
        <v>1362</v>
      </c>
      <c r="B2506" s="1" t="s">
        <v>6668</v>
      </c>
      <c r="C2506" t="s">
        <v>3985</v>
      </c>
      <c r="D2506" s="9">
        <v>614</v>
      </c>
      <c r="E2506" s="9" t="s">
        <v>275</v>
      </c>
      <c r="F2506" s="9" t="s">
        <v>721</v>
      </c>
      <c r="G2506" s="10">
        <v>25</v>
      </c>
      <c r="H2506" s="10" t="s">
        <v>330</v>
      </c>
      <c r="I2506" s="10">
        <v>1945</v>
      </c>
      <c r="J2506" s="11" t="s">
        <v>6666</v>
      </c>
      <c r="K2506" s="12" t="s">
        <v>237</v>
      </c>
      <c r="L2506" s="13" t="s">
        <v>6669</v>
      </c>
      <c r="M2506" t="s">
        <v>290</v>
      </c>
      <c r="N2506" t="s">
        <v>291</v>
      </c>
      <c r="O2506" t="s">
        <v>933</v>
      </c>
      <c r="S2506" s="9"/>
      <c r="T2506">
        <v>6</v>
      </c>
      <c r="U2506" s="210" t="s">
        <v>6371</v>
      </c>
      <c r="V2506" s="14">
        <v>0</v>
      </c>
      <c r="W2506" s="14">
        <v>1</v>
      </c>
      <c r="X2506" s="14" t="s">
        <v>270</v>
      </c>
      <c r="Y2506">
        <v>614</v>
      </c>
      <c r="Z2506" t="s">
        <v>18167</v>
      </c>
      <c r="AA2506">
        <f t="shared" si="39"/>
        <v>1</v>
      </c>
    </row>
    <row r="2507" spans="1:27" x14ac:dyDescent="0.2">
      <c r="A2507">
        <v>6325</v>
      </c>
      <c r="B2507" s="1" t="s">
        <v>6670</v>
      </c>
      <c r="C2507" t="s">
        <v>1027</v>
      </c>
      <c r="D2507" s="9">
        <v>47</v>
      </c>
      <c r="E2507" s="9" t="s">
        <v>876</v>
      </c>
      <c r="F2507" s="9" t="s">
        <v>1416</v>
      </c>
      <c r="G2507" s="10">
        <v>25</v>
      </c>
      <c r="H2507" s="10" t="s">
        <v>330</v>
      </c>
      <c r="I2507" s="10">
        <v>1945</v>
      </c>
      <c r="J2507" s="11" t="s">
        <v>6666</v>
      </c>
      <c r="K2507" s="12" t="s">
        <v>237</v>
      </c>
      <c r="L2507" s="13" t="s">
        <v>6671</v>
      </c>
      <c r="M2507" t="s">
        <v>263</v>
      </c>
      <c r="N2507" t="s">
        <v>470</v>
      </c>
      <c r="Q2507" t="s">
        <v>672</v>
      </c>
      <c r="S2507" s="9"/>
      <c r="T2507">
        <v>6</v>
      </c>
      <c r="U2507" s="210" t="s">
        <v>6371</v>
      </c>
      <c r="V2507" s="14">
        <v>1</v>
      </c>
      <c r="W2507" s="14">
        <v>1</v>
      </c>
      <c r="X2507" s="14" t="s">
        <v>270</v>
      </c>
      <c r="Y2507">
        <v>47</v>
      </c>
      <c r="Z2507" t="s">
        <v>1419</v>
      </c>
      <c r="AA2507">
        <f t="shared" si="39"/>
        <v>1</v>
      </c>
    </row>
    <row r="2508" spans="1:27" x14ac:dyDescent="0.2">
      <c r="A2508">
        <v>459</v>
      </c>
      <c r="B2508" s="1" t="s">
        <v>6672</v>
      </c>
      <c r="C2508" t="s">
        <v>1523</v>
      </c>
      <c r="D2508" s="9" t="s">
        <v>6673</v>
      </c>
      <c r="E2508" s="9" t="s">
        <v>259</v>
      </c>
      <c r="F2508" s="9" t="s">
        <v>312</v>
      </c>
      <c r="G2508" s="10">
        <v>26</v>
      </c>
      <c r="H2508" s="10" t="s">
        <v>330</v>
      </c>
      <c r="I2508" s="10">
        <v>1945</v>
      </c>
      <c r="J2508" s="11" t="s">
        <v>6674</v>
      </c>
      <c r="K2508" s="12" t="s">
        <v>237</v>
      </c>
      <c r="L2508" s="13" t="s">
        <v>6675</v>
      </c>
      <c r="M2508" t="s">
        <v>290</v>
      </c>
      <c r="N2508" t="s">
        <v>291</v>
      </c>
      <c r="O2508" t="s">
        <v>320</v>
      </c>
      <c r="S2508" s="9"/>
      <c r="T2508">
        <v>6</v>
      </c>
      <c r="U2508" s="210" t="s">
        <v>6371</v>
      </c>
      <c r="V2508" s="14">
        <v>0</v>
      </c>
      <c r="W2508" s="14">
        <v>1</v>
      </c>
      <c r="X2508" s="14" t="s">
        <v>270</v>
      </c>
      <c r="Y2508">
        <v>409</v>
      </c>
      <c r="Z2508" t="s">
        <v>505</v>
      </c>
      <c r="AA2508">
        <f t="shared" si="39"/>
        <v>5</v>
      </c>
    </row>
    <row r="2509" spans="1:27" x14ac:dyDescent="0.2">
      <c r="A2509">
        <v>7765</v>
      </c>
      <c r="B2509" s="1" t="s">
        <v>6681</v>
      </c>
      <c r="C2509" t="s">
        <v>1027</v>
      </c>
      <c r="D2509" s="9" t="s">
        <v>2257</v>
      </c>
      <c r="E2509" s="9" t="s">
        <v>275</v>
      </c>
      <c r="F2509" s="9" t="s">
        <v>312</v>
      </c>
      <c r="G2509" s="10">
        <v>26</v>
      </c>
      <c r="H2509" s="10" t="s">
        <v>330</v>
      </c>
      <c r="I2509" s="10">
        <v>1945</v>
      </c>
      <c r="J2509" s="11" t="s">
        <v>6674</v>
      </c>
      <c r="K2509" s="12" t="s">
        <v>237</v>
      </c>
      <c r="L2509" s="13" t="s">
        <v>6682</v>
      </c>
      <c r="M2509" t="s">
        <v>753</v>
      </c>
      <c r="S2509" s="9"/>
      <c r="T2509">
        <v>6</v>
      </c>
      <c r="U2509" s="210" t="s">
        <v>6371</v>
      </c>
      <c r="V2509" s="14">
        <v>0</v>
      </c>
      <c r="W2509" s="14">
        <v>1</v>
      </c>
      <c r="X2509" s="14" t="s">
        <v>270</v>
      </c>
      <c r="Y2509">
        <v>256</v>
      </c>
      <c r="Z2509" t="s">
        <v>1419</v>
      </c>
      <c r="AA2509">
        <f t="shared" si="39"/>
        <v>2</v>
      </c>
    </row>
    <row r="2510" spans="1:27" x14ac:dyDescent="0.2">
      <c r="A2510">
        <v>7287</v>
      </c>
      <c r="B2510" s="1" t="s">
        <v>6676</v>
      </c>
      <c r="C2510" t="s">
        <v>1027</v>
      </c>
      <c r="D2510" s="9" t="s">
        <v>6677</v>
      </c>
      <c r="E2510" s="9" t="s">
        <v>259</v>
      </c>
      <c r="F2510" s="9" t="s">
        <v>532</v>
      </c>
      <c r="G2510" s="10">
        <v>26</v>
      </c>
      <c r="H2510" s="10" t="s">
        <v>330</v>
      </c>
      <c r="I2510" s="10">
        <v>1945</v>
      </c>
      <c r="J2510" s="11" t="s">
        <v>6674</v>
      </c>
      <c r="K2510" s="12" t="s">
        <v>237</v>
      </c>
      <c r="L2510" s="13" t="s">
        <v>6678</v>
      </c>
      <c r="M2510" t="s">
        <v>290</v>
      </c>
      <c r="N2510" t="s">
        <v>291</v>
      </c>
      <c r="O2510" t="s">
        <v>292</v>
      </c>
      <c r="S2510" s="9"/>
      <c r="T2510">
        <v>6</v>
      </c>
      <c r="U2510" s="210" t="s">
        <v>6371</v>
      </c>
      <c r="V2510" s="14">
        <v>0</v>
      </c>
      <c r="W2510" s="14">
        <v>1</v>
      </c>
      <c r="X2510" s="14" t="s">
        <v>294</v>
      </c>
      <c r="Y2510" t="s">
        <v>1242</v>
      </c>
      <c r="Z2510" t="s">
        <v>271</v>
      </c>
      <c r="AA2510">
        <f t="shared" si="39"/>
        <v>3</v>
      </c>
    </row>
    <row r="2511" spans="1:27" x14ac:dyDescent="0.2">
      <c r="A2511">
        <v>3823</v>
      </c>
      <c r="B2511" s="1" t="s">
        <v>6683</v>
      </c>
      <c r="C2511" t="s">
        <v>6684</v>
      </c>
      <c r="D2511" s="9" t="s">
        <v>6685</v>
      </c>
      <c r="E2511" s="9" t="s">
        <v>508</v>
      </c>
      <c r="F2511" s="9" t="s">
        <v>532</v>
      </c>
      <c r="G2511" s="10">
        <v>26</v>
      </c>
      <c r="H2511" s="10" t="s">
        <v>330</v>
      </c>
      <c r="I2511" s="10">
        <v>1945</v>
      </c>
      <c r="J2511" s="11" t="s">
        <v>6674</v>
      </c>
      <c r="K2511" s="12" t="s">
        <v>237</v>
      </c>
      <c r="L2511" s="13" t="s">
        <v>6686</v>
      </c>
      <c r="M2511" t="s">
        <v>290</v>
      </c>
      <c r="N2511" t="s">
        <v>291</v>
      </c>
      <c r="O2511" t="s">
        <v>320</v>
      </c>
      <c r="S2511" s="9"/>
      <c r="T2511">
        <v>6</v>
      </c>
      <c r="U2511" s="210" t="s">
        <v>6371</v>
      </c>
      <c r="V2511" s="14">
        <v>0</v>
      </c>
      <c r="W2511" s="14">
        <v>0</v>
      </c>
      <c r="X2511" s="14" t="s">
        <v>294</v>
      </c>
      <c r="Y2511" t="s">
        <v>6685</v>
      </c>
      <c r="Z2511" t="s">
        <v>18167</v>
      </c>
      <c r="AA2511">
        <f t="shared" si="39"/>
        <v>1</v>
      </c>
    </row>
    <row r="2512" spans="1:27" x14ac:dyDescent="0.2">
      <c r="A2512">
        <v>335</v>
      </c>
      <c r="B2512" s="1" t="s">
        <v>6679</v>
      </c>
      <c r="C2512" t="s">
        <v>2040</v>
      </c>
      <c r="D2512" s="9" t="s">
        <v>3959</v>
      </c>
      <c r="E2512" s="9" t="s">
        <v>259</v>
      </c>
      <c r="F2512" s="9" t="s">
        <v>721</v>
      </c>
      <c r="G2512" s="10">
        <v>26</v>
      </c>
      <c r="H2512" s="10" t="s">
        <v>330</v>
      </c>
      <c r="I2512" s="10">
        <v>1945</v>
      </c>
      <c r="J2512" s="11" t="s">
        <v>6674</v>
      </c>
      <c r="K2512" s="12" t="s">
        <v>237</v>
      </c>
      <c r="L2512" s="13" t="s">
        <v>6680</v>
      </c>
      <c r="M2512" t="s">
        <v>290</v>
      </c>
      <c r="N2512" t="s">
        <v>291</v>
      </c>
      <c r="O2512" t="s">
        <v>292</v>
      </c>
      <c r="S2512" s="9"/>
      <c r="T2512">
        <v>6</v>
      </c>
      <c r="U2512" s="210" t="s">
        <v>6371</v>
      </c>
      <c r="V2512" s="14">
        <v>0</v>
      </c>
      <c r="W2512" s="14">
        <v>1</v>
      </c>
      <c r="X2512" s="14" t="s">
        <v>270</v>
      </c>
      <c r="Y2512">
        <v>608</v>
      </c>
      <c r="Z2512" t="s">
        <v>271</v>
      </c>
      <c r="AA2512">
        <f t="shared" si="39"/>
        <v>2</v>
      </c>
    </row>
    <row r="2513" spans="1:27" x14ac:dyDescent="0.2">
      <c r="A2513">
        <v>5874</v>
      </c>
      <c r="B2513" s="1" t="s">
        <v>6691</v>
      </c>
      <c r="C2513" t="s">
        <v>6684</v>
      </c>
      <c r="D2513" s="9" t="s">
        <v>6685</v>
      </c>
      <c r="E2513" s="9" t="s">
        <v>508</v>
      </c>
      <c r="F2513" s="9" t="s">
        <v>532</v>
      </c>
      <c r="G2513" s="10">
        <v>27</v>
      </c>
      <c r="H2513" s="10" t="s">
        <v>330</v>
      </c>
      <c r="I2513" s="10">
        <v>1945</v>
      </c>
      <c r="J2513" s="11" t="s">
        <v>6689</v>
      </c>
      <c r="K2513" s="12" t="s">
        <v>237</v>
      </c>
      <c r="L2513" s="13" t="s">
        <v>6692</v>
      </c>
      <c r="M2513" t="s">
        <v>290</v>
      </c>
      <c r="N2513" t="s">
        <v>291</v>
      </c>
      <c r="O2513" t="s">
        <v>635</v>
      </c>
      <c r="S2513" s="9"/>
      <c r="T2513">
        <v>6</v>
      </c>
      <c r="U2513" s="210" t="s">
        <v>6371</v>
      </c>
      <c r="V2513" s="14">
        <v>0</v>
      </c>
      <c r="W2513" s="14">
        <v>0</v>
      </c>
      <c r="X2513" s="14" t="s">
        <v>294</v>
      </c>
      <c r="Y2513" t="s">
        <v>6685</v>
      </c>
      <c r="Z2513" t="s">
        <v>18167</v>
      </c>
      <c r="AA2513">
        <f t="shared" si="39"/>
        <v>1</v>
      </c>
    </row>
    <row r="2514" spans="1:27" x14ac:dyDescent="0.2">
      <c r="A2514">
        <v>3195</v>
      </c>
      <c r="B2514" s="1" t="s">
        <v>6693</v>
      </c>
      <c r="C2514" t="s">
        <v>3985</v>
      </c>
      <c r="D2514" s="9" t="s">
        <v>2350</v>
      </c>
      <c r="E2514" s="9" t="s">
        <v>259</v>
      </c>
      <c r="F2514" s="9" t="s">
        <v>733</v>
      </c>
      <c r="G2514" s="10">
        <v>27</v>
      </c>
      <c r="H2514" s="10" t="s">
        <v>330</v>
      </c>
      <c r="I2514" s="10">
        <v>1945</v>
      </c>
      <c r="J2514" s="11" t="s">
        <v>6689</v>
      </c>
      <c r="K2514" s="12" t="s">
        <v>237</v>
      </c>
      <c r="L2514" s="13" t="s">
        <v>6694</v>
      </c>
      <c r="M2514" t="s">
        <v>290</v>
      </c>
      <c r="N2514" t="s">
        <v>291</v>
      </c>
      <c r="O2514" t="s">
        <v>320</v>
      </c>
      <c r="S2514" s="9"/>
      <c r="T2514">
        <v>6</v>
      </c>
      <c r="U2514" s="210" t="s">
        <v>6371</v>
      </c>
      <c r="V2514" s="14">
        <v>0</v>
      </c>
      <c r="W2514" s="14">
        <v>1</v>
      </c>
      <c r="X2514" s="14" t="s">
        <v>294</v>
      </c>
      <c r="Y2514" t="s">
        <v>2350</v>
      </c>
      <c r="Z2514" t="s">
        <v>18167</v>
      </c>
      <c r="AA2514">
        <f t="shared" si="39"/>
        <v>1</v>
      </c>
    </row>
    <row r="2515" spans="1:27" x14ac:dyDescent="0.2">
      <c r="A2515">
        <v>3192</v>
      </c>
      <c r="B2515" s="1" t="s">
        <v>6687</v>
      </c>
      <c r="C2515" t="s">
        <v>1523</v>
      </c>
      <c r="D2515" s="9" t="s">
        <v>6688</v>
      </c>
      <c r="E2515" s="9" t="s">
        <v>275</v>
      </c>
      <c r="F2515" s="9" t="s">
        <v>776</v>
      </c>
      <c r="G2515" s="10">
        <v>27</v>
      </c>
      <c r="H2515" s="10" t="s">
        <v>330</v>
      </c>
      <c r="I2515" s="10">
        <v>1945</v>
      </c>
      <c r="J2515" s="11" t="s">
        <v>6689</v>
      </c>
      <c r="K2515" s="12" t="s">
        <v>237</v>
      </c>
      <c r="L2515" s="13" t="s">
        <v>6690</v>
      </c>
      <c r="M2515" t="s">
        <v>290</v>
      </c>
      <c r="N2515" t="s">
        <v>291</v>
      </c>
      <c r="O2515" t="s">
        <v>695</v>
      </c>
      <c r="S2515" s="9"/>
      <c r="T2515">
        <v>6</v>
      </c>
      <c r="U2515" s="210" t="s">
        <v>6371</v>
      </c>
      <c r="V2515" s="14">
        <v>0</v>
      </c>
      <c r="W2515" s="14">
        <v>1</v>
      </c>
      <c r="X2515" s="14" t="s">
        <v>294</v>
      </c>
      <c r="Y2515" t="s">
        <v>4467</v>
      </c>
      <c r="Z2515" t="s">
        <v>505</v>
      </c>
      <c r="AA2515">
        <f t="shared" si="39"/>
        <v>3</v>
      </c>
    </row>
    <row r="2516" spans="1:27" x14ac:dyDescent="0.2">
      <c r="A2516">
        <v>3644</v>
      </c>
      <c r="B2516" s="1" t="s">
        <v>6703</v>
      </c>
      <c r="C2516" t="s">
        <v>2805</v>
      </c>
      <c r="D2516" s="9" t="s">
        <v>4291</v>
      </c>
      <c r="E2516" s="9" t="s">
        <v>2806</v>
      </c>
      <c r="F2516" s="9" t="s">
        <v>532</v>
      </c>
      <c r="G2516" s="10">
        <v>28</v>
      </c>
      <c r="H2516" s="10" t="s">
        <v>330</v>
      </c>
      <c r="I2516" s="10">
        <v>1945</v>
      </c>
      <c r="J2516" s="11" t="s">
        <v>6696</v>
      </c>
      <c r="K2516" s="12" t="s">
        <v>237</v>
      </c>
      <c r="L2516" s="13" t="s">
        <v>6704</v>
      </c>
      <c r="M2516" t="s">
        <v>290</v>
      </c>
      <c r="N2516" t="s">
        <v>291</v>
      </c>
      <c r="O2516" t="s">
        <v>620</v>
      </c>
      <c r="S2516" s="9"/>
      <c r="T2516">
        <v>6</v>
      </c>
      <c r="U2516" s="210" t="s">
        <v>6371</v>
      </c>
      <c r="V2516" s="14">
        <v>0</v>
      </c>
      <c r="W2516" s="14">
        <v>0</v>
      </c>
      <c r="X2516" s="14" t="s">
        <v>294</v>
      </c>
      <c r="Y2516" t="s">
        <v>4291</v>
      </c>
      <c r="Z2516" t="s">
        <v>2808</v>
      </c>
      <c r="AA2516">
        <f t="shared" si="39"/>
        <v>1</v>
      </c>
    </row>
    <row r="2517" spans="1:27" x14ac:dyDescent="0.2">
      <c r="A2517">
        <v>1278</v>
      </c>
      <c r="B2517" s="1" t="s">
        <v>6701</v>
      </c>
      <c r="C2517" t="s">
        <v>341</v>
      </c>
      <c r="D2517" s="9" t="s">
        <v>6702</v>
      </c>
      <c r="E2517" s="9" t="s">
        <v>259</v>
      </c>
      <c r="F2517" s="9" t="s">
        <v>721</v>
      </c>
      <c r="G2517" s="10">
        <v>28</v>
      </c>
      <c r="H2517" s="10" t="s">
        <v>330</v>
      </c>
      <c r="I2517" s="10">
        <v>1945</v>
      </c>
      <c r="J2517" s="11" t="s">
        <v>6696</v>
      </c>
      <c r="K2517" s="12" t="s">
        <v>237</v>
      </c>
      <c r="L2517" s="13" t="s">
        <v>6700</v>
      </c>
      <c r="M2517" t="s">
        <v>753</v>
      </c>
      <c r="S2517" s="9"/>
      <c r="T2517">
        <v>6</v>
      </c>
      <c r="U2517" s="210" t="s">
        <v>6371</v>
      </c>
      <c r="V2517" s="14">
        <v>0</v>
      </c>
      <c r="W2517" s="14">
        <v>1</v>
      </c>
      <c r="X2517" s="14" t="s">
        <v>270</v>
      </c>
      <c r="Y2517">
        <v>627</v>
      </c>
      <c r="Z2517" t="s">
        <v>271</v>
      </c>
      <c r="AA2517">
        <f t="shared" si="39"/>
        <v>2</v>
      </c>
    </row>
    <row r="2518" spans="1:27" x14ac:dyDescent="0.2">
      <c r="A2518">
        <v>1023</v>
      </c>
      <c r="B2518" s="1" t="s">
        <v>6698</v>
      </c>
      <c r="C2518" t="s">
        <v>341</v>
      </c>
      <c r="D2518" s="9" t="s">
        <v>6699</v>
      </c>
      <c r="E2518" s="9" t="s">
        <v>259</v>
      </c>
      <c r="F2518" s="9" t="s">
        <v>721</v>
      </c>
      <c r="G2518" s="10">
        <v>28</v>
      </c>
      <c r="H2518" s="10" t="s">
        <v>330</v>
      </c>
      <c r="I2518" s="10">
        <v>1945</v>
      </c>
      <c r="J2518" s="11" t="s">
        <v>6696</v>
      </c>
      <c r="K2518" s="12" t="s">
        <v>237</v>
      </c>
      <c r="L2518" s="13" t="s">
        <v>6700</v>
      </c>
      <c r="M2518" t="s">
        <v>753</v>
      </c>
      <c r="S2518" s="9"/>
      <c r="T2518">
        <v>6</v>
      </c>
      <c r="U2518" s="210" t="s">
        <v>6371</v>
      </c>
      <c r="V2518" s="14">
        <v>0</v>
      </c>
      <c r="W2518" s="14">
        <v>1</v>
      </c>
      <c r="X2518" s="14" t="s">
        <v>270</v>
      </c>
      <c r="Y2518">
        <v>627</v>
      </c>
      <c r="Z2518" t="s">
        <v>271</v>
      </c>
      <c r="AA2518">
        <f t="shared" si="39"/>
        <v>2</v>
      </c>
    </row>
    <row r="2519" spans="1:27" x14ac:dyDescent="0.2">
      <c r="A2519">
        <v>4366</v>
      </c>
      <c r="B2519" s="1" t="s">
        <v>6695</v>
      </c>
      <c r="C2519" t="s">
        <v>284</v>
      </c>
      <c r="D2519" s="9" t="s">
        <v>6591</v>
      </c>
      <c r="E2519" s="9" t="s">
        <v>259</v>
      </c>
      <c r="F2519" s="9" t="s">
        <v>532</v>
      </c>
      <c r="G2519" s="10">
        <v>28</v>
      </c>
      <c r="H2519" s="10" t="s">
        <v>330</v>
      </c>
      <c r="I2519" s="10">
        <v>1945</v>
      </c>
      <c r="J2519" s="11" t="s">
        <v>6696</v>
      </c>
      <c r="K2519" s="12" t="s">
        <v>237</v>
      </c>
      <c r="L2519" s="13" t="s">
        <v>6697</v>
      </c>
      <c r="M2519" t="s">
        <v>753</v>
      </c>
      <c r="S2519" s="9"/>
      <c r="T2519">
        <v>6</v>
      </c>
      <c r="U2519" s="210" t="s">
        <v>6371</v>
      </c>
      <c r="V2519" s="14">
        <v>0</v>
      </c>
      <c r="W2519" s="14">
        <v>1</v>
      </c>
      <c r="X2519" s="14" t="s">
        <v>294</v>
      </c>
      <c r="Y2519" t="s">
        <v>3625</v>
      </c>
      <c r="Z2519" t="s">
        <v>505</v>
      </c>
      <c r="AA2519">
        <f t="shared" si="39"/>
        <v>2</v>
      </c>
    </row>
    <row r="2520" spans="1:27" x14ac:dyDescent="0.2">
      <c r="A2520">
        <v>4354</v>
      </c>
      <c r="B2520" s="1" t="s">
        <v>6705</v>
      </c>
      <c r="C2520" t="s">
        <v>2221</v>
      </c>
      <c r="D2520" s="9">
        <v>219</v>
      </c>
      <c r="E2520" s="9" t="s">
        <v>259</v>
      </c>
      <c r="F2520" s="9" t="s">
        <v>312</v>
      </c>
      <c r="G2520" s="10">
        <v>28</v>
      </c>
      <c r="H2520" s="10" t="s">
        <v>330</v>
      </c>
      <c r="I2520" s="10">
        <v>1945</v>
      </c>
      <c r="J2520" s="11" t="s">
        <v>6696</v>
      </c>
      <c r="K2520" s="12" t="s">
        <v>237</v>
      </c>
      <c r="L2520" s="13" t="s">
        <v>6706</v>
      </c>
      <c r="M2520" t="s">
        <v>290</v>
      </c>
      <c r="N2520" t="s">
        <v>291</v>
      </c>
      <c r="O2520" t="s">
        <v>3076</v>
      </c>
      <c r="S2520" s="9"/>
      <c r="T2520">
        <v>6</v>
      </c>
      <c r="U2520" s="210" t="s">
        <v>6371</v>
      </c>
      <c r="V2520" s="14">
        <v>0</v>
      </c>
      <c r="W2520" s="14">
        <v>1</v>
      </c>
      <c r="X2520" s="14" t="s">
        <v>270</v>
      </c>
      <c r="Y2520">
        <v>219</v>
      </c>
      <c r="Z2520" t="s">
        <v>505</v>
      </c>
      <c r="AA2520">
        <f t="shared" si="39"/>
        <v>1</v>
      </c>
    </row>
    <row r="2521" spans="1:27" x14ac:dyDescent="0.2">
      <c r="A2521">
        <v>5859</v>
      </c>
      <c r="B2521" s="1" t="s">
        <v>6707</v>
      </c>
      <c r="C2521" t="s">
        <v>1027</v>
      </c>
      <c r="D2521" s="9">
        <v>110</v>
      </c>
      <c r="E2521" s="9" t="s">
        <v>876</v>
      </c>
      <c r="F2521" s="9" t="s">
        <v>1416</v>
      </c>
      <c r="G2521" s="10">
        <v>28</v>
      </c>
      <c r="H2521" s="10" t="s">
        <v>330</v>
      </c>
      <c r="I2521" s="10">
        <v>1945</v>
      </c>
      <c r="J2521" s="11" t="s">
        <v>6696</v>
      </c>
      <c r="K2521" s="12" t="s">
        <v>237</v>
      </c>
      <c r="L2521" s="13" t="s">
        <v>6708</v>
      </c>
      <c r="M2521" t="s">
        <v>290</v>
      </c>
      <c r="O2521" t="s">
        <v>339</v>
      </c>
      <c r="S2521" s="9"/>
      <c r="T2521">
        <v>6</v>
      </c>
      <c r="U2521" s="210" t="s">
        <v>6371</v>
      </c>
      <c r="V2521" s="14">
        <v>1</v>
      </c>
      <c r="W2521" s="14">
        <v>1</v>
      </c>
      <c r="X2521" s="14" t="s">
        <v>270</v>
      </c>
      <c r="Y2521">
        <v>110</v>
      </c>
      <c r="Z2521" t="s">
        <v>1419</v>
      </c>
      <c r="AA2521">
        <f t="shared" si="39"/>
        <v>1</v>
      </c>
    </row>
    <row r="2522" spans="1:27" x14ac:dyDescent="0.2">
      <c r="A2522">
        <v>4845</v>
      </c>
      <c r="B2522" s="1" t="s">
        <v>6709</v>
      </c>
      <c r="C2522" t="s">
        <v>5998</v>
      </c>
      <c r="D2522" s="9"/>
      <c r="E2522" s="9" t="s">
        <v>2588</v>
      </c>
      <c r="F2522" s="9" t="s">
        <v>776</v>
      </c>
      <c r="G2522" s="10">
        <v>28</v>
      </c>
      <c r="H2522" s="10" t="s">
        <v>330</v>
      </c>
      <c r="I2522" s="10">
        <v>1945</v>
      </c>
      <c r="J2522" s="11" t="s">
        <v>6696</v>
      </c>
      <c r="K2522" s="84" t="s">
        <v>415</v>
      </c>
      <c r="L2522" s="13" t="s">
        <v>6710</v>
      </c>
      <c r="M2522" t="s">
        <v>290</v>
      </c>
      <c r="N2522" t="s">
        <v>291</v>
      </c>
      <c r="O2522" t="s">
        <v>1641</v>
      </c>
      <c r="S2522" s="9"/>
      <c r="T2522">
        <v>6</v>
      </c>
      <c r="U2522" s="210" t="s">
        <v>6371</v>
      </c>
      <c r="V2522" s="14">
        <v>0</v>
      </c>
      <c r="W2522" s="14">
        <v>0</v>
      </c>
      <c r="X2522" s="14" t="s">
        <v>294</v>
      </c>
      <c r="Y2522" t="s">
        <v>334</v>
      </c>
      <c r="Z2522" t="s">
        <v>18167</v>
      </c>
      <c r="AA2522">
        <f t="shared" si="39"/>
        <v>1</v>
      </c>
    </row>
    <row r="2523" spans="1:27" x14ac:dyDescent="0.2">
      <c r="A2523">
        <v>376</v>
      </c>
      <c r="B2523" s="1" t="s">
        <v>6712</v>
      </c>
      <c r="C2523" t="s">
        <v>2534</v>
      </c>
      <c r="D2523" s="9" t="s">
        <v>6713</v>
      </c>
      <c r="E2523" s="9" t="s">
        <v>259</v>
      </c>
      <c r="F2523" s="9" t="s">
        <v>721</v>
      </c>
      <c r="G2523" s="10">
        <v>28</v>
      </c>
      <c r="H2523" s="10" t="s">
        <v>330</v>
      </c>
      <c r="I2523" s="10">
        <v>1945</v>
      </c>
      <c r="J2523" s="11" t="s">
        <v>6696</v>
      </c>
      <c r="K2523" s="12"/>
      <c r="L2523" s="13" t="s">
        <v>6714</v>
      </c>
      <c r="M2523" t="s">
        <v>290</v>
      </c>
      <c r="N2523" t="s">
        <v>291</v>
      </c>
      <c r="O2523" t="s">
        <v>320</v>
      </c>
      <c r="S2523" s="9"/>
      <c r="T2523">
        <v>7</v>
      </c>
      <c r="U2523" s="210" t="s">
        <v>6371</v>
      </c>
      <c r="V2523" s="14">
        <v>0</v>
      </c>
      <c r="W2523" s="14">
        <v>1</v>
      </c>
      <c r="X2523" s="14" t="s">
        <v>270</v>
      </c>
      <c r="Y2523">
        <v>169</v>
      </c>
      <c r="Z2523" t="s">
        <v>271</v>
      </c>
      <c r="AA2523">
        <f t="shared" si="39"/>
        <v>3</v>
      </c>
    </row>
    <row r="2524" spans="1:27" x14ac:dyDescent="0.2">
      <c r="A2524">
        <v>4719</v>
      </c>
      <c r="B2524" s="1" t="s">
        <v>6726</v>
      </c>
      <c r="C2524" t="s">
        <v>1027</v>
      </c>
      <c r="D2524" s="9">
        <v>107</v>
      </c>
      <c r="E2524" s="9" t="s">
        <v>876</v>
      </c>
      <c r="F2524" s="9" t="s">
        <v>1416</v>
      </c>
      <c r="G2524" s="10">
        <v>29</v>
      </c>
      <c r="H2524" s="10" t="s">
        <v>330</v>
      </c>
      <c r="I2524" s="10">
        <v>1945</v>
      </c>
      <c r="J2524" s="11" t="s">
        <v>6717</v>
      </c>
      <c r="K2524" s="12" t="s">
        <v>237</v>
      </c>
      <c r="L2524" s="13" t="s">
        <v>6727</v>
      </c>
      <c r="M2524" t="s">
        <v>753</v>
      </c>
      <c r="S2524" s="9"/>
      <c r="T2524">
        <v>6</v>
      </c>
      <c r="U2524" s="210" t="s">
        <v>6371</v>
      </c>
      <c r="V2524" s="14">
        <v>0</v>
      </c>
      <c r="W2524" s="14">
        <v>1</v>
      </c>
      <c r="X2524" s="14" t="s">
        <v>270</v>
      </c>
      <c r="Y2524">
        <v>107</v>
      </c>
      <c r="Z2524" t="s">
        <v>1419</v>
      </c>
      <c r="AA2524">
        <f t="shared" si="39"/>
        <v>1</v>
      </c>
    </row>
    <row r="2525" spans="1:27" x14ac:dyDescent="0.2">
      <c r="A2525">
        <v>4372</v>
      </c>
      <c r="B2525" s="1" t="s">
        <v>6720</v>
      </c>
      <c r="C2525" t="s">
        <v>1027</v>
      </c>
      <c r="D2525" s="9" t="s">
        <v>6721</v>
      </c>
      <c r="E2525" s="9" t="s">
        <v>876</v>
      </c>
      <c r="F2525" s="9" t="s">
        <v>1416</v>
      </c>
      <c r="G2525" s="10">
        <v>29</v>
      </c>
      <c r="H2525" s="10" t="s">
        <v>330</v>
      </c>
      <c r="I2525" s="10">
        <v>1945</v>
      </c>
      <c r="J2525" s="11" t="s">
        <v>6717</v>
      </c>
      <c r="K2525" s="12" t="s">
        <v>237</v>
      </c>
      <c r="L2525" s="13" t="s">
        <v>6722</v>
      </c>
      <c r="M2525" t="s">
        <v>290</v>
      </c>
      <c r="N2525" t="s">
        <v>291</v>
      </c>
      <c r="O2525" t="s">
        <v>620</v>
      </c>
      <c r="S2525" s="9"/>
      <c r="T2525">
        <v>6</v>
      </c>
      <c r="U2525" s="210" t="s">
        <v>6371</v>
      </c>
      <c r="V2525" s="14">
        <v>1</v>
      </c>
      <c r="W2525" s="14">
        <v>1</v>
      </c>
      <c r="X2525" s="14" t="s">
        <v>270</v>
      </c>
      <c r="Y2525">
        <v>211</v>
      </c>
      <c r="Z2525" t="s">
        <v>1419</v>
      </c>
      <c r="AA2525">
        <f t="shared" si="39"/>
        <v>2</v>
      </c>
    </row>
    <row r="2526" spans="1:27" x14ac:dyDescent="0.2">
      <c r="A2526">
        <v>671</v>
      </c>
      <c r="B2526" s="1" t="s">
        <v>6715</v>
      </c>
      <c r="C2526" t="s">
        <v>3985</v>
      </c>
      <c r="D2526" s="9" t="s">
        <v>6716</v>
      </c>
      <c r="E2526" s="9" t="s">
        <v>259</v>
      </c>
      <c r="F2526" s="9" t="s">
        <v>286</v>
      </c>
      <c r="G2526" s="10">
        <v>29</v>
      </c>
      <c r="H2526" s="10" t="s">
        <v>330</v>
      </c>
      <c r="I2526" s="10">
        <v>1945</v>
      </c>
      <c r="J2526" s="11" t="s">
        <v>6717</v>
      </c>
      <c r="K2526" s="12" t="s">
        <v>237</v>
      </c>
      <c r="L2526" s="13" t="s">
        <v>6718</v>
      </c>
      <c r="M2526" t="s">
        <v>290</v>
      </c>
      <c r="N2526" t="s">
        <v>291</v>
      </c>
      <c r="O2526" t="s">
        <v>695</v>
      </c>
      <c r="S2526" s="9"/>
      <c r="T2526">
        <v>6</v>
      </c>
      <c r="U2526" s="210" t="s">
        <v>6371</v>
      </c>
      <c r="V2526" s="14">
        <v>0</v>
      </c>
      <c r="W2526" s="14">
        <v>1</v>
      </c>
      <c r="X2526" s="14" t="s">
        <v>294</v>
      </c>
      <c r="Y2526" t="s">
        <v>6719</v>
      </c>
      <c r="Z2526" t="s">
        <v>18167</v>
      </c>
      <c r="AA2526">
        <f t="shared" si="39"/>
        <v>7</v>
      </c>
    </row>
    <row r="2527" spans="1:27" x14ac:dyDescent="0.2">
      <c r="A2527">
        <v>3971</v>
      </c>
      <c r="B2527" s="1" t="s">
        <v>6728</v>
      </c>
      <c r="C2527" t="s">
        <v>2221</v>
      </c>
      <c r="D2527" s="9">
        <v>25</v>
      </c>
      <c r="E2527" s="9" t="s">
        <v>259</v>
      </c>
      <c r="F2527" s="9" t="s">
        <v>312</v>
      </c>
      <c r="G2527" s="10">
        <v>29</v>
      </c>
      <c r="H2527" s="10" t="s">
        <v>330</v>
      </c>
      <c r="I2527" s="10">
        <v>1945</v>
      </c>
      <c r="J2527" s="11" t="s">
        <v>6717</v>
      </c>
      <c r="K2527" s="12" t="s">
        <v>237</v>
      </c>
      <c r="L2527" s="13" t="s">
        <v>6729</v>
      </c>
      <c r="M2527" t="s">
        <v>290</v>
      </c>
      <c r="N2527" t="s">
        <v>291</v>
      </c>
      <c r="O2527" t="s">
        <v>292</v>
      </c>
      <c r="S2527" s="9"/>
      <c r="T2527">
        <v>6</v>
      </c>
      <c r="U2527" s="210" t="s">
        <v>6371</v>
      </c>
      <c r="V2527" s="14">
        <v>0</v>
      </c>
      <c r="W2527" s="14">
        <v>1</v>
      </c>
      <c r="X2527" s="14" t="s">
        <v>270</v>
      </c>
      <c r="Y2527">
        <v>25</v>
      </c>
      <c r="Z2527" t="s">
        <v>505</v>
      </c>
      <c r="AA2527">
        <f t="shared" si="39"/>
        <v>1</v>
      </c>
    </row>
    <row r="2528" spans="1:27" x14ac:dyDescent="0.2">
      <c r="A2528">
        <v>2931</v>
      </c>
      <c r="B2528" s="1" t="s">
        <v>6723</v>
      </c>
      <c r="C2528" t="s">
        <v>1027</v>
      </c>
      <c r="D2528" s="9" t="s">
        <v>6724</v>
      </c>
      <c r="E2528" s="9" t="s">
        <v>259</v>
      </c>
      <c r="F2528" s="9" t="s">
        <v>1416</v>
      </c>
      <c r="G2528" s="10">
        <v>29</v>
      </c>
      <c r="H2528" s="10" t="s">
        <v>330</v>
      </c>
      <c r="I2528" s="10">
        <v>1945</v>
      </c>
      <c r="J2528" s="11" t="s">
        <v>6717</v>
      </c>
      <c r="K2528" s="12"/>
      <c r="L2528" s="13" t="s">
        <v>6725</v>
      </c>
      <c r="M2528" t="s">
        <v>17959</v>
      </c>
      <c r="S2528" s="9"/>
      <c r="T2528">
        <v>6</v>
      </c>
      <c r="U2528" s="210" t="s">
        <v>6371</v>
      </c>
      <c r="V2528" s="14">
        <v>0</v>
      </c>
      <c r="W2528" s="14">
        <v>1</v>
      </c>
      <c r="X2528" s="14" t="s">
        <v>270</v>
      </c>
      <c r="Y2528">
        <v>4</v>
      </c>
      <c r="Z2528" t="s">
        <v>271</v>
      </c>
      <c r="AA2528">
        <f t="shared" si="39"/>
        <v>2</v>
      </c>
    </row>
    <row r="2529" spans="1:27" x14ac:dyDescent="0.2">
      <c r="A2529">
        <v>1461</v>
      </c>
      <c r="B2529" s="1" t="s">
        <v>6730</v>
      </c>
      <c r="C2529" t="s">
        <v>1027</v>
      </c>
      <c r="D2529" s="9" t="s">
        <v>3971</v>
      </c>
      <c r="E2529" s="9" t="s">
        <v>876</v>
      </c>
      <c r="F2529" s="9" t="s">
        <v>1416</v>
      </c>
      <c r="G2529" s="10">
        <v>31</v>
      </c>
      <c r="H2529" s="10" t="s">
        <v>330</v>
      </c>
      <c r="I2529" s="10">
        <v>1945</v>
      </c>
      <c r="J2529" s="11" t="s">
        <v>6731</v>
      </c>
      <c r="K2529" s="12" t="s">
        <v>237</v>
      </c>
      <c r="L2529" s="13" t="s">
        <v>6732</v>
      </c>
      <c r="M2529" t="s">
        <v>753</v>
      </c>
      <c r="S2529" s="9"/>
      <c r="T2529">
        <v>6</v>
      </c>
      <c r="U2529" s="210" t="s">
        <v>6371</v>
      </c>
      <c r="V2529" s="14">
        <v>0</v>
      </c>
      <c r="W2529" s="14">
        <v>1</v>
      </c>
      <c r="X2529" s="14" t="s">
        <v>270</v>
      </c>
      <c r="Y2529" t="s">
        <v>1232</v>
      </c>
      <c r="Z2529" t="s">
        <v>1419</v>
      </c>
      <c r="AA2529">
        <f t="shared" si="39"/>
        <v>2</v>
      </c>
    </row>
    <row r="2530" spans="1:27" x14ac:dyDescent="0.2">
      <c r="A2530">
        <v>3674</v>
      </c>
      <c r="B2530" s="1" t="s">
        <v>7616</v>
      </c>
      <c r="C2530" t="s">
        <v>5998</v>
      </c>
      <c r="D2530" s="9" t="s">
        <v>7617</v>
      </c>
      <c r="E2530" s="9" t="s">
        <v>508</v>
      </c>
      <c r="F2530" s="9" t="s">
        <v>776</v>
      </c>
      <c r="G2530" s="10">
        <v>1</v>
      </c>
      <c r="H2530" s="10" t="s">
        <v>342</v>
      </c>
      <c r="I2530" s="10">
        <v>1945</v>
      </c>
      <c r="J2530" s="11" t="s">
        <v>6736</v>
      </c>
      <c r="K2530" s="12" t="s">
        <v>237</v>
      </c>
      <c r="L2530" s="13" t="s">
        <v>6760</v>
      </c>
      <c r="M2530" t="s">
        <v>290</v>
      </c>
      <c r="N2530" t="s">
        <v>291</v>
      </c>
      <c r="O2530" t="s">
        <v>292</v>
      </c>
      <c r="S2530" s="9"/>
      <c r="T2530">
        <v>7</v>
      </c>
      <c r="U2530" s="210" t="s">
        <v>6438</v>
      </c>
      <c r="V2530" s="14">
        <v>0</v>
      </c>
      <c r="W2530" s="14">
        <v>0</v>
      </c>
      <c r="X2530" s="14" t="s">
        <v>294</v>
      </c>
      <c r="Y2530" t="s">
        <v>7617</v>
      </c>
      <c r="Z2530" t="s">
        <v>18167</v>
      </c>
      <c r="AA2530">
        <f t="shared" si="39"/>
        <v>1</v>
      </c>
    </row>
    <row r="2531" spans="1:27" x14ac:dyDescent="0.2">
      <c r="A2531">
        <v>4926</v>
      </c>
      <c r="B2531" s="1" t="s">
        <v>6733</v>
      </c>
      <c r="C2531" t="s">
        <v>6734</v>
      </c>
      <c r="D2531" s="9" t="s">
        <v>6735</v>
      </c>
      <c r="E2531" s="9" t="s">
        <v>259</v>
      </c>
      <c r="F2531" s="9" t="s">
        <v>532</v>
      </c>
      <c r="G2531" s="10">
        <v>1</v>
      </c>
      <c r="H2531" s="10" t="s">
        <v>342</v>
      </c>
      <c r="I2531" s="10">
        <v>1945</v>
      </c>
      <c r="J2531" s="11" t="s">
        <v>6736</v>
      </c>
      <c r="K2531" s="12" t="s">
        <v>237</v>
      </c>
      <c r="L2531" s="13" t="s">
        <v>18785</v>
      </c>
      <c r="M2531" t="s">
        <v>290</v>
      </c>
      <c r="N2531" t="s">
        <v>291</v>
      </c>
      <c r="O2531" t="s">
        <v>646</v>
      </c>
      <c r="S2531" s="9"/>
      <c r="T2531">
        <v>7</v>
      </c>
      <c r="U2531" s="210" t="s">
        <v>6438</v>
      </c>
      <c r="V2531" s="14">
        <v>0</v>
      </c>
      <c r="W2531" s="14">
        <v>1</v>
      </c>
      <c r="X2531" s="14" t="s">
        <v>294</v>
      </c>
      <c r="Y2531" t="s">
        <v>4636</v>
      </c>
      <c r="Z2531" t="s">
        <v>271</v>
      </c>
      <c r="AA2531">
        <f t="shared" si="39"/>
        <v>2</v>
      </c>
    </row>
    <row r="2532" spans="1:27" x14ac:dyDescent="0.2">
      <c r="A2532">
        <v>2120</v>
      </c>
      <c r="B2532" s="1" t="s">
        <v>6767</v>
      </c>
      <c r="C2532" t="s">
        <v>341</v>
      </c>
      <c r="D2532" s="9" t="s">
        <v>1199</v>
      </c>
      <c r="E2532" s="9" t="s">
        <v>259</v>
      </c>
      <c r="F2532" s="9" t="s">
        <v>532</v>
      </c>
      <c r="G2532" s="10">
        <v>2</v>
      </c>
      <c r="H2532" s="10" t="s">
        <v>342</v>
      </c>
      <c r="I2532" s="10">
        <v>1945</v>
      </c>
      <c r="J2532" s="11" t="s">
        <v>6763</v>
      </c>
      <c r="K2532" s="12" t="s">
        <v>237</v>
      </c>
      <c r="L2532" s="13" t="s">
        <v>6768</v>
      </c>
      <c r="M2532" t="s">
        <v>753</v>
      </c>
      <c r="S2532" s="9"/>
      <c r="T2532">
        <v>7</v>
      </c>
      <c r="U2532" s="210" t="s">
        <v>6438</v>
      </c>
      <c r="V2532" s="14">
        <v>0</v>
      </c>
      <c r="W2532" s="14">
        <v>1</v>
      </c>
      <c r="X2532" s="14" t="s">
        <v>294</v>
      </c>
      <c r="Y2532" t="s">
        <v>1199</v>
      </c>
      <c r="Z2532" t="s">
        <v>271</v>
      </c>
      <c r="AA2532">
        <f t="shared" si="39"/>
        <v>1</v>
      </c>
    </row>
    <row r="2533" spans="1:27" x14ac:dyDescent="0.2">
      <c r="A2533">
        <v>2872</v>
      </c>
      <c r="B2533" s="1" t="s">
        <v>6761</v>
      </c>
      <c r="C2533" t="s">
        <v>507</v>
      </c>
      <c r="D2533" s="9" t="s">
        <v>6762</v>
      </c>
      <c r="E2533" s="9" t="s">
        <v>259</v>
      </c>
      <c r="F2533" s="9" t="s">
        <v>532</v>
      </c>
      <c r="G2533" s="10">
        <v>2</v>
      </c>
      <c r="H2533" s="10" t="s">
        <v>342</v>
      </c>
      <c r="I2533" s="10">
        <v>1945</v>
      </c>
      <c r="J2533" s="11" t="s">
        <v>6763</v>
      </c>
      <c r="K2533" s="12" t="s">
        <v>237</v>
      </c>
      <c r="L2533" s="13" t="s">
        <v>6766</v>
      </c>
      <c r="M2533" t="s">
        <v>290</v>
      </c>
      <c r="N2533" t="s">
        <v>291</v>
      </c>
      <c r="O2533" t="s">
        <v>520</v>
      </c>
      <c r="S2533" s="9"/>
      <c r="T2533">
        <v>7</v>
      </c>
      <c r="U2533" s="210" t="s">
        <v>6438</v>
      </c>
      <c r="V2533" s="14">
        <v>0</v>
      </c>
      <c r="W2533" s="14">
        <v>1</v>
      </c>
      <c r="X2533" s="14" t="s">
        <v>294</v>
      </c>
      <c r="Y2533" t="s">
        <v>4636</v>
      </c>
      <c r="Z2533" t="s">
        <v>18167</v>
      </c>
      <c r="AA2533">
        <f t="shared" si="39"/>
        <v>2</v>
      </c>
    </row>
    <row r="2534" spans="1:27" x14ac:dyDescent="0.2">
      <c r="A2534">
        <v>3397</v>
      </c>
      <c r="B2534" s="1" t="s">
        <v>6769</v>
      </c>
      <c r="C2534" t="s">
        <v>1027</v>
      </c>
      <c r="D2534" s="9">
        <v>334</v>
      </c>
      <c r="E2534" s="9" t="s">
        <v>259</v>
      </c>
      <c r="F2534" s="9" t="s">
        <v>1416</v>
      </c>
      <c r="G2534" s="10">
        <v>2</v>
      </c>
      <c r="H2534" s="10" t="s">
        <v>342</v>
      </c>
      <c r="I2534" s="10">
        <v>1945</v>
      </c>
      <c r="J2534" s="11" t="s">
        <v>6763</v>
      </c>
      <c r="K2534" s="12" t="s">
        <v>237</v>
      </c>
      <c r="L2534" s="13" t="s">
        <v>6770</v>
      </c>
      <c r="M2534" t="s">
        <v>290</v>
      </c>
      <c r="N2534" t="s">
        <v>291</v>
      </c>
      <c r="O2534" t="s">
        <v>586</v>
      </c>
      <c r="S2534" s="9"/>
      <c r="T2534">
        <v>7</v>
      </c>
      <c r="U2534" s="210" t="s">
        <v>6438</v>
      </c>
      <c r="V2534" s="14">
        <v>0</v>
      </c>
      <c r="W2534" s="14">
        <v>1</v>
      </c>
      <c r="X2534" s="14" t="s">
        <v>270</v>
      </c>
      <c r="Y2534">
        <v>334</v>
      </c>
      <c r="Z2534" t="s">
        <v>1419</v>
      </c>
      <c r="AA2534">
        <f t="shared" si="39"/>
        <v>1</v>
      </c>
    </row>
    <row r="2535" spans="1:27" x14ac:dyDescent="0.2">
      <c r="A2535">
        <v>6288</v>
      </c>
      <c r="B2535" s="1" t="s">
        <v>6771</v>
      </c>
      <c r="C2535" t="s">
        <v>1027</v>
      </c>
      <c r="D2535" s="9">
        <v>211</v>
      </c>
      <c r="E2535" s="9" t="s">
        <v>876</v>
      </c>
      <c r="F2535" s="9" t="s">
        <v>1416</v>
      </c>
      <c r="G2535" s="10">
        <v>2</v>
      </c>
      <c r="H2535" s="10" t="s">
        <v>342</v>
      </c>
      <c r="I2535" s="10">
        <v>1945</v>
      </c>
      <c r="J2535" s="11" t="s">
        <v>6763</v>
      </c>
      <c r="K2535" s="12" t="s">
        <v>237</v>
      </c>
      <c r="L2535" s="13" t="s">
        <v>7620</v>
      </c>
      <c r="M2535" t="s">
        <v>290</v>
      </c>
      <c r="N2535" t="s">
        <v>291</v>
      </c>
      <c r="O2535" t="s">
        <v>646</v>
      </c>
      <c r="S2535" s="9"/>
      <c r="T2535">
        <v>7</v>
      </c>
      <c r="U2535" s="210" t="s">
        <v>6438</v>
      </c>
      <c r="V2535" s="14">
        <v>1</v>
      </c>
      <c r="W2535" s="14">
        <v>1</v>
      </c>
      <c r="X2535" s="14" t="s">
        <v>270</v>
      </c>
      <c r="Y2535">
        <v>211</v>
      </c>
      <c r="Z2535" t="s">
        <v>1419</v>
      </c>
      <c r="AA2535">
        <f t="shared" si="39"/>
        <v>1</v>
      </c>
    </row>
    <row r="2536" spans="1:27" x14ac:dyDescent="0.2">
      <c r="A2536">
        <v>1908</v>
      </c>
      <c r="B2536" s="1" t="s">
        <v>7621</v>
      </c>
      <c r="C2536" t="s">
        <v>284</v>
      </c>
      <c r="D2536" s="9" t="s">
        <v>7622</v>
      </c>
      <c r="E2536" s="9" t="s">
        <v>259</v>
      </c>
      <c r="F2536" s="9" t="s">
        <v>286</v>
      </c>
      <c r="G2536" s="10">
        <v>3</v>
      </c>
      <c r="H2536" s="10" t="s">
        <v>342</v>
      </c>
      <c r="I2536" s="10">
        <v>1945</v>
      </c>
      <c r="J2536" s="11" t="s">
        <v>7623</v>
      </c>
      <c r="K2536" s="12" t="s">
        <v>237</v>
      </c>
      <c r="L2536" s="13" t="s">
        <v>7624</v>
      </c>
      <c r="M2536" t="s">
        <v>753</v>
      </c>
      <c r="S2536" s="9"/>
      <c r="T2536">
        <v>7</v>
      </c>
      <c r="U2536" s="210" t="s">
        <v>6438</v>
      </c>
      <c r="V2536" s="14">
        <v>0</v>
      </c>
      <c r="W2536" s="14">
        <v>1</v>
      </c>
      <c r="X2536" s="14" t="s">
        <v>294</v>
      </c>
      <c r="Y2536" t="s">
        <v>7625</v>
      </c>
      <c r="Z2536" t="s">
        <v>505</v>
      </c>
      <c r="AA2536">
        <f t="shared" si="39"/>
        <v>3</v>
      </c>
    </row>
    <row r="2537" spans="1:27" x14ac:dyDescent="0.2">
      <c r="A2537">
        <v>4867</v>
      </c>
      <c r="B2537" s="1" t="s">
        <v>6810</v>
      </c>
      <c r="C2537" t="s">
        <v>1027</v>
      </c>
      <c r="D2537" s="9" t="s">
        <v>18716</v>
      </c>
      <c r="E2537" s="9" t="s">
        <v>2806</v>
      </c>
      <c r="F2537" s="9" t="s">
        <v>1416</v>
      </c>
      <c r="G2537" s="10">
        <v>3</v>
      </c>
      <c r="H2537" s="10" t="s">
        <v>342</v>
      </c>
      <c r="I2537" s="10">
        <v>1945</v>
      </c>
      <c r="J2537" s="11" t="s">
        <v>7623</v>
      </c>
      <c r="K2537" s="12" t="s">
        <v>237</v>
      </c>
      <c r="L2537" s="13" t="s">
        <v>6811</v>
      </c>
      <c r="M2537" s="13" t="s">
        <v>290</v>
      </c>
      <c r="N2537" t="s">
        <v>291</v>
      </c>
      <c r="O2537" t="s">
        <v>292</v>
      </c>
      <c r="S2537" s="9"/>
      <c r="T2537">
        <v>7</v>
      </c>
      <c r="U2537" s="210" t="s">
        <v>6438</v>
      </c>
      <c r="V2537" s="14">
        <v>0</v>
      </c>
      <c r="W2537" s="14">
        <v>1</v>
      </c>
      <c r="X2537" s="14" t="s">
        <v>294</v>
      </c>
      <c r="Y2537" t="s">
        <v>5579</v>
      </c>
      <c r="Z2537" t="s">
        <v>1419</v>
      </c>
      <c r="AA2537">
        <f t="shared" si="39"/>
        <v>1</v>
      </c>
    </row>
    <row r="2538" spans="1:27" x14ac:dyDescent="0.2">
      <c r="A2538">
        <v>2042</v>
      </c>
      <c r="B2538" s="1" t="s">
        <v>7626</v>
      </c>
      <c r="C2538" t="s">
        <v>3985</v>
      </c>
      <c r="D2538" s="9" t="s">
        <v>3874</v>
      </c>
      <c r="E2538" s="9" t="s">
        <v>259</v>
      </c>
      <c r="F2538" s="9" t="s">
        <v>721</v>
      </c>
      <c r="G2538" s="10">
        <v>3</v>
      </c>
      <c r="H2538" s="10" t="s">
        <v>342</v>
      </c>
      <c r="I2538" s="10">
        <v>1945</v>
      </c>
      <c r="J2538" s="11" t="s">
        <v>7623</v>
      </c>
      <c r="K2538" s="12" t="s">
        <v>237</v>
      </c>
      <c r="L2538" s="13" t="s">
        <v>7627</v>
      </c>
      <c r="M2538" t="s">
        <v>290</v>
      </c>
      <c r="N2538" t="s">
        <v>291</v>
      </c>
      <c r="O2538" t="s">
        <v>292</v>
      </c>
      <c r="S2538" s="9"/>
      <c r="T2538">
        <v>7</v>
      </c>
      <c r="U2538" s="210" t="s">
        <v>6438</v>
      </c>
      <c r="V2538" s="14">
        <v>0</v>
      </c>
      <c r="W2538" s="14">
        <v>1</v>
      </c>
      <c r="X2538" s="14" t="s">
        <v>270</v>
      </c>
      <c r="Y2538">
        <v>627</v>
      </c>
      <c r="Z2538" t="s">
        <v>18167</v>
      </c>
      <c r="AA2538">
        <f t="shared" si="39"/>
        <v>2</v>
      </c>
    </row>
    <row r="2539" spans="1:27" x14ac:dyDescent="0.2">
      <c r="A2539">
        <v>559</v>
      </c>
      <c r="B2539" s="1" t="s">
        <v>7628</v>
      </c>
      <c r="C2539" t="s">
        <v>1027</v>
      </c>
      <c r="D2539" s="9" t="s">
        <v>7629</v>
      </c>
      <c r="E2539" s="9" t="s">
        <v>876</v>
      </c>
      <c r="F2539" s="9" t="s">
        <v>1416</v>
      </c>
      <c r="G2539" s="10">
        <v>3</v>
      </c>
      <c r="H2539" s="10" t="s">
        <v>342</v>
      </c>
      <c r="I2539" s="10">
        <v>1945</v>
      </c>
      <c r="J2539" s="11" t="s">
        <v>7623</v>
      </c>
      <c r="K2539" s="12" t="s">
        <v>237</v>
      </c>
      <c r="L2539" s="13" t="s">
        <v>18791</v>
      </c>
      <c r="M2539" t="s">
        <v>290</v>
      </c>
      <c r="O2539" t="s">
        <v>452</v>
      </c>
      <c r="S2539" s="9"/>
      <c r="T2539">
        <v>7</v>
      </c>
      <c r="U2539" s="210" t="s">
        <v>6438</v>
      </c>
      <c r="V2539" s="14">
        <v>1</v>
      </c>
      <c r="W2539" s="14">
        <v>1</v>
      </c>
      <c r="X2539" s="14" t="s">
        <v>270</v>
      </c>
      <c r="Y2539">
        <v>110</v>
      </c>
      <c r="Z2539" t="s">
        <v>1419</v>
      </c>
      <c r="AA2539">
        <f t="shared" si="39"/>
        <v>2</v>
      </c>
    </row>
    <row r="2540" spans="1:27" x14ac:dyDescent="0.2">
      <c r="A2540">
        <v>2172</v>
      </c>
      <c r="B2540" s="1" t="s">
        <v>7682</v>
      </c>
      <c r="C2540" t="s">
        <v>341</v>
      </c>
      <c r="D2540" s="9" t="s">
        <v>1199</v>
      </c>
      <c r="E2540" s="9" t="s">
        <v>259</v>
      </c>
      <c r="F2540" s="9" t="s">
        <v>532</v>
      </c>
      <c r="G2540" s="10">
        <v>5</v>
      </c>
      <c r="H2540" s="10" t="s">
        <v>342</v>
      </c>
      <c r="I2540" s="10">
        <v>1945</v>
      </c>
      <c r="J2540" s="11" t="s">
        <v>6814</v>
      </c>
      <c r="K2540" s="12" t="s">
        <v>237</v>
      </c>
      <c r="L2540" s="13" t="s">
        <v>6818</v>
      </c>
      <c r="M2540" t="s">
        <v>753</v>
      </c>
      <c r="S2540" s="9"/>
      <c r="T2540">
        <v>7</v>
      </c>
      <c r="U2540" s="210" t="s">
        <v>6438</v>
      </c>
      <c r="V2540" s="14">
        <v>0</v>
      </c>
      <c r="W2540" s="14">
        <v>1</v>
      </c>
      <c r="X2540" s="14" t="s">
        <v>294</v>
      </c>
      <c r="Y2540" t="s">
        <v>1199</v>
      </c>
      <c r="Z2540" t="s">
        <v>271</v>
      </c>
      <c r="AA2540">
        <f t="shared" si="39"/>
        <v>1</v>
      </c>
    </row>
    <row r="2541" spans="1:27" x14ac:dyDescent="0.2">
      <c r="A2541">
        <v>166</v>
      </c>
      <c r="B2541" s="1" t="s">
        <v>6816</v>
      </c>
      <c r="C2541" t="s">
        <v>1027</v>
      </c>
      <c r="D2541" s="9" t="s">
        <v>6817</v>
      </c>
      <c r="E2541" s="9" t="s">
        <v>876</v>
      </c>
      <c r="F2541" s="9" t="s">
        <v>532</v>
      </c>
      <c r="G2541" s="10">
        <v>5</v>
      </c>
      <c r="H2541" s="10" t="s">
        <v>342</v>
      </c>
      <c r="I2541" s="10">
        <v>1945</v>
      </c>
      <c r="J2541" s="11" t="s">
        <v>6814</v>
      </c>
      <c r="K2541" s="12" t="s">
        <v>237</v>
      </c>
      <c r="L2541" s="13" t="s">
        <v>6818</v>
      </c>
      <c r="M2541" t="s">
        <v>753</v>
      </c>
      <c r="S2541" s="9"/>
      <c r="T2541">
        <v>7</v>
      </c>
      <c r="U2541" s="210" t="s">
        <v>6438</v>
      </c>
      <c r="V2541" s="14">
        <v>0</v>
      </c>
      <c r="W2541" s="14">
        <v>1</v>
      </c>
      <c r="X2541" s="14" t="s">
        <v>294</v>
      </c>
      <c r="Y2541" t="s">
        <v>3992</v>
      </c>
      <c r="Z2541" t="s">
        <v>1419</v>
      </c>
      <c r="AA2541">
        <f t="shared" si="39"/>
        <v>3</v>
      </c>
    </row>
    <row r="2542" spans="1:27" x14ac:dyDescent="0.2">
      <c r="A2542">
        <v>7148</v>
      </c>
      <c r="B2542" s="1" t="s">
        <v>7670</v>
      </c>
      <c r="C2542" t="s">
        <v>1027</v>
      </c>
      <c r="D2542" s="9" t="s">
        <v>7671</v>
      </c>
      <c r="E2542" s="9" t="s">
        <v>876</v>
      </c>
      <c r="F2542" s="9" t="s">
        <v>532</v>
      </c>
      <c r="G2542" s="10">
        <v>5</v>
      </c>
      <c r="H2542" s="10" t="s">
        <v>342</v>
      </c>
      <c r="I2542" s="10">
        <v>1945</v>
      </c>
      <c r="J2542" s="11" t="s">
        <v>6814</v>
      </c>
      <c r="K2542" s="12" t="s">
        <v>237</v>
      </c>
      <c r="L2542" s="13" t="s">
        <v>6818</v>
      </c>
      <c r="M2542" t="s">
        <v>753</v>
      </c>
      <c r="S2542" s="9"/>
      <c r="T2542">
        <v>7</v>
      </c>
      <c r="U2542" s="210" t="s">
        <v>6438</v>
      </c>
      <c r="V2542" s="14">
        <v>0</v>
      </c>
      <c r="W2542" s="14">
        <v>1</v>
      </c>
      <c r="X2542" s="14" t="s">
        <v>294</v>
      </c>
      <c r="Y2542" t="s">
        <v>3992</v>
      </c>
      <c r="Z2542" t="s">
        <v>1419</v>
      </c>
      <c r="AA2542">
        <f t="shared" si="39"/>
        <v>2</v>
      </c>
    </row>
    <row r="2543" spans="1:27" x14ac:dyDescent="0.2">
      <c r="A2543">
        <v>475</v>
      </c>
      <c r="B2543" s="1" t="s">
        <v>7675</v>
      </c>
      <c r="C2543" t="s">
        <v>1027</v>
      </c>
      <c r="D2543" s="9" t="s">
        <v>2655</v>
      </c>
      <c r="E2543" s="9" t="s">
        <v>876</v>
      </c>
      <c r="F2543" s="9" t="s">
        <v>1416</v>
      </c>
      <c r="G2543" s="10">
        <v>5</v>
      </c>
      <c r="H2543" s="10" t="s">
        <v>342</v>
      </c>
      <c r="I2543" s="10">
        <v>1945</v>
      </c>
      <c r="J2543" s="11" t="s">
        <v>6814</v>
      </c>
      <c r="K2543" s="12" t="s">
        <v>237</v>
      </c>
      <c r="L2543" s="13" t="s">
        <v>6818</v>
      </c>
      <c r="M2543" t="s">
        <v>753</v>
      </c>
      <c r="S2543" s="9"/>
      <c r="T2543">
        <v>7</v>
      </c>
      <c r="U2543" s="210" t="s">
        <v>6438</v>
      </c>
      <c r="V2543" s="14">
        <v>1</v>
      </c>
      <c r="W2543" s="14">
        <v>1</v>
      </c>
      <c r="X2543" s="14" t="s">
        <v>270</v>
      </c>
      <c r="Y2543">
        <v>45</v>
      </c>
      <c r="Z2543" t="s">
        <v>1419</v>
      </c>
      <c r="AA2543">
        <f t="shared" si="39"/>
        <v>2</v>
      </c>
    </row>
    <row r="2544" spans="1:27" x14ac:dyDescent="0.2">
      <c r="A2544">
        <v>557</v>
      </c>
      <c r="B2544" s="1" t="s">
        <v>7676</v>
      </c>
      <c r="C2544" t="s">
        <v>1027</v>
      </c>
      <c r="D2544" s="9" t="s">
        <v>4589</v>
      </c>
      <c r="E2544" s="9" t="s">
        <v>876</v>
      </c>
      <c r="F2544" s="9" t="s">
        <v>1416</v>
      </c>
      <c r="G2544" s="10">
        <v>5</v>
      </c>
      <c r="H2544" s="10" t="s">
        <v>342</v>
      </c>
      <c r="I2544" s="10">
        <v>1945</v>
      </c>
      <c r="J2544" s="11" t="s">
        <v>6814</v>
      </c>
      <c r="K2544" s="12" t="s">
        <v>237</v>
      </c>
      <c r="L2544" s="13" t="s">
        <v>6818</v>
      </c>
      <c r="M2544" t="s">
        <v>753</v>
      </c>
      <c r="S2544" s="9"/>
      <c r="T2544">
        <v>7</v>
      </c>
      <c r="U2544" s="210" t="s">
        <v>6438</v>
      </c>
      <c r="V2544" s="14">
        <v>1</v>
      </c>
      <c r="W2544" s="14">
        <v>1</v>
      </c>
      <c r="X2544" s="14" t="s">
        <v>270</v>
      </c>
      <c r="Y2544">
        <v>45</v>
      </c>
      <c r="Z2544" t="s">
        <v>1419</v>
      </c>
      <c r="AA2544">
        <f t="shared" si="39"/>
        <v>2</v>
      </c>
    </row>
    <row r="2545" spans="1:27" x14ac:dyDescent="0.2">
      <c r="A2545">
        <v>2831</v>
      </c>
      <c r="B2545" s="1" t="s">
        <v>7668</v>
      </c>
      <c r="C2545" t="s">
        <v>1027</v>
      </c>
      <c r="D2545" s="9" t="s">
        <v>3971</v>
      </c>
      <c r="E2545" s="9" t="s">
        <v>876</v>
      </c>
      <c r="F2545" s="9" t="s">
        <v>1416</v>
      </c>
      <c r="G2545" s="10">
        <v>5</v>
      </c>
      <c r="H2545" s="10" t="s">
        <v>342</v>
      </c>
      <c r="I2545" s="10">
        <v>1945</v>
      </c>
      <c r="J2545" s="11" t="s">
        <v>6814</v>
      </c>
      <c r="K2545" s="12" t="s">
        <v>237</v>
      </c>
      <c r="L2545" s="13" t="s">
        <v>6818</v>
      </c>
      <c r="M2545" t="s">
        <v>753</v>
      </c>
      <c r="S2545" s="9"/>
      <c r="T2545">
        <v>7</v>
      </c>
      <c r="U2545" s="210" t="s">
        <v>6438</v>
      </c>
      <c r="V2545" s="14">
        <v>1</v>
      </c>
      <c r="W2545" s="14">
        <v>1</v>
      </c>
      <c r="X2545" s="14" t="s">
        <v>270</v>
      </c>
      <c r="Y2545" t="s">
        <v>1232</v>
      </c>
      <c r="Z2545" t="s">
        <v>1419</v>
      </c>
      <c r="AA2545">
        <f t="shared" si="39"/>
        <v>2</v>
      </c>
    </row>
    <row r="2546" spans="1:27" x14ac:dyDescent="0.2">
      <c r="A2546">
        <v>566</v>
      </c>
      <c r="B2546" s="1" t="s">
        <v>7677</v>
      </c>
      <c r="C2546" t="s">
        <v>1027</v>
      </c>
      <c r="D2546" s="9" t="s">
        <v>4589</v>
      </c>
      <c r="E2546" s="9" t="s">
        <v>876</v>
      </c>
      <c r="F2546" s="9" t="s">
        <v>1416</v>
      </c>
      <c r="G2546" s="10">
        <v>5</v>
      </c>
      <c r="H2546" s="10" t="s">
        <v>342</v>
      </c>
      <c r="I2546" s="10">
        <v>1945</v>
      </c>
      <c r="J2546" s="11" t="s">
        <v>6814</v>
      </c>
      <c r="K2546" s="12" t="s">
        <v>237</v>
      </c>
      <c r="L2546" s="13" t="s">
        <v>6818</v>
      </c>
      <c r="M2546" t="s">
        <v>753</v>
      </c>
      <c r="S2546" s="9"/>
      <c r="T2546">
        <v>7</v>
      </c>
      <c r="U2546" s="210" t="s">
        <v>6438</v>
      </c>
      <c r="V2546" s="14">
        <v>1</v>
      </c>
      <c r="W2546" s="14">
        <v>1</v>
      </c>
      <c r="X2546" s="14" t="s">
        <v>270</v>
      </c>
      <c r="Y2546">
        <v>45</v>
      </c>
      <c r="Z2546" t="s">
        <v>1419</v>
      </c>
      <c r="AA2546">
        <f t="shared" si="39"/>
        <v>2</v>
      </c>
    </row>
    <row r="2547" spans="1:27" x14ac:dyDescent="0.2">
      <c r="A2547">
        <v>3486</v>
      </c>
      <c r="B2547" s="1" t="s">
        <v>7687</v>
      </c>
      <c r="C2547" t="s">
        <v>1027</v>
      </c>
      <c r="D2547" s="9">
        <v>110</v>
      </c>
      <c r="E2547" s="9" t="s">
        <v>876</v>
      </c>
      <c r="F2547" s="9" t="s">
        <v>1416</v>
      </c>
      <c r="G2547" s="10">
        <v>5</v>
      </c>
      <c r="H2547" s="10" t="s">
        <v>342</v>
      </c>
      <c r="I2547" s="10">
        <v>1945</v>
      </c>
      <c r="J2547" s="11" t="s">
        <v>6814</v>
      </c>
      <c r="K2547" s="12" t="s">
        <v>237</v>
      </c>
      <c r="L2547" s="13" t="s">
        <v>7688</v>
      </c>
      <c r="M2547" t="s">
        <v>290</v>
      </c>
      <c r="O2547" t="s">
        <v>620</v>
      </c>
      <c r="S2547" s="9"/>
      <c r="T2547">
        <v>7</v>
      </c>
      <c r="U2547" s="210" t="s">
        <v>6438</v>
      </c>
      <c r="V2547" s="14">
        <v>1</v>
      </c>
      <c r="W2547" s="14">
        <v>1</v>
      </c>
      <c r="X2547" s="14" t="s">
        <v>270</v>
      </c>
      <c r="Y2547">
        <v>110</v>
      </c>
      <c r="Z2547" t="s">
        <v>1419</v>
      </c>
      <c r="AA2547">
        <f t="shared" si="39"/>
        <v>1</v>
      </c>
    </row>
    <row r="2548" spans="1:27" x14ac:dyDescent="0.2">
      <c r="A2548">
        <v>40</v>
      </c>
      <c r="B2548" s="1" t="s">
        <v>6812</v>
      </c>
      <c r="C2548" t="s">
        <v>1511</v>
      </c>
      <c r="D2548" s="9" t="s">
        <v>6813</v>
      </c>
      <c r="E2548" s="9" t="s">
        <v>259</v>
      </c>
      <c r="F2548" s="9" t="s">
        <v>883</v>
      </c>
      <c r="G2548" s="10">
        <v>5</v>
      </c>
      <c r="H2548" s="10" t="s">
        <v>342</v>
      </c>
      <c r="I2548" s="10">
        <v>1945</v>
      </c>
      <c r="J2548" s="11" t="s">
        <v>6814</v>
      </c>
      <c r="K2548" s="12" t="s">
        <v>237</v>
      </c>
      <c r="L2548" s="13" t="s">
        <v>6815</v>
      </c>
      <c r="M2548" t="s">
        <v>290</v>
      </c>
      <c r="N2548" t="s">
        <v>291</v>
      </c>
      <c r="O2548" t="s">
        <v>498</v>
      </c>
      <c r="S2548" s="9"/>
      <c r="T2548">
        <v>7</v>
      </c>
      <c r="U2548" s="210" t="s">
        <v>6438</v>
      </c>
      <c r="V2548" s="14">
        <v>0</v>
      </c>
      <c r="W2548" s="14">
        <v>1</v>
      </c>
      <c r="X2548" s="14" t="s">
        <v>270</v>
      </c>
      <c r="Y2548">
        <v>254</v>
      </c>
      <c r="Z2548" t="s">
        <v>271</v>
      </c>
      <c r="AA2548">
        <f t="shared" si="39"/>
        <v>8</v>
      </c>
    </row>
    <row r="2549" spans="1:27" x14ac:dyDescent="0.2">
      <c r="A2549">
        <v>5673</v>
      </c>
      <c r="B2549" s="1" t="s">
        <v>7678</v>
      </c>
      <c r="C2549" t="s">
        <v>6060</v>
      </c>
      <c r="D2549" s="9" t="s">
        <v>7679</v>
      </c>
      <c r="E2549" s="9" t="s">
        <v>259</v>
      </c>
      <c r="F2549" s="9" t="s">
        <v>1885</v>
      </c>
      <c r="G2549" s="10">
        <v>5</v>
      </c>
      <c r="H2549" s="10" t="s">
        <v>342</v>
      </c>
      <c r="I2549" s="10">
        <v>1945</v>
      </c>
      <c r="J2549" s="11" t="s">
        <v>6814</v>
      </c>
      <c r="K2549" s="12" t="s">
        <v>237</v>
      </c>
      <c r="L2549" s="13" t="s">
        <v>7680</v>
      </c>
      <c r="M2549" t="s">
        <v>781</v>
      </c>
      <c r="S2549" s="9"/>
      <c r="T2549">
        <v>7</v>
      </c>
      <c r="U2549" s="210" t="s">
        <v>6438</v>
      </c>
      <c r="V2549" s="14">
        <v>0</v>
      </c>
      <c r="W2549" s="14">
        <v>0</v>
      </c>
      <c r="X2549" s="14" t="s">
        <v>294</v>
      </c>
      <c r="Y2549" t="s">
        <v>7679</v>
      </c>
      <c r="Z2549" t="s">
        <v>18167</v>
      </c>
      <c r="AA2549">
        <f t="shared" si="39"/>
        <v>1</v>
      </c>
    </row>
    <row r="2550" spans="1:27" x14ac:dyDescent="0.2">
      <c r="A2550">
        <v>2605</v>
      </c>
      <c r="B2550" s="1" t="s">
        <v>7669</v>
      </c>
      <c r="C2550" t="s">
        <v>507</v>
      </c>
      <c r="D2550" s="9" t="s">
        <v>5651</v>
      </c>
      <c r="E2550" s="9" t="s">
        <v>259</v>
      </c>
      <c r="F2550" s="9" t="s">
        <v>532</v>
      </c>
      <c r="G2550" s="10">
        <v>5</v>
      </c>
      <c r="H2550" s="10" t="s">
        <v>342</v>
      </c>
      <c r="I2550" s="10">
        <v>1945</v>
      </c>
      <c r="J2550" s="11" t="s">
        <v>6814</v>
      </c>
      <c r="K2550" s="12" t="s">
        <v>237</v>
      </c>
      <c r="L2550" s="13" t="s">
        <v>6818</v>
      </c>
      <c r="M2550" t="s">
        <v>781</v>
      </c>
      <c r="S2550" s="9"/>
      <c r="T2550">
        <v>7</v>
      </c>
      <c r="U2550" s="210" t="s">
        <v>6438</v>
      </c>
      <c r="V2550" s="14">
        <v>0</v>
      </c>
      <c r="W2550" s="14">
        <v>1</v>
      </c>
      <c r="X2550" s="14" t="s">
        <v>294</v>
      </c>
      <c r="Y2550" t="s">
        <v>4636</v>
      </c>
      <c r="Z2550" t="s">
        <v>18167</v>
      </c>
      <c r="AA2550">
        <f t="shared" si="39"/>
        <v>2</v>
      </c>
    </row>
    <row r="2551" spans="1:27" x14ac:dyDescent="0.2">
      <c r="A2551">
        <v>6754</v>
      </c>
      <c r="B2551" s="1" t="s">
        <v>7683</v>
      </c>
      <c r="C2551" t="s">
        <v>3985</v>
      </c>
      <c r="D2551" s="9" t="s">
        <v>4636</v>
      </c>
      <c r="E2551" s="9" t="s">
        <v>259</v>
      </c>
      <c r="F2551" s="9" t="s">
        <v>532</v>
      </c>
      <c r="G2551" s="10">
        <v>5</v>
      </c>
      <c r="H2551" s="10" t="s">
        <v>342</v>
      </c>
      <c r="I2551" s="10">
        <v>1945</v>
      </c>
      <c r="J2551" s="11" t="s">
        <v>6814</v>
      </c>
      <c r="K2551" s="12" t="s">
        <v>237</v>
      </c>
      <c r="L2551" s="13" t="s">
        <v>7684</v>
      </c>
      <c r="M2551" t="s">
        <v>290</v>
      </c>
      <c r="N2551" t="s">
        <v>291</v>
      </c>
      <c r="O2551" t="s">
        <v>498</v>
      </c>
      <c r="S2551" s="9"/>
      <c r="T2551">
        <v>7</v>
      </c>
      <c r="U2551" s="210" t="s">
        <v>6438</v>
      </c>
      <c r="V2551" s="14">
        <v>0</v>
      </c>
      <c r="W2551" s="14">
        <v>1</v>
      </c>
      <c r="X2551" s="14" t="s">
        <v>294</v>
      </c>
      <c r="Y2551" t="s">
        <v>4636</v>
      </c>
      <c r="Z2551" t="s">
        <v>18167</v>
      </c>
      <c r="AA2551">
        <f t="shared" si="39"/>
        <v>1</v>
      </c>
    </row>
    <row r="2552" spans="1:27" x14ac:dyDescent="0.2">
      <c r="A2552">
        <v>5457</v>
      </c>
      <c r="B2552" s="1" t="s">
        <v>7667</v>
      </c>
      <c r="C2552" t="s">
        <v>1027</v>
      </c>
      <c r="D2552" s="9" t="s">
        <v>3461</v>
      </c>
      <c r="E2552" s="9" t="s">
        <v>876</v>
      </c>
      <c r="F2552" s="9" t="s">
        <v>1416</v>
      </c>
      <c r="G2552" s="10">
        <v>5</v>
      </c>
      <c r="H2552" s="10" t="s">
        <v>342</v>
      </c>
      <c r="I2552" s="10">
        <v>1945</v>
      </c>
      <c r="J2552" s="11" t="s">
        <v>6814</v>
      </c>
      <c r="K2552" s="12" t="s">
        <v>237</v>
      </c>
      <c r="L2552" s="13" t="s">
        <v>6818</v>
      </c>
      <c r="M2552" t="s">
        <v>753</v>
      </c>
      <c r="S2552" s="9"/>
      <c r="T2552">
        <v>7</v>
      </c>
      <c r="U2552" s="210" t="s">
        <v>6438</v>
      </c>
      <c r="V2552" s="14">
        <v>1</v>
      </c>
      <c r="W2552" s="14">
        <v>1</v>
      </c>
      <c r="X2552" s="14" t="s">
        <v>270</v>
      </c>
      <c r="Y2552" t="s">
        <v>1232</v>
      </c>
      <c r="Z2552" t="s">
        <v>271</v>
      </c>
      <c r="AA2552">
        <f t="shared" si="39"/>
        <v>2</v>
      </c>
    </row>
    <row r="2553" spans="1:27" x14ac:dyDescent="0.2">
      <c r="A2553">
        <v>2643</v>
      </c>
      <c r="B2553" s="1" t="s">
        <v>7672</v>
      </c>
      <c r="C2553" t="s">
        <v>1352</v>
      </c>
      <c r="D2553" s="9" t="s">
        <v>1445</v>
      </c>
      <c r="E2553" s="9" t="s">
        <v>876</v>
      </c>
      <c r="F2553" s="9" t="s">
        <v>260</v>
      </c>
      <c r="G2553" s="10">
        <v>5</v>
      </c>
      <c r="H2553" s="10" t="s">
        <v>342</v>
      </c>
      <c r="I2553" s="10">
        <v>1945</v>
      </c>
      <c r="J2553" s="11" t="s">
        <v>6814</v>
      </c>
      <c r="K2553" s="12" t="s">
        <v>237</v>
      </c>
      <c r="L2553" s="13" t="s">
        <v>6818</v>
      </c>
      <c r="M2553" t="s">
        <v>753</v>
      </c>
      <c r="S2553" s="9"/>
      <c r="T2553">
        <v>7</v>
      </c>
      <c r="U2553" s="210" t="s">
        <v>6438</v>
      </c>
      <c r="V2553" s="14">
        <v>1</v>
      </c>
      <c r="W2553" s="14">
        <v>1</v>
      </c>
      <c r="X2553" s="14" t="s">
        <v>270</v>
      </c>
      <c r="Y2553">
        <v>684</v>
      </c>
      <c r="Z2553" t="s">
        <v>271</v>
      </c>
      <c r="AA2553">
        <f t="shared" si="39"/>
        <v>2</v>
      </c>
    </row>
    <row r="2554" spans="1:27" x14ac:dyDescent="0.2">
      <c r="A2554">
        <v>637</v>
      </c>
      <c r="B2554" s="1" t="s">
        <v>7673</v>
      </c>
      <c r="C2554" t="s">
        <v>1352</v>
      </c>
      <c r="D2554" s="9" t="s">
        <v>1445</v>
      </c>
      <c r="E2554" s="9" t="s">
        <v>876</v>
      </c>
      <c r="F2554" s="9" t="s">
        <v>260</v>
      </c>
      <c r="G2554" s="10">
        <v>5</v>
      </c>
      <c r="H2554" s="10" t="s">
        <v>342</v>
      </c>
      <c r="I2554" s="10">
        <v>1945</v>
      </c>
      <c r="J2554" s="11" t="s">
        <v>6814</v>
      </c>
      <c r="K2554" s="12" t="s">
        <v>237</v>
      </c>
      <c r="L2554" s="13" t="s">
        <v>6818</v>
      </c>
      <c r="M2554" t="s">
        <v>753</v>
      </c>
      <c r="S2554" s="9"/>
      <c r="T2554">
        <v>7</v>
      </c>
      <c r="U2554" s="210" t="s">
        <v>6438</v>
      </c>
      <c r="V2554" s="14">
        <v>1</v>
      </c>
      <c r="W2554" s="14">
        <v>1</v>
      </c>
      <c r="X2554" s="14" t="s">
        <v>270</v>
      </c>
      <c r="Y2554">
        <v>684</v>
      </c>
      <c r="Z2554" t="s">
        <v>271</v>
      </c>
      <c r="AA2554">
        <f t="shared" si="39"/>
        <v>2</v>
      </c>
    </row>
    <row r="2555" spans="1:27" x14ac:dyDescent="0.2">
      <c r="A2555">
        <v>6737</v>
      </c>
      <c r="B2555" s="1" t="s">
        <v>7685</v>
      </c>
      <c r="C2555" t="s">
        <v>1352</v>
      </c>
      <c r="D2555" s="9">
        <v>684</v>
      </c>
      <c r="E2555" s="9" t="s">
        <v>876</v>
      </c>
      <c r="F2555" s="9" t="s">
        <v>260</v>
      </c>
      <c r="G2555" s="10">
        <v>5</v>
      </c>
      <c r="H2555" s="10" t="s">
        <v>342</v>
      </c>
      <c r="I2555" s="10">
        <v>1945</v>
      </c>
      <c r="J2555" s="11" t="s">
        <v>6814</v>
      </c>
      <c r="K2555" s="12" t="s">
        <v>237</v>
      </c>
      <c r="L2555" s="13" t="s">
        <v>6818</v>
      </c>
      <c r="M2555" t="s">
        <v>753</v>
      </c>
      <c r="S2555" s="9"/>
      <c r="T2555">
        <v>7</v>
      </c>
      <c r="U2555" s="210" t="s">
        <v>6438</v>
      </c>
      <c r="V2555" s="14">
        <v>1</v>
      </c>
      <c r="W2555" s="14">
        <v>1</v>
      </c>
      <c r="X2555" s="14" t="s">
        <v>270</v>
      </c>
      <c r="Y2555">
        <v>684</v>
      </c>
      <c r="Z2555" t="s">
        <v>271</v>
      </c>
      <c r="AA2555">
        <f t="shared" si="39"/>
        <v>1</v>
      </c>
    </row>
    <row r="2556" spans="1:27" x14ac:dyDescent="0.2">
      <c r="A2556">
        <v>6741</v>
      </c>
      <c r="B2556" s="1" t="s">
        <v>7686</v>
      </c>
      <c r="C2556" t="s">
        <v>1798</v>
      </c>
      <c r="D2556" s="9">
        <v>684</v>
      </c>
      <c r="E2556" s="9" t="s">
        <v>876</v>
      </c>
      <c r="F2556" s="9" t="s">
        <v>260</v>
      </c>
      <c r="G2556" s="10">
        <v>5</v>
      </c>
      <c r="H2556" s="10" t="s">
        <v>342</v>
      </c>
      <c r="I2556" s="10">
        <v>1945</v>
      </c>
      <c r="J2556" s="11" t="s">
        <v>6814</v>
      </c>
      <c r="K2556" s="12" t="s">
        <v>237</v>
      </c>
      <c r="L2556" s="13" t="s">
        <v>6818</v>
      </c>
      <c r="M2556" t="s">
        <v>753</v>
      </c>
      <c r="S2556" s="9"/>
      <c r="T2556">
        <v>7</v>
      </c>
      <c r="U2556" s="210" t="s">
        <v>6438</v>
      </c>
      <c r="V2556" s="14">
        <v>1</v>
      </c>
      <c r="W2556" s="14">
        <v>1</v>
      </c>
      <c r="X2556" s="14" t="s">
        <v>270</v>
      </c>
      <c r="Y2556">
        <v>684</v>
      </c>
      <c r="Z2556" t="s">
        <v>271</v>
      </c>
      <c r="AA2556">
        <f t="shared" si="39"/>
        <v>1</v>
      </c>
    </row>
    <row r="2557" spans="1:27" x14ac:dyDescent="0.2">
      <c r="A2557">
        <v>2744</v>
      </c>
      <c r="B2557" s="1" t="s">
        <v>6819</v>
      </c>
      <c r="C2557" t="s">
        <v>1523</v>
      </c>
      <c r="D2557" s="9" t="s">
        <v>6820</v>
      </c>
      <c r="E2557" s="9" t="s">
        <v>259</v>
      </c>
      <c r="F2557" s="9" t="s">
        <v>312</v>
      </c>
      <c r="G2557" s="10">
        <v>5</v>
      </c>
      <c r="H2557" s="10" t="s">
        <v>342</v>
      </c>
      <c r="I2557" s="10">
        <v>1945</v>
      </c>
      <c r="J2557" s="11" t="s">
        <v>6814</v>
      </c>
      <c r="K2557" s="12" t="s">
        <v>237</v>
      </c>
      <c r="L2557" s="13" t="s">
        <v>7666</v>
      </c>
      <c r="M2557" t="s">
        <v>753</v>
      </c>
      <c r="S2557" s="9"/>
      <c r="T2557">
        <v>7</v>
      </c>
      <c r="U2557" s="210" t="s">
        <v>6438</v>
      </c>
      <c r="V2557" s="14">
        <v>0</v>
      </c>
      <c r="W2557" s="14">
        <v>1</v>
      </c>
      <c r="X2557" s="14" t="s">
        <v>270</v>
      </c>
      <c r="Y2557">
        <v>264</v>
      </c>
      <c r="Z2557" t="s">
        <v>505</v>
      </c>
      <c r="AA2557">
        <f t="shared" si="39"/>
        <v>3</v>
      </c>
    </row>
    <row r="2558" spans="1:27" x14ac:dyDescent="0.2">
      <c r="A2558">
        <v>7741</v>
      </c>
      <c r="B2558" s="1" t="s">
        <v>7674</v>
      </c>
      <c r="C2558" t="s">
        <v>1523</v>
      </c>
      <c r="D2558" s="9" t="s">
        <v>3308</v>
      </c>
      <c r="E2558" s="9" t="s">
        <v>259</v>
      </c>
      <c r="F2558" s="9" t="s">
        <v>312</v>
      </c>
      <c r="G2558" s="10">
        <v>5</v>
      </c>
      <c r="H2558" s="10" t="s">
        <v>342</v>
      </c>
      <c r="I2558" s="10">
        <v>1945</v>
      </c>
      <c r="J2558" s="11" t="s">
        <v>6814</v>
      </c>
      <c r="K2558" s="12" t="s">
        <v>237</v>
      </c>
      <c r="L2558" s="13" t="s">
        <v>6818</v>
      </c>
      <c r="M2558" t="s">
        <v>753</v>
      </c>
      <c r="S2558" s="9"/>
      <c r="T2558">
        <v>7</v>
      </c>
      <c r="U2558" s="210" t="s">
        <v>6438</v>
      </c>
      <c r="V2558" s="14">
        <v>0</v>
      </c>
      <c r="W2558" s="14">
        <v>1</v>
      </c>
      <c r="X2558" s="14" t="s">
        <v>270</v>
      </c>
      <c r="Y2558">
        <v>264</v>
      </c>
      <c r="Z2558" t="s">
        <v>505</v>
      </c>
      <c r="AA2558">
        <f t="shared" si="39"/>
        <v>2</v>
      </c>
    </row>
    <row r="2559" spans="1:27" x14ac:dyDescent="0.2">
      <c r="A2559">
        <v>1674</v>
      </c>
      <c r="B2559" s="1" t="s">
        <v>7681</v>
      </c>
      <c r="C2559" t="s">
        <v>2534</v>
      </c>
      <c r="D2559" s="9" t="s">
        <v>1232</v>
      </c>
      <c r="E2559" s="9" t="s">
        <v>876</v>
      </c>
      <c r="F2559" s="9" t="s">
        <v>312</v>
      </c>
      <c r="G2559" s="10">
        <v>5</v>
      </c>
      <c r="H2559" s="10" t="s">
        <v>342</v>
      </c>
      <c r="I2559" s="10">
        <v>1945</v>
      </c>
      <c r="J2559" s="11" t="s">
        <v>6814</v>
      </c>
      <c r="K2559" s="12" t="s">
        <v>237</v>
      </c>
      <c r="L2559" s="13" t="s">
        <v>6818</v>
      </c>
      <c r="M2559" t="s">
        <v>753</v>
      </c>
      <c r="S2559" s="9"/>
      <c r="T2559">
        <v>7</v>
      </c>
      <c r="U2559" s="210" t="s">
        <v>6438</v>
      </c>
      <c r="V2559" s="14">
        <v>1</v>
      </c>
      <c r="W2559" s="14">
        <v>1</v>
      </c>
      <c r="X2559" s="14" t="s">
        <v>270</v>
      </c>
      <c r="Y2559" t="s">
        <v>1232</v>
      </c>
      <c r="Z2559" t="s">
        <v>271</v>
      </c>
      <c r="AA2559">
        <f t="shared" si="39"/>
        <v>1</v>
      </c>
    </row>
    <row r="2560" spans="1:27" x14ac:dyDescent="0.2">
      <c r="A2560">
        <v>276</v>
      </c>
      <c r="B2560" s="1" t="s">
        <v>7689</v>
      </c>
      <c r="C2560" t="s">
        <v>284</v>
      </c>
      <c r="D2560" s="9" t="s">
        <v>7690</v>
      </c>
      <c r="E2560" s="9" t="s">
        <v>259</v>
      </c>
      <c r="F2560" s="9" t="s">
        <v>532</v>
      </c>
      <c r="G2560" s="10">
        <v>6</v>
      </c>
      <c r="H2560" s="10" t="s">
        <v>342</v>
      </c>
      <c r="I2560" s="10">
        <v>1945</v>
      </c>
      <c r="J2560" s="11" t="s">
        <v>7691</v>
      </c>
      <c r="K2560" s="12" t="s">
        <v>237</v>
      </c>
      <c r="L2560" s="13" t="s">
        <v>7692</v>
      </c>
      <c r="M2560" t="s">
        <v>753</v>
      </c>
      <c r="S2560" s="9"/>
      <c r="T2560">
        <v>7</v>
      </c>
      <c r="U2560" s="210" t="s">
        <v>6438</v>
      </c>
      <c r="V2560" s="14">
        <v>0</v>
      </c>
      <c r="W2560" s="14">
        <v>1</v>
      </c>
      <c r="X2560" s="14" t="s">
        <v>294</v>
      </c>
      <c r="Y2560" t="s">
        <v>1242</v>
      </c>
      <c r="Z2560" t="s">
        <v>271</v>
      </c>
      <c r="AA2560">
        <f t="shared" si="39"/>
        <v>4</v>
      </c>
    </row>
    <row r="2561" spans="1:27" x14ac:dyDescent="0.2">
      <c r="A2561">
        <v>1616</v>
      </c>
      <c r="B2561" s="1" t="s">
        <v>7700</v>
      </c>
      <c r="C2561" t="s">
        <v>1523</v>
      </c>
      <c r="D2561" s="9" t="s">
        <v>3774</v>
      </c>
      <c r="E2561" s="9" t="s">
        <v>259</v>
      </c>
      <c r="F2561" s="9" t="s">
        <v>312</v>
      </c>
      <c r="G2561" s="10">
        <v>6</v>
      </c>
      <c r="H2561" s="10" t="s">
        <v>342</v>
      </c>
      <c r="I2561" s="10">
        <v>1945</v>
      </c>
      <c r="J2561" s="11" t="s">
        <v>7691</v>
      </c>
      <c r="K2561" s="12" t="s">
        <v>237</v>
      </c>
      <c r="L2561" s="13" t="s">
        <v>7692</v>
      </c>
      <c r="M2561" t="s">
        <v>753</v>
      </c>
      <c r="S2561" s="9"/>
      <c r="T2561">
        <v>7</v>
      </c>
      <c r="U2561" s="210" t="s">
        <v>6438</v>
      </c>
      <c r="V2561" s="14">
        <v>0</v>
      </c>
      <c r="W2561" s="14">
        <v>1</v>
      </c>
      <c r="X2561" s="14" t="s">
        <v>270</v>
      </c>
      <c r="Y2561">
        <v>264</v>
      </c>
      <c r="Z2561" t="s">
        <v>505</v>
      </c>
      <c r="AA2561">
        <f t="shared" si="39"/>
        <v>2</v>
      </c>
    </row>
    <row r="2562" spans="1:27" x14ac:dyDescent="0.2">
      <c r="A2562">
        <v>864</v>
      </c>
      <c r="B2562" s="1" t="s">
        <v>7699</v>
      </c>
      <c r="C2562" t="s">
        <v>1523</v>
      </c>
      <c r="D2562" s="9" t="s">
        <v>6134</v>
      </c>
      <c r="E2562" s="9" t="s">
        <v>259</v>
      </c>
      <c r="F2562" s="9" t="s">
        <v>312</v>
      </c>
      <c r="G2562" s="10">
        <v>6</v>
      </c>
      <c r="H2562" s="10" t="s">
        <v>342</v>
      </c>
      <c r="I2562" s="10">
        <v>1945</v>
      </c>
      <c r="J2562" s="11" t="s">
        <v>7691</v>
      </c>
      <c r="K2562" s="12" t="s">
        <v>237</v>
      </c>
      <c r="L2562" s="13" t="s">
        <v>7692</v>
      </c>
      <c r="M2562" t="s">
        <v>753</v>
      </c>
      <c r="S2562" s="9"/>
      <c r="T2562">
        <v>7</v>
      </c>
      <c r="U2562" s="210" t="s">
        <v>6438</v>
      </c>
      <c r="V2562" s="14">
        <v>0</v>
      </c>
      <c r="W2562" s="14">
        <v>1</v>
      </c>
      <c r="X2562" s="14" t="s">
        <v>270</v>
      </c>
      <c r="Y2562">
        <v>264</v>
      </c>
      <c r="Z2562" t="s">
        <v>505</v>
      </c>
      <c r="AA2562">
        <f t="shared" ref="AA2562:AA2625" si="40">LEN(D2562)-LEN(SUBSTITUTE(D2562,"/",""))+1</f>
        <v>2</v>
      </c>
    </row>
    <row r="2563" spans="1:27" x14ac:dyDescent="0.2">
      <c r="A2563" s="40">
        <v>5425</v>
      </c>
      <c r="B2563" s="1" t="s">
        <v>7693</v>
      </c>
      <c r="C2563" t="s">
        <v>1027</v>
      </c>
      <c r="D2563" s="9" t="s">
        <v>7694</v>
      </c>
      <c r="E2563" s="9" t="s">
        <v>259</v>
      </c>
      <c r="F2563" s="9" t="s">
        <v>1416</v>
      </c>
      <c r="G2563" s="10">
        <v>6</v>
      </c>
      <c r="H2563" s="10" t="s">
        <v>342</v>
      </c>
      <c r="I2563" s="10">
        <v>1945</v>
      </c>
      <c r="J2563" s="11" t="s">
        <v>7691</v>
      </c>
      <c r="K2563" s="12" t="s">
        <v>237</v>
      </c>
      <c r="L2563" s="13" t="s">
        <v>7695</v>
      </c>
      <c r="M2563" t="s">
        <v>290</v>
      </c>
      <c r="N2563" t="s">
        <v>291</v>
      </c>
      <c r="O2563" t="s">
        <v>498</v>
      </c>
      <c r="S2563" s="9"/>
      <c r="T2563">
        <v>7</v>
      </c>
      <c r="U2563" s="210" t="s">
        <v>6438</v>
      </c>
      <c r="V2563" s="14">
        <v>0</v>
      </c>
      <c r="W2563" s="14">
        <v>1</v>
      </c>
      <c r="X2563" s="14" t="s">
        <v>270</v>
      </c>
      <c r="Y2563">
        <v>464</v>
      </c>
      <c r="Z2563" t="s">
        <v>1419</v>
      </c>
      <c r="AA2563">
        <f t="shared" si="40"/>
        <v>3</v>
      </c>
    </row>
    <row r="2564" spans="1:27" x14ac:dyDescent="0.2">
      <c r="A2564">
        <v>3521</v>
      </c>
      <c r="B2564" s="1" t="s">
        <v>7696</v>
      </c>
      <c r="C2564" t="s">
        <v>2221</v>
      </c>
      <c r="D2564" s="9" t="s">
        <v>7697</v>
      </c>
      <c r="E2564" s="9" t="s">
        <v>259</v>
      </c>
      <c r="F2564" s="9" t="s">
        <v>532</v>
      </c>
      <c r="G2564" s="10">
        <v>6</v>
      </c>
      <c r="H2564" s="10" t="s">
        <v>342</v>
      </c>
      <c r="I2564" s="10">
        <v>1945</v>
      </c>
      <c r="J2564" s="11" t="s">
        <v>7691</v>
      </c>
      <c r="K2564" s="12" t="s">
        <v>237</v>
      </c>
      <c r="L2564" s="13" t="s">
        <v>7698</v>
      </c>
      <c r="M2564" t="s">
        <v>290</v>
      </c>
      <c r="N2564" t="s">
        <v>291</v>
      </c>
      <c r="O2564" t="s">
        <v>292</v>
      </c>
      <c r="S2564" s="9"/>
      <c r="T2564">
        <v>7</v>
      </c>
      <c r="U2564" s="210" t="s">
        <v>6438</v>
      </c>
      <c r="V2564" s="14">
        <v>0</v>
      </c>
      <c r="W2564" s="14">
        <v>1</v>
      </c>
      <c r="X2564" s="14" t="s">
        <v>294</v>
      </c>
      <c r="Y2564" t="s">
        <v>3929</v>
      </c>
      <c r="Z2564" t="s">
        <v>505</v>
      </c>
      <c r="AA2564">
        <f t="shared" si="40"/>
        <v>2</v>
      </c>
    </row>
    <row r="2565" spans="1:27" x14ac:dyDescent="0.2">
      <c r="A2565">
        <v>2858</v>
      </c>
      <c r="B2565" s="1" t="s">
        <v>7701</v>
      </c>
      <c r="C2565" t="s">
        <v>284</v>
      </c>
      <c r="D2565" s="9" t="s">
        <v>6591</v>
      </c>
      <c r="E2565" s="9" t="s">
        <v>259</v>
      </c>
      <c r="F2565" s="9" t="s">
        <v>532</v>
      </c>
      <c r="G2565" s="10">
        <v>7</v>
      </c>
      <c r="H2565" s="10" t="s">
        <v>342</v>
      </c>
      <c r="I2565" s="10">
        <v>1945</v>
      </c>
      <c r="J2565" s="11" t="s">
        <v>7702</v>
      </c>
      <c r="K2565" s="12" t="s">
        <v>237</v>
      </c>
      <c r="L2565" s="13" t="s">
        <v>7703</v>
      </c>
      <c r="M2565" t="s">
        <v>753</v>
      </c>
      <c r="S2565" s="9"/>
      <c r="T2565">
        <v>7</v>
      </c>
      <c r="U2565" s="210" t="s">
        <v>6438</v>
      </c>
      <c r="V2565" s="14">
        <v>0</v>
      </c>
      <c r="W2565" s="14">
        <v>1</v>
      </c>
      <c r="X2565" s="14" t="s">
        <v>294</v>
      </c>
      <c r="Y2565" t="s">
        <v>3625</v>
      </c>
      <c r="Z2565" t="s">
        <v>505</v>
      </c>
      <c r="AA2565">
        <f t="shared" si="40"/>
        <v>2</v>
      </c>
    </row>
    <row r="2566" spans="1:27" x14ac:dyDescent="0.2">
      <c r="A2566">
        <v>5191</v>
      </c>
      <c r="B2566" s="1" t="s">
        <v>7704</v>
      </c>
      <c r="C2566" t="s">
        <v>1027</v>
      </c>
      <c r="D2566" s="9" t="s">
        <v>7705</v>
      </c>
      <c r="E2566" s="9" t="s">
        <v>259</v>
      </c>
      <c r="F2566" s="9" t="s">
        <v>312</v>
      </c>
      <c r="G2566" s="10">
        <v>8</v>
      </c>
      <c r="H2566" s="10" t="s">
        <v>342</v>
      </c>
      <c r="I2566" s="10">
        <v>1945</v>
      </c>
      <c r="J2566" s="11" t="s">
        <v>7706</v>
      </c>
      <c r="K2566" s="12" t="s">
        <v>237</v>
      </c>
      <c r="L2566" s="13" t="s">
        <v>6857</v>
      </c>
      <c r="M2566" t="s">
        <v>290</v>
      </c>
      <c r="N2566" t="s">
        <v>291</v>
      </c>
      <c r="O2566" t="s">
        <v>339</v>
      </c>
      <c r="S2566" s="9"/>
      <c r="T2566">
        <v>7</v>
      </c>
      <c r="U2566" s="210" t="s">
        <v>6438</v>
      </c>
      <c r="V2566" s="14">
        <v>0</v>
      </c>
      <c r="W2566" s="14">
        <v>1</v>
      </c>
      <c r="X2566" s="14" t="s">
        <v>270</v>
      </c>
      <c r="Y2566" t="s">
        <v>4806</v>
      </c>
      <c r="Z2566" t="s">
        <v>271</v>
      </c>
      <c r="AA2566">
        <f t="shared" si="40"/>
        <v>2</v>
      </c>
    </row>
    <row r="2567" spans="1:27" x14ac:dyDescent="0.2">
      <c r="A2567">
        <v>2411</v>
      </c>
      <c r="B2567" s="1" t="s">
        <v>6858</v>
      </c>
      <c r="C2567" t="s">
        <v>2040</v>
      </c>
      <c r="D2567" s="9" t="s">
        <v>6859</v>
      </c>
      <c r="E2567" s="9" t="s">
        <v>259</v>
      </c>
      <c r="F2567" s="9" t="s">
        <v>721</v>
      </c>
      <c r="G2567" s="10">
        <v>9</v>
      </c>
      <c r="H2567" s="10" t="s">
        <v>342</v>
      </c>
      <c r="I2567" s="10">
        <v>1945</v>
      </c>
      <c r="J2567" s="11" t="s">
        <v>6860</v>
      </c>
      <c r="K2567" s="12" t="s">
        <v>237</v>
      </c>
      <c r="L2567" s="13" t="s">
        <v>18483</v>
      </c>
      <c r="M2567" t="s">
        <v>290</v>
      </c>
      <c r="N2567" t="s">
        <v>291</v>
      </c>
      <c r="O2567" t="s">
        <v>695</v>
      </c>
      <c r="S2567" s="9"/>
      <c r="T2567">
        <v>7</v>
      </c>
      <c r="U2567" s="210" t="s">
        <v>6438</v>
      </c>
      <c r="V2567" s="14">
        <v>0</v>
      </c>
      <c r="W2567" s="14">
        <v>1</v>
      </c>
      <c r="X2567" s="14" t="s">
        <v>270</v>
      </c>
      <c r="Y2567">
        <v>608</v>
      </c>
      <c r="Z2567" t="s">
        <v>271</v>
      </c>
      <c r="AA2567">
        <f t="shared" si="40"/>
        <v>2</v>
      </c>
    </row>
    <row r="2568" spans="1:27" x14ac:dyDescent="0.2">
      <c r="A2568">
        <v>6704</v>
      </c>
      <c r="B2568" s="1" t="s">
        <v>6861</v>
      </c>
      <c r="C2568" t="s">
        <v>1027</v>
      </c>
      <c r="D2568" s="9" t="s">
        <v>6862</v>
      </c>
      <c r="E2568" s="9" t="s">
        <v>876</v>
      </c>
      <c r="F2568" s="9" t="s">
        <v>776</v>
      </c>
      <c r="G2568" s="10">
        <v>10</v>
      </c>
      <c r="H2568" s="10" t="s">
        <v>342</v>
      </c>
      <c r="I2568" s="10">
        <v>1945</v>
      </c>
      <c r="J2568" s="11" t="s">
        <v>6863</v>
      </c>
      <c r="K2568" s="12" t="s">
        <v>237</v>
      </c>
      <c r="L2568" s="13" t="s">
        <v>6864</v>
      </c>
      <c r="M2568" t="s">
        <v>290</v>
      </c>
      <c r="N2568" t="s">
        <v>291</v>
      </c>
      <c r="O2568" t="s">
        <v>646</v>
      </c>
      <c r="S2568" s="9"/>
      <c r="T2568">
        <v>7</v>
      </c>
      <c r="U2568" s="210" t="s">
        <v>6438</v>
      </c>
      <c r="V2568" s="14">
        <v>1</v>
      </c>
      <c r="W2568" s="14">
        <v>1</v>
      </c>
      <c r="X2568" s="14" t="s">
        <v>294</v>
      </c>
      <c r="Y2568" t="s">
        <v>6862</v>
      </c>
      <c r="Z2568" t="s">
        <v>1419</v>
      </c>
      <c r="AA2568">
        <f t="shared" si="40"/>
        <v>1</v>
      </c>
    </row>
    <row r="2569" spans="1:27" x14ac:dyDescent="0.2">
      <c r="A2569">
        <v>3509</v>
      </c>
      <c r="B2569" s="1" t="s">
        <v>6865</v>
      </c>
      <c r="C2569" t="s">
        <v>6060</v>
      </c>
      <c r="D2569" s="9" t="s">
        <v>1888</v>
      </c>
      <c r="E2569" s="9" t="s">
        <v>259</v>
      </c>
      <c r="F2569" s="9" t="s">
        <v>1885</v>
      </c>
      <c r="G2569" s="10">
        <v>11</v>
      </c>
      <c r="H2569" s="10" t="s">
        <v>342</v>
      </c>
      <c r="I2569" s="10">
        <v>1945</v>
      </c>
      <c r="J2569" s="11" t="s">
        <v>6866</v>
      </c>
      <c r="K2569" s="12" t="s">
        <v>237</v>
      </c>
      <c r="L2569" s="13" t="s">
        <v>6867</v>
      </c>
      <c r="M2569" t="s">
        <v>781</v>
      </c>
      <c r="S2569" s="9"/>
      <c r="T2569">
        <v>7</v>
      </c>
      <c r="U2569" s="210" t="s">
        <v>6438</v>
      </c>
      <c r="V2569" s="14">
        <v>0</v>
      </c>
      <c r="W2569" s="14">
        <v>1</v>
      </c>
      <c r="X2569" s="14" t="s">
        <v>294</v>
      </c>
      <c r="Y2569" t="s">
        <v>1888</v>
      </c>
      <c r="Z2569" t="s">
        <v>18167</v>
      </c>
      <c r="AA2569">
        <f t="shared" si="40"/>
        <v>1</v>
      </c>
    </row>
    <row r="2570" spans="1:27" x14ac:dyDescent="0.2">
      <c r="A2570">
        <v>4072</v>
      </c>
      <c r="B2570" s="1" t="s">
        <v>6868</v>
      </c>
      <c r="C2570" t="s">
        <v>2534</v>
      </c>
      <c r="D2570" s="9" t="s">
        <v>3929</v>
      </c>
      <c r="E2570" s="9" t="s">
        <v>259</v>
      </c>
      <c r="F2570" s="9" t="s">
        <v>532</v>
      </c>
      <c r="G2570" s="10">
        <v>11</v>
      </c>
      <c r="H2570" s="10" t="s">
        <v>342</v>
      </c>
      <c r="I2570" s="10">
        <v>1945</v>
      </c>
      <c r="J2570" s="11" t="s">
        <v>6866</v>
      </c>
      <c r="K2570" s="12" t="s">
        <v>237</v>
      </c>
      <c r="L2570" s="13" t="s">
        <v>6869</v>
      </c>
      <c r="M2570" t="s">
        <v>290</v>
      </c>
      <c r="N2570" t="s">
        <v>291</v>
      </c>
      <c r="O2570" t="s">
        <v>320</v>
      </c>
      <c r="S2570" s="9"/>
      <c r="T2570">
        <v>7</v>
      </c>
      <c r="U2570" s="210" t="s">
        <v>6438</v>
      </c>
      <c r="V2570" s="14">
        <v>0</v>
      </c>
      <c r="W2570" s="14">
        <v>1</v>
      </c>
      <c r="X2570" s="14" t="s">
        <v>294</v>
      </c>
      <c r="Y2570" t="s">
        <v>3929</v>
      </c>
      <c r="Z2570" t="s">
        <v>271</v>
      </c>
      <c r="AA2570">
        <f t="shared" si="40"/>
        <v>1</v>
      </c>
    </row>
    <row r="2571" spans="1:27" x14ac:dyDescent="0.2">
      <c r="A2571">
        <v>2029</v>
      </c>
      <c r="B2571" s="1" t="s">
        <v>6870</v>
      </c>
      <c r="C2571" t="s">
        <v>284</v>
      </c>
      <c r="D2571" s="9" t="s">
        <v>6129</v>
      </c>
      <c r="E2571" s="9" t="s">
        <v>259</v>
      </c>
      <c r="F2571" s="9" t="s">
        <v>532</v>
      </c>
      <c r="G2571" s="10">
        <v>12</v>
      </c>
      <c r="H2571" s="10" t="s">
        <v>342</v>
      </c>
      <c r="I2571" s="10">
        <v>1945</v>
      </c>
      <c r="J2571" s="11" t="s">
        <v>6871</v>
      </c>
      <c r="K2571" s="12" t="s">
        <v>237</v>
      </c>
      <c r="L2571" s="13" t="s">
        <v>6872</v>
      </c>
      <c r="M2571" t="s">
        <v>290</v>
      </c>
      <c r="N2571" t="s">
        <v>291</v>
      </c>
      <c r="O2571" t="s">
        <v>93</v>
      </c>
      <c r="S2571" s="9"/>
      <c r="T2571">
        <v>7</v>
      </c>
      <c r="U2571" s="210" t="s">
        <v>6438</v>
      </c>
      <c r="V2571" s="14">
        <v>0</v>
      </c>
      <c r="W2571" s="14">
        <v>1</v>
      </c>
      <c r="X2571" s="14" t="s">
        <v>294</v>
      </c>
      <c r="Y2571" t="s">
        <v>1242</v>
      </c>
      <c r="Z2571" t="s">
        <v>271</v>
      </c>
      <c r="AA2571">
        <f t="shared" si="40"/>
        <v>3</v>
      </c>
    </row>
    <row r="2572" spans="1:27" x14ac:dyDescent="0.2">
      <c r="A2572">
        <v>3947</v>
      </c>
      <c r="B2572" s="1" t="s">
        <v>6873</v>
      </c>
      <c r="C2572" t="s">
        <v>1027</v>
      </c>
      <c r="D2572" s="9">
        <v>110</v>
      </c>
      <c r="E2572" s="9" t="s">
        <v>876</v>
      </c>
      <c r="F2572" s="9" t="s">
        <v>1416</v>
      </c>
      <c r="G2572" s="10">
        <v>12</v>
      </c>
      <c r="H2572" s="10" t="s">
        <v>342</v>
      </c>
      <c r="I2572" s="10">
        <v>1945</v>
      </c>
      <c r="J2572" s="11" t="s">
        <v>6871</v>
      </c>
      <c r="K2572" s="12" t="s">
        <v>237</v>
      </c>
      <c r="L2572" s="13" t="s">
        <v>6874</v>
      </c>
      <c r="M2572" t="s">
        <v>263</v>
      </c>
      <c r="N2572" t="s">
        <v>692</v>
      </c>
      <c r="Q2572" t="s">
        <v>672</v>
      </c>
      <c r="S2572" s="9"/>
      <c r="T2572">
        <v>7</v>
      </c>
      <c r="U2572" s="210" t="s">
        <v>6438</v>
      </c>
      <c r="V2572" s="14">
        <v>1</v>
      </c>
      <c r="W2572" s="14">
        <v>1</v>
      </c>
      <c r="X2572" s="14" t="s">
        <v>270</v>
      </c>
      <c r="Y2572">
        <v>110</v>
      </c>
      <c r="Z2572" t="s">
        <v>1419</v>
      </c>
      <c r="AA2572">
        <f t="shared" si="40"/>
        <v>1</v>
      </c>
    </row>
    <row r="2573" spans="1:27" x14ac:dyDescent="0.2">
      <c r="A2573">
        <v>4044</v>
      </c>
      <c r="B2573" s="1" t="s">
        <v>6875</v>
      </c>
      <c r="C2573" t="s">
        <v>1027</v>
      </c>
      <c r="D2573" s="9">
        <v>110</v>
      </c>
      <c r="E2573" s="9" t="s">
        <v>876</v>
      </c>
      <c r="F2573" s="9" t="s">
        <v>1416</v>
      </c>
      <c r="G2573" s="10">
        <v>12</v>
      </c>
      <c r="H2573" s="10" t="s">
        <v>342</v>
      </c>
      <c r="I2573" s="10">
        <v>1945</v>
      </c>
      <c r="J2573" s="11" t="s">
        <v>6871</v>
      </c>
      <c r="K2573" s="12" t="s">
        <v>237</v>
      </c>
      <c r="L2573" s="13" t="s">
        <v>7140</v>
      </c>
      <c r="M2573" t="s">
        <v>263</v>
      </c>
      <c r="N2573" t="s">
        <v>692</v>
      </c>
      <c r="Q2573" t="s">
        <v>672</v>
      </c>
      <c r="S2573" s="9"/>
      <c r="T2573">
        <v>7</v>
      </c>
      <c r="U2573" s="210" t="s">
        <v>6438</v>
      </c>
      <c r="V2573" s="14">
        <v>1</v>
      </c>
      <c r="W2573" s="14">
        <v>1</v>
      </c>
      <c r="X2573" s="14" t="s">
        <v>270</v>
      </c>
      <c r="Y2573">
        <v>110</v>
      </c>
      <c r="Z2573" t="s">
        <v>1419</v>
      </c>
      <c r="AA2573">
        <f t="shared" si="40"/>
        <v>1</v>
      </c>
    </row>
    <row r="2574" spans="1:27" x14ac:dyDescent="0.2">
      <c r="A2574">
        <v>3818</v>
      </c>
      <c r="B2574" s="1" t="s">
        <v>7143</v>
      </c>
      <c r="C2574" t="s">
        <v>2040</v>
      </c>
      <c r="D2574" s="9">
        <v>128</v>
      </c>
      <c r="E2574" s="9" t="s">
        <v>259</v>
      </c>
      <c r="F2574" s="9" t="s">
        <v>721</v>
      </c>
      <c r="G2574" s="10">
        <v>13</v>
      </c>
      <c r="H2574" s="10" t="s">
        <v>342</v>
      </c>
      <c r="I2574" s="10">
        <v>1945</v>
      </c>
      <c r="J2574" s="11" t="s">
        <v>7142</v>
      </c>
      <c r="K2574" s="12" t="s">
        <v>237</v>
      </c>
      <c r="L2574" s="13" t="s">
        <v>6876</v>
      </c>
      <c r="M2574" t="s">
        <v>290</v>
      </c>
      <c r="N2574" t="s">
        <v>291</v>
      </c>
      <c r="O2574" t="s">
        <v>4109</v>
      </c>
      <c r="S2574" s="9"/>
      <c r="T2574">
        <v>7</v>
      </c>
      <c r="U2574" s="210" t="s">
        <v>6438</v>
      </c>
      <c r="V2574" s="14">
        <v>0</v>
      </c>
      <c r="W2574" s="14">
        <v>0</v>
      </c>
      <c r="X2574" s="14" t="s">
        <v>270</v>
      </c>
      <c r="Y2574">
        <v>128</v>
      </c>
      <c r="Z2574" t="s">
        <v>3085</v>
      </c>
      <c r="AA2574">
        <f t="shared" si="40"/>
        <v>1</v>
      </c>
    </row>
    <row r="2575" spans="1:27" x14ac:dyDescent="0.2">
      <c r="A2575">
        <v>6521</v>
      </c>
      <c r="B2575" s="1" t="s">
        <v>7141</v>
      </c>
      <c r="C2575" t="s">
        <v>2040</v>
      </c>
      <c r="D2575" s="9">
        <v>139</v>
      </c>
      <c r="E2575" s="9" t="s">
        <v>259</v>
      </c>
      <c r="F2575" s="9" t="s">
        <v>721</v>
      </c>
      <c r="G2575" s="10">
        <v>13</v>
      </c>
      <c r="H2575" s="10" t="s">
        <v>342</v>
      </c>
      <c r="I2575" s="10">
        <v>1945</v>
      </c>
      <c r="J2575" s="11" t="s">
        <v>7142</v>
      </c>
      <c r="K2575" s="12" t="s">
        <v>237</v>
      </c>
      <c r="L2575" s="13" t="s">
        <v>18484</v>
      </c>
      <c r="M2575" t="s">
        <v>290</v>
      </c>
      <c r="N2575" t="s">
        <v>291</v>
      </c>
      <c r="O2575" t="s">
        <v>292</v>
      </c>
      <c r="S2575" s="9"/>
      <c r="T2575">
        <v>7</v>
      </c>
      <c r="U2575" s="210" t="s">
        <v>6438</v>
      </c>
      <c r="V2575" s="14">
        <v>0</v>
      </c>
      <c r="W2575" s="14">
        <v>0</v>
      </c>
      <c r="X2575" s="14" t="s">
        <v>270</v>
      </c>
      <c r="Y2575">
        <v>139</v>
      </c>
      <c r="Z2575" t="s">
        <v>3085</v>
      </c>
      <c r="AA2575">
        <f t="shared" si="40"/>
        <v>1</v>
      </c>
    </row>
    <row r="2576" spans="1:27" x14ac:dyDescent="0.2">
      <c r="A2576">
        <v>6755</v>
      </c>
      <c r="B2576" s="1" t="s">
        <v>6877</v>
      </c>
      <c r="C2576" t="s">
        <v>6878</v>
      </c>
      <c r="D2576" s="9">
        <v>684</v>
      </c>
      <c r="E2576" s="9" t="s">
        <v>876</v>
      </c>
      <c r="F2576" s="9" t="s">
        <v>260</v>
      </c>
      <c r="G2576" s="10">
        <v>14</v>
      </c>
      <c r="H2576" s="10" t="s">
        <v>342</v>
      </c>
      <c r="I2576" s="10">
        <v>1945</v>
      </c>
      <c r="J2576" s="11" t="s">
        <v>6879</v>
      </c>
      <c r="K2576" s="12" t="s">
        <v>237</v>
      </c>
      <c r="L2576" s="13" t="s">
        <v>6880</v>
      </c>
      <c r="M2576" t="s">
        <v>290</v>
      </c>
      <c r="O2576" t="s">
        <v>316</v>
      </c>
      <c r="S2576" s="9"/>
      <c r="T2576">
        <v>7</v>
      </c>
      <c r="U2576" s="210" t="s">
        <v>6438</v>
      </c>
      <c r="V2576" s="14">
        <v>1</v>
      </c>
      <c r="W2576" s="14">
        <v>1</v>
      </c>
      <c r="X2576" s="14" t="s">
        <v>270</v>
      </c>
      <c r="Y2576">
        <v>684</v>
      </c>
      <c r="Z2576" t="s">
        <v>271</v>
      </c>
      <c r="AA2576">
        <f t="shared" si="40"/>
        <v>1</v>
      </c>
    </row>
    <row r="2577" spans="1:27" x14ac:dyDescent="0.2">
      <c r="A2577">
        <v>617</v>
      </c>
      <c r="B2577" s="1" t="s">
        <v>6885</v>
      </c>
      <c r="C2577" t="s">
        <v>284</v>
      </c>
      <c r="D2577" s="9" t="s">
        <v>6886</v>
      </c>
      <c r="E2577" s="9" t="s">
        <v>259</v>
      </c>
      <c r="F2577" s="9" t="s">
        <v>532</v>
      </c>
      <c r="G2577" s="10">
        <v>15</v>
      </c>
      <c r="H2577" s="10" t="s">
        <v>342</v>
      </c>
      <c r="I2577" s="10">
        <v>1945</v>
      </c>
      <c r="J2577" s="11" t="s">
        <v>6883</v>
      </c>
      <c r="K2577" s="12" t="s">
        <v>237</v>
      </c>
      <c r="L2577" s="13" t="s">
        <v>6887</v>
      </c>
      <c r="M2577" t="s">
        <v>290</v>
      </c>
      <c r="N2577" t="s">
        <v>291</v>
      </c>
      <c r="O2577" t="s">
        <v>695</v>
      </c>
      <c r="S2577" s="9"/>
      <c r="T2577">
        <v>7</v>
      </c>
      <c r="U2577" s="210" t="s">
        <v>6438</v>
      </c>
      <c r="V2577" s="14">
        <v>0</v>
      </c>
      <c r="W2577" s="14">
        <v>1</v>
      </c>
      <c r="X2577" s="14" t="s">
        <v>294</v>
      </c>
      <c r="Y2577" t="s">
        <v>1242</v>
      </c>
      <c r="Z2577" t="s">
        <v>271</v>
      </c>
      <c r="AA2577">
        <f t="shared" si="40"/>
        <v>3</v>
      </c>
    </row>
    <row r="2578" spans="1:27" x14ac:dyDescent="0.2">
      <c r="A2578">
        <v>1878</v>
      </c>
      <c r="B2578" s="1" t="s">
        <v>6881</v>
      </c>
      <c r="C2578" t="s">
        <v>1027</v>
      </c>
      <c r="D2578" s="9" t="s">
        <v>6882</v>
      </c>
      <c r="E2578" s="9" t="s">
        <v>259</v>
      </c>
      <c r="F2578" s="9" t="s">
        <v>1885</v>
      </c>
      <c r="G2578" s="10">
        <v>15</v>
      </c>
      <c r="H2578" s="10" t="s">
        <v>342</v>
      </c>
      <c r="I2578" s="10">
        <v>1945</v>
      </c>
      <c r="J2578" s="11" t="s">
        <v>6883</v>
      </c>
      <c r="K2578" s="12" t="s">
        <v>237</v>
      </c>
      <c r="L2578" s="13" t="s">
        <v>6884</v>
      </c>
      <c r="M2578" t="s">
        <v>781</v>
      </c>
      <c r="S2578" s="9"/>
      <c r="T2578">
        <v>7</v>
      </c>
      <c r="U2578" s="210" t="s">
        <v>6438</v>
      </c>
      <c r="V2578" s="14">
        <v>0</v>
      </c>
      <c r="W2578" s="14">
        <v>1</v>
      </c>
      <c r="X2578" s="14" t="s">
        <v>294</v>
      </c>
      <c r="Y2578" t="s">
        <v>1888</v>
      </c>
      <c r="Z2578" t="s">
        <v>271</v>
      </c>
      <c r="AA2578">
        <f t="shared" si="40"/>
        <v>3</v>
      </c>
    </row>
    <row r="2579" spans="1:27" x14ac:dyDescent="0.2">
      <c r="A2579">
        <v>3752</v>
      </c>
      <c r="B2579" s="1" t="s">
        <v>6891</v>
      </c>
      <c r="C2579" t="s">
        <v>6060</v>
      </c>
      <c r="D2579" s="9" t="s">
        <v>1888</v>
      </c>
      <c r="E2579" s="9" t="s">
        <v>259</v>
      </c>
      <c r="F2579" s="9" t="s">
        <v>1885</v>
      </c>
      <c r="G2579" s="10">
        <v>16</v>
      </c>
      <c r="H2579" s="10" t="s">
        <v>342</v>
      </c>
      <c r="I2579" s="10">
        <v>1945</v>
      </c>
      <c r="J2579" s="11" t="s">
        <v>6889</v>
      </c>
      <c r="K2579" s="12" t="s">
        <v>237</v>
      </c>
      <c r="L2579" s="13" t="s">
        <v>6892</v>
      </c>
      <c r="M2579" t="s">
        <v>334</v>
      </c>
      <c r="S2579" s="9"/>
      <c r="T2579">
        <v>7</v>
      </c>
      <c r="U2579" s="210" t="s">
        <v>6438</v>
      </c>
      <c r="V2579" s="14">
        <v>0</v>
      </c>
      <c r="W2579" s="14">
        <v>0</v>
      </c>
      <c r="X2579" s="14" t="s">
        <v>294</v>
      </c>
      <c r="Y2579" t="s">
        <v>1888</v>
      </c>
      <c r="Z2579" t="s">
        <v>18167</v>
      </c>
      <c r="AA2579">
        <f t="shared" si="40"/>
        <v>1</v>
      </c>
    </row>
    <row r="2580" spans="1:27" x14ac:dyDescent="0.2">
      <c r="A2580">
        <v>2441</v>
      </c>
      <c r="B2580" s="1" t="s">
        <v>6893</v>
      </c>
      <c r="C2580" t="s">
        <v>6060</v>
      </c>
      <c r="D2580" s="9" t="s">
        <v>1888</v>
      </c>
      <c r="E2580" s="9" t="s">
        <v>259</v>
      </c>
      <c r="F2580" s="9" t="s">
        <v>1885</v>
      </c>
      <c r="G2580" s="10">
        <v>16</v>
      </c>
      <c r="H2580" s="10" t="s">
        <v>342</v>
      </c>
      <c r="I2580" s="10">
        <v>1945</v>
      </c>
      <c r="J2580" s="11" t="s">
        <v>6889</v>
      </c>
      <c r="K2580" s="12" t="s">
        <v>237</v>
      </c>
      <c r="L2580" s="13" t="s">
        <v>6892</v>
      </c>
      <c r="M2580" t="s">
        <v>334</v>
      </c>
      <c r="S2580" s="9"/>
      <c r="T2580">
        <v>7</v>
      </c>
      <c r="U2580" s="210" t="s">
        <v>6438</v>
      </c>
      <c r="V2580" s="14">
        <v>0</v>
      </c>
      <c r="W2580" s="14">
        <v>0</v>
      </c>
      <c r="X2580" s="14" t="s">
        <v>294</v>
      </c>
      <c r="Y2580" t="s">
        <v>1888</v>
      </c>
      <c r="Z2580" t="s">
        <v>18167</v>
      </c>
      <c r="AA2580">
        <f t="shared" si="40"/>
        <v>1</v>
      </c>
    </row>
    <row r="2581" spans="1:27" x14ac:dyDescent="0.2">
      <c r="A2581">
        <v>3036</v>
      </c>
      <c r="B2581" s="1" t="s">
        <v>6888</v>
      </c>
      <c r="C2581" t="s">
        <v>3985</v>
      </c>
      <c r="D2581" s="9" t="s">
        <v>4658</v>
      </c>
      <c r="E2581" s="9" t="s">
        <v>259</v>
      </c>
      <c r="F2581" s="9" t="s">
        <v>721</v>
      </c>
      <c r="G2581" s="10">
        <v>16</v>
      </c>
      <c r="H2581" s="10" t="s">
        <v>342</v>
      </c>
      <c r="I2581" s="10">
        <v>1945</v>
      </c>
      <c r="J2581" s="11" t="s">
        <v>6889</v>
      </c>
      <c r="K2581" s="12" t="s">
        <v>237</v>
      </c>
      <c r="L2581" s="13" t="s">
        <v>6890</v>
      </c>
      <c r="M2581" t="s">
        <v>290</v>
      </c>
      <c r="N2581" t="s">
        <v>291</v>
      </c>
      <c r="O2581" t="s">
        <v>520</v>
      </c>
      <c r="S2581" s="9"/>
      <c r="T2581">
        <v>7</v>
      </c>
      <c r="U2581" s="210" t="s">
        <v>6438</v>
      </c>
      <c r="V2581" s="14">
        <v>0</v>
      </c>
      <c r="W2581" s="14">
        <v>1</v>
      </c>
      <c r="X2581" s="14" t="s">
        <v>270</v>
      </c>
      <c r="Y2581">
        <v>162</v>
      </c>
      <c r="Z2581" t="s">
        <v>18167</v>
      </c>
      <c r="AA2581">
        <f t="shared" si="40"/>
        <v>2</v>
      </c>
    </row>
    <row r="2582" spans="1:27" x14ac:dyDescent="0.2">
      <c r="A2582">
        <v>2839</v>
      </c>
      <c r="B2582" s="1" t="s">
        <v>6894</v>
      </c>
      <c r="C2582" t="s">
        <v>2221</v>
      </c>
      <c r="D2582" s="9">
        <v>406</v>
      </c>
      <c r="E2582" s="9" t="s">
        <v>259</v>
      </c>
      <c r="F2582" s="9" t="s">
        <v>312</v>
      </c>
      <c r="G2582" s="10">
        <v>16</v>
      </c>
      <c r="H2582" s="10" t="s">
        <v>342</v>
      </c>
      <c r="I2582" s="10">
        <v>1945</v>
      </c>
      <c r="J2582" s="11" t="s">
        <v>6889</v>
      </c>
      <c r="K2582" s="12" t="s">
        <v>237</v>
      </c>
      <c r="L2582" s="13" t="s">
        <v>7482</v>
      </c>
      <c r="M2582" t="s">
        <v>290</v>
      </c>
      <c r="N2582" t="s">
        <v>291</v>
      </c>
      <c r="O2582" t="s">
        <v>620</v>
      </c>
      <c r="S2582" s="9"/>
      <c r="T2582">
        <v>7</v>
      </c>
      <c r="U2582" s="210" t="s">
        <v>6438</v>
      </c>
      <c r="V2582" s="14">
        <v>0</v>
      </c>
      <c r="W2582" s="14">
        <v>1</v>
      </c>
      <c r="X2582" s="14" t="s">
        <v>270</v>
      </c>
      <c r="Y2582">
        <v>406</v>
      </c>
      <c r="Z2582" t="s">
        <v>505</v>
      </c>
      <c r="AA2582">
        <f t="shared" si="40"/>
        <v>1</v>
      </c>
    </row>
    <row r="2583" spans="1:27" x14ac:dyDescent="0.2">
      <c r="A2583">
        <v>2131</v>
      </c>
      <c r="B2583" s="1" t="s">
        <v>7483</v>
      </c>
      <c r="C2583" t="s">
        <v>6060</v>
      </c>
      <c r="D2583" s="9" t="s">
        <v>1888</v>
      </c>
      <c r="E2583" s="9" t="s">
        <v>259</v>
      </c>
      <c r="F2583" s="9" t="s">
        <v>1885</v>
      </c>
      <c r="G2583" s="10">
        <v>17</v>
      </c>
      <c r="H2583" s="10" t="s">
        <v>342</v>
      </c>
      <c r="I2583" s="10">
        <v>1945</v>
      </c>
      <c r="J2583" s="11" t="s">
        <v>7484</v>
      </c>
      <c r="K2583" s="12" t="s">
        <v>237</v>
      </c>
      <c r="L2583" s="13" t="s">
        <v>7485</v>
      </c>
      <c r="M2583" t="s">
        <v>781</v>
      </c>
      <c r="S2583" s="9"/>
      <c r="T2583">
        <v>7</v>
      </c>
      <c r="U2583" s="210" t="s">
        <v>6438</v>
      </c>
      <c r="V2583" s="14">
        <v>0</v>
      </c>
      <c r="W2583" s="14">
        <v>0</v>
      </c>
      <c r="X2583" s="14" t="s">
        <v>294</v>
      </c>
      <c r="Y2583" t="s">
        <v>1888</v>
      </c>
      <c r="Z2583" t="s">
        <v>18167</v>
      </c>
      <c r="AA2583">
        <f t="shared" si="40"/>
        <v>1</v>
      </c>
    </row>
    <row r="2584" spans="1:27" x14ac:dyDescent="0.2">
      <c r="A2584">
        <v>5187</v>
      </c>
      <c r="B2584" s="1" t="s">
        <v>7486</v>
      </c>
      <c r="C2584" t="s">
        <v>1027</v>
      </c>
      <c r="D2584" s="9">
        <v>110</v>
      </c>
      <c r="E2584" s="9" t="s">
        <v>876</v>
      </c>
      <c r="F2584" s="9" t="s">
        <v>1416</v>
      </c>
      <c r="G2584" s="10">
        <v>17</v>
      </c>
      <c r="H2584" s="10" t="s">
        <v>342</v>
      </c>
      <c r="I2584" s="10">
        <v>1945</v>
      </c>
      <c r="J2584" s="11" t="s">
        <v>7484</v>
      </c>
      <c r="K2584" s="12" t="s">
        <v>237</v>
      </c>
      <c r="L2584" s="13" t="s">
        <v>7487</v>
      </c>
      <c r="M2584" t="s">
        <v>290</v>
      </c>
      <c r="N2584" t="s">
        <v>573</v>
      </c>
      <c r="O2584" t="s">
        <v>2352</v>
      </c>
      <c r="S2584" s="9"/>
      <c r="T2584">
        <v>7</v>
      </c>
      <c r="U2584" s="210" t="s">
        <v>6438</v>
      </c>
      <c r="V2584" s="14">
        <v>1</v>
      </c>
      <c r="W2584" s="14">
        <v>1</v>
      </c>
      <c r="X2584" s="14" t="s">
        <v>270</v>
      </c>
      <c r="Y2584">
        <v>110</v>
      </c>
      <c r="Z2584" t="s">
        <v>1419</v>
      </c>
      <c r="AA2584">
        <f t="shared" si="40"/>
        <v>1</v>
      </c>
    </row>
    <row r="2585" spans="1:27" x14ac:dyDescent="0.2">
      <c r="A2585">
        <v>1018</v>
      </c>
      <c r="B2585" s="1" t="s">
        <v>7488</v>
      </c>
      <c r="C2585" t="s">
        <v>3985</v>
      </c>
      <c r="D2585" s="9" t="s">
        <v>7489</v>
      </c>
      <c r="E2585" s="9" t="s">
        <v>259</v>
      </c>
      <c r="F2585" s="9" t="s">
        <v>721</v>
      </c>
      <c r="G2585" s="10">
        <v>18</v>
      </c>
      <c r="H2585" s="10" t="s">
        <v>342</v>
      </c>
      <c r="I2585" s="10">
        <v>1945</v>
      </c>
      <c r="J2585" s="11" t="s">
        <v>7490</v>
      </c>
      <c r="K2585" s="12" t="s">
        <v>237</v>
      </c>
      <c r="L2585" s="13" t="s">
        <v>18485</v>
      </c>
      <c r="M2585" t="s">
        <v>290</v>
      </c>
      <c r="N2585" t="s">
        <v>291</v>
      </c>
      <c r="O2585" t="s">
        <v>320</v>
      </c>
      <c r="S2585" s="9"/>
      <c r="T2585">
        <v>7</v>
      </c>
      <c r="U2585" s="210" t="s">
        <v>6438</v>
      </c>
      <c r="V2585" s="14">
        <v>0</v>
      </c>
      <c r="W2585" s="14">
        <v>1</v>
      </c>
      <c r="X2585" s="14" t="s">
        <v>270</v>
      </c>
      <c r="Y2585">
        <v>142</v>
      </c>
      <c r="Z2585" t="s">
        <v>18167</v>
      </c>
      <c r="AA2585">
        <f t="shared" si="40"/>
        <v>3</v>
      </c>
    </row>
    <row r="2586" spans="1:27" x14ac:dyDescent="0.2">
      <c r="A2586" s="15">
        <v>5060</v>
      </c>
      <c r="B2586" s="41" t="s">
        <v>7491</v>
      </c>
      <c r="C2586" s="15" t="s">
        <v>5998</v>
      </c>
      <c r="D2586" s="28"/>
      <c r="E2586" s="28" t="s">
        <v>508</v>
      </c>
      <c r="F2586" s="28"/>
      <c r="G2586" s="65">
        <v>18</v>
      </c>
      <c r="H2586" s="65" t="s">
        <v>342</v>
      </c>
      <c r="I2586" s="65">
        <v>1945</v>
      </c>
      <c r="J2586" s="101">
        <v>16636</v>
      </c>
      <c r="K2586" s="68"/>
      <c r="L2586" s="29" t="s">
        <v>7492</v>
      </c>
      <c r="M2586" s="15" t="s">
        <v>290</v>
      </c>
      <c r="N2586" s="15" t="s">
        <v>291</v>
      </c>
      <c r="O2586" s="15" t="s">
        <v>93</v>
      </c>
      <c r="P2586" s="15"/>
      <c r="Q2586" s="15"/>
      <c r="R2586" s="15"/>
      <c r="S2586" s="28"/>
      <c r="T2586" s="15">
        <v>7</v>
      </c>
      <c r="U2586" s="211" t="s">
        <v>6438</v>
      </c>
      <c r="V2586" s="15">
        <v>0</v>
      </c>
      <c r="W2586" s="15">
        <v>0</v>
      </c>
      <c r="X2586" s="15" t="s">
        <v>294</v>
      </c>
      <c r="Y2586" s="15" t="s">
        <v>334</v>
      </c>
      <c r="Z2586" s="15" t="s">
        <v>18167</v>
      </c>
      <c r="AA2586">
        <f t="shared" si="40"/>
        <v>1</v>
      </c>
    </row>
    <row r="2587" spans="1:27" x14ac:dyDescent="0.2">
      <c r="A2587">
        <v>585</v>
      </c>
      <c r="B2587" s="1" t="s">
        <v>7493</v>
      </c>
      <c r="C2587" t="s">
        <v>284</v>
      </c>
      <c r="D2587" s="9" t="s">
        <v>7494</v>
      </c>
      <c r="E2587" s="9" t="s">
        <v>259</v>
      </c>
      <c r="F2587" s="9" t="s">
        <v>532</v>
      </c>
      <c r="G2587" s="10">
        <v>19</v>
      </c>
      <c r="H2587" s="10" t="s">
        <v>342</v>
      </c>
      <c r="I2587" s="10">
        <v>1945</v>
      </c>
      <c r="J2587" s="11" t="s">
        <v>7495</v>
      </c>
      <c r="K2587" s="12" t="s">
        <v>237</v>
      </c>
      <c r="L2587" s="13" t="s">
        <v>6933</v>
      </c>
      <c r="M2587" t="s">
        <v>290</v>
      </c>
      <c r="N2587" t="s">
        <v>291</v>
      </c>
      <c r="O2587" t="s">
        <v>498</v>
      </c>
      <c r="S2587" s="9"/>
      <c r="T2587">
        <v>7</v>
      </c>
      <c r="U2587" s="210" t="s">
        <v>6438</v>
      </c>
      <c r="V2587" s="14">
        <v>0</v>
      </c>
      <c r="W2587" s="14">
        <v>1</v>
      </c>
      <c r="X2587" s="14" t="s">
        <v>294</v>
      </c>
      <c r="Y2587" t="s">
        <v>1242</v>
      </c>
      <c r="Z2587" t="s">
        <v>271</v>
      </c>
      <c r="AA2587">
        <f t="shared" si="40"/>
        <v>5</v>
      </c>
    </row>
    <row r="2588" spans="1:27" x14ac:dyDescent="0.2">
      <c r="A2588">
        <v>4233</v>
      </c>
      <c r="B2588" s="1" t="s">
        <v>7510</v>
      </c>
      <c r="C2588" t="s">
        <v>1352</v>
      </c>
      <c r="D2588" s="9" t="s">
        <v>1047</v>
      </c>
      <c r="E2588" s="9" t="s">
        <v>275</v>
      </c>
      <c r="F2588" s="9" t="s">
        <v>260</v>
      </c>
      <c r="G2588" s="10">
        <v>19</v>
      </c>
      <c r="H2588" s="10" t="s">
        <v>342</v>
      </c>
      <c r="I2588" s="10">
        <v>1945</v>
      </c>
      <c r="J2588" s="11" t="s">
        <v>7495</v>
      </c>
      <c r="K2588" s="12" t="s">
        <v>237</v>
      </c>
      <c r="L2588" s="13" t="s">
        <v>7507</v>
      </c>
      <c r="M2588" t="s">
        <v>753</v>
      </c>
      <c r="S2588" s="9"/>
      <c r="T2588">
        <v>7</v>
      </c>
      <c r="U2588" s="210" t="s">
        <v>6438</v>
      </c>
      <c r="V2588" s="14">
        <v>0</v>
      </c>
      <c r="W2588" s="14">
        <v>1</v>
      </c>
      <c r="X2588" s="14" t="s">
        <v>270</v>
      </c>
      <c r="Y2588" t="s">
        <v>1047</v>
      </c>
      <c r="Z2588" t="s">
        <v>271</v>
      </c>
      <c r="AA2588">
        <f t="shared" si="40"/>
        <v>1</v>
      </c>
    </row>
    <row r="2589" spans="1:27" x14ac:dyDescent="0.2">
      <c r="A2589">
        <v>5226</v>
      </c>
      <c r="B2589" s="1" t="s">
        <v>7508</v>
      </c>
      <c r="C2589" t="s">
        <v>503</v>
      </c>
      <c r="D2589" s="9" t="s">
        <v>7509</v>
      </c>
      <c r="E2589" s="9" t="s">
        <v>275</v>
      </c>
      <c r="F2589" s="9" t="s">
        <v>312</v>
      </c>
      <c r="G2589" s="10">
        <v>19</v>
      </c>
      <c r="H2589" s="10" t="s">
        <v>342</v>
      </c>
      <c r="I2589" s="10">
        <v>1945</v>
      </c>
      <c r="J2589" s="11" t="s">
        <v>7495</v>
      </c>
      <c r="K2589" s="12" t="s">
        <v>237</v>
      </c>
      <c r="L2589" s="13" t="s">
        <v>7507</v>
      </c>
      <c r="M2589" t="s">
        <v>753</v>
      </c>
      <c r="S2589" s="9"/>
      <c r="T2589">
        <v>7</v>
      </c>
      <c r="U2589" s="210" t="s">
        <v>6438</v>
      </c>
      <c r="V2589" s="14">
        <v>0</v>
      </c>
      <c r="W2589" s="14">
        <v>1</v>
      </c>
      <c r="X2589" s="14" t="s">
        <v>270</v>
      </c>
      <c r="Y2589">
        <v>255</v>
      </c>
      <c r="Z2589" t="s">
        <v>505</v>
      </c>
      <c r="AA2589">
        <f t="shared" si="40"/>
        <v>2</v>
      </c>
    </row>
    <row r="2590" spans="1:27" x14ac:dyDescent="0.2">
      <c r="A2590">
        <v>842</v>
      </c>
      <c r="B2590" s="1" t="s">
        <v>6934</v>
      </c>
      <c r="C2590" t="s">
        <v>1523</v>
      </c>
      <c r="D2590" s="9" t="s">
        <v>6935</v>
      </c>
      <c r="E2590" s="9" t="s">
        <v>259</v>
      </c>
      <c r="F2590" s="9" t="s">
        <v>312</v>
      </c>
      <c r="G2590" s="10">
        <v>19</v>
      </c>
      <c r="H2590" s="10" t="s">
        <v>342</v>
      </c>
      <c r="I2590" s="10">
        <v>1945</v>
      </c>
      <c r="J2590" s="11" t="s">
        <v>7495</v>
      </c>
      <c r="K2590" s="12" t="s">
        <v>237</v>
      </c>
      <c r="L2590" s="13" t="s">
        <v>7507</v>
      </c>
      <c r="M2590" t="s">
        <v>753</v>
      </c>
      <c r="S2590" s="9"/>
      <c r="T2590">
        <v>7</v>
      </c>
      <c r="U2590" s="210" t="s">
        <v>6438</v>
      </c>
      <c r="V2590" s="14">
        <v>0</v>
      </c>
      <c r="W2590" s="14">
        <v>1</v>
      </c>
      <c r="X2590" s="14" t="s">
        <v>270</v>
      </c>
      <c r="Y2590">
        <v>219</v>
      </c>
      <c r="Z2590" t="s">
        <v>505</v>
      </c>
      <c r="AA2590">
        <f t="shared" si="40"/>
        <v>5</v>
      </c>
    </row>
    <row r="2591" spans="1:27" x14ac:dyDescent="0.2">
      <c r="A2591">
        <v>7514</v>
      </c>
      <c r="B2591" s="1" t="s">
        <v>7511</v>
      </c>
      <c r="C2591" t="s">
        <v>1798</v>
      </c>
      <c r="D2591" s="9" t="s">
        <v>7512</v>
      </c>
      <c r="E2591" s="9" t="s">
        <v>259</v>
      </c>
      <c r="F2591" s="9" t="s">
        <v>733</v>
      </c>
      <c r="G2591" s="10">
        <v>19</v>
      </c>
      <c r="H2591" s="10" t="s">
        <v>342</v>
      </c>
      <c r="I2591" s="10">
        <v>1945</v>
      </c>
      <c r="J2591" s="11" t="s">
        <v>7495</v>
      </c>
      <c r="K2591" s="12" t="s">
        <v>237</v>
      </c>
      <c r="L2591" s="13" t="s">
        <v>7513</v>
      </c>
      <c r="M2591" t="s">
        <v>290</v>
      </c>
      <c r="N2591" t="s">
        <v>291</v>
      </c>
      <c r="O2591" t="s">
        <v>520</v>
      </c>
      <c r="S2591" s="9"/>
      <c r="T2591">
        <v>7</v>
      </c>
      <c r="U2591" s="210" t="s">
        <v>6438</v>
      </c>
      <c r="V2591" s="14">
        <v>0</v>
      </c>
      <c r="W2591" s="14">
        <v>1</v>
      </c>
      <c r="X2591" s="14" t="s">
        <v>294</v>
      </c>
      <c r="Y2591" t="s">
        <v>7512</v>
      </c>
      <c r="Z2591" t="s">
        <v>271</v>
      </c>
      <c r="AA2591">
        <f t="shared" si="40"/>
        <v>1</v>
      </c>
    </row>
    <row r="2592" spans="1:27" x14ac:dyDescent="0.2">
      <c r="A2592">
        <v>12</v>
      </c>
      <c r="B2592" s="1" t="s">
        <v>7514</v>
      </c>
      <c r="C2592" t="s">
        <v>507</v>
      </c>
      <c r="D2592" s="9" t="s">
        <v>7515</v>
      </c>
      <c r="E2592" s="9" t="s">
        <v>259</v>
      </c>
      <c r="F2592" s="9" t="s">
        <v>721</v>
      </c>
      <c r="G2592" s="10">
        <v>20</v>
      </c>
      <c r="H2592" s="10" t="s">
        <v>342</v>
      </c>
      <c r="I2592" s="10">
        <v>1945</v>
      </c>
      <c r="J2592" s="11" t="s">
        <v>7516</v>
      </c>
      <c r="K2592" s="12" t="s">
        <v>237</v>
      </c>
      <c r="L2592" s="13" t="s">
        <v>18486</v>
      </c>
      <c r="M2592" t="s">
        <v>290</v>
      </c>
      <c r="N2592" t="s">
        <v>291</v>
      </c>
      <c r="O2592" t="s">
        <v>1741</v>
      </c>
      <c r="S2592" s="9"/>
      <c r="T2592">
        <v>7</v>
      </c>
      <c r="U2592" s="210" t="s">
        <v>6438</v>
      </c>
      <c r="V2592" s="14">
        <v>0</v>
      </c>
      <c r="W2592" s="14">
        <v>1</v>
      </c>
      <c r="X2592" s="14" t="s">
        <v>270</v>
      </c>
      <c r="Y2592">
        <v>139</v>
      </c>
      <c r="Z2592" t="s">
        <v>18167</v>
      </c>
      <c r="AA2592">
        <f t="shared" si="40"/>
        <v>4</v>
      </c>
    </row>
    <row r="2593" spans="1:27" x14ac:dyDescent="0.2">
      <c r="A2593">
        <v>4971</v>
      </c>
      <c r="B2593" s="1" t="s">
        <v>6970</v>
      </c>
      <c r="C2593" t="s">
        <v>1027</v>
      </c>
      <c r="D2593" s="9" t="s">
        <v>6971</v>
      </c>
      <c r="E2593" s="9" t="s">
        <v>259</v>
      </c>
      <c r="F2593" s="9" t="s">
        <v>286</v>
      </c>
      <c r="G2593" s="10">
        <v>20</v>
      </c>
      <c r="H2593" s="10" t="s">
        <v>342</v>
      </c>
      <c r="I2593" s="10">
        <v>1945</v>
      </c>
      <c r="J2593" s="11" t="s">
        <v>7516</v>
      </c>
      <c r="K2593" s="12" t="s">
        <v>237</v>
      </c>
      <c r="L2593" s="13" t="s">
        <v>6926</v>
      </c>
      <c r="M2593" t="s">
        <v>290</v>
      </c>
      <c r="N2593" t="s">
        <v>291</v>
      </c>
      <c r="O2593" t="s">
        <v>695</v>
      </c>
      <c r="S2593" s="9"/>
      <c r="T2593">
        <v>7</v>
      </c>
      <c r="U2593" s="210" t="s">
        <v>6438</v>
      </c>
      <c r="V2593" s="14">
        <v>0</v>
      </c>
      <c r="W2593" s="14">
        <v>1</v>
      </c>
      <c r="X2593" s="14" t="s">
        <v>294</v>
      </c>
      <c r="Y2593" t="s">
        <v>6927</v>
      </c>
      <c r="Z2593" t="s">
        <v>271</v>
      </c>
      <c r="AA2593">
        <f t="shared" si="40"/>
        <v>2</v>
      </c>
    </row>
    <row r="2594" spans="1:27" x14ac:dyDescent="0.2">
      <c r="A2594">
        <v>211</v>
      </c>
      <c r="B2594" s="1" t="s">
        <v>6928</v>
      </c>
      <c r="C2594" t="s">
        <v>341</v>
      </c>
      <c r="D2594" s="9" t="s">
        <v>6929</v>
      </c>
      <c r="E2594" s="9" t="s">
        <v>259</v>
      </c>
      <c r="F2594" s="9" t="s">
        <v>532</v>
      </c>
      <c r="G2594" s="10">
        <v>21</v>
      </c>
      <c r="H2594" s="10" t="s">
        <v>342</v>
      </c>
      <c r="I2594" s="10">
        <v>1945</v>
      </c>
      <c r="J2594" s="11" t="s">
        <v>6930</v>
      </c>
      <c r="K2594" s="12" t="s">
        <v>237</v>
      </c>
      <c r="L2594" s="13" t="s">
        <v>6931</v>
      </c>
      <c r="M2594" t="s">
        <v>753</v>
      </c>
      <c r="S2594" s="9"/>
      <c r="T2594">
        <v>7</v>
      </c>
      <c r="U2594" s="210" t="s">
        <v>6438</v>
      </c>
      <c r="V2594" s="14">
        <v>0</v>
      </c>
      <c r="W2594" s="14">
        <v>1</v>
      </c>
      <c r="X2594" s="14" t="s">
        <v>294</v>
      </c>
      <c r="Y2594" t="s">
        <v>531</v>
      </c>
      <c r="Z2594" t="s">
        <v>271</v>
      </c>
      <c r="AA2594">
        <f t="shared" si="40"/>
        <v>8</v>
      </c>
    </row>
    <row r="2595" spans="1:27" x14ac:dyDescent="0.2">
      <c r="A2595">
        <v>4119</v>
      </c>
      <c r="B2595" s="1" t="s">
        <v>6932</v>
      </c>
      <c r="C2595" t="s">
        <v>3985</v>
      </c>
      <c r="D2595" s="9" t="s">
        <v>4624</v>
      </c>
      <c r="E2595" s="9" t="s">
        <v>259</v>
      </c>
      <c r="F2595" s="9" t="s">
        <v>721</v>
      </c>
      <c r="G2595" s="10">
        <v>21</v>
      </c>
      <c r="H2595" s="10" t="s">
        <v>342</v>
      </c>
      <c r="I2595" s="10">
        <v>1945</v>
      </c>
      <c r="J2595" s="11" t="s">
        <v>6930</v>
      </c>
      <c r="K2595" s="12" t="s">
        <v>237</v>
      </c>
      <c r="L2595" s="13" t="s">
        <v>6936</v>
      </c>
      <c r="M2595" t="s">
        <v>290</v>
      </c>
      <c r="N2595" t="s">
        <v>291</v>
      </c>
      <c r="O2595" t="s">
        <v>292</v>
      </c>
      <c r="S2595" s="9"/>
      <c r="T2595">
        <v>7</v>
      </c>
      <c r="U2595" s="210" t="s">
        <v>6438</v>
      </c>
      <c r="V2595" s="14">
        <v>0</v>
      </c>
      <c r="W2595" s="14">
        <v>1</v>
      </c>
      <c r="X2595" s="14" t="s">
        <v>270</v>
      </c>
      <c r="Y2595">
        <v>162</v>
      </c>
      <c r="Z2595" t="s">
        <v>18167</v>
      </c>
      <c r="AA2595">
        <f t="shared" si="40"/>
        <v>2</v>
      </c>
    </row>
    <row r="2596" spans="1:27" x14ac:dyDescent="0.2">
      <c r="A2596">
        <v>3255</v>
      </c>
      <c r="B2596" s="1" t="s">
        <v>6937</v>
      </c>
      <c r="C2596" t="s">
        <v>1798</v>
      </c>
      <c r="D2596" s="9" t="s">
        <v>1199</v>
      </c>
      <c r="E2596" s="9" t="s">
        <v>259</v>
      </c>
      <c r="F2596" s="9" t="s">
        <v>532</v>
      </c>
      <c r="G2596" s="10">
        <v>21</v>
      </c>
      <c r="H2596" s="10" t="s">
        <v>342</v>
      </c>
      <c r="I2596" s="10">
        <v>1945</v>
      </c>
      <c r="J2596" s="11" t="s">
        <v>6930</v>
      </c>
      <c r="K2596" s="12" t="s">
        <v>237</v>
      </c>
      <c r="L2596" s="13" t="s">
        <v>6938</v>
      </c>
      <c r="M2596" t="s">
        <v>290</v>
      </c>
      <c r="N2596" t="s">
        <v>291</v>
      </c>
      <c r="O2596" t="s">
        <v>292</v>
      </c>
      <c r="S2596" s="9"/>
      <c r="T2596">
        <v>7</v>
      </c>
      <c r="U2596" s="210" t="s">
        <v>6438</v>
      </c>
      <c r="V2596" s="14">
        <v>0</v>
      </c>
      <c r="W2596" s="14">
        <v>1</v>
      </c>
      <c r="X2596" s="14" t="s">
        <v>294</v>
      </c>
      <c r="Y2596" t="s">
        <v>1199</v>
      </c>
      <c r="Z2596" t="s">
        <v>271</v>
      </c>
      <c r="AA2596">
        <f t="shared" si="40"/>
        <v>1</v>
      </c>
    </row>
    <row r="2597" spans="1:27" x14ac:dyDescent="0.2">
      <c r="A2597">
        <v>6336</v>
      </c>
      <c r="B2597" s="1" t="s">
        <v>6939</v>
      </c>
      <c r="C2597" t="s">
        <v>1027</v>
      </c>
      <c r="D2597" s="9">
        <v>84</v>
      </c>
      <c r="E2597" s="9" t="s">
        <v>876</v>
      </c>
      <c r="F2597" s="9" t="s">
        <v>1416</v>
      </c>
      <c r="G2597" s="10">
        <v>22</v>
      </c>
      <c r="H2597" s="10" t="s">
        <v>342</v>
      </c>
      <c r="I2597" s="10">
        <v>1945</v>
      </c>
      <c r="J2597" s="11" t="s">
        <v>6940</v>
      </c>
      <c r="K2597" s="12" t="s">
        <v>237</v>
      </c>
      <c r="L2597" s="13" t="s">
        <v>6941</v>
      </c>
      <c r="M2597" t="s">
        <v>290</v>
      </c>
      <c r="N2597" t="s">
        <v>291</v>
      </c>
      <c r="O2597" t="s">
        <v>586</v>
      </c>
      <c r="S2597" s="9"/>
      <c r="T2597">
        <v>7</v>
      </c>
      <c r="U2597" s="210" t="s">
        <v>6438</v>
      </c>
      <c r="V2597" s="14">
        <v>1</v>
      </c>
      <c r="W2597" s="14">
        <v>1</v>
      </c>
      <c r="X2597" s="14" t="s">
        <v>270</v>
      </c>
      <c r="Y2597">
        <v>84</v>
      </c>
      <c r="Z2597" t="s">
        <v>1419</v>
      </c>
      <c r="AA2597">
        <f t="shared" si="40"/>
        <v>1</v>
      </c>
    </row>
    <row r="2598" spans="1:27" x14ac:dyDescent="0.2">
      <c r="A2598">
        <v>2655</v>
      </c>
      <c r="B2598" s="1" t="s">
        <v>6942</v>
      </c>
      <c r="C2598" t="s">
        <v>1523</v>
      </c>
      <c r="D2598" s="9" t="s">
        <v>6943</v>
      </c>
      <c r="E2598" s="9" t="s">
        <v>259</v>
      </c>
      <c r="F2598" s="9" t="s">
        <v>312</v>
      </c>
      <c r="G2598" s="10">
        <v>24</v>
      </c>
      <c r="H2598" s="10" t="s">
        <v>342</v>
      </c>
      <c r="I2598" s="10">
        <v>1945</v>
      </c>
      <c r="J2598" s="11" t="s">
        <v>6944</v>
      </c>
      <c r="K2598" s="12" t="s">
        <v>237</v>
      </c>
      <c r="L2598" s="13" t="s">
        <v>6945</v>
      </c>
      <c r="M2598" t="s">
        <v>290</v>
      </c>
      <c r="N2598" t="s">
        <v>291</v>
      </c>
      <c r="O2598" t="s">
        <v>320</v>
      </c>
      <c r="S2598" s="9"/>
      <c r="T2598">
        <v>7</v>
      </c>
      <c r="U2598" s="210" t="s">
        <v>6438</v>
      </c>
      <c r="V2598" s="14">
        <v>0</v>
      </c>
      <c r="W2598" s="14">
        <v>1</v>
      </c>
      <c r="X2598" s="14" t="s">
        <v>270</v>
      </c>
      <c r="Y2598">
        <v>264</v>
      </c>
      <c r="Z2598" t="s">
        <v>505</v>
      </c>
      <c r="AA2598">
        <f t="shared" si="40"/>
        <v>3</v>
      </c>
    </row>
    <row r="2599" spans="1:27" x14ac:dyDescent="0.2">
      <c r="A2599">
        <v>4786</v>
      </c>
      <c r="B2599" s="1" t="s">
        <v>6948</v>
      </c>
      <c r="C2599" t="s">
        <v>1008</v>
      </c>
      <c r="D2599" s="9">
        <v>105</v>
      </c>
      <c r="E2599" s="9" t="s">
        <v>259</v>
      </c>
      <c r="F2599" s="9" t="s">
        <v>721</v>
      </c>
      <c r="G2599" s="10">
        <v>24</v>
      </c>
      <c r="H2599" s="10" t="s">
        <v>342</v>
      </c>
      <c r="I2599" s="10">
        <v>1945</v>
      </c>
      <c r="J2599" s="11" t="s">
        <v>6944</v>
      </c>
      <c r="K2599" s="12" t="s">
        <v>237</v>
      </c>
      <c r="L2599" s="13" t="s">
        <v>18487</v>
      </c>
      <c r="M2599" t="s">
        <v>290</v>
      </c>
      <c r="N2599" t="s">
        <v>291</v>
      </c>
      <c r="O2599" t="s">
        <v>292</v>
      </c>
      <c r="S2599" s="9"/>
      <c r="T2599">
        <v>7</v>
      </c>
      <c r="U2599" s="210" t="s">
        <v>6438</v>
      </c>
      <c r="V2599" s="14">
        <v>0</v>
      </c>
      <c r="W2599" s="14">
        <v>1</v>
      </c>
      <c r="X2599" s="14" t="s">
        <v>270</v>
      </c>
      <c r="Y2599">
        <v>105</v>
      </c>
      <c r="Z2599" t="s">
        <v>271</v>
      </c>
      <c r="AA2599">
        <f t="shared" si="40"/>
        <v>1</v>
      </c>
    </row>
    <row r="2600" spans="1:27" x14ac:dyDescent="0.2">
      <c r="A2600">
        <v>7775</v>
      </c>
      <c r="B2600" s="1" t="s">
        <v>6946</v>
      </c>
      <c r="C2600" t="s">
        <v>2040</v>
      </c>
      <c r="D2600" s="9" t="s">
        <v>2741</v>
      </c>
      <c r="E2600" s="9" t="s">
        <v>259</v>
      </c>
      <c r="F2600" s="9" t="s">
        <v>721</v>
      </c>
      <c r="G2600" s="10">
        <v>24</v>
      </c>
      <c r="H2600" s="10" t="s">
        <v>342</v>
      </c>
      <c r="I2600" s="10">
        <v>1945</v>
      </c>
      <c r="J2600" s="11" t="s">
        <v>6944</v>
      </c>
      <c r="K2600" s="12" t="s">
        <v>415</v>
      </c>
      <c r="L2600" s="13" t="s">
        <v>6947</v>
      </c>
      <c r="M2600" t="s">
        <v>290</v>
      </c>
      <c r="N2600" t="s">
        <v>291</v>
      </c>
      <c r="O2600" t="s">
        <v>498</v>
      </c>
      <c r="S2600" s="9"/>
      <c r="T2600">
        <v>7</v>
      </c>
      <c r="U2600" s="210" t="s">
        <v>6438</v>
      </c>
      <c r="V2600" s="14">
        <v>0</v>
      </c>
      <c r="W2600" s="14">
        <v>1</v>
      </c>
      <c r="X2600" s="14" t="s">
        <v>270</v>
      </c>
      <c r="Y2600">
        <v>692</v>
      </c>
      <c r="Z2600" t="s">
        <v>271</v>
      </c>
      <c r="AA2600">
        <f t="shared" si="40"/>
        <v>2</v>
      </c>
    </row>
    <row r="2601" spans="1:27" x14ac:dyDescent="0.2">
      <c r="A2601">
        <v>2830</v>
      </c>
      <c r="B2601" s="1" t="s">
        <v>6949</v>
      </c>
      <c r="C2601" t="s">
        <v>284</v>
      </c>
      <c r="D2601" s="9" t="s">
        <v>6950</v>
      </c>
      <c r="E2601" s="9" t="s">
        <v>259</v>
      </c>
      <c r="F2601" s="9" t="s">
        <v>532</v>
      </c>
      <c r="G2601" s="10">
        <v>25</v>
      </c>
      <c r="H2601" s="10" t="s">
        <v>342</v>
      </c>
      <c r="I2601" s="10">
        <v>1945</v>
      </c>
      <c r="J2601" s="11" t="s">
        <v>6951</v>
      </c>
      <c r="K2601" s="12" t="s">
        <v>237</v>
      </c>
      <c r="L2601" s="13" t="s">
        <v>6952</v>
      </c>
      <c r="M2601" t="s">
        <v>753</v>
      </c>
      <c r="S2601" s="9"/>
      <c r="T2601">
        <v>7</v>
      </c>
      <c r="U2601" s="210" t="s">
        <v>6438</v>
      </c>
      <c r="V2601" s="14">
        <v>0</v>
      </c>
      <c r="W2601" s="14">
        <v>1</v>
      </c>
      <c r="X2601" s="14" t="s">
        <v>294</v>
      </c>
      <c r="Y2601" t="s">
        <v>3929</v>
      </c>
      <c r="Z2601" t="s">
        <v>505</v>
      </c>
      <c r="AA2601">
        <f t="shared" si="40"/>
        <v>2</v>
      </c>
    </row>
    <row r="2602" spans="1:27" x14ac:dyDescent="0.2">
      <c r="A2602">
        <v>4101</v>
      </c>
      <c r="B2602" s="1" t="s">
        <v>6958</v>
      </c>
      <c r="C2602" t="s">
        <v>341</v>
      </c>
      <c r="D2602" s="9" t="s">
        <v>6959</v>
      </c>
      <c r="E2602" s="9" t="s">
        <v>259</v>
      </c>
      <c r="F2602" s="9" t="s">
        <v>286</v>
      </c>
      <c r="G2602" s="10">
        <v>27</v>
      </c>
      <c r="H2602" s="10" t="s">
        <v>342</v>
      </c>
      <c r="I2602" s="10">
        <v>1945</v>
      </c>
      <c r="J2602" s="11" t="s">
        <v>6955</v>
      </c>
      <c r="K2602" s="12" t="s">
        <v>237</v>
      </c>
      <c r="L2602" s="13" t="s">
        <v>6960</v>
      </c>
      <c r="M2602" t="s">
        <v>753</v>
      </c>
      <c r="S2602" s="9"/>
      <c r="T2602">
        <v>7</v>
      </c>
      <c r="U2602" s="210" t="s">
        <v>6438</v>
      </c>
      <c r="V2602" s="14">
        <v>0</v>
      </c>
      <c r="W2602" s="14">
        <v>1</v>
      </c>
      <c r="X2602" s="14" t="s">
        <v>294</v>
      </c>
      <c r="Y2602" t="s">
        <v>658</v>
      </c>
      <c r="Z2602" t="s">
        <v>271</v>
      </c>
      <c r="AA2602">
        <f t="shared" si="40"/>
        <v>2</v>
      </c>
    </row>
    <row r="2603" spans="1:27" x14ac:dyDescent="0.2">
      <c r="A2603">
        <v>336</v>
      </c>
      <c r="B2603" s="1" t="s">
        <v>6953</v>
      </c>
      <c r="C2603" t="s">
        <v>284</v>
      </c>
      <c r="D2603" s="9" t="s">
        <v>6954</v>
      </c>
      <c r="E2603" s="9" t="s">
        <v>259</v>
      </c>
      <c r="F2603" s="9" t="s">
        <v>286</v>
      </c>
      <c r="G2603" s="10">
        <v>27</v>
      </c>
      <c r="H2603" s="10" t="s">
        <v>342</v>
      </c>
      <c r="I2603" s="10">
        <v>1945</v>
      </c>
      <c r="J2603" s="11" t="s">
        <v>6955</v>
      </c>
      <c r="K2603" s="12" t="s">
        <v>237</v>
      </c>
      <c r="L2603" s="13" t="s">
        <v>6956</v>
      </c>
      <c r="M2603" t="s">
        <v>753</v>
      </c>
      <c r="S2603" s="9"/>
      <c r="T2603">
        <v>7</v>
      </c>
      <c r="U2603" s="210" t="s">
        <v>6438</v>
      </c>
      <c r="V2603" s="14">
        <v>0</v>
      </c>
      <c r="W2603" s="14">
        <v>1</v>
      </c>
      <c r="X2603" s="14" t="s">
        <v>294</v>
      </c>
      <c r="Y2603" t="s">
        <v>6957</v>
      </c>
      <c r="Z2603" t="s">
        <v>505</v>
      </c>
      <c r="AA2603">
        <f t="shared" si="40"/>
        <v>4</v>
      </c>
    </row>
    <row r="2604" spans="1:27" x14ac:dyDescent="0.2">
      <c r="A2604">
        <v>1526</v>
      </c>
      <c r="B2604" s="1" t="s">
        <v>6961</v>
      </c>
      <c r="C2604" t="s">
        <v>1027</v>
      </c>
      <c r="D2604" s="9">
        <v>618</v>
      </c>
      <c r="E2604" s="9" t="s">
        <v>2806</v>
      </c>
      <c r="F2604" s="9" t="s">
        <v>286</v>
      </c>
      <c r="G2604" s="10">
        <v>27</v>
      </c>
      <c r="H2604" s="10" t="s">
        <v>342</v>
      </c>
      <c r="I2604" s="10">
        <v>1945</v>
      </c>
      <c r="J2604" s="11" t="s">
        <v>6955</v>
      </c>
      <c r="K2604" s="12" t="s">
        <v>237</v>
      </c>
      <c r="L2604" s="13" t="s">
        <v>6962</v>
      </c>
      <c r="M2604" t="s">
        <v>290</v>
      </c>
      <c r="N2604" t="s">
        <v>291</v>
      </c>
      <c r="O2604" t="s">
        <v>439</v>
      </c>
      <c r="S2604" s="9"/>
      <c r="T2604">
        <v>7</v>
      </c>
      <c r="U2604" s="210" t="s">
        <v>6438</v>
      </c>
      <c r="V2604" s="14">
        <v>1</v>
      </c>
      <c r="W2604" s="14">
        <v>1</v>
      </c>
      <c r="X2604" s="14" t="s">
        <v>294</v>
      </c>
      <c r="Y2604">
        <v>618</v>
      </c>
      <c r="Z2604" t="s">
        <v>1419</v>
      </c>
      <c r="AA2604">
        <f t="shared" si="40"/>
        <v>1</v>
      </c>
    </row>
    <row r="2605" spans="1:27" x14ac:dyDescent="0.2">
      <c r="A2605">
        <v>3409</v>
      </c>
      <c r="B2605" s="1" t="s">
        <v>6963</v>
      </c>
      <c r="C2605" t="s">
        <v>1027</v>
      </c>
      <c r="D2605" s="9" t="s">
        <v>3992</v>
      </c>
      <c r="E2605" s="9" t="s">
        <v>876</v>
      </c>
      <c r="F2605" s="9" t="s">
        <v>532</v>
      </c>
      <c r="G2605" s="10">
        <v>28</v>
      </c>
      <c r="H2605" s="10" t="s">
        <v>342</v>
      </c>
      <c r="I2605" s="10">
        <v>1945</v>
      </c>
      <c r="J2605" s="11" t="s">
        <v>6964</v>
      </c>
      <c r="K2605" s="12" t="s">
        <v>237</v>
      </c>
      <c r="L2605" s="13" t="s">
        <v>6965</v>
      </c>
      <c r="M2605" t="s">
        <v>290</v>
      </c>
      <c r="N2605" t="s">
        <v>291</v>
      </c>
      <c r="O2605" t="s">
        <v>3979</v>
      </c>
      <c r="S2605" s="9"/>
      <c r="T2605">
        <v>7</v>
      </c>
      <c r="U2605" s="210" t="s">
        <v>6438</v>
      </c>
      <c r="V2605" s="14">
        <v>0</v>
      </c>
      <c r="W2605" s="14">
        <v>1</v>
      </c>
      <c r="X2605" s="14" t="s">
        <v>294</v>
      </c>
      <c r="Y2605" t="s">
        <v>3992</v>
      </c>
      <c r="Z2605" t="s">
        <v>1419</v>
      </c>
      <c r="AA2605">
        <f t="shared" si="40"/>
        <v>1</v>
      </c>
    </row>
    <row r="2606" spans="1:27" x14ac:dyDescent="0.2">
      <c r="A2606">
        <v>1584</v>
      </c>
      <c r="B2606" s="1" t="s">
        <v>7242</v>
      </c>
      <c r="C2606" t="s">
        <v>6060</v>
      </c>
      <c r="D2606" s="9" t="s">
        <v>1888</v>
      </c>
      <c r="E2606" s="9" t="s">
        <v>259</v>
      </c>
      <c r="F2606" s="9" t="s">
        <v>1885</v>
      </c>
      <c r="G2606" s="10">
        <v>31</v>
      </c>
      <c r="H2606" s="10" t="s">
        <v>342</v>
      </c>
      <c r="I2606" s="10">
        <v>1945</v>
      </c>
      <c r="J2606" s="11" t="s">
        <v>6968</v>
      </c>
      <c r="K2606" s="12" t="s">
        <v>237</v>
      </c>
      <c r="L2606" s="13" t="s">
        <v>7243</v>
      </c>
      <c r="M2606" t="s">
        <v>334</v>
      </c>
      <c r="S2606" s="9"/>
      <c r="T2606">
        <v>7</v>
      </c>
      <c r="U2606" s="210" t="s">
        <v>6438</v>
      </c>
      <c r="V2606" s="14">
        <v>0</v>
      </c>
      <c r="W2606" s="14">
        <v>0</v>
      </c>
      <c r="X2606" s="14" t="s">
        <v>294</v>
      </c>
      <c r="Y2606" t="s">
        <v>1888</v>
      </c>
      <c r="Z2606" t="s">
        <v>18167</v>
      </c>
      <c r="AA2606">
        <f t="shared" si="40"/>
        <v>1</v>
      </c>
    </row>
    <row r="2607" spans="1:27" x14ac:dyDescent="0.2">
      <c r="A2607">
        <v>797</v>
      </c>
      <c r="B2607" s="1" t="s">
        <v>6966</v>
      </c>
      <c r="C2607" t="s">
        <v>2221</v>
      </c>
      <c r="D2607" s="9" t="s">
        <v>6967</v>
      </c>
      <c r="E2607" s="9" t="s">
        <v>259</v>
      </c>
      <c r="F2607" s="9" t="s">
        <v>532</v>
      </c>
      <c r="G2607" s="10">
        <v>31</v>
      </c>
      <c r="H2607" s="10" t="s">
        <v>342</v>
      </c>
      <c r="I2607" s="10">
        <v>1945</v>
      </c>
      <c r="J2607" s="11" t="s">
        <v>6968</v>
      </c>
      <c r="K2607" s="12" t="s">
        <v>237</v>
      </c>
      <c r="L2607" s="13" t="s">
        <v>7241</v>
      </c>
      <c r="M2607" t="s">
        <v>290</v>
      </c>
      <c r="N2607" t="s">
        <v>291</v>
      </c>
      <c r="O2607" t="s">
        <v>292</v>
      </c>
      <c r="S2607" s="9"/>
      <c r="T2607">
        <v>7</v>
      </c>
      <c r="U2607" s="210" t="s">
        <v>6438</v>
      </c>
      <c r="V2607" s="14">
        <v>0</v>
      </c>
      <c r="W2607" s="14">
        <v>1</v>
      </c>
      <c r="X2607" s="14" t="s">
        <v>294</v>
      </c>
      <c r="Y2607" t="s">
        <v>3929</v>
      </c>
      <c r="Z2607" t="s">
        <v>505</v>
      </c>
      <c r="AA2607">
        <f t="shared" si="40"/>
        <v>4</v>
      </c>
    </row>
    <row r="2608" spans="1:27" x14ac:dyDescent="0.2">
      <c r="A2608">
        <v>2260</v>
      </c>
      <c r="B2608" s="1" t="s">
        <v>7249</v>
      </c>
      <c r="C2608" t="s">
        <v>284</v>
      </c>
      <c r="D2608" s="9" t="s">
        <v>7250</v>
      </c>
      <c r="E2608" s="9" t="s">
        <v>259</v>
      </c>
      <c r="F2608" s="9" t="s">
        <v>532</v>
      </c>
      <c r="G2608" s="10">
        <v>1</v>
      </c>
      <c r="H2608" s="10" t="s">
        <v>571</v>
      </c>
      <c r="I2608" s="10">
        <v>1945</v>
      </c>
      <c r="J2608" s="11" t="s">
        <v>7246</v>
      </c>
      <c r="K2608" s="12" t="s">
        <v>237</v>
      </c>
      <c r="L2608" s="13" t="s">
        <v>7247</v>
      </c>
      <c r="M2608" t="s">
        <v>753</v>
      </c>
      <c r="S2608" s="9"/>
      <c r="T2608">
        <v>8</v>
      </c>
      <c r="U2608" s="210" t="s">
        <v>7248</v>
      </c>
      <c r="V2608" s="14">
        <v>0</v>
      </c>
      <c r="W2608" s="14">
        <v>1</v>
      </c>
      <c r="X2608" s="14" t="s">
        <v>294</v>
      </c>
      <c r="Y2608" t="s">
        <v>3625</v>
      </c>
      <c r="Z2608" t="s">
        <v>505</v>
      </c>
      <c r="AA2608">
        <f t="shared" si="40"/>
        <v>3</v>
      </c>
    </row>
    <row r="2609" spans="1:27" x14ac:dyDescent="0.2">
      <c r="A2609">
        <v>1825</v>
      </c>
      <c r="B2609" s="1" t="s">
        <v>7244</v>
      </c>
      <c r="C2609" t="s">
        <v>284</v>
      </c>
      <c r="D2609" s="9" t="s">
        <v>7245</v>
      </c>
      <c r="E2609" s="9" t="s">
        <v>259</v>
      </c>
      <c r="F2609" s="9" t="s">
        <v>532</v>
      </c>
      <c r="G2609" s="10">
        <v>1</v>
      </c>
      <c r="H2609" s="10" t="s">
        <v>571</v>
      </c>
      <c r="I2609" s="10">
        <v>1945</v>
      </c>
      <c r="J2609" s="11" t="s">
        <v>7246</v>
      </c>
      <c r="K2609" s="12" t="s">
        <v>237</v>
      </c>
      <c r="L2609" s="13" t="s">
        <v>7247</v>
      </c>
      <c r="M2609" t="s">
        <v>753</v>
      </c>
      <c r="S2609" s="9"/>
      <c r="T2609">
        <v>8</v>
      </c>
      <c r="U2609" s="210" t="s">
        <v>7248</v>
      </c>
      <c r="V2609" s="14">
        <v>0</v>
      </c>
      <c r="W2609" s="14">
        <v>1</v>
      </c>
      <c r="X2609" s="14" t="s">
        <v>294</v>
      </c>
      <c r="Y2609" t="s">
        <v>3625</v>
      </c>
      <c r="Z2609" t="s">
        <v>505</v>
      </c>
      <c r="AA2609">
        <f t="shared" si="40"/>
        <v>4</v>
      </c>
    </row>
    <row r="2610" spans="1:27" x14ac:dyDescent="0.2">
      <c r="A2610">
        <v>2659</v>
      </c>
      <c r="B2610" s="1" t="s">
        <v>7254</v>
      </c>
      <c r="C2610" t="s">
        <v>284</v>
      </c>
      <c r="D2610" s="9" t="s">
        <v>6591</v>
      </c>
      <c r="E2610" s="9" t="s">
        <v>259</v>
      </c>
      <c r="F2610" s="9" t="s">
        <v>532</v>
      </c>
      <c r="G2610" s="10">
        <v>1</v>
      </c>
      <c r="H2610" s="10" t="s">
        <v>571</v>
      </c>
      <c r="I2610" s="10">
        <v>1945</v>
      </c>
      <c r="J2610" s="11" t="s">
        <v>7246</v>
      </c>
      <c r="K2610" s="12" t="s">
        <v>237</v>
      </c>
      <c r="L2610" s="13" t="s">
        <v>7255</v>
      </c>
      <c r="M2610" t="s">
        <v>753</v>
      </c>
      <c r="S2610" s="9"/>
      <c r="T2610">
        <v>8</v>
      </c>
      <c r="U2610" s="210" t="s">
        <v>7248</v>
      </c>
      <c r="V2610" s="14">
        <v>0</v>
      </c>
      <c r="W2610" s="14">
        <v>1</v>
      </c>
      <c r="X2610" s="14" t="s">
        <v>294</v>
      </c>
      <c r="Y2610" t="s">
        <v>3625</v>
      </c>
      <c r="Z2610" t="s">
        <v>505</v>
      </c>
      <c r="AA2610">
        <f t="shared" si="40"/>
        <v>2</v>
      </c>
    </row>
    <row r="2611" spans="1:27" x14ac:dyDescent="0.2">
      <c r="A2611">
        <v>940</v>
      </c>
      <c r="B2611" s="1" t="s">
        <v>7251</v>
      </c>
      <c r="C2611" t="s">
        <v>284</v>
      </c>
      <c r="D2611" s="9" t="s">
        <v>7252</v>
      </c>
      <c r="E2611" s="9" t="s">
        <v>259</v>
      </c>
      <c r="F2611" s="9" t="s">
        <v>532</v>
      </c>
      <c r="G2611" s="10">
        <v>1</v>
      </c>
      <c r="H2611" s="10" t="s">
        <v>571</v>
      </c>
      <c r="I2611" s="10">
        <v>1945</v>
      </c>
      <c r="J2611" s="11" t="s">
        <v>7246</v>
      </c>
      <c r="K2611" s="12" t="s">
        <v>237</v>
      </c>
      <c r="L2611" s="13" t="s">
        <v>7253</v>
      </c>
      <c r="M2611" t="s">
        <v>753</v>
      </c>
      <c r="S2611" s="9"/>
      <c r="T2611">
        <v>8</v>
      </c>
      <c r="U2611" s="210" t="s">
        <v>7248</v>
      </c>
      <c r="V2611" s="14">
        <v>0</v>
      </c>
      <c r="W2611" s="14">
        <v>1</v>
      </c>
      <c r="X2611" s="14" t="s">
        <v>294</v>
      </c>
      <c r="Y2611" t="s">
        <v>3625</v>
      </c>
      <c r="Z2611" t="s">
        <v>505</v>
      </c>
      <c r="AA2611">
        <f t="shared" si="40"/>
        <v>3</v>
      </c>
    </row>
    <row r="2612" spans="1:27" x14ac:dyDescent="0.2">
      <c r="A2612">
        <v>2285</v>
      </c>
      <c r="B2612" s="1" t="s">
        <v>7256</v>
      </c>
      <c r="C2612" t="s">
        <v>2040</v>
      </c>
      <c r="D2612" s="9" t="s">
        <v>7257</v>
      </c>
      <c r="E2612" s="9" t="s">
        <v>259</v>
      </c>
      <c r="F2612" s="9" t="s">
        <v>721</v>
      </c>
      <c r="G2612" s="10">
        <v>1</v>
      </c>
      <c r="H2612" s="10" t="s">
        <v>571</v>
      </c>
      <c r="I2612" s="10">
        <v>1945</v>
      </c>
      <c r="J2612" s="11" t="s">
        <v>7246</v>
      </c>
      <c r="K2612" s="12" t="s">
        <v>237</v>
      </c>
      <c r="L2612" s="13" t="s">
        <v>18488</v>
      </c>
      <c r="M2612" t="s">
        <v>290</v>
      </c>
      <c r="N2612" t="s">
        <v>291</v>
      </c>
      <c r="O2612" t="s">
        <v>498</v>
      </c>
      <c r="S2612" s="9"/>
      <c r="T2612">
        <v>8</v>
      </c>
      <c r="U2612" s="210" t="s">
        <v>7248</v>
      </c>
      <c r="V2612" s="14">
        <v>0</v>
      </c>
      <c r="W2612" s="14">
        <v>0</v>
      </c>
      <c r="X2612" s="14" t="s">
        <v>270</v>
      </c>
      <c r="Y2612">
        <v>163</v>
      </c>
      <c r="Z2612" t="s">
        <v>3085</v>
      </c>
      <c r="AA2612">
        <f t="shared" si="40"/>
        <v>2</v>
      </c>
    </row>
    <row r="2613" spans="1:27" x14ac:dyDescent="0.2">
      <c r="A2613">
        <v>3718</v>
      </c>
      <c r="B2613" s="1" t="s">
        <v>7600</v>
      </c>
      <c r="C2613" t="s">
        <v>341</v>
      </c>
      <c r="D2613" s="9" t="s">
        <v>1544</v>
      </c>
      <c r="E2613" s="9" t="s">
        <v>259</v>
      </c>
      <c r="F2613" s="9" t="s">
        <v>532</v>
      </c>
      <c r="G2613" s="10">
        <v>2</v>
      </c>
      <c r="H2613" s="10" t="s">
        <v>571</v>
      </c>
      <c r="I2613" s="10">
        <v>1945</v>
      </c>
      <c r="J2613" s="11" t="s">
        <v>7260</v>
      </c>
      <c r="K2613" s="12" t="s">
        <v>237</v>
      </c>
      <c r="L2613" s="13" t="s">
        <v>7601</v>
      </c>
      <c r="M2613" t="s">
        <v>753</v>
      </c>
      <c r="S2613" s="9"/>
      <c r="T2613">
        <v>8</v>
      </c>
      <c r="U2613" s="210" t="s">
        <v>7248</v>
      </c>
      <c r="V2613" s="14">
        <v>0</v>
      </c>
      <c r="W2613" s="14">
        <v>1</v>
      </c>
      <c r="X2613" s="14" t="s">
        <v>294</v>
      </c>
      <c r="Y2613" t="s">
        <v>1199</v>
      </c>
      <c r="Z2613" t="s">
        <v>271</v>
      </c>
      <c r="AA2613">
        <f t="shared" si="40"/>
        <v>2</v>
      </c>
    </row>
    <row r="2614" spans="1:27" x14ac:dyDescent="0.2">
      <c r="A2614">
        <v>3378</v>
      </c>
      <c r="B2614" s="1" t="s">
        <v>7258</v>
      </c>
      <c r="C2614" t="s">
        <v>1027</v>
      </c>
      <c r="D2614" s="9" t="s">
        <v>7259</v>
      </c>
      <c r="E2614" s="9" t="s">
        <v>259</v>
      </c>
      <c r="F2614" s="9" t="s">
        <v>532</v>
      </c>
      <c r="G2614" s="10">
        <v>2</v>
      </c>
      <c r="H2614" s="10" t="s">
        <v>571</v>
      </c>
      <c r="I2614" s="10">
        <v>1945</v>
      </c>
      <c r="J2614" s="11" t="s">
        <v>7260</v>
      </c>
      <c r="K2614" s="12" t="s">
        <v>237</v>
      </c>
      <c r="L2614" s="13" t="s">
        <v>7261</v>
      </c>
      <c r="M2614" t="s">
        <v>753</v>
      </c>
      <c r="S2614" s="9"/>
      <c r="T2614">
        <v>8</v>
      </c>
      <c r="U2614" s="210" t="s">
        <v>7248</v>
      </c>
      <c r="V2614" s="14">
        <v>0</v>
      </c>
      <c r="W2614" s="14">
        <v>1</v>
      </c>
      <c r="X2614" s="14" t="s">
        <v>294</v>
      </c>
      <c r="Y2614" t="s">
        <v>4077</v>
      </c>
      <c r="Z2614" t="s">
        <v>1419</v>
      </c>
      <c r="AA2614">
        <f t="shared" si="40"/>
        <v>3</v>
      </c>
    </row>
    <row r="2615" spans="1:27" x14ac:dyDescent="0.2">
      <c r="A2615">
        <v>6805</v>
      </c>
      <c r="B2615" s="1" t="s">
        <v>7602</v>
      </c>
      <c r="C2615" t="s">
        <v>2040</v>
      </c>
      <c r="D2615" s="9" t="s">
        <v>2863</v>
      </c>
      <c r="E2615" s="9" t="s">
        <v>259</v>
      </c>
      <c r="F2615" s="9" t="s">
        <v>721</v>
      </c>
      <c r="G2615" s="10">
        <v>2</v>
      </c>
      <c r="H2615" s="10" t="s">
        <v>571</v>
      </c>
      <c r="I2615" s="10">
        <v>1945</v>
      </c>
      <c r="J2615" s="11" t="s">
        <v>7260</v>
      </c>
      <c r="K2615" s="12" t="s">
        <v>237</v>
      </c>
      <c r="L2615" s="13" t="s">
        <v>18489</v>
      </c>
      <c r="M2615" t="s">
        <v>290</v>
      </c>
      <c r="N2615" t="s">
        <v>291</v>
      </c>
      <c r="O2615" t="s">
        <v>1840</v>
      </c>
      <c r="S2615" s="9"/>
      <c r="T2615">
        <v>8</v>
      </c>
      <c r="U2615" s="210" t="s">
        <v>7248</v>
      </c>
      <c r="V2615" s="14">
        <v>0</v>
      </c>
      <c r="W2615" s="14">
        <v>1</v>
      </c>
      <c r="X2615" s="14" t="s">
        <v>270</v>
      </c>
      <c r="Y2615">
        <v>571</v>
      </c>
      <c r="Z2615" t="s">
        <v>271</v>
      </c>
      <c r="AA2615">
        <f t="shared" si="40"/>
        <v>2</v>
      </c>
    </row>
    <row r="2616" spans="1:27" x14ac:dyDescent="0.2">
      <c r="A2616">
        <v>3298</v>
      </c>
      <c r="B2616" s="1" t="s">
        <v>7603</v>
      </c>
      <c r="C2616" t="s">
        <v>284</v>
      </c>
      <c r="D2616" s="9" t="s">
        <v>7604</v>
      </c>
      <c r="E2616" s="9" t="s">
        <v>259</v>
      </c>
      <c r="F2616" s="9" t="s">
        <v>532</v>
      </c>
      <c r="G2616" s="10">
        <v>3</v>
      </c>
      <c r="H2616" s="10" t="s">
        <v>571</v>
      </c>
      <c r="I2616" s="10">
        <v>1945</v>
      </c>
      <c r="J2616" s="11" t="s">
        <v>7605</v>
      </c>
      <c r="K2616" s="12" t="s">
        <v>237</v>
      </c>
      <c r="L2616" s="13" t="s">
        <v>7606</v>
      </c>
      <c r="M2616" t="s">
        <v>290</v>
      </c>
      <c r="N2616" t="s">
        <v>291</v>
      </c>
      <c r="O2616" t="s">
        <v>520</v>
      </c>
      <c r="S2616" s="9"/>
      <c r="T2616">
        <v>8</v>
      </c>
      <c r="U2616" s="210" t="s">
        <v>7248</v>
      </c>
      <c r="V2616" s="14">
        <v>0</v>
      </c>
      <c r="W2616" s="14">
        <v>1</v>
      </c>
      <c r="X2616" s="14" t="s">
        <v>294</v>
      </c>
      <c r="Y2616" t="s">
        <v>1242</v>
      </c>
      <c r="Z2616" t="s">
        <v>271</v>
      </c>
      <c r="AA2616">
        <f t="shared" si="40"/>
        <v>3</v>
      </c>
    </row>
    <row r="2617" spans="1:27" x14ac:dyDescent="0.2">
      <c r="A2617">
        <v>2373</v>
      </c>
      <c r="B2617" s="1" t="s">
        <v>7608</v>
      </c>
      <c r="C2617" t="s">
        <v>3985</v>
      </c>
      <c r="D2617" s="9" t="s">
        <v>1888</v>
      </c>
      <c r="E2617" s="9" t="s">
        <v>259</v>
      </c>
      <c r="F2617" s="9" t="s">
        <v>1885</v>
      </c>
      <c r="G2617" s="10">
        <v>3</v>
      </c>
      <c r="H2617" s="10" t="s">
        <v>571</v>
      </c>
      <c r="I2617" s="10">
        <v>1945</v>
      </c>
      <c r="J2617" s="11" t="s">
        <v>7605</v>
      </c>
      <c r="K2617" s="12" t="s">
        <v>237</v>
      </c>
      <c r="L2617" s="13" t="s">
        <v>7609</v>
      </c>
      <c r="M2617" t="s">
        <v>334</v>
      </c>
      <c r="S2617" s="9"/>
      <c r="T2617">
        <v>8</v>
      </c>
      <c r="U2617" s="210" t="s">
        <v>7248</v>
      </c>
      <c r="V2617" s="14">
        <v>0</v>
      </c>
      <c r="W2617" s="14">
        <v>0</v>
      </c>
      <c r="X2617" s="14" t="s">
        <v>294</v>
      </c>
      <c r="Y2617" t="s">
        <v>1888</v>
      </c>
      <c r="Z2617" t="s">
        <v>18167</v>
      </c>
      <c r="AA2617">
        <f t="shared" si="40"/>
        <v>1</v>
      </c>
    </row>
    <row r="2618" spans="1:27" x14ac:dyDescent="0.2">
      <c r="A2618">
        <v>1094</v>
      </c>
      <c r="B2618" s="1" t="s">
        <v>7607</v>
      </c>
      <c r="C2618" t="s">
        <v>2040</v>
      </c>
      <c r="D2618" s="9" t="s">
        <v>1535</v>
      </c>
      <c r="E2618" s="9" t="s">
        <v>259</v>
      </c>
      <c r="F2618" s="9" t="s">
        <v>721</v>
      </c>
      <c r="G2618" s="10">
        <v>3</v>
      </c>
      <c r="H2618" s="10" t="s">
        <v>571</v>
      </c>
      <c r="I2618" s="10">
        <v>1945</v>
      </c>
      <c r="J2618" s="11" t="s">
        <v>7605</v>
      </c>
      <c r="K2618" s="12" t="s">
        <v>237</v>
      </c>
      <c r="L2618" s="13" t="s">
        <v>18490</v>
      </c>
      <c r="M2618" t="s">
        <v>290</v>
      </c>
      <c r="N2618" t="s">
        <v>291</v>
      </c>
      <c r="O2618" t="s">
        <v>380</v>
      </c>
      <c r="S2618" s="9"/>
      <c r="T2618">
        <v>8</v>
      </c>
      <c r="U2618" s="210" t="s">
        <v>7248</v>
      </c>
      <c r="V2618" s="14">
        <v>0</v>
      </c>
      <c r="W2618" s="14">
        <v>1</v>
      </c>
      <c r="X2618" s="14" t="s">
        <v>270</v>
      </c>
      <c r="Y2618">
        <v>109</v>
      </c>
      <c r="Z2618" t="s">
        <v>271</v>
      </c>
      <c r="AA2618">
        <f t="shared" si="40"/>
        <v>2</v>
      </c>
    </row>
    <row r="2619" spans="1:27" x14ac:dyDescent="0.2">
      <c r="A2619">
        <v>4992</v>
      </c>
      <c r="B2619" s="1" t="s">
        <v>7610</v>
      </c>
      <c r="C2619" t="s">
        <v>1798</v>
      </c>
      <c r="D2619" s="9"/>
      <c r="E2619" s="9" t="s">
        <v>2806</v>
      </c>
      <c r="F2619" s="9" t="s">
        <v>260</v>
      </c>
      <c r="G2619" s="10">
        <v>3</v>
      </c>
      <c r="H2619" s="10" t="s">
        <v>571</v>
      </c>
      <c r="I2619" s="10">
        <v>1945</v>
      </c>
      <c r="J2619" s="11" t="s">
        <v>7605</v>
      </c>
      <c r="K2619" s="12" t="s">
        <v>237</v>
      </c>
      <c r="L2619" s="13" t="s">
        <v>7611</v>
      </c>
      <c r="M2619" s="13" t="s">
        <v>290</v>
      </c>
      <c r="N2619" t="s">
        <v>291</v>
      </c>
      <c r="O2619" t="s">
        <v>635</v>
      </c>
      <c r="S2619" s="9"/>
      <c r="T2619">
        <v>8</v>
      </c>
      <c r="U2619" s="210" t="s">
        <v>7248</v>
      </c>
      <c r="V2619" s="14">
        <v>0</v>
      </c>
      <c r="W2619" s="14">
        <v>1</v>
      </c>
      <c r="X2619" s="14" t="s">
        <v>270</v>
      </c>
      <c r="Y2619">
        <v>87</v>
      </c>
      <c r="Z2619" t="s">
        <v>271</v>
      </c>
      <c r="AA2619">
        <f t="shared" si="40"/>
        <v>1</v>
      </c>
    </row>
    <row r="2620" spans="1:27" x14ac:dyDescent="0.2">
      <c r="A2620">
        <v>6757</v>
      </c>
      <c r="B2620" s="1" t="s">
        <v>7040</v>
      </c>
      <c r="C2620" t="s">
        <v>3985</v>
      </c>
      <c r="D2620" s="9" t="s">
        <v>4636</v>
      </c>
      <c r="E2620" s="9" t="s">
        <v>259</v>
      </c>
      <c r="F2620" s="9" t="s">
        <v>532</v>
      </c>
      <c r="G2620" s="10">
        <v>4</v>
      </c>
      <c r="H2620" s="10" t="s">
        <v>571</v>
      </c>
      <c r="I2620" s="10">
        <v>1945</v>
      </c>
      <c r="J2620" s="11" t="s">
        <v>7613</v>
      </c>
      <c r="K2620" s="12" t="s">
        <v>237</v>
      </c>
      <c r="L2620" s="13" t="s">
        <v>7041</v>
      </c>
      <c r="M2620" t="s">
        <v>753</v>
      </c>
      <c r="S2620" s="9"/>
      <c r="T2620">
        <v>8</v>
      </c>
      <c r="U2620" s="210" t="s">
        <v>7248</v>
      </c>
      <c r="V2620" s="14">
        <v>0</v>
      </c>
      <c r="W2620" s="14">
        <v>1</v>
      </c>
      <c r="X2620" s="14" t="s">
        <v>294</v>
      </c>
      <c r="Y2620" t="s">
        <v>4636</v>
      </c>
      <c r="Z2620" t="s">
        <v>18167</v>
      </c>
      <c r="AA2620">
        <f t="shared" si="40"/>
        <v>1</v>
      </c>
    </row>
    <row r="2621" spans="1:27" x14ac:dyDescent="0.2">
      <c r="A2621">
        <v>2341</v>
      </c>
      <c r="B2621" s="1" t="s">
        <v>7612</v>
      </c>
      <c r="C2621" t="s">
        <v>657</v>
      </c>
      <c r="D2621" s="9" t="s">
        <v>6550</v>
      </c>
      <c r="E2621" s="9" t="s">
        <v>259</v>
      </c>
      <c r="F2621" s="9" t="s">
        <v>532</v>
      </c>
      <c r="G2621" s="10">
        <v>4</v>
      </c>
      <c r="H2621" s="10" t="s">
        <v>571</v>
      </c>
      <c r="I2621" s="10">
        <v>1945</v>
      </c>
      <c r="J2621" s="11" t="s">
        <v>7613</v>
      </c>
      <c r="K2621" s="12" t="s">
        <v>415</v>
      </c>
      <c r="L2621" s="13" t="s">
        <v>98</v>
      </c>
      <c r="M2621" t="s">
        <v>290</v>
      </c>
      <c r="N2621" t="s">
        <v>291</v>
      </c>
      <c r="O2621" t="s">
        <v>292</v>
      </c>
      <c r="S2621" s="9"/>
      <c r="T2621">
        <v>8</v>
      </c>
      <c r="U2621" s="210" t="s">
        <v>7248</v>
      </c>
      <c r="V2621" s="14">
        <v>0</v>
      </c>
      <c r="W2621" s="14">
        <v>1</v>
      </c>
      <c r="X2621" s="14" t="s">
        <v>294</v>
      </c>
      <c r="Y2621" t="s">
        <v>1242</v>
      </c>
      <c r="Z2621" t="s">
        <v>271</v>
      </c>
      <c r="AA2621">
        <f t="shared" si="40"/>
        <v>3</v>
      </c>
    </row>
    <row r="2622" spans="1:27" x14ac:dyDescent="0.2">
      <c r="A2622">
        <v>2541</v>
      </c>
      <c r="B2622" s="1" t="s">
        <v>7039</v>
      </c>
      <c r="C2622" t="s">
        <v>1027</v>
      </c>
      <c r="D2622" s="9" t="s">
        <v>6550</v>
      </c>
      <c r="E2622" s="9" t="s">
        <v>259</v>
      </c>
      <c r="F2622" s="9" t="s">
        <v>532</v>
      </c>
      <c r="G2622" s="10">
        <v>4</v>
      </c>
      <c r="H2622" s="10" t="s">
        <v>571</v>
      </c>
      <c r="I2622" s="10">
        <v>1945</v>
      </c>
      <c r="J2622" s="11" t="s">
        <v>7613</v>
      </c>
      <c r="K2622" s="12" t="s">
        <v>415</v>
      </c>
      <c r="L2622" s="13" t="s">
        <v>99</v>
      </c>
      <c r="M2622" t="s">
        <v>290</v>
      </c>
      <c r="N2622" t="s">
        <v>291</v>
      </c>
      <c r="O2622" t="s">
        <v>334</v>
      </c>
      <c r="S2622" s="9"/>
      <c r="T2622">
        <v>8</v>
      </c>
      <c r="U2622" s="210" t="s">
        <v>7248</v>
      </c>
      <c r="V2622" s="14">
        <v>0</v>
      </c>
      <c r="W2622" s="14">
        <v>1</v>
      </c>
      <c r="X2622" s="14" t="s">
        <v>294</v>
      </c>
      <c r="Y2622" t="s">
        <v>1242</v>
      </c>
      <c r="Z2622" t="s">
        <v>271</v>
      </c>
      <c r="AA2622">
        <f t="shared" si="40"/>
        <v>3</v>
      </c>
    </row>
    <row r="2623" spans="1:27" x14ac:dyDescent="0.2">
      <c r="A2623">
        <v>6758</v>
      </c>
      <c r="B2623" s="1" t="s">
        <v>7042</v>
      </c>
      <c r="C2623" t="s">
        <v>6878</v>
      </c>
      <c r="D2623" s="9">
        <v>684</v>
      </c>
      <c r="E2623" s="9" t="s">
        <v>876</v>
      </c>
      <c r="F2623" s="9" t="s">
        <v>260</v>
      </c>
      <c r="G2623" s="10">
        <v>7</v>
      </c>
      <c r="H2623" s="10" t="s">
        <v>571</v>
      </c>
      <c r="I2623" s="10">
        <v>1945</v>
      </c>
      <c r="J2623" s="11" t="s">
        <v>7043</v>
      </c>
      <c r="K2623" s="12" t="s">
        <v>237</v>
      </c>
      <c r="L2623" s="13" t="s">
        <v>7044</v>
      </c>
      <c r="M2623" t="s">
        <v>290</v>
      </c>
      <c r="O2623" t="s">
        <v>520</v>
      </c>
      <c r="S2623" s="9"/>
      <c r="T2623">
        <v>8</v>
      </c>
      <c r="U2623" s="210" t="s">
        <v>7248</v>
      </c>
      <c r="V2623" s="14">
        <v>1</v>
      </c>
      <c r="W2623" s="14">
        <v>1</v>
      </c>
      <c r="X2623" s="14" t="s">
        <v>270</v>
      </c>
      <c r="Y2623">
        <v>684</v>
      </c>
      <c r="Z2623" t="s">
        <v>271</v>
      </c>
      <c r="AA2623">
        <f t="shared" si="40"/>
        <v>1</v>
      </c>
    </row>
    <row r="2624" spans="1:27" x14ac:dyDescent="0.2">
      <c r="A2624">
        <v>6274</v>
      </c>
      <c r="B2624" s="1" t="s">
        <v>7045</v>
      </c>
      <c r="C2624" t="s">
        <v>2534</v>
      </c>
      <c r="D2624" s="9">
        <v>176</v>
      </c>
      <c r="E2624" s="9" t="s">
        <v>876</v>
      </c>
      <c r="F2624" s="9" t="s">
        <v>312</v>
      </c>
      <c r="G2624" s="10">
        <v>7</v>
      </c>
      <c r="H2624" s="10" t="s">
        <v>571</v>
      </c>
      <c r="I2624" s="10">
        <v>1945</v>
      </c>
      <c r="J2624" s="11" t="s">
        <v>7043</v>
      </c>
      <c r="K2624" s="12" t="s">
        <v>237</v>
      </c>
      <c r="L2624" s="13" t="s">
        <v>7046</v>
      </c>
      <c r="M2624" t="s">
        <v>290</v>
      </c>
      <c r="O2624" t="s">
        <v>320</v>
      </c>
      <c r="S2624" s="9"/>
      <c r="T2624">
        <v>8</v>
      </c>
      <c r="U2624" s="210" t="s">
        <v>7248</v>
      </c>
      <c r="V2624" s="14">
        <v>1</v>
      </c>
      <c r="W2624" s="14">
        <v>1</v>
      </c>
      <c r="X2624" s="14" t="s">
        <v>270</v>
      </c>
      <c r="Y2624">
        <v>176</v>
      </c>
      <c r="Z2624" t="s">
        <v>271</v>
      </c>
      <c r="AA2624">
        <f t="shared" si="40"/>
        <v>1</v>
      </c>
    </row>
    <row r="2625" spans="1:27" x14ac:dyDescent="0.2">
      <c r="A2625">
        <v>384</v>
      </c>
      <c r="B2625" s="1" t="s">
        <v>7047</v>
      </c>
      <c r="C2625" t="s">
        <v>284</v>
      </c>
      <c r="D2625" s="9" t="s">
        <v>7048</v>
      </c>
      <c r="E2625" s="9" t="s">
        <v>259</v>
      </c>
      <c r="F2625" s="9" t="s">
        <v>532</v>
      </c>
      <c r="G2625" s="10">
        <v>8</v>
      </c>
      <c r="H2625" s="10" t="s">
        <v>571</v>
      </c>
      <c r="I2625" s="10">
        <v>1945</v>
      </c>
      <c r="J2625" s="11" t="s">
        <v>7049</v>
      </c>
      <c r="K2625" s="12" t="s">
        <v>237</v>
      </c>
      <c r="L2625" s="13" t="s">
        <v>7050</v>
      </c>
      <c r="M2625" t="s">
        <v>290</v>
      </c>
      <c r="N2625" t="s">
        <v>291</v>
      </c>
      <c r="O2625" t="s">
        <v>367</v>
      </c>
      <c r="S2625" s="9"/>
      <c r="T2625">
        <v>8</v>
      </c>
      <c r="U2625" s="210" t="s">
        <v>7248</v>
      </c>
      <c r="V2625" s="14">
        <v>0</v>
      </c>
      <c r="W2625" s="14">
        <v>1</v>
      </c>
      <c r="X2625" s="14" t="s">
        <v>294</v>
      </c>
      <c r="Y2625" t="s">
        <v>1242</v>
      </c>
      <c r="Z2625" t="s">
        <v>271</v>
      </c>
      <c r="AA2625">
        <f t="shared" si="40"/>
        <v>4</v>
      </c>
    </row>
    <row r="2626" spans="1:27" x14ac:dyDescent="0.2">
      <c r="A2626">
        <v>3095</v>
      </c>
      <c r="B2626" s="1" t="s">
        <v>7051</v>
      </c>
      <c r="C2626" t="s">
        <v>1027</v>
      </c>
      <c r="D2626" s="9" t="s">
        <v>5579</v>
      </c>
      <c r="E2626" s="9" t="s">
        <v>2806</v>
      </c>
      <c r="F2626" s="9" t="s">
        <v>1416</v>
      </c>
      <c r="G2626" s="10">
        <v>8</v>
      </c>
      <c r="H2626" s="10" t="s">
        <v>571</v>
      </c>
      <c r="I2626" s="10">
        <v>1945</v>
      </c>
      <c r="J2626" s="11" t="s">
        <v>7049</v>
      </c>
      <c r="K2626" s="12" t="s">
        <v>237</v>
      </c>
      <c r="L2626" s="13" t="s">
        <v>7052</v>
      </c>
      <c r="M2626" s="13" t="s">
        <v>263</v>
      </c>
      <c r="N2626" t="s">
        <v>470</v>
      </c>
      <c r="Q2626" t="s">
        <v>672</v>
      </c>
      <c r="S2626" s="9"/>
      <c r="T2626">
        <v>8</v>
      </c>
      <c r="U2626" s="210" t="s">
        <v>7248</v>
      </c>
      <c r="V2626" s="14">
        <v>1</v>
      </c>
      <c r="W2626" s="14">
        <v>1</v>
      </c>
      <c r="X2626" s="14" t="s">
        <v>270</v>
      </c>
      <c r="Y2626" t="s">
        <v>5579</v>
      </c>
      <c r="Z2626" t="s">
        <v>1419</v>
      </c>
      <c r="AA2626">
        <f t="shared" ref="AA2626:AA2689" si="41">LEN(D2626)-LEN(SUBSTITUTE(D2626,"/",""))+1</f>
        <v>1</v>
      </c>
    </row>
    <row r="2627" spans="1:27" x14ac:dyDescent="0.2">
      <c r="A2627">
        <v>5035</v>
      </c>
      <c r="B2627" s="1" t="s">
        <v>7053</v>
      </c>
      <c r="C2627" t="s">
        <v>1027</v>
      </c>
      <c r="D2627" s="9" t="s">
        <v>5579</v>
      </c>
      <c r="E2627" s="9" t="s">
        <v>2806</v>
      </c>
      <c r="F2627" s="9" t="s">
        <v>1416</v>
      </c>
      <c r="G2627" s="10">
        <v>8</v>
      </c>
      <c r="H2627" s="10" t="s">
        <v>571</v>
      </c>
      <c r="I2627" s="10">
        <v>1945</v>
      </c>
      <c r="J2627" s="11" t="s">
        <v>7049</v>
      </c>
      <c r="K2627" s="12" t="s">
        <v>237</v>
      </c>
      <c r="L2627" s="13" t="s">
        <v>208</v>
      </c>
      <c r="M2627" s="13" t="s">
        <v>290</v>
      </c>
      <c r="O2627" t="s">
        <v>520</v>
      </c>
      <c r="S2627" s="9"/>
      <c r="T2627">
        <v>8</v>
      </c>
      <c r="U2627" s="210" t="s">
        <v>7248</v>
      </c>
      <c r="V2627" s="14">
        <v>1</v>
      </c>
      <c r="W2627" s="14">
        <v>1</v>
      </c>
      <c r="X2627" s="14" t="s">
        <v>270</v>
      </c>
      <c r="Y2627" s="9" t="s">
        <v>5579</v>
      </c>
      <c r="Z2627" t="s">
        <v>1419</v>
      </c>
      <c r="AA2627">
        <f t="shared" si="41"/>
        <v>1</v>
      </c>
    </row>
    <row r="2628" spans="1:27" x14ac:dyDescent="0.2">
      <c r="A2628">
        <v>1562</v>
      </c>
      <c r="B2628" s="1" t="s">
        <v>7063</v>
      </c>
      <c r="C2628" t="s">
        <v>1027</v>
      </c>
      <c r="D2628" s="9" t="s">
        <v>7064</v>
      </c>
      <c r="E2628" s="9" t="s">
        <v>876</v>
      </c>
      <c r="F2628" s="9" t="s">
        <v>1416</v>
      </c>
      <c r="G2628" s="10">
        <v>9</v>
      </c>
      <c r="H2628" s="10" t="s">
        <v>571</v>
      </c>
      <c r="I2628" s="10">
        <v>1945</v>
      </c>
      <c r="J2628" s="11" t="s">
        <v>7057</v>
      </c>
      <c r="K2628" s="12" t="s">
        <v>237</v>
      </c>
      <c r="L2628" s="13" t="s">
        <v>7065</v>
      </c>
      <c r="M2628" t="s">
        <v>290</v>
      </c>
      <c r="O2628" t="s">
        <v>520</v>
      </c>
      <c r="S2628" s="9"/>
      <c r="T2628">
        <v>8</v>
      </c>
      <c r="U2628" s="210" t="s">
        <v>7248</v>
      </c>
      <c r="V2628" s="14">
        <v>1</v>
      </c>
      <c r="W2628" s="14">
        <v>1</v>
      </c>
      <c r="X2628" s="14" t="s">
        <v>270</v>
      </c>
      <c r="Y2628">
        <v>84</v>
      </c>
      <c r="Z2628" t="s">
        <v>1419</v>
      </c>
      <c r="AA2628">
        <f t="shared" si="41"/>
        <v>2</v>
      </c>
    </row>
    <row r="2629" spans="1:27" x14ac:dyDescent="0.2">
      <c r="A2629">
        <v>1035</v>
      </c>
      <c r="B2629" s="1" t="s">
        <v>7056</v>
      </c>
      <c r="C2629" t="s">
        <v>6060</v>
      </c>
      <c r="D2629" s="9" t="s">
        <v>6291</v>
      </c>
      <c r="E2629" s="9" t="s">
        <v>259</v>
      </c>
      <c r="F2629" s="9" t="s">
        <v>1885</v>
      </c>
      <c r="G2629" s="10">
        <v>9</v>
      </c>
      <c r="H2629" s="10" t="s">
        <v>571</v>
      </c>
      <c r="I2629" s="10">
        <v>1945</v>
      </c>
      <c r="J2629" s="11" t="s">
        <v>7057</v>
      </c>
      <c r="K2629" s="12" t="s">
        <v>237</v>
      </c>
      <c r="L2629" s="13" t="s">
        <v>7614</v>
      </c>
      <c r="M2629" t="s">
        <v>334</v>
      </c>
      <c r="S2629" s="9"/>
      <c r="T2629">
        <v>8</v>
      </c>
      <c r="U2629" s="210" t="s">
        <v>7248</v>
      </c>
      <c r="V2629" s="14">
        <v>0</v>
      </c>
      <c r="W2629" s="14">
        <v>0</v>
      </c>
      <c r="X2629" s="14" t="s">
        <v>294</v>
      </c>
      <c r="Y2629" t="s">
        <v>1888</v>
      </c>
      <c r="Z2629" t="s">
        <v>18167</v>
      </c>
      <c r="AA2629">
        <f t="shared" si="41"/>
        <v>2</v>
      </c>
    </row>
    <row r="2630" spans="1:27" x14ac:dyDescent="0.2">
      <c r="A2630">
        <v>3033</v>
      </c>
      <c r="B2630" s="1" t="s">
        <v>7069</v>
      </c>
      <c r="C2630" t="s">
        <v>3985</v>
      </c>
      <c r="D2630" s="9" t="s">
        <v>1888</v>
      </c>
      <c r="E2630" s="9" t="s">
        <v>259</v>
      </c>
      <c r="F2630" s="9" t="s">
        <v>1885</v>
      </c>
      <c r="G2630" s="10">
        <v>9</v>
      </c>
      <c r="H2630" s="10" t="s">
        <v>571</v>
      </c>
      <c r="I2630" s="10">
        <v>1945</v>
      </c>
      <c r="J2630" s="11" t="s">
        <v>7057</v>
      </c>
      <c r="K2630" s="12" t="s">
        <v>237</v>
      </c>
      <c r="L2630" s="13" t="s">
        <v>7614</v>
      </c>
      <c r="M2630" t="s">
        <v>334</v>
      </c>
      <c r="S2630" s="9"/>
      <c r="T2630">
        <v>8</v>
      </c>
      <c r="U2630" s="210" t="s">
        <v>7248</v>
      </c>
      <c r="V2630" s="14">
        <v>0</v>
      </c>
      <c r="W2630" s="14">
        <v>0</v>
      </c>
      <c r="X2630" s="14" t="s">
        <v>294</v>
      </c>
      <c r="Y2630" t="s">
        <v>1888</v>
      </c>
      <c r="Z2630" t="s">
        <v>18167</v>
      </c>
      <c r="AA2630">
        <f t="shared" si="41"/>
        <v>1</v>
      </c>
    </row>
    <row r="2631" spans="1:27" x14ac:dyDescent="0.2">
      <c r="A2631">
        <v>5454</v>
      </c>
      <c r="B2631" s="1" t="s">
        <v>7066</v>
      </c>
      <c r="C2631" t="s">
        <v>3985</v>
      </c>
      <c r="D2631" s="9" t="s">
        <v>7067</v>
      </c>
      <c r="E2631" s="9" t="s">
        <v>259</v>
      </c>
      <c r="F2631" s="9" t="s">
        <v>1885</v>
      </c>
      <c r="G2631" s="10">
        <v>9</v>
      </c>
      <c r="H2631" s="10" t="s">
        <v>571</v>
      </c>
      <c r="I2631" s="10">
        <v>1945</v>
      </c>
      <c r="J2631" s="11" t="s">
        <v>7057</v>
      </c>
      <c r="K2631" s="12" t="s">
        <v>237</v>
      </c>
      <c r="L2631" s="13" t="s">
        <v>7068</v>
      </c>
      <c r="M2631" t="s">
        <v>781</v>
      </c>
      <c r="S2631" s="9"/>
      <c r="T2631">
        <v>8</v>
      </c>
      <c r="U2631" s="210" t="s">
        <v>7248</v>
      </c>
      <c r="V2631" s="14">
        <v>0</v>
      </c>
      <c r="W2631" s="14">
        <v>0</v>
      </c>
      <c r="X2631" s="14" t="s">
        <v>294</v>
      </c>
      <c r="Y2631" t="s">
        <v>7067</v>
      </c>
      <c r="Z2631" t="s">
        <v>18167</v>
      </c>
      <c r="AA2631">
        <f t="shared" si="41"/>
        <v>1</v>
      </c>
    </row>
    <row r="2632" spans="1:27" x14ac:dyDescent="0.2">
      <c r="A2632">
        <v>2844</v>
      </c>
      <c r="B2632" s="1" t="s">
        <v>7341</v>
      </c>
      <c r="C2632" t="s">
        <v>2221</v>
      </c>
      <c r="D2632" s="9">
        <v>406</v>
      </c>
      <c r="E2632" s="9" t="s">
        <v>259</v>
      </c>
      <c r="F2632" s="9" t="s">
        <v>312</v>
      </c>
      <c r="G2632" s="10">
        <v>9</v>
      </c>
      <c r="H2632" s="10" t="s">
        <v>571</v>
      </c>
      <c r="I2632" s="10">
        <v>1945</v>
      </c>
      <c r="J2632" s="11" t="s">
        <v>7057</v>
      </c>
      <c r="K2632" s="12" t="s">
        <v>237</v>
      </c>
      <c r="L2632" s="13" t="s">
        <v>7342</v>
      </c>
      <c r="M2632" t="s">
        <v>290</v>
      </c>
      <c r="N2632" t="s">
        <v>291</v>
      </c>
      <c r="O2632" t="s">
        <v>320</v>
      </c>
      <c r="S2632" s="9"/>
      <c r="T2632">
        <v>8</v>
      </c>
      <c r="U2632" s="210" t="s">
        <v>7248</v>
      </c>
      <c r="V2632" s="14">
        <v>0</v>
      </c>
      <c r="W2632" s="14">
        <v>1</v>
      </c>
      <c r="X2632" s="14" t="s">
        <v>270</v>
      </c>
      <c r="Y2632">
        <v>406</v>
      </c>
      <c r="Z2632" t="s">
        <v>505</v>
      </c>
      <c r="AA2632">
        <f t="shared" si="41"/>
        <v>1</v>
      </c>
    </row>
    <row r="2633" spans="1:27" x14ac:dyDescent="0.2">
      <c r="A2633">
        <v>3276</v>
      </c>
      <c r="B2633" s="1" t="s">
        <v>7615</v>
      </c>
      <c r="C2633" t="s">
        <v>1798</v>
      </c>
      <c r="D2633" s="9" t="s">
        <v>7058</v>
      </c>
      <c r="E2633" s="9" t="s">
        <v>7061</v>
      </c>
      <c r="F2633" s="9" t="s">
        <v>260</v>
      </c>
      <c r="G2633" s="10">
        <v>9</v>
      </c>
      <c r="H2633" s="10" t="s">
        <v>571</v>
      </c>
      <c r="I2633" s="10">
        <v>1945</v>
      </c>
      <c r="J2633" s="11" t="s">
        <v>7057</v>
      </c>
      <c r="K2633" s="12" t="s">
        <v>237</v>
      </c>
      <c r="L2633" s="13" t="s">
        <v>7062</v>
      </c>
      <c r="M2633" t="s">
        <v>781</v>
      </c>
      <c r="S2633" s="9"/>
      <c r="T2633">
        <v>8</v>
      </c>
      <c r="U2633" s="210" t="s">
        <v>7248</v>
      </c>
      <c r="V2633" s="14">
        <v>0</v>
      </c>
      <c r="W2633" s="14">
        <v>1</v>
      </c>
      <c r="X2633" s="14" t="s">
        <v>270</v>
      </c>
      <c r="Y2633" t="s">
        <v>1047</v>
      </c>
      <c r="Z2633" t="s">
        <v>271</v>
      </c>
      <c r="AA2633">
        <f t="shared" si="41"/>
        <v>2</v>
      </c>
    </row>
    <row r="2634" spans="1:27" x14ac:dyDescent="0.2">
      <c r="A2634">
        <v>4441</v>
      </c>
      <c r="B2634" s="1" t="s">
        <v>7070</v>
      </c>
      <c r="C2634" t="s">
        <v>1798</v>
      </c>
      <c r="D2634" s="9" t="s">
        <v>1047</v>
      </c>
      <c r="E2634" s="9" t="s">
        <v>7061</v>
      </c>
      <c r="F2634" s="9" t="s">
        <v>260</v>
      </c>
      <c r="G2634" s="10">
        <v>9</v>
      </c>
      <c r="H2634" s="10" t="s">
        <v>571</v>
      </c>
      <c r="I2634" s="10">
        <v>1945</v>
      </c>
      <c r="J2634" s="11" t="s">
        <v>7057</v>
      </c>
      <c r="K2634" s="12" t="s">
        <v>237</v>
      </c>
      <c r="L2634" s="13" t="s">
        <v>7062</v>
      </c>
      <c r="M2634" t="s">
        <v>781</v>
      </c>
      <c r="S2634" s="9"/>
      <c r="T2634">
        <v>8</v>
      </c>
      <c r="U2634" s="210" t="s">
        <v>7248</v>
      </c>
      <c r="V2634" s="14">
        <v>0</v>
      </c>
      <c r="W2634" s="14">
        <v>1</v>
      </c>
      <c r="X2634" s="14" t="s">
        <v>270</v>
      </c>
      <c r="Y2634" t="s">
        <v>1047</v>
      </c>
      <c r="Z2634" t="s">
        <v>271</v>
      </c>
      <c r="AA2634">
        <f t="shared" si="41"/>
        <v>1</v>
      </c>
    </row>
    <row r="2635" spans="1:27" x14ac:dyDescent="0.2">
      <c r="A2635">
        <v>1527</v>
      </c>
      <c r="B2635" s="1" t="s">
        <v>7071</v>
      </c>
      <c r="C2635" t="s">
        <v>1798</v>
      </c>
      <c r="D2635" s="9" t="s">
        <v>1047</v>
      </c>
      <c r="E2635" s="9" t="s">
        <v>7061</v>
      </c>
      <c r="F2635" s="9" t="s">
        <v>260</v>
      </c>
      <c r="G2635" s="10">
        <v>9</v>
      </c>
      <c r="H2635" s="10" t="s">
        <v>571</v>
      </c>
      <c r="I2635" s="10">
        <v>1945</v>
      </c>
      <c r="J2635" s="11" t="s">
        <v>7057</v>
      </c>
      <c r="K2635" s="12" t="s">
        <v>237</v>
      </c>
      <c r="L2635" s="13" t="s">
        <v>7062</v>
      </c>
      <c r="M2635" t="s">
        <v>781</v>
      </c>
      <c r="S2635" s="9"/>
      <c r="T2635">
        <v>8</v>
      </c>
      <c r="U2635" s="210" t="s">
        <v>7248</v>
      </c>
      <c r="V2635" s="14">
        <v>0</v>
      </c>
      <c r="W2635" s="14">
        <v>1</v>
      </c>
      <c r="X2635" s="14" t="s">
        <v>270</v>
      </c>
      <c r="Y2635" t="s">
        <v>1047</v>
      </c>
      <c r="Z2635" t="s">
        <v>271</v>
      </c>
      <c r="AA2635">
        <f t="shared" si="41"/>
        <v>1</v>
      </c>
    </row>
    <row r="2636" spans="1:27" x14ac:dyDescent="0.2">
      <c r="A2636">
        <v>4430</v>
      </c>
      <c r="B2636" s="1" t="s">
        <v>7072</v>
      </c>
      <c r="C2636" t="s">
        <v>1798</v>
      </c>
      <c r="D2636" s="9" t="s">
        <v>1047</v>
      </c>
      <c r="E2636" s="9" t="s">
        <v>7061</v>
      </c>
      <c r="F2636" s="9" t="s">
        <v>260</v>
      </c>
      <c r="G2636" s="10">
        <v>9</v>
      </c>
      <c r="H2636" s="10" t="s">
        <v>571</v>
      </c>
      <c r="I2636" s="10">
        <v>1945</v>
      </c>
      <c r="J2636" s="11" t="s">
        <v>7057</v>
      </c>
      <c r="K2636" s="12" t="s">
        <v>237</v>
      </c>
      <c r="L2636" s="13" t="s">
        <v>7062</v>
      </c>
      <c r="M2636" t="s">
        <v>781</v>
      </c>
      <c r="S2636" s="9"/>
      <c r="T2636">
        <v>8</v>
      </c>
      <c r="U2636" s="210" t="s">
        <v>7248</v>
      </c>
      <c r="V2636" s="14">
        <v>0</v>
      </c>
      <c r="W2636" s="14">
        <v>1</v>
      </c>
      <c r="X2636" s="14" t="s">
        <v>270</v>
      </c>
      <c r="Y2636" t="s">
        <v>1047</v>
      </c>
      <c r="Z2636" t="s">
        <v>271</v>
      </c>
      <c r="AA2636">
        <f t="shared" si="41"/>
        <v>1</v>
      </c>
    </row>
    <row r="2637" spans="1:27" x14ac:dyDescent="0.2">
      <c r="A2637">
        <v>5803</v>
      </c>
      <c r="B2637" s="1" t="s">
        <v>7073</v>
      </c>
      <c r="C2637" t="s">
        <v>1798</v>
      </c>
      <c r="D2637" s="9" t="s">
        <v>1047</v>
      </c>
      <c r="E2637" s="9" t="s">
        <v>7061</v>
      </c>
      <c r="F2637" s="9" t="s">
        <v>260</v>
      </c>
      <c r="G2637" s="10">
        <v>9</v>
      </c>
      <c r="H2637" s="10" t="s">
        <v>571</v>
      </c>
      <c r="I2637" s="10">
        <v>1945</v>
      </c>
      <c r="J2637" s="11" t="s">
        <v>7057</v>
      </c>
      <c r="K2637" s="12" t="s">
        <v>237</v>
      </c>
      <c r="L2637" s="13" t="s">
        <v>7334</v>
      </c>
      <c r="M2637" t="s">
        <v>781</v>
      </c>
      <c r="S2637" s="9"/>
      <c r="T2637">
        <v>8</v>
      </c>
      <c r="U2637" s="210" t="s">
        <v>7248</v>
      </c>
      <c r="V2637" s="14">
        <v>0</v>
      </c>
      <c r="W2637" s="14">
        <v>1</v>
      </c>
      <c r="X2637" s="14" t="s">
        <v>270</v>
      </c>
      <c r="Y2637" t="s">
        <v>1047</v>
      </c>
      <c r="Z2637" t="s">
        <v>271</v>
      </c>
      <c r="AA2637">
        <f t="shared" si="41"/>
        <v>1</v>
      </c>
    </row>
    <row r="2638" spans="1:27" x14ac:dyDescent="0.2">
      <c r="A2638">
        <v>7705</v>
      </c>
      <c r="B2638" s="1" t="s">
        <v>7335</v>
      </c>
      <c r="C2638" t="s">
        <v>1798</v>
      </c>
      <c r="D2638" s="9" t="s">
        <v>1047</v>
      </c>
      <c r="E2638" s="9" t="s">
        <v>7061</v>
      </c>
      <c r="F2638" s="9" t="s">
        <v>260</v>
      </c>
      <c r="G2638" s="10">
        <v>9</v>
      </c>
      <c r="H2638" s="10" t="s">
        <v>571</v>
      </c>
      <c r="I2638" s="10">
        <v>1945</v>
      </c>
      <c r="J2638" s="11" t="s">
        <v>7057</v>
      </c>
      <c r="K2638" s="12" t="s">
        <v>237</v>
      </c>
      <c r="L2638" s="13" t="s">
        <v>7062</v>
      </c>
      <c r="M2638" t="s">
        <v>781</v>
      </c>
      <c r="S2638" s="9"/>
      <c r="T2638">
        <v>8</v>
      </c>
      <c r="U2638" s="210" t="s">
        <v>7248</v>
      </c>
      <c r="V2638" s="14">
        <v>0</v>
      </c>
      <c r="W2638" s="14">
        <v>1</v>
      </c>
      <c r="X2638" s="14" t="s">
        <v>270</v>
      </c>
      <c r="Y2638" t="s">
        <v>1047</v>
      </c>
      <c r="Z2638" t="s">
        <v>271</v>
      </c>
      <c r="AA2638">
        <f t="shared" si="41"/>
        <v>1</v>
      </c>
    </row>
    <row r="2639" spans="1:27" x14ac:dyDescent="0.2">
      <c r="A2639">
        <v>3193</v>
      </c>
      <c r="B2639" s="1" t="s">
        <v>7336</v>
      </c>
      <c r="C2639" t="s">
        <v>1798</v>
      </c>
      <c r="D2639" s="9" t="s">
        <v>1047</v>
      </c>
      <c r="E2639" s="9" t="s">
        <v>7061</v>
      </c>
      <c r="F2639" s="9" t="s">
        <v>260</v>
      </c>
      <c r="G2639" s="10">
        <v>9</v>
      </c>
      <c r="H2639" s="10" t="s">
        <v>571</v>
      </c>
      <c r="I2639" s="10">
        <v>1945</v>
      </c>
      <c r="J2639" s="11" t="s">
        <v>7057</v>
      </c>
      <c r="K2639" s="12" t="s">
        <v>237</v>
      </c>
      <c r="L2639" s="13" t="s">
        <v>7062</v>
      </c>
      <c r="M2639" t="s">
        <v>781</v>
      </c>
      <c r="S2639" s="9"/>
      <c r="T2639">
        <v>8</v>
      </c>
      <c r="U2639" s="210" t="s">
        <v>7248</v>
      </c>
      <c r="V2639" s="14">
        <v>0</v>
      </c>
      <c r="W2639" s="14">
        <v>1</v>
      </c>
      <c r="X2639" s="14" t="s">
        <v>270</v>
      </c>
      <c r="Y2639" t="s">
        <v>1047</v>
      </c>
      <c r="Z2639" t="s">
        <v>271</v>
      </c>
      <c r="AA2639">
        <f t="shared" si="41"/>
        <v>1</v>
      </c>
    </row>
    <row r="2640" spans="1:27" x14ac:dyDescent="0.2">
      <c r="A2640">
        <v>4502</v>
      </c>
      <c r="B2640" s="1" t="s">
        <v>7337</v>
      </c>
      <c r="C2640" t="s">
        <v>1798</v>
      </c>
      <c r="D2640" s="9" t="s">
        <v>1047</v>
      </c>
      <c r="E2640" s="9" t="s">
        <v>7061</v>
      </c>
      <c r="F2640" s="9" t="s">
        <v>260</v>
      </c>
      <c r="G2640" s="10">
        <v>9</v>
      </c>
      <c r="H2640" s="10" t="s">
        <v>571</v>
      </c>
      <c r="I2640" s="10">
        <v>1945</v>
      </c>
      <c r="J2640" s="11" t="s">
        <v>7057</v>
      </c>
      <c r="K2640" s="12" t="s">
        <v>237</v>
      </c>
      <c r="L2640" s="13" t="s">
        <v>7062</v>
      </c>
      <c r="M2640" t="s">
        <v>781</v>
      </c>
      <c r="S2640" s="9"/>
      <c r="T2640">
        <v>8</v>
      </c>
      <c r="U2640" s="210" t="s">
        <v>7248</v>
      </c>
      <c r="V2640" s="14">
        <v>0</v>
      </c>
      <c r="W2640" s="14">
        <v>1</v>
      </c>
      <c r="X2640" s="14" t="s">
        <v>270</v>
      </c>
      <c r="Y2640" t="s">
        <v>1047</v>
      </c>
      <c r="Z2640" t="s">
        <v>271</v>
      </c>
      <c r="AA2640">
        <f t="shared" si="41"/>
        <v>1</v>
      </c>
    </row>
    <row r="2641" spans="1:27" x14ac:dyDescent="0.2">
      <c r="A2641">
        <v>4589</v>
      </c>
      <c r="B2641" s="1" t="s">
        <v>7338</v>
      </c>
      <c r="C2641" t="s">
        <v>1798</v>
      </c>
      <c r="D2641" s="9" t="s">
        <v>1047</v>
      </c>
      <c r="E2641" s="9" t="s">
        <v>7061</v>
      </c>
      <c r="F2641" s="9" t="s">
        <v>260</v>
      </c>
      <c r="G2641" s="10">
        <v>9</v>
      </c>
      <c r="H2641" s="10" t="s">
        <v>571</v>
      </c>
      <c r="I2641" s="10">
        <v>1945</v>
      </c>
      <c r="J2641" s="11" t="s">
        <v>7057</v>
      </c>
      <c r="K2641" s="12" t="s">
        <v>237</v>
      </c>
      <c r="L2641" s="13" t="s">
        <v>7062</v>
      </c>
      <c r="M2641" t="s">
        <v>781</v>
      </c>
      <c r="S2641" s="9"/>
      <c r="T2641">
        <v>8</v>
      </c>
      <c r="U2641" s="210" t="s">
        <v>7248</v>
      </c>
      <c r="V2641" s="14">
        <v>0</v>
      </c>
      <c r="W2641" s="14">
        <v>1</v>
      </c>
      <c r="X2641" s="14" t="s">
        <v>270</v>
      </c>
      <c r="Y2641" t="s">
        <v>1047</v>
      </c>
      <c r="Z2641" t="s">
        <v>271</v>
      </c>
      <c r="AA2641">
        <f t="shared" si="41"/>
        <v>1</v>
      </c>
    </row>
    <row r="2642" spans="1:27" x14ac:dyDescent="0.2">
      <c r="A2642">
        <v>4814</v>
      </c>
      <c r="B2642" s="1" t="s">
        <v>7339</v>
      </c>
      <c r="C2642" t="s">
        <v>2534</v>
      </c>
      <c r="D2642" s="9" t="s">
        <v>4559</v>
      </c>
      <c r="E2642" s="9" t="s">
        <v>275</v>
      </c>
      <c r="F2642" s="9" t="s">
        <v>312</v>
      </c>
      <c r="G2642" s="10">
        <v>9</v>
      </c>
      <c r="H2642" s="10" t="s">
        <v>571</v>
      </c>
      <c r="I2642" s="10">
        <v>1945</v>
      </c>
      <c r="J2642" s="11" t="s">
        <v>7057</v>
      </c>
      <c r="K2642" s="12" t="s">
        <v>237</v>
      </c>
      <c r="L2642" s="13" t="s">
        <v>7340</v>
      </c>
      <c r="M2642" t="s">
        <v>290</v>
      </c>
      <c r="N2642" t="s">
        <v>291</v>
      </c>
      <c r="O2642" t="s">
        <v>520</v>
      </c>
      <c r="S2642" s="9"/>
      <c r="T2642">
        <v>8</v>
      </c>
      <c r="U2642" s="210" t="s">
        <v>7248</v>
      </c>
      <c r="V2642" s="14">
        <v>0</v>
      </c>
      <c r="W2642" s="14">
        <v>1</v>
      </c>
      <c r="X2642" s="14" t="s">
        <v>270</v>
      </c>
      <c r="Y2642" t="s">
        <v>4559</v>
      </c>
      <c r="Z2642" t="s">
        <v>271</v>
      </c>
      <c r="AA2642">
        <f t="shared" si="41"/>
        <v>1</v>
      </c>
    </row>
    <row r="2643" spans="1:27" x14ac:dyDescent="0.2">
      <c r="A2643">
        <v>44</v>
      </c>
      <c r="B2643" s="1" t="s">
        <v>7343</v>
      </c>
      <c r="C2643" t="s">
        <v>503</v>
      </c>
      <c r="D2643" s="9" t="s">
        <v>7344</v>
      </c>
      <c r="E2643" s="9" t="s">
        <v>259</v>
      </c>
      <c r="F2643" s="9" t="s">
        <v>286</v>
      </c>
      <c r="G2643" s="10">
        <v>11</v>
      </c>
      <c r="H2643" s="10" t="s">
        <v>571</v>
      </c>
      <c r="I2643" s="10">
        <v>1945</v>
      </c>
      <c r="J2643" s="11" t="s">
        <v>7345</v>
      </c>
      <c r="K2643" s="12" t="s">
        <v>237</v>
      </c>
      <c r="L2643" s="13" t="s">
        <v>7346</v>
      </c>
      <c r="M2643" t="s">
        <v>753</v>
      </c>
      <c r="S2643" s="9"/>
      <c r="T2643">
        <v>8</v>
      </c>
      <c r="U2643" s="210" t="s">
        <v>7248</v>
      </c>
      <c r="V2643" s="14">
        <v>0</v>
      </c>
      <c r="W2643" s="14">
        <v>1</v>
      </c>
      <c r="X2643" s="14" t="s">
        <v>294</v>
      </c>
      <c r="Y2643" t="s">
        <v>7347</v>
      </c>
      <c r="Z2643" t="s">
        <v>505</v>
      </c>
      <c r="AA2643">
        <f t="shared" si="41"/>
        <v>6</v>
      </c>
    </row>
    <row r="2644" spans="1:27" x14ac:dyDescent="0.2">
      <c r="A2644">
        <v>2494</v>
      </c>
      <c r="B2644" s="1" t="s">
        <v>7348</v>
      </c>
      <c r="C2644" t="s">
        <v>284</v>
      </c>
      <c r="D2644" s="9" t="s">
        <v>1608</v>
      </c>
      <c r="E2644" s="9" t="s">
        <v>259</v>
      </c>
      <c r="F2644" s="9" t="s">
        <v>312</v>
      </c>
      <c r="G2644" s="10">
        <v>11</v>
      </c>
      <c r="H2644" s="10" t="s">
        <v>571</v>
      </c>
      <c r="I2644" s="10">
        <v>1945</v>
      </c>
      <c r="J2644" s="11" t="s">
        <v>7345</v>
      </c>
      <c r="K2644" s="12" t="s">
        <v>237</v>
      </c>
      <c r="L2644" s="13" t="s">
        <v>7346</v>
      </c>
      <c r="M2644" t="s">
        <v>753</v>
      </c>
      <c r="S2644" s="9"/>
      <c r="T2644">
        <v>8</v>
      </c>
      <c r="U2644" s="210" t="s">
        <v>7248</v>
      </c>
      <c r="V2644" s="14">
        <v>0</v>
      </c>
      <c r="W2644" s="14">
        <v>1</v>
      </c>
      <c r="X2644" s="14" t="s">
        <v>270</v>
      </c>
      <c r="Y2644">
        <v>456</v>
      </c>
      <c r="Z2644" t="s">
        <v>505</v>
      </c>
      <c r="AA2644">
        <f t="shared" si="41"/>
        <v>2</v>
      </c>
    </row>
    <row r="2645" spans="1:27" x14ac:dyDescent="0.2">
      <c r="A2645">
        <v>5472</v>
      </c>
      <c r="B2645" s="1" t="s">
        <v>7351</v>
      </c>
      <c r="C2645" t="s">
        <v>1027</v>
      </c>
      <c r="D2645" s="9"/>
      <c r="E2645" s="9" t="s">
        <v>2806</v>
      </c>
      <c r="F2645" s="9" t="s">
        <v>1416</v>
      </c>
      <c r="G2645" s="10">
        <v>11</v>
      </c>
      <c r="H2645" s="10" t="s">
        <v>571</v>
      </c>
      <c r="I2645" s="10">
        <v>1945</v>
      </c>
      <c r="J2645" s="11" t="s">
        <v>7345</v>
      </c>
      <c r="K2645" s="12" t="s">
        <v>237</v>
      </c>
      <c r="L2645" s="13" t="s">
        <v>7352</v>
      </c>
      <c r="M2645" s="13" t="s">
        <v>290</v>
      </c>
      <c r="N2645" t="s">
        <v>573</v>
      </c>
      <c r="O2645" t="s">
        <v>635</v>
      </c>
      <c r="S2645" s="9"/>
      <c r="T2645">
        <v>8</v>
      </c>
      <c r="U2645" s="210" t="s">
        <v>7248</v>
      </c>
      <c r="V2645" s="14">
        <v>0</v>
      </c>
      <c r="W2645" s="14">
        <v>1</v>
      </c>
      <c r="X2645" s="14" t="s">
        <v>270</v>
      </c>
      <c r="Y2645" s="9" t="s">
        <v>5579</v>
      </c>
      <c r="Z2645" t="s">
        <v>1419</v>
      </c>
      <c r="AA2645">
        <f t="shared" si="41"/>
        <v>1</v>
      </c>
    </row>
    <row r="2646" spans="1:27" x14ac:dyDescent="0.2">
      <c r="A2646">
        <v>6763</v>
      </c>
      <c r="B2646" s="1" t="s">
        <v>7349</v>
      </c>
      <c r="C2646" t="s">
        <v>1798</v>
      </c>
      <c r="D2646" s="9">
        <v>684</v>
      </c>
      <c r="E2646" s="9" t="s">
        <v>876</v>
      </c>
      <c r="F2646" s="9" t="s">
        <v>260</v>
      </c>
      <c r="G2646" s="10">
        <v>11</v>
      </c>
      <c r="H2646" s="10" t="s">
        <v>571</v>
      </c>
      <c r="I2646" s="10">
        <v>1945</v>
      </c>
      <c r="J2646" s="11" t="s">
        <v>7345</v>
      </c>
      <c r="K2646" s="12" t="s">
        <v>237</v>
      </c>
      <c r="L2646" s="13" t="s">
        <v>7350</v>
      </c>
      <c r="M2646" t="s">
        <v>290</v>
      </c>
      <c r="O2646" t="s">
        <v>380</v>
      </c>
      <c r="S2646" s="9"/>
      <c r="T2646">
        <v>8</v>
      </c>
      <c r="U2646" s="210" t="s">
        <v>7248</v>
      </c>
      <c r="V2646" s="14">
        <v>1</v>
      </c>
      <c r="W2646" s="14">
        <v>1</v>
      </c>
      <c r="X2646" s="14" t="s">
        <v>270</v>
      </c>
      <c r="Y2646">
        <v>684</v>
      </c>
      <c r="Z2646" t="s">
        <v>271</v>
      </c>
      <c r="AA2646">
        <f t="shared" si="41"/>
        <v>1</v>
      </c>
    </row>
    <row r="2647" spans="1:27" x14ac:dyDescent="0.2">
      <c r="A2647">
        <v>3615</v>
      </c>
      <c r="B2647" s="1" t="s">
        <v>7353</v>
      </c>
      <c r="C2647" t="s">
        <v>2534</v>
      </c>
      <c r="D2647" s="9">
        <v>176</v>
      </c>
      <c r="E2647" s="9" t="s">
        <v>876</v>
      </c>
      <c r="F2647" s="9" t="s">
        <v>312</v>
      </c>
      <c r="G2647" s="10">
        <v>12</v>
      </c>
      <c r="H2647" s="10" t="s">
        <v>571</v>
      </c>
      <c r="I2647" s="10">
        <v>1945</v>
      </c>
      <c r="J2647" s="11" t="s">
        <v>7354</v>
      </c>
      <c r="K2647" s="12" t="s">
        <v>237</v>
      </c>
      <c r="L2647" s="13" t="s">
        <v>7355</v>
      </c>
      <c r="M2647" t="s">
        <v>290</v>
      </c>
      <c r="O2647" t="s">
        <v>695</v>
      </c>
      <c r="S2647" s="9"/>
      <c r="T2647">
        <v>8</v>
      </c>
      <c r="U2647" s="210" t="s">
        <v>7248</v>
      </c>
      <c r="V2647" s="14">
        <v>1</v>
      </c>
      <c r="W2647" s="14">
        <v>1</v>
      </c>
      <c r="X2647" s="14" t="s">
        <v>270</v>
      </c>
      <c r="Y2647">
        <v>176</v>
      </c>
      <c r="Z2647" t="s">
        <v>271</v>
      </c>
      <c r="AA2647">
        <f t="shared" si="41"/>
        <v>1</v>
      </c>
    </row>
    <row r="2648" spans="1:27" x14ac:dyDescent="0.2">
      <c r="A2648">
        <v>5550</v>
      </c>
      <c r="B2648" s="1" t="s">
        <v>6773</v>
      </c>
      <c r="C2648" t="s">
        <v>1027</v>
      </c>
      <c r="D2648" s="9" t="s">
        <v>5579</v>
      </c>
      <c r="E2648" s="9" t="s">
        <v>2806</v>
      </c>
      <c r="F2648" s="9" t="s">
        <v>1416</v>
      </c>
      <c r="G2648" s="10">
        <v>13</v>
      </c>
      <c r="H2648" s="10" t="s">
        <v>571</v>
      </c>
      <c r="I2648" s="10">
        <v>1945</v>
      </c>
      <c r="J2648" s="11" t="s">
        <v>7357</v>
      </c>
      <c r="K2648" s="12" t="s">
        <v>237</v>
      </c>
      <c r="L2648" s="13" t="s">
        <v>194</v>
      </c>
      <c r="M2648" s="13" t="s">
        <v>263</v>
      </c>
      <c r="N2648" t="s">
        <v>588</v>
      </c>
      <c r="Q2648" t="s">
        <v>672</v>
      </c>
      <c r="S2648" s="9"/>
      <c r="T2648">
        <v>8</v>
      </c>
      <c r="U2648" s="210" t="s">
        <v>7248</v>
      </c>
      <c r="V2648" s="14">
        <v>1</v>
      </c>
      <c r="W2648" s="14">
        <v>1</v>
      </c>
      <c r="X2648" s="14" t="s">
        <v>270</v>
      </c>
      <c r="Y2648" s="9" t="s">
        <v>5579</v>
      </c>
      <c r="Z2648" t="s">
        <v>1419</v>
      </c>
      <c r="AA2648">
        <f t="shared" si="41"/>
        <v>1</v>
      </c>
    </row>
    <row r="2649" spans="1:27" x14ac:dyDescent="0.2">
      <c r="A2649">
        <v>2710</v>
      </c>
      <c r="B2649" s="1" t="s">
        <v>7356</v>
      </c>
      <c r="C2649" t="s">
        <v>507</v>
      </c>
      <c r="D2649" s="9" t="s">
        <v>6351</v>
      </c>
      <c r="E2649" s="9" t="s">
        <v>259</v>
      </c>
      <c r="F2649" s="9" t="s">
        <v>532</v>
      </c>
      <c r="G2649" s="10">
        <v>13</v>
      </c>
      <c r="H2649" s="10" t="s">
        <v>571</v>
      </c>
      <c r="I2649" s="10">
        <v>1945</v>
      </c>
      <c r="J2649" s="11" t="s">
        <v>7357</v>
      </c>
      <c r="K2649" s="12" t="s">
        <v>237</v>
      </c>
      <c r="L2649" s="13" t="s">
        <v>7358</v>
      </c>
      <c r="M2649" t="s">
        <v>753</v>
      </c>
      <c r="S2649" s="9"/>
      <c r="T2649">
        <v>8</v>
      </c>
      <c r="U2649" s="210" t="s">
        <v>7248</v>
      </c>
      <c r="V2649" s="14">
        <v>0</v>
      </c>
      <c r="W2649" s="14">
        <v>1</v>
      </c>
      <c r="X2649" s="14" t="s">
        <v>294</v>
      </c>
      <c r="Y2649" t="s">
        <v>4636</v>
      </c>
      <c r="Z2649" t="s">
        <v>18167</v>
      </c>
      <c r="AA2649">
        <f t="shared" si="41"/>
        <v>3</v>
      </c>
    </row>
    <row r="2650" spans="1:27" x14ac:dyDescent="0.2">
      <c r="A2650">
        <v>265</v>
      </c>
      <c r="B2650" s="1" t="s">
        <v>7359</v>
      </c>
      <c r="C2650" t="s">
        <v>3985</v>
      </c>
      <c r="D2650" s="9" t="s">
        <v>4422</v>
      </c>
      <c r="E2650" s="9" t="s">
        <v>259</v>
      </c>
      <c r="F2650" s="9" t="s">
        <v>721</v>
      </c>
      <c r="G2650" s="10">
        <v>13</v>
      </c>
      <c r="H2650" s="10" t="s">
        <v>571</v>
      </c>
      <c r="I2650" s="10">
        <v>1945</v>
      </c>
      <c r="J2650" s="11" t="s">
        <v>7357</v>
      </c>
      <c r="K2650" s="12" t="s">
        <v>237</v>
      </c>
      <c r="L2650" s="13" t="s">
        <v>6772</v>
      </c>
      <c r="M2650" s="13" t="s">
        <v>290</v>
      </c>
      <c r="N2650" t="s">
        <v>291</v>
      </c>
      <c r="O2650" t="s">
        <v>498</v>
      </c>
      <c r="S2650" s="9"/>
      <c r="T2650">
        <v>8</v>
      </c>
      <c r="U2650" s="210" t="s">
        <v>7248</v>
      </c>
      <c r="V2650" s="14">
        <v>0</v>
      </c>
      <c r="W2650" s="14">
        <v>1</v>
      </c>
      <c r="X2650" s="14" t="s">
        <v>270</v>
      </c>
      <c r="Y2650">
        <v>142</v>
      </c>
      <c r="Z2650" t="s">
        <v>18167</v>
      </c>
      <c r="AA2650">
        <f t="shared" si="41"/>
        <v>2</v>
      </c>
    </row>
    <row r="2651" spans="1:27" x14ac:dyDescent="0.2">
      <c r="A2651">
        <v>3072</v>
      </c>
      <c r="B2651" s="1" t="s">
        <v>6779</v>
      </c>
      <c r="C2651" t="s">
        <v>3985</v>
      </c>
      <c r="D2651" s="9" t="s">
        <v>1888</v>
      </c>
      <c r="E2651" s="9" t="s">
        <v>259</v>
      </c>
      <c r="F2651" s="9" t="s">
        <v>1885</v>
      </c>
      <c r="G2651" s="10">
        <v>14</v>
      </c>
      <c r="H2651" s="10" t="s">
        <v>571</v>
      </c>
      <c r="I2651" s="10">
        <v>1945</v>
      </c>
      <c r="J2651" s="11" t="s">
        <v>6776</v>
      </c>
      <c r="K2651" s="12" t="s">
        <v>237</v>
      </c>
      <c r="L2651" s="13" t="s">
        <v>6780</v>
      </c>
      <c r="M2651" t="s">
        <v>334</v>
      </c>
      <c r="S2651" s="9"/>
      <c r="T2651">
        <v>8</v>
      </c>
      <c r="U2651" s="210" t="s">
        <v>7248</v>
      </c>
      <c r="V2651" s="14">
        <v>0</v>
      </c>
      <c r="W2651" s="14">
        <v>0</v>
      </c>
      <c r="X2651" s="14" t="s">
        <v>294</v>
      </c>
      <c r="Y2651" t="s">
        <v>1888</v>
      </c>
      <c r="Z2651" t="s">
        <v>18167</v>
      </c>
      <c r="AA2651">
        <f t="shared" si="41"/>
        <v>1</v>
      </c>
    </row>
    <row r="2652" spans="1:27" x14ac:dyDescent="0.2">
      <c r="A2652">
        <v>3129</v>
      </c>
      <c r="B2652" s="1" t="s">
        <v>6781</v>
      </c>
      <c r="C2652" t="s">
        <v>3985</v>
      </c>
      <c r="D2652" s="9" t="s">
        <v>1888</v>
      </c>
      <c r="E2652" s="9" t="s">
        <v>259</v>
      </c>
      <c r="F2652" s="9" t="s">
        <v>1885</v>
      </c>
      <c r="G2652" s="10">
        <v>14</v>
      </c>
      <c r="H2652" s="10" t="s">
        <v>571</v>
      </c>
      <c r="I2652" s="10">
        <v>1945</v>
      </c>
      <c r="J2652" s="11" t="s">
        <v>6776</v>
      </c>
      <c r="K2652" s="12" t="s">
        <v>237</v>
      </c>
      <c r="L2652" s="13" t="s">
        <v>6780</v>
      </c>
      <c r="M2652" t="s">
        <v>334</v>
      </c>
      <c r="S2652" s="9"/>
      <c r="T2652">
        <v>8</v>
      </c>
      <c r="U2652" s="210" t="s">
        <v>7248</v>
      </c>
      <c r="V2652" s="14">
        <v>0</v>
      </c>
      <c r="W2652" s="14">
        <v>0</v>
      </c>
      <c r="X2652" s="14" t="s">
        <v>294</v>
      </c>
      <c r="Y2652" t="s">
        <v>1888</v>
      </c>
      <c r="Z2652" t="s">
        <v>18167</v>
      </c>
      <c r="AA2652">
        <f t="shared" si="41"/>
        <v>1</v>
      </c>
    </row>
    <row r="2653" spans="1:27" x14ac:dyDescent="0.2">
      <c r="A2653">
        <v>4326</v>
      </c>
      <c r="B2653" s="1" t="s">
        <v>6782</v>
      </c>
      <c r="C2653" t="s">
        <v>3985</v>
      </c>
      <c r="D2653" s="9" t="s">
        <v>1888</v>
      </c>
      <c r="E2653" s="9" t="s">
        <v>259</v>
      </c>
      <c r="F2653" s="9" t="s">
        <v>1885</v>
      </c>
      <c r="G2653" s="10">
        <v>14</v>
      </c>
      <c r="H2653" s="10" t="s">
        <v>571</v>
      </c>
      <c r="I2653" s="10">
        <v>1945</v>
      </c>
      <c r="J2653" s="11" t="s">
        <v>6776</v>
      </c>
      <c r="K2653" s="12" t="s">
        <v>237</v>
      </c>
      <c r="L2653" s="13" t="s">
        <v>6780</v>
      </c>
      <c r="M2653" t="s">
        <v>334</v>
      </c>
      <c r="S2653" s="9"/>
      <c r="T2653">
        <v>8</v>
      </c>
      <c r="U2653" s="210" t="s">
        <v>7248</v>
      </c>
      <c r="V2653" s="14">
        <v>0</v>
      </c>
      <c r="W2653" s="14">
        <v>0</v>
      </c>
      <c r="X2653" s="14" t="s">
        <v>294</v>
      </c>
      <c r="Y2653" t="s">
        <v>1888</v>
      </c>
      <c r="Z2653" t="s">
        <v>18167</v>
      </c>
      <c r="AA2653">
        <f t="shared" si="41"/>
        <v>1</v>
      </c>
    </row>
    <row r="2654" spans="1:27" x14ac:dyDescent="0.2">
      <c r="A2654">
        <v>502</v>
      </c>
      <c r="B2654" s="1" t="s">
        <v>6774</v>
      </c>
      <c r="C2654" t="s">
        <v>1523</v>
      </c>
      <c r="D2654" s="9" t="s">
        <v>6775</v>
      </c>
      <c r="E2654" s="9" t="s">
        <v>259</v>
      </c>
      <c r="F2654" s="9" t="s">
        <v>312</v>
      </c>
      <c r="G2654" s="10">
        <v>14</v>
      </c>
      <c r="H2654" s="10" t="s">
        <v>571</v>
      </c>
      <c r="I2654" s="10">
        <v>1945</v>
      </c>
      <c r="J2654" s="11" t="s">
        <v>6776</v>
      </c>
      <c r="K2654" s="12" t="s">
        <v>237</v>
      </c>
      <c r="L2654" s="13" t="s">
        <v>6777</v>
      </c>
      <c r="M2654" t="s">
        <v>290</v>
      </c>
      <c r="N2654" t="s">
        <v>291</v>
      </c>
      <c r="O2654" t="s">
        <v>6778</v>
      </c>
      <c r="S2654" s="9"/>
      <c r="T2654">
        <v>8</v>
      </c>
      <c r="U2654" s="210" t="s">
        <v>7248</v>
      </c>
      <c r="V2654" s="14">
        <v>0</v>
      </c>
      <c r="W2654" s="14">
        <v>1</v>
      </c>
      <c r="X2654" s="14" t="s">
        <v>270</v>
      </c>
      <c r="Y2654">
        <v>264</v>
      </c>
      <c r="Z2654" t="s">
        <v>505</v>
      </c>
      <c r="AA2654">
        <f t="shared" si="41"/>
        <v>4</v>
      </c>
    </row>
    <row r="2655" spans="1:27" x14ac:dyDescent="0.2">
      <c r="A2655">
        <v>2297</v>
      </c>
      <c r="B2655" s="1" t="s">
        <v>6783</v>
      </c>
      <c r="C2655" t="s">
        <v>1798</v>
      </c>
      <c r="D2655" s="9" t="s">
        <v>6784</v>
      </c>
      <c r="E2655" s="9" t="s">
        <v>259</v>
      </c>
      <c r="F2655" s="9" t="s">
        <v>286</v>
      </c>
      <c r="G2655" s="10">
        <v>15</v>
      </c>
      <c r="H2655" s="10" t="s">
        <v>571</v>
      </c>
      <c r="I2655" s="10">
        <v>1945</v>
      </c>
      <c r="J2655" s="11" t="s">
        <v>6785</v>
      </c>
      <c r="K2655" s="12" t="s">
        <v>237</v>
      </c>
      <c r="L2655" s="13" t="s">
        <v>6786</v>
      </c>
      <c r="M2655" t="s">
        <v>753</v>
      </c>
      <c r="S2655" s="9"/>
      <c r="T2655">
        <v>8</v>
      </c>
      <c r="U2655" s="210" t="s">
        <v>7248</v>
      </c>
      <c r="V2655" s="14">
        <v>0</v>
      </c>
      <c r="W2655" s="14">
        <v>1</v>
      </c>
      <c r="X2655" s="14" t="s">
        <v>294</v>
      </c>
      <c r="Y2655" t="s">
        <v>6784</v>
      </c>
      <c r="Z2655" t="s">
        <v>271</v>
      </c>
      <c r="AA2655">
        <f t="shared" si="41"/>
        <v>1</v>
      </c>
    </row>
    <row r="2656" spans="1:27" x14ac:dyDescent="0.2">
      <c r="A2656">
        <v>6321</v>
      </c>
      <c r="B2656" s="1" t="s">
        <v>6796</v>
      </c>
      <c r="C2656" t="s">
        <v>2805</v>
      </c>
      <c r="D2656" s="9"/>
      <c r="E2656" s="9" t="s">
        <v>2806</v>
      </c>
      <c r="F2656" s="9" t="s">
        <v>1416</v>
      </c>
      <c r="G2656" s="10">
        <v>16</v>
      </c>
      <c r="H2656" s="10" t="s">
        <v>571</v>
      </c>
      <c r="I2656" s="10">
        <v>1945</v>
      </c>
      <c r="J2656" s="11" t="s">
        <v>6789</v>
      </c>
      <c r="K2656" s="12" t="s">
        <v>237</v>
      </c>
      <c r="L2656" s="13" t="s">
        <v>6800</v>
      </c>
      <c r="M2656" t="s">
        <v>290</v>
      </c>
      <c r="N2656" t="s">
        <v>573</v>
      </c>
      <c r="O2656" t="s">
        <v>635</v>
      </c>
      <c r="S2656" s="9"/>
      <c r="T2656">
        <v>8</v>
      </c>
      <c r="U2656" s="210" t="s">
        <v>7248</v>
      </c>
      <c r="V2656" s="14">
        <v>0</v>
      </c>
      <c r="W2656" s="14">
        <v>1</v>
      </c>
      <c r="X2656" s="14" t="s">
        <v>270</v>
      </c>
      <c r="Y2656" t="s">
        <v>334</v>
      </c>
      <c r="Z2656" t="s">
        <v>2808</v>
      </c>
      <c r="AA2656">
        <f t="shared" si="41"/>
        <v>1</v>
      </c>
    </row>
    <row r="2657" spans="1:27" x14ac:dyDescent="0.2">
      <c r="A2657">
        <v>1306</v>
      </c>
      <c r="B2657" s="1" t="s">
        <v>6791</v>
      </c>
      <c r="C2657" t="s">
        <v>3985</v>
      </c>
      <c r="D2657" s="9" t="s">
        <v>6792</v>
      </c>
      <c r="E2657" s="9" t="s">
        <v>259</v>
      </c>
      <c r="F2657" s="9" t="s">
        <v>721</v>
      </c>
      <c r="G2657" s="10">
        <v>16</v>
      </c>
      <c r="H2657" s="10" t="s">
        <v>571</v>
      </c>
      <c r="I2657" s="10">
        <v>1945</v>
      </c>
      <c r="J2657" s="11" t="s">
        <v>6789</v>
      </c>
      <c r="K2657" s="12" t="s">
        <v>237</v>
      </c>
      <c r="L2657" s="13" t="s">
        <v>6793</v>
      </c>
      <c r="M2657" t="s">
        <v>290</v>
      </c>
      <c r="N2657" t="s">
        <v>291</v>
      </c>
      <c r="O2657" t="s">
        <v>764</v>
      </c>
      <c r="S2657" s="9"/>
      <c r="T2657">
        <v>8</v>
      </c>
      <c r="U2657" s="210" t="s">
        <v>7248</v>
      </c>
      <c r="V2657" s="14">
        <v>0</v>
      </c>
      <c r="W2657" s="14">
        <v>0</v>
      </c>
      <c r="X2657" s="14" t="s">
        <v>270</v>
      </c>
      <c r="Y2657">
        <v>162</v>
      </c>
      <c r="Z2657" t="s">
        <v>18167</v>
      </c>
      <c r="AA2657">
        <f t="shared" si="41"/>
        <v>2</v>
      </c>
    </row>
    <row r="2658" spans="1:27" x14ac:dyDescent="0.2">
      <c r="A2658" s="71">
        <v>7317</v>
      </c>
      <c r="B2658" s="1" t="s">
        <v>6787</v>
      </c>
      <c r="C2658" t="s">
        <v>1027</v>
      </c>
      <c r="D2658" s="9" t="s">
        <v>6788</v>
      </c>
      <c r="E2658" s="9" t="s">
        <v>259</v>
      </c>
      <c r="F2658" s="9" t="s">
        <v>1416</v>
      </c>
      <c r="G2658" s="10">
        <v>16</v>
      </c>
      <c r="H2658" s="10" t="s">
        <v>571</v>
      </c>
      <c r="I2658" s="10">
        <v>1945</v>
      </c>
      <c r="J2658" s="11" t="s">
        <v>6789</v>
      </c>
      <c r="K2658" s="12" t="s">
        <v>237</v>
      </c>
      <c r="L2658" s="13" t="s">
        <v>6790</v>
      </c>
      <c r="M2658" t="s">
        <v>753</v>
      </c>
      <c r="S2658" s="9"/>
      <c r="T2658">
        <v>8</v>
      </c>
      <c r="U2658" s="210" t="s">
        <v>7248</v>
      </c>
      <c r="V2658" s="14">
        <v>0</v>
      </c>
      <c r="W2658" s="14">
        <v>1</v>
      </c>
      <c r="X2658" s="14" t="s">
        <v>270</v>
      </c>
      <c r="Y2658">
        <v>464</v>
      </c>
      <c r="Z2658" t="s">
        <v>271</v>
      </c>
      <c r="AA2658">
        <f t="shared" si="41"/>
        <v>3</v>
      </c>
    </row>
    <row r="2659" spans="1:27" x14ac:dyDescent="0.2">
      <c r="A2659">
        <v>4332</v>
      </c>
      <c r="B2659" s="1" t="s">
        <v>6794</v>
      </c>
      <c r="C2659" t="s">
        <v>1027</v>
      </c>
      <c r="D2659" s="9" t="s">
        <v>5074</v>
      </c>
      <c r="E2659" s="9" t="s">
        <v>259</v>
      </c>
      <c r="F2659" s="9" t="s">
        <v>413</v>
      </c>
      <c r="G2659" s="10">
        <v>16</v>
      </c>
      <c r="H2659" s="10" t="s">
        <v>571</v>
      </c>
      <c r="I2659" s="10">
        <v>1945</v>
      </c>
      <c r="J2659" s="11" t="s">
        <v>6789</v>
      </c>
      <c r="K2659" s="12" t="s">
        <v>237</v>
      </c>
      <c r="L2659" s="13" t="s">
        <v>6795</v>
      </c>
      <c r="M2659" t="s">
        <v>753</v>
      </c>
      <c r="S2659" s="9"/>
      <c r="T2659">
        <v>8</v>
      </c>
      <c r="U2659" s="210" t="s">
        <v>7248</v>
      </c>
      <c r="V2659" s="14">
        <v>0</v>
      </c>
      <c r="W2659" s="14">
        <v>1</v>
      </c>
      <c r="X2659" s="14" t="s">
        <v>270</v>
      </c>
      <c r="Y2659" t="s">
        <v>5074</v>
      </c>
      <c r="Z2659" t="s">
        <v>271</v>
      </c>
      <c r="AA2659">
        <f t="shared" si="41"/>
        <v>1</v>
      </c>
    </row>
    <row r="2660" spans="1:27" x14ac:dyDescent="0.2">
      <c r="A2660">
        <v>6326</v>
      </c>
      <c r="B2660" s="1" t="s">
        <v>6801</v>
      </c>
      <c r="C2660" t="s">
        <v>503</v>
      </c>
      <c r="D2660" s="9"/>
      <c r="E2660" s="9" t="s">
        <v>2806</v>
      </c>
      <c r="F2660" s="9" t="s">
        <v>532</v>
      </c>
      <c r="G2660" s="10">
        <v>17</v>
      </c>
      <c r="H2660" s="10" t="s">
        <v>571</v>
      </c>
      <c r="I2660" s="10">
        <v>1945</v>
      </c>
      <c r="J2660" s="11" t="s">
        <v>6802</v>
      </c>
      <c r="K2660" s="12" t="s">
        <v>237</v>
      </c>
      <c r="L2660" s="13" t="s">
        <v>7077</v>
      </c>
      <c r="M2660" s="13" t="s">
        <v>290</v>
      </c>
      <c r="N2660" t="s">
        <v>291</v>
      </c>
      <c r="O2660" t="s">
        <v>455</v>
      </c>
      <c r="S2660" s="9"/>
      <c r="T2660">
        <v>8</v>
      </c>
      <c r="U2660" s="210" t="s">
        <v>7248</v>
      </c>
      <c r="V2660" s="14">
        <v>0</v>
      </c>
      <c r="W2660" s="14">
        <v>1</v>
      </c>
      <c r="X2660" s="14" t="s">
        <v>294</v>
      </c>
      <c r="Y2660" t="s">
        <v>334</v>
      </c>
      <c r="Z2660" t="s">
        <v>505</v>
      </c>
      <c r="AA2660">
        <f t="shared" si="41"/>
        <v>1</v>
      </c>
    </row>
    <row r="2661" spans="1:27" x14ac:dyDescent="0.2">
      <c r="A2661">
        <v>6769</v>
      </c>
      <c r="B2661" s="1" t="s">
        <v>7078</v>
      </c>
      <c r="C2661" t="s">
        <v>6878</v>
      </c>
      <c r="D2661" s="9">
        <v>684</v>
      </c>
      <c r="E2661" s="9" t="s">
        <v>876</v>
      </c>
      <c r="F2661" s="9" t="s">
        <v>260</v>
      </c>
      <c r="G2661" s="10">
        <v>19</v>
      </c>
      <c r="H2661" s="10" t="s">
        <v>571</v>
      </c>
      <c r="I2661" s="10">
        <v>1945</v>
      </c>
      <c r="J2661" s="11" t="s">
        <v>7079</v>
      </c>
      <c r="K2661" s="12" t="s">
        <v>237</v>
      </c>
      <c r="L2661" s="13" t="s">
        <v>7080</v>
      </c>
      <c r="M2661" t="s">
        <v>290</v>
      </c>
      <c r="N2661" t="s">
        <v>291</v>
      </c>
      <c r="O2661" t="s">
        <v>320</v>
      </c>
      <c r="S2661" s="9"/>
      <c r="T2661">
        <v>8</v>
      </c>
      <c r="U2661" s="210" t="s">
        <v>7248</v>
      </c>
      <c r="V2661" s="14">
        <v>0</v>
      </c>
      <c r="W2661" s="14">
        <v>0</v>
      </c>
      <c r="X2661" s="109" t="s">
        <v>270</v>
      </c>
      <c r="Y2661">
        <v>684</v>
      </c>
      <c r="Z2661" t="s">
        <v>271</v>
      </c>
      <c r="AA2661">
        <f t="shared" si="41"/>
        <v>1</v>
      </c>
    </row>
    <row r="2662" spans="1:27" x14ac:dyDescent="0.2">
      <c r="A2662">
        <v>2961</v>
      </c>
      <c r="B2662" s="1" t="s">
        <v>7081</v>
      </c>
      <c r="C2662" t="s">
        <v>1027</v>
      </c>
      <c r="D2662" s="9" t="s">
        <v>4458</v>
      </c>
      <c r="E2662" s="9" t="s">
        <v>876</v>
      </c>
      <c r="F2662" s="9" t="s">
        <v>1416</v>
      </c>
      <c r="G2662" s="10">
        <v>21</v>
      </c>
      <c r="H2662" s="10" t="s">
        <v>571</v>
      </c>
      <c r="I2662" s="10">
        <v>1945</v>
      </c>
      <c r="J2662" s="11" t="s">
        <v>7082</v>
      </c>
      <c r="K2662" s="12" t="s">
        <v>237</v>
      </c>
      <c r="L2662" s="13" t="s">
        <v>7083</v>
      </c>
      <c r="M2662" t="s">
        <v>290</v>
      </c>
      <c r="N2662" t="s">
        <v>291</v>
      </c>
      <c r="O2662" t="s">
        <v>695</v>
      </c>
      <c r="S2662" s="9"/>
      <c r="T2662">
        <v>8</v>
      </c>
      <c r="U2662" s="210" t="s">
        <v>7248</v>
      </c>
      <c r="V2662" s="14">
        <v>0</v>
      </c>
      <c r="W2662" s="14">
        <v>1</v>
      </c>
      <c r="X2662" s="109" t="s">
        <v>294</v>
      </c>
      <c r="Y2662" t="s">
        <v>4458</v>
      </c>
      <c r="Z2662" t="s">
        <v>1419</v>
      </c>
      <c r="AA2662">
        <f t="shared" si="41"/>
        <v>1</v>
      </c>
    </row>
    <row r="2663" spans="1:27" x14ac:dyDescent="0.2">
      <c r="A2663">
        <v>3201</v>
      </c>
      <c r="B2663" s="1" t="s">
        <v>7630</v>
      </c>
      <c r="C2663" t="s">
        <v>1798</v>
      </c>
      <c r="D2663" s="9" t="s">
        <v>7631</v>
      </c>
      <c r="E2663" s="9" t="s">
        <v>259</v>
      </c>
      <c r="F2663" s="9" t="s">
        <v>260</v>
      </c>
      <c r="G2663" s="10">
        <v>22</v>
      </c>
      <c r="H2663" s="10" t="s">
        <v>571</v>
      </c>
      <c r="I2663" s="10">
        <v>1945</v>
      </c>
      <c r="J2663" s="11" t="s">
        <v>7085</v>
      </c>
      <c r="K2663" s="12" t="s">
        <v>237</v>
      </c>
      <c r="L2663" s="13" t="s">
        <v>7632</v>
      </c>
      <c r="M2663" t="s">
        <v>753</v>
      </c>
      <c r="S2663" s="9"/>
      <c r="T2663">
        <v>8</v>
      </c>
      <c r="U2663" s="210" t="s">
        <v>7248</v>
      </c>
      <c r="V2663" s="14">
        <v>0</v>
      </c>
      <c r="W2663" s="14">
        <v>1</v>
      </c>
      <c r="X2663" s="109" t="s">
        <v>294</v>
      </c>
      <c r="Y2663" t="s">
        <v>5797</v>
      </c>
      <c r="Z2663" t="s">
        <v>271</v>
      </c>
      <c r="AA2663">
        <f t="shared" si="41"/>
        <v>3</v>
      </c>
    </row>
    <row r="2664" spans="1:27" x14ac:dyDescent="0.2">
      <c r="A2664">
        <v>708</v>
      </c>
      <c r="B2664" s="1" t="s">
        <v>7084</v>
      </c>
      <c r="C2664" t="s">
        <v>1523</v>
      </c>
      <c r="D2664" s="9" t="s">
        <v>6775</v>
      </c>
      <c r="E2664" s="9" t="s">
        <v>259</v>
      </c>
      <c r="F2664" s="9" t="s">
        <v>312</v>
      </c>
      <c r="G2664" s="10">
        <v>22</v>
      </c>
      <c r="H2664" s="10" t="s">
        <v>571</v>
      </c>
      <c r="I2664" s="10">
        <v>1945</v>
      </c>
      <c r="J2664" s="11" t="s">
        <v>7085</v>
      </c>
      <c r="K2664" s="12" t="s">
        <v>237</v>
      </c>
      <c r="L2664" s="13" t="s">
        <v>7086</v>
      </c>
      <c r="M2664" t="s">
        <v>753</v>
      </c>
      <c r="S2664" s="9"/>
      <c r="T2664">
        <v>8</v>
      </c>
      <c r="U2664" s="210" t="s">
        <v>7248</v>
      </c>
      <c r="V2664" s="14">
        <v>0</v>
      </c>
      <c r="W2664" s="14">
        <v>1</v>
      </c>
      <c r="X2664" s="109" t="s">
        <v>270</v>
      </c>
      <c r="Y2664">
        <v>264</v>
      </c>
      <c r="Z2664" t="s">
        <v>505</v>
      </c>
      <c r="AA2664">
        <f t="shared" si="41"/>
        <v>4</v>
      </c>
    </row>
    <row r="2665" spans="1:27" x14ac:dyDescent="0.2">
      <c r="A2665">
        <v>3339</v>
      </c>
      <c r="B2665" s="1" t="s">
        <v>7633</v>
      </c>
      <c r="C2665" t="s">
        <v>1523</v>
      </c>
      <c r="D2665" s="9" t="s">
        <v>6820</v>
      </c>
      <c r="E2665" s="9" t="s">
        <v>259</v>
      </c>
      <c r="F2665" s="9" t="s">
        <v>312</v>
      </c>
      <c r="G2665" s="10">
        <v>22</v>
      </c>
      <c r="H2665" s="10" t="s">
        <v>571</v>
      </c>
      <c r="I2665" s="10">
        <v>1945</v>
      </c>
      <c r="J2665" s="11" t="s">
        <v>7085</v>
      </c>
      <c r="K2665" s="12" t="s">
        <v>237</v>
      </c>
      <c r="L2665" s="13" t="s">
        <v>7634</v>
      </c>
      <c r="M2665" t="s">
        <v>753</v>
      </c>
      <c r="S2665" s="9"/>
      <c r="T2665">
        <v>8</v>
      </c>
      <c r="U2665" s="210" t="s">
        <v>7248</v>
      </c>
      <c r="V2665" s="14">
        <v>0</v>
      </c>
      <c r="W2665" s="14">
        <v>1</v>
      </c>
      <c r="X2665" s="109" t="s">
        <v>270</v>
      </c>
      <c r="Y2665">
        <v>264</v>
      </c>
      <c r="Z2665" t="s">
        <v>505</v>
      </c>
      <c r="AA2665">
        <f t="shared" si="41"/>
        <v>3</v>
      </c>
    </row>
    <row r="2666" spans="1:27" x14ac:dyDescent="0.2">
      <c r="A2666">
        <v>7580</v>
      </c>
      <c r="B2666" s="1" t="s">
        <v>7635</v>
      </c>
      <c r="C2666" t="s">
        <v>507</v>
      </c>
      <c r="D2666" s="9" t="s">
        <v>5093</v>
      </c>
      <c r="E2666" s="9" t="s">
        <v>259</v>
      </c>
      <c r="F2666" s="9" t="s">
        <v>532</v>
      </c>
      <c r="G2666" s="10">
        <v>23</v>
      </c>
      <c r="H2666" s="10" t="s">
        <v>571</v>
      </c>
      <c r="I2666" s="10">
        <v>1945</v>
      </c>
      <c r="J2666" s="11" t="s">
        <v>7636</v>
      </c>
      <c r="K2666" s="12" t="s">
        <v>237</v>
      </c>
      <c r="L2666" s="13" t="s">
        <v>7637</v>
      </c>
      <c r="M2666" t="s">
        <v>290</v>
      </c>
      <c r="N2666" t="s">
        <v>291</v>
      </c>
      <c r="O2666" t="s">
        <v>480</v>
      </c>
      <c r="S2666" s="9"/>
      <c r="T2666">
        <v>8</v>
      </c>
      <c r="U2666" s="210" t="s">
        <v>7248</v>
      </c>
      <c r="V2666" s="14">
        <v>0</v>
      </c>
      <c r="W2666" s="14">
        <v>1</v>
      </c>
      <c r="X2666" s="109" t="s">
        <v>294</v>
      </c>
      <c r="Y2666" t="s">
        <v>4636</v>
      </c>
      <c r="Z2666" t="s">
        <v>18167</v>
      </c>
      <c r="AA2666">
        <f t="shared" si="41"/>
        <v>2</v>
      </c>
    </row>
    <row r="2667" spans="1:27" x14ac:dyDescent="0.2">
      <c r="A2667">
        <v>1682</v>
      </c>
      <c r="B2667" s="1" t="s">
        <v>7640</v>
      </c>
      <c r="C2667" t="s">
        <v>1352</v>
      </c>
      <c r="D2667" s="9" t="s">
        <v>1232</v>
      </c>
      <c r="E2667" s="9" t="s">
        <v>876</v>
      </c>
      <c r="F2667" s="9" t="s">
        <v>260</v>
      </c>
      <c r="G2667" s="10">
        <v>23</v>
      </c>
      <c r="H2667" s="10" t="s">
        <v>571</v>
      </c>
      <c r="I2667" s="10">
        <v>1945</v>
      </c>
      <c r="J2667" s="11" t="s">
        <v>7636</v>
      </c>
      <c r="K2667" s="12" t="s">
        <v>237</v>
      </c>
      <c r="L2667" s="13" t="s">
        <v>7641</v>
      </c>
      <c r="M2667" t="s">
        <v>753</v>
      </c>
      <c r="S2667" s="9"/>
      <c r="T2667">
        <v>8</v>
      </c>
      <c r="U2667" s="210" t="s">
        <v>7248</v>
      </c>
      <c r="V2667" s="14">
        <v>0</v>
      </c>
      <c r="W2667" s="14">
        <v>1</v>
      </c>
      <c r="X2667" s="109" t="e">
        <v>#N/A</v>
      </c>
      <c r="Y2667" t="s">
        <v>1232</v>
      </c>
      <c r="Z2667" t="s">
        <v>271</v>
      </c>
      <c r="AA2667">
        <f t="shared" si="41"/>
        <v>1</v>
      </c>
    </row>
    <row r="2668" spans="1:27" x14ac:dyDescent="0.2">
      <c r="A2668">
        <v>3353</v>
      </c>
      <c r="B2668" s="1" t="s">
        <v>7642</v>
      </c>
      <c r="C2668" t="s">
        <v>1027</v>
      </c>
      <c r="D2668" s="9">
        <v>248</v>
      </c>
      <c r="E2668" s="9" t="s">
        <v>259</v>
      </c>
      <c r="F2668" s="9" t="s">
        <v>883</v>
      </c>
      <c r="G2668" s="10">
        <v>23</v>
      </c>
      <c r="H2668" s="10" t="s">
        <v>571</v>
      </c>
      <c r="I2668" s="10">
        <v>1945</v>
      </c>
      <c r="J2668" s="11" t="s">
        <v>7636</v>
      </c>
      <c r="K2668" s="12" t="s">
        <v>237</v>
      </c>
      <c r="L2668" s="13" t="s">
        <v>7643</v>
      </c>
      <c r="M2668" t="s">
        <v>290</v>
      </c>
      <c r="N2668" t="s">
        <v>291</v>
      </c>
      <c r="O2668" t="s">
        <v>620</v>
      </c>
      <c r="S2668" s="9"/>
      <c r="T2668">
        <v>8</v>
      </c>
      <c r="U2668" s="210" t="s">
        <v>7248</v>
      </c>
      <c r="V2668" s="14">
        <v>0</v>
      </c>
      <c r="W2668" s="14">
        <v>1</v>
      </c>
      <c r="X2668" s="109" t="s">
        <v>270</v>
      </c>
      <c r="Y2668">
        <v>248</v>
      </c>
      <c r="Z2668" t="s">
        <v>1419</v>
      </c>
      <c r="AA2668">
        <f t="shared" si="41"/>
        <v>1</v>
      </c>
    </row>
    <row r="2669" spans="1:27" x14ac:dyDescent="0.2">
      <c r="A2669">
        <v>6887</v>
      </c>
      <c r="B2669" s="1" t="s">
        <v>7638</v>
      </c>
      <c r="C2669" t="s">
        <v>1027</v>
      </c>
      <c r="D2669" s="9" t="s">
        <v>1973</v>
      </c>
      <c r="E2669" s="9" t="s">
        <v>259</v>
      </c>
      <c r="F2669" s="9" t="s">
        <v>286</v>
      </c>
      <c r="G2669" s="10">
        <v>23</v>
      </c>
      <c r="H2669" s="10" t="s">
        <v>571</v>
      </c>
      <c r="I2669" s="10">
        <v>1945</v>
      </c>
      <c r="J2669" s="11" t="s">
        <v>7636</v>
      </c>
      <c r="K2669" s="12" t="s">
        <v>237</v>
      </c>
      <c r="L2669" s="13" t="s">
        <v>7639</v>
      </c>
      <c r="M2669" t="s">
        <v>290</v>
      </c>
      <c r="N2669" t="s">
        <v>291</v>
      </c>
      <c r="O2669" t="s">
        <v>339</v>
      </c>
      <c r="S2669" s="9"/>
      <c r="T2669">
        <v>8</v>
      </c>
      <c r="U2669" s="210" t="s">
        <v>7248</v>
      </c>
      <c r="V2669" s="14">
        <v>0</v>
      </c>
      <c r="W2669" s="14">
        <v>1</v>
      </c>
      <c r="X2669" s="109" t="e">
        <v>#N/A</v>
      </c>
      <c r="Y2669" t="s">
        <v>1973</v>
      </c>
      <c r="Z2669" t="s">
        <v>1419</v>
      </c>
      <c r="AA2669">
        <f t="shared" si="41"/>
        <v>1</v>
      </c>
    </row>
    <row r="2670" spans="1:27" x14ac:dyDescent="0.2">
      <c r="A2670">
        <v>4350</v>
      </c>
      <c r="B2670" s="1" t="s">
        <v>7644</v>
      </c>
      <c r="C2670" t="s">
        <v>1027</v>
      </c>
      <c r="D2670" s="9" t="s">
        <v>1888</v>
      </c>
      <c r="E2670" s="9" t="s">
        <v>259</v>
      </c>
      <c r="F2670" s="9" t="s">
        <v>1885</v>
      </c>
      <c r="G2670" s="10">
        <v>24</v>
      </c>
      <c r="H2670" s="10" t="s">
        <v>571</v>
      </c>
      <c r="I2670" s="10">
        <v>1945</v>
      </c>
      <c r="J2670" s="11" t="s">
        <v>7645</v>
      </c>
      <c r="K2670" s="12" t="s">
        <v>237</v>
      </c>
      <c r="L2670" s="13" t="s">
        <v>7646</v>
      </c>
      <c r="M2670" t="s">
        <v>781</v>
      </c>
      <c r="S2670" s="9"/>
      <c r="T2670">
        <v>8</v>
      </c>
      <c r="U2670" s="210" t="s">
        <v>7248</v>
      </c>
      <c r="V2670" s="14">
        <v>0</v>
      </c>
      <c r="W2670" s="14">
        <v>0</v>
      </c>
      <c r="X2670" s="109" t="e">
        <v>#N/A</v>
      </c>
      <c r="Y2670" t="s">
        <v>1888</v>
      </c>
      <c r="Z2670" t="s">
        <v>1419</v>
      </c>
      <c r="AA2670">
        <f t="shared" si="41"/>
        <v>1</v>
      </c>
    </row>
    <row r="2671" spans="1:27" x14ac:dyDescent="0.2">
      <c r="A2671">
        <v>4476</v>
      </c>
      <c r="B2671" s="1" t="s">
        <v>7647</v>
      </c>
      <c r="C2671" t="s">
        <v>1027</v>
      </c>
      <c r="D2671" s="9" t="s">
        <v>1888</v>
      </c>
      <c r="E2671" s="9" t="s">
        <v>259</v>
      </c>
      <c r="F2671" s="9" t="s">
        <v>1885</v>
      </c>
      <c r="G2671" s="10">
        <v>24</v>
      </c>
      <c r="H2671" s="10" t="s">
        <v>571</v>
      </c>
      <c r="I2671" s="10">
        <v>1945</v>
      </c>
      <c r="J2671" s="11" t="s">
        <v>7645</v>
      </c>
      <c r="K2671" s="12" t="s">
        <v>237</v>
      </c>
      <c r="L2671" s="13" t="s">
        <v>7646</v>
      </c>
      <c r="M2671" t="s">
        <v>781</v>
      </c>
      <c r="S2671" s="9"/>
      <c r="T2671">
        <v>8</v>
      </c>
      <c r="U2671" s="210" t="s">
        <v>7248</v>
      </c>
      <c r="V2671" s="14">
        <v>0</v>
      </c>
      <c r="W2671" s="14">
        <v>0</v>
      </c>
      <c r="X2671" s="109" t="e">
        <v>#N/A</v>
      </c>
      <c r="Y2671" t="s">
        <v>1888</v>
      </c>
      <c r="Z2671" t="s">
        <v>1419</v>
      </c>
      <c r="AA2671">
        <f t="shared" si="41"/>
        <v>1</v>
      </c>
    </row>
    <row r="2672" spans="1:27" x14ac:dyDescent="0.2">
      <c r="A2672">
        <v>4227</v>
      </c>
      <c r="B2672" s="1" t="s">
        <v>7648</v>
      </c>
      <c r="C2672" t="s">
        <v>1027</v>
      </c>
      <c r="D2672" s="9" t="s">
        <v>1888</v>
      </c>
      <c r="E2672" s="9" t="s">
        <v>259</v>
      </c>
      <c r="F2672" s="9" t="s">
        <v>1885</v>
      </c>
      <c r="G2672" s="10">
        <v>24</v>
      </c>
      <c r="H2672" s="10" t="s">
        <v>571</v>
      </c>
      <c r="I2672" s="10">
        <v>1945</v>
      </c>
      <c r="J2672" s="11" t="s">
        <v>7645</v>
      </c>
      <c r="K2672" s="12" t="s">
        <v>237</v>
      </c>
      <c r="L2672" s="13" t="s">
        <v>7649</v>
      </c>
      <c r="M2672" t="s">
        <v>781</v>
      </c>
      <c r="S2672" s="9"/>
      <c r="T2672">
        <v>8</v>
      </c>
      <c r="U2672" s="210" t="s">
        <v>7248</v>
      </c>
      <c r="V2672" s="14">
        <v>0</v>
      </c>
      <c r="W2672" s="14">
        <v>0</v>
      </c>
      <c r="X2672" s="109" t="e">
        <v>#N/A</v>
      </c>
      <c r="Y2672" t="s">
        <v>1888</v>
      </c>
      <c r="Z2672" t="s">
        <v>1419</v>
      </c>
      <c r="AA2672">
        <f t="shared" si="41"/>
        <v>1</v>
      </c>
    </row>
    <row r="2673" spans="1:27" x14ac:dyDescent="0.2">
      <c r="A2673">
        <v>7474</v>
      </c>
      <c r="B2673" s="1" t="s">
        <v>7650</v>
      </c>
      <c r="C2673" t="s">
        <v>3985</v>
      </c>
      <c r="D2673" s="9" t="s">
        <v>7651</v>
      </c>
      <c r="E2673" s="9" t="s">
        <v>259</v>
      </c>
      <c r="F2673" s="9" t="s">
        <v>721</v>
      </c>
      <c r="G2673" s="10">
        <v>26</v>
      </c>
      <c r="H2673" s="10" t="s">
        <v>571</v>
      </c>
      <c r="I2673" s="10">
        <v>1945</v>
      </c>
      <c r="J2673" s="11" t="s">
        <v>7652</v>
      </c>
      <c r="K2673" s="12" t="s">
        <v>237</v>
      </c>
      <c r="L2673" s="13" t="s">
        <v>7653</v>
      </c>
      <c r="M2673" t="s">
        <v>753</v>
      </c>
      <c r="S2673" s="9"/>
      <c r="T2673">
        <v>8</v>
      </c>
      <c r="U2673" s="210" t="s">
        <v>7248</v>
      </c>
      <c r="V2673" s="14">
        <v>0</v>
      </c>
      <c r="W2673" s="14">
        <v>1</v>
      </c>
      <c r="X2673" s="109" t="s">
        <v>270</v>
      </c>
      <c r="Y2673">
        <v>162</v>
      </c>
      <c r="Z2673" t="s">
        <v>18167</v>
      </c>
      <c r="AA2673">
        <f t="shared" si="41"/>
        <v>3</v>
      </c>
    </row>
    <row r="2674" spans="1:27" x14ac:dyDescent="0.2">
      <c r="A2674">
        <v>645</v>
      </c>
      <c r="B2674" s="1" t="s">
        <v>7654</v>
      </c>
      <c r="C2674" t="s">
        <v>2040</v>
      </c>
      <c r="D2674" s="9" t="s">
        <v>5186</v>
      </c>
      <c r="E2674" s="9" t="s">
        <v>259</v>
      </c>
      <c r="F2674" s="9" t="s">
        <v>721</v>
      </c>
      <c r="G2674" s="10">
        <v>27</v>
      </c>
      <c r="H2674" s="10" t="s">
        <v>571</v>
      </c>
      <c r="I2674" s="10">
        <v>1945</v>
      </c>
      <c r="J2674" s="11" t="s">
        <v>7655</v>
      </c>
      <c r="K2674" s="12" t="s">
        <v>237</v>
      </c>
      <c r="L2674" s="13" t="s">
        <v>18491</v>
      </c>
      <c r="M2674" t="s">
        <v>290</v>
      </c>
      <c r="N2674" t="s">
        <v>291</v>
      </c>
      <c r="O2674" t="s">
        <v>292</v>
      </c>
      <c r="S2674" s="9"/>
      <c r="T2674">
        <v>8</v>
      </c>
      <c r="U2674" s="210" t="s">
        <v>7248</v>
      </c>
      <c r="V2674" s="14">
        <v>0</v>
      </c>
      <c r="W2674" s="14">
        <v>1</v>
      </c>
      <c r="X2674" s="109" t="s">
        <v>270</v>
      </c>
      <c r="Y2674">
        <v>139</v>
      </c>
      <c r="Z2674" t="s">
        <v>271</v>
      </c>
      <c r="AA2674">
        <f t="shared" si="41"/>
        <v>2</v>
      </c>
    </row>
    <row r="2675" spans="1:27" x14ac:dyDescent="0.2">
      <c r="A2675">
        <v>6096</v>
      </c>
      <c r="B2675" s="1" t="s">
        <v>7709</v>
      </c>
      <c r="C2675" t="s">
        <v>1798</v>
      </c>
      <c r="D2675" s="9" t="s">
        <v>849</v>
      </c>
      <c r="E2675" s="9" t="s">
        <v>259</v>
      </c>
      <c r="F2675" s="9" t="s">
        <v>748</v>
      </c>
      <c r="G2675" s="10">
        <v>27</v>
      </c>
      <c r="H2675" s="10" t="s">
        <v>571</v>
      </c>
      <c r="I2675" s="10">
        <v>1945</v>
      </c>
      <c r="J2675" s="11" t="s">
        <v>7655</v>
      </c>
      <c r="K2675" s="12" t="s">
        <v>237</v>
      </c>
      <c r="L2675" s="13" t="s">
        <v>7169</v>
      </c>
      <c r="M2675" t="s">
        <v>290</v>
      </c>
      <c r="N2675" t="s">
        <v>291</v>
      </c>
      <c r="O2675" t="s">
        <v>520</v>
      </c>
      <c r="S2675" s="9"/>
      <c r="T2675">
        <v>8</v>
      </c>
      <c r="U2675" s="210" t="s">
        <v>7248</v>
      </c>
      <c r="V2675" s="14">
        <v>0</v>
      </c>
      <c r="W2675" s="14">
        <v>1</v>
      </c>
      <c r="X2675" s="109" t="s">
        <v>270</v>
      </c>
      <c r="Y2675" t="s">
        <v>849</v>
      </c>
      <c r="Z2675" t="s">
        <v>271</v>
      </c>
      <c r="AA2675">
        <f t="shared" si="41"/>
        <v>1</v>
      </c>
    </row>
    <row r="2676" spans="1:27" x14ac:dyDescent="0.2">
      <c r="A2676">
        <v>6383</v>
      </c>
      <c r="B2676" s="1" t="s">
        <v>7170</v>
      </c>
      <c r="C2676" t="s">
        <v>1027</v>
      </c>
      <c r="D2676" s="9"/>
      <c r="E2676" s="9" t="s">
        <v>2806</v>
      </c>
      <c r="F2676" s="9" t="s">
        <v>1416</v>
      </c>
      <c r="G2676" s="10">
        <v>28</v>
      </c>
      <c r="H2676" s="10" t="s">
        <v>571</v>
      </c>
      <c r="I2676" s="10">
        <v>1945</v>
      </c>
      <c r="J2676" s="11" t="s">
        <v>7171</v>
      </c>
      <c r="K2676" s="12" t="s">
        <v>237</v>
      </c>
      <c r="L2676" s="13" t="s">
        <v>7172</v>
      </c>
      <c r="M2676" t="s">
        <v>290</v>
      </c>
      <c r="N2676" t="s">
        <v>291</v>
      </c>
      <c r="O2676" t="s">
        <v>320</v>
      </c>
      <c r="S2676" s="9"/>
      <c r="T2676">
        <v>8</v>
      </c>
      <c r="U2676" s="210" t="s">
        <v>7248</v>
      </c>
      <c r="V2676" s="14">
        <v>0</v>
      </c>
      <c r="W2676" s="14">
        <v>1</v>
      </c>
      <c r="X2676" s="109" t="e">
        <v>#N/A</v>
      </c>
      <c r="Y2676" t="s">
        <v>334</v>
      </c>
      <c r="Z2676" t="s">
        <v>1419</v>
      </c>
      <c r="AA2676">
        <f t="shared" si="41"/>
        <v>1</v>
      </c>
    </row>
    <row r="2677" spans="1:27" x14ac:dyDescent="0.2">
      <c r="A2677">
        <v>2846</v>
      </c>
      <c r="B2677" s="1" t="s">
        <v>7173</v>
      </c>
      <c r="C2677" t="s">
        <v>1027</v>
      </c>
      <c r="D2677" s="9" t="s">
        <v>3971</v>
      </c>
      <c r="E2677" s="9" t="s">
        <v>876</v>
      </c>
      <c r="F2677" s="9" t="s">
        <v>1416</v>
      </c>
      <c r="G2677" s="10">
        <v>29</v>
      </c>
      <c r="H2677" s="10" t="s">
        <v>571</v>
      </c>
      <c r="I2677" s="10">
        <v>1945</v>
      </c>
      <c r="J2677" s="11" t="s">
        <v>7174</v>
      </c>
      <c r="K2677" s="12" t="s">
        <v>237</v>
      </c>
      <c r="L2677" s="13" t="s">
        <v>7175</v>
      </c>
      <c r="M2677" t="s">
        <v>753</v>
      </c>
      <c r="S2677" s="9"/>
      <c r="T2677">
        <v>8</v>
      </c>
      <c r="U2677" s="210" t="s">
        <v>7248</v>
      </c>
      <c r="V2677" s="14">
        <v>0</v>
      </c>
      <c r="W2677" s="14">
        <v>1</v>
      </c>
      <c r="X2677" s="109" t="e">
        <v>#N/A</v>
      </c>
      <c r="Y2677" t="s">
        <v>1232</v>
      </c>
      <c r="Z2677" t="s">
        <v>1419</v>
      </c>
      <c r="AA2677">
        <f t="shared" si="41"/>
        <v>2</v>
      </c>
    </row>
    <row r="2678" spans="1:27" x14ac:dyDescent="0.2">
      <c r="A2678">
        <v>2781</v>
      </c>
      <c r="B2678" s="1" t="s">
        <v>7176</v>
      </c>
      <c r="C2678" t="s">
        <v>1027</v>
      </c>
      <c r="D2678" s="9">
        <v>540</v>
      </c>
      <c r="E2678" s="9" t="s">
        <v>259</v>
      </c>
      <c r="F2678" s="9" t="s">
        <v>260</v>
      </c>
      <c r="G2678" s="10">
        <v>29</v>
      </c>
      <c r="H2678" s="10" t="s">
        <v>571</v>
      </c>
      <c r="I2678" s="10">
        <v>1945</v>
      </c>
      <c r="J2678" s="11" t="s">
        <v>7174</v>
      </c>
      <c r="K2678" s="12" t="s">
        <v>237</v>
      </c>
      <c r="L2678" s="13" t="s">
        <v>6895</v>
      </c>
      <c r="M2678" t="s">
        <v>290</v>
      </c>
      <c r="N2678" t="s">
        <v>291</v>
      </c>
      <c r="O2678" t="s">
        <v>646</v>
      </c>
      <c r="S2678" s="9"/>
      <c r="T2678">
        <v>8</v>
      </c>
      <c r="U2678" s="210" t="s">
        <v>7248</v>
      </c>
      <c r="V2678" s="14">
        <v>0</v>
      </c>
      <c r="W2678" s="14">
        <v>1</v>
      </c>
      <c r="X2678" s="109" t="s">
        <v>270</v>
      </c>
      <c r="Y2678">
        <v>540</v>
      </c>
      <c r="Z2678" t="s">
        <v>271</v>
      </c>
      <c r="AA2678">
        <f t="shared" si="41"/>
        <v>1</v>
      </c>
    </row>
    <row r="2679" spans="1:27" x14ac:dyDescent="0.2">
      <c r="A2679">
        <v>790</v>
      </c>
      <c r="B2679" s="1" t="s">
        <v>6896</v>
      </c>
      <c r="C2679" t="s">
        <v>284</v>
      </c>
      <c r="D2679" s="9" t="s">
        <v>6897</v>
      </c>
      <c r="E2679" s="9" t="s">
        <v>275</v>
      </c>
      <c r="F2679" s="9" t="s">
        <v>413</v>
      </c>
      <c r="G2679" s="10">
        <v>30</v>
      </c>
      <c r="H2679" s="10" t="s">
        <v>571</v>
      </c>
      <c r="I2679" s="10">
        <v>1945</v>
      </c>
      <c r="J2679" s="11" t="s">
        <v>6898</v>
      </c>
      <c r="K2679" s="12" t="s">
        <v>237</v>
      </c>
      <c r="L2679" s="13" t="s">
        <v>6899</v>
      </c>
      <c r="M2679" t="s">
        <v>753</v>
      </c>
      <c r="S2679" s="9"/>
      <c r="T2679">
        <v>8</v>
      </c>
      <c r="U2679" s="210" t="s">
        <v>7248</v>
      </c>
      <c r="V2679" s="14">
        <v>0</v>
      </c>
      <c r="W2679" s="14">
        <v>1</v>
      </c>
      <c r="X2679" s="109" t="e">
        <v>#N/A</v>
      </c>
      <c r="Y2679" t="s">
        <v>1126</v>
      </c>
      <c r="Z2679" t="s">
        <v>271</v>
      </c>
      <c r="AA2679">
        <f t="shared" si="41"/>
        <v>4</v>
      </c>
    </row>
    <row r="2680" spans="1:27" x14ac:dyDescent="0.2">
      <c r="A2680">
        <v>1230</v>
      </c>
      <c r="B2680" s="1" t="s">
        <v>6900</v>
      </c>
      <c r="C2680" t="s">
        <v>284</v>
      </c>
      <c r="D2680" s="9" t="s">
        <v>3854</v>
      </c>
      <c r="E2680" s="9" t="s">
        <v>259</v>
      </c>
      <c r="F2680" s="9" t="s">
        <v>532</v>
      </c>
      <c r="G2680" s="10">
        <v>30</v>
      </c>
      <c r="H2680" s="10" t="s">
        <v>571</v>
      </c>
      <c r="I2680" s="10">
        <v>1945</v>
      </c>
      <c r="J2680" s="11" t="s">
        <v>6898</v>
      </c>
      <c r="K2680" s="12" t="s">
        <v>237</v>
      </c>
      <c r="L2680" s="13" t="s">
        <v>6901</v>
      </c>
      <c r="M2680" t="s">
        <v>290</v>
      </c>
      <c r="N2680" t="s">
        <v>291</v>
      </c>
      <c r="O2680" t="s">
        <v>292</v>
      </c>
      <c r="S2680" s="9"/>
      <c r="T2680">
        <v>8</v>
      </c>
      <c r="U2680" s="210" t="s">
        <v>7248</v>
      </c>
      <c r="V2680" s="14">
        <v>0</v>
      </c>
      <c r="W2680" s="14">
        <v>1</v>
      </c>
      <c r="X2680" s="109" t="s">
        <v>294</v>
      </c>
      <c r="Y2680" t="s">
        <v>1242</v>
      </c>
      <c r="Z2680" t="s">
        <v>271</v>
      </c>
      <c r="AA2680">
        <f t="shared" si="41"/>
        <v>3</v>
      </c>
    </row>
    <row r="2681" spans="1:27" x14ac:dyDescent="0.2">
      <c r="A2681">
        <v>1563</v>
      </c>
      <c r="B2681" s="1" t="s">
        <v>6905</v>
      </c>
      <c r="C2681" t="s">
        <v>1523</v>
      </c>
      <c r="D2681" s="9" t="s">
        <v>6906</v>
      </c>
      <c r="E2681" s="9" t="s">
        <v>259</v>
      </c>
      <c r="F2681" s="9" t="s">
        <v>1885</v>
      </c>
      <c r="G2681" s="10">
        <v>30</v>
      </c>
      <c r="H2681" s="10" t="s">
        <v>571</v>
      </c>
      <c r="I2681" s="10">
        <v>1945</v>
      </c>
      <c r="J2681" s="11" t="s">
        <v>6898</v>
      </c>
      <c r="K2681" s="12" t="s">
        <v>237</v>
      </c>
      <c r="L2681" s="13" t="s">
        <v>6899</v>
      </c>
      <c r="M2681" t="s">
        <v>753</v>
      </c>
      <c r="S2681" s="9"/>
      <c r="T2681">
        <v>8</v>
      </c>
      <c r="U2681" s="210" t="s">
        <v>7248</v>
      </c>
      <c r="V2681" s="14">
        <v>0</v>
      </c>
      <c r="W2681" s="14">
        <v>1</v>
      </c>
      <c r="X2681" s="109" t="e">
        <v>#N/A</v>
      </c>
      <c r="Y2681" t="s">
        <v>1888</v>
      </c>
      <c r="Z2681" t="s">
        <v>505</v>
      </c>
      <c r="AA2681">
        <f t="shared" si="41"/>
        <v>2</v>
      </c>
    </row>
    <row r="2682" spans="1:27" x14ac:dyDescent="0.2">
      <c r="A2682">
        <v>3695</v>
      </c>
      <c r="B2682" s="1" t="s">
        <v>6902</v>
      </c>
      <c r="C2682" t="s">
        <v>1027</v>
      </c>
      <c r="D2682" s="9" t="s">
        <v>6903</v>
      </c>
      <c r="E2682" s="9" t="s">
        <v>259</v>
      </c>
      <c r="F2682" s="9" t="s">
        <v>532</v>
      </c>
      <c r="G2682" s="10">
        <v>30</v>
      </c>
      <c r="H2682" s="10" t="s">
        <v>571</v>
      </c>
      <c r="I2682" s="10">
        <v>1945</v>
      </c>
      <c r="J2682" s="11" t="s">
        <v>6898</v>
      </c>
      <c r="K2682" s="12" t="s">
        <v>237</v>
      </c>
      <c r="L2682" s="13" t="s">
        <v>6904</v>
      </c>
      <c r="M2682" t="s">
        <v>290</v>
      </c>
      <c r="N2682" t="s">
        <v>291</v>
      </c>
      <c r="O2682" t="s">
        <v>613</v>
      </c>
      <c r="S2682" s="9"/>
      <c r="T2682">
        <v>8</v>
      </c>
      <c r="U2682" s="210" t="s">
        <v>7248</v>
      </c>
      <c r="V2682" s="14">
        <v>0</v>
      </c>
      <c r="W2682" s="14">
        <v>1</v>
      </c>
      <c r="X2682" s="109" t="s">
        <v>294</v>
      </c>
      <c r="Y2682" t="s">
        <v>1242</v>
      </c>
      <c r="Z2682" t="s">
        <v>271</v>
      </c>
      <c r="AA2682">
        <f t="shared" si="41"/>
        <v>3</v>
      </c>
    </row>
    <row r="2683" spans="1:27" x14ac:dyDescent="0.2">
      <c r="A2683">
        <v>6770</v>
      </c>
      <c r="B2683" s="1" t="s">
        <v>6909</v>
      </c>
      <c r="C2683" t="s">
        <v>1352</v>
      </c>
      <c r="D2683" s="9">
        <v>684</v>
      </c>
      <c r="E2683" s="9" t="s">
        <v>876</v>
      </c>
      <c r="F2683" s="9" t="s">
        <v>260</v>
      </c>
      <c r="G2683" s="10">
        <v>30</v>
      </c>
      <c r="H2683" s="10" t="s">
        <v>571</v>
      </c>
      <c r="I2683" s="10">
        <v>1945</v>
      </c>
      <c r="J2683" s="11" t="s">
        <v>6898</v>
      </c>
      <c r="K2683" s="12" t="s">
        <v>237</v>
      </c>
      <c r="L2683" s="13" t="s">
        <v>6899</v>
      </c>
      <c r="M2683" t="s">
        <v>753</v>
      </c>
      <c r="S2683" s="9"/>
      <c r="T2683">
        <v>8</v>
      </c>
      <c r="U2683" s="210" t="s">
        <v>7248</v>
      </c>
      <c r="V2683" s="14">
        <v>0</v>
      </c>
      <c r="W2683" s="14">
        <v>1</v>
      </c>
      <c r="X2683" s="109" t="s">
        <v>270</v>
      </c>
      <c r="Y2683">
        <v>684</v>
      </c>
      <c r="Z2683" t="s">
        <v>271</v>
      </c>
      <c r="AA2683">
        <f t="shared" si="41"/>
        <v>1</v>
      </c>
    </row>
    <row r="2684" spans="1:27" x14ac:dyDescent="0.2">
      <c r="A2684">
        <v>6773</v>
      </c>
      <c r="B2684" s="1" t="s">
        <v>6910</v>
      </c>
      <c r="C2684" t="s">
        <v>1352</v>
      </c>
      <c r="D2684" s="9">
        <v>684</v>
      </c>
      <c r="E2684" s="9" t="s">
        <v>876</v>
      </c>
      <c r="F2684" s="9" t="s">
        <v>260</v>
      </c>
      <c r="G2684" s="10">
        <v>30</v>
      </c>
      <c r="H2684" s="10" t="s">
        <v>571</v>
      </c>
      <c r="I2684" s="10">
        <v>1945</v>
      </c>
      <c r="J2684" s="11" t="s">
        <v>6898</v>
      </c>
      <c r="K2684" s="12" t="s">
        <v>237</v>
      </c>
      <c r="L2684" s="13" t="s">
        <v>6899</v>
      </c>
      <c r="M2684" t="s">
        <v>753</v>
      </c>
      <c r="S2684" s="9"/>
      <c r="T2684">
        <v>8</v>
      </c>
      <c r="U2684" s="210" t="s">
        <v>7248</v>
      </c>
      <c r="V2684" s="14">
        <v>0</v>
      </c>
      <c r="W2684" s="14">
        <v>1</v>
      </c>
      <c r="X2684" s="109" t="s">
        <v>270</v>
      </c>
      <c r="Y2684">
        <v>684</v>
      </c>
      <c r="Z2684" t="s">
        <v>271</v>
      </c>
      <c r="AA2684">
        <f t="shared" si="41"/>
        <v>1</v>
      </c>
    </row>
    <row r="2685" spans="1:27" x14ac:dyDescent="0.2">
      <c r="A2685">
        <v>5776</v>
      </c>
      <c r="B2685" s="1" t="s">
        <v>6907</v>
      </c>
      <c r="C2685" t="s">
        <v>1523</v>
      </c>
      <c r="D2685" s="9" t="s">
        <v>6908</v>
      </c>
      <c r="E2685" s="9" t="s">
        <v>259</v>
      </c>
      <c r="F2685" s="9" t="s">
        <v>1885</v>
      </c>
      <c r="G2685" s="10">
        <v>30</v>
      </c>
      <c r="H2685" s="10" t="s">
        <v>571</v>
      </c>
      <c r="I2685" s="10">
        <v>1945</v>
      </c>
      <c r="J2685" s="11" t="s">
        <v>6898</v>
      </c>
      <c r="K2685" s="12" t="s">
        <v>237</v>
      </c>
      <c r="L2685" s="13" t="s">
        <v>6899</v>
      </c>
      <c r="M2685" t="s">
        <v>753</v>
      </c>
      <c r="S2685" s="9"/>
      <c r="T2685">
        <v>8</v>
      </c>
      <c r="U2685" s="210" t="s">
        <v>7248</v>
      </c>
      <c r="V2685" s="14">
        <v>0</v>
      </c>
      <c r="W2685" s="14">
        <v>1</v>
      </c>
      <c r="X2685" s="109" t="s">
        <v>270</v>
      </c>
      <c r="Y2685">
        <v>264</v>
      </c>
      <c r="Z2685" t="s">
        <v>505</v>
      </c>
      <c r="AA2685">
        <f t="shared" si="41"/>
        <v>2</v>
      </c>
    </row>
    <row r="2686" spans="1:27" x14ac:dyDescent="0.2">
      <c r="A2686">
        <v>6297</v>
      </c>
      <c r="B2686" s="1" t="s">
        <v>6913</v>
      </c>
      <c r="C2686" t="s">
        <v>284</v>
      </c>
      <c r="D2686" s="9">
        <v>256</v>
      </c>
      <c r="E2686" s="9" t="s">
        <v>275</v>
      </c>
      <c r="F2686" s="9" t="s">
        <v>312</v>
      </c>
      <c r="G2686" s="10">
        <v>30</v>
      </c>
      <c r="H2686" s="10" t="s">
        <v>571</v>
      </c>
      <c r="I2686" s="10">
        <v>1945</v>
      </c>
      <c r="J2686" s="11" t="s">
        <v>6898</v>
      </c>
      <c r="K2686" s="12"/>
      <c r="L2686" s="13" t="s">
        <v>6899</v>
      </c>
      <c r="M2686" t="s">
        <v>753</v>
      </c>
      <c r="S2686" s="9"/>
      <c r="T2686">
        <v>8</v>
      </c>
      <c r="U2686" s="210" t="s">
        <v>7248</v>
      </c>
      <c r="V2686" s="14">
        <v>0</v>
      </c>
      <c r="W2686" s="14">
        <v>1</v>
      </c>
      <c r="X2686" s="109" t="s">
        <v>270</v>
      </c>
      <c r="Y2686">
        <v>256</v>
      </c>
      <c r="Z2686" t="s">
        <v>505</v>
      </c>
      <c r="AA2686">
        <f t="shared" si="41"/>
        <v>1</v>
      </c>
    </row>
    <row r="2687" spans="1:27" x14ac:dyDescent="0.2">
      <c r="A2687">
        <v>3762</v>
      </c>
      <c r="B2687" s="1" t="s">
        <v>6911</v>
      </c>
      <c r="C2687" t="s">
        <v>1798</v>
      </c>
      <c r="D2687" s="9">
        <v>680</v>
      </c>
      <c r="E2687" s="9" t="s">
        <v>876</v>
      </c>
      <c r="F2687" s="9" t="s">
        <v>260</v>
      </c>
      <c r="G2687" s="10">
        <v>30</v>
      </c>
      <c r="H2687" s="10" t="s">
        <v>571</v>
      </c>
      <c r="I2687" s="10">
        <v>1945</v>
      </c>
      <c r="J2687" s="11" t="s">
        <v>6898</v>
      </c>
      <c r="K2687" s="12"/>
      <c r="L2687" s="13" t="s">
        <v>6912</v>
      </c>
      <c r="M2687" t="s">
        <v>290</v>
      </c>
      <c r="O2687" t="s">
        <v>339</v>
      </c>
      <c r="S2687" s="9"/>
      <c r="T2687">
        <v>8</v>
      </c>
      <c r="U2687" s="210" t="s">
        <v>7248</v>
      </c>
      <c r="V2687" s="14">
        <v>0</v>
      </c>
      <c r="W2687" s="14">
        <v>1</v>
      </c>
      <c r="X2687" s="109" t="s">
        <v>270</v>
      </c>
      <c r="Y2687">
        <v>680</v>
      </c>
      <c r="Z2687" t="s">
        <v>271</v>
      </c>
      <c r="AA2687">
        <f t="shared" si="41"/>
        <v>1</v>
      </c>
    </row>
    <row r="2688" spans="1:27" x14ac:dyDescent="0.2">
      <c r="A2688">
        <v>6775</v>
      </c>
      <c r="B2688" s="1" t="s">
        <v>6914</v>
      </c>
      <c r="C2688" t="s">
        <v>1798</v>
      </c>
      <c r="D2688" s="9">
        <v>684</v>
      </c>
      <c r="E2688" s="9" t="s">
        <v>876</v>
      </c>
      <c r="F2688" s="9" t="s">
        <v>260</v>
      </c>
      <c r="G2688" s="10">
        <v>31</v>
      </c>
      <c r="H2688" s="10" t="s">
        <v>571</v>
      </c>
      <c r="I2688" s="10">
        <v>1945</v>
      </c>
      <c r="J2688" s="11" t="s">
        <v>6915</v>
      </c>
      <c r="K2688" s="12"/>
      <c r="L2688" s="13" t="s">
        <v>6916</v>
      </c>
      <c r="M2688" t="s">
        <v>753</v>
      </c>
      <c r="S2688" s="9"/>
      <c r="T2688">
        <v>8</v>
      </c>
      <c r="U2688" s="210" t="s">
        <v>7248</v>
      </c>
      <c r="V2688" s="14">
        <v>0</v>
      </c>
      <c r="W2688" s="14">
        <v>1</v>
      </c>
      <c r="X2688" s="109" t="s">
        <v>270</v>
      </c>
      <c r="Y2688">
        <v>684</v>
      </c>
      <c r="Z2688" t="s">
        <v>271</v>
      </c>
      <c r="AA2688">
        <f t="shared" si="41"/>
        <v>1</v>
      </c>
    </row>
    <row r="2689" spans="1:27" x14ac:dyDescent="0.2">
      <c r="A2689">
        <v>434</v>
      </c>
      <c r="B2689" s="1" t="s">
        <v>7481</v>
      </c>
      <c r="C2689" t="s">
        <v>1027</v>
      </c>
      <c r="D2689" s="9" t="s">
        <v>6917</v>
      </c>
      <c r="E2689" s="9" t="s">
        <v>259</v>
      </c>
      <c r="F2689" s="9" t="s">
        <v>532</v>
      </c>
      <c r="G2689" s="10">
        <v>0</v>
      </c>
      <c r="H2689" s="10" t="s">
        <v>632</v>
      </c>
      <c r="I2689" s="10">
        <v>1945</v>
      </c>
      <c r="J2689" s="11" t="s">
        <v>6918</v>
      </c>
      <c r="K2689" s="12"/>
      <c r="L2689" s="13" t="s">
        <v>6919</v>
      </c>
      <c r="M2689" t="s">
        <v>753</v>
      </c>
      <c r="S2689" s="9"/>
      <c r="T2689">
        <v>9</v>
      </c>
      <c r="U2689" s="208" t="s">
        <v>18168</v>
      </c>
      <c r="V2689" s="14">
        <v>0</v>
      </c>
      <c r="W2689" s="14">
        <v>1</v>
      </c>
      <c r="X2689" s="109" t="s">
        <v>294</v>
      </c>
      <c r="Y2689" t="s">
        <v>4077</v>
      </c>
      <c r="Z2689" t="s">
        <v>271</v>
      </c>
      <c r="AA2689">
        <f t="shared" si="41"/>
        <v>4</v>
      </c>
    </row>
    <row r="2690" spans="1:27" x14ac:dyDescent="0.2">
      <c r="A2690">
        <v>7501</v>
      </c>
      <c r="B2690" s="1" t="s">
        <v>6925</v>
      </c>
      <c r="C2690" t="s">
        <v>6878</v>
      </c>
      <c r="D2690" s="9">
        <v>544</v>
      </c>
      <c r="E2690" s="9" t="s">
        <v>259</v>
      </c>
      <c r="F2690" s="9" t="s">
        <v>260</v>
      </c>
      <c r="G2690" s="10">
        <v>1</v>
      </c>
      <c r="H2690" s="10" t="s">
        <v>632</v>
      </c>
      <c r="I2690" s="10">
        <v>1945</v>
      </c>
      <c r="J2690" s="11" t="s">
        <v>6922</v>
      </c>
      <c r="K2690" s="12" t="s">
        <v>237</v>
      </c>
      <c r="L2690" s="13" t="s">
        <v>7177</v>
      </c>
      <c r="M2690" t="s">
        <v>290</v>
      </c>
      <c r="N2690" t="s">
        <v>291</v>
      </c>
      <c r="O2690" t="s">
        <v>339</v>
      </c>
      <c r="S2690" s="9"/>
      <c r="T2690">
        <v>9</v>
      </c>
      <c r="U2690" s="208" t="s">
        <v>18168</v>
      </c>
      <c r="V2690" s="14">
        <v>0</v>
      </c>
      <c r="W2690" s="14">
        <v>0</v>
      </c>
      <c r="X2690" s="109" t="s">
        <v>270</v>
      </c>
      <c r="Y2690">
        <v>544</v>
      </c>
      <c r="Z2690" t="s">
        <v>271</v>
      </c>
      <c r="AA2690">
        <f t="shared" ref="AA2690:AA2753" si="42">LEN(D2690)-LEN(SUBSTITUTE(D2690,"/",""))+1</f>
        <v>1</v>
      </c>
    </row>
    <row r="2691" spans="1:27" x14ac:dyDescent="0.2">
      <c r="A2691">
        <v>433</v>
      </c>
      <c r="B2691" s="1" t="s">
        <v>6920</v>
      </c>
      <c r="C2691" t="s">
        <v>503</v>
      </c>
      <c r="D2691" s="9" t="s">
        <v>6921</v>
      </c>
      <c r="E2691" s="9" t="s">
        <v>259</v>
      </c>
      <c r="F2691" s="9" t="s">
        <v>532</v>
      </c>
      <c r="G2691" s="10">
        <v>1</v>
      </c>
      <c r="H2691" s="10" t="s">
        <v>632</v>
      </c>
      <c r="I2691" s="10">
        <v>1945</v>
      </c>
      <c r="J2691" s="11" t="s">
        <v>6922</v>
      </c>
      <c r="K2691" s="12"/>
      <c r="L2691" s="13" t="s">
        <v>6923</v>
      </c>
      <c r="M2691" t="s">
        <v>753</v>
      </c>
      <c r="S2691" s="9"/>
      <c r="T2691">
        <v>9</v>
      </c>
      <c r="U2691" s="208" t="s">
        <v>18168</v>
      </c>
      <c r="V2691" s="14">
        <v>0</v>
      </c>
      <c r="W2691" s="14">
        <v>1</v>
      </c>
      <c r="X2691" s="109" t="s">
        <v>294</v>
      </c>
      <c r="Y2691" t="s">
        <v>1242</v>
      </c>
      <c r="Z2691" t="s">
        <v>505</v>
      </c>
      <c r="AA2691">
        <f t="shared" si="42"/>
        <v>6</v>
      </c>
    </row>
    <row r="2692" spans="1:27" x14ac:dyDescent="0.2">
      <c r="A2692">
        <v>1193</v>
      </c>
      <c r="B2692" s="1" t="s">
        <v>6924</v>
      </c>
      <c r="C2692" t="s">
        <v>503</v>
      </c>
      <c r="D2692" s="9" t="s">
        <v>1443</v>
      </c>
      <c r="E2692" s="9" t="s">
        <v>259</v>
      </c>
      <c r="F2692" s="9" t="s">
        <v>532</v>
      </c>
      <c r="G2692" s="10">
        <v>1</v>
      </c>
      <c r="H2692" s="10" t="s">
        <v>632</v>
      </c>
      <c r="I2692" s="10">
        <v>1945</v>
      </c>
      <c r="J2692" s="11" t="s">
        <v>6922</v>
      </c>
      <c r="K2692" s="12"/>
      <c r="L2692" s="13" t="s">
        <v>6923</v>
      </c>
      <c r="M2692" t="s">
        <v>753</v>
      </c>
      <c r="S2692" s="9"/>
      <c r="T2692">
        <v>9</v>
      </c>
      <c r="U2692" s="208" t="s">
        <v>18168</v>
      </c>
      <c r="V2692" s="14">
        <v>0</v>
      </c>
      <c r="W2692" s="14">
        <v>1</v>
      </c>
      <c r="X2692" s="109" t="s">
        <v>294</v>
      </c>
      <c r="Y2692" t="s">
        <v>1443</v>
      </c>
      <c r="Z2692" t="s">
        <v>505</v>
      </c>
      <c r="AA2692">
        <f t="shared" si="42"/>
        <v>1</v>
      </c>
    </row>
    <row r="2693" spans="1:27" x14ac:dyDescent="0.2">
      <c r="A2693">
        <v>5109</v>
      </c>
      <c r="B2693" s="1" t="s">
        <v>7178</v>
      </c>
      <c r="C2693" t="s">
        <v>1798</v>
      </c>
      <c r="D2693" s="9" t="s">
        <v>7179</v>
      </c>
      <c r="E2693" s="9" t="s">
        <v>259</v>
      </c>
      <c r="F2693" s="9" t="s">
        <v>532</v>
      </c>
      <c r="G2693" s="10">
        <v>2</v>
      </c>
      <c r="H2693" s="10" t="s">
        <v>632</v>
      </c>
      <c r="I2693" s="10">
        <v>1945</v>
      </c>
      <c r="J2693" s="11" t="s">
        <v>7180</v>
      </c>
      <c r="K2693" s="12" t="s">
        <v>237</v>
      </c>
      <c r="L2693" s="13" t="s">
        <v>7181</v>
      </c>
      <c r="M2693" t="s">
        <v>290</v>
      </c>
      <c r="N2693" t="s">
        <v>291</v>
      </c>
      <c r="O2693" t="s">
        <v>1840</v>
      </c>
      <c r="S2693" s="9"/>
      <c r="T2693">
        <v>9</v>
      </c>
      <c r="U2693" s="208" t="s">
        <v>18168</v>
      </c>
      <c r="V2693" s="14">
        <v>0</v>
      </c>
      <c r="W2693" s="14">
        <v>1</v>
      </c>
      <c r="X2693" s="109" t="s">
        <v>294</v>
      </c>
      <c r="Y2693" t="s">
        <v>1199</v>
      </c>
      <c r="Z2693" t="s">
        <v>271</v>
      </c>
      <c r="AA2693">
        <f t="shared" si="42"/>
        <v>2</v>
      </c>
    </row>
    <row r="2694" spans="1:27" x14ac:dyDescent="0.2">
      <c r="A2694">
        <v>2936</v>
      </c>
      <c r="B2694" s="1" t="s">
        <v>7182</v>
      </c>
      <c r="C2694" t="s">
        <v>1027</v>
      </c>
      <c r="D2694" s="9" t="s">
        <v>3971</v>
      </c>
      <c r="E2694" s="9" t="s">
        <v>876</v>
      </c>
      <c r="F2694" s="9" t="s">
        <v>1416</v>
      </c>
      <c r="G2694" s="10">
        <v>5</v>
      </c>
      <c r="H2694" s="10" t="s">
        <v>632</v>
      </c>
      <c r="I2694" s="10">
        <v>1945</v>
      </c>
      <c r="J2694" s="11" t="s">
        <v>7183</v>
      </c>
      <c r="K2694" s="12"/>
      <c r="L2694" s="13" t="s">
        <v>7184</v>
      </c>
      <c r="M2694" t="s">
        <v>753</v>
      </c>
      <c r="S2694" s="9"/>
      <c r="T2694">
        <v>9</v>
      </c>
      <c r="U2694" s="208" t="s">
        <v>18168</v>
      </c>
      <c r="V2694" s="14">
        <v>0</v>
      </c>
      <c r="W2694" s="14">
        <v>1</v>
      </c>
      <c r="X2694" s="109" t="e">
        <v>#N/A</v>
      </c>
      <c r="Y2694" t="s">
        <v>1232</v>
      </c>
      <c r="Z2694" t="s">
        <v>1419</v>
      </c>
      <c r="AA2694">
        <f t="shared" si="42"/>
        <v>2</v>
      </c>
    </row>
    <row r="2695" spans="1:27" x14ac:dyDescent="0.2">
      <c r="A2695">
        <v>1044</v>
      </c>
      <c r="B2695" s="1" t="s">
        <v>7185</v>
      </c>
      <c r="C2695" t="s">
        <v>3985</v>
      </c>
      <c r="D2695" s="9" t="s">
        <v>7186</v>
      </c>
      <c r="E2695" s="9" t="s">
        <v>259</v>
      </c>
      <c r="F2695" s="9" t="s">
        <v>286</v>
      </c>
      <c r="G2695" s="10">
        <v>6</v>
      </c>
      <c r="H2695" s="10" t="s">
        <v>632</v>
      </c>
      <c r="I2695" s="10">
        <v>1945</v>
      </c>
      <c r="J2695" s="11" t="s">
        <v>7187</v>
      </c>
      <c r="K2695" s="12" t="s">
        <v>237</v>
      </c>
      <c r="L2695" s="13" t="s">
        <v>7188</v>
      </c>
      <c r="M2695" t="s">
        <v>290</v>
      </c>
      <c r="N2695" t="s">
        <v>291</v>
      </c>
      <c r="O2695" t="s">
        <v>7189</v>
      </c>
      <c r="S2695" s="9"/>
      <c r="T2695">
        <v>9</v>
      </c>
      <c r="U2695" s="208" t="s">
        <v>18168</v>
      </c>
      <c r="V2695" s="14">
        <v>0</v>
      </c>
      <c r="W2695" s="14">
        <v>0</v>
      </c>
      <c r="X2695" s="109" t="s">
        <v>294</v>
      </c>
      <c r="Y2695" t="s">
        <v>7190</v>
      </c>
      <c r="Z2695" t="s">
        <v>18167</v>
      </c>
      <c r="AA2695">
        <f t="shared" si="42"/>
        <v>2</v>
      </c>
    </row>
    <row r="2696" spans="1:27" x14ac:dyDescent="0.2">
      <c r="A2696">
        <v>3764</v>
      </c>
      <c r="B2696" s="1" t="s">
        <v>7200</v>
      </c>
      <c r="C2696" t="s">
        <v>1798</v>
      </c>
      <c r="D2696" s="9">
        <v>680</v>
      </c>
      <c r="E2696" s="9" t="s">
        <v>876</v>
      </c>
      <c r="F2696" s="9" t="s">
        <v>260</v>
      </c>
      <c r="G2696" s="10">
        <v>6</v>
      </c>
      <c r="H2696" s="10" t="s">
        <v>632</v>
      </c>
      <c r="I2696" s="10">
        <v>1945</v>
      </c>
      <c r="J2696" s="11" t="s">
        <v>7187</v>
      </c>
      <c r="K2696" s="12" t="s">
        <v>237</v>
      </c>
      <c r="L2696" s="13" t="s">
        <v>7201</v>
      </c>
      <c r="M2696" t="s">
        <v>290</v>
      </c>
      <c r="N2696" t="s">
        <v>291</v>
      </c>
      <c r="O2696" t="s">
        <v>292</v>
      </c>
      <c r="S2696" s="9"/>
      <c r="T2696">
        <v>9</v>
      </c>
      <c r="U2696" s="208" t="s">
        <v>18168</v>
      </c>
      <c r="V2696" s="14">
        <v>0</v>
      </c>
      <c r="W2696" s="14">
        <v>1</v>
      </c>
      <c r="X2696" s="109" t="s">
        <v>270</v>
      </c>
      <c r="Y2696">
        <v>680</v>
      </c>
      <c r="Z2696" t="s">
        <v>271</v>
      </c>
      <c r="AA2696">
        <f t="shared" si="42"/>
        <v>1</v>
      </c>
    </row>
    <row r="2697" spans="1:27" x14ac:dyDescent="0.2">
      <c r="A2697">
        <v>2679</v>
      </c>
      <c r="B2697" s="1" t="s">
        <v>7206</v>
      </c>
      <c r="C2697" t="s">
        <v>284</v>
      </c>
      <c r="D2697" s="9">
        <v>256</v>
      </c>
      <c r="E2697" s="9" t="s">
        <v>275</v>
      </c>
      <c r="F2697" s="9" t="s">
        <v>312</v>
      </c>
      <c r="G2697" s="10">
        <v>6</v>
      </c>
      <c r="H2697" s="10" t="s">
        <v>632</v>
      </c>
      <c r="I2697" s="10">
        <v>1945</v>
      </c>
      <c r="J2697" s="11" t="s">
        <v>7187</v>
      </c>
      <c r="K2697" s="12"/>
      <c r="L2697" s="13" t="s">
        <v>7192</v>
      </c>
      <c r="M2697" t="s">
        <v>753</v>
      </c>
      <c r="S2697" s="9"/>
      <c r="T2697">
        <v>9</v>
      </c>
      <c r="U2697" s="208" t="s">
        <v>18168</v>
      </c>
      <c r="V2697" s="14">
        <v>0</v>
      </c>
      <c r="W2697" s="14">
        <v>1</v>
      </c>
      <c r="X2697" s="109" t="s">
        <v>270</v>
      </c>
      <c r="Y2697">
        <v>256</v>
      </c>
      <c r="Z2697" t="s">
        <v>505</v>
      </c>
      <c r="AA2697">
        <f t="shared" si="42"/>
        <v>1</v>
      </c>
    </row>
    <row r="2698" spans="1:27" x14ac:dyDescent="0.2">
      <c r="A2698">
        <v>4675</v>
      </c>
      <c r="B2698" s="1" t="s">
        <v>7207</v>
      </c>
      <c r="C2698" t="s">
        <v>284</v>
      </c>
      <c r="D2698" s="9">
        <v>256</v>
      </c>
      <c r="E2698" s="9" t="s">
        <v>275</v>
      </c>
      <c r="F2698" s="9" t="s">
        <v>312</v>
      </c>
      <c r="G2698" s="10">
        <v>6</v>
      </c>
      <c r="H2698" s="10" t="s">
        <v>632</v>
      </c>
      <c r="I2698" s="10">
        <v>1945</v>
      </c>
      <c r="J2698" s="11" t="s">
        <v>7187</v>
      </c>
      <c r="K2698" s="12"/>
      <c r="L2698" s="13" t="s">
        <v>7192</v>
      </c>
      <c r="M2698" t="s">
        <v>753</v>
      </c>
      <c r="S2698" s="9"/>
      <c r="T2698">
        <v>9</v>
      </c>
      <c r="U2698" s="208" t="s">
        <v>18168</v>
      </c>
      <c r="V2698" s="14">
        <v>0</v>
      </c>
      <c r="W2698" s="14">
        <v>1</v>
      </c>
      <c r="X2698" s="109" t="s">
        <v>270</v>
      </c>
      <c r="Y2698">
        <v>256</v>
      </c>
      <c r="Z2698" t="s">
        <v>505</v>
      </c>
      <c r="AA2698">
        <f t="shared" si="42"/>
        <v>1</v>
      </c>
    </row>
    <row r="2699" spans="1:27" x14ac:dyDescent="0.2">
      <c r="A2699">
        <v>2402</v>
      </c>
      <c r="B2699" s="1" t="s">
        <v>7197</v>
      </c>
      <c r="C2699" t="s">
        <v>1523</v>
      </c>
      <c r="D2699" s="9" t="s">
        <v>2257</v>
      </c>
      <c r="E2699" s="9" t="s">
        <v>275</v>
      </c>
      <c r="F2699" s="9" t="s">
        <v>312</v>
      </c>
      <c r="G2699" s="10">
        <v>6</v>
      </c>
      <c r="H2699" s="10" t="s">
        <v>632</v>
      </c>
      <c r="I2699" s="10">
        <v>1945</v>
      </c>
      <c r="J2699" s="11" t="s">
        <v>7187</v>
      </c>
      <c r="K2699" s="12"/>
      <c r="L2699" s="13" t="s">
        <v>7192</v>
      </c>
      <c r="M2699" t="s">
        <v>753</v>
      </c>
      <c r="S2699" s="9"/>
      <c r="T2699">
        <v>9</v>
      </c>
      <c r="U2699" s="208" t="s">
        <v>18168</v>
      </c>
      <c r="V2699" s="14">
        <v>0</v>
      </c>
      <c r="W2699" s="14">
        <v>1</v>
      </c>
      <c r="X2699" s="109" t="s">
        <v>270</v>
      </c>
      <c r="Y2699">
        <v>256</v>
      </c>
      <c r="Z2699" t="s">
        <v>505</v>
      </c>
      <c r="AA2699">
        <f t="shared" si="42"/>
        <v>2</v>
      </c>
    </row>
    <row r="2700" spans="1:27" x14ac:dyDescent="0.2">
      <c r="A2700">
        <v>7541</v>
      </c>
      <c r="B2700" s="1" t="s">
        <v>7193</v>
      </c>
      <c r="C2700" t="s">
        <v>1027</v>
      </c>
      <c r="D2700" s="9" t="s">
        <v>3461</v>
      </c>
      <c r="E2700" s="9" t="s">
        <v>876</v>
      </c>
      <c r="F2700" s="9" t="s">
        <v>1416</v>
      </c>
      <c r="G2700" s="10">
        <v>6</v>
      </c>
      <c r="H2700" s="10" t="s">
        <v>632</v>
      </c>
      <c r="I2700" s="10">
        <v>1945</v>
      </c>
      <c r="J2700" s="11" t="s">
        <v>7187</v>
      </c>
      <c r="K2700" s="12"/>
      <c r="L2700" s="13" t="s">
        <v>7192</v>
      </c>
      <c r="M2700" t="s">
        <v>753</v>
      </c>
      <c r="S2700" s="9"/>
      <c r="T2700">
        <v>9</v>
      </c>
      <c r="U2700" s="208" t="s">
        <v>18168</v>
      </c>
      <c r="V2700" s="14">
        <v>0</v>
      </c>
      <c r="W2700" s="14">
        <v>1</v>
      </c>
      <c r="X2700" s="109" t="e">
        <v>#N/A</v>
      </c>
      <c r="Y2700" t="s">
        <v>1232</v>
      </c>
      <c r="Z2700" t="s">
        <v>1419</v>
      </c>
      <c r="AA2700">
        <f t="shared" si="42"/>
        <v>2</v>
      </c>
    </row>
    <row r="2701" spans="1:27" x14ac:dyDescent="0.2">
      <c r="A2701">
        <v>1897</v>
      </c>
      <c r="B2701" s="1" t="s">
        <v>7211</v>
      </c>
      <c r="C2701" t="s">
        <v>1027</v>
      </c>
      <c r="D2701" s="9">
        <v>45</v>
      </c>
      <c r="E2701" s="9" t="s">
        <v>876</v>
      </c>
      <c r="F2701" s="9" t="s">
        <v>1416</v>
      </c>
      <c r="G2701" s="10">
        <v>6</v>
      </c>
      <c r="H2701" s="10" t="s">
        <v>632</v>
      </c>
      <c r="I2701" s="10">
        <v>1945</v>
      </c>
      <c r="J2701" s="11" t="s">
        <v>7187</v>
      </c>
      <c r="K2701" s="12"/>
      <c r="L2701" s="13" t="s">
        <v>7192</v>
      </c>
      <c r="M2701" t="s">
        <v>753</v>
      </c>
      <c r="S2701" s="9"/>
      <c r="T2701">
        <v>9</v>
      </c>
      <c r="U2701" s="208" t="s">
        <v>18168</v>
      </c>
      <c r="V2701" s="14">
        <v>0</v>
      </c>
      <c r="W2701" s="14">
        <v>1</v>
      </c>
      <c r="X2701" s="109" t="s">
        <v>270</v>
      </c>
      <c r="Y2701">
        <v>45</v>
      </c>
      <c r="Z2701" t="s">
        <v>1419</v>
      </c>
      <c r="AA2701">
        <f t="shared" si="42"/>
        <v>1</v>
      </c>
    </row>
    <row r="2702" spans="1:27" x14ac:dyDescent="0.2">
      <c r="A2702">
        <v>5003</v>
      </c>
      <c r="B2702" s="1" t="s">
        <v>7199</v>
      </c>
      <c r="C2702" t="s">
        <v>1798</v>
      </c>
      <c r="D2702" s="9" t="s">
        <v>1047</v>
      </c>
      <c r="E2702" s="9" t="s">
        <v>275</v>
      </c>
      <c r="F2702" s="9" t="s">
        <v>260</v>
      </c>
      <c r="G2702" s="10">
        <v>6</v>
      </c>
      <c r="H2702" s="10" t="s">
        <v>632</v>
      </c>
      <c r="I2702" s="10">
        <v>1945</v>
      </c>
      <c r="J2702" s="11" t="s">
        <v>7187</v>
      </c>
      <c r="K2702" s="12"/>
      <c r="L2702" s="117" t="s">
        <v>18800</v>
      </c>
      <c r="M2702" t="s">
        <v>753</v>
      </c>
      <c r="S2702" s="9"/>
      <c r="T2702">
        <v>10</v>
      </c>
      <c r="U2702" s="208" t="s">
        <v>18168</v>
      </c>
      <c r="V2702" s="14">
        <v>0</v>
      </c>
      <c r="W2702" s="14">
        <v>1</v>
      </c>
      <c r="X2702" s="109" t="s">
        <v>270</v>
      </c>
      <c r="Y2702" t="s">
        <v>1047</v>
      </c>
      <c r="Z2702" t="s">
        <v>271</v>
      </c>
      <c r="AA2702">
        <f t="shared" si="42"/>
        <v>1</v>
      </c>
    </row>
    <row r="2703" spans="1:27" x14ac:dyDescent="0.2">
      <c r="A2703">
        <v>3713</v>
      </c>
      <c r="B2703" s="1" t="s">
        <v>7191</v>
      </c>
      <c r="C2703" t="s">
        <v>1523</v>
      </c>
      <c r="D2703" s="9" t="s">
        <v>6354</v>
      </c>
      <c r="E2703" s="9" t="s">
        <v>275</v>
      </c>
      <c r="F2703" s="9" t="s">
        <v>312</v>
      </c>
      <c r="G2703" s="10">
        <v>6</v>
      </c>
      <c r="H2703" s="10" t="s">
        <v>632</v>
      </c>
      <c r="I2703" s="10">
        <v>1945</v>
      </c>
      <c r="J2703" s="11" t="s">
        <v>7187</v>
      </c>
      <c r="K2703" s="12"/>
      <c r="L2703" s="13" t="s">
        <v>7192</v>
      </c>
      <c r="M2703" t="s">
        <v>753</v>
      </c>
      <c r="S2703" s="9"/>
      <c r="T2703">
        <v>9</v>
      </c>
      <c r="U2703" s="208" t="s">
        <v>18168</v>
      </c>
      <c r="V2703" s="14">
        <v>0</v>
      </c>
      <c r="W2703" s="14">
        <v>1</v>
      </c>
      <c r="X2703" s="109" t="e">
        <v>#N/A</v>
      </c>
      <c r="Y2703" t="s">
        <v>1126</v>
      </c>
      <c r="Z2703" t="s">
        <v>505</v>
      </c>
      <c r="AA2703">
        <f t="shared" si="42"/>
        <v>2</v>
      </c>
    </row>
    <row r="2704" spans="1:27" x14ac:dyDescent="0.2">
      <c r="A2704">
        <v>952</v>
      </c>
      <c r="B2704" s="1" t="s">
        <v>7196</v>
      </c>
      <c r="C2704" t="s">
        <v>1523</v>
      </c>
      <c r="D2704" s="9" t="s">
        <v>4704</v>
      </c>
      <c r="E2704" s="9" t="s">
        <v>275</v>
      </c>
      <c r="F2704" s="9" t="s">
        <v>312</v>
      </c>
      <c r="G2704" s="10">
        <v>6</v>
      </c>
      <c r="H2704" s="10" t="s">
        <v>632</v>
      </c>
      <c r="I2704" s="10">
        <v>1945</v>
      </c>
      <c r="J2704" s="11" t="s">
        <v>7187</v>
      </c>
      <c r="K2704" s="12"/>
      <c r="L2704" s="13" t="s">
        <v>7192</v>
      </c>
      <c r="M2704" t="s">
        <v>753</v>
      </c>
      <c r="S2704" s="9"/>
      <c r="T2704">
        <v>9</v>
      </c>
      <c r="U2704" s="208" t="s">
        <v>18168</v>
      </c>
      <c r="V2704" s="14">
        <v>0</v>
      </c>
      <c r="W2704" s="14">
        <v>1</v>
      </c>
      <c r="X2704" s="109" t="s">
        <v>270</v>
      </c>
      <c r="Y2704">
        <v>256</v>
      </c>
      <c r="Z2704" t="s">
        <v>505</v>
      </c>
      <c r="AA2704">
        <f t="shared" si="42"/>
        <v>2</v>
      </c>
    </row>
    <row r="2705" spans="1:27" x14ac:dyDescent="0.2">
      <c r="A2705">
        <v>6405</v>
      </c>
      <c r="B2705" s="1" t="s">
        <v>7210</v>
      </c>
      <c r="C2705" t="s">
        <v>1027</v>
      </c>
      <c r="D2705" s="9">
        <v>82</v>
      </c>
      <c r="E2705" s="9" t="s">
        <v>876</v>
      </c>
      <c r="F2705" s="9" t="s">
        <v>1416</v>
      </c>
      <c r="G2705" s="10">
        <v>6</v>
      </c>
      <c r="H2705" s="10" t="s">
        <v>632</v>
      </c>
      <c r="I2705" s="10">
        <v>1945</v>
      </c>
      <c r="J2705" s="11" t="s">
        <v>7187</v>
      </c>
      <c r="K2705" s="12"/>
      <c r="L2705" s="13" t="s">
        <v>7192</v>
      </c>
      <c r="M2705" t="s">
        <v>753</v>
      </c>
      <c r="S2705" s="9"/>
      <c r="T2705">
        <v>9</v>
      </c>
      <c r="U2705" s="208" t="s">
        <v>18168</v>
      </c>
      <c r="V2705" s="14">
        <v>0</v>
      </c>
      <c r="W2705" s="14">
        <v>1</v>
      </c>
      <c r="X2705" s="109" t="s">
        <v>270</v>
      </c>
      <c r="Y2705">
        <v>82</v>
      </c>
      <c r="Z2705" t="s">
        <v>1419</v>
      </c>
      <c r="AA2705">
        <f t="shared" si="42"/>
        <v>1</v>
      </c>
    </row>
    <row r="2706" spans="1:27" x14ac:dyDescent="0.2">
      <c r="A2706">
        <v>2534</v>
      </c>
      <c r="B2706" s="1" t="s">
        <v>7194</v>
      </c>
      <c r="C2706" t="s">
        <v>1798</v>
      </c>
      <c r="D2706" s="9" t="s">
        <v>7195</v>
      </c>
      <c r="E2706" s="9" t="s">
        <v>275</v>
      </c>
      <c r="F2706" s="9" t="s">
        <v>260</v>
      </c>
      <c r="G2706" s="10">
        <v>6</v>
      </c>
      <c r="H2706" s="10" t="s">
        <v>632</v>
      </c>
      <c r="I2706" s="10">
        <v>1945</v>
      </c>
      <c r="J2706" s="11" t="s">
        <v>7187</v>
      </c>
      <c r="K2706" s="12"/>
      <c r="L2706" s="13" t="s">
        <v>7192</v>
      </c>
      <c r="M2706" t="s">
        <v>753</v>
      </c>
      <c r="S2706" s="9"/>
      <c r="T2706">
        <v>9</v>
      </c>
      <c r="U2706" s="208" t="s">
        <v>18168</v>
      </c>
      <c r="V2706" s="14">
        <v>0</v>
      </c>
      <c r="W2706" s="14">
        <v>1</v>
      </c>
      <c r="X2706" s="109" t="s">
        <v>270</v>
      </c>
      <c r="Y2706" t="s">
        <v>1047</v>
      </c>
      <c r="Z2706" t="s">
        <v>271</v>
      </c>
      <c r="AA2706">
        <f t="shared" si="42"/>
        <v>2</v>
      </c>
    </row>
    <row r="2707" spans="1:27" x14ac:dyDescent="0.2">
      <c r="A2707">
        <v>7630</v>
      </c>
      <c r="B2707" s="1" t="s">
        <v>7202</v>
      </c>
      <c r="C2707" t="s">
        <v>2534</v>
      </c>
      <c r="D2707" s="9">
        <v>600</v>
      </c>
      <c r="E2707" s="9" t="s">
        <v>275</v>
      </c>
      <c r="F2707" s="9" t="s">
        <v>312</v>
      </c>
      <c r="G2707" s="10">
        <v>6</v>
      </c>
      <c r="H2707" s="10" t="s">
        <v>632</v>
      </c>
      <c r="I2707" s="10">
        <v>1945</v>
      </c>
      <c r="J2707" s="11" t="s">
        <v>7187</v>
      </c>
      <c r="K2707" s="12"/>
      <c r="L2707" s="13" t="s">
        <v>7192</v>
      </c>
      <c r="M2707" t="s">
        <v>753</v>
      </c>
      <c r="S2707" s="9"/>
      <c r="T2707">
        <v>9</v>
      </c>
      <c r="U2707" s="208" t="s">
        <v>18168</v>
      </c>
      <c r="V2707" s="14">
        <v>0</v>
      </c>
      <c r="W2707" s="14">
        <v>1</v>
      </c>
      <c r="X2707" s="109" t="s">
        <v>270</v>
      </c>
      <c r="Y2707">
        <v>600</v>
      </c>
      <c r="Z2707" t="s">
        <v>271</v>
      </c>
      <c r="AA2707">
        <f t="shared" si="42"/>
        <v>1</v>
      </c>
    </row>
    <row r="2708" spans="1:27" x14ac:dyDescent="0.2">
      <c r="A2708">
        <v>2645</v>
      </c>
      <c r="B2708" s="1" t="s">
        <v>7208</v>
      </c>
      <c r="C2708" t="s">
        <v>2534</v>
      </c>
      <c r="D2708" s="9">
        <v>255</v>
      </c>
      <c r="E2708" s="9" t="s">
        <v>275</v>
      </c>
      <c r="F2708" s="9" t="s">
        <v>312</v>
      </c>
      <c r="G2708" s="10">
        <v>6</v>
      </c>
      <c r="H2708" s="10" t="s">
        <v>632</v>
      </c>
      <c r="I2708" s="10">
        <v>1945</v>
      </c>
      <c r="J2708" s="11" t="s">
        <v>7187</v>
      </c>
      <c r="K2708" s="12"/>
      <c r="L2708" s="13" t="s">
        <v>7192</v>
      </c>
      <c r="M2708" t="s">
        <v>753</v>
      </c>
      <c r="S2708" s="9"/>
      <c r="T2708">
        <v>9</v>
      </c>
      <c r="U2708" s="208" t="s">
        <v>18168</v>
      </c>
      <c r="V2708" s="14">
        <v>0</v>
      </c>
      <c r="W2708" s="14">
        <v>1</v>
      </c>
      <c r="X2708" s="109" t="s">
        <v>270</v>
      </c>
      <c r="Y2708">
        <v>255</v>
      </c>
      <c r="Z2708" t="s">
        <v>271</v>
      </c>
      <c r="AA2708">
        <f t="shared" si="42"/>
        <v>1</v>
      </c>
    </row>
    <row r="2709" spans="1:27" x14ac:dyDescent="0.2">
      <c r="A2709">
        <v>7631</v>
      </c>
      <c r="B2709" s="1" t="s">
        <v>7203</v>
      </c>
      <c r="C2709" t="s">
        <v>2534</v>
      </c>
      <c r="D2709" s="9">
        <v>600</v>
      </c>
      <c r="E2709" s="9" t="s">
        <v>275</v>
      </c>
      <c r="F2709" s="9" t="s">
        <v>312</v>
      </c>
      <c r="G2709" s="10">
        <v>6</v>
      </c>
      <c r="H2709" s="10" t="s">
        <v>632</v>
      </c>
      <c r="I2709" s="10">
        <v>1945</v>
      </c>
      <c r="J2709" s="11" t="s">
        <v>7187</v>
      </c>
      <c r="K2709" s="12"/>
      <c r="L2709" s="13" t="s">
        <v>7204</v>
      </c>
      <c r="M2709" t="s">
        <v>753</v>
      </c>
      <c r="S2709" s="9"/>
      <c r="T2709">
        <v>9</v>
      </c>
      <c r="U2709" s="208" t="s">
        <v>18168</v>
      </c>
      <c r="V2709" s="14">
        <v>0</v>
      </c>
      <c r="W2709" s="14">
        <v>1</v>
      </c>
      <c r="X2709" s="109" t="s">
        <v>270</v>
      </c>
      <c r="Y2709">
        <v>600</v>
      </c>
      <c r="Z2709" t="s">
        <v>271</v>
      </c>
      <c r="AA2709">
        <f t="shared" si="42"/>
        <v>1</v>
      </c>
    </row>
    <row r="2710" spans="1:27" x14ac:dyDescent="0.2">
      <c r="A2710">
        <v>5322</v>
      </c>
      <c r="B2710" s="1" t="s">
        <v>7198</v>
      </c>
      <c r="C2710" t="s">
        <v>2534</v>
      </c>
      <c r="D2710" s="9" t="s">
        <v>1126</v>
      </c>
      <c r="E2710" s="9" t="s">
        <v>275</v>
      </c>
      <c r="F2710" s="9" t="s">
        <v>312</v>
      </c>
      <c r="G2710" s="10">
        <v>6</v>
      </c>
      <c r="H2710" s="10" t="s">
        <v>632</v>
      </c>
      <c r="I2710" s="10">
        <v>1945</v>
      </c>
      <c r="J2710" s="11" t="s">
        <v>7187</v>
      </c>
      <c r="K2710" s="12"/>
      <c r="L2710" s="13" t="s">
        <v>7192</v>
      </c>
      <c r="M2710" t="s">
        <v>753</v>
      </c>
      <c r="S2710" s="9"/>
      <c r="T2710">
        <v>9</v>
      </c>
      <c r="U2710" s="208" t="s">
        <v>18168</v>
      </c>
      <c r="V2710" s="14">
        <v>0</v>
      </c>
      <c r="W2710" s="14">
        <v>1</v>
      </c>
      <c r="X2710" s="109" t="e">
        <v>#N/A</v>
      </c>
      <c r="Y2710" t="s">
        <v>1126</v>
      </c>
      <c r="Z2710" t="s">
        <v>271</v>
      </c>
      <c r="AA2710">
        <f t="shared" si="42"/>
        <v>1</v>
      </c>
    </row>
    <row r="2711" spans="1:27" x14ac:dyDescent="0.2">
      <c r="A2711">
        <v>7644</v>
      </c>
      <c r="B2711" s="1" t="s">
        <v>7205</v>
      </c>
      <c r="C2711" t="s">
        <v>2534</v>
      </c>
      <c r="D2711" s="9">
        <v>600</v>
      </c>
      <c r="E2711" s="9" t="s">
        <v>275</v>
      </c>
      <c r="F2711" s="9" t="s">
        <v>312</v>
      </c>
      <c r="G2711" s="10">
        <v>6</v>
      </c>
      <c r="H2711" s="10" t="s">
        <v>632</v>
      </c>
      <c r="I2711" s="10">
        <v>1945</v>
      </c>
      <c r="J2711" s="11" t="s">
        <v>7187</v>
      </c>
      <c r="K2711" s="12"/>
      <c r="L2711" s="13" t="s">
        <v>7192</v>
      </c>
      <c r="M2711" t="s">
        <v>753</v>
      </c>
      <c r="S2711" s="9"/>
      <c r="T2711">
        <v>9</v>
      </c>
      <c r="U2711" s="208" t="s">
        <v>18168</v>
      </c>
      <c r="V2711" s="14">
        <v>0</v>
      </c>
      <c r="W2711" s="14">
        <v>1</v>
      </c>
      <c r="X2711" s="109" t="s">
        <v>270</v>
      </c>
      <c r="Y2711">
        <v>600</v>
      </c>
      <c r="Z2711" t="s">
        <v>271</v>
      </c>
      <c r="AA2711">
        <f t="shared" si="42"/>
        <v>1</v>
      </c>
    </row>
    <row r="2712" spans="1:27" x14ac:dyDescent="0.2">
      <c r="A2712">
        <v>2647</v>
      </c>
      <c r="B2712" s="1" t="s">
        <v>7209</v>
      </c>
      <c r="C2712" t="s">
        <v>2534</v>
      </c>
      <c r="D2712" s="9">
        <v>255</v>
      </c>
      <c r="E2712" s="9" t="s">
        <v>275</v>
      </c>
      <c r="F2712" s="9" t="s">
        <v>312</v>
      </c>
      <c r="G2712" s="10">
        <v>6</v>
      </c>
      <c r="H2712" s="10" t="s">
        <v>632</v>
      </c>
      <c r="I2712" s="10">
        <v>1945</v>
      </c>
      <c r="J2712" s="11" t="s">
        <v>7187</v>
      </c>
      <c r="K2712" s="12"/>
      <c r="L2712" s="13" t="s">
        <v>7192</v>
      </c>
      <c r="M2712" t="s">
        <v>753</v>
      </c>
      <c r="S2712" s="9"/>
      <c r="T2712">
        <v>9</v>
      </c>
      <c r="U2712" s="208" t="s">
        <v>18168</v>
      </c>
      <c r="V2712" s="14">
        <v>0</v>
      </c>
      <c r="W2712" s="14">
        <v>1</v>
      </c>
      <c r="X2712" s="109" t="s">
        <v>270</v>
      </c>
      <c r="Y2712">
        <v>255</v>
      </c>
      <c r="Z2712" t="s">
        <v>271</v>
      </c>
      <c r="AA2712">
        <f t="shared" si="42"/>
        <v>1</v>
      </c>
    </row>
    <row r="2713" spans="1:27" x14ac:dyDescent="0.2">
      <c r="A2713">
        <v>7540</v>
      </c>
      <c r="B2713" s="1" t="s">
        <v>7212</v>
      </c>
      <c r="C2713" t="s">
        <v>6878</v>
      </c>
      <c r="D2713" s="9">
        <v>544</v>
      </c>
      <c r="E2713" s="9" t="s">
        <v>259</v>
      </c>
      <c r="F2713" s="9" t="s">
        <v>260</v>
      </c>
      <c r="G2713" s="10">
        <v>9</v>
      </c>
      <c r="H2713" s="10" t="s">
        <v>632</v>
      </c>
      <c r="I2713" s="10">
        <v>1945</v>
      </c>
      <c r="J2713" s="11" t="s">
        <v>7213</v>
      </c>
      <c r="K2713" s="12" t="s">
        <v>237</v>
      </c>
      <c r="L2713" s="13" t="s">
        <v>7565</v>
      </c>
      <c r="M2713" t="s">
        <v>290</v>
      </c>
      <c r="N2713" t="s">
        <v>291</v>
      </c>
      <c r="O2713" t="s">
        <v>498</v>
      </c>
      <c r="S2713" s="9"/>
      <c r="T2713">
        <v>9</v>
      </c>
      <c r="U2713" s="208" t="s">
        <v>18168</v>
      </c>
      <c r="V2713" s="14">
        <v>0</v>
      </c>
      <c r="W2713" s="14">
        <v>0</v>
      </c>
      <c r="X2713" s="109" t="s">
        <v>270</v>
      </c>
      <c r="Y2713">
        <v>544</v>
      </c>
      <c r="Z2713" t="s">
        <v>271</v>
      </c>
      <c r="AA2713">
        <f t="shared" si="42"/>
        <v>1</v>
      </c>
    </row>
    <row r="2714" spans="1:27" x14ac:dyDescent="0.2">
      <c r="A2714">
        <v>6354</v>
      </c>
      <c r="B2714" s="1" t="s">
        <v>7221</v>
      </c>
      <c r="C2714" t="s">
        <v>1027</v>
      </c>
      <c r="D2714" s="9">
        <v>84</v>
      </c>
      <c r="E2714" s="9" t="s">
        <v>876</v>
      </c>
      <c r="F2714" s="9" t="s">
        <v>1416</v>
      </c>
      <c r="G2714" s="10">
        <v>10</v>
      </c>
      <c r="H2714" s="10" t="s">
        <v>632</v>
      </c>
      <c r="I2714" s="10">
        <v>1945</v>
      </c>
      <c r="J2714" s="11" t="s">
        <v>7568</v>
      </c>
      <c r="K2714" s="12" t="s">
        <v>237</v>
      </c>
      <c r="L2714" s="13" t="s">
        <v>7222</v>
      </c>
      <c r="M2714" t="s">
        <v>290</v>
      </c>
      <c r="N2714" t="s">
        <v>291</v>
      </c>
      <c r="O2714" t="s">
        <v>748</v>
      </c>
      <c r="S2714" s="9"/>
      <c r="T2714">
        <v>9</v>
      </c>
      <c r="U2714" s="208" t="s">
        <v>18168</v>
      </c>
      <c r="V2714" s="14">
        <v>0</v>
      </c>
      <c r="W2714" s="14">
        <v>1</v>
      </c>
      <c r="X2714" s="109" t="s">
        <v>270</v>
      </c>
      <c r="Y2714">
        <v>84</v>
      </c>
      <c r="Z2714" t="s">
        <v>1419</v>
      </c>
      <c r="AA2714">
        <f t="shared" si="42"/>
        <v>1</v>
      </c>
    </row>
    <row r="2715" spans="1:27" x14ac:dyDescent="0.2">
      <c r="A2715">
        <v>4076</v>
      </c>
      <c r="B2715" s="1" t="s">
        <v>7217</v>
      </c>
      <c r="C2715" t="s">
        <v>284</v>
      </c>
      <c r="D2715" s="9" t="s">
        <v>5819</v>
      </c>
      <c r="E2715" s="9" t="s">
        <v>259</v>
      </c>
      <c r="F2715" s="9" t="s">
        <v>532</v>
      </c>
      <c r="G2715" s="10">
        <v>10</v>
      </c>
      <c r="H2715" s="10" t="s">
        <v>632</v>
      </c>
      <c r="I2715" s="10">
        <v>1945</v>
      </c>
      <c r="J2715" s="11" t="s">
        <v>7568</v>
      </c>
      <c r="K2715" s="12"/>
      <c r="L2715" s="13" t="s">
        <v>7569</v>
      </c>
      <c r="M2715" t="s">
        <v>753</v>
      </c>
      <c r="S2715" s="9"/>
      <c r="T2715">
        <v>9</v>
      </c>
      <c r="U2715" s="208" t="s">
        <v>18168</v>
      </c>
      <c r="V2715" s="14">
        <v>0</v>
      </c>
      <c r="W2715" s="14">
        <v>1</v>
      </c>
      <c r="X2715" s="109" t="s">
        <v>294</v>
      </c>
      <c r="Y2715" t="s">
        <v>3625</v>
      </c>
      <c r="Z2715" t="s">
        <v>271</v>
      </c>
      <c r="AA2715">
        <f t="shared" si="42"/>
        <v>2</v>
      </c>
    </row>
    <row r="2716" spans="1:27" x14ac:dyDescent="0.2">
      <c r="A2716">
        <v>4014</v>
      </c>
      <c r="B2716" s="1" t="s">
        <v>7220</v>
      </c>
      <c r="C2716" t="s">
        <v>1523</v>
      </c>
      <c r="D2716" s="9" t="s">
        <v>4855</v>
      </c>
      <c r="E2716" s="9" t="s">
        <v>259</v>
      </c>
      <c r="F2716" s="9" t="s">
        <v>312</v>
      </c>
      <c r="G2716" s="10">
        <v>10</v>
      </c>
      <c r="H2716" s="10" t="s">
        <v>632</v>
      </c>
      <c r="I2716" s="10">
        <v>1945</v>
      </c>
      <c r="J2716" s="11" t="s">
        <v>7568</v>
      </c>
      <c r="K2716" s="12"/>
      <c r="L2716" s="13" t="s">
        <v>7569</v>
      </c>
      <c r="M2716" t="s">
        <v>753</v>
      </c>
      <c r="S2716" s="9"/>
      <c r="T2716">
        <v>9</v>
      </c>
      <c r="U2716" s="208" t="s">
        <v>18168</v>
      </c>
      <c r="V2716" s="14">
        <v>0</v>
      </c>
      <c r="W2716" s="14">
        <v>1</v>
      </c>
      <c r="X2716" s="109" t="s">
        <v>270</v>
      </c>
      <c r="Y2716">
        <v>409</v>
      </c>
      <c r="Z2716" t="s">
        <v>505</v>
      </c>
      <c r="AA2716">
        <f t="shared" si="42"/>
        <v>2</v>
      </c>
    </row>
    <row r="2717" spans="1:27" x14ac:dyDescent="0.2">
      <c r="A2717">
        <v>6439</v>
      </c>
      <c r="B2717" s="1" t="s">
        <v>7215</v>
      </c>
      <c r="C2717" t="s">
        <v>1352</v>
      </c>
      <c r="D2717" s="9" t="s">
        <v>7216</v>
      </c>
      <c r="E2717" s="9" t="s">
        <v>259</v>
      </c>
      <c r="F2717" s="9" t="s">
        <v>532</v>
      </c>
      <c r="G2717" s="10">
        <v>10</v>
      </c>
      <c r="H2717" s="10" t="s">
        <v>632</v>
      </c>
      <c r="I2717" s="10">
        <v>1945</v>
      </c>
      <c r="J2717" s="11" t="s">
        <v>7568</v>
      </c>
      <c r="K2717" s="12"/>
      <c r="L2717" s="13" t="s">
        <v>7569</v>
      </c>
      <c r="M2717" t="s">
        <v>753</v>
      </c>
      <c r="S2717" s="9"/>
      <c r="T2717">
        <v>9</v>
      </c>
      <c r="U2717" s="208" t="s">
        <v>18168</v>
      </c>
      <c r="V2717" s="14">
        <v>0</v>
      </c>
      <c r="W2717" s="14">
        <v>1</v>
      </c>
      <c r="X2717" s="109" t="s">
        <v>294</v>
      </c>
      <c r="Y2717" t="s">
        <v>1199</v>
      </c>
      <c r="Z2717" t="s">
        <v>271</v>
      </c>
      <c r="AA2717">
        <f t="shared" si="42"/>
        <v>2</v>
      </c>
    </row>
    <row r="2718" spans="1:27" x14ac:dyDescent="0.2">
      <c r="A2718">
        <v>2365</v>
      </c>
      <c r="B2718" s="1" t="s">
        <v>7570</v>
      </c>
      <c r="C2718" t="s">
        <v>1798</v>
      </c>
      <c r="D2718" s="9" t="s">
        <v>7571</v>
      </c>
      <c r="E2718" s="9" t="s">
        <v>259</v>
      </c>
      <c r="F2718" s="9" t="s">
        <v>1885</v>
      </c>
      <c r="G2718" s="10">
        <v>10</v>
      </c>
      <c r="H2718" s="10" t="s">
        <v>632</v>
      </c>
      <c r="I2718" s="10">
        <v>1945</v>
      </c>
      <c r="J2718" s="11" t="s">
        <v>7568</v>
      </c>
      <c r="K2718" s="12"/>
      <c r="L2718" s="13" t="s">
        <v>7214</v>
      </c>
      <c r="M2718" t="s">
        <v>781</v>
      </c>
      <c r="S2718" s="9"/>
      <c r="T2718">
        <v>9</v>
      </c>
      <c r="U2718" s="208" t="s">
        <v>18168</v>
      </c>
      <c r="V2718" s="14">
        <v>0</v>
      </c>
      <c r="W2718" s="14">
        <v>1</v>
      </c>
      <c r="X2718" s="109" t="e">
        <v>#N/A</v>
      </c>
      <c r="Y2718" t="s">
        <v>1888</v>
      </c>
      <c r="Z2718" t="s">
        <v>271</v>
      </c>
      <c r="AA2718">
        <f t="shared" si="42"/>
        <v>2</v>
      </c>
    </row>
    <row r="2719" spans="1:27" x14ac:dyDescent="0.2">
      <c r="A2719">
        <v>1185</v>
      </c>
      <c r="B2719" s="1" t="s">
        <v>7566</v>
      </c>
      <c r="C2719" t="s">
        <v>1523</v>
      </c>
      <c r="D2719" s="9" t="s">
        <v>7567</v>
      </c>
      <c r="E2719" s="9" t="s">
        <v>259</v>
      </c>
      <c r="F2719" s="9" t="s">
        <v>312</v>
      </c>
      <c r="G2719" s="10">
        <v>10</v>
      </c>
      <c r="H2719" s="10" t="s">
        <v>632</v>
      </c>
      <c r="I2719" s="10">
        <v>1945</v>
      </c>
      <c r="J2719" s="11" t="s">
        <v>7568</v>
      </c>
      <c r="K2719" s="12"/>
      <c r="L2719" s="13" t="s">
        <v>7569</v>
      </c>
      <c r="M2719" t="s">
        <v>753</v>
      </c>
      <c r="S2719" s="9"/>
      <c r="T2719">
        <v>9</v>
      </c>
      <c r="U2719" s="208" t="s">
        <v>18168</v>
      </c>
      <c r="V2719" s="14">
        <v>0</v>
      </c>
      <c r="W2719" s="14">
        <v>1</v>
      </c>
      <c r="X2719" s="109" t="s">
        <v>270</v>
      </c>
      <c r="Y2719">
        <v>409</v>
      </c>
      <c r="Z2719" t="s">
        <v>505</v>
      </c>
      <c r="AA2719">
        <f t="shared" si="42"/>
        <v>4</v>
      </c>
    </row>
    <row r="2720" spans="1:27" x14ac:dyDescent="0.2">
      <c r="A2720">
        <v>3715</v>
      </c>
      <c r="B2720" s="1" t="s">
        <v>7218</v>
      </c>
      <c r="C2720" t="s">
        <v>1523</v>
      </c>
      <c r="D2720" s="9" t="s">
        <v>6181</v>
      </c>
      <c r="E2720" s="9" t="s">
        <v>259</v>
      </c>
      <c r="F2720" s="9" t="s">
        <v>312</v>
      </c>
      <c r="G2720" s="10">
        <v>10</v>
      </c>
      <c r="H2720" s="10" t="s">
        <v>632</v>
      </c>
      <c r="I2720" s="10">
        <v>1945</v>
      </c>
      <c r="J2720" s="11" t="s">
        <v>7568</v>
      </c>
      <c r="K2720" s="12"/>
      <c r="L2720" s="13" t="s">
        <v>7219</v>
      </c>
      <c r="M2720" t="s">
        <v>753</v>
      </c>
      <c r="S2720" s="9"/>
      <c r="T2720">
        <v>9</v>
      </c>
      <c r="U2720" s="208" t="s">
        <v>18168</v>
      </c>
      <c r="V2720" s="14">
        <v>0</v>
      </c>
      <c r="W2720" s="14">
        <v>1</v>
      </c>
      <c r="X2720" s="109" t="s">
        <v>270</v>
      </c>
      <c r="Y2720">
        <v>409</v>
      </c>
      <c r="Z2720" t="s">
        <v>505</v>
      </c>
      <c r="AA2720">
        <f t="shared" si="42"/>
        <v>2</v>
      </c>
    </row>
    <row r="2721" spans="1:27" x14ac:dyDescent="0.2">
      <c r="A2721">
        <v>4600</v>
      </c>
      <c r="B2721" s="1" t="s">
        <v>7228</v>
      </c>
      <c r="C2721" t="s">
        <v>2221</v>
      </c>
      <c r="D2721" s="9">
        <v>219</v>
      </c>
      <c r="E2721" s="9" t="s">
        <v>259</v>
      </c>
      <c r="F2721" s="9" t="s">
        <v>312</v>
      </c>
      <c r="G2721" s="10">
        <v>11</v>
      </c>
      <c r="H2721" s="10" t="s">
        <v>632</v>
      </c>
      <c r="I2721" s="10">
        <v>1945</v>
      </c>
      <c r="J2721" s="11" t="s">
        <v>7225</v>
      </c>
      <c r="K2721" s="12" t="s">
        <v>237</v>
      </c>
      <c r="L2721" s="13" t="s">
        <v>7229</v>
      </c>
      <c r="M2721" t="s">
        <v>290</v>
      </c>
      <c r="N2721" t="s">
        <v>291</v>
      </c>
      <c r="O2721" t="s">
        <v>292</v>
      </c>
      <c r="S2721" s="9"/>
      <c r="T2721">
        <v>9</v>
      </c>
      <c r="U2721" s="208" t="s">
        <v>18168</v>
      </c>
      <c r="V2721" s="14">
        <v>0</v>
      </c>
      <c r="W2721" s="14">
        <v>1</v>
      </c>
      <c r="X2721" s="109" t="s">
        <v>270</v>
      </c>
      <c r="Y2721">
        <v>219</v>
      </c>
      <c r="Z2721" t="s">
        <v>505</v>
      </c>
      <c r="AA2721">
        <f t="shared" si="42"/>
        <v>1</v>
      </c>
    </row>
    <row r="2722" spans="1:27" x14ac:dyDescent="0.2">
      <c r="A2722">
        <v>2428</v>
      </c>
      <c r="B2722" s="1" t="s">
        <v>7227</v>
      </c>
      <c r="C2722" t="s">
        <v>284</v>
      </c>
      <c r="D2722" s="9" t="s">
        <v>6129</v>
      </c>
      <c r="E2722" s="9" t="s">
        <v>259</v>
      </c>
      <c r="F2722" s="9" t="s">
        <v>532</v>
      </c>
      <c r="G2722" s="10">
        <v>11</v>
      </c>
      <c r="H2722" s="10" t="s">
        <v>632</v>
      </c>
      <c r="I2722" s="10">
        <v>1945</v>
      </c>
      <c r="J2722" s="11" t="s">
        <v>7225</v>
      </c>
      <c r="K2722" s="12"/>
      <c r="L2722" s="13" t="s">
        <v>7226</v>
      </c>
      <c r="M2722" t="s">
        <v>753</v>
      </c>
      <c r="S2722" s="9"/>
      <c r="T2722">
        <v>9</v>
      </c>
      <c r="U2722" s="208" t="s">
        <v>18168</v>
      </c>
      <c r="V2722" s="14">
        <v>0</v>
      </c>
      <c r="W2722" s="14">
        <v>1</v>
      </c>
      <c r="X2722" s="109" t="s">
        <v>294</v>
      </c>
      <c r="Y2722" t="s">
        <v>1242</v>
      </c>
      <c r="Z2722" t="s">
        <v>271</v>
      </c>
      <c r="AA2722">
        <f t="shared" si="42"/>
        <v>3</v>
      </c>
    </row>
    <row r="2723" spans="1:27" x14ac:dyDescent="0.2">
      <c r="A2723" s="14">
        <v>2506</v>
      </c>
      <c r="B2723" s="1" t="s">
        <v>7223</v>
      </c>
      <c r="C2723" t="s">
        <v>1352</v>
      </c>
      <c r="D2723" s="9" t="s">
        <v>7224</v>
      </c>
      <c r="E2723" s="9" t="s">
        <v>259</v>
      </c>
      <c r="F2723" s="9" t="s">
        <v>532</v>
      </c>
      <c r="G2723" s="10">
        <v>11</v>
      </c>
      <c r="H2723" s="10" t="s">
        <v>632</v>
      </c>
      <c r="I2723" s="10">
        <v>1945</v>
      </c>
      <c r="J2723" s="11" t="s">
        <v>7225</v>
      </c>
      <c r="K2723" s="12"/>
      <c r="L2723" s="13" t="s">
        <v>7226</v>
      </c>
      <c r="M2723" t="s">
        <v>753</v>
      </c>
      <c r="S2723" s="9"/>
      <c r="T2723">
        <v>9</v>
      </c>
      <c r="U2723" s="208" t="s">
        <v>18168</v>
      </c>
      <c r="V2723" s="14">
        <v>0</v>
      </c>
      <c r="W2723" s="14">
        <v>1</v>
      </c>
      <c r="X2723" s="109" t="s">
        <v>294</v>
      </c>
      <c r="Y2723" t="s">
        <v>1199</v>
      </c>
      <c r="Z2723" t="s">
        <v>271</v>
      </c>
      <c r="AA2723">
        <f t="shared" si="42"/>
        <v>3</v>
      </c>
    </row>
    <row r="2724" spans="1:27" x14ac:dyDescent="0.2">
      <c r="A2724">
        <v>394</v>
      </c>
      <c r="B2724" s="1" t="s">
        <v>7236</v>
      </c>
      <c r="C2724" t="s">
        <v>2040</v>
      </c>
      <c r="D2724" s="9" t="s">
        <v>7237</v>
      </c>
      <c r="E2724" s="9" t="s">
        <v>259</v>
      </c>
      <c r="F2724" s="9" t="s">
        <v>721</v>
      </c>
      <c r="G2724" s="10">
        <v>13</v>
      </c>
      <c r="H2724" s="10" t="s">
        <v>632</v>
      </c>
      <c r="I2724" s="10">
        <v>1945</v>
      </c>
      <c r="J2724" s="11" t="s">
        <v>7232</v>
      </c>
      <c r="K2724" s="12" t="s">
        <v>237</v>
      </c>
      <c r="L2724" s="13" t="s">
        <v>7238</v>
      </c>
      <c r="M2724" t="s">
        <v>290</v>
      </c>
      <c r="N2724" t="s">
        <v>291</v>
      </c>
      <c r="O2724" t="s">
        <v>7239</v>
      </c>
      <c r="S2724" s="9"/>
      <c r="T2724">
        <v>9</v>
      </c>
      <c r="U2724" s="208" t="s">
        <v>18168</v>
      </c>
      <c r="V2724" s="14">
        <v>0</v>
      </c>
      <c r="W2724" s="14">
        <v>1</v>
      </c>
      <c r="X2724" s="109" t="s">
        <v>270</v>
      </c>
      <c r="Y2724">
        <v>571</v>
      </c>
      <c r="Z2724" t="s">
        <v>271</v>
      </c>
      <c r="AA2724">
        <f t="shared" si="42"/>
        <v>2</v>
      </c>
    </row>
    <row r="2725" spans="1:27" x14ac:dyDescent="0.2">
      <c r="A2725">
        <v>1992</v>
      </c>
      <c r="B2725" s="1" t="s">
        <v>7230</v>
      </c>
      <c r="C2725" t="s">
        <v>1523</v>
      </c>
      <c r="D2725" s="9" t="s">
        <v>7231</v>
      </c>
      <c r="E2725" s="9" t="s">
        <v>259</v>
      </c>
      <c r="F2725" s="9" t="s">
        <v>312</v>
      </c>
      <c r="G2725" s="10">
        <v>13</v>
      </c>
      <c r="H2725" s="10" t="s">
        <v>632</v>
      </c>
      <c r="I2725" s="10">
        <v>1945</v>
      </c>
      <c r="J2725" s="11" t="s">
        <v>7232</v>
      </c>
      <c r="K2725" s="12"/>
      <c r="L2725" s="13" t="s">
        <v>7233</v>
      </c>
      <c r="M2725" t="s">
        <v>753</v>
      </c>
      <c r="S2725" s="9"/>
      <c r="T2725">
        <v>9</v>
      </c>
      <c r="U2725" s="208" t="s">
        <v>18168</v>
      </c>
      <c r="V2725" s="14">
        <v>0</v>
      </c>
      <c r="W2725" s="14">
        <v>1</v>
      </c>
      <c r="X2725" s="109" t="s">
        <v>270</v>
      </c>
      <c r="Y2725">
        <v>409</v>
      </c>
      <c r="Z2725" t="s">
        <v>505</v>
      </c>
      <c r="AA2725">
        <f t="shared" si="42"/>
        <v>4</v>
      </c>
    </row>
    <row r="2726" spans="1:27" x14ac:dyDescent="0.2">
      <c r="A2726">
        <v>227</v>
      </c>
      <c r="B2726" s="1" t="s">
        <v>7234</v>
      </c>
      <c r="C2726" t="s">
        <v>1523</v>
      </c>
      <c r="D2726" s="9" t="s">
        <v>7235</v>
      </c>
      <c r="E2726" s="9" t="s">
        <v>259</v>
      </c>
      <c r="F2726" s="9" t="s">
        <v>312</v>
      </c>
      <c r="G2726" s="10">
        <v>13</v>
      </c>
      <c r="H2726" s="10" t="s">
        <v>632</v>
      </c>
      <c r="I2726" s="10">
        <v>1945</v>
      </c>
      <c r="J2726" s="11" t="s">
        <v>7232</v>
      </c>
      <c r="K2726" s="12"/>
      <c r="L2726" s="13" t="s">
        <v>7233</v>
      </c>
      <c r="M2726" t="s">
        <v>753</v>
      </c>
      <c r="S2726" s="9"/>
      <c r="T2726">
        <v>9</v>
      </c>
      <c r="U2726" s="208" t="s">
        <v>18168</v>
      </c>
      <c r="V2726" s="14">
        <v>0</v>
      </c>
      <c r="W2726" s="14">
        <v>1</v>
      </c>
      <c r="X2726" s="109" t="s">
        <v>270</v>
      </c>
      <c r="Y2726">
        <v>409</v>
      </c>
      <c r="Z2726" t="s">
        <v>505</v>
      </c>
      <c r="AA2726">
        <f t="shared" si="42"/>
        <v>3</v>
      </c>
    </row>
    <row r="2727" spans="1:27" x14ac:dyDescent="0.2">
      <c r="A2727">
        <v>431</v>
      </c>
      <c r="B2727" s="1" t="s">
        <v>7240</v>
      </c>
      <c r="C2727" t="s">
        <v>3985</v>
      </c>
      <c r="D2727" s="9" t="s">
        <v>7563</v>
      </c>
      <c r="E2727" s="9" t="s">
        <v>259</v>
      </c>
      <c r="F2727" s="9" t="s">
        <v>721</v>
      </c>
      <c r="G2727" s="10">
        <v>14</v>
      </c>
      <c r="H2727" s="10" t="s">
        <v>632</v>
      </c>
      <c r="I2727" s="10">
        <v>1945</v>
      </c>
      <c r="J2727" s="11" t="s">
        <v>7564</v>
      </c>
      <c r="K2727" s="12" t="s">
        <v>237</v>
      </c>
      <c r="L2727" s="13" t="s">
        <v>7572</v>
      </c>
      <c r="M2727" t="s">
        <v>290</v>
      </c>
      <c r="N2727" t="s">
        <v>291</v>
      </c>
      <c r="O2727" t="s">
        <v>760</v>
      </c>
      <c r="S2727" s="9"/>
      <c r="T2727">
        <v>9</v>
      </c>
      <c r="U2727" s="208" t="s">
        <v>18168</v>
      </c>
      <c r="V2727" s="14">
        <v>0</v>
      </c>
      <c r="W2727" s="14">
        <v>1</v>
      </c>
      <c r="X2727" s="109" t="s">
        <v>294</v>
      </c>
      <c r="Y2727" t="s">
        <v>6719</v>
      </c>
      <c r="Z2727" t="s">
        <v>18167</v>
      </c>
      <c r="AA2727">
        <f t="shared" si="42"/>
        <v>5</v>
      </c>
    </row>
    <row r="2728" spans="1:27" x14ac:dyDescent="0.2">
      <c r="A2728">
        <v>343</v>
      </c>
      <c r="B2728" s="1" t="s">
        <v>7573</v>
      </c>
      <c r="C2728" t="s">
        <v>1008</v>
      </c>
      <c r="D2728" s="9" t="s">
        <v>6177</v>
      </c>
      <c r="E2728" s="9" t="s">
        <v>259</v>
      </c>
      <c r="F2728" s="9" t="s">
        <v>721</v>
      </c>
      <c r="G2728" s="10">
        <v>14</v>
      </c>
      <c r="H2728" s="10" t="s">
        <v>632</v>
      </c>
      <c r="I2728" s="10">
        <v>1945</v>
      </c>
      <c r="J2728" s="11" t="s">
        <v>7564</v>
      </c>
      <c r="K2728" s="12"/>
      <c r="L2728" s="13" t="s">
        <v>7574</v>
      </c>
      <c r="M2728" t="s">
        <v>753</v>
      </c>
      <c r="S2728" s="9"/>
      <c r="T2728">
        <v>9</v>
      </c>
      <c r="U2728" s="208" t="s">
        <v>18168</v>
      </c>
      <c r="V2728" s="14">
        <v>0</v>
      </c>
      <c r="W2728" s="14">
        <v>1</v>
      </c>
      <c r="X2728" s="109" t="s">
        <v>270</v>
      </c>
      <c r="Y2728">
        <v>109</v>
      </c>
      <c r="Z2728" t="s">
        <v>271</v>
      </c>
      <c r="AA2728">
        <f t="shared" si="42"/>
        <v>3</v>
      </c>
    </row>
    <row r="2729" spans="1:27" x14ac:dyDescent="0.2">
      <c r="A2729">
        <v>1718</v>
      </c>
      <c r="B2729" s="1" t="s">
        <v>7585</v>
      </c>
      <c r="C2729" t="s">
        <v>341</v>
      </c>
      <c r="D2729" s="9" t="s">
        <v>7586</v>
      </c>
      <c r="E2729" s="9" t="s">
        <v>259</v>
      </c>
      <c r="F2729" s="9" t="s">
        <v>721</v>
      </c>
      <c r="G2729" s="10">
        <v>15</v>
      </c>
      <c r="H2729" s="10" t="s">
        <v>632</v>
      </c>
      <c r="I2729" s="10">
        <v>1945</v>
      </c>
      <c r="J2729" s="11" t="s">
        <v>7576</v>
      </c>
      <c r="K2729" s="12"/>
      <c r="L2729" s="13" t="s">
        <v>7587</v>
      </c>
      <c r="M2729" t="s">
        <v>753</v>
      </c>
      <c r="S2729" s="9"/>
      <c r="T2729">
        <v>9</v>
      </c>
      <c r="U2729" s="208" t="s">
        <v>18168</v>
      </c>
      <c r="V2729" s="14">
        <v>0</v>
      </c>
      <c r="W2729" s="14">
        <v>1</v>
      </c>
      <c r="X2729" s="109" t="s">
        <v>270</v>
      </c>
      <c r="Y2729">
        <v>627</v>
      </c>
      <c r="Z2729" t="s">
        <v>271</v>
      </c>
      <c r="AA2729">
        <f t="shared" si="42"/>
        <v>2</v>
      </c>
    </row>
    <row r="2730" spans="1:27" x14ac:dyDescent="0.2">
      <c r="A2730">
        <v>7536</v>
      </c>
      <c r="B2730" s="1" t="s">
        <v>7588</v>
      </c>
      <c r="C2730" t="s">
        <v>1523</v>
      </c>
      <c r="D2730" s="9" t="s">
        <v>4855</v>
      </c>
      <c r="E2730" s="9" t="s">
        <v>259</v>
      </c>
      <c r="F2730" s="9" t="s">
        <v>312</v>
      </c>
      <c r="G2730" s="10">
        <v>15</v>
      </c>
      <c r="H2730" s="10" t="s">
        <v>632</v>
      </c>
      <c r="I2730" s="10">
        <v>1945</v>
      </c>
      <c r="J2730" s="11" t="s">
        <v>7576</v>
      </c>
      <c r="K2730" s="12"/>
      <c r="L2730" s="13" t="s">
        <v>7584</v>
      </c>
      <c r="M2730" t="s">
        <v>753</v>
      </c>
      <c r="S2730" s="9"/>
      <c r="T2730">
        <v>9</v>
      </c>
      <c r="U2730" s="208" t="s">
        <v>18168</v>
      </c>
      <c r="V2730" s="14">
        <v>0</v>
      </c>
      <c r="W2730" s="14">
        <v>1</v>
      </c>
      <c r="X2730" s="109" t="s">
        <v>270</v>
      </c>
      <c r="Y2730">
        <v>409</v>
      </c>
      <c r="Z2730" t="s">
        <v>505</v>
      </c>
      <c r="AA2730">
        <f t="shared" si="42"/>
        <v>2</v>
      </c>
    </row>
    <row r="2731" spans="1:27" x14ac:dyDescent="0.2">
      <c r="A2731">
        <v>2758</v>
      </c>
      <c r="B2731" s="1" t="s">
        <v>7580</v>
      </c>
      <c r="C2731" t="s">
        <v>507</v>
      </c>
      <c r="D2731" s="9" t="s">
        <v>7581</v>
      </c>
      <c r="E2731" s="9" t="s">
        <v>259</v>
      </c>
      <c r="F2731" s="9" t="s">
        <v>532</v>
      </c>
      <c r="G2731" s="10">
        <v>15</v>
      </c>
      <c r="H2731" s="10" t="s">
        <v>632</v>
      </c>
      <c r="I2731" s="10">
        <v>1945</v>
      </c>
      <c r="J2731" s="11" t="s">
        <v>7576</v>
      </c>
      <c r="K2731" s="12"/>
      <c r="L2731" t="s">
        <v>17835</v>
      </c>
      <c r="M2731" t="s">
        <v>753</v>
      </c>
      <c r="S2731" s="9"/>
      <c r="T2731">
        <v>9</v>
      </c>
      <c r="U2731" s="208" t="s">
        <v>18168</v>
      </c>
      <c r="V2731" s="14">
        <v>0</v>
      </c>
      <c r="W2731" s="14">
        <v>1</v>
      </c>
      <c r="X2731" s="109" t="s">
        <v>294</v>
      </c>
      <c r="Y2731" t="s">
        <v>4636</v>
      </c>
      <c r="Z2731" t="s">
        <v>18167</v>
      </c>
      <c r="AA2731">
        <f t="shared" si="42"/>
        <v>2</v>
      </c>
    </row>
    <row r="2732" spans="1:27" x14ac:dyDescent="0.2">
      <c r="A2732">
        <v>1695</v>
      </c>
      <c r="B2732" s="1" t="s">
        <v>7582</v>
      </c>
      <c r="C2732" t="s">
        <v>507</v>
      </c>
      <c r="D2732" s="9" t="s">
        <v>7583</v>
      </c>
      <c r="E2732" s="9" t="s">
        <v>259</v>
      </c>
      <c r="F2732" s="9" t="s">
        <v>532</v>
      </c>
      <c r="G2732" s="10">
        <v>15</v>
      </c>
      <c r="H2732" s="10" t="s">
        <v>632</v>
      </c>
      <c r="I2732" s="10">
        <v>1945</v>
      </c>
      <c r="J2732" s="11" t="s">
        <v>7576</v>
      </c>
      <c r="K2732" s="12"/>
      <c r="L2732" s="13" t="s">
        <v>7584</v>
      </c>
      <c r="M2732" t="s">
        <v>753</v>
      </c>
      <c r="S2732" s="9"/>
      <c r="T2732">
        <v>9</v>
      </c>
      <c r="U2732" s="208" t="s">
        <v>18168</v>
      </c>
      <c r="V2732" s="14">
        <v>0</v>
      </c>
      <c r="W2732" s="14">
        <v>1</v>
      </c>
      <c r="X2732" s="109" t="s">
        <v>294</v>
      </c>
      <c r="Y2732" t="s">
        <v>4636</v>
      </c>
      <c r="Z2732" t="s">
        <v>18167</v>
      </c>
      <c r="AA2732">
        <f t="shared" si="42"/>
        <v>2</v>
      </c>
    </row>
    <row r="2733" spans="1:27" x14ac:dyDescent="0.2">
      <c r="A2733">
        <v>7410</v>
      </c>
      <c r="B2733" s="1" t="s">
        <v>7578</v>
      </c>
      <c r="C2733" t="s">
        <v>1027</v>
      </c>
      <c r="D2733" s="9" t="s">
        <v>6632</v>
      </c>
      <c r="E2733" s="9" t="s">
        <v>259</v>
      </c>
      <c r="F2733" s="9" t="s">
        <v>532</v>
      </c>
      <c r="G2733" s="10">
        <v>15</v>
      </c>
      <c r="H2733" s="10" t="s">
        <v>632</v>
      </c>
      <c r="I2733" s="10">
        <v>1945</v>
      </c>
      <c r="J2733" s="11" t="s">
        <v>7576</v>
      </c>
      <c r="K2733" s="12"/>
      <c r="L2733" s="13" t="s">
        <v>7579</v>
      </c>
      <c r="M2733" t="s">
        <v>753</v>
      </c>
      <c r="S2733" s="9"/>
      <c r="T2733">
        <v>9</v>
      </c>
      <c r="U2733" s="208" t="s">
        <v>18168</v>
      </c>
      <c r="V2733" s="14">
        <v>0</v>
      </c>
      <c r="W2733" s="14">
        <v>1</v>
      </c>
      <c r="X2733" s="109" t="s">
        <v>294</v>
      </c>
      <c r="Y2733" t="s">
        <v>4077</v>
      </c>
      <c r="Z2733" t="s">
        <v>271</v>
      </c>
      <c r="AA2733">
        <f t="shared" si="42"/>
        <v>3</v>
      </c>
    </row>
    <row r="2734" spans="1:27" x14ac:dyDescent="0.2">
      <c r="A2734">
        <v>691</v>
      </c>
      <c r="B2734" s="1" t="s">
        <v>7575</v>
      </c>
      <c r="C2734" t="s">
        <v>1027</v>
      </c>
      <c r="D2734" s="9" t="s">
        <v>6917</v>
      </c>
      <c r="E2734" s="9" t="s">
        <v>259</v>
      </c>
      <c r="F2734" s="9" t="s">
        <v>532</v>
      </c>
      <c r="G2734" s="10">
        <v>15</v>
      </c>
      <c r="H2734" s="10" t="s">
        <v>632</v>
      </c>
      <c r="I2734" s="10">
        <v>1945</v>
      </c>
      <c r="J2734" s="11" t="s">
        <v>7576</v>
      </c>
      <c r="K2734" s="12"/>
      <c r="L2734" s="13" t="s">
        <v>7577</v>
      </c>
      <c r="M2734" t="s">
        <v>753</v>
      </c>
      <c r="S2734" s="9"/>
      <c r="T2734">
        <v>9</v>
      </c>
      <c r="U2734" s="208" t="s">
        <v>18168</v>
      </c>
      <c r="V2734" s="14">
        <v>0</v>
      </c>
      <c r="W2734" s="14">
        <v>1</v>
      </c>
      <c r="X2734" s="109" t="s">
        <v>294</v>
      </c>
      <c r="Y2734" t="s">
        <v>4077</v>
      </c>
      <c r="Z2734" t="s">
        <v>271</v>
      </c>
      <c r="AA2734">
        <f t="shared" si="42"/>
        <v>4</v>
      </c>
    </row>
    <row r="2735" spans="1:27" x14ac:dyDescent="0.2">
      <c r="A2735">
        <v>5690</v>
      </c>
      <c r="B2735" s="1" t="s">
        <v>7592</v>
      </c>
      <c r="C2735" t="s">
        <v>1027</v>
      </c>
      <c r="D2735" s="9" t="s">
        <v>6957</v>
      </c>
      <c r="E2735" s="9" t="s">
        <v>259</v>
      </c>
      <c r="F2735" s="9" t="s">
        <v>286</v>
      </c>
      <c r="G2735" s="10">
        <v>17</v>
      </c>
      <c r="H2735" s="10" t="s">
        <v>632</v>
      </c>
      <c r="I2735" s="10">
        <v>1945</v>
      </c>
      <c r="J2735" s="11" t="s">
        <v>7590</v>
      </c>
      <c r="K2735" s="12" t="s">
        <v>237</v>
      </c>
      <c r="L2735" s="13" t="s">
        <v>7593</v>
      </c>
      <c r="M2735" t="s">
        <v>290</v>
      </c>
      <c r="N2735" t="s">
        <v>291</v>
      </c>
      <c r="O2735" t="s">
        <v>620</v>
      </c>
      <c r="S2735" s="9"/>
      <c r="T2735">
        <v>9</v>
      </c>
      <c r="U2735" s="208" t="s">
        <v>18168</v>
      </c>
      <c r="V2735" s="14">
        <v>0</v>
      </c>
      <c r="W2735" s="14">
        <v>0</v>
      </c>
      <c r="X2735" s="109" t="s">
        <v>294</v>
      </c>
      <c r="Y2735" t="s">
        <v>6957</v>
      </c>
      <c r="Z2735" t="s">
        <v>1419</v>
      </c>
      <c r="AA2735">
        <f t="shared" si="42"/>
        <v>1</v>
      </c>
    </row>
    <row r="2736" spans="1:27" x14ac:dyDescent="0.2">
      <c r="A2736">
        <v>4221</v>
      </c>
      <c r="B2736" s="1" t="s">
        <v>7589</v>
      </c>
      <c r="C2736" t="s">
        <v>503</v>
      </c>
      <c r="D2736" s="9" t="s">
        <v>1888</v>
      </c>
      <c r="E2736" s="9" t="s">
        <v>259</v>
      </c>
      <c r="F2736" s="9" t="s">
        <v>1885</v>
      </c>
      <c r="G2736" s="10">
        <v>17</v>
      </c>
      <c r="H2736" s="10" t="s">
        <v>632</v>
      </c>
      <c r="I2736" s="10">
        <v>1945</v>
      </c>
      <c r="J2736" s="11" t="s">
        <v>7590</v>
      </c>
      <c r="K2736" s="12"/>
      <c r="L2736" s="13" t="s">
        <v>7591</v>
      </c>
      <c r="M2736" t="s">
        <v>753</v>
      </c>
      <c r="S2736" s="9"/>
      <c r="T2736">
        <v>9</v>
      </c>
      <c r="U2736" s="208" t="s">
        <v>18168</v>
      </c>
      <c r="V2736" s="14">
        <v>0</v>
      </c>
      <c r="W2736" s="14">
        <v>0</v>
      </c>
      <c r="X2736" s="109" t="e">
        <v>#N/A</v>
      </c>
      <c r="Y2736" t="s">
        <v>1888</v>
      </c>
      <c r="Z2736" t="s">
        <v>505</v>
      </c>
      <c r="AA2736">
        <f t="shared" si="42"/>
        <v>1</v>
      </c>
    </row>
    <row r="2737" spans="1:27" x14ac:dyDescent="0.2">
      <c r="A2737">
        <v>2510</v>
      </c>
      <c r="B2737" s="1" t="s">
        <v>7594</v>
      </c>
      <c r="C2737" t="s">
        <v>1027</v>
      </c>
      <c r="D2737" s="9" t="s">
        <v>7595</v>
      </c>
      <c r="E2737" s="9" t="s">
        <v>876</v>
      </c>
      <c r="F2737" s="9" t="s">
        <v>733</v>
      </c>
      <c r="G2737" s="10">
        <v>18</v>
      </c>
      <c r="H2737" s="10" t="s">
        <v>632</v>
      </c>
      <c r="I2737" s="10">
        <v>1945</v>
      </c>
      <c r="J2737" s="11" t="s">
        <v>7596</v>
      </c>
      <c r="K2737" s="12" t="s">
        <v>237</v>
      </c>
      <c r="L2737" s="13" t="s">
        <v>7597</v>
      </c>
      <c r="M2737" t="s">
        <v>290</v>
      </c>
      <c r="N2737" t="s">
        <v>291</v>
      </c>
      <c r="O2737" t="s">
        <v>292</v>
      </c>
      <c r="S2737" s="9"/>
      <c r="T2737">
        <v>9</v>
      </c>
      <c r="U2737" s="208" t="s">
        <v>18168</v>
      </c>
      <c r="V2737" s="14">
        <v>0</v>
      </c>
      <c r="W2737" s="14">
        <v>1</v>
      </c>
      <c r="X2737" s="109" t="s">
        <v>294</v>
      </c>
      <c r="Y2737" t="s">
        <v>7595</v>
      </c>
      <c r="Z2737" t="s">
        <v>1419</v>
      </c>
      <c r="AA2737">
        <f t="shared" si="42"/>
        <v>1</v>
      </c>
    </row>
    <row r="2738" spans="1:27" x14ac:dyDescent="0.2">
      <c r="A2738">
        <v>5212</v>
      </c>
      <c r="B2738" s="1" t="s">
        <v>7598</v>
      </c>
      <c r="C2738" t="s">
        <v>2805</v>
      </c>
      <c r="D2738" s="9" t="s">
        <v>4291</v>
      </c>
      <c r="E2738" s="9" t="s">
        <v>2806</v>
      </c>
      <c r="F2738" s="9" t="s">
        <v>532</v>
      </c>
      <c r="G2738" s="10">
        <v>19</v>
      </c>
      <c r="H2738" s="10" t="s">
        <v>632</v>
      </c>
      <c r="I2738" s="10">
        <v>1945</v>
      </c>
      <c r="J2738" s="11" t="s">
        <v>7599</v>
      </c>
      <c r="K2738" s="12" t="s">
        <v>237</v>
      </c>
      <c r="L2738" s="13" t="s">
        <v>6992</v>
      </c>
      <c r="M2738" t="s">
        <v>290</v>
      </c>
      <c r="N2738" t="s">
        <v>291</v>
      </c>
      <c r="O2738" t="s">
        <v>646</v>
      </c>
      <c r="S2738" s="9"/>
      <c r="T2738">
        <v>9</v>
      </c>
      <c r="U2738" s="208" t="s">
        <v>18168</v>
      </c>
      <c r="V2738" s="14">
        <v>0</v>
      </c>
      <c r="W2738" s="14">
        <v>0</v>
      </c>
      <c r="X2738" s="109" t="s">
        <v>294</v>
      </c>
      <c r="Y2738" t="s">
        <v>4291</v>
      </c>
      <c r="Z2738" t="s">
        <v>2808</v>
      </c>
      <c r="AA2738">
        <f t="shared" si="42"/>
        <v>1</v>
      </c>
    </row>
    <row r="2739" spans="1:27" x14ac:dyDescent="0.2">
      <c r="A2739">
        <v>1588</v>
      </c>
      <c r="B2739" s="1" t="s">
        <v>6999</v>
      </c>
      <c r="C2739" t="s">
        <v>1027</v>
      </c>
      <c r="D2739" s="9" t="s">
        <v>7000</v>
      </c>
      <c r="E2739" s="9" t="s">
        <v>259</v>
      </c>
      <c r="F2739" s="9" t="s">
        <v>1416</v>
      </c>
      <c r="G2739" s="10">
        <v>20</v>
      </c>
      <c r="H2739" s="10" t="s">
        <v>632</v>
      </c>
      <c r="I2739" s="10">
        <v>1945</v>
      </c>
      <c r="J2739" s="11" t="s">
        <v>6996</v>
      </c>
      <c r="K2739" s="12" t="s">
        <v>237</v>
      </c>
      <c r="L2739" s="13" t="s">
        <v>7001</v>
      </c>
      <c r="M2739" t="s">
        <v>290</v>
      </c>
      <c r="N2739" t="s">
        <v>291</v>
      </c>
      <c r="O2739" t="s">
        <v>93</v>
      </c>
      <c r="S2739" s="9"/>
      <c r="T2739">
        <v>9</v>
      </c>
      <c r="U2739" s="208" t="s">
        <v>18168</v>
      </c>
      <c r="V2739" s="14">
        <v>0</v>
      </c>
      <c r="W2739" s="14">
        <v>1</v>
      </c>
      <c r="X2739" s="109" t="s">
        <v>270</v>
      </c>
      <c r="Y2739">
        <v>69</v>
      </c>
      <c r="Z2739" t="s">
        <v>271</v>
      </c>
      <c r="AA2739">
        <f t="shared" si="42"/>
        <v>2</v>
      </c>
    </row>
    <row r="2740" spans="1:27" x14ac:dyDescent="0.2">
      <c r="A2740">
        <v>522</v>
      </c>
      <c r="B2740" s="1" t="s">
        <v>6993</v>
      </c>
      <c r="C2740" t="s">
        <v>6994</v>
      </c>
      <c r="D2740" s="9" t="s">
        <v>6995</v>
      </c>
      <c r="E2740" s="9" t="s">
        <v>259</v>
      </c>
      <c r="F2740" s="9" t="s">
        <v>532</v>
      </c>
      <c r="G2740" s="10">
        <v>20</v>
      </c>
      <c r="H2740" s="10" t="s">
        <v>632</v>
      </c>
      <c r="I2740" s="10">
        <v>1945</v>
      </c>
      <c r="J2740" s="11" t="s">
        <v>6996</v>
      </c>
      <c r="K2740" s="12"/>
      <c r="L2740" s="13" t="s">
        <v>6997</v>
      </c>
      <c r="M2740" t="s">
        <v>753</v>
      </c>
      <c r="S2740" s="9"/>
      <c r="T2740">
        <v>9</v>
      </c>
      <c r="U2740" s="208" t="s">
        <v>18168</v>
      </c>
      <c r="V2740" s="14">
        <v>0</v>
      </c>
      <c r="W2740" s="14">
        <v>1</v>
      </c>
      <c r="X2740" s="109" t="s">
        <v>294</v>
      </c>
      <c r="Y2740" t="s">
        <v>1199</v>
      </c>
      <c r="Z2740" t="s">
        <v>271</v>
      </c>
      <c r="AA2740">
        <f t="shared" si="42"/>
        <v>4</v>
      </c>
    </row>
    <row r="2741" spans="1:27" x14ac:dyDescent="0.2">
      <c r="A2741">
        <v>3224</v>
      </c>
      <c r="B2741" s="1" t="s">
        <v>6998</v>
      </c>
      <c r="C2741" t="s">
        <v>657</v>
      </c>
      <c r="D2741" s="9" t="s">
        <v>3407</v>
      </c>
      <c r="E2741" s="9" t="s">
        <v>876</v>
      </c>
      <c r="F2741" s="9" t="s">
        <v>1416</v>
      </c>
      <c r="G2741" s="10">
        <v>20</v>
      </c>
      <c r="H2741" s="10" t="s">
        <v>632</v>
      </c>
      <c r="I2741" s="10">
        <v>1945</v>
      </c>
      <c r="J2741" s="11" t="s">
        <v>6996</v>
      </c>
      <c r="K2741" s="12"/>
      <c r="L2741" s="13" t="s">
        <v>6997</v>
      </c>
      <c r="M2741" t="s">
        <v>753</v>
      </c>
      <c r="S2741" s="9"/>
      <c r="T2741">
        <v>9</v>
      </c>
      <c r="U2741" s="208" t="s">
        <v>18168</v>
      </c>
      <c r="V2741" s="14">
        <v>0</v>
      </c>
      <c r="W2741" s="14">
        <v>1</v>
      </c>
      <c r="X2741" s="109" t="e">
        <v>#N/A</v>
      </c>
      <c r="Y2741" t="s">
        <v>1232</v>
      </c>
      <c r="Z2741" t="s">
        <v>271</v>
      </c>
      <c r="AA2741">
        <f t="shared" si="42"/>
        <v>3</v>
      </c>
    </row>
    <row r="2742" spans="1:27" x14ac:dyDescent="0.2">
      <c r="A2742">
        <v>5130</v>
      </c>
      <c r="B2742" s="1" t="s">
        <v>7014</v>
      </c>
      <c r="C2742" t="s">
        <v>503</v>
      </c>
      <c r="D2742" s="9" t="s">
        <v>2150</v>
      </c>
      <c r="E2742" s="9" t="s">
        <v>259</v>
      </c>
      <c r="F2742" s="9" t="s">
        <v>286</v>
      </c>
      <c r="G2742" s="10">
        <v>21</v>
      </c>
      <c r="H2742" s="10" t="s">
        <v>632</v>
      </c>
      <c r="I2742" s="10">
        <v>1945</v>
      </c>
      <c r="J2742" s="11" t="s">
        <v>7004</v>
      </c>
      <c r="K2742" s="12" t="s">
        <v>237</v>
      </c>
      <c r="L2742" s="13" t="s">
        <v>7015</v>
      </c>
      <c r="M2742" t="s">
        <v>290</v>
      </c>
      <c r="N2742" t="s">
        <v>291</v>
      </c>
      <c r="O2742" t="s">
        <v>320</v>
      </c>
      <c r="S2742" s="9"/>
      <c r="T2742">
        <v>9</v>
      </c>
      <c r="U2742" s="208" t="s">
        <v>18168</v>
      </c>
      <c r="V2742" s="14">
        <v>0</v>
      </c>
      <c r="W2742" s="14">
        <v>0</v>
      </c>
      <c r="X2742" s="109" t="s">
        <v>294</v>
      </c>
      <c r="Y2742" t="s">
        <v>2150</v>
      </c>
      <c r="Z2742" t="s">
        <v>505</v>
      </c>
      <c r="AA2742">
        <f t="shared" si="42"/>
        <v>1</v>
      </c>
    </row>
    <row r="2743" spans="1:27" x14ac:dyDescent="0.2">
      <c r="A2743">
        <v>8</v>
      </c>
      <c r="B2743" s="1" t="s">
        <v>7006</v>
      </c>
      <c r="C2743" t="s">
        <v>341</v>
      </c>
      <c r="D2743" s="9" t="s">
        <v>7007</v>
      </c>
      <c r="E2743" s="9" t="s">
        <v>259</v>
      </c>
      <c r="F2743" s="9" t="s">
        <v>532</v>
      </c>
      <c r="G2743" s="10">
        <v>21</v>
      </c>
      <c r="H2743" s="10" t="s">
        <v>632</v>
      </c>
      <c r="I2743" s="10">
        <v>1945</v>
      </c>
      <c r="J2743" s="11" t="s">
        <v>7004</v>
      </c>
      <c r="K2743" s="12"/>
      <c r="L2743" s="13" t="s">
        <v>18833</v>
      </c>
      <c r="M2743" t="s">
        <v>753</v>
      </c>
      <c r="S2743" s="9"/>
      <c r="T2743">
        <v>9</v>
      </c>
      <c r="U2743" s="208" t="s">
        <v>18168</v>
      </c>
      <c r="V2743" s="14">
        <v>0</v>
      </c>
      <c r="W2743" s="14">
        <v>1</v>
      </c>
      <c r="X2743" s="109" t="s">
        <v>294</v>
      </c>
      <c r="Y2743" t="s">
        <v>4748</v>
      </c>
      <c r="Z2743" t="s">
        <v>271</v>
      </c>
      <c r="AA2743">
        <f t="shared" si="42"/>
        <v>4</v>
      </c>
    </row>
    <row r="2744" spans="1:27" x14ac:dyDescent="0.2">
      <c r="A2744">
        <v>943</v>
      </c>
      <c r="B2744" s="1" t="s">
        <v>7009</v>
      </c>
      <c r="C2744" t="s">
        <v>341</v>
      </c>
      <c r="D2744" s="9" t="s">
        <v>7010</v>
      </c>
      <c r="E2744" s="9" t="s">
        <v>259</v>
      </c>
      <c r="F2744" s="9" t="s">
        <v>721</v>
      </c>
      <c r="G2744" s="10">
        <v>21</v>
      </c>
      <c r="H2744" s="10" t="s">
        <v>632</v>
      </c>
      <c r="I2744" s="10">
        <v>1945</v>
      </c>
      <c r="J2744" s="11" t="s">
        <v>7004</v>
      </c>
      <c r="K2744" s="12"/>
      <c r="L2744" s="13" t="s">
        <v>7011</v>
      </c>
      <c r="M2744" t="s">
        <v>753</v>
      </c>
      <c r="S2744" s="9"/>
      <c r="T2744">
        <v>9</v>
      </c>
      <c r="U2744" s="208" t="s">
        <v>18168</v>
      </c>
      <c r="V2744" s="14">
        <v>0</v>
      </c>
      <c r="W2744" s="14">
        <v>1</v>
      </c>
      <c r="X2744" s="109" t="s">
        <v>270</v>
      </c>
      <c r="Y2744">
        <v>627</v>
      </c>
      <c r="Z2744" t="s">
        <v>271</v>
      </c>
      <c r="AA2744">
        <f t="shared" si="42"/>
        <v>4</v>
      </c>
    </row>
    <row r="2745" spans="1:27" x14ac:dyDescent="0.2">
      <c r="A2745">
        <v>197</v>
      </c>
      <c r="B2745" s="1" t="s">
        <v>7002</v>
      </c>
      <c r="C2745" t="s">
        <v>284</v>
      </c>
      <c r="D2745" s="9" t="s">
        <v>7003</v>
      </c>
      <c r="E2745" s="9" t="s">
        <v>259</v>
      </c>
      <c r="F2745" s="9" t="s">
        <v>1885</v>
      </c>
      <c r="G2745" s="10">
        <v>21</v>
      </c>
      <c r="H2745" s="10" t="s">
        <v>632</v>
      </c>
      <c r="I2745" s="10">
        <v>1945</v>
      </c>
      <c r="J2745" s="11" t="s">
        <v>7004</v>
      </c>
      <c r="K2745" s="12"/>
      <c r="L2745" s="13" t="s">
        <v>7005</v>
      </c>
      <c r="M2745" t="s">
        <v>781</v>
      </c>
      <c r="S2745" s="9"/>
      <c r="T2745">
        <v>9</v>
      </c>
      <c r="U2745" s="208" t="s">
        <v>18168</v>
      </c>
      <c r="V2745" s="14">
        <v>0</v>
      </c>
      <c r="W2745" s="14">
        <v>1</v>
      </c>
      <c r="X2745" s="109" t="e">
        <v>#N/A</v>
      </c>
      <c r="Y2745" t="s">
        <v>1888</v>
      </c>
      <c r="Z2745" t="s">
        <v>271</v>
      </c>
      <c r="AA2745">
        <f t="shared" si="42"/>
        <v>6</v>
      </c>
    </row>
    <row r="2746" spans="1:27" x14ac:dyDescent="0.2">
      <c r="A2746">
        <v>2327</v>
      </c>
      <c r="B2746" s="1" t="s">
        <v>7012</v>
      </c>
      <c r="C2746" t="s">
        <v>1523</v>
      </c>
      <c r="D2746" s="9" t="s">
        <v>3380</v>
      </c>
      <c r="E2746" s="9" t="s">
        <v>259</v>
      </c>
      <c r="F2746" s="9" t="s">
        <v>312</v>
      </c>
      <c r="G2746" s="10">
        <v>21</v>
      </c>
      <c r="H2746" s="10" t="s">
        <v>632</v>
      </c>
      <c r="I2746" s="10">
        <v>1945</v>
      </c>
      <c r="J2746" s="11" t="s">
        <v>7004</v>
      </c>
      <c r="K2746" s="12"/>
      <c r="L2746" s="13" t="s">
        <v>7008</v>
      </c>
      <c r="M2746" t="s">
        <v>753</v>
      </c>
      <c r="S2746" s="9"/>
      <c r="T2746">
        <v>9</v>
      </c>
      <c r="U2746" s="208" t="s">
        <v>18168</v>
      </c>
      <c r="V2746" s="14">
        <v>0</v>
      </c>
      <c r="W2746" s="14">
        <v>1</v>
      </c>
      <c r="X2746" s="109" t="s">
        <v>270</v>
      </c>
      <c r="Y2746">
        <v>409</v>
      </c>
      <c r="Z2746" t="s">
        <v>505</v>
      </c>
      <c r="AA2746">
        <f t="shared" si="42"/>
        <v>3</v>
      </c>
    </row>
    <row r="2747" spans="1:27" x14ac:dyDescent="0.2">
      <c r="A2747">
        <v>2391</v>
      </c>
      <c r="B2747" s="1" t="s">
        <v>7013</v>
      </c>
      <c r="C2747" t="s">
        <v>6060</v>
      </c>
      <c r="D2747" s="9" t="s">
        <v>1888</v>
      </c>
      <c r="E2747" s="9" t="s">
        <v>259</v>
      </c>
      <c r="F2747" s="9" t="s">
        <v>1885</v>
      </c>
      <c r="G2747" s="10">
        <v>21</v>
      </c>
      <c r="H2747" s="10" t="s">
        <v>632</v>
      </c>
      <c r="I2747" s="10">
        <v>1945</v>
      </c>
      <c r="J2747" s="11" t="s">
        <v>7004</v>
      </c>
      <c r="K2747" s="12"/>
      <c r="L2747" s="13" t="s">
        <v>7008</v>
      </c>
      <c r="M2747" t="s">
        <v>753</v>
      </c>
      <c r="S2747" s="9"/>
      <c r="T2747">
        <v>9</v>
      </c>
      <c r="U2747" s="208" t="s">
        <v>18168</v>
      </c>
      <c r="V2747" s="14">
        <v>0</v>
      </c>
      <c r="W2747" s="14">
        <v>0</v>
      </c>
      <c r="X2747" s="109" t="e">
        <v>#N/A</v>
      </c>
      <c r="Y2747" t="s">
        <v>1888</v>
      </c>
      <c r="Z2747" t="s">
        <v>18167</v>
      </c>
      <c r="AA2747">
        <f t="shared" si="42"/>
        <v>1</v>
      </c>
    </row>
    <row r="2748" spans="1:27" x14ac:dyDescent="0.2">
      <c r="A2748">
        <v>4718</v>
      </c>
      <c r="B2748" s="1" t="s">
        <v>7016</v>
      </c>
      <c r="C2748" t="s">
        <v>2805</v>
      </c>
      <c r="D2748" s="9"/>
      <c r="E2748" s="9" t="s">
        <v>2806</v>
      </c>
      <c r="F2748" s="9" t="s">
        <v>1416</v>
      </c>
      <c r="G2748" s="10">
        <v>22</v>
      </c>
      <c r="H2748" s="10" t="s">
        <v>632</v>
      </c>
      <c r="I2748" s="10">
        <v>1945</v>
      </c>
      <c r="J2748" s="11" t="s">
        <v>7017</v>
      </c>
      <c r="K2748" s="12" t="s">
        <v>237</v>
      </c>
      <c r="L2748" s="13" t="s">
        <v>7018</v>
      </c>
      <c r="M2748" t="s">
        <v>290</v>
      </c>
      <c r="N2748" t="s">
        <v>291</v>
      </c>
      <c r="O2748" t="s">
        <v>760</v>
      </c>
      <c r="S2748" s="9"/>
      <c r="T2748">
        <v>9</v>
      </c>
      <c r="U2748" s="208" t="s">
        <v>18168</v>
      </c>
      <c r="V2748" s="14">
        <v>0</v>
      </c>
      <c r="W2748" s="14">
        <v>0</v>
      </c>
      <c r="X2748" s="109" t="e">
        <v>#N/A</v>
      </c>
      <c r="Y2748" t="s">
        <v>334</v>
      </c>
      <c r="Z2748" t="s">
        <v>2808</v>
      </c>
      <c r="AA2748">
        <f t="shared" si="42"/>
        <v>1</v>
      </c>
    </row>
    <row r="2749" spans="1:27" x14ac:dyDescent="0.2">
      <c r="A2749">
        <v>2902</v>
      </c>
      <c r="B2749" s="1" t="s">
        <v>7019</v>
      </c>
      <c r="C2749" t="s">
        <v>2040</v>
      </c>
      <c r="D2749" s="9" t="s">
        <v>7054</v>
      </c>
      <c r="E2749" s="9" t="s">
        <v>259</v>
      </c>
      <c r="F2749" s="9" t="s">
        <v>532</v>
      </c>
      <c r="G2749" s="10">
        <v>24</v>
      </c>
      <c r="H2749" s="10" t="s">
        <v>632</v>
      </c>
      <c r="I2749" s="10">
        <v>1945</v>
      </c>
      <c r="J2749" s="11" t="s">
        <v>7055</v>
      </c>
      <c r="K2749" s="12" t="s">
        <v>237</v>
      </c>
      <c r="L2749" s="13" t="s">
        <v>7059</v>
      </c>
      <c r="M2749" t="s">
        <v>290</v>
      </c>
      <c r="N2749" t="s">
        <v>291</v>
      </c>
      <c r="O2749" t="s">
        <v>292</v>
      </c>
      <c r="S2749" s="9"/>
      <c r="T2749">
        <v>9</v>
      </c>
      <c r="U2749" s="208" t="s">
        <v>18168</v>
      </c>
      <c r="V2749" s="14">
        <v>0</v>
      </c>
      <c r="W2749" s="14">
        <v>0</v>
      </c>
      <c r="X2749" s="109" t="s">
        <v>294</v>
      </c>
      <c r="Y2749" t="s">
        <v>4636</v>
      </c>
      <c r="Z2749" t="s">
        <v>3085</v>
      </c>
      <c r="AA2749">
        <f t="shared" si="42"/>
        <v>3</v>
      </c>
    </row>
    <row r="2750" spans="1:27" x14ac:dyDescent="0.2">
      <c r="A2750">
        <v>659</v>
      </c>
      <c r="B2750" s="1" t="s">
        <v>7028</v>
      </c>
      <c r="C2750" t="s">
        <v>1027</v>
      </c>
      <c r="D2750" s="9" t="s">
        <v>7029</v>
      </c>
      <c r="E2750" s="9" t="s">
        <v>876</v>
      </c>
      <c r="F2750" s="9" t="s">
        <v>1416</v>
      </c>
      <c r="G2750" s="10">
        <v>25</v>
      </c>
      <c r="H2750" s="10" t="s">
        <v>632</v>
      </c>
      <c r="I2750" s="10">
        <v>1945</v>
      </c>
      <c r="J2750" s="11" t="s">
        <v>7025</v>
      </c>
      <c r="K2750" s="12" t="s">
        <v>237</v>
      </c>
      <c r="L2750" s="13" t="s">
        <v>7030</v>
      </c>
      <c r="M2750" t="s">
        <v>290</v>
      </c>
      <c r="N2750" t="s">
        <v>291</v>
      </c>
      <c r="O2750" t="s">
        <v>498</v>
      </c>
      <c r="S2750" s="9"/>
      <c r="T2750">
        <v>9</v>
      </c>
      <c r="U2750" s="208" t="s">
        <v>18168</v>
      </c>
      <c r="V2750" s="14">
        <v>0</v>
      </c>
      <c r="W2750" s="14">
        <v>1</v>
      </c>
      <c r="X2750" s="109" t="s">
        <v>270</v>
      </c>
      <c r="Y2750">
        <v>45</v>
      </c>
      <c r="Z2750" t="s">
        <v>1419</v>
      </c>
      <c r="AA2750">
        <f t="shared" si="42"/>
        <v>3</v>
      </c>
    </row>
    <row r="2751" spans="1:27" x14ac:dyDescent="0.2">
      <c r="A2751" s="14">
        <v>634</v>
      </c>
      <c r="B2751" s="1" t="s">
        <v>7060</v>
      </c>
      <c r="C2751" t="s">
        <v>2221</v>
      </c>
      <c r="D2751" s="9" t="s">
        <v>7024</v>
      </c>
      <c r="E2751" s="9" t="s">
        <v>259</v>
      </c>
      <c r="F2751" s="9" t="s">
        <v>532</v>
      </c>
      <c r="G2751" s="10">
        <v>25</v>
      </c>
      <c r="H2751" s="10" t="s">
        <v>632</v>
      </c>
      <c r="I2751" s="10">
        <v>1945</v>
      </c>
      <c r="J2751" s="11" t="s">
        <v>7025</v>
      </c>
      <c r="K2751" s="12"/>
      <c r="L2751" s="13" t="s">
        <v>7026</v>
      </c>
      <c r="M2751" t="s">
        <v>753</v>
      </c>
      <c r="S2751" s="9"/>
      <c r="T2751">
        <v>9</v>
      </c>
      <c r="U2751" s="208" t="s">
        <v>18168</v>
      </c>
      <c r="V2751" s="14">
        <v>0</v>
      </c>
      <c r="W2751" s="14">
        <v>1</v>
      </c>
      <c r="X2751" s="109" t="e">
        <v>#N/A</v>
      </c>
      <c r="Y2751" t="s">
        <v>7027</v>
      </c>
      <c r="Z2751" t="s">
        <v>505</v>
      </c>
      <c r="AA2751">
        <f t="shared" si="42"/>
        <v>4</v>
      </c>
    </row>
    <row r="2752" spans="1:27" x14ac:dyDescent="0.2">
      <c r="A2752">
        <v>4674</v>
      </c>
      <c r="B2752" s="1" t="s">
        <v>7034</v>
      </c>
      <c r="C2752" t="s">
        <v>2534</v>
      </c>
      <c r="D2752" s="9">
        <v>89</v>
      </c>
      <c r="E2752" s="9" t="s">
        <v>876</v>
      </c>
      <c r="F2752" s="9" t="s">
        <v>312</v>
      </c>
      <c r="G2752" s="10">
        <v>26</v>
      </c>
      <c r="H2752" s="10" t="s">
        <v>632</v>
      </c>
      <c r="I2752" s="10">
        <v>1945</v>
      </c>
      <c r="J2752" s="11" t="s">
        <v>7032</v>
      </c>
      <c r="K2752" s="12" t="s">
        <v>237</v>
      </c>
      <c r="L2752" s="13" t="s">
        <v>7035</v>
      </c>
      <c r="M2752" t="s">
        <v>290</v>
      </c>
      <c r="N2752" t="s">
        <v>291</v>
      </c>
      <c r="O2752" t="s">
        <v>6778</v>
      </c>
      <c r="S2752" s="9"/>
      <c r="T2752">
        <v>9</v>
      </c>
      <c r="U2752" s="208" t="s">
        <v>18168</v>
      </c>
      <c r="V2752" s="14">
        <v>0</v>
      </c>
      <c r="W2752" s="14">
        <v>1</v>
      </c>
      <c r="X2752" s="109" t="s">
        <v>270</v>
      </c>
      <c r="Y2752">
        <v>89</v>
      </c>
      <c r="Z2752" t="s">
        <v>271</v>
      </c>
      <c r="AA2752">
        <f t="shared" si="42"/>
        <v>1</v>
      </c>
    </row>
    <row r="2753" spans="1:27" x14ac:dyDescent="0.2">
      <c r="A2753">
        <v>1684</v>
      </c>
      <c r="B2753" s="1" t="s">
        <v>7031</v>
      </c>
      <c r="C2753" t="s">
        <v>2534</v>
      </c>
      <c r="D2753" s="9" t="s">
        <v>1232</v>
      </c>
      <c r="E2753" s="9" t="s">
        <v>876</v>
      </c>
      <c r="F2753" s="9" t="s">
        <v>312</v>
      </c>
      <c r="G2753" s="10">
        <v>26</v>
      </c>
      <c r="H2753" s="10" t="s">
        <v>632</v>
      </c>
      <c r="I2753" s="10">
        <v>1945</v>
      </c>
      <c r="J2753" s="11" t="s">
        <v>7032</v>
      </c>
      <c r="K2753" s="12"/>
      <c r="L2753" s="13" t="s">
        <v>7033</v>
      </c>
      <c r="M2753" t="s">
        <v>753</v>
      </c>
      <c r="S2753" s="9"/>
      <c r="T2753">
        <v>9</v>
      </c>
      <c r="U2753" s="208" t="s">
        <v>18168</v>
      </c>
      <c r="V2753" s="14">
        <v>0</v>
      </c>
      <c r="W2753" s="14">
        <v>1</v>
      </c>
      <c r="X2753" s="109" t="e">
        <v>#N/A</v>
      </c>
      <c r="Y2753" t="s">
        <v>1232</v>
      </c>
      <c r="Z2753" t="s">
        <v>271</v>
      </c>
      <c r="AA2753">
        <f t="shared" si="42"/>
        <v>1</v>
      </c>
    </row>
    <row r="2754" spans="1:27" x14ac:dyDescent="0.2">
      <c r="A2754">
        <v>338</v>
      </c>
      <c r="B2754" s="1" t="s">
        <v>7305</v>
      </c>
      <c r="C2754" t="s">
        <v>284</v>
      </c>
      <c r="D2754" s="147" t="s">
        <v>7306</v>
      </c>
      <c r="E2754" s="9" t="s">
        <v>259</v>
      </c>
      <c r="F2754" s="9" t="s">
        <v>532</v>
      </c>
      <c r="G2754" s="10">
        <v>27</v>
      </c>
      <c r="H2754" s="10" t="s">
        <v>632</v>
      </c>
      <c r="I2754" s="10">
        <v>1945</v>
      </c>
      <c r="J2754" s="11" t="s">
        <v>7038</v>
      </c>
      <c r="K2754" s="12"/>
      <c r="L2754" s="13" t="s">
        <v>7304</v>
      </c>
      <c r="M2754" t="s">
        <v>753</v>
      </c>
      <c r="S2754" s="9"/>
      <c r="T2754">
        <v>9</v>
      </c>
      <c r="U2754" s="208" t="s">
        <v>18168</v>
      </c>
      <c r="V2754" s="14">
        <v>0</v>
      </c>
      <c r="W2754" s="14">
        <v>1</v>
      </c>
      <c r="X2754" s="109" t="s">
        <v>294</v>
      </c>
      <c r="Y2754" t="s">
        <v>1242</v>
      </c>
      <c r="Z2754" t="s">
        <v>271</v>
      </c>
      <c r="AA2754">
        <f t="shared" ref="AA2754:AA2817" si="43">LEN(D2754)-LEN(SUBSTITUTE(D2754,"/",""))+1</f>
        <v>6</v>
      </c>
    </row>
    <row r="2755" spans="1:27" x14ac:dyDescent="0.2">
      <c r="A2755">
        <v>34</v>
      </c>
      <c r="B2755" s="1" t="s">
        <v>7036</v>
      </c>
      <c r="C2755" t="s">
        <v>284</v>
      </c>
      <c r="D2755" s="9" t="s">
        <v>7037</v>
      </c>
      <c r="E2755" s="9" t="s">
        <v>259</v>
      </c>
      <c r="F2755" s="9" t="s">
        <v>532</v>
      </c>
      <c r="G2755" s="10">
        <v>27</v>
      </c>
      <c r="H2755" s="10" t="s">
        <v>632</v>
      </c>
      <c r="I2755" s="10">
        <v>1945</v>
      </c>
      <c r="J2755" s="11" t="s">
        <v>7038</v>
      </c>
      <c r="K2755" s="12"/>
      <c r="L2755" s="13" t="s">
        <v>7304</v>
      </c>
      <c r="M2755" t="s">
        <v>753</v>
      </c>
      <c r="S2755" s="9"/>
      <c r="T2755">
        <v>9</v>
      </c>
      <c r="U2755" s="208" t="s">
        <v>18168</v>
      </c>
      <c r="V2755" s="14">
        <v>0</v>
      </c>
      <c r="W2755" s="14">
        <v>1</v>
      </c>
      <c r="X2755" s="109" t="s">
        <v>294</v>
      </c>
      <c r="Y2755" t="s">
        <v>1242</v>
      </c>
      <c r="Z2755" t="s">
        <v>271</v>
      </c>
      <c r="AA2755">
        <f t="shared" si="43"/>
        <v>7</v>
      </c>
    </row>
    <row r="2756" spans="1:27" x14ac:dyDescent="0.2">
      <c r="A2756">
        <v>846</v>
      </c>
      <c r="B2756" s="1" t="s">
        <v>7307</v>
      </c>
      <c r="C2756" t="s">
        <v>284</v>
      </c>
      <c r="D2756" s="9" t="s">
        <v>7308</v>
      </c>
      <c r="E2756" s="9" t="s">
        <v>259</v>
      </c>
      <c r="F2756" s="9" t="s">
        <v>532</v>
      </c>
      <c r="G2756" s="10">
        <v>27</v>
      </c>
      <c r="H2756" s="10" t="s">
        <v>632</v>
      </c>
      <c r="I2756" s="10">
        <v>1945</v>
      </c>
      <c r="J2756" s="11" t="s">
        <v>7038</v>
      </c>
      <c r="K2756" s="12"/>
      <c r="L2756" s="13" t="s">
        <v>7304</v>
      </c>
      <c r="M2756" t="s">
        <v>753</v>
      </c>
      <c r="S2756" s="9"/>
      <c r="T2756">
        <v>9</v>
      </c>
      <c r="U2756" s="208" t="s">
        <v>18168</v>
      </c>
      <c r="V2756" s="14">
        <v>0</v>
      </c>
      <c r="W2756" s="14">
        <v>1</v>
      </c>
      <c r="X2756" s="109" t="s">
        <v>294</v>
      </c>
      <c r="Y2756" t="s">
        <v>1242</v>
      </c>
      <c r="Z2756" t="s">
        <v>505</v>
      </c>
      <c r="AA2756">
        <f t="shared" si="43"/>
        <v>4</v>
      </c>
    </row>
    <row r="2757" spans="1:27" x14ac:dyDescent="0.2">
      <c r="A2757">
        <v>2836</v>
      </c>
      <c r="B2757" s="1" t="s">
        <v>7310</v>
      </c>
      <c r="C2757" t="s">
        <v>1027</v>
      </c>
      <c r="D2757" s="9">
        <v>45</v>
      </c>
      <c r="E2757" s="9" t="s">
        <v>876</v>
      </c>
      <c r="F2757" s="9" t="s">
        <v>1416</v>
      </c>
      <c r="G2757" s="10">
        <v>27</v>
      </c>
      <c r="H2757" s="10" t="s">
        <v>632</v>
      </c>
      <c r="I2757" s="10">
        <v>1945</v>
      </c>
      <c r="J2757" s="11" t="s">
        <v>7038</v>
      </c>
      <c r="K2757" s="12"/>
      <c r="L2757" s="13" t="s">
        <v>7304</v>
      </c>
      <c r="M2757" t="s">
        <v>753</v>
      </c>
      <c r="S2757" s="9"/>
      <c r="T2757">
        <v>9</v>
      </c>
      <c r="U2757" s="208" t="s">
        <v>18168</v>
      </c>
      <c r="V2757" s="14">
        <v>0</v>
      </c>
      <c r="W2757" s="14">
        <v>1</v>
      </c>
      <c r="X2757" s="109" t="s">
        <v>270</v>
      </c>
      <c r="Y2757">
        <v>45</v>
      </c>
      <c r="Z2757" t="s">
        <v>1419</v>
      </c>
      <c r="AA2757">
        <f t="shared" si="43"/>
        <v>1</v>
      </c>
    </row>
    <row r="2758" spans="1:27" x14ac:dyDescent="0.2">
      <c r="A2758">
        <v>1698</v>
      </c>
      <c r="B2758" s="1" t="s">
        <v>7309</v>
      </c>
      <c r="C2758" t="s">
        <v>1798</v>
      </c>
      <c r="D2758" s="9" t="s">
        <v>1232</v>
      </c>
      <c r="E2758" s="9" t="s">
        <v>876</v>
      </c>
      <c r="F2758" s="9" t="s">
        <v>260</v>
      </c>
      <c r="G2758" s="10">
        <v>27</v>
      </c>
      <c r="H2758" s="10" t="s">
        <v>632</v>
      </c>
      <c r="I2758" s="10">
        <v>1945</v>
      </c>
      <c r="J2758" s="11" t="s">
        <v>7038</v>
      </c>
      <c r="K2758" s="12"/>
      <c r="L2758" s="13" t="s">
        <v>7304</v>
      </c>
      <c r="M2758" t="s">
        <v>753</v>
      </c>
      <c r="S2758" s="9"/>
      <c r="T2758">
        <v>9</v>
      </c>
      <c r="U2758" s="208" t="s">
        <v>18168</v>
      </c>
      <c r="V2758" s="14">
        <v>0</v>
      </c>
      <c r="W2758" s="14">
        <v>1</v>
      </c>
      <c r="X2758" s="109" t="e">
        <v>#N/A</v>
      </c>
      <c r="Y2758" t="s">
        <v>1232</v>
      </c>
      <c r="Z2758" t="s">
        <v>271</v>
      </c>
      <c r="AA2758">
        <f t="shared" si="43"/>
        <v>1</v>
      </c>
    </row>
    <row r="2759" spans="1:27" x14ac:dyDescent="0.2">
      <c r="A2759">
        <v>4726</v>
      </c>
      <c r="B2759" s="1" t="s">
        <v>7317</v>
      </c>
      <c r="C2759" t="s">
        <v>1027</v>
      </c>
      <c r="D2759" s="9"/>
      <c r="E2759" s="9" t="s">
        <v>2806</v>
      </c>
      <c r="F2759" s="9" t="s">
        <v>1416</v>
      </c>
      <c r="G2759" s="10">
        <v>28</v>
      </c>
      <c r="H2759" s="10" t="s">
        <v>632</v>
      </c>
      <c r="I2759" s="10">
        <v>1945</v>
      </c>
      <c r="J2759" s="11" t="s">
        <v>7312</v>
      </c>
      <c r="K2759" s="12" t="s">
        <v>237</v>
      </c>
      <c r="L2759" s="13" t="s">
        <v>7318</v>
      </c>
      <c r="M2759" s="13" t="s">
        <v>290</v>
      </c>
      <c r="N2759" t="s">
        <v>291</v>
      </c>
      <c r="O2759" t="s">
        <v>635</v>
      </c>
      <c r="S2759" s="9"/>
      <c r="T2759">
        <v>9</v>
      </c>
      <c r="U2759" s="208" t="s">
        <v>18168</v>
      </c>
      <c r="V2759" s="14">
        <v>0</v>
      </c>
      <c r="W2759" s="14">
        <v>1</v>
      </c>
      <c r="X2759" s="109" t="e">
        <v>#N/A</v>
      </c>
      <c r="Y2759" t="s">
        <v>334</v>
      </c>
      <c r="Z2759" t="s">
        <v>1419</v>
      </c>
      <c r="AA2759">
        <f t="shared" si="43"/>
        <v>1</v>
      </c>
    </row>
    <row r="2760" spans="1:27" x14ac:dyDescent="0.2">
      <c r="A2760">
        <v>60</v>
      </c>
      <c r="B2760" s="1" t="s">
        <v>7311</v>
      </c>
      <c r="C2760" t="s">
        <v>2040</v>
      </c>
      <c r="D2760" s="9" t="s">
        <v>3124</v>
      </c>
      <c r="E2760" s="9" t="s">
        <v>259</v>
      </c>
      <c r="F2760" s="9" t="s">
        <v>721</v>
      </c>
      <c r="G2760" s="10">
        <v>28</v>
      </c>
      <c r="H2760" s="10" t="s">
        <v>632</v>
      </c>
      <c r="I2760" s="10">
        <v>1945</v>
      </c>
      <c r="J2760" s="11" t="s">
        <v>7312</v>
      </c>
      <c r="K2760" s="12"/>
      <c r="L2760" s="13" t="s">
        <v>7313</v>
      </c>
      <c r="M2760" t="s">
        <v>753</v>
      </c>
      <c r="S2760" s="9"/>
      <c r="T2760">
        <v>9</v>
      </c>
      <c r="U2760" s="208" t="s">
        <v>18168</v>
      </c>
      <c r="V2760" s="14">
        <v>0</v>
      </c>
      <c r="W2760" s="14">
        <v>1</v>
      </c>
      <c r="X2760" s="109" t="s">
        <v>270</v>
      </c>
      <c r="Y2760">
        <v>571</v>
      </c>
      <c r="Z2760" t="s">
        <v>271</v>
      </c>
      <c r="AA2760">
        <f t="shared" si="43"/>
        <v>2</v>
      </c>
    </row>
    <row r="2761" spans="1:27" x14ac:dyDescent="0.2">
      <c r="A2761">
        <v>4538</v>
      </c>
      <c r="B2761" s="1" t="s">
        <v>7314</v>
      </c>
      <c r="C2761" t="s">
        <v>1027</v>
      </c>
      <c r="D2761" s="9" t="s">
        <v>7315</v>
      </c>
      <c r="E2761" s="9" t="s">
        <v>10410</v>
      </c>
      <c r="F2761" s="9"/>
      <c r="G2761" s="10">
        <v>28</v>
      </c>
      <c r="H2761" s="10" t="s">
        <v>632</v>
      </c>
      <c r="I2761" s="10">
        <v>1945</v>
      </c>
      <c r="J2761" s="11" t="s">
        <v>7312</v>
      </c>
      <c r="K2761" s="12"/>
      <c r="L2761" s="13" t="s">
        <v>7316</v>
      </c>
      <c r="M2761" t="s">
        <v>334</v>
      </c>
      <c r="S2761" s="9"/>
      <c r="T2761">
        <v>9</v>
      </c>
      <c r="U2761" s="208" t="s">
        <v>18168</v>
      </c>
      <c r="V2761" s="14">
        <v>0</v>
      </c>
      <c r="W2761" s="14">
        <v>1</v>
      </c>
      <c r="X2761" s="109" t="s">
        <v>270</v>
      </c>
      <c r="Y2761">
        <v>334</v>
      </c>
      <c r="Z2761" t="s">
        <v>1419</v>
      </c>
      <c r="AA2761">
        <f t="shared" si="43"/>
        <v>2</v>
      </c>
    </row>
    <row r="2762" spans="1:27" x14ac:dyDescent="0.2">
      <c r="A2762">
        <v>6488</v>
      </c>
      <c r="B2762" s="1" t="s">
        <v>7324</v>
      </c>
      <c r="C2762" t="s">
        <v>2221</v>
      </c>
      <c r="D2762" s="9">
        <v>151</v>
      </c>
      <c r="E2762" s="9" t="s">
        <v>259</v>
      </c>
      <c r="F2762" s="9" t="s">
        <v>312</v>
      </c>
      <c r="G2762" s="10">
        <v>1</v>
      </c>
      <c r="H2762" s="10" t="s">
        <v>495</v>
      </c>
      <c r="I2762" s="10">
        <v>1945</v>
      </c>
      <c r="J2762" s="11" t="s">
        <v>7320</v>
      </c>
      <c r="K2762" s="12" t="s">
        <v>237</v>
      </c>
      <c r="L2762" s="13" t="s">
        <v>7325</v>
      </c>
      <c r="M2762" t="s">
        <v>290</v>
      </c>
      <c r="N2762" t="s">
        <v>291</v>
      </c>
      <c r="O2762" t="s">
        <v>520</v>
      </c>
      <c r="S2762" s="9"/>
      <c r="T2762">
        <v>10</v>
      </c>
      <c r="U2762" s="208" t="s">
        <v>18169</v>
      </c>
      <c r="V2762" s="14">
        <v>0</v>
      </c>
      <c r="W2762" s="14">
        <v>1</v>
      </c>
      <c r="X2762" s="109" t="s">
        <v>270</v>
      </c>
      <c r="Y2762">
        <v>151</v>
      </c>
      <c r="Z2762" t="s">
        <v>505</v>
      </c>
      <c r="AA2762">
        <f t="shared" si="43"/>
        <v>1</v>
      </c>
    </row>
    <row r="2763" spans="1:27" x14ac:dyDescent="0.2">
      <c r="A2763">
        <v>5369</v>
      </c>
      <c r="B2763" s="1" t="s">
        <v>7319</v>
      </c>
      <c r="C2763" t="s">
        <v>1027</v>
      </c>
      <c r="D2763" s="9" t="s">
        <v>1888</v>
      </c>
      <c r="E2763" s="9" t="s">
        <v>259</v>
      </c>
      <c r="F2763" s="9" t="s">
        <v>1885</v>
      </c>
      <c r="G2763" s="10">
        <v>1</v>
      </c>
      <c r="H2763" s="10" t="s">
        <v>495</v>
      </c>
      <c r="I2763" s="10">
        <v>1945</v>
      </c>
      <c r="J2763" s="11" t="s">
        <v>7320</v>
      </c>
      <c r="K2763" s="12" t="s">
        <v>237</v>
      </c>
      <c r="L2763" s="13" t="s">
        <v>17824</v>
      </c>
      <c r="M2763" t="s">
        <v>290</v>
      </c>
      <c r="N2763" t="s">
        <v>291</v>
      </c>
      <c r="O2763" t="s">
        <v>339</v>
      </c>
      <c r="S2763" s="9"/>
      <c r="T2763">
        <v>10</v>
      </c>
      <c r="U2763" s="208" t="s">
        <v>18169</v>
      </c>
      <c r="V2763" s="14">
        <v>0</v>
      </c>
      <c r="W2763" s="14">
        <v>1</v>
      </c>
      <c r="X2763" s="109" t="e">
        <v>#N/A</v>
      </c>
      <c r="Y2763" t="s">
        <v>1888</v>
      </c>
      <c r="Z2763" t="s">
        <v>1419</v>
      </c>
      <c r="AA2763">
        <f t="shared" si="43"/>
        <v>1</v>
      </c>
    </row>
    <row r="2764" spans="1:27" x14ac:dyDescent="0.2">
      <c r="A2764">
        <v>4292</v>
      </c>
      <c r="B2764" s="1" t="s">
        <v>7321</v>
      </c>
      <c r="C2764" t="s">
        <v>2040</v>
      </c>
      <c r="D2764" s="9" t="s">
        <v>7322</v>
      </c>
      <c r="E2764" s="9" t="s">
        <v>259</v>
      </c>
      <c r="F2764" s="9" t="s">
        <v>286</v>
      </c>
      <c r="G2764" s="10">
        <v>1</v>
      </c>
      <c r="H2764" s="10" t="s">
        <v>495</v>
      </c>
      <c r="I2764" s="10">
        <v>1945</v>
      </c>
      <c r="J2764" s="11" t="s">
        <v>7320</v>
      </c>
      <c r="K2764" s="12" t="s">
        <v>237</v>
      </c>
      <c r="L2764" s="13" t="s">
        <v>7323</v>
      </c>
      <c r="M2764" t="s">
        <v>290</v>
      </c>
      <c r="N2764" t="s">
        <v>291</v>
      </c>
      <c r="O2764" t="s">
        <v>695</v>
      </c>
      <c r="S2764" s="9"/>
      <c r="T2764">
        <v>10</v>
      </c>
      <c r="U2764" s="208" t="s">
        <v>18169</v>
      </c>
      <c r="V2764" s="14">
        <v>0</v>
      </c>
      <c r="W2764" s="14">
        <v>1</v>
      </c>
      <c r="X2764" s="109" t="s">
        <v>294</v>
      </c>
      <c r="Y2764" t="s">
        <v>7322</v>
      </c>
      <c r="Z2764" t="s">
        <v>271</v>
      </c>
      <c r="AA2764">
        <f t="shared" si="43"/>
        <v>1</v>
      </c>
    </row>
    <row r="2765" spans="1:27" x14ac:dyDescent="0.2">
      <c r="A2765">
        <v>2973</v>
      </c>
      <c r="B2765" s="1" t="s">
        <v>7329</v>
      </c>
      <c r="C2765" t="s">
        <v>1523</v>
      </c>
      <c r="D2765" s="9" t="s">
        <v>6116</v>
      </c>
      <c r="E2765" s="9" t="s">
        <v>259</v>
      </c>
      <c r="F2765" s="9" t="s">
        <v>312</v>
      </c>
      <c r="G2765" s="10">
        <v>2</v>
      </c>
      <c r="H2765" s="10" t="s">
        <v>495</v>
      </c>
      <c r="I2765" s="10">
        <v>1945</v>
      </c>
      <c r="J2765" s="11" t="s">
        <v>7327</v>
      </c>
      <c r="K2765" s="12"/>
      <c r="L2765" s="13" t="s">
        <v>18492</v>
      </c>
      <c r="M2765" t="s">
        <v>753</v>
      </c>
      <c r="S2765" s="9"/>
      <c r="T2765">
        <v>10</v>
      </c>
      <c r="U2765" s="208" t="s">
        <v>18169</v>
      </c>
      <c r="V2765" s="14">
        <v>0</v>
      </c>
      <c r="W2765" s="14">
        <v>1</v>
      </c>
      <c r="X2765" s="109" t="s">
        <v>270</v>
      </c>
      <c r="Y2765">
        <v>409</v>
      </c>
      <c r="Z2765" t="s">
        <v>505</v>
      </c>
      <c r="AA2765">
        <f t="shared" si="43"/>
        <v>3</v>
      </c>
    </row>
    <row r="2766" spans="1:27" x14ac:dyDescent="0.2">
      <c r="A2766">
        <v>2716</v>
      </c>
      <c r="B2766" s="1" t="s">
        <v>7330</v>
      </c>
      <c r="C2766" t="s">
        <v>1523</v>
      </c>
      <c r="D2766" s="9" t="s">
        <v>4855</v>
      </c>
      <c r="E2766" s="9" t="s">
        <v>259</v>
      </c>
      <c r="F2766" s="9" t="s">
        <v>312</v>
      </c>
      <c r="G2766" s="10">
        <v>2</v>
      </c>
      <c r="H2766" s="10" t="s">
        <v>495</v>
      </c>
      <c r="I2766" s="10">
        <v>1945</v>
      </c>
      <c r="J2766" s="11" t="s">
        <v>7327</v>
      </c>
      <c r="K2766" s="12"/>
      <c r="L2766" s="13" t="s">
        <v>7328</v>
      </c>
      <c r="M2766" t="s">
        <v>753</v>
      </c>
      <c r="S2766" s="9"/>
      <c r="T2766">
        <v>10</v>
      </c>
      <c r="U2766" s="208" t="s">
        <v>18169</v>
      </c>
      <c r="V2766" s="14">
        <v>0</v>
      </c>
      <c r="W2766" s="14">
        <v>1</v>
      </c>
      <c r="X2766" s="109" t="s">
        <v>270</v>
      </c>
      <c r="Y2766">
        <v>409</v>
      </c>
      <c r="Z2766" t="s">
        <v>505</v>
      </c>
      <c r="AA2766">
        <f t="shared" si="43"/>
        <v>2</v>
      </c>
    </row>
    <row r="2767" spans="1:27" x14ac:dyDescent="0.2">
      <c r="A2767">
        <v>263</v>
      </c>
      <c r="B2767" s="1" t="s">
        <v>7326</v>
      </c>
      <c r="C2767" t="s">
        <v>507</v>
      </c>
      <c r="D2767" s="9" t="s">
        <v>5136</v>
      </c>
      <c r="E2767" s="9" t="s">
        <v>259</v>
      </c>
      <c r="F2767" s="9" t="s">
        <v>532</v>
      </c>
      <c r="G2767" s="10">
        <v>2</v>
      </c>
      <c r="H2767" s="10" t="s">
        <v>495</v>
      </c>
      <c r="I2767" s="10">
        <v>1945</v>
      </c>
      <c r="J2767" s="11" t="s">
        <v>7327</v>
      </c>
      <c r="K2767" s="12"/>
      <c r="L2767" s="13" t="s">
        <v>7328</v>
      </c>
      <c r="M2767" t="s">
        <v>753</v>
      </c>
      <c r="S2767" s="9"/>
      <c r="T2767">
        <v>10</v>
      </c>
      <c r="U2767" s="208" t="s">
        <v>18169</v>
      </c>
      <c r="V2767" s="14">
        <v>0</v>
      </c>
      <c r="W2767" s="14">
        <v>1</v>
      </c>
      <c r="X2767" s="109" t="s">
        <v>294</v>
      </c>
      <c r="Y2767" t="s">
        <v>4636</v>
      </c>
      <c r="Z2767" t="s">
        <v>18167</v>
      </c>
      <c r="AA2767">
        <f t="shared" si="43"/>
        <v>3</v>
      </c>
    </row>
    <row r="2768" spans="1:27" x14ac:dyDescent="0.2">
      <c r="A2768">
        <v>215</v>
      </c>
      <c r="B2768" s="1" t="s">
        <v>7331</v>
      </c>
      <c r="C2768" t="s">
        <v>284</v>
      </c>
      <c r="D2768" s="9" t="s">
        <v>7332</v>
      </c>
      <c r="E2768" s="9" t="s">
        <v>259</v>
      </c>
      <c r="F2768" s="9" t="s">
        <v>532</v>
      </c>
      <c r="G2768" s="10">
        <v>3</v>
      </c>
      <c r="H2768" s="10" t="s">
        <v>495</v>
      </c>
      <c r="I2768" s="10">
        <v>1945</v>
      </c>
      <c r="J2768" s="11" t="s">
        <v>7333</v>
      </c>
      <c r="K2768" s="12" t="s">
        <v>237</v>
      </c>
      <c r="L2768" s="13" t="s">
        <v>6737</v>
      </c>
      <c r="M2768" t="s">
        <v>290</v>
      </c>
      <c r="N2768" t="s">
        <v>291</v>
      </c>
      <c r="O2768" t="s">
        <v>498</v>
      </c>
      <c r="S2768" s="9"/>
      <c r="T2768">
        <v>10</v>
      </c>
      <c r="U2768" s="208" t="s">
        <v>18169</v>
      </c>
      <c r="V2768" s="14">
        <v>0</v>
      </c>
      <c r="W2768" s="14">
        <v>1</v>
      </c>
      <c r="X2768" s="109" t="s">
        <v>294</v>
      </c>
      <c r="Y2768" t="s">
        <v>1242</v>
      </c>
      <c r="Z2768" t="s">
        <v>271</v>
      </c>
      <c r="AA2768">
        <f t="shared" si="43"/>
        <v>8</v>
      </c>
    </row>
    <row r="2769" spans="1:27" x14ac:dyDescent="0.2">
      <c r="A2769">
        <v>3189</v>
      </c>
      <c r="B2769" s="1" t="s">
        <v>6744</v>
      </c>
      <c r="C2769" t="s">
        <v>1027</v>
      </c>
      <c r="D2769" s="9" t="s">
        <v>4559</v>
      </c>
      <c r="E2769" s="9" t="s">
        <v>876</v>
      </c>
      <c r="F2769" s="9" t="s">
        <v>776</v>
      </c>
      <c r="G2769" s="10">
        <v>3</v>
      </c>
      <c r="H2769" s="10" t="s">
        <v>495</v>
      </c>
      <c r="I2769" s="10">
        <v>1945</v>
      </c>
      <c r="J2769" s="11" t="s">
        <v>7333</v>
      </c>
      <c r="K2769" s="12" t="s">
        <v>237</v>
      </c>
      <c r="L2769" s="13" t="s">
        <v>6745</v>
      </c>
      <c r="M2769" t="s">
        <v>290</v>
      </c>
      <c r="N2769" t="s">
        <v>291</v>
      </c>
      <c r="O2769" t="s">
        <v>498</v>
      </c>
      <c r="S2769" s="9"/>
      <c r="T2769">
        <v>10</v>
      </c>
      <c r="U2769" s="208" t="s">
        <v>18169</v>
      </c>
      <c r="V2769" s="14">
        <v>0</v>
      </c>
      <c r="W2769" s="14">
        <v>1</v>
      </c>
      <c r="X2769" s="109" t="s">
        <v>294</v>
      </c>
      <c r="Y2769" t="s">
        <v>4559</v>
      </c>
      <c r="Z2769" t="s">
        <v>1419</v>
      </c>
      <c r="AA2769">
        <f t="shared" si="43"/>
        <v>1</v>
      </c>
    </row>
    <row r="2770" spans="1:27" x14ac:dyDescent="0.2">
      <c r="A2770">
        <v>3233</v>
      </c>
      <c r="B2770" s="1" t="s">
        <v>6738</v>
      </c>
      <c r="C2770" t="s">
        <v>284</v>
      </c>
      <c r="D2770" s="9" t="s">
        <v>6739</v>
      </c>
      <c r="E2770" s="9" t="s">
        <v>259</v>
      </c>
      <c r="F2770" s="9" t="s">
        <v>532</v>
      </c>
      <c r="G2770" s="10">
        <v>3</v>
      </c>
      <c r="H2770" s="10" t="s">
        <v>495</v>
      </c>
      <c r="I2770" s="10">
        <v>1945</v>
      </c>
      <c r="J2770" s="11" t="s">
        <v>7333</v>
      </c>
      <c r="K2770" s="12"/>
      <c r="L2770" s="13" t="s">
        <v>6740</v>
      </c>
      <c r="M2770" t="s">
        <v>753</v>
      </c>
      <c r="S2770" s="9"/>
      <c r="T2770">
        <v>10</v>
      </c>
      <c r="U2770" s="208" t="s">
        <v>18169</v>
      </c>
      <c r="V2770" s="14">
        <v>0</v>
      </c>
      <c r="W2770" s="14">
        <v>1</v>
      </c>
      <c r="X2770" s="109" t="s">
        <v>294</v>
      </c>
      <c r="Y2770" t="s">
        <v>3929</v>
      </c>
      <c r="Z2770" t="s">
        <v>505</v>
      </c>
      <c r="AA2770">
        <f t="shared" si="43"/>
        <v>3</v>
      </c>
    </row>
    <row r="2771" spans="1:27" x14ac:dyDescent="0.2">
      <c r="A2771">
        <v>2208</v>
      </c>
      <c r="B2771" s="1" t="s">
        <v>6741</v>
      </c>
      <c r="C2771" t="s">
        <v>284</v>
      </c>
      <c r="D2771" s="9" t="s">
        <v>6742</v>
      </c>
      <c r="E2771" s="9" t="s">
        <v>259</v>
      </c>
      <c r="F2771" s="9" t="s">
        <v>532</v>
      </c>
      <c r="G2771" s="10">
        <v>3</v>
      </c>
      <c r="H2771" s="10" t="s">
        <v>495</v>
      </c>
      <c r="I2771" s="10">
        <v>1945</v>
      </c>
      <c r="J2771" s="11" t="s">
        <v>7333</v>
      </c>
      <c r="K2771" s="12"/>
      <c r="L2771" s="13" t="s">
        <v>6743</v>
      </c>
      <c r="M2771" t="s">
        <v>753</v>
      </c>
      <c r="S2771" s="9"/>
      <c r="T2771">
        <v>10</v>
      </c>
      <c r="U2771" s="208" t="s">
        <v>18169</v>
      </c>
      <c r="V2771" s="14">
        <v>0</v>
      </c>
      <c r="W2771" s="14">
        <v>1</v>
      </c>
      <c r="X2771" s="109" t="s">
        <v>294</v>
      </c>
      <c r="Y2771" t="s">
        <v>3929</v>
      </c>
      <c r="Z2771" t="s">
        <v>505</v>
      </c>
      <c r="AA2771">
        <f t="shared" si="43"/>
        <v>3</v>
      </c>
    </row>
    <row r="2772" spans="1:27" x14ac:dyDescent="0.2">
      <c r="A2772">
        <v>726</v>
      </c>
      <c r="B2772" s="1" t="s">
        <v>6746</v>
      </c>
      <c r="C2772" t="s">
        <v>284</v>
      </c>
      <c r="D2772" s="9" t="s">
        <v>6747</v>
      </c>
      <c r="E2772" s="9" t="s">
        <v>259</v>
      </c>
      <c r="F2772" s="9" t="s">
        <v>532</v>
      </c>
      <c r="G2772" s="10">
        <v>4</v>
      </c>
      <c r="H2772" s="10" t="s">
        <v>495</v>
      </c>
      <c r="I2772" s="10">
        <v>1945</v>
      </c>
      <c r="J2772" s="11" t="s">
        <v>6748</v>
      </c>
      <c r="K2772" s="12" t="s">
        <v>237</v>
      </c>
      <c r="L2772" s="13" t="s">
        <v>6749</v>
      </c>
      <c r="M2772" t="s">
        <v>290</v>
      </c>
      <c r="N2772" t="s">
        <v>291</v>
      </c>
      <c r="O2772" t="s">
        <v>498</v>
      </c>
      <c r="S2772" s="9"/>
      <c r="T2772">
        <v>10</v>
      </c>
      <c r="U2772" s="208" t="s">
        <v>18169</v>
      </c>
      <c r="V2772" s="14">
        <v>0</v>
      </c>
      <c r="W2772" s="14">
        <v>1</v>
      </c>
      <c r="X2772" s="109" t="s">
        <v>294</v>
      </c>
      <c r="Y2772" t="s">
        <v>1242</v>
      </c>
      <c r="Z2772" t="s">
        <v>271</v>
      </c>
      <c r="AA2772">
        <f t="shared" si="43"/>
        <v>5</v>
      </c>
    </row>
    <row r="2773" spans="1:27" x14ac:dyDescent="0.2">
      <c r="A2773">
        <v>4942</v>
      </c>
      <c r="B2773" s="1" t="s">
        <v>6750</v>
      </c>
      <c r="C2773" t="s">
        <v>2534</v>
      </c>
      <c r="D2773" s="9">
        <v>176</v>
      </c>
      <c r="E2773" s="9" t="s">
        <v>876</v>
      </c>
      <c r="F2773" s="9" t="s">
        <v>312</v>
      </c>
      <c r="G2773" s="10">
        <v>4</v>
      </c>
      <c r="H2773" s="10" t="s">
        <v>495</v>
      </c>
      <c r="I2773" s="10">
        <v>1945</v>
      </c>
      <c r="J2773" s="11" t="s">
        <v>6748</v>
      </c>
      <c r="K2773" s="12"/>
      <c r="L2773" s="13" t="s">
        <v>6751</v>
      </c>
      <c r="M2773" t="s">
        <v>753</v>
      </c>
      <c r="S2773" s="9"/>
      <c r="T2773">
        <v>10</v>
      </c>
      <c r="U2773" s="208" t="s">
        <v>18169</v>
      </c>
      <c r="V2773" s="14">
        <v>0</v>
      </c>
      <c r="W2773" s="14">
        <v>1</v>
      </c>
      <c r="X2773" s="109" t="s">
        <v>270</v>
      </c>
      <c r="Y2773">
        <v>176</v>
      </c>
      <c r="Z2773" t="s">
        <v>271</v>
      </c>
      <c r="AA2773">
        <f t="shared" si="43"/>
        <v>1</v>
      </c>
    </row>
    <row r="2774" spans="1:27" x14ac:dyDescent="0.2">
      <c r="A2774">
        <v>6356</v>
      </c>
      <c r="B2774" s="1" t="s">
        <v>6756</v>
      </c>
      <c r="C2774" t="s">
        <v>1027</v>
      </c>
      <c r="D2774" s="9">
        <v>84</v>
      </c>
      <c r="E2774" s="9" t="s">
        <v>876</v>
      </c>
      <c r="F2774" s="9" t="s">
        <v>1416</v>
      </c>
      <c r="G2774" s="10">
        <v>5</v>
      </c>
      <c r="H2774" s="10" t="s">
        <v>495</v>
      </c>
      <c r="I2774" s="10">
        <v>1945</v>
      </c>
      <c r="J2774" s="11" t="s">
        <v>6754</v>
      </c>
      <c r="K2774" s="12" t="s">
        <v>237</v>
      </c>
      <c r="L2774" s="13" t="s">
        <v>6757</v>
      </c>
      <c r="M2774" t="s">
        <v>290</v>
      </c>
      <c r="N2774" t="s">
        <v>291</v>
      </c>
      <c r="O2774" t="s">
        <v>620</v>
      </c>
      <c r="S2774" s="9"/>
      <c r="T2774">
        <v>10</v>
      </c>
      <c r="U2774" s="208" t="s">
        <v>18169</v>
      </c>
      <c r="V2774" s="14">
        <v>0</v>
      </c>
      <c r="W2774" s="14">
        <v>1</v>
      </c>
      <c r="X2774" s="109" t="s">
        <v>270</v>
      </c>
      <c r="Y2774">
        <v>84</v>
      </c>
      <c r="Z2774" t="s">
        <v>1419</v>
      </c>
      <c r="AA2774">
        <f t="shared" si="43"/>
        <v>1</v>
      </c>
    </row>
    <row r="2775" spans="1:27" x14ac:dyDescent="0.2">
      <c r="A2775">
        <v>5406</v>
      </c>
      <c r="B2775" s="1" t="s">
        <v>6758</v>
      </c>
      <c r="C2775" t="s">
        <v>2221</v>
      </c>
      <c r="D2775" s="9">
        <v>29</v>
      </c>
      <c r="E2775" s="9" t="s">
        <v>259</v>
      </c>
      <c r="F2775" s="9" t="s">
        <v>312</v>
      </c>
      <c r="G2775" s="10">
        <v>5</v>
      </c>
      <c r="H2775" s="10" t="s">
        <v>495</v>
      </c>
      <c r="I2775" s="10">
        <v>1945</v>
      </c>
      <c r="J2775" s="11" t="s">
        <v>6754</v>
      </c>
      <c r="K2775" s="12" t="s">
        <v>237</v>
      </c>
      <c r="L2775" s="13" t="s">
        <v>6759</v>
      </c>
      <c r="M2775" t="s">
        <v>290</v>
      </c>
      <c r="N2775" t="s">
        <v>291</v>
      </c>
      <c r="O2775" t="s">
        <v>695</v>
      </c>
      <c r="S2775" s="9"/>
      <c r="T2775">
        <v>10</v>
      </c>
      <c r="U2775" s="208" t="s">
        <v>18169</v>
      </c>
      <c r="V2775" s="14">
        <v>0</v>
      </c>
      <c r="W2775" s="14">
        <v>1</v>
      </c>
      <c r="X2775" s="109" t="s">
        <v>270</v>
      </c>
      <c r="Y2775">
        <v>29</v>
      </c>
      <c r="Z2775" t="s">
        <v>505</v>
      </c>
      <c r="AA2775">
        <f t="shared" si="43"/>
        <v>1</v>
      </c>
    </row>
    <row r="2776" spans="1:27" x14ac:dyDescent="0.2">
      <c r="A2776">
        <v>1223</v>
      </c>
      <c r="B2776" s="1" t="s">
        <v>6752</v>
      </c>
      <c r="C2776" t="s">
        <v>3985</v>
      </c>
      <c r="D2776" s="9" t="s">
        <v>6753</v>
      </c>
      <c r="E2776" s="9" t="s">
        <v>259</v>
      </c>
      <c r="F2776" s="9" t="s">
        <v>721</v>
      </c>
      <c r="G2776" s="10">
        <v>5</v>
      </c>
      <c r="H2776" s="10" t="s">
        <v>495</v>
      </c>
      <c r="I2776" s="10">
        <v>1945</v>
      </c>
      <c r="J2776" s="11" t="s">
        <v>6754</v>
      </c>
      <c r="K2776" s="12"/>
      <c r="L2776" s="13" t="s">
        <v>6755</v>
      </c>
      <c r="M2776" t="s">
        <v>753</v>
      </c>
      <c r="S2776" s="9"/>
      <c r="T2776">
        <v>10</v>
      </c>
      <c r="U2776" s="208" t="s">
        <v>18169</v>
      </c>
      <c r="V2776" s="14">
        <v>0</v>
      </c>
      <c r="W2776" s="14">
        <v>1</v>
      </c>
      <c r="X2776" s="109" t="s">
        <v>270</v>
      </c>
      <c r="Y2776">
        <v>163</v>
      </c>
      <c r="Z2776" t="s">
        <v>18167</v>
      </c>
      <c r="AA2776">
        <f t="shared" si="43"/>
        <v>3</v>
      </c>
    </row>
    <row r="2777" spans="1:27" x14ac:dyDescent="0.2">
      <c r="A2777">
        <v>1647</v>
      </c>
      <c r="B2777" s="1" t="s">
        <v>6765</v>
      </c>
      <c r="C2777" t="s">
        <v>1027</v>
      </c>
      <c r="D2777" s="9" t="s">
        <v>6803</v>
      </c>
      <c r="E2777" s="9" t="s">
        <v>876</v>
      </c>
      <c r="F2777" s="9" t="s">
        <v>286</v>
      </c>
      <c r="G2777" s="10">
        <v>6</v>
      </c>
      <c r="H2777" s="10" t="s">
        <v>495</v>
      </c>
      <c r="I2777" s="10">
        <v>1945</v>
      </c>
      <c r="J2777" s="11" t="s">
        <v>6799</v>
      </c>
      <c r="K2777" s="12" t="s">
        <v>237</v>
      </c>
      <c r="L2777" s="13" t="s">
        <v>6804</v>
      </c>
      <c r="M2777" t="s">
        <v>290</v>
      </c>
      <c r="N2777" t="s">
        <v>291</v>
      </c>
      <c r="O2777" t="s">
        <v>498</v>
      </c>
      <c r="S2777" s="9"/>
      <c r="T2777">
        <v>10</v>
      </c>
      <c r="U2777" s="208" t="s">
        <v>18169</v>
      </c>
      <c r="V2777" s="14">
        <v>0</v>
      </c>
      <c r="W2777" s="14">
        <v>1</v>
      </c>
      <c r="X2777" s="109" t="s">
        <v>294</v>
      </c>
      <c r="Y2777" t="s">
        <v>6803</v>
      </c>
      <c r="Z2777" t="s">
        <v>1419</v>
      </c>
      <c r="AA2777">
        <f t="shared" si="43"/>
        <v>1</v>
      </c>
    </row>
    <row r="2778" spans="1:27" x14ac:dyDescent="0.2">
      <c r="A2778">
        <v>1456</v>
      </c>
      <c r="B2778" s="1" t="s">
        <v>6805</v>
      </c>
      <c r="C2778" t="s">
        <v>2534</v>
      </c>
      <c r="D2778" s="9">
        <v>176</v>
      </c>
      <c r="E2778" s="9" t="s">
        <v>876</v>
      </c>
      <c r="F2778" s="9" t="s">
        <v>312</v>
      </c>
      <c r="G2778" s="10">
        <v>6</v>
      </c>
      <c r="H2778" s="10" t="s">
        <v>495</v>
      </c>
      <c r="I2778" s="10">
        <v>1945</v>
      </c>
      <c r="J2778" s="11" t="s">
        <v>6799</v>
      </c>
      <c r="K2778" s="12" t="s">
        <v>237</v>
      </c>
      <c r="L2778" s="13" t="s">
        <v>6806</v>
      </c>
      <c r="M2778" t="s">
        <v>290</v>
      </c>
      <c r="N2778" t="s">
        <v>291</v>
      </c>
      <c r="O2778" t="s">
        <v>498</v>
      </c>
      <c r="S2778" s="9"/>
      <c r="T2778">
        <v>10</v>
      </c>
      <c r="U2778" s="208" t="s">
        <v>18169</v>
      </c>
      <c r="V2778" s="14">
        <v>0</v>
      </c>
      <c r="W2778" s="14">
        <v>1</v>
      </c>
      <c r="X2778" s="109" t="s">
        <v>270</v>
      </c>
      <c r="Y2778">
        <v>176</v>
      </c>
      <c r="Z2778" t="s">
        <v>271</v>
      </c>
      <c r="AA2778">
        <f t="shared" si="43"/>
        <v>1</v>
      </c>
    </row>
    <row r="2779" spans="1:27" x14ac:dyDescent="0.2">
      <c r="A2779">
        <v>2669</v>
      </c>
      <c r="B2779" s="1" t="s">
        <v>6797</v>
      </c>
      <c r="C2779" t="s">
        <v>503</v>
      </c>
      <c r="D2779" s="9" t="s">
        <v>6798</v>
      </c>
      <c r="E2779" s="9"/>
      <c r="F2779" s="9"/>
      <c r="G2779" s="10">
        <v>6</v>
      </c>
      <c r="H2779" s="10" t="s">
        <v>495</v>
      </c>
      <c r="I2779" s="10">
        <v>1945</v>
      </c>
      <c r="J2779" s="11" t="s">
        <v>6799</v>
      </c>
      <c r="K2779" s="12"/>
      <c r="L2779" s="13" t="s">
        <v>6764</v>
      </c>
      <c r="M2779" t="s">
        <v>753</v>
      </c>
      <c r="S2779" s="9"/>
      <c r="T2779">
        <v>10</v>
      </c>
      <c r="U2779" s="208" t="s">
        <v>18169</v>
      </c>
      <c r="V2779" s="14">
        <v>0</v>
      </c>
      <c r="W2779" s="14">
        <v>1</v>
      </c>
      <c r="X2779" s="109" t="s">
        <v>270</v>
      </c>
      <c r="Y2779">
        <v>614</v>
      </c>
      <c r="Z2779" t="s">
        <v>505</v>
      </c>
      <c r="AA2779">
        <f t="shared" si="43"/>
        <v>3</v>
      </c>
    </row>
    <row r="2780" spans="1:27" x14ac:dyDescent="0.2">
      <c r="A2780">
        <v>1195</v>
      </c>
      <c r="B2780" s="1" t="s">
        <v>6807</v>
      </c>
      <c r="C2780" t="s">
        <v>2040</v>
      </c>
      <c r="D2780" s="9" t="s">
        <v>6808</v>
      </c>
      <c r="E2780" s="9" t="s">
        <v>259</v>
      </c>
      <c r="F2780" s="9" t="s">
        <v>721</v>
      </c>
      <c r="G2780" s="10">
        <v>8</v>
      </c>
      <c r="H2780" s="10" t="s">
        <v>495</v>
      </c>
      <c r="I2780" s="10">
        <v>1945</v>
      </c>
      <c r="J2780" s="11" t="s">
        <v>6809</v>
      </c>
      <c r="K2780" s="12" t="s">
        <v>237</v>
      </c>
      <c r="L2780" s="13" t="s">
        <v>7396</v>
      </c>
      <c r="M2780" t="s">
        <v>290</v>
      </c>
      <c r="N2780" t="s">
        <v>291</v>
      </c>
      <c r="O2780" t="s">
        <v>695</v>
      </c>
      <c r="S2780" s="9"/>
      <c r="T2780">
        <v>10</v>
      </c>
      <c r="U2780" s="208" t="s">
        <v>18169</v>
      </c>
      <c r="V2780" s="14">
        <v>0</v>
      </c>
      <c r="W2780" s="14">
        <v>0</v>
      </c>
      <c r="X2780" s="109" t="s">
        <v>270</v>
      </c>
      <c r="Y2780">
        <v>98</v>
      </c>
      <c r="Z2780" t="s">
        <v>3085</v>
      </c>
      <c r="AA2780">
        <f t="shared" si="43"/>
        <v>4</v>
      </c>
    </row>
    <row r="2781" spans="1:27" x14ac:dyDescent="0.2">
      <c r="A2781">
        <v>1982</v>
      </c>
      <c r="B2781" s="1" t="s">
        <v>7397</v>
      </c>
      <c r="C2781" t="s">
        <v>1027</v>
      </c>
      <c r="D2781" s="9" t="s">
        <v>7398</v>
      </c>
      <c r="E2781" s="9" t="s">
        <v>259</v>
      </c>
      <c r="F2781" s="9" t="s">
        <v>286</v>
      </c>
      <c r="G2781" s="10">
        <v>8</v>
      </c>
      <c r="H2781" s="10" t="s">
        <v>495</v>
      </c>
      <c r="I2781" s="10">
        <v>1945</v>
      </c>
      <c r="J2781" s="11" t="s">
        <v>6809</v>
      </c>
      <c r="K2781" s="12" t="s">
        <v>237</v>
      </c>
      <c r="L2781" s="13" t="s">
        <v>7399</v>
      </c>
      <c r="M2781" t="s">
        <v>290</v>
      </c>
      <c r="N2781" t="s">
        <v>291</v>
      </c>
      <c r="O2781" t="s">
        <v>498</v>
      </c>
      <c r="S2781" s="9"/>
      <c r="T2781">
        <v>10</v>
      </c>
      <c r="U2781" s="208" t="s">
        <v>18169</v>
      </c>
      <c r="V2781" s="14">
        <v>0</v>
      </c>
      <c r="W2781" s="14">
        <v>1</v>
      </c>
      <c r="X2781" s="109" t="s">
        <v>294</v>
      </c>
      <c r="Y2781" t="s">
        <v>7400</v>
      </c>
      <c r="Z2781" t="s">
        <v>271</v>
      </c>
      <c r="AA2781">
        <f t="shared" si="43"/>
        <v>2</v>
      </c>
    </row>
    <row r="2782" spans="1:27" x14ac:dyDescent="0.2">
      <c r="A2782">
        <v>2446</v>
      </c>
      <c r="B2782" s="1" t="s">
        <v>7412</v>
      </c>
      <c r="C2782" t="s">
        <v>341</v>
      </c>
      <c r="D2782" s="9" t="s">
        <v>7413</v>
      </c>
      <c r="E2782" s="9" t="s">
        <v>259</v>
      </c>
      <c r="F2782" s="9" t="s">
        <v>721</v>
      </c>
      <c r="G2782" s="10">
        <v>9</v>
      </c>
      <c r="H2782" s="10" t="s">
        <v>495</v>
      </c>
      <c r="I2782" s="10">
        <v>1945</v>
      </c>
      <c r="J2782" s="11" t="s">
        <v>7403</v>
      </c>
      <c r="K2782" s="12" t="s">
        <v>237</v>
      </c>
      <c r="L2782" s="13" t="s">
        <v>7414</v>
      </c>
      <c r="M2782" t="s">
        <v>290</v>
      </c>
      <c r="N2782" t="s">
        <v>291</v>
      </c>
      <c r="O2782" t="s">
        <v>498</v>
      </c>
      <c r="S2782" s="9"/>
      <c r="T2782">
        <v>10</v>
      </c>
      <c r="U2782" s="208" t="s">
        <v>18169</v>
      </c>
      <c r="V2782" s="14">
        <v>0</v>
      </c>
      <c r="W2782" s="14">
        <v>1</v>
      </c>
      <c r="X2782" s="109" t="s">
        <v>270</v>
      </c>
      <c r="Y2782">
        <v>109</v>
      </c>
      <c r="Z2782" t="s">
        <v>271</v>
      </c>
      <c r="AA2782">
        <f t="shared" si="43"/>
        <v>3</v>
      </c>
    </row>
    <row r="2783" spans="1:27" x14ac:dyDescent="0.2">
      <c r="A2783">
        <v>216</v>
      </c>
      <c r="B2783" s="1" t="s">
        <v>7401</v>
      </c>
      <c r="C2783" t="s">
        <v>657</v>
      </c>
      <c r="D2783" s="9" t="s">
        <v>7402</v>
      </c>
      <c r="E2783" s="9" t="s">
        <v>259</v>
      </c>
      <c r="F2783" s="9" t="s">
        <v>532</v>
      </c>
      <c r="G2783" s="10">
        <v>9</v>
      </c>
      <c r="H2783" s="10" t="s">
        <v>495</v>
      </c>
      <c r="I2783" s="10">
        <v>1945</v>
      </c>
      <c r="J2783" s="11" t="s">
        <v>7403</v>
      </c>
      <c r="K2783" s="12" t="s">
        <v>237</v>
      </c>
      <c r="L2783" s="13" t="s">
        <v>7404</v>
      </c>
      <c r="M2783" t="s">
        <v>290</v>
      </c>
      <c r="N2783" t="s">
        <v>291</v>
      </c>
      <c r="O2783" t="s">
        <v>695</v>
      </c>
      <c r="S2783" s="9"/>
      <c r="T2783">
        <v>10</v>
      </c>
      <c r="U2783" s="208" t="s">
        <v>18169</v>
      </c>
      <c r="V2783" s="14">
        <v>0</v>
      </c>
      <c r="W2783" s="14">
        <v>1</v>
      </c>
      <c r="X2783" s="109" t="s">
        <v>294</v>
      </c>
      <c r="Y2783" t="s">
        <v>1242</v>
      </c>
      <c r="Z2783" t="s">
        <v>271</v>
      </c>
      <c r="AA2783">
        <f t="shared" si="43"/>
        <v>8</v>
      </c>
    </row>
    <row r="2784" spans="1:27" x14ac:dyDescent="0.2">
      <c r="A2784">
        <v>2983</v>
      </c>
      <c r="B2784" s="1" t="s">
        <v>7408</v>
      </c>
      <c r="C2784" t="s">
        <v>1027</v>
      </c>
      <c r="D2784" s="9" t="s">
        <v>7409</v>
      </c>
      <c r="E2784" s="9" t="s">
        <v>259</v>
      </c>
      <c r="F2784" s="9" t="s">
        <v>1416</v>
      </c>
      <c r="G2784" s="10">
        <v>9</v>
      </c>
      <c r="H2784" s="10" t="s">
        <v>495</v>
      </c>
      <c r="I2784" s="10">
        <v>1945</v>
      </c>
      <c r="J2784" s="11" t="s">
        <v>7403</v>
      </c>
      <c r="K2784" s="12" t="s">
        <v>237</v>
      </c>
      <c r="L2784" s="13" t="s">
        <v>7410</v>
      </c>
      <c r="M2784" t="s">
        <v>290</v>
      </c>
      <c r="N2784" t="s">
        <v>291</v>
      </c>
      <c r="O2784" t="s">
        <v>323</v>
      </c>
      <c r="S2784" s="9"/>
      <c r="T2784">
        <v>10</v>
      </c>
      <c r="U2784" s="208" t="s">
        <v>18169</v>
      </c>
      <c r="V2784" s="14">
        <v>0</v>
      </c>
      <c r="W2784" s="14">
        <v>1</v>
      </c>
      <c r="X2784" s="109" t="s">
        <v>294</v>
      </c>
      <c r="Y2784" t="s">
        <v>7411</v>
      </c>
      <c r="Z2784" t="s">
        <v>271</v>
      </c>
      <c r="AA2784">
        <f t="shared" si="43"/>
        <v>3</v>
      </c>
    </row>
    <row r="2785" spans="1:27" x14ac:dyDescent="0.2">
      <c r="A2785">
        <v>45</v>
      </c>
      <c r="B2785" s="1" t="s">
        <v>7405</v>
      </c>
      <c r="C2785" t="s">
        <v>1523</v>
      </c>
      <c r="D2785" s="9" t="s">
        <v>7406</v>
      </c>
      <c r="E2785" s="9" t="s">
        <v>259</v>
      </c>
      <c r="F2785" s="9" t="s">
        <v>312</v>
      </c>
      <c r="G2785" s="10">
        <v>9</v>
      </c>
      <c r="H2785" s="10" t="s">
        <v>495</v>
      </c>
      <c r="I2785" s="10">
        <v>1945</v>
      </c>
      <c r="J2785" s="11" t="s">
        <v>7403</v>
      </c>
      <c r="K2785" s="12"/>
      <c r="L2785" s="13" t="s">
        <v>7407</v>
      </c>
      <c r="M2785" t="s">
        <v>753</v>
      </c>
      <c r="S2785" s="9"/>
      <c r="T2785">
        <v>10</v>
      </c>
      <c r="U2785" s="208" t="s">
        <v>18169</v>
      </c>
      <c r="V2785" s="14">
        <v>0</v>
      </c>
      <c r="W2785" s="14">
        <v>1</v>
      </c>
      <c r="X2785" s="109" t="s">
        <v>270</v>
      </c>
      <c r="Y2785">
        <v>409</v>
      </c>
      <c r="Z2785" t="s">
        <v>505</v>
      </c>
      <c r="AA2785">
        <f t="shared" si="43"/>
        <v>5</v>
      </c>
    </row>
    <row r="2786" spans="1:27" x14ac:dyDescent="0.2">
      <c r="A2786">
        <v>914</v>
      </c>
      <c r="B2786" s="1" t="s">
        <v>7415</v>
      </c>
      <c r="C2786" t="s">
        <v>1798</v>
      </c>
      <c r="D2786" s="9" t="s">
        <v>2138</v>
      </c>
      <c r="E2786" s="9" t="s">
        <v>259</v>
      </c>
      <c r="F2786" s="9" t="s">
        <v>260</v>
      </c>
      <c r="G2786" s="10">
        <v>9</v>
      </c>
      <c r="H2786" s="10" t="s">
        <v>495</v>
      </c>
      <c r="I2786" s="10">
        <v>1945</v>
      </c>
      <c r="J2786" s="11" t="s">
        <v>7403</v>
      </c>
      <c r="K2786" s="12"/>
      <c r="L2786" s="13" t="s">
        <v>7087</v>
      </c>
      <c r="M2786" t="s">
        <v>753</v>
      </c>
      <c r="S2786" s="9"/>
      <c r="T2786">
        <v>10</v>
      </c>
      <c r="U2786" s="208" t="s">
        <v>18169</v>
      </c>
      <c r="V2786" s="14">
        <v>0</v>
      </c>
      <c r="W2786" s="14">
        <v>1</v>
      </c>
      <c r="X2786" s="109" t="e">
        <v>#N/A</v>
      </c>
      <c r="Y2786" t="s">
        <v>2138</v>
      </c>
      <c r="Z2786" t="s">
        <v>271</v>
      </c>
      <c r="AA2786">
        <f t="shared" si="43"/>
        <v>1</v>
      </c>
    </row>
    <row r="2787" spans="1:27" x14ac:dyDescent="0.2">
      <c r="A2787">
        <v>2234</v>
      </c>
      <c r="B2787" s="1" t="s">
        <v>7093</v>
      </c>
      <c r="C2787" t="s">
        <v>2040</v>
      </c>
      <c r="D2787" s="9" t="s">
        <v>7094</v>
      </c>
      <c r="E2787" s="9" t="s">
        <v>259</v>
      </c>
      <c r="F2787" s="9" t="s">
        <v>721</v>
      </c>
      <c r="G2787" s="10">
        <v>10</v>
      </c>
      <c r="H2787" s="10" t="s">
        <v>495</v>
      </c>
      <c r="I2787" s="10">
        <v>1945</v>
      </c>
      <c r="J2787" s="11" t="s">
        <v>7090</v>
      </c>
      <c r="K2787" s="12" t="s">
        <v>237</v>
      </c>
      <c r="L2787" s="13" t="s">
        <v>7095</v>
      </c>
      <c r="M2787" t="s">
        <v>290</v>
      </c>
      <c r="N2787" t="s">
        <v>291</v>
      </c>
      <c r="O2787" t="s">
        <v>620</v>
      </c>
      <c r="S2787" s="9"/>
      <c r="T2787">
        <v>10</v>
      </c>
      <c r="U2787" s="208" t="s">
        <v>18169</v>
      </c>
      <c r="V2787" s="14">
        <v>0</v>
      </c>
      <c r="W2787" s="14">
        <v>1</v>
      </c>
      <c r="X2787" s="109" t="s">
        <v>270</v>
      </c>
      <c r="Y2787">
        <v>180</v>
      </c>
      <c r="Z2787" t="s">
        <v>271</v>
      </c>
      <c r="AA2787">
        <f t="shared" si="43"/>
        <v>3</v>
      </c>
    </row>
    <row r="2788" spans="1:27" x14ac:dyDescent="0.2">
      <c r="A2788">
        <v>2967</v>
      </c>
      <c r="B2788" s="1" t="s">
        <v>7096</v>
      </c>
      <c r="C2788" t="s">
        <v>2040</v>
      </c>
      <c r="D2788" s="9" t="s">
        <v>7097</v>
      </c>
      <c r="E2788" s="9" t="s">
        <v>259</v>
      </c>
      <c r="F2788" s="9" t="s">
        <v>721</v>
      </c>
      <c r="G2788" s="10">
        <v>10</v>
      </c>
      <c r="H2788" s="10" t="s">
        <v>495</v>
      </c>
      <c r="I2788" s="10">
        <v>1945</v>
      </c>
      <c r="J2788" s="11" t="s">
        <v>7090</v>
      </c>
      <c r="K2788" s="12" t="s">
        <v>237</v>
      </c>
      <c r="L2788" s="13" t="s">
        <v>7098</v>
      </c>
      <c r="M2788" t="s">
        <v>290</v>
      </c>
      <c r="N2788" t="s">
        <v>291</v>
      </c>
      <c r="O2788" t="s">
        <v>520</v>
      </c>
      <c r="S2788" s="9"/>
      <c r="T2788">
        <v>10</v>
      </c>
      <c r="U2788" s="208" t="s">
        <v>18169</v>
      </c>
      <c r="V2788" s="14">
        <v>0</v>
      </c>
      <c r="W2788" s="14">
        <v>1</v>
      </c>
      <c r="X2788" s="109" t="s">
        <v>270</v>
      </c>
      <c r="Y2788">
        <v>98</v>
      </c>
      <c r="Z2788" t="s">
        <v>271</v>
      </c>
      <c r="AA2788">
        <f t="shared" si="43"/>
        <v>2</v>
      </c>
    </row>
    <row r="2789" spans="1:27" x14ac:dyDescent="0.2">
      <c r="A2789">
        <v>83</v>
      </c>
      <c r="B2789" s="1" t="s">
        <v>7088</v>
      </c>
      <c r="C2789" t="s">
        <v>657</v>
      </c>
      <c r="D2789" s="9" t="s">
        <v>7089</v>
      </c>
      <c r="E2789" s="9" t="s">
        <v>259</v>
      </c>
      <c r="F2789" s="9" t="s">
        <v>286</v>
      </c>
      <c r="G2789" s="10">
        <v>10</v>
      </c>
      <c r="H2789" s="10" t="s">
        <v>495</v>
      </c>
      <c r="I2789" s="10">
        <v>1945</v>
      </c>
      <c r="J2789" s="11" t="s">
        <v>7090</v>
      </c>
      <c r="K2789" s="12"/>
      <c r="L2789" s="13" t="s">
        <v>7091</v>
      </c>
      <c r="M2789" t="s">
        <v>753</v>
      </c>
      <c r="S2789" s="9"/>
      <c r="T2789">
        <v>10</v>
      </c>
      <c r="U2789" s="208" t="s">
        <v>18169</v>
      </c>
      <c r="V2789" s="14">
        <v>0</v>
      </c>
      <c r="W2789" s="14">
        <v>1</v>
      </c>
      <c r="X2789" s="109" t="s">
        <v>294</v>
      </c>
      <c r="Y2789" t="s">
        <v>7092</v>
      </c>
      <c r="Z2789" t="s">
        <v>271</v>
      </c>
      <c r="AA2789">
        <f t="shared" si="43"/>
        <v>3</v>
      </c>
    </row>
    <row r="2790" spans="1:27" x14ac:dyDescent="0.2">
      <c r="A2790">
        <v>6781</v>
      </c>
      <c r="B2790" s="1" t="s">
        <v>7099</v>
      </c>
      <c r="C2790" t="s">
        <v>3985</v>
      </c>
      <c r="D2790" s="9" t="s">
        <v>4636</v>
      </c>
      <c r="E2790" s="9" t="s">
        <v>259</v>
      </c>
      <c r="F2790" s="9" t="s">
        <v>532</v>
      </c>
      <c r="G2790" s="10">
        <v>10</v>
      </c>
      <c r="H2790" s="10" t="s">
        <v>495</v>
      </c>
      <c r="I2790" s="10">
        <v>1945</v>
      </c>
      <c r="J2790" s="11" t="s">
        <v>7090</v>
      </c>
      <c r="K2790" s="12"/>
      <c r="L2790" s="13" t="s">
        <v>7091</v>
      </c>
      <c r="M2790" t="s">
        <v>753</v>
      </c>
      <c r="S2790" s="9"/>
      <c r="T2790">
        <v>10</v>
      </c>
      <c r="U2790" s="208" t="s">
        <v>18169</v>
      </c>
      <c r="V2790" s="14">
        <v>0</v>
      </c>
      <c r="W2790" s="14">
        <v>1</v>
      </c>
      <c r="X2790" s="109" t="s">
        <v>294</v>
      </c>
      <c r="Y2790" t="s">
        <v>4636</v>
      </c>
      <c r="Z2790" t="s">
        <v>18167</v>
      </c>
      <c r="AA2790">
        <f t="shared" si="43"/>
        <v>1</v>
      </c>
    </row>
    <row r="2791" spans="1:27" x14ac:dyDescent="0.2">
      <c r="A2791">
        <v>6816</v>
      </c>
      <c r="B2791" s="1" t="s">
        <v>7100</v>
      </c>
      <c r="C2791" t="s">
        <v>3985</v>
      </c>
      <c r="D2791" s="9" t="s">
        <v>4636</v>
      </c>
      <c r="E2791" s="9" t="s">
        <v>259</v>
      </c>
      <c r="F2791" s="9" t="s">
        <v>532</v>
      </c>
      <c r="G2791" s="10">
        <v>10</v>
      </c>
      <c r="H2791" s="10" t="s">
        <v>495</v>
      </c>
      <c r="I2791" s="10">
        <v>1945</v>
      </c>
      <c r="J2791" s="11" t="s">
        <v>7090</v>
      </c>
      <c r="K2791" s="12"/>
      <c r="L2791" s="13" t="s">
        <v>7091</v>
      </c>
      <c r="M2791" t="s">
        <v>753</v>
      </c>
      <c r="S2791" s="9"/>
      <c r="T2791">
        <v>10</v>
      </c>
      <c r="U2791" s="208" t="s">
        <v>18169</v>
      </c>
      <c r="V2791" s="14">
        <v>0</v>
      </c>
      <c r="W2791" s="14">
        <v>1</v>
      </c>
      <c r="X2791" s="109" t="s">
        <v>294</v>
      </c>
      <c r="Y2791" t="s">
        <v>4636</v>
      </c>
      <c r="Z2791" t="s">
        <v>18167</v>
      </c>
      <c r="AA2791">
        <f t="shared" si="43"/>
        <v>1</v>
      </c>
    </row>
    <row r="2792" spans="1:27" x14ac:dyDescent="0.2">
      <c r="A2792">
        <v>6823</v>
      </c>
      <c r="B2792" s="1" t="s">
        <v>7101</v>
      </c>
      <c r="C2792" t="s">
        <v>3985</v>
      </c>
      <c r="D2792" s="9" t="s">
        <v>4636</v>
      </c>
      <c r="E2792" s="9" t="s">
        <v>259</v>
      </c>
      <c r="F2792" s="9" t="s">
        <v>532</v>
      </c>
      <c r="G2792" s="10">
        <v>10</v>
      </c>
      <c r="H2792" s="10" t="s">
        <v>495</v>
      </c>
      <c r="I2792" s="10">
        <v>1945</v>
      </c>
      <c r="J2792" s="11" t="s">
        <v>7090</v>
      </c>
      <c r="K2792" s="12"/>
      <c r="L2792" s="13" t="s">
        <v>7091</v>
      </c>
      <c r="M2792" t="s">
        <v>753</v>
      </c>
      <c r="S2792" s="9"/>
      <c r="T2792">
        <v>10</v>
      </c>
      <c r="U2792" s="208" t="s">
        <v>18169</v>
      </c>
      <c r="V2792" s="14">
        <v>0</v>
      </c>
      <c r="W2792" s="14">
        <v>1</v>
      </c>
      <c r="X2792" s="109" t="s">
        <v>294</v>
      </c>
      <c r="Y2792" t="s">
        <v>4636</v>
      </c>
      <c r="Z2792" t="s">
        <v>18167</v>
      </c>
      <c r="AA2792">
        <f t="shared" si="43"/>
        <v>1</v>
      </c>
    </row>
    <row r="2793" spans="1:27" x14ac:dyDescent="0.2">
      <c r="A2793">
        <v>6432</v>
      </c>
      <c r="B2793" s="1" t="s">
        <v>7106</v>
      </c>
      <c r="C2793" t="s">
        <v>1027</v>
      </c>
      <c r="D2793" s="9">
        <v>82</v>
      </c>
      <c r="E2793" s="9" t="s">
        <v>876</v>
      </c>
      <c r="F2793" s="9" t="s">
        <v>1416</v>
      </c>
      <c r="G2793" s="10">
        <v>11</v>
      </c>
      <c r="H2793" s="10" t="s">
        <v>495</v>
      </c>
      <c r="I2793" s="10">
        <v>1945</v>
      </c>
      <c r="J2793" s="11" t="s">
        <v>7103</v>
      </c>
      <c r="K2793" s="12"/>
      <c r="L2793" s="13" t="s">
        <v>7104</v>
      </c>
      <c r="M2793" t="s">
        <v>753</v>
      </c>
      <c r="S2793" s="9"/>
      <c r="T2793">
        <v>10</v>
      </c>
      <c r="U2793" s="208" t="s">
        <v>18169</v>
      </c>
      <c r="V2793" s="14">
        <v>0</v>
      </c>
      <c r="W2793" s="14">
        <v>1</v>
      </c>
      <c r="X2793" s="109" t="s">
        <v>270</v>
      </c>
      <c r="Y2793">
        <v>82</v>
      </c>
      <c r="Z2793" t="s">
        <v>1419</v>
      </c>
      <c r="AA2793">
        <f t="shared" si="43"/>
        <v>1</v>
      </c>
    </row>
    <row r="2794" spans="1:27" x14ac:dyDescent="0.2">
      <c r="A2794">
        <v>6784</v>
      </c>
      <c r="B2794" s="1" t="s">
        <v>7105</v>
      </c>
      <c r="C2794" t="s">
        <v>1798</v>
      </c>
      <c r="D2794" s="9">
        <v>684</v>
      </c>
      <c r="E2794" s="9" t="s">
        <v>876</v>
      </c>
      <c r="F2794" s="9" t="s">
        <v>260</v>
      </c>
      <c r="G2794" s="10">
        <v>11</v>
      </c>
      <c r="H2794" s="10" t="s">
        <v>495</v>
      </c>
      <c r="I2794" s="10">
        <v>1945</v>
      </c>
      <c r="J2794" s="11" t="s">
        <v>7103</v>
      </c>
      <c r="K2794" s="12"/>
      <c r="L2794" s="13" t="s">
        <v>7104</v>
      </c>
      <c r="M2794" t="s">
        <v>753</v>
      </c>
      <c r="S2794" s="9"/>
      <c r="T2794">
        <v>10</v>
      </c>
      <c r="U2794" s="208" t="s">
        <v>18169</v>
      </c>
      <c r="V2794" s="14">
        <v>0</v>
      </c>
      <c r="W2794" s="14">
        <v>1</v>
      </c>
      <c r="X2794" s="109" t="s">
        <v>270</v>
      </c>
      <c r="Y2794">
        <v>684</v>
      </c>
      <c r="Z2794" t="s">
        <v>271</v>
      </c>
      <c r="AA2794">
        <f t="shared" si="43"/>
        <v>1</v>
      </c>
    </row>
    <row r="2795" spans="1:27" x14ac:dyDescent="0.2">
      <c r="A2795">
        <v>1713</v>
      </c>
      <c r="B2795" s="1" t="s">
        <v>7102</v>
      </c>
      <c r="C2795" t="s">
        <v>1027</v>
      </c>
      <c r="D2795" s="9" t="s">
        <v>1232</v>
      </c>
      <c r="E2795" s="9" t="s">
        <v>876</v>
      </c>
      <c r="F2795" s="9" t="s">
        <v>1416</v>
      </c>
      <c r="G2795" s="10">
        <v>11</v>
      </c>
      <c r="H2795" s="10" t="s">
        <v>495</v>
      </c>
      <c r="I2795" s="10">
        <v>1945</v>
      </c>
      <c r="J2795" s="11" t="s">
        <v>7103</v>
      </c>
      <c r="K2795" s="12"/>
      <c r="L2795" s="13" t="s">
        <v>7104</v>
      </c>
      <c r="M2795" t="s">
        <v>753</v>
      </c>
      <c r="S2795" s="9"/>
      <c r="T2795">
        <v>10</v>
      </c>
      <c r="U2795" s="208" t="s">
        <v>18169</v>
      </c>
      <c r="V2795" s="14">
        <v>0</v>
      </c>
      <c r="W2795" s="14">
        <v>1</v>
      </c>
      <c r="X2795" s="109" t="e">
        <v>#N/A</v>
      </c>
      <c r="Y2795" t="s">
        <v>1232</v>
      </c>
      <c r="Z2795" t="s">
        <v>1419</v>
      </c>
      <c r="AA2795">
        <f t="shared" si="43"/>
        <v>1</v>
      </c>
    </row>
    <row r="2796" spans="1:27" x14ac:dyDescent="0.2">
      <c r="A2796">
        <v>3798</v>
      </c>
      <c r="B2796" s="1" t="s">
        <v>7112</v>
      </c>
      <c r="C2796" t="s">
        <v>1027</v>
      </c>
      <c r="D2796" s="9">
        <v>45</v>
      </c>
      <c r="E2796" s="9" t="s">
        <v>876</v>
      </c>
      <c r="F2796" s="9" t="s">
        <v>1416</v>
      </c>
      <c r="G2796" s="10">
        <v>12</v>
      </c>
      <c r="H2796" s="10" t="s">
        <v>495</v>
      </c>
      <c r="I2796" s="10">
        <v>1945</v>
      </c>
      <c r="J2796" s="11" t="s">
        <v>7109</v>
      </c>
      <c r="K2796" s="12" t="s">
        <v>237</v>
      </c>
      <c r="L2796" s="13" t="s">
        <v>7113</v>
      </c>
      <c r="M2796" t="s">
        <v>290</v>
      </c>
      <c r="N2796" t="s">
        <v>291</v>
      </c>
      <c r="O2796" t="s">
        <v>334</v>
      </c>
      <c r="S2796" s="9"/>
      <c r="T2796">
        <v>10</v>
      </c>
      <c r="U2796" s="208" t="s">
        <v>18169</v>
      </c>
      <c r="V2796" s="14">
        <v>0</v>
      </c>
      <c r="W2796" s="14">
        <v>1</v>
      </c>
      <c r="X2796" s="109" t="s">
        <v>270</v>
      </c>
      <c r="Y2796">
        <v>45</v>
      </c>
      <c r="Z2796" t="s">
        <v>1419</v>
      </c>
      <c r="AA2796">
        <f t="shared" si="43"/>
        <v>1</v>
      </c>
    </row>
    <row r="2797" spans="1:27" x14ac:dyDescent="0.2">
      <c r="A2797">
        <v>1824</v>
      </c>
      <c r="B2797" s="1" t="s">
        <v>7111</v>
      </c>
      <c r="C2797" t="s">
        <v>1027</v>
      </c>
      <c r="D2797" s="9">
        <v>235</v>
      </c>
      <c r="E2797" s="9" t="s">
        <v>259</v>
      </c>
      <c r="F2797" s="9" t="s">
        <v>883</v>
      </c>
      <c r="G2797" s="10">
        <v>12</v>
      </c>
      <c r="H2797" s="10" t="s">
        <v>495</v>
      </c>
      <c r="I2797" s="10">
        <v>1945</v>
      </c>
      <c r="J2797" s="11" t="s">
        <v>7109</v>
      </c>
      <c r="K2797" s="12"/>
      <c r="L2797" s="13" t="s">
        <v>7110</v>
      </c>
      <c r="M2797" t="s">
        <v>753</v>
      </c>
      <c r="S2797" s="9"/>
      <c r="T2797">
        <v>10</v>
      </c>
      <c r="U2797" s="208" t="s">
        <v>18169</v>
      </c>
      <c r="V2797" s="14">
        <v>0</v>
      </c>
      <c r="W2797" s="14">
        <v>1</v>
      </c>
      <c r="X2797" s="109" t="s">
        <v>270</v>
      </c>
      <c r="Y2797">
        <v>235</v>
      </c>
      <c r="Z2797" t="s">
        <v>1419</v>
      </c>
      <c r="AA2797">
        <f t="shared" si="43"/>
        <v>1</v>
      </c>
    </row>
    <row r="2798" spans="1:27" x14ac:dyDescent="0.2">
      <c r="A2798">
        <v>694</v>
      </c>
      <c r="B2798" s="1" t="s">
        <v>7107</v>
      </c>
      <c r="C2798" t="s">
        <v>3985</v>
      </c>
      <c r="D2798" s="9" t="s">
        <v>7108</v>
      </c>
      <c r="E2798" s="9" t="s">
        <v>259</v>
      </c>
      <c r="F2798" s="9" t="s">
        <v>532</v>
      </c>
      <c r="G2798" s="10">
        <v>12</v>
      </c>
      <c r="H2798" s="10" t="s">
        <v>495</v>
      </c>
      <c r="I2798" s="10">
        <v>1945</v>
      </c>
      <c r="J2798" s="11" t="s">
        <v>7109</v>
      </c>
      <c r="K2798" s="12"/>
      <c r="L2798" s="13" t="s">
        <v>7110</v>
      </c>
      <c r="M2798" t="s">
        <v>753</v>
      </c>
      <c r="S2798" s="9"/>
      <c r="T2798">
        <v>10</v>
      </c>
      <c r="U2798" s="208" t="s">
        <v>18169</v>
      </c>
      <c r="V2798" s="14">
        <v>0</v>
      </c>
      <c r="W2798" s="14">
        <v>1</v>
      </c>
      <c r="X2798" s="109" t="s">
        <v>294</v>
      </c>
      <c r="Y2798" t="s">
        <v>4636</v>
      </c>
      <c r="Z2798" t="s">
        <v>18167</v>
      </c>
      <c r="AA2798">
        <f t="shared" si="43"/>
        <v>5</v>
      </c>
    </row>
    <row r="2799" spans="1:27" x14ac:dyDescent="0.2">
      <c r="A2799">
        <v>4805</v>
      </c>
      <c r="B2799" s="1" t="s">
        <v>7120</v>
      </c>
      <c r="C2799" t="s">
        <v>2221</v>
      </c>
      <c r="D2799" s="9">
        <v>29</v>
      </c>
      <c r="E2799" s="9" t="s">
        <v>259</v>
      </c>
      <c r="F2799" s="9" t="s">
        <v>312</v>
      </c>
      <c r="G2799" s="10">
        <v>13</v>
      </c>
      <c r="H2799" s="10" t="s">
        <v>495</v>
      </c>
      <c r="I2799" s="10">
        <v>1945</v>
      </c>
      <c r="J2799" s="11" t="s">
        <v>7115</v>
      </c>
      <c r="K2799" s="12" t="s">
        <v>237</v>
      </c>
      <c r="L2799" s="13" t="s">
        <v>7659</v>
      </c>
      <c r="M2799" t="s">
        <v>290</v>
      </c>
      <c r="N2799" t="s">
        <v>291</v>
      </c>
      <c r="O2799" t="s">
        <v>3044</v>
      </c>
      <c r="S2799" s="9"/>
      <c r="T2799">
        <v>10</v>
      </c>
      <c r="U2799" s="208" t="s">
        <v>18169</v>
      </c>
      <c r="V2799" s="14">
        <v>0</v>
      </c>
      <c r="W2799" s="14">
        <v>1</v>
      </c>
      <c r="X2799" s="109" t="s">
        <v>270</v>
      </c>
      <c r="Y2799">
        <v>29</v>
      </c>
      <c r="Z2799" t="s">
        <v>505</v>
      </c>
      <c r="AA2799">
        <f t="shared" si="43"/>
        <v>1</v>
      </c>
    </row>
    <row r="2800" spans="1:27" x14ac:dyDescent="0.2">
      <c r="A2800">
        <v>3597</v>
      </c>
      <c r="B2800" s="1" t="s">
        <v>7114</v>
      </c>
      <c r="C2800" t="s">
        <v>507</v>
      </c>
      <c r="D2800" s="9" t="s">
        <v>7581</v>
      </c>
      <c r="E2800" s="9" t="s">
        <v>259</v>
      </c>
      <c r="F2800" s="9" t="s">
        <v>532</v>
      </c>
      <c r="G2800" s="10">
        <v>13</v>
      </c>
      <c r="H2800" s="10" t="s">
        <v>495</v>
      </c>
      <c r="I2800" s="10">
        <v>1945</v>
      </c>
      <c r="J2800" s="11" t="s">
        <v>7115</v>
      </c>
      <c r="K2800" s="12"/>
      <c r="L2800" s="13" t="s">
        <v>7116</v>
      </c>
      <c r="M2800" t="s">
        <v>753</v>
      </c>
      <c r="S2800" s="9"/>
      <c r="T2800">
        <v>10</v>
      </c>
      <c r="U2800" s="208" t="s">
        <v>18169</v>
      </c>
      <c r="V2800" s="14">
        <v>0</v>
      </c>
      <c r="W2800" s="14">
        <v>1</v>
      </c>
      <c r="X2800" s="109" t="s">
        <v>294</v>
      </c>
      <c r="Y2800" t="s">
        <v>4636</v>
      </c>
      <c r="Z2800" t="s">
        <v>18167</v>
      </c>
      <c r="AA2800">
        <f t="shared" si="43"/>
        <v>2</v>
      </c>
    </row>
    <row r="2801" spans="1:27" x14ac:dyDescent="0.2">
      <c r="A2801">
        <v>6845</v>
      </c>
      <c r="B2801" s="1" t="s">
        <v>7119</v>
      </c>
      <c r="C2801" t="s">
        <v>3985</v>
      </c>
      <c r="D2801" s="9" t="s">
        <v>4636</v>
      </c>
      <c r="E2801" s="9" t="s">
        <v>259</v>
      </c>
      <c r="F2801" s="9" t="s">
        <v>532</v>
      </c>
      <c r="G2801" s="10">
        <v>13</v>
      </c>
      <c r="H2801" s="10" t="s">
        <v>495</v>
      </c>
      <c r="I2801" s="10">
        <v>1945</v>
      </c>
      <c r="J2801" s="11" t="s">
        <v>7115</v>
      </c>
      <c r="K2801" s="12"/>
      <c r="L2801" s="13" t="s">
        <v>7656</v>
      </c>
      <c r="M2801" t="s">
        <v>753</v>
      </c>
      <c r="S2801" s="9"/>
      <c r="T2801">
        <v>10</v>
      </c>
      <c r="U2801" s="208" t="s">
        <v>18169</v>
      </c>
      <c r="V2801" s="14">
        <v>0</v>
      </c>
      <c r="W2801" s="14">
        <v>1</v>
      </c>
      <c r="X2801" s="109" t="s">
        <v>294</v>
      </c>
      <c r="Y2801" t="s">
        <v>4636</v>
      </c>
      <c r="Z2801" t="s">
        <v>18167</v>
      </c>
      <c r="AA2801">
        <f t="shared" si="43"/>
        <v>1</v>
      </c>
    </row>
    <row r="2802" spans="1:27" x14ac:dyDescent="0.2">
      <c r="A2802">
        <v>6856</v>
      </c>
      <c r="B2802" s="1" t="s">
        <v>7657</v>
      </c>
      <c r="C2802" t="s">
        <v>3985</v>
      </c>
      <c r="D2802" s="9" t="s">
        <v>4636</v>
      </c>
      <c r="E2802" s="9" t="s">
        <v>259</v>
      </c>
      <c r="F2802" s="9" t="s">
        <v>532</v>
      </c>
      <c r="G2802" s="10">
        <v>13</v>
      </c>
      <c r="H2802" s="10" t="s">
        <v>495</v>
      </c>
      <c r="I2802" s="10">
        <v>1945</v>
      </c>
      <c r="J2802" s="11" t="s">
        <v>7115</v>
      </c>
      <c r="K2802" s="12"/>
      <c r="L2802" s="13" t="s">
        <v>7656</v>
      </c>
      <c r="M2802" t="s">
        <v>753</v>
      </c>
      <c r="S2802" s="9"/>
      <c r="T2802">
        <v>10</v>
      </c>
      <c r="U2802" s="208" t="s">
        <v>18169</v>
      </c>
      <c r="V2802" s="14">
        <v>0</v>
      </c>
      <c r="W2802" s="14">
        <v>1</v>
      </c>
      <c r="X2802" s="109" t="s">
        <v>294</v>
      </c>
      <c r="Y2802" t="s">
        <v>4636</v>
      </c>
      <c r="Z2802" t="s">
        <v>18167</v>
      </c>
      <c r="AA2802">
        <f t="shared" si="43"/>
        <v>1</v>
      </c>
    </row>
    <row r="2803" spans="1:27" x14ac:dyDescent="0.2">
      <c r="A2803">
        <v>1728</v>
      </c>
      <c r="B2803" s="1" t="s">
        <v>7117</v>
      </c>
      <c r="C2803" t="s">
        <v>2040</v>
      </c>
      <c r="D2803" s="9" t="s">
        <v>4782</v>
      </c>
      <c r="E2803" s="9" t="s">
        <v>259</v>
      </c>
      <c r="F2803" s="9" t="s">
        <v>721</v>
      </c>
      <c r="G2803" s="10">
        <v>13</v>
      </c>
      <c r="H2803" s="10" t="s">
        <v>495</v>
      </c>
      <c r="I2803" s="10">
        <v>1945</v>
      </c>
      <c r="J2803" s="11" t="s">
        <v>7115</v>
      </c>
      <c r="K2803" s="12"/>
      <c r="L2803" s="13" t="s">
        <v>7118</v>
      </c>
      <c r="M2803" t="s">
        <v>753</v>
      </c>
      <c r="S2803" s="9"/>
      <c r="T2803">
        <v>10</v>
      </c>
      <c r="U2803" s="208" t="s">
        <v>18169</v>
      </c>
      <c r="V2803" s="14">
        <v>0</v>
      </c>
      <c r="W2803" s="14">
        <v>1</v>
      </c>
      <c r="X2803" s="109" t="s">
        <v>270</v>
      </c>
      <c r="Y2803">
        <v>128</v>
      </c>
      <c r="Z2803" t="s">
        <v>271</v>
      </c>
      <c r="AA2803">
        <f t="shared" si="43"/>
        <v>2</v>
      </c>
    </row>
    <row r="2804" spans="1:27" x14ac:dyDescent="0.2">
      <c r="A2804">
        <v>6407</v>
      </c>
      <c r="B2804" s="1" t="s">
        <v>7658</v>
      </c>
      <c r="C2804" t="s">
        <v>1027</v>
      </c>
      <c r="D2804" s="9">
        <v>47</v>
      </c>
      <c r="E2804" s="9" t="s">
        <v>876</v>
      </c>
      <c r="F2804" s="9" t="s">
        <v>1416</v>
      </c>
      <c r="G2804" s="10">
        <v>13</v>
      </c>
      <c r="H2804" s="10" t="s">
        <v>495</v>
      </c>
      <c r="I2804" s="10">
        <v>1945</v>
      </c>
      <c r="J2804" s="11" t="s">
        <v>7115</v>
      </c>
      <c r="K2804" s="12"/>
      <c r="L2804" s="13" t="s">
        <v>7656</v>
      </c>
      <c r="M2804" t="s">
        <v>753</v>
      </c>
      <c r="S2804" s="9"/>
      <c r="T2804">
        <v>10</v>
      </c>
      <c r="U2804" s="208" t="s">
        <v>18169</v>
      </c>
      <c r="V2804" s="14">
        <v>0</v>
      </c>
      <c r="W2804" s="14">
        <v>1</v>
      </c>
      <c r="X2804" s="109" t="s">
        <v>270</v>
      </c>
      <c r="Y2804">
        <v>47</v>
      </c>
      <c r="Z2804" t="s">
        <v>1419</v>
      </c>
      <c r="AA2804">
        <f t="shared" si="43"/>
        <v>1</v>
      </c>
    </row>
    <row r="2805" spans="1:27" x14ac:dyDescent="0.2">
      <c r="A2805">
        <v>4838</v>
      </c>
      <c r="B2805" s="1" t="s">
        <v>7660</v>
      </c>
      <c r="C2805" t="s">
        <v>1798</v>
      </c>
      <c r="D2805" s="9" t="s">
        <v>18386</v>
      </c>
      <c r="E2805" s="9" t="s">
        <v>2806</v>
      </c>
      <c r="F2805" s="9"/>
      <c r="G2805" s="10">
        <v>14</v>
      </c>
      <c r="H2805" s="10" t="s">
        <v>495</v>
      </c>
      <c r="I2805" s="10">
        <v>1945</v>
      </c>
      <c r="J2805" s="11" t="s">
        <v>7661</v>
      </c>
      <c r="K2805" s="12" t="s">
        <v>237</v>
      </c>
      <c r="L2805" s="13" t="s">
        <v>7662</v>
      </c>
      <c r="M2805" t="s">
        <v>290</v>
      </c>
      <c r="N2805" t="s">
        <v>291</v>
      </c>
      <c r="O2805" t="s">
        <v>635</v>
      </c>
      <c r="S2805" s="9"/>
      <c r="T2805">
        <v>10</v>
      </c>
      <c r="U2805" s="208" t="s">
        <v>18169</v>
      </c>
      <c r="V2805" s="14">
        <v>0</v>
      </c>
      <c r="W2805" s="14">
        <v>1</v>
      </c>
      <c r="X2805" s="109" t="e">
        <v>#N/A</v>
      </c>
      <c r="Y2805" s="9" t="s">
        <v>18386</v>
      </c>
      <c r="Z2805" t="s">
        <v>271</v>
      </c>
      <c r="AA2805">
        <f t="shared" si="43"/>
        <v>1</v>
      </c>
    </row>
    <row r="2806" spans="1:27" x14ac:dyDescent="0.2">
      <c r="A2806">
        <v>1798</v>
      </c>
      <c r="B2806" s="1" t="s">
        <v>7663</v>
      </c>
      <c r="C2806" t="s">
        <v>1027</v>
      </c>
      <c r="D2806" s="9" t="s">
        <v>7664</v>
      </c>
      <c r="E2806" s="9" t="s">
        <v>259</v>
      </c>
      <c r="F2806" s="9" t="s">
        <v>1416</v>
      </c>
      <c r="G2806" s="10">
        <v>15</v>
      </c>
      <c r="H2806" s="10" t="s">
        <v>495</v>
      </c>
      <c r="I2806" s="10">
        <v>1945</v>
      </c>
      <c r="J2806" s="11" t="s">
        <v>7665</v>
      </c>
      <c r="K2806" s="12" t="s">
        <v>237</v>
      </c>
      <c r="L2806" s="13" t="s">
        <v>6836</v>
      </c>
      <c r="M2806" t="s">
        <v>290</v>
      </c>
      <c r="N2806" t="s">
        <v>291</v>
      </c>
      <c r="O2806" t="s">
        <v>1087</v>
      </c>
      <c r="S2806" s="9"/>
      <c r="T2806">
        <v>10</v>
      </c>
      <c r="U2806" s="208" t="s">
        <v>18169</v>
      </c>
      <c r="V2806" s="14">
        <v>0</v>
      </c>
      <c r="W2806" s="14">
        <v>1</v>
      </c>
      <c r="X2806" s="109" t="s">
        <v>270</v>
      </c>
      <c r="Y2806">
        <v>305</v>
      </c>
      <c r="Z2806" t="s">
        <v>271</v>
      </c>
      <c r="AA2806">
        <f t="shared" si="43"/>
        <v>3</v>
      </c>
    </row>
    <row r="2807" spans="1:27" x14ac:dyDescent="0.2">
      <c r="A2807">
        <v>1289</v>
      </c>
      <c r="B2807" s="1" t="s">
        <v>6837</v>
      </c>
      <c r="C2807" t="s">
        <v>1027</v>
      </c>
      <c r="D2807" s="9" t="s">
        <v>6838</v>
      </c>
      <c r="E2807" s="9" t="s">
        <v>259</v>
      </c>
      <c r="F2807" s="9" t="s">
        <v>413</v>
      </c>
      <c r="G2807" s="10">
        <v>16</v>
      </c>
      <c r="H2807" s="10" t="s">
        <v>495</v>
      </c>
      <c r="I2807" s="10">
        <v>1945</v>
      </c>
      <c r="J2807" s="11" t="s">
        <v>6839</v>
      </c>
      <c r="K2807" s="12" t="s">
        <v>237</v>
      </c>
      <c r="L2807" s="13" t="s">
        <v>6840</v>
      </c>
      <c r="M2807" t="s">
        <v>290</v>
      </c>
      <c r="N2807" t="s">
        <v>291</v>
      </c>
      <c r="O2807" t="s">
        <v>7239</v>
      </c>
      <c r="S2807" s="9"/>
      <c r="T2807">
        <v>10</v>
      </c>
      <c r="U2807" s="208" t="s">
        <v>18169</v>
      </c>
      <c r="V2807" s="14">
        <v>0</v>
      </c>
      <c r="W2807" s="14">
        <v>1</v>
      </c>
      <c r="X2807" s="109" t="s">
        <v>270</v>
      </c>
      <c r="Y2807">
        <v>515</v>
      </c>
      <c r="Z2807" t="s">
        <v>271</v>
      </c>
      <c r="AA2807">
        <f t="shared" si="43"/>
        <v>3</v>
      </c>
    </row>
    <row r="2808" spans="1:27" x14ac:dyDescent="0.2">
      <c r="A2808">
        <v>497</v>
      </c>
      <c r="B2808" s="1" t="s">
        <v>6841</v>
      </c>
      <c r="C2808" t="s">
        <v>341</v>
      </c>
      <c r="D2808" s="9" t="s">
        <v>6842</v>
      </c>
      <c r="E2808" s="9" t="s">
        <v>259</v>
      </c>
      <c r="F2808" s="9" t="s">
        <v>721</v>
      </c>
      <c r="G2808" s="10">
        <v>17</v>
      </c>
      <c r="H2808" s="10" t="s">
        <v>495</v>
      </c>
      <c r="I2808" s="10">
        <v>1945</v>
      </c>
      <c r="J2808" s="11" t="s">
        <v>6843</v>
      </c>
      <c r="K2808" s="12" t="s">
        <v>237</v>
      </c>
      <c r="L2808" s="13" t="s">
        <v>6844</v>
      </c>
      <c r="M2808" t="s">
        <v>290</v>
      </c>
      <c r="N2808" t="s">
        <v>291</v>
      </c>
      <c r="O2808" t="s">
        <v>6778</v>
      </c>
      <c r="S2808" s="9"/>
      <c r="T2808">
        <v>10</v>
      </c>
      <c r="U2808" s="208" t="s">
        <v>18169</v>
      </c>
      <c r="V2808" s="14">
        <v>0</v>
      </c>
      <c r="W2808" s="14">
        <v>1</v>
      </c>
      <c r="X2808" s="109" t="s">
        <v>270</v>
      </c>
      <c r="Y2808">
        <v>109</v>
      </c>
      <c r="Z2808" t="s">
        <v>271</v>
      </c>
      <c r="AA2808">
        <f t="shared" si="43"/>
        <v>5</v>
      </c>
    </row>
    <row r="2809" spans="1:27" x14ac:dyDescent="0.2">
      <c r="A2809">
        <v>5316</v>
      </c>
      <c r="B2809" s="1" t="s">
        <v>6845</v>
      </c>
      <c r="C2809" t="s">
        <v>1523</v>
      </c>
      <c r="D2809" s="9" t="s">
        <v>6846</v>
      </c>
      <c r="E2809" s="9" t="s">
        <v>259</v>
      </c>
      <c r="F2809" s="9" t="s">
        <v>312</v>
      </c>
      <c r="G2809" s="10">
        <v>17</v>
      </c>
      <c r="H2809" s="10" t="s">
        <v>495</v>
      </c>
      <c r="I2809" s="10">
        <v>1945</v>
      </c>
      <c r="J2809" s="11" t="s">
        <v>6843</v>
      </c>
      <c r="K2809" s="12"/>
      <c r="L2809" s="13" t="s">
        <v>6847</v>
      </c>
      <c r="M2809" t="s">
        <v>753</v>
      </c>
      <c r="S2809" s="9"/>
      <c r="T2809">
        <v>10</v>
      </c>
      <c r="U2809" s="208" t="s">
        <v>18169</v>
      </c>
      <c r="V2809" s="14">
        <v>0</v>
      </c>
      <c r="W2809" s="14">
        <v>1</v>
      </c>
      <c r="X2809" s="109" t="s">
        <v>270</v>
      </c>
      <c r="Y2809">
        <v>409</v>
      </c>
      <c r="Z2809" t="s">
        <v>505</v>
      </c>
      <c r="AA2809">
        <f t="shared" si="43"/>
        <v>2</v>
      </c>
    </row>
    <row r="2810" spans="1:27" x14ac:dyDescent="0.2">
      <c r="A2810">
        <v>6489</v>
      </c>
      <c r="B2810" s="1" t="s">
        <v>6856</v>
      </c>
      <c r="C2810" t="s">
        <v>2221</v>
      </c>
      <c r="D2810" s="9">
        <v>151</v>
      </c>
      <c r="E2810" s="9" t="s">
        <v>259</v>
      </c>
      <c r="F2810" s="9" t="s">
        <v>312</v>
      </c>
      <c r="G2810" s="10">
        <v>18</v>
      </c>
      <c r="H2810" s="10" t="s">
        <v>495</v>
      </c>
      <c r="I2810" s="10">
        <v>1945</v>
      </c>
      <c r="J2810" s="11" t="s">
        <v>6850</v>
      </c>
      <c r="K2810" s="12" t="s">
        <v>237</v>
      </c>
      <c r="L2810" s="13" t="s">
        <v>7453</v>
      </c>
      <c r="M2810" t="s">
        <v>290</v>
      </c>
      <c r="N2810" t="s">
        <v>291</v>
      </c>
      <c r="O2810" t="s">
        <v>1350</v>
      </c>
      <c r="S2810" s="9"/>
      <c r="T2810">
        <v>10</v>
      </c>
      <c r="U2810" s="208" t="s">
        <v>18169</v>
      </c>
      <c r="V2810" s="14">
        <v>0</v>
      </c>
      <c r="W2810" s="14">
        <v>1</v>
      </c>
      <c r="X2810" s="109" t="s">
        <v>270</v>
      </c>
      <c r="Y2810">
        <v>151</v>
      </c>
      <c r="Z2810" t="s">
        <v>505</v>
      </c>
      <c r="AA2810">
        <f t="shared" si="43"/>
        <v>1</v>
      </c>
    </row>
    <row r="2811" spans="1:27" x14ac:dyDescent="0.2">
      <c r="A2811">
        <v>26</v>
      </c>
      <c r="B2811" s="1" t="s">
        <v>6848</v>
      </c>
      <c r="C2811" t="s">
        <v>2040</v>
      </c>
      <c r="D2811" s="9" t="s">
        <v>6849</v>
      </c>
      <c r="E2811" s="9" t="s">
        <v>259</v>
      </c>
      <c r="F2811" s="9" t="s">
        <v>721</v>
      </c>
      <c r="G2811" s="10">
        <v>18</v>
      </c>
      <c r="H2811" s="10" t="s">
        <v>495</v>
      </c>
      <c r="I2811" s="10">
        <v>1945</v>
      </c>
      <c r="J2811" s="11" t="s">
        <v>6850</v>
      </c>
      <c r="K2811" s="12" t="s">
        <v>415</v>
      </c>
      <c r="L2811" s="13" t="s">
        <v>6851</v>
      </c>
      <c r="M2811" t="s">
        <v>290</v>
      </c>
      <c r="N2811" t="s">
        <v>291</v>
      </c>
      <c r="O2811" t="s">
        <v>323</v>
      </c>
      <c r="S2811" s="9"/>
      <c r="T2811">
        <v>10</v>
      </c>
      <c r="U2811" s="208" t="s">
        <v>18169</v>
      </c>
      <c r="V2811" s="14">
        <v>0</v>
      </c>
      <c r="W2811" s="14">
        <v>1</v>
      </c>
      <c r="X2811" s="109" t="s">
        <v>270</v>
      </c>
      <c r="Y2811">
        <v>139</v>
      </c>
      <c r="Z2811" t="s">
        <v>271</v>
      </c>
      <c r="AA2811">
        <f t="shared" si="43"/>
        <v>4</v>
      </c>
    </row>
    <row r="2812" spans="1:27" x14ac:dyDescent="0.2">
      <c r="A2812">
        <v>1541</v>
      </c>
      <c r="B2812" s="1" t="s">
        <v>6854</v>
      </c>
      <c r="C2812" t="s">
        <v>3985</v>
      </c>
      <c r="D2812" s="9">
        <v>614</v>
      </c>
      <c r="E2812" s="9"/>
      <c r="F2812" s="9" t="s">
        <v>721</v>
      </c>
      <c r="G2812" s="10">
        <v>18</v>
      </c>
      <c r="H2812" s="10" t="s">
        <v>495</v>
      </c>
      <c r="I2812" s="10">
        <v>1945</v>
      </c>
      <c r="J2812" s="11" t="s">
        <v>6850</v>
      </c>
      <c r="K2812" s="12"/>
      <c r="L2812" s="13" t="s">
        <v>6855</v>
      </c>
      <c r="M2812" t="s">
        <v>753</v>
      </c>
      <c r="S2812" s="9"/>
      <c r="T2812">
        <v>10</v>
      </c>
      <c r="U2812" s="208" t="s">
        <v>18169</v>
      </c>
      <c r="V2812" s="14">
        <v>0</v>
      </c>
      <c r="W2812" s="14">
        <v>1</v>
      </c>
      <c r="X2812" s="109" t="s">
        <v>270</v>
      </c>
      <c r="Y2812">
        <v>614</v>
      </c>
      <c r="Z2812" t="s">
        <v>18167</v>
      </c>
      <c r="AA2812">
        <f t="shared" si="43"/>
        <v>1</v>
      </c>
    </row>
    <row r="2813" spans="1:27" x14ac:dyDescent="0.2">
      <c r="A2813">
        <v>1235</v>
      </c>
      <c r="B2813" s="1" t="s">
        <v>6852</v>
      </c>
      <c r="C2813" t="s">
        <v>3985</v>
      </c>
      <c r="D2813" s="9" t="s">
        <v>1888</v>
      </c>
      <c r="E2813" s="9" t="s">
        <v>259</v>
      </c>
      <c r="F2813" s="9" t="s">
        <v>1885</v>
      </c>
      <c r="G2813" s="10">
        <v>18</v>
      </c>
      <c r="H2813" s="10" t="s">
        <v>495</v>
      </c>
      <c r="I2813" s="10">
        <v>1945</v>
      </c>
      <c r="J2813" s="11" t="s">
        <v>6850</v>
      </c>
      <c r="K2813" s="12"/>
      <c r="L2813" s="13" t="s">
        <v>6853</v>
      </c>
      <c r="M2813" t="s">
        <v>334</v>
      </c>
      <c r="S2813" s="9"/>
      <c r="T2813">
        <v>10</v>
      </c>
      <c r="U2813" s="208" t="s">
        <v>18169</v>
      </c>
      <c r="V2813" s="14">
        <v>0</v>
      </c>
      <c r="W2813" s="14">
        <v>0</v>
      </c>
      <c r="X2813" s="109" t="e">
        <v>#N/A</v>
      </c>
      <c r="Y2813" t="s">
        <v>1888</v>
      </c>
      <c r="Z2813" t="s">
        <v>18167</v>
      </c>
      <c r="AA2813">
        <f t="shared" si="43"/>
        <v>1</v>
      </c>
    </row>
    <row r="2814" spans="1:27" x14ac:dyDescent="0.2">
      <c r="A2814">
        <v>1837</v>
      </c>
      <c r="B2814" s="1" t="s">
        <v>7454</v>
      </c>
      <c r="C2814" t="s">
        <v>284</v>
      </c>
      <c r="D2814" s="9" t="s">
        <v>7455</v>
      </c>
      <c r="E2814" s="9" t="s">
        <v>259</v>
      </c>
      <c r="F2814" s="9" t="s">
        <v>532</v>
      </c>
      <c r="G2814" s="10">
        <v>19</v>
      </c>
      <c r="H2814" s="10" t="s">
        <v>495</v>
      </c>
      <c r="I2814" s="10">
        <v>1945</v>
      </c>
      <c r="J2814" s="11" t="s">
        <v>7456</v>
      </c>
      <c r="K2814" s="12"/>
      <c r="L2814" s="13" t="s">
        <v>7457</v>
      </c>
      <c r="M2814" t="s">
        <v>753</v>
      </c>
      <c r="S2814" s="9"/>
      <c r="T2814">
        <v>10</v>
      </c>
      <c r="U2814" s="208" t="s">
        <v>18169</v>
      </c>
      <c r="V2814" s="14">
        <v>0</v>
      </c>
      <c r="W2814" s="14">
        <v>1</v>
      </c>
      <c r="X2814" s="109" t="s">
        <v>294</v>
      </c>
      <c r="Y2814" t="s">
        <v>1242</v>
      </c>
      <c r="Z2814" t="s">
        <v>271</v>
      </c>
      <c r="AA2814">
        <f t="shared" si="43"/>
        <v>3</v>
      </c>
    </row>
    <row r="2815" spans="1:27" x14ac:dyDescent="0.2">
      <c r="A2815">
        <v>6388</v>
      </c>
      <c r="B2815" s="1" t="s">
        <v>7458</v>
      </c>
      <c r="C2815" t="s">
        <v>1027</v>
      </c>
      <c r="D2815" s="9">
        <v>84</v>
      </c>
      <c r="E2815" s="9" t="s">
        <v>876</v>
      </c>
      <c r="F2815" s="9" t="s">
        <v>1416</v>
      </c>
      <c r="G2815" s="10">
        <v>20</v>
      </c>
      <c r="H2815" s="10" t="s">
        <v>495</v>
      </c>
      <c r="I2815" s="10">
        <v>1945</v>
      </c>
      <c r="J2815" s="11" t="s">
        <v>7459</v>
      </c>
      <c r="K2815" s="12" t="s">
        <v>237</v>
      </c>
      <c r="L2815" s="13" t="s">
        <v>7460</v>
      </c>
      <c r="M2815" t="s">
        <v>290</v>
      </c>
      <c r="N2815" t="s">
        <v>291</v>
      </c>
      <c r="O2815" t="s">
        <v>480</v>
      </c>
      <c r="S2815" s="9"/>
      <c r="T2815">
        <v>10</v>
      </c>
      <c r="U2815" s="208" t="s">
        <v>18169</v>
      </c>
      <c r="V2815" s="14">
        <v>0</v>
      </c>
      <c r="W2815" s="14">
        <v>1</v>
      </c>
      <c r="X2815" s="109" t="s">
        <v>270</v>
      </c>
      <c r="Y2815">
        <v>84</v>
      </c>
      <c r="Z2815" t="s">
        <v>1419</v>
      </c>
      <c r="AA2815">
        <f t="shared" si="43"/>
        <v>1</v>
      </c>
    </row>
    <row r="2816" spans="1:27" x14ac:dyDescent="0.2">
      <c r="A2816">
        <v>6785</v>
      </c>
      <c r="B2816" s="1" t="s">
        <v>7461</v>
      </c>
      <c r="C2816" t="s">
        <v>1798</v>
      </c>
      <c r="D2816" s="9">
        <v>684</v>
      </c>
      <c r="E2816" s="9" t="s">
        <v>876</v>
      </c>
      <c r="F2816" s="9" t="s">
        <v>260</v>
      </c>
      <c r="G2816" s="10">
        <v>21</v>
      </c>
      <c r="H2816" s="10" t="s">
        <v>495</v>
      </c>
      <c r="I2816" s="10">
        <v>1945</v>
      </c>
      <c r="J2816" s="11" t="s">
        <v>7462</v>
      </c>
      <c r="K2816" s="12" t="s">
        <v>237</v>
      </c>
      <c r="L2816" s="13" t="s">
        <v>7463</v>
      </c>
      <c r="M2816" t="s">
        <v>290</v>
      </c>
      <c r="N2816" t="s">
        <v>291</v>
      </c>
      <c r="O2816" t="s">
        <v>292</v>
      </c>
      <c r="S2816" s="9"/>
      <c r="T2816">
        <v>10</v>
      </c>
      <c r="U2816" s="208" t="s">
        <v>18169</v>
      </c>
      <c r="V2816" s="14">
        <v>0</v>
      </c>
      <c r="W2816" s="14">
        <v>1</v>
      </c>
      <c r="X2816" s="109" t="s">
        <v>270</v>
      </c>
      <c r="Y2816">
        <v>684</v>
      </c>
      <c r="Z2816" t="s">
        <v>271</v>
      </c>
      <c r="AA2816">
        <f t="shared" si="43"/>
        <v>1</v>
      </c>
    </row>
    <row r="2817" spans="1:27" x14ac:dyDescent="0.2">
      <c r="A2817">
        <v>6786</v>
      </c>
      <c r="B2817" s="1" t="s">
        <v>7464</v>
      </c>
      <c r="C2817" t="s">
        <v>1798</v>
      </c>
      <c r="D2817" s="9">
        <v>684</v>
      </c>
      <c r="E2817" s="9" t="s">
        <v>876</v>
      </c>
      <c r="F2817" s="9" t="s">
        <v>260</v>
      </c>
      <c r="G2817" s="10">
        <v>21</v>
      </c>
      <c r="H2817" s="10" t="s">
        <v>495</v>
      </c>
      <c r="I2817" s="10">
        <v>1945</v>
      </c>
      <c r="J2817" s="11" t="s">
        <v>7462</v>
      </c>
      <c r="K2817" s="12" t="s">
        <v>237</v>
      </c>
      <c r="L2817" s="13" t="s">
        <v>7465</v>
      </c>
      <c r="M2817" t="s">
        <v>290</v>
      </c>
      <c r="N2817" t="s">
        <v>291</v>
      </c>
      <c r="O2817" t="s">
        <v>17896</v>
      </c>
      <c r="S2817" s="9"/>
      <c r="T2817">
        <v>10</v>
      </c>
      <c r="U2817" s="208" t="s">
        <v>18169</v>
      </c>
      <c r="V2817" s="14">
        <v>0</v>
      </c>
      <c r="W2817" s="14">
        <v>1</v>
      </c>
      <c r="X2817" s="109" t="s">
        <v>270</v>
      </c>
      <c r="Y2817">
        <v>684</v>
      </c>
      <c r="Z2817" t="s">
        <v>271</v>
      </c>
      <c r="AA2817">
        <f t="shared" si="43"/>
        <v>1</v>
      </c>
    </row>
    <row r="2818" spans="1:27" x14ac:dyDescent="0.2">
      <c r="A2818">
        <v>4859</v>
      </c>
      <c r="B2818" s="1" t="s">
        <v>7466</v>
      </c>
      <c r="C2818" t="s">
        <v>3985</v>
      </c>
      <c r="D2818" s="9"/>
      <c r="E2818" s="9"/>
      <c r="F2818" s="9"/>
      <c r="G2818" s="10">
        <v>22</v>
      </c>
      <c r="H2818" s="10" t="s">
        <v>495</v>
      </c>
      <c r="I2818" s="10">
        <v>1945</v>
      </c>
      <c r="J2818" s="11" t="s">
        <v>7467</v>
      </c>
      <c r="K2818" s="12"/>
      <c r="L2818" s="13" t="s">
        <v>7468</v>
      </c>
      <c r="M2818" t="s">
        <v>753</v>
      </c>
      <c r="S2818" s="9"/>
      <c r="T2818">
        <v>10</v>
      </c>
      <c r="U2818" s="208" t="s">
        <v>18169</v>
      </c>
      <c r="V2818" s="14">
        <v>0</v>
      </c>
      <c r="W2818" s="14">
        <v>1</v>
      </c>
      <c r="X2818" s="109" t="e">
        <v>#N/A</v>
      </c>
      <c r="Y2818" t="s">
        <v>334</v>
      </c>
      <c r="Z2818" t="s">
        <v>18167</v>
      </c>
      <c r="AA2818">
        <f t="shared" ref="AA2818:AA2881" si="44">LEN(D2818)-LEN(SUBSTITUTE(D2818,"/",""))+1</f>
        <v>1</v>
      </c>
    </row>
    <row r="2819" spans="1:27" x14ac:dyDescent="0.2">
      <c r="A2819">
        <v>2485</v>
      </c>
      <c r="B2819" s="1" t="s">
        <v>7469</v>
      </c>
      <c r="C2819" t="s">
        <v>3985</v>
      </c>
      <c r="D2819" s="9" t="s">
        <v>7470</v>
      </c>
      <c r="E2819" s="9" t="s">
        <v>259</v>
      </c>
      <c r="F2819" s="9" t="s">
        <v>1885</v>
      </c>
      <c r="G2819" s="10">
        <v>23</v>
      </c>
      <c r="H2819" s="10" t="s">
        <v>495</v>
      </c>
      <c r="I2819" s="10">
        <v>1945</v>
      </c>
      <c r="J2819" s="11" t="s">
        <v>7471</v>
      </c>
      <c r="K2819" s="12"/>
      <c r="L2819" s="13" t="s">
        <v>7472</v>
      </c>
      <c r="M2819" t="s">
        <v>781</v>
      </c>
      <c r="S2819" s="9"/>
      <c r="T2819">
        <v>10</v>
      </c>
      <c r="U2819" s="208" t="s">
        <v>18169</v>
      </c>
      <c r="V2819" s="14">
        <v>0</v>
      </c>
      <c r="W2819" s="14">
        <v>1</v>
      </c>
      <c r="X2819" s="109" t="s">
        <v>270</v>
      </c>
      <c r="Y2819" t="s">
        <v>7679</v>
      </c>
      <c r="Z2819" t="s">
        <v>18167</v>
      </c>
      <c r="AA2819">
        <f t="shared" si="44"/>
        <v>2</v>
      </c>
    </row>
    <row r="2820" spans="1:27" x14ac:dyDescent="0.2">
      <c r="A2820">
        <v>1572</v>
      </c>
      <c r="B2820" s="1" t="s">
        <v>7473</v>
      </c>
      <c r="C2820" t="s">
        <v>3985</v>
      </c>
      <c r="D2820" s="9" t="s">
        <v>7474</v>
      </c>
      <c r="E2820" s="9" t="s">
        <v>259</v>
      </c>
      <c r="F2820" s="9" t="s">
        <v>1885</v>
      </c>
      <c r="G2820" s="10">
        <v>23</v>
      </c>
      <c r="H2820" s="10" t="s">
        <v>495</v>
      </c>
      <c r="I2820" s="10">
        <v>1945</v>
      </c>
      <c r="J2820" s="11" t="s">
        <v>7471</v>
      </c>
      <c r="K2820" s="12"/>
      <c r="L2820" s="13" t="s">
        <v>7472</v>
      </c>
      <c r="M2820" t="s">
        <v>781</v>
      </c>
      <c r="S2820" s="9"/>
      <c r="T2820">
        <v>10</v>
      </c>
      <c r="U2820" s="208" t="s">
        <v>18169</v>
      </c>
      <c r="V2820" s="14">
        <v>0</v>
      </c>
      <c r="W2820" s="14">
        <v>1</v>
      </c>
      <c r="X2820" s="109" t="e">
        <v>#N/A</v>
      </c>
      <c r="Y2820" t="s">
        <v>1888</v>
      </c>
      <c r="Z2820" t="s">
        <v>18167</v>
      </c>
      <c r="AA2820">
        <f t="shared" si="44"/>
        <v>2</v>
      </c>
    </row>
    <row r="2821" spans="1:27" x14ac:dyDescent="0.2">
      <c r="A2821">
        <v>4751</v>
      </c>
      <c r="B2821" s="1" t="s">
        <v>7475</v>
      </c>
      <c r="C2821" t="s">
        <v>1027</v>
      </c>
      <c r="D2821" s="9">
        <v>82</v>
      </c>
      <c r="E2821" s="9" t="s">
        <v>876</v>
      </c>
      <c r="F2821" s="9" t="s">
        <v>1416</v>
      </c>
      <c r="G2821" s="10">
        <v>24</v>
      </c>
      <c r="H2821" s="10" t="s">
        <v>495</v>
      </c>
      <c r="I2821" s="10">
        <v>1945</v>
      </c>
      <c r="J2821" s="11" t="s">
        <v>7476</v>
      </c>
      <c r="K2821" s="12" t="s">
        <v>415</v>
      </c>
      <c r="L2821" s="13" t="s">
        <v>7477</v>
      </c>
      <c r="M2821" t="s">
        <v>290</v>
      </c>
      <c r="N2821" t="s">
        <v>291</v>
      </c>
      <c r="O2821" t="s">
        <v>646</v>
      </c>
      <c r="S2821" s="9"/>
      <c r="T2821">
        <v>10</v>
      </c>
      <c r="U2821" s="208" t="s">
        <v>18169</v>
      </c>
      <c r="V2821" s="14">
        <v>0</v>
      </c>
      <c r="W2821" s="14">
        <v>1</v>
      </c>
      <c r="X2821" s="109" t="s">
        <v>270</v>
      </c>
      <c r="Y2821">
        <v>82</v>
      </c>
      <c r="Z2821" t="s">
        <v>1419</v>
      </c>
      <c r="AA2821">
        <f t="shared" si="44"/>
        <v>1</v>
      </c>
    </row>
    <row r="2822" spans="1:27" x14ac:dyDescent="0.2">
      <c r="A2822">
        <v>1686</v>
      </c>
      <c r="B2822" s="1" t="s">
        <v>7478</v>
      </c>
      <c r="C2822" t="s">
        <v>341</v>
      </c>
      <c r="D2822" s="9" t="s">
        <v>7479</v>
      </c>
      <c r="E2822" s="9" t="s">
        <v>259</v>
      </c>
      <c r="F2822" s="9" t="s">
        <v>814</v>
      </c>
      <c r="G2822" s="10">
        <v>25</v>
      </c>
      <c r="H2822" s="10" t="s">
        <v>495</v>
      </c>
      <c r="I2822" s="10">
        <v>1945</v>
      </c>
      <c r="J2822" s="11" t="s">
        <v>7480</v>
      </c>
      <c r="K2822" s="12" t="s">
        <v>237</v>
      </c>
      <c r="L2822" s="13" t="s">
        <v>7144</v>
      </c>
      <c r="M2822" t="s">
        <v>290</v>
      </c>
      <c r="N2822" t="s">
        <v>291</v>
      </c>
      <c r="O2822" t="s">
        <v>1350</v>
      </c>
      <c r="S2822" s="9"/>
      <c r="T2822">
        <v>10</v>
      </c>
      <c r="U2822" s="208" t="s">
        <v>18169</v>
      </c>
      <c r="V2822" s="14">
        <v>0</v>
      </c>
      <c r="W2822" s="14">
        <v>1</v>
      </c>
      <c r="X2822" s="109" t="s">
        <v>294</v>
      </c>
      <c r="Y2822" t="s">
        <v>7145</v>
      </c>
      <c r="Z2822" t="s">
        <v>271</v>
      </c>
      <c r="AA2822">
        <f t="shared" si="44"/>
        <v>2</v>
      </c>
    </row>
    <row r="2823" spans="1:27" x14ac:dyDescent="0.2">
      <c r="A2823">
        <v>724</v>
      </c>
      <c r="B2823" s="1" t="s">
        <v>7148</v>
      </c>
      <c r="C2823" t="s">
        <v>3985</v>
      </c>
      <c r="D2823" s="9" t="s">
        <v>7149</v>
      </c>
      <c r="E2823" s="9" t="s">
        <v>259</v>
      </c>
      <c r="F2823" s="9" t="s">
        <v>721</v>
      </c>
      <c r="G2823" s="10">
        <v>25</v>
      </c>
      <c r="H2823" s="10" t="s">
        <v>495</v>
      </c>
      <c r="I2823" s="10">
        <v>1945</v>
      </c>
      <c r="J2823" s="11" t="s">
        <v>7480</v>
      </c>
      <c r="K2823" s="12" t="s">
        <v>237</v>
      </c>
      <c r="L2823" s="13" t="s">
        <v>7150</v>
      </c>
      <c r="M2823" t="s">
        <v>290</v>
      </c>
      <c r="N2823" t="s">
        <v>291</v>
      </c>
      <c r="O2823" t="s">
        <v>498</v>
      </c>
      <c r="S2823" s="9"/>
      <c r="T2823">
        <v>10</v>
      </c>
      <c r="U2823" s="208" t="s">
        <v>18169</v>
      </c>
      <c r="V2823" s="14">
        <v>0</v>
      </c>
      <c r="W2823" s="14">
        <v>1</v>
      </c>
      <c r="X2823" s="109" t="s">
        <v>270</v>
      </c>
      <c r="Y2823">
        <v>109</v>
      </c>
      <c r="Z2823" t="s">
        <v>18167</v>
      </c>
      <c r="AA2823">
        <f t="shared" si="44"/>
        <v>2</v>
      </c>
    </row>
    <row r="2824" spans="1:27" x14ac:dyDescent="0.2">
      <c r="A2824">
        <v>4870</v>
      </c>
      <c r="B2824" s="1" t="s">
        <v>7151</v>
      </c>
      <c r="C2824" t="s">
        <v>1027</v>
      </c>
      <c r="D2824" s="9">
        <v>82</v>
      </c>
      <c r="E2824" s="9" t="s">
        <v>876</v>
      </c>
      <c r="F2824" s="9" t="s">
        <v>1416</v>
      </c>
      <c r="G2824" s="10">
        <v>25</v>
      </c>
      <c r="H2824" s="10" t="s">
        <v>495</v>
      </c>
      <c r="I2824" s="10">
        <v>1945</v>
      </c>
      <c r="J2824" s="11" t="s">
        <v>7480</v>
      </c>
      <c r="K2824" s="12" t="s">
        <v>237</v>
      </c>
      <c r="L2824" s="13" t="s">
        <v>7152</v>
      </c>
      <c r="M2824" t="s">
        <v>290</v>
      </c>
      <c r="N2824" t="s">
        <v>291</v>
      </c>
      <c r="O2824" t="s">
        <v>3076</v>
      </c>
      <c r="S2824" s="9"/>
      <c r="T2824">
        <v>10</v>
      </c>
      <c r="U2824" s="208" t="s">
        <v>18169</v>
      </c>
      <c r="V2824" s="14">
        <v>0</v>
      </c>
      <c r="W2824" s="14">
        <v>1</v>
      </c>
      <c r="X2824" s="109" t="s">
        <v>270</v>
      </c>
      <c r="Y2824">
        <v>82</v>
      </c>
      <c r="Z2824" t="s">
        <v>1419</v>
      </c>
      <c r="AA2824">
        <f t="shared" si="44"/>
        <v>1</v>
      </c>
    </row>
    <row r="2825" spans="1:27" x14ac:dyDescent="0.2">
      <c r="A2825">
        <v>2325</v>
      </c>
      <c r="B2825" s="1" t="s">
        <v>7146</v>
      </c>
      <c r="C2825" t="s">
        <v>1027</v>
      </c>
      <c r="D2825" s="9" t="s">
        <v>5197</v>
      </c>
      <c r="E2825" s="9" t="s">
        <v>876</v>
      </c>
      <c r="F2825" s="9" t="s">
        <v>1416</v>
      </c>
      <c r="G2825" s="10">
        <v>25</v>
      </c>
      <c r="H2825" s="10" t="s">
        <v>495</v>
      </c>
      <c r="I2825" s="10">
        <v>1945</v>
      </c>
      <c r="J2825" s="11" t="s">
        <v>7480</v>
      </c>
      <c r="K2825" s="12"/>
      <c r="L2825" s="13" t="s">
        <v>7147</v>
      </c>
      <c r="M2825" t="s">
        <v>753</v>
      </c>
      <c r="S2825" s="9"/>
      <c r="T2825">
        <v>10</v>
      </c>
      <c r="U2825" s="208" t="s">
        <v>18169</v>
      </c>
      <c r="V2825" s="14">
        <v>0</v>
      </c>
      <c r="W2825" s="14">
        <v>1</v>
      </c>
      <c r="X2825" s="109" t="s">
        <v>270</v>
      </c>
      <c r="Y2825">
        <v>110</v>
      </c>
      <c r="Z2825" t="s">
        <v>1419</v>
      </c>
      <c r="AA2825">
        <f t="shared" si="44"/>
        <v>2</v>
      </c>
    </row>
    <row r="2826" spans="1:27" x14ac:dyDescent="0.2">
      <c r="A2826">
        <v>1838</v>
      </c>
      <c r="B2826" s="1" t="s">
        <v>7157</v>
      </c>
      <c r="C2826" t="s">
        <v>1027</v>
      </c>
      <c r="D2826" s="9" t="s">
        <v>7158</v>
      </c>
      <c r="E2826" s="9" t="s">
        <v>259</v>
      </c>
      <c r="F2826" s="9" t="s">
        <v>532</v>
      </c>
      <c r="G2826" s="10">
        <v>26</v>
      </c>
      <c r="H2826" s="10" t="s">
        <v>495</v>
      </c>
      <c r="I2826" s="10">
        <v>1945</v>
      </c>
      <c r="J2826" s="11" t="s">
        <v>7155</v>
      </c>
      <c r="K2826" s="12" t="s">
        <v>237</v>
      </c>
      <c r="L2826" s="13" t="s">
        <v>7159</v>
      </c>
      <c r="M2826" t="s">
        <v>290</v>
      </c>
      <c r="N2826" t="s">
        <v>291</v>
      </c>
      <c r="O2826" t="s">
        <v>520</v>
      </c>
      <c r="S2826" s="9"/>
      <c r="T2826">
        <v>10</v>
      </c>
      <c r="U2826" s="208" t="s">
        <v>18169</v>
      </c>
      <c r="V2826" s="14">
        <v>0</v>
      </c>
      <c r="W2826" s="14">
        <v>1</v>
      </c>
      <c r="X2826" s="109" t="s">
        <v>294</v>
      </c>
      <c r="Y2826" t="s">
        <v>1242</v>
      </c>
      <c r="Z2826" t="s">
        <v>271</v>
      </c>
      <c r="AA2826">
        <f t="shared" si="44"/>
        <v>3</v>
      </c>
    </row>
    <row r="2827" spans="1:27" x14ac:dyDescent="0.2">
      <c r="A2827">
        <v>2041</v>
      </c>
      <c r="B2827" s="1" t="s">
        <v>7160</v>
      </c>
      <c r="C2827" t="s">
        <v>1027</v>
      </c>
      <c r="D2827" s="9" t="s">
        <v>7315</v>
      </c>
      <c r="E2827" s="9" t="s">
        <v>259</v>
      </c>
      <c r="F2827" s="9" t="s">
        <v>1416</v>
      </c>
      <c r="G2827" s="10">
        <v>26</v>
      </c>
      <c r="H2827" s="10" t="s">
        <v>495</v>
      </c>
      <c r="I2827" s="10">
        <v>1945</v>
      </c>
      <c r="J2827" s="11" t="s">
        <v>7155</v>
      </c>
      <c r="K2827" s="12" t="s">
        <v>237</v>
      </c>
      <c r="L2827" s="13" t="s">
        <v>7161</v>
      </c>
      <c r="M2827" t="s">
        <v>290</v>
      </c>
      <c r="N2827" t="s">
        <v>291</v>
      </c>
      <c r="O2827" t="s">
        <v>6778</v>
      </c>
      <c r="S2827" s="9"/>
      <c r="T2827">
        <v>10</v>
      </c>
      <c r="U2827" s="208" t="s">
        <v>18169</v>
      </c>
      <c r="V2827" s="14">
        <v>0</v>
      </c>
      <c r="W2827" s="14">
        <v>1</v>
      </c>
      <c r="X2827" s="109" t="s">
        <v>270</v>
      </c>
      <c r="Y2827">
        <v>334</v>
      </c>
      <c r="Z2827" t="s">
        <v>1419</v>
      </c>
      <c r="AA2827">
        <f t="shared" si="44"/>
        <v>2</v>
      </c>
    </row>
    <row r="2828" spans="1:27" x14ac:dyDescent="0.2">
      <c r="A2828">
        <v>1973</v>
      </c>
      <c r="B2828" s="1" t="s">
        <v>7153</v>
      </c>
      <c r="C2828" t="s">
        <v>1523</v>
      </c>
      <c r="D2828" s="9" t="s">
        <v>7154</v>
      </c>
      <c r="E2828" s="9" t="s">
        <v>259</v>
      </c>
      <c r="F2828" s="9" t="s">
        <v>312</v>
      </c>
      <c r="G2828" s="10">
        <v>26</v>
      </c>
      <c r="H2828" s="10" t="s">
        <v>495</v>
      </c>
      <c r="I2828" s="10">
        <v>1945</v>
      </c>
      <c r="J2828" s="11" t="s">
        <v>7155</v>
      </c>
      <c r="K2828" s="12"/>
      <c r="L2828" s="13" t="s">
        <v>7156</v>
      </c>
      <c r="M2828" t="s">
        <v>753</v>
      </c>
      <c r="S2828" s="9"/>
      <c r="T2828">
        <v>10</v>
      </c>
      <c r="U2828" s="208" t="s">
        <v>18169</v>
      </c>
      <c r="V2828" s="14">
        <v>0</v>
      </c>
      <c r="W2828" s="14">
        <v>1</v>
      </c>
      <c r="X2828" s="109" t="s">
        <v>270</v>
      </c>
      <c r="Y2828">
        <v>264</v>
      </c>
      <c r="Z2828" t="s">
        <v>505</v>
      </c>
      <c r="AA2828">
        <f t="shared" si="44"/>
        <v>4</v>
      </c>
    </row>
    <row r="2829" spans="1:27" x14ac:dyDescent="0.2">
      <c r="A2829">
        <v>4832</v>
      </c>
      <c r="B2829" s="1" t="s">
        <v>7497</v>
      </c>
      <c r="C2829" t="s">
        <v>2534</v>
      </c>
      <c r="D2829" s="9">
        <v>89</v>
      </c>
      <c r="E2829" s="9" t="s">
        <v>876</v>
      </c>
      <c r="F2829" s="9" t="s">
        <v>312</v>
      </c>
      <c r="G2829" s="10">
        <v>27</v>
      </c>
      <c r="H2829" s="10" t="s">
        <v>495</v>
      </c>
      <c r="I2829" s="10">
        <v>1945</v>
      </c>
      <c r="J2829" s="11" t="s">
        <v>7163</v>
      </c>
      <c r="K2829" s="12" t="s">
        <v>237</v>
      </c>
      <c r="L2829" s="13" t="s">
        <v>7498</v>
      </c>
      <c r="M2829" t="s">
        <v>290</v>
      </c>
      <c r="N2829" t="s">
        <v>291</v>
      </c>
      <c r="O2829" t="s">
        <v>339</v>
      </c>
      <c r="S2829" s="9"/>
      <c r="T2829">
        <v>10</v>
      </c>
      <c r="U2829" s="208" t="s">
        <v>18169</v>
      </c>
      <c r="V2829" s="14">
        <v>0</v>
      </c>
      <c r="W2829" s="14">
        <v>1</v>
      </c>
      <c r="X2829" s="109" t="s">
        <v>270</v>
      </c>
      <c r="Y2829">
        <v>89</v>
      </c>
      <c r="Z2829" t="s">
        <v>271</v>
      </c>
      <c r="AA2829">
        <f t="shared" si="44"/>
        <v>1</v>
      </c>
    </row>
    <row r="2830" spans="1:27" x14ac:dyDescent="0.2">
      <c r="A2830">
        <v>6204</v>
      </c>
      <c r="B2830" s="1" t="s">
        <v>7168</v>
      </c>
      <c r="C2830" t="s">
        <v>284</v>
      </c>
      <c r="D2830" s="9">
        <v>256</v>
      </c>
      <c r="E2830" s="9" t="s">
        <v>275</v>
      </c>
      <c r="F2830" s="9" t="s">
        <v>312</v>
      </c>
      <c r="G2830" s="10">
        <v>27</v>
      </c>
      <c r="H2830" s="10" t="s">
        <v>495</v>
      </c>
      <c r="I2830" s="10">
        <v>1945</v>
      </c>
      <c r="J2830" s="11" t="s">
        <v>7163</v>
      </c>
      <c r="K2830" s="12"/>
      <c r="L2830" s="13" t="s">
        <v>7164</v>
      </c>
      <c r="M2830" t="s">
        <v>753</v>
      </c>
      <c r="S2830" s="9"/>
      <c r="T2830">
        <v>10</v>
      </c>
      <c r="U2830" s="208" t="s">
        <v>18169</v>
      </c>
      <c r="V2830" s="14">
        <v>0</v>
      </c>
      <c r="W2830" s="14">
        <v>1</v>
      </c>
      <c r="X2830" s="109" t="s">
        <v>270</v>
      </c>
      <c r="Y2830">
        <v>256</v>
      </c>
      <c r="Z2830" t="s">
        <v>505</v>
      </c>
      <c r="AA2830">
        <f t="shared" si="44"/>
        <v>1</v>
      </c>
    </row>
    <row r="2831" spans="1:27" x14ac:dyDescent="0.2">
      <c r="A2831">
        <v>535</v>
      </c>
      <c r="B2831" s="1" t="s">
        <v>7166</v>
      </c>
      <c r="C2831" t="s">
        <v>3985</v>
      </c>
      <c r="D2831" s="9" t="s">
        <v>4624</v>
      </c>
      <c r="E2831" s="9" t="s">
        <v>259</v>
      </c>
      <c r="F2831" s="9" t="s">
        <v>721</v>
      </c>
      <c r="G2831" s="10">
        <v>27</v>
      </c>
      <c r="H2831" s="10" t="s">
        <v>495</v>
      </c>
      <c r="I2831" s="10">
        <v>1945</v>
      </c>
      <c r="J2831" s="11" t="s">
        <v>7163</v>
      </c>
      <c r="K2831" s="12"/>
      <c r="L2831" s="13" t="s">
        <v>7164</v>
      </c>
      <c r="M2831" t="s">
        <v>753</v>
      </c>
      <c r="S2831" s="9"/>
      <c r="T2831">
        <v>10</v>
      </c>
      <c r="U2831" s="208" t="s">
        <v>18169</v>
      </c>
      <c r="V2831" s="14">
        <v>0</v>
      </c>
      <c r="W2831" s="14">
        <v>1</v>
      </c>
      <c r="X2831" s="109" t="s">
        <v>270</v>
      </c>
      <c r="Y2831">
        <v>162</v>
      </c>
      <c r="Z2831" t="s">
        <v>18167</v>
      </c>
      <c r="AA2831">
        <f t="shared" si="44"/>
        <v>2</v>
      </c>
    </row>
    <row r="2832" spans="1:27" x14ac:dyDescent="0.2">
      <c r="A2832">
        <v>5319</v>
      </c>
      <c r="B2832" s="1" t="s">
        <v>7167</v>
      </c>
      <c r="C2832" t="s">
        <v>1523</v>
      </c>
      <c r="D2832" s="9">
        <v>264</v>
      </c>
      <c r="E2832" s="9" t="s">
        <v>259</v>
      </c>
      <c r="F2832" s="9" t="s">
        <v>312</v>
      </c>
      <c r="G2832" s="10">
        <v>27</v>
      </c>
      <c r="H2832" s="10" t="s">
        <v>495</v>
      </c>
      <c r="I2832" s="10">
        <v>1945</v>
      </c>
      <c r="J2832" s="11" t="s">
        <v>7163</v>
      </c>
      <c r="K2832" s="12"/>
      <c r="L2832" s="13" t="s">
        <v>7164</v>
      </c>
      <c r="M2832" t="s">
        <v>753</v>
      </c>
      <c r="S2832" s="9"/>
      <c r="T2832">
        <v>10</v>
      </c>
      <c r="U2832" s="208" t="s">
        <v>18169</v>
      </c>
      <c r="V2832" s="14">
        <v>0</v>
      </c>
      <c r="W2832" s="14">
        <v>1</v>
      </c>
      <c r="X2832" s="109" t="s">
        <v>270</v>
      </c>
      <c r="Y2832">
        <v>264</v>
      </c>
      <c r="Z2832" t="s">
        <v>505</v>
      </c>
      <c r="AA2832">
        <f t="shared" si="44"/>
        <v>1</v>
      </c>
    </row>
    <row r="2833" spans="1:27" x14ac:dyDescent="0.2">
      <c r="A2833">
        <v>6225</v>
      </c>
      <c r="B2833" s="1" t="s">
        <v>7496</v>
      </c>
      <c r="C2833" t="s">
        <v>1523</v>
      </c>
      <c r="D2833" s="9">
        <v>256</v>
      </c>
      <c r="E2833" s="9" t="s">
        <v>275</v>
      </c>
      <c r="F2833" s="9" t="s">
        <v>312</v>
      </c>
      <c r="G2833" s="10">
        <v>27</v>
      </c>
      <c r="H2833" s="10" t="s">
        <v>495</v>
      </c>
      <c r="I2833" s="10">
        <v>1945</v>
      </c>
      <c r="J2833" s="11" t="s">
        <v>7163</v>
      </c>
      <c r="K2833" s="12"/>
      <c r="L2833" s="13" t="s">
        <v>7164</v>
      </c>
      <c r="M2833" t="s">
        <v>753</v>
      </c>
      <c r="S2833" s="9"/>
      <c r="T2833">
        <v>10</v>
      </c>
      <c r="U2833" s="208" t="s">
        <v>18169</v>
      </c>
      <c r="V2833" s="14">
        <v>0</v>
      </c>
      <c r="W2833" s="14">
        <v>1</v>
      </c>
      <c r="X2833" s="109" t="s">
        <v>270</v>
      </c>
      <c r="Y2833">
        <v>256</v>
      </c>
      <c r="Z2833" t="s">
        <v>505</v>
      </c>
      <c r="AA2833">
        <f t="shared" si="44"/>
        <v>1</v>
      </c>
    </row>
    <row r="2834" spans="1:27" x14ac:dyDescent="0.2">
      <c r="A2834">
        <v>1689</v>
      </c>
      <c r="B2834" s="1" t="s">
        <v>7165</v>
      </c>
      <c r="C2834" t="s">
        <v>1523</v>
      </c>
      <c r="D2834" s="9" t="s">
        <v>4094</v>
      </c>
      <c r="E2834" s="9" t="s">
        <v>275</v>
      </c>
      <c r="F2834" s="9" t="s">
        <v>312</v>
      </c>
      <c r="G2834" s="10">
        <v>27</v>
      </c>
      <c r="H2834" s="10" t="s">
        <v>495</v>
      </c>
      <c r="I2834" s="10">
        <v>1945</v>
      </c>
      <c r="J2834" s="11" t="s">
        <v>7163</v>
      </c>
      <c r="K2834" s="12"/>
      <c r="L2834" s="13" t="s">
        <v>7164</v>
      </c>
      <c r="M2834" t="s">
        <v>753</v>
      </c>
      <c r="S2834" s="9"/>
      <c r="T2834">
        <v>10</v>
      </c>
      <c r="U2834" s="208" t="s">
        <v>18169</v>
      </c>
      <c r="V2834" s="14">
        <v>0</v>
      </c>
      <c r="W2834" s="14">
        <v>1</v>
      </c>
      <c r="X2834" s="109" t="s">
        <v>270</v>
      </c>
      <c r="Y2834">
        <v>256</v>
      </c>
      <c r="Z2834" t="s">
        <v>505</v>
      </c>
      <c r="AA2834">
        <f t="shared" si="44"/>
        <v>2</v>
      </c>
    </row>
    <row r="2835" spans="1:27" x14ac:dyDescent="0.2">
      <c r="A2835">
        <v>2102</v>
      </c>
      <c r="B2835" s="1" t="s">
        <v>7499</v>
      </c>
      <c r="C2835" t="s">
        <v>507</v>
      </c>
      <c r="D2835" s="9" t="s">
        <v>7500</v>
      </c>
      <c r="E2835" s="9" t="s">
        <v>259</v>
      </c>
      <c r="F2835" s="9" t="s">
        <v>721</v>
      </c>
      <c r="G2835" s="10">
        <v>29</v>
      </c>
      <c r="H2835" s="10" t="s">
        <v>495</v>
      </c>
      <c r="I2835" s="10">
        <v>1945</v>
      </c>
      <c r="J2835" s="11" t="s">
        <v>7501</v>
      </c>
      <c r="K2835" s="12" t="s">
        <v>237</v>
      </c>
      <c r="L2835" s="13" t="s">
        <v>7502</v>
      </c>
      <c r="M2835" t="s">
        <v>290</v>
      </c>
      <c r="N2835" t="s">
        <v>291</v>
      </c>
      <c r="O2835" t="s">
        <v>320</v>
      </c>
      <c r="S2835" s="9"/>
      <c r="T2835">
        <v>10</v>
      </c>
      <c r="U2835" s="208" t="s">
        <v>18169</v>
      </c>
      <c r="V2835" s="14">
        <v>0</v>
      </c>
      <c r="W2835" s="14">
        <v>1</v>
      </c>
      <c r="X2835" s="109" t="s">
        <v>270</v>
      </c>
      <c r="Y2835">
        <v>162</v>
      </c>
      <c r="Z2835" t="s">
        <v>18167</v>
      </c>
      <c r="AA2835">
        <f t="shared" si="44"/>
        <v>3</v>
      </c>
    </row>
    <row r="2836" spans="1:27" x14ac:dyDescent="0.2">
      <c r="A2836">
        <v>7518</v>
      </c>
      <c r="B2836" s="1" t="s">
        <v>7503</v>
      </c>
      <c r="C2836" t="s">
        <v>2221</v>
      </c>
      <c r="D2836" s="9" t="s">
        <v>5351</v>
      </c>
      <c r="E2836" s="9" t="s">
        <v>259</v>
      </c>
      <c r="F2836" s="9" t="s">
        <v>312</v>
      </c>
      <c r="G2836" s="10">
        <v>29</v>
      </c>
      <c r="H2836" s="10" t="s">
        <v>495</v>
      </c>
      <c r="I2836" s="10">
        <v>1945</v>
      </c>
      <c r="J2836" s="11" t="s">
        <v>7501</v>
      </c>
      <c r="K2836" s="12"/>
      <c r="L2836" s="13" t="s">
        <v>7504</v>
      </c>
      <c r="M2836" t="s">
        <v>753</v>
      </c>
      <c r="S2836" s="9"/>
      <c r="T2836">
        <v>10</v>
      </c>
      <c r="U2836" s="208" t="s">
        <v>18169</v>
      </c>
      <c r="V2836" s="14">
        <v>0</v>
      </c>
      <c r="W2836" s="14">
        <v>1</v>
      </c>
      <c r="X2836" s="109" t="s">
        <v>270</v>
      </c>
      <c r="Y2836" t="s">
        <v>4803</v>
      </c>
      <c r="Z2836" t="s">
        <v>505</v>
      </c>
      <c r="AA2836">
        <f t="shared" si="44"/>
        <v>2</v>
      </c>
    </row>
    <row r="2837" spans="1:27" x14ac:dyDescent="0.2">
      <c r="A2837">
        <v>5228</v>
      </c>
      <c r="B2837" s="1" t="s">
        <v>7505</v>
      </c>
      <c r="C2837" t="s">
        <v>2221</v>
      </c>
      <c r="D2837" s="9" t="s">
        <v>7506</v>
      </c>
      <c r="E2837" s="9" t="s">
        <v>275</v>
      </c>
      <c r="F2837" s="9" t="s">
        <v>312</v>
      </c>
      <c r="G2837" s="10">
        <v>29</v>
      </c>
      <c r="H2837" s="10" t="s">
        <v>495</v>
      </c>
      <c r="I2837" s="10">
        <v>1945</v>
      </c>
      <c r="J2837" s="11" t="s">
        <v>7501</v>
      </c>
      <c r="K2837" s="12"/>
      <c r="L2837" s="13" t="s">
        <v>7532</v>
      </c>
      <c r="M2837" t="s">
        <v>753</v>
      </c>
      <c r="S2837" s="9"/>
      <c r="T2837">
        <v>10</v>
      </c>
      <c r="U2837" s="208" t="s">
        <v>18169</v>
      </c>
      <c r="V2837" s="14">
        <v>0</v>
      </c>
      <c r="W2837" s="14">
        <v>1</v>
      </c>
      <c r="X2837" s="109" t="s">
        <v>270</v>
      </c>
      <c r="Y2837">
        <v>255</v>
      </c>
      <c r="Z2837" t="s">
        <v>505</v>
      </c>
      <c r="AA2837">
        <f t="shared" si="44"/>
        <v>2</v>
      </c>
    </row>
    <row r="2838" spans="1:27" x14ac:dyDescent="0.2">
      <c r="A2838">
        <v>1764</v>
      </c>
      <c r="B2838" s="1" t="s">
        <v>7533</v>
      </c>
      <c r="C2838" t="s">
        <v>2221</v>
      </c>
      <c r="D2838" s="9" t="s">
        <v>7534</v>
      </c>
      <c r="E2838" s="9" t="s">
        <v>259</v>
      </c>
      <c r="F2838" s="9" t="s">
        <v>312</v>
      </c>
      <c r="G2838" s="10">
        <v>30</v>
      </c>
      <c r="H2838" s="10" t="s">
        <v>495</v>
      </c>
      <c r="I2838" s="10">
        <v>1945</v>
      </c>
      <c r="J2838" s="11" t="s">
        <v>7535</v>
      </c>
      <c r="K2838" s="12" t="s">
        <v>237</v>
      </c>
      <c r="L2838" s="13" t="s">
        <v>7536</v>
      </c>
      <c r="M2838" t="s">
        <v>290</v>
      </c>
      <c r="N2838" t="s">
        <v>291</v>
      </c>
      <c r="O2838" t="s">
        <v>320</v>
      </c>
      <c r="S2838" s="9"/>
      <c r="T2838">
        <v>10</v>
      </c>
      <c r="U2838" s="208" t="s">
        <v>18169</v>
      </c>
      <c r="V2838" s="14">
        <v>0</v>
      </c>
      <c r="W2838" s="14">
        <v>1</v>
      </c>
      <c r="X2838" s="109" t="s">
        <v>270</v>
      </c>
      <c r="Y2838">
        <v>125</v>
      </c>
      <c r="Z2838" t="s">
        <v>505</v>
      </c>
      <c r="AA2838">
        <f t="shared" si="44"/>
        <v>2</v>
      </c>
    </row>
    <row r="2839" spans="1:27" x14ac:dyDescent="0.2">
      <c r="A2839">
        <v>6870</v>
      </c>
      <c r="B2839" s="1" t="s">
        <v>7537</v>
      </c>
      <c r="C2839" t="s">
        <v>2805</v>
      </c>
      <c r="D2839" s="9" t="s">
        <v>4291</v>
      </c>
      <c r="E2839" s="9" t="s">
        <v>2806</v>
      </c>
      <c r="F2839" s="9" t="s">
        <v>532</v>
      </c>
      <c r="G2839" s="10">
        <v>0</v>
      </c>
      <c r="H2839" s="10" t="s">
        <v>369</v>
      </c>
      <c r="I2839" s="10">
        <v>1945</v>
      </c>
      <c r="J2839" s="11" t="s">
        <v>7538</v>
      </c>
      <c r="K2839" s="12" t="s">
        <v>237</v>
      </c>
      <c r="L2839" s="13" t="s">
        <v>7539</v>
      </c>
      <c r="M2839" t="s">
        <v>290</v>
      </c>
      <c r="N2839" t="s">
        <v>291</v>
      </c>
      <c r="O2839" t="s">
        <v>635</v>
      </c>
      <c r="S2839" s="9"/>
      <c r="T2839">
        <v>11</v>
      </c>
      <c r="U2839" s="208" t="s">
        <v>18170</v>
      </c>
      <c r="V2839" s="14">
        <v>0</v>
      </c>
      <c r="W2839" s="14">
        <v>0</v>
      </c>
      <c r="X2839" s="109" t="s">
        <v>294</v>
      </c>
      <c r="Y2839" t="s">
        <v>4291</v>
      </c>
      <c r="Z2839" t="s">
        <v>2808</v>
      </c>
      <c r="AA2839">
        <f t="shared" si="44"/>
        <v>1</v>
      </c>
    </row>
    <row r="2840" spans="1:27" x14ac:dyDescent="0.2">
      <c r="A2840">
        <v>2372</v>
      </c>
      <c r="B2840" s="1" t="s">
        <v>7543</v>
      </c>
      <c r="C2840" t="s">
        <v>1027</v>
      </c>
      <c r="D2840" s="9" t="s">
        <v>7544</v>
      </c>
      <c r="E2840" s="9" t="s">
        <v>259</v>
      </c>
      <c r="F2840" s="9" t="s">
        <v>1416</v>
      </c>
      <c r="G2840" s="10">
        <v>1</v>
      </c>
      <c r="H2840" s="10" t="s">
        <v>369</v>
      </c>
      <c r="I2840" s="10">
        <v>1945</v>
      </c>
      <c r="J2840" s="11" t="s">
        <v>7541</v>
      </c>
      <c r="K2840" s="12"/>
      <c r="L2840" s="13" t="s">
        <v>7542</v>
      </c>
      <c r="M2840" t="s">
        <v>753</v>
      </c>
      <c r="S2840" s="9"/>
      <c r="T2840">
        <v>11</v>
      </c>
      <c r="U2840" s="208" t="s">
        <v>18170</v>
      </c>
      <c r="V2840" s="14">
        <v>0</v>
      </c>
      <c r="W2840" s="14">
        <v>1</v>
      </c>
      <c r="X2840" s="109" t="s">
        <v>270</v>
      </c>
      <c r="Y2840">
        <v>47</v>
      </c>
      <c r="Z2840" t="s">
        <v>1419</v>
      </c>
      <c r="AA2840">
        <f t="shared" si="44"/>
        <v>2</v>
      </c>
    </row>
    <row r="2841" spans="1:27" x14ac:dyDescent="0.2">
      <c r="A2841">
        <v>5167</v>
      </c>
      <c r="B2841" s="1" t="s">
        <v>7540</v>
      </c>
      <c r="C2841" t="s">
        <v>1027</v>
      </c>
      <c r="D2841" s="9" t="s">
        <v>3971</v>
      </c>
      <c r="E2841" s="9" t="s">
        <v>876</v>
      </c>
      <c r="F2841" s="9" t="s">
        <v>1416</v>
      </c>
      <c r="G2841" s="10">
        <v>1</v>
      </c>
      <c r="H2841" s="10" t="s">
        <v>369</v>
      </c>
      <c r="I2841" s="10">
        <v>1945</v>
      </c>
      <c r="J2841" s="11" t="s">
        <v>7541</v>
      </c>
      <c r="K2841" s="12"/>
      <c r="L2841" s="13" t="s">
        <v>7542</v>
      </c>
      <c r="M2841" t="s">
        <v>753</v>
      </c>
      <c r="S2841" s="9"/>
      <c r="T2841">
        <v>11</v>
      </c>
      <c r="U2841" s="208" t="s">
        <v>18170</v>
      </c>
      <c r="V2841" s="14">
        <v>0</v>
      </c>
      <c r="W2841" s="14">
        <v>1</v>
      </c>
      <c r="X2841" s="109" t="e">
        <v>#N/A</v>
      </c>
      <c r="Y2841" t="s">
        <v>1232</v>
      </c>
      <c r="Z2841" t="s">
        <v>1419</v>
      </c>
      <c r="AA2841">
        <f t="shared" si="44"/>
        <v>2</v>
      </c>
    </row>
    <row r="2842" spans="1:27" x14ac:dyDescent="0.2">
      <c r="A2842">
        <v>481</v>
      </c>
      <c r="B2842" s="1" t="s">
        <v>7545</v>
      </c>
      <c r="C2842" t="s">
        <v>1027</v>
      </c>
      <c r="D2842" s="9" t="s">
        <v>2655</v>
      </c>
      <c r="E2842" s="9" t="s">
        <v>876</v>
      </c>
      <c r="F2842" s="9" t="s">
        <v>1416</v>
      </c>
      <c r="G2842" s="10">
        <v>1</v>
      </c>
      <c r="H2842" s="10" t="s">
        <v>369</v>
      </c>
      <c r="I2842" s="10">
        <v>1945</v>
      </c>
      <c r="J2842" s="11" t="s">
        <v>7541</v>
      </c>
      <c r="K2842" s="12"/>
      <c r="L2842" s="13" t="s">
        <v>7542</v>
      </c>
      <c r="M2842" t="s">
        <v>753</v>
      </c>
      <c r="S2842" s="9"/>
      <c r="T2842">
        <v>11</v>
      </c>
      <c r="U2842" s="208" t="s">
        <v>18170</v>
      </c>
      <c r="V2842" s="14">
        <v>0</v>
      </c>
      <c r="W2842" s="14">
        <v>1</v>
      </c>
      <c r="X2842" s="109" t="s">
        <v>270</v>
      </c>
      <c r="Y2842">
        <v>45</v>
      </c>
      <c r="Z2842" t="s">
        <v>271</v>
      </c>
      <c r="AA2842">
        <f t="shared" si="44"/>
        <v>2</v>
      </c>
    </row>
    <row r="2843" spans="1:27" x14ac:dyDescent="0.2">
      <c r="A2843">
        <v>3863</v>
      </c>
      <c r="B2843" s="1" t="s">
        <v>7546</v>
      </c>
      <c r="C2843" t="s">
        <v>1027</v>
      </c>
      <c r="D2843" s="9">
        <v>107</v>
      </c>
      <c r="E2843" s="9" t="s">
        <v>259</v>
      </c>
      <c r="F2843" s="9" t="s">
        <v>1416</v>
      </c>
      <c r="G2843" s="10">
        <v>4</v>
      </c>
      <c r="H2843" s="10" t="s">
        <v>369</v>
      </c>
      <c r="I2843" s="10">
        <v>1945</v>
      </c>
      <c r="J2843" s="11" t="s">
        <v>7547</v>
      </c>
      <c r="K2843" s="12" t="s">
        <v>237</v>
      </c>
      <c r="L2843" s="13" t="s">
        <v>7548</v>
      </c>
      <c r="M2843" t="s">
        <v>290</v>
      </c>
      <c r="N2843" t="s">
        <v>291</v>
      </c>
      <c r="O2843" t="s">
        <v>1101</v>
      </c>
      <c r="S2843" s="9"/>
      <c r="T2843">
        <v>11</v>
      </c>
      <c r="U2843" s="208" t="s">
        <v>18170</v>
      </c>
      <c r="V2843" s="14">
        <v>0</v>
      </c>
      <c r="W2843" s="14">
        <v>1</v>
      </c>
      <c r="X2843" s="109" t="s">
        <v>270</v>
      </c>
      <c r="Y2843">
        <v>107</v>
      </c>
      <c r="Z2843" t="s">
        <v>1419</v>
      </c>
      <c r="AA2843">
        <f t="shared" si="44"/>
        <v>1</v>
      </c>
    </row>
    <row r="2844" spans="1:27" x14ac:dyDescent="0.2">
      <c r="A2844">
        <v>41</v>
      </c>
      <c r="B2844" s="1" t="s">
        <v>7552</v>
      </c>
      <c r="C2844" t="s">
        <v>1352</v>
      </c>
      <c r="D2844" s="9" t="s">
        <v>4007</v>
      </c>
      <c r="E2844" s="9" t="s">
        <v>275</v>
      </c>
      <c r="F2844" s="9" t="s">
        <v>260</v>
      </c>
      <c r="G2844" s="10">
        <v>5</v>
      </c>
      <c r="H2844" s="10" t="s">
        <v>369</v>
      </c>
      <c r="I2844" s="10">
        <v>1945</v>
      </c>
      <c r="J2844" s="11" t="s">
        <v>7550</v>
      </c>
      <c r="K2844" s="12" t="s">
        <v>237</v>
      </c>
      <c r="L2844" s="13" t="s">
        <v>7553</v>
      </c>
      <c r="M2844" t="s">
        <v>290</v>
      </c>
      <c r="N2844" t="s">
        <v>291</v>
      </c>
      <c r="O2844" t="s">
        <v>6778</v>
      </c>
      <c r="S2844" s="9"/>
      <c r="T2844">
        <v>11</v>
      </c>
      <c r="U2844" s="208" t="s">
        <v>18170</v>
      </c>
      <c r="V2844" s="14">
        <v>0</v>
      </c>
      <c r="W2844" s="14">
        <v>1</v>
      </c>
      <c r="X2844" s="109" t="s">
        <v>270</v>
      </c>
      <c r="Y2844">
        <v>680</v>
      </c>
      <c r="Z2844" t="s">
        <v>271</v>
      </c>
      <c r="AA2844">
        <f t="shared" si="44"/>
        <v>2</v>
      </c>
    </row>
    <row r="2845" spans="1:27" x14ac:dyDescent="0.2">
      <c r="A2845">
        <v>2382</v>
      </c>
      <c r="B2845" s="1" t="s">
        <v>7549</v>
      </c>
      <c r="C2845" t="s">
        <v>284</v>
      </c>
      <c r="D2845" s="9" t="s">
        <v>6067</v>
      </c>
      <c r="E2845" s="9" t="s">
        <v>259</v>
      </c>
      <c r="F2845" s="9" t="s">
        <v>532</v>
      </c>
      <c r="G2845" s="10">
        <v>5</v>
      </c>
      <c r="H2845" s="10" t="s">
        <v>369</v>
      </c>
      <c r="I2845" s="10">
        <v>1945</v>
      </c>
      <c r="J2845" s="11" t="s">
        <v>7550</v>
      </c>
      <c r="K2845" s="12"/>
      <c r="L2845" s="13" t="s">
        <v>7551</v>
      </c>
      <c r="M2845" t="s">
        <v>753</v>
      </c>
      <c r="S2845" s="9"/>
      <c r="T2845">
        <v>11</v>
      </c>
      <c r="U2845" s="208" t="s">
        <v>18170</v>
      </c>
      <c r="V2845" s="14">
        <v>0</v>
      </c>
      <c r="W2845" s="14">
        <v>1</v>
      </c>
      <c r="X2845" s="109" t="s">
        <v>294</v>
      </c>
      <c r="Y2845" t="s">
        <v>3625</v>
      </c>
      <c r="Z2845" t="s">
        <v>505</v>
      </c>
      <c r="AA2845">
        <f t="shared" si="44"/>
        <v>2</v>
      </c>
    </row>
    <row r="2846" spans="1:27" x14ac:dyDescent="0.2">
      <c r="A2846">
        <v>7442</v>
      </c>
      <c r="B2846" s="1" t="s">
        <v>7554</v>
      </c>
      <c r="C2846" t="s">
        <v>2040</v>
      </c>
      <c r="D2846" s="9" t="s">
        <v>7555</v>
      </c>
      <c r="E2846" s="9" t="s">
        <v>259</v>
      </c>
      <c r="F2846" s="9" t="s">
        <v>721</v>
      </c>
      <c r="G2846" s="10">
        <v>6</v>
      </c>
      <c r="H2846" s="10" t="s">
        <v>369</v>
      </c>
      <c r="I2846" s="10">
        <v>1945</v>
      </c>
      <c r="J2846" s="11" t="s">
        <v>7556</v>
      </c>
      <c r="K2846" s="12" t="s">
        <v>237</v>
      </c>
      <c r="L2846" s="13" t="s">
        <v>7557</v>
      </c>
      <c r="M2846" t="s">
        <v>290</v>
      </c>
      <c r="N2846" t="s">
        <v>291</v>
      </c>
      <c r="O2846" t="s">
        <v>292</v>
      </c>
      <c r="S2846" s="9"/>
      <c r="T2846">
        <v>11</v>
      </c>
      <c r="U2846" s="208" t="s">
        <v>18170</v>
      </c>
      <c r="V2846" s="14">
        <v>0</v>
      </c>
      <c r="W2846" s="14">
        <v>1</v>
      </c>
      <c r="X2846" s="109" t="s">
        <v>270</v>
      </c>
      <c r="Y2846">
        <v>105</v>
      </c>
      <c r="Z2846" t="s">
        <v>271</v>
      </c>
      <c r="AA2846">
        <f t="shared" si="44"/>
        <v>3</v>
      </c>
    </row>
    <row r="2847" spans="1:27" x14ac:dyDescent="0.2">
      <c r="A2847">
        <v>6490</v>
      </c>
      <c r="B2847" s="1" t="s">
        <v>7558</v>
      </c>
      <c r="C2847" t="s">
        <v>2221</v>
      </c>
      <c r="D2847" s="9">
        <v>151</v>
      </c>
      <c r="E2847" s="9" t="s">
        <v>259</v>
      </c>
      <c r="F2847" s="9" t="s">
        <v>312</v>
      </c>
      <c r="G2847" s="10">
        <v>6</v>
      </c>
      <c r="H2847" s="10" t="s">
        <v>369</v>
      </c>
      <c r="I2847" s="10">
        <v>1945</v>
      </c>
      <c r="J2847" s="11" t="s">
        <v>7556</v>
      </c>
      <c r="K2847" s="12" t="s">
        <v>237</v>
      </c>
      <c r="L2847" s="13" t="s">
        <v>7559</v>
      </c>
      <c r="M2847" t="s">
        <v>290</v>
      </c>
      <c r="N2847" t="s">
        <v>291</v>
      </c>
      <c r="O2847" t="s">
        <v>292</v>
      </c>
      <c r="S2847" s="9"/>
      <c r="T2847">
        <v>11</v>
      </c>
      <c r="U2847" s="208" t="s">
        <v>18170</v>
      </c>
      <c r="V2847" s="14">
        <v>0</v>
      </c>
      <c r="W2847" s="14">
        <v>1</v>
      </c>
      <c r="X2847" s="109" t="s">
        <v>270</v>
      </c>
      <c r="Y2847">
        <v>151</v>
      </c>
      <c r="Z2847" t="s">
        <v>505</v>
      </c>
      <c r="AA2847">
        <f t="shared" si="44"/>
        <v>1</v>
      </c>
    </row>
    <row r="2848" spans="1:27" x14ac:dyDescent="0.2">
      <c r="A2848">
        <v>933</v>
      </c>
      <c r="B2848" s="1" t="s">
        <v>7560</v>
      </c>
      <c r="C2848" t="s">
        <v>2040</v>
      </c>
      <c r="D2848" s="9" t="s">
        <v>7561</v>
      </c>
      <c r="E2848" s="9" t="s">
        <v>259</v>
      </c>
      <c r="F2848" s="9" t="s">
        <v>721</v>
      </c>
      <c r="G2848" s="10">
        <v>7</v>
      </c>
      <c r="H2848" s="10" t="s">
        <v>369</v>
      </c>
      <c r="I2848" s="10">
        <v>1945</v>
      </c>
      <c r="J2848" s="11" t="s">
        <v>7562</v>
      </c>
      <c r="K2848" s="12"/>
      <c r="L2848" s="13" t="s">
        <v>7517</v>
      </c>
      <c r="M2848" t="s">
        <v>753</v>
      </c>
      <c r="S2848" s="9"/>
      <c r="T2848">
        <v>11</v>
      </c>
      <c r="U2848" s="208" t="s">
        <v>18170</v>
      </c>
      <c r="V2848" s="14">
        <v>0</v>
      </c>
      <c r="W2848" s="14">
        <v>1</v>
      </c>
      <c r="X2848" s="109" t="s">
        <v>270</v>
      </c>
      <c r="Y2848">
        <v>180</v>
      </c>
      <c r="Z2848" t="s">
        <v>271</v>
      </c>
      <c r="AA2848">
        <f t="shared" si="44"/>
        <v>5</v>
      </c>
    </row>
    <row r="2849" spans="1:27" x14ac:dyDescent="0.2">
      <c r="A2849">
        <v>6790</v>
      </c>
      <c r="B2849" s="1" t="s">
        <v>7521</v>
      </c>
      <c r="C2849" t="s">
        <v>1798</v>
      </c>
      <c r="D2849" s="9">
        <v>684</v>
      </c>
      <c r="E2849" s="9" t="s">
        <v>876</v>
      </c>
      <c r="F2849" s="9" t="s">
        <v>260</v>
      </c>
      <c r="G2849" s="10">
        <v>8</v>
      </c>
      <c r="H2849" s="10" t="s">
        <v>369</v>
      </c>
      <c r="I2849" s="10">
        <v>1945</v>
      </c>
      <c r="J2849" s="11" t="s">
        <v>7519</v>
      </c>
      <c r="K2849" s="12" t="s">
        <v>237</v>
      </c>
      <c r="L2849" s="13" t="s">
        <v>7522</v>
      </c>
      <c r="M2849" t="s">
        <v>290</v>
      </c>
      <c r="N2849" t="s">
        <v>291</v>
      </c>
      <c r="O2849" t="s">
        <v>320</v>
      </c>
      <c r="S2849" s="9"/>
      <c r="T2849">
        <v>11</v>
      </c>
      <c r="U2849" s="208" t="s">
        <v>18170</v>
      </c>
      <c r="V2849" s="14">
        <v>0</v>
      </c>
      <c r="W2849" s="14">
        <v>1</v>
      </c>
      <c r="X2849" s="109" t="s">
        <v>270</v>
      </c>
      <c r="Y2849">
        <v>684</v>
      </c>
      <c r="Z2849" t="s">
        <v>271</v>
      </c>
      <c r="AA2849">
        <f t="shared" si="44"/>
        <v>1</v>
      </c>
    </row>
    <row r="2850" spans="1:27" x14ac:dyDescent="0.2">
      <c r="A2850">
        <v>3786</v>
      </c>
      <c r="B2850" s="1" t="s">
        <v>7518</v>
      </c>
      <c r="C2850" t="s">
        <v>6878</v>
      </c>
      <c r="D2850" s="9" t="s">
        <v>3097</v>
      </c>
      <c r="E2850" s="9" t="s">
        <v>259</v>
      </c>
      <c r="F2850" s="9" t="s">
        <v>733</v>
      </c>
      <c r="G2850" s="10">
        <v>8</v>
      </c>
      <c r="H2850" s="10" t="s">
        <v>369</v>
      </c>
      <c r="I2850" s="10">
        <v>1945</v>
      </c>
      <c r="J2850" s="11" t="s">
        <v>7519</v>
      </c>
      <c r="K2850" s="12" t="s">
        <v>237</v>
      </c>
      <c r="L2850" s="13" t="s">
        <v>7520</v>
      </c>
      <c r="M2850" t="s">
        <v>290</v>
      </c>
      <c r="N2850" t="s">
        <v>291</v>
      </c>
      <c r="O2850" t="s">
        <v>292</v>
      </c>
      <c r="S2850" s="9"/>
      <c r="T2850">
        <v>11</v>
      </c>
      <c r="U2850" s="208" t="s">
        <v>18170</v>
      </c>
      <c r="V2850" s="14">
        <v>0</v>
      </c>
      <c r="W2850" s="14">
        <v>0</v>
      </c>
      <c r="X2850" s="109" t="s">
        <v>294</v>
      </c>
      <c r="Y2850" t="s">
        <v>3097</v>
      </c>
      <c r="Z2850" t="s">
        <v>271</v>
      </c>
      <c r="AA2850">
        <f t="shared" si="44"/>
        <v>1</v>
      </c>
    </row>
    <row r="2851" spans="1:27" x14ac:dyDescent="0.2">
      <c r="A2851">
        <v>414</v>
      </c>
      <c r="B2851" s="1" t="s">
        <v>7523</v>
      </c>
      <c r="C2851" t="s">
        <v>284</v>
      </c>
      <c r="D2851" s="9" t="s">
        <v>7524</v>
      </c>
      <c r="E2851" s="9" t="s">
        <v>259</v>
      </c>
      <c r="F2851" s="9" t="s">
        <v>532</v>
      </c>
      <c r="G2851" s="10">
        <v>9</v>
      </c>
      <c r="H2851" s="10" t="s">
        <v>369</v>
      </c>
      <c r="I2851" s="10">
        <v>1945</v>
      </c>
      <c r="J2851" s="11" t="s">
        <v>7525</v>
      </c>
      <c r="K2851" s="12"/>
      <c r="L2851" s="13" t="s">
        <v>7526</v>
      </c>
      <c r="M2851" t="s">
        <v>753</v>
      </c>
      <c r="S2851" s="9"/>
      <c r="T2851">
        <v>11</v>
      </c>
      <c r="U2851" s="208" t="s">
        <v>18170</v>
      </c>
      <c r="V2851" s="14">
        <v>0</v>
      </c>
      <c r="W2851" s="14">
        <v>1</v>
      </c>
      <c r="X2851" s="109" t="s">
        <v>294</v>
      </c>
      <c r="Y2851" t="s">
        <v>1242</v>
      </c>
      <c r="Z2851" t="s">
        <v>271</v>
      </c>
      <c r="AA2851">
        <f t="shared" si="44"/>
        <v>5</v>
      </c>
    </row>
    <row r="2852" spans="1:27" x14ac:dyDescent="0.2">
      <c r="A2852">
        <v>581</v>
      </c>
      <c r="B2852" s="1" t="s">
        <v>7527</v>
      </c>
      <c r="C2852" t="s">
        <v>284</v>
      </c>
      <c r="D2852" s="9" t="s">
        <v>7528</v>
      </c>
      <c r="E2852" s="9" t="s">
        <v>259</v>
      </c>
      <c r="F2852" s="9" t="s">
        <v>532</v>
      </c>
      <c r="G2852" s="10">
        <v>9</v>
      </c>
      <c r="H2852" s="10" t="s">
        <v>369</v>
      </c>
      <c r="I2852" s="10">
        <v>1945</v>
      </c>
      <c r="J2852" s="11" t="s">
        <v>7525</v>
      </c>
      <c r="K2852" s="12"/>
      <c r="L2852" s="13" t="s">
        <v>7526</v>
      </c>
      <c r="M2852" t="s">
        <v>753</v>
      </c>
      <c r="S2852" s="9"/>
      <c r="T2852">
        <v>11</v>
      </c>
      <c r="U2852" s="208" t="s">
        <v>18170</v>
      </c>
      <c r="V2852" s="14">
        <v>0</v>
      </c>
      <c r="W2852" s="14">
        <v>1</v>
      </c>
      <c r="X2852" s="109" t="s">
        <v>294</v>
      </c>
      <c r="Y2852" t="s">
        <v>1242</v>
      </c>
      <c r="Z2852" t="s">
        <v>271</v>
      </c>
      <c r="AA2852">
        <f t="shared" si="44"/>
        <v>4</v>
      </c>
    </row>
    <row r="2853" spans="1:27" x14ac:dyDescent="0.2">
      <c r="A2853">
        <v>5559</v>
      </c>
      <c r="B2853" s="1" t="s">
        <v>6977</v>
      </c>
      <c r="C2853" t="s">
        <v>1027</v>
      </c>
      <c r="D2853" s="9">
        <v>110</v>
      </c>
      <c r="E2853" s="9" t="s">
        <v>876</v>
      </c>
      <c r="F2853" s="9" t="s">
        <v>1416</v>
      </c>
      <c r="G2853" s="10">
        <v>10</v>
      </c>
      <c r="H2853" s="10" t="s">
        <v>369</v>
      </c>
      <c r="I2853" s="10">
        <v>1945</v>
      </c>
      <c r="J2853" s="11" t="s">
        <v>7531</v>
      </c>
      <c r="K2853" s="12" t="s">
        <v>237</v>
      </c>
      <c r="L2853" s="13" t="s">
        <v>6978</v>
      </c>
      <c r="M2853" t="s">
        <v>290</v>
      </c>
      <c r="N2853" t="s">
        <v>291</v>
      </c>
      <c r="O2853" t="s">
        <v>439</v>
      </c>
      <c r="S2853" s="9"/>
      <c r="T2853">
        <v>11</v>
      </c>
      <c r="U2853" s="208" t="s">
        <v>18170</v>
      </c>
      <c r="V2853" s="14">
        <v>0</v>
      </c>
      <c r="W2853" s="14">
        <v>1</v>
      </c>
      <c r="X2853" s="109" t="s">
        <v>270</v>
      </c>
      <c r="Y2853">
        <v>110</v>
      </c>
      <c r="Z2853" t="s">
        <v>1419</v>
      </c>
      <c r="AA2853">
        <f t="shared" si="44"/>
        <v>1</v>
      </c>
    </row>
    <row r="2854" spans="1:27" x14ac:dyDescent="0.2">
      <c r="A2854">
        <v>1310</v>
      </c>
      <c r="B2854" s="1" t="s">
        <v>7529</v>
      </c>
      <c r="C2854" t="s">
        <v>6878</v>
      </c>
      <c r="D2854" s="9" t="s">
        <v>7530</v>
      </c>
      <c r="E2854" s="9" t="s">
        <v>259</v>
      </c>
      <c r="F2854" s="9" t="s">
        <v>286</v>
      </c>
      <c r="G2854" s="10">
        <v>10</v>
      </c>
      <c r="H2854" s="10" t="s">
        <v>369</v>
      </c>
      <c r="I2854" s="10">
        <v>1945</v>
      </c>
      <c r="J2854" s="11" t="s">
        <v>7531</v>
      </c>
      <c r="K2854" s="12" t="s">
        <v>237</v>
      </c>
      <c r="L2854" s="13" t="s">
        <v>6972</v>
      </c>
      <c r="M2854" t="s">
        <v>290</v>
      </c>
      <c r="N2854" t="s">
        <v>291</v>
      </c>
      <c r="O2854" t="s">
        <v>292</v>
      </c>
      <c r="S2854" s="9"/>
      <c r="T2854">
        <v>11</v>
      </c>
      <c r="U2854" s="208" t="s">
        <v>18170</v>
      </c>
      <c r="V2854" s="14">
        <v>0</v>
      </c>
      <c r="W2854" s="14">
        <v>0</v>
      </c>
      <c r="X2854" s="109" t="s">
        <v>294</v>
      </c>
      <c r="Y2854" t="s">
        <v>6973</v>
      </c>
      <c r="Z2854" t="s">
        <v>271</v>
      </c>
      <c r="AA2854">
        <f t="shared" si="44"/>
        <v>2</v>
      </c>
    </row>
    <row r="2855" spans="1:27" x14ac:dyDescent="0.2">
      <c r="A2855">
        <v>1494</v>
      </c>
      <c r="B2855" s="1" t="s">
        <v>6974</v>
      </c>
      <c r="C2855" t="s">
        <v>503</v>
      </c>
      <c r="D2855" s="9" t="s">
        <v>6975</v>
      </c>
      <c r="E2855" s="9" t="s">
        <v>259</v>
      </c>
      <c r="F2855" s="9" t="s">
        <v>532</v>
      </c>
      <c r="G2855" s="10">
        <v>10</v>
      </c>
      <c r="H2855" s="10" t="s">
        <v>369</v>
      </c>
      <c r="I2855" s="10">
        <v>1945</v>
      </c>
      <c r="J2855" s="11" t="s">
        <v>7531</v>
      </c>
      <c r="K2855" s="12" t="s">
        <v>237</v>
      </c>
      <c r="L2855" s="13" t="s">
        <v>6976</v>
      </c>
      <c r="M2855" t="s">
        <v>290</v>
      </c>
      <c r="N2855" t="s">
        <v>291</v>
      </c>
      <c r="O2855" t="s">
        <v>292</v>
      </c>
      <c r="S2855" s="9"/>
      <c r="T2855">
        <v>11</v>
      </c>
      <c r="U2855" s="208" t="s">
        <v>18170</v>
      </c>
      <c r="V2855" s="14">
        <v>0</v>
      </c>
      <c r="W2855" s="14">
        <v>1</v>
      </c>
      <c r="X2855" s="109" t="s">
        <v>294</v>
      </c>
      <c r="Y2855" t="s">
        <v>1242</v>
      </c>
      <c r="Z2855" t="s">
        <v>505</v>
      </c>
      <c r="AA2855">
        <f t="shared" si="44"/>
        <v>2</v>
      </c>
    </row>
    <row r="2856" spans="1:27" x14ac:dyDescent="0.2">
      <c r="A2856">
        <v>6791</v>
      </c>
      <c r="B2856" s="1" t="s">
        <v>6982</v>
      </c>
      <c r="C2856" t="s">
        <v>6878</v>
      </c>
      <c r="D2856" s="9">
        <v>684</v>
      </c>
      <c r="E2856" s="9" t="s">
        <v>876</v>
      </c>
      <c r="F2856" s="9" t="s">
        <v>260</v>
      </c>
      <c r="G2856" s="10">
        <v>12</v>
      </c>
      <c r="H2856" s="10" t="s">
        <v>369</v>
      </c>
      <c r="I2856" s="10">
        <v>1945</v>
      </c>
      <c r="J2856" s="11" t="s">
        <v>6980</v>
      </c>
      <c r="K2856" s="12" t="s">
        <v>237</v>
      </c>
      <c r="L2856" s="13" t="s">
        <v>6983</v>
      </c>
      <c r="M2856" t="s">
        <v>290</v>
      </c>
      <c r="N2856" t="s">
        <v>291</v>
      </c>
      <c r="O2856" t="s">
        <v>323</v>
      </c>
      <c r="S2856" s="9"/>
      <c r="T2856">
        <v>11</v>
      </c>
      <c r="U2856" s="208" t="s">
        <v>18170</v>
      </c>
      <c r="V2856" s="14">
        <v>0</v>
      </c>
      <c r="W2856" s="14">
        <v>0</v>
      </c>
      <c r="X2856" s="109" t="s">
        <v>270</v>
      </c>
      <c r="Y2856">
        <v>684</v>
      </c>
      <c r="Z2856" t="s">
        <v>271</v>
      </c>
      <c r="AA2856">
        <f t="shared" si="44"/>
        <v>1</v>
      </c>
    </row>
    <row r="2857" spans="1:27" x14ac:dyDescent="0.2">
      <c r="A2857">
        <v>1904</v>
      </c>
      <c r="B2857" s="1" t="s">
        <v>6979</v>
      </c>
      <c r="C2857" t="s">
        <v>284</v>
      </c>
      <c r="D2857" s="9" t="s">
        <v>7455</v>
      </c>
      <c r="E2857" s="9" t="s">
        <v>259</v>
      </c>
      <c r="F2857" s="9" t="s">
        <v>532</v>
      </c>
      <c r="G2857" s="10">
        <v>12</v>
      </c>
      <c r="H2857" s="10" t="s">
        <v>369</v>
      </c>
      <c r="I2857" s="10">
        <v>1945</v>
      </c>
      <c r="J2857" s="11" t="s">
        <v>6980</v>
      </c>
      <c r="K2857" s="12"/>
      <c r="L2857" s="13" t="s">
        <v>6981</v>
      </c>
      <c r="M2857" t="s">
        <v>753</v>
      </c>
      <c r="S2857" s="9"/>
      <c r="T2857">
        <v>11</v>
      </c>
      <c r="U2857" s="208" t="s">
        <v>18170</v>
      </c>
      <c r="V2857" s="14">
        <v>0</v>
      </c>
      <c r="W2857" s="14">
        <v>1</v>
      </c>
      <c r="X2857" s="109" t="s">
        <v>294</v>
      </c>
      <c r="Y2857" t="s">
        <v>1242</v>
      </c>
      <c r="Z2857" t="s">
        <v>271</v>
      </c>
      <c r="AA2857">
        <f t="shared" si="44"/>
        <v>3</v>
      </c>
    </row>
    <row r="2858" spans="1:27" x14ac:dyDescent="0.2">
      <c r="A2858">
        <v>2289</v>
      </c>
      <c r="B2858" s="1" t="s">
        <v>6987</v>
      </c>
      <c r="C2858" t="s">
        <v>284</v>
      </c>
      <c r="D2858" s="9" t="s">
        <v>6988</v>
      </c>
      <c r="E2858" s="9" t="s">
        <v>259</v>
      </c>
      <c r="F2858" s="9" t="s">
        <v>286</v>
      </c>
      <c r="G2858" s="10">
        <v>13</v>
      </c>
      <c r="H2858" s="10" t="s">
        <v>369</v>
      </c>
      <c r="I2858" s="10">
        <v>1945</v>
      </c>
      <c r="J2858" s="11" t="s">
        <v>6985</v>
      </c>
      <c r="K2858" s="12" t="s">
        <v>237</v>
      </c>
      <c r="L2858" s="13" t="s">
        <v>6989</v>
      </c>
      <c r="M2858" t="s">
        <v>290</v>
      </c>
      <c r="N2858" t="s">
        <v>291</v>
      </c>
      <c r="O2858" t="s">
        <v>6778</v>
      </c>
      <c r="S2858" s="9"/>
      <c r="T2858">
        <v>11</v>
      </c>
      <c r="U2858" s="208" t="s">
        <v>18170</v>
      </c>
      <c r="V2858" s="14">
        <v>0</v>
      </c>
      <c r="W2858" s="14">
        <v>1</v>
      </c>
      <c r="X2858" s="109" t="s">
        <v>294</v>
      </c>
      <c r="Y2858" t="s">
        <v>1443</v>
      </c>
      <c r="Z2858" t="s">
        <v>505</v>
      </c>
      <c r="AA2858">
        <f t="shared" si="44"/>
        <v>2</v>
      </c>
    </row>
    <row r="2859" spans="1:27" x14ac:dyDescent="0.2">
      <c r="A2859">
        <v>4953</v>
      </c>
      <c r="B2859" s="1" t="s">
        <v>6990</v>
      </c>
      <c r="C2859" t="s">
        <v>503</v>
      </c>
      <c r="D2859" s="9" t="s">
        <v>6991</v>
      </c>
      <c r="E2859" s="9" t="s">
        <v>259</v>
      </c>
      <c r="F2859" s="9" t="s">
        <v>532</v>
      </c>
      <c r="G2859" s="10">
        <v>13</v>
      </c>
      <c r="H2859" s="10" t="s">
        <v>369</v>
      </c>
      <c r="I2859" s="10">
        <v>1945</v>
      </c>
      <c r="J2859" s="11" t="s">
        <v>6985</v>
      </c>
      <c r="K2859" s="12" t="s">
        <v>237</v>
      </c>
      <c r="L2859" s="13" t="s">
        <v>7271</v>
      </c>
      <c r="M2859" t="s">
        <v>290</v>
      </c>
      <c r="N2859" t="s">
        <v>291</v>
      </c>
      <c r="O2859" t="s">
        <v>320</v>
      </c>
      <c r="S2859" s="9"/>
      <c r="T2859">
        <v>11</v>
      </c>
      <c r="U2859" s="208" t="s">
        <v>18170</v>
      </c>
      <c r="V2859" s="14">
        <v>0</v>
      </c>
      <c r="W2859" s="14">
        <v>1</v>
      </c>
      <c r="X2859" s="109" t="s">
        <v>294</v>
      </c>
      <c r="Y2859" t="s">
        <v>1242</v>
      </c>
      <c r="Z2859" t="s">
        <v>505</v>
      </c>
      <c r="AA2859">
        <f t="shared" si="44"/>
        <v>2</v>
      </c>
    </row>
    <row r="2860" spans="1:27" x14ac:dyDescent="0.2">
      <c r="A2860">
        <v>2676</v>
      </c>
      <c r="B2860" s="1" t="s">
        <v>6984</v>
      </c>
      <c r="C2860" t="s">
        <v>507</v>
      </c>
      <c r="D2860" s="9" t="s">
        <v>6351</v>
      </c>
      <c r="E2860" s="9" t="s">
        <v>259</v>
      </c>
      <c r="F2860" s="9" t="s">
        <v>532</v>
      </c>
      <c r="G2860" s="10">
        <v>13</v>
      </c>
      <c r="H2860" s="10" t="s">
        <v>369</v>
      </c>
      <c r="I2860" s="10">
        <v>1945</v>
      </c>
      <c r="J2860" s="11" t="s">
        <v>6985</v>
      </c>
      <c r="K2860" s="12"/>
      <c r="L2860" s="13" t="s">
        <v>6986</v>
      </c>
      <c r="M2860" t="s">
        <v>753</v>
      </c>
      <c r="S2860" s="9"/>
      <c r="T2860">
        <v>11</v>
      </c>
      <c r="U2860" s="208" t="s">
        <v>18170</v>
      </c>
      <c r="V2860" s="14">
        <v>0</v>
      </c>
      <c r="W2860" s="14">
        <v>1</v>
      </c>
      <c r="X2860" s="109" t="s">
        <v>294</v>
      </c>
      <c r="Y2860" t="s">
        <v>4636</v>
      </c>
      <c r="Z2860" t="s">
        <v>18167</v>
      </c>
      <c r="AA2860">
        <f t="shared" si="44"/>
        <v>3</v>
      </c>
    </row>
    <row r="2861" spans="1:27" x14ac:dyDescent="0.2">
      <c r="A2861">
        <v>6792</v>
      </c>
      <c r="B2861" s="1" t="s">
        <v>7280</v>
      </c>
      <c r="C2861" t="s">
        <v>1798</v>
      </c>
      <c r="D2861" s="9">
        <v>684</v>
      </c>
      <c r="E2861" s="9" t="s">
        <v>876</v>
      </c>
      <c r="F2861" s="9" t="s">
        <v>260</v>
      </c>
      <c r="G2861" s="10">
        <v>14</v>
      </c>
      <c r="H2861" s="10" t="s">
        <v>369</v>
      </c>
      <c r="I2861" s="10">
        <v>1945</v>
      </c>
      <c r="J2861" s="11" t="s">
        <v>7274</v>
      </c>
      <c r="K2861" s="12" t="s">
        <v>237</v>
      </c>
      <c r="L2861" s="13" t="s">
        <v>7281</v>
      </c>
      <c r="M2861" t="s">
        <v>290</v>
      </c>
      <c r="N2861" t="s">
        <v>291</v>
      </c>
      <c r="O2861" t="s">
        <v>292</v>
      </c>
      <c r="S2861" s="9"/>
      <c r="T2861">
        <v>11</v>
      </c>
      <c r="U2861" s="208" t="s">
        <v>18170</v>
      </c>
      <c r="V2861" s="14">
        <v>0</v>
      </c>
      <c r="W2861" s="14">
        <v>1</v>
      </c>
      <c r="X2861" s="109" t="s">
        <v>270</v>
      </c>
      <c r="Y2861">
        <v>684</v>
      </c>
      <c r="Z2861" t="s">
        <v>271</v>
      </c>
      <c r="AA2861">
        <f t="shared" si="44"/>
        <v>1</v>
      </c>
    </row>
    <row r="2862" spans="1:27" x14ac:dyDescent="0.2">
      <c r="A2862">
        <v>2760</v>
      </c>
      <c r="B2862" s="1" t="s">
        <v>7276</v>
      </c>
      <c r="C2862" t="s">
        <v>1027</v>
      </c>
      <c r="D2862" s="9" t="s">
        <v>7277</v>
      </c>
      <c r="E2862" s="9" t="s">
        <v>876</v>
      </c>
      <c r="F2862" s="9" t="s">
        <v>1416</v>
      </c>
      <c r="G2862" s="10">
        <v>14</v>
      </c>
      <c r="H2862" s="10" t="s">
        <v>369</v>
      </c>
      <c r="I2862" s="10">
        <v>1945</v>
      </c>
      <c r="J2862" s="11" t="s">
        <v>7274</v>
      </c>
      <c r="K2862" s="12" t="s">
        <v>237</v>
      </c>
      <c r="L2862" s="13" t="s">
        <v>7278</v>
      </c>
      <c r="M2862" t="s">
        <v>290</v>
      </c>
      <c r="N2862" t="s">
        <v>291</v>
      </c>
      <c r="O2862" t="s">
        <v>520</v>
      </c>
      <c r="S2862" s="9"/>
      <c r="T2862">
        <v>11</v>
      </c>
      <c r="U2862" s="208" t="s">
        <v>18170</v>
      </c>
      <c r="V2862" s="14">
        <v>0</v>
      </c>
      <c r="W2862" s="14">
        <v>1</v>
      </c>
      <c r="X2862" s="109" t="s">
        <v>294</v>
      </c>
      <c r="Y2862" t="s">
        <v>7279</v>
      </c>
      <c r="Z2862" t="s">
        <v>1419</v>
      </c>
      <c r="AA2862">
        <f t="shared" si="44"/>
        <v>2</v>
      </c>
    </row>
    <row r="2863" spans="1:27" x14ac:dyDescent="0.2">
      <c r="A2863">
        <v>2264</v>
      </c>
      <c r="B2863" s="1" t="s">
        <v>7272</v>
      </c>
      <c r="C2863" t="s">
        <v>3985</v>
      </c>
      <c r="D2863" s="9" t="s">
        <v>7273</v>
      </c>
      <c r="E2863" s="9" t="s">
        <v>259</v>
      </c>
      <c r="F2863" s="9" t="s">
        <v>721</v>
      </c>
      <c r="G2863" s="10">
        <v>14</v>
      </c>
      <c r="H2863" s="10" t="s">
        <v>369</v>
      </c>
      <c r="I2863" s="10">
        <v>1945</v>
      </c>
      <c r="J2863" s="11" t="s">
        <v>7274</v>
      </c>
      <c r="K2863" s="12"/>
      <c r="L2863" s="13" t="s">
        <v>7275</v>
      </c>
      <c r="M2863" t="s">
        <v>753</v>
      </c>
      <c r="S2863" s="9"/>
      <c r="T2863">
        <v>11</v>
      </c>
      <c r="U2863" s="208" t="s">
        <v>18170</v>
      </c>
      <c r="V2863" s="14">
        <v>0</v>
      </c>
      <c r="W2863" s="14">
        <v>1</v>
      </c>
      <c r="X2863" s="109" t="s">
        <v>270</v>
      </c>
      <c r="Y2863">
        <v>163</v>
      </c>
      <c r="Z2863" t="s">
        <v>18167</v>
      </c>
      <c r="AA2863">
        <f t="shared" si="44"/>
        <v>3</v>
      </c>
    </row>
    <row r="2864" spans="1:27" x14ac:dyDescent="0.2">
      <c r="A2864">
        <v>5234</v>
      </c>
      <c r="B2864" s="1" t="s">
        <v>7282</v>
      </c>
      <c r="C2864" t="s">
        <v>284</v>
      </c>
      <c r="D2864" s="9" t="s">
        <v>7283</v>
      </c>
      <c r="E2864" s="9" t="s">
        <v>259</v>
      </c>
      <c r="F2864" s="9" t="s">
        <v>532</v>
      </c>
      <c r="G2864" s="10">
        <v>15</v>
      </c>
      <c r="H2864" s="10" t="s">
        <v>369</v>
      </c>
      <c r="I2864" s="10">
        <v>1945</v>
      </c>
      <c r="J2864" s="11" t="s">
        <v>7284</v>
      </c>
      <c r="K2864" s="12" t="s">
        <v>237</v>
      </c>
      <c r="L2864" s="13" t="s">
        <v>7285</v>
      </c>
      <c r="M2864" t="s">
        <v>290</v>
      </c>
      <c r="N2864" t="s">
        <v>291</v>
      </c>
      <c r="O2864" t="s">
        <v>692</v>
      </c>
      <c r="S2864" s="9"/>
      <c r="T2864">
        <v>11</v>
      </c>
      <c r="U2864" s="208" t="s">
        <v>18170</v>
      </c>
      <c r="V2864" s="14">
        <v>0</v>
      </c>
      <c r="W2864" s="14">
        <v>1</v>
      </c>
      <c r="X2864" s="109" t="s">
        <v>294</v>
      </c>
      <c r="Y2864" t="s">
        <v>971</v>
      </c>
      <c r="Z2864" t="s">
        <v>271</v>
      </c>
      <c r="AA2864">
        <f t="shared" si="44"/>
        <v>3</v>
      </c>
    </row>
    <row r="2865" spans="1:27" x14ac:dyDescent="0.2">
      <c r="A2865">
        <v>142</v>
      </c>
      <c r="B2865" s="1" t="s">
        <v>7286</v>
      </c>
      <c r="C2865" t="s">
        <v>657</v>
      </c>
      <c r="D2865" s="9" t="s">
        <v>2737</v>
      </c>
      <c r="E2865" s="9" t="s">
        <v>259</v>
      </c>
      <c r="F2865" s="9" t="s">
        <v>532</v>
      </c>
      <c r="G2865" s="10">
        <v>15</v>
      </c>
      <c r="H2865" s="10" t="s">
        <v>369</v>
      </c>
      <c r="I2865" s="10">
        <v>1945</v>
      </c>
      <c r="J2865" s="11" t="s">
        <v>7284</v>
      </c>
      <c r="K2865" s="12" t="s">
        <v>237</v>
      </c>
      <c r="L2865" s="13" t="s">
        <v>7287</v>
      </c>
      <c r="M2865" t="s">
        <v>290</v>
      </c>
      <c r="N2865" t="s">
        <v>291</v>
      </c>
      <c r="O2865" t="s">
        <v>520</v>
      </c>
      <c r="S2865" s="9"/>
      <c r="T2865">
        <v>11</v>
      </c>
      <c r="U2865" s="208" t="s">
        <v>18170</v>
      </c>
      <c r="V2865" s="14">
        <v>0</v>
      </c>
      <c r="W2865" s="14">
        <v>1</v>
      </c>
      <c r="X2865" s="109" t="s">
        <v>294</v>
      </c>
      <c r="Y2865" t="s">
        <v>1242</v>
      </c>
      <c r="Z2865" t="s">
        <v>271</v>
      </c>
      <c r="AA2865">
        <f t="shared" si="44"/>
        <v>2</v>
      </c>
    </row>
    <row r="2866" spans="1:27" x14ac:dyDescent="0.2">
      <c r="A2866">
        <v>7202</v>
      </c>
      <c r="B2866" s="1" t="s">
        <v>7288</v>
      </c>
      <c r="C2866" t="s">
        <v>1798</v>
      </c>
      <c r="D2866" s="9" t="s">
        <v>1199</v>
      </c>
      <c r="E2866" s="9" t="s">
        <v>259</v>
      </c>
      <c r="F2866" s="9" t="s">
        <v>532</v>
      </c>
      <c r="G2866" s="10">
        <v>16</v>
      </c>
      <c r="H2866" s="10" t="s">
        <v>369</v>
      </c>
      <c r="I2866" s="10">
        <v>1945</v>
      </c>
      <c r="J2866" s="11" t="s">
        <v>7289</v>
      </c>
      <c r="K2866" s="12" t="s">
        <v>237</v>
      </c>
      <c r="L2866" s="13" t="s">
        <v>7020</v>
      </c>
      <c r="M2866" t="s">
        <v>290</v>
      </c>
      <c r="N2866" t="s">
        <v>291</v>
      </c>
      <c r="O2866" t="s">
        <v>520</v>
      </c>
      <c r="S2866" s="9"/>
      <c r="T2866">
        <v>11</v>
      </c>
      <c r="U2866" s="208" t="s">
        <v>18170</v>
      </c>
      <c r="V2866" s="14">
        <v>0</v>
      </c>
      <c r="W2866" s="14">
        <v>1</v>
      </c>
      <c r="X2866" s="109" t="s">
        <v>294</v>
      </c>
      <c r="Y2866" t="s">
        <v>1199</v>
      </c>
      <c r="Z2866" t="s">
        <v>271</v>
      </c>
      <c r="AA2866">
        <f t="shared" si="44"/>
        <v>1</v>
      </c>
    </row>
    <row r="2867" spans="1:27" x14ac:dyDescent="0.2">
      <c r="A2867">
        <v>7466</v>
      </c>
      <c r="B2867" s="1" t="s">
        <v>7021</v>
      </c>
      <c r="C2867" t="s">
        <v>3985</v>
      </c>
      <c r="D2867" s="9" t="s">
        <v>7022</v>
      </c>
      <c r="E2867" s="9" t="s">
        <v>275</v>
      </c>
      <c r="F2867" s="9" t="s">
        <v>721</v>
      </c>
      <c r="G2867" s="10">
        <v>19</v>
      </c>
      <c r="H2867" s="10" t="s">
        <v>369</v>
      </c>
      <c r="I2867" s="10">
        <v>1945</v>
      </c>
      <c r="J2867" s="11" t="s">
        <v>7023</v>
      </c>
      <c r="K2867" s="12" t="s">
        <v>237</v>
      </c>
      <c r="L2867" s="13" t="s">
        <v>6969</v>
      </c>
      <c r="M2867" t="s">
        <v>290</v>
      </c>
      <c r="N2867" t="s">
        <v>291</v>
      </c>
      <c r="O2867" t="s">
        <v>520</v>
      </c>
      <c r="S2867" s="9"/>
      <c r="T2867">
        <v>11</v>
      </c>
      <c r="U2867" s="208" t="s">
        <v>18170</v>
      </c>
      <c r="V2867" s="14">
        <v>0</v>
      </c>
      <c r="W2867" s="14">
        <v>1</v>
      </c>
      <c r="X2867" s="109" t="s">
        <v>270</v>
      </c>
      <c r="Y2867">
        <v>162</v>
      </c>
      <c r="Z2867" t="s">
        <v>18167</v>
      </c>
      <c r="AA2867">
        <f t="shared" si="44"/>
        <v>3</v>
      </c>
    </row>
    <row r="2868" spans="1:27" x14ac:dyDescent="0.2">
      <c r="A2868">
        <v>5244</v>
      </c>
      <c r="B2868" s="1" t="s">
        <v>7297</v>
      </c>
      <c r="C2868" t="s">
        <v>1511</v>
      </c>
      <c r="D2868" s="9" t="s">
        <v>7298</v>
      </c>
      <c r="E2868" s="9" t="s">
        <v>259</v>
      </c>
      <c r="F2868" s="9" t="s">
        <v>883</v>
      </c>
      <c r="G2868" s="10">
        <v>20</v>
      </c>
      <c r="H2868" s="10" t="s">
        <v>369</v>
      </c>
      <c r="I2868" s="10">
        <v>1945</v>
      </c>
      <c r="J2868" s="11" t="s">
        <v>7299</v>
      </c>
      <c r="K2868" s="12"/>
      <c r="L2868" s="13" t="s">
        <v>7300</v>
      </c>
      <c r="M2868" t="s">
        <v>753</v>
      </c>
      <c r="S2868" s="9"/>
      <c r="T2868">
        <v>11</v>
      </c>
      <c r="U2868" s="208" t="s">
        <v>18170</v>
      </c>
      <c r="V2868" s="14">
        <v>0</v>
      </c>
      <c r="W2868" s="14">
        <v>1</v>
      </c>
      <c r="X2868" s="109" t="s">
        <v>270</v>
      </c>
      <c r="Y2868">
        <v>254</v>
      </c>
      <c r="Z2868" t="s">
        <v>271</v>
      </c>
      <c r="AA2868">
        <f t="shared" si="44"/>
        <v>2</v>
      </c>
    </row>
    <row r="2869" spans="1:27" x14ac:dyDescent="0.2">
      <c r="A2869">
        <v>4282</v>
      </c>
      <c r="B2869" s="1" t="s">
        <v>7301</v>
      </c>
      <c r="C2869" t="s">
        <v>1523</v>
      </c>
      <c r="D2869" s="9" t="s">
        <v>7302</v>
      </c>
      <c r="E2869" s="9" t="s">
        <v>259</v>
      </c>
      <c r="F2869" s="9" t="s">
        <v>312</v>
      </c>
      <c r="G2869" s="10">
        <v>21</v>
      </c>
      <c r="H2869" s="10" t="s">
        <v>369</v>
      </c>
      <c r="I2869" s="10">
        <v>1945</v>
      </c>
      <c r="J2869" s="11" t="s">
        <v>7303</v>
      </c>
      <c r="K2869" s="12"/>
      <c r="L2869" s="13" t="s">
        <v>6711</v>
      </c>
      <c r="M2869" t="s">
        <v>753</v>
      </c>
      <c r="S2869" s="9"/>
      <c r="T2869">
        <v>11</v>
      </c>
      <c r="U2869" s="208" t="s">
        <v>18170</v>
      </c>
      <c r="V2869" s="14">
        <v>0</v>
      </c>
      <c r="W2869" s="14">
        <v>1</v>
      </c>
      <c r="X2869" s="109" t="s">
        <v>270</v>
      </c>
      <c r="Y2869">
        <v>409</v>
      </c>
      <c r="Z2869" t="s">
        <v>505</v>
      </c>
      <c r="AA2869">
        <f t="shared" si="44"/>
        <v>2</v>
      </c>
    </row>
    <row r="2870" spans="1:27" x14ac:dyDescent="0.2">
      <c r="A2870">
        <v>2651</v>
      </c>
      <c r="B2870" s="1" t="s">
        <v>7294</v>
      </c>
      <c r="C2870" t="s">
        <v>2534</v>
      </c>
      <c r="D2870" s="9">
        <v>255</v>
      </c>
      <c r="E2870" s="9" t="s">
        <v>275</v>
      </c>
      <c r="F2870" s="9" t="s">
        <v>312</v>
      </c>
      <c r="G2870" s="10">
        <v>22</v>
      </c>
      <c r="H2870" s="10" t="s">
        <v>369</v>
      </c>
      <c r="I2870" s="10">
        <v>1945</v>
      </c>
      <c r="J2870" s="11" t="s">
        <v>7292</v>
      </c>
      <c r="K2870" s="12" t="s">
        <v>237</v>
      </c>
      <c r="L2870" s="13" t="s">
        <v>7295</v>
      </c>
      <c r="M2870" t="s">
        <v>290</v>
      </c>
      <c r="N2870" t="s">
        <v>291</v>
      </c>
      <c r="O2870" t="s">
        <v>498</v>
      </c>
      <c r="S2870" s="9"/>
      <c r="T2870">
        <v>11</v>
      </c>
      <c r="U2870" s="208" t="s">
        <v>18170</v>
      </c>
      <c r="V2870" s="14">
        <v>0</v>
      </c>
      <c r="W2870" s="14">
        <v>1</v>
      </c>
      <c r="X2870" s="109" t="s">
        <v>270</v>
      </c>
      <c r="Y2870">
        <v>255</v>
      </c>
      <c r="Z2870" t="s">
        <v>271</v>
      </c>
      <c r="AA2870">
        <f t="shared" si="44"/>
        <v>1</v>
      </c>
    </row>
    <row r="2871" spans="1:27" x14ac:dyDescent="0.2">
      <c r="A2871">
        <v>195</v>
      </c>
      <c r="B2871" s="1" t="s">
        <v>7290</v>
      </c>
      <c r="C2871" t="s">
        <v>284</v>
      </c>
      <c r="D2871" s="9" t="s">
        <v>7291</v>
      </c>
      <c r="E2871" s="9" t="s">
        <v>259</v>
      </c>
      <c r="F2871" s="9" t="s">
        <v>532</v>
      </c>
      <c r="G2871" s="10">
        <v>22</v>
      </c>
      <c r="H2871" s="10" t="s">
        <v>369</v>
      </c>
      <c r="I2871" s="10">
        <v>1945</v>
      </c>
      <c r="J2871" s="11" t="s">
        <v>7292</v>
      </c>
      <c r="K2871" s="12"/>
      <c r="L2871" s="13" t="s">
        <v>7293</v>
      </c>
      <c r="M2871" t="s">
        <v>753</v>
      </c>
      <c r="S2871" s="9"/>
      <c r="T2871">
        <v>11</v>
      </c>
      <c r="U2871" s="208" t="s">
        <v>18170</v>
      </c>
      <c r="V2871" s="14">
        <v>0</v>
      </c>
      <c r="W2871" s="14">
        <v>1</v>
      </c>
      <c r="X2871" s="109" t="s">
        <v>294</v>
      </c>
      <c r="Y2871" t="s">
        <v>1242</v>
      </c>
      <c r="Z2871" t="s">
        <v>271</v>
      </c>
      <c r="AA2871">
        <f t="shared" si="44"/>
        <v>4</v>
      </c>
    </row>
    <row r="2872" spans="1:27" x14ac:dyDescent="0.2">
      <c r="A2872">
        <v>2807</v>
      </c>
      <c r="B2872" s="1" t="s">
        <v>7265</v>
      </c>
      <c r="C2872" t="s">
        <v>503</v>
      </c>
      <c r="D2872" s="9" t="s">
        <v>7266</v>
      </c>
      <c r="E2872" s="9" t="s">
        <v>876</v>
      </c>
      <c r="F2872" s="9" t="s">
        <v>532</v>
      </c>
      <c r="G2872" s="10">
        <v>26</v>
      </c>
      <c r="H2872" s="10" t="s">
        <v>369</v>
      </c>
      <c r="I2872" s="10">
        <v>1945</v>
      </c>
      <c r="J2872" s="11" t="s">
        <v>7263</v>
      </c>
      <c r="K2872" s="12" t="s">
        <v>237</v>
      </c>
      <c r="L2872" s="13" t="s">
        <v>7267</v>
      </c>
      <c r="M2872" t="s">
        <v>290</v>
      </c>
      <c r="N2872" t="s">
        <v>291</v>
      </c>
      <c r="O2872" t="s">
        <v>520</v>
      </c>
      <c r="S2872" s="9"/>
      <c r="T2872">
        <v>11</v>
      </c>
      <c r="U2872" s="208" t="s">
        <v>18170</v>
      </c>
      <c r="V2872" s="14">
        <v>0</v>
      </c>
      <c r="W2872" s="14">
        <v>1</v>
      </c>
      <c r="X2872" s="109" t="s">
        <v>294</v>
      </c>
      <c r="Y2872" t="s">
        <v>7268</v>
      </c>
      <c r="Z2872" t="s">
        <v>505</v>
      </c>
      <c r="AA2872">
        <f t="shared" si="44"/>
        <v>2</v>
      </c>
    </row>
    <row r="2873" spans="1:27" x14ac:dyDescent="0.2">
      <c r="A2873">
        <v>1381</v>
      </c>
      <c r="B2873" s="1" t="s">
        <v>7296</v>
      </c>
      <c r="C2873" t="s">
        <v>284</v>
      </c>
      <c r="D2873" s="9" t="s">
        <v>7262</v>
      </c>
      <c r="E2873" s="9" t="s">
        <v>259</v>
      </c>
      <c r="F2873" s="9" t="s">
        <v>532</v>
      </c>
      <c r="G2873" s="10">
        <v>26</v>
      </c>
      <c r="H2873" s="10" t="s">
        <v>369</v>
      </c>
      <c r="I2873" s="10">
        <v>1945</v>
      </c>
      <c r="J2873" s="11" t="s">
        <v>7263</v>
      </c>
      <c r="K2873" s="12"/>
      <c r="L2873" s="13" t="s">
        <v>7264</v>
      </c>
      <c r="M2873" t="s">
        <v>753</v>
      </c>
      <c r="S2873" s="9"/>
      <c r="T2873">
        <v>11</v>
      </c>
      <c r="U2873" s="208" t="s">
        <v>18170</v>
      </c>
      <c r="V2873" s="14">
        <v>0</v>
      </c>
      <c r="W2873" s="14">
        <v>1</v>
      </c>
      <c r="X2873" s="109" t="s">
        <v>294</v>
      </c>
      <c r="Y2873" t="s">
        <v>1242</v>
      </c>
      <c r="Z2873" t="s">
        <v>271</v>
      </c>
      <c r="AA2873">
        <f t="shared" si="44"/>
        <v>3</v>
      </c>
    </row>
    <row r="2874" spans="1:27" x14ac:dyDescent="0.2">
      <c r="A2874">
        <v>2641</v>
      </c>
      <c r="B2874" s="1" t="s">
        <v>7269</v>
      </c>
      <c r="C2874" t="s">
        <v>657</v>
      </c>
      <c r="D2874" s="9" t="s">
        <v>6550</v>
      </c>
      <c r="E2874" s="9" t="s">
        <v>259</v>
      </c>
      <c r="F2874" s="9" t="s">
        <v>532</v>
      </c>
      <c r="G2874" s="10">
        <v>27</v>
      </c>
      <c r="H2874" s="10" t="s">
        <v>369</v>
      </c>
      <c r="I2874" s="10">
        <v>1945</v>
      </c>
      <c r="J2874" s="11" t="s">
        <v>7270</v>
      </c>
      <c r="K2874" s="12" t="s">
        <v>237</v>
      </c>
      <c r="L2874" s="13" t="s">
        <v>18675</v>
      </c>
      <c r="M2874" t="s">
        <v>290</v>
      </c>
      <c r="N2874" t="s">
        <v>291</v>
      </c>
      <c r="O2874" t="s">
        <v>520</v>
      </c>
      <c r="S2874" s="9"/>
      <c r="T2874">
        <v>11</v>
      </c>
      <c r="U2874" s="208" t="s">
        <v>18170</v>
      </c>
      <c r="V2874" s="14">
        <v>0</v>
      </c>
      <c r="W2874" s="14">
        <v>1</v>
      </c>
      <c r="X2874" s="109" t="s">
        <v>294</v>
      </c>
      <c r="Y2874" t="s">
        <v>1242</v>
      </c>
      <c r="Z2874" t="s">
        <v>271</v>
      </c>
      <c r="AA2874">
        <f t="shared" si="44"/>
        <v>3</v>
      </c>
    </row>
    <row r="2875" spans="1:27" x14ac:dyDescent="0.2">
      <c r="A2875">
        <v>1938</v>
      </c>
      <c r="B2875" s="1" t="s">
        <v>7618</v>
      </c>
      <c r="C2875" t="s">
        <v>1027</v>
      </c>
      <c r="D2875" s="9" t="s">
        <v>7619</v>
      </c>
      <c r="E2875" s="9" t="s">
        <v>259</v>
      </c>
      <c r="F2875" s="9" t="s">
        <v>532</v>
      </c>
      <c r="G2875" s="10">
        <v>27</v>
      </c>
      <c r="H2875" s="10" t="s">
        <v>369</v>
      </c>
      <c r="I2875" s="10">
        <v>1945</v>
      </c>
      <c r="J2875" s="11" t="s">
        <v>7270</v>
      </c>
      <c r="K2875" s="12" t="s">
        <v>237</v>
      </c>
      <c r="L2875" s="13" t="s">
        <v>7074</v>
      </c>
      <c r="M2875" t="s">
        <v>290</v>
      </c>
      <c r="N2875" t="s">
        <v>291</v>
      </c>
      <c r="O2875" t="s">
        <v>692</v>
      </c>
      <c r="S2875" s="9"/>
      <c r="T2875">
        <v>11</v>
      </c>
      <c r="U2875" s="208" t="s">
        <v>18170</v>
      </c>
      <c r="V2875" s="14">
        <v>0</v>
      </c>
      <c r="W2875" s="14">
        <v>1</v>
      </c>
      <c r="X2875" s="109" t="s">
        <v>294</v>
      </c>
      <c r="Y2875" t="s">
        <v>1242</v>
      </c>
      <c r="Z2875" t="s">
        <v>271</v>
      </c>
      <c r="AA2875">
        <f t="shared" si="44"/>
        <v>3</v>
      </c>
    </row>
    <row r="2876" spans="1:27" x14ac:dyDescent="0.2">
      <c r="A2876">
        <v>2129</v>
      </c>
      <c r="B2876" s="1" t="s">
        <v>7075</v>
      </c>
      <c r="C2876" t="s">
        <v>2221</v>
      </c>
      <c r="D2876" s="9" t="s">
        <v>7076</v>
      </c>
      <c r="E2876" s="9" t="s">
        <v>259</v>
      </c>
      <c r="F2876" s="9" t="s">
        <v>312</v>
      </c>
      <c r="G2876" s="10">
        <v>27</v>
      </c>
      <c r="H2876" s="10" t="s">
        <v>369</v>
      </c>
      <c r="I2876" s="10">
        <v>1945</v>
      </c>
      <c r="J2876" s="11" t="s">
        <v>7270</v>
      </c>
      <c r="K2876" s="12" t="s">
        <v>237</v>
      </c>
      <c r="L2876" s="13" t="s">
        <v>7360</v>
      </c>
      <c r="M2876" t="s">
        <v>290</v>
      </c>
      <c r="N2876" t="s">
        <v>291</v>
      </c>
      <c r="O2876" t="s">
        <v>646</v>
      </c>
      <c r="S2876" s="9"/>
      <c r="T2876">
        <v>11</v>
      </c>
      <c r="U2876" s="208" t="s">
        <v>18170</v>
      </c>
      <c r="V2876" s="14">
        <v>0</v>
      </c>
      <c r="W2876" s="14">
        <v>1</v>
      </c>
      <c r="X2876" s="109" t="s">
        <v>270</v>
      </c>
      <c r="Y2876">
        <v>264</v>
      </c>
      <c r="Z2876" t="s">
        <v>505</v>
      </c>
      <c r="AA2876">
        <f t="shared" si="44"/>
        <v>2</v>
      </c>
    </row>
    <row r="2877" spans="1:27" x14ac:dyDescent="0.2">
      <c r="A2877">
        <v>3284</v>
      </c>
      <c r="B2877" s="1" t="s">
        <v>7361</v>
      </c>
      <c r="C2877" t="s">
        <v>5998</v>
      </c>
      <c r="D2877" s="9" t="s">
        <v>2350</v>
      </c>
      <c r="E2877" s="9"/>
      <c r="F2877" s="9" t="s">
        <v>733</v>
      </c>
      <c r="G2877" s="10">
        <v>28</v>
      </c>
      <c r="H2877" s="10" t="s">
        <v>369</v>
      </c>
      <c r="I2877" s="10">
        <v>1945</v>
      </c>
      <c r="J2877" s="11" t="s">
        <v>7362</v>
      </c>
      <c r="K2877" s="12" t="s">
        <v>237</v>
      </c>
      <c r="L2877" s="13" t="s">
        <v>7363</v>
      </c>
      <c r="M2877" t="s">
        <v>290</v>
      </c>
      <c r="N2877" t="s">
        <v>291</v>
      </c>
      <c r="O2877" t="s">
        <v>320</v>
      </c>
      <c r="S2877" s="9"/>
      <c r="T2877">
        <v>11</v>
      </c>
      <c r="U2877" s="208" t="s">
        <v>18170</v>
      </c>
      <c r="V2877" s="14">
        <v>0</v>
      </c>
      <c r="W2877" s="14">
        <v>0</v>
      </c>
      <c r="X2877" s="109" t="s">
        <v>294</v>
      </c>
      <c r="Y2877" t="s">
        <v>2350</v>
      </c>
      <c r="Z2877" t="s">
        <v>18167</v>
      </c>
      <c r="AA2877">
        <f t="shared" si="44"/>
        <v>1</v>
      </c>
    </row>
    <row r="2878" spans="1:27" x14ac:dyDescent="0.2">
      <c r="A2878">
        <v>1080</v>
      </c>
      <c r="B2878" s="1" t="s">
        <v>7378</v>
      </c>
      <c r="C2878" t="s">
        <v>1027</v>
      </c>
      <c r="D2878" s="9" t="s">
        <v>7379</v>
      </c>
      <c r="E2878" s="9" t="s">
        <v>259</v>
      </c>
      <c r="F2878" s="9" t="s">
        <v>1416</v>
      </c>
      <c r="G2878" s="10">
        <v>29</v>
      </c>
      <c r="H2878" s="10" t="s">
        <v>369</v>
      </c>
      <c r="I2878" s="10">
        <v>1945</v>
      </c>
      <c r="J2878" s="11" t="s">
        <v>7366</v>
      </c>
      <c r="K2878" s="12" t="s">
        <v>237</v>
      </c>
      <c r="L2878" s="13" t="s">
        <v>18137</v>
      </c>
      <c r="M2878" t="s">
        <v>290</v>
      </c>
      <c r="N2878" t="s">
        <v>291</v>
      </c>
      <c r="O2878" t="s">
        <v>748</v>
      </c>
      <c r="S2878" s="9"/>
      <c r="T2878">
        <v>11</v>
      </c>
      <c r="U2878" s="208" t="s">
        <v>18170</v>
      </c>
      <c r="V2878" s="14">
        <v>0</v>
      </c>
      <c r="W2878" s="14">
        <v>1</v>
      </c>
      <c r="X2878" s="109" t="s">
        <v>270</v>
      </c>
      <c r="Y2878">
        <v>268</v>
      </c>
      <c r="Z2878" t="s">
        <v>271</v>
      </c>
      <c r="AA2878">
        <f t="shared" si="44"/>
        <v>3</v>
      </c>
    </row>
    <row r="2879" spans="1:27" x14ac:dyDescent="0.2">
      <c r="A2879">
        <v>1842</v>
      </c>
      <c r="B2879" s="1" t="s">
        <v>7368</v>
      </c>
      <c r="C2879" t="s">
        <v>284</v>
      </c>
      <c r="D2879" s="9" t="s">
        <v>7369</v>
      </c>
      <c r="E2879" s="9" t="s">
        <v>259</v>
      </c>
      <c r="F2879" s="9" t="s">
        <v>532</v>
      </c>
      <c r="G2879" s="10">
        <v>29</v>
      </c>
      <c r="H2879" s="10" t="s">
        <v>369</v>
      </c>
      <c r="I2879" s="10">
        <v>1945</v>
      </c>
      <c r="J2879" s="11" t="s">
        <v>7366</v>
      </c>
      <c r="K2879" s="12"/>
      <c r="L2879" s="13" t="s">
        <v>7367</v>
      </c>
      <c r="M2879" t="s">
        <v>753</v>
      </c>
      <c r="S2879" s="9"/>
      <c r="T2879">
        <v>11</v>
      </c>
      <c r="U2879" s="208" t="s">
        <v>18170</v>
      </c>
      <c r="V2879" s="14">
        <v>0</v>
      </c>
      <c r="W2879" s="14">
        <v>1</v>
      </c>
      <c r="X2879" s="109" t="s">
        <v>294</v>
      </c>
      <c r="Y2879" t="s">
        <v>1242</v>
      </c>
      <c r="Z2879" t="s">
        <v>271</v>
      </c>
      <c r="AA2879">
        <f t="shared" si="44"/>
        <v>4</v>
      </c>
    </row>
    <row r="2880" spans="1:27" x14ac:dyDescent="0.2">
      <c r="A2880">
        <v>7234</v>
      </c>
      <c r="B2880" s="1" t="s">
        <v>6826</v>
      </c>
      <c r="C2880" t="s">
        <v>284</v>
      </c>
      <c r="D2880" s="9" t="s">
        <v>1199</v>
      </c>
      <c r="E2880" s="9" t="s">
        <v>259</v>
      </c>
      <c r="F2880" s="9" t="s">
        <v>532</v>
      </c>
      <c r="G2880" s="10">
        <v>29</v>
      </c>
      <c r="H2880" s="10" t="s">
        <v>369</v>
      </c>
      <c r="I2880" s="10">
        <v>1945</v>
      </c>
      <c r="J2880" s="11" t="s">
        <v>7366</v>
      </c>
      <c r="K2880" s="12"/>
      <c r="L2880" s="13" t="s">
        <v>7367</v>
      </c>
      <c r="M2880" t="s">
        <v>753</v>
      </c>
      <c r="S2880" s="9"/>
      <c r="T2880">
        <v>11</v>
      </c>
      <c r="U2880" s="208" t="s">
        <v>18170</v>
      </c>
      <c r="V2880" s="14">
        <v>0</v>
      </c>
      <c r="W2880" s="14">
        <v>1</v>
      </c>
      <c r="X2880" s="109" t="s">
        <v>294</v>
      </c>
      <c r="Y2880" t="s">
        <v>1199</v>
      </c>
      <c r="Z2880" t="s">
        <v>271</v>
      </c>
      <c r="AA2880">
        <f t="shared" si="44"/>
        <v>1</v>
      </c>
    </row>
    <row r="2881" spans="1:27" x14ac:dyDescent="0.2">
      <c r="A2881">
        <v>1767</v>
      </c>
      <c r="B2881" s="1" t="s">
        <v>7364</v>
      </c>
      <c r="C2881" t="s">
        <v>341</v>
      </c>
      <c r="D2881" s="9" t="s">
        <v>7365</v>
      </c>
      <c r="E2881" s="9" t="s">
        <v>259</v>
      </c>
      <c r="F2881" s="9" t="s">
        <v>286</v>
      </c>
      <c r="G2881" s="10">
        <v>29</v>
      </c>
      <c r="H2881" s="10" t="s">
        <v>369</v>
      </c>
      <c r="I2881" s="10">
        <v>1945</v>
      </c>
      <c r="J2881" s="11" t="s">
        <v>7366</v>
      </c>
      <c r="K2881" s="12"/>
      <c r="L2881" s="13" t="s">
        <v>7367</v>
      </c>
      <c r="M2881" t="s">
        <v>753</v>
      </c>
      <c r="S2881" s="9"/>
      <c r="T2881">
        <v>11</v>
      </c>
      <c r="U2881" s="208" t="s">
        <v>18170</v>
      </c>
      <c r="V2881" s="14">
        <v>0</v>
      </c>
      <c r="W2881" s="14">
        <v>1</v>
      </c>
      <c r="X2881" s="109" t="s">
        <v>294</v>
      </c>
      <c r="Y2881" t="s">
        <v>5797</v>
      </c>
      <c r="Z2881" t="s">
        <v>271</v>
      </c>
      <c r="AA2881">
        <f t="shared" si="44"/>
        <v>4</v>
      </c>
    </row>
    <row r="2882" spans="1:27" x14ac:dyDescent="0.2">
      <c r="A2882">
        <v>2925</v>
      </c>
      <c r="B2882" s="1" t="s">
        <v>7371</v>
      </c>
      <c r="C2882" t="s">
        <v>284</v>
      </c>
      <c r="D2882" s="9" t="s">
        <v>7262</v>
      </c>
      <c r="E2882" s="9" t="s">
        <v>259</v>
      </c>
      <c r="F2882" s="9" t="s">
        <v>532</v>
      </c>
      <c r="G2882" s="10">
        <v>29</v>
      </c>
      <c r="H2882" s="10" t="s">
        <v>369</v>
      </c>
      <c r="I2882" s="10">
        <v>1945</v>
      </c>
      <c r="J2882" s="11" t="s">
        <v>7366</v>
      </c>
      <c r="K2882" s="12"/>
      <c r="L2882" s="13" t="s">
        <v>7367</v>
      </c>
      <c r="M2882" t="s">
        <v>753</v>
      </c>
      <c r="S2882" s="9"/>
      <c r="T2882">
        <v>11</v>
      </c>
      <c r="U2882" s="208" t="s">
        <v>18170</v>
      </c>
      <c r="V2882" s="14">
        <v>0</v>
      </c>
      <c r="W2882" s="14">
        <v>1</v>
      </c>
      <c r="X2882" s="109" t="s">
        <v>294</v>
      </c>
      <c r="Y2882" t="s">
        <v>1242</v>
      </c>
      <c r="Z2882" t="s">
        <v>271</v>
      </c>
      <c r="AA2882">
        <f t="shared" ref="AA2882:AA2945" si="45">LEN(D2882)-LEN(SUBSTITUTE(D2882,"/",""))+1</f>
        <v>3</v>
      </c>
    </row>
    <row r="2883" spans="1:27" x14ac:dyDescent="0.2">
      <c r="A2883">
        <v>3268</v>
      </c>
      <c r="B2883" s="1" t="s">
        <v>7372</v>
      </c>
      <c r="C2883" t="s">
        <v>284</v>
      </c>
      <c r="D2883" s="9" t="s">
        <v>7373</v>
      </c>
      <c r="E2883" s="9" t="s">
        <v>259</v>
      </c>
      <c r="F2883" s="9" t="s">
        <v>532</v>
      </c>
      <c r="G2883" s="10">
        <v>29</v>
      </c>
      <c r="H2883" s="10" t="s">
        <v>369</v>
      </c>
      <c r="I2883" s="10">
        <v>1945</v>
      </c>
      <c r="J2883" s="11" t="s">
        <v>7366</v>
      </c>
      <c r="K2883" s="12"/>
      <c r="L2883" s="13" t="s">
        <v>7374</v>
      </c>
      <c r="M2883" t="s">
        <v>753</v>
      </c>
      <c r="S2883" s="9"/>
      <c r="T2883">
        <v>11</v>
      </c>
      <c r="U2883" s="208" t="s">
        <v>18170</v>
      </c>
      <c r="V2883" s="14">
        <v>0</v>
      </c>
      <c r="W2883" s="14">
        <v>1</v>
      </c>
      <c r="X2883" s="109" t="s">
        <v>294</v>
      </c>
      <c r="Y2883" t="s">
        <v>1242</v>
      </c>
      <c r="Z2883" t="s">
        <v>271</v>
      </c>
      <c r="AA2883">
        <f t="shared" si="45"/>
        <v>3</v>
      </c>
    </row>
    <row r="2884" spans="1:27" x14ac:dyDescent="0.2">
      <c r="A2884">
        <v>7276</v>
      </c>
      <c r="B2884" s="1" t="s">
        <v>7375</v>
      </c>
      <c r="C2884" t="s">
        <v>284</v>
      </c>
      <c r="D2884" s="9" t="s">
        <v>7376</v>
      </c>
      <c r="E2884" s="9" t="s">
        <v>259</v>
      </c>
      <c r="F2884" s="9" t="s">
        <v>532</v>
      </c>
      <c r="G2884" s="10">
        <v>29</v>
      </c>
      <c r="H2884" s="10" t="s">
        <v>369</v>
      </c>
      <c r="I2884" s="10">
        <v>1945</v>
      </c>
      <c r="J2884" s="11" t="s">
        <v>7366</v>
      </c>
      <c r="K2884" s="12"/>
      <c r="L2884" s="13" t="s">
        <v>7367</v>
      </c>
      <c r="M2884" t="s">
        <v>753</v>
      </c>
      <c r="S2884" s="9"/>
      <c r="T2884">
        <v>11</v>
      </c>
      <c r="U2884" s="208" t="s">
        <v>18170</v>
      </c>
      <c r="V2884" s="14">
        <v>0</v>
      </c>
      <c r="W2884" s="14">
        <v>1</v>
      </c>
      <c r="X2884" s="109" t="s">
        <v>294</v>
      </c>
      <c r="Y2884" t="s">
        <v>1242</v>
      </c>
      <c r="Z2884" t="s">
        <v>271</v>
      </c>
      <c r="AA2884">
        <f t="shared" si="45"/>
        <v>3</v>
      </c>
    </row>
    <row r="2885" spans="1:27" x14ac:dyDescent="0.2">
      <c r="A2885">
        <v>3333</v>
      </c>
      <c r="B2885" s="1" t="s">
        <v>7377</v>
      </c>
      <c r="C2885" t="s">
        <v>284</v>
      </c>
      <c r="D2885" s="9" t="s">
        <v>6550</v>
      </c>
      <c r="E2885" s="9" t="s">
        <v>259</v>
      </c>
      <c r="F2885" s="9" t="s">
        <v>532</v>
      </c>
      <c r="G2885" s="10">
        <v>29</v>
      </c>
      <c r="H2885" s="10" t="s">
        <v>369</v>
      </c>
      <c r="I2885" s="10">
        <v>1945</v>
      </c>
      <c r="J2885" s="11" t="s">
        <v>7366</v>
      </c>
      <c r="K2885" s="12"/>
      <c r="L2885" s="13" t="s">
        <v>7367</v>
      </c>
      <c r="M2885" t="s">
        <v>753</v>
      </c>
      <c r="S2885" s="9"/>
      <c r="T2885">
        <v>11</v>
      </c>
      <c r="U2885" s="208" t="s">
        <v>18170</v>
      </c>
      <c r="V2885" s="14">
        <v>0</v>
      </c>
      <c r="W2885" s="14">
        <v>1</v>
      </c>
      <c r="X2885" s="109" t="s">
        <v>294</v>
      </c>
      <c r="Y2885" t="s">
        <v>1242</v>
      </c>
      <c r="Z2885" t="s">
        <v>271</v>
      </c>
      <c r="AA2885">
        <f t="shared" si="45"/>
        <v>3</v>
      </c>
    </row>
    <row r="2886" spans="1:27" x14ac:dyDescent="0.2">
      <c r="A2886">
        <v>5231</v>
      </c>
      <c r="B2886" s="1" t="s">
        <v>7383</v>
      </c>
      <c r="C2886" t="s">
        <v>1027</v>
      </c>
      <c r="D2886" s="9" t="s">
        <v>4099</v>
      </c>
      <c r="E2886" s="9" t="s">
        <v>876</v>
      </c>
      <c r="F2886" s="9" t="s">
        <v>1416</v>
      </c>
      <c r="G2886" s="10">
        <v>29</v>
      </c>
      <c r="H2886" s="10" t="s">
        <v>369</v>
      </c>
      <c r="I2886" s="10">
        <v>1945</v>
      </c>
      <c r="J2886" s="11" t="s">
        <v>7366</v>
      </c>
      <c r="K2886" s="12"/>
      <c r="L2886" s="13" t="s">
        <v>6821</v>
      </c>
      <c r="M2886" t="s">
        <v>753</v>
      </c>
      <c r="S2886" s="9"/>
      <c r="T2886">
        <v>11</v>
      </c>
      <c r="U2886" s="208" t="s">
        <v>18170</v>
      </c>
      <c r="V2886" s="14">
        <v>0</v>
      </c>
      <c r="W2886" s="14">
        <v>1</v>
      </c>
      <c r="X2886" s="109" t="s">
        <v>270</v>
      </c>
      <c r="Y2886">
        <v>82</v>
      </c>
      <c r="Z2886" t="s">
        <v>1419</v>
      </c>
      <c r="AA2886">
        <f t="shared" si="45"/>
        <v>2</v>
      </c>
    </row>
    <row r="2887" spans="1:27" x14ac:dyDescent="0.2">
      <c r="A2887">
        <v>4090</v>
      </c>
      <c r="B2887" s="1" t="s">
        <v>6824</v>
      </c>
      <c r="C2887" t="s">
        <v>1027</v>
      </c>
      <c r="D2887" s="9" t="s">
        <v>6358</v>
      </c>
      <c r="E2887" s="9" t="s">
        <v>876</v>
      </c>
      <c r="F2887" s="9" t="s">
        <v>1416</v>
      </c>
      <c r="G2887" s="10">
        <v>29</v>
      </c>
      <c r="H2887" s="10" t="s">
        <v>369</v>
      </c>
      <c r="I2887" s="10">
        <v>1945</v>
      </c>
      <c r="J2887" s="11" t="s">
        <v>7366</v>
      </c>
      <c r="K2887" s="12"/>
      <c r="L2887" s="13" t="s">
        <v>7367</v>
      </c>
      <c r="M2887" t="s">
        <v>753</v>
      </c>
      <c r="S2887" s="9"/>
      <c r="T2887">
        <v>11</v>
      </c>
      <c r="U2887" s="208" t="s">
        <v>18170</v>
      </c>
      <c r="V2887" s="14">
        <v>0</v>
      </c>
      <c r="W2887" s="14">
        <v>1</v>
      </c>
      <c r="X2887" s="109" t="s">
        <v>270</v>
      </c>
      <c r="Y2887">
        <v>45</v>
      </c>
      <c r="Z2887" t="s">
        <v>1419</v>
      </c>
      <c r="AA2887">
        <f t="shared" si="45"/>
        <v>2</v>
      </c>
    </row>
    <row r="2888" spans="1:27" x14ac:dyDescent="0.2">
      <c r="A2888">
        <v>569</v>
      </c>
      <c r="B2888" s="1" t="s">
        <v>6822</v>
      </c>
      <c r="C2888" t="s">
        <v>1027</v>
      </c>
      <c r="D2888" s="9" t="s">
        <v>4589</v>
      </c>
      <c r="E2888" s="9" t="s">
        <v>876</v>
      </c>
      <c r="F2888" s="9" t="s">
        <v>1416</v>
      </c>
      <c r="G2888" s="10">
        <v>29</v>
      </c>
      <c r="H2888" s="10" t="s">
        <v>369</v>
      </c>
      <c r="I2888" s="10">
        <v>1945</v>
      </c>
      <c r="J2888" s="11" t="s">
        <v>7366</v>
      </c>
      <c r="K2888" s="12"/>
      <c r="L2888" s="13" t="s">
        <v>7367</v>
      </c>
      <c r="M2888" t="s">
        <v>753</v>
      </c>
      <c r="S2888" s="9"/>
      <c r="T2888">
        <v>11</v>
      </c>
      <c r="U2888" s="208" t="s">
        <v>18170</v>
      </c>
      <c r="V2888" s="14">
        <v>0</v>
      </c>
      <c r="W2888" s="14">
        <v>1</v>
      </c>
      <c r="X2888" s="109" t="s">
        <v>270</v>
      </c>
      <c r="Y2888">
        <v>45</v>
      </c>
      <c r="Z2888" t="s">
        <v>1419</v>
      </c>
      <c r="AA2888">
        <f t="shared" si="45"/>
        <v>2</v>
      </c>
    </row>
    <row r="2889" spans="1:27" x14ac:dyDescent="0.2">
      <c r="A2889">
        <v>570</v>
      </c>
      <c r="B2889" s="1" t="s">
        <v>6823</v>
      </c>
      <c r="C2889" t="s">
        <v>1027</v>
      </c>
      <c r="D2889" s="9" t="s">
        <v>4589</v>
      </c>
      <c r="E2889" s="9" t="s">
        <v>876</v>
      </c>
      <c r="F2889" s="9" t="s">
        <v>1416</v>
      </c>
      <c r="G2889" s="10">
        <v>29</v>
      </c>
      <c r="H2889" s="10" t="s">
        <v>369</v>
      </c>
      <c r="I2889" s="10">
        <v>1945</v>
      </c>
      <c r="J2889" s="11" t="s">
        <v>7366</v>
      </c>
      <c r="K2889" s="12"/>
      <c r="L2889" s="13" t="s">
        <v>7367</v>
      </c>
      <c r="M2889" t="s">
        <v>753</v>
      </c>
      <c r="S2889" s="9"/>
      <c r="T2889">
        <v>11</v>
      </c>
      <c r="U2889" s="208" t="s">
        <v>18170</v>
      </c>
      <c r="V2889" s="14">
        <v>0</v>
      </c>
      <c r="W2889" s="14">
        <v>1</v>
      </c>
      <c r="X2889" s="109" t="s">
        <v>270</v>
      </c>
      <c r="Y2889">
        <v>45</v>
      </c>
      <c r="Z2889" t="s">
        <v>1419</v>
      </c>
      <c r="AA2889">
        <f t="shared" si="45"/>
        <v>2</v>
      </c>
    </row>
    <row r="2890" spans="1:27" x14ac:dyDescent="0.2">
      <c r="A2890">
        <v>7755</v>
      </c>
      <c r="B2890" s="1" t="s">
        <v>7382</v>
      </c>
      <c r="C2890" t="s">
        <v>1027</v>
      </c>
      <c r="D2890" s="9" t="s">
        <v>5197</v>
      </c>
      <c r="E2890" s="9" t="s">
        <v>876</v>
      </c>
      <c r="F2890" s="9" t="s">
        <v>1416</v>
      </c>
      <c r="G2890" s="10">
        <v>29</v>
      </c>
      <c r="H2890" s="10" t="s">
        <v>369</v>
      </c>
      <c r="I2890" s="10">
        <v>1945</v>
      </c>
      <c r="J2890" s="11" t="s">
        <v>7366</v>
      </c>
      <c r="K2890" s="12"/>
      <c r="L2890" s="13" t="s">
        <v>7367</v>
      </c>
      <c r="M2890" t="s">
        <v>753</v>
      </c>
      <c r="S2890" s="9"/>
      <c r="T2890">
        <v>11</v>
      </c>
      <c r="U2890" s="208" t="s">
        <v>18170</v>
      </c>
      <c r="V2890" s="14">
        <v>0</v>
      </c>
      <c r="W2890" s="14">
        <v>1</v>
      </c>
      <c r="X2890" s="109" t="s">
        <v>270</v>
      </c>
      <c r="Y2890">
        <v>110</v>
      </c>
      <c r="Z2890" t="s">
        <v>1419</v>
      </c>
      <c r="AA2890">
        <f t="shared" si="45"/>
        <v>2</v>
      </c>
    </row>
    <row r="2891" spans="1:27" x14ac:dyDescent="0.2">
      <c r="A2891">
        <v>3227</v>
      </c>
      <c r="B2891" s="1" t="s">
        <v>7370</v>
      </c>
      <c r="C2891" t="s">
        <v>1027</v>
      </c>
      <c r="D2891" s="9" t="s">
        <v>18154</v>
      </c>
      <c r="E2891" s="9" t="s">
        <v>876</v>
      </c>
      <c r="F2891" s="9" t="s">
        <v>1416</v>
      </c>
      <c r="G2891" s="10">
        <v>29</v>
      </c>
      <c r="H2891" s="10" t="s">
        <v>369</v>
      </c>
      <c r="I2891" s="10">
        <v>1945</v>
      </c>
      <c r="J2891" s="11" t="s">
        <v>7366</v>
      </c>
      <c r="K2891" s="12"/>
      <c r="L2891" s="13" t="s">
        <v>7367</v>
      </c>
      <c r="M2891" t="s">
        <v>753</v>
      </c>
      <c r="S2891" s="9"/>
      <c r="T2891">
        <v>11</v>
      </c>
      <c r="U2891" s="208" t="s">
        <v>18170</v>
      </c>
      <c r="V2891" s="14">
        <v>0</v>
      </c>
      <c r="W2891" s="14">
        <v>1</v>
      </c>
      <c r="X2891" s="109" t="e">
        <v>#N/A</v>
      </c>
      <c r="Y2891" t="s">
        <v>1232</v>
      </c>
      <c r="Z2891" t="s">
        <v>271</v>
      </c>
      <c r="AA2891">
        <f t="shared" si="45"/>
        <v>4</v>
      </c>
    </row>
    <row r="2892" spans="1:27" x14ac:dyDescent="0.2">
      <c r="A2892">
        <v>1225</v>
      </c>
      <c r="B2892" s="1" t="s">
        <v>7381</v>
      </c>
      <c r="C2892" t="s">
        <v>503</v>
      </c>
      <c r="D2892" s="9" t="s">
        <v>3971</v>
      </c>
      <c r="E2892" s="9" t="s">
        <v>876</v>
      </c>
      <c r="F2892" s="9" t="s">
        <v>532</v>
      </c>
      <c r="G2892" s="10">
        <v>29</v>
      </c>
      <c r="H2892" s="10" t="s">
        <v>369</v>
      </c>
      <c r="I2892" s="10">
        <v>1945</v>
      </c>
      <c r="J2892" s="11" t="s">
        <v>7366</v>
      </c>
      <c r="K2892" s="12"/>
      <c r="L2892" s="13" t="s">
        <v>7367</v>
      </c>
      <c r="M2892" t="s">
        <v>753</v>
      </c>
      <c r="S2892" s="9"/>
      <c r="T2892">
        <v>11</v>
      </c>
      <c r="U2892" s="208" t="s">
        <v>18170</v>
      </c>
      <c r="V2892" s="14">
        <v>0</v>
      </c>
      <c r="W2892" s="14">
        <v>1</v>
      </c>
      <c r="X2892" s="109" t="e">
        <v>#N/A</v>
      </c>
      <c r="Y2892" t="s">
        <v>1232</v>
      </c>
      <c r="Z2892" t="s">
        <v>505</v>
      </c>
      <c r="AA2892">
        <f t="shared" si="45"/>
        <v>2</v>
      </c>
    </row>
    <row r="2893" spans="1:27" x14ac:dyDescent="0.2">
      <c r="A2893">
        <v>6796</v>
      </c>
      <c r="B2893" s="1" t="s">
        <v>6827</v>
      </c>
      <c r="C2893" t="s">
        <v>1798</v>
      </c>
      <c r="D2893" s="9">
        <v>684</v>
      </c>
      <c r="E2893" s="9" t="s">
        <v>876</v>
      </c>
      <c r="F2893" s="9" t="s">
        <v>260</v>
      </c>
      <c r="G2893" s="10">
        <v>29</v>
      </c>
      <c r="H2893" s="10" t="s">
        <v>369</v>
      </c>
      <c r="I2893" s="10">
        <v>1945</v>
      </c>
      <c r="J2893" s="11" t="s">
        <v>7366</v>
      </c>
      <c r="K2893" s="12"/>
      <c r="L2893" s="13" t="s">
        <v>7367</v>
      </c>
      <c r="M2893" t="s">
        <v>753</v>
      </c>
      <c r="S2893" s="9"/>
      <c r="T2893">
        <v>11</v>
      </c>
      <c r="U2893" s="208" t="s">
        <v>18170</v>
      </c>
      <c r="V2893" s="14">
        <v>0</v>
      </c>
      <c r="W2893" s="14">
        <v>1</v>
      </c>
      <c r="X2893" s="109" t="e">
        <v>#N/A</v>
      </c>
      <c r="Y2893">
        <v>684</v>
      </c>
      <c r="Z2893" t="s">
        <v>271</v>
      </c>
      <c r="AA2893">
        <f t="shared" si="45"/>
        <v>1</v>
      </c>
    </row>
    <row r="2894" spans="1:27" x14ac:dyDescent="0.2">
      <c r="A2894">
        <v>6799</v>
      </c>
      <c r="B2894" s="1" t="s">
        <v>6828</v>
      </c>
      <c r="C2894" t="s">
        <v>1798</v>
      </c>
      <c r="D2894" s="9">
        <v>684</v>
      </c>
      <c r="E2894" s="9" t="s">
        <v>876</v>
      </c>
      <c r="F2894" s="9" t="s">
        <v>260</v>
      </c>
      <c r="G2894" s="10">
        <v>29</v>
      </c>
      <c r="H2894" s="10" t="s">
        <v>369</v>
      </c>
      <c r="I2894" s="10">
        <v>1945</v>
      </c>
      <c r="J2894" s="11" t="s">
        <v>7366</v>
      </c>
      <c r="K2894" s="12"/>
      <c r="L2894" s="13" t="s">
        <v>7367</v>
      </c>
      <c r="M2894" t="s">
        <v>753</v>
      </c>
      <c r="S2894" s="9"/>
      <c r="T2894">
        <v>11</v>
      </c>
      <c r="U2894" s="208" t="s">
        <v>18170</v>
      </c>
      <c r="V2894" s="14">
        <v>0</v>
      </c>
      <c r="W2894" s="14">
        <v>1</v>
      </c>
      <c r="X2894" s="109" t="e">
        <v>#N/A</v>
      </c>
      <c r="Y2894">
        <v>684</v>
      </c>
      <c r="Z2894" t="s">
        <v>271</v>
      </c>
      <c r="AA2894">
        <f t="shared" si="45"/>
        <v>1</v>
      </c>
    </row>
    <row r="2895" spans="1:27" x14ac:dyDescent="0.2">
      <c r="A2895">
        <v>6800</v>
      </c>
      <c r="B2895" s="1" t="s">
        <v>6829</v>
      </c>
      <c r="C2895" t="s">
        <v>1798</v>
      </c>
      <c r="D2895" s="9">
        <v>684</v>
      </c>
      <c r="E2895" s="9" t="s">
        <v>876</v>
      </c>
      <c r="F2895" s="9" t="s">
        <v>260</v>
      </c>
      <c r="G2895" s="10">
        <v>29</v>
      </c>
      <c r="H2895" s="10" t="s">
        <v>369</v>
      </c>
      <c r="I2895" s="10">
        <v>1945</v>
      </c>
      <c r="J2895" s="11" t="s">
        <v>7366</v>
      </c>
      <c r="K2895" s="12"/>
      <c r="L2895" s="13" t="s">
        <v>7367</v>
      </c>
      <c r="M2895" t="s">
        <v>753</v>
      </c>
      <c r="S2895" s="9"/>
      <c r="T2895">
        <v>11</v>
      </c>
      <c r="U2895" s="208" t="s">
        <v>18170</v>
      </c>
      <c r="V2895" s="14">
        <v>0</v>
      </c>
      <c r="W2895" s="14">
        <v>1</v>
      </c>
      <c r="X2895" s="109" t="e">
        <v>#N/A</v>
      </c>
      <c r="Y2895">
        <v>684</v>
      </c>
      <c r="Z2895" t="s">
        <v>271</v>
      </c>
      <c r="AA2895">
        <f t="shared" si="45"/>
        <v>1</v>
      </c>
    </row>
    <row r="2896" spans="1:27" x14ac:dyDescent="0.2">
      <c r="A2896">
        <v>1714</v>
      </c>
      <c r="B2896" s="1" t="s">
        <v>6825</v>
      </c>
      <c r="C2896" t="s">
        <v>1027</v>
      </c>
      <c r="D2896" s="9" t="s">
        <v>1232</v>
      </c>
      <c r="E2896" s="9" t="s">
        <v>876</v>
      </c>
      <c r="F2896" s="9" t="s">
        <v>1416</v>
      </c>
      <c r="G2896" s="10">
        <v>29</v>
      </c>
      <c r="H2896" s="10" t="s">
        <v>369</v>
      </c>
      <c r="I2896" s="10">
        <v>1945</v>
      </c>
      <c r="J2896" s="11" t="s">
        <v>7366</v>
      </c>
      <c r="K2896" s="12"/>
      <c r="L2896" s="13" t="s">
        <v>7367</v>
      </c>
      <c r="M2896" t="s">
        <v>753</v>
      </c>
      <c r="S2896" s="9"/>
      <c r="T2896">
        <v>11</v>
      </c>
      <c r="U2896" s="208" t="s">
        <v>18170</v>
      </c>
      <c r="V2896" s="14">
        <v>0</v>
      </c>
      <c r="W2896" s="14">
        <v>1</v>
      </c>
      <c r="X2896" s="109" t="e">
        <v>#N/A</v>
      </c>
      <c r="Y2896" t="s">
        <v>1232</v>
      </c>
      <c r="Z2896" t="s">
        <v>1419</v>
      </c>
      <c r="AA2896">
        <f t="shared" si="45"/>
        <v>1</v>
      </c>
    </row>
    <row r="2897" spans="1:27" x14ac:dyDescent="0.2">
      <c r="A2897">
        <v>2141</v>
      </c>
      <c r="B2897" s="1" t="s">
        <v>6830</v>
      </c>
      <c r="C2897" t="s">
        <v>1027</v>
      </c>
      <c r="D2897" s="9" t="s">
        <v>7315</v>
      </c>
      <c r="E2897" s="9" t="s">
        <v>10410</v>
      </c>
      <c r="F2897" s="9" t="s">
        <v>883</v>
      </c>
      <c r="G2897" s="10">
        <v>30</v>
      </c>
      <c r="H2897" s="10" t="s">
        <v>369</v>
      </c>
      <c r="I2897" s="10">
        <v>1945</v>
      </c>
      <c r="J2897" s="11" t="s">
        <v>6831</v>
      </c>
      <c r="K2897" s="12" t="s">
        <v>237</v>
      </c>
      <c r="L2897" s="13" t="s">
        <v>6832</v>
      </c>
      <c r="M2897" t="s">
        <v>290</v>
      </c>
      <c r="N2897" t="s">
        <v>291</v>
      </c>
      <c r="O2897" t="s">
        <v>93</v>
      </c>
      <c r="S2897" s="9"/>
      <c r="T2897">
        <v>11</v>
      </c>
      <c r="U2897" s="208" t="s">
        <v>18170</v>
      </c>
      <c r="V2897" s="14">
        <v>0</v>
      </c>
      <c r="W2897" s="14">
        <v>1</v>
      </c>
      <c r="X2897" s="109" t="s">
        <v>270</v>
      </c>
      <c r="Y2897">
        <v>334</v>
      </c>
      <c r="Z2897" t="s">
        <v>1419</v>
      </c>
      <c r="AA2897">
        <f t="shared" si="45"/>
        <v>2</v>
      </c>
    </row>
    <row r="2898" spans="1:27" x14ac:dyDescent="0.2">
      <c r="A2898">
        <v>3030</v>
      </c>
      <c r="B2898" s="1" t="s">
        <v>6833</v>
      </c>
      <c r="C2898" t="s">
        <v>1027</v>
      </c>
      <c r="D2898" s="9" t="s">
        <v>6834</v>
      </c>
      <c r="E2898" s="9" t="s">
        <v>259</v>
      </c>
      <c r="F2898" s="9" t="s">
        <v>1416</v>
      </c>
      <c r="G2898" s="10">
        <v>30</v>
      </c>
      <c r="H2898" s="10" t="s">
        <v>369</v>
      </c>
      <c r="I2898" s="10">
        <v>1945</v>
      </c>
      <c r="J2898" s="11" t="s">
        <v>6831</v>
      </c>
      <c r="K2898" s="12" t="s">
        <v>237</v>
      </c>
      <c r="L2898" s="13" t="s">
        <v>7384</v>
      </c>
      <c r="M2898" t="s">
        <v>290</v>
      </c>
      <c r="N2898" t="s">
        <v>291</v>
      </c>
      <c r="O2898" t="s">
        <v>292</v>
      </c>
      <c r="S2898" s="9"/>
      <c r="T2898">
        <v>11</v>
      </c>
      <c r="U2898" s="208" t="s">
        <v>18170</v>
      </c>
      <c r="V2898" s="14">
        <v>0</v>
      </c>
      <c r="W2898" s="14">
        <v>1</v>
      </c>
      <c r="X2898" s="109" t="s">
        <v>270</v>
      </c>
      <c r="Y2898">
        <v>305</v>
      </c>
      <c r="Z2898" t="s">
        <v>271</v>
      </c>
      <c r="AA2898">
        <f t="shared" si="45"/>
        <v>2</v>
      </c>
    </row>
    <row r="2899" spans="1:27" x14ac:dyDescent="0.2">
      <c r="A2899">
        <v>5643</v>
      </c>
      <c r="B2899" s="1" t="s">
        <v>7391</v>
      </c>
      <c r="C2899" t="s">
        <v>507</v>
      </c>
      <c r="D2899" s="9"/>
      <c r="E2899" s="9"/>
      <c r="F2899" s="9"/>
      <c r="G2899" s="10">
        <v>30</v>
      </c>
      <c r="H2899" s="10" t="s">
        <v>369</v>
      </c>
      <c r="I2899" s="10">
        <v>1945</v>
      </c>
      <c r="J2899" s="11" t="s">
        <v>6831</v>
      </c>
      <c r="K2899" s="12"/>
      <c r="L2899" s="13" t="s">
        <v>7392</v>
      </c>
      <c r="M2899" t="s">
        <v>753</v>
      </c>
      <c r="S2899" s="9"/>
      <c r="T2899">
        <v>11</v>
      </c>
      <c r="U2899" s="208" t="s">
        <v>18170</v>
      </c>
      <c r="V2899" s="14">
        <v>0</v>
      </c>
      <c r="W2899" s="14">
        <v>1</v>
      </c>
      <c r="X2899" s="109" t="e">
        <v>#N/A</v>
      </c>
      <c r="Y2899" t="s">
        <v>334</v>
      </c>
      <c r="Z2899" t="s">
        <v>18167</v>
      </c>
      <c r="AA2899">
        <f t="shared" si="45"/>
        <v>1</v>
      </c>
    </row>
    <row r="2900" spans="1:27" x14ac:dyDescent="0.2">
      <c r="A2900">
        <v>6271</v>
      </c>
      <c r="B2900" s="1" t="s">
        <v>7393</v>
      </c>
      <c r="C2900" t="s">
        <v>507</v>
      </c>
      <c r="D2900" s="9"/>
      <c r="E2900" s="9"/>
      <c r="F2900" s="9"/>
      <c r="G2900" s="10">
        <v>30</v>
      </c>
      <c r="H2900" s="10" t="s">
        <v>369</v>
      </c>
      <c r="I2900" s="10">
        <v>1945</v>
      </c>
      <c r="J2900" s="11" t="s">
        <v>6831</v>
      </c>
      <c r="K2900" s="12"/>
      <c r="L2900" s="13" t="s">
        <v>17843</v>
      </c>
      <c r="M2900" t="s">
        <v>753</v>
      </c>
      <c r="S2900" s="9"/>
      <c r="T2900">
        <v>11</v>
      </c>
      <c r="U2900" s="208" t="s">
        <v>18170</v>
      </c>
      <c r="V2900" s="14">
        <v>0</v>
      </c>
      <c r="W2900" s="14">
        <v>1</v>
      </c>
      <c r="X2900" s="109" t="e">
        <v>#N/A</v>
      </c>
      <c r="Y2900" t="s">
        <v>334</v>
      </c>
      <c r="Z2900" t="s">
        <v>18167</v>
      </c>
      <c r="AA2900">
        <f t="shared" si="45"/>
        <v>1</v>
      </c>
    </row>
    <row r="2901" spans="1:27" x14ac:dyDescent="0.2">
      <c r="A2901">
        <v>6834</v>
      </c>
      <c r="B2901" s="1" t="s">
        <v>7385</v>
      </c>
      <c r="C2901" t="s">
        <v>507</v>
      </c>
      <c r="D2901" s="9" t="s">
        <v>2138</v>
      </c>
      <c r="E2901" s="9" t="s">
        <v>5549</v>
      </c>
      <c r="F2901" s="9"/>
      <c r="G2901" s="10">
        <v>30</v>
      </c>
      <c r="H2901" s="10" t="s">
        <v>369</v>
      </c>
      <c r="I2901" s="10">
        <v>1945</v>
      </c>
      <c r="J2901" s="11" t="s">
        <v>6831</v>
      </c>
      <c r="K2901" s="12"/>
      <c r="L2901" s="13" t="s">
        <v>7386</v>
      </c>
      <c r="M2901" t="s">
        <v>753</v>
      </c>
      <c r="S2901" s="9"/>
      <c r="T2901">
        <v>11</v>
      </c>
      <c r="U2901" s="208" t="s">
        <v>18170</v>
      </c>
      <c r="V2901" s="14">
        <v>0</v>
      </c>
      <c r="W2901" s="14">
        <v>1</v>
      </c>
      <c r="X2901" s="109" t="e">
        <v>#N/A</v>
      </c>
      <c r="Y2901" t="s">
        <v>2138</v>
      </c>
      <c r="Z2901" t="s">
        <v>18167</v>
      </c>
      <c r="AA2901">
        <f t="shared" si="45"/>
        <v>1</v>
      </c>
    </row>
    <row r="2902" spans="1:27" x14ac:dyDescent="0.2">
      <c r="A2902">
        <v>3817</v>
      </c>
      <c r="B2902" s="1" t="s">
        <v>7387</v>
      </c>
      <c r="C2902" t="s">
        <v>507</v>
      </c>
      <c r="D2902" s="9" t="s">
        <v>2138</v>
      </c>
      <c r="E2902" s="9" t="s">
        <v>5549</v>
      </c>
      <c r="F2902" s="9"/>
      <c r="G2902" s="10">
        <v>30</v>
      </c>
      <c r="H2902" s="10" t="s">
        <v>369</v>
      </c>
      <c r="I2902" s="10">
        <v>1945</v>
      </c>
      <c r="J2902" s="11" t="s">
        <v>6831</v>
      </c>
      <c r="K2902" s="12"/>
      <c r="L2902" s="13" t="s">
        <v>7388</v>
      </c>
      <c r="M2902" t="s">
        <v>753</v>
      </c>
      <c r="S2902" s="9"/>
      <c r="T2902">
        <v>11</v>
      </c>
      <c r="U2902" s="208" t="s">
        <v>18170</v>
      </c>
      <c r="V2902" s="14">
        <v>0</v>
      </c>
      <c r="W2902" s="14">
        <v>1</v>
      </c>
      <c r="X2902" s="109" t="e">
        <v>#N/A</v>
      </c>
      <c r="Y2902" t="s">
        <v>2138</v>
      </c>
      <c r="Z2902" t="s">
        <v>18167</v>
      </c>
      <c r="AA2902">
        <f t="shared" si="45"/>
        <v>1</v>
      </c>
    </row>
    <row r="2903" spans="1:27" x14ac:dyDescent="0.2">
      <c r="A2903">
        <v>3821</v>
      </c>
      <c r="B2903" s="1" t="s">
        <v>7389</v>
      </c>
      <c r="C2903" t="s">
        <v>507</v>
      </c>
      <c r="D2903" s="9" t="s">
        <v>2138</v>
      </c>
      <c r="E2903" s="9" t="s">
        <v>5549</v>
      </c>
      <c r="F2903" s="9"/>
      <c r="G2903" s="10">
        <v>30</v>
      </c>
      <c r="H2903" s="10" t="s">
        <v>369</v>
      </c>
      <c r="I2903" s="10">
        <v>1945</v>
      </c>
      <c r="J2903" s="11" t="s">
        <v>6831</v>
      </c>
      <c r="K2903" s="12"/>
      <c r="L2903" s="13" t="s">
        <v>7390</v>
      </c>
      <c r="M2903" t="s">
        <v>753</v>
      </c>
      <c r="S2903" s="9"/>
      <c r="T2903">
        <v>11</v>
      </c>
      <c r="U2903" s="208" t="s">
        <v>18170</v>
      </c>
      <c r="V2903" s="14">
        <v>0</v>
      </c>
      <c r="W2903" s="14">
        <v>1</v>
      </c>
      <c r="X2903" s="109" t="e">
        <v>#N/A</v>
      </c>
      <c r="Y2903" t="s">
        <v>2138</v>
      </c>
      <c r="Z2903" t="s">
        <v>18167</v>
      </c>
      <c r="AA2903">
        <f t="shared" si="45"/>
        <v>1</v>
      </c>
    </row>
    <row r="2904" spans="1:27" x14ac:dyDescent="0.2">
      <c r="A2904">
        <v>3488</v>
      </c>
      <c r="B2904" s="1" t="s">
        <v>7394</v>
      </c>
      <c r="C2904" t="s">
        <v>507</v>
      </c>
      <c r="D2904" s="9"/>
      <c r="E2904" s="9" t="s">
        <v>5549</v>
      </c>
      <c r="F2904" s="9"/>
      <c r="G2904" s="10">
        <v>30</v>
      </c>
      <c r="H2904" s="10" t="s">
        <v>369</v>
      </c>
      <c r="I2904" s="10">
        <v>1945</v>
      </c>
      <c r="J2904" s="11" t="s">
        <v>6831</v>
      </c>
      <c r="K2904" s="12"/>
      <c r="L2904" s="13" t="s">
        <v>17833</v>
      </c>
      <c r="M2904" t="s">
        <v>753</v>
      </c>
      <c r="S2904" s="9"/>
      <c r="T2904">
        <v>11</v>
      </c>
      <c r="U2904" s="208" t="s">
        <v>18170</v>
      </c>
      <c r="V2904" s="14">
        <v>0</v>
      </c>
      <c r="W2904" s="14">
        <v>1</v>
      </c>
      <c r="X2904" s="109" t="e">
        <v>#N/A</v>
      </c>
      <c r="Y2904" t="s">
        <v>334</v>
      </c>
      <c r="Z2904" t="s">
        <v>18167</v>
      </c>
      <c r="AA2904">
        <f t="shared" si="45"/>
        <v>1</v>
      </c>
    </row>
    <row r="2905" spans="1:27" x14ac:dyDescent="0.2">
      <c r="A2905">
        <v>1854</v>
      </c>
      <c r="B2905" s="1" t="s">
        <v>7395</v>
      </c>
      <c r="C2905" t="s">
        <v>284</v>
      </c>
      <c r="D2905" s="9" t="s">
        <v>5597</v>
      </c>
      <c r="E2905" s="9" t="s">
        <v>259</v>
      </c>
      <c r="F2905" s="9" t="s">
        <v>532</v>
      </c>
      <c r="G2905" s="10">
        <v>1</v>
      </c>
      <c r="H2905" s="10" t="s">
        <v>261</v>
      </c>
      <c r="I2905" s="10">
        <v>1945</v>
      </c>
      <c r="J2905" s="11" t="s">
        <v>6835</v>
      </c>
      <c r="K2905" s="12"/>
      <c r="L2905" s="13" t="s">
        <v>18493</v>
      </c>
      <c r="M2905" t="s">
        <v>753</v>
      </c>
      <c r="S2905" s="9"/>
      <c r="T2905">
        <v>12</v>
      </c>
      <c r="U2905" s="208" t="s">
        <v>18171</v>
      </c>
      <c r="V2905" s="14">
        <v>0</v>
      </c>
      <c r="W2905" s="14">
        <v>1</v>
      </c>
      <c r="X2905" s="109" t="s">
        <v>294</v>
      </c>
      <c r="Y2905" t="s">
        <v>1242</v>
      </c>
      <c r="Z2905" t="s">
        <v>271</v>
      </c>
      <c r="AA2905">
        <f t="shared" si="45"/>
        <v>4</v>
      </c>
    </row>
    <row r="2906" spans="1:27" x14ac:dyDescent="0.2">
      <c r="A2906">
        <v>1716</v>
      </c>
      <c r="B2906" s="1" t="s">
        <v>7419</v>
      </c>
      <c r="C2906" t="s">
        <v>1027</v>
      </c>
      <c r="D2906" s="9" t="s">
        <v>1232</v>
      </c>
      <c r="E2906" s="9" t="s">
        <v>876</v>
      </c>
      <c r="F2906" s="9" t="s">
        <v>1416</v>
      </c>
      <c r="G2906" s="10">
        <v>3</v>
      </c>
      <c r="H2906" s="10" t="s">
        <v>261</v>
      </c>
      <c r="I2906" s="10">
        <v>1945</v>
      </c>
      <c r="J2906" s="11" t="s">
        <v>7417</v>
      </c>
      <c r="K2906" s="12" t="s">
        <v>237</v>
      </c>
      <c r="L2906" s="13" t="s">
        <v>7420</v>
      </c>
      <c r="M2906" t="s">
        <v>290</v>
      </c>
      <c r="N2906" t="s">
        <v>291</v>
      </c>
      <c r="O2906" t="s">
        <v>93</v>
      </c>
      <c r="S2906" s="9"/>
      <c r="T2906">
        <v>12</v>
      </c>
      <c r="U2906" s="208" t="s">
        <v>18171</v>
      </c>
      <c r="V2906" s="14">
        <v>0</v>
      </c>
      <c r="W2906" s="14">
        <v>0</v>
      </c>
      <c r="X2906" s="109" t="e">
        <v>#N/A</v>
      </c>
      <c r="Y2906" t="s">
        <v>1232</v>
      </c>
      <c r="Z2906" t="s">
        <v>271</v>
      </c>
      <c r="AA2906">
        <f t="shared" si="45"/>
        <v>1</v>
      </c>
    </row>
    <row r="2907" spans="1:27" x14ac:dyDescent="0.2">
      <c r="A2907">
        <v>1739</v>
      </c>
      <c r="B2907" s="1" t="s">
        <v>7416</v>
      </c>
      <c r="C2907" t="s">
        <v>6994</v>
      </c>
      <c r="D2907" s="9" t="s">
        <v>1544</v>
      </c>
      <c r="E2907" s="9" t="s">
        <v>259</v>
      </c>
      <c r="F2907" s="9" t="s">
        <v>532</v>
      </c>
      <c r="G2907" s="10">
        <v>3</v>
      </c>
      <c r="H2907" s="10" t="s">
        <v>261</v>
      </c>
      <c r="I2907" s="10">
        <v>1945</v>
      </c>
      <c r="J2907" s="11" t="s">
        <v>7417</v>
      </c>
      <c r="K2907" s="12"/>
      <c r="L2907" s="13" t="s">
        <v>7418</v>
      </c>
      <c r="M2907" t="s">
        <v>753</v>
      </c>
      <c r="S2907" s="9"/>
      <c r="T2907">
        <v>12</v>
      </c>
      <c r="U2907" s="208" t="s">
        <v>18171</v>
      </c>
      <c r="V2907" s="14">
        <v>0</v>
      </c>
      <c r="W2907" s="14">
        <v>1</v>
      </c>
      <c r="X2907" s="109" t="s">
        <v>294</v>
      </c>
      <c r="Y2907" t="s">
        <v>1199</v>
      </c>
      <c r="Z2907" t="s">
        <v>271</v>
      </c>
      <c r="AA2907">
        <f t="shared" si="45"/>
        <v>2</v>
      </c>
    </row>
    <row r="2908" spans="1:27" x14ac:dyDescent="0.2">
      <c r="A2908">
        <v>4360</v>
      </c>
      <c r="B2908" s="1" t="s">
        <v>7421</v>
      </c>
      <c r="C2908" t="s">
        <v>1027</v>
      </c>
      <c r="D2908" s="9" t="s">
        <v>7422</v>
      </c>
      <c r="E2908" s="9" t="s">
        <v>259</v>
      </c>
      <c r="F2908" s="9" t="s">
        <v>1416</v>
      </c>
      <c r="G2908" s="10">
        <v>4</v>
      </c>
      <c r="H2908" s="10" t="s">
        <v>261</v>
      </c>
      <c r="I2908" s="10">
        <v>1945</v>
      </c>
      <c r="J2908" s="11" t="s">
        <v>7423</v>
      </c>
      <c r="K2908" s="12" t="s">
        <v>237</v>
      </c>
      <c r="L2908" s="13" t="s">
        <v>7424</v>
      </c>
      <c r="M2908" t="s">
        <v>290</v>
      </c>
      <c r="N2908" t="s">
        <v>291</v>
      </c>
      <c r="O2908" t="s">
        <v>292</v>
      </c>
      <c r="S2908" s="9"/>
      <c r="T2908">
        <v>12</v>
      </c>
      <c r="U2908" s="208" t="s">
        <v>18171</v>
      </c>
      <c r="V2908" s="14">
        <v>0</v>
      </c>
      <c r="W2908" s="14">
        <v>1</v>
      </c>
      <c r="X2908" s="109" t="s">
        <v>270</v>
      </c>
      <c r="Y2908">
        <v>14</v>
      </c>
      <c r="Z2908" t="s">
        <v>1419</v>
      </c>
      <c r="AA2908">
        <f t="shared" si="45"/>
        <v>2</v>
      </c>
    </row>
    <row r="2909" spans="1:27" x14ac:dyDescent="0.2">
      <c r="A2909">
        <v>3659</v>
      </c>
      <c r="B2909" s="1" t="s">
        <v>7428</v>
      </c>
      <c r="C2909" t="s">
        <v>1027</v>
      </c>
      <c r="D2909" s="9">
        <v>211</v>
      </c>
      <c r="E2909" s="9" t="s">
        <v>876</v>
      </c>
      <c r="F2909" s="9" t="s">
        <v>1416</v>
      </c>
      <c r="G2909" s="10">
        <v>5</v>
      </c>
      <c r="H2909" s="10" t="s">
        <v>261</v>
      </c>
      <c r="I2909" s="10">
        <v>1945</v>
      </c>
      <c r="J2909" s="11" t="s">
        <v>7426</v>
      </c>
      <c r="K2909" s="12" t="s">
        <v>237</v>
      </c>
      <c r="L2909" s="13" t="s">
        <v>7429</v>
      </c>
      <c r="M2909" t="s">
        <v>290</v>
      </c>
      <c r="N2909" t="s">
        <v>291</v>
      </c>
      <c r="O2909" t="s">
        <v>520</v>
      </c>
      <c r="S2909" s="9"/>
      <c r="T2909">
        <v>12</v>
      </c>
      <c r="U2909" s="208" t="s">
        <v>18171</v>
      </c>
      <c r="V2909" s="14">
        <v>0</v>
      </c>
      <c r="W2909" s="14">
        <v>1</v>
      </c>
      <c r="X2909" s="109" t="s">
        <v>270</v>
      </c>
      <c r="Y2909">
        <v>211</v>
      </c>
      <c r="Z2909" t="s">
        <v>1419</v>
      </c>
      <c r="AA2909">
        <f t="shared" si="45"/>
        <v>1</v>
      </c>
    </row>
    <row r="2910" spans="1:27" x14ac:dyDescent="0.2">
      <c r="A2910">
        <v>259</v>
      </c>
      <c r="B2910" s="1" t="s">
        <v>7425</v>
      </c>
      <c r="C2910" t="s">
        <v>2040</v>
      </c>
      <c r="D2910" s="9" t="s">
        <v>5186</v>
      </c>
      <c r="E2910" s="9" t="s">
        <v>259</v>
      </c>
      <c r="F2910" s="9" t="s">
        <v>721</v>
      </c>
      <c r="G2910" s="10">
        <v>5</v>
      </c>
      <c r="H2910" s="10" t="s">
        <v>261</v>
      </c>
      <c r="I2910" s="10">
        <v>1945</v>
      </c>
      <c r="J2910" s="11" t="s">
        <v>7426</v>
      </c>
      <c r="K2910" s="12" t="s">
        <v>237</v>
      </c>
      <c r="L2910" s="13" t="s">
        <v>7427</v>
      </c>
      <c r="M2910" t="s">
        <v>290</v>
      </c>
      <c r="N2910" t="s">
        <v>291</v>
      </c>
      <c r="O2910" t="s">
        <v>320</v>
      </c>
      <c r="S2910" s="9"/>
      <c r="T2910">
        <v>12</v>
      </c>
      <c r="U2910" s="208" t="s">
        <v>18171</v>
      </c>
      <c r="V2910" s="14">
        <v>0</v>
      </c>
      <c r="W2910" s="14">
        <v>0</v>
      </c>
      <c r="X2910" s="109" t="s">
        <v>270</v>
      </c>
      <c r="Y2910">
        <v>139</v>
      </c>
      <c r="Z2910" t="s">
        <v>3085</v>
      </c>
      <c r="AA2910">
        <f t="shared" si="45"/>
        <v>2</v>
      </c>
    </row>
    <row r="2911" spans="1:27" x14ac:dyDescent="0.2">
      <c r="A2911">
        <v>4466</v>
      </c>
      <c r="B2911" s="1" t="s">
        <v>7441</v>
      </c>
      <c r="C2911" t="s">
        <v>1027</v>
      </c>
      <c r="D2911" s="9" t="s">
        <v>7422</v>
      </c>
      <c r="E2911" s="9" t="s">
        <v>259</v>
      </c>
      <c r="F2911" s="9" t="s">
        <v>1416</v>
      </c>
      <c r="G2911" s="10">
        <v>6</v>
      </c>
      <c r="H2911" s="10" t="s">
        <v>261</v>
      </c>
      <c r="I2911" s="10">
        <v>1945</v>
      </c>
      <c r="J2911" s="11" t="s">
        <v>7432</v>
      </c>
      <c r="K2911" s="12" t="s">
        <v>237</v>
      </c>
      <c r="L2911" s="13" t="s">
        <v>7442</v>
      </c>
      <c r="M2911" t="s">
        <v>290</v>
      </c>
      <c r="N2911" t="s">
        <v>291</v>
      </c>
      <c r="O2911" t="s">
        <v>586</v>
      </c>
      <c r="S2911" s="9"/>
      <c r="T2911">
        <v>12</v>
      </c>
      <c r="U2911" s="208" t="s">
        <v>18171</v>
      </c>
      <c r="V2911" s="14">
        <v>0</v>
      </c>
      <c r="W2911" s="14">
        <v>1</v>
      </c>
      <c r="X2911" s="109" t="s">
        <v>270</v>
      </c>
      <c r="Y2911">
        <v>14</v>
      </c>
      <c r="Z2911" t="s">
        <v>1419</v>
      </c>
      <c r="AA2911">
        <f t="shared" si="45"/>
        <v>2</v>
      </c>
    </row>
    <row r="2912" spans="1:27" x14ac:dyDescent="0.2">
      <c r="A2912">
        <v>2671</v>
      </c>
      <c r="B2912" s="1" t="s">
        <v>7430</v>
      </c>
      <c r="C2912" t="s">
        <v>3985</v>
      </c>
      <c r="D2912" s="9" t="s">
        <v>7431</v>
      </c>
      <c r="E2912" s="9" t="s">
        <v>259</v>
      </c>
      <c r="F2912" s="9" t="s">
        <v>721</v>
      </c>
      <c r="G2912" s="10">
        <v>6</v>
      </c>
      <c r="H2912" s="10" t="s">
        <v>261</v>
      </c>
      <c r="I2912" s="10">
        <v>1945</v>
      </c>
      <c r="J2912" s="11" t="s">
        <v>7432</v>
      </c>
      <c r="K2912" s="12"/>
      <c r="L2912" s="13" t="s">
        <v>7433</v>
      </c>
      <c r="M2912" t="s">
        <v>753</v>
      </c>
      <c r="S2912" s="9"/>
      <c r="T2912">
        <v>12</v>
      </c>
      <c r="U2912" s="208" t="s">
        <v>18171</v>
      </c>
      <c r="V2912" s="14">
        <v>0</v>
      </c>
      <c r="W2912" s="14">
        <v>1</v>
      </c>
      <c r="X2912" s="109" t="s">
        <v>270</v>
      </c>
      <c r="Y2912">
        <v>162</v>
      </c>
      <c r="Z2912" t="s">
        <v>18167</v>
      </c>
      <c r="AA2912">
        <f t="shared" si="45"/>
        <v>3</v>
      </c>
    </row>
    <row r="2913" spans="1:27" x14ac:dyDescent="0.2">
      <c r="A2913">
        <v>2554</v>
      </c>
      <c r="B2913" s="1" t="s">
        <v>7430</v>
      </c>
      <c r="C2913" t="s">
        <v>3985</v>
      </c>
      <c r="D2913" s="9" t="s">
        <v>4624</v>
      </c>
      <c r="E2913" s="9" t="s">
        <v>259</v>
      </c>
      <c r="F2913" s="9" t="s">
        <v>721</v>
      </c>
      <c r="G2913" s="10">
        <v>6</v>
      </c>
      <c r="H2913" s="10" t="s">
        <v>261</v>
      </c>
      <c r="I2913" s="10">
        <v>1945</v>
      </c>
      <c r="J2913" s="11" t="s">
        <v>7432</v>
      </c>
      <c r="K2913" s="12"/>
      <c r="L2913" s="13" t="s">
        <v>7433</v>
      </c>
      <c r="M2913" t="s">
        <v>753</v>
      </c>
      <c r="S2913" s="9"/>
      <c r="T2913">
        <v>12</v>
      </c>
      <c r="U2913" s="208" t="s">
        <v>18171</v>
      </c>
      <c r="V2913" s="14">
        <v>0</v>
      </c>
      <c r="W2913" s="14">
        <v>1</v>
      </c>
      <c r="X2913" s="109" t="s">
        <v>270</v>
      </c>
      <c r="Y2913">
        <v>162</v>
      </c>
      <c r="Z2913" t="s">
        <v>18167</v>
      </c>
      <c r="AA2913">
        <f t="shared" si="45"/>
        <v>2</v>
      </c>
    </row>
    <row r="2914" spans="1:27" x14ac:dyDescent="0.2">
      <c r="A2914">
        <v>2765</v>
      </c>
      <c r="B2914" s="1" t="s">
        <v>7434</v>
      </c>
      <c r="C2914" t="s">
        <v>3985</v>
      </c>
      <c r="D2914" s="9" t="s">
        <v>4624</v>
      </c>
      <c r="E2914" s="9" t="s">
        <v>259</v>
      </c>
      <c r="F2914" s="9" t="s">
        <v>721</v>
      </c>
      <c r="G2914" s="10">
        <v>6</v>
      </c>
      <c r="H2914" s="10" t="s">
        <v>261</v>
      </c>
      <c r="I2914" s="10">
        <v>1945</v>
      </c>
      <c r="J2914" s="11" t="s">
        <v>7432</v>
      </c>
      <c r="K2914" s="12"/>
      <c r="L2914" s="13" t="s">
        <v>7433</v>
      </c>
      <c r="M2914" t="s">
        <v>753</v>
      </c>
      <c r="S2914" s="9"/>
      <c r="T2914">
        <v>12</v>
      </c>
      <c r="U2914" s="208" t="s">
        <v>18171</v>
      </c>
      <c r="V2914" s="14">
        <v>0</v>
      </c>
      <c r="W2914" s="14">
        <v>1</v>
      </c>
      <c r="X2914" s="109" t="s">
        <v>270</v>
      </c>
      <c r="Y2914">
        <v>162</v>
      </c>
      <c r="Z2914" t="s">
        <v>18167</v>
      </c>
      <c r="AA2914">
        <f t="shared" si="45"/>
        <v>2</v>
      </c>
    </row>
    <row r="2915" spans="1:27" x14ac:dyDescent="0.2">
      <c r="A2915">
        <v>7530</v>
      </c>
      <c r="B2915" s="1" t="s">
        <v>7435</v>
      </c>
      <c r="C2915" t="s">
        <v>3985</v>
      </c>
      <c r="D2915" s="9" t="s">
        <v>4658</v>
      </c>
      <c r="E2915" s="9" t="s">
        <v>259</v>
      </c>
      <c r="F2915" s="9" t="s">
        <v>721</v>
      </c>
      <c r="G2915" s="10">
        <v>6</v>
      </c>
      <c r="H2915" s="10" t="s">
        <v>261</v>
      </c>
      <c r="I2915" s="10">
        <v>1945</v>
      </c>
      <c r="J2915" s="11" t="s">
        <v>7432</v>
      </c>
      <c r="K2915" s="12"/>
      <c r="L2915" s="13" t="s">
        <v>7433</v>
      </c>
      <c r="M2915" t="s">
        <v>753</v>
      </c>
      <c r="S2915" s="9"/>
      <c r="T2915">
        <v>12</v>
      </c>
      <c r="U2915" s="208" t="s">
        <v>18171</v>
      </c>
      <c r="V2915" s="14">
        <v>0</v>
      </c>
      <c r="W2915" s="14">
        <v>1</v>
      </c>
      <c r="X2915" s="109" t="s">
        <v>270</v>
      </c>
      <c r="Y2915">
        <v>162</v>
      </c>
      <c r="Z2915" t="s">
        <v>18167</v>
      </c>
      <c r="AA2915">
        <f t="shared" si="45"/>
        <v>2</v>
      </c>
    </row>
    <row r="2916" spans="1:27" x14ac:dyDescent="0.2">
      <c r="A2916">
        <v>3766</v>
      </c>
      <c r="B2916" s="1" t="s">
        <v>7443</v>
      </c>
      <c r="C2916" t="s">
        <v>1798</v>
      </c>
      <c r="D2916" s="9">
        <v>680</v>
      </c>
      <c r="E2916" s="9" t="s">
        <v>275</v>
      </c>
      <c r="F2916" s="9" t="s">
        <v>260</v>
      </c>
      <c r="G2916" s="10">
        <v>6</v>
      </c>
      <c r="H2916" s="10" t="s">
        <v>261</v>
      </c>
      <c r="I2916" s="10">
        <v>1945</v>
      </c>
      <c r="J2916" s="11" t="s">
        <v>7432</v>
      </c>
      <c r="K2916" s="12"/>
      <c r="L2916" s="13" t="s">
        <v>7433</v>
      </c>
      <c r="M2916" t="s">
        <v>753</v>
      </c>
      <c r="S2916" s="9"/>
      <c r="T2916">
        <v>12</v>
      </c>
      <c r="U2916" s="208" t="s">
        <v>18171</v>
      </c>
      <c r="V2916" s="14">
        <v>0</v>
      </c>
      <c r="W2916" s="14">
        <v>1</v>
      </c>
      <c r="X2916" s="109" t="s">
        <v>270</v>
      </c>
      <c r="Y2916">
        <v>680</v>
      </c>
      <c r="Z2916" t="s">
        <v>271</v>
      </c>
      <c r="AA2916">
        <f t="shared" si="45"/>
        <v>1</v>
      </c>
    </row>
    <row r="2917" spans="1:27" x14ac:dyDescent="0.2">
      <c r="A2917">
        <v>3772</v>
      </c>
      <c r="B2917" s="1" t="s">
        <v>7444</v>
      </c>
      <c r="C2917" t="s">
        <v>1798</v>
      </c>
      <c r="D2917" s="9">
        <v>680</v>
      </c>
      <c r="E2917" s="9" t="s">
        <v>275</v>
      </c>
      <c r="F2917" s="9" t="s">
        <v>260</v>
      </c>
      <c r="G2917" s="10">
        <v>6</v>
      </c>
      <c r="H2917" s="10" t="s">
        <v>261</v>
      </c>
      <c r="I2917" s="10">
        <v>1945</v>
      </c>
      <c r="J2917" s="11" t="s">
        <v>7432</v>
      </c>
      <c r="K2917" s="12"/>
      <c r="L2917" s="13" t="s">
        <v>7433</v>
      </c>
      <c r="M2917" t="s">
        <v>753</v>
      </c>
      <c r="S2917" s="9"/>
      <c r="T2917">
        <v>12</v>
      </c>
      <c r="U2917" s="208" t="s">
        <v>18171</v>
      </c>
      <c r="V2917" s="14">
        <v>0</v>
      </c>
      <c r="W2917" s="14">
        <v>1</v>
      </c>
      <c r="X2917" s="109" t="s">
        <v>270</v>
      </c>
      <c r="Y2917">
        <v>680</v>
      </c>
      <c r="Z2917" t="s">
        <v>271</v>
      </c>
      <c r="AA2917">
        <f t="shared" si="45"/>
        <v>1</v>
      </c>
    </row>
    <row r="2918" spans="1:27" x14ac:dyDescent="0.2">
      <c r="A2918">
        <v>6654</v>
      </c>
      <c r="B2918" s="1" t="s">
        <v>7438</v>
      </c>
      <c r="C2918" t="s">
        <v>2040</v>
      </c>
      <c r="D2918" s="9" t="s">
        <v>7439</v>
      </c>
      <c r="E2918" s="9" t="s">
        <v>259</v>
      </c>
      <c r="F2918" s="9" t="s">
        <v>721</v>
      </c>
      <c r="G2918" s="10">
        <v>6</v>
      </c>
      <c r="H2918" s="10" t="s">
        <v>261</v>
      </c>
      <c r="I2918" s="10">
        <v>1945</v>
      </c>
      <c r="J2918" s="11" t="s">
        <v>7432</v>
      </c>
      <c r="K2918" s="12"/>
      <c r="L2918" s="13" t="s">
        <v>7440</v>
      </c>
      <c r="M2918" t="s">
        <v>334</v>
      </c>
      <c r="S2918" s="9"/>
      <c r="T2918">
        <v>12</v>
      </c>
      <c r="U2918" s="208" t="s">
        <v>18171</v>
      </c>
      <c r="V2918" s="14">
        <v>0</v>
      </c>
      <c r="W2918" s="14">
        <v>0</v>
      </c>
      <c r="X2918" s="109" t="s">
        <v>270</v>
      </c>
      <c r="Y2918">
        <v>128</v>
      </c>
      <c r="Z2918" t="s">
        <v>3085</v>
      </c>
      <c r="AA2918">
        <f t="shared" si="45"/>
        <v>2</v>
      </c>
    </row>
    <row r="2919" spans="1:27" x14ac:dyDescent="0.2">
      <c r="A2919">
        <v>4287</v>
      </c>
      <c r="B2919" s="1" t="s">
        <v>7451</v>
      </c>
      <c r="C2919" t="s">
        <v>1027</v>
      </c>
      <c r="D2919" s="26" t="s">
        <v>7452</v>
      </c>
      <c r="E2919" s="9" t="s">
        <v>259</v>
      </c>
      <c r="F2919" s="9" t="s">
        <v>1416</v>
      </c>
      <c r="G2919" s="10">
        <v>7</v>
      </c>
      <c r="H2919" s="10" t="s">
        <v>261</v>
      </c>
      <c r="I2919" s="10">
        <v>1945</v>
      </c>
      <c r="J2919" s="11" t="s">
        <v>7447</v>
      </c>
      <c r="K2919" s="12" t="s">
        <v>237</v>
      </c>
      <c r="L2919" s="13" t="s">
        <v>7121</v>
      </c>
      <c r="M2919" t="s">
        <v>290</v>
      </c>
      <c r="N2919" t="s">
        <v>291</v>
      </c>
      <c r="O2919" t="s">
        <v>480</v>
      </c>
      <c r="S2919" s="9"/>
      <c r="T2919">
        <v>12</v>
      </c>
      <c r="U2919" s="208" t="s">
        <v>18171</v>
      </c>
      <c r="V2919" s="14">
        <v>0</v>
      </c>
      <c r="W2919" s="14">
        <v>1</v>
      </c>
      <c r="X2919" s="109" t="s">
        <v>270</v>
      </c>
      <c r="Y2919">
        <v>21</v>
      </c>
      <c r="Z2919" t="s">
        <v>271</v>
      </c>
      <c r="AA2919">
        <f t="shared" si="45"/>
        <v>2</v>
      </c>
    </row>
    <row r="2920" spans="1:27" x14ac:dyDescent="0.2">
      <c r="A2920">
        <v>2609</v>
      </c>
      <c r="B2920" s="1" t="s">
        <v>7449</v>
      </c>
      <c r="C2920" t="s">
        <v>284</v>
      </c>
      <c r="D2920" s="9" t="s">
        <v>6739</v>
      </c>
      <c r="E2920" s="9" t="s">
        <v>259</v>
      </c>
      <c r="F2920" s="9" t="s">
        <v>312</v>
      </c>
      <c r="G2920" s="10">
        <v>7</v>
      </c>
      <c r="H2920" s="10" t="s">
        <v>261</v>
      </c>
      <c r="I2920" s="10">
        <v>1945</v>
      </c>
      <c r="J2920" s="11" t="s">
        <v>7447</v>
      </c>
      <c r="K2920" s="12"/>
      <c r="L2920" s="13" t="s">
        <v>7450</v>
      </c>
      <c r="M2920" t="s">
        <v>753</v>
      </c>
      <c r="S2920" s="9"/>
      <c r="T2920">
        <v>12</v>
      </c>
      <c r="U2920" s="208" t="s">
        <v>18171</v>
      </c>
      <c r="V2920" s="14">
        <v>0</v>
      </c>
      <c r="W2920" s="14">
        <v>1</v>
      </c>
      <c r="X2920" s="109" t="s">
        <v>294</v>
      </c>
      <c r="Y2920" t="s">
        <v>3929</v>
      </c>
      <c r="Z2920" t="s">
        <v>505</v>
      </c>
      <c r="AA2920">
        <f t="shared" si="45"/>
        <v>3</v>
      </c>
    </row>
    <row r="2921" spans="1:27" x14ac:dyDescent="0.2">
      <c r="A2921">
        <v>270</v>
      </c>
      <c r="B2921" s="1" t="s">
        <v>7445</v>
      </c>
      <c r="C2921" t="s">
        <v>507</v>
      </c>
      <c r="D2921" s="9" t="s">
        <v>7446</v>
      </c>
      <c r="E2921" s="9" t="s">
        <v>259</v>
      </c>
      <c r="F2921" s="9" t="s">
        <v>721</v>
      </c>
      <c r="G2921" s="10">
        <v>7</v>
      </c>
      <c r="H2921" s="10" t="s">
        <v>261</v>
      </c>
      <c r="I2921" s="10">
        <v>1945</v>
      </c>
      <c r="J2921" s="11" t="s">
        <v>7447</v>
      </c>
      <c r="K2921" s="12"/>
      <c r="L2921" s="13" t="s">
        <v>7448</v>
      </c>
      <c r="M2921" t="s">
        <v>753</v>
      </c>
      <c r="S2921" s="9"/>
      <c r="T2921">
        <v>12</v>
      </c>
      <c r="U2921" s="208" t="s">
        <v>18171</v>
      </c>
      <c r="V2921" s="14">
        <v>0</v>
      </c>
      <c r="W2921" s="14">
        <v>1</v>
      </c>
      <c r="X2921" s="109" t="s">
        <v>270</v>
      </c>
      <c r="Y2921">
        <v>109</v>
      </c>
      <c r="Z2921" t="s">
        <v>18167</v>
      </c>
      <c r="AA2921">
        <f t="shared" si="45"/>
        <v>4</v>
      </c>
    </row>
    <row r="2922" spans="1:27" x14ac:dyDescent="0.2">
      <c r="A2922">
        <v>7251</v>
      </c>
      <c r="B2922" s="1" t="s">
        <v>7122</v>
      </c>
      <c r="C2922" t="s">
        <v>657</v>
      </c>
      <c r="D2922" s="9" t="s">
        <v>7123</v>
      </c>
      <c r="E2922" s="9" t="s">
        <v>259</v>
      </c>
      <c r="F2922" s="9" t="s">
        <v>286</v>
      </c>
      <c r="G2922" s="10">
        <v>10</v>
      </c>
      <c r="H2922" s="10" t="s">
        <v>261</v>
      </c>
      <c r="I2922" s="10">
        <v>1945</v>
      </c>
      <c r="J2922" s="11" t="s">
        <v>7124</v>
      </c>
      <c r="K2922" s="12"/>
      <c r="L2922" s="13" t="s">
        <v>7125</v>
      </c>
      <c r="M2922" t="s">
        <v>753</v>
      </c>
      <c r="S2922" s="9"/>
      <c r="T2922">
        <v>12</v>
      </c>
      <c r="U2922" s="208" t="s">
        <v>18171</v>
      </c>
      <c r="V2922" s="14">
        <v>0</v>
      </c>
      <c r="W2922" s="14">
        <v>1</v>
      </c>
      <c r="X2922" s="109" t="e">
        <v>#N/A</v>
      </c>
      <c r="Y2922" t="s">
        <v>7126</v>
      </c>
      <c r="Z2922" t="s">
        <v>271</v>
      </c>
      <c r="AA2922">
        <f t="shared" si="45"/>
        <v>2</v>
      </c>
    </row>
    <row r="2923" spans="1:27" x14ac:dyDescent="0.2">
      <c r="A2923">
        <v>3793</v>
      </c>
      <c r="B2923" s="1" t="s">
        <v>7127</v>
      </c>
      <c r="C2923" t="s">
        <v>2040</v>
      </c>
      <c r="D2923" s="9" t="s">
        <v>1377</v>
      </c>
      <c r="E2923" s="9" t="s">
        <v>259</v>
      </c>
      <c r="F2923" s="9" t="s">
        <v>721</v>
      </c>
      <c r="G2923" s="10">
        <v>11</v>
      </c>
      <c r="H2923" s="10" t="s">
        <v>261</v>
      </c>
      <c r="I2923" s="10">
        <v>1945</v>
      </c>
      <c r="J2923" s="11" t="s">
        <v>7128</v>
      </c>
      <c r="K2923" s="12" t="s">
        <v>237</v>
      </c>
      <c r="L2923" s="13" t="s">
        <v>7129</v>
      </c>
      <c r="M2923" t="s">
        <v>290</v>
      </c>
      <c r="N2923" t="s">
        <v>291</v>
      </c>
      <c r="O2923" t="s">
        <v>520</v>
      </c>
      <c r="S2923" s="9"/>
      <c r="T2923">
        <v>12</v>
      </c>
      <c r="U2923" s="208" t="s">
        <v>18171</v>
      </c>
      <c r="V2923" s="14">
        <v>0</v>
      </c>
      <c r="W2923" s="14">
        <v>0</v>
      </c>
      <c r="X2923" s="109" t="s">
        <v>270</v>
      </c>
      <c r="Y2923">
        <v>105</v>
      </c>
      <c r="Z2923" t="s">
        <v>3085</v>
      </c>
      <c r="AA2923">
        <f t="shared" si="45"/>
        <v>2</v>
      </c>
    </row>
    <row r="2924" spans="1:27" x14ac:dyDescent="0.2">
      <c r="A2924">
        <v>3665</v>
      </c>
      <c r="B2924" s="1" t="s">
        <v>7708</v>
      </c>
      <c r="C2924" t="s">
        <v>1027</v>
      </c>
      <c r="D2924" s="9">
        <v>211</v>
      </c>
      <c r="E2924" s="9" t="s">
        <v>876</v>
      </c>
      <c r="F2924" s="9" t="s">
        <v>1416</v>
      </c>
      <c r="G2924" s="10">
        <v>13</v>
      </c>
      <c r="H2924" s="10" t="s">
        <v>261</v>
      </c>
      <c r="I2924" s="10">
        <v>1945</v>
      </c>
      <c r="J2924" s="11" t="s">
        <v>7132</v>
      </c>
      <c r="K2924" s="12" t="s">
        <v>237</v>
      </c>
      <c r="L2924" s="13" t="s">
        <v>7710</v>
      </c>
      <c r="M2924" t="s">
        <v>290</v>
      </c>
      <c r="N2924" t="s">
        <v>291</v>
      </c>
      <c r="O2924" t="s">
        <v>339</v>
      </c>
      <c r="S2924" s="9"/>
      <c r="T2924">
        <v>12</v>
      </c>
      <c r="U2924" s="208" t="s">
        <v>18171</v>
      </c>
      <c r="V2924" s="14">
        <v>0</v>
      </c>
      <c r="W2924" s="14">
        <v>1</v>
      </c>
      <c r="X2924" s="109" t="s">
        <v>270</v>
      </c>
      <c r="Y2924">
        <v>211</v>
      </c>
      <c r="Z2924" t="s">
        <v>1419</v>
      </c>
      <c r="AA2924">
        <f t="shared" si="45"/>
        <v>1</v>
      </c>
    </row>
    <row r="2925" spans="1:27" x14ac:dyDescent="0.2">
      <c r="A2925">
        <v>4929</v>
      </c>
      <c r="B2925" s="1" t="s">
        <v>7139</v>
      </c>
      <c r="C2925" t="s">
        <v>6878</v>
      </c>
      <c r="D2925" s="9">
        <v>540</v>
      </c>
      <c r="E2925" s="9" t="s">
        <v>259</v>
      </c>
      <c r="F2925" s="9" t="s">
        <v>260</v>
      </c>
      <c r="G2925" s="10">
        <v>13</v>
      </c>
      <c r="H2925" s="10" t="s">
        <v>261</v>
      </c>
      <c r="I2925" s="10">
        <v>1945</v>
      </c>
      <c r="J2925" s="11" t="s">
        <v>7132</v>
      </c>
      <c r="K2925" s="12" t="s">
        <v>237</v>
      </c>
      <c r="L2925" s="13" t="s">
        <v>7707</v>
      </c>
      <c r="M2925" t="s">
        <v>290</v>
      </c>
      <c r="N2925" t="s">
        <v>291</v>
      </c>
      <c r="O2925" t="s">
        <v>292</v>
      </c>
      <c r="S2925" s="9"/>
      <c r="T2925">
        <v>12</v>
      </c>
      <c r="U2925" s="208" t="s">
        <v>18171</v>
      </c>
      <c r="V2925" s="14">
        <v>0</v>
      </c>
      <c r="W2925" s="14">
        <v>0</v>
      </c>
      <c r="X2925" s="109" t="s">
        <v>270</v>
      </c>
      <c r="Y2925">
        <v>540</v>
      </c>
      <c r="Z2925" t="s">
        <v>271</v>
      </c>
      <c r="AA2925">
        <f t="shared" si="45"/>
        <v>1</v>
      </c>
    </row>
    <row r="2926" spans="1:27" x14ac:dyDescent="0.2">
      <c r="A2926">
        <v>4618</v>
      </c>
      <c r="B2926" s="1" t="s">
        <v>7135</v>
      </c>
      <c r="C2926" t="s">
        <v>3985</v>
      </c>
      <c r="D2926" s="9" t="s">
        <v>6426</v>
      </c>
      <c r="E2926" s="9" t="s">
        <v>259</v>
      </c>
      <c r="F2926" s="9" t="s">
        <v>1885</v>
      </c>
      <c r="G2926" s="10">
        <v>13</v>
      </c>
      <c r="H2926" s="10" t="s">
        <v>261</v>
      </c>
      <c r="I2926" s="10">
        <v>1945</v>
      </c>
      <c r="J2926" s="11" t="s">
        <v>7132</v>
      </c>
      <c r="K2926" s="12"/>
      <c r="L2926" s="13" t="s">
        <v>7136</v>
      </c>
      <c r="M2926" t="s">
        <v>781</v>
      </c>
      <c r="S2926" s="9"/>
      <c r="T2926">
        <v>12</v>
      </c>
      <c r="U2926" s="208" t="s">
        <v>18171</v>
      </c>
      <c r="V2926" s="14">
        <v>0</v>
      </c>
      <c r="W2926" s="14">
        <v>0</v>
      </c>
      <c r="X2926" s="109" t="s">
        <v>270</v>
      </c>
      <c r="Y2926" t="s">
        <v>6426</v>
      </c>
      <c r="Z2926" t="s">
        <v>18167</v>
      </c>
      <c r="AA2926">
        <f t="shared" si="45"/>
        <v>1</v>
      </c>
    </row>
    <row r="2927" spans="1:27" x14ac:dyDescent="0.2">
      <c r="A2927">
        <v>2271</v>
      </c>
      <c r="B2927" s="1" t="s">
        <v>7130</v>
      </c>
      <c r="C2927" t="s">
        <v>1352</v>
      </c>
      <c r="D2927" s="9" t="s">
        <v>7131</v>
      </c>
      <c r="E2927" s="9" t="s">
        <v>275</v>
      </c>
      <c r="F2927" s="9" t="s">
        <v>260</v>
      </c>
      <c r="G2927" s="10">
        <v>13</v>
      </c>
      <c r="H2927" s="10" t="s">
        <v>261</v>
      </c>
      <c r="I2927" s="10">
        <v>1945</v>
      </c>
      <c r="J2927" s="11" t="s">
        <v>7132</v>
      </c>
      <c r="K2927" s="12"/>
      <c r="L2927" s="13" t="s">
        <v>7133</v>
      </c>
      <c r="M2927" t="s">
        <v>753</v>
      </c>
      <c r="S2927" s="9"/>
      <c r="T2927">
        <v>12</v>
      </c>
      <c r="U2927" s="208" t="s">
        <v>18171</v>
      </c>
      <c r="V2927" s="14">
        <v>0</v>
      </c>
      <c r="W2927" s="14">
        <v>1</v>
      </c>
      <c r="X2927" s="109" t="e">
        <v>#N/A</v>
      </c>
      <c r="Y2927" t="s">
        <v>1126</v>
      </c>
      <c r="Z2927" t="s">
        <v>271</v>
      </c>
      <c r="AA2927">
        <f t="shared" si="45"/>
        <v>2</v>
      </c>
    </row>
    <row r="2928" spans="1:27" x14ac:dyDescent="0.2">
      <c r="A2928">
        <v>3067</v>
      </c>
      <c r="B2928" s="1" t="s">
        <v>7134</v>
      </c>
      <c r="C2928" t="s">
        <v>1352</v>
      </c>
      <c r="D2928" s="9" t="s">
        <v>4352</v>
      </c>
      <c r="E2928" s="9" t="s">
        <v>275</v>
      </c>
      <c r="F2928" s="9" t="s">
        <v>260</v>
      </c>
      <c r="G2928" s="10">
        <v>13</v>
      </c>
      <c r="H2928" s="10" t="s">
        <v>261</v>
      </c>
      <c r="I2928" s="10">
        <v>1945</v>
      </c>
      <c r="J2928" s="11" t="s">
        <v>7132</v>
      </c>
      <c r="K2928" s="12"/>
      <c r="L2928" s="13" t="s">
        <v>7133</v>
      </c>
      <c r="M2928" t="s">
        <v>753</v>
      </c>
      <c r="S2928" s="9"/>
      <c r="T2928">
        <v>12</v>
      </c>
      <c r="U2928" s="208" t="s">
        <v>18171</v>
      </c>
      <c r="V2928" s="14">
        <v>0</v>
      </c>
      <c r="W2928" s="14">
        <v>1</v>
      </c>
      <c r="X2928" s="109" t="s">
        <v>270</v>
      </c>
      <c r="Y2928">
        <v>256</v>
      </c>
      <c r="Z2928" t="s">
        <v>271</v>
      </c>
      <c r="AA2928">
        <f t="shared" si="45"/>
        <v>2</v>
      </c>
    </row>
    <row r="2929" spans="1:27" x14ac:dyDescent="0.2">
      <c r="A2929">
        <v>4446</v>
      </c>
      <c r="B2929" s="1" t="s">
        <v>7138</v>
      </c>
      <c r="C2929" t="s">
        <v>1352</v>
      </c>
      <c r="D2929" s="9" t="s">
        <v>1047</v>
      </c>
      <c r="E2929" s="9" t="s">
        <v>275</v>
      </c>
      <c r="F2929" s="9" t="s">
        <v>260</v>
      </c>
      <c r="G2929" s="10">
        <v>13</v>
      </c>
      <c r="H2929" s="10" t="s">
        <v>261</v>
      </c>
      <c r="I2929" s="10">
        <v>1945</v>
      </c>
      <c r="J2929" s="11" t="s">
        <v>7132</v>
      </c>
      <c r="K2929" s="12"/>
      <c r="L2929" s="13" t="s">
        <v>7133</v>
      </c>
      <c r="M2929" t="s">
        <v>753</v>
      </c>
      <c r="S2929" s="9"/>
      <c r="T2929">
        <v>12</v>
      </c>
      <c r="U2929" s="208" t="s">
        <v>18171</v>
      </c>
      <c r="V2929" s="14">
        <v>0</v>
      </c>
      <c r="W2929" s="14">
        <v>1</v>
      </c>
      <c r="X2929" s="109" t="s">
        <v>270</v>
      </c>
      <c r="Y2929" t="s">
        <v>1047</v>
      </c>
      <c r="Z2929" t="s">
        <v>271</v>
      </c>
      <c r="AA2929">
        <f t="shared" si="45"/>
        <v>1</v>
      </c>
    </row>
    <row r="2930" spans="1:27" x14ac:dyDescent="0.2">
      <c r="A2930">
        <v>4902</v>
      </c>
      <c r="B2930" s="1" t="s">
        <v>7137</v>
      </c>
      <c r="C2930" t="s">
        <v>1027</v>
      </c>
      <c r="D2930" s="9" t="s">
        <v>2188</v>
      </c>
      <c r="E2930" s="9" t="s">
        <v>275</v>
      </c>
      <c r="F2930" s="9" t="s">
        <v>1416</v>
      </c>
      <c r="G2930" s="10">
        <v>13</v>
      </c>
      <c r="H2930" s="10" t="s">
        <v>261</v>
      </c>
      <c r="I2930" s="10">
        <v>1945</v>
      </c>
      <c r="J2930" s="11" t="s">
        <v>7132</v>
      </c>
      <c r="K2930" s="12"/>
      <c r="L2930" s="13" t="s">
        <v>7133</v>
      </c>
      <c r="M2930" t="s">
        <v>753</v>
      </c>
      <c r="S2930" s="9"/>
      <c r="T2930">
        <v>12</v>
      </c>
      <c r="U2930" s="208" t="s">
        <v>18171</v>
      </c>
      <c r="V2930" s="14">
        <v>0</v>
      </c>
      <c r="W2930" s="14">
        <v>1</v>
      </c>
      <c r="X2930" s="109" t="e">
        <v>#N/A</v>
      </c>
      <c r="Y2930" t="s">
        <v>2188</v>
      </c>
      <c r="Z2930" t="s">
        <v>1419</v>
      </c>
      <c r="AA2930">
        <f t="shared" si="45"/>
        <v>1</v>
      </c>
    </row>
    <row r="2931" spans="1:27" x14ac:dyDescent="0.2">
      <c r="A2931">
        <v>266</v>
      </c>
      <c r="B2931" s="1" t="s">
        <v>7711</v>
      </c>
      <c r="C2931" t="s">
        <v>657</v>
      </c>
      <c r="D2931" s="9" t="s">
        <v>7712</v>
      </c>
      <c r="E2931" s="9" t="s">
        <v>259</v>
      </c>
      <c r="F2931" s="9" t="s">
        <v>532</v>
      </c>
      <c r="G2931" s="10">
        <v>14</v>
      </c>
      <c r="H2931" s="10" t="s">
        <v>261</v>
      </c>
      <c r="I2931" s="10">
        <v>1945</v>
      </c>
      <c r="J2931" s="11" t="s">
        <v>7713</v>
      </c>
      <c r="K2931" s="12" t="s">
        <v>237</v>
      </c>
      <c r="L2931" s="13" t="s">
        <v>7714</v>
      </c>
      <c r="M2931" t="s">
        <v>290</v>
      </c>
      <c r="N2931" t="s">
        <v>291</v>
      </c>
      <c r="O2931" t="s">
        <v>760</v>
      </c>
      <c r="S2931" s="9"/>
      <c r="T2931">
        <v>12</v>
      </c>
      <c r="U2931" s="208" t="s">
        <v>18171</v>
      </c>
      <c r="V2931" s="14">
        <v>0</v>
      </c>
      <c r="W2931" s="14">
        <v>1</v>
      </c>
      <c r="X2931" s="109" t="s">
        <v>294</v>
      </c>
      <c r="Y2931" t="s">
        <v>1242</v>
      </c>
      <c r="Z2931" t="s">
        <v>271</v>
      </c>
      <c r="AA2931">
        <f t="shared" si="45"/>
        <v>4</v>
      </c>
    </row>
    <row r="2932" spans="1:27" x14ac:dyDescent="0.2">
      <c r="A2932">
        <v>7356</v>
      </c>
      <c r="B2932" s="1" t="s">
        <v>7715</v>
      </c>
      <c r="C2932" t="s">
        <v>657</v>
      </c>
      <c r="D2932" s="9" t="s">
        <v>7123</v>
      </c>
      <c r="E2932" s="9" t="s">
        <v>259</v>
      </c>
      <c r="F2932" s="9" t="s">
        <v>286</v>
      </c>
      <c r="G2932" s="10">
        <v>14</v>
      </c>
      <c r="H2932" s="10" t="s">
        <v>261</v>
      </c>
      <c r="I2932" s="10">
        <v>1945</v>
      </c>
      <c r="J2932" s="11" t="s">
        <v>7713</v>
      </c>
      <c r="K2932" s="12"/>
      <c r="L2932" s="13" t="s">
        <v>7716</v>
      </c>
      <c r="M2932" t="s">
        <v>753</v>
      </c>
      <c r="S2932" s="9"/>
      <c r="T2932">
        <v>12</v>
      </c>
      <c r="U2932" s="208" t="s">
        <v>18171</v>
      </c>
      <c r="V2932" s="14">
        <v>0</v>
      </c>
      <c r="W2932" s="14">
        <v>1</v>
      </c>
      <c r="X2932" s="109" t="e">
        <v>#N/A</v>
      </c>
      <c r="Y2932" t="s">
        <v>7126</v>
      </c>
      <c r="Z2932" t="s">
        <v>271</v>
      </c>
      <c r="AA2932">
        <f t="shared" si="45"/>
        <v>2</v>
      </c>
    </row>
    <row r="2933" spans="1:27" x14ac:dyDescent="0.2">
      <c r="A2933">
        <v>3563</v>
      </c>
      <c r="B2933" s="1" t="s">
        <v>7717</v>
      </c>
      <c r="C2933" t="s">
        <v>3985</v>
      </c>
      <c r="D2933" s="9"/>
      <c r="E2933" s="9"/>
      <c r="F2933" s="9"/>
      <c r="G2933" s="10">
        <v>14</v>
      </c>
      <c r="H2933" s="10" t="s">
        <v>261</v>
      </c>
      <c r="I2933" s="10">
        <v>1945</v>
      </c>
      <c r="J2933" s="11" t="s">
        <v>7713</v>
      </c>
      <c r="K2933" s="12"/>
      <c r="L2933" s="13" t="s">
        <v>7718</v>
      </c>
      <c r="M2933" t="s">
        <v>753</v>
      </c>
      <c r="S2933" s="9"/>
      <c r="T2933">
        <v>12</v>
      </c>
      <c r="U2933" s="208" t="s">
        <v>18171</v>
      </c>
      <c r="V2933" s="14">
        <v>0</v>
      </c>
      <c r="W2933" s="14">
        <v>1</v>
      </c>
      <c r="X2933" s="109" t="e">
        <v>#N/A</v>
      </c>
      <c r="Y2933" t="s">
        <v>334</v>
      </c>
      <c r="Z2933" t="s">
        <v>18167</v>
      </c>
      <c r="AA2933">
        <f t="shared" si="45"/>
        <v>1</v>
      </c>
    </row>
    <row r="2934" spans="1:27" x14ac:dyDescent="0.2">
      <c r="A2934">
        <v>5851</v>
      </c>
      <c r="B2934" s="1" t="s">
        <v>7719</v>
      </c>
      <c r="C2934" t="s">
        <v>1027</v>
      </c>
      <c r="D2934" s="9" t="s">
        <v>5171</v>
      </c>
      <c r="E2934" s="9" t="s">
        <v>275</v>
      </c>
      <c r="F2934" s="9" t="s">
        <v>286</v>
      </c>
      <c r="G2934" s="10">
        <v>16</v>
      </c>
      <c r="H2934" s="10" t="s">
        <v>261</v>
      </c>
      <c r="I2934" s="10">
        <v>1945</v>
      </c>
      <c r="J2934" s="11" t="s">
        <v>7720</v>
      </c>
      <c r="K2934" s="12" t="s">
        <v>237</v>
      </c>
      <c r="L2934" s="13" t="s">
        <v>7721</v>
      </c>
      <c r="M2934" t="s">
        <v>290</v>
      </c>
      <c r="N2934" t="s">
        <v>291</v>
      </c>
      <c r="O2934" t="s">
        <v>292</v>
      </c>
      <c r="S2934" s="9"/>
      <c r="T2934">
        <v>12</v>
      </c>
      <c r="U2934" s="208" t="s">
        <v>18171</v>
      </c>
      <c r="V2934" s="14">
        <v>0</v>
      </c>
      <c r="W2934" s="14">
        <v>0</v>
      </c>
      <c r="X2934" s="109" t="s">
        <v>294</v>
      </c>
      <c r="Y2934" t="s">
        <v>5171</v>
      </c>
      <c r="Z2934" t="s">
        <v>1419</v>
      </c>
      <c r="AA2934">
        <f t="shared" si="45"/>
        <v>1</v>
      </c>
    </row>
    <row r="2935" spans="1:27" x14ac:dyDescent="0.2">
      <c r="A2935">
        <v>2633</v>
      </c>
      <c r="B2935" s="1" t="s">
        <v>7722</v>
      </c>
      <c r="C2935" t="s">
        <v>2040</v>
      </c>
      <c r="D2935" s="9" t="s">
        <v>7723</v>
      </c>
      <c r="E2935" s="9" t="s">
        <v>259</v>
      </c>
      <c r="F2935" s="9" t="s">
        <v>721</v>
      </c>
      <c r="G2935" s="10">
        <v>17</v>
      </c>
      <c r="H2935" s="10" t="s">
        <v>261</v>
      </c>
      <c r="I2935" s="10">
        <v>1945</v>
      </c>
      <c r="J2935" s="11" t="s">
        <v>7724</v>
      </c>
      <c r="K2935" s="12" t="s">
        <v>237</v>
      </c>
      <c r="L2935" s="13" t="s">
        <v>7725</v>
      </c>
      <c r="M2935" t="s">
        <v>290</v>
      </c>
      <c r="N2935" t="s">
        <v>291</v>
      </c>
      <c r="O2935" t="s">
        <v>498</v>
      </c>
      <c r="S2935" s="9"/>
      <c r="T2935">
        <v>12</v>
      </c>
      <c r="U2935" s="208" t="s">
        <v>18171</v>
      </c>
      <c r="V2935" s="14">
        <v>0</v>
      </c>
      <c r="W2935" s="14">
        <v>0</v>
      </c>
      <c r="X2935" s="109" t="s">
        <v>270</v>
      </c>
      <c r="Y2935">
        <v>98</v>
      </c>
      <c r="Z2935" t="s">
        <v>3085</v>
      </c>
      <c r="AA2935">
        <f t="shared" si="45"/>
        <v>3</v>
      </c>
    </row>
    <row r="2936" spans="1:27" x14ac:dyDescent="0.2">
      <c r="A2936">
        <v>6468</v>
      </c>
      <c r="B2936" s="1" t="s">
        <v>7726</v>
      </c>
      <c r="C2936" t="s">
        <v>1027</v>
      </c>
      <c r="D2936" s="9">
        <v>211</v>
      </c>
      <c r="E2936" s="9" t="s">
        <v>876</v>
      </c>
      <c r="F2936" s="9" t="s">
        <v>1416</v>
      </c>
      <c r="G2936" s="10">
        <v>17</v>
      </c>
      <c r="H2936" s="10" t="s">
        <v>261</v>
      </c>
      <c r="I2936" s="10">
        <v>1945</v>
      </c>
      <c r="J2936" s="11" t="s">
        <v>7724</v>
      </c>
      <c r="K2936" s="12" t="s">
        <v>237</v>
      </c>
      <c r="L2936" s="13" t="s">
        <v>7727</v>
      </c>
      <c r="M2936" t="s">
        <v>290</v>
      </c>
      <c r="N2936" t="s">
        <v>291</v>
      </c>
      <c r="O2936" t="s">
        <v>2007</v>
      </c>
      <c r="S2936" s="9"/>
      <c r="T2936">
        <v>12</v>
      </c>
      <c r="U2936" s="208" t="s">
        <v>18171</v>
      </c>
      <c r="V2936" s="14">
        <v>0</v>
      </c>
      <c r="W2936" s="14">
        <v>0</v>
      </c>
      <c r="X2936" s="109" t="s">
        <v>270</v>
      </c>
      <c r="Y2936">
        <v>211</v>
      </c>
      <c r="Z2936" t="s">
        <v>271</v>
      </c>
      <c r="AA2936">
        <f t="shared" si="45"/>
        <v>1</v>
      </c>
    </row>
    <row r="2937" spans="1:27" x14ac:dyDescent="0.2">
      <c r="A2937">
        <v>4880</v>
      </c>
      <c r="B2937" s="1" t="s">
        <v>7732</v>
      </c>
      <c r="C2937" t="s">
        <v>503</v>
      </c>
      <c r="D2937" s="9" t="s">
        <v>7733</v>
      </c>
      <c r="E2937" s="9" t="s">
        <v>259</v>
      </c>
      <c r="F2937" s="9" t="s">
        <v>286</v>
      </c>
      <c r="G2937" s="10">
        <v>19</v>
      </c>
      <c r="H2937" s="10" t="s">
        <v>261</v>
      </c>
      <c r="I2937" s="10">
        <v>1945</v>
      </c>
      <c r="J2937" s="11" t="s">
        <v>7730</v>
      </c>
      <c r="K2937" s="12" t="s">
        <v>237</v>
      </c>
      <c r="L2937" s="13" t="s">
        <v>7734</v>
      </c>
      <c r="M2937" t="s">
        <v>290</v>
      </c>
      <c r="N2937" t="s">
        <v>291</v>
      </c>
      <c r="O2937" t="s">
        <v>498</v>
      </c>
      <c r="S2937" s="9"/>
      <c r="T2937">
        <v>12</v>
      </c>
      <c r="U2937" s="208" t="s">
        <v>18171</v>
      </c>
      <c r="V2937" s="14">
        <v>0</v>
      </c>
      <c r="W2937" s="14">
        <v>1</v>
      </c>
      <c r="X2937" s="109" t="s">
        <v>294</v>
      </c>
      <c r="Y2937" t="s">
        <v>7733</v>
      </c>
      <c r="Z2937" t="s">
        <v>505</v>
      </c>
      <c r="AA2937">
        <f t="shared" si="45"/>
        <v>1</v>
      </c>
    </row>
    <row r="2938" spans="1:27" x14ac:dyDescent="0.2">
      <c r="A2938">
        <v>1816</v>
      </c>
      <c r="B2938" s="1" t="s">
        <v>7728</v>
      </c>
      <c r="C2938" t="s">
        <v>284</v>
      </c>
      <c r="D2938" s="9" t="s">
        <v>7729</v>
      </c>
      <c r="E2938" s="9" t="s">
        <v>259</v>
      </c>
      <c r="F2938" s="9" t="s">
        <v>532</v>
      </c>
      <c r="G2938" s="10">
        <v>19</v>
      </c>
      <c r="H2938" s="10" t="s">
        <v>261</v>
      </c>
      <c r="I2938" s="10">
        <v>1945</v>
      </c>
      <c r="J2938" s="11" t="s">
        <v>7730</v>
      </c>
      <c r="K2938" s="12"/>
      <c r="L2938" s="13" t="s">
        <v>7731</v>
      </c>
      <c r="M2938" t="s">
        <v>753</v>
      </c>
      <c r="S2938" s="9"/>
      <c r="T2938">
        <v>12</v>
      </c>
      <c r="U2938" s="208" t="s">
        <v>18171</v>
      </c>
      <c r="V2938" s="14">
        <v>0</v>
      </c>
      <c r="W2938" s="14">
        <v>1</v>
      </c>
      <c r="X2938" s="109" t="s">
        <v>294</v>
      </c>
      <c r="Y2938" t="s">
        <v>3625</v>
      </c>
      <c r="Z2938" t="s">
        <v>505</v>
      </c>
      <c r="AA2938">
        <f t="shared" si="45"/>
        <v>4</v>
      </c>
    </row>
    <row r="2939" spans="1:27" x14ac:dyDescent="0.2">
      <c r="A2939">
        <v>2390</v>
      </c>
      <c r="B2939" s="1" t="s">
        <v>7735</v>
      </c>
      <c r="C2939" t="s">
        <v>1027</v>
      </c>
      <c r="D2939" s="9" t="s">
        <v>3015</v>
      </c>
      <c r="E2939" s="9" t="s">
        <v>259</v>
      </c>
      <c r="F2939" s="9" t="s">
        <v>1416</v>
      </c>
      <c r="G2939" s="10">
        <v>20</v>
      </c>
      <c r="H2939" s="10" t="s">
        <v>261</v>
      </c>
      <c r="I2939" s="10">
        <v>1945</v>
      </c>
      <c r="J2939" s="11" t="s">
        <v>7736</v>
      </c>
      <c r="K2939" s="12"/>
      <c r="L2939" s="13" t="s">
        <v>17884</v>
      </c>
      <c r="M2939" t="s">
        <v>753</v>
      </c>
      <c r="S2939" s="9"/>
      <c r="T2939">
        <v>12</v>
      </c>
      <c r="U2939" s="208" t="s">
        <v>18171</v>
      </c>
      <c r="V2939" s="14">
        <v>0</v>
      </c>
      <c r="W2939" s="14">
        <v>1</v>
      </c>
      <c r="X2939" s="109" t="s">
        <v>270</v>
      </c>
      <c r="Y2939">
        <v>487</v>
      </c>
      <c r="Z2939" t="s">
        <v>271</v>
      </c>
      <c r="AA2939">
        <f t="shared" si="45"/>
        <v>3</v>
      </c>
    </row>
    <row r="2940" spans="1:27" x14ac:dyDescent="0.2">
      <c r="A2940">
        <v>7747</v>
      </c>
      <c r="B2940" s="1" t="s">
        <v>7737</v>
      </c>
      <c r="C2940" t="s">
        <v>1798</v>
      </c>
      <c r="D2940" s="9">
        <v>540</v>
      </c>
      <c r="E2940" s="9" t="s">
        <v>259</v>
      </c>
      <c r="F2940" s="9" t="s">
        <v>260</v>
      </c>
      <c r="G2940" s="10">
        <v>20</v>
      </c>
      <c r="H2940" s="10" t="s">
        <v>261</v>
      </c>
      <c r="I2940" s="10">
        <v>1945</v>
      </c>
      <c r="J2940" s="11" t="s">
        <v>7736</v>
      </c>
      <c r="K2940" s="12"/>
      <c r="L2940" s="13" t="s">
        <v>7738</v>
      </c>
      <c r="M2940" t="s">
        <v>753</v>
      </c>
      <c r="S2940" s="9"/>
      <c r="T2940">
        <v>12</v>
      </c>
      <c r="U2940" s="208" t="s">
        <v>18171</v>
      </c>
      <c r="V2940" s="14">
        <v>0</v>
      </c>
      <c r="W2940" s="14">
        <v>1</v>
      </c>
      <c r="X2940" s="109" t="s">
        <v>270</v>
      </c>
      <c r="Y2940">
        <v>540</v>
      </c>
      <c r="Z2940" t="s">
        <v>271</v>
      </c>
      <c r="AA2940">
        <f t="shared" si="45"/>
        <v>1</v>
      </c>
    </row>
    <row r="2941" spans="1:27" x14ac:dyDescent="0.2">
      <c r="A2941">
        <v>3246</v>
      </c>
      <c r="B2941" s="1" t="s">
        <v>7739</v>
      </c>
      <c r="C2941" t="s">
        <v>284</v>
      </c>
      <c r="D2941" s="9" t="s">
        <v>3854</v>
      </c>
      <c r="E2941" s="9" t="s">
        <v>259</v>
      </c>
      <c r="F2941" s="9" t="s">
        <v>532</v>
      </c>
      <c r="G2941" s="10">
        <v>24</v>
      </c>
      <c r="H2941" s="10" t="s">
        <v>261</v>
      </c>
      <c r="I2941" s="10">
        <v>1945</v>
      </c>
      <c r="J2941" s="11" t="s">
        <v>7740</v>
      </c>
      <c r="K2941" s="12"/>
      <c r="L2941" s="13" t="s">
        <v>7741</v>
      </c>
      <c r="M2941" t="s">
        <v>753</v>
      </c>
      <c r="S2941" s="9"/>
      <c r="T2941">
        <v>12</v>
      </c>
      <c r="U2941" s="208" t="s">
        <v>18171</v>
      </c>
      <c r="V2941" s="14">
        <v>0</v>
      </c>
      <c r="W2941" s="14">
        <v>1</v>
      </c>
      <c r="X2941" s="109" t="s">
        <v>294</v>
      </c>
      <c r="Y2941" t="s">
        <v>1242</v>
      </c>
      <c r="Z2941" t="s">
        <v>271</v>
      </c>
      <c r="AA2941">
        <f t="shared" si="45"/>
        <v>3</v>
      </c>
    </row>
    <row r="2942" spans="1:27" x14ac:dyDescent="0.2">
      <c r="A2942">
        <v>642</v>
      </c>
      <c r="B2942" s="1" t="s">
        <v>7742</v>
      </c>
      <c r="C2942" t="s">
        <v>284</v>
      </c>
      <c r="D2942" s="9" t="s">
        <v>7743</v>
      </c>
      <c r="E2942" s="9" t="s">
        <v>259</v>
      </c>
      <c r="F2942" s="9" t="s">
        <v>532</v>
      </c>
      <c r="G2942" s="10">
        <v>27</v>
      </c>
      <c r="H2942" s="10" t="s">
        <v>261</v>
      </c>
      <c r="I2942" s="10">
        <v>1945</v>
      </c>
      <c r="J2942" s="11" t="s">
        <v>7744</v>
      </c>
      <c r="K2942" s="12"/>
      <c r="L2942" s="13" t="s">
        <v>7745</v>
      </c>
      <c r="M2942" t="s">
        <v>753</v>
      </c>
      <c r="S2942" s="9"/>
      <c r="T2942">
        <v>12</v>
      </c>
      <c r="U2942" s="208" t="s">
        <v>18171</v>
      </c>
      <c r="V2942" s="14">
        <v>0</v>
      </c>
      <c r="W2942" s="14">
        <v>1</v>
      </c>
      <c r="X2942" s="109" t="s">
        <v>294</v>
      </c>
      <c r="Y2942" t="s">
        <v>1242</v>
      </c>
      <c r="Z2942" t="s">
        <v>271</v>
      </c>
      <c r="AA2942">
        <f t="shared" si="45"/>
        <v>5</v>
      </c>
    </row>
    <row r="2943" spans="1:27" x14ac:dyDescent="0.2">
      <c r="A2943">
        <v>1717</v>
      </c>
      <c r="B2943" s="1" t="s">
        <v>7747</v>
      </c>
      <c r="C2943" t="s">
        <v>1027</v>
      </c>
      <c r="D2943" s="9" t="s">
        <v>1232</v>
      </c>
      <c r="E2943" s="9" t="s">
        <v>876</v>
      </c>
      <c r="F2943" s="9" t="s">
        <v>1416</v>
      </c>
      <c r="G2943" s="10">
        <v>27</v>
      </c>
      <c r="H2943" s="10" t="s">
        <v>261</v>
      </c>
      <c r="I2943" s="10">
        <v>1945</v>
      </c>
      <c r="J2943" s="11" t="s">
        <v>7744</v>
      </c>
      <c r="K2943" s="12"/>
      <c r="L2943" s="13" t="s">
        <v>7745</v>
      </c>
      <c r="M2943" t="s">
        <v>753</v>
      </c>
      <c r="S2943" s="9"/>
      <c r="T2943">
        <v>12</v>
      </c>
      <c r="U2943" s="208" t="s">
        <v>18171</v>
      </c>
      <c r="V2943" s="14">
        <v>0</v>
      </c>
      <c r="W2943" s="14">
        <v>1</v>
      </c>
      <c r="X2943" s="109" t="e">
        <v>#N/A</v>
      </c>
      <c r="Y2943" t="s">
        <v>1232</v>
      </c>
      <c r="Z2943" t="s">
        <v>1419</v>
      </c>
      <c r="AA2943">
        <f t="shared" si="45"/>
        <v>1</v>
      </c>
    </row>
    <row r="2944" spans="1:27" x14ac:dyDescent="0.2">
      <c r="A2944">
        <v>5717</v>
      </c>
      <c r="B2944" s="1" t="s">
        <v>7752</v>
      </c>
      <c r="C2944" t="s">
        <v>1027</v>
      </c>
      <c r="D2944" s="9">
        <v>82</v>
      </c>
      <c r="E2944" s="9" t="s">
        <v>876</v>
      </c>
      <c r="F2944" s="9" t="s">
        <v>1416</v>
      </c>
      <c r="G2944" s="10">
        <v>27</v>
      </c>
      <c r="H2944" s="10" t="s">
        <v>261</v>
      </c>
      <c r="I2944" s="10">
        <v>1945</v>
      </c>
      <c r="J2944" s="11" t="s">
        <v>7744</v>
      </c>
      <c r="K2944" s="12"/>
      <c r="L2944" s="13" t="s">
        <v>7745</v>
      </c>
      <c r="M2944" t="s">
        <v>753</v>
      </c>
      <c r="S2944" s="9"/>
      <c r="T2944">
        <v>12</v>
      </c>
      <c r="U2944" s="208" t="s">
        <v>18171</v>
      </c>
      <c r="V2944" s="14">
        <v>0</v>
      </c>
      <c r="W2944" s="14">
        <v>1</v>
      </c>
      <c r="X2944" s="109" t="s">
        <v>270</v>
      </c>
      <c r="Y2944">
        <v>82</v>
      </c>
      <c r="Z2944" t="s">
        <v>1419</v>
      </c>
      <c r="AA2944">
        <f t="shared" si="45"/>
        <v>1</v>
      </c>
    </row>
    <row r="2945" spans="1:27" x14ac:dyDescent="0.2">
      <c r="A2945">
        <v>6533</v>
      </c>
      <c r="B2945" s="1" t="s">
        <v>7751</v>
      </c>
      <c r="C2945" t="s">
        <v>1027</v>
      </c>
      <c r="D2945" s="9">
        <v>110</v>
      </c>
      <c r="E2945" s="9" t="s">
        <v>876</v>
      </c>
      <c r="F2945" s="9" t="s">
        <v>1416</v>
      </c>
      <c r="G2945" s="10">
        <v>27</v>
      </c>
      <c r="H2945" s="10" t="s">
        <v>261</v>
      </c>
      <c r="I2945" s="10">
        <v>1945</v>
      </c>
      <c r="J2945" s="11" t="s">
        <v>7744</v>
      </c>
      <c r="K2945" s="12"/>
      <c r="L2945" s="13" t="s">
        <v>7745</v>
      </c>
      <c r="M2945" t="s">
        <v>753</v>
      </c>
      <c r="S2945" s="9"/>
      <c r="T2945">
        <v>12</v>
      </c>
      <c r="U2945" s="208" t="s">
        <v>18171</v>
      </c>
      <c r="V2945" s="14">
        <v>0</v>
      </c>
      <c r="W2945" s="14">
        <v>1</v>
      </c>
      <c r="X2945" s="109" t="s">
        <v>270</v>
      </c>
      <c r="Y2945">
        <v>110</v>
      </c>
      <c r="Z2945" t="s">
        <v>1419</v>
      </c>
      <c r="AA2945">
        <f t="shared" si="45"/>
        <v>1</v>
      </c>
    </row>
    <row r="2946" spans="1:27" s="14" customFormat="1" x14ac:dyDescent="0.2">
      <c r="A2946">
        <v>6339</v>
      </c>
      <c r="B2946" s="1" t="s">
        <v>7753</v>
      </c>
      <c r="C2946" t="s">
        <v>1027</v>
      </c>
      <c r="D2946" s="9">
        <v>47</v>
      </c>
      <c r="E2946" s="9" t="s">
        <v>876</v>
      </c>
      <c r="F2946" s="9" t="s">
        <v>1416</v>
      </c>
      <c r="G2946" s="10">
        <v>27</v>
      </c>
      <c r="H2946" s="10" t="s">
        <v>261</v>
      </c>
      <c r="I2946" s="10">
        <v>1945</v>
      </c>
      <c r="J2946" s="11" t="s">
        <v>7744</v>
      </c>
      <c r="K2946" s="12"/>
      <c r="L2946" s="13" t="s">
        <v>7745</v>
      </c>
      <c r="M2946" t="s">
        <v>753</v>
      </c>
      <c r="N2946"/>
      <c r="O2946"/>
      <c r="P2946"/>
      <c r="Q2946"/>
      <c r="R2946"/>
      <c r="S2946" s="9"/>
      <c r="T2946">
        <v>12</v>
      </c>
      <c r="U2946" s="208" t="s">
        <v>18171</v>
      </c>
      <c r="V2946" s="14">
        <v>0</v>
      </c>
      <c r="W2946" s="14">
        <v>1</v>
      </c>
      <c r="X2946" s="109" t="s">
        <v>270</v>
      </c>
      <c r="Y2946">
        <v>47</v>
      </c>
      <c r="Z2946" t="s">
        <v>1419</v>
      </c>
      <c r="AA2946">
        <f t="shared" ref="AA2946:AA3009" si="46">LEN(D2946)-LEN(SUBSTITUTE(D2946,"/",""))+1</f>
        <v>1</v>
      </c>
    </row>
    <row r="2947" spans="1:27" x14ac:dyDescent="0.2">
      <c r="A2947">
        <v>1723</v>
      </c>
      <c r="B2947" s="1" t="s">
        <v>7748</v>
      </c>
      <c r="C2947" t="s">
        <v>1027</v>
      </c>
      <c r="D2947" s="9" t="s">
        <v>1232</v>
      </c>
      <c r="E2947" s="9" t="s">
        <v>876</v>
      </c>
      <c r="F2947" s="9" t="s">
        <v>1416</v>
      </c>
      <c r="G2947" s="10">
        <v>27</v>
      </c>
      <c r="H2947" s="10" t="s">
        <v>261</v>
      </c>
      <c r="I2947" s="10">
        <v>1945</v>
      </c>
      <c r="J2947" s="11" t="s">
        <v>7744</v>
      </c>
      <c r="K2947" s="12"/>
      <c r="L2947" s="13" t="s">
        <v>7745</v>
      </c>
      <c r="M2947" t="s">
        <v>753</v>
      </c>
      <c r="S2947" s="9"/>
      <c r="T2947">
        <v>12</v>
      </c>
      <c r="U2947" s="208" t="s">
        <v>18171</v>
      </c>
      <c r="V2947" s="14">
        <v>0</v>
      </c>
      <c r="W2947" s="14">
        <v>1</v>
      </c>
      <c r="X2947" s="109" t="e">
        <v>#N/A</v>
      </c>
      <c r="Y2947" t="s">
        <v>1232</v>
      </c>
      <c r="Z2947" t="s">
        <v>1419</v>
      </c>
      <c r="AA2947">
        <f t="shared" si="46"/>
        <v>1</v>
      </c>
    </row>
    <row r="2948" spans="1:27" x14ac:dyDescent="0.2">
      <c r="A2948">
        <v>624</v>
      </c>
      <c r="B2948" s="1" t="s">
        <v>7746</v>
      </c>
      <c r="C2948" t="s">
        <v>1027</v>
      </c>
      <c r="D2948" s="9" t="s">
        <v>18155</v>
      </c>
      <c r="E2948" s="9"/>
      <c r="F2948" s="9"/>
      <c r="G2948" s="10">
        <v>27</v>
      </c>
      <c r="H2948" s="10" t="s">
        <v>261</v>
      </c>
      <c r="I2948" s="10">
        <v>1945</v>
      </c>
      <c r="J2948" s="11" t="s">
        <v>7744</v>
      </c>
      <c r="K2948" s="12"/>
      <c r="L2948" s="13" t="s">
        <v>7745</v>
      </c>
      <c r="M2948" t="s">
        <v>753</v>
      </c>
      <c r="S2948" s="9"/>
      <c r="T2948">
        <v>12</v>
      </c>
      <c r="U2948" s="208" t="s">
        <v>18171</v>
      </c>
      <c r="V2948" s="14">
        <v>0</v>
      </c>
      <c r="W2948" s="14">
        <v>1</v>
      </c>
      <c r="X2948" s="109" t="s">
        <v>270</v>
      </c>
      <c r="Y2948">
        <v>89</v>
      </c>
      <c r="Z2948" t="s">
        <v>271</v>
      </c>
      <c r="AA2948">
        <f t="shared" si="46"/>
        <v>3</v>
      </c>
    </row>
    <row r="2949" spans="1:27" x14ac:dyDescent="0.2">
      <c r="A2949">
        <v>6806</v>
      </c>
      <c r="B2949" s="1" t="s">
        <v>7750</v>
      </c>
      <c r="C2949" t="s">
        <v>1798</v>
      </c>
      <c r="D2949" s="9">
        <v>684</v>
      </c>
      <c r="E2949" s="9" t="s">
        <v>876</v>
      </c>
      <c r="F2949" s="9" t="s">
        <v>260</v>
      </c>
      <c r="G2949" s="10">
        <v>27</v>
      </c>
      <c r="H2949" s="10" t="s">
        <v>261</v>
      </c>
      <c r="I2949" s="10">
        <v>1945</v>
      </c>
      <c r="J2949" s="11" t="s">
        <v>7744</v>
      </c>
      <c r="K2949" s="12"/>
      <c r="L2949" s="13" t="s">
        <v>7745</v>
      </c>
      <c r="M2949" t="s">
        <v>753</v>
      </c>
      <c r="S2949" s="9"/>
      <c r="T2949">
        <v>12</v>
      </c>
      <c r="U2949" s="208" t="s">
        <v>18171</v>
      </c>
      <c r="V2949" s="14">
        <v>0</v>
      </c>
      <c r="W2949" s="14">
        <v>1</v>
      </c>
      <c r="X2949" s="109" t="s">
        <v>270</v>
      </c>
      <c r="Y2949">
        <v>684</v>
      </c>
      <c r="Z2949" t="s">
        <v>271</v>
      </c>
      <c r="AA2949">
        <f t="shared" si="46"/>
        <v>1</v>
      </c>
    </row>
    <row r="2950" spans="1:27" x14ac:dyDescent="0.2">
      <c r="A2950">
        <v>2254</v>
      </c>
      <c r="B2950" s="1" t="s">
        <v>7749</v>
      </c>
      <c r="C2950" t="s">
        <v>1027</v>
      </c>
      <c r="D2950" s="9" t="s">
        <v>3992</v>
      </c>
      <c r="E2950" s="9" t="s">
        <v>876</v>
      </c>
      <c r="F2950" s="9" t="s">
        <v>532</v>
      </c>
      <c r="G2950" s="10">
        <v>27</v>
      </c>
      <c r="H2950" s="10" t="s">
        <v>261</v>
      </c>
      <c r="I2950" s="10">
        <v>1945</v>
      </c>
      <c r="J2950" s="11" t="s">
        <v>7744</v>
      </c>
      <c r="K2950" s="12"/>
      <c r="L2950" s="13" t="s">
        <v>7745</v>
      </c>
      <c r="M2950" t="s">
        <v>753</v>
      </c>
      <c r="S2950" s="9"/>
      <c r="T2950">
        <v>12</v>
      </c>
      <c r="U2950" s="208" t="s">
        <v>18171</v>
      </c>
      <c r="V2950" s="14">
        <v>0</v>
      </c>
      <c r="W2950" s="14">
        <v>1</v>
      </c>
      <c r="X2950" s="109" t="s">
        <v>294</v>
      </c>
      <c r="Y2950" t="s">
        <v>3992</v>
      </c>
      <c r="Z2950" t="s">
        <v>1419</v>
      </c>
      <c r="AA2950">
        <f t="shared" si="46"/>
        <v>1</v>
      </c>
    </row>
    <row r="2951" spans="1:27" x14ac:dyDescent="0.2">
      <c r="A2951">
        <v>4580</v>
      </c>
      <c r="B2951" s="1" t="s">
        <v>7754</v>
      </c>
      <c r="C2951" t="s">
        <v>1523</v>
      </c>
      <c r="D2951" s="9" t="s">
        <v>7755</v>
      </c>
      <c r="E2951" s="9" t="s">
        <v>259</v>
      </c>
      <c r="F2951" s="9" t="s">
        <v>312</v>
      </c>
      <c r="G2951" s="10">
        <v>28</v>
      </c>
      <c r="H2951" s="10" t="s">
        <v>261</v>
      </c>
      <c r="I2951" s="10">
        <v>1945</v>
      </c>
      <c r="J2951" s="11" t="s">
        <v>7756</v>
      </c>
      <c r="K2951" s="12"/>
      <c r="L2951" s="13" t="s">
        <v>7757</v>
      </c>
      <c r="M2951" t="s">
        <v>753</v>
      </c>
      <c r="S2951" s="9"/>
      <c r="T2951">
        <v>12</v>
      </c>
      <c r="U2951" s="208" t="s">
        <v>18171</v>
      </c>
      <c r="V2951" s="14">
        <v>0</v>
      </c>
      <c r="W2951" s="14">
        <v>1</v>
      </c>
      <c r="X2951" s="109" t="s">
        <v>270</v>
      </c>
      <c r="Y2951">
        <v>409</v>
      </c>
      <c r="Z2951" t="s">
        <v>505</v>
      </c>
      <c r="AA2951">
        <f t="shared" si="46"/>
        <v>2</v>
      </c>
    </row>
    <row r="2952" spans="1:27" x14ac:dyDescent="0.2">
      <c r="A2952">
        <v>3506</v>
      </c>
      <c r="B2952" s="1" t="s">
        <v>7758</v>
      </c>
      <c r="C2952" t="s">
        <v>1027</v>
      </c>
      <c r="D2952" s="9" t="s">
        <v>7347</v>
      </c>
      <c r="E2952" s="9"/>
      <c r="F2952" s="9"/>
      <c r="G2952" s="10">
        <v>28</v>
      </c>
      <c r="H2952" s="10" t="s">
        <v>261</v>
      </c>
      <c r="I2952" s="10">
        <v>1945</v>
      </c>
      <c r="J2952" s="11" t="s">
        <v>7756</v>
      </c>
      <c r="K2952" s="12"/>
      <c r="L2952" s="13" t="s">
        <v>7757</v>
      </c>
      <c r="M2952" t="s">
        <v>753</v>
      </c>
      <c r="S2952" s="9"/>
      <c r="T2952">
        <v>12</v>
      </c>
      <c r="U2952" s="208" t="s">
        <v>18171</v>
      </c>
      <c r="V2952" s="14">
        <v>0</v>
      </c>
      <c r="W2952" s="14">
        <v>0</v>
      </c>
      <c r="X2952" s="109" t="s">
        <v>294</v>
      </c>
      <c r="Y2952" t="s">
        <v>7347</v>
      </c>
      <c r="Z2952" t="s">
        <v>1419</v>
      </c>
      <c r="AA2952">
        <f t="shared" si="46"/>
        <v>1</v>
      </c>
    </row>
    <row r="2953" spans="1:27" x14ac:dyDescent="0.2">
      <c r="A2953">
        <v>1141</v>
      </c>
      <c r="B2953" s="1" t="s">
        <v>7763</v>
      </c>
      <c r="C2953" t="s">
        <v>284</v>
      </c>
      <c r="D2953" s="9" t="s">
        <v>6591</v>
      </c>
      <c r="E2953" s="9" t="s">
        <v>259</v>
      </c>
      <c r="F2953" s="9" t="s">
        <v>532</v>
      </c>
      <c r="G2953" s="10">
        <v>31</v>
      </c>
      <c r="H2953" s="10" t="s">
        <v>261</v>
      </c>
      <c r="I2953" s="10">
        <v>1945</v>
      </c>
      <c r="J2953" s="11" t="s">
        <v>7761</v>
      </c>
      <c r="K2953" s="12"/>
      <c r="L2953" s="13" t="s">
        <v>7764</v>
      </c>
      <c r="M2953" t="s">
        <v>753</v>
      </c>
      <c r="S2953" s="9"/>
      <c r="T2953">
        <v>12</v>
      </c>
      <c r="U2953" s="208" t="s">
        <v>18171</v>
      </c>
      <c r="V2953" s="14">
        <v>0</v>
      </c>
      <c r="W2953" s="14">
        <v>1</v>
      </c>
      <c r="X2953" s="109" t="s">
        <v>294</v>
      </c>
      <c r="Y2953" t="s">
        <v>3625</v>
      </c>
      <c r="Z2953" t="s">
        <v>505</v>
      </c>
      <c r="AA2953">
        <f t="shared" si="46"/>
        <v>2</v>
      </c>
    </row>
    <row r="2954" spans="1:27" x14ac:dyDescent="0.2">
      <c r="A2954">
        <v>494</v>
      </c>
      <c r="B2954" s="1" t="s">
        <v>7759</v>
      </c>
      <c r="C2954" t="s">
        <v>284</v>
      </c>
      <c r="D2954" s="9" t="s">
        <v>7760</v>
      </c>
      <c r="E2954" s="9" t="s">
        <v>259</v>
      </c>
      <c r="F2954" s="9" t="s">
        <v>532</v>
      </c>
      <c r="G2954" s="10">
        <v>31</v>
      </c>
      <c r="H2954" s="10" t="s">
        <v>261</v>
      </c>
      <c r="I2954" s="10">
        <v>1945</v>
      </c>
      <c r="J2954" s="11" t="s">
        <v>7761</v>
      </c>
      <c r="K2954" s="12"/>
      <c r="L2954" s="13" t="s">
        <v>7762</v>
      </c>
      <c r="M2954" t="s">
        <v>753</v>
      </c>
      <c r="S2954" s="9"/>
      <c r="T2954">
        <v>12</v>
      </c>
      <c r="U2954" s="208" t="s">
        <v>18171</v>
      </c>
      <c r="V2954" s="14">
        <v>0</v>
      </c>
      <c r="W2954" s="14">
        <v>1</v>
      </c>
      <c r="X2954" s="109" t="s">
        <v>294</v>
      </c>
      <c r="Y2954" t="s">
        <v>3625</v>
      </c>
      <c r="Z2954" t="s">
        <v>505</v>
      </c>
      <c r="AA2954">
        <f t="shared" si="46"/>
        <v>3</v>
      </c>
    </row>
    <row r="2955" spans="1:27" x14ac:dyDescent="0.2">
      <c r="A2955">
        <v>549</v>
      </c>
      <c r="B2955" s="1" t="s">
        <v>7765</v>
      </c>
      <c r="C2955" t="s">
        <v>507</v>
      </c>
      <c r="D2955" s="9" t="s">
        <v>5093</v>
      </c>
      <c r="E2955" s="9" t="s">
        <v>259</v>
      </c>
      <c r="F2955" s="9" t="s">
        <v>532</v>
      </c>
      <c r="G2955" s="10">
        <v>31</v>
      </c>
      <c r="H2955" s="10" t="s">
        <v>261</v>
      </c>
      <c r="I2955" s="10">
        <v>1945</v>
      </c>
      <c r="J2955" s="11" t="s">
        <v>7761</v>
      </c>
      <c r="K2955" s="12"/>
      <c r="L2955" s="13" t="s">
        <v>7762</v>
      </c>
      <c r="M2955" t="s">
        <v>753</v>
      </c>
      <c r="S2955" s="9"/>
      <c r="T2955">
        <v>12</v>
      </c>
      <c r="U2955" s="208" t="s">
        <v>18171</v>
      </c>
      <c r="V2955" s="14">
        <v>0</v>
      </c>
      <c r="W2955" s="14">
        <v>1</v>
      </c>
      <c r="X2955" s="109" t="s">
        <v>294</v>
      </c>
      <c r="Y2955" t="s">
        <v>4636</v>
      </c>
      <c r="Z2955" t="s">
        <v>18167</v>
      </c>
      <c r="AA2955">
        <f t="shared" si="46"/>
        <v>2</v>
      </c>
    </row>
    <row r="2956" spans="1:27" x14ac:dyDescent="0.2">
      <c r="A2956">
        <v>4693</v>
      </c>
      <c r="B2956" s="1" t="s">
        <v>7769</v>
      </c>
      <c r="C2956" t="s">
        <v>507</v>
      </c>
      <c r="D2956" s="9"/>
      <c r="E2956" s="9" t="s">
        <v>508</v>
      </c>
      <c r="F2956" s="9" t="s">
        <v>721</v>
      </c>
      <c r="G2956" s="10"/>
      <c r="H2956" s="10"/>
      <c r="I2956" s="10">
        <v>1945</v>
      </c>
      <c r="J2956" s="11" t="s">
        <v>7767</v>
      </c>
      <c r="K2956" s="24"/>
      <c r="L2956" t="s">
        <v>7770</v>
      </c>
      <c r="M2956" t="s">
        <v>290</v>
      </c>
      <c r="N2956" t="s">
        <v>291</v>
      </c>
      <c r="O2956" t="s">
        <v>93</v>
      </c>
      <c r="S2956" s="9"/>
      <c r="T2956" s="14"/>
      <c r="U2956" s="210" t="s">
        <v>18189</v>
      </c>
      <c r="V2956" s="14">
        <v>0</v>
      </c>
      <c r="W2956" s="14">
        <v>1</v>
      </c>
      <c r="X2956" s="109" t="s">
        <v>294</v>
      </c>
      <c r="Y2956" t="s">
        <v>334</v>
      </c>
      <c r="Z2956" t="s">
        <v>18167</v>
      </c>
      <c r="AA2956">
        <f t="shared" si="46"/>
        <v>1</v>
      </c>
    </row>
    <row r="2957" spans="1:27" x14ac:dyDescent="0.2">
      <c r="A2957">
        <v>4694</v>
      </c>
      <c r="B2957" s="1" t="s">
        <v>7771</v>
      </c>
      <c r="C2957" t="s">
        <v>507</v>
      </c>
      <c r="D2957" s="9"/>
      <c r="E2957" s="9" t="s">
        <v>508</v>
      </c>
      <c r="F2957" s="9" t="s">
        <v>721</v>
      </c>
      <c r="G2957" s="10"/>
      <c r="H2957" s="10"/>
      <c r="I2957" s="10">
        <v>1945</v>
      </c>
      <c r="J2957" s="11" t="s">
        <v>7767</v>
      </c>
      <c r="K2957" s="24"/>
      <c r="L2957" t="s">
        <v>7772</v>
      </c>
      <c r="M2957" t="s">
        <v>290</v>
      </c>
      <c r="N2957" t="s">
        <v>291</v>
      </c>
      <c r="O2957" t="s">
        <v>93</v>
      </c>
      <c r="S2957" s="9"/>
      <c r="T2957" s="14"/>
      <c r="U2957" s="210" t="s">
        <v>18189</v>
      </c>
      <c r="V2957" s="14">
        <v>0</v>
      </c>
      <c r="W2957" s="14">
        <v>1</v>
      </c>
      <c r="X2957" s="109" t="s">
        <v>294</v>
      </c>
      <c r="Y2957" t="s">
        <v>334</v>
      </c>
      <c r="Z2957" t="s">
        <v>18167</v>
      </c>
      <c r="AA2957">
        <f t="shared" si="46"/>
        <v>1</v>
      </c>
    </row>
    <row r="2958" spans="1:27" x14ac:dyDescent="0.2">
      <c r="A2958">
        <v>4698</v>
      </c>
      <c r="B2958" s="1" t="s">
        <v>7774</v>
      </c>
      <c r="C2958" t="s">
        <v>507</v>
      </c>
      <c r="D2958" s="9"/>
      <c r="E2958" s="9" t="s">
        <v>508</v>
      </c>
      <c r="F2958" s="9" t="s">
        <v>721</v>
      </c>
      <c r="G2958" s="10"/>
      <c r="H2958" s="10"/>
      <c r="I2958" s="10">
        <v>1945</v>
      </c>
      <c r="J2958" s="11" t="s">
        <v>7767</v>
      </c>
      <c r="K2958" s="24"/>
      <c r="L2958" t="s">
        <v>7775</v>
      </c>
      <c r="M2958" t="s">
        <v>290</v>
      </c>
      <c r="N2958" t="s">
        <v>291</v>
      </c>
      <c r="O2958" t="s">
        <v>93</v>
      </c>
      <c r="S2958" s="9"/>
      <c r="T2958" s="14"/>
      <c r="U2958" s="210" t="s">
        <v>18189</v>
      </c>
      <c r="V2958" s="14">
        <v>0</v>
      </c>
      <c r="W2958" s="14">
        <v>1</v>
      </c>
      <c r="X2958" s="109" t="s">
        <v>294</v>
      </c>
      <c r="Y2958" t="s">
        <v>334</v>
      </c>
      <c r="Z2958" t="s">
        <v>18167</v>
      </c>
      <c r="AA2958">
        <f t="shared" si="46"/>
        <v>1</v>
      </c>
    </row>
    <row r="2959" spans="1:27" x14ac:dyDescent="0.2">
      <c r="A2959">
        <v>4156</v>
      </c>
      <c r="B2959" s="1" t="s">
        <v>7778</v>
      </c>
      <c r="C2959" t="s">
        <v>1027</v>
      </c>
      <c r="D2959" s="9">
        <v>235</v>
      </c>
      <c r="E2959" s="9" t="s">
        <v>9863</v>
      </c>
      <c r="F2959" s="9"/>
      <c r="G2959" s="10">
        <v>0</v>
      </c>
      <c r="H2959" s="10" t="s">
        <v>276</v>
      </c>
      <c r="I2959" s="10" t="s">
        <v>7779</v>
      </c>
      <c r="J2959" s="23" t="s">
        <v>7779</v>
      </c>
      <c r="K2959" s="12"/>
      <c r="L2959" s="13" t="s">
        <v>7780</v>
      </c>
      <c r="M2959" t="s">
        <v>781</v>
      </c>
      <c r="S2959" s="9"/>
      <c r="T2959" s="14"/>
      <c r="U2959" s="210" t="s">
        <v>18190</v>
      </c>
      <c r="V2959" s="14">
        <v>0</v>
      </c>
      <c r="W2959" s="14">
        <v>1</v>
      </c>
      <c r="X2959" s="109" t="s">
        <v>270</v>
      </c>
      <c r="Y2959">
        <v>235</v>
      </c>
      <c r="Z2959" t="s">
        <v>1419</v>
      </c>
      <c r="AA2959">
        <f t="shared" si="46"/>
        <v>1</v>
      </c>
    </row>
    <row r="2960" spans="1:27" x14ac:dyDescent="0.2">
      <c r="A2960">
        <v>5532</v>
      </c>
      <c r="B2960" s="1" t="s">
        <v>7787</v>
      </c>
      <c r="C2960" t="s">
        <v>7788</v>
      </c>
      <c r="D2960" s="9" t="s">
        <v>7322</v>
      </c>
      <c r="E2960" s="9"/>
      <c r="F2960" s="9"/>
      <c r="G2960" s="10">
        <v>1</v>
      </c>
      <c r="H2960" s="10" t="s">
        <v>276</v>
      </c>
      <c r="I2960" s="10">
        <v>1946</v>
      </c>
      <c r="J2960" s="11" t="s">
        <v>7783</v>
      </c>
      <c r="K2960" s="12" t="s">
        <v>237</v>
      </c>
      <c r="L2960" s="13" t="s">
        <v>7789</v>
      </c>
      <c r="M2960" t="s">
        <v>290</v>
      </c>
      <c r="N2960" t="s">
        <v>291</v>
      </c>
      <c r="O2960" t="s">
        <v>520</v>
      </c>
      <c r="S2960" s="9"/>
      <c r="T2960">
        <v>1</v>
      </c>
      <c r="U2960" s="208" t="s">
        <v>18172</v>
      </c>
      <c r="V2960" s="14">
        <v>0</v>
      </c>
      <c r="W2960" s="14">
        <v>0</v>
      </c>
      <c r="X2960" s="109" t="s">
        <v>294</v>
      </c>
      <c r="Y2960" t="s">
        <v>7322</v>
      </c>
      <c r="Z2960" t="s">
        <v>18167</v>
      </c>
      <c r="AA2960">
        <f t="shared" si="46"/>
        <v>1</v>
      </c>
    </row>
    <row r="2961" spans="1:27" x14ac:dyDescent="0.2">
      <c r="A2961">
        <v>4954</v>
      </c>
      <c r="B2961" s="1" t="s">
        <v>7781</v>
      </c>
      <c r="C2961" t="s">
        <v>1027</v>
      </c>
      <c r="D2961" s="9" t="s">
        <v>7782</v>
      </c>
      <c r="E2961" s="9" t="s">
        <v>275</v>
      </c>
      <c r="F2961" s="9" t="s">
        <v>260</v>
      </c>
      <c r="G2961" s="10">
        <v>1</v>
      </c>
      <c r="H2961" s="10" t="s">
        <v>276</v>
      </c>
      <c r="I2961" s="10">
        <v>1946</v>
      </c>
      <c r="J2961" s="11" t="s">
        <v>7783</v>
      </c>
      <c r="K2961" s="12"/>
      <c r="L2961" s="13" t="s">
        <v>7784</v>
      </c>
      <c r="M2961" t="s">
        <v>753</v>
      </c>
      <c r="S2961" s="9"/>
      <c r="T2961">
        <v>1</v>
      </c>
      <c r="U2961" s="208" t="s">
        <v>18172</v>
      </c>
      <c r="V2961" s="14">
        <v>0</v>
      </c>
      <c r="W2961" s="14">
        <v>1</v>
      </c>
      <c r="X2961" s="109" t="s">
        <v>270</v>
      </c>
      <c r="Y2961" t="s">
        <v>1047</v>
      </c>
      <c r="Z2961" t="s">
        <v>271</v>
      </c>
      <c r="AA2961">
        <f t="shared" si="46"/>
        <v>2</v>
      </c>
    </row>
    <row r="2962" spans="1:27" x14ac:dyDescent="0.2">
      <c r="A2962">
        <v>1705</v>
      </c>
      <c r="B2962" s="1" t="s">
        <v>7785</v>
      </c>
      <c r="C2962" t="s">
        <v>1798</v>
      </c>
      <c r="D2962" s="9" t="s">
        <v>7786</v>
      </c>
      <c r="E2962" s="9" t="s">
        <v>259</v>
      </c>
      <c r="F2962" s="9" t="s">
        <v>260</v>
      </c>
      <c r="G2962" s="10">
        <v>1</v>
      </c>
      <c r="H2962" s="10" t="s">
        <v>276</v>
      </c>
      <c r="I2962" s="10">
        <v>1946</v>
      </c>
      <c r="J2962" s="112" t="s">
        <v>7783</v>
      </c>
      <c r="K2962" s="113"/>
      <c r="L2962" s="149" t="s">
        <v>18185</v>
      </c>
      <c r="M2962" s="109" t="s">
        <v>753</v>
      </c>
      <c r="S2962" s="9"/>
      <c r="T2962">
        <v>1</v>
      </c>
      <c r="U2962" s="208" t="s">
        <v>18172</v>
      </c>
      <c r="V2962" s="14">
        <v>0</v>
      </c>
      <c r="W2962" s="14">
        <v>1</v>
      </c>
      <c r="X2962" s="109" t="s">
        <v>270</v>
      </c>
      <c r="Y2962">
        <v>140</v>
      </c>
      <c r="Z2962" t="s">
        <v>271</v>
      </c>
      <c r="AA2962">
        <f t="shared" si="46"/>
        <v>2</v>
      </c>
    </row>
    <row r="2963" spans="1:27" x14ac:dyDescent="0.2">
      <c r="A2963">
        <v>2540</v>
      </c>
      <c r="B2963" s="1" t="s">
        <v>7790</v>
      </c>
      <c r="C2963" t="s">
        <v>3985</v>
      </c>
      <c r="D2963" s="9" t="s">
        <v>1888</v>
      </c>
      <c r="E2963" s="9" t="s">
        <v>259</v>
      </c>
      <c r="F2963" s="9" t="s">
        <v>1885</v>
      </c>
      <c r="G2963" s="10">
        <v>7</v>
      </c>
      <c r="H2963" s="10" t="s">
        <v>276</v>
      </c>
      <c r="I2963" s="10">
        <v>1946</v>
      </c>
      <c r="J2963" s="11" t="s">
        <v>7791</v>
      </c>
      <c r="K2963" s="12"/>
      <c r="L2963" s="13" t="s">
        <v>7792</v>
      </c>
      <c r="M2963" t="s">
        <v>781</v>
      </c>
      <c r="S2963" s="9"/>
      <c r="T2963">
        <v>1</v>
      </c>
      <c r="U2963" s="208" t="s">
        <v>18172</v>
      </c>
      <c r="V2963" s="14">
        <v>0</v>
      </c>
      <c r="W2963" s="14">
        <v>1</v>
      </c>
      <c r="X2963" s="109" t="e">
        <v>#N/A</v>
      </c>
      <c r="Y2963" t="s">
        <v>1888</v>
      </c>
      <c r="Z2963" t="s">
        <v>18167</v>
      </c>
      <c r="AA2963">
        <f t="shared" si="46"/>
        <v>1</v>
      </c>
    </row>
    <row r="2964" spans="1:27" x14ac:dyDescent="0.2">
      <c r="A2964">
        <v>946</v>
      </c>
      <c r="B2964" s="1" t="s">
        <v>7797</v>
      </c>
      <c r="C2964" t="s">
        <v>1798</v>
      </c>
      <c r="D2964" s="9" t="s">
        <v>1544</v>
      </c>
      <c r="E2964" s="9" t="s">
        <v>259</v>
      </c>
      <c r="F2964" s="9" t="s">
        <v>532</v>
      </c>
      <c r="G2964" s="10">
        <v>10</v>
      </c>
      <c r="H2964" s="10" t="s">
        <v>276</v>
      </c>
      <c r="I2964" s="10">
        <v>1946</v>
      </c>
      <c r="J2964" s="11" t="s">
        <v>7794</v>
      </c>
      <c r="K2964" s="12" t="s">
        <v>237</v>
      </c>
      <c r="L2964" s="13" t="s">
        <v>7798</v>
      </c>
      <c r="M2964" t="s">
        <v>290</v>
      </c>
      <c r="N2964" t="s">
        <v>291</v>
      </c>
      <c r="O2964" t="s">
        <v>480</v>
      </c>
      <c r="S2964" s="9"/>
      <c r="T2964">
        <v>1</v>
      </c>
      <c r="U2964" s="208" t="s">
        <v>18172</v>
      </c>
      <c r="V2964" s="14">
        <v>0</v>
      </c>
      <c r="W2964" s="14">
        <v>1</v>
      </c>
      <c r="X2964" s="109" t="s">
        <v>294</v>
      </c>
      <c r="Y2964" t="s">
        <v>1199</v>
      </c>
      <c r="Z2964" t="s">
        <v>271</v>
      </c>
      <c r="AA2964">
        <f t="shared" si="46"/>
        <v>2</v>
      </c>
    </row>
    <row r="2965" spans="1:27" x14ac:dyDescent="0.2">
      <c r="A2965">
        <v>1014</v>
      </c>
      <c r="B2965" s="1" t="s">
        <v>7799</v>
      </c>
      <c r="C2965" t="s">
        <v>2221</v>
      </c>
      <c r="D2965" s="9" t="s">
        <v>7800</v>
      </c>
      <c r="E2965" s="9" t="s">
        <v>259</v>
      </c>
      <c r="F2965" s="9" t="s">
        <v>532</v>
      </c>
      <c r="G2965" s="10">
        <v>10</v>
      </c>
      <c r="H2965" s="10" t="s">
        <v>276</v>
      </c>
      <c r="I2965" s="10">
        <v>1946</v>
      </c>
      <c r="J2965" s="11" t="s">
        <v>7794</v>
      </c>
      <c r="K2965" s="12" t="s">
        <v>415</v>
      </c>
      <c r="L2965" s="13" t="s">
        <v>7801</v>
      </c>
      <c r="M2965" t="s">
        <v>290</v>
      </c>
      <c r="N2965" t="s">
        <v>291</v>
      </c>
      <c r="O2965" t="s">
        <v>764</v>
      </c>
      <c r="S2965" s="9"/>
      <c r="T2965">
        <v>1</v>
      </c>
      <c r="U2965" s="208" t="s">
        <v>18172</v>
      </c>
      <c r="V2965" s="14">
        <v>0</v>
      </c>
      <c r="W2965" s="14">
        <v>1</v>
      </c>
      <c r="X2965" s="109" t="s">
        <v>294</v>
      </c>
      <c r="Y2965" t="s">
        <v>3929</v>
      </c>
      <c r="Z2965" t="s">
        <v>505</v>
      </c>
      <c r="AA2965">
        <f t="shared" si="46"/>
        <v>2</v>
      </c>
    </row>
    <row r="2966" spans="1:27" x14ac:dyDescent="0.2">
      <c r="A2966">
        <v>3219</v>
      </c>
      <c r="B2966" s="1" t="s">
        <v>7793</v>
      </c>
      <c r="C2966" t="s">
        <v>284</v>
      </c>
      <c r="D2966" s="9" t="s">
        <v>6742</v>
      </c>
      <c r="E2966" s="9" t="s">
        <v>259</v>
      </c>
      <c r="F2966" s="9" t="s">
        <v>532</v>
      </c>
      <c r="G2966" s="10">
        <v>10</v>
      </c>
      <c r="H2966" s="10" t="s">
        <v>276</v>
      </c>
      <c r="I2966" s="10">
        <v>1946</v>
      </c>
      <c r="J2966" s="11" t="s">
        <v>7794</v>
      </c>
      <c r="K2966" s="12"/>
      <c r="L2966" s="13" t="s">
        <v>7795</v>
      </c>
      <c r="M2966" t="s">
        <v>753</v>
      </c>
      <c r="S2966" s="9"/>
      <c r="T2966">
        <v>1</v>
      </c>
      <c r="U2966" s="208" t="s">
        <v>18172</v>
      </c>
      <c r="V2966" s="14">
        <v>0</v>
      </c>
      <c r="W2966" s="14">
        <v>1</v>
      </c>
      <c r="X2966" s="109" t="s">
        <v>294</v>
      </c>
      <c r="Y2966" t="s">
        <v>3929</v>
      </c>
      <c r="Z2966" t="s">
        <v>505</v>
      </c>
      <c r="AA2966">
        <f t="shared" si="46"/>
        <v>3</v>
      </c>
    </row>
    <row r="2967" spans="1:27" x14ac:dyDescent="0.2">
      <c r="A2967">
        <v>4275</v>
      </c>
      <c r="B2967" s="1" t="s">
        <v>8105</v>
      </c>
      <c r="C2967" t="s">
        <v>1027</v>
      </c>
      <c r="D2967" s="9" t="s">
        <v>2253</v>
      </c>
      <c r="E2967" s="9" t="s">
        <v>876</v>
      </c>
      <c r="F2967" s="9" t="s">
        <v>1416</v>
      </c>
      <c r="G2967" s="10">
        <v>10</v>
      </c>
      <c r="H2967" s="10" t="s">
        <v>276</v>
      </c>
      <c r="I2967" s="10">
        <v>1946</v>
      </c>
      <c r="J2967" s="11" t="s">
        <v>7794</v>
      </c>
      <c r="K2967" s="12"/>
      <c r="L2967" s="13" t="s">
        <v>7795</v>
      </c>
      <c r="M2967" t="s">
        <v>753</v>
      </c>
      <c r="S2967" s="9"/>
      <c r="T2967">
        <v>1</v>
      </c>
      <c r="U2967" s="208" t="s">
        <v>18172</v>
      </c>
      <c r="V2967" s="14">
        <v>0</v>
      </c>
      <c r="W2967" s="14">
        <v>1</v>
      </c>
      <c r="X2967" s="109" t="s">
        <v>270</v>
      </c>
      <c r="Y2967">
        <v>47</v>
      </c>
      <c r="Z2967" t="s">
        <v>1419</v>
      </c>
      <c r="AA2967">
        <f t="shared" si="46"/>
        <v>2</v>
      </c>
    </row>
    <row r="2968" spans="1:27" x14ac:dyDescent="0.2">
      <c r="A2968">
        <v>6081</v>
      </c>
      <c r="B2968" s="1" t="s">
        <v>7835</v>
      </c>
      <c r="C2968" t="s">
        <v>1027</v>
      </c>
      <c r="D2968" s="9">
        <v>45</v>
      </c>
      <c r="E2968" s="9" t="s">
        <v>876</v>
      </c>
      <c r="F2968" s="9" t="s">
        <v>1416</v>
      </c>
      <c r="G2968" s="10">
        <v>10</v>
      </c>
      <c r="H2968" s="10" t="s">
        <v>276</v>
      </c>
      <c r="I2968" s="10">
        <v>1946</v>
      </c>
      <c r="J2968" s="11" t="s">
        <v>7794</v>
      </c>
      <c r="K2968" s="12"/>
      <c r="L2968" s="13" t="s">
        <v>7795</v>
      </c>
      <c r="M2968" t="s">
        <v>753</v>
      </c>
      <c r="S2968" s="9"/>
      <c r="T2968">
        <v>1</v>
      </c>
      <c r="U2968" s="208" t="s">
        <v>18172</v>
      </c>
      <c r="V2968" s="14">
        <v>0</v>
      </c>
      <c r="W2968" s="14">
        <v>1</v>
      </c>
      <c r="X2968" s="109" t="s">
        <v>270</v>
      </c>
      <c r="Y2968">
        <v>45</v>
      </c>
      <c r="Z2968" t="s">
        <v>1419</v>
      </c>
      <c r="AA2968">
        <f t="shared" si="46"/>
        <v>1</v>
      </c>
    </row>
    <row r="2969" spans="1:27" x14ac:dyDescent="0.2">
      <c r="A2969">
        <v>1725</v>
      </c>
      <c r="B2969" s="1" t="s">
        <v>7834</v>
      </c>
      <c r="C2969" t="s">
        <v>1027</v>
      </c>
      <c r="D2969" s="9" t="s">
        <v>1232</v>
      </c>
      <c r="E2969" s="9" t="s">
        <v>876</v>
      </c>
      <c r="F2969" s="9" t="s">
        <v>1416</v>
      </c>
      <c r="G2969" s="10">
        <v>10</v>
      </c>
      <c r="H2969" s="10" t="s">
        <v>276</v>
      </c>
      <c r="I2969" s="10">
        <v>1946</v>
      </c>
      <c r="J2969" s="11" t="s">
        <v>7794</v>
      </c>
      <c r="K2969" s="12"/>
      <c r="L2969" s="13" t="s">
        <v>7795</v>
      </c>
      <c r="M2969" t="s">
        <v>753</v>
      </c>
      <c r="S2969" s="9"/>
      <c r="T2969">
        <v>1</v>
      </c>
      <c r="U2969" s="208" t="s">
        <v>18172</v>
      </c>
      <c r="V2969" s="14">
        <v>0</v>
      </c>
      <c r="W2969" s="14">
        <v>1</v>
      </c>
      <c r="X2969" s="109" t="e">
        <v>#N/A</v>
      </c>
      <c r="Y2969" t="s">
        <v>1232</v>
      </c>
      <c r="Z2969" t="s">
        <v>1419</v>
      </c>
      <c r="AA2969">
        <f t="shared" si="46"/>
        <v>1</v>
      </c>
    </row>
    <row r="2970" spans="1:27" x14ac:dyDescent="0.2">
      <c r="A2970">
        <v>4980</v>
      </c>
      <c r="B2970" s="8" t="s">
        <v>7796</v>
      </c>
      <c r="C2970" t="s">
        <v>1027</v>
      </c>
      <c r="D2970" s="147" t="s">
        <v>1152</v>
      </c>
      <c r="E2970" s="9" t="s">
        <v>275</v>
      </c>
      <c r="F2970" s="9" t="s">
        <v>413</v>
      </c>
      <c r="G2970" s="10">
        <v>10</v>
      </c>
      <c r="H2970" s="10" t="s">
        <v>276</v>
      </c>
      <c r="I2970" s="10">
        <v>1946</v>
      </c>
      <c r="J2970" s="11" t="s">
        <v>7794</v>
      </c>
      <c r="K2970" s="12"/>
      <c r="L2970" s="117" t="s">
        <v>18149</v>
      </c>
      <c r="M2970" t="s">
        <v>753</v>
      </c>
      <c r="S2970" s="9"/>
      <c r="T2970">
        <v>1</v>
      </c>
      <c r="U2970" s="208" t="s">
        <v>18172</v>
      </c>
      <c r="V2970" s="14">
        <v>0</v>
      </c>
      <c r="W2970" s="14">
        <v>1</v>
      </c>
      <c r="X2970" s="109" t="e">
        <v>#N/A</v>
      </c>
      <c r="Y2970" t="s">
        <v>1126</v>
      </c>
      <c r="Z2970" t="s">
        <v>271</v>
      </c>
      <c r="AA2970">
        <f t="shared" si="46"/>
        <v>3</v>
      </c>
    </row>
    <row r="2971" spans="1:27" x14ac:dyDescent="0.2">
      <c r="A2971">
        <v>7239</v>
      </c>
      <c r="B2971" s="1" t="s">
        <v>1230</v>
      </c>
      <c r="C2971" t="s">
        <v>1027</v>
      </c>
      <c r="D2971" s="9" t="s">
        <v>1231</v>
      </c>
      <c r="E2971" s="147" t="s">
        <v>876</v>
      </c>
      <c r="F2971" s="9"/>
      <c r="G2971" s="10">
        <v>10</v>
      </c>
      <c r="H2971" s="151" t="s">
        <v>276</v>
      </c>
      <c r="I2971" s="10">
        <v>1946</v>
      </c>
      <c r="J2971" s="11">
        <v>16812</v>
      </c>
      <c r="K2971" s="12"/>
      <c r="L2971" s="117" t="s">
        <v>18162</v>
      </c>
      <c r="M2971" s="145" t="s">
        <v>753</v>
      </c>
      <c r="R2971" s="9"/>
      <c r="S2971" s="9"/>
      <c r="T2971">
        <v>1</v>
      </c>
      <c r="U2971" s="210" t="s">
        <v>1154</v>
      </c>
      <c r="V2971" s="14">
        <v>0</v>
      </c>
      <c r="W2971" s="14">
        <v>1</v>
      </c>
      <c r="X2971" s="14" t="e">
        <v>#N/A</v>
      </c>
      <c r="Y2971" t="s">
        <v>1232</v>
      </c>
      <c r="Z2971" t="s">
        <v>271</v>
      </c>
      <c r="AA2971">
        <f t="shared" si="46"/>
        <v>3</v>
      </c>
    </row>
    <row r="2972" spans="1:27" x14ac:dyDescent="0.2">
      <c r="A2972">
        <v>2549</v>
      </c>
      <c r="B2972" s="1" t="s">
        <v>7832</v>
      </c>
      <c r="C2972" t="s">
        <v>3985</v>
      </c>
      <c r="D2972" s="9" t="s">
        <v>1888</v>
      </c>
      <c r="E2972" s="9" t="s">
        <v>259</v>
      </c>
      <c r="F2972" s="9" t="s">
        <v>1885</v>
      </c>
      <c r="G2972" s="10">
        <v>10</v>
      </c>
      <c r="H2972" s="10" t="s">
        <v>276</v>
      </c>
      <c r="I2972" s="10">
        <v>1946</v>
      </c>
      <c r="J2972" s="11" t="s">
        <v>7794</v>
      </c>
      <c r="K2972" s="12"/>
      <c r="L2972" s="13" t="s">
        <v>7833</v>
      </c>
      <c r="M2972" t="s">
        <v>781</v>
      </c>
      <c r="S2972" s="9"/>
      <c r="T2972">
        <v>1</v>
      </c>
      <c r="U2972" s="208" t="s">
        <v>18172</v>
      </c>
      <c r="V2972" s="14">
        <v>0</v>
      </c>
      <c r="W2972" s="14">
        <v>1</v>
      </c>
      <c r="X2972" s="109" t="e">
        <v>#N/A</v>
      </c>
      <c r="Y2972" t="s">
        <v>1888</v>
      </c>
      <c r="Z2972" t="s">
        <v>18167</v>
      </c>
      <c r="AA2972">
        <f t="shared" si="46"/>
        <v>1</v>
      </c>
    </row>
    <row r="2973" spans="1:27" x14ac:dyDescent="0.2">
      <c r="A2973">
        <v>7157</v>
      </c>
      <c r="B2973" s="1" t="s">
        <v>7836</v>
      </c>
      <c r="C2973" t="s">
        <v>1798</v>
      </c>
      <c r="D2973" s="9">
        <v>540</v>
      </c>
      <c r="E2973" s="9" t="s">
        <v>259</v>
      </c>
      <c r="F2973" s="9" t="s">
        <v>260</v>
      </c>
      <c r="G2973" s="10">
        <v>13</v>
      </c>
      <c r="H2973" s="10" t="s">
        <v>276</v>
      </c>
      <c r="I2973" s="10">
        <v>1946</v>
      </c>
      <c r="J2973" s="11" t="s">
        <v>7837</v>
      </c>
      <c r="K2973" s="12"/>
      <c r="L2973" s="13" t="s">
        <v>7838</v>
      </c>
      <c r="M2973" t="s">
        <v>753</v>
      </c>
      <c r="S2973" s="9"/>
      <c r="T2973">
        <v>1</v>
      </c>
      <c r="U2973" s="208" t="s">
        <v>18172</v>
      </c>
      <c r="V2973" s="14">
        <v>0</v>
      </c>
      <c r="W2973" s="14">
        <v>1</v>
      </c>
      <c r="X2973" s="109" t="s">
        <v>270</v>
      </c>
      <c r="Y2973">
        <v>540</v>
      </c>
      <c r="Z2973" t="s">
        <v>271</v>
      </c>
      <c r="AA2973">
        <f t="shared" si="46"/>
        <v>1</v>
      </c>
    </row>
    <row r="2974" spans="1:27" x14ac:dyDescent="0.2">
      <c r="A2974">
        <v>6036</v>
      </c>
      <c r="B2974" s="1" t="s">
        <v>7839</v>
      </c>
      <c r="C2974" t="s">
        <v>2221</v>
      </c>
      <c r="D2974" s="9">
        <v>307</v>
      </c>
      <c r="E2974" s="9" t="s">
        <v>259</v>
      </c>
      <c r="F2974" s="9" t="s">
        <v>1416</v>
      </c>
      <c r="G2974" s="10">
        <v>14</v>
      </c>
      <c r="H2974" s="10" t="s">
        <v>276</v>
      </c>
      <c r="I2974" s="10">
        <v>1946</v>
      </c>
      <c r="J2974" s="11" t="s">
        <v>7840</v>
      </c>
      <c r="K2974" s="12" t="s">
        <v>237</v>
      </c>
      <c r="L2974" s="13" t="s">
        <v>7841</v>
      </c>
      <c r="M2974" t="s">
        <v>290</v>
      </c>
      <c r="N2974" t="s">
        <v>291</v>
      </c>
      <c r="O2974" t="s">
        <v>323</v>
      </c>
      <c r="S2974" s="9"/>
      <c r="T2974">
        <v>1</v>
      </c>
      <c r="U2974" s="208" t="s">
        <v>18172</v>
      </c>
      <c r="V2974" s="14">
        <v>0</v>
      </c>
      <c r="W2974" s="14">
        <v>1</v>
      </c>
      <c r="X2974" s="109" t="s">
        <v>270</v>
      </c>
      <c r="Y2974">
        <v>307</v>
      </c>
      <c r="Z2974" t="s">
        <v>505</v>
      </c>
      <c r="AA2974">
        <f t="shared" si="46"/>
        <v>1</v>
      </c>
    </row>
    <row r="2975" spans="1:27" x14ac:dyDescent="0.2">
      <c r="A2975">
        <v>3624</v>
      </c>
      <c r="B2975" s="1" t="s">
        <v>9077</v>
      </c>
      <c r="C2975" t="s">
        <v>1027</v>
      </c>
      <c r="D2975" s="9" t="s">
        <v>4262</v>
      </c>
      <c r="E2975" s="9"/>
      <c r="F2975" s="9"/>
      <c r="G2975" s="10">
        <v>15</v>
      </c>
      <c r="H2975" s="10" t="s">
        <v>276</v>
      </c>
      <c r="I2975" s="10">
        <v>1946</v>
      </c>
      <c r="J2975" s="11" t="s">
        <v>7844</v>
      </c>
      <c r="K2975" s="12" t="s">
        <v>237</v>
      </c>
      <c r="L2975" s="13" t="s">
        <v>9078</v>
      </c>
      <c r="M2975" t="s">
        <v>290</v>
      </c>
      <c r="N2975" t="s">
        <v>291</v>
      </c>
      <c r="O2975" t="s">
        <v>748</v>
      </c>
      <c r="S2975" s="9"/>
      <c r="T2975">
        <v>1</v>
      </c>
      <c r="U2975" s="208" t="s">
        <v>18172</v>
      </c>
      <c r="V2975" s="14">
        <v>0</v>
      </c>
      <c r="W2975" s="14">
        <v>0</v>
      </c>
      <c r="X2975" s="109" t="s">
        <v>294</v>
      </c>
      <c r="Y2975" t="s">
        <v>4262</v>
      </c>
      <c r="Z2975" t="s">
        <v>1419</v>
      </c>
      <c r="AA2975">
        <f t="shared" si="46"/>
        <v>1</v>
      </c>
    </row>
    <row r="2976" spans="1:27" x14ac:dyDescent="0.2">
      <c r="A2976">
        <v>407</v>
      </c>
      <c r="B2976" s="1" t="s">
        <v>9074</v>
      </c>
      <c r="C2976" t="s">
        <v>284</v>
      </c>
      <c r="D2976" s="9" t="s">
        <v>9075</v>
      </c>
      <c r="E2976" s="9" t="s">
        <v>259</v>
      </c>
      <c r="F2976" s="9" t="s">
        <v>312</v>
      </c>
      <c r="G2976" s="10">
        <v>15</v>
      </c>
      <c r="H2976" s="10" t="s">
        <v>276</v>
      </c>
      <c r="I2976" s="10">
        <v>1946</v>
      </c>
      <c r="J2976" s="11" t="s">
        <v>7844</v>
      </c>
      <c r="K2976" s="12"/>
      <c r="L2976" s="13" t="s">
        <v>9072</v>
      </c>
      <c r="M2976" t="s">
        <v>753</v>
      </c>
      <c r="S2976" s="9"/>
      <c r="T2976">
        <v>1</v>
      </c>
      <c r="U2976" s="208" t="s">
        <v>18172</v>
      </c>
      <c r="V2976" s="14">
        <v>0</v>
      </c>
      <c r="W2976" s="14">
        <v>1</v>
      </c>
      <c r="X2976" s="109" t="s">
        <v>270</v>
      </c>
      <c r="Y2976">
        <v>307</v>
      </c>
      <c r="Z2976" t="s">
        <v>505</v>
      </c>
      <c r="AA2976">
        <f t="shared" si="46"/>
        <v>5</v>
      </c>
    </row>
    <row r="2977" spans="1:27" x14ac:dyDescent="0.2">
      <c r="A2977">
        <v>2396</v>
      </c>
      <c r="B2977" s="1" t="s">
        <v>9076</v>
      </c>
      <c r="C2977" t="s">
        <v>284</v>
      </c>
      <c r="D2977" s="9" t="s">
        <v>3749</v>
      </c>
      <c r="E2977" s="9" t="s">
        <v>259</v>
      </c>
      <c r="F2977" s="9" t="s">
        <v>312</v>
      </c>
      <c r="G2977" s="10">
        <v>15</v>
      </c>
      <c r="H2977" s="10" t="s">
        <v>276</v>
      </c>
      <c r="I2977" s="10">
        <v>1946</v>
      </c>
      <c r="J2977" s="11" t="s">
        <v>7844</v>
      </c>
      <c r="K2977" s="12"/>
      <c r="L2977" s="13" t="s">
        <v>9072</v>
      </c>
      <c r="M2977" t="s">
        <v>753</v>
      </c>
      <c r="S2977" s="9"/>
      <c r="T2977">
        <v>1</v>
      </c>
      <c r="U2977" s="208" t="s">
        <v>18172</v>
      </c>
      <c r="V2977" s="14">
        <v>0</v>
      </c>
      <c r="W2977" s="14">
        <v>1</v>
      </c>
      <c r="X2977" s="109" t="s">
        <v>270</v>
      </c>
      <c r="Y2977">
        <v>307</v>
      </c>
      <c r="Z2977" t="s">
        <v>505</v>
      </c>
      <c r="AA2977">
        <f t="shared" si="46"/>
        <v>3</v>
      </c>
    </row>
    <row r="2978" spans="1:27" x14ac:dyDescent="0.2">
      <c r="A2978">
        <v>819</v>
      </c>
      <c r="B2978" s="1" t="s">
        <v>7846</v>
      </c>
      <c r="C2978" t="s">
        <v>1008</v>
      </c>
      <c r="D2978" s="9" t="s">
        <v>7847</v>
      </c>
      <c r="E2978" s="9" t="s">
        <v>259</v>
      </c>
      <c r="F2978" s="9" t="s">
        <v>721</v>
      </c>
      <c r="G2978" s="10">
        <v>15</v>
      </c>
      <c r="H2978" s="10" t="s">
        <v>276</v>
      </c>
      <c r="I2978" s="10">
        <v>1946</v>
      </c>
      <c r="J2978" s="11" t="s">
        <v>7844</v>
      </c>
      <c r="K2978" s="12"/>
      <c r="L2978" s="13" t="s">
        <v>9072</v>
      </c>
      <c r="M2978" t="s">
        <v>753</v>
      </c>
      <c r="S2978" s="9"/>
      <c r="T2978">
        <v>1</v>
      </c>
      <c r="U2978" s="208" t="s">
        <v>18172</v>
      </c>
      <c r="V2978" s="14">
        <v>0</v>
      </c>
      <c r="W2978" s="14">
        <v>1</v>
      </c>
      <c r="X2978" s="109" t="s">
        <v>294</v>
      </c>
      <c r="Y2978" t="s">
        <v>9073</v>
      </c>
      <c r="Z2978" t="s">
        <v>271</v>
      </c>
      <c r="AA2978">
        <f t="shared" si="46"/>
        <v>5</v>
      </c>
    </row>
    <row r="2979" spans="1:27" x14ac:dyDescent="0.2">
      <c r="A2979">
        <v>9</v>
      </c>
      <c r="B2979" s="1" t="s">
        <v>7842</v>
      </c>
      <c r="C2979" t="s">
        <v>1352</v>
      </c>
      <c r="D2979" s="9" t="s">
        <v>7843</v>
      </c>
      <c r="E2979" s="9" t="s">
        <v>259</v>
      </c>
      <c r="F2979" s="9" t="s">
        <v>260</v>
      </c>
      <c r="G2979" s="10">
        <v>15</v>
      </c>
      <c r="H2979" s="10" t="s">
        <v>276</v>
      </c>
      <c r="I2979" s="10">
        <v>1946</v>
      </c>
      <c r="J2979" s="11" t="s">
        <v>7844</v>
      </c>
      <c r="K2979" s="12"/>
      <c r="L2979" s="13" t="s">
        <v>7845</v>
      </c>
      <c r="M2979" t="s">
        <v>753</v>
      </c>
      <c r="S2979" s="9"/>
      <c r="T2979">
        <v>1</v>
      </c>
      <c r="U2979" s="208" t="s">
        <v>18172</v>
      </c>
      <c r="V2979" s="14">
        <v>0</v>
      </c>
      <c r="W2979" s="14">
        <v>1</v>
      </c>
      <c r="X2979" s="109" t="s">
        <v>270</v>
      </c>
      <c r="Y2979">
        <v>109</v>
      </c>
      <c r="Z2979" t="s">
        <v>271</v>
      </c>
      <c r="AA2979">
        <f t="shared" si="46"/>
        <v>7</v>
      </c>
    </row>
    <row r="2980" spans="1:27" x14ac:dyDescent="0.2">
      <c r="A2980">
        <v>3774</v>
      </c>
      <c r="B2980" s="1" t="s">
        <v>9079</v>
      </c>
      <c r="C2980" t="s">
        <v>3985</v>
      </c>
      <c r="D2980" s="9">
        <v>162</v>
      </c>
      <c r="E2980" s="9" t="s">
        <v>259</v>
      </c>
      <c r="F2980" s="9" t="s">
        <v>721</v>
      </c>
      <c r="G2980" s="10">
        <v>17</v>
      </c>
      <c r="H2980" s="10" t="s">
        <v>276</v>
      </c>
      <c r="I2980" s="10">
        <v>1946</v>
      </c>
      <c r="J2980" s="11" t="s">
        <v>9080</v>
      </c>
      <c r="K2980" s="12" t="s">
        <v>237</v>
      </c>
      <c r="L2980" s="13" t="s">
        <v>9081</v>
      </c>
      <c r="M2980" t="s">
        <v>290</v>
      </c>
      <c r="N2980" t="s">
        <v>291</v>
      </c>
      <c r="O2980" t="s">
        <v>3076</v>
      </c>
      <c r="S2980" s="9"/>
      <c r="T2980">
        <v>1</v>
      </c>
      <c r="U2980" s="208" t="s">
        <v>18172</v>
      </c>
      <c r="V2980" s="14">
        <v>0</v>
      </c>
      <c r="W2980" s="14">
        <v>0</v>
      </c>
      <c r="X2980" s="109" t="s">
        <v>270</v>
      </c>
      <c r="Y2980">
        <v>162</v>
      </c>
      <c r="Z2980" t="s">
        <v>18167</v>
      </c>
      <c r="AA2980">
        <f t="shared" si="46"/>
        <v>1</v>
      </c>
    </row>
    <row r="2981" spans="1:27" x14ac:dyDescent="0.2">
      <c r="A2981">
        <v>3675</v>
      </c>
      <c r="B2981" s="1" t="s">
        <v>9082</v>
      </c>
      <c r="C2981" t="s">
        <v>1027</v>
      </c>
      <c r="D2981" s="9">
        <v>14</v>
      </c>
      <c r="E2981" s="9" t="s">
        <v>259</v>
      </c>
      <c r="F2981" s="9" t="s">
        <v>1416</v>
      </c>
      <c r="G2981" s="10">
        <v>17</v>
      </c>
      <c r="H2981" s="10" t="s">
        <v>276</v>
      </c>
      <c r="I2981" s="10">
        <v>1946</v>
      </c>
      <c r="J2981" s="11" t="s">
        <v>9080</v>
      </c>
      <c r="K2981" s="12" t="s">
        <v>237</v>
      </c>
      <c r="L2981" s="13" t="s">
        <v>9083</v>
      </c>
      <c r="M2981" t="s">
        <v>290</v>
      </c>
      <c r="N2981" t="s">
        <v>291</v>
      </c>
      <c r="O2981" t="s">
        <v>1087</v>
      </c>
      <c r="S2981" s="9"/>
      <c r="T2981">
        <v>1</v>
      </c>
      <c r="U2981" s="208" t="s">
        <v>18172</v>
      </c>
      <c r="V2981" s="14">
        <v>0</v>
      </c>
      <c r="W2981" s="14">
        <v>0</v>
      </c>
      <c r="X2981" s="109" t="s">
        <v>270</v>
      </c>
      <c r="Y2981">
        <v>14</v>
      </c>
      <c r="Z2981" t="s">
        <v>271</v>
      </c>
      <c r="AA2981">
        <f t="shared" si="46"/>
        <v>1</v>
      </c>
    </row>
    <row r="2982" spans="1:27" x14ac:dyDescent="0.2">
      <c r="A2982">
        <v>2524</v>
      </c>
      <c r="B2982" s="1" t="s">
        <v>9084</v>
      </c>
      <c r="C2982" t="s">
        <v>2040</v>
      </c>
      <c r="D2982" s="9" t="s">
        <v>9085</v>
      </c>
      <c r="E2982" s="9" t="s">
        <v>259</v>
      </c>
      <c r="F2982" s="9" t="s">
        <v>532</v>
      </c>
      <c r="G2982" s="10">
        <v>18</v>
      </c>
      <c r="H2982" s="10" t="s">
        <v>276</v>
      </c>
      <c r="I2982" s="10">
        <v>1946</v>
      </c>
      <c r="J2982" s="11" t="s">
        <v>9086</v>
      </c>
      <c r="K2982" s="12" t="s">
        <v>237</v>
      </c>
      <c r="L2982" s="13" t="s">
        <v>9087</v>
      </c>
      <c r="M2982" t="s">
        <v>290</v>
      </c>
      <c r="N2982" t="s">
        <v>291</v>
      </c>
      <c r="O2982" t="s">
        <v>498</v>
      </c>
      <c r="S2982" s="9"/>
      <c r="T2982">
        <v>1</v>
      </c>
      <c r="U2982" s="208" t="s">
        <v>18172</v>
      </c>
      <c r="V2982" s="14">
        <v>0</v>
      </c>
      <c r="W2982" s="14">
        <v>0</v>
      </c>
      <c r="X2982" s="109" t="s">
        <v>294</v>
      </c>
      <c r="Y2982" t="s">
        <v>4636</v>
      </c>
      <c r="Z2982" t="s">
        <v>3085</v>
      </c>
      <c r="AA2982">
        <f t="shared" si="46"/>
        <v>3</v>
      </c>
    </row>
    <row r="2983" spans="1:27" x14ac:dyDescent="0.2">
      <c r="A2983">
        <v>4330</v>
      </c>
      <c r="B2983" s="1" t="s">
        <v>9088</v>
      </c>
      <c r="C2983" t="s">
        <v>1027</v>
      </c>
      <c r="D2983" s="9" t="s">
        <v>6724</v>
      </c>
      <c r="E2983" s="9" t="s">
        <v>259</v>
      </c>
      <c r="F2983" s="9" t="s">
        <v>1416</v>
      </c>
      <c r="G2983" s="10">
        <v>18</v>
      </c>
      <c r="H2983" s="10" t="s">
        <v>276</v>
      </c>
      <c r="I2983" s="10">
        <v>1946</v>
      </c>
      <c r="J2983" s="11" t="s">
        <v>9086</v>
      </c>
      <c r="K2983" s="12" t="s">
        <v>237</v>
      </c>
      <c r="L2983" s="13" t="s">
        <v>7855</v>
      </c>
      <c r="M2983" t="s">
        <v>290</v>
      </c>
      <c r="N2983" t="s">
        <v>291</v>
      </c>
      <c r="O2983" t="s">
        <v>292</v>
      </c>
      <c r="S2983" s="9"/>
      <c r="T2983">
        <v>1</v>
      </c>
      <c r="U2983" s="208" t="s">
        <v>18172</v>
      </c>
      <c r="V2983" s="14">
        <v>0</v>
      </c>
      <c r="W2983" s="14">
        <v>0</v>
      </c>
      <c r="X2983" s="109" t="s">
        <v>270</v>
      </c>
      <c r="Y2983">
        <v>4</v>
      </c>
      <c r="Z2983" t="s">
        <v>7856</v>
      </c>
      <c r="AA2983">
        <f t="shared" si="46"/>
        <v>2</v>
      </c>
    </row>
    <row r="2984" spans="1:27" x14ac:dyDescent="0.2">
      <c r="A2984">
        <v>3169</v>
      </c>
      <c r="B2984" s="1" t="s">
        <v>9798</v>
      </c>
      <c r="C2984" t="s">
        <v>341</v>
      </c>
      <c r="D2984" s="9" t="s">
        <v>7413</v>
      </c>
      <c r="E2984" s="9" t="s">
        <v>259</v>
      </c>
      <c r="F2984" s="9" t="s">
        <v>721</v>
      </c>
      <c r="G2984" s="10">
        <v>19</v>
      </c>
      <c r="H2984" s="10" t="s">
        <v>276</v>
      </c>
      <c r="I2984" s="10">
        <v>1946</v>
      </c>
      <c r="J2984" s="11" t="s">
        <v>9105</v>
      </c>
      <c r="K2984" s="12"/>
      <c r="L2984" s="13" t="s">
        <v>9106</v>
      </c>
      <c r="M2984" t="s">
        <v>753</v>
      </c>
      <c r="S2984" s="9"/>
      <c r="T2984">
        <v>1</v>
      </c>
      <c r="U2984" s="208" t="s">
        <v>18172</v>
      </c>
      <c r="V2984" s="14">
        <v>0</v>
      </c>
      <c r="W2984" s="14">
        <v>1</v>
      </c>
      <c r="X2984" s="109" t="s">
        <v>270</v>
      </c>
      <c r="Y2984">
        <v>109</v>
      </c>
      <c r="Z2984" t="s">
        <v>271</v>
      </c>
      <c r="AA2984">
        <f t="shared" si="46"/>
        <v>3</v>
      </c>
    </row>
    <row r="2985" spans="1:27" x14ac:dyDescent="0.2">
      <c r="A2985">
        <v>20</v>
      </c>
      <c r="B2985" s="1" t="s">
        <v>9107</v>
      </c>
      <c r="C2985" t="s">
        <v>341</v>
      </c>
      <c r="D2985" s="9" t="s">
        <v>9108</v>
      </c>
      <c r="E2985" s="9" t="s">
        <v>259</v>
      </c>
      <c r="F2985" s="9" t="s">
        <v>721</v>
      </c>
      <c r="G2985" s="10">
        <v>23</v>
      </c>
      <c r="H2985" s="10" t="s">
        <v>276</v>
      </c>
      <c r="I2985" s="10">
        <v>1946</v>
      </c>
      <c r="J2985" s="11" t="s">
        <v>9109</v>
      </c>
      <c r="K2985" s="12"/>
      <c r="L2985" s="13" t="s">
        <v>9151</v>
      </c>
      <c r="M2985" t="s">
        <v>753</v>
      </c>
      <c r="S2985" s="9"/>
      <c r="T2985">
        <v>1</v>
      </c>
      <c r="U2985" s="208" t="s">
        <v>18172</v>
      </c>
      <c r="V2985" s="14">
        <v>0</v>
      </c>
      <c r="W2985" s="14">
        <v>1</v>
      </c>
      <c r="X2985" s="109" t="s">
        <v>270</v>
      </c>
      <c r="Y2985">
        <v>109</v>
      </c>
      <c r="Z2985" t="s">
        <v>271</v>
      </c>
      <c r="AA2985">
        <f t="shared" si="46"/>
        <v>8</v>
      </c>
    </row>
    <row r="2986" spans="1:27" x14ac:dyDescent="0.2">
      <c r="A2986">
        <v>2442</v>
      </c>
      <c r="B2986" s="1" t="s">
        <v>9152</v>
      </c>
      <c r="C2986" t="s">
        <v>284</v>
      </c>
      <c r="D2986" s="9" t="s">
        <v>6550</v>
      </c>
      <c r="E2986" s="9" t="s">
        <v>259</v>
      </c>
      <c r="F2986" s="9" t="s">
        <v>532</v>
      </c>
      <c r="G2986" s="10">
        <v>24</v>
      </c>
      <c r="H2986" s="10" t="s">
        <v>276</v>
      </c>
      <c r="I2986" s="10">
        <v>1946</v>
      </c>
      <c r="J2986" s="11" t="s">
        <v>9153</v>
      </c>
      <c r="K2986" s="12"/>
      <c r="L2986" s="13" t="s">
        <v>8368</v>
      </c>
      <c r="M2986" t="s">
        <v>753</v>
      </c>
      <c r="S2986" s="9"/>
      <c r="T2986">
        <v>1</v>
      </c>
      <c r="U2986" s="208" t="s">
        <v>18172</v>
      </c>
      <c r="V2986" s="14">
        <v>0</v>
      </c>
      <c r="W2986" s="14">
        <v>1</v>
      </c>
      <c r="X2986" s="109" t="s">
        <v>294</v>
      </c>
      <c r="Y2986" t="s">
        <v>1242</v>
      </c>
      <c r="Z2986" t="s">
        <v>271</v>
      </c>
      <c r="AA2986">
        <f t="shared" si="46"/>
        <v>3</v>
      </c>
    </row>
    <row r="2987" spans="1:27" x14ac:dyDescent="0.2">
      <c r="A2987">
        <v>7376</v>
      </c>
      <c r="B2987" s="1" t="s">
        <v>8369</v>
      </c>
      <c r="C2987" t="s">
        <v>1027</v>
      </c>
      <c r="D2987" s="9" t="s">
        <v>1242</v>
      </c>
      <c r="E2987" s="9" t="s">
        <v>259</v>
      </c>
      <c r="F2987" s="9" t="s">
        <v>532</v>
      </c>
      <c r="G2987" s="10">
        <v>25</v>
      </c>
      <c r="H2987" s="10" t="s">
        <v>276</v>
      </c>
      <c r="I2987" s="10">
        <v>1946</v>
      </c>
      <c r="J2987" s="11" t="s">
        <v>8370</v>
      </c>
      <c r="K2987" s="12" t="s">
        <v>237</v>
      </c>
      <c r="L2987" s="13" t="s">
        <v>8743</v>
      </c>
      <c r="M2987" t="s">
        <v>290</v>
      </c>
      <c r="N2987" t="s">
        <v>291</v>
      </c>
      <c r="O2987" t="s">
        <v>367</v>
      </c>
      <c r="S2987" s="9"/>
      <c r="T2987">
        <v>1</v>
      </c>
      <c r="U2987" s="208" t="s">
        <v>18172</v>
      </c>
      <c r="V2987" s="14">
        <v>0</v>
      </c>
      <c r="W2987" s="14">
        <v>0</v>
      </c>
      <c r="X2987" s="109" t="s">
        <v>294</v>
      </c>
      <c r="Y2987" t="s">
        <v>1242</v>
      </c>
      <c r="Z2987" t="s">
        <v>271</v>
      </c>
      <c r="AA2987">
        <f t="shared" si="46"/>
        <v>1</v>
      </c>
    </row>
    <row r="2988" spans="1:27" x14ac:dyDescent="0.2">
      <c r="A2988">
        <v>4975</v>
      </c>
      <c r="B2988" s="1" t="s">
        <v>8744</v>
      </c>
      <c r="C2988" t="s">
        <v>1798</v>
      </c>
      <c r="D2988" s="9"/>
      <c r="E2988" s="9" t="s">
        <v>2806</v>
      </c>
      <c r="F2988" s="9" t="s">
        <v>260</v>
      </c>
      <c r="G2988" s="10">
        <v>26</v>
      </c>
      <c r="H2988" s="10" t="s">
        <v>276</v>
      </c>
      <c r="I2988" s="10">
        <v>1946</v>
      </c>
      <c r="J2988" s="11" t="s">
        <v>8745</v>
      </c>
      <c r="K2988" s="12" t="s">
        <v>237</v>
      </c>
      <c r="L2988" s="13" t="s">
        <v>18494</v>
      </c>
      <c r="M2988" t="s">
        <v>290</v>
      </c>
      <c r="N2988" t="s">
        <v>291</v>
      </c>
      <c r="O2988" t="s">
        <v>635</v>
      </c>
      <c r="S2988" s="9"/>
      <c r="T2988">
        <v>1</v>
      </c>
      <c r="U2988" s="208" t="s">
        <v>18172</v>
      </c>
      <c r="V2988" s="14">
        <v>0</v>
      </c>
      <c r="W2988" s="14">
        <v>1</v>
      </c>
      <c r="X2988" s="109" t="e">
        <v>#N/A</v>
      </c>
      <c r="Y2988" t="s">
        <v>334</v>
      </c>
      <c r="Z2988" t="s">
        <v>271</v>
      </c>
      <c r="AA2988">
        <f t="shared" si="46"/>
        <v>1</v>
      </c>
    </row>
    <row r="2989" spans="1:27" x14ac:dyDescent="0.2">
      <c r="A2989">
        <v>39</v>
      </c>
      <c r="B2989" s="1" t="s">
        <v>8746</v>
      </c>
      <c r="C2989" t="s">
        <v>2040</v>
      </c>
      <c r="D2989" s="9" t="s">
        <v>8747</v>
      </c>
      <c r="E2989" s="9" t="s">
        <v>259</v>
      </c>
      <c r="F2989" s="9" t="s">
        <v>721</v>
      </c>
      <c r="G2989" s="10">
        <v>28</v>
      </c>
      <c r="H2989" s="10" t="s">
        <v>276</v>
      </c>
      <c r="I2989" s="10">
        <v>1946</v>
      </c>
      <c r="J2989" s="11" t="s">
        <v>8748</v>
      </c>
      <c r="K2989" s="12" t="s">
        <v>237</v>
      </c>
      <c r="L2989" s="13" t="s">
        <v>9339</v>
      </c>
      <c r="M2989" t="s">
        <v>290</v>
      </c>
      <c r="N2989" t="s">
        <v>291</v>
      </c>
      <c r="O2989" t="s">
        <v>748</v>
      </c>
      <c r="S2989" s="9"/>
      <c r="T2989">
        <v>1</v>
      </c>
      <c r="U2989" s="208" t="s">
        <v>18172</v>
      </c>
      <c r="V2989" s="14">
        <v>0</v>
      </c>
      <c r="W2989" s="14">
        <v>1</v>
      </c>
      <c r="X2989" s="109" t="s">
        <v>270</v>
      </c>
      <c r="Y2989">
        <v>109</v>
      </c>
      <c r="Z2989" t="s">
        <v>271</v>
      </c>
      <c r="AA2989">
        <f t="shared" si="46"/>
        <v>3</v>
      </c>
    </row>
    <row r="2990" spans="1:27" x14ac:dyDescent="0.2">
      <c r="A2990">
        <v>4017</v>
      </c>
      <c r="B2990" s="1" t="s">
        <v>9340</v>
      </c>
      <c r="C2990" t="s">
        <v>2221</v>
      </c>
      <c r="D2990" s="9" t="s">
        <v>7697</v>
      </c>
      <c r="E2990" s="9"/>
      <c r="F2990" s="9" t="s">
        <v>532</v>
      </c>
      <c r="G2990" s="10">
        <v>29</v>
      </c>
      <c r="H2990" s="10" t="s">
        <v>276</v>
      </c>
      <c r="I2990" s="10">
        <v>1946</v>
      </c>
      <c r="J2990" s="11" t="s">
        <v>9341</v>
      </c>
      <c r="K2990" s="12" t="s">
        <v>237</v>
      </c>
      <c r="L2990" s="13" t="s">
        <v>9342</v>
      </c>
      <c r="M2990" t="s">
        <v>290</v>
      </c>
      <c r="N2990" t="s">
        <v>291</v>
      </c>
      <c r="O2990" t="s">
        <v>292</v>
      </c>
      <c r="S2990" s="9"/>
      <c r="T2990">
        <v>1</v>
      </c>
      <c r="U2990" s="208" t="s">
        <v>18172</v>
      </c>
      <c r="V2990" s="14">
        <v>0</v>
      </c>
      <c r="W2990" s="14">
        <v>1</v>
      </c>
      <c r="X2990" s="109" t="s">
        <v>294</v>
      </c>
      <c r="Y2990" t="s">
        <v>3929</v>
      </c>
      <c r="Z2990" t="s">
        <v>505</v>
      </c>
      <c r="AA2990">
        <f t="shared" si="46"/>
        <v>2</v>
      </c>
    </row>
    <row r="2991" spans="1:27" x14ac:dyDescent="0.2">
      <c r="A2991">
        <v>2095</v>
      </c>
      <c r="B2991" s="1" t="s">
        <v>9351</v>
      </c>
      <c r="C2991" t="s">
        <v>2040</v>
      </c>
      <c r="D2991" s="9">
        <v>139</v>
      </c>
      <c r="E2991" s="9" t="s">
        <v>259</v>
      </c>
      <c r="F2991" s="9" t="s">
        <v>721</v>
      </c>
      <c r="G2991" s="10">
        <v>30</v>
      </c>
      <c r="H2991" s="10" t="s">
        <v>276</v>
      </c>
      <c r="I2991" s="10">
        <v>1946</v>
      </c>
      <c r="J2991" s="11" t="s">
        <v>9345</v>
      </c>
      <c r="K2991" s="12" t="s">
        <v>237</v>
      </c>
      <c r="L2991" s="13" t="s">
        <v>9766</v>
      </c>
      <c r="M2991" t="s">
        <v>290</v>
      </c>
      <c r="N2991" t="s">
        <v>291</v>
      </c>
      <c r="O2991" t="s">
        <v>520</v>
      </c>
      <c r="S2991" s="9"/>
      <c r="T2991">
        <v>1</v>
      </c>
      <c r="U2991" s="208" t="s">
        <v>18172</v>
      </c>
      <c r="V2991" s="14">
        <v>0</v>
      </c>
      <c r="W2991" s="14">
        <v>0</v>
      </c>
      <c r="X2991" s="109" t="s">
        <v>270</v>
      </c>
      <c r="Y2991">
        <v>139</v>
      </c>
      <c r="Z2991" t="s">
        <v>3085</v>
      </c>
      <c r="AA2991">
        <f t="shared" si="46"/>
        <v>1</v>
      </c>
    </row>
    <row r="2992" spans="1:27" x14ac:dyDescent="0.2">
      <c r="A2992">
        <v>7264</v>
      </c>
      <c r="B2992" s="1" t="s">
        <v>9348</v>
      </c>
      <c r="C2992" t="s">
        <v>1798</v>
      </c>
      <c r="D2992" s="9" t="s">
        <v>9349</v>
      </c>
      <c r="E2992" s="9" t="s">
        <v>259</v>
      </c>
      <c r="F2992" s="9" t="s">
        <v>260</v>
      </c>
      <c r="G2992" s="10">
        <v>30</v>
      </c>
      <c r="H2992" s="10" t="s">
        <v>276</v>
      </c>
      <c r="I2992" s="10">
        <v>1946</v>
      </c>
      <c r="J2992" s="11" t="s">
        <v>9345</v>
      </c>
      <c r="K2992" s="12"/>
      <c r="L2992" s="13" t="s">
        <v>9346</v>
      </c>
      <c r="M2992" t="s">
        <v>753</v>
      </c>
      <c r="S2992" s="9"/>
      <c r="T2992">
        <v>1</v>
      </c>
      <c r="U2992" s="208" t="s">
        <v>18172</v>
      </c>
      <c r="V2992" s="14">
        <v>0</v>
      </c>
      <c r="W2992" s="14">
        <v>1</v>
      </c>
      <c r="X2992" s="109" t="s">
        <v>270</v>
      </c>
      <c r="Y2992">
        <v>140</v>
      </c>
      <c r="Z2992" t="s">
        <v>271</v>
      </c>
      <c r="AA2992">
        <f t="shared" si="46"/>
        <v>2</v>
      </c>
    </row>
    <row r="2993" spans="1:27" x14ac:dyDescent="0.2">
      <c r="A2993">
        <v>388</v>
      </c>
      <c r="B2993" s="1" t="s">
        <v>9350</v>
      </c>
      <c r="C2993" t="s">
        <v>1798</v>
      </c>
      <c r="D2993" s="9" t="s">
        <v>2138</v>
      </c>
      <c r="E2993" s="9"/>
      <c r="F2993" s="9"/>
      <c r="G2993" s="10">
        <v>30</v>
      </c>
      <c r="H2993" s="10" t="s">
        <v>276</v>
      </c>
      <c r="I2993" s="10">
        <v>1946</v>
      </c>
      <c r="J2993" s="11" t="s">
        <v>9345</v>
      </c>
      <c r="K2993" s="12"/>
      <c r="L2993" s="13" t="s">
        <v>9346</v>
      </c>
      <c r="M2993" t="s">
        <v>753</v>
      </c>
      <c r="S2993" s="9"/>
      <c r="T2993">
        <v>1</v>
      </c>
      <c r="U2993" s="208" t="s">
        <v>18172</v>
      </c>
      <c r="V2993" s="14">
        <v>0</v>
      </c>
      <c r="W2993" s="14">
        <v>1</v>
      </c>
      <c r="X2993" s="109" t="e">
        <v>#N/A</v>
      </c>
      <c r="Y2993" t="s">
        <v>2138</v>
      </c>
      <c r="Z2993" t="s">
        <v>271</v>
      </c>
      <c r="AA2993">
        <f t="shared" si="46"/>
        <v>1</v>
      </c>
    </row>
    <row r="2994" spans="1:27" x14ac:dyDescent="0.2">
      <c r="A2994">
        <v>7573</v>
      </c>
      <c r="B2994" s="1" t="s">
        <v>9343</v>
      </c>
      <c r="C2994" t="s">
        <v>284</v>
      </c>
      <c r="D2994" s="9" t="s">
        <v>9344</v>
      </c>
      <c r="E2994" s="9"/>
      <c r="F2994" s="9"/>
      <c r="G2994" s="10">
        <v>30</v>
      </c>
      <c r="H2994" s="10" t="s">
        <v>276</v>
      </c>
      <c r="I2994" s="10">
        <v>1946</v>
      </c>
      <c r="J2994" s="11" t="s">
        <v>9345</v>
      </c>
      <c r="K2994" s="12"/>
      <c r="L2994" s="13" t="s">
        <v>9346</v>
      </c>
      <c r="M2994" t="s">
        <v>753</v>
      </c>
      <c r="S2994" s="9"/>
      <c r="T2994">
        <v>1</v>
      </c>
      <c r="U2994" s="208" t="s">
        <v>18172</v>
      </c>
      <c r="V2994" s="14">
        <v>0</v>
      </c>
      <c r="W2994" s="14">
        <v>1</v>
      </c>
      <c r="X2994" s="109" t="s">
        <v>294</v>
      </c>
      <c r="Y2994" t="s">
        <v>9347</v>
      </c>
      <c r="Z2994" t="s">
        <v>271</v>
      </c>
      <c r="AA2994">
        <f t="shared" si="46"/>
        <v>2</v>
      </c>
    </row>
    <row r="2995" spans="1:27" x14ac:dyDescent="0.2">
      <c r="A2995">
        <v>2508</v>
      </c>
      <c r="B2995" s="1" t="s">
        <v>7984</v>
      </c>
      <c r="C2995" t="s">
        <v>657</v>
      </c>
      <c r="D2995" s="9" t="s">
        <v>6574</v>
      </c>
      <c r="E2995" s="9" t="s">
        <v>259</v>
      </c>
      <c r="F2995" s="9" t="s">
        <v>532</v>
      </c>
      <c r="G2995" s="10">
        <v>31</v>
      </c>
      <c r="H2995" s="10" t="s">
        <v>276</v>
      </c>
      <c r="I2995" s="10">
        <v>1946</v>
      </c>
      <c r="J2995" s="11" t="s">
        <v>9769</v>
      </c>
      <c r="K2995" s="12" t="s">
        <v>237</v>
      </c>
      <c r="L2995" s="13" t="s">
        <v>8550</v>
      </c>
      <c r="M2995" t="s">
        <v>290</v>
      </c>
      <c r="N2995" t="s">
        <v>291</v>
      </c>
      <c r="O2995" t="s">
        <v>323</v>
      </c>
      <c r="S2995" s="9"/>
      <c r="T2995">
        <v>1</v>
      </c>
      <c r="U2995" s="208" t="s">
        <v>18172</v>
      </c>
      <c r="V2995" s="14">
        <v>0</v>
      </c>
      <c r="W2995" s="14">
        <v>1</v>
      </c>
      <c r="X2995" s="109" t="s">
        <v>294</v>
      </c>
      <c r="Y2995" t="s">
        <v>1242</v>
      </c>
      <c r="Z2995" t="s">
        <v>271</v>
      </c>
      <c r="AA2995">
        <f t="shared" si="46"/>
        <v>3</v>
      </c>
    </row>
    <row r="2996" spans="1:27" x14ac:dyDescent="0.2">
      <c r="A2996">
        <v>703</v>
      </c>
      <c r="B2996" s="1" t="s">
        <v>8407</v>
      </c>
      <c r="C2996" t="s">
        <v>284</v>
      </c>
      <c r="D2996" s="9" t="s">
        <v>8408</v>
      </c>
      <c r="E2996" s="9"/>
      <c r="F2996" s="9" t="s">
        <v>532</v>
      </c>
      <c r="G2996" s="10">
        <v>31</v>
      </c>
      <c r="H2996" s="10" t="s">
        <v>276</v>
      </c>
      <c r="I2996" s="10">
        <v>1946</v>
      </c>
      <c r="J2996" s="11" t="s">
        <v>9769</v>
      </c>
      <c r="K2996" s="12" t="s">
        <v>237</v>
      </c>
      <c r="L2996" s="63" t="s">
        <v>18094</v>
      </c>
      <c r="M2996" t="s">
        <v>290</v>
      </c>
      <c r="N2996" t="s">
        <v>291</v>
      </c>
      <c r="O2996" t="s">
        <v>292</v>
      </c>
      <c r="S2996" s="9"/>
      <c r="T2996">
        <v>1</v>
      </c>
      <c r="U2996" s="208" t="s">
        <v>18172</v>
      </c>
      <c r="V2996" s="14">
        <v>0</v>
      </c>
      <c r="W2996" s="14">
        <v>1</v>
      </c>
      <c r="X2996" s="109" t="s">
        <v>294</v>
      </c>
      <c r="Y2996" t="s">
        <v>3929</v>
      </c>
      <c r="Z2996" t="s">
        <v>505</v>
      </c>
      <c r="AA2996">
        <f t="shared" si="46"/>
        <v>2</v>
      </c>
    </row>
    <row r="2997" spans="1:27" x14ac:dyDescent="0.2">
      <c r="A2997">
        <v>5564</v>
      </c>
      <c r="B2997" s="1" t="s">
        <v>9180</v>
      </c>
      <c r="C2997" t="s">
        <v>1027</v>
      </c>
      <c r="D2997" s="9" t="s">
        <v>5197</v>
      </c>
      <c r="E2997" s="9" t="s">
        <v>876</v>
      </c>
      <c r="F2997" s="9" t="s">
        <v>1416</v>
      </c>
      <c r="G2997" s="10">
        <v>31</v>
      </c>
      <c r="H2997" s="10" t="s">
        <v>276</v>
      </c>
      <c r="I2997" s="10">
        <v>1946</v>
      </c>
      <c r="J2997" s="11" t="s">
        <v>9769</v>
      </c>
      <c r="K2997" s="12" t="s">
        <v>237</v>
      </c>
      <c r="L2997" s="13" t="s">
        <v>9736</v>
      </c>
      <c r="M2997" t="s">
        <v>290</v>
      </c>
      <c r="N2997" t="s">
        <v>291</v>
      </c>
      <c r="O2997" t="s">
        <v>9737</v>
      </c>
      <c r="S2997" s="9"/>
      <c r="T2997">
        <v>1</v>
      </c>
      <c r="U2997" s="208" t="s">
        <v>18172</v>
      </c>
      <c r="V2997" s="14">
        <v>0</v>
      </c>
      <c r="W2997" s="14">
        <v>1</v>
      </c>
      <c r="X2997" s="109" t="s">
        <v>270</v>
      </c>
      <c r="Y2997">
        <v>110</v>
      </c>
      <c r="Z2997" t="s">
        <v>1419</v>
      </c>
      <c r="AA2997">
        <f t="shared" si="46"/>
        <v>2</v>
      </c>
    </row>
    <row r="2998" spans="1:27" x14ac:dyDescent="0.2">
      <c r="A2998">
        <v>2780</v>
      </c>
      <c r="B2998" s="1" t="s">
        <v>8560</v>
      </c>
      <c r="C2998" t="s">
        <v>1798</v>
      </c>
      <c r="D2998" s="9" t="s">
        <v>8561</v>
      </c>
      <c r="E2998" s="9"/>
      <c r="F2998" s="9"/>
      <c r="G2998" s="10">
        <v>31</v>
      </c>
      <c r="H2998" s="10" t="s">
        <v>276</v>
      </c>
      <c r="I2998" s="10">
        <v>1946</v>
      </c>
      <c r="J2998" s="11" t="s">
        <v>9769</v>
      </c>
      <c r="K2998" s="12" t="s">
        <v>237</v>
      </c>
      <c r="L2998" s="13" t="s">
        <v>8562</v>
      </c>
      <c r="M2998" t="s">
        <v>290</v>
      </c>
      <c r="N2998" t="s">
        <v>291</v>
      </c>
      <c r="O2998" t="s">
        <v>620</v>
      </c>
      <c r="S2998" s="9"/>
      <c r="T2998">
        <v>1</v>
      </c>
      <c r="U2998" s="208" t="s">
        <v>18172</v>
      </c>
      <c r="V2998" s="14">
        <v>0</v>
      </c>
      <c r="W2998" s="14">
        <v>1</v>
      </c>
      <c r="X2998" s="109" t="e">
        <v>#N/A</v>
      </c>
      <c r="Y2998" t="s">
        <v>1888</v>
      </c>
      <c r="Z2998" t="s">
        <v>271</v>
      </c>
      <c r="AA2998">
        <f t="shared" si="46"/>
        <v>2</v>
      </c>
    </row>
    <row r="2999" spans="1:27" x14ac:dyDescent="0.2">
      <c r="A2999">
        <v>6192</v>
      </c>
      <c r="B2999" s="1" t="s">
        <v>7973</v>
      </c>
      <c r="C2999" t="s">
        <v>1027</v>
      </c>
      <c r="D2999" s="9">
        <v>110</v>
      </c>
      <c r="E2999" s="9" t="s">
        <v>876</v>
      </c>
      <c r="F2999" s="9" t="s">
        <v>1416</v>
      </c>
      <c r="G2999" s="10">
        <v>31</v>
      </c>
      <c r="H2999" s="10" t="s">
        <v>276</v>
      </c>
      <c r="I2999" s="10">
        <v>1946</v>
      </c>
      <c r="J2999" s="11" t="s">
        <v>9769</v>
      </c>
      <c r="K2999" s="12" t="s">
        <v>237</v>
      </c>
      <c r="L2999" s="13" t="s">
        <v>7974</v>
      </c>
      <c r="M2999" t="s">
        <v>290</v>
      </c>
      <c r="N2999" t="s">
        <v>291</v>
      </c>
      <c r="O2999" t="s">
        <v>292</v>
      </c>
      <c r="S2999" s="9"/>
      <c r="T2999">
        <v>1</v>
      </c>
      <c r="U2999" s="208" t="s">
        <v>18172</v>
      </c>
      <c r="V2999" s="14">
        <v>0</v>
      </c>
      <c r="W2999" s="14">
        <v>1</v>
      </c>
      <c r="X2999" s="109" t="s">
        <v>270</v>
      </c>
      <c r="Y2999">
        <v>110</v>
      </c>
      <c r="Z2999" t="s">
        <v>1419</v>
      </c>
      <c r="AA2999">
        <f t="shared" si="46"/>
        <v>1</v>
      </c>
    </row>
    <row r="3000" spans="1:27" x14ac:dyDescent="0.2">
      <c r="A3000">
        <v>5174</v>
      </c>
      <c r="B3000" s="1" t="s">
        <v>8215</v>
      </c>
      <c r="C3000" t="s">
        <v>1027</v>
      </c>
      <c r="D3000" s="9">
        <v>211</v>
      </c>
      <c r="E3000" s="9" t="s">
        <v>876</v>
      </c>
      <c r="F3000" s="9" t="s">
        <v>1416</v>
      </c>
      <c r="G3000" s="10">
        <v>31</v>
      </c>
      <c r="H3000" s="10" t="s">
        <v>276</v>
      </c>
      <c r="I3000" s="10">
        <v>1946</v>
      </c>
      <c r="J3000" s="11" t="s">
        <v>9769</v>
      </c>
      <c r="K3000" s="12" t="s">
        <v>237</v>
      </c>
      <c r="L3000" s="13" t="s">
        <v>7972</v>
      </c>
      <c r="M3000" t="s">
        <v>290</v>
      </c>
      <c r="N3000" t="s">
        <v>291</v>
      </c>
      <c r="O3000" t="s">
        <v>292</v>
      </c>
      <c r="S3000" s="9"/>
      <c r="T3000">
        <v>1</v>
      </c>
      <c r="U3000" s="208" t="s">
        <v>18172</v>
      </c>
      <c r="V3000" s="14">
        <v>0</v>
      </c>
      <c r="W3000" s="14">
        <v>1</v>
      </c>
      <c r="X3000" s="109" t="s">
        <v>270</v>
      </c>
      <c r="Y3000">
        <v>211</v>
      </c>
      <c r="Z3000" t="s">
        <v>1419</v>
      </c>
      <c r="AA3000">
        <f t="shared" si="46"/>
        <v>1</v>
      </c>
    </row>
    <row r="3001" spans="1:27" x14ac:dyDescent="0.2">
      <c r="A3001">
        <v>363</v>
      </c>
      <c r="B3001" s="1" t="s">
        <v>9767</v>
      </c>
      <c r="C3001" t="s">
        <v>284</v>
      </c>
      <c r="D3001" s="9" t="s">
        <v>9768</v>
      </c>
      <c r="E3001" s="9" t="s">
        <v>259</v>
      </c>
      <c r="F3001" s="9" t="s">
        <v>532</v>
      </c>
      <c r="G3001" s="10">
        <v>31</v>
      </c>
      <c r="H3001" s="10" t="s">
        <v>276</v>
      </c>
      <c r="I3001" s="10">
        <v>1946</v>
      </c>
      <c r="J3001" s="11" t="s">
        <v>9769</v>
      </c>
      <c r="K3001" s="12"/>
      <c r="L3001" s="13" t="s">
        <v>9770</v>
      </c>
      <c r="M3001" t="s">
        <v>753</v>
      </c>
      <c r="S3001" s="9"/>
      <c r="T3001">
        <v>1</v>
      </c>
      <c r="U3001" s="208" t="s">
        <v>18172</v>
      </c>
      <c r="V3001" s="14">
        <v>0</v>
      </c>
      <c r="W3001" s="14">
        <v>1</v>
      </c>
      <c r="X3001" s="109" t="s">
        <v>294</v>
      </c>
      <c r="Y3001" t="s">
        <v>1242</v>
      </c>
      <c r="Z3001" t="s">
        <v>271</v>
      </c>
      <c r="AA3001">
        <f t="shared" si="46"/>
        <v>6</v>
      </c>
    </row>
    <row r="3002" spans="1:27" x14ac:dyDescent="0.2">
      <c r="A3002">
        <v>2075</v>
      </c>
      <c r="B3002" s="1" t="s">
        <v>9774</v>
      </c>
      <c r="C3002" t="s">
        <v>284</v>
      </c>
      <c r="D3002" s="9" t="s">
        <v>9775</v>
      </c>
      <c r="E3002" s="9"/>
      <c r="F3002" s="9"/>
      <c r="G3002" s="10">
        <v>31</v>
      </c>
      <c r="H3002" s="10" t="s">
        <v>276</v>
      </c>
      <c r="I3002" s="10">
        <v>1946</v>
      </c>
      <c r="J3002" s="11" t="s">
        <v>9769</v>
      </c>
      <c r="K3002" s="12"/>
      <c r="L3002" s="13" t="s">
        <v>9776</v>
      </c>
      <c r="M3002" t="s">
        <v>753</v>
      </c>
      <c r="S3002" s="9"/>
      <c r="T3002">
        <v>1</v>
      </c>
      <c r="U3002" s="208" t="s">
        <v>18172</v>
      </c>
      <c r="V3002" s="14">
        <v>0</v>
      </c>
      <c r="W3002" s="14">
        <v>1</v>
      </c>
      <c r="X3002" s="109" t="s">
        <v>294</v>
      </c>
      <c r="Y3002" t="s">
        <v>1369</v>
      </c>
      <c r="Z3002" t="s">
        <v>271</v>
      </c>
      <c r="AA3002">
        <f t="shared" si="46"/>
        <v>4</v>
      </c>
    </row>
    <row r="3003" spans="1:27" x14ac:dyDescent="0.2">
      <c r="A3003">
        <v>516</v>
      </c>
      <c r="B3003" s="1" t="s">
        <v>9779</v>
      </c>
      <c r="C3003" t="s">
        <v>284</v>
      </c>
      <c r="D3003" s="9" t="s">
        <v>9780</v>
      </c>
      <c r="E3003" s="9"/>
      <c r="F3003" s="9" t="s">
        <v>532</v>
      </c>
      <c r="G3003" s="10">
        <v>31</v>
      </c>
      <c r="H3003" s="10" t="s">
        <v>276</v>
      </c>
      <c r="I3003" s="10">
        <v>1946</v>
      </c>
      <c r="J3003" s="11" t="s">
        <v>9769</v>
      </c>
      <c r="K3003" s="12"/>
      <c r="L3003" s="13" t="s">
        <v>9776</v>
      </c>
      <c r="M3003" t="s">
        <v>753</v>
      </c>
      <c r="S3003" s="9"/>
      <c r="T3003">
        <v>1</v>
      </c>
      <c r="U3003" s="208" t="s">
        <v>18172</v>
      </c>
      <c r="V3003" s="14">
        <v>0</v>
      </c>
      <c r="W3003" s="14">
        <v>1</v>
      </c>
      <c r="X3003" s="109" t="s">
        <v>294</v>
      </c>
      <c r="Y3003" t="s">
        <v>971</v>
      </c>
      <c r="Z3003" t="s">
        <v>271</v>
      </c>
      <c r="AA3003">
        <f t="shared" si="46"/>
        <v>4</v>
      </c>
    </row>
    <row r="3004" spans="1:27" x14ac:dyDescent="0.2">
      <c r="A3004">
        <v>95</v>
      </c>
      <c r="B3004" s="1" t="s">
        <v>9771</v>
      </c>
      <c r="C3004" t="s">
        <v>412</v>
      </c>
      <c r="D3004" s="9" t="s">
        <v>9772</v>
      </c>
      <c r="E3004" s="9"/>
      <c r="F3004" s="9"/>
      <c r="G3004" s="10">
        <v>31</v>
      </c>
      <c r="H3004" s="10" t="s">
        <v>276</v>
      </c>
      <c r="I3004" s="10">
        <v>1946</v>
      </c>
      <c r="J3004" s="11" t="s">
        <v>9769</v>
      </c>
      <c r="K3004" s="12"/>
      <c r="L3004" s="13" t="s">
        <v>18756</v>
      </c>
      <c r="M3004" t="s">
        <v>753</v>
      </c>
      <c r="S3004" s="9"/>
      <c r="T3004">
        <v>1</v>
      </c>
      <c r="U3004" s="208" t="s">
        <v>18172</v>
      </c>
      <c r="V3004" s="14">
        <v>0</v>
      </c>
      <c r="W3004" s="14">
        <v>1</v>
      </c>
      <c r="X3004" s="109" t="s">
        <v>294</v>
      </c>
      <c r="Y3004" t="s">
        <v>9773</v>
      </c>
      <c r="Z3004" t="s">
        <v>271</v>
      </c>
      <c r="AA3004">
        <f t="shared" si="46"/>
        <v>5</v>
      </c>
    </row>
    <row r="3005" spans="1:27" x14ac:dyDescent="0.2">
      <c r="A3005">
        <v>7697</v>
      </c>
      <c r="B3005" s="1" t="s">
        <v>8567</v>
      </c>
      <c r="C3005" t="s">
        <v>412</v>
      </c>
      <c r="D3005" s="9" t="s">
        <v>1948</v>
      </c>
      <c r="E3005" s="9"/>
      <c r="F3005" s="9" t="s">
        <v>532</v>
      </c>
      <c r="G3005" s="10">
        <v>31</v>
      </c>
      <c r="H3005" s="10" t="s">
        <v>276</v>
      </c>
      <c r="I3005" s="10">
        <v>1946</v>
      </c>
      <c r="J3005" s="11" t="s">
        <v>9769</v>
      </c>
      <c r="K3005" s="12"/>
      <c r="L3005" s="13" t="s">
        <v>9776</v>
      </c>
      <c r="M3005" t="s">
        <v>753</v>
      </c>
      <c r="S3005" s="9"/>
      <c r="T3005">
        <v>1</v>
      </c>
      <c r="U3005" s="208" t="s">
        <v>18172</v>
      </c>
      <c r="V3005" s="14">
        <v>0</v>
      </c>
      <c r="W3005" s="14">
        <v>1</v>
      </c>
      <c r="X3005" s="109" t="s">
        <v>294</v>
      </c>
      <c r="Y3005" t="s">
        <v>971</v>
      </c>
      <c r="Z3005" t="s">
        <v>271</v>
      </c>
      <c r="AA3005">
        <f t="shared" si="46"/>
        <v>2</v>
      </c>
    </row>
    <row r="3006" spans="1:27" x14ac:dyDescent="0.2">
      <c r="A3006">
        <v>862</v>
      </c>
      <c r="B3006" s="1" t="s">
        <v>9175</v>
      </c>
      <c r="C3006" t="s">
        <v>412</v>
      </c>
      <c r="D3006" s="9" t="s">
        <v>9176</v>
      </c>
      <c r="E3006" s="9"/>
      <c r="F3006" s="9" t="s">
        <v>776</v>
      </c>
      <c r="G3006" s="10">
        <v>31</v>
      </c>
      <c r="H3006" s="10" t="s">
        <v>276</v>
      </c>
      <c r="I3006" s="10">
        <v>1946</v>
      </c>
      <c r="J3006" s="11" t="s">
        <v>9769</v>
      </c>
      <c r="K3006" s="12"/>
      <c r="L3006" s="13" t="s">
        <v>9776</v>
      </c>
      <c r="M3006" t="s">
        <v>753</v>
      </c>
      <c r="S3006" s="9"/>
      <c r="T3006">
        <v>1</v>
      </c>
      <c r="U3006" s="208" t="s">
        <v>18172</v>
      </c>
      <c r="V3006" s="14">
        <v>0</v>
      </c>
      <c r="W3006" s="14">
        <v>1</v>
      </c>
      <c r="X3006" s="109" t="s">
        <v>294</v>
      </c>
      <c r="Y3006" t="s">
        <v>1107</v>
      </c>
      <c r="Z3006" t="s">
        <v>271</v>
      </c>
      <c r="AA3006">
        <f t="shared" si="46"/>
        <v>2</v>
      </c>
    </row>
    <row r="3007" spans="1:27" x14ac:dyDescent="0.2">
      <c r="A3007">
        <v>1751</v>
      </c>
      <c r="B3007" s="1" t="s">
        <v>9781</v>
      </c>
      <c r="C3007" t="s">
        <v>412</v>
      </c>
      <c r="D3007" s="9" t="s">
        <v>9782</v>
      </c>
      <c r="E3007" s="9"/>
      <c r="F3007" s="9" t="s">
        <v>532</v>
      </c>
      <c r="G3007" s="10">
        <v>31</v>
      </c>
      <c r="H3007" s="10" t="s">
        <v>276</v>
      </c>
      <c r="I3007" s="10">
        <v>1946</v>
      </c>
      <c r="J3007" s="11" t="s">
        <v>9769</v>
      </c>
      <c r="K3007" s="12"/>
      <c r="L3007" s="13" t="s">
        <v>9776</v>
      </c>
      <c r="M3007" t="s">
        <v>753</v>
      </c>
      <c r="S3007" s="9"/>
      <c r="T3007">
        <v>1</v>
      </c>
      <c r="U3007" s="208" t="s">
        <v>18172</v>
      </c>
      <c r="V3007" s="14">
        <v>0</v>
      </c>
      <c r="W3007" s="14">
        <v>1</v>
      </c>
      <c r="X3007" s="109" t="s">
        <v>294</v>
      </c>
      <c r="Y3007" t="s">
        <v>3929</v>
      </c>
      <c r="Z3007" t="s">
        <v>271</v>
      </c>
      <c r="AA3007">
        <f t="shared" si="46"/>
        <v>4</v>
      </c>
    </row>
    <row r="3008" spans="1:27" x14ac:dyDescent="0.2">
      <c r="A3008">
        <v>180</v>
      </c>
      <c r="B3008" s="1" t="s">
        <v>9783</v>
      </c>
      <c r="C3008" t="s">
        <v>284</v>
      </c>
      <c r="D3008" s="9" t="s">
        <v>9784</v>
      </c>
      <c r="E3008" s="9"/>
      <c r="F3008" s="9" t="s">
        <v>532</v>
      </c>
      <c r="G3008" s="10">
        <v>31</v>
      </c>
      <c r="H3008" s="10" t="s">
        <v>276</v>
      </c>
      <c r="I3008" s="10">
        <v>1946</v>
      </c>
      <c r="J3008" s="11" t="s">
        <v>9769</v>
      </c>
      <c r="K3008" s="12"/>
      <c r="L3008" s="13" t="s">
        <v>9776</v>
      </c>
      <c r="M3008" t="s">
        <v>753</v>
      </c>
      <c r="S3008" s="9"/>
      <c r="T3008">
        <v>1</v>
      </c>
      <c r="U3008" s="208" t="s">
        <v>18172</v>
      </c>
      <c r="V3008" s="14">
        <v>0</v>
      </c>
      <c r="W3008" s="14">
        <v>1</v>
      </c>
      <c r="X3008" s="109" t="s">
        <v>294</v>
      </c>
      <c r="Y3008" t="s">
        <v>3929</v>
      </c>
      <c r="Z3008" t="s">
        <v>271</v>
      </c>
      <c r="AA3008">
        <f t="shared" si="46"/>
        <v>4</v>
      </c>
    </row>
    <row r="3009" spans="1:27" x14ac:dyDescent="0.2">
      <c r="A3009">
        <v>3203</v>
      </c>
      <c r="B3009" s="1" t="s">
        <v>9800</v>
      </c>
      <c r="C3009" t="s">
        <v>341</v>
      </c>
      <c r="D3009" s="9" t="s">
        <v>1406</v>
      </c>
      <c r="E3009" s="9"/>
      <c r="F3009" s="9" t="s">
        <v>532</v>
      </c>
      <c r="G3009" s="10">
        <v>31</v>
      </c>
      <c r="H3009" s="10" t="s">
        <v>276</v>
      </c>
      <c r="I3009" s="10">
        <v>1946</v>
      </c>
      <c r="J3009" s="11" t="s">
        <v>9769</v>
      </c>
      <c r="K3009" s="12"/>
      <c r="L3009" s="13" t="s">
        <v>9776</v>
      </c>
      <c r="M3009" t="s">
        <v>753</v>
      </c>
      <c r="S3009" s="9"/>
      <c r="T3009">
        <v>1</v>
      </c>
      <c r="U3009" s="208" t="s">
        <v>18172</v>
      </c>
      <c r="V3009" s="14">
        <v>0</v>
      </c>
      <c r="W3009" s="14">
        <v>1</v>
      </c>
      <c r="X3009" s="109" t="s">
        <v>294</v>
      </c>
      <c r="Y3009" t="s">
        <v>1199</v>
      </c>
      <c r="Z3009" t="s">
        <v>271</v>
      </c>
      <c r="AA3009">
        <f t="shared" si="46"/>
        <v>3</v>
      </c>
    </row>
    <row r="3010" spans="1:27" x14ac:dyDescent="0.2">
      <c r="A3010">
        <v>7549</v>
      </c>
      <c r="B3010" s="1" t="s">
        <v>8213</v>
      </c>
      <c r="C3010" t="s">
        <v>284</v>
      </c>
      <c r="D3010" s="9" t="s">
        <v>1199</v>
      </c>
      <c r="E3010" s="9"/>
      <c r="F3010" s="9" t="s">
        <v>532</v>
      </c>
      <c r="G3010" s="10">
        <v>31</v>
      </c>
      <c r="H3010" s="10" t="s">
        <v>276</v>
      </c>
      <c r="I3010" s="10">
        <v>1946</v>
      </c>
      <c r="J3010" s="11" t="s">
        <v>9769</v>
      </c>
      <c r="K3010" s="12"/>
      <c r="L3010" s="13" t="s">
        <v>9776</v>
      </c>
      <c r="M3010" t="s">
        <v>753</v>
      </c>
      <c r="S3010" s="9"/>
      <c r="T3010">
        <v>1</v>
      </c>
      <c r="U3010" s="208" t="s">
        <v>18172</v>
      </c>
      <c r="V3010" s="14">
        <v>0</v>
      </c>
      <c r="W3010" s="14">
        <v>1</v>
      </c>
      <c r="X3010" s="109" t="s">
        <v>294</v>
      </c>
      <c r="Y3010" t="s">
        <v>1199</v>
      </c>
      <c r="Z3010" t="s">
        <v>271</v>
      </c>
      <c r="AA3010">
        <f t="shared" ref="AA3010:AA3073" si="47">LEN(D3010)-LEN(SUBSTITUTE(D3010,"/",""))+1</f>
        <v>1</v>
      </c>
    </row>
    <row r="3011" spans="1:27" x14ac:dyDescent="0.2">
      <c r="A3011">
        <v>3982</v>
      </c>
      <c r="B3011" s="1" t="s">
        <v>8551</v>
      </c>
      <c r="C3011" t="s">
        <v>284</v>
      </c>
      <c r="D3011" s="9" t="s">
        <v>8552</v>
      </c>
      <c r="E3011" s="9" t="s">
        <v>259</v>
      </c>
      <c r="F3011" s="9" t="s">
        <v>532</v>
      </c>
      <c r="G3011" s="10">
        <v>31</v>
      </c>
      <c r="H3011" s="10" t="s">
        <v>276</v>
      </c>
      <c r="I3011" s="10">
        <v>1946</v>
      </c>
      <c r="J3011" s="11" t="s">
        <v>9769</v>
      </c>
      <c r="K3011" s="12"/>
      <c r="L3011" s="13" t="s">
        <v>9776</v>
      </c>
      <c r="M3011" t="s">
        <v>753</v>
      </c>
      <c r="S3011" s="9"/>
      <c r="T3011">
        <v>1</v>
      </c>
      <c r="U3011" s="208" t="s">
        <v>18172</v>
      </c>
      <c r="V3011" s="14">
        <v>0</v>
      </c>
      <c r="W3011" s="14">
        <v>1</v>
      </c>
      <c r="X3011" s="109" t="s">
        <v>294</v>
      </c>
      <c r="Y3011" t="s">
        <v>1242</v>
      </c>
      <c r="Z3011" t="s">
        <v>271</v>
      </c>
      <c r="AA3011">
        <f t="shared" si="47"/>
        <v>3</v>
      </c>
    </row>
    <row r="3012" spans="1:27" x14ac:dyDescent="0.2">
      <c r="A3012">
        <v>1631</v>
      </c>
      <c r="B3012" s="1" t="s">
        <v>9177</v>
      </c>
      <c r="C3012" t="s">
        <v>284</v>
      </c>
      <c r="D3012" s="9" t="s">
        <v>4972</v>
      </c>
      <c r="E3012" s="9" t="s">
        <v>259</v>
      </c>
      <c r="F3012" s="9" t="s">
        <v>532</v>
      </c>
      <c r="G3012" s="10">
        <v>31</v>
      </c>
      <c r="H3012" s="10" t="s">
        <v>276</v>
      </c>
      <c r="I3012" s="10">
        <v>1946</v>
      </c>
      <c r="J3012" s="11" t="s">
        <v>9769</v>
      </c>
      <c r="K3012" s="12"/>
      <c r="L3012" s="13" t="s">
        <v>9776</v>
      </c>
      <c r="M3012" t="s">
        <v>753</v>
      </c>
      <c r="S3012" s="9"/>
      <c r="T3012">
        <v>1</v>
      </c>
      <c r="U3012" s="208" t="s">
        <v>18172</v>
      </c>
      <c r="V3012" s="14">
        <v>0</v>
      </c>
      <c r="W3012" s="14">
        <v>1</v>
      </c>
      <c r="X3012" s="109" t="s">
        <v>294</v>
      </c>
      <c r="Y3012" t="s">
        <v>4077</v>
      </c>
      <c r="Z3012" t="s">
        <v>271</v>
      </c>
      <c r="AA3012">
        <f t="shared" si="47"/>
        <v>2</v>
      </c>
    </row>
    <row r="3013" spans="1:27" x14ac:dyDescent="0.2">
      <c r="A3013">
        <v>908</v>
      </c>
      <c r="B3013" s="1" t="s">
        <v>8563</v>
      </c>
      <c r="C3013" t="s">
        <v>341</v>
      </c>
      <c r="D3013" s="9" t="s">
        <v>8564</v>
      </c>
      <c r="E3013" s="9"/>
      <c r="F3013" s="9" t="s">
        <v>532</v>
      </c>
      <c r="G3013" s="10">
        <v>31</v>
      </c>
      <c r="H3013" s="10" t="s">
        <v>276</v>
      </c>
      <c r="I3013" s="10">
        <v>1946</v>
      </c>
      <c r="J3013" s="11" t="s">
        <v>9769</v>
      </c>
      <c r="K3013" s="12"/>
      <c r="L3013" s="13" t="s">
        <v>9776</v>
      </c>
      <c r="M3013" t="s">
        <v>753</v>
      </c>
      <c r="S3013" s="9"/>
      <c r="T3013">
        <v>1</v>
      </c>
      <c r="U3013" s="208" t="s">
        <v>18172</v>
      </c>
      <c r="V3013" s="14">
        <v>0</v>
      </c>
      <c r="W3013" s="14">
        <v>1</v>
      </c>
      <c r="X3013" s="109" t="s">
        <v>294</v>
      </c>
      <c r="Y3013" t="s">
        <v>8565</v>
      </c>
      <c r="Z3013" t="s">
        <v>271</v>
      </c>
      <c r="AA3013">
        <f t="shared" si="47"/>
        <v>2</v>
      </c>
    </row>
    <row r="3014" spans="1:27" x14ac:dyDescent="0.2">
      <c r="A3014">
        <v>2014</v>
      </c>
      <c r="B3014" s="1" t="s">
        <v>9777</v>
      </c>
      <c r="C3014" t="s">
        <v>341</v>
      </c>
      <c r="D3014" s="9" t="s">
        <v>9778</v>
      </c>
      <c r="E3014" s="9"/>
      <c r="F3014" s="9" t="s">
        <v>532</v>
      </c>
      <c r="G3014" s="10">
        <v>31</v>
      </c>
      <c r="H3014" s="10" t="s">
        <v>276</v>
      </c>
      <c r="I3014" s="10">
        <v>1946</v>
      </c>
      <c r="J3014" s="11" t="s">
        <v>9769</v>
      </c>
      <c r="K3014" s="12"/>
      <c r="L3014" s="13" t="s">
        <v>9776</v>
      </c>
      <c r="M3014" t="s">
        <v>753</v>
      </c>
      <c r="S3014" s="9"/>
      <c r="T3014">
        <v>1</v>
      </c>
      <c r="U3014" s="208" t="s">
        <v>18172</v>
      </c>
      <c r="V3014" s="14">
        <v>0</v>
      </c>
      <c r="W3014" s="14">
        <v>1</v>
      </c>
      <c r="X3014" s="109" t="s">
        <v>294</v>
      </c>
      <c r="Y3014" t="s">
        <v>1199</v>
      </c>
      <c r="Z3014" t="s">
        <v>271</v>
      </c>
      <c r="AA3014">
        <f t="shared" si="47"/>
        <v>4</v>
      </c>
    </row>
    <row r="3015" spans="1:27" x14ac:dyDescent="0.2">
      <c r="A3015">
        <v>3578</v>
      </c>
      <c r="B3015" s="1" t="s">
        <v>8214</v>
      </c>
      <c r="C3015" t="s">
        <v>341</v>
      </c>
      <c r="D3015" s="9" t="s">
        <v>1199</v>
      </c>
      <c r="E3015" s="9"/>
      <c r="F3015" s="9" t="s">
        <v>532</v>
      </c>
      <c r="G3015" s="10">
        <v>31</v>
      </c>
      <c r="H3015" s="10" t="s">
        <v>276</v>
      </c>
      <c r="I3015" s="10">
        <v>1946</v>
      </c>
      <c r="J3015" s="11" t="s">
        <v>9769</v>
      </c>
      <c r="K3015" s="12"/>
      <c r="L3015" s="13" t="s">
        <v>9776</v>
      </c>
      <c r="M3015" t="s">
        <v>753</v>
      </c>
      <c r="S3015" s="9"/>
      <c r="T3015">
        <v>1</v>
      </c>
      <c r="U3015" s="208" t="s">
        <v>18172</v>
      </c>
      <c r="V3015" s="14">
        <v>0</v>
      </c>
      <c r="W3015" s="14">
        <v>1</v>
      </c>
      <c r="X3015" s="109" t="s">
        <v>294</v>
      </c>
      <c r="Y3015" t="s">
        <v>1199</v>
      </c>
      <c r="Z3015" t="s">
        <v>271</v>
      </c>
      <c r="AA3015">
        <f t="shared" si="47"/>
        <v>1</v>
      </c>
    </row>
    <row r="3016" spans="1:27" x14ac:dyDescent="0.2">
      <c r="A3016">
        <v>7653</v>
      </c>
      <c r="B3016" s="1" t="s">
        <v>8566</v>
      </c>
      <c r="C3016" t="s">
        <v>341</v>
      </c>
      <c r="D3016" s="9" t="s">
        <v>1544</v>
      </c>
      <c r="E3016" s="9"/>
      <c r="F3016" s="9" t="s">
        <v>532</v>
      </c>
      <c r="G3016" s="10">
        <v>31</v>
      </c>
      <c r="H3016" s="10" t="s">
        <v>276</v>
      </c>
      <c r="I3016" s="10">
        <v>1946</v>
      </c>
      <c r="J3016" s="11" t="s">
        <v>9769</v>
      </c>
      <c r="K3016" s="12"/>
      <c r="L3016" s="13" t="s">
        <v>9776</v>
      </c>
      <c r="M3016" t="s">
        <v>753</v>
      </c>
      <c r="S3016" s="9"/>
      <c r="T3016">
        <v>1</v>
      </c>
      <c r="U3016" s="208" t="s">
        <v>18172</v>
      </c>
      <c r="V3016" s="14">
        <v>0</v>
      </c>
      <c r="W3016" s="14">
        <v>1</v>
      </c>
      <c r="X3016" s="109" t="s">
        <v>294</v>
      </c>
      <c r="Y3016" t="s">
        <v>1199</v>
      </c>
      <c r="Z3016" t="s">
        <v>271</v>
      </c>
      <c r="AA3016">
        <f t="shared" si="47"/>
        <v>2</v>
      </c>
    </row>
    <row r="3017" spans="1:27" x14ac:dyDescent="0.2">
      <c r="A3017">
        <v>3314</v>
      </c>
      <c r="B3017" s="1" t="s">
        <v>9801</v>
      </c>
      <c r="C3017" t="s">
        <v>284</v>
      </c>
      <c r="D3017" s="9" t="s">
        <v>9802</v>
      </c>
      <c r="E3017" s="9"/>
      <c r="F3017" s="9" t="s">
        <v>532</v>
      </c>
      <c r="G3017" s="10">
        <v>31</v>
      </c>
      <c r="H3017" s="10" t="s">
        <v>276</v>
      </c>
      <c r="I3017" s="10">
        <v>1946</v>
      </c>
      <c r="J3017" s="11" t="s">
        <v>9769</v>
      </c>
      <c r="K3017" s="12"/>
      <c r="L3017" s="13" t="s">
        <v>9776</v>
      </c>
      <c r="M3017" t="s">
        <v>753</v>
      </c>
      <c r="S3017" s="9"/>
      <c r="T3017">
        <v>1</v>
      </c>
      <c r="U3017" s="208" t="s">
        <v>18172</v>
      </c>
      <c r="V3017" s="14">
        <v>0</v>
      </c>
      <c r="W3017" s="14">
        <v>1</v>
      </c>
      <c r="X3017" s="109" t="s">
        <v>294</v>
      </c>
      <c r="Y3017" t="s">
        <v>3929</v>
      </c>
      <c r="Z3017" t="s">
        <v>505</v>
      </c>
      <c r="AA3017">
        <f t="shared" si="47"/>
        <v>3</v>
      </c>
    </row>
    <row r="3018" spans="1:27" x14ac:dyDescent="0.2">
      <c r="A3018">
        <v>187</v>
      </c>
      <c r="B3018" s="1" t="s">
        <v>9806</v>
      </c>
      <c r="C3018" t="s">
        <v>284</v>
      </c>
      <c r="D3018" s="9" t="s">
        <v>9807</v>
      </c>
      <c r="E3018" s="9"/>
      <c r="F3018" s="9" t="s">
        <v>532</v>
      </c>
      <c r="G3018" s="10">
        <v>31</v>
      </c>
      <c r="H3018" s="10" t="s">
        <v>276</v>
      </c>
      <c r="I3018" s="10">
        <v>1946</v>
      </c>
      <c r="J3018" s="11" t="s">
        <v>9769</v>
      </c>
      <c r="K3018" s="12"/>
      <c r="L3018" s="13" t="s">
        <v>9776</v>
      </c>
      <c r="M3018" t="s">
        <v>753</v>
      </c>
      <c r="S3018" s="9"/>
      <c r="T3018">
        <v>1</v>
      </c>
      <c r="U3018" s="208" t="s">
        <v>18172</v>
      </c>
      <c r="V3018" s="14">
        <v>0</v>
      </c>
      <c r="W3018" s="14">
        <v>1</v>
      </c>
      <c r="X3018" s="109" t="s">
        <v>294</v>
      </c>
      <c r="Y3018" t="s">
        <v>3625</v>
      </c>
      <c r="Z3018" t="s">
        <v>505</v>
      </c>
      <c r="AA3018">
        <f t="shared" si="47"/>
        <v>3</v>
      </c>
    </row>
    <row r="3019" spans="1:27" x14ac:dyDescent="0.2">
      <c r="A3019">
        <v>479</v>
      </c>
      <c r="B3019" s="1" t="s">
        <v>8556</v>
      </c>
      <c r="C3019" t="s">
        <v>284</v>
      </c>
      <c r="D3019" s="9" t="s">
        <v>3749</v>
      </c>
      <c r="E3019" s="9" t="s">
        <v>259</v>
      </c>
      <c r="F3019" s="9" t="s">
        <v>312</v>
      </c>
      <c r="G3019" s="10">
        <v>31</v>
      </c>
      <c r="H3019" s="10" t="s">
        <v>276</v>
      </c>
      <c r="I3019" s="10">
        <v>1946</v>
      </c>
      <c r="J3019" s="11" t="s">
        <v>9769</v>
      </c>
      <c r="K3019" s="12"/>
      <c r="L3019" s="13" t="s">
        <v>9776</v>
      </c>
      <c r="M3019" t="s">
        <v>753</v>
      </c>
      <c r="S3019" s="9"/>
      <c r="T3019">
        <v>1</v>
      </c>
      <c r="U3019" s="208" t="s">
        <v>18172</v>
      </c>
      <c r="V3019" s="14">
        <v>0</v>
      </c>
      <c r="W3019" s="14">
        <v>1</v>
      </c>
      <c r="X3019" s="109" t="s">
        <v>270</v>
      </c>
      <c r="Y3019">
        <v>307</v>
      </c>
      <c r="Z3019" t="s">
        <v>505</v>
      </c>
      <c r="AA3019">
        <f t="shared" si="47"/>
        <v>3</v>
      </c>
    </row>
    <row r="3020" spans="1:27" x14ac:dyDescent="0.2">
      <c r="A3020">
        <v>5445</v>
      </c>
      <c r="B3020" s="1" t="s">
        <v>8568</v>
      </c>
      <c r="C3020" t="s">
        <v>284</v>
      </c>
      <c r="D3020" s="9" t="s">
        <v>8569</v>
      </c>
      <c r="E3020" s="9"/>
      <c r="F3020" s="9" t="s">
        <v>532</v>
      </c>
      <c r="G3020" s="10">
        <v>31</v>
      </c>
      <c r="H3020" s="10" t="s">
        <v>276</v>
      </c>
      <c r="I3020" s="10">
        <v>1946</v>
      </c>
      <c r="J3020" s="11" t="s">
        <v>9769</v>
      </c>
      <c r="K3020" s="12"/>
      <c r="L3020" s="13" t="s">
        <v>9776</v>
      </c>
      <c r="M3020" t="s">
        <v>753</v>
      </c>
      <c r="S3020" s="9"/>
      <c r="T3020">
        <v>1</v>
      </c>
      <c r="U3020" s="208" t="s">
        <v>18172</v>
      </c>
      <c r="V3020" s="14">
        <v>0</v>
      </c>
      <c r="W3020" s="14">
        <v>1</v>
      </c>
      <c r="X3020" s="109" t="s">
        <v>294</v>
      </c>
      <c r="Y3020" t="s">
        <v>3929</v>
      </c>
      <c r="Z3020" t="s">
        <v>505</v>
      </c>
      <c r="AA3020">
        <f t="shared" si="47"/>
        <v>2</v>
      </c>
    </row>
    <row r="3021" spans="1:27" x14ac:dyDescent="0.2">
      <c r="A3021">
        <v>310</v>
      </c>
      <c r="B3021" s="1" t="s">
        <v>9803</v>
      </c>
      <c r="C3021" t="s">
        <v>284</v>
      </c>
      <c r="D3021" s="9" t="s">
        <v>6739</v>
      </c>
      <c r="E3021" s="9"/>
      <c r="F3021" s="9" t="s">
        <v>532</v>
      </c>
      <c r="G3021" s="10">
        <v>31</v>
      </c>
      <c r="H3021" s="10" t="s">
        <v>276</v>
      </c>
      <c r="I3021" s="10">
        <v>1946</v>
      </c>
      <c r="J3021" s="11" t="s">
        <v>9769</v>
      </c>
      <c r="K3021" s="12"/>
      <c r="L3021" s="13" t="s">
        <v>9776</v>
      </c>
      <c r="M3021" t="s">
        <v>753</v>
      </c>
      <c r="S3021" s="9"/>
      <c r="T3021">
        <v>1</v>
      </c>
      <c r="U3021" s="208" t="s">
        <v>18172</v>
      </c>
      <c r="V3021" s="14">
        <v>0</v>
      </c>
      <c r="W3021" s="14">
        <v>1</v>
      </c>
      <c r="X3021" s="109" t="s">
        <v>294</v>
      </c>
      <c r="Y3021" t="s">
        <v>3929</v>
      </c>
      <c r="Z3021" t="s">
        <v>505</v>
      </c>
      <c r="AA3021">
        <f t="shared" si="47"/>
        <v>3</v>
      </c>
    </row>
    <row r="3022" spans="1:27" x14ac:dyDescent="0.2">
      <c r="A3022">
        <v>749</v>
      </c>
      <c r="B3022" s="1" t="s">
        <v>9804</v>
      </c>
      <c r="C3022" t="s">
        <v>284</v>
      </c>
      <c r="D3022" s="9" t="s">
        <v>9805</v>
      </c>
      <c r="E3022" s="9"/>
      <c r="F3022" s="9" t="s">
        <v>532</v>
      </c>
      <c r="G3022" s="10">
        <v>31</v>
      </c>
      <c r="H3022" s="10" t="s">
        <v>276</v>
      </c>
      <c r="I3022" s="10">
        <v>1946</v>
      </c>
      <c r="J3022" s="11" t="s">
        <v>9769</v>
      </c>
      <c r="K3022" s="12"/>
      <c r="L3022" s="13" t="s">
        <v>9776</v>
      </c>
      <c r="M3022" t="s">
        <v>753</v>
      </c>
      <c r="S3022" s="9"/>
      <c r="T3022">
        <v>1</v>
      </c>
      <c r="U3022" s="208" t="s">
        <v>18172</v>
      </c>
      <c r="V3022" s="14">
        <v>0</v>
      </c>
      <c r="W3022" s="14">
        <v>1</v>
      </c>
      <c r="X3022" s="109" t="s">
        <v>294</v>
      </c>
      <c r="Y3022" t="s">
        <v>3929</v>
      </c>
      <c r="Z3022" t="s">
        <v>505</v>
      </c>
      <c r="AA3022">
        <f t="shared" si="47"/>
        <v>3</v>
      </c>
    </row>
    <row r="3023" spans="1:27" x14ac:dyDescent="0.2">
      <c r="A3023">
        <v>7236</v>
      </c>
      <c r="B3023" s="1" t="s">
        <v>9172</v>
      </c>
      <c r="C3023" t="s">
        <v>284</v>
      </c>
      <c r="D3023" s="9" t="s">
        <v>6408</v>
      </c>
      <c r="E3023" s="9"/>
      <c r="F3023" s="9" t="s">
        <v>532</v>
      </c>
      <c r="G3023" s="10">
        <v>31</v>
      </c>
      <c r="H3023" s="10" t="s">
        <v>276</v>
      </c>
      <c r="I3023" s="10">
        <v>1946</v>
      </c>
      <c r="J3023" s="11" t="s">
        <v>9769</v>
      </c>
      <c r="K3023" s="12"/>
      <c r="L3023" s="13" t="s">
        <v>9173</v>
      </c>
      <c r="M3023" t="s">
        <v>753</v>
      </c>
      <c r="S3023" s="9"/>
      <c r="T3023">
        <v>1</v>
      </c>
      <c r="U3023" s="208" t="s">
        <v>18172</v>
      </c>
      <c r="V3023" s="14">
        <v>0</v>
      </c>
      <c r="W3023" s="14">
        <v>1</v>
      </c>
      <c r="X3023" s="109" t="s">
        <v>294</v>
      </c>
      <c r="Y3023" t="s">
        <v>3929</v>
      </c>
      <c r="Z3023" t="s">
        <v>505</v>
      </c>
      <c r="AA3023">
        <f t="shared" si="47"/>
        <v>2</v>
      </c>
    </row>
    <row r="3024" spans="1:27" x14ac:dyDescent="0.2">
      <c r="A3024">
        <v>2696</v>
      </c>
      <c r="B3024" s="1" t="s">
        <v>9174</v>
      </c>
      <c r="C3024" t="s">
        <v>284</v>
      </c>
      <c r="D3024" s="9" t="s">
        <v>6591</v>
      </c>
      <c r="E3024" s="9"/>
      <c r="F3024" s="9" t="s">
        <v>532</v>
      </c>
      <c r="G3024" s="10">
        <v>31</v>
      </c>
      <c r="H3024" s="10" t="s">
        <v>276</v>
      </c>
      <c r="I3024" s="10">
        <v>1946</v>
      </c>
      <c r="J3024" s="11" t="s">
        <v>9769</v>
      </c>
      <c r="K3024" s="12"/>
      <c r="L3024" s="13" t="s">
        <v>9776</v>
      </c>
      <c r="M3024" t="s">
        <v>753</v>
      </c>
      <c r="S3024" s="9"/>
      <c r="T3024">
        <v>1</v>
      </c>
      <c r="U3024" s="208" t="s">
        <v>18172</v>
      </c>
      <c r="V3024" s="14">
        <v>0</v>
      </c>
      <c r="W3024" s="14">
        <v>1</v>
      </c>
      <c r="X3024" s="109" t="s">
        <v>294</v>
      </c>
      <c r="Y3024" t="s">
        <v>3625</v>
      </c>
      <c r="Z3024" t="s">
        <v>505</v>
      </c>
      <c r="AA3024">
        <f t="shared" si="47"/>
        <v>2</v>
      </c>
    </row>
    <row r="3025" spans="1:27" x14ac:dyDescent="0.2">
      <c r="A3025">
        <v>439</v>
      </c>
      <c r="B3025" s="1" t="s">
        <v>8093</v>
      </c>
      <c r="C3025" t="s">
        <v>284</v>
      </c>
      <c r="D3025" s="9" t="s">
        <v>9799</v>
      </c>
      <c r="E3025" s="9"/>
      <c r="F3025" s="9"/>
      <c r="G3025" s="10">
        <v>31</v>
      </c>
      <c r="H3025" s="10" t="s">
        <v>276</v>
      </c>
      <c r="I3025" s="10">
        <v>1946</v>
      </c>
      <c r="J3025" s="11" t="s">
        <v>9769</v>
      </c>
      <c r="K3025" s="12"/>
      <c r="L3025" s="13" t="s">
        <v>9776</v>
      </c>
      <c r="M3025" t="s">
        <v>753</v>
      </c>
      <c r="S3025" s="9"/>
      <c r="T3025">
        <v>1</v>
      </c>
      <c r="U3025" s="208" t="s">
        <v>18172</v>
      </c>
      <c r="V3025" s="14">
        <v>0</v>
      </c>
      <c r="W3025" s="14">
        <v>1</v>
      </c>
      <c r="X3025" s="109" t="s">
        <v>270</v>
      </c>
      <c r="Y3025" t="s">
        <v>1469</v>
      </c>
      <c r="Z3025" t="s">
        <v>505</v>
      </c>
      <c r="AA3025">
        <f t="shared" si="47"/>
        <v>3</v>
      </c>
    </row>
    <row r="3026" spans="1:27" x14ac:dyDescent="0.2">
      <c r="A3026">
        <v>2438</v>
      </c>
      <c r="B3026" s="1" t="s">
        <v>9178</v>
      </c>
      <c r="C3026" t="s">
        <v>1523</v>
      </c>
      <c r="D3026" s="9" t="s">
        <v>2257</v>
      </c>
      <c r="E3026" s="9"/>
      <c r="F3026" s="9"/>
      <c r="G3026" s="10">
        <v>31</v>
      </c>
      <c r="H3026" s="10" t="s">
        <v>276</v>
      </c>
      <c r="I3026" s="10">
        <v>1946</v>
      </c>
      <c r="J3026" s="11" t="s">
        <v>9769</v>
      </c>
      <c r="K3026" s="12"/>
      <c r="L3026" s="13" t="s">
        <v>9776</v>
      </c>
      <c r="M3026" t="s">
        <v>753</v>
      </c>
      <c r="S3026" s="9"/>
      <c r="T3026">
        <v>1</v>
      </c>
      <c r="U3026" s="208" t="s">
        <v>18172</v>
      </c>
      <c r="V3026" s="14">
        <v>0</v>
      </c>
      <c r="W3026" s="14">
        <v>1</v>
      </c>
      <c r="X3026" s="109" t="s">
        <v>270</v>
      </c>
      <c r="Y3026">
        <v>256</v>
      </c>
      <c r="Z3026" t="s">
        <v>505</v>
      </c>
      <c r="AA3026">
        <f t="shared" si="47"/>
        <v>2</v>
      </c>
    </row>
    <row r="3027" spans="1:27" x14ac:dyDescent="0.2">
      <c r="A3027">
        <v>4503</v>
      </c>
      <c r="B3027" s="1" t="s">
        <v>9179</v>
      </c>
      <c r="C3027" t="s">
        <v>1523</v>
      </c>
      <c r="D3027" s="9" t="s">
        <v>2257</v>
      </c>
      <c r="E3027" s="9"/>
      <c r="F3027" s="9"/>
      <c r="G3027" s="10">
        <v>31</v>
      </c>
      <c r="H3027" s="10" t="s">
        <v>276</v>
      </c>
      <c r="I3027" s="10">
        <v>1946</v>
      </c>
      <c r="J3027" s="11" t="s">
        <v>9769</v>
      </c>
      <c r="K3027" s="12"/>
      <c r="L3027" s="13" t="s">
        <v>9776</v>
      </c>
      <c r="M3027" t="s">
        <v>753</v>
      </c>
      <c r="S3027" s="9"/>
      <c r="T3027">
        <v>1</v>
      </c>
      <c r="U3027" s="208" t="s">
        <v>18172</v>
      </c>
      <c r="V3027" s="14">
        <v>0</v>
      </c>
      <c r="W3027" s="14">
        <v>1</v>
      </c>
      <c r="X3027" s="109" t="s">
        <v>270</v>
      </c>
      <c r="Y3027">
        <v>256</v>
      </c>
      <c r="Z3027" t="s">
        <v>505</v>
      </c>
      <c r="AA3027">
        <f t="shared" si="47"/>
        <v>2</v>
      </c>
    </row>
    <row r="3028" spans="1:27" x14ac:dyDescent="0.2">
      <c r="A3028">
        <v>438</v>
      </c>
      <c r="B3028" s="1" t="s">
        <v>8553</v>
      </c>
      <c r="C3028" t="s">
        <v>1027</v>
      </c>
      <c r="D3028" s="9" t="s">
        <v>8554</v>
      </c>
      <c r="E3028" s="9" t="s">
        <v>259</v>
      </c>
      <c r="F3028" s="9" t="s">
        <v>532</v>
      </c>
      <c r="G3028" s="10">
        <v>31</v>
      </c>
      <c r="H3028" s="10" t="s">
        <v>276</v>
      </c>
      <c r="I3028" s="10">
        <v>1946</v>
      </c>
      <c r="J3028" s="11" t="s">
        <v>9769</v>
      </c>
      <c r="K3028" s="12"/>
      <c r="L3028" s="13" t="s">
        <v>9776</v>
      </c>
      <c r="M3028" t="s">
        <v>753</v>
      </c>
      <c r="S3028" s="9"/>
      <c r="T3028">
        <v>1</v>
      </c>
      <c r="U3028" s="208" t="s">
        <v>18172</v>
      </c>
      <c r="V3028" s="14">
        <v>0</v>
      </c>
      <c r="W3028" s="14">
        <v>1</v>
      </c>
      <c r="X3028" s="109" t="s">
        <v>294</v>
      </c>
      <c r="Y3028" t="s">
        <v>1242</v>
      </c>
      <c r="Z3028" t="s">
        <v>1419</v>
      </c>
      <c r="AA3028">
        <f t="shared" si="47"/>
        <v>3</v>
      </c>
    </row>
    <row r="3029" spans="1:27" x14ac:dyDescent="0.2">
      <c r="A3029">
        <v>2302</v>
      </c>
      <c r="B3029" s="1" t="s">
        <v>7976</v>
      </c>
      <c r="C3029" t="s">
        <v>1027</v>
      </c>
      <c r="D3029" s="9">
        <v>82</v>
      </c>
      <c r="E3029" s="9" t="s">
        <v>876</v>
      </c>
      <c r="F3029" s="9" t="s">
        <v>1416</v>
      </c>
      <c r="G3029" s="10">
        <v>31</v>
      </c>
      <c r="H3029" s="10" t="s">
        <v>276</v>
      </c>
      <c r="I3029" s="10">
        <v>1946</v>
      </c>
      <c r="J3029" s="11" t="s">
        <v>9769</v>
      </c>
      <c r="K3029" s="12"/>
      <c r="L3029" s="13" t="s">
        <v>9776</v>
      </c>
      <c r="M3029" t="s">
        <v>753</v>
      </c>
      <c r="S3029" s="9"/>
      <c r="T3029">
        <v>1</v>
      </c>
      <c r="U3029" s="208" t="s">
        <v>18172</v>
      </c>
      <c r="V3029" s="14">
        <v>0</v>
      </c>
      <c r="W3029" s="14">
        <v>1</v>
      </c>
      <c r="X3029" s="109" t="s">
        <v>270</v>
      </c>
      <c r="Y3029">
        <v>82</v>
      </c>
      <c r="Z3029" t="s">
        <v>1419</v>
      </c>
      <c r="AA3029">
        <f t="shared" si="47"/>
        <v>1</v>
      </c>
    </row>
    <row r="3030" spans="1:27" x14ac:dyDescent="0.2">
      <c r="A3030">
        <v>3781</v>
      </c>
      <c r="B3030" s="1" t="s">
        <v>9738</v>
      </c>
      <c r="C3030" t="s">
        <v>1027</v>
      </c>
      <c r="D3030" s="9" t="s">
        <v>5197</v>
      </c>
      <c r="E3030" s="9" t="s">
        <v>876</v>
      </c>
      <c r="F3030" s="9" t="s">
        <v>1416</v>
      </c>
      <c r="G3030" s="10">
        <v>31</v>
      </c>
      <c r="H3030" s="10" t="s">
        <v>276</v>
      </c>
      <c r="I3030" s="10">
        <v>1946</v>
      </c>
      <c r="J3030" s="11" t="s">
        <v>9769</v>
      </c>
      <c r="K3030" s="12"/>
      <c r="L3030" s="13" t="s">
        <v>9776</v>
      </c>
      <c r="M3030" t="s">
        <v>753</v>
      </c>
      <c r="S3030" s="9"/>
      <c r="T3030">
        <v>1</v>
      </c>
      <c r="U3030" s="208" t="s">
        <v>18172</v>
      </c>
      <c r="V3030" s="14">
        <v>0</v>
      </c>
      <c r="W3030" s="14">
        <v>1</v>
      </c>
      <c r="X3030" s="109" t="s">
        <v>270</v>
      </c>
      <c r="Y3030">
        <v>110</v>
      </c>
      <c r="Z3030" t="s">
        <v>1419</v>
      </c>
      <c r="AA3030">
        <f t="shared" si="47"/>
        <v>2</v>
      </c>
    </row>
    <row r="3031" spans="1:27" x14ac:dyDescent="0.2">
      <c r="A3031">
        <v>607</v>
      </c>
      <c r="B3031" s="1" t="s">
        <v>9785</v>
      </c>
      <c r="C3031" t="s">
        <v>507</v>
      </c>
      <c r="D3031" s="9" t="s">
        <v>9786</v>
      </c>
      <c r="E3031" s="9" t="s">
        <v>259</v>
      </c>
      <c r="F3031" s="9" t="s">
        <v>721</v>
      </c>
      <c r="G3031" s="10">
        <v>31</v>
      </c>
      <c r="H3031" s="10" t="s">
        <v>276</v>
      </c>
      <c r="I3031" s="10">
        <v>1946</v>
      </c>
      <c r="J3031" s="11" t="s">
        <v>9769</v>
      </c>
      <c r="K3031" s="12"/>
      <c r="L3031" s="13" t="s">
        <v>9787</v>
      </c>
      <c r="M3031" t="s">
        <v>753</v>
      </c>
      <c r="S3031" s="9"/>
      <c r="T3031">
        <v>1</v>
      </c>
      <c r="U3031" s="208" t="s">
        <v>18172</v>
      </c>
      <c r="V3031" s="14">
        <v>0</v>
      </c>
      <c r="W3031" s="14">
        <v>1</v>
      </c>
      <c r="X3031" s="109" t="s">
        <v>270</v>
      </c>
      <c r="Y3031">
        <v>109</v>
      </c>
      <c r="Z3031" t="s">
        <v>18167</v>
      </c>
      <c r="AA3031">
        <f t="shared" si="47"/>
        <v>4</v>
      </c>
    </row>
    <row r="3032" spans="1:27" x14ac:dyDescent="0.2">
      <c r="A3032">
        <v>3023</v>
      </c>
      <c r="B3032" s="1" t="s">
        <v>8557</v>
      </c>
      <c r="C3032" t="s">
        <v>507</v>
      </c>
      <c r="D3032" s="9" t="s">
        <v>8558</v>
      </c>
      <c r="E3032" s="9" t="s">
        <v>259</v>
      </c>
      <c r="F3032" s="9" t="s">
        <v>721</v>
      </c>
      <c r="G3032" s="10">
        <v>31</v>
      </c>
      <c r="H3032" s="10" t="s">
        <v>276</v>
      </c>
      <c r="I3032" s="10">
        <v>1946</v>
      </c>
      <c r="J3032" s="11" t="s">
        <v>9769</v>
      </c>
      <c r="K3032" s="12"/>
      <c r="L3032" s="13" t="s">
        <v>8559</v>
      </c>
      <c r="M3032" t="s">
        <v>753</v>
      </c>
      <c r="S3032" s="9"/>
      <c r="T3032">
        <v>1</v>
      </c>
      <c r="U3032" s="208" t="s">
        <v>18172</v>
      </c>
      <c r="V3032" s="14">
        <v>0</v>
      </c>
      <c r="W3032" s="14">
        <v>1</v>
      </c>
      <c r="X3032" s="109" t="s">
        <v>270</v>
      </c>
      <c r="Y3032">
        <v>109</v>
      </c>
      <c r="Z3032" t="s">
        <v>18167</v>
      </c>
      <c r="AA3032">
        <f t="shared" si="47"/>
        <v>3</v>
      </c>
    </row>
    <row r="3033" spans="1:27" x14ac:dyDescent="0.2">
      <c r="A3033">
        <v>7347</v>
      </c>
      <c r="B3033" s="1" t="s">
        <v>8555</v>
      </c>
      <c r="C3033" t="s">
        <v>1027</v>
      </c>
      <c r="D3033" s="9" t="s">
        <v>8554</v>
      </c>
      <c r="E3033" s="9" t="s">
        <v>259</v>
      </c>
      <c r="F3033" s="9" t="s">
        <v>532</v>
      </c>
      <c r="G3033" s="10">
        <v>31</v>
      </c>
      <c r="H3033" s="10" t="s">
        <v>276</v>
      </c>
      <c r="I3033" s="10">
        <v>1946</v>
      </c>
      <c r="J3033" s="11" t="s">
        <v>9769</v>
      </c>
      <c r="K3033" s="12"/>
      <c r="L3033" s="13" t="s">
        <v>9776</v>
      </c>
      <c r="M3033" t="s">
        <v>753</v>
      </c>
      <c r="S3033" s="9"/>
      <c r="T3033">
        <v>1</v>
      </c>
      <c r="U3033" s="208" t="s">
        <v>18172</v>
      </c>
      <c r="V3033" s="14">
        <v>0</v>
      </c>
      <c r="W3033" s="14">
        <v>1</v>
      </c>
      <c r="X3033" s="109" t="s">
        <v>294</v>
      </c>
      <c r="Y3033" t="s">
        <v>1242</v>
      </c>
      <c r="Z3033" t="s">
        <v>271</v>
      </c>
      <c r="AA3033">
        <f t="shared" si="47"/>
        <v>3</v>
      </c>
    </row>
    <row r="3034" spans="1:27" x14ac:dyDescent="0.2">
      <c r="A3034">
        <v>6401</v>
      </c>
      <c r="B3034" s="1" t="s">
        <v>7975</v>
      </c>
      <c r="C3034" t="s">
        <v>1027</v>
      </c>
      <c r="D3034" s="9">
        <v>84</v>
      </c>
      <c r="E3034" s="9" t="s">
        <v>876</v>
      </c>
      <c r="F3034" s="9" t="s">
        <v>1416</v>
      </c>
      <c r="G3034" s="10">
        <v>31</v>
      </c>
      <c r="H3034" s="10" t="s">
        <v>276</v>
      </c>
      <c r="I3034" s="10">
        <v>1946</v>
      </c>
      <c r="J3034" s="11" t="s">
        <v>9769</v>
      </c>
      <c r="K3034" s="12"/>
      <c r="L3034" s="13" t="s">
        <v>9776</v>
      </c>
      <c r="M3034" t="s">
        <v>753</v>
      </c>
      <c r="S3034" s="9"/>
      <c r="T3034">
        <v>1</v>
      </c>
      <c r="U3034" s="208" t="s">
        <v>18172</v>
      </c>
      <c r="V3034" s="14">
        <v>0</v>
      </c>
      <c r="W3034" s="14">
        <v>1</v>
      </c>
      <c r="X3034" s="109" t="s">
        <v>270</v>
      </c>
      <c r="Y3034">
        <v>84</v>
      </c>
      <c r="Z3034" t="s">
        <v>1419</v>
      </c>
      <c r="AA3034">
        <f t="shared" si="47"/>
        <v>1</v>
      </c>
    </row>
    <row r="3035" spans="1:27" x14ac:dyDescent="0.2">
      <c r="A3035">
        <v>3215</v>
      </c>
      <c r="B3035" s="1" t="s">
        <v>9739</v>
      </c>
      <c r="C3035" t="s">
        <v>503</v>
      </c>
      <c r="D3035" s="9" t="s">
        <v>9740</v>
      </c>
      <c r="E3035" s="9" t="s">
        <v>876</v>
      </c>
      <c r="F3035" s="9" t="s">
        <v>1416</v>
      </c>
      <c r="G3035" s="10">
        <v>31</v>
      </c>
      <c r="H3035" s="10" t="s">
        <v>276</v>
      </c>
      <c r="I3035" s="10">
        <v>1946</v>
      </c>
      <c r="J3035" s="11" t="s">
        <v>9769</v>
      </c>
      <c r="K3035" s="12"/>
      <c r="L3035" s="13" t="s">
        <v>8211</v>
      </c>
      <c r="M3035" t="s">
        <v>753</v>
      </c>
      <c r="S3035" s="9"/>
      <c r="T3035">
        <v>1</v>
      </c>
      <c r="U3035" s="208" t="s">
        <v>18172</v>
      </c>
      <c r="V3035" s="14">
        <v>0</v>
      </c>
      <c r="W3035" s="14">
        <v>1</v>
      </c>
      <c r="X3035" s="109" t="s">
        <v>270</v>
      </c>
      <c r="Y3035">
        <v>211</v>
      </c>
      <c r="Z3035" t="s">
        <v>505</v>
      </c>
      <c r="AA3035">
        <f t="shared" si="47"/>
        <v>2</v>
      </c>
    </row>
    <row r="3036" spans="1:27" x14ac:dyDescent="0.2">
      <c r="A3036">
        <v>1727</v>
      </c>
      <c r="B3036" s="1" t="s">
        <v>8212</v>
      </c>
      <c r="C3036" t="s">
        <v>1027</v>
      </c>
      <c r="D3036" s="9" t="s">
        <v>1232</v>
      </c>
      <c r="E3036" s="9" t="s">
        <v>876</v>
      </c>
      <c r="F3036" s="9" t="s">
        <v>1416</v>
      </c>
      <c r="G3036" s="10">
        <v>31</v>
      </c>
      <c r="H3036" s="10" t="s">
        <v>276</v>
      </c>
      <c r="I3036" s="10">
        <v>1946</v>
      </c>
      <c r="J3036" s="11" t="s">
        <v>9769</v>
      </c>
      <c r="K3036" s="12"/>
      <c r="L3036" s="13" t="s">
        <v>9776</v>
      </c>
      <c r="M3036" t="s">
        <v>753</v>
      </c>
      <c r="S3036" s="9"/>
      <c r="T3036">
        <v>1</v>
      </c>
      <c r="U3036" s="208" t="s">
        <v>18172</v>
      </c>
      <c r="V3036" s="14">
        <v>0</v>
      </c>
      <c r="W3036" s="14">
        <v>0</v>
      </c>
      <c r="X3036" s="109" t="e">
        <v>#N/A</v>
      </c>
      <c r="Y3036" t="s">
        <v>1232</v>
      </c>
      <c r="Z3036" t="s">
        <v>271</v>
      </c>
      <c r="AA3036">
        <f t="shared" si="47"/>
        <v>1</v>
      </c>
    </row>
    <row r="3037" spans="1:27" x14ac:dyDescent="0.2">
      <c r="A3037">
        <v>3289</v>
      </c>
      <c r="B3037" s="1" t="s">
        <v>7977</v>
      </c>
      <c r="C3037" t="s">
        <v>503</v>
      </c>
      <c r="D3037" s="9" t="s">
        <v>7978</v>
      </c>
      <c r="E3037" s="9"/>
      <c r="F3037" s="9"/>
      <c r="G3037" s="10">
        <v>1</v>
      </c>
      <c r="H3037" s="10" t="s">
        <v>536</v>
      </c>
      <c r="I3037" s="10">
        <v>1946</v>
      </c>
      <c r="J3037" s="11" t="s">
        <v>7979</v>
      </c>
      <c r="K3037" s="12" t="s">
        <v>237</v>
      </c>
      <c r="L3037" s="13" t="s">
        <v>7980</v>
      </c>
      <c r="M3037" t="s">
        <v>290</v>
      </c>
      <c r="N3037" t="s">
        <v>291</v>
      </c>
      <c r="O3037" t="s">
        <v>620</v>
      </c>
      <c r="S3037" s="9"/>
      <c r="T3037">
        <v>2</v>
      </c>
      <c r="U3037" s="208" t="s">
        <v>18174</v>
      </c>
      <c r="V3037" s="14">
        <v>0</v>
      </c>
      <c r="W3037" s="14">
        <v>1</v>
      </c>
      <c r="X3037" s="109" t="s">
        <v>294</v>
      </c>
      <c r="Y3037" t="s">
        <v>2150</v>
      </c>
      <c r="Z3037" t="s">
        <v>505</v>
      </c>
      <c r="AA3037">
        <f t="shared" si="47"/>
        <v>3</v>
      </c>
    </row>
    <row r="3038" spans="1:27" x14ac:dyDescent="0.2">
      <c r="A3038">
        <v>6174</v>
      </c>
      <c r="B3038" s="1" t="s">
        <v>7981</v>
      </c>
      <c r="C3038" t="s">
        <v>2221</v>
      </c>
      <c r="D3038" s="9">
        <v>85</v>
      </c>
      <c r="E3038" s="9" t="s">
        <v>259</v>
      </c>
      <c r="F3038" s="9" t="s">
        <v>312</v>
      </c>
      <c r="G3038" s="10">
        <v>1</v>
      </c>
      <c r="H3038" s="10" t="s">
        <v>536</v>
      </c>
      <c r="I3038" s="10">
        <v>1946</v>
      </c>
      <c r="J3038" s="11" t="s">
        <v>7979</v>
      </c>
      <c r="K3038" s="12" t="s">
        <v>237</v>
      </c>
      <c r="L3038" s="13" t="s">
        <v>7982</v>
      </c>
      <c r="M3038" t="s">
        <v>290</v>
      </c>
      <c r="N3038" t="s">
        <v>291</v>
      </c>
      <c r="O3038" t="s">
        <v>292</v>
      </c>
      <c r="S3038" s="9"/>
      <c r="T3038">
        <v>2</v>
      </c>
      <c r="U3038" s="208" t="s">
        <v>18174</v>
      </c>
      <c r="V3038" s="14">
        <v>0</v>
      </c>
      <c r="W3038" s="14">
        <v>1</v>
      </c>
      <c r="X3038" s="109" t="s">
        <v>270</v>
      </c>
      <c r="Y3038">
        <v>85</v>
      </c>
      <c r="Z3038" t="s">
        <v>505</v>
      </c>
      <c r="AA3038">
        <f t="shared" si="47"/>
        <v>1</v>
      </c>
    </row>
    <row r="3039" spans="1:27" x14ac:dyDescent="0.2">
      <c r="A3039">
        <v>1295</v>
      </c>
      <c r="B3039" s="1" t="s">
        <v>7988</v>
      </c>
      <c r="C3039" t="s">
        <v>1027</v>
      </c>
      <c r="D3039" s="9" t="s">
        <v>7989</v>
      </c>
      <c r="E3039" s="9" t="s">
        <v>259</v>
      </c>
      <c r="F3039" s="9" t="s">
        <v>532</v>
      </c>
      <c r="G3039" s="10">
        <v>4</v>
      </c>
      <c r="H3039" s="10" t="s">
        <v>536</v>
      </c>
      <c r="I3039" s="10">
        <v>1946</v>
      </c>
      <c r="J3039" s="11" t="s">
        <v>7986</v>
      </c>
      <c r="K3039" s="12" t="s">
        <v>237</v>
      </c>
      <c r="L3039" s="13" t="s">
        <v>9317</v>
      </c>
      <c r="M3039" t="s">
        <v>290</v>
      </c>
      <c r="N3039" t="s">
        <v>291</v>
      </c>
      <c r="O3039" t="s">
        <v>1840</v>
      </c>
      <c r="S3039" s="9"/>
      <c r="T3039">
        <v>2</v>
      </c>
      <c r="U3039" s="208" t="s">
        <v>18174</v>
      </c>
      <c r="V3039" s="14">
        <v>0</v>
      </c>
      <c r="W3039" s="14">
        <v>1</v>
      </c>
      <c r="X3039" s="109" t="s">
        <v>294</v>
      </c>
      <c r="Y3039" t="s">
        <v>1242</v>
      </c>
      <c r="Z3039" t="s">
        <v>1419</v>
      </c>
      <c r="AA3039">
        <f t="shared" si="47"/>
        <v>3</v>
      </c>
    </row>
    <row r="3040" spans="1:27" x14ac:dyDescent="0.2">
      <c r="A3040">
        <v>583</v>
      </c>
      <c r="B3040" s="1" t="s">
        <v>7983</v>
      </c>
      <c r="C3040" t="s">
        <v>1027</v>
      </c>
      <c r="D3040" s="9" t="s">
        <v>7985</v>
      </c>
      <c r="E3040" s="9"/>
      <c r="F3040" s="9" t="s">
        <v>532</v>
      </c>
      <c r="G3040" s="10">
        <v>4</v>
      </c>
      <c r="H3040" s="10" t="s">
        <v>536</v>
      </c>
      <c r="I3040" s="10">
        <v>1946</v>
      </c>
      <c r="J3040" s="11" t="s">
        <v>7986</v>
      </c>
      <c r="K3040" s="12"/>
      <c r="L3040" s="13" t="s">
        <v>7987</v>
      </c>
      <c r="M3040" t="s">
        <v>753</v>
      </c>
      <c r="S3040" s="9"/>
      <c r="T3040">
        <v>2</v>
      </c>
      <c r="U3040" s="208" t="s">
        <v>18174</v>
      </c>
      <c r="V3040" s="14">
        <v>0</v>
      </c>
      <c r="W3040" s="14">
        <v>1</v>
      </c>
      <c r="X3040" s="109" t="s">
        <v>294</v>
      </c>
      <c r="Y3040" t="s">
        <v>3625</v>
      </c>
      <c r="Z3040" t="s">
        <v>271</v>
      </c>
      <c r="AA3040">
        <f t="shared" si="47"/>
        <v>5</v>
      </c>
    </row>
    <row r="3041" spans="1:27" x14ac:dyDescent="0.2">
      <c r="A3041">
        <v>2394</v>
      </c>
      <c r="B3041" s="1" t="s">
        <v>9318</v>
      </c>
      <c r="C3041" t="s">
        <v>2221</v>
      </c>
      <c r="D3041" s="9" t="s">
        <v>9319</v>
      </c>
      <c r="E3041" s="9"/>
      <c r="F3041" s="9" t="s">
        <v>532</v>
      </c>
      <c r="G3041" s="10">
        <v>5</v>
      </c>
      <c r="H3041" s="10" t="s">
        <v>536</v>
      </c>
      <c r="I3041" s="10">
        <v>1946</v>
      </c>
      <c r="J3041" s="11" t="s">
        <v>9320</v>
      </c>
      <c r="K3041" s="12" t="s">
        <v>237</v>
      </c>
      <c r="L3041" s="13" t="s">
        <v>8477</v>
      </c>
      <c r="M3041" t="s">
        <v>290</v>
      </c>
      <c r="N3041" t="s">
        <v>291</v>
      </c>
      <c r="O3041" t="s">
        <v>292</v>
      </c>
      <c r="S3041" s="9"/>
      <c r="T3041">
        <v>2</v>
      </c>
      <c r="U3041" s="208" t="s">
        <v>18174</v>
      </c>
      <c r="V3041" s="14">
        <v>0</v>
      </c>
      <c r="W3041" s="14">
        <v>1</v>
      </c>
      <c r="X3041" s="109" t="s">
        <v>294</v>
      </c>
      <c r="Y3041" t="s">
        <v>3929</v>
      </c>
      <c r="Z3041" t="s">
        <v>505</v>
      </c>
      <c r="AA3041">
        <f t="shared" si="47"/>
        <v>3</v>
      </c>
    </row>
    <row r="3042" spans="1:27" x14ac:dyDescent="0.2">
      <c r="A3042">
        <v>5806</v>
      </c>
      <c r="B3042" s="1" t="s">
        <v>8478</v>
      </c>
      <c r="C3042" t="s">
        <v>2534</v>
      </c>
      <c r="D3042" s="9">
        <v>85</v>
      </c>
      <c r="E3042" s="9" t="s">
        <v>259</v>
      </c>
      <c r="F3042" s="9" t="s">
        <v>312</v>
      </c>
      <c r="G3042" s="10">
        <v>6</v>
      </c>
      <c r="H3042" s="10" t="s">
        <v>536</v>
      </c>
      <c r="I3042" s="10">
        <v>1946</v>
      </c>
      <c r="J3042" s="11" t="s">
        <v>8479</v>
      </c>
      <c r="K3042" s="12"/>
      <c r="L3042" s="13" t="s">
        <v>8480</v>
      </c>
      <c r="M3042" t="s">
        <v>753</v>
      </c>
      <c r="S3042" s="9"/>
      <c r="T3042">
        <v>2</v>
      </c>
      <c r="U3042" s="208" t="s">
        <v>18174</v>
      </c>
      <c r="V3042" s="14">
        <v>0</v>
      </c>
      <c r="W3042" s="14">
        <v>1</v>
      </c>
      <c r="X3042" s="109" t="s">
        <v>270</v>
      </c>
      <c r="Y3042">
        <v>85</v>
      </c>
      <c r="Z3042" t="s">
        <v>505</v>
      </c>
      <c r="AA3042">
        <f t="shared" si="47"/>
        <v>1</v>
      </c>
    </row>
    <row r="3043" spans="1:27" x14ac:dyDescent="0.2">
      <c r="A3043">
        <v>6178</v>
      </c>
      <c r="B3043" s="1" t="s">
        <v>8488</v>
      </c>
      <c r="C3043" t="s">
        <v>2221</v>
      </c>
      <c r="D3043" s="9">
        <v>25</v>
      </c>
      <c r="E3043" s="9" t="s">
        <v>259</v>
      </c>
      <c r="F3043" s="9" t="s">
        <v>312</v>
      </c>
      <c r="G3043" s="10">
        <v>7</v>
      </c>
      <c r="H3043" s="10" t="s">
        <v>536</v>
      </c>
      <c r="I3043" s="10">
        <v>1946</v>
      </c>
      <c r="J3043" s="11" t="s">
        <v>8483</v>
      </c>
      <c r="K3043" s="12" t="s">
        <v>415</v>
      </c>
      <c r="L3043" s="13" t="s">
        <v>8489</v>
      </c>
      <c r="M3043" t="s">
        <v>290</v>
      </c>
      <c r="N3043" t="s">
        <v>291</v>
      </c>
      <c r="O3043" t="s">
        <v>320</v>
      </c>
      <c r="S3043" s="9"/>
      <c r="T3043">
        <v>2</v>
      </c>
      <c r="U3043" s="208" t="s">
        <v>18174</v>
      </c>
      <c r="V3043" s="14">
        <v>0</v>
      </c>
      <c r="W3043" s="14">
        <v>1</v>
      </c>
      <c r="X3043" s="109" t="s">
        <v>270</v>
      </c>
      <c r="Y3043">
        <v>25</v>
      </c>
      <c r="Z3043" t="s">
        <v>505</v>
      </c>
      <c r="AA3043">
        <f t="shared" si="47"/>
        <v>1</v>
      </c>
    </row>
    <row r="3044" spans="1:27" x14ac:dyDescent="0.2">
      <c r="A3044">
        <v>1</v>
      </c>
      <c r="B3044" s="1" t="s">
        <v>8485</v>
      </c>
      <c r="C3044" t="s">
        <v>2040</v>
      </c>
      <c r="D3044" s="9" t="s">
        <v>8486</v>
      </c>
      <c r="E3044" s="9" t="s">
        <v>259</v>
      </c>
      <c r="F3044" s="9" t="s">
        <v>721</v>
      </c>
      <c r="G3044" s="10">
        <v>7</v>
      </c>
      <c r="H3044" s="10" t="s">
        <v>536</v>
      </c>
      <c r="I3044" s="10">
        <v>1946</v>
      </c>
      <c r="J3044" s="11" t="s">
        <v>8483</v>
      </c>
      <c r="K3044" s="12"/>
      <c r="L3044" s="13" t="s">
        <v>8487</v>
      </c>
      <c r="M3044" t="s">
        <v>753</v>
      </c>
      <c r="S3044" s="9"/>
      <c r="T3044">
        <v>2</v>
      </c>
      <c r="U3044" s="208" t="s">
        <v>18174</v>
      </c>
      <c r="V3044" s="14">
        <v>0</v>
      </c>
      <c r="W3044" s="14">
        <v>0</v>
      </c>
      <c r="X3044" s="109" t="s">
        <v>270</v>
      </c>
      <c r="Y3044">
        <v>105</v>
      </c>
      <c r="Z3044" t="s">
        <v>3085</v>
      </c>
      <c r="AA3044">
        <f t="shared" si="47"/>
        <v>4</v>
      </c>
    </row>
    <row r="3045" spans="1:27" x14ac:dyDescent="0.2">
      <c r="A3045">
        <v>1199</v>
      </c>
      <c r="B3045" s="1" t="s">
        <v>8481</v>
      </c>
      <c r="C3045" t="s">
        <v>2534</v>
      </c>
      <c r="D3045" s="9" t="s">
        <v>8482</v>
      </c>
      <c r="E3045" s="9"/>
      <c r="F3045" s="9" t="s">
        <v>532</v>
      </c>
      <c r="G3045" s="10">
        <v>7</v>
      </c>
      <c r="H3045" s="10" t="s">
        <v>536</v>
      </c>
      <c r="I3045" s="10">
        <v>1946</v>
      </c>
      <c r="J3045" s="11" t="s">
        <v>8483</v>
      </c>
      <c r="K3045" s="12"/>
      <c r="L3045" s="13" t="s">
        <v>8484</v>
      </c>
      <c r="M3045" t="s">
        <v>753</v>
      </c>
      <c r="S3045" s="9"/>
      <c r="T3045">
        <v>2</v>
      </c>
      <c r="U3045" s="208" t="s">
        <v>18174</v>
      </c>
      <c r="V3045" s="14">
        <v>0</v>
      </c>
      <c r="W3045" s="14">
        <v>1</v>
      </c>
      <c r="X3045" s="109" t="s">
        <v>294</v>
      </c>
      <c r="Y3045" t="s">
        <v>2824</v>
      </c>
      <c r="Z3045" t="s">
        <v>271</v>
      </c>
      <c r="AA3045">
        <f t="shared" si="47"/>
        <v>4</v>
      </c>
    </row>
    <row r="3046" spans="1:27" x14ac:dyDescent="0.2">
      <c r="A3046">
        <v>5860</v>
      </c>
      <c r="B3046" s="1" t="s">
        <v>8490</v>
      </c>
      <c r="C3046" t="s">
        <v>1027</v>
      </c>
      <c r="D3046" s="9" t="s">
        <v>5171</v>
      </c>
      <c r="E3046" s="9"/>
      <c r="F3046" s="9"/>
      <c r="G3046" s="10">
        <v>9</v>
      </c>
      <c r="H3046" s="10" t="s">
        <v>536</v>
      </c>
      <c r="I3046" s="10">
        <v>1946</v>
      </c>
      <c r="J3046" s="11" t="s">
        <v>8491</v>
      </c>
      <c r="K3046" s="12" t="s">
        <v>237</v>
      </c>
      <c r="L3046" s="13" t="s">
        <v>8492</v>
      </c>
      <c r="M3046" t="s">
        <v>290</v>
      </c>
      <c r="N3046" t="s">
        <v>291</v>
      </c>
      <c r="O3046" t="s">
        <v>695</v>
      </c>
      <c r="S3046" s="9"/>
      <c r="T3046">
        <v>2</v>
      </c>
      <c r="U3046" s="208" t="s">
        <v>18174</v>
      </c>
      <c r="V3046" s="14">
        <v>0</v>
      </c>
      <c r="W3046" s="14">
        <v>0</v>
      </c>
      <c r="X3046" s="109" t="s">
        <v>294</v>
      </c>
      <c r="Y3046" t="s">
        <v>5171</v>
      </c>
      <c r="Z3046" t="s">
        <v>1419</v>
      </c>
      <c r="AA3046">
        <f t="shared" si="47"/>
        <v>1</v>
      </c>
    </row>
    <row r="3047" spans="1:27" x14ac:dyDescent="0.2">
      <c r="A3047">
        <v>4985</v>
      </c>
      <c r="B3047" s="1" t="s">
        <v>8493</v>
      </c>
      <c r="C3047" t="s">
        <v>1027</v>
      </c>
      <c r="D3047" s="9" t="s">
        <v>8494</v>
      </c>
      <c r="E3047" s="9" t="s">
        <v>259</v>
      </c>
      <c r="F3047" s="9" t="s">
        <v>733</v>
      </c>
      <c r="G3047" s="10">
        <v>11</v>
      </c>
      <c r="H3047" s="10" t="s">
        <v>536</v>
      </c>
      <c r="I3047" s="10">
        <v>1946</v>
      </c>
      <c r="J3047" s="11" t="s">
        <v>8495</v>
      </c>
      <c r="K3047" s="12" t="s">
        <v>237</v>
      </c>
      <c r="L3047" s="13" t="s">
        <v>8496</v>
      </c>
      <c r="M3047" t="s">
        <v>290</v>
      </c>
      <c r="N3047" t="s">
        <v>291</v>
      </c>
      <c r="O3047" t="s">
        <v>646</v>
      </c>
      <c r="S3047" s="9"/>
      <c r="T3047">
        <v>2</v>
      </c>
      <c r="U3047" s="208" t="s">
        <v>18174</v>
      </c>
      <c r="V3047" s="14">
        <v>0</v>
      </c>
      <c r="W3047" s="14">
        <v>1</v>
      </c>
      <c r="X3047" s="109" t="s">
        <v>294</v>
      </c>
      <c r="Y3047" t="s">
        <v>8497</v>
      </c>
      <c r="Z3047" t="s">
        <v>1419</v>
      </c>
      <c r="AA3047">
        <f t="shared" si="47"/>
        <v>2</v>
      </c>
    </row>
    <row r="3048" spans="1:27" x14ac:dyDescent="0.2">
      <c r="A3048">
        <v>4341</v>
      </c>
      <c r="B3048" s="1" t="s">
        <v>8500</v>
      </c>
      <c r="C3048" t="s">
        <v>6878</v>
      </c>
      <c r="D3048" s="9" t="s">
        <v>8501</v>
      </c>
      <c r="E3048" s="9" t="s">
        <v>259</v>
      </c>
      <c r="F3048" s="9" t="s">
        <v>733</v>
      </c>
      <c r="G3048" s="10">
        <v>11</v>
      </c>
      <c r="H3048" s="10" t="s">
        <v>536</v>
      </c>
      <c r="I3048" s="10">
        <v>1946</v>
      </c>
      <c r="J3048" s="11" t="s">
        <v>8495</v>
      </c>
      <c r="K3048" s="12" t="s">
        <v>237</v>
      </c>
      <c r="L3048" s="13" t="s">
        <v>8502</v>
      </c>
      <c r="M3048" t="s">
        <v>290</v>
      </c>
      <c r="N3048" t="s">
        <v>291</v>
      </c>
      <c r="O3048" t="s">
        <v>455</v>
      </c>
      <c r="S3048" s="9"/>
      <c r="T3048">
        <v>2</v>
      </c>
      <c r="U3048" s="208" t="s">
        <v>18174</v>
      </c>
      <c r="V3048" s="14">
        <v>0</v>
      </c>
      <c r="W3048" s="14">
        <v>0</v>
      </c>
      <c r="X3048" s="109" t="s">
        <v>294</v>
      </c>
      <c r="Y3048" t="s">
        <v>8501</v>
      </c>
      <c r="Z3048" t="s">
        <v>271</v>
      </c>
      <c r="AA3048">
        <f t="shared" si="47"/>
        <v>1</v>
      </c>
    </row>
    <row r="3049" spans="1:27" x14ac:dyDescent="0.2">
      <c r="A3049">
        <v>4409</v>
      </c>
      <c r="B3049" s="1" t="s">
        <v>8498</v>
      </c>
      <c r="C3049" t="s">
        <v>1798</v>
      </c>
      <c r="D3049" s="9" t="s">
        <v>2138</v>
      </c>
      <c r="E3049" s="9" t="s">
        <v>259</v>
      </c>
      <c r="F3049" s="9" t="s">
        <v>260</v>
      </c>
      <c r="G3049" s="10">
        <v>11</v>
      </c>
      <c r="H3049" s="10" t="s">
        <v>536</v>
      </c>
      <c r="I3049" s="10">
        <v>1946</v>
      </c>
      <c r="J3049" s="11" t="s">
        <v>8495</v>
      </c>
      <c r="K3049" s="12"/>
      <c r="L3049" s="13" t="s">
        <v>8499</v>
      </c>
      <c r="M3049" t="s">
        <v>753</v>
      </c>
      <c r="S3049" s="9"/>
      <c r="T3049">
        <v>2</v>
      </c>
      <c r="U3049" s="208" t="s">
        <v>18174</v>
      </c>
      <c r="V3049" s="14">
        <v>0</v>
      </c>
      <c r="W3049" s="14">
        <v>1</v>
      </c>
      <c r="X3049" s="109" t="e">
        <v>#N/A</v>
      </c>
      <c r="Y3049" t="s">
        <v>2138</v>
      </c>
      <c r="Z3049" t="s">
        <v>271</v>
      </c>
      <c r="AA3049">
        <f t="shared" si="47"/>
        <v>1</v>
      </c>
    </row>
    <row r="3050" spans="1:27" x14ac:dyDescent="0.2">
      <c r="A3050">
        <v>383</v>
      </c>
      <c r="B3050" s="1" t="s">
        <v>8503</v>
      </c>
      <c r="C3050" t="s">
        <v>284</v>
      </c>
      <c r="D3050" s="9" t="s">
        <v>8504</v>
      </c>
      <c r="E3050" s="9"/>
      <c r="F3050" s="9" t="s">
        <v>532</v>
      </c>
      <c r="G3050" s="10">
        <v>12</v>
      </c>
      <c r="H3050" s="10" t="s">
        <v>536</v>
      </c>
      <c r="I3050" s="10">
        <v>1946</v>
      </c>
      <c r="J3050" s="11" t="s">
        <v>8505</v>
      </c>
      <c r="K3050" s="12"/>
      <c r="L3050" s="13" t="s">
        <v>8506</v>
      </c>
      <c r="M3050" t="s">
        <v>753</v>
      </c>
      <c r="S3050" s="9"/>
      <c r="T3050">
        <v>2</v>
      </c>
      <c r="U3050" s="208" t="s">
        <v>18174</v>
      </c>
      <c r="V3050" s="14">
        <v>0</v>
      </c>
      <c r="W3050" s="14">
        <v>1</v>
      </c>
      <c r="X3050" s="109" t="s">
        <v>294</v>
      </c>
      <c r="Y3050" t="s">
        <v>3625</v>
      </c>
      <c r="Z3050" t="s">
        <v>271</v>
      </c>
      <c r="AA3050">
        <f t="shared" si="47"/>
        <v>6</v>
      </c>
    </row>
    <row r="3051" spans="1:27" x14ac:dyDescent="0.2">
      <c r="A3051">
        <v>2587</v>
      </c>
      <c r="B3051" s="1" t="s">
        <v>9253</v>
      </c>
      <c r="C3051" t="s">
        <v>2534</v>
      </c>
      <c r="D3051" s="9" t="s">
        <v>3625</v>
      </c>
      <c r="E3051" s="9" t="s">
        <v>259</v>
      </c>
      <c r="F3051" s="9" t="s">
        <v>532</v>
      </c>
      <c r="G3051" s="10">
        <v>12</v>
      </c>
      <c r="H3051" s="10" t="s">
        <v>536</v>
      </c>
      <c r="I3051" s="10">
        <v>1946</v>
      </c>
      <c r="J3051" s="11" t="s">
        <v>8505</v>
      </c>
      <c r="K3051" s="12"/>
      <c r="L3051" s="13" t="s">
        <v>9254</v>
      </c>
      <c r="M3051" t="s">
        <v>753</v>
      </c>
      <c r="S3051" s="9"/>
      <c r="T3051">
        <v>2</v>
      </c>
      <c r="U3051" s="208" t="s">
        <v>18174</v>
      </c>
      <c r="V3051" s="14">
        <v>0</v>
      </c>
      <c r="W3051" s="14">
        <v>1</v>
      </c>
      <c r="X3051" s="109" t="s">
        <v>294</v>
      </c>
      <c r="Y3051" t="s">
        <v>3625</v>
      </c>
      <c r="Z3051" t="s">
        <v>271</v>
      </c>
      <c r="AA3051">
        <f t="shared" si="47"/>
        <v>1</v>
      </c>
    </row>
    <row r="3052" spans="1:27" x14ac:dyDescent="0.2">
      <c r="A3052">
        <v>2639</v>
      </c>
      <c r="B3052" s="1" t="s">
        <v>9354</v>
      </c>
      <c r="C3052" t="s">
        <v>1027</v>
      </c>
      <c r="D3052" s="9">
        <v>305</v>
      </c>
      <c r="E3052" s="9" t="s">
        <v>259</v>
      </c>
      <c r="F3052" s="9" t="s">
        <v>1416</v>
      </c>
      <c r="G3052" s="10">
        <v>14</v>
      </c>
      <c r="H3052" s="10" t="s">
        <v>536</v>
      </c>
      <c r="I3052" s="10">
        <v>1946</v>
      </c>
      <c r="J3052" s="11" t="s">
        <v>9256</v>
      </c>
      <c r="K3052" s="12" t="s">
        <v>237</v>
      </c>
      <c r="L3052" s="13" t="s">
        <v>8087</v>
      </c>
      <c r="M3052" t="s">
        <v>290</v>
      </c>
      <c r="N3052" t="s">
        <v>291</v>
      </c>
      <c r="O3052" t="s">
        <v>292</v>
      </c>
      <c r="S3052" s="9"/>
      <c r="T3052">
        <v>2</v>
      </c>
      <c r="U3052" s="208" t="s">
        <v>18174</v>
      </c>
      <c r="V3052" s="14">
        <v>0</v>
      </c>
      <c r="W3052" s="14">
        <v>1</v>
      </c>
      <c r="X3052" s="109" t="s">
        <v>270</v>
      </c>
      <c r="Y3052">
        <v>305</v>
      </c>
      <c r="Z3052" t="s">
        <v>271</v>
      </c>
      <c r="AA3052">
        <f t="shared" si="47"/>
        <v>1</v>
      </c>
    </row>
    <row r="3053" spans="1:27" x14ac:dyDescent="0.2">
      <c r="A3053">
        <v>7422</v>
      </c>
      <c r="B3053" s="1" t="s">
        <v>9264</v>
      </c>
      <c r="C3053" t="s">
        <v>1027</v>
      </c>
      <c r="D3053" s="9" t="s">
        <v>1242</v>
      </c>
      <c r="E3053" s="9" t="s">
        <v>259</v>
      </c>
      <c r="F3053" s="9" t="s">
        <v>532</v>
      </c>
      <c r="G3053" s="10">
        <v>14</v>
      </c>
      <c r="H3053" s="10" t="s">
        <v>536</v>
      </c>
      <c r="I3053" s="10">
        <v>1946</v>
      </c>
      <c r="J3053" s="11" t="s">
        <v>9256</v>
      </c>
      <c r="K3053" s="12" t="s">
        <v>237</v>
      </c>
      <c r="L3053" s="13" t="s">
        <v>8842</v>
      </c>
      <c r="M3053" t="s">
        <v>290</v>
      </c>
      <c r="N3053" t="s">
        <v>291</v>
      </c>
      <c r="O3053" t="s">
        <v>480</v>
      </c>
      <c r="S3053" s="9"/>
      <c r="T3053">
        <v>2</v>
      </c>
      <c r="U3053" s="208" t="s">
        <v>18174</v>
      </c>
      <c r="V3053" s="14">
        <v>0</v>
      </c>
      <c r="W3053" s="14">
        <v>0</v>
      </c>
      <c r="X3053" s="109" t="s">
        <v>294</v>
      </c>
      <c r="Y3053" t="s">
        <v>1242</v>
      </c>
      <c r="Z3053" t="s">
        <v>271</v>
      </c>
      <c r="AA3053">
        <f t="shared" si="47"/>
        <v>1</v>
      </c>
    </row>
    <row r="3054" spans="1:27" x14ac:dyDescent="0.2">
      <c r="A3054">
        <v>937</v>
      </c>
      <c r="B3054" s="1" t="s">
        <v>9259</v>
      </c>
      <c r="C3054" t="s">
        <v>1523</v>
      </c>
      <c r="D3054" s="9" t="s">
        <v>2257</v>
      </c>
      <c r="E3054" s="9"/>
      <c r="F3054" s="9"/>
      <c r="G3054" s="10">
        <v>14</v>
      </c>
      <c r="H3054" s="10" t="s">
        <v>536</v>
      </c>
      <c r="I3054" s="10">
        <v>1946</v>
      </c>
      <c r="J3054" s="11" t="s">
        <v>9256</v>
      </c>
      <c r="K3054" s="12"/>
      <c r="L3054" s="13" t="s">
        <v>9257</v>
      </c>
      <c r="M3054" t="s">
        <v>753</v>
      </c>
      <c r="S3054" s="9"/>
      <c r="T3054">
        <v>2</v>
      </c>
      <c r="U3054" s="208" t="s">
        <v>18174</v>
      </c>
      <c r="V3054" s="14">
        <v>0</v>
      </c>
      <c r="W3054" s="14">
        <v>1</v>
      </c>
      <c r="X3054" s="109" t="s">
        <v>270</v>
      </c>
      <c r="Y3054">
        <v>256</v>
      </c>
      <c r="Z3054" t="s">
        <v>505</v>
      </c>
      <c r="AA3054">
        <f t="shared" si="47"/>
        <v>2</v>
      </c>
    </row>
    <row r="3055" spans="1:27" x14ac:dyDescent="0.2">
      <c r="A3055">
        <v>778</v>
      </c>
      <c r="B3055" s="1" t="s">
        <v>9255</v>
      </c>
      <c r="C3055" t="s">
        <v>1027</v>
      </c>
      <c r="D3055" s="9" t="s">
        <v>18152</v>
      </c>
      <c r="E3055" s="9"/>
      <c r="F3055" s="9"/>
      <c r="G3055" s="10">
        <v>14</v>
      </c>
      <c r="H3055" s="10" t="s">
        <v>536</v>
      </c>
      <c r="I3055" s="10">
        <v>1946</v>
      </c>
      <c r="J3055" s="11" t="s">
        <v>9256</v>
      </c>
      <c r="K3055" s="12"/>
      <c r="L3055" s="13" t="s">
        <v>18153</v>
      </c>
      <c r="M3055" t="s">
        <v>753</v>
      </c>
      <c r="S3055" s="9"/>
      <c r="T3055">
        <v>2</v>
      </c>
      <c r="U3055" s="208" t="s">
        <v>18174</v>
      </c>
      <c r="V3055" s="14">
        <v>0</v>
      </c>
      <c r="W3055" s="14">
        <v>1</v>
      </c>
      <c r="X3055" s="109" t="e">
        <v>#N/A</v>
      </c>
      <c r="Y3055" t="s">
        <v>9258</v>
      </c>
      <c r="Z3055" t="s">
        <v>1419</v>
      </c>
      <c r="AA3055">
        <f t="shared" si="47"/>
        <v>4</v>
      </c>
    </row>
    <row r="3056" spans="1:27" x14ac:dyDescent="0.2">
      <c r="A3056">
        <v>5121</v>
      </c>
      <c r="B3056" s="1" t="s">
        <v>9260</v>
      </c>
      <c r="C3056" t="s">
        <v>3985</v>
      </c>
      <c r="D3056" s="9" t="s">
        <v>4624</v>
      </c>
      <c r="E3056" s="9"/>
      <c r="F3056" s="9"/>
      <c r="G3056" s="10">
        <v>14</v>
      </c>
      <c r="H3056" s="10" t="s">
        <v>536</v>
      </c>
      <c r="I3056" s="10">
        <v>1946</v>
      </c>
      <c r="J3056" s="11" t="s">
        <v>9256</v>
      </c>
      <c r="K3056" s="12"/>
      <c r="L3056" s="13" t="s">
        <v>9261</v>
      </c>
      <c r="M3056" t="s">
        <v>753</v>
      </c>
      <c r="S3056" s="9"/>
      <c r="T3056">
        <v>2</v>
      </c>
      <c r="U3056" s="208" t="s">
        <v>18174</v>
      </c>
      <c r="V3056" s="14">
        <v>0</v>
      </c>
      <c r="W3056" s="14">
        <v>1</v>
      </c>
      <c r="X3056" s="109" t="s">
        <v>270</v>
      </c>
      <c r="Y3056">
        <v>162</v>
      </c>
      <c r="Z3056" t="s">
        <v>18167</v>
      </c>
      <c r="AA3056">
        <f t="shared" si="47"/>
        <v>2</v>
      </c>
    </row>
    <row r="3057" spans="1:27" x14ac:dyDescent="0.2">
      <c r="A3057">
        <v>3780</v>
      </c>
      <c r="B3057" s="1" t="s">
        <v>8843</v>
      </c>
      <c r="C3057" t="s">
        <v>1798</v>
      </c>
      <c r="D3057" s="9">
        <v>680</v>
      </c>
      <c r="E3057" s="9"/>
      <c r="F3057" s="9"/>
      <c r="G3057" s="10">
        <v>14</v>
      </c>
      <c r="H3057" s="10" t="s">
        <v>536</v>
      </c>
      <c r="I3057" s="10">
        <v>1946</v>
      </c>
      <c r="J3057" s="11" t="s">
        <v>9256</v>
      </c>
      <c r="K3057" s="12"/>
      <c r="L3057" s="13" t="s">
        <v>9352</v>
      </c>
      <c r="M3057" t="s">
        <v>753</v>
      </c>
      <c r="S3057" s="9"/>
      <c r="T3057">
        <v>2</v>
      </c>
      <c r="U3057" s="208" t="s">
        <v>18174</v>
      </c>
      <c r="V3057" s="14">
        <v>0</v>
      </c>
      <c r="W3057" s="14">
        <v>1</v>
      </c>
      <c r="X3057" s="109" t="s">
        <v>270</v>
      </c>
      <c r="Y3057">
        <v>680</v>
      </c>
      <c r="Z3057" t="s">
        <v>271</v>
      </c>
      <c r="AA3057">
        <f t="shared" si="47"/>
        <v>1</v>
      </c>
    </row>
    <row r="3058" spans="1:27" x14ac:dyDescent="0.2">
      <c r="A3058">
        <v>1889</v>
      </c>
      <c r="B3058" s="1" t="s">
        <v>9263</v>
      </c>
      <c r="C3058" t="s">
        <v>1798</v>
      </c>
      <c r="D3058" s="9" t="s">
        <v>1047</v>
      </c>
      <c r="E3058" s="9" t="s">
        <v>275</v>
      </c>
      <c r="F3058" s="9" t="s">
        <v>260</v>
      </c>
      <c r="G3058" s="10">
        <v>14</v>
      </c>
      <c r="H3058" s="10" t="s">
        <v>536</v>
      </c>
      <c r="I3058" s="10">
        <v>1946</v>
      </c>
      <c r="J3058" s="11" t="s">
        <v>9256</v>
      </c>
      <c r="K3058" s="12"/>
      <c r="L3058" s="13" t="s">
        <v>9257</v>
      </c>
      <c r="M3058" t="s">
        <v>753</v>
      </c>
      <c r="S3058" s="9"/>
      <c r="T3058">
        <v>2</v>
      </c>
      <c r="U3058" s="208" t="s">
        <v>18174</v>
      </c>
      <c r="V3058" s="14">
        <v>0</v>
      </c>
      <c r="W3058" s="14">
        <v>1</v>
      </c>
      <c r="X3058" s="109" t="s">
        <v>270</v>
      </c>
      <c r="Y3058" t="s">
        <v>1047</v>
      </c>
      <c r="Z3058" t="s">
        <v>271</v>
      </c>
      <c r="AA3058">
        <f t="shared" si="47"/>
        <v>1</v>
      </c>
    </row>
    <row r="3059" spans="1:27" x14ac:dyDescent="0.2">
      <c r="A3059">
        <v>1734</v>
      </c>
      <c r="B3059" s="1" t="s">
        <v>9262</v>
      </c>
      <c r="C3059" t="s">
        <v>1798</v>
      </c>
      <c r="D3059" s="9" t="s">
        <v>1232</v>
      </c>
      <c r="E3059" s="9" t="s">
        <v>876</v>
      </c>
      <c r="F3059" s="9" t="s">
        <v>260</v>
      </c>
      <c r="G3059" s="10">
        <v>14</v>
      </c>
      <c r="H3059" s="10" t="s">
        <v>536</v>
      </c>
      <c r="I3059" s="10">
        <v>1946</v>
      </c>
      <c r="J3059" s="11" t="s">
        <v>9256</v>
      </c>
      <c r="K3059" s="12"/>
      <c r="L3059" s="13" t="s">
        <v>9257</v>
      </c>
      <c r="M3059" t="s">
        <v>753</v>
      </c>
      <c r="S3059" s="9"/>
      <c r="T3059">
        <v>2</v>
      </c>
      <c r="U3059" s="208" t="s">
        <v>18174</v>
      </c>
      <c r="V3059" s="14">
        <v>0</v>
      </c>
      <c r="W3059" s="14">
        <v>1</v>
      </c>
      <c r="X3059" s="109" t="e">
        <v>#N/A</v>
      </c>
      <c r="Y3059" t="s">
        <v>1232</v>
      </c>
      <c r="Z3059" t="s">
        <v>271</v>
      </c>
      <c r="AA3059">
        <f t="shared" si="47"/>
        <v>1</v>
      </c>
    </row>
    <row r="3060" spans="1:27" x14ac:dyDescent="0.2">
      <c r="A3060">
        <v>4707</v>
      </c>
      <c r="B3060" s="1" t="s">
        <v>8088</v>
      </c>
      <c r="C3060" t="s">
        <v>1027</v>
      </c>
      <c r="D3060" s="9">
        <v>110</v>
      </c>
      <c r="E3060" s="9" t="s">
        <v>876</v>
      </c>
      <c r="F3060" s="9" t="s">
        <v>1416</v>
      </c>
      <c r="G3060" s="10">
        <v>14</v>
      </c>
      <c r="H3060" s="10" t="s">
        <v>536</v>
      </c>
      <c r="I3060" s="10">
        <v>1946</v>
      </c>
      <c r="J3060" s="11" t="s">
        <v>9256</v>
      </c>
      <c r="K3060" s="12"/>
      <c r="L3060" s="13" t="s">
        <v>9257</v>
      </c>
      <c r="M3060" t="s">
        <v>753</v>
      </c>
      <c r="S3060" s="9"/>
      <c r="T3060">
        <v>2</v>
      </c>
      <c r="U3060" s="208" t="s">
        <v>18174</v>
      </c>
      <c r="V3060" s="14">
        <v>0</v>
      </c>
      <c r="W3060" s="14">
        <v>1</v>
      </c>
      <c r="X3060" s="109" t="s">
        <v>270</v>
      </c>
      <c r="Y3060">
        <v>110</v>
      </c>
      <c r="Z3060" t="s">
        <v>1419</v>
      </c>
      <c r="AA3060">
        <f t="shared" si="47"/>
        <v>1</v>
      </c>
    </row>
    <row r="3061" spans="1:27" x14ac:dyDescent="0.2">
      <c r="A3061">
        <v>6406</v>
      </c>
      <c r="B3061" s="1" t="s">
        <v>8089</v>
      </c>
      <c r="C3061" t="s">
        <v>1027</v>
      </c>
      <c r="D3061" s="9">
        <v>84</v>
      </c>
      <c r="E3061" s="9" t="s">
        <v>876</v>
      </c>
      <c r="F3061" s="9" t="s">
        <v>1416</v>
      </c>
      <c r="G3061" s="10">
        <v>14</v>
      </c>
      <c r="H3061" s="10" t="s">
        <v>536</v>
      </c>
      <c r="I3061" s="10">
        <v>1946</v>
      </c>
      <c r="J3061" s="11" t="s">
        <v>9256</v>
      </c>
      <c r="K3061" s="12"/>
      <c r="L3061" s="13" t="s">
        <v>9257</v>
      </c>
      <c r="M3061" t="s">
        <v>753</v>
      </c>
      <c r="S3061" s="9"/>
      <c r="T3061">
        <v>2</v>
      </c>
      <c r="U3061" s="208" t="s">
        <v>18174</v>
      </c>
      <c r="V3061" s="14">
        <v>0</v>
      </c>
      <c r="W3061" s="14">
        <v>1</v>
      </c>
      <c r="X3061" s="109" t="s">
        <v>270</v>
      </c>
      <c r="Y3061">
        <v>84</v>
      </c>
      <c r="Z3061" t="s">
        <v>1419</v>
      </c>
      <c r="AA3061">
        <f t="shared" si="47"/>
        <v>1</v>
      </c>
    </row>
    <row r="3062" spans="1:27" x14ac:dyDescent="0.2">
      <c r="A3062">
        <v>7645</v>
      </c>
      <c r="B3062" s="1" t="s">
        <v>9353</v>
      </c>
      <c r="C3062" t="s">
        <v>2534</v>
      </c>
      <c r="D3062" s="9">
        <v>600</v>
      </c>
      <c r="E3062" s="9"/>
      <c r="F3062" s="9"/>
      <c r="G3062" s="10">
        <v>14</v>
      </c>
      <c r="H3062" s="10" t="s">
        <v>536</v>
      </c>
      <c r="I3062" s="10">
        <v>1946</v>
      </c>
      <c r="J3062" s="11" t="s">
        <v>9256</v>
      </c>
      <c r="K3062" s="12"/>
      <c r="L3062" s="13" t="s">
        <v>9257</v>
      </c>
      <c r="M3062" t="s">
        <v>753</v>
      </c>
      <c r="S3062" s="9"/>
      <c r="T3062">
        <v>2</v>
      </c>
      <c r="U3062" s="208" t="s">
        <v>18174</v>
      </c>
      <c r="V3062" s="14">
        <v>0</v>
      </c>
      <c r="W3062" s="14">
        <v>1</v>
      </c>
      <c r="X3062" s="109" t="s">
        <v>270</v>
      </c>
      <c r="Y3062">
        <v>600</v>
      </c>
      <c r="Z3062" t="s">
        <v>271</v>
      </c>
      <c r="AA3062">
        <f t="shared" si="47"/>
        <v>1</v>
      </c>
    </row>
    <row r="3063" spans="1:27" x14ac:dyDescent="0.2">
      <c r="A3063">
        <v>2678</v>
      </c>
      <c r="B3063" s="1" t="s">
        <v>8090</v>
      </c>
      <c r="C3063" t="s">
        <v>2040</v>
      </c>
      <c r="D3063" s="9" t="s">
        <v>8091</v>
      </c>
      <c r="E3063" s="9" t="s">
        <v>259</v>
      </c>
      <c r="F3063" s="9" t="s">
        <v>532</v>
      </c>
      <c r="G3063" s="10">
        <v>18</v>
      </c>
      <c r="H3063" s="10" t="s">
        <v>536</v>
      </c>
      <c r="I3063" s="10">
        <v>1946</v>
      </c>
      <c r="J3063" s="11" t="s">
        <v>8092</v>
      </c>
      <c r="K3063" s="12" t="s">
        <v>237</v>
      </c>
      <c r="L3063" s="13" t="s">
        <v>8782</v>
      </c>
      <c r="M3063" t="s">
        <v>290</v>
      </c>
      <c r="N3063" t="s">
        <v>291</v>
      </c>
      <c r="O3063" t="s">
        <v>498</v>
      </c>
      <c r="S3063" s="9"/>
      <c r="T3063">
        <v>2</v>
      </c>
      <c r="U3063" s="208" t="s">
        <v>18174</v>
      </c>
      <c r="V3063" s="14">
        <v>0</v>
      </c>
      <c r="W3063" s="14">
        <v>0</v>
      </c>
      <c r="X3063" s="109" t="s">
        <v>294</v>
      </c>
      <c r="Y3063" t="s">
        <v>4636</v>
      </c>
      <c r="Z3063" t="s">
        <v>3085</v>
      </c>
      <c r="AA3063">
        <f t="shared" si="47"/>
        <v>3</v>
      </c>
    </row>
    <row r="3064" spans="1:27" x14ac:dyDescent="0.2">
      <c r="A3064">
        <v>2146</v>
      </c>
      <c r="B3064" s="1" t="s">
        <v>8783</v>
      </c>
      <c r="C3064" t="s">
        <v>2221</v>
      </c>
      <c r="D3064" s="9" t="s">
        <v>9319</v>
      </c>
      <c r="E3064" s="9"/>
      <c r="F3064" s="9" t="s">
        <v>532</v>
      </c>
      <c r="G3064" s="10">
        <v>19</v>
      </c>
      <c r="H3064" s="10" t="s">
        <v>536</v>
      </c>
      <c r="I3064" s="10">
        <v>1946</v>
      </c>
      <c r="J3064" s="11" t="s">
        <v>8784</v>
      </c>
      <c r="K3064" s="12" t="s">
        <v>237</v>
      </c>
      <c r="L3064" s="13" t="s">
        <v>8094</v>
      </c>
      <c r="M3064" t="s">
        <v>290</v>
      </c>
      <c r="N3064" t="s">
        <v>291</v>
      </c>
      <c r="O3064" t="s">
        <v>480</v>
      </c>
      <c r="S3064" s="9"/>
      <c r="T3064">
        <v>2</v>
      </c>
      <c r="U3064" s="208" t="s">
        <v>18174</v>
      </c>
      <c r="V3064" s="14">
        <v>0</v>
      </c>
      <c r="W3064" s="14">
        <v>1</v>
      </c>
      <c r="X3064" s="109" t="s">
        <v>294</v>
      </c>
      <c r="Y3064" t="s">
        <v>3929</v>
      </c>
      <c r="Z3064" t="s">
        <v>505</v>
      </c>
      <c r="AA3064">
        <f t="shared" si="47"/>
        <v>3</v>
      </c>
    </row>
    <row r="3065" spans="1:27" x14ac:dyDescent="0.2">
      <c r="A3065">
        <v>1935</v>
      </c>
      <c r="B3065" s="1" t="s">
        <v>8095</v>
      </c>
      <c r="C3065" t="s">
        <v>507</v>
      </c>
      <c r="D3065" s="9" t="s">
        <v>8096</v>
      </c>
      <c r="E3065" s="9" t="s">
        <v>259</v>
      </c>
      <c r="F3065" s="9" t="s">
        <v>721</v>
      </c>
      <c r="G3065" s="10">
        <v>20</v>
      </c>
      <c r="H3065" s="10" t="s">
        <v>536</v>
      </c>
      <c r="I3065" s="10">
        <v>1946</v>
      </c>
      <c r="J3065" s="11" t="s">
        <v>8097</v>
      </c>
      <c r="K3065" s="12"/>
      <c r="L3065" s="13" t="s">
        <v>8098</v>
      </c>
      <c r="M3065" t="s">
        <v>753</v>
      </c>
      <c r="S3065" s="9"/>
      <c r="T3065">
        <v>2</v>
      </c>
      <c r="U3065" s="208" t="s">
        <v>18174</v>
      </c>
      <c r="V3065" s="14">
        <v>0</v>
      </c>
      <c r="W3065" s="14">
        <v>1</v>
      </c>
      <c r="X3065" s="109" t="s">
        <v>270</v>
      </c>
      <c r="Y3065">
        <v>109</v>
      </c>
      <c r="Z3065" t="s">
        <v>18167</v>
      </c>
      <c r="AA3065">
        <f t="shared" si="47"/>
        <v>3</v>
      </c>
    </row>
    <row r="3066" spans="1:27" x14ac:dyDescent="0.2">
      <c r="A3066">
        <v>2923</v>
      </c>
      <c r="B3066" s="1" t="s">
        <v>8101</v>
      </c>
      <c r="C3066" t="s">
        <v>1027</v>
      </c>
      <c r="D3066" s="9">
        <v>211</v>
      </c>
      <c r="E3066" s="9" t="s">
        <v>876</v>
      </c>
      <c r="F3066" s="9" t="s">
        <v>1416</v>
      </c>
      <c r="G3066" s="10">
        <v>20</v>
      </c>
      <c r="H3066" s="10" t="s">
        <v>536</v>
      </c>
      <c r="I3066" s="10">
        <v>1946</v>
      </c>
      <c r="J3066" s="11" t="s">
        <v>8097</v>
      </c>
      <c r="K3066" s="12"/>
      <c r="L3066" s="13" t="s">
        <v>8852</v>
      </c>
      <c r="M3066" t="s">
        <v>753</v>
      </c>
      <c r="S3066" s="9"/>
      <c r="T3066">
        <v>2</v>
      </c>
      <c r="U3066" s="208" t="s">
        <v>18174</v>
      </c>
      <c r="V3066" s="14">
        <v>0</v>
      </c>
      <c r="W3066" s="14">
        <v>1</v>
      </c>
      <c r="X3066" s="109" t="s">
        <v>270</v>
      </c>
      <c r="Y3066">
        <v>211</v>
      </c>
      <c r="Z3066" t="s">
        <v>1419</v>
      </c>
      <c r="AA3066">
        <f t="shared" si="47"/>
        <v>1</v>
      </c>
    </row>
    <row r="3067" spans="1:27" x14ac:dyDescent="0.2">
      <c r="A3067">
        <v>4416</v>
      </c>
      <c r="B3067" s="1" t="s">
        <v>8099</v>
      </c>
      <c r="C3067" t="s">
        <v>1798</v>
      </c>
      <c r="D3067" s="9" t="s">
        <v>1047</v>
      </c>
      <c r="E3067" s="9" t="s">
        <v>7061</v>
      </c>
      <c r="F3067" s="9" t="s">
        <v>260</v>
      </c>
      <c r="G3067" s="10">
        <v>20</v>
      </c>
      <c r="H3067" s="10" t="s">
        <v>536</v>
      </c>
      <c r="I3067" s="10">
        <v>1946</v>
      </c>
      <c r="J3067" s="11" t="s">
        <v>8097</v>
      </c>
      <c r="K3067" s="12"/>
      <c r="L3067" s="13" t="s">
        <v>8100</v>
      </c>
      <c r="M3067" t="s">
        <v>781</v>
      </c>
      <c r="S3067" s="9"/>
      <c r="T3067">
        <v>2</v>
      </c>
      <c r="U3067" s="208" t="s">
        <v>18174</v>
      </c>
      <c r="V3067" s="14">
        <v>0</v>
      </c>
      <c r="W3067" s="14">
        <v>1</v>
      </c>
      <c r="X3067" s="109" t="s">
        <v>270</v>
      </c>
      <c r="Y3067" t="s">
        <v>1047</v>
      </c>
      <c r="Z3067" t="s">
        <v>271</v>
      </c>
      <c r="AA3067">
        <f t="shared" si="47"/>
        <v>1</v>
      </c>
    </row>
    <row r="3068" spans="1:27" x14ac:dyDescent="0.2">
      <c r="A3068">
        <v>2432</v>
      </c>
      <c r="B3068" s="1" t="s">
        <v>8853</v>
      </c>
      <c r="C3068" t="s">
        <v>1027</v>
      </c>
      <c r="D3068" s="9" t="s">
        <v>8854</v>
      </c>
      <c r="E3068" s="9"/>
      <c r="F3068" s="9"/>
      <c r="G3068" s="10">
        <v>21</v>
      </c>
      <c r="H3068" s="10" t="s">
        <v>536</v>
      </c>
      <c r="I3068" s="10">
        <v>1946</v>
      </c>
      <c r="J3068" s="11" t="s">
        <v>8855</v>
      </c>
      <c r="K3068" s="12" t="s">
        <v>415</v>
      </c>
      <c r="L3068" s="13" t="s">
        <v>8856</v>
      </c>
      <c r="M3068" t="s">
        <v>290</v>
      </c>
      <c r="N3068" t="s">
        <v>291</v>
      </c>
      <c r="O3068" t="s">
        <v>5429</v>
      </c>
      <c r="S3068" s="9"/>
      <c r="T3068">
        <v>2</v>
      </c>
      <c r="U3068" s="208" t="s">
        <v>18174</v>
      </c>
      <c r="V3068" s="14">
        <v>0</v>
      </c>
      <c r="W3068" s="14">
        <v>1</v>
      </c>
      <c r="X3068" s="109" t="s">
        <v>294</v>
      </c>
      <c r="Y3068" t="s">
        <v>8857</v>
      </c>
      <c r="Z3068" t="s">
        <v>1419</v>
      </c>
      <c r="AA3068">
        <f t="shared" si="47"/>
        <v>3</v>
      </c>
    </row>
    <row r="3069" spans="1:27" x14ac:dyDescent="0.2">
      <c r="A3069">
        <v>7564</v>
      </c>
      <c r="B3069" s="1" t="s">
        <v>8858</v>
      </c>
      <c r="C3069" t="s">
        <v>5967</v>
      </c>
      <c r="D3069" s="9">
        <v>544</v>
      </c>
      <c r="E3069" s="9"/>
      <c r="F3069" s="9"/>
      <c r="G3069" s="10">
        <v>22</v>
      </c>
      <c r="H3069" s="10" t="s">
        <v>536</v>
      </c>
      <c r="I3069" s="10">
        <v>1946</v>
      </c>
      <c r="J3069" s="11" t="s">
        <v>8859</v>
      </c>
      <c r="K3069" s="12"/>
      <c r="L3069" s="13" t="s">
        <v>8860</v>
      </c>
      <c r="M3069" t="s">
        <v>753</v>
      </c>
      <c r="S3069" s="9"/>
      <c r="T3069">
        <v>2</v>
      </c>
      <c r="U3069" s="208" t="s">
        <v>18174</v>
      </c>
      <c r="V3069" s="14">
        <v>0</v>
      </c>
      <c r="W3069" s="14">
        <v>1</v>
      </c>
      <c r="X3069" s="109" t="s">
        <v>270</v>
      </c>
      <c r="Y3069">
        <v>544</v>
      </c>
      <c r="Z3069" t="s">
        <v>271</v>
      </c>
      <c r="AA3069">
        <f t="shared" si="47"/>
        <v>1</v>
      </c>
    </row>
    <row r="3070" spans="1:27" x14ac:dyDescent="0.2">
      <c r="A3070">
        <v>1632</v>
      </c>
      <c r="B3070" s="1" t="s">
        <v>8865</v>
      </c>
      <c r="C3070" t="s">
        <v>3985</v>
      </c>
      <c r="D3070" s="9" t="s">
        <v>7149</v>
      </c>
      <c r="E3070" s="9" t="s">
        <v>259</v>
      </c>
      <c r="F3070" s="9" t="s">
        <v>721</v>
      </c>
      <c r="G3070" s="10">
        <v>25</v>
      </c>
      <c r="H3070" s="10" t="s">
        <v>536</v>
      </c>
      <c r="I3070" s="10">
        <v>1946</v>
      </c>
      <c r="J3070" s="11" t="s">
        <v>8863</v>
      </c>
      <c r="K3070" s="12" t="s">
        <v>237</v>
      </c>
      <c r="L3070" s="13" t="s">
        <v>9198</v>
      </c>
      <c r="M3070" t="s">
        <v>290</v>
      </c>
      <c r="N3070" t="s">
        <v>291</v>
      </c>
      <c r="O3070" t="s">
        <v>498</v>
      </c>
      <c r="S3070" s="9"/>
      <c r="T3070">
        <v>2</v>
      </c>
      <c r="U3070" s="208" t="s">
        <v>18174</v>
      </c>
      <c r="V3070" s="14">
        <v>0</v>
      </c>
      <c r="W3070" s="14">
        <v>1</v>
      </c>
      <c r="X3070" s="109" t="s">
        <v>270</v>
      </c>
      <c r="Y3070">
        <v>109</v>
      </c>
      <c r="Z3070" t="s">
        <v>18167</v>
      </c>
      <c r="AA3070">
        <f t="shared" si="47"/>
        <v>2</v>
      </c>
    </row>
    <row r="3071" spans="1:27" x14ac:dyDescent="0.2">
      <c r="A3071">
        <v>2393</v>
      </c>
      <c r="B3071" s="1" t="s">
        <v>9199</v>
      </c>
      <c r="C3071" t="s">
        <v>3985</v>
      </c>
      <c r="D3071" s="9" t="s">
        <v>7149</v>
      </c>
      <c r="E3071" s="9" t="s">
        <v>259</v>
      </c>
      <c r="F3071" s="9" t="s">
        <v>721</v>
      </c>
      <c r="G3071" s="10">
        <v>25</v>
      </c>
      <c r="H3071" s="10" t="s">
        <v>536</v>
      </c>
      <c r="I3071" s="10">
        <v>1946</v>
      </c>
      <c r="J3071" s="11" t="s">
        <v>8863</v>
      </c>
      <c r="K3071" s="12" t="s">
        <v>237</v>
      </c>
      <c r="L3071" s="13" t="s">
        <v>9200</v>
      </c>
      <c r="M3071" t="s">
        <v>290</v>
      </c>
      <c r="N3071" t="s">
        <v>291</v>
      </c>
      <c r="O3071" t="s">
        <v>520</v>
      </c>
      <c r="S3071" s="9"/>
      <c r="T3071">
        <v>2</v>
      </c>
      <c r="U3071" s="208" t="s">
        <v>18174</v>
      </c>
      <c r="V3071" s="14">
        <v>0</v>
      </c>
      <c r="W3071" s="14">
        <v>1</v>
      </c>
      <c r="X3071" s="109" t="s">
        <v>270</v>
      </c>
      <c r="Y3071">
        <v>109</v>
      </c>
      <c r="Z3071" t="s">
        <v>18167</v>
      </c>
      <c r="AA3071">
        <f t="shared" si="47"/>
        <v>2</v>
      </c>
    </row>
    <row r="3072" spans="1:27" x14ac:dyDescent="0.2">
      <c r="A3072">
        <v>416</v>
      </c>
      <c r="B3072" s="1" t="s">
        <v>8861</v>
      </c>
      <c r="C3072" t="s">
        <v>1027</v>
      </c>
      <c r="D3072" s="9" t="s">
        <v>8862</v>
      </c>
      <c r="E3072" s="9" t="s">
        <v>259</v>
      </c>
      <c r="F3072" s="9" t="s">
        <v>532</v>
      </c>
      <c r="G3072" s="10">
        <v>25</v>
      </c>
      <c r="H3072" s="10" t="s">
        <v>536</v>
      </c>
      <c r="I3072" s="10">
        <v>1946</v>
      </c>
      <c r="J3072" s="11" t="s">
        <v>8863</v>
      </c>
      <c r="K3072" s="12"/>
      <c r="L3072" s="13" t="s">
        <v>8864</v>
      </c>
      <c r="M3072" t="s">
        <v>753</v>
      </c>
      <c r="S3072" s="9"/>
      <c r="T3072">
        <v>2</v>
      </c>
      <c r="U3072" s="208" t="s">
        <v>18174</v>
      </c>
      <c r="V3072" s="14">
        <v>0</v>
      </c>
      <c r="W3072" s="14">
        <v>1</v>
      </c>
      <c r="X3072" s="109" t="s">
        <v>294</v>
      </c>
      <c r="Y3072" t="s">
        <v>1242</v>
      </c>
      <c r="Z3072" t="s">
        <v>1419</v>
      </c>
      <c r="AA3072">
        <f t="shared" si="47"/>
        <v>4</v>
      </c>
    </row>
    <row r="3073" spans="1:27" x14ac:dyDescent="0.2">
      <c r="A3073">
        <v>5768</v>
      </c>
      <c r="B3073" s="1" t="s">
        <v>9201</v>
      </c>
      <c r="C3073" t="s">
        <v>5998</v>
      </c>
      <c r="D3073" s="9" t="s">
        <v>4262</v>
      </c>
      <c r="E3073" s="9"/>
      <c r="F3073" s="9"/>
      <c r="G3073" s="10">
        <v>26</v>
      </c>
      <c r="H3073" s="10" t="s">
        <v>536</v>
      </c>
      <c r="I3073" s="10">
        <v>1946</v>
      </c>
      <c r="J3073" s="11" t="s">
        <v>9202</v>
      </c>
      <c r="K3073" s="12" t="s">
        <v>237</v>
      </c>
      <c r="L3073" s="13" t="s">
        <v>9203</v>
      </c>
      <c r="M3073" t="s">
        <v>290</v>
      </c>
      <c r="N3073" t="s">
        <v>291</v>
      </c>
      <c r="O3073" t="s">
        <v>695</v>
      </c>
      <c r="S3073" s="9"/>
      <c r="T3073">
        <v>2</v>
      </c>
      <c r="U3073" s="208" t="s">
        <v>18174</v>
      </c>
      <c r="V3073" s="14">
        <v>0</v>
      </c>
      <c r="W3073" s="14">
        <v>0</v>
      </c>
      <c r="X3073" s="109" t="s">
        <v>294</v>
      </c>
      <c r="Y3073" t="s">
        <v>4262</v>
      </c>
      <c r="Z3073" t="s">
        <v>18167</v>
      </c>
      <c r="AA3073">
        <f t="shared" si="47"/>
        <v>1</v>
      </c>
    </row>
    <row r="3074" spans="1:27" x14ac:dyDescent="0.2">
      <c r="A3074">
        <v>2340</v>
      </c>
      <c r="B3074" s="1" t="s">
        <v>9217</v>
      </c>
      <c r="C3074" t="s">
        <v>284</v>
      </c>
      <c r="D3074" s="9" t="s">
        <v>9218</v>
      </c>
      <c r="E3074" s="9"/>
      <c r="F3074" s="9" t="s">
        <v>532</v>
      </c>
      <c r="G3074" s="10">
        <v>28</v>
      </c>
      <c r="H3074" s="10" t="s">
        <v>536</v>
      </c>
      <c r="I3074" s="10">
        <v>1946</v>
      </c>
      <c r="J3074" s="11" t="s">
        <v>9206</v>
      </c>
      <c r="K3074" s="12"/>
      <c r="L3074" s="13" t="s">
        <v>8878</v>
      </c>
      <c r="M3074" t="s">
        <v>753</v>
      </c>
      <c r="S3074" s="9"/>
      <c r="T3074">
        <v>2</v>
      </c>
      <c r="U3074" s="208" t="s">
        <v>18174</v>
      </c>
      <c r="V3074" s="14">
        <v>0</v>
      </c>
      <c r="W3074" s="14">
        <v>1</v>
      </c>
      <c r="X3074" s="109" t="s">
        <v>294</v>
      </c>
      <c r="Y3074" t="s">
        <v>3625</v>
      </c>
      <c r="Z3074" t="s">
        <v>271</v>
      </c>
      <c r="AA3074">
        <f t="shared" ref="AA3074:AA3137" si="48">LEN(D3074)-LEN(SUBSTITUTE(D3074,"/",""))+1</f>
        <v>4</v>
      </c>
    </row>
    <row r="3075" spans="1:27" x14ac:dyDescent="0.2">
      <c r="A3075">
        <v>588</v>
      </c>
      <c r="B3075" s="1" t="s">
        <v>9214</v>
      </c>
      <c r="C3075" t="s">
        <v>284</v>
      </c>
      <c r="D3075" s="9" t="s">
        <v>9215</v>
      </c>
      <c r="E3075" s="9" t="s">
        <v>259</v>
      </c>
      <c r="F3075" s="9" t="s">
        <v>532</v>
      </c>
      <c r="G3075" s="10">
        <v>28</v>
      </c>
      <c r="H3075" s="10" t="s">
        <v>536</v>
      </c>
      <c r="I3075" s="10">
        <v>1946</v>
      </c>
      <c r="J3075" s="11" t="s">
        <v>9206</v>
      </c>
      <c r="K3075" s="12"/>
      <c r="L3075" s="13" t="s">
        <v>9216</v>
      </c>
      <c r="M3075" t="s">
        <v>753</v>
      </c>
      <c r="S3075" s="9"/>
      <c r="T3075">
        <v>2</v>
      </c>
      <c r="U3075" s="208" t="s">
        <v>18174</v>
      </c>
      <c r="V3075" s="14">
        <v>0</v>
      </c>
      <c r="W3075" s="14">
        <v>1</v>
      </c>
      <c r="X3075" s="109" t="s">
        <v>294</v>
      </c>
      <c r="Y3075" t="s">
        <v>1242</v>
      </c>
      <c r="Z3075" t="s">
        <v>271</v>
      </c>
      <c r="AA3075">
        <f t="shared" si="48"/>
        <v>5</v>
      </c>
    </row>
    <row r="3076" spans="1:27" x14ac:dyDescent="0.2">
      <c r="A3076">
        <v>467</v>
      </c>
      <c r="B3076" s="1" t="s">
        <v>9212</v>
      </c>
      <c r="C3076" t="s">
        <v>284</v>
      </c>
      <c r="D3076" s="9" t="s">
        <v>9213</v>
      </c>
      <c r="E3076" s="9"/>
      <c r="F3076" s="9" t="s">
        <v>532</v>
      </c>
      <c r="G3076" s="10">
        <v>28</v>
      </c>
      <c r="H3076" s="10" t="s">
        <v>536</v>
      </c>
      <c r="I3076" s="10">
        <v>1946</v>
      </c>
      <c r="J3076" s="11" t="s">
        <v>9206</v>
      </c>
      <c r="K3076" s="12"/>
      <c r="L3076" s="13" t="s">
        <v>9207</v>
      </c>
      <c r="M3076" t="s">
        <v>753</v>
      </c>
      <c r="S3076" s="9"/>
      <c r="T3076">
        <v>2</v>
      </c>
      <c r="U3076" s="208" t="s">
        <v>18174</v>
      </c>
      <c r="V3076" s="14">
        <v>0</v>
      </c>
      <c r="W3076" s="14">
        <v>1</v>
      </c>
      <c r="X3076" s="109" t="s">
        <v>294</v>
      </c>
      <c r="Y3076" t="s">
        <v>3929</v>
      </c>
      <c r="Z3076" t="s">
        <v>271</v>
      </c>
      <c r="AA3076">
        <f t="shared" si="48"/>
        <v>5</v>
      </c>
    </row>
    <row r="3077" spans="1:27" x14ac:dyDescent="0.2">
      <c r="A3077">
        <v>1861</v>
      </c>
      <c r="B3077" s="1" t="s">
        <v>8889</v>
      </c>
      <c r="C3077" t="s">
        <v>341</v>
      </c>
      <c r="D3077" s="9" t="s">
        <v>8890</v>
      </c>
      <c r="E3077" s="9"/>
      <c r="F3077" s="9" t="s">
        <v>532</v>
      </c>
      <c r="G3077" s="10">
        <v>28</v>
      </c>
      <c r="H3077" s="10" t="s">
        <v>536</v>
      </c>
      <c r="I3077" s="10">
        <v>1946</v>
      </c>
      <c r="J3077" s="11" t="s">
        <v>9206</v>
      </c>
      <c r="K3077" s="12"/>
      <c r="L3077" s="13" t="s">
        <v>9207</v>
      </c>
      <c r="M3077" t="s">
        <v>753</v>
      </c>
      <c r="S3077" s="9"/>
      <c r="T3077">
        <v>2</v>
      </c>
      <c r="U3077" s="208" t="s">
        <v>18174</v>
      </c>
      <c r="V3077" s="14">
        <v>0</v>
      </c>
      <c r="W3077" s="14">
        <v>1</v>
      </c>
      <c r="X3077" s="109" t="s">
        <v>294</v>
      </c>
      <c r="Y3077" t="s">
        <v>4748</v>
      </c>
      <c r="Z3077" t="s">
        <v>271</v>
      </c>
      <c r="AA3077">
        <f t="shared" si="48"/>
        <v>2</v>
      </c>
    </row>
    <row r="3078" spans="1:27" x14ac:dyDescent="0.2">
      <c r="A3078">
        <v>7533</v>
      </c>
      <c r="B3078" s="1" t="s">
        <v>9291</v>
      </c>
      <c r="C3078" t="s">
        <v>284</v>
      </c>
      <c r="D3078" s="9" t="s">
        <v>4822</v>
      </c>
      <c r="E3078" s="9"/>
      <c r="F3078" s="9" t="s">
        <v>532</v>
      </c>
      <c r="G3078" s="10">
        <v>28</v>
      </c>
      <c r="H3078" s="10" t="s">
        <v>536</v>
      </c>
      <c r="I3078" s="10">
        <v>1946</v>
      </c>
      <c r="J3078" s="11" t="s">
        <v>9206</v>
      </c>
      <c r="K3078" s="12"/>
      <c r="L3078" s="13" t="s">
        <v>9207</v>
      </c>
      <c r="M3078" t="s">
        <v>753</v>
      </c>
      <c r="S3078" s="9"/>
      <c r="T3078">
        <v>2</v>
      </c>
      <c r="U3078" s="208" t="s">
        <v>18174</v>
      </c>
      <c r="V3078" s="14">
        <v>0</v>
      </c>
      <c r="W3078" s="14">
        <v>1</v>
      </c>
      <c r="X3078" s="109" t="s">
        <v>294</v>
      </c>
      <c r="Y3078" t="s">
        <v>3625</v>
      </c>
      <c r="Z3078" t="s">
        <v>271</v>
      </c>
      <c r="AA3078">
        <f t="shared" si="48"/>
        <v>2</v>
      </c>
    </row>
    <row r="3079" spans="1:27" x14ac:dyDescent="0.2">
      <c r="A3079">
        <v>6</v>
      </c>
      <c r="B3079" s="1" t="s">
        <v>9204</v>
      </c>
      <c r="C3079" t="s">
        <v>341</v>
      </c>
      <c r="D3079" s="9" t="s">
        <v>9205</v>
      </c>
      <c r="E3079" s="9"/>
      <c r="F3079" s="9" t="s">
        <v>532</v>
      </c>
      <c r="G3079" s="10">
        <v>28</v>
      </c>
      <c r="H3079" s="10" t="s">
        <v>536</v>
      </c>
      <c r="I3079" s="10">
        <v>1946</v>
      </c>
      <c r="J3079" s="11" t="s">
        <v>9206</v>
      </c>
      <c r="K3079" s="12"/>
      <c r="L3079" s="13" t="s">
        <v>9207</v>
      </c>
      <c r="M3079" t="s">
        <v>753</v>
      </c>
      <c r="S3079" s="9"/>
      <c r="T3079">
        <v>2</v>
      </c>
      <c r="U3079" s="208" t="s">
        <v>18174</v>
      </c>
      <c r="V3079" s="14">
        <v>0</v>
      </c>
      <c r="W3079" s="14">
        <v>1</v>
      </c>
      <c r="X3079" s="109" t="s">
        <v>294</v>
      </c>
      <c r="Y3079" t="s">
        <v>4748</v>
      </c>
      <c r="Z3079" t="s">
        <v>271</v>
      </c>
      <c r="AA3079">
        <f t="shared" si="48"/>
        <v>8</v>
      </c>
    </row>
    <row r="3080" spans="1:27" x14ac:dyDescent="0.2">
      <c r="A3080">
        <v>285</v>
      </c>
      <c r="B3080" s="1" t="s">
        <v>9297</v>
      </c>
      <c r="C3080" t="s">
        <v>341</v>
      </c>
      <c r="D3080" s="9" t="s">
        <v>7586</v>
      </c>
      <c r="E3080" s="9"/>
      <c r="F3080" s="9"/>
      <c r="G3080" s="10">
        <v>28</v>
      </c>
      <c r="H3080" s="10" t="s">
        <v>536</v>
      </c>
      <c r="I3080" s="10">
        <v>1946</v>
      </c>
      <c r="J3080" s="11" t="s">
        <v>9206</v>
      </c>
      <c r="K3080" s="12"/>
      <c r="L3080" s="13" t="s">
        <v>9207</v>
      </c>
      <c r="M3080" t="s">
        <v>753</v>
      </c>
      <c r="S3080" s="9"/>
      <c r="T3080">
        <v>2</v>
      </c>
      <c r="U3080" s="208" t="s">
        <v>18174</v>
      </c>
      <c r="V3080" s="14">
        <v>0</v>
      </c>
      <c r="W3080" s="14">
        <v>1</v>
      </c>
      <c r="X3080" s="109" t="s">
        <v>270</v>
      </c>
      <c r="Y3080">
        <v>627</v>
      </c>
      <c r="Z3080" t="s">
        <v>271</v>
      </c>
      <c r="AA3080">
        <f t="shared" si="48"/>
        <v>2</v>
      </c>
    </row>
    <row r="3081" spans="1:27" x14ac:dyDescent="0.2">
      <c r="A3081">
        <v>1222</v>
      </c>
      <c r="B3081" s="1" t="s">
        <v>8725</v>
      </c>
      <c r="C3081" t="s">
        <v>341</v>
      </c>
      <c r="D3081" s="9" t="s">
        <v>1842</v>
      </c>
      <c r="E3081" s="9"/>
      <c r="F3081" s="9" t="s">
        <v>532</v>
      </c>
      <c r="G3081" s="10">
        <v>28</v>
      </c>
      <c r="H3081" s="10" t="s">
        <v>536</v>
      </c>
      <c r="I3081" s="10">
        <v>1946</v>
      </c>
      <c r="J3081" s="11" t="s">
        <v>9206</v>
      </c>
      <c r="K3081" s="12"/>
      <c r="L3081" s="13" t="s">
        <v>9207</v>
      </c>
      <c r="M3081" t="s">
        <v>753</v>
      </c>
      <c r="S3081" s="9"/>
      <c r="T3081">
        <v>2</v>
      </c>
      <c r="U3081" s="208" t="s">
        <v>18174</v>
      </c>
      <c r="V3081" s="14">
        <v>0</v>
      </c>
      <c r="W3081" s="14">
        <v>1</v>
      </c>
      <c r="X3081" s="109" t="s">
        <v>294</v>
      </c>
      <c r="Y3081" t="s">
        <v>531</v>
      </c>
      <c r="Z3081" t="s">
        <v>271</v>
      </c>
      <c r="AA3081">
        <f t="shared" si="48"/>
        <v>2</v>
      </c>
    </row>
    <row r="3082" spans="1:27" x14ac:dyDescent="0.2">
      <c r="A3082">
        <v>865</v>
      </c>
      <c r="B3082" s="1" t="s">
        <v>9292</v>
      </c>
      <c r="C3082" t="s">
        <v>284</v>
      </c>
      <c r="D3082" s="9" t="s">
        <v>5819</v>
      </c>
      <c r="E3082" s="9"/>
      <c r="F3082" s="9" t="s">
        <v>532</v>
      </c>
      <c r="G3082" s="10">
        <v>28</v>
      </c>
      <c r="H3082" s="10" t="s">
        <v>536</v>
      </c>
      <c r="I3082" s="10">
        <v>1946</v>
      </c>
      <c r="J3082" s="11" t="s">
        <v>9206</v>
      </c>
      <c r="K3082" s="12"/>
      <c r="L3082" s="13" t="s">
        <v>9207</v>
      </c>
      <c r="M3082" t="s">
        <v>753</v>
      </c>
      <c r="S3082" s="9"/>
      <c r="T3082">
        <v>2</v>
      </c>
      <c r="U3082" s="208" t="s">
        <v>18174</v>
      </c>
      <c r="V3082" s="14">
        <v>0</v>
      </c>
      <c r="W3082" s="14">
        <v>1</v>
      </c>
      <c r="X3082" s="109" t="s">
        <v>294</v>
      </c>
      <c r="Y3082" t="s">
        <v>3625</v>
      </c>
      <c r="Z3082" t="s">
        <v>271</v>
      </c>
      <c r="AA3082">
        <f t="shared" si="48"/>
        <v>2</v>
      </c>
    </row>
    <row r="3083" spans="1:27" x14ac:dyDescent="0.2">
      <c r="A3083">
        <v>5658</v>
      </c>
      <c r="B3083" s="1" t="s">
        <v>9306</v>
      </c>
      <c r="C3083" t="s">
        <v>284</v>
      </c>
      <c r="D3083" s="9" t="s">
        <v>1469</v>
      </c>
      <c r="E3083" s="9"/>
      <c r="F3083" s="9"/>
      <c r="G3083" s="10">
        <v>28</v>
      </c>
      <c r="H3083" s="10" t="s">
        <v>536</v>
      </c>
      <c r="I3083" s="10">
        <v>1946</v>
      </c>
      <c r="J3083" s="11" t="s">
        <v>9206</v>
      </c>
      <c r="K3083" s="12"/>
      <c r="L3083" s="13" t="s">
        <v>9457</v>
      </c>
      <c r="M3083" t="s">
        <v>753</v>
      </c>
      <c r="S3083" s="9"/>
      <c r="T3083">
        <v>2</v>
      </c>
      <c r="U3083" s="208" t="s">
        <v>18174</v>
      </c>
      <c r="V3083" s="14">
        <v>0</v>
      </c>
      <c r="W3083" s="14">
        <v>1</v>
      </c>
      <c r="X3083" s="109" t="s">
        <v>270</v>
      </c>
      <c r="Y3083" t="s">
        <v>1469</v>
      </c>
      <c r="Z3083" t="s">
        <v>271</v>
      </c>
      <c r="AA3083">
        <f t="shared" si="48"/>
        <v>1</v>
      </c>
    </row>
    <row r="3084" spans="1:27" x14ac:dyDescent="0.2">
      <c r="A3084">
        <v>1263</v>
      </c>
      <c r="B3084" s="1" t="s">
        <v>8882</v>
      </c>
      <c r="C3084" t="s">
        <v>284</v>
      </c>
      <c r="D3084" s="9" t="s">
        <v>8883</v>
      </c>
      <c r="E3084" s="9"/>
      <c r="F3084" s="9" t="s">
        <v>532</v>
      </c>
      <c r="G3084" s="10">
        <v>28</v>
      </c>
      <c r="H3084" s="10" t="s">
        <v>536</v>
      </c>
      <c r="I3084" s="10">
        <v>1946</v>
      </c>
      <c r="J3084" s="11" t="s">
        <v>9206</v>
      </c>
      <c r="K3084" s="12"/>
      <c r="L3084" s="13" t="s">
        <v>9207</v>
      </c>
      <c r="M3084" t="s">
        <v>753</v>
      </c>
      <c r="S3084" s="9"/>
      <c r="T3084">
        <v>2</v>
      </c>
      <c r="U3084" s="208" t="s">
        <v>18174</v>
      </c>
      <c r="V3084" s="14">
        <v>0</v>
      </c>
      <c r="W3084" s="14">
        <v>1</v>
      </c>
      <c r="X3084" s="109" t="s">
        <v>294</v>
      </c>
      <c r="Y3084" t="s">
        <v>3929</v>
      </c>
      <c r="Z3084" t="s">
        <v>271</v>
      </c>
      <c r="AA3084">
        <f t="shared" si="48"/>
        <v>3</v>
      </c>
    </row>
    <row r="3085" spans="1:27" x14ac:dyDescent="0.2">
      <c r="A3085">
        <v>240</v>
      </c>
      <c r="B3085" s="1" t="s">
        <v>8884</v>
      </c>
      <c r="C3085" t="s">
        <v>284</v>
      </c>
      <c r="D3085" s="9" t="s">
        <v>8885</v>
      </c>
      <c r="E3085" s="9"/>
      <c r="F3085" s="9" t="s">
        <v>532</v>
      </c>
      <c r="G3085" s="10">
        <v>28</v>
      </c>
      <c r="H3085" s="10" t="s">
        <v>536</v>
      </c>
      <c r="I3085" s="10">
        <v>1946</v>
      </c>
      <c r="J3085" s="11" t="s">
        <v>9206</v>
      </c>
      <c r="K3085" s="12"/>
      <c r="L3085" s="13" t="s">
        <v>8886</v>
      </c>
      <c r="M3085" t="s">
        <v>753</v>
      </c>
      <c r="S3085" s="9"/>
      <c r="T3085">
        <v>2</v>
      </c>
      <c r="U3085" s="208" t="s">
        <v>18174</v>
      </c>
      <c r="V3085" s="14">
        <v>0</v>
      </c>
      <c r="W3085" s="14">
        <v>1</v>
      </c>
      <c r="X3085" s="109" t="s">
        <v>294</v>
      </c>
      <c r="Y3085" t="s">
        <v>3625</v>
      </c>
      <c r="Z3085" t="s">
        <v>271</v>
      </c>
      <c r="AA3085">
        <f t="shared" si="48"/>
        <v>3</v>
      </c>
    </row>
    <row r="3086" spans="1:27" x14ac:dyDescent="0.2">
      <c r="A3086">
        <v>7</v>
      </c>
      <c r="B3086" s="1" t="s">
        <v>9208</v>
      </c>
      <c r="C3086" t="s">
        <v>284</v>
      </c>
      <c r="D3086" s="9" t="s">
        <v>9209</v>
      </c>
      <c r="E3086" s="9"/>
      <c r="F3086" s="9" t="s">
        <v>532</v>
      </c>
      <c r="G3086" s="10">
        <v>28</v>
      </c>
      <c r="H3086" s="10" t="s">
        <v>536</v>
      </c>
      <c r="I3086" s="10">
        <v>1946</v>
      </c>
      <c r="J3086" s="11" t="s">
        <v>9206</v>
      </c>
      <c r="K3086" s="12"/>
      <c r="L3086" s="13" t="s">
        <v>9207</v>
      </c>
      <c r="M3086" t="s">
        <v>753</v>
      </c>
      <c r="S3086" s="9"/>
      <c r="T3086">
        <v>2</v>
      </c>
      <c r="U3086" s="208" t="s">
        <v>18174</v>
      </c>
      <c r="V3086" s="14">
        <v>0</v>
      </c>
      <c r="W3086" s="14">
        <v>1</v>
      </c>
      <c r="X3086" s="109" t="s">
        <v>294</v>
      </c>
      <c r="Y3086" t="s">
        <v>3625</v>
      </c>
      <c r="Z3086" t="s">
        <v>271</v>
      </c>
      <c r="AA3086">
        <f t="shared" si="48"/>
        <v>8</v>
      </c>
    </row>
    <row r="3087" spans="1:27" x14ac:dyDescent="0.2">
      <c r="A3087">
        <v>1981</v>
      </c>
      <c r="B3087" s="1" t="s">
        <v>8881</v>
      </c>
      <c r="C3087" t="s">
        <v>657</v>
      </c>
      <c r="D3087" s="9" t="s">
        <v>1231</v>
      </c>
      <c r="E3087" s="9" t="s">
        <v>876</v>
      </c>
      <c r="F3087" s="9" t="s">
        <v>1416</v>
      </c>
      <c r="G3087" s="10">
        <v>28</v>
      </c>
      <c r="H3087" s="10" t="s">
        <v>536</v>
      </c>
      <c r="I3087" s="10">
        <v>1946</v>
      </c>
      <c r="J3087" s="11" t="s">
        <v>9206</v>
      </c>
      <c r="K3087" s="12"/>
      <c r="L3087" s="13" t="s">
        <v>9207</v>
      </c>
      <c r="M3087" t="s">
        <v>753</v>
      </c>
      <c r="S3087" s="9"/>
      <c r="T3087">
        <v>2</v>
      </c>
      <c r="U3087" s="208" t="s">
        <v>18174</v>
      </c>
      <c r="V3087" s="14">
        <v>0</v>
      </c>
      <c r="W3087" s="14">
        <v>1</v>
      </c>
      <c r="X3087" s="109" t="e">
        <v>#N/A</v>
      </c>
      <c r="Y3087" t="s">
        <v>1232</v>
      </c>
      <c r="Z3087" t="s">
        <v>271</v>
      </c>
      <c r="AA3087">
        <f t="shared" si="48"/>
        <v>3</v>
      </c>
    </row>
    <row r="3088" spans="1:27" x14ac:dyDescent="0.2">
      <c r="A3088">
        <v>2881</v>
      </c>
      <c r="B3088" s="1" t="s">
        <v>9293</v>
      </c>
      <c r="C3088" t="s">
        <v>503</v>
      </c>
      <c r="D3088" s="9" t="s">
        <v>9294</v>
      </c>
      <c r="E3088" s="9" t="s">
        <v>259</v>
      </c>
      <c r="F3088" s="9" t="s">
        <v>532</v>
      </c>
      <c r="G3088" s="10">
        <v>28</v>
      </c>
      <c r="H3088" s="10" t="s">
        <v>536</v>
      </c>
      <c r="I3088" s="10">
        <v>1946</v>
      </c>
      <c r="J3088" s="11" t="s">
        <v>9206</v>
      </c>
      <c r="K3088" s="12"/>
      <c r="L3088" s="13" t="s">
        <v>9207</v>
      </c>
      <c r="M3088" t="s">
        <v>753</v>
      </c>
      <c r="S3088" s="9"/>
      <c r="T3088">
        <v>2</v>
      </c>
      <c r="U3088" s="208" t="s">
        <v>18174</v>
      </c>
      <c r="V3088" s="14">
        <v>0</v>
      </c>
      <c r="W3088" s="14">
        <v>1</v>
      </c>
      <c r="X3088" s="109" t="s">
        <v>294</v>
      </c>
      <c r="Y3088" t="s">
        <v>1242</v>
      </c>
      <c r="Z3088" t="s">
        <v>505</v>
      </c>
      <c r="AA3088">
        <f t="shared" si="48"/>
        <v>2</v>
      </c>
    </row>
    <row r="3089" spans="1:27" x14ac:dyDescent="0.2">
      <c r="A3089">
        <v>78</v>
      </c>
      <c r="B3089" s="1" t="s">
        <v>9210</v>
      </c>
      <c r="C3089" t="s">
        <v>284</v>
      </c>
      <c r="D3089" s="9" t="s">
        <v>9211</v>
      </c>
      <c r="E3089" s="9"/>
      <c r="F3089" s="9" t="s">
        <v>532</v>
      </c>
      <c r="G3089" s="10">
        <v>28</v>
      </c>
      <c r="H3089" s="10" t="s">
        <v>536</v>
      </c>
      <c r="I3089" s="10">
        <v>1946</v>
      </c>
      <c r="J3089" s="11" t="s">
        <v>9206</v>
      </c>
      <c r="K3089" s="12"/>
      <c r="L3089" s="13" t="s">
        <v>9207</v>
      </c>
      <c r="M3089" t="s">
        <v>753</v>
      </c>
      <c r="S3089" s="9"/>
      <c r="T3089">
        <v>2</v>
      </c>
      <c r="U3089" s="208" t="s">
        <v>18174</v>
      </c>
      <c r="V3089" s="14">
        <v>0</v>
      </c>
      <c r="W3089" s="14">
        <v>1</v>
      </c>
      <c r="X3089" s="109" t="s">
        <v>294</v>
      </c>
      <c r="Y3089" t="s">
        <v>3625</v>
      </c>
      <c r="Z3089" t="s">
        <v>505</v>
      </c>
      <c r="AA3089">
        <f t="shared" si="48"/>
        <v>7</v>
      </c>
    </row>
    <row r="3090" spans="1:27" x14ac:dyDescent="0.2">
      <c r="A3090">
        <v>2901</v>
      </c>
      <c r="B3090" s="1" t="s">
        <v>9287</v>
      </c>
      <c r="C3090" t="s">
        <v>1027</v>
      </c>
      <c r="D3090" s="9" t="s">
        <v>3461</v>
      </c>
      <c r="E3090" s="9" t="s">
        <v>876</v>
      </c>
      <c r="F3090" s="9" t="s">
        <v>1416</v>
      </c>
      <c r="G3090" s="10">
        <v>28</v>
      </c>
      <c r="H3090" s="10" t="s">
        <v>536</v>
      </c>
      <c r="I3090" s="10">
        <v>1946</v>
      </c>
      <c r="J3090" s="11" t="s">
        <v>9206</v>
      </c>
      <c r="K3090" s="12"/>
      <c r="L3090" s="13" t="s">
        <v>9288</v>
      </c>
      <c r="M3090" t="s">
        <v>753</v>
      </c>
      <c r="S3090" s="9"/>
      <c r="T3090">
        <v>2</v>
      </c>
      <c r="U3090" s="208" t="s">
        <v>18174</v>
      </c>
      <c r="V3090" s="14">
        <v>0</v>
      </c>
      <c r="W3090" s="14">
        <v>1</v>
      </c>
      <c r="X3090" s="109" t="e">
        <v>#N/A</v>
      </c>
      <c r="Y3090" t="s">
        <v>1232</v>
      </c>
      <c r="Z3090" t="s">
        <v>1419</v>
      </c>
      <c r="AA3090">
        <f t="shared" si="48"/>
        <v>2</v>
      </c>
    </row>
    <row r="3091" spans="1:27" x14ac:dyDescent="0.2">
      <c r="A3091">
        <v>483</v>
      </c>
      <c r="B3091" s="1" t="s">
        <v>9300</v>
      </c>
      <c r="C3091" t="s">
        <v>1027</v>
      </c>
      <c r="D3091" s="9" t="s">
        <v>2655</v>
      </c>
      <c r="E3091" s="9" t="s">
        <v>876</v>
      </c>
      <c r="F3091" s="9" t="s">
        <v>1416</v>
      </c>
      <c r="G3091" s="10">
        <v>28</v>
      </c>
      <c r="H3091" s="10" t="s">
        <v>536</v>
      </c>
      <c r="I3091" s="10">
        <v>1946</v>
      </c>
      <c r="J3091" s="11" t="s">
        <v>9206</v>
      </c>
      <c r="K3091" s="12"/>
      <c r="L3091" s="13" t="s">
        <v>9207</v>
      </c>
      <c r="M3091" t="s">
        <v>753</v>
      </c>
      <c r="S3091" s="9"/>
      <c r="T3091">
        <v>2</v>
      </c>
      <c r="U3091" s="208" t="s">
        <v>18174</v>
      </c>
      <c r="V3091" s="14">
        <v>0</v>
      </c>
      <c r="W3091" s="14">
        <v>1</v>
      </c>
      <c r="X3091" s="109" t="s">
        <v>270</v>
      </c>
      <c r="Y3091">
        <v>45</v>
      </c>
      <c r="Z3091" t="s">
        <v>1419</v>
      </c>
      <c r="AA3091">
        <f t="shared" si="48"/>
        <v>2</v>
      </c>
    </row>
    <row r="3092" spans="1:27" x14ac:dyDescent="0.2">
      <c r="A3092">
        <v>1549</v>
      </c>
      <c r="B3092" s="1" t="s">
        <v>8887</v>
      </c>
      <c r="C3092" t="s">
        <v>1027</v>
      </c>
      <c r="D3092" s="9" t="s">
        <v>8888</v>
      </c>
      <c r="E3092" s="9" t="s">
        <v>876</v>
      </c>
      <c r="F3092" s="9" t="s">
        <v>1416</v>
      </c>
      <c r="G3092" s="10">
        <v>28</v>
      </c>
      <c r="H3092" s="10" t="s">
        <v>536</v>
      </c>
      <c r="I3092" s="10">
        <v>1946</v>
      </c>
      <c r="J3092" s="11" t="s">
        <v>9206</v>
      </c>
      <c r="K3092" s="12"/>
      <c r="L3092" s="13" t="s">
        <v>9207</v>
      </c>
      <c r="M3092" t="s">
        <v>753</v>
      </c>
      <c r="S3092" s="9"/>
      <c r="T3092">
        <v>2</v>
      </c>
      <c r="U3092" s="208" t="s">
        <v>18174</v>
      </c>
      <c r="V3092" s="14">
        <v>0</v>
      </c>
      <c r="W3092" s="14">
        <v>1</v>
      </c>
      <c r="X3092" s="109" t="s">
        <v>270</v>
      </c>
      <c r="Y3092">
        <v>110</v>
      </c>
      <c r="Z3092" t="s">
        <v>1419</v>
      </c>
      <c r="AA3092">
        <f t="shared" si="48"/>
        <v>3</v>
      </c>
    </row>
    <row r="3093" spans="1:27" x14ac:dyDescent="0.2">
      <c r="A3093">
        <v>2863</v>
      </c>
      <c r="B3093" s="1" t="s">
        <v>9289</v>
      </c>
      <c r="C3093" t="s">
        <v>1027</v>
      </c>
      <c r="D3093" s="9" t="s">
        <v>3971</v>
      </c>
      <c r="E3093" s="9" t="s">
        <v>876</v>
      </c>
      <c r="F3093" s="9" t="s">
        <v>1416</v>
      </c>
      <c r="G3093" s="10">
        <v>28</v>
      </c>
      <c r="H3093" s="10" t="s">
        <v>536</v>
      </c>
      <c r="I3093" s="10">
        <v>1946</v>
      </c>
      <c r="J3093" s="11" t="s">
        <v>9206</v>
      </c>
      <c r="K3093" s="12"/>
      <c r="L3093" s="13" t="s">
        <v>9207</v>
      </c>
      <c r="M3093" t="s">
        <v>753</v>
      </c>
      <c r="S3093" s="9"/>
      <c r="T3093">
        <v>2</v>
      </c>
      <c r="U3093" s="208" t="s">
        <v>18174</v>
      </c>
      <c r="V3093" s="14">
        <v>0</v>
      </c>
      <c r="W3093" s="14">
        <v>1</v>
      </c>
      <c r="X3093" s="109" t="e">
        <v>#N/A</v>
      </c>
      <c r="Y3093" t="s">
        <v>1232</v>
      </c>
      <c r="Z3093" t="s">
        <v>1419</v>
      </c>
      <c r="AA3093">
        <f t="shared" si="48"/>
        <v>2</v>
      </c>
    </row>
    <row r="3094" spans="1:27" x14ac:dyDescent="0.2">
      <c r="A3094">
        <v>3911</v>
      </c>
      <c r="B3094" s="1" t="s">
        <v>9470</v>
      </c>
      <c r="C3094" t="s">
        <v>1027</v>
      </c>
      <c r="D3094" s="9">
        <v>45</v>
      </c>
      <c r="E3094" s="9" t="s">
        <v>876</v>
      </c>
      <c r="F3094" s="9" t="s">
        <v>1416</v>
      </c>
      <c r="G3094" s="10">
        <v>28</v>
      </c>
      <c r="H3094" s="10" t="s">
        <v>536</v>
      </c>
      <c r="I3094" s="10">
        <v>1946</v>
      </c>
      <c r="J3094" s="11" t="s">
        <v>9206</v>
      </c>
      <c r="K3094" s="12"/>
      <c r="L3094" s="13" t="s">
        <v>9207</v>
      </c>
      <c r="M3094" t="s">
        <v>753</v>
      </c>
      <c r="S3094" s="9"/>
      <c r="T3094">
        <v>2</v>
      </c>
      <c r="U3094" s="208" t="s">
        <v>18174</v>
      </c>
      <c r="V3094" s="14">
        <v>0</v>
      </c>
      <c r="W3094" s="14">
        <v>1</v>
      </c>
      <c r="X3094" s="109" t="s">
        <v>270</v>
      </c>
      <c r="Y3094">
        <v>45</v>
      </c>
      <c r="Z3094" t="s">
        <v>1419</v>
      </c>
      <c r="AA3094">
        <f t="shared" si="48"/>
        <v>1</v>
      </c>
    </row>
    <row r="3095" spans="1:27" x14ac:dyDescent="0.2">
      <c r="A3095">
        <v>5076</v>
      </c>
      <c r="B3095" s="1" t="s">
        <v>9471</v>
      </c>
      <c r="C3095" t="s">
        <v>1027</v>
      </c>
      <c r="D3095" s="9">
        <v>45</v>
      </c>
      <c r="E3095" s="9" t="s">
        <v>876</v>
      </c>
      <c r="F3095" s="9" t="s">
        <v>1416</v>
      </c>
      <c r="G3095" s="10">
        <v>28</v>
      </c>
      <c r="H3095" s="10" t="s">
        <v>536</v>
      </c>
      <c r="I3095" s="10">
        <v>1946</v>
      </c>
      <c r="J3095" s="11" t="s">
        <v>9206</v>
      </c>
      <c r="K3095" s="12"/>
      <c r="L3095" s="13" t="s">
        <v>9207</v>
      </c>
      <c r="M3095" t="s">
        <v>753</v>
      </c>
      <c r="S3095" s="9"/>
      <c r="T3095">
        <v>2</v>
      </c>
      <c r="U3095" s="208" t="s">
        <v>18174</v>
      </c>
      <c r="V3095" s="14">
        <v>0</v>
      </c>
      <c r="W3095" s="14">
        <v>1</v>
      </c>
      <c r="X3095" s="109" t="s">
        <v>270</v>
      </c>
      <c r="Y3095">
        <v>45</v>
      </c>
      <c r="Z3095" t="s">
        <v>1419</v>
      </c>
      <c r="AA3095">
        <f t="shared" si="48"/>
        <v>1</v>
      </c>
    </row>
    <row r="3096" spans="1:27" x14ac:dyDescent="0.2">
      <c r="A3096">
        <v>4276</v>
      </c>
      <c r="B3096" s="1" t="s">
        <v>9299</v>
      </c>
      <c r="C3096" t="s">
        <v>1027</v>
      </c>
      <c r="D3096" s="9" t="s">
        <v>2253</v>
      </c>
      <c r="E3096" s="9" t="s">
        <v>876</v>
      </c>
      <c r="F3096" s="9" t="s">
        <v>1416</v>
      </c>
      <c r="G3096" s="10">
        <v>28</v>
      </c>
      <c r="H3096" s="10" t="s">
        <v>536</v>
      </c>
      <c r="I3096" s="10">
        <v>1946</v>
      </c>
      <c r="J3096" s="11" t="s">
        <v>9206</v>
      </c>
      <c r="K3096" s="12"/>
      <c r="L3096" s="13" t="s">
        <v>9207</v>
      </c>
      <c r="M3096" t="s">
        <v>753</v>
      </c>
      <c r="S3096" s="9"/>
      <c r="T3096">
        <v>2</v>
      </c>
      <c r="U3096" s="208" t="s">
        <v>18174</v>
      </c>
      <c r="V3096" s="14">
        <v>0</v>
      </c>
      <c r="W3096" s="14">
        <v>1</v>
      </c>
      <c r="X3096" s="109" t="s">
        <v>270</v>
      </c>
      <c r="Y3096">
        <v>47</v>
      </c>
      <c r="Z3096" t="s">
        <v>1419</v>
      </c>
      <c r="AA3096">
        <f t="shared" si="48"/>
        <v>2</v>
      </c>
    </row>
    <row r="3097" spans="1:27" x14ac:dyDescent="0.2">
      <c r="A3097">
        <v>3063</v>
      </c>
      <c r="B3097" s="1" t="s">
        <v>9301</v>
      </c>
      <c r="C3097" t="s">
        <v>1027</v>
      </c>
      <c r="D3097" s="9" t="s">
        <v>4589</v>
      </c>
      <c r="E3097" s="9" t="s">
        <v>876</v>
      </c>
      <c r="F3097" s="9" t="s">
        <v>1416</v>
      </c>
      <c r="G3097" s="10">
        <v>28</v>
      </c>
      <c r="H3097" s="10" t="s">
        <v>536</v>
      </c>
      <c r="I3097" s="10">
        <v>1946</v>
      </c>
      <c r="J3097" s="11" t="s">
        <v>9206</v>
      </c>
      <c r="K3097" s="12"/>
      <c r="L3097" s="13" t="s">
        <v>9207</v>
      </c>
      <c r="M3097" t="s">
        <v>753</v>
      </c>
      <c r="S3097" s="9"/>
      <c r="T3097">
        <v>2</v>
      </c>
      <c r="U3097" s="208" t="s">
        <v>18174</v>
      </c>
      <c r="V3097" s="14">
        <v>0</v>
      </c>
      <c r="W3097" s="14">
        <v>1</v>
      </c>
      <c r="X3097" s="109" t="s">
        <v>270</v>
      </c>
      <c r="Y3097">
        <v>45</v>
      </c>
      <c r="Z3097" t="s">
        <v>1419</v>
      </c>
      <c r="AA3097">
        <f t="shared" si="48"/>
        <v>2</v>
      </c>
    </row>
    <row r="3098" spans="1:27" x14ac:dyDescent="0.2">
      <c r="A3098">
        <v>2926</v>
      </c>
      <c r="B3098" s="1" t="s">
        <v>9298</v>
      </c>
      <c r="C3098" t="s">
        <v>1027</v>
      </c>
      <c r="D3098" s="9" t="s">
        <v>4609</v>
      </c>
      <c r="E3098" s="9" t="s">
        <v>876</v>
      </c>
      <c r="F3098" s="9" t="s">
        <v>1416</v>
      </c>
      <c r="G3098" s="10">
        <v>28</v>
      </c>
      <c r="H3098" s="10" t="s">
        <v>536</v>
      </c>
      <c r="I3098" s="10">
        <v>1946</v>
      </c>
      <c r="J3098" s="11" t="s">
        <v>9206</v>
      </c>
      <c r="K3098" s="12"/>
      <c r="L3098" s="13" t="s">
        <v>9207</v>
      </c>
      <c r="M3098" t="s">
        <v>753</v>
      </c>
      <c r="S3098" s="9"/>
      <c r="T3098">
        <v>2</v>
      </c>
      <c r="U3098" s="208" t="s">
        <v>18174</v>
      </c>
      <c r="V3098" s="14">
        <v>0</v>
      </c>
      <c r="W3098" s="14">
        <v>1</v>
      </c>
      <c r="X3098" s="109" t="s">
        <v>270</v>
      </c>
      <c r="Y3098">
        <v>82</v>
      </c>
      <c r="Z3098" t="s">
        <v>1419</v>
      </c>
      <c r="AA3098">
        <f t="shared" si="48"/>
        <v>2</v>
      </c>
    </row>
    <row r="3099" spans="1:27" x14ac:dyDescent="0.2">
      <c r="A3099">
        <v>1627</v>
      </c>
      <c r="B3099" s="1" t="s">
        <v>9290</v>
      </c>
      <c r="C3099" t="s">
        <v>1027</v>
      </c>
      <c r="D3099" s="9" t="s">
        <v>3971</v>
      </c>
      <c r="E3099" s="9" t="s">
        <v>876</v>
      </c>
      <c r="F3099" s="9" t="s">
        <v>1416</v>
      </c>
      <c r="G3099" s="10">
        <v>28</v>
      </c>
      <c r="H3099" s="10" t="s">
        <v>536</v>
      </c>
      <c r="I3099" s="10">
        <v>1946</v>
      </c>
      <c r="J3099" s="11" t="s">
        <v>9206</v>
      </c>
      <c r="K3099" s="12"/>
      <c r="L3099" s="13" t="s">
        <v>9207</v>
      </c>
      <c r="M3099" t="s">
        <v>753</v>
      </c>
      <c r="S3099" s="9"/>
      <c r="T3099">
        <v>2</v>
      </c>
      <c r="U3099" s="208" t="s">
        <v>18174</v>
      </c>
      <c r="V3099" s="14">
        <v>0</v>
      </c>
      <c r="W3099" s="14">
        <v>1</v>
      </c>
      <c r="X3099" s="109" t="e">
        <v>#N/A</v>
      </c>
      <c r="Y3099" t="s">
        <v>1232</v>
      </c>
      <c r="Z3099" t="s">
        <v>1419</v>
      </c>
      <c r="AA3099">
        <f t="shared" si="48"/>
        <v>2</v>
      </c>
    </row>
    <row r="3100" spans="1:27" x14ac:dyDescent="0.2">
      <c r="A3100">
        <v>5168</v>
      </c>
      <c r="B3100" s="1" t="s">
        <v>9469</v>
      </c>
      <c r="C3100" t="s">
        <v>1027</v>
      </c>
      <c r="D3100" s="9">
        <v>110</v>
      </c>
      <c r="E3100" s="9" t="s">
        <v>876</v>
      </c>
      <c r="F3100" s="9" t="s">
        <v>1416</v>
      </c>
      <c r="G3100" s="10">
        <v>28</v>
      </c>
      <c r="H3100" s="10" t="s">
        <v>536</v>
      </c>
      <c r="I3100" s="10">
        <v>1946</v>
      </c>
      <c r="J3100" s="11" t="s">
        <v>9206</v>
      </c>
      <c r="K3100" s="12"/>
      <c r="L3100" s="13" t="s">
        <v>9207</v>
      </c>
      <c r="M3100" t="s">
        <v>753</v>
      </c>
      <c r="S3100" s="9"/>
      <c r="T3100">
        <v>2</v>
      </c>
      <c r="U3100" s="208" t="s">
        <v>18174</v>
      </c>
      <c r="V3100" s="14">
        <v>0</v>
      </c>
      <c r="W3100" s="14">
        <v>1</v>
      </c>
      <c r="X3100" s="109" t="s">
        <v>270</v>
      </c>
      <c r="Y3100">
        <v>110</v>
      </c>
      <c r="Z3100" t="s">
        <v>1419</v>
      </c>
      <c r="AA3100">
        <f t="shared" si="48"/>
        <v>1</v>
      </c>
    </row>
    <row r="3101" spans="1:27" x14ac:dyDescent="0.2">
      <c r="A3101">
        <v>2861</v>
      </c>
      <c r="B3101" s="1" t="s">
        <v>9295</v>
      </c>
      <c r="C3101" t="s">
        <v>1027</v>
      </c>
      <c r="D3101" s="9" t="s">
        <v>4599</v>
      </c>
      <c r="E3101" s="9" t="s">
        <v>259</v>
      </c>
      <c r="F3101" s="9" t="s">
        <v>532</v>
      </c>
      <c r="G3101" s="10">
        <v>28</v>
      </c>
      <c r="H3101" s="10" t="s">
        <v>536</v>
      </c>
      <c r="I3101" s="10">
        <v>1946</v>
      </c>
      <c r="J3101" s="11" t="s">
        <v>9206</v>
      </c>
      <c r="K3101" s="12"/>
      <c r="L3101" s="13" t="s">
        <v>9296</v>
      </c>
      <c r="M3101" t="s">
        <v>753</v>
      </c>
      <c r="S3101" s="9"/>
      <c r="T3101">
        <v>2</v>
      </c>
      <c r="U3101" s="208" t="s">
        <v>18174</v>
      </c>
      <c r="V3101" s="14">
        <v>0</v>
      </c>
      <c r="W3101" s="14">
        <v>1</v>
      </c>
      <c r="X3101" s="109" t="s">
        <v>294</v>
      </c>
      <c r="Y3101" t="s">
        <v>1242</v>
      </c>
      <c r="Z3101" t="s">
        <v>271</v>
      </c>
      <c r="AA3101">
        <f t="shared" si="48"/>
        <v>2</v>
      </c>
    </row>
    <row r="3102" spans="1:27" x14ac:dyDescent="0.2">
      <c r="A3102">
        <v>7562</v>
      </c>
      <c r="B3102" s="1" t="s">
        <v>9466</v>
      </c>
      <c r="C3102" t="s">
        <v>1523</v>
      </c>
      <c r="D3102" s="9">
        <v>256</v>
      </c>
      <c r="E3102" s="9"/>
      <c r="F3102" s="9"/>
      <c r="G3102" s="10">
        <v>28</v>
      </c>
      <c r="H3102" s="10" t="s">
        <v>536</v>
      </c>
      <c r="I3102" s="10">
        <v>1946</v>
      </c>
      <c r="J3102" s="11" t="s">
        <v>9206</v>
      </c>
      <c r="K3102" s="12"/>
      <c r="L3102" s="13" t="s">
        <v>9207</v>
      </c>
      <c r="M3102" t="s">
        <v>753</v>
      </c>
      <c r="S3102" s="9"/>
      <c r="T3102">
        <v>2</v>
      </c>
      <c r="U3102" s="208" t="s">
        <v>18174</v>
      </c>
      <c r="V3102" s="14">
        <v>0</v>
      </c>
      <c r="W3102" s="14">
        <v>1</v>
      </c>
      <c r="X3102" s="109" t="s">
        <v>270</v>
      </c>
      <c r="Y3102">
        <v>256</v>
      </c>
      <c r="Z3102" t="s">
        <v>505</v>
      </c>
      <c r="AA3102">
        <f t="shared" si="48"/>
        <v>1</v>
      </c>
    </row>
    <row r="3103" spans="1:27" x14ac:dyDescent="0.2">
      <c r="A3103">
        <v>3671</v>
      </c>
      <c r="B3103" s="1" t="s">
        <v>9467</v>
      </c>
      <c r="C3103" t="s">
        <v>1523</v>
      </c>
      <c r="D3103" s="9">
        <v>256</v>
      </c>
      <c r="E3103" s="9"/>
      <c r="F3103" s="9"/>
      <c r="G3103" s="10">
        <v>28</v>
      </c>
      <c r="H3103" s="10" t="s">
        <v>536</v>
      </c>
      <c r="I3103" s="10">
        <v>1946</v>
      </c>
      <c r="J3103" s="11" t="s">
        <v>9206</v>
      </c>
      <c r="K3103" s="12"/>
      <c r="L3103" s="13" t="s">
        <v>9207</v>
      </c>
      <c r="M3103" t="s">
        <v>753</v>
      </c>
      <c r="S3103" s="9"/>
      <c r="T3103">
        <v>2</v>
      </c>
      <c r="U3103" s="208" t="s">
        <v>18174</v>
      </c>
      <c r="V3103" s="14">
        <v>0</v>
      </c>
      <c r="W3103" s="14">
        <v>1</v>
      </c>
      <c r="X3103" s="109" t="s">
        <v>270</v>
      </c>
      <c r="Y3103">
        <v>256</v>
      </c>
      <c r="Z3103" t="s">
        <v>505</v>
      </c>
      <c r="AA3103">
        <f t="shared" si="48"/>
        <v>1</v>
      </c>
    </row>
    <row r="3104" spans="1:27" x14ac:dyDescent="0.2">
      <c r="A3104">
        <v>3794</v>
      </c>
      <c r="B3104" s="1" t="s">
        <v>9463</v>
      </c>
      <c r="C3104" t="s">
        <v>1798</v>
      </c>
      <c r="D3104" s="9">
        <v>680</v>
      </c>
      <c r="E3104" s="9"/>
      <c r="F3104" s="9"/>
      <c r="G3104" s="10">
        <v>28</v>
      </c>
      <c r="H3104" s="10" t="s">
        <v>536</v>
      </c>
      <c r="I3104" s="10">
        <v>1946</v>
      </c>
      <c r="J3104" s="11" t="s">
        <v>9206</v>
      </c>
      <c r="K3104" s="12"/>
      <c r="L3104" s="13" t="s">
        <v>9207</v>
      </c>
      <c r="M3104" t="s">
        <v>753</v>
      </c>
      <c r="S3104" s="9"/>
      <c r="T3104">
        <v>2</v>
      </c>
      <c r="U3104" s="208" t="s">
        <v>18174</v>
      </c>
      <c r="V3104" s="14">
        <v>0</v>
      </c>
      <c r="W3104" s="14">
        <v>1</v>
      </c>
      <c r="X3104" s="109" t="s">
        <v>270</v>
      </c>
      <c r="Y3104">
        <v>680</v>
      </c>
      <c r="Z3104" t="s">
        <v>271</v>
      </c>
      <c r="AA3104">
        <f t="shared" si="48"/>
        <v>1</v>
      </c>
    </row>
    <row r="3105" spans="1:27" x14ac:dyDescent="0.2">
      <c r="A3105">
        <v>6812</v>
      </c>
      <c r="B3105" s="1" t="s">
        <v>9462</v>
      </c>
      <c r="C3105" t="s">
        <v>1798</v>
      </c>
      <c r="D3105" s="9">
        <v>684</v>
      </c>
      <c r="E3105" s="9" t="s">
        <v>876</v>
      </c>
      <c r="F3105" s="9" t="s">
        <v>260</v>
      </c>
      <c r="G3105" s="10">
        <v>28</v>
      </c>
      <c r="H3105" s="10" t="s">
        <v>536</v>
      </c>
      <c r="I3105" s="10">
        <v>1946</v>
      </c>
      <c r="J3105" s="11" t="s">
        <v>9206</v>
      </c>
      <c r="K3105" s="12"/>
      <c r="L3105" s="13" t="s">
        <v>9207</v>
      </c>
      <c r="M3105" t="s">
        <v>753</v>
      </c>
      <c r="S3105" s="9"/>
      <c r="T3105">
        <v>2</v>
      </c>
      <c r="U3105" s="208" t="s">
        <v>18174</v>
      </c>
      <c r="V3105" s="14">
        <v>0</v>
      </c>
      <c r="W3105" s="14">
        <v>1</v>
      </c>
      <c r="X3105" s="109" t="s">
        <v>270</v>
      </c>
      <c r="Y3105">
        <v>684</v>
      </c>
      <c r="Z3105" t="s">
        <v>271</v>
      </c>
      <c r="AA3105">
        <f t="shared" si="48"/>
        <v>1</v>
      </c>
    </row>
    <row r="3106" spans="1:27" x14ac:dyDescent="0.2">
      <c r="A3106">
        <v>5411</v>
      </c>
      <c r="B3106" s="1" t="s">
        <v>9460</v>
      </c>
      <c r="C3106" t="s">
        <v>1027</v>
      </c>
      <c r="D3106" s="9" t="s">
        <v>3992</v>
      </c>
      <c r="E3106" s="9" t="s">
        <v>876</v>
      </c>
      <c r="F3106" s="9" t="s">
        <v>532</v>
      </c>
      <c r="G3106" s="10">
        <v>28</v>
      </c>
      <c r="H3106" s="10" t="s">
        <v>536</v>
      </c>
      <c r="I3106" s="10">
        <v>1946</v>
      </c>
      <c r="J3106" s="11" t="s">
        <v>9206</v>
      </c>
      <c r="K3106" s="12"/>
      <c r="L3106" s="13" t="s">
        <v>9207</v>
      </c>
      <c r="M3106" t="s">
        <v>753</v>
      </c>
      <c r="S3106" s="9"/>
      <c r="T3106">
        <v>2</v>
      </c>
      <c r="U3106" s="208" t="s">
        <v>18174</v>
      </c>
      <c r="V3106" s="14">
        <v>0</v>
      </c>
      <c r="W3106" s="14">
        <v>1</v>
      </c>
      <c r="X3106" s="109" t="s">
        <v>294</v>
      </c>
      <c r="Y3106" t="s">
        <v>3992</v>
      </c>
      <c r="Z3106" t="s">
        <v>1419</v>
      </c>
      <c r="AA3106">
        <f t="shared" si="48"/>
        <v>1</v>
      </c>
    </row>
    <row r="3107" spans="1:27" x14ac:dyDescent="0.2">
      <c r="A3107">
        <v>1737</v>
      </c>
      <c r="B3107" s="1" t="s">
        <v>9458</v>
      </c>
      <c r="C3107" t="s">
        <v>1027</v>
      </c>
      <c r="D3107" s="9" t="s">
        <v>1232</v>
      </c>
      <c r="E3107" s="9" t="s">
        <v>876</v>
      </c>
      <c r="F3107" s="9" t="s">
        <v>1416</v>
      </c>
      <c r="G3107" s="10">
        <v>28</v>
      </c>
      <c r="H3107" s="10" t="s">
        <v>536</v>
      </c>
      <c r="I3107" s="10">
        <v>1946</v>
      </c>
      <c r="J3107" s="11" t="s">
        <v>9206</v>
      </c>
      <c r="K3107" s="12"/>
      <c r="L3107" s="13" t="s">
        <v>9207</v>
      </c>
      <c r="M3107" t="s">
        <v>753</v>
      </c>
      <c r="S3107" s="9"/>
      <c r="T3107">
        <v>2</v>
      </c>
      <c r="U3107" s="208" t="s">
        <v>18174</v>
      </c>
      <c r="V3107" s="14">
        <v>0</v>
      </c>
      <c r="W3107" s="14">
        <v>1</v>
      </c>
      <c r="X3107" s="109" t="e">
        <v>#N/A</v>
      </c>
      <c r="Y3107" t="s">
        <v>1232</v>
      </c>
      <c r="Z3107" t="s">
        <v>1419</v>
      </c>
      <c r="AA3107">
        <f t="shared" si="48"/>
        <v>1</v>
      </c>
    </row>
    <row r="3108" spans="1:27" x14ac:dyDescent="0.2">
      <c r="A3108">
        <v>5218</v>
      </c>
      <c r="B3108" s="1" t="s">
        <v>9302</v>
      </c>
      <c r="C3108" t="s">
        <v>1798</v>
      </c>
      <c r="D3108" s="9" t="s">
        <v>2188</v>
      </c>
      <c r="E3108" s="9" t="s">
        <v>275</v>
      </c>
      <c r="F3108" s="9" t="s">
        <v>260</v>
      </c>
      <c r="G3108" s="10">
        <v>28</v>
      </c>
      <c r="H3108" s="10" t="s">
        <v>536</v>
      </c>
      <c r="I3108" s="10">
        <v>1946</v>
      </c>
      <c r="J3108" s="11" t="s">
        <v>9206</v>
      </c>
      <c r="K3108" s="12"/>
      <c r="L3108" s="13" t="s">
        <v>9207</v>
      </c>
      <c r="M3108" t="s">
        <v>753</v>
      </c>
      <c r="S3108" s="9"/>
      <c r="T3108">
        <v>2</v>
      </c>
      <c r="U3108" s="208" t="s">
        <v>18174</v>
      </c>
      <c r="V3108" s="14">
        <v>0</v>
      </c>
      <c r="W3108" s="14">
        <v>1</v>
      </c>
      <c r="X3108" s="109" t="e">
        <v>#N/A</v>
      </c>
      <c r="Y3108" t="s">
        <v>2188</v>
      </c>
      <c r="Z3108" t="s">
        <v>271</v>
      </c>
      <c r="AA3108">
        <f t="shared" si="48"/>
        <v>1</v>
      </c>
    </row>
    <row r="3109" spans="1:27" x14ac:dyDescent="0.2">
      <c r="A3109">
        <v>7649</v>
      </c>
      <c r="B3109" s="1" t="s">
        <v>9464</v>
      </c>
      <c r="C3109" t="s">
        <v>2534</v>
      </c>
      <c r="D3109" s="9">
        <v>600</v>
      </c>
      <c r="E3109" s="9"/>
      <c r="F3109" s="9"/>
      <c r="G3109" s="10">
        <v>28</v>
      </c>
      <c r="H3109" s="10" t="s">
        <v>536</v>
      </c>
      <c r="I3109" s="10">
        <v>1946</v>
      </c>
      <c r="J3109" s="11" t="s">
        <v>9206</v>
      </c>
      <c r="K3109" s="12"/>
      <c r="L3109" s="13" t="s">
        <v>9207</v>
      </c>
      <c r="M3109" t="s">
        <v>753</v>
      </c>
      <c r="S3109" s="9"/>
      <c r="T3109">
        <v>2</v>
      </c>
      <c r="U3109" s="208" t="s">
        <v>18174</v>
      </c>
      <c r="V3109" s="14">
        <v>0</v>
      </c>
      <c r="W3109" s="14">
        <v>1</v>
      </c>
      <c r="X3109" s="109" t="s">
        <v>270</v>
      </c>
      <c r="Y3109">
        <v>600</v>
      </c>
      <c r="Z3109" t="s">
        <v>271</v>
      </c>
      <c r="AA3109">
        <f t="shared" si="48"/>
        <v>1</v>
      </c>
    </row>
    <row r="3110" spans="1:27" x14ac:dyDescent="0.2">
      <c r="A3110">
        <v>1741</v>
      </c>
      <c r="B3110" s="1" t="s">
        <v>9459</v>
      </c>
      <c r="C3110" t="s">
        <v>2534</v>
      </c>
      <c r="D3110" s="9" t="s">
        <v>1232</v>
      </c>
      <c r="E3110" s="9" t="s">
        <v>876</v>
      </c>
      <c r="F3110" s="9" t="s">
        <v>312</v>
      </c>
      <c r="G3110" s="10">
        <v>28</v>
      </c>
      <c r="H3110" s="10" t="s">
        <v>536</v>
      </c>
      <c r="I3110" s="10">
        <v>1946</v>
      </c>
      <c r="J3110" s="11" t="s">
        <v>9206</v>
      </c>
      <c r="K3110" s="12"/>
      <c r="L3110" s="13" t="s">
        <v>9207</v>
      </c>
      <c r="M3110" t="s">
        <v>753</v>
      </c>
      <c r="S3110" s="9"/>
      <c r="T3110">
        <v>2</v>
      </c>
      <c r="U3110" s="208" t="s">
        <v>18174</v>
      </c>
      <c r="V3110" s="14">
        <v>0</v>
      </c>
      <c r="W3110" s="14">
        <v>1</v>
      </c>
      <c r="X3110" s="109" t="e">
        <v>#N/A</v>
      </c>
      <c r="Y3110" t="s">
        <v>1232</v>
      </c>
      <c r="Z3110" t="s">
        <v>271</v>
      </c>
      <c r="AA3110">
        <f t="shared" si="48"/>
        <v>1</v>
      </c>
    </row>
    <row r="3111" spans="1:27" x14ac:dyDescent="0.2">
      <c r="A3111">
        <v>5326</v>
      </c>
      <c r="B3111" s="1" t="s">
        <v>9303</v>
      </c>
      <c r="C3111" t="s">
        <v>2534</v>
      </c>
      <c r="D3111" s="9" t="s">
        <v>1126</v>
      </c>
      <c r="E3111" s="9" t="s">
        <v>275</v>
      </c>
      <c r="F3111" s="9" t="s">
        <v>312</v>
      </c>
      <c r="G3111" s="10">
        <v>28</v>
      </c>
      <c r="H3111" s="10" t="s">
        <v>536</v>
      </c>
      <c r="I3111" s="10">
        <v>1946</v>
      </c>
      <c r="J3111" s="11" t="s">
        <v>9206</v>
      </c>
      <c r="K3111" s="12"/>
      <c r="L3111" s="13" t="s">
        <v>9207</v>
      </c>
      <c r="M3111" t="s">
        <v>753</v>
      </c>
      <c r="S3111" s="9"/>
      <c r="T3111">
        <v>2</v>
      </c>
      <c r="U3111" s="208" t="s">
        <v>18174</v>
      </c>
      <c r="V3111" s="14">
        <v>0</v>
      </c>
      <c r="W3111" s="14">
        <v>1</v>
      </c>
      <c r="X3111" s="109" t="e">
        <v>#N/A</v>
      </c>
      <c r="Y3111" t="s">
        <v>1126</v>
      </c>
      <c r="Z3111" t="s">
        <v>271</v>
      </c>
      <c r="AA3111">
        <f t="shared" si="48"/>
        <v>1</v>
      </c>
    </row>
    <row r="3112" spans="1:27" x14ac:dyDescent="0.2">
      <c r="A3112">
        <v>5351</v>
      </c>
      <c r="B3112" s="1" t="s">
        <v>9304</v>
      </c>
      <c r="C3112" t="s">
        <v>2534</v>
      </c>
      <c r="D3112" s="9" t="s">
        <v>1126</v>
      </c>
      <c r="E3112" s="9" t="s">
        <v>275</v>
      </c>
      <c r="F3112" s="9" t="s">
        <v>312</v>
      </c>
      <c r="G3112" s="10">
        <v>28</v>
      </c>
      <c r="H3112" s="10" t="s">
        <v>536</v>
      </c>
      <c r="I3112" s="10">
        <v>1946</v>
      </c>
      <c r="J3112" s="11" t="s">
        <v>9206</v>
      </c>
      <c r="K3112" s="12"/>
      <c r="L3112" s="13" t="s">
        <v>9207</v>
      </c>
      <c r="M3112" t="s">
        <v>753</v>
      </c>
      <c r="S3112" s="9"/>
      <c r="T3112">
        <v>2</v>
      </c>
      <c r="U3112" s="208" t="s">
        <v>18174</v>
      </c>
      <c r="V3112" s="14">
        <v>0</v>
      </c>
      <c r="W3112" s="14">
        <v>1</v>
      </c>
      <c r="X3112" s="109" t="e">
        <v>#N/A</v>
      </c>
      <c r="Y3112" t="s">
        <v>1126</v>
      </c>
      <c r="Z3112" t="s">
        <v>271</v>
      </c>
      <c r="AA3112">
        <f t="shared" si="48"/>
        <v>1</v>
      </c>
    </row>
    <row r="3113" spans="1:27" x14ac:dyDescent="0.2">
      <c r="A3113">
        <v>5354</v>
      </c>
      <c r="B3113" s="1" t="s">
        <v>9305</v>
      </c>
      <c r="C3113" t="s">
        <v>2534</v>
      </c>
      <c r="D3113" s="9" t="s">
        <v>1126</v>
      </c>
      <c r="E3113" s="9" t="s">
        <v>275</v>
      </c>
      <c r="F3113" s="9" t="s">
        <v>312</v>
      </c>
      <c r="G3113" s="10">
        <v>28</v>
      </c>
      <c r="H3113" s="10" t="s">
        <v>536</v>
      </c>
      <c r="I3113" s="10">
        <v>1946</v>
      </c>
      <c r="J3113" s="11" t="s">
        <v>9206</v>
      </c>
      <c r="K3113" s="12"/>
      <c r="L3113" s="13" t="s">
        <v>9207</v>
      </c>
      <c r="M3113" t="s">
        <v>753</v>
      </c>
      <c r="S3113" s="9"/>
      <c r="T3113">
        <v>2</v>
      </c>
      <c r="U3113" s="208" t="s">
        <v>18174</v>
      </c>
      <c r="V3113" s="14">
        <v>0</v>
      </c>
      <c r="W3113" s="14">
        <v>1</v>
      </c>
      <c r="X3113" s="109" t="e">
        <v>#N/A</v>
      </c>
      <c r="Y3113" t="s">
        <v>1126</v>
      </c>
      <c r="Z3113" t="s">
        <v>271</v>
      </c>
      <c r="AA3113">
        <f t="shared" si="48"/>
        <v>1</v>
      </c>
    </row>
    <row r="3114" spans="1:27" x14ac:dyDescent="0.2">
      <c r="A3114">
        <v>7650</v>
      </c>
      <c r="B3114" s="1" t="s">
        <v>9465</v>
      </c>
      <c r="C3114" t="s">
        <v>2534</v>
      </c>
      <c r="D3114" s="9">
        <v>600</v>
      </c>
      <c r="E3114" s="9"/>
      <c r="F3114" s="9"/>
      <c r="G3114" s="10">
        <v>28</v>
      </c>
      <c r="H3114" s="10" t="s">
        <v>536</v>
      </c>
      <c r="I3114" s="10">
        <v>1946</v>
      </c>
      <c r="J3114" s="11" t="s">
        <v>9206</v>
      </c>
      <c r="K3114" s="12"/>
      <c r="L3114" s="13" t="s">
        <v>9207</v>
      </c>
      <c r="M3114" t="s">
        <v>753</v>
      </c>
      <c r="S3114" s="9"/>
      <c r="T3114">
        <v>2</v>
      </c>
      <c r="U3114" s="208" t="s">
        <v>18174</v>
      </c>
      <c r="V3114" s="14">
        <v>0</v>
      </c>
      <c r="W3114" s="14">
        <v>1</v>
      </c>
      <c r="X3114" s="109" t="s">
        <v>270</v>
      </c>
      <c r="Y3114">
        <v>600</v>
      </c>
      <c r="Z3114" t="s">
        <v>271</v>
      </c>
      <c r="AA3114">
        <f t="shared" si="48"/>
        <v>1</v>
      </c>
    </row>
    <row r="3115" spans="1:27" x14ac:dyDescent="0.2">
      <c r="A3115">
        <v>2653</v>
      </c>
      <c r="B3115" s="1" t="s">
        <v>9468</v>
      </c>
      <c r="C3115" t="s">
        <v>2534</v>
      </c>
      <c r="D3115" s="9">
        <v>255</v>
      </c>
      <c r="E3115" s="9"/>
      <c r="F3115" s="9"/>
      <c r="G3115" s="10">
        <v>28</v>
      </c>
      <c r="H3115" s="10" t="s">
        <v>536</v>
      </c>
      <c r="I3115" s="10">
        <v>1946</v>
      </c>
      <c r="J3115" s="11" t="s">
        <v>9206</v>
      </c>
      <c r="K3115" s="12"/>
      <c r="L3115" s="13" t="s">
        <v>9207</v>
      </c>
      <c r="M3115" t="s">
        <v>753</v>
      </c>
      <c r="S3115" s="9"/>
      <c r="T3115">
        <v>2</v>
      </c>
      <c r="U3115" s="208" t="s">
        <v>18174</v>
      </c>
      <c r="V3115" s="14">
        <v>0</v>
      </c>
      <c r="W3115" s="14">
        <v>1</v>
      </c>
      <c r="X3115" s="109" t="s">
        <v>270</v>
      </c>
      <c r="Y3115">
        <v>255</v>
      </c>
      <c r="Z3115" t="s">
        <v>271</v>
      </c>
      <c r="AA3115">
        <f t="shared" si="48"/>
        <v>1</v>
      </c>
    </row>
    <row r="3116" spans="1:27" x14ac:dyDescent="0.2">
      <c r="A3116">
        <v>7441</v>
      </c>
      <c r="B3116" s="1" t="s">
        <v>9461</v>
      </c>
      <c r="C3116" t="s">
        <v>1027</v>
      </c>
      <c r="D3116" s="9" t="s">
        <v>1242</v>
      </c>
      <c r="E3116" s="9" t="s">
        <v>259</v>
      </c>
      <c r="F3116" s="9" t="s">
        <v>532</v>
      </c>
      <c r="G3116" s="10">
        <v>28</v>
      </c>
      <c r="H3116" s="10" t="s">
        <v>536</v>
      </c>
      <c r="I3116" s="10">
        <v>1946</v>
      </c>
      <c r="J3116" s="11" t="s">
        <v>9206</v>
      </c>
      <c r="K3116" s="12"/>
      <c r="L3116" s="13" t="s">
        <v>9207</v>
      </c>
      <c r="M3116" t="s">
        <v>753</v>
      </c>
      <c r="S3116" s="9"/>
      <c r="T3116">
        <v>2</v>
      </c>
      <c r="U3116" s="208" t="s">
        <v>18174</v>
      </c>
      <c r="V3116" s="14">
        <v>0</v>
      </c>
      <c r="W3116" s="14">
        <v>0</v>
      </c>
      <c r="X3116" s="109" t="s">
        <v>294</v>
      </c>
      <c r="Y3116" t="s">
        <v>1242</v>
      </c>
      <c r="Z3116" t="s">
        <v>271</v>
      </c>
      <c r="AA3116">
        <f t="shared" si="48"/>
        <v>1</v>
      </c>
    </row>
    <row r="3117" spans="1:27" x14ac:dyDescent="0.2">
      <c r="A3117">
        <v>314</v>
      </c>
      <c r="B3117" s="1" t="s">
        <v>8879</v>
      </c>
      <c r="C3117" t="s">
        <v>491</v>
      </c>
      <c r="D3117" s="9" t="s">
        <v>8880</v>
      </c>
      <c r="E3117" s="9"/>
      <c r="F3117" s="9" t="s">
        <v>532</v>
      </c>
      <c r="G3117" s="10">
        <v>28</v>
      </c>
      <c r="H3117" s="10" t="s">
        <v>536</v>
      </c>
      <c r="I3117" s="10">
        <v>1946</v>
      </c>
      <c r="J3117" s="11" t="s">
        <v>9206</v>
      </c>
      <c r="K3117" s="12"/>
      <c r="L3117" s="13" t="s">
        <v>9207</v>
      </c>
      <c r="M3117" t="s">
        <v>753</v>
      </c>
      <c r="S3117" s="9"/>
      <c r="T3117">
        <v>2</v>
      </c>
      <c r="U3117" s="208" t="s">
        <v>18174</v>
      </c>
      <c r="V3117" s="14">
        <v>0</v>
      </c>
      <c r="W3117" s="14">
        <v>1</v>
      </c>
      <c r="X3117" s="109" t="s">
        <v>294</v>
      </c>
      <c r="Y3117" t="s">
        <v>3625</v>
      </c>
      <c r="Z3117" t="s">
        <v>271</v>
      </c>
      <c r="AA3117">
        <f t="shared" si="48"/>
        <v>4</v>
      </c>
    </row>
    <row r="3118" spans="1:27" x14ac:dyDescent="0.2">
      <c r="A3118">
        <v>235</v>
      </c>
      <c r="B3118" s="1" t="s">
        <v>9472</v>
      </c>
      <c r="C3118" t="s">
        <v>284</v>
      </c>
      <c r="D3118" s="9" t="s">
        <v>9473</v>
      </c>
      <c r="E3118" s="9"/>
      <c r="F3118" s="9" t="s">
        <v>532</v>
      </c>
      <c r="G3118" s="10">
        <v>0</v>
      </c>
      <c r="H3118" s="10" t="s">
        <v>287</v>
      </c>
      <c r="I3118" s="10">
        <v>1946</v>
      </c>
      <c r="J3118" s="11" t="s">
        <v>9474</v>
      </c>
      <c r="K3118" s="12"/>
      <c r="L3118" s="13" t="s">
        <v>9475</v>
      </c>
      <c r="M3118" t="s">
        <v>753</v>
      </c>
      <c r="S3118" s="9"/>
      <c r="T3118">
        <v>3</v>
      </c>
      <c r="U3118" s="208" t="s">
        <v>18175</v>
      </c>
      <c r="V3118" s="14">
        <v>0</v>
      </c>
      <c r="W3118" s="14">
        <v>1</v>
      </c>
      <c r="X3118" s="109" t="s">
        <v>294</v>
      </c>
      <c r="Y3118" t="s">
        <v>3625</v>
      </c>
      <c r="Z3118" t="s">
        <v>271</v>
      </c>
      <c r="AA3118">
        <f t="shared" si="48"/>
        <v>7</v>
      </c>
    </row>
    <row r="3119" spans="1:27" x14ac:dyDescent="0.2">
      <c r="A3119">
        <v>6662</v>
      </c>
      <c r="B3119" s="1" t="s">
        <v>9476</v>
      </c>
      <c r="C3119" t="s">
        <v>2534</v>
      </c>
      <c r="D3119" s="9" t="s">
        <v>2824</v>
      </c>
      <c r="E3119" s="9"/>
      <c r="F3119" s="9" t="s">
        <v>532</v>
      </c>
      <c r="G3119" s="10">
        <v>0</v>
      </c>
      <c r="H3119" s="10" t="s">
        <v>287</v>
      </c>
      <c r="I3119" s="10">
        <v>1946</v>
      </c>
      <c r="J3119" s="11" t="s">
        <v>9474</v>
      </c>
      <c r="K3119" s="12"/>
      <c r="L3119" s="13" t="s">
        <v>8793</v>
      </c>
      <c r="M3119" t="s">
        <v>753</v>
      </c>
      <c r="S3119" s="9"/>
      <c r="T3119">
        <v>3</v>
      </c>
      <c r="U3119" s="208" t="s">
        <v>18175</v>
      </c>
      <c r="V3119" s="14">
        <v>0</v>
      </c>
      <c r="W3119" s="14">
        <v>1</v>
      </c>
      <c r="X3119" s="109" t="s">
        <v>294</v>
      </c>
      <c r="Y3119" t="s">
        <v>2824</v>
      </c>
      <c r="Z3119" t="s">
        <v>271</v>
      </c>
      <c r="AA3119">
        <f t="shared" si="48"/>
        <v>1</v>
      </c>
    </row>
    <row r="3120" spans="1:27" x14ac:dyDescent="0.2">
      <c r="A3120">
        <v>4602</v>
      </c>
      <c r="B3120" s="1" t="s">
        <v>8794</v>
      </c>
      <c r="C3120" t="s">
        <v>2221</v>
      </c>
      <c r="D3120" s="9" t="s">
        <v>7076</v>
      </c>
      <c r="E3120" s="9"/>
      <c r="F3120" s="9"/>
      <c r="G3120" s="10">
        <v>1</v>
      </c>
      <c r="H3120" s="10" t="s">
        <v>287</v>
      </c>
      <c r="I3120" s="10">
        <v>1946</v>
      </c>
      <c r="J3120" s="11" t="s">
        <v>8795</v>
      </c>
      <c r="K3120" s="12" t="s">
        <v>237</v>
      </c>
      <c r="L3120" s="13" t="s">
        <v>8239</v>
      </c>
      <c r="M3120" t="s">
        <v>290</v>
      </c>
      <c r="N3120" t="s">
        <v>291</v>
      </c>
      <c r="O3120" t="s">
        <v>292</v>
      </c>
      <c r="S3120" s="9"/>
      <c r="T3120">
        <v>3</v>
      </c>
      <c r="U3120" s="208" t="s">
        <v>18175</v>
      </c>
      <c r="V3120" s="14">
        <v>0</v>
      </c>
      <c r="W3120" s="14">
        <v>1</v>
      </c>
      <c r="X3120" s="109" t="s">
        <v>270</v>
      </c>
      <c r="Y3120">
        <v>264</v>
      </c>
      <c r="Z3120" t="s">
        <v>505</v>
      </c>
      <c r="AA3120">
        <f t="shared" si="48"/>
        <v>2</v>
      </c>
    </row>
    <row r="3121" spans="1:27" x14ac:dyDescent="0.2">
      <c r="A3121">
        <v>2354</v>
      </c>
      <c r="B3121" s="1" t="s">
        <v>8240</v>
      </c>
      <c r="C3121" t="s">
        <v>3985</v>
      </c>
      <c r="D3121" s="9" t="s">
        <v>7067</v>
      </c>
      <c r="E3121" s="9"/>
      <c r="F3121" s="9"/>
      <c r="G3121" s="10">
        <v>4</v>
      </c>
      <c r="H3121" s="10" t="s">
        <v>287</v>
      </c>
      <c r="I3121" s="10">
        <v>1946</v>
      </c>
      <c r="J3121" s="11" t="s">
        <v>8241</v>
      </c>
      <c r="K3121" s="12"/>
      <c r="L3121" s="13" t="s">
        <v>8242</v>
      </c>
      <c r="M3121" t="s">
        <v>781</v>
      </c>
      <c r="S3121" s="9"/>
      <c r="T3121">
        <v>3</v>
      </c>
      <c r="U3121" s="208" t="s">
        <v>18175</v>
      </c>
      <c r="V3121" s="14">
        <v>0</v>
      </c>
      <c r="W3121" s="14">
        <v>0</v>
      </c>
      <c r="X3121" s="109" t="s">
        <v>270</v>
      </c>
      <c r="Y3121" t="s">
        <v>7067</v>
      </c>
      <c r="Z3121" t="s">
        <v>18167</v>
      </c>
      <c r="AA3121">
        <f t="shared" si="48"/>
        <v>1</v>
      </c>
    </row>
    <row r="3122" spans="1:27" x14ac:dyDescent="0.2">
      <c r="A3122">
        <v>4627</v>
      </c>
      <c r="B3122" s="1" t="s">
        <v>8243</v>
      </c>
      <c r="C3122" t="s">
        <v>6878</v>
      </c>
      <c r="D3122" s="9" t="s">
        <v>6533</v>
      </c>
      <c r="E3122" s="9"/>
      <c r="F3122" s="9"/>
      <c r="G3122" s="10">
        <v>7</v>
      </c>
      <c r="H3122" s="10" t="s">
        <v>287</v>
      </c>
      <c r="I3122" s="10">
        <v>1946</v>
      </c>
      <c r="J3122" s="11" t="s">
        <v>8244</v>
      </c>
      <c r="K3122" s="12" t="s">
        <v>237</v>
      </c>
      <c r="L3122" s="13" t="s">
        <v>8641</v>
      </c>
      <c r="M3122" t="s">
        <v>290</v>
      </c>
      <c r="N3122" t="s">
        <v>291</v>
      </c>
      <c r="O3122" t="s">
        <v>520</v>
      </c>
      <c r="S3122" s="9"/>
      <c r="T3122">
        <v>3</v>
      </c>
      <c r="U3122" s="208" t="s">
        <v>18175</v>
      </c>
      <c r="V3122" s="14">
        <v>0</v>
      </c>
      <c r="W3122" s="14">
        <v>0</v>
      </c>
      <c r="X3122" s="109" t="s">
        <v>270</v>
      </c>
      <c r="Y3122" t="s">
        <v>6533</v>
      </c>
      <c r="Z3122" t="s">
        <v>271</v>
      </c>
      <c r="AA3122">
        <f t="shared" si="48"/>
        <v>1</v>
      </c>
    </row>
    <row r="3123" spans="1:27" x14ac:dyDescent="0.2">
      <c r="A3123">
        <v>6343</v>
      </c>
      <c r="B3123" s="1" t="s">
        <v>8642</v>
      </c>
      <c r="C3123" t="s">
        <v>1027</v>
      </c>
      <c r="D3123" s="9">
        <v>47</v>
      </c>
      <c r="E3123" s="9" t="s">
        <v>876</v>
      </c>
      <c r="F3123" s="9" t="s">
        <v>1416</v>
      </c>
      <c r="G3123" s="10">
        <v>8</v>
      </c>
      <c r="H3123" s="10" t="s">
        <v>287</v>
      </c>
      <c r="I3123" s="10">
        <v>1946</v>
      </c>
      <c r="J3123" s="11" t="s">
        <v>8643</v>
      </c>
      <c r="K3123" s="12" t="s">
        <v>237</v>
      </c>
      <c r="L3123" s="13" t="s">
        <v>9413</v>
      </c>
      <c r="M3123" t="s">
        <v>290</v>
      </c>
      <c r="N3123" t="s">
        <v>291</v>
      </c>
      <c r="O3123" t="s">
        <v>320</v>
      </c>
      <c r="S3123" s="9"/>
      <c r="T3123">
        <v>3</v>
      </c>
      <c r="U3123" s="208" t="s">
        <v>18175</v>
      </c>
      <c r="V3123" s="14">
        <v>0</v>
      </c>
      <c r="W3123" s="14">
        <v>0</v>
      </c>
      <c r="X3123" s="109" t="s">
        <v>270</v>
      </c>
      <c r="Y3123">
        <v>47</v>
      </c>
      <c r="Z3123" t="s">
        <v>1419</v>
      </c>
      <c r="AA3123">
        <f t="shared" si="48"/>
        <v>1</v>
      </c>
    </row>
    <row r="3124" spans="1:27" x14ac:dyDescent="0.2">
      <c r="A3124">
        <v>3904</v>
      </c>
      <c r="B3124" s="1" t="s">
        <v>9414</v>
      </c>
      <c r="C3124" t="s">
        <v>503</v>
      </c>
      <c r="D3124" s="9"/>
      <c r="E3124" s="9" t="s">
        <v>2806</v>
      </c>
      <c r="F3124" s="9"/>
      <c r="G3124" s="10">
        <v>12</v>
      </c>
      <c r="H3124" s="10" t="s">
        <v>287</v>
      </c>
      <c r="I3124" s="10">
        <v>1946</v>
      </c>
      <c r="J3124" s="11" t="s">
        <v>9415</v>
      </c>
      <c r="K3124" s="12" t="s">
        <v>237</v>
      </c>
      <c r="L3124" s="13" t="s">
        <v>8712</v>
      </c>
      <c r="M3124" s="13" t="s">
        <v>290</v>
      </c>
      <c r="N3124" t="s">
        <v>291</v>
      </c>
      <c r="O3124" t="s">
        <v>93</v>
      </c>
      <c r="S3124" s="9"/>
      <c r="T3124">
        <v>3</v>
      </c>
      <c r="U3124" s="208" t="s">
        <v>18175</v>
      </c>
      <c r="V3124" s="14">
        <v>0</v>
      </c>
      <c r="W3124" s="14">
        <v>1</v>
      </c>
      <c r="X3124" s="109" t="e">
        <v>#N/A</v>
      </c>
      <c r="Y3124" t="s">
        <v>334</v>
      </c>
      <c r="Z3124" t="s">
        <v>505</v>
      </c>
      <c r="AA3124">
        <f t="shared" si="48"/>
        <v>1</v>
      </c>
    </row>
    <row r="3125" spans="1:27" x14ac:dyDescent="0.2">
      <c r="A3125">
        <v>1197</v>
      </c>
      <c r="B3125" s="1" t="s">
        <v>7993</v>
      </c>
      <c r="C3125" t="s">
        <v>1798</v>
      </c>
      <c r="D3125" s="9" t="s">
        <v>849</v>
      </c>
      <c r="E3125" s="9"/>
      <c r="F3125" s="9"/>
      <c r="G3125" s="10">
        <v>14</v>
      </c>
      <c r="H3125" s="10" t="s">
        <v>287</v>
      </c>
      <c r="I3125" s="10">
        <v>1946</v>
      </c>
      <c r="J3125" s="11" t="s">
        <v>8715</v>
      </c>
      <c r="K3125" s="12" t="s">
        <v>237</v>
      </c>
      <c r="L3125" s="13" t="s">
        <v>7994</v>
      </c>
      <c r="M3125" t="s">
        <v>290</v>
      </c>
      <c r="N3125" t="s">
        <v>291</v>
      </c>
      <c r="O3125" t="s">
        <v>292</v>
      </c>
      <c r="S3125" s="9"/>
      <c r="T3125">
        <v>3</v>
      </c>
      <c r="U3125" s="208" t="s">
        <v>18175</v>
      </c>
      <c r="V3125" s="14">
        <v>0</v>
      </c>
      <c r="W3125" s="14">
        <v>1</v>
      </c>
      <c r="X3125" s="109" t="s">
        <v>270</v>
      </c>
      <c r="Y3125" t="s">
        <v>849</v>
      </c>
      <c r="Z3125" t="s">
        <v>271</v>
      </c>
      <c r="AA3125">
        <f t="shared" si="48"/>
        <v>1</v>
      </c>
    </row>
    <row r="3126" spans="1:27" x14ac:dyDescent="0.2">
      <c r="A3126">
        <v>3799</v>
      </c>
      <c r="B3126" s="1" t="s">
        <v>7997</v>
      </c>
      <c r="C3126" t="s">
        <v>3985</v>
      </c>
      <c r="D3126" s="9">
        <v>162</v>
      </c>
      <c r="E3126" s="9"/>
      <c r="F3126" s="9"/>
      <c r="G3126" s="10">
        <v>14</v>
      </c>
      <c r="H3126" s="10" t="s">
        <v>287</v>
      </c>
      <c r="I3126" s="10">
        <v>1946</v>
      </c>
      <c r="J3126" s="11" t="s">
        <v>8715</v>
      </c>
      <c r="K3126" s="12" t="s">
        <v>415</v>
      </c>
      <c r="L3126" s="13" t="s">
        <v>7998</v>
      </c>
      <c r="M3126" t="s">
        <v>290</v>
      </c>
      <c r="N3126" t="s">
        <v>291</v>
      </c>
      <c r="O3126" t="s">
        <v>5429</v>
      </c>
      <c r="S3126" s="9"/>
      <c r="T3126">
        <v>3</v>
      </c>
      <c r="U3126" s="208" t="s">
        <v>18175</v>
      </c>
      <c r="V3126" s="14">
        <v>0</v>
      </c>
      <c r="W3126" s="14">
        <v>1</v>
      </c>
      <c r="X3126" s="109" t="s">
        <v>270</v>
      </c>
      <c r="Y3126">
        <v>162</v>
      </c>
      <c r="Z3126" t="s">
        <v>18167</v>
      </c>
      <c r="AA3126">
        <f t="shared" si="48"/>
        <v>1</v>
      </c>
    </row>
    <row r="3127" spans="1:27" x14ac:dyDescent="0.2">
      <c r="A3127">
        <v>297</v>
      </c>
      <c r="B3127" s="1" t="s">
        <v>8717</v>
      </c>
      <c r="C3127" t="s">
        <v>1027</v>
      </c>
      <c r="D3127" s="9" t="s">
        <v>5001</v>
      </c>
      <c r="E3127" s="9" t="s">
        <v>876</v>
      </c>
      <c r="F3127" s="9" t="s">
        <v>1416</v>
      </c>
      <c r="G3127" s="10">
        <v>14</v>
      </c>
      <c r="H3127" s="10" t="s">
        <v>287</v>
      </c>
      <c r="I3127" s="10">
        <v>1946</v>
      </c>
      <c r="J3127" s="11" t="s">
        <v>8715</v>
      </c>
      <c r="K3127" s="12"/>
      <c r="L3127" s="13" t="s">
        <v>8716</v>
      </c>
      <c r="M3127" t="s">
        <v>753</v>
      </c>
      <c r="S3127" s="9"/>
      <c r="T3127">
        <v>3</v>
      </c>
      <c r="U3127" s="208" t="s">
        <v>18175</v>
      </c>
      <c r="V3127" s="14">
        <v>0</v>
      </c>
      <c r="W3127" s="14">
        <v>1</v>
      </c>
      <c r="X3127" s="109" t="s">
        <v>270</v>
      </c>
      <c r="Y3127">
        <v>82</v>
      </c>
      <c r="Z3127" t="s">
        <v>1419</v>
      </c>
      <c r="AA3127">
        <f t="shared" si="48"/>
        <v>3</v>
      </c>
    </row>
    <row r="3128" spans="1:27" x14ac:dyDescent="0.2">
      <c r="A3128">
        <v>5689</v>
      </c>
      <c r="B3128" s="1" t="s">
        <v>7999</v>
      </c>
      <c r="C3128" t="s">
        <v>1027</v>
      </c>
      <c r="D3128" s="9">
        <v>110</v>
      </c>
      <c r="E3128" s="9" t="s">
        <v>876</v>
      </c>
      <c r="F3128" s="9" t="s">
        <v>1416</v>
      </c>
      <c r="G3128" s="10">
        <v>14</v>
      </c>
      <c r="H3128" s="10" t="s">
        <v>287</v>
      </c>
      <c r="I3128" s="10">
        <v>1946</v>
      </c>
      <c r="J3128" s="11" t="s">
        <v>8715</v>
      </c>
      <c r="K3128" s="12"/>
      <c r="L3128" s="13" t="s">
        <v>8716</v>
      </c>
      <c r="M3128" t="s">
        <v>753</v>
      </c>
      <c r="S3128" s="9"/>
      <c r="T3128">
        <v>3</v>
      </c>
      <c r="U3128" s="208" t="s">
        <v>18175</v>
      </c>
      <c r="V3128" s="14">
        <v>0</v>
      </c>
      <c r="W3128" s="14">
        <v>1</v>
      </c>
      <c r="X3128" s="109" t="s">
        <v>270</v>
      </c>
      <c r="Y3128">
        <v>110</v>
      </c>
      <c r="Z3128" t="s">
        <v>1419</v>
      </c>
      <c r="AA3128">
        <f t="shared" si="48"/>
        <v>1</v>
      </c>
    </row>
    <row r="3129" spans="1:27" x14ac:dyDescent="0.2">
      <c r="A3129">
        <v>4312</v>
      </c>
      <c r="B3129" s="1" t="s">
        <v>8721</v>
      </c>
      <c r="C3129" t="s">
        <v>1027</v>
      </c>
      <c r="D3129" s="9" t="s">
        <v>2253</v>
      </c>
      <c r="E3129" s="9" t="s">
        <v>876</v>
      </c>
      <c r="F3129" s="9" t="s">
        <v>1416</v>
      </c>
      <c r="G3129" s="10">
        <v>14</v>
      </c>
      <c r="H3129" s="10" t="s">
        <v>287</v>
      </c>
      <c r="I3129" s="10">
        <v>1946</v>
      </c>
      <c r="J3129" s="11" t="s">
        <v>8715</v>
      </c>
      <c r="K3129" s="12"/>
      <c r="L3129" s="13" t="s">
        <v>8716</v>
      </c>
      <c r="M3129" t="s">
        <v>753</v>
      </c>
      <c r="S3129" s="9"/>
      <c r="T3129">
        <v>3</v>
      </c>
      <c r="U3129" s="208" t="s">
        <v>18175</v>
      </c>
      <c r="V3129" s="14">
        <v>0</v>
      </c>
      <c r="W3129" s="14">
        <v>1</v>
      </c>
      <c r="X3129" s="109" t="s">
        <v>270</v>
      </c>
      <c r="Y3129">
        <v>47</v>
      </c>
      <c r="Z3129" t="s">
        <v>1419</v>
      </c>
      <c r="AA3129">
        <f t="shared" si="48"/>
        <v>2</v>
      </c>
    </row>
    <row r="3130" spans="1:27" x14ac:dyDescent="0.2">
      <c r="A3130">
        <v>3049</v>
      </c>
      <c r="B3130" s="1" t="s">
        <v>8719</v>
      </c>
      <c r="C3130" t="s">
        <v>1027</v>
      </c>
      <c r="D3130" s="9" t="s">
        <v>4609</v>
      </c>
      <c r="E3130" s="9" t="s">
        <v>876</v>
      </c>
      <c r="F3130" s="9" t="s">
        <v>1416</v>
      </c>
      <c r="G3130" s="10">
        <v>14</v>
      </c>
      <c r="H3130" s="10" t="s">
        <v>287</v>
      </c>
      <c r="I3130" s="10">
        <v>1946</v>
      </c>
      <c r="J3130" s="11" t="s">
        <v>8715</v>
      </c>
      <c r="K3130" s="12"/>
      <c r="L3130" s="13" t="s">
        <v>8720</v>
      </c>
      <c r="M3130" t="s">
        <v>753</v>
      </c>
      <c r="S3130" s="9"/>
      <c r="T3130">
        <v>3</v>
      </c>
      <c r="U3130" s="208" t="s">
        <v>18175</v>
      </c>
      <c r="V3130" s="14">
        <v>0</v>
      </c>
      <c r="W3130" s="14">
        <v>1</v>
      </c>
      <c r="X3130" s="109" t="s">
        <v>270</v>
      </c>
      <c r="Y3130">
        <v>82</v>
      </c>
      <c r="Z3130" t="s">
        <v>1419</v>
      </c>
      <c r="AA3130">
        <f t="shared" si="48"/>
        <v>2</v>
      </c>
    </row>
    <row r="3131" spans="1:27" x14ac:dyDescent="0.2">
      <c r="A3131">
        <v>1600</v>
      </c>
      <c r="B3131" s="1" t="s">
        <v>8718</v>
      </c>
      <c r="C3131" t="s">
        <v>1027</v>
      </c>
      <c r="D3131" s="9" t="s">
        <v>3971</v>
      </c>
      <c r="E3131" s="9" t="s">
        <v>876</v>
      </c>
      <c r="F3131" s="9" t="s">
        <v>1416</v>
      </c>
      <c r="G3131" s="10">
        <v>14</v>
      </c>
      <c r="H3131" s="10" t="s">
        <v>287</v>
      </c>
      <c r="I3131" s="10">
        <v>1946</v>
      </c>
      <c r="J3131" s="11" t="s">
        <v>8715</v>
      </c>
      <c r="K3131" s="12"/>
      <c r="L3131" s="13" t="s">
        <v>8716</v>
      </c>
      <c r="M3131" t="s">
        <v>753</v>
      </c>
      <c r="S3131" s="9"/>
      <c r="T3131">
        <v>3</v>
      </c>
      <c r="U3131" s="208" t="s">
        <v>18175</v>
      </c>
      <c r="V3131" s="14">
        <v>0</v>
      </c>
      <c r="W3131" s="14">
        <v>1</v>
      </c>
      <c r="X3131" s="109" t="e">
        <v>#N/A</v>
      </c>
      <c r="Y3131" t="s">
        <v>1232</v>
      </c>
      <c r="Z3131" t="s">
        <v>1419</v>
      </c>
      <c r="AA3131">
        <f t="shared" si="48"/>
        <v>2</v>
      </c>
    </row>
    <row r="3132" spans="1:27" x14ac:dyDescent="0.2">
      <c r="A3132">
        <v>1743</v>
      </c>
      <c r="B3132" s="1" t="s">
        <v>7991</v>
      </c>
      <c r="C3132" t="s">
        <v>1027</v>
      </c>
      <c r="D3132" s="9" t="s">
        <v>1232</v>
      </c>
      <c r="E3132" s="9" t="s">
        <v>876</v>
      </c>
      <c r="F3132" s="9" t="s">
        <v>1416</v>
      </c>
      <c r="G3132" s="10">
        <v>14</v>
      </c>
      <c r="H3132" s="10" t="s">
        <v>287</v>
      </c>
      <c r="I3132" s="10">
        <v>1946</v>
      </c>
      <c r="J3132" s="11" t="s">
        <v>8715</v>
      </c>
      <c r="K3132" s="12"/>
      <c r="L3132" s="13" t="s">
        <v>8716</v>
      </c>
      <c r="M3132" t="s">
        <v>753</v>
      </c>
      <c r="S3132" s="9"/>
      <c r="T3132">
        <v>3</v>
      </c>
      <c r="U3132" s="208" t="s">
        <v>18175</v>
      </c>
      <c r="V3132" s="14">
        <v>0</v>
      </c>
      <c r="W3132" s="14">
        <v>1</v>
      </c>
      <c r="X3132" s="109" t="e">
        <v>#N/A</v>
      </c>
      <c r="Y3132" t="s">
        <v>1232</v>
      </c>
      <c r="Z3132" t="s">
        <v>1419</v>
      </c>
      <c r="AA3132">
        <f t="shared" si="48"/>
        <v>1</v>
      </c>
    </row>
    <row r="3133" spans="1:27" x14ac:dyDescent="0.2">
      <c r="A3133">
        <v>409</v>
      </c>
      <c r="B3133" s="1" t="s">
        <v>8713</v>
      </c>
      <c r="C3133" t="s">
        <v>1027</v>
      </c>
      <c r="D3133" s="9" t="s">
        <v>8714</v>
      </c>
      <c r="E3133" s="9" t="s">
        <v>275</v>
      </c>
      <c r="F3133" s="9" t="s">
        <v>532</v>
      </c>
      <c r="G3133" s="10">
        <v>14</v>
      </c>
      <c r="H3133" s="10" t="s">
        <v>287</v>
      </c>
      <c r="I3133" s="10">
        <v>1946</v>
      </c>
      <c r="J3133" s="11" t="s">
        <v>8715</v>
      </c>
      <c r="K3133" s="12"/>
      <c r="L3133" s="13" t="s">
        <v>8716</v>
      </c>
      <c r="M3133" t="s">
        <v>753</v>
      </c>
      <c r="S3133" s="9"/>
      <c r="T3133">
        <v>3</v>
      </c>
      <c r="U3133" s="208" t="s">
        <v>18175</v>
      </c>
      <c r="V3133" s="14">
        <v>0</v>
      </c>
      <c r="W3133" s="14">
        <v>1</v>
      </c>
      <c r="X3133" s="109" t="s">
        <v>294</v>
      </c>
      <c r="Y3133" t="s">
        <v>5899</v>
      </c>
      <c r="Z3133" t="s">
        <v>271</v>
      </c>
      <c r="AA3133">
        <f t="shared" si="48"/>
        <v>3</v>
      </c>
    </row>
    <row r="3134" spans="1:27" x14ac:dyDescent="0.2">
      <c r="A3134">
        <v>6813</v>
      </c>
      <c r="B3134" s="1" t="s">
        <v>7995</v>
      </c>
      <c r="C3134" t="s">
        <v>1798</v>
      </c>
      <c r="D3134" s="9">
        <v>684</v>
      </c>
      <c r="E3134" s="9" t="s">
        <v>876</v>
      </c>
      <c r="F3134" s="9" t="s">
        <v>260</v>
      </c>
      <c r="G3134" s="10">
        <v>14</v>
      </c>
      <c r="H3134" s="10" t="s">
        <v>287</v>
      </c>
      <c r="I3134" s="10">
        <v>1946</v>
      </c>
      <c r="J3134" s="11" t="s">
        <v>8715</v>
      </c>
      <c r="K3134" s="12"/>
      <c r="L3134" s="13" t="s">
        <v>8716</v>
      </c>
      <c r="M3134" t="s">
        <v>753</v>
      </c>
      <c r="S3134" s="9"/>
      <c r="T3134">
        <v>3</v>
      </c>
      <c r="U3134" s="208" t="s">
        <v>18175</v>
      </c>
      <c r="V3134" s="14">
        <v>0</v>
      </c>
      <c r="W3134" s="14">
        <v>1</v>
      </c>
      <c r="X3134" s="109" t="s">
        <v>270</v>
      </c>
      <c r="Y3134">
        <v>684</v>
      </c>
      <c r="Z3134" t="s">
        <v>271</v>
      </c>
      <c r="AA3134">
        <f t="shared" si="48"/>
        <v>1</v>
      </c>
    </row>
    <row r="3135" spans="1:27" x14ac:dyDescent="0.2">
      <c r="A3135">
        <v>1810</v>
      </c>
      <c r="B3135" s="1" t="s">
        <v>7992</v>
      </c>
      <c r="C3135" t="s">
        <v>1027</v>
      </c>
      <c r="D3135" s="9" t="s">
        <v>1232</v>
      </c>
      <c r="E3135" s="9" t="s">
        <v>876</v>
      </c>
      <c r="F3135" s="9" t="s">
        <v>1416</v>
      </c>
      <c r="G3135" s="10">
        <v>14</v>
      </c>
      <c r="H3135" s="10" t="s">
        <v>287</v>
      </c>
      <c r="I3135" s="10">
        <v>1946</v>
      </c>
      <c r="J3135" s="11" t="s">
        <v>8715</v>
      </c>
      <c r="K3135" s="12"/>
      <c r="L3135" s="13" t="s">
        <v>8716</v>
      </c>
      <c r="M3135" t="s">
        <v>753</v>
      </c>
      <c r="S3135" s="9"/>
      <c r="T3135">
        <v>3</v>
      </c>
      <c r="U3135" s="208" t="s">
        <v>18175</v>
      </c>
      <c r="V3135" s="14">
        <v>0</v>
      </c>
      <c r="W3135" s="14">
        <v>1</v>
      </c>
      <c r="X3135" s="109" t="e">
        <v>#N/A</v>
      </c>
      <c r="Y3135" t="s">
        <v>1232</v>
      </c>
      <c r="Z3135" t="s">
        <v>1419</v>
      </c>
      <c r="AA3135">
        <f t="shared" si="48"/>
        <v>1</v>
      </c>
    </row>
    <row r="3136" spans="1:27" x14ac:dyDescent="0.2">
      <c r="A3136">
        <v>7651</v>
      </c>
      <c r="B3136" s="1" t="s">
        <v>7996</v>
      </c>
      <c r="C3136" t="s">
        <v>2534</v>
      </c>
      <c r="D3136" s="9">
        <v>600</v>
      </c>
      <c r="E3136" s="9"/>
      <c r="F3136" s="9"/>
      <c r="G3136" s="10">
        <v>14</v>
      </c>
      <c r="H3136" s="10" t="s">
        <v>287</v>
      </c>
      <c r="I3136" s="10">
        <v>1946</v>
      </c>
      <c r="J3136" s="11" t="s">
        <v>8715</v>
      </c>
      <c r="K3136" s="12"/>
      <c r="L3136" s="13" t="s">
        <v>8716</v>
      </c>
      <c r="M3136" t="s">
        <v>753</v>
      </c>
      <c r="S3136" s="9"/>
      <c r="T3136">
        <v>3</v>
      </c>
      <c r="U3136" s="208" t="s">
        <v>18175</v>
      </c>
      <c r="V3136" s="14">
        <v>0</v>
      </c>
      <c r="W3136" s="14">
        <v>1</v>
      </c>
      <c r="X3136" s="109" t="s">
        <v>270</v>
      </c>
      <c r="Y3136">
        <v>600</v>
      </c>
      <c r="Z3136" t="s">
        <v>271</v>
      </c>
      <c r="AA3136">
        <f t="shared" si="48"/>
        <v>1</v>
      </c>
    </row>
    <row r="3137" spans="1:27" x14ac:dyDescent="0.2">
      <c r="A3137">
        <v>1187</v>
      </c>
      <c r="B3137" s="1" t="s">
        <v>8722</v>
      </c>
      <c r="C3137" t="s">
        <v>8723</v>
      </c>
      <c r="D3137" s="9" t="s">
        <v>8724</v>
      </c>
      <c r="E3137" s="9"/>
      <c r="F3137" s="9"/>
      <c r="G3137" s="10">
        <v>14</v>
      </c>
      <c r="H3137" s="10" t="s">
        <v>287</v>
      </c>
      <c r="I3137" s="10">
        <v>1946</v>
      </c>
      <c r="J3137" s="11" t="s">
        <v>8715</v>
      </c>
      <c r="K3137" s="12"/>
      <c r="L3137" s="63" t="s">
        <v>18042</v>
      </c>
      <c r="M3137" t="s">
        <v>753</v>
      </c>
      <c r="S3137" s="9"/>
      <c r="T3137">
        <v>3</v>
      </c>
      <c r="U3137" s="208" t="s">
        <v>18175</v>
      </c>
      <c r="V3137" s="14">
        <v>0</v>
      </c>
      <c r="W3137" s="14">
        <v>0</v>
      </c>
      <c r="X3137" s="109" t="s">
        <v>270</v>
      </c>
      <c r="Y3137" t="s">
        <v>8724</v>
      </c>
      <c r="Z3137" t="s">
        <v>7990</v>
      </c>
      <c r="AA3137">
        <f t="shared" si="48"/>
        <v>1</v>
      </c>
    </row>
    <row r="3138" spans="1:27" x14ac:dyDescent="0.2">
      <c r="A3138">
        <v>4614</v>
      </c>
      <c r="B3138" s="1" t="s">
        <v>8006</v>
      </c>
      <c r="C3138" t="s">
        <v>2040</v>
      </c>
      <c r="D3138" s="9">
        <v>139</v>
      </c>
      <c r="E3138" s="9" t="s">
        <v>259</v>
      </c>
      <c r="F3138" s="9" t="s">
        <v>721</v>
      </c>
      <c r="G3138" s="10">
        <v>15</v>
      </c>
      <c r="H3138" s="10" t="s">
        <v>287</v>
      </c>
      <c r="I3138" s="10">
        <v>1946</v>
      </c>
      <c r="J3138" s="11" t="s">
        <v>8002</v>
      </c>
      <c r="K3138" s="12" t="s">
        <v>237</v>
      </c>
      <c r="L3138" s="13" t="s">
        <v>8007</v>
      </c>
      <c r="M3138" t="s">
        <v>290</v>
      </c>
      <c r="N3138" t="s">
        <v>291</v>
      </c>
      <c r="O3138" t="s">
        <v>292</v>
      </c>
      <c r="S3138" s="9"/>
      <c r="T3138">
        <v>3</v>
      </c>
      <c r="U3138" s="208" t="s">
        <v>18175</v>
      </c>
      <c r="V3138" s="14">
        <v>0</v>
      </c>
      <c r="W3138" s="14">
        <v>0</v>
      </c>
      <c r="X3138" s="109" t="s">
        <v>270</v>
      </c>
      <c r="Y3138">
        <v>139</v>
      </c>
      <c r="Z3138" t="s">
        <v>3085</v>
      </c>
      <c r="AA3138">
        <f t="shared" ref="AA3138:AA3201" si="49">LEN(D3138)-LEN(SUBSTITUTE(D3138,"/",""))+1</f>
        <v>1</v>
      </c>
    </row>
    <row r="3139" spans="1:27" x14ac:dyDescent="0.2">
      <c r="A3139">
        <v>3812</v>
      </c>
      <c r="B3139" s="1" t="s">
        <v>8004</v>
      </c>
      <c r="C3139" t="s">
        <v>1798</v>
      </c>
      <c r="D3139" s="9">
        <v>680</v>
      </c>
      <c r="E3139" s="9"/>
      <c r="F3139" s="9"/>
      <c r="G3139" s="10">
        <v>15</v>
      </c>
      <c r="H3139" s="10" t="s">
        <v>287</v>
      </c>
      <c r="I3139" s="10">
        <v>1946</v>
      </c>
      <c r="J3139" s="11" t="s">
        <v>8002</v>
      </c>
      <c r="K3139" s="12" t="s">
        <v>237</v>
      </c>
      <c r="L3139" s="13" t="s">
        <v>8005</v>
      </c>
      <c r="M3139" t="s">
        <v>290</v>
      </c>
      <c r="N3139" t="s">
        <v>291</v>
      </c>
      <c r="O3139" t="s">
        <v>2007</v>
      </c>
      <c r="S3139" s="9"/>
      <c r="T3139">
        <v>3</v>
      </c>
      <c r="U3139" s="208" t="s">
        <v>18175</v>
      </c>
      <c r="V3139" s="14">
        <v>0</v>
      </c>
      <c r="W3139" s="14">
        <v>1</v>
      </c>
      <c r="X3139" s="109" t="s">
        <v>270</v>
      </c>
      <c r="Y3139">
        <v>680</v>
      </c>
      <c r="Z3139" t="s">
        <v>271</v>
      </c>
      <c r="AA3139">
        <f t="shared" si="49"/>
        <v>1</v>
      </c>
    </row>
    <row r="3140" spans="1:27" x14ac:dyDescent="0.2">
      <c r="A3140">
        <v>4236</v>
      </c>
      <c r="B3140" s="1" t="s">
        <v>8866</v>
      </c>
      <c r="C3140" t="s">
        <v>2221</v>
      </c>
      <c r="D3140" s="9">
        <v>85</v>
      </c>
      <c r="E3140" s="9" t="s">
        <v>259</v>
      </c>
      <c r="F3140" s="9" t="s">
        <v>312</v>
      </c>
      <c r="G3140" s="10">
        <v>15</v>
      </c>
      <c r="H3140" s="10" t="s">
        <v>287</v>
      </c>
      <c r="I3140" s="10">
        <v>1946</v>
      </c>
      <c r="J3140" s="11" t="s">
        <v>8002</v>
      </c>
      <c r="K3140" s="12"/>
      <c r="L3140" s="13" t="s">
        <v>8867</v>
      </c>
      <c r="M3140" t="s">
        <v>753</v>
      </c>
      <c r="S3140" s="9"/>
      <c r="T3140">
        <v>3</v>
      </c>
      <c r="U3140" s="208" t="s">
        <v>18175</v>
      </c>
      <c r="V3140" s="14">
        <v>0</v>
      </c>
      <c r="W3140" s="14">
        <v>1</v>
      </c>
      <c r="X3140" s="109" t="s">
        <v>270</v>
      </c>
      <c r="Y3140">
        <v>85</v>
      </c>
      <c r="Z3140" t="s">
        <v>505</v>
      </c>
      <c r="AA3140">
        <f t="shared" si="49"/>
        <v>1</v>
      </c>
    </row>
    <row r="3141" spans="1:27" x14ac:dyDescent="0.2">
      <c r="A3141">
        <v>5467</v>
      </c>
      <c r="B3141" s="1" t="s">
        <v>8000</v>
      </c>
      <c r="C3141" t="s">
        <v>2221</v>
      </c>
      <c r="D3141" s="9" t="s">
        <v>8001</v>
      </c>
      <c r="E3141" s="9" t="s">
        <v>259</v>
      </c>
      <c r="F3141" s="9" t="s">
        <v>312</v>
      </c>
      <c r="G3141" s="10">
        <v>15</v>
      </c>
      <c r="H3141" s="10" t="s">
        <v>287</v>
      </c>
      <c r="I3141" s="10">
        <v>1946</v>
      </c>
      <c r="J3141" s="11" t="s">
        <v>8002</v>
      </c>
      <c r="K3141" s="12"/>
      <c r="L3141" s="13" t="s">
        <v>8003</v>
      </c>
      <c r="M3141" t="s">
        <v>753</v>
      </c>
      <c r="S3141" s="9"/>
      <c r="T3141">
        <v>3</v>
      </c>
      <c r="U3141" s="208" t="s">
        <v>18175</v>
      </c>
      <c r="V3141" s="14">
        <v>0</v>
      </c>
      <c r="W3141" s="14">
        <v>1</v>
      </c>
      <c r="X3141" s="109" t="s">
        <v>270</v>
      </c>
      <c r="Y3141">
        <v>85</v>
      </c>
      <c r="Z3141" t="s">
        <v>505</v>
      </c>
      <c r="AA3141">
        <f t="shared" si="49"/>
        <v>3</v>
      </c>
    </row>
    <row r="3142" spans="1:27" x14ac:dyDescent="0.2">
      <c r="A3142">
        <v>3329</v>
      </c>
      <c r="B3142" s="1" t="s">
        <v>8868</v>
      </c>
      <c r="C3142" t="s">
        <v>2805</v>
      </c>
      <c r="D3142" s="9" t="s">
        <v>8869</v>
      </c>
      <c r="E3142" s="9" t="s">
        <v>2806</v>
      </c>
      <c r="F3142" s="9"/>
      <c r="G3142" s="10">
        <v>16</v>
      </c>
      <c r="H3142" s="10" t="s">
        <v>287</v>
      </c>
      <c r="I3142" s="10">
        <v>1946</v>
      </c>
      <c r="J3142" s="11" t="s">
        <v>8870</v>
      </c>
      <c r="K3142" s="12" t="s">
        <v>237</v>
      </c>
      <c r="L3142" s="13" t="s">
        <v>8871</v>
      </c>
      <c r="M3142" t="s">
        <v>290</v>
      </c>
      <c r="N3142" t="s">
        <v>291</v>
      </c>
      <c r="O3142" t="s">
        <v>17896</v>
      </c>
      <c r="S3142" s="9"/>
      <c r="T3142">
        <v>3</v>
      </c>
      <c r="U3142" s="208" t="s">
        <v>18175</v>
      </c>
      <c r="V3142" s="14">
        <v>0</v>
      </c>
      <c r="W3142" s="14">
        <v>0</v>
      </c>
      <c r="X3142" s="109" t="s">
        <v>294</v>
      </c>
      <c r="Y3142" t="s">
        <v>8869</v>
      </c>
      <c r="Z3142" t="s">
        <v>2808</v>
      </c>
      <c r="AA3142">
        <f t="shared" si="49"/>
        <v>1</v>
      </c>
    </row>
    <row r="3143" spans="1:27" x14ac:dyDescent="0.2">
      <c r="A3143">
        <v>3814</v>
      </c>
      <c r="B3143" s="1" t="s">
        <v>8872</v>
      </c>
      <c r="C3143" t="s">
        <v>6878</v>
      </c>
      <c r="D3143" s="9">
        <v>680</v>
      </c>
      <c r="E3143" s="9"/>
      <c r="F3143" s="9"/>
      <c r="G3143" s="10">
        <v>19</v>
      </c>
      <c r="H3143" s="10" t="s">
        <v>287</v>
      </c>
      <c r="I3143" s="10">
        <v>1946</v>
      </c>
      <c r="J3143" s="11" t="s">
        <v>8873</v>
      </c>
      <c r="K3143" s="12" t="s">
        <v>237</v>
      </c>
      <c r="L3143" s="13" t="s">
        <v>8874</v>
      </c>
      <c r="M3143" t="s">
        <v>290</v>
      </c>
      <c r="N3143" t="s">
        <v>291</v>
      </c>
      <c r="O3143" t="s">
        <v>520</v>
      </c>
      <c r="S3143" s="9"/>
      <c r="T3143">
        <v>3</v>
      </c>
      <c r="U3143" s="208" t="s">
        <v>18175</v>
      </c>
      <c r="V3143" s="14">
        <v>0</v>
      </c>
      <c r="W3143" s="14">
        <v>0</v>
      </c>
      <c r="X3143" s="109" t="s">
        <v>270</v>
      </c>
      <c r="Y3143">
        <v>680</v>
      </c>
      <c r="Z3143" t="s">
        <v>271</v>
      </c>
      <c r="AA3143">
        <f t="shared" si="49"/>
        <v>1</v>
      </c>
    </row>
    <row r="3144" spans="1:27" x14ac:dyDescent="0.2">
      <c r="A3144">
        <v>3831</v>
      </c>
      <c r="B3144" s="1" t="s">
        <v>8875</v>
      </c>
      <c r="C3144" t="s">
        <v>5998</v>
      </c>
      <c r="D3144" s="9" t="s">
        <v>4262</v>
      </c>
      <c r="E3144" s="9"/>
      <c r="F3144" s="9"/>
      <c r="G3144" s="10">
        <v>21</v>
      </c>
      <c r="H3144" s="10" t="s">
        <v>287</v>
      </c>
      <c r="I3144" s="10">
        <v>1946</v>
      </c>
      <c r="J3144" s="11" t="s">
        <v>8876</v>
      </c>
      <c r="K3144" s="12" t="s">
        <v>237</v>
      </c>
      <c r="L3144" s="13" t="s">
        <v>8877</v>
      </c>
      <c r="M3144" t="s">
        <v>290</v>
      </c>
      <c r="N3144" t="s">
        <v>291</v>
      </c>
      <c r="O3144" t="s">
        <v>695</v>
      </c>
      <c r="S3144" s="9"/>
      <c r="T3144">
        <v>3</v>
      </c>
      <c r="U3144" s="208" t="s">
        <v>18175</v>
      </c>
      <c r="V3144" s="14">
        <v>0</v>
      </c>
      <c r="W3144" s="14">
        <v>0</v>
      </c>
      <c r="X3144" s="109" t="s">
        <v>294</v>
      </c>
      <c r="Y3144" t="s">
        <v>4262</v>
      </c>
      <c r="Z3144" t="s">
        <v>18167</v>
      </c>
      <c r="AA3144">
        <f t="shared" si="49"/>
        <v>1</v>
      </c>
    </row>
    <row r="3145" spans="1:27" x14ac:dyDescent="0.2">
      <c r="A3145">
        <v>6491</v>
      </c>
      <c r="B3145" s="1" t="s">
        <v>8011</v>
      </c>
      <c r="C3145" t="s">
        <v>2221</v>
      </c>
      <c r="D3145" s="9">
        <v>151</v>
      </c>
      <c r="E3145" s="9" t="s">
        <v>259</v>
      </c>
      <c r="F3145" s="9" t="s">
        <v>312</v>
      </c>
      <c r="G3145" s="10">
        <v>21</v>
      </c>
      <c r="H3145" s="10" t="s">
        <v>287</v>
      </c>
      <c r="I3145" s="10">
        <v>1946</v>
      </c>
      <c r="J3145" s="11" t="s">
        <v>8876</v>
      </c>
      <c r="K3145" s="12"/>
      <c r="L3145" s="13" t="s">
        <v>8012</v>
      </c>
      <c r="M3145" t="s">
        <v>753</v>
      </c>
      <c r="S3145" s="9"/>
      <c r="T3145">
        <v>3</v>
      </c>
      <c r="U3145" s="208" t="s">
        <v>18175</v>
      </c>
      <c r="V3145" s="14">
        <v>0</v>
      </c>
      <c r="W3145" s="14">
        <v>1</v>
      </c>
      <c r="X3145" s="109" t="s">
        <v>270</v>
      </c>
      <c r="Y3145">
        <v>151</v>
      </c>
      <c r="Z3145" t="s">
        <v>505</v>
      </c>
      <c r="AA3145">
        <f t="shared" si="49"/>
        <v>1</v>
      </c>
    </row>
    <row r="3146" spans="1:27" x14ac:dyDescent="0.2">
      <c r="A3146">
        <v>246</v>
      </c>
      <c r="B3146" s="1" t="s">
        <v>8013</v>
      </c>
      <c r="C3146" t="s">
        <v>1798</v>
      </c>
      <c r="D3146" s="9" t="s">
        <v>8014</v>
      </c>
      <c r="E3146" s="9"/>
      <c r="F3146" s="9"/>
      <c r="G3146" s="10">
        <v>22</v>
      </c>
      <c r="H3146" s="10" t="s">
        <v>287</v>
      </c>
      <c r="I3146" s="10">
        <v>1946</v>
      </c>
      <c r="J3146" s="11" t="s">
        <v>8015</v>
      </c>
      <c r="K3146" s="12" t="s">
        <v>237</v>
      </c>
      <c r="L3146" s="13" t="s">
        <v>8016</v>
      </c>
      <c r="M3146" t="s">
        <v>290</v>
      </c>
      <c r="N3146" t="s">
        <v>291</v>
      </c>
      <c r="O3146" t="s">
        <v>760</v>
      </c>
      <c r="S3146" s="9"/>
      <c r="T3146">
        <v>3</v>
      </c>
      <c r="U3146" s="208" t="s">
        <v>18175</v>
      </c>
      <c r="V3146" s="14">
        <v>0</v>
      </c>
      <c r="W3146" s="14">
        <v>1</v>
      </c>
      <c r="X3146" s="109" t="s">
        <v>270</v>
      </c>
      <c r="Y3146">
        <v>680</v>
      </c>
      <c r="Z3146" t="s">
        <v>271</v>
      </c>
      <c r="AA3146">
        <f t="shared" si="49"/>
        <v>2</v>
      </c>
    </row>
    <row r="3147" spans="1:27" x14ac:dyDescent="0.2">
      <c r="A3147">
        <v>4595</v>
      </c>
      <c r="B3147" s="1" t="s">
        <v>8020</v>
      </c>
      <c r="C3147" t="s">
        <v>1027</v>
      </c>
      <c r="D3147" s="9" t="s">
        <v>4262</v>
      </c>
      <c r="E3147" s="9"/>
      <c r="F3147" s="9"/>
      <c r="G3147" s="10">
        <v>24</v>
      </c>
      <c r="H3147" s="10" t="s">
        <v>287</v>
      </c>
      <c r="I3147" s="10">
        <v>1946</v>
      </c>
      <c r="J3147" s="11" t="s">
        <v>8018</v>
      </c>
      <c r="K3147" s="12" t="s">
        <v>237</v>
      </c>
      <c r="L3147" s="13" t="s">
        <v>8021</v>
      </c>
      <c r="M3147" t="s">
        <v>290</v>
      </c>
      <c r="N3147" t="s">
        <v>291</v>
      </c>
      <c r="O3147" t="s">
        <v>498</v>
      </c>
      <c r="S3147" s="9"/>
      <c r="T3147">
        <v>3</v>
      </c>
      <c r="U3147" s="208" t="s">
        <v>18175</v>
      </c>
      <c r="V3147" s="14">
        <v>0</v>
      </c>
      <c r="W3147" s="14">
        <v>0</v>
      </c>
      <c r="X3147" s="109" t="s">
        <v>294</v>
      </c>
      <c r="Y3147" t="s">
        <v>4262</v>
      </c>
      <c r="Z3147" t="s">
        <v>1419</v>
      </c>
      <c r="AA3147">
        <f t="shared" si="49"/>
        <v>1</v>
      </c>
    </row>
    <row r="3148" spans="1:27" x14ac:dyDescent="0.2">
      <c r="A3148">
        <v>3217</v>
      </c>
      <c r="B3148" s="1" t="s">
        <v>8017</v>
      </c>
      <c r="C3148" t="s">
        <v>1027</v>
      </c>
      <c r="D3148" s="9" t="s">
        <v>1232</v>
      </c>
      <c r="E3148" s="9" t="s">
        <v>876</v>
      </c>
      <c r="F3148" s="9" t="s">
        <v>1416</v>
      </c>
      <c r="G3148" s="10">
        <v>24</v>
      </c>
      <c r="H3148" s="10" t="s">
        <v>287</v>
      </c>
      <c r="I3148" s="10">
        <v>1946</v>
      </c>
      <c r="J3148" s="11" t="s">
        <v>8018</v>
      </c>
      <c r="K3148" s="12"/>
      <c r="L3148" s="13" t="s">
        <v>8019</v>
      </c>
      <c r="M3148" t="s">
        <v>753</v>
      </c>
      <c r="S3148" s="9"/>
      <c r="T3148">
        <v>3</v>
      </c>
      <c r="U3148" s="208" t="s">
        <v>18175</v>
      </c>
      <c r="V3148" s="14">
        <v>0</v>
      </c>
      <c r="W3148" s="14">
        <v>1</v>
      </c>
      <c r="X3148" s="109" t="e">
        <v>#N/A</v>
      </c>
      <c r="Y3148" t="s">
        <v>1232</v>
      </c>
      <c r="Z3148" t="s">
        <v>1419</v>
      </c>
      <c r="AA3148">
        <f t="shared" si="49"/>
        <v>1</v>
      </c>
    </row>
    <row r="3149" spans="1:27" x14ac:dyDescent="0.2">
      <c r="A3149">
        <v>6492</v>
      </c>
      <c r="B3149" s="1" t="s">
        <v>8456</v>
      </c>
      <c r="C3149" t="s">
        <v>2221</v>
      </c>
      <c r="D3149" s="9">
        <v>151</v>
      </c>
      <c r="E3149" s="9" t="s">
        <v>259</v>
      </c>
      <c r="F3149" s="9" t="s">
        <v>312</v>
      </c>
      <c r="G3149" s="10">
        <v>25</v>
      </c>
      <c r="H3149" s="10" t="s">
        <v>287</v>
      </c>
      <c r="I3149" s="10">
        <v>1946</v>
      </c>
      <c r="J3149" s="11" t="s">
        <v>8453</v>
      </c>
      <c r="K3149" s="12" t="s">
        <v>237</v>
      </c>
      <c r="L3149" s="13" t="s">
        <v>8457</v>
      </c>
      <c r="M3149" t="s">
        <v>290</v>
      </c>
      <c r="N3149" t="s">
        <v>291</v>
      </c>
      <c r="O3149" t="s">
        <v>292</v>
      </c>
      <c r="S3149" s="9"/>
      <c r="T3149">
        <v>3</v>
      </c>
      <c r="U3149" s="208" t="s">
        <v>18175</v>
      </c>
      <c r="V3149" s="14">
        <v>0</v>
      </c>
      <c r="W3149" s="14">
        <v>1</v>
      </c>
      <c r="X3149" s="109" t="s">
        <v>270</v>
      </c>
      <c r="Y3149">
        <v>151</v>
      </c>
      <c r="Z3149" t="s">
        <v>505</v>
      </c>
      <c r="AA3149">
        <f t="shared" si="49"/>
        <v>1</v>
      </c>
    </row>
    <row r="3150" spans="1:27" x14ac:dyDescent="0.2">
      <c r="A3150">
        <v>700</v>
      </c>
      <c r="B3150" s="1" t="s">
        <v>8022</v>
      </c>
      <c r="C3150" t="s">
        <v>2040</v>
      </c>
      <c r="D3150" s="9" t="s">
        <v>8452</v>
      </c>
      <c r="E3150" s="9"/>
      <c r="F3150" s="9"/>
      <c r="G3150" s="10">
        <v>25</v>
      </c>
      <c r="H3150" s="10" t="s">
        <v>287</v>
      </c>
      <c r="I3150" s="10">
        <v>1946</v>
      </c>
      <c r="J3150" s="11" t="s">
        <v>8453</v>
      </c>
      <c r="K3150" s="12" t="s">
        <v>237</v>
      </c>
      <c r="L3150" s="13" t="s">
        <v>8454</v>
      </c>
      <c r="M3150" t="s">
        <v>290</v>
      </c>
      <c r="N3150" t="s">
        <v>291</v>
      </c>
      <c r="O3150" t="s">
        <v>8455</v>
      </c>
      <c r="S3150" s="9"/>
      <c r="T3150">
        <v>3</v>
      </c>
      <c r="U3150" s="208" t="s">
        <v>18175</v>
      </c>
      <c r="V3150" s="14">
        <v>0</v>
      </c>
      <c r="W3150" s="14">
        <v>1</v>
      </c>
      <c r="X3150" s="109" t="s">
        <v>270</v>
      </c>
      <c r="Y3150">
        <v>180</v>
      </c>
      <c r="Z3150" t="s">
        <v>271</v>
      </c>
      <c r="AA3150">
        <f t="shared" si="49"/>
        <v>4</v>
      </c>
    </row>
    <row r="3151" spans="1:27" x14ac:dyDescent="0.2">
      <c r="A3151">
        <v>2539</v>
      </c>
      <c r="B3151" s="1" t="s">
        <v>8463</v>
      </c>
      <c r="C3151" t="s">
        <v>2040</v>
      </c>
      <c r="D3151" s="9" t="s">
        <v>8464</v>
      </c>
      <c r="E3151" s="9" t="s">
        <v>259</v>
      </c>
      <c r="F3151" s="9" t="s">
        <v>532</v>
      </c>
      <c r="G3151" s="10">
        <v>26</v>
      </c>
      <c r="H3151" s="10" t="s">
        <v>287</v>
      </c>
      <c r="I3151" s="10">
        <v>1946</v>
      </c>
      <c r="J3151" s="11" t="s">
        <v>8460</v>
      </c>
      <c r="K3151" s="12" t="s">
        <v>237</v>
      </c>
      <c r="L3151" s="13" t="s">
        <v>8465</v>
      </c>
      <c r="M3151" t="s">
        <v>290</v>
      </c>
      <c r="N3151" t="s">
        <v>291</v>
      </c>
      <c r="O3151" t="s">
        <v>498</v>
      </c>
      <c r="S3151" s="9"/>
      <c r="T3151">
        <v>3</v>
      </c>
      <c r="U3151" s="208" t="s">
        <v>18175</v>
      </c>
      <c r="V3151" s="14">
        <v>0</v>
      </c>
      <c r="W3151" s="14">
        <v>0</v>
      </c>
      <c r="X3151" s="109" t="s">
        <v>294</v>
      </c>
      <c r="Y3151" t="s">
        <v>4636</v>
      </c>
      <c r="Z3151" t="s">
        <v>3085</v>
      </c>
      <c r="AA3151">
        <f t="shared" si="49"/>
        <v>3</v>
      </c>
    </row>
    <row r="3152" spans="1:27" x14ac:dyDescent="0.2">
      <c r="A3152">
        <v>260</v>
      </c>
      <c r="B3152" s="1" t="s">
        <v>8458</v>
      </c>
      <c r="C3152" t="s">
        <v>2040</v>
      </c>
      <c r="D3152" s="9" t="s">
        <v>8459</v>
      </c>
      <c r="E3152" s="9"/>
      <c r="F3152" s="9"/>
      <c r="G3152" s="10">
        <v>26</v>
      </c>
      <c r="H3152" s="10" t="s">
        <v>287</v>
      </c>
      <c r="I3152" s="10">
        <v>1946</v>
      </c>
      <c r="J3152" s="11" t="s">
        <v>8460</v>
      </c>
      <c r="K3152" s="12" t="s">
        <v>237</v>
      </c>
      <c r="L3152" s="13" t="s">
        <v>8461</v>
      </c>
      <c r="M3152" t="s">
        <v>290</v>
      </c>
      <c r="N3152" t="s">
        <v>291</v>
      </c>
      <c r="O3152" t="s">
        <v>498</v>
      </c>
      <c r="S3152" s="9"/>
      <c r="T3152">
        <v>3</v>
      </c>
      <c r="U3152" s="208" t="s">
        <v>18175</v>
      </c>
      <c r="V3152" s="14">
        <v>0</v>
      </c>
      <c r="W3152" s="14">
        <v>0</v>
      </c>
      <c r="X3152" s="109" t="s">
        <v>294</v>
      </c>
      <c r="Y3152" t="s">
        <v>8462</v>
      </c>
      <c r="Z3152" t="s">
        <v>3085</v>
      </c>
      <c r="AA3152">
        <f t="shared" si="49"/>
        <v>6</v>
      </c>
    </row>
    <row r="3153" spans="1:27" x14ac:dyDescent="0.2">
      <c r="A3153">
        <v>5435</v>
      </c>
      <c r="B3153" s="1" t="s">
        <v>8466</v>
      </c>
      <c r="C3153" t="s">
        <v>5998</v>
      </c>
      <c r="D3153" s="9" t="s">
        <v>8467</v>
      </c>
      <c r="E3153" s="9"/>
      <c r="F3153" s="9"/>
      <c r="G3153" s="10">
        <v>27</v>
      </c>
      <c r="H3153" s="10" t="s">
        <v>287</v>
      </c>
      <c r="I3153" s="10">
        <v>1946</v>
      </c>
      <c r="J3153" s="11" t="s">
        <v>8468</v>
      </c>
      <c r="K3153" s="12" t="s">
        <v>237</v>
      </c>
      <c r="L3153" s="13" t="s">
        <v>8469</v>
      </c>
      <c r="M3153" t="s">
        <v>290</v>
      </c>
      <c r="N3153" t="s">
        <v>291</v>
      </c>
      <c r="O3153" t="s">
        <v>520</v>
      </c>
      <c r="S3153" s="9"/>
      <c r="T3153">
        <v>3</v>
      </c>
      <c r="U3153" s="208" t="s">
        <v>18175</v>
      </c>
      <c r="V3153" s="14">
        <v>0</v>
      </c>
      <c r="W3153" s="14">
        <v>0</v>
      </c>
      <c r="X3153" s="109" t="s">
        <v>270</v>
      </c>
      <c r="Y3153">
        <v>249</v>
      </c>
      <c r="Z3153" t="s">
        <v>18167</v>
      </c>
      <c r="AA3153">
        <f t="shared" si="49"/>
        <v>2</v>
      </c>
    </row>
    <row r="3154" spans="1:27" x14ac:dyDescent="0.2">
      <c r="A3154">
        <v>392</v>
      </c>
      <c r="B3154" s="1" t="s">
        <v>8470</v>
      </c>
      <c r="C3154" t="s">
        <v>503</v>
      </c>
      <c r="D3154" s="9" t="s">
        <v>8471</v>
      </c>
      <c r="E3154" s="9"/>
      <c r="F3154" s="9"/>
      <c r="G3154" s="10">
        <v>28</v>
      </c>
      <c r="H3154" s="10" t="s">
        <v>287</v>
      </c>
      <c r="I3154" s="10">
        <v>1946</v>
      </c>
      <c r="J3154" s="11" t="s">
        <v>8472</v>
      </c>
      <c r="K3154" s="12" t="s">
        <v>237</v>
      </c>
      <c r="L3154" s="13" t="s">
        <v>8899</v>
      </c>
      <c r="M3154" t="s">
        <v>290</v>
      </c>
      <c r="N3154" t="s">
        <v>291</v>
      </c>
      <c r="O3154" t="s">
        <v>498</v>
      </c>
      <c r="S3154" s="9"/>
      <c r="T3154">
        <v>3</v>
      </c>
      <c r="U3154" s="208" t="s">
        <v>18175</v>
      </c>
      <c r="V3154" s="14">
        <v>0</v>
      </c>
      <c r="W3154" s="14">
        <v>0</v>
      </c>
      <c r="X3154" s="109" t="s">
        <v>294</v>
      </c>
      <c r="Y3154" t="s">
        <v>8900</v>
      </c>
      <c r="Z3154" t="s">
        <v>505</v>
      </c>
      <c r="AA3154">
        <f t="shared" si="49"/>
        <v>5</v>
      </c>
    </row>
    <row r="3155" spans="1:27" x14ac:dyDescent="0.2">
      <c r="A3155">
        <v>2685</v>
      </c>
      <c r="B3155" s="1" t="s">
        <v>8053</v>
      </c>
      <c r="C3155" t="s">
        <v>1027</v>
      </c>
      <c r="D3155" s="9" t="s">
        <v>5528</v>
      </c>
      <c r="E3155" s="9" t="s">
        <v>876</v>
      </c>
      <c r="F3155" s="9" t="s">
        <v>1416</v>
      </c>
      <c r="G3155" s="10">
        <v>28</v>
      </c>
      <c r="H3155" s="10" t="s">
        <v>287</v>
      </c>
      <c r="I3155" s="10">
        <v>1946</v>
      </c>
      <c r="J3155" s="11" t="s">
        <v>8472</v>
      </c>
      <c r="K3155" s="12"/>
      <c r="L3155" s="13" t="s">
        <v>8903</v>
      </c>
      <c r="M3155" t="s">
        <v>753</v>
      </c>
      <c r="S3155" s="9"/>
      <c r="T3155">
        <v>3</v>
      </c>
      <c r="U3155" s="208" t="s">
        <v>18175</v>
      </c>
      <c r="V3155" s="14">
        <v>0</v>
      </c>
      <c r="W3155" s="14">
        <v>1</v>
      </c>
      <c r="X3155" s="109" t="s">
        <v>270</v>
      </c>
      <c r="Y3155">
        <v>84</v>
      </c>
      <c r="Z3155" t="s">
        <v>1419</v>
      </c>
      <c r="AA3155">
        <f t="shared" si="49"/>
        <v>3</v>
      </c>
    </row>
    <row r="3156" spans="1:27" x14ac:dyDescent="0.2">
      <c r="A3156">
        <v>4333</v>
      </c>
      <c r="B3156" s="1" t="s">
        <v>8056</v>
      </c>
      <c r="C3156" t="s">
        <v>1027</v>
      </c>
      <c r="D3156" s="9" t="s">
        <v>2253</v>
      </c>
      <c r="E3156" s="9" t="s">
        <v>876</v>
      </c>
      <c r="F3156" s="9" t="s">
        <v>1416</v>
      </c>
      <c r="G3156" s="10">
        <v>28</v>
      </c>
      <c r="H3156" s="10" t="s">
        <v>287</v>
      </c>
      <c r="I3156" s="10">
        <v>1946</v>
      </c>
      <c r="J3156" s="11" t="s">
        <v>8472</v>
      </c>
      <c r="K3156" s="12"/>
      <c r="L3156" s="13" t="s">
        <v>8903</v>
      </c>
      <c r="M3156" t="s">
        <v>753</v>
      </c>
      <c r="S3156" s="9"/>
      <c r="T3156">
        <v>3</v>
      </c>
      <c r="U3156" s="208" t="s">
        <v>18175</v>
      </c>
      <c r="V3156" s="14">
        <v>0</v>
      </c>
      <c r="W3156" s="14">
        <v>1</v>
      </c>
      <c r="X3156" s="109" t="s">
        <v>270</v>
      </c>
      <c r="Y3156">
        <v>47</v>
      </c>
      <c r="Z3156" t="s">
        <v>1419</v>
      </c>
      <c r="AA3156">
        <f t="shared" si="49"/>
        <v>2</v>
      </c>
    </row>
    <row r="3157" spans="1:27" x14ac:dyDescent="0.2">
      <c r="A3157">
        <v>3066</v>
      </c>
      <c r="B3157" s="1" t="s">
        <v>8057</v>
      </c>
      <c r="C3157" t="s">
        <v>1027</v>
      </c>
      <c r="D3157" s="9" t="s">
        <v>4589</v>
      </c>
      <c r="E3157" s="9" t="s">
        <v>876</v>
      </c>
      <c r="F3157" s="9" t="s">
        <v>1416</v>
      </c>
      <c r="G3157" s="10">
        <v>28</v>
      </c>
      <c r="H3157" s="10" t="s">
        <v>287</v>
      </c>
      <c r="I3157" s="10">
        <v>1946</v>
      </c>
      <c r="J3157" s="11" t="s">
        <v>8472</v>
      </c>
      <c r="K3157" s="12"/>
      <c r="L3157" s="13" t="s">
        <v>8903</v>
      </c>
      <c r="M3157" t="s">
        <v>753</v>
      </c>
      <c r="S3157" s="9"/>
      <c r="T3157">
        <v>3</v>
      </c>
      <c r="U3157" s="208" t="s">
        <v>18175</v>
      </c>
      <c r="V3157" s="14">
        <v>0</v>
      </c>
      <c r="W3157" s="14">
        <v>1</v>
      </c>
      <c r="X3157" s="109" t="s">
        <v>270</v>
      </c>
      <c r="Y3157">
        <v>45</v>
      </c>
      <c r="Z3157" t="s">
        <v>1419</v>
      </c>
      <c r="AA3157">
        <f t="shared" si="49"/>
        <v>2</v>
      </c>
    </row>
    <row r="3158" spans="1:27" x14ac:dyDescent="0.2">
      <c r="A3158">
        <v>5557</v>
      </c>
      <c r="B3158" s="1" t="s">
        <v>8063</v>
      </c>
      <c r="C3158" t="s">
        <v>1027</v>
      </c>
      <c r="D3158" s="9">
        <v>82</v>
      </c>
      <c r="E3158" s="9" t="s">
        <v>876</v>
      </c>
      <c r="F3158" s="9" t="s">
        <v>1416</v>
      </c>
      <c r="G3158" s="10">
        <v>28</v>
      </c>
      <c r="H3158" s="10" t="s">
        <v>287</v>
      </c>
      <c r="I3158" s="10">
        <v>1946</v>
      </c>
      <c r="J3158" s="11" t="s">
        <v>8472</v>
      </c>
      <c r="K3158" s="12"/>
      <c r="L3158" s="13" t="s">
        <v>8903</v>
      </c>
      <c r="M3158" t="s">
        <v>753</v>
      </c>
      <c r="S3158" s="9"/>
      <c r="T3158">
        <v>3</v>
      </c>
      <c r="U3158" s="208" t="s">
        <v>18175</v>
      </c>
      <c r="V3158" s="14">
        <v>0</v>
      </c>
      <c r="W3158" s="14">
        <v>1</v>
      </c>
      <c r="X3158" s="109" t="s">
        <v>270</v>
      </c>
      <c r="Y3158">
        <v>82</v>
      </c>
      <c r="Z3158" t="s">
        <v>1419</v>
      </c>
      <c r="AA3158">
        <f t="shared" si="49"/>
        <v>1</v>
      </c>
    </row>
    <row r="3159" spans="1:27" x14ac:dyDescent="0.2">
      <c r="A3159">
        <v>663</v>
      </c>
      <c r="B3159" s="1" t="s">
        <v>8054</v>
      </c>
      <c r="C3159" t="s">
        <v>1027</v>
      </c>
      <c r="D3159" s="9" t="s">
        <v>8055</v>
      </c>
      <c r="E3159" s="9"/>
      <c r="F3159" s="9"/>
      <c r="G3159" s="10">
        <v>28</v>
      </c>
      <c r="H3159" s="10" t="s">
        <v>287</v>
      </c>
      <c r="I3159" s="10">
        <v>1946</v>
      </c>
      <c r="J3159" s="11" t="s">
        <v>8472</v>
      </c>
      <c r="K3159" s="12"/>
      <c r="L3159" s="13" t="s">
        <v>8903</v>
      </c>
      <c r="M3159" t="s">
        <v>753</v>
      </c>
      <c r="S3159" s="9"/>
      <c r="T3159">
        <v>3</v>
      </c>
      <c r="U3159" s="208" t="s">
        <v>18175</v>
      </c>
      <c r="V3159" s="14">
        <v>0</v>
      </c>
      <c r="W3159" s="14">
        <v>1</v>
      </c>
      <c r="X3159" s="109" t="s">
        <v>270</v>
      </c>
      <c r="Y3159">
        <v>89</v>
      </c>
      <c r="Z3159" t="s">
        <v>1419</v>
      </c>
      <c r="AA3159">
        <f t="shared" si="49"/>
        <v>2</v>
      </c>
    </row>
    <row r="3160" spans="1:27" x14ac:dyDescent="0.2">
      <c r="A3160">
        <v>1911</v>
      </c>
      <c r="B3160" s="1" t="s">
        <v>8901</v>
      </c>
      <c r="C3160" t="s">
        <v>1027</v>
      </c>
      <c r="D3160" s="9" t="s">
        <v>8902</v>
      </c>
      <c r="E3160" s="9" t="s">
        <v>259</v>
      </c>
      <c r="F3160" s="9" t="s">
        <v>532</v>
      </c>
      <c r="G3160" s="10">
        <v>28</v>
      </c>
      <c r="H3160" s="10" t="s">
        <v>287</v>
      </c>
      <c r="I3160" s="10">
        <v>1946</v>
      </c>
      <c r="J3160" s="11" t="s">
        <v>8472</v>
      </c>
      <c r="K3160" s="12"/>
      <c r="L3160" s="13" t="s">
        <v>8903</v>
      </c>
      <c r="M3160" t="s">
        <v>753</v>
      </c>
      <c r="S3160" s="9"/>
      <c r="T3160">
        <v>3</v>
      </c>
      <c r="U3160" s="208" t="s">
        <v>18175</v>
      </c>
      <c r="V3160" s="14">
        <v>0</v>
      </c>
      <c r="W3160" s="14">
        <v>1</v>
      </c>
      <c r="X3160" s="109" t="s">
        <v>294</v>
      </c>
      <c r="Y3160" t="s">
        <v>1242</v>
      </c>
      <c r="Z3160" t="s">
        <v>271</v>
      </c>
      <c r="AA3160">
        <f t="shared" si="49"/>
        <v>4</v>
      </c>
    </row>
    <row r="3161" spans="1:27" x14ac:dyDescent="0.2">
      <c r="A3161">
        <v>2174</v>
      </c>
      <c r="B3161" s="1" t="s">
        <v>8904</v>
      </c>
      <c r="C3161" t="s">
        <v>2040</v>
      </c>
      <c r="D3161" s="9" t="s">
        <v>8247</v>
      </c>
      <c r="E3161" s="9"/>
      <c r="F3161" s="9"/>
      <c r="G3161" s="10">
        <v>28</v>
      </c>
      <c r="H3161" s="10" t="s">
        <v>287</v>
      </c>
      <c r="I3161" s="10">
        <v>1946</v>
      </c>
      <c r="J3161" s="11" t="s">
        <v>8472</v>
      </c>
      <c r="K3161" s="12"/>
      <c r="L3161" s="13" t="s">
        <v>8903</v>
      </c>
      <c r="M3161" t="s">
        <v>753</v>
      </c>
      <c r="S3161" s="9"/>
      <c r="T3161">
        <v>3</v>
      </c>
      <c r="U3161" s="208" t="s">
        <v>18175</v>
      </c>
      <c r="V3161" s="14">
        <v>0</v>
      </c>
      <c r="W3161" s="14">
        <v>1</v>
      </c>
      <c r="X3161" s="109" t="s">
        <v>270</v>
      </c>
      <c r="Y3161">
        <v>180</v>
      </c>
      <c r="Z3161" t="s">
        <v>271</v>
      </c>
      <c r="AA3161">
        <f t="shared" si="49"/>
        <v>4</v>
      </c>
    </row>
    <row r="3162" spans="1:27" x14ac:dyDescent="0.2">
      <c r="A3162">
        <v>6814</v>
      </c>
      <c r="B3162" s="1" t="s">
        <v>8059</v>
      </c>
      <c r="C3162" t="s">
        <v>1798</v>
      </c>
      <c r="D3162" s="9">
        <v>684</v>
      </c>
      <c r="E3162" s="9" t="s">
        <v>876</v>
      </c>
      <c r="F3162" s="9" t="s">
        <v>260</v>
      </c>
      <c r="G3162" s="10">
        <v>28</v>
      </c>
      <c r="H3162" s="10" t="s">
        <v>287</v>
      </c>
      <c r="I3162" s="10">
        <v>1946</v>
      </c>
      <c r="J3162" s="11" t="s">
        <v>8472</v>
      </c>
      <c r="K3162" s="12"/>
      <c r="L3162" s="13" t="s">
        <v>8903</v>
      </c>
      <c r="M3162" t="s">
        <v>753</v>
      </c>
      <c r="S3162" s="9"/>
      <c r="T3162">
        <v>3</v>
      </c>
      <c r="U3162" s="208" t="s">
        <v>18175</v>
      </c>
      <c r="V3162" s="14">
        <v>0</v>
      </c>
      <c r="W3162" s="14">
        <v>1</v>
      </c>
      <c r="X3162" s="109" t="s">
        <v>270</v>
      </c>
      <c r="Y3162">
        <v>684</v>
      </c>
      <c r="Z3162" t="s">
        <v>271</v>
      </c>
      <c r="AA3162">
        <f t="shared" si="49"/>
        <v>1</v>
      </c>
    </row>
    <row r="3163" spans="1:27" x14ac:dyDescent="0.2">
      <c r="A3163">
        <v>1380</v>
      </c>
      <c r="B3163" s="1" t="s">
        <v>8248</v>
      </c>
      <c r="C3163" t="s">
        <v>1027</v>
      </c>
      <c r="D3163" s="9" t="s">
        <v>8554</v>
      </c>
      <c r="E3163" s="9" t="s">
        <v>259</v>
      </c>
      <c r="F3163" s="9" t="s">
        <v>532</v>
      </c>
      <c r="G3163" s="10">
        <v>28</v>
      </c>
      <c r="H3163" s="10" t="s">
        <v>287</v>
      </c>
      <c r="I3163" s="10">
        <v>1946</v>
      </c>
      <c r="J3163" s="11" t="s">
        <v>8472</v>
      </c>
      <c r="K3163" s="12"/>
      <c r="L3163" s="13" t="s">
        <v>8903</v>
      </c>
      <c r="M3163" t="s">
        <v>753</v>
      </c>
      <c r="S3163" s="9"/>
      <c r="T3163">
        <v>3</v>
      </c>
      <c r="U3163" s="208" t="s">
        <v>18175</v>
      </c>
      <c r="V3163" s="14">
        <v>0</v>
      </c>
      <c r="W3163" s="14">
        <v>1</v>
      </c>
      <c r="X3163" s="109" t="s">
        <v>294</v>
      </c>
      <c r="Y3163" t="s">
        <v>1242</v>
      </c>
      <c r="Z3163" t="s">
        <v>271</v>
      </c>
      <c r="AA3163">
        <f t="shared" si="49"/>
        <v>3</v>
      </c>
    </row>
    <row r="3164" spans="1:27" x14ac:dyDescent="0.2">
      <c r="A3164">
        <v>5353</v>
      </c>
      <c r="B3164" s="1" t="s">
        <v>8064</v>
      </c>
      <c r="C3164" t="s">
        <v>1027</v>
      </c>
      <c r="D3164" s="9">
        <v>47</v>
      </c>
      <c r="E3164" s="9" t="s">
        <v>876</v>
      </c>
      <c r="F3164" s="9" t="s">
        <v>1416</v>
      </c>
      <c r="G3164" s="10">
        <v>28</v>
      </c>
      <c r="H3164" s="10" t="s">
        <v>287</v>
      </c>
      <c r="I3164" s="10">
        <v>1946</v>
      </c>
      <c r="J3164" s="11" t="s">
        <v>8472</v>
      </c>
      <c r="K3164" s="12"/>
      <c r="L3164" s="13" t="s">
        <v>8903</v>
      </c>
      <c r="M3164" t="s">
        <v>753</v>
      </c>
      <c r="S3164" s="9"/>
      <c r="T3164">
        <v>3</v>
      </c>
      <c r="U3164" s="208" t="s">
        <v>18175</v>
      </c>
      <c r="V3164" s="14">
        <v>0</v>
      </c>
      <c r="W3164" s="14">
        <v>1</v>
      </c>
      <c r="X3164" s="109" t="s">
        <v>270</v>
      </c>
      <c r="Y3164">
        <v>47</v>
      </c>
      <c r="Z3164" t="s">
        <v>1419</v>
      </c>
      <c r="AA3164">
        <f t="shared" si="49"/>
        <v>1</v>
      </c>
    </row>
    <row r="3165" spans="1:27" x14ac:dyDescent="0.2">
      <c r="A3165">
        <v>6419</v>
      </c>
      <c r="B3165" s="1" t="s">
        <v>8060</v>
      </c>
      <c r="C3165" t="s">
        <v>1027</v>
      </c>
      <c r="D3165" s="9">
        <v>84</v>
      </c>
      <c r="E3165" s="9" t="s">
        <v>876</v>
      </c>
      <c r="F3165" s="9" t="s">
        <v>1416</v>
      </c>
      <c r="G3165" s="10">
        <v>28</v>
      </c>
      <c r="H3165" s="10" t="s">
        <v>287</v>
      </c>
      <c r="I3165" s="10">
        <v>1946</v>
      </c>
      <c r="J3165" s="11" t="s">
        <v>8472</v>
      </c>
      <c r="K3165" s="12"/>
      <c r="L3165" s="13" t="s">
        <v>8903</v>
      </c>
      <c r="M3165" t="s">
        <v>753</v>
      </c>
      <c r="S3165" s="9"/>
      <c r="T3165">
        <v>3</v>
      </c>
      <c r="U3165" s="208" t="s">
        <v>18175</v>
      </c>
      <c r="V3165" s="14">
        <v>0</v>
      </c>
      <c r="W3165" s="14">
        <v>1</v>
      </c>
      <c r="X3165" s="109" t="s">
        <v>270</v>
      </c>
      <c r="Y3165">
        <v>84</v>
      </c>
      <c r="Z3165" t="s">
        <v>1419</v>
      </c>
      <c r="AA3165">
        <f t="shared" si="49"/>
        <v>1</v>
      </c>
    </row>
    <row r="3166" spans="1:27" x14ac:dyDescent="0.2">
      <c r="A3166">
        <v>6430</v>
      </c>
      <c r="B3166" s="1" t="s">
        <v>8061</v>
      </c>
      <c r="C3166" t="s">
        <v>1027</v>
      </c>
      <c r="D3166" s="9">
        <v>84</v>
      </c>
      <c r="E3166" s="9" t="s">
        <v>876</v>
      </c>
      <c r="F3166" s="9" t="s">
        <v>1416</v>
      </c>
      <c r="G3166" s="10">
        <v>28</v>
      </c>
      <c r="H3166" s="10" t="s">
        <v>287</v>
      </c>
      <c r="I3166" s="10">
        <v>1946</v>
      </c>
      <c r="J3166" s="11" t="s">
        <v>8472</v>
      </c>
      <c r="K3166" s="12"/>
      <c r="L3166" s="13" t="s">
        <v>8903</v>
      </c>
      <c r="M3166" t="s">
        <v>753</v>
      </c>
      <c r="S3166" s="9"/>
      <c r="T3166">
        <v>3</v>
      </c>
      <c r="U3166" s="208" t="s">
        <v>18175</v>
      </c>
      <c r="V3166" s="14">
        <v>0</v>
      </c>
      <c r="W3166" s="14">
        <v>1</v>
      </c>
      <c r="X3166" s="109" t="s">
        <v>270</v>
      </c>
      <c r="Y3166">
        <v>84</v>
      </c>
      <c r="Z3166" t="s">
        <v>1419</v>
      </c>
      <c r="AA3166">
        <f t="shared" si="49"/>
        <v>1</v>
      </c>
    </row>
    <row r="3167" spans="1:27" x14ac:dyDescent="0.2">
      <c r="A3167">
        <v>5383</v>
      </c>
      <c r="B3167" s="1" t="s">
        <v>8065</v>
      </c>
      <c r="C3167" t="s">
        <v>1027</v>
      </c>
      <c r="D3167" s="9">
        <v>47</v>
      </c>
      <c r="E3167" s="9" t="s">
        <v>876</v>
      </c>
      <c r="F3167" s="9" t="s">
        <v>1416</v>
      </c>
      <c r="G3167" s="10">
        <v>28</v>
      </c>
      <c r="H3167" s="10" t="s">
        <v>287</v>
      </c>
      <c r="I3167" s="10">
        <v>1946</v>
      </c>
      <c r="J3167" s="11" t="s">
        <v>8472</v>
      </c>
      <c r="K3167" s="12"/>
      <c r="L3167" s="13" t="s">
        <v>8903</v>
      </c>
      <c r="M3167" t="s">
        <v>753</v>
      </c>
      <c r="S3167" s="9"/>
      <c r="T3167">
        <v>3</v>
      </c>
      <c r="U3167" s="208" t="s">
        <v>18175</v>
      </c>
      <c r="V3167" s="14">
        <v>0</v>
      </c>
      <c r="W3167" s="14">
        <v>1</v>
      </c>
      <c r="X3167" s="109" t="s">
        <v>270</v>
      </c>
      <c r="Y3167">
        <v>47</v>
      </c>
      <c r="Z3167" t="s">
        <v>1419</v>
      </c>
      <c r="AA3167">
        <f t="shared" si="49"/>
        <v>1</v>
      </c>
    </row>
    <row r="3168" spans="1:27" x14ac:dyDescent="0.2">
      <c r="A3168">
        <v>3281</v>
      </c>
      <c r="B3168" s="1" t="s">
        <v>8066</v>
      </c>
      <c r="C3168" t="s">
        <v>1027</v>
      </c>
      <c r="D3168" s="9">
        <v>47</v>
      </c>
      <c r="E3168" s="9" t="s">
        <v>876</v>
      </c>
      <c r="F3168" s="9" t="s">
        <v>1416</v>
      </c>
      <c r="G3168" s="10">
        <v>28</v>
      </c>
      <c r="H3168" s="10" t="s">
        <v>287</v>
      </c>
      <c r="I3168" s="10">
        <v>1946</v>
      </c>
      <c r="J3168" s="11" t="s">
        <v>8472</v>
      </c>
      <c r="K3168" s="12"/>
      <c r="L3168" s="13" t="s">
        <v>8903</v>
      </c>
      <c r="M3168" t="s">
        <v>753</v>
      </c>
      <c r="S3168" s="9"/>
      <c r="T3168">
        <v>3</v>
      </c>
      <c r="U3168" s="208" t="s">
        <v>18175</v>
      </c>
      <c r="V3168" s="14">
        <v>0</v>
      </c>
      <c r="W3168" s="14">
        <v>1</v>
      </c>
      <c r="X3168" s="109" t="s">
        <v>270</v>
      </c>
      <c r="Y3168">
        <v>47</v>
      </c>
      <c r="Z3168" t="s">
        <v>1419</v>
      </c>
      <c r="AA3168">
        <f t="shared" si="49"/>
        <v>1</v>
      </c>
    </row>
    <row r="3169" spans="1:27" x14ac:dyDescent="0.2">
      <c r="A3169">
        <v>898</v>
      </c>
      <c r="B3169" s="1" t="s">
        <v>8062</v>
      </c>
      <c r="C3169" t="s">
        <v>1027</v>
      </c>
      <c r="D3169" s="9">
        <v>84</v>
      </c>
      <c r="E3169" s="9" t="s">
        <v>876</v>
      </c>
      <c r="F3169" s="9" t="s">
        <v>1416</v>
      </c>
      <c r="G3169" s="10">
        <v>28</v>
      </c>
      <c r="H3169" s="10" t="s">
        <v>287</v>
      </c>
      <c r="I3169" s="10">
        <v>1946</v>
      </c>
      <c r="J3169" s="11" t="s">
        <v>8472</v>
      </c>
      <c r="K3169" s="12"/>
      <c r="L3169" s="13" t="s">
        <v>8903</v>
      </c>
      <c r="M3169" t="s">
        <v>753</v>
      </c>
      <c r="S3169" s="9"/>
      <c r="T3169">
        <v>3</v>
      </c>
      <c r="U3169" s="208" t="s">
        <v>18175</v>
      </c>
      <c r="V3169" s="14">
        <v>0</v>
      </c>
      <c r="W3169" s="14">
        <v>1</v>
      </c>
      <c r="X3169" s="109" t="s">
        <v>270</v>
      </c>
      <c r="Y3169">
        <v>84</v>
      </c>
      <c r="Z3169" t="s">
        <v>1419</v>
      </c>
      <c r="AA3169">
        <f t="shared" si="49"/>
        <v>1</v>
      </c>
    </row>
    <row r="3170" spans="1:27" x14ac:dyDescent="0.2">
      <c r="A3170">
        <v>3981</v>
      </c>
      <c r="B3170" s="1" t="s">
        <v>8058</v>
      </c>
      <c r="C3170" t="s">
        <v>1027</v>
      </c>
      <c r="D3170" s="9" t="s">
        <v>1232</v>
      </c>
      <c r="E3170" s="9" t="s">
        <v>876</v>
      </c>
      <c r="F3170" s="9" t="s">
        <v>1416</v>
      </c>
      <c r="G3170" s="10">
        <v>28</v>
      </c>
      <c r="H3170" s="10" t="s">
        <v>287</v>
      </c>
      <c r="I3170" s="10">
        <v>1946</v>
      </c>
      <c r="J3170" s="11" t="s">
        <v>8472</v>
      </c>
      <c r="K3170" s="12"/>
      <c r="L3170" s="13" t="s">
        <v>8903</v>
      </c>
      <c r="M3170" t="s">
        <v>753</v>
      </c>
      <c r="S3170" s="9"/>
      <c r="T3170">
        <v>3</v>
      </c>
      <c r="U3170" s="208" t="s">
        <v>18175</v>
      </c>
      <c r="V3170" s="14">
        <v>0</v>
      </c>
      <c r="W3170" s="14">
        <v>1</v>
      </c>
      <c r="X3170" s="109" t="e">
        <v>#N/A</v>
      </c>
      <c r="Y3170" t="s">
        <v>1232</v>
      </c>
      <c r="Z3170" t="s">
        <v>1419</v>
      </c>
      <c r="AA3170">
        <f t="shared" si="49"/>
        <v>1</v>
      </c>
    </row>
    <row r="3171" spans="1:27" x14ac:dyDescent="0.2">
      <c r="A3171">
        <v>2790</v>
      </c>
      <c r="B3171" s="1" t="s">
        <v>8067</v>
      </c>
      <c r="C3171" t="s">
        <v>284</v>
      </c>
      <c r="D3171" s="9" t="s">
        <v>6591</v>
      </c>
      <c r="E3171" s="9"/>
      <c r="F3171" s="9" t="s">
        <v>532</v>
      </c>
      <c r="G3171" s="10">
        <v>29</v>
      </c>
      <c r="H3171" s="10" t="s">
        <v>287</v>
      </c>
      <c r="I3171" s="10">
        <v>1946</v>
      </c>
      <c r="J3171" s="11" t="s">
        <v>8068</v>
      </c>
      <c r="K3171" s="12"/>
      <c r="L3171" s="13" t="s">
        <v>8069</v>
      </c>
      <c r="M3171" t="s">
        <v>753</v>
      </c>
      <c r="S3171" s="9"/>
      <c r="T3171">
        <v>3</v>
      </c>
      <c r="U3171" s="208" t="s">
        <v>18175</v>
      </c>
      <c r="V3171" s="14">
        <v>0</v>
      </c>
      <c r="W3171" s="14">
        <v>1</v>
      </c>
      <c r="X3171" s="109" t="s">
        <v>294</v>
      </c>
      <c r="Y3171" t="s">
        <v>3625</v>
      </c>
      <c r="Z3171" t="s">
        <v>505</v>
      </c>
      <c r="AA3171">
        <f t="shared" si="49"/>
        <v>2</v>
      </c>
    </row>
    <row r="3172" spans="1:27" x14ac:dyDescent="0.2">
      <c r="A3172">
        <v>4685</v>
      </c>
      <c r="B3172" s="1" t="s">
        <v>8935</v>
      </c>
      <c r="C3172" t="s">
        <v>503</v>
      </c>
      <c r="D3172" s="9" t="s">
        <v>2138</v>
      </c>
      <c r="E3172" s="9"/>
      <c r="F3172" s="9"/>
      <c r="G3172" s="10">
        <v>29</v>
      </c>
      <c r="H3172" s="10" t="s">
        <v>287</v>
      </c>
      <c r="I3172" s="10">
        <v>1946</v>
      </c>
      <c r="J3172" s="11" t="s">
        <v>8068</v>
      </c>
      <c r="K3172" s="12"/>
      <c r="L3172" s="13" t="s">
        <v>8801</v>
      </c>
      <c r="M3172" t="s">
        <v>753</v>
      </c>
      <c r="S3172" s="9"/>
      <c r="T3172">
        <v>3</v>
      </c>
      <c r="U3172" s="208" t="s">
        <v>18175</v>
      </c>
      <c r="V3172" s="14">
        <v>0</v>
      </c>
      <c r="W3172" s="14">
        <v>1</v>
      </c>
      <c r="X3172" s="109" t="e">
        <v>#N/A</v>
      </c>
      <c r="Y3172" t="s">
        <v>2138</v>
      </c>
      <c r="Z3172" t="s">
        <v>505</v>
      </c>
      <c r="AA3172">
        <f t="shared" si="49"/>
        <v>1</v>
      </c>
    </row>
    <row r="3173" spans="1:27" x14ac:dyDescent="0.2">
      <c r="A3173">
        <v>3882</v>
      </c>
      <c r="B3173" s="1" t="s">
        <v>8802</v>
      </c>
      <c r="C3173" t="s">
        <v>1798</v>
      </c>
      <c r="D3173" s="9">
        <v>680</v>
      </c>
      <c r="E3173" s="9"/>
      <c r="F3173" s="9"/>
      <c r="G3173" s="10">
        <v>29</v>
      </c>
      <c r="H3173" s="10" t="s">
        <v>287</v>
      </c>
      <c r="I3173" s="10">
        <v>1946</v>
      </c>
      <c r="J3173" s="11" t="s">
        <v>8068</v>
      </c>
      <c r="K3173" s="12"/>
      <c r="L3173" s="13" t="s">
        <v>8803</v>
      </c>
      <c r="M3173" t="s">
        <v>753</v>
      </c>
      <c r="S3173" s="9"/>
      <c r="T3173">
        <v>3</v>
      </c>
      <c r="U3173" s="208" t="s">
        <v>18175</v>
      </c>
      <c r="V3173" s="14">
        <v>0</v>
      </c>
      <c r="W3173" s="14">
        <v>1</v>
      </c>
      <c r="X3173" s="109" t="s">
        <v>270</v>
      </c>
      <c r="Y3173">
        <v>680</v>
      </c>
      <c r="Z3173" t="s">
        <v>271</v>
      </c>
      <c r="AA3173">
        <f t="shared" si="49"/>
        <v>1</v>
      </c>
    </row>
    <row r="3174" spans="1:27" x14ac:dyDescent="0.2">
      <c r="A3174">
        <v>4389</v>
      </c>
      <c r="B3174" s="1" t="s">
        <v>8804</v>
      </c>
      <c r="C3174" t="s">
        <v>1798</v>
      </c>
      <c r="D3174" s="9"/>
      <c r="E3174" s="9" t="s">
        <v>8805</v>
      </c>
      <c r="F3174" s="9"/>
      <c r="G3174" s="10">
        <v>29</v>
      </c>
      <c r="H3174" s="10" t="s">
        <v>287</v>
      </c>
      <c r="I3174" s="10">
        <v>1946</v>
      </c>
      <c r="J3174" s="11" t="s">
        <v>8068</v>
      </c>
      <c r="K3174" s="12"/>
      <c r="L3174" s="13" t="s">
        <v>8806</v>
      </c>
      <c r="M3174" t="s">
        <v>781</v>
      </c>
      <c r="S3174" s="9"/>
      <c r="T3174">
        <v>3</v>
      </c>
      <c r="U3174" s="208" t="s">
        <v>18175</v>
      </c>
      <c r="V3174" s="14">
        <v>0</v>
      </c>
      <c r="W3174" s="14">
        <v>1</v>
      </c>
      <c r="X3174" s="109" t="e">
        <v>#N/A</v>
      </c>
      <c r="Y3174" t="s">
        <v>334</v>
      </c>
      <c r="Z3174" t="s">
        <v>271</v>
      </c>
      <c r="AA3174">
        <f t="shared" si="49"/>
        <v>1</v>
      </c>
    </row>
    <row r="3175" spans="1:27" x14ac:dyDescent="0.2">
      <c r="A3175">
        <v>356</v>
      </c>
      <c r="B3175" s="1" t="s">
        <v>8807</v>
      </c>
      <c r="C3175" t="s">
        <v>503</v>
      </c>
      <c r="D3175" s="9" t="s">
        <v>8808</v>
      </c>
      <c r="E3175" s="9" t="s">
        <v>259</v>
      </c>
      <c r="F3175" s="9" t="s">
        <v>532</v>
      </c>
      <c r="G3175" s="10">
        <v>30</v>
      </c>
      <c r="H3175" s="10" t="s">
        <v>287</v>
      </c>
      <c r="I3175" s="10">
        <v>1946</v>
      </c>
      <c r="J3175" s="11" t="s">
        <v>8809</v>
      </c>
      <c r="K3175" s="12" t="s">
        <v>237</v>
      </c>
      <c r="L3175" s="13" t="s">
        <v>8810</v>
      </c>
      <c r="M3175" t="s">
        <v>290</v>
      </c>
      <c r="N3175" t="s">
        <v>291</v>
      </c>
      <c r="O3175" t="s">
        <v>1840</v>
      </c>
      <c r="S3175" s="9"/>
      <c r="T3175">
        <v>3</v>
      </c>
      <c r="U3175" s="208" t="s">
        <v>18175</v>
      </c>
      <c r="V3175" s="14">
        <v>0</v>
      </c>
      <c r="W3175" s="14">
        <v>1</v>
      </c>
      <c r="X3175" s="109" t="s">
        <v>294</v>
      </c>
      <c r="Y3175" t="s">
        <v>4636</v>
      </c>
      <c r="Z3175" t="s">
        <v>505</v>
      </c>
      <c r="AA3175">
        <f t="shared" si="49"/>
        <v>6</v>
      </c>
    </row>
    <row r="3176" spans="1:27" x14ac:dyDescent="0.2">
      <c r="A3176">
        <v>1426</v>
      </c>
      <c r="B3176" s="1" t="s">
        <v>9000</v>
      </c>
      <c r="C3176" t="s">
        <v>1027</v>
      </c>
      <c r="D3176" s="9" t="s">
        <v>9001</v>
      </c>
      <c r="E3176" s="9" t="s">
        <v>259</v>
      </c>
      <c r="F3176" s="9" t="s">
        <v>1416</v>
      </c>
      <c r="G3176" s="10">
        <v>1</v>
      </c>
      <c r="H3176" s="10" t="s">
        <v>301</v>
      </c>
      <c r="I3176" s="10">
        <v>1946</v>
      </c>
      <c r="J3176" s="11" t="s">
        <v>8958</v>
      </c>
      <c r="K3176" s="12" t="s">
        <v>237</v>
      </c>
      <c r="L3176" s="13" t="s">
        <v>9002</v>
      </c>
      <c r="M3176" t="s">
        <v>290</v>
      </c>
      <c r="N3176" t="s">
        <v>291</v>
      </c>
      <c r="O3176" t="s">
        <v>292</v>
      </c>
      <c r="S3176" s="9"/>
      <c r="T3176">
        <v>4</v>
      </c>
      <c r="U3176" s="208" t="s">
        <v>18176</v>
      </c>
      <c r="V3176" s="14">
        <v>0</v>
      </c>
      <c r="W3176" s="14">
        <v>1</v>
      </c>
      <c r="X3176" s="109" t="s">
        <v>270</v>
      </c>
      <c r="Y3176">
        <v>4</v>
      </c>
      <c r="Z3176" t="s">
        <v>271</v>
      </c>
      <c r="AA3176">
        <f t="shared" si="49"/>
        <v>3</v>
      </c>
    </row>
    <row r="3177" spans="1:27" x14ac:dyDescent="0.2">
      <c r="A3177">
        <v>2492</v>
      </c>
      <c r="B3177" s="1" t="s">
        <v>8956</v>
      </c>
      <c r="C3177" t="s">
        <v>2221</v>
      </c>
      <c r="D3177" s="9" t="s">
        <v>8957</v>
      </c>
      <c r="E3177" s="9" t="s">
        <v>259</v>
      </c>
      <c r="F3177" s="9" t="s">
        <v>532</v>
      </c>
      <c r="G3177" s="10">
        <v>1</v>
      </c>
      <c r="H3177" s="10" t="s">
        <v>301</v>
      </c>
      <c r="I3177" s="10">
        <v>1946</v>
      </c>
      <c r="J3177" s="11" t="s">
        <v>8958</v>
      </c>
      <c r="K3177" s="12" t="s">
        <v>237</v>
      </c>
      <c r="L3177" s="13" t="s">
        <v>9285</v>
      </c>
      <c r="M3177" t="s">
        <v>290</v>
      </c>
      <c r="N3177" t="s">
        <v>291</v>
      </c>
      <c r="O3177" t="s">
        <v>292</v>
      </c>
      <c r="S3177" s="9"/>
      <c r="T3177">
        <v>4</v>
      </c>
      <c r="U3177" s="208" t="s">
        <v>18176</v>
      </c>
      <c r="V3177" s="14">
        <v>0</v>
      </c>
      <c r="W3177" s="14">
        <v>1</v>
      </c>
      <c r="X3177" s="109" t="s">
        <v>294</v>
      </c>
      <c r="Y3177" t="s">
        <v>9286</v>
      </c>
      <c r="Z3177" t="s">
        <v>505</v>
      </c>
      <c r="AA3177">
        <f t="shared" si="49"/>
        <v>3</v>
      </c>
    </row>
    <row r="3178" spans="1:27" x14ac:dyDescent="0.2">
      <c r="A3178">
        <v>6584</v>
      </c>
      <c r="B3178" s="1" t="s">
        <v>9003</v>
      </c>
      <c r="C3178" t="s">
        <v>2221</v>
      </c>
      <c r="D3178" s="9">
        <v>141</v>
      </c>
      <c r="E3178" s="9" t="s">
        <v>259</v>
      </c>
      <c r="F3178" s="9" t="s">
        <v>312</v>
      </c>
      <c r="G3178" s="10">
        <v>1</v>
      </c>
      <c r="H3178" s="10" t="s">
        <v>301</v>
      </c>
      <c r="I3178" s="10">
        <v>1946</v>
      </c>
      <c r="J3178" s="11" t="s">
        <v>8958</v>
      </c>
      <c r="K3178" s="12"/>
      <c r="L3178" s="13" t="s">
        <v>9004</v>
      </c>
      <c r="M3178" t="s">
        <v>753</v>
      </c>
      <c r="S3178" s="9"/>
      <c r="T3178">
        <v>4</v>
      </c>
      <c r="U3178" s="208" t="s">
        <v>18176</v>
      </c>
      <c r="V3178" s="14">
        <v>0</v>
      </c>
      <c r="W3178" s="14">
        <v>1</v>
      </c>
      <c r="X3178" s="109" t="s">
        <v>270</v>
      </c>
      <c r="Y3178">
        <v>141</v>
      </c>
      <c r="Z3178" t="s">
        <v>505</v>
      </c>
      <c r="AA3178">
        <f t="shared" si="49"/>
        <v>1</v>
      </c>
    </row>
    <row r="3179" spans="1:27" x14ac:dyDescent="0.2">
      <c r="A3179">
        <v>3965</v>
      </c>
      <c r="B3179" s="1" t="s">
        <v>8250</v>
      </c>
      <c r="C3179" t="s">
        <v>6060</v>
      </c>
      <c r="D3179" s="9" t="s">
        <v>6426</v>
      </c>
      <c r="E3179" s="9"/>
      <c r="F3179" s="9"/>
      <c r="G3179" s="10">
        <v>2</v>
      </c>
      <c r="H3179" s="10" t="s">
        <v>301</v>
      </c>
      <c r="I3179" s="10">
        <v>1946</v>
      </c>
      <c r="J3179" s="11" t="s">
        <v>9315</v>
      </c>
      <c r="K3179" s="12" t="s">
        <v>237</v>
      </c>
      <c r="L3179" s="13" t="s">
        <v>8251</v>
      </c>
      <c r="M3179" t="s">
        <v>290</v>
      </c>
      <c r="N3179" t="s">
        <v>291</v>
      </c>
      <c r="O3179" t="s">
        <v>1382</v>
      </c>
      <c r="S3179" s="9"/>
      <c r="T3179">
        <v>4</v>
      </c>
      <c r="U3179" s="208" t="s">
        <v>18176</v>
      </c>
      <c r="V3179" s="14">
        <v>0</v>
      </c>
      <c r="W3179" s="14">
        <v>0</v>
      </c>
      <c r="X3179" s="109" t="s">
        <v>270</v>
      </c>
      <c r="Y3179" t="s">
        <v>6426</v>
      </c>
      <c r="Z3179" t="s">
        <v>18167</v>
      </c>
      <c r="AA3179">
        <f t="shared" si="49"/>
        <v>1</v>
      </c>
    </row>
    <row r="3180" spans="1:27" x14ac:dyDescent="0.2">
      <c r="A3180">
        <v>268</v>
      </c>
      <c r="B3180" s="1" t="s">
        <v>9313</v>
      </c>
      <c r="C3180" t="s">
        <v>2040</v>
      </c>
      <c r="D3180" s="9" t="s">
        <v>9314</v>
      </c>
      <c r="E3180" s="9" t="s">
        <v>259</v>
      </c>
      <c r="F3180" s="9" t="s">
        <v>532</v>
      </c>
      <c r="G3180" s="10">
        <v>2</v>
      </c>
      <c r="H3180" s="10" t="s">
        <v>301</v>
      </c>
      <c r="I3180" s="10">
        <v>1946</v>
      </c>
      <c r="J3180" s="11" t="s">
        <v>9315</v>
      </c>
      <c r="K3180" s="12" t="s">
        <v>237</v>
      </c>
      <c r="L3180" s="13" t="s">
        <v>8249</v>
      </c>
      <c r="M3180" t="s">
        <v>290</v>
      </c>
      <c r="N3180" t="s">
        <v>291</v>
      </c>
      <c r="O3180" t="s">
        <v>498</v>
      </c>
      <c r="S3180" s="9"/>
      <c r="T3180">
        <v>4</v>
      </c>
      <c r="U3180" s="208" t="s">
        <v>18176</v>
      </c>
      <c r="V3180" s="14">
        <v>0</v>
      </c>
      <c r="W3180" s="14">
        <v>1</v>
      </c>
      <c r="X3180" s="109" t="s">
        <v>294</v>
      </c>
      <c r="Y3180" t="s">
        <v>4636</v>
      </c>
      <c r="Z3180" t="s">
        <v>271</v>
      </c>
      <c r="AA3180">
        <f t="shared" si="49"/>
        <v>5</v>
      </c>
    </row>
    <row r="3181" spans="1:27" x14ac:dyDescent="0.2">
      <c r="A3181">
        <v>1431</v>
      </c>
      <c r="B3181" s="1" t="s">
        <v>8252</v>
      </c>
      <c r="C3181" t="s">
        <v>2040</v>
      </c>
      <c r="D3181" s="9">
        <v>109</v>
      </c>
      <c r="E3181" s="9" t="s">
        <v>259</v>
      </c>
      <c r="F3181" s="9" t="s">
        <v>721</v>
      </c>
      <c r="G3181" s="10">
        <v>2</v>
      </c>
      <c r="H3181" s="10" t="s">
        <v>301</v>
      </c>
      <c r="I3181" s="10">
        <v>1946</v>
      </c>
      <c r="J3181" s="11" t="s">
        <v>9315</v>
      </c>
      <c r="K3181" s="12"/>
      <c r="L3181" s="13" t="s">
        <v>8253</v>
      </c>
      <c r="M3181" t="s">
        <v>753</v>
      </c>
      <c r="S3181" s="9"/>
      <c r="T3181">
        <v>4</v>
      </c>
      <c r="U3181" s="208" t="s">
        <v>18176</v>
      </c>
      <c r="V3181" s="14">
        <v>0</v>
      </c>
      <c r="W3181" s="14">
        <v>1</v>
      </c>
      <c r="X3181" s="109" t="s">
        <v>270</v>
      </c>
      <c r="Y3181">
        <v>109</v>
      </c>
      <c r="Z3181" t="s">
        <v>271</v>
      </c>
      <c r="AA3181">
        <f t="shared" si="49"/>
        <v>1</v>
      </c>
    </row>
    <row r="3182" spans="1:27" x14ac:dyDescent="0.2">
      <c r="A3182">
        <v>5437</v>
      </c>
      <c r="B3182" s="1" t="s">
        <v>8258</v>
      </c>
      <c r="C3182" t="s">
        <v>5998</v>
      </c>
      <c r="D3182" s="9" t="s">
        <v>8467</v>
      </c>
      <c r="E3182" s="9"/>
      <c r="F3182" s="9"/>
      <c r="G3182" s="10">
        <v>4</v>
      </c>
      <c r="H3182" s="10" t="s">
        <v>301</v>
      </c>
      <c r="I3182" s="10">
        <v>1946</v>
      </c>
      <c r="J3182" s="11" t="s">
        <v>8256</v>
      </c>
      <c r="K3182" s="12" t="s">
        <v>237</v>
      </c>
      <c r="L3182" s="13" t="s">
        <v>8259</v>
      </c>
      <c r="M3182" t="s">
        <v>290</v>
      </c>
      <c r="N3182" t="s">
        <v>291</v>
      </c>
      <c r="O3182" t="s">
        <v>292</v>
      </c>
      <c r="S3182" s="9"/>
      <c r="T3182">
        <v>4</v>
      </c>
      <c r="U3182" s="208" t="s">
        <v>18176</v>
      </c>
      <c r="V3182" s="14">
        <v>0</v>
      </c>
      <c r="W3182" s="14">
        <v>0</v>
      </c>
      <c r="X3182" s="109" t="s">
        <v>270</v>
      </c>
      <c r="Y3182">
        <v>249</v>
      </c>
      <c r="Z3182" t="s">
        <v>18167</v>
      </c>
      <c r="AA3182">
        <f t="shared" si="49"/>
        <v>2</v>
      </c>
    </row>
    <row r="3183" spans="1:27" x14ac:dyDescent="0.2">
      <c r="A3183">
        <v>1032</v>
      </c>
      <c r="B3183" s="1" t="s">
        <v>8254</v>
      </c>
      <c r="C3183" t="s">
        <v>1027</v>
      </c>
      <c r="D3183" s="9" t="s">
        <v>8255</v>
      </c>
      <c r="E3183" s="9" t="s">
        <v>259</v>
      </c>
      <c r="F3183" s="9" t="s">
        <v>532</v>
      </c>
      <c r="G3183" s="10">
        <v>4</v>
      </c>
      <c r="H3183" s="10" t="s">
        <v>301</v>
      </c>
      <c r="I3183" s="10">
        <v>1946</v>
      </c>
      <c r="J3183" s="11" t="s">
        <v>8256</v>
      </c>
      <c r="K3183" s="12" t="s">
        <v>237</v>
      </c>
      <c r="L3183" s="13" t="s">
        <v>8257</v>
      </c>
      <c r="M3183" t="s">
        <v>290</v>
      </c>
      <c r="N3183" t="s">
        <v>291</v>
      </c>
      <c r="O3183" t="s">
        <v>520</v>
      </c>
      <c r="S3183" s="9"/>
      <c r="T3183">
        <v>4</v>
      </c>
      <c r="U3183" s="208" t="s">
        <v>18176</v>
      </c>
      <c r="V3183" s="14">
        <v>0</v>
      </c>
      <c r="W3183" s="14">
        <v>1</v>
      </c>
      <c r="X3183" s="109" t="s">
        <v>294</v>
      </c>
      <c r="Y3183" t="s">
        <v>4077</v>
      </c>
      <c r="Z3183" t="s">
        <v>1419</v>
      </c>
      <c r="AA3183">
        <f t="shared" si="49"/>
        <v>2</v>
      </c>
    </row>
    <row r="3184" spans="1:27" x14ac:dyDescent="0.2">
      <c r="A3184">
        <v>4979</v>
      </c>
      <c r="B3184" s="1" t="s">
        <v>8736</v>
      </c>
      <c r="C3184" t="s">
        <v>1027</v>
      </c>
      <c r="D3184" s="9">
        <v>21</v>
      </c>
      <c r="E3184" s="9" t="s">
        <v>259</v>
      </c>
      <c r="F3184" s="9" t="s">
        <v>1416</v>
      </c>
      <c r="G3184" s="10">
        <v>5</v>
      </c>
      <c r="H3184" s="10" t="s">
        <v>301</v>
      </c>
      <c r="I3184" s="10">
        <v>1946</v>
      </c>
      <c r="J3184" s="11" t="s">
        <v>8262</v>
      </c>
      <c r="K3184" s="12" t="s">
        <v>237</v>
      </c>
      <c r="L3184" s="13" t="s">
        <v>8737</v>
      </c>
      <c r="M3184" t="s">
        <v>290</v>
      </c>
      <c r="N3184" t="s">
        <v>291</v>
      </c>
      <c r="O3184" t="s">
        <v>695</v>
      </c>
      <c r="S3184" s="9"/>
      <c r="T3184">
        <v>4</v>
      </c>
      <c r="U3184" s="208" t="s">
        <v>18176</v>
      </c>
      <c r="V3184" s="14">
        <v>0</v>
      </c>
      <c r="W3184" s="14">
        <v>1</v>
      </c>
      <c r="X3184" s="109" t="s">
        <v>270</v>
      </c>
      <c r="Y3184">
        <v>21</v>
      </c>
      <c r="Z3184" t="s">
        <v>271</v>
      </c>
      <c r="AA3184">
        <f t="shared" si="49"/>
        <v>1</v>
      </c>
    </row>
    <row r="3185" spans="1:27" x14ac:dyDescent="0.2">
      <c r="A3185">
        <v>3773</v>
      </c>
      <c r="B3185" s="1" t="s">
        <v>8266</v>
      </c>
      <c r="C3185" t="s">
        <v>341</v>
      </c>
      <c r="D3185" s="9" t="s">
        <v>8267</v>
      </c>
      <c r="E3185" s="9"/>
      <c r="F3185" s="9"/>
      <c r="G3185" s="10">
        <v>5</v>
      </c>
      <c r="H3185" s="10" t="s">
        <v>301</v>
      </c>
      <c r="I3185" s="10">
        <v>1946</v>
      </c>
      <c r="J3185" s="11" t="s">
        <v>8262</v>
      </c>
      <c r="K3185" s="12"/>
      <c r="L3185" s="13" t="s">
        <v>8263</v>
      </c>
      <c r="M3185" t="s">
        <v>753</v>
      </c>
      <c r="S3185" s="9"/>
      <c r="T3185">
        <v>4</v>
      </c>
      <c r="U3185" s="208" t="s">
        <v>18176</v>
      </c>
      <c r="V3185" s="14">
        <v>0</v>
      </c>
      <c r="W3185" s="14">
        <v>1</v>
      </c>
      <c r="X3185" s="109" t="s">
        <v>270</v>
      </c>
      <c r="Y3185">
        <v>618</v>
      </c>
      <c r="Z3185" t="s">
        <v>271</v>
      </c>
      <c r="AA3185">
        <f t="shared" si="49"/>
        <v>2</v>
      </c>
    </row>
    <row r="3186" spans="1:27" x14ac:dyDescent="0.2">
      <c r="A3186">
        <v>1532</v>
      </c>
      <c r="B3186" s="1" t="s">
        <v>8268</v>
      </c>
      <c r="C3186" t="s">
        <v>341</v>
      </c>
      <c r="D3186" s="9">
        <v>618</v>
      </c>
      <c r="E3186" s="9" t="s">
        <v>259</v>
      </c>
      <c r="F3186" s="9" t="s">
        <v>814</v>
      </c>
      <c r="G3186" s="10">
        <v>5</v>
      </c>
      <c r="H3186" s="10" t="s">
        <v>301</v>
      </c>
      <c r="I3186" s="10">
        <v>1946</v>
      </c>
      <c r="J3186" s="11" t="s">
        <v>8262</v>
      </c>
      <c r="K3186" s="12"/>
      <c r="L3186" s="13" t="s">
        <v>8263</v>
      </c>
      <c r="M3186" t="s">
        <v>753</v>
      </c>
      <c r="S3186" s="9"/>
      <c r="T3186">
        <v>4</v>
      </c>
      <c r="U3186" s="208" t="s">
        <v>18176</v>
      </c>
      <c r="V3186" s="14">
        <v>0</v>
      </c>
      <c r="W3186" s="14">
        <v>1</v>
      </c>
      <c r="X3186" s="109" t="s">
        <v>270</v>
      </c>
      <c r="Y3186">
        <v>618</v>
      </c>
      <c r="Z3186" t="s">
        <v>271</v>
      </c>
      <c r="AA3186">
        <f t="shared" si="49"/>
        <v>1</v>
      </c>
    </row>
    <row r="3187" spans="1:27" x14ac:dyDescent="0.2">
      <c r="A3187">
        <v>1791</v>
      </c>
      <c r="B3187" s="1" t="s">
        <v>8269</v>
      </c>
      <c r="C3187" t="s">
        <v>341</v>
      </c>
      <c r="D3187" s="9">
        <v>618</v>
      </c>
      <c r="E3187" s="9" t="s">
        <v>259</v>
      </c>
      <c r="F3187" s="9" t="s">
        <v>814</v>
      </c>
      <c r="G3187" s="10">
        <v>5</v>
      </c>
      <c r="H3187" s="10" t="s">
        <v>301</v>
      </c>
      <c r="I3187" s="10">
        <v>1946</v>
      </c>
      <c r="J3187" s="11" t="s">
        <v>8262</v>
      </c>
      <c r="K3187" s="12"/>
      <c r="L3187" s="13" t="s">
        <v>8263</v>
      </c>
      <c r="M3187" t="s">
        <v>753</v>
      </c>
      <c r="S3187" s="9"/>
      <c r="T3187">
        <v>4</v>
      </c>
      <c r="U3187" s="208" t="s">
        <v>18176</v>
      </c>
      <c r="V3187" s="14">
        <v>0</v>
      </c>
      <c r="W3187" s="14">
        <v>1</v>
      </c>
      <c r="X3187" s="109" t="s">
        <v>270</v>
      </c>
      <c r="Y3187">
        <v>618</v>
      </c>
      <c r="Z3187" t="s">
        <v>271</v>
      </c>
      <c r="AA3187">
        <f t="shared" si="49"/>
        <v>1</v>
      </c>
    </row>
    <row r="3188" spans="1:27" x14ac:dyDescent="0.2">
      <c r="A3188">
        <v>3738</v>
      </c>
      <c r="B3188" s="1" t="s">
        <v>8270</v>
      </c>
      <c r="C3188" t="s">
        <v>341</v>
      </c>
      <c r="D3188" s="9">
        <v>618</v>
      </c>
      <c r="E3188" s="9" t="s">
        <v>259</v>
      </c>
      <c r="F3188" s="9" t="s">
        <v>814</v>
      </c>
      <c r="G3188" s="10">
        <v>5</v>
      </c>
      <c r="H3188" s="10" t="s">
        <v>301</v>
      </c>
      <c r="I3188" s="10">
        <v>1946</v>
      </c>
      <c r="J3188" s="11" t="s">
        <v>8262</v>
      </c>
      <c r="K3188" s="12"/>
      <c r="L3188" s="13" t="s">
        <v>8263</v>
      </c>
      <c r="M3188" t="s">
        <v>753</v>
      </c>
      <c r="S3188" s="9"/>
      <c r="T3188">
        <v>4</v>
      </c>
      <c r="U3188" s="208" t="s">
        <v>18176</v>
      </c>
      <c r="V3188" s="14">
        <v>0</v>
      </c>
      <c r="W3188" s="14">
        <v>1</v>
      </c>
      <c r="X3188" s="109" t="s">
        <v>270</v>
      </c>
      <c r="Y3188">
        <v>618</v>
      </c>
      <c r="Z3188" t="s">
        <v>271</v>
      </c>
      <c r="AA3188">
        <f t="shared" si="49"/>
        <v>1</v>
      </c>
    </row>
    <row r="3189" spans="1:27" x14ac:dyDescent="0.2">
      <c r="A3189">
        <v>3741</v>
      </c>
      <c r="B3189" s="1" t="s">
        <v>8271</v>
      </c>
      <c r="C3189" t="s">
        <v>341</v>
      </c>
      <c r="D3189" s="9">
        <v>618</v>
      </c>
      <c r="E3189" s="9" t="s">
        <v>259</v>
      </c>
      <c r="F3189" s="9" t="s">
        <v>814</v>
      </c>
      <c r="G3189" s="10">
        <v>5</v>
      </c>
      <c r="H3189" s="10" t="s">
        <v>301</v>
      </c>
      <c r="I3189" s="10">
        <v>1946</v>
      </c>
      <c r="J3189" s="11" t="s">
        <v>8262</v>
      </c>
      <c r="K3189" s="12"/>
      <c r="L3189" s="13" t="s">
        <v>8263</v>
      </c>
      <c r="M3189" t="s">
        <v>753</v>
      </c>
      <c r="S3189" s="9"/>
      <c r="T3189">
        <v>4</v>
      </c>
      <c r="U3189" s="208" t="s">
        <v>18176</v>
      </c>
      <c r="V3189" s="14">
        <v>0</v>
      </c>
      <c r="W3189" s="14">
        <v>1</v>
      </c>
      <c r="X3189" s="109" t="s">
        <v>270</v>
      </c>
      <c r="Y3189">
        <v>618</v>
      </c>
      <c r="Z3189" t="s">
        <v>271</v>
      </c>
      <c r="AA3189">
        <f t="shared" si="49"/>
        <v>1</v>
      </c>
    </row>
    <row r="3190" spans="1:27" x14ac:dyDescent="0.2">
      <c r="A3190">
        <v>7113</v>
      </c>
      <c r="B3190" s="1" t="s">
        <v>8264</v>
      </c>
      <c r="C3190" t="s">
        <v>341</v>
      </c>
      <c r="D3190" s="9" t="s">
        <v>8265</v>
      </c>
      <c r="E3190" s="9"/>
      <c r="F3190" s="9"/>
      <c r="G3190" s="10">
        <v>5</v>
      </c>
      <c r="H3190" s="10" t="s">
        <v>301</v>
      </c>
      <c r="I3190" s="10">
        <v>1946</v>
      </c>
      <c r="J3190" s="11" t="s">
        <v>8262</v>
      </c>
      <c r="K3190" s="12"/>
      <c r="L3190" s="13" t="s">
        <v>8263</v>
      </c>
      <c r="M3190" t="s">
        <v>753</v>
      </c>
      <c r="S3190" s="9"/>
      <c r="T3190">
        <v>4</v>
      </c>
      <c r="U3190" s="208" t="s">
        <v>18176</v>
      </c>
      <c r="V3190" s="14">
        <v>0</v>
      </c>
      <c r="W3190" s="14">
        <v>1</v>
      </c>
      <c r="X3190" s="109" t="s">
        <v>270</v>
      </c>
      <c r="Y3190">
        <v>618</v>
      </c>
      <c r="Z3190" t="s">
        <v>271</v>
      </c>
      <c r="AA3190">
        <f t="shared" si="49"/>
        <v>2</v>
      </c>
    </row>
    <row r="3191" spans="1:27" x14ac:dyDescent="0.2">
      <c r="A3191">
        <v>3988</v>
      </c>
      <c r="B3191" s="1" t="s">
        <v>8272</v>
      </c>
      <c r="C3191" t="s">
        <v>341</v>
      </c>
      <c r="D3191" s="9">
        <v>618</v>
      </c>
      <c r="E3191" s="9" t="s">
        <v>259</v>
      </c>
      <c r="F3191" s="9" t="s">
        <v>814</v>
      </c>
      <c r="G3191" s="10">
        <v>5</v>
      </c>
      <c r="H3191" s="10" t="s">
        <v>301</v>
      </c>
      <c r="I3191" s="10">
        <v>1946</v>
      </c>
      <c r="J3191" s="11" t="s">
        <v>8262</v>
      </c>
      <c r="K3191" s="12"/>
      <c r="L3191" s="13" t="s">
        <v>8263</v>
      </c>
      <c r="M3191" t="s">
        <v>753</v>
      </c>
      <c r="S3191" s="9"/>
      <c r="T3191">
        <v>4</v>
      </c>
      <c r="U3191" s="208" t="s">
        <v>18176</v>
      </c>
      <c r="V3191" s="14">
        <v>0</v>
      </c>
      <c r="W3191" s="14">
        <v>1</v>
      </c>
      <c r="X3191" s="109" t="s">
        <v>270</v>
      </c>
      <c r="Y3191">
        <v>618</v>
      </c>
      <c r="Z3191" t="s">
        <v>271</v>
      </c>
      <c r="AA3191">
        <f t="shared" si="49"/>
        <v>1</v>
      </c>
    </row>
    <row r="3192" spans="1:27" x14ac:dyDescent="0.2">
      <c r="A3192">
        <v>3330</v>
      </c>
      <c r="B3192" s="1" t="s">
        <v>8273</v>
      </c>
      <c r="C3192" t="s">
        <v>341</v>
      </c>
      <c r="D3192" s="9">
        <v>618</v>
      </c>
      <c r="E3192" s="9" t="s">
        <v>259</v>
      </c>
      <c r="F3192" s="9" t="s">
        <v>814</v>
      </c>
      <c r="G3192" s="10">
        <v>5</v>
      </c>
      <c r="H3192" s="10" t="s">
        <v>301</v>
      </c>
      <c r="I3192" s="10">
        <v>1946</v>
      </c>
      <c r="J3192" s="11" t="s">
        <v>8262</v>
      </c>
      <c r="K3192" s="12"/>
      <c r="L3192" s="13" t="s">
        <v>8263</v>
      </c>
      <c r="M3192" t="s">
        <v>753</v>
      </c>
      <c r="S3192" s="9"/>
      <c r="T3192">
        <v>4</v>
      </c>
      <c r="U3192" s="208" t="s">
        <v>18176</v>
      </c>
      <c r="V3192" s="14">
        <v>0</v>
      </c>
      <c r="W3192" s="14">
        <v>1</v>
      </c>
      <c r="X3192" s="109" t="s">
        <v>270</v>
      </c>
      <c r="Y3192">
        <v>618</v>
      </c>
      <c r="Z3192" t="s">
        <v>271</v>
      </c>
      <c r="AA3192">
        <f t="shared" si="49"/>
        <v>1</v>
      </c>
    </row>
    <row r="3193" spans="1:27" x14ac:dyDescent="0.2">
      <c r="A3193">
        <v>4155</v>
      </c>
      <c r="B3193" s="1" t="s">
        <v>8274</v>
      </c>
      <c r="C3193" t="s">
        <v>341</v>
      </c>
      <c r="D3193" s="9">
        <v>618</v>
      </c>
      <c r="E3193" s="9" t="s">
        <v>259</v>
      </c>
      <c r="F3193" s="9" t="s">
        <v>814</v>
      </c>
      <c r="G3193" s="10">
        <v>5</v>
      </c>
      <c r="H3193" s="10" t="s">
        <v>301</v>
      </c>
      <c r="I3193" s="10">
        <v>1946</v>
      </c>
      <c r="J3193" s="11" t="s">
        <v>8262</v>
      </c>
      <c r="K3193" s="12"/>
      <c r="L3193" s="13" t="s">
        <v>8263</v>
      </c>
      <c r="M3193" t="s">
        <v>753</v>
      </c>
      <c r="S3193" s="9"/>
      <c r="T3193">
        <v>4</v>
      </c>
      <c r="U3193" s="208" t="s">
        <v>18176</v>
      </c>
      <c r="V3193" s="14">
        <v>0</v>
      </c>
      <c r="W3193" s="14">
        <v>1</v>
      </c>
      <c r="X3193" s="109" t="s">
        <v>270</v>
      </c>
      <c r="Y3193">
        <v>618</v>
      </c>
      <c r="Z3193" t="s">
        <v>271</v>
      </c>
      <c r="AA3193">
        <f t="shared" si="49"/>
        <v>1</v>
      </c>
    </row>
    <row r="3194" spans="1:27" x14ac:dyDescent="0.2">
      <c r="A3194">
        <v>1448</v>
      </c>
      <c r="B3194" s="1" t="s">
        <v>8275</v>
      </c>
      <c r="C3194" t="s">
        <v>341</v>
      </c>
      <c r="D3194" s="9">
        <v>618</v>
      </c>
      <c r="E3194" s="9" t="s">
        <v>259</v>
      </c>
      <c r="F3194" s="9" t="s">
        <v>814</v>
      </c>
      <c r="G3194" s="10">
        <v>5</v>
      </c>
      <c r="H3194" s="10" t="s">
        <v>301</v>
      </c>
      <c r="I3194" s="10">
        <v>1946</v>
      </c>
      <c r="J3194" s="11" t="s">
        <v>8262</v>
      </c>
      <c r="K3194" s="12"/>
      <c r="L3194" s="13" t="s">
        <v>8263</v>
      </c>
      <c r="M3194" t="s">
        <v>753</v>
      </c>
      <c r="S3194" s="9"/>
      <c r="T3194">
        <v>4</v>
      </c>
      <c r="U3194" s="208" t="s">
        <v>18176</v>
      </c>
      <c r="V3194" s="14">
        <v>0</v>
      </c>
      <c r="W3194" s="14">
        <v>1</v>
      </c>
      <c r="X3194" s="109" t="s">
        <v>270</v>
      </c>
      <c r="Y3194">
        <v>618</v>
      </c>
      <c r="Z3194" t="s">
        <v>271</v>
      </c>
      <c r="AA3194">
        <f t="shared" si="49"/>
        <v>1</v>
      </c>
    </row>
    <row r="3195" spans="1:27" x14ac:dyDescent="0.2">
      <c r="A3195">
        <v>1269</v>
      </c>
      <c r="B3195" s="1" t="s">
        <v>8276</v>
      </c>
      <c r="C3195" t="s">
        <v>341</v>
      </c>
      <c r="D3195" s="9">
        <v>618</v>
      </c>
      <c r="E3195" s="9" t="s">
        <v>259</v>
      </c>
      <c r="F3195" s="9" t="s">
        <v>814</v>
      </c>
      <c r="G3195" s="10">
        <v>5</v>
      </c>
      <c r="H3195" s="10" t="s">
        <v>301</v>
      </c>
      <c r="I3195" s="10">
        <v>1946</v>
      </c>
      <c r="J3195" s="11" t="s">
        <v>8262</v>
      </c>
      <c r="K3195" s="12"/>
      <c r="L3195" s="13" t="s">
        <v>8263</v>
      </c>
      <c r="M3195" t="s">
        <v>753</v>
      </c>
      <c r="S3195" s="9"/>
      <c r="T3195">
        <v>4</v>
      </c>
      <c r="U3195" s="208" t="s">
        <v>18176</v>
      </c>
      <c r="V3195" s="14">
        <v>0</v>
      </c>
      <c r="W3195" s="14">
        <v>1</v>
      </c>
      <c r="X3195" s="109" t="s">
        <v>270</v>
      </c>
      <c r="Y3195">
        <v>618</v>
      </c>
      <c r="Z3195" t="s">
        <v>271</v>
      </c>
      <c r="AA3195">
        <f t="shared" si="49"/>
        <v>1</v>
      </c>
    </row>
    <row r="3196" spans="1:27" x14ac:dyDescent="0.2">
      <c r="A3196">
        <v>1784</v>
      </c>
      <c r="B3196" s="1" t="s">
        <v>8277</v>
      </c>
      <c r="C3196" t="s">
        <v>341</v>
      </c>
      <c r="D3196" s="9">
        <v>618</v>
      </c>
      <c r="E3196" s="9" t="s">
        <v>259</v>
      </c>
      <c r="F3196" s="9" t="s">
        <v>814</v>
      </c>
      <c r="G3196" s="10">
        <v>5</v>
      </c>
      <c r="H3196" s="10" t="s">
        <v>301</v>
      </c>
      <c r="I3196" s="10">
        <v>1946</v>
      </c>
      <c r="J3196" s="11" t="s">
        <v>8262</v>
      </c>
      <c r="K3196" s="12"/>
      <c r="L3196" s="13" t="s">
        <v>8263</v>
      </c>
      <c r="M3196" t="s">
        <v>753</v>
      </c>
      <c r="S3196" s="9"/>
      <c r="T3196">
        <v>4</v>
      </c>
      <c r="U3196" s="208" t="s">
        <v>18176</v>
      </c>
      <c r="V3196" s="14">
        <v>0</v>
      </c>
      <c r="W3196" s="14">
        <v>1</v>
      </c>
      <c r="X3196" s="109" t="s">
        <v>270</v>
      </c>
      <c r="Y3196">
        <v>618</v>
      </c>
      <c r="Z3196" t="s">
        <v>271</v>
      </c>
      <c r="AA3196">
        <f t="shared" si="49"/>
        <v>1</v>
      </c>
    </row>
    <row r="3197" spans="1:27" x14ac:dyDescent="0.2">
      <c r="A3197" s="14">
        <v>1395</v>
      </c>
      <c r="B3197" s="1" t="s">
        <v>8260</v>
      </c>
      <c r="C3197" t="s">
        <v>341</v>
      </c>
      <c r="D3197" s="9" t="s">
        <v>8261</v>
      </c>
      <c r="E3197" s="9"/>
      <c r="F3197" s="9"/>
      <c r="G3197" s="10">
        <v>5</v>
      </c>
      <c r="H3197" s="10" t="s">
        <v>301</v>
      </c>
      <c r="I3197" s="10">
        <v>1946</v>
      </c>
      <c r="J3197" s="11" t="s">
        <v>8262</v>
      </c>
      <c r="K3197" s="12"/>
      <c r="L3197" s="13" t="s">
        <v>8263</v>
      </c>
      <c r="M3197" t="s">
        <v>753</v>
      </c>
      <c r="S3197" s="9"/>
      <c r="T3197">
        <v>4</v>
      </c>
      <c r="U3197" s="208" t="s">
        <v>18176</v>
      </c>
      <c r="V3197" s="14">
        <v>0</v>
      </c>
      <c r="W3197" s="14">
        <v>1</v>
      </c>
      <c r="X3197" s="109" t="s">
        <v>270</v>
      </c>
      <c r="Y3197">
        <v>618</v>
      </c>
      <c r="Z3197" t="s">
        <v>271</v>
      </c>
      <c r="AA3197">
        <f t="shared" si="49"/>
        <v>3</v>
      </c>
    </row>
    <row r="3198" spans="1:27" x14ac:dyDescent="0.2">
      <c r="A3198">
        <v>3321</v>
      </c>
      <c r="B3198" s="1" t="s">
        <v>8278</v>
      </c>
      <c r="C3198" t="s">
        <v>341</v>
      </c>
      <c r="D3198" s="9">
        <v>618</v>
      </c>
      <c r="E3198" s="9" t="s">
        <v>259</v>
      </c>
      <c r="F3198" s="9" t="s">
        <v>814</v>
      </c>
      <c r="G3198" s="10">
        <v>5</v>
      </c>
      <c r="H3198" s="10" t="s">
        <v>301</v>
      </c>
      <c r="I3198" s="10">
        <v>1946</v>
      </c>
      <c r="J3198" s="11" t="s">
        <v>8262</v>
      </c>
      <c r="K3198" s="12"/>
      <c r="L3198" s="13" t="s">
        <v>8263</v>
      </c>
      <c r="M3198" t="s">
        <v>753</v>
      </c>
      <c r="S3198" s="9"/>
      <c r="T3198">
        <v>4</v>
      </c>
      <c r="U3198" s="208" t="s">
        <v>18176</v>
      </c>
      <c r="V3198" s="14">
        <v>0</v>
      </c>
      <c r="W3198" s="14">
        <v>1</v>
      </c>
      <c r="X3198" s="109" t="s">
        <v>270</v>
      </c>
      <c r="Y3198">
        <v>618</v>
      </c>
      <c r="Z3198" t="s">
        <v>271</v>
      </c>
      <c r="AA3198">
        <f t="shared" si="49"/>
        <v>1</v>
      </c>
    </row>
    <row r="3199" spans="1:27" x14ac:dyDescent="0.2">
      <c r="A3199">
        <v>4016</v>
      </c>
      <c r="B3199" s="1" t="s">
        <v>8279</v>
      </c>
      <c r="C3199" t="s">
        <v>341</v>
      </c>
      <c r="D3199" s="9">
        <v>618</v>
      </c>
      <c r="E3199" s="9" t="s">
        <v>259</v>
      </c>
      <c r="F3199" s="9" t="s">
        <v>814</v>
      </c>
      <c r="G3199" s="10">
        <v>5</v>
      </c>
      <c r="H3199" s="10" t="s">
        <v>301</v>
      </c>
      <c r="I3199" s="10">
        <v>1946</v>
      </c>
      <c r="J3199" s="11" t="s">
        <v>8262</v>
      </c>
      <c r="K3199" s="12"/>
      <c r="L3199" s="13" t="s">
        <v>8263</v>
      </c>
      <c r="M3199" t="s">
        <v>753</v>
      </c>
      <c r="S3199" s="9"/>
      <c r="T3199">
        <v>4</v>
      </c>
      <c r="U3199" s="208" t="s">
        <v>18176</v>
      </c>
      <c r="V3199" s="14">
        <v>0</v>
      </c>
      <c r="W3199" s="14">
        <v>1</v>
      </c>
      <c r="X3199" s="109" t="s">
        <v>270</v>
      </c>
      <c r="Y3199">
        <v>618</v>
      </c>
      <c r="Z3199" t="s">
        <v>271</v>
      </c>
      <c r="AA3199">
        <f t="shared" si="49"/>
        <v>1</v>
      </c>
    </row>
    <row r="3200" spans="1:27" x14ac:dyDescent="0.2">
      <c r="A3200">
        <v>672</v>
      </c>
      <c r="B3200" s="1" t="s">
        <v>8280</v>
      </c>
      <c r="C3200" t="s">
        <v>341</v>
      </c>
      <c r="D3200" s="9">
        <v>618</v>
      </c>
      <c r="E3200" s="9" t="s">
        <v>259</v>
      </c>
      <c r="F3200" s="9" t="s">
        <v>814</v>
      </c>
      <c r="G3200" s="10">
        <v>5</v>
      </c>
      <c r="H3200" s="10" t="s">
        <v>301</v>
      </c>
      <c r="I3200" s="10">
        <v>1946</v>
      </c>
      <c r="J3200" s="11" t="s">
        <v>8262</v>
      </c>
      <c r="K3200" s="12"/>
      <c r="L3200" s="13" t="s">
        <v>8263</v>
      </c>
      <c r="M3200" t="s">
        <v>753</v>
      </c>
      <c r="S3200" s="9"/>
      <c r="T3200">
        <v>4</v>
      </c>
      <c r="U3200" s="208" t="s">
        <v>18176</v>
      </c>
      <c r="V3200" s="14">
        <v>0</v>
      </c>
      <c r="W3200" s="14">
        <v>1</v>
      </c>
      <c r="X3200" s="109" t="s">
        <v>270</v>
      </c>
      <c r="Y3200">
        <v>618</v>
      </c>
      <c r="Z3200" t="s">
        <v>271</v>
      </c>
      <c r="AA3200">
        <f t="shared" si="49"/>
        <v>1</v>
      </c>
    </row>
    <row r="3201" spans="1:27" x14ac:dyDescent="0.2">
      <c r="A3201">
        <v>1260</v>
      </c>
      <c r="B3201" s="1" t="s">
        <v>8281</v>
      </c>
      <c r="C3201" t="s">
        <v>341</v>
      </c>
      <c r="D3201" s="9">
        <v>618</v>
      </c>
      <c r="E3201" s="9" t="s">
        <v>259</v>
      </c>
      <c r="F3201" s="9" t="s">
        <v>814</v>
      </c>
      <c r="G3201" s="10">
        <v>5</v>
      </c>
      <c r="H3201" s="10" t="s">
        <v>301</v>
      </c>
      <c r="I3201" s="10">
        <v>1946</v>
      </c>
      <c r="J3201" s="11" t="s">
        <v>8262</v>
      </c>
      <c r="K3201" s="12"/>
      <c r="L3201" s="13" t="s">
        <v>8263</v>
      </c>
      <c r="M3201" t="s">
        <v>753</v>
      </c>
      <c r="S3201" s="9"/>
      <c r="T3201">
        <v>4</v>
      </c>
      <c r="U3201" s="208" t="s">
        <v>18176</v>
      </c>
      <c r="V3201" s="14">
        <v>0</v>
      </c>
      <c r="W3201" s="14">
        <v>1</v>
      </c>
      <c r="X3201" s="109" t="s">
        <v>270</v>
      </c>
      <c r="Y3201">
        <v>618</v>
      </c>
      <c r="Z3201" t="s">
        <v>271</v>
      </c>
      <c r="AA3201">
        <f t="shared" si="49"/>
        <v>1</v>
      </c>
    </row>
    <row r="3202" spans="1:27" x14ac:dyDescent="0.2">
      <c r="A3202">
        <v>1371</v>
      </c>
      <c r="B3202" s="1" t="s">
        <v>8282</v>
      </c>
      <c r="C3202" t="s">
        <v>341</v>
      </c>
      <c r="D3202" s="9">
        <v>618</v>
      </c>
      <c r="E3202" s="9" t="s">
        <v>259</v>
      </c>
      <c r="F3202" s="9" t="s">
        <v>814</v>
      </c>
      <c r="G3202" s="10">
        <v>5</v>
      </c>
      <c r="H3202" s="10" t="s">
        <v>301</v>
      </c>
      <c r="I3202" s="10">
        <v>1946</v>
      </c>
      <c r="J3202" s="11" t="s">
        <v>8262</v>
      </c>
      <c r="K3202" s="12"/>
      <c r="L3202" s="13" t="s">
        <v>8263</v>
      </c>
      <c r="M3202" t="s">
        <v>753</v>
      </c>
      <c r="S3202" s="9"/>
      <c r="T3202">
        <v>4</v>
      </c>
      <c r="U3202" s="208" t="s">
        <v>18176</v>
      </c>
      <c r="V3202" s="14">
        <v>0</v>
      </c>
      <c r="W3202" s="14">
        <v>1</v>
      </c>
      <c r="X3202" s="109" t="s">
        <v>270</v>
      </c>
      <c r="Y3202">
        <v>618</v>
      </c>
      <c r="Z3202" t="s">
        <v>271</v>
      </c>
      <c r="AA3202">
        <f t="shared" ref="AA3202:AA3265" si="50">LEN(D3202)-LEN(SUBSTITUTE(D3202,"/",""))+1</f>
        <v>1</v>
      </c>
    </row>
    <row r="3203" spans="1:27" x14ac:dyDescent="0.2">
      <c r="A3203">
        <v>1829</v>
      </c>
      <c r="B3203" s="1" t="s">
        <v>8283</v>
      </c>
      <c r="C3203" t="s">
        <v>341</v>
      </c>
      <c r="D3203" s="9">
        <v>618</v>
      </c>
      <c r="E3203" s="9" t="s">
        <v>259</v>
      </c>
      <c r="F3203" s="9" t="s">
        <v>814</v>
      </c>
      <c r="G3203" s="10">
        <v>5</v>
      </c>
      <c r="H3203" s="10" t="s">
        <v>301</v>
      </c>
      <c r="I3203" s="10">
        <v>1946</v>
      </c>
      <c r="J3203" s="11" t="s">
        <v>8262</v>
      </c>
      <c r="K3203" s="12"/>
      <c r="L3203" s="13" t="s">
        <v>8263</v>
      </c>
      <c r="M3203" t="s">
        <v>753</v>
      </c>
      <c r="S3203" s="9"/>
      <c r="T3203">
        <v>4</v>
      </c>
      <c r="U3203" s="208" t="s">
        <v>18176</v>
      </c>
      <c r="V3203" s="14">
        <v>0</v>
      </c>
      <c r="W3203" s="14">
        <v>1</v>
      </c>
      <c r="X3203" s="109" t="s">
        <v>270</v>
      </c>
      <c r="Y3203">
        <v>618</v>
      </c>
      <c r="Z3203" t="s">
        <v>271</v>
      </c>
      <c r="AA3203">
        <f t="shared" si="50"/>
        <v>1</v>
      </c>
    </row>
    <row r="3204" spans="1:27" x14ac:dyDescent="0.2">
      <c r="A3204">
        <v>2369</v>
      </c>
      <c r="B3204" s="1" t="s">
        <v>8284</v>
      </c>
      <c r="C3204" t="s">
        <v>341</v>
      </c>
      <c r="D3204" s="9">
        <v>618</v>
      </c>
      <c r="E3204" s="9" t="s">
        <v>259</v>
      </c>
      <c r="F3204" s="9" t="s">
        <v>814</v>
      </c>
      <c r="G3204" s="10">
        <v>5</v>
      </c>
      <c r="H3204" s="10" t="s">
        <v>301</v>
      </c>
      <c r="I3204" s="10">
        <v>1946</v>
      </c>
      <c r="J3204" s="11" t="s">
        <v>8262</v>
      </c>
      <c r="K3204" s="12"/>
      <c r="L3204" s="13" t="s">
        <v>8263</v>
      </c>
      <c r="M3204" t="s">
        <v>753</v>
      </c>
      <c r="S3204" s="9"/>
      <c r="T3204">
        <v>4</v>
      </c>
      <c r="U3204" s="208" t="s">
        <v>18176</v>
      </c>
      <c r="V3204" s="14">
        <v>0</v>
      </c>
      <c r="W3204" s="14">
        <v>1</v>
      </c>
      <c r="X3204" s="109" t="s">
        <v>270</v>
      </c>
      <c r="Y3204">
        <v>618</v>
      </c>
      <c r="Z3204" t="s">
        <v>271</v>
      </c>
      <c r="AA3204">
        <f t="shared" si="50"/>
        <v>1</v>
      </c>
    </row>
    <row r="3205" spans="1:27" x14ac:dyDescent="0.2">
      <c r="A3205">
        <v>3144</v>
      </c>
      <c r="B3205" s="1" t="s">
        <v>8285</v>
      </c>
      <c r="C3205" t="s">
        <v>341</v>
      </c>
      <c r="D3205" s="9">
        <v>618</v>
      </c>
      <c r="E3205" s="9" t="s">
        <v>259</v>
      </c>
      <c r="F3205" s="9" t="s">
        <v>814</v>
      </c>
      <c r="G3205" s="10">
        <v>5</v>
      </c>
      <c r="H3205" s="10" t="s">
        <v>301</v>
      </c>
      <c r="I3205" s="10">
        <v>1946</v>
      </c>
      <c r="J3205" s="11" t="s">
        <v>8262</v>
      </c>
      <c r="K3205" s="12"/>
      <c r="L3205" s="13" t="s">
        <v>8263</v>
      </c>
      <c r="M3205" t="s">
        <v>753</v>
      </c>
      <c r="S3205" s="9"/>
      <c r="T3205">
        <v>4</v>
      </c>
      <c r="U3205" s="208" t="s">
        <v>18176</v>
      </c>
      <c r="V3205" s="14">
        <v>0</v>
      </c>
      <c r="W3205" s="14">
        <v>1</v>
      </c>
      <c r="X3205" s="109" t="s">
        <v>270</v>
      </c>
      <c r="Y3205">
        <v>618</v>
      </c>
      <c r="Z3205" t="s">
        <v>271</v>
      </c>
      <c r="AA3205">
        <f t="shared" si="50"/>
        <v>1</v>
      </c>
    </row>
    <row r="3206" spans="1:27" x14ac:dyDescent="0.2">
      <c r="A3206">
        <v>3300</v>
      </c>
      <c r="B3206" s="1" t="s">
        <v>8286</v>
      </c>
      <c r="C3206" t="s">
        <v>341</v>
      </c>
      <c r="D3206" s="9">
        <v>618</v>
      </c>
      <c r="E3206" s="9" t="s">
        <v>259</v>
      </c>
      <c r="F3206" s="9" t="s">
        <v>814</v>
      </c>
      <c r="G3206" s="10">
        <v>5</v>
      </c>
      <c r="H3206" s="10" t="s">
        <v>301</v>
      </c>
      <c r="I3206" s="10">
        <v>1946</v>
      </c>
      <c r="J3206" s="11" t="s">
        <v>8262</v>
      </c>
      <c r="K3206" s="12"/>
      <c r="L3206" s="13" t="s">
        <v>8263</v>
      </c>
      <c r="M3206" t="s">
        <v>753</v>
      </c>
      <c r="S3206" s="9"/>
      <c r="T3206">
        <v>4</v>
      </c>
      <c r="U3206" s="208" t="s">
        <v>18176</v>
      </c>
      <c r="V3206" s="14">
        <v>0</v>
      </c>
      <c r="W3206" s="14">
        <v>1</v>
      </c>
      <c r="X3206" s="109" t="s">
        <v>270</v>
      </c>
      <c r="Y3206">
        <v>618</v>
      </c>
      <c r="Z3206" t="s">
        <v>271</v>
      </c>
      <c r="AA3206">
        <f t="shared" si="50"/>
        <v>1</v>
      </c>
    </row>
    <row r="3207" spans="1:27" x14ac:dyDescent="0.2">
      <c r="A3207">
        <v>4070</v>
      </c>
      <c r="B3207" s="1" t="s">
        <v>8287</v>
      </c>
      <c r="C3207" t="s">
        <v>341</v>
      </c>
      <c r="D3207" s="9">
        <v>618</v>
      </c>
      <c r="E3207" s="9" t="s">
        <v>259</v>
      </c>
      <c r="F3207" s="9" t="s">
        <v>814</v>
      </c>
      <c r="G3207" s="10">
        <v>5</v>
      </c>
      <c r="H3207" s="10" t="s">
        <v>301</v>
      </c>
      <c r="I3207" s="10">
        <v>1946</v>
      </c>
      <c r="J3207" s="11" t="s">
        <v>8262</v>
      </c>
      <c r="K3207" s="12"/>
      <c r="L3207" s="13" t="s">
        <v>8263</v>
      </c>
      <c r="M3207" t="s">
        <v>753</v>
      </c>
      <c r="S3207" s="9"/>
      <c r="T3207">
        <v>4</v>
      </c>
      <c r="U3207" s="208" t="s">
        <v>18176</v>
      </c>
      <c r="V3207" s="14">
        <v>0</v>
      </c>
      <c r="W3207" s="14">
        <v>1</v>
      </c>
      <c r="X3207" s="109" t="s">
        <v>270</v>
      </c>
      <c r="Y3207">
        <v>618</v>
      </c>
      <c r="Z3207" t="s">
        <v>271</v>
      </c>
      <c r="AA3207">
        <f t="shared" si="50"/>
        <v>1</v>
      </c>
    </row>
    <row r="3208" spans="1:27" x14ac:dyDescent="0.2">
      <c r="A3208">
        <v>5910</v>
      </c>
      <c r="B3208" s="1" t="s">
        <v>8288</v>
      </c>
      <c r="C3208" t="s">
        <v>341</v>
      </c>
      <c r="D3208" s="9">
        <v>618</v>
      </c>
      <c r="E3208" s="9" t="s">
        <v>259</v>
      </c>
      <c r="F3208" s="9" t="s">
        <v>814</v>
      </c>
      <c r="G3208" s="10">
        <v>5</v>
      </c>
      <c r="H3208" s="10" t="s">
        <v>301</v>
      </c>
      <c r="I3208" s="10">
        <v>1946</v>
      </c>
      <c r="J3208" s="11" t="s">
        <v>8262</v>
      </c>
      <c r="K3208" s="12"/>
      <c r="L3208" s="13" t="s">
        <v>8263</v>
      </c>
      <c r="M3208" t="s">
        <v>753</v>
      </c>
      <c r="S3208" s="9"/>
      <c r="T3208">
        <v>4</v>
      </c>
      <c r="U3208" s="208" t="s">
        <v>18176</v>
      </c>
      <c r="V3208" s="14">
        <v>0</v>
      </c>
      <c r="W3208" s="14">
        <v>1</v>
      </c>
      <c r="X3208" s="109" t="s">
        <v>270</v>
      </c>
      <c r="Y3208">
        <v>618</v>
      </c>
      <c r="Z3208" t="s">
        <v>271</v>
      </c>
      <c r="AA3208">
        <f t="shared" si="50"/>
        <v>1</v>
      </c>
    </row>
    <row r="3209" spans="1:27" x14ac:dyDescent="0.2">
      <c r="A3209">
        <v>711</v>
      </c>
      <c r="B3209" s="1" t="s">
        <v>8289</v>
      </c>
      <c r="C3209" t="s">
        <v>341</v>
      </c>
      <c r="D3209" s="9">
        <v>618</v>
      </c>
      <c r="E3209" s="9" t="s">
        <v>259</v>
      </c>
      <c r="F3209" s="9" t="s">
        <v>814</v>
      </c>
      <c r="G3209" s="10">
        <v>5</v>
      </c>
      <c r="H3209" s="10" t="s">
        <v>301</v>
      </c>
      <c r="I3209" s="10">
        <v>1946</v>
      </c>
      <c r="J3209" s="11" t="s">
        <v>8262</v>
      </c>
      <c r="K3209" s="12"/>
      <c r="L3209" s="13" t="s">
        <v>8263</v>
      </c>
      <c r="M3209" t="s">
        <v>753</v>
      </c>
      <c r="S3209" s="9"/>
      <c r="T3209">
        <v>4</v>
      </c>
      <c r="U3209" s="208" t="s">
        <v>18176</v>
      </c>
      <c r="V3209" s="14">
        <v>0</v>
      </c>
      <c r="W3209" s="14">
        <v>1</v>
      </c>
      <c r="X3209" s="109" t="s">
        <v>270</v>
      </c>
      <c r="Y3209">
        <v>618</v>
      </c>
      <c r="Z3209" t="s">
        <v>271</v>
      </c>
      <c r="AA3209">
        <f t="shared" si="50"/>
        <v>1</v>
      </c>
    </row>
    <row r="3210" spans="1:27" x14ac:dyDescent="0.2">
      <c r="A3210">
        <v>786</v>
      </c>
      <c r="B3210" s="1" t="s">
        <v>8290</v>
      </c>
      <c r="C3210" t="s">
        <v>1798</v>
      </c>
      <c r="D3210" s="9">
        <v>618</v>
      </c>
      <c r="E3210" s="9"/>
      <c r="F3210" s="9"/>
      <c r="G3210" s="10">
        <v>5</v>
      </c>
      <c r="H3210" s="10" t="s">
        <v>301</v>
      </c>
      <c r="I3210" s="10">
        <v>1946</v>
      </c>
      <c r="J3210" s="11" t="s">
        <v>8262</v>
      </c>
      <c r="K3210" s="12"/>
      <c r="L3210" s="13" t="s">
        <v>8291</v>
      </c>
      <c r="M3210" t="s">
        <v>753</v>
      </c>
      <c r="S3210" s="9"/>
      <c r="T3210">
        <v>4</v>
      </c>
      <c r="U3210" s="208" t="s">
        <v>18176</v>
      </c>
      <c r="V3210" s="14">
        <v>0</v>
      </c>
      <c r="W3210" s="14">
        <v>1</v>
      </c>
      <c r="X3210" s="109" t="s">
        <v>270</v>
      </c>
      <c r="Y3210">
        <v>618</v>
      </c>
      <c r="Z3210" t="s">
        <v>271</v>
      </c>
      <c r="AA3210">
        <f t="shared" si="50"/>
        <v>1</v>
      </c>
    </row>
    <row r="3211" spans="1:27" x14ac:dyDescent="0.2">
      <c r="A3211">
        <v>2474</v>
      </c>
      <c r="B3211" s="1" t="s">
        <v>8735</v>
      </c>
      <c r="C3211" t="s">
        <v>1798</v>
      </c>
      <c r="D3211" s="9">
        <v>618</v>
      </c>
      <c r="E3211" s="9"/>
      <c r="F3211" s="9"/>
      <c r="G3211" s="10">
        <v>5</v>
      </c>
      <c r="H3211" s="10" t="s">
        <v>301</v>
      </c>
      <c r="I3211" s="10">
        <v>1946</v>
      </c>
      <c r="J3211" s="11" t="s">
        <v>8262</v>
      </c>
      <c r="K3211" s="12"/>
      <c r="L3211" s="13" t="s">
        <v>8263</v>
      </c>
      <c r="M3211" t="s">
        <v>753</v>
      </c>
      <c r="S3211" s="9"/>
      <c r="T3211">
        <v>4</v>
      </c>
      <c r="U3211" s="208" t="s">
        <v>18176</v>
      </c>
      <c r="V3211" s="14">
        <v>0</v>
      </c>
      <c r="W3211" s="14">
        <v>1</v>
      </c>
      <c r="X3211" s="109" t="s">
        <v>270</v>
      </c>
      <c r="Y3211">
        <v>618</v>
      </c>
      <c r="Z3211" t="s">
        <v>271</v>
      </c>
      <c r="AA3211">
        <f t="shared" si="50"/>
        <v>1</v>
      </c>
    </row>
    <row r="3212" spans="1:27" x14ac:dyDescent="0.2">
      <c r="A3212">
        <v>4723</v>
      </c>
      <c r="B3212" s="1" t="s">
        <v>8738</v>
      </c>
      <c r="C3212" t="s">
        <v>1798</v>
      </c>
      <c r="D3212" s="9"/>
      <c r="E3212" s="9" t="s">
        <v>8805</v>
      </c>
      <c r="F3212" s="9"/>
      <c r="G3212" s="10">
        <v>6</v>
      </c>
      <c r="H3212" s="10" t="s">
        <v>301</v>
      </c>
      <c r="I3212" s="10">
        <v>1946</v>
      </c>
      <c r="J3212" s="11" t="s">
        <v>8739</v>
      </c>
      <c r="K3212" s="12"/>
      <c r="L3212" s="13" t="s">
        <v>8740</v>
      </c>
      <c r="M3212" t="s">
        <v>781</v>
      </c>
      <c r="S3212" s="9"/>
      <c r="T3212">
        <v>4</v>
      </c>
      <c r="U3212" s="208" t="s">
        <v>18176</v>
      </c>
      <c r="V3212" s="14">
        <v>0</v>
      </c>
      <c r="W3212" s="14">
        <v>1</v>
      </c>
      <c r="X3212" s="109" t="e">
        <v>#N/A</v>
      </c>
      <c r="Y3212" t="s">
        <v>334</v>
      </c>
      <c r="Z3212" t="s">
        <v>271</v>
      </c>
      <c r="AA3212">
        <f t="shared" si="50"/>
        <v>1</v>
      </c>
    </row>
    <row r="3213" spans="1:27" x14ac:dyDescent="0.2">
      <c r="A3213">
        <v>4092</v>
      </c>
      <c r="B3213" s="1" t="s">
        <v>8741</v>
      </c>
      <c r="C3213" t="s">
        <v>1798</v>
      </c>
      <c r="D3213" s="9" t="s">
        <v>1544</v>
      </c>
      <c r="E3213" s="9"/>
      <c r="F3213" s="9" t="s">
        <v>532</v>
      </c>
      <c r="G3213" s="10">
        <v>8</v>
      </c>
      <c r="H3213" s="10" t="s">
        <v>301</v>
      </c>
      <c r="I3213" s="10">
        <v>1946</v>
      </c>
      <c r="J3213" s="11" t="s">
        <v>8742</v>
      </c>
      <c r="K3213" s="12" t="s">
        <v>237</v>
      </c>
      <c r="L3213" s="13" t="s">
        <v>8811</v>
      </c>
      <c r="M3213" t="s">
        <v>290</v>
      </c>
      <c r="N3213" t="s">
        <v>291</v>
      </c>
      <c r="O3213" t="s">
        <v>520</v>
      </c>
      <c r="S3213" s="9"/>
      <c r="T3213">
        <v>4</v>
      </c>
      <c r="U3213" s="208" t="s">
        <v>18176</v>
      </c>
      <c r="V3213" s="14">
        <v>0</v>
      </c>
      <c r="W3213" s="14">
        <v>1</v>
      </c>
      <c r="X3213" s="109" t="s">
        <v>294</v>
      </c>
      <c r="Y3213" t="s">
        <v>1199</v>
      </c>
      <c r="Z3213" t="s">
        <v>271</v>
      </c>
      <c r="AA3213">
        <f t="shared" si="50"/>
        <v>2</v>
      </c>
    </row>
    <row r="3214" spans="1:27" x14ac:dyDescent="0.2">
      <c r="A3214">
        <v>6893</v>
      </c>
      <c r="B3214" s="1" t="s">
        <v>8812</v>
      </c>
      <c r="C3214" t="s">
        <v>1798</v>
      </c>
      <c r="D3214" s="9" t="s">
        <v>1973</v>
      </c>
      <c r="E3214" s="9" t="s">
        <v>8805</v>
      </c>
      <c r="F3214" s="9"/>
      <c r="G3214" s="10">
        <v>9</v>
      </c>
      <c r="H3214" s="10" t="s">
        <v>301</v>
      </c>
      <c r="I3214" s="10">
        <v>1946</v>
      </c>
      <c r="J3214" s="11" t="s">
        <v>8813</v>
      </c>
      <c r="K3214" s="12"/>
      <c r="L3214" s="13" t="s">
        <v>8814</v>
      </c>
      <c r="M3214" t="s">
        <v>781</v>
      </c>
      <c r="S3214" s="9"/>
      <c r="T3214">
        <v>4</v>
      </c>
      <c r="U3214" s="208" t="s">
        <v>18176</v>
      </c>
      <c r="V3214" s="14">
        <v>0</v>
      </c>
      <c r="W3214" s="14">
        <v>1</v>
      </c>
      <c r="X3214" s="109" t="s">
        <v>294</v>
      </c>
      <c r="Y3214" t="s">
        <v>1973</v>
      </c>
      <c r="Z3214" t="s">
        <v>271</v>
      </c>
      <c r="AA3214">
        <f t="shared" si="50"/>
        <v>1</v>
      </c>
    </row>
    <row r="3215" spans="1:27" x14ac:dyDescent="0.2">
      <c r="A3215">
        <v>6246</v>
      </c>
      <c r="B3215" s="1" t="s">
        <v>8818</v>
      </c>
      <c r="C3215" t="s">
        <v>1027</v>
      </c>
      <c r="D3215" s="9" t="s">
        <v>8819</v>
      </c>
      <c r="E3215" s="9"/>
      <c r="F3215" s="9"/>
      <c r="G3215" s="10">
        <v>10</v>
      </c>
      <c r="H3215" s="10" t="s">
        <v>301</v>
      </c>
      <c r="I3215" s="10">
        <v>1946</v>
      </c>
      <c r="J3215" s="11" t="s">
        <v>8816</v>
      </c>
      <c r="K3215" s="12" t="s">
        <v>237</v>
      </c>
      <c r="L3215" s="13" t="s">
        <v>8820</v>
      </c>
      <c r="M3215" t="s">
        <v>290</v>
      </c>
      <c r="N3215" t="s">
        <v>291</v>
      </c>
      <c r="O3215" t="s">
        <v>520</v>
      </c>
      <c r="S3215" s="9"/>
      <c r="T3215">
        <v>4</v>
      </c>
      <c r="U3215" s="208" t="s">
        <v>18176</v>
      </c>
      <c r="V3215" s="14">
        <v>0</v>
      </c>
      <c r="W3215" s="14">
        <v>1</v>
      </c>
      <c r="X3215" s="109" t="s">
        <v>294</v>
      </c>
      <c r="Y3215" t="s">
        <v>8819</v>
      </c>
      <c r="Z3215" t="s">
        <v>271</v>
      </c>
      <c r="AA3215">
        <f t="shared" si="50"/>
        <v>1</v>
      </c>
    </row>
    <row r="3216" spans="1:27" x14ac:dyDescent="0.2">
      <c r="A3216">
        <v>2589</v>
      </c>
      <c r="B3216" s="1" t="s">
        <v>8815</v>
      </c>
      <c r="C3216" t="s">
        <v>1027</v>
      </c>
      <c r="D3216" s="9" t="s">
        <v>1888</v>
      </c>
      <c r="E3216" s="9"/>
      <c r="F3216" s="9"/>
      <c r="G3216" s="10">
        <v>10</v>
      </c>
      <c r="H3216" s="10" t="s">
        <v>301</v>
      </c>
      <c r="I3216" s="10">
        <v>1946</v>
      </c>
      <c r="J3216" s="11" t="s">
        <v>8816</v>
      </c>
      <c r="K3216" s="12" t="s">
        <v>237</v>
      </c>
      <c r="L3216" s="13" t="s">
        <v>8817</v>
      </c>
      <c r="M3216" t="s">
        <v>290</v>
      </c>
      <c r="N3216" t="s">
        <v>291</v>
      </c>
      <c r="O3216" t="s">
        <v>520</v>
      </c>
      <c r="S3216" s="9"/>
      <c r="T3216">
        <v>4</v>
      </c>
      <c r="U3216" s="208" t="s">
        <v>18176</v>
      </c>
      <c r="V3216" s="14">
        <v>0</v>
      </c>
      <c r="W3216" s="14">
        <v>0</v>
      </c>
      <c r="X3216" s="109" t="e">
        <v>#N/A</v>
      </c>
      <c r="Y3216" t="s">
        <v>1888</v>
      </c>
      <c r="Z3216" t="s">
        <v>1419</v>
      </c>
      <c r="AA3216">
        <f t="shared" si="50"/>
        <v>1</v>
      </c>
    </row>
    <row r="3217" spans="1:27" x14ac:dyDescent="0.2">
      <c r="A3217">
        <v>6824</v>
      </c>
      <c r="B3217" s="1" t="s">
        <v>8821</v>
      </c>
      <c r="C3217" t="s">
        <v>1798</v>
      </c>
      <c r="D3217" s="9">
        <v>684</v>
      </c>
      <c r="E3217" s="9" t="s">
        <v>876</v>
      </c>
      <c r="F3217" s="9" t="s">
        <v>260</v>
      </c>
      <c r="G3217" s="10">
        <v>11</v>
      </c>
      <c r="H3217" s="10" t="s">
        <v>301</v>
      </c>
      <c r="I3217" s="10">
        <v>1946</v>
      </c>
      <c r="J3217" s="11" t="s">
        <v>9181</v>
      </c>
      <c r="K3217" s="12"/>
      <c r="L3217" s="13" t="s">
        <v>8409</v>
      </c>
      <c r="M3217" t="s">
        <v>753</v>
      </c>
      <c r="S3217" s="9"/>
      <c r="T3217">
        <v>4</v>
      </c>
      <c r="U3217" s="208" t="s">
        <v>18176</v>
      </c>
      <c r="V3217" s="14">
        <v>0</v>
      </c>
      <c r="W3217" s="14">
        <v>1</v>
      </c>
      <c r="X3217" s="109" t="s">
        <v>270</v>
      </c>
      <c r="Y3217">
        <v>684</v>
      </c>
      <c r="Z3217" t="s">
        <v>271</v>
      </c>
      <c r="AA3217">
        <f t="shared" si="50"/>
        <v>1</v>
      </c>
    </row>
    <row r="3218" spans="1:27" x14ac:dyDescent="0.2">
      <c r="A3218">
        <v>6828</v>
      </c>
      <c r="B3218" s="1" t="s">
        <v>8410</v>
      </c>
      <c r="C3218" t="s">
        <v>1798</v>
      </c>
      <c r="D3218" s="9">
        <v>684</v>
      </c>
      <c r="E3218" s="9" t="s">
        <v>876</v>
      </c>
      <c r="F3218" s="9" t="s">
        <v>260</v>
      </c>
      <c r="G3218" s="10">
        <v>11</v>
      </c>
      <c r="H3218" s="10" t="s">
        <v>301</v>
      </c>
      <c r="I3218" s="10">
        <v>1946</v>
      </c>
      <c r="J3218" s="11" t="s">
        <v>9181</v>
      </c>
      <c r="K3218" s="12"/>
      <c r="L3218" s="13" t="s">
        <v>8409</v>
      </c>
      <c r="M3218" t="s">
        <v>753</v>
      </c>
      <c r="S3218" s="9"/>
      <c r="T3218">
        <v>4</v>
      </c>
      <c r="U3218" s="208" t="s">
        <v>18176</v>
      </c>
      <c r="V3218" s="14">
        <v>0</v>
      </c>
      <c r="W3218" s="14">
        <v>1</v>
      </c>
      <c r="X3218" s="109" t="s">
        <v>270</v>
      </c>
      <c r="Y3218">
        <v>684</v>
      </c>
      <c r="Z3218" t="s">
        <v>271</v>
      </c>
      <c r="AA3218">
        <f t="shared" si="50"/>
        <v>1</v>
      </c>
    </row>
    <row r="3219" spans="1:27" x14ac:dyDescent="0.2">
      <c r="A3219">
        <v>2665</v>
      </c>
      <c r="B3219" s="1" t="s">
        <v>8411</v>
      </c>
      <c r="C3219" t="s">
        <v>1027</v>
      </c>
      <c r="D3219" s="9">
        <v>305</v>
      </c>
      <c r="E3219" s="9" t="s">
        <v>259</v>
      </c>
      <c r="F3219" s="9" t="s">
        <v>1416</v>
      </c>
      <c r="G3219" s="10">
        <v>12</v>
      </c>
      <c r="H3219" s="10" t="s">
        <v>301</v>
      </c>
      <c r="I3219" s="10">
        <v>1946</v>
      </c>
      <c r="J3219" s="11" t="s">
        <v>8412</v>
      </c>
      <c r="K3219" s="12"/>
      <c r="L3219" s="13" t="s">
        <v>8413</v>
      </c>
      <c r="M3219" t="s">
        <v>753</v>
      </c>
      <c r="S3219" s="9"/>
      <c r="T3219">
        <v>4</v>
      </c>
      <c r="U3219" s="208" t="s">
        <v>18176</v>
      </c>
      <c r="V3219" s="14">
        <v>0</v>
      </c>
      <c r="W3219" s="14">
        <v>1</v>
      </c>
      <c r="X3219" s="109" t="s">
        <v>270</v>
      </c>
      <c r="Y3219">
        <v>305</v>
      </c>
      <c r="Z3219" t="s">
        <v>271</v>
      </c>
      <c r="AA3219">
        <f t="shared" si="50"/>
        <v>1</v>
      </c>
    </row>
    <row r="3220" spans="1:27" x14ac:dyDescent="0.2">
      <c r="A3220">
        <v>524</v>
      </c>
      <c r="B3220" s="1" t="s">
        <v>8414</v>
      </c>
      <c r="C3220" t="s">
        <v>3985</v>
      </c>
      <c r="D3220" s="9" t="s">
        <v>8415</v>
      </c>
      <c r="E3220" s="9"/>
      <c r="F3220" s="9"/>
      <c r="G3220" s="10">
        <v>14</v>
      </c>
      <c r="H3220" s="10" t="s">
        <v>301</v>
      </c>
      <c r="I3220" s="10">
        <v>1946</v>
      </c>
      <c r="J3220" s="11" t="s">
        <v>8416</v>
      </c>
      <c r="K3220" s="12"/>
      <c r="L3220" s="13" t="s">
        <v>8417</v>
      </c>
      <c r="M3220" t="s">
        <v>753</v>
      </c>
      <c r="S3220" s="9"/>
      <c r="T3220">
        <v>4</v>
      </c>
      <c r="U3220" s="208" t="s">
        <v>18176</v>
      </c>
      <c r="V3220" s="14">
        <v>0</v>
      </c>
      <c r="W3220" s="14">
        <v>1</v>
      </c>
      <c r="X3220" s="109" t="s">
        <v>270</v>
      </c>
      <c r="Y3220">
        <v>162</v>
      </c>
      <c r="Z3220" t="s">
        <v>18167</v>
      </c>
      <c r="AA3220">
        <f t="shared" si="50"/>
        <v>5</v>
      </c>
    </row>
    <row r="3221" spans="1:27" x14ac:dyDescent="0.2">
      <c r="A3221">
        <v>3754</v>
      </c>
      <c r="B3221" s="1" t="s">
        <v>8418</v>
      </c>
      <c r="C3221" t="s">
        <v>1027</v>
      </c>
      <c r="D3221" s="9" t="s">
        <v>4262</v>
      </c>
      <c r="E3221" s="9"/>
      <c r="F3221" s="9"/>
      <c r="G3221" s="10">
        <v>15</v>
      </c>
      <c r="H3221" s="10" t="s">
        <v>301</v>
      </c>
      <c r="I3221" s="10">
        <v>1946</v>
      </c>
      <c r="J3221" s="11" t="s">
        <v>8419</v>
      </c>
      <c r="K3221" s="12" t="s">
        <v>237</v>
      </c>
      <c r="L3221" s="13" t="s">
        <v>8420</v>
      </c>
      <c r="M3221" t="s">
        <v>290</v>
      </c>
      <c r="N3221" t="s">
        <v>291</v>
      </c>
      <c r="O3221" t="s">
        <v>316</v>
      </c>
      <c r="S3221" s="9"/>
      <c r="T3221">
        <v>4</v>
      </c>
      <c r="U3221" s="208" t="s">
        <v>18176</v>
      </c>
      <c r="V3221" s="14">
        <v>0</v>
      </c>
      <c r="W3221" s="14">
        <v>0</v>
      </c>
      <c r="X3221" s="109" t="s">
        <v>294</v>
      </c>
      <c r="Y3221" t="s">
        <v>4262</v>
      </c>
      <c r="Z3221" t="s">
        <v>1419</v>
      </c>
      <c r="AA3221">
        <f t="shared" si="50"/>
        <v>1</v>
      </c>
    </row>
    <row r="3222" spans="1:27" x14ac:dyDescent="0.2">
      <c r="A3222">
        <v>6318</v>
      </c>
      <c r="B3222" s="1" t="s">
        <v>8425</v>
      </c>
      <c r="C3222" t="s">
        <v>8426</v>
      </c>
      <c r="D3222" s="9">
        <v>85</v>
      </c>
      <c r="E3222" s="9" t="s">
        <v>259</v>
      </c>
      <c r="F3222" s="9" t="s">
        <v>312</v>
      </c>
      <c r="G3222" s="10">
        <v>16</v>
      </c>
      <c r="H3222" s="10" t="s">
        <v>301</v>
      </c>
      <c r="I3222" s="10">
        <v>1946</v>
      </c>
      <c r="J3222" s="11" t="s">
        <v>8423</v>
      </c>
      <c r="K3222" s="12" t="s">
        <v>237</v>
      </c>
      <c r="L3222" s="13" t="s">
        <v>9197</v>
      </c>
      <c r="M3222" t="s">
        <v>290</v>
      </c>
      <c r="N3222" t="s">
        <v>291</v>
      </c>
      <c r="O3222" t="s">
        <v>692</v>
      </c>
      <c r="S3222" s="9"/>
      <c r="T3222">
        <v>4</v>
      </c>
      <c r="U3222" s="208" t="s">
        <v>18176</v>
      </c>
      <c r="V3222" s="14">
        <v>0</v>
      </c>
      <c r="W3222" s="14">
        <v>0</v>
      </c>
      <c r="X3222" s="109" t="s">
        <v>270</v>
      </c>
      <c r="Y3222">
        <v>85</v>
      </c>
      <c r="Z3222" t="s">
        <v>505</v>
      </c>
      <c r="AA3222">
        <f t="shared" si="50"/>
        <v>1</v>
      </c>
    </row>
    <row r="3223" spans="1:27" x14ac:dyDescent="0.2">
      <c r="A3223">
        <v>4710</v>
      </c>
      <c r="B3223" s="1" t="s">
        <v>8424</v>
      </c>
      <c r="C3223" t="s">
        <v>1027</v>
      </c>
      <c r="D3223" s="9">
        <v>248</v>
      </c>
      <c r="E3223" s="9" t="s">
        <v>8422</v>
      </c>
      <c r="F3223" s="9"/>
      <c r="G3223" s="10">
        <v>16</v>
      </c>
      <c r="H3223" s="10" t="s">
        <v>301</v>
      </c>
      <c r="I3223" s="10">
        <v>1946</v>
      </c>
      <c r="J3223" s="11" t="s">
        <v>8423</v>
      </c>
      <c r="K3223" s="12"/>
      <c r="L3223" s="13" t="s">
        <v>159</v>
      </c>
      <c r="M3223" t="s">
        <v>781</v>
      </c>
      <c r="S3223" s="9"/>
      <c r="T3223">
        <v>4</v>
      </c>
      <c r="U3223" s="208" t="s">
        <v>18176</v>
      </c>
      <c r="V3223" s="14">
        <v>0</v>
      </c>
      <c r="W3223" s="14">
        <v>1</v>
      </c>
      <c r="X3223" s="109" t="s">
        <v>270</v>
      </c>
      <c r="Y3223">
        <v>248</v>
      </c>
      <c r="Z3223" t="s">
        <v>1419</v>
      </c>
      <c r="AA3223">
        <f t="shared" si="50"/>
        <v>1</v>
      </c>
    </row>
    <row r="3224" spans="1:27" x14ac:dyDescent="0.2">
      <c r="A3224">
        <v>5111</v>
      </c>
      <c r="B3224" s="1" t="s">
        <v>8421</v>
      </c>
      <c r="C3224" t="s">
        <v>1027</v>
      </c>
      <c r="D3224" s="9" t="s">
        <v>4458</v>
      </c>
      <c r="E3224" s="9" t="s">
        <v>8422</v>
      </c>
      <c r="F3224" s="9"/>
      <c r="G3224" s="10">
        <v>16</v>
      </c>
      <c r="H3224" s="10" t="s">
        <v>301</v>
      </c>
      <c r="I3224" s="10">
        <v>1946</v>
      </c>
      <c r="J3224" s="11" t="s">
        <v>8423</v>
      </c>
      <c r="K3224" s="12"/>
      <c r="L3224" s="13" t="s">
        <v>161</v>
      </c>
      <c r="M3224" t="s">
        <v>781</v>
      </c>
      <c r="S3224" s="9"/>
      <c r="T3224">
        <v>4</v>
      </c>
      <c r="U3224" s="208" t="s">
        <v>18176</v>
      </c>
      <c r="V3224" s="14">
        <v>0</v>
      </c>
      <c r="W3224" s="14">
        <v>1</v>
      </c>
      <c r="X3224" s="109" t="s">
        <v>294</v>
      </c>
      <c r="Y3224" t="s">
        <v>4458</v>
      </c>
      <c r="Z3224" t="s">
        <v>1419</v>
      </c>
      <c r="AA3224">
        <f t="shared" si="50"/>
        <v>1</v>
      </c>
    </row>
    <row r="3225" spans="1:27" x14ac:dyDescent="0.2">
      <c r="A3225">
        <v>3728</v>
      </c>
      <c r="B3225" s="1" t="s">
        <v>9509</v>
      </c>
      <c r="C3225" t="s">
        <v>284</v>
      </c>
      <c r="D3225" s="9" t="s">
        <v>9510</v>
      </c>
      <c r="E3225" s="9"/>
      <c r="F3225" s="9"/>
      <c r="G3225" s="10">
        <v>18</v>
      </c>
      <c r="H3225" s="10" t="s">
        <v>301</v>
      </c>
      <c r="I3225" s="10">
        <v>1946</v>
      </c>
      <c r="J3225" s="11" t="s">
        <v>9511</v>
      </c>
      <c r="K3225" s="12"/>
      <c r="L3225" s="13" t="s">
        <v>9512</v>
      </c>
      <c r="M3225" t="s">
        <v>753</v>
      </c>
      <c r="S3225" s="9"/>
      <c r="T3225">
        <v>4</v>
      </c>
      <c r="U3225" s="208" t="s">
        <v>18176</v>
      </c>
      <c r="V3225" s="14">
        <v>0</v>
      </c>
      <c r="W3225" s="14">
        <v>1</v>
      </c>
      <c r="X3225" s="109" t="s">
        <v>294</v>
      </c>
      <c r="Y3225" t="s">
        <v>1369</v>
      </c>
      <c r="Z3225" t="s">
        <v>271</v>
      </c>
      <c r="AA3225">
        <f t="shared" si="50"/>
        <v>2</v>
      </c>
    </row>
    <row r="3226" spans="1:27" x14ac:dyDescent="0.2">
      <c r="A3226">
        <v>1619</v>
      </c>
      <c r="B3226" s="1" t="s">
        <v>9513</v>
      </c>
      <c r="C3226" t="s">
        <v>1027</v>
      </c>
      <c r="D3226" s="9" t="s">
        <v>7092</v>
      </c>
      <c r="E3226" s="9" t="s">
        <v>8805</v>
      </c>
      <c r="F3226" s="9"/>
      <c r="G3226" s="10">
        <v>24</v>
      </c>
      <c r="H3226" s="10" t="s">
        <v>301</v>
      </c>
      <c r="I3226" s="10">
        <v>1946</v>
      </c>
      <c r="J3226" s="11" t="s">
        <v>9514</v>
      </c>
      <c r="K3226" s="12"/>
      <c r="L3226" s="13" t="s">
        <v>9515</v>
      </c>
      <c r="M3226" t="s">
        <v>781</v>
      </c>
      <c r="S3226" s="9"/>
      <c r="T3226">
        <v>4</v>
      </c>
      <c r="U3226" s="208" t="s">
        <v>18176</v>
      </c>
      <c r="V3226" s="14">
        <v>0</v>
      </c>
      <c r="W3226" s="14">
        <v>1</v>
      </c>
      <c r="X3226" s="109" t="s">
        <v>294</v>
      </c>
      <c r="Y3226" t="s">
        <v>7092</v>
      </c>
      <c r="Z3226" t="s">
        <v>1419</v>
      </c>
      <c r="AA3226">
        <f t="shared" si="50"/>
        <v>1</v>
      </c>
    </row>
    <row r="3227" spans="1:27" x14ac:dyDescent="0.2">
      <c r="A3227">
        <v>6345</v>
      </c>
      <c r="B3227" s="1" t="s">
        <v>9523</v>
      </c>
      <c r="C3227" t="s">
        <v>1027</v>
      </c>
      <c r="D3227" s="9">
        <v>82</v>
      </c>
      <c r="E3227" s="9" t="s">
        <v>876</v>
      </c>
      <c r="F3227" s="9" t="s">
        <v>1416</v>
      </c>
      <c r="G3227" s="10">
        <v>25</v>
      </c>
      <c r="H3227" s="10" t="s">
        <v>301</v>
      </c>
      <c r="I3227" s="10">
        <v>1946</v>
      </c>
      <c r="J3227" s="11" t="s">
        <v>9518</v>
      </c>
      <c r="K3227" s="12"/>
      <c r="L3227" s="13" t="s">
        <v>9519</v>
      </c>
      <c r="M3227" t="s">
        <v>753</v>
      </c>
      <c r="S3227" s="9"/>
      <c r="T3227">
        <v>4</v>
      </c>
      <c r="U3227" s="208" t="s">
        <v>18176</v>
      </c>
      <c r="V3227" s="14">
        <v>0</v>
      </c>
      <c r="W3227" s="14">
        <v>1</v>
      </c>
      <c r="X3227" s="109" t="s">
        <v>270</v>
      </c>
      <c r="Y3227">
        <v>82</v>
      </c>
      <c r="Z3227" t="s">
        <v>1419</v>
      </c>
      <c r="AA3227">
        <f t="shared" si="50"/>
        <v>1</v>
      </c>
    </row>
    <row r="3228" spans="1:27" x14ac:dyDescent="0.2">
      <c r="A3228">
        <v>5355</v>
      </c>
      <c r="B3228" s="1" t="s">
        <v>9520</v>
      </c>
      <c r="C3228" t="s">
        <v>1352</v>
      </c>
      <c r="D3228" s="9" t="s">
        <v>1126</v>
      </c>
      <c r="E3228" s="9" t="s">
        <v>275</v>
      </c>
      <c r="F3228" s="9" t="s">
        <v>260</v>
      </c>
      <c r="G3228" s="10">
        <v>25</v>
      </c>
      <c r="H3228" s="10" t="s">
        <v>301</v>
      </c>
      <c r="I3228" s="10">
        <v>1946</v>
      </c>
      <c r="J3228" s="11" t="s">
        <v>9518</v>
      </c>
      <c r="K3228" s="12"/>
      <c r="L3228" s="13" t="s">
        <v>9519</v>
      </c>
      <c r="M3228" t="s">
        <v>753</v>
      </c>
      <c r="S3228" s="9"/>
      <c r="T3228">
        <v>4</v>
      </c>
      <c r="U3228" s="208" t="s">
        <v>18176</v>
      </c>
      <c r="V3228" s="14">
        <v>0</v>
      </c>
      <c r="W3228" s="14">
        <v>1</v>
      </c>
      <c r="X3228" s="109" t="e">
        <v>#N/A</v>
      </c>
      <c r="Y3228" t="s">
        <v>1126</v>
      </c>
      <c r="Z3228" t="s">
        <v>271</v>
      </c>
      <c r="AA3228">
        <f t="shared" si="50"/>
        <v>1</v>
      </c>
    </row>
    <row r="3229" spans="1:27" x14ac:dyDescent="0.2">
      <c r="A3229">
        <v>1136</v>
      </c>
      <c r="B3229" s="1" t="s">
        <v>9516</v>
      </c>
      <c r="C3229" t="s">
        <v>2534</v>
      </c>
      <c r="D3229" s="9" t="s">
        <v>9517</v>
      </c>
      <c r="E3229" s="9"/>
      <c r="F3229" s="9"/>
      <c r="G3229" s="10">
        <v>25</v>
      </c>
      <c r="H3229" s="10" t="s">
        <v>301</v>
      </c>
      <c r="I3229" s="10">
        <v>1946</v>
      </c>
      <c r="J3229" s="11" t="s">
        <v>9518</v>
      </c>
      <c r="K3229" s="12"/>
      <c r="L3229" s="13" t="s">
        <v>9519</v>
      </c>
      <c r="M3229" t="s">
        <v>753</v>
      </c>
      <c r="S3229" s="9"/>
      <c r="T3229">
        <v>4</v>
      </c>
      <c r="U3229" s="208" t="s">
        <v>18176</v>
      </c>
      <c r="V3229" s="14">
        <v>0</v>
      </c>
      <c r="W3229" s="14">
        <v>1</v>
      </c>
      <c r="X3229" s="109" t="e">
        <v>#N/A</v>
      </c>
      <c r="Y3229" t="s">
        <v>5419</v>
      </c>
      <c r="Z3229" t="s">
        <v>505</v>
      </c>
      <c r="AA3229">
        <f t="shared" si="50"/>
        <v>2</v>
      </c>
    </row>
    <row r="3230" spans="1:27" x14ac:dyDescent="0.2">
      <c r="A3230">
        <v>5012</v>
      </c>
      <c r="B3230" s="1" t="s">
        <v>9521</v>
      </c>
      <c r="C3230" t="s">
        <v>1027</v>
      </c>
      <c r="D3230" s="9" t="s">
        <v>9522</v>
      </c>
      <c r="E3230" s="9"/>
      <c r="F3230" s="9"/>
      <c r="G3230" s="10">
        <v>25</v>
      </c>
      <c r="H3230" s="10" t="s">
        <v>301</v>
      </c>
      <c r="I3230" s="10">
        <v>1946</v>
      </c>
      <c r="J3230" s="11" t="s">
        <v>9518</v>
      </c>
      <c r="K3230" s="12"/>
      <c r="L3230" s="13" t="s">
        <v>9519</v>
      </c>
      <c r="M3230" t="s">
        <v>753</v>
      </c>
      <c r="S3230" s="9"/>
      <c r="T3230">
        <v>4</v>
      </c>
      <c r="U3230" s="208" t="s">
        <v>18176</v>
      </c>
      <c r="V3230" s="14">
        <v>0</v>
      </c>
      <c r="W3230" s="14">
        <v>1</v>
      </c>
      <c r="X3230" s="109" t="s">
        <v>294</v>
      </c>
      <c r="Y3230" t="s">
        <v>9522</v>
      </c>
      <c r="Z3230" t="s">
        <v>1419</v>
      </c>
      <c r="AA3230">
        <f t="shared" si="50"/>
        <v>1</v>
      </c>
    </row>
    <row r="3231" spans="1:27" x14ac:dyDescent="0.2">
      <c r="A3231">
        <v>5482</v>
      </c>
      <c r="B3231" s="1" t="s">
        <v>9524</v>
      </c>
      <c r="C3231" t="s">
        <v>1027</v>
      </c>
      <c r="D3231" s="9">
        <v>45</v>
      </c>
      <c r="E3231" s="9" t="s">
        <v>876</v>
      </c>
      <c r="F3231" s="9" t="s">
        <v>1416</v>
      </c>
      <c r="G3231" s="10">
        <v>25</v>
      </c>
      <c r="H3231" s="10" t="s">
        <v>301</v>
      </c>
      <c r="I3231" s="10">
        <v>1946</v>
      </c>
      <c r="J3231" s="11" t="s">
        <v>9518</v>
      </c>
      <c r="K3231" s="12"/>
      <c r="L3231" s="13" t="s">
        <v>9519</v>
      </c>
      <c r="M3231" t="s">
        <v>753</v>
      </c>
      <c r="S3231" s="9"/>
      <c r="T3231">
        <v>4</v>
      </c>
      <c r="U3231" s="208" t="s">
        <v>18176</v>
      </c>
      <c r="V3231" s="14">
        <v>0</v>
      </c>
      <c r="W3231" s="14">
        <v>1</v>
      </c>
      <c r="X3231" s="109" t="s">
        <v>270</v>
      </c>
      <c r="Y3231">
        <v>45</v>
      </c>
      <c r="Z3231" t="s">
        <v>1419</v>
      </c>
      <c r="AA3231">
        <f t="shared" si="50"/>
        <v>1</v>
      </c>
    </row>
    <row r="3232" spans="1:27" x14ac:dyDescent="0.2">
      <c r="A3232">
        <v>2965</v>
      </c>
      <c r="B3232" s="1" t="s">
        <v>9525</v>
      </c>
      <c r="C3232" t="s">
        <v>1798</v>
      </c>
      <c r="D3232" s="9" t="s">
        <v>2138</v>
      </c>
      <c r="E3232" s="9" t="s">
        <v>8805</v>
      </c>
      <c r="F3232" s="9"/>
      <c r="G3232" s="10">
        <v>26</v>
      </c>
      <c r="H3232" s="10" t="s">
        <v>301</v>
      </c>
      <c r="I3232" s="10">
        <v>1946</v>
      </c>
      <c r="J3232" s="11" t="s">
        <v>9526</v>
      </c>
      <c r="K3232" s="12"/>
      <c r="L3232" s="13" t="s">
        <v>9537</v>
      </c>
      <c r="M3232" t="s">
        <v>781</v>
      </c>
      <c r="S3232" s="9"/>
      <c r="T3232">
        <v>4</v>
      </c>
      <c r="U3232" s="208" t="s">
        <v>18176</v>
      </c>
      <c r="V3232" s="14">
        <v>0</v>
      </c>
      <c r="W3232" s="14">
        <v>1</v>
      </c>
      <c r="X3232" s="109" t="e">
        <v>#N/A</v>
      </c>
      <c r="Y3232" t="s">
        <v>2138</v>
      </c>
      <c r="Z3232" t="s">
        <v>271</v>
      </c>
      <c r="AA3232">
        <f t="shared" si="50"/>
        <v>1</v>
      </c>
    </row>
    <row r="3233" spans="1:27" x14ac:dyDescent="0.2">
      <c r="A3233">
        <v>4730</v>
      </c>
      <c r="B3233" s="1" t="s">
        <v>9538</v>
      </c>
      <c r="C3233" t="s">
        <v>1798</v>
      </c>
      <c r="D3233" s="9"/>
      <c r="E3233" s="9" t="s">
        <v>8805</v>
      </c>
      <c r="F3233" s="9"/>
      <c r="G3233" s="10">
        <v>26</v>
      </c>
      <c r="H3233" s="10" t="s">
        <v>301</v>
      </c>
      <c r="I3233" s="10">
        <v>1946</v>
      </c>
      <c r="J3233" s="11" t="s">
        <v>9526</v>
      </c>
      <c r="K3233" s="12"/>
      <c r="L3233" s="13" t="s">
        <v>9537</v>
      </c>
      <c r="M3233" t="s">
        <v>781</v>
      </c>
      <c r="S3233" s="9"/>
      <c r="T3233">
        <v>4</v>
      </c>
      <c r="U3233" s="208" t="s">
        <v>18176</v>
      </c>
      <c r="V3233" s="14">
        <v>0</v>
      </c>
      <c r="W3233" s="14">
        <v>1</v>
      </c>
      <c r="X3233" s="109" t="e">
        <v>#N/A</v>
      </c>
      <c r="Y3233" t="s">
        <v>334</v>
      </c>
      <c r="Z3233" t="s">
        <v>271</v>
      </c>
      <c r="AA3233">
        <f t="shared" si="50"/>
        <v>1</v>
      </c>
    </row>
    <row r="3234" spans="1:27" x14ac:dyDescent="0.2">
      <c r="A3234">
        <v>3871</v>
      </c>
      <c r="B3234" s="1" t="s">
        <v>9539</v>
      </c>
      <c r="C3234" t="s">
        <v>3985</v>
      </c>
      <c r="D3234" s="9">
        <v>162</v>
      </c>
      <c r="E3234" s="9"/>
      <c r="F3234" s="9"/>
      <c r="G3234" s="10">
        <v>28</v>
      </c>
      <c r="H3234" s="10" t="s">
        <v>301</v>
      </c>
      <c r="I3234" s="10">
        <v>1946</v>
      </c>
      <c r="J3234" s="11" t="s">
        <v>9540</v>
      </c>
      <c r="K3234" s="12" t="s">
        <v>237</v>
      </c>
      <c r="L3234" s="13" t="s">
        <v>9541</v>
      </c>
      <c r="M3234" t="s">
        <v>290</v>
      </c>
      <c r="N3234" t="s">
        <v>291</v>
      </c>
      <c r="O3234" t="s">
        <v>3044</v>
      </c>
      <c r="S3234" s="9"/>
      <c r="T3234">
        <v>4</v>
      </c>
      <c r="U3234" s="208" t="s">
        <v>18176</v>
      </c>
      <c r="V3234" s="14">
        <v>0</v>
      </c>
      <c r="W3234" s="14">
        <v>0</v>
      </c>
      <c r="X3234" s="109" t="s">
        <v>270</v>
      </c>
      <c r="Y3234">
        <v>162</v>
      </c>
      <c r="Z3234" t="s">
        <v>18167</v>
      </c>
      <c r="AA3234">
        <f t="shared" si="50"/>
        <v>1</v>
      </c>
    </row>
    <row r="3235" spans="1:27" x14ac:dyDescent="0.2">
      <c r="A3235">
        <v>4222</v>
      </c>
      <c r="B3235" s="1" t="s">
        <v>9542</v>
      </c>
      <c r="C3235" t="s">
        <v>5998</v>
      </c>
      <c r="D3235" s="9" t="s">
        <v>9543</v>
      </c>
      <c r="E3235" s="9"/>
      <c r="F3235" s="9"/>
      <c r="G3235" s="10">
        <v>30</v>
      </c>
      <c r="H3235" s="10" t="s">
        <v>301</v>
      </c>
      <c r="I3235" s="10">
        <v>1946</v>
      </c>
      <c r="J3235" s="11" t="s">
        <v>9544</v>
      </c>
      <c r="K3235" s="12" t="s">
        <v>237</v>
      </c>
      <c r="L3235" s="13" t="s">
        <v>9047</v>
      </c>
      <c r="M3235" t="s">
        <v>290</v>
      </c>
      <c r="N3235" t="s">
        <v>291</v>
      </c>
      <c r="O3235" t="s">
        <v>339</v>
      </c>
      <c r="S3235" s="9"/>
      <c r="T3235">
        <v>4</v>
      </c>
      <c r="U3235" s="208" t="s">
        <v>18176</v>
      </c>
      <c r="V3235" s="14">
        <v>0</v>
      </c>
      <c r="W3235" s="14">
        <v>0</v>
      </c>
      <c r="X3235" s="109" t="s">
        <v>270</v>
      </c>
      <c r="Y3235">
        <v>39</v>
      </c>
      <c r="Z3235" t="s">
        <v>18167</v>
      </c>
      <c r="AA3235">
        <f t="shared" si="50"/>
        <v>2</v>
      </c>
    </row>
    <row r="3236" spans="1:27" x14ac:dyDescent="0.2">
      <c r="A3236">
        <v>2130</v>
      </c>
      <c r="B3236" s="1" t="s">
        <v>9048</v>
      </c>
      <c r="C3236" t="s">
        <v>284</v>
      </c>
      <c r="D3236" s="9" t="s">
        <v>1180</v>
      </c>
      <c r="E3236" s="9" t="s">
        <v>259</v>
      </c>
      <c r="F3236" s="9" t="s">
        <v>260</v>
      </c>
      <c r="G3236" s="10">
        <v>31</v>
      </c>
      <c r="H3236" s="10" t="s">
        <v>301</v>
      </c>
      <c r="I3236" s="10">
        <v>1946</v>
      </c>
      <c r="J3236" s="11" t="s">
        <v>9049</v>
      </c>
      <c r="K3236" s="12"/>
      <c r="L3236" s="13" t="s">
        <v>9050</v>
      </c>
      <c r="M3236" t="s">
        <v>753</v>
      </c>
      <c r="S3236" s="9"/>
      <c r="T3236">
        <v>4</v>
      </c>
      <c r="U3236" s="208" t="s">
        <v>18176</v>
      </c>
      <c r="V3236" s="14">
        <v>0</v>
      </c>
      <c r="W3236" s="14">
        <v>1</v>
      </c>
      <c r="X3236" s="109" t="s">
        <v>270</v>
      </c>
      <c r="Y3236">
        <v>140</v>
      </c>
      <c r="Z3236" t="s">
        <v>271</v>
      </c>
      <c r="AA3236">
        <f t="shared" si="50"/>
        <v>3</v>
      </c>
    </row>
    <row r="3237" spans="1:27" x14ac:dyDescent="0.2">
      <c r="A3237">
        <v>3951</v>
      </c>
      <c r="B3237" s="1" t="s">
        <v>9054</v>
      </c>
      <c r="C3237" t="s">
        <v>1027</v>
      </c>
      <c r="D3237" s="9" t="s">
        <v>9055</v>
      </c>
      <c r="E3237" s="9"/>
      <c r="F3237" s="9"/>
      <c r="G3237" s="10">
        <v>1</v>
      </c>
      <c r="H3237" s="10" t="s">
        <v>313</v>
      </c>
      <c r="I3237" s="10">
        <v>1946</v>
      </c>
      <c r="J3237" s="11" t="s">
        <v>9052</v>
      </c>
      <c r="K3237" s="12" t="s">
        <v>237</v>
      </c>
      <c r="L3237" s="13" t="s">
        <v>17971</v>
      </c>
      <c r="M3237" t="s">
        <v>290</v>
      </c>
      <c r="N3237" t="s">
        <v>291</v>
      </c>
      <c r="O3237" t="s">
        <v>292</v>
      </c>
      <c r="S3237" s="9"/>
      <c r="T3237">
        <v>5</v>
      </c>
      <c r="U3237" s="208" t="s">
        <v>18177</v>
      </c>
      <c r="V3237" s="14">
        <v>0</v>
      </c>
      <c r="W3237" s="14">
        <v>0</v>
      </c>
      <c r="X3237" s="109" t="s">
        <v>294</v>
      </c>
      <c r="Y3237" t="s">
        <v>9055</v>
      </c>
      <c r="Z3237" t="s">
        <v>271</v>
      </c>
      <c r="AA3237">
        <f t="shared" si="50"/>
        <v>1</v>
      </c>
    </row>
    <row r="3238" spans="1:27" x14ac:dyDescent="0.2">
      <c r="A3238">
        <v>5417</v>
      </c>
      <c r="B3238" s="1" t="s">
        <v>9051</v>
      </c>
      <c r="C3238" t="s">
        <v>1523</v>
      </c>
      <c r="D3238" s="9" t="s">
        <v>1249</v>
      </c>
      <c r="E3238" s="9"/>
      <c r="F3238" s="9"/>
      <c r="G3238" s="10">
        <v>1</v>
      </c>
      <c r="H3238" s="10" t="s">
        <v>313</v>
      </c>
      <c r="I3238" s="10">
        <v>1946</v>
      </c>
      <c r="J3238" s="11" t="s">
        <v>9052</v>
      </c>
      <c r="K3238" s="12"/>
      <c r="L3238" s="13" t="s">
        <v>9053</v>
      </c>
      <c r="M3238" t="s">
        <v>753</v>
      </c>
      <c r="S3238" s="9"/>
      <c r="T3238">
        <v>5</v>
      </c>
      <c r="U3238" s="208" t="s">
        <v>18177</v>
      </c>
      <c r="V3238" s="14">
        <v>0</v>
      </c>
      <c r="W3238" s="14">
        <v>1</v>
      </c>
      <c r="X3238" s="109" t="s">
        <v>294</v>
      </c>
      <c r="Y3238" t="s">
        <v>1249</v>
      </c>
      <c r="Z3238" t="s">
        <v>505</v>
      </c>
      <c r="AA3238">
        <f t="shared" si="50"/>
        <v>1</v>
      </c>
    </row>
    <row r="3239" spans="1:27" x14ac:dyDescent="0.2">
      <c r="A3239">
        <v>3844</v>
      </c>
      <c r="B3239" s="1" t="s">
        <v>9056</v>
      </c>
      <c r="C3239" t="s">
        <v>2221</v>
      </c>
      <c r="D3239" s="9">
        <v>25</v>
      </c>
      <c r="E3239" s="9" t="s">
        <v>259</v>
      </c>
      <c r="F3239" s="9" t="s">
        <v>312</v>
      </c>
      <c r="G3239" s="10">
        <v>3</v>
      </c>
      <c r="H3239" s="10" t="s">
        <v>313</v>
      </c>
      <c r="I3239" s="10">
        <v>1946</v>
      </c>
      <c r="J3239" s="11" t="s">
        <v>9057</v>
      </c>
      <c r="K3239" s="12" t="s">
        <v>237</v>
      </c>
      <c r="L3239" s="13" t="s">
        <v>9058</v>
      </c>
      <c r="M3239" t="s">
        <v>290</v>
      </c>
      <c r="N3239" t="s">
        <v>291</v>
      </c>
      <c r="O3239" t="s">
        <v>695</v>
      </c>
      <c r="S3239" s="9"/>
      <c r="T3239">
        <v>5</v>
      </c>
      <c r="U3239" s="208" t="s">
        <v>18177</v>
      </c>
      <c r="V3239" s="14">
        <v>0</v>
      </c>
      <c r="W3239" s="14">
        <v>1</v>
      </c>
      <c r="X3239" s="109" t="s">
        <v>270</v>
      </c>
      <c r="Y3239">
        <v>25</v>
      </c>
      <c r="Z3239" t="s">
        <v>505</v>
      </c>
      <c r="AA3239">
        <f t="shared" si="50"/>
        <v>1</v>
      </c>
    </row>
    <row r="3240" spans="1:27" x14ac:dyDescent="0.2">
      <c r="A3240">
        <v>2661</v>
      </c>
      <c r="B3240" s="1" t="s">
        <v>9059</v>
      </c>
      <c r="C3240" t="s">
        <v>2534</v>
      </c>
      <c r="D3240" s="9">
        <v>255</v>
      </c>
      <c r="E3240" s="9"/>
      <c r="F3240" s="9"/>
      <c r="G3240" s="10">
        <v>5</v>
      </c>
      <c r="H3240" s="10" t="s">
        <v>313</v>
      </c>
      <c r="I3240" s="10">
        <v>1946</v>
      </c>
      <c r="J3240" s="11" t="s">
        <v>9060</v>
      </c>
      <c r="K3240" s="12" t="s">
        <v>237</v>
      </c>
      <c r="L3240" s="13" t="s">
        <v>9061</v>
      </c>
      <c r="M3240" t="s">
        <v>290</v>
      </c>
      <c r="N3240" t="s">
        <v>291</v>
      </c>
      <c r="O3240" t="s">
        <v>455</v>
      </c>
      <c r="S3240" s="9"/>
      <c r="T3240">
        <v>5</v>
      </c>
      <c r="U3240" s="208" t="s">
        <v>18177</v>
      </c>
      <c r="V3240" s="14">
        <v>0</v>
      </c>
      <c r="W3240" s="14">
        <v>1</v>
      </c>
      <c r="X3240" s="109" t="s">
        <v>270</v>
      </c>
      <c r="Y3240">
        <v>255</v>
      </c>
      <c r="Z3240" t="s">
        <v>271</v>
      </c>
      <c r="AA3240">
        <f t="shared" si="50"/>
        <v>1</v>
      </c>
    </row>
    <row r="3241" spans="1:27" x14ac:dyDescent="0.2">
      <c r="A3241">
        <v>1116</v>
      </c>
      <c r="B3241" s="1" t="s">
        <v>9062</v>
      </c>
      <c r="C3241" t="s">
        <v>2040</v>
      </c>
      <c r="D3241" s="9" t="s">
        <v>9063</v>
      </c>
      <c r="E3241" s="9" t="s">
        <v>259</v>
      </c>
      <c r="F3241" s="9" t="s">
        <v>721</v>
      </c>
      <c r="G3241" s="10">
        <v>7</v>
      </c>
      <c r="H3241" s="10" t="s">
        <v>313</v>
      </c>
      <c r="I3241" s="10">
        <v>1946</v>
      </c>
      <c r="J3241" s="11" t="s">
        <v>9427</v>
      </c>
      <c r="K3241" s="12"/>
      <c r="L3241" s="13" t="s">
        <v>9428</v>
      </c>
      <c r="M3241" t="s">
        <v>753</v>
      </c>
      <c r="S3241" s="9"/>
      <c r="T3241">
        <v>5</v>
      </c>
      <c r="U3241" s="208" t="s">
        <v>18177</v>
      </c>
      <c r="V3241" s="14">
        <v>0</v>
      </c>
      <c r="W3241" s="14">
        <v>1</v>
      </c>
      <c r="X3241" s="109" t="s">
        <v>270</v>
      </c>
      <c r="Y3241">
        <v>105</v>
      </c>
      <c r="Z3241" t="s">
        <v>271</v>
      </c>
      <c r="AA3241">
        <f t="shared" si="50"/>
        <v>3</v>
      </c>
    </row>
    <row r="3242" spans="1:27" x14ac:dyDescent="0.2">
      <c r="A3242">
        <v>2769</v>
      </c>
      <c r="B3242" s="1" t="s">
        <v>9429</v>
      </c>
      <c r="C3242" t="s">
        <v>3985</v>
      </c>
      <c r="D3242" s="9" t="s">
        <v>1888</v>
      </c>
      <c r="E3242" s="9"/>
      <c r="F3242" s="9"/>
      <c r="G3242" s="10">
        <v>8</v>
      </c>
      <c r="H3242" s="10" t="s">
        <v>313</v>
      </c>
      <c r="I3242" s="10">
        <v>1946</v>
      </c>
      <c r="J3242" s="11" t="s">
        <v>9430</v>
      </c>
      <c r="K3242" s="12"/>
      <c r="L3242" s="13" t="s">
        <v>9431</v>
      </c>
      <c r="M3242" t="s">
        <v>334</v>
      </c>
      <c r="S3242" s="9"/>
      <c r="T3242">
        <v>5</v>
      </c>
      <c r="U3242" s="208" t="s">
        <v>18177</v>
      </c>
      <c r="V3242" s="14">
        <v>0</v>
      </c>
      <c r="W3242" s="14">
        <v>0</v>
      </c>
      <c r="X3242" s="109" t="e">
        <v>#N/A</v>
      </c>
      <c r="Y3242" t="s">
        <v>1888</v>
      </c>
      <c r="Z3242" t="s">
        <v>18167</v>
      </c>
      <c r="AA3242">
        <f t="shared" si="50"/>
        <v>1</v>
      </c>
    </row>
    <row r="3243" spans="1:27" x14ac:dyDescent="0.2">
      <c r="A3243">
        <v>2812</v>
      </c>
      <c r="B3243" s="1" t="s">
        <v>9435</v>
      </c>
      <c r="C3243" t="s">
        <v>1027</v>
      </c>
      <c r="D3243" s="9" t="s">
        <v>3971</v>
      </c>
      <c r="E3243" s="9" t="s">
        <v>876</v>
      </c>
      <c r="F3243" s="9" t="s">
        <v>1416</v>
      </c>
      <c r="G3243" s="10">
        <v>9</v>
      </c>
      <c r="H3243" s="10" t="s">
        <v>313</v>
      </c>
      <c r="I3243" s="10">
        <v>1946</v>
      </c>
      <c r="J3243" s="11" t="s">
        <v>9433</v>
      </c>
      <c r="K3243" s="12"/>
      <c r="L3243" s="13" t="s">
        <v>9434</v>
      </c>
      <c r="M3243" t="s">
        <v>753</v>
      </c>
      <c r="S3243" s="9"/>
      <c r="T3243">
        <v>5</v>
      </c>
      <c r="U3243" s="208" t="s">
        <v>18177</v>
      </c>
      <c r="V3243" s="14">
        <v>0</v>
      </c>
      <c r="W3243" s="14">
        <v>1</v>
      </c>
      <c r="X3243" s="109" t="e">
        <v>#N/A</v>
      </c>
      <c r="Y3243" t="s">
        <v>1232</v>
      </c>
      <c r="Z3243" t="s">
        <v>1419</v>
      </c>
      <c r="AA3243">
        <f t="shared" si="50"/>
        <v>2</v>
      </c>
    </row>
    <row r="3244" spans="1:27" x14ac:dyDescent="0.2">
      <c r="A3244">
        <v>4289</v>
      </c>
      <c r="B3244" s="1" t="s">
        <v>9444</v>
      </c>
      <c r="C3244" t="s">
        <v>1027</v>
      </c>
      <c r="D3244" s="9">
        <v>47</v>
      </c>
      <c r="E3244" s="9" t="s">
        <v>876</v>
      </c>
      <c r="F3244" s="9" t="s">
        <v>1416</v>
      </c>
      <c r="G3244" s="10">
        <v>9</v>
      </c>
      <c r="H3244" s="10" t="s">
        <v>313</v>
      </c>
      <c r="I3244" s="10">
        <v>1946</v>
      </c>
      <c r="J3244" s="11" t="s">
        <v>9433</v>
      </c>
      <c r="K3244" s="12"/>
      <c r="L3244" s="13" t="s">
        <v>9434</v>
      </c>
      <c r="M3244" t="s">
        <v>753</v>
      </c>
      <c r="S3244" s="9"/>
      <c r="T3244">
        <v>5</v>
      </c>
      <c r="U3244" s="208" t="s">
        <v>18177</v>
      </c>
      <c r="V3244" s="14">
        <v>0</v>
      </c>
      <c r="W3244" s="14">
        <v>1</v>
      </c>
      <c r="X3244" s="109" t="s">
        <v>270</v>
      </c>
      <c r="Y3244">
        <v>47</v>
      </c>
      <c r="Z3244" t="s">
        <v>1419</v>
      </c>
      <c r="AA3244">
        <f t="shared" si="50"/>
        <v>1</v>
      </c>
    </row>
    <row r="3245" spans="1:27" x14ac:dyDescent="0.2">
      <c r="A3245">
        <v>2862</v>
      </c>
      <c r="B3245" s="1" t="s">
        <v>9432</v>
      </c>
      <c r="C3245" t="s">
        <v>1027</v>
      </c>
      <c r="D3245" s="9" t="s">
        <v>2186</v>
      </c>
      <c r="E3245" s="9" t="s">
        <v>275</v>
      </c>
      <c r="F3245" s="9" t="s">
        <v>1416</v>
      </c>
      <c r="G3245" s="10">
        <v>9</v>
      </c>
      <c r="H3245" s="10" t="s">
        <v>313</v>
      </c>
      <c r="I3245" s="10">
        <v>1946</v>
      </c>
      <c r="J3245" s="11" t="s">
        <v>9433</v>
      </c>
      <c r="K3245" s="12"/>
      <c r="L3245" s="13" t="s">
        <v>9434</v>
      </c>
      <c r="M3245" t="s">
        <v>753</v>
      </c>
      <c r="S3245" s="9"/>
      <c r="T3245">
        <v>5</v>
      </c>
      <c r="U3245" s="208" t="s">
        <v>18177</v>
      </c>
      <c r="V3245" s="14">
        <v>0</v>
      </c>
      <c r="W3245" s="14">
        <v>1</v>
      </c>
      <c r="X3245" s="109" t="e">
        <v>#N/A</v>
      </c>
      <c r="Y3245" t="s">
        <v>2188</v>
      </c>
      <c r="Z3245" t="s">
        <v>271</v>
      </c>
      <c r="AA3245">
        <f t="shared" si="50"/>
        <v>2</v>
      </c>
    </row>
    <row r="3246" spans="1:27" x14ac:dyDescent="0.2">
      <c r="A3246">
        <v>5721</v>
      </c>
      <c r="B3246" s="1" t="s">
        <v>9439</v>
      </c>
      <c r="C3246" t="s">
        <v>1798</v>
      </c>
      <c r="D3246" s="9" t="s">
        <v>2138</v>
      </c>
      <c r="E3246" s="9" t="s">
        <v>8805</v>
      </c>
      <c r="F3246" s="9"/>
      <c r="G3246" s="10">
        <v>9</v>
      </c>
      <c r="H3246" s="10" t="s">
        <v>313</v>
      </c>
      <c r="I3246" s="10">
        <v>1946</v>
      </c>
      <c r="J3246" s="11" t="s">
        <v>9433</v>
      </c>
      <c r="K3246" s="12"/>
      <c r="L3246" s="13" t="s">
        <v>9438</v>
      </c>
      <c r="M3246" t="s">
        <v>781</v>
      </c>
      <c r="S3246" s="9"/>
      <c r="T3246">
        <v>5</v>
      </c>
      <c r="U3246" s="208" t="s">
        <v>18177</v>
      </c>
      <c r="V3246" s="14">
        <v>0</v>
      </c>
      <c r="W3246" s="14">
        <v>1</v>
      </c>
      <c r="X3246" s="109" t="e">
        <v>#N/A</v>
      </c>
      <c r="Y3246" t="s">
        <v>2138</v>
      </c>
      <c r="Z3246" t="s">
        <v>271</v>
      </c>
      <c r="AA3246">
        <f t="shared" si="50"/>
        <v>1</v>
      </c>
    </row>
    <row r="3247" spans="1:27" x14ac:dyDescent="0.2">
      <c r="A3247">
        <v>4194</v>
      </c>
      <c r="B3247" s="1" t="s">
        <v>9440</v>
      </c>
      <c r="C3247" t="s">
        <v>1027</v>
      </c>
      <c r="D3247" s="9" t="s">
        <v>1232</v>
      </c>
      <c r="E3247" s="9" t="s">
        <v>876</v>
      </c>
      <c r="F3247" s="9" t="s">
        <v>1416</v>
      </c>
      <c r="G3247" s="10">
        <v>9</v>
      </c>
      <c r="H3247" s="10" t="s">
        <v>313</v>
      </c>
      <c r="I3247" s="10">
        <v>1946</v>
      </c>
      <c r="J3247" s="11" t="s">
        <v>9433</v>
      </c>
      <c r="K3247" s="12"/>
      <c r="L3247" s="13" t="s">
        <v>9434</v>
      </c>
      <c r="M3247" t="s">
        <v>753</v>
      </c>
      <c r="S3247" s="9"/>
      <c r="T3247">
        <v>5</v>
      </c>
      <c r="U3247" s="208" t="s">
        <v>18177</v>
      </c>
      <c r="V3247" s="14">
        <v>0</v>
      </c>
      <c r="W3247" s="14">
        <v>1</v>
      </c>
      <c r="X3247" s="109" t="e">
        <v>#N/A</v>
      </c>
      <c r="Y3247" t="s">
        <v>1232</v>
      </c>
      <c r="Z3247" t="s">
        <v>1419</v>
      </c>
      <c r="AA3247">
        <f t="shared" si="50"/>
        <v>1</v>
      </c>
    </row>
    <row r="3248" spans="1:27" x14ac:dyDescent="0.2">
      <c r="A3248">
        <v>7106</v>
      </c>
      <c r="B3248" s="1" t="s">
        <v>9436</v>
      </c>
      <c r="C3248" t="s">
        <v>1027</v>
      </c>
      <c r="D3248" s="9" t="s">
        <v>9437</v>
      </c>
      <c r="E3248" s="9" t="s">
        <v>8805</v>
      </c>
      <c r="F3248" s="9"/>
      <c r="G3248" s="10">
        <v>9</v>
      </c>
      <c r="H3248" s="10" t="s">
        <v>313</v>
      </c>
      <c r="I3248" s="10">
        <v>1946</v>
      </c>
      <c r="J3248" s="11" t="s">
        <v>9433</v>
      </c>
      <c r="K3248" s="12"/>
      <c r="L3248" s="13" t="s">
        <v>167</v>
      </c>
      <c r="M3248" t="s">
        <v>781</v>
      </c>
      <c r="S3248" s="9"/>
      <c r="T3248">
        <v>5</v>
      </c>
      <c r="U3248" s="208" t="s">
        <v>18177</v>
      </c>
      <c r="V3248" s="14">
        <v>0</v>
      </c>
      <c r="W3248" s="14">
        <v>1</v>
      </c>
      <c r="X3248" s="109" t="s">
        <v>270</v>
      </c>
      <c r="Y3248">
        <v>489</v>
      </c>
      <c r="Z3248" t="s">
        <v>1419</v>
      </c>
      <c r="AA3248">
        <f t="shared" si="50"/>
        <v>2</v>
      </c>
    </row>
    <row r="3249" spans="1:27" x14ac:dyDescent="0.2">
      <c r="A3249">
        <v>3596</v>
      </c>
      <c r="B3249" s="1" t="s">
        <v>9443</v>
      </c>
      <c r="C3249" t="s">
        <v>2534</v>
      </c>
      <c r="D3249" s="9">
        <v>89</v>
      </c>
      <c r="E3249" s="9"/>
      <c r="F3249" s="9"/>
      <c r="G3249" s="10">
        <v>9</v>
      </c>
      <c r="H3249" s="10" t="s">
        <v>313</v>
      </c>
      <c r="I3249" s="10">
        <v>1946</v>
      </c>
      <c r="J3249" s="11" t="s">
        <v>9433</v>
      </c>
      <c r="K3249" s="12"/>
      <c r="L3249" s="13" t="s">
        <v>9434</v>
      </c>
      <c r="M3249" t="s">
        <v>753</v>
      </c>
      <c r="S3249" s="9"/>
      <c r="T3249">
        <v>5</v>
      </c>
      <c r="U3249" s="208" t="s">
        <v>18177</v>
      </c>
      <c r="V3249" s="14">
        <v>0</v>
      </c>
      <c r="W3249" s="14">
        <v>1</v>
      </c>
      <c r="X3249" s="109" t="s">
        <v>270</v>
      </c>
      <c r="Y3249">
        <v>89</v>
      </c>
      <c r="Z3249" t="s">
        <v>271</v>
      </c>
      <c r="AA3249">
        <f t="shared" si="50"/>
        <v>1</v>
      </c>
    </row>
    <row r="3250" spans="1:27" x14ac:dyDescent="0.2">
      <c r="A3250">
        <v>7660</v>
      </c>
      <c r="B3250" s="1" t="s">
        <v>9442</v>
      </c>
      <c r="C3250" t="s">
        <v>2534</v>
      </c>
      <c r="D3250" s="9">
        <v>600</v>
      </c>
      <c r="E3250" s="9"/>
      <c r="F3250" s="9"/>
      <c r="G3250" s="10">
        <v>9</v>
      </c>
      <c r="H3250" s="10" t="s">
        <v>313</v>
      </c>
      <c r="I3250" s="10">
        <v>1946</v>
      </c>
      <c r="J3250" s="11" t="s">
        <v>9433</v>
      </c>
      <c r="K3250" s="12"/>
      <c r="L3250" s="13" t="s">
        <v>9434</v>
      </c>
      <c r="M3250" t="s">
        <v>753</v>
      </c>
      <c r="S3250" s="9"/>
      <c r="T3250">
        <v>5</v>
      </c>
      <c r="U3250" s="208" t="s">
        <v>18177</v>
      </c>
      <c r="V3250" s="14">
        <v>0</v>
      </c>
      <c r="W3250" s="14">
        <v>1</v>
      </c>
      <c r="X3250" s="109" t="s">
        <v>270</v>
      </c>
      <c r="Y3250">
        <v>600</v>
      </c>
      <c r="Z3250" t="s">
        <v>271</v>
      </c>
      <c r="AA3250">
        <f t="shared" si="50"/>
        <v>1</v>
      </c>
    </row>
    <row r="3251" spans="1:27" x14ac:dyDescent="0.2">
      <c r="A3251">
        <v>4195</v>
      </c>
      <c r="B3251" s="1" t="s">
        <v>9441</v>
      </c>
      <c r="C3251" t="s">
        <v>1027</v>
      </c>
      <c r="D3251" s="9" t="s">
        <v>1232</v>
      </c>
      <c r="E3251" s="9" t="s">
        <v>876</v>
      </c>
      <c r="F3251" s="9" t="s">
        <v>1416</v>
      </c>
      <c r="G3251" s="10">
        <v>9</v>
      </c>
      <c r="H3251" s="10" t="s">
        <v>313</v>
      </c>
      <c r="I3251" s="10">
        <v>1946</v>
      </c>
      <c r="J3251" s="11" t="s">
        <v>9433</v>
      </c>
      <c r="K3251" s="12"/>
      <c r="L3251" s="13" t="s">
        <v>9434</v>
      </c>
      <c r="M3251" t="s">
        <v>753</v>
      </c>
      <c r="S3251" s="9"/>
      <c r="T3251">
        <v>5</v>
      </c>
      <c r="U3251" s="208" t="s">
        <v>18177</v>
      </c>
      <c r="V3251" s="14">
        <v>0</v>
      </c>
      <c r="W3251" s="14">
        <v>0</v>
      </c>
      <c r="X3251" s="109" t="e">
        <v>#N/A</v>
      </c>
      <c r="Y3251" t="s">
        <v>1232</v>
      </c>
      <c r="Z3251" t="s">
        <v>1419</v>
      </c>
      <c r="AA3251">
        <f t="shared" si="50"/>
        <v>1</v>
      </c>
    </row>
    <row r="3252" spans="1:27" x14ac:dyDescent="0.2">
      <c r="A3252">
        <v>3729</v>
      </c>
      <c r="B3252" s="1" t="s">
        <v>9448</v>
      </c>
      <c r="C3252" t="s">
        <v>1798</v>
      </c>
      <c r="D3252" s="9" t="s">
        <v>849</v>
      </c>
      <c r="E3252" s="9" t="s">
        <v>8805</v>
      </c>
      <c r="F3252" s="9"/>
      <c r="G3252" s="10">
        <v>10</v>
      </c>
      <c r="H3252" s="10" t="s">
        <v>313</v>
      </c>
      <c r="I3252" s="10">
        <v>1946</v>
      </c>
      <c r="J3252" s="11" t="s">
        <v>8010</v>
      </c>
      <c r="K3252" s="12"/>
      <c r="L3252" s="13" t="s">
        <v>9447</v>
      </c>
      <c r="M3252" t="s">
        <v>781</v>
      </c>
      <c r="S3252" s="9"/>
      <c r="T3252">
        <v>5</v>
      </c>
      <c r="U3252" s="208" t="s">
        <v>18177</v>
      </c>
      <c r="V3252" s="14">
        <v>0</v>
      </c>
      <c r="W3252" s="14">
        <v>1</v>
      </c>
      <c r="X3252" s="109" t="s">
        <v>270</v>
      </c>
      <c r="Y3252" t="s">
        <v>849</v>
      </c>
      <c r="Z3252" t="s">
        <v>271</v>
      </c>
      <c r="AA3252">
        <f t="shared" si="50"/>
        <v>1</v>
      </c>
    </row>
    <row r="3253" spans="1:27" x14ac:dyDescent="0.2">
      <c r="A3253">
        <v>1731</v>
      </c>
      <c r="B3253" s="1" t="s">
        <v>8008</v>
      </c>
      <c r="C3253" t="s">
        <v>1027</v>
      </c>
      <c r="D3253" s="9" t="s">
        <v>8009</v>
      </c>
      <c r="E3253" s="9" t="s">
        <v>8422</v>
      </c>
      <c r="F3253" s="9"/>
      <c r="G3253" s="10">
        <v>10</v>
      </c>
      <c r="H3253" s="10" t="s">
        <v>313</v>
      </c>
      <c r="I3253" s="10">
        <v>1946</v>
      </c>
      <c r="J3253" s="11" t="s">
        <v>8010</v>
      </c>
      <c r="K3253" s="12"/>
      <c r="L3253" s="13" t="s">
        <v>9445</v>
      </c>
      <c r="M3253" t="s">
        <v>781</v>
      </c>
      <c r="S3253" s="9"/>
      <c r="T3253">
        <v>5</v>
      </c>
      <c r="U3253" s="208" t="s">
        <v>18177</v>
      </c>
      <c r="V3253" s="14">
        <v>0</v>
      </c>
      <c r="W3253" s="14">
        <v>1</v>
      </c>
      <c r="X3253" s="109" t="s">
        <v>270</v>
      </c>
      <c r="Y3253">
        <v>334</v>
      </c>
      <c r="Z3253" t="s">
        <v>1419</v>
      </c>
      <c r="AA3253">
        <f t="shared" si="50"/>
        <v>2</v>
      </c>
    </row>
    <row r="3254" spans="1:27" x14ac:dyDescent="0.2">
      <c r="A3254">
        <v>4733</v>
      </c>
      <c r="B3254" s="1" t="s">
        <v>9451</v>
      </c>
      <c r="C3254" t="s">
        <v>1798</v>
      </c>
      <c r="D3254" s="9"/>
      <c r="E3254" s="9" t="s">
        <v>8805</v>
      </c>
      <c r="F3254" s="9"/>
      <c r="G3254" s="10">
        <v>10</v>
      </c>
      <c r="H3254" s="10" t="s">
        <v>313</v>
      </c>
      <c r="I3254" s="10">
        <v>1946</v>
      </c>
      <c r="J3254" s="11" t="s">
        <v>8010</v>
      </c>
      <c r="K3254" s="12"/>
      <c r="L3254" s="13" t="s">
        <v>9447</v>
      </c>
      <c r="M3254" t="s">
        <v>781</v>
      </c>
      <c r="S3254" s="9"/>
      <c r="T3254">
        <v>5</v>
      </c>
      <c r="U3254" s="208" t="s">
        <v>18177</v>
      </c>
      <c r="V3254" s="14">
        <v>0</v>
      </c>
      <c r="W3254" s="14">
        <v>1</v>
      </c>
      <c r="X3254" s="109" t="e">
        <v>#N/A</v>
      </c>
      <c r="Y3254" t="s">
        <v>334</v>
      </c>
      <c r="Z3254" t="s">
        <v>271</v>
      </c>
      <c r="AA3254">
        <f t="shared" si="50"/>
        <v>1</v>
      </c>
    </row>
    <row r="3255" spans="1:27" x14ac:dyDescent="0.2">
      <c r="A3255">
        <v>5817</v>
      </c>
      <c r="B3255" s="1" t="s">
        <v>9446</v>
      </c>
      <c r="C3255" t="s">
        <v>1798</v>
      </c>
      <c r="D3255" s="9" t="s">
        <v>2138</v>
      </c>
      <c r="E3255" s="9" t="s">
        <v>8805</v>
      </c>
      <c r="F3255" s="9"/>
      <c r="G3255" s="10">
        <v>10</v>
      </c>
      <c r="H3255" s="10" t="s">
        <v>313</v>
      </c>
      <c r="I3255" s="10">
        <v>1946</v>
      </c>
      <c r="J3255" s="11" t="s">
        <v>8010</v>
      </c>
      <c r="K3255" s="12"/>
      <c r="L3255" s="13" t="s">
        <v>9447</v>
      </c>
      <c r="M3255" t="s">
        <v>781</v>
      </c>
      <c r="S3255" s="9"/>
      <c r="T3255">
        <v>5</v>
      </c>
      <c r="U3255" s="208" t="s">
        <v>18177</v>
      </c>
      <c r="V3255" s="14">
        <v>0</v>
      </c>
      <c r="W3255" s="14">
        <v>1</v>
      </c>
      <c r="X3255" s="109" t="e">
        <v>#N/A</v>
      </c>
      <c r="Y3255" t="s">
        <v>2138</v>
      </c>
      <c r="Z3255" t="s">
        <v>271</v>
      </c>
      <c r="AA3255">
        <f t="shared" si="50"/>
        <v>1</v>
      </c>
    </row>
    <row r="3256" spans="1:27" x14ac:dyDescent="0.2">
      <c r="A3256">
        <v>7517</v>
      </c>
      <c r="B3256" s="1" t="s">
        <v>9449</v>
      </c>
      <c r="C3256" t="s">
        <v>1027</v>
      </c>
      <c r="D3256" s="9">
        <v>418</v>
      </c>
      <c r="E3256" s="9" t="s">
        <v>8805</v>
      </c>
      <c r="F3256" s="9"/>
      <c r="G3256" s="10">
        <v>10</v>
      </c>
      <c r="H3256" s="10" t="s">
        <v>313</v>
      </c>
      <c r="I3256" s="10">
        <v>1946</v>
      </c>
      <c r="J3256" s="11" t="s">
        <v>8010</v>
      </c>
      <c r="K3256" s="12"/>
      <c r="L3256" s="13" t="s">
        <v>9450</v>
      </c>
      <c r="M3256" t="s">
        <v>781</v>
      </c>
      <c r="S3256" s="9"/>
      <c r="T3256">
        <v>5</v>
      </c>
      <c r="U3256" s="208" t="s">
        <v>18177</v>
      </c>
      <c r="V3256" s="14">
        <v>0</v>
      </c>
      <c r="W3256" s="14">
        <v>1</v>
      </c>
      <c r="X3256" s="109" t="s">
        <v>270</v>
      </c>
      <c r="Y3256">
        <v>418</v>
      </c>
      <c r="Z3256" t="s">
        <v>271</v>
      </c>
      <c r="AA3256">
        <f t="shared" si="50"/>
        <v>1</v>
      </c>
    </row>
    <row r="3257" spans="1:27" x14ac:dyDescent="0.2">
      <c r="A3257">
        <v>1484</v>
      </c>
      <c r="B3257" s="1" t="s">
        <v>9452</v>
      </c>
      <c r="C3257" t="s">
        <v>503</v>
      </c>
      <c r="D3257" s="9" t="s">
        <v>9453</v>
      </c>
      <c r="E3257" s="9" t="s">
        <v>259</v>
      </c>
      <c r="F3257" s="9" t="s">
        <v>532</v>
      </c>
      <c r="G3257" s="10">
        <v>11</v>
      </c>
      <c r="H3257" s="10" t="s">
        <v>313</v>
      </c>
      <c r="I3257" s="10">
        <v>1946</v>
      </c>
      <c r="J3257" s="11" t="s">
        <v>9454</v>
      </c>
      <c r="K3257" s="12" t="s">
        <v>237</v>
      </c>
      <c r="L3257" s="13" t="s">
        <v>9719</v>
      </c>
      <c r="M3257" t="s">
        <v>290</v>
      </c>
      <c r="N3257" t="s">
        <v>291</v>
      </c>
      <c r="O3257" t="s">
        <v>455</v>
      </c>
      <c r="S3257" s="9"/>
      <c r="T3257">
        <v>5</v>
      </c>
      <c r="U3257" s="208" t="s">
        <v>18177</v>
      </c>
      <c r="V3257" s="14">
        <v>0</v>
      </c>
      <c r="W3257" s="14">
        <v>1</v>
      </c>
      <c r="X3257" s="109" t="s">
        <v>294</v>
      </c>
      <c r="Y3257" t="s">
        <v>1242</v>
      </c>
      <c r="Z3257" t="s">
        <v>505</v>
      </c>
      <c r="AA3257">
        <f t="shared" si="50"/>
        <v>3</v>
      </c>
    </row>
    <row r="3258" spans="1:27" x14ac:dyDescent="0.2">
      <c r="A3258">
        <v>4740</v>
      </c>
      <c r="B3258" s="1" t="s">
        <v>9720</v>
      </c>
      <c r="C3258" t="s">
        <v>1027</v>
      </c>
      <c r="D3258" s="9"/>
      <c r="E3258" s="9" t="s">
        <v>8805</v>
      </c>
      <c r="F3258" s="9"/>
      <c r="G3258" s="10">
        <v>11</v>
      </c>
      <c r="H3258" s="10" t="s">
        <v>313</v>
      </c>
      <c r="I3258" s="10">
        <v>1946</v>
      </c>
      <c r="J3258" s="11" t="s">
        <v>9454</v>
      </c>
      <c r="K3258" s="12"/>
      <c r="L3258" s="13" t="s">
        <v>8023</v>
      </c>
      <c r="M3258" t="s">
        <v>781</v>
      </c>
      <c r="S3258" s="9"/>
      <c r="T3258">
        <v>5</v>
      </c>
      <c r="U3258" s="208" t="s">
        <v>18177</v>
      </c>
      <c r="V3258" s="14">
        <v>0</v>
      </c>
      <c r="W3258" s="14">
        <v>0</v>
      </c>
      <c r="X3258" s="109" t="e">
        <v>#N/A</v>
      </c>
      <c r="Y3258" t="s">
        <v>334</v>
      </c>
      <c r="Z3258" t="s">
        <v>1419</v>
      </c>
      <c r="AA3258">
        <f t="shared" si="50"/>
        <v>1</v>
      </c>
    </row>
    <row r="3259" spans="1:27" x14ac:dyDescent="0.2">
      <c r="A3259">
        <v>611</v>
      </c>
      <c r="B3259" s="1" t="s">
        <v>8024</v>
      </c>
      <c r="C3259" t="s">
        <v>1027</v>
      </c>
      <c r="D3259" s="9" t="s">
        <v>9740</v>
      </c>
      <c r="E3259" s="9" t="s">
        <v>876</v>
      </c>
      <c r="F3259" s="9" t="s">
        <v>1416</v>
      </c>
      <c r="G3259" s="10">
        <v>13</v>
      </c>
      <c r="H3259" s="10" t="s">
        <v>313</v>
      </c>
      <c r="I3259" s="10">
        <v>1946</v>
      </c>
      <c r="J3259" s="11" t="s">
        <v>8025</v>
      </c>
      <c r="K3259" s="12"/>
      <c r="L3259" s="13" t="s">
        <v>8026</v>
      </c>
      <c r="M3259" t="s">
        <v>753</v>
      </c>
      <c r="S3259" s="9"/>
      <c r="T3259">
        <v>5</v>
      </c>
      <c r="U3259" s="208" t="s">
        <v>18177</v>
      </c>
      <c r="V3259" s="14">
        <v>0</v>
      </c>
      <c r="W3259" s="14">
        <v>1</v>
      </c>
      <c r="X3259" s="109" t="s">
        <v>270</v>
      </c>
      <c r="Y3259">
        <v>211</v>
      </c>
      <c r="Z3259" t="s">
        <v>1419</v>
      </c>
      <c r="AA3259">
        <f t="shared" si="50"/>
        <v>2</v>
      </c>
    </row>
    <row r="3260" spans="1:27" x14ac:dyDescent="0.2">
      <c r="A3260">
        <v>3546</v>
      </c>
      <c r="B3260" s="1" t="s">
        <v>8030</v>
      </c>
      <c r="C3260" t="s">
        <v>3985</v>
      </c>
      <c r="D3260" s="9" t="s">
        <v>6792</v>
      </c>
      <c r="E3260" s="9"/>
      <c r="F3260" s="9"/>
      <c r="G3260" s="10">
        <v>14</v>
      </c>
      <c r="H3260" s="10" t="s">
        <v>313</v>
      </c>
      <c r="I3260" s="10">
        <v>1946</v>
      </c>
      <c r="J3260" s="11" t="s">
        <v>8028</v>
      </c>
      <c r="K3260" s="12" t="s">
        <v>237</v>
      </c>
      <c r="L3260" s="13" t="s">
        <v>8031</v>
      </c>
      <c r="M3260" t="s">
        <v>290</v>
      </c>
      <c r="N3260" t="s">
        <v>291</v>
      </c>
      <c r="O3260" t="s">
        <v>320</v>
      </c>
      <c r="S3260" s="9"/>
      <c r="T3260">
        <v>5</v>
      </c>
      <c r="U3260" s="208" t="s">
        <v>18177</v>
      </c>
      <c r="V3260" s="14">
        <v>0</v>
      </c>
      <c r="W3260" s="14">
        <v>0</v>
      </c>
      <c r="X3260" s="109" t="s">
        <v>270</v>
      </c>
      <c r="Y3260">
        <v>162</v>
      </c>
      <c r="Z3260" t="s">
        <v>18167</v>
      </c>
      <c r="AA3260">
        <f t="shared" si="50"/>
        <v>2</v>
      </c>
    </row>
    <row r="3261" spans="1:27" x14ac:dyDescent="0.2">
      <c r="A3261">
        <v>1673</v>
      </c>
      <c r="B3261" s="1" t="s">
        <v>8027</v>
      </c>
      <c r="C3261" t="s">
        <v>284</v>
      </c>
      <c r="D3261" s="9" t="s">
        <v>8408</v>
      </c>
      <c r="E3261" s="9"/>
      <c r="F3261" s="9" t="s">
        <v>532</v>
      </c>
      <c r="G3261" s="10">
        <v>14</v>
      </c>
      <c r="H3261" s="10" t="s">
        <v>313</v>
      </c>
      <c r="I3261" s="10">
        <v>1946</v>
      </c>
      <c r="J3261" s="11" t="s">
        <v>8028</v>
      </c>
      <c r="K3261" s="12"/>
      <c r="L3261" s="13" t="s">
        <v>8029</v>
      </c>
      <c r="M3261" t="s">
        <v>753</v>
      </c>
      <c r="S3261" s="9"/>
      <c r="T3261">
        <v>5</v>
      </c>
      <c r="U3261" s="208" t="s">
        <v>18177</v>
      </c>
      <c r="V3261" s="14">
        <v>0</v>
      </c>
      <c r="W3261" s="14">
        <v>1</v>
      </c>
      <c r="X3261" s="109" t="s">
        <v>294</v>
      </c>
      <c r="Y3261" t="s">
        <v>3929</v>
      </c>
      <c r="Z3261" t="s">
        <v>505</v>
      </c>
      <c r="AA3261">
        <f t="shared" si="50"/>
        <v>2</v>
      </c>
    </row>
    <row r="3262" spans="1:27" x14ac:dyDescent="0.2">
      <c r="A3262">
        <v>913</v>
      </c>
      <c r="B3262" s="1" t="s">
        <v>8032</v>
      </c>
      <c r="C3262" t="s">
        <v>2221</v>
      </c>
      <c r="D3262" s="9">
        <v>410</v>
      </c>
      <c r="E3262" s="9" t="s">
        <v>259</v>
      </c>
      <c r="F3262" s="9" t="s">
        <v>312</v>
      </c>
      <c r="G3262" s="10">
        <v>14</v>
      </c>
      <c r="H3262" s="10" t="s">
        <v>313</v>
      </c>
      <c r="I3262" s="10">
        <v>1946</v>
      </c>
      <c r="J3262" s="11" t="s">
        <v>8028</v>
      </c>
      <c r="K3262" s="12"/>
      <c r="L3262" s="13" t="s">
        <v>8029</v>
      </c>
      <c r="M3262" t="s">
        <v>753</v>
      </c>
      <c r="S3262" s="9"/>
      <c r="T3262">
        <v>5</v>
      </c>
      <c r="U3262" s="208" t="s">
        <v>18177</v>
      </c>
      <c r="V3262" s="14">
        <v>0</v>
      </c>
      <c r="W3262" s="14">
        <v>1</v>
      </c>
      <c r="X3262" s="109" t="s">
        <v>270</v>
      </c>
      <c r="Y3262">
        <v>410</v>
      </c>
      <c r="Z3262" t="s">
        <v>505</v>
      </c>
      <c r="AA3262">
        <f t="shared" si="50"/>
        <v>1</v>
      </c>
    </row>
    <row r="3263" spans="1:27" x14ac:dyDescent="0.2">
      <c r="A3263">
        <v>3310</v>
      </c>
      <c r="B3263" s="1" t="s">
        <v>9266</v>
      </c>
      <c r="C3263" t="s">
        <v>2040</v>
      </c>
      <c r="D3263" s="9" t="s">
        <v>9267</v>
      </c>
      <c r="E3263" s="9" t="s">
        <v>259</v>
      </c>
      <c r="F3263" s="9" t="s">
        <v>532</v>
      </c>
      <c r="G3263" s="10">
        <v>15</v>
      </c>
      <c r="H3263" s="10" t="s">
        <v>313</v>
      </c>
      <c r="I3263" s="10">
        <v>1946</v>
      </c>
      <c r="J3263" s="11" t="s">
        <v>8035</v>
      </c>
      <c r="K3263" s="12" t="s">
        <v>237</v>
      </c>
      <c r="L3263" s="13" t="s">
        <v>9268</v>
      </c>
      <c r="M3263" t="s">
        <v>290</v>
      </c>
      <c r="N3263" t="s">
        <v>291</v>
      </c>
      <c r="O3263" t="s">
        <v>367</v>
      </c>
      <c r="S3263" s="9"/>
      <c r="T3263">
        <v>5</v>
      </c>
      <c r="U3263" s="208" t="s">
        <v>18177</v>
      </c>
      <c r="V3263" s="14">
        <v>0</v>
      </c>
      <c r="W3263" s="14">
        <v>1</v>
      </c>
      <c r="X3263" s="109" t="s">
        <v>294</v>
      </c>
      <c r="Y3263" t="s">
        <v>4636</v>
      </c>
      <c r="Z3263" t="s">
        <v>271</v>
      </c>
      <c r="AA3263">
        <f t="shared" si="50"/>
        <v>3</v>
      </c>
    </row>
    <row r="3264" spans="1:27" x14ac:dyDescent="0.2">
      <c r="A3264">
        <v>787</v>
      </c>
      <c r="B3264" s="1" t="s">
        <v>8033</v>
      </c>
      <c r="C3264" t="s">
        <v>1008</v>
      </c>
      <c r="D3264" s="9" t="s">
        <v>8034</v>
      </c>
      <c r="E3264" s="9" t="s">
        <v>259</v>
      </c>
      <c r="F3264" s="9" t="s">
        <v>721</v>
      </c>
      <c r="G3264" s="10">
        <v>15</v>
      </c>
      <c r="H3264" s="10" t="s">
        <v>313</v>
      </c>
      <c r="I3264" s="10">
        <v>1946</v>
      </c>
      <c r="J3264" s="11" t="s">
        <v>8035</v>
      </c>
      <c r="K3264" s="12"/>
      <c r="L3264" s="13" t="s">
        <v>9265</v>
      </c>
      <c r="M3264" t="s">
        <v>753</v>
      </c>
      <c r="S3264" s="9"/>
      <c r="T3264">
        <v>5</v>
      </c>
      <c r="U3264" s="208" t="s">
        <v>18177</v>
      </c>
      <c r="V3264" s="14">
        <v>0</v>
      </c>
      <c r="W3264" s="14">
        <v>1</v>
      </c>
      <c r="X3264" s="109" t="s">
        <v>270</v>
      </c>
      <c r="Y3264">
        <v>105</v>
      </c>
      <c r="Z3264" t="s">
        <v>271</v>
      </c>
      <c r="AA3264">
        <f t="shared" si="50"/>
        <v>5</v>
      </c>
    </row>
    <row r="3265" spans="1:27" x14ac:dyDescent="0.2">
      <c r="A3265">
        <v>3637</v>
      </c>
      <c r="B3265" s="1" t="s">
        <v>9269</v>
      </c>
      <c r="C3265" t="s">
        <v>1008</v>
      </c>
      <c r="D3265" s="9" t="s">
        <v>1377</v>
      </c>
      <c r="E3265" s="9" t="s">
        <v>259</v>
      </c>
      <c r="F3265" s="9" t="s">
        <v>721</v>
      </c>
      <c r="G3265" s="10">
        <v>15</v>
      </c>
      <c r="H3265" s="10" t="s">
        <v>313</v>
      </c>
      <c r="I3265" s="10">
        <v>1946</v>
      </c>
      <c r="J3265" s="11" t="s">
        <v>8035</v>
      </c>
      <c r="K3265" s="12"/>
      <c r="L3265" s="13" t="s">
        <v>9265</v>
      </c>
      <c r="M3265" t="s">
        <v>753</v>
      </c>
      <c r="S3265" s="9"/>
      <c r="T3265">
        <v>5</v>
      </c>
      <c r="U3265" s="208" t="s">
        <v>18177</v>
      </c>
      <c r="V3265" s="14">
        <v>0</v>
      </c>
      <c r="W3265" s="14">
        <v>1</v>
      </c>
      <c r="X3265" s="109" t="s">
        <v>270</v>
      </c>
      <c r="Y3265">
        <v>105</v>
      </c>
      <c r="Z3265" t="s">
        <v>271</v>
      </c>
      <c r="AA3265">
        <f t="shared" si="50"/>
        <v>2</v>
      </c>
    </row>
    <row r="3266" spans="1:27" x14ac:dyDescent="0.2">
      <c r="A3266">
        <v>6493</v>
      </c>
      <c r="B3266" s="1" t="s">
        <v>9276</v>
      </c>
      <c r="C3266" t="s">
        <v>7788</v>
      </c>
      <c r="D3266" s="9">
        <v>151</v>
      </c>
      <c r="E3266" s="9" t="s">
        <v>259</v>
      </c>
      <c r="F3266" s="9" t="s">
        <v>532</v>
      </c>
      <c r="G3266" s="10">
        <v>16</v>
      </c>
      <c r="H3266" s="10" t="s">
        <v>313</v>
      </c>
      <c r="I3266" s="10">
        <v>1946</v>
      </c>
      <c r="J3266" s="11" t="s">
        <v>9456</v>
      </c>
      <c r="K3266" s="12" t="s">
        <v>237</v>
      </c>
      <c r="L3266" s="13" t="s">
        <v>9277</v>
      </c>
      <c r="M3266" t="s">
        <v>290</v>
      </c>
      <c r="N3266" t="s">
        <v>291</v>
      </c>
      <c r="O3266" t="s">
        <v>695</v>
      </c>
      <c r="S3266" s="9"/>
      <c r="T3266">
        <v>5</v>
      </c>
      <c r="U3266" s="208" t="s">
        <v>18177</v>
      </c>
      <c r="V3266" s="14">
        <v>0</v>
      </c>
      <c r="W3266" s="14">
        <v>0</v>
      </c>
      <c r="X3266" s="109" t="s">
        <v>270</v>
      </c>
      <c r="Y3266">
        <v>151</v>
      </c>
      <c r="Z3266" t="s">
        <v>18167</v>
      </c>
      <c r="AA3266">
        <f t="shared" ref="AA3266:AA3329" si="51">LEN(D3266)-LEN(SUBSTITUTE(D3266,"/",""))+1</f>
        <v>1</v>
      </c>
    </row>
    <row r="3267" spans="1:27" x14ac:dyDescent="0.2">
      <c r="A3267">
        <v>5694</v>
      </c>
      <c r="B3267" s="1" t="s">
        <v>9278</v>
      </c>
      <c r="C3267" t="s">
        <v>1027</v>
      </c>
      <c r="D3267" s="9">
        <v>114</v>
      </c>
      <c r="E3267" s="9"/>
      <c r="F3267" s="9"/>
      <c r="G3267" s="10">
        <v>16</v>
      </c>
      <c r="H3267" s="10" t="s">
        <v>313</v>
      </c>
      <c r="I3267" s="10">
        <v>1946</v>
      </c>
      <c r="J3267" s="11" t="s">
        <v>9456</v>
      </c>
      <c r="K3267" s="12" t="s">
        <v>237</v>
      </c>
      <c r="L3267" s="13" t="s">
        <v>9279</v>
      </c>
      <c r="M3267" t="s">
        <v>290</v>
      </c>
      <c r="N3267" t="s">
        <v>291</v>
      </c>
      <c r="O3267" t="s">
        <v>339</v>
      </c>
      <c r="S3267" s="9"/>
      <c r="T3267">
        <v>5</v>
      </c>
      <c r="U3267" s="208" t="s">
        <v>18177</v>
      </c>
      <c r="V3267" s="14">
        <v>0</v>
      </c>
      <c r="W3267" s="14">
        <v>0</v>
      </c>
      <c r="X3267" s="109" t="s">
        <v>270</v>
      </c>
      <c r="Y3267">
        <v>114</v>
      </c>
      <c r="Z3267" t="s">
        <v>1419</v>
      </c>
      <c r="AA3267">
        <f t="shared" si="51"/>
        <v>1</v>
      </c>
    </row>
    <row r="3268" spans="1:27" x14ac:dyDescent="0.2">
      <c r="A3268">
        <v>3275</v>
      </c>
      <c r="B3268" s="1" t="s">
        <v>9455</v>
      </c>
      <c r="C3268" t="s">
        <v>503</v>
      </c>
      <c r="D3268" s="9" t="s">
        <v>3929</v>
      </c>
      <c r="E3268" s="9"/>
      <c r="F3268" s="9" t="s">
        <v>532</v>
      </c>
      <c r="G3268" s="10">
        <v>16</v>
      </c>
      <c r="H3268" s="10" t="s">
        <v>313</v>
      </c>
      <c r="I3268" s="10">
        <v>1946</v>
      </c>
      <c r="J3268" s="11" t="s">
        <v>9456</v>
      </c>
      <c r="K3268" s="12" t="s">
        <v>237</v>
      </c>
      <c r="L3268" s="13" t="s">
        <v>9275</v>
      </c>
      <c r="M3268" t="s">
        <v>290</v>
      </c>
      <c r="N3268" t="s">
        <v>291</v>
      </c>
      <c r="O3268" t="s">
        <v>439</v>
      </c>
      <c r="S3268" s="9"/>
      <c r="T3268">
        <v>5</v>
      </c>
      <c r="U3268" s="208" t="s">
        <v>18177</v>
      </c>
      <c r="V3268" s="14">
        <v>0</v>
      </c>
      <c r="W3268" s="14">
        <v>0</v>
      </c>
      <c r="X3268" s="109" t="s">
        <v>294</v>
      </c>
      <c r="Y3268" t="s">
        <v>3929</v>
      </c>
      <c r="Z3268" t="s">
        <v>505</v>
      </c>
      <c r="AA3268">
        <f t="shared" si="51"/>
        <v>1</v>
      </c>
    </row>
    <row r="3269" spans="1:27" x14ac:dyDescent="0.2">
      <c r="A3269">
        <v>6863</v>
      </c>
      <c r="B3269" s="1" t="s">
        <v>8512</v>
      </c>
      <c r="C3269" t="s">
        <v>503</v>
      </c>
      <c r="D3269" s="9" t="s">
        <v>4636</v>
      </c>
      <c r="E3269" s="9" t="s">
        <v>259</v>
      </c>
      <c r="F3269" s="9" t="s">
        <v>532</v>
      </c>
      <c r="G3269" s="10">
        <v>17</v>
      </c>
      <c r="H3269" s="10" t="s">
        <v>313</v>
      </c>
      <c r="I3269" s="10">
        <v>1946</v>
      </c>
      <c r="J3269" s="11" t="s">
        <v>9282</v>
      </c>
      <c r="K3269" s="12" t="s">
        <v>237</v>
      </c>
      <c r="L3269" s="13" t="s">
        <v>8513</v>
      </c>
      <c r="M3269" t="s">
        <v>290</v>
      </c>
      <c r="N3269" t="s">
        <v>291</v>
      </c>
      <c r="O3269" t="s">
        <v>292</v>
      </c>
      <c r="S3269" s="9"/>
      <c r="T3269">
        <v>5</v>
      </c>
      <c r="U3269" s="208" t="s">
        <v>18177</v>
      </c>
      <c r="V3269" s="14">
        <v>0</v>
      </c>
      <c r="W3269" s="14">
        <v>0</v>
      </c>
      <c r="X3269" s="109" t="s">
        <v>294</v>
      </c>
      <c r="Y3269" t="s">
        <v>4636</v>
      </c>
      <c r="Z3269" t="s">
        <v>505</v>
      </c>
      <c r="AA3269">
        <f t="shared" si="51"/>
        <v>1</v>
      </c>
    </row>
    <row r="3270" spans="1:27" x14ac:dyDescent="0.2">
      <c r="A3270">
        <v>3153</v>
      </c>
      <c r="B3270" s="1" t="s">
        <v>9284</v>
      </c>
      <c r="C3270" t="s">
        <v>1008</v>
      </c>
      <c r="D3270" s="9" t="s">
        <v>6177</v>
      </c>
      <c r="E3270" s="9" t="s">
        <v>259</v>
      </c>
      <c r="F3270" s="9" t="s">
        <v>721</v>
      </c>
      <c r="G3270" s="10">
        <v>17</v>
      </c>
      <c r="H3270" s="10" t="s">
        <v>313</v>
      </c>
      <c r="I3270" s="10">
        <v>1946</v>
      </c>
      <c r="J3270" s="11" t="s">
        <v>9282</v>
      </c>
      <c r="K3270" s="12"/>
      <c r="L3270" s="13" t="s">
        <v>8946</v>
      </c>
      <c r="M3270" t="s">
        <v>753</v>
      </c>
      <c r="S3270" s="9"/>
      <c r="T3270">
        <v>5</v>
      </c>
      <c r="U3270" s="208" t="s">
        <v>18177</v>
      </c>
      <c r="V3270" s="14">
        <v>0</v>
      </c>
      <c r="W3270" s="14">
        <v>1</v>
      </c>
      <c r="X3270" s="109" t="s">
        <v>270</v>
      </c>
      <c r="Y3270">
        <v>109</v>
      </c>
      <c r="Z3270" t="s">
        <v>271</v>
      </c>
      <c r="AA3270">
        <f t="shared" si="51"/>
        <v>3</v>
      </c>
    </row>
    <row r="3271" spans="1:27" x14ac:dyDescent="0.2">
      <c r="A3271">
        <v>2395</v>
      </c>
      <c r="B3271" s="1" t="s">
        <v>9280</v>
      </c>
      <c r="C3271" t="s">
        <v>1008</v>
      </c>
      <c r="D3271" s="9" t="s">
        <v>9281</v>
      </c>
      <c r="E3271" s="9"/>
      <c r="F3271" s="9"/>
      <c r="G3271" s="10">
        <v>17</v>
      </c>
      <c r="H3271" s="10" t="s">
        <v>313</v>
      </c>
      <c r="I3271" s="10">
        <v>1946</v>
      </c>
      <c r="J3271" s="11" t="s">
        <v>9282</v>
      </c>
      <c r="K3271" s="12"/>
      <c r="L3271" s="13" t="s">
        <v>9283</v>
      </c>
      <c r="M3271" t="s">
        <v>753</v>
      </c>
      <c r="S3271" s="9"/>
      <c r="T3271">
        <v>5</v>
      </c>
      <c r="U3271" s="208" t="s">
        <v>18177</v>
      </c>
      <c r="V3271" s="14">
        <v>0</v>
      </c>
      <c r="W3271" s="14">
        <v>1</v>
      </c>
      <c r="X3271" s="109" t="s">
        <v>270</v>
      </c>
      <c r="Y3271" t="s">
        <v>849</v>
      </c>
      <c r="Z3271" t="s">
        <v>271</v>
      </c>
      <c r="AA3271">
        <f t="shared" si="51"/>
        <v>3</v>
      </c>
    </row>
    <row r="3272" spans="1:27" x14ac:dyDescent="0.2">
      <c r="A3272">
        <v>7423</v>
      </c>
      <c r="B3272" s="1" t="s">
        <v>8511</v>
      </c>
      <c r="C3272" t="s">
        <v>1008</v>
      </c>
      <c r="D3272" s="9" t="s">
        <v>1377</v>
      </c>
      <c r="E3272" s="9" t="s">
        <v>259</v>
      </c>
      <c r="F3272" s="9" t="s">
        <v>721</v>
      </c>
      <c r="G3272" s="10">
        <v>17</v>
      </c>
      <c r="H3272" s="10" t="s">
        <v>313</v>
      </c>
      <c r="I3272" s="10">
        <v>1946</v>
      </c>
      <c r="J3272" s="11" t="s">
        <v>9282</v>
      </c>
      <c r="K3272" s="12"/>
      <c r="L3272" s="13" t="s">
        <v>8946</v>
      </c>
      <c r="M3272" t="s">
        <v>753</v>
      </c>
      <c r="S3272" s="9"/>
      <c r="T3272">
        <v>5</v>
      </c>
      <c r="U3272" s="208" t="s">
        <v>18177</v>
      </c>
      <c r="V3272" s="14">
        <v>0</v>
      </c>
      <c r="W3272" s="14">
        <v>1</v>
      </c>
      <c r="X3272" s="109" t="s">
        <v>270</v>
      </c>
      <c r="Y3272">
        <v>105</v>
      </c>
      <c r="Z3272" t="s">
        <v>271</v>
      </c>
      <c r="AA3272">
        <f t="shared" si="51"/>
        <v>2</v>
      </c>
    </row>
    <row r="3273" spans="1:27" x14ac:dyDescent="0.2">
      <c r="A3273">
        <v>7311</v>
      </c>
      <c r="B3273" s="1" t="s">
        <v>8514</v>
      </c>
      <c r="C3273" t="s">
        <v>3985</v>
      </c>
      <c r="D3273" s="9" t="s">
        <v>8515</v>
      </c>
      <c r="E3273" s="9"/>
      <c r="F3273" s="9"/>
      <c r="G3273" s="10">
        <v>20</v>
      </c>
      <c r="H3273" s="10" t="s">
        <v>313</v>
      </c>
      <c r="I3273" s="10">
        <v>1946</v>
      </c>
      <c r="J3273" s="11" t="s">
        <v>8516</v>
      </c>
      <c r="K3273" s="12"/>
      <c r="L3273" s="13" t="s">
        <v>8517</v>
      </c>
      <c r="M3273" t="s">
        <v>781</v>
      </c>
      <c r="S3273" s="9"/>
      <c r="T3273">
        <v>5</v>
      </c>
      <c r="U3273" s="208" t="s">
        <v>18177</v>
      </c>
      <c r="V3273" s="14">
        <v>0</v>
      </c>
      <c r="W3273" s="14">
        <v>0</v>
      </c>
      <c r="X3273" s="109" t="s">
        <v>270</v>
      </c>
      <c r="Y3273">
        <v>771</v>
      </c>
      <c r="Z3273" t="s">
        <v>18167</v>
      </c>
      <c r="AA3273">
        <f t="shared" si="51"/>
        <v>2</v>
      </c>
    </row>
    <row r="3274" spans="1:27" x14ac:dyDescent="0.2">
      <c r="A3274">
        <v>1952</v>
      </c>
      <c r="B3274" s="1" t="s">
        <v>9029</v>
      </c>
      <c r="C3274" t="s">
        <v>1027</v>
      </c>
      <c r="D3274" s="9" t="s">
        <v>6574</v>
      </c>
      <c r="E3274" s="9" t="s">
        <v>259</v>
      </c>
      <c r="F3274" s="9" t="s">
        <v>532</v>
      </c>
      <c r="G3274" s="10">
        <v>21</v>
      </c>
      <c r="H3274" s="10" t="s">
        <v>313</v>
      </c>
      <c r="I3274" s="10">
        <v>1946</v>
      </c>
      <c r="J3274" s="11" t="s">
        <v>8520</v>
      </c>
      <c r="K3274" s="12" t="s">
        <v>237</v>
      </c>
      <c r="L3274" s="13" t="s">
        <v>9552</v>
      </c>
      <c r="M3274" t="s">
        <v>290</v>
      </c>
      <c r="N3274" t="s">
        <v>291</v>
      </c>
      <c r="O3274" t="s">
        <v>498</v>
      </c>
      <c r="S3274" s="9"/>
      <c r="T3274">
        <v>5</v>
      </c>
      <c r="U3274" s="208" t="s">
        <v>18177</v>
      </c>
      <c r="V3274" s="14">
        <v>0</v>
      </c>
      <c r="W3274" s="14">
        <v>1</v>
      </c>
      <c r="X3274" s="109" t="s">
        <v>294</v>
      </c>
      <c r="Y3274" t="s">
        <v>1242</v>
      </c>
      <c r="Z3274" t="s">
        <v>271</v>
      </c>
      <c r="AA3274">
        <f t="shared" si="51"/>
        <v>3</v>
      </c>
    </row>
    <row r="3275" spans="1:27" x14ac:dyDescent="0.2">
      <c r="A3275">
        <v>880</v>
      </c>
      <c r="B3275" s="1" t="s">
        <v>8993</v>
      </c>
      <c r="C3275" t="s">
        <v>284</v>
      </c>
      <c r="D3275" s="9" t="s">
        <v>8994</v>
      </c>
      <c r="E3275" s="9"/>
      <c r="F3275" s="9" t="s">
        <v>532</v>
      </c>
      <c r="G3275" s="10">
        <v>21</v>
      </c>
      <c r="H3275" s="10" t="s">
        <v>313</v>
      </c>
      <c r="I3275" s="10">
        <v>1946</v>
      </c>
      <c r="J3275" s="11" t="s">
        <v>8520</v>
      </c>
      <c r="K3275" s="12"/>
      <c r="L3275" s="13" t="s">
        <v>8990</v>
      </c>
      <c r="M3275" t="s">
        <v>753</v>
      </c>
      <c r="S3275" s="9"/>
      <c r="T3275">
        <v>5</v>
      </c>
      <c r="U3275" s="208" t="s">
        <v>18177</v>
      </c>
      <c r="V3275" s="14">
        <v>0</v>
      </c>
      <c r="W3275" s="14">
        <v>1</v>
      </c>
      <c r="X3275" s="109" t="s">
        <v>294</v>
      </c>
      <c r="Y3275" t="s">
        <v>3625</v>
      </c>
      <c r="Z3275" t="s">
        <v>271</v>
      </c>
      <c r="AA3275">
        <f t="shared" si="51"/>
        <v>3</v>
      </c>
    </row>
    <row r="3276" spans="1:27" x14ac:dyDescent="0.2">
      <c r="A3276">
        <v>200</v>
      </c>
      <c r="B3276" s="1" t="s">
        <v>8518</v>
      </c>
      <c r="C3276" t="s">
        <v>284</v>
      </c>
      <c r="D3276" s="9" t="s">
        <v>8519</v>
      </c>
      <c r="E3276" s="9" t="s">
        <v>259</v>
      </c>
      <c r="F3276" s="9" t="s">
        <v>532</v>
      </c>
      <c r="G3276" s="10">
        <v>21</v>
      </c>
      <c r="H3276" s="10" t="s">
        <v>313</v>
      </c>
      <c r="I3276" s="10">
        <v>1946</v>
      </c>
      <c r="J3276" s="11" t="s">
        <v>8520</v>
      </c>
      <c r="K3276" s="12"/>
      <c r="L3276" s="13" t="s">
        <v>8990</v>
      </c>
      <c r="M3276" t="s">
        <v>753</v>
      </c>
      <c r="S3276" s="9"/>
      <c r="T3276">
        <v>5</v>
      </c>
      <c r="U3276" s="208" t="s">
        <v>18177</v>
      </c>
      <c r="V3276" s="14">
        <v>0</v>
      </c>
      <c r="W3276" s="14">
        <v>1</v>
      </c>
      <c r="X3276" s="109" t="s">
        <v>294</v>
      </c>
      <c r="Y3276" t="s">
        <v>1242</v>
      </c>
      <c r="Z3276" t="s">
        <v>271</v>
      </c>
      <c r="AA3276">
        <f t="shared" si="51"/>
        <v>6</v>
      </c>
    </row>
    <row r="3277" spans="1:27" x14ac:dyDescent="0.2">
      <c r="A3277">
        <v>2155</v>
      </c>
      <c r="B3277" s="1" t="s">
        <v>8995</v>
      </c>
      <c r="C3277" t="s">
        <v>284</v>
      </c>
      <c r="D3277" s="9" t="s">
        <v>8996</v>
      </c>
      <c r="E3277" s="9"/>
      <c r="F3277" s="9" t="s">
        <v>532</v>
      </c>
      <c r="G3277" s="10">
        <v>21</v>
      </c>
      <c r="H3277" s="10" t="s">
        <v>313</v>
      </c>
      <c r="I3277" s="10">
        <v>1946</v>
      </c>
      <c r="J3277" s="11" t="s">
        <v>8520</v>
      </c>
      <c r="K3277" s="12"/>
      <c r="L3277" s="13" t="s">
        <v>8997</v>
      </c>
      <c r="M3277" t="s">
        <v>753</v>
      </c>
      <c r="S3277" s="9"/>
      <c r="T3277">
        <v>5</v>
      </c>
      <c r="U3277" s="208" t="s">
        <v>18177</v>
      </c>
      <c r="V3277" s="14">
        <v>0</v>
      </c>
      <c r="W3277" s="14">
        <v>1</v>
      </c>
      <c r="X3277" s="109" t="s">
        <v>294</v>
      </c>
      <c r="Y3277" t="s">
        <v>3625</v>
      </c>
      <c r="Z3277" t="s">
        <v>271</v>
      </c>
      <c r="AA3277">
        <f t="shared" si="51"/>
        <v>3</v>
      </c>
    </row>
    <row r="3278" spans="1:27" x14ac:dyDescent="0.2">
      <c r="A3278">
        <v>2193</v>
      </c>
      <c r="B3278" s="1" t="s">
        <v>8998</v>
      </c>
      <c r="C3278" t="s">
        <v>284</v>
      </c>
      <c r="D3278" s="9" t="s">
        <v>8999</v>
      </c>
      <c r="E3278" s="9"/>
      <c r="F3278" s="9" t="s">
        <v>532</v>
      </c>
      <c r="G3278" s="10">
        <v>21</v>
      </c>
      <c r="H3278" s="10" t="s">
        <v>313</v>
      </c>
      <c r="I3278" s="10">
        <v>1946</v>
      </c>
      <c r="J3278" s="11" t="s">
        <v>8520</v>
      </c>
      <c r="K3278" s="12"/>
      <c r="L3278" s="13" t="s">
        <v>8508</v>
      </c>
      <c r="M3278" t="s">
        <v>753</v>
      </c>
      <c r="S3278" s="9"/>
      <c r="T3278">
        <v>5</v>
      </c>
      <c r="U3278" s="208" t="s">
        <v>18177</v>
      </c>
      <c r="V3278" s="14">
        <v>0</v>
      </c>
      <c r="W3278" s="14">
        <v>1</v>
      </c>
      <c r="X3278" s="109" t="s">
        <v>294</v>
      </c>
      <c r="Y3278" t="s">
        <v>3625</v>
      </c>
      <c r="Z3278" t="s">
        <v>271</v>
      </c>
      <c r="AA3278">
        <f t="shared" si="51"/>
        <v>3</v>
      </c>
    </row>
    <row r="3279" spans="1:27" x14ac:dyDescent="0.2">
      <c r="A3279">
        <v>669</v>
      </c>
      <c r="B3279" s="1" t="s">
        <v>8991</v>
      </c>
      <c r="C3279" t="s">
        <v>341</v>
      </c>
      <c r="D3279" s="9" t="s">
        <v>8992</v>
      </c>
      <c r="E3279" s="9"/>
      <c r="F3279" s="9" t="s">
        <v>532</v>
      </c>
      <c r="G3279" s="10">
        <v>21</v>
      </c>
      <c r="H3279" s="10" t="s">
        <v>313</v>
      </c>
      <c r="I3279" s="10">
        <v>1946</v>
      </c>
      <c r="J3279" s="11" t="s">
        <v>8520</v>
      </c>
      <c r="K3279" s="12"/>
      <c r="L3279" s="13" t="s">
        <v>8990</v>
      </c>
      <c r="M3279" t="s">
        <v>753</v>
      </c>
      <c r="S3279" s="9"/>
      <c r="T3279">
        <v>5</v>
      </c>
      <c r="U3279" s="208" t="s">
        <v>18177</v>
      </c>
      <c r="V3279" s="14">
        <v>0</v>
      </c>
      <c r="W3279" s="14">
        <v>1</v>
      </c>
      <c r="X3279" s="109" t="s">
        <v>294</v>
      </c>
      <c r="Y3279" t="s">
        <v>531</v>
      </c>
      <c r="Z3279" t="s">
        <v>271</v>
      </c>
      <c r="AA3279">
        <f t="shared" si="51"/>
        <v>4</v>
      </c>
    </row>
    <row r="3280" spans="1:27" x14ac:dyDescent="0.2">
      <c r="A3280">
        <v>1457</v>
      </c>
      <c r="B3280" s="1" t="s">
        <v>8509</v>
      </c>
      <c r="C3280" t="s">
        <v>341</v>
      </c>
      <c r="D3280" s="9" t="s">
        <v>8510</v>
      </c>
      <c r="E3280" s="9"/>
      <c r="F3280" s="9" t="s">
        <v>532</v>
      </c>
      <c r="G3280" s="10">
        <v>21</v>
      </c>
      <c r="H3280" s="10" t="s">
        <v>313</v>
      </c>
      <c r="I3280" s="10">
        <v>1946</v>
      </c>
      <c r="J3280" s="11" t="s">
        <v>8520</v>
      </c>
      <c r="K3280" s="12"/>
      <c r="L3280" s="13" t="s">
        <v>9028</v>
      </c>
      <c r="M3280" t="s">
        <v>753</v>
      </c>
      <c r="S3280" s="9"/>
      <c r="T3280">
        <v>5</v>
      </c>
      <c r="U3280" s="208" t="s">
        <v>18177</v>
      </c>
      <c r="V3280" s="14">
        <v>0</v>
      </c>
      <c r="W3280" s="14">
        <v>1</v>
      </c>
      <c r="X3280" s="109" t="s">
        <v>294</v>
      </c>
      <c r="Y3280" t="s">
        <v>531</v>
      </c>
      <c r="Z3280" t="s">
        <v>271</v>
      </c>
      <c r="AA3280">
        <f t="shared" si="51"/>
        <v>3</v>
      </c>
    </row>
    <row r="3281" spans="1:27" x14ac:dyDescent="0.2">
      <c r="A3281">
        <v>2315</v>
      </c>
      <c r="B3281" s="1" t="s">
        <v>9553</v>
      </c>
      <c r="C3281" t="s">
        <v>284</v>
      </c>
      <c r="D3281" s="9" t="s">
        <v>4822</v>
      </c>
      <c r="E3281" s="9"/>
      <c r="F3281" s="9" t="s">
        <v>532</v>
      </c>
      <c r="G3281" s="10">
        <v>21</v>
      </c>
      <c r="H3281" s="10" t="s">
        <v>313</v>
      </c>
      <c r="I3281" s="10">
        <v>1946</v>
      </c>
      <c r="J3281" s="11" t="s">
        <v>8520</v>
      </c>
      <c r="K3281" s="12"/>
      <c r="L3281" s="13" t="s">
        <v>18495</v>
      </c>
      <c r="M3281" t="s">
        <v>753</v>
      </c>
      <c r="S3281" s="9"/>
      <c r="T3281">
        <v>5</v>
      </c>
      <c r="U3281" s="208" t="s">
        <v>18177</v>
      </c>
      <c r="V3281" s="14">
        <v>0</v>
      </c>
      <c r="W3281" s="14">
        <v>1</v>
      </c>
      <c r="X3281" s="109" t="s">
        <v>294</v>
      </c>
      <c r="Y3281" t="s">
        <v>3625</v>
      </c>
      <c r="Z3281" t="s">
        <v>271</v>
      </c>
      <c r="AA3281">
        <f t="shared" si="51"/>
        <v>2</v>
      </c>
    </row>
    <row r="3282" spans="1:27" x14ac:dyDescent="0.2">
      <c r="A3282">
        <v>6357</v>
      </c>
      <c r="B3282" s="1" t="s">
        <v>8043</v>
      </c>
      <c r="C3282" t="s">
        <v>1027</v>
      </c>
      <c r="D3282" s="9"/>
      <c r="E3282" s="9" t="s">
        <v>8805</v>
      </c>
      <c r="F3282" s="9"/>
      <c r="G3282" s="10">
        <v>21</v>
      </c>
      <c r="H3282" s="10" t="s">
        <v>313</v>
      </c>
      <c r="I3282" s="10">
        <v>1946</v>
      </c>
      <c r="J3282" s="11" t="s">
        <v>8520</v>
      </c>
      <c r="K3282" s="12"/>
      <c r="L3282" s="13" t="s">
        <v>8044</v>
      </c>
      <c r="M3282" t="s">
        <v>781</v>
      </c>
      <c r="S3282" s="9"/>
      <c r="T3282">
        <v>5</v>
      </c>
      <c r="U3282" s="208" t="s">
        <v>18177</v>
      </c>
      <c r="V3282" s="14">
        <v>0</v>
      </c>
      <c r="W3282" s="14">
        <v>0</v>
      </c>
      <c r="X3282" s="109" t="e">
        <v>#N/A</v>
      </c>
      <c r="Y3282" t="s">
        <v>334</v>
      </c>
      <c r="Z3282" t="s">
        <v>1419</v>
      </c>
      <c r="AA3282">
        <f t="shared" si="51"/>
        <v>1</v>
      </c>
    </row>
    <row r="3283" spans="1:27" x14ac:dyDescent="0.2">
      <c r="A3283">
        <v>6635</v>
      </c>
      <c r="B3283" s="1" t="s">
        <v>8045</v>
      </c>
      <c r="C3283" t="s">
        <v>2534</v>
      </c>
      <c r="D3283" s="9">
        <v>89</v>
      </c>
      <c r="E3283" s="9"/>
      <c r="F3283" s="9"/>
      <c r="G3283" s="10">
        <v>23</v>
      </c>
      <c r="H3283" s="10" t="s">
        <v>313</v>
      </c>
      <c r="I3283" s="10">
        <v>1946</v>
      </c>
      <c r="J3283" s="11" t="s">
        <v>8046</v>
      </c>
      <c r="K3283" s="12"/>
      <c r="L3283" s="13" t="s">
        <v>8047</v>
      </c>
      <c r="M3283" t="s">
        <v>753</v>
      </c>
      <c r="S3283" s="9"/>
      <c r="T3283">
        <v>5</v>
      </c>
      <c r="U3283" s="208" t="s">
        <v>18177</v>
      </c>
      <c r="V3283" s="14">
        <v>0</v>
      </c>
      <c r="W3283" s="14">
        <v>1</v>
      </c>
      <c r="X3283" s="109" t="s">
        <v>270</v>
      </c>
      <c r="Y3283">
        <v>89</v>
      </c>
      <c r="Z3283" t="s">
        <v>271</v>
      </c>
      <c r="AA3283">
        <f t="shared" si="51"/>
        <v>1</v>
      </c>
    </row>
    <row r="3284" spans="1:27" x14ac:dyDescent="0.2">
      <c r="A3284">
        <v>1283</v>
      </c>
      <c r="B3284" s="1" t="s">
        <v>8048</v>
      </c>
      <c r="C3284" t="s">
        <v>1027</v>
      </c>
      <c r="D3284" s="9" t="s">
        <v>9437</v>
      </c>
      <c r="E3284" s="9" t="s">
        <v>8422</v>
      </c>
      <c r="F3284" s="9"/>
      <c r="G3284" s="10">
        <v>24</v>
      </c>
      <c r="H3284" s="10" t="s">
        <v>313</v>
      </c>
      <c r="I3284" s="10">
        <v>1946</v>
      </c>
      <c r="J3284" s="11" t="s">
        <v>8049</v>
      </c>
      <c r="K3284" s="12"/>
      <c r="L3284" s="13" t="s">
        <v>8050</v>
      </c>
      <c r="M3284" t="s">
        <v>781</v>
      </c>
      <c r="S3284" s="9"/>
      <c r="T3284">
        <v>5</v>
      </c>
      <c r="U3284" s="208" t="s">
        <v>18177</v>
      </c>
      <c r="V3284" s="14">
        <v>0</v>
      </c>
      <c r="W3284" s="14">
        <v>1</v>
      </c>
      <c r="X3284" s="109" t="s">
        <v>270</v>
      </c>
      <c r="Y3284">
        <v>489</v>
      </c>
      <c r="Z3284" t="s">
        <v>1419</v>
      </c>
      <c r="AA3284">
        <f t="shared" si="51"/>
        <v>2</v>
      </c>
    </row>
    <row r="3285" spans="1:27" x14ac:dyDescent="0.2">
      <c r="A3285">
        <v>3885</v>
      </c>
      <c r="B3285" s="1" t="s">
        <v>8051</v>
      </c>
      <c r="C3285" t="s">
        <v>1027</v>
      </c>
      <c r="D3285" s="9"/>
      <c r="E3285" s="9" t="s">
        <v>8805</v>
      </c>
      <c r="F3285" s="9"/>
      <c r="G3285" s="10">
        <v>24</v>
      </c>
      <c r="H3285" s="10" t="s">
        <v>313</v>
      </c>
      <c r="I3285" s="10">
        <v>1946</v>
      </c>
      <c r="J3285" s="11" t="s">
        <v>8049</v>
      </c>
      <c r="K3285" s="12"/>
      <c r="L3285" s="13" t="s">
        <v>8052</v>
      </c>
      <c r="M3285" t="s">
        <v>781</v>
      </c>
      <c r="S3285" s="9"/>
      <c r="T3285">
        <v>5</v>
      </c>
      <c r="U3285" s="208" t="s">
        <v>18177</v>
      </c>
      <c r="V3285" s="14">
        <v>0</v>
      </c>
      <c r="W3285" s="14">
        <v>0</v>
      </c>
      <c r="X3285" s="109" t="e">
        <v>#N/A</v>
      </c>
      <c r="Y3285" t="s">
        <v>334</v>
      </c>
      <c r="Z3285" t="s">
        <v>1419</v>
      </c>
      <c r="AA3285">
        <f t="shared" si="51"/>
        <v>1</v>
      </c>
    </row>
    <row r="3286" spans="1:27" x14ac:dyDescent="0.2">
      <c r="A3286">
        <v>7118</v>
      </c>
      <c r="B3286" s="1" t="s">
        <v>9310</v>
      </c>
      <c r="C3286" t="s">
        <v>1798</v>
      </c>
      <c r="D3286" s="9">
        <v>140</v>
      </c>
      <c r="E3286" s="9" t="s">
        <v>8805</v>
      </c>
      <c r="F3286" s="9"/>
      <c r="G3286" s="10">
        <v>25</v>
      </c>
      <c r="H3286" s="10" t="s">
        <v>313</v>
      </c>
      <c r="I3286" s="10">
        <v>1946</v>
      </c>
      <c r="J3286" s="11" t="s">
        <v>8523</v>
      </c>
      <c r="K3286" s="12"/>
      <c r="L3286" s="13" t="s">
        <v>8524</v>
      </c>
      <c r="M3286" t="s">
        <v>781</v>
      </c>
      <c r="S3286" s="9"/>
      <c r="T3286">
        <v>5</v>
      </c>
      <c r="U3286" s="208" t="s">
        <v>18177</v>
      </c>
      <c r="V3286" s="14">
        <v>0</v>
      </c>
      <c r="W3286" s="14">
        <v>1</v>
      </c>
      <c r="X3286" s="109" t="s">
        <v>270</v>
      </c>
      <c r="Y3286">
        <v>140</v>
      </c>
      <c r="Z3286" t="s">
        <v>271</v>
      </c>
      <c r="AA3286">
        <f t="shared" si="51"/>
        <v>1</v>
      </c>
    </row>
    <row r="3287" spans="1:27" x14ac:dyDescent="0.2">
      <c r="A3287">
        <v>1602</v>
      </c>
      <c r="B3287" s="1" t="s">
        <v>9309</v>
      </c>
      <c r="C3287" t="s">
        <v>1798</v>
      </c>
      <c r="D3287" s="9" t="s">
        <v>2138</v>
      </c>
      <c r="E3287" s="9" t="s">
        <v>8805</v>
      </c>
      <c r="F3287" s="9"/>
      <c r="G3287" s="10">
        <v>25</v>
      </c>
      <c r="H3287" s="10" t="s">
        <v>313</v>
      </c>
      <c r="I3287" s="10">
        <v>1946</v>
      </c>
      <c r="J3287" s="11" t="s">
        <v>8523</v>
      </c>
      <c r="K3287" s="12"/>
      <c r="L3287" s="13" t="s">
        <v>8524</v>
      </c>
      <c r="M3287" t="s">
        <v>781</v>
      </c>
      <c r="S3287" s="9"/>
      <c r="T3287">
        <v>5</v>
      </c>
      <c r="U3287" s="208" t="s">
        <v>18177</v>
      </c>
      <c r="V3287" s="14">
        <v>0</v>
      </c>
      <c r="W3287" s="14">
        <v>1</v>
      </c>
      <c r="X3287" s="109" t="e">
        <v>#N/A</v>
      </c>
      <c r="Y3287" t="s">
        <v>2138</v>
      </c>
      <c r="Z3287" t="s">
        <v>271</v>
      </c>
      <c r="AA3287">
        <f t="shared" si="51"/>
        <v>1</v>
      </c>
    </row>
    <row r="3288" spans="1:27" x14ac:dyDescent="0.2">
      <c r="A3288">
        <v>3245</v>
      </c>
      <c r="B3288" s="1" t="s">
        <v>8521</v>
      </c>
      <c r="C3288" t="s">
        <v>1027</v>
      </c>
      <c r="D3288" s="9" t="s">
        <v>8522</v>
      </c>
      <c r="E3288" s="9" t="s">
        <v>8805</v>
      </c>
      <c r="F3288" s="9"/>
      <c r="G3288" s="10">
        <v>25</v>
      </c>
      <c r="H3288" s="10" t="s">
        <v>313</v>
      </c>
      <c r="I3288" s="10">
        <v>1946</v>
      </c>
      <c r="J3288" s="11" t="s">
        <v>8523</v>
      </c>
      <c r="K3288" s="12"/>
      <c r="L3288" s="13" t="s">
        <v>155</v>
      </c>
      <c r="M3288" t="s">
        <v>781</v>
      </c>
      <c r="S3288" s="9"/>
      <c r="T3288">
        <v>5</v>
      </c>
      <c r="U3288" s="208" t="s">
        <v>18177</v>
      </c>
      <c r="V3288" s="14">
        <v>0</v>
      </c>
      <c r="W3288" s="14">
        <v>1</v>
      </c>
      <c r="X3288" s="109" t="s">
        <v>294</v>
      </c>
      <c r="Y3288" t="s">
        <v>1199</v>
      </c>
      <c r="Z3288" t="s">
        <v>271</v>
      </c>
      <c r="AA3288">
        <f t="shared" si="51"/>
        <v>3</v>
      </c>
    </row>
    <row r="3289" spans="1:27" x14ac:dyDescent="0.2">
      <c r="A3289">
        <v>5118</v>
      </c>
      <c r="B3289" s="1" t="s">
        <v>9311</v>
      </c>
      <c r="C3289" t="s">
        <v>3985</v>
      </c>
      <c r="D3289" s="9">
        <v>162</v>
      </c>
      <c r="E3289" s="9"/>
      <c r="F3289" s="9"/>
      <c r="G3289" s="10">
        <v>26</v>
      </c>
      <c r="H3289" s="10" t="s">
        <v>313</v>
      </c>
      <c r="I3289" s="10">
        <v>1946</v>
      </c>
      <c r="J3289" s="11" t="s">
        <v>9312</v>
      </c>
      <c r="K3289" s="12" t="s">
        <v>237</v>
      </c>
      <c r="L3289" s="13" t="s">
        <v>8545</v>
      </c>
      <c r="M3289" t="s">
        <v>290</v>
      </c>
      <c r="N3289" t="s">
        <v>291</v>
      </c>
      <c r="O3289" t="s">
        <v>498</v>
      </c>
      <c r="S3289" s="9"/>
      <c r="T3289">
        <v>5</v>
      </c>
      <c r="U3289" s="208" t="s">
        <v>18177</v>
      </c>
      <c r="V3289" s="14">
        <v>0</v>
      </c>
      <c r="W3289" s="14">
        <v>1</v>
      </c>
      <c r="X3289" s="109" t="s">
        <v>270</v>
      </c>
      <c r="Y3289">
        <v>162</v>
      </c>
      <c r="Z3289" t="s">
        <v>18167</v>
      </c>
      <c r="AA3289">
        <f t="shared" si="51"/>
        <v>1</v>
      </c>
    </row>
    <row r="3290" spans="1:27" x14ac:dyDescent="0.2">
      <c r="A3290">
        <v>7229</v>
      </c>
      <c r="B3290" s="1" t="s">
        <v>8546</v>
      </c>
      <c r="C3290" t="s">
        <v>1798</v>
      </c>
      <c r="D3290" s="9" t="s">
        <v>9110</v>
      </c>
      <c r="E3290" s="9" t="s">
        <v>8805</v>
      </c>
      <c r="F3290" s="9"/>
      <c r="G3290" s="10">
        <v>27</v>
      </c>
      <c r="H3290" s="10" t="s">
        <v>313</v>
      </c>
      <c r="I3290" s="10">
        <v>1946</v>
      </c>
      <c r="J3290" s="11" t="s">
        <v>9111</v>
      </c>
      <c r="K3290" s="12"/>
      <c r="L3290" s="13" t="s">
        <v>7802</v>
      </c>
      <c r="M3290" t="s">
        <v>781</v>
      </c>
      <c r="S3290" s="9"/>
      <c r="T3290">
        <v>5</v>
      </c>
      <c r="U3290" s="208" t="s">
        <v>18177</v>
      </c>
      <c r="V3290" s="14">
        <v>0</v>
      </c>
      <c r="W3290" s="14">
        <v>1</v>
      </c>
      <c r="X3290" s="109" t="s">
        <v>270</v>
      </c>
      <c r="Y3290">
        <v>140</v>
      </c>
      <c r="Z3290" t="s">
        <v>271</v>
      </c>
      <c r="AA3290">
        <f t="shared" si="51"/>
        <v>2</v>
      </c>
    </row>
    <row r="3291" spans="1:27" x14ac:dyDescent="0.2">
      <c r="A3291">
        <v>2800</v>
      </c>
      <c r="B3291" s="1" t="s">
        <v>7807</v>
      </c>
      <c r="C3291" t="s">
        <v>2221</v>
      </c>
      <c r="D3291" s="9" t="s">
        <v>7808</v>
      </c>
      <c r="E3291" s="9" t="s">
        <v>259</v>
      </c>
      <c r="F3291" s="9" t="s">
        <v>312</v>
      </c>
      <c r="G3291" s="10">
        <v>28</v>
      </c>
      <c r="H3291" s="10" t="s">
        <v>313</v>
      </c>
      <c r="I3291" s="10">
        <v>1946</v>
      </c>
      <c r="J3291" s="11" t="s">
        <v>7805</v>
      </c>
      <c r="K3291" s="12" t="s">
        <v>237</v>
      </c>
      <c r="L3291" s="13" t="s">
        <v>7809</v>
      </c>
      <c r="M3291" t="s">
        <v>290</v>
      </c>
      <c r="N3291" t="s">
        <v>291</v>
      </c>
      <c r="O3291" t="s">
        <v>292</v>
      </c>
      <c r="S3291" s="9"/>
      <c r="T3291">
        <v>5</v>
      </c>
      <c r="U3291" s="208" t="s">
        <v>18177</v>
      </c>
      <c r="V3291" s="14">
        <v>0</v>
      </c>
      <c r="W3291" s="14">
        <v>1</v>
      </c>
      <c r="X3291" s="109" t="s">
        <v>270</v>
      </c>
      <c r="Y3291">
        <v>25</v>
      </c>
      <c r="Z3291" t="s">
        <v>505</v>
      </c>
      <c r="AA3291">
        <f t="shared" si="51"/>
        <v>3</v>
      </c>
    </row>
    <row r="3292" spans="1:27" x14ac:dyDescent="0.2">
      <c r="A3292">
        <v>750</v>
      </c>
      <c r="B3292" s="1" t="s">
        <v>7803</v>
      </c>
      <c r="C3292" t="s">
        <v>284</v>
      </c>
      <c r="D3292" s="9" t="s">
        <v>7804</v>
      </c>
      <c r="E3292" s="9" t="s">
        <v>259</v>
      </c>
      <c r="F3292" s="9" t="s">
        <v>532</v>
      </c>
      <c r="G3292" s="10">
        <v>28</v>
      </c>
      <c r="H3292" s="10" t="s">
        <v>313</v>
      </c>
      <c r="I3292" s="10">
        <v>1946</v>
      </c>
      <c r="J3292" s="11" t="s">
        <v>7805</v>
      </c>
      <c r="K3292" s="12"/>
      <c r="L3292" s="13" t="s">
        <v>7806</v>
      </c>
      <c r="M3292" t="s">
        <v>753</v>
      </c>
      <c r="S3292" s="9"/>
      <c r="T3292">
        <v>5</v>
      </c>
      <c r="U3292" s="208" t="s">
        <v>18177</v>
      </c>
      <c r="V3292" s="14">
        <v>0</v>
      </c>
      <c r="W3292" s="14">
        <v>1</v>
      </c>
      <c r="X3292" s="109" t="s">
        <v>294</v>
      </c>
      <c r="Y3292" t="s">
        <v>9286</v>
      </c>
      <c r="Z3292" t="s">
        <v>505</v>
      </c>
      <c r="AA3292">
        <f t="shared" si="51"/>
        <v>4</v>
      </c>
    </row>
    <row r="3293" spans="1:27" x14ac:dyDescent="0.2">
      <c r="A3293">
        <v>2405</v>
      </c>
      <c r="B3293" s="1" t="s">
        <v>7810</v>
      </c>
      <c r="C3293" t="s">
        <v>1027</v>
      </c>
      <c r="D3293" s="9" t="s">
        <v>8255</v>
      </c>
      <c r="E3293" s="9" t="s">
        <v>8805</v>
      </c>
      <c r="F3293" s="9"/>
      <c r="G3293" s="10">
        <v>28</v>
      </c>
      <c r="H3293" s="10" t="s">
        <v>313</v>
      </c>
      <c r="I3293" s="10">
        <v>1946</v>
      </c>
      <c r="J3293" s="11" t="s">
        <v>7805</v>
      </c>
      <c r="K3293" s="12"/>
      <c r="L3293" s="13" t="s">
        <v>166</v>
      </c>
      <c r="M3293" t="s">
        <v>781</v>
      </c>
      <c r="S3293" s="9"/>
      <c r="T3293">
        <v>5</v>
      </c>
      <c r="U3293" s="208" t="s">
        <v>18177</v>
      </c>
      <c r="V3293" s="14">
        <v>0</v>
      </c>
      <c r="W3293" s="14">
        <v>1</v>
      </c>
      <c r="X3293" s="109" t="s">
        <v>294</v>
      </c>
      <c r="Y3293" t="s">
        <v>4077</v>
      </c>
      <c r="Z3293" t="s">
        <v>1419</v>
      </c>
      <c r="AA3293">
        <f t="shared" si="51"/>
        <v>2</v>
      </c>
    </row>
    <row r="3294" spans="1:27" x14ac:dyDescent="0.2">
      <c r="A3294">
        <v>7528</v>
      </c>
      <c r="B3294" s="1" t="s">
        <v>8292</v>
      </c>
      <c r="C3294" t="s">
        <v>1027</v>
      </c>
      <c r="D3294" s="9" t="s">
        <v>3858</v>
      </c>
      <c r="E3294" s="9" t="s">
        <v>259</v>
      </c>
      <c r="F3294" s="9" t="s">
        <v>532</v>
      </c>
      <c r="G3294" s="10">
        <v>29</v>
      </c>
      <c r="H3294" s="10" t="s">
        <v>313</v>
      </c>
      <c r="I3294" s="10">
        <v>1946</v>
      </c>
      <c r="J3294" s="11" t="s">
        <v>8293</v>
      </c>
      <c r="K3294" s="12" t="s">
        <v>237</v>
      </c>
      <c r="L3294" s="13" t="s">
        <v>8301</v>
      </c>
      <c r="M3294" t="s">
        <v>290</v>
      </c>
      <c r="N3294" t="s">
        <v>291</v>
      </c>
      <c r="O3294" t="s">
        <v>498</v>
      </c>
      <c r="S3294" s="9"/>
      <c r="T3294">
        <v>5</v>
      </c>
      <c r="U3294" s="208" t="s">
        <v>18177</v>
      </c>
      <c r="V3294" s="14">
        <v>0</v>
      </c>
      <c r="W3294" s="14">
        <v>1</v>
      </c>
      <c r="X3294" s="109" t="s">
        <v>294</v>
      </c>
      <c r="Y3294" t="s">
        <v>1242</v>
      </c>
      <c r="Z3294" t="s">
        <v>271</v>
      </c>
      <c r="AA3294">
        <f t="shared" si="51"/>
        <v>2</v>
      </c>
    </row>
    <row r="3295" spans="1:27" x14ac:dyDescent="0.2">
      <c r="A3295">
        <v>1840</v>
      </c>
      <c r="B3295" s="1" t="s">
        <v>8302</v>
      </c>
      <c r="C3295" t="s">
        <v>1027</v>
      </c>
      <c r="D3295" s="9" t="s">
        <v>4972</v>
      </c>
      <c r="E3295" s="9" t="s">
        <v>8805</v>
      </c>
      <c r="F3295" s="9"/>
      <c r="G3295" s="10">
        <v>29</v>
      </c>
      <c r="H3295" s="10" t="s">
        <v>313</v>
      </c>
      <c r="I3295" s="10">
        <v>1946</v>
      </c>
      <c r="J3295" s="11" t="s">
        <v>8293</v>
      </c>
      <c r="K3295" s="12"/>
      <c r="L3295" s="13" t="s">
        <v>169</v>
      </c>
      <c r="M3295" t="s">
        <v>781</v>
      </c>
      <c r="S3295" s="9"/>
      <c r="T3295">
        <v>5</v>
      </c>
      <c r="U3295" s="208" t="s">
        <v>18177</v>
      </c>
      <c r="V3295" s="14">
        <v>0</v>
      </c>
      <c r="W3295" s="14">
        <v>1</v>
      </c>
      <c r="X3295" s="109" t="s">
        <v>294</v>
      </c>
      <c r="Y3295" t="s">
        <v>4077</v>
      </c>
      <c r="Z3295" t="s">
        <v>1419</v>
      </c>
      <c r="AA3295">
        <f t="shared" si="51"/>
        <v>2</v>
      </c>
    </row>
    <row r="3296" spans="1:27" x14ac:dyDescent="0.2">
      <c r="A3296">
        <v>3927</v>
      </c>
      <c r="B3296" s="1" t="s">
        <v>8303</v>
      </c>
      <c r="C3296" t="s">
        <v>1027</v>
      </c>
      <c r="D3296" s="9"/>
      <c r="E3296" s="9" t="s">
        <v>8422</v>
      </c>
      <c r="F3296" s="9"/>
      <c r="G3296" s="10">
        <v>29</v>
      </c>
      <c r="H3296" s="10" t="s">
        <v>313</v>
      </c>
      <c r="I3296" s="10">
        <v>1946</v>
      </c>
      <c r="J3296" s="11" t="s">
        <v>8293</v>
      </c>
      <c r="K3296" s="12"/>
      <c r="L3296" s="13" t="s">
        <v>8304</v>
      </c>
      <c r="M3296" t="s">
        <v>781</v>
      </c>
      <c r="S3296" s="9"/>
      <c r="T3296">
        <v>5</v>
      </c>
      <c r="U3296" s="208" t="s">
        <v>18177</v>
      </c>
      <c r="V3296" s="14">
        <v>0</v>
      </c>
      <c r="W3296" s="14">
        <v>0</v>
      </c>
      <c r="X3296" s="109" t="e">
        <v>#N/A</v>
      </c>
      <c r="Y3296" t="s">
        <v>334</v>
      </c>
      <c r="Z3296" t="s">
        <v>1419</v>
      </c>
      <c r="AA3296">
        <f t="shared" si="51"/>
        <v>1</v>
      </c>
    </row>
    <row r="3297" spans="1:27" x14ac:dyDescent="0.2">
      <c r="A3297">
        <v>426</v>
      </c>
      <c r="B3297" s="1" t="s">
        <v>8305</v>
      </c>
      <c r="C3297" t="s">
        <v>2040</v>
      </c>
      <c r="D3297" s="9" t="s">
        <v>8306</v>
      </c>
      <c r="E3297" s="9"/>
      <c r="F3297" s="9"/>
      <c r="G3297" s="10">
        <v>30</v>
      </c>
      <c r="H3297" s="10" t="s">
        <v>313</v>
      </c>
      <c r="I3297" s="10">
        <v>1946</v>
      </c>
      <c r="J3297" s="11" t="s">
        <v>8307</v>
      </c>
      <c r="K3297" s="12" t="s">
        <v>237</v>
      </c>
      <c r="L3297" s="13" t="s">
        <v>8308</v>
      </c>
      <c r="M3297" t="s">
        <v>290</v>
      </c>
      <c r="N3297" t="s">
        <v>291</v>
      </c>
      <c r="O3297" t="s">
        <v>292</v>
      </c>
      <c r="S3297" s="9"/>
      <c r="T3297">
        <v>5</v>
      </c>
      <c r="U3297" s="208" t="s">
        <v>18177</v>
      </c>
      <c r="V3297" s="14">
        <v>0</v>
      </c>
      <c r="W3297" s="14">
        <v>0</v>
      </c>
      <c r="X3297" s="109" t="s">
        <v>270</v>
      </c>
      <c r="Y3297">
        <v>69</v>
      </c>
      <c r="Z3297" t="s">
        <v>3085</v>
      </c>
      <c r="AA3297">
        <f t="shared" si="51"/>
        <v>5</v>
      </c>
    </row>
    <row r="3298" spans="1:27" x14ac:dyDescent="0.2">
      <c r="A3298">
        <v>4179</v>
      </c>
      <c r="B3298" s="1" t="s">
        <v>8937</v>
      </c>
      <c r="C3298" t="s">
        <v>1027</v>
      </c>
      <c r="D3298" s="9" t="s">
        <v>4262</v>
      </c>
      <c r="E3298" s="9"/>
      <c r="F3298" s="9"/>
      <c r="G3298" s="10">
        <v>30</v>
      </c>
      <c r="H3298" s="10" t="s">
        <v>313</v>
      </c>
      <c r="I3298" s="10">
        <v>1946</v>
      </c>
      <c r="J3298" s="11" t="s">
        <v>8307</v>
      </c>
      <c r="K3298" s="12" t="s">
        <v>237</v>
      </c>
      <c r="L3298" s="13" t="s">
        <v>8938</v>
      </c>
      <c r="M3298" t="s">
        <v>290</v>
      </c>
      <c r="N3298" t="s">
        <v>291</v>
      </c>
      <c r="O3298" t="s">
        <v>620</v>
      </c>
      <c r="S3298" s="9"/>
      <c r="T3298">
        <v>5</v>
      </c>
      <c r="U3298" s="208" t="s">
        <v>18177</v>
      </c>
      <c r="V3298" s="14">
        <v>0</v>
      </c>
      <c r="W3298" s="14">
        <v>0</v>
      </c>
      <c r="X3298" s="109" t="s">
        <v>294</v>
      </c>
      <c r="Y3298" t="s">
        <v>4262</v>
      </c>
      <c r="Z3298" t="s">
        <v>1419</v>
      </c>
      <c r="AA3298">
        <f t="shared" si="51"/>
        <v>1</v>
      </c>
    </row>
    <row r="3299" spans="1:27" x14ac:dyDescent="0.2">
      <c r="A3299">
        <v>1792</v>
      </c>
      <c r="B3299" s="1" t="s">
        <v>8936</v>
      </c>
      <c r="C3299" t="s">
        <v>1027</v>
      </c>
      <c r="D3299" s="9" t="s">
        <v>1047</v>
      </c>
      <c r="E3299" s="9" t="s">
        <v>275</v>
      </c>
      <c r="F3299" s="9" t="s">
        <v>260</v>
      </c>
      <c r="G3299" s="10">
        <v>30</v>
      </c>
      <c r="H3299" s="10" t="s">
        <v>313</v>
      </c>
      <c r="I3299" s="10">
        <v>1946</v>
      </c>
      <c r="J3299" s="11" t="s">
        <v>8307</v>
      </c>
      <c r="K3299" s="12"/>
      <c r="L3299" s="13" t="s">
        <v>8311</v>
      </c>
      <c r="M3299" t="s">
        <v>753</v>
      </c>
      <c r="S3299" s="9"/>
      <c r="T3299">
        <v>5</v>
      </c>
      <c r="U3299" s="208" t="s">
        <v>18177</v>
      </c>
      <c r="V3299" s="14">
        <v>0</v>
      </c>
      <c r="W3299" s="14">
        <v>1</v>
      </c>
      <c r="X3299" s="109" t="s">
        <v>270</v>
      </c>
      <c r="Y3299" t="s">
        <v>1047</v>
      </c>
      <c r="Z3299" t="s">
        <v>1419</v>
      </c>
      <c r="AA3299">
        <f t="shared" si="51"/>
        <v>1</v>
      </c>
    </row>
    <row r="3300" spans="1:27" x14ac:dyDescent="0.2">
      <c r="A3300">
        <v>4543</v>
      </c>
      <c r="B3300" s="1" t="s">
        <v>8896</v>
      </c>
      <c r="C3300" t="s">
        <v>1027</v>
      </c>
      <c r="D3300" s="9" t="s">
        <v>4589</v>
      </c>
      <c r="E3300" s="9" t="s">
        <v>876</v>
      </c>
      <c r="F3300" s="9" t="s">
        <v>1416</v>
      </c>
      <c r="G3300" s="10">
        <v>30</v>
      </c>
      <c r="H3300" s="10" t="s">
        <v>313</v>
      </c>
      <c r="I3300" s="10">
        <v>1946</v>
      </c>
      <c r="J3300" s="11" t="s">
        <v>8307</v>
      </c>
      <c r="K3300" s="12"/>
      <c r="L3300" s="13" t="s">
        <v>8311</v>
      </c>
      <c r="M3300" t="s">
        <v>753</v>
      </c>
      <c r="S3300" s="9"/>
      <c r="T3300">
        <v>5</v>
      </c>
      <c r="U3300" s="208" t="s">
        <v>18177</v>
      </c>
      <c r="V3300" s="14">
        <v>0</v>
      </c>
      <c r="W3300" s="14">
        <v>1</v>
      </c>
      <c r="X3300" s="109" t="s">
        <v>270</v>
      </c>
      <c r="Y3300">
        <v>45</v>
      </c>
      <c r="Z3300" t="s">
        <v>1419</v>
      </c>
      <c r="AA3300">
        <f t="shared" si="51"/>
        <v>2</v>
      </c>
    </row>
    <row r="3301" spans="1:27" x14ac:dyDescent="0.2">
      <c r="A3301">
        <v>1107</v>
      </c>
      <c r="B3301" s="1" t="s">
        <v>9546</v>
      </c>
      <c r="C3301" t="s">
        <v>1027</v>
      </c>
      <c r="D3301" s="9" t="s">
        <v>9547</v>
      </c>
      <c r="E3301" s="9"/>
      <c r="F3301" s="9"/>
      <c r="G3301" s="10">
        <v>30</v>
      </c>
      <c r="H3301" s="10" t="s">
        <v>313</v>
      </c>
      <c r="I3301" s="10">
        <v>1946</v>
      </c>
      <c r="J3301" s="11" t="s">
        <v>8307</v>
      </c>
      <c r="K3301" s="12"/>
      <c r="L3301" s="13" t="s">
        <v>8311</v>
      </c>
      <c r="M3301" t="s">
        <v>753</v>
      </c>
      <c r="S3301" s="9"/>
      <c r="T3301">
        <v>5</v>
      </c>
      <c r="U3301" s="208" t="s">
        <v>18177</v>
      </c>
      <c r="V3301" s="14">
        <v>0</v>
      </c>
      <c r="W3301" s="14">
        <v>1</v>
      </c>
      <c r="X3301" s="109" t="s">
        <v>270</v>
      </c>
      <c r="Y3301">
        <v>10</v>
      </c>
      <c r="Z3301" t="s">
        <v>1419</v>
      </c>
      <c r="AA3301">
        <f t="shared" si="51"/>
        <v>3</v>
      </c>
    </row>
    <row r="3302" spans="1:27" x14ac:dyDescent="0.2">
      <c r="A3302">
        <v>5032</v>
      </c>
      <c r="B3302" s="1" t="s">
        <v>8317</v>
      </c>
      <c r="C3302" t="s">
        <v>1027</v>
      </c>
      <c r="D3302" s="9" t="s">
        <v>5197</v>
      </c>
      <c r="E3302" s="9" t="s">
        <v>876</v>
      </c>
      <c r="F3302" s="9" t="s">
        <v>1416</v>
      </c>
      <c r="G3302" s="10">
        <v>30</v>
      </c>
      <c r="H3302" s="10" t="s">
        <v>313</v>
      </c>
      <c r="I3302" s="10">
        <v>1946</v>
      </c>
      <c r="J3302" s="11" t="s">
        <v>8307</v>
      </c>
      <c r="K3302" s="12"/>
      <c r="L3302" s="13" t="s">
        <v>8311</v>
      </c>
      <c r="M3302" t="s">
        <v>753</v>
      </c>
      <c r="S3302" s="9"/>
      <c r="T3302">
        <v>5</v>
      </c>
      <c r="U3302" s="208" t="s">
        <v>18177</v>
      </c>
      <c r="V3302" s="14">
        <v>0</v>
      </c>
      <c r="W3302" s="14">
        <v>1</v>
      </c>
      <c r="X3302" s="109" t="s">
        <v>270</v>
      </c>
      <c r="Y3302">
        <v>110</v>
      </c>
      <c r="Z3302" t="s">
        <v>1419</v>
      </c>
      <c r="AA3302">
        <f t="shared" si="51"/>
        <v>2</v>
      </c>
    </row>
    <row r="3303" spans="1:27" x14ac:dyDescent="0.2">
      <c r="A3303">
        <v>5730</v>
      </c>
      <c r="B3303" s="1" t="s">
        <v>8119</v>
      </c>
      <c r="C3303" t="s">
        <v>1027</v>
      </c>
      <c r="D3303" s="9">
        <v>110</v>
      </c>
      <c r="E3303" s="9" t="s">
        <v>876</v>
      </c>
      <c r="F3303" s="9" t="s">
        <v>1416</v>
      </c>
      <c r="G3303" s="10">
        <v>30</v>
      </c>
      <c r="H3303" s="10" t="s">
        <v>313</v>
      </c>
      <c r="I3303" s="10">
        <v>1946</v>
      </c>
      <c r="J3303" s="11" t="s">
        <v>8307</v>
      </c>
      <c r="K3303" s="12"/>
      <c r="L3303" s="13" t="s">
        <v>8311</v>
      </c>
      <c r="M3303" t="s">
        <v>753</v>
      </c>
      <c r="S3303" s="9"/>
      <c r="T3303">
        <v>5</v>
      </c>
      <c r="U3303" s="208" t="s">
        <v>18177</v>
      </c>
      <c r="V3303" s="14">
        <v>0</v>
      </c>
      <c r="W3303" s="14">
        <v>1</v>
      </c>
      <c r="X3303" s="109" t="s">
        <v>270</v>
      </c>
      <c r="Y3303">
        <v>110</v>
      </c>
      <c r="Z3303" t="s">
        <v>1419</v>
      </c>
      <c r="AA3303">
        <f t="shared" si="51"/>
        <v>1</v>
      </c>
    </row>
    <row r="3304" spans="1:27" x14ac:dyDescent="0.2">
      <c r="A3304">
        <v>1064</v>
      </c>
      <c r="B3304" s="1" t="s">
        <v>8312</v>
      </c>
      <c r="C3304" t="s">
        <v>1027</v>
      </c>
      <c r="D3304" s="9" t="s">
        <v>8313</v>
      </c>
      <c r="E3304" s="9" t="s">
        <v>876</v>
      </c>
      <c r="F3304" s="9" t="s">
        <v>1416</v>
      </c>
      <c r="G3304" s="10">
        <v>30</v>
      </c>
      <c r="H3304" s="10" t="s">
        <v>313</v>
      </c>
      <c r="I3304" s="10">
        <v>1946</v>
      </c>
      <c r="J3304" s="11" t="s">
        <v>8307</v>
      </c>
      <c r="K3304" s="12"/>
      <c r="L3304" s="13" t="s">
        <v>9545</v>
      </c>
      <c r="M3304" t="s">
        <v>753</v>
      </c>
      <c r="S3304" s="9"/>
      <c r="T3304">
        <v>5</v>
      </c>
      <c r="U3304" s="208" t="s">
        <v>18177</v>
      </c>
      <c r="V3304" s="14">
        <v>0</v>
      </c>
      <c r="W3304" s="14">
        <v>1</v>
      </c>
      <c r="X3304" s="109" t="s">
        <v>270</v>
      </c>
      <c r="Y3304">
        <v>82</v>
      </c>
      <c r="Z3304" t="s">
        <v>1419</v>
      </c>
      <c r="AA3304">
        <f t="shared" si="51"/>
        <v>3</v>
      </c>
    </row>
    <row r="3305" spans="1:27" x14ac:dyDescent="0.2">
      <c r="A3305">
        <v>1566</v>
      </c>
      <c r="B3305" s="1" t="s">
        <v>7848</v>
      </c>
      <c r="C3305" t="s">
        <v>1027</v>
      </c>
      <c r="D3305" s="9" t="s">
        <v>7064</v>
      </c>
      <c r="E3305" s="9" t="s">
        <v>876</v>
      </c>
      <c r="F3305" s="9" t="s">
        <v>1416</v>
      </c>
      <c r="G3305" s="10">
        <v>30</v>
      </c>
      <c r="H3305" s="10" t="s">
        <v>313</v>
      </c>
      <c r="I3305" s="10">
        <v>1946</v>
      </c>
      <c r="J3305" s="11" t="s">
        <v>8307</v>
      </c>
      <c r="K3305" s="12"/>
      <c r="L3305" s="13" t="s">
        <v>8311</v>
      </c>
      <c r="M3305" t="s">
        <v>753</v>
      </c>
      <c r="S3305" s="9"/>
      <c r="T3305">
        <v>5</v>
      </c>
      <c r="U3305" s="208" t="s">
        <v>18177</v>
      </c>
      <c r="V3305" s="14">
        <v>0</v>
      </c>
      <c r="W3305" s="14">
        <v>1</v>
      </c>
      <c r="X3305" s="109" t="s">
        <v>270</v>
      </c>
      <c r="Y3305">
        <v>84</v>
      </c>
      <c r="Z3305" t="s">
        <v>1419</v>
      </c>
      <c r="AA3305">
        <f t="shared" si="51"/>
        <v>2</v>
      </c>
    </row>
    <row r="3306" spans="1:27" x14ac:dyDescent="0.2">
      <c r="A3306">
        <v>2097</v>
      </c>
      <c r="B3306" s="1" t="s">
        <v>8894</v>
      </c>
      <c r="C3306" t="s">
        <v>1027</v>
      </c>
      <c r="D3306" s="9" t="s">
        <v>8895</v>
      </c>
      <c r="E3306" s="9" t="s">
        <v>876</v>
      </c>
      <c r="F3306" s="9" t="s">
        <v>1416</v>
      </c>
      <c r="G3306" s="10">
        <v>30</v>
      </c>
      <c r="H3306" s="10" t="s">
        <v>313</v>
      </c>
      <c r="I3306" s="10">
        <v>1946</v>
      </c>
      <c r="J3306" s="11" t="s">
        <v>8307</v>
      </c>
      <c r="K3306" s="12"/>
      <c r="L3306" s="13" t="s">
        <v>8311</v>
      </c>
      <c r="M3306" t="s">
        <v>753</v>
      </c>
      <c r="S3306" s="9"/>
      <c r="T3306">
        <v>5</v>
      </c>
      <c r="U3306" s="208" t="s">
        <v>18177</v>
      </c>
      <c r="V3306" s="14">
        <v>0</v>
      </c>
      <c r="W3306" s="14">
        <v>1</v>
      </c>
      <c r="X3306" s="109" t="s">
        <v>270</v>
      </c>
      <c r="Y3306">
        <v>47</v>
      </c>
      <c r="Z3306" t="s">
        <v>1419</v>
      </c>
      <c r="AA3306">
        <f t="shared" si="51"/>
        <v>2</v>
      </c>
    </row>
    <row r="3307" spans="1:27" x14ac:dyDescent="0.2">
      <c r="A3307">
        <v>4020</v>
      </c>
      <c r="B3307" s="1" t="s">
        <v>8897</v>
      </c>
      <c r="C3307" t="s">
        <v>1027</v>
      </c>
      <c r="D3307" s="9" t="s">
        <v>990</v>
      </c>
      <c r="E3307" s="9" t="s">
        <v>259</v>
      </c>
      <c r="F3307" s="9" t="s">
        <v>413</v>
      </c>
      <c r="G3307" s="10">
        <v>30</v>
      </c>
      <c r="H3307" s="10" t="s">
        <v>313</v>
      </c>
      <c r="I3307" s="10">
        <v>1946</v>
      </c>
      <c r="J3307" s="11" t="s">
        <v>8307</v>
      </c>
      <c r="K3307" s="12"/>
      <c r="L3307" s="13" t="s">
        <v>8311</v>
      </c>
      <c r="M3307" t="s">
        <v>753</v>
      </c>
      <c r="S3307" s="9"/>
      <c r="T3307">
        <v>5</v>
      </c>
      <c r="U3307" s="208" t="s">
        <v>18177</v>
      </c>
      <c r="V3307" s="14">
        <v>0</v>
      </c>
      <c r="W3307" s="14">
        <v>1</v>
      </c>
      <c r="X3307" s="109" t="s">
        <v>270</v>
      </c>
      <c r="Y3307">
        <v>23</v>
      </c>
      <c r="Z3307" t="s">
        <v>271</v>
      </c>
      <c r="AA3307">
        <f t="shared" si="51"/>
        <v>2</v>
      </c>
    </row>
    <row r="3308" spans="1:27" x14ac:dyDescent="0.2">
      <c r="A3308">
        <v>2423</v>
      </c>
      <c r="B3308" s="1" t="s">
        <v>8309</v>
      </c>
      <c r="C3308" t="s">
        <v>1027</v>
      </c>
      <c r="D3308" s="9" t="s">
        <v>8310</v>
      </c>
      <c r="E3308" s="9" t="s">
        <v>876</v>
      </c>
      <c r="F3308" s="9" t="s">
        <v>1416</v>
      </c>
      <c r="G3308" s="10">
        <v>30</v>
      </c>
      <c r="H3308" s="10" t="s">
        <v>313</v>
      </c>
      <c r="I3308" s="10">
        <v>1946</v>
      </c>
      <c r="J3308" s="11" t="s">
        <v>8307</v>
      </c>
      <c r="K3308" s="12"/>
      <c r="L3308" s="13" t="s">
        <v>8311</v>
      </c>
      <c r="M3308" t="s">
        <v>753</v>
      </c>
      <c r="S3308" s="9"/>
      <c r="T3308">
        <v>5</v>
      </c>
      <c r="U3308" s="208" t="s">
        <v>18177</v>
      </c>
      <c r="V3308" s="14">
        <v>0</v>
      </c>
      <c r="W3308" s="14">
        <v>1</v>
      </c>
      <c r="X3308" s="109" t="s">
        <v>270</v>
      </c>
      <c r="Y3308">
        <v>84</v>
      </c>
      <c r="Z3308" t="s">
        <v>271</v>
      </c>
      <c r="AA3308">
        <f t="shared" si="51"/>
        <v>3</v>
      </c>
    </row>
    <row r="3309" spans="1:27" x14ac:dyDescent="0.2">
      <c r="A3309">
        <v>2421</v>
      </c>
      <c r="B3309" s="1" t="s">
        <v>9548</v>
      </c>
      <c r="C3309" t="s">
        <v>1352</v>
      </c>
      <c r="D3309" s="9" t="s">
        <v>9549</v>
      </c>
      <c r="E3309" s="9"/>
      <c r="F3309" s="9"/>
      <c r="G3309" s="10">
        <v>30</v>
      </c>
      <c r="H3309" s="10" t="s">
        <v>313</v>
      </c>
      <c r="I3309" s="10">
        <v>1946</v>
      </c>
      <c r="J3309" s="11" t="s">
        <v>8307</v>
      </c>
      <c r="K3309" s="12"/>
      <c r="L3309" s="13" t="s">
        <v>8311</v>
      </c>
      <c r="M3309" t="s">
        <v>753</v>
      </c>
      <c r="S3309" s="9"/>
      <c r="T3309">
        <v>5</v>
      </c>
      <c r="U3309" s="208" t="s">
        <v>18177</v>
      </c>
      <c r="V3309" s="14">
        <v>0</v>
      </c>
      <c r="W3309" s="14">
        <v>1</v>
      </c>
      <c r="X3309" s="109" t="s">
        <v>294</v>
      </c>
      <c r="Y3309" t="s">
        <v>5797</v>
      </c>
      <c r="Z3309" t="s">
        <v>271</v>
      </c>
      <c r="AA3309">
        <f t="shared" si="51"/>
        <v>2</v>
      </c>
    </row>
    <row r="3310" spans="1:27" x14ac:dyDescent="0.2">
      <c r="A3310">
        <v>2852</v>
      </c>
      <c r="B3310" s="1" t="s">
        <v>9358</v>
      </c>
      <c r="C3310" t="s">
        <v>2221</v>
      </c>
      <c r="D3310" s="9">
        <v>406</v>
      </c>
      <c r="E3310" s="9"/>
      <c r="F3310" s="9"/>
      <c r="G3310" s="10">
        <v>30</v>
      </c>
      <c r="H3310" s="10" t="s">
        <v>313</v>
      </c>
      <c r="I3310" s="10">
        <v>1946</v>
      </c>
      <c r="J3310" s="11" t="s">
        <v>8307</v>
      </c>
      <c r="K3310" s="12"/>
      <c r="L3310" s="13" t="s">
        <v>8311</v>
      </c>
      <c r="M3310" t="s">
        <v>753</v>
      </c>
      <c r="S3310" s="9"/>
      <c r="T3310">
        <v>5</v>
      </c>
      <c r="U3310" s="208" t="s">
        <v>18177</v>
      </c>
      <c r="V3310" s="14">
        <v>0</v>
      </c>
      <c r="W3310" s="14">
        <v>1</v>
      </c>
      <c r="X3310" s="109" t="s">
        <v>270</v>
      </c>
      <c r="Y3310">
        <v>406</v>
      </c>
      <c r="Z3310" t="s">
        <v>505</v>
      </c>
      <c r="AA3310">
        <f t="shared" si="51"/>
        <v>1</v>
      </c>
    </row>
    <row r="3311" spans="1:27" x14ac:dyDescent="0.2">
      <c r="A3311">
        <v>6830</v>
      </c>
      <c r="B3311" s="1" t="s">
        <v>9478</v>
      </c>
      <c r="C3311" t="s">
        <v>1798</v>
      </c>
      <c r="D3311" s="9">
        <v>684</v>
      </c>
      <c r="E3311" s="9" t="s">
        <v>876</v>
      </c>
      <c r="F3311" s="9" t="s">
        <v>260</v>
      </c>
      <c r="G3311" s="10">
        <v>30</v>
      </c>
      <c r="H3311" s="10" t="s">
        <v>313</v>
      </c>
      <c r="I3311" s="10">
        <v>1946</v>
      </c>
      <c r="J3311" s="11" t="s">
        <v>8307</v>
      </c>
      <c r="K3311" s="12"/>
      <c r="L3311" s="13" t="s">
        <v>8311</v>
      </c>
      <c r="M3311" t="s">
        <v>753</v>
      </c>
      <c r="S3311" s="9"/>
      <c r="T3311">
        <v>5</v>
      </c>
      <c r="U3311" s="208" t="s">
        <v>18177</v>
      </c>
      <c r="V3311" s="14">
        <v>0</v>
      </c>
      <c r="W3311" s="14">
        <v>1</v>
      </c>
      <c r="X3311" s="109" t="s">
        <v>270</v>
      </c>
      <c r="Y3311">
        <v>684</v>
      </c>
      <c r="Z3311" t="s">
        <v>271</v>
      </c>
      <c r="AA3311">
        <f t="shared" si="51"/>
        <v>1</v>
      </c>
    </row>
    <row r="3312" spans="1:27" x14ac:dyDescent="0.2">
      <c r="A3312">
        <v>386</v>
      </c>
      <c r="B3312" s="1" t="s">
        <v>8315</v>
      </c>
      <c r="C3312" t="s">
        <v>1798</v>
      </c>
      <c r="D3312" s="9" t="s">
        <v>8014</v>
      </c>
      <c r="E3312" s="9"/>
      <c r="F3312" s="9"/>
      <c r="G3312" s="10">
        <v>30</v>
      </c>
      <c r="H3312" s="10" t="s">
        <v>313</v>
      </c>
      <c r="I3312" s="10">
        <v>1946</v>
      </c>
      <c r="J3312" s="11" t="s">
        <v>8307</v>
      </c>
      <c r="K3312" s="12"/>
      <c r="L3312" s="13" t="s">
        <v>8311</v>
      </c>
      <c r="M3312" t="s">
        <v>753</v>
      </c>
      <c r="S3312" s="9"/>
      <c r="T3312">
        <v>5</v>
      </c>
      <c r="U3312" s="208" t="s">
        <v>18177</v>
      </c>
      <c r="V3312" s="14">
        <v>0</v>
      </c>
      <c r="W3312" s="14">
        <v>1</v>
      </c>
      <c r="X3312" s="109" t="s">
        <v>270</v>
      </c>
      <c r="Y3312">
        <v>680</v>
      </c>
      <c r="Z3312" t="s">
        <v>271</v>
      </c>
      <c r="AA3312">
        <f t="shared" si="51"/>
        <v>2</v>
      </c>
    </row>
    <row r="3313" spans="1:27" x14ac:dyDescent="0.2">
      <c r="A3313">
        <v>6836</v>
      </c>
      <c r="B3313" s="1" t="s">
        <v>9479</v>
      </c>
      <c r="C3313" t="s">
        <v>1798</v>
      </c>
      <c r="D3313" s="9">
        <v>684</v>
      </c>
      <c r="E3313" s="9" t="s">
        <v>876</v>
      </c>
      <c r="F3313" s="9" t="s">
        <v>260</v>
      </c>
      <c r="G3313" s="10">
        <v>30</v>
      </c>
      <c r="H3313" s="10" t="s">
        <v>313</v>
      </c>
      <c r="I3313" s="10">
        <v>1946</v>
      </c>
      <c r="J3313" s="11" t="s">
        <v>8307</v>
      </c>
      <c r="K3313" s="12"/>
      <c r="L3313" s="13" t="s">
        <v>8311</v>
      </c>
      <c r="M3313" t="s">
        <v>753</v>
      </c>
      <c r="S3313" s="9"/>
      <c r="T3313">
        <v>5</v>
      </c>
      <c r="U3313" s="208" t="s">
        <v>18177</v>
      </c>
      <c r="V3313" s="14">
        <v>0</v>
      </c>
      <c r="W3313" s="14">
        <v>1</v>
      </c>
      <c r="X3313" s="109" t="s">
        <v>270</v>
      </c>
      <c r="Y3313">
        <v>684</v>
      </c>
      <c r="Z3313" t="s">
        <v>271</v>
      </c>
      <c r="AA3313">
        <f t="shared" si="51"/>
        <v>1</v>
      </c>
    </row>
    <row r="3314" spans="1:27" x14ac:dyDescent="0.2">
      <c r="A3314">
        <v>6839</v>
      </c>
      <c r="B3314" s="1" t="s">
        <v>9480</v>
      </c>
      <c r="C3314" t="s">
        <v>1798</v>
      </c>
      <c r="D3314" s="9">
        <v>684</v>
      </c>
      <c r="E3314" s="9" t="s">
        <v>876</v>
      </c>
      <c r="F3314" s="9" t="s">
        <v>260</v>
      </c>
      <c r="G3314" s="10">
        <v>30</v>
      </c>
      <c r="H3314" s="10" t="s">
        <v>313</v>
      </c>
      <c r="I3314" s="10">
        <v>1946</v>
      </c>
      <c r="J3314" s="11" t="s">
        <v>8307</v>
      </c>
      <c r="K3314" s="12"/>
      <c r="L3314" s="13" t="s">
        <v>8311</v>
      </c>
      <c r="M3314" t="s">
        <v>753</v>
      </c>
      <c r="S3314" s="9"/>
      <c r="T3314">
        <v>5</v>
      </c>
      <c r="U3314" s="208" t="s">
        <v>18177</v>
      </c>
      <c r="V3314" s="14">
        <v>0</v>
      </c>
      <c r="W3314" s="14">
        <v>1</v>
      </c>
      <c r="X3314" s="109" t="s">
        <v>270</v>
      </c>
      <c r="Y3314">
        <v>684</v>
      </c>
      <c r="Z3314" t="s">
        <v>271</v>
      </c>
      <c r="AA3314">
        <f t="shared" si="51"/>
        <v>1</v>
      </c>
    </row>
    <row r="3315" spans="1:27" x14ac:dyDescent="0.2">
      <c r="A3315">
        <v>3926</v>
      </c>
      <c r="B3315" s="1" t="s">
        <v>8120</v>
      </c>
      <c r="C3315" t="s">
        <v>1027</v>
      </c>
      <c r="D3315" s="9">
        <v>110</v>
      </c>
      <c r="E3315" s="9" t="s">
        <v>876</v>
      </c>
      <c r="F3315" s="9" t="s">
        <v>1416</v>
      </c>
      <c r="G3315" s="10">
        <v>30</v>
      </c>
      <c r="H3315" s="10" t="s">
        <v>313</v>
      </c>
      <c r="I3315" s="10">
        <v>1946</v>
      </c>
      <c r="J3315" s="11" t="s">
        <v>8307</v>
      </c>
      <c r="K3315" s="12"/>
      <c r="L3315" s="13" t="s">
        <v>8311</v>
      </c>
      <c r="M3315" t="s">
        <v>753</v>
      </c>
      <c r="S3315" s="9"/>
      <c r="T3315">
        <v>5</v>
      </c>
      <c r="U3315" s="208" t="s">
        <v>18177</v>
      </c>
      <c r="V3315" s="14">
        <v>0</v>
      </c>
      <c r="W3315" s="14">
        <v>1</v>
      </c>
      <c r="X3315" s="109" t="s">
        <v>270</v>
      </c>
      <c r="Y3315">
        <v>110</v>
      </c>
      <c r="Z3315" t="s">
        <v>1419</v>
      </c>
      <c r="AA3315">
        <f t="shared" si="51"/>
        <v>1</v>
      </c>
    </row>
    <row r="3316" spans="1:27" x14ac:dyDescent="0.2">
      <c r="A3316">
        <v>4214</v>
      </c>
      <c r="B3316" s="1" t="s">
        <v>7901</v>
      </c>
      <c r="C3316" t="s">
        <v>1027</v>
      </c>
      <c r="D3316" s="9" t="s">
        <v>1232</v>
      </c>
      <c r="E3316" s="9" t="s">
        <v>876</v>
      </c>
      <c r="F3316" s="9" t="s">
        <v>1416</v>
      </c>
      <c r="G3316" s="10">
        <v>30</v>
      </c>
      <c r="H3316" s="10" t="s">
        <v>313</v>
      </c>
      <c r="I3316" s="10">
        <v>1946</v>
      </c>
      <c r="J3316" s="11" t="s">
        <v>8307</v>
      </c>
      <c r="K3316" s="12"/>
      <c r="L3316" s="13" t="s">
        <v>8311</v>
      </c>
      <c r="M3316" t="s">
        <v>753</v>
      </c>
      <c r="S3316" s="9"/>
      <c r="T3316">
        <v>5</v>
      </c>
      <c r="U3316" s="208" t="s">
        <v>18177</v>
      </c>
      <c r="V3316" s="14">
        <v>0</v>
      </c>
      <c r="W3316" s="14">
        <v>1</v>
      </c>
      <c r="X3316" s="109" t="e">
        <v>#N/A</v>
      </c>
      <c r="Y3316" t="s">
        <v>1232</v>
      </c>
      <c r="Z3316" t="s">
        <v>1419</v>
      </c>
      <c r="AA3316">
        <f t="shared" si="51"/>
        <v>1</v>
      </c>
    </row>
    <row r="3317" spans="1:27" x14ac:dyDescent="0.2">
      <c r="A3317">
        <v>4247</v>
      </c>
      <c r="B3317" s="1" t="s">
        <v>7902</v>
      </c>
      <c r="C3317" t="s">
        <v>1027</v>
      </c>
      <c r="D3317" s="9" t="s">
        <v>1232</v>
      </c>
      <c r="E3317" s="9" t="s">
        <v>876</v>
      </c>
      <c r="F3317" s="9" t="s">
        <v>1416</v>
      </c>
      <c r="G3317" s="10">
        <v>30</v>
      </c>
      <c r="H3317" s="10" t="s">
        <v>313</v>
      </c>
      <c r="I3317" s="10">
        <v>1946</v>
      </c>
      <c r="J3317" s="11" t="s">
        <v>8307</v>
      </c>
      <c r="K3317" s="12"/>
      <c r="L3317" s="13" t="s">
        <v>8311</v>
      </c>
      <c r="M3317" t="s">
        <v>753</v>
      </c>
      <c r="S3317" s="9"/>
      <c r="T3317">
        <v>5</v>
      </c>
      <c r="U3317" s="208" t="s">
        <v>18177</v>
      </c>
      <c r="V3317" s="14">
        <v>0</v>
      </c>
      <c r="W3317" s="14">
        <v>1</v>
      </c>
      <c r="X3317" s="109" t="e">
        <v>#N/A</v>
      </c>
      <c r="Y3317" t="s">
        <v>1232</v>
      </c>
      <c r="Z3317" t="s">
        <v>1419</v>
      </c>
      <c r="AA3317">
        <f t="shared" si="51"/>
        <v>1</v>
      </c>
    </row>
    <row r="3318" spans="1:27" x14ac:dyDescent="0.2">
      <c r="A3318">
        <v>635</v>
      </c>
      <c r="B3318" s="1" t="s">
        <v>8898</v>
      </c>
      <c r="C3318" t="s">
        <v>1027</v>
      </c>
      <c r="D3318" s="9" t="s">
        <v>9740</v>
      </c>
      <c r="E3318" s="9" t="s">
        <v>876</v>
      </c>
      <c r="F3318" s="9" t="s">
        <v>1416</v>
      </c>
      <c r="G3318" s="10">
        <v>30</v>
      </c>
      <c r="H3318" s="10" t="s">
        <v>313</v>
      </c>
      <c r="I3318" s="10">
        <v>1946</v>
      </c>
      <c r="J3318" s="11" t="s">
        <v>8307</v>
      </c>
      <c r="K3318" s="12"/>
      <c r="L3318" s="13" t="s">
        <v>9722</v>
      </c>
      <c r="M3318" t="s">
        <v>753</v>
      </c>
      <c r="S3318" s="9"/>
      <c r="T3318">
        <v>5</v>
      </c>
      <c r="U3318" s="208" t="s">
        <v>18177</v>
      </c>
      <c r="V3318" s="14">
        <v>0</v>
      </c>
      <c r="W3318" s="14">
        <v>1</v>
      </c>
      <c r="X3318" s="109" t="s">
        <v>270</v>
      </c>
      <c r="Y3318">
        <v>211</v>
      </c>
      <c r="Z3318" t="s">
        <v>1419</v>
      </c>
      <c r="AA3318">
        <f t="shared" si="51"/>
        <v>2</v>
      </c>
    </row>
    <row r="3319" spans="1:27" x14ac:dyDescent="0.2">
      <c r="A3319">
        <v>4256</v>
      </c>
      <c r="B3319" s="1" t="s">
        <v>7903</v>
      </c>
      <c r="C3319" t="s">
        <v>1027</v>
      </c>
      <c r="D3319" s="9" t="s">
        <v>1232</v>
      </c>
      <c r="E3319" s="9" t="s">
        <v>876</v>
      </c>
      <c r="F3319" s="9" t="s">
        <v>1416</v>
      </c>
      <c r="G3319" s="10">
        <v>30</v>
      </c>
      <c r="H3319" s="10" t="s">
        <v>313</v>
      </c>
      <c r="I3319" s="10">
        <v>1946</v>
      </c>
      <c r="J3319" s="11" t="s">
        <v>8307</v>
      </c>
      <c r="K3319" s="12"/>
      <c r="L3319" s="13" t="s">
        <v>8311</v>
      </c>
      <c r="M3319" t="s">
        <v>753</v>
      </c>
      <c r="S3319" s="9"/>
      <c r="T3319">
        <v>5</v>
      </c>
      <c r="U3319" s="208" t="s">
        <v>18177</v>
      </c>
      <c r="V3319" s="14">
        <v>0</v>
      </c>
      <c r="W3319" s="14">
        <v>1</v>
      </c>
      <c r="X3319" s="109" t="e">
        <v>#N/A</v>
      </c>
      <c r="Y3319" t="s">
        <v>1232</v>
      </c>
      <c r="Z3319" t="s">
        <v>1419</v>
      </c>
      <c r="AA3319">
        <f t="shared" si="51"/>
        <v>1</v>
      </c>
    </row>
    <row r="3320" spans="1:27" x14ac:dyDescent="0.2">
      <c r="A3320">
        <v>3598</v>
      </c>
      <c r="B3320" s="1" t="s">
        <v>8126</v>
      </c>
      <c r="C3320" t="s">
        <v>1027</v>
      </c>
      <c r="D3320" s="9">
        <v>84</v>
      </c>
      <c r="E3320" s="9" t="s">
        <v>876</v>
      </c>
      <c r="F3320" s="9" t="s">
        <v>1416</v>
      </c>
      <c r="G3320" s="10">
        <v>30</v>
      </c>
      <c r="H3320" s="10" t="s">
        <v>313</v>
      </c>
      <c r="I3320" s="10">
        <v>1946</v>
      </c>
      <c r="J3320" s="11" t="s">
        <v>8307</v>
      </c>
      <c r="K3320" s="12"/>
      <c r="L3320" s="13" t="s">
        <v>8311</v>
      </c>
      <c r="M3320" t="s">
        <v>753</v>
      </c>
      <c r="S3320" s="9"/>
      <c r="T3320">
        <v>5</v>
      </c>
      <c r="U3320" s="208" t="s">
        <v>18177</v>
      </c>
      <c r="V3320" s="14">
        <v>0</v>
      </c>
      <c r="W3320" s="14">
        <v>1</v>
      </c>
      <c r="X3320" s="109" t="s">
        <v>270</v>
      </c>
      <c r="Y3320">
        <v>84</v>
      </c>
      <c r="Z3320" t="s">
        <v>1419</v>
      </c>
      <c r="AA3320">
        <f t="shared" si="51"/>
        <v>1</v>
      </c>
    </row>
    <row r="3321" spans="1:27" x14ac:dyDescent="0.2">
      <c r="A3321">
        <v>4582</v>
      </c>
      <c r="B3321" s="1" t="s">
        <v>8121</v>
      </c>
      <c r="C3321" t="s">
        <v>1027</v>
      </c>
      <c r="D3321" s="9">
        <v>110</v>
      </c>
      <c r="E3321" s="9" t="s">
        <v>876</v>
      </c>
      <c r="F3321" s="9" t="s">
        <v>1416</v>
      </c>
      <c r="G3321" s="10">
        <v>30</v>
      </c>
      <c r="H3321" s="10" t="s">
        <v>313</v>
      </c>
      <c r="I3321" s="10">
        <v>1946</v>
      </c>
      <c r="J3321" s="11" t="s">
        <v>8307</v>
      </c>
      <c r="K3321" s="12"/>
      <c r="L3321" s="13" t="s">
        <v>8311</v>
      </c>
      <c r="M3321" t="s">
        <v>753</v>
      </c>
      <c r="S3321" s="9"/>
      <c r="T3321">
        <v>5</v>
      </c>
      <c r="U3321" s="208" t="s">
        <v>18177</v>
      </c>
      <c r="V3321" s="14">
        <v>0</v>
      </c>
      <c r="W3321" s="14">
        <v>1</v>
      </c>
      <c r="X3321" s="109" t="s">
        <v>270</v>
      </c>
      <c r="Y3321">
        <v>110</v>
      </c>
      <c r="Z3321" t="s">
        <v>1419</v>
      </c>
      <c r="AA3321">
        <f t="shared" si="51"/>
        <v>1</v>
      </c>
    </row>
    <row r="3322" spans="1:27" x14ac:dyDescent="0.2">
      <c r="A3322">
        <v>675</v>
      </c>
      <c r="B3322" s="1" t="s">
        <v>9550</v>
      </c>
      <c r="C3322" t="s">
        <v>1027</v>
      </c>
      <c r="D3322" s="9" t="s">
        <v>9551</v>
      </c>
      <c r="E3322" s="9" t="s">
        <v>876</v>
      </c>
      <c r="F3322" s="9" t="s">
        <v>1416</v>
      </c>
      <c r="G3322" s="10">
        <v>30</v>
      </c>
      <c r="H3322" s="10" t="s">
        <v>313</v>
      </c>
      <c r="I3322" s="10">
        <v>1946</v>
      </c>
      <c r="J3322" s="11" t="s">
        <v>8307</v>
      </c>
      <c r="K3322" s="12"/>
      <c r="L3322" s="13" t="s">
        <v>8314</v>
      </c>
      <c r="M3322" t="s">
        <v>753</v>
      </c>
      <c r="S3322" s="9"/>
      <c r="T3322">
        <v>5</v>
      </c>
      <c r="U3322" s="208" t="s">
        <v>18177</v>
      </c>
      <c r="V3322" s="14">
        <v>0</v>
      </c>
      <c r="W3322" s="14">
        <v>1</v>
      </c>
      <c r="X3322" s="109" t="s">
        <v>270</v>
      </c>
      <c r="Y3322">
        <v>211</v>
      </c>
      <c r="Z3322" t="s">
        <v>1419</v>
      </c>
      <c r="AA3322">
        <f t="shared" si="51"/>
        <v>3</v>
      </c>
    </row>
    <row r="3323" spans="1:27" x14ac:dyDescent="0.2">
      <c r="A3323">
        <v>4855</v>
      </c>
      <c r="B3323" s="1" t="s">
        <v>8122</v>
      </c>
      <c r="C3323" t="s">
        <v>1027</v>
      </c>
      <c r="D3323" s="9">
        <v>110</v>
      </c>
      <c r="E3323" s="9" t="s">
        <v>876</v>
      </c>
      <c r="F3323" s="9" t="s">
        <v>1416</v>
      </c>
      <c r="G3323" s="10">
        <v>30</v>
      </c>
      <c r="H3323" s="10" t="s">
        <v>313</v>
      </c>
      <c r="I3323" s="10">
        <v>1946</v>
      </c>
      <c r="J3323" s="11" t="s">
        <v>8307</v>
      </c>
      <c r="K3323" s="12"/>
      <c r="L3323" s="13" t="s">
        <v>8311</v>
      </c>
      <c r="M3323" t="s">
        <v>753</v>
      </c>
      <c r="S3323" s="9"/>
      <c r="T3323">
        <v>5</v>
      </c>
      <c r="U3323" s="208" t="s">
        <v>18177</v>
      </c>
      <c r="V3323" s="14">
        <v>0</v>
      </c>
      <c r="W3323" s="14">
        <v>1</v>
      </c>
      <c r="X3323" s="109" t="s">
        <v>270</v>
      </c>
      <c r="Y3323">
        <v>110</v>
      </c>
      <c r="Z3323" t="s">
        <v>1419</v>
      </c>
      <c r="AA3323">
        <f t="shared" si="51"/>
        <v>1</v>
      </c>
    </row>
    <row r="3324" spans="1:27" x14ac:dyDescent="0.2">
      <c r="A3324">
        <v>2822</v>
      </c>
      <c r="B3324" s="1" t="s">
        <v>8683</v>
      </c>
      <c r="C3324" t="s">
        <v>1027</v>
      </c>
      <c r="D3324" s="9">
        <v>211</v>
      </c>
      <c r="E3324" s="9" t="s">
        <v>876</v>
      </c>
      <c r="F3324" s="9" t="s">
        <v>1416</v>
      </c>
      <c r="G3324" s="10">
        <v>30</v>
      </c>
      <c r="H3324" s="10" t="s">
        <v>313</v>
      </c>
      <c r="I3324" s="10">
        <v>1946</v>
      </c>
      <c r="J3324" s="11" t="s">
        <v>8307</v>
      </c>
      <c r="K3324" s="12"/>
      <c r="L3324" s="13" t="s">
        <v>8314</v>
      </c>
      <c r="M3324" t="s">
        <v>753</v>
      </c>
      <c r="S3324" s="9"/>
      <c r="T3324">
        <v>5</v>
      </c>
      <c r="U3324" s="208" t="s">
        <v>18177</v>
      </c>
      <c r="V3324" s="14">
        <v>0</v>
      </c>
      <c r="W3324" s="14">
        <v>1</v>
      </c>
      <c r="X3324" s="109" t="s">
        <v>270</v>
      </c>
      <c r="Y3324">
        <v>211</v>
      </c>
      <c r="Z3324" t="s">
        <v>1419</v>
      </c>
      <c r="AA3324">
        <f t="shared" si="51"/>
        <v>1</v>
      </c>
    </row>
    <row r="3325" spans="1:27" x14ac:dyDescent="0.2">
      <c r="A3325">
        <v>4998</v>
      </c>
      <c r="B3325" s="1" t="s">
        <v>8127</v>
      </c>
      <c r="C3325" t="s">
        <v>1027</v>
      </c>
      <c r="D3325" s="9">
        <v>47</v>
      </c>
      <c r="E3325" s="9" t="s">
        <v>876</v>
      </c>
      <c r="F3325" s="9" t="s">
        <v>1416</v>
      </c>
      <c r="G3325" s="10">
        <v>30</v>
      </c>
      <c r="H3325" s="10" t="s">
        <v>313</v>
      </c>
      <c r="I3325" s="10">
        <v>1946</v>
      </c>
      <c r="J3325" s="11" t="s">
        <v>8307</v>
      </c>
      <c r="K3325" s="12"/>
      <c r="L3325" s="13" t="s">
        <v>8311</v>
      </c>
      <c r="M3325" t="s">
        <v>753</v>
      </c>
      <c r="S3325" s="9"/>
      <c r="T3325">
        <v>5</v>
      </c>
      <c r="U3325" s="208" t="s">
        <v>18177</v>
      </c>
      <c r="V3325" s="14">
        <v>0</v>
      </c>
      <c r="W3325" s="14">
        <v>1</v>
      </c>
      <c r="X3325" s="109" t="s">
        <v>270</v>
      </c>
      <c r="Y3325">
        <v>47</v>
      </c>
      <c r="Z3325" t="s">
        <v>1419</v>
      </c>
      <c r="AA3325">
        <f t="shared" si="51"/>
        <v>1</v>
      </c>
    </row>
    <row r="3326" spans="1:27" x14ac:dyDescent="0.2">
      <c r="A3326">
        <v>677</v>
      </c>
      <c r="B3326" s="1" t="s">
        <v>9723</v>
      </c>
      <c r="C3326" t="s">
        <v>1027</v>
      </c>
      <c r="D3326" s="9" t="s">
        <v>9740</v>
      </c>
      <c r="E3326" s="9" t="s">
        <v>876</v>
      </c>
      <c r="F3326" s="9" t="s">
        <v>1416</v>
      </c>
      <c r="G3326" s="10">
        <v>30</v>
      </c>
      <c r="H3326" s="10" t="s">
        <v>313</v>
      </c>
      <c r="I3326" s="10">
        <v>1946</v>
      </c>
      <c r="J3326" s="11" t="s">
        <v>8307</v>
      </c>
      <c r="K3326" s="12"/>
      <c r="L3326" s="13" t="s">
        <v>7897</v>
      </c>
      <c r="M3326" t="s">
        <v>753</v>
      </c>
      <c r="S3326" s="9"/>
      <c r="T3326">
        <v>5</v>
      </c>
      <c r="U3326" s="208" t="s">
        <v>18177</v>
      </c>
      <c r="V3326" s="14">
        <v>0</v>
      </c>
      <c r="W3326" s="14">
        <v>1</v>
      </c>
      <c r="X3326" s="109" t="s">
        <v>270</v>
      </c>
      <c r="Y3326">
        <v>211</v>
      </c>
      <c r="Z3326" t="s">
        <v>1419</v>
      </c>
      <c r="AA3326">
        <f t="shared" si="51"/>
        <v>2</v>
      </c>
    </row>
    <row r="3327" spans="1:27" x14ac:dyDescent="0.2">
      <c r="A3327">
        <v>3827</v>
      </c>
      <c r="B3327" s="1" t="s">
        <v>8939</v>
      </c>
      <c r="C3327" t="s">
        <v>1027</v>
      </c>
      <c r="D3327" s="9" t="s">
        <v>3992</v>
      </c>
      <c r="E3327" s="9" t="s">
        <v>876</v>
      </c>
      <c r="F3327" s="9" t="s">
        <v>532</v>
      </c>
      <c r="G3327" s="10">
        <v>30</v>
      </c>
      <c r="H3327" s="10" t="s">
        <v>313</v>
      </c>
      <c r="I3327" s="10">
        <v>1946</v>
      </c>
      <c r="J3327" s="11" t="s">
        <v>8307</v>
      </c>
      <c r="K3327" s="12"/>
      <c r="L3327" s="13" t="s">
        <v>8311</v>
      </c>
      <c r="M3327" t="s">
        <v>753</v>
      </c>
      <c r="S3327" s="9"/>
      <c r="T3327">
        <v>5</v>
      </c>
      <c r="U3327" s="208" t="s">
        <v>18177</v>
      </c>
      <c r="V3327" s="14">
        <v>0</v>
      </c>
      <c r="W3327" s="14">
        <v>1</v>
      </c>
      <c r="X3327" s="109" t="s">
        <v>294</v>
      </c>
      <c r="Y3327" t="s">
        <v>3992</v>
      </c>
      <c r="Z3327" t="s">
        <v>1419</v>
      </c>
      <c r="AA3327">
        <f t="shared" si="51"/>
        <v>1</v>
      </c>
    </row>
    <row r="3328" spans="1:27" x14ac:dyDescent="0.2">
      <c r="A3328">
        <v>723</v>
      </c>
      <c r="B3328" s="1" t="s">
        <v>7898</v>
      </c>
      <c r="C3328" t="s">
        <v>1027</v>
      </c>
      <c r="D3328" s="9" t="s">
        <v>9740</v>
      </c>
      <c r="E3328" s="9" t="s">
        <v>876</v>
      </c>
      <c r="F3328" s="9" t="s">
        <v>1416</v>
      </c>
      <c r="G3328" s="10">
        <v>30</v>
      </c>
      <c r="H3328" s="10" t="s">
        <v>313</v>
      </c>
      <c r="I3328" s="10">
        <v>1946</v>
      </c>
      <c r="J3328" s="11" t="s">
        <v>8307</v>
      </c>
      <c r="K3328" s="12"/>
      <c r="L3328" s="13" t="s">
        <v>8314</v>
      </c>
      <c r="M3328" t="s">
        <v>753</v>
      </c>
      <c r="S3328" s="9"/>
      <c r="T3328">
        <v>5</v>
      </c>
      <c r="U3328" s="208" t="s">
        <v>18177</v>
      </c>
      <c r="V3328" s="14">
        <v>0</v>
      </c>
      <c r="W3328" s="14">
        <v>1</v>
      </c>
      <c r="X3328" s="109" t="s">
        <v>270</v>
      </c>
      <c r="Y3328">
        <v>211</v>
      </c>
      <c r="Z3328" t="s">
        <v>1419</v>
      </c>
      <c r="AA3328">
        <f t="shared" si="51"/>
        <v>2</v>
      </c>
    </row>
    <row r="3329" spans="1:27" x14ac:dyDescent="0.2">
      <c r="A3329">
        <v>5061</v>
      </c>
      <c r="B3329" s="1" t="s">
        <v>8128</v>
      </c>
      <c r="C3329" t="s">
        <v>1027</v>
      </c>
      <c r="D3329" s="9">
        <v>47</v>
      </c>
      <c r="E3329" s="9" t="s">
        <v>876</v>
      </c>
      <c r="F3329" s="9" t="s">
        <v>1416</v>
      </c>
      <c r="G3329" s="10">
        <v>30</v>
      </c>
      <c r="H3329" s="10" t="s">
        <v>313</v>
      </c>
      <c r="I3329" s="10">
        <v>1946</v>
      </c>
      <c r="J3329" s="11" t="s">
        <v>8307</v>
      </c>
      <c r="K3329" s="12"/>
      <c r="L3329" s="13" t="s">
        <v>8311</v>
      </c>
      <c r="M3329" t="s">
        <v>753</v>
      </c>
      <c r="S3329" s="9"/>
      <c r="T3329">
        <v>5</v>
      </c>
      <c r="U3329" s="208" t="s">
        <v>18177</v>
      </c>
      <c r="V3329" s="14">
        <v>0</v>
      </c>
      <c r="W3329" s="14">
        <v>1</v>
      </c>
      <c r="X3329" s="109" t="s">
        <v>270</v>
      </c>
      <c r="Y3329">
        <v>47</v>
      </c>
      <c r="Z3329" t="s">
        <v>1419</v>
      </c>
      <c r="AA3329">
        <f t="shared" si="51"/>
        <v>1</v>
      </c>
    </row>
    <row r="3330" spans="1:27" x14ac:dyDescent="0.2">
      <c r="A3330">
        <v>1275</v>
      </c>
      <c r="B3330" s="1" t="s">
        <v>7899</v>
      </c>
      <c r="C3330" t="s">
        <v>1027</v>
      </c>
      <c r="D3330" s="9" t="s">
        <v>9740</v>
      </c>
      <c r="E3330" s="9" t="s">
        <v>876</v>
      </c>
      <c r="F3330" s="9" t="s">
        <v>1416</v>
      </c>
      <c r="G3330" s="10">
        <v>30</v>
      </c>
      <c r="H3330" s="10" t="s">
        <v>313</v>
      </c>
      <c r="I3330" s="10">
        <v>1946</v>
      </c>
      <c r="J3330" s="11" t="s">
        <v>8307</v>
      </c>
      <c r="K3330" s="12"/>
      <c r="L3330" s="13" t="s">
        <v>7900</v>
      </c>
      <c r="M3330" t="s">
        <v>753</v>
      </c>
      <c r="S3330" s="9"/>
      <c r="T3330">
        <v>5</v>
      </c>
      <c r="U3330" s="208" t="s">
        <v>18177</v>
      </c>
      <c r="V3330" s="14">
        <v>0</v>
      </c>
      <c r="W3330" s="14">
        <v>1</v>
      </c>
      <c r="X3330" s="109" t="s">
        <v>270</v>
      </c>
      <c r="Y3330">
        <v>211</v>
      </c>
      <c r="Z3330" t="s">
        <v>1419</v>
      </c>
      <c r="AA3330">
        <f t="shared" ref="AA3330:AA3393" si="52">LEN(D3330)-LEN(SUBSTITUTE(D3330,"/",""))+1</f>
        <v>2</v>
      </c>
    </row>
    <row r="3331" spans="1:27" x14ac:dyDescent="0.2">
      <c r="A3331">
        <v>5051</v>
      </c>
      <c r="B3331" s="1" t="s">
        <v>8684</v>
      </c>
      <c r="C3331" t="s">
        <v>1027</v>
      </c>
      <c r="D3331" s="9">
        <v>211</v>
      </c>
      <c r="E3331" s="9" t="s">
        <v>876</v>
      </c>
      <c r="F3331" s="9" t="s">
        <v>1416</v>
      </c>
      <c r="G3331" s="10">
        <v>30</v>
      </c>
      <c r="H3331" s="10" t="s">
        <v>313</v>
      </c>
      <c r="I3331" s="10">
        <v>1946</v>
      </c>
      <c r="J3331" s="11" t="s">
        <v>8307</v>
      </c>
      <c r="K3331" s="12"/>
      <c r="L3331" s="13" t="s">
        <v>8118</v>
      </c>
      <c r="M3331" t="s">
        <v>753</v>
      </c>
      <c r="S3331" s="9"/>
      <c r="T3331">
        <v>5</v>
      </c>
      <c r="U3331" s="208" t="s">
        <v>18177</v>
      </c>
      <c r="V3331" s="14">
        <v>0</v>
      </c>
      <c r="W3331" s="14">
        <v>1</v>
      </c>
      <c r="X3331" s="109" t="s">
        <v>270</v>
      </c>
      <c r="Y3331">
        <v>211</v>
      </c>
      <c r="Z3331" t="s">
        <v>1419</v>
      </c>
      <c r="AA3331">
        <f t="shared" si="52"/>
        <v>1</v>
      </c>
    </row>
    <row r="3332" spans="1:27" x14ac:dyDescent="0.2">
      <c r="A3332">
        <v>3841</v>
      </c>
      <c r="B3332" s="1" t="s">
        <v>8123</v>
      </c>
      <c r="C3332" t="s">
        <v>1027</v>
      </c>
      <c r="D3332" s="9">
        <v>110</v>
      </c>
      <c r="E3332" s="9" t="s">
        <v>876</v>
      </c>
      <c r="F3332" s="9" t="s">
        <v>1416</v>
      </c>
      <c r="G3332" s="10">
        <v>30</v>
      </c>
      <c r="H3332" s="10" t="s">
        <v>313</v>
      </c>
      <c r="I3332" s="10">
        <v>1946</v>
      </c>
      <c r="J3332" s="11" t="s">
        <v>8307</v>
      </c>
      <c r="K3332" s="12"/>
      <c r="L3332" s="13" t="s">
        <v>8311</v>
      </c>
      <c r="M3332" t="s">
        <v>753</v>
      </c>
      <c r="S3332" s="9"/>
      <c r="T3332">
        <v>5</v>
      </c>
      <c r="U3332" s="208" t="s">
        <v>18177</v>
      </c>
      <c r="V3332" s="14">
        <v>0</v>
      </c>
      <c r="W3332" s="14">
        <v>1</v>
      </c>
      <c r="X3332" s="109" t="s">
        <v>270</v>
      </c>
      <c r="Y3332">
        <v>110</v>
      </c>
      <c r="Z3332" t="s">
        <v>1419</v>
      </c>
      <c r="AA3332">
        <f t="shared" si="52"/>
        <v>1</v>
      </c>
    </row>
    <row r="3333" spans="1:27" x14ac:dyDescent="0.2">
      <c r="A3333">
        <v>6840</v>
      </c>
      <c r="B3333" s="1" t="s">
        <v>9481</v>
      </c>
      <c r="C3333" t="s">
        <v>1798</v>
      </c>
      <c r="D3333" s="9">
        <v>684</v>
      </c>
      <c r="E3333" s="9" t="s">
        <v>876</v>
      </c>
      <c r="F3333" s="9" t="s">
        <v>260</v>
      </c>
      <c r="G3333" s="10">
        <v>30</v>
      </c>
      <c r="H3333" s="10" t="s">
        <v>313</v>
      </c>
      <c r="I3333" s="10">
        <v>1946</v>
      </c>
      <c r="J3333" s="11" t="s">
        <v>8307</v>
      </c>
      <c r="K3333" s="12"/>
      <c r="L3333" s="13" t="s">
        <v>8311</v>
      </c>
      <c r="M3333" t="s">
        <v>753</v>
      </c>
      <c r="S3333" s="9"/>
      <c r="T3333">
        <v>5</v>
      </c>
      <c r="U3333" s="208" t="s">
        <v>18177</v>
      </c>
      <c r="V3333" s="14">
        <v>0</v>
      </c>
      <c r="W3333" s="14">
        <v>1</v>
      </c>
      <c r="X3333" s="109" t="s">
        <v>270</v>
      </c>
      <c r="Y3333">
        <v>684</v>
      </c>
      <c r="Z3333" t="s">
        <v>271</v>
      </c>
      <c r="AA3333">
        <f t="shared" si="52"/>
        <v>1</v>
      </c>
    </row>
    <row r="3334" spans="1:27" x14ac:dyDescent="0.2">
      <c r="A3334">
        <v>6851</v>
      </c>
      <c r="B3334" s="1" t="s">
        <v>9482</v>
      </c>
      <c r="C3334" t="s">
        <v>1798</v>
      </c>
      <c r="D3334" s="9">
        <v>684</v>
      </c>
      <c r="E3334" s="9" t="s">
        <v>876</v>
      </c>
      <c r="F3334" s="9" t="s">
        <v>260</v>
      </c>
      <c r="G3334" s="10">
        <v>30</v>
      </c>
      <c r="H3334" s="10" t="s">
        <v>313</v>
      </c>
      <c r="I3334" s="10">
        <v>1946</v>
      </c>
      <c r="J3334" s="11" t="s">
        <v>8307</v>
      </c>
      <c r="K3334" s="12"/>
      <c r="L3334" s="13" t="s">
        <v>8311</v>
      </c>
      <c r="M3334" t="s">
        <v>753</v>
      </c>
      <c r="S3334" s="9"/>
      <c r="T3334">
        <v>5</v>
      </c>
      <c r="U3334" s="208" t="s">
        <v>18177</v>
      </c>
      <c r="V3334" s="14">
        <v>0</v>
      </c>
      <c r="W3334" s="14">
        <v>1</v>
      </c>
      <c r="X3334" s="109" t="s">
        <v>270</v>
      </c>
      <c r="Y3334">
        <v>684</v>
      </c>
      <c r="Z3334" t="s">
        <v>271</v>
      </c>
      <c r="AA3334">
        <f t="shared" si="52"/>
        <v>1</v>
      </c>
    </row>
    <row r="3335" spans="1:27" x14ac:dyDescent="0.2">
      <c r="A3335">
        <v>4258</v>
      </c>
      <c r="B3335" s="1" t="s">
        <v>7904</v>
      </c>
      <c r="C3335" t="s">
        <v>1798</v>
      </c>
      <c r="D3335" s="9" t="s">
        <v>1232</v>
      </c>
      <c r="E3335" s="9" t="s">
        <v>876</v>
      </c>
      <c r="F3335" s="9" t="s">
        <v>260</v>
      </c>
      <c r="G3335" s="10">
        <v>30</v>
      </c>
      <c r="H3335" s="10" t="s">
        <v>313</v>
      </c>
      <c r="I3335" s="10">
        <v>1946</v>
      </c>
      <c r="J3335" s="11" t="s">
        <v>8307</v>
      </c>
      <c r="K3335" s="12"/>
      <c r="L3335" s="13" t="s">
        <v>8311</v>
      </c>
      <c r="M3335" t="s">
        <v>753</v>
      </c>
      <c r="S3335" s="9"/>
      <c r="T3335">
        <v>5</v>
      </c>
      <c r="U3335" s="208" t="s">
        <v>18177</v>
      </c>
      <c r="V3335" s="14">
        <v>0</v>
      </c>
      <c r="W3335" s="14">
        <v>1</v>
      </c>
      <c r="X3335" s="109" t="e">
        <v>#N/A</v>
      </c>
      <c r="Y3335" t="s">
        <v>1232</v>
      </c>
      <c r="Z3335" t="s">
        <v>271</v>
      </c>
      <c r="AA3335">
        <f t="shared" si="52"/>
        <v>1</v>
      </c>
    </row>
    <row r="3336" spans="1:27" x14ac:dyDescent="0.2">
      <c r="A3336">
        <v>6865</v>
      </c>
      <c r="B3336" s="1" t="s">
        <v>8941</v>
      </c>
      <c r="C3336" t="s">
        <v>1798</v>
      </c>
      <c r="D3336" s="9">
        <v>684</v>
      </c>
      <c r="E3336" s="9" t="s">
        <v>876</v>
      </c>
      <c r="F3336" s="9" t="s">
        <v>260</v>
      </c>
      <c r="G3336" s="10">
        <v>30</v>
      </c>
      <c r="H3336" s="10" t="s">
        <v>313</v>
      </c>
      <c r="I3336" s="10">
        <v>1946</v>
      </c>
      <c r="J3336" s="11" t="s">
        <v>8307</v>
      </c>
      <c r="K3336" s="12"/>
      <c r="L3336" s="13" t="s">
        <v>8311</v>
      </c>
      <c r="M3336" t="s">
        <v>753</v>
      </c>
      <c r="S3336" s="9"/>
      <c r="T3336">
        <v>5</v>
      </c>
      <c r="U3336" s="208" t="s">
        <v>18177</v>
      </c>
      <c r="V3336" s="14">
        <v>0</v>
      </c>
      <c r="W3336" s="14">
        <v>1</v>
      </c>
      <c r="X3336" s="109" t="s">
        <v>270</v>
      </c>
      <c r="Y3336">
        <v>684</v>
      </c>
      <c r="Z3336" t="s">
        <v>271</v>
      </c>
      <c r="AA3336">
        <f t="shared" si="52"/>
        <v>1</v>
      </c>
    </row>
    <row r="3337" spans="1:27" x14ac:dyDescent="0.2">
      <c r="A3337">
        <v>6871</v>
      </c>
      <c r="B3337" s="1" t="s">
        <v>8942</v>
      </c>
      <c r="C3337" t="s">
        <v>1798</v>
      </c>
      <c r="D3337" s="9">
        <v>684</v>
      </c>
      <c r="E3337" s="9" t="s">
        <v>876</v>
      </c>
      <c r="F3337" s="9" t="s">
        <v>260</v>
      </c>
      <c r="G3337" s="10">
        <v>30</v>
      </c>
      <c r="H3337" s="10" t="s">
        <v>313</v>
      </c>
      <c r="I3337" s="10">
        <v>1946</v>
      </c>
      <c r="J3337" s="11" t="s">
        <v>8307</v>
      </c>
      <c r="K3337" s="12"/>
      <c r="L3337" s="13" t="s">
        <v>8311</v>
      </c>
      <c r="M3337" t="s">
        <v>753</v>
      </c>
      <c r="S3337" s="9"/>
      <c r="T3337">
        <v>5</v>
      </c>
      <c r="U3337" s="208" t="s">
        <v>18177</v>
      </c>
      <c r="V3337" s="14">
        <v>0</v>
      </c>
      <c r="W3337" s="14">
        <v>1</v>
      </c>
      <c r="X3337" s="109" t="s">
        <v>270</v>
      </c>
      <c r="Y3337">
        <v>684</v>
      </c>
      <c r="Z3337" t="s">
        <v>271</v>
      </c>
      <c r="AA3337">
        <f t="shared" si="52"/>
        <v>1</v>
      </c>
    </row>
    <row r="3338" spans="1:27" x14ac:dyDescent="0.2">
      <c r="A3338">
        <v>6875</v>
      </c>
      <c r="B3338" s="1" t="s">
        <v>8943</v>
      </c>
      <c r="C3338" t="s">
        <v>6878</v>
      </c>
      <c r="D3338" s="9">
        <v>684</v>
      </c>
      <c r="E3338" s="9" t="s">
        <v>876</v>
      </c>
      <c r="F3338" s="9" t="s">
        <v>260</v>
      </c>
      <c r="G3338" s="10">
        <v>30</v>
      </c>
      <c r="H3338" s="10" t="s">
        <v>313</v>
      </c>
      <c r="I3338" s="10">
        <v>1946</v>
      </c>
      <c r="J3338" s="11" t="s">
        <v>8307</v>
      </c>
      <c r="K3338" s="12"/>
      <c r="L3338" s="13" t="s">
        <v>8311</v>
      </c>
      <c r="M3338" t="s">
        <v>753</v>
      </c>
      <c r="S3338" s="9"/>
      <c r="T3338">
        <v>5</v>
      </c>
      <c r="U3338" s="208" t="s">
        <v>18177</v>
      </c>
      <c r="V3338" s="14">
        <v>0</v>
      </c>
      <c r="W3338" s="14">
        <v>0</v>
      </c>
      <c r="X3338" s="109" t="s">
        <v>270</v>
      </c>
      <c r="Y3338">
        <v>684</v>
      </c>
      <c r="Z3338" t="s">
        <v>271</v>
      </c>
      <c r="AA3338">
        <f t="shared" si="52"/>
        <v>1</v>
      </c>
    </row>
    <row r="3339" spans="1:27" x14ac:dyDescent="0.2">
      <c r="A3339">
        <v>6901</v>
      </c>
      <c r="B3339" s="1" t="s">
        <v>8944</v>
      </c>
      <c r="C3339" t="s">
        <v>6878</v>
      </c>
      <c r="D3339" s="9">
        <v>684</v>
      </c>
      <c r="E3339" s="9" t="s">
        <v>876</v>
      </c>
      <c r="F3339" s="9" t="s">
        <v>260</v>
      </c>
      <c r="G3339" s="10">
        <v>30</v>
      </c>
      <c r="H3339" s="10" t="s">
        <v>313</v>
      </c>
      <c r="I3339" s="10">
        <v>1946</v>
      </c>
      <c r="J3339" s="11" t="s">
        <v>8307</v>
      </c>
      <c r="K3339" s="12"/>
      <c r="L3339" s="13" t="s">
        <v>8311</v>
      </c>
      <c r="M3339" t="s">
        <v>753</v>
      </c>
      <c r="S3339" s="9"/>
      <c r="T3339">
        <v>5</v>
      </c>
      <c r="U3339" s="208" t="s">
        <v>18177</v>
      </c>
      <c r="V3339" s="14">
        <v>0</v>
      </c>
      <c r="W3339" s="14">
        <v>0</v>
      </c>
      <c r="X3339" s="109" t="s">
        <v>270</v>
      </c>
      <c r="Y3339">
        <v>684</v>
      </c>
      <c r="Z3339" t="s">
        <v>271</v>
      </c>
      <c r="AA3339">
        <f t="shared" si="52"/>
        <v>1</v>
      </c>
    </row>
    <row r="3340" spans="1:27" x14ac:dyDescent="0.2">
      <c r="A3340">
        <v>6904</v>
      </c>
      <c r="B3340" s="1" t="s">
        <v>8945</v>
      </c>
      <c r="C3340" t="s">
        <v>6878</v>
      </c>
      <c r="D3340" s="9">
        <v>684</v>
      </c>
      <c r="E3340" s="9" t="s">
        <v>876</v>
      </c>
      <c r="F3340" s="9" t="s">
        <v>260</v>
      </c>
      <c r="G3340" s="10">
        <v>30</v>
      </c>
      <c r="H3340" s="10" t="s">
        <v>313</v>
      </c>
      <c r="I3340" s="10">
        <v>1946</v>
      </c>
      <c r="J3340" s="11" t="s">
        <v>8307</v>
      </c>
      <c r="K3340" s="12"/>
      <c r="L3340" s="13" t="s">
        <v>8106</v>
      </c>
      <c r="M3340" t="s">
        <v>753</v>
      </c>
      <c r="S3340" s="9"/>
      <c r="T3340">
        <v>5</v>
      </c>
      <c r="U3340" s="208" t="s">
        <v>18177</v>
      </c>
      <c r="V3340" s="14">
        <v>0</v>
      </c>
      <c r="W3340" s="14">
        <v>0</v>
      </c>
      <c r="X3340" s="109" t="s">
        <v>270</v>
      </c>
      <c r="Y3340">
        <v>684</v>
      </c>
      <c r="Z3340" t="s">
        <v>271</v>
      </c>
      <c r="AA3340">
        <f t="shared" si="52"/>
        <v>1</v>
      </c>
    </row>
    <row r="3341" spans="1:27" x14ac:dyDescent="0.2">
      <c r="A3341">
        <v>6907</v>
      </c>
      <c r="B3341" s="1" t="s">
        <v>9357</v>
      </c>
      <c r="C3341" t="s">
        <v>6878</v>
      </c>
      <c r="D3341" s="9">
        <v>684</v>
      </c>
      <c r="E3341" s="9" t="s">
        <v>876</v>
      </c>
      <c r="F3341" s="9" t="s">
        <v>260</v>
      </c>
      <c r="G3341" s="10">
        <v>30</v>
      </c>
      <c r="H3341" s="10" t="s">
        <v>313</v>
      </c>
      <c r="I3341" s="10">
        <v>1946</v>
      </c>
      <c r="J3341" s="11" t="s">
        <v>8307</v>
      </c>
      <c r="K3341" s="12"/>
      <c r="L3341" s="13" t="s">
        <v>8311</v>
      </c>
      <c r="M3341" t="s">
        <v>753</v>
      </c>
      <c r="S3341" s="9"/>
      <c r="T3341">
        <v>5</v>
      </c>
      <c r="U3341" s="208" t="s">
        <v>18177</v>
      </c>
      <c r="V3341" s="14">
        <v>0</v>
      </c>
      <c r="W3341" s="14">
        <v>0</v>
      </c>
      <c r="X3341" s="109" t="s">
        <v>270</v>
      </c>
      <c r="Y3341">
        <v>684</v>
      </c>
      <c r="Z3341" t="s">
        <v>271</v>
      </c>
      <c r="AA3341">
        <f t="shared" si="52"/>
        <v>1</v>
      </c>
    </row>
    <row r="3342" spans="1:27" x14ac:dyDescent="0.2">
      <c r="A3342">
        <v>7355</v>
      </c>
      <c r="B3342" s="1" t="s">
        <v>8316</v>
      </c>
      <c r="C3342" t="s">
        <v>2040</v>
      </c>
      <c r="D3342" s="9" t="s">
        <v>622</v>
      </c>
      <c r="E3342" s="9" t="s">
        <v>259</v>
      </c>
      <c r="F3342" s="9" t="s">
        <v>721</v>
      </c>
      <c r="G3342" s="10">
        <v>30</v>
      </c>
      <c r="H3342" s="10" t="s">
        <v>313</v>
      </c>
      <c r="I3342" s="10">
        <v>1946</v>
      </c>
      <c r="J3342" s="11" t="s">
        <v>8307</v>
      </c>
      <c r="K3342" s="12"/>
      <c r="L3342" s="13" t="s">
        <v>8311</v>
      </c>
      <c r="M3342" t="s">
        <v>753</v>
      </c>
      <c r="S3342" s="9"/>
      <c r="T3342">
        <v>5</v>
      </c>
      <c r="U3342" s="208" t="s">
        <v>18177</v>
      </c>
      <c r="V3342" s="14">
        <v>0</v>
      </c>
      <c r="W3342" s="14">
        <v>1</v>
      </c>
      <c r="X3342" s="109" t="s">
        <v>270</v>
      </c>
      <c r="Y3342">
        <v>139</v>
      </c>
      <c r="Z3342" t="s">
        <v>271</v>
      </c>
      <c r="AA3342">
        <f t="shared" si="52"/>
        <v>2</v>
      </c>
    </row>
    <row r="3343" spans="1:27" x14ac:dyDescent="0.2">
      <c r="A3343">
        <v>2803</v>
      </c>
      <c r="B3343" s="1" t="s">
        <v>8124</v>
      </c>
      <c r="C3343" t="s">
        <v>2534</v>
      </c>
      <c r="D3343" s="9">
        <v>89</v>
      </c>
      <c r="E3343" s="9"/>
      <c r="F3343" s="9"/>
      <c r="G3343" s="10">
        <v>30</v>
      </c>
      <c r="H3343" s="10" t="s">
        <v>313</v>
      </c>
      <c r="I3343" s="10">
        <v>1946</v>
      </c>
      <c r="J3343" s="11" t="s">
        <v>8307</v>
      </c>
      <c r="K3343" s="12"/>
      <c r="L3343" s="13" t="s">
        <v>8311</v>
      </c>
      <c r="M3343" t="s">
        <v>753</v>
      </c>
      <c r="S3343" s="9"/>
      <c r="T3343">
        <v>5</v>
      </c>
      <c r="U3343" s="208" t="s">
        <v>18177</v>
      </c>
      <c r="V3343" s="14">
        <v>0</v>
      </c>
      <c r="W3343" s="14">
        <v>1</v>
      </c>
      <c r="X3343" s="109" t="s">
        <v>270</v>
      </c>
      <c r="Y3343">
        <v>89</v>
      </c>
      <c r="Z3343" t="s">
        <v>271</v>
      </c>
      <c r="AA3343">
        <f t="shared" si="52"/>
        <v>1</v>
      </c>
    </row>
    <row r="3344" spans="1:27" x14ac:dyDescent="0.2">
      <c r="A3344">
        <v>4263</v>
      </c>
      <c r="B3344" s="1" t="s">
        <v>7905</v>
      </c>
      <c r="C3344" t="s">
        <v>2534</v>
      </c>
      <c r="D3344" s="9" t="s">
        <v>1232</v>
      </c>
      <c r="E3344" s="9" t="s">
        <v>876</v>
      </c>
      <c r="F3344" s="9" t="s">
        <v>312</v>
      </c>
      <c r="G3344" s="10">
        <v>30</v>
      </c>
      <c r="H3344" s="10" t="s">
        <v>313</v>
      </c>
      <c r="I3344" s="10">
        <v>1946</v>
      </c>
      <c r="J3344" s="11" t="s">
        <v>8307</v>
      </c>
      <c r="K3344" s="12"/>
      <c r="L3344" s="13" t="s">
        <v>8311</v>
      </c>
      <c r="M3344" t="s">
        <v>753</v>
      </c>
      <c r="S3344" s="9"/>
      <c r="T3344">
        <v>5</v>
      </c>
      <c r="U3344" s="208" t="s">
        <v>18177</v>
      </c>
      <c r="V3344" s="14">
        <v>0</v>
      </c>
      <c r="W3344" s="14">
        <v>1</v>
      </c>
      <c r="X3344" s="109" t="e">
        <v>#N/A</v>
      </c>
      <c r="Y3344" t="s">
        <v>1232</v>
      </c>
      <c r="Z3344" t="s">
        <v>271</v>
      </c>
      <c r="AA3344">
        <f t="shared" si="52"/>
        <v>1</v>
      </c>
    </row>
    <row r="3345" spans="1:27" x14ac:dyDescent="0.2">
      <c r="A3345">
        <v>3906</v>
      </c>
      <c r="B3345" s="1" t="s">
        <v>8125</v>
      </c>
      <c r="C3345" t="s">
        <v>2534</v>
      </c>
      <c r="D3345" s="9">
        <v>89</v>
      </c>
      <c r="E3345" s="9"/>
      <c r="F3345" s="9"/>
      <c r="G3345" s="10">
        <v>30</v>
      </c>
      <c r="H3345" s="10" t="s">
        <v>313</v>
      </c>
      <c r="I3345" s="10">
        <v>1946</v>
      </c>
      <c r="J3345" s="11" t="s">
        <v>8307</v>
      </c>
      <c r="K3345" s="12"/>
      <c r="L3345" s="13" t="s">
        <v>8311</v>
      </c>
      <c r="M3345" t="s">
        <v>753</v>
      </c>
      <c r="S3345" s="9"/>
      <c r="T3345">
        <v>5</v>
      </c>
      <c r="U3345" s="208" t="s">
        <v>18177</v>
      </c>
      <c r="V3345" s="14">
        <v>0</v>
      </c>
      <c r="W3345" s="14">
        <v>1</v>
      </c>
      <c r="X3345" s="109" t="s">
        <v>270</v>
      </c>
      <c r="Y3345">
        <v>89</v>
      </c>
      <c r="Z3345" t="s">
        <v>271</v>
      </c>
      <c r="AA3345">
        <f t="shared" si="52"/>
        <v>1</v>
      </c>
    </row>
    <row r="3346" spans="1:27" x14ac:dyDescent="0.2">
      <c r="A3346">
        <v>4269</v>
      </c>
      <c r="B3346" s="1" t="s">
        <v>7906</v>
      </c>
      <c r="C3346" t="s">
        <v>2534</v>
      </c>
      <c r="D3346" s="9" t="s">
        <v>1232</v>
      </c>
      <c r="E3346" s="9" t="s">
        <v>876</v>
      </c>
      <c r="F3346" s="9" t="s">
        <v>312</v>
      </c>
      <c r="G3346" s="10">
        <v>30</v>
      </c>
      <c r="H3346" s="10" t="s">
        <v>313</v>
      </c>
      <c r="I3346" s="10">
        <v>1946</v>
      </c>
      <c r="J3346" s="11" t="s">
        <v>8307</v>
      </c>
      <c r="K3346" s="12"/>
      <c r="L3346" s="13" t="s">
        <v>8311</v>
      </c>
      <c r="M3346" t="s">
        <v>753</v>
      </c>
      <c r="S3346" s="9"/>
      <c r="T3346">
        <v>5</v>
      </c>
      <c r="U3346" s="208" t="s">
        <v>18177</v>
      </c>
      <c r="V3346" s="14">
        <v>0</v>
      </c>
      <c r="W3346" s="14">
        <v>1</v>
      </c>
      <c r="X3346" s="109" t="e">
        <v>#N/A</v>
      </c>
      <c r="Y3346" t="s">
        <v>1232</v>
      </c>
      <c r="Z3346" t="s">
        <v>271</v>
      </c>
      <c r="AA3346">
        <f t="shared" si="52"/>
        <v>1</v>
      </c>
    </row>
    <row r="3347" spans="1:27" x14ac:dyDescent="0.2">
      <c r="A3347">
        <v>4271</v>
      </c>
      <c r="B3347" s="1" t="s">
        <v>7907</v>
      </c>
      <c r="C3347" t="s">
        <v>2534</v>
      </c>
      <c r="D3347" s="9" t="s">
        <v>1232</v>
      </c>
      <c r="E3347" s="9" t="s">
        <v>876</v>
      </c>
      <c r="F3347" s="9" t="s">
        <v>312</v>
      </c>
      <c r="G3347" s="10">
        <v>30</v>
      </c>
      <c r="H3347" s="10" t="s">
        <v>313</v>
      </c>
      <c r="I3347" s="10">
        <v>1946</v>
      </c>
      <c r="J3347" s="11" t="s">
        <v>8307</v>
      </c>
      <c r="K3347" s="12"/>
      <c r="L3347" s="13" t="s">
        <v>8311</v>
      </c>
      <c r="M3347" t="s">
        <v>753</v>
      </c>
      <c r="S3347" s="9"/>
      <c r="T3347">
        <v>5</v>
      </c>
      <c r="U3347" s="208" t="s">
        <v>18177</v>
      </c>
      <c r="V3347" s="14">
        <v>0</v>
      </c>
      <c r="W3347" s="14">
        <v>1</v>
      </c>
      <c r="X3347" s="109" t="e">
        <v>#N/A</v>
      </c>
      <c r="Y3347" t="s">
        <v>1232</v>
      </c>
      <c r="Z3347" t="s">
        <v>271</v>
      </c>
      <c r="AA3347">
        <f t="shared" si="52"/>
        <v>1</v>
      </c>
    </row>
    <row r="3348" spans="1:27" x14ac:dyDescent="0.2">
      <c r="A3348">
        <v>4299</v>
      </c>
      <c r="B3348" s="1" t="s">
        <v>7908</v>
      </c>
      <c r="C3348" t="s">
        <v>2534</v>
      </c>
      <c r="D3348" s="9" t="s">
        <v>1232</v>
      </c>
      <c r="E3348" s="9" t="s">
        <v>876</v>
      </c>
      <c r="F3348" s="9" t="s">
        <v>312</v>
      </c>
      <c r="G3348" s="10">
        <v>30</v>
      </c>
      <c r="H3348" s="10" t="s">
        <v>313</v>
      </c>
      <c r="I3348" s="10">
        <v>1946</v>
      </c>
      <c r="J3348" s="11" t="s">
        <v>8307</v>
      </c>
      <c r="K3348" s="12"/>
      <c r="L3348" s="13" t="s">
        <v>8311</v>
      </c>
      <c r="M3348" t="s">
        <v>753</v>
      </c>
      <c r="S3348" s="9"/>
      <c r="T3348">
        <v>5</v>
      </c>
      <c r="U3348" s="208" t="s">
        <v>18177</v>
      </c>
      <c r="V3348" s="14">
        <v>0</v>
      </c>
      <c r="W3348" s="14">
        <v>1</v>
      </c>
      <c r="X3348" s="109" t="e">
        <v>#N/A</v>
      </c>
      <c r="Y3348" t="s">
        <v>1232</v>
      </c>
      <c r="Z3348" t="s">
        <v>271</v>
      </c>
      <c r="AA3348">
        <f t="shared" si="52"/>
        <v>1</v>
      </c>
    </row>
    <row r="3349" spans="1:27" x14ac:dyDescent="0.2">
      <c r="A3349">
        <v>4306</v>
      </c>
      <c r="B3349" s="1" t="s">
        <v>7909</v>
      </c>
      <c r="C3349" t="s">
        <v>1027</v>
      </c>
      <c r="D3349" s="9" t="s">
        <v>1232</v>
      </c>
      <c r="E3349" s="9" t="s">
        <v>876</v>
      </c>
      <c r="F3349" s="9" t="s">
        <v>1416</v>
      </c>
      <c r="G3349" s="10">
        <v>30</v>
      </c>
      <c r="H3349" s="10" t="s">
        <v>313</v>
      </c>
      <c r="I3349" s="10">
        <v>1946</v>
      </c>
      <c r="J3349" s="11" t="s">
        <v>8307</v>
      </c>
      <c r="K3349" s="12"/>
      <c r="L3349" s="13" t="s">
        <v>8311</v>
      </c>
      <c r="M3349" t="s">
        <v>753</v>
      </c>
      <c r="S3349" s="9"/>
      <c r="T3349">
        <v>5</v>
      </c>
      <c r="U3349" s="208" t="s">
        <v>18177</v>
      </c>
      <c r="V3349" s="14">
        <v>0</v>
      </c>
      <c r="W3349" s="14">
        <v>0</v>
      </c>
      <c r="X3349" s="109" t="e">
        <v>#N/A</v>
      </c>
      <c r="Y3349" t="s">
        <v>1232</v>
      </c>
      <c r="Z3349" t="s">
        <v>271</v>
      </c>
      <c r="AA3349">
        <f t="shared" si="52"/>
        <v>1</v>
      </c>
    </row>
    <row r="3350" spans="1:27" x14ac:dyDescent="0.2">
      <c r="A3350">
        <v>7447</v>
      </c>
      <c r="B3350" s="1" t="s">
        <v>8940</v>
      </c>
      <c r="C3350" t="s">
        <v>503</v>
      </c>
      <c r="D3350" s="9" t="s">
        <v>1242</v>
      </c>
      <c r="E3350" s="9" t="s">
        <v>259</v>
      </c>
      <c r="F3350" s="9" t="s">
        <v>532</v>
      </c>
      <c r="G3350" s="10">
        <v>30</v>
      </c>
      <c r="H3350" s="10" t="s">
        <v>313</v>
      </c>
      <c r="I3350" s="10">
        <v>1946</v>
      </c>
      <c r="J3350" s="11" t="s">
        <v>8307</v>
      </c>
      <c r="K3350" s="12"/>
      <c r="L3350" s="13" t="s">
        <v>9477</v>
      </c>
      <c r="M3350" t="s">
        <v>753</v>
      </c>
      <c r="S3350" s="9"/>
      <c r="T3350">
        <v>5</v>
      </c>
      <c r="U3350" s="208" t="s">
        <v>18177</v>
      </c>
      <c r="V3350" s="14">
        <v>0</v>
      </c>
      <c r="W3350" s="14">
        <v>0</v>
      </c>
      <c r="X3350" s="109" t="s">
        <v>294</v>
      </c>
      <c r="Y3350" t="s">
        <v>1242</v>
      </c>
      <c r="Z3350" t="s">
        <v>505</v>
      </c>
      <c r="AA3350">
        <f t="shared" si="52"/>
        <v>1</v>
      </c>
    </row>
    <row r="3351" spans="1:27" x14ac:dyDescent="0.2">
      <c r="A3351">
        <v>7550</v>
      </c>
      <c r="B3351" s="1" t="s">
        <v>8133</v>
      </c>
      <c r="C3351" t="s">
        <v>2040</v>
      </c>
      <c r="D3351" s="9" t="s">
        <v>8134</v>
      </c>
      <c r="E3351" s="9"/>
      <c r="F3351" s="9"/>
      <c r="G3351" s="10">
        <v>31</v>
      </c>
      <c r="H3351" s="10" t="s">
        <v>313</v>
      </c>
      <c r="I3351" s="10">
        <v>1946</v>
      </c>
      <c r="J3351" s="11" t="s">
        <v>8131</v>
      </c>
      <c r="K3351" s="12" t="s">
        <v>237</v>
      </c>
      <c r="L3351" s="13" t="s">
        <v>8135</v>
      </c>
      <c r="M3351" t="s">
        <v>290</v>
      </c>
      <c r="N3351" t="s">
        <v>291</v>
      </c>
      <c r="O3351" t="s">
        <v>320</v>
      </c>
      <c r="S3351" s="9"/>
      <c r="T3351">
        <v>5</v>
      </c>
      <c r="U3351" s="208" t="s">
        <v>18177</v>
      </c>
      <c r="V3351" s="14">
        <v>0</v>
      </c>
      <c r="W3351" s="14">
        <v>0</v>
      </c>
      <c r="X3351" s="109" t="s">
        <v>270</v>
      </c>
      <c r="Y3351">
        <v>14</v>
      </c>
      <c r="Z3351" t="s">
        <v>3085</v>
      </c>
      <c r="AA3351">
        <f t="shared" si="52"/>
        <v>3</v>
      </c>
    </row>
    <row r="3352" spans="1:27" x14ac:dyDescent="0.2">
      <c r="A3352">
        <v>1822</v>
      </c>
      <c r="B3352" s="1" t="s">
        <v>8129</v>
      </c>
      <c r="C3352" t="s">
        <v>657</v>
      </c>
      <c r="D3352" s="9" t="s">
        <v>8130</v>
      </c>
      <c r="E3352" s="9"/>
      <c r="F3352" s="9"/>
      <c r="G3352" s="10">
        <v>31</v>
      </c>
      <c r="H3352" s="10" t="s">
        <v>313</v>
      </c>
      <c r="I3352" s="10">
        <v>1946</v>
      </c>
      <c r="J3352" s="11" t="s">
        <v>8131</v>
      </c>
      <c r="K3352" s="12"/>
      <c r="L3352" s="13" t="s">
        <v>8132</v>
      </c>
      <c r="M3352" t="s">
        <v>753</v>
      </c>
      <c r="S3352" s="9"/>
      <c r="T3352">
        <v>5</v>
      </c>
      <c r="U3352" s="208" t="s">
        <v>18177</v>
      </c>
      <c r="V3352" s="14">
        <v>0</v>
      </c>
      <c r="W3352" s="14">
        <v>1</v>
      </c>
      <c r="X3352" s="109" t="s">
        <v>294</v>
      </c>
      <c r="Y3352" t="s">
        <v>1249</v>
      </c>
      <c r="Z3352" t="s">
        <v>271</v>
      </c>
      <c r="AA3352">
        <f t="shared" si="52"/>
        <v>4</v>
      </c>
    </row>
    <row r="3353" spans="1:27" x14ac:dyDescent="0.2">
      <c r="A3353">
        <v>158</v>
      </c>
      <c r="B3353" s="1" t="s">
        <v>8136</v>
      </c>
      <c r="C3353" t="s">
        <v>1523</v>
      </c>
      <c r="D3353" s="9" t="s">
        <v>8137</v>
      </c>
      <c r="E3353" s="9"/>
      <c r="F3353" s="9"/>
      <c r="G3353" s="10">
        <v>2</v>
      </c>
      <c r="H3353" s="10" t="s">
        <v>330</v>
      </c>
      <c r="I3353" s="10">
        <v>1946</v>
      </c>
      <c r="J3353" s="11" t="s">
        <v>8138</v>
      </c>
      <c r="K3353" s="12"/>
      <c r="L3353" s="13" t="s">
        <v>8139</v>
      </c>
      <c r="M3353" t="s">
        <v>334</v>
      </c>
      <c r="S3353" s="9"/>
      <c r="T3353">
        <v>6</v>
      </c>
      <c r="U3353" s="208" t="s">
        <v>18178</v>
      </c>
      <c r="V3353" s="14">
        <v>0</v>
      </c>
      <c r="W3353" s="14">
        <v>1</v>
      </c>
      <c r="X3353" s="109" t="e">
        <v>#N/A</v>
      </c>
      <c r="Y3353" t="s">
        <v>1888</v>
      </c>
      <c r="Z3353" t="s">
        <v>505</v>
      </c>
      <c r="AA3353">
        <f t="shared" si="52"/>
        <v>6</v>
      </c>
    </row>
    <row r="3354" spans="1:27" x14ac:dyDescent="0.2">
      <c r="A3354">
        <v>116</v>
      </c>
      <c r="B3354" s="1" t="s">
        <v>8140</v>
      </c>
      <c r="C3354" t="s">
        <v>284</v>
      </c>
      <c r="D3354" s="9" t="s">
        <v>8141</v>
      </c>
      <c r="E3354" s="9"/>
      <c r="F3354" s="9" t="s">
        <v>532</v>
      </c>
      <c r="G3354" s="10">
        <v>4</v>
      </c>
      <c r="H3354" s="10" t="s">
        <v>330</v>
      </c>
      <c r="I3354" s="10">
        <v>1946</v>
      </c>
      <c r="J3354" s="11" t="s">
        <v>8142</v>
      </c>
      <c r="K3354" s="12"/>
      <c r="L3354" s="13" t="s">
        <v>8143</v>
      </c>
      <c r="M3354" t="s">
        <v>753</v>
      </c>
      <c r="S3354" s="9"/>
      <c r="T3354">
        <v>6</v>
      </c>
      <c r="U3354" s="208" t="s">
        <v>18178</v>
      </c>
      <c r="V3354" s="14">
        <v>0</v>
      </c>
      <c r="W3354" s="14">
        <v>1</v>
      </c>
      <c r="X3354" s="109" t="s">
        <v>294</v>
      </c>
      <c r="Y3354" t="s">
        <v>3625</v>
      </c>
      <c r="Z3354" t="s">
        <v>271</v>
      </c>
      <c r="AA3354">
        <f t="shared" si="52"/>
        <v>7</v>
      </c>
    </row>
    <row r="3355" spans="1:27" x14ac:dyDescent="0.2">
      <c r="A3355">
        <v>2606</v>
      </c>
      <c r="B3355" s="1" t="s">
        <v>8146</v>
      </c>
      <c r="C3355" t="s">
        <v>284</v>
      </c>
      <c r="D3355" s="9" t="s">
        <v>8885</v>
      </c>
      <c r="E3355" s="9"/>
      <c r="F3355" s="9" t="s">
        <v>532</v>
      </c>
      <c r="G3355" s="10">
        <v>4</v>
      </c>
      <c r="H3355" s="10" t="s">
        <v>330</v>
      </c>
      <c r="I3355" s="10">
        <v>1946</v>
      </c>
      <c r="J3355" s="11" t="s">
        <v>8142</v>
      </c>
      <c r="K3355" s="12"/>
      <c r="L3355" s="13" t="s">
        <v>8143</v>
      </c>
      <c r="M3355" t="s">
        <v>753</v>
      </c>
      <c r="S3355" s="9"/>
      <c r="T3355">
        <v>6</v>
      </c>
      <c r="U3355" s="208" t="s">
        <v>18178</v>
      </c>
      <c r="V3355" s="14">
        <v>0</v>
      </c>
      <c r="W3355" s="14">
        <v>1</v>
      </c>
      <c r="X3355" s="109" t="s">
        <v>294</v>
      </c>
      <c r="Y3355" t="s">
        <v>3625</v>
      </c>
      <c r="Z3355" t="s">
        <v>271</v>
      </c>
      <c r="AA3355">
        <f t="shared" si="52"/>
        <v>3</v>
      </c>
    </row>
    <row r="3356" spans="1:27" x14ac:dyDescent="0.2">
      <c r="A3356">
        <v>2344</v>
      </c>
      <c r="B3356" s="1" t="s">
        <v>8144</v>
      </c>
      <c r="C3356" t="s">
        <v>284</v>
      </c>
      <c r="D3356" s="9" t="s">
        <v>8145</v>
      </c>
      <c r="E3356" s="9"/>
      <c r="F3356" s="9" t="s">
        <v>532</v>
      </c>
      <c r="G3356" s="10">
        <v>4</v>
      </c>
      <c r="H3356" s="10" t="s">
        <v>330</v>
      </c>
      <c r="I3356" s="10">
        <v>1946</v>
      </c>
      <c r="J3356" s="11" t="s">
        <v>8142</v>
      </c>
      <c r="K3356" s="12"/>
      <c r="L3356" s="13" t="s">
        <v>8143</v>
      </c>
      <c r="M3356" t="s">
        <v>753</v>
      </c>
      <c r="S3356" s="9"/>
      <c r="T3356">
        <v>6</v>
      </c>
      <c r="U3356" s="208" t="s">
        <v>18178</v>
      </c>
      <c r="V3356" s="14">
        <v>0</v>
      </c>
      <c r="W3356" s="14">
        <v>1</v>
      </c>
      <c r="X3356" s="109" t="s">
        <v>294</v>
      </c>
      <c r="Y3356" t="s">
        <v>3625</v>
      </c>
      <c r="Z3356" t="s">
        <v>505</v>
      </c>
      <c r="AA3356">
        <f t="shared" si="52"/>
        <v>4</v>
      </c>
    </row>
    <row r="3357" spans="1:27" x14ac:dyDescent="0.2">
      <c r="A3357">
        <v>1077</v>
      </c>
      <c r="B3357" s="1" t="s">
        <v>8147</v>
      </c>
      <c r="C3357" t="s">
        <v>5998</v>
      </c>
      <c r="D3357" s="9" t="s">
        <v>8148</v>
      </c>
      <c r="E3357" s="9"/>
      <c r="F3357" s="9" t="s">
        <v>733</v>
      </c>
      <c r="G3357" s="10">
        <v>5</v>
      </c>
      <c r="H3357" s="10" t="s">
        <v>330</v>
      </c>
      <c r="I3357" s="10">
        <v>1946</v>
      </c>
      <c r="J3357" s="11" t="s">
        <v>8149</v>
      </c>
      <c r="K3357" s="12" t="s">
        <v>237</v>
      </c>
      <c r="L3357" s="13" t="s">
        <v>8150</v>
      </c>
      <c r="M3357" t="s">
        <v>290</v>
      </c>
      <c r="N3357" t="s">
        <v>291</v>
      </c>
      <c r="O3357" t="s">
        <v>760</v>
      </c>
      <c r="S3357" s="9"/>
      <c r="T3357">
        <v>6</v>
      </c>
      <c r="U3357" s="208" t="s">
        <v>18178</v>
      </c>
      <c r="V3357" s="14">
        <v>0</v>
      </c>
      <c r="W3357" s="14">
        <v>0</v>
      </c>
      <c r="X3357" s="109" t="s">
        <v>294</v>
      </c>
      <c r="Y3357" t="s">
        <v>8148</v>
      </c>
      <c r="Z3357" t="s">
        <v>18167</v>
      </c>
      <c r="AA3357">
        <f t="shared" si="52"/>
        <v>1</v>
      </c>
    </row>
    <row r="3358" spans="1:27" x14ac:dyDescent="0.2">
      <c r="A3358">
        <v>4579</v>
      </c>
      <c r="B3358" s="1" t="s">
        <v>8151</v>
      </c>
      <c r="C3358" t="s">
        <v>1027</v>
      </c>
      <c r="D3358" s="9"/>
      <c r="E3358" s="9" t="s">
        <v>8422</v>
      </c>
      <c r="F3358" s="9"/>
      <c r="G3358" s="10">
        <v>5</v>
      </c>
      <c r="H3358" s="10" t="s">
        <v>330</v>
      </c>
      <c r="I3358" s="10">
        <v>1946</v>
      </c>
      <c r="J3358" s="11" t="s">
        <v>8149</v>
      </c>
      <c r="K3358" s="12"/>
      <c r="L3358" s="13" t="s">
        <v>175</v>
      </c>
      <c r="M3358" t="s">
        <v>781</v>
      </c>
      <c r="S3358" s="9"/>
      <c r="T3358">
        <v>6</v>
      </c>
      <c r="U3358" s="208" t="s">
        <v>18178</v>
      </c>
      <c r="V3358" s="14">
        <v>0</v>
      </c>
      <c r="W3358" s="14">
        <v>0</v>
      </c>
      <c r="X3358" s="109" t="e">
        <v>#N/A</v>
      </c>
      <c r="Y3358" t="s">
        <v>334</v>
      </c>
      <c r="Z3358" t="s">
        <v>1419</v>
      </c>
      <c r="AA3358">
        <f t="shared" si="52"/>
        <v>1</v>
      </c>
    </row>
    <row r="3359" spans="1:27" x14ac:dyDescent="0.2">
      <c r="A3359">
        <v>3103</v>
      </c>
      <c r="B3359" s="1" t="s">
        <v>8699</v>
      </c>
      <c r="C3359" t="s">
        <v>503</v>
      </c>
      <c r="D3359" s="9" t="s">
        <v>8700</v>
      </c>
      <c r="E3359" s="9"/>
      <c r="F3359" s="9"/>
      <c r="G3359" s="10">
        <v>6</v>
      </c>
      <c r="H3359" s="10" t="s">
        <v>330</v>
      </c>
      <c r="I3359" s="10">
        <v>1946</v>
      </c>
      <c r="J3359" s="11" t="s">
        <v>8701</v>
      </c>
      <c r="K3359" s="12"/>
      <c r="L3359" s="13" t="s">
        <v>8702</v>
      </c>
      <c r="M3359" t="s">
        <v>753</v>
      </c>
      <c r="S3359" s="9"/>
      <c r="T3359">
        <v>6</v>
      </c>
      <c r="U3359" s="208" t="s">
        <v>18178</v>
      </c>
      <c r="V3359" s="14">
        <v>0</v>
      </c>
      <c r="W3359" s="14">
        <v>1</v>
      </c>
      <c r="X3359" s="109" t="s">
        <v>294</v>
      </c>
      <c r="Y3359" t="s">
        <v>4262</v>
      </c>
      <c r="Z3359" t="s">
        <v>505</v>
      </c>
      <c r="AA3359">
        <f t="shared" si="52"/>
        <v>2</v>
      </c>
    </row>
    <row r="3360" spans="1:27" x14ac:dyDescent="0.2">
      <c r="A3360">
        <v>3102</v>
      </c>
      <c r="B3360" s="1" t="s">
        <v>8703</v>
      </c>
      <c r="C3360" t="s">
        <v>1027</v>
      </c>
      <c r="D3360" s="9" t="s">
        <v>8704</v>
      </c>
      <c r="E3360" s="9" t="s">
        <v>259</v>
      </c>
      <c r="F3360" s="9" t="s">
        <v>1416</v>
      </c>
      <c r="G3360" s="10">
        <v>6</v>
      </c>
      <c r="H3360" s="10" t="s">
        <v>330</v>
      </c>
      <c r="I3360" s="10">
        <v>1946</v>
      </c>
      <c r="J3360" s="11" t="s">
        <v>8701</v>
      </c>
      <c r="K3360" s="12"/>
      <c r="L3360" s="13" t="s">
        <v>8702</v>
      </c>
      <c r="M3360" t="s">
        <v>753</v>
      </c>
      <c r="S3360" s="9"/>
      <c r="T3360">
        <v>6</v>
      </c>
      <c r="U3360" s="208" t="s">
        <v>18178</v>
      </c>
      <c r="V3360" s="14">
        <v>0</v>
      </c>
      <c r="W3360" s="14">
        <v>1</v>
      </c>
      <c r="X3360" s="109" t="s">
        <v>270</v>
      </c>
      <c r="Y3360">
        <v>305</v>
      </c>
      <c r="Z3360" t="s">
        <v>271</v>
      </c>
      <c r="AA3360">
        <f t="shared" si="52"/>
        <v>2</v>
      </c>
    </row>
    <row r="3361" spans="1:27" x14ac:dyDescent="0.2">
      <c r="A3361">
        <v>4147</v>
      </c>
      <c r="B3361" s="1" t="s">
        <v>8705</v>
      </c>
      <c r="C3361" t="s">
        <v>2040</v>
      </c>
      <c r="D3361" s="9" t="s">
        <v>9623</v>
      </c>
      <c r="E3361" s="9"/>
      <c r="F3361" s="9"/>
      <c r="G3361" s="10">
        <v>7</v>
      </c>
      <c r="H3361" s="10" t="s">
        <v>330</v>
      </c>
      <c r="I3361" s="10">
        <v>1946</v>
      </c>
      <c r="J3361" s="11" t="s">
        <v>9624</v>
      </c>
      <c r="K3361" s="12" t="s">
        <v>237</v>
      </c>
      <c r="L3361" s="13" t="s">
        <v>8427</v>
      </c>
      <c r="M3361" t="s">
        <v>290</v>
      </c>
      <c r="N3361" t="s">
        <v>291</v>
      </c>
      <c r="O3361" t="s">
        <v>1840</v>
      </c>
      <c r="S3361" s="9"/>
      <c r="T3361">
        <v>6</v>
      </c>
      <c r="U3361" s="208" t="s">
        <v>18178</v>
      </c>
      <c r="V3361" s="14">
        <v>0</v>
      </c>
      <c r="W3361" s="14">
        <v>0</v>
      </c>
      <c r="X3361" s="109" t="s">
        <v>294</v>
      </c>
      <c r="Y3361" t="s">
        <v>9623</v>
      </c>
      <c r="Z3361" t="s">
        <v>3085</v>
      </c>
      <c r="AA3361">
        <f t="shared" si="52"/>
        <v>1</v>
      </c>
    </row>
    <row r="3362" spans="1:27" x14ac:dyDescent="0.2">
      <c r="A3362">
        <v>3662</v>
      </c>
      <c r="B3362" s="1" t="s">
        <v>8428</v>
      </c>
      <c r="C3362" t="s">
        <v>1027</v>
      </c>
      <c r="D3362" s="9">
        <v>84</v>
      </c>
      <c r="E3362" s="9" t="s">
        <v>876</v>
      </c>
      <c r="F3362" s="9" t="s">
        <v>1416</v>
      </c>
      <c r="G3362" s="10">
        <v>7</v>
      </c>
      <c r="H3362" s="10" t="s">
        <v>330</v>
      </c>
      <c r="I3362" s="10">
        <v>1946</v>
      </c>
      <c r="J3362" s="11" t="s">
        <v>9624</v>
      </c>
      <c r="K3362" s="12"/>
      <c r="L3362" s="13" t="s">
        <v>8429</v>
      </c>
      <c r="M3362" t="s">
        <v>753</v>
      </c>
      <c r="S3362" s="9"/>
      <c r="T3362">
        <v>6</v>
      </c>
      <c r="U3362" s="208" t="s">
        <v>18178</v>
      </c>
      <c r="V3362" s="14">
        <v>0</v>
      </c>
      <c r="W3362" s="14">
        <v>1</v>
      </c>
      <c r="X3362" s="109" t="s">
        <v>270</v>
      </c>
      <c r="Y3362">
        <v>84</v>
      </c>
      <c r="Z3362" t="s">
        <v>1419</v>
      </c>
      <c r="AA3362">
        <f t="shared" si="52"/>
        <v>1</v>
      </c>
    </row>
    <row r="3363" spans="1:27" x14ac:dyDescent="0.2">
      <c r="A3363">
        <v>7457</v>
      </c>
      <c r="B3363" s="1" t="s">
        <v>8435</v>
      </c>
      <c r="C3363" t="s">
        <v>6878</v>
      </c>
      <c r="D3363" s="9">
        <v>540</v>
      </c>
      <c r="E3363" s="9"/>
      <c r="F3363" s="9"/>
      <c r="G3363" s="10">
        <v>9</v>
      </c>
      <c r="H3363" s="10" t="s">
        <v>330</v>
      </c>
      <c r="I3363" s="10">
        <v>1946</v>
      </c>
      <c r="J3363" s="11" t="s">
        <v>8432</v>
      </c>
      <c r="K3363" s="12" t="s">
        <v>237</v>
      </c>
      <c r="L3363" s="13" t="s">
        <v>8436</v>
      </c>
      <c r="M3363" t="s">
        <v>290</v>
      </c>
      <c r="N3363" t="s">
        <v>291</v>
      </c>
      <c r="O3363" t="s">
        <v>520</v>
      </c>
      <c r="S3363" s="9"/>
      <c r="T3363">
        <v>6</v>
      </c>
      <c r="U3363" s="208" t="s">
        <v>18178</v>
      </c>
      <c r="V3363" s="14">
        <v>0</v>
      </c>
      <c r="W3363" s="14">
        <v>0</v>
      </c>
      <c r="X3363" s="109" t="s">
        <v>270</v>
      </c>
      <c r="Y3363">
        <v>540</v>
      </c>
      <c r="Z3363" t="s">
        <v>271</v>
      </c>
      <c r="AA3363">
        <f t="shared" si="52"/>
        <v>1</v>
      </c>
    </row>
    <row r="3364" spans="1:27" x14ac:dyDescent="0.2">
      <c r="A3364">
        <v>776</v>
      </c>
      <c r="B3364" s="1" t="s">
        <v>8430</v>
      </c>
      <c r="C3364" t="s">
        <v>1027</v>
      </c>
      <c r="D3364" s="9" t="s">
        <v>8431</v>
      </c>
      <c r="E3364" s="9"/>
      <c r="F3364" s="9"/>
      <c r="G3364" s="10">
        <v>9</v>
      </c>
      <c r="H3364" s="10" t="s">
        <v>330</v>
      </c>
      <c r="I3364" s="10">
        <v>1946</v>
      </c>
      <c r="J3364" s="11" t="s">
        <v>8432</v>
      </c>
      <c r="K3364" s="12"/>
      <c r="L3364" s="13" t="s">
        <v>8433</v>
      </c>
      <c r="M3364" t="s">
        <v>753</v>
      </c>
      <c r="S3364" s="9"/>
      <c r="T3364">
        <v>6</v>
      </c>
      <c r="U3364" s="208" t="s">
        <v>18178</v>
      </c>
      <c r="V3364" s="14">
        <v>0</v>
      </c>
      <c r="W3364" s="14">
        <v>1</v>
      </c>
      <c r="X3364" s="109" t="s">
        <v>294</v>
      </c>
      <c r="Y3364" t="s">
        <v>8434</v>
      </c>
      <c r="Z3364" t="s">
        <v>1419</v>
      </c>
      <c r="AA3364">
        <f t="shared" si="52"/>
        <v>3</v>
      </c>
    </row>
    <row r="3365" spans="1:27" x14ac:dyDescent="0.2">
      <c r="A3365">
        <v>236</v>
      </c>
      <c r="B3365" s="1" t="s">
        <v>8437</v>
      </c>
      <c r="C3365" t="s">
        <v>1523</v>
      </c>
      <c r="D3365" s="9" t="s">
        <v>8438</v>
      </c>
      <c r="E3365" s="9"/>
      <c r="F3365" s="9"/>
      <c r="G3365" s="10">
        <v>11</v>
      </c>
      <c r="H3365" s="10" t="s">
        <v>330</v>
      </c>
      <c r="I3365" s="10">
        <v>1946</v>
      </c>
      <c r="J3365" s="11" t="s">
        <v>8439</v>
      </c>
      <c r="K3365" s="12"/>
      <c r="L3365" s="13" t="s">
        <v>18524</v>
      </c>
      <c r="M3365" t="s">
        <v>334</v>
      </c>
      <c r="S3365" s="9"/>
      <c r="T3365">
        <v>6</v>
      </c>
      <c r="U3365" s="208" t="s">
        <v>18178</v>
      </c>
      <c r="V3365" s="14">
        <v>0</v>
      </c>
      <c r="W3365" s="14">
        <v>1</v>
      </c>
      <c r="X3365" s="109" t="e">
        <v>#N/A</v>
      </c>
      <c r="Y3365" t="s">
        <v>1888</v>
      </c>
      <c r="Z3365" t="s">
        <v>505</v>
      </c>
      <c r="AA3365">
        <f t="shared" si="52"/>
        <v>4</v>
      </c>
    </row>
    <row r="3366" spans="1:27" x14ac:dyDescent="0.2">
      <c r="A3366">
        <v>565</v>
      </c>
      <c r="B3366" s="1" t="s">
        <v>8440</v>
      </c>
      <c r="C3366" t="s">
        <v>2040</v>
      </c>
      <c r="D3366" s="9" t="s">
        <v>8441</v>
      </c>
      <c r="E3366" s="9"/>
      <c r="F3366" s="9"/>
      <c r="G3366" s="10">
        <v>11</v>
      </c>
      <c r="H3366" s="10" t="s">
        <v>330</v>
      </c>
      <c r="I3366" s="10">
        <v>1946</v>
      </c>
      <c r="J3366" s="11" t="s">
        <v>8439</v>
      </c>
      <c r="K3366" s="12"/>
      <c r="L3366" s="13" t="s">
        <v>8442</v>
      </c>
      <c r="M3366" t="s">
        <v>753</v>
      </c>
      <c r="S3366" s="9"/>
      <c r="T3366">
        <v>6</v>
      </c>
      <c r="U3366" s="208" t="s">
        <v>18178</v>
      </c>
      <c r="V3366" s="14">
        <v>0</v>
      </c>
      <c r="W3366" s="14">
        <v>0</v>
      </c>
      <c r="X3366" s="109" t="s">
        <v>270</v>
      </c>
      <c r="Y3366">
        <v>69</v>
      </c>
      <c r="Z3366" t="s">
        <v>3085</v>
      </c>
      <c r="AA3366">
        <f t="shared" si="52"/>
        <v>4</v>
      </c>
    </row>
    <row r="3367" spans="1:27" x14ac:dyDescent="0.2">
      <c r="A3367">
        <v>1206</v>
      </c>
      <c r="B3367" s="1" t="s">
        <v>8443</v>
      </c>
      <c r="C3367" t="s">
        <v>503</v>
      </c>
      <c r="D3367" s="9" t="s">
        <v>1242</v>
      </c>
      <c r="E3367" s="9" t="s">
        <v>259</v>
      </c>
      <c r="F3367" s="9" t="s">
        <v>532</v>
      </c>
      <c r="G3367" s="10">
        <v>11</v>
      </c>
      <c r="H3367" s="10" t="s">
        <v>330</v>
      </c>
      <c r="I3367" s="10">
        <v>1946</v>
      </c>
      <c r="J3367" s="11" t="s">
        <v>8439</v>
      </c>
      <c r="K3367" s="12"/>
      <c r="L3367" s="13" t="s">
        <v>8444</v>
      </c>
      <c r="M3367" t="s">
        <v>753</v>
      </c>
      <c r="S3367" s="9"/>
      <c r="T3367">
        <v>6</v>
      </c>
      <c r="U3367" s="208" t="s">
        <v>18178</v>
      </c>
      <c r="V3367" s="14">
        <v>0</v>
      </c>
      <c r="W3367" s="14">
        <v>0</v>
      </c>
      <c r="X3367" s="109" t="s">
        <v>294</v>
      </c>
      <c r="Y3367" t="s">
        <v>1242</v>
      </c>
      <c r="Z3367" t="s">
        <v>505</v>
      </c>
      <c r="AA3367">
        <f t="shared" si="52"/>
        <v>1</v>
      </c>
    </row>
    <row r="3368" spans="1:27" x14ac:dyDescent="0.2">
      <c r="A3368">
        <v>4046</v>
      </c>
      <c r="B3368" s="1" t="s">
        <v>8445</v>
      </c>
      <c r="C3368" t="s">
        <v>1798</v>
      </c>
      <c r="D3368" s="9" t="s">
        <v>8446</v>
      </c>
      <c r="E3368" s="9"/>
      <c r="F3368" s="9" t="s">
        <v>733</v>
      </c>
      <c r="G3368" s="10">
        <v>12</v>
      </c>
      <c r="H3368" s="10" t="s">
        <v>330</v>
      </c>
      <c r="I3368" s="10">
        <v>1946</v>
      </c>
      <c r="J3368" s="11" t="s">
        <v>8447</v>
      </c>
      <c r="K3368" s="12" t="s">
        <v>237</v>
      </c>
      <c r="L3368" s="13" t="s">
        <v>8448</v>
      </c>
      <c r="M3368" t="s">
        <v>290</v>
      </c>
      <c r="N3368" t="s">
        <v>291</v>
      </c>
      <c r="O3368" t="s">
        <v>520</v>
      </c>
      <c r="S3368" s="9"/>
      <c r="T3368">
        <v>6</v>
      </c>
      <c r="U3368" s="208" t="s">
        <v>18178</v>
      </c>
      <c r="V3368" s="14">
        <v>0</v>
      </c>
      <c r="W3368" s="14">
        <v>1</v>
      </c>
      <c r="X3368" s="109" t="s">
        <v>294</v>
      </c>
      <c r="Y3368" t="s">
        <v>8449</v>
      </c>
      <c r="Z3368" t="s">
        <v>271</v>
      </c>
      <c r="AA3368">
        <f t="shared" si="52"/>
        <v>2</v>
      </c>
    </row>
    <row r="3369" spans="1:27" x14ac:dyDescent="0.2">
      <c r="A3369">
        <v>1681</v>
      </c>
      <c r="B3369" s="1" t="s">
        <v>8450</v>
      </c>
      <c r="C3369" t="s">
        <v>1798</v>
      </c>
      <c r="D3369" s="9" t="s">
        <v>2138</v>
      </c>
      <c r="E3369" s="9"/>
      <c r="F3369" s="9"/>
      <c r="G3369" s="10">
        <v>13</v>
      </c>
      <c r="H3369" s="10" t="s">
        <v>330</v>
      </c>
      <c r="I3369" s="10">
        <v>1946</v>
      </c>
      <c r="J3369" s="11" t="s">
        <v>8451</v>
      </c>
      <c r="K3369" s="12"/>
      <c r="L3369" s="13" t="s">
        <v>8216</v>
      </c>
      <c r="M3369" t="s">
        <v>753</v>
      </c>
      <c r="S3369" s="9"/>
      <c r="T3369">
        <v>6</v>
      </c>
      <c r="U3369" s="208" t="s">
        <v>18178</v>
      </c>
      <c r="V3369" s="14">
        <v>0</v>
      </c>
      <c r="W3369" s="14">
        <v>1</v>
      </c>
      <c r="X3369" s="109" t="e">
        <v>#N/A</v>
      </c>
      <c r="Y3369" t="s">
        <v>2138</v>
      </c>
      <c r="Z3369" t="s">
        <v>271</v>
      </c>
      <c r="AA3369">
        <f t="shared" si="52"/>
        <v>1</v>
      </c>
    </row>
    <row r="3370" spans="1:27" x14ac:dyDescent="0.2">
      <c r="A3370">
        <v>1304</v>
      </c>
      <c r="B3370" s="1" t="s">
        <v>8217</v>
      </c>
      <c r="C3370" t="s">
        <v>1027</v>
      </c>
      <c r="D3370" s="9" t="s">
        <v>9740</v>
      </c>
      <c r="E3370" s="9" t="s">
        <v>876</v>
      </c>
      <c r="F3370" s="9" t="s">
        <v>1416</v>
      </c>
      <c r="G3370" s="10">
        <v>13</v>
      </c>
      <c r="H3370" s="10" t="s">
        <v>330</v>
      </c>
      <c r="I3370" s="10">
        <v>1946</v>
      </c>
      <c r="J3370" s="11" t="s">
        <v>8451</v>
      </c>
      <c r="K3370" s="12"/>
      <c r="L3370" s="13" t="s">
        <v>8646</v>
      </c>
      <c r="M3370" t="s">
        <v>753</v>
      </c>
      <c r="S3370" s="9"/>
      <c r="T3370">
        <v>6</v>
      </c>
      <c r="U3370" s="208" t="s">
        <v>18178</v>
      </c>
      <c r="V3370" s="14">
        <v>0</v>
      </c>
      <c r="W3370" s="14">
        <v>1</v>
      </c>
      <c r="X3370" s="109" t="s">
        <v>270</v>
      </c>
      <c r="Y3370">
        <v>211</v>
      </c>
      <c r="Z3370" t="s">
        <v>1419</v>
      </c>
      <c r="AA3370">
        <f t="shared" si="52"/>
        <v>2</v>
      </c>
    </row>
    <row r="3371" spans="1:27" x14ac:dyDescent="0.2">
      <c r="A3371">
        <v>2711</v>
      </c>
      <c r="B3371" s="1" t="s">
        <v>9238</v>
      </c>
      <c r="C3371" t="s">
        <v>1027</v>
      </c>
      <c r="D3371" s="9" t="s">
        <v>9239</v>
      </c>
      <c r="E3371" s="9" t="s">
        <v>259</v>
      </c>
      <c r="F3371" s="9" t="s">
        <v>532</v>
      </c>
      <c r="G3371" s="10">
        <v>14</v>
      </c>
      <c r="H3371" s="10" t="s">
        <v>330</v>
      </c>
      <c r="I3371" s="10">
        <v>1946</v>
      </c>
      <c r="J3371" s="11" t="s">
        <v>9240</v>
      </c>
      <c r="K3371" s="12"/>
      <c r="L3371" s="13" t="s">
        <v>9241</v>
      </c>
      <c r="M3371" t="s">
        <v>753</v>
      </c>
      <c r="S3371" s="9"/>
      <c r="T3371">
        <v>6</v>
      </c>
      <c r="U3371" s="208" t="s">
        <v>18178</v>
      </c>
      <c r="V3371" s="14">
        <v>0</v>
      </c>
      <c r="W3371" s="14">
        <v>1</v>
      </c>
      <c r="X3371" s="109" t="s">
        <v>294</v>
      </c>
      <c r="Y3371" t="s">
        <v>1242</v>
      </c>
      <c r="Z3371" t="s">
        <v>1419</v>
      </c>
      <c r="AA3371">
        <f t="shared" si="52"/>
        <v>3</v>
      </c>
    </row>
    <row r="3372" spans="1:27" x14ac:dyDescent="0.2">
      <c r="A3372">
        <v>2912</v>
      </c>
      <c r="B3372" s="1" t="s">
        <v>9242</v>
      </c>
      <c r="C3372" t="s">
        <v>503</v>
      </c>
      <c r="D3372" s="9" t="s">
        <v>9243</v>
      </c>
      <c r="E3372" s="9" t="s">
        <v>259</v>
      </c>
      <c r="F3372" s="9" t="s">
        <v>532</v>
      </c>
      <c r="G3372" s="10">
        <v>14</v>
      </c>
      <c r="H3372" s="10" t="s">
        <v>330</v>
      </c>
      <c r="I3372" s="10">
        <v>1946</v>
      </c>
      <c r="J3372" s="11" t="s">
        <v>9240</v>
      </c>
      <c r="K3372" s="12"/>
      <c r="L3372" s="13" t="s">
        <v>9244</v>
      </c>
      <c r="M3372" t="s">
        <v>753</v>
      </c>
      <c r="S3372" s="9"/>
      <c r="T3372">
        <v>6</v>
      </c>
      <c r="U3372" s="208" t="s">
        <v>18178</v>
      </c>
      <c r="V3372" s="14">
        <v>0</v>
      </c>
      <c r="W3372" s="14">
        <v>1</v>
      </c>
      <c r="X3372" s="109" t="s">
        <v>294</v>
      </c>
      <c r="Y3372" t="s">
        <v>1242</v>
      </c>
      <c r="Z3372" t="s">
        <v>505</v>
      </c>
      <c r="AA3372">
        <f t="shared" si="52"/>
        <v>3</v>
      </c>
    </row>
    <row r="3373" spans="1:27" x14ac:dyDescent="0.2">
      <c r="A3373">
        <v>3286</v>
      </c>
      <c r="B3373" s="1" t="s">
        <v>9252</v>
      </c>
      <c r="C3373" t="s">
        <v>503</v>
      </c>
      <c r="D3373" s="9" t="s">
        <v>3929</v>
      </c>
      <c r="E3373" s="9"/>
      <c r="F3373" s="9" t="s">
        <v>532</v>
      </c>
      <c r="G3373" s="10">
        <v>15</v>
      </c>
      <c r="H3373" s="10" t="s">
        <v>330</v>
      </c>
      <c r="I3373" s="10">
        <v>1946</v>
      </c>
      <c r="J3373" s="11" t="s">
        <v>9247</v>
      </c>
      <c r="K3373" s="12" t="s">
        <v>237</v>
      </c>
      <c r="L3373" s="13" t="s">
        <v>8234</v>
      </c>
      <c r="M3373" t="s">
        <v>290</v>
      </c>
      <c r="N3373" t="s">
        <v>291</v>
      </c>
      <c r="O3373" t="s">
        <v>292</v>
      </c>
      <c r="S3373" s="9"/>
      <c r="T3373">
        <v>6</v>
      </c>
      <c r="U3373" s="208" t="s">
        <v>18178</v>
      </c>
      <c r="V3373" s="14">
        <v>0</v>
      </c>
      <c r="W3373" s="14">
        <v>1</v>
      </c>
      <c r="X3373" s="109" t="s">
        <v>294</v>
      </c>
      <c r="Y3373" t="s">
        <v>3929</v>
      </c>
      <c r="Z3373" t="s">
        <v>505</v>
      </c>
      <c r="AA3373">
        <f t="shared" si="52"/>
        <v>1</v>
      </c>
    </row>
    <row r="3374" spans="1:27" x14ac:dyDescent="0.2">
      <c r="A3374">
        <v>2070</v>
      </c>
      <c r="B3374" s="1" t="s">
        <v>9245</v>
      </c>
      <c r="C3374" t="s">
        <v>284</v>
      </c>
      <c r="D3374" s="9" t="s">
        <v>9246</v>
      </c>
      <c r="E3374" s="9" t="s">
        <v>259</v>
      </c>
      <c r="F3374" s="9" t="s">
        <v>532</v>
      </c>
      <c r="G3374" s="10">
        <v>15</v>
      </c>
      <c r="H3374" s="10" t="s">
        <v>330</v>
      </c>
      <c r="I3374" s="10">
        <v>1946</v>
      </c>
      <c r="J3374" s="11" t="s">
        <v>9247</v>
      </c>
      <c r="K3374" s="12"/>
      <c r="L3374" s="13" t="s">
        <v>9248</v>
      </c>
      <c r="M3374" t="s">
        <v>753</v>
      </c>
      <c r="S3374" s="9"/>
      <c r="T3374">
        <v>6</v>
      </c>
      <c r="U3374" s="208" t="s">
        <v>18178</v>
      </c>
      <c r="V3374" s="14">
        <v>0</v>
      </c>
      <c r="W3374" s="14">
        <v>1</v>
      </c>
      <c r="X3374" s="109" t="s">
        <v>294</v>
      </c>
      <c r="Y3374" t="s">
        <v>1242</v>
      </c>
      <c r="Z3374" t="s">
        <v>271</v>
      </c>
      <c r="AA3374">
        <f t="shared" si="52"/>
        <v>5</v>
      </c>
    </row>
    <row r="3375" spans="1:27" x14ac:dyDescent="0.2">
      <c r="A3375">
        <v>6934</v>
      </c>
      <c r="B3375" s="1" t="s">
        <v>8237</v>
      </c>
      <c r="C3375" t="s">
        <v>8238</v>
      </c>
      <c r="D3375" s="9"/>
      <c r="E3375" s="9" t="s">
        <v>508</v>
      </c>
      <c r="F3375" s="9"/>
      <c r="G3375" s="10">
        <v>15</v>
      </c>
      <c r="H3375" s="10" t="s">
        <v>330</v>
      </c>
      <c r="I3375" s="10">
        <v>1946</v>
      </c>
      <c r="J3375" s="11">
        <v>16968</v>
      </c>
      <c r="K3375" s="12"/>
      <c r="L3375" t="s">
        <v>8947</v>
      </c>
      <c r="M3375" t="s">
        <v>781</v>
      </c>
      <c r="S3375" s="9"/>
      <c r="T3375" s="14">
        <v>6</v>
      </c>
      <c r="U3375" s="208" t="s">
        <v>18178</v>
      </c>
      <c r="V3375" s="14">
        <v>0</v>
      </c>
      <c r="W3375" s="14">
        <v>0</v>
      </c>
      <c r="X3375" s="109" t="e">
        <v>#N/A</v>
      </c>
      <c r="Y3375" t="s">
        <v>334</v>
      </c>
      <c r="Z3375" t="s">
        <v>18167</v>
      </c>
      <c r="AA3375">
        <f t="shared" si="52"/>
        <v>1</v>
      </c>
    </row>
    <row r="3376" spans="1:27" x14ac:dyDescent="0.2">
      <c r="A3376">
        <v>7137</v>
      </c>
      <c r="B3376" s="1" t="s">
        <v>8236</v>
      </c>
      <c r="C3376" t="s">
        <v>1798</v>
      </c>
      <c r="D3376" s="9">
        <v>140</v>
      </c>
      <c r="E3376" s="9" t="s">
        <v>8805</v>
      </c>
      <c r="F3376" s="9"/>
      <c r="G3376" s="10">
        <v>15</v>
      </c>
      <c r="H3376" s="10" t="s">
        <v>330</v>
      </c>
      <c r="I3376" s="10">
        <v>1946</v>
      </c>
      <c r="J3376" s="11" t="s">
        <v>9247</v>
      </c>
      <c r="K3376" s="12"/>
      <c r="L3376" s="13" t="s">
        <v>9251</v>
      </c>
      <c r="M3376" t="s">
        <v>781</v>
      </c>
      <c r="S3376" s="9"/>
      <c r="T3376">
        <v>6</v>
      </c>
      <c r="U3376" s="208" t="s">
        <v>18178</v>
      </c>
      <c r="V3376" s="14">
        <v>0</v>
      </c>
      <c r="W3376" s="14">
        <v>1</v>
      </c>
      <c r="X3376" s="109" t="s">
        <v>270</v>
      </c>
      <c r="Y3376">
        <v>140</v>
      </c>
      <c r="Z3376" t="s">
        <v>271</v>
      </c>
      <c r="AA3376">
        <f t="shared" si="52"/>
        <v>1</v>
      </c>
    </row>
    <row r="3377" spans="1:27" x14ac:dyDescent="0.2">
      <c r="A3377">
        <v>1504</v>
      </c>
      <c r="B3377" s="1" t="s">
        <v>9249</v>
      </c>
      <c r="C3377" t="s">
        <v>1798</v>
      </c>
      <c r="D3377" s="9" t="s">
        <v>9250</v>
      </c>
      <c r="E3377" s="9" t="s">
        <v>8805</v>
      </c>
      <c r="F3377" s="9"/>
      <c r="G3377" s="10">
        <v>15</v>
      </c>
      <c r="H3377" s="10" t="s">
        <v>330</v>
      </c>
      <c r="I3377" s="10">
        <v>1946</v>
      </c>
      <c r="J3377" s="11" t="s">
        <v>9247</v>
      </c>
      <c r="K3377" s="12"/>
      <c r="L3377" s="13" t="s">
        <v>9251</v>
      </c>
      <c r="M3377" t="s">
        <v>781</v>
      </c>
      <c r="S3377" s="9"/>
      <c r="T3377">
        <v>6</v>
      </c>
      <c r="U3377" s="208" t="s">
        <v>18178</v>
      </c>
      <c r="V3377" s="14">
        <v>0</v>
      </c>
      <c r="W3377" s="14">
        <v>1</v>
      </c>
      <c r="X3377" s="109" t="s">
        <v>294</v>
      </c>
      <c r="Y3377" t="s">
        <v>9250</v>
      </c>
      <c r="Z3377" t="s">
        <v>271</v>
      </c>
      <c r="AA3377">
        <f t="shared" si="52"/>
        <v>1</v>
      </c>
    </row>
    <row r="3378" spans="1:27" x14ac:dyDescent="0.2">
      <c r="A3378">
        <v>3599</v>
      </c>
      <c r="B3378" s="1" t="s">
        <v>8235</v>
      </c>
      <c r="C3378" t="s">
        <v>1798</v>
      </c>
      <c r="D3378" s="9">
        <v>192</v>
      </c>
      <c r="E3378" s="9" t="s">
        <v>8805</v>
      </c>
      <c r="F3378" s="9"/>
      <c r="G3378" s="10">
        <v>15</v>
      </c>
      <c r="H3378" s="10" t="s">
        <v>330</v>
      </c>
      <c r="I3378" s="10">
        <v>1946</v>
      </c>
      <c r="J3378" s="11" t="s">
        <v>9247</v>
      </c>
      <c r="K3378" s="12"/>
      <c r="L3378" s="13" t="s">
        <v>9251</v>
      </c>
      <c r="M3378" t="s">
        <v>781</v>
      </c>
      <c r="S3378" s="9"/>
      <c r="T3378">
        <v>6</v>
      </c>
      <c r="U3378" s="208" t="s">
        <v>18178</v>
      </c>
      <c r="V3378" s="14">
        <v>0</v>
      </c>
      <c r="W3378" s="14">
        <v>1</v>
      </c>
      <c r="X3378" s="109" t="s">
        <v>270</v>
      </c>
      <c r="Y3378">
        <v>192</v>
      </c>
      <c r="Z3378" t="s">
        <v>271</v>
      </c>
      <c r="AA3378">
        <f t="shared" si="52"/>
        <v>1</v>
      </c>
    </row>
    <row r="3379" spans="1:27" x14ac:dyDescent="0.2">
      <c r="A3379">
        <v>1151</v>
      </c>
      <c r="B3379" s="1" t="s">
        <v>8948</v>
      </c>
      <c r="C3379" t="s">
        <v>1798</v>
      </c>
      <c r="D3379" s="9" t="s">
        <v>9270</v>
      </c>
      <c r="E3379" s="9"/>
      <c r="F3379" s="9"/>
      <c r="G3379" s="10">
        <v>17</v>
      </c>
      <c r="H3379" s="10" t="s">
        <v>330</v>
      </c>
      <c r="I3379" s="10">
        <v>1946</v>
      </c>
      <c r="J3379" s="11" t="s">
        <v>9271</v>
      </c>
      <c r="K3379" s="12"/>
      <c r="L3379" s="13" t="s">
        <v>9272</v>
      </c>
      <c r="M3379" t="s">
        <v>753</v>
      </c>
      <c r="S3379" s="9"/>
      <c r="T3379">
        <v>6</v>
      </c>
      <c r="U3379" s="208" t="s">
        <v>18178</v>
      </c>
      <c r="V3379" s="14">
        <v>0</v>
      </c>
      <c r="W3379" s="14">
        <v>1</v>
      </c>
      <c r="X3379" s="109" t="e">
        <v>#N/A</v>
      </c>
      <c r="Y3379" t="s">
        <v>2138</v>
      </c>
      <c r="Z3379" t="s">
        <v>271</v>
      </c>
      <c r="AA3379">
        <f t="shared" si="52"/>
        <v>3</v>
      </c>
    </row>
    <row r="3380" spans="1:27" x14ac:dyDescent="0.2">
      <c r="A3380">
        <v>2546</v>
      </c>
      <c r="B3380" s="1" t="s">
        <v>9273</v>
      </c>
      <c r="C3380" t="s">
        <v>1027</v>
      </c>
      <c r="D3380" s="9" t="s">
        <v>7315</v>
      </c>
      <c r="E3380" s="9"/>
      <c r="F3380" s="9"/>
      <c r="G3380" s="10">
        <v>17</v>
      </c>
      <c r="H3380" s="10" t="s">
        <v>330</v>
      </c>
      <c r="I3380" s="10">
        <v>1946</v>
      </c>
      <c r="J3380" s="11" t="s">
        <v>9271</v>
      </c>
      <c r="K3380" s="12"/>
      <c r="L3380" s="13" t="s">
        <v>9274</v>
      </c>
      <c r="M3380" t="s">
        <v>753</v>
      </c>
      <c r="S3380" s="9"/>
      <c r="T3380">
        <v>6</v>
      </c>
      <c r="U3380" s="208" t="s">
        <v>18178</v>
      </c>
      <c r="V3380" s="14">
        <v>0</v>
      </c>
      <c r="W3380" s="14">
        <v>1</v>
      </c>
      <c r="X3380" s="109" t="s">
        <v>270</v>
      </c>
      <c r="Y3380">
        <v>334</v>
      </c>
      <c r="Z3380" t="s">
        <v>1419</v>
      </c>
      <c r="AA3380">
        <f t="shared" si="52"/>
        <v>2</v>
      </c>
    </row>
    <row r="3381" spans="1:27" x14ac:dyDescent="0.2">
      <c r="A3381">
        <v>4118</v>
      </c>
      <c r="B3381" s="1" t="s">
        <v>8949</v>
      </c>
      <c r="C3381" t="s">
        <v>1027</v>
      </c>
      <c r="D3381" s="9" t="s">
        <v>8950</v>
      </c>
      <c r="E3381" s="9"/>
      <c r="F3381" s="9"/>
      <c r="G3381" s="10">
        <v>19</v>
      </c>
      <c r="H3381" s="10" t="s">
        <v>330</v>
      </c>
      <c r="I3381" s="10">
        <v>1946</v>
      </c>
      <c r="J3381" s="11" t="s">
        <v>8951</v>
      </c>
      <c r="K3381" s="12"/>
      <c r="L3381" s="13" t="s">
        <v>8952</v>
      </c>
      <c r="M3381" t="s">
        <v>753</v>
      </c>
      <c r="S3381" s="9"/>
      <c r="T3381">
        <v>6</v>
      </c>
      <c r="U3381" s="208" t="s">
        <v>18178</v>
      </c>
      <c r="V3381" s="14">
        <v>0</v>
      </c>
      <c r="W3381" s="14">
        <v>1</v>
      </c>
      <c r="X3381" s="109" t="s">
        <v>294</v>
      </c>
      <c r="Y3381" t="s">
        <v>658</v>
      </c>
      <c r="Z3381" t="s">
        <v>1419</v>
      </c>
      <c r="AA3381">
        <f t="shared" si="52"/>
        <v>2</v>
      </c>
    </row>
    <row r="3382" spans="1:27" x14ac:dyDescent="0.2">
      <c r="A3382">
        <v>4177</v>
      </c>
      <c r="B3382" s="1" t="s">
        <v>8953</v>
      </c>
      <c r="C3382" t="s">
        <v>1027</v>
      </c>
      <c r="D3382" s="9">
        <v>235</v>
      </c>
      <c r="E3382" s="9" t="s">
        <v>8805</v>
      </c>
      <c r="F3382" s="9"/>
      <c r="G3382" s="10">
        <v>19</v>
      </c>
      <c r="H3382" s="10" t="s">
        <v>330</v>
      </c>
      <c r="I3382" s="10">
        <v>1946</v>
      </c>
      <c r="J3382" s="11" t="s">
        <v>8951</v>
      </c>
      <c r="K3382" s="12"/>
      <c r="L3382" s="13" t="s">
        <v>8954</v>
      </c>
      <c r="M3382" t="s">
        <v>781</v>
      </c>
      <c r="S3382" s="9"/>
      <c r="T3382">
        <v>6</v>
      </c>
      <c r="U3382" s="208" t="s">
        <v>18178</v>
      </c>
      <c r="V3382" s="14">
        <v>0</v>
      </c>
      <c r="W3382" s="14">
        <v>1</v>
      </c>
      <c r="X3382" s="109" t="s">
        <v>270</v>
      </c>
      <c r="Y3382">
        <v>235</v>
      </c>
      <c r="Z3382" t="s">
        <v>1419</v>
      </c>
      <c r="AA3382">
        <f t="shared" si="52"/>
        <v>1</v>
      </c>
    </row>
    <row r="3383" spans="1:27" x14ac:dyDescent="0.2">
      <c r="A3383">
        <v>1207</v>
      </c>
      <c r="B3383" s="1" t="s">
        <v>8955</v>
      </c>
      <c r="C3383" t="s">
        <v>1027</v>
      </c>
      <c r="D3383" s="9" t="s">
        <v>1242</v>
      </c>
      <c r="E3383" s="9" t="s">
        <v>259</v>
      </c>
      <c r="F3383" s="9" t="s">
        <v>532</v>
      </c>
      <c r="G3383" s="10">
        <v>20</v>
      </c>
      <c r="H3383" s="10" t="s">
        <v>330</v>
      </c>
      <c r="I3383" s="10">
        <v>1946</v>
      </c>
      <c r="J3383" s="11" t="s">
        <v>9378</v>
      </c>
      <c r="K3383" s="12" t="s">
        <v>237</v>
      </c>
      <c r="L3383" s="13" t="s">
        <v>9379</v>
      </c>
      <c r="M3383" t="s">
        <v>290</v>
      </c>
      <c r="N3383" t="s">
        <v>291</v>
      </c>
      <c r="O3383" t="s">
        <v>1382</v>
      </c>
      <c r="S3383" s="9"/>
      <c r="T3383">
        <v>6</v>
      </c>
      <c r="U3383" s="208" t="s">
        <v>18178</v>
      </c>
      <c r="V3383" s="14">
        <v>0</v>
      </c>
      <c r="W3383" s="14">
        <v>0</v>
      </c>
      <c r="X3383" s="109" t="s">
        <v>294</v>
      </c>
      <c r="Y3383" t="s">
        <v>1242</v>
      </c>
      <c r="Z3383" t="s">
        <v>271</v>
      </c>
      <c r="AA3383">
        <f t="shared" si="52"/>
        <v>1</v>
      </c>
    </row>
    <row r="3384" spans="1:27" x14ac:dyDescent="0.2">
      <c r="A3384">
        <v>1894</v>
      </c>
      <c r="B3384" s="1" t="s">
        <v>9380</v>
      </c>
      <c r="C3384" t="s">
        <v>1027</v>
      </c>
      <c r="D3384" s="9" t="s">
        <v>9381</v>
      </c>
      <c r="E3384" s="9" t="s">
        <v>259</v>
      </c>
      <c r="F3384" s="9" t="s">
        <v>532</v>
      </c>
      <c r="G3384" s="10">
        <v>21</v>
      </c>
      <c r="H3384" s="10" t="s">
        <v>330</v>
      </c>
      <c r="I3384" s="10">
        <v>1946</v>
      </c>
      <c r="J3384" s="11" t="s">
        <v>9382</v>
      </c>
      <c r="K3384" s="12" t="s">
        <v>415</v>
      </c>
      <c r="L3384" s="13" t="s">
        <v>9383</v>
      </c>
      <c r="M3384" t="s">
        <v>290</v>
      </c>
      <c r="N3384" t="s">
        <v>291</v>
      </c>
      <c r="O3384" t="s">
        <v>520</v>
      </c>
      <c r="S3384" s="9"/>
      <c r="T3384">
        <v>6</v>
      </c>
      <c r="U3384" s="208" t="s">
        <v>18178</v>
      </c>
      <c r="V3384" s="14">
        <v>0</v>
      </c>
      <c r="W3384" s="14">
        <v>1</v>
      </c>
      <c r="X3384" s="109" t="s">
        <v>294</v>
      </c>
      <c r="Y3384" t="s">
        <v>1242</v>
      </c>
      <c r="Z3384" t="s">
        <v>271</v>
      </c>
      <c r="AA3384">
        <f t="shared" si="52"/>
        <v>3</v>
      </c>
    </row>
    <row r="3385" spans="1:27" x14ac:dyDescent="0.2">
      <c r="A3385">
        <v>3157</v>
      </c>
      <c r="B3385" s="1" t="s">
        <v>8608</v>
      </c>
      <c r="C3385" t="s">
        <v>1027</v>
      </c>
      <c r="D3385" s="9">
        <v>613</v>
      </c>
      <c r="E3385" s="9" t="s">
        <v>8422</v>
      </c>
      <c r="F3385" s="9"/>
      <c r="G3385" s="10">
        <v>22</v>
      </c>
      <c r="H3385" s="10" t="s">
        <v>330</v>
      </c>
      <c r="I3385" s="10">
        <v>1946</v>
      </c>
      <c r="J3385" s="11" t="s">
        <v>8609</v>
      </c>
      <c r="K3385" s="12"/>
      <c r="L3385" s="13" t="s">
        <v>170</v>
      </c>
      <c r="M3385" t="s">
        <v>781</v>
      </c>
      <c r="S3385" s="9"/>
      <c r="T3385">
        <v>6</v>
      </c>
      <c r="U3385" s="208" t="s">
        <v>18178</v>
      </c>
      <c r="V3385" s="14">
        <v>0</v>
      </c>
      <c r="W3385" s="14">
        <v>1</v>
      </c>
      <c r="X3385" s="109" t="s">
        <v>270</v>
      </c>
      <c r="Y3385">
        <v>613</v>
      </c>
      <c r="Z3385" t="s">
        <v>271</v>
      </c>
      <c r="AA3385">
        <f t="shared" si="52"/>
        <v>1</v>
      </c>
    </row>
    <row r="3386" spans="1:27" x14ac:dyDescent="0.2">
      <c r="A3386">
        <v>1402</v>
      </c>
      <c r="B3386" s="1" t="s">
        <v>8610</v>
      </c>
      <c r="C3386" t="s">
        <v>1027</v>
      </c>
      <c r="D3386" s="9" t="s">
        <v>8611</v>
      </c>
      <c r="E3386" s="9"/>
      <c r="F3386" s="9"/>
      <c r="G3386" s="10">
        <v>24</v>
      </c>
      <c r="H3386" s="10" t="s">
        <v>330</v>
      </c>
      <c r="I3386" s="10">
        <v>1946</v>
      </c>
      <c r="J3386" s="11" t="s">
        <v>8612</v>
      </c>
      <c r="K3386" s="12" t="s">
        <v>237</v>
      </c>
      <c r="L3386" s="13" t="s">
        <v>8613</v>
      </c>
      <c r="M3386" t="s">
        <v>290</v>
      </c>
      <c r="N3386" t="s">
        <v>291</v>
      </c>
      <c r="O3386" t="s">
        <v>520</v>
      </c>
      <c r="S3386" s="9"/>
      <c r="T3386">
        <v>6</v>
      </c>
      <c r="U3386" s="208" t="s">
        <v>18178</v>
      </c>
      <c r="V3386" s="14">
        <v>0</v>
      </c>
      <c r="W3386" s="14">
        <v>1</v>
      </c>
      <c r="X3386" s="109" t="s">
        <v>294</v>
      </c>
      <c r="Y3386" t="s">
        <v>7322</v>
      </c>
      <c r="Z3386" t="s">
        <v>1419</v>
      </c>
      <c r="AA3386">
        <f t="shared" si="52"/>
        <v>3</v>
      </c>
    </row>
    <row r="3387" spans="1:27" x14ac:dyDescent="0.2">
      <c r="A3387">
        <v>3816</v>
      </c>
      <c r="B3387" s="1" t="s">
        <v>8614</v>
      </c>
      <c r="C3387" t="s">
        <v>1027</v>
      </c>
      <c r="D3387" s="9" t="s">
        <v>3929</v>
      </c>
      <c r="E3387" s="9"/>
      <c r="F3387" s="9" t="s">
        <v>532</v>
      </c>
      <c r="G3387" s="10">
        <v>25</v>
      </c>
      <c r="H3387" s="10" t="s">
        <v>330</v>
      </c>
      <c r="I3387" s="10">
        <v>1946</v>
      </c>
      <c r="J3387" s="11" t="s">
        <v>8615</v>
      </c>
      <c r="K3387" s="12" t="s">
        <v>237</v>
      </c>
      <c r="L3387" s="13" t="s">
        <v>8616</v>
      </c>
      <c r="M3387" t="s">
        <v>290</v>
      </c>
      <c r="N3387" t="s">
        <v>291</v>
      </c>
      <c r="O3387" t="s">
        <v>439</v>
      </c>
      <c r="S3387" s="9"/>
      <c r="T3387">
        <v>6</v>
      </c>
      <c r="U3387" s="208" t="s">
        <v>18178</v>
      </c>
      <c r="V3387" s="14">
        <v>0</v>
      </c>
      <c r="W3387" s="14">
        <v>0</v>
      </c>
      <c r="X3387" s="109" t="s">
        <v>294</v>
      </c>
      <c r="Y3387" t="s">
        <v>3929</v>
      </c>
      <c r="Z3387" t="s">
        <v>7856</v>
      </c>
      <c r="AA3387">
        <f t="shared" si="52"/>
        <v>1</v>
      </c>
    </row>
    <row r="3388" spans="1:27" x14ac:dyDescent="0.2">
      <c r="A3388">
        <v>7195</v>
      </c>
      <c r="B3388" s="1" t="s">
        <v>8617</v>
      </c>
      <c r="C3388" t="s">
        <v>1027</v>
      </c>
      <c r="D3388" s="9" t="s">
        <v>1242</v>
      </c>
      <c r="E3388" s="9" t="s">
        <v>259</v>
      </c>
      <c r="F3388" s="9" t="s">
        <v>532</v>
      </c>
      <c r="G3388" s="10">
        <v>25</v>
      </c>
      <c r="H3388" s="10" t="s">
        <v>330</v>
      </c>
      <c r="I3388" s="10">
        <v>1946</v>
      </c>
      <c r="J3388" s="11" t="s">
        <v>8615</v>
      </c>
      <c r="K3388" s="12"/>
      <c r="L3388" s="13" t="s">
        <v>8618</v>
      </c>
      <c r="M3388" t="s">
        <v>753</v>
      </c>
      <c r="S3388" s="9"/>
      <c r="T3388">
        <v>6</v>
      </c>
      <c r="U3388" s="208" t="s">
        <v>18178</v>
      </c>
      <c r="V3388" s="14">
        <v>0</v>
      </c>
      <c r="W3388" s="14">
        <v>0</v>
      </c>
      <c r="X3388" s="109" t="s">
        <v>294</v>
      </c>
      <c r="Y3388" t="s">
        <v>1242</v>
      </c>
      <c r="Z3388" t="s">
        <v>271</v>
      </c>
      <c r="AA3388">
        <f t="shared" si="52"/>
        <v>1</v>
      </c>
    </row>
    <row r="3389" spans="1:27" x14ac:dyDescent="0.2">
      <c r="A3389">
        <v>3312</v>
      </c>
      <c r="B3389" s="1" t="s">
        <v>8619</v>
      </c>
      <c r="C3389" t="s">
        <v>284</v>
      </c>
      <c r="D3389" s="9" t="s">
        <v>8620</v>
      </c>
      <c r="E3389" s="9"/>
      <c r="F3389" s="9" t="s">
        <v>532</v>
      </c>
      <c r="G3389" s="10">
        <v>26</v>
      </c>
      <c r="H3389" s="10" t="s">
        <v>330</v>
      </c>
      <c r="I3389" s="10">
        <v>1946</v>
      </c>
      <c r="J3389" s="11" t="s">
        <v>8621</v>
      </c>
      <c r="K3389" s="12"/>
      <c r="L3389" s="13" t="s">
        <v>8622</v>
      </c>
      <c r="M3389" t="s">
        <v>753</v>
      </c>
      <c r="S3389" s="9" t="s">
        <v>8623</v>
      </c>
      <c r="T3389">
        <v>6</v>
      </c>
      <c r="U3389" s="208" t="s">
        <v>18178</v>
      </c>
      <c r="V3389" s="14">
        <v>0</v>
      </c>
      <c r="W3389" s="14">
        <v>1</v>
      </c>
      <c r="X3389" s="109" t="s">
        <v>294</v>
      </c>
      <c r="Y3389" t="s">
        <v>3929</v>
      </c>
      <c r="Z3389" t="s">
        <v>505</v>
      </c>
      <c r="AA3389">
        <f t="shared" si="52"/>
        <v>3</v>
      </c>
    </row>
    <row r="3390" spans="1:27" x14ac:dyDescent="0.2">
      <c r="A3390">
        <v>298</v>
      </c>
      <c r="B3390" s="1" t="s">
        <v>8624</v>
      </c>
      <c r="C3390" t="s">
        <v>284</v>
      </c>
      <c r="D3390" s="9" t="s">
        <v>8625</v>
      </c>
      <c r="E3390" s="9"/>
      <c r="F3390" s="9" t="s">
        <v>532</v>
      </c>
      <c r="G3390" s="10">
        <v>27</v>
      </c>
      <c r="H3390" s="10" t="s">
        <v>330</v>
      </c>
      <c r="I3390" s="10">
        <v>1946</v>
      </c>
      <c r="J3390" s="11" t="s">
        <v>8626</v>
      </c>
      <c r="K3390" s="12"/>
      <c r="L3390" s="13" t="s">
        <v>8627</v>
      </c>
      <c r="M3390" t="s">
        <v>753</v>
      </c>
      <c r="S3390" s="9"/>
      <c r="T3390">
        <v>6</v>
      </c>
      <c r="U3390" s="208" t="s">
        <v>18178</v>
      </c>
      <c r="V3390" s="14">
        <v>0</v>
      </c>
      <c r="W3390" s="14">
        <v>1</v>
      </c>
      <c r="X3390" s="109" t="s">
        <v>294</v>
      </c>
      <c r="Y3390" t="s">
        <v>3625</v>
      </c>
      <c r="Z3390" t="s">
        <v>271</v>
      </c>
      <c r="AA3390">
        <f t="shared" si="52"/>
        <v>5</v>
      </c>
    </row>
    <row r="3391" spans="1:27" x14ac:dyDescent="0.2">
      <c r="A3391">
        <v>301</v>
      </c>
      <c r="B3391" s="1" t="s">
        <v>9219</v>
      </c>
      <c r="C3391" t="s">
        <v>284</v>
      </c>
      <c r="D3391" s="9" t="s">
        <v>6591</v>
      </c>
      <c r="E3391" s="9"/>
      <c r="F3391" s="9" t="s">
        <v>532</v>
      </c>
      <c r="G3391" s="10">
        <v>27</v>
      </c>
      <c r="H3391" s="10" t="s">
        <v>330</v>
      </c>
      <c r="I3391" s="10">
        <v>1946</v>
      </c>
      <c r="J3391" s="11" t="s">
        <v>8626</v>
      </c>
      <c r="K3391" s="12"/>
      <c r="L3391" s="13" t="s">
        <v>9221</v>
      </c>
      <c r="M3391" t="s">
        <v>753</v>
      </c>
      <c r="S3391" s="9"/>
      <c r="T3391">
        <v>6</v>
      </c>
      <c r="U3391" s="208" t="s">
        <v>18178</v>
      </c>
      <c r="V3391" s="14">
        <v>0</v>
      </c>
      <c r="W3391" s="14">
        <v>1</v>
      </c>
      <c r="X3391" s="109" t="s">
        <v>294</v>
      </c>
      <c r="Y3391" t="s">
        <v>3625</v>
      </c>
      <c r="Z3391" t="s">
        <v>271</v>
      </c>
      <c r="AA3391">
        <f t="shared" si="52"/>
        <v>2</v>
      </c>
    </row>
    <row r="3392" spans="1:27" x14ac:dyDescent="0.2">
      <c r="A3392">
        <v>296</v>
      </c>
      <c r="B3392" s="1" t="s">
        <v>8628</v>
      </c>
      <c r="C3392" t="s">
        <v>284</v>
      </c>
      <c r="D3392" s="9" t="s">
        <v>8629</v>
      </c>
      <c r="E3392" s="9"/>
      <c r="F3392" s="9" t="s">
        <v>532</v>
      </c>
      <c r="G3392" s="10">
        <v>27</v>
      </c>
      <c r="H3392" s="10" t="s">
        <v>330</v>
      </c>
      <c r="I3392" s="10">
        <v>1946</v>
      </c>
      <c r="J3392" s="11" t="s">
        <v>8626</v>
      </c>
      <c r="K3392" s="12"/>
      <c r="L3392" s="13" t="s">
        <v>8627</v>
      </c>
      <c r="M3392" t="s">
        <v>753</v>
      </c>
      <c r="S3392" s="9"/>
      <c r="T3392">
        <v>6</v>
      </c>
      <c r="U3392" s="208" t="s">
        <v>18178</v>
      </c>
      <c r="V3392" s="14">
        <v>0</v>
      </c>
      <c r="W3392" s="14">
        <v>1</v>
      </c>
      <c r="X3392" s="109" t="s">
        <v>294</v>
      </c>
      <c r="Y3392" t="s">
        <v>3625</v>
      </c>
      <c r="Z3392" t="s">
        <v>505</v>
      </c>
      <c r="AA3392">
        <f t="shared" si="52"/>
        <v>4</v>
      </c>
    </row>
    <row r="3393" spans="1:27" x14ac:dyDescent="0.2">
      <c r="A3393">
        <v>1476</v>
      </c>
      <c r="B3393" s="1" t="s">
        <v>8640</v>
      </c>
      <c r="C3393" t="s">
        <v>284</v>
      </c>
      <c r="D3393" s="9" t="s">
        <v>8408</v>
      </c>
      <c r="E3393" s="9"/>
      <c r="F3393" s="9" t="s">
        <v>532</v>
      </c>
      <c r="G3393" s="10">
        <v>27</v>
      </c>
      <c r="H3393" s="10" t="s">
        <v>330</v>
      </c>
      <c r="I3393" s="10">
        <v>1946</v>
      </c>
      <c r="J3393" s="11" t="s">
        <v>8626</v>
      </c>
      <c r="K3393" s="12"/>
      <c r="L3393" s="13" t="s">
        <v>8627</v>
      </c>
      <c r="M3393" t="s">
        <v>753</v>
      </c>
      <c r="S3393" s="9"/>
      <c r="T3393">
        <v>6</v>
      </c>
      <c r="U3393" s="208" t="s">
        <v>18178</v>
      </c>
      <c r="V3393" s="14">
        <v>0</v>
      </c>
      <c r="W3393" s="14">
        <v>1</v>
      </c>
      <c r="X3393" s="109" t="s">
        <v>294</v>
      </c>
      <c r="Y3393" t="s">
        <v>3929</v>
      </c>
      <c r="Z3393" t="s">
        <v>505</v>
      </c>
      <c r="AA3393">
        <f t="shared" si="52"/>
        <v>2</v>
      </c>
    </row>
    <row r="3394" spans="1:27" x14ac:dyDescent="0.2">
      <c r="A3394">
        <v>6182</v>
      </c>
      <c r="B3394" s="1" t="s">
        <v>8757</v>
      </c>
      <c r="C3394" t="s">
        <v>284</v>
      </c>
      <c r="D3394" s="9">
        <v>125</v>
      </c>
      <c r="E3394" s="9" t="s">
        <v>259</v>
      </c>
      <c r="F3394" s="9" t="s">
        <v>312</v>
      </c>
      <c r="G3394" s="10">
        <v>27</v>
      </c>
      <c r="H3394" s="10" t="s">
        <v>330</v>
      </c>
      <c r="I3394" s="10">
        <v>1946</v>
      </c>
      <c r="J3394" s="11" t="s">
        <v>8626</v>
      </c>
      <c r="K3394" s="12"/>
      <c r="L3394" s="13" t="s">
        <v>8627</v>
      </c>
      <c r="M3394" t="s">
        <v>753</v>
      </c>
      <c r="S3394" s="9"/>
      <c r="T3394">
        <v>6</v>
      </c>
      <c r="U3394" s="208" t="s">
        <v>18178</v>
      </c>
      <c r="V3394" s="14">
        <v>0</v>
      </c>
      <c r="W3394" s="14">
        <v>1</v>
      </c>
      <c r="X3394" s="109" t="s">
        <v>270</v>
      </c>
      <c r="Y3394">
        <v>125</v>
      </c>
      <c r="Z3394" t="s">
        <v>505</v>
      </c>
      <c r="AA3394">
        <f t="shared" ref="AA3394:AA3457" si="53">LEN(D3394)-LEN(SUBSTITUTE(D3394,"/",""))+1</f>
        <v>1</v>
      </c>
    </row>
    <row r="3395" spans="1:27" x14ac:dyDescent="0.2">
      <c r="A3395">
        <v>3282</v>
      </c>
      <c r="B3395" s="1" t="s">
        <v>9222</v>
      </c>
      <c r="C3395" t="s">
        <v>284</v>
      </c>
      <c r="D3395" s="9" t="s">
        <v>6067</v>
      </c>
      <c r="E3395" s="9"/>
      <c r="F3395" s="9" t="s">
        <v>532</v>
      </c>
      <c r="G3395" s="10">
        <v>27</v>
      </c>
      <c r="H3395" s="10" t="s">
        <v>330</v>
      </c>
      <c r="I3395" s="10">
        <v>1946</v>
      </c>
      <c r="J3395" s="11" t="s">
        <v>8626</v>
      </c>
      <c r="K3395" s="12"/>
      <c r="L3395" s="13" t="s">
        <v>8627</v>
      </c>
      <c r="M3395" t="s">
        <v>753</v>
      </c>
      <c r="S3395" s="9"/>
      <c r="T3395">
        <v>6</v>
      </c>
      <c r="U3395" s="208" t="s">
        <v>18178</v>
      </c>
      <c r="V3395" s="14">
        <v>0</v>
      </c>
      <c r="W3395" s="14">
        <v>1</v>
      </c>
      <c r="X3395" s="109" t="s">
        <v>294</v>
      </c>
      <c r="Y3395" t="s">
        <v>3625</v>
      </c>
      <c r="Z3395" t="s">
        <v>505</v>
      </c>
      <c r="AA3395">
        <f t="shared" si="53"/>
        <v>2</v>
      </c>
    </row>
    <row r="3396" spans="1:27" x14ac:dyDescent="0.2">
      <c r="A3396">
        <v>5801</v>
      </c>
      <c r="B3396" s="1" t="s">
        <v>8758</v>
      </c>
      <c r="C3396" t="s">
        <v>284</v>
      </c>
      <c r="D3396" s="9">
        <v>125</v>
      </c>
      <c r="E3396" s="9" t="s">
        <v>259</v>
      </c>
      <c r="F3396" s="9" t="s">
        <v>312</v>
      </c>
      <c r="G3396" s="10">
        <v>27</v>
      </c>
      <c r="H3396" s="10" t="s">
        <v>330</v>
      </c>
      <c r="I3396" s="10">
        <v>1946</v>
      </c>
      <c r="J3396" s="11" t="s">
        <v>8626</v>
      </c>
      <c r="K3396" s="12"/>
      <c r="L3396" s="13" t="s">
        <v>8627</v>
      </c>
      <c r="M3396" t="s">
        <v>753</v>
      </c>
      <c r="S3396" s="9"/>
      <c r="T3396">
        <v>6</v>
      </c>
      <c r="U3396" s="208" t="s">
        <v>18178</v>
      </c>
      <c r="V3396" s="14">
        <v>0</v>
      </c>
      <c r="W3396" s="14">
        <v>1</v>
      </c>
      <c r="X3396" s="109" t="s">
        <v>270</v>
      </c>
      <c r="Y3396">
        <v>125</v>
      </c>
      <c r="Z3396" t="s">
        <v>505</v>
      </c>
      <c r="AA3396">
        <f t="shared" si="53"/>
        <v>1</v>
      </c>
    </row>
    <row r="3397" spans="1:27" x14ac:dyDescent="0.2">
      <c r="A3397">
        <v>654</v>
      </c>
      <c r="B3397" s="1" t="s">
        <v>8638</v>
      </c>
      <c r="C3397" t="s">
        <v>1027</v>
      </c>
      <c r="D3397" s="9" t="s">
        <v>8639</v>
      </c>
      <c r="E3397" s="9" t="s">
        <v>876</v>
      </c>
      <c r="F3397" s="9" t="s">
        <v>1416</v>
      </c>
      <c r="G3397" s="10">
        <v>27</v>
      </c>
      <c r="H3397" s="10" t="s">
        <v>330</v>
      </c>
      <c r="I3397" s="10">
        <v>1946</v>
      </c>
      <c r="J3397" s="11" t="s">
        <v>8626</v>
      </c>
      <c r="K3397" s="12"/>
      <c r="L3397" s="13" t="s">
        <v>8627</v>
      </c>
      <c r="M3397" t="s">
        <v>753</v>
      </c>
      <c r="S3397" s="9"/>
      <c r="T3397">
        <v>6</v>
      </c>
      <c r="U3397" s="208" t="s">
        <v>18178</v>
      </c>
      <c r="V3397" s="14">
        <v>0</v>
      </c>
      <c r="W3397" s="14">
        <v>1</v>
      </c>
      <c r="X3397" s="109" t="e">
        <v>#N/A</v>
      </c>
      <c r="Y3397" t="s">
        <v>1232</v>
      </c>
      <c r="Z3397" t="s">
        <v>1419</v>
      </c>
      <c r="AA3397">
        <f t="shared" si="53"/>
        <v>2</v>
      </c>
    </row>
    <row r="3398" spans="1:27" x14ac:dyDescent="0.2">
      <c r="A3398">
        <v>7218</v>
      </c>
      <c r="B3398" s="1" t="s">
        <v>9223</v>
      </c>
      <c r="C3398" t="s">
        <v>3985</v>
      </c>
      <c r="D3398" s="9" t="s">
        <v>6792</v>
      </c>
      <c r="E3398" s="9"/>
      <c r="F3398" s="9"/>
      <c r="G3398" s="10">
        <v>27</v>
      </c>
      <c r="H3398" s="10" t="s">
        <v>330</v>
      </c>
      <c r="I3398" s="10">
        <v>1946</v>
      </c>
      <c r="J3398" s="11" t="s">
        <v>8626</v>
      </c>
      <c r="K3398" s="12"/>
      <c r="L3398" s="13" t="s">
        <v>9224</v>
      </c>
      <c r="M3398" t="s">
        <v>753</v>
      </c>
      <c r="S3398" s="9"/>
      <c r="T3398">
        <v>6</v>
      </c>
      <c r="U3398" s="208" t="s">
        <v>18178</v>
      </c>
      <c r="V3398" s="14">
        <v>0</v>
      </c>
      <c r="W3398" s="14">
        <v>0</v>
      </c>
      <c r="X3398" s="109" t="s">
        <v>270</v>
      </c>
      <c r="Y3398">
        <v>162</v>
      </c>
      <c r="Z3398" t="s">
        <v>18167</v>
      </c>
      <c r="AA3398">
        <f t="shared" si="53"/>
        <v>2</v>
      </c>
    </row>
    <row r="3399" spans="1:27" x14ac:dyDescent="0.2">
      <c r="A3399">
        <v>1482</v>
      </c>
      <c r="B3399" s="1" t="s">
        <v>8637</v>
      </c>
      <c r="C3399" t="s">
        <v>503</v>
      </c>
      <c r="D3399" s="9" t="s">
        <v>7474</v>
      </c>
      <c r="E3399" s="9"/>
      <c r="F3399" s="9"/>
      <c r="G3399" s="10">
        <v>27</v>
      </c>
      <c r="H3399" s="10" t="s">
        <v>330</v>
      </c>
      <c r="I3399" s="10">
        <v>1946</v>
      </c>
      <c r="J3399" s="11" t="s">
        <v>8626</v>
      </c>
      <c r="K3399" s="12"/>
      <c r="L3399" s="13" t="s">
        <v>8627</v>
      </c>
      <c r="M3399" t="s">
        <v>753</v>
      </c>
      <c r="S3399" s="9"/>
      <c r="T3399">
        <v>6</v>
      </c>
      <c r="U3399" s="208" t="s">
        <v>18178</v>
      </c>
      <c r="V3399" s="14">
        <v>0</v>
      </c>
      <c r="W3399" s="14">
        <v>1</v>
      </c>
      <c r="X3399" s="109" t="e">
        <v>#N/A</v>
      </c>
      <c r="Y3399" t="s">
        <v>1888</v>
      </c>
      <c r="Z3399" t="s">
        <v>505</v>
      </c>
      <c r="AA3399">
        <f t="shared" si="53"/>
        <v>2</v>
      </c>
    </row>
    <row r="3400" spans="1:27" x14ac:dyDescent="0.2">
      <c r="A3400">
        <v>4068</v>
      </c>
      <c r="B3400" s="1" t="s">
        <v>9234</v>
      </c>
      <c r="C3400" t="s">
        <v>1798</v>
      </c>
      <c r="D3400" s="9">
        <v>680</v>
      </c>
      <c r="E3400" s="9"/>
      <c r="F3400" s="9"/>
      <c r="G3400" s="10">
        <v>27</v>
      </c>
      <c r="H3400" s="10" t="s">
        <v>330</v>
      </c>
      <c r="I3400" s="10">
        <v>1946</v>
      </c>
      <c r="J3400" s="11" t="s">
        <v>8626</v>
      </c>
      <c r="K3400" s="12"/>
      <c r="L3400" s="13" t="s">
        <v>8627</v>
      </c>
      <c r="M3400" t="s">
        <v>753</v>
      </c>
      <c r="S3400" s="9"/>
      <c r="T3400">
        <v>6</v>
      </c>
      <c r="U3400" s="208" t="s">
        <v>18178</v>
      </c>
      <c r="V3400" s="14">
        <v>0</v>
      </c>
      <c r="W3400" s="14">
        <v>1</v>
      </c>
      <c r="X3400" s="109" t="s">
        <v>270</v>
      </c>
      <c r="Y3400">
        <v>680</v>
      </c>
      <c r="Z3400" t="s">
        <v>271</v>
      </c>
      <c r="AA3400">
        <f t="shared" si="53"/>
        <v>1</v>
      </c>
    </row>
    <row r="3401" spans="1:27" x14ac:dyDescent="0.2">
      <c r="A3401">
        <v>2469</v>
      </c>
      <c r="B3401" s="1" t="s">
        <v>8633</v>
      </c>
      <c r="C3401" t="s">
        <v>1798</v>
      </c>
      <c r="D3401" s="9" t="s">
        <v>8634</v>
      </c>
      <c r="E3401" s="9" t="s">
        <v>275</v>
      </c>
      <c r="F3401" s="9" t="s">
        <v>260</v>
      </c>
      <c r="G3401" s="10">
        <v>27</v>
      </c>
      <c r="H3401" s="10" t="s">
        <v>330</v>
      </c>
      <c r="I3401" s="10">
        <v>1946</v>
      </c>
      <c r="J3401" s="11" t="s">
        <v>8626</v>
      </c>
      <c r="K3401" s="12"/>
      <c r="L3401" s="13" t="s">
        <v>8635</v>
      </c>
      <c r="M3401" t="s">
        <v>753</v>
      </c>
      <c r="S3401" s="9"/>
      <c r="T3401">
        <v>6</v>
      </c>
      <c r="U3401" s="208" t="s">
        <v>18178</v>
      </c>
      <c r="V3401" s="14">
        <v>0</v>
      </c>
      <c r="W3401" s="14">
        <v>1</v>
      </c>
      <c r="X3401" s="109" t="e">
        <v>#N/A</v>
      </c>
      <c r="Y3401" t="s">
        <v>1126</v>
      </c>
      <c r="Z3401" t="s">
        <v>271</v>
      </c>
      <c r="AA3401">
        <f t="shared" si="53"/>
        <v>3</v>
      </c>
    </row>
    <row r="3402" spans="1:27" x14ac:dyDescent="0.2">
      <c r="A3402">
        <v>1164</v>
      </c>
      <c r="B3402" s="1" t="s">
        <v>8636</v>
      </c>
      <c r="C3402" t="s">
        <v>1798</v>
      </c>
      <c r="D3402" s="9" t="s">
        <v>8634</v>
      </c>
      <c r="E3402" s="9" t="s">
        <v>275</v>
      </c>
      <c r="F3402" s="9" t="s">
        <v>260</v>
      </c>
      <c r="G3402" s="10">
        <v>27</v>
      </c>
      <c r="H3402" s="10" t="s">
        <v>330</v>
      </c>
      <c r="I3402" s="10">
        <v>1946</v>
      </c>
      <c r="J3402" s="11" t="s">
        <v>8626</v>
      </c>
      <c r="K3402" s="12"/>
      <c r="L3402" s="13" t="s">
        <v>8627</v>
      </c>
      <c r="M3402" t="s">
        <v>753</v>
      </c>
      <c r="S3402" s="9"/>
      <c r="T3402">
        <v>6</v>
      </c>
      <c r="U3402" s="208" t="s">
        <v>18178</v>
      </c>
      <c r="V3402" s="14">
        <v>0</v>
      </c>
      <c r="W3402" s="14">
        <v>1</v>
      </c>
      <c r="X3402" s="109" t="e">
        <v>#N/A</v>
      </c>
      <c r="Y3402" t="s">
        <v>1126</v>
      </c>
      <c r="Z3402" t="s">
        <v>271</v>
      </c>
      <c r="AA3402">
        <f t="shared" si="53"/>
        <v>3</v>
      </c>
    </row>
    <row r="3403" spans="1:27" x14ac:dyDescent="0.2">
      <c r="A3403">
        <v>4105</v>
      </c>
      <c r="B3403" s="1" t="s">
        <v>9235</v>
      </c>
      <c r="C3403" t="s">
        <v>1798</v>
      </c>
      <c r="D3403" s="9">
        <v>680</v>
      </c>
      <c r="E3403" s="9"/>
      <c r="F3403" s="9"/>
      <c r="G3403" s="10">
        <v>27</v>
      </c>
      <c r="H3403" s="10" t="s">
        <v>330</v>
      </c>
      <c r="I3403" s="10">
        <v>1946</v>
      </c>
      <c r="J3403" s="11" t="s">
        <v>8626</v>
      </c>
      <c r="K3403" s="12"/>
      <c r="L3403" s="13" t="s">
        <v>8627</v>
      </c>
      <c r="M3403" t="s">
        <v>753</v>
      </c>
      <c r="S3403" s="9"/>
      <c r="T3403">
        <v>6</v>
      </c>
      <c r="U3403" s="208" t="s">
        <v>18178</v>
      </c>
      <c r="V3403" s="14">
        <v>0</v>
      </c>
      <c r="W3403" s="14">
        <v>1</v>
      </c>
      <c r="X3403" s="109" t="s">
        <v>270</v>
      </c>
      <c r="Y3403">
        <v>680</v>
      </c>
      <c r="Z3403" t="s">
        <v>271</v>
      </c>
      <c r="AA3403">
        <f t="shared" si="53"/>
        <v>1</v>
      </c>
    </row>
    <row r="3404" spans="1:27" x14ac:dyDescent="0.2">
      <c r="A3404">
        <v>3997</v>
      </c>
      <c r="B3404" s="1" t="s">
        <v>9237</v>
      </c>
      <c r="C3404" t="s">
        <v>2040</v>
      </c>
      <c r="D3404" s="9" t="s">
        <v>7723</v>
      </c>
      <c r="E3404" s="9"/>
      <c r="F3404" s="9"/>
      <c r="G3404" s="10">
        <v>27</v>
      </c>
      <c r="H3404" s="10" t="s">
        <v>330</v>
      </c>
      <c r="I3404" s="10">
        <v>1946</v>
      </c>
      <c r="J3404" s="11" t="s">
        <v>8626</v>
      </c>
      <c r="K3404" s="12"/>
      <c r="L3404" s="13" t="s">
        <v>8627</v>
      </c>
      <c r="M3404" t="s">
        <v>753</v>
      </c>
      <c r="S3404" s="9"/>
      <c r="T3404">
        <v>6</v>
      </c>
      <c r="U3404" s="208" t="s">
        <v>18178</v>
      </c>
      <c r="V3404" s="14">
        <v>0</v>
      </c>
      <c r="W3404" s="14">
        <v>0</v>
      </c>
      <c r="X3404" s="109" t="s">
        <v>270</v>
      </c>
      <c r="Y3404">
        <v>98</v>
      </c>
      <c r="Z3404" t="s">
        <v>3085</v>
      </c>
      <c r="AA3404">
        <f t="shared" si="53"/>
        <v>3</v>
      </c>
    </row>
    <row r="3405" spans="1:27" x14ac:dyDescent="0.2">
      <c r="A3405">
        <v>3682</v>
      </c>
      <c r="B3405" s="1" t="s">
        <v>8759</v>
      </c>
      <c r="C3405" t="s">
        <v>1027</v>
      </c>
      <c r="D3405" s="9">
        <v>84</v>
      </c>
      <c r="E3405" s="9" t="s">
        <v>876</v>
      </c>
      <c r="F3405" s="9" t="s">
        <v>1416</v>
      </c>
      <c r="G3405" s="10">
        <v>27</v>
      </c>
      <c r="H3405" s="10" t="s">
        <v>330</v>
      </c>
      <c r="I3405" s="10">
        <v>1946</v>
      </c>
      <c r="J3405" s="11" t="s">
        <v>8626</v>
      </c>
      <c r="K3405" s="12"/>
      <c r="L3405" s="13" t="s">
        <v>8627</v>
      </c>
      <c r="M3405" t="s">
        <v>753</v>
      </c>
      <c r="S3405" s="9"/>
      <c r="T3405">
        <v>6</v>
      </c>
      <c r="U3405" s="208" t="s">
        <v>18178</v>
      </c>
      <c r="V3405" s="14">
        <v>0</v>
      </c>
      <c r="W3405" s="14">
        <v>1</v>
      </c>
      <c r="X3405" s="109" t="s">
        <v>270</v>
      </c>
      <c r="Y3405">
        <v>84</v>
      </c>
      <c r="Z3405" t="s">
        <v>1419</v>
      </c>
      <c r="AA3405">
        <f t="shared" si="53"/>
        <v>1</v>
      </c>
    </row>
    <row r="3406" spans="1:27" x14ac:dyDescent="0.2">
      <c r="A3406">
        <v>6352</v>
      </c>
      <c r="B3406" s="1" t="s">
        <v>8760</v>
      </c>
      <c r="C3406" t="s">
        <v>1027</v>
      </c>
      <c r="D3406" s="9">
        <v>82</v>
      </c>
      <c r="E3406" s="9" t="s">
        <v>876</v>
      </c>
      <c r="F3406" s="9" t="s">
        <v>1416</v>
      </c>
      <c r="G3406" s="10">
        <v>27</v>
      </c>
      <c r="H3406" s="10" t="s">
        <v>330</v>
      </c>
      <c r="I3406" s="10">
        <v>1946</v>
      </c>
      <c r="J3406" s="11" t="s">
        <v>8626</v>
      </c>
      <c r="K3406" s="12"/>
      <c r="L3406" s="13" t="s">
        <v>8627</v>
      </c>
      <c r="M3406" t="s">
        <v>753</v>
      </c>
      <c r="S3406" s="9"/>
      <c r="T3406">
        <v>6</v>
      </c>
      <c r="U3406" s="208" t="s">
        <v>18178</v>
      </c>
      <c r="V3406" s="14">
        <v>0</v>
      </c>
      <c r="W3406" s="14">
        <v>1</v>
      </c>
      <c r="X3406" s="109" t="s">
        <v>270</v>
      </c>
      <c r="Y3406">
        <v>82</v>
      </c>
      <c r="Z3406" t="s">
        <v>1419</v>
      </c>
      <c r="AA3406">
        <f t="shared" si="53"/>
        <v>1</v>
      </c>
    </row>
    <row r="3407" spans="1:27" x14ac:dyDescent="0.2">
      <c r="A3407">
        <v>4313</v>
      </c>
      <c r="B3407" s="1" t="s">
        <v>9230</v>
      </c>
      <c r="C3407" t="s">
        <v>1027</v>
      </c>
      <c r="D3407" s="9" t="s">
        <v>1232</v>
      </c>
      <c r="E3407" s="9" t="s">
        <v>876</v>
      </c>
      <c r="F3407" s="9" t="s">
        <v>1416</v>
      </c>
      <c r="G3407" s="10">
        <v>27</v>
      </c>
      <c r="H3407" s="10" t="s">
        <v>330</v>
      </c>
      <c r="I3407" s="10">
        <v>1946</v>
      </c>
      <c r="J3407" s="11" t="s">
        <v>8626</v>
      </c>
      <c r="K3407" s="12"/>
      <c r="L3407" s="13" t="s">
        <v>8627</v>
      </c>
      <c r="M3407" t="s">
        <v>753</v>
      </c>
      <c r="S3407" s="9"/>
      <c r="T3407">
        <v>6</v>
      </c>
      <c r="U3407" s="208" t="s">
        <v>18178</v>
      </c>
      <c r="V3407" s="14">
        <v>0</v>
      </c>
      <c r="W3407" s="14">
        <v>1</v>
      </c>
      <c r="X3407" s="109" t="e">
        <v>#N/A</v>
      </c>
      <c r="Y3407" t="s">
        <v>1232</v>
      </c>
      <c r="Z3407" t="s">
        <v>1419</v>
      </c>
      <c r="AA3407">
        <f t="shared" si="53"/>
        <v>1</v>
      </c>
    </row>
    <row r="3408" spans="1:27" x14ac:dyDescent="0.2">
      <c r="A3408">
        <v>5221</v>
      </c>
      <c r="B3408" s="1" t="s">
        <v>9226</v>
      </c>
      <c r="C3408" t="s">
        <v>1027</v>
      </c>
      <c r="D3408" s="9" t="s">
        <v>2188</v>
      </c>
      <c r="E3408" s="9" t="s">
        <v>275</v>
      </c>
      <c r="F3408" s="9" t="s">
        <v>1416</v>
      </c>
      <c r="G3408" s="10">
        <v>27</v>
      </c>
      <c r="H3408" s="10" t="s">
        <v>330</v>
      </c>
      <c r="I3408" s="10">
        <v>1946</v>
      </c>
      <c r="J3408" s="11" t="s">
        <v>8626</v>
      </c>
      <c r="K3408" s="12"/>
      <c r="L3408" s="13" t="s">
        <v>8627</v>
      </c>
      <c r="M3408" t="s">
        <v>753</v>
      </c>
      <c r="S3408" s="9"/>
      <c r="T3408">
        <v>6</v>
      </c>
      <c r="U3408" s="208" t="s">
        <v>18178</v>
      </c>
      <c r="V3408" s="14">
        <v>0</v>
      </c>
      <c r="W3408" s="14">
        <v>1</v>
      </c>
      <c r="X3408" s="109" t="e">
        <v>#N/A</v>
      </c>
      <c r="Y3408" t="s">
        <v>2188</v>
      </c>
      <c r="Z3408" t="s">
        <v>1419</v>
      </c>
      <c r="AA3408">
        <f t="shared" si="53"/>
        <v>1</v>
      </c>
    </row>
    <row r="3409" spans="1:27" x14ac:dyDescent="0.2">
      <c r="A3409">
        <v>3551</v>
      </c>
      <c r="B3409" s="1" t="s">
        <v>8474</v>
      </c>
      <c r="C3409" t="s">
        <v>1027</v>
      </c>
      <c r="D3409" s="9">
        <v>333</v>
      </c>
      <c r="E3409" s="9" t="s">
        <v>8805</v>
      </c>
      <c r="F3409" s="9"/>
      <c r="G3409" s="10">
        <v>27</v>
      </c>
      <c r="H3409" s="10" t="s">
        <v>330</v>
      </c>
      <c r="I3409" s="10">
        <v>1946</v>
      </c>
      <c r="J3409" s="11" t="s">
        <v>8626</v>
      </c>
      <c r="K3409" s="12"/>
      <c r="L3409" s="13" t="s">
        <v>8475</v>
      </c>
      <c r="M3409" t="s">
        <v>781</v>
      </c>
      <c r="S3409" s="9"/>
      <c r="T3409">
        <v>6</v>
      </c>
      <c r="U3409" s="208" t="s">
        <v>18178</v>
      </c>
      <c r="V3409" s="14">
        <v>0</v>
      </c>
      <c r="W3409" s="14">
        <v>1</v>
      </c>
      <c r="X3409" s="109" t="s">
        <v>270</v>
      </c>
      <c r="Y3409">
        <v>333</v>
      </c>
      <c r="Z3409" t="s">
        <v>1419</v>
      </c>
      <c r="AA3409">
        <f t="shared" si="53"/>
        <v>1</v>
      </c>
    </row>
    <row r="3410" spans="1:27" x14ac:dyDescent="0.2">
      <c r="A3410">
        <v>5227</v>
      </c>
      <c r="B3410" s="1" t="s">
        <v>9227</v>
      </c>
      <c r="C3410" t="s">
        <v>1027</v>
      </c>
      <c r="D3410" s="9" t="s">
        <v>2188</v>
      </c>
      <c r="E3410" s="9" t="s">
        <v>275</v>
      </c>
      <c r="F3410" s="9" t="s">
        <v>1416</v>
      </c>
      <c r="G3410" s="10">
        <v>27</v>
      </c>
      <c r="H3410" s="10" t="s">
        <v>330</v>
      </c>
      <c r="I3410" s="10">
        <v>1946</v>
      </c>
      <c r="J3410" s="11" t="s">
        <v>8626</v>
      </c>
      <c r="K3410" s="12"/>
      <c r="L3410" s="13" t="s">
        <v>163</v>
      </c>
      <c r="M3410" t="s">
        <v>781</v>
      </c>
      <c r="S3410" s="9"/>
      <c r="T3410">
        <v>6</v>
      </c>
      <c r="U3410" s="208" t="s">
        <v>18178</v>
      </c>
      <c r="V3410" s="14">
        <v>0</v>
      </c>
      <c r="W3410" s="14">
        <v>1</v>
      </c>
      <c r="X3410" s="109" t="e">
        <v>#N/A</v>
      </c>
      <c r="Y3410" t="s">
        <v>2188</v>
      </c>
      <c r="Z3410" t="s">
        <v>1419</v>
      </c>
      <c r="AA3410">
        <f t="shared" si="53"/>
        <v>1</v>
      </c>
    </row>
    <row r="3411" spans="1:27" x14ac:dyDescent="0.2">
      <c r="A3411">
        <v>2870</v>
      </c>
      <c r="B3411" s="1" t="s">
        <v>9225</v>
      </c>
      <c r="C3411" t="s">
        <v>503</v>
      </c>
      <c r="D3411" s="9" t="s">
        <v>1888</v>
      </c>
      <c r="E3411" s="9"/>
      <c r="F3411" s="9"/>
      <c r="G3411" s="10">
        <v>27</v>
      </c>
      <c r="H3411" s="10" t="s">
        <v>330</v>
      </c>
      <c r="I3411" s="10">
        <v>1946</v>
      </c>
      <c r="J3411" s="11" t="s">
        <v>8626</v>
      </c>
      <c r="K3411" s="12"/>
      <c r="L3411" s="13" t="s">
        <v>8627</v>
      </c>
      <c r="M3411" t="s">
        <v>753</v>
      </c>
      <c r="S3411" s="9"/>
      <c r="T3411">
        <v>6</v>
      </c>
      <c r="U3411" s="208" t="s">
        <v>18178</v>
      </c>
      <c r="V3411" s="14">
        <v>0</v>
      </c>
      <c r="W3411" s="14">
        <v>1</v>
      </c>
      <c r="X3411" s="109" t="e">
        <v>#N/A</v>
      </c>
      <c r="Y3411" t="s">
        <v>1888</v>
      </c>
      <c r="Z3411" t="s">
        <v>505</v>
      </c>
      <c r="AA3411">
        <f t="shared" si="53"/>
        <v>1</v>
      </c>
    </row>
    <row r="3412" spans="1:27" x14ac:dyDescent="0.2">
      <c r="A3412">
        <v>293</v>
      </c>
      <c r="B3412" s="1" t="s">
        <v>8630</v>
      </c>
      <c r="C3412" t="s">
        <v>2040</v>
      </c>
      <c r="D3412" s="9" t="s">
        <v>8631</v>
      </c>
      <c r="E3412" s="9" t="s">
        <v>259</v>
      </c>
      <c r="F3412" s="9" t="s">
        <v>721</v>
      </c>
      <c r="G3412" s="10">
        <v>27</v>
      </c>
      <c r="H3412" s="10" t="s">
        <v>330</v>
      </c>
      <c r="I3412" s="10">
        <v>1946</v>
      </c>
      <c r="J3412" s="11" t="s">
        <v>8626</v>
      </c>
      <c r="K3412" s="12"/>
      <c r="L3412" s="13" t="s">
        <v>8632</v>
      </c>
      <c r="M3412" t="s">
        <v>753</v>
      </c>
      <c r="S3412" s="9"/>
      <c r="T3412">
        <v>6</v>
      </c>
      <c r="U3412" s="208" t="s">
        <v>18178</v>
      </c>
      <c r="V3412" s="14">
        <v>0</v>
      </c>
      <c r="W3412" s="14">
        <v>1</v>
      </c>
      <c r="X3412" s="109" t="s">
        <v>270</v>
      </c>
      <c r="Y3412">
        <v>109</v>
      </c>
      <c r="Z3412" t="s">
        <v>271</v>
      </c>
      <c r="AA3412">
        <f t="shared" si="53"/>
        <v>4</v>
      </c>
    </row>
    <row r="3413" spans="1:27" x14ac:dyDescent="0.2">
      <c r="A3413">
        <v>7680</v>
      </c>
      <c r="B3413" s="1" t="s">
        <v>9236</v>
      </c>
      <c r="C3413" t="s">
        <v>1027</v>
      </c>
      <c r="D3413" s="9">
        <v>418</v>
      </c>
      <c r="E3413" s="9"/>
      <c r="F3413" s="9"/>
      <c r="G3413" s="10">
        <v>27</v>
      </c>
      <c r="H3413" s="10" t="s">
        <v>330</v>
      </c>
      <c r="I3413" s="10">
        <v>1946</v>
      </c>
      <c r="J3413" s="11" t="s">
        <v>8626</v>
      </c>
      <c r="K3413" s="12"/>
      <c r="L3413" s="13" t="s">
        <v>8473</v>
      </c>
      <c r="M3413" t="s">
        <v>753</v>
      </c>
      <c r="S3413" s="9"/>
      <c r="T3413">
        <v>6</v>
      </c>
      <c r="U3413" s="208" t="s">
        <v>18178</v>
      </c>
      <c r="V3413" s="14">
        <v>0</v>
      </c>
      <c r="W3413" s="14">
        <v>1</v>
      </c>
      <c r="X3413" s="109" t="s">
        <v>270</v>
      </c>
      <c r="Y3413">
        <v>418</v>
      </c>
      <c r="Z3413" t="s">
        <v>271</v>
      </c>
      <c r="AA3413">
        <f t="shared" si="53"/>
        <v>1</v>
      </c>
    </row>
    <row r="3414" spans="1:27" x14ac:dyDescent="0.2">
      <c r="A3414">
        <v>2667</v>
      </c>
      <c r="B3414" s="1" t="s">
        <v>8476</v>
      </c>
      <c r="C3414" t="s">
        <v>2534</v>
      </c>
      <c r="D3414" s="9">
        <v>255</v>
      </c>
      <c r="E3414" s="9"/>
      <c r="F3414" s="9"/>
      <c r="G3414" s="10">
        <v>27</v>
      </c>
      <c r="H3414" s="10" t="s">
        <v>330</v>
      </c>
      <c r="I3414" s="10">
        <v>1946</v>
      </c>
      <c r="J3414" s="11" t="s">
        <v>8626</v>
      </c>
      <c r="K3414" s="12"/>
      <c r="L3414" s="13" t="s">
        <v>8627</v>
      </c>
      <c r="M3414" t="s">
        <v>753</v>
      </c>
      <c r="S3414" s="9"/>
      <c r="T3414">
        <v>6</v>
      </c>
      <c r="U3414" s="208" t="s">
        <v>18178</v>
      </c>
      <c r="V3414" s="14">
        <v>0</v>
      </c>
      <c r="W3414" s="14">
        <v>1</v>
      </c>
      <c r="X3414" s="109" t="s">
        <v>270</v>
      </c>
      <c r="Y3414">
        <v>255</v>
      </c>
      <c r="Z3414" t="s">
        <v>271</v>
      </c>
      <c r="AA3414">
        <f t="shared" si="53"/>
        <v>1</v>
      </c>
    </row>
    <row r="3415" spans="1:27" x14ac:dyDescent="0.2">
      <c r="A3415">
        <v>5356</v>
      </c>
      <c r="B3415" s="1" t="s">
        <v>9228</v>
      </c>
      <c r="C3415" t="s">
        <v>2534</v>
      </c>
      <c r="D3415" s="9" t="s">
        <v>1126</v>
      </c>
      <c r="E3415" s="9" t="s">
        <v>275</v>
      </c>
      <c r="F3415" s="9" t="s">
        <v>312</v>
      </c>
      <c r="G3415" s="10">
        <v>27</v>
      </c>
      <c r="H3415" s="10" t="s">
        <v>330</v>
      </c>
      <c r="I3415" s="10">
        <v>1946</v>
      </c>
      <c r="J3415" s="11" t="s">
        <v>8626</v>
      </c>
      <c r="K3415" s="12"/>
      <c r="L3415" s="13" t="s">
        <v>8627</v>
      </c>
      <c r="M3415" t="s">
        <v>753</v>
      </c>
      <c r="S3415" s="9"/>
      <c r="T3415">
        <v>6</v>
      </c>
      <c r="U3415" s="208" t="s">
        <v>18178</v>
      </c>
      <c r="V3415" s="14">
        <v>0</v>
      </c>
      <c r="W3415" s="14">
        <v>1</v>
      </c>
      <c r="X3415" s="109" t="e">
        <v>#N/A</v>
      </c>
      <c r="Y3415" t="s">
        <v>1126</v>
      </c>
      <c r="Z3415" t="s">
        <v>271</v>
      </c>
      <c r="AA3415">
        <f t="shared" si="53"/>
        <v>1</v>
      </c>
    </row>
    <row r="3416" spans="1:27" x14ac:dyDescent="0.2">
      <c r="A3416">
        <v>5357</v>
      </c>
      <c r="B3416" s="1" t="s">
        <v>9229</v>
      </c>
      <c r="C3416" t="s">
        <v>2534</v>
      </c>
      <c r="D3416" s="9" t="s">
        <v>1126</v>
      </c>
      <c r="E3416" s="9" t="s">
        <v>275</v>
      </c>
      <c r="F3416" s="9" t="s">
        <v>312</v>
      </c>
      <c r="G3416" s="10">
        <v>27</v>
      </c>
      <c r="H3416" s="10" t="s">
        <v>330</v>
      </c>
      <c r="I3416" s="10">
        <v>1946</v>
      </c>
      <c r="J3416" s="11" t="s">
        <v>8626</v>
      </c>
      <c r="K3416" s="12"/>
      <c r="L3416" s="13" t="s">
        <v>8627</v>
      </c>
      <c r="M3416" t="s">
        <v>753</v>
      </c>
      <c r="S3416" s="9"/>
      <c r="T3416">
        <v>6</v>
      </c>
      <c r="U3416" s="208" t="s">
        <v>18178</v>
      </c>
      <c r="V3416" s="14">
        <v>0</v>
      </c>
      <c r="W3416" s="14">
        <v>1</v>
      </c>
      <c r="X3416" s="109" t="e">
        <v>#N/A</v>
      </c>
      <c r="Y3416" t="s">
        <v>1126</v>
      </c>
      <c r="Z3416" t="s">
        <v>271</v>
      </c>
      <c r="AA3416">
        <f t="shared" si="53"/>
        <v>1</v>
      </c>
    </row>
    <row r="3417" spans="1:27" x14ac:dyDescent="0.2">
      <c r="A3417">
        <v>5727</v>
      </c>
      <c r="B3417" s="1" t="s">
        <v>9232</v>
      </c>
      <c r="C3417" t="s">
        <v>2534</v>
      </c>
      <c r="D3417" s="9" t="s">
        <v>9233</v>
      </c>
      <c r="E3417" s="9"/>
      <c r="F3417" s="9"/>
      <c r="G3417" s="10">
        <v>27</v>
      </c>
      <c r="H3417" s="10" t="s">
        <v>330</v>
      </c>
      <c r="I3417" s="10">
        <v>1946</v>
      </c>
      <c r="J3417" s="11" t="s">
        <v>8626</v>
      </c>
      <c r="K3417" s="12"/>
      <c r="L3417" s="13" t="s">
        <v>8627</v>
      </c>
      <c r="M3417" t="s">
        <v>753</v>
      </c>
      <c r="S3417" s="9"/>
      <c r="T3417">
        <v>6</v>
      </c>
      <c r="U3417" s="208" t="s">
        <v>18178</v>
      </c>
      <c r="V3417" s="14">
        <v>0</v>
      </c>
      <c r="W3417" s="14">
        <v>1</v>
      </c>
      <c r="X3417" s="109" t="s">
        <v>294</v>
      </c>
      <c r="Y3417" t="s">
        <v>9233</v>
      </c>
      <c r="Z3417" t="s">
        <v>271</v>
      </c>
      <c r="AA3417">
        <f t="shared" si="53"/>
        <v>1</v>
      </c>
    </row>
    <row r="3418" spans="1:27" x14ac:dyDescent="0.2">
      <c r="A3418">
        <v>4315</v>
      </c>
      <c r="B3418" s="1" t="s">
        <v>9231</v>
      </c>
      <c r="C3418" t="s">
        <v>2534</v>
      </c>
      <c r="D3418" s="9" t="s">
        <v>1232</v>
      </c>
      <c r="E3418" s="9" t="s">
        <v>876</v>
      </c>
      <c r="F3418" s="9" t="s">
        <v>312</v>
      </c>
      <c r="G3418" s="10">
        <v>27</v>
      </c>
      <c r="H3418" s="10" t="s">
        <v>330</v>
      </c>
      <c r="I3418" s="10">
        <v>1946</v>
      </c>
      <c r="J3418" s="11" t="s">
        <v>8626</v>
      </c>
      <c r="K3418" s="12"/>
      <c r="L3418" s="13" t="s">
        <v>8627</v>
      </c>
      <c r="M3418" t="s">
        <v>753</v>
      </c>
      <c r="S3418" s="9"/>
      <c r="T3418">
        <v>6</v>
      </c>
      <c r="U3418" s="208" t="s">
        <v>18178</v>
      </c>
      <c r="V3418" s="14">
        <v>0</v>
      </c>
      <c r="W3418" s="14">
        <v>1</v>
      </c>
      <c r="X3418" s="109" t="e">
        <v>#N/A</v>
      </c>
      <c r="Y3418" t="s">
        <v>1232</v>
      </c>
      <c r="Z3418" t="s">
        <v>271</v>
      </c>
      <c r="AA3418">
        <f t="shared" si="53"/>
        <v>1</v>
      </c>
    </row>
    <row r="3419" spans="1:27" x14ac:dyDescent="0.2">
      <c r="A3419">
        <v>2680</v>
      </c>
      <c r="B3419" s="1" t="s">
        <v>8299</v>
      </c>
      <c r="C3419" t="s">
        <v>2534</v>
      </c>
      <c r="D3419" s="9">
        <v>255</v>
      </c>
      <c r="E3419" s="9"/>
      <c r="F3419" s="9"/>
      <c r="G3419" s="10">
        <v>27</v>
      </c>
      <c r="H3419" s="10" t="s">
        <v>330</v>
      </c>
      <c r="I3419" s="10">
        <v>1946</v>
      </c>
      <c r="J3419" s="11" t="s">
        <v>8626</v>
      </c>
      <c r="K3419" s="12"/>
      <c r="L3419" s="13" t="s">
        <v>8627</v>
      </c>
      <c r="M3419" t="s">
        <v>753</v>
      </c>
      <c r="S3419" s="9"/>
      <c r="T3419">
        <v>6</v>
      </c>
      <c r="U3419" s="208" t="s">
        <v>18178</v>
      </c>
      <c r="V3419" s="14">
        <v>0</v>
      </c>
      <c r="W3419" s="14">
        <v>1</v>
      </c>
      <c r="X3419" s="109" t="s">
        <v>270</v>
      </c>
      <c r="Y3419">
        <v>255</v>
      </c>
      <c r="Z3419" t="s">
        <v>271</v>
      </c>
      <c r="AA3419">
        <f t="shared" si="53"/>
        <v>1</v>
      </c>
    </row>
    <row r="3420" spans="1:27" x14ac:dyDescent="0.2">
      <c r="A3420">
        <v>2682</v>
      </c>
      <c r="B3420" s="1" t="s">
        <v>8300</v>
      </c>
      <c r="C3420" t="s">
        <v>2534</v>
      </c>
      <c r="D3420" s="9">
        <v>255</v>
      </c>
      <c r="E3420" s="9"/>
      <c r="F3420" s="9"/>
      <c r="G3420" s="10">
        <v>27</v>
      </c>
      <c r="H3420" s="10" t="s">
        <v>330</v>
      </c>
      <c r="I3420" s="10">
        <v>1946</v>
      </c>
      <c r="J3420" s="11" t="s">
        <v>8626</v>
      </c>
      <c r="K3420" s="12"/>
      <c r="L3420" s="13" t="s">
        <v>8627</v>
      </c>
      <c r="M3420" t="s">
        <v>753</v>
      </c>
      <c r="S3420" s="9"/>
      <c r="T3420">
        <v>6</v>
      </c>
      <c r="U3420" s="208" t="s">
        <v>18178</v>
      </c>
      <c r="V3420" s="14">
        <v>0</v>
      </c>
      <c r="W3420" s="14">
        <v>1</v>
      </c>
      <c r="X3420" s="109" t="s">
        <v>270</v>
      </c>
      <c r="Y3420">
        <v>255</v>
      </c>
      <c r="Z3420" t="s">
        <v>271</v>
      </c>
      <c r="AA3420">
        <f t="shared" si="53"/>
        <v>1</v>
      </c>
    </row>
    <row r="3421" spans="1:27" x14ac:dyDescent="0.2">
      <c r="A3421">
        <v>5558</v>
      </c>
      <c r="B3421" s="1" t="s">
        <v>8755</v>
      </c>
      <c r="C3421" t="s">
        <v>2534</v>
      </c>
      <c r="D3421" s="9">
        <v>255</v>
      </c>
      <c r="E3421" s="9"/>
      <c r="F3421" s="9"/>
      <c r="G3421" s="10">
        <v>27</v>
      </c>
      <c r="H3421" s="10" t="s">
        <v>330</v>
      </c>
      <c r="I3421" s="10">
        <v>1946</v>
      </c>
      <c r="J3421" s="11" t="s">
        <v>8626</v>
      </c>
      <c r="K3421" s="12"/>
      <c r="L3421" s="13" t="s">
        <v>8627</v>
      </c>
      <c r="M3421" t="s">
        <v>753</v>
      </c>
      <c r="S3421" s="9"/>
      <c r="T3421">
        <v>6</v>
      </c>
      <c r="U3421" s="208" t="s">
        <v>18178</v>
      </c>
      <c r="V3421" s="14">
        <v>0</v>
      </c>
      <c r="W3421" s="14">
        <v>1</v>
      </c>
      <c r="X3421" s="109" t="s">
        <v>270</v>
      </c>
      <c r="Y3421">
        <v>255</v>
      </c>
      <c r="Z3421" t="s">
        <v>271</v>
      </c>
      <c r="AA3421">
        <f t="shared" si="53"/>
        <v>1</v>
      </c>
    </row>
    <row r="3422" spans="1:27" x14ac:dyDescent="0.2">
      <c r="A3422">
        <v>2874</v>
      </c>
      <c r="B3422" s="1" t="s">
        <v>8756</v>
      </c>
      <c r="C3422" t="s">
        <v>2534</v>
      </c>
      <c r="D3422" s="9">
        <v>255</v>
      </c>
      <c r="E3422" s="9"/>
      <c r="F3422" s="9"/>
      <c r="G3422" s="10">
        <v>27</v>
      </c>
      <c r="H3422" s="10" t="s">
        <v>330</v>
      </c>
      <c r="I3422" s="10">
        <v>1946</v>
      </c>
      <c r="J3422" s="11" t="s">
        <v>8626</v>
      </c>
      <c r="K3422" s="12"/>
      <c r="L3422" s="13" t="s">
        <v>8627</v>
      </c>
      <c r="M3422" t="s">
        <v>753</v>
      </c>
      <c r="S3422" s="9"/>
      <c r="T3422">
        <v>6</v>
      </c>
      <c r="U3422" s="208" t="s">
        <v>18178</v>
      </c>
      <c r="V3422" s="14">
        <v>0</v>
      </c>
      <c r="W3422" s="14">
        <v>1</v>
      </c>
      <c r="X3422" s="109" t="s">
        <v>270</v>
      </c>
      <c r="Y3422">
        <v>255</v>
      </c>
      <c r="Z3422" t="s">
        <v>271</v>
      </c>
      <c r="AA3422">
        <f t="shared" si="53"/>
        <v>1</v>
      </c>
    </row>
    <row r="3423" spans="1:27" x14ac:dyDescent="0.2">
      <c r="A3423">
        <v>7434</v>
      </c>
      <c r="B3423" s="1" t="s">
        <v>9742</v>
      </c>
      <c r="C3423" t="s">
        <v>1027</v>
      </c>
      <c r="D3423" s="9" t="s">
        <v>1242</v>
      </c>
      <c r="E3423" s="9" t="s">
        <v>259</v>
      </c>
      <c r="F3423" s="9" t="s">
        <v>532</v>
      </c>
      <c r="G3423" s="10">
        <v>28</v>
      </c>
      <c r="H3423" s="10" t="s">
        <v>330</v>
      </c>
      <c r="I3423" s="10">
        <v>1946</v>
      </c>
      <c r="J3423" s="11" t="s">
        <v>8371</v>
      </c>
      <c r="K3423" s="12" t="s">
        <v>237</v>
      </c>
      <c r="L3423" s="13" t="s">
        <v>8372</v>
      </c>
      <c r="M3423" t="s">
        <v>290</v>
      </c>
      <c r="N3423" t="s">
        <v>291</v>
      </c>
      <c r="O3423" t="s">
        <v>933</v>
      </c>
      <c r="S3423" s="9"/>
      <c r="T3423">
        <v>6</v>
      </c>
      <c r="U3423" s="208" t="s">
        <v>18178</v>
      </c>
      <c r="V3423" s="14">
        <v>0</v>
      </c>
      <c r="W3423" s="14">
        <v>0</v>
      </c>
      <c r="X3423" s="109" t="s">
        <v>294</v>
      </c>
      <c r="Y3423" t="s">
        <v>1242</v>
      </c>
      <c r="Z3423" t="s">
        <v>271</v>
      </c>
      <c r="AA3423">
        <f t="shared" si="53"/>
        <v>1</v>
      </c>
    </row>
    <row r="3424" spans="1:27" x14ac:dyDescent="0.2">
      <c r="A3424">
        <v>4950</v>
      </c>
      <c r="B3424" s="1" t="s">
        <v>8373</v>
      </c>
      <c r="C3424" t="s">
        <v>1027</v>
      </c>
      <c r="D3424" s="9">
        <v>235</v>
      </c>
      <c r="E3424" s="9" t="s">
        <v>8805</v>
      </c>
      <c r="F3424" s="9"/>
      <c r="G3424" s="10">
        <v>28</v>
      </c>
      <c r="H3424" s="10" t="s">
        <v>330</v>
      </c>
      <c r="I3424" s="10">
        <v>1946</v>
      </c>
      <c r="J3424" s="11" t="s">
        <v>8371</v>
      </c>
      <c r="K3424" s="12"/>
      <c r="L3424" s="13" t="s">
        <v>8374</v>
      </c>
      <c r="M3424" t="s">
        <v>781</v>
      </c>
      <c r="S3424" s="9"/>
      <c r="T3424">
        <v>6</v>
      </c>
      <c r="U3424" s="208" t="s">
        <v>18178</v>
      </c>
      <c r="V3424" s="14">
        <v>0</v>
      </c>
      <c r="W3424" s="14">
        <v>1</v>
      </c>
      <c r="X3424" s="109" t="s">
        <v>270</v>
      </c>
      <c r="Y3424">
        <v>235</v>
      </c>
      <c r="Z3424" t="s">
        <v>1419</v>
      </c>
      <c r="AA3424">
        <f t="shared" si="53"/>
        <v>1</v>
      </c>
    </row>
    <row r="3425" spans="1:27" x14ac:dyDescent="0.2">
      <c r="A3425">
        <v>3064</v>
      </c>
      <c r="B3425" s="1" t="s">
        <v>8375</v>
      </c>
      <c r="C3425" t="s">
        <v>1027</v>
      </c>
      <c r="D3425" s="9" t="s">
        <v>8376</v>
      </c>
      <c r="E3425" s="9"/>
      <c r="F3425" s="9"/>
      <c r="G3425" s="10">
        <v>29</v>
      </c>
      <c r="H3425" s="10" t="s">
        <v>330</v>
      </c>
      <c r="I3425" s="10">
        <v>1946</v>
      </c>
      <c r="J3425" s="11" t="s">
        <v>8377</v>
      </c>
      <c r="K3425" s="12"/>
      <c r="L3425" s="13" t="s">
        <v>8378</v>
      </c>
      <c r="M3425" t="s">
        <v>753</v>
      </c>
      <c r="S3425" s="9"/>
      <c r="T3425">
        <v>6</v>
      </c>
      <c r="U3425" s="208" t="s">
        <v>18178</v>
      </c>
      <c r="V3425" s="14">
        <v>0</v>
      </c>
      <c r="W3425" s="14">
        <v>1</v>
      </c>
      <c r="X3425" s="109" t="s">
        <v>294</v>
      </c>
      <c r="Y3425" t="s">
        <v>6957</v>
      </c>
      <c r="Z3425" t="s">
        <v>1419</v>
      </c>
      <c r="AA3425">
        <f t="shared" si="53"/>
        <v>2</v>
      </c>
    </row>
    <row r="3426" spans="1:27" x14ac:dyDescent="0.2">
      <c r="A3426">
        <v>2378</v>
      </c>
      <c r="B3426" s="1" t="s">
        <v>8379</v>
      </c>
      <c r="C3426" t="s">
        <v>1798</v>
      </c>
      <c r="D3426" s="9" t="s">
        <v>2138</v>
      </c>
      <c r="E3426" s="9" t="s">
        <v>8805</v>
      </c>
      <c r="F3426" s="9"/>
      <c r="G3426" s="10">
        <v>30</v>
      </c>
      <c r="H3426" s="10" t="s">
        <v>330</v>
      </c>
      <c r="I3426" s="10">
        <v>1946</v>
      </c>
      <c r="J3426" s="11" t="s">
        <v>8380</v>
      </c>
      <c r="K3426" s="12"/>
      <c r="L3426" s="13" t="s">
        <v>8381</v>
      </c>
      <c r="M3426" t="s">
        <v>781</v>
      </c>
      <c r="S3426" s="9"/>
      <c r="T3426">
        <v>6</v>
      </c>
      <c r="U3426" s="208" t="s">
        <v>18178</v>
      </c>
      <c r="V3426" s="14">
        <v>0</v>
      </c>
      <c r="W3426" s="14">
        <v>1</v>
      </c>
      <c r="X3426" s="109" t="e">
        <v>#N/A</v>
      </c>
      <c r="Y3426" t="s">
        <v>2138</v>
      </c>
      <c r="Z3426" t="s">
        <v>271</v>
      </c>
      <c r="AA3426">
        <f t="shared" si="53"/>
        <v>1</v>
      </c>
    </row>
    <row r="3427" spans="1:27" x14ac:dyDescent="0.2">
      <c r="A3427">
        <v>4798</v>
      </c>
      <c r="B3427" s="1" t="s">
        <v>8382</v>
      </c>
      <c r="C3427" t="s">
        <v>1027</v>
      </c>
      <c r="D3427" s="9" t="s">
        <v>9055</v>
      </c>
      <c r="E3427" s="9"/>
      <c r="F3427" s="9"/>
      <c r="G3427" s="10">
        <v>30</v>
      </c>
      <c r="H3427" s="10" t="s">
        <v>330</v>
      </c>
      <c r="I3427" s="10">
        <v>1946</v>
      </c>
      <c r="J3427" s="11" t="s">
        <v>8380</v>
      </c>
      <c r="K3427" s="12"/>
      <c r="L3427" s="13" t="s">
        <v>8383</v>
      </c>
      <c r="M3427" t="s">
        <v>753</v>
      </c>
      <c r="S3427" s="9"/>
      <c r="T3427">
        <v>6</v>
      </c>
      <c r="U3427" s="208" t="s">
        <v>18178</v>
      </c>
      <c r="V3427" s="14">
        <v>0</v>
      </c>
      <c r="W3427" s="14">
        <v>0</v>
      </c>
      <c r="X3427" s="109" t="s">
        <v>294</v>
      </c>
      <c r="Y3427" t="s">
        <v>9055</v>
      </c>
      <c r="Z3427" t="s">
        <v>271</v>
      </c>
      <c r="AA3427">
        <f t="shared" si="53"/>
        <v>1</v>
      </c>
    </row>
    <row r="3428" spans="1:27" x14ac:dyDescent="0.2">
      <c r="A3428">
        <v>6913</v>
      </c>
      <c r="B3428" s="1" t="s">
        <v>8384</v>
      </c>
      <c r="C3428" t="s">
        <v>6878</v>
      </c>
      <c r="D3428" s="9">
        <v>684</v>
      </c>
      <c r="E3428" s="9" t="s">
        <v>876</v>
      </c>
      <c r="F3428" s="9" t="s">
        <v>260</v>
      </c>
      <c r="G3428" s="10">
        <v>31</v>
      </c>
      <c r="H3428" s="10" t="s">
        <v>330</v>
      </c>
      <c r="I3428" s="10">
        <v>1946</v>
      </c>
      <c r="J3428" s="11" t="s">
        <v>8385</v>
      </c>
      <c r="K3428" s="12"/>
      <c r="L3428" s="13" t="s">
        <v>8386</v>
      </c>
      <c r="M3428" t="s">
        <v>753</v>
      </c>
      <c r="S3428" s="9"/>
      <c r="T3428">
        <v>6</v>
      </c>
      <c r="U3428" s="208" t="s">
        <v>18178</v>
      </c>
      <c r="V3428" s="14">
        <v>0</v>
      </c>
      <c r="W3428" s="14">
        <v>0</v>
      </c>
      <c r="X3428" s="109" t="s">
        <v>270</v>
      </c>
      <c r="Y3428">
        <v>684</v>
      </c>
      <c r="Z3428" t="s">
        <v>271</v>
      </c>
      <c r="AA3428">
        <f t="shared" si="53"/>
        <v>1</v>
      </c>
    </row>
    <row r="3429" spans="1:27" x14ac:dyDescent="0.2">
      <c r="A3429">
        <v>2728</v>
      </c>
      <c r="B3429" s="1" t="s">
        <v>8387</v>
      </c>
      <c r="C3429" t="s">
        <v>412</v>
      </c>
      <c r="D3429" s="9" t="s">
        <v>8388</v>
      </c>
      <c r="E3429" s="9"/>
      <c r="F3429" s="9" t="s">
        <v>532</v>
      </c>
      <c r="G3429" s="10">
        <v>0</v>
      </c>
      <c r="H3429" s="10" t="s">
        <v>342</v>
      </c>
      <c r="I3429" s="10">
        <v>1946</v>
      </c>
      <c r="J3429" s="11" t="s">
        <v>8389</v>
      </c>
      <c r="K3429" s="12"/>
      <c r="L3429" s="13" t="s">
        <v>8390</v>
      </c>
      <c r="M3429" t="s">
        <v>753</v>
      </c>
      <c r="S3429" s="9"/>
      <c r="T3429">
        <v>7</v>
      </c>
      <c r="U3429" s="208" t="s">
        <v>18173</v>
      </c>
      <c r="V3429" s="14">
        <v>0</v>
      </c>
      <c r="W3429" s="14">
        <v>1</v>
      </c>
      <c r="X3429" s="109" t="s">
        <v>294</v>
      </c>
      <c r="Y3429" t="s">
        <v>1199</v>
      </c>
      <c r="Z3429" t="s">
        <v>271</v>
      </c>
      <c r="AA3429">
        <f t="shared" si="53"/>
        <v>2</v>
      </c>
    </row>
    <row r="3430" spans="1:27" x14ac:dyDescent="0.2">
      <c r="A3430">
        <v>2976</v>
      </c>
      <c r="B3430" s="1" t="s">
        <v>9065</v>
      </c>
      <c r="C3430" t="s">
        <v>1027</v>
      </c>
      <c r="D3430" s="9" t="s">
        <v>9066</v>
      </c>
      <c r="E3430" s="9" t="s">
        <v>259</v>
      </c>
      <c r="F3430" s="9" t="s">
        <v>1416</v>
      </c>
      <c r="G3430" s="10">
        <v>1</v>
      </c>
      <c r="H3430" s="10" t="s">
        <v>342</v>
      </c>
      <c r="I3430" s="10">
        <v>1946</v>
      </c>
      <c r="J3430" s="11" t="s">
        <v>8393</v>
      </c>
      <c r="K3430" s="12" t="s">
        <v>237</v>
      </c>
      <c r="L3430" s="13" t="s">
        <v>9568</v>
      </c>
      <c r="M3430" t="s">
        <v>290</v>
      </c>
      <c r="N3430" t="s">
        <v>291</v>
      </c>
      <c r="O3430" t="s">
        <v>2583</v>
      </c>
      <c r="S3430" s="9"/>
      <c r="T3430">
        <v>7</v>
      </c>
      <c r="U3430" s="208" t="s">
        <v>18173</v>
      </c>
      <c r="V3430" s="14">
        <v>0</v>
      </c>
      <c r="W3430" s="14">
        <v>1</v>
      </c>
      <c r="X3430" s="109" t="s">
        <v>270</v>
      </c>
      <c r="Y3430">
        <v>21</v>
      </c>
      <c r="Z3430" t="s">
        <v>271</v>
      </c>
      <c r="AA3430">
        <f t="shared" si="53"/>
        <v>3</v>
      </c>
    </row>
    <row r="3431" spans="1:27" x14ac:dyDescent="0.2">
      <c r="A3431">
        <v>2502</v>
      </c>
      <c r="B3431" s="1" t="s">
        <v>9575</v>
      </c>
      <c r="C3431" t="s">
        <v>6878</v>
      </c>
      <c r="D3431" s="9" t="s">
        <v>9576</v>
      </c>
      <c r="E3431" s="9"/>
      <c r="F3431" s="9"/>
      <c r="G3431" s="10">
        <v>1</v>
      </c>
      <c r="H3431" s="10" t="s">
        <v>342</v>
      </c>
      <c r="I3431" s="10">
        <v>1946</v>
      </c>
      <c r="J3431" s="11" t="s">
        <v>8393</v>
      </c>
      <c r="K3431" s="12" t="s">
        <v>237</v>
      </c>
      <c r="L3431" s="13" t="s">
        <v>9596</v>
      </c>
      <c r="M3431" t="s">
        <v>290</v>
      </c>
      <c r="N3431" t="s">
        <v>291</v>
      </c>
      <c r="O3431" t="s">
        <v>320</v>
      </c>
      <c r="S3431" s="9"/>
      <c r="T3431">
        <v>7</v>
      </c>
      <c r="U3431" s="208" t="s">
        <v>18173</v>
      </c>
      <c r="V3431" s="14">
        <v>0</v>
      </c>
      <c r="W3431" s="14">
        <v>0</v>
      </c>
      <c r="X3431" s="109" t="s">
        <v>270</v>
      </c>
      <c r="Y3431">
        <v>681</v>
      </c>
      <c r="Z3431" t="s">
        <v>271</v>
      </c>
      <c r="AA3431">
        <f t="shared" si="53"/>
        <v>2</v>
      </c>
    </row>
    <row r="3432" spans="1:27" x14ac:dyDescent="0.2">
      <c r="A3432">
        <v>7431</v>
      </c>
      <c r="B3432" s="1" t="s">
        <v>8391</v>
      </c>
      <c r="C3432" t="s">
        <v>2040</v>
      </c>
      <c r="D3432" s="9" t="s">
        <v>8392</v>
      </c>
      <c r="E3432" s="9" t="s">
        <v>259</v>
      </c>
      <c r="F3432" s="9" t="s">
        <v>721</v>
      </c>
      <c r="G3432" s="10">
        <v>1</v>
      </c>
      <c r="H3432" s="10" t="s">
        <v>342</v>
      </c>
      <c r="I3432" s="10">
        <v>1946</v>
      </c>
      <c r="J3432" s="11" t="s">
        <v>8393</v>
      </c>
      <c r="K3432" s="12"/>
      <c r="L3432" s="13" t="s">
        <v>9064</v>
      </c>
      <c r="M3432" t="s">
        <v>753</v>
      </c>
      <c r="S3432" s="9"/>
      <c r="T3432">
        <v>7</v>
      </c>
      <c r="U3432" s="208" t="s">
        <v>18173</v>
      </c>
      <c r="V3432" s="14">
        <v>0</v>
      </c>
      <c r="W3432" s="14">
        <v>1</v>
      </c>
      <c r="X3432" s="109" t="s">
        <v>270</v>
      </c>
      <c r="Y3432">
        <v>105</v>
      </c>
      <c r="Z3432" t="s">
        <v>271</v>
      </c>
      <c r="AA3432">
        <f t="shared" si="53"/>
        <v>3</v>
      </c>
    </row>
    <row r="3433" spans="1:27" x14ac:dyDescent="0.2">
      <c r="A3433">
        <v>7698</v>
      </c>
      <c r="B3433" s="1" t="s">
        <v>9569</v>
      </c>
      <c r="C3433" t="s">
        <v>1798</v>
      </c>
      <c r="D3433" s="9" t="s">
        <v>9570</v>
      </c>
      <c r="E3433" s="9"/>
      <c r="F3433" s="9"/>
      <c r="G3433" s="10">
        <v>1</v>
      </c>
      <c r="H3433" s="10" t="s">
        <v>342</v>
      </c>
      <c r="I3433" s="10">
        <v>1946</v>
      </c>
      <c r="J3433" s="11" t="s">
        <v>8393</v>
      </c>
      <c r="K3433" s="12"/>
      <c r="L3433" s="13" t="s">
        <v>9571</v>
      </c>
      <c r="M3433" t="s">
        <v>753</v>
      </c>
      <c r="S3433" s="9"/>
      <c r="T3433">
        <v>7</v>
      </c>
      <c r="U3433" s="208" t="s">
        <v>18173</v>
      </c>
      <c r="V3433" s="14">
        <v>0</v>
      </c>
      <c r="W3433" s="14">
        <v>1</v>
      </c>
      <c r="X3433" s="109" t="s">
        <v>270</v>
      </c>
      <c r="Y3433" t="s">
        <v>7679</v>
      </c>
      <c r="Z3433" t="s">
        <v>271</v>
      </c>
      <c r="AA3433">
        <f t="shared" si="53"/>
        <v>2</v>
      </c>
    </row>
    <row r="3434" spans="1:27" x14ac:dyDescent="0.2">
      <c r="A3434">
        <v>3146</v>
      </c>
      <c r="B3434" s="1" t="s">
        <v>9572</v>
      </c>
      <c r="C3434" t="s">
        <v>1798</v>
      </c>
      <c r="D3434" s="9" t="s">
        <v>9573</v>
      </c>
      <c r="E3434" s="9"/>
      <c r="F3434" s="9"/>
      <c r="G3434" s="10">
        <v>1</v>
      </c>
      <c r="H3434" s="10" t="s">
        <v>342</v>
      </c>
      <c r="I3434" s="10">
        <v>1946</v>
      </c>
      <c r="J3434" s="11" t="s">
        <v>8393</v>
      </c>
      <c r="K3434" s="12"/>
      <c r="L3434" s="13" t="s">
        <v>9574</v>
      </c>
      <c r="M3434" t="s">
        <v>753</v>
      </c>
      <c r="S3434" s="9"/>
      <c r="T3434">
        <v>7</v>
      </c>
      <c r="U3434" s="208" t="s">
        <v>18173</v>
      </c>
      <c r="V3434" s="14">
        <v>0</v>
      </c>
      <c r="W3434" s="14">
        <v>1</v>
      </c>
      <c r="X3434" s="109" t="e">
        <v>#N/A</v>
      </c>
      <c r="Y3434" t="s">
        <v>1888</v>
      </c>
      <c r="Z3434" t="s">
        <v>271</v>
      </c>
      <c r="AA3434">
        <f t="shared" si="53"/>
        <v>2</v>
      </c>
    </row>
    <row r="3435" spans="1:27" x14ac:dyDescent="0.2">
      <c r="A3435">
        <v>2672</v>
      </c>
      <c r="B3435" s="1" t="s">
        <v>9597</v>
      </c>
      <c r="C3435" t="s">
        <v>1027</v>
      </c>
      <c r="D3435" s="9">
        <v>305</v>
      </c>
      <c r="E3435" s="9" t="s">
        <v>259</v>
      </c>
      <c r="F3435" s="9" t="s">
        <v>1416</v>
      </c>
      <c r="G3435" s="10">
        <v>2</v>
      </c>
      <c r="H3435" s="10" t="s">
        <v>342</v>
      </c>
      <c r="I3435" s="10">
        <v>1946</v>
      </c>
      <c r="J3435" s="11" t="s">
        <v>9598</v>
      </c>
      <c r="K3435" s="12" t="s">
        <v>237</v>
      </c>
      <c r="L3435" s="13" t="s">
        <v>9599</v>
      </c>
      <c r="M3435" t="s">
        <v>290</v>
      </c>
      <c r="N3435" t="s">
        <v>291</v>
      </c>
      <c r="O3435" t="s">
        <v>695</v>
      </c>
      <c r="S3435" s="9"/>
      <c r="T3435">
        <v>7</v>
      </c>
      <c r="U3435" s="208" t="s">
        <v>18173</v>
      </c>
      <c r="V3435" s="14">
        <v>0</v>
      </c>
      <c r="W3435" s="14">
        <v>1</v>
      </c>
      <c r="X3435" s="109" t="s">
        <v>270</v>
      </c>
      <c r="Y3435">
        <v>305</v>
      </c>
      <c r="Z3435" t="s">
        <v>271</v>
      </c>
      <c r="AA3435">
        <f t="shared" si="53"/>
        <v>1</v>
      </c>
    </row>
    <row r="3436" spans="1:27" x14ac:dyDescent="0.2">
      <c r="A3436">
        <v>554</v>
      </c>
      <c r="B3436" s="1" t="s">
        <v>9600</v>
      </c>
      <c r="C3436" t="s">
        <v>2040</v>
      </c>
      <c r="D3436" s="9" t="s">
        <v>9601</v>
      </c>
      <c r="E3436" s="9" t="s">
        <v>259</v>
      </c>
      <c r="F3436" s="9" t="s">
        <v>532</v>
      </c>
      <c r="G3436" s="10">
        <v>3</v>
      </c>
      <c r="H3436" s="10" t="s">
        <v>342</v>
      </c>
      <c r="I3436" s="10">
        <v>1946</v>
      </c>
      <c r="J3436" s="11" t="s">
        <v>9602</v>
      </c>
      <c r="K3436" s="12" t="s">
        <v>237</v>
      </c>
      <c r="L3436" s="13" t="s">
        <v>9603</v>
      </c>
      <c r="M3436" t="s">
        <v>290</v>
      </c>
      <c r="N3436" t="s">
        <v>291</v>
      </c>
      <c r="O3436" t="s">
        <v>520</v>
      </c>
      <c r="S3436" s="9"/>
      <c r="T3436">
        <v>7</v>
      </c>
      <c r="U3436" s="208" t="s">
        <v>18173</v>
      </c>
      <c r="V3436" s="14">
        <v>0</v>
      </c>
      <c r="W3436" s="14">
        <v>0</v>
      </c>
      <c r="X3436" s="109" t="s">
        <v>294</v>
      </c>
      <c r="Y3436" t="s">
        <v>4636</v>
      </c>
      <c r="Z3436" t="s">
        <v>3085</v>
      </c>
      <c r="AA3436">
        <f t="shared" si="53"/>
        <v>3</v>
      </c>
    </row>
    <row r="3437" spans="1:27" x14ac:dyDescent="0.2">
      <c r="A3437">
        <v>1277</v>
      </c>
      <c r="B3437" s="1" t="s">
        <v>9604</v>
      </c>
      <c r="C3437" t="s">
        <v>284</v>
      </c>
      <c r="D3437" s="9" t="s">
        <v>6550</v>
      </c>
      <c r="E3437" s="9" t="s">
        <v>259</v>
      </c>
      <c r="F3437" s="9" t="s">
        <v>532</v>
      </c>
      <c r="G3437" s="10">
        <v>3</v>
      </c>
      <c r="H3437" s="10" t="s">
        <v>342</v>
      </c>
      <c r="I3437" s="10">
        <v>1946</v>
      </c>
      <c r="J3437" s="11" t="s">
        <v>9602</v>
      </c>
      <c r="K3437" s="12"/>
      <c r="L3437" s="13" t="s">
        <v>9605</v>
      </c>
      <c r="M3437" t="s">
        <v>753</v>
      </c>
      <c r="S3437" s="9"/>
      <c r="T3437">
        <v>7</v>
      </c>
      <c r="U3437" s="208" t="s">
        <v>18173</v>
      </c>
      <c r="V3437" s="14">
        <v>0</v>
      </c>
      <c r="W3437" s="14">
        <v>1</v>
      </c>
      <c r="X3437" s="109" t="s">
        <v>294</v>
      </c>
      <c r="Y3437" t="s">
        <v>1242</v>
      </c>
      <c r="Z3437" t="s">
        <v>271</v>
      </c>
      <c r="AA3437">
        <f t="shared" si="53"/>
        <v>3</v>
      </c>
    </row>
    <row r="3438" spans="1:27" x14ac:dyDescent="0.2">
      <c r="A3438">
        <v>3390</v>
      </c>
      <c r="B3438" s="1" t="s">
        <v>9606</v>
      </c>
      <c r="C3438" t="s">
        <v>1027</v>
      </c>
      <c r="D3438" s="9" t="s">
        <v>9607</v>
      </c>
      <c r="E3438" s="9" t="s">
        <v>8805</v>
      </c>
      <c r="F3438" s="9"/>
      <c r="G3438" s="10">
        <v>3</v>
      </c>
      <c r="H3438" s="10" t="s">
        <v>342</v>
      </c>
      <c r="I3438" s="10">
        <v>1946</v>
      </c>
      <c r="J3438" s="11" t="s">
        <v>9602</v>
      </c>
      <c r="K3438" s="12"/>
      <c r="L3438" s="13" t="s">
        <v>9608</v>
      </c>
      <c r="M3438" t="s">
        <v>781</v>
      </c>
      <c r="S3438" s="9"/>
      <c r="T3438">
        <v>7</v>
      </c>
      <c r="U3438" s="208" t="s">
        <v>18173</v>
      </c>
      <c r="V3438" s="14">
        <v>0</v>
      </c>
      <c r="W3438" s="14">
        <v>1</v>
      </c>
      <c r="X3438" s="109" t="s">
        <v>270</v>
      </c>
      <c r="Y3438">
        <v>235</v>
      </c>
      <c r="Z3438" t="s">
        <v>1419</v>
      </c>
      <c r="AA3438">
        <f t="shared" si="53"/>
        <v>2</v>
      </c>
    </row>
    <row r="3439" spans="1:27" x14ac:dyDescent="0.2">
      <c r="A3439">
        <v>4604</v>
      </c>
      <c r="B3439" s="1" t="s">
        <v>9389</v>
      </c>
      <c r="C3439" t="s">
        <v>2040</v>
      </c>
      <c r="D3439" s="9" t="s">
        <v>5444</v>
      </c>
      <c r="E3439" s="9"/>
      <c r="F3439" s="9"/>
      <c r="G3439" s="10">
        <v>4</v>
      </c>
      <c r="H3439" s="10" t="s">
        <v>342</v>
      </c>
      <c r="I3439" s="10">
        <v>1946</v>
      </c>
      <c r="J3439" s="11" t="s">
        <v>9610</v>
      </c>
      <c r="K3439" s="12" t="s">
        <v>237</v>
      </c>
      <c r="L3439" s="13" t="s">
        <v>9390</v>
      </c>
      <c r="M3439" t="s">
        <v>290</v>
      </c>
      <c r="N3439" t="s">
        <v>291</v>
      </c>
      <c r="O3439" t="s">
        <v>1741</v>
      </c>
      <c r="S3439" s="9"/>
      <c r="T3439">
        <v>7</v>
      </c>
      <c r="U3439" s="208" t="s">
        <v>18173</v>
      </c>
      <c r="V3439" s="14">
        <v>0</v>
      </c>
      <c r="W3439" s="14">
        <v>0</v>
      </c>
      <c r="X3439" s="109" t="s">
        <v>294</v>
      </c>
      <c r="Y3439" t="s">
        <v>5444</v>
      </c>
      <c r="Z3439" t="s">
        <v>3085</v>
      </c>
      <c r="AA3439">
        <f t="shared" si="53"/>
        <v>1</v>
      </c>
    </row>
    <row r="3440" spans="1:27" x14ac:dyDescent="0.2">
      <c r="A3440">
        <v>5798</v>
      </c>
      <c r="B3440" s="1" t="s">
        <v>9392</v>
      </c>
      <c r="C3440" t="s">
        <v>2221</v>
      </c>
      <c r="D3440" s="9">
        <v>219</v>
      </c>
      <c r="E3440" s="9" t="s">
        <v>275</v>
      </c>
      <c r="F3440" s="9" t="s">
        <v>312</v>
      </c>
      <c r="G3440" s="10">
        <v>4</v>
      </c>
      <c r="H3440" s="10" t="s">
        <v>342</v>
      </c>
      <c r="I3440" s="10">
        <v>1946</v>
      </c>
      <c r="J3440" s="11" t="s">
        <v>9610</v>
      </c>
      <c r="K3440" s="12"/>
      <c r="L3440" s="13" t="s">
        <v>9393</v>
      </c>
      <c r="M3440" t="s">
        <v>753</v>
      </c>
      <c r="S3440" s="9"/>
      <c r="T3440">
        <v>7</v>
      </c>
      <c r="U3440" s="208" t="s">
        <v>18173</v>
      </c>
      <c r="V3440" s="14">
        <v>0</v>
      </c>
      <c r="W3440" s="14">
        <v>1</v>
      </c>
      <c r="X3440" s="109" t="s">
        <v>270</v>
      </c>
      <c r="Y3440">
        <v>219</v>
      </c>
      <c r="Z3440" t="s">
        <v>505</v>
      </c>
      <c r="AA3440">
        <f t="shared" si="53"/>
        <v>1</v>
      </c>
    </row>
    <row r="3441" spans="1:27" x14ac:dyDescent="0.2">
      <c r="A3441">
        <v>7107</v>
      </c>
      <c r="B3441" s="1" t="s">
        <v>9609</v>
      </c>
      <c r="C3441" t="s">
        <v>1027</v>
      </c>
      <c r="D3441" s="9" t="s">
        <v>9437</v>
      </c>
      <c r="E3441" s="9" t="s">
        <v>8805</v>
      </c>
      <c r="F3441" s="9"/>
      <c r="G3441" s="10">
        <v>4</v>
      </c>
      <c r="H3441" s="10" t="s">
        <v>342</v>
      </c>
      <c r="I3441" s="10">
        <v>1946</v>
      </c>
      <c r="J3441" s="11" t="s">
        <v>9610</v>
      </c>
      <c r="K3441" s="12"/>
      <c r="L3441" s="13" t="s">
        <v>9611</v>
      </c>
      <c r="M3441" t="s">
        <v>781</v>
      </c>
      <c r="S3441" s="9"/>
      <c r="T3441">
        <v>7</v>
      </c>
      <c r="U3441" s="208" t="s">
        <v>18173</v>
      </c>
      <c r="V3441" s="14">
        <v>0</v>
      </c>
      <c r="W3441" s="14">
        <v>1</v>
      </c>
      <c r="X3441" s="109" t="s">
        <v>270</v>
      </c>
      <c r="Y3441">
        <v>489</v>
      </c>
      <c r="Z3441" t="s">
        <v>1419</v>
      </c>
      <c r="AA3441">
        <f t="shared" si="53"/>
        <v>2</v>
      </c>
    </row>
    <row r="3442" spans="1:27" x14ac:dyDescent="0.2">
      <c r="A3442">
        <v>3164</v>
      </c>
      <c r="B3442" s="1" t="s">
        <v>9391</v>
      </c>
      <c r="C3442" t="s">
        <v>1027</v>
      </c>
      <c r="D3442" s="9" t="s">
        <v>4077</v>
      </c>
      <c r="E3442" s="9" t="s">
        <v>8805</v>
      </c>
      <c r="F3442" s="9"/>
      <c r="G3442" s="10">
        <v>4</v>
      </c>
      <c r="H3442" s="10" t="s">
        <v>342</v>
      </c>
      <c r="I3442" s="10">
        <v>1946</v>
      </c>
      <c r="J3442" s="11" t="s">
        <v>9610</v>
      </c>
      <c r="K3442" s="12"/>
      <c r="L3442" s="13" t="s">
        <v>9611</v>
      </c>
      <c r="M3442" t="s">
        <v>781</v>
      </c>
      <c r="S3442" s="9"/>
      <c r="T3442">
        <v>7</v>
      </c>
      <c r="U3442" s="208" t="s">
        <v>18173</v>
      </c>
      <c r="V3442" s="14">
        <v>0</v>
      </c>
      <c r="W3442" s="14">
        <v>1</v>
      </c>
      <c r="X3442" s="109" t="s">
        <v>294</v>
      </c>
      <c r="Y3442" t="s">
        <v>4077</v>
      </c>
      <c r="Z3442" t="s">
        <v>1419</v>
      </c>
      <c r="AA3442">
        <f t="shared" si="53"/>
        <v>1</v>
      </c>
    </row>
    <row r="3443" spans="1:27" x14ac:dyDescent="0.2">
      <c r="A3443">
        <v>2380</v>
      </c>
      <c r="B3443" s="1" t="s">
        <v>9612</v>
      </c>
      <c r="C3443" t="s">
        <v>1798</v>
      </c>
      <c r="D3443" s="9" t="s">
        <v>2138</v>
      </c>
      <c r="E3443" s="9"/>
      <c r="F3443" s="9"/>
      <c r="G3443" s="10">
        <v>4</v>
      </c>
      <c r="H3443" s="10" t="s">
        <v>342</v>
      </c>
      <c r="I3443" s="10">
        <v>1946</v>
      </c>
      <c r="J3443" s="11" t="s">
        <v>9610</v>
      </c>
      <c r="K3443" s="12"/>
      <c r="L3443" s="13" t="s">
        <v>9388</v>
      </c>
      <c r="M3443" t="s">
        <v>781</v>
      </c>
      <c r="S3443" s="9"/>
      <c r="T3443">
        <v>7</v>
      </c>
      <c r="U3443" s="208" t="s">
        <v>18173</v>
      </c>
      <c r="V3443" s="14">
        <v>0</v>
      </c>
      <c r="W3443" s="14">
        <v>1</v>
      </c>
      <c r="X3443" s="109" t="e">
        <v>#N/A</v>
      </c>
      <c r="Y3443" t="s">
        <v>2138</v>
      </c>
      <c r="Z3443" t="s">
        <v>271</v>
      </c>
      <c r="AA3443">
        <f t="shared" si="53"/>
        <v>1</v>
      </c>
    </row>
    <row r="3444" spans="1:27" x14ac:dyDescent="0.2">
      <c r="A3444">
        <v>6135</v>
      </c>
      <c r="B3444" s="1" t="s">
        <v>9394</v>
      </c>
      <c r="C3444" t="s">
        <v>1027</v>
      </c>
      <c r="D3444" s="9">
        <v>248</v>
      </c>
      <c r="E3444" s="9"/>
      <c r="F3444" s="9"/>
      <c r="G3444" s="10">
        <v>5</v>
      </c>
      <c r="H3444" s="10" t="s">
        <v>342</v>
      </c>
      <c r="I3444" s="10">
        <v>1946</v>
      </c>
      <c r="J3444" s="11" t="s">
        <v>9395</v>
      </c>
      <c r="K3444" s="12" t="s">
        <v>237</v>
      </c>
      <c r="L3444" s="13" t="s">
        <v>8218</v>
      </c>
      <c r="M3444" t="s">
        <v>290</v>
      </c>
      <c r="N3444" t="s">
        <v>291</v>
      </c>
      <c r="O3444" t="s">
        <v>520</v>
      </c>
      <c r="S3444" s="9"/>
      <c r="T3444">
        <v>7</v>
      </c>
      <c r="U3444" s="208" t="s">
        <v>18173</v>
      </c>
      <c r="V3444" s="14">
        <v>0</v>
      </c>
      <c r="W3444" s="14">
        <v>1</v>
      </c>
      <c r="X3444" s="109" t="s">
        <v>270</v>
      </c>
      <c r="Y3444">
        <v>248</v>
      </c>
      <c r="Z3444" t="s">
        <v>1419</v>
      </c>
      <c r="AA3444">
        <f t="shared" si="53"/>
        <v>1</v>
      </c>
    </row>
    <row r="3445" spans="1:27" x14ac:dyDescent="0.2">
      <c r="A3445">
        <v>2196</v>
      </c>
      <c r="B3445" s="1" t="s">
        <v>8219</v>
      </c>
      <c r="C3445" t="s">
        <v>1798</v>
      </c>
      <c r="D3445" s="9" t="s">
        <v>8220</v>
      </c>
      <c r="E3445" s="9"/>
      <c r="F3445" s="9"/>
      <c r="G3445" s="10">
        <v>6</v>
      </c>
      <c r="H3445" s="10" t="s">
        <v>342</v>
      </c>
      <c r="I3445" s="10">
        <v>1946</v>
      </c>
      <c r="J3445" s="11" t="s">
        <v>8221</v>
      </c>
      <c r="K3445" s="12"/>
      <c r="L3445" s="13" t="s">
        <v>8222</v>
      </c>
      <c r="M3445" t="s">
        <v>781</v>
      </c>
      <c r="S3445" s="9"/>
      <c r="T3445">
        <v>7</v>
      </c>
      <c r="U3445" s="208" t="s">
        <v>18173</v>
      </c>
      <c r="V3445" s="14">
        <v>0</v>
      </c>
      <c r="W3445" s="14">
        <v>1</v>
      </c>
      <c r="X3445" s="109" t="s">
        <v>294</v>
      </c>
      <c r="Y3445" t="s">
        <v>4262</v>
      </c>
      <c r="Z3445" t="s">
        <v>271</v>
      </c>
      <c r="AA3445">
        <f t="shared" si="53"/>
        <v>2</v>
      </c>
    </row>
    <row r="3446" spans="1:27" x14ac:dyDescent="0.2">
      <c r="A3446">
        <v>2521</v>
      </c>
      <c r="B3446" s="1" t="s">
        <v>8223</v>
      </c>
      <c r="C3446" t="s">
        <v>503</v>
      </c>
      <c r="D3446" s="9" t="s">
        <v>1242</v>
      </c>
      <c r="E3446" s="9" t="s">
        <v>259</v>
      </c>
      <c r="F3446" s="9" t="s">
        <v>532</v>
      </c>
      <c r="G3446" s="10">
        <v>8</v>
      </c>
      <c r="H3446" s="10" t="s">
        <v>342</v>
      </c>
      <c r="I3446" s="10">
        <v>1946</v>
      </c>
      <c r="J3446" s="11" t="s">
        <v>8224</v>
      </c>
      <c r="K3446" s="12" t="s">
        <v>237</v>
      </c>
      <c r="L3446" s="13" t="s">
        <v>9689</v>
      </c>
      <c r="M3446" t="s">
        <v>290</v>
      </c>
      <c r="N3446" t="s">
        <v>291</v>
      </c>
      <c r="O3446" t="s">
        <v>498</v>
      </c>
      <c r="S3446" s="9"/>
      <c r="T3446">
        <v>7</v>
      </c>
      <c r="U3446" s="208" t="s">
        <v>18173</v>
      </c>
      <c r="V3446" s="14">
        <v>0</v>
      </c>
      <c r="W3446" s="14">
        <v>1</v>
      </c>
      <c r="X3446" s="109" t="s">
        <v>294</v>
      </c>
      <c r="Y3446" t="s">
        <v>1242</v>
      </c>
      <c r="Z3446" t="s">
        <v>505</v>
      </c>
      <c r="AA3446">
        <f t="shared" si="53"/>
        <v>1</v>
      </c>
    </row>
    <row r="3447" spans="1:27" x14ac:dyDescent="0.2">
      <c r="A3447">
        <v>5324</v>
      </c>
      <c r="B3447" s="1" t="s">
        <v>8986</v>
      </c>
      <c r="C3447" t="s">
        <v>7788</v>
      </c>
      <c r="D3447" s="9">
        <v>264</v>
      </c>
      <c r="E3447" s="9"/>
      <c r="F3447" s="9"/>
      <c r="G3447" s="10">
        <v>9</v>
      </c>
      <c r="H3447" s="10" t="s">
        <v>342</v>
      </c>
      <c r="I3447" s="10">
        <v>1946</v>
      </c>
      <c r="J3447" s="11" t="s">
        <v>9692</v>
      </c>
      <c r="K3447" s="12" t="s">
        <v>237</v>
      </c>
      <c r="L3447" s="13" t="s">
        <v>9067</v>
      </c>
      <c r="M3447" t="s">
        <v>290</v>
      </c>
      <c r="N3447" t="s">
        <v>291</v>
      </c>
      <c r="O3447" t="s">
        <v>320</v>
      </c>
      <c r="S3447" s="9"/>
      <c r="T3447">
        <v>7</v>
      </c>
      <c r="U3447" s="208" t="s">
        <v>18173</v>
      </c>
      <c r="V3447" s="14">
        <v>0</v>
      </c>
      <c r="W3447" s="14">
        <v>0</v>
      </c>
      <c r="X3447" s="109" t="s">
        <v>270</v>
      </c>
      <c r="Y3447">
        <v>264</v>
      </c>
      <c r="Z3447" t="s">
        <v>18167</v>
      </c>
      <c r="AA3447">
        <f t="shared" si="53"/>
        <v>1</v>
      </c>
    </row>
    <row r="3448" spans="1:27" x14ac:dyDescent="0.2">
      <c r="A3448">
        <v>4601</v>
      </c>
      <c r="B3448" s="1" t="s">
        <v>8983</v>
      </c>
      <c r="C3448" t="s">
        <v>2040</v>
      </c>
      <c r="D3448" s="9" t="s">
        <v>8984</v>
      </c>
      <c r="E3448" s="9"/>
      <c r="F3448" s="9"/>
      <c r="G3448" s="10">
        <v>9</v>
      </c>
      <c r="H3448" s="10" t="s">
        <v>342</v>
      </c>
      <c r="I3448" s="10">
        <v>1946</v>
      </c>
      <c r="J3448" s="11" t="s">
        <v>9692</v>
      </c>
      <c r="K3448" s="12" t="s">
        <v>237</v>
      </c>
      <c r="L3448" s="13" t="s">
        <v>8985</v>
      </c>
      <c r="M3448" t="s">
        <v>290</v>
      </c>
      <c r="N3448" t="s">
        <v>291</v>
      </c>
      <c r="O3448" t="s">
        <v>498</v>
      </c>
      <c r="S3448" s="9"/>
      <c r="T3448">
        <v>7</v>
      </c>
      <c r="U3448" s="208" t="s">
        <v>18173</v>
      </c>
      <c r="V3448" s="14">
        <v>0</v>
      </c>
      <c r="W3448" s="14">
        <v>0</v>
      </c>
      <c r="X3448" s="109" t="s">
        <v>294</v>
      </c>
      <c r="Y3448" t="s">
        <v>8984</v>
      </c>
      <c r="Z3448" t="s">
        <v>3085</v>
      </c>
      <c r="AA3448">
        <f t="shared" si="53"/>
        <v>1</v>
      </c>
    </row>
    <row r="3449" spans="1:27" x14ac:dyDescent="0.2">
      <c r="A3449">
        <v>3805</v>
      </c>
      <c r="B3449" s="1" t="s">
        <v>9690</v>
      </c>
      <c r="C3449" t="s">
        <v>2040</v>
      </c>
      <c r="D3449" s="9" t="s">
        <v>9691</v>
      </c>
      <c r="E3449" s="9"/>
      <c r="F3449" s="9"/>
      <c r="G3449" s="10">
        <v>9</v>
      </c>
      <c r="H3449" s="10" t="s">
        <v>342</v>
      </c>
      <c r="I3449" s="10">
        <v>1946</v>
      </c>
      <c r="J3449" s="11" t="s">
        <v>9692</v>
      </c>
      <c r="K3449" s="12" t="s">
        <v>237</v>
      </c>
      <c r="L3449" s="13" t="s">
        <v>9693</v>
      </c>
      <c r="M3449" t="s">
        <v>290</v>
      </c>
      <c r="N3449" t="s">
        <v>291</v>
      </c>
      <c r="O3449" t="s">
        <v>520</v>
      </c>
      <c r="S3449" s="9"/>
      <c r="T3449">
        <v>7</v>
      </c>
      <c r="U3449" s="208" t="s">
        <v>18173</v>
      </c>
      <c r="V3449" s="14">
        <v>0</v>
      </c>
      <c r="W3449" s="14">
        <v>0</v>
      </c>
      <c r="X3449" s="109" t="s">
        <v>270</v>
      </c>
      <c r="Y3449">
        <v>69</v>
      </c>
      <c r="Z3449" t="s">
        <v>3085</v>
      </c>
      <c r="AA3449">
        <f t="shared" si="53"/>
        <v>2</v>
      </c>
    </row>
    <row r="3450" spans="1:27" x14ac:dyDescent="0.2">
      <c r="A3450">
        <v>1313</v>
      </c>
      <c r="B3450" s="1" t="s">
        <v>8507</v>
      </c>
      <c r="C3450" t="s">
        <v>341</v>
      </c>
      <c r="D3450" s="9" t="s">
        <v>1443</v>
      </c>
      <c r="E3450" s="9"/>
      <c r="F3450" s="9"/>
      <c r="G3450" s="10">
        <v>9</v>
      </c>
      <c r="H3450" s="10" t="s">
        <v>342</v>
      </c>
      <c r="I3450" s="10">
        <v>1946</v>
      </c>
      <c r="J3450" s="11" t="s">
        <v>9692</v>
      </c>
      <c r="K3450" s="12"/>
      <c r="L3450" s="13" t="s">
        <v>8982</v>
      </c>
      <c r="M3450" t="s">
        <v>753</v>
      </c>
      <c r="S3450" s="9"/>
      <c r="T3450">
        <v>7</v>
      </c>
      <c r="U3450" s="208" t="s">
        <v>18173</v>
      </c>
      <c r="V3450" s="14">
        <v>0</v>
      </c>
      <c r="W3450" s="14">
        <v>1</v>
      </c>
      <c r="X3450" s="109" t="s">
        <v>294</v>
      </c>
      <c r="Y3450" t="s">
        <v>1443</v>
      </c>
      <c r="Z3450" t="s">
        <v>271</v>
      </c>
      <c r="AA3450">
        <f t="shared" si="53"/>
        <v>1</v>
      </c>
    </row>
    <row r="3451" spans="1:27" x14ac:dyDescent="0.2">
      <c r="A3451">
        <v>4643</v>
      </c>
      <c r="B3451" s="1" t="s">
        <v>9068</v>
      </c>
      <c r="C3451" t="s">
        <v>1027</v>
      </c>
      <c r="D3451" s="9"/>
      <c r="E3451" s="9" t="s">
        <v>8805</v>
      </c>
      <c r="F3451" s="9"/>
      <c r="G3451" s="10">
        <v>9</v>
      </c>
      <c r="H3451" s="10" t="s">
        <v>342</v>
      </c>
      <c r="I3451" s="10">
        <v>1946</v>
      </c>
      <c r="J3451" s="11" t="s">
        <v>9692</v>
      </c>
      <c r="K3451" s="12"/>
      <c r="L3451" s="13" t="s">
        <v>9069</v>
      </c>
      <c r="M3451" t="s">
        <v>781</v>
      </c>
      <c r="S3451" s="9"/>
      <c r="T3451">
        <v>7</v>
      </c>
      <c r="U3451" s="208" t="s">
        <v>18173</v>
      </c>
      <c r="V3451" s="14">
        <v>0</v>
      </c>
      <c r="W3451" s="14">
        <v>1</v>
      </c>
      <c r="X3451" s="109" t="e">
        <v>#N/A</v>
      </c>
      <c r="Y3451" t="s">
        <v>334</v>
      </c>
      <c r="Z3451" t="s">
        <v>1419</v>
      </c>
      <c r="AA3451">
        <f t="shared" si="53"/>
        <v>1</v>
      </c>
    </row>
    <row r="3452" spans="1:27" x14ac:dyDescent="0.2">
      <c r="A3452">
        <v>2406</v>
      </c>
      <c r="B3452" s="1" t="s">
        <v>9070</v>
      </c>
      <c r="C3452" t="s">
        <v>1798</v>
      </c>
      <c r="D3452" s="9" t="s">
        <v>2138</v>
      </c>
      <c r="E3452" s="9" t="s">
        <v>8805</v>
      </c>
      <c r="F3452" s="9"/>
      <c r="G3452" s="10">
        <v>10</v>
      </c>
      <c r="H3452" s="10" t="s">
        <v>342</v>
      </c>
      <c r="I3452" s="10">
        <v>1946</v>
      </c>
      <c r="J3452" s="11" t="s">
        <v>9071</v>
      </c>
      <c r="K3452" s="12"/>
      <c r="L3452" s="13" t="s">
        <v>8400</v>
      </c>
      <c r="M3452" t="s">
        <v>781</v>
      </c>
      <c r="S3452" s="9"/>
      <c r="T3452">
        <v>7</v>
      </c>
      <c r="U3452" s="208" t="s">
        <v>18173</v>
      </c>
      <c r="V3452" s="14">
        <v>0</v>
      </c>
      <c r="W3452" s="14">
        <v>1</v>
      </c>
      <c r="X3452" s="109" t="e">
        <v>#N/A</v>
      </c>
      <c r="Y3452" t="s">
        <v>2138</v>
      </c>
      <c r="Z3452" t="s">
        <v>271</v>
      </c>
      <c r="AA3452">
        <f t="shared" si="53"/>
        <v>1</v>
      </c>
    </row>
    <row r="3453" spans="1:27" x14ac:dyDescent="0.2">
      <c r="A3453">
        <v>4212</v>
      </c>
      <c r="B3453" s="1" t="s">
        <v>8107</v>
      </c>
      <c r="C3453" t="s">
        <v>2221</v>
      </c>
      <c r="D3453" s="9" t="s">
        <v>8108</v>
      </c>
      <c r="E3453" s="9"/>
      <c r="F3453" s="9" t="s">
        <v>733</v>
      </c>
      <c r="G3453" s="10">
        <v>10</v>
      </c>
      <c r="H3453" s="10" t="s">
        <v>342</v>
      </c>
      <c r="I3453" s="10">
        <v>1946</v>
      </c>
      <c r="J3453" s="11" t="s">
        <v>9071</v>
      </c>
      <c r="K3453" s="12"/>
      <c r="L3453" s="13" t="s">
        <v>8109</v>
      </c>
      <c r="M3453" t="s">
        <v>753</v>
      </c>
      <c r="S3453" s="9"/>
      <c r="T3453">
        <v>7</v>
      </c>
      <c r="U3453" s="208" t="s">
        <v>18173</v>
      </c>
      <c r="V3453" s="14">
        <v>0</v>
      </c>
      <c r="W3453" s="14">
        <v>0</v>
      </c>
      <c r="X3453" s="109" t="s">
        <v>294</v>
      </c>
      <c r="Y3453" t="s">
        <v>8108</v>
      </c>
      <c r="Z3453" t="s">
        <v>505</v>
      </c>
      <c r="AA3453">
        <f t="shared" si="53"/>
        <v>1</v>
      </c>
    </row>
    <row r="3454" spans="1:27" x14ac:dyDescent="0.2">
      <c r="A3454">
        <v>4737</v>
      </c>
      <c r="B3454" s="1" t="s">
        <v>8110</v>
      </c>
      <c r="C3454" t="s">
        <v>1027</v>
      </c>
      <c r="D3454" s="9"/>
      <c r="E3454" s="9" t="s">
        <v>8805</v>
      </c>
      <c r="F3454" s="9"/>
      <c r="G3454" s="10">
        <v>10</v>
      </c>
      <c r="H3454" s="10" t="s">
        <v>342</v>
      </c>
      <c r="I3454" s="10">
        <v>1946</v>
      </c>
      <c r="J3454" s="11" t="s">
        <v>9071</v>
      </c>
      <c r="K3454" s="12"/>
      <c r="L3454" s="13" t="s">
        <v>8400</v>
      </c>
      <c r="M3454" t="s">
        <v>781</v>
      </c>
      <c r="S3454" s="9"/>
      <c r="T3454">
        <v>7</v>
      </c>
      <c r="U3454" s="208" t="s">
        <v>18173</v>
      </c>
      <c r="V3454" s="14">
        <v>0</v>
      </c>
      <c r="W3454" s="14">
        <v>0</v>
      </c>
      <c r="X3454" s="109" t="e">
        <v>#N/A</v>
      </c>
      <c r="Y3454" t="s">
        <v>334</v>
      </c>
      <c r="Z3454" t="s">
        <v>1419</v>
      </c>
      <c r="AA3454">
        <f t="shared" si="53"/>
        <v>1</v>
      </c>
    </row>
    <row r="3455" spans="1:27" x14ac:dyDescent="0.2">
      <c r="A3455">
        <v>6000</v>
      </c>
      <c r="B3455" s="1" t="s">
        <v>8111</v>
      </c>
      <c r="C3455" t="s">
        <v>1027</v>
      </c>
      <c r="D3455" s="9"/>
      <c r="E3455" s="9" t="s">
        <v>8805</v>
      </c>
      <c r="F3455" s="9"/>
      <c r="G3455" s="10">
        <v>10</v>
      </c>
      <c r="H3455" s="10" t="s">
        <v>342</v>
      </c>
      <c r="I3455" s="10">
        <v>1946</v>
      </c>
      <c r="J3455" s="11" t="s">
        <v>9071</v>
      </c>
      <c r="K3455" s="12"/>
      <c r="L3455" s="13" t="s">
        <v>8400</v>
      </c>
      <c r="M3455" t="s">
        <v>781</v>
      </c>
      <c r="S3455" s="9"/>
      <c r="T3455">
        <v>7</v>
      </c>
      <c r="U3455" s="208" t="s">
        <v>18173</v>
      </c>
      <c r="V3455" s="14">
        <v>0</v>
      </c>
      <c r="W3455" s="14">
        <v>0</v>
      </c>
      <c r="X3455" s="109" t="e">
        <v>#N/A</v>
      </c>
      <c r="Y3455" t="s">
        <v>334</v>
      </c>
      <c r="Z3455" t="s">
        <v>1419</v>
      </c>
      <c r="AA3455">
        <f t="shared" si="53"/>
        <v>1</v>
      </c>
    </row>
    <row r="3456" spans="1:27" x14ac:dyDescent="0.2">
      <c r="A3456">
        <v>4107</v>
      </c>
      <c r="B3456" s="1" t="s">
        <v>8112</v>
      </c>
      <c r="C3456" t="s">
        <v>1027</v>
      </c>
      <c r="D3456" s="9" t="s">
        <v>8113</v>
      </c>
      <c r="E3456" s="9" t="s">
        <v>876</v>
      </c>
      <c r="F3456" s="9" t="s">
        <v>1416</v>
      </c>
      <c r="G3456" s="10">
        <v>11</v>
      </c>
      <c r="H3456" s="10" t="s">
        <v>342</v>
      </c>
      <c r="I3456" s="10">
        <v>1946</v>
      </c>
      <c r="J3456" s="11" t="s">
        <v>8114</v>
      </c>
      <c r="K3456" s="12"/>
      <c r="L3456" s="13" t="s">
        <v>8115</v>
      </c>
      <c r="M3456" t="s">
        <v>753</v>
      </c>
      <c r="S3456" s="9"/>
      <c r="T3456">
        <v>7</v>
      </c>
      <c r="U3456" s="208" t="s">
        <v>18173</v>
      </c>
      <c r="V3456" s="14">
        <v>0</v>
      </c>
      <c r="W3456" s="14">
        <v>1</v>
      </c>
      <c r="X3456" s="109" t="s">
        <v>270</v>
      </c>
      <c r="Y3456">
        <v>110</v>
      </c>
      <c r="Z3456" t="s">
        <v>1419</v>
      </c>
      <c r="AA3456">
        <f t="shared" si="53"/>
        <v>3</v>
      </c>
    </row>
    <row r="3457" spans="1:27" x14ac:dyDescent="0.2">
      <c r="A3457">
        <v>6362</v>
      </c>
      <c r="B3457" s="1" t="s">
        <v>8402</v>
      </c>
      <c r="C3457" t="s">
        <v>1027</v>
      </c>
      <c r="D3457" s="9">
        <v>82</v>
      </c>
      <c r="E3457" s="9" t="s">
        <v>876</v>
      </c>
      <c r="F3457" s="9" t="s">
        <v>1416</v>
      </c>
      <c r="G3457" s="10">
        <v>11</v>
      </c>
      <c r="H3457" s="10" t="s">
        <v>342</v>
      </c>
      <c r="I3457" s="10">
        <v>1946</v>
      </c>
      <c r="J3457" s="11" t="s">
        <v>8114</v>
      </c>
      <c r="K3457" s="12"/>
      <c r="L3457" s="13" t="s">
        <v>8115</v>
      </c>
      <c r="M3457" t="s">
        <v>753</v>
      </c>
      <c r="S3457" s="9"/>
      <c r="T3457">
        <v>7</v>
      </c>
      <c r="U3457" s="208" t="s">
        <v>18173</v>
      </c>
      <c r="V3457" s="14">
        <v>0</v>
      </c>
      <c r="W3457" s="14">
        <v>1</v>
      </c>
      <c r="X3457" s="109" t="s">
        <v>270</v>
      </c>
      <c r="Y3457">
        <v>82</v>
      </c>
      <c r="Z3457" t="s">
        <v>1419</v>
      </c>
      <c r="AA3457">
        <f t="shared" si="53"/>
        <v>1</v>
      </c>
    </row>
    <row r="3458" spans="1:27" x14ac:dyDescent="0.2">
      <c r="A3458">
        <v>4337</v>
      </c>
      <c r="B3458" s="1" t="s">
        <v>9091</v>
      </c>
      <c r="C3458" t="s">
        <v>1798</v>
      </c>
      <c r="D3458" s="9" t="s">
        <v>1232</v>
      </c>
      <c r="E3458" s="9" t="s">
        <v>876</v>
      </c>
      <c r="F3458" s="9" t="s">
        <v>260</v>
      </c>
      <c r="G3458" s="10">
        <v>11</v>
      </c>
      <c r="H3458" s="10" t="s">
        <v>342</v>
      </c>
      <c r="I3458" s="10">
        <v>1946</v>
      </c>
      <c r="J3458" s="11" t="s">
        <v>8114</v>
      </c>
      <c r="K3458" s="12"/>
      <c r="L3458" s="13" t="s">
        <v>8115</v>
      </c>
      <c r="M3458" t="s">
        <v>753</v>
      </c>
      <c r="S3458" s="9"/>
      <c r="T3458">
        <v>7</v>
      </c>
      <c r="U3458" s="208" t="s">
        <v>18173</v>
      </c>
      <c r="V3458" s="14">
        <v>0</v>
      </c>
      <c r="W3458" s="14">
        <v>1</v>
      </c>
      <c r="X3458" s="109" t="e">
        <v>#N/A</v>
      </c>
      <c r="Y3458" t="s">
        <v>1232</v>
      </c>
      <c r="Z3458" t="s">
        <v>271</v>
      </c>
      <c r="AA3458">
        <f t="shared" ref="AA3458:AA3521" si="54">LEN(D3458)-LEN(SUBSTITUTE(D3458,"/",""))+1</f>
        <v>1</v>
      </c>
    </row>
    <row r="3459" spans="1:27" x14ac:dyDescent="0.2">
      <c r="A3459">
        <v>6918</v>
      </c>
      <c r="B3459" s="1" t="s">
        <v>9099</v>
      </c>
      <c r="C3459" t="s">
        <v>1798</v>
      </c>
      <c r="D3459" s="9">
        <v>684</v>
      </c>
      <c r="E3459" s="9" t="s">
        <v>876</v>
      </c>
      <c r="F3459" s="9" t="s">
        <v>260</v>
      </c>
      <c r="G3459" s="10">
        <v>11</v>
      </c>
      <c r="H3459" s="10" t="s">
        <v>342</v>
      </c>
      <c r="I3459" s="10">
        <v>1946</v>
      </c>
      <c r="J3459" s="11" t="s">
        <v>8114</v>
      </c>
      <c r="K3459" s="12"/>
      <c r="L3459" s="13" t="s">
        <v>8115</v>
      </c>
      <c r="M3459" t="s">
        <v>753</v>
      </c>
      <c r="S3459" s="9"/>
      <c r="T3459">
        <v>7</v>
      </c>
      <c r="U3459" s="208" t="s">
        <v>18173</v>
      </c>
      <c r="V3459" s="14">
        <v>0</v>
      </c>
      <c r="W3459" s="14">
        <v>1</v>
      </c>
      <c r="X3459" s="109" t="s">
        <v>270</v>
      </c>
      <c r="Y3459">
        <v>684</v>
      </c>
      <c r="Z3459" t="s">
        <v>271</v>
      </c>
      <c r="AA3459">
        <f t="shared" si="54"/>
        <v>1</v>
      </c>
    </row>
    <row r="3460" spans="1:27" x14ac:dyDescent="0.2">
      <c r="A3460">
        <v>7548</v>
      </c>
      <c r="B3460" s="1" t="s">
        <v>9100</v>
      </c>
      <c r="C3460" t="s">
        <v>1798</v>
      </c>
      <c r="D3460" s="9">
        <v>684</v>
      </c>
      <c r="E3460" s="9" t="s">
        <v>876</v>
      </c>
      <c r="F3460" s="9" t="s">
        <v>260</v>
      </c>
      <c r="G3460" s="10">
        <v>11</v>
      </c>
      <c r="H3460" s="10" t="s">
        <v>342</v>
      </c>
      <c r="I3460" s="10">
        <v>1946</v>
      </c>
      <c r="J3460" s="11" t="s">
        <v>8114</v>
      </c>
      <c r="K3460" s="12"/>
      <c r="L3460" s="13" t="s">
        <v>8115</v>
      </c>
      <c r="M3460" t="s">
        <v>753</v>
      </c>
      <c r="S3460" s="9"/>
      <c r="T3460">
        <v>7</v>
      </c>
      <c r="U3460" s="208" t="s">
        <v>18173</v>
      </c>
      <c r="V3460" s="14">
        <v>0</v>
      </c>
      <c r="W3460" s="14">
        <v>1</v>
      </c>
      <c r="X3460" s="109" t="s">
        <v>270</v>
      </c>
      <c r="Y3460">
        <v>684</v>
      </c>
      <c r="Z3460" t="s">
        <v>271</v>
      </c>
      <c r="AA3460">
        <f t="shared" si="54"/>
        <v>1</v>
      </c>
    </row>
    <row r="3461" spans="1:27" x14ac:dyDescent="0.2">
      <c r="A3461">
        <v>3948</v>
      </c>
      <c r="B3461" s="1" t="s">
        <v>8404</v>
      </c>
      <c r="C3461" t="s">
        <v>1798</v>
      </c>
      <c r="D3461" s="26">
        <v>4</v>
      </c>
      <c r="E3461" s="9" t="s">
        <v>8805</v>
      </c>
      <c r="F3461" s="9" t="s">
        <v>1416</v>
      </c>
      <c r="G3461" s="10">
        <v>11</v>
      </c>
      <c r="H3461" s="10" t="s">
        <v>342</v>
      </c>
      <c r="I3461" s="10">
        <v>1946</v>
      </c>
      <c r="J3461" s="11" t="s">
        <v>8114</v>
      </c>
      <c r="K3461" s="12"/>
      <c r="L3461" s="13" t="s">
        <v>7849</v>
      </c>
      <c r="M3461" t="s">
        <v>781</v>
      </c>
      <c r="S3461" s="9"/>
      <c r="T3461">
        <v>7</v>
      </c>
      <c r="U3461" s="208" t="s">
        <v>18173</v>
      </c>
      <c r="V3461" s="14">
        <v>0</v>
      </c>
      <c r="W3461" s="14">
        <v>1</v>
      </c>
      <c r="X3461" s="109" t="s">
        <v>270</v>
      </c>
      <c r="Y3461">
        <v>4</v>
      </c>
      <c r="Z3461" t="s">
        <v>271</v>
      </c>
      <c r="AA3461">
        <f t="shared" si="54"/>
        <v>1</v>
      </c>
    </row>
    <row r="3462" spans="1:27" x14ac:dyDescent="0.2">
      <c r="A3462">
        <v>1968</v>
      </c>
      <c r="B3462" s="1" t="s">
        <v>9101</v>
      </c>
      <c r="C3462" t="s">
        <v>1798</v>
      </c>
      <c r="D3462" s="9">
        <v>684</v>
      </c>
      <c r="E3462" s="9" t="s">
        <v>876</v>
      </c>
      <c r="F3462" s="9" t="s">
        <v>260</v>
      </c>
      <c r="G3462" s="10">
        <v>11</v>
      </c>
      <c r="H3462" s="10" t="s">
        <v>342</v>
      </c>
      <c r="I3462" s="10">
        <v>1946</v>
      </c>
      <c r="J3462" s="11" t="s">
        <v>8114</v>
      </c>
      <c r="K3462" s="12"/>
      <c r="L3462" s="13" t="s">
        <v>8115</v>
      </c>
      <c r="M3462" t="s">
        <v>753</v>
      </c>
      <c r="S3462" s="9"/>
      <c r="T3462">
        <v>7</v>
      </c>
      <c r="U3462" s="208" t="s">
        <v>18173</v>
      </c>
      <c r="V3462" s="14">
        <v>0</v>
      </c>
      <c r="W3462" s="14">
        <v>1</v>
      </c>
      <c r="X3462" s="109" t="s">
        <v>270</v>
      </c>
      <c r="Y3462">
        <v>684</v>
      </c>
      <c r="Z3462" t="s">
        <v>271</v>
      </c>
      <c r="AA3462">
        <f t="shared" si="54"/>
        <v>1</v>
      </c>
    </row>
    <row r="3463" spans="1:27" x14ac:dyDescent="0.2">
      <c r="A3463">
        <v>3942</v>
      </c>
      <c r="B3463" s="1" t="s">
        <v>8116</v>
      </c>
      <c r="C3463" t="s">
        <v>1798</v>
      </c>
      <c r="D3463" s="9" t="s">
        <v>8117</v>
      </c>
      <c r="E3463" s="9" t="s">
        <v>876</v>
      </c>
      <c r="F3463" s="9" t="s">
        <v>260</v>
      </c>
      <c r="G3463" s="10">
        <v>11</v>
      </c>
      <c r="H3463" s="10" t="s">
        <v>342</v>
      </c>
      <c r="I3463" s="10">
        <v>1946</v>
      </c>
      <c r="J3463" s="11" t="s">
        <v>8114</v>
      </c>
      <c r="K3463" s="12"/>
      <c r="L3463" s="13" t="s">
        <v>8115</v>
      </c>
      <c r="M3463" t="s">
        <v>753</v>
      </c>
      <c r="S3463" s="9"/>
      <c r="T3463">
        <v>7</v>
      </c>
      <c r="U3463" s="208" t="s">
        <v>18173</v>
      </c>
      <c r="V3463" s="14">
        <v>0</v>
      </c>
      <c r="W3463" s="14">
        <v>1</v>
      </c>
      <c r="X3463" s="109" t="s">
        <v>270</v>
      </c>
      <c r="Y3463">
        <v>684</v>
      </c>
      <c r="Z3463" t="s">
        <v>271</v>
      </c>
      <c r="AA3463">
        <f t="shared" si="54"/>
        <v>2</v>
      </c>
    </row>
    <row r="3464" spans="1:27" x14ac:dyDescent="0.2">
      <c r="A3464">
        <v>2004</v>
      </c>
      <c r="B3464" s="1" t="s">
        <v>9102</v>
      </c>
      <c r="C3464" t="s">
        <v>1798</v>
      </c>
      <c r="D3464" s="9">
        <v>684</v>
      </c>
      <c r="E3464" s="9" t="s">
        <v>876</v>
      </c>
      <c r="F3464" s="9" t="s">
        <v>260</v>
      </c>
      <c r="G3464" s="10">
        <v>11</v>
      </c>
      <c r="H3464" s="10" t="s">
        <v>342</v>
      </c>
      <c r="I3464" s="10">
        <v>1946</v>
      </c>
      <c r="J3464" s="11" t="s">
        <v>8114</v>
      </c>
      <c r="K3464" s="12"/>
      <c r="L3464" s="13" t="s">
        <v>8115</v>
      </c>
      <c r="M3464" t="s">
        <v>753</v>
      </c>
      <c r="S3464" s="9"/>
      <c r="T3464">
        <v>7</v>
      </c>
      <c r="U3464" s="208" t="s">
        <v>18173</v>
      </c>
      <c r="V3464" s="14">
        <v>0</v>
      </c>
      <c r="W3464" s="14">
        <v>1</v>
      </c>
      <c r="X3464" s="109" t="s">
        <v>270</v>
      </c>
      <c r="Y3464">
        <v>684</v>
      </c>
      <c r="Z3464" t="s">
        <v>271</v>
      </c>
      <c r="AA3464">
        <f t="shared" si="54"/>
        <v>1</v>
      </c>
    </row>
    <row r="3465" spans="1:27" x14ac:dyDescent="0.2">
      <c r="A3465">
        <v>2109</v>
      </c>
      <c r="B3465" s="1" t="s">
        <v>9103</v>
      </c>
      <c r="C3465" t="s">
        <v>1798</v>
      </c>
      <c r="D3465" s="9">
        <v>684</v>
      </c>
      <c r="E3465" s="9" t="s">
        <v>876</v>
      </c>
      <c r="F3465" s="9" t="s">
        <v>260</v>
      </c>
      <c r="G3465" s="10">
        <v>11</v>
      </c>
      <c r="H3465" s="10" t="s">
        <v>342</v>
      </c>
      <c r="I3465" s="10">
        <v>1946</v>
      </c>
      <c r="J3465" s="11" t="s">
        <v>8114</v>
      </c>
      <c r="K3465" s="12"/>
      <c r="L3465" s="13" t="s">
        <v>8115</v>
      </c>
      <c r="M3465" t="s">
        <v>753</v>
      </c>
      <c r="S3465" s="9"/>
      <c r="T3465">
        <v>7</v>
      </c>
      <c r="U3465" s="208" t="s">
        <v>18173</v>
      </c>
      <c r="V3465" s="14">
        <v>0</v>
      </c>
      <c r="W3465" s="14">
        <v>1</v>
      </c>
      <c r="X3465" s="109" t="s">
        <v>270</v>
      </c>
      <c r="Y3465">
        <v>684</v>
      </c>
      <c r="Z3465" t="s">
        <v>271</v>
      </c>
      <c r="AA3465">
        <f t="shared" si="54"/>
        <v>1</v>
      </c>
    </row>
    <row r="3466" spans="1:27" x14ac:dyDescent="0.2">
      <c r="A3466">
        <v>2173</v>
      </c>
      <c r="B3466" s="1" t="s">
        <v>9104</v>
      </c>
      <c r="C3466" t="s">
        <v>1798</v>
      </c>
      <c r="D3466" s="9">
        <v>684</v>
      </c>
      <c r="E3466" s="9" t="s">
        <v>876</v>
      </c>
      <c r="F3466" s="9" t="s">
        <v>260</v>
      </c>
      <c r="G3466" s="10">
        <v>11</v>
      </c>
      <c r="H3466" s="10" t="s">
        <v>342</v>
      </c>
      <c r="I3466" s="10">
        <v>1946</v>
      </c>
      <c r="J3466" s="11" t="s">
        <v>8114</v>
      </c>
      <c r="K3466" s="12"/>
      <c r="L3466" s="13" t="s">
        <v>8401</v>
      </c>
      <c r="M3466" t="s">
        <v>753</v>
      </c>
      <c r="S3466" s="9"/>
      <c r="T3466">
        <v>7</v>
      </c>
      <c r="U3466" s="208" t="s">
        <v>18173</v>
      </c>
      <c r="V3466" s="14">
        <v>0</v>
      </c>
      <c r="W3466" s="14">
        <v>1</v>
      </c>
      <c r="X3466" s="109" t="s">
        <v>270</v>
      </c>
      <c r="Y3466">
        <v>684</v>
      </c>
      <c r="Z3466" t="s">
        <v>271</v>
      </c>
      <c r="AA3466">
        <f t="shared" si="54"/>
        <v>1</v>
      </c>
    </row>
    <row r="3467" spans="1:27" x14ac:dyDescent="0.2">
      <c r="A3467">
        <v>6320</v>
      </c>
      <c r="B3467" s="1" t="s">
        <v>8403</v>
      </c>
      <c r="C3467" t="s">
        <v>1027</v>
      </c>
      <c r="D3467" s="9">
        <v>47</v>
      </c>
      <c r="E3467" s="9" t="s">
        <v>876</v>
      </c>
      <c r="F3467" s="9" t="s">
        <v>1416</v>
      </c>
      <c r="G3467" s="10">
        <v>11</v>
      </c>
      <c r="H3467" s="10" t="s">
        <v>342</v>
      </c>
      <c r="I3467" s="10">
        <v>1946</v>
      </c>
      <c r="J3467" s="11" t="s">
        <v>8114</v>
      </c>
      <c r="K3467" s="12"/>
      <c r="L3467" s="13" t="s">
        <v>8115</v>
      </c>
      <c r="M3467" t="s">
        <v>753</v>
      </c>
      <c r="S3467" s="9"/>
      <c r="T3467">
        <v>7</v>
      </c>
      <c r="U3467" s="208" t="s">
        <v>18173</v>
      </c>
      <c r="V3467" s="14">
        <v>0</v>
      </c>
      <c r="W3467" s="14">
        <v>1</v>
      </c>
      <c r="X3467" s="109" t="s">
        <v>270</v>
      </c>
      <c r="Y3467">
        <v>47</v>
      </c>
      <c r="Z3467" t="s">
        <v>1419</v>
      </c>
      <c r="AA3467">
        <f t="shared" si="54"/>
        <v>1</v>
      </c>
    </row>
    <row r="3468" spans="1:27" x14ac:dyDescent="0.2">
      <c r="A3468">
        <v>4338</v>
      </c>
      <c r="B3468" s="1" t="s">
        <v>9092</v>
      </c>
      <c r="C3468" t="s">
        <v>1027</v>
      </c>
      <c r="D3468" s="9" t="s">
        <v>1232</v>
      </c>
      <c r="E3468" s="9" t="s">
        <v>876</v>
      </c>
      <c r="F3468" s="9" t="s">
        <v>1416</v>
      </c>
      <c r="G3468" s="10">
        <v>11</v>
      </c>
      <c r="H3468" s="10" t="s">
        <v>342</v>
      </c>
      <c r="I3468" s="10">
        <v>1946</v>
      </c>
      <c r="J3468" s="11" t="s">
        <v>8114</v>
      </c>
      <c r="K3468" s="12"/>
      <c r="L3468" s="13" t="s">
        <v>8115</v>
      </c>
      <c r="M3468" t="s">
        <v>753</v>
      </c>
      <c r="S3468" s="9"/>
      <c r="T3468">
        <v>7</v>
      </c>
      <c r="U3468" s="208" t="s">
        <v>18173</v>
      </c>
      <c r="V3468" s="14">
        <v>0</v>
      </c>
      <c r="W3468" s="14">
        <v>1</v>
      </c>
      <c r="X3468" s="109" t="e">
        <v>#N/A</v>
      </c>
      <c r="Y3468" t="s">
        <v>1232</v>
      </c>
      <c r="Z3468" t="s">
        <v>1419</v>
      </c>
      <c r="AA3468">
        <f t="shared" si="54"/>
        <v>1</v>
      </c>
    </row>
    <row r="3469" spans="1:27" x14ac:dyDescent="0.2">
      <c r="A3469">
        <v>1505</v>
      </c>
      <c r="B3469" s="1" t="s">
        <v>9097</v>
      </c>
      <c r="C3469" t="s">
        <v>1798</v>
      </c>
      <c r="D3469" s="9" t="s">
        <v>9250</v>
      </c>
      <c r="E3469" s="9" t="s">
        <v>8805</v>
      </c>
      <c r="F3469" s="9"/>
      <c r="G3469" s="10">
        <v>11</v>
      </c>
      <c r="H3469" s="10" t="s">
        <v>342</v>
      </c>
      <c r="I3469" s="10">
        <v>1946</v>
      </c>
      <c r="J3469" s="11" t="s">
        <v>8114</v>
      </c>
      <c r="K3469" s="12"/>
      <c r="L3469" s="13" t="s">
        <v>9098</v>
      </c>
      <c r="M3469" t="s">
        <v>781</v>
      </c>
      <c r="S3469" s="9"/>
      <c r="T3469">
        <v>7</v>
      </c>
      <c r="U3469" s="208" t="s">
        <v>18173</v>
      </c>
      <c r="V3469" s="14">
        <v>0</v>
      </c>
      <c r="W3469" s="14">
        <v>1</v>
      </c>
      <c r="X3469" s="109" t="s">
        <v>294</v>
      </c>
      <c r="Y3469" t="s">
        <v>9250</v>
      </c>
      <c r="Z3469" t="s">
        <v>271</v>
      </c>
      <c r="AA3469">
        <f t="shared" si="54"/>
        <v>1</v>
      </c>
    </row>
    <row r="3470" spans="1:27" x14ac:dyDescent="0.2">
      <c r="A3470">
        <v>4339</v>
      </c>
      <c r="B3470" s="1" t="s">
        <v>9093</v>
      </c>
      <c r="C3470" t="s">
        <v>1798</v>
      </c>
      <c r="D3470" s="9" t="s">
        <v>1232</v>
      </c>
      <c r="E3470" s="9" t="s">
        <v>876</v>
      </c>
      <c r="F3470" s="9" t="s">
        <v>260</v>
      </c>
      <c r="G3470" s="10">
        <v>11</v>
      </c>
      <c r="H3470" s="10" t="s">
        <v>342</v>
      </c>
      <c r="I3470" s="10">
        <v>1946</v>
      </c>
      <c r="J3470" s="11" t="s">
        <v>8114</v>
      </c>
      <c r="K3470" s="12"/>
      <c r="L3470" s="13" t="s">
        <v>8115</v>
      </c>
      <c r="M3470" t="s">
        <v>753</v>
      </c>
      <c r="S3470" s="9"/>
      <c r="T3470">
        <v>7</v>
      </c>
      <c r="U3470" s="208" t="s">
        <v>18173</v>
      </c>
      <c r="V3470" s="14">
        <v>0</v>
      </c>
      <c r="W3470" s="14">
        <v>1</v>
      </c>
      <c r="X3470" s="109" t="e">
        <v>#N/A</v>
      </c>
      <c r="Y3470" t="s">
        <v>1232</v>
      </c>
      <c r="Z3470" t="s">
        <v>271</v>
      </c>
      <c r="AA3470">
        <f t="shared" si="54"/>
        <v>1</v>
      </c>
    </row>
    <row r="3471" spans="1:27" x14ac:dyDescent="0.2">
      <c r="A3471">
        <v>4343</v>
      </c>
      <c r="B3471" s="1" t="s">
        <v>9094</v>
      </c>
      <c r="C3471" t="s">
        <v>1798</v>
      </c>
      <c r="D3471" s="9" t="s">
        <v>1232</v>
      </c>
      <c r="E3471" s="9" t="s">
        <v>876</v>
      </c>
      <c r="F3471" s="9" t="s">
        <v>260</v>
      </c>
      <c r="G3471" s="10">
        <v>11</v>
      </c>
      <c r="H3471" s="10" t="s">
        <v>342</v>
      </c>
      <c r="I3471" s="10">
        <v>1946</v>
      </c>
      <c r="J3471" s="11" t="s">
        <v>8114</v>
      </c>
      <c r="K3471" s="12"/>
      <c r="L3471" s="13" t="s">
        <v>8115</v>
      </c>
      <c r="M3471" t="s">
        <v>753</v>
      </c>
      <c r="S3471" s="9"/>
      <c r="T3471">
        <v>7</v>
      </c>
      <c r="U3471" s="208" t="s">
        <v>18173</v>
      </c>
      <c r="V3471" s="14">
        <v>0</v>
      </c>
      <c r="W3471" s="14">
        <v>1</v>
      </c>
      <c r="X3471" s="109" t="e">
        <v>#N/A</v>
      </c>
      <c r="Y3471" t="s">
        <v>1232</v>
      </c>
      <c r="Z3471" t="s">
        <v>271</v>
      </c>
      <c r="AA3471">
        <f t="shared" si="54"/>
        <v>1</v>
      </c>
    </row>
    <row r="3472" spans="1:27" x14ac:dyDescent="0.2">
      <c r="A3472">
        <v>4349</v>
      </c>
      <c r="B3472" s="1" t="s">
        <v>9095</v>
      </c>
      <c r="C3472" t="s">
        <v>2534</v>
      </c>
      <c r="D3472" s="9" t="s">
        <v>1232</v>
      </c>
      <c r="E3472" s="9" t="s">
        <v>876</v>
      </c>
      <c r="F3472" s="9" t="s">
        <v>312</v>
      </c>
      <c r="G3472" s="10">
        <v>11</v>
      </c>
      <c r="H3472" s="10" t="s">
        <v>342</v>
      </c>
      <c r="I3472" s="10">
        <v>1946</v>
      </c>
      <c r="J3472" s="11" t="s">
        <v>8114</v>
      </c>
      <c r="K3472" s="12"/>
      <c r="L3472" s="13" t="s">
        <v>8115</v>
      </c>
      <c r="M3472" t="s">
        <v>753</v>
      </c>
      <c r="S3472" s="9"/>
      <c r="T3472">
        <v>7</v>
      </c>
      <c r="U3472" s="208" t="s">
        <v>18173</v>
      </c>
      <c r="V3472" s="14">
        <v>0</v>
      </c>
      <c r="W3472" s="14">
        <v>1</v>
      </c>
      <c r="X3472" s="109" t="e">
        <v>#N/A</v>
      </c>
      <c r="Y3472" t="s">
        <v>1232</v>
      </c>
      <c r="Z3472" t="s">
        <v>271</v>
      </c>
      <c r="AA3472">
        <f t="shared" si="54"/>
        <v>1</v>
      </c>
    </row>
    <row r="3473" spans="1:27" x14ac:dyDescent="0.2">
      <c r="A3473">
        <v>4355</v>
      </c>
      <c r="B3473" s="1" t="s">
        <v>9096</v>
      </c>
      <c r="C3473" t="s">
        <v>2534</v>
      </c>
      <c r="D3473" s="9" t="s">
        <v>1232</v>
      </c>
      <c r="E3473" s="9" t="s">
        <v>876</v>
      </c>
      <c r="F3473" s="9" t="s">
        <v>312</v>
      </c>
      <c r="G3473" s="10">
        <v>11</v>
      </c>
      <c r="H3473" s="10" t="s">
        <v>342</v>
      </c>
      <c r="I3473" s="10">
        <v>1946</v>
      </c>
      <c r="J3473" s="11" t="s">
        <v>8114</v>
      </c>
      <c r="K3473" s="12"/>
      <c r="L3473" s="13" t="s">
        <v>8115</v>
      </c>
      <c r="M3473" t="s">
        <v>753</v>
      </c>
      <c r="S3473" s="9"/>
      <c r="T3473">
        <v>7</v>
      </c>
      <c r="U3473" s="208" t="s">
        <v>18173</v>
      </c>
      <c r="V3473" s="14">
        <v>0</v>
      </c>
      <c r="W3473" s="14">
        <v>1</v>
      </c>
      <c r="X3473" s="109" t="e">
        <v>#N/A</v>
      </c>
      <c r="Y3473" t="s">
        <v>1232</v>
      </c>
      <c r="Z3473" t="s">
        <v>271</v>
      </c>
      <c r="AA3473">
        <f t="shared" si="54"/>
        <v>1</v>
      </c>
    </row>
    <row r="3474" spans="1:27" x14ac:dyDescent="0.2">
      <c r="A3474">
        <v>1326</v>
      </c>
      <c r="B3474" s="1" t="s">
        <v>9089</v>
      </c>
      <c r="C3474" t="s">
        <v>1027</v>
      </c>
      <c r="D3474" s="9" t="s">
        <v>9740</v>
      </c>
      <c r="E3474" s="9" t="s">
        <v>876</v>
      </c>
      <c r="F3474" s="9" t="s">
        <v>1416</v>
      </c>
      <c r="G3474" s="10">
        <v>11</v>
      </c>
      <c r="H3474" s="10" t="s">
        <v>342</v>
      </c>
      <c r="I3474" s="10">
        <v>1946</v>
      </c>
      <c r="J3474" s="11" t="s">
        <v>8114</v>
      </c>
      <c r="K3474" s="12"/>
      <c r="L3474" s="13" t="s">
        <v>9090</v>
      </c>
      <c r="M3474" t="s">
        <v>753</v>
      </c>
      <c r="S3474" s="9"/>
      <c r="T3474">
        <v>7</v>
      </c>
      <c r="U3474" s="208" t="s">
        <v>18173</v>
      </c>
      <c r="V3474" s="14">
        <v>0</v>
      </c>
      <c r="W3474" s="14">
        <v>0</v>
      </c>
      <c r="X3474" s="109" t="s">
        <v>270</v>
      </c>
      <c r="Y3474">
        <v>211</v>
      </c>
      <c r="Z3474" t="s">
        <v>1419</v>
      </c>
      <c r="AA3474">
        <f t="shared" si="54"/>
        <v>2</v>
      </c>
    </row>
    <row r="3475" spans="1:27" x14ac:dyDescent="0.2">
      <c r="A3475">
        <v>4251</v>
      </c>
      <c r="B3475" s="1" t="s">
        <v>8767</v>
      </c>
      <c r="C3475" t="s">
        <v>2221</v>
      </c>
      <c r="D3475" s="9" t="s">
        <v>8768</v>
      </c>
      <c r="E3475" s="9" t="s">
        <v>259</v>
      </c>
      <c r="F3475" s="9" t="s">
        <v>312</v>
      </c>
      <c r="G3475" s="10">
        <v>12</v>
      </c>
      <c r="H3475" s="10" t="s">
        <v>342</v>
      </c>
      <c r="I3475" s="10">
        <v>1946</v>
      </c>
      <c r="J3475" s="11" t="s">
        <v>7852</v>
      </c>
      <c r="K3475" s="12" t="s">
        <v>237</v>
      </c>
      <c r="L3475" s="13" t="s">
        <v>8769</v>
      </c>
      <c r="M3475" t="s">
        <v>290</v>
      </c>
      <c r="N3475" t="s">
        <v>291</v>
      </c>
      <c r="O3475" t="s">
        <v>635</v>
      </c>
      <c r="S3475" s="9"/>
      <c r="T3475">
        <v>7</v>
      </c>
      <c r="U3475" s="208" t="s">
        <v>18173</v>
      </c>
      <c r="V3475" s="14">
        <v>0</v>
      </c>
      <c r="W3475" s="14">
        <v>1</v>
      </c>
      <c r="X3475" s="109" t="s">
        <v>270</v>
      </c>
      <c r="Y3475">
        <v>29</v>
      </c>
      <c r="Z3475" t="s">
        <v>505</v>
      </c>
      <c r="AA3475">
        <f t="shared" si="54"/>
        <v>2</v>
      </c>
    </row>
    <row r="3476" spans="1:27" x14ac:dyDescent="0.2">
      <c r="A3476">
        <v>3071</v>
      </c>
      <c r="B3476" s="1" t="s">
        <v>8770</v>
      </c>
      <c r="C3476" t="s">
        <v>2534</v>
      </c>
      <c r="D3476" s="9" t="s">
        <v>8771</v>
      </c>
      <c r="E3476" s="9" t="s">
        <v>259</v>
      </c>
      <c r="F3476" s="9" t="s">
        <v>532</v>
      </c>
      <c r="G3476" s="10">
        <v>12</v>
      </c>
      <c r="H3476" s="10" t="s">
        <v>342</v>
      </c>
      <c r="I3476" s="10">
        <v>1946</v>
      </c>
      <c r="J3476" s="11" t="s">
        <v>7852</v>
      </c>
      <c r="K3476" s="12" t="s">
        <v>237</v>
      </c>
      <c r="L3476" s="13" t="s">
        <v>8772</v>
      </c>
      <c r="M3476" t="s">
        <v>290</v>
      </c>
      <c r="N3476" t="s">
        <v>291</v>
      </c>
      <c r="O3476" t="s">
        <v>320</v>
      </c>
      <c r="S3476" s="9"/>
      <c r="T3476">
        <v>7</v>
      </c>
      <c r="U3476" s="208" t="s">
        <v>18173</v>
      </c>
      <c r="V3476" s="14">
        <v>0</v>
      </c>
      <c r="W3476" s="14">
        <v>1</v>
      </c>
      <c r="X3476" s="109" t="s">
        <v>294</v>
      </c>
      <c r="Y3476" t="s">
        <v>8771</v>
      </c>
      <c r="Z3476" t="s">
        <v>271</v>
      </c>
      <c r="AA3476">
        <f t="shared" si="54"/>
        <v>1</v>
      </c>
    </row>
    <row r="3477" spans="1:27" x14ac:dyDescent="0.2">
      <c r="A3477">
        <v>7227</v>
      </c>
      <c r="B3477" s="1" t="s">
        <v>8765</v>
      </c>
      <c r="C3477" t="s">
        <v>1798</v>
      </c>
      <c r="D3477" s="9" t="s">
        <v>8766</v>
      </c>
      <c r="E3477" s="9" t="s">
        <v>8805</v>
      </c>
      <c r="F3477" s="9"/>
      <c r="G3477" s="10">
        <v>12</v>
      </c>
      <c r="H3477" s="10" t="s">
        <v>342</v>
      </c>
      <c r="I3477" s="10">
        <v>1946</v>
      </c>
      <c r="J3477" s="11" t="s">
        <v>7852</v>
      </c>
      <c r="K3477" s="12"/>
      <c r="L3477" s="13" t="s">
        <v>8764</v>
      </c>
      <c r="M3477" t="s">
        <v>781</v>
      </c>
      <c r="S3477" s="9"/>
      <c r="T3477">
        <v>7</v>
      </c>
      <c r="U3477" s="208" t="s">
        <v>18173</v>
      </c>
      <c r="V3477" s="14">
        <v>0</v>
      </c>
      <c r="W3477" s="14">
        <v>1</v>
      </c>
      <c r="X3477" s="109" t="s">
        <v>270</v>
      </c>
      <c r="Y3477">
        <v>140</v>
      </c>
      <c r="Z3477" t="s">
        <v>271</v>
      </c>
      <c r="AA3477">
        <f t="shared" si="54"/>
        <v>2</v>
      </c>
    </row>
    <row r="3478" spans="1:27" x14ac:dyDescent="0.2">
      <c r="A3478">
        <v>7688</v>
      </c>
      <c r="B3478" s="1" t="s">
        <v>8763</v>
      </c>
      <c r="C3478" t="s">
        <v>1027</v>
      </c>
      <c r="D3478" s="9" t="s">
        <v>9437</v>
      </c>
      <c r="E3478" s="9" t="s">
        <v>8805</v>
      </c>
      <c r="F3478" s="9"/>
      <c r="G3478" s="10">
        <v>12</v>
      </c>
      <c r="H3478" s="10" t="s">
        <v>342</v>
      </c>
      <c r="I3478" s="10">
        <v>1946</v>
      </c>
      <c r="J3478" s="11" t="s">
        <v>7852</v>
      </c>
      <c r="K3478" s="12"/>
      <c r="L3478" s="13" t="s">
        <v>8764</v>
      </c>
      <c r="M3478" t="s">
        <v>781</v>
      </c>
      <c r="S3478" s="9"/>
      <c r="T3478">
        <v>7</v>
      </c>
      <c r="U3478" s="208" t="s">
        <v>18173</v>
      </c>
      <c r="V3478" s="14">
        <v>0</v>
      </c>
      <c r="W3478" s="14">
        <v>1</v>
      </c>
      <c r="X3478" s="109" t="s">
        <v>270</v>
      </c>
      <c r="Y3478">
        <v>489</v>
      </c>
      <c r="Z3478" t="s">
        <v>1419</v>
      </c>
      <c r="AA3478">
        <f t="shared" si="54"/>
        <v>2</v>
      </c>
    </row>
    <row r="3479" spans="1:27" x14ac:dyDescent="0.2">
      <c r="A3479">
        <v>6296</v>
      </c>
      <c r="B3479" s="1" t="s">
        <v>8773</v>
      </c>
      <c r="C3479" t="s">
        <v>1798</v>
      </c>
      <c r="D3479" s="9">
        <v>140</v>
      </c>
      <c r="E3479" s="9" t="s">
        <v>8805</v>
      </c>
      <c r="F3479" s="9"/>
      <c r="G3479" s="10">
        <v>12</v>
      </c>
      <c r="H3479" s="10" t="s">
        <v>342</v>
      </c>
      <c r="I3479" s="10">
        <v>1946</v>
      </c>
      <c r="J3479" s="11" t="s">
        <v>7852</v>
      </c>
      <c r="K3479" s="12"/>
      <c r="L3479" s="13" t="s">
        <v>8764</v>
      </c>
      <c r="M3479" t="s">
        <v>781</v>
      </c>
      <c r="S3479" s="9"/>
      <c r="T3479">
        <v>7</v>
      </c>
      <c r="U3479" s="208" t="s">
        <v>18173</v>
      </c>
      <c r="V3479" s="14">
        <v>0</v>
      </c>
      <c r="W3479" s="14">
        <v>1</v>
      </c>
      <c r="X3479" s="109" t="s">
        <v>270</v>
      </c>
      <c r="Y3479">
        <v>140</v>
      </c>
      <c r="Z3479" t="s">
        <v>271</v>
      </c>
      <c r="AA3479">
        <f t="shared" si="54"/>
        <v>1</v>
      </c>
    </row>
    <row r="3480" spans="1:27" x14ac:dyDescent="0.2">
      <c r="A3480">
        <v>2447</v>
      </c>
      <c r="B3480" s="1" t="s">
        <v>7850</v>
      </c>
      <c r="C3480" t="s">
        <v>1027</v>
      </c>
      <c r="D3480" s="9" t="s">
        <v>7851</v>
      </c>
      <c r="E3480" s="9" t="s">
        <v>8422</v>
      </c>
      <c r="F3480" s="9"/>
      <c r="G3480" s="10">
        <v>12</v>
      </c>
      <c r="H3480" s="10" t="s">
        <v>342</v>
      </c>
      <c r="I3480" s="10">
        <v>1946</v>
      </c>
      <c r="J3480" s="11" t="s">
        <v>7852</v>
      </c>
      <c r="K3480" s="12"/>
      <c r="L3480" s="13" t="s">
        <v>8761</v>
      </c>
      <c r="M3480" t="s">
        <v>781</v>
      </c>
      <c r="S3480" s="9"/>
      <c r="T3480">
        <v>7</v>
      </c>
      <c r="U3480" s="208" t="s">
        <v>18173</v>
      </c>
      <c r="V3480" s="14">
        <v>0</v>
      </c>
      <c r="W3480" s="14">
        <v>1</v>
      </c>
      <c r="X3480" s="109" t="s">
        <v>294</v>
      </c>
      <c r="Y3480" t="s">
        <v>8762</v>
      </c>
      <c r="Z3480" t="s">
        <v>271</v>
      </c>
      <c r="AA3480">
        <f t="shared" si="54"/>
        <v>2</v>
      </c>
    </row>
    <row r="3481" spans="1:27" x14ac:dyDescent="0.2">
      <c r="A3481">
        <v>6438</v>
      </c>
      <c r="B3481" s="1" t="s">
        <v>8774</v>
      </c>
      <c r="C3481" t="s">
        <v>1027</v>
      </c>
      <c r="D3481" s="9"/>
      <c r="E3481" s="9" t="s">
        <v>8805</v>
      </c>
      <c r="F3481" s="9"/>
      <c r="G3481" s="10">
        <v>12</v>
      </c>
      <c r="H3481" s="10" t="s">
        <v>342</v>
      </c>
      <c r="I3481" s="10">
        <v>1946</v>
      </c>
      <c r="J3481" s="11" t="s">
        <v>7852</v>
      </c>
      <c r="K3481" s="12"/>
      <c r="L3481" s="13" t="s">
        <v>8764</v>
      </c>
      <c r="M3481" t="s">
        <v>781</v>
      </c>
      <c r="S3481" s="9"/>
      <c r="T3481">
        <v>7</v>
      </c>
      <c r="U3481" s="208" t="s">
        <v>18173</v>
      </c>
      <c r="V3481" s="14">
        <v>0</v>
      </c>
      <c r="W3481" s="14">
        <v>0</v>
      </c>
      <c r="X3481" s="109" t="e">
        <v>#N/A</v>
      </c>
      <c r="Y3481" t="s">
        <v>334</v>
      </c>
      <c r="Z3481" t="s">
        <v>1419</v>
      </c>
      <c r="AA3481">
        <f t="shared" si="54"/>
        <v>1</v>
      </c>
    </row>
    <row r="3482" spans="1:27" x14ac:dyDescent="0.2">
      <c r="A3482">
        <v>4911</v>
      </c>
      <c r="B3482" s="1" t="s">
        <v>8779</v>
      </c>
      <c r="C3482" t="s">
        <v>6878</v>
      </c>
      <c r="D3482" s="9" t="s">
        <v>3103</v>
      </c>
      <c r="E3482" s="9"/>
      <c r="F3482" s="9" t="s">
        <v>733</v>
      </c>
      <c r="G3482" s="10">
        <v>15</v>
      </c>
      <c r="H3482" s="10" t="s">
        <v>342</v>
      </c>
      <c r="I3482" s="10">
        <v>1946</v>
      </c>
      <c r="J3482" s="11" t="s">
        <v>8777</v>
      </c>
      <c r="K3482" s="12" t="s">
        <v>237</v>
      </c>
      <c r="L3482" s="13" t="s">
        <v>8780</v>
      </c>
      <c r="M3482" t="s">
        <v>290</v>
      </c>
      <c r="N3482" t="s">
        <v>291</v>
      </c>
      <c r="O3482" t="s">
        <v>292</v>
      </c>
      <c r="S3482" s="9"/>
      <c r="T3482">
        <v>7</v>
      </c>
      <c r="U3482" s="208" t="s">
        <v>18173</v>
      </c>
      <c r="V3482" s="14">
        <v>0</v>
      </c>
      <c r="W3482" s="14">
        <v>0</v>
      </c>
      <c r="X3482" s="109" t="s">
        <v>294</v>
      </c>
      <c r="Y3482" t="s">
        <v>3103</v>
      </c>
      <c r="Z3482" t="s">
        <v>271</v>
      </c>
      <c r="AA3482">
        <f t="shared" si="54"/>
        <v>1</v>
      </c>
    </row>
    <row r="3483" spans="1:27" x14ac:dyDescent="0.2">
      <c r="A3483">
        <v>183</v>
      </c>
      <c r="B3483" s="1" t="s">
        <v>8775</v>
      </c>
      <c r="C3483" t="s">
        <v>1798</v>
      </c>
      <c r="D3483" s="9" t="s">
        <v>8776</v>
      </c>
      <c r="E3483" s="9"/>
      <c r="F3483" s="9"/>
      <c r="G3483" s="10">
        <v>15</v>
      </c>
      <c r="H3483" s="10" t="s">
        <v>342</v>
      </c>
      <c r="I3483" s="10">
        <v>1946</v>
      </c>
      <c r="J3483" s="11" t="s">
        <v>8777</v>
      </c>
      <c r="K3483" s="12"/>
      <c r="L3483" s="13" t="s">
        <v>8778</v>
      </c>
      <c r="M3483" t="s">
        <v>753</v>
      </c>
      <c r="S3483" s="9"/>
      <c r="T3483">
        <v>7</v>
      </c>
      <c r="U3483" s="208" t="s">
        <v>18173</v>
      </c>
      <c r="V3483" s="14">
        <v>0</v>
      </c>
      <c r="W3483" s="14">
        <v>1</v>
      </c>
      <c r="X3483" s="109" t="s">
        <v>294</v>
      </c>
      <c r="Y3483" t="s">
        <v>1443</v>
      </c>
      <c r="Z3483" t="s">
        <v>271</v>
      </c>
      <c r="AA3483">
        <f t="shared" si="54"/>
        <v>3</v>
      </c>
    </row>
    <row r="3484" spans="1:27" x14ac:dyDescent="0.2">
      <c r="A3484">
        <v>2919</v>
      </c>
      <c r="B3484" s="1" t="s">
        <v>8781</v>
      </c>
      <c r="C3484" t="s">
        <v>1798</v>
      </c>
      <c r="D3484" s="9" t="s">
        <v>2138</v>
      </c>
      <c r="E3484" s="9" t="s">
        <v>8805</v>
      </c>
      <c r="F3484" s="9"/>
      <c r="G3484" s="10">
        <v>16</v>
      </c>
      <c r="H3484" s="10" t="s">
        <v>342</v>
      </c>
      <c r="I3484" s="10">
        <v>1946</v>
      </c>
      <c r="J3484" s="11" t="s">
        <v>9554</v>
      </c>
      <c r="K3484" s="12"/>
      <c r="L3484" s="13" t="s">
        <v>9555</v>
      </c>
      <c r="M3484" t="s">
        <v>781</v>
      </c>
      <c r="S3484" s="9"/>
      <c r="T3484">
        <v>7</v>
      </c>
      <c r="U3484" s="208" t="s">
        <v>18173</v>
      </c>
      <c r="V3484" s="14">
        <v>0</v>
      </c>
      <c r="W3484" s="14">
        <v>1</v>
      </c>
      <c r="X3484" s="109" t="e">
        <v>#N/A</v>
      </c>
      <c r="Y3484" t="s">
        <v>2138</v>
      </c>
      <c r="Z3484" t="s">
        <v>271</v>
      </c>
      <c r="AA3484">
        <f t="shared" si="54"/>
        <v>1</v>
      </c>
    </row>
    <row r="3485" spans="1:27" x14ac:dyDescent="0.2">
      <c r="A3485">
        <v>2986</v>
      </c>
      <c r="B3485" s="1" t="s">
        <v>9556</v>
      </c>
      <c r="C3485" t="s">
        <v>1798</v>
      </c>
      <c r="D3485" s="9" t="s">
        <v>2138</v>
      </c>
      <c r="E3485" s="9" t="s">
        <v>8805</v>
      </c>
      <c r="F3485" s="9"/>
      <c r="G3485" s="10">
        <v>16</v>
      </c>
      <c r="H3485" s="10" t="s">
        <v>342</v>
      </c>
      <c r="I3485" s="10">
        <v>1946</v>
      </c>
      <c r="J3485" s="11" t="s">
        <v>9554</v>
      </c>
      <c r="K3485" s="12"/>
      <c r="L3485" s="13" t="s">
        <v>9555</v>
      </c>
      <c r="M3485" t="s">
        <v>781</v>
      </c>
      <c r="S3485" s="9"/>
      <c r="T3485">
        <v>7</v>
      </c>
      <c r="U3485" s="208" t="s">
        <v>18173</v>
      </c>
      <c r="V3485" s="14">
        <v>0</v>
      </c>
      <c r="W3485" s="14">
        <v>1</v>
      </c>
      <c r="X3485" s="109" t="e">
        <v>#N/A</v>
      </c>
      <c r="Y3485" t="s">
        <v>2138</v>
      </c>
      <c r="Z3485" t="s">
        <v>271</v>
      </c>
      <c r="AA3485">
        <f t="shared" si="54"/>
        <v>1</v>
      </c>
    </row>
    <row r="3486" spans="1:27" x14ac:dyDescent="0.2">
      <c r="A3486">
        <v>3012</v>
      </c>
      <c r="B3486" s="1" t="s">
        <v>9557</v>
      </c>
      <c r="C3486" t="s">
        <v>1798</v>
      </c>
      <c r="D3486" s="9" t="s">
        <v>9558</v>
      </c>
      <c r="E3486" s="9" t="s">
        <v>259</v>
      </c>
      <c r="F3486" s="9" t="s">
        <v>260</v>
      </c>
      <c r="G3486" s="10">
        <v>17</v>
      </c>
      <c r="H3486" s="10" t="s">
        <v>342</v>
      </c>
      <c r="I3486" s="10">
        <v>1946</v>
      </c>
      <c r="J3486" s="11" t="s">
        <v>9559</v>
      </c>
      <c r="K3486" s="12"/>
      <c r="L3486" s="13" t="s">
        <v>7861</v>
      </c>
      <c r="M3486" t="s">
        <v>753</v>
      </c>
      <c r="S3486" s="9"/>
      <c r="T3486">
        <v>7</v>
      </c>
      <c r="U3486" s="208" t="s">
        <v>18173</v>
      </c>
      <c r="V3486" s="14">
        <v>0</v>
      </c>
      <c r="W3486" s="14">
        <v>1</v>
      </c>
      <c r="X3486" s="109" t="s">
        <v>270</v>
      </c>
      <c r="Y3486">
        <v>140</v>
      </c>
      <c r="Z3486" t="s">
        <v>271</v>
      </c>
      <c r="AA3486">
        <f t="shared" si="54"/>
        <v>3</v>
      </c>
    </row>
    <row r="3487" spans="1:27" x14ac:dyDescent="0.2">
      <c r="A3487">
        <v>2987</v>
      </c>
      <c r="B3487" s="1" t="s">
        <v>7862</v>
      </c>
      <c r="C3487" t="s">
        <v>1798</v>
      </c>
      <c r="D3487" s="9" t="s">
        <v>2138</v>
      </c>
      <c r="E3487" s="9" t="s">
        <v>8805</v>
      </c>
      <c r="F3487" s="9"/>
      <c r="G3487" s="10">
        <v>17</v>
      </c>
      <c r="H3487" s="10" t="s">
        <v>342</v>
      </c>
      <c r="I3487" s="10">
        <v>1946</v>
      </c>
      <c r="J3487" s="11" t="s">
        <v>9559</v>
      </c>
      <c r="K3487" s="12"/>
      <c r="L3487" s="13" t="s">
        <v>7863</v>
      </c>
      <c r="M3487" t="s">
        <v>781</v>
      </c>
      <c r="S3487" s="9"/>
      <c r="T3487">
        <v>7</v>
      </c>
      <c r="U3487" s="208" t="s">
        <v>18173</v>
      </c>
      <c r="V3487" s="14">
        <v>0</v>
      </c>
      <c r="W3487" s="14">
        <v>1</v>
      </c>
      <c r="X3487" s="109" t="e">
        <v>#N/A</v>
      </c>
      <c r="Y3487" t="s">
        <v>2138</v>
      </c>
      <c r="Z3487" t="s">
        <v>271</v>
      </c>
      <c r="AA3487">
        <f t="shared" si="54"/>
        <v>1</v>
      </c>
    </row>
    <row r="3488" spans="1:27" x14ac:dyDescent="0.2">
      <c r="A3488">
        <v>6057</v>
      </c>
      <c r="B3488" s="1" t="s">
        <v>7864</v>
      </c>
      <c r="C3488" t="s">
        <v>1798</v>
      </c>
      <c r="D3488" s="9">
        <v>140</v>
      </c>
      <c r="E3488" s="9" t="s">
        <v>8805</v>
      </c>
      <c r="F3488" s="9"/>
      <c r="G3488" s="10">
        <v>18</v>
      </c>
      <c r="H3488" s="10" t="s">
        <v>342</v>
      </c>
      <c r="I3488" s="10">
        <v>1946</v>
      </c>
      <c r="J3488" s="11" t="s">
        <v>7865</v>
      </c>
      <c r="K3488" s="12"/>
      <c r="L3488" s="13" t="s">
        <v>7866</v>
      </c>
      <c r="M3488" t="s">
        <v>781</v>
      </c>
      <c r="S3488" s="9"/>
      <c r="T3488">
        <v>7</v>
      </c>
      <c r="U3488" s="208" t="s">
        <v>18173</v>
      </c>
      <c r="V3488" s="14">
        <v>0</v>
      </c>
      <c r="W3488" s="14">
        <v>1</v>
      </c>
      <c r="X3488" s="109" t="s">
        <v>270</v>
      </c>
      <c r="Y3488">
        <v>140</v>
      </c>
      <c r="Z3488" t="s">
        <v>271</v>
      </c>
      <c r="AA3488">
        <f t="shared" si="54"/>
        <v>1</v>
      </c>
    </row>
    <row r="3489" spans="1:27" x14ac:dyDescent="0.2">
      <c r="A3489">
        <v>2457</v>
      </c>
      <c r="B3489" s="1" t="s">
        <v>7867</v>
      </c>
      <c r="C3489" t="s">
        <v>1027</v>
      </c>
      <c r="D3489" s="9" t="s">
        <v>7868</v>
      </c>
      <c r="E3489" s="9" t="s">
        <v>8805</v>
      </c>
      <c r="F3489" s="9"/>
      <c r="G3489" s="10">
        <v>19</v>
      </c>
      <c r="H3489" s="10" t="s">
        <v>342</v>
      </c>
      <c r="I3489" s="10">
        <v>1946</v>
      </c>
      <c r="J3489" s="11" t="s">
        <v>7869</v>
      </c>
      <c r="K3489" s="12"/>
      <c r="L3489" s="13" t="s">
        <v>7870</v>
      </c>
      <c r="M3489" t="s">
        <v>781</v>
      </c>
      <c r="S3489" s="9"/>
      <c r="T3489">
        <v>7</v>
      </c>
      <c r="U3489" s="208" t="s">
        <v>18173</v>
      </c>
      <c r="V3489" s="14">
        <v>0</v>
      </c>
      <c r="W3489" s="14">
        <v>0</v>
      </c>
      <c r="X3489" s="109" t="s">
        <v>294</v>
      </c>
      <c r="Y3489" t="s">
        <v>7868</v>
      </c>
      <c r="Z3489" t="s">
        <v>1419</v>
      </c>
      <c r="AA3489">
        <f t="shared" si="54"/>
        <v>1</v>
      </c>
    </row>
    <row r="3490" spans="1:27" x14ac:dyDescent="0.2">
      <c r="A3490">
        <v>7344</v>
      </c>
      <c r="B3490" s="1" t="s">
        <v>7871</v>
      </c>
      <c r="C3490" t="s">
        <v>2040</v>
      </c>
      <c r="D3490" s="9" t="s">
        <v>7872</v>
      </c>
      <c r="E3490" s="9" t="s">
        <v>259</v>
      </c>
      <c r="F3490" s="9" t="s">
        <v>532</v>
      </c>
      <c r="G3490" s="10">
        <v>22</v>
      </c>
      <c r="H3490" s="10" t="s">
        <v>342</v>
      </c>
      <c r="I3490" s="10">
        <v>1946</v>
      </c>
      <c r="J3490" s="11" t="s">
        <v>7873</v>
      </c>
      <c r="K3490" s="12" t="s">
        <v>237</v>
      </c>
      <c r="L3490" s="13" t="s">
        <v>8103</v>
      </c>
      <c r="M3490" t="s">
        <v>290</v>
      </c>
      <c r="N3490" t="s">
        <v>291</v>
      </c>
      <c r="O3490" t="s">
        <v>520</v>
      </c>
      <c r="S3490" s="9"/>
      <c r="T3490">
        <v>7</v>
      </c>
      <c r="U3490" s="208" t="s">
        <v>18173</v>
      </c>
      <c r="V3490" s="14">
        <v>0</v>
      </c>
      <c r="W3490" s="14">
        <v>0</v>
      </c>
      <c r="X3490" s="109" t="s">
        <v>294</v>
      </c>
      <c r="Y3490" t="s">
        <v>4636</v>
      </c>
      <c r="Z3490" t="s">
        <v>3085</v>
      </c>
      <c r="AA3490">
        <f t="shared" si="54"/>
        <v>3</v>
      </c>
    </row>
    <row r="3491" spans="1:27" x14ac:dyDescent="0.2">
      <c r="A3491">
        <v>2410</v>
      </c>
      <c r="B3491" s="1" t="s">
        <v>8104</v>
      </c>
      <c r="C3491" t="s">
        <v>1027</v>
      </c>
      <c r="D3491" s="9">
        <v>605</v>
      </c>
      <c r="E3491" s="9" t="s">
        <v>8805</v>
      </c>
      <c r="F3491" s="9"/>
      <c r="G3491" s="10">
        <v>22</v>
      </c>
      <c r="H3491" s="10" t="s">
        <v>342</v>
      </c>
      <c r="I3491" s="10">
        <v>1946</v>
      </c>
      <c r="J3491" s="11" t="s">
        <v>7873</v>
      </c>
      <c r="K3491" s="12"/>
      <c r="L3491" s="13" t="s">
        <v>8734</v>
      </c>
      <c r="M3491" t="s">
        <v>781</v>
      </c>
      <c r="S3491" s="9"/>
      <c r="T3491">
        <v>7</v>
      </c>
      <c r="U3491" s="208" t="s">
        <v>18173</v>
      </c>
      <c r="V3491" s="14">
        <v>0</v>
      </c>
      <c r="W3491" s="14">
        <v>1</v>
      </c>
      <c r="X3491" s="109" t="s">
        <v>270</v>
      </c>
      <c r="Y3491">
        <v>605</v>
      </c>
      <c r="Z3491" t="s">
        <v>271</v>
      </c>
      <c r="AA3491">
        <f t="shared" si="54"/>
        <v>1</v>
      </c>
    </row>
    <row r="3492" spans="1:27" x14ac:dyDescent="0.2">
      <c r="A3492">
        <v>5493</v>
      </c>
      <c r="B3492" s="1" t="s">
        <v>7816</v>
      </c>
      <c r="C3492" t="s">
        <v>1027</v>
      </c>
      <c r="D3492" s="9" t="s">
        <v>1888</v>
      </c>
      <c r="E3492" s="9"/>
      <c r="F3492" s="9"/>
      <c r="G3492" s="10">
        <v>23</v>
      </c>
      <c r="H3492" s="10" t="s">
        <v>342</v>
      </c>
      <c r="I3492" s="10">
        <v>1946</v>
      </c>
      <c r="J3492" s="11" t="s">
        <v>7813</v>
      </c>
      <c r="K3492" s="12" t="s">
        <v>237</v>
      </c>
      <c r="L3492" s="13" t="s">
        <v>8749</v>
      </c>
      <c r="M3492" t="s">
        <v>290</v>
      </c>
      <c r="N3492" t="s">
        <v>291</v>
      </c>
      <c r="O3492" t="s">
        <v>586</v>
      </c>
      <c r="S3492" s="9"/>
      <c r="T3492">
        <v>7</v>
      </c>
      <c r="U3492" s="208" t="s">
        <v>18173</v>
      </c>
      <c r="V3492" s="14">
        <v>0</v>
      </c>
      <c r="W3492" s="14">
        <v>0</v>
      </c>
      <c r="X3492" s="109" t="e">
        <v>#N/A</v>
      </c>
      <c r="Y3492" t="s">
        <v>1888</v>
      </c>
      <c r="Z3492" t="s">
        <v>1419</v>
      </c>
      <c r="AA3492">
        <f t="shared" si="54"/>
        <v>1</v>
      </c>
    </row>
    <row r="3493" spans="1:27" x14ac:dyDescent="0.2">
      <c r="A3493">
        <v>4995</v>
      </c>
      <c r="B3493" s="1" t="s">
        <v>7815</v>
      </c>
      <c r="C3493" t="s">
        <v>6994</v>
      </c>
      <c r="D3493" s="9" t="s">
        <v>1544</v>
      </c>
      <c r="E3493" s="9"/>
      <c r="F3493" s="9" t="s">
        <v>532</v>
      </c>
      <c r="G3493" s="10">
        <v>23</v>
      </c>
      <c r="H3493" s="10" t="s">
        <v>342</v>
      </c>
      <c r="I3493" s="10">
        <v>1946</v>
      </c>
      <c r="J3493" s="11" t="s">
        <v>7813</v>
      </c>
      <c r="K3493" s="12"/>
      <c r="L3493" s="13" t="s">
        <v>7814</v>
      </c>
      <c r="M3493" t="s">
        <v>753</v>
      </c>
      <c r="S3493" s="9"/>
      <c r="T3493">
        <v>7</v>
      </c>
      <c r="U3493" s="208" t="s">
        <v>18173</v>
      </c>
      <c r="V3493" s="14">
        <v>0</v>
      </c>
      <c r="W3493" s="14">
        <v>1</v>
      </c>
      <c r="X3493" s="109" t="s">
        <v>294</v>
      </c>
      <c r="Y3493" t="s">
        <v>1199</v>
      </c>
      <c r="Z3493" t="s">
        <v>271</v>
      </c>
      <c r="AA3493">
        <f t="shared" si="54"/>
        <v>2</v>
      </c>
    </row>
    <row r="3494" spans="1:27" x14ac:dyDescent="0.2">
      <c r="A3494">
        <v>756</v>
      </c>
      <c r="B3494" s="1" t="s">
        <v>7811</v>
      </c>
      <c r="C3494" t="s">
        <v>503</v>
      </c>
      <c r="D3494" s="9" t="s">
        <v>7812</v>
      </c>
      <c r="E3494" s="9" t="s">
        <v>259</v>
      </c>
      <c r="F3494" s="9" t="s">
        <v>532</v>
      </c>
      <c r="G3494" s="10">
        <v>23</v>
      </c>
      <c r="H3494" s="10" t="s">
        <v>342</v>
      </c>
      <c r="I3494" s="10">
        <v>1946</v>
      </c>
      <c r="J3494" s="11" t="s">
        <v>7813</v>
      </c>
      <c r="K3494" s="12"/>
      <c r="L3494" s="13" t="s">
        <v>7814</v>
      </c>
      <c r="M3494" t="s">
        <v>753</v>
      </c>
      <c r="S3494" s="9"/>
      <c r="T3494">
        <v>7</v>
      </c>
      <c r="U3494" s="208" t="s">
        <v>18173</v>
      </c>
      <c r="V3494" s="14">
        <v>0</v>
      </c>
      <c r="W3494" s="14">
        <v>1</v>
      </c>
      <c r="X3494" s="109" t="s">
        <v>294</v>
      </c>
      <c r="Y3494" t="s">
        <v>4077</v>
      </c>
      <c r="Z3494" t="s">
        <v>505</v>
      </c>
      <c r="AA3494">
        <f t="shared" si="54"/>
        <v>4</v>
      </c>
    </row>
    <row r="3495" spans="1:27" x14ac:dyDescent="0.2">
      <c r="A3495">
        <v>1574</v>
      </c>
      <c r="B3495" s="1" t="s">
        <v>8750</v>
      </c>
      <c r="C3495" t="s">
        <v>1511</v>
      </c>
      <c r="D3495" s="9" t="s">
        <v>8751</v>
      </c>
      <c r="E3495" s="9"/>
      <c r="F3495" s="9"/>
      <c r="G3495" s="10">
        <v>23</v>
      </c>
      <c r="H3495" s="10" t="s">
        <v>342</v>
      </c>
      <c r="I3495" s="10">
        <v>1946</v>
      </c>
      <c r="J3495" s="11" t="s">
        <v>7813</v>
      </c>
      <c r="K3495" s="12"/>
      <c r="L3495" s="13" t="s">
        <v>8752</v>
      </c>
      <c r="M3495" t="s">
        <v>753</v>
      </c>
      <c r="S3495" s="9"/>
      <c r="T3495">
        <v>7</v>
      </c>
      <c r="U3495" s="208" t="s">
        <v>18173</v>
      </c>
      <c r="V3495" s="14">
        <v>0</v>
      </c>
      <c r="W3495" s="14">
        <v>1</v>
      </c>
      <c r="X3495" s="109" t="s">
        <v>294</v>
      </c>
      <c r="Y3495" t="s">
        <v>8751</v>
      </c>
      <c r="Z3495" t="s">
        <v>271</v>
      </c>
      <c r="AA3495">
        <f t="shared" si="54"/>
        <v>1</v>
      </c>
    </row>
    <row r="3496" spans="1:27" x14ac:dyDescent="0.2">
      <c r="A3496">
        <v>1049</v>
      </c>
      <c r="B3496" s="1" t="s">
        <v>8753</v>
      </c>
      <c r="C3496" t="s">
        <v>1798</v>
      </c>
      <c r="D3496" s="9" t="s">
        <v>7179</v>
      </c>
      <c r="E3496" s="9"/>
      <c r="F3496" s="9" t="s">
        <v>532</v>
      </c>
      <c r="G3496" s="10">
        <v>24</v>
      </c>
      <c r="H3496" s="10" t="s">
        <v>342</v>
      </c>
      <c r="I3496" s="10">
        <v>1946</v>
      </c>
      <c r="J3496" s="11" t="s">
        <v>8754</v>
      </c>
      <c r="K3496" s="12" t="s">
        <v>237</v>
      </c>
      <c r="L3496" s="13" t="s">
        <v>7830</v>
      </c>
      <c r="M3496" t="s">
        <v>290</v>
      </c>
      <c r="N3496" t="s">
        <v>291</v>
      </c>
      <c r="O3496" t="s">
        <v>1840</v>
      </c>
      <c r="S3496" s="9"/>
      <c r="T3496">
        <v>7</v>
      </c>
      <c r="U3496" s="208" t="s">
        <v>18173</v>
      </c>
      <c r="V3496" s="14">
        <v>0</v>
      </c>
      <c r="W3496" s="14">
        <v>1</v>
      </c>
      <c r="X3496" s="109" t="s">
        <v>294</v>
      </c>
      <c r="Y3496" t="s">
        <v>1199</v>
      </c>
      <c r="Z3496" t="s">
        <v>271</v>
      </c>
      <c r="AA3496">
        <f t="shared" si="54"/>
        <v>2</v>
      </c>
    </row>
    <row r="3497" spans="1:27" x14ac:dyDescent="0.2">
      <c r="A3497">
        <v>3341</v>
      </c>
      <c r="B3497" s="1" t="s">
        <v>7831</v>
      </c>
      <c r="C3497" t="s">
        <v>1027</v>
      </c>
      <c r="D3497" s="9">
        <v>107</v>
      </c>
      <c r="E3497" s="9" t="s">
        <v>259</v>
      </c>
      <c r="F3497" s="9" t="s">
        <v>1416</v>
      </c>
      <c r="G3497" s="10">
        <v>24</v>
      </c>
      <c r="H3497" s="10" t="s">
        <v>342</v>
      </c>
      <c r="I3497" s="10">
        <v>1946</v>
      </c>
      <c r="J3497" s="11" t="s">
        <v>8754</v>
      </c>
      <c r="K3497" s="12" t="s">
        <v>237</v>
      </c>
      <c r="L3497" s="13" t="s">
        <v>9025</v>
      </c>
      <c r="M3497" t="s">
        <v>290</v>
      </c>
      <c r="N3497" t="s">
        <v>291</v>
      </c>
      <c r="O3497" t="s">
        <v>292</v>
      </c>
      <c r="S3497" s="9"/>
      <c r="T3497">
        <v>7</v>
      </c>
      <c r="U3497" s="208" t="s">
        <v>18173</v>
      </c>
      <c r="V3497" s="14">
        <v>0</v>
      </c>
      <c r="W3497" s="14">
        <v>0</v>
      </c>
      <c r="X3497" s="109" t="s">
        <v>270</v>
      </c>
      <c r="Y3497">
        <v>107</v>
      </c>
      <c r="Z3497" t="s">
        <v>271</v>
      </c>
      <c r="AA3497">
        <f t="shared" si="54"/>
        <v>1</v>
      </c>
    </row>
    <row r="3498" spans="1:27" x14ac:dyDescent="0.2">
      <c r="A3498">
        <v>1872</v>
      </c>
      <c r="B3498" s="1" t="s">
        <v>9033</v>
      </c>
      <c r="C3498" t="s">
        <v>284</v>
      </c>
      <c r="D3498" s="9" t="s">
        <v>9034</v>
      </c>
      <c r="E3498" s="9"/>
      <c r="F3498" s="9" t="s">
        <v>532</v>
      </c>
      <c r="G3498" s="10">
        <v>25</v>
      </c>
      <c r="H3498" s="10" t="s">
        <v>342</v>
      </c>
      <c r="I3498" s="10">
        <v>1946</v>
      </c>
      <c r="J3498" s="11" t="s">
        <v>9030</v>
      </c>
      <c r="K3498" s="12"/>
      <c r="L3498" s="13" t="s">
        <v>9031</v>
      </c>
      <c r="M3498" t="s">
        <v>753</v>
      </c>
      <c r="S3498" s="9"/>
      <c r="T3498">
        <v>7</v>
      </c>
      <c r="U3498" s="208" t="s">
        <v>18173</v>
      </c>
      <c r="V3498" s="14">
        <v>0</v>
      </c>
      <c r="W3498" s="14">
        <v>1</v>
      </c>
      <c r="X3498" s="109" t="s">
        <v>294</v>
      </c>
      <c r="Y3498" t="s">
        <v>3929</v>
      </c>
      <c r="Z3498" t="s">
        <v>505</v>
      </c>
      <c r="AA3498">
        <f t="shared" si="54"/>
        <v>3</v>
      </c>
    </row>
    <row r="3499" spans="1:27" x14ac:dyDescent="0.2">
      <c r="A3499">
        <v>2052</v>
      </c>
      <c r="B3499" s="1" t="s">
        <v>9037</v>
      </c>
      <c r="C3499" t="s">
        <v>284</v>
      </c>
      <c r="D3499" s="9" t="s">
        <v>6591</v>
      </c>
      <c r="E3499" s="9"/>
      <c r="F3499" s="9" t="s">
        <v>532</v>
      </c>
      <c r="G3499" s="10">
        <v>25</v>
      </c>
      <c r="H3499" s="10" t="s">
        <v>342</v>
      </c>
      <c r="I3499" s="10">
        <v>1946</v>
      </c>
      <c r="J3499" s="11" t="s">
        <v>9030</v>
      </c>
      <c r="K3499" s="12"/>
      <c r="L3499" s="13" t="s">
        <v>9031</v>
      </c>
      <c r="M3499" t="s">
        <v>753</v>
      </c>
      <c r="S3499" s="9"/>
      <c r="T3499">
        <v>7</v>
      </c>
      <c r="U3499" s="208" t="s">
        <v>18173</v>
      </c>
      <c r="V3499" s="14">
        <v>0</v>
      </c>
      <c r="W3499" s="14">
        <v>1</v>
      </c>
      <c r="X3499" s="109" t="s">
        <v>294</v>
      </c>
      <c r="Y3499" t="s">
        <v>3625</v>
      </c>
      <c r="Z3499" t="s">
        <v>505</v>
      </c>
      <c r="AA3499">
        <f t="shared" si="54"/>
        <v>2</v>
      </c>
    </row>
    <row r="3500" spans="1:27" x14ac:dyDescent="0.2">
      <c r="A3500">
        <v>443</v>
      </c>
      <c r="B3500" s="1" t="s">
        <v>9035</v>
      </c>
      <c r="C3500" t="s">
        <v>284</v>
      </c>
      <c r="D3500" s="9" t="s">
        <v>9036</v>
      </c>
      <c r="E3500" s="9"/>
      <c r="F3500" s="9" t="s">
        <v>532</v>
      </c>
      <c r="G3500" s="10">
        <v>25</v>
      </c>
      <c r="H3500" s="10" t="s">
        <v>342</v>
      </c>
      <c r="I3500" s="10">
        <v>1946</v>
      </c>
      <c r="J3500" s="11" t="s">
        <v>9030</v>
      </c>
      <c r="K3500" s="12"/>
      <c r="L3500" s="13" t="s">
        <v>9031</v>
      </c>
      <c r="M3500" t="s">
        <v>753</v>
      </c>
      <c r="S3500" s="9"/>
      <c r="T3500">
        <v>7</v>
      </c>
      <c r="U3500" s="208" t="s">
        <v>18173</v>
      </c>
      <c r="V3500" s="14">
        <v>0</v>
      </c>
      <c r="W3500" s="14">
        <v>1</v>
      </c>
      <c r="X3500" s="109" t="s">
        <v>294</v>
      </c>
      <c r="Y3500" t="s">
        <v>3625</v>
      </c>
      <c r="Z3500" t="s">
        <v>505</v>
      </c>
      <c r="AA3500">
        <f t="shared" si="54"/>
        <v>3</v>
      </c>
    </row>
    <row r="3501" spans="1:27" x14ac:dyDescent="0.2">
      <c r="A3501">
        <v>432</v>
      </c>
      <c r="B3501" s="1" t="s">
        <v>9489</v>
      </c>
      <c r="C3501" t="s">
        <v>1027</v>
      </c>
      <c r="D3501" s="9" t="s">
        <v>1199</v>
      </c>
      <c r="E3501" s="9"/>
      <c r="F3501" s="9" t="s">
        <v>532</v>
      </c>
      <c r="G3501" s="10">
        <v>25</v>
      </c>
      <c r="H3501" s="10" t="s">
        <v>342</v>
      </c>
      <c r="I3501" s="10">
        <v>1946</v>
      </c>
      <c r="J3501" s="11" t="s">
        <v>9030</v>
      </c>
      <c r="K3501" s="12"/>
      <c r="L3501" s="13" t="s">
        <v>9031</v>
      </c>
      <c r="M3501" t="s">
        <v>753</v>
      </c>
      <c r="S3501" s="9"/>
      <c r="T3501">
        <v>7</v>
      </c>
      <c r="U3501" s="208" t="s">
        <v>18173</v>
      </c>
      <c r="V3501" s="14">
        <v>0</v>
      </c>
      <c r="W3501" s="14">
        <v>1</v>
      </c>
      <c r="X3501" s="109" t="s">
        <v>294</v>
      </c>
      <c r="Y3501" t="s">
        <v>1199</v>
      </c>
      <c r="Z3501" t="s">
        <v>1419</v>
      </c>
      <c r="AA3501">
        <f t="shared" si="54"/>
        <v>1</v>
      </c>
    </row>
    <row r="3502" spans="1:27" x14ac:dyDescent="0.2">
      <c r="A3502" s="14">
        <v>567</v>
      </c>
      <c r="B3502" s="1" t="s">
        <v>9026</v>
      </c>
      <c r="C3502" t="s">
        <v>1008</v>
      </c>
      <c r="D3502" s="9" t="s">
        <v>9027</v>
      </c>
      <c r="E3502" s="9"/>
      <c r="F3502" s="9"/>
      <c r="G3502" s="10">
        <v>25</v>
      </c>
      <c r="H3502" s="10" t="s">
        <v>342</v>
      </c>
      <c r="I3502" s="10">
        <v>1946</v>
      </c>
      <c r="J3502" s="11" t="s">
        <v>9030</v>
      </c>
      <c r="K3502" s="12"/>
      <c r="L3502" s="13" t="s">
        <v>9031</v>
      </c>
      <c r="M3502" t="s">
        <v>753</v>
      </c>
      <c r="S3502" s="9"/>
      <c r="T3502">
        <v>7</v>
      </c>
      <c r="U3502" s="208" t="s">
        <v>18173</v>
      </c>
      <c r="V3502" s="14">
        <v>0</v>
      </c>
      <c r="W3502" s="14">
        <v>1</v>
      </c>
      <c r="X3502" s="109" t="s">
        <v>294</v>
      </c>
      <c r="Y3502" t="s">
        <v>9032</v>
      </c>
      <c r="Z3502" t="s">
        <v>271</v>
      </c>
      <c r="AA3502">
        <f t="shared" si="54"/>
        <v>3</v>
      </c>
    </row>
    <row r="3503" spans="1:27" x14ac:dyDescent="0.2">
      <c r="A3503">
        <v>3013</v>
      </c>
      <c r="B3503" s="1" t="s">
        <v>9041</v>
      </c>
      <c r="C3503" t="s">
        <v>1798</v>
      </c>
      <c r="D3503" s="9" t="s">
        <v>2138</v>
      </c>
      <c r="E3503" s="9"/>
      <c r="F3503" s="9"/>
      <c r="G3503" s="10">
        <v>25</v>
      </c>
      <c r="H3503" s="10" t="s">
        <v>342</v>
      </c>
      <c r="I3503" s="10">
        <v>1946</v>
      </c>
      <c r="J3503" s="11" t="s">
        <v>9030</v>
      </c>
      <c r="K3503" s="12"/>
      <c r="L3503" s="13" t="s">
        <v>9042</v>
      </c>
      <c r="M3503" t="s">
        <v>753</v>
      </c>
      <c r="S3503" s="9"/>
      <c r="T3503">
        <v>7</v>
      </c>
      <c r="U3503" s="208" t="s">
        <v>18173</v>
      </c>
      <c r="V3503" s="14">
        <v>0</v>
      </c>
      <c r="W3503" s="14">
        <v>1</v>
      </c>
      <c r="X3503" s="109" t="e">
        <v>#N/A</v>
      </c>
      <c r="Y3503" t="s">
        <v>2138</v>
      </c>
      <c r="Z3503" t="s">
        <v>271</v>
      </c>
      <c r="AA3503">
        <f t="shared" si="54"/>
        <v>1</v>
      </c>
    </row>
    <row r="3504" spans="1:27" x14ac:dyDescent="0.2">
      <c r="A3504">
        <v>3034</v>
      </c>
      <c r="B3504" s="1" t="s">
        <v>9043</v>
      </c>
      <c r="C3504" t="s">
        <v>1798</v>
      </c>
      <c r="D3504" s="9" t="s">
        <v>2138</v>
      </c>
      <c r="E3504" s="9"/>
      <c r="F3504" s="9"/>
      <c r="G3504" s="10">
        <v>25</v>
      </c>
      <c r="H3504" s="10" t="s">
        <v>342</v>
      </c>
      <c r="I3504" s="10">
        <v>1946</v>
      </c>
      <c r="J3504" s="11" t="s">
        <v>9030</v>
      </c>
      <c r="K3504" s="12"/>
      <c r="L3504" s="13" t="s">
        <v>9044</v>
      </c>
      <c r="M3504" t="s">
        <v>753</v>
      </c>
      <c r="S3504" s="9"/>
      <c r="T3504">
        <v>7</v>
      </c>
      <c r="U3504" s="208" t="s">
        <v>18173</v>
      </c>
      <c r="V3504" s="14">
        <v>0</v>
      </c>
      <c r="W3504" s="14">
        <v>1</v>
      </c>
      <c r="X3504" s="109" t="e">
        <v>#N/A</v>
      </c>
      <c r="Y3504" t="s">
        <v>2138</v>
      </c>
      <c r="Z3504" t="s">
        <v>271</v>
      </c>
      <c r="AA3504">
        <f t="shared" si="54"/>
        <v>1</v>
      </c>
    </row>
    <row r="3505" spans="1:27" x14ac:dyDescent="0.2">
      <c r="A3505">
        <v>2205</v>
      </c>
      <c r="B3505" s="1" t="s">
        <v>9490</v>
      </c>
      <c r="C3505" t="s">
        <v>1798</v>
      </c>
      <c r="D3505" s="9">
        <v>684</v>
      </c>
      <c r="E3505" s="9" t="s">
        <v>876</v>
      </c>
      <c r="F3505" s="9" t="s">
        <v>260</v>
      </c>
      <c r="G3505" s="10">
        <v>25</v>
      </c>
      <c r="H3505" s="10" t="s">
        <v>342</v>
      </c>
      <c r="I3505" s="10">
        <v>1946</v>
      </c>
      <c r="J3505" s="11" t="s">
        <v>9030</v>
      </c>
      <c r="K3505" s="12"/>
      <c r="L3505" s="13" t="s">
        <v>9527</v>
      </c>
      <c r="M3505" t="s">
        <v>753</v>
      </c>
      <c r="S3505" s="9"/>
      <c r="T3505">
        <v>7</v>
      </c>
      <c r="U3505" s="208" t="s">
        <v>18173</v>
      </c>
      <c r="V3505" s="14">
        <v>0</v>
      </c>
      <c r="W3505" s="14">
        <v>1</v>
      </c>
      <c r="X3505" s="109" t="s">
        <v>270</v>
      </c>
      <c r="Y3505">
        <v>684</v>
      </c>
      <c r="Z3505" t="s">
        <v>271</v>
      </c>
      <c r="AA3505">
        <f t="shared" si="54"/>
        <v>1</v>
      </c>
    </row>
    <row r="3506" spans="1:27" x14ac:dyDescent="0.2">
      <c r="A3506">
        <v>4328</v>
      </c>
      <c r="B3506" s="1" t="s">
        <v>9045</v>
      </c>
      <c r="C3506" t="s">
        <v>1798</v>
      </c>
      <c r="D3506" s="9" t="s">
        <v>2138</v>
      </c>
      <c r="E3506" s="9"/>
      <c r="F3506" s="9"/>
      <c r="G3506" s="10">
        <v>25</v>
      </c>
      <c r="H3506" s="10" t="s">
        <v>342</v>
      </c>
      <c r="I3506" s="10">
        <v>1946</v>
      </c>
      <c r="J3506" s="11" t="s">
        <v>9030</v>
      </c>
      <c r="K3506" s="12"/>
      <c r="L3506" s="13" t="s">
        <v>8525</v>
      </c>
      <c r="M3506" t="s">
        <v>753</v>
      </c>
      <c r="S3506" s="9"/>
      <c r="T3506">
        <v>7</v>
      </c>
      <c r="U3506" s="208" t="s">
        <v>18173</v>
      </c>
      <c r="V3506" s="14">
        <v>0</v>
      </c>
      <c r="W3506" s="14">
        <v>1</v>
      </c>
      <c r="X3506" s="109" t="e">
        <v>#N/A</v>
      </c>
      <c r="Y3506" t="s">
        <v>2138</v>
      </c>
      <c r="Z3506" t="s">
        <v>271</v>
      </c>
      <c r="AA3506">
        <f t="shared" si="54"/>
        <v>1</v>
      </c>
    </row>
    <row r="3507" spans="1:27" x14ac:dyDescent="0.2">
      <c r="A3507">
        <v>4472</v>
      </c>
      <c r="B3507" s="1" t="s">
        <v>8526</v>
      </c>
      <c r="C3507" t="s">
        <v>1798</v>
      </c>
      <c r="D3507" s="9" t="s">
        <v>2138</v>
      </c>
      <c r="E3507" s="9"/>
      <c r="F3507" s="9"/>
      <c r="G3507" s="10">
        <v>25</v>
      </c>
      <c r="H3507" s="10" t="s">
        <v>342</v>
      </c>
      <c r="I3507" s="10">
        <v>1946</v>
      </c>
      <c r="J3507" s="11" t="s">
        <v>9030</v>
      </c>
      <c r="K3507" s="12"/>
      <c r="L3507" s="13" t="s">
        <v>8527</v>
      </c>
      <c r="M3507" t="s">
        <v>753</v>
      </c>
      <c r="S3507" s="9"/>
      <c r="T3507">
        <v>7</v>
      </c>
      <c r="U3507" s="208" t="s">
        <v>18173</v>
      </c>
      <c r="V3507" s="14">
        <v>0</v>
      </c>
      <c r="W3507" s="14">
        <v>1</v>
      </c>
      <c r="X3507" s="109" t="e">
        <v>#N/A</v>
      </c>
      <c r="Y3507" t="s">
        <v>2138</v>
      </c>
      <c r="Z3507" t="s">
        <v>271</v>
      </c>
      <c r="AA3507">
        <f t="shared" si="54"/>
        <v>1</v>
      </c>
    </row>
    <row r="3508" spans="1:27" x14ac:dyDescent="0.2">
      <c r="A3508">
        <v>4519</v>
      </c>
      <c r="B3508" s="1" t="s">
        <v>8528</v>
      </c>
      <c r="C3508" t="s">
        <v>1798</v>
      </c>
      <c r="D3508" s="9" t="s">
        <v>2138</v>
      </c>
      <c r="E3508" s="9"/>
      <c r="F3508" s="9"/>
      <c r="G3508" s="10">
        <v>25</v>
      </c>
      <c r="H3508" s="10" t="s">
        <v>342</v>
      </c>
      <c r="I3508" s="10">
        <v>1946</v>
      </c>
      <c r="J3508" s="11" t="s">
        <v>9030</v>
      </c>
      <c r="K3508" s="12"/>
      <c r="L3508" s="13" t="s">
        <v>9483</v>
      </c>
      <c r="M3508" t="s">
        <v>753</v>
      </c>
      <c r="S3508" s="9"/>
      <c r="T3508">
        <v>7</v>
      </c>
      <c r="U3508" s="208" t="s">
        <v>18173</v>
      </c>
      <c r="V3508" s="14">
        <v>0</v>
      </c>
      <c r="W3508" s="14">
        <v>1</v>
      </c>
      <c r="X3508" s="109" t="e">
        <v>#N/A</v>
      </c>
      <c r="Y3508" t="s">
        <v>2138</v>
      </c>
      <c r="Z3508" t="s">
        <v>271</v>
      </c>
      <c r="AA3508">
        <f t="shared" si="54"/>
        <v>1</v>
      </c>
    </row>
    <row r="3509" spans="1:27" x14ac:dyDescent="0.2">
      <c r="A3509">
        <v>4537</v>
      </c>
      <c r="B3509" s="1" t="s">
        <v>9484</v>
      </c>
      <c r="C3509" t="s">
        <v>1798</v>
      </c>
      <c r="D3509" s="9" t="s">
        <v>2138</v>
      </c>
      <c r="E3509" s="9"/>
      <c r="F3509" s="9"/>
      <c r="G3509" s="10">
        <v>25</v>
      </c>
      <c r="H3509" s="10" t="s">
        <v>342</v>
      </c>
      <c r="I3509" s="10">
        <v>1946</v>
      </c>
      <c r="J3509" s="11" t="s">
        <v>9030</v>
      </c>
      <c r="K3509" s="12"/>
      <c r="L3509" s="13" t="s">
        <v>9031</v>
      </c>
      <c r="M3509" t="s">
        <v>753</v>
      </c>
      <c r="S3509" s="9"/>
      <c r="T3509">
        <v>7</v>
      </c>
      <c r="U3509" s="208" t="s">
        <v>18173</v>
      </c>
      <c r="V3509" s="14">
        <v>0</v>
      </c>
      <c r="W3509" s="14">
        <v>1</v>
      </c>
      <c r="X3509" s="109" t="e">
        <v>#N/A</v>
      </c>
      <c r="Y3509" t="s">
        <v>2138</v>
      </c>
      <c r="Z3509" t="s">
        <v>271</v>
      </c>
      <c r="AA3509">
        <f t="shared" si="54"/>
        <v>1</v>
      </c>
    </row>
    <row r="3510" spans="1:27" x14ac:dyDescent="0.2">
      <c r="A3510">
        <v>5282</v>
      </c>
      <c r="B3510" s="1" t="s">
        <v>9486</v>
      </c>
      <c r="C3510" t="s">
        <v>1798</v>
      </c>
      <c r="D3510" s="9" t="s">
        <v>2138</v>
      </c>
      <c r="E3510" s="9" t="s">
        <v>8805</v>
      </c>
      <c r="F3510" s="9"/>
      <c r="G3510" s="10">
        <v>25</v>
      </c>
      <c r="H3510" s="10" t="s">
        <v>342</v>
      </c>
      <c r="I3510" s="10">
        <v>1946</v>
      </c>
      <c r="J3510" s="11" t="s">
        <v>9030</v>
      </c>
      <c r="K3510" s="12"/>
      <c r="L3510" s="13" t="s">
        <v>9040</v>
      </c>
      <c r="M3510" t="s">
        <v>781</v>
      </c>
      <c r="S3510" s="9"/>
      <c r="T3510">
        <v>7</v>
      </c>
      <c r="U3510" s="208" t="s">
        <v>18173</v>
      </c>
      <c r="V3510" s="14">
        <v>0</v>
      </c>
      <c r="W3510" s="14">
        <v>1</v>
      </c>
      <c r="X3510" s="109" t="e">
        <v>#N/A</v>
      </c>
      <c r="Y3510" t="s">
        <v>2138</v>
      </c>
      <c r="Z3510" t="s">
        <v>271</v>
      </c>
      <c r="AA3510">
        <f t="shared" si="54"/>
        <v>1</v>
      </c>
    </row>
    <row r="3511" spans="1:27" x14ac:dyDescent="0.2">
      <c r="A3511">
        <v>5259</v>
      </c>
      <c r="B3511" s="1" t="s">
        <v>9485</v>
      </c>
      <c r="C3511" t="s">
        <v>1798</v>
      </c>
      <c r="D3511" s="9" t="s">
        <v>2138</v>
      </c>
      <c r="E3511" s="9"/>
      <c r="F3511" s="9"/>
      <c r="G3511" s="10">
        <v>25</v>
      </c>
      <c r="H3511" s="10" t="s">
        <v>342</v>
      </c>
      <c r="I3511" s="10">
        <v>1946</v>
      </c>
      <c r="J3511" s="11" t="s">
        <v>9030</v>
      </c>
      <c r="K3511" s="12"/>
      <c r="L3511" s="13" t="s">
        <v>9031</v>
      </c>
      <c r="M3511" t="s">
        <v>753</v>
      </c>
      <c r="S3511" s="9"/>
      <c r="T3511">
        <v>7</v>
      </c>
      <c r="U3511" s="208" t="s">
        <v>18173</v>
      </c>
      <c r="V3511" s="14">
        <v>0</v>
      </c>
      <c r="W3511" s="14">
        <v>1</v>
      </c>
      <c r="X3511" s="109" t="e">
        <v>#N/A</v>
      </c>
      <c r="Y3511" t="s">
        <v>2138</v>
      </c>
      <c r="Z3511" t="s">
        <v>271</v>
      </c>
      <c r="AA3511">
        <f t="shared" si="54"/>
        <v>1</v>
      </c>
    </row>
    <row r="3512" spans="1:27" x14ac:dyDescent="0.2">
      <c r="A3512">
        <v>4357</v>
      </c>
      <c r="B3512" s="1" t="s">
        <v>9487</v>
      </c>
      <c r="C3512" t="s">
        <v>1798</v>
      </c>
      <c r="D3512" s="9" t="s">
        <v>1232</v>
      </c>
      <c r="E3512" s="9" t="s">
        <v>876</v>
      </c>
      <c r="F3512" s="9" t="s">
        <v>260</v>
      </c>
      <c r="G3512" s="10">
        <v>25</v>
      </c>
      <c r="H3512" s="10" t="s">
        <v>342</v>
      </c>
      <c r="I3512" s="10">
        <v>1946</v>
      </c>
      <c r="J3512" s="11" t="s">
        <v>9030</v>
      </c>
      <c r="K3512" s="12"/>
      <c r="L3512" s="13" t="s">
        <v>9031</v>
      </c>
      <c r="M3512" t="s">
        <v>753</v>
      </c>
      <c r="S3512" s="9"/>
      <c r="T3512">
        <v>7</v>
      </c>
      <c r="U3512" s="208" t="s">
        <v>18173</v>
      </c>
      <c r="V3512" s="14">
        <v>0</v>
      </c>
      <c r="W3512" s="14">
        <v>1</v>
      </c>
      <c r="X3512" s="109" t="e">
        <v>#N/A</v>
      </c>
      <c r="Y3512" t="s">
        <v>1232</v>
      </c>
      <c r="Z3512" t="s">
        <v>271</v>
      </c>
      <c r="AA3512">
        <f t="shared" si="54"/>
        <v>1</v>
      </c>
    </row>
    <row r="3513" spans="1:27" x14ac:dyDescent="0.2">
      <c r="A3513">
        <v>5070</v>
      </c>
      <c r="B3513" s="1" t="s">
        <v>9528</v>
      </c>
      <c r="C3513" t="s">
        <v>2221</v>
      </c>
      <c r="D3513" s="9">
        <v>68</v>
      </c>
      <c r="E3513" s="9"/>
      <c r="F3513" s="9"/>
      <c r="G3513" s="10">
        <v>25</v>
      </c>
      <c r="H3513" s="10" t="s">
        <v>342</v>
      </c>
      <c r="I3513" s="10">
        <v>1946</v>
      </c>
      <c r="J3513" s="11" t="s">
        <v>9030</v>
      </c>
      <c r="K3513" s="12"/>
      <c r="L3513" s="13" t="s">
        <v>9031</v>
      </c>
      <c r="M3513" t="s">
        <v>753</v>
      </c>
      <c r="S3513" s="9"/>
      <c r="T3513">
        <v>7</v>
      </c>
      <c r="U3513" s="208" t="s">
        <v>18173</v>
      </c>
      <c r="V3513" s="14">
        <v>0</v>
      </c>
      <c r="W3513" s="14">
        <v>1</v>
      </c>
      <c r="X3513" s="109" t="s">
        <v>270</v>
      </c>
      <c r="Y3513">
        <v>68</v>
      </c>
      <c r="Z3513" t="s">
        <v>505</v>
      </c>
      <c r="AA3513">
        <f t="shared" si="54"/>
        <v>1</v>
      </c>
    </row>
    <row r="3514" spans="1:27" x14ac:dyDescent="0.2">
      <c r="A3514">
        <v>5208</v>
      </c>
      <c r="B3514" s="1" t="s">
        <v>9038</v>
      </c>
      <c r="C3514" t="s">
        <v>1027</v>
      </c>
      <c r="D3514" s="9" t="s">
        <v>9039</v>
      </c>
      <c r="E3514" s="9" t="s">
        <v>8805</v>
      </c>
      <c r="F3514" s="9"/>
      <c r="G3514" s="10">
        <v>25</v>
      </c>
      <c r="H3514" s="10" t="s">
        <v>342</v>
      </c>
      <c r="I3514" s="10">
        <v>1946</v>
      </c>
      <c r="J3514" s="11" t="s">
        <v>9030</v>
      </c>
      <c r="K3514" s="12"/>
      <c r="L3514" s="13" t="s">
        <v>9040</v>
      </c>
      <c r="M3514" t="s">
        <v>781</v>
      </c>
      <c r="S3514" s="9"/>
      <c r="T3514">
        <v>7</v>
      </c>
      <c r="U3514" s="208" t="s">
        <v>18173</v>
      </c>
      <c r="V3514" s="14">
        <v>0</v>
      </c>
      <c r="W3514" s="14">
        <v>1</v>
      </c>
      <c r="X3514" s="109" t="s">
        <v>294</v>
      </c>
      <c r="Y3514" t="s">
        <v>4262</v>
      </c>
      <c r="Z3514" t="s">
        <v>271</v>
      </c>
      <c r="AA3514">
        <f t="shared" si="54"/>
        <v>2</v>
      </c>
    </row>
    <row r="3515" spans="1:27" x14ac:dyDescent="0.2">
      <c r="A3515">
        <v>4460</v>
      </c>
      <c r="B3515" s="1" t="s">
        <v>9488</v>
      </c>
      <c r="C3515" t="s">
        <v>1027</v>
      </c>
      <c r="D3515" s="9" t="s">
        <v>1232</v>
      </c>
      <c r="E3515" s="9" t="s">
        <v>876</v>
      </c>
      <c r="F3515" s="9" t="s">
        <v>1416</v>
      </c>
      <c r="G3515" s="10">
        <v>25</v>
      </c>
      <c r="H3515" s="10" t="s">
        <v>342</v>
      </c>
      <c r="I3515" s="10">
        <v>1946</v>
      </c>
      <c r="J3515" s="11" t="s">
        <v>9030</v>
      </c>
      <c r="K3515" s="12"/>
      <c r="L3515" s="13" t="s">
        <v>9031</v>
      </c>
      <c r="M3515" t="s">
        <v>753</v>
      </c>
      <c r="S3515" s="9"/>
      <c r="T3515">
        <v>7</v>
      </c>
      <c r="U3515" s="208" t="s">
        <v>18173</v>
      </c>
      <c r="V3515" s="14">
        <v>0</v>
      </c>
      <c r="W3515" s="14">
        <v>1</v>
      </c>
      <c r="X3515" s="109" t="e">
        <v>#N/A</v>
      </c>
      <c r="Y3515" t="s">
        <v>1232</v>
      </c>
      <c r="Z3515" t="s">
        <v>1419</v>
      </c>
      <c r="AA3515">
        <f t="shared" si="54"/>
        <v>1</v>
      </c>
    </row>
    <row r="3516" spans="1:27" x14ac:dyDescent="0.2">
      <c r="A3516">
        <v>5398</v>
      </c>
      <c r="B3516" s="1" t="s">
        <v>7860</v>
      </c>
      <c r="C3516" t="s">
        <v>2221</v>
      </c>
      <c r="D3516" s="9">
        <v>29</v>
      </c>
      <c r="E3516" s="9" t="s">
        <v>259</v>
      </c>
      <c r="F3516" s="9" t="s">
        <v>312</v>
      </c>
      <c r="G3516" s="10">
        <v>26</v>
      </c>
      <c r="H3516" s="10" t="s">
        <v>342</v>
      </c>
      <c r="I3516" s="10">
        <v>1946</v>
      </c>
      <c r="J3516" s="11" t="s">
        <v>9531</v>
      </c>
      <c r="K3516" s="12" t="s">
        <v>237</v>
      </c>
      <c r="L3516" s="13" t="s">
        <v>9154</v>
      </c>
      <c r="M3516" t="s">
        <v>290</v>
      </c>
      <c r="N3516" t="s">
        <v>291</v>
      </c>
      <c r="O3516" t="s">
        <v>520</v>
      </c>
      <c r="S3516" s="9"/>
      <c r="T3516">
        <v>7</v>
      </c>
      <c r="U3516" s="208" t="s">
        <v>18173</v>
      </c>
      <c r="V3516" s="14">
        <v>0</v>
      </c>
      <c r="W3516" s="14">
        <v>1</v>
      </c>
      <c r="X3516" s="109" t="s">
        <v>270</v>
      </c>
      <c r="Y3516">
        <v>29</v>
      </c>
      <c r="Z3516" t="s">
        <v>505</v>
      </c>
      <c r="AA3516">
        <f t="shared" si="54"/>
        <v>1</v>
      </c>
    </row>
    <row r="3517" spans="1:27" x14ac:dyDescent="0.2">
      <c r="A3517">
        <v>4512</v>
      </c>
      <c r="B3517" s="1" t="s">
        <v>7858</v>
      </c>
      <c r="C3517" t="s">
        <v>284</v>
      </c>
      <c r="D3517" s="9" t="s">
        <v>3186</v>
      </c>
      <c r="E3517" s="9"/>
      <c r="F3517" s="9"/>
      <c r="G3517" s="10">
        <v>26</v>
      </c>
      <c r="H3517" s="10" t="s">
        <v>342</v>
      </c>
      <c r="I3517" s="10">
        <v>1946</v>
      </c>
      <c r="J3517" s="11" t="s">
        <v>9531</v>
      </c>
      <c r="K3517" s="12"/>
      <c r="L3517" s="13" t="s">
        <v>9532</v>
      </c>
      <c r="M3517" t="s">
        <v>753</v>
      </c>
      <c r="S3517" s="9"/>
      <c r="T3517">
        <v>7</v>
      </c>
      <c r="U3517" s="208" t="s">
        <v>18173</v>
      </c>
      <c r="V3517" s="14">
        <v>0</v>
      </c>
      <c r="W3517" s="14">
        <v>1</v>
      </c>
      <c r="X3517" s="109" t="s">
        <v>270</v>
      </c>
      <c r="Y3517">
        <v>68</v>
      </c>
      <c r="Z3517" t="s">
        <v>505</v>
      </c>
      <c r="AA3517">
        <f t="shared" si="54"/>
        <v>2</v>
      </c>
    </row>
    <row r="3518" spans="1:27" x14ac:dyDescent="0.2">
      <c r="A3518">
        <v>2875</v>
      </c>
      <c r="B3518" s="1" t="s">
        <v>9529</v>
      </c>
      <c r="C3518" t="s">
        <v>5998</v>
      </c>
      <c r="D3518" s="9" t="s">
        <v>9530</v>
      </c>
      <c r="E3518" s="9" t="s">
        <v>275</v>
      </c>
      <c r="F3518" s="9" t="s">
        <v>1416</v>
      </c>
      <c r="G3518" s="10">
        <v>26</v>
      </c>
      <c r="H3518" s="10" t="s">
        <v>342</v>
      </c>
      <c r="I3518" s="10">
        <v>1946</v>
      </c>
      <c r="J3518" s="11" t="s">
        <v>9531</v>
      </c>
      <c r="K3518" s="12"/>
      <c r="L3518" s="13" t="s">
        <v>9532</v>
      </c>
      <c r="M3518" t="s">
        <v>753</v>
      </c>
      <c r="S3518" s="9"/>
      <c r="T3518">
        <v>7</v>
      </c>
      <c r="U3518" s="208" t="s">
        <v>18173</v>
      </c>
      <c r="V3518" s="14">
        <v>0</v>
      </c>
      <c r="W3518" s="14">
        <v>0</v>
      </c>
      <c r="X3518" s="109" t="e">
        <v>#N/A</v>
      </c>
      <c r="Y3518" t="s">
        <v>2188</v>
      </c>
      <c r="Z3518" t="s">
        <v>18167</v>
      </c>
      <c r="AA3518">
        <f t="shared" si="54"/>
        <v>2</v>
      </c>
    </row>
    <row r="3519" spans="1:27" x14ac:dyDescent="0.2">
      <c r="A3519">
        <v>5669</v>
      </c>
      <c r="B3519" s="1" t="s">
        <v>7859</v>
      </c>
      <c r="C3519" t="s">
        <v>1798</v>
      </c>
      <c r="D3519" s="9" t="s">
        <v>2138</v>
      </c>
      <c r="E3519" s="9"/>
      <c r="F3519" s="9"/>
      <c r="G3519" s="10">
        <v>26</v>
      </c>
      <c r="H3519" s="10" t="s">
        <v>342</v>
      </c>
      <c r="I3519" s="10">
        <v>1946</v>
      </c>
      <c r="J3519" s="11" t="s">
        <v>9531</v>
      </c>
      <c r="K3519" s="12"/>
      <c r="L3519" s="13" t="s">
        <v>9532</v>
      </c>
      <c r="M3519" t="s">
        <v>753</v>
      </c>
      <c r="S3519" s="9"/>
      <c r="T3519">
        <v>7</v>
      </c>
      <c r="U3519" s="208" t="s">
        <v>18173</v>
      </c>
      <c r="V3519" s="14">
        <v>0</v>
      </c>
      <c r="W3519" s="14">
        <v>1</v>
      </c>
      <c r="X3519" s="109" t="e">
        <v>#N/A</v>
      </c>
      <c r="Y3519" t="s">
        <v>2138</v>
      </c>
      <c r="Z3519" t="s">
        <v>271</v>
      </c>
      <c r="AA3519">
        <f t="shared" si="54"/>
        <v>1</v>
      </c>
    </row>
    <row r="3520" spans="1:27" x14ac:dyDescent="0.2">
      <c r="A3520">
        <v>3038</v>
      </c>
      <c r="B3520" s="1" t="s">
        <v>9560</v>
      </c>
      <c r="C3520" t="s">
        <v>2221</v>
      </c>
      <c r="D3520" s="9" t="s">
        <v>6094</v>
      </c>
      <c r="E3520" s="9" t="s">
        <v>259</v>
      </c>
      <c r="F3520" s="9" t="s">
        <v>312</v>
      </c>
      <c r="G3520" s="10">
        <v>26</v>
      </c>
      <c r="H3520" s="10" t="s">
        <v>342</v>
      </c>
      <c r="I3520" s="10">
        <v>1946</v>
      </c>
      <c r="J3520" s="11" t="s">
        <v>9531</v>
      </c>
      <c r="K3520" s="12"/>
      <c r="L3520" s="13" t="s">
        <v>7857</v>
      </c>
      <c r="M3520" t="s">
        <v>753</v>
      </c>
      <c r="S3520" s="9"/>
      <c r="T3520">
        <v>7</v>
      </c>
      <c r="U3520" s="208" t="s">
        <v>18173</v>
      </c>
      <c r="V3520" s="14">
        <v>0</v>
      </c>
      <c r="W3520" s="14">
        <v>1</v>
      </c>
      <c r="X3520" s="109" t="s">
        <v>270</v>
      </c>
      <c r="Y3520">
        <v>141</v>
      </c>
      <c r="Z3520" t="s">
        <v>505</v>
      </c>
      <c r="AA3520">
        <f t="shared" si="54"/>
        <v>2</v>
      </c>
    </row>
    <row r="3521" spans="1:27" x14ac:dyDescent="0.2">
      <c r="A3521">
        <v>7306</v>
      </c>
      <c r="B3521" s="1" t="s">
        <v>9155</v>
      </c>
      <c r="C3521" t="s">
        <v>2221</v>
      </c>
      <c r="D3521" s="9" t="s">
        <v>9156</v>
      </c>
      <c r="E3521" s="9" t="s">
        <v>259</v>
      </c>
      <c r="F3521" s="9" t="s">
        <v>532</v>
      </c>
      <c r="G3521" s="10">
        <v>28</v>
      </c>
      <c r="H3521" s="10" t="s">
        <v>342</v>
      </c>
      <c r="I3521" s="10">
        <v>1946</v>
      </c>
      <c r="J3521" s="11" t="s">
        <v>9157</v>
      </c>
      <c r="K3521" s="12"/>
      <c r="L3521" s="13" t="s">
        <v>9158</v>
      </c>
      <c r="M3521" t="s">
        <v>753</v>
      </c>
      <c r="S3521" s="9"/>
      <c r="T3521">
        <v>7</v>
      </c>
      <c r="U3521" s="208" t="s">
        <v>18173</v>
      </c>
      <c r="V3521" s="14">
        <v>0</v>
      </c>
      <c r="W3521" s="14">
        <v>1</v>
      </c>
      <c r="X3521" s="109" t="s">
        <v>294</v>
      </c>
      <c r="Y3521" t="s">
        <v>9286</v>
      </c>
      <c r="Z3521" t="s">
        <v>505</v>
      </c>
      <c r="AA3521">
        <f t="shared" si="54"/>
        <v>2</v>
      </c>
    </row>
    <row r="3522" spans="1:27" x14ac:dyDescent="0.2">
      <c r="A3522">
        <v>3557</v>
      </c>
      <c r="B3522" s="1" t="s">
        <v>9159</v>
      </c>
      <c r="C3522" t="s">
        <v>1027</v>
      </c>
      <c r="D3522" s="9">
        <v>333</v>
      </c>
      <c r="E3522" s="9"/>
      <c r="F3522" s="9"/>
      <c r="G3522" s="10">
        <v>29</v>
      </c>
      <c r="H3522" s="10" t="s">
        <v>342</v>
      </c>
      <c r="I3522" s="10">
        <v>1946</v>
      </c>
      <c r="J3522" s="11" t="s">
        <v>9160</v>
      </c>
      <c r="K3522" s="12"/>
      <c r="L3522" s="13" t="s">
        <v>9161</v>
      </c>
      <c r="M3522" t="s">
        <v>753</v>
      </c>
      <c r="S3522" s="9"/>
      <c r="T3522">
        <v>7</v>
      </c>
      <c r="U3522" s="208" t="s">
        <v>18173</v>
      </c>
      <c r="V3522" s="14">
        <v>0</v>
      </c>
      <c r="W3522" s="14">
        <v>1</v>
      </c>
      <c r="X3522" s="109" t="s">
        <v>270</v>
      </c>
      <c r="Y3522">
        <v>333</v>
      </c>
      <c r="Z3522" t="s">
        <v>1419</v>
      </c>
      <c r="AA3522">
        <f t="shared" ref="AA3522:AA3585" si="55">LEN(D3522)-LEN(SUBSTITUTE(D3522,"/",""))+1</f>
        <v>1</v>
      </c>
    </row>
    <row r="3523" spans="1:27" x14ac:dyDescent="0.2">
      <c r="A3523">
        <v>1454</v>
      </c>
      <c r="B3523" s="1" t="s">
        <v>9162</v>
      </c>
      <c r="C3523" t="s">
        <v>284</v>
      </c>
      <c r="D3523" s="9" t="s">
        <v>9163</v>
      </c>
      <c r="E3523" s="9"/>
      <c r="F3523" s="9" t="s">
        <v>532</v>
      </c>
      <c r="G3523" s="10">
        <v>30</v>
      </c>
      <c r="H3523" s="10" t="s">
        <v>342</v>
      </c>
      <c r="I3523" s="10">
        <v>1946</v>
      </c>
      <c r="J3523" s="11" t="s">
        <v>9164</v>
      </c>
      <c r="K3523" s="12"/>
      <c r="L3523" s="13" t="s">
        <v>9165</v>
      </c>
      <c r="M3523" t="s">
        <v>753</v>
      </c>
      <c r="S3523" s="9"/>
      <c r="T3523">
        <v>7</v>
      </c>
      <c r="U3523" s="208" t="s">
        <v>18173</v>
      </c>
      <c r="V3523" s="14">
        <v>0</v>
      </c>
      <c r="W3523" s="14">
        <v>1</v>
      </c>
      <c r="X3523" s="109" t="s">
        <v>294</v>
      </c>
      <c r="Y3523" t="s">
        <v>3929</v>
      </c>
      <c r="Z3523" t="s">
        <v>505</v>
      </c>
      <c r="AA3523">
        <f t="shared" si="55"/>
        <v>2</v>
      </c>
    </row>
    <row r="3524" spans="1:27" x14ac:dyDescent="0.2">
      <c r="A3524">
        <v>7174</v>
      </c>
      <c r="B3524" s="1" t="s">
        <v>8197</v>
      </c>
      <c r="C3524" t="s">
        <v>1523</v>
      </c>
      <c r="D3524" s="9">
        <v>96</v>
      </c>
      <c r="E3524" s="9" t="s">
        <v>259</v>
      </c>
      <c r="F3524" s="9" t="s">
        <v>312</v>
      </c>
      <c r="G3524" s="10">
        <v>31</v>
      </c>
      <c r="H3524" s="10" t="s">
        <v>342</v>
      </c>
      <c r="I3524" s="10">
        <v>1946</v>
      </c>
      <c r="J3524" s="11" t="s">
        <v>9168</v>
      </c>
      <c r="K3524" s="12"/>
      <c r="L3524" s="13" t="s">
        <v>7878</v>
      </c>
      <c r="M3524" t="s">
        <v>753</v>
      </c>
      <c r="S3524" s="9"/>
      <c r="T3524">
        <v>7</v>
      </c>
      <c r="U3524" s="208" t="s">
        <v>18173</v>
      </c>
      <c r="V3524" s="14">
        <v>0</v>
      </c>
      <c r="W3524" s="14">
        <v>1</v>
      </c>
      <c r="X3524" s="109" t="s">
        <v>270</v>
      </c>
      <c r="Y3524">
        <v>96</v>
      </c>
      <c r="Z3524" t="s">
        <v>505</v>
      </c>
      <c r="AA3524">
        <f t="shared" si="55"/>
        <v>1</v>
      </c>
    </row>
    <row r="3525" spans="1:27" x14ac:dyDescent="0.2">
      <c r="A3525">
        <v>2104</v>
      </c>
      <c r="B3525" s="1" t="s">
        <v>8785</v>
      </c>
      <c r="C3525" t="s">
        <v>1523</v>
      </c>
      <c r="D3525" s="9" t="s">
        <v>8786</v>
      </c>
      <c r="E3525" s="9" t="s">
        <v>259</v>
      </c>
      <c r="F3525" s="9" t="s">
        <v>312</v>
      </c>
      <c r="G3525" s="10">
        <v>31</v>
      </c>
      <c r="H3525" s="10" t="s">
        <v>342</v>
      </c>
      <c r="I3525" s="10">
        <v>1946</v>
      </c>
      <c r="J3525" s="11" t="s">
        <v>9168</v>
      </c>
      <c r="K3525" s="12"/>
      <c r="L3525" s="13" t="s">
        <v>7878</v>
      </c>
      <c r="M3525" t="s">
        <v>753</v>
      </c>
      <c r="S3525" s="9"/>
      <c r="T3525">
        <v>7</v>
      </c>
      <c r="U3525" s="208" t="s">
        <v>18173</v>
      </c>
      <c r="V3525" s="14">
        <v>0</v>
      </c>
      <c r="W3525" s="14">
        <v>1</v>
      </c>
      <c r="X3525" s="109" t="s">
        <v>270</v>
      </c>
      <c r="Y3525">
        <v>151</v>
      </c>
      <c r="Z3525" t="s">
        <v>505</v>
      </c>
      <c r="AA3525">
        <f t="shared" si="55"/>
        <v>3</v>
      </c>
    </row>
    <row r="3526" spans="1:27" x14ac:dyDescent="0.2">
      <c r="A3526">
        <v>3590</v>
      </c>
      <c r="B3526" s="1" t="s">
        <v>8792</v>
      </c>
      <c r="C3526" t="s">
        <v>1027</v>
      </c>
      <c r="D3526" s="9">
        <v>487</v>
      </c>
      <c r="E3526" s="9"/>
      <c r="F3526" s="9"/>
      <c r="G3526" s="10">
        <v>31</v>
      </c>
      <c r="H3526" s="10" t="s">
        <v>342</v>
      </c>
      <c r="I3526" s="10">
        <v>1946</v>
      </c>
      <c r="J3526" s="11" t="s">
        <v>9168</v>
      </c>
      <c r="K3526" s="12"/>
      <c r="L3526" s="13" t="s">
        <v>8196</v>
      </c>
      <c r="M3526" t="s">
        <v>753</v>
      </c>
      <c r="S3526" s="9"/>
      <c r="T3526">
        <v>7</v>
      </c>
      <c r="U3526" s="208" t="s">
        <v>18173</v>
      </c>
      <c r="V3526" s="14">
        <v>0</v>
      </c>
      <c r="W3526" s="14">
        <v>1</v>
      </c>
      <c r="X3526" s="109" t="s">
        <v>270</v>
      </c>
      <c r="Y3526">
        <v>487</v>
      </c>
      <c r="Z3526" t="s">
        <v>1419</v>
      </c>
      <c r="AA3526">
        <f t="shared" si="55"/>
        <v>1</v>
      </c>
    </row>
    <row r="3527" spans="1:27" x14ac:dyDescent="0.2">
      <c r="A3527">
        <v>6447</v>
      </c>
      <c r="B3527" s="1" t="s">
        <v>8199</v>
      </c>
      <c r="C3527" t="s">
        <v>5998</v>
      </c>
      <c r="D3527" s="9"/>
      <c r="E3527" s="9"/>
      <c r="F3527" s="9"/>
      <c r="G3527" s="10">
        <v>31</v>
      </c>
      <c r="H3527" s="10" t="s">
        <v>342</v>
      </c>
      <c r="I3527" s="10">
        <v>1946</v>
      </c>
      <c r="J3527" s="11" t="s">
        <v>9168</v>
      </c>
      <c r="K3527" s="12"/>
      <c r="L3527" s="13" t="s">
        <v>7878</v>
      </c>
      <c r="M3527" t="s">
        <v>753</v>
      </c>
      <c r="S3527" s="9"/>
      <c r="T3527">
        <v>7</v>
      </c>
      <c r="U3527" s="208" t="s">
        <v>18173</v>
      </c>
      <c r="V3527" s="14">
        <v>0</v>
      </c>
      <c r="W3527" s="14">
        <v>0</v>
      </c>
      <c r="X3527" s="109" t="e">
        <v>#N/A</v>
      </c>
      <c r="Y3527" t="s">
        <v>334</v>
      </c>
      <c r="Z3527" t="s">
        <v>18167</v>
      </c>
      <c r="AA3527">
        <f t="shared" si="55"/>
        <v>1</v>
      </c>
    </row>
    <row r="3528" spans="1:27" x14ac:dyDescent="0.2">
      <c r="A3528">
        <v>312</v>
      </c>
      <c r="B3528" s="1" t="s">
        <v>7876</v>
      </c>
      <c r="C3528" t="s">
        <v>3985</v>
      </c>
      <c r="D3528" s="9" t="s">
        <v>7877</v>
      </c>
      <c r="E3528" s="9"/>
      <c r="F3528" s="9"/>
      <c r="G3528" s="10">
        <v>31</v>
      </c>
      <c r="H3528" s="10" t="s">
        <v>342</v>
      </c>
      <c r="I3528" s="10">
        <v>1946</v>
      </c>
      <c r="J3528" s="11" t="s">
        <v>9168</v>
      </c>
      <c r="K3528" s="12"/>
      <c r="L3528" s="13" t="s">
        <v>7878</v>
      </c>
      <c r="M3528" t="s">
        <v>753</v>
      </c>
      <c r="S3528" s="9"/>
      <c r="T3528">
        <v>7</v>
      </c>
      <c r="U3528" s="208" t="s">
        <v>18173</v>
      </c>
      <c r="V3528" s="14">
        <v>0</v>
      </c>
      <c r="W3528" s="14">
        <v>1</v>
      </c>
      <c r="X3528" s="109" t="s">
        <v>270</v>
      </c>
      <c r="Y3528">
        <v>163</v>
      </c>
      <c r="Z3528" t="s">
        <v>18167</v>
      </c>
      <c r="AA3528">
        <f t="shared" si="55"/>
        <v>3</v>
      </c>
    </row>
    <row r="3529" spans="1:27" x14ac:dyDescent="0.2">
      <c r="A3529">
        <v>2425</v>
      </c>
      <c r="B3529" s="1" t="s">
        <v>8790</v>
      </c>
      <c r="C3529" t="s">
        <v>1798</v>
      </c>
      <c r="D3529" s="9" t="s">
        <v>2138</v>
      </c>
      <c r="E3529" s="9"/>
      <c r="F3529" s="9"/>
      <c r="G3529" s="10">
        <v>3</v>
      </c>
      <c r="H3529" s="151" t="s">
        <v>287</v>
      </c>
      <c r="I3529" s="10">
        <v>1944</v>
      </c>
      <c r="J3529" s="11">
        <v>16134</v>
      </c>
      <c r="K3529" s="12"/>
      <c r="L3529" s="13" t="s">
        <v>18708</v>
      </c>
      <c r="M3529" t="s">
        <v>753</v>
      </c>
      <c r="S3529" s="9"/>
      <c r="T3529">
        <v>7</v>
      </c>
      <c r="U3529" s="208">
        <v>16132</v>
      </c>
      <c r="V3529" s="14">
        <v>0</v>
      </c>
      <c r="W3529" s="14">
        <v>1</v>
      </c>
      <c r="X3529" s="109" t="e">
        <v>#N/A</v>
      </c>
      <c r="Y3529" t="s">
        <v>2138</v>
      </c>
      <c r="Z3529" t="s">
        <v>271</v>
      </c>
      <c r="AA3529">
        <f t="shared" si="55"/>
        <v>1</v>
      </c>
    </row>
    <row r="3530" spans="1:27" x14ac:dyDescent="0.2">
      <c r="A3530">
        <v>5427</v>
      </c>
      <c r="B3530" s="1" t="s">
        <v>9171</v>
      </c>
      <c r="C3530" t="s">
        <v>1523</v>
      </c>
      <c r="D3530" s="9" t="s">
        <v>7874</v>
      </c>
      <c r="E3530" s="9"/>
      <c r="F3530" s="9"/>
      <c r="G3530" s="10">
        <v>31</v>
      </c>
      <c r="H3530" s="10" t="s">
        <v>342</v>
      </c>
      <c r="I3530" s="10">
        <v>1946</v>
      </c>
      <c r="J3530" s="11" t="s">
        <v>9168</v>
      </c>
      <c r="K3530" s="12"/>
      <c r="L3530" s="13" t="s">
        <v>7875</v>
      </c>
      <c r="M3530" t="s">
        <v>753</v>
      </c>
      <c r="S3530" s="9"/>
      <c r="T3530">
        <v>7</v>
      </c>
      <c r="U3530" s="208" t="s">
        <v>18173</v>
      </c>
      <c r="V3530" s="14">
        <v>0</v>
      </c>
      <c r="W3530" s="14">
        <v>1</v>
      </c>
      <c r="X3530" s="109" t="s">
        <v>270</v>
      </c>
      <c r="Y3530">
        <v>264</v>
      </c>
      <c r="Z3530" t="s">
        <v>505</v>
      </c>
      <c r="AA3530">
        <f t="shared" si="55"/>
        <v>3</v>
      </c>
    </row>
    <row r="3531" spans="1:27" x14ac:dyDescent="0.2">
      <c r="A3531">
        <v>7469</v>
      </c>
      <c r="B3531" s="1" t="s">
        <v>8791</v>
      </c>
      <c r="C3531" t="s">
        <v>2221</v>
      </c>
      <c r="D3531" s="9">
        <v>488</v>
      </c>
      <c r="E3531" s="9"/>
      <c r="F3531" s="9"/>
      <c r="G3531" s="10">
        <v>31</v>
      </c>
      <c r="H3531" s="10" t="s">
        <v>342</v>
      </c>
      <c r="I3531" s="10">
        <v>1946</v>
      </c>
      <c r="J3531" s="11" t="s">
        <v>9168</v>
      </c>
      <c r="K3531" s="12"/>
      <c r="L3531" s="13" t="s">
        <v>7878</v>
      </c>
      <c r="M3531" t="s">
        <v>753</v>
      </c>
      <c r="S3531" s="9"/>
      <c r="T3531">
        <v>7</v>
      </c>
      <c r="U3531" s="208" t="s">
        <v>18173</v>
      </c>
      <c r="V3531" s="14">
        <v>0</v>
      </c>
      <c r="W3531" s="14">
        <v>1</v>
      </c>
      <c r="X3531" s="109" t="s">
        <v>270</v>
      </c>
      <c r="Y3531">
        <v>488</v>
      </c>
      <c r="Z3531" t="s">
        <v>505</v>
      </c>
      <c r="AA3531">
        <f t="shared" si="55"/>
        <v>1</v>
      </c>
    </row>
    <row r="3532" spans="1:27" x14ac:dyDescent="0.2">
      <c r="A3532">
        <v>234</v>
      </c>
      <c r="B3532" s="1" t="s">
        <v>9170</v>
      </c>
      <c r="C3532" t="s">
        <v>1027</v>
      </c>
      <c r="D3532" s="9" t="s">
        <v>6632</v>
      </c>
      <c r="E3532" s="9" t="s">
        <v>8805</v>
      </c>
      <c r="F3532" s="9"/>
      <c r="G3532" s="10">
        <v>31</v>
      </c>
      <c r="H3532" s="10" t="s">
        <v>342</v>
      </c>
      <c r="I3532" s="10">
        <v>1946</v>
      </c>
      <c r="J3532" s="11" t="s">
        <v>9168</v>
      </c>
      <c r="K3532" s="12"/>
      <c r="L3532" s="13" t="s">
        <v>9169</v>
      </c>
      <c r="M3532" t="s">
        <v>781</v>
      </c>
      <c r="S3532" s="9"/>
      <c r="T3532">
        <v>7</v>
      </c>
      <c r="U3532" s="208" t="s">
        <v>18173</v>
      </c>
      <c r="V3532" s="14">
        <v>0</v>
      </c>
      <c r="W3532" s="14">
        <v>1</v>
      </c>
      <c r="X3532" s="109" t="s">
        <v>294</v>
      </c>
      <c r="Y3532" t="s">
        <v>4077</v>
      </c>
      <c r="Z3532" t="s">
        <v>271</v>
      </c>
      <c r="AA3532">
        <f t="shared" si="55"/>
        <v>3</v>
      </c>
    </row>
    <row r="3533" spans="1:27" x14ac:dyDescent="0.2">
      <c r="A3533">
        <v>1067</v>
      </c>
      <c r="B3533" s="1" t="s">
        <v>9166</v>
      </c>
      <c r="C3533" t="s">
        <v>1027</v>
      </c>
      <c r="D3533" s="9" t="s">
        <v>9167</v>
      </c>
      <c r="E3533" s="9" t="s">
        <v>8805</v>
      </c>
      <c r="F3533" s="9"/>
      <c r="G3533" s="10">
        <v>31</v>
      </c>
      <c r="H3533" s="10" t="s">
        <v>342</v>
      </c>
      <c r="I3533" s="10">
        <v>1946</v>
      </c>
      <c r="J3533" s="11" t="s">
        <v>9168</v>
      </c>
      <c r="K3533" s="12"/>
      <c r="L3533" s="13" t="s">
        <v>18795</v>
      </c>
      <c r="M3533" t="s">
        <v>781</v>
      </c>
      <c r="S3533" s="9"/>
      <c r="T3533">
        <v>7</v>
      </c>
      <c r="U3533" s="208" t="s">
        <v>18173</v>
      </c>
      <c r="V3533" s="14">
        <v>0</v>
      </c>
      <c r="W3533" s="14">
        <v>1</v>
      </c>
      <c r="X3533" s="109" t="s">
        <v>294</v>
      </c>
      <c r="Y3533" t="s">
        <v>3929</v>
      </c>
      <c r="Z3533" t="s">
        <v>271</v>
      </c>
      <c r="AA3533">
        <f t="shared" si="55"/>
        <v>3</v>
      </c>
    </row>
    <row r="3534" spans="1:27" x14ac:dyDescent="0.2">
      <c r="A3534">
        <v>4959</v>
      </c>
      <c r="B3534" s="1" t="s">
        <v>8788</v>
      </c>
      <c r="C3534" t="s">
        <v>1027</v>
      </c>
      <c r="D3534" s="9" t="s">
        <v>8789</v>
      </c>
      <c r="E3534" s="9" t="s">
        <v>8805</v>
      </c>
      <c r="F3534" s="9"/>
      <c r="G3534" s="10">
        <v>31</v>
      </c>
      <c r="H3534" s="10" t="s">
        <v>342</v>
      </c>
      <c r="I3534" s="10">
        <v>1946</v>
      </c>
      <c r="J3534" s="11" t="s">
        <v>9168</v>
      </c>
      <c r="K3534" s="12"/>
      <c r="L3534" s="13" t="s">
        <v>9169</v>
      </c>
      <c r="M3534" t="s">
        <v>781</v>
      </c>
      <c r="S3534" s="9"/>
      <c r="T3534">
        <v>7</v>
      </c>
      <c r="U3534" s="208" t="s">
        <v>18173</v>
      </c>
      <c r="V3534" s="14">
        <v>0</v>
      </c>
      <c r="W3534" s="14">
        <v>1</v>
      </c>
      <c r="X3534" s="109" t="s">
        <v>294</v>
      </c>
      <c r="Y3534" t="s">
        <v>4262</v>
      </c>
      <c r="Z3534" t="s">
        <v>271</v>
      </c>
      <c r="AA3534">
        <f t="shared" si="55"/>
        <v>2</v>
      </c>
    </row>
    <row r="3535" spans="1:27" x14ac:dyDescent="0.2">
      <c r="A3535">
        <v>3125</v>
      </c>
      <c r="B3535" s="1" t="s">
        <v>8198</v>
      </c>
      <c r="C3535" t="s">
        <v>1027</v>
      </c>
      <c r="D3535" s="9">
        <v>23</v>
      </c>
      <c r="E3535" s="9" t="s">
        <v>8805</v>
      </c>
      <c r="F3535" s="9" t="s">
        <v>1416</v>
      </c>
      <c r="G3535" s="10">
        <v>31</v>
      </c>
      <c r="H3535" s="10" t="s">
        <v>342</v>
      </c>
      <c r="I3535" s="10">
        <v>1946</v>
      </c>
      <c r="J3535" s="11" t="s">
        <v>9168</v>
      </c>
      <c r="K3535" s="12"/>
      <c r="L3535" s="13" t="s">
        <v>9169</v>
      </c>
      <c r="M3535" t="s">
        <v>781</v>
      </c>
      <c r="S3535" s="9"/>
      <c r="T3535">
        <v>7</v>
      </c>
      <c r="U3535" s="208" t="s">
        <v>18173</v>
      </c>
      <c r="V3535" s="14">
        <v>0</v>
      </c>
      <c r="W3535" s="14">
        <v>1</v>
      </c>
      <c r="X3535" s="109" t="s">
        <v>270</v>
      </c>
      <c r="Y3535">
        <v>23</v>
      </c>
      <c r="Z3535" t="s">
        <v>271</v>
      </c>
      <c r="AA3535">
        <f t="shared" si="55"/>
        <v>1</v>
      </c>
    </row>
    <row r="3536" spans="1:27" x14ac:dyDescent="0.2">
      <c r="A3536">
        <v>4170</v>
      </c>
      <c r="B3536" s="1" t="s">
        <v>8787</v>
      </c>
      <c r="C3536" t="s">
        <v>1798</v>
      </c>
      <c r="D3536" s="9" t="s">
        <v>8220</v>
      </c>
      <c r="E3536" s="9" t="s">
        <v>8805</v>
      </c>
      <c r="F3536" s="9"/>
      <c r="G3536" s="10">
        <v>31</v>
      </c>
      <c r="H3536" s="10" t="s">
        <v>342</v>
      </c>
      <c r="I3536" s="10">
        <v>1946</v>
      </c>
      <c r="J3536" s="11" t="s">
        <v>9168</v>
      </c>
      <c r="K3536" s="12"/>
      <c r="L3536" s="13" t="s">
        <v>9169</v>
      </c>
      <c r="M3536" t="s">
        <v>781</v>
      </c>
      <c r="S3536" s="9"/>
      <c r="T3536">
        <v>7</v>
      </c>
      <c r="U3536" s="208" t="s">
        <v>18173</v>
      </c>
      <c r="V3536" s="14">
        <v>0</v>
      </c>
      <c r="W3536" s="14">
        <v>1</v>
      </c>
      <c r="X3536" s="109" t="s">
        <v>294</v>
      </c>
      <c r="Y3536" t="s">
        <v>4262</v>
      </c>
      <c r="Z3536" t="s">
        <v>271</v>
      </c>
      <c r="AA3536">
        <f t="shared" si="55"/>
        <v>2</v>
      </c>
    </row>
    <row r="3537" spans="1:27" x14ac:dyDescent="0.2">
      <c r="A3537">
        <v>2300</v>
      </c>
      <c r="B3537" s="1" t="s">
        <v>8200</v>
      </c>
      <c r="C3537" t="s">
        <v>1027</v>
      </c>
      <c r="D3537" s="9">
        <v>143</v>
      </c>
      <c r="E3537" s="9" t="s">
        <v>8805</v>
      </c>
      <c r="F3537" s="9"/>
      <c r="G3537" s="10">
        <v>1</v>
      </c>
      <c r="H3537" s="10" t="s">
        <v>571</v>
      </c>
      <c r="I3537" s="10">
        <v>1946</v>
      </c>
      <c r="J3537" s="11" t="s">
        <v>8201</v>
      </c>
      <c r="K3537" s="12"/>
      <c r="L3537" s="13" t="s">
        <v>8202</v>
      </c>
      <c r="M3537" t="s">
        <v>781</v>
      </c>
      <c r="S3537" s="9"/>
      <c r="T3537">
        <v>8</v>
      </c>
      <c r="U3537" s="208" t="s">
        <v>18179</v>
      </c>
      <c r="V3537" s="14">
        <v>0</v>
      </c>
      <c r="W3537" s="14">
        <v>1</v>
      </c>
      <c r="X3537" s="109" t="s">
        <v>270</v>
      </c>
      <c r="Y3537">
        <v>143</v>
      </c>
      <c r="Z3537" t="s">
        <v>271</v>
      </c>
      <c r="AA3537">
        <f t="shared" si="55"/>
        <v>1</v>
      </c>
    </row>
    <row r="3538" spans="1:27" x14ac:dyDescent="0.2">
      <c r="A3538">
        <v>4586</v>
      </c>
      <c r="B3538" s="1" t="s">
        <v>8203</v>
      </c>
      <c r="C3538" t="s">
        <v>5998</v>
      </c>
      <c r="D3538" s="9" t="s">
        <v>8467</v>
      </c>
      <c r="E3538" s="9"/>
      <c r="F3538" s="9"/>
      <c r="G3538" s="10">
        <v>2</v>
      </c>
      <c r="H3538" s="10" t="s">
        <v>571</v>
      </c>
      <c r="I3538" s="10">
        <v>1946</v>
      </c>
      <c r="J3538" s="11" t="s">
        <v>9182</v>
      </c>
      <c r="K3538" s="12" t="s">
        <v>237</v>
      </c>
      <c r="L3538" s="13" t="s">
        <v>9359</v>
      </c>
      <c r="M3538" t="s">
        <v>290</v>
      </c>
      <c r="N3538" t="s">
        <v>291</v>
      </c>
      <c r="O3538" t="s">
        <v>695</v>
      </c>
      <c r="S3538" s="9"/>
      <c r="T3538">
        <v>8</v>
      </c>
      <c r="U3538" s="208" t="s">
        <v>18179</v>
      </c>
      <c r="V3538" s="14">
        <v>0</v>
      </c>
      <c r="W3538" s="14">
        <v>0</v>
      </c>
      <c r="X3538" s="109" t="s">
        <v>270</v>
      </c>
      <c r="Y3538">
        <v>249</v>
      </c>
      <c r="Z3538" t="s">
        <v>18167</v>
      </c>
      <c r="AA3538">
        <f t="shared" si="55"/>
        <v>2</v>
      </c>
    </row>
    <row r="3539" spans="1:27" x14ac:dyDescent="0.2">
      <c r="A3539">
        <v>2479</v>
      </c>
      <c r="B3539" s="1" t="s">
        <v>9360</v>
      </c>
      <c r="C3539" t="s">
        <v>6060</v>
      </c>
      <c r="D3539" s="9" t="s">
        <v>9361</v>
      </c>
      <c r="E3539" s="9"/>
      <c r="F3539" s="9"/>
      <c r="G3539" s="10">
        <v>4</v>
      </c>
      <c r="H3539" s="10" t="s">
        <v>571</v>
      </c>
      <c r="I3539" s="10">
        <v>1946</v>
      </c>
      <c r="J3539" s="11" t="s">
        <v>9362</v>
      </c>
      <c r="K3539" s="12"/>
      <c r="L3539" s="13" t="s">
        <v>9363</v>
      </c>
      <c r="M3539" t="s">
        <v>334</v>
      </c>
      <c r="S3539" s="9"/>
      <c r="T3539">
        <v>8</v>
      </c>
      <c r="U3539" s="208" t="s">
        <v>18179</v>
      </c>
      <c r="V3539" s="14">
        <v>0</v>
      </c>
      <c r="W3539" s="14">
        <v>0</v>
      </c>
      <c r="X3539" s="109" t="e">
        <v>#N/A</v>
      </c>
      <c r="Y3539" t="s">
        <v>7126</v>
      </c>
      <c r="Z3539" t="s">
        <v>18167</v>
      </c>
      <c r="AA3539">
        <f t="shared" si="55"/>
        <v>3</v>
      </c>
    </row>
    <row r="3540" spans="1:27" x14ac:dyDescent="0.2">
      <c r="A3540">
        <v>1089</v>
      </c>
      <c r="B3540" s="1" t="s">
        <v>9364</v>
      </c>
      <c r="C3540" t="s">
        <v>2040</v>
      </c>
      <c r="D3540" s="9" t="s">
        <v>8441</v>
      </c>
      <c r="E3540" s="9"/>
      <c r="F3540" s="9"/>
      <c r="G3540" s="10">
        <v>6</v>
      </c>
      <c r="H3540" s="10" t="s">
        <v>571</v>
      </c>
      <c r="I3540" s="10">
        <v>1946</v>
      </c>
      <c r="J3540" s="11" t="s">
        <v>9365</v>
      </c>
      <c r="K3540" s="12" t="s">
        <v>237</v>
      </c>
      <c r="L3540" s="13" t="s">
        <v>9366</v>
      </c>
      <c r="M3540" t="s">
        <v>290</v>
      </c>
      <c r="N3540" t="s">
        <v>291</v>
      </c>
      <c r="O3540" t="s">
        <v>320</v>
      </c>
      <c r="S3540" s="9"/>
      <c r="T3540">
        <v>8</v>
      </c>
      <c r="U3540" s="208" t="s">
        <v>18179</v>
      </c>
      <c r="V3540" s="14">
        <v>0</v>
      </c>
      <c r="W3540" s="14">
        <v>1</v>
      </c>
      <c r="X3540" s="109" t="s">
        <v>270</v>
      </c>
      <c r="Y3540">
        <v>69</v>
      </c>
      <c r="Z3540" t="s">
        <v>271</v>
      </c>
      <c r="AA3540">
        <f t="shared" si="55"/>
        <v>4</v>
      </c>
    </row>
    <row r="3541" spans="1:27" x14ac:dyDescent="0.2">
      <c r="A3541">
        <v>2057</v>
      </c>
      <c r="B3541" s="1" t="s">
        <v>9367</v>
      </c>
      <c r="C3541" t="s">
        <v>503</v>
      </c>
      <c r="D3541" s="9" t="s">
        <v>9368</v>
      </c>
      <c r="E3541" s="9" t="s">
        <v>259</v>
      </c>
      <c r="F3541" s="9" t="s">
        <v>532</v>
      </c>
      <c r="G3541" s="10">
        <v>6</v>
      </c>
      <c r="H3541" s="10" t="s">
        <v>571</v>
      </c>
      <c r="I3541" s="10">
        <v>1946</v>
      </c>
      <c r="J3541" s="11" t="s">
        <v>9365</v>
      </c>
      <c r="K3541" s="12"/>
      <c r="L3541" s="13" t="s">
        <v>9369</v>
      </c>
      <c r="M3541" t="s">
        <v>753</v>
      </c>
      <c r="S3541" s="9"/>
      <c r="T3541">
        <v>8</v>
      </c>
      <c r="U3541" s="208" t="s">
        <v>18179</v>
      </c>
      <c r="V3541" s="14">
        <v>0</v>
      </c>
      <c r="W3541" s="14">
        <v>1</v>
      </c>
      <c r="X3541" s="109" t="s">
        <v>294</v>
      </c>
      <c r="Y3541" t="s">
        <v>4636</v>
      </c>
      <c r="Z3541" t="s">
        <v>505</v>
      </c>
      <c r="AA3541">
        <f t="shared" si="55"/>
        <v>3</v>
      </c>
    </row>
    <row r="3542" spans="1:27" x14ac:dyDescent="0.2">
      <c r="A3542">
        <v>1383</v>
      </c>
      <c r="B3542" s="1" t="s">
        <v>9374</v>
      </c>
      <c r="C3542" t="s">
        <v>284</v>
      </c>
      <c r="D3542" s="9" t="s">
        <v>3749</v>
      </c>
      <c r="E3542" s="9" t="s">
        <v>259</v>
      </c>
      <c r="F3542" s="9" t="s">
        <v>312</v>
      </c>
      <c r="G3542" s="10">
        <v>7</v>
      </c>
      <c r="H3542" s="10" t="s">
        <v>571</v>
      </c>
      <c r="I3542" s="10">
        <v>1946</v>
      </c>
      <c r="J3542" s="11" t="s">
        <v>9372</v>
      </c>
      <c r="K3542" s="12"/>
      <c r="L3542" s="13" t="s">
        <v>9373</v>
      </c>
      <c r="M3542" t="s">
        <v>753</v>
      </c>
      <c r="S3542" s="9"/>
      <c r="T3542">
        <v>8</v>
      </c>
      <c r="U3542" s="208" t="s">
        <v>18179</v>
      </c>
      <c r="V3542" s="14">
        <v>0</v>
      </c>
      <c r="W3542" s="14">
        <v>1</v>
      </c>
      <c r="X3542" s="109" t="s">
        <v>270</v>
      </c>
      <c r="Y3542">
        <v>307</v>
      </c>
      <c r="Z3542" t="s">
        <v>505</v>
      </c>
      <c r="AA3542">
        <f t="shared" si="55"/>
        <v>3</v>
      </c>
    </row>
    <row r="3543" spans="1:27" x14ac:dyDescent="0.2">
      <c r="A3543">
        <v>1231</v>
      </c>
      <c r="B3543" s="1" t="s">
        <v>9375</v>
      </c>
      <c r="C3543" t="s">
        <v>284</v>
      </c>
      <c r="D3543" s="9" t="s">
        <v>3749</v>
      </c>
      <c r="E3543" s="9" t="s">
        <v>259</v>
      </c>
      <c r="F3543" s="9" t="s">
        <v>312</v>
      </c>
      <c r="G3543" s="10">
        <v>7</v>
      </c>
      <c r="H3543" s="10" t="s">
        <v>571</v>
      </c>
      <c r="I3543" s="10">
        <v>1946</v>
      </c>
      <c r="J3543" s="11" t="s">
        <v>9372</v>
      </c>
      <c r="K3543" s="12"/>
      <c r="L3543" s="13" t="s">
        <v>9373</v>
      </c>
      <c r="M3543" t="s">
        <v>753</v>
      </c>
      <c r="S3543" s="9"/>
      <c r="T3543">
        <v>8</v>
      </c>
      <c r="U3543" s="208" t="s">
        <v>18179</v>
      </c>
      <c r="V3543" s="14">
        <v>0</v>
      </c>
      <c r="W3543" s="14">
        <v>1</v>
      </c>
      <c r="X3543" s="109" t="s">
        <v>270</v>
      </c>
      <c r="Y3543">
        <v>307</v>
      </c>
      <c r="Z3543" t="s">
        <v>505</v>
      </c>
      <c r="AA3543">
        <f t="shared" si="55"/>
        <v>3</v>
      </c>
    </row>
    <row r="3544" spans="1:27" x14ac:dyDescent="0.2">
      <c r="A3544">
        <v>2038</v>
      </c>
      <c r="B3544" s="1" t="s">
        <v>9376</v>
      </c>
      <c r="C3544" t="s">
        <v>1027</v>
      </c>
      <c r="D3544" s="9" t="s">
        <v>9377</v>
      </c>
      <c r="E3544" s="9"/>
      <c r="F3544" s="9" t="s">
        <v>532</v>
      </c>
      <c r="G3544" s="10">
        <v>7</v>
      </c>
      <c r="H3544" s="10" t="s">
        <v>571</v>
      </c>
      <c r="I3544" s="10">
        <v>1946</v>
      </c>
      <c r="J3544" s="11" t="s">
        <v>9372</v>
      </c>
      <c r="K3544" s="12"/>
      <c r="L3544" s="13" t="s">
        <v>9721</v>
      </c>
      <c r="M3544" s="25" t="s">
        <v>753</v>
      </c>
      <c r="S3544" s="9"/>
      <c r="T3544">
        <v>8</v>
      </c>
      <c r="U3544" s="208" t="s">
        <v>18179</v>
      </c>
      <c r="V3544" s="14">
        <v>0</v>
      </c>
      <c r="W3544" s="14">
        <v>1</v>
      </c>
      <c r="X3544" s="109" t="s">
        <v>294</v>
      </c>
      <c r="Y3544" t="s">
        <v>1199</v>
      </c>
      <c r="Z3544" t="s">
        <v>271</v>
      </c>
      <c r="AA3544">
        <f t="shared" si="55"/>
        <v>2</v>
      </c>
    </row>
    <row r="3545" spans="1:27" x14ac:dyDescent="0.2">
      <c r="A3545">
        <v>5033</v>
      </c>
      <c r="B3545" s="1" t="s">
        <v>8529</v>
      </c>
      <c r="C3545" t="s">
        <v>1352</v>
      </c>
      <c r="D3545" s="9">
        <v>140</v>
      </c>
      <c r="E3545" s="9" t="s">
        <v>259</v>
      </c>
      <c r="F3545" s="9" t="s">
        <v>260</v>
      </c>
      <c r="G3545" s="10">
        <v>7</v>
      </c>
      <c r="H3545" s="10" t="s">
        <v>571</v>
      </c>
      <c r="I3545" s="10">
        <v>1946</v>
      </c>
      <c r="J3545" s="11" t="s">
        <v>9372</v>
      </c>
      <c r="K3545" s="12"/>
      <c r="L3545" s="13" t="s">
        <v>9373</v>
      </c>
      <c r="M3545" t="s">
        <v>753</v>
      </c>
      <c r="S3545" s="9"/>
      <c r="T3545">
        <v>8</v>
      </c>
      <c r="U3545" s="208" t="s">
        <v>18179</v>
      </c>
      <c r="V3545" s="14">
        <v>0</v>
      </c>
      <c r="W3545" s="14">
        <v>1</v>
      </c>
      <c r="X3545" s="109" t="s">
        <v>270</v>
      </c>
      <c r="Y3545">
        <v>140</v>
      </c>
      <c r="Z3545" t="s">
        <v>271</v>
      </c>
      <c r="AA3545">
        <f t="shared" si="55"/>
        <v>1</v>
      </c>
    </row>
    <row r="3546" spans="1:27" x14ac:dyDescent="0.2">
      <c r="A3546">
        <v>7617</v>
      </c>
      <c r="B3546" s="1" t="s">
        <v>9731</v>
      </c>
      <c r="C3546" t="s">
        <v>1523</v>
      </c>
      <c r="D3546" s="9">
        <v>604</v>
      </c>
      <c r="E3546" s="9"/>
      <c r="F3546" s="9"/>
      <c r="G3546" s="10">
        <v>7</v>
      </c>
      <c r="H3546" s="10" t="s">
        <v>571</v>
      </c>
      <c r="I3546" s="10">
        <v>1946</v>
      </c>
      <c r="J3546" s="11" t="s">
        <v>9372</v>
      </c>
      <c r="K3546" s="12"/>
      <c r="L3546" s="13" t="s">
        <v>9373</v>
      </c>
      <c r="M3546" t="s">
        <v>753</v>
      </c>
      <c r="S3546" s="9"/>
      <c r="T3546">
        <v>8</v>
      </c>
      <c r="U3546" s="208" t="s">
        <v>18179</v>
      </c>
      <c r="V3546" s="14">
        <v>0</v>
      </c>
      <c r="W3546" s="14">
        <v>1</v>
      </c>
      <c r="X3546" s="109" t="s">
        <v>270</v>
      </c>
      <c r="Y3546">
        <v>604</v>
      </c>
      <c r="Z3546" t="s">
        <v>505</v>
      </c>
      <c r="AA3546">
        <f t="shared" si="55"/>
        <v>1</v>
      </c>
    </row>
    <row r="3547" spans="1:27" x14ac:dyDescent="0.2">
      <c r="A3547">
        <v>784</v>
      </c>
      <c r="B3547" s="1" t="s">
        <v>9370</v>
      </c>
      <c r="C3547" t="s">
        <v>1523</v>
      </c>
      <c r="D3547" s="9" t="s">
        <v>9371</v>
      </c>
      <c r="E3547" s="9"/>
      <c r="F3547" s="9"/>
      <c r="G3547" s="10">
        <v>7</v>
      </c>
      <c r="H3547" s="10" t="s">
        <v>571</v>
      </c>
      <c r="I3547" s="10">
        <v>1946</v>
      </c>
      <c r="J3547" s="11" t="s">
        <v>9372</v>
      </c>
      <c r="K3547" s="12"/>
      <c r="L3547" s="13" t="s">
        <v>9373</v>
      </c>
      <c r="M3547" t="s">
        <v>753</v>
      </c>
      <c r="S3547" s="9"/>
      <c r="T3547">
        <v>8</v>
      </c>
      <c r="U3547" s="208" t="s">
        <v>18179</v>
      </c>
      <c r="V3547" s="14">
        <v>0</v>
      </c>
      <c r="W3547" s="14">
        <v>1</v>
      </c>
      <c r="X3547" s="109" t="s">
        <v>294</v>
      </c>
      <c r="Y3547" t="s">
        <v>6957</v>
      </c>
      <c r="Z3547" t="s">
        <v>505</v>
      </c>
      <c r="AA3547">
        <f t="shared" si="55"/>
        <v>4</v>
      </c>
    </row>
    <row r="3548" spans="1:27" x14ac:dyDescent="0.2">
      <c r="A3548">
        <v>6338</v>
      </c>
      <c r="B3548" s="1" t="s">
        <v>8530</v>
      </c>
      <c r="C3548" t="s">
        <v>2221</v>
      </c>
      <c r="D3548" s="9">
        <v>68</v>
      </c>
      <c r="E3548" s="9"/>
      <c r="F3548" s="9"/>
      <c r="G3548" s="10">
        <v>7</v>
      </c>
      <c r="H3548" s="10" t="s">
        <v>571</v>
      </c>
      <c r="I3548" s="10">
        <v>1946</v>
      </c>
      <c r="J3548" s="11" t="s">
        <v>9372</v>
      </c>
      <c r="K3548" s="12"/>
      <c r="L3548" s="13" t="s">
        <v>9373</v>
      </c>
      <c r="M3548" t="s">
        <v>753</v>
      </c>
      <c r="S3548" s="9"/>
      <c r="T3548">
        <v>8</v>
      </c>
      <c r="U3548" s="208" t="s">
        <v>18179</v>
      </c>
      <c r="V3548" s="14">
        <v>0</v>
      </c>
      <c r="W3548" s="14">
        <v>1</v>
      </c>
      <c r="X3548" s="109" t="s">
        <v>270</v>
      </c>
      <c r="Y3548">
        <v>68</v>
      </c>
      <c r="Z3548" t="s">
        <v>505</v>
      </c>
      <c r="AA3548">
        <f t="shared" si="55"/>
        <v>1</v>
      </c>
    </row>
    <row r="3549" spans="1:27" x14ac:dyDescent="0.2">
      <c r="A3549">
        <v>7714</v>
      </c>
      <c r="B3549" s="1" t="s">
        <v>8841</v>
      </c>
      <c r="C3549" t="s">
        <v>1027</v>
      </c>
      <c r="D3549" s="9">
        <v>418</v>
      </c>
      <c r="E3549" s="9"/>
      <c r="F3549" s="9"/>
      <c r="G3549" s="10">
        <v>7</v>
      </c>
      <c r="H3549" s="10" t="s">
        <v>571</v>
      </c>
      <c r="I3549" s="10">
        <v>1946</v>
      </c>
      <c r="J3549" s="11" t="s">
        <v>9372</v>
      </c>
      <c r="K3549" s="12"/>
      <c r="L3549" s="13" t="s">
        <v>76</v>
      </c>
      <c r="M3549" t="s">
        <v>753</v>
      </c>
      <c r="S3549" s="9"/>
      <c r="T3549">
        <v>8</v>
      </c>
      <c r="U3549" s="208" t="s">
        <v>18179</v>
      </c>
      <c r="V3549" s="14">
        <v>0</v>
      </c>
      <c r="W3549" s="14">
        <v>1</v>
      </c>
      <c r="X3549" s="109" t="s">
        <v>270</v>
      </c>
      <c r="Y3549">
        <v>418</v>
      </c>
      <c r="Z3549" t="s">
        <v>271</v>
      </c>
      <c r="AA3549">
        <f t="shared" si="55"/>
        <v>1</v>
      </c>
    </row>
    <row r="3550" spans="1:27" x14ac:dyDescent="0.2">
      <c r="A3550">
        <v>349</v>
      </c>
      <c r="B3550" s="1" t="s">
        <v>8531</v>
      </c>
      <c r="C3550" t="s">
        <v>1008</v>
      </c>
      <c r="D3550" s="9" t="s">
        <v>8532</v>
      </c>
      <c r="E3550" s="9"/>
      <c r="F3550" s="9"/>
      <c r="G3550" s="10">
        <v>8</v>
      </c>
      <c r="H3550" s="10" t="s">
        <v>571</v>
      </c>
      <c r="I3550" s="10">
        <v>1946</v>
      </c>
      <c r="J3550" s="11" t="s">
        <v>8533</v>
      </c>
      <c r="K3550" s="12"/>
      <c r="L3550" s="13" t="s">
        <v>8534</v>
      </c>
      <c r="M3550" t="s">
        <v>753</v>
      </c>
      <c r="S3550" s="9"/>
      <c r="T3550">
        <v>8</v>
      </c>
      <c r="U3550" s="208" t="s">
        <v>18179</v>
      </c>
      <c r="V3550" s="14">
        <v>0</v>
      </c>
      <c r="W3550" s="14">
        <v>1</v>
      </c>
      <c r="X3550" s="109" t="s">
        <v>294</v>
      </c>
      <c r="Y3550" t="s">
        <v>8535</v>
      </c>
      <c r="Z3550" t="s">
        <v>271</v>
      </c>
      <c r="AA3550">
        <f t="shared" si="55"/>
        <v>6</v>
      </c>
    </row>
    <row r="3551" spans="1:27" x14ac:dyDescent="0.2">
      <c r="A3551">
        <v>4722</v>
      </c>
      <c r="B3551" s="1" t="s">
        <v>9535</v>
      </c>
      <c r="C3551" t="s">
        <v>6878</v>
      </c>
      <c r="D3551" s="9">
        <v>84</v>
      </c>
      <c r="E3551" s="9" t="s">
        <v>876</v>
      </c>
      <c r="F3551" s="9" t="s">
        <v>260</v>
      </c>
      <c r="G3551" s="10">
        <v>9</v>
      </c>
      <c r="H3551" s="10" t="s">
        <v>571</v>
      </c>
      <c r="I3551" s="10">
        <v>1946</v>
      </c>
      <c r="J3551" s="11" t="s">
        <v>8538</v>
      </c>
      <c r="K3551" s="12" t="s">
        <v>237</v>
      </c>
      <c r="L3551" s="13" t="s">
        <v>9536</v>
      </c>
      <c r="M3551" t="s">
        <v>290</v>
      </c>
      <c r="N3551" t="s">
        <v>291</v>
      </c>
      <c r="O3551" t="s">
        <v>520</v>
      </c>
      <c r="S3551" s="9"/>
      <c r="T3551">
        <v>8</v>
      </c>
      <c r="U3551" s="208" t="s">
        <v>18179</v>
      </c>
      <c r="V3551" s="14">
        <v>0</v>
      </c>
      <c r="W3551" s="14">
        <v>0</v>
      </c>
      <c r="X3551" s="109" t="s">
        <v>270</v>
      </c>
      <c r="Y3551">
        <v>84</v>
      </c>
      <c r="Z3551" t="s">
        <v>271</v>
      </c>
      <c r="AA3551">
        <f t="shared" si="55"/>
        <v>1</v>
      </c>
    </row>
    <row r="3552" spans="1:27" x14ac:dyDescent="0.2">
      <c r="A3552">
        <v>3236</v>
      </c>
      <c r="B3552" s="1" t="s">
        <v>8543</v>
      </c>
      <c r="C3552" t="s">
        <v>1027</v>
      </c>
      <c r="D3552" s="9" t="s">
        <v>8544</v>
      </c>
      <c r="E3552" s="9"/>
      <c r="F3552" s="9" t="s">
        <v>532</v>
      </c>
      <c r="G3552" s="10">
        <v>9</v>
      </c>
      <c r="H3552" s="10" t="s">
        <v>571</v>
      </c>
      <c r="I3552" s="10">
        <v>1946</v>
      </c>
      <c r="J3552" s="11" t="s">
        <v>8538</v>
      </c>
      <c r="K3552" s="12" t="s">
        <v>237</v>
      </c>
      <c r="L3552" s="13" t="s">
        <v>9732</v>
      </c>
      <c r="M3552" t="s">
        <v>290</v>
      </c>
      <c r="N3552" t="s">
        <v>291</v>
      </c>
      <c r="O3552" t="s">
        <v>292</v>
      </c>
      <c r="S3552" s="9"/>
      <c r="T3552">
        <v>8</v>
      </c>
      <c r="U3552" s="208" t="s">
        <v>18179</v>
      </c>
      <c r="V3552" s="14">
        <v>0</v>
      </c>
      <c r="W3552" s="14">
        <v>1</v>
      </c>
      <c r="X3552" s="109" t="s">
        <v>294</v>
      </c>
      <c r="Y3552" t="s">
        <v>9733</v>
      </c>
      <c r="Z3552" t="s">
        <v>271</v>
      </c>
      <c r="AA3552">
        <f t="shared" si="55"/>
        <v>3</v>
      </c>
    </row>
    <row r="3553" spans="1:27" x14ac:dyDescent="0.2">
      <c r="A3553">
        <v>7715</v>
      </c>
      <c r="B3553" s="1" t="s">
        <v>9735</v>
      </c>
      <c r="C3553" t="s">
        <v>1027</v>
      </c>
      <c r="D3553" s="9">
        <v>418</v>
      </c>
      <c r="E3553" s="9"/>
      <c r="F3553" s="9"/>
      <c r="G3553" s="10">
        <v>9</v>
      </c>
      <c r="H3553" s="10" t="s">
        <v>571</v>
      </c>
      <c r="I3553" s="10">
        <v>1946</v>
      </c>
      <c r="J3553" s="11" t="s">
        <v>8538</v>
      </c>
      <c r="K3553" s="12"/>
      <c r="L3553" s="13" t="s">
        <v>9533</v>
      </c>
      <c r="M3553" t="s">
        <v>753</v>
      </c>
      <c r="S3553" s="9"/>
      <c r="T3553">
        <v>8</v>
      </c>
      <c r="U3553" s="208" t="s">
        <v>18179</v>
      </c>
      <c r="V3553" s="14">
        <v>0</v>
      </c>
      <c r="W3553" s="14">
        <v>1</v>
      </c>
      <c r="X3553" s="109" t="s">
        <v>270</v>
      </c>
      <c r="Y3553">
        <v>418</v>
      </c>
      <c r="Z3553" t="s">
        <v>271</v>
      </c>
      <c r="AA3553">
        <f t="shared" si="55"/>
        <v>1</v>
      </c>
    </row>
    <row r="3554" spans="1:27" x14ac:dyDescent="0.2">
      <c r="A3554">
        <v>5932</v>
      </c>
      <c r="B3554" s="1" t="s">
        <v>9534</v>
      </c>
      <c r="C3554" t="s">
        <v>1798</v>
      </c>
      <c r="D3554" s="9">
        <v>140</v>
      </c>
      <c r="E3554" s="9" t="s">
        <v>8805</v>
      </c>
      <c r="F3554" s="9"/>
      <c r="G3554" s="10">
        <v>9</v>
      </c>
      <c r="H3554" s="10" t="s">
        <v>571</v>
      </c>
      <c r="I3554" s="10">
        <v>1946</v>
      </c>
      <c r="J3554" s="11" t="s">
        <v>8538</v>
      </c>
      <c r="K3554" s="12"/>
      <c r="L3554" s="13" t="s">
        <v>8542</v>
      </c>
      <c r="M3554" t="s">
        <v>781</v>
      </c>
      <c r="S3554" s="9"/>
      <c r="T3554">
        <v>8</v>
      </c>
      <c r="U3554" s="208" t="s">
        <v>18179</v>
      </c>
      <c r="V3554" s="14">
        <v>0</v>
      </c>
      <c r="W3554" s="14">
        <v>1</v>
      </c>
      <c r="X3554" s="109" t="s">
        <v>270</v>
      </c>
      <c r="Y3554">
        <v>140</v>
      </c>
      <c r="Z3554" t="s">
        <v>271</v>
      </c>
      <c r="AA3554">
        <f t="shared" si="55"/>
        <v>1</v>
      </c>
    </row>
    <row r="3555" spans="1:27" x14ac:dyDescent="0.2">
      <c r="A3555">
        <v>1910</v>
      </c>
      <c r="B3555" s="1" t="s">
        <v>8540</v>
      </c>
      <c r="C3555" t="s">
        <v>1798</v>
      </c>
      <c r="D3555" s="9" t="s">
        <v>8541</v>
      </c>
      <c r="E3555" s="9" t="s">
        <v>8805</v>
      </c>
      <c r="F3555" s="9"/>
      <c r="G3555" s="10">
        <v>9</v>
      </c>
      <c r="H3555" s="10" t="s">
        <v>571</v>
      </c>
      <c r="I3555" s="10">
        <v>1946</v>
      </c>
      <c r="J3555" s="11" t="s">
        <v>8538</v>
      </c>
      <c r="K3555" s="12"/>
      <c r="L3555" s="13" t="s">
        <v>8542</v>
      </c>
      <c r="M3555" t="s">
        <v>781</v>
      </c>
      <c r="S3555" s="9"/>
      <c r="T3555">
        <v>8</v>
      </c>
      <c r="U3555" s="208" t="s">
        <v>18179</v>
      </c>
      <c r="V3555" s="14">
        <v>0</v>
      </c>
      <c r="W3555" s="14">
        <v>1</v>
      </c>
      <c r="X3555" s="109" t="s">
        <v>270</v>
      </c>
      <c r="Y3555">
        <v>140</v>
      </c>
      <c r="Z3555" t="s">
        <v>271</v>
      </c>
      <c r="AA3555">
        <f t="shared" si="55"/>
        <v>4</v>
      </c>
    </row>
    <row r="3556" spans="1:27" x14ac:dyDescent="0.2">
      <c r="A3556">
        <v>450</v>
      </c>
      <c r="B3556" s="1" t="s">
        <v>8536</v>
      </c>
      <c r="C3556" t="s">
        <v>1027</v>
      </c>
      <c r="D3556" s="9" t="s">
        <v>8537</v>
      </c>
      <c r="E3556" s="9"/>
      <c r="F3556" s="9" t="s">
        <v>532</v>
      </c>
      <c r="G3556" s="10">
        <v>9</v>
      </c>
      <c r="H3556" s="10" t="s">
        <v>571</v>
      </c>
      <c r="I3556" s="10">
        <v>1946</v>
      </c>
      <c r="J3556" s="11" t="s">
        <v>8538</v>
      </c>
      <c r="K3556" s="12"/>
      <c r="L3556" s="13" t="s">
        <v>8539</v>
      </c>
      <c r="M3556" t="s">
        <v>753</v>
      </c>
      <c r="S3556" s="9"/>
      <c r="T3556">
        <v>8</v>
      </c>
      <c r="U3556" s="208" t="s">
        <v>18179</v>
      </c>
      <c r="V3556" s="14">
        <v>0</v>
      </c>
      <c r="W3556" s="14">
        <v>1</v>
      </c>
      <c r="X3556" s="109" t="s">
        <v>294</v>
      </c>
      <c r="Y3556" t="s">
        <v>3625</v>
      </c>
      <c r="Z3556" t="s">
        <v>271</v>
      </c>
      <c r="AA3556">
        <f t="shared" si="55"/>
        <v>4</v>
      </c>
    </row>
    <row r="3557" spans="1:27" x14ac:dyDescent="0.2">
      <c r="A3557">
        <v>3182</v>
      </c>
      <c r="B3557" s="1" t="s">
        <v>9734</v>
      </c>
      <c r="C3557" t="s">
        <v>1027</v>
      </c>
      <c r="D3557" s="9">
        <v>613</v>
      </c>
      <c r="E3557" s="9" t="s">
        <v>8805</v>
      </c>
      <c r="F3557" s="9"/>
      <c r="G3557" s="10">
        <v>9</v>
      </c>
      <c r="H3557" s="10" t="s">
        <v>571</v>
      </c>
      <c r="I3557" s="10">
        <v>1946</v>
      </c>
      <c r="J3557" s="11" t="s">
        <v>8538</v>
      </c>
      <c r="K3557" s="12"/>
      <c r="L3557" s="13" t="s">
        <v>157</v>
      </c>
      <c r="M3557" t="s">
        <v>781</v>
      </c>
      <c r="S3557" s="9"/>
      <c r="T3557">
        <v>8</v>
      </c>
      <c r="U3557" s="208" t="s">
        <v>18179</v>
      </c>
      <c r="V3557" s="14">
        <v>0</v>
      </c>
      <c r="W3557" s="14">
        <v>1</v>
      </c>
      <c r="X3557" s="109" t="s">
        <v>270</v>
      </c>
      <c r="Y3557">
        <v>613</v>
      </c>
      <c r="Z3557" t="s">
        <v>271</v>
      </c>
      <c r="AA3557">
        <f t="shared" si="55"/>
        <v>1</v>
      </c>
    </row>
    <row r="3558" spans="1:27" x14ac:dyDescent="0.2">
      <c r="A3558">
        <v>196</v>
      </c>
      <c r="B3558" s="1" t="s">
        <v>9561</v>
      </c>
      <c r="C3558" t="s">
        <v>6878</v>
      </c>
      <c r="D3558" s="9" t="s">
        <v>9562</v>
      </c>
      <c r="E3558" s="9"/>
      <c r="F3558" s="9"/>
      <c r="G3558" s="10">
        <v>11</v>
      </c>
      <c r="H3558" s="10" t="s">
        <v>571</v>
      </c>
      <c r="I3558" s="10">
        <v>1946</v>
      </c>
      <c r="J3558" s="11" t="s">
        <v>9563</v>
      </c>
      <c r="K3558" s="12" t="s">
        <v>237</v>
      </c>
      <c r="L3558" s="13" t="s">
        <v>223</v>
      </c>
      <c r="M3558" t="s">
        <v>290</v>
      </c>
      <c r="N3558" t="s">
        <v>291</v>
      </c>
      <c r="O3558" t="s">
        <v>292</v>
      </c>
      <c r="S3558" s="9"/>
      <c r="T3558">
        <v>8</v>
      </c>
      <c r="U3558" s="208" t="s">
        <v>18179</v>
      </c>
      <c r="V3558" s="14">
        <v>0</v>
      </c>
      <c r="W3558" s="14">
        <v>0</v>
      </c>
      <c r="X3558" s="109" t="s">
        <v>270</v>
      </c>
      <c r="Y3558">
        <v>540</v>
      </c>
      <c r="Z3558" t="s">
        <v>271</v>
      </c>
      <c r="AA3558">
        <f t="shared" si="55"/>
        <v>2</v>
      </c>
    </row>
    <row r="3559" spans="1:27" x14ac:dyDescent="0.2">
      <c r="A3559">
        <v>324</v>
      </c>
      <c r="B3559" s="1" t="s">
        <v>8822</v>
      </c>
      <c r="C3559" t="s">
        <v>1027</v>
      </c>
      <c r="D3559" s="9" t="s">
        <v>8823</v>
      </c>
      <c r="E3559" s="9"/>
      <c r="F3559" s="9"/>
      <c r="G3559" s="10">
        <v>12</v>
      </c>
      <c r="H3559" s="10" t="s">
        <v>571</v>
      </c>
      <c r="I3559" s="10">
        <v>1946</v>
      </c>
      <c r="J3559" s="11" t="s">
        <v>8824</v>
      </c>
      <c r="K3559" s="12"/>
      <c r="L3559" s="13" t="s">
        <v>8825</v>
      </c>
      <c r="M3559" t="s">
        <v>753</v>
      </c>
      <c r="S3559" s="9"/>
      <c r="T3559">
        <v>8</v>
      </c>
      <c r="U3559" s="208" t="s">
        <v>18179</v>
      </c>
      <c r="V3559" s="14">
        <v>0</v>
      </c>
      <c r="W3559" s="14">
        <v>1</v>
      </c>
      <c r="X3559" s="109" t="s">
        <v>294</v>
      </c>
      <c r="Y3559" t="s">
        <v>8826</v>
      </c>
      <c r="Z3559" t="s">
        <v>271</v>
      </c>
      <c r="AA3559">
        <f t="shared" si="55"/>
        <v>6</v>
      </c>
    </row>
    <row r="3560" spans="1:27" x14ac:dyDescent="0.2">
      <c r="A3560">
        <v>2657</v>
      </c>
      <c r="B3560" s="1" t="s">
        <v>8830</v>
      </c>
      <c r="C3560" t="s">
        <v>1027</v>
      </c>
      <c r="D3560" s="9" t="s">
        <v>8831</v>
      </c>
      <c r="E3560" s="9"/>
      <c r="F3560" s="9"/>
      <c r="G3560" s="10">
        <v>12</v>
      </c>
      <c r="H3560" s="10" t="s">
        <v>571</v>
      </c>
      <c r="I3560" s="10">
        <v>1946</v>
      </c>
      <c r="J3560" s="11" t="s">
        <v>8824</v>
      </c>
      <c r="K3560" s="12"/>
      <c r="L3560" s="13" t="s">
        <v>8832</v>
      </c>
      <c r="M3560" t="s">
        <v>753</v>
      </c>
      <c r="S3560" s="9"/>
      <c r="T3560">
        <v>8</v>
      </c>
      <c r="U3560" s="208" t="s">
        <v>18179</v>
      </c>
      <c r="V3560" s="14">
        <v>0</v>
      </c>
      <c r="W3560" s="14">
        <v>1</v>
      </c>
      <c r="X3560" s="109" t="s">
        <v>270</v>
      </c>
      <c r="Y3560">
        <v>268</v>
      </c>
      <c r="Z3560" t="s">
        <v>271</v>
      </c>
      <c r="AA3560">
        <f t="shared" si="55"/>
        <v>3</v>
      </c>
    </row>
    <row r="3561" spans="1:27" x14ac:dyDescent="0.2">
      <c r="A3561">
        <v>3708</v>
      </c>
      <c r="B3561" s="1" t="s">
        <v>8833</v>
      </c>
      <c r="C3561" t="s">
        <v>1027</v>
      </c>
      <c r="D3561" s="9" t="s">
        <v>8834</v>
      </c>
      <c r="E3561" s="9"/>
      <c r="F3561" s="9"/>
      <c r="G3561" s="10">
        <v>12</v>
      </c>
      <c r="H3561" s="10" t="s">
        <v>571</v>
      </c>
      <c r="I3561" s="10">
        <v>1946</v>
      </c>
      <c r="J3561" s="11" t="s">
        <v>8824</v>
      </c>
      <c r="K3561" s="12"/>
      <c r="L3561" s="13" t="s">
        <v>8835</v>
      </c>
      <c r="M3561" t="s">
        <v>753</v>
      </c>
      <c r="S3561" s="9"/>
      <c r="T3561">
        <v>8</v>
      </c>
      <c r="U3561" s="208" t="s">
        <v>18179</v>
      </c>
      <c r="V3561" s="14">
        <v>0</v>
      </c>
      <c r="W3561" s="14">
        <v>1</v>
      </c>
      <c r="X3561" s="109" t="s">
        <v>270</v>
      </c>
      <c r="Y3561">
        <v>69</v>
      </c>
      <c r="Z3561" t="s">
        <v>271</v>
      </c>
      <c r="AA3561">
        <f t="shared" si="55"/>
        <v>3</v>
      </c>
    </row>
    <row r="3562" spans="1:27" x14ac:dyDescent="0.2">
      <c r="A3562">
        <v>164</v>
      </c>
      <c r="B3562" s="1" t="s">
        <v>8827</v>
      </c>
      <c r="C3562" t="s">
        <v>1027</v>
      </c>
      <c r="D3562" s="9" t="s">
        <v>8828</v>
      </c>
      <c r="E3562" s="9"/>
      <c r="F3562" s="9"/>
      <c r="G3562" s="10">
        <v>12</v>
      </c>
      <c r="H3562" s="10" t="s">
        <v>571</v>
      </c>
      <c r="I3562" s="10">
        <v>1946</v>
      </c>
      <c r="J3562" s="11" t="s">
        <v>8824</v>
      </c>
      <c r="K3562" s="12"/>
      <c r="L3562" s="13" t="s">
        <v>8829</v>
      </c>
      <c r="M3562" t="s">
        <v>753</v>
      </c>
      <c r="S3562" s="9"/>
      <c r="T3562">
        <v>8</v>
      </c>
      <c r="U3562" s="208" t="s">
        <v>18179</v>
      </c>
      <c r="V3562" s="14">
        <v>0</v>
      </c>
      <c r="W3562" s="14">
        <v>1</v>
      </c>
      <c r="X3562" s="109" t="e">
        <v>#N/A</v>
      </c>
      <c r="Y3562" t="s">
        <v>1973</v>
      </c>
      <c r="Z3562" t="s">
        <v>271</v>
      </c>
      <c r="AA3562">
        <f t="shared" si="55"/>
        <v>5</v>
      </c>
    </row>
    <row r="3563" spans="1:27" x14ac:dyDescent="0.2">
      <c r="A3563">
        <v>5247</v>
      </c>
      <c r="B3563" s="1" t="s">
        <v>8838</v>
      </c>
      <c r="C3563" t="s">
        <v>1027</v>
      </c>
      <c r="D3563" s="9">
        <v>305</v>
      </c>
      <c r="E3563" s="9" t="s">
        <v>259</v>
      </c>
      <c r="F3563" s="9" t="s">
        <v>1416</v>
      </c>
      <c r="G3563" s="10">
        <v>12</v>
      </c>
      <c r="H3563" s="10" t="s">
        <v>571</v>
      </c>
      <c r="I3563" s="10">
        <v>1946</v>
      </c>
      <c r="J3563" s="11" t="s">
        <v>8824</v>
      </c>
      <c r="K3563" s="12"/>
      <c r="L3563" s="13" t="s">
        <v>8839</v>
      </c>
      <c r="M3563" t="s">
        <v>753</v>
      </c>
      <c r="S3563" s="9"/>
      <c r="T3563">
        <v>8</v>
      </c>
      <c r="U3563" s="208" t="s">
        <v>18179</v>
      </c>
      <c r="V3563" s="14">
        <v>0</v>
      </c>
      <c r="W3563" s="14">
        <v>1</v>
      </c>
      <c r="X3563" s="109" t="s">
        <v>270</v>
      </c>
      <c r="Y3563">
        <v>305</v>
      </c>
      <c r="Z3563" t="s">
        <v>271</v>
      </c>
      <c r="AA3563">
        <f t="shared" si="55"/>
        <v>1</v>
      </c>
    </row>
    <row r="3564" spans="1:27" x14ac:dyDescent="0.2">
      <c r="A3564">
        <v>1668</v>
      </c>
      <c r="B3564" s="1" t="s">
        <v>8836</v>
      </c>
      <c r="C3564" t="s">
        <v>1027</v>
      </c>
      <c r="D3564" s="9" t="s">
        <v>7000</v>
      </c>
      <c r="E3564" s="9"/>
      <c r="F3564" s="9"/>
      <c r="G3564" s="10">
        <v>12</v>
      </c>
      <c r="H3564" s="10" t="s">
        <v>571</v>
      </c>
      <c r="I3564" s="10">
        <v>1946</v>
      </c>
      <c r="J3564" s="11" t="s">
        <v>8824</v>
      </c>
      <c r="K3564" s="12"/>
      <c r="L3564" s="13" t="s">
        <v>8837</v>
      </c>
      <c r="M3564" t="s">
        <v>753</v>
      </c>
      <c r="S3564" s="9"/>
      <c r="T3564">
        <v>8</v>
      </c>
      <c r="U3564" s="208" t="s">
        <v>18179</v>
      </c>
      <c r="V3564" s="14">
        <v>0</v>
      </c>
      <c r="W3564" s="14">
        <v>1</v>
      </c>
      <c r="X3564" s="109" t="s">
        <v>270</v>
      </c>
      <c r="Y3564">
        <v>69</v>
      </c>
      <c r="Z3564" t="s">
        <v>271</v>
      </c>
      <c r="AA3564">
        <f t="shared" si="55"/>
        <v>2</v>
      </c>
    </row>
    <row r="3565" spans="1:27" x14ac:dyDescent="0.2">
      <c r="A3565">
        <v>4402</v>
      </c>
      <c r="B3565" s="1" t="s">
        <v>8296</v>
      </c>
      <c r="C3565" t="s">
        <v>5998</v>
      </c>
      <c r="D3565" s="9" t="s">
        <v>4262</v>
      </c>
      <c r="E3565" s="9"/>
      <c r="F3565" s="9"/>
      <c r="G3565" s="10">
        <v>15</v>
      </c>
      <c r="H3565" s="10" t="s">
        <v>571</v>
      </c>
      <c r="I3565" s="10">
        <v>1946</v>
      </c>
      <c r="J3565" s="11" t="s">
        <v>8294</v>
      </c>
      <c r="K3565" s="12"/>
      <c r="L3565" s="13" t="s">
        <v>8297</v>
      </c>
      <c r="M3565" t="s">
        <v>753</v>
      </c>
      <c r="S3565" s="9"/>
      <c r="T3565">
        <v>8</v>
      </c>
      <c r="U3565" s="208" t="s">
        <v>18179</v>
      </c>
      <c r="V3565" s="14">
        <v>0</v>
      </c>
      <c r="W3565" s="14">
        <v>0</v>
      </c>
      <c r="X3565" s="109" t="s">
        <v>294</v>
      </c>
      <c r="Y3565" t="s">
        <v>4262</v>
      </c>
      <c r="Z3565" t="s">
        <v>18167</v>
      </c>
      <c r="AA3565">
        <f t="shared" si="55"/>
        <v>1</v>
      </c>
    </row>
    <row r="3566" spans="1:27" x14ac:dyDescent="0.2">
      <c r="A3566">
        <v>7462</v>
      </c>
      <c r="B3566" s="1" t="s">
        <v>8298</v>
      </c>
      <c r="C3566" t="s">
        <v>1798</v>
      </c>
      <c r="D3566" s="9">
        <v>540</v>
      </c>
      <c r="E3566" s="9" t="s">
        <v>8805</v>
      </c>
      <c r="F3566" s="9"/>
      <c r="G3566" s="10">
        <v>15</v>
      </c>
      <c r="H3566" s="10" t="s">
        <v>571</v>
      </c>
      <c r="I3566" s="10">
        <v>1946</v>
      </c>
      <c r="J3566" s="11" t="s">
        <v>8294</v>
      </c>
      <c r="K3566" s="12"/>
      <c r="L3566" s="13" t="s">
        <v>8959</v>
      </c>
      <c r="M3566" t="s">
        <v>781</v>
      </c>
      <c r="S3566" s="9"/>
      <c r="T3566">
        <v>8</v>
      </c>
      <c r="U3566" s="208" t="s">
        <v>18179</v>
      </c>
      <c r="V3566" s="14">
        <v>0</v>
      </c>
      <c r="W3566" s="14">
        <v>1</v>
      </c>
      <c r="X3566" s="109" t="s">
        <v>270</v>
      </c>
      <c r="Y3566">
        <v>540</v>
      </c>
      <c r="Z3566" t="s">
        <v>271</v>
      </c>
      <c r="AA3566">
        <f t="shared" si="55"/>
        <v>1</v>
      </c>
    </row>
    <row r="3567" spans="1:27" x14ac:dyDescent="0.2">
      <c r="A3567">
        <v>4463</v>
      </c>
      <c r="B3567" s="1" t="s">
        <v>8840</v>
      </c>
      <c r="C3567" t="s">
        <v>1027</v>
      </c>
      <c r="D3567" s="9" t="s">
        <v>1232</v>
      </c>
      <c r="E3567" s="9" t="s">
        <v>876</v>
      </c>
      <c r="F3567" s="9" t="s">
        <v>1416</v>
      </c>
      <c r="G3567" s="10">
        <v>15</v>
      </c>
      <c r="H3567" s="10" t="s">
        <v>571</v>
      </c>
      <c r="I3567" s="10">
        <v>1946</v>
      </c>
      <c r="J3567" s="11" t="s">
        <v>8294</v>
      </c>
      <c r="K3567" s="12"/>
      <c r="L3567" s="13" t="s">
        <v>8295</v>
      </c>
      <c r="M3567" t="s">
        <v>753</v>
      </c>
      <c r="S3567" s="9"/>
      <c r="T3567">
        <v>8</v>
      </c>
      <c r="U3567" s="208" t="s">
        <v>18179</v>
      </c>
      <c r="V3567" s="14">
        <v>0</v>
      </c>
      <c r="W3567" s="14">
        <v>1</v>
      </c>
      <c r="X3567" s="109" t="e">
        <v>#N/A</v>
      </c>
      <c r="Y3567" t="s">
        <v>1232</v>
      </c>
      <c r="Z3567" t="s">
        <v>1419</v>
      </c>
      <c r="AA3567">
        <f t="shared" si="55"/>
        <v>1</v>
      </c>
    </row>
    <row r="3568" spans="1:27" x14ac:dyDescent="0.2">
      <c r="A3568">
        <v>6593</v>
      </c>
      <c r="B3568" s="1" t="s">
        <v>8960</v>
      </c>
      <c r="C3568" t="s">
        <v>503</v>
      </c>
      <c r="D3568" s="9"/>
      <c r="E3568" s="9" t="s">
        <v>8805</v>
      </c>
      <c r="F3568" s="9"/>
      <c r="G3568" s="10">
        <v>16</v>
      </c>
      <c r="H3568" s="10" t="s">
        <v>571</v>
      </c>
      <c r="I3568" s="10">
        <v>1946</v>
      </c>
      <c r="J3568" s="11" t="s">
        <v>8961</v>
      </c>
      <c r="K3568" s="12"/>
      <c r="L3568" s="13" t="s">
        <v>8962</v>
      </c>
      <c r="M3568" t="s">
        <v>781</v>
      </c>
      <c r="S3568" s="9"/>
      <c r="T3568">
        <v>8</v>
      </c>
      <c r="U3568" s="208" t="s">
        <v>18179</v>
      </c>
      <c r="V3568" s="14">
        <v>0</v>
      </c>
      <c r="W3568" s="14">
        <v>0</v>
      </c>
      <c r="X3568" s="109" t="e">
        <v>#N/A</v>
      </c>
      <c r="Y3568" t="s">
        <v>334</v>
      </c>
      <c r="Z3568" t="s">
        <v>505</v>
      </c>
      <c r="AA3568">
        <f t="shared" si="55"/>
        <v>1</v>
      </c>
    </row>
    <row r="3569" spans="1:27" x14ac:dyDescent="0.2">
      <c r="A3569">
        <v>6596</v>
      </c>
      <c r="B3569" s="1" t="s">
        <v>8963</v>
      </c>
      <c r="C3569" t="s">
        <v>503</v>
      </c>
      <c r="D3569" s="9"/>
      <c r="E3569" s="9" t="s">
        <v>8805</v>
      </c>
      <c r="F3569" s="9"/>
      <c r="G3569" s="10">
        <v>16</v>
      </c>
      <c r="H3569" s="10" t="s">
        <v>571</v>
      </c>
      <c r="I3569" s="10">
        <v>1946</v>
      </c>
      <c r="J3569" s="11" t="s">
        <v>8961</v>
      </c>
      <c r="K3569" s="12"/>
      <c r="L3569" s="13" t="s">
        <v>8962</v>
      </c>
      <c r="M3569" t="s">
        <v>781</v>
      </c>
      <c r="S3569" s="9"/>
      <c r="T3569">
        <v>8</v>
      </c>
      <c r="U3569" s="208" t="s">
        <v>18179</v>
      </c>
      <c r="V3569" s="14">
        <v>0</v>
      </c>
      <c r="W3569" s="14">
        <v>0</v>
      </c>
      <c r="X3569" s="109" t="e">
        <v>#N/A</v>
      </c>
      <c r="Y3569" t="s">
        <v>334</v>
      </c>
      <c r="Z3569" t="s">
        <v>505</v>
      </c>
      <c r="AA3569">
        <f t="shared" si="55"/>
        <v>1</v>
      </c>
    </row>
    <row r="3570" spans="1:27" x14ac:dyDescent="0.2">
      <c r="A3570">
        <v>7299</v>
      </c>
      <c r="B3570" s="1" t="s">
        <v>8964</v>
      </c>
      <c r="C3570" t="s">
        <v>2534</v>
      </c>
      <c r="D3570" s="9" t="s">
        <v>8965</v>
      </c>
      <c r="E3570" s="9"/>
      <c r="F3570" s="9"/>
      <c r="G3570" s="10">
        <v>18</v>
      </c>
      <c r="H3570" s="10" t="s">
        <v>571</v>
      </c>
      <c r="I3570" s="10">
        <v>1946</v>
      </c>
      <c r="J3570" s="11" t="s">
        <v>8966</v>
      </c>
      <c r="K3570" s="12"/>
      <c r="L3570" s="13" t="s">
        <v>8967</v>
      </c>
      <c r="M3570" t="s">
        <v>781</v>
      </c>
      <c r="S3570" s="9"/>
      <c r="T3570">
        <v>8</v>
      </c>
      <c r="U3570" s="208" t="s">
        <v>18179</v>
      </c>
      <c r="V3570" s="14">
        <v>0</v>
      </c>
      <c r="W3570" s="14">
        <v>1</v>
      </c>
      <c r="X3570" s="109" t="s">
        <v>294</v>
      </c>
      <c r="Y3570" t="s">
        <v>8965</v>
      </c>
      <c r="Z3570" t="s">
        <v>271</v>
      </c>
      <c r="AA3570">
        <f t="shared" si="55"/>
        <v>1</v>
      </c>
    </row>
    <row r="3571" spans="1:27" x14ac:dyDescent="0.2">
      <c r="A3571">
        <v>5554</v>
      </c>
      <c r="B3571" s="1" t="s">
        <v>8978</v>
      </c>
      <c r="C3571" t="s">
        <v>1027</v>
      </c>
      <c r="D3571" s="9">
        <v>21</v>
      </c>
      <c r="E3571" s="9" t="s">
        <v>259</v>
      </c>
      <c r="F3571" s="9" t="s">
        <v>1416</v>
      </c>
      <c r="G3571" s="10">
        <v>20</v>
      </c>
      <c r="H3571" s="10" t="s">
        <v>571</v>
      </c>
      <c r="I3571" s="10">
        <v>1946</v>
      </c>
      <c r="J3571" s="11" t="s">
        <v>8969</v>
      </c>
      <c r="K3571" s="12" t="s">
        <v>237</v>
      </c>
      <c r="L3571" s="13" t="s">
        <v>8979</v>
      </c>
      <c r="M3571" t="s">
        <v>290</v>
      </c>
      <c r="N3571" t="s">
        <v>291</v>
      </c>
      <c r="O3571" t="s">
        <v>380</v>
      </c>
      <c r="S3571" s="9"/>
      <c r="T3571">
        <v>8</v>
      </c>
      <c r="U3571" s="208" t="s">
        <v>18179</v>
      </c>
      <c r="V3571" s="14">
        <v>0</v>
      </c>
      <c r="W3571" s="14">
        <v>1</v>
      </c>
      <c r="X3571" s="109" t="s">
        <v>270</v>
      </c>
      <c r="Y3571">
        <v>21</v>
      </c>
      <c r="Z3571" t="s">
        <v>1419</v>
      </c>
      <c r="AA3571">
        <f t="shared" si="55"/>
        <v>1</v>
      </c>
    </row>
    <row r="3572" spans="1:27" x14ac:dyDescent="0.2">
      <c r="A3572">
        <v>6767</v>
      </c>
      <c r="B3572" s="1" t="s">
        <v>8977</v>
      </c>
      <c r="C3572" t="s">
        <v>284</v>
      </c>
      <c r="D3572" s="9">
        <v>256</v>
      </c>
      <c r="E3572" s="9"/>
      <c r="F3572" s="9"/>
      <c r="G3572" s="10">
        <v>20</v>
      </c>
      <c r="H3572" s="10" t="s">
        <v>571</v>
      </c>
      <c r="I3572" s="10">
        <v>1946</v>
      </c>
      <c r="J3572" s="11" t="s">
        <v>8969</v>
      </c>
      <c r="K3572" s="12"/>
      <c r="L3572" s="13" t="s">
        <v>8970</v>
      </c>
      <c r="M3572" t="s">
        <v>753</v>
      </c>
      <c r="S3572" s="9"/>
      <c r="T3572">
        <v>8</v>
      </c>
      <c r="U3572" s="208" t="s">
        <v>18179</v>
      </c>
      <c r="V3572" s="14">
        <v>0</v>
      </c>
      <c r="W3572" s="14">
        <v>1</v>
      </c>
      <c r="X3572" s="109" t="s">
        <v>270</v>
      </c>
      <c r="Y3572">
        <v>256</v>
      </c>
      <c r="Z3572" t="s">
        <v>505</v>
      </c>
      <c r="AA3572">
        <f t="shared" si="55"/>
        <v>1</v>
      </c>
    </row>
    <row r="3573" spans="1:27" x14ac:dyDescent="0.2">
      <c r="A3573">
        <v>7228</v>
      </c>
      <c r="B3573" s="1" t="s">
        <v>8971</v>
      </c>
      <c r="C3573" t="s">
        <v>1798</v>
      </c>
      <c r="D3573" s="9" t="s">
        <v>8972</v>
      </c>
      <c r="E3573" s="9" t="s">
        <v>8805</v>
      </c>
      <c r="F3573" s="9"/>
      <c r="G3573" s="10">
        <v>20</v>
      </c>
      <c r="H3573" s="10" t="s">
        <v>571</v>
      </c>
      <c r="I3573" s="10">
        <v>1946</v>
      </c>
      <c r="J3573" s="11" t="s">
        <v>8969</v>
      </c>
      <c r="K3573" s="12"/>
      <c r="L3573" s="13" t="s">
        <v>8973</v>
      </c>
      <c r="M3573" t="s">
        <v>781</v>
      </c>
      <c r="S3573" s="9"/>
      <c r="T3573">
        <v>8</v>
      </c>
      <c r="U3573" s="208" t="s">
        <v>18179</v>
      </c>
      <c r="V3573" s="14">
        <v>0</v>
      </c>
      <c r="W3573" s="14">
        <v>1</v>
      </c>
      <c r="X3573" s="109" t="s">
        <v>270</v>
      </c>
      <c r="Y3573">
        <v>140</v>
      </c>
      <c r="Z3573" t="s">
        <v>271</v>
      </c>
      <c r="AA3573">
        <f t="shared" si="55"/>
        <v>2</v>
      </c>
    </row>
    <row r="3574" spans="1:27" x14ac:dyDescent="0.2">
      <c r="A3574">
        <v>551</v>
      </c>
      <c r="B3574" s="1" t="s">
        <v>8968</v>
      </c>
      <c r="C3574" t="s">
        <v>1798</v>
      </c>
      <c r="D3574" s="9" t="s">
        <v>8014</v>
      </c>
      <c r="E3574" s="9"/>
      <c r="F3574" s="9"/>
      <c r="G3574" s="10">
        <v>20</v>
      </c>
      <c r="H3574" s="10" t="s">
        <v>571</v>
      </c>
      <c r="I3574" s="10">
        <v>1946</v>
      </c>
      <c r="J3574" s="11" t="s">
        <v>8969</v>
      </c>
      <c r="K3574" s="12"/>
      <c r="L3574" s="13" t="s">
        <v>8970</v>
      </c>
      <c r="M3574" t="s">
        <v>753</v>
      </c>
      <c r="S3574" s="9"/>
      <c r="T3574">
        <v>8</v>
      </c>
      <c r="U3574" s="208" t="s">
        <v>18179</v>
      </c>
      <c r="V3574" s="14">
        <v>0</v>
      </c>
      <c r="W3574" s="14">
        <v>1</v>
      </c>
      <c r="X3574" s="109" t="s">
        <v>270</v>
      </c>
      <c r="Y3574">
        <v>680</v>
      </c>
      <c r="Z3574" t="s">
        <v>271</v>
      </c>
      <c r="AA3574">
        <f t="shared" si="55"/>
        <v>2</v>
      </c>
    </row>
    <row r="3575" spans="1:27" x14ac:dyDescent="0.2">
      <c r="A3575">
        <v>4956</v>
      </c>
      <c r="B3575" s="1" t="s">
        <v>8976</v>
      </c>
      <c r="C3575" t="s">
        <v>1798</v>
      </c>
      <c r="D3575" s="9">
        <v>680</v>
      </c>
      <c r="E3575" s="9"/>
      <c r="F3575" s="9"/>
      <c r="G3575" s="10">
        <v>20</v>
      </c>
      <c r="H3575" s="10" t="s">
        <v>571</v>
      </c>
      <c r="I3575" s="10">
        <v>1946</v>
      </c>
      <c r="J3575" s="11" t="s">
        <v>8969</v>
      </c>
      <c r="K3575" s="12"/>
      <c r="L3575" s="13" t="s">
        <v>8970</v>
      </c>
      <c r="M3575" t="s">
        <v>753</v>
      </c>
      <c r="S3575" s="9"/>
      <c r="T3575">
        <v>8</v>
      </c>
      <c r="U3575" s="208" t="s">
        <v>18179</v>
      </c>
      <c r="V3575" s="14">
        <v>0</v>
      </c>
      <c r="W3575" s="14">
        <v>1</v>
      </c>
      <c r="X3575" s="109" t="s">
        <v>270</v>
      </c>
      <c r="Y3575">
        <v>680</v>
      </c>
      <c r="Z3575" t="s">
        <v>271</v>
      </c>
      <c r="AA3575">
        <f t="shared" si="55"/>
        <v>1</v>
      </c>
    </row>
    <row r="3576" spans="1:27" x14ac:dyDescent="0.2">
      <c r="A3576">
        <v>5364</v>
      </c>
      <c r="B3576" s="1" t="s">
        <v>8975</v>
      </c>
      <c r="C3576" t="s">
        <v>2534</v>
      </c>
      <c r="D3576" s="9" t="s">
        <v>1126</v>
      </c>
      <c r="E3576" s="9" t="s">
        <v>275</v>
      </c>
      <c r="F3576" s="9" t="s">
        <v>312</v>
      </c>
      <c r="G3576" s="10">
        <v>20</v>
      </c>
      <c r="H3576" s="10" t="s">
        <v>571</v>
      </c>
      <c r="I3576" s="10">
        <v>1946</v>
      </c>
      <c r="J3576" s="11" t="s">
        <v>8969</v>
      </c>
      <c r="K3576" s="12"/>
      <c r="L3576" s="13" t="s">
        <v>8970</v>
      </c>
      <c r="M3576" t="s">
        <v>753</v>
      </c>
      <c r="S3576" s="9"/>
      <c r="T3576">
        <v>8</v>
      </c>
      <c r="U3576" s="208" t="s">
        <v>18179</v>
      </c>
      <c r="V3576" s="14">
        <v>0</v>
      </c>
      <c r="W3576" s="14">
        <v>1</v>
      </c>
      <c r="X3576" s="109" t="e">
        <v>#N/A</v>
      </c>
      <c r="Y3576" t="s">
        <v>1126</v>
      </c>
      <c r="Z3576" t="s">
        <v>271</v>
      </c>
      <c r="AA3576">
        <f t="shared" si="55"/>
        <v>1</v>
      </c>
    </row>
    <row r="3577" spans="1:27" x14ac:dyDescent="0.2">
      <c r="A3577">
        <v>6151</v>
      </c>
      <c r="B3577" s="1" t="s">
        <v>8980</v>
      </c>
      <c r="C3577" t="s">
        <v>1027</v>
      </c>
      <c r="D3577" s="9" t="s">
        <v>4262</v>
      </c>
      <c r="E3577" s="9" t="s">
        <v>8805</v>
      </c>
      <c r="F3577" s="9"/>
      <c r="G3577" s="10">
        <v>21</v>
      </c>
      <c r="H3577" s="10" t="s">
        <v>571</v>
      </c>
      <c r="I3577" s="10">
        <v>1946</v>
      </c>
      <c r="J3577" s="11" t="s">
        <v>8981</v>
      </c>
      <c r="K3577" s="12"/>
      <c r="L3577" s="13" t="s">
        <v>8905</v>
      </c>
      <c r="M3577" t="s">
        <v>781</v>
      </c>
      <c r="S3577" s="9"/>
      <c r="T3577">
        <v>8</v>
      </c>
      <c r="U3577" s="208" t="s">
        <v>18179</v>
      </c>
      <c r="V3577" s="14">
        <v>0</v>
      </c>
      <c r="W3577" s="14">
        <v>0</v>
      </c>
      <c r="X3577" s="109" t="s">
        <v>294</v>
      </c>
      <c r="Y3577" t="s">
        <v>4262</v>
      </c>
      <c r="Z3577" t="s">
        <v>1419</v>
      </c>
      <c r="AA3577">
        <f t="shared" si="55"/>
        <v>1</v>
      </c>
    </row>
    <row r="3578" spans="1:27" x14ac:dyDescent="0.2">
      <c r="A3578">
        <v>3187</v>
      </c>
      <c r="B3578" s="1" t="s">
        <v>8906</v>
      </c>
      <c r="C3578" t="s">
        <v>2221</v>
      </c>
      <c r="D3578" s="9">
        <v>239</v>
      </c>
      <c r="E3578" s="9"/>
      <c r="F3578" s="9"/>
      <c r="G3578" s="10">
        <v>22</v>
      </c>
      <c r="H3578" s="10" t="s">
        <v>571</v>
      </c>
      <c r="I3578" s="10">
        <v>1946</v>
      </c>
      <c r="J3578" s="11" t="s">
        <v>8907</v>
      </c>
      <c r="K3578" s="12"/>
      <c r="L3578" s="13" t="s">
        <v>8908</v>
      </c>
      <c r="M3578" t="s">
        <v>753</v>
      </c>
      <c r="S3578" s="9"/>
      <c r="T3578">
        <v>8</v>
      </c>
      <c r="U3578" s="208" t="s">
        <v>18179</v>
      </c>
      <c r="V3578" s="14">
        <v>0</v>
      </c>
      <c r="W3578" s="14">
        <v>1</v>
      </c>
      <c r="X3578" s="109" t="s">
        <v>270</v>
      </c>
      <c r="Y3578">
        <v>239</v>
      </c>
      <c r="Z3578" t="s">
        <v>505</v>
      </c>
      <c r="AA3578">
        <f t="shared" si="55"/>
        <v>1</v>
      </c>
    </row>
    <row r="3579" spans="1:27" x14ac:dyDescent="0.2">
      <c r="A3579">
        <v>6349</v>
      </c>
      <c r="B3579" s="1" t="s">
        <v>8909</v>
      </c>
      <c r="C3579" t="s">
        <v>6878</v>
      </c>
      <c r="D3579" s="9">
        <v>84</v>
      </c>
      <c r="E3579" s="9" t="s">
        <v>876</v>
      </c>
      <c r="F3579" s="9" t="s">
        <v>260</v>
      </c>
      <c r="G3579" s="10">
        <v>23</v>
      </c>
      <c r="H3579" s="10" t="s">
        <v>571</v>
      </c>
      <c r="I3579" s="10">
        <v>1946</v>
      </c>
      <c r="J3579" s="11" t="s">
        <v>8910</v>
      </c>
      <c r="K3579" s="12" t="s">
        <v>237</v>
      </c>
      <c r="L3579" s="13" t="s">
        <v>8911</v>
      </c>
      <c r="M3579" t="s">
        <v>290</v>
      </c>
      <c r="N3579" t="s">
        <v>291</v>
      </c>
      <c r="O3579" t="s">
        <v>748</v>
      </c>
      <c r="S3579" s="9"/>
      <c r="T3579">
        <v>8</v>
      </c>
      <c r="U3579" s="208" t="s">
        <v>18179</v>
      </c>
      <c r="V3579" s="14">
        <v>0</v>
      </c>
      <c r="W3579" s="14">
        <v>0</v>
      </c>
      <c r="X3579" s="109" t="s">
        <v>270</v>
      </c>
      <c r="Y3579">
        <v>84</v>
      </c>
      <c r="Z3579" t="s">
        <v>271</v>
      </c>
      <c r="AA3579">
        <f t="shared" si="55"/>
        <v>1</v>
      </c>
    </row>
    <row r="3580" spans="1:27" x14ac:dyDescent="0.2">
      <c r="A3580">
        <v>7551</v>
      </c>
      <c r="B3580" s="1" t="s">
        <v>8924</v>
      </c>
      <c r="C3580" t="s">
        <v>1523</v>
      </c>
      <c r="D3580" s="9" t="s">
        <v>6908</v>
      </c>
      <c r="E3580" s="9"/>
      <c r="F3580" s="9"/>
      <c r="G3580" s="10">
        <v>26</v>
      </c>
      <c r="H3580" s="10" t="s">
        <v>571</v>
      </c>
      <c r="I3580" s="10">
        <v>1946</v>
      </c>
      <c r="J3580" s="11" t="s">
        <v>8914</v>
      </c>
      <c r="K3580" s="12"/>
      <c r="L3580" s="13" t="s">
        <v>8915</v>
      </c>
      <c r="M3580" t="s">
        <v>753</v>
      </c>
      <c r="S3580" s="9"/>
      <c r="T3580">
        <v>8</v>
      </c>
      <c r="U3580" s="208" t="s">
        <v>18179</v>
      </c>
      <c r="V3580" s="14">
        <v>0</v>
      </c>
      <c r="W3580" s="14">
        <v>1</v>
      </c>
      <c r="X3580" s="109" t="s">
        <v>270</v>
      </c>
      <c r="Y3580">
        <v>264</v>
      </c>
      <c r="Z3580" t="s">
        <v>505</v>
      </c>
      <c r="AA3580">
        <f t="shared" si="55"/>
        <v>2</v>
      </c>
    </row>
    <row r="3581" spans="1:27" x14ac:dyDescent="0.2">
      <c r="A3581">
        <v>719</v>
      </c>
      <c r="B3581" s="1" t="s">
        <v>8916</v>
      </c>
      <c r="C3581" t="s">
        <v>1523</v>
      </c>
      <c r="D3581" s="9" t="s">
        <v>8917</v>
      </c>
      <c r="E3581" s="9" t="s">
        <v>275</v>
      </c>
      <c r="F3581" s="9" t="s">
        <v>312</v>
      </c>
      <c r="G3581" s="10">
        <v>26</v>
      </c>
      <c r="H3581" s="10" t="s">
        <v>571</v>
      </c>
      <c r="I3581" s="10">
        <v>1946</v>
      </c>
      <c r="J3581" s="11" t="s">
        <v>8914</v>
      </c>
      <c r="K3581" s="12"/>
      <c r="L3581" s="13" t="s">
        <v>8915</v>
      </c>
      <c r="M3581" t="s">
        <v>753</v>
      </c>
      <c r="S3581" s="9"/>
      <c r="T3581">
        <v>8</v>
      </c>
      <c r="U3581" s="208" t="s">
        <v>18179</v>
      </c>
      <c r="V3581" s="14">
        <v>0</v>
      </c>
      <c r="W3581" s="14">
        <v>1</v>
      </c>
      <c r="X3581" s="109" t="s">
        <v>270</v>
      </c>
      <c r="Y3581">
        <v>219</v>
      </c>
      <c r="Z3581" t="s">
        <v>505</v>
      </c>
      <c r="AA3581">
        <f t="shared" si="55"/>
        <v>5</v>
      </c>
    </row>
    <row r="3582" spans="1:27" x14ac:dyDescent="0.2">
      <c r="A3582">
        <v>1366</v>
      </c>
      <c r="B3582" s="1" t="s">
        <v>8920</v>
      </c>
      <c r="C3582" t="s">
        <v>1523</v>
      </c>
      <c r="D3582" s="9" t="s">
        <v>8786</v>
      </c>
      <c r="E3582" s="9" t="s">
        <v>259</v>
      </c>
      <c r="F3582" s="9" t="s">
        <v>312</v>
      </c>
      <c r="G3582" s="10">
        <v>26</v>
      </c>
      <c r="H3582" s="10" t="s">
        <v>571</v>
      </c>
      <c r="I3582" s="10">
        <v>1946</v>
      </c>
      <c r="J3582" s="11" t="s">
        <v>8914</v>
      </c>
      <c r="K3582" s="12"/>
      <c r="L3582" s="13" t="s">
        <v>8915</v>
      </c>
      <c r="M3582" t="s">
        <v>753</v>
      </c>
      <c r="S3582" s="9"/>
      <c r="T3582">
        <v>8</v>
      </c>
      <c r="U3582" s="208" t="s">
        <v>18179</v>
      </c>
      <c r="V3582" s="14">
        <v>0</v>
      </c>
      <c r="W3582" s="14">
        <v>1</v>
      </c>
      <c r="X3582" s="109" t="s">
        <v>270</v>
      </c>
      <c r="Y3582">
        <v>151</v>
      </c>
      <c r="Z3582" t="s">
        <v>505</v>
      </c>
      <c r="AA3582">
        <f t="shared" si="55"/>
        <v>3</v>
      </c>
    </row>
    <row r="3583" spans="1:27" x14ac:dyDescent="0.2">
      <c r="A3583">
        <v>7161</v>
      </c>
      <c r="B3583" s="1" t="s">
        <v>8923</v>
      </c>
      <c r="C3583" t="s">
        <v>1523</v>
      </c>
      <c r="D3583" s="9" t="s">
        <v>3308</v>
      </c>
      <c r="E3583" s="9"/>
      <c r="F3583" s="9"/>
      <c r="G3583" s="10">
        <v>26</v>
      </c>
      <c r="H3583" s="10" t="s">
        <v>571</v>
      </c>
      <c r="I3583" s="10">
        <v>1946</v>
      </c>
      <c r="J3583" s="11" t="s">
        <v>8914</v>
      </c>
      <c r="K3583" s="12"/>
      <c r="L3583" s="13" t="s">
        <v>8915</v>
      </c>
      <c r="M3583" t="s">
        <v>753</v>
      </c>
      <c r="S3583" s="9"/>
      <c r="T3583">
        <v>8</v>
      </c>
      <c r="U3583" s="208" t="s">
        <v>18179</v>
      </c>
      <c r="V3583" s="14">
        <v>0</v>
      </c>
      <c r="W3583" s="14">
        <v>1</v>
      </c>
      <c r="X3583" s="109" t="s">
        <v>270</v>
      </c>
      <c r="Y3583">
        <v>264</v>
      </c>
      <c r="Z3583" t="s">
        <v>505</v>
      </c>
      <c r="AA3583">
        <f t="shared" si="55"/>
        <v>2</v>
      </c>
    </row>
    <row r="3584" spans="1:27" x14ac:dyDescent="0.2">
      <c r="A3584">
        <v>128</v>
      </c>
      <c r="B3584" s="1" t="s">
        <v>8912</v>
      </c>
      <c r="C3584" t="s">
        <v>1523</v>
      </c>
      <c r="D3584" s="9" t="s">
        <v>8913</v>
      </c>
      <c r="E3584" s="9"/>
      <c r="F3584" s="9"/>
      <c r="G3584" s="10">
        <v>26</v>
      </c>
      <c r="H3584" s="10" t="s">
        <v>571</v>
      </c>
      <c r="I3584" s="10">
        <v>1946</v>
      </c>
      <c r="J3584" s="11" t="s">
        <v>8914</v>
      </c>
      <c r="K3584" s="12"/>
      <c r="L3584" s="13" t="s">
        <v>8915</v>
      </c>
      <c r="M3584" t="s">
        <v>753</v>
      </c>
      <c r="S3584" s="9"/>
      <c r="T3584">
        <v>8</v>
      </c>
      <c r="U3584" s="208" t="s">
        <v>18179</v>
      </c>
      <c r="V3584" s="14">
        <v>0</v>
      </c>
      <c r="W3584" s="14">
        <v>1</v>
      </c>
      <c r="X3584" s="109" t="s">
        <v>294</v>
      </c>
      <c r="Y3584" t="s">
        <v>6957</v>
      </c>
      <c r="Z3584" t="s">
        <v>505</v>
      </c>
      <c r="AA3584">
        <f t="shared" si="55"/>
        <v>6</v>
      </c>
    </row>
    <row r="3585" spans="1:27" x14ac:dyDescent="0.2">
      <c r="A3585">
        <v>1779</v>
      </c>
      <c r="B3585" s="1" t="s">
        <v>8918</v>
      </c>
      <c r="C3585" t="s">
        <v>1523</v>
      </c>
      <c r="D3585" s="9" t="s">
        <v>8919</v>
      </c>
      <c r="E3585" s="9"/>
      <c r="F3585" s="9"/>
      <c r="G3585" s="10">
        <v>26</v>
      </c>
      <c r="H3585" s="10" t="s">
        <v>571</v>
      </c>
      <c r="I3585" s="10">
        <v>1946</v>
      </c>
      <c r="J3585" s="11" t="s">
        <v>8914</v>
      </c>
      <c r="K3585" s="12"/>
      <c r="L3585" s="13" t="s">
        <v>8915</v>
      </c>
      <c r="M3585" t="s">
        <v>753</v>
      </c>
      <c r="S3585" s="9"/>
      <c r="T3585">
        <v>8</v>
      </c>
      <c r="U3585" s="208" t="s">
        <v>18179</v>
      </c>
      <c r="V3585" s="14">
        <v>0</v>
      </c>
      <c r="W3585" s="14">
        <v>1</v>
      </c>
      <c r="X3585" s="109" t="s">
        <v>294</v>
      </c>
      <c r="Y3585" t="s">
        <v>6957</v>
      </c>
      <c r="Z3585" t="s">
        <v>505</v>
      </c>
      <c r="AA3585">
        <f t="shared" si="55"/>
        <v>4</v>
      </c>
    </row>
    <row r="3586" spans="1:27" x14ac:dyDescent="0.2">
      <c r="A3586">
        <v>7147</v>
      </c>
      <c r="B3586" s="1" t="s">
        <v>8921</v>
      </c>
      <c r="C3586" t="s">
        <v>1523</v>
      </c>
      <c r="D3586" s="9" t="s">
        <v>8922</v>
      </c>
      <c r="E3586" s="9" t="s">
        <v>259</v>
      </c>
      <c r="F3586" s="9" t="s">
        <v>312</v>
      </c>
      <c r="G3586" s="10">
        <v>26</v>
      </c>
      <c r="H3586" s="10" t="s">
        <v>571</v>
      </c>
      <c r="I3586" s="10">
        <v>1946</v>
      </c>
      <c r="J3586" s="11" t="s">
        <v>8914</v>
      </c>
      <c r="K3586" s="12"/>
      <c r="L3586" s="13" t="s">
        <v>8915</v>
      </c>
      <c r="M3586" t="s">
        <v>753</v>
      </c>
      <c r="S3586" s="9"/>
      <c r="T3586">
        <v>8</v>
      </c>
      <c r="U3586" s="208" t="s">
        <v>18179</v>
      </c>
      <c r="V3586" s="14">
        <v>0</v>
      </c>
      <c r="W3586" s="14">
        <v>1</v>
      </c>
      <c r="X3586" s="109" t="s">
        <v>270</v>
      </c>
      <c r="Y3586">
        <v>409</v>
      </c>
      <c r="Z3586" t="s">
        <v>505</v>
      </c>
      <c r="AA3586">
        <f t="shared" ref="AA3586:AA3649" si="56">LEN(D3586)-LEN(SUBSTITUTE(D3586,"/",""))+1</f>
        <v>2</v>
      </c>
    </row>
    <row r="3587" spans="1:27" x14ac:dyDescent="0.2">
      <c r="A3587">
        <v>2636</v>
      </c>
      <c r="B3587" s="1" t="s">
        <v>8926</v>
      </c>
      <c r="C3587" t="s">
        <v>1523</v>
      </c>
      <c r="D3587" s="9">
        <v>264</v>
      </c>
      <c r="E3587" s="9"/>
      <c r="F3587" s="9"/>
      <c r="G3587" s="10">
        <v>26</v>
      </c>
      <c r="H3587" s="10" t="s">
        <v>571</v>
      </c>
      <c r="I3587" s="10">
        <v>1946</v>
      </c>
      <c r="J3587" s="11" t="s">
        <v>8914</v>
      </c>
      <c r="K3587" s="12"/>
      <c r="L3587" s="13" t="s">
        <v>8915</v>
      </c>
      <c r="M3587" t="s">
        <v>753</v>
      </c>
      <c r="S3587" s="9"/>
      <c r="T3587">
        <v>8</v>
      </c>
      <c r="U3587" s="208" t="s">
        <v>18179</v>
      </c>
      <c r="V3587" s="14">
        <v>0</v>
      </c>
      <c r="W3587" s="14">
        <v>1</v>
      </c>
      <c r="X3587" s="109" t="s">
        <v>270</v>
      </c>
      <c r="Y3587">
        <v>264</v>
      </c>
      <c r="Z3587" t="s">
        <v>505</v>
      </c>
      <c r="AA3587">
        <f t="shared" si="56"/>
        <v>1</v>
      </c>
    </row>
    <row r="3588" spans="1:27" x14ac:dyDescent="0.2">
      <c r="A3588">
        <v>6601</v>
      </c>
      <c r="B3588" s="1" t="s">
        <v>8927</v>
      </c>
      <c r="C3588" t="s">
        <v>2221</v>
      </c>
      <c r="D3588" s="9"/>
      <c r="E3588" s="9"/>
      <c r="F3588" s="9"/>
      <c r="G3588" s="10">
        <v>26</v>
      </c>
      <c r="H3588" s="10" t="s">
        <v>571</v>
      </c>
      <c r="I3588" s="10">
        <v>1946</v>
      </c>
      <c r="J3588" s="11" t="s">
        <v>8914</v>
      </c>
      <c r="K3588" s="12"/>
      <c r="L3588" s="13" t="s">
        <v>8915</v>
      </c>
      <c r="M3588" t="s">
        <v>753</v>
      </c>
      <c r="S3588" s="9"/>
      <c r="T3588">
        <v>8</v>
      </c>
      <c r="U3588" s="208" t="s">
        <v>18179</v>
      </c>
      <c r="V3588" s="14">
        <v>0</v>
      </c>
      <c r="W3588" s="14">
        <v>1</v>
      </c>
      <c r="X3588" s="109" t="e">
        <v>#N/A</v>
      </c>
      <c r="Y3588" t="s">
        <v>334</v>
      </c>
      <c r="Z3588" t="s">
        <v>505</v>
      </c>
      <c r="AA3588">
        <f t="shared" si="56"/>
        <v>1</v>
      </c>
    </row>
    <row r="3589" spans="1:27" x14ac:dyDescent="0.2">
      <c r="A3589">
        <v>6603</v>
      </c>
      <c r="B3589" s="1" t="s">
        <v>8928</v>
      </c>
      <c r="C3589" t="s">
        <v>2221</v>
      </c>
      <c r="D3589" s="9"/>
      <c r="E3589" s="9"/>
      <c r="F3589" s="9"/>
      <c r="G3589" s="10">
        <v>26</v>
      </c>
      <c r="H3589" s="10" t="s">
        <v>571</v>
      </c>
      <c r="I3589" s="10">
        <v>1946</v>
      </c>
      <c r="J3589" s="11" t="s">
        <v>8914</v>
      </c>
      <c r="K3589" s="12"/>
      <c r="L3589" s="13" t="s">
        <v>8915</v>
      </c>
      <c r="M3589" t="s">
        <v>753</v>
      </c>
      <c r="S3589" s="9"/>
      <c r="T3589">
        <v>8</v>
      </c>
      <c r="U3589" s="208" t="s">
        <v>18179</v>
      </c>
      <c r="V3589" s="14">
        <v>0</v>
      </c>
      <c r="W3589" s="14">
        <v>1</v>
      </c>
      <c r="X3589" s="109" t="e">
        <v>#N/A</v>
      </c>
      <c r="Y3589" t="s">
        <v>334</v>
      </c>
      <c r="Z3589" t="s">
        <v>505</v>
      </c>
      <c r="AA3589">
        <f t="shared" si="56"/>
        <v>1</v>
      </c>
    </row>
    <row r="3590" spans="1:27" x14ac:dyDescent="0.2">
      <c r="A3590">
        <v>6604</v>
      </c>
      <c r="B3590" s="1" t="s">
        <v>8929</v>
      </c>
      <c r="C3590" t="s">
        <v>2221</v>
      </c>
      <c r="D3590" s="9"/>
      <c r="E3590" s="9"/>
      <c r="F3590" s="9"/>
      <c r="G3590" s="10">
        <v>26</v>
      </c>
      <c r="H3590" s="10" t="s">
        <v>571</v>
      </c>
      <c r="I3590" s="10">
        <v>1946</v>
      </c>
      <c r="J3590" s="11" t="s">
        <v>8914</v>
      </c>
      <c r="K3590" s="12"/>
      <c r="L3590" s="13" t="s">
        <v>8915</v>
      </c>
      <c r="M3590" t="s">
        <v>753</v>
      </c>
      <c r="S3590" s="9"/>
      <c r="T3590">
        <v>8</v>
      </c>
      <c r="U3590" s="208" t="s">
        <v>18179</v>
      </c>
      <c r="V3590" s="14">
        <v>0</v>
      </c>
      <c r="W3590" s="14">
        <v>1</v>
      </c>
      <c r="X3590" s="109" t="e">
        <v>#N/A</v>
      </c>
      <c r="Y3590" t="s">
        <v>334</v>
      </c>
      <c r="Z3590" t="s">
        <v>505</v>
      </c>
      <c r="AA3590">
        <f t="shared" si="56"/>
        <v>1</v>
      </c>
    </row>
    <row r="3591" spans="1:27" x14ac:dyDescent="0.2">
      <c r="A3591">
        <v>4473</v>
      </c>
      <c r="B3591" s="1" t="s">
        <v>8925</v>
      </c>
      <c r="C3591" t="s">
        <v>6878</v>
      </c>
      <c r="D3591" s="9" t="s">
        <v>1232</v>
      </c>
      <c r="E3591" s="9" t="s">
        <v>876</v>
      </c>
      <c r="F3591" s="9" t="s">
        <v>260</v>
      </c>
      <c r="G3591" s="10">
        <v>26</v>
      </c>
      <c r="H3591" s="10" t="s">
        <v>571</v>
      </c>
      <c r="I3591" s="10">
        <v>1946</v>
      </c>
      <c r="J3591" s="11" t="s">
        <v>8914</v>
      </c>
      <c r="K3591" s="12"/>
      <c r="L3591" s="13" t="s">
        <v>8915</v>
      </c>
      <c r="M3591" t="s">
        <v>753</v>
      </c>
      <c r="S3591" s="9"/>
      <c r="T3591">
        <v>8</v>
      </c>
      <c r="U3591" s="208" t="s">
        <v>18179</v>
      </c>
      <c r="V3591" s="14">
        <v>0</v>
      </c>
      <c r="W3591" s="14">
        <v>0</v>
      </c>
      <c r="X3591" s="109" t="e">
        <v>#N/A</v>
      </c>
      <c r="Y3591" t="s">
        <v>1232</v>
      </c>
      <c r="Z3591" t="s">
        <v>271</v>
      </c>
      <c r="AA3591">
        <f t="shared" si="56"/>
        <v>1</v>
      </c>
    </row>
    <row r="3592" spans="1:27" x14ac:dyDescent="0.2">
      <c r="A3592">
        <v>6486</v>
      </c>
      <c r="B3592" s="1" t="s">
        <v>9005</v>
      </c>
      <c r="C3592" t="s">
        <v>1027</v>
      </c>
      <c r="D3592" s="9">
        <v>141</v>
      </c>
      <c r="E3592" s="9" t="s">
        <v>259</v>
      </c>
      <c r="F3592" s="9" t="s">
        <v>312</v>
      </c>
      <c r="G3592" s="10">
        <v>27</v>
      </c>
      <c r="H3592" s="10" t="s">
        <v>571</v>
      </c>
      <c r="I3592" s="10">
        <v>1946</v>
      </c>
      <c r="J3592" s="11" t="s">
        <v>8931</v>
      </c>
      <c r="K3592" s="12"/>
      <c r="L3592" s="13" t="s">
        <v>8932</v>
      </c>
      <c r="M3592" t="s">
        <v>753</v>
      </c>
      <c r="S3592" s="9"/>
      <c r="T3592">
        <v>8</v>
      </c>
      <c r="U3592" s="208" t="s">
        <v>18179</v>
      </c>
      <c r="V3592" s="14">
        <v>0</v>
      </c>
      <c r="W3592" s="14">
        <v>1</v>
      </c>
      <c r="X3592" s="109" t="s">
        <v>270</v>
      </c>
      <c r="Y3592">
        <v>141</v>
      </c>
      <c r="Z3592" t="s">
        <v>1419</v>
      </c>
      <c r="AA3592">
        <f t="shared" si="56"/>
        <v>1</v>
      </c>
    </row>
    <row r="3593" spans="1:27" x14ac:dyDescent="0.2">
      <c r="A3593">
        <v>5341</v>
      </c>
      <c r="B3593" s="1" t="s">
        <v>8933</v>
      </c>
      <c r="C3593" t="s">
        <v>1027</v>
      </c>
      <c r="D3593" s="9">
        <v>305</v>
      </c>
      <c r="E3593" s="9" t="s">
        <v>259</v>
      </c>
      <c r="F3593" s="9" t="s">
        <v>1416</v>
      </c>
      <c r="G3593" s="10">
        <v>27</v>
      </c>
      <c r="H3593" s="10" t="s">
        <v>571</v>
      </c>
      <c r="I3593" s="10">
        <v>1946</v>
      </c>
      <c r="J3593" s="11" t="s">
        <v>8931</v>
      </c>
      <c r="K3593" s="12"/>
      <c r="L3593" s="13" t="s">
        <v>8932</v>
      </c>
      <c r="M3593" t="s">
        <v>753</v>
      </c>
      <c r="S3593" s="9"/>
      <c r="T3593">
        <v>8</v>
      </c>
      <c r="U3593" s="208" t="s">
        <v>18179</v>
      </c>
      <c r="V3593" s="14">
        <v>0</v>
      </c>
      <c r="W3593" s="14">
        <v>1</v>
      </c>
      <c r="X3593" s="109" t="s">
        <v>270</v>
      </c>
      <c r="Y3593">
        <v>305</v>
      </c>
      <c r="Z3593" t="s">
        <v>271</v>
      </c>
      <c r="AA3593">
        <f t="shared" si="56"/>
        <v>1</v>
      </c>
    </row>
    <row r="3594" spans="1:27" x14ac:dyDescent="0.2">
      <c r="A3594">
        <v>3497</v>
      </c>
      <c r="B3594" s="1" t="s">
        <v>8934</v>
      </c>
      <c r="C3594" t="s">
        <v>2221</v>
      </c>
      <c r="D3594" s="9">
        <v>239</v>
      </c>
      <c r="E3594" s="9"/>
      <c r="F3594" s="9"/>
      <c r="G3594" s="10">
        <v>27</v>
      </c>
      <c r="H3594" s="10" t="s">
        <v>571</v>
      </c>
      <c r="I3594" s="10">
        <v>1946</v>
      </c>
      <c r="J3594" s="11" t="s">
        <v>8931</v>
      </c>
      <c r="K3594" s="12"/>
      <c r="L3594" s="13" t="s">
        <v>8932</v>
      </c>
      <c r="M3594" t="s">
        <v>753</v>
      </c>
      <c r="S3594" s="9"/>
      <c r="T3594">
        <v>8</v>
      </c>
      <c r="U3594" s="208" t="s">
        <v>18179</v>
      </c>
      <c r="V3594" s="14">
        <v>0</v>
      </c>
      <c r="W3594" s="14">
        <v>1</v>
      </c>
      <c r="X3594" s="109" t="s">
        <v>270</v>
      </c>
      <c r="Y3594">
        <v>239</v>
      </c>
      <c r="Z3594" t="s">
        <v>505</v>
      </c>
      <c r="AA3594">
        <f t="shared" si="56"/>
        <v>1</v>
      </c>
    </row>
    <row r="3595" spans="1:27" x14ac:dyDescent="0.2">
      <c r="A3595">
        <v>4025</v>
      </c>
      <c r="B3595" s="1" t="s">
        <v>9321</v>
      </c>
      <c r="C3595" t="s">
        <v>2221</v>
      </c>
      <c r="D3595" s="9">
        <v>239</v>
      </c>
      <c r="E3595" s="9"/>
      <c r="F3595" s="9"/>
      <c r="G3595" s="10">
        <v>27</v>
      </c>
      <c r="H3595" s="10" t="s">
        <v>571</v>
      </c>
      <c r="I3595" s="10">
        <v>1946</v>
      </c>
      <c r="J3595" s="11" t="s">
        <v>8931</v>
      </c>
      <c r="K3595" s="12"/>
      <c r="L3595" s="13" t="s">
        <v>8932</v>
      </c>
      <c r="M3595" t="s">
        <v>753</v>
      </c>
      <c r="S3595" s="9"/>
      <c r="T3595">
        <v>8</v>
      </c>
      <c r="U3595" s="208" t="s">
        <v>18179</v>
      </c>
      <c r="V3595" s="14">
        <v>0</v>
      </c>
      <c r="W3595" s="14">
        <v>1</v>
      </c>
      <c r="X3595" s="109" t="s">
        <v>270</v>
      </c>
      <c r="Y3595">
        <v>239</v>
      </c>
      <c r="Z3595" t="s">
        <v>505</v>
      </c>
      <c r="AA3595">
        <f t="shared" si="56"/>
        <v>1</v>
      </c>
    </row>
    <row r="3596" spans="1:27" x14ac:dyDescent="0.2">
      <c r="A3596">
        <v>6523</v>
      </c>
      <c r="B3596" s="1" t="s">
        <v>8930</v>
      </c>
      <c r="C3596" t="s">
        <v>2221</v>
      </c>
      <c r="D3596" s="9" t="s">
        <v>6064</v>
      </c>
      <c r="E3596" s="9"/>
      <c r="F3596" s="9"/>
      <c r="G3596" s="10">
        <v>27</v>
      </c>
      <c r="H3596" s="10" t="s">
        <v>571</v>
      </c>
      <c r="I3596" s="10">
        <v>1946</v>
      </c>
      <c r="J3596" s="11" t="s">
        <v>8931</v>
      </c>
      <c r="K3596" s="12"/>
      <c r="L3596" s="13" t="s">
        <v>8932</v>
      </c>
      <c r="M3596" t="s">
        <v>753</v>
      </c>
      <c r="S3596" s="9"/>
      <c r="T3596">
        <v>8</v>
      </c>
      <c r="U3596" s="208" t="s">
        <v>18179</v>
      </c>
      <c r="V3596" s="14">
        <v>0</v>
      </c>
      <c r="W3596" s="14">
        <v>1</v>
      </c>
      <c r="X3596" s="109" t="s">
        <v>270</v>
      </c>
      <c r="Y3596">
        <v>239</v>
      </c>
      <c r="Z3596" t="s">
        <v>505</v>
      </c>
      <c r="AA3596">
        <f t="shared" si="56"/>
        <v>2</v>
      </c>
    </row>
    <row r="3597" spans="1:27" x14ac:dyDescent="0.2">
      <c r="A3597">
        <v>4058</v>
      </c>
      <c r="B3597" s="1" t="s">
        <v>9322</v>
      </c>
      <c r="C3597" t="s">
        <v>2221</v>
      </c>
      <c r="D3597" s="9">
        <v>239</v>
      </c>
      <c r="E3597" s="9"/>
      <c r="F3597" s="9"/>
      <c r="G3597" s="10">
        <v>27</v>
      </c>
      <c r="H3597" s="10" t="s">
        <v>571</v>
      </c>
      <c r="I3597" s="10">
        <v>1946</v>
      </c>
      <c r="J3597" s="11" t="s">
        <v>8931</v>
      </c>
      <c r="K3597" s="12"/>
      <c r="L3597" s="13" t="s">
        <v>8932</v>
      </c>
      <c r="M3597" t="s">
        <v>753</v>
      </c>
      <c r="S3597" s="9"/>
      <c r="T3597">
        <v>8</v>
      </c>
      <c r="U3597" s="208" t="s">
        <v>18179</v>
      </c>
      <c r="V3597" s="14">
        <v>0</v>
      </c>
      <c r="W3597" s="14">
        <v>1</v>
      </c>
      <c r="X3597" s="109" t="s">
        <v>270</v>
      </c>
      <c r="Y3597">
        <v>239</v>
      </c>
      <c r="Z3597" t="s">
        <v>505</v>
      </c>
      <c r="AA3597">
        <f t="shared" si="56"/>
        <v>1</v>
      </c>
    </row>
    <row r="3598" spans="1:27" x14ac:dyDescent="0.2">
      <c r="A3598">
        <v>7591</v>
      </c>
      <c r="B3598" s="1" t="s">
        <v>9009</v>
      </c>
      <c r="C3598" t="s">
        <v>2040</v>
      </c>
      <c r="D3598" s="9" t="s">
        <v>9010</v>
      </c>
      <c r="E3598" s="9"/>
      <c r="F3598" s="9"/>
      <c r="G3598" s="10">
        <v>29</v>
      </c>
      <c r="H3598" s="10" t="s">
        <v>571</v>
      </c>
      <c r="I3598" s="10">
        <v>1946</v>
      </c>
      <c r="J3598" s="11" t="s">
        <v>9007</v>
      </c>
      <c r="K3598" s="12" t="s">
        <v>237</v>
      </c>
      <c r="L3598" s="13" t="s">
        <v>9011</v>
      </c>
      <c r="M3598" t="s">
        <v>290</v>
      </c>
      <c r="N3598" t="s">
        <v>291</v>
      </c>
      <c r="O3598" t="s">
        <v>498</v>
      </c>
      <c r="S3598" s="9"/>
      <c r="T3598">
        <v>8</v>
      </c>
      <c r="U3598" s="208" t="s">
        <v>18179</v>
      </c>
      <c r="V3598" s="14">
        <v>0</v>
      </c>
      <c r="W3598" s="14">
        <v>0</v>
      </c>
      <c r="X3598" s="109" t="s">
        <v>270</v>
      </c>
      <c r="Y3598">
        <v>69</v>
      </c>
      <c r="Z3598" t="s">
        <v>3085</v>
      </c>
      <c r="AA3598">
        <f t="shared" si="56"/>
        <v>3</v>
      </c>
    </row>
    <row r="3599" spans="1:27" x14ac:dyDescent="0.2">
      <c r="A3599">
        <v>2843</v>
      </c>
      <c r="B3599" s="1" t="s">
        <v>9006</v>
      </c>
      <c r="C3599" t="s">
        <v>1027</v>
      </c>
      <c r="D3599" s="9" t="s">
        <v>5001</v>
      </c>
      <c r="E3599" s="9" t="s">
        <v>876</v>
      </c>
      <c r="F3599" s="9" t="s">
        <v>1416</v>
      </c>
      <c r="G3599" s="10">
        <v>29</v>
      </c>
      <c r="H3599" s="10" t="s">
        <v>571</v>
      </c>
      <c r="I3599" s="10">
        <v>1946</v>
      </c>
      <c r="J3599" s="11" t="s">
        <v>9007</v>
      </c>
      <c r="K3599" s="12"/>
      <c r="L3599" s="13" t="s">
        <v>9008</v>
      </c>
      <c r="M3599" t="s">
        <v>753</v>
      </c>
      <c r="S3599" s="9"/>
      <c r="T3599">
        <v>8</v>
      </c>
      <c r="U3599" s="208" t="s">
        <v>18179</v>
      </c>
      <c r="V3599" s="14">
        <v>0</v>
      </c>
      <c r="W3599" s="14">
        <v>1</v>
      </c>
      <c r="X3599" s="109" t="s">
        <v>270</v>
      </c>
      <c r="Y3599">
        <v>82</v>
      </c>
      <c r="Z3599" t="s">
        <v>1419</v>
      </c>
      <c r="AA3599">
        <f t="shared" si="56"/>
        <v>3</v>
      </c>
    </row>
    <row r="3600" spans="1:27" x14ac:dyDescent="0.2">
      <c r="A3600">
        <v>1282</v>
      </c>
      <c r="B3600" s="1" t="s">
        <v>9012</v>
      </c>
      <c r="C3600" t="s">
        <v>503</v>
      </c>
      <c r="D3600" s="9" t="s">
        <v>9013</v>
      </c>
      <c r="E3600" s="9" t="s">
        <v>275</v>
      </c>
      <c r="F3600" s="9" t="s">
        <v>532</v>
      </c>
      <c r="G3600" s="10">
        <v>29</v>
      </c>
      <c r="H3600" s="10" t="s">
        <v>571</v>
      </c>
      <c r="I3600" s="10">
        <v>1946</v>
      </c>
      <c r="J3600" s="11" t="s">
        <v>9007</v>
      </c>
      <c r="K3600" s="12"/>
      <c r="L3600" s="13" t="s">
        <v>9008</v>
      </c>
      <c r="M3600" t="s">
        <v>753</v>
      </c>
      <c r="S3600" s="9"/>
      <c r="T3600">
        <v>8</v>
      </c>
      <c r="U3600" s="208" t="s">
        <v>18179</v>
      </c>
      <c r="V3600" s="14">
        <v>0</v>
      </c>
      <c r="W3600" s="14">
        <v>1</v>
      </c>
      <c r="X3600" s="109" t="s">
        <v>294</v>
      </c>
      <c r="Y3600" t="s">
        <v>5899</v>
      </c>
      <c r="Z3600" t="s">
        <v>505</v>
      </c>
      <c r="AA3600">
        <f t="shared" si="56"/>
        <v>2</v>
      </c>
    </row>
    <row r="3601" spans="1:27" x14ac:dyDescent="0.2">
      <c r="A3601">
        <v>5004</v>
      </c>
      <c r="B3601" s="1" t="s">
        <v>9018</v>
      </c>
      <c r="C3601" t="s">
        <v>1798</v>
      </c>
      <c r="D3601" s="9">
        <v>680</v>
      </c>
      <c r="E3601" s="9"/>
      <c r="F3601" s="9"/>
      <c r="G3601" s="10">
        <v>29</v>
      </c>
      <c r="H3601" s="10" t="s">
        <v>571</v>
      </c>
      <c r="I3601" s="10">
        <v>1946</v>
      </c>
      <c r="J3601" s="11" t="s">
        <v>9007</v>
      </c>
      <c r="K3601" s="12"/>
      <c r="L3601" s="13" t="s">
        <v>9008</v>
      </c>
      <c r="M3601" t="s">
        <v>753</v>
      </c>
      <c r="S3601" s="9"/>
      <c r="T3601">
        <v>8</v>
      </c>
      <c r="U3601" s="208" t="s">
        <v>18179</v>
      </c>
      <c r="V3601" s="14">
        <v>0</v>
      </c>
      <c r="W3601" s="14">
        <v>1</v>
      </c>
      <c r="X3601" s="109" t="s">
        <v>270</v>
      </c>
      <c r="Y3601">
        <v>680</v>
      </c>
      <c r="Z3601" t="s">
        <v>271</v>
      </c>
      <c r="AA3601">
        <f t="shared" si="56"/>
        <v>1</v>
      </c>
    </row>
    <row r="3602" spans="1:27" x14ac:dyDescent="0.2">
      <c r="A3602">
        <v>3991</v>
      </c>
      <c r="B3602" s="1" t="s">
        <v>9017</v>
      </c>
      <c r="C3602" t="s">
        <v>1798</v>
      </c>
      <c r="D3602" s="9" t="s">
        <v>1047</v>
      </c>
      <c r="E3602" s="9" t="s">
        <v>275</v>
      </c>
      <c r="F3602" s="9" t="s">
        <v>260</v>
      </c>
      <c r="G3602" s="10">
        <v>29</v>
      </c>
      <c r="H3602" s="10" t="s">
        <v>571</v>
      </c>
      <c r="I3602" s="10">
        <v>1946</v>
      </c>
      <c r="J3602" s="11" t="s">
        <v>9007</v>
      </c>
      <c r="K3602" s="12"/>
      <c r="L3602" s="13" t="s">
        <v>9008</v>
      </c>
      <c r="M3602" t="s">
        <v>753</v>
      </c>
      <c r="S3602" s="9"/>
      <c r="T3602">
        <v>8</v>
      </c>
      <c r="U3602" s="208" t="s">
        <v>18179</v>
      </c>
      <c r="V3602" s="14">
        <v>0</v>
      </c>
      <c r="W3602" s="14">
        <v>1</v>
      </c>
      <c r="X3602" s="109" t="s">
        <v>270</v>
      </c>
      <c r="Y3602" t="s">
        <v>1047</v>
      </c>
      <c r="Z3602" t="s">
        <v>271</v>
      </c>
      <c r="AA3602">
        <f t="shared" si="56"/>
        <v>1</v>
      </c>
    </row>
    <row r="3603" spans="1:27" x14ac:dyDescent="0.2">
      <c r="A3603">
        <v>5127</v>
      </c>
      <c r="B3603" s="1" t="s">
        <v>9019</v>
      </c>
      <c r="C3603" t="s">
        <v>1798</v>
      </c>
      <c r="D3603" s="9">
        <v>680</v>
      </c>
      <c r="E3603" s="9"/>
      <c r="F3603" s="9"/>
      <c r="G3603" s="10">
        <v>29</v>
      </c>
      <c r="H3603" s="10" t="s">
        <v>571</v>
      </c>
      <c r="I3603" s="10">
        <v>1946</v>
      </c>
      <c r="J3603" s="11" t="s">
        <v>9007</v>
      </c>
      <c r="K3603" s="12"/>
      <c r="L3603" s="13" t="s">
        <v>9008</v>
      </c>
      <c r="M3603" t="s">
        <v>753</v>
      </c>
      <c r="S3603" s="9"/>
      <c r="T3603">
        <v>8</v>
      </c>
      <c r="U3603" s="208" t="s">
        <v>18179</v>
      </c>
      <c r="V3603" s="14">
        <v>0</v>
      </c>
      <c r="W3603" s="14">
        <v>1</v>
      </c>
      <c r="X3603" s="109" t="s">
        <v>270</v>
      </c>
      <c r="Y3603">
        <v>680</v>
      </c>
      <c r="Z3603" t="s">
        <v>271</v>
      </c>
      <c r="AA3603">
        <f t="shared" si="56"/>
        <v>1</v>
      </c>
    </row>
    <row r="3604" spans="1:27" x14ac:dyDescent="0.2">
      <c r="A3604">
        <v>3054</v>
      </c>
      <c r="B3604" s="1" t="s">
        <v>9014</v>
      </c>
      <c r="C3604" t="s">
        <v>1798</v>
      </c>
      <c r="D3604" s="9" t="s">
        <v>4007</v>
      </c>
      <c r="E3604" s="9"/>
      <c r="F3604" s="9"/>
      <c r="G3604" s="10">
        <v>29</v>
      </c>
      <c r="H3604" s="10" t="s">
        <v>571</v>
      </c>
      <c r="I3604" s="10">
        <v>1946</v>
      </c>
      <c r="J3604" s="11" t="s">
        <v>9007</v>
      </c>
      <c r="K3604" s="12"/>
      <c r="L3604" s="13" t="s">
        <v>9008</v>
      </c>
      <c r="M3604" t="s">
        <v>753</v>
      </c>
      <c r="S3604" s="9"/>
      <c r="T3604">
        <v>8</v>
      </c>
      <c r="U3604" s="208" t="s">
        <v>18179</v>
      </c>
      <c r="V3604" s="14">
        <v>0</v>
      </c>
      <c r="W3604" s="14">
        <v>1</v>
      </c>
      <c r="X3604" s="109" t="s">
        <v>270</v>
      </c>
      <c r="Y3604">
        <v>680</v>
      </c>
      <c r="Z3604" t="s">
        <v>271</v>
      </c>
      <c r="AA3604">
        <f t="shared" si="56"/>
        <v>2</v>
      </c>
    </row>
    <row r="3605" spans="1:27" x14ac:dyDescent="0.2">
      <c r="A3605">
        <v>5172</v>
      </c>
      <c r="B3605" s="1" t="s">
        <v>9020</v>
      </c>
      <c r="C3605" t="s">
        <v>1798</v>
      </c>
      <c r="D3605" s="9">
        <v>680</v>
      </c>
      <c r="E3605" s="9"/>
      <c r="F3605" s="9"/>
      <c r="G3605" s="10">
        <v>29</v>
      </c>
      <c r="H3605" s="10" t="s">
        <v>571</v>
      </c>
      <c r="I3605" s="10">
        <v>1946</v>
      </c>
      <c r="J3605" s="11" t="s">
        <v>9007</v>
      </c>
      <c r="K3605" s="12"/>
      <c r="L3605" s="13" t="s">
        <v>9008</v>
      </c>
      <c r="M3605" t="s">
        <v>753</v>
      </c>
      <c r="S3605" s="9"/>
      <c r="T3605">
        <v>8</v>
      </c>
      <c r="U3605" s="208" t="s">
        <v>18179</v>
      </c>
      <c r="V3605" s="14">
        <v>0</v>
      </c>
      <c r="W3605" s="14">
        <v>1</v>
      </c>
      <c r="X3605" s="109" t="s">
        <v>270</v>
      </c>
      <c r="Y3605">
        <v>680</v>
      </c>
      <c r="Z3605" t="s">
        <v>271</v>
      </c>
      <c r="AA3605">
        <f t="shared" si="56"/>
        <v>1</v>
      </c>
    </row>
    <row r="3606" spans="1:27" x14ac:dyDescent="0.2">
      <c r="A3606">
        <v>6382</v>
      </c>
      <c r="B3606" s="1" t="s">
        <v>9021</v>
      </c>
      <c r="C3606" t="s">
        <v>1027</v>
      </c>
      <c r="D3606" s="9">
        <v>82</v>
      </c>
      <c r="E3606" s="9" t="s">
        <v>876</v>
      </c>
      <c r="F3606" s="9" t="s">
        <v>1416</v>
      </c>
      <c r="G3606" s="10">
        <v>29</v>
      </c>
      <c r="H3606" s="10" t="s">
        <v>571</v>
      </c>
      <c r="I3606" s="10">
        <v>1946</v>
      </c>
      <c r="J3606" s="11" t="s">
        <v>9007</v>
      </c>
      <c r="K3606" s="12"/>
      <c r="L3606" s="13" t="s">
        <v>9008</v>
      </c>
      <c r="M3606" t="s">
        <v>753</v>
      </c>
      <c r="S3606" s="9"/>
      <c r="T3606">
        <v>8</v>
      </c>
      <c r="U3606" s="208" t="s">
        <v>18179</v>
      </c>
      <c r="V3606" s="14">
        <v>0</v>
      </c>
      <c r="W3606" s="14">
        <v>1</v>
      </c>
      <c r="X3606" s="109" t="s">
        <v>270</v>
      </c>
      <c r="Y3606">
        <v>82</v>
      </c>
      <c r="Z3606" t="s">
        <v>1419</v>
      </c>
      <c r="AA3606">
        <f t="shared" si="56"/>
        <v>1</v>
      </c>
    </row>
    <row r="3607" spans="1:27" x14ac:dyDescent="0.2">
      <c r="A3607">
        <v>4475</v>
      </c>
      <c r="B3607" s="1" t="s">
        <v>9015</v>
      </c>
      <c r="C3607" t="s">
        <v>1027</v>
      </c>
      <c r="D3607" s="9" t="s">
        <v>1232</v>
      </c>
      <c r="E3607" s="9" t="s">
        <v>876</v>
      </c>
      <c r="F3607" s="9" t="s">
        <v>1416</v>
      </c>
      <c r="G3607" s="10">
        <v>29</v>
      </c>
      <c r="H3607" s="10" t="s">
        <v>571</v>
      </c>
      <c r="I3607" s="10">
        <v>1946</v>
      </c>
      <c r="J3607" s="11" t="s">
        <v>9007</v>
      </c>
      <c r="K3607" s="12"/>
      <c r="L3607" s="13" t="s">
        <v>9008</v>
      </c>
      <c r="M3607" t="s">
        <v>753</v>
      </c>
      <c r="S3607" s="9"/>
      <c r="T3607">
        <v>8</v>
      </c>
      <c r="U3607" s="208" t="s">
        <v>18179</v>
      </c>
      <c r="V3607" s="14">
        <v>0</v>
      </c>
      <c r="W3607" s="14">
        <v>1</v>
      </c>
      <c r="X3607" s="109" t="e">
        <v>#N/A</v>
      </c>
      <c r="Y3607" t="s">
        <v>1232</v>
      </c>
      <c r="Z3607" t="s">
        <v>1419</v>
      </c>
      <c r="AA3607">
        <f t="shared" si="56"/>
        <v>1</v>
      </c>
    </row>
    <row r="3608" spans="1:27" x14ac:dyDescent="0.2">
      <c r="A3608">
        <v>4541</v>
      </c>
      <c r="B3608" s="1" t="s">
        <v>9016</v>
      </c>
      <c r="C3608" t="s">
        <v>1027</v>
      </c>
      <c r="D3608" s="9" t="s">
        <v>1232</v>
      </c>
      <c r="E3608" s="9" t="s">
        <v>876</v>
      </c>
      <c r="F3608" s="9" t="s">
        <v>1416</v>
      </c>
      <c r="G3608" s="10">
        <v>29</v>
      </c>
      <c r="H3608" s="10" t="s">
        <v>571</v>
      </c>
      <c r="I3608" s="10">
        <v>1946</v>
      </c>
      <c r="J3608" s="11" t="s">
        <v>9007</v>
      </c>
      <c r="K3608" s="12"/>
      <c r="L3608" s="13" t="s">
        <v>9008</v>
      </c>
      <c r="M3608" t="s">
        <v>753</v>
      </c>
      <c r="S3608" s="9"/>
      <c r="T3608">
        <v>8</v>
      </c>
      <c r="U3608" s="208" t="s">
        <v>18179</v>
      </c>
      <c r="V3608" s="14">
        <v>0</v>
      </c>
      <c r="W3608" s="14">
        <v>1</v>
      </c>
      <c r="X3608" s="109" t="e">
        <v>#N/A</v>
      </c>
      <c r="Y3608" t="s">
        <v>1232</v>
      </c>
      <c r="Z3608" t="s">
        <v>1419</v>
      </c>
      <c r="AA3608">
        <f t="shared" si="56"/>
        <v>1</v>
      </c>
    </row>
    <row r="3609" spans="1:27" x14ac:dyDescent="0.2">
      <c r="A3609">
        <v>755</v>
      </c>
      <c r="B3609" s="1" t="s">
        <v>9022</v>
      </c>
      <c r="C3609" t="s">
        <v>1027</v>
      </c>
      <c r="D3609" s="9" t="s">
        <v>9023</v>
      </c>
      <c r="E3609" s="9" t="s">
        <v>259</v>
      </c>
      <c r="F3609" s="9" t="s">
        <v>1416</v>
      </c>
      <c r="G3609" s="10">
        <v>30</v>
      </c>
      <c r="H3609" s="10" t="s">
        <v>571</v>
      </c>
      <c r="I3609" s="10">
        <v>1946</v>
      </c>
      <c r="J3609" s="11" t="s">
        <v>9024</v>
      </c>
      <c r="K3609" s="12" t="s">
        <v>237</v>
      </c>
      <c r="L3609" s="13" t="s">
        <v>8036</v>
      </c>
      <c r="M3609" t="s">
        <v>290</v>
      </c>
      <c r="N3609" t="s">
        <v>291</v>
      </c>
      <c r="O3609" t="s">
        <v>520</v>
      </c>
      <c r="S3609" s="9"/>
      <c r="T3609">
        <v>8</v>
      </c>
      <c r="U3609" s="208" t="s">
        <v>18179</v>
      </c>
      <c r="V3609" s="14">
        <v>0</v>
      </c>
      <c r="W3609" s="14">
        <v>1</v>
      </c>
      <c r="X3609" s="109" t="s">
        <v>270</v>
      </c>
      <c r="Y3609">
        <v>21</v>
      </c>
      <c r="Z3609" t="s">
        <v>1419</v>
      </c>
      <c r="AA3609">
        <f t="shared" si="56"/>
        <v>5</v>
      </c>
    </row>
    <row r="3610" spans="1:27" x14ac:dyDescent="0.2">
      <c r="A3610">
        <v>2684</v>
      </c>
      <c r="B3610" s="1" t="s">
        <v>8042</v>
      </c>
      <c r="C3610" t="s">
        <v>1027</v>
      </c>
      <c r="D3610" s="9">
        <v>248</v>
      </c>
      <c r="E3610" s="9"/>
      <c r="F3610" s="9"/>
      <c r="G3610" s="10">
        <v>30</v>
      </c>
      <c r="H3610" s="10" t="s">
        <v>571</v>
      </c>
      <c r="I3610" s="10">
        <v>1946</v>
      </c>
      <c r="J3610" s="11" t="s">
        <v>9024</v>
      </c>
      <c r="K3610" s="12" t="s">
        <v>237</v>
      </c>
      <c r="L3610" s="13" t="s">
        <v>9323</v>
      </c>
      <c r="M3610" t="s">
        <v>290</v>
      </c>
      <c r="N3610" t="s">
        <v>291</v>
      </c>
      <c r="O3610" t="s">
        <v>2007</v>
      </c>
      <c r="S3610" s="9"/>
      <c r="T3610">
        <v>8</v>
      </c>
      <c r="U3610" s="208" t="s">
        <v>18179</v>
      </c>
      <c r="V3610" s="14">
        <v>0</v>
      </c>
      <c r="W3610" s="14">
        <v>1</v>
      </c>
      <c r="X3610" s="109" t="s">
        <v>270</v>
      </c>
      <c r="Y3610">
        <v>248</v>
      </c>
      <c r="Z3610" t="s">
        <v>1419</v>
      </c>
      <c r="AA3610">
        <f t="shared" si="56"/>
        <v>1</v>
      </c>
    </row>
    <row r="3611" spans="1:27" x14ac:dyDescent="0.2">
      <c r="A3611">
        <v>2342</v>
      </c>
      <c r="B3611" s="1" t="s">
        <v>8037</v>
      </c>
      <c r="C3611" t="s">
        <v>1798</v>
      </c>
      <c r="D3611" s="9" t="s">
        <v>8038</v>
      </c>
      <c r="E3611" s="9"/>
      <c r="F3611" s="9"/>
      <c r="G3611" s="10">
        <v>30</v>
      </c>
      <c r="H3611" s="10" t="s">
        <v>571</v>
      </c>
      <c r="I3611" s="10">
        <v>1946</v>
      </c>
      <c r="J3611" s="11" t="s">
        <v>9024</v>
      </c>
      <c r="K3611" s="12"/>
      <c r="L3611" s="13" t="s">
        <v>8039</v>
      </c>
      <c r="M3611" t="s">
        <v>753</v>
      </c>
      <c r="S3611" s="9"/>
      <c r="T3611">
        <v>8</v>
      </c>
      <c r="U3611" s="208" t="s">
        <v>18179</v>
      </c>
      <c r="V3611" s="14">
        <v>0</v>
      </c>
      <c r="W3611" s="14">
        <v>1</v>
      </c>
      <c r="X3611" s="109" t="s">
        <v>270</v>
      </c>
      <c r="Y3611">
        <v>544</v>
      </c>
      <c r="Z3611" t="s">
        <v>271</v>
      </c>
      <c r="AA3611">
        <f t="shared" si="56"/>
        <v>3</v>
      </c>
    </row>
    <row r="3612" spans="1:27" x14ac:dyDescent="0.2">
      <c r="A3612">
        <v>4874</v>
      </c>
      <c r="B3612" s="1" t="s">
        <v>8040</v>
      </c>
      <c r="C3612" t="s">
        <v>2534</v>
      </c>
      <c r="D3612" s="9" t="s">
        <v>1232</v>
      </c>
      <c r="E3612" s="9" t="s">
        <v>876</v>
      </c>
      <c r="F3612" s="9" t="s">
        <v>312</v>
      </c>
      <c r="G3612" s="10">
        <v>30</v>
      </c>
      <c r="H3612" s="10" t="s">
        <v>571</v>
      </c>
      <c r="I3612" s="10">
        <v>1946</v>
      </c>
      <c r="J3612" s="11" t="s">
        <v>9024</v>
      </c>
      <c r="K3612" s="12"/>
      <c r="L3612" s="13" t="s">
        <v>8041</v>
      </c>
      <c r="M3612" t="s">
        <v>753</v>
      </c>
      <c r="S3612" s="9"/>
      <c r="T3612">
        <v>8</v>
      </c>
      <c r="U3612" s="208" t="s">
        <v>18179</v>
      </c>
      <c r="V3612" s="14">
        <v>0</v>
      </c>
      <c r="W3612" s="14">
        <v>1</v>
      </c>
      <c r="X3612" s="109" t="e">
        <v>#N/A</v>
      </c>
      <c r="Y3612" t="s">
        <v>1232</v>
      </c>
      <c r="Z3612" t="s">
        <v>271</v>
      </c>
      <c r="AA3612">
        <f t="shared" si="56"/>
        <v>1</v>
      </c>
    </row>
    <row r="3613" spans="1:27" x14ac:dyDescent="0.2">
      <c r="A3613">
        <v>6619</v>
      </c>
      <c r="B3613" s="1" t="s">
        <v>10881</v>
      </c>
      <c r="C3613" t="s">
        <v>1027</v>
      </c>
      <c r="D3613" s="9"/>
      <c r="E3613" s="9" t="s">
        <v>2806</v>
      </c>
      <c r="F3613" s="9"/>
      <c r="G3613" s="10">
        <v>1</v>
      </c>
      <c r="H3613" s="10" t="s">
        <v>632</v>
      </c>
      <c r="I3613" s="10">
        <v>1946</v>
      </c>
      <c r="J3613" s="23">
        <v>17046</v>
      </c>
      <c r="K3613" s="12"/>
      <c r="L3613" s="13" t="s">
        <v>199</v>
      </c>
      <c r="M3613" s="13" t="s">
        <v>753</v>
      </c>
      <c r="S3613" s="9"/>
      <c r="T3613" s="14">
        <v>9</v>
      </c>
      <c r="U3613" s="208" t="s">
        <v>18180</v>
      </c>
      <c r="V3613" s="14">
        <v>0</v>
      </c>
      <c r="W3613" s="14">
        <v>1</v>
      </c>
      <c r="X3613" s="109" t="e">
        <v>#N/A</v>
      </c>
      <c r="Y3613" t="s">
        <v>334</v>
      </c>
      <c r="Z3613" t="s">
        <v>1419</v>
      </c>
      <c r="AA3613">
        <f t="shared" si="56"/>
        <v>1</v>
      </c>
    </row>
    <row r="3614" spans="1:27" x14ac:dyDescent="0.2">
      <c r="A3614">
        <v>3342</v>
      </c>
      <c r="B3614" s="1" t="s">
        <v>9324</v>
      </c>
      <c r="C3614" t="s">
        <v>1523</v>
      </c>
      <c r="D3614" s="9" t="s">
        <v>9325</v>
      </c>
      <c r="E3614" s="9"/>
      <c r="F3614" s="9" t="s">
        <v>532</v>
      </c>
      <c r="G3614" s="10">
        <v>2</v>
      </c>
      <c r="H3614" s="10" t="s">
        <v>632</v>
      </c>
      <c r="I3614" s="10">
        <v>1946</v>
      </c>
      <c r="J3614" s="11" t="s">
        <v>9326</v>
      </c>
      <c r="K3614" s="12"/>
      <c r="L3614" s="13" t="s">
        <v>9327</v>
      </c>
      <c r="M3614" t="s">
        <v>753</v>
      </c>
      <c r="S3614" s="9"/>
      <c r="T3614">
        <v>9</v>
      </c>
      <c r="U3614" s="208" t="s">
        <v>18180</v>
      </c>
      <c r="V3614" s="14">
        <v>0</v>
      </c>
      <c r="W3614" s="14">
        <v>1</v>
      </c>
      <c r="X3614" s="109" t="s">
        <v>294</v>
      </c>
      <c r="Y3614" t="s">
        <v>3929</v>
      </c>
      <c r="Z3614" t="s">
        <v>505</v>
      </c>
      <c r="AA3614">
        <f t="shared" si="56"/>
        <v>3</v>
      </c>
    </row>
    <row r="3615" spans="1:27" x14ac:dyDescent="0.2">
      <c r="A3615">
        <v>143</v>
      </c>
      <c r="B3615" s="1" t="s">
        <v>9330</v>
      </c>
      <c r="C3615" t="s">
        <v>1523</v>
      </c>
      <c r="D3615" s="9" t="s">
        <v>9331</v>
      </c>
      <c r="E3615" s="9" t="s">
        <v>259</v>
      </c>
      <c r="F3615" s="9" t="s">
        <v>312</v>
      </c>
      <c r="G3615" s="10">
        <v>2</v>
      </c>
      <c r="H3615" s="10" t="s">
        <v>632</v>
      </c>
      <c r="I3615" s="10">
        <v>1946</v>
      </c>
      <c r="J3615" s="11" t="s">
        <v>9326</v>
      </c>
      <c r="K3615" s="12"/>
      <c r="L3615" s="13" t="s">
        <v>9327</v>
      </c>
      <c r="M3615" t="s">
        <v>753</v>
      </c>
      <c r="S3615" s="9"/>
      <c r="T3615">
        <v>9</v>
      </c>
      <c r="U3615" s="208" t="s">
        <v>18180</v>
      </c>
      <c r="V3615" s="14">
        <v>0</v>
      </c>
      <c r="W3615" s="14">
        <v>1</v>
      </c>
      <c r="X3615" s="109" t="s">
        <v>270</v>
      </c>
      <c r="Y3615">
        <v>96</v>
      </c>
      <c r="Z3615" t="s">
        <v>505</v>
      </c>
      <c r="AA3615">
        <f t="shared" si="56"/>
        <v>2</v>
      </c>
    </row>
    <row r="3616" spans="1:27" x14ac:dyDescent="0.2">
      <c r="A3616">
        <v>5358</v>
      </c>
      <c r="B3616" s="1" t="s">
        <v>9332</v>
      </c>
      <c r="C3616" t="s">
        <v>1523</v>
      </c>
      <c r="D3616" s="9">
        <v>409</v>
      </c>
      <c r="E3616" s="9" t="s">
        <v>259</v>
      </c>
      <c r="F3616" s="9" t="s">
        <v>312</v>
      </c>
      <c r="G3616" s="10">
        <v>2</v>
      </c>
      <c r="H3616" s="10" t="s">
        <v>632</v>
      </c>
      <c r="I3616" s="10">
        <v>1946</v>
      </c>
      <c r="J3616" s="11" t="s">
        <v>9326</v>
      </c>
      <c r="K3616" s="12"/>
      <c r="L3616" s="13" t="s">
        <v>9327</v>
      </c>
      <c r="M3616" t="s">
        <v>753</v>
      </c>
      <c r="S3616" s="9"/>
      <c r="T3616">
        <v>9</v>
      </c>
      <c r="U3616" s="208" t="s">
        <v>18180</v>
      </c>
      <c r="V3616" s="14">
        <v>0</v>
      </c>
      <c r="W3616" s="14">
        <v>1</v>
      </c>
      <c r="X3616" s="109" t="s">
        <v>270</v>
      </c>
      <c r="Y3616">
        <v>409</v>
      </c>
      <c r="Z3616" t="s">
        <v>505</v>
      </c>
      <c r="AA3616">
        <f t="shared" si="56"/>
        <v>1</v>
      </c>
    </row>
    <row r="3617" spans="1:27" x14ac:dyDescent="0.2">
      <c r="A3617">
        <v>1821</v>
      </c>
      <c r="B3617" s="1" t="s">
        <v>9328</v>
      </c>
      <c r="C3617" t="s">
        <v>1523</v>
      </c>
      <c r="D3617" s="9" t="s">
        <v>9329</v>
      </c>
      <c r="E3617" s="9"/>
      <c r="F3617" s="9"/>
      <c r="G3617" s="10">
        <v>2</v>
      </c>
      <c r="H3617" s="10" t="s">
        <v>632</v>
      </c>
      <c r="I3617" s="10">
        <v>1946</v>
      </c>
      <c r="J3617" s="11" t="s">
        <v>9326</v>
      </c>
      <c r="K3617" s="12"/>
      <c r="L3617" s="13" t="s">
        <v>9327</v>
      </c>
      <c r="M3617" t="s">
        <v>753</v>
      </c>
      <c r="S3617" s="9"/>
      <c r="T3617">
        <v>9</v>
      </c>
      <c r="U3617" s="208" t="s">
        <v>18180</v>
      </c>
      <c r="V3617" s="14">
        <v>0</v>
      </c>
      <c r="W3617" s="14">
        <v>1</v>
      </c>
      <c r="X3617" s="109" t="s">
        <v>294</v>
      </c>
      <c r="Y3617" t="s">
        <v>6957</v>
      </c>
      <c r="Z3617" t="s">
        <v>505</v>
      </c>
      <c r="AA3617">
        <f t="shared" si="56"/>
        <v>2</v>
      </c>
    </row>
    <row r="3618" spans="1:27" x14ac:dyDescent="0.2">
      <c r="A3618">
        <v>6516</v>
      </c>
      <c r="B3618" s="1" t="s">
        <v>9333</v>
      </c>
      <c r="C3618" t="s">
        <v>2221</v>
      </c>
      <c r="D3618" s="9">
        <v>151</v>
      </c>
      <c r="E3618" s="9" t="s">
        <v>259</v>
      </c>
      <c r="F3618" s="9" t="s">
        <v>312</v>
      </c>
      <c r="G3618" s="10">
        <v>2</v>
      </c>
      <c r="H3618" s="10" t="s">
        <v>632</v>
      </c>
      <c r="I3618" s="10">
        <v>1946</v>
      </c>
      <c r="J3618" s="11" t="s">
        <v>9326</v>
      </c>
      <c r="K3618" s="12"/>
      <c r="L3618" s="13" t="s">
        <v>9327</v>
      </c>
      <c r="M3618" t="s">
        <v>753</v>
      </c>
      <c r="S3618" s="9"/>
      <c r="T3618">
        <v>9</v>
      </c>
      <c r="U3618" s="208" t="s">
        <v>18180</v>
      </c>
      <c r="V3618" s="14">
        <v>0</v>
      </c>
      <c r="W3618" s="14">
        <v>1</v>
      </c>
      <c r="X3618" s="109" t="s">
        <v>270</v>
      </c>
      <c r="Y3618">
        <v>151</v>
      </c>
      <c r="Z3618" t="s">
        <v>505</v>
      </c>
      <c r="AA3618">
        <f t="shared" si="56"/>
        <v>1</v>
      </c>
    </row>
    <row r="3619" spans="1:27" x14ac:dyDescent="0.2">
      <c r="A3619">
        <v>6142</v>
      </c>
      <c r="B3619" s="1" t="s">
        <v>9334</v>
      </c>
      <c r="C3619" t="s">
        <v>2221</v>
      </c>
      <c r="D3619" s="9">
        <v>307</v>
      </c>
      <c r="E3619" s="9" t="s">
        <v>259</v>
      </c>
      <c r="F3619" s="9" t="s">
        <v>312</v>
      </c>
      <c r="G3619" s="10">
        <v>3</v>
      </c>
      <c r="H3619" s="10" t="s">
        <v>632</v>
      </c>
      <c r="I3619" s="10">
        <v>1946</v>
      </c>
      <c r="J3619" s="11" t="s">
        <v>9335</v>
      </c>
      <c r="K3619" s="12" t="s">
        <v>237</v>
      </c>
      <c r="L3619" s="13" t="s">
        <v>9336</v>
      </c>
      <c r="M3619" t="s">
        <v>290</v>
      </c>
      <c r="N3619" t="s">
        <v>291</v>
      </c>
      <c r="O3619" t="s">
        <v>695</v>
      </c>
      <c r="S3619" s="9"/>
      <c r="T3619">
        <v>9</v>
      </c>
      <c r="U3619" s="208" t="s">
        <v>18180</v>
      </c>
      <c r="V3619" s="14">
        <v>0</v>
      </c>
      <c r="W3619" s="14">
        <v>1</v>
      </c>
      <c r="X3619" s="109" t="s">
        <v>270</v>
      </c>
      <c r="Y3619">
        <v>307</v>
      </c>
      <c r="Z3619" t="s">
        <v>505</v>
      </c>
      <c r="AA3619">
        <f t="shared" si="56"/>
        <v>1</v>
      </c>
    </row>
    <row r="3620" spans="1:27" x14ac:dyDescent="0.2">
      <c r="A3620">
        <v>1378</v>
      </c>
      <c r="B3620" s="1" t="s">
        <v>9337</v>
      </c>
      <c r="C3620" t="s">
        <v>1027</v>
      </c>
      <c r="D3620" s="9">
        <v>21</v>
      </c>
      <c r="E3620" s="9" t="s">
        <v>259</v>
      </c>
      <c r="F3620" s="9" t="s">
        <v>1416</v>
      </c>
      <c r="G3620" s="10">
        <v>3</v>
      </c>
      <c r="H3620" s="10" t="s">
        <v>632</v>
      </c>
      <c r="I3620" s="10">
        <v>1946</v>
      </c>
      <c r="J3620" s="11" t="s">
        <v>9335</v>
      </c>
      <c r="K3620" s="12" t="s">
        <v>237</v>
      </c>
      <c r="L3620" s="13" t="s">
        <v>9338</v>
      </c>
      <c r="M3620" t="s">
        <v>290</v>
      </c>
      <c r="N3620" t="s">
        <v>291</v>
      </c>
      <c r="O3620" t="s">
        <v>692</v>
      </c>
      <c r="S3620" s="9"/>
      <c r="T3620">
        <v>9</v>
      </c>
      <c r="U3620" s="208" t="s">
        <v>18180</v>
      </c>
      <c r="V3620" s="14">
        <v>0</v>
      </c>
      <c r="W3620" s="14">
        <v>0</v>
      </c>
      <c r="X3620" s="109" t="s">
        <v>270</v>
      </c>
      <c r="Y3620">
        <v>21</v>
      </c>
      <c r="Z3620" t="s">
        <v>271</v>
      </c>
      <c r="AA3620">
        <f t="shared" si="56"/>
        <v>1</v>
      </c>
    </row>
    <row r="3621" spans="1:27" x14ac:dyDescent="0.2">
      <c r="A3621">
        <v>3229</v>
      </c>
      <c r="B3621" s="1" t="s">
        <v>9743</v>
      </c>
      <c r="C3621" t="s">
        <v>1027</v>
      </c>
      <c r="D3621" s="9" t="s">
        <v>9744</v>
      </c>
      <c r="E3621" s="9" t="s">
        <v>259</v>
      </c>
      <c r="F3621" s="9" t="s">
        <v>1416</v>
      </c>
      <c r="G3621" s="10">
        <v>5</v>
      </c>
      <c r="H3621" s="10" t="s">
        <v>632</v>
      </c>
      <c r="I3621" s="10">
        <v>1946</v>
      </c>
      <c r="J3621" s="11" t="s">
        <v>9745</v>
      </c>
      <c r="K3621" s="12" t="s">
        <v>237</v>
      </c>
      <c r="L3621" s="13" t="s">
        <v>9746</v>
      </c>
      <c r="M3621" t="s">
        <v>290</v>
      </c>
      <c r="N3621" t="s">
        <v>291</v>
      </c>
      <c r="O3621" t="s">
        <v>3149</v>
      </c>
      <c r="S3621" s="9"/>
      <c r="T3621">
        <v>9</v>
      </c>
      <c r="U3621" s="208" t="s">
        <v>18180</v>
      </c>
      <c r="V3621" s="14">
        <v>0</v>
      </c>
      <c r="W3621" s="14">
        <v>1</v>
      </c>
      <c r="X3621" s="109" t="s">
        <v>270</v>
      </c>
      <c r="Y3621">
        <v>107</v>
      </c>
      <c r="Z3621" t="s">
        <v>271</v>
      </c>
      <c r="AA3621">
        <f t="shared" si="56"/>
        <v>3</v>
      </c>
    </row>
    <row r="3622" spans="1:27" x14ac:dyDescent="0.2">
      <c r="A3622">
        <v>5200</v>
      </c>
      <c r="B3622" s="1" t="s">
        <v>9747</v>
      </c>
      <c r="C3622" t="s">
        <v>1027</v>
      </c>
      <c r="D3622" s="9">
        <v>235</v>
      </c>
      <c r="E3622" s="9" t="s">
        <v>8805</v>
      </c>
      <c r="F3622" s="9"/>
      <c r="G3622" s="10">
        <v>5</v>
      </c>
      <c r="H3622" s="10" t="s">
        <v>632</v>
      </c>
      <c r="I3622" s="10">
        <v>1946</v>
      </c>
      <c r="J3622" s="11" t="s">
        <v>9745</v>
      </c>
      <c r="K3622" s="12"/>
      <c r="L3622" s="13" t="s">
        <v>9748</v>
      </c>
      <c r="M3622" t="s">
        <v>781</v>
      </c>
      <c r="S3622" s="9"/>
      <c r="T3622">
        <v>9</v>
      </c>
      <c r="U3622" s="208" t="s">
        <v>18180</v>
      </c>
      <c r="V3622" s="14">
        <v>0</v>
      </c>
      <c r="W3622" s="14">
        <v>1</v>
      </c>
      <c r="X3622" s="109" t="s">
        <v>270</v>
      </c>
      <c r="Y3622">
        <v>235</v>
      </c>
      <c r="Z3622" t="s">
        <v>1419</v>
      </c>
      <c r="AA3622">
        <f t="shared" si="56"/>
        <v>1</v>
      </c>
    </row>
    <row r="3623" spans="1:27" x14ac:dyDescent="0.2">
      <c r="A3623">
        <v>6606</v>
      </c>
      <c r="B3623" s="1" t="s">
        <v>9749</v>
      </c>
      <c r="C3623" t="s">
        <v>1027</v>
      </c>
      <c r="D3623" s="9"/>
      <c r="E3623" s="9" t="s">
        <v>8805</v>
      </c>
      <c r="F3623" s="9"/>
      <c r="G3623" s="10">
        <v>7</v>
      </c>
      <c r="H3623" s="10" t="s">
        <v>632</v>
      </c>
      <c r="I3623" s="10">
        <v>1946</v>
      </c>
      <c r="J3623" s="11" t="s">
        <v>9750</v>
      </c>
      <c r="K3623" s="12"/>
      <c r="L3623" s="13" t="s">
        <v>9751</v>
      </c>
      <c r="M3623" t="s">
        <v>781</v>
      </c>
      <c r="S3623" s="9"/>
      <c r="T3623">
        <v>9</v>
      </c>
      <c r="U3623" s="208" t="s">
        <v>18180</v>
      </c>
      <c r="V3623" s="14">
        <v>0</v>
      </c>
      <c r="W3623" s="14">
        <v>1</v>
      </c>
      <c r="X3623" s="109" t="e">
        <v>#N/A</v>
      </c>
      <c r="Y3623" t="s">
        <v>334</v>
      </c>
      <c r="Z3623" t="s">
        <v>271</v>
      </c>
      <c r="AA3623">
        <f t="shared" si="56"/>
        <v>1</v>
      </c>
    </row>
    <row r="3624" spans="1:27" x14ac:dyDescent="0.2">
      <c r="A3624">
        <v>6879</v>
      </c>
      <c r="B3624" s="1" t="s">
        <v>9752</v>
      </c>
      <c r="C3624" t="s">
        <v>2040</v>
      </c>
      <c r="D3624" s="9" t="s">
        <v>4636</v>
      </c>
      <c r="E3624" s="9" t="s">
        <v>259</v>
      </c>
      <c r="F3624" s="9" t="s">
        <v>532</v>
      </c>
      <c r="G3624" s="10">
        <v>9</v>
      </c>
      <c r="H3624" s="10" t="s">
        <v>632</v>
      </c>
      <c r="I3624" s="10">
        <v>1946</v>
      </c>
      <c r="J3624" s="11" t="s">
        <v>9753</v>
      </c>
      <c r="K3624" s="12" t="s">
        <v>237</v>
      </c>
      <c r="L3624" s="13" t="s">
        <v>9754</v>
      </c>
      <c r="M3624" t="s">
        <v>290</v>
      </c>
      <c r="N3624" t="s">
        <v>291</v>
      </c>
      <c r="O3624" t="s">
        <v>520</v>
      </c>
      <c r="S3624" s="9"/>
      <c r="T3624">
        <v>9</v>
      </c>
      <c r="U3624" s="208" t="s">
        <v>18180</v>
      </c>
      <c r="V3624" s="14">
        <v>0</v>
      </c>
      <c r="W3624" s="14">
        <v>0</v>
      </c>
      <c r="X3624" s="109" t="s">
        <v>294</v>
      </c>
      <c r="Y3624" t="s">
        <v>4636</v>
      </c>
      <c r="Z3624" t="s">
        <v>3085</v>
      </c>
      <c r="AA3624">
        <f t="shared" si="56"/>
        <v>1</v>
      </c>
    </row>
    <row r="3625" spans="1:27" x14ac:dyDescent="0.2">
      <c r="A3625">
        <v>2236</v>
      </c>
      <c r="B3625" s="1" t="s">
        <v>9762</v>
      </c>
      <c r="C3625" t="s">
        <v>1523</v>
      </c>
      <c r="D3625" s="9" t="s">
        <v>9763</v>
      </c>
      <c r="E3625" s="9"/>
      <c r="F3625" s="9"/>
      <c r="G3625" s="10">
        <v>10</v>
      </c>
      <c r="H3625" s="10" t="s">
        <v>632</v>
      </c>
      <c r="I3625" s="10">
        <v>1946</v>
      </c>
      <c r="J3625" s="11" t="s">
        <v>9757</v>
      </c>
      <c r="K3625" s="12"/>
      <c r="L3625" s="13" t="s">
        <v>9764</v>
      </c>
      <c r="M3625" t="s">
        <v>753</v>
      </c>
      <c r="S3625" s="9"/>
      <c r="T3625">
        <v>9</v>
      </c>
      <c r="U3625" s="208" t="s">
        <v>18180</v>
      </c>
      <c r="V3625" s="14">
        <v>0</v>
      </c>
      <c r="W3625" s="14">
        <v>1</v>
      </c>
      <c r="X3625" s="109" t="s">
        <v>294</v>
      </c>
      <c r="Y3625" t="s">
        <v>6957</v>
      </c>
      <c r="Z3625" t="s">
        <v>505</v>
      </c>
      <c r="AA3625">
        <f t="shared" si="56"/>
        <v>2</v>
      </c>
    </row>
    <row r="3626" spans="1:27" x14ac:dyDescent="0.2">
      <c r="A3626">
        <v>5659</v>
      </c>
      <c r="B3626" s="1" t="s">
        <v>7824</v>
      </c>
      <c r="C3626" t="s">
        <v>1798</v>
      </c>
      <c r="D3626" s="9">
        <v>140</v>
      </c>
      <c r="E3626" s="9" t="s">
        <v>8805</v>
      </c>
      <c r="F3626" s="9"/>
      <c r="G3626" s="10">
        <v>10</v>
      </c>
      <c r="H3626" s="10" t="s">
        <v>632</v>
      </c>
      <c r="I3626" s="10">
        <v>1946</v>
      </c>
      <c r="J3626" s="11" t="s">
        <v>9757</v>
      </c>
      <c r="K3626" s="12"/>
      <c r="L3626" s="13" t="s">
        <v>7825</v>
      </c>
      <c r="M3626" t="s">
        <v>781</v>
      </c>
      <c r="S3626" s="9"/>
      <c r="T3626">
        <v>9</v>
      </c>
      <c r="U3626" s="208" t="s">
        <v>18180</v>
      </c>
      <c r="V3626" s="14">
        <v>0</v>
      </c>
      <c r="W3626" s="14">
        <v>1</v>
      </c>
      <c r="X3626" s="109" t="s">
        <v>270</v>
      </c>
      <c r="Y3626">
        <v>140</v>
      </c>
      <c r="Z3626" t="s">
        <v>271</v>
      </c>
      <c r="AA3626">
        <f t="shared" si="56"/>
        <v>1</v>
      </c>
    </row>
    <row r="3627" spans="1:27" x14ac:dyDescent="0.2">
      <c r="A3627">
        <v>1009</v>
      </c>
      <c r="B3627" s="1" t="s">
        <v>9755</v>
      </c>
      <c r="C3627" t="s">
        <v>2221</v>
      </c>
      <c r="D3627" s="9" t="s">
        <v>9756</v>
      </c>
      <c r="E3627" s="9" t="s">
        <v>259</v>
      </c>
      <c r="F3627" s="9" t="s">
        <v>312</v>
      </c>
      <c r="G3627" s="10">
        <v>10</v>
      </c>
      <c r="H3627" s="10" t="s">
        <v>632</v>
      </c>
      <c r="I3627" s="10">
        <v>1946</v>
      </c>
      <c r="J3627" s="11" t="s">
        <v>9757</v>
      </c>
      <c r="K3627" s="12"/>
      <c r="L3627" s="13" t="s">
        <v>9758</v>
      </c>
      <c r="M3627" t="s">
        <v>753</v>
      </c>
      <c r="S3627" s="9"/>
      <c r="T3627">
        <v>9</v>
      </c>
      <c r="U3627" s="208" t="s">
        <v>18180</v>
      </c>
      <c r="V3627" s="14">
        <v>0</v>
      </c>
      <c r="W3627" s="14">
        <v>1</v>
      </c>
      <c r="X3627" s="109" t="s">
        <v>270</v>
      </c>
      <c r="Y3627">
        <v>25</v>
      </c>
      <c r="Z3627" t="s">
        <v>505</v>
      </c>
      <c r="AA3627">
        <f t="shared" si="56"/>
        <v>4</v>
      </c>
    </row>
    <row r="3628" spans="1:27" x14ac:dyDescent="0.2">
      <c r="A3628">
        <v>3726</v>
      </c>
      <c r="B3628" s="1" t="s">
        <v>7819</v>
      </c>
      <c r="C3628" t="s">
        <v>2221</v>
      </c>
      <c r="D3628" s="9" t="s">
        <v>7820</v>
      </c>
      <c r="E3628" s="9"/>
      <c r="F3628" s="9" t="s">
        <v>532</v>
      </c>
      <c r="G3628" s="10">
        <v>10</v>
      </c>
      <c r="H3628" s="10" t="s">
        <v>632</v>
      </c>
      <c r="I3628" s="10">
        <v>1946</v>
      </c>
      <c r="J3628" s="11" t="s">
        <v>9757</v>
      </c>
      <c r="K3628" s="12"/>
      <c r="L3628" s="13" t="s">
        <v>7821</v>
      </c>
      <c r="M3628" t="s">
        <v>753</v>
      </c>
      <c r="S3628" s="9"/>
      <c r="T3628">
        <v>9</v>
      </c>
      <c r="U3628" s="208" t="s">
        <v>18180</v>
      </c>
      <c r="V3628" s="14">
        <v>0</v>
      </c>
      <c r="W3628" s="14">
        <v>1</v>
      </c>
      <c r="X3628" s="109" t="s">
        <v>294</v>
      </c>
      <c r="Y3628" t="s">
        <v>3929</v>
      </c>
      <c r="Z3628" t="s">
        <v>505</v>
      </c>
      <c r="AA3628">
        <f t="shared" si="56"/>
        <v>2</v>
      </c>
    </row>
    <row r="3629" spans="1:27" x14ac:dyDescent="0.2">
      <c r="A3629">
        <v>2488</v>
      </c>
      <c r="B3629" s="1" t="s">
        <v>7817</v>
      </c>
      <c r="C3629" t="s">
        <v>1798</v>
      </c>
      <c r="D3629" s="9" t="s">
        <v>7179</v>
      </c>
      <c r="E3629" s="9"/>
      <c r="F3629" s="9" t="s">
        <v>532</v>
      </c>
      <c r="G3629" s="10">
        <v>10</v>
      </c>
      <c r="H3629" s="10" t="s">
        <v>632</v>
      </c>
      <c r="I3629" s="10">
        <v>1946</v>
      </c>
      <c r="J3629" s="11" t="s">
        <v>9757</v>
      </c>
      <c r="K3629" s="12"/>
      <c r="L3629" s="13" t="s">
        <v>7818</v>
      </c>
      <c r="M3629" t="s">
        <v>753</v>
      </c>
      <c r="S3629" s="9"/>
      <c r="T3629">
        <v>9</v>
      </c>
      <c r="U3629" s="208" t="s">
        <v>18180</v>
      </c>
      <c r="V3629" s="14">
        <v>0</v>
      </c>
      <c r="W3629" s="14">
        <v>1</v>
      </c>
      <c r="X3629" s="109" t="s">
        <v>294</v>
      </c>
      <c r="Y3629" t="s">
        <v>1199</v>
      </c>
      <c r="Z3629" t="s">
        <v>271</v>
      </c>
      <c r="AA3629">
        <f t="shared" si="56"/>
        <v>2</v>
      </c>
    </row>
    <row r="3630" spans="1:27" x14ac:dyDescent="0.2">
      <c r="A3630">
        <v>2950</v>
      </c>
      <c r="B3630" s="1" t="s">
        <v>9759</v>
      </c>
      <c r="C3630" t="s">
        <v>1027</v>
      </c>
      <c r="D3630" s="9" t="s">
        <v>9760</v>
      </c>
      <c r="E3630" s="9" t="s">
        <v>259</v>
      </c>
      <c r="F3630" s="9" t="s">
        <v>1416</v>
      </c>
      <c r="G3630" s="10">
        <v>10</v>
      </c>
      <c r="H3630" s="10" t="s">
        <v>632</v>
      </c>
      <c r="I3630" s="10">
        <v>1946</v>
      </c>
      <c r="J3630" s="11" t="s">
        <v>9757</v>
      </c>
      <c r="K3630" s="12"/>
      <c r="L3630" s="13" t="s">
        <v>9761</v>
      </c>
      <c r="M3630" t="s">
        <v>753</v>
      </c>
      <c r="S3630" s="9"/>
      <c r="T3630">
        <v>9</v>
      </c>
      <c r="U3630" s="208" t="s">
        <v>18180</v>
      </c>
      <c r="V3630" s="14">
        <v>0</v>
      </c>
      <c r="W3630" s="14">
        <v>1</v>
      </c>
      <c r="X3630" s="109" t="s">
        <v>270</v>
      </c>
      <c r="Y3630">
        <v>305</v>
      </c>
      <c r="Z3630" t="s">
        <v>271</v>
      </c>
      <c r="AA3630">
        <f t="shared" si="56"/>
        <v>3</v>
      </c>
    </row>
    <row r="3631" spans="1:27" x14ac:dyDescent="0.2">
      <c r="A3631">
        <v>7484</v>
      </c>
      <c r="B3631" s="1" t="s">
        <v>7822</v>
      </c>
      <c r="C3631" t="s">
        <v>2221</v>
      </c>
      <c r="D3631" s="9" t="s">
        <v>7697</v>
      </c>
      <c r="E3631" s="9"/>
      <c r="F3631" s="9" t="s">
        <v>532</v>
      </c>
      <c r="G3631" s="10">
        <v>10</v>
      </c>
      <c r="H3631" s="10" t="s">
        <v>632</v>
      </c>
      <c r="I3631" s="10">
        <v>1946</v>
      </c>
      <c r="J3631" s="11" t="s">
        <v>9757</v>
      </c>
      <c r="K3631" s="12"/>
      <c r="L3631" s="13" t="s">
        <v>7823</v>
      </c>
      <c r="M3631" t="s">
        <v>753</v>
      </c>
      <c r="S3631" s="9"/>
      <c r="T3631">
        <v>9</v>
      </c>
      <c r="U3631" s="208" t="s">
        <v>18180</v>
      </c>
      <c r="V3631" s="14">
        <v>0</v>
      </c>
      <c r="W3631" s="14">
        <v>1</v>
      </c>
      <c r="X3631" s="109" t="s">
        <v>294</v>
      </c>
      <c r="Y3631" t="s">
        <v>3929</v>
      </c>
      <c r="Z3631" t="s">
        <v>505</v>
      </c>
      <c r="AA3631">
        <f t="shared" si="56"/>
        <v>2</v>
      </c>
    </row>
    <row r="3632" spans="1:27" x14ac:dyDescent="0.2">
      <c r="A3632">
        <v>6517</v>
      </c>
      <c r="B3632" s="1" t="s">
        <v>7829</v>
      </c>
      <c r="C3632" t="s">
        <v>2221</v>
      </c>
      <c r="D3632" s="9">
        <v>151</v>
      </c>
      <c r="E3632" s="9" t="s">
        <v>259</v>
      </c>
      <c r="F3632" s="9" t="s">
        <v>312</v>
      </c>
      <c r="G3632" s="10">
        <v>11</v>
      </c>
      <c r="H3632" s="10" t="s">
        <v>632</v>
      </c>
      <c r="I3632" s="10">
        <v>1946</v>
      </c>
      <c r="J3632" s="11" t="s">
        <v>7827</v>
      </c>
      <c r="K3632" s="12" t="s">
        <v>237</v>
      </c>
      <c r="L3632" s="13" t="s">
        <v>9765</v>
      </c>
      <c r="M3632" t="s">
        <v>290</v>
      </c>
      <c r="N3632" t="s">
        <v>291</v>
      </c>
      <c r="O3632" t="s">
        <v>520</v>
      </c>
      <c r="S3632" s="9"/>
      <c r="T3632">
        <v>9</v>
      </c>
      <c r="U3632" s="208" t="s">
        <v>18180</v>
      </c>
      <c r="V3632" s="14">
        <v>0</v>
      </c>
      <c r="W3632" s="14">
        <v>1</v>
      </c>
      <c r="X3632" s="109" t="s">
        <v>270</v>
      </c>
      <c r="Y3632">
        <v>151</v>
      </c>
      <c r="Z3632" t="s">
        <v>505</v>
      </c>
      <c r="AA3632">
        <f t="shared" si="56"/>
        <v>1</v>
      </c>
    </row>
    <row r="3633" spans="1:27" x14ac:dyDescent="0.2">
      <c r="A3633">
        <v>5766</v>
      </c>
      <c r="B3633" s="1" t="s">
        <v>9788</v>
      </c>
      <c r="C3633" t="s">
        <v>1027</v>
      </c>
      <c r="D3633" s="9">
        <v>23</v>
      </c>
      <c r="E3633" s="9" t="s">
        <v>8805</v>
      </c>
      <c r="F3633" s="9" t="s">
        <v>1416</v>
      </c>
      <c r="G3633" s="10">
        <v>11</v>
      </c>
      <c r="H3633" s="10" t="s">
        <v>632</v>
      </c>
      <c r="I3633" s="10">
        <v>1946</v>
      </c>
      <c r="J3633" s="11" t="s">
        <v>7827</v>
      </c>
      <c r="K3633" s="12"/>
      <c r="L3633" s="13" t="s">
        <v>156</v>
      </c>
      <c r="M3633" t="s">
        <v>781</v>
      </c>
      <c r="S3633" s="9"/>
      <c r="T3633">
        <v>9</v>
      </c>
      <c r="U3633" s="208" t="s">
        <v>18180</v>
      </c>
      <c r="V3633" s="14">
        <v>0</v>
      </c>
      <c r="W3633" s="14">
        <v>1</v>
      </c>
      <c r="X3633" s="109" t="s">
        <v>270</v>
      </c>
      <c r="Y3633">
        <v>23</v>
      </c>
      <c r="Z3633" t="s">
        <v>271</v>
      </c>
      <c r="AA3633">
        <f t="shared" si="56"/>
        <v>1</v>
      </c>
    </row>
    <row r="3634" spans="1:27" x14ac:dyDescent="0.2">
      <c r="A3634">
        <v>4496</v>
      </c>
      <c r="B3634" s="1" t="s">
        <v>7826</v>
      </c>
      <c r="C3634" t="s">
        <v>1798</v>
      </c>
      <c r="D3634" s="9" t="s">
        <v>2138</v>
      </c>
      <c r="E3634" s="9" t="s">
        <v>8805</v>
      </c>
      <c r="F3634" s="9"/>
      <c r="G3634" s="10">
        <v>11</v>
      </c>
      <c r="H3634" s="10" t="s">
        <v>632</v>
      </c>
      <c r="I3634" s="10">
        <v>1946</v>
      </c>
      <c r="J3634" s="11" t="s">
        <v>7827</v>
      </c>
      <c r="K3634" s="12"/>
      <c r="L3634" s="13" t="s">
        <v>7828</v>
      </c>
      <c r="M3634" t="s">
        <v>781</v>
      </c>
      <c r="S3634" s="9"/>
      <c r="T3634">
        <v>9</v>
      </c>
      <c r="U3634" s="208" t="s">
        <v>18180</v>
      </c>
      <c r="V3634" s="14">
        <v>0</v>
      </c>
      <c r="W3634" s="14">
        <v>1</v>
      </c>
      <c r="X3634" s="109" t="e">
        <v>#N/A</v>
      </c>
      <c r="Y3634" t="s">
        <v>2138</v>
      </c>
      <c r="Z3634" t="s">
        <v>271</v>
      </c>
      <c r="AA3634">
        <f t="shared" si="56"/>
        <v>1</v>
      </c>
    </row>
    <row r="3635" spans="1:27" x14ac:dyDescent="0.2">
      <c r="A3635">
        <v>6205</v>
      </c>
      <c r="B3635" s="1" t="s">
        <v>9793</v>
      </c>
      <c r="C3635" t="s">
        <v>1027</v>
      </c>
      <c r="D3635" s="9">
        <v>47</v>
      </c>
      <c r="E3635" s="9" t="s">
        <v>876</v>
      </c>
      <c r="F3635" s="9" t="s">
        <v>1416</v>
      </c>
      <c r="G3635" s="10">
        <v>12</v>
      </c>
      <c r="H3635" s="10" t="s">
        <v>632</v>
      </c>
      <c r="I3635" s="10">
        <v>1946</v>
      </c>
      <c r="J3635" s="11" t="s">
        <v>9791</v>
      </c>
      <c r="K3635" s="12"/>
      <c r="L3635" s="13" t="s">
        <v>8548</v>
      </c>
      <c r="M3635" t="s">
        <v>753</v>
      </c>
      <c r="S3635" s="9"/>
      <c r="T3635">
        <v>9</v>
      </c>
      <c r="U3635" s="208" t="s">
        <v>18180</v>
      </c>
      <c r="V3635" s="14">
        <v>0</v>
      </c>
      <c r="W3635" s="14">
        <v>1</v>
      </c>
      <c r="X3635" s="109" t="s">
        <v>270</v>
      </c>
      <c r="Y3635">
        <v>47</v>
      </c>
      <c r="Z3635" t="s">
        <v>1419</v>
      </c>
      <c r="AA3635">
        <f t="shared" si="56"/>
        <v>1</v>
      </c>
    </row>
    <row r="3636" spans="1:27" x14ac:dyDescent="0.2">
      <c r="A3636">
        <v>1229</v>
      </c>
      <c r="B3636" s="1" t="s">
        <v>9789</v>
      </c>
      <c r="C3636" t="s">
        <v>1027</v>
      </c>
      <c r="D3636" s="9" t="s">
        <v>9790</v>
      </c>
      <c r="E3636" s="9" t="s">
        <v>8805</v>
      </c>
      <c r="F3636" s="9"/>
      <c r="G3636" s="10">
        <v>12</v>
      </c>
      <c r="H3636" s="10" t="s">
        <v>632</v>
      </c>
      <c r="I3636" s="10">
        <v>1946</v>
      </c>
      <c r="J3636" s="11" t="s">
        <v>9791</v>
      </c>
      <c r="K3636" s="12"/>
      <c r="L3636" s="13" t="s">
        <v>9792</v>
      </c>
      <c r="M3636" t="s">
        <v>781</v>
      </c>
      <c r="S3636" s="9"/>
      <c r="T3636">
        <v>9</v>
      </c>
      <c r="U3636" s="208" t="s">
        <v>18180</v>
      </c>
      <c r="V3636" s="14">
        <v>0</v>
      </c>
      <c r="W3636" s="14">
        <v>1</v>
      </c>
      <c r="X3636" s="109" t="s">
        <v>294</v>
      </c>
      <c r="Y3636" t="s">
        <v>4262</v>
      </c>
      <c r="Z3636" t="s">
        <v>1419</v>
      </c>
      <c r="AA3636">
        <f t="shared" si="56"/>
        <v>3</v>
      </c>
    </row>
    <row r="3637" spans="1:27" x14ac:dyDescent="0.2">
      <c r="A3637">
        <v>5511</v>
      </c>
      <c r="B3637" s="1" t="s">
        <v>9794</v>
      </c>
      <c r="C3637" t="s">
        <v>1027</v>
      </c>
      <c r="D3637" s="9">
        <v>47</v>
      </c>
      <c r="E3637" s="9" t="s">
        <v>876</v>
      </c>
      <c r="F3637" s="9" t="s">
        <v>1416</v>
      </c>
      <c r="G3637" s="10">
        <v>12</v>
      </c>
      <c r="H3637" s="10" t="s">
        <v>632</v>
      </c>
      <c r="I3637" s="10">
        <v>1946</v>
      </c>
      <c r="J3637" s="11" t="s">
        <v>9791</v>
      </c>
      <c r="K3637" s="12"/>
      <c r="L3637" s="13" t="s">
        <v>8548</v>
      </c>
      <c r="M3637" t="s">
        <v>753</v>
      </c>
      <c r="S3637" s="9"/>
      <c r="T3637">
        <v>9</v>
      </c>
      <c r="U3637" s="208" t="s">
        <v>18180</v>
      </c>
      <c r="V3637" s="14">
        <v>0</v>
      </c>
      <c r="W3637" s="14">
        <v>1</v>
      </c>
      <c r="X3637" s="109" t="s">
        <v>270</v>
      </c>
      <c r="Y3637">
        <v>47</v>
      </c>
      <c r="Z3637" t="s">
        <v>1419</v>
      </c>
      <c r="AA3637">
        <f t="shared" si="56"/>
        <v>1</v>
      </c>
    </row>
    <row r="3638" spans="1:27" x14ac:dyDescent="0.2">
      <c r="A3638">
        <v>2235</v>
      </c>
      <c r="B3638" s="1" t="s">
        <v>8549</v>
      </c>
      <c r="C3638" t="s">
        <v>6878</v>
      </c>
      <c r="D3638" s="9">
        <v>684</v>
      </c>
      <c r="E3638" s="9" t="s">
        <v>876</v>
      </c>
      <c r="F3638" s="9" t="s">
        <v>260</v>
      </c>
      <c r="G3638" s="10">
        <v>12</v>
      </c>
      <c r="H3638" s="10" t="s">
        <v>632</v>
      </c>
      <c r="I3638" s="10">
        <v>1946</v>
      </c>
      <c r="J3638" s="11" t="s">
        <v>9791</v>
      </c>
      <c r="K3638" s="12"/>
      <c r="L3638" s="13" t="s">
        <v>8548</v>
      </c>
      <c r="M3638" t="s">
        <v>753</v>
      </c>
      <c r="S3638" s="9"/>
      <c r="T3638">
        <v>9</v>
      </c>
      <c r="U3638" s="208" t="s">
        <v>18180</v>
      </c>
      <c r="V3638" s="14">
        <v>0</v>
      </c>
      <c r="W3638" s="14">
        <v>0</v>
      </c>
      <c r="X3638" s="109" t="s">
        <v>270</v>
      </c>
      <c r="Y3638">
        <v>684</v>
      </c>
      <c r="Z3638" t="s">
        <v>271</v>
      </c>
      <c r="AA3638">
        <f t="shared" si="56"/>
        <v>1</v>
      </c>
    </row>
    <row r="3639" spans="1:27" x14ac:dyDescent="0.2">
      <c r="A3639">
        <v>4875</v>
      </c>
      <c r="B3639" s="1" t="s">
        <v>8547</v>
      </c>
      <c r="C3639" t="s">
        <v>2534</v>
      </c>
      <c r="D3639" s="9" t="s">
        <v>1232</v>
      </c>
      <c r="E3639" s="9" t="s">
        <v>876</v>
      </c>
      <c r="F3639" s="9" t="s">
        <v>312</v>
      </c>
      <c r="G3639" s="10">
        <v>12</v>
      </c>
      <c r="H3639" s="10" t="s">
        <v>632</v>
      </c>
      <c r="I3639" s="10">
        <v>1946</v>
      </c>
      <c r="J3639" s="11" t="s">
        <v>9791</v>
      </c>
      <c r="K3639" s="12"/>
      <c r="L3639" s="13" t="s">
        <v>8548</v>
      </c>
      <c r="M3639" t="s">
        <v>753</v>
      </c>
      <c r="S3639" s="9"/>
      <c r="T3639">
        <v>9</v>
      </c>
      <c r="U3639" s="208" t="s">
        <v>18180</v>
      </c>
      <c r="V3639" s="14">
        <v>0</v>
      </c>
      <c r="W3639" s="14">
        <v>1</v>
      </c>
      <c r="X3639" s="109" t="e">
        <v>#N/A</v>
      </c>
      <c r="Y3639" t="s">
        <v>1232</v>
      </c>
      <c r="Z3639" t="s">
        <v>271</v>
      </c>
      <c r="AA3639">
        <f t="shared" si="56"/>
        <v>1</v>
      </c>
    </row>
    <row r="3640" spans="1:27" x14ac:dyDescent="0.2">
      <c r="A3640">
        <v>2513</v>
      </c>
      <c r="B3640" s="1" t="s">
        <v>9795</v>
      </c>
      <c r="C3640" t="s">
        <v>1523</v>
      </c>
      <c r="D3640" s="9" t="s">
        <v>9796</v>
      </c>
      <c r="E3640" s="9"/>
      <c r="F3640" s="9" t="s">
        <v>532</v>
      </c>
      <c r="G3640" s="10">
        <v>13</v>
      </c>
      <c r="H3640" s="10" t="s">
        <v>632</v>
      </c>
      <c r="I3640" s="10">
        <v>1946</v>
      </c>
      <c r="J3640" s="11" t="s">
        <v>9797</v>
      </c>
      <c r="K3640" s="12"/>
      <c r="L3640" s="13" t="s">
        <v>8154</v>
      </c>
      <c r="M3640" t="s">
        <v>753</v>
      </c>
      <c r="S3640" s="9"/>
      <c r="T3640">
        <v>9</v>
      </c>
      <c r="U3640" s="208" t="s">
        <v>18180</v>
      </c>
      <c r="V3640" s="14">
        <v>0</v>
      </c>
      <c r="W3640" s="14">
        <v>1</v>
      </c>
      <c r="X3640" s="109" t="s">
        <v>294</v>
      </c>
      <c r="Y3640" t="s">
        <v>3929</v>
      </c>
      <c r="Z3640" t="s">
        <v>505</v>
      </c>
      <c r="AA3640">
        <f t="shared" si="56"/>
        <v>3</v>
      </c>
    </row>
    <row r="3641" spans="1:27" x14ac:dyDescent="0.2">
      <c r="A3641">
        <v>4393</v>
      </c>
      <c r="B3641" s="1" t="s">
        <v>8158</v>
      </c>
      <c r="C3641" t="s">
        <v>1523</v>
      </c>
      <c r="D3641" s="9" t="s">
        <v>3653</v>
      </c>
      <c r="E3641" s="9" t="s">
        <v>259</v>
      </c>
      <c r="F3641" s="9" t="s">
        <v>312</v>
      </c>
      <c r="G3641" s="10">
        <v>13</v>
      </c>
      <c r="H3641" s="10" t="s">
        <v>632</v>
      </c>
      <c r="I3641" s="10">
        <v>1946</v>
      </c>
      <c r="J3641" s="11" t="s">
        <v>9797</v>
      </c>
      <c r="K3641" s="12"/>
      <c r="L3641" s="13" t="s">
        <v>8154</v>
      </c>
      <c r="M3641" t="s">
        <v>753</v>
      </c>
      <c r="S3641" s="9"/>
      <c r="T3641">
        <v>9</v>
      </c>
      <c r="U3641" s="208" t="s">
        <v>18180</v>
      </c>
      <c r="V3641" s="14">
        <v>0</v>
      </c>
      <c r="W3641" s="14">
        <v>1</v>
      </c>
      <c r="X3641" s="109" t="s">
        <v>270</v>
      </c>
      <c r="Y3641">
        <v>29</v>
      </c>
      <c r="Z3641" t="s">
        <v>505</v>
      </c>
      <c r="AA3641">
        <f t="shared" si="56"/>
        <v>2</v>
      </c>
    </row>
    <row r="3642" spans="1:27" x14ac:dyDescent="0.2">
      <c r="A3642">
        <v>7398</v>
      </c>
      <c r="B3642" s="1" t="s">
        <v>8155</v>
      </c>
      <c r="C3642" t="s">
        <v>1523</v>
      </c>
      <c r="D3642" s="9" t="s">
        <v>8156</v>
      </c>
      <c r="E3642" s="9"/>
      <c r="F3642" s="9"/>
      <c r="G3642" s="10">
        <v>13</v>
      </c>
      <c r="H3642" s="10" t="s">
        <v>632</v>
      </c>
      <c r="I3642" s="10">
        <v>1946</v>
      </c>
      <c r="J3642" s="11" t="s">
        <v>9797</v>
      </c>
      <c r="K3642" s="12"/>
      <c r="L3642" s="13" t="s">
        <v>8157</v>
      </c>
      <c r="M3642" t="s">
        <v>753</v>
      </c>
      <c r="S3642" s="9"/>
      <c r="T3642">
        <v>9</v>
      </c>
      <c r="U3642" s="208" t="s">
        <v>18180</v>
      </c>
      <c r="V3642" s="14">
        <v>0</v>
      </c>
      <c r="W3642" s="14">
        <v>1</v>
      </c>
      <c r="X3642" s="109" t="e">
        <v>#N/A</v>
      </c>
      <c r="Y3642" t="s">
        <v>1973</v>
      </c>
      <c r="Z3642" t="s">
        <v>505</v>
      </c>
      <c r="AA3642">
        <f t="shared" si="56"/>
        <v>2</v>
      </c>
    </row>
    <row r="3643" spans="1:27" x14ac:dyDescent="0.2">
      <c r="A3643">
        <v>5330</v>
      </c>
      <c r="B3643" s="1" t="s">
        <v>8163</v>
      </c>
      <c r="C3643" t="s">
        <v>1523</v>
      </c>
      <c r="D3643" s="9">
        <v>409</v>
      </c>
      <c r="E3643" s="9" t="s">
        <v>259</v>
      </c>
      <c r="F3643" s="9" t="s">
        <v>312</v>
      </c>
      <c r="G3643" s="10">
        <v>13</v>
      </c>
      <c r="H3643" s="10" t="s">
        <v>632</v>
      </c>
      <c r="I3643" s="10">
        <v>1946</v>
      </c>
      <c r="J3643" s="11" t="s">
        <v>9797</v>
      </c>
      <c r="K3643" s="12"/>
      <c r="L3643" s="13" t="s">
        <v>8154</v>
      </c>
      <c r="M3643" t="s">
        <v>753</v>
      </c>
      <c r="S3643" s="9"/>
      <c r="T3643">
        <v>9</v>
      </c>
      <c r="U3643" s="208" t="s">
        <v>18180</v>
      </c>
      <c r="V3643" s="14">
        <v>0</v>
      </c>
      <c r="W3643" s="14">
        <v>1</v>
      </c>
      <c r="X3643" s="109" t="s">
        <v>270</v>
      </c>
      <c r="Y3643">
        <v>409</v>
      </c>
      <c r="Z3643" t="s">
        <v>505</v>
      </c>
      <c r="AA3643">
        <f t="shared" si="56"/>
        <v>1</v>
      </c>
    </row>
    <row r="3644" spans="1:27" x14ac:dyDescent="0.2">
      <c r="A3644">
        <v>3717</v>
      </c>
      <c r="B3644" s="1" t="s">
        <v>8161</v>
      </c>
      <c r="C3644" t="s">
        <v>2221</v>
      </c>
      <c r="D3644" s="9">
        <v>456</v>
      </c>
      <c r="E3644" s="9"/>
      <c r="F3644" s="9"/>
      <c r="G3644" s="10">
        <v>13</v>
      </c>
      <c r="H3644" s="10" t="s">
        <v>632</v>
      </c>
      <c r="I3644" s="10">
        <v>1946</v>
      </c>
      <c r="J3644" s="11" t="s">
        <v>9797</v>
      </c>
      <c r="K3644" s="12"/>
      <c r="L3644" s="13" t="s">
        <v>8162</v>
      </c>
      <c r="M3644" t="s">
        <v>753</v>
      </c>
      <c r="S3644" s="9"/>
      <c r="T3644">
        <v>9</v>
      </c>
      <c r="U3644" s="208" t="s">
        <v>18180</v>
      </c>
      <c r="V3644" s="14">
        <v>0</v>
      </c>
      <c r="W3644" s="14">
        <v>1</v>
      </c>
      <c r="X3644" s="109" t="s">
        <v>270</v>
      </c>
      <c r="Y3644">
        <v>456</v>
      </c>
      <c r="Z3644" t="s">
        <v>505</v>
      </c>
      <c r="AA3644">
        <f t="shared" si="56"/>
        <v>1</v>
      </c>
    </row>
    <row r="3645" spans="1:27" x14ac:dyDescent="0.2">
      <c r="A3645">
        <v>6346</v>
      </c>
      <c r="B3645" s="1" t="s">
        <v>8164</v>
      </c>
      <c r="C3645" t="s">
        <v>2221</v>
      </c>
      <c r="D3645" s="9">
        <v>68</v>
      </c>
      <c r="E3645" s="9"/>
      <c r="F3645" s="9"/>
      <c r="G3645" s="10">
        <v>13</v>
      </c>
      <c r="H3645" s="10" t="s">
        <v>632</v>
      </c>
      <c r="I3645" s="10">
        <v>1946</v>
      </c>
      <c r="J3645" s="11" t="s">
        <v>9797</v>
      </c>
      <c r="K3645" s="12"/>
      <c r="L3645" s="13" t="s">
        <v>8154</v>
      </c>
      <c r="M3645" t="s">
        <v>753</v>
      </c>
      <c r="S3645" s="9"/>
      <c r="T3645">
        <v>9</v>
      </c>
      <c r="U3645" s="208" t="s">
        <v>18180</v>
      </c>
      <c r="V3645" s="14">
        <v>0</v>
      </c>
      <c r="W3645" s="14">
        <v>1</v>
      </c>
      <c r="X3645" s="109" t="s">
        <v>270</v>
      </c>
      <c r="Y3645">
        <v>68</v>
      </c>
      <c r="Z3645" t="s">
        <v>505</v>
      </c>
      <c r="AA3645">
        <f t="shared" si="56"/>
        <v>1</v>
      </c>
    </row>
    <row r="3646" spans="1:27" x14ac:dyDescent="0.2">
      <c r="A3646">
        <v>5197</v>
      </c>
      <c r="B3646" s="1" t="s">
        <v>8159</v>
      </c>
      <c r="C3646" t="s">
        <v>6878</v>
      </c>
      <c r="D3646" s="9" t="s">
        <v>1888</v>
      </c>
      <c r="E3646" s="9"/>
      <c r="F3646" s="9"/>
      <c r="G3646" s="10">
        <v>13</v>
      </c>
      <c r="H3646" s="10" t="s">
        <v>632</v>
      </c>
      <c r="I3646" s="10">
        <v>1946</v>
      </c>
      <c r="J3646" s="11" t="s">
        <v>9797</v>
      </c>
      <c r="K3646" s="12"/>
      <c r="L3646" s="13" t="s">
        <v>8160</v>
      </c>
      <c r="M3646" t="s">
        <v>781</v>
      </c>
      <c r="S3646" s="9"/>
      <c r="T3646">
        <v>9</v>
      </c>
      <c r="U3646" s="208" t="s">
        <v>18180</v>
      </c>
      <c r="V3646" s="14">
        <v>0</v>
      </c>
      <c r="W3646" s="14">
        <v>0</v>
      </c>
      <c r="X3646" s="109" t="e">
        <v>#N/A</v>
      </c>
      <c r="Y3646" t="s">
        <v>1888</v>
      </c>
      <c r="Z3646" t="s">
        <v>3085</v>
      </c>
      <c r="AA3646">
        <f t="shared" si="56"/>
        <v>1</v>
      </c>
    </row>
    <row r="3647" spans="1:27" x14ac:dyDescent="0.2">
      <c r="A3647">
        <v>1328</v>
      </c>
      <c r="B3647" s="1" t="s">
        <v>8165</v>
      </c>
      <c r="C3647" t="s">
        <v>2040</v>
      </c>
      <c r="D3647" s="9" t="s">
        <v>8166</v>
      </c>
      <c r="E3647" s="9"/>
      <c r="F3647" s="9"/>
      <c r="G3647" s="10">
        <v>16</v>
      </c>
      <c r="H3647" s="10" t="s">
        <v>632</v>
      </c>
      <c r="I3647" s="10">
        <v>1946</v>
      </c>
      <c r="J3647" s="11" t="s">
        <v>8167</v>
      </c>
      <c r="K3647" s="12" t="s">
        <v>237</v>
      </c>
      <c r="L3647" s="13" t="s">
        <v>8168</v>
      </c>
      <c r="M3647" t="s">
        <v>290</v>
      </c>
      <c r="N3647" t="s">
        <v>291</v>
      </c>
      <c r="O3647" t="s">
        <v>8455</v>
      </c>
      <c r="S3647" s="9"/>
      <c r="T3647">
        <v>9</v>
      </c>
      <c r="U3647" s="208" t="s">
        <v>18180</v>
      </c>
      <c r="V3647" s="14">
        <v>0</v>
      </c>
      <c r="W3647" s="14">
        <v>1</v>
      </c>
      <c r="X3647" s="109" t="s">
        <v>270</v>
      </c>
      <c r="Y3647">
        <v>14</v>
      </c>
      <c r="Z3647" t="s">
        <v>271</v>
      </c>
      <c r="AA3647">
        <f t="shared" si="56"/>
        <v>3</v>
      </c>
    </row>
    <row r="3648" spans="1:27" x14ac:dyDescent="0.2">
      <c r="A3648">
        <v>3810</v>
      </c>
      <c r="B3648" s="1" t="s">
        <v>8226</v>
      </c>
      <c r="C3648" t="s">
        <v>2534</v>
      </c>
      <c r="D3648" s="9">
        <v>256</v>
      </c>
      <c r="E3648" s="9"/>
      <c r="F3648" s="9"/>
      <c r="G3648" s="10">
        <v>16</v>
      </c>
      <c r="H3648" s="10" t="s">
        <v>632</v>
      </c>
      <c r="I3648" s="10">
        <v>1946</v>
      </c>
      <c r="J3648" s="11" t="s">
        <v>8167</v>
      </c>
      <c r="K3648" s="12" t="s">
        <v>237</v>
      </c>
      <c r="L3648" s="13" t="s">
        <v>8227</v>
      </c>
      <c r="M3648" t="s">
        <v>290</v>
      </c>
      <c r="N3648" t="s">
        <v>291</v>
      </c>
      <c r="O3648" t="s">
        <v>339</v>
      </c>
      <c r="S3648" s="9"/>
      <c r="T3648">
        <v>9</v>
      </c>
      <c r="U3648" s="208" t="s">
        <v>18180</v>
      </c>
      <c r="V3648" s="14">
        <v>0</v>
      </c>
      <c r="W3648" s="14">
        <v>1</v>
      </c>
      <c r="X3648" s="109" t="s">
        <v>270</v>
      </c>
      <c r="Y3648">
        <v>256</v>
      </c>
      <c r="Z3648" t="s">
        <v>271</v>
      </c>
      <c r="AA3648">
        <f t="shared" si="56"/>
        <v>1</v>
      </c>
    </row>
    <row r="3649" spans="1:27" x14ac:dyDescent="0.2">
      <c r="A3649">
        <v>7292</v>
      </c>
      <c r="B3649" s="1" t="s">
        <v>8173</v>
      </c>
      <c r="C3649" t="s">
        <v>1523</v>
      </c>
      <c r="D3649" s="9" t="s">
        <v>8891</v>
      </c>
      <c r="E3649" s="9"/>
      <c r="F3649" s="9" t="s">
        <v>532</v>
      </c>
      <c r="G3649" s="10">
        <v>16</v>
      </c>
      <c r="H3649" s="10" t="s">
        <v>632</v>
      </c>
      <c r="I3649" s="10">
        <v>1946</v>
      </c>
      <c r="J3649" s="11" t="s">
        <v>8167</v>
      </c>
      <c r="K3649" s="12"/>
      <c r="L3649" s="13" t="s">
        <v>8171</v>
      </c>
      <c r="M3649" t="s">
        <v>753</v>
      </c>
      <c r="S3649" s="9"/>
      <c r="T3649">
        <v>9</v>
      </c>
      <c r="U3649" s="208" t="s">
        <v>18180</v>
      </c>
      <c r="V3649" s="14">
        <v>0</v>
      </c>
      <c r="W3649" s="14">
        <v>1</v>
      </c>
      <c r="X3649" s="109" t="s">
        <v>294</v>
      </c>
      <c r="Y3649" t="s">
        <v>3929</v>
      </c>
      <c r="Z3649" t="s">
        <v>505</v>
      </c>
      <c r="AA3649">
        <f t="shared" si="56"/>
        <v>2</v>
      </c>
    </row>
    <row r="3650" spans="1:27" x14ac:dyDescent="0.2">
      <c r="A3650">
        <v>7526</v>
      </c>
      <c r="B3650" s="1" t="s">
        <v>8406</v>
      </c>
      <c r="C3650" t="s">
        <v>1523</v>
      </c>
      <c r="D3650" s="9">
        <v>488</v>
      </c>
      <c r="E3650" s="9"/>
      <c r="F3650" s="9"/>
      <c r="G3650" s="10">
        <v>16</v>
      </c>
      <c r="H3650" s="10" t="s">
        <v>632</v>
      </c>
      <c r="I3650" s="10">
        <v>1946</v>
      </c>
      <c r="J3650" s="11" t="s">
        <v>8167</v>
      </c>
      <c r="K3650" s="12"/>
      <c r="L3650" s="13" t="s">
        <v>8171</v>
      </c>
      <c r="M3650" t="s">
        <v>753</v>
      </c>
      <c r="S3650" s="9"/>
      <c r="T3650">
        <v>9</v>
      </c>
      <c r="U3650" s="208" t="s">
        <v>18180</v>
      </c>
      <c r="V3650" s="14">
        <v>0</v>
      </c>
      <c r="W3650" s="14">
        <v>1</v>
      </c>
      <c r="X3650" s="109" t="s">
        <v>270</v>
      </c>
      <c r="Y3650">
        <v>488</v>
      </c>
      <c r="Z3650" t="s">
        <v>505</v>
      </c>
      <c r="AA3650">
        <f t="shared" ref="AA3650:AA3713" si="57">LEN(D3650)-LEN(SUBSTITUTE(D3650,"/",""))+1</f>
        <v>1</v>
      </c>
    </row>
    <row r="3651" spans="1:27" x14ac:dyDescent="0.2">
      <c r="A3651">
        <v>6478</v>
      </c>
      <c r="B3651" s="1" t="s">
        <v>8172</v>
      </c>
      <c r="C3651" t="s">
        <v>1523</v>
      </c>
      <c r="D3651" s="9" t="s">
        <v>9763</v>
      </c>
      <c r="E3651" s="9"/>
      <c r="F3651" s="9"/>
      <c r="G3651" s="10">
        <v>16</v>
      </c>
      <c r="H3651" s="10" t="s">
        <v>632</v>
      </c>
      <c r="I3651" s="10">
        <v>1946</v>
      </c>
      <c r="J3651" s="11" t="s">
        <v>8167</v>
      </c>
      <c r="K3651" s="12"/>
      <c r="L3651" s="13" t="s">
        <v>8171</v>
      </c>
      <c r="M3651" t="s">
        <v>753</v>
      </c>
      <c r="S3651" s="9"/>
      <c r="T3651">
        <v>9</v>
      </c>
      <c r="U3651" s="208" t="s">
        <v>18180</v>
      </c>
      <c r="V3651" s="14">
        <v>0</v>
      </c>
      <c r="W3651" s="14">
        <v>1</v>
      </c>
      <c r="X3651" s="109" t="s">
        <v>294</v>
      </c>
      <c r="Y3651" t="s">
        <v>6957</v>
      </c>
      <c r="Z3651" t="s">
        <v>505</v>
      </c>
      <c r="AA3651">
        <f t="shared" si="57"/>
        <v>2</v>
      </c>
    </row>
    <row r="3652" spans="1:27" x14ac:dyDescent="0.2">
      <c r="A3652">
        <v>4717</v>
      </c>
      <c r="B3652" s="1" t="s">
        <v>8225</v>
      </c>
      <c r="C3652" t="s">
        <v>1523</v>
      </c>
      <c r="D3652" s="9">
        <v>410</v>
      </c>
      <c r="E3652" s="9" t="s">
        <v>259</v>
      </c>
      <c r="F3652" s="9" t="s">
        <v>312</v>
      </c>
      <c r="G3652" s="10">
        <v>16</v>
      </c>
      <c r="H3652" s="10" t="s">
        <v>632</v>
      </c>
      <c r="I3652" s="10">
        <v>1946</v>
      </c>
      <c r="J3652" s="11" t="s">
        <v>8167</v>
      </c>
      <c r="K3652" s="12"/>
      <c r="L3652" s="13" t="s">
        <v>8171</v>
      </c>
      <c r="M3652" t="s">
        <v>753</v>
      </c>
      <c r="S3652" s="9"/>
      <c r="T3652">
        <v>9</v>
      </c>
      <c r="U3652" s="208" t="s">
        <v>18180</v>
      </c>
      <c r="V3652" s="14">
        <v>0</v>
      </c>
      <c r="W3652" s="14">
        <v>1</v>
      </c>
      <c r="X3652" s="109" t="s">
        <v>270</v>
      </c>
      <c r="Y3652">
        <v>410</v>
      </c>
      <c r="Z3652" t="s">
        <v>505</v>
      </c>
      <c r="AA3652">
        <f t="shared" si="57"/>
        <v>1</v>
      </c>
    </row>
    <row r="3653" spans="1:27" x14ac:dyDescent="0.2">
      <c r="A3653">
        <v>1364</v>
      </c>
      <c r="B3653" s="1" t="s">
        <v>8892</v>
      </c>
      <c r="C3653" t="s">
        <v>1523</v>
      </c>
      <c r="D3653" s="9" t="s">
        <v>8893</v>
      </c>
      <c r="E3653" s="9"/>
      <c r="F3653" s="9"/>
      <c r="G3653" s="10">
        <v>16</v>
      </c>
      <c r="H3653" s="10" t="s">
        <v>632</v>
      </c>
      <c r="I3653" s="10">
        <v>1946</v>
      </c>
      <c r="J3653" s="11" t="s">
        <v>8167</v>
      </c>
      <c r="K3653" s="12"/>
      <c r="L3653" s="13" t="s">
        <v>8171</v>
      </c>
      <c r="M3653" t="s">
        <v>753</v>
      </c>
      <c r="S3653" s="9"/>
      <c r="T3653">
        <v>9</v>
      </c>
      <c r="U3653" s="208" t="s">
        <v>18180</v>
      </c>
      <c r="V3653" s="14">
        <v>0</v>
      </c>
      <c r="W3653" s="14">
        <v>1</v>
      </c>
      <c r="X3653" s="109" t="s">
        <v>270</v>
      </c>
      <c r="Y3653">
        <v>604</v>
      </c>
      <c r="Z3653" t="s">
        <v>505</v>
      </c>
      <c r="AA3653">
        <f t="shared" si="57"/>
        <v>2</v>
      </c>
    </row>
    <row r="3654" spans="1:27" x14ac:dyDescent="0.2">
      <c r="A3654">
        <v>3889</v>
      </c>
      <c r="B3654" s="1" t="s">
        <v>8228</v>
      </c>
      <c r="C3654" t="s">
        <v>507</v>
      </c>
      <c r="D3654" s="9">
        <v>139</v>
      </c>
      <c r="E3654" s="9" t="s">
        <v>259</v>
      </c>
      <c r="F3654" s="9" t="s">
        <v>721</v>
      </c>
      <c r="G3654" s="10">
        <v>16</v>
      </c>
      <c r="H3654" s="10" t="s">
        <v>632</v>
      </c>
      <c r="I3654" s="10">
        <v>1946</v>
      </c>
      <c r="J3654" s="11" t="s">
        <v>8167</v>
      </c>
      <c r="K3654" s="12"/>
      <c r="L3654" s="13" t="s">
        <v>8171</v>
      </c>
      <c r="M3654" t="s">
        <v>753</v>
      </c>
      <c r="S3654" s="9"/>
      <c r="T3654">
        <v>9</v>
      </c>
      <c r="U3654" s="208" t="s">
        <v>18180</v>
      </c>
      <c r="V3654" s="14">
        <v>0</v>
      </c>
      <c r="W3654" s="14">
        <v>1</v>
      </c>
      <c r="X3654" s="109" t="s">
        <v>270</v>
      </c>
      <c r="Y3654">
        <v>139</v>
      </c>
      <c r="Z3654" t="s">
        <v>18167</v>
      </c>
      <c r="AA3654">
        <f t="shared" si="57"/>
        <v>1</v>
      </c>
    </row>
    <row r="3655" spans="1:27" x14ac:dyDescent="0.2">
      <c r="A3655">
        <v>3633</v>
      </c>
      <c r="B3655" s="1" t="s">
        <v>8405</v>
      </c>
      <c r="C3655" t="s">
        <v>507</v>
      </c>
      <c r="D3655" s="9" t="s">
        <v>7347</v>
      </c>
      <c r="E3655" s="9"/>
      <c r="F3655" s="9"/>
      <c r="G3655" s="10">
        <v>16</v>
      </c>
      <c r="H3655" s="10" t="s">
        <v>632</v>
      </c>
      <c r="I3655" s="10">
        <v>1946</v>
      </c>
      <c r="J3655" s="11" t="s">
        <v>8167</v>
      </c>
      <c r="K3655" s="12"/>
      <c r="L3655" s="13" t="s">
        <v>8171</v>
      </c>
      <c r="M3655" t="s">
        <v>753</v>
      </c>
      <c r="S3655" s="9"/>
      <c r="T3655">
        <v>9</v>
      </c>
      <c r="U3655" s="208" t="s">
        <v>18180</v>
      </c>
      <c r="V3655" s="14">
        <v>0</v>
      </c>
      <c r="W3655" s="14">
        <v>1</v>
      </c>
      <c r="X3655" s="109" t="s">
        <v>294</v>
      </c>
      <c r="Y3655" t="s">
        <v>7347</v>
      </c>
      <c r="Z3655" t="s">
        <v>18167</v>
      </c>
      <c r="AA3655">
        <f t="shared" si="57"/>
        <v>1</v>
      </c>
    </row>
    <row r="3656" spans="1:27" x14ac:dyDescent="0.2">
      <c r="A3656">
        <v>302</v>
      </c>
      <c r="B3656" s="1" t="s">
        <v>8169</v>
      </c>
      <c r="C3656" t="s">
        <v>1523</v>
      </c>
      <c r="D3656" s="9" t="s">
        <v>8170</v>
      </c>
      <c r="E3656" s="9"/>
      <c r="F3656" s="9"/>
      <c r="G3656" s="10">
        <v>16</v>
      </c>
      <c r="H3656" s="10" t="s">
        <v>632</v>
      </c>
      <c r="I3656" s="10">
        <v>1946</v>
      </c>
      <c r="J3656" s="11" t="s">
        <v>8167</v>
      </c>
      <c r="K3656" s="12"/>
      <c r="L3656" s="13" t="s">
        <v>8171</v>
      </c>
      <c r="M3656" t="s">
        <v>753</v>
      </c>
      <c r="S3656" s="9"/>
      <c r="T3656">
        <v>9</v>
      </c>
      <c r="U3656" s="208" t="s">
        <v>18180</v>
      </c>
      <c r="V3656" s="14">
        <v>0</v>
      </c>
      <c r="W3656" s="14">
        <v>1</v>
      </c>
      <c r="X3656" s="109" t="s">
        <v>294</v>
      </c>
      <c r="Y3656" t="s">
        <v>6957</v>
      </c>
      <c r="Z3656" t="s">
        <v>505</v>
      </c>
      <c r="AA3656">
        <f t="shared" si="57"/>
        <v>2</v>
      </c>
    </row>
    <row r="3657" spans="1:27" x14ac:dyDescent="0.2">
      <c r="A3657">
        <v>6526</v>
      </c>
      <c r="B3657" s="1" t="s">
        <v>8229</v>
      </c>
      <c r="C3657" t="s">
        <v>2221</v>
      </c>
      <c r="D3657" s="9">
        <v>151</v>
      </c>
      <c r="E3657" s="9" t="s">
        <v>259</v>
      </c>
      <c r="F3657" s="9" t="s">
        <v>312</v>
      </c>
      <c r="G3657" s="10">
        <v>17</v>
      </c>
      <c r="H3657" s="10" t="s">
        <v>632</v>
      </c>
      <c r="I3657" s="10">
        <v>1946</v>
      </c>
      <c r="J3657" s="11" t="s">
        <v>8230</v>
      </c>
      <c r="K3657" s="12" t="s">
        <v>237</v>
      </c>
      <c r="L3657" s="13" t="s">
        <v>9592</v>
      </c>
      <c r="M3657" t="s">
        <v>290</v>
      </c>
      <c r="N3657" t="s">
        <v>291</v>
      </c>
      <c r="O3657" t="s">
        <v>498</v>
      </c>
      <c r="S3657" s="9"/>
      <c r="T3657">
        <v>9</v>
      </c>
      <c r="U3657" s="208" t="s">
        <v>18180</v>
      </c>
      <c r="V3657" s="14">
        <v>0</v>
      </c>
      <c r="W3657" s="14">
        <v>1</v>
      </c>
      <c r="X3657" s="109" t="s">
        <v>270</v>
      </c>
      <c r="Y3657">
        <v>151</v>
      </c>
      <c r="Z3657" t="s">
        <v>505</v>
      </c>
      <c r="AA3657">
        <f t="shared" si="57"/>
        <v>1</v>
      </c>
    </row>
    <row r="3658" spans="1:27" x14ac:dyDescent="0.2">
      <c r="A3658">
        <v>1893</v>
      </c>
      <c r="B3658" s="1" t="s">
        <v>9593</v>
      </c>
      <c r="C3658" t="s">
        <v>1027</v>
      </c>
      <c r="D3658" s="9" t="s">
        <v>9594</v>
      </c>
      <c r="E3658" s="9"/>
      <c r="F3658" s="9" t="s">
        <v>532</v>
      </c>
      <c r="G3658" s="10">
        <v>19</v>
      </c>
      <c r="H3658" s="10" t="s">
        <v>632</v>
      </c>
      <c r="I3658" s="10">
        <v>1946</v>
      </c>
      <c r="J3658" s="11" t="s">
        <v>9595</v>
      </c>
      <c r="K3658" s="12" t="s">
        <v>237</v>
      </c>
      <c r="L3658" s="13" t="s">
        <v>8152</v>
      </c>
      <c r="M3658" t="s">
        <v>290</v>
      </c>
      <c r="N3658" t="s">
        <v>291</v>
      </c>
      <c r="O3658" t="s">
        <v>292</v>
      </c>
      <c r="S3658" s="9"/>
      <c r="T3658">
        <v>9</v>
      </c>
      <c r="U3658" s="208" t="s">
        <v>18180</v>
      </c>
      <c r="V3658" s="14">
        <v>0</v>
      </c>
      <c r="W3658" s="14">
        <v>1</v>
      </c>
      <c r="X3658" s="109" t="s">
        <v>294</v>
      </c>
      <c r="Y3658" t="s">
        <v>3929</v>
      </c>
      <c r="Z3658" t="s">
        <v>271</v>
      </c>
      <c r="AA3658">
        <f t="shared" si="57"/>
        <v>2</v>
      </c>
    </row>
    <row r="3659" spans="1:27" x14ac:dyDescent="0.2">
      <c r="A3659">
        <v>2135</v>
      </c>
      <c r="B3659" s="1" t="s">
        <v>8153</v>
      </c>
      <c r="C3659" t="s">
        <v>6878</v>
      </c>
      <c r="D3659" s="9" t="s">
        <v>1199</v>
      </c>
      <c r="E3659" s="9"/>
      <c r="F3659" s="9" t="s">
        <v>532</v>
      </c>
      <c r="G3659" s="10">
        <v>19</v>
      </c>
      <c r="H3659" s="10" t="s">
        <v>632</v>
      </c>
      <c r="I3659" s="10">
        <v>1946</v>
      </c>
      <c r="J3659" s="11" t="s">
        <v>9595</v>
      </c>
      <c r="K3659" s="12" t="s">
        <v>237</v>
      </c>
      <c r="L3659" s="13" t="s">
        <v>9405</v>
      </c>
      <c r="M3659" t="s">
        <v>290</v>
      </c>
      <c r="N3659" t="s">
        <v>291</v>
      </c>
      <c r="O3659" t="s">
        <v>933</v>
      </c>
      <c r="S3659" s="9"/>
      <c r="T3659">
        <v>9</v>
      </c>
      <c r="U3659" s="208" t="s">
        <v>18180</v>
      </c>
      <c r="V3659" s="14">
        <v>0</v>
      </c>
      <c r="W3659" s="14">
        <v>0</v>
      </c>
      <c r="X3659" s="109" t="s">
        <v>294</v>
      </c>
      <c r="Y3659" t="s">
        <v>1199</v>
      </c>
      <c r="Z3659" t="s">
        <v>3085</v>
      </c>
      <c r="AA3659">
        <f t="shared" si="57"/>
        <v>1</v>
      </c>
    </row>
    <row r="3660" spans="1:27" x14ac:dyDescent="0.2">
      <c r="A3660">
        <v>5360</v>
      </c>
      <c r="B3660" s="1" t="s">
        <v>9406</v>
      </c>
      <c r="C3660" t="s">
        <v>1798</v>
      </c>
      <c r="D3660" s="9" t="s">
        <v>2138</v>
      </c>
      <c r="E3660" s="9" t="s">
        <v>8805</v>
      </c>
      <c r="F3660" s="9"/>
      <c r="G3660" s="10">
        <v>22</v>
      </c>
      <c r="H3660" s="10" t="s">
        <v>632</v>
      </c>
      <c r="I3660" s="10">
        <v>1946</v>
      </c>
      <c r="J3660" s="11" t="s">
        <v>9407</v>
      </c>
      <c r="K3660" s="12"/>
      <c r="L3660" s="13" t="s">
        <v>9408</v>
      </c>
      <c r="M3660" t="s">
        <v>781</v>
      </c>
      <c r="S3660" s="9"/>
      <c r="T3660">
        <v>9</v>
      </c>
      <c r="U3660" s="208" t="s">
        <v>18180</v>
      </c>
      <c r="V3660" s="14">
        <v>0</v>
      </c>
      <c r="W3660" s="14">
        <v>1</v>
      </c>
      <c r="X3660" s="109" t="e">
        <v>#N/A</v>
      </c>
      <c r="Y3660" t="s">
        <v>2138</v>
      </c>
      <c r="Z3660" t="s">
        <v>271</v>
      </c>
      <c r="AA3660">
        <f t="shared" si="57"/>
        <v>1</v>
      </c>
    </row>
    <row r="3661" spans="1:27" x14ac:dyDescent="0.2">
      <c r="A3661">
        <v>963</v>
      </c>
      <c r="B3661" s="1" t="s">
        <v>9409</v>
      </c>
      <c r="C3661" t="s">
        <v>2040</v>
      </c>
      <c r="D3661" s="9" t="s">
        <v>9411</v>
      </c>
      <c r="E3661" s="9"/>
      <c r="F3661" s="9"/>
      <c r="G3661" s="10">
        <v>23</v>
      </c>
      <c r="H3661" s="10" t="s">
        <v>632</v>
      </c>
      <c r="I3661" s="10">
        <v>1946</v>
      </c>
      <c r="J3661" s="11" t="s">
        <v>9412</v>
      </c>
      <c r="K3661" s="12" t="s">
        <v>237</v>
      </c>
      <c r="L3661" s="13" t="s">
        <v>9410</v>
      </c>
      <c r="M3661" t="s">
        <v>290</v>
      </c>
      <c r="N3661" t="s">
        <v>291</v>
      </c>
      <c r="O3661" t="s">
        <v>292</v>
      </c>
      <c r="S3661" s="9"/>
      <c r="T3661">
        <v>9</v>
      </c>
      <c r="U3661" s="208" t="s">
        <v>18180</v>
      </c>
      <c r="V3661" s="14">
        <v>0</v>
      </c>
      <c r="W3661" s="14">
        <v>1</v>
      </c>
      <c r="X3661" s="109" t="s">
        <v>270</v>
      </c>
      <c r="Y3661">
        <v>98</v>
      </c>
      <c r="Z3661" t="s">
        <v>271</v>
      </c>
      <c r="AA3661">
        <f t="shared" si="57"/>
        <v>3</v>
      </c>
    </row>
    <row r="3662" spans="1:27" x14ac:dyDescent="0.2">
      <c r="A3662">
        <v>2212</v>
      </c>
      <c r="B3662" s="1" t="s">
        <v>8845</v>
      </c>
      <c r="C3662" t="s">
        <v>1027</v>
      </c>
      <c r="D3662" s="9" t="s">
        <v>8846</v>
      </c>
      <c r="E3662" s="9" t="s">
        <v>259</v>
      </c>
      <c r="F3662" s="9" t="s">
        <v>1416</v>
      </c>
      <c r="G3662" s="10">
        <v>23</v>
      </c>
      <c r="H3662" s="10" t="s">
        <v>632</v>
      </c>
      <c r="I3662" s="10">
        <v>1946</v>
      </c>
      <c r="J3662" s="11" t="s">
        <v>9412</v>
      </c>
      <c r="K3662" s="12" t="s">
        <v>237</v>
      </c>
      <c r="L3662" s="13" t="s">
        <v>8847</v>
      </c>
      <c r="M3662" t="s">
        <v>290</v>
      </c>
      <c r="N3662" t="s">
        <v>291</v>
      </c>
      <c r="O3662" t="s">
        <v>292</v>
      </c>
      <c r="S3662" s="9"/>
      <c r="T3662">
        <v>9</v>
      </c>
      <c r="U3662" s="208" t="s">
        <v>18180</v>
      </c>
      <c r="V3662" s="14">
        <v>0</v>
      </c>
      <c r="W3662" s="14">
        <v>1</v>
      </c>
      <c r="X3662" s="109" t="s">
        <v>270</v>
      </c>
      <c r="Y3662">
        <v>21</v>
      </c>
      <c r="Z3662" t="s">
        <v>271</v>
      </c>
      <c r="AA3662">
        <f t="shared" si="57"/>
        <v>3</v>
      </c>
    </row>
    <row r="3663" spans="1:27" x14ac:dyDescent="0.2">
      <c r="A3663">
        <v>6607</v>
      </c>
      <c r="B3663" s="1" t="s">
        <v>8851</v>
      </c>
      <c r="C3663" t="s">
        <v>1798</v>
      </c>
      <c r="D3663" s="9"/>
      <c r="E3663" s="9" t="s">
        <v>8805</v>
      </c>
      <c r="F3663" s="9"/>
      <c r="G3663" s="10">
        <v>23</v>
      </c>
      <c r="H3663" s="10" t="s">
        <v>632</v>
      </c>
      <c r="I3663" s="10">
        <v>1946</v>
      </c>
      <c r="J3663" s="11" t="s">
        <v>9412</v>
      </c>
      <c r="K3663" s="12"/>
      <c r="L3663" s="13" t="s">
        <v>63</v>
      </c>
      <c r="M3663" t="s">
        <v>781</v>
      </c>
      <c r="S3663" s="9"/>
      <c r="T3663">
        <v>9</v>
      </c>
      <c r="U3663" s="208" t="s">
        <v>18180</v>
      </c>
      <c r="V3663" s="14">
        <v>0</v>
      </c>
      <c r="W3663" s="14">
        <v>1</v>
      </c>
      <c r="X3663" s="109" t="e">
        <v>#N/A</v>
      </c>
      <c r="Y3663" t="s">
        <v>334</v>
      </c>
      <c r="Z3663" t="s">
        <v>271</v>
      </c>
      <c r="AA3663">
        <f t="shared" si="57"/>
        <v>1</v>
      </c>
    </row>
    <row r="3664" spans="1:27" x14ac:dyDescent="0.2">
      <c r="A3664">
        <v>3510</v>
      </c>
      <c r="B3664" s="1" t="s">
        <v>8848</v>
      </c>
      <c r="C3664" t="s">
        <v>2221</v>
      </c>
      <c r="D3664" s="9" t="s">
        <v>8849</v>
      </c>
      <c r="E3664" s="9"/>
      <c r="F3664" s="9"/>
      <c r="G3664" s="10">
        <v>23</v>
      </c>
      <c r="H3664" s="10" t="s">
        <v>632</v>
      </c>
      <c r="I3664" s="10">
        <v>1946</v>
      </c>
      <c r="J3664" s="11" t="s">
        <v>9412</v>
      </c>
      <c r="K3664" s="12"/>
      <c r="L3664" s="13" t="s">
        <v>8850</v>
      </c>
      <c r="M3664" t="s">
        <v>753</v>
      </c>
      <c r="S3664" s="9"/>
      <c r="T3664">
        <v>9</v>
      </c>
      <c r="U3664" s="208" t="s">
        <v>18180</v>
      </c>
      <c r="V3664" s="14">
        <v>0</v>
      </c>
      <c r="W3664" s="14">
        <v>1</v>
      </c>
      <c r="X3664" s="109" t="s">
        <v>270</v>
      </c>
      <c r="Y3664">
        <v>169</v>
      </c>
      <c r="Z3664" t="s">
        <v>505</v>
      </c>
      <c r="AA3664">
        <f t="shared" si="57"/>
        <v>2</v>
      </c>
    </row>
    <row r="3665" spans="1:27" x14ac:dyDescent="0.2">
      <c r="A3665">
        <v>725</v>
      </c>
      <c r="B3665" s="1" t="s">
        <v>8598</v>
      </c>
      <c r="C3665" t="s">
        <v>6878</v>
      </c>
      <c r="D3665" s="9" t="s">
        <v>8599</v>
      </c>
      <c r="E3665" s="9"/>
      <c r="F3665" s="9"/>
      <c r="G3665" s="10">
        <v>25</v>
      </c>
      <c r="H3665" s="10" t="s">
        <v>632</v>
      </c>
      <c r="I3665" s="10">
        <v>1946</v>
      </c>
      <c r="J3665" s="11" t="s">
        <v>8600</v>
      </c>
      <c r="K3665" s="12" t="s">
        <v>237</v>
      </c>
      <c r="L3665" s="13" t="s">
        <v>8601</v>
      </c>
      <c r="M3665" t="s">
        <v>290</v>
      </c>
      <c r="N3665" t="s">
        <v>291</v>
      </c>
      <c r="O3665" t="s">
        <v>292</v>
      </c>
      <c r="S3665" s="9"/>
      <c r="T3665">
        <v>9</v>
      </c>
      <c r="U3665" s="208" t="s">
        <v>18180</v>
      </c>
      <c r="V3665" s="14">
        <v>0</v>
      </c>
      <c r="W3665" s="14">
        <v>0</v>
      </c>
      <c r="X3665" s="109" t="s">
        <v>270</v>
      </c>
      <c r="Y3665">
        <v>13</v>
      </c>
      <c r="Z3665" t="s">
        <v>271</v>
      </c>
      <c r="AA3665">
        <f t="shared" si="57"/>
        <v>2</v>
      </c>
    </row>
    <row r="3666" spans="1:27" x14ac:dyDescent="0.2">
      <c r="A3666">
        <v>6534</v>
      </c>
      <c r="B3666" s="1" t="s">
        <v>8604</v>
      </c>
      <c r="C3666" t="s">
        <v>2534</v>
      </c>
      <c r="D3666" s="9">
        <v>157</v>
      </c>
      <c r="E3666" s="9" t="s">
        <v>259</v>
      </c>
      <c r="F3666" s="9" t="s">
        <v>312</v>
      </c>
      <c r="G3666" s="10">
        <v>25</v>
      </c>
      <c r="H3666" s="10" t="s">
        <v>632</v>
      </c>
      <c r="I3666" s="10">
        <v>1946</v>
      </c>
      <c r="J3666" s="11" t="s">
        <v>8600</v>
      </c>
      <c r="K3666" s="12"/>
      <c r="L3666" s="13" t="s">
        <v>8603</v>
      </c>
      <c r="M3666" t="s">
        <v>753</v>
      </c>
      <c r="S3666" s="9"/>
      <c r="T3666">
        <v>9</v>
      </c>
      <c r="U3666" s="208" t="s">
        <v>18180</v>
      </c>
      <c r="V3666" s="14">
        <v>0</v>
      </c>
      <c r="W3666" s="14">
        <v>1</v>
      </c>
      <c r="X3666" s="109" t="s">
        <v>270</v>
      </c>
      <c r="Y3666">
        <v>157</v>
      </c>
      <c r="Z3666" t="s">
        <v>505</v>
      </c>
      <c r="AA3666">
        <f t="shared" si="57"/>
        <v>1</v>
      </c>
    </row>
    <row r="3667" spans="1:27" x14ac:dyDescent="0.2">
      <c r="A3667">
        <v>5978</v>
      </c>
      <c r="B3667" s="1" t="s">
        <v>8602</v>
      </c>
      <c r="C3667" t="s">
        <v>1027</v>
      </c>
      <c r="D3667" s="9">
        <v>211</v>
      </c>
      <c r="E3667" s="9" t="s">
        <v>876</v>
      </c>
      <c r="F3667" s="9" t="s">
        <v>1416</v>
      </c>
      <c r="G3667" s="10">
        <v>25</v>
      </c>
      <c r="H3667" s="10" t="s">
        <v>632</v>
      </c>
      <c r="I3667" s="10">
        <v>1946</v>
      </c>
      <c r="J3667" s="11" t="s">
        <v>8600</v>
      </c>
      <c r="K3667" s="12"/>
      <c r="L3667" s="13" t="s">
        <v>8603</v>
      </c>
      <c r="M3667" t="s">
        <v>753</v>
      </c>
      <c r="S3667" s="9"/>
      <c r="T3667">
        <v>9</v>
      </c>
      <c r="U3667" s="208" t="s">
        <v>18180</v>
      </c>
      <c r="V3667" s="14">
        <v>0</v>
      </c>
      <c r="W3667" s="14">
        <v>1</v>
      </c>
      <c r="X3667" s="109" t="s">
        <v>270</v>
      </c>
      <c r="Y3667">
        <v>211</v>
      </c>
      <c r="Z3667" t="s">
        <v>1419</v>
      </c>
      <c r="AA3667">
        <f t="shared" si="57"/>
        <v>1</v>
      </c>
    </row>
    <row r="3668" spans="1:27" x14ac:dyDescent="0.2">
      <c r="A3668">
        <v>5313</v>
      </c>
      <c r="B3668" s="41" t="s">
        <v>4964</v>
      </c>
      <c r="C3668" s="15" t="s">
        <v>2534</v>
      </c>
      <c r="D3668" s="28" t="s">
        <v>1126</v>
      </c>
      <c r="E3668" s="28" t="s">
        <v>275</v>
      </c>
      <c r="F3668" s="28" t="s">
        <v>312</v>
      </c>
      <c r="G3668" s="65">
        <v>26</v>
      </c>
      <c r="H3668" s="65" t="s">
        <v>632</v>
      </c>
      <c r="I3668" s="65">
        <v>1946</v>
      </c>
      <c r="J3668" s="55">
        <v>17071</v>
      </c>
      <c r="K3668" s="68" t="s">
        <v>237</v>
      </c>
      <c r="L3668" s="29" t="s">
        <v>4965</v>
      </c>
      <c r="M3668" s="15" t="s">
        <v>753</v>
      </c>
      <c r="N3668" s="15"/>
      <c r="O3668" s="15"/>
      <c r="P3668" s="15"/>
      <c r="Q3668" s="15"/>
      <c r="R3668" s="15"/>
      <c r="S3668" s="28"/>
      <c r="T3668">
        <v>1</v>
      </c>
      <c r="U3668" s="210" t="s">
        <v>4771</v>
      </c>
      <c r="V3668" s="14">
        <v>1</v>
      </c>
      <c r="W3668" s="14">
        <v>1</v>
      </c>
      <c r="X3668" s="14" t="s">
        <v>270</v>
      </c>
      <c r="Y3668" s="15" t="s">
        <v>1126</v>
      </c>
      <c r="Z3668" t="s">
        <v>271</v>
      </c>
      <c r="AA3668">
        <f t="shared" si="57"/>
        <v>1</v>
      </c>
    </row>
    <row r="3669" spans="1:27" x14ac:dyDescent="0.2">
      <c r="A3669">
        <v>2984</v>
      </c>
      <c r="B3669" s="1" t="s">
        <v>7895</v>
      </c>
      <c r="C3669" t="s">
        <v>657</v>
      </c>
      <c r="D3669" s="9" t="s">
        <v>990</v>
      </c>
      <c r="E3669" s="9" t="s">
        <v>275</v>
      </c>
      <c r="F3669" s="9" t="s">
        <v>413</v>
      </c>
      <c r="G3669" s="10">
        <v>26</v>
      </c>
      <c r="H3669" s="10" t="s">
        <v>632</v>
      </c>
      <c r="I3669" s="10">
        <v>1946</v>
      </c>
      <c r="J3669" s="11" t="s">
        <v>8607</v>
      </c>
      <c r="K3669" s="12"/>
      <c r="L3669" s="13" t="s">
        <v>4965</v>
      </c>
      <c r="M3669" t="s">
        <v>753</v>
      </c>
      <c r="S3669" s="9"/>
      <c r="T3669">
        <v>9</v>
      </c>
      <c r="U3669" s="208" t="s">
        <v>18180</v>
      </c>
      <c r="V3669" s="14">
        <v>0</v>
      </c>
      <c r="W3669" s="14">
        <v>1</v>
      </c>
      <c r="X3669" s="109" t="s">
        <v>270</v>
      </c>
      <c r="Y3669">
        <v>23</v>
      </c>
      <c r="Z3669" t="s">
        <v>271</v>
      </c>
      <c r="AA3669">
        <f t="shared" si="57"/>
        <v>2</v>
      </c>
    </row>
    <row r="3670" spans="1:27" x14ac:dyDescent="0.2">
      <c r="A3670">
        <v>3707</v>
      </c>
      <c r="B3670" s="1" t="s">
        <v>8246</v>
      </c>
      <c r="C3670" t="s">
        <v>1027</v>
      </c>
      <c r="D3670" s="9" t="s">
        <v>5139</v>
      </c>
      <c r="E3670" s="9" t="s">
        <v>8805</v>
      </c>
      <c r="F3670" s="9"/>
      <c r="G3670" s="10">
        <v>26</v>
      </c>
      <c r="H3670" s="10" t="s">
        <v>632</v>
      </c>
      <c r="I3670" s="10">
        <v>1946</v>
      </c>
      <c r="J3670" s="11" t="s">
        <v>8607</v>
      </c>
      <c r="K3670" s="12"/>
      <c r="L3670" s="13" t="s">
        <v>9724</v>
      </c>
      <c r="M3670" t="s">
        <v>781</v>
      </c>
      <c r="S3670" s="9"/>
      <c r="T3670">
        <v>9</v>
      </c>
      <c r="U3670" s="208" t="s">
        <v>18180</v>
      </c>
      <c r="V3670" s="14">
        <v>0</v>
      </c>
      <c r="W3670" s="14">
        <v>1</v>
      </c>
      <c r="X3670" s="109" t="s">
        <v>294</v>
      </c>
      <c r="Y3670" t="s">
        <v>1199</v>
      </c>
      <c r="Z3670" t="s">
        <v>1419</v>
      </c>
      <c r="AA3670">
        <f t="shared" si="57"/>
        <v>2</v>
      </c>
    </row>
    <row r="3671" spans="1:27" x14ac:dyDescent="0.2">
      <c r="A3671">
        <v>1860</v>
      </c>
      <c r="B3671" s="1" t="s">
        <v>8644</v>
      </c>
      <c r="C3671" t="s">
        <v>1027</v>
      </c>
      <c r="D3671" s="97" t="s">
        <v>18134</v>
      </c>
      <c r="E3671" s="9" t="s">
        <v>275</v>
      </c>
      <c r="F3671" s="9" t="s">
        <v>532</v>
      </c>
      <c r="G3671" s="10">
        <v>26</v>
      </c>
      <c r="H3671" s="10" t="s">
        <v>632</v>
      </c>
      <c r="I3671" s="10">
        <v>1946</v>
      </c>
      <c r="J3671" s="11" t="s">
        <v>8607</v>
      </c>
      <c r="K3671" s="12"/>
      <c r="L3671" s="13" t="s">
        <v>4965</v>
      </c>
      <c r="M3671" t="s">
        <v>753</v>
      </c>
      <c r="S3671" s="9"/>
      <c r="T3671">
        <v>9</v>
      </c>
      <c r="U3671" s="208" t="s">
        <v>18180</v>
      </c>
      <c r="V3671" s="14">
        <v>0</v>
      </c>
      <c r="W3671" s="14">
        <v>1</v>
      </c>
      <c r="X3671" s="109" t="s">
        <v>294</v>
      </c>
      <c r="Y3671" t="s">
        <v>5899</v>
      </c>
      <c r="Z3671" t="s">
        <v>271</v>
      </c>
      <c r="AA3671">
        <f t="shared" si="57"/>
        <v>5</v>
      </c>
    </row>
    <row r="3672" spans="1:27" x14ac:dyDescent="0.2">
      <c r="A3672">
        <v>7683</v>
      </c>
      <c r="B3672" s="1" t="s">
        <v>7896</v>
      </c>
      <c r="C3672" t="s">
        <v>1027</v>
      </c>
      <c r="D3672" s="9" t="s">
        <v>990</v>
      </c>
      <c r="E3672" s="9" t="s">
        <v>275</v>
      </c>
      <c r="F3672" s="9" t="s">
        <v>413</v>
      </c>
      <c r="G3672" s="10">
        <v>26</v>
      </c>
      <c r="H3672" s="10" t="s">
        <v>632</v>
      </c>
      <c r="I3672" s="10">
        <v>1946</v>
      </c>
      <c r="J3672" s="11" t="s">
        <v>8607</v>
      </c>
      <c r="K3672" s="12"/>
      <c r="L3672" s="13" t="s">
        <v>4965</v>
      </c>
      <c r="M3672" t="s">
        <v>753</v>
      </c>
      <c r="S3672" s="9"/>
      <c r="T3672">
        <v>9</v>
      </c>
      <c r="U3672" s="208" t="s">
        <v>18180</v>
      </c>
      <c r="V3672" s="14">
        <v>0</v>
      </c>
      <c r="W3672" s="14">
        <v>1</v>
      </c>
      <c r="X3672" s="109" t="s">
        <v>270</v>
      </c>
      <c r="Y3672">
        <v>23</v>
      </c>
      <c r="Z3672" t="s">
        <v>271</v>
      </c>
      <c r="AA3672">
        <f t="shared" si="57"/>
        <v>2</v>
      </c>
    </row>
    <row r="3673" spans="1:27" x14ac:dyDescent="0.2">
      <c r="A3673">
        <v>4323</v>
      </c>
      <c r="B3673" s="1" t="s">
        <v>9728</v>
      </c>
      <c r="C3673" t="s">
        <v>5998</v>
      </c>
      <c r="D3673" s="9" t="s">
        <v>8467</v>
      </c>
      <c r="E3673" s="9"/>
      <c r="F3673" s="9"/>
      <c r="G3673" s="10">
        <v>26</v>
      </c>
      <c r="H3673" s="10" t="s">
        <v>632</v>
      </c>
      <c r="I3673" s="10">
        <v>1946</v>
      </c>
      <c r="J3673" s="11" t="s">
        <v>8607</v>
      </c>
      <c r="K3673" s="12"/>
      <c r="L3673" s="13" t="s">
        <v>4965</v>
      </c>
      <c r="M3673" t="s">
        <v>753</v>
      </c>
      <c r="S3673" s="9"/>
      <c r="T3673">
        <v>9</v>
      </c>
      <c r="U3673" s="208" t="s">
        <v>18180</v>
      </c>
      <c r="V3673" s="14">
        <v>0</v>
      </c>
      <c r="W3673" s="14">
        <v>0</v>
      </c>
      <c r="X3673" s="109" t="s">
        <v>270</v>
      </c>
      <c r="Y3673">
        <v>249</v>
      </c>
      <c r="Z3673" t="s">
        <v>18167</v>
      </c>
      <c r="AA3673">
        <f t="shared" si="57"/>
        <v>2</v>
      </c>
    </row>
    <row r="3674" spans="1:27" x14ac:dyDescent="0.2">
      <c r="A3674">
        <v>586</v>
      </c>
      <c r="B3674" s="1" t="s">
        <v>9729</v>
      </c>
      <c r="C3674" t="s">
        <v>5998</v>
      </c>
      <c r="D3674" s="9" t="s">
        <v>8467</v>
      </c>
      <c r="E3674" s="9"/>
      <c r="F3674" s="9"/>
      <c r="G3674" s="10">
        <v>26</v>
      </c>
      <c r="H3674" s="10" t="s">
        <v>632</v>
      </c>
      <c r="I3674" s="10">
        <v>1946</v>
      </c>
      <c r="J3674" s="11" t="s">
        <v>8607</v>
      </c>
      <c r="K3674" s="12"/>
      <c r="L3674" s="13" t="s">
        <v>4965</v>
      </c>
      <c r="M3674" t="s">
        <v>753</v>
      </c>
      <c r="S3674" s="9"/>
      <c r="T3674">
        <v>9</v>
      </c>
      <c r="U3674" s="208" t="s">
        <v>18180</v>
      </c>
      <c r="V3674" s="14">
        <v>0</v>
      </c>
      <c r="W3674" s="14">
        <v>0</v>
      </c>
      <c r="X3674" s="109" t="s">
        <v>270</v>
      </c>
      <c r="Y3674">
        <v>249</v>
      </c>
      <c r="Z3674" t="s">
        <v>18167</v>
      </c>
      <c r="AA3674">
        <f t="shared" si="57"/>
        <v>2</v>
      </c>
    </row>
    <row r="3675" spans="1:27" x14ac:dyDescent="0.2">
      <c r="A3675">
        <v>2011</v>
      </c>
      <c r="B3675" s="1" t="s">
        <v>9730</v>
      </c>
      <c r="C3675" t="s">
        <v>5998</v>
      </c>
      <c r="D3675" s="9" t="s">
        <v>8467</v>
      </c>
      <c r="E3675" s="9"/>
      <c r="F3675" s="9"/>
      <c r="G3675" s="10">
        <v>26</v>
      </c>
      <c r="H3675" s="10" t="s">
        <v>632</v>
      </c>
      <c r="I3675" s="10">
        <v>1946</v>
      </c>
      <c r="J3675" s="11" t="s">
        <v>8607</v>
      </c>
      <c r="K3675" s="12"/>
      <c r="L3675" s="13" t="s">
        <v>7879</v>
      </c>
      <c r="M3675" t="s">
        <v>753</v>
      </c>
      <c r="S3675" s="9"/>
      <c r="T3675">
        <v>9</v>
      </c>
      <c r="U3675" s="208" t="s">
        <v>18180</v>
      </c>
      <c r="V3675" s="14">
        <v>0</v>
      </c>
      <c r="W3675" s="14">
        <v>0</v>
      </c>
      <c r="X3675" s="109" t="s">
        <v>270</v>
      </c>
      <c r="Y3675">
        <v>249</v>
      </c>
      <c r="Z3675" t="s">
        <v>18167</v>
      </c>
      <c r="AA3675">
        <f t="shared" si="57"/>
        <v>2</v>
      </c>
    </row>
    <row r="3676" spans="1:27" x14ac:dyDescent="0.2">
      <c r="A3676">
        <v>1220</v>
      </c>
      <c r="B3676" s="1" t="s">
        <v>7880</v>
      </c>
      <c r="C3676" t="s">
        <v>5998</v>
      </c>
      <c r="D3676" s="9" t="s">
        <v>8467</v>
      </c>
      <c r="E3676" s="9"/>
      <c r="F3676" s="9"/>
      <c r="G3676" s="10">
        <v>26</v>
      </c>
      <c r="H3676" s="10" t="s">
        <v>632</v>
      </c>
      <c r="I3676" s="10">
        <v>1946</v>
      </c>
      <c r="J3676" s="11" t="s">
        <v>8607</v>
      </c>
      <c r="K3676" s="12"/>
      <c r="L3676" s="13" t="s">
        <v>4965</v>
      </c>
      <c r="M3676" t="s">
        <v>753</v>
      </c>
      <c r="S3676" s="9"/>
      <c r="T3676">
        <v>9</v>
      </c>
      <c r="U3676" s="208" t="s">
        <v>18180</v>
      </c>
      <c r="V3676" s="14">
        <v>0</v>
      </c>
      <c r="W3676" s="14">
        <v>0</v>
      </c>
      <c r="X3676" s="109" t="s">
        <v>270</v>
      </c>
      <c r="Y3676">
        <v>249</v>
      </c>
      <c r="Z3676" t="s">
        <v>18167</v>
      </c>
      <c r="AA3676">
        <f t="shared" si="57"/>
        <v>2</v>
      </c>
    </row>
    <row r="3677" spans="1:27" x14ac:dyDescent="0.2">
      <c r="A3677">
        <v>2515</v>
      </c>
      <c r="B3677" s="1" t="s">
        <v>7881</v>
      </c>
      <c r="C3677" t="s">
        <v>5998</v>
      </c>
      <c r="D3677" s="9" t="s">
        <v>8467</v>
      </c>
      <c r="E3677" s="9"/>
      <c r="F3677" s="9"/>
      <c r="G3677" s="10">
        <v>26</v>
      </c>
      <c r="H3677" s="10" t="s">
        <v>632</v>
      </c>
      <c r="I3677" s="10">
        <v>1946</v>
      </c>
      <c r="J3677" s="11" t="s">
        <v>8607</v>
      </c>
      <c r="K3677" s="12"/>
      <c r="L3677" s="13" t="s">
        <v>4965</v>
      </c>
      <c r="M3677" t="s">
        <v>753</v>
      </c>
      <c r="S3677" s="9"/>
      <c r="T3677">
        <v>9</v>
      </c>
      <c r="U3677" s="208" t="s">
        <v>18180</v>
      </c>
      <c r="V3677" s="14">
        <v>0</v>
      </c>
      <c r="W3677" s="14">
        <v>0</v>
      </c>
      <c r="X3677" s="109" t="s">
        <v>270</v>
      </c>
      <c r="Y3677">
        <v>249</v>
      </c>
      <c r="Z3677" t="s">
        <v>18167</v>
      </c>
      <c r="AA3677">
        <f t="shared" si="57"/>
        <v>2</v>
      </c>
    </row>
    <row r="3678" spans="1:27" x14ac:dyDescent="0.2">
      <c r="A3678">
        <v>2522</v>
      </c>
      <c r="B3678" s="1" t="s">
        <v>7882</v>
      </c>
      <c r="C3678" t="s">
        <v>5998</v>
      </c>
      <c r="D3678" s="9" t="s">
        <v>8467</v>
      </c>
      <c r="E3678" s="9"/>
      <c r="F3678" s="9"/>
      <c r="G3678" s="10">
        <v>26</v>
      </c>
      <c r="H3678" s="10" t="s">
        <v>632</v>
      </c>
      <c r="I3678" s="10">
        <v>1946</v>
      </c>
      <c r="J3678" s="11" t="s">
        <v>8607</v>
      </c>
      <c r="K3678" s="12"/>
      <c r="L3678" s="13" t="s">
        <v>4965</v>
      </c>
      <c r="M3678" t="s">
        <v>753</v>
      </c>
      <c r="S3678" s="9"/>
      <c r="T3678">
        <v>9</v>
      </c>
      <c r="U3678" s="208" t="s">
        <v>18180</v>
      </c>
      <c r="V3678" s="14">
        <v>0</v>
      </c>
      <c r="W3678" s="14">
        <v>0</v>
      </c>
      <c r="X3678" s="109" t="s">
        <v>270</v>
      </c>
      <c r="Y3678">
        <v>249</v>
      </c>
      <c r="Z3678" t="s">
        <v>18167</v>
      </c>
      <c r="AA3678">
        <f t="shared" si="57"/>
        <v>2</v>
      </c>
    </row>
    <row r="3679" spans="1:27" x14ac:dyDescent="0.2">
      <c r="A3679">
        <v>2377</v>
      </c>
      <c r="B3679" s="1" t="s">
        <v>7883</v>
      </c>
      <c r="C3679" t="s">
        <v>5998</v>
      </c>
      <c r="D3679" s="9" t="s">
        <v>8467</v>
      </c>
      <c r="E3679" s="9"/>
      <c r="F3679" s="9"/>
      <c r="G3679" s="10">
        <v>26</v>
      </c>
      <c r="H3679" s="10" t="s">
        <v>632</v>
      </c>
      <c r="I3679" s="10">
        <v>1946</v>
      </c>
      <c r="J3679" s="11" t="s">
        <v>8607</v>
      </c>
      <c r="K3679" s="12"/>
      <c r="L3679" s="13" t="s">
        <v>4965</v>
      </c>
      <c r="M3679" t="s">
        <v>753</v>
      </c>
      <c r="S3679" s="9"/>
      <c r="T3679">
        <v>9</v>
      </c>
      <c r="U3679" s="208" t="s">
        <v>18180</v>
      </c>
      <c r="V3679" s="14">
        <v>0</v>
      </c>
      <c r="W3679" s="14">
        <v>0</v>
      </c>
      <c r="X3679" s="109" t="s">
        <v>270</v>
      </c>
      <c r="Y3679">
        <v>249</v>
      </c>
      <c r="Z3679" t="s">
        <v>18167</v>
      </c>
      <c r="AA3679">
        <f t="shared" si="57"/>
        <v>2</v>
      </c>
    </row>
    <row r="3680" spans="1:27" x14ac:dyDescent="0.2">
      <c r="A3680">
        <v>5361</v>
      </c>
      <c r="B3680" s="1" t="s">
        <v>8345</v>
      </c>
      <c r="C3680" t="s">
        <v>5998</v>
      </c>
      <c r="D3680" s="9">
        <v>249</v>
      </c>
      <c r="E3680" s="9"/>
      <c r="F3680" s="9"/>
      <c r="G3680" s="10">
        <v>26</v>
      </c>
      <c r="H3680" s="10" t="s">
        <v>632</v>
      </c>
      <c r="I3680" s="10">
        <v>1946</v>
      </c>
      <c r="J3680" s="11" t="s">
        <v>8607</v>
      </c>
      <c r="K3680" s="12"/>
      <c r="L3680" s="13" t="s">
        <v>4965</v>
      </c>
      <c r="M3680" t="s">
        <v>753</v>
      </c>
      <c r="S3680" s="9"/>
      <c r="T3680">
        <v>9</v>
      </c>
      <c r="U3680" s="208" t="s">
        <v>18180</v>
      </c>
      <c r="V3680" s="14">
        <v>0</v>
      </c>
      <c r="W3680" s="14">
        <v>0</v>
      </c>
      <c r="X3680" s="109" t="s">
        <v>270</v>
      </c>
      <c r="Y3680">
        <v>249</v>
      </c>
      <c r="Z3680" t="s">
        <v>18167</v>
      </c>
      <c r="AA3680">
        <f t="shared" si="57"/>
        <v>1</v>
      </c>
    </row>
    <row r="3681" spans="1:27" x14ac:dyDescent="0.2">
      <c r="A3681">
        <v>5391</v>
      </c>
      <c r="B3681" s="1" t="s">
        <v>8346</v>
      </c>
      <c r="C3681" t="s">
        <v>5998</v>
      </c>
      <c r="D3681" s="9">
        <v>249</v>
      </c>
      <c r="E3681" s="9"/>
      <c r="F3681" s="9"/>
      <c r="G3681" s="10">
        <v>26</v>
      </c>
      <c r="H3681" s="10" t="s">
        <v>632</v>
      </c>
      <c r="I3681" s="10">
        <v>1946</v>
      </c>
      <c r="J3681" s="11" t="s">
        <v>8607</v>
      </c>
      <c r="K3681" s="12"/>
      <c r="L3681" s="13" t="s">
        <v>4965</v>
      </c>
      <c r="M3681" t="s">
        <v>753</v>
      </c>
      <c r="S3681" s="9"/>
      <c r="T3681">
        <v>9</v>
      </c>
      <c r="U3681" s="208" t="s">
        <v>18180</v>
      </c>
      <c r="V3681" s="14">
        <v>0</v>
      </c>
      <c r="W3681" s="14">
        <v>0</v>
      </c>
      <c r="X3681" s="109" t="s">
        <v>270</v>
      </c>
      <c r="Y3681">
        <v>249</v>
      </c>
      <c r="Z3681" t="s">
        <v>18167</v>
      </c>
      <c r="AA3681">
        <f t="shared" si="57"/>
        <v>1</v>
      </c>
    </row>
    <row r="3682" spans="1:27" x14ac:dyDescent="0.2">
      <c r="A3682">
        <v>3417</v>
      </c>
      <c r="B3682" s="1" t="s">
        <v>7884</v>
      </c>
      <c r="C3682" t="s">
        <v>5998</v>
      </c>
      <c r="D3682" s="9" t="s">
        <v>8467</v>
      </c>
      <c r="E3682" s="9"/>
      <c r="F3682" s="9"/>
      <c r="G3682" s="10">
        <v>26</v>
      </c>
      <c r="H3682" s="10" t="s">
        <v>632</v>
      </c>
      <c r="I3682" s="10">
        <v>1946</v>
      </c>
      <c r="J3682" s="11" t="s">
        <v>8607</v>
      </c>
      <c r="K3682" s="12"/>
      <c r="L3682" s="13" t="s">
        <v>4965</v>
      </c>
      <c r="M3682" t="s">
        <v>753</v>
      </c>
      <c r="S3682" s="9"/>
      <c r="T3682">
        <v>9</v>
      </c>
      <c r="U3682" s="208" t="s">
        <v>18180</v>
      </c>
      <c r="V3682" s="14">
        <v>0</v>
      </c>
      <c r="W3682" s="14">
        <v>0</v>
      </c>
      <c r="X3682" s="109" t="s">
        <v>270</v>
      </c>
      <c r="Y3682">
        <v>249</v>
      </c>
      <c r="Z3682" t="s">
        <v>18167</v>
      </c>
      <c r="AA3682">
        <f t="shared" si="57"/>
        <v>2</v>
      </c>
    </row>
    <row r="3683" spans="1:27" x14ac:dyDescent="0.2">
      <c r="A3683">
        <v>578</v>
      </c>
      <c r="B3683" s="1" t="s">
        <v>7885</v>
      </c>
      <c r="C3683" t="s">
        <v>5998</v>
      </c>
      <c r="D3683" s="9" t="s">
        <v>8467</v>
      </c>
      <c r="E3683" s="9"/>
      <c r="F3683" s="9"/>
      <c r="G3683" s="10">
        <v>26</v>
      </c>
      <c r="H3683" s="10" t="s">
        <v>632</v>
      </c>
      <c r="I3683" s="10">
        <v>1946</v>
      </c>
      <c r="J3683" s="11" t="s">
        <v>8607</v>
      </c>
      <c r="K3683" s="12"/>
      <c r="L3683" s="13" t="s">
        <v>4965</v>
      </c>
      <c r="M3683" t="s">
        <v>753</v>
      </c>
      <c r="S3683" s="9"/>
      <c r="T3683">
        <v>9</v>
      </c>
      <c r="U3683" s="208" t="s">
        <v>18180</v>
      </c>
      <c r="V3683" s="14">
        <v>0</v>
      </c>
      <c r="W3683" s="14">
        <v>0</v>
      </c>
      <c r="X3683" s="109" t="s">
        <v>270</v>
      </c>
      <c r="Y3683">
        <v>249</v>
      </c>
      <c r="Z3683" t="s">
        <v>18167</v>
      </c>
      <c r="AA3683">
        <f t="shared" si="57"/>
        <v>2</v>
      </c>
    </row>
    <row r="3684" spans="1:27" x14ac:dyDescent="0.2">
      <c r="A3684">
        <v>5230</v>
      </c>
      <c r="B3684" s="1" t="s">
        <v>9694</v>
      </c>
      <c r="C3684" t="s">
        <v>5998</v>
      </c>
      <c r="D3684" s="9" t="s">
        <v>2188</v>
      </c>
      <c r="E3684" s="9" t="s">
        <v>275</v>
      </c>
      <c r="F3684" s="9" t="s">
        <v>1416</v>
      </c>
      <c r="G3684" s="10">
        <v>26</v>
      </c>
      <c r="H3684" s="10" t="s">
        <v>632</v>
      </c>
      <c r="I3684" s="10">
        <v>1946</v>
      </c>
      <c r="J3684" s="11" t="s">
        <v>8607</v>
      </c>
      <c r="K3684" s="12"/>
      <c r="L3684" s="13" t="s">
        <v>4965</v>
      </c>
      <c r="M3684" t="s">
        <v>753</v>
      </c>
      <c r="S3684" s="9"/>
      <c r="T3684">
        <v>9</v>
      </c>
      <c r="U3684" s="208" t="s">
        <v>18180</v>
      </c>
      <c r="V3684" s="14">
        <v>0</v>
      </c>
      <c r="W3684" s="14">
        <v>0</v>
      </c>
      <c r="X3684" s="109" t="e">
        <v>#N/A</v>
      </c>
      <c r="Y3684" t="s">
        <v>2188</v>
      </c>
      <c r="Z3684" t="s">
        <v>18167</v>
      </c>
      <c r="AA3684">
        <f t="shared" si="57"/>
        <v>1</v>
      </c>
    </row>
    <row r="3685" spans="1:27" x14ac:dyDescent="0.2">
      <c r="A3685">
        <v>2026</v>
      </c>
      <c r="B3685" s="1" t="s">
        <v>7886</v>
      </c>
      <c r="C3685" t="s">
        <v>5998</v>
      </c>
      <c r="D3685" s="9" t="s">
        <v>8467</v>
      </c>
      <c r="E3685" s="9"/>
      <c r="F3685" s="9"/>
      <c r="G3685" s="10">
        <v>26</v>
      </c>
      <c r="H3685" s="10" t="s">
        <v>632</v>
      </c>
      <c r="I3685" s="10">
        <v>1946</v>
      </c>
      <c r="J3685" s="11" t="s">
        <v>8607</v>
      </c>
      <c r="K3685" s="12"/>
      <c r="L3685" s="13" t="s">
        <v>4965</v>
      </c>
      <c r="M3685" t="s">
        <v>753</v>
      </c>
      <c r="S3685" s="9"/>
      <c r="T3685">
        <v>9</v>
      </c>
      <c r="U3685" s="208" t="s">
        <v>18180</v>
      </c>
      <c r="V3685" s="14">
        <v>0</v>
      </c>
      <c r="W3685" s="14">
        <v>0</v>
      </c>
      <c r="X3685" s="109" t="s">
        <v>270</v>
      </c>
      <c r="Y3685">
        <v>249</v>
      </c>
      <c r="Z3685" t="s">
        <v>18167</v>
      </c>
      <c r="AA3685">
        <f t="shared" si="57"/>
        <v>2</v>
      </c>
    </row>
    <row r="3686" spans="1:27" x14ac:dyDescent="0.2">
      <c r="A3686">
        <v>1867</v>
      </c>
      <c r="B3686" s="1" t="s">
        <v>7893</v>
      </c>
      <c r="C3686" t="s">
        <v>5998</v>
      </c>
      <c r="D3686" s="9" t="s">
        <v>7894</v>
      </c>
      <c r="E3686" s="9"/>
      <c r="F3686" s="9"/>
      <c r="G3686" s="10">
        <v>26</v>
      </c>
      <c r="H3686" s="10" t="s">
        <v>632</v>
      </c>
      <c r="I3686" s="10">
        <v>1946</v>
      </c>
      <c r="J3686" s="11" t="s">
        <v>8607</v>
      </c>
      <c r="K3686" s="12"/>
      <c r="L3686" s="13" t="s">
        <v>4965</v>
      </c>
      <c r="M3686" t="s">
        <v>753</v>
      </c>
      <c r="S3686" s="9"/>
      <c r="T3686">
        <v>9</v>
      </c>
      <c r="U3686" s="208" t="s">
        <v>18180</v>
      </c>
      <c r="V3686" s="14">
        <v>0</v>
      </c>
      <c r="W3686" s="14">
        <v>0</v>
      </c>
      <c r="X3686" s="109" t="s">
        <v>270</v>
      </c>
      <c r="Y3686">
        <v>55</v>
      </c>
      <c r="Z3686" t="s">
        <v>18167</v>
      </c>
      <c r="AA3686">
        <f t="shared" si="57"/>
        <v>2</v>
      </c>
    </row>
    <row r="3687" spans="1:27" x14ac:dyDescent="0.2">
      <c r="A3687">
        <v>5151</v>
      </c>
      <c r="B3687" s="1" t="s">
        <v>7887</v>
      </c>
      <c r="C3687" t="s">
        <v>5998</v>
      </c>
      <c r="D3687" s="9" t="s">
        <v>8467</v>
      </c>
      <c r="E3687" s="9"/>
      <c r="F3687" s="9"/>
      <c r="G3687" s="10">
        <v>26</v>
      </c>
      <c r="H3687" s="10" t="s">
        <v>632</v>
      </c>
      <c r="I3687" s="10">
        <v>1946</v>
      </c>
      <c r="J3687" s="11" t="s">
        <v>8607</v>
      </c>
      <c r="K3687" s="12"/>
      <c r="L3687" s="13" t="s">
        <v>4965</v>
      </c>
      <c r="M3687" t="s">
        <v>753</v>
      </c>
      <c r="S3687" s="9"/>
      <c r="T3687">
        <v>9</v>
      </c>
      <c r="U3687" s="208" t="s">
        <v>18180</v>
      </c>
      <c r="V3687" s="14">
        <v>0</v>
      </c>
      <c r="W3687" s="14">
        <v>0</v>
      </c>
      <c r="X3687" s="109" t="s">
        <v>270</v>
      </c>
      <c r="Y3687">
        <v>249</v>
      </c>
      <c r="Z3687" t="s">
        <v>18167</v>
      </c>
      <c r="AA3687">
        <f t="shared" si="57"/>
        <v>2</v>
      </c>
    </row>
    <row r="3688" spans="1:27" x14ac:dyDescent="0.2">
      <c r="A3688">
        <v>3406</v>
      </c>
      <c r="B3688" s="1" t="s">
        <v>9116</v>
      </c>
      <c r="C3688" t="s">
        <v>5998</v>
      </c>
      <c r="D3688" s="9" t="s">
        <v>9530</v>
      </c>
      <c r="E3688" s="9" t="s">
        <v>275</v>
      </c>
      <c r="F3688" s="9" t="s">
        <v>1416</v>
      </c>
      <c r="G3688" s="10">
        <v>26</v>
      </c>
      <c r="H3688" s="10" t="s">
        <v>632</v>
      </c>
      <c r="I3688" s="10">
        <v>1946</v>
      </c>
      <c r="J3688" s="11" t="s">
        <v>8607</v>
      </c>
      <c r="K3688" s="12"/>
      <c r="L3688" s="13" t="s">
        <v>4965</v>
      </c>
      <c r="M3688" t="s">
        <v>753</v>
      </c>
      <c r="S3688" s="9"/>
      <c r="T3688">
        <v>9</v>
      </c>
      <c r="U3688" s="208" t="s">
        <v>18180</v>
      </c>
      <c r="V3688" s="14">
        <v>0</v>
      </c>
      <c r="W3688" s="14">
        <v>0</v>
      </c>
      <c r="X3688" s="109" t="e">
        <v>#N/A</v>
      </c>
      <c r="Y3688" t="s">
        <v>2188</v>
      </c>
      <c r="Z3688" t="s">
        <v>18167</v>
      </c>
      <c r="AA3688">
        <f t="shared" si="57"/>
        <v>2</v>
      </c>
    </row>
    <row r="3689" spans="1:27" x14ac:dyDescent="0.2">
      <c r="A3689">
        <v>7521</v>
      </c>
      <c r="B3689" s="1" t="s">
        <v>9117</v>
      </c>
      <c r="C3689" t="s">
        <v>5998</v>
      </c>
      <c r="D3689" s="9" t="s">
        <v>9530</v>
      </c>
      <c r="E3689" s="9" t="s">
        <v>275</v>
      </c>
      <c r="F3689" s="9" t="s">
        <v>1416</v>
      </c>
      <c r="G3689" s="10">
        <v>26</v>
      </c>
      <c r="H3689" s="10" t="s">
        <v>632</v>
      </c>
      <c r="I3689" s="10">
        <v>1946</v>
      </c>
      <c r="J3689" s="11" t="s">
        <v>8607</v>
      </c>
      <c r="K3689" s="12"/>
      <c r="L3689" s="13" t="s">
        <v>4965</v>
      </c>
      <c r="M3689" t="s">
        <v>753</v>
      </c>
      <c r="S3689" s="9"/>
      <c r="T3689">
        <v>9</v>
      </c>
      <c r="U3689" s="208" t="s">
        <v>18180</v>
      </c>
      <c r="V3689" s="14">
        <v>0</v>
      </c>
      <c r="W3689" s="14">
        <v>0</v>
      </c>
      <c r="X3689" s="109" t="e">
        <v>#N/A</v>
      </c>
      <c r="Y3689" t="s">
        <v>2188</v>
      </c>
      <c r="Z3689" t="s">
        <v>18167</v>
      </c>
      <c r="AA3689">
        <f t="shared" si="57"/>
        <v>2</v>
      </c>
    </row>
    <row r="3690" spans="1:27" x14ac:dyDescent="0.2">
      <c r="A3690">
        <v>7475</v>
      </c>
      <c r="B3690" s="1" t="s">
        <v>9118</v>
      </c>
      <c r="C3690" t="s">
        <v>5998</v>
      </c>
      <c r="D3690" s="9" t="s">
        <v>9530</v>
      </c>
      <c r="E3690" s="9" t="s">
        <v>275</v>
      </c>
      <c r="F3690" s="9" t="s">
        <v>1416</v>
      </c>
      <c r="G3690" s="10">
        <v>26</v>
      </c>
      <c r="H3690" s="10" t="s">
        <v>632</v>
      </c>
      <c r="I3690" s="10">
        <v>1946</v>
      </c>
      <c r="J3690" s="11" t="s">
        <v>8607</v>
      </c>
      <c r="K3690" s="12"/>
      <c r="L3690" s="13" t="s">
        <v>4965</v>
      </c>
      <c r="M3690" t="s">
        <v>753</v>
      </c>
      <c r="S3690" s="9"/>
      <c r="T3690">
        <v>9</v>
      </c>
      <c r="U3690" s="208" t="s">
        <v>18180</v>
      </c>
      <c r="V3690" s="14">
        <v>0</v>
      </c>
      <c r="W3690" s="14">
        <v>0</v>
      </c>
      <c r="X3690" s="109" t="e">
        <v>#N/A</v>
      </c>
      <c r="Y3690" t="s">
        <v>2188</v>
      </c>
      <c r="Z3690" t="s">
        <v>18167</v>
      </c>
      <c r="AA3690">
        <f t="shared" si="57"/>
        <v>2</v>
      </c>
    </row>
    <row r="3691" spans="1:27" x14ac:dyDescent="0.2">
      <c r="A3691">
        <v>3149</v>
      </c>
      <c r="B3691" s="1" t="s">
        <v>9119</v>
      </c>
      <c r="C3691" t="s">
        <v>5998</v>
      </c>
      <c r="D3691" s="9" t="s">
        <v>9530</v>
      </c>
      <c r="E3691" s="9" t="s">
        <v>275</v>
      </c>
      <c r="F3691" s="9" t="s">
        <v>1416</v>
      </c>
      <c r="G3691" s="10">
        <v>26</v>
      </c>
      <c r="H3691" s="10" t="s">
        <v>632</v>
      </c>
      <c r="I3691" s="10">
        <v>1946</v>
      </c>
      <c r="J3691" s="11" t="s">
        <v>8607</v>
      </c>
      <c r="K3691" s="12"/>
      <c r="L3691" s="13" t="s">
        <v>4965</v>
      </c>
      <c r="M3691" t="s">
        <v>753</v>
      </c>
      <c r="S3691" s="9"/>
      <c r="T3691">
        <v>9</v>
      </c>
      <c r="U3691" s="208" t="s">
        <v>18180</v>
      </c>
      <c r="V3691" s="14">
        <v>0</v>
      </c>
      <c r="W3691" s="14">
        <v>0</v>
      </c>
      <c r="X3691" s="109" t="e">
        <v>#N/A</v>
      </c>
      <c r="Y3691" t="s">
        <v>2188</v>
      </c>
      <c r="Z3691" t="s">
        <v>18167</v>
      </c>
      <c r="AA3691">
        <f t="shared" si="57"/>
        <v>2</v>
      </c>
    </row>
    <row r="3692" spans="1:27" x14ac:dyDescent="0.2">
      <c r="A3692">
        <v>2493</v>
      </c>
      <c r="B3692" s="1" t="s">
        <v>7888</v>
      </c>
      <c r="C3692" t="s">
        <v>5998</v>
      </c>
      <c r="D3692" s="9" t="s">
        <v>8467</v>
      </c>
      <c r="E3692" s="9"/>
      <c r="F3692" s="9"/>
      <c r="G3692" s="10">
        <v>26</v>
      </c>
      <c r="H3692" s="10" t="s">
        <v>632</v>
      </c>
      <c r="I3692" s="10">
        <v>1946</v>
      </c>
      <c r="J3692" s="11" t="s">
        <v>8607</v>
      </c>
      <c r="K3692" s="12"/>
      <c r="L3692" s="13" t="s">
        <v>4965</v>
      </c>
      <c r="M3692" t="s">
        <v>753</v>
      </c>
      <c r="S3692" s="9"/>
      <c r="T3692">
        <v>9</v>
      </c>
      <c r="U3692" s="208" t="s">
        <v>18180</v>
      </c>
      <c r="V3692" s="14">
        <v>0</v>
      </c>
      <c r="W3692" s="14">
        <v>0</v>
      </c>
      <c r="X3692" s="109" t="s">
        <v>270</v>
      </c>
      <c r="Y3692">
        <v>249</v>
      </c>
      <c r="Z3692" t="s">
        <v>18167</v>
      </c>
      <c r="AA3692">
        <f t="shared" si="57"/>
        <v>2</v>
      </c>
    </row>
    <row r="3693" spans="1:27" x14ac:dyDescent="0.2">
      <c r="A3693">
        <v>2588</v>
      </c>
      <c r="B3693" s="1" t="s">
        <v>7889</v>
      </c>
      <c r="C3693" t="s">
        <v>5998</v>
      </c>
      <c r="D3693" s="9" t="s">
        <v>8467</v>
      </c>
      <c r="E3693" s="9"/>
      <c r="F3693" s="9"/>
      <c r="G3693" s="10">
        <v>26</v>
      </c>
      <c r="H3693" s="10" t="s">
        <v>632</v>
      </c>
      <c r="I3693" s="10">
        <v>1946</v>
      </c>
      <c r="J3693" s="11" t="s">
        <v>8607</v>
      </c>
      <c r="K3693" s="12"/>
      <c r="L3693" s="13" t="s">
        <v>7890</v>
      </c>
      <c r="M3693" t="s">
        <v>753</v>
      </c>
      <c r="S3693" s="9"/>
      <c r="T3693">
        <v>9</v>
      </c>
      <c r="U3693" s="208" t="s">
        <v>18180</v>
      </c>
      <c r="V3693" s="14">
        <v>0</v>
      </c>
      <c r="W3693" s="14">
        <v>0</v>
      </c>
      <c r="X3693" s="109" t="s">
        <v>270</v>
      </c>
      <c r="Y3693">
        <v>249</v>
      </c>
      <c r="Z3693" t="s">
        <v>18167</v>
      </c>
      <c r="AA3693">
        <f t="shared" si="57"/>
        <v>2</v>
      </c>
    </row>
    <row r="3694" spans="1:27" x14ac:dyDescent="0.2">
      <c r="A3694">
        <v>3288</v>
      </c>
      <c r="B3694" s="1" t="s">
        <v>9120</v>
      </c>
      <c r="C3694" t="s">
        <v>5998</v>
      </c>
      <c r="D3694" s="9" t="s">
        <v>9530</v>
      </c>
      <c r="E3694" s="9" t="s">
        <v>275</v>
      </c>
      <c r="F3694" s="9" t="s">
        <v>1416</v>
      </c>
      <c r="G3694" s="10">
        <v>26</v>
      </c>
      <c r="H3694" s="10" t="s">
        <v>632</v>
      </c>
      <c r="I3694" s="10">
        <v>1946</v>
      </c>
      <c r="J3694" s="11" t="s">
        <v>8607</v>
      </c>
      <c r="K3694" s="12"/>
      <c r="L3694" s="13" t="s">
        <v>4965</v>
      </c>
      <c r="M3694" t="s">
        <v>753</v>
      </c>
      <c r="S3694" s="9"/>
      <c r="T3694">
        <v>9</v>
      </c>
      <c r="U3694" s="208" t="s">
        <v>18180</v>
      </c>
      <c r="V3694" s="14">
        <v>0</v>
      </c>
      <c r="W3694" s="14">
        <v>0</v>
      </c>
      <c r="X3694" s="109" t="e">
        <v>#N/A</v>
      </c>
      <c r="Y3694" t="s">
        <v>2188</v>
      </c>
      <c r="Z3694" t="s">
        <v>18167</v>
      </c>
      <c r="AA3694">
        <f t="shared" si="57"/>
        <v>2</v>
      </c>
    </row>
    <row r="3695" spans="1:27" x14ac:dyDescent="0.2">
      <c r="A3695">
        <v>1071</v>
      </c>
      <c r="B3695" s="1" t="s">
        <v>9121</v>
      </c>
      <c r="C3695" t="s">
        <v>5998</v>
      </c>
      <c r="D3695" s="9" t="s">
        <v>9530</v>
      </c>
      <c r="E3695" s="9" t="s">
        <v>275</v>
      </c>
      <c r="F3695" s="9" t="s">
        <v>1416</v>
      </c>
      <c r="G3695" s="10">
        <v>26</v>
      </c>
      <c r="H3695" s="10" t="s">
        <v>632</v>
      </c>
      <c r="I3695" s="10">
        <v>1946</v>
      </c>
      <c r="J3695" s="11" t="s">
        <v>8607</v>
      </c>
      <c r="K3695" s="12"/>
      <c r="L3695" s="13" t="s">
        <v>4965</v>
      </c>
      <c r="M3695" t="s">
        <v>753</v>
      </c>
      <c r="S3695" s="9"/>
      <c r="T3695">
        <v>9</v>
      </c>
      <c r="U3695" s="208" t="s">
        <v>18180</v>
      </c>
      <c r="V3695" s="14">
        <v>0</v>
      </c>
      <c r="W3695" s="14">
        <v>0</v>
      </c>
      <c r="X3695" s="109" t="e">
        <v>#N/A</v>
      </c>
      <c r="Y3695" t="s">
        <v>2188</v>
      </c>
      <c r="Z3695" t="s">
        <v>18167</v>
      </c>
      <c r="AA3695">
        <f t="shared" si="57"/>
        <v>2</v>
      </c>
    </row>
    <row r="3696" spans="1:27" x14ac:dyDescent="0.2">
      <c r="A3696">
        <v>7560</v>
      </c>
      <c r="B3696" s="1" t="s">
        <v>7891</v>
      </c>
      <c r="C3696" t="s">
        <v>5998</v>
      </c>
      <c r="D3696" s="9" t="s">
        <v>8467</v>
      </c>
      <c r="E3696" s="9"/>
      <c r="F3696" s="9"/>
      <c r="G3696" s="10">
        <v>26</v>
      </c>
      <c r="H3696" s="10" t="s">
        <v>632</v>
      </c>
      <c r="I3696" s="10">
        <v>1946</v>
      </c>
      <c r="J3696" s="11" t="s">
        <v>8607</v>
      </c>
      <c r="K3696" s="12"/>
      <c r="L3696" s="13" t="s">
        <v>4965</v>
      </c>
      <c r="M3696" t="s">
        <v>753</v>
      </c>
      <c r="S3696" s="9"/>
      <c r="T3696">
        <v>9</v>
      </c>
      <c r="U3696" s="208" t="s">
        <v>18180</v>
      </c>
      <c r="V3696" s="14">
        <v>0</v>
      </c>
      <c r="W3696" s="14">
        <v>0</v>
      </c>
      <c r="X3696" s="109" t="s">
        <v>270</v>
      </c>
      <c r="Y3696">
        <v>249</v>
      </c>
      <c r="Z3696" t="s">
        <v>18167</v>
      </c>
      <c r="AA3696">
        <f t="shared" si="57"/>
        <v>2</v>
      </c>
    </row>
    <row r="3697" spans="1:27" x14ac:dyDescent="0.2">
      <c r="A3697" s="15">
        <v>2188</v>
      </c>
      <c r="B3697" s="1" t="s">
        <v>9122</v>
      </c>
      <c r="C3697" t="s">
        <v>5998</v>
      </c>
      <c r="D3697" s="9" t="s">
        <v>9530</v>
      </c>
      <c r="E3697" s="9" t="s">
        <v>275</v>
      </c>
      <c r="F3697" s="9" t="s">
        <v>1416</v>
      </c>
      <c r="G3697" s="10">
        <v>26</v>
      </c>
      <c r="H3697" s="10" t="s">
        <v>632</v>
      </c>
      <c r="I3697" s="10">
        <v>1946</v>
      </c>
      <c r="J3697" s="11" t="s">
        <v>8607</v>
      </c>
      <c r="K3697" s="12"/>
      <c r="L3697" s="13" t="s">
        <v>4965</v>
      </c>
      <c r="M3697" t="s">
        <v>753</v>
      </c>
      <c r="S3697" s="9"/>
      <c r="T3697">
        <v>9</v>
      </c>
      <c r="U3697" s="208" t="s">
        <v>18180</v>
      </c>
      <c r="V3697" s="14">
        <v>0</v>
      </c>
      <c r="W3697" s="14">
        <v>0</v>
      </c>
      <c r="X3697" s="109" t="e">
        <v>#N/A</v>
      </c>
      <c r="Y3697" t="s">
        <v>2188</v>
      </c>
      <c r="Z3697" t="s">
        <v>18167</v>
      </c>
      <c r="AA3697">
        <f t="shared" si="57"/>
        <v>2</v>
      </c>
    </row>
    <row r="3698" spans="1:27" x14ac:dyDescent="0.2">
      <c r="A3698">
        <v>2707</v>
      </c>
      <c r="B3698" s="1" t="s">
        <v>9123</v>
      </c>
      <c r="C3698" t="s">
        <v>5998</v>
      </c>
      <c r="D3698" s="9" t="s">
        <v>9530</v>
      </c>
      <c r="E3698" s="9" t="s">
        <v>275</v>
      </c>
      <c r="F3698" s="9" t="s">
        <v>1416</v>
      </c>
      <c r="G3698" s="10">
        <v>26</v>
      </c>
      <c r="H3698" s="10" t="s">
        <v>632</v>
      </c>
      <c r="I3698" s="10">
        <v>1946</v>
      </c>
      <c r="J3698" s="11" t="s">
        <v>8607</v>
      </c>
      <c r="K3698" s="12"/>
      <c r="L3698" s="13" t="s">
        <v>4965</v>
      </c>
      <c r="M3698" t="s">
        <v>753</v>
      </c>
      <c r="S3698" s="9"/>
      <c r="T3698">
        <v>9</v>
      </c>
      <c r="U3698" s="208" t="s">
        <v>18180</v>
      </c>
      <c r="V3698" s="14">
        <v>0</v>
      </c>
      <c r="W3698" s="14">
        <v>0</v>
      </c>
      <c r="X3698" s="109" t="e">
        <v>#N/A</v>
      </c>
      <c r="Y3698" t="s">
        <v>2188</v>
      </c>
      <c r="Z3698" t="s">
        <v>18167</v>
      </c>
      <c r="AA3698">
        <f t="shared" si="57"/>
        <v>2</v>
      </c>
    </row>
    <row r="3699" spans="1:27" x14ac:dyDescent="0.2">
      <c r="A3699">
        <v>4084</v>
      </c>
      <c r="B3699" s="1" t="s">
        <v>9124</v>
      </c>
      <c r="C3699" t="s">
        <v>5998</v>
      </c>
      <c r="D3699" s="9" t="s">
        <v>9530</v>
      </c>
      <c r="E3699" s="9" t="s">
        <v>275</v>
      </c>
      <c r="F3699" s="9" t="s">
        <v>1416</v>
      </c>
      <c r="G3699" s="10">
        <v>26</v>
      </c>
      <c r="H3699" s="10" t="s">
        <v>632</v>
      </c>
      <c r="I3699" s="10">
        <v>1946</v>
      </c>
      <c r="J3699" s="11" t="s">
        <v>8607</v>
      </c>
      <c r="K3699" s="12"/>
      <c r="L3699" s="13" t="s">
        <v>4965</v>
      </c>
      <c r="M3699" t="s">
        <v>753</v>
      </c>
      <c r="S3699" s="9"/>
      <c r="T3699">
        <v>9</v>
      </c>
      <c r="U3699" s="208" t="s">
        <v>18180</v>
      </c>
      <c r="V3699" s="14">
        <v>0</v>
      </c>
      <c r="W3699" s="14">
        <v>0</v>
      </c>
      <c r="X3699" s="109" t="e">
        <v>#N/A</v>
      </c>
      <c r="Y3699" t="s">
        <v>2188</v>
      </c>
      <c r="Z3699" t="s">
        <v>18167</v>
      </c>
      <c r="AA3699">
        <f t="shared" si="57"/>
        <v>2</v>
      </c>
    </row>
    <row r="3700" spans="1:27" x14ac:dyDescent="0.2">
      <c r="A3700">
        <v>5235</v>
      </c>
      <c r="B3700" s="1" t="s">
        <v>9695</v>
      </c>
      <c r="C3700" t="s">
        <v>5998</v>
      </c>
      <c r="D3700" s="9" t="s">
        <v>2188</v>
      </c>
      <c r="E3700" s="9" t="s">
        <v>275</v>
      </c>
      <c r="F3700" s="9" t="s">
        <v>1416</v>
      </c>
      <c r="G3700" s="10">
        <v>26</v>
      </c>
      <c r="H3700" s="10" t="s">
        <v>632</v>
      </c>
      <c r="I3700" s="10">
        <v>1946</v>
      </c>
      <c r="J3700" s="11" t="s">
        <v>8607</v>
      </c>
      <c r="K3700" s="12"/>
      <c r="L3700" s="13" t="s">
        <v>4965</v>
      </c>
      <c r="M3700" t="s">
        <v>753</v>
      </c>
      <c r="S3700" s="9"/>
      <c r="T3700">
        <v>9</v>
      </c>
      <c r="U3700" s="208" t="s">
        <v>18180</v>
      </c>
      <c r="V3700" s="14">
        <v>0</v>
      </c>
      <c r="W3700" s="14">
        <v>0</v>
      </c>
      <c r="X3700" s="109" t="e">
        <v>#N/A</v>
      </c>
      <c r="Y3700" t="s">
        <v>2188</v>
      </c>
      <c r="Z3700" t="s">
        <v>18167</v>
      </c>
      <c r="AA3700">
        <f t="shared" si="57"/>
        <v>1</v>
      </c>
    </row>
    <row r="3701" spans="1:27" x14ac:dyDescent="0.2">
      <c r="A3701">
        <v>7485</v>
      </c>
      <c r="B3701" s="1" t="s">
        <v>9125</v>
      </c>
      <c r="C3701" t="s">
        <v>5998</v>
      </c>
      <c r="D3701" s="9" t="s">
        <v>9530</v>
      </c>
      <c r="E3701" s="9" t="s">
        <v>275</v>
      </c>
      <c r="F3701" s="9" t="s">
        <v>1416</v>
      </c>
      <c r="G3701" s="10">
        <v>26</v>
      </c>
      <c r="H3701" s="10" t="s">
        <v>632</v>
      </c>
      <c r="I3701" s="10">
        <v>1946</v>
      </c>
      <c r="J3701" s="11" t="s">
        <v>8607</v>
      </c>
      <c r="K3701" s="12"/>
      <c r="L3701" s="13" t="s">
        <v>4965</v>
      </c>
      <c r="M3701" t="s">
        <v>753</v>
      </c>
      <c r="S3701" s="9"/>
      <c r="T3701">
        <v>9</v>
      </c>
      <c r="U3701" s="208" t="s">
        <v>18180</v>
      </c>
      <c r="V3701" s="14">
        <v>0</v>
      </c>
      <c r="W3701" s="14">
        <v>0</v>
      </c>
      <c r="X3701" s="109" t="e">
        <v>#N/A</v>
      </c>
      <c r="Y3701" t="s">
        <v>2188</v>
      </c>
      <c r="Z3701" t="s">
        <v>18167</v>
      </c>
      <c r="AA3701">
        <f t="shared" si="57"/>
        <v>2</v>
      </c>
    </row>
    <row r="3702" spans="1:27" x14ac:dyDescent="0.2">
      <c r="A3702">
        <v>2784</v>
      </c>
      <c r="B3702" s="1" t="s">
        <v>9126</v>
      </c>
      <c r="C3702" t="s">
        <v>5998</v>
      </c>
      <c r="D3702" s="9" t="s">
        <v>9530</v>
      </c>
      <c r="E3702" s="9" t="s">
        <v>275</v>
      </c>
      <c r="F3702" s="9" t="s">
        <v>1416</v>
      </c>
      <c r="G3702" s="10">
        <v>26</v>
      </c>
      <c r="H3702" s="10" t="s">
        <v>632</v>
      </c>
      <c r="I3702" s="10">
        <v>1946</v>
      </c>
      <c r="J3702" s="11" t="s">
        <v>8607</v>
      </c>
      <c r="K3702" s="12"/>
      <c r="L3702" s="13" t="s">
        <v>4965</v>
      </c>
      <c r="M3702" t="s">
        <v>753</v>
      </c>
      <c r="S3702" s="9"/>
      <c r="T3702">
        <v>9</v>
      </c>
      <c r="U3702" s="208" t="s">
        <v>18180</v>
      </c>
      <c r="V3702" s="14">
        <v>0</v>
      </c>
      <c r="W3702" s="14">
        <v>0</v>
      </c>
      <c r="X3702" s="109" t="e">
        <v>#N/A</v>
      </c>
      <c r="Y3702" t="s">
        <v>2188</v>
      </c>
      <c r="Z3702" t="s">
        <v>18167</v>
      </c>
      <c r="AA3702">
        <f t="shared" si="57"/>
        <v>2</v>
      </c>
    </row>
    <row r="3703" spans="1:27" x14ac:dyDescent="0.2">
      <c r="A3703">
        <v>2073</v>
      </c>
      <c r="B3703" s="1" t="s">
        <v>7892</v>
      </c>
      <c r="C3703" t="s">
        <v>5998</v>
      </c>
      <c r="D3703" s="9" t="s">
        <v>8467</v>
      </c>
      <c r="E3703" s="9"/>
      <c r="F3703" s="9"/>
      <c r="G3703" s="10">
        <v>26</v>
      </c>
      <c r="H3703" s="10" t="s">
        <v>632</v>
      </c>
      <c r="I3703" s="10">
        <v>1946</v>
      </c>
      <c r="J3703" s="11" t="s">
        <v>8607</v>
      </c>
      <c r="K3703" s="12"/>
      <c r="L3703" s="13" t="s">
        <v>4965</v>
      </c>
      <c r="M3703" t="s">
        <v>753</v>
      </c>
      <c r="S3703" s="9"/>
      <c r="T3703">
        <v>9</v>
      </c>
      <c r="U3703" s="208" t="s">
        <v>18180</v>
      </c>
      <c r="V3703" s="14">
        <v>0</v>
      </c>
      <c r="W3703" s="14">
        <v>0</v>
      </c>
      <c r="X3703" s="109" t="s">
        <v>270</v>
      </c>
      <c r="Y3703">
        <v>249</v>
      </c>
      <c r="Z3703" t="s">
        <v>18167</v>
      </c>
      <c r="AA3703">
        <f t="shared" si="57"/>
        <v>2</v>
      </c>
    </row>
    <row r="3704" spans="1:27" x14ac:dyDescent="0.2">
      <c r="A3704">
        <v>932</v>
      </c>
      <c r="B3704" s="1" t="s">
        <v>9127</v>
      </c>
      <c r="C3704" t="s">
        <v>5998</v>
      </c>
      <c r="D3704" s="9" t="s">
        <v>9530</v>
      </c>
      <c r="E3704" s="9" t="s">
        <v>275</v>
      </c>
      <c r="F3704" s="9" t="s">
        <v>1416</v>
      </c>
      <c r="G3704" s="10">
        <v>26</v>
      </c>
      <c r="H3704" s="10" t="s">
        <v>632</v>
      </c>
      <c r="I3704" s="10">
        <v>1946</v>
      </c>
      <c r="J3704" s="11" t="s">
        <v>8607</v>
      </c>
      <c r="K3704" s="12"/>
      <c r="L3704" s="13" t="s">
        <v>4965</v>
      </c>
      <c r="M3704" t="s">
        <v>753</v>
      </c>
      <c r="S3704" s="9"/>
      <c r="T3704">
        <v>9</v>
      </c>
      <c r="U3704" s="208" t="s">
        <v>18180</v>
      </c>
      <c r="V3704" s="14">
        <v>0</v>
      </c>
      <c r="W3704" s="14">
        <v>0</v>
      </c>
      <c r="X3704" s="109" t="e">
        <v>#N/A</v>
      </c>
      <c r="Y3704" t="s">
        <v>2188</v>
      </c>
      <c r="Z3704" t="s">
        <v>18167</v>
      </c>
      <c r="AA3704">
        <f t="shared" si="57"/>
        <v>2</v>
      </c>
    </row>
    <row r="3705" spans="1:27" x14ac:dyDescent="0.2">
      <c r="A3705">
        <v>1400</v>
      </c>
      <c r="B3705" s="1" t="s">
        <v>9128</v>
      </c>
      <c r="C3705" t="s">
        <v>5998</v>
      </c>
      <c r="D3705" s="9" t="s">
        <v>9530</v>
      </c>
      <c r="E3705" s="9" t="s">
        <v>275</v>
      </c>
      <c r="F3705" s="9" t="s">
        <v>1416</v>
      </c>
      <c r="G3705" s="10">
        <v>26</v>
      </c>
      <c r="H3705" s="10" t="s">
        <v>632</v>
      </c>
      <c r="I3705" s="10">
        <v>1946</v>
      </c>
      <c r="J3705" s="11" t="s">
        <v>8607</v>
      </c>
      <c r="K3705" s="12"/>
      <c r="L3705" s="13" t="s">
        <v>4965</v>
      </c>
      <c r="M3705" t="s">
        <v>753</v>
      </c>
      <c r="S3705" s="9"/>
      <c r="T3705">
        <v>9</v>
      </c>
      <c r="U3705" s="208" t="s">
        <v>18180</v>
      </c>
      <c r="V3705" s="14">
        <v>0</v>
      </c>
      <c r="W3705" s="14">
        <v>0</v>
      </c>
      <c r="X3705" s="109" t="e">
        <v>#N/A</v>
      </c>
      <c r="Y3705" t="s">
        <v>2188</v>
      </c>
      <c r="Z3705" t="s">
        <v>18167</v>
      </c>
      <c r="AA3705">
        <f t="shared" si="57"/>
        <v>2</v>
      </c>
    </row>
    <row r="3706" spans="1:27" x14ac:dyDescent="0.2">
      <c r="A3706">
        <v>1025</v>
      </c>
      <c r="B3706" s="1" t="s">
        <v>9129</v>
      </c>
      <c r="C3706" t="s">
        <v>5998</v>
      </c>
      <c r="D3706" s="9" t="s">
        <v>9530</v>
      </c>
      <c r="E3706" s="9" t="s">
        <v>275</v>
      </c>
      <c r="F3706" s="9" t="s">
        <v>1416</v>
      </c>
      <c r="G3706" s="10">
        <v>26</v>
      </c>
      <c r="H3706" s="10" t="s">
        <v>632</v>
      </c>
      <c r="I3706" s="10">
        <v>1946</v>
      </c>
      <c r="J3706" s="11" t="s">
        <v>8607</v>
      </c>
      <c r="K3706" s="12"/>
      <c r="L3706" s="13" t="s">
        <v>4965</v>
      </c>
      <c r="M3706" t="s">
        <v>753</v>
      </c>
      <c r="S3706" s="9"/>
      <c r="T3706">
        <v>9</v>
      </c>
      <c r="U3706" s="208" t="s">
        <v>18180</v>
      </c>
      <c r="V3706" s="14">
        <v>0</v>
      </c>
      <c r="W3706" s="14">
        <v>0</v>
      </c>
      <c r="X3706" s="109" t="e">
        <v>#N/A</v>
      </c>
      <c r="Y3706" t="s">
        <v>2188</v>
      </c>
      <c r="Z3706" t="s">
        <v>18167</v>
      </c>
      <c r="AA3706">
        <f t="shared" si="57"/>
        <v>2</v>
      </c>
    </row>
    <row r="3707" spans="1:27" x14ac:dyDescent="0.2">
      <c r="A3707">
        <v>6187</v>
      </c>
      <c r="B3707" s="1" t="s">
        <v>8347</v>
      </c>
      <c r="C3707" t="s">
        <v>5998</v>
      </c>
      <c r="D3707" s="9">
        <v>249</v>
      </c>
      <c r="E3707" s="9"/>
      <c r="F3707" s="9"/>
      <c r="G3707" s="10">
        <v>26</v>
      </c>
      <c r="H3707" s="10" t="s">
        <v>632</v>
      </c>
      <c r="I3707" s="10">
        <v>1946</v>
      </c>
      <c r="J3707" s="11" t="s">
        <v>8607</v>
      </c>
      <c r="K3707" s="12"/>
      <c r="L3707" s="13" t="s">
        <v>4965</v>
      </c>
      <c r="M3707" t="s">
        <v>753</v>
      </c>
      <c r="S3707" s="9"/>
      <c r="T3707">
        <v>9</v>
      </c>
      <c r="U3707" s="208" t="s">
        <v>18180</v>
      </c>
      <c r="V3707" s="14">
        <v>0</v>
      </c>
      <c r="W3707" s="14">
        <v>0</v>
      </c>
      <c r="X3707" s="109" t="s">
        <v>270</v>
      </c>
      <c r="Y3707">
        <v>249</v>
      </c>
      <c r="Z3707" t="s">
        <v>18167</v>
      </c>
      <c r="AA3707">
        <f t="shared" si="57"/>
        <v>1</v>
      </c>
    </row>
    <row r="3708" spans="1:27" x14ac:dyDescent="0.2">
      <c r="A3708">
        <v>762</v>
      </c>
      <c r="B3708" s="1" t="s">
        <v>9130</v>
      </c>
      <c r="C3708" t="s">
        <v>5998</v>
      </c>
      <c r="D3708" s="9" t="s">
        <v>9530</v>
      </c>
      <c r="E3708" s="9" t="s">
        <v>275</v>
      </c>
      <c r="F3708" s="9" t="s">
        <v>1416</v>
      </c>
      <c r="G3708" s="10">
        <v>26</v>
      </c>
      <c r="H3708" s="10" t="s">
        <v>632</v>
      </c>
      <c r="I3708" s="10">
        <v>1946</v>
      </c>
      <c r="J3708" s="11" t="s">
        <v>8607</v>
      </c>
      <c r="K3708" s="12"/>
      <c r="L3708" s="13" t="s">
        <v>4965</v>
      </c>
      <c r="M3708" t="s">
        <v>753</v>
      </c>
      <c r="S3708" s="9"/>
      <c r="T3708">
        <v>9</v>
      </c>
      <c r="U3708" s="208" t="s">
        <v>18180</v>
      </c>
      <c r="V3708" s="14">
        <v>0</v>
      </c>
      <c r="W3708" s="14">
        <v>0</v>
      </c>
      <c r="X3708" s="109" t="e">
        <v>#N/A</v>
      </c>
      <c r="Y3708" t="s">
        <v>2188</v>
      </c>
      <c r="Z3708" t="s">
        <v>18167</v>
      </c>
      <c r="AA3708">
        <f t="shared" si="57"/>
        <v>2</v>
      </c>
    </row>
    <row r="3709" spans="1:27" x14ac:dyDescent="0.2">
      <c r="A3709">
        <v>5240</v>
      </c>
      <c r="B3709" s="1" t="s">
        <v>9696</v>
      </c>
      <c r="C3709" t="s">
        <v>5998</v>
      </c>
      <c r="D3709" s="9" t="s">
        <v>2188</v>
      </c>
      <c r="E3709" s="9" t="s">
        <v>275</v>
      </c>
      <c r="F3709" s="9" t="s">
        <v>1416</v>
      </c>
      <c r="G3709" s="10">
        <v>26</v>
      </c>
      <c r="H3709" s="10" t="s">
        <v>632</v>
      </c>
      <c r="I3709" s="10">
        <v>1946</v>
      </c>
      <c r="J3709" s="11" t="s">
        <v>8607</v>
      </c>
      <c r="K3709" s="12"/>
      <c r="L3709" s="13" t="s">
        <v>4965</v>
      </c>
      <c r="M3709" t="s">
        <v>753</v>
      </c>
      <c r="S3709" s="9"/>
      <c r="T3709">
        <v>9</v>
      </c>
      <c r="U3709" s="208" t="s">
        <v>18180</v>
      </c>
      <c r="V3709" s="14">
        <v>0</v>
      </c>
      <c r="W3709" s="14">
        <v>0</v>
      </c>
      <c r="X3709" s="109" t="e">
        <v>#N/A</v>
      </c>
      <c r="Y3709" t="s">
        <v>2188</v>
      </c>
      <c r="Z3709" t="s">
        <v>18167</v>
      </c>
      <c r="AA3709">
        <f t="shared" si="57"/>
        <v>1</v>
      </c>
    </row>
    <row r="3710" spans="1:27" x14ac:dyDescent="0.2">
      <c r="A3710">
        <v>5241</v>
      </c>
      <c r="B3710" s="1" t="s">
        <v>9697</v>
      </c>
      <c r="C3710" t="s">
        <v>5998</v>
      </c>
      <c r="D3710" s="9" t="s">
        <v>2188</v>
      </c>
      <c r="E3710" s="9" t="s">
        <v>275</v>
      </c>
      <c r="F3710" s="9" t="s">
        <v>1416</v>
      </c>
      <c r="G3710" s="10">
        <v>26</v>
      </c>
      <c r="H3710" s="10" t="s">
        <v>632</v>
      </c>
      <c r="I3710" s="10">
        <v>1946</v>
      </c>
      <c r="J3710" s="11" t="s">
        <v>8607</v>
      </c>
      <c r="K3710" s="12"/>
      <c r="L3710" s="13" t="s">
        <v>4965</v>
      </c>
      <c r="M3710" t="s">
        <v>753</v>
      </c>
      <c r="S3710" s="9"/>
      <c r="T3710">
        <v>9</v>
      </c>
      <c r="U3710" s="208" t="s">
        <v>18180</v>
      </c>
      <c r="V3710" s="14">
        <v>0</v>
      </c>
      <c r="W3710" s="14">
        <v>0</v>
      </c>
      <c r="X3710" s="109" t="e">
        <v>#N/A</v>
      </c>
      <c r="Y3710" t="s">
        <v>2188</v>
      </c>
      <c r="Z3710" t="s">
        <v>18167</v>
      </c>
      <c r="AA3710">
        <f t="shared" si="57"/>
        <v>1</v>
      </c>
    </row>
    <row r="3711" spans="1:27" x14ac:dyDescent="0.2">
      <c r="A3711">
        <v>5245</v>
      </c>
      <c r="B3711" s="1" t="s">
        <v>9698</v>
      </c>
      <c r="C3711" t="s">
        <v>5998</v>
      </c>
      <c r="D3711" s="9" t="s">
        <v>2188</v>
      </c>
      <c r="E3711" s="9" t="s">
        <v>275</v>
      </c>
      <c r="F3711" s="9" t="s">
        <v>1416</v>
      </c>
      <c r="G3711" s="10">
        <v>26</v>
      </c>
      <c r="H3711" s="10" t="s">
        <v>632</v>
      </c>
      <c r="I3711" s="10">
        <v>1946</v>
      </c>
      <c r="J3711" s="11" t="s">
        <v>8607</v>
      </c>
      <c r="K3711" s="12"/>
      <c r="L3711" s="13" t="s">
        <v>4965</v>
      </c>
      <c r="M3711" t="s">
        <v>753</v>
      </c>
      <c r="S3711" s="9"/>
      <c r="T3711">
        <v>9</v>
      </c>
      <c r="U3711" s="208" t="s">
        <v>18180</v>
      </c>
      <c r="V3711" s="14">
        <v>0</v>
      </c>
      <c r="W3711" s="14">
        <v>0</v>
      </c>
      <c r="X3711" s="109" t="e">
        <v>#N/A</v>
      </c>
      <c r="Y3711" t="s">
        <v>2188</v>
      </c>
      <c r="Z3711" t="s">
        <v>18167</v>
      </c>
      <c r="AA3711">
        <f t="shared" si="57"/>
        <v>1</v>
      </c>
    </row>
    <row r="3712" spans="1:27" x14ac:dyDescent="0.2">
      <c r="A3712">
        <v>5246</v>
      </c>
      <c r="B3712" s="1" t="s">
        <v>9699</v>
      </c>
      <c r="C3712" t="s">
        <v>5998</v>
      </c>
      <c r="D3712" s="9" t="s">
        <v>2188</v>
      </c>
      <c r="E3712" s="9" t="s">
        <v>275</v>
      </c>
      <c r="F3712" s="9" t="s">
        <v>1416</v>
      </c>
      <c r="G3712" s="10">
        <v>26</v>
      </c>
      <c r="H3712" s="10" t="s">
        <v>632</v>
      </c>
      <c r="I3712" s="10">
        <v>1946</v>
      </c>
      <c r="J3712" s="11" t="s">
        <v>8607</v>
      </c>
      <c r="K3712" s="12"/>
      <c r="L3712" s="13" t="s">
        <v>4965</v>
      </c>
      <c r="M3712" t="s">
        <v>753</v>
      </c>
      <c r="S3712" s="9"/>
      <c r="T3712">
        <v>9</v>
      </c>
      <c r="U3712" s="208" t="s">
        <v>18180</v>
      </c>
      <c r="V3712" s="14">
        <v>0</v>
      </c>
      <c r="W3712" s="14">
        <v>0</v>
      </c>
      <c r="X3712" s="109" t="e">
        <v>#N/A</v>
      </c>
      <c r="Y3712" t="s">
        <v>2188</v>
      </c>
      <c r="Z3712" t="s">
        <v>18167</v>
      </c>
      <c r="AA3712">
        <f t="shared" si="57"/>
        <v>1</v>
      </c>
    </row>
    <row r="3713" spans="1:27" x14ac:dyDescent="0.2">
      <c r="A3713">
        <v>5870</v>
      </c>
      <c r="B3713" s="1" t="s">
        <v>8350</v>
      </c>
      <c r="C3713" t="s">
        <v>5998</v>
      </c>
      <c r="D3713" s="9">
        <v>55</v>
      </c>
      <c r="E3713" s="9"/>
      <c r="F3713" s="9"/>
      <c r="G3713" s="10">
        <v>26</v>
      </c>
      <c r="H3713" s="10" t="s">
        <v>632</v>
      </c>
      <c r="I3713" s="10">
        <v>1946</v>
      </c>
      <c r="J3713" s="11" t="s">
        <v>8607</v>
      </c>
      <c r="K3713" s="12"/>
      <c r="L3713" s="13" t="s">
        <v>4965</v>
      </c>
      <c r="M3713" t="s">
        <v>753</v>
      </c>
      <c r="S3713" s="9"/>
      <c r="T3713">
        <v>9</v>
      </c>
      <c r="U3713" s="208" t="s">
        <v>18180</v>
      </c>
      <c r="V3713" s="14">
        <v>0</v>
      </c>
      <c r="W3713" s="14">
        <v>0</v>
      </c>
      <c r="X3713" s="109" t="s">
        <v>270</v>
      </c>
      <c r="Y3713">
        <v>55</v>
      </c>
      <c r="Z3713" t="s">
        <v>18167</v>
      </c>
      <c r="AA3713">
        <f t="shared" si="57"/>
        <v>1</v>
      </c>
    </row>
    <row r="3714" spans="1:27" x14ac:dyDescent="0.2">
      <c r="A3714">
        <v>3197</v>
      </c>
      <c r="B3714" s="1" t="s">
        <v>9131</v>
      </c>
      <c r="C3714" t="s">
        <v>5998</v>
      </c>
      <c r="D3714" s="9" t="s">
        <v>9530</v>
      </c>
      <c r="E3714" s="9" t="s">
        <v>275</v>
      </c>
      <c r="F3714" s="9" t="s">
        <v>1416</v>
      </c>
      <c r="G3714" s="10">
        <v>26</v>
      </c>
      <c r="H3714" s="10" t="s">
        <v>632</v>
      </c>
      <c r="I3714" s="10">
        <v>1946</v>
      </c>
      <c r="J3714" s="11" t="s">
        <v>8607</v>
      </c>
      <c r="K3714" s="12"/>
      <c r="L3714" s="13" t="s">
        <v>4965</v>
      </c>
      <c r="M3714" t="s">
        <v>753</v>
      </c>
      <c r="S3714" s="9"/>
      <c r="T3714">
        <v>9</v>
      </c>
      <c r="U3714" s="208" t="s">
        <v>18180</v>
      </c>
      <c r="V3714" s="14">
        <v>0</v>
      </c>
      <c r="W3714" s="14">
        <v>0</v>
      </c>
      <c r="X3714" s="109" t="e">
        <v>#N/A</v>
      </c>
      <c r="Y3714" t="s">
        <v>2188</v>
      </c>
      <c r="Z3714" t="s">
        <v>18167</v>
      </c>
      <c r="AA3714">
        <f t="shared" ref="AA3714:AA3777" si="58">LEN(D3714)-LEN(SUBSTITUTE(D3714,"/",""))+1</f>
        <v>2</v>
      </c>
    </row>
    <row r="3715" spans="1:27" x14ac:dyDescent="0.2">
      <c r="A3715">
        <v>3712</v>
      </c>
      <c r="B3715" s="1" t="s">
        <v>9132</v>
      </c>
      <c r="C3715" t="s">
        <v>5998</v>
      </c>
      <c r="D3715" s="9" t="s">
        <v>9530</v>
      </c>
      <c r="E3715" s="9" t="s">
        <v>275</v>
      </c>
      <c r="F3715" s="9" t="s">
        <v>1416</v>
      </c>
      <c r="G3715" s="10">
        <v>26</v>
      </c>
      <c r="H3715" s="10" t="s">
        <v>632</v>
      </c>
      <c r="I3715" s="10">
        <v>1946</v>
      </c>
      <c r="J3715" s="11" t="s">
        <v>8607</v>
      </c>
      <c r="K3715" s="12"/>
      <c r="L3715" s="13" t="s">
        <v>4965</v>
      </c>
      <c r="M3715" t="s">
        <v>753</v>
      </c>
      <c r="S3715" s="9"/>
      <c r="T3715">
        <v>9</v>
      </c>
      <c r="U3715" s="208" t="s">
        <v>18180</v>
      </c>
      <c r="V3715" s="14">
        <v>0</v>
      </c>
      <c r="W3715" s="14">
        <v>0</v>
      </c>
      <c r="X3715" s="109" t="e">
        <v>#N/A</v>
      </c>
      <c r="Y3715" t="s">
        <v>2188</v>
      </c>
      <c r="Z3715" t="s">
        <v>18167</v>
      </c>
      <c r="AA3715">
        <f t="shared" si="58"/>
        <v>2</v>
      </c>
    </row>
    <row r="3716" spans="1:27" x14ac:dyDescent="0.2">
      <c r="A3716">
        <v>3962</v>
      </c>
      <c r="B3716" s="1" t="s">
        <v>9133</v>
      </c>
      <c r="C3716" t="s">
        <v>5998</v>
      </c>
      <c r="D3716" s="9" t="s">
        <v>9530</v>
      </c>
      <c r="E3716" s="9" t="s">
        <v>275</v>
      </c>
      <c r="F3716" s="9" t="s">
        <v>1416</v>
      </c>
      <c r="G3716" s="10">
        <v>26</v>
      </c>
      <c r="H3716" s="10" t="s">
        <v>632</v>
      </c>
      <c r="I3716" s="10">
        <v>1946</v>
      </c>
      <c r="J3716" s="11" t="s">
        <v>8607</v>
      </c>
      <c r="K3716" s="12"/>
      <c r="L3716" s="13" t="s">
        <v>4965</v>
      </c>
      <c r="M3716" t="s">
        <v>753</v>
      </c>
      <c r="S3716" s="9"/>
      <c r="T3716">
        <v>9</v>
      </c>
      <c r="U3716" s="208" t="s">
        <v>18180</v>
      </c>
      <c r="V3716" s="14">
        <v>0</v>
      </c>
      <c r="W3716" s="14">
        <v>0</v>
      </c>
      <c r="X3716" s="109" t="e">
        <v>#N/A</v>
      </c>
      <c r="Y3716" t="s">
        <v>2188</v>
      </c>
      <c r="Z3716" t="s">
        <v>18167</v>
      </c>
      <c r="AA3716">
        <f t="shared" si="58"/>
        <v>2</v>
      </c>
    </row>
    <row r="3717" spans="1:27" x14ac:dyDescent="0.2">
      <c r="A3717">
        <v>1626</v>
      </c>
      <c r="B3717" s="1" t="s">
        <v>9134</v>
      </c>
      <c r="C3717" t="s">
        <v>5998</v>
      </c>
      <c r="D3717" s="9" t="s">
        <v>9530</v>
      </c>
      <c r="E3717" s="9" t="s">
        <v>9135</v>
      </c>
      <c r="F3717" s="9"/>
      <c r="G3717" s="10">
        <v>26</v>
      </c>
      <c r="H3717" s="10" t="s">
        <v>632</v>
      </c>
      <c r="I3717" s="10">
        <v>1946</v>
      </c>
      <c r="J3717" s="11" t="s">
        <v>8607</v>
      </c>
      <c r="K3717" s="12"/>
      <c r="L3717" s="13" t="s">
        <v>9136</v>
      </c>
      <c r="M3717" t="s">
        <v>781</v>
      </c>
      <c r="S3717" s="9"/>
      <c r="T3717">
        <v>9</v>
      </c>
      <c r="U3717" s="208" t="s">
        <v>18180</v>
      </c>
      <c r="V3717" s="14">
        <v>0</v>
      </c>
      <c r="W3717" s="14">
        <v>0</v>
      </c>
      <c r="X3717" s="109" t="e">
        <v>#N/A</v>
      </c>
      <c r="Y3717" t="s">
        <v>2188</v>
      </c>
      <c r="Z3717" t="s">
        <v>18167</v>
      </c>
      <c r="AA3717">
        <f t="shared" si="58"/>
        <v>2</v>
      </c>
    </row>
    <row r="3718" spans="1:27" x14ac:dyDescent="0.2">
      <c r="A3718">
        <v>5249</v>
      </c>
      <c r="B3718" s="1" t="s">
        <v>9700</v>
      </c>
      <c r="C3718" t="s">
        <v>5998</v>
      </c>
      <c r="D3718" s="9" t="s">
        <v>2188</v>
      </c>
      <c r="E3718" s="9" t="s">
        <v>275</v>
      </c>
      <c r="F3718" s="9" t="s">
        <v>1416</v>
      </c>
      <c r="G3718" s="10">
        <v>26</v>
      </c>
      <c r="H3718" s="10" t="s">
        <v>632</v>
      </c>
      <c r="I3718" s="10">
        <v>1946</v>
      </c>
      <c r="J3718" s="11" t="s">
        <v>8607</v>
      </c>
      <c r="K3718" s="12"/>
      <c r="L3718" s="13" t="s">
        <v>4965</v>
      </c>
      <c r="M3718" t="s">
        <v>753</v>
      </c>
      <c r="S3718" s="9"/>
      <c r="T3718">
        <v>9</v>
      </c>
      <c r="U3718" s="208" t="s">
        <v>18180</v>
      </c>
      <c r="V3718" s="14">
        <v>0</v>
      </c>
      <c r="W3718" s="14">
        <v>0</v>
      </c>
      <c r="X3718" s="109" t="e">
        <v>#N/A</v>
      </c>
      <c r="Y3718" t="s">
        <v>2188</v>
      </c>
      <c r="Z3718" t="s">
        <v>18167</v>
      </c>
      <c r="AA3718">
        <f t="shared" si="58"/>
        <v>1</v>
      </c>
    </row>
    <row r="3719" spans="1:27" x14ac:dyDescent="0.2">
      <c r="A3719">
        <v>138</v>
      </c>
      <c r="B3719" s="1" t="s">
        <v>8605</v>
      </c>
      <c r="C3719" t="s">
        <v>1027</v>
      </c>
      <c r="D3719" s="9" t="s">
        <v>8606</v>
      </c>
      <c r="E3719" s="9"/>
      <c r="F3719" s="9"/>
      <c r="G3719" s="10">
        <v>26</v>
      </c>
      <c r="H3719" s="10" t="s">
        <v>632</v>
      </c>
      <c r="I3719" s="10">
        <v>1946</v>
      </c>
      <c r="J3719" s="11" t="s">
        <v>8607</v>
      </c>
      <c r="K3719" s="12"/>
      <c r="L3719" s="13" t="s">
        <v>17880</v>
      </c>
      <c r="M3719" t="s">
        <v>753</v>
      </c>
      <c r="S3719" s="9"/>
      <c r="T3719">
        <v>9</v>
      </c>
      <c r="U3719" s="208" t="s">
        <v>18180</v>
      </c>
      <c r="V3719" s="14">
        <v>0</v>
      </c>
      <c r="W3719" s="14">
        <v>1</v>
      </c>
      <c r="X3719" s="109" t="s">
        <v>270</v>
      </c>
      <c r="Y3719">
        <v>268</v>
      </c>
      <c r="Z3719" t="s">
        <v>271</v>
      </c>
      <c r="AA3719">
        <f t="shared" si="58"/>
        <v>6</v>
      </c>
    </row>
    <row r="3720" spans="1:27" x14ac:dyDescent="0.2">
      <c r="A3720">
        <v>2496</v>
      </c>
      <c r="B3720" s="1" t="s">
        <v>9726</v>
      </c>
      <c r="C3720" t="s">
        <v>1798</v>
      </c>
      <c r="D3720" s="9" t="s">
        <v>9727</v>
      </c>
      <c r="E3720" s="9"/>
      <c r="F3720" s="9"/>
      <c r="G3720" s="10">
        <v>26</v>
      </c>
      <c r="H3720" s="10" t="s">
        <v>632</v>
      </c>
      <c r="I3720" s="10">
        <v>1946</v>
      </c>
      <c r="J3720" s="11" t="s">
        <v>8607</v>
      </c>
      <c r="K3720" s="12"/>
      <c r="L3720" s="13" t="s">
        <v>4965</v>
      </c>
      <c r="M3720" t="s">
        <v>753</v>
      </c>
      <c r="S3720" s="9"/>
      <c r="T3720">
        <v>9</v>
      </c>
      <c r="U3720" s="208" t="s">
        <v>18180</v>
      </c>
      <c r="V3720" s="14">
        <v>0</v>
      </c>
      <c r="W3720" s="14">
        <v>1</v>
      </c>
      <c r="X3720" s="109" t="s">
        <v>270</v>
      </c>
      <c r="Y3720">
        <v>256</v>
      </c>
      <c r="Z3720" t="s">
        <v>271</v>
      </c>
      <c r="AA3720">
        <f t="shared" si="58"/>
        <v>2</v>
      </c>
    </row>
    <row r="3721" spans="1:27" x14ac:dyDescent="0.2">
      <c r="A3721">
        <v>5193</v>
      </c>
      <c r="B3721" s="1" t="s">
        <v>8320</v>
      </c>
      <c r="C3721" t="s">
        <v>1798</v>
      </c>
      <c r="D3721" s="9">
        <v>680</v>
      </c>
      <c r="E3721" s="9"/>
      <c r="F3721" s="9"/>
      <c r="G3721" s="10">
        <v>26</v>
      </c>
      <c r="H3721" s="10" t="s">
        <v>632</v>
      </c>
      <c r="I3721" s="10">
        <v>1946</v>
      </c>
      <c r="J3721" s="11" t="s">
        <v>8607</v>
      </c>
      <c r="K3721" s="12"/>
      <c r="L3721" s="13" t="s">
        <v>4965</v>
      </c>
      <c r="M3721" t="s">
        <v>753</v>
      </c>
      <c r="S3721" s="9"/>
      <c r="T3721">
        <v>9</v>
      </c>
      <c r="U3721" s="208" t="s">
        <v>18180</v>
      </c>
      <c r="V3721" s="14">
        <v>0</v>
      </c>
      <c r="W3721" s="14">
        <v>1</v>
      </c>
      <c r="X3721" s="109" t="s">
        <v>270</v>
      </c>
      <c r="Y3721">
        <v>680</v>
      </c>
      <c r="Z3721" t="s">
        <v>271</v>
      </c>
      <c r="AA3721">
        <f t="shared" si="58"/>
        <v>1</v>
      </c>
    </row>
    <row r="3722" spans="1:27" x14ac:dyDescent="0.2">
      <c r="A3722">
        <v>3171</v>
      </c>
      <c r="B3722" s="1" t="s">
        <v>9725</v>
      </c>
      <c r="C3722" t="s">
        <v>1798</v>
      </c>
      <c r="D3722" s="9" t="s">
        <v>4007</v>
      </c>
      <c r="E3722" s="9"/>
      <c r="F3722" s="9"/>
      <c r="G3722" s="10">
        <v>26</v>
      </c>
      <c r="H3722" s="10" t="s">
        <v>632</v>
      </c>
      <c r="I3722" s="10">
        <v>1946</v>
      </c>
      <c r="J3722" s="11" t="s">
        <v>8607</v>
      </c>
      <c r="K3722" s="12"/>
      <c r="L3722" s="13" t="s">
        <v>4965</v>
      </c>
      <c r="M3722" t="s">
        <v>753</v>
      </c>
      <c r="S3722" s="9"/>
      <c r="T3722">
        <v>9</v>
      </c>
      <c r="U3722" s="208" t="s">
        <v>18180</v>
      </c>
      <c r="V3722" s="14">
        <v>0</v>
      </c>
      <c r="W3722" s="14">
        <v>1</v>
      </c>
      <c r="X3722" s="109" t="s">
        <v>270</v>
      </c>
      <c r="Y3722">
        <v>680</v>
      </c>
      <c r="Z3722" t="s">
        <v>271</v>
      </c>
      <c r="AA3722">
        <f t="shared" si="58"/>
        <v>2</v>
      </c>
    </row>
    <row r="3723" spans="1:27" x14ac:dyDescent="0.2">
      <c r="A3723">
        <v>4504</v>
      </c>
      <c r="B3723" s="1" t="s">
        <v>7967</v>
      </c>
      <c r="C3723" t="s">
        <v>1798</v>
      </c>
      <c r="D3723" s="9" t="s">
        <v>1047</v>
      </c>
      <c r="E3723" s="9" t="s">
        <v>275</v>
      </c>
      <c r="F3723" s="9" t="s">
        <v>260</v>
      </c>
      <c r="G3723" s="10">
        <v>26</v>
      </c>
      <c r="H3723" s="10" t="s">
        <v>632</v>
      </c>
      <c r="I3723" s="10">
        <v>1946</v>
      </c>
      <c r="J3723" s="11" t="s">
        <v>8607</v>
      </c>
      <c r="K3723" s="12"/>
      <c r="L3723" s="13" t="s">
        <v>4965</v>
      </c>
      <c r="M3723" t="s">
        <v>753</v>
      </c>
      <c r="S3723" s="9"/>
      <c r="T3723">
        <v>9</v>
      </c>
      <c r="U3723" s="208" t="s">
        <v>18180</v>
      </c>
      <c r="V3723" s="14">
        <v>0</v>
      </c>
      <c r="W3723" s="14">
        <v>1</v>
      </c>
      <c r="X3723" s="109" t="s">
        <v>270</v>
      </c>
      <c r="Y3723" t="s">
        <v>1047</v>
      </c>
      <c r="Z3723" t="s">
        <v>271</v>
      </c>
      <c r="AA3723">
        <f t="shared" si="58"/>
        <v>1</v>
      </c>
    </row>
    <row r="3724" spans="1:27" x14ac:dyDescent="0.2">
      <c r="A3724">
        <v>5210</v>
      </c>
      <c r="B3724" s="1" t="s">
        <v>8321</v>
      </c>
      <c r="C3724" t="s">
        <v>1798</v>
      </c>
      <c r="D3724" s="9">
        <v>680</v>
      </c>
      <c r="E3724" s="9"/>
      <c r="F3724" s="9"/>
      <c r="G3724" s="10">
        <v>26</v>
      </c>
      <c r="H3724" s="10" t="s">
        <v>632</v>
      </c>
      <c r="I3724" s="10">
        <v>1946</v>
      </c>
      <c r="J3724" s="11" t="s">
        <v>8607</v>
      </c>
      <c r="K3724" s="12"/>
      <c r="L3724" s="13" t="s">
        <v>4965</v>
      </c>
      <c r="M3724" t="s">
        <v>753</v>
      </c>
      <c r="S3724" s="9"/>
      <c r="T3724">
        <v>9</v>
      </c>
      <c r="U3724" s="208" t="s">
        <v>18180</v>
      </c>
      <c r="V3724" s="14">
        <v>0</v>
      </c>
      <c r="W3724" s="14">
        <v>1</v>
      </c>
      <c r="X3724" s="109" t="s">
        <v>270</v>
      </c>
      <c r="Y3724">
        <v>680</v>
      </c>
      <c r="Z3724" t="s">
        <v>271</v>
      </c>
      <c r="AA3724">
        <f t="shared" si="58"/>
        <v>1</v>
      </c>
    </row>
    <row r="3725" spans="1:27" x14ac:dyDescent="0.2">
      <c r="A3725">
        <v>2723</v>
      </c>
      <c r="B3725" s="1" t="s">
        <v>7971</v>
      </c>
      <c r="C3725" t="s">
        <v>1798</v>
      </c>
      <c r="D3725" s="9">
        <v>684</v>
      </c>
      <c r="E3725" s="9" t="s">
        <v>876</v>
      </c>
      <c r="F3725" s="9" t="s">
        <v>260</v>
      </c>
      <c r="G3725" s="10">
        <v>26</v>
      </c>
      <c r="H3725" s="10" t="s">
        <v>632</v>
      </c>
      <c r="I3725" s="10">
        <v>1946</v>
      </c>
      <c r="J3725" s="11" t="s">
        <v>8607</v>
      </c>
      <c r="K3725" s="12"/>
      <c r="L3725" s="13" t="s">
        <v>8318</v>
      </c>
      <c r="M3725" t="s">
        <v>753</v>
      </c>
      <c r="S3725" s="9"/>
      <c r="T3725">
        <v>9</v>
      </c>
      <c r="U3725" s="208" t="s">
        <v>18180</v>
      </c>
      <c r="V3725" s="14">
        <v>0</v>
      </c>
      <c r="W3725" s="14">
        <v>1</v>
      </c>
      <c r="X3725" s="109" t="s">
        <v>270</v>
      </c>
      <c r="Y3725">
        <v>684</v>
      </c>
      <c r="Z3725" t="s">
        <v>271</v>
      </c>
      <c r="AA3725">
        <f t="shared" si="58"/>
        <v>1</v>
      </c>
    </row>
    <row r="3726" spans="1:27" x14ac:dyDescent="0.2">
      <c r="A3726">
        <v>2918</v>
      </c>
      <c r="B3726" s="1" t="s">
        <v>8319</v>
      </c>
      <c r="C3726" t="s">
        <v>1798</v>
      </c>
      <c r="D3726" s="9">
        <v>684</v>
      </c>
      <c r="E3726" s="9" t="s">
        <v>876</v>
      </c>
      <c r="F3726" s="9" t="s">
        <v>260</v>
      </c>
      <c r="G3726" s="10">
        <v>26</v>
      </c>
      <c r="H3726" s="10" t="s">
        <v>632</v>
      </c>
      <c r="I3726" s="10">
        <v>1946</v>
      </c>
      <c r="J3726" s="11" t="s">
        <v>8607</v>
      </c>
      <c r="K3726" s="12"/>
      <c r="L3726" s="13" t="s">
        <v>4965</v>
      </c>
      <c r="M3726" t="s">
        <v>753</v>
      </c>
      <c r="S3726" s="9"/>
      <c r="T3726">
        <v>9</v>
      </c>
      <c r="U3726" s="208" t="s">
        <v>18180</v>
      </c>
      <c r="V3726" s="14">
        <v>0</v>
      </c>
      <c r="W3726" s="14">
        <v>1</v>
      </c>
      <c r="X3726" s="109" t="s">
        <v>270</v>
      </c>
      <c r="Y3726">
        <v>684</v>
      </c>
      <c r="Z3726" t="s">
        <v>271</v>
      </c>
      <c r="AA3726">
        <f t="shared" si="58"/>
        <v>1</v>
      </c>
    </row>
    <row r="3727" spans="1:27" x14ac:dyDescent="0.2">
      <c r="A3727">
        <v>3710</v>
      </c>
      <c r="B3727" s="1" t="s">
        <v>9620</v>
      </c>
      <c r="C3727" t="s">
        <v>1027</v>
      </c>
      <c r="D3727" s="9" t="s">
        <v>3684</v>
      </c>
      <c r="E3727" s="9" t="s">
        <v>275</v>
      </c>
      <c r="F3727" s="9" t="s">
        <v>1416</v>
      </c>
      <c r="G3727" s="10">
        <v>26</v>
      </c>
      <c r="H3727" s="10" t="s">
        <v>632</v>
      </c>
      <c r="I3727" s="10">
        <v>1946</v>
      </c>
      <c r="J3727" s="11" t="s">
        <v>8607</v>
      </c>
      <c r="K3727" s="12"/>
      <c r="L3727" s="13" t="s">
        <v>4965</v>
      </c>
      <c r="M3727" t="s">
        <v>753</v>
      </c>
      <c r="S3727" s="9"/>
      <c r="T3727">
        <v>9</v>
      </c>
      <c r="U3727" s="208" t="s">
        <v>18180</v>
      </c>
      <c r="V3727" s="14">
        <v>0</v>
      </c>
      <c r="W3727" s="14">
        <v>1</v>
      </c>
      <c r="X3727" s="109" t="e">
        <v>#N/A</v>
      </c>
      <c r="Y3727" t="s">
        <v>1126</v>
      </c>
      <c r="Z3727" t="s">
        <v>1419</v>
      </c>
      <c r="AA3727">
        <f t="shared" si="58"/>
        <v>2</v>
      </c>
    </row>
    <row r="3728" spans="1:27" x14ac:dyDescent="0.2">
      <c r="A3728">
        <v>3784</v>
      </c>
      <c r="B3728" s="1" t="s">
        <v>8339</v>
      </c>
      <c r="C3728" t="s">
        <v>1027</v>
      </c>
      <c r="D3728" s="9">
        <v>256</v>
      </c>
      <c r="E3728" s="9"/>
      <c r="F3728" s="9"/>
      <c r="G3728" s="10">
        <v>26</v>
      </c>
      <c r="H3728" s="10" t="s">
        <v>632</v>
      </c>
      <c r="I3728" s="10">
        <v>1946</v>
      </c>
      <c r="J3728" s="11" t="s">
        <v>8607</v>
      </c>
      <c r="K3728" s="12"/>
      <c r="L3728" s="13" t="s">
        <v>4965</v>
      </c>
      <c r="M3728" t="s">
        <v>753</v>
      </c>
      <c r="S3728" s="9"/>
      <c r="T3728">
        <v>9</v>
      </c>
      <c r="U3728" s="208" t="s">
        <v>18180</v>
      </c>
      <c r="V3728" s="14">
        <v>0</v>
      </c>
      <c r="W3728" s="14">
        <v>1</v>
      </c>
      <c r="X3728" s="109" t="s">
        <v>270</v>
      </c>
      <c r="Y3728">
        <v>256</v>
      </c>
      <c r="Z3728" t="s">
        <v>1419</v>
      </c>
      <c r="AA3728">
        <f t="shared" si="58"/>
        <v>1</v>
      </c>
    </row>
    <row r="3729" spans="1:27" x14ac:dyDescent="0.2">
      <c r="A3729">
        <v>2472</v>
      </c>
      <c r="B3729" s="1" t="s">
        <v>8351</v>
      </c>
      <c r="C3729" t="s">
        <v>1027</v>
      </c>
      <c r="D3729" s="9">
        <v>47</v>
      </c>
      <c r="E3729" s="9" t="s">
        <v>876</v>
      </c>
      <c r="F3729" s="9" t="s">
        <v>1416</v>
      </c>
      <c r="G3729" s="10">
        <v>26</v>
      </c>
      <c r="H3729" s="10" t="s">
        <v>632</v>
      </c>
      <c r="I3729" s="10">
        <v>1946</v>
      </c>
      <c r="J3729" s="11" t="s">
        <v>8607</v>
      </c>
      <c r="K3729" s="12"/>
      <c r="L3729" s="13" t="s">
        <v>4965</v>
      </c>
      <c r="M3729" t="s">
        <v>753</v>
      </c>
      <c r="S3729" s="9"/>
      <c r="T3729">
        <v>9</v>
      </c>
      <c r="U3729" s="208" t="s">
        <v>18180</v>
      </c>
      <c r="V3729" s="14">
        <v>0</v>
      </c>
      <c r="W3729" s="14">
        <v>1</v>
      </c>
      <c r="X3729" s="109" t="s">
        <v>270</v>
      </c>
      <c r="Y3729">
        <v>47</v>
      </c>
      <c r="Z3729" t="s">
        <v>1419</v>
      </c>
      <c r="AA3729">
        <f t="shared" si="58"/>
        <v>1</v>
      </c>
    </row>
    <row r="3730" spans="1:27" x14ac:dyDescent="0.2">
      <c r="A3730">
        <v>5250</v>
      </c>
      <c r="B3730" s="1" t="s">
        <v>9701</v>
      </c>
      <c r="C3730" t="s">
        <v>1027</v>
      </c>
      <c r="D3730" s="9" t="s">
        <v>2188</v>
      </c>
      <c r="E3730" s="9" t="s">
        <v>275</v>
      </c>
      <c r="F3730" s="9" t="s">
        <v>1416</v>
      </c>
      <c r="G3730" s="10">
        <v>26</v>
      </c>
      <c r="H3730" s="10" t="s">
        <v>632</v>
      </c>
      <c r="I3730" s="10">
        <v>1946</v>
      </c>
      <c r="J3730" s="11" t="s">
        <v>8607</v>
      </c>
      <c r="K3730" s="12"/>
      <c r="L3730" s="13" t="s">
        <v>4965</v>
      </c>
      <c r="M3730" t="s">
        <v>753</v>
      </c>
      <c r="S3730" s="9"/>
      <c r="T3730">
        <v>9</v>
      </c>
      <c r="U3730" s="208" t="s">
        <v>18180</v>
      </c>
      <c r="V3730" s="14">
        <v>0</v>
      </c>
      <c r="W3730" s="14">
        <v>1</v>
      </c>
      <c r="X3730" s="109" t="e">
        <v>#N/A</v>
      </c>
      <c r="Y3730" t="s">
        <v>2188</v>
      </c>
      <c r="Z3730" t="s">
        <v>1419</v>
      </c>
      <c r="AA3730">
        <f t="shared" si="58"/>
        <v>1</v>
      </c>
    </row>
    <row r="3731" spans="1:27" x14ac:dyDescent="0.2">
      <c r="A3731">
        <v>5252</v>
      </c>
      <c r="B3731" s="1" t="s">
        <v>9702</v>
      </c>
      <c r="C3731" t="s">
        <v>1027</v>
      </c>
      <c r="D3731" s="9" t="s">
        <v>2188</v>
      </c>
      <c r="E3731" s="9" t="s">
        <v>275</v>
      </c>
      <c r="F3731" s="9" t="s">
        <v>1416</v>
      </c>
      <c r="G3731" s="10">
        <v>26</v>
      </c>
      <c r="H3731" s="10" t="s">
        <v>632</v>
      </c>
      <c r="I3731" s="10">
        <v>1946</v>
      </c>
      <c r="J3731" s="11" t="s">
        <v>8607</v>
      </c>
      <c r="K3731" s="12"/>
      <c r="L3731" s="13" t="s">
        <v>4965</v>
      </c>
      <c r="M3731" t="s">
        <v>753</v>
      </c>
      <c r="S3731" s="9"/>
      <c r="T3731">
        <v>9</v>
      </c>
      <c r="U3731" s="208" t="s">
        <v>18180</v>
      </c>
      <c r="V3731" s="14">
        <v>0</v>
      </c>
      <c r="W3731" s="14">
        <v>1</v>
      </c>
      <c r="X3731" s="109" t="e">
        <v>#N/A</v>
      </c>
      <c r="Y3731" t="s">
        <v>2188</v>
      </c>
      <c r="Z3731" t="s">
        <v>1419</v>
      </c>
      <c r="AA3731">
        <f t="shared" si="58"/>
        <v>1</v>
      </c>
    </row>
    <row r="3732" spans="1:27" x14ac:dyDescent="0.2">
      <c r="A3732">
        <v>5255</v>
      </c>
      <c r="B3732" s="1" t="s">
        <v>9703</v>
      </c>
      <c r="C3732" t="s">
        <v>1027</v>
      </c>
      <c r="D3732" s="9" t="s">
        <v>2188</v>
      </c>
      <c r="E3732" s="9" t="s">
        <v>275</v>
      </c>
      <c r="F3732" s="9" t="s">
        <v>1416</v>
      </c>
      <c r="G3732" s="10">
        <v>26</v>
      </c>
      <c r="H3732" s="10" t="s">
        <v>632</v>
      </c>
      <c r="I3732" s="10">
        <v>1946</v>
      </c>
      <c r="J3732" s="11" t="s">
        <v>8607</v>
      </c>
      <c r="K3732" s="12"/>
      <c r="L3732" s="13" t="s">
        <v>4965</v>
      </c>
      <c r="M3732" t="s">
        <v>753</v>
      </c>
      <c r="S3732" s="9"/>
      <c r="T3732">
        <v>9</v>
      </c>
      <c r="U3732" s="208" t="s">
        <v>18180</v>
      </c>
      <c r="V3732" s="14">
        <v>0</v>
      </c>
      <c r="W3732" s="14">
        <v>1</v>
      </c>
      <c r="X3732" s="109" t="e">
        <v>#N/A</v>
      </c>
      <c r="Y3732" t="s">
        <v>2188</v>
      </c>
      <c r="Z3732" t="s">
        <v>1419</v>
      </c>
      <c r="AA3732">
        <f t="shared" si="58"/>
        <v>1</v>
      </c>
    </row>
    <row r="3733" spans="1:27" x14ac:dyDescent="0.2">
      <c r="A3733">
        <v>5256</v>
      </c>
      <c r="B3733" s="1" t="s">
        <v>9704</v>
      </c>
      <c r="C3733" t="s">
        <v>1027</v>
      </c>
      <c r="D3733" s="9" t="s">
        <v>2188</v>
      </c>
      <c r="E3733" s="9" t="s">
        <v>275</v>
      </c>
      <c r="F3733" s="9" t="s">
        <v>1416</v>
      </c>
      <c r="G3733" s="10">
        <v>26</v>
      </c>
      <c r="H3733" s="10" t="s">
        <v>632</v>
      </c>
      <c r="I3733" s="10">
        <v>1946</v>
      </c>
      <c r="J3733" s="11" t="s">
        <v>8607</v>
      </c>
      <c r="K3733" s="12"/>
      <c r="L3733" s="13" t="s">
        <v>4965</v>
      </c>
      <c r="M3733" t="s">
        <v>753</v>
      </c>
      <c r="S3733" s="9"/>
      <c r="T3733">
        <v>9</v>
      </c>
      <c r="U3733" s="208" t="s">
        <v>18180</v>
      </c>
      <c r="V3733" s="14">
        <v>0</v>
      </c>
      <c r="W3733" s="14">
        <v>1</v>
      </c>
      <c r="X3733" s="109" t="e">
        <v>#N/A</v>
      </c>
      <c r="Y3733" t="s">
        <v>2188</v>
      </c>
      <c r="Z3733" t="s">
        <v>1419</v>
      </c>
      <c r="AA3733">
        <f t="shared" si="58"/>
        <v>1</v>
      </c>
    </row>
    <row r="3734" spans="1:27" x14ac:dyDescent="0.2">
      <c r="A3734">
        <v>5257</v>
      </c>
      <c r="B3734" s="1" t="s">
        <v>9705</v>
      </c>
      <c r="C3734" t="s">
        <v>1027</v>
      </c>
      <c r="D3734" s="9" t="s">
        <v>2188</v>
      </c>
      <c r="E3734" s="9" t="s">
        <v>275</v>
      </c>
      <c r="F3734" s="9" t="s">
        <v>1416</v>
      </c>
      <c r="G3734" s="10">
        <v>26</v>
      </c>
      <c r="H3734" s="10" t="s">
        <v>632</v>
      </c>
      <c r="I3734" s="10">
        <v>1946</v>
      </c>
      <c r="J3734" s="11" t="s">
        <v>8607</v>
      </c>
      <c r="K3734" s="12"/>
      <c r="L3734" s="13" t="s">
        <v>4965</v>
      </c>
      <c r="M3734" t="s">
        <v>753</v>
      </c>
      <c r="S3734" s="9"/>
      <c r="T3734">
        <v>9</v>
      </c>
      <c r="U3734" s="208" t="s">
        <v>18180</v>
      </c>
      <c r="V3734" s="14">
        <v>0</v>
      </c>
      <c r="W3734" s="14">
        <v>1</v>
      </c>
      <c r="X3734" s="109" t="e">
        <v>#N/A</v>
      </c>
      <c r="Y3734" t="s">
        <v>2188</v>
      </c>
      <c r="Z3734" t="s">
        <v>1419</v>
      </c>
      <c r="AA3734">
        <f t="shared" si="58"/>
        <v>1</v>
      </c>
    </row>
    <row r="3735" spans="1:27" x14ac:dyDescent="0.2">
      <c r="A3735">
        <v>5262</v>
      </c>
      <c r="B3735" s="1" t="s">
        <v>9706</v>
      </c>
      <c r="C3735" t="s">
        <v>1027</v>
      </c>
      <c r="D3735" s="9" t="s">
        <v>2188</v>
      </c>
      <c r="E3735" s="9" t="s">
        <v>275</v>
      </c>
      <c r="F3735" s="9" t="s">
        <v>1416</v>
      </c>
      <c r="G3735" s="10">
        <v>26</v>
      </c>
      <c r="H3735" s="10" t="s">
        <v>632</v>
      </c>
      <c r="I3735" s="10">
        <v>1946</v>
      </c>
      <c r="J3735" s="11" t="s">
        <v>8607</v>
      </c>
      <c r="K3735" s="12"/>
      <c r="L3735" s="13" t="s">
        <v>4965</v>
      </c>
      <c r="M3735" t="s">
        <v>753</v>
      </c>
      <c r="S3735" s="9"/>
      <c r="T3735">
        <v>9</v>
      </c>
      <c r="U3735" s="208" t="s">
        <v>18180</v>
      </c>
      <c r="V3735" s="14">
        <v>0</v>
      </c>
      <c r="W3735" s="14">
        <v>1</v>
      </c>
      <c r="X3735" s="109" t="e">
        <v>#N/A</v>
      </c>
      <c r="Y3735" t="s">
        <v>2188</v>
      </c>
      <c r="Z3735" t="s">
        <v>1419</v>
      </c>
      <c r="AA3735">
        <f t="shared" si="58"/>
        <v>1</v>
      </c>
    </row>
    <row r="3736" spans="1:27" x14ac:dyDescent="0.2">
      <c r="A3736">
        <v>5266</v>
      </c>
      <c r="B3736" s="1" t="s">
        <v>7932</v>
      </c>
      <c r="C3736" t="s">
        <v>1027</v>
      </c>
      <c r="D3736" s="9" t="s">
        <v>1232</v>
      </c>
      <c r="E3736" s="9" t="s">
        <v>876</v>
      </c>
      <c r="F3736" s="9" t="s">
        <v>1416</v>
      </c>
      <c r="G3736" s="10">
        <v>26</v>
      </c>
      <c r="H3736" s="10" t="s">
        <v>632</v>
      </c>
      <c r="I3736" s="10">
        <v>1946</v>
      </c>
      <c r="J3736" s="11" t="s">
        <v>8607</v>
      </c>
      <c r="K3736" s="12"/>
      <c r="L3736" s="13" t="s">
        <v>4965</v>
      </c>
      <c r="M3736" t="s">
        <v>753</v>
      </c>
      <c r="S3736" s="9"/>
      <c r="T3736">
        <v>9</v>
      </c>
      <c r="U3736" s="208" t="s">
        <v>18180</v>
      </c>
      <c r="V3736" s="14">
        <v>0</v>
      </c>
      <c r="W3736" s="14">
        <v>1</v>
      </c>
      <c r="X3736" s="109" t="e">
        <v>#N/A</v>
      </c>
      <c r="Y3736" t="s">
        <v>1232</v>
      </c>
      <c r="Z3736" t="s">
        <v>1419</v>
      </c>
      <c r="AA3736">
        <f t="shared" si="58"/>
        <v>1</v>
      </c>
    </row>
    <row r="3737" spans="1:27" x14ac:dyDescent="0.2">
      <c r="A3737">
        <v>5211</v>
      </c>
      <c r="B3737" s="1" t="s">
        <v>8322</v>
      </c>
      <c r="C3737" t="s">
        <v>1798</v>
      </c>
      <c r="D3737" s="9">
        <v>680</v>
      </c>
      <c r="E3737" s="9"/>
      <c r="F3737" s="9"/>
      <c r="G3737" s="10">
        <v>26</v>
      </c>
      <c r="H3737" s="10" t="s">
        <v>632</v>
      </c>
      <c r="I3737" s="10">
        <v>1946</v>
      </c>
      <c r="J3737" s="11" t="s">
        <v>8607</v>
      </c>
      <c r="K3737" s="12"/>
      <c r="L3737" s="13" t="s">
        <v>4965</v>
      </c>
      <c r="M3737" t="s">
        <v>753</v>
      </c>
      <c r="S3737" s="9"/>
      <c r="T3737">
        <v>9</v>
      </c>
      <c r="U3737" s="208" t="s">
        <v>18180</v>
      </c>
      <c r="V3737" s="14">
        <v>0</v>
      </c>
      <c r="W3737" s="14">
        <v>1</v>
      </c>
      <c r="X3737" s="109" t="s">
        <v>270</v>
      </c>
      <c r="Y3737">
        <v>680</v>
      </c>
      <c r="Z3737" t="s">
        <v>271</v>
      </c>
      <c r="AA3737">
        <f t="shared" si="58"/>
        <v>1</v>
      </c>
    </row>
    <row r="3738" spans="1:27" x14ac:dyDescent="0.2">
      <c r="A3738">
        <v>5216</v>
      </c>
      <c r="B3738" s="1" t="s">
        <v>8323</v>
      </c>
      <c r="C3738" t="s">
        <v>1798</v>
      </c>
      <c r="D3738" s="9">
        <v>680</v>
      </c>
      <c r="E3738" s="9"/>
      <c r="F3738" s="9"/>
      <c r="G3738" s="10">
        <v>26</v>
      </c>
      <c r="H3738" s="10" t="s">
        <v>632</v>
      </c>
      <c r="I3738" s="10">
        <v>1946</v>
      </c>
      <c r="J3738" s="11" t="s">
        <v>8607</v>
      </c>
      <c r="K3738" s="12"/>
      <c r="L3738" s="13" t="s">
        <v>4965</v>
      </c>
      <c r="M3738" t="s">
        <v>753</v>
      </c>
      <c r="S3738" s="9"/>
      <c r="T3738">
        <v>9</v>
      </c>
      <c r="U3738" s="208" t="s">
        <v>18180</v>
      </c>
      <c r="V3738" s="14">
        <v>0</v>
      </c>
      <c r="W3738" s="14">
        <v>1</v>
      </c>
      <c r="X3738" s="109" t="s">
        <v>270</v>
      </c>
      <c r="Y3738">
        <v>680</v>
      </c>
      <c r="Z3738" t="s">
        <v>271</v>
      </c>
      <c r="AA3738">
        <f t="shared" si="58"/>
        <v>1</v>
      </c>
    </row>
    <row r="3739" spans="1:27" x14ac:dyDescent="0.2">
      <c r="A3739">
        <v>5188</v>
      </c>
      <c r="B3739" s="1" t="s">
        <v>8324</v>
      </c>
      <c r="C3739" t="s">
        <v>1798</v>
      </c>
      <c r="D3739" s="9">
        <v>680</v>
      </c>
      <c r="E3739" s="9"/>
      <c r="F3739" s="9"/>
      <c r="G3739" s="10">
        <v>26</v>
      </c>
      <c r="H3739" s="10" t="s">
        <v>632</v>
      </c>
      <c r="I3739" s="10">
        <v>1946</v>
      </c>
      <c r="J3739" s="11" t="s">
        <v>8607</v>
      </c>
      <c r="K3739" s="12"/>
      <c r="L3739" s="13" t="s">
        <v>4965</v>
      </c>
      <c r="M3739" t="s">
        <v>753</v>
      </c>
      <c r="S3739" s="9"/>
      <c r="T3739">
        <v>9</v>
      </c>
      <c r="U3739" s="208" t="s">
        <v>18180</v>
      </c>
      <c r="V3739" s="14">
        <v>0</v>
      </c>
      <c r="W3739" s="14">
        <v>1</v>
      </c>
      <c r="X3739" s="109" t="s">
        <v>270</v>
      </c>
      <c r="Y3739">
        <v>680</v>
      </c>
      <c r="Z3739" t="s">
        <v>271</v>
      </c>
      <c r="AA3739">
        <f t="shared" si="58"/>
        <v>1</v>
      </c>
    </row>
    <row r="3740" spans="1:27" x14ac:dyDescent="0.2">
      <c r="A3740">
        <v>5199</v>
      </c>
      <c r="B3740" s="1" t="s">
        <v>8325</v>
      </c>
      <c r="C3740" t="s">
        <v>1798</v>
      </c>
      <c r="D3740" s="9">
        <v>680</v>
      </c>
      <c r="E3740" s="9"/>
      <c r="F3740" s="9"/>
      <c r="G3740" s="10">
        <v>26</v>
      </c>
      <c r="H3740" s="10" t="s">
        <v>632</v>
      </c>
      <c r="I3740" s="10">
        <v>1946</v>
      </c>
      <c r="J3740" s="11" t="s">
        <v>8607</v>
      </c>
      <c r="K3740" s="12"/>
      <c r="L3740" s="13" t="s">
        <v>4965</v>
      </c>
      <c r="M3740" t="s">
        <v>753</v>
      </c>
      <c r="S3740" s="9"/>
      <c r="T3740">
        <v>9</v>
      </c>
      <c r="U3740" s="208" t="s">
        <v>18180</v>
      </c>
      <c r="V3740" s="14">
        <v>0</v>
      </c>
      <c r="W3740" s="14">
        <v>1</v>
      </c>
      <c r="X3740" s="109" t="s">
        <v>270</v>
      </c>
      <c r="Y3740">
        <v>680</v>
      </c>
      <c r="Z3740" t="s">
        <v>271</v>
      </c>
      <c r="AA3740">
        <f t="shared" si="58"/>
        <v>1</v>
      </c>
    </row>
    <row r="3741" spans="1:27" x14ac:dyDescent="0.2">
      <c r="A3741">
        <v>4679</v>
      </c>
      <c r="B3741" s="1" t="s">
        <v>8326</v>
      </c>
      <c r="C3741" t="s">
        <v>1798</v>
      </c>
      <c r="D3741" s="9">
        <v>680</v>
      </c>
      <c r="E3741" s="9"/>
      <c r="F3741" s="9"/>
      <c r="G3741" s="10">
        <v>26</v>
      </c>
      <c r="H3741" s="10" t="s">
        <v>632</v>
      </c>
      <c r="I3741" s="10">
        <v>1946</v>
      </c>
      <c r="J3741" s="11" t="s">
        <v>8607</v>
      </c>
      <c r="K3741" s="12"/>
      <c r="L3741" s="13" t="s">
        <v>4965</v>
      </c>
      <c r="M3741" t="s">
        <v>753</v>
      </c>
      <c r="S3741" s="9"/>
      <c r="T3741">
        <v>9</v>
      </c>
      <c r="U3741" s="208" t="s">
        <v>18180</v>
      </c>
      <c r="V3741" s="14">
        <v>0</v>
      </c>
      <c r="W3741" s="14">
        <v>1</v>
      </c>
      <c r="X3741" s="109" t="s">
        <v>270</v>
      </c>
      <c r="Y3741">
        <v>680</v>
      </c>
      <c r="Z3741" t="s">
        <v>271</v>
      </c>
      <c r="AA3741">
        <f t="shared" si="58"/>
        <v>1</v>
      </c>
    </row>
    <row r="3742" spans="1:27" x14ac:dyDescent="0.2">
      <c r="A3742">
        <v>5277</v>
      </c>
      <c r="B3742" s="1" t="s">
        <v>7933</v>
      </c>
      <c r="C3742" t="s">
        <v>1798</v>
      </c>
      <c r="D3742" s="9" t="s">
        <v>1232</v>
      </c>
      <c r="E3742" s="9" t="s">
        <v>876</v>
      </c>
      <c r="F3742" s="9" t="s">
        <v>260</v>
      </c>
      <c r="G3742" s="10">
        <v>26</v>
      </c>
      <c r="H3742" s="10" t="s">
        <v>632</v>
      </c>
      <c r="I3742" s="10">
        <v>1946</v>
      </c>
      <c r="J3742" s="11" t="s">
        <v>8607</v>
      </c>
      <c r="K3742" s="12"/>
      <c r="L3742" s="13" t="s">
        <v>4965</v>
      </c>
      <c r="M3742" t="s">
        <v>753</v>
      </c>
      <c r="S3742" s="9"/>
      <c r="T3742">
        <v>9</v>
      </c>
      <c r="U3742" s="208" t="s">
        <v>18180</v>
      </c>
      <c r="V3742" s="14">
        <v>0</v>
      </c>
      <c r="W3742" s="14">
        <v>1</v>
      </c>
      <c r="X3742" s="109" t="s">
        <v>270</v>
      </c>
      <c r="Y3742" t="s">
        <v>1232</v>
      </c>
      <c r="Z3742" t="s">
        <v>271</v>
      </c>
      <c r="AA3742">
        <f t="shared" si="58"/>
        <v>1</v>
      </c>
    </row>
    <row r="3743" spans="1:27" x14ac:dyDescent="0.2">
      <c r="A3743">
        <v>4032</v>
      </c>
      <c r="B3743" s="1" t="s">
        <v>8327</v>
      </c>
      <c r="C3743" t="s">
        <v>1798</v>
      </c>
      <c r="D3743" s="9">
        <v>680</v>
      </c>
      <c r="E3743" s="9"/>
      <c r="F3743" s="9"/>
      <c r="G3743" s="10">
        <v>26</v>
      </c>
      <c r="H3743" s="10" t="s">
        <v>632</v>
      </c>
      <c r="I3743" s="10">
        <v>1946</v>
      </c>
      <c r="J3743" s="11" t="s">
        <v>8607</v>
      </c>
      <c r="K3743" s="12"/>
      <c r="L3743" s="13" t="s">
        <v>4965</v>
      </c>
      <c r="M3743" t="s">
        <v>753</v>
      </c>
      <c r="S3743" s="9"/>
      <c r="T3743">
        <v>9</v>
      </c>
      <c r="U3743" s="208" t="s">
        <v>18180</v>
      </c>
      <c r="V3743" s="14">
        <v>0</v>
      </c>
      <c r="W3743" s="14">
        <v>1</v>
      </c>
      <c r="X3743" s="109" t="s">
        <v>270</v>
      </c>
      <c r="Y3743">
        <v>680</v>
      </c>
      <c r="Z3743" t="s">
        <v>271</v>
      </c>
      <c r="AA3743">
        <f t="shared" si="58"/>
        <v>1</v>
      </c>
    </row>
    <row r="3744" spans="1:27" x14ac:dyDescent="0.2">
      <c r="A3744">
        <v>4097</v>
      </c>
      <c r="B3744" s="1" t="s">
        <v>8328</v>
      </c>
      <c r="C3744" t="s">
        <v>1798</v>
      </c>
      <c r="D3744" s="9">
        <v>680</v>
      </c>
      <c r="E3744" s="9"/>
      <c r="F3744" s="9"/>
      <c r="G3744" s="10">
        <v>26</v>
      </c>
      <c r="H3744" s="10" t="s">
        <v>632</v>
      </c>
      <c r="I3744" s="10">
        <v>1946</v>
      </c>
      <c r="J3744" s="11" t="s">
        <v>8607</v>
      </c>
      <c r="K3744" s="12"/>
      <c r="L3744" s="13" t="s">
        <v>4965</v>
      </c>
      <c r="M3744" t="s">
        <v>753</v>
      </c>
      <c r="S3744" s="9"/>
      <c r="T3744">
        <v>9</v>
      </c>
      <c r="U3744" s="208" t="s">
        <v>18180</v>
      </c>
      <c r="V3744" s="14">
        <v>0</v>
      </c>
      <c r="W3744" s="14">
        <v>1</v>
      </c>
      <c r="X3744" s="109" t="s">
        <v>270</v>
      </c>
      <c r="Y3744">
        <v>680</v>
      </c>
      <c r="Z3744" t="s">
        <v>271</v>
      </c>
      <c r="AA3744">
        <f t="shared" si="58"/>
        <v>1</v>
      </c>
    </row>
    <row r="3745" spans="1:27" x14ac:dyDescent="0.2">
      <c r="A3745">
        <v>2697</v>
      </c>
      <c r="B3745" s="1" t="s">
        <v>7970</v>
      </c>
      <c r="C3745" t="s">
        <v>503</v>
      </c>
      <c r="D3745" s="9" t="s">
        <v>5899</v>
      </c>
      <c r="E3745" s="9" t="s">
        <v>275</v>
      </c>
      <c r="F3745" s="9" t="s">
        <v>532</v>
      </c>
      <c r="G3745" s="10">
        <v>26</v>
      </c>
      <c r="H3745" s="10" t="s">
        <v>632</v>
      </c>
      <c r="I3745" s="10">
        <v>1946</v>
      </c>
      <c r="J3745" s="11" t="s">
        <v>8607</v>
      </c>
      <c r="K3745" s="12"/>
      <c r="L3745" s="13" t="s">
        <v>4965</v>
      </c>
      <c r="M3745" t="s">
        <v>753</v>
      </c>
      <c r="S3745" s="9"/>
      <c r="T3745">
        <v>9</v>
      </c>
      <c r="U3745" s="208" t="s">
        <v>18180</v>
      </c>
      <c r="V3745" s="14">
        <v>0</v>
      </c>
      <c r="W3745" s="14">
        <v>1</v>
      </c>
      <c r="X3745" s="109" t="s">
        <v>294</v>
      </c>
      <c r="Y3745" t="s">
        <v>5899</v>
      </c>
      <c r="Z3745" t="s">
        <v>505</v>
      </c>
      <c r="AA3745">
        <f t="shared" si="58"/>
        <v>1</v>
      </c>
    </row>
    <row r="3746" spans="1:27" x14ac:dyDescent="0.2">
      <c r="A3746">
        <v>5365</v>
      </c>
      <c r="B3746" s="1" t="s">
        <v>9707</v>
      </c>
      <c r="C3746" t="s">
        <v>503</v>
      </c>
      <c r="D3746" s="9" t="s">
        <v>1126</v>
      </c>
      <c r="E3746" s="9" t="s">
        <v>275</v>
      </c>
      <c r="F3746" s="9" t="s">
        <v>532</v>
      </c>
      <c r="G3746" s="10">
        <v>26</v>
      </c>
      <c r="H3746" s="10" t="s">
        <v>632</v>
      </c>
      <c r="I3746" s="10">
        <v>1946</v>
      </c>
      <c r="J3746" s="11" t="s">
        <v>8607</v>
      </c>
      <c r="K3746" s="12"/>
      <c r="L3746" s="13" t="s">
        <v>4965</v>
      </c>
      <c r="M3746" t="s">
        <v>753</v>
      </c>
      <c r="S3746" s="9"/>
      <c r="T3746">
        <v>9</v>
      </c>
      <c r="U3746" s="208" t="s">
        <v>18180</v>
      </c>
      <c r="V3746" s="14">
        <v>0</v>
      </c>
      <c r="W3746" s="14">
        <v>1</v>
      </c>
      <c r="X3746" s="109" t="e">
        <v>#N/A</v>
      </c>
      <c r="Y3746" t="s">
        <v>1126</v>
      </c>
      <c r="Z3746" t="s">
        <v>505</v>
      </c>
      <c r="AA3746">
        <f t="shared" si="58"/>
        <v>1</v>
      </c>
    </row>
    <row r="3747" spans="1:27" x14ac:dyDescent="0.2">
      <c r="A3747">
        <v>564</v>
      </c>
      <c r="B3747" s="1" t="s">
        <v>8645</v>
      </c>
      <c r="C3747" t="s">
        <v>503</v>
      </c>
      <c r="D3747" s="9" t="s">
        <v>9114</v>
      </c>
      <c r="E3747" s="9"/>
      <c r="F3747" s="9"/>
      <c r="G3747" s="10">
        <v>26</v>
      </c>
      <c r="H3747" s="10" t="s">
        <v>632</v>
      </c>
      <c r="I3747" s="10">
        <v>1946</v>
      </c>
      <c r="J3747" s="11" t="s">
        <v>8607</v>
      </c>
      <c r="K3747" s="12"/>
      <c r="L3747" s="13" t="s">
        <v>4965</v>
      </c>
      <c r="M3747" t="s">
        <v>753</v>
      </c>
      <c r="S3747" s="9"/>
      <c r="T3747">
        <v>9</v>
      </c>
      <c r="U3747" s="208" t="s">
        <v>18180</v>
      </c>
      <c r="V3747" s="14">
        <v>0</v>
      </c>
      <c r="W3747" s="14">
        <v>1</v>
      </c>
      <c r="X3747" s="109" t="s">
        <v>294</v>
      </c>
      <c r="Y3747" t="s">
        <v>9115</v>
      </c>
      <c r="Z3747" t="s">
        <v>505</v>
      </c>
      <c r="AA3747">
        <f t="shared" si="58"/>
        <v>3</v>
      </c>
    </row>
    <row r="3748" spans="1:27" x14ac:dyDescent="0.2">
      <c r="A3748">
        <v>7661</v>
      </c>
      <c r="B3748" s="1" t="s">
        <v>8329</v>
      </c>
      <c r="C3748" t="s">
        <v>2534</v>
      </c>
      <c r="D3748" s="9">
        <v>600</v>
      </c>
      <c r="E3748" s="9"/>
      <c r="F3748" s="9"/>
      <c r="G3748" s="10">
        <v>26</v>
      </c>
      <c r="H3748" s="10" t="s">
        <v>632</v>
      </c>
      <c r="I3748" s="10">
        <v>1946</v>
      </c>
      <c r="J3748" s="11" t="s">
        <v>8607</v>
      </c>
      <c r="K3748" s="12"/>
      <c r="L3748" s="13" t="s">
        <v>4965</v>
      </c>
      <c r="M3748" t="s">
        <v>753</v>
      </c>
      <c r="S3748" s="9"/>
      <c r="T3748">
        <v>9</v>
      </c>
      <c r="U3748" s="208" t="s">
        <v>18180</v>
      </c>
      <c r="V3748" s="14">
        <v>0</v>
      </c>
      <c r="W3748" s="14">
        <v>1</v>
      </c>
      <c r="X3748" s="109" t="s">
        <v>270</v>
      </c>
      <c r="Y3748">
        <v>600</v>
      </c>
      <c r="Z3748" t="s">
        <v>271</v>
      </c>
      <c r="AA3748">
        <f t="shared" si="58"/>
        <v>1</v>
      </c>
    </row>
    <row r="3749" spans="1:27" x14ac:dyDescent="0.2">
      <c r="A3749">
        <v>7664</v>
      </c>
      <c r="B3749" s="1" t="s">
        <v>8330</v>
      </c>
      <c r="C3749" t="s">
        <v>2534</v>
      </c>
      <c r="D3749" s="9">
        <v>600</v>
      </c>
      <c r="E3749" s="9"/>
      <c r="F3749" s="9"/>
      <c r="G3749" s="10">
        <v>26</v>
      </c>
      <c r="H3749" s="10" t="s">
        <v>632</v>
      </c>
      <c r="I3749" s="10">
        <v>1946</v>
      </c>
      <c r="J3749" s="11" t="s">
        <v>8607</v>
      </c>
      <c r="K3749" s="12"/>
      <c r="L3749" s="13" t="s">
        <v>4965</v>
      </c>
      <c r="M3749" t="s">
        <v>753</v>
      </c>
      <c r="S3749" s="9"/>
      <c r="T3749">
        <v>9</v>
      </c>
      <c r="U3749" s="208" t="s">
        <v>18180</v>
      </c>
      <c r="V3749" s="14">
        <v>0</v>
      </c>
      <c r="W3749" s="14">
        <v>1</v>
      </c>
      <c r="X3749" s="109" t="s">
        <v>270</v>
      </c>
      <c r="Y3749">
        <v>600</v>
      </c>
      <c r="Z3749" t="s">
        <v>271</v>
      </c>
      <c r="AA3749">
        <f t="shared" si="58"/>
        <v>1</v>
      </c>
    </row>
    <row r="3750" spans="1:27" x14ac:dyDescent="0.2">
      <c r="A3750">
        <v>3426</v>
      </c>
      <c r="B3750" s="1" t="s">
        <v>8340</v>
      </c>
      <c r="C3750" t="s">
        <v>2534</v>
      </c>
      <c r="D3750" s="9">
        <v>255</v>
      </c>
      <c r="E3750" s="9"/>
      <c r="F3750" s="9"/>
      <c r="G3750" s="10">
        <v>26</v>
      </c>
      <c r="H3750" s="10" t="s">
        <v>632</v>
      </c>
      <c r="I3750" s="10">
        <v>1946</v>
      </c>
      <c r="J3750" s="11" t="s">
        <v>8607</v>
      </c>
      <c r="K3750" s="12"/>
      <c r="L3750" s="13" t="s">
        <v>4965</v>
      </c>
      <c r="M3750" t="s">
        <v>753</v>
      </c>
      <c r="S3750" s="9"/>
      <c r="T3750">
        <v>9</v>
      </c>
      <c r="U3750" s="208" t="s">
        <v>18180</v>
      </c>
      <c r="V3750" s="14">
        <v>0</v>
      </c>
      <c r="W3750" s="14">
        <v>1</v>
      </c>
      <c r="X3750" s="109" t="s">
        <v>270</v>
      </c>
      <c r="Y3750">
        <v>255</v>
      </c>
      <c r="Z3750" t="s">
        <v>271</v>
      </c>
      <c r="AA3750">
        <f t="shared" si="58"/>
        <v>1</v>
      </c>
    </row>
    <row r="3751" spans="1:27" x14ac:dyDescent="0.2">
      <c r="A3751">
        <v>4836</v>
      </c>
      <c r="B3751" s="1" t="s">
        <v>8349</v>
      </c>
      <c r="C3751" t="s">
        <v>2534</v>
      </c>
      <c r="D3751" s="9">
        <v>89</v>
      </c>
      <c r="E3751" s="9"/>
      <c r="F3751" s="9"/>
      <c r="G3751" s="10">
        <v>26</v>
      </c>
      <c r="H3751" s="10" t="s">
        <v>632</v>
      </c>
      <c r="I3751" s="10">
        <v>1946</v>
      </c>
      <c r="J3751" s="11" t="s">
        <v>8607</v>
      </c>
      <c r="K3751" s="12"/>
      <c r="L3751" s="13" t="s">
        <v>4965</v>
      </c>
      <c r="M3751" t="s">
        <v>753</v>
      </c>
      <c r="S3751" s="9"/>
      <c r="T3751">
        <v>9</v>
      </c>
      <c r="U3751" s="208" t="s">
        <v>18180</v>
      </c>
      <c r="V3751" s="14">
        <v>0</v>
      </c>
      <c r="W3751" s="14">
        <v>1</v>
      </c>
      <c r="X3751" s="109" t="s">
        <v>270</v>
      </c>
      <c r="Y3751">
        <v>89</v>
      </c>
      <c r="Z3751" t="s">
        <v>271</v>
      </c>
      <c r="AA3751">
        <f t="shared" si="58"/>
        <v>1</v>
      </c>
    </row>
    <row r="3752" spans="1:27" x14ac:dyDescent="0.2">
      <c r="A3752">
        <v>5371</v>
      </c>
      <c r="B3752" s="1" t="s">
        <v>9708</v>
      </c>
      <c r="C3752" t="s">
        <v>2534</v>
      </c>
      <c r="D3752" s="9" t="s">
        <v>1126</v>
      </c>
      <c r="E3752" s="9" t="s">
        <v>275</v>
      </c>
      <c r="F3752" s="9" t="s">
        <v>312</v>
      </c>
      <c r="G3752" s="10">
        <v>26</v>
      </c>
      <c r="H3752" s="10" t="s">
        <v>632</v>
      </c>
      <c r="I3752" s="10">
        <v>1946</v>
      </c>
      <c r="J3752" s="11" t="s">
        <v>8607</v>
      </c>
      <c r="K3752" s="12"/>
      <c r="L3752" s="13" t="s">
        <v>4965</v>
      </c>
      <c r="M3752" t="s">
        <v>753</v>
      </c>
      <c r="S3752" s="9"/>
      <c r="T3752">
        <v>9</v>
      </c>
      <c r="U3752" s="208" t="s">
        <v>18180</v>
      </c>
      <c r="V3752" s="14">
        <v>0</v>
      </c>
      <c r="W3752" s="14">
        <v>1</v>
      </c>
      <c r="X3752" s="109" t="e">
        <v>#N/A</v>
      </c>
      <c r="Y3752" t="s">
        <v>1126</v>
      </c>
      <c r="Z3752" t="s">
        <v>271</v>
      </c>
      <c r="AA3752">
        <f t="shared" si="58"/>
        <v>1</v>
      </c>
    </row>
    <row r="3753" spans="1:27" x14ac:dyDescent="0.2">
      <c r="A3753">
        <v>5374</v>
      </c>
      <c r="B3753" s="1" t="s">
        <v>9709</v>
      </c>
      <c r="C3753" t="s">
        <v>2534</v>
      </c>
      <c r="D3753" s="9" t="s">
        <v>1126</v>
      </c>
      <c r="E3753" s="9" t="s">
        <v>275</v>
      </c>
      <c r="F3753" s="9" t="s">
        <v>312</v>
      </c>
      <c r="G3753" s="10">
        <v>26</v>
      </c>
      <c r="H3753" s="10" t="s">
        <v>632</v>
      </c>
      <c r="I3753" s="10">
        <v>1946</v>
      </c>
      <c r="J3753" s="11" t="s">
        <v>8607</v>
      </c>
      <c r="K3753" s="12"/>
      <c r="L3753" s="13" t="s">
        <v>4965</v>
      </c>
      <c r="M3753" t="s">
        <v>753</v>
      </c>
      <c r="S3753" s="9"/>
      <c r="T3753">
        <v>9</v>
      </c>
      <c r="U3753" s="208" t="s">
        <v>18180</v>
      </c>
      <c r="V3753" s="14">
        <v>0</v>
      </c>
      <c r="W3753" s="14">
        <v>1</v>
      </c>
      <c r="X3753" s="109" t="e">
        <v>#N/A</v>
      </c>
      <c r="Y3753" t="s">
        <v>1126</v>
      </c>
      <c r="Z3753" t="s">
        <v>271</v>
      </c>
      <c r="AA3753">
        <f t="shared" si="58"/>
        <v>1</v>
      </c>
    </row>
    <row r="3754" spans="1:27" x14ac:dyDescent="0.2">
      <c r="A3754">
        <v>5379</v>
      </c>
      <c r="B3754" s="1" t="s">
        <v>9710</v>
      </c>
      <c r="C3754" t="s">
        <v>2534</v>
      </c>
      <c r="D3754" s="9" t="s">
        <v>1126</v>
      </c>
      <c r="E3754" s="9" t="s">
        <v>275</v>
      </c>
      <c r="F3754" s="9" t="s">
        <v>312</v>
      </c>
      <c r="G3754" s="10">
        <v>26</v>
      </c>
      <c r="H3754" s="10" t="s">
        <v>632</v>
      </c>
      <c r="I3754" s="10">
        <v>1946</v>
      </c>
      <c r="J3754" s="11" t="s">
        <v>8607</v>
      </c>
      <c r="K3754" s="12"/>
      <c r="L3754" s="13" t="s">
        <v>4965</v>
      </c>
      <c r="M3754" t="s">
        <v>753</v>
      </c>
      <c r="S3754" s="9"/>
      <c r="T3754">
        <v>9</v>
      </c>
      <c r="U3754" s="208" t="s">
        <v>18180</v>
      </c>
      <c r="V3754" s="14">
        <v>0</v>
      </c>
      <c r="W3754" s="14">
        <v>1</v>
      </c>
      <c r="X3754" s="109" t="e">
        <v>#N/A</v>
      </c>
      <c r="Y3754" t="s">
        <v>1126</v>
      </c>
      <c r="Z3754" t="s">
        <v>271</v>
      </c>
      <c r="AA3754">
        <f t="shared" si="58"/>
        <v>1</v>
      </c>
    </row>
    <row r="3755" spans="1:27" x14ac:dyDescent="0.2">
      <c r="A3755">
        <v>5419</v>
      </c>
      <c r="B3755" s="1" t="s">
        <v>9711</v>
      </c>
      <c r="C3755" t="s">
        <v>2534</v>
      </c>
      <c r="D3755" s="9" t="s">
        <v>1126</v>
      </c>
      <c r="E3755" s="9" t="s">
        <v>275</v>
      </c>
      <c r="F3755" s="9" t="s">
        <v>312</v>
      </c>
      <c r="G3755" s="10">
        <v>26</v>
      </c>
      <c r="H3755" s="10" t="s">
        <v>632</v>
      </c>
      <c r="I3755" s="10">
        <v>1946</v>
      </c>
      <c r="J3755" s="11" t="s">
        <v>8607</v>
      </c>
      <c r="K3755" s="12"/>
      <c r="L3755" s="13" t="s">
        <v>4965</v>
      </c>
      <c r="M3755" t="s">
        <v>753</v>
      </c>
      <c r="S3755" s="9"/>
      <c r="T3755">
        <v>9</v>
      </c>
      <c r="U3755" s="208" t="s">
        <v>18180</v>
      </c>
      <c r="V3755" s="14">
        <v>0</v>
      </c>
      <c r="W3755" s="14">
        <v>1</v>
      </c>
      <c r="X3755" s="109" t="e">
        <v>#N/A</v>
      </c>
      <c r="Y3755" t="s">
        <v>1126</v>
      </c>
      <c r="Z3755" t="s">
        <v>271</v>
      </c>
      <c r="AA3755">
        <f t="shared" si="58"/>
        <v>1</v>
      </c>
    </row>
    <row r="3756" spans="1:27" x14ac:dyDescent="0.2">
      <c r="A3756">
        <v>5288</v>
      </c>
      <c r="B3756" s="1" t="s">
        <v>7934</v>
      </c>
      <c r="C3756" t="s">
        <v>2534</v>
      </c>
      <c r="D3756" s="9" t="s">
        <v>1232</v>
      </c>
      <c r="E3756" s="9" t="s">
        <v>876</v>
      </c>
      <c r="F3756" s="9" t="s">
        <v>312</v>
      </c>
      <c r="G3756" s="10">
        <v>26</v>
      </c>
      <c r="H3756" s="10" t="s">
        <v>632</v>
      </c>
      <c r="I3756" s="10">
        <v>1946</v>
      </c>
      <c r="J3756" s="11" t="s">
        <v>8607</v>
      </c>
      <c r="K3756" s="12"/>
      <c r="L3756" s="13" t="s">
        <v>4965</v>
      </c>
      <c r="M3756" t="s">
        <v>753</v>
      </c>
      <c r="S3756" s="9"/>
      <c r="T3756">
        <v>9</v>
      </c>
      <c r="U3756" s="208" t="s">
        <v>18180</v>
      </c>
      <c r="V3756" s="14">
        <v>0</v>
      </c>
      <c r="W3756" s="14">
        <v>1</v>
      </c>
      <c r="X3756" s="109" t="e">
        <v>#N/A</v>
      </c>
      <c r="Y3756" t="s">
        <v>1232</v>
      </c>
      <c r="Z3756" t="s">
        <v>271</v>
      </c>
      <c r="AA3756">
        <f t="shared" si="58"/>
        <v>1</v>
      </c>
    </row>
    <row r="3757" spans="1:27" x14ac:dyDescent="0.2">
      <c r="A3757">
        <v>5424</v>
      </c>
      <c r="B3757" s="1" t="s">
        <v>9712</v>
      </c>
      <c r="C3757" t="s">
        <v>2534</v>
      </c>
      <c r="D3757" s="9" t="s">
        <v>1126</v>
      </c>
      <c r="E3757" s="9" t="s">
        <v>275</v>
      </c>
      <c r="F3757" s="9" t="s">
        <v>312</v>
      </c>
      <c r="G3757" s="10">
        <v>26</v>
      </c>
      <c r="H3757" s="10" t="s">
        <v>632</v>
      </c>
      <c r="I3757" s="10">
        <v>1946</v>
      </c>
      <c r="J3757" s="11" t="s">
        <v>8607</v>
      </c>
      <c r="K3757" s="12"/>
      <c r="L3757" s="13" t="s">
        <v>4965</v>
      </c>
      <c r="M3757" t="s">
        <v>753</v>
      </c>
      <c r="S3757" s="9"/>
      <c r="T3757">
        <v>9</v>
      </c>
      <c r="U3757" s="208" t="s">
        <v>18180</v>
      </c>
      <c r="V3757" s="14">
        <v>0</v>
      </c>
      <c r="W3757" s="14">
        <v>1</v>
      </c>
      <c r="X3757" s="109" t="e">
        <v>#N/A</v>
      </c>
      <c r="Y3757" t="s">
        <v>1126</v>
      </c>
      <c r="Z3757" t="s">
        <v>271</v>
      </c>
      <c r="AA3757">
        <f t="shared" si="58"/>
        <v>1</v>
      </c>
    </row>
    <row r="3758" spans="1:27" x14ac:dyDescent="0.2">
      <c r="A3758">
        <v>5312</v>
      </c>
      <c r="B3758" s="1" t="s">
        <v>7935</v>
      </c>
      <c r="C3758" t="s">
        <v>2534</v>
      </c>
      <c r="D3758" s="9" t="s">
        <v>1232</v>
      </c>
      <c r="E3758" s="9" t="s">
        <v>876</v>
      </c>
      <c r="F3758" s="9" t="s">
        <v>312</v>
      </c>
      <c r="G3758" s="10">
        <v>26</v>
      </c>
      <c r="H3758" s="10" t="s">
        <v>632</v>
      </c>
      <c r="I3758" s="10">
        <v>1946</v>
      </c>
      <c r="J3758" s="11" t="s">
        <v>8607</v>
      </c>
      <c r="K3758" s="12"/>
      <c r="L3758" s="13" t="s">
        <v>4965</v>
      </c>
      <c r="M3758" t="s">
        <v>753</v>
      </c>
      <c r="S3758" s="9"/>
      <c r="T3758">
        <v>9</v>
      </c>
      <c r="U3758" s="208" t="s">
        <v>18180</v>
      </c>
      <c r="V3758" s="14">
        <v>0</v>
      </c>
      <c r="W3758" s="14">
        <v>1</v>
      </c>
      <c r="X3758" s="109" t="e">
        <v>#N/A</v>
      </c>
      <c r="Y3758" t="s">
        <v>1232</v>
      </c>
      <c r="Z3758" t="s">
        <v>271</v>
      </c>
      <c r="AA3758">
        <f t="shared" si="58"/>
        <v>1</v>
      </c>
    </row>
    <row r="3759" spans="1:27" x14ac:dyDescent="0.2">
      <c r="A3759">
        <v>5428</v>
      </c>
      <c r="B3759" s="1" t="s">
        <v>9713</v>
      </c>
      <c r="C3759" t="s">
        <v>2534</v>
      </c>
      <c r="D3759" s="9" t="s">
        <v>1126</v>
      </c>
      <c r="E3759" s="9" t="s">
        <v>275</v>
      </c>
      <c r="F3759" s="9" t="s">
        <v>312</v>
      </c>
      <c r="G3759" s="10">
        <v>26</v>
      </c>
      <c r="H3759" s="10" t="s">
        <v>632</v>
      </c>
      <c r="I3759" s="10">
        <v>1946</v>
      </c>
      <c r="J3759" s="11" t="s">
        <v>8607</v>
      </c>
      <c r="K3759" s="12"/>
      <c r="L3759" s="13" t="s">
        <v>4965</v>
      </c>
      <c r="M3759" t="s">
        <v>753</v>
      </c>
      <c r="S3759" s="9"/>
      <c r="T3759">
        <v>9</v>
      </c>
      <c r="U3759" s="208" t="s">
        <v>18180</v>
      </c>
      <c r="V3759" s="14">
        <v>0</v>
      </c>
      <c r="W3759" s="14">
        <v>1</v>
      </c>
      <c r="X3759" s="109" t="e">
        <v>#N/A</v>
      </c>
      <c r="Y3759" t="s">
        <v>1126</v>
      </c>
      <c r="Z3759" t="s">
        <v>271</v>
      </c>
      <c r="AA3759">
        <f t="shared" si="58"/>
        <v>1</v>
      </c>
    </row>
    <row r="3760" spans="1:27" x14ac:dyDescent="0.2">
      <c r="A3760">
        <v>5434</v>
      </c>
      <c r="B3760" s="1" t="s">
        <v>9714</v>
      </c>
      <c r="C3760" t="s">
        <v>2534</v>
      </c>
      <c r="D3760" s="9" t="s">
        <v>1126</v>
      </c>
      <c r="E3760" s="9" t="s">
        <v>275</v>
      </c>
      <c r="F3760" s="9" t="s">
        <v>312</v>
      </c>
      <c r="G3760" s="10">
        <v>26</v>
      </c>
      <c r="H3760" s="10" t="s">
        <v>632</v>
      </c>
      <c r="I3760" s="10">
        <v>1946</v>
      </c>
      <c r="J3760" s="11" t="s">
        <v>8607</v>
      </c>
      <c r="K3760" s="12"/>
      <c r="L3760" s="13" t="s">
        <v>4965</v>
      </c>
      <c r="M3760" t="s">
        <v>753</v>
      </c>
      <c r="S3760" s="9"/>
      <c r="T3760">
        <v>9</v>
      </c>
      <c r="U3760" s="208" t="s">
        <v>18180</v>
      </c>
      <c r="V3760" s="14">
        <v>0</v>
      </c>
      <c r="W3760" s="14">
        <v>1</v>
      </c>
      <c r="X3760" s="109" t="e">
        <v>#N/A</v>
      </c>
      <c r="Y3760" t="s">
        <v>1126</v>
      </c>
      <c r="Z3760" t="s">
        <v>271</v>
      </c>
      <c r="AA3760">
        <f t="shared" si="58"/>
        <v>1</v>
      </c>
    </row>
    <row r="3761" spans="1:27" x14ac:dyDescent="0.2">
      <c r="A3761">
        <v>5436</v>
      </c>
      <c r="B3761" s="1" t="s">
        <v>9715</v>
      </c>
      <c r="C3761" t="s">
        <v>2534</v>
      </c>
      <c r="D3761" s="9" t="s">
        <v>1126</v>
      </c>
      <c r="E3761" s="9" t="s">
        <v>275</v>
      </c>
      <c r="F3761" s="9" t="s">
        <v>312</v>
      </c>
      <c r="G3761" s="10">
        <v>26</v>
      </c>
      <c r="H3761" s="10" t="s">
        <v>632</v>
      </c>
      <c r="I3761" s="10">
        <v>1946</v>
      </c>
      <c r="J3761" s="11" t="s">
        <v>8607</v>
      </c>
      <c r="K3761" s="12"/>
      <c r="L3761" s="13" t="s">
        <v>4965</v>
      </c>
      <c r="M3761" t="s">
        <v>753</v>
      </c>
      <c r="S3761" s="9"/>
      <c r="T3761">
        <v>9</v>
      </c>
      <c r="U3761" s="208" t="s">
        <v>18180</v>
      </c>
      <c r="V3761" s="14">
        <v>0</v>
      </c>
      <c r="W3761" s="14">
        <v>1</v>
      </c>
      <c r="X3761" s="109" t="e">
        <v>#N/A</v>
      </c>
      <c r="Y3761" t="s">
        <v>1126</v>
      </c>
      <c r="Z3761" t="s">
        <v>271</v>
      </c>
      <c r="AA3761">
        <f t="shared" si="58"/>
        <v>1</v>
      </c>
    </row>
    <row r="3762" spans="1:27" x14ac:dyDescent="0.2">
      <c r="A3762">
        <v>5439</v>
      </c>
      <c r="B3762" s="1" t="s">
        <v>9716</v>
      </c>
      <c r="C3762" t="s">
        <v>2534</v>
      </c>
      <c r="D3762" s="9" t="s">
        <v>1126</v>
      </c>
      <c r="E3762" s="9" t="s">
        <v>275</v>
      </c>
      <c r="F3762" s="9" t="s">
        <v>312</v>
      </c>
      <c r="G3762" s="10">
        <v>26</v>
      </c>
      <c r="H3762" s="10" t="s">
        <v>632</v>
      </c>
      <c r="I3762" s="10">
        <v>1946</v>
      </c>
      <c r="J3762" s="11" t="s">
        <v>8607</v>
      </c>
      <c r="K3762" s="12"/>
      <c r="L3762" s="13" t="s">
        <v>4965</v>
      </c>
      <c r="M3762" t="s">
        <v>753</v>
      </c>
      <c r="S3762" s="9"/>
      <c r="T3762">
        <v>9</v>
      </c>
      <c r="U3762" s="208" t="s">
        <v>18180</v>
      </c>
      <c r="V3762" s="14">
        <v>0</v>
      </c>
      <c r="W3762" s="14">
        <v>1</v>
      </c>
      <c r="X3762" s="109" t="e">
        <v>#N/A</v>
      </c>
      <c r="Y3762" t="s">
        <v>1126</v>
      </c>
      <c r="Z3762" t="s">
        <v>271</v>
      </c>
      <c r="AA3762">
        <f t="shared" si="58"/>
        <v>1</v>
      </c>
    </row>
    <row r="3763" spans="1:27" x14ac:dyDescent="0.2">
      <c r="A3763">
        <v>5314</v>
      </c>
      <c r="B3763" s="1" t="s">
        <v>7936</v>
      </c>
      <c r="C3763" t="s">
        <v>2534</v>
      </c>
      <c r="D3763" s="9" t="s">
        <v>1232</v>
      </c>
      <c r="E3763" s="9" t="s">
        <v>876</v>
      </c>
      <c r="F3763" s="9" t="s">
        <v>312</v>
      </c>
      <c r="G3763" s="10">
        <v>26</v>
      </c>
      <c r="H3763" s="10" t="s">
        <v>632</v>
      </c>
      <c r="I3763" s="10">
        <v>1946</v>
      </c>
      <c r="J3763" s="11" t="s">
        <v>8607</v>
      </c>
      <c r="K3763" s="12"/>
      <c r="L3763" s="13" t="s">
        <v>4965</v>
      </c>
      <c r="M3763" t="s">
        <v>753</v>
      </c>
      <c r="S3763" s="9"/>
      <c r="T3763">
        <v>9</v>
      </c>
      <c r="U3763" s="208" t="s">
        <v>18180</v>
      </c>
      <c r="V3763" s="14">
        <v>0</v>
      </c>
      <c r="W3763" s="14">
        <v>1</v>
      </c>
      <c r="X3763" s="109" t="e">
        <v>#N/A</v>
      </c>
      <c r="Y3763" t="s">
        <v>1232</v>
      </c>
      <c r="Z3763" t="s">
        <v>271</v>
      </c>
      <c r="AA3763">
        <f t="shared" si="58"/>
        <v>1</v>
      </c>
    </row>
    <row r="3764" spans="1:27" x14ac:dyDescent="0.2">
      <c r="A3764">
        <v>5321</v>
      </c>
      <c r="B3764" s="1" t="s">
        <v>7937</v>
      </c>
      <c r="C3764" t="s">
        <v>2534</v>
      </c>
      <c r="D3764" s="9" t="s">
        <v>1232</v>
      </c>
      <c r="E3764" s="9" t="s">
        <v>876</v>
      </c>
      <c r="F3764" s="9" t="s">
        <v>312</v>
      </c>
      <c r="G3764" s="10">
        <v>26</v>
      </c>
      <c r="H3764" s="10" t="s">
        <v>632</v>
      </c>
      <c r="I3764" s="10">
        <v>1946</v>
      </c>
      <c r="J3764" s="11" t="s">
        <v>8607</v>
      </c>
      <c r="K3764" s="12"/>
      <c r="L3764" s="13" t="s">
        <v>4965</v>
      </c>
      <c r="M3764" t="s">
        <v>753</v>
      </c>
      <c r="S3764" s="9"/>
      <c r="T3764">
        <v>9</v>
      </c>
      <c r="U3764" s="208" t="s">
        <v>18180</v>
      </c>
      <c r="V3764" s="14">
        <v>0</v>
      </c>
      <c r="W3764" s="14">
        <v>1</v>
      </c>
      <c r="X3764" s="109" t="e">
        <v>#N/A</v>
      </c>
      <c r="Y3764" t="s">
        <v>1232</v>
      </c>
      <c r="Z3764" t="s">
        <v>271</v>
      </c>
      <c r="AA3764">
        <f t="shared" si="58"/>
        <v>1</v>
      </c>
    </row>
    <row r="3765" spans="1:27" x14ac:dyDescent="0.2">
      <c r="A3765">
        <v>5441</v>
      </c>
      <c r="B3765" s="1" t="s">
        <v>9717</v>
      </c>
      <c r="C3765" t="s">
        <v>2534</v>
      </c>
      <c r="D3765" s="9" t="s">
        <v>1126</v>
      </c>
      <c r="E3765" s="9" t="s">
        <v>275</v>
      </c>
      <c r="F3765" s="9" t="s">
        <v>312</v>
      </c>
      <c r="G3765" s="10">
        <v>26</v>
      </c>
      <c r="H3765" s="10" t="s">
        <v>632</v>
      </c>
      <c r="I3765" s="10">
        <v>1946</v>
      </c>
      <c r="J3765" s="11" t="s">
        <v>8607</v>
      </c>
      <c r="K3765" s="12"/>
      <c r="L3765" s="13" t="s">
        <v>4965</v>
      </c>
      <c r="M3765" t="s">
        <v>753</v>
      </c>
      <c r="S3765" s="9"/>
      <c r="T3765">
        <v>9</v>
      </c>
      <c r="U3765" s="208" t="s">
        <v>18180</v>
      </c>
      <c r="V3765" s="14">
        <v>0</v>
      </c>
      <c r="W3765" s="14">
        <v>1</v>
      </c>
      <c r="X3765" s="109" t="e">
        <v>#N/A</v>
      </c>
      <c r="Y3765" t="s">
        <v>1126</v>
      </c>
      <c r="Z3765" t="s">
        <v>271</v>
      </c>
      <c r="AA3765">
        <f t="shared" si="58"/>
        <v>1</v>
      </c>
    </row>
    <row r="3766" spans="1:27" x14ac:dyDescent="0.2">
      <c r="A3766">
        <v>6530</v>
      </c>
      <c r="B3766" s="1" t="s">
        <v>7926</v>
      </c>
      <c r="C3766" t="s">
        <v>2534</v>
      </c>
      <c r="D3766" s="9" t="s">
        <v>7927</v>
      </c>
      <c r="E3766" s="9"/>
      <c r="F3766" s="9"/>
      <c r="G3766" s="10">
        <v>26</v>
      </c>
      <c r="H3766" s="10" t="s">
        <v>632</v>
      </c>
      <c r="I3766" s="10">
        <v>1946</v>
      </c>
      <c r="J3766" s="11" t="s">
        <v>8607</v>
      </c>
      <c r="K3766" s="12"/>
      <c r="L3766" s="13" t="s">
        <v>4965</v>
      </c>
      <c r="M3766" t="s">
        <v>753</v>
      </c>
      <c r="S3766" s="9"/>
      <c r="T3766">
        <v>9</v>
      </c>
      <c r="U3766" s="208" t="s">
        <v>18180</v>
      </c>
      <c r="V3766" s="14">
        <v>0</v>
      </c>
      <c r="W3766" s="14">
        <v>1</v>
      </c>
      <c r="X3766" s="109" t="e">
        <v>#N/A</v>
      </c>
      <c r="Y3766" t="s">
        <v>7927</v>
      </c>
      <c r="Z3766" t="s">
        <v>271</v>
      </c>
      <c r="AA3766">
        <f t="shared" si="58"/>
        <v>1</v>
      </c>
    </row>
    <row r="3767" spans="1:27" x14ac:dyDescent="0.2">
      <c r="A3767">
        <v>5442</v>
      </c>
      <c r="B3767" s="1" t="s">
        <v>9718</v>
      </c>
      <c r="C3767" t="s">
        <v>2534</v>
      </c>
      <c r="D3767" s="9" t="s">
        <v>1126</v>
      </c>
      <c r="E3767" s="9" t="s">
        <v>275</v>
      </c>
      <c r="F3767" s="9" t="s">
        <v>312</v>
      </c>
      <c r="G3767" s="10">
        <v>26</v>
      </c>
      <c r="H3767" s="10" t="s">
        <v>632</v>
      </c>
      <c r="I3767" s="10">
        <v>1946</v>
      </c>
      <c r="J3767" s="11" t="s">
        <v>8607</v>
      </c>
      <c r="K3767" s="12"/>
      <c r="L3767" s="13" t="s">
        <v>4965</v>
      </c>
      <c r="M3767" t="s">
        <v>753</v>
      </c>
      <c r="S3767" s="9"/>
      <c r="T3767">
        <v>9</v>
      </c>
      <c r="U3767" s="208" t="s">
        <v>18180</v>
      </c>
      <c r="V3767" s="14">
        <v>0</v>
      </c>
      <c r="W3767" s="14">
        <v>1</v>
      </c>
      <c r="X3767" s="109" t="e">
        <v>#N/A</v>
      </c>
      <c r="Y3767" t="s">
        <v>1126</v>
      </c>
      <c r="Z3767" t="s">
        <v>271</v>
      </c>
      <c r="AA3767">
        <f t="shared" si="58"/>
        <v>1</v>
      </c>
    </row>
    <row r="3768" spans="1:27" x14ac:dyDescent="0.2">
      <c r="A3768">
        <v>951</v>
      </c>
      <c r="B3768" s="1" t="s">
        <v>7928</v>
      </c>
      <c r="C3768" t="s">
        <v>2534</v>
      </c>
      <c r="D3768" s="9" t="s">
        <v>7927</v>
      </c>
      <c r="E3768" s="9"/>
      <c r="F3768" s="9"/>
      <c r="G3768" s="10">
        <v>26</v>
      </c>
      <c r="H3768" s="10" t="s">
        <v>632</v>
      </c>
      <c r="I3768" s="10">
        <v>1946</v>
      </c>
      <c r="J3768" s="11" t="s">
        <v>8607</v>
      </c>
      <c r="K3768" s="12"/>
      <c r="L3768" s="13" t="s">
        <v>4965</v>
      </c>
      <c r="M3768" t="s">
        <v>753</v>
      </c>
      <c r="S3768" s="9"/>
      <c r="T3768">
        <v>9</v>
      </c>
      <c r="U3768" s="208" t="s">
        <v>18180</v>
      </c>
      <c r="V3768" s="14">
        <v>0</v>
      </c>
      <c r="W3768" s="14">
        <v>1</v>
      </c>
      <c r="X3768" s="109" t="e">
        <v>#N/A</v>
      </c>
      <c r="Y3768" t="s">
        <v>7927</v>
      </c>
      <c r="Z3768" t="s">
        <v>271</v>
      </c>
      <c r="AA3768">
        <f t="shared" si="58"/>
        <v>1</v>
      </c>
    </row>
    <row r="3769" spans="1:27" x14ac:dyDescent="0.2">
      <c r="A3769">
        <v>5327</v>
      </c>
      <c r="B3769" s="1" t="s">
        <v>7938</v>
      </c>
      <c r="C3769" t="s">
        <v>2534</v>
      </c>
      <c r="D3769" s="9" t="s">
        <v>1232</v>
      </c>
      <c r="E3769" s="9" t="s">
        <v>876</v>
      </c>
      <c r="F3769" s="9" t="s">
        <v>312</v>
      </c>
      <c r="G3769" s="10">
        <v>26</v>
      </c>
      <c r="H3769" s="10" t="s">
        <v>632</v>
      </c>
      <c r="I3769" s="10">
        <v>1946</v>
      </c>
      <c r="J3769" s="11" t="s">
        <v>8607</v>
      </c>
      <c r="K3769" s="12"/>
      <c r="L3769" s="13" t="s">
        <v>4965</v>
      </c>
      <c r="M3769" t="s">
        <v>753</v>
      </c>
      <c r="S3769" s="9"/>
      <c r="T3769">
        <v>9</v>
      </c>
      <c r="U3769" s="208" t="s">
        <v>18180</v>
      </c>
      <c r="V3769" s="14">
        <v>0</v>
      </c>
      <c r="W3769" s="14">
        <v>1</v>
      </c>
      <c r="X3769" s="109" t="e">
        <v>#N/A</v>
      </c>
      <c r="Y3769" t="s">
        <v>1232</v>
      </c>
      <c r="Z3769" t="s">
        <v>271</v>
      </c>
      <c r="AA3769">
        <f t="shared" si="58"/>
        <v>1</v>
      </c>
    </row>
    <row r="3770" spans="1:27" x14ac:dyDescent="0.2">
      <c r="A3770">
        <v>5444</v>
      </c>
      <c r="B3770" s="1" t="s">
        <v>7910</v>
      </c>
      <c r="C3770" t="s">
        <v>2534</v>
      </c>
      <c r="D3770" s="9" t="s">
        <v>1126</v>
      </c>
      <c r="E3770" s="9" t="s">
        <v>275</v>
      </c>
      <c r="F3770" s="9" t="s">
        <v>312</v>
      </c>
      <c r="G3770" s="10">
        <v>26</v>
      </c>
      <c r="H3770" s="10" t="s">
        <v>632</v>
      </c>
      <c r="I3770" s="10">
        <v>1946</v>
      </c>
      <c r="J3770" s="11" t="s">
        <v>8607</v>
      </c>
      <c r="K3770" s="12"/>
      <c r="L3770" s="13" t="s">
        <v>4965</v>
      </c>
      <c r="M3770" t="s">
        <v>753</v>
      </c>
      <c r="S3770" s="9"/>
      <c r="T3770">
        <v>9</v>
      </c>
      <c r="U3770" s="208" t="s">
        <v>18180</v>
      </c>
      <c r="V3770" s="14">
        <v>0</v>
      </c>
      <c r="W3770" s="14">
        <v>1</v>
      </c>
      <c r="X3770" s="109" t="e">
        <v>#N/A</v>
      </c>
      <c r="Y3770" t="s">
        <v>1126</v>
      </c>
      <c r="Z3770" t="s">
        <v>271</v>
      </c>
      <c r="AA3770">
        <f t="shared" si="58"/>
        <v>1</v>
      </c>
    </row>
    <row r="3771" spans="1:27" x14ac:dyDescent="0.2">
      <c r="A3771">
        <v>5447</v>
      </c>
      <c r="B3771" s="1" t="s">
        <v>7911</v>
      </c>
      <c r="C3771" t="s">
        <v>2534</v>
      </c>
      <c r="D3771" s="9" t="s">
        <v>1126</v>
      </c>
      <c r="E3771" s="9" t="s">
        <v>275</v>
      </c>
      <c r="F3771" s="9" t="s">
        <v>312</v>
      </c>
      <c r="G3771" s="10">
        <v>26</v>
      </c>
      <c r="H3771" s="10" t="s">
        <v>632</v>
      </c>
      <c r="I3771" s="10">
        <v>1946</v>
      </c>
      <c r="J3771" s="11" t="s">
        <v>8607</v>
      </c>
      <c r="K3771" s="12"/>
      <c r="L3771" s="13" t="s">
        <v>4965</v>
      </c>
      <c r="M3771" t="s">
        <v>753</v>
      </c>
      <c r="S3771" s="9"/>
      <c r="T3771">
        <v>9</v>
      </c>
      <c r="U3771" s="208" t="s">
        <v>18180</v>
      </c>
      <c r="V3771" s="14">
        <v>0</v>
      </c>
      <c r="W3771" s="14">
        <v>1</v>
      </c>
      <c r="X3771" s="109" t="e">
        <v>#N/A</v>
      </c>
      <c r="Y3771" t="s">
        <v>1126</v>
      </c>
      <c r="Z3771" t="s">
        <v>271</v>
      </c>
      <c r="AA3771">
        <f t="shared" si="58"/>
        <v>1</v>
      </c>
    </row>
    <row r="3772" spans="1:27" x14ac:dyDescent="0.2">
      <c r="A3772">
        <v>5450</v>
      </c>
      <c r="B3772" s="1" t="s">
        <v>7912</v>
      </c>
      <c r="C3772" t="s">
        <v>2534</v>
      </c>
      <c r="D3772" s="9" t="s">
        <v>1126</v>
      </c>
      <c r="E3772" s="9" t="s">
        <v>275</v>
      </c>
      <c r="F3772" s="9" t="s">
        <v>312</v>
      </c>
      <c r="G3772" s="10">
        <v>26</v>
      </c>
      <c r="H3772" s="10" t="s">
        <v>632</v>
      </c>
      <c r="I3772" s="10">
        <v>1946</v>
      </c>
      <c r="J3772" s="11" t="s">
        <v>8607</v>
      </c>
      <c r="K3772" s="12"/>
      <c r="L3772" s="13" t="s">
        <v>4965</v>
      </c>
      <c r="M3772" t="s">
        <v>753</v>
      </c>
      <c r="S3772" s="9"/>
      <c r="T3772">
        <v>9</v>
      </c>
      <c r="U3772" s="208" t="s">
        <v>18180</v>
      </c>
      <c r="V3772" s="14">
        <v>0</v>
      </c>
      <c r="W3772" s="14">
        <v>1</v>
      </c>
      <c r="X3772" s="109" t="e">
        <v>#N/A</v>
      </c>
      <c r="Y3772" t="s">
        <v>1126</v>
      </c>
      <c r="Z3772" t="s">
        <v>271</v>
      </c>
      <c r="AA3772">
        <f t="shared" si="58"/>
        <v>1</v>
      </c>
    </row>
    <row r="3773" spans="1:27" x14ac:dyDescent="0.2">
      <c r="A3773">
        <v>5451</v>
      </c>
      <c r="B3773" s="1" t="s">
        <v>7913</v>
      </c>
      <c r="C3773" t="s">
        <v>2534</v>
      </c>
      <c r="D3773" s="9" t="s">
        <v>1126</v>
      </c>
      <c r="E3773" s="9" t="s">
        <v>275</v>
      </c>
      <c r="F3773" s="9" t="s">
        <v>312</v>
      </c>
      <c r="G3773" s="10">
        <v>26</v>
      </c>
      <c r="H3773" s="10" t="s">
        <v>632</v>
      </c>
      <c r="I3773" s="10">
        <v>1946</v>
      </c>
      <c r="J3773" s="11" t="s">
        <v>8607</v>
      </c>
      <c r="K3773" s="12"/>
      <c r="L3773" s="13" t="s">
        <v>4965</v>
      </c>
      <c r="M3773" t="s">
        <v>753</v>
      </c>
      <c r="S3773" s="9"/>
      <c r="T3773">
        <v>9</v>
      </c>
      <c r="U3773" s="208" t="s">
        <v>18180</v>
      </c>
      <c r="V3773" s="14">
        <v>0</v>
      </c>
      <c r="W3773" s="14">
        <v>1</v>
      </c>
      <c r="X3773" s="109" t="e">
        <v>#N/A</v>
      </c>
      <c r="Y3773" t="s">
        <v>1126</v>
      </c>
      <c r="Z3773" t="s">
        <v>271</v>
      </c>
      <c r="AA3773">
        <f t="shared" si="58"/>
        <v>1</v>
      </c>
    </row>
    <row r="3774" spans="1:27" x14ac:dyDescent="0.2">
      <c r="A3774">
        <v>5453</v>
      </c>
      <c r="B3774" s="1" t="s">
        <v>7914</v>
      </c>
      <c r="C3774" t="s">
        <v>2534</v>
      </c>
      <c r="D3774" s="9" t="s">
        <v>1126</v>
      </c>
      <c r="E3774" s="9" t="s">
        <v>275</v>
      </c>
      <c r="F3774" s="9" t="s">
        <v>312</v>
      </c>
      <c r="G3774" s="10">
        <v>26</v>
      </c>
      <c r="H3774" s="10" t="s">
        <v>632</v>
      </c>
      <c r="I3774" s="10">
        <v>1946</v>
      </c>
      <c r="J3774" s="11" t="s">
        <v>8607</v>
      </c>
      <c r="K3774" s="12"/>
      <c r="L3774" s="13" t="s">
        <v>4965</v>
      </c>
      <c r="M3774" t="s">
        <v>753</v>
      </c>
      <c r="S3774" s="9"/>
      <c r="T3774">
        <v>9</v>
      </c>
      <c r="U3774" s="208" t="s">
        <v>18180</v>
      </c>
      <c r="V3774" s="14">
        <v>0</v>
      </c>
      <c r="W3774" s="14">
        <v>1</v>
      </c>
      <c r="X3774" s="109" t="e">
        <v>#N/A</v>
      </c>
      <c r="Y3774" t="s">
        <v>1126</v>
      </c>
      <c r="Z3774" t="s">
        <v>271</v>
      </c>
      <c r="AA3774">
        <f t="shared" si="58"/>
        <v>1</v>
      </c>
    </row>
    <row r="3775" spans="1:27" x14ac:dyDescent="0.2">
      <c r="A3775">
        <v>5791</v>
      </c>
      <c r="B3775" s="1" t="s">
        <v>7968</v>
      </c>
      <c r="C3775" t="s">
        <v>2534</v>
      </c>
      <c r="D3775" s="9" t="s">
        <v>9233</v>
      </c>
      <c r="E3775" s="9"/>
      <c r="F3775" s="9"/>
      <c r="G3775" s="10">
        <v>26</v>
      </c>
      <c r="H3775" s="10" t="s">
        <v>632</v>
      </c>
      <c r="I3775" s="10">
        <v>1946</v>
      </c>
      <c r="J3775" s="11" t="s">
        <v>8607</v>
      </c>
      <c r="K3775" s="12"/>
      <c r="L3775" s="13" t="s">
        <v>4965</v>
      </c>
      <c r="M3775" t="s">
        <v>753</v>
      </c>
      <c r="S3775" s="9"/>
      <c r="T3775">
        <v>9</v>
      </c>
      <c r="U3775" s="208" t="s">
        <v>18180</v>
      </c>
      <c r="V3775" s="14">
        <v>0</v>
      </c>
      <c r="W3775" s="14">
        <v>1</v>
      </c>
      <c r="X3775" s="109" t="s">
        <v>294</v>
      </c>
      <c r="Y3775" t="s">
        <v>9233</v>
      </c>
      <c r="Z3775" t="s">
        <v>271</v>
      </c>
      <c r="AA3775">
        <f t="shared" si="58"/>
        <v>1</v>
      </c>
    </row>
    <row r="3776" spans="1:27" x14ac:dyDescent="0.2">
      <c r="A3776">
        <v>5459</v>
      </c>
      <c r="B3776" s="1" t="s">
        <v>7915</v>
      </c>
      <c r="C3776" t="s">
        <v>2534</v>
      </c>
      <c r="D3776" s="9" t="s">
        <v>1126</v>
      </c>
      <c r="E3776" s="9" t="s">
        <v>275</v>
      </c>
      <c r="F3776" s="9" t="s">
        <v>312</v>
      </c>
      <c r="G3776" s="10">
        <v>26</v>
      </c>
      <c r="H3776" s="10" t="s">
        <v>632</v>
      </c>
      <c r="I3776" s="10">
        <v>1946</v>
      </c>
      <c r="J3776" s="11" t="s">
        <v>8607</v>
      </c>
      <c r="K3776" s="12"/>
      <c r="L3776" s="13" t="s">
        <v>4965</v>
      </c>
      <c r="M3776" t="s">
        <v>753</v>
      </c>
      <c r="S3776" s="9"/>
      <c r="T3776">
        <v>9</v>
      </c>
      <c r="U3776" s="208" t="s">
        <v>18180</v>
      </c>
      <c r="V3776" s="14">
        <v>0</v>
      </c>
      <c r="W3776" s="14">
        <v>1</v>
      </c>
      <c r="X3776" s="109" t="e">
        <v>#N/A</v>
      </c>
      <c r="Y3776" t="s">
        <v>1126</v>
      </c>
      <c r="Z3776" t="s">
        <v>271</v>
      </c>
      <c r="AA3776">
        <f t="shared" si="58"/>
        <v>1</v>
      </c>
    </row>
    <row r="3777" spans="1:27" x14ac:dyDescent="0.2">
      <c r="A3777">
        <v>885</v>
      </c>
      <c r="B3777" s="1" t="s">
        <v>7929</v>
      </c>
      <c r="C3777" t="s">
        <v>2534</v>
      </c>
      <c r="D3777" s="9" t="s">
        <v>7927</v>
      </c>
      <c r="E3777" s="9"/>
      <c r="F3777" s="9"/>
      <c r="G3777" s="10">
        <v>26</v>
      </c>
      <c r="H3777" s="10" t="s">
        <v>632</v>
      </c>
      <c r="I3777" s="10">
        <v>1946</v>
      </c>
      <c r="J3777" s="11" t="s">
        <v>8607</v>
      </c>
      <c r="K3777" s="12"/>
      <c r="L3777" s="13" t="s">
        <v>4965</v>
      </c>
      <c r="M3777" t="s">
        <v>753</v>
      </c>
      <c r="S3777" s="9"/>
      <c r="T3777">
        <v>9</v>
      </c>
      <c r="U3777" s="208" t="s">
        <v>18180</v>
      </c>
      <c r="V3777" s="14">
        <v>0</v>
      </c>
      <c r="W3777" s="14">
        <v>1</v>
      </c>
      <c r="X3777" s="109" t="e">
        <v>#N/A</v>
      </c>
      <c r="Y3777" t="s">
        <v>7927</v>
      </c>
      <c r="Z3777" t="s">
        <v>271</v>
      </c>
      <c r="AA3777">
        <f t="shared" si="58"/>
        <v>1</v>
      </c>
    </row>
    <row r="3778" spans="1:27" x14ac:dyDescent="0.2">
      <c r="A3778">
        <v>2227</v>
      </c>
      <c r="B3778" s="1" t="s">
        <v>7930</v>
      </c>
      <c r="C3778" t="s">
        <v>2534</v>
      </c>
      <c r="D3778" s="9" t="s">
        <v>7927</v>
      </c>
      <c r="E3778" s="9"/>
      <c r="F3778" s="9"/>
      <c r="G3778" s="10">
        <v>26</v>
      </c>
      <c r="H3778" s="10" t="s">
        <v>632</v>
      </c>
      <c r="I3778" s="10">
        <v>1946</v>
      </c>
      <c r="J3778" s="11" t="s">
        <v>8607</v>
      </c>
      <c r="K3778" s="12"/>
      <c r="L3778" s="13" t="s">
        <v>4965</v>
      </c>
      <c r="M3778" t="s">
        <v>753</v>
      </c>
      <c r="S3778" s="9"/>
      <c r="T3778">
        <v>9</v>
      </c>
      <c r="U3778" s="208" t="s">
        <v>18180</v>
      </c>
      <c r="V3778" s="14">
        <v>0</v>
      </c>
      <c r="W3778" s="14">
        <v>1</v>
      </c>
      <c r="X3778" s="109" t="e">
        <v>#N/A</v>
      </c>
      <c r="Y3778" t="s">
        <v>7927</v>
      </c>
      <c r="Z3778" t="s">
        <v>271</v>
      </c>
      <c r="AA3778">
        <f t="shared" ref="AA3778:AA3841" si="59">LEN(D3778)-LEN(SUBSTITUTE(D3778,"/",""))+1</f>
        <v>1</v>
      </c>
    </row>
    <row r="3779" spans="1:27" x14ac:dyDescent="0.2">
      <c r="A3779">
        <v>2691</v>
      </c>
      <c r="B3779" s="1" t="s">
        <v>7931</v>
      </c>
      <c r="C3779" t="s">
        <v>2534</v>
      </c>
      <c r="D3779" s="9" t="s">
        <v>7927</v>
      </c>
      <c r="E3779" s="9"/>
      <c r="F3779" s="9"/>
      <c r="G3779" s="10">
        <v>26</v>
      </c>
      <c r="H3779" s="10" t="s">
        <v>632</v>
      </c>
      <c r="I3779" s="10">
        <v>1946</v>
      </c>
      <c r="J3779" s="11" t="s">
        <v>8607</v>
      </c>
      <c r="K3779" s="12"/>
      <c r="L3779" s="13" t="s">
        <v>4965</v>
      </c>
      <c r="M3779" t="s">
        <v>753</v>
      </c>
      <c r="S3779" s="9"/>
      <c r="T3779">
        <v>9</v>
      </c>
      <c r="U3779" s="208" t="s">
        <v>18180</v>
      </c>
      <c r="V3779" s="14">
        <v>0</v>
      </c>
      <c r="W3779" s="14">
        <v>1</v>
      </c>
      <c r="X3779" s="109" t="e">
        <v>#N/A</v>
      </c>
      <c r="Y3779" t="s">
        <v>7927</v>
      </c>
      <c r="Z3779" t="s">
        <v>271</v>
      </c>
      <c r="AA3779">
        <f t="shared" si="59"/>
        <v>1</v>
      </c>
    </row>
    <row r="3780" spans="1:27" x14ac:dyDescent="0.2">
      <c r="A3780">
        <v>5461</v>
      </c>
      <c r="B3780" s="1" t="s">
        <v>7916</v>
      </c>
      <c r="C3780" t="s">
        <v>2534</v>
      </c>
      <c r="D3780" s="9" t="s">
        <v>1126</v>
      </c>
      <c r="E3780" s="9" t="s">
        <v>275</v>
      </c>
      <c r="F3780" s="9" t="s">
        <v>312</v>
      </c>
      <c r="G3780" s="10">
        <v>26</v>
      </c>
      <c r="H3780" s="10" t="s">
        <v>632</v>
      </c>
      <c r="I3780" s="10">
        <v>1946</v>
      </c>
      <c r="J3780" s="11" t="s">
        <v>8607</v>
      </c>
      <c r="K3780" s="12"/>
      <c r="L3780" s="13" t="s">
        <v>4965</v>
      </c>
      <c r="M3780" t="s">
        <v>753</v>
      </c>
      <c r="S3780" s="9"/>
      <c r="T3780">
        <v>9</v>
      </c>
      <c r="U3780" s="208" t="s">
        <v>18180</v>
      </c>
      <c r="V3780" s="14">
        <v>0</v>
      </c>
      <c r="W3780" s="14">
        <v>1</v>
      </c>
      <c r="X3780" s="109" t="e">
        <v>#N/A</v>
      </c>
      <c r="Y3780" t="s">
        <v>1126</v>
      </c>
      <c r="Z3780" t="s">
        <v>271</v>
      </c>
      <c r="AA3780">
        <f t="shared" si="59"/>
        <v>1</v>
      </c>
    </row>
    <row r="3781" spans="1:27" x14ac:dyDescent="0.2">
      <c r="A3781">
        <v>5328</v>
      </c>
      <c r="B3781" s="1" t="s">
        <v>7939</v>
      </c>
      <c r="C3781" t="s">
        <v>2534</v>
      </c>
      <c r="D3781" s="9" t="s">
        <v>1232</v>
      </c>
      <c r="E3781" s="9" t="s">
        <v>876</v>
      </c>
      <c r="F3781" s="9" t="s">
        <v>312</v>
      </c>
      <c r="G3781" s="10">
        <v>26</v>
      </c>
      <c r="H3781" s="10" t="s">
        <v>632</v>
      </c>
      <c r="I3781" s="10">
        <v>1946</v>
      </c>
      <c r="J3781" s="11" t="s">
        <v>8607</v>
      </c>
      <c r="K3781" s="12"/>
      <c r="L3781" s="13" t="s">
        <v>4965</v>
      </c>
      <c r="M3781" t="s">
        <v>753</v>
      </c>
      <c r="S3781" s="9"/>
      <c r="T3781">
        <v>9</v>
      </c>
      <c r="U3781" s="208" t="s">
        <v>18180</v>
      </c>
      <c r="V3781" s="14">
        <v>0</v>
      </c>
      <c r="W3781" s="14">
        <v>1</v>
      </c>
      <c r="X3781" s="109" t="e">
        <v>#N/A</v>
      </c>
      <c r="Y3781" t="s">
        <v>1232</v>
      </c>
      <c r="Z3781" t="s">
        <v>271</v>
      </c>
      <c r="AA3781">
        <f t="shared" si="59"/>
        <v>1</v>
      </c>
    </row>
    <row r="3782" spans="1:27" x14ac:dyDescent="0.2">
      <c r="A3782">
        <v>5363</v>
      </c>
      <c r="B3782" s="1" t="s">
        <v>7940</v>
      </c>
      <c r="C3782" t="s">
        <v>2534</v>
      </c>
      <c r="D3782" s="9" t="s">
        <v>1232</v>
      </c>
      <c r="E3782" s="9" t="s">
        <v>876</v>
      </c>
      <c r="F3782" s="9" t="s">
        <v>312</v>
      </c>
      <c r="G3782" s="10">
        <v>26</v>
      </c>
      <c r="H3782" s="10" t="s">
        <v>632</v>
      </c>
      <c r="I3782" s="10">
        <v>1946</v>
      </c>
      <c r="J3782" s="11" t="s">
        <v>8607</v>
      </c>
      <c r="K3782" s="12"/>
      <c r="L3782" s="13" t="s">
        <v>4965</v>
      </c>
      <c r="M3782" t="s">
        <v>753</v>
      </c>
      <c r="S3782" s="9"/>
      <c r="T3782">
        <v>9</v>
      </c>
      <c r="U3782" s="208" t="s">
        <v>18180</v>
      </c>
      <c r="V3782" s="14">
        <v>0</v>
      </c>
      <c r="W3782" s="14">
        <v>1</v>
      </c>
      <c r="X3782" s="109" t="e">
        <v>#N/A</v>
      </c>
      <c r="Y3782" t="s">
        <v>1232</v>
      </c>
      <c r="Z3782" t="s">
        <v>271</v>
      </c>
      <c r="AA3782">
        <f t="shared" si="59"/>
        <v>1</v>
      </c>
    </row>
    <row r="3783" spans="1:27" x14ac:dyDescent="0.2">
      <c r="A3783">
        <v>5462</v>
      </c>
      <c r="B3783" s="1" t="s">
        <v>7917</v>
      </c>
      <c r="C3783" t="s">
        <v>2534</v>
      </c>
      <c r="D3783" s="9" t="s">
        <v>1126</v>
      </c>
      <c r="E3783" s="9" t="s">
        <v>275</v>
      </c>
      <c r="F3783" s="9" t="s">
        <v>312</v>
      </c>
      <c r="G3783" s="10">
        <v>26</v>
      </c>
      <c r="H3783" s="10" t="s">
        <v>632</v>
      </c>
      <c r="I3783" s="10">
        <v>1946</v>
      </c>
      <c r="J3783" s="11" t="s">
        <v>8607</v>
      </c>
      <c r="K3783" s="12"/>
      <c r="L3783" s="13" t="s">
        <v>4965</v>
      </c>
      <c r="M3783" t="s">
        <v>753</v>
      </c>
      <c r="S3783" s="9"/>
      <c r="T3783">
        <v>9</v>
      </c>
      <c r="U3783" s="208" t="s">
        <v>18180</v>
      </c>
      <c r="V3783" s="14">
        <v>0</v>
      </c>
      <c r="W3783" s="14">
        <v>1</v>
      </c>
      <c r="X3783" s="109" t="e">
        <v>#N/A</v>
      </c>
      <c r="Y3783" t="s">
        <v>1126</v>
      </c>
      <c r="Z3783" t="s">
        <v>271</v>
      </c>
      <c r="AA3783">
        <f t="shared" si="59"/>
        <v>1</v>
      </c>
    </row>
    <row r="3784" spans="1:27" x14ac:dyDescent="0.2">
      <c r="A3784">
        <v>5465</v>
      </c>
      <c r="B3784" s="1" t="s">
        <v>7918</v>
      </c>
      <c r="C3784" t="s">
        <v>2534</v>
      </c>
      <c r="D3784" s="9" t="s">
        <v>1126</v>
      </c>
      <c r="E3784" s="9" t="s">
        <v>275</v>
      </c>
      <c r="F3784" s="9" t="s">
        <v>312</v>
      </c>
      <c r="G3784" s="10">
        <v>26</v>
      </c>
      <c r="H3784" s="10" t="s">
        <v>632</v>
      </c>
      <c r="I3784" s="10">
        <v>1946</v>
      </c>
      <c r="J3784" s="11" t="s">
        <v>8607</v>
      </c>
      <c r="K3784" s="12"/>
      <c r="L3784" s="13" t="s">
        <v>7919</v>
      </c>
      <c r="M3784" t="s">
        <v>753</v>
      </c>
      <c r="S3784" s="9"/>
      <c r="T3784">
        <v>9</v>
      </c>
      <c r="U3784" s="208" t="s">
        <v>18180</v>
      </c>
      <c r="V3784" s="14">
        <v>0</v>
      </c>
      <c r="W3784" s="14">
        <v>1</v>
      </c>
      <c r="X3784" s="109" t="e">
        <v>#N/A</v>
      </c>
      <c r="Y3784" t="s">
        <v>1126</v>
      </c>
      <c r="Z3784" t="s">
        <v>271</v>
      </c>
      <c r="AA3784">
        <f t="shared" si="59"/>
        <v>1</v>
      </c>
    </row>
    <row r="3785" spans="1:27" x14ac:dyDescent="0.2">
      <c r="A3785">
        <v>5366</v>
      </c>
      <c r="B3785" s="1" t="s">
        <v>7941</v>
      </c>
      <c r="C3785" t="s">
        <v>2534</v>
      </c>
      <c r="D3785" s="9" t="s">
        <v>1232</v>
      </c>
      <c r="E3785" s="9" t="s">
        <v>876</v>
      </c>
      <c r="F3785" s="9" t="s">
        <v>312</v>
      </c>
      <c r="G3785" s="10">
        <v>26</v>
      </c>
      <c r="H3785" s="10" t="s">
        <v>632</v>
      </c>
      <c r="I3785" s="10">
        <v>1946</v>
      </c>
      <c r="J3785" s="11" t="s">
        <v>8607</v>
      </c>
      <c r="K3785" s="12"/>
      <c r="L3785" s="13" t="s">
        <v>4965</v>
      </c>
      <c r="M3785" t="s">
        <v>753</v>
      </c>
      <c r="S3785" s="9"/>
      <c r="T3785">
        <v>9</v>
      </c>
      <c r="U3785" s="208" t="s">
        <v>18180</v>
      </c>
      <c r="V3785" s="14">
        <v>0</v>
      </c>
      <c r="W3785" s="14">
        <v>1</v>
      </c>
      <c r="X3785" s="109" t="e">
        <v>#N/A</v>
      </c>
      <c r="Y3785" t="s">
        <v>1232</v>
      </c>
      <c r="Z3785" t="s">
        <v>271</v>
      </c>
      <c r="AA3785">
        <f t="shared" si="59"/>
        <v>1</v>
      </c>
    </row>
    <row r="3786" spans="1:27" x14ac:dyDescent="0.2">
      <c r="A3786">
        <v>5367</v>
      </c>
      <c r="B3786" s="1" t="s">
        <v>7942</v>
      </c>
      <c r="C3786" t="s">
        <v>2534</v>
      </c>
      <c r="D3786" s="9" t="s">
        <v>1232</v>
      </c>
      <c r="E3786" s="9" t="s">
        <v>876</v>
      </c>
      <c r="F3786" s="9" t="s">
        <v>312</v>
      </c>
      <c r="G3786" s="10">
        <v>26</v>
      </c>
      <c r="H3786" s="10" t="s">
        <v>632</v>
      </c>
      <c r="I3786" s="10">
        <v>1946</v>
      </c>
      <c r="J3786" s="11" t="s">
        <v>8607</v>
      </c>
      <c r="K3786" s="12"/>
      <c r="L3786" s="13" t="s">
        <v>4965</v>
      </c>
      <c r="M3786" t="s">
        <v>753</v>
      </c>
      <c r="S3786" s="9"/>
      <c r="T3786">
        <v>9</v>
      </c>
      <c r="U3786" s="208" t="s">
        <v>18180</v>
      </c>
      <c r="V3786" s="14">
        <v>0</v>
      </c>
      <c r="W3786" s="14">
        <v>1</v>
      </c>
      <c r="X3786" s="109" t="e">
        <v>#N/A</v>
      </c>
      <c r="Y3786" t="s">
        <v>1232</v>
      </c>
      <c r="Z3786" t="s">
        <v>271</v>
      </c>
      <c r="AA3786">
        <f t="shared" si="59"/>
        <v>1</v>
      </c>
    </row>
    <row r="3787" spans="1:27" x14ac:dyDescent="0.2">
      <c r="A3787">
        <v>5368</v>
      </c>
      <c r="B3787" s="1" t="s">
        <v>7943</v>
      </c>
      <c r="C3787" t="s">
        <v>2534</v>
      </c>
      <c r="D3787" s="9" t="s">
        <v>1232</v>
      </c>
      <c r="E3787" s="9" t="s">
        <v>876</v>
      </c>
      <c r="F3787" s="9" t="s">
        <v>312</v>
      </c>
      <c r="G3787" s="10">
        <v>26</v>
      </c>
      <c r="H3787" s="10" t="s">
        <v>632</v>
      </c>
      <c r="I3787" s="10">
        <v>1946</v>
      </c>
      <c r="J3787" s="11" t="s">
        <v>8607</v>
      </c>
      <c r="K3787" s="12"/>
      <c r="L3787" s="13" t="s">
        <v>4965</v>
      </c>
      <c r="M3787" t="s">
        <v>753</v>
      </c>
      <c r="S3787" s="9"/>
      <c r="T3787">
        <v>9</v>
      </c>
      <c r="U3787" s="208" t="s">
        <v>18180</v>
      </c>
      <c r="V3787" s="14">
        <v>0</v>
      </c>
      <c r="W3787" s="14">
        <v>1</v>
      </c>
      <c r="X3787" s="109" t="e">
        <v>#N/A</v>
      </c>
      <c r="Y3787" t="s">
        <v>1232</v>
      </c>
      <c r="Z3787" t="s">
        <v>271</v>
      </c>
      <c r="AA3787">
        <f t="shared" si="59"/>
        <v>1</v>
      </c>
    </row>
    <row r="3788" spans="1:27" x14ac:dyDescent="0.2">
      <c r="A3788">
        <v>5370</v>
      </c>
      <c r="B3788" s="1" t="s">
        <v>7944</v>
      </c>
      <c r="C3788" t="s">
        <v>2534</v>
      </c>
      <c r="D3788" s="9" t="s">
        <v>1232</v>
      </c>
      <c r="E3788" s="9" t="s">
        <v>876</v>
      </c>
      <c r="F3788" s="9" t="s">
        <v>312</v>
      </c>
      <c r="G3788" s="10">
        <v>26</v>
      </c>
      <c r="H3788" s="10" t="s">
        <v>632</v>
      </c>
      <c r="I3788" s="10">
        <v>1946</v>
      </c>
      <c r="J3788" s="11" t="s">
        <v>8607</v>
      </c>
      <c r="K3788" s="12"/>
      <c r="L3788" s="13" t="s">
        <v>4965</v>
      </c>
      <c r="M3788" t="s">
        <v>753</v>
      </c>
      <c r="S3788" s="9"/>
      <c r="T3788">
        <v>9</v>
      </c>
      <c r="U3788" s="208" t="s">
        <v>18180</v>
      </c>
      <c r="V3788" s="14">
        <v>0</v>
      </c>
      <c r="W3788" s="14">
        <v>1</v>
      </c>
      <c r="X3788" s="109" t="e">
        <v>#N/A</v>
      </c>
      <c r="Y3788" t="s">
        <v>1232</v>
      </c>
      <c r="Z3788" t="s">
        <v>271</v>
      </c>
      <c r="AA3788">
        <f t="shared" si="59"/>
        <v>1</v>
      </c>
    </row>
    <row r="3789" spans="1:27" x14ac:dyDescent="0.2">
      <c r="A3789">
        <v>5372</v>
      </c>
      <c r="B3789" s="1" t="s">
        <v>7945</v>
      </c>
      <c r="C3789" t="s">
        <v>2534</v>
      </c>
      <c r="D3789" s="9" t="s">
        <v>1232</v>
      </c>
      <c r="E3789" s="9" t="s">
        <v>876</v>
      </c>
      <c r="F3789" s="9" t="s">
        <v>312</v>
      </c>
      <c r="G3789" s="10">
        <v>26</v>
      </c>
      <c r="H3789" s="10" t="s">
        <v>632</v>
      </c>
      <c r="I3789" s="10">
        <v>1946</v>
      </c>
      <c r="J3789" s="11" t="s">
        <v>8607</v>
      </c>
      <c r="K3789" s="12"/>
      <c r="L3789" s="13" t="s">
        <v>4965</v>
      </c>
      <c r="M3789" t="s">
        <v>753</v>
      </c>
      <c r="S3789" s="9"/>
      <c r="T3789">
        <v>9</v>
      </c>
      <c r="U3789" s="208" t="s">
        <v>18180</v>
      </c>
      <c r="V3789" s="14">
        <v>0</v>
      </c>
      <c r="W3789" s="14">
        <v>1</v>
      </c>
      <c r="X3789" s="109" t="e">
        <v>#N/A</v>
      </c>
      <c r="Y3789" t="s">
        <v>1232</v>
      </c>
      <c r="Z3789" t="s">
        <v>271</v>
      </c>
      <c r="AA3789">
        <f t="shared" si="59"/>
        <v>1</v>
      </c>
    </row>
    <row r="3790" spans="1:27" x14ac:dyDescent="0.2">
      <c r="A3790">
        <v>5375</v>
      </c>
      <c r="B3790" s="1" t="s">
        <v>7946</v>
      </c>
      <c r="C3790" t="s">
        <v>2534</v>
      </c>
      <c r="D3790" s="9" t="s">
        <v>1232</v>
      </c>
      <c r="E3790" s="9" t="s">
        <v>876</v>
      </c>
      <c r="F3790" s="9" t="s">
        <v>312</v>
      </c>
      <c r="G3790" s="10">
        <v>26</v>
      </c>
      <c r="H3790" s="10" t="s">
        <v>632</v>
      </c>
      <c r="I3790" s="10">
        <v>1946</v>
      </c>
      <c r="J3790" s="11" t="s">
        <v>8607</v>
      </c>
      <c r="K3790" s="12"/>
      <c r="L3790" s="13" t="s">
        <v>4965</v>
      </c>
      <c r="M3790" t="s">
        <v>753</v>
      </c>
      <c r="S3790" s="9"/>
      <c r="T3790">
        <v>9</v>
      </c>
      <c r="U3790" s="208" t="s">
        <v>18180</v>
      </c>
      <c r="V3790" s="14">
        <v>0</v>
      </c>
      <c r="W3790" s="14">
        <v>1</v>
      </c>
      <c r="X3790" s="109" t="e">
        <v>#N/A</v>
      </c>
      <c r="Y3790" t="s">
        <v>1232</v>
      </c>
      <c r="Z3790" t="s">
        <v>271</v>
      </c>
      <c r="AA3790">
        <f t="shared" si="59"/>
        <v>1</v>
      </c>
    </row>
    <row r="3791" spans="1:27" x14ac:dyDescent="0.2">
      <c r="A3791">
        <v>5376</v>
      </c>
      <c r="B3791" s="1" t="s">
        <v>7947</v>
      </c>
      <c r="C3791" t="s">
        <v>2534</v>
      </c>
      <c r="D3791" s="9" t="s">
        <v>1232</v>
      </c>
      <c r="E3791" s="9" t="s">
        <v>876</v>
      </c>
      <c r="F3791" s="9" t="s">
        <v>312</v>
      </c>
      <c r="G3791" s="10">
        <v>26</v>
      </c>
      <c r="H3791" s="10" t="s">
        <v>632</v>
      </c>
      <c r="I3791" s="10">
        <v>1946</v>
      </c>
      <c r="J3791" s="11" t="s">
        <v>8607</v>
      </c>
      <c r="K3791" s="12"/>
      <c r="L3791" s="13" t="s">
        <v>4965</v>
      </c>
      <c r="M3791" t="s">
        <v>753</v>
      </c>
      <c r="S3791" s="9"/>
      <c r="T3791">
        <v>9</v>
      </c>
      <c r="U3791" s="208" t="s">
        <v>18180</v>
      </c>
      <c r="V3791" s="14">
        <v>0</v>
      </c>
      <c r="W3791" s="14">
        <v>1</v>
      </c>
      <c r="X3791" s="109" t="e">
        <v>#N/A</v>
      </c>
      <c r="Y3791" t="s">
        <v>1232</v>
      </c>
      <c r="Z3791" t="s">
        <v>271</v>
      </c>
      <c r="AA3791">
        <f t="shared" si="59"/>
        <v>1</v>
      </c>
    </row>
    <row r="3792" spans="1:27" x14ac:dyDescent="0.2">
      <c r="A3792">
        <v>5377</v>
      </c>
      <c r="B3792" s="1" t="s">
        <v>7948</v>
      </c>
      <c r="C3792" t="s">
        <v>2534</v>
      </c>
      <c r="D3792" s="9" t="s">
        <v>1232</v>
      </c>
      <c r="E3792" s="9" t="s">
        <v>876</v>
      </c>
      <c r="F3792" s="9" t="s">
        <v>312</v>
      </c>
      <c r="G3792" s="10">
        <v>26</v>
      </c>
      <c r="H3792" s="10" t="s">
        <v>632</v>
      </c>
      <c r="I3792" s="10">
        <v>1946</v>
      </c>
      <c r="J3792" s="11" t="s">
        <v>8607</v>
      </c>
      <c r="K3792" s="12"/>
      <c r="L3792" s="13" t="s">
        <v>4965</v>
      </c>
      <c r="M3792" t="s">
        <v>753</v>
      </c>
      <c r="S3792" s="9"/>
      <c r="T3792">
        <v>9</v>
      </c>
      <c r="U3792" s="208" t="s">
        <v>18180</v>
      </c>
      <c r="V3792" s="14">
        <v>0</v>
      </c>
      <c r="W3792" s="14">
        <v>1</v>
      </c>
      <c r="X3792" s="109" t="e">
        <v>#N/A</v>
      </c>
      <c r="Y3792" t="s">
        <v>1232</v>
      </c>
      <c r="Z3792" t="s">
        <v>271</v>
      </c>
      <c r="AA3792">
        <f t="shared" si="59"/>
        <v>1</v>
      </c>
    </row>
    <row r="3793" spans="1:27" x14ac:dyDescent="0.2">
      <c r="A3793">
        <v>5380</v>
      </c>
      <c r="B3793" s="1" t="s">
        <v>7949</v>
      </c>
      <c r="C3793" t="s">
        <v>2534</v>
      </c>
      <c r="D3793" s="9" t="s">
        <v>1232</v>
      </c>
      <c r="E3793" s="9" t="s">
        <v>876</v>
      </c>
      <c r="F3793" s="9" t="s">
        <v>312</v>
      </c>
      <c r="G3793" s="10">
        <v>26</v>
      </c>
      <c r="H3793" s="10" t="s">
        <v>632</v>
      </c>
      <c r="I3793" s="10">
        <v>1946</v>
      </c>
      <c r="J3793" s="11" t="s">
        <v>8607</v>
      </c>
      <c r="K3793" s="12"/>
      <c r="L3793" s="13" t="s">
        <v>4965</v>
      </c>
      <c r="M3793" t="s">
        <v>753</v>
      </c>
      <c r="S3793" s="9"/>
      <c r="T3793">
        <v>9</v>
      </c>
      <c r="U3793" s="208" t="s">
        <v>18180</v>
      </c>
      <c r="V3793" s="14">
        <v>0</v>
      </c>
      <c r="W3793" s="14">
        <v>1</v>
      </c>
      <c r="X3793" s="109" t="e">
        <v>#N/A</v>
      </c>
      <c r="Y3793" t="s">
        <v>1232</v>
      </c>
      <c r="Z3793" t="s">
        <v>271</v>
      </c>
      <c r="AA3793">
        <f t="shared" si="59"/>
        <v>1</v>
      </c>
    </row>
    <row r="3794" spans="1:27" x14ac:dyDescent="0.2">
      <c r="A3794">
        <v>5384</v>
      </c>
      <c r="B3794" s="1" t="s">
        <v>7950</v>
      </c>
      <c r="C3794" t="s">
        <v>2534</v>
      </c>
      <c r="D3794" s="9" t="s">
        <v>1232</v>
      </c>
      <c r="E3794" s="9" t="s">
        <v>876</v>
      </c>
      <c r="F3794" s="9" t="s">
        <v>312</v>
      </c>
      <c r="G3794" s="10">
        <v>26</v>
      </c>
      <c r="H3794" s="10" t="s">
        <v>632</v>
      </c>
      <c r="I3794" s="10">
        <v>1946</v>
      </c>
      <c r="J3794" s="11" t="s">
        <v>8607</v>
      </c>
      <c r="K3794" s="12"/>
      <c r="L3794" s="13" t="s">
        <v>4965</v>
      </c>
      <c r="M3794" t="s">
        <v>753</v>
      </c>
      <c r="S3794" s="9"/>
      <c r="T3794">
        <v>9</v>
      </c>
      <c r="U3794" s="208" t="s">
        <v>18180</v>
      </c>
      <c r="V3794" s="14">
        <v>0</v>
      </c>
      <c r="W3794" s="14">
        <v>1</v>
      </c>
      <c r="X3794" s="109" t="e">
        <v>#N/A</v>
      </c>
      <c r="Y3794" t="s">
        <v>1232</v>
      </c>
      <c r="Z3794" t="s">
        <v>271</v>
      </c>
      <c r="AA3794">
        <f t="shared" si="59"/>
        <v>1</v>
      </c>
    </row>
    <row r="3795" spans="1:27" x14ac:dyDescent="0.2">
      <c r="A3795">
        <v>5385</v>
      </c>
      <c r="B3795" s="1" t="s">
        <v>7951</v>
      </c>
      <c r="C3795" t="s">
        <v>2534</v>
      </c>
      <c r="D3795" s="9" t="s">
        <v>1232</v>
      </c>
      <c r="E3795" s="9" t="s">
        <v>876</v>
      </c>
      <c r="F3795" s="9" t="s">
        <v>312</v>
      </c>
      <c r="G3795" s="10">
        <v>26</v>
      </c>
      <c r="H3795" s="10" t="s">
        <v>632</v>
      </c>
      <c r="I3795" s="10">
        <v>1946</v>
      </c>
      <c r="J3795" s="11" t="s">
        <v>8607</v>
      </c>
      <c r="K3795" s="12"/>
      <c r="L3795" s="13" t="s">
        <v>4965</v>
      </c>
      <c r="M3795" t="s">
        <v>753</v>
      </c>
      <c r="S3795" s="9"/>
      <c r="T3795">
        <v>9</v>
      </c>
      <c r="U3795" s="208" t="s">
        <v>18180</v>
      </c>
      <c r="V3795" s="14">
        <v>0</v>
      </c>
      <c r="W3795" s="14">
        <v>1</v>
      </c>
      <c r="X3795" s="109" t="e">
        <v>#N/A</v>
      </c>
      <c r="Y3795" t="s">
        <v>1232</v>
      </c>
      <c r="Z3795" t="s">
        <v>271</v>
      </c>
      <c r="AA3795">
        <f t="shared" si="59"/>
        <v>1</v>
      </c>
    </row>
    <row r="3796" spans="1:27" x14ac:dyDescent="0.2">
      <c r="A3796">
        <v>5386</v>
      </c>
      <c r="B3796" s="1" t="s">
        <v>7952</v>
      </c>
      <c r="C3796" t="s">
        <v>2534</v>
      </c>
      <c r="D3796" s="9" t="s">
        <v>1232</v>
      </c>
      <c r="E3796" s="9" t="s">
        <v>876</v>
      </c>
      <c r="F3796" s="9" t="s">
        <v>312</v>
      </c>
      <c r="G3796" s="10">
        <v>26</v>
      </c>
      <c r="H3796" s="10" t="s">
        <v>632</v>
      </c>
      <c r="I3796" s="10">
        <v>1946</v>
      </c>
      <c r="J3796" s="11" t="s">
        <v>8607</v>
      </c>
      <c r="K3796" s="12"/>
      <c r="L3796" s="13" t="s">
        <v>4965</v>
      </c>
      <c r="M3796" t="s">
        <v>753</v>
      </c>
      <c r="S3796" s="9"/>
      <c r="T3796">
        <v>9</v>
      </c>
      <c r="U3796" s="208" t="s">
        <v>18180</v>
      </c>
      <c r="V3796" s="14">
        <v>0</v>
      </c>
      <c r="W3796" s="14">
        <v>1</v>
      </c>
      <c r="X3796" s="109" t="e">
        <v>#N/A</v>
      </c>
      <c r="Y3796" t="s">
        <v>1232</v>
      </c>
      <c r="Z3796" t="s">
        <v>271</v>
      </c>
      <c r="AA3796">
        <f t="shared" si="59"/>
        <v>1</v>
      </c>
    </row>
    <row r="3797" spans="1:27" x14ac:dyDescent="0.2">
      <c r="A3797">
        <v>5388</v>
      </c>
      <c r="B3797" s="1" t="s">
        <v>7953</v>
      </c>
      <c r="C3797" t="s">
        <v>2534</v>
      </c>
      <c r="D3797" s="9" t="s">
        <v>1232</v>
      </c>
      <c r="E3797" s="9" t="s">
        <v>876</v>
      </c>
      <c r="F3797" s="9" t="s">
        <v>312</v>
      </c>
      <c r="G3797" s="10">
        <v>26</v>
      </c>
      <c r="H3797" s="10" t="s">
        <v>632</v>
      </c>
      <c r="I3797" s="10">
        <v>1946</v>
      </c>
      <c r="J3797" s="11" t="s">
        <v>8607</v>
      </c>
      <c r="K3797" s="12"/>
      <c r="L3797" s="13" t="s">
        <v>4965</v>
      </c>
      <c r="M3797" t="s">
        <v>753</v>
      </c>
      <c r="S3797" s="9"/>
      <c r="T3797">
        <v>9</v>
      </c>
      <c r="U3797" s="208" t="s">
        <v>18180</v>
      </c>
      <c r="V3797" s="14">
        <v>0</v>
      </c>
      <c r="W3797" s="14">
        <v>1</v>
      </c>
      <c r="X3797" s="109" t="e">
        <v>#N/A</v>
      </c>
      <c r="Y3797" t="s">
        <v>1232</v>
      </c>
      <c r="Z3797" t="s">
        <v>271</v>
      </c>
      <c r="AA3797">
        <f t="shared" si="59"/>
        <v>1</v>
      </c>
    </row>
    <row r="3798" spans="1:27" x14ac:dyDescent="0.2">
      <c r="A3798">
        <v>5476</v>
      </c>
      <c r="B3798" s="1" t="s">
        <v>7954</v>
      </c>
      <c r="C3798" t="s">
        <v>2534</v>
      </c>
      <c r="D3798" s="9" t="s">
        <v>1232</v>
      </c>
      <c r="E3798" s="9" t="s">
        <v>876</v>
      </c>
      <c r="F3798" s="9" t="s">
        <v>312</v>
      </c>
      <c r="G3798" s="10">
        <v>26</v>
      </c>
      <c r="H3798" s="10" t="s">
        <v>632</v>
      </c>
      <c r="I3798" s="10">
        <v>1946</v>
      </c>
      <c r="J3798" s="11" t="s">
        <v>8607</v>
      </c>
      <c r="K3798" s="12"/>
      <c r="L3798" s="13" t="s">
        <v>4965</v>
      </c>
      <c r="M3798" t="s">
        <v>753</v>
      </c>
      <c r="S3798" s="9"/>
      <c r="T3798">
        <v>9</v>
      </c>
      <c r="U3798" s="208" t="s">
        <v>18180</v>
      </c>
      <c r="V3798" s="14">
        <v>0</v>
      </c>
      <c r="W3798" s="14">
        <v>1</v>
      </c>
      <c r="X3798" s="109" t="e">
        <v>#N/A</v>
      </c>
      <c r="Y3798" t="s">
        <v>1232</v>
      </c>
      <c r="Z3798" t="s">
        <v>271</v>
      </c>
      <c r="AA3798">
        <f t="shared" si="59"/>
        <v>1</v>
      </c>
    </row>
    <row r="3799" spans="1:27" x14ac:dyDescent="0.2">
      <c r="A3799">
        <v>4990</v>
      </c>
      <c r="B3799" s="1" t="s">
        <v>7955</v>
      </c>
      <c r="C3799" t="s">
        <v>2534</v>
      </c>
      <c r="D3799" s="9" t="s">
        <v>1232</v>
      </c>
      <c r="E3799" s="9" t="s">
        <v>876</v>
      </c>
      <c r="F3799" s="9" t="s">
        <v>312</v>
      </c>
      <c r="G3799" s="10">
        <v>26</v>
      </c>
      <c r="H3799" s="10" t="s">
        <v>632</v>
      </c>
      <c r="I3799" s="10">
        <v>1946</v>
      </c>
      <c r="J3799" s="11" t="s">
        <v>8607</v>
      </c>
      <c r="K3799" s="12"/>
      <c r="L3799" s="13" t="s">
        <v>4965</v>
      </c>
      <c r="M3799" t="s">
        <v>753</v>
      </c>
      <c r="S3799" s="9"/>
      <c r="T3799">
        <v>9</v>
      </c>
      <c r="U3799" s="208" t="s">
        <v>18180</v>
      </c>
      <c r="V3799" s="14">
        <v>0</v>
      </c>
      <c r="W3799" s="14">
        <v>1</v>
      </c>
      <c r="X3799" s="109" t="e">
        <v>#N/A</v>
      </c>
      <c r="Y3799" t="s">
        <v>1232</v>
      </c>
      <c r="Z3799" t="s">
        <v>271</v>
      </c>
      <c r="AA3799">
        <f t="shared" si="59"/>
        <v>1</v>
      </c>
    </row>
    <row r="3800" spans="1:27" x14ac:dyDescent="0.2">
      <c r="A3800">
        <v>3846</v>
      </c>
      <c r="B3800" s="1" t="s">
        <v>7956</v>
      </c>
      <c r="C3800" t="s">
        <v>2534</v>
      </c>
      <c r="D3800" s="9" t="s">
        <v>1232</v>
      </c>
      <c r="E3800" s="9" t="s">
        <v>876</v>
      </c>
      <c r="F3800" s="9" t="s">
        <v>312</v>
      </c>
      <c r="G3800" s="10">
        <v>26</v>
      </c>
      <c r="H3800" s="10" t="s">
        <v>632</v>
      </c>
      <c r="I3800" s="10">
        <v>1946</v>
      </c>
      <c r="J3800" s="11" t="s">
        <v>8607</v>
      </c>
      <c r="K3800" s="12"/>
      <c r="L3800" s="13" t="s">
        <v>4965</v>
      </c>
      <c r="M3800" t="s">
        <v>753</v>
      </c>
      <c r="S3800" s="9"/>
      <c r="T3800">
        <v>9</v>
      </c>
      <c r="U3800" s="208" t="s">
        <v>18180</v>
      </c>
      <c r="V3800" s="14">
        <v>0</v>
      </c>
      <c r="W3800" s="14">
        <v>1</v>
      </c>
      <c r="X3800" s="109" t="e">
        <v>#N/A</v>
      </c>
      <c r="Y3800" t="s">
        <v>1232</v>
      </c>
      <c r="Z3800" t="s">
        <v>271</v>
      </c>
      <c r="AA3800">
        <f t="shared" si="59"/>
        <v>1</v>
      </c>
    </row>
    <row r="3801" spans="1:27" x14ac:dyDescent="0.2">
      <c r="A3801">
        <v>57</v>
      </c>
      <c r="B3801" s="1" t="s">
        <v>7957</v>
      </c>
      <c r="C3801" t="s">
        <v>2534</v>
      </c>
      <c r="D3801" s="9" t="s">
        <v>1232</v>
      </c>
      <c r="E3801" s="9" t="s">
        <v>876</v>
      </c>
      <c r="F3801" s="9" t="s">
        <v>312</v>
      </c>
      <c r="G3801" s="10">
        <v>26</v>
      </c>
      <c r="H3801" s="10" t="s">
        <v>632</v>
      </c>
      <c r="I3801" s="10">
        <v>1946</v>
      </c>
      <c r="J3801" s="11" t="s">
        <v>8607</v>
      </c>
      <c r="K3801" s="12"/>
      <c r="L3801" s="13" t="s">
        <v>4965</v>
      </c>
      <c r="M3801" t="s">
        <v>753</v>
      </c>
      <c r="S3801" s="9"/>
      <c r="T3801">
        <v>9</v>
      </c>
      <c r="U3801" s="208" t="s">
        <v>18180</v>
      </c>
      <c r="V3801" s="14">
        <v>0</v>
      </c>
      <c r="W3801" s="14">
        <v>1</v>
      </c>
      <c r="X3801" s="109" t="e">
        <v>#N/A</v>
      </c>
      <c r="Y3801" t="s">
        <v>1232</v>
      </c>
      <c r="Z3801" t="s">
        <v>271</v>
      </c>
      <c r="AA3801">
        <f t="shared" si="59"/>
        <v>1</v>
      </c>
    </row>
    <row r="3802" spans="1:27" x14ac:dyDescent="0.2">
      <c r="A3802">
        <v>70</v>
      </c>
      <c r="B3802" s="1" t="s">
        <v>7958</v>
      </c>
      <c r="C3802" t="s">
        <v>2534</v>
      </c>
      <c r="D3802" s="9" t="s">
        <v>1232</v>
      </c>
      <c r="E3802" s="9" t="s">
        <v>876</v>
      </c>
      <c r="F3802" s="9" t="s">
        <v>312</v>
      </c>
      <c r="G3802" s="10">
        <v>26</v>
      </c>
      <c r="H3802" s="10" t="s">
        <v>632</v>
      </c>
      <c r="I3802" s="10">
        <v>1946</v>
      </c>
      <c r="J3802" s="11" t="s">
        <v>8607</v>
      </c>
      <c r="K3802" s="12"/>
      <c r="L3802" s="13" t="s">
        <v>4965</v>
      </c>
      <c r="M3802" t="s">
        <v>753</v>
      </c>
      <c r="S3802" s="9"/>
      <c r="T3802">
        <v>9</v>
      </c>
      <c r="U3802" s="208" t="s">
        <v>18180</v>
      </c>
      <c r="V3802" s="14">
        <v>0</v>
      </c>
      <c r="W3802" s="14">
        <v>1</v>
      </c>
      <c r="X3802" s="109" t="e">
        <v>#N/A</v>
      </c>
      <c r="Y3802" t="s">
        <v>1232</v>
      </c>
      <c r="Z3802" t="s">
        <v>271</v>
      </c>
      <c r="AA3802">
        <f t="shared" si="59"/>
        <v>1</v>
      </c>
    </row>
    <row r="3803" spans="1:27" x14ac:dyDescent="0.2">
      <c r="A3803">
        <v>6608</v>
      </c>
      <c r="B3803" s="1" t="s">
        <v>7959</v>
      </c>
      <c r="C3803" t="s">
        <v>2534</v>
      </c>
      <c r="D3803" s="9" t="s">
        <v>1232</v>
      </c>
      <c r="E3803" s="9" t="s">
        <v>876</v>
      </c>
      <c r="F3803" s="9" t="s">
        <v>312</v>
      </c>
      <c r="G3803" s="10">
        <v>26</v>
      </c>
      <c r="H3803" s="10" t="s">
        <v>632</v>
      </c>
      <c r="I3803" s="10">
        <v>1946</v>
      </c>
      <c r="J3803" s="11" t="s">
        <v>8607</v>
      </c>
      <c r="K3803" s="12"/>
      <c r="L3803" s="13" t="s">
        <v>4965</v>
      </c>
      <c r="M3803" t="s">
        <v>753</v>
      </c>
      <c r="S3803" s="9"/>
      <c r="T3803">
        <v>9</v>
      </c>
      <c r="U3803" s="208" t="s">
        <v>18180</v>
      </c>
      <c r="V3803" s="14">
        <v>0</v>
      </c>
      <c r="W3803" s="14">
        <v>1</v>
      </c>
      <c r="X3803" s="109" t="e">
        <v>#N/A</v>
      </c>
      <c r="Y3803" t="s">
        <v>1232</v>
      </c>
      <c r="Z3803" t="s">
        <v>271</v>
      </c>
      <c r="AA3803">
        <f t="shared" si="59"/>
        <v>1</v>
      </c>
    </row>
    <row r="3804" spans="1:27" x14ac:dyDescent="0.2">
      <c r="A3804">
        <v>5405</v>
      </c>
      <c r="B3804" s="1" t="s">
        <v>8348</v>
      </c>
      <c r="C3804" t="s">
        <v>2534</v>
      </c>
      <c r="D3804" s="9">
        <v>235</v>
      </c>
      <c r="E3804" s="9"/>
      <c r="F3804" s="9"/>
      <c r="G3804" s="10">
        <v>26</v>
      </c>
      <c r="H3804" s="10" t="s">
        <v>632</v>
      </c>
      <c r="I3804" s="10">
        <v>1946</v>
      </c>
      <c r="J3804" s="11" t="s">
        <v>8607</v>
      </c>
      <c r="K3804" s="12"/>
      <c r="L3804" s="13" t="s">
        <v>4965</v>
      </c>
      <c r="M3804" t="s">
        <v>753</v>
      </c>
      <c r="S3804" s="9"/>
      <c r="T3804">
        <v>9</v>
      </c>
      <c r="U3804" s="208" t="s">
        <v>18180</v>
      </c>
      <c r="V3804" s="14">
        <v>0</v>
      </c>
      <c r="W3804" s="14">
        <v>1</v>
      </c>
      <c r="X3804" s="109" t="s">
        <v>270</v>
      </c>
      <c r="Y3804">
        <v>235</v>
      </c>
      <c r="Z3804" t="s">
        <v>271</v>
      </c>
      <c r="AA3804">
        <f t="shared" si="59"/>
        <v>1</v>
      </c>
    </row>
    <row r="3805" spans="1:27" x14ac:dyDescent="0.2">
      <c r="A3805">
        <v>5976</v>
      </c>
      <c r="B3805" s="1" t="s">
        <v>8341</v>
      </c>
      <c r="C3805" t="s">
        <v>2534</v>
      </c>
      <c r="D3805" s="9">
        <v>255</v>
      </c>
      <c r="E3805" s="9"/>
      <c r="F3805" s="9"/>
      <c r="G3805" s="10">
        <v>26</v>
      </c>
      <c r="H3805" s="10" t="s">
        <v>632</v>
      </c>
      <c r="I3805" s="10">
        <v>1946</v>
      </c>
      <c r="J3805" s="11" t="s">
        <v>8607</v>
      </c>
      <c r="K3805" s="12"/>
      <c r="L3805" s="13" t="s">
        <v>4965</v>
      </c>
      <c r="M3805" t="s">
        <v>753</v>
      </c>
      <c r="S3805" s="9"/>
      <c r="T3805">
        <v>9</v>
      </c>
      <c r="U3805" s="208" t="s">
        <v>18180</v>
      </c>
      <c r="V3805" s="14">
        <v>0</v>
      </c>
      <c r="W3805" s="14">
        <v>1</v>
      </c>
      <c r="X3805" s="109" t="s">
        <v>270</v>
      </c>
      <c r="Y3805">
        <v>255</v>
      </c>
      <c r="Z3805" t="s">
        <v>271</v>
      </c>
      <c r="AA3805">
        <f t="shared" si="59"/>
        <v>1</v>
      </c>
    </row>
    <row r="3806" spans="1:27" x14ac:dyDescent="0.2">
      <c r="A3806">
        <v>4721</v>
      </c>
      <c r="B3806" s="1" t="s">
        <v>8342</v>
      </c>
      <c r="C3806" t="s">
        <v>2534</v>
      </c>
      <c r="D3806" s="9">
        <v>255</v>
      </c>
      <c r="E3806" s="9"/>
      <c r="F3806" s="9"/>
      <c r="G3806" s="10">
        <v>26</v>
      </c>
      <c r="H3806" s="10" t="s">
        <v>632</v>
      </c>
      <c r="I3806" s="10">
        <v>1946</v>
      </c>
      <c r="J3806" s="11" t="s">
        <v>8607</v>
      </c>
      <c r="K3806" s="12"/>
      <c r="L3806" s="13" t="s">
        <v>4965</v>
      </c>
      <c r="M3806" t="s">
        <v>753</v>
      </c>
      <c r="S3806" s="9"/>
      <c r="T3806">
        <v>9</v>
      </c>
      <c r="U3806" s="208" t="s">
        <v>18180</v>
      </c>
      <c r="V3806" s="14">
        <v>0</v>
      </c>
      <c r="W3806" s="14">
        <v>1</v>
      </c>
      <c r="X3806" s="109" t="s">
        <v>270</v>
      </c>
      <c r="Y3806">
        <v>255</v>
      </c>
      <c r="Z3806" t="s">
        <v>271</v>
      </c>
      <c r="AA3806">
        <f t="shared" si="59"/>
        <v>1</v>
      </c>
    </row>
    <row r="3807" spans="1:27" x14ac:dyDescent="0.2">
      <c r="A3807">
        <v>5466</v>
      </c>
      <c r="B3807" s="1" t="s">
        <v>7920</v>
      </c>
      <c r="C3807" t="s">
        <v>2534</v>
      </c>
      <c r="D3807" s="9" t="s">
        <v>1126</v>
      </c>
      <c r="E3807" s="9" t="s">
        <v>275</v>
      </c>
      <c r="F3807" s="9" t="s">
        <v>312</v>
      </c>
      <c r="G3807" s="10">
        <v>26</v>
      </c>
      <c r="H3807" s="10" t="s">
        <v>632</v>
      </c>
      <c r="I3807" s="10">
        <v>1946</v>
      </c>
      <c r="J3807" s="11" t="s">
        <v>8607</v>
      </c>
      <c r="K3807" s="12"/>
      <c r="L3807" s="13" t="s">
        <v>4965</v>
      </c>
      <c r="M3807" t="s">
        <v>753</v>
      </c>
      <c r="S3807" s="9"/>
      <c r="T3807">
        <v>9</v>
      </c>
      <c r="U3807" s="208" t="s">
        <v>18180</v>
      </c>
      <c r="V3807" s="14">
        <v>0</v>
      </c>
      <c r="W3807" s="14">
        <v>1</v>
      </c>
      <c r="X3807" s="109" t="e">
        <v>#N/A</v>
      </c>
      <c r="Y3807" t="s">
        <v>1126</v>
      </c>
      <c r="Z3807" t="s">
        <v>271</v>
      </c>
      <c r="AA3807">
        <f t="shared" si="59"/>
        <v>1</v>
      </c>
    </row>
    <row r="3808" spans="1:27" x14ac:dyDescent="0.2">
      <c r="A3808">
        <v>7666</v>
      </c>
      <c r="B3808" s="1" t="s">
        <v>8331</v>
      </c>
      <c r="C3808" t="s">
        <v>2534</v>
      </c>
      <c r="D3808" s="9">
        <v>600</v>
      </c>
      <c r="E3808" s="9"/>
      <c r="F3808" s="9"/>
      <c r="G3808" s="10">
        <v>26</v>
      </c>
      <c r="H3808" s="10" t="s">
        <v>632</v>
      </c>
      <c r="I3808" s="10">
        <v>1946</v>
      </c>
      <c r="J3808" s="11" t="s">
        <v>8607</v>
      </c>
      <c r="K3808" s="12"/>
      <c r="L3808" s="13" t="s">
        <v>4965</v>
      </c>
      <c r="M3808" t="s">
        <v>753</v>
      </c>
      <c r="S3808" s="9"/>
      <c r="T3808">
        <v>9</v>
      </c>
      <c r="U3808" s="208" t="s">
        <v>18180</v>
      </c>
      <c r="V3808" s="14">
        <v>0</v>
      </c>
      <c r="W3808" s="14">
        <v>1</v>
      </c>
      <c r="X3808" s="109" t="s">
        <v>270</v>
      </c>
      <c r="Y3808">
        <v>600</v>
      </c>
      <c r="Z3808" t="s">
        <v>271</v>
      </c>
      <c r="AA3808">
        <f t="shared" si="59"/>
        <v>1</v>
      </c>
    </row>
    <row r="3809" spans="1:27" x14ac:dyDescent="0.2">
      <c r="A3809">
        <v>7672</v>
      </c>
      <c r="B3809" s="1" t="s">
        <v>8332</v>
      </c>
      <c r="C3809" t="s">
        <v>2534</v>
      </c>
      <c r="D3809" s="9">
        <v>600</v>
      </c>
      <c r="E3809" s="9"/>
      <c r="F3809" s="9"/>
      <c r="G3809" s="10">
        <v>26</v>
      </c>
      <c r="H3809" s="10" t="s">
        <v>632</v>
      </c>
      <c r="I3809" s="10">
        <v>1946</v>
      </c>
      <c r="J3809" s="11" t="s">
        <v>8607</v>
      </c>
      <c r="K3809" s="12"/>
      <c r="L3809" s="13" t="s">
        <v>4965</v>
      </c>
      <c r="M3809" t="s">
        <v>753</v>
      </c>
      <c r="S3809" s="9"/>
      <c r="T3809">
        <v>9</v>
      </c>
      <c r="U3809" s="208" t="s">
        <v>18180</v>
      </c>
      <c r="V3809" s="14">
        <v>0</v>
      </c>
      <c r="W3809" s="14">
        <v>1</v>
      </c>
      <c r="X3809" s="109" t="s">
        <v>270</v>
      </c>
      <c r="Y3809">
        <v>600</v>
      </c>
      <c r="Z3809" t="s">
        <v>271</v>
      </c>
      <c r="AA3809">
        <f t="shared" si="59"/>
        <v>1</v>
      </c>
    </row>
    <row r="3810" spans="1:27" x14ac:dyDescent="0.2">
      <c r="A3810">
        <v>895</v>
      </c>
      <c r="B3810" s="1" t="s">
        <v>8343</v>
      </c>
      <c r="C3810" t="s">
        <v>2534</v>
      </c>
      <c r="D3810" s="9">
        <v>255</v>
      </c>
      <c r="E3810" s="9"/>
      <c r="F3810" s="9"/>
      <c r="G3810" s="10">
        <v>26</v>
      </c>
      <c r="H3810" s="10" t="s">
        <v>632</v>
      </c>
      <c r="I3810" s="10">
        <v>1946</v>
      </c>
      <c r="J3810" s="11" t="s">
        <v>8607</v>
      </c>
      <c r="K3810" s="12"/>
      <c r="L3810" s="13" t="s">
        <v>4965</v>
      </c>
      <c r="M3810" t="s">
        <v>753</v>
      </c>
      <c r="S3810" s="9"/>
      <c r="T3810">
        <v>9</v>
      </c>
      <c r="U3810" s="208" t="s">
        <v>18180</v>
      </c>
      <c r="V3810" s="14">
        <v>0</v>
      </c>
      <c r="W3810" s="14">
        <v>1</v>
      </c>
      <c r="X3810" s="109" t="s">
        <v>270</v>
      </c>
      <c r="Y3810">
        <v>255</v>
      </c>
      <c r="Z3810" t="s">
        <v>271</v>
      </c>
      <c r="AA3810">
        <f t="shared" si="59"/>
        <v>1</v>
      </c>
    </row>
    <row r="3811" spans="1:27" x14ac:dyDescent="0.2">
      <c r="A3811">
        <v>7677</v>
      </c>
      <c r="B3811" s="1" t="s">
        <v>8333</v>
      </c>
      <c r="C3811" t="s">
        <v>2534</v>
      </c>
      <c r="D3811" s="9">
        <v>600</v>
      </c>
      <c r="E3811" s="9"/>
      <c r="F3811" s="9"/>
      <c r="G3811" s="10">
        <v>26</v>
      </c>
      <c r="H3811" s="10" t="s">
        <v>632</v>
      </c>
      <c r="I3811" s="10">
        <v>1946</v>
      </c>
      <c r="J3811" s="11" t="s">
        <v>8607</v>
      </c>
      <c r="K3811" s="12"/>
      <c r="L3811" s="13" t="s">
        <v>4965</v>
      </c>
      <c r="M3811" t="s">
        <v>753</v>
      </c>
      <c r="S3811" s="9"/>
      <c r="T3811">
        <v>9</v>
      </c>
      <c r="U3811" s="208" t="s">
        <v>18180</v>
      </c>
      <c r="V3811" s="14">
        <v>0</v>
      </c>
      <c r="W3811" s="14">
        <v>1</v>
      </c>
      <c r="X3811" s="109" t="s">
        <v>270</v>
      </c>
      <c r="Y3811">
        <v>600</v>
      </c>
      <c r="Z3811" t="s">
        <v>271</v>
      </c>
      <c r="AA3811">
        <f t="shared" si="59"/>
        <v>1</v>
      </c>
    </row>
    <row r="3812" spans="1:27" x14ac:dyDescent="0.2">
      <c r="A3812">
        <v>7685</v>
      </c>
      <c r="B3812" s="1" t="s">
        <v>8334</v>
      </c>
      <c r="C3812" t="s">
        <v>2534</v>
      </c>
      <c r="D3812" s="9">
        <v>600</v>
      </c>
      <c r="E3812" s="9"/>
      <c r="F3812" s="9"/>
      <c r="G3812" s="10">
        <v>26</v>
      </c>
      <c r="H3812" s="10" t="s">
        <v>632</v>
      </c>
      <c r="I3812" s="10">
        <v>1946</v>
      </c>
      <c r="J3812" s="11" t="s">
        <v>8607</v>
      </c>
      <c r="K3812" s="12"/>
      <c r="L3812" s="13" t="s">
        <v>4965</v>
      </c>
      <c r="M3812" t="s">
        <v>753</v>
      </c>
      <c r="S3812" s="9"/>
      <c r="T3812">
        <v>9</v>
      </c>
      <c r="U3812" s="208" t="s">
        <v>18180</v>
      </c>
      <c r="V3812" s="14">
        <v>0</v>
      </c>
      <c r="W3812" s="14">
        <v>1</v>
      </c>
      <c r="X3812" s="109" t="s">
        <v>270</v>
      </c>
      <c r="Y3812">
        <v>600</v>
      </c>
      <c r="Z3812" t="s">
        <v>271</v>
      </c>
      <c r="AA3812">
        <f t="shared" si="59"/>
        <v>1</v>
      </c>
    </row>
    <row r="3813" spans="1:27" x14ac:dyDescent="0.2">
      <c r="A3813">
        <v>7686</v>
      </c>
      <c r="B3813" s="1" t="s">
        <v>8335</v>
      </c>
      <c r="C3813" t="s">
        <v>2534</v>
      </c>
      <c r="D3813" s="9">
        <v>600</v>
      </c>
      <c r="E3813" s="9"/>
      <c r="F3813" s="9"/>
      <c r="G3813" s="10">
        <v>26</v>
      </c>
      <c r="H3813" s="10" t="s">
        <v>632</v>
      </c>
      <c r="I3813" s="10">
        <v>1946</v>
      </c>
      <c r="J3813" s="11" t="s">
        <v>8607</v>
      </c>
      <c r="K3813" s="12"/>
      <c r="L3813" s="13" t="s">
        <v>4965</v>
      </c>
      <c r="M3813" t="s">
        <v>753</v>
      </c>
      <c r="S3813" s="9"/>
      <c r="T3813">
        <v>9</v>
      </c>
      <c r="U3813" s="208" t="s">
        <v>18180</v>
      </c>
      <c r="V3813" s="14">
        <v>0</v>
      </c>
      <c r="W3813" s="14">
        <v>1</v>
      </c>
      <c r="X3813" s="109" t="s">
        <v>270</v>
      </c>
      <c r="Y3813">
        <v>600</v>
      </c>
      <c r="Z3813" t="s">
        <v>271</v>
      </c>
      <c r="AA3813">
        <f t="shared" si="59"/>
        <v>1</v>
      </c>
    </row>
    <row r="3814" spans="1:27" x14ac:dyDescent="0.2">
      <c r="A3814">
        <v>2216</v>
      </c>
      <c r="B3814" s="1" t="s">
        <v>8344</v>
      </c>
      <c r="C3814" t="s">
        <v>2534</v>
      </c>
      <c r="D3814" s="9">
        <v>255</v>
      </c>
      <c r="E3814" s="9"/>
      <c r="F3814" s="9"/>
      <c r="G3814" s="10">
        <v>26</v>
      </c>
      <c r="H3814" s="10" t="s">
        <v>632</v>
      </c>
      <c r="I3814" s="10">
        <v>1946</v>
      </c>
      <c r="J3814" s="11" t="s">
        <v>8607</v>
      </c>
      <c r="K3814" s="12"/>
      <c r="L3814" s="13" t="s">
        <v>4965</v>
      </c>
      <c r="M3814" t="s">
        <v>753</v>
      </c>
      <c r="S3814" s="9"/>
      <c r="T3814">
        <v>9</v>
      </c>
      <c r="U3814" s="208" t="s">
        <v>18180</v>
      </c>
      <c r="V3814" s="14">
        <v>0</v>
      </c>
      <c r="W3814" s="14">
        <v>1</v>
      </c>
      <c r="X3814" s="109" t="s">
        <v>270</v>
      </c>
      <c r="Y3814">
        <v>255</v>
      </c>
      <c r="Z3814" t="s">
        <v>271</v>
      </c>
      <c r="AA3814">
        <f t="shared" si="59"/>
        <v>1</v>
      </c>
    </row>
    <row r="3815" spans="1:27" x14ac:dyDescent="0.2">
      <c r="A3815">
        <v>7687</v>
      </c>
      <c r="B3815" s="1" t="s">
        <v>8336</v>
      </c>
      <c r="C3815" t="s">
        <v>2534</v>
      </c>
      <c r="D3815" s="9">
        <v>600</v>
      </c>
      <c r="E3815" s="9"/>
      <c r="F3815" s="9"/>
      <c r="G3815" s="10">
        <v>26</v>
      </c>
      <c r="H3815" s="10" t="s">
        <v>632</v>
      </c>
      <c r="I3815" s="10">
        <v>1946</v>
      </c>
      <c r="J3815" s="11" t="s">
        <v>8607</v>
      </c>
      <c r="K3815" s="12"/>
      <c r="L3815" s="13" t="s">
        <v>4965</v>
      </c>
      <c r="M3815" t="s">
        <v>753</v>
      </c>
      <c r="S3815" s="9"/>
      <c r="T3815">
        <v>9</v>
      </c>
      <c r="U3815" s="208" t="s">
        <v>18180</v>
      </c>
      <c r="V3815" s="14">
        <v>0</v>
      </c>
      <c r="W3815" s="14">
        <v>1</v>
      </c>
      <c r="X3815" s="109" t="s">
        <v>270</v>
      </c>
      <c r="Y3815">
        <v>600</v>
      </c>
      <c r="Z3815" t="s">
        <v>271</v>
      </c>
      <c r="AA3815">
        <f t="shared" si="59"/>
        <v>1</v>
      </c>
    </row>
    <row r="3816" spans="1:27" x14ac:dyDescent="0.2">
      <c r="A3816">
        <v>5498</v>
      </c>
      <c r="B3816" s="1" t="s">
        <v>7921</v>
      </c>
      <c r="C3816" t="s">
        <v>2534</v>
      </c>
      <c r="D3816" s="9" t="s">
        <v>1126</v>
      </c>
      <c r="E3816" s="9" t="s">
        <v>275</v>
      </c>
      <c r="F3816" s="9" t="s">
        <v>312</v>
      </c>
      <c r="G3816" s="10">
        <v>26</v>
      </c>
      <c r="H3816" s="10" t="s">
        <v>632</v>
      </c>
      <c r="I3816" s="10">
        <v>1946</v>
      </c>
      <c r="J3816" s="11" t="s">
        <v>8607</v>
      </c>
      <c r="K3816" s="12"/>
      <c r="L3816" s="13" t="s">
        <v>4965</v>
      </c>
      <c r="M3816" t="s">
        <v>753</v>
      </c>
      <c r="S3816" s="9"/>
      <c r="T3816">
        <v>9</v>
      </c>
      <c r="U3816" s="208" t="s">
        <v>18180</v>
      </c>
      <c r="V3816" s="14">
        <v>0</v>
      </c>
      <c r="W3816" s="14">
        <v>1</v>
      </c>
      <c r="X3816" s="109" t="e">
        <v>#N/A</v>
      </c>
      <c r="Y3816" t="s">
        <v>1126</v>
      </c>
      <c r="Z3816" t="s">
        <v>271</v>
      </c>
      <c r="AA3816">
        <f t="shared" si="59"/>
        <v>1</v>
      </c>
    </row>
    <row r="3817" spans="1:27" x14ac:dyDescent="0.2">
      <c r="A3817">
        <v>5671</v>
      </c>
      <c r="B3817" s="1" t="s">
        <v>7922</v>
      </c>
      <c r="C3817" t="s">
        <v>2534</v>
      </c>
      <c r="D3817" s="9" t="s">
        <v>1126</v>
      </c>
      <c r="E3817" s="9" t="s">
        <v>275</v>
      </c>
      <c r="F3817" s="9" t="s">
        <v>312</v>
      </c>
      <c r="G3817" s="10">
        <v>26</v>
      </c>
      <c r="H3817" s="10" t="s">
        <v>632</v>
      </c>
      <c r="I3817" s="10">
        <v>1946</v>
      </c>
      <c r="J3817" s="11" t="s">
        <v>8607</v>
      </c>
      <c r="K3817" s="12"/>
      <c r="L3817" s="13" t="s">
        <v>4965</v>
      </c>
      <c r="M3817" t="s">
        <v>753</v>
      </c>
      <c r="S3817" s="9"/>
      <c r="T3817">
        <v>9</v>
      </c>
      <c r="U3817" s="208" t="s">
        <v>18180</v>
      </c>
      <c r="V3817" s="14">
        <v>0</v>
      </c>
      <c r="W3817" s="14">
        <v>1</v>
      </c>
      <c r="X3817" s="109" t="e">
        <v>#N/A</v>
      </c>
      <c r="Y3817" t="s">
        <v>1126</v>
      </c>
      <c r="Z3817" t="s">
        <v>271</v>
      </c>
      <c r="AA3817">
        <f t="shared" si="59"/>
        <v>1</v>
      </c>
    </row>
    <row r="3818" spans="1:27" x14ac:dyDescent="0.2">
      <c r="A3818">
        <v>5840</v>
      </c>
      <c r="B3818" s="1" t="s">
        <v>7969</v>
      </c>
      <c r="C3818" t="s">
        <v>2534</v>
      </c>
      <c r="D3818" s="9" t="s">
        <v>9233</v>
      </c>
      <c r="E3818" s="9"/>
      <c r="F3818" s="9"/>
      <c r="G3818" s="10">
        <v>26</v>
      </c>
      <c r="H3818" s="10" t="s">
        <v>632</v>
      </c>
      <c r="I3818" s="10">
        <v>1946</v>
      </c>
      <c r="J3818" s="11" t="s">
        <v>8607</v>
      </c>
      <c r="K3818" s="12"/>
      <c r="L3818" s="13" t="s">
        <v>4965</v>
      </c>
      <c r="M3818" t="s">
        <v>753</v>
      </c>
      <c r="S3818" s="9"/>
      <c r="T3818">
        <v>9</v>
      </c>
      <c r="U3818" s="208" t="s">
        <v>18180</v>
      </c>
      <c r="V3818" s="14">
        <v>0</v>
      </c>
      <c r="W3818" s="14">
        <v>1</v>
      </c>
      <c r="X3818" s="109" t="s">
        <v>294</v>
      </c>
      <c r="Y3818" t="s">
        <v>9233</v>
      </c>
      <c r="Z3818" t="s">
        <v>271</v>
      </c>
      <c r="AA3818">
        <f t="shared" si="59"/>
        <v>1</v>
      </c>
    </row>
    <row r="3819" spans="1:27" x14ac:dyDescent="0.2">
      <c r="A3819">
        <v>7694</v>
      </c>
      <c r="B3819" s="1" t="s">
        <v>8337</v>
      </c>
      <c r="C3819" t="s">
        <v>2534</v>
      </c>
      <c r="D3819" s="9">
        <v>600</v>
      </c>
      <c r="E3819" s="9"/>
      <c r="F3819" s="9"/>
      <c r="G3819" s="10">
        <v>26</v>
      </c>
      <c r="H3819" s="10" t="s">
        <v>632</v>
      </c>
      <c r="I3819" s="10">
        <v>1946</v>
      </c>
      <c r="J3819" s="11" t="s">
        <v>8607</v>
      </c>
      <c r="K3819" s="12"/>
      <c r="L3819" s="13" t="s">
        <v>4965</v>
      </c>
      <c r="M3819" t="s">
        <v>753</v>
      </c>
      <c r="S3819" s="9"/>
      <c r="T3819">
        <v>9</v>
      </c>
      <c r="U3819" s="208" t="s">
        <v>18180</v>
      </c>
      <c r="V3819" s="14">
        <v>0</v>
      </c>
      <c r="W3819" s="14">
        <v>1</v>
      </c>
      <c r="X3819" s="109" t="s">
        <v>270</v>
      </c>
      <c r="Y3819">
        <v>600</v>
      </c>
      <c r="Z3819" t="s">
        <v>271</v>
      </c>
      <c r="AA3819">
        <f t="shared" si="59"/>
        <v>1</v>
      </c>
    </row>
    <row r="3820" spans="1:27" x14ac:dyDescent="0.2">
      <c r="A3820">
        <v>5679</v>
      </c>
      <c r="B3820" s="1" t="s">
        <v>7923</v>
      </c>
      <c r="C3820" t="s">
        <v>2534</v>
      </c>
      <c r="D3820" s="9" t="s">
        <v>1126</v>
      </c>
      <c r="E3820" s="9" t="s">
        <v>275</v>
      </c>
      <c r="F3820" s="9" t="s">
        <v>312</v>
      </c>
      <c r="G3820" s="10">
        <v>26</v>
      </c>
      <c r="H3820" s="10" t="s">
        <v>632</v>
      </c>
      <c r="I3820" s="10">
        <v>1946</v>
      </c>
      <c r="J3820" s="11" t="s">
        <v>8607</v>
      </c>
      <c r="K3820" s="12"/>
      <c r="L3820" s="13" t="s">
        <v>4965</v>
      </c>
      <c r="M3820" t="s">
        <v>753</v>
      </c>
      <c r="S3820" s="9"/>
      <c r="T3820">
        <v>9</v>
      </c>
      <c r="U3820" s="208" t="s">
        <v>18180</v>
      </c>
      <c r="V3820" s="14">
        <v>0</v>
      </c>
      <c r="W3820" s="14">
        <v>1</v>
      </c>
      <c r="X3820" s="109" t="e">
        <v>#N/A</v>
      </c>
      <c r="Y3820" t="s">
        <v>1126</v>
      </c>
      <c r="Z3820" t="s">
        <v>271</v>
      </c>
      <c r="AA3820">
        <f t="shared" si="59"/>
        <v>1</v>
      </c>
    </row>
    <row r="3821" spans="1:27" x14ac:dyDescent="0.2">
      <c r="A3821">
        <v>7696</v>
      </c>
      <c r="B3821" s="1" t="s">
        <v>8338</v>
      </c>
      <c r="C3821" t="s">
        <v>2534</v>
      </c>
      <c r="D3821" s="9">
        <v>600</v>
      </c>
      <c r="E3821" s="9"/>
      <c r="F3821" s="9"/>
      <c r="G3821" s="10">
        <v>26</v>
      </c>
      <c r="H3821" s="10" t="s">
        <v>632</v>
      </c>
      <c r="I3821" s="10">
        <v>1946</v>
      </c>
      <c r="J3821" s="11" t="s">
        <v>8607</v>
      </c>
      <c r="K3821" s="12"/>
      <c r="L3821" s="13" t="s">
        <v>4965</v>
      </c>
      <c r="M3821" t="s">
        <v>753</v>
      </c>
      <c r="S3821" s="9"/>
      <c r="T3821">
        <v>9</v>
      </c>
      <c r="U3821" s="208" t="s">
        <v>18180</v>
      </c>
      <c r="V3821" s="14">
        <v>0</v>
      </c>
      <c r="W3821" s="14">
        <v>1</v>
      </c>
      <c r="X3821" s="109" t="s">
        <v>270</v>
      </c>
      <c r="Y3821">
        <v>600</v>
      </c>
      <c r="Z3821" t="s">
        <v>271</v>
      </c>
      <c r="AA3821">
        <f t="shared" si="59"/>
        <v>1</v>
      </c>
    </row>
    <row r="3822" spans="1:27" x14ac:dyDescent="0.2">
      <c r="A3822">
        <v>7235</v>
      </c>
      <c r="B3822" s="1" t="s">
        <v>9622</v>
      </c>
      <c r="C3822" t="s">
        <v>1027</v>
      </c>
      <c r="D3822" s="9" t="s">
        <v>8245</v>
      </c>
      <c r="E3822" s="9" t="s">
        <v>876</v>
      </c>
      <c r="F3822" s="9" t="s">
        <v>1416</v>
      </c>
      <c r="G3822" s="10">
        <v>26</v>
      </c>
      <c r="H3822" s="10" t="s">
        <v>632</v>
      </c>
      <c r="I3822" s="10">
        <v>1946</v>
      </c>
      <c r="J3822" s="11" t="s">
        <v>8607</v>
      </c>
      <c r="K3822" s="12"/>
      <c r="L3822" s="13" t="s">
        <v>4965</v>
      </c>
      <c r="M3822" t="s">
        <v>753</v>
      </c>
      <c r="S3822" s="9"/>
      <c r="T3822">
        <v>9</v>
      </c>
      <c r="U3822" s="208" t="s">
        <v>18180</v>
      </c>
      <c r="V3822" s="14">
        <v>0</v>
      </c>
      <c r="W3822" s="14">
        <v>0</v>
      </c>
      <c r="X3822" s="109" t="e">
        <v>#N/A</v>
      </c>
      <c r="Y3822" t="s">
        <v>1232</v>
      </c>
      <c r="Z3822" t="s">
        <v>271</v>
      </c>
      <c r="AA3822">
        <f t="shared" si="59"/>
        <v>2</v>
      </c>
    </row>
    <row r="3823" spans="1:27" x14ac:dyDescent="0.2">
      <c r="A3823">
        <v>3855</v>
      </c>
      <c r="B3823" s="1" t="s">
        <v>7960</v>
      </c>
      <c r="C3823" t="s">
        <v>1027</v>
      </c>
      <c r="D3823" s="9" t="s">
        <v>1232</v>
      </c>
      <c r="E3823" s="9" t="s">
        <v>876</v>
      </c>
      <c r="F3823" s="9" t="s">
        <v>1416</v>
      </c>
      <c r="G3823" s="10">
        <v>26</v>
      </c>
      <c r="H3823" s="10" t="s">
        <v>632</v>
      </c>
      <c r="I3823" s="10">
        <v>1946</v>
      </c>
      <c r="J3823" s="11" t="s">
        <v>8607</v>
      </c>
      <c r="K3823" s="12"/>
      <c r="L3823" s="13" t="s">
        <v>4965</v>
      </c>
      <c r="M3823" t="s">
        <v>753</v>
      </c>
      <c r="S3823" s="9"/>
      <c r="T3823">
        <v>9</v>
      </c>
      <c r="U3823" s="208" t="s">
        <v>18180</v>
      </c>
      <c r="V3823" s="14">
        <v>0</v>
      </c>
      <c r="W3823" s="14">
        <v>0</v>
      </c>
      <c r="X3823" s="109" t="e">
        <v>#N/A</v>
      </c>
      <c r="Y3823" t="s">
        <v>1232</v>
      </c>
      <c r="Z3823" t="s">
        <v>1419</v>
      </c>
      <c r="AA3823">
        <f t="shared" si="59"/>
        <v>1</v>
      </c>
    </row>
    <row r="3824" spans="1:27" x14ac:dyDescent="0.2">
      <c r="A3824">
        <v>340</v>
      </c>
      <c r="B3824" s="1" t="s">
        <v>7961</v>
      </c>
      <c r="C3824" t="s">
        <v>1027</v>
      </c>
      <c r="D3824" s="9" t="s">
        <v>1232</v>
      </c>
      <c r="E3824" s="9" t="s">
        <v>876</v>
      </c>
      <c r="F3824" s="9" t="s">
        <v>1416</v>
      </c>
      <c r="G3824" s="10">
        <v>26</v>
      </c>
      <c r="H3824" s="10" t="s">
        <v>632</v>
      </c>
      <c r="I3824" s="10">
        <v>1946</v>
      </c>
      <c r="J3824" s="11" t="s">
        <v>8607</v>
      </c>
      <c r="K3824" s="12"/>
      <c r="L3824" s="13" t="s">
        <v>4965</v>
      </c>
      <c r="M3824" t="s">
        <v>753</v>
      </c>
      <c r="S3824" s="9"/>
      <c r="T3824">
        <v>9</v>
      </c>
      <c r="U3824" s="208" t="s">
        <v>18180</v>
      </c>
      <c r="V3824" s="14">
        <v>0</v>
      </c>
      <c r="W3824" s="14">
        <v>0</v>
      </c>
      <c r="X3824" s="109" t="e">
        <v>#N/A</v>
      </c>
      <c r="Y3824" t="s">
        <v>1232</v>
      </c>
      <c r="Z3824" t="s">
        <v>1419</v>
      </c>
      <c r="AA3824">
        <f t="shared" si="59"/>
        <v>1</v>
      </c>
    </row>
    <row r="3825" spans="1:27" x14ac:dyDescent="0.2">
      <c r="A3825">
        <v>501</v>
      </c>
      <c r="B3825" s="1" t="s">
        <v>7962</v>
      </c>
      <c r="C3825" t="s">
        <v>1027</v>
      </c>
      <c r="D3825" s="9" t="s">
        <v>1232</v>
      </c>
      <c r="E3825" s="9" t="s">
        <v>876</v>
      </c>
      <c r="F3825" s="9" t="s">
        <v>1416</v>
      </c>
      <c r="G3825" s="10">
        <v>26</v>
      </c>
      <c r="H3825" s="10" t="s">
        <v>632</v>
      </c>
      <c r="I3825" s="10">
        <v>1946</v>
      </c>
      <c r="J3825" s="11" t="s">
        <v>8607</v>
      </c>
      <c r="K3825" s="12"/>
      <c r="L3825" s="13" t="s">
        <v>4965</v>
      </c>
      <c r="M3825" t="s">
        <v>753</v>
      </c>
      <c r="S3825" s="9"/>
      <c r="T3825">
        <v>9</v>
      </c>
      <c r="U3825" s="208" t="s">
        <v>18180</v>
      </c>
      <c r="V3825" s="14">
        <v>0</v>
      </c>
      <c r="W3825" s="14">
        <v>0</v>
      </c>
      <c r="X3825" s="109" t="e">
        <v>#N/A</v>
      </c>
      <c r="Y3825" t="s">
        <v>1232</v>
      </c>
      <c r="Z3825" t="s">
        <v>1419</v>
      </c>
      <c r="AA3825">
        <f t="shared" si="59"/>
        <v>1</v>
      </c>
    </row>
    <row r="3826" spans="1:27" x14ac:dyDescent="0.2">
      <c r="A3826">
        <v>604</v>
      </c>
      <c r="B3826" s="1" t="s">
        <v>7963</v>
      </c>
      <c r="C3826" t="s">
        <v>1027</v>
      </c>
      <c r="D3826" s="9" t="s">
        <v>1232</v>
      </c>
      <c r="E3826" s="9" t="s">
        <v>876</v>
      </c>
      <c r="F3826" s="9" t="s">
        <v>1416</v>
      </c>
      <c r="G3826" s="10">
        <v>26</v>
      </c>
      <c r="H3826" s="10" t="s">
        <v>632</v>
      </c>
      <c r="I3826" s="10">
        <v>1946</v>
      </c>
      <c r="J3826" s="11" t="s">
        <v>8607</v>
      </c>
      <c r="K3826" s="12"/>
      <c r="L3826" s="13" t="s">
        <v>4965</v>
      </c>
      <c r="M3826" t="s">
        <v>753</v>
      </c>
      <c r="S3826" s="9"/>
      <c r="T3826">
        <v>9</v>
      </c>
      <c r="U3826" s="208" t="s">
        <v>18180</v>
      </c>
      <c r="V3826" s="14">
        <v>0</v>
      </c>
      <c r="W3826" s="14">
        <v>0</v>
      </c>
      <c r="X3826" s="109" t="e">
        <v>#N/A</v>
      </c>
      <c r="Y3826" t="s">
        <v>1232</v>
      </c>
      <c r="Z3826" t="s">
        <v>1419</v>
      </c>
      <c r="AA3826">
        <f t="shared" si="59"/>
        <v>1</v>
      </c>
    </row>
    <row r="3827" spans="1:27" x14ac:dyDescent="0.2">
      <c r="A3827">
        <v>3155</v>
      </c>
      <c r="B3827" s="1" t="s">
        <v>9621</v>
      </c>
      <c r="C3827" t="s">
        <v>1027</v>
      </c>
      <c r="D3827" s="9" t="s">
        <v>3971</v>
      </c>
      <c r="E3827" s="9" t="s">
        <v>876</v>
      </c>
      <c r="F3827" s="9" t="s">
        <v>1416</v>
      </c>
      <c r="G3827" s="10">
        <v>26</v>
      </c>
      <c r="H3827" s="10" t="s">
        <v>632</v>
      </c>
      <c r="I3827" s="10">
        <v>1946</v>
      </c>
      <c r="J3827" s="11" t="s">
        <v>8607</v>
      </c>
      <c r="K3827" s="12"/>
      <c r="L3827" s="13" t="s">
        <v>4965</v>
      </c>
      <c r="M3827" t="s">
        <v>753</v>
      </c>
      <c r="S3827" s="9"/>
      <c r="T3827">
        <v>9</v>
      </c>
      <c r="U3827" s="208" t="s">
        <v>18180</v>
      </c>
      <c r="V3827" s="14">
        <v>0</v>
      </c>
      <c r="W3827" s="14">
        <v>0</v>
      </c>
      <c r="X3827" s="109" t="e">
        <v>#N/A</v>
      </c>
      <c r="Y3827" t="s">
        <v>1232</v>
      </c>
      <c r="Z3827" t="s">
        <v>1419</v>
      </c>
      <c r="AA3827">
        <f t="shared" si="59"/>
        <v>2</v>
      </c>
    </row>
    <row r="3828" spans="1:27" x14ac:dyDescent="0.2">
      <c r="A3828">
        <v>1098</v>
      </c>
      <c r="B3828" s="1" t="s">
        <v>7964</v>
      </c>
      <c r="C3828" t="s">
        <v>1027</v>
      </c>
      <c r="D3828" s="9" t="s">
        <v>1232</v>
      </c>
      <c r="E3828" s="9" t="s">
        <v>876</v>
      </c>
      <c r="F3828" s="9" t="s">
        <v>1416</v>
      </c>
      <c r="G3828" s="10">
        <v>26</v>
      </c>
      <c r="H3828" s="10" t="s">
        <v>632</v>
      </c>
      <c r="I3828" s="10">
        <v>1946</v>
      </c>
      <c r="J3828" s="11" t="s">
        <v>8607</v>
      </c>
      <c r="K3828" s="12"/>
      <c r="L3828" s="13" t="s">
        <v>4965</v>
      </c>
      <c r="M3828" t="s">
        <v>753</v>
      </c>
      <c r="S3828" s="9"/>
      <c r="T3828">
        <v>9</v>
      </c>
      <c r="U3828" s="208" t="s">
        <v>18180</v>
      </c>
      <c r="V3828" s="14">
        <v>0</v>
      </c>
      <c r="W3828" s="14">
        <v>0</v>
      </c>
      <c r="X3828" s="109" t="e">
        <v>#N/A</v>
      </c>
      <c r="Y3828" t="s">
        <v>1232</v>
      </c>
      <c r="Z3828" t="s">
        <v>1419</v>
      </c>
      <c r="AA3828">
        <f t="shared" si="59"/>
        <v>1</v>
      </c>
    </row>
    <row r="3829" spans="1:27" x14ac:dyDescent="0.2">
      <c r="A3829">
        <v>367</v>
      </c>
      <c r="B3829" s="1" t="s">
        <v>7965</v>
      </c>
      <c r="C3829" t="s">
        <v>1027</v>
      </c>
      <c r="D3829" s="9" t="s">
        <v>1232</v>
      </c>
      <c r="E3829" s="9" t="s">
        <v>876</v>
      </c>
      <c r="F3829" s="9" t="s">
        <v>1416</v>
      </c>
      <c r="G3829" s="10">
        <v>26</v>
      </c>
      <c r="H3829" s="10" t="s">
        <v>632</v>
      </c>
      <c r="I3829" s="10">
        <v>1946</v>
      </c>
      <c r="J3829" s="11" t="s">
        <v>8607</v>
      </c>
      <c r="K3829" s="12"/>
      <c r="L3829" s="13" t="s">
        <v>4965</v>
      </c>
      <c r="M3829" t="s">
        <v>753</v>
      </c>
      <c r="S3829" s="9"/>
      <c r="T3829">
        <v>9</v>
      </c>
      <c r="U3829" s="208" t="s">
        <v>18180</v>
      </c>
      <c r="V3829" s="14">
        <v>0</v>
      </c>
      <c r="W3829" s="14">
        <v>0</v>
      </c>
      <c r="X3829" s="109" t="e">
        <v>#N/A</v>
      </c>
      <c r="Y3829" t="s">
        <v>1232</v>
      </c>
      <c r="Z3829" t="s">
        <v>1419</v>
      </c>
      <c r="AA3829">
        <f t="shared" si="59"/>
        <v>1</v>
      </c>
    </row>
    <row r="3830" spans="1:27" x14ac:dyDescent="0.2">
      <c r="A3830">
        <v>4423</v>
      </c>
      <c r="B3830" s="1" t="s">
        <v>7966</v>
      </c>
      <c r="C3830" t="s">
        <v>1027</v>
      </c>
      <c r="D3830" s="9" t="s">
        <v>1232</v>
      </c>
      <c r="E3830" s="9" t="s">
        <v>876</v>
      </c>
      <c r="F3830" s="9" t="s">
        <v>1416</v>
      </c>
      <c r="G3830" s="10">
        <v>26</v>
      </c>
      <c r="H3830" s="10" t="s">
        <v>632</v>
      </c>
      <c r="I3830" s="10">
        <v>1946</v>
      </c>
      <c r="J3830" s="11" t="s">
        <v>8607</v>
      </c>
      <c r="K3830" s="12"/>
      <c r="L3830" s="13" t="s">
        <v>4965</v>
      </c>
      <c r="M3830" t="s">
        <v>753</v>
      </c>
      <c r="S3830" s="9"/>
      <c r="T3830">
        <v>9</v>
      </c>
      <c r="U3830" s="208" t="s">
        <v>18180</v>
      </c>
      <c r="V3830" s="14">
        <v>0</v>
      </c>
      <c r="W3830" s="14">
        <v>0</v>
      </c>
      <c r="X3830" s="109" t="e">
        <v>#N/A</v>
      </c>
      <c r="Y3830" t="s">
        <v>1232</v>
      </c>
      <c r="Z3830" t="s">
        <v>1419</v>
      </c>
      <c r="AA3830">
        <f t="shared" si="59"/>
        <v>1</v>
      </c>
    </row>
    <row r="3831" spans="1:27" x14ac:dyDescent="0.2">
      <c r="A3831">
        <v>5680</v>
      </c>
      <c r="B3831" s="1" t="s">
        <v>7924</v>
      </c>
      <c r="C3831" t="s">
        <v>503</v>
      </c>
      <c r="D3831" s="9" t="s">
        <v>1126</v>
      </c>
      <c r="E3831" s="9" t="s">
        <v>275</v>
      </c>
      <c r="F3831" s="9" t="s">
        <v>532</v>
      </c>
      <c r="G3831" s="10">
        <v>26</v>
      </c>
      <c r="H3831" s="10" t="s">
        <v>632</v>
      </c>
      <c r="I3831" s="10">
        <v>1946</v>
      </c>
      <c r="J3831" s="11" t="s">
        <v>8607</v>
      </c>
      <c r="K3831" s="12"/>
      <c r="L3831" s="13" t="s">
        <v>4965</v>
      </c>
      <c r="M3831" t="s">
        <v>753</v>
      </c>
      <c r="S3831" s="9"/>
      <c r="T3831">
        <v>9</v>
      </c>
      <c r="U3831" s="208" t="s">
        <v>18180</v>
      </c>
      <c r="V3831" s="14">
        <v>0</v>
      </c>
      <c r="W3831" s="14">
        <v>0</v>
      </c>
      <c r="X3831" s="109" t="e">
        <v>#N/A</v>
      </c>
      <c r="Y3831" t="s">
        <v>1126</v>
      </c>
      <c r="Z3831" t="s">
        <v>505</v>
      </c>
      <c r="AA3831">
        <f t="shared" si="59"/>
        <v>1</v>
      </c>
    </row>
    <row r="3832" spans="1:27" x14ac:dyDescent="0.2">
      <c r="A3832">
        <v>5684</v>
      </c>
      <c r="B3832" s="1" t="s">
        <v>7925</v>
      </c>
      <c r="C3832" t="s">
        <v>503</v>
      </c>
      <c r="D3832" s="9" t="s">
        <v>1126</v>
      </c>
      <c r="E3832" s="9" t="s">
        <v>275</v>
      </c>
      <c r="F3832" s="9" t="s">
        <v>532</v>
      </c>
      <c r="G3832" s="10">
        <v>26</v>
      </c>
      <c r="H3832" s="10" t="s">
        <v>632</v>
      </c>
      <c r="I3832" s="10">
        <v>1946</v>
      </c>
      <c r="J3832" s="11" t="s">
        <v>8607</v>
      </c>
      <c r="K3832" s="12"/>
      <c r="L3832" s="13" t="s">
        <v>4965</v>
      </c>
      <c r="M3832" t="s">
        <v>753</v>
      </c>
      <c r="S3832" s="9"/>
      <c r="T3832">
        <v>9</v>
      </c>
      <c r="U3832" s="208" t="s">
        <v>18180</v>
      </c>
      <c r="V3832" s="14">
        <v>0</v>
      </c>
      <c r="W3832" s="14">
        <v>0</v>
      </c>
      <c r="X3832" s="109" t="e">
        <v>#N/A</v>
      </c>
      <c r="Y3832" t="s">
        <v>1126</v>
      </c>
      <c r="Z3832" t="s">
        <v>505</v>
      </c>
      <c r="AA3832">
        <f t="shared" si="59"/>
        <v>1</v>
      </c>
    </row>
    <row r="3833" spans="1:27" x14ac:dyDescent="0.2">
      <c r="A3833">
        <v>4578</v>
      </c>
      <c r="B3833" s="1" t="s">
        <v>8352</v>
      </c>
      <c r="C3833" t="s">
        <v>2221</v>
      </c>
      <c r="D3833" s="9">
        <v>25</v>
      </c>
      <c r="E3833" s="9" t="s">
        <v>259</v>
      </c>
      <c r="F3833" s="9" t="s">
        <v>312</v>
      </c>
      <c r="G3833" s="10">
        <v>27</v>
      </c>
      <c r="H3833" s="10" t="s">
        <v>632</v>
      </c>
      <c r="I3833" s="10">
        <v>1946</v>
      </c>
      <c r="J3833" s="11" t="s">
        <v>8353</v>
      </c>
      <c r="K3833" s="12" t="s">
        <v>237</v>
      </c>
      <c r="L3833" s="13" t="s">
        <v>8354</v>
      </c>
      <c r="M3833" t="s">
        <v>290</v>
      </c>
      <c r="N3833" t="s">
        <v>291</v>
      </c>
      <c r="O3833" t="s">
        <v>292</v>
      </c>
      <c r="S3833" s="9"/>
      <c r="T3833">
        <v>9</v>
      </c>
      <c r="U3833" s="208" t="s">
        <v>18180</v>
      </c>
      <c r="V3833" s="14">
        <v>0</v>
      </c>
      <c r="W3833" s="14">
        <v>1</v>
      </c>
      <c r="X3833" s="109" t="s">
        <v>270</v>
      </c>
      <c r="Y3833">
        <v>25</v>
      </c>
      <c r="Z3833" t="s">
        <v>505</v>
      </c>
      <c r="AA3833">
        <f t="shared" si="59"/>
        <v>1</v>
      </c>
    </row>
    <row r="3834" spans="1:27" x14ac:dyDescent="0.2">
      <c r="A3834">
        <v>5706</v>
      </c>
      <c r="B3834" s="1" t="s">
        <v>8355</v>
      </c>
      <c r="C3834" t="s">
        <v>2534</v>
      </c>
      <c r="D3834" s="9" t="s">
        <v>1126</v>
      </c>
      <c r="E3834" s="9" t="s">
        <v>275</v>
      </c>
      <c r="F3834" s="9" t="s">
        <v>312</v>
      </c>
      <c r="G3834" s="10">
        <v>29</v>
      </c>
      <c r="H3834" s="10" t="s">
        <v>632</v>
      </c>
      <c r="I3834" s="10">
        <v>1946</v>
      </c>
      <c r="J3834" s="11" t="s">
        <v>8356</v>
      </c>
      <c r="K3834" s="12"/>
      <c r="L3834" s="13" t="s">
        <v>8357</v>
      </c>
      <c r="M3834" t="s">
        <v>753</v>
      </c>
      <c r="S3834" s="9"/>
      <c r="T3834">
        <v>9</v>
      </c>
      <c r="U3834" s="208" t="s">
        <v>18180</v>
      </c>
      <c r="V3834" s="14">
        <v>0</v>
      </c>
      <c r="W3834" s="14">
        <v>1</v>
      </c>
      <c r="X3834" s="109" t="e">
        <v>#N/A</v>
      </c>
      <c r="Y3834" t="s">
        <v>1126</v>
      </c>
      <c r="Z3834" t="s">
        <v>271</v>
      </c>
      <c r="AA3834">
        <f t="shared" si="59"/>
        <v>1</v>
      </c>
    </row>
    <row r="3835" spans="1:27" x14ac:dyDescent="0.2">
      <c r="A3835">
        <v>544</v>
      </c>
      <c r="B3835" s="1" t="s">
        <v>8358</v>
      </c>
      <c r="C3835" t="s">
        <v>2534</v>
      </c>
      <c r="D3835" s="9" t="s">
        <v>1232</v>
      </c>
      <c r="E3835" s="9" t="s">
        <v>876</v>
      </c>
      <c r="F3835" s="9" t="s">
        <v>312</v>
      </c>
      <c r="G3835" s="10">
        <v>29</v>
      </c>
      <c r="H3835" s="10" t="s">
        <v>632</v>
      </c>
      <c r="I3835" s="10">
        <v>1946</v>
      </c>
      <c r="J3835" s="11" t="s">
        <v>8356</v>
      </c>
      <c r="K3835" s="12"/>
      <c r="L3835" s="13" t="s">
        <v>8357</v>
      </c>
      <c r="M3835" t="s">
        <v>753</v>
      </c>
      <c r="S3835" s="9"/>
      <c r="T3835">
        <v>9</v>
      </c>
      <c r="U3835" s="208" t="s">
        <v>18180</v>
      </c>
      <c r="V3835" s="14">
        <v>0</v>
      </c>
      <c r="W3835" s="14">
        <v>1</v>
      </c>
      <c r="X3835" s="109" t="e">
        <v>#N/A</v>
      </c>
      <c r="Y3835" t="s">
        <v>1232</v>
      </c>
      <c r="Z3835" t="s">
        <v>271</v>
      </c>
      <c r="AA3835">
        <f t="shared" si="59"/>
        <v>1</v>
      </c>
    </row>
    <row r="3836" spans="1:27" x14ac:dyDescent="0.2">
      <c r="A3836">
        <v>1756</v>
      </c>
      <c r="B3836" s="1" t="s">
        <v>8359</v>
      </c>
      <c r="C3836" t="s">
        <v>1798</v>
      </c>
      <c r="D3836" s="9" t="s">
        <v>4253</v>
      </c>
      <c r="E3836" s="9"/>
      <c r="F3836" s="9"/>
      <c r="G3836" s="10">
        <v>30</v>
      </c>
      <c r="H3836" s="10" t="s">
        <v>632</v>
      </c>
      <c r="I3836" s="10">
        <v>1946</v>
      </c>
      <c r="J3836" s="11" t="s">
        <v>8360</v>
      </c>
      <c r="K3836" s="12"/>
      <c r="L3836" s="13" t="s">
        <v>8361</v>
      </c>
      <c r="M3836" t="s">
        <v>753</v>
      </c>
      <c r="S3836" s="9"/>
      <c r="T3836">
        <v>9</v>
      </c>
      <c r="U3836" s="208" t="s">
        <v>18180</v>
      </c>
      <c r="V3836" s="14">
        <v>0</v>
      </c>
      <c r="W3836" s="14">
        <v>1</v>
      </c>
      <c r="X3836" s="109" t="e">
        <v>#N/A</v>
      </c>
      <c r="Y3836" t="s">
        <v>1888</v>
      </c>
      <c r="Z3836" t="s">
        <v>271</v>
      </c>
      <c r="AA3836">
        <f t="shared" si="59"/>
        <v>3</v>
      </c>
    </row>
    <row r="3837" spans="1:27" x14ac:dyDescent="0.2">
      <c r="A3837">
        <v>7200</v>
      </c>
      <c r="B3837" s="1" t="s">
        <v>8366</v>
      </c>
      <c r="C3837" t="s">
        <v>1027</v>
      </c>
      <c r="D3837" s="9" t="s">
        <v>8367</v>
      </c>
      <c r="E3837" s="9" t="s">
        <v>259</v>
      </c>
      <c r="F3837" s="9" t="s">
        <v>1416</v>
      </c>
      <c r="G3837" s="10">
        <v>0</v>
      </c>
      <c r="H3837" s="10" t="s">
        <v>495</v>
      </c>
      <c r="I3837" s="10">
        <v>1946</v>
      </c>
      <c r="J3837" s="11" t="s">
        <v>8364</v>
      </c>
      <c r="K3837" s="12" t="s">
        <v>237</v>
      </c>
      <c r="L3837" s="13" t="s">
        <v>7853</v>
      </c>
      <c r="M3837" t="s">
        <v>290</v>
      </c>
      <c r="N3837" t="s">
        <v>291</v>
      </c>
      <c r="O3837" t="s">
        <v>498</v>
      </c>
      <c r="S3837" s="9"/>
      <c r="T3837">
        <v>10</v>
      </c>
      <c r="U3837" s="208" t="s">
        <v>18181</v>
      </c>
      <c r="V3837" s="14">
        <v>0</v>
      </c>
      <c r="W3837" s="14">
        <v>0</v>
      </c>
      <c r="X3837" s="109" t="s">
        <v>270</v>
      </c>
      <c r="Y3837">
        <v>107</v>
      </c>
      <c r="Z3837" t="s">
        <v>271</v>
      </c>
      <c r="AA3837">
        <f t="shared" si="59"/>
        <v>2</v>
      </c>
    </row>
    <row r="3838" spans="1:27" x14ac:dyDescent="0.2">
      <c r="A3838">
        <v>3768</v>
      </c>
      <c r="B3838" s="1" t="s">
        <v>7854</v>
      </c>
      <c r="C3838" t="s">
        <v>2805</v>
      </c>
      <c r="D3838" s="9">
        <v>94</v>
      </c>
      <c r="E3838" s="9" t="s">
        <v>2806</v>
      </c>
      <c r="F3838" s="9"/>
      <c r="G3838" s="10">
        <v>0</v>
      </c>
      <c r="H3838" s="10" t="s">
        <v>495</v>
      </c>
      <c r="I3838" s="10">
        <v>1946</v>
      </c>
      <c r="J3838" s="11" t="s">
        <v>8364</v>
      </c>
      <c r="K3838" s="12"/>
      <c r="L3838" s="13" t="s">
        <v>8647</v>
      </c>
      <c r="M3838" t="s">
        <v>753</v>
      </c>
      <c r="S3838" s="9"/>
      <c r="T3838">
        <v>10</v>
      </c>
      <c r="U3838" s="208" t="s">
        <v>18181</v>
      </c>
      <c r="V3838" s="14">
        <v>0</v>
      </c>
      <c r="W3838" s="14">
        <v>0</v>
      </c>
      <c r="X3838" s="109" t="s">
        <v>270</v>
      </c>
      <c r="Y3838">
        <v>94</v>
      </c>
      <c r="Z3838" t="s">
        <v>2808</v>
      </c>
      <c r="AA3838">
        <f t="shared" si="59"/>
        <v>1</v>
      </c>
    </row>
    <row r="3839" spans="1:27" x14ac:dyDescent="0.2">
      <c r="A3839">
        <v>6611</v>
      </c>
      <c r="B3839" s="1" t="s">
        <v>8650</v>
      </c>
      <c r="C3839" t="s">
        <v>2805</v>
      </c>
      <c r="D3839" s="9"/>
      <c r="E3839" s="9" t="s">
        <v>2806</v>
      </c>
      <c r="F3839" s="9"/>
      <c r="G3839" s="10">
        <v>0</v>
      </c>
      <c r="H3839" s="10" t="s">
        <v>495</v>
      </c>
      <c r="I3839" s="10">
        <v>1946</v>
      </c>
      <c r="J3839" s="11" t="s">
        <v>8364</v>
      </c>
      <c r="K3839" s="12"/>
      <c r="L3839" s="13" t="s">
        <v>8651</v>
      </c>
      <c r="M3839" t="s">
        <v>753</v>
      </c>
      <c r="S3839" s="9"/>
      <c r="T3839">
        <v>10</v>
      </c>
      <c r="U3839" s="208" t="s">
        <v>18181</v>
      </c>
      <c r="V3839" s="14">
        <v>0</v>
      </c>
      <c r="W3839" s="14">
        <v>0</v>
      </c>
      <c r="X3839" s="109" t="e">
        <v>#N/A</v>
      </c>
      <c r="Y3839" t="s">
        <v>334</v>
      </c>
      <c r="Z3839" t="s">
        <v>2808</v>
      </c>
      <c r="AA3839">
        <f t="shared" si="59"/>
        <v>1</v>
      </c>
    </row>
    <row r="3840" spans="1:27" x14ac:dyDescent="0.2">
      <c r="A3840">
        <v>6613</v>
      </c>
      <c r="B3840" s="1" t="s">
        <v>8652</v>
      </c>
      <c r="C3840" t="s">
        <v>2805</v>
      </c>
      <c r="D3840" s="9"/>
      <c r="E3840" s="9" t="s">
        <v>2806</v>
      </c>
      <c r="F3840" s="9"/>
      <c r="G3840" s="10">
        <v>0</v>
      </c>
      <c r="H3840" s="10" t="s">
        <v>495</v>
      </c>
      <c r="I3840" s="10">
        <v>1946</v>
      </c>
      <c r="J3840" s="11" t="s">
        <v>8364</v>
      </c>
      <c r="K3840" s="12"/>
      <c r="L3840" s="13" t="s">
        <v>8653</v>
      </c>
      <c r="M3840" t="s">
        <v>753</v>
      </c>
      <c r="S3840" s="9"/>
      <c r="T3840">
        <v>10</v>
      </c>
      <c r="U3840" s="208" t="s">
        <v>18181</v>
      </c>
      <c r="V3840" s="14">
        <v>0</v>
      </c>
      <c r="W3840" s="14">
        <v>0</v>
      </c>
      <c r="X3840" s="109" t="e">
        <v>#N/A</v>
      </c>
      <c r="Y3840" t="s">
        <v>334</v>
      </c>
      <c r="Z3840" t="s">
        <v>2808</v>
      </c>
      <c r="AA3840">
        <f t="shared" si="59"/>
        <v>1</v>
      </c>
    </row>
    <row r="3841" spans="1:27" x14ac:dyDescent="0.2">
      <c r="A3841">
        <v>3434</v>
      </c>
      <c r="B3841" s="1" t="s">
        <v>8648</v>
      </c>
      <c r="C3841" t="s">
        <v>2805</v>
      </c>
      <c r="D3841" s="9">
        <v>94</v>
      </c>
      <c r="E3841" s="9" t="s">
        <v>2806</v>
      </c>
      <c r="F3841" s="9"/>
      <c r="G3841" s="10">
        <v>0</v>
      </c>
      <c r="H3841" s="10" t="s">
        <v>495</v>
      </c>
      <c r="I3841" s="10">
        <v>1946</v>
      </c>
      <c r="J3841" s="11" t="s">
        <v>8364</v>
      </c>
      <c r="K3841" s="12"/>
      <c r="L3841" s="13" t="s">
        <v>8649</v>
      </c>
      <c r="M3841" t="s">
        <v>753</v>
      </c>
      <c r="S3841" s="9"/>
      <c r="T3841">
        <v>10</v>
      </c>
      <c r="U3841" s="208" t="s">
        <v>18181</v>
      </c>
      <c r="V3841" s="14">
        <v>0</v>
      </c>
      <c r="W3841" s="14">
        <v>0</v>
      </c>
      <c r="X3841" s="109" t="s">
        <v>270</v>
      </c>
      <c r="Y3841">
        <v>94</v>
      </c>
      <c r="Z3841" t="s">
        <v>2808</v>
      </c>
      <c r="AA3841">
        <f t="shared" si="59"/>
        <v>1</v>
      </c>
    </row>
    <row r="3842" spans="1:27" x14ac:dyDescent="0.2">
      <c r="A3842">
        <v>3272</v>
      </c>
      <c r="B3842" s="1" t="s">
        <v>8362</v>
      </c>
      <c r="C3842" t="s">
        <v>284</v>
      </c>
      <c r="D3842" s="9" t="s">
        <v>8363</v>
      </c>
      <c r="E3842" s="9"/>
      <c r="F3842" s="9"/>
      <c r="G3842" s="10">
        <v>0</v>
      </c>
      <c r="H3842" s="10" t="s">
        <v>495</v>
      </c>
      <c r="I3842" s="10">
        <v>1946</v>
      </c>
      <c r="J3842" s="11" t="s">
        <v>8364</v>
      </c>
      <c r="K3842" s="12"/>
      <c r="L3842" s="13" t="s">
        <v>8365</v>
      </c>
      <c r="M3842" t="s">
        <v>753</v>
      </c>
      <c r="S3842" s="9"/>
      <c r="T3842">
        <v>10</v>
      </c>
      <c r="U3842" s="208" t="s">
        <v>18181</v>
      </c>
      <c r="V3842" s="14">
        <v>0</v>
      </c>
      <c r="W3842" s="14">
        <v>1</v>
      </c>
      <c r="X3842" s="109" t="s">
        <v>270</v>
      </c>
      <c r="Y3842">
        <v>256</v>
      </c>
      <c r="Z3842" t="s">
        <v>505</v>
      </c>
      <c r="AA3842">
        <f t="shared" ref="AA3842:AA3905" si="60">LEN(D3842)-LEN(SUBSTITUTE(D3842,"/",""))+1</f>
        <v>3</v>
      </c>
    </row>
    <row r="3843" spans="1:27" x14ac:dyDescent="0.2">
      <c r="A3843">
        <v>6734</v>
      </c>
      <c r="B3843" s="1" t="s">
        <v>8654</v>
      </c>
      <c r="C3843" t="s">
        <v>284</v>
      </c>
      <c r="D3843" s="9" t="s">
        <v>1443</v>
      </c>
      <c r="E3843" s="9"/>
      <c r="F3843" s="9"/>
      <c r="G3843" s="10">
        <v>1</v>
      </c>
      <c r="H3843" s="10" t="s">
        <v>495</v>
      </c>
      <c r="I3843" s="10">
        <v>1946</v>
      </c>
      <c r="J3843" s="11" t="s">
        <v>8655</v>
      </c>
      <c r="K3843" s="12"/>
      <c r="L3843" s="13" t="s">
        <v>8656</v>
      </c>
      <c r="M3843" t="s">
        <v>753</v>
      </c>
      <c r="S3843" s="9"/>
      <c r="T3843">
        <v>10</v>
      </c>
      <c r="U3843" s="208" t="s">
        <v>18181</v>
      </c>
      <c r="V3843" s="14">
        <v>0</v>
      </c>
      <c r="W3843" s="14">
        <v>1</v>
      </c>
      <c r="X3843" s="109" t="s">
        <v>294</v>
      </c>
      <c r="Y3843" t="s">
        <v>1443</v>
      </c>
      <c r="Z3843" t="s">
        <v>505</v>
      </c>
      <c r="AA3843">
        <f t="shared" si="60"/>
        <v>1</v>
      </c>
    </row>
    <row r="3844" spans="1:27" x14ac:dyDescent="0.2">
      <c r="A3844">
        <v>6621</v>
      </c>
      <c r="B3844" s="1" t="s">
        <v>9936</v>
      </c>
      <c r="C3844" t="s">
        <v>1027</v>
      </c>
      <c r="D3844" s="9"/>
      <c r="E3844" s="9" t="s">
        <v>2806</v>
      </c>
      <c r="F3844" s="9"/>
      <c r="G3844" s="10">
        <v>1</v>
      </c>
      <c r="H3844" s="10" t="s">
        <v>495</v>
      </c>
      <c r="I3844" s="10">
        <v>1946</v>
      </c>
      <c r="J3844" s="23">
        <v>17076</v>
      </c>
      <c r="K3844" s="12"/>
      <c r="L3844" s="13" t="s">
        <v>198</v>
      </c>
      <c r="M3844" s="13" t="s">
        <v>753</v>
      </c>
      <c r="S3844" s="9"/>
      <c r="T3844" s="14">
        <v>10</v>
      </c>
      <c r="U3844" s="208" t="s">
        <v>18181</v>
      </c>
      <c r="V3844" s="14">
        <v>0</v>
      </c>
      <c r="W3844" s="14">
        <v>1</v>
      </c>
      <c r="X3844" s="109" t="e">
        <v>#N/A</v>
      </c>
      <c r="Y3844" t="s">
        <v>334</v>
      </c>
      <c r="Z3844" t="s">
        <v>1419</v>
      </c>
      <c r="AA3844">
        <f t="shared" si="60"/>
        <v>1</v>
      </c>
    </row>
    <row r="3845" spans="1:27" x14ac:dyDescent="0.2">
      <c r="A3845">
        <v>6453</v>
      </c>
      <c r="B3845" s="1" t="s">
        <v>9939</v>
      </c>
      <c r="C3845" t="s">
        <v>1027</v>
      </c>
      <c r="D3845" s="9"/>
      <c r="E3845" s="9" t="s">
        <v>2806</v>
      </c>
      <c r="F3845" s="9"/>
      <c r="G3845" s="10">
        <v>1</v>
      </c>
      <c r="H3845" s="10" t="s">
        <v>495</v>
      </c>
      <c r="I3845" s="10">
        <v>1946</v>
      </c>
      <c r="J3845" s="23">
        <v>17076</v>
      </c>
      <c r="K3845" s="12"/>
      <c r="L3845" s="13" t="s">
        <v>196</v>
      </c>
      <c r="M3845" s="13" t="s">
        <v>753</v>
      </c>
      <c r="S3845" s="9"/>
      <c r="T3845" s="14">
        <v>10</v>
      </c>
      <c r="U3845" s="208" t="s">
        <v>18181</v>
      </c>
      <c r="V3845" s="14">
        <v>0</v>
      </c>
      <c r="W3845" s="14">
        <v>1</v>
      </c>
      <c r="X3845" s="109" t="e">
        <v>#N/A</v>
      </c>
      <c r="Y3845" t="s">
        <v>334</v>
      </c>
      <c r="Z3845" t="s">
        <v>1419</v>
      </c>
      <c r="AA3845">
        <f t="shared" si="60"/>
        <v>1</v>
      </c>
    </row>
    <row r="3846" spans="1:27" x14ac:dyDescent="0.2">
      <c r="A3846">
        <v>6644</v>
      </c>
      <c r="B3846" s="1" t="s">
        <v>9940</v>
      </c>
      <c r="C3846" t="s">
        <v>1027</v>
      </c>
      <c r="D3846" s="9"/>
      <c r="E3846" s="9" t="s">
        <v>2806</v>
      </c>
      <c r="F3846" s="9"/>
      <c r="G3846" s="10">
        <v>1</v>
      </c>
      <c r="H3846" s="10" t="s">
        <v>495</v>
      </c>
      <c r="I3846" s="10">
        <v>1946</v>
      </c>
      <c r="J3846" s="23">
        <v>17076</v>
      </c>
      <c r="K3846" s="12"/>
      <c r="L3846" s="13" t="s">
        <v>204</v>
      </c>
      <c r="M3846" s="13" t="s">
        <v>753</v>
      </c>
      <c r="S3846" s="9"/>
      <c r="T3846" s="14">
        <v>10</v>
      </c>
      <c r="U3846" s="208" t="s">
        <v>18181</v>
      </c>
      <c r="V3846" s="14">
        <v>0</v>
      </c>
      <c r="W3846" s="14">
        <v>1</v>
      </c>
      <c r="X3846" s="109" t="e">
        <v>#N/A</v>
      </c>
      <c r="Y3846" t="s">
        <v>334</v>
      </c>
      <c r="Z3846" t="s">
        <v>1419</v>
      </c>
      <c r="AA3846">
        <f t="shared" si="60"/>
        <v>1</v>
      </c>
    </row>
    <row r="3847" spans="1:27" x14ac:dyDescent="0.2">
      <c r="A3847">
        <v>6454</v>
      </c>
      <c r="B3847" s="1" t="s">
        <v>9941</v>
      </c>
      <c r="C3847" t="s">
        <v>1027</v>
      </c>
      <c r="D3847" s="9"/>
      <c r="E3847" s="9" t="s">
        <v>2806</v>
      </c>
      <c r="F3847" s="9"/>
      <c r="G3847" s="10">
        <v>1</v>
      </c>
      <c r="H3847" s="10" t="s">
        <v>495</v>
      </c>
      <c r="I3847" s="10">
        <v>1946</v>
      </c>
      <c r="J3847" s="23">
        <v>17076</v>
      </c>
      <c r="K3847" s="12"/>
      <c r="L3847" s="13" t="s">
        <v>205</v>
      </c>
      <c r="M3847" s="13" t="s">
        <v>753</v>
      </c>
      <c r="S3847" s="9"/>
      <c r="T3847" s="14">
        <v>10</v>
      </c>
      <c r="U3847" s="208" t="s">
        <v>18181</v>
      </c>
      <c r="V3847" s="14">
        <v>0</v>
      </c>
      <c r="W3847" s="14">
        <v>1</v>
      </c>
      <c r="X3847" s="109" t="e">
        <v>#N/A</v>
      </c>
      <c r="Y3847" t="s">
        <v>334</v>
      </c>
      <c r="Z3847" t="s">
        <v>1419</v>
      </c>
      <c r="AA3847">
        <f t="shared" si="60"/>
        <v>1</v>
      </c>
    </row>
    <row r="3848" spans="1:27" x14ac:dyDescent="0.2">
      <c r="A3848">
        <v>2210</v>
      </c>
      <c r="B3848" s="1" t="s">
        <v>8657</v>
      </c>
      <c r="C3848" t="s">
        <v>2040</v>
      </c>
      <c r="D3848" s="9" t="s">
        <v>8658</v>
      </c>
      <c r="E3848" s="9"/>
      <c r="F3848" s="9"/>
      <c r="G3848" s="10">
        <v>2</v>
      </c>
      <c r="H3848" s="10" t="s">
        <v>495</v>
      </c>
      <c r="I3848" s="10">
        <v>1946</v>
      </c>
      <c r="J3848" s="11" t="s">
        <v>8659</v>
      </c>
      <c r="K3848" s="12"/>
      <c r="L3848" s="13" t="s">
        <v>8660</v>
      </c>
      <c r="M3848" t="s">
        <v>753</v>
      </c>
      <c r="S3848" s="9"/>
      <c r="T3848">
        <v>10</v>
      </c>
      <c r="U3848" s="208" t="s">
        <v>18181</v>
      </c>
      <c r="V3848" s="14">
        <v>0</v>
      </c>
      <c r="W3848" s="14">
        <v>1</v>
      </c>
      <c r="X3848" s="109" t="s">
        <v>294</v>
      </c>
      <c r="Y3848" t="s">
        <v>1973</v>
      </c>
      <c r="Z3848" t="s">
        <v>271</v>
      </c>
      <c r="AA3848">
        <f t="shared" si="60"/>
        <v>3</v>
      </c>
    </row>
    <row r="3849" spans="1:27" x14ac:dyDescent="0.2">
      <c r="A3849">
        <v>5826</v>
      </c>
      <c r="B3849" s="1" t="s">
        <v>8662</v>
      </c>
      <c r="C3849" t="s">
        <v>2221</v>
      </c>
      <c r="D3849" s="9">
        <v>219</v>
      </c>
      <c r="E3849" s="9" t="s">
        <v>275</v>
      </c>
      <c r="F3849" s="9" t="s">
        <v>312</v>
      </c>
      <c r="G3849" s="10">
        <v>2</v>
      </c>
      <c r="H3849" s="10" t="s">
        <v>495</v>
      </c>
      <c r="I3849" s="10">
        <v>1946</v>
      </c>
      <c r="J3849" s="11" t="s">
        <v>8659</v>
      </c>
      <c r="K3849" s="12"/>
      <c r="L3849" s="13" t="s">
        <v>8660</v>
      </c>
      <c r="M3849" t="s">
        <v>753</v>
      </c>
      <c r="S3849" s="9"/>
      <c r="T3849">
        <v>10</v>
      </c>
      <c r="U3849" s="208" t="s">
        <v>18181</v>
      </c>
      <c r="V3849" s="14">
        <v>0</v>
      </c>
      <c r="W3849" s="14">
        <v>1</v>
      </c>
      <c r="X3849" s="109" t="s">
        <v>270</v>
      </c>
      <c r="Y3849">
        <v>219</v>
      </c>
      <c r="Z3849" t="s">
        <v>505</v>
      </c>
      <c r="AA3849">
        <f t="shared" si="60"/>
        <v>1</v>
      </c>
    </row>
    <row r="3850" spans="1:27" x14ac:dyDescent="0.2">
      <c r="A3850">
        <v>4738</v>
      </c>
      <c r="B3850" s="1" t="s">
        <v>8661</v>
      </c>
      <c r="C3850" t="s">
        <v>2221</v>
      </c>
      <c r="D3850" s="9">
        <v>410</v>
      </c>
      <c r="E3850" s="9" t="s">
        <v>259</v>
      </c>
      <c r="F3850" s="9" t="s">
        <v>312</v>
      </c>
      <c r="G3850" s="10">
        <v>2</v>
      </c>
      <c r="H3850" s="10" t="s">
        <v>495</v>
      </c>
      <c r="I3850" s="10">
        <v>1946</v>
      </c>
      <c r="J3850" s="11" t="s">
        <v>8659</v>
      </c>
      <c r="K3850" s="12"/>
      <c r="L3850" s="13" t="s">
        <v>8660</v>
      </c>
      <c r="M3850" t="s">
        <v>753</v>
      </c>
      <c r="S3850" s="9"/>
      <c r="T3850">
        <v>10</v>
      </c>
      <c r="U3850" s="208" t="s">
        <v>18181</v>
      </c>
      <c r="V3850" s="14">
        <v>0</v>
      </c>
      <c r="W3850" s="14">
        <v>1</v>
      </c>
      <c r="X3850" s="109" t="s">
        <v>270</v>
      </c>
      <c r="Y3850">
        <v>410</v>
      </c>
      <c r="Z3850" t="s">
        <v>505</v>
      </c>
      <c r="AA3850">
        <f t="shared" si="60"/>
        <v>1</v>
      </c>
    </row>
    <row r="3851" spans="1:27" x14ac:dyDescent="0.2">
      <c r="A3851">
        <v>7776</v>
      </c>
      <c r="B3851" s="1" t="s">
        <v>8663</v>
      </c>
      <c r="C3851" t="s">
        <v>2040</v>
      </c>
      <c r="D3851" s="9" t="s">
        <v>2741</v>
      </c>
      <c r="E3851" s="9"/>
      <c r="F3851" s="9"/>
      <c r="G3851" s="10">
        <v>4</v>
      </c>
      <c r="H3851" s="10" t="s">
        <v>495</v>
      </c>
      <c r="I3851" s="10">
        <v>1946</v>
      </c>
      <c r="J3851" s="11" t="s">
        <v>8664</v>
      </c>
      <c r="K3851" s="12"/>
      <c r="L3851" s="13" t="s">
        <v>8665</v>
      </c>
      <c r="M3851" t="s">
        <v>753</v>
      </c>
      <c r="S3851" s="9"/>
      <c r="T3851">
        <v>10</v>
      </c>
      <c r="U3851" s="208" t="s">
        <v>18181</v>
      </c>
      <c r="V3851" s="14">
        <v>0</v>
      </c>
      <c r="W3851" s="14">
        <v>1</v>
      </c>
      <c r="X3851" s="109" t="s">
        <v>270</v>
      </c>
      <c r="Y3851">
        <v>692</v>
      </c>
      <c r="Z3851" t="s">
        <v>271</v>
      </c>
      <c r="AA3851">
        <f t="shared" si="60"/>
        <v>2</v>
      </c>
    </row>
    <row r="3852" spans="1:27" x14ac:dyDescent="0.2">
      <c r="A3852">
        <v>5276</v>
      </c>
      <c r="B3852" s="1" t="s">
        <v>8666</v>
      </c>
      <c r="C3852" t="s">
        <v>8426</v>
      </c>
      <c r="D3852" s="9">
        <v>264</v>
      </c>
      <c r="E3852" s="9"/>
      <c r="F3852" s="9"/>
      <c r="G3852" s="10">
        <v>5</v>
      </c>
      <c r="H3852" s="10" t="s">
        <v>495</v>
      </c>
      <c r="I3852" s="10">
        <v>1946</v>
      </c>
      <c r="J3852" s="11" t="s">
        <v>8667</v>
      </c>
      <c r="K3852" s="12" t="s">
        <v>415</v>
      </c>
      <c r="L3852" s="13" t="s">
        <v>8668</v>
      </c>
      <c r="M3852" t="s">
        <v>290</v>
      </c>
      <c r="N3852" t="s">
        <v>291</v>
      </c>
      <c r="O3852" t="s">
        <v>646</v>
      </c>
      <c r="S3852" s="9"/>
      <c r="T3852">
        <v>10</v>
      </c>
      <c r="U3852" s="208" t="s">
        <v>18181</v>
      </c>
      <c r="V3852" s="14">
        <v>0</v>
      </c>
      <c r="W3852" s="14">
        <v>0</v>
      </c>
      <c r="X3852" s="109" t="s">
        <v>270</v>
      </c>
      <c r="Y3852">
        <v>264</v>
      </c>
      <c r="Z3852" t="s">
        <v>505</v>
      </c>
      <c r="AA3852">
        <f t="shared" si="60"/>
        <v>1</v>
      </c>
    </row>
    <row r="3853" spans="1:27" x14ac:dyDescent="0.2">
      <c r="A3853">
        <v>478</v>
      </c>
      <c r="B3853" s="1" t="s">
        <v>8673</v>
      </c>
      <c r="C3853" t="s">
        <v>2040</v>
      </c>
      <c r="D3853" s="9" t="s">
        <v>8674</v>
      </c>
      <c r="E3853" s="9" t="s">
        <v>259</v>
      </c>
      <c r="F3853" s="9" t="s">
        <v>532</v>
      </c>
      <c r="G3853" s="10">
        <v>7</v>
      </c>
      <c r="H3853" s="10" t="s">
        <v>495</v>
      </c>
      <c r="I3853" s="10">
        <v>1946</v>
      </c>
      <c r="J3853" s="11" t="s">
        <v>8671</v>
      </c>
      <c r="K3853" s="12" t="s">
        <v>237</v>
      </c>
      <c r="L3853" s="13" t="s">
        <v>8675</v>
      </c>
      <c r="M3853" t="s">
        <v>290</v>
      </c>
      <c r="N3853" t="s">
        <v>291</v>
      </c>
      <c r="O3853" t="s">
        <v>498</v>
      </c>
      <c r="S3853" s="9"/>
      <c r="T3853">
        <v>10</v>
      </c>
      <c r="U3853" s="208" t="s">
        <v>18181</v>
      </c>
      <c r="V3853" s="14">
        <v>0</v>
      </c>
      <c r="W3853" s="14">
        <v>1</v>
      </c>
      <c r="X3853" s="109" t="s">
        <v>294</v>
      </c>
      <c r="Y3853" t="s">
        <v>4636</v>
      </c>
      <c r="Z3853" t="s">
        <v>271</v>
      </c>
      <c r="AA3853">
        <f t="shared" si="60"/>
        <v>3</v>
      </c>
    </row>
    <row r="3854" spans="1:27" x14ac:dyDescent="0.2">
      <c r="A3854">
        <v>4757</v>
      </c>
      <c r="B3854" s="1" t="s">
        <v>8679</v>
      </c>
      <c r="C3854" t="s">
        <v>1027</v>
      </c>
      <c r="D3854" s="9" t="s">
        <v>6957</v>
      </c>
      <c r="E3854" s="9"/>
      <c r="F3854" s="9"/>
      <c r="G3854" s="10">
        <v>7</v>
      </c>
      <c r="H3854" s="10" t="s">
        <v>495</v>
      </c>
      <c r="I3854" s="10">
        <v>1946</v>
      </c>
      <c r="J3854" s="11" t="s">
        <v>8671</v>
      </c>
      <c r="K3854" s="12" t="s">
        <v>237</v>
      </c>
      <c r="L3854" s="13" t="s">
        <v>9613</v>
      </c>
      <c r="M3854" t="s">
        <v>290</v>
      </c>
      <c r="N3854" t="s">
        <v>291</v>
      </c>
      <c r="O3854" t="s">
        <v>520</v>
      </c>
      <c r="S3854" s="9"/>
      <c r="T3854">
        <v>10</v>
      </c>
      <c r="U3854" s="208" t="s">
        <v>18181</v>
      </c>
      <c r="V3854" s="14">
        <v>0</v>
      </c>
      <c r="W3854" s="14">
        <v>0</v>
      </c>
      <c r="X3854" s="109" t="s">
        <v>294</v>
      </c>
      <c r="Y3854" t="s">
        <v>6957</v>
      </c>
      <c r="Z3854" t="s">
        <v>1419</v>
      </c>
      <c r="AA3854">
        <f t="shared" si="60"/>
        <v>1</v>
      </c>
    </row>
    <row r="3855" spans="1:27" x14ac:dyDescent="0.2">
      <c r="A3855">
        <v>576</v>
      </c>
      <c r="B3855" s="1" t="s">
        <v>8669</v>
      </c>
      <c r="C3855" t="s">
        <v>284</v>
      </c>
      <c r="D3855" s="9" t="s">
        <v>8670</v>
      </c>
      <c r="E3855" s="9"/>
      <c r="F3855" s="9" t="s">
        <v>532</v>
      </c>
      <c r="G3855" s="10">
        <v>7</v>
      </c>
      <c r="H3855" s="10" t="s">
        <v>495</v>
      </c>
      <c r="I3855" s="10">
        <v>1946</v>
      </c>
      <c r="J3855" s="11" t="s">
        <v>8671</v>
      </c>
      <c r="K3855" s="12"/>
      <c r="L3855" s="13" t="s">
        <v>8672</v>
      </c>
      <c r="M3855" t="s">
        <v>753</v>
      </c>
      <c r="S3855" s="9"/>
      <c r="T3855">
        <v>10</v>
      </c>
      <c r="U3855" s="208" t="s">
        <v>18181</v>
      </c>
      <c r="V3855" s="14">
        <v>0</v>
      </c>
      <c r="W3855" s="14">
        <v>1</v>
      </c>
      <c r="X3855" s="109" t="s">
        <v>294</v>
      </c>
      <c r="Y3855" t="s">
        <v>3929</v>
      </c>
      <c r="Z3855" t="s">
        <v>271</v>
      </c>
      <c r="AA3855">
        <f t="shared" si="60"/>
        <v>6</v>
      </c>
    </row>
    <row r="3856" spans="1:27" x14ac:dyDescent="0.2">
      <c r="A3856">
        <v>2176</v>
      </c>
      <c r="B3856" s="1" t="s">
        <v>8676</v>
      </c>
      <c r="C3856" t="s">
        <v>1027</v>
      </c>
      <c r="D3856" s="9" t="s">
        <v>8677</v>
      </c>
      <c r="E3856" s="9" t="s">
        <v>8805</v>
      </c>
      <c r="F3856" s="9" t="s">
        <v>1416</v>
      </c>
      <c r="G3856" s="10">
        <v>7</v>
      </c>
      <c r="H3856" s="10" t="s">
        <v>495</v>
      </c>
      <c r="I3856" s="10">
        <v>1946</v>
      </c>
      <c r="J3856" s="11" t="s">
        <v>8671</v>
      </c>
      <c r="K3856" s="12"/>
      <c r="L3856" s="13" t="s">
        <v>8678</v>
      </c>
      <c r="M3856" t="s">
        <v>781</v>
      </c>
      <c r="S3856" s="9"/>
      <c r="T3856">
        <v>10</v>
      </c>
      <c r="U3856" s="208" t="s">
        <v>18181</v>
      </c>
      <c r="V3856" s="14">
        <v>0</v>
      </c>
      <c r="W3856" s="14">
        <v>1</v>
      </c>
      <c r="X3856" s="109" t="s">
        <v>270</v>
      </c>
      <c r="Y3856">
        <v>23</v>
      </c>
      <c r="Z3856" t="s">
        <v>271</v>
      </c>
      <c r="AA3856">
        <f t="shared" si="60"/>
        <v>3</v>
      </c>
    </row>
    <row r="3857" spans="1:27" x14ac:dyDescent="0.2">
      <c r="A3857">
        <v>3230</v>
      </c>
      <c r="B3857" s="1" t="s">
        <v>9112</v>
      </c>
      <c r="C3857" t="s">
        <v>1027</v>
      </c>
      <c r="D3857" s="9" t="s">
        <v>9113</v>
      </c>
      <c r="E3857" s="9"/>
      <c r="F3857" s="9"/>
      <c r="G3857" s="10">
        <v>8</v>
      </c>
      <c r="H3857" s="10" t="s">
        <v>495</v>
      </c>
      <c r="I3857" s="10">
        <v>1946</v>
      </c>
      <c r="J3857" s="11" t="s">
        <v>9616</v>
      </c>
      <c r="K3857" s="12" t="s">
        <v>237</v>
      </c>
      <c r="L3857" s="13" t="s">
        <v>9183</v>
      </c>
      <c r="M3857" t="s">
        <v>290</v>
      </c>
      <c r="N3857" t="s">
        <v>291</v>
      </c>
      <c r="O3857" t="s">
        <v>292</v>
      </c>
      <c r="S3857" s="9"/>
      <c r="T3857">
        <v>10</v>
      </c>
      <c r="U3857" s="208" t="s">
        <v>18181</v>
      </c>
      <c r="V3857" s="14">
        <v>0</v>
      </c>
      <c r="W3857" s="14">
        <v>1</v>
      </c>
      <c r="X3857" s="109" t="s">
        <v>294</v>
      </c>
      <c r="Y3857" t="s">
        <v>7868</v>
      </c>
      <c r="Z3857" t="s">
        <v>271</v>
      </c>
      <c r="AA3857">
        <f t="shared" si="60"/>
        <v>3</v>
      </c>
    </row>
    <row r="3858" spans="1:27" x14ac:dyDescent="0.2">
      <c r="A3858">
        <v>358</v>
      </c>
      <c r="B3858" s="1" t="s">
        <v>9614</v>
      </c>
      <c r="C3858" t="s">
        <v>284</v>
      </c>
      <c r="D3858" s="9" t="s">
        <v>9615</v>
      </c>
      <c r="E3858" s="9"/>
      <c r="F3858" s="9" t="s">
        <v>532</v>
      </c>
      <c r="G3858" s="10">
        <v>8</v>
      </c>
      <c r="H3858" s="10" t="s">
        <v>495</v>
      </c>
      <c r="I3858" s="10">
        <v>1946</v>
      </c>
      <c r="J3858" s="11" t="s">
        <v>9616</v>
      </c>
      <c r="K3858" s="12"/>
      <c r="L3858" s="13" t="s">
        <v>9617</v>
      </c>
      <c r="M3858" t="s">
        <v>753</v>
      </c>
      <c r="S3858" s="9"/>
      <c r="T3858">
        <v>10</v>
      </c>
      <c r="U3858" s="208" t="s">
        <v>18181</v>
      </c>
      <c r="V3858" s="14">
        <v>0</v>
      </c>
      <c r="W3858" s="14">
        <v>1</v>
      </c>
      <c r="X3858" s="109" t="s">
        <v>294</v>
      </c>
      <c r="Y3858" t="s">
        <v>3625</v>
      </c>
      <c r="Z3858" t="s">
        <v>271</v>
      </c>
      <c r="AA3858">
        <f t="shared" si="60"/>
        <v>6</v>
      </c>
    </row>
    <row r="3859" spans="1:27" x14ac:dyDescent="0.2">
      <c r="A3859">
        <v>460</v>
      </c>
      <c r="B3859" s="1" t="s">
        <v>9619</v>
      </c>
      <c r="C3859" t="s">
        <v>284</v>
      </c>
      <c r="D3859" s="9" t="s">
        <v>6629</v>
      </c>
      <c r="E3859" s="9"/>
      <c r="F3859" s="9" t="s">
        <v>532</v>
      </c>
      <c r="G3859" s="10">
        <v>8</v>
      </c>
      <c r="H3859" s="10" t="s">
        <v>495</v>
      </c>
      <c r="I3859" s="10">
        <v>1946</v>
      </c>
      <c r="J3859" s="11" t="s">
        <v>9616</v>
      </c>
      <c r="K3859" s="12"/>
      <c r="L3859" s="13" t="s">
        <v>9617</v>
      </c>
      <c r="M3859" t="s">
        <v>753</v>
      </c>
      <c r="S3859" s="9"/>
      <c r="T3859">
        <v>10</v>
      </c>
      <c r="U3859" s="208" t="s">
        <v>18181</v>
      </c>
      <c r="V3859" s="14">
        <v>0</v>
      </c>
      <c r="W3859" s="14">
        <v>1</v>
      </c>
      <c r="X3859" s="109" t="s">
        <v>294</v>
      </c>
      <c r="Y3859" t="s">
        <v>3625</v>
      </c>
      <c r="Z3859" t="s">
        <v>271</v>
      </c>
      <c r="AA3859">
        <f t="shared" si="60"/>
        <v>3</v>
      </c>
    </row>
    <row r="3860" spans="1:27" x14ac:dyDescent="0.2">
      <c r="A3860">
        <v>774</v>
      </c>
      <c r="B3860" s="1" t="s">
        <v>9186</v>
      </c>
      <c r="C3860" t="s">
        <v>657</v>
      </c>
      <c r="D3860" s="9" t="s">
        <v>9187</v>
      </c>
      <c r="E3860" s="9"/>
      <c r="F3860" s="9"/>
      <c r="G3860" s="10">
        <v>8</v>
      </c>
      <c r="H3860" s="10" t="s">
        <v>495</v>
      </c>
      <c r="I3860" s="10">
        <v>1946</v>
      </c>
      <c r="J3860" s="11" t="s">
        <v>9616</v>
      </c>
      <c r="K3860" s="12"/>
      <c r="L3860" s="13" t="s">
        <v>9617</v>
      </c>
      <c r="M3860" t="s">
        <v>753</v>
      </c>
      <c r="S3860" s="9"/>
      <c r="T3860">
        <v>10</v>
      </c>
      <c r="U3860" s="208" t="s">
        <v>18181</v>
      </c>
      <c r="V3860" s="14">
        <v>0</v>
      </c>
      <c r="W3860" s="14">
        <v>1</v>
      </c>
      <c r="X3860" s="109" t="s">
        <v>270</v>
      </c>
      <c r="Y3860">
        <v>682</v>
      </c>
      <c r="Z3860" t="s">
        <v>271</v>
      </c>
      <c r="AA3860">
        <f t="shared" si="60"/>
        <v>3</v>
      </c>
    </row>
    <row r="3861" spans="1:27" x14ac:dyDescent="0.2">
      <c r="A3861">
        <v>2198</v>
      </c>
      <c r="B3861" s="1" t="s">
        <v>9184</v>
      </c>
      <c r="C3861" t="s">
        <v>657</v>
      </c>
      <c r="D3861" s="9" t="s">
        <v>9185</v>
      </c>
      <c r="E3861" s="9" t="s">
        <v>876</v>
      </c>
      <c r="F3861" s="9" t="s">
        <v>260</v>
      </c>
      <c r="G3861" s="10">
        <v>8</v>
      </c>
      <c r="H3861" s="10" t="s">
        <v>495</v>
      </c>
      <c r="I3861" s="10">
        <v>1946</v>
      </c>
      <c r="J3861" s="11" t="s">
        <v>9616</v>
      </c>
      <c r="K3861" s="12"/>
      <c r="L3861" s="13" t="s">
        <v>9617</v>
      </c>
      <c r="M3861" t="s">
        <v>753</v>
      </c>
      <c r="S3861" s="9"/>
      <c r="T3861">
        <v>10</v>
      </c>
      <c r="U3861" s="208" t="s">
        <v>18181</v>
      </c>
      <c r="V3861" s="14">
        <v>0</v>
      </c>
      <c r="W3861" s="14">
        <v>1</v>
      </c>
      <c r="X3861" s="109" t="s">
        <v>270</v>
      </c>
      <c r="Y3861">
        <v>684</v>
      </c>
      <c r="Z3861" t="s">
        <v>271</v>
      </c>
      <c r="AA3861">
        <f t="shared" si="60"/>
        <v>3</v>
      </c>
    </row>
    <row r="3862" spans="1:27" x14ac:dyDescent="0.2">
      <c r="A3862">
        <v>486</v>
      </c>
      <c r="B3862" s="1" t="s">
        <v>9491</v>
      </c>
      <c r="C3862" t="s">
        <v>1027</v>
      </c>
      <c r="D3862" s="9" t="s">
        <v>2655</v>
      </c>
      <c r="E3862" s="9" t="s">
        <v>876</v>
      </c>
      <c r="F3862" s="9" t="s">
        <v>1416</v>
      </c>
      <c r="G3862" s="10">
        <v>8</v>
      </c>
      <c r="H3862" s="10" t="s">
        <v>495</v>
      </c>
      <c r="I3862" s="10">
        <v>1946</v>
      </c>
      <c r="J3862" s="11" t="s">
        <v>9616</v>
      </c>
      <c r="K3862" s="12"/>
      <c r="L3862" s="13" t="s">
        <v>9617</v>
      </c>
      <c r="M3862" t="s">
        <v>753</v>
      </c>
      <c r="S3862" s="9"/>
      <c r="T3862">
        <v>10</v>
      </c>
      <c r="U3862" s="208" t="s">
        <v>18181</v>
      </c>
      <c r="V3862" s="14">
        <v>0</v>
      </c>
      <c r="W3862" s="14">
        <v>1</v>
      </c>
      <c r="X3862" s="109" t="s">
        <v>270</v>
      </c>
      <c r="Y3862">
        <v>45</v>
      </c>
      <c r="Z3862" t="s">
        <v>1419</v>
      </c>
      <c r="AA3862">
        <f t="shared" si="60"/>
        <v>2</v>
      </c>
    </row>
    <row r="3863" spans="1:27" x14ac:dyDescent="0.2">
      <c r="A3863">
        <v>5456</v>
      </c>
      <c r="B3863" s="1" t="s">
        <v>9190</v>
      </c>
      <c r="C3863" t="s">
        <v>1027</v>
      </c>
      <c r="D3863" s="9" t="s">
        <v>3461</v>
      </c>
      <c r="E3863" s="9" t="s">
        <v>876</v>
      </c>
      <c r="F3863" s="9" t="s">
        <v>1416</v>
      </c>
      <c r="G3863" s="10">
        <v>8</v>
      </c>
      <c r="H3863" s="10" t="s">
        <v>495</v>
      </c>
      <c r="I3863" s="10">
        <v>1946</v>
      </c>
      <c r="J3863" s="11" t="s">
        <v>9616</v>
      </c>
      <c r="K3863" s="12"/>
      <c r="L3863" s="13" t="s">
        <v>9617</v>
      </c>
      <c r="M3863" t="s">
        <v>753</v>
      </c>
      <c r="S3863" s="9"/>
      <c r="T3863">
        <v>10</v>
      </c>
      <c r="U3863" s="208" t="s">
        <v>18181</v>
      </c>
      <c r="V3863" s="14">
        <v>0</v>
      </c>
      <c r="W3863" s="14">
        <v>1</v>
      </c>
      <c r="X3863" s="109" t="e">
        <v>#N/A</v>
      </c>
      <c r="Y3863" t="s">
        <v>1232</v>
      </c>
      <c r="Z3863" t="s">
        <v>1419</v>
      </c>
      <c r="AA3863">
        <f t="shared" si="60"/>
        <v>2</v>
      </c>
    </row>
    <row r="3864" spans="1:27" x14ac:dyDescent="0.2">
      <c r="A3864">
        <v>3945</v>
      </c>
      <c r="B3864" s="1" t="s">
        <v>9191</v>
      </c>
      <c r="C3864" t="s">
        <v>1027</v>
      </c>
      <c r="D3864" s="9" t="s">
        <v>3461</v>
      </c>
      <c r="E3864" s="9" t="s">
        <v>876</v>
      </c>
      <c r="F3864" s="9" t="s">
        <v>1416</v>
      </c>
      <c r="G3864" s="10">
        <v>8</v>
      </c>
      <c r="H3864" s="10" t="s">
        <v>495</v>
      </c>
      <c r="I3864" s="10">
        <v>1946</v>
      </c>
      <c r="J3864" s="11" t="s">
        <v>9616</v>
      </c>
      <c r="K3864" s="12"/>
      <c r="L3864" s="13" t="s">
        <v>9617</v>
      </c>
      <c r="M3864" t="s">
        <v>753</v>
      </c>
      <c r="S3864" s="9"/>
      <c r="T3864">
        <v>10</v>
      </c>
      <c r="U3864" s="208" t="s">
        <v>18181</v>
      </c>
      <c r="V3864" s="14">
        <v>0</v>
      </c>
      <c r="W3864" s="14">
        <v>1</v>
      </c>
      <c r="X3864" s="109" t="e">
        <v>#N/A</v>
      </c>
      <c r="Y3864" t="s">
        <v>1232</v>
      </c>
      <c r="Z3864" t="s">
        <v>1419</v>
      </c>
      <c r="AA3864">
        <f t="shared" si="60"/>
        <v>2</v>
      </c>
    </row>
    <row r="3865" spans="1:27" x14ac:dyDescent="0.2">
      <c r="A3865">
        <v>491</v>
      </c>
      <c r="B3865" s="1" t="s">
        <v>9502</v>
      </c>
      <c r="C3865" t="s">
        <v>1027</v>
      </c>
      <c r="D3865" s="9" t="s">
        <v>1232</v>
      </c>
      <c r="E3865" s="9" t="s">
        <v>876</v>
      </c>
      <c r="F3865" s="9" t="s">
        <v>1416</v>
      </c>
      <c r="G3865" s="10">
        <v>8</v>
      </c>
      <c r="H3865" s="10" t="s">
        <v>495</v>
      </c>
      <c r="I3865" s="10">
        <v>1946</v>
      </c>
      <c r="J3865" s="11" t="s">
        <v>9616</v>
      </c>
      <c r="K3865" s="12"/>
      <c r="L3865" s="13" t="s">
        <v>9617</v>
      </c>
      <c r="M3865" t="s">
        <v>753</v>
      </c>
      <c r="S3865" s="9"/>
      <c r="T3865">
        <v>10</v>
      </c>
      <c r="U3865" s="208" t="s">
        <v>18181</v>
      </c>
      <c r="V3865" s="14">
        <v>0</v>
      </c>
      <c r="W3865" s="14">
        <v>1</v>
      </c>
      <c r="X3865" s="109" t="e">
        <v>#N/A</v>
      </c>
      <c r="Y3865" t="s">
        <v>1232</v>
      </c>
      <c r="Z3865" t="s">
        <v>1419</v>
      </c>
      <c r="AA3865">
        <f t="shared" si="60"/>
        <v>1</v>
      </c>
    </row>
    <row r="3866" spans="1:27" x14ac:dyDescent="0.2">
      <c r="A3866">
        <v>668</v>
      </c>
      <c r="B3866" s="1" t="s">
        <v>9628</v>
      </c>
      <c r="C3866" t="s">
        <v>1027</v>
      </c>
      <c r="D3866" s="9" t="s">
        <v>9629</v>
      </c>
      <c r="E3866" s="9"/>
      <c r="F3866" s="9"/>
      <c r="G3866" s="10">
        <v>8</v>
      </c>
      <c r="H3866" s="10" t="s">
        <v>495</v>
      </c>
      <c r="I3866" s="10">
        <v>1946</v>
      </c>
      <c r="J3866" s="11" t="s">
        <v>9616</v>
      </c>
      <c r="K3866" s="12"/>
      <c r="L3866" s="13" t="s">
        <v>9617</v>
      </c>
      <c r="M3866" t="s">
        <v>753</v>
      </c>
      <c r="S3866" s="9"/>
      <c r="T3866">
        <v>10</v>
      </c>
      <c r="U3866" s="208" t="s">
        <v>18181</v>
      </c>
      <c r="V3866" s="14">
        <v>0</v>
      </c>
      <c r="W3866" s="14">
        <v>1</v>
      </c>
      <c r="X3866" s="109" t="s">
        <v>294</v>
      </c>
      <c r="Y3866" t="s">
        <v>9630</v>
      </c>
      <c r="Z3866" t="s">
        <v>1419</v>
      </c>
      <c r="AA3866">
        <f t="shared" si="60"/>
        <v>2</v>
      </c>
    </row>
    <row r="3867" spans="1:27" x14ac:dyDescent="0.2">
      <c r="A3867">
        <v>5519</v>
      </c>
      <c r="B3867" s="1" t="s">
        <v>8210</v>
      </c>
      <c r="C3867" t="s">
        <v>1027</v>
      </c>
      <c r="D3867" s="9">
        <v>45</v>
      </c>
      <c r="E3867" s="9" t="s">
        <v>876</v>
      </c>
      <c r="F3867" s="9" t="s">
        <v>1416</v>
      </c>
      <c r="G3867" s="10">
        <v>8</v>
      </c>
      <c r="H3867" s="10" t="s">
        <v>495</v>
      </c>
      <c r="I3867" s="10">
        <v>1946</v>
      </c>
      <c r="J3867" s="11" t="s">
        <v>9616</v>
      </c>
      <c r="K3867" s="12"/>
      <c r="L3867" s="13" t="s">
        <v>9416</v>
      </c>
      <c r="M3867" t="s">
        <v>753</v>
      </c>
      <c r="S3867" s="9"/>
      <c r="T3867">
        <v>10</v>
      </c>
      <c r="U3867" s="208" t="s">
        <v>18181</v>
      </c>
      <c r="V3867" s="14">
        <v>0</v>
      </c>
      <c r="W3867" s="14">
        <v>1</v>
      </c>
      <c r="X3867" s="109" t="s">
        <v>270</v>
      </c>
      <c r="Y3867">
        <v>45</v>
      </c>
      <c r="Z3867" t="s">
        <v>1419</v>
      </c>
      <c r="AA3867">
        <f t="shared" si="60"/>
        <v>1</v>
      </c>
    </row>
    <row r="3868" spans="1:27" x14ac:dyDescent="0.2">
      <c r="A3868">
        <v>4459</v>
      </c>
      <c r="B3868" s="1" t="s">
        <v>9137</v>
      </c>
      <c r="C3868" t="s">
        <v>1027</v>
      </c>
      <c r="D3868" s="9" t="s">
        <v>2253</v>
      </c>
      <c r="E3868" s="9" t="s">
        <v>876</v>
      </c>
      <c r="F3868" s="9" t="s">
        <v>1416</v>
      </c>
      <c r="G3868" s="10">
        <v>8</v>
      </c>
      <c r="H3868" s="10" t="s">
        <v>495</v>
      </c>
      <c r="I3868" s="10">
        <v>1946</v>
      </c>
      <c r="J3868" s="11" t="s">
        <v>9616</v>
      </c>
      <c r="K3868" s="12"/>
      <c r="L3868" s="13" t="s">
        <v>9617</v>
      </c>
      <c r="M3868" t="s">
        <v>753</v>
      </c>
      <c r="S3868" s="9"/>
      <c r="T3868">
        <v>10</v>
      </c>
      <c r="U3868" s="208" t="s">
        <v>18181</v>
      </c>
      <c r="V3868" s="14">
        <v>0</v>
      </c>
      <c r="W3868" s="14">
        <v>1</v>
      </c>
      <c r="X3868" s="109" t="s">
        <v>270</v>
      </c>
      <c r="Y3868">
        <v>47</v>
      </c>
      <c r="Z3868" t="s">
        <v>1419</v>
      </c>
      <c r="AA3868">
        <f t="shared" si="60"/>
        <v>2</v>
      </c>
    </row>
    <row r="3869" spans="1:27" x14ac:dyDescent="0.2">
      <c r="A3869">
        <v>3121</v>
      </c>
      <c r="B3869" s="1" t="s">
        <v>9492</v>
      </c>
      <c r="C3869" t="s">
        <v>1027</v>
      </c>
      <c r="D3869" s="9" t="s">
        <v>4589</v>
      </c>
      <c r="E3869" s="9" t="s">
        <v>876</v>
      </c>
      <c r="F3869" s="9" t="s">
        <v>1416</v>
      </c>
      <c r="G3869" s="10">
        <v>8</v>
      </c>
      <c r="H3869" s="10" t="s">
        <v>495</v>
      </c>
      <c r="I3869" s="10">
        <v>1946</v>
      </c>
      <c r="J3869" s="11" t="s">
        <v>9616</v>
      </c>
      <c r="K3869" s="12"/>
      <c r="L3869" s="13" t="s">
        <v>9617</v>
      </c>
      <c r="M3869" t="s">
        <v>753</v>
      </c>
      <c r="S3869" s="9"/>
      <c r="T3869">
        <v>10</v>
      </c>
      <c r="U3869" s="208" t="s">
        <v>18181</v>
      </c>
      <c r="V3869" s="14">
        <v>0</v>
      </c>
      <c r="W3869" s="14">
        <v>1</v>
      </c>
      <c r="X3869" s="109" t="s">
        <v>270</v>
      </c>
      <c r="Y3869">
        <v>45</v>
      </c>
      <c r="Z3869" t="s">
        <v>1419</v>
      </c>
      <c r="AA3869">
        <f t="shared" si="60"/>
        <v>2</v>
      </c>
    </row>
    <row r="3870" spans="1:27" x14ac:dyDescent="0.2">
      <c r="A3870">
        <v>4461</v>
      </c>
      <c r="B3870" s="1" t="s">
        <v>9138</v>
      </c>
      <c r="C3870" t="s">
        <v>1027</v>
      </c>
      <c r="D3870" s="9" t="s">
        <v>2253</v>
      </c>
      <c r="E3870" s="9" t="s">
        <v>876</v>
      </c>
      <c r="F3870" s="9" t="s">
        <v>1416</v>
      </c>
      <c r="G3870" s="10">
        <v>8</v>
      </c>
      <c r="H3870" s="10" t="s">
        <v>495</v>
      </c>
      <c r="I3870" s="10">
        <v>1946</v>
      </c>
      <c r="J3870" s="11" t="s">
        <v>9616</v>
      </c>
      <c r="K3870" s="12"/>
      <c r="L3870" s="13" t="s">
        <v>9617</v>
      </c>
      <c r="M3870" t="s">
        <v>753</v>
      </c>
      <c r="S3870" s="9"/>
      <c r="T3870">
        <v>10</v>
      </c>
      <c r="U3870" s="208" t="s">
        <v>18181</v>
      </c>
      <c r="V3870" s="14">
        <v>0</v>
      </c>
      <c r="W3870" s="14">
        <v>1</v>
      </c>
      <c r="X3870" s="109" t="s">
        <v>270</v>
      </c>
      <c r="Y3870">
        <v>47</v>
      </c>
      <c r="Z3870" t="s">
        <v>1419</v>
      </c>
      <c r="AA3870">
        <f t="shared" si="60"/>
        <v>2</v>
      </c>
    </row>
    <row r="3871" spans="1:27" x14ac:dyDescent="0.2">
      <c r="A3871">
        <v>4311</v>
      </c>
      <c r="B3871" s="1" t="s">
        <v>9634</v>
      </c>
      <c r="C3871" t="s">
        <v>1027</v>
      </c>
      <c r="D3871" s="9" t="s">
        <v>4609</v>
      </c>
      <c r="E3871" s="9" t="s">
        <v>876</v>
      </c>
      <c r="F3871" s="9" t="s">
        <v>1416</v>
      </c>
      <c r="G3871" s="10">
        <v>8</v>
      </c>
      <c r="H3871" s="10" t="s">
        <v>495</v>
      </c>
      <c r="I3871" s="10">
        <v>1946</v>
      </c>
      <c r="J3871" s="11" t="s">
        <v>9616</v>
      </c>
      <c r="K3871" s="12"/>
      <c r="L3871" s="13" t="s">
        <v>9617</v>
      </c>
      <c r="M3871" t="s">
        <v>753</v>
      </c>
      <c r="S3871" s="9"/>
      <c r="T3871">
        <v>10</v>
      </c>
      <c r="U3871" s="208" t="s">
        <v>18181</v>
      </c>
      <c r="V3871" s="14">
        <v>0</v>
      </c>
      <c r="W3871" s="14">
        <v>1</v>
      </c>
      <c r="X3871" s="109" t="s">
        <v>270</v>
      </c>
      <c r="Y3871">
        <v>82</v>
      </c>
      <c r="Z3871" t="s">
        <v>1419</v>
      </c>
      <c r="AA3871">
        <f t="shared" si="60"/>
        <v>2</v>
      </c>
    </row>
    <row r="3872" spans="1:27" x14ac:dyDescent="0.2">
      <c r="A3872">
        <v>877</v>
      </c>
      <c r="B3872" s="1" t="s">
        <v>9139</v>
      </c>
      <c r="C3872" t="s">
        <v>1027</v>
      </c>
      <c r="D3872" s="9" t="s">
        <v>2253</v>
      </c>
      <c r="E3872" s="9" t="s">
        <v>876</v>
      </c>
      <c r="F3872" s="9" t="s">
        <v>1416</v>
      </c>
      <c r="G3872" s="10">
        <v>8</v>
      </c>
      <c r="H3872" s="10" t="s">
        <v>495</v>
      </c>
      <c r="I3872" s="10">
        <v>1946</v>
      </c>
      <c r="J3872" s="11" t="s">
        <v>9616</v>
      </c>
      <c r="K3872" s="12"/>
      <c r="L3872" s="13" t="s">
        <v>9617</v>
      </c>
      <c r="M3872" t="s">
        <v>753</v>
      </c>
      <c r="S3872" s="9"/>
      <c r="T3872">
        <v>10</v>
      </c>
      <c r="U3872" s="208" t="s">
        <v>18181</v>
      </c>
      <c r="V3872" s="14">
        <v>0</v>
      </c>
      <c r="W3872" s="14">
        <v>1</v>
      </c>
      <c r="X3872" s="109" t="s">
        <v>270</v>
      </c>
      <c r="Y3872">
        <v>47</v>
      </c>
      <c r="Z3872" t="s">
        <v>1419</v>
      </c>
      <c r="AA3872">
        <f t="shared" si="60"/>
        <v>2</v>
      </c>
    </row>
    <row r="3873" spans="1:27" x14ac:dyDescent="0.2">
      <c r="A3873">
        <v>3089</v>
      </c>
      <c r="B3873" s="1" t="s">
        <v>9493</v>
      </c>
      <c r="C3873" t="s">
        <v>1027</v>
      </c>
      <c r="D3873" s="9" t="s">
        <v>4589</v>
      </c>
      <c r="E3873" s="9" t="s">
        <v>876</v>
      </c>
      <c r="F3873" s="9" t="s">
        <v>1416</v>
      </c>
      <c r="G3873" s="10">
        <v>8</v>
      </c>
      <c r="H3873" s="10" t="s">
        <v>495</v>
      </c>
      <c r="I3873" s="10">
        <v>1946</v>
      </c>
      <c r="J3873" s="11" t="s">
        <v>9616</v>
      </c>
      <c r="K3873" s="12"/>
      <c r="L3873" s="13" t="s">
        <v>9617</v>
      </c>
      <c r="M3873" t="s">
        <v>753</v>
      </c>
      <c r="S3873" s="9"/>
      <c r="T3873">
        <v>10</v>
      </c>
      <c r="U3873" s="208" t="s">
        <v>18181</v>
      </c>
      <c r="V3873" s="14">
        <v>0</v>
      </c>
      <c r="W3873" s="14">
        <v>1</v>
      </c>
      <c r="X3873" s="109" t="s">
        <v>270</v>
      </c>
      <c r="Y3873">
        <v>45</v>
      </c>
      <c r="Z3873" t="s">
        <v>1419</v>
      </c>
      <c r="AA3873">
        <f t="shared" si="60"/>
        <v>2</v>
      </c>
    </row>
    <row r="3874" spans="1:27" x14ac:dyDescent="0.2">
      <c r="A3874">
        <v>548</v>
      </c>
      <c r="B3874" s="1" t="s">
        <v>9503</v>
      </c>
      <c r="C3874" t="s">
        <v>1027</v>
      </c>
      <c r="D3874" s="9" t="s">
        <v>1232</v>
      </c>
      <c r="E3874" s="9" t="s">
        <v>876</v>
      </c>
      <c r="F3874" s="9" t="s">
        <v>1416</v>
      </c>
      <c r="G3874" s="10">
        <v>8</v>
      </c>
      <c r="H3874" s="10" t="s">
        <v>495</v>
      </c>
      <c r="I3874" s="10">
        <v>1946</v>
      </c>
      <c r="J3874" s="11" t="s">
        <v>9616</v>
      </c>
      <c r="K3874" s="12"/>
      <c r="L3874" s="13" t="s">
        <v>9617</v>
      </c>
      <c r="M3874" t="s">
        <v>753</v>
      </c>
      <c r="S3874" s="9"/>
      <c r="T3874">
        <v>10</v>
      </c>
      <c r="U3874" s="208" t="s">
        <v>18181</v>
      </c>
      <c r="V3874" s="14">
        <v>0</v>
      </c>
      <c r="W3874" s="14">
        <v>1</v>
      </c>
      <c r="X3874" s="109" t="e">
        <v>#N/A</v>
      </c>
      <c r="Y3874" t="s">
        <v>1232</v>
      </c>
      <c r="Z3874" t="s">
        <v>1419</v>
      </c>
      <c r="AA3874">
        <f t="shared" si="60"/>
        <v>1</v>
      </c>
    </row>
    <row r="3875" spans="1:27" x14ac:dyDescent="0.2">
      <c r="A3875">
        <v>4031</v>
      </c>
      <c r="B3875" s="1" t="s">
        <v>9504</v>
      </c>
      <c r="C3875" t="s">
        <v>1027</v>
      </c>
      <c r="D3875" s="9" t="s">
        <v>1232</v>
      </c>
      <c r="E3875" s="9" t="s">
        <v>876</v>
      </c>
      <c r="F3875" s="9" t="s">
        <v>1416</v>
      </c>
      <c r="G3875" s="10">
        <v>8</v>
      </c>
      <c r="H3875" s="10" t="s">
        <v>495</v>
      </c>
      <c r="I3875" s="10">
        <v>1946</v>
      </c>
      <c r="J3875" s="11" t="s">
        <v>9616</v>
      </c>
      <c r="K3875" s="12"/>
      <c r="L3875" s="13" t="s">
        <v>9617</v>
      </c>
      <c r="M3875" t="s">
        <v>753</v>
      </c>
      <c r="S3875" s="9"/>
      <c r="T3875">
        <v>10</v>
      </c>
      <c r="U3875" s="208" t="s">
        <v>18181</v>
      </c>
      <c r="V3875" s="14">
        <v>0</v>
      </c>
      <c r="W3875" s="14">
        <v>1</v>
      </c>
      <c r="X3875" s="109" t="e">
        <v>#N/A</v>
      </c>
      <c r="Y3875" t="s">
        <v>1232</v>
      </c>
      <c r="Z3875" t="s">
        <v>1419</v>
      </c>
      <c r="AA3875">
        <f t="shared" si="60"/>
        <v>1</v>
      </c>
    </row>
    <row r="3876" spans="1:27" x14ac:dyDescent="0.2">
      <c r="A3876">
        <v>6395</v>
      </c>
      <c r="B3876" s="1" t="s">
        <v>9387</v>
      </c>
      <c r="C3876" t="s">
        <v>1027</v>
      </c>
      <c r="D3876" s="9">
        <v>82</v>
      </c>
      <c r="E3876" s="9" t="s">
        <v>876</v>
      </c>
      <c r="F3876" s="9" t="s">
        <v>1416</v>
      </c>
      <c r="G3876" s="10">
        <v>8</v>
      </c>
      <c r="H3876" s="10" t="s">
        <v>495</v>
      </c>
      <c r="I3876" s="10">
        <v>1946</v>
      </c>
      <c r="J3876" s="11" t="s">
        <v>9616</v>
      </c>
      <c r="K3876" s="12"/>
      <c r="L3876" s="13" t="s">
        <v>9617</v>
      </c>
      <c r="M3876" t="s">
        <v>753</v>
      </c>
      <c r="S3876" s="9"/>
      <c r="T3876">
        <v>10</v>
      </c>
      <c r="U3876" s="208" t="s">
        <v>18181</v>
      </c>
      <c r="V3876" s="14">
        <v>0</v>
      </c>
      <c r="W3876" s="14">
        <v>1</v>
      </c>
      <c r="X3876" s="109" t="s">
        <v>270</v>
      </c>
      <c r="Y3876">
        <v>82</v>
      </c>
      <c r="Z3876" t="s">
        <v>1419</v>
      </c>
      <c r="AA3876">
        <f t="shared" si="60"/>
        <v>1</v>
      </c>
    </row>
    <row r="3877" spans="1:27" x14ac:dyDescent="0.2">
      <c r="A3877">
        <v>4550</v>
      </c>
      <c r="B3877" s="1" t="s">
        <v>9635</v>
      </c>
      <c r="C3877" t="s">
        <v>1027</v>
      </c>
      <c r="D3877" s="9" t="s">
        <v>4609</v>
      </c>
      <c r="E3877" s="9" t="s">
        <v>876</v>
      </c>
      <c r="F3877" s="9" t="s">
        <v>1416</v>
      </c>
      <c r="G3877" s="10">
        <v>8</v>
      </c>
      <c r="H3877" s="10" t="s">
        <v>495</v>
      </c>
      <c r="I3877" s="10">
        <v>1946</v>
      </c>
      <c r="J3877" s="11" t="s">
        <v>9616</v>
      </c>
      <c r="K3877" s="12"/>
      <c r="L3877" s="13" t="s">
        <v>9617</v>
      </c>
      <c r="M3877" t="s">
        <v>753</v>
      </c>
      <c r="S3877" s="9"/>
      <c r="T3877">
        <v>10</v>
      </c>
      <c r="U3877" s="208" t="s">
        <v>18181</v>
      </c>
      <c r="V3877" s="14">
        <v>0</v>
      </c>
      <c r="W3877" s="14">
        <v>1</v>
      </c>
      <c r="X3877" s="109" t="s">
        <v>270</v>
      </c>
      <c r="Y3877">
        <v>82</v>
      </c>
      <c r="Z3877" t="s">
        <v>1419</v>
      </c>
      <c r="AA3877">
        <f t="shared" si="60"/>
        <v>2</v>
      </c>
    </row>
    <row r="3878" spans="1:27" x14ac:dyDescent="0.2">
      <c r="A3878">
        <v>4450</v>
      </c>
      <c r="B3878" s="1" t="s">
        <v>9667</v>
      </c>
      <c r="C3878" t="s">
        <v>1027</v>
      </c>
      <c r="D3878" s="9">
        <v>110</v>
      </c>
      <c r="E3878" s="9" t="s">
        <v>876</v>
      </c>
      <c r="F3878" s="9" t="s">
        <v>1416</v>
      </c>
      <c r="G3878" s="10">
        <v>8</v>
      </c>
      <c r="H3878" s="10" t="s">
        <v>495</v>
      </c>
      <c r="I3878" s="10">
        <v>1946</v>
      </c>
      <c r="J3878" s="11" t="s">
        <v>9616</v>
      </c>
      <c r="K3878" s="12"/>
      <c r="L3878" s="13" t="s">
        <v>9617</v>
      </c>
      <c r="M3878" t="s">
        <v>753</v>
      </c>
      <c r="S3878" s="9"/>
      <c r="T3878">
        <v>10</v>
      </c>
      <c r="U3878" s="208" t="s">
        <v>18181</v>
      </c>
      <c r="V3878" s="14">
        <v>0</v>
      </c>
      <c r="W3878" s="14">
        <v>1</v>
      </c>
      <c r="X3878" s="109" t="s">
        <v>270</v>
      </c>
      <c r="Y3878">
        <v>110</v>
      </c>
      <c r="Z3878" t="s">
        <v>1419</v>
      </c>
      <c r="AA3878">
        <f t="shared" si="60"/>
        <v>1</v>
      </c>
    </row>
    <row r="3879" spans="1:27" x14ac:dyDescent="0.2">
      <c r="A3879">
        <v>2974</v>
      </c>
      <c r="B3879" s="1" t="s">
        <v>9193</v>
      </c>
      <c r="C3879" t="s">
        <v>1027</v>
      </c>
      <c r="D3879" s="9" t="s">
        <v>9194</v>
      </c>
      <c r="E3879" s="9" t="s">
        <v>876</v>
      </c>
      <c r="F3879" s="9" t="s">
        <v>1416</v>
      </c>
      <c r="G3879" s="10">
        <v>8</v>
      </c>
      <c r="H3879" s="10" t="s">
        <v>495</v>
      </c>
      <c r="I3879" s="10">
        <v>1946</v>
      </c>
      <c r="J3879" s="11" t="s">
        <v>9616</v>
      </c>
      <c r="K3879" s="12"/>
      <c r="L3879" s="13" t="s">
        <v>9617</v>
      </c>
      <c r="M3879" t="s">
        <v>753</v>
      </c>
      <c r="S3879" s="9"/>
      <c r="T3879">
        <v>10</v>
      </c>
      <c r="U3879" s="208" t="s">
        <v>18181</v>
      </c>
      <c r="V3879" s="14">
        <v>0</v>
      </c>
      <c r="W3879" s="14">
        <v>1</v>
      </c>
      <c r="X3879" s="109" t="e">
        <v>#N/A</v>
      </c>
      <c r="Y3879" t="s">
        <v>1232</v>
      </c>
      <c r="Z3879" t="s">
        <v>1419</v>
      </c>
      <c r="AA3879">
        <f t="shared" si="60"/>
        <v>2</v>
      </c>
    </row>
    <row r="3880" spans="1:27" x14ac:dyDescent="0.2">
      <c r="A3880">
        <v>3984</v>
      </c>
      <c r="B3880" s="1" t="s">
        <v>9192</v>
      </c>
      <c r="C3880" t="s">
        <v>1027</v>
      </c>
      <c r="D3880" s="9" t="s">
        <v>3971</v>
      </c>
      <c r="E3880" s="9" t="s">
        <v>876</v>
      </c>
      <c r="F3880" s="9" t="s">
        <v>1416</v>
      </c>
      <c r="G3880" s="10">
        <v>8</v>
      </c>
      <c r="H3880" s="10" t="s">
        <v>495</v>
      </c>
      <c r="I3880" s="10">
        <v>1946</v>
      </c>
      <c r="J3880" s="11" t="s">
        <v>9616</v>
      </c>
      <c r="K3880" s="12"/>
      <c r="L3880" s="13" t="s">
        <v>9617</v>
      </c>
      <c r="M3880" t="s">
        <v>753</v>
      </c>
      <c r="S3880" s="9"/>
      <c r="T3880">
        <v>10</v>
      </c>
      <c r="U3880" s="208" t="s">
        <v>18181</v>
      </c>
      <c r="V3880" s="14">
        <v>0</v>
      </c>
      <c r="W3880" s="14">
        <v>1</v>
      </c>
      <c r="X3880" s="109" t="e">
        <v>#N/A</v>
      </c>
      <c r="Y3880" t="s">
        <v>1232</v>
      </c>
      <c r="Z3880" t="s">
        <v>1419</v>
      </c>
      <c r="AA3880">
        <f t="shared" si="60"/>
        <v>2</v>
      </c>
    </row>
    <row r="3881" spans="1:27" x14ac:dyDescent="0.2">
      <c r="A3881">
        <v>5528</v>
      </c>
      <c r="B3881" s="1" t="s">
        <v>8209</v>
      </c>
      <c r="C3881" t="s">
        <v>1027</v>
      </c>
      <c r="D3881" s="9">
        <v>47</v>
      </c>
      <c r="E3881" s="9" t="s">
        <v>876</v>
      </c>
      <c r="F3881" s="9" t="s">
        <v>1416</v>
      </c>
      <c r="G3881" s="10">
        <v>8</v>
      </c>
      <c r="H3881" s="10" t="s">
        <v>495</v>
      </c>
      <c r="I3881" s="10">
        <v>1946</v>
      </c>
      <c r="J3881" s="11" t="s">
        <v>9616</v>
      </c>
      <c r="K3881" s="12"/>
      <c r="L3881" s="13" t="s">
        <v>9617</v>
      </c>
      <c r="M3881" t="s">
        <v>753</v>
      </c>
      <c r="S3881" s="9"/>
      <c r="T3881">
        <v>10</v>
      </c>
      <c r="U3881" s="208" t="s">
        <v>18181</v>
      </c>
      <c r="V3881" s="14">
        <v>0</v>
      </c>
      <c r="W3881" s="14">
        <v>1</v>
      </c>
      <c r="X3881" s="109" t="s">
        <v>270</v>
      </c>
      <c r="Y3881">
        <v>47</v>
      </c>
      <c r="Z3881" t="s">
        <v>1419</v>
      </c>
      <c r="AA3881">
        <f t="shared" si="60"/>
        <v>1</v>
      </c>
    </row>
    <row r="3882" spans="1:27" x14ac:dyDescent="0.2">
      <c r="A3882">
        <v>4616</v>
      </c>
      <c r="B3882" s="1" t="s">
        <v>9384</v>
      </c>
      <c r="C3882" t="s">
        <v>1027</v>
      </c>
      <c r="D3882" s="9">
        <v>110</v>
      </c>
      <c r="E3882" s="9" t="s">
        <v>876</v>
      </c>
      <c r="F3882" s="9" t="s">
        <v>1416</v>
      </c>
      <c r="G3882" s="10">
        <v>8</v>
      </c>
      <c r="H3882" s="10" t="s">
        <v>495</v>
      </c>
      <c r="I3882" s="10">
        <v>1946</v>
      </c>
      <c r="J3882" s="11" t="s">
        <v>9616</v>
      </c>
      <c r="K3882" s="12"/>
      <c r="L3882" s="13" t="s">
        <v>9617</v>
      </c>
      <c r="M3882" t="s">
        <v>753</v>
      </c>
      <c r="S3882" s="9"/>
      <c r="T3882">
        <v>10</v>
      </c>
      <c r="U3882" s="208" t="s">
        <v>18181</v>
      </c>
      <c r="V3882" s="14">
        <v>0</v>
      </c>
      <c r="W3882" s="14">
        <v>1</v>
      </c>
      <c r="X3882" s="109" t="s">
        <v>270</v>
      </c>
      <c r="Y3882">
        <v>110</v>
      </c>
      <c r="Z3882" t="s">
        <v>1419</v>
      </c>
      <c r="AA3882">
        <f t="shared" si="60"/>
        <v>1</v>
      </c>
    </row>
    <row r="3883" spans="1:27" x14ac:dyDescent="0.2">
      <c r="A3883">
        <v>4163</v>
      </c>
      <c r="B3883" s="1" t="s">
        <v>9505</v>
      </c>
      <c r="C3883" t="s">
        <v>1027</v>
      </c>
      <c r="D3883" s="9" t="s">
        <v>1232</v>
      </c>
      <c r="E3883" s="9" t="s">
        <v>876</v>
      </c>
      <c r="F3883" s="9" t="s">
        <v>1416</v>
      </c>
      <c r="G3883" s="10">
        <v>8</v>
      </c>
      <c r="H3883" s="10" t="s">
        <v>495</v>
      </c>
      <c r="I3883" s="10">
        <v>1946</v>
      </c>
      <c r="J3883" s="11" t="s">
        <v>9616</v>
      </c>
      <c r="K3883" s="12"/>
      <c r="L3883" s="13" t="s">
        <v>9617</v>
      </c>
      <c r="M3883" t="s">
        <v>753</v>
      </c>
      <c r="S3883" s="9"/>
      <c r="T3883">
        <v>10</v>
      </c>
      <c r="U3883" s="208" t="s">
        <v>18181</v>
      </c>
      <c r="V3883" s="14">
        <v>0</v>
      </c>
      <c r="W3883" s="14">
        <v>1</v>
      </c>
      <c r="X3883" s="109" t="e">
        <v>#N/A</v>
      </c>
      <c r="Y3883" t="s">
        <v>1232</v>
      </c>
      <c r="Z3883" t="s">
        <v>1419</v>
      </c>
      <c r="AA3883">
        <f t="shared" si="60"/>
        <v>1</v>
      </c>
    </row>
    <row r="3884" spans="1:27" x14ac:dyDescent="0.2">
      <c r="A3884">
        <v>6184</v>
      </c>
      <c r="B3884" s="1" t="s">
        <v>9385</v>
      </c>
      <c r="C3884" t="s">
        <v>1027</v>
      </c>
      <c r="D3884" s="9">
        <v>110</v>
      </c>
      <c r="E3884" s="9" t="s">
        <v>876</v>
      </c>
      <c r="F3884" s="9" t="s">
        <v>1416</v>
      </c>
      <c r="G3884" s="10">
        <v>8</v>
      </c>
      <c r="H3884" s="10" t="s">
        <v>495</v>
      </c>
      <c r="I3884" s="10">
        <v>1946</v>
      </c>
      <c r="J3884" s="11" t="s">
        <v>9616</v>
      </c>
      <c r="K3884" s="12"/>
      <c r="L3884" s="13" t="s">
        <v>9617</v>
      </c>
      <c r="M3884" t="s">
        <v>753</v>
      </c>
      <c r="S3884" s="9"/>
      <c r="T3884">
        <v>10</v>
      </c>
      <c r="U3884" s="208" t="s">
        <v>18181</v>
      </c>
      <c r="V3884" s="14">
        <v>0</v>
      </c>
      <c r="W3884" s="14">
        <v>1</v>
      </c>
      <c r="X3884" s="109" t="s">
        <v>270</v>
      </c>
      <c r="Y3884">
        <v>110</v>
      </c>
      <c r="Z3884" t="s">
        <v>1419</v>
      </c>
      <c r="AA3884">
        <f t="shared" si="60"/>
        <v>1</v>
      </c>
    </row>
    <row r="3885" spans="1:27" x14ac:dyDescent="0.2">
      <c r="A3885">
        <v>5676</v>
      </c>
      <c r="B3885" s="1" t="s">
        <v>9506</v>
      </c>
      <c r="C3885" t="s">
        <v>1027</v>
      </c>
      <c r="D3885" s="9" t="s">
        <v>1232</v>
      </c>
      <c r="E3885" s="9" t="s">
        <v>876</v>
      </c>
      <c r="F3885" s="9" t="s">
        <v>1416</v>
      </c>
      <c r="G3885" s="10">
        <v>8</v>
      </c>
      <c r="H3885" s="10" t="s">
        <v>495</v>
      </c>
      <c r="I3885" s="10">
        <v>1946</v>
      </c>
      <c r="J3885" s="11" t="s">
        <v>9616</v>
      </c>
      <c r="K3885" s="12"/>
      <c r="L3885" s="13" t="s">
        <v>9617</v>
      </c>
      <c r="M3885" t="s">
        <v>753</v>
      </c>
      <c r="S3885" s="9"/>
      <c r="T3885">
        <v>10</v>
      </c>
      <c r="U3885" s="208" t="s">
        <v>18181</v>
      </c>
      <c r="V3885" s="14">
        <v>0</v>
      </c>
      <c r="W3885" s="14">
        <v>1</v>
      </c>
      <c r="X3885" s="109" t="e">
        <v>#N/A</v>
      </c>
      <c r="Y3885" t="s">
        <v>1232</v>
      </c>
      <c r="Z3885" t="s">
        <v>1419</v>
      </c>
      <c r="AA3885">
        <f t="shared" si="60"/>
        <v>1</v>
      </c>
    </row>
    <row r="3886" spans="1:27" x14ac:dyDescent="0.2">
      <c r="A3886">
        <v>6084</v>
      </c>
      <c r="B3886" s="1" t="s">
        <v>9507</v>
      </c>
      <c r="C3886" t="s">
        <v>1027</v>
      </c>
      <c r="D3886" s="9" t="s">
        <v>1232</v>
      </c>
      <c r="E3886" s="9" t="s">
        <v>876</v>
      </c>
      <c r="F3886" s="9" t="s">
        <v>1416</v>
      </c>
      <c r="G3886" s="10">
        <v>8</v>
      </c>
      <c r="H3886" s="10" t="s">
        <v>495</v>
      </c>
      <c r="I3886" s="10">
        <v>1946</v>
      </c>
      <c r="J3886" s="11" t="s">
        <v>9616</v>
      </c>
      <c r="K3886" s="12"/>
      <c r="L3886" s="13" t="s">
        <v>9617</v>
      </c>
      <c r="M3886" t="s">
        <v>753</v>
      </c>
      <c r="S3886" s="9"/>
      <c r="T3886">
        <v>10</v>
      </c>
      <c r="U3886" s="208" t="s">
        <v>18181</v>
      </c>
      <c r="V3886" s="14">
        <v>0</v>
      </c>
      <c r="W3886" s="14">
        <v>1</v>
      </c>
      <c r="X3886" s="109" t="e">
        <v>#N/A</v>
      </c>
      <c r="Y3886" t="s">
        <v>1232</v>
      </c>
      <c r="Z3886" t="s">
        <v>1419</v>
      </c>
      <c r="AA3886">
        <f t="shared" si="60"/>
        <v>1</v>
      </c>
    </row>
    <row r="3887" spans="1:27" x14ac:dyDescent="0.2">
      <c r="A3887">
        <v>470</v>
      </c>
      <c r="B3887" s="1" t="s">
        <v>9508</v>
      </c>
      <c r="C3887" t="s">
        <v>1027</v>
      </c>
      <c r="D3887" s="9" t="s">
        <v>1232</v>
      </c>
      <c r="E3887" s="9" t="s">
        <v>876</v>
      </c>
      <c r="F3887" s="9" t="s">
        <v>1416</v>
      </c>
      <c r="G3887" s="10">
        <v>8</v>
      </c>
      <c r="H3887" s="10" t="s">
        <v>495</v>
      </c>
      <c r="I3887" s="10">
        <v>1946</v>
      </c>
      <c r="J3887" s="11" t="s">
        <v>9616</v>
      </c>
      <c r="K3887" s="12"/>
      <c r="L3887" s="13" t="s">
        <v>9617</v>
      </c>
      <c r="M3887" t="s">
        <v>753</v>
      </c>
      <c r="S3887" s="9"/>
      <c r="T3887">
        <v>10</v>
      </c>
      <c r="U3887" s="208" t="s">
        <v>18181</v>
      </c>
      <c r="V3887" s="14">
        <v>0</v>
      </c>
      <c r="W3887" s="14">
        <v>1</v>
      </c>
      <c r="X3887" s="109" t="e">
        <v>#N/A</v>
      </c>
      <c r="Y3887" t="s">
        <v>1232</v>
      </c>
      <c r="Z3887" t="s">
        <v>1419</v>
      </c>
      <c r="AA3887">
        <f t="shared" si="60"/>
        <v>1</v>
      </c>
    </row>
    <row r="3888" spans="1:27" x14ac:dyDescent="0.2">
      <c r="A3888">
        <v>4130</v>
      </c>
      <c r="B3888" s="1" t="s">
        <v>9626</v>
      </c>
      <c r="C3888" t="s">
        <v>1027</v>
      </c>
      <c r="D3888" s="9" t="s">
        <v>9627</v>
      </c>
      <c r="E3888" s="9"/>
      <c r="F3888" s="9"/>
      <c r="G3888" s="10">
        <v>8</v>
      </c>
      <c r="H3888" s="10" t="s">
        <v>495</v>
      </c>
      <c r="I3888" s="10">
        <v>1946</v>
      </c>
      <c r="J3888" s="11" t="s">
        <v>9616</v>
      </c>
      <c r="K3888" s="12"/>
      <c r="L3888" s="13" t="s">
        <v>9617</v>
      </c>
      <c r="M3888" t="s">
        <v>753</v>
      </c>
      <c r="S3888" s="9"/>
      <c r="T3888">
        <v>10</v>
      </c>
      <c r="U3888" s="208" t="s">
        <v>18181</v>
      </c>
      <c r="V3888" s="14">
        <v>0</v>
      </c>
      <c r="W3888" s="14">
        <v>1</v>
      </c>
      <c r="X3888" s="109" t="s">
        <v>294</v>
      </c>
      <c r="Y3888" t="s">
        <v>8434</v>
      </c>
      <c r="Z3888" t="s">
        <v>1419</v>
      </c>
      <c r="AA3888">
        <f t="shared" si="60"/>
        <v>2</v>
      </c>
    </row>
    <row r="3889" spans="1:27" x14ac:dyDescent="0.2">
      <c r="A3889">
        <v>519</v>
      </c>
      <c r="B3889" s="1" t="s">
        <v>9220</v>
      </c>
      <c r="C3889" t="s">
        <v>1027</v>
      </c>
      <c r="D3889" s="9" t="s">
        <v>1232</v>
      </c>
      <c r="E3889" s="9" t="s">
        <v>876</v>
      </c>
      <c r="F3889" s="9" t="s">
        <v>1416</v>
      </c>
      <c r="G3889" s="10">
        <v>8</v>
      </c>
      <c r="H3889" s="10" t="s">
        <v>495</v>
      </c>
      <c r="I3889" s="10">
        <v>1946</v>
      </c>
      <c r="J3889" s="11" t="s">
        <v>9616</v>
      </c>
      <c r="K3889" s="12"/>
      <c r="L3889" s="13" t="s">
        <v>9617</v>
      </c>
      <c r="M3889" t="s">
        <v>753</v>
      </c>
      <c r="S3889" s="9"/>
      <c r="T3889">
        <v>10</v>
      </c>
      <c r="U3889" s="208" t="s">
        <v>18181</v>
      </c>
      <c r="V3889" s="14">
        <v>0</v>
      </c>
      <c r="W3889" s="14">
        <v>1</v>
      </c>
      <c r="X3889" s="109" t="e">
        <v>#N/A</v>
      </c>
      <c r="Y3889" t="s">
        <v>1232</v>
      </c>
      <c r="Z3889" t="s">
        <v>1419</v>
      </c>
      <c r="AA3889">
        <f t="shared" si="60"/>
        <v>1</v>
      </c>
    </row>
    <row r="3890" spans="1:27" x14ac:dyDescent="0.2">
      <c r="A3890">
        <v>546</v>
      </c>
      <c r="B3890" s="1" t="s">
        <v>9141</v>
      </c>
      <c r="C3890" t="s">
        <v>1027</v>
      </c>
      <c r="D3890" s="9" t="s">
        <v>1232</v>
      </c>
      <c r="E3890" s="9" t="s">
        <v>876</v>
      </c>
      <c r="F3890" s="9" t="s">
        <v>1416</v>
      </c>
      <c r="G3890" s="10">
        <v>8</v>
      </c>
      <c r="H3890" s="10" t="s">
        <v>495</v>
      </c>
      <c r="I3890" s="10">
        <v>1946</v>
      </c>
      <c r="J3890" s="11" t="s">
        <v>9616</v>
      </c>
      <c r="K3890" s="12"/>
      <c r="L3890" s="13" t="s">
        <v>9617</v>
      </c>
      <c r="M3890" t="s">
        <v>753</v>
      </c>
      <c r="S3890" s="9"/>
      <c r="T3890">
        <v>10</v>
      </c>
      <c r="U3890" s="208" t="s">
        <v>18181</v>
      </c>
      <c r="V3890" s="14">
        <v>0</v>
      </c>
      <c r="W3890" s="14">
        <v>1</v>
      </c>
      <c r="X3890" s="109" t="e">
        <v>#N/A</v>
      </c>
      <c r="Y3890" t="s">
        <v>1232</v>
      </c>
      <c r="Z3890" t="s">
        <v>1419</v>
      </c>
      <c r="AA3890">
        <f t="shared" si="60"/>
        <v>1</v>
      </c>
    </row>
    <row r="3891" spans="1:27" x14ac:dyDescent="0.2">
      <c r="A3891">
        <v>1964</v>
      </c>
      <c r="B3891" s="1" t="s">
        <v>9618</v>
      </c>
      <c r="C3891" t="s">
        <v>1027</v>
      </c>
      <c r="D3891" s="9" t="s">
        <v>1231</v>
      </c>
      <c r="E3891" s="9" t="s">
        <v>876</v>
      </c>
      <c r="F3891" s="9" t="s">
        <v>1416</v>
      </c>
      <c r="G3891" s="10">
        <v>8</v>
      </c>
      <c r="H3891" s="10" t="s">
        <v>495</v>
      </c>
      <c r="I3891" s="10">
        <v>1946</v>
      </c>
      <c r="J3891" s="11" t="s">
        <v>9616</v>
      </c>
      <c r="K3891" s="12"/>
      <c r="L3891" s="13" t="s">
        <v>9617</v>
      </c>
      <c r="M3891" t="s">
        <v>753</v>
      </c>
      <c r="S3891" s="9"/>
      <c r="T3891">
        <v>10</v>
      </c>
      <c r="U3891" s="208" t="s">
        <v>18181</v>
      </c>
      <c r="V3891" s="14">
        <v>0</v>
      </c>
      <c r="W3891" s="14">
        <v>1</v>
      </c>
      <c r="X3891" s="109" t="e">
        <v>#N/A</v>
      </c>
      <c r="Y3891" t="s">
        <v>1232</v>
      </c>
      <c r="Z3891" t="s">
        <v>271</v>
      </c>
      <c r="AA3891">
        <f t="shared" si="60"/>
        <v>3</v>
      </c>
    </row>
    <row r="3892" spans="1:27" x14ac:dyDescent="0.2">
      <c r="A3892">
        <v>1663</v>
      </c>
      <c r="B3892" s="1" t="s">
        <v>9631</v>
      </c>
      <c r="C3892" t="s">
        <v>1027</v>
      </c>
      <c r="D3892" s="9" t="s">
        <v>9632</v>
      </c>
      <c r="E3892" s="9"/>
      <c r="F3892" s="9"/>
      <c r="G3892" s="10">
        <v>8</v>
      </c>
      <c r="H3892" s="10" t="s">
        <v>495</v>
      </c>
      <c r="I3892" s="10">
        <v>1946</v>
      </c>
      <c r="J3892" s="11" t="s">
        <v>9616</v>
      </c>
      <c r="K3892" s="12"/>
      <c r="L3892" s="13" t="s">
        <v>9633</v>
      </c>
      <c r="M3892" t="s">
        <v>753</v>
      </c>
      <c r="S3892" s="9"/>
      <c r="T3892">
        <v>10</v>
      </c>
      <c r="U3892" s="208" t="s">
        <v>18181</v>
      </c>
      <c r="V3892" s="14">
        <v>0</v>
      </c>
      <c r="W3892" s="14">
        <v>1</v>
      </c>
      <c r="X3892" s="109" t="s">
        <v>270</v>
      </c>
      <c r="Y3892">
        <v>464</v>
      </c>
      <c r="Z3892" t="s">
        <v>271</v>
      </c>
      <c r="AA3892">
        <f t="shared" si="60"/>
        <v>2</v>
      </c>
    </row>
    <row r="3893" spans="1:27" x14ac:dyDescent="0.2">
      <c r="A3893">
        <v>834</v>
      </c>
      <c r="B3893" s="1" t="s">
        <v>9188</v>
      </c>
      <c r="C3893" t="s">
        <v>1027</v>
      </c>
      <c r="D3893" s="9" t="s">
        <v>9189</v>
      </c>
      <c r="E3893" s="9"/>
      <c r="F3893" s="9"/>
      <c r="G3893" s="10">
        <v>8</v>
      </c>
      <c r="H3893" s="10" t="s">
        <v>495</v>
      </c>
      <c r="I3893" s="10">
        <v>1946</v>
      </c>
      <c r="J3893" s="11" t="s">
        <v>9616</v>
      </c>
      <c r="K3893" s="12"/>
      <c r="L3893" s="13" t="s">
        <v>9617</v>
      </c>
      <c r="M3893" t="s">
        <v>753</v>
      </c>
      <c r="S3893" s="9"/>
      <c r="T3893">
        <v>10</v>
      </c>
      <c r="U3893" s="208" t="s">
        <v>18181</v>
      </c>
      <c r="V3893" s="14">
        <v>0</v>
      </c>
      <c r="W3893" s="14">
        <v>1</v>
      </c>
      <c r="X3893" s="109" t="s">
        <v>270</v>
      </c>
      <c r="Y3893">
        <v>268</v>
      </c>
      <c r="Z3893" t="s">
        <v>271</v>
      </c>
      <c r="AA3893">
        <f t="shared" si="60"/>
        <v>3</v>
      </c>
    </row>
    <row r="3894" spans="1:27" x14ac:dyDescent="0.2">
      <c r="A3894">
        <v>798</v>
      </c>
      <c r="B3894" s="1" t="s">
        <v>9664</v>
      </c>
      <c r="C3894" t="s">
        <v>1027</v>
      </c>
      <c r="D3894" s="9" t="s">
        <v>5171</v>
      </c>
      <c r="E3894" s="9"/>
      <c r="F3894" s="9"/>
      <c r="G3894" s="10">
        <v>8</v>
      </c>
      <c r="H3894" s="10" t="s">
        <v>495</v>
      </c>
      <c r="I3894" s="10">
        <v>1946</v>
      </c>
      <c r="J3894" s="11" t="s">
        <v>9616</v>
      </c>
      <c r="K3894" s="12"/>
      <c r="L3894" s="13" t="s">
        <v>9617</v>
      </c>
      <c r="M3894" t="s">
        <v>753</v>
      </c>
      <c r="S3894" s="9"/>
      <c r="T3894">
        <v>10</v>
      </c>
      <c r="U3894" s="208" t="s">
        <v>18181</v>
      </c>
      <c r="V3894" s="14">
        <v>0</v>
      </c>
      <c r="W3894" s="14">
        <v>1</v>
      </c>
      <c r="X3894" s="109" t="s">
        <v>294</v>
      </c>
      <c r="Y3894" t="s">
        <v>5171</v>
      </c>
      <c r="Z3894" t="s">
        <v>1419</v>
      </c>
      <c r="AA3894">
        <f t="shared" si="60"/>
        <v>1</v>
      </c>
    </row>
    <row r="3895" spans="1:27" x14ac:dyDescent="0.2">
      <c r="A3895">
        <v>462</v>
      </c>
      <c r="B3895" s="1" t="s">
        <v>9142</v>
      </c>
      <c r="C3895" t="s">
        <v>1027</v>
      </c>
      <c r="D3895" s="9" t="s">
        <v>1232</v>
      </c>
      <c r="E3895" s="9" t="s">
        <v>876</v>
      </c>
      <c r="F3895" s="9" t="s">
        <v>1416</v>
      </c>
      <c r="G3895" s="10">
        <v>8</v>
      </c>
      <c r="H3895" s="10" t="s">
        <v>495</v>
      </c>
      <c r="I3895" s="10">
        <v>1946</v>
      </c>
      <c r="J3895" s="11" t="s">
        <v>9616</v>
      </c>
      <c r="K3895" s="12"/>
      <c r="L3895" s="13" t="s">
        <v>9617</v>
      </c>
      <c r="M3895" t="s">
        <v>753</v>
      </c>
      <c r="S3895" s="9"/>
      <c r="T3895">
        <v>10</v>
      </c>
      <c r="U3895" s="208" t="s">
        <v>18181</v>
      </c>
      <c r="V3895" s="14">
        <v>0</v>
      </c>
      <c r="W3895" s="14">
        <v>1</v>
      </c>
      <c r="X3895" s="109" t="e">
        <v>#N/A</v>
      </c>
      <c r="Y3895" t="s">
        <v>1232</v>
      </c>
      <c r="Z3895" t="s">
        <v>1419</v>
      </c>
      <c r="AA3895">
        <f t="shared" si="60"/>
        <v>1</v>
      </c>
    </row>
    <row r="3896" spans="1:27" x14ac:dyDescent="0.2">
      <c r="A3896">
        <v>449</v>
      </c>
      <c r="B3896" s="1" t="s">
        <v>9143</v>
      </c>
      <c r="C3896" t="s">
        <v>1027</v>
      </c>
      <c r="D3896" s="9" t="s">
        <v>1232</v>
      </c>
      <c r="E3896" s="9" t="s">
        <v>876</v>
      </c>
      <c r="F3896" s="9" t="s">
        <v>1416</v>
      </c>
      <c r="G3896" s="10">
        <v>8</v>
      </c>
      <c r="H3896" s="10" t="s">
        <v>495</v>
      </c>
      <c r="I3896" s="10">
        <v>1946</v>
      </c>
      <c r="J3896" s="11" t="s">
        <v>9616</v>
      </c>
      <c r="K3896" s="12"/>
      <c r="L3896" s="13" t="s">
        <v>9617</v>
      </c>
      <c r="M3896" t="s">
        <v>753</v>
      </c>
      <c r="S3896" s="9"/>
      <c r="T3896">
        <v>10</v>
      </c>
      <c r="U3896" s="208" t="s">
        <v>18181</v>
      </c>
      <c r="V3896" s="14">
        <v>0</v>
      </c>
      <c r="W3896" s="14">
        <v>1</v>
      </c>
      <c r="X3896" s="109" t="e">
        <v>#N/A</v>
      </c>
      <c r="Y3896" t="s">
        <v>1232</v>
      </c>
      <c r="Z3896" t="s">
        <v>1419</v>
      </c>
      <c r="AA3896">
        <f t="shared" si="60"/>
        <v>1</v>
      </c>
    </row>
    <row r="3897" spans="1:27" x14ac:dyDescent="0.2">
      <c r="A3897">
        <v>530</v>
      </c>
      <c r="B3897" s="1" t="s">
        <v>9144</v>
      </c>
      <c r="C3897" t="s">
        <v>1027</v>
      </c>
      <c r="D3897" s="9" t="s">
        <v>1232</v>
      </c>
      <c r="E3897" s="9" t="s">
        <v>876</v>
      </c>
      <c r="F3897" s="9" t="s">
        <v>1416</v>
      </c>
      <c r="G3897" s="10">
        <v>8</v>
      </c>
      <c r="H3897" s="10" t="s">
        <v>495</v>
      </c>
      <c r="I3897" s="10">
        <v>1946</v>
      </c>
      <c r="J3897" s="11" t="s">
        <v>9616</v>
      </c>
      <c r="K3897" s="12"/>
      <c r="L3897" s="13" t="s">
        <v>162</v>
      </c>
      <c r="M3897" t="s">
        <v>781</v>
      </c>
      <c r="S3897" s="9"/>
      <c r="T3897">
        <v>10</v>
      </c>
      <c r="U3897" s="208" t="s">
        <v>18181</v>
      </c>
      <c r="V3897" s="14">
        <v>0</v>
      </c>
      <c r="W3897" s="14">
        <v>1</v>
      </c>
      <c r="X3897" s="109" t="e">
        <v>#N/A</v>
      </c>
      <c r="Y3897" t="s">
        <v>1232</v>
      </c>
      <c r="Z3897" t="s">
        <v>1419</v>
      </c>
      <c r="AA3897">
        <f t="shared" si="60"/>
        <v>1</v>
      </c>
    </row>
    <row r="3898" spans="1:27" x14ac:dyDescent="0.2">
      <c r="A3898">
        <v>5136</v>
      </c>
      <c r="B3898" s="1" t="s">
        <v>9145</v>
      </c>
      <c r="C3898" t="s">
        <v>1027</v>
      </c>
      <c r="D3898" s="9" t="s">
        <v>1232</v>
      </c>
      <c r="E3898" s="9" t="s">
        <v>876</v>
      </c>
      <c r="F3898" s="9" t="s">
        <v>1416</v>
      </c>
      <c r="G3898" s="10">
        <v>8</v>
      </c>
      <c r="H3898" s="10" t="s">
        <v>495</v>
      </c>
      <c r="I3898" s="10">
        <v>1946</v>
      </c>
      <c r="J3898" s="11" t="s">
        <v>9616</v>
      </c>
      <c r="K3898" s="12"/>
      <c r="L3898" s="13" t="s">
        <v>9617</v>
      </c>
      <c r="M3898" t="s">
        <v>753</v>
      </c>
      <c r="S3898" s="9"/>
      <c r="T3898">
        <v>10</v>
      </c>
      <c r="U3898" s="208" t="s">
        <v>18181</v>
      </c>
      <c r="V3898" s="14">
        <v>0</v>
      </c>
      <c r="W3898" s="14">
        <v>1</v>
      </c>
      <c r="X3898" s="109" t="e">
        <v>#N/A</v>
      </c>
      <c r="Y3898" t="s">
        <v>1232</v>
      </c>
      <c r="Z3898" t="s">
        <v>1419</v>
      </c>
      <c r="AA3898">
        <f t="shared" si="60"/>
        <v>1</v>
      </c>
    </row>
    <row r="3899" spans="1:27" x14ac:dyDescent="0.2">
      <c r="A3899">
        <v>5530</v>
      </c>
      <c r="B3899" s="1" t="s">
        <v>9417</v>
      </c>
      <c r="C3899" t="s">
        <v>1027</v>
      </c>
      <c r="D3899" s="9">
        <v>45</v>
      </c>
      <c r="E3899" s="9" t="s">
        <v>876</v>
      </c>
      <c r="F3899" s="9" t="s">
        <v>1416</v>
      </c>
      <c r="G3899" s="10">
        <v>8</v>
      </c>
      <c r="H3899" s="10" t="s">
        <v>495</v>
      </c>
      <c r="I3899" s="10">
        <v>1946</v>
      </c>
      <c r="J3899" s="11" t="s">
        <v>9616</v>
      </c>
      <c r="K3899" s="12"/>
      <c r="L3899" s="13" t="s">
        <v>9617</v>
      </c>
      <c r="M3899" t="s">
        <v>753</v>
      </c>
      <c r="S3899" s="9"/>
      <c r="T3899">
        <v>10</v>
      </c>
      <c r="U3899" s="208" t="s">
        <v>18181</v>
      </c>
      <c r="V3899" s="14">
        <v>0</v>
      </c>
      <c r="W3899" s="14">
        <v>1</v>
      </c>
      <c r="X3899" s="109" t="s">
        <v>270</v>
      </c>
      <c r="Y3899">
        <v>45</v>
      </c>
      <c r="Z3899" t="s">
        <v>1419</v>
      </c>
      <c r="AA3899">
        <f t="shared" si="60"/>
        <v>1</v>
      </c>
    </row>
    <row r="3900" spans="1:27" x14ac:dyDescent="0.2">
      <c r="A3900">
        <v>5888</v>
      </c>
      <c r="B3900" s="1" t="s">
        <v>9386</v>
      </c>
      <c r="C3900" t="s">
        <v>1027</v>
      </c>
      <c r="D3900" s="9">
        <v>110</v>
      </c>
      <c r="E3900" s="9" t="s">
        <v>876</v>
      </c>
      <c r="F3900" s="9" t="s">
        <v>1416</v>
      </c>
      <c r="G3900" s="10">
        <v>8</v>
      </c>
      <c r="H3900" s="10" t="s">
        <v>495</v>
      </c>
      <c r="I3900" s="10">
        <v>1946</v>
      </c>
      <c r="J3900" s="11" t="s">
        <v>9616</v>
      </c>
      <c r="K3900" s="12"/>
      <c r="L3900" s="13" t="s">
        <v>9617</v>
      </c>
      <c r="M3900" t="s">
        <v>753</v>
      </c>
      <c r="S3900" s="9"/>
      <c r="T3900">
        <v>10</v>
      </c>
      <c r="U3900" s="208" t="s">
        <v>18181</v>
      </c>
      <c r="V3900" s="14">
        <v>0</v>
      </c>
      <c r="W3900" s="14">
        <v>1</v>
      </c>
      <c r="X3900" s="109" t="s">
        <v>270</v>
      </c>
      <c r="Y3900">
        <v>110</v>
      </c>
      <c r="Z3900" t="s">
        <v>1419</v>
      </c>
      <c r="AA3900">
        <f t="shared" si="60"/>
        <v>1</v>
      </c>
    </row>
    <row r="3901" spans="1:27" x14ac:dyDescent="0.2">
      <c r="A3901">
        <v>4126</v>
      </c>
      <c r="B3901" s="1" t="s">
        <v>9146</v>
      </c>
      <c r="C3901" t="s">
        <v>1027</v>
      </c>
      <c r="D3901" s="9" t="s">
        <v>1232</v>
      </c>
      <c r="E3901" s="9" t="s">
        <v>876</v>
      </c>
      <c r="F3901" s="9" t="s">
        <v>1416</v>
      </c>
      <c r="G3901" s="10">
        <v>8</v>
      </c>
      <c r="H3901" s="10" t="s">
        <v>495</v>
      </c>
      <c r="I3901" s="10">
        <v>1946</v>
      </c>
      <c r="J3901" s="11" t="s">
        <v>9616</v>
      </c>
      <c r="K3901" s="12"/>
      <c r="L3901" s="13" t="s">
        <v>9617</v>
      </c>
      <c r="M3901" t="s">
        <v>753</v>
      </c>
      <c r="S3901" s="9"/>
      <c r="T3901">
        <v>10</v>
      </c>
      <c r="U3901" s="208" t="s">
        <v>18181</v>
      </c>
      <c r="V3901" s="14">
        <v>0</v>
      </c>
      <c r="W3901" s="14">
        <v>1</v>
      </c>
      <c r="X3901" s="109" t="e">
        <v>#N/A</v>
      </c>
      <c r="Y3901" t="s">
        <v>1232</v>
      </c>
      <c r="Z3901" t="s">
        <v>1419</v>
      </c>
      <c r="AA3901">
        <f t="shared" si="60"/>
        <v>1</v>
      </c>
    </row>
    <row r="3902" spans="1:27" x14ac:dyDescent="0.2">
      <c r="A3902">
        <v>2008</v>
      </c>
      <c r="B3902" s="1" t="s">
        <v>9147</v>
      </c>
      <c r="C3902" t="s">
        <v>1027</v>
      </c>
      <c r="D3902" s="9" t="s">
        <v>1232</v>
      </c>
      <c r="E3902" s="9" t="s">
        <v>876</v>
      </c>
      <c r="F3902" s="9" t="s">
        <v>1416</v>
      </c>
      <c r="G3902" s="10">
        <v>8</v>
      </c>
      <c r="H3902" s="10" t="s">
        <v>495</v>
      </c>
      <c r="I3902" s="10">
        <v>1946</v>
      </c>
      <c r="J3902" s="11" t="s">
        <v>9616</v>
      </c>
      <c r="K3902" s="12"/>
      <c r="L3902" s="13" t="s">
        <v>9617</v>
      </c>
      <c r="M3902" t="s">
        <v>753</v>
      </c>
      <c r="S3902" s="9"/>
      <c r="T3902">
        <v>10</v>
      </c>
      <c r="U3902" s="208" t="s">
        <v>18181</v>
      </c>
      <c r="V3902" s="14">
        <v>0</v>
      </c>
      <c r="W3902" s="14">
        <v>1</v>
      </c>
      <c r="X3902" s="109" t="e">
        <v>#N/A</v>
      </c>
      <c r="Y3902" t="s">
        <v>1232</v>
      </c>
      <c r="Z3902" t="s">
        <v>1419</v>
      </c>
      <c r="AA3902">
        <f t="shared" si="60"/>
        <v>1</v>
      </c>
    </row>
    <row r="3903" spans="1:27" x14ac:dyDescent="0.2">
      <c r="A3903">
        <v>2020</v>
      </c>
      <c r="B3903" s="1" t="s">
        <v>9148</v>
      </c>
      <c r="C3903" t="s">
        <v>1027</v>
      </c>
      <c r="D3903" s="9" t="s">
        <v>1232</v>
      </c>
      <c r="E3903" s="9" t="s">
        <v>876</v>
      </c>
      <c r="F3903" s="9" t="s">
        <v>1416</v>
      </c>
      <c r="G3903" s="10">
        <v>8</v>
      </c>
      <c r="H3903" s="10" t="s">
        <v>495</v>
      </c>
      <c r="I3903" s="10">
        <v>1946</v>
      </c>
      <c r="J3903" s="11" t="s">
        <v>9616</v>
      </c>
      <c r="K3903" s="12"/>
      <c r="L3903" s="13" t="s">
        <v>9617</v>
      </c>
      <c r="M3903" t="s">
        <v>753</v>
      </c>
      <c r="S3903" s="9"/>
      <c r="T3903">
        <v>10</v>
      </c>
      <c r="U3903" s="208" t="s">
        <v>18181</v>
      </c>
      <c r="V3903" s="14">
        <v>0</v>
      </c>
      <c r="W3903" s="14">
        <v>1</v>
      </c>
      <c r="X3903" s="109" t="e">
        <v>#N/A</v>
      </c>
      <c r="Y3903" t="s">
        <v>1232</v>
      </c>
      <c r="Z3903" t="s">
        <v>1419</v>
      </c>
      <c r="AA3903">
        <f t="shared" si="60"/>
        <v>1</v>
      </c>
    </row>
    <row r="3904" spans="1:27" x14ac:dyDescent="0.2">
      <c r="A3904">
        <v>1483</v>
      </c>
      <c r="B3904" s="1" t="s">
        <v>9498</v>
      </c>
      <c r="C3904" t="s">
        <v>1027</v>
      </c>
      <c r="D3904" s="9" t="s">
        <v>9740</v>
      </c>
      <c r="E3904" s="9" t="s">
        <v>876</v>
      </c>
      <c r="F3904" s="9" t="s">
        <v>1416</v>
      </c>
      <c r="G3904" s="10">
        <v>8</v>
      </c>
      <c r="H3904" s="10" t="s">
        <v>495</v>
      </c>
      <c r="I3904" s="10">
        <v>1946</v>
      </c>
      <c r="J3904" s="11" t="s">
        <v>9616</v>
      </c>
      <c r="K3904" s="12"/>
      <c r="L3904" s="13" t="s">
        <v>9499</v>
      </c>
      <c r="M3904" t="s">
        <v>753</v>
      </c>
      <c r="S3904" s="9"/>
      <c r="T3904">
        <v>10</v>
      </c>
      <c r="U3904" s="208" t="s">
        <v>18181</v>
      </c>
      <c r="V3904" s="14">
        <v>0</v>
      </c>
      <c r="W3904" s="14">
        <v>1</v>
      </c>
      <c r="X3904" s="109" t="s">
        <v>270</v>
      </c>
      <c r="Y3904">
        <v>211</v>
      </c>
      <c r="Z3904" t="s">
        <v>1419</v>
      </c>
      <c r="AA3904">
        <f t="shared" si="60"/>
        <v>2</v>
      </c>
    </row>
    <row r="3905" spans="1:27" x14ac:dyDescent="0.2">
      <c r="A3905">
        <v>2330</v>
      </c>
      <c r="B3905" s="1" t="s">
        <v>9149</v>
      </c>
      <c r="C3905" t="s">
        <v>1027</v>
      </c>
      <c r="D3905" s="9" t="s">
        <v>1232</v>
      </c>
      <c r="E3905" s="9" t="s">
        <v>876</v>
      </c>
      <c r="F3905" s="9" t="s">
        <v>1416</v>
      </c>
      <c r="G3905" s="10">
        <v>8</v>
      </c>
      <c r="H3905" s="10" t="s">
        <v>495</v>
      </c>
      <c r="I3905" s="10">
        <v>1946</v>
      </c>
      <c r="J3905" s="11" t="s">
        <v>9616</v>
      </c>
      <c r="K3905" s="12"/>
      <c r="L3905" s="13" t="s">
        <v>9617</v>
      </c>
      <c r="M3905" t="s">
        <v>753</v>
      </c>
      <c r="S3905" s="9"/>
      <c r="T3905">
        <v>10</v>
      </c>
      <c r="U3905" s="208" t="s">
        <v>18181</v>
      </c>
      <c r="V3905" s="14">
        <v>0</v>
      </c>
      <c r="W3905" s="14">
        <v>1</v>
      </c>
      <c r="X3905" s="109" t="e">
        <v>#N/A</v>
      </c>
      <c r="Y3905" t="s">
        <v>1232</v>
      </c>
      <c r="Z3905" t="s">
        <v>1419</v>
      </c>
      <c r="AA3905">
        <f t="shared" si="60"/>
        <v>1</v>
      </c>
    </row>
    <row r="3906" spans="1:27" x14ac:dyDescent="0.2">
      <c r="A3906">
        <v>6399</v>
      </c>
      <c r="B3906" s="1" t="s">
        <v>8204</v>
      </c>
      <c r="C3906" t="s">
        <v>1027</v>
      </c>
      <c r="D3906" s="9">
        <v>82</v>
      </c>
      <c r="E3906" s="9" t="s">
        <v>876</v>
      </c>
      <c r="F3906" s="9" t="s">
        <v>1416</v>
      </c>
      <c r="G3906" s="10">
        <v>8</v>
      </c>
      <c r="H3906" s="10" t="s">
        <v>495</v>
      </c>
      <c r="I3906" s="10">
        <v>1946</v>
      </c>
      <c r="J3906" s="11" t="s">
        <v>9616</v>
      </c>
      <c r="K3906" s="12"/>
      <c r="L3906" s="13" t="s">
        <v>8205</v>
      </c>
      <c r="M3906" t="s">
        <v>753</v>
      </c>
      <c r="S3906" s="9"/>
      <c r="T3906">
        <v>10</v>
      </c>
      <c r="U3906" s="208" t="s">
        <v>18181</v>
      </c>
      <c r="V3906" s="14">
        <v>0</v>
      </c>
      <c r="W3906" s="14">
        <v>1</v>
      </c>
      <c r="X3906" s="109" t="s">
        <v>270</v>
      </c>
      <c r="Y3906">
        <v>82</v>
      </c>
      <c r="Z3906" t="s">
        <v>1419</v>
      </c>
      <c r="AA3906">
        <f t="shared" ref="AA3906:AA3969" si="61">LEN(D3906)-LEN(SUBSTITUTE(D3906,"/",""))+1</f>
        <v>1</v>
      </c>
    </row>
    <row r="3907" spans="1:27" x14ac:dyDescent="0.2">
      <c r="A3907">
        <v>2346</v>
      </c>
      <c r="B3907" s="1" t="s">
        <v>9150</v>
      </c>
      <c r="C3907" t="s">
        <v>1027</v>
      </c>
      <c r="D3907" s="9" t="s">
        <v>1232</v>
      </c>
      <c r="E3907" s="9" t="s">
        <v>876</v>
      </c>
      <c r="F3907" s="9" t="s">
        <v>1416</v>
      </c>
      <c r="G3907" s="10">
        <v>8</v>
      </c>
      <c r="H3907" s="10" t="s">
        <v>495</v>
      </c>
      <c r="I3907" s="10">
        <v>1946</v>
      </c>
      <c r="J3907" s="11" t="s">
        <v>9616</v>
      </c>
      <c r="K3907" s="12"/>
      <c r="L3907" s="13" t="s">
        <v>9636</v>
      </c>
      <c r="M3907" t="s">
        <v>753</v>
      </c>
      <c r="S3907" s="9"/>
      <c r="T3907">
        <v>10</v>
      </c>
      <c r="U3907" s="208" t="s">
        <v>18181</v>
      </c>
      <c r="V3907" s="14">
        <v>0</v>
      </c>
      <c r="W3907" s="14">
        <v>1</v>
      </c>
      <c r="X3907" s="109" t="e">
        <v>#N/A</v>
      </c>
      <c r="Y3907" t="s">
        <v>1232</v>
      </c>
      <c r="Z3907" t="s">
        <v>1419</v>
      </c>
      <c r="AA3907">
        <f t="shared" si="61"/>
        <v>1</v>
      </c>
    </row>
    <row r="3908" spans="1:27" x14ac:dyDescent="0.2">
      <c r="A3908">
        <v>4663</v>
      </c>
      <c r="B3908" s="1" t="s">
        <v>8206</v>
      </c>
      <c r="C3908" t="s">
        <v>1027</v>
      </c>
      <c r="D3908" s="9">
        <v>82</v>
      </c>
      <c r="E3908" s="9" t="s">
        <v>876</v>
      </c>
      <c r="F3908" s="9" t="s">
        <v>1416</v>
      </c>
      <c r="G3908" s="10">
        <v>8</v>
      </c>
      <c r="H3908" s="10" t="s">
        <v>495</v>
      </c>
      <c r="I3908" s="10">
        <v>1946</v>
      </c>
      <c r="J3908" s="11" t="s">
        <v>9616</v>
      </c>
      <c r="K3908" s="12"/>
      <c r="L3908" s="13" t="s">
        <v>9617</v>
      </c>
      <c r="M3908" t="s">
        <v>753</v>
      </c>
      <c r="S3908" s="9"/>
      <c r="T3908">
        <v>10</v>
      </c>
      <c r="U3908" s="208" t="s">
        <v>18181</v>
      </c>
      <c r="V3908" s="14">
        <v>0</v>
      </c>
      <c r="W3908" s="14">
        <v>1</v>
      </c>
      <c r="X3908" s="109" t="s">
        <v>270</v>
      </c>
      <c r="Y3908">
        <v>82</v>
      </c>
      <c r="Z3908" t="s">
        <v>1419</v>
      </c>
      <c r="AA3908">
        <f t="shared" si="61"/>
        <v>1</v>
      </c>
    </row>
    <row r="3909" spans="1:27" x14ac:dyDescent="0.2">
      <c r="A3909">
        <v>3090</v>
      </c>
      <c r="B3909" s="1" t="s">
        <v>9637</v>
      </c>
      <c r="C3909" t="s">
        <v>1027</v>
      </c>
      <c r="D3909" s="9" t="s">
        <v>1232</v>
      </c>
      <c r="E3909" s="9" t="s">
        <v>876</v>
      </c>
      <c r="F3909" s="9" t="s">
        <v>1416</v>
      </c>
      <c r="G3909" s="10">
        <v>8</v>
      </c>
      <c r="H3909" s="10" t="s">
        <v>495</v>
      </c>
      <c r="I3909" s="10">
        <v>1946</v>
      </c>
      <c r="J3909" s="11" t="s">
        <v>9616</v>
      </c>
      <c r="K3909" s="12"/>
      <c r="L3909" s="13" t="s">
        <v>9617</v>
      </c>
      <c r="M3909" t="s">
        <v>753</v>
      </c>
      <c r="S3909" s="9"/>
      <c r="T3909">
        <v>10</v>
      </c>
      <c r="U3909" s="208" t="s">
        <v>18181</v>
      </c>
      <c r="V3909" s="14">
        <v>0</v>
      </c>
      <c r="W3909" s="14">
        <v>1</v>
      </c>
      <c r="X3909" s="109" t="e">
        <v>#N/A</v>
      </c>
      <c r="Y3909" t="s">
        <v>1232</v>
      </c>
      <c r="Z3909" t="s">
        <v>1419</v>
      </c>
      <c r="AA3909">
        <f t="shared" si="61"/>
        <v>1</v>
      </c>
    </row>
    <row r="3910" spans="1:27" x14ac:dyDescent="0.2">
      <c r="A3910">
        <v>4545</v>
      </c>
      <c r="B3910" s="1" t="s">
        <v>9140</v>
      </c>
      <c r="C3910" t="s">
        <v>1027</v>
      </c>
      <c r="D3910" s="9" t="s">
        <v>9741</v>
      </c>
      <c r="E3910" s="9" t="s">
        <v>876</v>
      </c>
      <c r="F3910" s="9" t="s">
        <v>1416</v>
      </c>
      <c r="G3910" s="10">
        <v>8</v>
      </c>
      <c r="H3910" s="10" t="s">
        <v>495</v>
      </c>
      <c r="I3910" s="10">
        <v>1946</v>
      </c>
      <c r="J3910" s="11" t="s">
        <v>9616</v>
      </c>
      <c r="K3910" s="12"/>
      <c r="L3910" s="13" t="s">
        <v>8844</v>
      </c>
      <c r="M3910" t="s">
        <v>753</v>
      </c>
      <c r="S3910" s="9"/>
      <c r="T3910">
        <v>10</v>
      </c>
      <c r="U3910" s="208" t="s">
        <v>18181</v>
      </c>
      <c r="V3910" s="14">
        <v>0</v>
      </c>
      <c r="W3910" s="14">
        <v>1</v>
      </c>
      <c r="X3910" s="109" t="s">
        <v>270</v>
      </c>
      <c r="Y3910">
        <v>45</v>
      </c>
      <c r="Z3910" t="s">
        <v>1419</v>
      </c>
      <c r="AA3910">
        <f t="shared" si="61"/>
        <v>2</v>
      </c>
    </row>
    <row r="3911" spans="1:27" x14ac:dyDescent="0.2">
      <c r="A3911">
        <v>3032</v>
      </c>
      <c r="B3911" s="1" t="s">
        <v>9663</v>
      </c>
      <c r="C3911" t="s">
        <v>1027</v>
      </c>
      <c r="D3911" s="9" t="s">
        <v>7544</v>
      </c>
      <c r="E3911" s="9" t="s">
        <v>876</v>
      </c>
      <c r="F3911" s="9" t="s">
        <v>1416</v>
      </c>
      <c r="G3911" s="10">
        <v>8</v>
      </c>
      <c r="H3911" s="10" t="s">
        <v>495</v>
      </c>
      <c r="I3911" s="10">
        <v>1946</v>
      </c>
      <c r="J3911" s="11" t="s">
        <v>9616</v>
      </c>
      <c r="K3911" s="12"/>
      <c r="L3911" s="13" t="s">
        <v>9617</v>
      </c>
      <c r="M3911" t="s">
        <v>753</v>
      </c>
      <c r="S3911" s="9"/>
      <c r="T3911">
        <v>10</v>
      </c>
      <c r="U3911" s="208" t="s">
        <v>18181</v>
      </c>
      <c r="V3911" s="14">
        <v>0</v>
      </c>
      <c r="W3911" s="14">
        <v>1</v>
      </c>
      <c r="X3911" s="109" t="s">
        <v>270</v>
      </c>
      <c r="Y3911">
        <v>47</v>
      </c>
      <c r="Z3911" t="s">
        <v>1419</v>
      </c>
      <c r="AA3911">
        <f t="shared" si="61"/>
        <v>2</v>
      </c>
    </row>
    <row r="3912" spans="1:27" x14ac:dyDescent="0.2">
      <c r="A3912">
        <v>1489</v>
      </c>
      <c r="B3912" s="1" t="s">
        <v>9500</v>
      </c>
      <c r="C3912" t="s">
        <v>1027</v>
      </c>
      <c r="D3912" s="9" t="s">
        <v>9740</v>
      </c>
      <c r="E3912" s="9" t="s">
        <v>876</v>
      </c>
      <c r="F3912" s="9" t="s">
        <v>1416</v>
      </c>
      <c r="G3912" s="10">
        <v>8</v>
      </c>
      <c r="H3912" s="10" t="s">
        <v>495</v>
      </c>
      <c r="I3912" s="10">
        <v>1946</v>
      </c>
      <c r="J3912" s="11" t="s">
        <v>9616</v>
      </c>
      <c r="K3912" s="12"/>
      <c r="L3912" s="13" t="s">
        <v>9501</v>
      </c>
      <c r="M3912" t="s">
        <v>753</v>
      </c>
      <c r="S3912" s="9"/>
      <c r="T3912">
        <v>10</v>
      </c>
      <c r="U3912" s="208" t="s">
        <v>18181</v>
      </c>
      <c r="V3912" s="14">
        <v>0</v>
      </c>
      <c r="W3912" s="14">
        <v>1</v>
      </c>
      <c r="X3912" s="109" t="s">
        <v>270</v>
      </c>
      <c r="Y3912">
        <v>211</v>
      </c>
      <c r="Z3912" t="s">
        <v>1419</v>
      </c>
      <c r="AA3912">
        <f t="shared" si="61"/>
        <v>2</v>
      </c>
    </row>
    <row r="3913" spans="1:27" x14ac:dyDescent="0.2">
      <c r="A3913">
        <v>5846</v>
      </c>
      <c r="B3913" s="1" t="s">
        <v>9496</v>
      </c>
      <c r="C3913" t="s">
        <v>1027</v>
      </c>
      <c r="D3913" s="9" t="s">
        <v>9497</v>
      </c>
      <c r="E3913" s="9" t="s">
        <v>876</v>
      </c>
      <c r="F3913" s="9" t="s">
        <v>1416</v>
      </c>
      <c r="G3913" s="10">
        <v>8</v>
      </c>
      <c r="H3913" s="10" t="s">
        <v>495</v>
      </c>
      <c r="I3913" s="10">
        <v>1946</v>
      </c>
      <c r="J3913" s="11" t="s">
        <v>9616</v>
      </c>
      <c r="K3913" s="12"/>
      <c r="L3913" s="13" t="s">
        <v>9617</v>
      </c>
      <c r="M3913" t="s">
        <v>753</v>
      </c>
      <c r="S3913" s="9"/>
      <c r="T3913">
        <v>10</v>
      </c>
      <c r="U3913" s="208" t="s">
        <v>18181</v>
      </c>
      <c r="V3913" s="14">
        <v>0</v>
      </c>
      <c r="W3913" s="14">
        <v>1</v>
      </c>
      <c r="X3913" s="109" t="s">
        <v>270</v>
      </c>
      <c r="Y3913">
        <v>45</v>
      </c>
      <c r="Z3913" t="s">
        <v>1419</v>
      </c>
      <c r="AA3913">
        <f t="shared" si="61"/>
        <v>2</v>
      </c>
    </row>
    <row r="3914" spans="1:27" x14ac:dyDescent="0.2">
      <c r="A3914">
        <v>6390</v>
      </c>
      <c r="B3914" s="1" t="s">
        <v>8207</v>
      </c>
      <c r="C3914" t="s">
        <v>1027</v>
      </c>
      <c r="D3914" s="9">
        <v>82</v>
      </c>
      <c r="E3914" s="9" t="s">
        <v>876</v>
      </c>
      <c r="F3914" s="9" t="s">
        <v>1416</v>
      </c>
      <c r="G3914" s="10">
        <v>8</v>
      </c>
      <c r="H3914" s="10" t="s">
        <v>495</v>
      </c>
      <c r="I3914" s="10">
        <v>1946</v>
      </c>
      <c r="J3914" s="11" t="s">
        <v>9616</v>
      </c>
      <c r="K3914" s="12"/>
      <c r="L3914" s="13" t="s">
        <v>9617</v>
      </c>
      <c r="M3914" t="s">
        <v>753</v>
      </c>
      <c r="S3914" s="9"/>
      <c r="T3914">
        <v>10</v>
      </c>
      <c r="U3914" s="208" t="s">
        <v>18181</v>
      </c>
      <c r="V3914" s="14">
        <v>0</v>
      </c>
      <c r="W3914" s="14">
        <v>1</v>
      </c>
      <c r="X3914" s="109" t="s">
        <v>270</v>
      </c>
      <c r="Y3914">
        <v>82</v>
      </c>
      <c r="Z3914" t="s">
        <v>1419</v>
      </c>
      <c r="AA3914">
        <f t="shared" si="61"/>
        <v>1</v>
      </c>
    </row>
    <row r="3915" spans="1:27" x14ac:dyDescent="0.2">
      <c r="A3915">
        <v>4181</v>
      </c>
      <c r="B3915" s="1" t="s">
        <v>9494</v>
      </c>
      <c r="C3915" t="s">
        <v>1027</v>
      </c>
      <c r="D3915" s="9" t="s">
        <v>9495</v>
      </c>
      <c r="E3915" s="9" t="s">
        <v>876</v>
      </c>
      <c r="F3915" s="9" t="s">
        <v>1416</v>
      </c>
      <c r="G3915" s="10">
        <v>8</v>
      </c>
      <c r="H3915" s="10" t="s">
        <v>495</v>
      </c>
      <c r="I3915" s="10">
        <v>1946</v>
      </c>
      <c r="J3915" s="11" t="s">
        <v>9616</v>
      </c>
      <c r="K3915" s="12"/>
      <c r="L3915" s="13" t="s">
        <v>9617</v>
      </c>
      <c r="M3915" t="s">
        <v>753</v>
      </c>
      <c r="S3915" s="9"/>
      <c r="T3915">
        <v>10</v>
      </c>
      <c r="U3915" s="208" t="s">
        <v>18181</v>
      </c>
      <c r="V3915" s="14">
        <v>0</v>
      </c>
      <c r="W3915" s="14">
        <v>1</v>
      </c>
      <c r="X3915" s="109" t="s">
        <v>270</v>
      </c>
      <c r="Y3915">
        <v>45</v>
      </c>
      <c r="Z3915" t="s">
        <v>1419</v>
      </c>
      <c r="AA3915">
        <f t="shared" si="61"/>
        <v>2</v>
      </c>
    </row>
    <row r="3916" spans="1:27" x14ac:dyDescent="0.2">
      <c r="A3916">
        <v>1978</v>
      </c>
      <c r="B3916" s="1" t="s">
        <v>9418</v>
      </c>
      <c r="C3916" t="s">
        <v>1027</v>
      </c>
      <c r="D3916" s="9">
        <v>45</v>
      </c>
      <c r="E3916" s="9" t="s">
        <v>876</v>
      </c>
      <c r="F3916" s="9" t="s">
        <v>1416</v>
      </c>
      <c r="G3916" s="10">
        <v>8</v>
      </c>
      <c r="H3916" s="10" t="s">
        <v>495</v>
      </c>
      <c r="I3916" s="10">
        <v>1946</v>
      </c>
      <c r="J3916" s="11" t="s">
        <v>9616</v>
      </c>
      <c r="K3916" s="12"/>
      <c r="L3916" s="13" t="s">
        <v>9617</v>
      </c>
      <c r="M3916" t="s">
        <v>753</v>
      </c>
      <c r="S3916" s="9"/>
      <c r="T3916">
        <v>10</v>
      </c>
      <c r="U3916" s="208" t="s">
        <v>18181</v>
      </c>
      <c r="V3916" s="14">
        <v>0</v>
      </c>
      <c r="W3916" s="14">
        <v>1</v>
      </c>
      <c r="X3916" s="109" t="s">
        <v>270</v>
      </c>
      <c r="Y3916">
        <v>45</v>
      </c>
      <c r="Z3916" t="s">
        <v>1419</v>
      </c>
      <c r="AA3916">
        <f t="shared" si="61"/>
        <v>1</v>
      </c>
    </row>
    <row r="3917" spans="1:27" x14ac:dyDescent="0.2">
      <c r="A3917">
        <v>6426</v>
      </c>
      <c r="B3917" s="1" t="s">
        <v>8208</v>
      </c>
      <c r="C3917" t="s">
        <v>1027</v>
      </c>
      <c r="D3917" s="9">
        <v>82</v>
      </c>
      <c r="E3917" s="9" t="s">
        <v>876</v>
      </c>
      <c r="F3917" s="9" t="s">
        <v>1416</v>
      </c>
      <c r="G3917" s="10">
        <v>8</v>
      </c>
      <c r="H3917" s="10" t="s">
        <v>495</v>
      </c>
      <c r="I3917" s="10">
        <v>1946</v>
      </c>
      <c r="J3917" s="11" t="s">
        <v>9616</v>
      </c>
      <c r="K3917" s="12"/>
      <c r="L3917" s="13" t="s">
        <v>9617</v>
      </c>
      <c r="M3917" t="s">
        <v>753</v>
      </c>
      <c r="S3917" s="9"/>
      <c r="T3917">
        <v>10</v>
      </c>
      <c r="U3917" s="208" t="s">
        <v>18181</v>
      </c>
      <c r="V3917" s="14">
        <v>0</v>
      </c>
      <c r="W3917" s="14">
        <v>1</v>
      </c>
      <c r="X3917" s="109" t="s">
        <v>270</v>
      </c>
      <c r="Y3917">
        <v>82</v>
      </c>
      <c r="Z3917" t="s">
        <v>1419</v>
      </c>
      <c r="AA3917">
        <f t="shared" si="61"/>
        <v>1</v>
      </c>
    </row>
    <row r="3918" spans="1:27" x14ac:dyDescent="0.2">
      <c r="A3918">
        <v>3719</v>
      </c>
      <c r="B3918" s="1" t="s">
        <v>9665</v>
      </c>
      <c r="C3918" t="s">
        <v>1798</v>
      </c>
      <c r="D3918" s="9" t="s">
        <v>9666</v>
      </c>
      <c r="E3918" s="9"/>
      <c r="F3918" s="9"/>
      <c r="G3918" s="10">
        <v>8</v>
      </c>
      <c r="H3918" s="10" t="s">
        <v>495</v>
      </c>
      <c r="I3918" s="10">
        <v>1946</v>
      </c>
      <c r="J3918" s="11" t="s">
        <v>9616</v>
      </c>
      <c r="K3918" s="12"/>
      <c r="L3918" s="13" t="s">
        <v>9617</v>
      </c>
      <c r="M3918" t="s">
        <v>753</v>
      </c>
      <c r="S3918" s="9"/>
      <c r="T3918">
        <v>10</v>
      </c>
      <c r="U3918" s="208" t="s">
        <v>18181</v>
      </c>
      <c r="V3918" s="14">
        <v>0</v>
      </c>
      <c r="W3918" s="14">
        <v>1</v>
      </c>
      <c r="X3918" s="109" t="s">
        <v>294</v>
      </c>
      <c r="Y3918" t="s">
        <v>9666</v>
      </c>
      <c r="Z3918" t="s">
        <v>271</v>
      </c>
      <c r="AA3918">
        <f t="shared" si="61"/>
        <v>1</v>
      </c>
    </row>
    <row r="3919" spans="1:27" x14ac:dyDescent="0.2">
      <c r="A3919">
        <v>2021</v>
      </c>
      <c r="B3919" s="1" t="s">
        <v>9638</v>
      </c>
      <c r="C3919" t="s">
        <v>503</v>
      </c>
      <c r="D3919" s="9" t="s">
        <v>1232</v>
      </c>
      <c r="E3919" s="9" t="s">
        <v>876</v>
      </c>
      <c r="F3919" s="9" t="s">
        <v>532</v>
      </c>
      <c r="G3919" s="10">
        <v>8</v>
      </c>
      <c r="H3919" s="10" t="s">
        <v>495</v>
      </c>
      <c r="I3919" s="10">
        <v>1946</v>
      </c>
      <c r="J3919" s="11" t="s">
        <v>9616</v>
      </c>
      <c r="K3919" s="12"/>
      <c r="L3919" s="13" t="s">
        <v>9617</v>
      </c>
      <c r="M3919" t="s">
        <v>753</v>
      </c>
      <c r="S3919" s="9"/>
      <c r="T3919">
        <v>10</v>
      </c>
      <c r="U3919" s="208" t="s">
        <v>18181</v>
      </c>
      <c r="V3919" s="14">
        <v>0</v>
      </c>
      <c r="W3919" s="14">
        <v>1</v>
      </c>
      <c r="X3919" s="109" t="e">
        <v>#N/A</v>
      </c>
      <c r="Y3919" t="s">
        <v>1232</v>
      </c>
      <c r="Z3919" t="s">
        <v>505</v>
      </c>
      <c r="AA3919">
        <f t="shared" si="61"/>
        <v>1</v>
      </c>
    </row>
    <row r="3920" spans="1:27" x14ac:dyDescent="0.2">
      <c r="A3920">
        <v>2022</v>
      </c>
      <c r="B3920" s="1" t="s">
        <v>9639</v>
      </c>
      <c r="C3920" t="s">
        <v>503</v>
      </c>
      <c r="D3920" s="9" t="s">
        <v>1232</v>
      </c>
      <c r="E3920" s="9" t="s">
        <v>876</v>
      </c>
      <c r="F3920" s="9" t="s">
        <v>532</v>
      </c>
      <c r="G3920" s="10">
        <v>8</v>
      </c>
      <c r="H3920" s="10" t="s">
        <v>495</v>
      </c>
      <c r="I3920" s="10">
        <v>1946</v>
      </c>
      <c r="J3920" s="11" t="s">
        <v>9616</v>
      </c>
      <c r="K3920" s="12"/>
      <c r="L3920" s="13" t="s">
        <v>9617</v>
      </c>
      <c r="M3920" t="s">
        <v>753</v>
      </c>
      <c r="S3920" s="9"/>
      <c r="T3920">
        <v>10</v>
      </c>
      <c r="U3920" s="208" t="s">
        <v>18181</v>
      </c>
      <c r="V3920" s="14">
        <v>0</v>
      </c>
      <c r="W3920" s="14">
        <v>1</v>
      </c>
      <c r="X3920" s="109" t="e">
        <v>#N/A</v>
      </c>
      <c r="Y3920" t="s">
        <v>1232</v>
      </c>
      <c r="Z3920" t="s">
        <v>505</v>
      </c>
      <c r="AA3920">
        <f t="shared" si="61"/>
        <v>1</v>
      </c>
    </row>
    <row r="3921" spans="1:27" x14ac:dyDescent="0.2">
      <c r="A3921">
        <v>4183</v>
      </c>
      <c r="B3921" s="1" t="s">
        <v>9195</v>
      </c>
      <c r="C3921" t="s">
        <v>1027</v>
      </c>
      <c r="D3921" s="9" t="s">
        <v>9196</v>
      </c>
      <c r="E3921" s="9" t="s">
        <v>8805</v>
      </c>
      <c r="F3921" s="9"/>
      <c r="G3921" s="10">
        <v>8</v>
      </c>
      <c r="H3921" s="10" t="s">
        <v>495</v>
      </c>
      <c r="I3921" s="10">
        <v>1946</v>
      </c>
      <c r="J3921" s="11" t="s">
        <v>9616</v>
      </c>
      <c r="K3921" s="12"/>
      <c r="L3921" s="13" t="s">
        <v>9625</v>
      </c>
      <c r="M3921" t="s">
        <v>781</v>
      </c>
      <c r="S3921" s="9"/>
      <c r="T3921">
        <v>10</v>
      </c>
      <c r="U3921" s="208" t="s">
        <v>18181</v>
      </c>
      <c r="V3921" s="14">
        <v>0</v>
      </c>
      <c r="W3921" s="14">
        <v>1</v>
      </c>
      <c r="X3921" s="109" t="s">
        <v>270</v>
      </c>
      <c r="Y3921" t="s">
        <v>4806</v>
      </c>
      <c r="Z3921" t="s">
        <v>271</v>
      </c>
      <c r="AA3921">
        <f t="shared" si="61"/>
        <v>2</v>
      </c>
    </row>
    <row r="3922" spans="1:27" x14ac:dyDescent="0.2">
      <c r="A3922">
        <v>2338</v>
      </c>
      <c r="B3922" s="1" t="s">
        <v>9640</v>
      </c>
      <c r="C3922" t="s">
        <v>2534</v>
      </c>
      <c r="D3922" s="9" t="s">
        <v>1232</v>
      </c>
      <c r="E3922" s="9" t="s">
        <v>876</v>
      </c>
      <c r="F3922" s="9" t="s">
        <v>312</v>
      </c>
      <c r="G3922" s="10">
        <v>8</v>
      </c>
      <c r="H3922" s="10" t="s">
        <v>495</v>
      </c>
      <c r="I3922" s="10">
        <v>1946</v>
      </c>
      <c r="J3922" s="11" t="s">
        <v>9616</v>
      </c>
      <c r="K3922" s="12"/>
      <c r="L3922" s="13" t="s">
        <v>9617</v>
      </c>
      <c r="M3922" t="s">
        <v>753</v>
      </c>
      <c r="S3922" s="9"/>
      <c r="T3922">
        <v>10</v>
      </c>
      <c r="U3922" s="208" t="s">
        <v>18181</v>
      </c>
      <c r="V3922" s="14">
        <v>0</v>
      </c>
      <c r="W3922" s="14">
        <v>1</v>
      </c>
      <c r="X3922" s="109" t="e">
        <v>#N/A</v>
      </c>
      <c r="Y3922" t="s">
        <v>1232</v>
      </c>
      <c r="Z3922" t="s">
        <v>271</v>
      </c>
      <c r="AA3922">
        <f t="shared" si="61"/>
        <v>1</v>
      </c>
    </row>
    <row r="3923" spans="1:27" x14ac:dyDescent="0.2">
      <c r="A3923">
        <v>417</v>
      </c>
      <c r="B3923" s="1" t="s">
        <v>9641</v>
      </c>
      <c r="C3923" t="s">
        <v>2534</v>
      </c>
      <c r="D3923" s="9" t="s">
        <v>1232</v>
      </c>
      <c r="E3923" s="9" t="s">
        <v>876</v>
      </c>
      <c r="F3923" s="9" t="s">
        <v>312</v>
      </c>
      <c r="G3923" s="10">
        <v>8</v>
      </c>
      <c r="H3923" s="10" t="s">
        <v>495</v>
      </c>
      <c r="I3923" s="10">
        <v>1946</v>
      </c>
      <c r="J3923" s="11" t="s">
        <v>9616</v>
      </c>
      <c r="K3923" s="12"/>
      <c r="L3923" s="13" t="s">
        <v>9617</v>
      </c>
      <c r="M3923" t="s">
        <v>753</v>
      </c>
      <c r="S3923" s="9"/>
      <c r="T3923">
        <v>10</v>
      </c>
      <c r="U3923" s="208" t="s">
        <v>18181</v>
      </c>
      <c r="V3923" s="14">
        <v>0</v>
      </c>
      <c r="W3923" s="14">
        <v>1</v>
      </c>
      <c r="X3923" s="109" t="e">
        <v>#N/A</v>
      </c>
      <c r="Y3923" t="s">
        <v>1232</v>
      </c>
      <c r="Z3923" t="s">
        <v>271</v>
      </c>
      <c r="AA3923">
        <f t="shared" si="61"/>
        <v>1</v>
      </c>
    </row>
    <row r="3924" spans="1:27" x14ac:dyDescent="0.2">
      <c r="A3924">
        <v>2640</v>
      </c>
      <c r="B3924" s="1" t="s">
        <v>9642</v>
      </c>
      <c r="C3924" t="s">
        <v>2534</v>
      </c>
      <c r="D3924" s="9" t="s">
        <v>1232</v>
      </c>
      <c r="E3924" s="9" t="s">
        <v>876</v>
      </c>
      <c r="F3924" s="9" t="s">
        <v>312</v>
      </c>
      <c r="G3924" s="10">
        <v>8</v>
      </c>
      <c r="H3924" s="10" t="s">
        <v>495</v>
      </c>
      <c r="I3924" s="10">
        <v>1946</v>
      </c>
      <c r="J3924" s="11" t="s">
        <v>9616</v>
      </c>
      <c r="K3924" s="12"/>
      <c r="L3924" s="13" t="s">
        <v>9617</v>
      </c>
      <c r="M3924" t="s">
        <v>753</v>
      </c>
      <c r="S3924" s="9"/>
      <c r="T3924">
        <v>10</v>
      </c>
      <c r="U3924" s="208" t="s">
        <v>18181</v>
      </c>
      <c r="V3924" s="14">
        <v>0</v>
      </c>
      <c r="W3924" s="14">
        <v>1</v>
      </c>
      <c r="X3924" s="109" t="e">
        <v>#N/A</v>
      </c>
      <c r="Y3924" t="s">
        <v>1232</v>
      </c>
      <c r="Z3924" t="s">
        <v>271</v>
      </c>
      <c r="AA3924">
        <f t="shared" si="61"/>
        <v>1</v>
      </c>
    </row>
    <row r="3925" spans="1:27" x14ac:dyDescent="0.2">
      <c r="A3925">
        <v>4946</v>
      </c>
      <c r="B3925" s="1" t="s">
        <v>9643</v>
      </c>
      <c r="C3925" t="s">
        <v>2534</v>
      </c>
      <c r="D3925" s="9" t="s">
        <v>1232</v>
      </c>
      <c r="E3925" s="9" t="s">
        <v>876</v>
      </c>
      <c r="F3925" s="9" t="s">
        <v>312</v>
      </c>
      <c r="G3925" s="10">
        <v>8</v>
      </c>
      <c r="H3925" s="10" t="s">
        <v>495</v>
      </c>
      <c r="I3925" s="10">
        <v>1946</v>
      </c>
      <c r="J3925" s="11" t="s">
        <v>9616</v>
      </c>
      <c r="K3925" s="12"/>
      <c r="L3925" s="13" t="s">
        <v>9617</v>
      </c>
      <c r="M3925" t="s">
        <v>753</v>
      </c>
      <c r="S3925" s="9"/>
      <c r="T3925">
        <v>10</v>
      </c>
      <c r="U3925" s="208" t="s">
        <v>18181</v>
      </c>
      <c r="V3925" s="14">
        <v>0</v>
      </c>
      <c r="W3925" s="14">
        <v>1</v>
      </c>
      <c r="X3925" s="109" t="e">
        <v>#N/A</v>
      </c>
      <c r="Y3925" t="s">
        <v>1232</v>
      </c>
      <c r="Z3925" t="s">
        <v>271</v>
      </c>
      <c r="AA3925">
        <f t="shared" si="61"/>
        <v>1</v>
      </c>
    </row>
    <row r="3926" spans="1:27" x14ac:dyDescent="0.2">
      <c r="A3926">
        <v>4957</v>
      </c>
      <c r="B3926" s="1" t="s">
        <v>9644</v>
      </c>
      <c r="C3926" t="s">
        <v>2534</v>
      </c>
      <c r="D3926" s="9" t="s">
        <v>1232</v>
      </c>
      <c r="E3926" s="9" t="s">
        <v>876</v>
      </c>
      <c r="F3926" s="9" t="s">
        <v>312</v>
      </c>
      <c r="G3926" s="10">
        <v>8</v>
      </c>
      <c r="H3926" s="10" t="s">
        <v>495</v>
      </c>
      <c r="I3926" s="10">
        <v>1946</v>
      </c>
      <c r="J3926" s="11" t="s">
        <v>9616</v>
      </c>
      <c r="K3926" s="12"/>
      <c r="L3926" s="13" t="s">
        <v>9617</v>
      </c>
      <c r="M3926" t="s">
        <v>753</v>
      </c>
      <c r="S3926" s="9"/>
      <c r="T3926">
        <v>10</v>
      </c>
      <c r="U3926" s="208" t="s">
        <v>18181</v>
      </c>
      <c r="V3926" s="14">
        <v>0</v>
      </c>
      <c r="W3926" s="14">
        <v>1</v>
      </c>
      <c r="X3926" s="109" t="e">
        <v>#N/A</v>
      </c>
      <c r="Y3926" t="s">
        <v>1232</v>
      </c>
      <c r="Z3926" t="s">
        <v>271</v>
      </c>
      <c r="AA3926">
        <f t="shared" si="61"/>
        <v>1</v>
      </c>
    </row>
    <row r="3927" spans="1:27" x14ac:dyDescent="0.2">
      <c r="A3927">
        <v>2017</v>
      </c>
      <c r="B3927" s="1" t="s">
        <v>9645</v>
      </c>
      <c r="C3927" t="s">
        <v>2534</v>
      </c>
      <c r="D3927" s="9" t="s">
        <v>1232</v>
      </c>
      <c r="E3927" s="9" t="s">
        <v>876</v>
      </c>
      <c r="F3927" s="9" t="s">
        <v>312</v>
      </c>
      <c r="G3927" s="10">
        <v>8</v>
      </c>
      <c r="H3927" s="10" t="s">
        <v>495</v>
      </c>
      <c r="I3927" s="10">
        <v>1946</v>
      </c>
      <c r="J3927" s="11" t="s">
        <v>9616</v>
      </c>
      <c r="K3927" s="12"/>
      <c r="L3927" s="13" t="s">
        <v>9617</v>
      </c>
      <c r="M3927" t="s">
        <v>753</v>
      </c>
      <c r="S3927" s="9"/>
      <c r="T3927">
        <v>10</v>
      </c>
      <c r="U3927" s="208" t="s">
        <v>18181</v>
      </c>
      <c r="V3927" s="14">
        <v>0</v>
      </c>
      <c r="W3927" s="14">
        <v>1</v>
      </c>
      <c r="X3927" s="109" t="e">
        <v>#N/A</v>
      </c>
      <c r="Y3927" t="s">
        <v>1232</v>
      </c>
      <c r="Z3927" t="s">
        <v>271</v>
      </c>
      <c r="AA3927">
        <f t="shared" si="61"/>
        <v>1</v>
      </c>
    </row>
    <row r="3928" spans="1:27" x14ac:dyDescent="0.2">
      <c r="A3928">
        <v>942</v>
      </c>
      <c r="B3928" s="1" t="s">
        <v>9646</v>
      </c>
      <c r="C3928" t="s">
        <v>2534</v>
      </c>
      <c r="D3928" s="9" t="s">
        <v>1232</v>
      </c>
      <c r="E3928" s="9" t="s">
        <v>876</v>
      </c>
      <c r="F3928" s="9" t="s">
        <v>312</v>
      </c>
      <c r="G3928" s="10">
        <v>8</v>
      </c>
      <c r="H3928" s="10" t="s">
        <v>495</v>
      </c>
      <c r="I3928" s="10">
        <v>1946</v>
      </c>
      <c r="J3928" s="11" t="s">
        <v>9616</v>
      </c>
      <c r="K3928" s="12"/>
      <c r="L3928" s="13" t="s">
        <v>9617</v>
      </c>
      <c r="M3928" t="s">
        <v>753</v>
      </c>
      <c r="S3928" s="9"/>
      <c r="T3928">
        <v>10</v>
      </c>
      <c r="U3928" s="208" t="s">
        <v>18181</v>
      </c>
      <c r="V3928" s="14">
        <v>0</v>
      </c>
      <c r="W3928" s="14">
        <v>1</v>
      </c>
      <c r="X3928" s="109" t="e">
        <v>#N/A</v>
      </c>
      <c r="Y3928" t="s">
        <v>1232</v>
      </c>
      <c r="Z3928" t="s">
        <v>271</v>
      </c>
      <c r="AA3928">
        <f t="shared" si="61"/>
        <v>1</v>
      </c>
    </row>
    <row r="3929" spans="1:27" x14ac:dyDescent="0.2">
      <c r="A3929">
        <v>1001</v>
      </c>
      <c r="B3929" s="1" t="s">
        <v>9647</v>
      </c>
      <c r="C3929" t="s">
        <v>2534</v>
      </c>
      <c r="D3929" s="9" t="s">
        <v>1232</v>
      </c>
      <c r="E3929" s="9" t="s">
        <v>876</v>
      </c>
      <c r="F3929" s="9" t="s">
        <v>312</v>
      </c>
      <c r="G3929" s="10">
        <v>8</v>
      </c>
      <c r="H3929" s="10" t="s">
        <v>495</v>
      </c>
      <c r="I3929" s="10">
        <v>1946</v>
      </c>
      <c r="J3929" s="11" t="s">
        <v>9616</v>
      </c>
      <c r="K3929" s="12"/>
      <c r="L3929" s="13" t="s">
        <v>9617</v>
      </c>
      <c r="M3929" t="s">
        <v>753</v>
      </c>
      <c r="S3929" s="9"/>
      <c r="T3929">
        <v>10</v>
      </c>
      <c r="U3929" s="208" t="s">
        <v>18181</v>
      </c>
      <c r="V3929" s="14">
        <v>0</v>
      </c>
      <c r="W3929" s="14">
        <v>1</v>
      </c>
      <c r="X3929" s="109" t="e">
        <v>#N/A</v>
      </c>
      <c r="Y3929" t="s">
        <v>1232</v>
      </c>
      <c r="Z3929" t="s">
        <v>271</v>
      </c>
      <c r="AA3929">
        <f t="shared" si="61"/>
        <v>1</v>
      </c>
    </row>
    <row r="3930" spans="1:27" x14ac:dyDescent="0.2">
      <c r="A3930">
        <v>2009</v>
      </c>
      <c r="B3930" s="1" t="s">
        <v>9648</v>
      </c>
      <c r="C3930" t="s">
        <v>2534</v>
      </c>
      <c r="D3930" s="9" t="s">
        <v>1232</v>
      </c>
      <c r="E3930" s="9" t="s">
        <v>876</v>
      </c>
      <c r="F3930" s="9" t="s">
        <v>312</v>
      </c>
      <c r="G3930" s="10">
        <v>8</v>
      </c>
      <c r="H3930" s="10" t="s">
        <v>495</v>
      </c>
      <c r="I3930" s="10">
        <v>1946</v>
      </c>
      <c r="J3930" s="11" t="s">
        <v>9616</v>
      </c>
      <c r="K3930" s="12"/>
      <c r="L3930" s="13" t="s">
        <v>9617</v>
      </c>
      <c r="M3930" t="s">
        <v>753</v>
      </c>
      <c r="S3930" s="9"/>
      <c r="T3930">
        <v>10</v>
      </c>
      <c r="U3930" s="208" t="s">
        <v>18181</v>
      </c>
      <c r="V3930" s="14">
        <v>0</v>
      </c>
      <c r="W3930" s="14">
        <v>1</v>
      </c>
      <c r="X3930" s="109" t="e">
        <v>#N/A</v>
      </c>
      <c r="Y3930" t="s">
        <v>1232</v>
      </c>
      <c r="Z3930" t="s">
        <v>271</v>
      </c>
      <c r="AA3930">
        <f t="shared" si="61"/>
        <v>1</v>
      </c>
    </row>
    <row r="3931" spans="1:27" x14ac:dyDescent="0.2">
      <c r="A3931">
        <v>2326</v>
      </c>
      <c r="B3931" s="1" t="s">
        <v>9649</v>
      </c>
      <c r="C3931" t="s">
        <v>2534</v>
      </c>
      <c r="D3931" s="9" t="s">
        <v>1232</v>
      </c>
      <c r="E3931" s="9" t="s">
        <v>876</v>
      </c>
      <c r="F3931" s="9" t="s">
        <v>312</v>
      </c>
      <c r="G3931" s="10">
        <v>8</v>
      </c>
      <c r="H3931" s="10" t="s">
        <v>495</v>
      </c>
      <c r="I3931" s="10">
        <v>1946</v>
      </c>
      <c r="J3931" s="11" t="s">
        <v>9616</v>
      </c>
      <c r="K3931" s="12"/>
      <c r="L3931" s="13" t="s">
        <v>9617</v>
      </c>
      <c r="M3931" t="s">
        <v>753</v>
      </c>
      <c r="S3931" s="9"/>
      <c r="T3931">
        <v>10</v>
      </c>
      <c r="U3931" s="208" t="s">
        <v>18181</v>
      </c>
      <c r="V3931" s="14">
        <v>0</v>
      </c>
      <c r="W3931" s="14">
        <v>1</v>
      </c>
      <c r="X3931" s="109" t="e">
        <v>#N/A</v>
      </c>
      <c r="Y3931" t="s">
        <v>1232</v>
      </c>
      <c r="Z3931" t="s">
        <v>271</v>
      </c>
      <c r="AA3931">
        <f t="shared" si="61"/>
        <v>1</v>
      </c>
    </row>
    <row r="3932" spans="1:27" x14ac:dyDescent="0.2">
      <c r="A3932">
        <v>5722</v>
      </c>
      <c r="B3932" s="1" t="s">
        <v>9650</v>
      </c>
      <c r="C3932" t="s">
        <v>2534</v>
      </c>
      <c r="D3932" s="9" t="s">
        <v>1232</v>
      </c>
      <c r="E3932" s="9" t="s">
        <v>876</v>
      </c>
      <c r="F3932" s="9" t="s">
        <v>312</v>
      </c>
      <c r="G3932" s="10">
        <v>8</v>
      </c>
      <c r="H3932" s="10" t="s">
        <v>495</v>
      </c>
      <c r="I3932" s="10">
        <v>1946</v>
      </c>
      <c r="J3932" s="11" t="s">
        <v>9616</v>
      </c>
      <c r="K3932" s="12"/>
      <c r="L3932" s="13" t="s">
        <v>9617</v>
      </c>
      <c r="M3932" t="s">
        <v>753</v>
      </c>
      <c r="S3932" s="9"/>
      <c r="T3932">
        <v>10</v>
      </c>
      <c r="U3932" s="208" t="s">
        <v>18181</v>
      </c>
      <c r="V3932" s="14">
        <v>0</v>
      </c>
      <c r="W3932" s="14">
        <v>1</v>
      </c>
      <c r="X3932" s="109" t="e">
        <v>#N/A</v>
      </c>
      <c r="Y3932" t="s">
        <v>1232</v>
      </c>
      <c r="Z3932" t="s">
        <v>271</v>
      </c>
      <c r="AA3932">
        <f t="shared" si="61"/>
        <v>1</v>
      </c>
    </row>
    <row r="3933" spans="1:27" x14ac:dyDescent="0.2">
      <c r="A3933">
        <v>969</v>
      </c>
      <c r="B3933" s="1" t="s">
        <v>9651</v>
      </c>
      <c r="C3933" t="s">
        <v>2534</v>
      </c>
      <c r="D3933" s="9" t="s">
        <v>1232</v>
      </c>
      <c r="E3933" s="9" t="s">
        <v>876</v>
      </c>
      <c r="F3933" s="9" t="s">
        <v>312</v>
      </c>
      <c r="G3933" s="10">
        <v>8</v>
      </c>
      <c r="H3933" s="10" t="s">
        <v>495</v>
      </c>
      <c r="I3933" s="10">
        <v>1946</v>
      </c>
      <c r="J3933" s="11" t="s">
        <v>9616</v>
      </c>
      <c r="K3933" s="12"/>
      <c r="L3933" s="13" t="s">
        <v>9617</v>
      </c>
      <c r="M3933" t="s">
        <v>753</v>
      </c>
      <c r="S3933" s="9"/>
      <c r="T3933">
        <v>10</v>
      </c>
      <c r="U3933" s="208" t="s">
        <v>18181</v>
      </c>
      <c r="V3933" s="14">
        <v>0</v>
      </c>
      <c r="W3933" s="14">
        <v>1</v>
      </c>
      <c r="X3933" s="109" t="e">
        <v>#N/A</v>
      </c>
      <c r="Y3933" t="s">
        <v>1232</v>
      </c>
      <c r="Z3933" t="s">
        <v>271</v>
      </c>
      <c r="AA3933">
        <f t="shared" si="61"/>
        <v>1</v>
      </c>
    </row>
    <row r="3934" spans="1:27" x14ac:dyDescent="0.2">
      <c r="A3934">
        <v>990</v>
      </c>
      <c r="B3934" s="1" t="s">
        <v>9652</v>
      </c>
      <c r="C3934" t="s">
        <v>2534</v>
      </c>
      <c r="D3934" s="9" t="s">
        <v>1232</v>
      </c>
      <c r="E3934" s="9" t="s">
        <v>876</v>
      </c>
      <c r="F3934" s="9" t="s">
        <v>312</v>
      </c>
      <c r="G3934" s="10">
        <v>8</v>
      </c>
      <c r="H3934" s="10" t="s">
        <v>495</v>
      </c>
      <c r="I3934" s="10">
        <v>1946</v>
      </c>
      <c r="J3934" s="11" t="s">
        <v>9616</v>
      </c>
      <c r="K3934" s="12"/>
      <c r="L3934" s="13" t="s">
        <v>9617</v>
      </c>
      <c r="M3934" t="s">
        <v>753</v>
      </c>
      <c r="S3934" s="9"/>
      <c r="T3934">
        <v>10</v>
      </c>
      <c r="U3934" s="208" t="s">
        <v>18181</v>
      </c>
      <c r="V3934" s="14">
        <v>0</v>
      </c>
      <c r="W3934" s="14">
        <v>1</v>
      </c>
      <c r="X3934" s="109" t="e">
        <v>#N/A</v>
      </c>
      <c r="Y3934" t="s">
        <v>1232</v>
      </c>
      <c r="Z3934" t="s">
        <v>271</v>
      </c>
      <c r="AA3934">
        <f t="shared" si="61"/>
        <v>1</v>
      </c>
    </row>
    <row r="3935" spans="1:27" x14ac:dyDescent="0.2">
      <c r="A3935">
        <v>1069</v>
      </c>
      <c r="B3935" s="1" t="s">
        <v>9653</v>
      </c>
      <c r="C3935" t="s">
        <v>2534</v>
      </c>
      <c r="D3935" s="9" t="s">
        <v>1232</v>
      </c>
      <c r="E3935" s="9" t="s">
        <v>876</v>
      </c>
      <c r="F3935" s="9" t="s">
        <v>312</v>
      </c>
      <c r="G3935" s="10">
        <v>8</v>
      </c>
      <c r="H3935" s="10" t="s">
        <v>495</v>
      </c>
      <c r="I3935" s="10">
        <v>1946</v>
      </c>
      <c r="J3935" s="11" t="s">
        <v>9616</v>
      </c>
      <c r="K3935" s="12"/>
      <c r="L3935" s="13" t="s">
        <v>9617</v>
      </c>
      <c r="M3935" t="s">
        <v>753</v>
      </c>
      <c r="S3935" s="9"/>
      <c r="T3935">
        <v>10</v>
      </c>
      <c r="U3935" s="208" t="s">
        <v>18181</v>
      </c>
      <c r="V3935" s="14">
        <v>0</v>
      </c>
      <c r="W3935" s="14">
        <v>1</v>
      </c>
      <c r="X3935" s="109" t="e">
        <v>#N/A</v>
      </c>
      <c r="Y3935" t="s">
        <v>1232</v>
      </c>
      <c r="Z3935" t="s">
        <v>271</v>
      </c>
      <c r="AA3935">
        <f t="shared" si="61"/>
        <v>1</v>
      </c>
    </row>
    <row r="3936" spans="1:27" x14ac:dyDescent="0.2">
      <c r="A3936">
        <v>2559</v>
      </c>
      <c r="B3936" s="1" t="s">
        <v>9654</v>
      </c>
      <c r="C3936" t="s">
        <v>2534</v>
      </c>
      <c r="D3936" s="9" t="s">
        <v>1232</v>
      </c>
      <c r="E3936" s="9" t="s">
        <v>876</v>
      </c>
      <c r="F3936" s="9" t="s">
        <v>312</v>
      </c>
      <c r="G3936" s="10">
        <v>8</v>
      </c>
      <c r="H3936" s="10" t="s">
        <v>495</v>
      </c>
      <c r="I3936" s="10">
        <v>1946</v>
      </c>
      <c r="J3936" s="11" t="s">
        <v>9616</v>
      </c>
      <c r="K3936" s="12"/>
      <c r="L3936" s="13" t="s">
        <v>9617</v>
      </c>
      <c r="M3936" t="s">
        <v>753</v>
      </c>
      <c r="S3936" s="9"/>
      <c r="T3936">
        <v>10</v>
      </c>
      <c r="U3936" s="208" t="s">
        <v>18181</v>
      </c>
      <c r="V3936" s="14">
        <v>0</v>
      </c>
      <c r="W3936" s="14">
        <v>1</v>
      </c>
      <c r="X3936" s="109" t="e">
        <v>#N/A</v>
      </c>
      <c r="Y3936" t="s">
        <v>1232</v>
      </c>
      <c r="Z3936" t="s">
        <v>271</v>
      </c>
      <c r="AA3936">
        <f t="shared" si="61"/>
        <v>1</v>
      </c>
    </row>
    <row r="3937" spans="1:27" x14ac:dyDescent="0.2">
      <c r="A3937">
        <v>931</v>
      </c>
      <c r="B3937" s="1" t="s">
        <v>9655</v>
      </c>
      <c r="C3937" t="s">
        <v>2534</v>
      </c>
      <c r="D3937" s="9" t="s">
        <v>1232</v>
      </c>
      <c r="E3937" s="9" t="s">
        <v>876</v>
      </c>
      <c r="F3937" s="9" t="s">
        <v>312</v>
      </c>
      <c r="G3937" s="10">
        <v>8</v>
      </c>
      <c r="H3937" s="10" t="s">
        <v>495</v>
      </c>
      <c r="I3937" s="10">
        <v>1946</v>
      </c>
      <c r="J3937" s="11" t="s">
        <v>9616</v>
      </c>
      <c r="K3937" s="12"/>
      <c r="L3937" s="13" t="s">
        <v>9617</v>
      </c>
      <c r="M3937" t="s">
        <v>753</v>
      </c>
      <c r="S3937" s="9"/>
      <c r="T3937">
        <v>10</v>
      </c>
      <c r="U3937" s="208" t="s">
        <v>18181</v>
      </c>
      <c r="V3937" s="14">
        <v>0</v>
      </c>
      <c r="W3937" s="14">
        <v>1</v>
      </c>
      <c r="X3937" s="109" t="e">
        <v>#N/A</v>
      </c>
      <c r="Y3937" t="s">
        <v>1232</v>
      </c>
      <c r="Z3937" t="s">
        <v>271</v>
      </c>
      <c r="AA3937">
        <f t="shared" si="61"/>
        <v>1</v>
      </c>
    </row>
    <row r="3938" spans="1:27" x14ac:dyDescent="0.2">
      <c r="A3938">
        <v>1027</v>
      </c>
      <c r="B3938" s="1" t="s">
        <v>9656</v>
      </c>
      <c r="C3938" t="s">
        <v>2534</v>
      </c>
      <c r="D3938" s="9" t="s">
        <v>1232</v>
      </c>
      <c r="E3938" s="9" t="s">
        <v>876</v>
      </c>
      <c r="F3938" s="9" t="s">
        <v>312</v>
      </c>
      <c r="G3938" s="10">
        <v>8</v>
      </c>
      <c r="H3938" s="10" t="s">
        <v>495</v>
      </c>
      <c r="I3938" s="10">
        <v>1946</v>
      </c>
      <c r="J3938" s="11" t="s">
        <v>9616</v>
      </c>
      <c r="K3938" s="12"/>
      <c r="L3938" s="13" t="s">
        <v>9617</v>
      </c>
      <c r="M3938" t="s">
        <v>753</v>
      </c>
      <c r="S3938" s="9"/>
      <c r="T3938">
        <v>10</v>
      </c>
      <c r="U3938" s="208" t="s">
        <v>18181</v>
      </c>
      <c r="V3938" s="14">
        <v>0</v>
      </c>
      <c r="W3938" s="14">
        <v>1</v>
      </c>
      <c r="X3938" s="109" t="e">
        <v>#N/A</v>
      </c>
      <c r="Y3938" t="s">
        <v>1232</v>
      </c>
      <c r="Z3938" t="s">
        <v>271</v>
      </c>
      <c r="AA3938">
        <f t="shared" si="61"/>
        <v>1</v>
      </c>
    </row>
    <row r="3939" spans="1:27" x14ac:dyDescent="0.2">
      <c r="A3939">
        <v>1053</v>
      </c>
      <c r="B3939" s="1" t="s">
        <v>9657</v>
      </c>
      <c r="C3939" t="s">
        <v>2534</v>
      </c>
      <c r="D3939" s="9" t="s">
        <v>1232</v>
      </c>
      <c r="E3939" s="9" t="s">
        <v>876</v>
      </c>
      <c r="F3939" s="9" t="s">
        <v>312</v>
      </c>
      <c r="G3939" s="10">
        <v>8</v>
      </c>
      <c r="H3939" s="10" t="s">
        <v>495</v>
      </c>
      <c r="I3939" s="10">
        <v>1946</v>
      </c>
      <c r="J3939" s="11" t="s">
        <v>9616</v>
      </c>
      <c r="K3939" s="12"/>
      <c r="L3939" s="13" t="s">
        <v>9617</v>
      </c>
      <c r="M3939" t="s">
        <v>753</v>
      </c>
      <c r="S3939" s="9"/>
      <c r="T3939">
        <v>10</v>
      </c>
      <c r="U3939" s="208" t="s">
        <v>18181</v>
      </c>
      <c r="V3939" s="14">
        <v>0</v>
      </c>
      <c r="W3939" s="14">
        <v>1</v>
      </c>
      <c r="X3939" s="109" t="e">
        <v>#N/A</v>
      </c>
      <c r="Y3939" t="s">
        <v>1232</v>
      </c>
      <c r="Z3939" t="s">
        <v>271</v>
      </c>
      <c r="AA3939">
        <f t="shared" si="61"/>
        <v>1</v>
      </c>
    </row>
    <row r="3940" spans="1:27" x14ac:dyDescent="0.2">
      <c r="A3940">
        <v>1114</v>
      </c>
      <c r="B3940" s="1" t="s">
        <v>9658</v>
      </c>
      <c r="C3940" t="s">
        <v>2534</v>
      </c>
      <c r="D3940" s="9" t="s">
        <v>1232</v>
      </c>
      <c r="E3940" s="9" t="s">
        <v>876</v>
      </c>
      <c r="F3940" s="9" t="s">
        <v>312</v>
      </c>
      <c r="G3940" s="10">
        <v>8</v>
      </c>
      <c r="H3940" s="10" t="s">
        <v>495</v>
      </c>
      <c r="I3940" s="10">
        <v>1946</v>
      </c>
      <c r="J3940" s="11" t="s">
        <v>9616</v>
      </c>
      <c r="K3940" s="12"/>
      <c r="L3940" s="13" t="s">
        <v>9617</v>
      </c>
      <c r="M3940" t="s">
        <v>753</v>
      </c>
      <c r="S3940" s="9"/>
      <c r="T3940">
        <v>10</v>
      </c>
      <c r="U3940" s="208" t="s">
        <v>18181</v>
      </c>
      <c r="V3940" s="14">
        <v>0</v>
      </c>
      <c r="W3940" s="14">
        <v>1</v>
      </c>
      <c r="X3940" s="109" t="e">
        <v>#N/A</v>
      </c>
      <c r="Y3940" t="s">
        <v>1232</v>
      </c>
      <c r="Z3940" t="s">
        <v>271</v>
      </c>
      <c r="AA3940">
        <f t="shared" si="61"/>
        <v>1</v>
      </c>
    </row>
    <row r="3941" spans="1:27" x14ac:dyDescent="0.2">
      <c r="A3941">
        <v>1085</v>
      </c>
      <c r="B3941" s="1" t="s">
        <v>9659</v>
      </c>
      <c r="C3941" t="s">
        <v>2534</v>
      </c>
      <c r="D3941" s="9" t="s">
        <v>1232</v>
      </c>
      <c r="E3941" s="9" t="s">
        <v>876</v>
      </c>
      <c r="F3941" s="9" t="s">
        <v>312</v>
      </c>
      <c r="G3941" s="10">
        <v>8</v>
      </c>
      <c r="H3941" s="10" t="s">
        <v>495</v>
      </c>
      <c r="I3941" s="10">
        <v>1946</v>
      </c>
      <c r="J3941" s="11" t="s">
        <v>9616</v>
      </c>
      <c r="K3941" s="12"/>
      <c r="L3941" s="13" t="s">
        <v>9617</v>
      </c>
      <c r="M3941" t="s">
        <v>753</v>
      </c>
      <c r="S3941" s="9"/>
      <c r="T3941">
        <v>10</v>
      </c>
      <c r="U3941" s="208" t="s">
        <v>18181</v>
      </c>
      <c r="V3941" s="14">
        <v>0</v>
      </c>
      <c r="W3941" s="14">
        <v>1</v>
      </c>
      <c r="X3941" s="109" t="e">
        <v>#N/A</v>
      </c>
      <c r="Y3941" t="s">
        <v>1232</v>
      </c>
      <c r="Z3941" t="s">
        <v>271</v>
      </c>
      <c r="AA3941">
        <f t="shared" si="61"/>
        <v>1</v>
      </c>
    </row>
    <row r="3942" spans="1:27" x14ac:dyDescent="0.2">
      <c r="A3942">
        <v>2399</v>
      </c>
      <c r="B3942" s="1" t="s">
        <v>9660</v>
      </c>
      <c r="C3942" t="s">
        <v>2534</v>
      </c>
      <c r="D3942" s="9" t="s">
        <v>1232</v>
      </c>
      <c r="E3942" s="9" t="s">
        <v>876</v>
      </c>
      <c r="F3942" s="9" t="s">
        <v>312</v>
      </c>
      <c r="G3942" s="10">
        <v>8</v>
      </c>
      <c r="H3942" s="10" t="s">
        <v>495</v>
      </c>
      <c r="I3942" s="10">
        <v>1946</v>
      </c>
      <c r="J3942" s="11" t="s">
        <v>9616</v>
      </c>
      <c r="K3942" s="12"/>
      <c r="L3942" s="13" t="s">
        <v>9617</v>
      </c>
      <c r="M3942" t="s">
        <v>753</v>
      </c>
      <c r="S3942" s="9"/>
      <c r="T3942">
        <v>10</v>
      </c>
      <c r="U3942" s="208" t="s">
        <v>18181</v>
      </c>
      <c r="V3942" s="14">
        <v>0</v>
      </c>
      <c r="W3942" s="14">
        <v>1</v>
      </c>
      <c r="X3942" s="109" t="e">
        <v>#N/A</v>
      </c>
      <c r="Y3942" t="s">
        <v>1232</v>
      </c>
      <c r="Z3942" t="s">
        <v>271</v>
      </c>
      <c r="AA3942">
        <f t="shared" si="61"/>
        <v>1</v>
      </c>
    </row>
    <row r="3943" spans="1:27" x14ac:dyDescent="0.2">
      <c r="A3943">
        <v>2917</v>
      </c>
      <c r="B3943" s="1" t="s">
        <v>9661</v>
      </c>
      <c r="C3943" t="s">
        <v>2534</v>
      </c>
      <c r="D3943" s="9" t="s">
        <v>1232</v>
      </c>
      <c r="E3943" s="9" t="s">
        <v>876</v>
      </c>
      <c r="F3943" s="9" t="s">
        <v>312</v>
      </c>
      <c r="G3943" s="10">
        <v>8</v>
      </c>
      <c r="H3943" s="10" t="s">
        <v>495</v>
      </c>
      <c r="I3943" s="10">
        <v>1946</v>
      </c>
      <c r="J3943" s="11" t="s">
        <v>9616</v>
      </c>
      <c r="K3943" s="12"/>
      <c r="L3943" s="13" t="s">
        <v>9617</v>
      </c>
      <c r="M3943" t="s">
        <v>753</v>
      </c>
      <c r="S3943" s="9"/>
      <c r="T3943">
        <v>10</v>
      </c>
      <c r="U3943" s="208" t="s">
        <v>18181</v>
      </c>
      <c r="V3943" s="14">
        <v>0</v>
      </c>
      <c r="W3943" s="14">
        <v>1</v>
      </c>
      <c r="X3943" s="109" t="e">
        <v>#N/A</v>
      </c>
      <c r="Y3943" t="s">
        <v>1232</v>
      </c>
      <c r="Z3943" t="s">
        <v>271</v>
      </c>
      <c r="AA3943">
        <f t="shared" si="61"/>
        <v>1</v>
      </c>
    </row>
    <row r="3944" spans="1:27" x14ac:dyDescent="0.2">
      <c r="A3944">
        <v>2998</v>
      </c>
      <c r="B3944" s="1" t="s">
        <v>9662</v>
      </c>
      <c r="C3944" t="s">
        <v>1027</v>
      </c>
      <c r="D3944" s="9" t="s">
        <v>1232</v>
      </c>
      <c r="E3944" s="9" t="s">
        <v>876</v>
      </c>
      <c r="F3944" s="9" t="s">
        <v>1416</v>
      </c>
      <c r="G3944" s="10">
        <v>8</v>
      </c>
      <c r="H3944" s="10" t="s">
        <v>495</v>
      </c>
      <c r="I3944" s="10">
        <v>1946</v>
      </c>
      <c r="J3944" s="11" t="s">
        <v>9616</v>
      </c>
      <c r="K3944" s="12"/>
      <c r="L3944" s="13" t="s">
        <v>9617</v>
      </c>
      <c r="M3944" t="s">
        <v>753</v>
      </c>
      <c r="S3944" s="9"/>
      <c r="T3944">
        <v>10</v>
      </c>
      <c r="U3944" s="208" t="s">
        <v>18181</v>
      </c>
      <c r="V3944" s="14">
        <v>0</v>
      </c>
      <c r="W3944" s="14">
        <v>0</v>
      </c>
      <c r="X3944" s="109" t="e">
        <v>#N/A</v>
      </c>
      <c r="Y3944" t="s">
        <v>1232</v>
      </c>
      <c r="Z3944" t="s">
        <v>271</v>
      </c>
      <c r="AA3944">
        <f t="shared" si="61"/>
        <v>1</v>
      </c>
    </row>
    <row r="3945" spans="1:27" x14ac:dyDescent="0.2">
      <c r="A3945">
        <v>493</v>
      </c>
      <c r="B3945" s="1" t="s">
        <v>9425</v>
      </c>
      <c r="C3945" t="s">
        <v>2040</v>
      </c>
      <c r="D3945" s="9" t="s">
        <v>9426</v>
      </c>
      <c r="E3945" s="9"/>
      <c r="F3945" s="9"/>
      <c r="G3945" s="10">
        <v>9</v>
      </c>
      <c r="H3945" s="10" t="s">
        <v>495</v>
      </c>
      <c r="I3945" s="10">
        <v>1946</v>
      </c>
      <c r="J3945" s="11" t="s">
        <v>9421</v>
      </c>
      <c r="K3945" s="12" t="s">
        <v>237</v>
      </c>
      <c r="L3945" s="13" t="s">
        <v>8394</v>
      </c>
      <c r="M3945" t="s">
        <v>290</v>
      </c>
      <c r="N3945" t="s">
        <v>291</v>
      </c>
      <c r="O3945" t="s">
        <v>498</v>
      </c>
      <c r="S3945" s="9"/>
      <c r="T3945">
        <v>10</v>
      </c>
      <c r="U3945" s="208" t="s">
        <v>18181</v>
      </c>
      <c r="V3945" s="14">
        <v>0</v>
      </c>
      <c r="W3945" s="14">
        <v>0</v>
      </c>
      <c r="X3945" s="109" t="e">
        <v>#N/A</v>
      </c>
      <c r="Y3945" t="s">
        <v>1888</v>
      </c>
      <c r="Z3945" t="s">
        <v>3085</v>
      </c>
      <c r="AA3945">
        <f t="shared" si="61"/>
        <v>3</v>
      </c>
    </row>
    <row r="3946" spans="1:27" x14ac:dyDescent="0.2">
      <c r="A3946">
        <v>299</v>
      </c>
      <c r="B3946" s="1" t="s">
        <v>9423</v>
      </c>
      <c r="C3946" t="s">
        <v>284</v>
      </c>
      <c r="D3946" s="9" t="s">
        <v>9424</v>
      </c>
      <c r="E3946" s="9"/>
      <c r="F3946" s="9" t="s">
        <v>532</v>
      </c>
      <c r="G3946" s="10">
        <v>9</v>
      </c>
      <c r="H3946" s="10" t="s">
        <v>495</v>
      </c>
      <c r="I3946" s="10">
        <v>1946</v>
      </c>
      <c r="J3946" s="11" t="s">
        <v>9421</v>
      </c>
      <c r="K3946" s="12"/>
      <c r="L3946" s="13" t="s">
        <v>9422</v>
      </c>
      <c r="M3946" t="s">
        <v>753</v>
      </c>
      <c r="S3946" s="9"/>
      <c r="T3946">
        <v>10</v>
      </c>
      <c r="U3946" s="208" t="s">
        <v>18181</v>
      </c>
      <c r="V3946" s="14">
        <v>0</v>
      </c>
      <c r="W3946" s="14">
        <v>1</v>
      </c>
      <c r="X3946" s="109" t="s">
        <v>294</v>
      </c>
      <c r="Y3946" t="s">
        <v>3625</v>
      </c>
      <c r="Z3946" t="s">
        <v>271</v>
      </c>
      <c r="AA3946">
        <f t="shared" si="61"/>
        <v>4</v>
      </c>
    </row>
    <row r="3947" spans="1:27" x14ac:dyDescent="0.2">
      <c r="A3947">
        <v>102</v>
      </c>
      <c r="B3947" s="1" t="s">
        <v>9419</v>
      </c>
      <c r="C3947" t="s">
        <v>284</v>
      </c>
      <c r="D3947" s="9" t="s">
        <v>9420</v>
      </c>
      <c r="E3947" s="9"/>
      <c r="F3947" s="9" t="s">
        <v>532</v>
      </c>
      <c r="G3947" s="10">
        <v>9</v>
      </c>
      <c r="H3947" s="10" t="s">
        <v>495</v>
      </c>
      <c r="I3947" s="10">
        <v>1946</v>
      </c>
      <c r="J3947" s="11" t="s">
        <v>9421</v>
      </c>
      <c r="K3947" s="12"/>
      <c r="L3947" s="13" t="s">
        <v>9422</v>
      </c>
      <c r="M3947" t="s">
        <v>753</v>
      </c>
      <c r="S3947" s="9"/>
      <c r="T3947">
        <v>10</v>
      </c>
      <c r="U3947" s="208" t="s">
        <v>18181</v>
      </c>
      <c r="V3947" s="14">
        <v>0</v>
      </c>
      <c r="W3947" s="14">
        <v>1</v>
      </c>
      <c r="X3947" s="109" t="s">
        <v>294</v>
      </c>
      <c r="Y3947" t="s">
        <v>3625</v>
      </c>
      <c r="Z3947" t="s">
        <v>271</v>
      </c>
      <c r="AA3947">
        <f t="shared" si="61"/>
        <v>6</v>
      </c>
    </row>
    <row r="3948" spans="1:27" x14ac:dyDescent="0.2">
      <c r="A3948">
        <v>6614</v>
      </c>
      <c r="B3948" s="1" t="s">
        <v>9356</v>
      </c>
      <c r="C3948" t="s">
        <v>2805</v>
      </c>
      <c r="D3948" s="9"/>
      <c r="E3948" s="9" t="s">
        <v>2806</v>
      </c>
      <c r="F3948" s="9"/>
      <c r="G3948" s="10">
        <v>10</v>
      </c>
      <c r="H3948" s="10" t="s">
        <v>495</v>
      </c>
      <c r="I3948" s="10">
        <v>1946</v>
      </c>
      <c r="J3948" s="11" t="s">
        <v>8397</v>
      </c>
      <c r="K3948" s="12" t="s">
        <v>237</v>
      </c>
      <c r="L3948" s="13" t="s">
        <v>9577</v>
      </c>
      <c r="M3948" t="s">
        <v>290</v>
      </c>
      <c r="N3948" t="s">
        <v>291</v>
      </c>
      <c r="O3948" t="s">
        <v>760</v>
      </c>
      <c r="S3948" s="9"/>
      <c r="T3948">
        <v>10</v>
      </c>
      <c r="U3948" s="208" t="s">
        <v>18181</v>
      </c>
      <c r="V3948" s="14">
        <v>0</v>
      </c>
      <c r="W3948" s="14">
        <v>0</v>
      </c>
      <c r="X3948" s="109" t="e">
        <v>#N/A</v>
      </c>
      <c r="Y3948" t="s">
        <v>334</v>
      </c>
      <c r="Z3948" t="s">
        <v>2808</v>
      </c>
      <c r="AA3948">
        <f t="shared" si="61"/>
        <v>1</v>
      </c>
    </row>
    <row r="3949" spans="1:27" x14ac:dyDescent="0.2">
      <c r="A3949">
        <v>1432</v>
      </c>
      <c r="B3949" s="1" t="s">
        <v>8800</v>
      </c>
      <c r="C3949" t="s">
        <v>2040</v>
      </c>
      <c r="D3949" s="9">
        <v>109</v>
      </c>
      <c r="E3949" s="9" t="s">
        <v>259</v>
      </c>
      <c r="F3949" s="9" t="s">
        <v>721</v>
      </c>
      <c r="G3949" s="10">
        <v>10</v>
      </c>
      <c r="H3949" s="10" t="s">
        <v>495</v>
      </c>
      <c r="I3949" s="10">
        <v>1946</v>
      </c>
      <c r="J3949" s="11" t="s">
        <v>8397</v>
      </c>
      <c r="K3949" s="12" t="s">
        <v>237</v>
      </c>
      <c r="L3949" s="13" t="s">
        <v>9355</v>
      </c>
      <c r="M3949" t="s">
        <v>290</v>
      </c>
      <c r="N3949" t="s">
        <v>291</v>
      </c>
      <c r="O3949" t="s">
        <v>292</v>
      </c>
      <c r="S3949" s="9"/>
      <c r="T3949">
        <v>10</v>
      </c>
      <c r="U3949" s="208" t="s">
        <v>18181</v>
      </c>
      <c r="V3949" s="14">
        <v>0</v>
      </c>
      <c r="W3949" s="14">
        <v>0</v>
      </c>
      <c r="X3949" s="109" t="s">
        <v>270</v>
      </c>
      <c r="Y3949">
        <v>109</v>
      </c>
      <c r="Z3949" t="s">
        <v>3085</v>
      </c>
      <c r="AA3949">
        <f t="shared" si="61"/>
        <v>1</v>
      </c>
    </row>
    <row r="3950" spans="1:27" x14ac:dyDescent="0.2">
      <c r="A3950">
        <v>7280</v>
      </c>
      <c r="B3950" s="1" t="s">
        <v>8395</v>
      </c>
      <c r="C3950" t="s">
        <v>341</v>
      </c>
      <c r="D3950" s="9" t="s">
        <v>8396</v>
      </c>
      <c r="E3950" s="9"/>
      <c r="F3950" s="9" t="s">
        <v>532</v>
      </c>
      <c r="G3950" s="10">
        <v>10</v>
      </c>
      <c r="H3950" s="10" t="s">
        <v>495</v>
      </c>
      <c r="I3950" s="10">
        <v>1946</v>
      </c>
      <c r="J3950" s="11" t="s">
        <v>8397</v>
      </c>
      <c r="K3950" s="12"/>
      <c r="L3950" s="13" t="s">
        <v>8398</v>
      </c>
      <c r="M3950" t="s">
        <v>753</v>
      </c>
      <c r="S3950" s="9"/>
      <c r="T3950">
        <v>10</v>
      </c>
      <c r="U3950" s="208" t="s">
        <v>18181</v>
      </c>
      <c r="V3950" s="14">
        <v>0</v>
      </c>
      <c r="W3950" s="14">
        <v>1</v>
      </c>
      <c r="X3950" s="109" t="s">
        <v>294</v>
      </c>
      <c r="Y3950" t="s">
        <v>531</v>
      </c>
      <c r="Z3950" t="s">
        <v>271</v>
      </c>
      <c r="AA3950">
        <f t="shared" si="61"/>
        <v>3</v>
      </c>
    </row>
    <row r="3951" spans="1:27" x14ac:dyDescent="0.2">
      <c r="A3951">
        <v>3656</v>
      </c>
      <c r="B3951" s="1" t="s">
        <v>8799</v>
      </c>
      <c r="C3951" t="s">
        <v>341</v>
      </c>
      <c r="D3951" s="9">
        <v>192</v>
      </c>
      <c r="E3951" s="9"/>
      <c r="F3951" s="9"/>
      <c r="G3951" s="10">
        <v>10</v>
      </c>
      <c r="H3951" s="10" t="s">
        <v>495</v>
      </c>
      <c r="I3951" s="10">
        <v>1946</v>
      </c>
      <c r="J3951" s="11" t="s">
        <v>8397</v>
      </c>
      <c r="K3951" s="12"/>
      <c r="L3951" s="13" t="s">
        <v>8398</v>
      </c>
      <c r="M3951" t="s">
        <v>753</v>
      </c>
      <c r="S3951" s="9"/>
      <c r="T3951">
        <v>10</v>
      </c>
      <c r="U3951" s="208" t="s">
        <v>18181</v>
      </c>
      <c r="V3951" s="14">
        <v>0</v>
      </c>
      <c r="W3951" s="14">
        <v>1</v>
      </c>
      <c r="X3951" s="109" t="s">
        <v>270</v>
      </c>
      <c r="Y3951">
        <v>192</v>
      </c>
      <c r="Z3951" t="s">
        <v>271</v>
      </c>
      <c r="AA3951">
        <f t="shared" si="61"/>
        <v>1</v>
      </c>
    </row>
    <row r="3952" spans="1:27" x14ac:dyDescent="0.2">
      <c r="A3952">
        <v>2132</v>
      </c>
      <c r="B3952" s="1" t="s">
        <v>9567</v>
      </c>
      <c r="C3952" t="s">
        <v>341</v>
      </c>
      <c r="D3952" s="9" t="s">
        <v>1199</v>
      </c>
      <c r="E3952" s="9"/>
      <c r="F3952" s="9" t="s">
        <v>532</v>
      </c>
      <c r="G3952" s="10">
        <v>10</v>
      </c>
      <c r="H3952" s="10" t="s">
        <v>495</v>
      </c>
      <c r="I3952" s="10">
        <v>1946</v>
      </c>
      <c r="J3952" s="11" t="s">
        <v>8397</v>
      </c>
      <c r="K3952" s="12"/>
      <c r="L3952" s="13" t="s">
        <v>8796</v>
      </c>
      <c r="M3952" t="s">
        <v>753</v>
      </c>
      <c r="S3952" s="9"/>
      <c r="T3952">
        <v>10</v>
      </c>
      <c r="U3952" s="208" t="s">
        <v>18181</v>
      </c>
      <c r="V3952" s="14">
        <v>0</v>
      </c>
      <c r="W3952" s="14">
        <v>1</v>
      </c>
      <c r="X3952" s="109" t="s">
        <v>294</v>
      </c>
      <c r="Y3952" t="s">
        <v>1199</v>
      </c>
      <c r="Z3952" t="s">
        <v>271</v>
      </c>
      <c r="AA3952">
        <f t="shared" si="61"/>
        <v>1</v>
      </c>
    </row>
    <row r="3953" spans="1:27" x14ac:dyDescent="0.2">
      <c r="A3953">
        <v>2805</v>
      </c>
      <c r="B3953" s="1" t="s">
        <v>9565</v>
      </c>
      <c r="C3953" t="s">
        <v>284</v>
      </c>
      <c r="D3953" s="9" t="s">
        <v>9566</v>
      </c>
      <c r="E3953" s="9"/>
      <c r="F3953" s="9" t="s">
        <v>532</v>
      </c>
      <c r="G3953" s="10">
        <v>10</v>
      </c>
      <c r="H3953" s="10" t="s">
        <v>495</v>
      </c>
      <c r="I3953" s="10">
        <v>1946</v>
      </c>
      <c r="J3953" s="11" t="s">
        <v>8397</v>
      </c>
      <c r="K3953" s="12"/>
      <c r="L3953" s="13" t="s">
        <v>8398</v>
      </c>
      <c r="M3953" t="s">
        <v>753</v>
      </c>
      <c r="S3953" s="9"/>
      <c r="T3953">
        <v>10</v>
      </c>
      <c r="U3953" s="208" t="s">
        <v>18181</v>
      </c>
      <c r="V3953" s="14">
        <v>0</v>
      </c>
      <c r="W3953" s="14">
        <v>1</v>
      </c>
      <c r="X3953" s="109" t="s">
        <v>294</v>
      </c>
      <c r="Y3953" t="s">
        <v>3625</v>
      </c>
      <c r="Z3953" t="s">
        <v>271</v>
      </c>
      <c r="AA3953">
        <f t="shared" si="61"/>
        <v>2</v>
      </c>
    </row>
    <row r="3954" spans="1:27" x14ac:dyDescent="0.2">
      <c r="A3954">
        <v>2152</v>
      </c>
      <c r="B3954" s="1" t="s">
        <v>8399</v>
      </c>
      <c r="C3954" t="s">
        <v>284</v>
      </c>
      <c r="D3954" s="9" t="s">
        <v>6591</v>
      </c>
      <c r="E3954" s="9"/>
      <c r="F3954" s="9" t="s">
        <v>532</v>
      </c>
      <c r="G3954" s="10">
        <v>10</v>
      </c>
      <c r="H3954" s="10" t="s">
        <v>495</v>
      </c>
      <c r="I3954" s="10">
        <v>1946</v>
      </c>
      <c r="J3954" s="11" t="s">
        <v>8397</v>
      </c>
      <c r="K3954" s="12"/>
      <c r="L3954" s="13" t="s">
        <v>9564</v>
      </c>
      <c r="M3954" t="s">
        <v>753</v>
      </c>
      <c r="S3954" s="9"/>
      <c r="T3954">
        <v>10</v>
      </c>
      <c r="U3954" s="208" t="s">
        <v>18181</v>
      </c>
      <c r="V3954" s="14">
        <v>0</v>
      </c>
      <c r="W3954" s="14">
        <v>1</v>
      </c>
      <c r="X3954" s="109" t="s">
        <v>294</v>
      </c>
      <c r="Y3954" t="s">
        <v>3625</v>
      </c>
      <c r="Z3954" t="s">
        <v>505</v>
      </c>
      <c r="AA3954">
        <f t="shared" si="61"/>
        <v>2</v>
      </c>
    </row>
    <row r="3955" spans="1:27" x14ac:dyDescent="0.2">
      <c r="A3955">
        <v>5408</v>
      </c>
      <c r="B3955" s="1" t="s">
        <v>8797</v>
      </c>
      <c r="C3955" t="s">
        <v>1027</v>
      </c>
      <c r="D3955" s="9">
        <v>235</v>
      </c>
      <c r="E3955" s="9" t="s">
        <v>8805</v>
      </c>
      <c r="F3955" s="9"/>
      <c r="G3955" s="10">
        <v>10</v>
      </c>
      <c r="H3955" s="10" t="s">
        <v>495</v>
      </c>
      <c r="I3955" s="10">
        <v>1946</v>
      </c>
      <c r="J3955" s="11" t="s">
        <v>8397</v>
      </c>
      <c r="K3955" s="12"/>
      <c r="L3955" s="13" t="s">
        <v>8798</v>
      </c>
      <c r="M3955" t="s">
        <v>781</v>
      </c>
      <c r="S3955" s="9"/>
      <c r="T3955">
        <v>10</v>
      </c>
      <c r="U3955" s="208" t="s">
        <v>18181</v>
      </c>
      <c r="V3955" s="14">
        <v>0</v>
      </c>
      <c r="W3955" s="14">
        <v>1</v>
      </c>
      <c r="X3955" s="109" t="s">
        <v>270</v>
      </c>
      <c r="Y3955">
        <v>235</v>
      </c>
      <c r="Z3955" t="s">
        <v>1419</v>
      </c>
      <c r="AA3955">
        <f t="shared" si="61"/>
        <v>1</v>
      </c>
    </row>
    <row r="3956" spans="1:27" x14ac:dyDescent="0.2">
      <c r="A3956">
        <v>874</v>
      </c>
      <c r="B3956" s="1" t="s">
        <v>9578</v>
      </c>
      <c r="C3956" t="s">
        <v>341</v>
      </c>
      <c r="D3956" s="9" t="s">
        <v>3246</v>
      </c>
      <c r="E3956" s="9"/>
      <c r="F3956" s="9"/>
      <c r="G3956" s="10">
        <v>11</v>
      </c>
      <c r="H3956" s="10" t="s">
        <v>495</v>
      </c>
      <c r="I3956" s="10">
        <v>1946</v>
      </c>
      <c r="J3956" s="11" t="s">
        <v>9579</v>
      </c>
      <c r="K3956" s="12"/>
      <c r="L3956" s="13" t="s">
        <v>9580</v>
      </c>
      <c r="M3956" t="s">
        <v>753</v>
      </c>
      <c r="S3956" s="9"/>
      <c r="T3956">
        <v>10</v>
      </c>
      <c r="U3956" s="208" t="s">
        <v>18181</v>
      </c>
      <c r="V3956" s="14">
        <v>0</v>
      </c>
      <c r="W3956" s="14">
        <v>1</v>
      </c>
      <c r="X3956" s="109" t="s">
        <v>270</v>
      </c>
      <c r="Y3956">
        <v>627</v>
      </c>
      <c r="Z3956" t="s">
        <v>271</v>
      </c>
      <c r="AA3956">
        <f t="shared" si="61"/>
        <v>4</v>
      </c>
    </row>
    <row r="3957" spans="1:27" x14ac:dyDescent="0.2">
      <c r="A3957">
        <v>1182</v>
      </c>
      <c r="B3957" s="1" t="s">
        <v>9584</v>
      </c>
      <c r="C3957" t="s">
        <v>341</v>
      </c>
      <c r="D3957" s="9" t="s">
        <v>9585</v>
      </c>
      <c r="E3957" s="9" t="s">
        <v>259</v>
      </c>
      <c r="F3957" s="9" t="s">
        <v>532</v>
      </c>
      <c r="G3957" s="10">
        <v>11</v>
      </c>
      <c r="H3957" s="10" t="s">
        <v>495</v>
      </c>
      <c r="I3957" s="10">
        <v>1946</v>
      </c>
      <c r="J3957" s="11" t="s">
        <v>9579</v>
      </c>
      <c r="K3957" s="12"/>
      <c r="L3957" s="13" t="s">
        <v>9583</v>
      </c>
      <c r="M3957" t="s">
        <v>753</v>
      </c>
      <c r="S3957" s="9"/>
      <c r="T3957">
        <v>10</v>
      </c>
      <c r="U3957" s="208" t="s">
        <v>18181</v>
      </c>
      <c r="V3957" s="14">
        <v>0</v>
      </c>
      <c r="W3957" s="14">
        <v>1</v>
      </c>
      <c r="X3957" s="109" t="s">
        <v>294</v>
      </c>
      <c r="Y3957" t="s">
        <v>4636</v>
      </c>
      <c r="Z3957" t="s">
        <v>271</v>
      </c>
      <c r="AA3957">
        <f t="shared" si="61"/>
        <v>3</v>
      </c>
    </row>
    <row r="3958" spans="1:27" x14ac:dyDescent="0.2">
      <c r="A3958">
        <v>1907</v>
      </c>
      <c r="B3958" s="1" t="s">
        <v>9581</v>
      </c>
      <c r="C3958" t="s">
        <v>341</v>
      </c>
      <c r="D3958" s="9" t="s">
        <v>9582</v>
      </c>
      <c r="E3958" s="9"/>
      <c r="F3958" s="9"/>
      <c r="G3958" s="10">
        <v>11</v>
      </c>
      <c r="H3958" s="10" t="s">
        <v>495</v>
      </c>
      <c r="I3958" s="10">
        <v>1946</v>
      </c>
      <c r="J3958" s="11" t="s">
        <v>9579</v>
      </c>
      <c r="K3958" s="12"/>
      <c r="L3958" s="13" t="s">
        <v>9583</v>
      </c>
      <c r="M3958" t="s">
        <v>753</v>
      </c>
      <c r="S3958" s="9"/>
      <c r="T3958">
        <v>10</v>
      </c>
      <c r="U3958" s="208" t="s">
        <v>18181</v>
      </c>
      <c r="V3958" s="14">
        <v>0</v>
      </c>
      <c r="W3958" s="14">
        <v>1</v>
      </c>
      <c r="X3958" s="109" t="s">
        <v>294</v>
      </c>
      <c r="Y3958" t="s">
        <v>8984</v>
      </c>
      <c r="Z3958" t="s">
        <v>271</v>
      </c>
      <c r="AA3958">
        <f t="shared" si="61"/>
        <v>3</v>
      </c>
    </row>
    <row r="3959" spans="1:27" x14ac:dyDescent="0.2">
      <c r="A3959">
        <v>2542</v>
      </c>
      <c r="B3959" s="1" t="s">
        <v>9586</v>
      </c>
      <c r="C3959" t="s">
        <v>1027</v>
      </c>
      <c r="D3959" s="9" t="s">
        <v>1242</v>
      </c>
      <c r="E3959" s="9" t="s">
        <v>8805</v>
      </c>
      <c r="F3959" s="9"/>
      <c r="G3959" s="10">
        <v>11</v>
      </c>
      <c r="H3959" s="10" t="s">
        <v>495</v>
      </c>
      <c r="I3959" s="10">
        <v>1946</v>
      </c>
      <c r="J3959" s="11" t="s">
        <v>9579</v>
      </c>
      <c r="K3959" s="12"/>
      <c r="L3959" s="13" t="s">
        <v>9587</v>
      </c>
      <c r="M3959" t="s">
        <v>781</v>
      </c>
      <c r="S3959" s="9"/>
      <c r="T3959">
        <v>10</v>
      </c>
      <c r="U3959" s="208" t="s">
        <v>18181</v>
      </c>
      <c r="V3959" s="14">
        <v>0</v>
      </c>
      <c r="W3959" s="14">
        <v>1</v>
      </c>
      <c r="X3959" s="109" t="s">
        <v>294</v>
      </c>
      <c r="Y3959" t="s">
        <v>1242</v>
      </c>
      <c r="Z3959" t="s">
        <v>271</v>
      </c>
      <c r="AA3959">
        <f t="shared" si="61"/>
        <v>1</v>
      </c>
    </row>
    <row r="3960" spans="1:27" x14ac:dyDescent="0.2">
      <c r="A3960">
        <v>7733</v>
      </c>
      <c r="B3960" s="1" t="s">
        <v>9588</v>
      </c>
      <c r="C3960" t="s">
        <v>1027</v>
      </c>
      <c r="D3960" s="9">
        <v>515</v>
      </c>
      <c r="E3960" s="9" t="s">
        <v>8805</v>
      </c>
      <c r="F3960" s="9"/>
      <c r="G3960" s="10">
        <v>11</v>
      </c>
      <c r="H3960" s="10" t="s">
        <v>495</v>
      </c>
      <c r="I3960" s="10">
        <v>1946</v>
      </c>
      <c r="J3960" s="11" t="s">
        <v>9579</v>
      </c>
      <c r="K3960" s="12"/>
      <c r="L3960" s="13" t="s">
        <v>158</v>
      </c>
      <c r="M3960" t="s">
        <v>781</v>
      </c>
      <c r="S3960" s="9"/>
      <c r="T3960">
        <v>10</v>
      </c>
      <c r="U3960" s="208" t="s">
        <v>18181</v>
      </c>
      <c r="V3960" s="14">
        <v>0</v>
      </c>
      <c r="W3960" s="14">
        <v>1</v>
      </c>
      <c r="X3960" s="109" t="s">
        <v>270</v>
      </c>
      <c r="Y3960">
        <v>515</v>
      </c>
      <c r="Z3960" t="s">
        <v>271</v>
      </c>
      <c r="AA3960">
        <f t="shared" si="61"/>
        <v>1</v>
      </c>
    </row>
    <row r="3961" spans="1:27" x14ac:dyDescent="0.2">
      <c r="A3961">
        <v>6615</v>
      </c>
      <c r="B3961" s="1" t="s">
        <v>9589</v>
      </c>
      <c r="C3961" t="s">
        <v>1027</v>
      </c>
      <c r="D3961" s="9"/>
      <c r="E3961" s="9" t="s">
        <v>8805</v>
      </c>
      <c r="F3961" s="9"/>
      <c r="G3961" s="10">
        <v>11</v>
      </c>
      <c r="H3961" s="10" t="s">
        <v>495</v>
      </c>
      <c r="I3961" s="10">
        <v>1946</v>
      </c>
      <c r="J3961" s="11" t="s">
        <v>9579</v>
      </c>
      <c r="K3961" s="12"/>
      <c r="L3961" s="13" t="s">
        <v>9587</v>
      </c>
      <c r="M3961" t="s">
        <v>781</v>
      </c>
      <c r="S3961" s="9"/>
      <c r="T3961">
        <v>10</v>
      </c>
      <c r="U3961" s="208" t="s">
        <v>18181</v>
      </c>
      <c r="V3961" s="14">
        <v>0</v>
      </c>
      <c r="W3961" s="14">
        <v>0</v>
      </c>
      <c r="X3961" s="109" t="e">
        <v>#N/A</v>
      </c>
      <c r="Y3961" t="s">
        <v>334</v>
      </c>
      <c r="Z3961" t="s">
        <v>1419</v>
      </c>
      <c r="AA3961">
        <f t="shared" si="61"/>
        <v>1</v>
      </c>
    </row>
    <row r="3962" spans="1:27" x14ac:dyDescent="0.2">
      <c r="A3962">
        <v>4351</v>
      </c>
      <c r="B3962" s="1" t="s">
        <v>9399</v>
      </c>
      <c r="C3962" t="s">
        <v>503</v>
      </c>
      <c r="D3962" s="9" t="s">
        <v>1888</v>
      </c>
      <c r="E3962" s="9"/>
      <c r="F3962" s="9"/>
      <c r="G3962" s="10">
        <v>14</v>
      </c>
      <c r="H3962" s="10" t="s">
        <v>495</v>
      </c>
      <c r="I3962" s="10">
        <v>1946</v>
      </c>
      <c r="J3962" s="11" t="s">
        <v>9591</v>
      </c>
      <c r="K3962" s="12" t="s">
        <v>237</v>
      </c>
      <c r="L3962" s="13" t="s">
        <v>9400</v>
      </c>
      <c r="M3962" t="s">
        <v>290</v>
      </c>
      <c r="N3962" t="s">
        <v>291</v>
      </c>
      <c r="O3962" t="s">
        <v>292</v>
      </c>
      <c r="S3962" s="9"/>
      <c r="T3962">
        <v>10</v>
      </c>
      <c r="U3962" s="208" t="s">
        <v>18181</v>
      </c>
      <c r="V3962" s="14">
        <v>0</v>
      </c>
      <c r="W3962" s="14">
        <v>0</v>
      </c>
      <c r="X3962" s="109" t="e">
        <v>#N/A</v>
      </c>
      <c r="Y3962" t="s">
        <v>1888</v>
      </c>
      <c r="Z3962" t="s">
        <v>505</v>
      </c>
      <c r="AA3962">
        <f t="shared" si="61"/>
        <v>1</v>
      </c>
    </row>
    <row r="3963" spans="1:27" x14ac:dyDescent="0.2">
      <c r="A3963">
        <v>2065</v>
      </c>
      <c r="B3963" s="1" t="s">
        <v>9590</v>
      </c>
      <c r="C3963" t="s">
        <v>341</v>
      </c>
      <c r="D3963" s="9" t="s">
        <v>5086</v>
      </c>
      <c r="E3963" s="9"/>
      <c r="F3963" s="9" t="s">
        <v>532</v>
      </c>
      <c r="G3963" s="10">
        <v>14</v>
      </c>
      <c r="H3963" s="10" t="s">
        <v>495</v>
      </c>
      <c r="I3963" s="10">
        <v>1946</v>
      </c>
      <c r="J3963" s="11" t="s">
        <v>9591</v>
      </c>
      <c r="K3963" s="12"/>
      <c r="L3963" s="13" t="s">
        <v>8680</v>
      </c>
      <c r="M3963" t="s">
        <v>753</v>
      </c>
      <c r="S3963" s="9"/>
      <c r="T3963">
        <v>10</v>
      </c>
      <c r="U3963" s="208" t="s">
        <v>18181</v>
      </c>
      <c r="V3963" s="14">
        <v>0</v>
      </c>
      <c r="W3963" s="14">
        <v>1</v>
      </c>
      <c r="X3963" s="109" t="s">
        <v>294</v>
      </c>
      <c r="Y3963" t="s">
        <v>4748</v>
      </c>
      <c r="Z3963" t="s">
        <v>271</v>
      </c>
      <c r="AA3963">
        <f t="shared" si="61"/>
        <v>3</v>
      </c>
    </row>
    <row r="3964" spans="1:27" x14ac:dyDescent="0.2">
      <c r="A3964">
        <v>173</v>
      </c>
      <c r="B3964" s="1" t="s">
        <v>9397</v>
      </c>
      <c r="C3964" t="s">
        <v>341</v>
      </c>
      <c r="D3964" s="9" t="s">
        <v>9398</v>
      </c>
      <c r="E3964" s="9"/>
      <c r="F3964" s="9"/>
      <c r="G3964" s="10">
        <v>14</v>
      </c>
      <c r="H3964" s="10" t="s">
        <v>495</v>
      </c>
      <c r="I3964" s="10">
        <v>1946</v>
      </c>
      <c r="J3964" s="11" t="s">
        <v>9591</v>
      </c>
      <c r="K3964" s="12"/>
      <c r="L3964" s="13" t="s">
        <v>8680</v>
      </c>
      <c r="M3964" t="s">
        <v>753</v>
      </c>
      <c r="S3964" s="9"/>
      <c r="T3964">
        <v>10</v>
      </c>
      <c r="U3964" s="208" t="s">
        <v>18181</v>
      </c>
      <c r="V3964" s="14">
        <v>0</v>
      </c>
      <c r="W3964" s="14">
        <v>1</v>
      </c>
      <c r="X3964" s="109" t="s">
        <v>270</v>
      </c>
      <c r="Y3964">
        <v>192</v>
      </c>
      <c r="Z3964" t="s">
        <v>271</v>
      </c>
      <c r="AA3964">
        <f t="shared" si="61"/>
        <v>2</v>
      </c>
    </row>
    <row r="3965" spans="1:27" x14ac:dyDescent="0.2">
      <c r="A3965">
        <v>2607</v>
      </c>
      <c r="B3965" s="1" t="s">
        <v>8681</v>
      </c>
      <c r="C3965" t="s">
        <v>341</v>
      </c>
      <c r="D3965" s="9" t="s">
        <v>8682</v>
      </c>
      <c r="E3965" s="9"/>
      <c r="F3965" s="9"/>
      <c r="G3965" s="10">
        <v>14</v>
      </c>
      <c r="H3965" s="10" t="s">
        <v>495</v>
      </c>
      <c r="I3965" s="10">
        <v>1946</v>
      </c>
      <c r="J3965" s="11" t="s">
        <v>9591</v>
      </c>
      <c r="K3965" s="12"/>
      <c r="L3965" s="13" t="s">
        <v>9396</v>
      </c>
      <c r="M3965" t="s">
        <v>753</v>
      </c>
      <c r="S3965" s="9"/>
      <c r="T3965">
        <v>10</v>
      </c>
      <c r="U3965" s="208" t="s">
        <v>18181</v>
      </c>
      <c r="V3965" s="14">
        <v>0</v>
      </c>
      <c r="W3965" s="14">
        <v>1</v>
      </c>
      <c r="X3965" s="109" t="s">
        <v>270</v>
      </c>
      <c r="Y3965">
        <v>192</v>
      </c>
      <c r="Z3965" t="s">
        <v>271</v>
      </c>
      <c r="AA3965">
        <f t="shared" si="61"/>
        <v>3</v>
      </c>
    </row>
    <row r="3966" spans="1:27" x14ac:dyDescent="0.2">
      <c r="A3966">
        <v>715</v>
      </c>
      <c r="B3966" s="1" t="s">
        <v>9401</v>
      </c>
      <c r="C3966" t="s">
        <v>341</v>
      </c>
      <c r="D3966" s="9" t="s">
        <v>9402</v>
      </c>
      <c r="E3966" s="9"/>
      <c r="F3966" s="9"/>
      <c r="G3966" s="10">
        <v>15</v>
      </c>
      <c r="H3966" s="10" t="s">
        <v>495</v>
      </c>
      <c r="I3966" s="10">
        <v>1946</v>
      </c>
      <c r="J3966" s="11" t="s">
        <v>9403</v>
      </c>
      <c r="K3966" s="12"/>
      <c r="L3966" s="13" t="s">
        <v>9404</v>
      </c>
      <c r="M3966" t="s">
        <v>753</v>
      </c>
      <c r="S3966" s="9"/>
      <c r="T3966">
        <v>10</v>
      </c>
      <c r="U3966" s="208" t="s">
        <v>18181</v>
      </c>
      <c r="V3966" s="14">
        <v>0</v>
      </c>
      <c r="W3966" s="14">
        <v>1</v>
      </c>
      <c r="X3966" s="109" t="s">
        <v>270</v>
      </c>
      <c r="Y3966">
        <v>627</v>
      </c>
      <c r="Z3966" t="s">
        <v>271</v>
      </c>
      <c r="AA3966">
        <f t="shared" si="61"/>
        <v>4</v>
      </c>
    </row>
    <row r="3967" spans="1:27" x14ac:dyDescent="0.2">
      <c r="A3967">
        <v>390</v>
      </c>
      <c r="B3967" s="1" t="s">
        <v>8685</v>
      </c>
      <c r="C3967" t="s">
        <v>341</v>
      </c>
      <c r="D3967" s="9" t="s">
        <v>8686</v>
      </c>
      <c r="E3967" s="9"/>
      <c r="F3967" s="9"/>
      <c r="G3967" s="10">
        <v>16</v>
      </c>
      <c r="H3967" s="10" t="s">
        <v>495</v>
      </c>
      <c r="I3967" s="10">
        <v>1946</v>
      </c>
      <c r="J3967" s="11" t="s">
        <v>8687</v>
      </c>
      <c r="K3967" s="12"/>
      <c r="L3967" s="13" t="s">
        <v>17886</v>
      </c>
      <c r="M3967" t="s">
        <v>753</v>
      </c>
      <c r="S3967" s="9"/>
      <c r="T3967">
        <v>10</v>
      </c>
      <c r="U3967" s="208" t="s">
        <v>18181</v>
      </c>
      <c r="V3967" s="14">
        <v>0</v>
      </c>
      <c r="W3967" s="14">
        <v>1</v>
      </c>
      <c r="X3967" s="109" t="s">
        <v>270</v>
      </c>
      <c r="Y3967" t="s">
        <v>6452</v>
      </c>
      <c r="Z3967" t="s">
        <v>271</v>
      </c>
      <c r="AA3967">
        <f t="shared" si="61"/>
        <v>11</v>
      </c>
    </row>
    <row r="3968" spans="1:27" x14ac:dyDescent="0.2">
      <c r="A3968">
        <v>287</v>
      </c>
      <c r="B3968" s="1" t="s">
        <v>8688</v>
      </c>
      <c r="C3968" t="s">
        <v>341</v>
      </c>
      <c r="D3968" s="9" t="s">
        <v>8689</v>
      </c>
      <c r="E3968" s="9" t="s">
        <v>259</v>
      </c>
      <c r="F3968" s="9" t="s">
        <v>532</v>
      </c>
      <c r="G3968" s="10">
        <v>16</v>
      </c>
      <c r="H3968" s="10" t="s">
        <v>495</v>
      </c>
      <c r="I3968" s="10">
        <v>1946</v>
      </c>
      <c r="J3968" s="11" t="s">
        <v>8687</v>
      </c>
      <c r="K3968" s="12"/>
      <c r="L3968" s="13" t="s">
        <v>8690</v>
      </c>
      <c r="M3968" t="s">
        <v>753</v>
      </c>
      <c r="S3968" s="9"/>
      <c r="T3968">
        <v>10</v>
      </c>
      <c r="U3968" s="208" t="s">
        <v>18181</v>
      </c>
      <c r="V3968" s="14">
        <v>0</v>
      </c>
      <c r="W3968" s="14">
        <v>1</v>
      </c>
      <c r="X3968" s="109" t="s">
        <v>294</v>
      </c>
      <c r="Y3968" t="s">
        <v>4636</v>
      </c>
      <c r="Z3968" t="s">
        <v>271</v>
      </c>
      <c r="AA3968">
        <f t="shared" si="61"/>
        <v>5</v>
      </c>
    </row>
    <row r="3969" spans="1:27" x14ac:dyDescent="0.2">
      <c r="A3969">
        <v>7777</v>
      </c>
      <c r="B3969" s="1" t="s">
        <v>8691</v>
      </c>
      <c r="C3969" t="s">
        <v>341</v>
      </c>
      <c r="D3969" s="9" t="s">
        <v>2585</v>
      </c>
      <c r="E3969" s="9"/>
      <c r="F3969" s="9"/>
      <c r="G3969" s="10">
        <v>16</v>
      </c>
      <c r="H3969" s="10" t="s">
        <v>495</v>
      </c>
      <c r="I3969" s="10">
        <v>1946</v>
      </c>
      <c r="J3969" s="11" t="s">
        <v>8687</v>
      </c>
      <c r="K3969" s="12"/>
      <c r="L3969" s="13" t="s">
        <v>8690</v>
      </c>
      <c r="M3969" t="s">
        <v>753</v>
      </c>
      <c r="S3969" s="9"/>
      <c r="T3969">
        <v>10</v>
      </c>
      <c r="U3969" s="208" t="s">
        <v>18181</v>
      </c>
      <c r="V3969" s="14">
        <v>0</v>
      </c>
      <c r="W3969" s="14">
        <v>1</v>
      </c>
      <c r="X3969" s="109" t="s">
        <v>270</v>
      </c>
      <c r="Y3969">
        <v>627</v>
      </c>
      <c r="Z3969" t="s">
        <v>271</v>
      </c>
      <c r="AA3969">
        <f t="shared" si="61"/>
        <v>2</v>
      </c>
    </row>
    <row r="3970" spans="1:27" x14ac:dyDescent="0.2">
      <c r="A3970">
        <v>803</v>
      </c>
      <c r="B3970" s="1" t="s">
        <v>8232</v>
      </c>
      <c r="C3970" t="s">
        <v>1027</v>
      </c>
      <c r="D3970" s="9" t="s">
        <v>2344</v>
      </c>
      <c r="E3970" s="9" t="s">
        <v>8805</v>
      </c>
      <c r="F3970" s="9"/>
      <c r="G3970" s="10">
        <v>16</v>
      </c>
      <c r="H3970" s="10" t="s">
        <v>495</v>
      </c>
      <c r="I3970" s="10">
        <v>1946</v>
      </c>
      <c r="J3970" s="11" t="s">
        <v>8687</v>
      </c>
      <c r="K3970" s="12"/>
      <c r="L3970" s="13" t="s">
        <v>8692</v>
      </c>
      <c r="M3970" t="s">
        <v>781</v>
      </c>
      <c r="S3970" s="9"/>
      <c r="T3970">
        <v>10</v>
      </c>
      <c r="U3970" s="208" t="s">
        <v>18181</v>
      </c>
      <c r="V3970" s="14">
        <v>0</v>
      </c>
      <c r="W3970" s="14">
        <v>1</v>
      </c>
      <c r="X3970" s="109" t="s">
        <v>294</v>
      </c>
      <c r="Y3970" t="s">
        <v>2344</v>
      </c>
      <c r="Z3970" t="s">
        <v>271</v>
      </c>
      <c r="AA3970">
        <f t="shared" ref="AA3970:AA4033" si="62">LEN(D3970)-LEN(SUBSTITUTE(D3970,"/",""))+1</f>
        <v>1</v>
      </c>
    </row>
    <row r="3971" spans="1:27" x14ac:dyDescent="0.2">
      <c r="A3971">
        <v>7497</v>
      </c>
      <c r="B3971" s="1" t="s">
        <v>8231</v>
      </c>
      <c r="C3971" t="s">
        <v>2040</v>
      </c>
      <c r="D3971" s="9" t="s">
        <v>7097</v>
      </c>
      <c r="E3971" s="9"/>
      <c r="F3971" s="9"/>
      <c r="G3971" s="10">
        <v>16</v>
      </c>
      <c r="H3971" s="10" t="s">
        <v>495</v>
      </c>
      <c r="I3971" s="10">
        <v>1946</v>
      </c>
      <c r="J3971" s="11" t="s">
        <v>8687</v>
      </c>
      <c r="K3971" s="12"/>
      <c r="L3971" s="13" t="s">
        <v>8690</v>
      </c>
      <c r="M3971" t="s">
        <v>753</v>
      </c>
      <c r="S3971" s="9"/>
      <c r="T3971">
        <v>10</v>
      </c>
      <c r="U3971" s="208" t="s">
        <v>18181</v>
      </c>
      <c r="V3971" s="14">
        <v>0</v>
      </c>
      <c r="W3971" s="14">
        <v>1</v>
      </c>
      <c r="X3971" s="109" t="s">
        <v>270</v>
      </c>
      <c r="Y3971">
        <v>98</v>
      </c>
      <c r="Z3971" t="s">
        <v>271</v>
      </c>
      <c r="AA3971">
        <f t="shared" si="62"/>
        <v>2</v>
      </c>
    </row>
    <row r="3972" spans="1:27" x14ac:dyDescent="0.2">
      <c r="A3972">
        <v>4128</v>
      </c>
      <c r="B3972" s="1" t="s">
        <v>8696</v>
      </c>
      <c r="C3972" t="s">
        <v>1352</v>
      </c>
      <c r="D3972" s="9" t="s">
        <v>1544</v>
      </c>
      <c r="E3972" s="9"/>
      <c r="F3972" s="9" t="s">
        <v>532</v>
      </c>
      <c r="G3972" s="10">
        <v>17</v>
      </c>
      <c r="H3972" s="10" t="s">
        <v>495</v>
      </c>
      <c r="I3972" s="10">
        <v>1946</v>
      </c>
      <c r="J3972" s="11" t="s">
        <v>8694</v>
      </c>
      <c r="K3972" s="12"/>
      <c r="L3972" s="13" t="s">
        <v>8697</v>
      </c>
      <c r="M3972" t="s">
        <v>753</v>
      </c>
      <c r="S3972" s="9"/>
      <c r="T3972">
        <v>10</v>
      </c>
      <c r="U3972" s="208" t="s">
        <v>18181</v>
      </c>
      <c r="V3972" s="14">
        <v>0</v>
      </c>
      <c r="W3972" s="14">
        <v>1</v>
      </c>
      <c r="X3972" s="109" t="s">
        <v>294</v>
      </c>
      <c r="Y3972" t="s">
        <v>1199</v>
      </c>
      <c r="Z3972" t="s">
        <v>271</v>
      </c>
      <c r="AA3972">
        <f t="shared" si="62"/>
        <v>2</v>
      </c>
    </row>
    <row r="3973" spans="1:27" x14ac:dyDescent="0.2">
      <c r="A3973">
        <v>2975</v>
      </c>
      <c r="B3973" s="1" t="s">
        <v>8698</v>
      </c>
      <c r="C3973" t="s">
        <v>1352</v>
      </c>
      <c r="D3973" s="9" t="s">
        <v>1544</v>
      </c>
      <c r="E3973" s="9"/>
      <c r="F3973" s="9" t="s">
        <v>532</v>
      </c>
      <c r="G3973" s="10">
        <v>17</v>
      </c>
      <c r="H3973" s="10" t="s">
        <v>495</v>
      </c>
      <c r="I3973" s="10">
        <v>1946</v>
      </c>
      <c r="J3973" s="11" t="s">
        <v>8694</v>
      </c>
      <c r="K3973" s="12"/>
      <c r="L3973" s="13" t="s">
        <v>8697</v>
      </c>
      <c r="M3973" t="s">
        <v>753</v>
      </c>
      <c r="S3973" s="9"/>
      <c r="T3973">
        <v>10</v>
      </c>
      <c r="U3973" s="208" t="s">
        <v>18181</v>
      </c>
      <c r="V3973" s="14">
        <v>0</v>
      </c>
      <c r="W3973" s="14">
        <v>1</v>
      </c>
      <c r="X3973" s="109" t="s">
        <v>294</v>
      </c>
      <c r="Y3973" t="s">
        <v>1199</v>
      </c>
      <c r="Z3973" t="s">
        <v>271</v>
      </c>
      <c r="AA3973">
        <f t="shared" si="62"/>
        <v>2</v>
      </c>
    </row>
    <row r="3974" spans="1:27" x14ac:dyDescent="0.2">
      <c r="A3974">
        <v>3163</v>
      </c>
      <c r="B3974" s="1" t="s">
        <v>8693</v>
      </c>
      <c r="C3974" t="s">
        <v>1352</v>
      </c>
      <c r="D3974" s="9" t="s">
        <v>7179</v>
      </c>
      <c r="E3974" s="9"/>
      <c r="F3974" s="9" t="s">
        <v>532</v>
      </c>
      <c r="G3974" s="10">
        <v>17</v>
      </c>
      <c r="H3974" s="10" t="s">
        <v>495</v>
      </c>
      <c r="I3974" s="10">
        <v>1946</v>
      </c>
      <c r="J3974" s="11" t="s">
        <v>8694</v>
      </c>
      <c r="K3974" s="12"/>
      <c r="L3974" s="13" t="s">
        <v>8695</v>
      </c>
      <c r="M3974" t="s">
        <v>753</v>
      </c>
      <c r="S3974" s="9"/>
      <c r="T3974">
        <v>10</v>
      </c>
      <c r="U3974" s="208" t="s">
        <v>18181</v>
      </c>
      <c r="V3974" s="14">
        <v>0</v>
      </c>
      <c r="W3974" s="14">
        <v>1</v>
      </c>
      <c r="X3974" s="109" t="s">
        <v>294</v>
      </c>
      <c r="Y3974" t="s">
        <v>1199</v>
      </c>
      <c r="Z3974" t="s">
        <v>271</v>
      </c>
      <c r="AA3974">
        <f t="shared" si="62"/>
        <v>2</v>
      </c>
    </row>
    <row r="3975" spans="1:27" x14ac:dyDescent="0.2">
      <c r="A3975">
        <v>6595</v>
      </c>
      <c r="B3975" s="1" t="s">
        <v>9670</v>
      </c>
      <c r="C3975" t="s">
        <v>1352</v>
      </c>
      <c r="D3975" s="9">
        <v>140</v>
      </c>
      <c r="E3975" s="9" t="s">
        <v>259</v>
      </c>
      <c r="F3975" s="9" t="s">
        <v>260</v>
      </c>
      <c r="G3975" s="10">
        <v>17</v>
      </c>
      <c r="H3975" s="10" t="s">
        <v>495</v>
      </c>
      <c r="I3975" s="10">
        <v>1946</v>
      </c>
      <c r="J3975" s="11" t="s">
        <v>8694</v>
      </c>
      <c r="K3975" s="12"/>
      <c r="L3975" s="13" t="s">
        <v>8697</v>
      </c>
      <c r="M3975" t="s">
        <v>753</v>
      </c>
      <c r="S3975" s="9"/>
      <c r="T3975">
        <v>10</v>
      </c>
      <c r="U3975" s="208" t="s">
        <v>18181</v>
      </c>
      <c r="V3975" s="14">
        <v>0</v>
      </c>
      <c r="W3975" s="14">
        <v>1</v>
      </c>
      <c r="X3975" s="109" t="s">
        <v>270</v>
      </c>
      <c r="Y3975">
        <v>140</v>
      </c>
      <c r="Z3975" t="s">
        <v>271</v>
      </c>
      <c r="AA3975">
        <f t="shared" si="62"/>
        <v>1</v>
      </c>
    </row>
    <row r="3976" spans="1:27" x14ac:dyDescent="0.2">
      <c r="A3976">
        <v>2827</v>
      </c>
      <c r="B3976" s="1" t="s">
        <v>9668</v>
      </c>
      <c r="C3976" t="s">
        <v>1798</v>
      </c>
      <c r="D3976" s="9" t="s">
        <v>2138</v>
      </c>
      <c r="E3976" s="9" t="s">
        <v>8805</v>
      </c>
      <c r="F3976" s="9"/>
      <c r="G3976" s="10">
        <v>17</v>
      </c>
      <c r="H3976" s="10" t="s">
        <v>495</v>
      </c>
      <c r="I3976" s="10">
        <v>1946</v>
      </c>
      <c r="J3976" s="11" t="s">
        <v>8694</v>
      </c>
      <c r="K3976" s="12"/>
      <c r="L3976" s="13" t="s">
        <v>9669</v>
      </c>
      <c r="M3976" t="s">
        <v>781</v>
      </c>
      <c r="S3976" s="9"/>
      <c r="T3976">
        <v>10</v>
      </c>
      <c r="U3976" s="208" t="s">
        <v>18181</v>
      </c>
      <c r="V3976" s="14">
        <v>0</v>
      </c>
      <c r="W3976" s="14">
        <v>1</v>
      </c>
      <c r="X3976" s="109" t="e">
        <v>#N/A</v>
      </c>
      <c r="Y3976" t="s">
        <v>2138</v>
      </c>
      <c r="Z3976" t="s">
        <v>271</v>
      </c>
      <c r="AA3976">
        <f t="shared" si="62"/>
        <v>1</v>
      </c>
    </row>
    <row r="3977" spans="1:27" x14ac:dyDescent="0.2">
      <c r="A3977">
        <v>591</v>
      </c>
      <c r="B3977" s="1" t="s">
        <v>9671</v>
      </c>
      <c r="C3977" t="s">
        <v>341</v>
      </c>
      <c r="D3977" s="9" t="s">
        <v>9672</v>
      </c>
      <c r="E3977" s="9"/>
      <c r="F3977" s="9"/>
      <c r="G3977" s="10">
        <v>18</v>
      </c>
      <c r="H3977" s="10" t="s">
        <v>495</v>
      </c>
      <c r="I3977" s="10">
        <v>1946</v>
      </c>
      <c r="J3977" s="11" t="s">
        <v>9673</v>
      </c>
      <c r="K3977" s="12"/>
      <c r="L3977" s="13" t="s">
        <v>9674</v>
      </c>
      <c r="M3977" t="s">
        <v>753</v>
      </c>
      <c r="S3977" s="9"/>
      <c r="T3977">
        <v>10</v>
      </c>
      <c r="U3977" s="208" t="s">
        <v>18181</v>
      </c>
      <c r="V3977" s="14">
        <v>0</v>
      </c>
      <c r="W3977" s="14">
        <v>1</v>
      </c>
      <c r="X3977" s="109" t="s">
        <v>270</v>
      </c>
      <c r="Y3977">
        <v>418</v>
      </c>
      <c r="Z3977" t="s">
        <v>271</v>
      </c>
      <c r="AA3977">
        <f t="shared" si="62"/>
        <v>6</v>
      </c>
    </row>
    <row r="3978" spans="1:27" x14ac:dyDescent="0.2">
      <c r="A3978">
        <v>3294</v>
      </c>
      <c r="B3978" s="1" t="s">
        <v>9675</v>
      </c>
      <c r="C3978" t="s">
        <v>1352</v>
      </c>
      <c r="D3978" s="9" t="s">
        <v>7224</v>
      </c>
      <c r="E3978" s="9"/>
      <c r="F3978" s="9" t="s">
        <v>532</v>
      </c>
      <c r="G3978" s="10">
        <v>18</v>
      </c>
      <c r="H3978" s="10" t="s">
        <v>495</v>
      </c>
      <c r="I3978" s="10">
        <v>1946</v>
      </c>
      <c r="J3978" s="11" t="s">
        <v>9673</v>
      </c>
      <c r="K3978" s="12"/>
      <c r="L3978" s="13" t="s">
        <v>9676</v>
      </c>
      <c r="M3978" t="s">
        <v>753</v>
      </c>
      <c r="S3978" s="9"/>
      <c r="T3978">
        <v>10</v>
      </c>
      <c r="U3978" s="208" t="s">
        <v>18181</v>
      </c>
      <c r="V3978" s="14">
        <v>0</v>
      </c>
      <c r="W3978" s="14">
        <v>1</v>
      </c>
      <c r="X3978" s="109" t="s">
        <v>294</v>
      </c>
      <c r="Y3978" t="s">
        <v>1199</v>
      </c>
      <c r="Z3978" t="s">
        <v>271</v>
      </c>
      <c r="AA3978">
        <f t="shared" si="62"/>
        <v>3</v>
      </c>
    </row>
    <row r="3979" spans="1:27" x14ac:dyDescent="0.2">
      <c r="A3979">
        <v>3065</v>
      </c>
      <c r="B3979" s="1" t="s">
        <v>8708</v>
      </c>
      <c r="C3979" t="s">
        <v>1352</v>
      </c>
      <c r="D3979" s="9" t="s">
        <v>1544</v>
      </c>
      <c r="E3979" s="9"/>
      <c r="F3979" s="9" t="s">
        <v>532</v>
      </c>
      <c r="G3979" s="10">
        <v>18</v>
      </c>
      <c r="H3979" s="10" t="s">
        <v>495</v>
      </c>
      <c r="I3979" s="10">
        <v>1946</v>
      </c>
      <c r="J3979" s="11" t="s">
        <v>9673</v>
      </c>
      <c r="K3979" s="12"/>
      <c r="L3979" s="13" t="s">
        <v>9676</v>
      </c>
      <c r="M3979" t="s">
        <v>753</v>
      </c>
      <c r="S3979" s="9"/>
      <c r="T3979">
        <v>10</v>
      </c>
      <c r="U3979" s="208" t="s">
        <v>18181</v>
      </c>
      <c r="V3979" s="14">
        <v>0</v>
      </c>
      <c r="W3979" s="14">
        <v>1</v>
      </c>
      <c r="X3979" s="109" t="s">
        <v>294</v>
      </c>
      <c r="Y3979" t="s">
        <v>1199</v>
      </c>
      <c r="Z3979" t="s">
        <v>271</v>
      </c>
      <c r="AA3979">
        <f t="shared" si="62"/>
        <v>2</v>
      </c>
    </row>
    <row r="3980" spans="1:27" x14ac:dyDescent="0.2">
      <c r="A3980">
        <v>3478</v>
      </c>
      <c r="B3980" s="1" t="s">
        <v>8707</v>
      </c>
      <c r="C3980" t="s">
        <v>1352</v>
      </c>
      <c r="D3980" s="9" t="s">
        <v>7179</v>
      </c>
      <c r="E3980" s="9"/>
      <c r="F3980" s="9" t="s">
        <v>532</v>
      </c>
      <c r="G3980" s="10">
        <v>18</v>
      </c>
      <c r="H3980" s="10" t="s">
        <v>495</v>
      </c>
      <c r="I3980" s="10">
        <v>1946</v>
      </c>
      <c r="J3980" s="11" t="s">
        <v>9673</v>
      </c>
      <c r="K3980" s="12"/>
      <c r="L3980" s="13" t="s">
        <v>9676</v>
      </c>
      <c r="M3980" t="s">
        <v>753</v>
      </c>
      <c r="S3980" s="9"/>
      <c r="T3980">
        <v>10</v>
      </c>
      <c r="U3980" s="208" t="s">
        <v>18181</v>
      </c>
      <c r="V3980" s="14">
        <v>0</v>
      </c>
      <c r="W3980" s="14">
        <v>1</v>
      </c>
      <c r="X3980" s="109" t="s">
        <v>294</v>
      </c>
      <c r="Y3980" t="s">
        <v>1199</v>
      </c>
      <c r="Z3980" t="s">
        <v>271</v>
      </c>
      <c r="AA3980">
        <f t="shared" si="62"/>
        <v>2</v>
      </c>
    </row>
    <row r="3981" spans="1:27" x14ac:dyDescent="0.2">
      <c r="A3981">
        <v>6616</v>
      </c>
      <c r="B3981" s="1" t="s">
        <v>8711</v>
      </c>
      <c r="C3981" t="s">
        <v>2534</v>
      </c>
      <c r="D3981" s="9"/>
      <c r="E3981" s="9" t="s">
        <v>8233</v>
      </c>
      <c r="F3981" s="9"/>
      <c r="G3981" s="10">
        <v>18</v>
      </c>
      <c r="H3981" s="10" t="s">
        <v>495</v>
      </c>
      <c r="I3981" s="10">
        <v>1946</v>
      </c>
      <c r="J3981" s="11" t="s">
        <v>9673</v>
      </c>
      <c r="K3981" s="12"/>
      <c r="L3981" s="13" t="s">
        <v>9679</v>
      </c>
      <c r="M3981" t="s">
        <v>781</v>
      </c>
      <c r="S3981" s="9"/>
      <c r="T3981">
        <v>10</v>
      </c>
      <c r="U3981" s="208" t="s">
        <v>18181</v>
      </c>
      <c r="V3981" s="14">
        <v>0</v>
      </c>
      <c r="W3981" s="14">
        <v>1</v>
      </c>
      <c r="X3981" s="109" t="e">
        <v>#N/A</v>
      </c>
      <c r="Y3981" t="s">
        <v>334</v>
      </c>
      <c r="Z3981" t="s">
        <v>505</v>
      </c>
      <c r="AA3981">
        <f t="shared" si="62"/>
        <v>1</v>
      </c>
    </row>
    <row r="3982" spans="1:27" x14ac:dyDescent="0.2">
      <c r="A3982">
        <v>1839</v>
      </c>
      <c r="B3982" s="1" t="s">
        <v>8709</v>
      </c>
      <c r="C3982" t="s">
        <v>1027</v>
      </c>
      <c r="D3982" s="9" t="s">
        <v>8710</v>
      </c>
      <c r="E3982" s="9" t="s">
        <v>8805</v>
      </c>
      <c r="F3982" s="9"/>
      <c r="G3982" s="10">
        <v>18</v>
      </c>
      <c r="H3982" s="10" t="s">
        <v>495</v>
      </c>
      <c r="I3982" s="10">
        <v>1946</v>
      </c>
      <c r="J3982" s="11" t="s">
        <v>9673</v>
      </c>
      <c r="K3982" s="12"/>
      <c r="L3982" s="13" t="s">
        <v>8706</v>
      </c>
      <c r="M3982" t="s">
        <v>781</v>
      </c>
      <c r="S3982" s="9"/>
      <c r="T3982">
        <v>10</v>
      </c>
      <c r="U3982" s="208" t="s">
        <v>18181</v>
      </c>
      <c r="V3982" s="14">
        <v>0</v>
      </c>
      <c r="W3982" s="14">
        <v>1</v>
      </c>
      <c r="X3982" s="109" t="s">
        <v>270</v>
      </c>
      <c r="Y3982">
        <v>29</v>
      </c>
      <c r="Z3982" t="s">
        <v>271</v>
      </c>
      <c r="AA3982">
        <f t="shared" si="62"/>
        <v>2</v>
      </c>
    </row>
    <row r="3983" spans="1:27" x14ac:dyDescent="0.2">
      <c r="A3983">
        <v>2962</v>
      </c>
      <c r="B3983" s="1" t="s">
        <v>9677</v>
      </c>
      <c r="C3983" t="s">
        <v>1027</v>
      </c>
      <c r="D3983" s="9" t="s">
        <v>9678</v>
      </c>
      <c r="E3983" s="9" t="s">
        <v>8805</v>
      </c>
      <c r="F3983" s="9"/>
      <c r="G3983" s="10">
        <v>18</v>
      </c>
      <c r="H3983" s="10" t="s">
        <v>495</v>
      </c>
      <c r="I3983" s="10">
        <v>1946</v>
      </c>
      <c r="J3983" s="11" t="s">
        <v>9673</v>
      </c>
      <c r="K3983" s="12"/>
      <c r="L3983" s="13" t="s">
        <v>172</v>
      </c>
      <c r="M3983" t="s">
        <v>781</v>
      </c>
      <c r="S3983" s="9"/>
      <c r="T3983">
        <v>10</v>
      </c>
      <c r="U3983" s="208" t="s">
        <v>18181</v>
      </c>
      <c r="V3983" s="14">
        <v>0</v>
      </c>
      <c r="W3983" s="14">
        <v>1</v>
      </c>
      <c r="X3983" s="109" t="s">
        <v>270</v>
      </c>
      <c r="Y3983">
        <v>141</v>
      </c>
      <c r="Z3983" t="s">
        <v>271</v>
      </c>
      <c r="AA3983">
        <f t="shared" si="62"/>
        <v>3</v>
      </c>
    </row>
    <row r="3984" spans="1:27" x14ac:dyDescent="0.2">
      <c r="A3984">
        <v>2507</v>
      </c>
      <c r="B3984" s="1" t="s">
        <v>9680</v>
      </c>
      <c r="C3984" t="s">
        <v>1352</v>
      </c>
      <c r="D3984" s="9" t="s">
        <v>9681</v>
      </c>
      <c r="E3984" s="9"/>
      <c r="F3984" s="9" t="s">
        <v>532</v>
      </c>
      <c r="G3984" s="10">
        <v>21</v>
      </c>
      <c r="H3984" s="10" t="s">
        <v>495</v>
      </c>
      <c r="I3984" s="10">
        <v>1946</v>
      </c>
      <c r="J3984" s="11" t="s">
        <v>9682</v>
      </c>
      <c r="K3984" s="12"/>
      <c r="L3984" s="13" t="s">
        <v>9683</v>
      </c>
      <c r="M3984" t="s">
        <v>753</v>
      </c>
      <c r="S3984" s="9"/>
      <c r="T3984">
        <v>10</v>
      </c>
      <c r="U3984" s="208" t="s">
        <v>18181</v>
      </c>
      <c r="V3984" s="14">
        <v>0</v>
      </c>
      <c r="W3984" s="14">
        <v>1</v>
      </c>
      <c r="X3984" s="109" t="s">
        <v>294</v>
      </c>
      <c r="Y3984" t="s">
        <v>1199</v>
      </c>
      <c r="Z3984" t="s">
        <v>271</v>
      </c>
      <c r="AA3984">
        <f t="shared" si="62"/>
        <v>3</v>
      </c>
    </row>
    <row r="3985" spans="1:27" x14ac:dyDescent="0.2">
      <c r="A3985">
        <v>1191</v>
      </c>
      <c r="B3985" s="1" t="s">
        <v>8989</v>
      </c>
      <c r="C3985" t="s">
        <v>284</v>
      </c>
      <c r="D3985" s="9" t="s">
        <v>8174</v>
      </c>
      <c r="E3985" s="9"/>
      <c r="F3985" s="9" t="s">
        <v>532</v>
      </c>
      <c r="G3985" s="10">
        <v>22</v>
      </c>
      <c r="H3985" s="10" t="s">
        <v>495</v>
      </c>
      <c r="I3985" s="10">
        <v>1946</v>
      </c>
      <c r="J3985" s="11" t="s">
        <v>9686</v>
      </c>
      <c r="K3985" s="12"/>
      <c r="L3985" s="13" t="s">
        <v>8988</v>
      </c>
      <c r="M3985" t="s">
        <v>753</v>
      </c>
      <c r="S3985" s="9"/>
      <c r="T3985">
        <v>10</v>
      </c>
      <c r="U3985" s="208" t="s">
        <v>18181</v>
      </c>
      <c r="V3985" s="14">
        <v>0</v>
      </c>
      <c r="W3985" s="14">
        <v>1</v>
      </c>
      <c r="X3985" s="109" t="s">
        <v>294</v>
      </c>
      <c r="Y3985" t="s">
        <v>3625</v>
      </c>
      <c r="Z3985" t="s">
        <v>505</v>
      </c>
      <c r="AA3985">
        <f t="shared" si="62"/>
        <v>3</v>
      </c>
    </row>
    <row r="3986" spans="1:27" x14ac:dyDescent="0.2">
      <c r="A3986">
        <v>2938</v>
      </c>
      <c r="B3986" s="1" t="s">
        <v>9688</v>
      </c>
      <c r="C3986" t="s">
        <v>284</v>
      </c>
      <c r="D3986" s="9" t="s">
        <v>8987</v>
      </c>
      <c r="E3986" s="9"/>
      <c r="F3986" s="9" t="s">
        <v>532</v>
      </c>
      <c r="G3986" s="10">
        <v>22</v>
      </c>
      <c r="H3986" s="10" t="s">
        <v>495</v>
      </c>
      <c r="I3986" s="10">
        <v>1946</v>
      </c>
      <c r="J3986" s="11" t="s">
        <v>9686</v>
      </c>
      <c r="K3986" s="12"/>
      <c r="L3986" s="13" t="s">
        <v>8988</v>
      </c>
      <c r="M3986" t="s">
        <v>753</v>
      </c>
      <c r="S3986" s="9"/>
      <c r="T3986">
        <v>10</v>
      </c>
      <c r="U3986" s="208" t="s">
        <v>18181</v>
      </c>
      <c r="V3986" s="14">
        <v>0</v>
      </c>
      <c r="W3986" s="14">
        <v>1</v>
      </c>
      <c r="X3986" s="109" t="s">
        <v>294</v>
      </c>
      <c r="Y3986" t="s">
        <v>3929</v>
      </c>
      <c r="Z3986" t="s">
        <v>505</v>
      </c>
      <c r="AA3986">
        <f t="shared" si="62"/>
        <v>3</v>
      </c>
    </row>
    <row r="3987" spans="1:27" x14ac:dyDescent="0.2">
      <c r="A3987">
        <v>4055</v>
      </c>
      <c r="B3987" s="1" t="s">
        <v>8175</v>
      </c>
      <c r="C3987" t="s">
        <v>1352</v>
      </c>
      <c r="D3987" s="9" t="s">
        <v>1544</v>
      </c>
      <c r="E3987" s="9"/>
      <c r="F3987" s="9" t="s">
        <v>532</v>
      </c>
      <c r="G3987" s="10">
        <v>22</v>
      </c>
      <c r="H3987" s="10" t="s">
        <v>495</v>
      </c>
      <c r="I3987" s="10">
        <v>1946</v>
      </c>
      <c r="J3987" s="11" t="s">
        <v>9686</v>
      </c>
      <c r="K3987" s="12"/>
      <c r="L3987" s="13" t="s">
        <v>8988</v>
      </c>
      <c r="M3987" t="s">
        <v>753</v>
      </c>
      <c r="S3987" s="9"/>
      <c r="T3987">
        <v>10</v>
      </c>
      <c r="U3987" s="208" t="s">
        <v>18181</v>
      </c>
      <c r="V3987" s="14">
        <v>0</v>
      </c>
      <c r="W3987" s="14">
        <v>1</v>
      </c>
      <c r="X3987" s="109" t="s">
        <v>294</v>
      </c>
      <c r="Y3987" t="s">
        <v>1199</v>
      </c>
      <c r="Z3987" t="s">
        <v>271</v>
      </c>
      <c r="AA3987">
        <f t="shared" si="62"/>
        <v>2</v>
      </c>
    </row>
    <row r="3988" spans="1:27" x14ac:dyDescent="0.2">
      <c r="A3988">
        <v>3244</v>
      </c>
      <c r="B3988" s="1" t="s">
        <v>9684</v>
      </c>
      <c r="C3988" t="s">
        <v>1352</v>
      </c>
      <c r="D3988" s="9" t="s">
        <v>9685</v>
      </c>
      <c r="E3988" s="9"/>
      <c r="F3988" s="9"/>
      <c r="G3988" s="10">
        <v>22</v>
      </c>
      <c r="H3988" s="10" t="s">
        <v>495</v>
      </c>
      <c r="I3988" s="10">
        <v>1946</v>
      </c>
      <c r="J3988" s="11" t="s">
        <v>9686</v>
      </c>
      <c r="K3988" s="12"/>
      <c r="L3988" s="13" t="s">
        <v>9687</v>
      </c>
      <c r="M3988" t="s">
        <v>753</v>
      </c>
      <c r="S3988" s="9"/>
      <c r="T3988">
        <v>10</v>
      </c>
      <c r="U3988" s="208" t="s">
        <v>18181</v>
      </c>
      <c r="V3988" s="14">
        <v>0</v>
      </c>
      <c r="W3988" s="14">
        <v>1</v>
      </c>
      <c r="X3988" s="109" t="s">
        <v>294</v>
      </c>
      <c r="Y3988" t="s">
        <v>1249</v>
      </c>
      <c r="Z3988" t="s">
        <v>271</v>
      </c>
      <c r="AA3988">
        <f t="shared" si="62"/>
        <v>3</v>
      </c>
    </row>
    <row r="3989" spans="1:27" x14ac:dyDescent="0.2">
      <c r="A3989">
        <v>6298</v>
      </c>
      <c r="B3989" s="1" t="s">
        <v>8183</v>
      </c>
      <c r="C3989" t="s">
        <v>1027</v>
      </c>
      <c r="D3989" s="9">
        <v>39</v>
      </c>
      <c r="E3989" s="9"/>
      <c r="F3989" s="9"/>
      <c r="G3989" s="10">
        <v>23</v>
      </c>
      <c r="H3989" s="10" t="s">
        <v>495</v>
      </c>
      <c r="I3989" s="10">
        <v>1946</v>
      </c>
      <c r="J3989" s="11" t="s">
        <v>8177</v>
      </c>
      <c r="K3989" s="12" t="s">
        <v>237</v>
      </c>
      <c r="L3989" s="13" t="s">
        <v>8184</v>
      </c>
      <c r="M3989" t="s">
        <v>290</v>
      </c>
      <c r="N3989" t="s">
        <v>291</v>
      </c>
      <c r="O3989" t="s">
        <v>520</v>
      </c>
      <c r="S3989" s="9"/>
      <c r="T3989">
        <v>10</v>
      </c>
      <c r="U3989" s="208" t="s">
        <v>18181</v>
      </c>
      <c r="V3989" s="14">
        <v>0</v>
      </c>
      <c r="W3989" s="14">
        <v>0</v>
      </c>
      <c r="X3989" s="109" t="s">
        <v>270</v>
      </c>
      <c r="Y3989">
        <v>39</v>
      </c>
      <c r="Z3989" t="s">
        <v>1419</v>
      </c>
      <c r="AA3989">
        <f t="shared" si="62"/>
        <v>1</v>
      </c>
    </row>
    <row r="3990" spans="1:27" x14ac:dyDescent="0.2">
      <c r="A3990">
        <v>3221</v>
      </c>
      <c r="B3990" s="1" t="s">
        <v>8176</v>
      </c>
      <c r="C3990" t="s">
        <v>284</v>
      </c>
      <c r="D3990" s="9" t="s">
        <v>6009</v>
      </c>
      <c r="E3990" s="9"/>
      <c r="F3990" s="9" t="s">
        <v>532</v>
      </c>
      <c r="G3990" s="10">
        <v>23</v>
      </c>
      <c r="H3990" s="10" t="s">
        <v>495</v>
      </c>
      <c r="I3990" s="10">
        <v>1946</v>
      </c>
      <c r="J3990" s="11" t="s">
        <v>8177</v>
      </c>
      <c r="K3990" s="12"/>
      <c r="L3990" s="13" t="s">
        <v>8178</v>
      </c>
      <c r="M3990" t="s">
        <v>753</v>
      </c>
      <c r="S3990" s="9"/>
      <c r="T3990">
        <v>10</v>
      </c>
      <c r="U3990" s="208" t="s">
        <v>18181</v>
      </c>
      <c r="V3990" s="14">
        <v>0</v>
      </c>
      <c r="W3990" s="14">
        <v>1</v>
      </c>
      <c r="X3990" s="109" t="s">
        <v>294</v>
      </c>
      <c r="Y3990" t="s">
        <v>3625</v>
      </c>
      <c r="Z3990" t="s">
        <v>505</v>
      </c>
      <c r="AA3990">
        <f t="shared" si="62"/>
        <v>3</v>
      </c>
    </row>
    <row r="3991" spans="1:27" x14ac:dyDescent="0.2">
      <c r="A3991">
        <v>3990</v>
      </c>
      <c r="B3991" s="1" t="s">
        <v>8182</v>
      </c>
      <c r="C3991" t="s">
        <v>284</v>
      </c>
      <c r="D3991" s="9" t="s">
        <v>4123</v>
      </c>
      <c r="E3991" s="9"/>
      <c r="F3991" s="9" t="s">
        <v>532</v>
      </c>
      <c r="G3991" s="10">
        <v>23</v>
      </c>
      <c r="H3991" s="10" t="s">
        <v>495</v>
      </c>
      <c r="I3991" s="10">
        <v>1946</v>
      </c>
      <c r="J3991" s="11" t="s">
        <v>8177</v>
      </c>
      <c r="K3991" s="12"/>
      <c r="L3991" s="13" t="s">
        <v>8178</v>
      </c>
      <c r="M3991" t="s">
        <v>753</v>
      </c>
      <c r="S3991" s="9"/>
      <c r="T3991">
        <v>10</v>
      </c>
      <c r="U3991" s="208" t="s">
        <v>18181</v>
      </c>
      <c r="V3991" s="14">
        <v>0</v>
      </c>
      <c r="W3991" s="14">
        <v>1</v>
      </c>
      <c r="X3991" s="109" t="s">
        <v>294</v>
      </c>
      <c r="Y3991" t="s">
        <v>3625</v>
      </c>
      <c r="Z3991" t="s">
        <v>505</v>
      </c>
      <c r="AA3991">
        <f t="shared" si="62"/>
        <v>2</v>
      </c>
    </row>
    <row r="3992" spans="1:27" x14ac:dyDescent="0.2">
      <c r="A3992">
        <v>1375</v>
      </c>
      <c r="B3992" s="1" t="s">
        <v>8179</v>
      </c>
      <c r="C3992" t="s">
        <v>284</v>
      </c>
      <c r="D3992" s="9" t="s">
        <v>9036</v>
      </c>
      <c r="E3992" s="9"/>
      <c r="F3992" s="9" t="s">
        <v>532</v>
      </c>
      <c r="G3992" s="10">
        <v>23</v>
      </c>
      <c r="H3992" s="10" t="s">
        <v>495</v>
      </c>
      <c r="I3992" s="10">
        <v>1946</v>
      </c>
      <c r="J3992" s="11" t="s">
        <v>8177</v>
      </c>
      <c r="K3992" s="12"/>
      <c r="L3992" s="13" t="s">
        <v>8178</v>
      </c>
      <c r="M3992" t="s">
        <v>753</v>
      </c>
      <c r="S3992" s="9"/>
      <c r="T3992">
        <v>10</v>
      </c>
      <c r="U3992" s="208" t="s">
        <v>18181</v>
      </c>
      <c r="V3992" s="14">
        <v>0</v>
      </c>
      <c r="W3992" s="14">
        <v>1</v>
      </c>
      <c r="X3992" s="109" t="s">
        <v>294</v>
      </c>
      <c r="Y3992" t="s">
        <v>3625</v>
      </c>
      <c r="Z3992" t="s">
        <v>505</v>
      </c>
      <c r="AA3992">
        <f t="shared" si="62"/>
        <v>3</v>
      </c>
    </row>
    <row r="3993" spans="1:27" x14ac:dyDescent="0.2">
      <c r="A3993">
        <v>1550</v>
      </c>
      <c r="B3993" s="1" t="s">
        <v>8180</v>
      </c>
      <c r="C3993" t="s">
        <v>1523</v>
      </c>
      <c r="D3993" s="9" t="s">
        <v>8181</v>
      </c>
      <c r="E3993" s="9"/>
      <c r="F3993" s="9" t="s">
        <v>532</v>
      </c>
      <c r="G3993" s="10">
        <v>23</v>
      </c>
      <c r="H3993" s="10" t="s">
        <v>495</v>
      </c>
      <c r="I3993" s="10">
        <v>1946</v>
      </c>
      <c r="J3993" s="11" t="s">
        <v>8177</v>
      </c>
      <c r="K3993" s="12"/>
      <c r="L3993" s="13" t="s">
        <v>8178</v>
      </c>
      <c r="M3993" t="s">
        <v>753</v>
      </c>
      <c r="S3993" s="9"/>
      <c r="T3993">
        <v>10</v>
      </c>
      <c r="U3993" s="208" t="s">
        <v>18181</v>
      </c>
      <c r="V3993" s="14">
        <v>0</v>
      </c>
      <c r="W3993" s="14">
        <v>1</v>
      </c>
      <c r="X3993" s="109" t="s">
        <v>294</v>
      </c>
      <c r="Y3993" t="s">
        <v>3625</v>
      </c>
      <c r="Z3993" t="s">
        <v>505</v>
      </c>
      <c r="AA3993">
        <f t="shared" si="62"/>
        <v>2</v>
      </c>
    </row>
    <row r="3994" spans="1:27" x14ac:dyDescent="0.2">
      <c r="A3994">
        <v>562</v>
      </c>
      <c r="B3994" s="1" t="s">
        <v>8189</v>
      </c>
      <c r="C3994" t="s">
        <v>284</v>
      </c>
      <c r="D3994" s="9" t="s">
        <v>5183</v>
      </c>
      <c r="E3994" s="9"/>
      <c r="F3994" s="9" t="s">
        <v>532</v>
      </c>
      <c r="G3994" s="10">
        <v>24</v>
      </c>
      <c r="H3994" s="10" t="s">
        <v>495</v>
      </c>
      <c r="I3994" s="10">
        <v>1946</v>
      </c>
      <c r="J3994" s="11" t="s">
        <v>8187</v>
      </c>
      <c r="K3994" s="12"/>
      <c r="L3994" s="13" t="s">
        <v>8188</v>
      </c>
      <c r="M3994" t="s">
        <v>753</v>
      </c>
      <c r="S3994" s="9"/>
      <c r="T3994">
        <v>10</v>
      </c>
      <c r="U3994" s="208" t="s">
        <v>18181</v>
      </c>
      <c r="V3994" s="14">
        <v>0</v>
      </c>
      <c r="W3994" s="14">
        <v>1</v>
      </c>
      <c r="X3994" s="109" t="s">
        <v>294</v>
      </c>
      <c r="Y3994" t="s">
        <v>3625</v>
      </c>
      <c r="Z3994" t="s">
        <v>505</v>
      </c>
      <c r="AA3994">
        <f t="shared" si="62"/>
        <v>3</v>
      </c>
    </row>
    <row r="3995" spans="1:27" x14ac:dyDescent="0.2">
      <c r="A3995">
        <v>601</v>
      </c>
      <c r="B3995" s="1" t="s">
        <v>8185</v>
      </c>
      <c r="C3995" t="s">
        <v>284</v>
      </c>
      <c r="D3995" s="9" t="s">
        <v>8186</v>
      </c>
      <c r="E3995" s="9"/>
      <c r="F3995" s="9" t="s">
        <v>532</v>
      </c>
      <c r="G3995" s="10">
        <v>24</v>
      </c>
      <c r="H3995" s="10" t="s">
        <v>495</v>
      </c>
      <c r="I3995" s="10">
        <v>1946</v>
      </c>
      <c r="J3995" s="11" t="s">
        <v>8187</v>
      </c>
      <c r="K3995" s="12"/>
      <c r="L3995" s="13" t="s">
        <v>8188</v>
      </c>
      <c r="M3995" t="s">
        <v>753</v>
      </c>
      <c r="S3995" s="9"/>
      <c r="T3995">
        <v>10</v>
      </c>
      <c r="U3995" s="208" t="s">
        <v>18181</v>
      </c>
      <c r="V3995" s="14">
        <v>0</v>
      </c>
      <c r="W3995" s="14">
        <v>1</v>
      </c>
      <c r="X3995" s="109" t="s">
        <v>294</v>
      </c>
      <c r="Y3995" t="s">
        <v>3929</v>
      </c>
      <c r="Z3995" t="s">
        <v>505</v>
      </c>
      <c r="AA3995">
        <f t="shared" si="62"/>
        <v>4</v>
      </c>
    </row>
    <row r="3996" spans="1:27" x14ac:dyDescent="0.2">
      <c r="A3996">
        <v>2003</v>
      </c>
      <c r="B3996" s="1" t="s">
        <v>8190</v>
      </c>
      <c r="C3996" t="s">
        <v>284</v>
      </c>
      <c r="D3996" s="9" t="s">
        <v>8191</v>
      </c>
      <c r="E3996" s="9"/>
      <c r="F3996" s="9" t="s">
        <v>532</v>
      </c>
      <c r="G3996" s="10">
        <v>24</v>
      </c>
      <c r="H3996" s="10" t="s">
        <v>495</v>
      </c>
      <c r="I3996" s="10">
        <v>1946</v>
      </c>
      <c r="J3996" s="11" t="s">
        <v>8187</v>
      </c>
      <c r="K3996" s="12"/>
      <c r="L3996" s="13" t="s">
        <v>8188</v>
      </c>
      <c r="M3996" t="s">
        <v>753</v>
      </c>
      <c r="S3996" s="9"/>
      <c r="T3996">
        <v>10</v>
      </c>
      <c r="U3996" s="208" t="s">
        <v>18181</v>
      </c>
      <c r="V3996" s="14">
        <v>0</v>
      </c>
      <c r="W3996" s="14">
        <v>1</v>
      </c>
      <c r="X3996" s="109" t="s">
        <v>294</v>
      </c>
      <c r="Y3996" t="s">
        <v>3625</v>
      </c>
      <c r="Z3996" t="s">
        <v>505</v>
      </c>
      <c r="AA3996">
        <f t="shared" si="62"/>
        <v>3</v>
      </c>
    </row>
    <row r="3997" spans="1:27" x14ac:dyDescent="0.2">
      <c r="A3997">
        <v>911</v>
      </c>
      <c r="B3997" s="1" t="s">
        <v>8574</v>
      </c>
      <c r="C3997" t="s">
        <v>284</v>
      </c>
      <c r="D3997" s="9">
        <v>125</v>
      </c>
      <c r="E3997" s="9" t="s">
        <v>259</v>
      </c>
      <c r="F3997" s="9" t="s">
        <v>312</v>
      </c>
      <c r="G3997" s="10">
        <v>24</v>
      </c>
      <c r="H3997" s="10" t="s">
        <v>495</v>
      </c>
      <c r="I3997" s="10">
        <v>1946</v>
      </c>
      <c r="J3997" s="11" t="s">
        <v>8187</v>
      </c>
      <c r="K3997" s="12"/>
      <c r="L3997" s="13" t="s">
        <v>8575</v>
      </c>
      <c r="M3997" t="s">
        <v>753</v>
      </c>
      <c r="S3997" s="9"/>
      <c r="T3997">
        <v>10</v>
      </c>
      <c r="U3997" s="208" t="s">
        <v>18181</v>
      </c>
      <c r="V3997" s="14">
        <v>0</v>
      </c>
      <c r="W3997" s="14">
        <v>1</v>
      </c>
      <c r="X3997" s="109" t="s">
        <v>270</v>
      </c>
      <c r="Y3997">
        <v>125</v>
      </c>
      <c r="Z3997" t="s">
        <v>505</v>
      </c>
      <c r="AA3997">
        <f t="shared" si="62"/>
        <v>1</v>
      </c>
    </row>
    <row r="3998" spans="1:27" x14ac:dyDescent="0.2">
      <c r="A3998">
        <v>3747</v>
      </c>
      <c r="B3998" s="1" t="s">
        <v>8195</v>
      </c>
      <c r="C3998" t="s">
        <v>284</v>
      </c>
      <c r="D3998" s="9" t="s">
        <v>8408</v>
      </c>
      <c r="E3998" s="9"/>
      <c r="F3998" s="9" t="s">
        <v>532</v>
      </c>
      <c r="G3998" s="10">
        <v>24</v>
      </c>
      <c r="H3998" s="10" t="s">
        <v>495</v>
      </c>
      <c r="I3998" s="10">
        <v>1946</v>
      </c>
      <c r="J3998" s="11" t="s">
        <v>8187</v>
      </c>
      <c r="K3998" s="12"/>
      <c r="L3998" s="13" t="s">
        <v>8188</v>
      </c>
      <c r="M3998" t="s">
        <v>753</v>
      </c>
      <c r="S3998" s="9"/>
      <c r="T3998">
        <v>10</v>
      </c>
      <c r="U3998" s="208" t="s">
        <v>18181</v>
      </c>
      <c r="V3998" s="14">
        <v>0</v>
      </c>
      <c r="W3998" s="14">
        <v>1</v>
      </c>
      <c r="X3998" s="109" t="s">
        <v>294</v>
      </c>
      <c r="Y3998" t="s">
        <v>3929</v>
      </c>
      <c r="Z3998" t="s">
        <v>505</v>
      </c>
      <c r="AA3998">
        <f t="shared" si="62"/>
        <v>2</v>
      </c>
    </row>
    <row r="3999" spans="1:27" x14ac:dyDescent="0.2">
      <c r="A3999">
        <v>2560</v>
      </c>
      <c r="B3999" s="1" t="s">
        <v>8102</v>
      </c>
      <c r="C3999" t="s">
        <v>1798</v>
      </c>
      <c r="D3999" s="9" t="s">
        <v>8570</v>
      </c>
      <c r="E3999" s="9"/>
      <c r="F3999" s="9"/>
      <c r="G3999" s="10">
        <v>24</v>
      </c>
      <c r="H3999" s="10" t="s">
        <v>495</v>
      </c>
      <c r="I3999" s="10">
        <v>1946</v>
      </c>
      <c r="J3999" s="11" t="s">
        <v>8187</v>
      </c>
      <c r="K3999" s="12"/>
      <c r="L3999" s="13" t="s">
        <v>8571</v>
      </c>
      <c r="M3999" t="s">
        <v>753</v>
      </c>
      <c r="S3999" s="9"/>
      <c r="T3999">
        <v>10</v>
      </c>
      <c r="U3999" s="208" t="s">
        <v>18181</v>
      </c>
      <c r="V3999" s="14">
        <v>0</v>
      </c>
      <c r="W3999" s="14">
        <v>1</v>
      </c>
      <c r="X3999" s="109" t="s">
        <v>270</v>
      </c>
      <c r="Y3999" t="s">
        <v>849</v>
      </c>
      <c r="Z3999" t="s">
        <v>271</v>
      </c>
      <c r="AA3999">
        <f t="shared" si="62"/>
        <v>2</v>
      </c>
    </row>
    <row r="4000" spans="1:27" x14ac:dyDescent="0.2">
      <c r="A4000">
        <v>1960</v>
      </c>
      <c r="B4000" s="1" t="s">
        <v>8192</v>
      </c>
      <c r="C4000" t="s">
        <v>1798</v>
      </c>
      <c r="D4000" s="9" t="s">
        <v>8193</v>
      </c>
      <c r="E4000" s="9"/>
      <c r="F4000" s="9"/>
      <c r="G4000" s="10">
        <v>24</v>
      </c>
      <c r="H4000" s="10" t="s">
        <v>495</v>
      </c>
      <c r="I4000" s="10">
        <v>1946</v>
      </c>
      <c r="J4000" s="11" t="s">
        <v>8187</v>
      </c>
      <c r="K4000" s="12"/>
      <c r="L4000" s="13" t="s">
        <v>8194</v>
      </c>
      <c r="M4000" t="s">
        <v>753</v>
      </c>
      <c r="S4000" s="9"/>
      <c r="T4000">
        <v>10</v>
      </c>
      <c r="U4000" s="208" t="s">
        <v>18181</v>
      </c>
      <c r="V4000" s="14">
        <v>0</v>
      </c>
      <c r="W4000" s="14">
        <v>1</v>
      </c>
      <c r="X4000" s="109" t="e">
        <v>#N/A</v>
      </c>
      <c r="Y4000" t="s">
        <v>1888</v>
      </c>
      <c r="Z4000" t="s">
        <v>271</v>
      </c>
      <c r="AA4000">
        <f t="shared" si="62"/>
        <v>2</v>
      </c>
    </row>
    <row r="4001" spans="1:27" x14ac:dyDescent="0.2">
      <c r="A4001">
        <v>3108</v>
      </c>
      <c r="B4001" s="1" t="s">
        <v>8572</v>
      </c>
      <c r="C4001" t="s">
        <v>1798</v>
      </c>
      <c r="D4001" s="9" t="s">
        <v>8535</v>
      </c>
      <c r="E4001" s="9"/>
      <c r="F4001" s="9"/>
      <c r="G4001" s="10">
        <v>24</v>
      </c>
      <c r="H4001" s="10" t="s">
        <v>495</v>
      </c>
      <c r="I4001" s="10">
        <v>1946</v>
      </c>
      <c r="J4001" s="11" t="s">
        <v>8187</v>
      </c>
      <c r="K4001" s="12"/>
      <c r="L4001" s="13" t="s">
        <v>8573</v>
      </c>
      <c r="M4001" t="s">
        <v>753</v>
      </c>
      <c r="S4001" s="9"/>
      <c r="T4001">
        <v>10</v>
      </c>
      <c r="U4001" s="208" t="s">
        <v>18181</v>
      </c>
      <c r="V4001" s="14">
        <v>0</v>
      </c>
      <c r="W4001" s="14">
        <v>1</v>
      </c>
      <c r="X4001" s="109" t="s">
        <v>294</v>
      </c>
      <c r="Y4001" t="s">
        <v>8535</v>
      </c>
      <c r="Z4001" t="s">
        <v>271</v>
      </c>
      <c r="AA4001">
        <f t="shared" si="62"/>
        <v>1</v>
      </c>
    </row>
    <row r="4002" spans="1:27" x14ac:dyDescent="0.2">
      <c r="A4002">
        <v>1403</v>
      </c>
      <c r="B4002" s="1" t="s">
        <v>8582</v>
      </c>
      <c r="C4002" t="s">
        <v>284</v>
      </c>
      <c r="D4002" s="9">
        <v>29</v>
      </c>
      <c r="E4002" s="9" t="s">
        <v>259</v>
      </c>
      <c r="F4002" s="9" t="s">
        <v>312</v>
      </c>
      <c r="G4002" s="10">
        <v>25</v>
      </c>
      <c r="H4002" s="10" t="s">
        <v>495</v>
      </c>
      <c r="I4002" s="10">
        <v>1946</v>
      </c>
      <c r="J4002" s="11" t="s">
        <v>8578</v>
      </c>
      <c r="K4002" s="12"/>
      <c r="L4002" s="13" t="s">
        <v>8579</v>
      </c>
      <c r="M4002" t="s">
        <v>753</v>
      </c>
      <c r="S4002" s="9"/>
      <c r="T4002">
        <v>10</v>
      </c>
      <c r="U4002" s="208" t="s">
        <v>18181</v>
      </c>
      <c r="V4002" s="14">
        <v>0</v>
      </c>
      <c r="W4002" s="14">
        <v>1</v>
      </c>
      <c r="X4002" s="109" t="s">
        <v>270</v>
      </c>
      <c r="Y4002">
        <v>29</v>
      </c>
      <c r="Z4002" t="s">
        <v>505</v>
      </c>
      <c r="AA4002">
        <f t="shared" si="62"/>
        <v>1</v>
      </c>
    </row>
    <row r="4003" spans="1:27" x14ac:dyDescent="0.2">
      <c r="A4003">
        <v>106</v>
      </c>
      <c r="B4003" s="1" t="s">
        <v>8580</v>
      </c>
      <c r="C4003" t="s">
        <v>284</v>
      </c>
      <c r="D4003" s="9" t="s">
        <v>8581</v>
      </c>
      <c r="E4003" s="9"/>
      <c r="F4003" s="9" t="s">
        <v>532</v>
      </c>
      <c r="G4003" s="10">
        <v>25</v>
      </c>
      <c r="H4003" s="10" t="s">
        <v>495</v>
      </c>
      <c r="I4003" s="10">
        <v>1946</v>
      </c>
      <c r="J4003" s="11" t="s">
        <v>8578</v>
      </c>
      <c r="K4003" s="12"/>
      <c r="L4003" s="13" t="s">
        <v>8579</v>
      </c>
      <c r="M4003" t="s">
        <v>753</v>
      </c>
      <c r="S4003" s="9"/>
      <c r="T4003">
        <v>10</v>
      </c>
      <c r="U4003" s="208" t="s">
        <v>18181</v>
      </c>
      <c r="V4003" s="14">
        <v>0</v>
      </c>
      <c r="W4003" s="14">
        <v>1</v>
      </c>
      <c r="X4003" s="109" t="s">
        <v>294</v>
      </c>
      <c r="Y4003" t="s">
        <v>3625</v>
      </c>
      <c r="Z4003" t="s">
        <v>505</v>
      </c>
      <c r="AA4003">
        <f t="shared" si="62"/>
        <v>4</v>
      </c>
    </row>
    <row r="4004" spans="1:27" x14ac:dyDescent="0.2">
      <c r="A4004">
        <v>1022</v>
      </c>
      <c r="B4004" s="1" t="s">
        <v>8576</v>
      </c>
      <c r="C4004" t="s">
        <v>1523</v>
      </c>
      <c r="D4004" s="9" t="s">
        <v>8577</v>
      </c>
      <c r="E4004" s="9"/>
      <c r="F4004" s="9"/>
      <c r="G4004" s="10">
        <v>25</v>
      </c>
      <c r="H4004" s="10" t="s">
        <v>495</v>
      </c>
      <c r="I4004" s="10">
        <v>1946</v>
      </c>
      <c r="J4004" s="11" t="s">
        <v>8578</v>
      </c>
      <c r="K4004" s="12"/>
      <c r="L4004" s="13" t="s">
        <v>8579</v>
      </c>
      <c r="M4004" t="s">
        <v>753</v>
      </c>
      <c r="S4004" s="9"/>
      <c r="T4004">
        <v>10</v>
      </c>
      <c r="U4004" s="208" t="s">
        <v>18181</v>
      </c>
      <c r="V4004" s="14">
        <v>0</v>
      </c>
      <c r="W4004" s="14">
        <v>1</v>
      </c>
      <c r="X4004" s="109" t="s">
        <v>294</v>
      </c>
      <c r="Y4004" t="s">
        <v>6957</v>
      </c>
      <c r="Z4004" t="s">
        <v>505</v>
      </c>
      <c r="AA4004">
        <f t="shared" si="62"/>
        <v>4</v>
      </c>
    </row>
    <row r="4005" spans="1:27" x14ac:dyDescent="0.2">
      <c r="A4005">
        <v>2568</v>
      </c>
      <c r="B4005" s="1" t="s">
        <v>8589</v>
      </c>
      <c r="C4005" t="s">
        <v>1027</v>
      </c>
      <c r="D4005" s="9" t="s">
        <v>1242</v>
      </c>
      <c r="E4005" s="9" t="s">
        <v>259</v>
      </c>
      <c r="F4005" s="9" t="s">
        <v>532</v>
      </c>
      <c r="G4005" s="10">
        <v>28</v>
      </c>
      <c r="H4005" s="10" t="s">
        <v>495</v>
      </c>
      <c r="I4005" s="10">
        <v>1946</v>
      </c>
      <c r="J4005" s="11" t="s">
        <v>8585</v>
      </c>
      <c r="K4005" s="12" t="s">
        <v>237</v>
      </c>
      <c r="L4005" s="13" t="s">
        <v>8590</v>
      </c>
      <c r="M4005" t="s">
        <v>290</v>
      </c>
      <c r="N4005" t="s">
        <v>291</v>
      </c>
      <c r="O4005" t="s">
        <v>93</v>
      </c>
      <c r="S4005" s="9"/>
      <c r="T4005">
        <v>10</v>
      </c>
      <c r="U4005" s="208" t="s">
        <v>18181</v>
      </c>
      <c r="V4005" s="14">
        <v>0</v>
      </c>
      <c r="W4005" s="14">
        <v>0</v>
      </c>
      <c r="X4005" s="109" t="s">
        <v>294</v>
      </c>
      <c r="Y4005" t="s">
        <v>1242</v>
      </c>
      <c r="Z4005" t="s">
        <v>271</v>
      </c>
      <c r="AA4005">
        <f t="shared" si="62"/>
        <v>1</v>
      </c>
    </row>
    <row r="4006" spans="1:27" x14ac:dyDescent="0.2">
      <c r="A4006">
        <v>2871</v>
      </c>
      <c r="B4006" s="1" t="s">
        <v>8591</v>
      </c>
      <c r="C4006" t="s">
        <v>1027</v>
      </c>
      <c r="D4006" s="9" t="s">
        <v>1242</v>
      </c>
      <c r="E4006" s="9" t="s">
        <v>259</v>
      </c>
      <c r="F4006" s="9" t="s">
        <v>532</v>
      </c>
      <c r="G4006" s="10">
        <v>28</v>
      </c>
      <c r="H4006" s="10" t="s">
        <v>495</v>
      </c>
      <c r="I4006" s="10">
        <v>1946</v>
      </c>
      <c r="J4006" s="11" t="s">
        <v>8585</v>
      </c>
      <c r="K4006" s="12" t="s">
        <v>237</v>
      </c>
      <c r="L4006" s="13" t="s">
        <v>8592</v>
      </c>
      <c r="M4006" t="s">
        <v>290</v>
      </c>
      <c r="N4006" t="s">
        <v>291</v>
      </c>
      <c r="O4006" t="s">
        <v>320</v>
      </c>
      <c r="S4006" s="9"/>
      <c r="T4006">
        <v>10</v>
      </c>
      <c r="U4006" s="208" t="s">
        <v>18181</v>
      </c>
      <c r="V4006" s="14">
        <v>0</v>
      </c>
      <c r="W4006" s="14">
        <v>0</v>
      </c>
      <c r="X4006" s="109" t="s">
        <v>294</v>
      </c>
      <c r="Y4006" t="s">
        <v>1242</v>
      </c>
      <c r="Z4006" t="s">
        <v>271</v>
      </c>
      <c r="AA4006">
        <f t="shared" si="62"/>
        <v>1</v>
      </c>
    </row>
    <row r="4007" spans="1:27" x14ac:dyDescent="0.2">
      <c r="A4007">
        <v>5709</v>
      </c>
      <c r="B4007" s="1" t="s">
        <v>8587</v>
      </c>
      <c r="C4007" t="s">
        <v>1352</v>
      </c>
      <c r="D4007" s="9" t="s">
        <v>1047</v>
      </c>
      <c r="E4007" s="9" t="s">
        <v>275</v>
      </c>
      <c r="F4007" s="9" t="s">
        <v>260</v>
      </c>
      <c r="G4007" s="10">
        <v>28</v>
      </c>
      <c r="H4007" s="10" t="s">
        <v>495</v>
      </c>
      <c r="I4007" s="10">
        <v>1946</v>
      </c>
      <c r="J4007" s="11" t="s">
        <v>8585</v>
      </c>
      <c r="K4007" s="12"/>
      <c r="L4007" s="13" t="s">
        <v>8588</v>
      </c>
      <c r="M4007" t="s">
        <v>17959</v>
      </c>
      <c r="S4007" s="9"/>
      <c r="T4007">
        <v>10</v>
      </c>
      <c r="U4007" s="208" t="s">
        <v>18181</v>
      </c>
      <c r="V4007" s="14">
        <v>0</v>
      </c>
      <c r="W4007" s="14">
        <v>1</v>
      </c>
      <c r="X4007" s="109" t="s">
        <v>270</v>
      </c>
      <c r="Y4007" t="s">
        <v>1047</v>
      </c>
      <c r="Z4007" t="s">
        <v>271</v>
      </c>
      <c r="AA4007">
        <f t="shared" si="62"/>
        <v>1</v>
      </c>
    </row>
    <row r="4008" spans="1:27" x14ac:dyDescent="0.2">
      <c r="A4008">
        <v>5343</v>
      </c>
      <c r="B4008" s="1" t="s">
        <v>8593</v>
      </c>
      <c r="C4008" t="s">
        <v>1027</v>
      </c>
      <c r="D4008" s="9">
        <v>305</v>
      </c>
      <c r="E4008" s="9" t="s">
        <v>8805</v>
      </c>
      <c r="F4008" s="9"/>
      <c r="G4008" s="10">
        <v>28</v>
      </c>
      <c r="H4008" s="10" t="s">
        <v>495</v>
      </c>
      <c r="I4008" s="10">
        <v>1946</v>
      </c>
      <c r="J4008" s="11" t="s">
        <v>8585</v>
      </c>
      <c r="K4008" s="12"/>
      <c r="L4008" s="13" t="s">
        <v>8586</v>
      </c>
      <c r="M4008" t="s">
        <v>781</v>
      </c>
      <c r="S4008" s="9"/>
      <c r="T4008">
        <v>10</v>
      </c>
      <c r="U4008" s="208" t="s">
        <v>18181</v>
      </c>
      <c r="V4008" s="14">
        <v>0</v>
      </c>
      <c r="W4008" s="14">
        <v>1</v>
      </c>
      <c r="X4008" s="109" t="s">
        <v>270</v>
      </c>
      <c r="Y4008">
        <v>305</v>
      </c>
      <c r="Z4008" t="s">
        <v>271</v>
      </c>
      <c r="AA4008">
        <f t="shared" si="62"/>
        <v>1</v>
      </c>
    </row>
    <row r="4009" spans="1:27" x14ac:dyDescent="0.2">
      <c r="A4009">
        <v>3699</v>
      </c>
      <c r="B4009" s="1" t="s">
        <v>8583</v>
      </c>
      <c r="C4009" t="s">
        <v>1027</v>
      </c>
      <c r="D4009" s="9" t="s">
        <v>8584</v>
      </c>
      <c r="E4009" s="9" t="s">
        <v>8805</v>
      </c>
      <c r="F4009" s="9"/>
      <c r="G4009" s="10">
        <v>28</v>
      </c>
      <c r="H4009" s="10" t="s">
        <v>495</v>
      </c>
      <c r="I4009" s="10">
        <v>1946</v>
      </c>
      <c r="J4009" s="11" t="s">
        <v>8585</v>
      </c>
      <c r="K4009" s="12"/>
      <c r="L4009" s="13" t="s">
        <v>164</v>
      </c>
      <c r="M4009" t="s">
        <v>781</v>
      </c>
      <c r="S4009" s="9"/>
      <c r="T4009">
        <v>10</v>
      </c>
      <c r="U4009" s="208" t="s">
        <v>18181</v>
      </c>
      <c r="V4009" s="14">
        <v>0</v>
      </c>
      <c r="W4009" s="14">
        <v>1</v>
      </c>
      <c r="X4009" s="109" t="s">
        <v>294</v>
      </c>
      <c r="Y4009" t="s">
        <v>4077</v>
      </c>
      <c r="Z4009" t="s">
        <v>1419</v>
      </c>
      <c r="AA4009">
        <f t="shared" si="62"/>
        <v>3</v>
      </c>
    </row>
    <row r="4010" spans="1:27" x14ac:dyDescent="0.2">
      <c r="A4010">
        <v>3022</v>
      </c>
      <c r="B4010" s="1" t="s">
        <v>8594</v>
      </c>
      <c r="C4010" t="s">
        <v>1027</v>
      </c>
      <c r="D4010" s="9" t="s">
        <v>1242</v>
      </c>
      <c r="E4010" s="9" t="s">
        <v>259</v>
      </c>
      <c r="F4010" s="9" t="s">
        <v>532</v>
      </c>
      <c r="G4010" s="10">
        <v>29</v>
      </c>
      <c r="H4010" s="10" t="s">
        <v>495</v>
      </c>
      <c r="I4010" s="10">
        <v>1946</v>
      </c>
      <c r="J4010" s="11" t="s">
        <v>8595</v>
      </c>
      <c r="K4010" s="12" t="s">
        <v>237</v>
      </c>
      <c r="L4010" s="13" t="s">
        <v>8596</v>
      </c>
      <c r="M4010" t="s">
        <v>290</v>
      </c>
      <c r="N4010" t="s">
        <v>291</v>
      </c>
      <c r="O4010" t="s">
        <v>292</v>
      </c>
      <c r="S4010" s="9"/>
      <c r="T4010">
        <v>10</v>
      </c>
      <c r="U4010" s="208" t="s">
        <v>18181</v>
      </c>
      <c r="V4010" s="14">
        <v>0</v>
      </c>
      <c r="W4010" s="14">
        <v>0</v>
      </c>
      <c r="X4010" s="109" t="s">
        <v>294</v>
      </c>
      <c r="Y4010" t="s">
        <v>1242</v>
      </c>
      <c r="Z4010" t="s">
        <v>271</v>
      </c>
      <c r="AA4010">
        <f t="shared" si="62"/>
        <v>1</v>
      </c>
    </row>
    <row r="4011" spans="1:27" x14ac:dyDescent="0.2">
      <c r="A4011">
        <v>257</v>
      </c>
      <c r="B4011" s="1" t="s">
        <v>8597</v>
      </c>
      <c r="C4011" t="s">
        <v>1027</v>
      </c>
      <c r="D4011" s="9" t="s">
        <v>9307</v>
      </c>
      <c r="E4011" s="9"/>
      <c r="F4011" s="9"/>
      <c r="G4011" s="10">
        <v>30</v>
      </c>
      <c r="H4011" s="10" t="s">
        <v>495</v>
      </c>
      <c r="I4011" s="10">
        <v>1946</v>
      </c>
      <c r="J4011" s="11" t="s">
        <v>9308</v>
      </c>
      <c r="K4011" s="12" t="s">
        <v>237</v>
      </c>
      <c r="L4011" s="13" t="s">
        <v>9046</v>
      </c>
      <c r="M4011" t="s">
        <v>290</v>
      </c>
      <c r="N4011" t="s">
        <v>291</v>
      </c>
      <c r="O4011" t="s">
        <v>760</v>
      </c>
      <c r="S4011" s="9"/>
      <c r="T4011">
        <v>10</v>
      </c>
      <c r="U4011" s="208" t="s">
        <v>18181</v>
      </c>
      <c r="V4011" s="14">
        <v>0</v>
      </c>
      <c r="W4011" s="14">
        <v>1</v>
      </c>
      <c r="X4011" s="109" t="s">
        <v>270</v>
      </c>
      <c r="Y4011" t="s">
        <v>6300</v>
      </c>
      <c r="Z4011" t="s">
        <v>271</v>
      </c>
      <c r="AA4011">
        <f t="shared" si="62"/>
        <v>5</v>
      </c>
    </row>
    <row r="4012" spans="1:27" x14ac:dyDescent="0.2">
      <c r="A4012">
        <v>37</v>
      </c>
      <c r="B4012" s="1" t="s">
        <v>8070</v>
      </c>
      <c r="C4012" t="s">
        <v>1523</v>
      </c>
      <c r="D4012" s="9" t="s">
        <v>8071</v>
      </c>
      <c r="E4012" s="9"/>
      <c r="F4012" s="9"/>
      <c r="G4012" s="10">
        <v>30</v>
      </c>
      <c r="H4012" s="10" t="s">
        <v>495</v>
      </c>
      <c r="I4012" s="10">
        <v>1946</v>
      </c>
      <c r="J4012" s="11" t="s">
        <v>9308</v>
      </c>
      <c r="K4012" s="12"/>
      <c r="L4012" s="13" t="s">
        <v>8072</v>
      </c>
      <c r="M4012" t="s">
        <v>753</v>
      </c>
      <c r="S4012" s="9"/>
      <c r="T4012">
        <v>10</v>
      </c>
      <c r="U4012" s="208" t="s">
        <v>18181</v>
      </c>
      <c r="V4012" s="14">
        <v>0</v>
      </c>
      <c r="W4012" s="14">
        <v>1</v>
      </c>
      <c r="X4012" s="109" t="s">
        <v>270</v>
      </c>
      <c r="Y4012">
        <v>264</v>
      </c>
      <c r="Z4012" t="s">
        <v>505</v>
      </c>
      <c r="AA4012">
        <f t="shared" si="62"/>
        <v>3</v>
      </c>
    </row>
    <row r="4013" spans="1:27" x14ac:dyDescent="0.2">
      <c r="A4013">
        <v>5243</v>
      </c>
      <c r="B4013" s="1" t="s">
        <v>8732</v>
      </c>
      <c r="C4013" t="s">
        <v>341</v>
      </c>
      <c r="D4013" s="9" t="s">
        <v>8733</v>
      </c>
      <c r="E4013" s="9"/>
      <c r="F4013" s="9"/>
      <c r="G4013" s="10">
        <v>31</v>
      </c>
      <c r="H4013" s="10" t="s">
        <v>495</v>
      </c>
      <c r="I4013" s="10">
        <v>1946</v>
      </c>
      <c r="J4013" s="11" t="s">
        <v>8075</v>
      </c>
      <c r="K4013" s="12"/>
      <c r="L4013" s="13" t="s">
        <v>9808</v>
      </c>
      <c r="M4013" t="s">
        <v>753</v>
      </c>
      <c r="S4013" s="9"/>
      <c r="T4013">
        <v>10</v>
      </c>
      <c r="U4013" s="208" t="s">
        <v>18181</v>
      </c>
      <c r="V4013" s="14">
        <v>0</v>
      </c>
      <c r="W4013" s="14">
        <v>1</v>
      </c>
      <c r="X4013" s="109" t="s">
        <v>270</v>
      </c>
      <c r="Y4013" t="s">
        <v>7411</v>
      </c>
      <c r="Z4013" t="s">
        <v>271</v>
      </c>
      <c r="AA4013">
        <f t="shared" si="62"/>
        <v>2</v>
      </c>
    </row>
    <row r="4014" spans="1:27" x14ac:dyDescent="0.2">
      <c r="A4014">
        <v>2772</v>
      </c>
      <c r="B4014" s="1" t="s">
        <v>9814</v>
      </c>
      <c r="C4014" t="s">
        <v>503</v>
      </c>
      <c r="D4014" s="9" t="s">
        <v>1199</v>
      </c>
      <c r="E4014" s="9"/>
      <c r="F4014" s="9" t="s">
        <v>532</v>
      </c>
      <c r="G4014" s="10">
        <v>31</v>
      </c>
      <c r="H4014" s="10" t="s">
        <v>495</v>
      </c>
      <c r="I4014" s="10">
        <v>1946</v>
      </c>
      <c r="J4014" s="11" t="s">
        <v>8075</v>
      </c>
      <c r="K4014" s="12"/>
      <c r="L4014" s="13" t="s">
        <v>8079</v>
      </c>
      <c r="M4014" t="s">
        <v>753</v>
      </c>
      <c r="S4014" s="9"/>
      <c r="T4014">
        <v>10</v>
      </c>
      <c r="U4014" s="208" t="s">
        <v>18181</v>
      </c>
      <c r="V4014" s="14">
        <v>0</v>
      </c>
      <c r="W4014" s="14">
        <v>1</v>
      </c>
      <c r="X4014" s="109" t="s">
        <v>294</v>
      </c>
      <c r="Y4014" t="s">
        <v>1199</v>
      </c>
      <c r="Z4014" t="s">
        <v>505</v>
      </c>
      <c r="AA4014">
        <f t="shared" si="62"/>
        <v>1</v>
      </c>
    </row>
    <row r="4015" spans="1:27" x14ac:dyDescent="0.2">
      <c r="A4015">
        <v>2561</v>
      </c>
      <c r="B4015" s="1" t="s">
        <v>8728</v>
      </c>
      <c r="C4015" t="s">
        <v>284</v>
      </c>
      <c r="D4015" s="9" t="s">
        <v>5183</v>
      </c>
      <c r="E4015" s="9"/>
      <c r="F4015" s="9" t="s">
        <v>532</v>
      </c>
      <c r="G4015" s="10">
        <v>31</v>
      </c>
      <c r="H4015" s="10" t="s">
        <v>495</v>
      </c>
      <c r="I4015" s="10">
        <v>1946</v>
      </c>
      <c r="J4015" s="11" t="s">
        <v>8075</v>
      </c>
      <c r="K4015" s="12"/>
      <c r="L4015" s="13" t="s">
        <v>8079</v>
      </c>
      <c r="M4015" t="s">
        <v>753</v>
      </c>
      <c r="S4015" s="9"/>
      <c r="T4015">
        <v>10</v>
      </c>
      <c r="U4015" s="208" t="s">
        <v>18181</v>
      </c>
      <c r="V4015" s="14">
        <v>0</v>
      </c>
      <c r="W4015" s="14">
        <v>1</v>
      </c>
      <c r="X4015" s="109" t="s">
        <v>294</v>
      </c>
      <c r="Y4015" t="s">
        <v>3625</v>
      </c>
      <c r="Z4015" t="s">
        <v>505</v>
      </c>
      <c r="AA4015">
        <f t="shared" si="62"/>
        <v>3</v>
      </c>
    </row>
    <row r="4016" spans="1:27" x14ac:dyDescent="0.2">
      <c r="A4016">
        <v>2158</v>
      </c>
      <c r="B4016" s="1" t="s">
        <v>8082</v>
      </c>
      <c r="C4016" t="s">
        <v>284</v>
      </c>
      <c r="D4016" s="9" t="s">
        <v>8083</v>
      </c>
      <c r="E4016" s="9"/>
      <c r="F4016" s="9" t="s">
        <v>532</v>
      </c>
      <c r="G4016" s="10">
        <v>31</v>
      </c>
      <c r="H4016" s="10" t="s">
        <v>495</v>
      </c>
      <c r="I4016" s="10">
        <v>1946</v>
      </c>
      <c r="J4016" s="11" t="s">
        <v>8075</v>
      </c>
      <c r="K4016" s="12"/>
      <c r="L4016" s="13" t="s">
        <v>8079</v>
      </c>
      <c r="M4016" t="s">
        <v>753</v>
      </c>
      <c r="S4016" s="9"/>
      <c r="T4016">
        <v>10</v>
      </c>
      <c r="U4016" s="208" t="s">
        <v>18181</v>
      </c>
      <c r="V4016" s="14">
        <v>0</v>
      </c>
      <c r="W4016" s="14">
        <v>1</v>
      </c>
      <c r="X4016" s="109" t="s">
        <v>294</v>
      </c>
      <c r="Y4016" t="s">
        <v>3929</v>
      </c>
      <c r="Z4016" t="s">
        <v>505</v>
      </c>
      <c r="AA4016">
        <f t="shared" si="62"/>
        <v>4</v>
      </c>
    </row>
    <row r="4017" spans="1:27" x14ac:dyDescent="0.2">
      <c r="A4017">
        <v>455</v>
      </c>
      <c r="B4017" s="1" t="s">
        <v>8073</v>
      </c>
      <c r="C4017" t="s">
        <v>284</v>
      </c>
      <c r="D4017" s="9" t="s">
        <v>8074</v>
      </c>
      <c r="E4017" s="9"/>
      <c r="F4017" s="9" t="s">
        <v>532</v>
      </c>
      <c r="G4017" s="10">
        <v>31</v>
      </c>
      <c r="H4017" s="10" t="s">
        <v>495</v>
      </c>
      <c r="I4017" s="10">
        <v>1946</v>
      </c>
      <c r="J4017" s="11" t="s">
        <v>8075</v>
      </c>
      <c r="K4017" s="12"/>
      <c r="L4017" s="13" t="s">
        <v>8076</v>
      </c>
      <c r="M4017" t="s">
        <v>753</v>
      </c>
      <c r="S4017" s="9"/>
      <c r="T4017">
        <v>10</v>
      </c>
      <c r="U4017" s="208" t="s">
        <v>18181</v>
      </c>
      <c r="V4017" s="14">
        <v>0</v>
      </c>
      <c r="W4017" s="14">
        <v>1</v>
      </c>
      <c r="X4017" s="109" t="s">
        <v>294</v>
      </c>
      <c r="Y4017" t="s">
        <v>3929</v>
      </c>
      <c r="Z4017" t="s">
        <v>505</v>
      </c>
      <c r="AA4017">
        <f t="shared" si="62"/>
        <v>5</v>
      </c>
    </row>
    <row r="4018" spans="1:27" x14ac:dyDescent="0.2">
      <c r="A4018">
        <v>2177</v>
      </c>
      <c r="B4018" s="1" t="s">
        <v>8729</v>
      </c>
      <c r="C4018" t="s">
        <v>284</v>
      </c>
      <c r="D4018" s="9" t="s">
        <v>8191</v>
      </c>
      <c r="E4018" s="9"/>
      <c r="F4018" s="9" t="s">
        <v>532</v>
      </c>
      <c r="G4018" s="10">
        <v>31</v>
      </c>
      <c r="H4018" s="10" t="s">
        <v>495</v>
      </c>
      <c r="I4018" s="10">
        <v>1946</v>
      </c>
      <c r="J4018" s="11" t="s">
        <v>8075</v>
      </c>
      <c r="K4018" s="12"/>
      <c r="L4018" s="13" t="s">
        <v>8079</v>
      </c>
      <c r="M4018" t="s">
        <v>753</v>
      </c>
      <c r="S4018" s="9"/>
      <c r="T4018">
        <v>10</v>
      </c>
      <c r="U4018" s="208" t="s">
        <v>18181</v>
      </c>
      <c r="V4018" s="14">
        <v>0</v>
      </c>
      <c r="W4018" s="14">
        <v>1</v>
      </c>
      <c r="X4018" s="109" t="s">
        <v>294</v>
      </c>
      <c r="Y4018" t="s">
        <v>3625</v>
      </c>
      <c r="Z4018" t="s">
        <v>505</v>
      </c>
      <c r="AA4018">
        <f t="shared" si="62"/>
        <v>3</v>
      </c>
    </row>
    <row r="4019" spans="1:27" x14ac:dyDescent="0.2">
      <c r="A4019">
        <v>1802</v>
      </c>
      <c r="B4019" s="1" t="s">
        <v>8084</v>
      </c>
      <c r="C4019" t="s">
        <v>284</v>
      </c>
      <c r="D4019" s="9" t="s">
        <v>8085</v>
      </c>
      <c r="E4019" s="9"/>
      <c r="F4019" s="9" t="s">
        <v>532</v>
      </c>
      <c r="G4019" s="10">
        <v>31</v>
      </c>
      <c r="H4019" s="10" t="s">
        <v>495</v>
      </c>
      <c r="I4019" s="10">
        <v>1946</v>
      </c>
      <c r="J4019" s="11" t="s">
        <v>8075</v>
      </c>
      <c r="K4019" s="12"/>
      <c r="L4019" s="13" t="s">
        <v>8079</v>
      </c>
      <c r="M4019" t="s">
        <v>753</v>
      </c>
      <c r="S4019" s="9"/>
      <c r="T4019">
        <v>10</v>
      </c>
      <c r="U4019" s="208" t="s">
        <v>18181</v>
      </c>
      <c r="V4019" s="14">
        <v>0</v>
      </c>
      <c r="W4019" s="14">
        <v>1</v>
      </c>
      <c r="X4019" s="109" t="s">
        <v>294</v>
      </c>
      <c r="Y4019" t="s">
        <v>3929</v>
      </c>
      <c r="Z4019" t="s">
        <v>505</v>
      </c>
      <c r="AA4019">
        <f t="shared" si="62"/>
        <v>3</v>
      </c>
    </row>
    <row r="4020" spans="1:27" x14ac:dyDescent="0.2">
      <c r="A4020">
        <v>3301</v>
      </c>
      <c r="B4020" s="1" t="s">
        <v>8086</v>
      </c>
      <c r="C4020" t="s">
        <v>284</v>
      </c>
      <c r="D4020" s="9" t="s">
        <v>6739</v>
      </c>
      <c r="E4020" s="9"/>
      <c r="F4020" s="9" t="s">
        <v>532</v>
      </c>
      <c r="G4020" s="10">
        <v>31</v>
      </c>
      <c r="H4020" s="10" t="s">
        <v>495</v>
      </c>
      <c r="I4020" s="10">
        <v>1946</v>
      </c>
      <c r="J4020" s="11" t="s">
        <v>8075</v>
      </c>
      <c r="K4020" s="12"/>
      <c r="L4020" s="13" t="s">
        <v>8079</v>
      </c>
      <c r="M4020" t="s">
        <v>753</v>
      </c>
      <c r="S4020" s="9"/>
      <c r="T4020">
        <v>10</v>
      </c>
      <c r="U4020" s="208" t="s">
        <v>18181</v>
      </c>
      <c r="V4020" s="14">
        <v>0</v>
      </c>
      <c r="W4020" s="14">
        <v>1</v>
      </c>
      <c r="X4020" s="109" t="s">
        <v>294</v>
      </c>
      <c r="Y4020" t="s">
        <v>3929</v>
      </c>
      <c r="Z4020" t="s">
        <v>505</v>
      </c>
      <c r="AA4020">
        <f t="shared" si="62"/>
        <v>3</v>
      </c>
    </row>
    <row r="4021" spans="1:27" x14ac:dyDescent="0.2">
      <c r="A4021">
        <v>1145</v>
      </c>
      <c r="B4021" s="1" t="s">
        <v>8730</v>
      </c>
      <c r="C4021" t="s">
        <v>284</v>
      </c>
      <c r="D4021" s="9" t="s">
        <v>9036</v>
      </c>
      <c r="E4021" s="9"/>
      <c r="F4021" s="9" t="s">
        <v>532</v>
      </c>
      <c r="G4021" s="10">
        <v>31</v>
      </c>
      <c r="H4021" s="10" t="s">
        <v>495</v>
      </c>
      <c r="I4021" s="10">
        <v>1946</v>
      </c>
      <c r="J4021" s="11" t="s">
        <v>8075</v>
      </c>
      <c r="K4021" s="12"/>
      <c r="L4021" s="13" t="s">
        <v>8079</v>
      </c>
      <c r="M4021" t="s">
        <v>753</v>
      </c>
      <c r="S4021" s="9"/>
      <c r="T4021">
        <v>10</v>
      </c>
      <c r="U4021" s="208" t="s">
        <v>18181</v>
      </c>
      <c r="V4021" s="14">
        <v>0</v>
      </c>
      <c r="W4021" s="14">
        <v>1</v>
      </c>
      <c r="X4021" s="109" t="s">
        <v>294</v>
      </c>
      <c r="Y4021" t="s">
        <v>3625</v>
      </c>
      <c r="Z4021" t="s">
        <v>505</v>
      </c>
      <c r="AA4021">
        <f t="shared" si="62"/>
        <v>3</v>
      </c>
    </row>
    <row r="4022" spans="1:27" x14ac:dyDescent="0.2">
      <c r="A4022" s="51">
        <v>463</v>
      </c>
      <c r="B4022" s="1" t="s">
        <v>8080</v>
      </c>
      <c r="C4022" t="s">
        <v>284</v>
      </c>
      <c r="D4022" s="9" t="s">
        <v>8081</v>
      </c>
      <c r="E4022" s="9" t="s">
        <v>259</v>
      </c>
      <c r="F4022" s="9" t="s">
        <v>532</v>
      </c>
      <c r="G4022" s="10">
        <v>31</v>
      </c>
      <c r="H4022" s="10" t="s">
        <v>495</v>
      </c>
      <c r="I4022" s="10">
        <v>1946</v>
      </c>
      <c r="J4022" s="11" t="s">
        <v>8075</v>
      </c>
      <c r="K4022" s="12"/>
      <c r="L4022" s="13" t="s">
        <v>8079</v>
      </c>
      <c r="M4022" t="s">
        <v>753</v>
      </c>
      <c r="S4022" s="9"/>
      <c r="T4022">
        <v>10</v>
      </c>
      <c r="U4022" s="208" t="s">
        <v>18181</v>
      </c>
      <c r="V4022" s="14">
        <v>0</v>
      </c>
      <c r="W4022" s="14">
        <v>1</v>
      </c>
      <c r="X4022" s="109" t="s">
        <v>294</v>
      </c>
      <c r="Y4022" t="s">
        <v>9286</v>
      </c>
      <c r="Z4022" t="s">
        <v>505</v>
      </c>
      <c r="AA4022">
        <f t="shared" si="62"/>
        <v>4</v>
      </c>
    </row>
    <row r="4023" spans="1:27" x14ac:dyDescent="0.2">
      <c r="A4023">
        <v>2821</v>
      </c>
      <c r="B4023" s="1" t="s">
        <v>8731</v>
      </c>
      <c r="C4023" t="s">
        <v>284</v>
      </c>
      <c r="D4023" s="9" t="s">
        <v>8408</v>
      </c>
      <c r="E4023" s="9"/>
      <c r="F4023" s="9" t="s">
        <v>532</v>
      </c>
      <c r="G4023" s="10">
        <v>31</v>
      </c>
      <c r="H4023" s="10" t="s">
        <v>495</v>
      </c>
      <c r="I4023" s="10">
        <v>1946</v>
      </c>
      <c r="J4023" s="11" t="s">
        <v>8075</v>
      </c>
      <c r="K4023" s="12"/>
      <c r="L4023" s="13" t="s">
        <v>8079</v>
      </c>
      <c r="M4023" t="s">
        <v>753</v>
      </c>
      <c r="S4023" s="9"/>
      <c r="T4023">
        <v>10</v>
      </c>
      <c r="U4023" s="208" t="s">
        <v>18181</v>
      </c>
      <c r="V4023" s="14">
        <v>0</v>
      </c>
      <c r="W4023" s="14">
        <v>1</v>
      </c>
      <c r="X4023" s="109" t="s">
        <v>294</v>
      </c>
      <c r="Y4023" t="s">
        <v>3929</v>
      </c>
      <c r="Z4023" t="s">
        <v>505</v>
      </c>
      <c r="AA4023">
        <f t="shared" si="62"/>
        <v>2</v>
      </c>
    </row>
    <row r="4024" spans="1:27" x14ac:dyDescent="0.2">
      <c r="A4024">
        <v>149</v>
      </c>
      <c r="B4024" s="1" t="s">
        <v>9316</v>
      </c>
      <c r="C4024" t="s">
        <v>284</v>
      </c>
      <c r="D4024" s="9" t="s">
        <v>6739</v>
      </c>
      <c r="E4024" s="9"/>
      <c r="F4024" s="9" t="s">
        <v>532</v>
      </c>
      <c r="G4024" s="10">
        <v>31</v>
      </c>
      <c r="H4024" s="10" t="s">
        <v>495</v>
      </c>
      <c r="I4024" s="10">
        <v>1946</v>
      </c>
      <c r="J4024" s="11" t="s">
        <v>8075</v>
      </c>
      <c r="K4024" s="12"/>
      <c r="L4024" s="13" t="s">
        <v>8079</v>
      </c>
      <c r="M4024" t="s">
        <v>753</v>
      </c>
      <c r="S4024" s="9"/>
      <c r="T4024">
        <v>10</v>
      </c>
      <c r="U4024" s="208" t="s">
        <v>18181</v>
      </c>
      <c r="V4024" s="14">
        <v>0</v>
      </c>
      <c r="W4024" s="14">
        <v>1</v>
      </c>
      <c r="X4024" s="109" t="s">
        <v>294</v>
      </c>
      <c r="Y4024" t="s">
        <v>3929</v>
      </c>
      <c r="Z4024" t="s">
        <v>505</v>
      </c>
      <c r="AA4024">
        <f t="shared" si="62"/>
        <v>3</v>
      </c>
    </row>
    <row r="4025" spans="1:27" x14ac:dyDescent="0.2">
      <c r="A4025">
        <v>7242</v>
      </c>
      <c r="B4025" s="1" t="s">
        <v>8077</v>
      </c>
      <c r="C4025" t="s">
        <v>2040</v>
      </c>
      <c r="D4025" s="9" t="s">
        <v>8078</v>
      </c>
      <c r="E4025" s="9"/>
      <c r="F4025" s="9"/>
      <c r="G4025" s="10">
        <v>31</v>
      </c>
      <c r="H4025" s="10" t="s">
        <v>495</v>
      </c>
      <c r="I4025" s="10">
        <v>1946</v>
      </c>
      <c r="J4025" s="11" t="s">
        <v>8075</v>
      </c>
      <c r="K4025" s="12"/>
      <c r="L4025" s="13" t="s">
        <v>8079</v>
      </c>
      <c r="M4025" t="s">
        <v>753</v>
      </c>
      <c r="S4025" s="9"/>
      <c r="T4025">
        <v>10</v>
      </c>
      <c r="U4025" s="208" t="s">
        <v>18181</v>
      </c>
      <c r="V4025" s="14">
        <v>0</v>
      </c>
      <c r="W4025" s="14">
        <v>1</v>
      </c>
      <c r="X4025" s="109" t="s">
        <v>270</v>
      </c>
      <c r="Y4025">
        <v>98</v>
      </c>
      <c r="Z4025" t="s">
        <v>271</v>
      </c>
      <c r="AA4025">
        <f t="shared" si="62"/>
        <v>5</v>
      </c>
    </row>
    <row r="4026" spans="1:27" x14ac:dyDescent="0.2">
      <c r="A4026">
        <v>980</v>
      </c>
      <c r="B4026" s="1" t="s">
        <v>8726</v>
      </c>
      <c r="C4026" t="s">
        <v>1523</v>
      </c>
      <c r="D4026" s="9" t="s">
        <v>8727</v>
      </c>
      <c r="E4026" s="9"/>
      <c r="F4026" s="9" t="s">
        <v>532</v>
      </c>
      <c r="G4026" s="10">
        <v>31</v>
      </c>
      <c r="H4026" s="10" t="s">
        <v>495</v>
      </c>
      <c r="I4026" s="10">
        <v>1946</v>
      </c>
      <c r="J4026" s="11" t="s">
        <v>8075</v>
      </c>
      <c r="K4026" s="12"/>
      <c r="L4026" s="13" t="s">
        <v>8079</v>
      </c>
      <c r="M4026" t="s">
        <v>753</v>
      </c>
      <c r="S4026" s="9"/>
      <c r="T4026">
        <v>10</v>
      </c>
      <c r="U4026" s="208" t="s">
        <v>18181</v>
      </c>
      <c r="V4026" s="14">
        <v>0</v>
      </c>
      <c r="W4026" s="14">
        <v>1</v>
      </c>
      <c r="X4026" s="109" t="s">
        <v>294</v>
      </c>
      <c r="Y4026" t="s">
        <v>3929</v>
      </c>
      <c r="Z4026" t="s">
        <v>505</v>
      </c>
      <c r="AA4026">
        <f t="shared" si="62"/>
        <v>3</v>
      </c>
    </row>
    <row r="4027" spans="1:27" x14ac:dyDescent="0.2">
      <c r="A4027">
        <v>7295</v>
      </c>
      <c r="B4027" s="1" t="s">
        <v>9809</v>
      </c>
      <c r="C4027" t="s">
        <v>1027</v>
      </c>
      <c r="D4027" s="9" t="s">
        <v>7315</v>
      </c>
      <c r="E4027" s="9" t="s">
        <v>8805</v>
      </c>
      <c r="F4027" s="9"/>
      <c r="G4027" s="10">
        <v>31</v>
      </c>
      <c r="H4027" s="10" t="s">
        <v>495</v>
      </c>
      <c r="I4027" s="10">
        <v>1946</v>
      </c>
      <c r="J4027" s="11" t="s">
        <v>8075</v>
      </c>
      <c r="K4027" s="12"/>
      <c r="L4027" s="13" t="s">
        <v>9810</v>
      </c>
      <c r="M4027" t="s">
        <v>781</v>
      </c>
      <c r="S4027" s="9"/>
      <c r="T4027">
        <v>10</v>
      </c>
      <c r="U4027" s="208" t="s">
        <v>18181</v>
      </c>
      <c r="V4027" s="14">
        <v>0</v>
      </c>
      <c r="W4027" s="14">
        <v>1</v>
      </c>
      <c r="X4027" s="109" t="s">
        <v>270</v>
      </c>
      <c r="Y4027">
        <v>334</v>
      </c>
      <c r="Z4027" t="s">
        <v>1419</v>
      </c>
      <c r="AA4027">
        <f t="shared" si="62"/>
        <v>2</v>
      </c>
    </row>
    <row r="4028" spans="1:27" x14ac:dyDescent="0.2">
      <c r="A4028">
        <v>1121</v>
      </c>
      <c r="B4028" s="1" t="s">
        <v>9811</v>
      </c>
      <c r="C4028" t="s">
        <v>1027</v>
      </c>
      <c r="D4028" s="9" t="s">
        <v>1232</v>
      </c>
      <c r="E4028" s="9" t="s">
        <v>876</v>
      </c>
      <c r="F4028" s="9" t="s">
        <v>1416</v>
      </c>
      <c r="G4028" s="10">
        <v>31</v>
      </c>
      <c r="H4028" s="10" t="s">
        <v>495</v>
      </c>
      <c r="I4028" s="10">
        <v>1946</v>
      </c>
      <c r="J4028" s="11" t="s">
        <v>8075</v>
      </c>
      <c r="K4028" s="12"/>
      <c r="L4028" s="13" t="s">
        <v>8079</v>
      </c>
      <c r="M4028" t="s">
        <v>753</v>
      </c>
      <c r="S4028" s="9"/>
      <c r="T4028">
        <v>10</v>
      </c>
      <c r="U4028" s="208" t="s">
        <v>18181</v>
      </c>
      <c r="V4028" s="14">
        <v>0</v>
      </c>
      <c r="W4028" s="14">
        <v>1</v>
      </c>
      <c r="X4028" s="109" t="e">
        <v>#N/A</v>
      </c>
      <c r="Y4028" t="s">
        <v>1232</v>
      </c>
      <c r="Z4028" t="s">
        <v>1419</v>
      </c>
      <c r="AA4028">
        <f t="shared" si="62"/>
        <v>1</v>
      </c>
    </row>
    <row r="4029" spans="1:27" x14ac:dyDescent="0.2">
      <c r="A4029">
        <v>938</v>
      </c>
      <c r="B4029" s="1" t="s">
        <v>9812</v>
      </c>
      <c r="C4029" t="s">
        <v>1027</v>
      </c>
      <c r="D4029" s="9" t="s">
        <v>1232</v>
      </c>
      <c r="E4029" s="9" t="s">
        <v>876</v>
      </c>
      <c r="F4029" s="9" t="s">
        <v>1416</v>
      </c>
      <c r="G4029" s="10">
        <v>31</v>
      </c>
      <c r="H4029" s="10" t="s">
        <v>495</v>
      </c>
      <c r="I4029" s="10">
        <v>1946</v>
      </c>
      <c r="J4029" s="11" t="s">
        <v>8075</v>
      </c>
      <c r="K4029" s="12"/>
      <c r="L4029" s="13" t="s">
        <v>8079</v>
      </c>
      <c r="M4029" t="s">
        <v>753</v>
      </c>
      <c r="S4029" s="9"/>
      <c r="T4029">
        <v>10</v>
      </c>
      <c r="U4029" s="208" t="s">
        <v>18181</v>
      </c>
      <c r="V4029" s="14">
        <v>0</v>
      </c>
      <c r="W4029" s="14">
        <v>0</v>
      </c>
      <c r="X4029" s="109" t="e">
        <v>#N/A</v>
      </c>
      <c r="Y4029" t="s">
        <v>1232</v>
      </c>
      <c r="Z4029" t="s">
        <v>1419</v>
      </c>
      <c r="AA4029">
        <f t="shared" si="62"/>
        <v>1</v>
      </c>
    </row>
    <row r="4030" spans="1:27" x14ac:dyDescent="0.2">
      <c r="A4030">
        <v>1140</v>
      </c>
      <c r="B4030" s="1" t="s">
        <v>9813</v>
      </c>
      <c r="C4030" t="s">
        <v>1027</v>
      </c>
      <c r="D4030" s="9" t="s">
        <v>1232</v>
      </c>
      <c r="E4030" s="9" t="s">
        <v>876</v>
      </c>
      <c r="F4030" s="9" t="s">
        <v>1416</v>
      </c>
      <c r="G4030" s="10">
        <v>31</v>
      </c>
      <c r="H4030" s="10" t="s">
        <v>495</v>
      </c>
      <c r="I4030" s="10">
        <v>1946</v>
      </c>
      <c r="J4030" s="11" t="s">
        <v>8075</v>
      </c>
      <c r="K4030" s="12"/>
      <c r="L4030" s="13" t="s">
        <v>8079</v>
      </c>
      <c r="M4030" t="s">
        <v>753</v>
      </c>
      <c r="S4030" s="9"/>
      <c r="T4030">
        <v>10</v>
      </c>
      <c r="U4030" s="208" t="s">
        <v>18181</v>
      </c>
      <c r="V4030" s="14">
        <v>0</v>
      </c>
      <c r="W4030" s="14">
        <v>0</v>
      </c>
      <c r="X4030" s="109" t="e">
        <v>#N/A</v>
      </c>
      <c r="Y4030" t="s">
        <v>1232</v>
      </c>
      <c r="Z4030" t="s">
        <v>1419</v>
      </c>
      <c r="AA4030">
        <f t="shared" si="62"/>
        <v>1</v>
      </c>
    </row>
    <row r="4031" spans="1:27" x14ac:dyDescent="0.2">
      <c r="A4031">
        <v>203</v>
      </c>
      <c r="B4031" s="1" t="s">
        <v>9815</v>
      </c>
      <c r="C4031" t="s">
        <v>5998</v>
      </c>
      <c r="D4031" s="9" t="s">
        <v>9530</v>
      </c>
      <c r="E4031" s="9" t="s">
        <v>275</v>
      </c>
      <c r="F4031" s="9" t="s">
        <v>1416</v>
      </c>
      <c r="G4031" s="10">
        <v>0</v>
      </c>
      <c r="H4031" s="10" t="s">
        <v>369</v>
      </c>
      <c r="I4031" s="10">
        <v>1946</v>
      </c>
      <c r="J4031" s="11" t="s">
        <v>9816</v>
      </c>
      <c r="K4031" s="12"/>
      <c r="L4031" s="13" t="s">
        <v>9817</v>
      </c>
      <c r="M4031" t="s">
        <v>753</v>
      </c>
      <c r="S4031" s="9"/>
      <c r="T4031">
        <v>9</v>
      </c>
      <c r="U4031" s="208" t="s">
        <v>18182</v>
      </c>
      <c r="V4031" s="14">
        <v>0</v>
      </c>
      <c r="W4031" s="14">
        <v>0</v>
      </c>
      <c r="X4031" s="109" t="e">
        <v>#N/A</v>
      </c>
      <c r="Y4031" t="s">
        <v>2188</v>
      </c>
      <c r="Z4031" t="s">
        <v>18167</v>
      </c>
      <c r="AA4031">
        <f t="shared" si="62"/>
        <v>2</v>
      </c>
    </row>
    <row r="4032" spans="1:27" x14ac:dyDescent="0.2">
      <c r="A4032">
        <v>419</v>
      </c>
      <c r="B4032" s="1" t="s">
        <v>9819</v>
      </c>
      <c r="C4032" t="s">
        <v>6994</v>
      </c>
      <c r="D4032" s="9" t="s">
        <v>9820</v>
      </c>
      <c r="E4032" s="9" t="s">
        <v>259</v>
      </c>
      <c r="F4032" s="9" t="s">
        <v>721</v>
      </c>
      <c r="G4032" s="10">
        <v>1</v>
      </c>
      <c r="H4032" s="10" t="s">
        <v>369</v>
      </c>
      <c r="I4032" s="10">
        <v>1946</v>
      </c>
      <c r="J4032" s="11" t="s">
        <v>9821</v>
      </c>
      <c r="K4032" s="12"/>
      <c r="L4032" s="13" t="s">
        <v>9822</v>
      </c>
      <c r="M4032" t="s">
        <v>753</v>
      </c>
      <c r="S4032" s="9"/>
      <c r="T4032">
        <v>11</v>
      </c>
      <c r="U4032" s="208" t="s">
        <v>18182</v>
      </c>
      <c r="V4032" s="14">
        <v>0</v>
      </c>
      <c r="W4032" s="14">
        <v>1</v>
      </c>
      <c r="X4032" s="109" t="s">
        <v>270</v>
      </c>
      <c r="Y4032">
        <v>139</v>
      </c>
      <c r="Z4032" t="s">
        <v>271</v>
      </c>
      <c r="AA4032">
        <f t="shared" si="62"/>
        <v>5</v>
      </c>
    </row>
    <row r="4033" spans="1:27" x14ac:dyDescent="0.2">
      <c r="A4033">
        <v>6895</v>
      </c>
      <c r="B4033" s="1" t="s">
        <v>9825</v>
      </c>
      <c r="C4033" t="s">
        <v>507</v>
      </c>
      <c r="D4033" s="9" t="s">
        <v>1973</v>
      </c>
      <c r="E4033" s="9"/>
      <c r="F4033" s="9"/>
      <c r="G4033" s="10">
        <v>1</v>
      </c>
      <c r="H4033" s="10" t="s">
        <v>369</v>
      </c>
      <c r="I4033" s="10">
        <v>1946</v>
      </c>
      <c r="J4033" s="11" t="s">
        <v>9821</v>
      </c>
      <c r="K4033" s="12"/>
      <c r="L4033" s="13" t="s">
        <v>9822</v>
      </c>
      <c r="M4033" t="s">
        <v>753</v>
      </c>
      <c r="S4033" s="9"/>
      <c r="T4033">
        <v>11</v>
      </c>
      <c r="U4033" s="208" t="s">
        <v>18182</v>
      </c>
      <c r="V4033" s="14">
        <v>0</v>
      </c>
      <c r="W4033" s="14">
        <v>1</v>
      </c>
      <c r="X4033" s="109" t="e">
        <v>#N/A</v>
      </c>
      <c r="Y4033" t="s">
        <v>1973</v>
      </c>
      <c r="Z4033" t="s">
        <v>18167</v>
      </c>
      <c r="AA4033">
        <f t="shared" si="62"/>
        <v>1</v>
      </c>
    </row>
    <row r="4034" spans="1:27" x14ac:dyDescent="0.2">
      <c r="A4034">
        <v>4936</v>
      </c>
      <c r="B4034" s="1" t="s">
        <v>9823</v>
      </c>
      <c r="C4034" t="s">
        <v>1798</v>
      </c>
      <c r="D4034" s="9" t="s">
        <v>2138</v>
      </c>
      <c r="E4034" s="9"/>
      <c r="F4034" s="9"/>
      <c r="G4034" s="10">
        <v>1</v>
      </c>
      <c r="H4034" s="10" t="s">
        <v>369</v>
      </c>
      <c r="I4034" s="10">
        <v>1946</v>
      </c>
      <c r="J4034" s="11" t="s">
        <v>9821</v>
      </c>
      <c r="K4034" s="12"/>
      <c r="L4034" s="13" t="s">
        <v>9824</v>
      </c>
      <c r="M4034" t="s">
        <v>753</v>
      </c>
      <c r="S4034" s="9"/>
      <c r="T4034">
        <v>11</v>
      </c>
      <c r="U4034" s="208" t="s">
        <v>18182</v>
      </c>
      <c r="V4034" s="14">
        <v>0</v>
      </c>
      <c r="W4034" s="14">
        <v>1</v>
      </c>
      <c r="X4034" s="109" t="e">
        <v>#N/A</v>
      </c>
      <c r="Y4034" t="s">
        <v>2138</v>
      </c>
      <c r="Z4034" t="s">
        <v>271</v>
      </c>
      <c r="AA4034">
        <f t="shared" ref="AA4034:AA4097" si="63">LEN(D4034)-LEN(SUBSTITUTE(D4034,"/",""))+1</f>
        <v>1</v>
      </c>
    </row>
    <row r="4035" spans="1:27" x14ac:dyDescent="0.2">
      <c r="A4035">
        <v>3720</v>
      </c>
      <c r="B4035" s="1" t="s">
        <v>9826</v>
      </c>
      <c r="C4035" t="s">
        <v>2040</v>
      </c>
      <c r="D4035" s="9" t="s">
        <v>9827</v>
      </c>
      <c r="E4035" s="9"/>
      <c r="F4035" s="9"/>
      <c r="G4035" s="10">
        <v>2</v>
      </c>
      <c r="H4035" s="10" t="s">
        <v>369</v>
      </c>
      <c r="I4035" s="10">
        <v>1946</v>
      </c>
      <c r="J4035" s="11" t="s">
        <v>9828</v>
      </c>
      <c r="K4035" s="12"/>
      <c r="L4035" s="13" t="s">
        <v>9829</v>
      </c>
      <c r="M4035" t="s">
        <v>753</v>
      </c>
      <c r="S4035" s="9"/>
      <c r="T4035">
        <v>11</v>
      </c>
      <c r="U4035" s="208" t="s">
        <v>18182</v>
      </c>
      <c r="V4035" s="14">
        <v>0</v>
      </c>
      <c r="W4035" s="14">
        <v>1</v>
      </c>
      <c r="X4035" s="109" t="e">
        <v>#N/A</v>
      </c>
      <c r="Y4035" t="s">
        <v>1973</v>
      </c>
      <c r="Z4035" t="s">
        <v>271</v>
      </c>
      <c r="AA4035">
        <f t="shared" si="63"/>
        <v>2</v>
      </c>
    </row>
    <row r="4036" spans="1:27" x14ac:dyDescent="0.2">
      <c r="A4036">
        <v>1147</v>
      </c>
      <c r="B4036" s="1" t="s">
        <v>9830</v>
      </c>
      <c r="C4036" t="s">
        <v>284</v>
      </c>
      <c r="D4036" s="9" t="s">
        <v>9831</v>
      </c>
      <c r="E4036" s="9"/>
      <c r="F4036" s="9" t="s">
        <v>532</v>
      </c>
      <c r="G4036" s="10">
        <v>4</v>
      </c>
      <c r="H4036" s="10" t="s">
        <v>369</v>
      </c>
      <c r="I4036" s="10">
        <v>1946</v>
      </c>
      <c r="J4036" s="11" t="s">
        <v>9832</v>
      </c>
      <c r="K4036" s="12"/>
      <c r="L4036" s="13" t="s">
        <v>9833</v>
      </c>
      <c r="M4036" t="s">
        <v>753</v>
      </c>
      <c r="S4036" s="9"/>
      <c r="T4036">
        <v>11</v>
      </c>
      <c r="U4036" s="208" t="s">
        <v>18182</v>
      </c>
      <c r="V4036" s="14">
        <v>0</v>
      </c>
      <c r="W4036" s="14">
        <v>1</v>
      </c>
      <c r="X4036" s="109" t="s">
        <v>294</v>
      </c>
      <c r="Y4036" t="s">
        <v>3929</v>
      </c>
      <c r="Z4036" t="s">
        <v>505</v>
      </c>
      <c r="AA4036">
        <f t="shared" si="63"/>
        <v>4</v>
      </c>
    </row>
    <row r="4037" spans="1:27" x14ac:dyDescent="0.2">
      <c r="A4037">
        <v>1273</v>
      </c>
      <c r="B4037" s="1" t="s">
        <v>9838</v>
      </c>
      <c r="C4037" t="s">
        <v>284</v>
      </c>
      <c r="D4037" s="9" t="s">
        <v>6067</v>
      </c>
      <c r="E4037" s="9"/>
      <c r="F4037" s="9" t="s">
        <v>532</v>
      </c>
      <c r="G4037" s="10">
        <v>4</v>
      </c>
      <c r="H4037" s="10" t="s">
        <v>369</v>
      </c>
      <c r="I4037" s="10">
        <v>1946</v>
      </c>
      <c r="J4037" s="11" t="s">
        <v>9832</v>
      </c>
      <c r="K4037" s="12"/>
      <c r="L4037" s="13" t="s">
        <v>9833</v>
      </c>
      <c r="M4037" t="s">
        <v>753</v>
      </c>
      <c r="S4037" s="9"/>
      <c r="T4037">
        <v>11</v>
      </c>
      <c r="U4037" s="208" t="s">
        <v>18182</v>
      </c>
      <c r="V4037" s="14">
        <v>0</v>
      </c>
      <c r="W4037" s="14">
        <v>1</v>
      </c>
      <c r="X4037" s="109" t="s">
        <v>294</v>
      </c>
      <c r="Y4037" t="s">
        <v>3625</v>
      </c>
      <c r="Z4037" t="s">
        <v>505</v>
      </c>
      <c r="AA4037">
        <f t="shared" si="63"/>
        <v>2</v>
      </c>
    </row>
    <row r="4038" spans="1:27" x14ac:dyDescent="0.2">
      <c r="A4038">
        <v>6617</v>
      </c>
      <c r="B4038" s="1" t="s">
        <v>9843</v>
      </c>
      <c r="C4038" t="s">
        <v>507</v>
      </c>
      <c r="D4038" s="9"/>
      <c r="E4038" s="9"/>
      <c r="F4038" s="9"/>
      <c r="G4038" s="10">
        <v>4</v>
      </c>
      <c r="H4038" s="10" t="s">
        <v>369</v>
      </c>
      <c r="I4038" s="10">
        <v>1946</v>
      </c>
      <c r="J4038" s="11" t="s">
        <v>9832</v>
      </c>
      <c r="K4038" s="12"/>
      <c r="L4038" s="13" t="s">
        <v>9833</v>
      </c>
      <c r="M4038" t="s">
        <v>753</v>
      </c>
      <c r="S4038" s="9"/>
      <c r="T4038">
        <v>11</v>
      </c>
      <c r="U4038" s="208" t="s">
        <v>18182</v>
      </c>
      <c r="V4038" s="14">
        <v>0</v>
      </c>
      <c r="W4038" s="14">
        <v>1</v>
      </c>
      <c r="X4038" s="109" t="e">
        <v>#N/A</v>
      </c>
      <c r="Y4038" t="s">
        <v>334</v>
      </c>
      <c r="Z4038" t="s">
        <v>18167</v>
      </c>
      <c r="AA4038">
        <f t="shared" si="63"/>
        <v>1</v>
      </c>
    </row>
    <row r="4039" spans="1:27" x14ac:dyDescent="0.2">
      <c r="A4039">
        <v>7588</v>
      </c>
      <c r="B4039" s="1" t="s">
        <v>9839</v>
      </c>
      <c r="C4039" t="s">
        <v>2040</v>
      </c>
      <c r="D4039" s="9" t="s">
        <v>1443</v>
      </c>
      <c r="E4039" s="9"/>
      <c r="F4039" s="9"/>
      <c r="G4039" s="10">
        <v>4</v>
      </c>
      <c r="H4039" s="10" t="s">
        <v>369</v>
      </c>
      <c r="I4039" s="10">
        <v>1946</v>
      </c>
      <c r="J4039" s="11" t="s">
        <v>9832</v>
      </c>
      <c r="K4039" s="12"/>
      <c r="L4039" s="13" t="s">
        <v>9840</v>
      </c>
      <c r="M4039" t="s">
        <v>753</v>
      </c>
      <c r="S4039" s="9"/>
      <c r="T4039">
        <v>11</v>
      </c>
      <c r="U4039" s="208" t="s">
        <v>18182</v>
      </c>
      <c r="V4039" s="14">
        <v>0</v>
      </c>
      <c r="W4039" s="14">
        <v>1</v>
      </c>
      <c r="X4039" s="109" t="s">
        <v>294</v>
      </c>
      <c r="Y4039" t="s">
        <v>1443</v>
      </c>
      <c r="Z4039" t="s">
        <v>271</v>
      </c>
      <c r="AA4039">
        <f t="shared" si="63"/>
        <v>1</v>
      </c>
    </row>
    <row r="4040" spans="1:27" x14ac:dyDescent="0.2">
      <c r="A4040">
        <v>761</v>
      </c>
      <c r="B4040" s="1" t="s">
        <v>9834</v>
      </c>
      <c r="C4040" t="s">
        <v>1511</v>
      </c>
      <c r="D4040" s="9" t="s">
        <v>6220</v>
      </c>
      <c r="E4040" s="9"/>
      <c r="F4040" s="9"/>
      <c r="G4040" s="10">
        <v>4</v>
      </c>
      <c r="H4040" s="10" t="s">
        <v>369</v>
      </c>
      <c r="I4040" s="10">
        <v>1946</v>
      </c>
      <c r="J4040" s="11" t="s">
        <v>9832</v>
      </c>
      <c r="K4040" s="12"/>
      <c r="L4040" s="13" t="s">
        <v>9835</v>
      </c>
      <c r="M4040" t="s">
        <v>753</v>
      </c>
      <c r="S4040" s="9"/>
      <c r="T4040">
        <v>11</v>
      </c>
      <c r="U4040" s="208" t="s">
        <v>18182</v>
      </c>
      <c r="V4040" s="14">
        <v>0</v>
      </c>
      <c r="W4040" s="14">
        <v>1</v>
      </c>
      <c r="X4040" s="109" t="s">
        <v>270</v>
      </c>
      <c r="Y4040">
        <v>254</v>
      </c>
      <c r="Z4040" t="s">
        <v>271</v>
      </c>
      <c r="AA4040">
        <f t="shared" si="63"/>
        <v>3</v>
      </c>
    </row>
    <row r="4041" spans="1:27" x14ac:dyDescent="0.2">
      <c r="A4041">
        <v>3205</v>
      </c>
      <c r="B4041" s="1" t="s">
        <v>9836</v>
      </c>
      <c r="C4041" t="s">
        <v>1027</v>
      </c>
      <c r="D4041" s="9" t="s">
        <v>1173</v>
      </c>
      <c r="E4041" s="9"/>
      <c r="F4041" s="9"/>
      <c r="G4041" s="10">
        <v>4</v>
      </c>
      <c r="H4041" s="10" t="s">
        <v>369</v>
      </c>
      <c r="I4041" s="10">
        <v>1946</v>
      </c>
      <c r="J4041" s="11" t="s">
        <v>9832</v>
      </c>
      <c r="K4041" s="12"/>
      <c r="L4041" s="13" t="s">
        <v>9837</v>
      </c>
      <c r="M4041" t="s">
        <v>753</v>
      </c>
      <c r="S4041" s="9"/>
      <c r="T4041">
        <v>11</v>
      </c>
      <c r="U4041" s="208" t="s">
        <v>18182</v>
      </c>
      <c r="V4041" s="14">
        <v>0</v>
      </c>
      <c r="W4041" s="14">
        <v>1</v>
      </c>
      <c r="X4041" s="109" t="s">
        <v>294</v>
      </c>
      <c r="Y4041" t="s">
        <v>658</v>
      </c>
      <c r="Z4041" t="s">
        <v>271</v>
      </c>
      <c r="AA4041">
        <f t="shared" si="63"/>
        <v>2</v>
      </c>
    </row>
    <row r="4042" spans="1:27" x14ac:dyDescent="0.2">
      <c r="A4042">
        <v>3045</v>
      </c>
      <c r="B4042" s="1" t="s">
        <v>9841</v>
      </c>
      <c r="C4042" t="s">
        <v>1027</v>
      </c>
      <c r="D4042" s="9">
        <v>418</v>
      </c>
      <c r="E4042" s="9"/>
      <c r="F4042" s="9"/>
      <c r="G4042" s="10">
        <v>4</v>
      </c>
      <c r="H4042" s="10" t="s">
        <v>369</v>
      </c>
      <c r="I4042" s="10">
        <v>1946</v>
      </c>
      <c r="J4042" s="11" t="s">
        <v>9832</v>
      </c>
      <c r="K4042" s="12"/>
      <c r="L4042" s="13" t="s">
        <v>9842</v>
      </c>
      <c r="M4042" t="s">
        <v>753</v>
      </c>
      <c r="S4042" s="9"/>
      <c r="T4042">
        <v>11</v>
      </c>
      <c r="U4042" s="208" t="s">
        <v>18182</v>
      </c>
      <c r="V4042" s="14">
        <v>0</v>
      </c>
      <c r="W4042" s="14">
        <v>1</v>
      </c>
      <c r="X4042" s="109" t="s">
        <v>270</v>
      </c>
      <c r="Y4042">
        <v>418</v>
      </c>
      <c r="Z4042" t="s">
        <v>271</v>
      </c>
      <c r="AA4042">
        <f t="shared" si="63"/>
        <v>1</v>
      </c>
    </row>
    <row r="4043" spans="1:27" x14ac:dyDescent="0.2">
      <c r="A4043">
        <v>6883</v>
      </c>
      <c r="B4043" s="1" t="s">
        <v>9844</v>
      </c>
      <c r="C4043" t="s">
        <v>503</v>
      </c>
      <c r="D4043" s="9" t="s">
        <v>4636</v>
      </c>
      <c r="E4043" s="9" t="s">
        <v>259</v>
      </c>
      <c r="F4043" s="9" t="s">
        <v>532</v>
      </c>
      <c r="G4043" s="10">
        <v>5</v>
      </c>
      <c r="H4043" s="10" t="s">
        <v>369</v>
      </c>
      <c r="I4043" s="10">
        <v>1946</v>
      </c>
      <c r="J4043" s="11" t="s">
        <v>9845</v>
      </c>
      <c r="K4043" s="12" t="s">
        <v>237</v>
      </c>
      <c r="L4043" s="13" t="s">
        <v>9846</v>
      </c>
      <c r="M4043" t="s">
        <v>290</v>
      </c>
      <c r="N4043" t="s">
        <v>291</v>
      </c>
      <c r="O4043" t="s">
        <v>320</v>
      </c>
      <c r="S4043" s="9"/>
      <c r="T4043">
        <v>11</v>
      </c>
      <c r="U4043" s="208" t="s">
        <v>18182</v>
      </c>
      <c r="V4043" s="14">
        <v>0</v>
      </c>
      <c r="W4043" s="14">
        <v>1</v>
      </c>
      <c r="X4043" s="109" t="s">
        <v>294</v>
      </c>
      <c r="Y4043" t="s">
        <v>4636</v>
      </c>
      <c r="Z4043" t="s">
        <v>505</v>
      </c>
      <c r="AA4043">
        <f t="shared" si="63"/>
        <v>1</v>
      </c>
    </row>
    <row r="4044" spans="1:27" x14ac:dyDescent="0.2">
      <c r="A4044">
        <v>4840</v>
      </c>
      <c r="B4044" s="1" t="s">
        <v>9847</v>
      </c>
      <c r="C4044" t="s">
        <v>1027</v>
      </c>
      <c r="D4044" s="9">
        <v>45</v>
      </c>
      <c r="E4044" s="9" t="s">
        <v>876</v>
      </c>
      <c r="F4044" s="9" t="s">
        <v>1416</v>
      </c>
      <c r="G4044" s="10">
        <v>5</v>
      </c>
      <c r="H4044" s="10" t="s">
        <v>369</v>
      </c>
      <c r="I4044" s="10">
        <v>1946</v>
      </c>
      <c r="J4044" s="11" t="s">
        <v>9845</v>
      </c>
      <c r="K4044" s="12" t="s">
        <v>237</v>
      </c>
      <c r="L4044" s="13" t="s">
        <v>9848</v>
      </c>
      <c r="M4044" t="s">
        <v>290</v>
      </c>
      <c r="N4044" t="s">
        <v>291</v>
      </c>
      <c r="O4044" t="s">
        <v>17896</v>
      </c>
      <c r="S4044" s="9"/>
      <c r="T4044">
        <v>11</v>
      </c>
      <c r="U4044" s="208" t="s">
        <v>18182</v>
      </c>
      <c r="V4044" s="14">
        <v>0</v>
      </c>
      <c r="W4044" s="14">
        <v>0</v>
      </c>
      <c r="X4044" s="109" t="s">
        <v>270</v>
      </c>
      <c r="Y4044">
        <v>45</v>
      </c>
      <c r="Z4044" t="s">
        <v>1419</v>
      </c>
      <c r="AA4044">
        <f t="shared" si="63"/>
        <v>1</v>
      </c>
    </row>
    <row r="4045" spans="1:27" x14ac:dyDescent="0.2">
      <c r="A4045">
        <v>6618</v>
      </c>
      <c r="B4045" s="1" t="s">
        <v>9849</v>
      </c>
      <c r="C4045" t="s">
        <v>507</v>
      </c>
      <c r="D4045" s="9"/>
      <c r="E4045" s="9"/>
      <c r="F4045" s="9"/>
      <c r="G4045" s="10">
        <v>5</v>
      </c>
      <c r="H4045" s="10" t="s">
        <v>369</v>
      </c>
      <c r="I4045" s="10">
        <v>1946</v>
      </c>
      <c r="J4045" s="11" t="s">
        <v>9845</v>
      </c>
      <c r="K4045" s="12"/>
      <c r="L4045" s="13" t="s">
        <v>9850</v>
      </c>
      <c r="M4045" t="s">
        <v>753</v>
      </c>
      <c r="S4045" s="9"/>
      <c r="T4045">
        <v>11</v>
      </c>
      <c r="U4045" s="208" t="s">
        <v>18182</v>
      </c>
      <c r="V4045" s="14">
        <v>0</v>
      </c>
      <c r="W4045" s="14">
        <v>1</v>
      </c>
      <c r="X4045" s="109" t="e">
        <v>#N/A</v>
      </c>
      <c r="Y4045" t="s">
        <v>334</v>
      </c>
      <c r="Z4045" t="s">
        <v>18167</v>
      </c>
      <c r="AA4045">
        <f t="shared" si="63"/>
        <v>1</v>
      </c>
    </row>
    <row r="4046" spans="1:27" x14ac:dyDescent="0.2">
      <c r="A4046">
        <v>2323</v>
      </c>
      <c r="B4046" s="1" t="s">
        <v>9856</v>
      </c>
      <c r="C4046" t="s">
        <v>1523</v>
      </c>
      <c r="D4046" s="9" t="s">
        <v>9857</v>
      </c>
      <c r="E4046" s="9"/>
      <c r="F4046" s="9"/>
      <c r="G4046" s="10">
        <v>7</v>
      </c>
      <c r="H4046" s="10" t="s">
        <v>369</v>
      </c>
      <c r="I4046" s="10">
        <v>1946</v>
      </c>
      <c r="J4046" s="11" t="s">
        <v>9853</v>
      </c>
      <c r="K4046" s="12"/>
      <c r="L4046" s="13" t="s">
        <v>9854</v>
      </c>
      <c r="M4046" t="s">
        <v>753</v>
      </c>
      <c r="S4046" s="9"/>
      <c r="T4046">
        <v>11</v>
      </c>
      <c r="U4046" s="208" t="s">
        <v>18182</v>
      </c>
      <c r="V4046" s="14">
        <v>0</v>
      </c>
      <c r="W4046" s="14">
        <v>1</v>
      </c>
      <c r="X4046" s="109" t="s">
        <v>270</v>
      </c>
      <c r="Y4046">
        <v>264</v>
      </c>
      <c r="Z4046" t="s">
        <v>505</v>
      </c>
      <c r="AA4046">
        <f t="shared" si="63"/>
        <v>2</v>
      </c>
    </row>
    <row r="4047" spans="1:27" x14ac:dyDescent="0.2">
      <c r="A4047">
        <v>2904</v>
      </c>
      <c r="B4047" s="1" t="s">
        <v>9855</v>
      </c>
      <c r="C4047" t="s">
        <v>507</v>
      </c>
      <c r="D4047" s="9" t="s">
        <v>5651</v>
      </c>
      <c r="E4047" s="9" t="s">
        <v>259</v>
      </c>
      <c r="F4047" s="9" t="s">
        <v>532</v>
      </c>
      <c r="G4047" s="10">
        <v>7</v>
      </c>
      <c r="H4047" s="10" t="s">
        <v>369</v>
      </c>
      <c r="I4047" s="10">
        <v>1946</v>
      </c>
      <c r="J4047" s="11" t="s">
        <v>9853</v>
      </c>
      <c r="K4047" s="12"/>
      <c r="L4047" s="13" t="s">
        <v>9854</v>
      </c>
      <c r="M4047" t="s">
        <v>753</v>
      </c>
      <c r="S4047" s="9"/>
      <c r="T4047">
        <v>11</v>
      </c>
      <c r="U4047" s="208" t="s">
        <v>18182</v>
      </c>
      <c r="V4047" s="14">
        <v>0</v>
      </c>
      <c r="W4047" s="14">
        <v>1</v>
      </c>
      <c r="X4047" s="109" t="s">
        <v>294</v>
      </c>
      <c r="Y4047" t="s">
        <v>4636</v>
      </c>
      <c r="Z4047" t="s">
        <v>18167</v>
      </c>
      <c r="AA4047">
        <f t="shared" si="63"/>
        <v>2</v>
      </c>
    </row>
    <row r="4048" spans="1:27" x14ac:dyDescent="0.2">
      <c r="A4048">
        <v>59</v>
      </c>
      <c r="B4048" s="1" t="s">
        <v>9851</v>
      </c>
      <c r="C4048" t="s">
        <v>1008</v>
      </c>
      <c r="D4048" s="9" t="s">
        <v>9852</v>
      </c>
      <c r="E4048" s="9"/>
      <c r="F4048" s="9"/>
      <c r="G4048" s="10">
        <v>7</v>
      </c>
      <c r="H4048" s="10" t="s">
        <v>369</v>
      </c>
      <c r="I4048" s="10">
        <v>1946</v>
      </c>
      <c r="J4048" s="11" t="s">
        <v>9853</v>
      </c>
      <c r="K4048" s="12"/>
      <c r="L4048" s="13" t="s">
        <v>9854</v>
      </c>
      <c r="M4048" t="s">
        <v>753</v>
      </c>
      <c r="S4048" s="9"/>
      <c r="T4048">
        <v>11</v>
      </c>
      <c r="U4048" s="208" t="s">
        <v>18182</v>
      </c>
      <c r="V4048" s="14">
        <v>0</v>
      </c>
      <c r="W4048" s="14">
        <v>1</v>
      </c>
      <c r="X4048" s="109" t="e">
        <v>#N/A</v>
      </c>
      <c r="Y4048" t="s">
        <v>1209</v>
      </c>
      <c r="Z4048" t="s">
        <v>271</v>
      </c>
      <c r="AA4048">
        <f t="shared" si="63"/>
        <v>4</v>
      </c>
    </row>
    <row r="4049" spans="1:27" x14ac:dyDescent="0.2">
      <c r="A4049">
        <v>3405</v>
      </c>
      <c r="B4049" s="1" t="s">
        <v>9858</v>
      </c>
      <c r="C4049" t="s">
        <v>2221</v>
      </c>
      <c r="D4049" s="9" t="s">
        <v>9859</v>
      </c>
      <c r="E4049" s="9"/>
      <c r="F4049" s="9" t="s">
        <v>532</v>
      </c>
      <c r="G4049" s="10">
        <v>8</v>
      </c>
      <c r="H4049" s="10" t="s">
        <v>369</v>
      </c>
      <c r="I4049" s="10">
        <v>1946</v>
      </c>
      <c r="J4049" s="11" t="s">
        <v>9860</v>
      </c>
      <c r="K4049" s="12" t="s">
        <v>237</v>
      </c>
      <c r="L4049" s="13" t="s">
        <v>9861</v>
      </c>
      <c r="M4049" t="s">
        <v>290</v>
      </c>
      <c r="N4049" t="s">
        <v>291</v>
      </c>
      <c r="O4049" t="s">
        <v>480</v>
      </c>
      <c r="S4049" s="9"/>
      <c r="T4049">
        <v>11</v>
      </c>
      <c r="U4049" s="208" t="s">
        <v>18182</v>
      </c>
      <c r="V4049" s="14">
        <v>0</v>
      </c>
      <c r="W4049" s="14">
        <v>1</v>
      </c>
      <c r="X4049" s="109" t="s">
        <v>294</v>
      </c>
      <c r="Y4049" t="s">
        <v>3929</v>
      </c>
      <c r="Z4049" t="s">
        <v>505</v>
      </c>
      <c r="AA4049">
        <f t="shared" si="63"/>
        <v>2</v>
      </c>
    </row>
    <row r="4050" spans="1:27" x14ac:dyDescent="0.2">
      <c r="A4050">
        <v>4470</v>
      </c>
      <c r="B4050" s="1" t="s">
        <v>9862</v>
      </c>
      <c r="C4050" t="s">
        <v>1027</v>
      </c>
      <c r="D4050" s="9" t="s">
        <v>7422</v>
      </c>
      <c r="E4050" s="9" t="s">
        <v>9863</v>
      </c>
      <c r="F4050" s="9"/>
      <c r="G4050" s="10">
        <v>8</v>
      </c>
      <c r="H4050" s="10" t="s">
        <v>369</v>
      </c>
      <c r="I4050" s="10">
        <v>1946</v>
      </c>
      <c r="J4050" s="11" t="s">
        <v>9860</v>
      </c>
      <c r="K4050" s="12"/>
      <c r="L4050" s="13" t="s">
        <v>9864</v>
      </c>
      <c r="M4050" t="s">
        <v>781</v>
      </c>
      <c r="S4050" s="9"/>
      <c r="T4050">
        <v>11</v>
      </c>
      <c r="U4050" s="208" t="s">
        <v>18182</v>
      </c>
      <c r="V4050" s="14">
        <v>0</v>
      </c>
      <c r="W4050" s="14">
        <v>1</v>
      </c>
      <c r="X4050" s="109" t="s">
        <v>270</v>
      </c>
      <c r="Y4050">
        <v>14</v>
      </c>
      <c r="Z4050" t="s">
        <v>1419</v>
      </c>
      <c r="AA4050">
        <f t="shared" si="63"/>
        <v>2</v>
      </c>
    </row>
    <row r="4051" spans="1:27" x14ac:dyDescent="0.2">
      <c r="A4051">
        <v>2757</v>
      </c>
      <c r="B4051" s="1" t="s">
        <v>9865</v>
      </c>
      <c r="C4051" t="s">
        <v>2221</v>
      </c>
      <c r="D4051" s="9" t="s">
        <v>7820</v>
      </c>
      <c r="E4051" s="9"/>
      <c r="F4051" s="9" t="s">
        <v>532</v>
      </c>
      <c r="G4051" s="10">
        <v>9</v>
      </c>
      <c r="H4051" s="10" t="s">
        <v>369</v>
      </c>
      <c r="I4051" s="10">
        <v>1946</v>
      </c>
      <c r="J4051" s="11" t="s">
        <v>9866</v>
      </c>
      <c r="K4051" s="12" t="s">
        <v>237</v>
      </c>
      <c r="L4051" s="13" t="s">
        <v>9867</v>
      </c>
      <c r="M4051" t="s">
        <v>290</v>
      </c>
      <c r="N4051" t="s">
        <v>291</v>
      </c>
      <c r="O4051" t="s">
        <v>292</v>
      </c>
      <c r="S4051" s="9"/>
      <c r="T4051">
        <v>11</v>
      </c>
      <c r="U4051" s="208" t="s">
        <v>18182</v>
      </c>
      <c r="V4051" s="14">
        <v>0</v>
      </c>
      <c r="W4051" s="14">
        <v>1</v>
      </c>
      <c r="X4051" s="109" t="s">
        <v>294</v>
      </c>
      <c r="Y4051" t="s">
        <v>3929</v>
      </c>
      <c r="Z4051" t="s">
        <v>505</v>
      </c>
      <c r="AA4051">
        <f t="shared" si="63"/>
        <v>2</v>
      </c>
    </row>
    <row r="4052" spans="1:27" x14ac:dyDescent="0.2">
      <c r="A4052">
        <v>7571</v>
      </c>
      <c r="B4052" s="1" t="s">
        <v>10488</v>
      </c>
      <c r="C4052" t="s">
        <v>6878</v>
      </c>
      <c r="D4052" s="9" t="s">
        <v>3103</v>
      </c>
      <c r="E4052" s="9"/>
      <c r="F4052" s="9" t="s">
        <v>733</v>
      </c>
      <c r="G4052" s="10">
        <v>12</v>
      </c>
      <c r="H4052" s="10" t="s">
        <v>369</v>
      </c>
      <c r="I4052" s="10">
        <v>1946</v>
      </c>
      <c r="J4052" s="11" t="s">
        <v>10486</v>
      </c>
      <c r="K4052" s="12" t="s">
        <v>237</v>
      </c>
      <c r="L4052" s="13" t="s">
        <v>10371</v>
      </c>
      <c r="M4052" t="s">
        <v>290</v>
      </c>
      <c r="N4052" t="s">
        <v>291</v>
      </c>
      <c r="O4052" t="s">
        <v>8455</v>
      </c>
      <c r="S4052" s="9"/>
      <c r="T4052">
        <v>11</v>
      </c>
      <c r="U4052" s="208" t="s">
        <v>18182</v>
      </c>
      <c r="V4052" s="14">
        <v>0</v>
      </c>
      <c r="W4052" s="14">
        <v>0</v>
      </c>
      <c r="X4052" s="109" t="s">
        <v>294</v>
      </c>
      <c r="Y4052" t="s">
        <v>3103</v>
      </c>
      <c r="Z4052" t="s">
        <v>271</v>
      </c>
      <c r="AA4052">
        <f t="shared" si="63"/>
        <v>1</v>
      </c>
    </row>
    <row r="4053" spans="1:27" x14ac:dyDescent="0.2">
      <c r="A4053">
        <v>1428</v>
      </c>
      <c r="B4053" s="1" t="s">
        <v>10372</v>
      </c>
      <c r="C4053" t="s">
        <v>1027</v>
      </c>
      <c r="D4053" s="9">
        <v>613</v>
      </c>
      <c r="E4053" s="9" t="s">
        <v>9863</v>
      </c>
      <c r="F4053" s="9"/>
      <c r="G4053" s="10">
        <v>12</v>
      </c>
      <c r="H4053" s="10" t="s">
        <v>369</v>
      </c>
      <c r="I4053" s="10">
        <v>1946</v>
      </c>
      <c r="J4053" s="11" t="s">
        <v>10486</v>
      </c>
      <c r="K4053" s="12"/>
      <c r="L4053" s="13" t="s">
        <v>10375</v>
      </c>
      <c r="M4053" t="s">
        <v>781</v>
      </c>
      <c r="S4053" s="9"/>
      <c r="T4053">
        <v>11</v>
      </c>
      <c r="U4053" s="208" t="s">
        <v>18182</v>
      </c>
      <c r="V4053" s="14">
        <v>0</v>
      </c>
      <c r="W4053" s="14">
        <v>1</v>
      </c>
      <c r="X4053" s="109" t="s">
        <v>270</v>
      </c>
      <c r="Y4053">
        <v>613</v>
      </c>
      <c r="Z4053" t="s">
        <v>1419</v>
      </c>
      <c r="AA4053">
        <f t="shared" si="63"/>
        <v>1</v>
      </c>
    </row>
    <row r="4054" spans="1:27" x14ac:dyDescent="0.2">
      <c r="A4054">
        <v>4508</v>
      </c>
      <c r="B4054" s="1" t="s">
        <v>10485</v>
      </c>
      <c r="C4054" t="s">
        <v>1027</v>
      </c>
      <c r="D4054" s="9" t="s">
        <v>7422</v>
      </c>
      <c r="E4054" s="9" t="s">
        <v>9863</v>
      </c>
      <c r="F4054" s="9"/>
      <c r="G4054" s="10">
        <v>12</v>
      </c>
      <c r="H4054" s="10" t="s">
        <v>369</v>
      </c>
      <c r="I4054" s="10">
        <v>1946</v>
      </c>
      <c r="J4054" s="11" t="s">
        <v>10486</v>
      </c>
      <c r="K4054" s="12"/>
      <c r="L4054" s="13" t="s">
        <v>10487</v>
      </c>
      <c r="M4054" t="s">
        <v>781</v>
      </c>
      <c r="S4054" s="9"/>
      <c r="T4054">
        <v>11</v>
      </c>
      <c r="U4054" s="208" t="s">
        <v>18182</v>
      </c>
      <c r="V4054" s="14">
        <v>0</v>
      </c>
      <c r="W4054" s="14">
        <v>1</v>
      </c>
      <c r="X4054" s="109" t="s">
        <v>270</v>
      </c>
      <c r="Y4054">
        <v>14</v>
      </c>
      <c r="Z4054" t="s">
        <v>1419</v>
      </c>
      <c r="AA4054">
        <f t="shared" si="63"/>
        <v>2</v>
      </c>
    </row>
    <row r="4055" spans="1:27" x14ac:dyDescent="0.2">
      <c r="A4055">
        <v>5263</v>
      </c>
      <c r="B4055" s="1" t="s">
        <v>10376</v>
      </c>
      <c r="C4055" t="s">
        <v>1027</v>
      </c>
      <c r="D4055" s="9" t="s">
        <v>2188</v>
      </c>
      <c r="E4055" s="9" t="s">
        <v>275</v>
      </c>
      <c r="F4055" s="9" t="s">
        <v>1416</v>
      </c>
      <c r="G4055" s="10">
        <v>13</v>
      </c>
      <c r="H4055" s="10" t="s">
        <v>369</v>
      </c>
      <c r="I4055" s="10">
        <v>1946</v>
      </c>
      <c r="J4055" s="11" t="s">
        <v>10377</v>
      </c>
      <c r="K4055" s="12"/>
      <c r="L4055" s="13" t="s">
        <v>10378</v>
      </c>
      <c r="M4055" t="s">
        <v>781</v>
      </c>
      <c r="S4055" s="9"/>
      <c r="T4055">
        <v>11</v>
      </c>
      <c r="U4055" s="208" t="s">
        <v>18182</v>
      </c>
      <c r="V4055" s="14">
        <v>0</v>
      </c>
      <c r="W4055" s="14">
        <v>1</v>
      </c>
      <c r="X4055" s="109" t="e">
        <v>#N/A</v>
      </c>
      <c r="Y4055" t="s">
        <v>2188</v>
      </c>
      <c r="Z4055" t="s">
        <v>1419</v>
      </c>
      <c r="AA4055">
        <f t="shared" si="63"/>
        <v>1</v>
      </c>
    </row>
    <row r="4056" spans="1:27" x14ac:dyDescent="0.2">
      <c r="A4056">
        <v>2006</v>
      </c>
      <c r="B4056" s="1" t="s">
        <v>10379</v>
      </c>
      <c r="C4056" t="s">
        <v>1523</v>
      </c>
      <c r="D4056" s="9" t="s">
        <v>10380</v>
      </c>
      <c r="E4056" s="9"/>
      <c r="F4056" s="9"/>
      <c r="G4056" s="10">
        <v>14</v>
      </c>
      <c r="H4056" s="10" t="s">
        <v>369</v>
      </c>
      <c r="I4056" s="10">
        <v>1946</v>
      </c>
      <c r="J4056" s="11" t="s">
        <v>10381</v>
      </c>
      <c r="K4056" s="12"/>
      <c r="L4056" s="13" t="s">
        <v>10382</v>
      </c>
      <c r="M4056" t="s">
        <v>753</v>
      </c>
      <c r="S4056" s="9"/>
      <c r="T4056">
        <v>11</v>
      </c>
      <c r="U4056" s="208" t="s">
        <v>18182</v>
      </c>
      <c r="V4056" s="14">
        <v>0</v>
      </c>
      <c r="W4056" s="14">
        <v>1</v>
      </c>
      <c r="X4056" s="109" t="s">
        <v>270</v>
      </c>
      <c r="Y4056">
        <v>264</v>
      </c>
      <c r="Z4056" t="s">
        <v>505</v>
      </c>
      <c r="AA4056">
        <f t="shared" si="63"/>
        <v>4</v>
      </c>
    </row>
    <row r="4057" spans="1:27" x14ac:dyDescent="0.2">
      <c r="A4057">
        <v>3237</v>
      </c>
      <c r="B4057" s="1" t="s">
        <v>10383</v>
      </c>
      <c r="C4057" t="s">
        <v>1008</v>
      </c>
      <c r="D4057" s="9" t="s">
        <v>10384</v>
      </c>
      <c r="E4057" s="9"/>
      <c r="F4057" s="9"/>
      <c r="G4057" s="10">
        <v>14</v>
      </c>
      <c r="H4057" s="10" t="s">
        <v>369</v>
      </c>
      <c r="I4057" s="10">
        <v>1946</v>
      </c>
      <c r="J4057" s="11" t="s">
        <v>10381</v>
      </c>
      <c r="K4057" s="12"/>
      <c r="L4057" s="13" t="s">
        <v>10382</v>
      </c>
      <c r="M4057" t="s">
        <v>753</v>
      </c>
      <c r="S4057" s="9"/>
      <c r="T4057">
        <v>11</v>
      </c>
      <c r="U4057" s="208" t="s">
        <v>18182</v>
      </c>
      <c r="V4057" s="14">
        <v>0</v>
      </c>
      <c r="W4057" s="14">
        <v>1</v>
      </c>
      <c r="X4057" s="109" t="s">
        <v>294</v>
      </c>
      <c r="Y4057" t="s">
        <v>10385</v>
      </c>
      <c r="Z4057" t="s">
        <v>271</v>
      </c>
      <c r="AA4057">
        <f t="shared" si="63"/>
        <v>3</v>
      </c>
    </row>
    <row r="4058" spans="1:27" x14ac:dyDescent="0.2">
      <c r="A4058">
        <v>2652</v>
      </c>
      <c r="B4058" s="1" t="s">
        <v>10386</v>
      </c>
      <c r="C4058" t="s">
        <v>1523</v>
      </c>
      <c r="D4058" s="9" t="s">
        <v>6820</v>
      </c>
      <c r="E4058" s="9"/>
      <c r="F4058" s="9"/>
      <c r="G4058" s="10">
        <v>14</v>
      </c>
      <c r="H4058" s="10" t="s">
        <v>369</v>
      </c>
      <c r="I4058" s="10">
        <v>1946</v>
      </c>
      <c r="J4058" s="11" t="s">
        <v>10381</v>
      </c>
      <c r="K4058" s="12"/>
      <c r="L4058" s="13" t="s">
        <v>10382</v>
      </c>
      <c r="M4058" t="s">
        <v>753</v>
      </c>
      <c r="S4058" s="9"/>
      <c r="T4058">
        <v>11</v>
      </c>
      <c r="U4058" s="208" t="s">
        <v>18182</v>
      </c>
      <c r="V4058" s="14">
        <v>0</v>
      </c>
      <c r="W4058" s="14">
        <v>1</v>
      </c>
      <c r="X4058" s="109" t="s">
        <v>270</v>
      </c>
      <c r="Y4058">
        <v>264</v>
      </c>
      <c r="Z4058" t="s">
        <v>505</v>
      </c>
      <c r="AA4058">
        <f t="shared" si="63"/>
        <v>3</v>
      </c>
    </row>
    <row r="4059" spans="1:27" x14ac:dyDescent="0.2">
      <c r="A4059">
        <v>3316</v>
      </c>
      <c r="B4059" s="1" t="s">
        <v>10726</v>
      </c>
      <c r="C4059" t="s">
        <v>6878</v>
      </c>
      <c r="D4059" s="9">
        <v>684</v>
      </c>
      <c r="E4059" s="9" t="s">
        <v>876</v>
      </c>
      <c r="F4059" s="9" t="s">
        <v>260</v>
      </c>
      <c r="G4059" s="10">
        <v>14</v>
      </c>
      <c r="H4059" s="10" t="s">
        <v>369</v>
      </c>
      <c r="I4059" s="10">
        <v>1946</v>
      </c>
      <c r="J4059" s="11" t="s">
        <v>10381</v>
      </c>
      <c r="K4059" s="12"/>
      <c r="L4059" s="13" t="s">
        <v>10382</v>
      </c>
      <c r="M4059" t="s">
        <v>753</v>
      </c>
      <c r="S4059" s="9"/>
      <c r="T4059">
        <v>11</v>
      </c>
      <c r="U4059" s="208" t="s">
        <v>18182</v>
      </c>
      <c r="V4059" s="14">
        <v>0</v>
      </c>
      <c r="W4059" s="14">
        <v>0</v>
      </c>
      <c r="X4059" s="109" t="s">
        <v>270</v>
      </c>
      <c r="Y4059">
        <v>684</v>
      </c>
      <c r="Z4059" t="s">
        <v>271</v>
      </c>
      <c r="AA4059">
        <f t="shared" si="63"/>
        <v>1</v>
      </c>
    </row>
    <row r="4060" spans="1:27" x14ac:dyDescent="0.2">
      <c r="A4060">
        <v>2304</v>
      </c>
      <c r="B4060" s="1" t="s">
        <v>10724</v>
      </c>
      <c r="C4060" t="s">
        <v>2040</v>
      </c>
      <c r="D4060" s="9" t="s">
        <v>10725</v>
      </c>
      <c r="E4060" s="9"/>
      <c r="F4060" s="9"/>
      <c r="G4060" s="10">
        <v>14</v>
      </c>
      <c r="H4060" s="10" t="s">
        <v>369</v>
      </c>
      <c r="I4060" s="10">
        <v>1946</v>
      </c>
      <c r="J4060" s="11" t="s">
        <v>10381</v>
      </c>
      <c r="K4060" s="12"/>
      <c r="L4060" s="13" t="s">
        <v>10382</v>
      </c>
      <c r="M4060" t="s">
        <v>753</v>
      </c>
      <c r="S4060" s="9"/>
      <c r="T4060">
        <v>11</v>
      </c>
      <c r="U4060" s="208" t="s">
        <v>18182</v>
      </c>
      <c r="V4060" s="14">
        <v>0</v>
      </c>
      <c r="W4060" s="14">
        <v>1</v>
      </c>
      <c r="X4060" s="109" t="s">
        <v>270</v>
      </c>
      <c r="Y4060">
        <v>14</v>
      </c>
      <c r="Z4060" t="s">
        <v>271</v>
      </c>
      <c r="AA4060">
        <f t="shared" si="63"/>
        <v>3</v>
      </c>
    </row>
    <row r="4061" spans="1:27" x14ac:dyDescent="0.2">
      <c r="A4061">
        <v>2954</v>
      </c>
      <c r="B4061" s="1" t="s">
        <v>10727</v>
      </c>
      <c r="C4061" t="s">
        <v>507</v>
      </c>
      <c r="D4061" s="9" t="s">
        <v>2138</v>
      </c>
      <c r="E4061" s="9" t="s">
        <v>5549</v>
      </c>
      <c r="F4061" s="9"/>
      <c r="G4061" s="10">
        <v>15</v>
      </c>
      <c r="H4061" s="10" t="s">
        <v>369</v>
      </c>
      <c r="I4061" s="10">
        <v>1946</v>
      </c>
      <c r="J4061" s="11" t="s">
        <v>10728</v>
      </c>
      <c r="K4061" s="12"/>
      <c r="L4061" s="13" t="s">
        <v>17845</v>
      </c>
      <c r="M4061" t="s">
        <v>753</v>
      </c>
      <c r="S4061" s="9"/>
      <c r="T4061">
        <v>11</v>
      </c>
      <c r="U4061" s="208" t="s">
        <v>18182</v>
      </c>
      <c r="V4061" s="14">
        <v>0</v>
      </c>
      <c r="W4061" s="14">
        <v>1</v>
      </c>
      <c r="X4061" s="109" t="e">
        <v>#N/A</v>
      </c>
      <c r="Y4061" t="s">
        <v>2138</v>
      </c>
      <c r="Z4061" t="s">
        <v>18167</v>
      </c>
      <c r="AA4061">
        <f t="shared" si="63"/>
        <v>1</v>
      </c>
    </row>
    <row r="4062" spans="1:27" x14ac:dyDescent="0.2">
      <c r="A4062">
        <v>5855</v>
      </c>
      <c r="B4062" s="1" t="s">
        <v>10729</v>
      </c>
      <c r="C4062" t="s">
        <v>1027</v>
      </c>
      <c r="D4062" s="9" t="s">
        <v>9286</v>
      </c>
      <c r="E4062" s="9" t="s">
        <v>259</v>
      </c>
      <c r="F4062" s="9" t="s">
        <v>532</v>
      </c>
      <c r="G4062" s="10">
        <v>16</v>
      </c>
      <c r="H4062" s="10" t="s">
        <v>369</v>
      </c>
      <c r="I4062" s="10">
        <v>1946</v>
      </c>
      <c r="J4062" s="11" t="s">
        <v>10730</v>
      </c>
      <c r="K4062" s="12" t="s">
        <v>237</v>
      </c>
      <c r="L4062" s="13" t="s">
        <v>10731</v>
      </c>
      <c r="M4062" t="s">
        <v>290</v>
      </c>
      <c r="N4062" t="s">
        <v>291</v>
      </c>
      <c r="O4062" t="s">
        <v>292</v>
      </c>
      <c r="S4062" s="9"/>
      <c r="T4062">
        <v>11</v>
      </c>
      <c r="U4062" s="208" t="s">
        <v>18182</v>
      </c>
      <c r="V4062" s="14">
        <v>0</v>
      </c>
      <c r="W4062" s="14">
        <v>0</v>
      </c>
      <c r="X4062" s="109" t="e">
        <v>#N/A</v>
      </c>
      <c r="Y4062" t="s">
        <v>9286</v>
      </c>
      <c r="Z4062" t="s">
        <v>271</v>
      </c>
      <c r="AA4062">
        <f t="shared" si="63"/>
        <v>1</v>
      </c>
    </row>
    <row r="4063" spans="1:27" x14ac:dyDescent="0.2">
      <c r="A4063">
        <v>5764</v>
      </c>
      <c r="B4063" s="1" t="s">
        <v>10732</v>
      </c>
      <c r="C4063" t="s">
        <v>503</v>
      </c>
      <c r="D4063" s="9" t="s">
        <v>10733</v>
      </c>
      <c r="E4063" s="9"/>
      <c r="F4063" s="9"/>
      <c r="G4063" s="10">
        <v>18</v>
      </c>
      <c r="H4063" s="10" t="s">
        <v>369</v>
      </c>
      <c r="I4063" s="10">
        <v>1946</v>
      </c>
      <c r="J4063" s="11" t="s">
        <v>10734</v>
      </c>
      <c r="K4063" s="12" t="s">
        <v>237</v>
      </c>
      <c r="L4063" s="13" t="s">
        <v>10461</v>
      </c>
      <c r="M4063" t="s">
        <v>290</v>
      </c>
      <c r="N4063" t="s">
        <v>291</v>
      </c>
      <c r="O4063" t="s">
        <v>323</v>
      </c>
      <c r="S4063" s="9"/>
      <c r="T4063">
        <v>11</v>
      </c>
      <c r="U4063" s="208" t="s">
        <v>18182</v>
      </c>
      <c r="V4063" s="14">
        <v>0</v>
      </c>
      <c r="W4063" s="14">
        <v>0</v>
      </c>
      <c r="X4063" s="109" t="s">
        <v>270</v>
      </c>
      <c r="Y4063">
        <v>264</v>
      </c>
      <c r="Z4063" t="s">
        <v>505</v>
      </c>
      <c r="AA4063">
        <f t="shared" si="63"/>
        <v>2</v>
      </c>
    </row>
    <row r="4064" spans="1:27" x14ac:dyDescent="0.2">
      <c r="A4064">
        <v>7470</v>
      </c>
      <c r="B4064" s="1" t="s">
        <v>10462</v>
      </c>
      <c r="C4064" t="s">
        <v>6878</v>
      </c>
      <c r="D4064" s="9" t="s">
        <v>10463</v>
      </c>
      <c r="E4064" s="9"/>
      <c r="F4064" s="9"/>
      <c r="G4064" s="10">
        <v>19</v>
      </c>
      <c r="H4064" s="10" t="s">
        <v>369</v>
      </c>
      <c r="I4064" s="10">
        <v>1946</v>
      </c>
      <c r="J4064" s="11" t="s">
        <v>10464</v>
      </c>
      <c r="K4064" s="12" t="s">
        <v>237</v>
      </c>
      <c r="L4064" s="13" t="s">
        <v>10465</v>
      </c>
      <c r="M4064" t="s">
        <v>290</v>
      </c>
      <c r="N4064" t="s">
        <v>291</v>
      </c>
      <c r="O4064" t="s">
        <v>367</v>
      </c>
      <c r="S4064" s="9"/>
      <c r="T4064">
        <v>11</v>
      </c>
      <c r="U4064" s="208" t="s">
        <v>18182</v>
      </c>
      <c r="V4064" s="14">
        <v>0</v>
      </c>
      <c r="W4064" s="14">
        <v>0</v>
      </c>
      <c r="X4064" s="109" t="s">
        <v>270</v>
      </c>
      <c r="Y4064">
        <v>58</v>
      </c>
      <c r="Z4064" t="s">
        <v>271</v>
      </c>
      <c r="AA4064">
        <f t="shared" si="63"/>
        <v>3</v>
      </c>
    </row>
    <row r="4065" spans="1:27" x14ac:dyDescent="0.2">
      <c r="A4065">
        <v>1396</v>
      </c>
      <c r="B4065" s="1" t="s">
        <v>10466</v>
      </c>
      <c r="C4065" t="s">
        <v>1027</v>
      </c>
      <c r="D4065" s="9" t="s">
        <v>6724</v>
      </c>
      <c r="E4065" s="9" t="s">
        <v>259</v>
      </c>
      <c r="F4065" s="9" t="s">
        <v>1416</v>
      </c>
      <c r="G4065" s="10">
        <v>19</v>
      </c>
      <c r="H4065" s="10" t="s">
        <v>369</v>
      </c>
      <c r="I4065" s="10">
        <v>1946</v>
      </c>
      <c r="J4065" s="11" t="s">
        <v>10464</v>
      </c>
      <c r="K4065" s="12"/>
      <c r="L4065" s="13" t="s">
        <v>10491</v>
      </c>
      <c r="M4065" t="s">
        <v>753</v>
      </c>
      <c r="S4065" s="9"/>
      <c r="T4065">
        <v>11</v>
      </c>
      <c r="U4065" s="208" t="s">
        <v>18182</v>
      </c>
      <c r="V4065" s="14">
        <v>0</v>
      </c>
      <c r="W4065" s="14">
        <v>1</v>
      </c>
      <c r="X4065" s="109" t="s">
        <v>270</v>
      </c>
      <c r="Y4065">
        <v>4</v>
      </c>
      <c r="Z4065" t="s">
        <v>271</v>
      </c>
      <c r="AA4065">
        <f t="shared" si="63"/>
        <v>2</v>
      </c>
    </row>
    <row r="4066" spans="1:27" x14ac:dyDescent="0.2">
      <c r="A4066">
        <v>4203</v>
      </c>
      <c r="B4066" s="1" t="s">
        <v>10503</v>
      </c>
      <c r="C4066" t="s">
        <v>1027</v>
      </c>
      <c r="D4066" s="9" t="s">
        <v>4415</v>
      </c>
      <c r="E4066" s="9" t="s">
        <v>9863</v>
      </c>
      <c r="F4066" s="9"/>
      <c r="G4066" s="10">
        <v>20</v>
      </c>
      <c r="H4066" s="10" t="s">
        <v>369</v>
      </c>
      <c r="I4066" s="10">
        <v>1946</v>
      </c>
      <c r="J4066" s="11" t="s">
        <v>10504</v>
      </c>
      <c r="K4066" s="12"/>
      <c r="L4066" s="13" t="s">
        <v>10505</v>
      </c>
      <c r="M4066" t="s">
        <v>781</v>
      </c>
      <c r="S4066" s="9"/>
      <c r="T4066">
        <v>11</v>
      </c>
      <c r="U4066" s="208" t="s">
        <v>18182</v>
      </c>
      <c r="V4066" s="14">
        <v>0</v>
      </c>
      <c r="W4066" s="14">
        <v>1</v>
      </c>
      <c r="X4066" s="109" t="s">
        <v>270</v>
      </c>
      <c r="Y4066">
        <v>464</v>
      </c>
      <c r="Z4066" t="s">
        <v>1419</v>
      </c>
      <c r="AA4066">
        <f t="shared" si="63"/>
        <v>2</v>
      </c>
    </row>
    <row r="4067" spans="1:27" x14ac:dyDescent="0.2">
      <c r="A4067">
        <v>1097</v>
      </c>
      <c r="B4067" s="1" t="s">
        <v>10506</v>
      </c>
      <c r="C4067" t="s">
        <v>2040</v>
      </c>
      <c r="D4067" s="9" t="s">
        <v>1535</v>
      </c>
      <c r="E4067" s="9" t="s">
        <v>259</v>
      </c>
      <c r="F4067" s="9" t="s">
        <v>721</v>
      </c>
      <c r="G4067" s="10">
        <v>21</v>
      </c>
      <c r="H4067" s="10" t="s">
        <v>369</v>
      </c>
      <c r="I4067" s="10">
        <v>1946</v>
      </c>
      <c r="J4067" s="11" t="s">
        <v>10507</v>
      </c>
      <c r="K4067" s="12"/>
      <c r="L4067" s="13" t="s">
        <v>10508</v>
      </c>
      <c r="M4067" t="s">
        <v>753</v>
      </c>
      <c r="S4067" s="9"/>
      <c r="T4067">
        <v>11</v>
      </c>
      <c r="U4067" s="208" t="s">
        <v>18182</v>
      </c>
      <c r="V4067" s="14">
        <v>0</v>
      </c>
      <c r="W4067" s="14">
        <v>0</v>
      </c>
      <c r="X4067" s="109" t="s">
        <v>270</v>
      </c>
      <c r="Y4067">
        <v>109</v>
      </c>
      <c r="Z4067" t="s">
        <v>3085</v>
      </c>
      <c r="AA4067">
        <f t="shared" si="63"/>
        <v>2</v>
      </c>
    </row>
    <row r="4068" spans="1:27" x14ac:dyDescent="0.2">
      <c r="A4068">
        <v>6888</v>
      </c>
      <c r="B4068" s="1" t="s">
        <v>10514</v>
      </c>
      <c r="C4068" t="s">
        <v>503</v>
      </c>
      <c r="D4068" s="9" t="s">
        <v>4636</v>
      </c>
      <c r="E4068" s="9" t="s">
        <v>259</v>
      </c>
      <c r="F4068" s="9" t="s">
        <v>532</v>
      </c>
      <c r="G4068" s="10">
        <v>22</v>
      </c>
      <c r="H4068" s="10" t="s">
        <v>369</v>
      </c>
      <c r="I4068" s="10">
        <v>1946</v>
      </c>
      <c r="J4068" s="11" t="s">
        <v>10511</v>
      </c>
      <c r="K4068" s="12" t="s">
        <v>237</v>
      </c>
      <c r="L4068" s="13" t="s">
        <v>10515</v>
      </c>
      <c r="M4068" t="s">
        <v>290</v>
      </c>
      <c r="N4068" t="s">
        <v>291</v>
      </c>
      <c r="O4068" t="s">
        <v>498</v>
      </c>
      <c r="S4068" s="9"/>
      <c r="T4068">
        <v>11</v>
      </c>
      <c r="U4068" s="208" t="s">
        <v>18182</v>
      </c>
      <c r="V4068" s="14">
        <v>0</v>
      </c>
      <c r="W4068" s="14">
        <v>0</v>
      </c>
      <c r="X4068" s="109" t="s">
        <v>294</v>
      </c>
      <c r="Y4068" t="s">
        <v>4636</v>
      </c>
      <c r="Z4068" t="s">
        <v>505</v>
      </c>
      <c r="AA4068">
        <f t="shared" si="63"/>
        <v>1</v>
      </c>
    </row>
    <row r="4069" spans="1:27" x14ac:dyDescent="0.2">
      <c r="A4069">
        <v>7406</v>
      </c>
      <c r="B4069" s="1" t="s">
        <v>10509</v>
      </c>
      <c r="C4069" t="s">
        <v>1008</v>
      </c>
      <c r="D4069" s="9" t="s">
        <v>10510</v>
      </c>
      <c r="E4069" s="9"/>
      <c r="F4069" s="9"/>
      <c r="G4069" s="10">
        <v>22</v>
      </c>
      <c r="H4069" s="10" t="s">
        <v>369</v>
      </c>
      <c r="I4069" s="10">
        <v>1946</v>
      </c>
      <c r="J4069" s="11" t="s">
        <v>10511</v>
      </c>
      <c r="K4069" s="12"/>
      <c r="L4069" s="13" t="s">
        <v>10512</v>
      </c>
      <c r="M4069" t="s">
        <v>753</v>
      </c>
      <c r="S4069" s="9"/>
      <c r="T4069">
        <v>11</v>
      </c>
      <c r="U4069" s="208" t="s">
        <v>18182</v>
      </c>
      <c r="V4069" s="14">
        <v>0</v>
      </c>
      <c r="W4069" s="14">
        <v>1</v>
      </c>
      <c r="X4069" s="109" t="s">
        <v>294</v>
      </c>
      <c r="Y4069" t="s">
        <v>1443</v>
      </c>
      <c r="Z4069" t="s">
        <v>271</v>
      </c>
      <c r="AA4069">
        <f t="shared" si="63"/>
        <v>4</v>
      </c>
    </row>
    <row r="4070" spans="1:27" x14ac:dyDescent="0.2">
      <c r="A4070">
        <v>1675</v>
      </c>
      <c r="B4070" s="1" t="s">
        <v>10513</v>
      </c>
      <c r="C4070" t="s">
        <v>1027</v>
      </c>
      <c r="D4070" s="9" t="s">
        <v>7000</v>
      </c>
      <c r="E4070" s="9"/>
      <c r="F4070" s="9"/>
      <c r="G4070" s="10">
        <v>22</v>
      </c>
      <c r="H4070" s="10" t="s">
        <v>369</v>
      </c>
      <c r="I4070" s="10">
        <v>1946</v>
      </c>
      <c r="J4070" s="11" t="s">
        <v>10511</v>
      </c>
      <c r="K4070" s="12"/>
      <c r="L4070" s="13" t="s">
        <v>10512</v>
      </c>
      <c r="M4070" t="s">
        <v>753</v>
      </c>
      <c r="S4070" s="9"/>
      <c r="T4070">
        <v>11</v>
      </c>
      <c r="U4070" s="208" t="s">
        <v>18182</v>
      </c>
      <c r="V4070" s="14">
        <v>0</v>
      </c>
      <c r="W4070" s="14">
        <v>1</v>
      </c>
      <c r="X4070" s="109" t="s">
        <v>270</v>
      </c>
      <c r="Y4070">
        <v>69</v>
      </c>
      <c r="Z4070" t="s">
        <v>271</v>
      </c>
      <c r="AA4070">
        <f t="shared" si="63"/>
        <v>2</v>
      </c>
    </row>
    <row r="4071" spans="1:27" x14ac:dyDescent="0.2">
      <c r="A4071">
        <v>2314</v>
      </c>
      <c r="B4071" s="1" t="s">
        <v>10516</v>
      </c>
      <c r="C4071" t="s">
        <v>1027</v>
      </c>
      <c r="D4071" s="26">
        <v>143</v>
      </c>
      <c r="E4071" s="9" t="s">
        <v>259</v>
      </c>
      <c r="F4071" s="9" t="s">
        <v>883</v>
      </c>
      <c r="G4071" s="10">
        <v>23</v>
      </c>
      <c r="H4071" s="10" t="s">
        <v>369</v>
      </c>
      <c r="I4071" s="10">
        <v>1946</v>
      </c>
      <c r="J4071" s="11" t="s">
        <v>10517</v>
      </c>
      <c r="K4071" s="12"/>
      <c r="L4071" s="13" t="s">
        <v>10518</v>
      </c>
      <c r="M4071" t="s">
        <v>753</v>
      </c>
      <c r="S4071" s="9"/>
      <c r="T4071">
        <v>11</v>
      </c>
      <c r="U4071" s="208" t="s">
        <v>18182</v>
      </c>
      <c r="V4071" s="14">
        <v>0</v>
      </c>
      <c r="W4071" s="14">
        <v>1</v>
      </c>
      <c r="X4071" s="109" t="s">
        <v>270</v>
      </c>
      <c r="Y4071">
        <v>143</v>
      </c>
      <c r="Z4071" t="s">
        <v>1419</v>
      </c>
      <c r="AA4071">
        <f t="shared" si="63"/>
        <v>1</v>
      </c>
    </row>
    <row r="4072" spans="1:27" x14ac:dyDescent="0.2">
      <c r="A4072">
        <v>1831</v>
      </c>
      <c r="B4072" s="1" t="s">
        <v>10519</v>
      </c>
      <c r="C4072" t="s">
        <v>1027</v>
      </c>
      <c r="D4072" s="9">
        <v>21</v>
      </c>
      <c r="E4072" s="9" t="s">
        <v>259</v>
      </c>
      <c r="F4072" s="9" t="s">
        <v>1416</v>
      </c>
      <c r="G4072" s="10">
        <v>23</v>
      </c>
      <c r="H4072" s="10" t="s">
        <v>369</v>
      </c>
      <c r="I4072" s="10">
        <v>1946</v>
      </c>
      <c r="J4072" s="11" t="s">
        <v>10517</v>
      </c>
      <c r="K4072" s="12"/>
      <c r="L4072" s="13" t="s">
        <v>10982</v>
      </c>
      <c r="M4072" t="s">
        <v>781</v>
      </c>
      <c r="S4072" s="9"/>
      <c r="T4072">
        <v>11</v>
      </c>
      <c r="U4072" s="208" t="s">
        <v>18182</v>
      </c>
      <c r="V4072" s="14">
        <v>0</v>
      </c>
      <c r="W4072" s="14">
        <v>1</v>
      </c>
      <c r="X4072" s="109" t="s">
        <v>270</v>
      </c>
      <c r="Y4072">
        <v>21</v>
      </c>
      <c r="Z4072" t="s">
        <v>271</v>
      </c>
      <c r="AA4072">
        <f t="shared" si="63"/>
        <v>1</v>
      </c>
    </row>
    <row r="4073" spans="1:27" x14ac:dyDescent="0.2">
      <c r="A4073">
        <v>699</v>
      </c>
      <c r="B4073" s="1" t="s">
        <v>10769</v>
      </c>
      <c r="C4073" t="s">
        <v>2221</v>
      </c>
      <c r="D4073" s="9" t="s">
        <v>10770</v>
      </c>
      <c r="E4073" s="9" t="s">
        <v>259</v>
      </c>
      <c r="F4073" s="9" t="s">
        <v>312</v>
      </c>
      <c r="G4073" s="10">
        <v>25</v>
      </c>
      <c r="H4073" s="10" t="s">
        <v>369</v>
      </c>
      <c r="I4073" s="10">
        <v>1946</v>
      </c>
      <c r="J4073" s="11" t="s">
        <v>10767</v>
      </c>
      <c r="K4073" s="12"/>
      <c r="L4073" s="13" t="s">
        <v>10771</v>
      </c>
      <c r="M4073" t="s">
        <v>753</v>
      </c>
      <c r="S4073" s="9"/>
      <c r="T4073">
        <v>11</v>
      </c>
      <c r="U4073" s="208" t="s">
        <v>18182</v>
      </c>
      <c r="V4073" s="14">
        <v>0</v>
      </c>
      <c r="W4073" s="14">
        <v>1</v>
      </c>
      <c r="X4073" s="109" t="s">
        <v>270</v>
      </c>
      <c r="Y4073">
        <v>141</v>
      </c>
      <c r="Z4073" t="s">
        <v>505</v>
      </c>
      <c r="AA4073">
        <f t="shared" si="63"/>
        <v>2</v>
      </c>
    </row>
    <row r="4074" spans="1:27" x14ac:dyDescent="0.2">
      <c r="A4074">
        <v>4075</v>
      </c>
      <c r="B4074" s="1" t="s">
        <v>10766</v>
      </c>
      <c r="C4074" t="s">
        <v>1511</v>
      </c>
      <c r="D4074" s="9" t="s">
        <v>6220</v>
      </c>
      <c r="E4074" s="9"/>
      <c r="F4074" s="9"/>
      <c r="G4074" s="10">
        <v>25</v>
      </c>
      <c r="H4074" s="10" t="s">
        <v>369</v>
      </c>
      <c r="I4074" s="10">
        <v>1946</v>
      </c>
      <c r="J4074" s="11" t="s">
        <v>10767</v>
      </c>
      <c r="K4074" s="12"/>
      <c r="L4074" s="13" t="s">
        <v>10768</v>
      </c>
      <c r="M4074" t="s">
        <v>753</v>
      </c>
      <c r="S4074" s="9"/>
      <c r="T4074">
        <v>11</v>
      </c>
      <c r="U4074" s="208" t="s">
        <v>18182</v>
      </c>
      <c r="V4074" s="14">
        <v>0</v>
      </c>
      <c r="W4074" s="14">
        <v>1</v>
      </c>
      <c r="X4074" s="109" t="s">
        <v>270</v>
      </c>
      <c r="Y4074">
        <v>254</v>
      </c>
      <c r="Z4074" t="s">
        <v>271</v>
      </c>
      <c r="AA4074">
        <f t="shared" si="63"/>
        <v>3</v>
      </c>
    </row>
    <row r="4075" spans="1:27" x14ac:dyDescent="0.2">
      <c r="A4075">
        <v>5264</v>
      </c>
      <c r="B4075" s="1" t="s">
        <v>10772</v>
      </c>
      <c r="C4075" t="s">
        <v>1027</v>
      </c>
      <c r="D4075" s="9" t="s">
        <v>2188</v>
      </c>
      <c r="E4075" s="9" t="s">
        <v>275</v>
      </c>
      <c r="F4075" s="9" t="s">
        <v>1416</v>
      </c>
      <c r="G4075" s="10">
        <v>25</v>
      </c>
      <c r="H4075" s="10" t="s">
        <v>369</v>
      </c>
      <c r="I4075" s="10">
        <v>1946</v>
      </c>
      <c r="J4075" s="11" t="s">
        <v>10767</v>
      </c>
      <c r="K4075" s="12"/>
      <c r="L4075" s="13" t="s">
        <v>10446</v>
      </c>
      <c r="M4075" t="s">
        <v>753</v>
      </c>
      <c r="S4075" s="9"/>
      <c r="T4075">
        <v>11</v>
      </c>
      <c r="U4075" s="208" t="s">
        <v>18182</v>
      </c>
      <c r="V4075" s="14">
        <v>0</v>
      </c>
      <c r="W4075" s="14">
        <v>1</v>
      </c>
      <c r="X4075" s="109" t="e">
        <v>#N/A</v>
      </c>
      <c r="Y4075" t="s">
        <v>2188</v>
      </c>
      <c r="Z4075" t="s">
        <v>1419</v>
      </c>
      <c r="AA4075">
        <f t="shared" si="63"/>
        <v>1</v>
      </c>
    </row>
    <row r="4076" spans="1:27" x14ac:dyDescent="0.2">
      <c r="A4076">
        <v>3517</v>
      </c>
      <c r="B4076" s="1" t="s">
        <v>10456</v>
      </c>
      <c r="C4076" t="s">
        <v>8426</v>
      </c>
      <c r="D4076" s="9" t="s">
        <v>10457</v>
      </c>
      <c r="E4076" s="9" t="s">
        <v>259</v>
      </c>
      <c r="F4076" s="9" t="s">
        <v>312</v>
      </c>
      <c r="G4076" s="10">
        <v>26</v>
      </c>
      <c r="H4076" s="18" t="s">
        <v>369</v>
      </c>
      <c r="I4076" s="10">
        <v>1946</v>
      </c>
      <c r="J4076" s="11" t="s">
        <v>10450</v>
      </c>
      <c r="K4076" s="12" t="s">
        <v>237</v>
      </c>
      <c r="L4076" s="13" t="s">
        <v>9988</v>
      </c>
      <c r="M4076" t="s">
        <v>290</v>
      </c>
      <c r="N4076" t="s">
        <v>291</v>
      </c>
      <c r="O4076" t="s">
        <v>292</v>
      </c>
      <c r="S4076" s="9"/>
      <c r="T4076">
        <v>11</v>
      </c>
      <c r="U4076" s="208" t="s">
        <v>18182</v>
      </c>
      <c r="V4076" s="14">
        <v>0</v>
      </c>
      <c r="W4076" s="14">
        <v>0</v>
      </c>
      <c r="X4076" s="109" t="s">
        <v>270</v>
      </c>
      <c r="Y4076">
        <v>23</v>
      </c>
      <c r="Z4076" t="s">
        <v>505</v>
      </c>
      <c r="AA4076">
        <f t="shared" si="63"/>
        <v>2</v>
      </c>
    </row>
    <row r="4077" spans="1:27" x14ac:dyDescent="0.2">
      <c r="A4077">
        <v>1704</v>
      </c>
      <c r="B4077" s="1" t="s">
        <v>10454</v>
      </c>
      <c r="C4077" t="s">
        <v>3985</v>
      </c>
      <c r="D4077" s="9" t="s">
        <v>10455</v>
      </c>
      <c r="E4077" s="9"/>
      <c r="F4077" s="9"/>
      <c r="G4077" s="10">
        <v>26</v>
      </c>
      <c r="H4077" s="10" t="s">
        <v>369</v>
      </c>
      <c r="I4077" s="10">
        <v>1946</v>
      </c>
      <c r="J4077" s="11" t="s">
        <v>10450</v>
      </c>
      <c r="K4077" s="12"/>
      <c r="L4077" s="13" t="s">
        <v>10451</v>
      </c>
      <c r="M4077" t="s">
        <v>753</v>
      </c>
      <c r="S4077" s="9"/>
      <c r="T4077">
        <v>11</v>
      </c>
      <c r="U4077" s="208" t="s">
        <v>18182</v>
      </c>
      <c r="V4077" s="14">
        <v>0</v>
      </c>
      <c r="W4077" s="14">
        <v>0</v>
      </c>
      <c r="X4077" s="109" t="e">
        <v>#N/A</v>
      </c>
      <c r="Y4077" t="s">
        <v>7126</v>
      </c>
      <c r="Z4077" t="s">
        <v>18167</v>
      </c>
      <c r="AA4077">
        <f t="shared" si="63"/>
        <v>2</v>
      </c>
    </row>
    <row r="4078" spans="1:27" x14ac:dyDescent="0.2">
      <c r="A4078">
        <v>3399</v>
      </c>
      <c r="B4078" s="1" t="s">
        <v>10966</v>
      </c>
      <c r="C4078" t="s">
        <v>1027</v>
      </c>
      <c r="D4078" s="9">
        <v>169</v>
      </c>
      <c r="E4078" s="9"/>
      <c r="F4078" s="9"/>
      <c r="G4078" s="10">
        <v>26</v>
      </c>
      <c r="H4078" s="10" t="s">
        <v>369</v>
      </c>
      <c r="I4078" s="10">
        <v>1946</v>
      </c>
      <c r="J4078" s="11" t="s">
        <v>10450</v>
      </c>
      <c r="K4078" s="12"/>
      <c r="L4078" s="13" t="s">
        <v>9990</v>
      </c>
      <c r="M4078" t="s">
        <v>781</v>
      </c>
      <c r="S4078" s="9"/>
      <c r="T4078">
        <v>11</v>
      </c>
      <c r="U4078" s="208" t="s">
        <v>18182</v>
      </c>
      <c r="V4078" s="14">
        <v>0</v>
      </c>
      <c r="W4078" s="14">
        <v>1</v>
      </c>
      <c r="X4078" s="109" t="s">
        <v>270</v>
      </c>
      <c r="Y4078">
        <v>169</v>
      </c>
      <c r="Z4078" t="s">
        <v>271</v>
      </c>
      <c r="AA4078">
        <f t="shared" si="63"/>
        <v>1</v>
      </c>
    </row>
    <row r="4079" spans="1:27" x14ac:dyDescent="0.2">
      <c r="A4079">
        <v>1074</v>
      </c>
      <c r="B4079" s="1" t="s">
        <v>10452</v>
      </c>
      <c r="C4079" t="s">
        <v>1511</v>
      </c>
      <c r="D4079" s="9" t="s">
        <v>6220</v>
      </c>
      <c r="E4079" s="9"/>
      <c r="F4079" s="9"/>
      <c r="G4079" s="10">
        <v>26</v>
      </c>
      <c r="H4079" s="10" t="s">
        <v>369</v>
      </c>
      <c r="I4079" s="10">
        <v>1946</v>
      </c>
      <c r="J4079" s="11" t="s">
        <v>10450</v>
      </c>
      <c r="K4079" s="12"/>
      <c r="L4079" s="13" t="s">
        <v>10453</v>
      </c>
      <c r="M4079" t="s">
        <v>753</v>
      </c>
      <c r="S4079" s="9"/>
      <c r="T4079">
        <v>11</v>
      </c>
      <c r="U4079" s="208" t="s">
        <v>18182</v>
      </c>
      <c r="V4079" s="14">
        <v>0</v>
      </c>
      <c r="W4079" s="14">
        <v>1</v>
      </c>
      <c r="X4079" s="109" t="s">
        <v>270</v>
      </c>
      <c r="Y4079">
        <v>254</v>
      </c>
      <c r="Z4079" t="s">
        <v>271</v>
      </c>
      <c r="AA4079">
        <f t="shared" si="63"/>
        <v>3</v>
      </c>
    </row>
    <row r="4080" spans="1:27" x14ac:dyDescent="0.2">
      <c r="A4080">
        <v>5268</v>
      </c>
      <c r="B4080" s="1" t="s">
        <v>9989</v>
      </c>
      <c r="C4080" t="s">
        <v>1027</v>
      </c>
      <c r="D4080" s="9" t="s">
        <v>2188</v>
      </c>
      <c r="E4080" s="9" t="s">
        <v>275</v>
      </c>
      <c r="F4080" s="9" t="s">
        <v>1416</v>
      </c>
      <c r="G4080" s="10">
        <v>26</v>
      </c>
      <c r="H4080" s="10" t="s">
        <v>369</v>
      </c>
      <c r="I4080" s="10">
        <v>1946</v>
      </c>
      <c r="J4080" s="11" t="s">
        <v>10450</v>
      </c>
      <c r="K4080" s="12"/>
      <c r="L4080" s="13" t="s">
        <v>9990</v>
      </c>
      <c r="M4080" t="s">
        <v>781</v>
      </c>
      <c r="S4080" s="9"/>
      <c r="T4080">
        <v>11</v>
      </c>
      <c r="U4080" s="208" t="s">
        <v>18182</v>
      </c>
      <c r="V4080" s="14">
        <v>0</v>
      </c>
      <c r="W4080" s="14">
        <v>1</v>
      </c>
      <c r="X4080" s="109" t="e">
        <v>#N/A</v>
      </c>
      <c r="Y4080" t="s">
        <v>2188</v>
      </c>
      <c r="Z4080" t="s">
        <v>1419</v>
      </c>
      <c r="AA4080">
        <f t="shared" si="63"/>
        <v>1</v>
      </c>
    </row>
    <row r="4081" spans="1:27" x14ac:dyDescent="0.2">
      <c r="A4081">
        <v>2869</v>
      </c>
      <c r="B4081" s="1" t="s">
        <v>9991</v>
      </c>
      <c r="C4081" t="s">
        <v>1027</v>
      </c>
      <c r="D4081" s="9">
        <v>404</v>
      </c>
      <c r="E4081" s="9"/>
      <c r="F4081" s="9"/>
      <c r="G4081" s="10">
        <v>26</v>
      </c>
      <c r="H4081" s="10" t="s">
        <v>369</v>
      </c>
      <c r="I4081" s="10">
        <v>1946</v>
      </c>
      <c r="J4081" s="11" t="s">
        <v>10450</v>
      </c>
      <c r="K4081" s="12"/>
      <c r="L4081" s="13" t="s">
        <v>10965</v>
      </c>
      <c r="M4081" t="s">
        <v>753</v>
      </c>
      <c r="S4081" s="9"/>
      <c r="T4081">
        <v>11</v>
      </c>
      <c r="U4081" s="208" t="s">
        <v>18182</v>
      </c>
      <c r="V4081" s="14">
        <v>0</v>
      </c>
      <c r="W4081" s="14">
        <v>1</v>
      </c>
      <c r="X4081" s="109" t="s">
        <v>270</v>
      </c>
      <c r="Y4081">
        <v>404</v>
      </c>
      <c r="Z4081" t="s">
        <v>1419</v>
      </c>
      <c r="AA4081">
        <f t="shared" si="63"/>
        <v>1</v>
      </c>
    </row>
    <row r="4082" spans="1:27" x14ac:dyDescent="0.2">
      <c r="A4082">
        <v>590</v>
      </c>
      <c r="B4082" s="1" t="s">
        <v>10447</v>
      </c>
      <c r="C4082" t="s">
        <v>10448</v>
      </c>
      <c r="D4082" s="9" t="s">
        <v>10449</v>
      </c>
      <c r="E4082" s="9"/>
      <c r="F4082" s="9"/>
      <c r="G4082" s="10">
        <v>26</v>
      </c>
      <c r="H4082" s="10" t="s">
        <v>369</v>
      </c>
      <c r="I4082" s="10">
        <v>1946</v>
      </c>
      <c r="J4082" s="11" t="s">
        <v>10450</v>
      </c>
      <c r="K4082" s="12"/>
      <c r="L4082" s="13" t="s">
        <v>10451</v>
      </c>
      <c r="M4082" t="s">
        <v>753</v>
      </c>
      <c r="S4082" s="9"/>
      <c r="T4082">
        <v>11</v>
      </c>
      <c r="U4082" s="208" t="s">
        <v>18182</v>
      </c>
      <c r="V4082" s="14">
        <v>0</v>
      </c>
      <c r="W4082" s="14">
        <v>1</v>
      </c>
      <c r="X4082" s="109" t="s">
        <v>294</v>
      </c>
      <c r="Y4082" t="s">
        <v>1369</v>
      </c>
      <c r="Z4082" t="s">
        <v>271</v>
      </c>
      <c r="AA4082">
        <f t="shared" si="63"/>
        <v>4</v>
      </c>
    </row>
    <row r="4083" spans="1:27" x14ac:dyDescent="0.2">
      <c r="A4083">
        <v>2134</v>
      </c>
      <c r="B4083" s="1" t="s">
        <v>10967</v>
      </c>
      <c r="C4083" t="s">
        <v>1027</v>
      </c>
      <c r="D4083" s="9">
        <v>487</v>
      </c>
      <c r="E4083" s="9"/>
      <c r="F4083" s="9"/>
      <c r="G4083" s="10">
        <v>27</v>
      </c>
      <c r="H4083" s="10" t="s">
        <v>369</v>
      </c>
      <c r="I4083" s="10">
        <v>1946</v>
      </c>
      <c r="J4083" s="11" t="s">
        <v>10968</v>
      </c>
      <c r="K4083" s="12"/>
      <c r="L4083" s="13" t="s">
        <v>10969</v>
      </c>
      <c r="M4083" t="s">
        <v>753</v>
      </c>
      <c r="S4083" s="9"/>
      <c r="T4083">
        <v>11</v>
      </c>
      <c r="U4083" s="208" t="s">
        <v>18182</v>
      </c>
      <c r="V4083" s="14">
        <v>0</v>
      </c>
      <c r="W4083" s="14">
        <v>1</v>
      </c>
      <c r="X4083" s="109" t="s">
        <v>270</v>
      </c>
      <c r="Y4083">
        <v>487</v>
      </c>
      <c r="Z4083" t="s">
        <v>271</v>
      </c>
      <c r="AA4083">
        <f t="shared" si="63"/>
        <v>1</v>
      </c>
    </row>
    <row r="4084" spans="1:27" x14ac:dyDescent="0.2">
      <c r="A4084">
        <v>7586</v>
      </c>
      <c r="B4084" s="1" t="s">
        <v>10974</v>
      </c>
      <c r="C4084" t="s">
        <v>6878</v>
      </c>
      <c r="D4084" s="9" t="s">
        <v>10463</v>
      </c>
      <c r="E4084" s="9"/>
      <c r="F4084" s="9"/>
      <c r="G4084" s="10">
        <v>28</v>
      </c>
      <c r="H4084" s="10" t="s">
        <v>369</v>
      </c>
      <c r="I4084" s="10">
        <v>1946</v>
      </c>
      <c r="J4084" s="11" t="s">
        <v>10972</v>
      </c>
      <c r="K4084" s="12" t="s">
        <v>237</v>
      </c>
      <c r="L4084" s="13" t="s">
        <v>9873</v>
      </c>
      <c r="M4084" t="s">
        <v>290</v>
      </c>
      <c r="N4084" t="s">
        <v>291</v>
      </c>
      <c r="O4084" t="s">
        <v>748</v>
      </c>
      <c r="S4084" s="9"/>
      <c r="T4084">
        <v>11</v>
      </c>
      <c r="U4084" s="208" t="s">
        <v>18182</v>
      </c>
      <c r="V4084" s="14">
        <v>0</v>
      </c>
      <c r="W4084" s="14">
        <v>0</v>
      </c>
      <c r="X4084" s="109" t="s">
        <v>270</v>
      </c>
      <c r="Y4084">
        <v>58</v>
      </c>
      <c r="Z4084" t="s">
        <v>271</v>
      </c>
      <c r="AA4084">
        <f t="shared" si="63"/>
        <v>3</v>
      </c>
    </row>
    <row r="4085" spans="1:27" x14ac:dyDescent="0.2">
      <c r="A4085">
        <v>6890</v>
      </c>
      <c r="B4085" s="1" t="s">
        <v>9885</v>
      </c>
      <c r="C4085" t="s">
        <v>503</v>
      </c>
      <c r="D4085" s="9" t="s">
        <v>4636</v>
      </c>
      <c r="E4085" s="9" t="s">
        <v>259</v>
      </c>
      <c r="F4085" s="9" t="s">
        <v>532</v>
      </c>
      <c r="G4085" s="10">
        <v>28</v>
      </c>
      <c r="H4085" s="10" t="s">
        <v>369</v>
      </c>
      <c r="I4085" s="10">
        <v>1946</v>
      </c>
      <c r="J4085" s="11" t="s">
        <v>10972</v>
      </c>
      <c r="K4085" s="12" t="s">
        <v>415</v>
      </c>
      <c r="L4085" s="13" t="s">
        <v>9891</v>
      </c>
      <c r="M4085" t="s">
        <v>290</v>
      </c>
      <c r="N4085" t="s">
        <v>291</v>
      </c>
      <c r="O4085" t="s">
        <v>367</v>
      </c>
      <c r="S4085" s="9"/>
      <c r="T4085">
        <v>11</v>
      </c>
      <c r="U4085" s="208" t="s">
        <v>18182</v>
      </c>
      <c r="V4085" s="14">
        <v>0</v>
      </c>
      <c r="W4085" s="14">
        <v>1</v>
      </c>
      <c r="X4085" s="109" t="s">
        <v>294</v>
      </c>
      <c r="Y4085" t="s">
        <v>4636</v>
      </c>
      <c r="Z4085" t="s">
        <v>505</v>
      </c>
      <c r="AA4085">
        <f t="shared" si="63"/>
        <v>1</v>
      </c>
    </row>
    <row r="4086" spans="1:27" x14ac:dyDescent="0.2">
      <c r="A4086">
        <v>5269</v>
      </c>
      <c r="B4086" s="1" t="s">
        <v>9883</v>
      </c>
      <c r="C4086" t="s">
        <v>5998</v>
      </c>
      <c r="D4086" s="9" t="s">
        <v>2188</v>
      </c>
      <c r="E4086" s="9" t="s">
        <v>275</v>
      </c>
      <c r="F4086" s="9" t="s">
        <v>1416</v>
      </c>
      <c r="G4086" s="10">
        <v>28</v>
      </c>
      <c r="H4086" s="10" t="s">
        <v>369</v>
      </c>
      <c r="I4086" s="10">
        <v>1946</v>
      </c>
      <c r="J4086" s="11" t="s">
        <v>10972</v>
      </c>
      <c r="K4086" s="12"/>
      <c r="L4086" s="13" t="s">
        <v>9875</v>
      </c>
      <c r="M4086" t="s">
        <v>753</v>
      </c>
      <c r="S4086" s="9"/>
      <c r="T4086">
        <v>11</v>
      </c>
      <c r="U4086" s="208" t="s">
        <v>18182</v>
      </c>
      <c r="V4086" s="14">
        <v>0</v>
      </c>
      <c r="W4086" s="14">
        <v>0</v>
      </c>
      <c r="X4086" s="109" t="e">
        <v>#N/A</v>
      </c>
      <c r="Y4086" t="s">
        <v>2188</v>
      </c>
      <c r="Z4086" t="s">
        <v>18167</v>
      </c>
      <c r="AA4086">
        <f t="shared" si="63"/>
        <v>1</v>
      </c>
    </row>
    <row r="4087" spans="1:27" x14ac:dyDescent="0.2">
      <c r="A4087">
        <v>2322</v>
      </c>
      <c r="B4087" s="1" t="s">
        <v>9876</v>
      </c>
      <c r="C4087" t="s">
        <v>5998</v>
      </c>
      <c r="D4087" s="9" t="s">
        <v>9530</v>
      </c>
      <c r="E4087" s="9" t="s">
        <v>275</v>
      </c>
      <c r="F4087" s="9" t="s">
        <v>1416</v>
      </c>
      <c r="G4087" s="10">
        <v>28</v>
      </c>
      <c r="H4087" s="10" t="s">
        <v>369</v>
      </c>
      <c r="I4087" s="10">
        <v>1946</v>
      </c>
      <c r="J4087" s="11" t="s">
        <v>10972</v>
      </c>
      <c r="K4087" s="12"/>
      <c r="L4087" s="13" t="s">
        <v>9875</v>
      </c>
      <c r="M4087" t="s">
        <v>753</v>
      </c>
      <c r="S4087" s="9"/>
      <c r="T4087">
        <v>11</v>
      </c>
      <c r="U4087" s="208" t="s">
        <v>18182</v>
      </c>
      <c r="V4087" s="14">
        <v>0</v>
      </c>
      <c r="W4087" s="14">
        <v>0</v>
      </c>
      <c r="X4087" s="109" t="e">
        <v>#N/A</v>
      </c>
      <c r="Y4087" t="s">
        <v>2188</v>
      </c>
      <c r="Z4087" t="s">
        <v>18167</v>
      </c>
      <c r="AA4087">
        <f t="shared" si="63"/>
        <v>2</v>
      </c>
    </row>
    <row r="4088" spans="1:27" x14ac:dyDescent="0.2">
      <c r="A4088">
        <v>5270</v>
      </c>
      <c r="B4088" s="1" t="s">
        <v>9884</v>
      </c>
      <c r="C4088" t="s">
        <v>5998</v>
      </c>
      <c r="D4088" s="9" t="s">
        <v>2188</v>
      </c>
      <c r="E4088" s="9" t="s">
        <v>275</v>
      </c>
      <c r="F4088" s="9" t="s">
        <v>1416</v>
      </c>
      <c r="G4088" s="10">
        <v>28</v>
      </c>
      <c r="H4088" s="10" t="s">
        <v>369</v>
      </c>
      <c r="I4088" s="10">
        <v>1946</v>
      </c>
      <c r="J4088" s="11" t="s">
        <v>10972</v>
      </c>
      <c r="K4088" s="12"/>
      <c r="L4088" s="13" t="s">
        <v>9875</v>
      </c>
      <c r="M4088" t="s">
        <v>753</v>
      </c>
      <c r="S4088" s="9"/>
      <c r="T4088">
        <v>11</v>
      </c>
      <c r="U4088" s="208" t="s">
        <v>18182</v>
      </c>
      <c r="V4088" s="14">
        <v>0</v>
      </c>
      <c r="W4088" s="14">
        <v>0</v>
      </c>
      <c r="X4088" s="109" t="e">
        <v>#N/A</v>
      </c>
      <c r="Y4088" t="s">
        <v>2188</v>
      </c>
      <c r="Z4088" t="s">
        <v>18167</v>
      </c>
      <c r="AA4088">
        <f t="shared" si="63"/>
        <v>1</v>
      </c>
    </row>
    <row r="4089" spans="1:27" x14ac:dyDescent="0.2">
      <c r="A4089">
        <v>7210</v>
      </c>
      <c r="B4089" s="1" t="s">
        <v>9879</v>
      </c>
      <c r="C4089" t="s">
        <v>5998</v>
      </c>
      <c r="D4089" s="9" t="s">
        <v>8467</v>
      </c>
      <c r="E4089" s="9"/>
      <c r="F4089" s="9"/>
      <c r="G4089" s="17">
        <v>28</v>
      </c>
      <c r="H4089" s="10" t="s">
        <v>369</v>
      </c>
      <c r="I4089" s="10">
        <v>1946</v>
      </c>
      <c r="J4089" s="11" t="s">
        <v>10972</v>
      </c>
      <c r="K4089" s="12"/>
      <c r="L4089" s="13" t="s">
        <v>9875</v>
      </c>
      <c r="M4089" t="s">
        <v>753</v>
      </c>
      <c r="S4089" s="9"/>
      <c r="T4089">
        <v>11</v>
      </c>
      <c r="U4089" s="208" t="s">
        <v>18182</v>
      </c>
      <c r="V4089" s="14">
        <v>0</v>
      </c>
      <c r="W4089" s="14">
        <v>0</v>
      </c>
      <c r="X4089" s="109" t="s">
        <v>270</v>
      </c>
      <c r="Y4089">
        <v>249</v>
      </c>
      <c r="Z4089" t="s">
        <v>18167</v>
      </c>
      <c r="AA4089">
        <f t="shared" si="63"/>
        <v>2</v>
      </c>
    </row>
    <row r="4090" spans="1:27" x14ac:dyDescent="0.2">
      <c r="A4090">
        <v>7424</v>
      </c>
      <c r="B4090" s="1" t="s">
        <v>9880</v>
      </c>
      <c r="C4090" t="s">
        <v>5998</v>
      </c>
      <c r="D4090" s="9" t="s">
        <v>8467</v>
      </c>
      <c r="E4090" s="9"/>
      <c r="F4090" s="9"/>
      <c r="G4090" s="18">
        <v>28</v>
      </c>
      <c r="H4090" s="10" t="s">
        <v>369</v>
      </c>
      <c r="I4090" s="10">
        <v>1946</v>
      </c>
      <c r="J4090" s="11" t="s">
        <v>10972</v>
      </c>
      <c r="K4090" s="12"/>
      <c r="L4090" s="13" t="s">
        <v>9875</v>
      </c>
      <c r="M4090" t="s">
        <v>753</v>
      </c>
      <c r="S4090" s="9"/>
      <c r="T4090">
        <v>11</v>
      </c>
      <c r="U4090" s="208" t="s">
        <v>18182</v>
      </c>
      <c r="V4090" s="14">
        <v>0</v>
      </c>
      <c r="W4090" s="14">
        <v>0</v>
      </c>
      <c r="X4090" s="109" t="s">
        <v>270</v>
      </c>
      <c r="Y4090">
        <v>249</v>
      </c>
      <c r="Z4090" t="s">
        <v>18167</v>
      </c>
      <c r="AA4090">
        <f t="shared" si="63"/>
        <v>2</v>
      </c>
    </row>
    <row r="4091" spans="1:27" x14ac:dyDescent="0.2">
      <c r="A4091">
        <v>2464</v>
      </c>
      <c r="B4091" s="1" t="s">
        <v>10970</v>
      </c>
      <c r="C4091" t="s">
        <v>507</v>
      </c>
      <c r="D4091" s="9" t="s">
        <v>10971</v>
      </c>
      <c r="E4091" s="9" t="s">
        <v>259</v>
      </c>
      <c r="F4091" s="9"/>
      <c r="G4091" s="10">
        <v>28</v>
      </c>
      <c r="H4091" s="10" t="s">
        <v>369</v>
      </c>
      <c r="I4091" s="10">
        <v>1946</v>
      </c>
      <c r="J4091" s="11" t="s">
        <v>10972</v>
      </c>
      <c r="K4091" s="12"/>
      <c r="L4091" s="13" t="s">
        <v>10973</v>
      </c>
      <c r="M4091" t="s">
        <v>753</v>
      </c>
      <c r="S4091" s="9"/>
      <c r="T4091">
        <v>11</v>
      </c>
      <c r="U4091" s="208" t="s">
        <v>18182</v>
      </c>
      <c r="V4091" s="14">
        <v>0</v>
      </c>
      <c r="W4091" s="14">
        <v>1</v>
      </c>
      <c r="X4091" s="109" t="s">
        <v>270</v>
      </c>
      <c r="Y4091">
        <v>163</v>
      </c>
      <c r="Z4091" t="s">
        <v>18167</v>
      </c>
      <c r="AA4091">
        <f t="shared" si="63"/>
        <v>4</v>
      </c>
    </row>
    <row r="4092" spans="1:27" x14ac:dyDescent="0.2">
      <c r="A4092">
        <v>1709</v>
      </c>
      <c r="B4092" s="1" t="s">
        <v>9874</v>
      </c>
      <c r="C4092" t="s">
        <v>3985</v>
      </c>
      <c r="D4092" s="9" t="s">
        <v>10455</v>
      </c>
      <c r="E4092" s="9"/>
      <c r="F4092" s="9"/>
      <c r="G4092" s="10">
        <v>28</v>
      </c>
      <c r="H4092" s="10" t="s">
        <v>369</v>
      </c>
      <c r="I4092" s="10">
        <v>1946</v>
      </c>
      <c r="J4092" s="11" t="s">
        <v>10972</v>
      </c>
      <c r="K4092" s="12"/>
      <c r="L4092" s="13" t="s">
        <v>9875</v>
      </c>
      <c r="M4092" t="s">
        <v>753</v>
      </c>
      <c r="S4092" s="9"/>
      <c r="T4092">
        <v>11</v>
      </c>
      <c r="U4092" s="208" t="s">
        <v>18182</v>
      </c>
      <c r="V4092" s="14">
        <v>0</v>
      </c>
      <c r="W4092" s="14">
        <v>0</v>
      </c>
      <c r="X4092" s="109" t="e">
        <v>#N/A</v>
      </c>
      <c r="Y4092" t="s">
        <v>7126</v>
      </c>
      <c r="Z4092" t="s">
        <v>18167</v>
      </c>
      <c r="AA4092">
        <f t="shared" si="63"/>
        <v>2</v>
      </c>
    </row>
    <row r="4093" spans="1:27" x14ac:dyDescent="0.2">
      <c r="A4093">
        <v>2292</v>
      </c>
      <c r="B4093" s="1" t="s">
        <v>9877</v>
      </c>
      <c r="C4093" t="s">
        <v>2221</v>
      </c>
      <c r="D4093" s="9" t="s">
        <v>9878</v>
      </c>
      <c r="E4093" s="9"/>
      <c r="F4093" s="9"/>
      <c r="G4093" s="10">
        <v>28</v>
      </c>
      <c r="H4093" s="10" t="s">
        <v>369</v>
      </c>
      <c r="I4093" s="10">
        <v>1946</v>
      </c>
      <c r="J4093" s="11" t="s">
        <v>10972</v>
      </c>
      <c r="K4093" s="12"/>
      <c r="L4093" s="13" t="s">
        <v>9875</v>
      </c>
      <c r="M4093" t="s">
        <v>753</v>
      </c>
      <c r="S4093" s="9"/>
      <c r="T4093">
        <v>11</v>
      </c>
      <c r="U4093" s="208" t="s">
        <v>18182</v>
      </c>
      <c r="V4093" s="14">
        <v>0</v>
      </c>
      <c r="W4093" s="14">
        <v>1</v>
      </c>
      <c r="X4093" s="109" t="s">
        <v>294</v>
      </c>
      <c r="Y4093" t="s">
        <v>1249</v>
      </c>
      <c r="Z4093" t="s">
        <v>505</v>
      </c>
      <c r="AA4093">
        <f t="shared" si="63"/>
        <v>2</v>
      </c>
    </row>
    <row r="4094" spans="1:27" x14ac:dyDescent="0.2">
      <c r="A4094">
        <v>4576</v>
      </c>
      <c r="B4094" s="1" t="s">
        <v>9881</v>
      </c>
      <c r="C4094" t="s">
        <v>2040</v>
      </c>
      <c r="D4094" s="9" t="s">
        <v>9882</v>
      </c>
      <c r="E4094" s="9"/>
      <c r="F4094" s="9"/>
      <c r="G4094" s="10">
        <v>28</v>
      </c>
      <c r="H4094" s="10" t="s">
        <v>369</v>
      </c>
      <c r="I4094" s="10">
        <v>1946</v>
      </c>
      <c r="J4094" s="11" t="s">
        <v>10972</v>
      </c>
      <c r="K4094" s="12"/>
      <c r="L4094" s="13" t="s">
        <v>9875</v>
      </c>
      <c r="M4094" t="s">
        <v>753</v>
      </c>
      <c r="S4094" s="9"/>
      <c r="T4094">
        <v>11</v>
      </c>
      <c r="U4094" s="208" t="s">
        <v>18182</v>
      </c>
      <c r="V4094" s="14">
        <v>0</v>
      </c>
      <c r="W4094" s="14">
        <v>0</v>
      </c>
      <c r="X4094" s="109" t="s">
        <v>270</v>
      </c>
      <c r="Y4094">
        <v>14</v>
      </c>
      <c r="Z4094" t="s">
        <v>3085</v>
      </c>
      <c r="AA4094">
        <f t="shared" si="63"/>
        <v>2</v>
      </c>
    </row>
    <row r="4095" spans="1:27" x14ac:dyDescent="0.2">
      <c r="A4095">
        <v>3385</v>
      </c>
      <c r="B4095" s="1" t="s">
        <v>9893</v>
      </c>
      <c r="C4095" t="s">
        <v>9894</v>
      </c>
      <c r="D4095" s="9" t="s">
        <v>7322</v>
      </c>
      <c r="E4095" s="9"/>
      <c r="F4095" s="9"/>
      <c r="G4095" s="10">
        <v>29</v>
      </c>
      <c r="H4095" s="10" t="s">
        <v>369</v>
      </c>
      <c r="I4095" s="10">
        <v>1946</v>
      </c>
      <c r="J4095" s="11" t="s">
        <v>9895</v>
      </c>
      <c r="K4095" s="12" t="s">
        <v>237</v>
      </c>
      <c r="L4095" s="13" t="s">
        <v>9896</v>
      </c>
      <c r="M4095" t="s">
        <v>290</v>
      </c>
      <c r="N4095" t="s">
        <v>291</v>
      </c>
      <c r="O4095" t="s">
        <v>320</v>
      </c>
      <c r="S4095" s="9"/>
      <c r="T4095">
        <v>11</v>
      </c>
      <c r="U4095" s="208" t="s">
        <v>18182</v>
      </c>
      <c r="V4095" s="14">
        <v>0</v>
      </c>
      <c r="W4095" s="14">
        <v>0</v>
      </c>
      <c r="X4095" s="109" t="s">
        <v>294</v>
      </c>
      <c r="Y4095" t="s">
        <v>7322</v>
      </c>
      <c r="Z4095" t="s">
        <v>7856</v>
      </c>
      <c r="AA4095">
        <f t="shared" si="63"/>
        <v>1</v>
      </c>
    </row>
    <row r="4096" spans="1:27" x14ac:dyDescent="0.2">
      <c r="A4096">
        <v>1538</v>
      </c>
      <c r="B4096" s="1" t="s">
        <v>9897</v>
      </c>
      <c r="C4096" t="s">
        <v>1027</v>
      </c>
      <c r="D4096" s="9">
        <v>45</v>
      </c>
      <c r="E4096" s="9" t="s">
        <v>876</v>
      </c>
      <c r="F4096" s="9" t="s">
        <v>1416</v>
      </c>
      <c r="G4096" s="10">
        <v>29</v>
      </c>
      <c r="H4096" s="10" t="s">
        <v>369</v>
      </c>
      <c r="I4096" s="10">
        <v>1946</v>
      </c>
      <c r="J4096" s="11" t="s">
        <v>9895</v>
      </c>
      <c r="K4096" s="12"/>
      <c r="L4096" s="13" t="s">
        <v>9898</v>
      </c>
      <c r="M4096" t="s">
        <v>753</v>
      </c>
      <c r="S4096" s="9"/>
      <c r="T4096">
        <v>11</v>
      </c>
      <c r="U4096" s="208" t="s">
        <v>18182</v>
      </c>
      <c r="V4096" s="14">
        <v>0</v>
      </c>
      <c r="W4096" s="14">
        <v>1</v>
      </c>
      <c r="X4096" s="109" t="s">
        <v>270</v>
      </c>
      <c r="Y4096">
        <v>45</v>
      </c>
      <c r="Z4096" t="s">
        <v>1419</v>
      </c>
      <c r="AA4096">
        <f t="shared" si="63"/>
        <v>1</v>
      </c>
    </row>
    <row r="4097" spans="1:27" x14ac:dyDescent="0.2">
      <c r="A4097">
        <v>2575</v>
      </c>
      <c r="B4097" s="1" t="s">
        <v>9899</v>
      </c>
      <c r="C4097" t="s">
        <v>2221</v>
      </c>
      <c r="D4097" s="9" t="s">
        <v>9900</v>
      </c>
      <c r="E4097" s="9" t="s">
        <v>259</v>
      </c>
      <c r="F4097" s="9" t="s">
        <v>312</v>
      </c>
      <c r="G4097" s="10">
        <v>30</v>
      </c>
      <c r="H4097" s="10" t="s">
        <v>369</v>
      </c>
      <c r="I4097" s="10">
        <v>1946</v>
      </c>
      <c r="J4097" s="11" t="s">
        <v>9901</v>
      </c>
      <c r="K4097" s="12"/>
      <c r="L4097" s="13" t="s">
        <v>9902</v>
      </c>
      <c r="M4097" t="s">
        <v>753</v>
      </c>
      <c r="S4097" s="9"/>
      <c r="T4097">
        <v>11</v>
      </c>
      <c r="U4097" s="208" t="s">
        <v>18182</v>
      </c>
      <c r="V4097" s="14">
        <v>0</v>
      </c>
      <c r="W4097" s="14">
        <v>1</v>
      </c>
      <c r="X4097" s="109" t="s">
        <v>270</v>
      </c>
      <c r="Y4097">
        <v>141</v>
      </c>
      <c r="Z4097" t="s">
        <v>505</v>
      </c>
      <c r="AA4097">
        <f t="shared" si="63"/>
        <v>3</v>
      </c>
    </row>
    <row r="4098" spans="1:27" x14ac:dyDescent="0.2">
      <c r="A4098">
        <v>6168</v>
      </c>
      <c r="B4098" s="1" t="s">
        <v>9911</v>
      </c>
      <c r="C4098" t="s">
        <v>2040</v>
      </c>
      <c r="D4098" s="9">
        <v>139</v>
      </c>
      <c r="E4098" s="9" t="s">
        <v>259</v>
      </c>
      <c r="F4098" s="9" t="s">
        <v>721</v>
      </c>
      <c r="G4098" s="10">
        <v>2</v>
      </c>
      <c r="H4098" s="10" t="s">
        <v>261</v>
      </c>
      <c r="I4098" s="10">
        <v>1946</v>
      </c>
      <c r="J4098" s="11" t="s">
        <v>9905</v>
      </c>
      <c r="K4098" s="12" t="s">
        <v>237</v>
      </c>
      <c r="L4098" s="13" t="s">
        <v>11023</v>
      </c>
      <c r="M4098" t="s">
        <v>290</v>
      </c>
      <c r="N4098" t="s">
        <v>291</v>
      </c>
      <c r="O4098" t="s">
        <v>748</v>
      </c>
      <c r="S4098" s="9"/>
      <c r="T4098">
        <v>12</v>
      </c>
      <c r="U4098" s="208" t="s">
        <v>18183</v>
      </c>
      <c r="V4098" s="14">
        <v>0</v>
      </c>
      <c r="W4098" s="14">
        <v>0</v>
      </c>
      <c r="X4098" s="109" t="s">
        <v>270</v>
      </c>
      <c r="Y4098">
        <v>139</v>
      </c>
      <c r="Z4098" t="s">
        <v>3085</v>
      </c>
      <c r="AA4098">
        <f t="shared" ref="AA4098:AA4161" si="64">LEN(D4098)-LEN(SUBSTITUTE(D4098,"/",""))+1</f>
        <v>1</v>
      </c>
    </row>
    <row r="4099" spans="1:27" x14ac:dyDescent="0.2">
      <c r="A4099">
        <v>5359</v>
      </c>
      <c r="B4099" s="1" t="s">
        <v>9909</v>
      </c>
      <c r="C4099" t="s">
        <v>1027</v>
      </c>
      <c r="D4099" s="9">
        <v>305</v>
      </c>
      <c r="E4099" s="9" t="s">
        <v>9863</v>
      </c>
      <c r="F4099" s="9"/>
      <c r="G4099" s="10">
        <v>2</v>
      </c>
      <c r="H4099" s="10" t="s">
        <v>261</v>
      </c>
      <c r="I4099" s="10">
        <v>1946</v>
      </c>
      <c r="J4099" s="11" t="s">
        <v>9905</v>
      </c>
      <c r="K4099" s="12"/>
      <c r="L4099" s="13" t="s">
        <v>9910</v>
      </c>
      <c r="M4099" t="s">
        <v>781</v>
      </c>
      <c r="S4099" s="9"/>
      <c r="T4099">
        <v>12</v>
      </c>
      <c r="U4099" s="208" t="s">
        <v>18183</v>
      </c>
      <c r="V4099" s="14">
        <v>0</v>
      </c>
      <c r="W4099" s="14">
        <v>1</v>
      </c>
      <c r="X4099" s="109" t="s">
        <v>270</v>
      </c>
      <c r="Y4099">
        <v>305</v>
      </c>
      <c r="Z4099" t="s">
        <v>1419</v>
      </c>
      <c r="AA4099">
        <f t="shared" si="64"/>
        <v>1</v>
      </c>
    </row>
    <row r="4100" spans="1:27" x14ac:dyDescent="0.2">
      <c r="A4100">
        <v>1451</v>
      </c>
      <c r="B4100" s="1" t="s">
        <v>9903</v>
      </c>
      <c r="C4100" t="s">
        <v>1027</v>
      </c>
      <c r="D4100" s="9" t="s">
        <v>9904</v>
      </c>
      <c r="E4100" s="9" t="s">
        <v>9863</v>
      </c>
      <c r="F4100" s="9"/>
      <c r="G4100" s="10">
        <v>2</v>
      </c>
      <c r="H4100" s="10" t="s">
        <v>261</v>
      </c>
      <c r="I4100" s="10">
        <v>1946</v>
      </c>
      <c r="J4100" s="11" t="s">
        <v>9905</v>
      </c>
      <c r="K4100" s="12"/>
      <c r="L4100" s="13" t="s">
        <v>9906</v>
      </c>
      <c r="M4100" t="s">
        <v>753</v>
      </c>
      <c r="S4100" s="9"/>
      <c r="T4100">
        <v>12</v>
      </c>
      <c r="U4100" s="208" t="s">
        <v>18183</v>
      </c>
      <c r="V4100" s="14">
        <v>0</v>
      </c>
      <c r="W4100" s="14">
        <v>1</v>
      </c>
      <c r="X4100" s="109" t="s">
        <v>294</v>
      </c>
      <c r="Y4100" t="s">
        <v>1242</v>
      </c>
      <c r="Z4100" t="s">
        <v>271</v>
      </c>
      <c r="AA4100">
        <f t="shared" si="64"/>
        <v>3</v>
      </c>
    </row>
    <row r="4101" spans="1:27" x14ac:dyDescent="0.2">
      <c r="A4101">
        <v>4976</v>
      </c>
      <c r="B4101" s="1" t="s">
        <v>9907</v>
      </c>
      <c r="C4101" t="s">
        <v>1027</v>
      </c>
      <c r="D4101" s="9">
        <v>418</v>
      </c>
      <c r="E4101" s="9"/>
      <c r="F4101" s="9"/>
      <c r="G4101" s="10">
        <v>2</v>
      </c>
      <c r="H4101" s="10" t="s">
        <v>261</v>
      </c>
      <c r="I4101" s="10">
        <v>1946</v>
      </c>
      <c r="J4101" s="11" t="s">
        <v>9905</v>
      </c>
      <c r="K4101" s="12"/>
      <c r="L4101" s="13" t="s">
        <v>9908</v>
      </c>
      <c r="M4101" t="s">
        <v>753</v>
      </c>
      <c r="S4101" s="9"/>
      <c r="T4101">
        <v>12</v>
      </c>
      <c r="U4101" s="208" t="s">
        <v>18183</v>
      </c>
      <c r="V4101" s="14">
        <v>0</v>
      </c>
      <c r="W4101" s="14">
        <v>1</v>
      </c>
      <c r="X4101" s="109" t="s">
        <v>270</v>
      </c>
      <c r="Y4101">
        <v>418</v>
      </c>
      <c r="Z4101" t="s">
        <v>271</v>
      </c>
      <c r="AA4101">
        <f t="shared" si="64"/>
        <v>1</v>
      </c>
    </row>
    <row r="4102" spans="1:27" x14ac:dyDescent="0.2">
      <c r="A4102">
        <v>1299</v>
      </c>
      <c r="B4102" s="1" t="s">
        <v>11024</v>
      </c>
      <c r="C4102" t="s">
        <v>2040</v>
      </c>
      <c r="D4102" s="9" t="s">
        <v>11025</v>
      </c>
      <c r="E4102" s="9" t="s">
        <v>259</v>
      </c>
      <c r="F4102" s="9" t="s">
        <v>721</v>
      </c>
      <c r="G4102" s="10">
        <v>3</v>
      </c>
      <c r="H4102" s="10" t="s">
        <v>261</v>
      </c>
      <c r="I4102" s="10">
        <v>1946</v>
      </c>
      <c r="J4102" s="11" t="s">
        <v>11026</v>
      </c>
      <c r="K4102" s="12" t="s">
        <v>237</v>
      </c>
      <c r="L4102" s="13" t="s">
        <v>11027</v>
      </c>
      <c r="M4102" t="s">
        <v>290</v>
      </c>
      <c r="N4102" t="s">
        <v>291</v>
      </c>
      <c r="O4102" t="s">
        <v>3979</v>
      </c>
      <c r="S4102" s="9"/>
      <c r="T4102">
        <v>12</v>
      </c>
      <c r="U4102" s="208" t="s">
        <v>18183</v>
      </c>
      <c r="V4102" s="14">
        <v>0</v>
      </c>
      <c r="W4102" s="14">
        <v>0</v>
      </c>
      <c r="X4102" s="109" t="s">
        <v>270</v>
      </c>
      <c r="Y4102">
        <v>139</v>
      </c>
      <c r="Z4102" t="s">
        <v>3085</v>
      </c>
      <c r="AA4102">
        <f t="shared" si="64"/>
        <v>4</v>
      </c>
    </row>
    <row r="4103" spans="1:27" x14ac:dyDescent="0.2">
      <c r="A4103">
        <v>3120</v>
      </c>
      <c r="B4103" s="1" t="s">
        <v>10776</v>
      </c>
      <c r="C4103" t="s">
        <v>2534</v>
      </c>
      <c r="D4103" s="9" t="s">
        <v>8771</v>
      </c>
      <c r="E4103" s="9" t="s">
        <v>259</v>
      </c>
      <c r="F4103" s="9" t="s">
        <v>532</v>
      </c>
      <c r="G4103" s="10">
        <v>3</v>
      </c>
      <c r="H4103" s="10" t="s">
        <v>261</v>
      </c>
      <c r="I4103" s="10">
        <v>1946</v>
      </c>
      <c r="J4103" s="11" t="s">
        <v>11026</v>
      </c>
      <c r="K4103" s="12" t="s">
        <v>237</v>
      </c>
      <c r="L4103" s="13" t="s">
        <v>10777</v>
      </c>
      <c r="M4103" t="s">
        <v>290</v>
      </c>
      <c r="N4103" t="s">
        <v>291</v>
      </c>
      <c r="O4103" t="s">
        <v>320</v>
      </c>
      <c r="S4103" s="9"/>
      <c r="T4103">
        <v>12</v>
      </c>
      <c r="U4103" s="208" t="s">
        <v>18183</v>
      </c>
      <c r="V4103" s="14">
        <v>0</v>
      </c>
      <c r="W4103" s="14">
        <v>1</v>
      </c>
      <c r="X4103" s="109" t="s">
        <v>294</v>
      </c>
      <c r="Y4103" t="s">
        <v>8771</v>
      </c>
      <c r="Z4103" t="s">
        <v>271</v>
      </c>
      <c r="AA4103">
        <f t="shared" si="64"/>
        <v>1</v>
      </c>
    </row>
    <row r="4104" spans="1:27" x14ac:dyDescent="0.2">
      <c r="A4104">
        <v>5059</v>
      </c>
      <c r="B4104" s="1" t="s">
        <v>10778</v>
      </c>
      <c r="C4104" t="s">
        <v>1027</v>
      </c>
      <c r="D4104" s="9">
        <v>45</v>
      </c>
      <c r="E4104" s="9" t="s">
        <v>876</v>
      </c>
      <c r="F4104" s="9" t="s">
        <v>1416</v>
      </c>
      <c r="G4104" s="10">
        <v>3</v>
      </c>
      <c r="H4104" s="10" t="s">
        <v>261</v>
      </c>
      <c r="I4104" s="10">
        <v>1946</v>
      </c>
      <c r="J4104" s="11" t="s">
        <v>11026</v>
      </c>
      <c r="K4104" s="12" t="s">
        <v>237</v>
      </c>
      <c r="L4104" s="13" t="s">
        <v>10779</v>
      </c>
      <c r="M4104" t="s">
        <v>290</v>
      </c>
      <c r="N4104" t="s">
        <v>291</v>
      </c>
      <c r="O4104" t="s">
        <v>455</v>
      </c>
      <c r="S4104" s="9"/>
      <c r="T4104">
        <v>12</v>
      </c>
      <c r="U4104" s="208" t="s">
        <v>18183</v>
      </c>
      <c r="V4104" s="14">
        <v>0</v>
      </c>
      <c r="W4104" s="14">
        <v>0</v>
      </c>
      <c r="X4104" s="109" t="s">
        <v>270</v>
      </c>
      <c r="Y4104">
        <v>45</v>
      </c>
      <c r="Z4104" t="s">
        <v>1419</v>
      </c>
      <c r="AA4104">
        <f t="shared" si="64"/>
        <v>1</v>
      </c>
    </row>
    <row r="4105" spans="1:27" x14ac:dyDescent="0.2">
      <c r="A4105">
        <v>4237</v>
      </c>
      <c r="B4105" s="1" t="s">
        <v>11031</v>
      </c>
      <c r="C4105" t="s">
        <v>1027</v>
      </c>
      <c r="D4105" s="9" t="s">
        <v>11032</v>
      </c>
      <c r="E4105" s="9" t="s">
        <v>9863</v>
      </c>
      <c r="F4105" s="9"/>
      <c r="G4105" s="10">
        <v>3</v>
      </c>
      <c r="H4105" s="10" t="s">
        <v>261</v>
      </c>
      <c r="I4105" s="10">
        <v>1946</v>
      </c>
      <c r="J4105" s="11" t="s">
        <v>11026</v>
      </c>
      <c r="K4105" s="12"/>
      <c r="L4105" s="13" t="s">
        <v>17881</v>
      </c>
      <c r="M4105" t="s">
        <v>781</v>
      </c>
      <c r="S4105" s="9"/>
      <c r="T4105">
        <v>12</v>
      </c>
      <c r="U4105" s="208" t="s">
        <v>18183</v>
      </c>
      <c r="V4105" s="14">
        <v>0</v>
      </c>
      <c r="W4105" s="14">
        <v>1</v>
      </c>
      <c r="X4105" s="109" t="s">
        <v>270</v>
      </c>
      <c r="Y4105">
        <v>464</v>
      </c>
      <c r="Z4105" t="s">
        <v>271</v>
      </c>
      <c r="AA4105">
        <f t="shared" si="64"/>
        <v>2</v>
      </c>
    </row>
    <row r="4106" spans="1:27" x14ac:dyDescent="0.2">
      <c r="A4106">
        <v>3082</v>
      </c>
      <c r="B4106" s="1" t="s">
        <v>11028</v>
      </c>
      <c r="C4106" t="s">
        <v>2534</v>
      </c>
      <c r="D4106" s="9" t="s">
        <v>11029</v>
      </c>
      <c r="E4106" s="9" t="s">
        <v>259</v>
      </c>
      <c r="F4106" s="9" t="s">
        <v>532</v>
      </c>
      <c r="G4106" s="10">
        <v>3</v>
      </c>
      <c r="H4106" s="10" t="s">
        <v>261</v>
      </c>
      <c r="I4106" s="10">
        <v>1946</v>
      </c>
      <c r="J4106" s="11" t="s">
        <v>11026</v>
      </c>
      <c r="K4106" s="12"/>
      <c r="L4106" s="13" t="s">
        <v>11030</v>
      </c>
      <c r="M4106" t="s">
        <v>781</v>
      </c>
      <c r="S4106" s="9"/>
      <c r="T4106">
        <v>12</v>
      </c>
      <c r="U4106" s="208" t="s">
        <v>18183</v>
      </c>
      <c r="V4106" s="14">
        <v>0</v>
      </c>
      <c r="W4106" s="14">
        <v>1</v>
      </c>
      <c r="X4106" s="109" t="s">
        <v>294</v>
      </c>
      <c r="Y4106" t="s">
        <v>8771</v>
      </c>
      <c r="Z4106" t="s">
        <v>271</v>
      </c>
      <c r="AA4106">
        <f t="shared" si="64"/>
        <v>2</v>
      </c>
    </row>
    <row r="4107" spans="1:27" x14ac:dyDescent="0.2">
      <c r="A4107">
        <v>5271</v>
      </c>
      <c r="B4107" s="1" t="s">
        <v>10780</v>
      </c>
      <c r="C4107" t="s">
        <v>1027</v>
      </c>
      <c r="D4107" s="9" t="s">
        <v>2188</v>
      </c>
      <c r="E4107" s="9" t="s">
        <v>275</v>
      </c>
      <c r="F4107" s="9" t="s">
        <v>1416</v>
      </c>
      <c r="G4107" s="10">
        <v>4</v>
      </c>
      <c r="H4107" s="10" t="s">
        <v>261</v>
      </c>
      <c r="I4107" s="10">
        <v>1946</v>
      </c>
      <c r="J4107" s="11" t="s">
        <v>10781</v>
      </c>
      <c r="K4107" s="12"/>
      <c r="L4107" s="13" t="s">
        <v>10782</v>
      </c>
      <c r="M4107" t="s">
        <v>781</v>
      </c>
      <c r="S4107" s="9"/>
      <c r="T4107">
        <v>12</v>
      </c>
      <c r="U4107" s="208" t="s">
        <v>18183</v>
      </c>
      <c r="V4107" s="14">
        <v>0</v>
      </c>
      <c r="W4107" s="14">
        <v>1</v>
      </c>
      <c r="X4107" s="109" t="e">
        <v>#N/A</v>
      </c>
      <c r="Y4107" t="s">
        <v>2188</v>
      </c>
      <c r="Z4107" t="s">
        <v>1419</v>
      </c>
      <c r="AA4107">
        <f t="shared" si="64"/>
        <v>1</v>
      </c>
    </row>
    <row r="4108" spans="1:27" x14ac:dyDescent="0.2">
      <c r="A4108">
        <v>254</v>
      </c>
      <c r="B4108" s="1" t="s">
        <v>10783</v>
      </c>
      <c r="C4108" t="s">
        <v>1027</v>
      </c>
      <c r="D4108" s="9" t="s">
        <v>10784</v>
      </c>
      <c r="E4108" s="9" t="s">
        <v>259</v>
      </c>
      <c r="F4108" s="9" t="s">
        <v>1416</v>
      </c>
      <c r="G4108" s="10">
        <v>5</v>
      </c>
      <c r="H4108" s="10" t="s">
        <v>261</v>
      </c>
      <c r="I4108" s="10">
        <v>1946</v>
      </c>
      <c r="J4108" s="11" t="s">
        <v>10785</v>
      </c>
      <c r="K4108" s="12"/>
      <c r="L4108" s="13" t="s">
        <v>10786</v>
      </c>
      <c r="M4108" t="s">
        <v>753</v>
      </c>
      <c r="S4108" s="9"/>
      <c r="T4108">
        <v>12</v>
      </c>
      <c r="U4108" s="208" t="s">
        <v>18183</v>
      </c>
      <c r="V4108" s="14">
        <v>0</v>
      </c>
      <c r="W4108" s="14">
        <v>1</v>
      </c>
      <c r="X4108" s="109" t="s">
        <v>270</v>
      </c>
      <c r="Y4108">
        <v>107</v>
      </c>
      <c r="Z4108" t="s">
        <v>271</v>
      </c>
      <c r="AA4108">
        <f t="shared" si="64"/>
        <v>5</v>
      </c>
    </row>
    <row r="4109" spans="1:27" x14ac:dyDescent="0.2">
      <c r="A4109">
        <v>4182</v>
      </c>
      <c r="B4109" s="1" t="s">
        <v>10787</v>
      </c>
      <c r="C4109" t="s">
        <v>10788</v>
      </c>
      <c r="D4109" s="9" t="s">
        <v>1888</v>
      </c>
      <c r="E4109" s="9"/>
      <c r="F4109" s="9"/>
      <c r="G4109" s="10">
        <v>5</v>
      </c>
      <c r="H4109" s="10" t="s">
        <v>261</v>
      </c>
      <c r="I4109" s="10">
        <v>1946</v>
      </c>
      <c r="J4109" s="11" t="s">
        <v>10785</v>
      </c>
      <c r="K4109" s="12"/>
      <c r="L4109" s="13" t="s">
        <v>10789</v>
      </c>
      <c r="M4109" t="s">
        <v>753</v>
      </c>
      <c r="S4109" s="9"/>
      <c r="T4109">
        <v>12</v>
      </c>
      <c r="U4109" s="208" t="s">
        <v>18183</v>
      </c>
      <c r="V4109" s="14">
        <v>0</v>
      </c>
      <c r="W4109" s="14">
        <v>0</v>
      </c>
      <c r="X4109" s="109" t="e">
        <v>#N/A</v>
      </c>
      <c r="Y4109" t="s">
        <v>1888</v>
      </c>
      <c r="Z4109" t="s">
        <v>505</v>
      </c>
      <c r="AA4109">
        <f t="shared" si="64"/>
        <v>1</v>
      </c>
    </row>
    <row r="4110" spans="1:27" x14ac:dyDescent="0.2">
      <c r="A4110">
        <v>920</v>
      </c>
      <c r="B4110" s="1" t="s">
        <v>10790</v>
      </c>
      <c r="C4110" t="s">
        <v>1027</v>
      </c>
      <c r="D4110" s="9" t="s">
        <v>10791</v>
      </c>
      <c r="E4110" s="9"/>
      <c r="F4110" s="9"/>
      <c r="G4110" s="10">
        <v>6</v>
      </c>
      <c r="H4110" s="10" t="s">
        <v>261</v>
      </c>
      <c r="I4110" s="10">
        <v>1946</v>
      </c>
      <c r="J4110" s="11" t="s">
        <v>9919</v>
      </c>
      <c r="K4110" s="12"/>
      <c r="L4110" s="13" t="s">
        <v>10826</v>
      </c>
      <c r="M4110" t="s">
        <v>781</v>
      </c>
      <c r="S4110" s="9"/>
      <c r="T4110">
        <v>12</v>
      </c>
      <c r="U4110" s="208" t="s">
        <v>18183</v>
      </c>
      <c r="V4110" s="14">
        <v>0</v>
      </c>
      <c r="W4110" s="14">
        <v>1</v>
      </c>
      <c r="X4110" s="109" t="s">
        <v>270</v>
      </c>
      <c r="Y4110" t="s">
        <v>10827</v>
      </c>
      <c r="Z4110" t="s">
        <v>271</v>
      </c>
      <c r="AA4110">
        <f t="shared" si="64"/>
        <v>2</v>
      </c>
    </row>
    <row r="4111" spans="1:27" x14ac:dyDescent="0.2">
      <c r="A4111">
        <v>7704</v>
      </c>
      <c r="B4111" s="1" t="s">
        <v>10828</v>
      </c>
      <c r="C4111" t="s">
        <v>1798</v>
      </c>
      <c r="D4111" s="9" t="s">
        <v>10829</v>
      </c>
      <c r="E4111" s="9"/>
      <c r="F4111" s="9"/>
      <c r="G4111" s="10">
        <v>7</v>
      </c>
      <c r="H4111" s="10" t="s">
        <v>261</v>
      </c>
      <c r="I4111" s="10">
        <v>1946</v>
      </c>
      <c r="J4111" s="11" t="s">
        <v>10830</v>
      </c>
      <c r="K4111" s="12"/>
      <c r="L4111" s="13" t="s">
        <v>10831</v>
      </c>
      <c r="M4111" t="s">
        <v>753</v>
      </c>
      <c r="S4111" s="9"/>
      <c r="T4111">
        <v>12</v>
      </c>
      <c r="U4111" s="208" t="s">
        <v>18183</v>
      </c>
      <c r="V4111" s="14">
        <v>0</v>
      </c>
      <c r="W4111" s="14">
        <v>1</v>
      </c>
      <c r="X4111" s="109" t="e">
        <v>#N/A</v>
      </c>
      <c r="Y4111" t="s">
        <v>1888</v>
      </c>
      <c r="Z4111" t="s">
        <v>271</v>
      </c>
      <c r="AA4111">
        <f t="shared" si="64"/>
        <v>2</v>
      </c>
    </row>
    <row r="4112" spans="1:27" x14ac:dyDescent="0.2">
      <c r="A4112">
        <v>7531</v>
      </c>
      <c r="B4112" s="1" t="s">
        <v>10837</v>
      </c>
      <c r="C4112" t="s">
        <v>1523</v>
      </c>
      <c r="D4112" s="9">
        <v>488</v>
      </c>
      <c r="E4112" s="9"/>
      <c r="F4112" s="9"/>
      <c r="G4112" s="10">
        <v>9</v>
      </c>
      <c r="H4112" s="10" t="s">
        <v>261</v>
      </c>
      <c r="I4112" s="10">
        <v>1946</v>
      </c>
      <c r="J4112" s="11" t="s">
        <v>10834</v>
      </c>
      <c r="K4112" s="12"/>
      <c r="L4112" s="13" t="s">
        <v>10838</v>
      </c>
      <c r="M4112" t="s">
        <v>753</v>
      </c>
      <c r="S4112" s="9"/>
      <c r="T4112">
        <v>12</v>
      </c>
      <c r="U4112" s="208" t="s">
        <v>18183</v>
      </c>
      <c r="V4112" s="14">
        <v>0</v>
      </c>
      <c r="W4112" s="14">
        <v>1</v>
      </c>
      <c r="X4112" s="109" t="s">
        <v>270</v>
      </c>
      <c r="Y4112">
        <v>488</v>
      </c>
      <c r="Z4112" t="s">
        <v>505</v>
      </c>
      <c r="AA4112">
        <f t="shared" si="64"/>
        <v>1</v>
      </c>
    </row>
    <row r="4113" spans="1:27" x14ac:dyDescent="0.2">
      <c r="A4113">
        <v>3660</v>
      </c>
      <c r="B4113" s="1" t="s">
        <v>10840</v>
      </c>
      <c r="C4113" t="s">
        <v>507</v>
      </c>
      <c r="D4113" s="9">
        <v>139</v>
      </c>
      <c r="E4113" s="9" t="s">
        <v>259</v>
      </c>
      <c r="F4113" s="9" t="s">
        <v>721</v>
      </c>
      <c r="G4113" s="10">
        <v>9</v>
      </c>
      <c r="H4113" s="10" t="s">
        <v>261</v>
      </c>
      <c r="I4113" s="10">
        <v>1946</v>
      </c>
      <c r="J4113" s="11" t="s">
        <v>10834</v>
      </c>
      <c r="K4113" s="12"/>
      <c r="L4113" s="13" t="s">
        <v>10835</v>
      </c>
      <c r="M4113" t="s">
        <v>753</v>
      </c>
      <c r="S4113" s="9"/>
      <c r="T4113">
        <v>12</v>
      </c>
      <c r="U4113" s="208" t="s">
        <v>18183</v>
      </c>
      <c r="V4113" s="14">
        <v>0</v>
      </c>
      <c r="W4113" s="14">
        <v>1</v>
      </c>
      <c r="X4113" s="109" t="s">
        <v>270</v>
      </c>
      <c r="Y4113">
        <v>139</v>
      </c>
      <c r="Z4113" t="s">
        <v>18167</v>
      </c>
      <c r="AA4113">
        <f t="shared" si="64"/>
        <v>1</v>
      </c>
    </row>
    <row r="4114" spans="1:27" x14ac:dyDescent="0.2">
      <c r="A4114">
        <v>2287</v>
      </c>
      <c r="B4114" s="1" t="s">
        <v>10832</v>
      </c>
      <c r="C4114" t="s">
        <v>2221</v>
      </c>
      <c r="D4114" s="9" t="s">
        <v>10833</v>
      </c>
      <c r="E4114" s="9" t="s">
        <v>259</v>
      </c>
      <c r="F4114" s="9" t="s">
        <v>312</v>
      </c>
      <c r="G4114" s="10">
        <v>9</v>
      </c>
      <c r="H4114" s="10" t="s">
        <v>261</v>
      </c>
      <c r="I4114" s="10">
        <v>1946</v>
      </c>
      <c r="J4114" s="11" t="s">
        <v>10834</v>
      </c>
      <c r="K4114" s="12"/>
      <c r="L4114" s="13" t="s">
        <v>10835</v>
      </c>
      <c r="M4114" t="s">
        <v>753</v>
      </c>
      <c r="S4114" s="9"/>
      <c r="T4114">
        <v>12</v>
      </c>
      <c r="U4114" s="208" t="s">
        <v>18183</v>
      </c>
      <c r="V4114" s="14">
        <v>0</v>
      </c>
      <c r="W4114" s="14">
        <v>1</v>
      </c>
      <c r="X4114" s="109" t="s">
        <v>270</v>
      </c>
      <c r="Y4114">
        <v>157</v>
      </c>
      <c r="Z4114" t="s">
        <v>505</v>
      </c>
      <c r="AA4114">
        <f t="shared" si="64"/>
        <v>3</v>
      </c>
    </row>
    <row r="4115" spans="1:27" x14ac:dyDescent="0.2">
      <c r="A4115">
        <v>2576</v>
      </c>
      <c r="B4115" s="1" t="s">
        <v>10836</v>
      </c>
      <c r="C4115" t="s">
        <v>2221</v>
      </c>
      <c r="D4115" s="9" t="s">
        <v>1160</v>
      </c>
      <c r="E4115" s="9" t="s">
        <v>259</v>
      </c>
      <c r="F4115" s="9" t="s">
        <v>312</v>
      </c>
      <c r="G4115" s="10">
        <v>9</v>
      </c>
      <c r="H4115" s="10" t="s">
        <v>261</v>
      </c>
      <c r="I4115" s="10">
        <v>1946</v>
      </c>
      <c r="J4115" s="11" t="s">
        <v>10834</v>
      </c>
      <c r="K4115" s="12"/>
      <c r="L4115" s="13" t="s">
        <v>10835</v>
      </c>
      <c r="M4115" t="s">
        <v>753</v>
      </c>
      <c r="S4115" s="9"/>
      <c r="T4115">
        <v>12</v>
      </c>
      <c r="U4115" s="208" t="s">
        <v>18183</v>
      </c>
      <c r="V4115" s="14">
        <v>0</v>
      </c>
      <c r="W4115" s="14">
        <v>1</v>
      </c>
      <c r="X4115" s="109" t="s">
        <v>270</v>
      </c>
      <c r="Y4115">
        <v>157</v>
      </c>
      <c r="Z4115" t="s">
        <v>505</v>
      </c>
      <c r="AA4115">
        <f t="shared" si="64"/>
        <v>2</v>
      </c>
    </row>
    <row r="4116" spans="1:27" x14ac:dyDescent="0.2">
      <c r="A4116">
        <v>6598</v>
      </c>
      <c r="B4116" s="1" t="s">
        <v>10839</v>
      </c>
      <c r="C4116" t="s">
        <v>2221</v>
      </c>
      <c r="D4116" s="9">
        <v>141</v>
      </c>
      <c r="E4116" s="9" t="s">
        <v>259</v>
      </c>
      <c r="F4116" s="9" t="s">
        <v>312</v>
      </c>
      <c r="G4116" s="10">
        <v>9</v>
      </c>
      <c r="H4116" s="10" t="s">
        <v>261</v>
      </c>
      <c r="I4116" s="10">
        <v>1946</v>
      </c>
      <c r="J4116" s="11" t="s">
        <v>10834</v>
      </c>
      <c r="K4116" s="12"/>
      <c r="L4116" s="13" t="s">
        <v>10835</v>
      </c>
      <c r="M4116" t="s">
        <v>753</v>
      </c>
      <c r="S4116" s="9"/>
      <c r="T4116">
        <v>12</v>
      </c>
      <c r="U4116" s="208" t="s">
        <v>18183</v>
      </c>
      <c r="V4116" s="14">
        <v>0</v>
      </c>
      <c r="W4116" s="14">
        <v>1</v>
      </c>
      <c r="X4116" s="109" t="s">
        <v>270</v>
      </c>
      <c r="Y4116">
        <v>141</v>
      </c>
      <c r="Z4116" t="s">
        <v>505</v>
      </c>
      <c r="AA4116">
        <f t="shared" si="64"/>
        <v>1</v>
      </c>
    </row>
    <row r="4117" spans="1:27" x14ac:dyDescent="0.2">
      <c r="A4117">
        <v>3963</v>
      </c>
      <c r="B4117" s="1" t="s">
        <v>10841</v>
      </c>
      <c r="C4117" t="s">
        <v>1027</v>
      </c>
      <c r="D4117" s="9">
        <v>613</v>
      </c>
      <c r="E4117" s="9" t="s">
        <v>9863</v>
      </c>
      <c r="F4117" s="9"/>
      <c r="G4117" s="10">
        <v>10</v>
      </c>
      <c r="H4117" s="10" t="s">
        <v>261</v>
      </c>
      <c r="I4117" s="10">
        <v>1946</v>
      </c>
      <c r="J4117" s="11" t="s">
        <v>10842</v>
      </c>
      <c r="K4117" s="12"/>
      <c r="L4117" s="13" t="s">
        <v>10843</v>
      </c>
      <c r="M4117" t="s">
        <v>781</v>
      </c>
      <c r="S4117" s="9"/>
      <c r="T4117">
        <v>12</v>
      </c>
      <c r="U4117" s="208" t="s">
        <v>18183</v>
      </c>
      <c r="V4117" s="14">
        <v>0</v>
      </c>
      <c r="W4117" s="14">
        <v>1</v>
      </c>
      <c r="X4117" s="109" t="s">
        <v>270</v>
      </c>
      <c r="Y4117">
        <v>613</v>
      </c>
      <c r="Z4117" t="s">
        <v>271</v>
      </c>
      <c r="AA4117">
        <f t="shared" si="64"/>
        <v>1</v>
      </c>
    </row>
    <row r="4118" spans="1:27" x14ac:dyDescent="0.2">
      <c r="A4118">
        <v>5523</v>
      </c>
      <c r="B4118" s="1" t="s">
        <v>10844</v>
      </c>
      <c r="C4118" t="s">
        <v>1027</v>
      </c>
      <c r="D4118" s="9" t="s">
        <v>1232</v>
      </c>
      <c r="E4118" s="9" t="s">
        <v>876</v>
      </c>
      <c r="F4118" s="9" t="s">
        <v>1416</v>
      </c>
      <c r="G4118" s="10">
        <v>12</v>
      </c>
      <c r="H4118" s="10" t="s">
        <v>261</v>
      </c>
      <c r="I4118" s="10">
        <v>1946</v>
      </c>
      <c r="J4118" s="11" t="s">
        <v>10845</v>
      </c>
      <c r="K4118" s="12"/>
      <c r="L4118" s="13" t="s">
        <v>10846</v>
      </c>
      <c r="M4118" t="s">
        <v>753</v>
      </c>
      <c r="S4118" s="9"/>
      <c r="T4118">
        <v>12</v>
      </c>
      <c r="U4118" s="208" t="s">
        <v>18183</v>
      </c>
      <c r="V4118" s="14">
        <v>0</v>
      </c>
      <c r="W4118" s="14">
        <v>0</v>
      </c>
      <c r="X4118" s="109" t="e">
        <v>#N/A</v>
      </c>
      <c r="Y4118" t="s">
        <v>1232</v>
      </c>
      <c r="Z4118" t="s">
        <v>1419</v>
      </c>
      <c r="AA4118">
        <f t="shared" si="64"/>
        <v>1</v>
      </c>
    </row>
    <row r="4119" spans="1:27" x14ac:dyDescent="0.2">
      <c r="A4119">
        <v>1437</v>
      </c>
      <c r="B4119" s="1" t="s">
        <v>10847</v>
      </c>
      <c r="C4119" t="s">
        <v>8426</v>
      </c>
      <c r="D4119" s="9">
        <v>29</v>
      </c>
      <c r="E4119" s="9" t="s">
        <v>259</v>
      </c>
      <c r="F4119" s="9" t="s">
        <v>312</v>
      </c>
      <c r="G4119" s="10">
        <v>13</v>
      </c>
      <c r="H4119" s="10" t="s">
        <v>261</v>
      </c>
      <c r="I4119" s="10">
        <v>1946</v>
      </c>
      <c r="J4119" s="11" t="s">
        <v>10848</v>
      </c>
      <c r="K4119" s="12" t="s">
        <v>237</v>
      </c>
      <c r="L4119" s="13" t="s">
        <v>10849</v>
      </c>
      <c r="M4119" t="s">
        <v>290</v>
      </c>
      <c r="N4119" t="s">
        <v>291</v>
      </c>
      <c r="O4119" t="s">
        <v>439</v>
      </c>
      <c r="S4119" s="9"/>
      <c r="T4119">
        <v>12</v>
      </c>
      <c r="U4119" s="208" t="s">
        <v>18183</v>
      </c>
      <c r="V4119" s="14">
        <v>0</v>
      </c>
      <c r="W4119" s="14">
        <v>0</v>
      </c>
      <c r="X4119" s="109" t="s">
        <v>270</v>
      </c>
      <c r="Y4119">
        <v>29</v>
      </c>
      <c r="Z4119" t="s">
        <v>505</v>
      </c>
      <c r="AA4119">
        <f t="shared" si="64"/>
        <v>1</v>
      </c>
    </row>
    <row r="4120" spans="1:27" x14ac:dyDescent="0.2">
      <c r="A4120">
        <v>1569</v>
      </c>
      <c r="B4120" s="1" t="s">
        <v>11177</v>
      </c>
      <c r="C4120" t="s">
        <v>2221</v>
      </c>
      <c r="D4120" s="9" t="s">
        <v>9900</v>
      </c>
      <c r="E4120" s="9" t="s">
        <v>259</v>
      </c>
      <c r="F4120" s="9" t="s">
        <v>312</v>
      </c>
      <c r="G4120" s="10">
        <v>14</v>
      </c>
      <c r="H4120" s="10" t="s">
        <v>261</v>
      </c>
      <c r="I4120" s="10">
        <v>1946</v>
      </c>
      <c r="J4120" s="11" t="s">
        <v>11178</v>
      </c>
      <c r="K4120" s="12"/>
      <c r="L4120" s="13" t="s">
        <v>10850</v>
      </c>
      <c r="M4120" t="s">
        <v>753</v>
      </c>
      <c r="S4120" s="9"/>
      <c r="T4120">
        <v>12</v>
      </c>
      <c r="U4120" s="208" t="s">
        <v>18183</v>
      </c>
      <c r="V4120" s="14">
        <v>0</v>
      </c>
      <c r="W4120" s="14">
        <v>1</v>
      </c>
      <c r="X4120" s="109" t="s">
        <v>270</v>
      </c>
      <c r="Y4120">
        <v>141</v>
      </c>
      <c r="Z4120" t="s">
        <v>505</v>
      </c>
      <c r="AA4120">
        <f t="shared" si="64"/>
        <v>3</v>
      </c>
    </row>
    <row r="4121" spans="1:27" x14ac:dyDescent="0.2">
      <c r="A4121">
        <v>936</v>
      </c>
      <c r="B4121" s="1" t="s">
        <v>10851</v>
      </c>
      <c r="C4121" t="s">
        <v>6878</v>
      </c>
      <c r="D4121" s="9" t="s">
        <v>10852</v>
      </c>
      <c r="E4121" s="9"/>
      <c r="F4121" s="9"/>
      <c r="G4121" s="10">
        <v>16</v>
      </c>
      <c r="H4121" s="10" t="s">
        <v>261</v>
      </c>
      <c r="I4121" s="10">
        <v>1946</v>
      </c>
      <c r="J4121" s="11" t="s">
        <v>10853</v>
      </c>
      <c r="K4121" s="12" t="s">
        <v>237</v>
      </c>
      <c r="L4121" s="13" t="s">
        <v>10854</v>
      </c>
      <c r="M4121" t="s">
        <v>290</v>
      </c>
      <c r="N4121" t="s">
        <v>291</v>
      </c>
      <c r="O4121" t="s">
        <v>3044</v>
      </c>
      <c r="S4121" s="9"/>
      <c r="T4121">
        <v>12</v>
      </c>
      <c r="U4121" s="208" t="s">
        <v>18183</v>
      </c>
      <c r="V4121" s="14">
        <v>0</v>
      </c>
      <c r="W4121" s="14">
        <v>0</v>
      </c>
      <c r="X4121" s="109" t="s">
        <v>270</v>
      </c>
      <c r="Y4121">
        <v>13</v>
      </c>
      <c r="Z4121" t="s">
        <v>3085</v>
      </c>
      <c r="AA4121">
        <f t="shared" si="64"/>
        <v>3</v>
      </c>
    </row>
    <row r="4122" spans="1:27" x14ac:dyDescent="0.2">
      <c r="A4122">
        <v>3864</v>
      </c>
      <c r="B4122" s="1" t="s">
        <v>10857</v>
      </c>
      <c r="C4122" t="s">
        <v>10788</v>
      </c>
      <c r="D4122" s="9" t="s">
        <v>1888</v>
      </c>
      <c r="E4122" s="9"/>
      <c r="F4122" s="9"/>
      <c r="G4122" s="10">
        <v>16</v>
      </c>
      <c r="H4122" s="10" t="s">
        <v>261</v>
      </c>
      <c r="I4122" s="10">
        <v>1946</v>
      </c>
      <c r="J4122" s="11" t="s">
        <v>10853</v>
      </c>
      <c r="K4122" s="12" t="s">
        <v>237</v>
      </c>
      <c r="L4122" s="13" t="s">
        <v>10858</v>
      </c>
      <c r="M4122" t="s">
        <v>290</v>
      </c>
      <c r="N4122" t="s">
        <v>291</v>
      </c>
      <c r="O4122" t="s">
        <v>2007</v>
      </c>
      <c r="S4122" s="9"/>
      <c r="T4122">
        <v>12</v>
      </c>
      <c r="U4122" s="208" t="s">
        <v>18183</v>
      </c>
      <c r="V4122" s="14">
        <v>0</v>
      </c>
      <c r="W4122" s="14">
        <v>0</v>
      </c>
      <c r="X4122" s="109" t="e">
        <v>#N/A</v>
      </c>
      <c r="Y4122" t="s">
        <v>1888</v>
      </c>
      <c r="Z4122" t="s">
        <v>505</v>
      </c>
      <c r="AA4122">
        <f t="shared" si="64"/>
        <v>1</v>
      </c>
    </row>
    <row r="4123" spans="1:27" x14ac:dyDescent="0.2">
      <c r="A4123">
        <v>7648</v>
      </c>
      <c r="B4123" s="1" t="s">
        <v>10855</v>
      </c>
      <c r="C4123" t="s">
        <v>507</v>
      </c>
      <c r="D4123" s="9" t="s">
        <v>4624</v>
      </c>
      <c r="E4123" s="9"/>
      <c r="F4123" s="9"/>
      <c r="G4123" s="10">
        <v>16</v>
      </c>
      <c r="H4123" s="10" t="s">
        <v>261</v>
      </c>
      <c r="I4123" s="10">
        <v>1946</v>
      </c>
      <c r="J4123" s="11" t="s">
        <v>10853</v>
      </c>
      <c r="K4123" s="12"/>
      <c r="L4123" s="13" t="s">
        <v>10856</v>
      </c>
      <c r="M4123" t="s">
        <v>753</v>
      </c>
      <c r="S4123" s="9"/>
      <c r="T4123">
        <v>12</v>
      </c>
      <c r="U4123" s="208" t="s">
        <v>18183</v>
      </c>
      <c r="V4123" s="14">
        <v>0</v>
      </c>
      <c r="W4123" s="14">
        <v>1</v>
      </c>
      <c r="X4123" s="109" t="s">
        <v>270</v>
      </c>
      <c r="Y4123">
        <v>162</v>
      </c>
      <c r="Z4123" t="s">
        <v>18167</v>
      </c>
      <c r="AA4123">
        <f t="shared" si="64"/>
        <v>2</v>
      </c>
    </row>
    <row r="4124" spans="1:27" x14ac:dyDescent="0.2">
      <c r="A4124">
        <v>1846</v>
      </c>
      <c r="B4124" s="1" t="s">
        <v>10859</v>
      </c>
      <c r="C4124" t="s">
        <v>1027</v>
      </c>
      <c r="D4124" s="9" t="s">
        <v>10860</v>
      </c>
      <c r="E4124" s="9" t="s">
        <v>9863</v>
      </c>
      <c r="F4124" s="9"/>
      <c r="G4124" s="10">
        <v>18</v>
      </c>
      <c r="H4124" s="10" t="s">
        <v>261</v>
      </c>
      <c r="I4124" s="10">
        <v>1946</v>
      </c>
      <c r="J4124" s="11" t="s">
        <v>10861</v>
      </c>
      <c r="K4124" s="12"/>
      <c r="L4124" s="13" t="s">
        <v>10862</v>
      </c>
      <c r="M4124" t="s">
        <v>781</v>
      </c>
      <c r="S4124" s="9"/>
      <c r="T4124">
        <v>12</v>
      </c>
      <c r="U4124" s="208" t="s">
        <v>18183</v>
      </c>
      <c r="V4124" s="14">
        <v>0</v>
      </c>
      <c r="W4124" s="14">
        <v>1</v>
      </c>
      <c r="X4124" s="109" t="s">
        <v>270</v>
      </c>
      <c r="Y4124">
        <v>16</v>
      </c>
      <c r="Z4124" t="s">
        <v>1419</v>
      </c>
      <c r="AA4124">
        <f t="shared" si="64"/>
        <v>4</v>
      </c>
    </row>
    <row r="4125" spans="1:27" x14ac:dyDescent="0.2">
      <c r="A4125">
        <v>6149</v>
      </c>
      <c r="B4125" s="1" t="s">
        <v>10866</v>
      </c>
      <c r="C4125" t="s">
        <v>1027</v>
      </c>
      <c r="D4125" s="9">
        <v>248</v>
      </c>
      <c r="E4125" s="9" t="s">
        <v>11179</v>
      </c>
      <c r="F4125" s="9"/>
      <c r="G4125" s="10">
        <v>18</v>
      </c>
      <c r="H4125" s="10" t="s">
        <v>261</v>
      </c>
      <c r="I4125" s="10">
        <v>1946</v>
      </c>
      <c r="J4125" s="11" t="s">
        <v>10861</v>
      </c>
      <c r="K4125" s="12"/>
      <c r="L4125" s="13" t="s">
        <v>10867</v>
      </c>
      <c r="M4125" t="s">
        <v>781</v>
      </c>
      <c r="S4125" s="9"/>
      <c r="T4125">
        <v>12</v>
      </c>
      <c r="U4125" s="208" t="s">
        <v>18183</v>
      </c>
      <c r="V4125" s="14">
        <v>0</v>
      </c>
      <c r="W4125" s="14">
        <v>1</v>
      </c>
      <c r="X4125" s="109" t="s">
        <v>270</v>
      </c>
      <c r="Y4125">
        <v>248</v>
      </c>
      <c r="Z4125" t="s">
        <v>271</v>
      </c>
      <c r="AA4125">
        <f t="shared" si="64"/>
        <v>1</v>
      </c>
    </row>
    <row r="4126" spans="1:27" x14ac:dyDescent="0.2">
      <c r="A4126">
        <v>6294</v>
      </c>
      <c r="B4126" s="1" t="s">
        <v>10868</v>
      </c>
      <c r="C4126" t="s">
        <v>1027</v>
      </c>
      <c r="D4126" s="9">
        <v>248</v>
      </c>
      <c r="E4126" s="9" t="s">
        <v>11179</v>
      </c>
      <c r="F4126" s="9"/>
      <c r="G4126" s="10">
        <v>18</v>
      </c>
      <c r="H4126" s="10" t="s">
        <v>261</v>
      </c>
      <c r="I4126" s="10">
        <v>1946</v>
      </c>
      <c r="J4126" s="11" t="s">
        <v>10861</v>
      </c>
      <c r="K4126" s="12"/>
      <c r="L4126" s="13" t="s">
        <v>10867</v>
      </c>
      <c r="M4126" t="s">
        <v>781</v>
      </c>
      <c r="S4126" s="9"/>
      <c r="T4126">
        <v>12</v>
      </c>
      <c r="U4126" s="208" t="s">
        <v>18183</v>
      </c>
      <c r="V4126" s="14">
        <v>0</v>
      </c>
      <c r="W4126" s="14">
        <v>1</v>
      </c>
      <c r="X4126" s="109" t="s">
        <v>270</v>
      </c>
      <c r="Y4126">
        <v>248</v>
      </c>
      <c r="Z4126" t="s">
        <v>271</v>
      </c>
      <c r="AA4126">
        <f t="shared" si="64"/>
        <v>1</v>
      </c>
    </row>
    <row r="4127" spans="1:27" x14ac:dyDescent="0.2">
      <c r="A4127">
        <v>5481</v>
      </c>
      <c r="B4127" s="1" t="s">
        <v>10869</v>
      </c>
      <c r="C4127" t="s">
        <v>1027</v>
      </c>
      <c r="D4127" s="9">
        <v>235</v>
      </c>
      <c r="E4127" s="9" t="s">
        <v>11179</v>
      </c>
      <c r="F4127" s="9"/>
      <c r="G4127" s="10">
        <v>18</v>
      </c>
      <c r="H4127" s="10" t="s">
        <v>261</v>
      </c>
      <c r="I4127" s="10">
        <v>1946</v>
      </c>
      <c r="J4127" s="11" t="s">
        <v>10861</v>
      </c>
      <c r="K4127" s="12"/>
      <c r="L4127" s="13" t="s">
        <v>10870</v>
      </c>
      <c r="M4127" t="s">
        <v>781</v>
      </c>
      <c r="S4127" s="9"/>
      <c r="T4127">
        <v>12</v>
      </c>
      <c r="U4127" s="208" t="s">
        <v>18183</v>
      </c>
      <c r="V4127" s="14">
        <v>0</v>
      </c>
      <c r="W4127" s="14">
        <v>1</v>
      </c>
      <c r="X4127" s="109" t="s">
        <v>270</v>
      </c>
      <c r="Y4127">
        <v>235</v>
      </c>
      <c r="Z4127" t="s">
        <v>1419</v>
      </c>
      <c r="AA4127">
        <f t="shared" si="64"/>
        <v>1</v>
      </c>
    </row>
    <row r="4128" spans="1:27" x14ac:dyDescent="0.2">
      <c r="A4128">
        <v>1765</v>
      </c>
      <c r="B4128" s="1" t="s">
        <v>10863</v>
      </c>
      <c r="C4128" t="s">
        <v>1027</v>
      </c>
      <c r="D4128" s="9" t="s">
        <v>10864</v>
      </c>
      <c r="E4128" s="9" t="s">
        <v>11179</v>
      </c>
      <c r="F4128" s="9"/>
      <c r="G4128" s="10">
        <v>18</v>
      </c>
      <c r="H4128" s="10" t="s">
        <v>261</v>
      </c>
      <c r="I4128" s="10">
        <v>1946</v>
      </c>
      <c r="J4128" s="11" t="s">
        <v>10861</v>
      </c>
      <c r="K4128" s="12"/>
      <c r="L4128" s="13" t="s">
        <v>11180</v>
      </c>
      <c r="M4128" t="s">
        <v>781</v>
      </c>
      <c r="S4128" s="9"/>
      <c r="T4128">
        <v>12</v>
      </c>
      <c r="U4128" s="208" t="s">
        <v>18183</v>
      </c>
      <c r="V4128" s="14">
        <v>0</v>
      </c>
      <c r="W4128" s="14">
        <v>0</v>
      </c>
      <c r="X4128" s="109" t="s">
        <v>294</v>
      </c>
      <c r="Y4128" t="s">
        <v>10865</v>
      </c>
      <c r="Z4128" t="s">
        <v>1419</v>
      </c>
      <c r="AA4128">
        <f t="shared" si="64"/>
        <v>2</v>
      </c>
    </row>
    <row r="4129" spans="1:27" x14ac:dyDescent="0.2">
      <c r="A4129">
        <v>304</v>
      </c>
      <c r="B4129" s="1" t="s">
        <v>10871</v>
      </c>
      <c r="C4129" t="s">
        <v>5998</v>
      </c>
      <c r="D4129" s="9" t="s">
        <v>9543</v>
      </c>
      <c r="E4129" s="9"/>
      <c r="F4129" s="9"/>
      <c r="G4129" s="10">
        <v>20</v>
      </c>
      <c r="H4129" s="10" t="s">
        <v>261</v>
      </c>
      <c r="I4129" s="10">
        <v>1946</v>
      </c>
      <c r="J4129" s="11" t="s">
        <v>10872</v>
      </c>
      <c r="K4129" s="12" t="s">
        <v>237</v>
      </c>
      <c r="L4129" s="13" t="s">
        <v>10873</v>
      </c>
      <c r="M4129" t="s">
        <v>290</v>
      </c>
      <c r="N4129" t="s">
        <v>291</v>
      </c>
      <c r="O4129" t="s">
        <v>292</v>
      </c>
      <c r="S4129" s="9"/>
      <c r="T4129">
        <v>12</v>
      </c>
      <c r="U4129" s="208" t="s">
        <v>18183</v>
      </c>
      <c r="V4129" s="14">
        <v>0</v>
      </c>
      <c r="W4129" s="14">
        <v>0</v>
      </c>
      <c r="X4129" s="109" t="s">
        <v>270</v>
      </c>
      <c r="Y4129">
        <v>39</v>
      </c>
      <c r="Z4129" t="s">
        <v>18167</v>
      </c>
      <c r="AA4129">
        <f t="shared" si="64"/>
        <v>2</v>
      </c>
    </row>
    <row r="4130" spans="1:27" x14ac:dyDescent="0.2">
      <c r="A4130">
        <v>5278</v>
      </c>
      <c r="B4130" s="1" t="s">
        <v>10874</v>
      </c>
      <c r="C4130" t="s">
        <v>5998</v>
      </c>
      <c r="D4130" s="9" t="s">
        <v>2188</v>
      </c>
      <c r="E4130" s="9" t="s">
        <v>275</v>
      </c>
      <c r="F4130" s="9" t="s">
        <v>1416</v>
      </c>
      <c r="G4130" s="10">
        <v>21</v>
      </c>
      <c r="H4130" s="10" t="s">
        <v>261</v>
      </c>
      <c r="I4130" s="10">
        <v>1946</v>
      </c>
      <c r="J4130" s="11" t="s">
        <v>10875</v>
      </c>
      <c r="K4130" s="12"/>
      <c r="L4130" s="13" t="s">
        <v>10876</v>
      </c>
      <c r="M4130" t="s">
        <v>753</v>
      </c>
      <c r="S4130" s="9"/>
      <c r="T4130">
        <v>12</v>
      </c>
      <c r="U4130" s="208" t="s">
        <v>18183</v>
      </c>
      <c r="V4130" s="14">
        <v>0</v>
      </c>
      <c r="W4130" s="14">
        <v>0</v>
      </c>
      <c r="X4130" s="109" t="e">
        <v>#N/A</v>
      </c>
      <c r="Y4130" t="s">
        <v>2188</v>
      </c>
      <c r="Z4130" t="s">
        <v>18167</v>
      </c>
      <c r="AA4130">
        <f t="shared" si="64"/>
        <v>1</v>
      </c>
    </row>
    <row r="4131" spans="1:27" x14ac:dyDescent="0.2">
      <c r="A4131">
        <v>364</v>
      </c>
      <c r="B4131" s="1" t="s">
        <v>10877</v>
      </c>
      <c r="C4131" t="s">
        <v>1027</v>
      </c>
      <c r="D4131" s="9" t="s">
        <v>10878</v>
      </c>
      <c r="E4131" s="9"/>
      <c r="F4131" s="9"/>
      <c r="G4131" s="10">
        <v>24</v>
      </c>
      <c r="H4131" s="10" t="s">
        <v>261</v>
      </c>
      <c r="I4131" s="10">
        <v>1946</v>
      </c>
      <c r="J4131" s="11" t="s">
        <v>10879</v>
      </c>
      <c r="K4131" s="12"/>
      <c r="L4131" s="13" t="s">
        <v>10883</v>
      </c>
      <c r="M4131" t="s">
        <v>753</v>
      </c>
      <c r="S4131" s="9"/>
      <c r="T4131">
        <v>12</v>
      </c>
      <c r="U4131" s="208" t="s">
        <v>18183</v>
      </c>
      <c r="V4131" s="14">
        <v>0</v>
      </c>
      <c r="W4131" s="14">
        <v>1</v>
      </c>
      <c r="X4131" s="109" t="s">
        <v>270</v>
      </c>
      <c r="Y4131">
        <v>268</v>
      </c>
      <c r="Z4131" t="s">
        <v>271</v>
      </c>
      <c r="AA4131">
        <f t="shared" si="64"/>
        <v>6</v>
      </c>
    </row>
    <row r="4132" spans="1:27" x14ac:dyDescent="0.2">
      <c r="A4132">
        <v>2055</v>
      </c>
      <c r="B4132" s="1" t="s">
        <v>10676</v>
      </c>
      <c r="C4132" t="s">
        <v>2221</v>
      </c>
      <c r="D4132" s="9" t="s">
        <v>5801</v>
      </c>
      <c r="E4132" s="9"/>
      <c r="F4132" s="9"/>
      <c r="G4132" s="10">
        <v>26</v>
      </c>
      <c r="H4132" s="10" t="s">
        <v>261</v>
      </c>
      <c r="I4132" s="10">
        <v>1946</v>
      </c>
      <c r="J4132" s="11" t="s">
        <v>10885</v>
      </c>
      <c r="K4132" s="12"/>
      <c r="L4132" s="13" t="s">
        <v>10673</v>
      </c>
      <c r="M4132" t="s">
        <v>753</v>
      </c>
      <c r="S4132" s="9"/>
      <c r="T4132">
        <v>12</v>
      </c>
      <c r="U4132" s="208" t="s">
        <v>18183</v>
      </c>
      <c r="V4132" s="14">
        <v>0</v>
      </c>
      <c r="W4132" s="14">
        <v>1</v>
      </c>
      <c r="X4132" s="109" t="s">
        <v>270</v>
      </c>
      <c r="Y4132">
        <v>515</v>
      </c>
      <c r="Z4132" t="s">
        <v>505</v>
      </c>
      <c r="AA4132">
        <f t="shared" si="64"/>
        <v>2</v>
      </c>
    </row>
    <row r="4133" spans="1:27" x14ac:dyDescent="0.2">
      <c r="A4133">
        <v>1047</v>
      </c>
      <c r="B4133" s="1" t="s">
        <v>10884</v>
      </c>
      <c r="C4133" t="s">
        <v>2221</v>
      </c>
      <c r="D4133" s="9" t="s">
        <v>10833</v>
      </c>
      <c r="E4133" s="9" t="s">
        <v>259</v>
      </c>
      <c r="F4133" s="9" t="s">
        <v>312</v>
      </c>
      <c r="G4133" s="10">
        <v>26</v>
      </c>
      <c r="H4133" s="10" t="s">
        <v>261</v>
      </c>
      <c r="I4133" s="10">
        <v>1946</v>
      </c>
      <c r="J4133" s="11" t="s">
        <v>10885</v>
      </c>
      <c r="K4133" s="12"/>
      <c r="L4133" s="117" t="s">
        <v>18848</v>
      </c>
      <c r="M4133" t="s">
        <v>753</v>
      </c>
      <c r="S4133" s="9"/>
      <c r="T4133">
        <v>12</v>
      </c>
      <c r="U4133" s="208" t="s">
        <v>18183</v>
      </c>
      <c r="V4133" s="14">
        <v>0</v>
      </c>
      <c r="W4133" s="14">
        <v>1</v>
      </c>
      <c r="X4133" s="109" t="s">
        <v>270</v>
      </c>
      <c r="Y4133">
        <v>157</v>
      </c>
      <c r="Z4133" t="s">
        <v>505</v>
      </c>
      <c r="AA4133">
        <f t="shared" si="64"/>
        <v>3</v>
      </c>
    </row>
    <row r="4134" spans="1:27" x14ac:dyDescent="0.2">
      <c r="A4134">
        <v>4232</v>
      </c>
      <c r="B4134" s="1" t="s">
        <v>10677</v>
      </c>
      <c r="C4134" t="s">
        <v>2221</v>
      </c>
      <c r="D4134" s="9" t="s">
        <v>6094</v>
      </c>
      <c r="E4134" s="9" t="s">
        <v>259</v>
      </c>
      <c r="F4134" s="9" t="s">
        <v>312</v>
      </c>
      <c r="G4134" s="10">
        <v>26</v>
      </c>
      <c r="H4134" s="10" t="s">
        <v>261</v>
      </c>
      <c r="I4134" s="10">
        <v>1946</v>
      </c>
      <c r="J4134" s="11" t="s">
        <v>10885</v>
      </c>
      <c r="K4134" s="12"/>
      <c r="L4134" s="13" t="s">
        <v>10673</v>
      </c>
      <c r="M4134" t="s">
        <v>753</v>
      </c>
      <c r="S4134" s="9"/>
      <c r="T4134">
        <v>12</v>
      </c>
      <c r="U4134" s="208" t="s">
        <v>18183</v>
      </c>
      <c r="V4134" s="14">
        <v>0</v>
      </c>
      <c r="W4134" s="14">
        <v>1</v>
      </c>
      <c r="X4134" s="109" t="s">
        <v>270</v>
      </c>
      <c r="Y4134">
        <v>141</v>
      </c>
      <c r="Z4134" t="s">
        <v>505</v>
      </c>
      <c r="AA4134">
        <f t="shared" si="64"/>
        <v>2</v>
      </c>
    </row>
    <row r="4135" spans="1:27" x14ac:dyDescent="0.2">
      <c r="A4135">
        <v>2186</v>
      </c>
      <c r="B4135" s="1" t="s">
        <v>10674</v>
      </c>
      <c r="C4135" t="s">
        <v>1027</v>
      </c>
      <c r="D4135" s="9" t="s">
        <v>10675</v>
      </c>
      <c r="E4135" s="9"/>
      <c r="F4135" s="9"/>
      <c r="G4135" s="10">
        <v>26</v>
      </c>
      <c r="H4135" s="10" t="s">
        <v>261</v>
      </c>
      <c r="I4135" s="10">
        <v>1946</v>
      </c>
      <c r="J4135" s="11" t="s">
        <v>10885</v>
      </c>
      <c r="K4135" s="12"/>
      <c r="L4135" s="13" t="s">
        <v>10673</v>
      </c>
      <c r="M4135" t="s">
        <v>753</v>
      </c>
      <c r="S4135" s="9"/>
      <c r="T4135">
        <v>12</v>
      </c>
      <c r="U4135" s="208" t="s">
        <v>18183</v>
      </c>
      <c r="V4135" s="14">
        <v>0</v>
      </c>
      <c r="W4135" s="14">
        <v>1</v>
      </c>
      <c r="X4135" s="109" t="s">
        <v>270</v>
      </c>
      <c r="Y4135">
        <v>14</v>
      </c>
      <c r="Z4135" t="s">
        <v>271</v>
      </c>
      <c r="AA4135">
        <f t="shared" si="64"/>
        <v>3</v>
      </c>
    </row>
    <row r="4136" spans="1:27" x14ac:dyDescent="0.2">
      <c r="A4136">
        <v>5718</v>
      </c>
      <c r="B4136" s="1" t="s">
        <v>10678</v>
      </c>
      <c r="C4136" t="s">
        <v>1027</v>
      </c>
      <c r="D4136" s="9" t="s">
        <v>1126</v>
      </c>
      <c r="E4136" s="9" t="s">
        <v>275</v>
      </c>
      <c r="F4136" s="9" t="s">
        <v>1416</v>
      </c>
      <c r="G4136" s="10">
        <v>27</v>
      </c>
      <c r="H4136" s="10" t="s">
        <v>261</v>
      </c>
      <c r="I4136" s="10">
        <v>1946</v>
      </c>
      <c r="J4136" s="11" t="s">
        <v>10679</v>
      </c>
      <c r="K4136" s="12"/>
      <c r="L4136" s="13" t="s">
        <v>10680</v>
      </c>
      <c r="M4136" t="s">
        <v>753</v>
      </c>
      <c r="S4136" s="9"/>
      <c r="T4136">
        <v>12</v>
      </c>
      <c r="U4136" s="208" t="s">
        <v>18183</v>
      </c>
      <c r="V4136" s="14">
        <v>0</v>
      </c>
      <c r="W4136" s="14">
        <v>0</v>
      </c>
      <c r="X4136" s="109" t="e">
        <v>#N/A</v>
      </c>
      <c r="Y4136" t="s">
        <v>1126</v>
      </c>
      <c r="Z4136" t="s">
        <v>1419</v>
      </c>
      <c r="AA4136">
        <f t="shared" si="64"/>
        <v>1</v>
      </c>
    </row>
    <row r="4137" spans="1:27" x14ac:dyDescent="0.2">
      <c r="A4137">
        <v>5331</v>
      </c>
      <c r="B4137" s="1" t="s">
        <v>10686</v>
      </c>
      <c r="C4137" t="s">
        <v>1523</v>
      </c>
      <c r="D4137" s="9">
        <v>409</v>
      </c>
      <c r="E4137" s="9" t="s">
        <v>259</v>
      </c>
      <c r="F4137" s="9" t="s">
        <v>312</v>
      </c>
      <c r="G4137" s="10">
        <v>30</v>
      </c>
      <c r="H4137" s="10" t="s">
        <v>261</v>
      </c>
      <c r="I4137" s="10">
        <v>1946</v>
      </c>
      <c r="J4137" s="11" t="s">
        <v>10683</v>
      </c>
      <c r="K4137" s="12"/>
      <c r="L4137" s="13" t="s">
        <v>10684</v>
      </c>
      <c r="M4137" t="s">
        <v>753</v>
      </c>
      <c r="S4137" s="9"/>
      <c r="T4137">
        <v>12</v>
      </c>
      <c r="U4137" s="208" t="s">
        <v>18183</v>
      </c>
      <c r="V4137" s="14">
        <v>0</v>
      </c>
      <c r="W4137" s="14">
        <v>1</v>
      </c>
      <c r="X4137" s="109" t="s">
        <v>270</v>
      </c>
      <c r="Y4137">
        <v>409</v>
      </c>
      <c r="Z4137" t="s">
        <v>505</v>
      </c>
      <c r="AA4137">
        <f t="shared" si="64"/>
        <v>1</v>
      </c>
    </row>
    <row r="4138" spans="1:27" x14ac:dyDescent="0.2">
      <c r="A4138">
        <v>100</v>
      </c>
      <c r="B4138" s="1" t="s">
        <v>10681</v>
      </c>
      <c r="C4138" t="s">
        <v>1523</v>
      </c>
      <c r="D4138" s="9" t="s">
        <v>10682</v>
      </c>
      <c r="E4138" s="9"/>
      <c r="F4138" s="9"/>
      <c r="G4138" s="10">
        <v>30</v>
      </c>
      <c r="H4138" s="10" t="s">
        <v>261</v>
      </c>
      <c r="I4138" s="10">
        <v>1946</v>
      </c>
      <c r="J4138" s="11" t="s">
        <v>10683</v>
      </c>
      <c r="K4138" s="12"/>
      <c r="L4138" s="13" t="s">
        <v>10684</v>
      </c>
      <c r="M4138" t="s">
        <v>753</v>
      </c>
      <c r="S4138" s="9"/>
      <c r="T4138">
        <v>12</v>
      </c>
      <c r="U4138" s="208" t="s">
        <v>18183</v>
      </c>
      <c r="V4138" s="14">
        <v>0</v>
      </c>
      <c r="W4138" s="14">
        <v>1</v>
      </c>
      <c r="X4138" s="109" t="s">
        <v>270</v>
      </c>
      <c r="Y4138">
        <v>604</v>
      </c>
      <c r="Z4138" t="s">
        <v>505</v>
      </c>
      <c r="AA4138">
        <f t="shared" si="64"/>
        <v>2</v>
      </c>
    </row>
    <row r="4139" spans="1:27" x14ac:dyDescent="0.2">
      <c r="A4139">
        <v>7740</v>
      </c>
      <c r="B4139" s="1" t="s">
        <v>10685</v>
      </c>
      <c r="C4139" t="s">
        <v>1523</v>
      </c>
      <c r="D4139" s="9" t="s">
        <v>3308</v>
      </c>
      <c r="E4139" s="9"/>
      <c r="F4139" s="9"/>
      <c r="G4139" s="10">
        <v>30</v>
      </c>
      <c r="H4139" s="10" t="s">
        <v>261</v>
      </c>
      <c r="I4139" s="10">
        <v>1946</v>
      </c>
      <c r="J4139" s="11" t="s">
        <v>10683</v>
      </c>
      <c r="K4139" s="12"/>
      <c r="L4139" s="13" t="s">
        <v>10684</v>
      </c>
      <c r="M4139" t="s">
        <v>753</v>
      </c>
      <c r="S4139" s="9"/>
      <c r="T4139">
        <v>12</v>
      </c>
      <c r="U4139" s="208" t="s">
        <v>18183</v>
      </c>
      <c r="V4139" s="14">
        <v>0</v>
      </c>
      <c r="W4139" s="14">
        <v>1</v>
      </c>
      <c r="X4139" s="109" t="s">
        <v>270</v>
      </c>
      <c r="Y4139">
        <v>264</v>
      </c>
      <c r="Z4139" t="s">
        <v>505</v>
      </c>
      <c r="AA4139">
        <f t="shared" si="64"/>
        <v>2</v>
      </c>
    </row>
    <row r="4140" spans="1:27" x14ac:dyDescent="0.2">
      <c r="A4140">
        <v>5751</v>
      </c>
      <c r="B4140" s="1" t="s">
        <v>11159</v>
      </c>
      <c r="C4140" t="s">
        <v>1523</v>
      </c>
      <c r="D4140" s="9" t="s">
        <v>9857</v>
      </c>
      <c r="E4140" s="9"/>
      <c r="F4140" s="9"/>
      <c r="G4140" s="10">
        <v>31</v>
      </c>
      <c r="H4140" s="10" t="s">
        <v>261</v>
      </c>
      <c r="I4140" s="10">
        <v>1946</v>
      </c>
      <c r="J4140" s="11" t="s">
        <v>10689</v>
      </c>
      <c r="K4140" s="12"/>
      <c r="L4140" s="13" t="s">
        <v>11160</v>
      </c>
      <c r="M4140" t="s">
        <v>753</v>
      </c>
      <c r="S4140" s="9"/>
      <c r="T4140">
        <v>12</v>
      </c>
      <c r="U4140" s="208" t="s">
        <v>18183</v>
      </c>
      <c r="V4140" s="14">
        <v>0</v>
      </c>
      <c r="W4140" s="14">
        <v>1</v>
      </c>
      <c r="X4140" s="109" t="s">
        <v>270</v>
      </c>
      <c r="Y4140">
        <v>264</v>
      </c>
      <c r="Z4140" t="s">
        <v>505</v>
      </c>
      <c r="AA4140">
        <f t="shared" si="64"/>
        <v>2</v>
      </c>
    </row>
    <row r="4141" spans="1:27" x14ac:dyDescent="0.2">
      <c r="A4141">
        <v>806</v>
      </c>
      <c r="B4141" s="1" t="s">
        <v>11158</v>
      </c>
      <c r="C4141" t="s">
        <v>1523</v>
      </c>
      <c r="D4141" s="9" t="s">
        <v>6134</v>
      </c>
      <c r="E4141" s="9"/>
      <c r="F4141" s="9"/>
      <c r="G4141" s="10">
        <v>31</v>
      </c>
      <c r="H4141" s="10" t="s">
        <v>261</v>
      </c>
      <c r="I4141" s="10">
        <v>1946</v>
      </c>
      <c r="J4141" s="11" t="s">
        <v>10689</v>
      </c>
      <c r="K4141" s="12"/>
      <c r="L4141" s="13" t="s">
        <v>10886</v>
      </c>
      <c r="M4141" t="s">
        <v>753</v>
      </c>
      <c r="S4141" s="9"/>
      <c r="T4141">
        <v>12</v>
      </c>
      <c r="U4141" s="208" t="s">
        <v>18183</v>
      </c>
      <c r="V4141" s="14">
        <v>0</v>
      </c>
      <c r="W4141" s="14">
        <v>1</v>
      </c>
      <c r="X4141" s="109" t="s">
        <v>270</v>
      </c>
      <c r="Y4141">
        <v>264</v>
      </c>
      <c r="Z4141" t="s">
        <v>505</v>
      </c>
      <c r="AA4141">
        <f t="shared" si="64"/>
        <v>2</v>
      </c>
    </row>
    <row r="4142" spans="1:27" x14ac:dyDescent="0.2">
      <c r="A4142">
        <v>5279</v>
      </c>
      <c r="B4142" s="1" t="s">
        <v>11164</v>
      </c>
      <c r="C4142" t="s">
        <v>5998</v>
      </c>
      <c r="D4142" s="9" t="s">
        <v>2188</v>
      </c>
      <c r="E4142" s="9" t="s">
        <v>275</v>
      </c>
      <c r="F4142" s="9" t="s">
        <v>1416</v>
      </c>
      <c r="G4142" s="10">
        <v>31</v>
      </c>
      <c r="H4142" s="10" t="s">
        <v>261</v>
      </c>
      <c r="I4142" s="10">
        <v>1946</v>
      </c>
      <c r="J4142" s="11" t="s">
        <v>10689</v>
      </c>
      <c r="K4142" s="12"/>
      <c r="L4142" s="13" t="s">
        <v>10886</v>
      </c>
      <c r="M4142" t="s">
        <v>753</v>
      </c>
      <c r="S4142" s="9"/>
      <c r="T4142">
        <v>12</v>
      </c>
      <c r="U4142" s="208" t="s">
        <v>18183</v>
      </c>
      <c r="V4142" s="14">
        <v>0</v>
      </c>
      <c r="W4142" s="14">
        <v>0</v>
      </c>
      <c r="X4142" s="109" t="e">
        <v>#N/A</v>
      </c>
      <c r="Y4142" t="s">
        <v>2188</v>
      </c>
      <c r="Z4142" t="s">
        <v>18167</v>
      </c>
      <c r="AA4142">
        <f t="shared" si="64"/>
        <v>1</v>
      </c>
    </row>
    <row r="4143" spans="1:27" x14ac:dyDescent="0.2">
      <c r="A4143">
        <v>1212</v>
      </c>
      <c r="B4143" s="1" t="s">
        <v>11148</v>
      </c>
      <c r="C4143" t="s">
        <v>5998</v>
      </c>
      <c r="D4143" s="9" t="s">
        <v>9530</v>
      </c>
      <c r="E4143" s="9" t="s">
        <v>275</v>
      </c>
      <c r="F4143" s="9" t="s">
        <v>1416</v>
      </c>
      <c r="G4143" s="10">
        <v>31</v>
      </c>
      <c r="H4143" s="10" t="s">
        <v>261</v>
      </c>
      <c r="I4143" s="10">
        <v>1946</v>
      </c>
      <c r="J4143" s="11" t="s">
        <v>10689</v>
      </c>
      <c r="K4143" s="12"/>
      <c r="L4143" s="13" t="s">
        <v>10886</v>
      </c>
      <c r="M4143" t="s">
        <v>753</v>
      </c>
      <c r="S4143" s="9"/>
      <c r="T4143">
        <v>12</v>
      </c>
      <c r="U4143" s="208" t="s">
        <v>18183</v>
      </c>
      <c r="V4143" s="14">
        <v>0</v>
      </c>
      <c r="W4143" s="14">
        <v>0</v>
      </c>
      <c r="X4143" s="109" t="e">
        <v>#N/A</v>
      </c>
      <c r="Y4143" t="s">
        <v>2188</v>
      </c>
      <c r="Z4143" t="s">
        <v>18167</v>
      </c>
      <c r="AA4143">
        <f t="shared" si="64"/>
        <v>2</v>
      </c>
    </row>
    <row r="4144" spans="1:27" x14ac:dyDescent="0.2">
      <c r="A4144">
        <v>2638</v>
      </c>
      <c r="B4144" s="1" t="s">
        <v>11146</v>
      </c>
      <c r="C4144" t="s">
        <v>5998</v>
      </c>
      <c r="D4144" s="9" t="s">
        <v>11147</v>
      </c>
      <c r="E4144" s="9"/>
      <c r="F4144" s="9"/>
      <c r="G4144" s="10">
        <v>31</v>
      </c>
      <c r="H4144" s="10" t="s">
        <v>261</v>
      </c>
      <c r="I4144" s="10">
        <v>1946</v>
      </c>
      <c r="J4144" s="11" t="s">
        <v>10689</v>
      </c>
      <c r="K4144" s="12"/>
      <c r="L4144" s="13" t="s">
        <v>10886</v>
      </c>
      <c r="M4144" t="s">
        <v>753</v>
      </c>
      <c r="S4144" s="9"/>
      <c r="T4144">
        <v>12</v>
      </c>
      <c r="U4144" s="208" t="s">
        <v>18183</v>
      </c>
      <c r="V4144" s="14">
        <v>0</v>
      </c>
      <c r="W4144" s="14">
        <v>0</v>
      </c>
      <c r="X4144" s="109" t="s">
        <v>270</v>
      </c>
      <c r="Y4144">
        <v>55</v>
      </c>
      <c r="Z4144" t="s">
        <v>18167</v>
      </c>
      <c r="AA4144">
        <f t="shared" si="64"/>
        <v>3</v>
      </c>
    </row>
    <row r="4145" spans="1:27" x14ac:dyDescent="0.2">
      <c r="A4145">
        <v>4083</v>
      </c>
      <c r="B4145" s="1" t="s">
        <v>11149</v>
      </c>
      <c r="C4145" t="s">
        <v>5998</v>
      </c>
      <c r="D4145" s="9" t="s">
        <v>9530</v>
      </c>
      <c r="E4145" s="9" t="s">
        <v>275</v>
      </c>
      <c r="F4145" s="9" t="s">
        <v>1416</v>
      </c>
      <c r="G4145" s="10">
        <v>31</v>
      </c>
      <c r="H4145" s="10" t="s">
        <v>261</v>
      </c>
      <c r="I4145" s="10">
        <v>1946</v>
      </c>
      <c r="J4145" s="11" t="s">
        <v>10689</v>
      </c>
      <c r="K4145" s="12"/>
      <c r="L4145" s="13" t="s">
        <v>10886</v>
      </c>
      <c r="M4145" t="s">
        <v>753</v>
      </c>
      <c r="S4145" s="9"/>
      <c r="T4145">
        <v>12</v>
      </c>
      <c r="U4145" s="208" t="s">
        <v>18183</v>
      </c>
      <c r="V4145" s="14">
        <v>0</v>
      </c>
      <c r="W4145" s="14">
        <v>0</v>
      </c>
      <c r="X4145" s="109" t="e">
        <v>#N/A</v>
      </c>
      <c r="Y4145" t="s">
        <v>2188</v>
      </c>
      <c r="Z4145" t="s">
        <v>18167</v>
      </c>
      <c r="AA4145">
        <f t="shared" si="64"/>
        <v>2</v>
      </c>
    </row>
    <row r="4146" spans="1:27" x14ac:dyDescent="0.2">
      <c r="A4146">
        <v>3251</v>
      </c>
      <c r="B4146" s="1" t="s">
        <v>11161</v>
      </c>
      <c r="C4146" t="s">
        <v>5998</v>
      </c>
      <c r="D4146" s="9" t="s">
        <v>7894</v>
      </c>
      <c r="E4146" s="9"/>
      <c r="F4146" s="9"/>
      <c r="G4146" s="10">
        <v>31</v>
      </c>
      <c r="H4146" s="10" t="s">
        <v>261</v>
      </c>
      <c r="I4146" s="10">
        <v>1946</v>
      </c>
      <c r="J4146" s="11" t="s">
        <v>10689</v>
      </c>
      <c r="K4146" s="12"/>
      <c r="L4146" s="13" t="s">
        <v>10886</v>
      </c>
      <c r="M4146" t="s">
        <v>753</v>
      </c>
      <c r="S4146" s="9"/>
      <c r="T4146">
        <v>12</v>
      </c>
      <c r="U4146" s="208" t="s">
        <v>18183</v>
      </c>
      <c r="V4146" s="14">
        <v>0</v>
      </c>
      <c r="W4146" s="14">
        <v>0</v>
      </c>
      <c r="X4146" s="109" t="s">
        <v>270</v>
      </c>
      <c r="Y4146">
        <v>55</v>
      </c>
      <c r="Z4146" t="s">
        <v>18167</v>
      </c>
      <c r="AA4146">
        <f t="shared" si="64"/>
        <v>2</v>
      </c>
    </row>
    <row r="4147" spans="1:27" x14ac:dyDescent="0.2">
      <c r="A4147">
        <v>1591</v>
      </c>
      <c r="B4147" s="1" t="s">
        <v>11162</v>
      </c>
      <c r="C4147" t="s">
        <v>5998</v>
      </c>
      <c r="D4147" s="9" t="s">
        <v>7894</v>
      </c>
      <c r="E4147" s="9"/>
      <c r="F4147" s="9"/>
      <c r="G4147" s="10">
        <v>31</v>
      </c>
      <c r="H4147" s="10" t="s">
        <v>261</v>
      </c>
      <c r="I4147" s="10">
        <v>1946</v>
      </c>
      <c r="J4147" s="11" t="s">
        <v>10689</v>
      </c>
      <c r="K4147" s="12"/>
      <c r="L4147" s="13" t="s">
        <v>10886</v>
      </c>
      <c r="M4147" t="s">
        <v>753</v>
      </c>
      <c r="S4147" s="9"/>
      <c r="T4147">
        <v>12</v>
      </c>
      <c r="U4147" s="208" t="s">
        <v>18183</v>
      </c>
      <c r="V4147" s="14">
        <v>0</v>
      </c>
      <c r="W4147" s="14">
        <v>0</v>
      </c>
      <c r="X4147" s="109" t="s">
        <v>270</v>
      </c>
      <c r="Y4147">
        <v>55</v>
      </c>
      <c r="Z4147" t="s">
        <v>18167</v>
      </c>
      <c r="AA4147">
        <f t="shared" si="64"/>
        <v>2</v>
      </c>
    </row>
    <row r="4148" spans="1:27" x14ac:dyDescent="0.2">
      <c r="A4148">
        <v>1634</v>
      </c>
      <c r="B4148" s="1" t="s">
        <v>11163</v>
      </c>
      <c r="C4148" t="s">
        <v>5998</v>
      </c>
      <c r="D4148" s="9" t="s">
        <v>7894</v>
      </c>
      <c r="E4148" s="9"/>
      <c r="F4148" s="9"/>
      <c r="G4148" s="10">
        <v>31</v>
      </c>
      <c r="H4148" s="10" t="s">
        <v>261</v>
      </c>
      <c r="I4148" s="10">
        <v>1946</v>
      </c>
      <c r="J4148" s="11" t="s">
        <v>10689</v>
      </c>
      <c r="K4148" s="12"/>
      <c r="L4148" s="13" t="s">
        <v>10886</v>
      </c>
      <c r="M4148" t="s">
        <v>753</v>
      </c>
      <c r="S4148" s="9"/>
      <c r="T4148">
        <v>12</v>
      </c>
      <c r="U4148" s="208" t="s">
        <v>18183</v>
      </c>
      <c r="V4148" s="14">
        <v>0</v>
      </c>
      <c r="W4148" s="14">
        <v>0</v>
      </c>
      <c r="X4148" s="109" t="s">
        <v>270</v>
      </c>
      <c r="Y4148">
        <v>55</v>
      </c>
      <c r="Z4148" t="s">
        <v>18167</v>
      </c>
      <c r="AA4148">
        <f t="shared" si="64"/>
        <v>2</v>
      </c>
    </row>
    <row r="4149" spans="1:27" x14ac:dyDescent="0.2">
      <c r="A4149">
        <v>3280</v>
      </c>
      <c r="B4149" s="1" t="s">
        <v>11150</v>
      </c>
      <c r="C4149" t="s">
        <v>5998</v>
      </c>
      <c r="D4149" s="9" t="s">
        <v>9530</v>
      </c>
      <c r="E4149" s="9" t="s">
        <v>275</v>
      </c>
      <c r="F4149" s="9" t="s">
        <v>1416</v>
      </c>
      <c r="G4149" s="10">
        <v>31</v>
      </c>
      <c r="H4149" s="10" t="s">
        <v>261</v>
      </c>
      <c r="I4149" s="10">
        <v>1946</v>
      </c>
      <c r="J4149" s="11" t="s">
        <v>10689</v>
      </c>
      <c r="K4149" s="12"/>
      <c r="L4149" s="13" t="s">
        <v>10886</v>
      </c>
      <c r="M4149" t="s">
        <v>753</v>
      </c>
      <c r="S4149" s="9"/>
      <c r="T4149">
        <v>12</v>
      </c>
      <c r="U4149" s="208" t="s">
        <v>18183</v>
      </c>
      <c r="V4149" s="14">
        <v>0</v>
      </c>
      <c r="W4149" s="14">
        <v>0</v>
      </c>
      <c r="X4149" s="109" t="e">
        <v>#N/A</v>
      </c>
      <c r="Y4149" t="s">
        <v>2188</v>
      </c>
      <c r="Z4149" t="s">
        <v>18167</v>
      </c>
      <c r="AA4149">
        <f t="shared" si="64"/>
        <v>2</v>
      </c>
    </row>
    <row r="4150" spans="1:27" x14ac:dyDescent="0.2">
      <c r="A4150">
        <v>5280</v>
      </c>
      <c r="B4150" s="1" t="s">
        <v>11165</v>
      </c>
      <c r="C4150" t="s">
        <v>5998</v>
      </c>
      <c r="D4150" s="9" t="s">
        <v>2188</v>
      </c>
      <c r="E4150" s="9" t="s">
        <v>275</v>
      </c>
      <c r="F4150" s="9" t="s">
        <v>1416</v>
      </c>
      <c r="G4150" s="10">
        <v>31</v>
      </c>
      <c r="H4150" s="10" t="s">
        <v>261</v>
      </c>
      <c r="I4150" s="10">
        <v>1946</v>
      </c>
      <c r="J4150" s="11" t="s">
        <v>10689</v>
      </c>
      <c r="K4150" s="12"/>
      <c r="L4150" s="13" t="s">
        <v>10886</v>
      </c>
      <c r="M4150" t="s">
        <v>753</v>
      </c>
      <c r="S4150" s="9"/>
      <c r="T4150">
        <v>12</v>
      </c>
      <c r="U4150" s="208" t="s">
        <v>18183</v>
      </c>
      <c r="V4150" s="14">
        <v>0</v>
      </c>
      <c r="W4150" s="14">
        <v>0</v>
      </c>
      <c r="X4150" s="109" t="e">
        <v>#N/A</v>
      </c>
      <c r="Y4150" t="s">
        <v>2188</v>
      </c>
      <c r="Z4150" t="s">
        <v>18167</v>
      </c>
      <c r="AA4150">
        <f t="shared" si="64"/>
        <v>1</v>
      </c>
    </row>
    <row r="4151" spans="1:27" x14ac:dyDescent="0.2">
      <c r="A4151">
        <v>5281</v>
      </c>
      <c r="B4151" s="1" t="s">
        <v>11166</v>
      </c>
      <c r="C4151" t="s">
        <v>5998</v>
      </c>
      <c r="D4151" s="9" t="s">
        <v>2188</v>
      </c>
      <c r="E4151" s="9" t="s">
        <v>275</v>
      </c>
      <c r="F4151" s="9" t="s">
        <v>1416</v>
      </c>
      <c r="G4151" s="10">
        <v>31</v>
      </c>
      <c r="H4151" s="10" t="s">
        <v>261</v>
      </c>
      <c r="I4151" s="10">
        <v>1946</v>
      </c>
      <c r="J4151" s="11" t="s">
        <v>10689</v>
      </c>
      <c r="K4151" s="12"/>
      <c r="L4151" s="13" t="s">
        <v>10886</v>
      </c>
      <c r="M4151" t="s">
        <v>753</v>
      </c>
      <c r="S4151" s="9"/>
      <c r="T4151">
        <v>12</v>
      </c>
      <c r="U4151" s="208" t="s">
        <v>18183</v>
      </c>
      <c r="V4151" s="14">
        <v>0</v>
      </c>
      <c r="W4151" s="14">
        <v>0</v>
      </c>
      <c r="X4151" s="109" t="e">
        <v>#N/A</v>
      </c>
      <c r="Y4151" t="s">
        <v>2188</v>
      </c>
      <c r="Z4151" t="s">
        <v>18167</v>
      </c>
      <c r="AA4151">
        <f t="shared" si="64"/>
        <v>1</v>
      </c>
    </row>
    <row r="4152" spans="1:27" x14ac:dyDescent="0.2">
      <c r="A4152">
        <v>4193</v>
      </c>
      <c r="B4152" s="1" t="s">
        <v>11154</v>
      </c>
      <c r="C4152" t="s">
        <v>507</v>
      </c>
      <c r="D4152" s="9" t="s">
        <v>7581</v>
      </c>
      <c r="E4152" s="9" t="s">
        <v>259</v>
      </c>
      <c r="F4152" s="9" t="s">
        <v>532</v>
      </c>
      <c r="G4152" s="10">
        <v>31</v>
      </c>
      <c r="H4152" s="10" t="s">
        <v>261</v>
      </c>
      <c r="I4152" s="10">
        <v>1946</v>
      </c>
      <c r="J4152" s="11" t="s">
        <v>10689</v>
      </c>
      <c r="K4152" s="12"/>
      <c r="L4152" s="13" t="s">
        <v>17846</v>
      </c>
      <c r="M4152" t="s">
        <v>753</v>
      </c>
      <c r="S4152" s="9"/>
      <c r="T4152">
        <v>12</v>
      </c>
      <c r="U4152" s="208" t="s">
        <v>18183</v>
      </c>
      <c r="V4152" s="14">
        <v>0</v>
      </c>
      <c r="W4152" s="14">
        <v>1</v>
      </c>
      <c r="X4152" s="109" t="s">
        <v>294</v>
      </c>
      <c r="Y4152" t="s">
        <v>4636</v>
      </c>
      <c r="Z4152" t="s">
        <v>18167</v>
      </c>
      <c r="AA4152">
        <f t="shared" si="64"/>
        <v>2</v>
      </c>
    </row>
    <row r="4153" spans="1:27" x14ac:dyDescent="0.2">
      <c r="A4153">
        <v>1143</v>
      </c>
      <c r="B4153" s="1" t="s">
        <v>10687</v>
      </c>
      <c r="C4153" t="s">
        <v>507</v>
      </c>
      <c r="D4153" s="9" t="s">
        <v>10688</v>
      </c>
      <c r="E4153" s="9" t="s">
        <v>259</v>
      </c>
      <c r="F4153" s="9"/>
      <c r="G4153" s="10">
        <v>31</v>
      </c>
      <c r="H4153" s="10" t="s">
        <v>261</v>
      </c>
      <c r="I4153" s="10">
        <v>1946</v>
      </c>
      <c r="J4153" s="11" t="s">
        <v>10689</v>
      </c>
      <c r="K4153" s="12"/>
      <c r="L4153" s="13" t="s">
        <v>10690</v>
      </c>
      <c r="M4153" t="s">
        <v>753</v>
      </c>
      <c r="S4153" s="9"/>
      <c r="T4153">
        <v>12</v>
      </c>
      <c r="U4153" s="208" t="s">
        <v>18183</v>
      </c>
      <c r="V4153" s="14">
        <v>0</v>
      </c>
      <c r="W4153" s="14">
        <v>1</v>
      </c>
      <c r="X4153" s="109" t="s">
        <v>270</v>
      </c>
      <c r="Y4153">
        <v>163</v>
      </c>
      <c r="Z4153" t="s">
        <v>18167</v>
      </c>
      <c r="AA4153">
        <f t="shared" si="64"/>
        <v>4</v>
      </c>
    </row>
    <row r="4154" spans="1:27" x14ac:dyDescent="0.2">
      <c r="A4154">
        <v>7374</v>
      </c>
      <c r="B4154" s="1" t="s">
        <v>11151</v>
      </c>
      <c r="C4154" t="s">
        <v>507</v>
      </c>
      <c r="D4154" s="9" t="s">
        <v>11152</v>
      </c>
      <c r="E4154" s="9"/>
      <c r="F4154" s="9"/>
      <c r="G4154" s="10">
        <v>31</v>
      </c>
      <c r="H4154" s="10" t="s">
        <v>261</v>
      </c>
      <c r="I4154" s="10">
        <v>1946</v>
      </c>
      <c r="J4154" s="11" t="s">
        <v>10689</v>
      </c>
      <c r="K4154" s="12"/>
      <c r="L4154" s="13" t="s">
        <v>10886</v>
      </c>
      <c r="M4154" t="s">
        <v>753</v>
      </c>
      <c r="S4154" s="9"/>
      <c r="T4154">
        <v>12</v>
      </c>
      <c r="U4154" s="208" t="s">
        <v>18183</v>
      </c>
      <c r="V4154" s="14">
        <v>0</v>
      </c>
      <c r="W4154" s="14">
        <v>1</v>
      </c>
      <c r="X4154" s="109" t="s">
        <v>294</v>
      </c>
      <c r="Y4154" t="s">
        <v>11153</v>
      </c>
      <c r="Z4154" t="s">
        <v>18167</v>
      </c>
      <c r="AA4154">
        <f t="shared" si="64"/>
        <v>2</v>
      </c>
    </row>
    <row r="4155" spans="1:27" x14ac:dyDescent="0.2">
      <c r="A4155">
        <v>6698</v>
      </c>
      <c r="B4155" s="1" t="s">
        <v>11155</v>
      </c>
      <c r="C4155" t="s">
        <v>503</v>
      </c>
      <c r="D4155" s="9" t="s">
        <v>11156</v>
      </c>
      <c r="E4155" s="9"/>
      <c r="F4155" s="9"/>
      <c r="G4155" s="10">
        <v>31</v>
      </c>
      <c r="H4155" s="10" t="s">
        <v>261</v>
      </c>
      <c r="I4155" s="10">
        <v>1946</v>
      </c>
      <c r="J4155" s="11" t="s">
        <v>10689</v>
      </c>
      <c r="K4155" s="12"/>
      <c r="L4155" s="13" t="s">
        <v>10886</v>
      </c>
      <c r="M4155" t="s">
        <v>753</v>
      </c>
      <c r="S4155" s="9"/>
      <c r="T4155">
        <v>12</v>
      </c>
      <c r="U4155" s="208" t="s">
        <v>18183</v>
      </c>
      <c r="V4155" s="14">
        <v>0</v>
      </c>
      <c r="W4155" s="14">
        <v>1</v>
      </c>
      <c r="X4155" s="109" t="s">
        <v>294</v>
      </c>
      <c r="Y4155" t="s">
        <v>11157</v>
      </c>
      <c r="Z4155" t="s">
        <v>505</v>
      </c>
      <c r="AA4155">
        <f t="shared" si="64"/>
        <v>2</v>
      </c>
    </row>
    <row r="4156" spans="1:27" x14ac:dyDescent="0.2">
      <c r="A4156">
        <v>2230</v>
      </c>
      <c r="B4156" s="1" t="s">
        <v>10887</v>
      </c>
      <c r="C4156" t="s">
        <v>1523</v>
      </c>
      <c r="D4156" s="9" t="s">
        <v>10888</v>
      </c>
      <c r="E4156" s="9"/>
      <c r="F4156" s="9"/>
      <c r="G4156" s="10">
        <v>31</v>
      </c>
      <c r="H4156" s="10" t="s">
        <v>261</v>
      </c>
      <c r="I4156" s="10">
        <v>1946</v>
      </c>
      <c r="J4156" s="11" t="s">
        <v>10689</v>
      </c>
      <c r="K4156" s="12"/>
      <c r="L4156" s="13" t="s">
        <v>10886</v>
      </c>
      <c r="M4156" t="s">
        <v>753</v>
      </c>
      <c r="S4156" s="9"/>
      <c r="T4156">
        <v>12</v>
      </c>
      <c r="U4156" s="208" t="s">
        <v>18183</v>
      </c>
      <c r="V4156" s="14">
        <v>0</v>
      </c>
      <c r="W4156" s="14">
        <v>1</v>
      </c>
      <c r="X4156" s="109" t="s">
        <v>270</v>
      </c>
      <c r="Y4156">
        <v>264</v>
      </c>
      <c r="Z4156" t="s">
        <v>505</v>
      </c>
      <c r="AA4156">
        <f t="shared" si="64"/>
        <v>3</v>
      </c>
    </row>
    <row r="4157" spans="1:27" x14ac:dyDescent="0.2">
      <c r="A4157">
        <v>3977</v>
      </c>
      <c r="B4157" s="1" t="s">
        <v>10691</v>
      </c>
      <c r="C4157" t="s">
        <v>2221</v>
      </c>
      <c r="D4157" s="9" t="s">
        <v>10692</v>
      </c>
      <c r="E4157" s="9"/>
      <c r="F4157" s="9"/>
      <c r="G4157" s="10">
        <v>31</v>
      </c>
      <c r="H4157" s="10" t="s">
        <v>261</v>
      </c>
      <c r="I4157" s="10">
        <v>1946</v>
      </c>
      <c r="J4157" s="11" t="s">
        <v>10689</v>
      </c>
      <c r="K4157" s="12"/>
      <c r="L4157" s="13" t="s">
        <v>10886</v>
      </c>
      <c r="M4157" t="s">
        <v>753</v>
      </c>
      <c r="S4157" s="9"/>
      <c r="T4157">
        <v>12</v>
      </c>
      <c r="U4157" s="208" t="s">
        <v>18183</v>
      </c>
      <c r="V4157" s="14">
        <v>0</v>
      </c>
      <c r="W4157" s="14">
        <v>1</v>
      </c>
      <c r="X4157" s="109" t="s">
        <v>294</v>
      </c>
      <c r="Y4157" t="s">
        <v>4262</v>
      </c>
      <c r="Z4157" t="s">
        <v>505</v>
      </c>
      <c r="AA4157">
        <f t="shared" si="64"/>
        <v>3</v>
      </c>
    </row>
    <row r="4158" spans="1:27" x14ac:dyDescent="0.2">
      <c r="A4158">
        <v>2854</v>
      </c>
      <c r="B4158" s="1" t="s">
        <v>11168</v>
      </c>
      <c r="C4158" t="s">
        <v>2221</v>
      </c>
      <c r="D4158" s="9">
        <v>406</v>
      </c>
      <c r="E4158" s="9"/>
      <c r="F4158" s="9"/>
      <c r="G4158" s="10">
        <v>31</v>
      </c>
      <c r="H4158" s="10" t="s">
        <v>261</v>
      </c>
      <c r="I4158" s="10">
        <v>1946</v>
      </c>
      <c r="J4158" s="11" t="s">
        <v>10689</v>
      </c>
      <c r="K4158" s="12"/>
      <c r="L4158" s="13" t="s">
        <v>10886</v>
      </c>
      <c r="M4158" t="s">
        <v>753</v>
      </c>
      <c r="S4158" s="9"/>
      <c r="T4158">
        <v>12</v>
      </c>
      <c r="U4158" s="208" t="s">
        <v>18183</v>
      </c>
      <c r="V4158" s="14">
        <v>0</v>
      </c>
      <c r="W4158" s="14">
        <v>1</v>
      </c>
      <c r="X4158" s="109" t="s">
        <v>270</v>
      </c>
      <c r="Y4158">
        <v>406</v>
      </c>
      <c r="Z4158" t="s">
        <v>505</v>
      </c>
      <c r="AA4158">
        <f t="shared" si="64"/>
        <v>1</v>
      </c>
    </row>
    <row r="4159" spans="1:27" x14ac:dyDescent="0.2">
      <c r="A4159">
        <v>5578</v>
      </c>
      <c r="B4159" s="1" t="s">
        <v>11169</v>
      </c>
      <c r="C4159" t="s">
        <v>2221</v>
      </c>
      <c r="D4159" s="9">
        <v>141</v>
      </c>
      <c r="E4159" s="9" t="s">
        <v>259</v>
      </c>
      <c r="F4159" s="9" t="s">
        <v>312</v>
      </c>
      <c r="G4159" s="10">
        <v>31</v>
      </c>
      <c r="H4159" s="10" t="s">
        <v>261</v>
      </c>
      <c r="I4159" s="10">
        <v>1946</v>
      </c>
      <c r="J4159" s="11" t="s">
        <v>10689</v>
      </c>
      <c r="K4159" s="12"/>
      <c r="L4159" s="13" t="s">
        <v>10886</v>
      </c>
      <c r="M4159" t="s">
        <v>753</v>
      </c>
      <c r="S4159" s="9"/>
      <c r="T4159">
        <v>12</v>
      </c>
      <c r="U4159" s="208" t="s">
        <v>18183</v>
      </c>
      <c r="V4159" s="14">
        <v>0</v>
      </c>
      <c r="W4159" s="14">
        <v>1</v>
      </c>
      <c r="X4159" s="109" t="s">
        <v>270</v>
      </c>
      <c r="Y4159">
        <v>141</v>
      </c>
      <c r="Z4159" t="s">
        <v>505</v>
      </c>
      <c r="AA4159">
        <f t="shared" si="64"/>
        <v>1</v>
      </c>
    </row>
    <row r="4160" spans="1:27" x14ac:dyDescent="0.2">
      <c r="A4160">
        <v>5440</v>
      </c>
      <c r="B4160" s="1" t="s">
        <v>10889</v>
      </c>
      <c r="C4160" t="s">
        <v>1511</v>
      </c>
      <c r="D4160" s="9" t="s">
        <v>6220</v>
      </c>
      <c r="E4160" s="9"/>
      <c r="F4160" s="9"/>
      <c r="G4160" s="10">
        <v>31</v>
      </c>
      <c r="H4160" s="10" t="s">
        <v>261</v>
      </c>
      <c r="I4160" s="10">
        <v>1946</v>
      </c>
      <c r="J4160" s="11" t="s">
        <v>10689</v>
      </c>
      <c r="K4160" s="12"/>
      <c r="L4160" s="13" t="s">
        <v>11145</v>
      </c>
      <c r="M4160" t="s">
        <v>753</v>
      </c>
      <c r="S4160" s="9"/>
      <c r="T4160">
        <v>12</v>
      </c>
      <c r="U4160" s="208" t="s">
        <v>18183</v>
      </c>
      <c r="V4160" s="14">
        <v>0</v>
      </c>
      <c r="W4160" s="14">
        <v>1</v>
      </c>
      <c r="X4160" s="109" t="s">
        <v>270</v>
      </c>
      <c r="Y4160">
        <v>254</v>
      </c>
      <c r="Z4160" t="s">
        <v>271</v>
      </c>
      <c r="AA4160">
        <f t="shared" si="64"/>
        <v>3</v>
      </c>
    </row>
    <row r="4161" spans="1:27" x14ac:dyDescent="0.2">
      <c r="A4161">
        <v>5533</v>
      </c>
      <c r="B4161" s="1" t="s">
        <v>11167</v>
      </c>
      <c r="C4161" t="s">
        <v>503</v>
      </c>
      <c r="D4161" s="9" t="s">
        <v>1232</v>
      </c>
      <c r="E4161" s="9" t="s">
        <v>876</v>
      </c>
      <c r="F4161" s="9" t="s">
        <v>532</v>
      </c>
      <c r="G4161" s="10">
        <v>31</v>
      </c>
      <c r="H4161" s="10" t="s">
        <v>261</v>
      </c>
      <c r="I4161" s="10">
        <v>1946</v>
      </c>
      <c r="J4161" s="11" t="s">
        <v>10689</v>
      </c>
      <c r="K4161" s="12"/>
      <c r="L4161" s="13" t="s">
        <v>10886</v>
      </c>
      <c r="M4161" t="s">
        <v>753</v>
      </c>
      <c r="S4161" s="9"/>
      <c r="T4161">
        <v>12</v>
      </c>
      <c r="U4161" s="208" t="s">
        <v>18183</v>
      </c>
      <c r="V4161" s="14">
        <v>0</v>
      </c>
      <c r="W4161" s="14">
        <v>1</v>
      </c>
      <c r="X4161" s="109" t="e">
        <v>#N/A</v>
      </c>
      <c r="Y4161" t="s">
        <v>1232</v>
      </c>
      <c r="Z4161" t="s">
        <v>505</v>
      </c>
      <c r="AA4161">
        <f t="shared" si="64"/>
        <v>1</v>
      </c>
    </row>
    <row r="4162" spans="1:27" x14ac:dyDescent="0.2">
      <c r="A4162">
        <v>6620</v>
      </c>
      <c r="B4162" s="1" t="s">
        <v>10882</v>
      </c>
      <c r="C4162" t="s">
        <v>284</v>
      </c>
      <c r="D4162" s="9"/>
      <c r="E4162" s="9" t="s">
        <v>2806</v>
      </c>
      <c r="F4162" s="9"/>
      <c r="G4162" s="10"/>
      <c r="H4162" s="10"/>
      <c r="I4162" s="10">
        <v>1946</v>
      </c>
      <c r="J4162" s="23" t="s">
        <v>7779</v>
      </c>
      <c r="K4162" s="12"/>
      <c r="L4162" s="13" t="s">
        <v>18496</v>
      </c>
      <c r="M4162" t="s">
        <v>753</v>
      </c>
      <c r="S4162" s="9"/>
      <c r="T4162" s="14"/>
      <c r="U4162" s="210" t="s">
        <v>18190</v>
      </c>
      <c r="V4162" s="14">
        <v>0</v>
      </c>
      <c r="W4162" s="14">
        <v>1</v>
      </c>
      <c r="X4162" s="109" t="e">
        <v>#N/A</v>
      </c>
      <c r="Y4162" t="s">
        <v>334</v>
      </c>
      <c r="Z4162" t="s">
        <v>271</v>
      </c>
      <c r="AA4162">
        <f t="shared" ref="AA4162:AA4225" si="65">LEN(D4162)-LEN(SUBSTITUTE(D4162,"/",""))+1</f>
        <v>1</v>
      </c>
    </row>
    <row r="4163" spans="1:27" x14ac:dyDescent="0.2">
      <c r="A4163">
        <v>6623</v>
      </c>
      <c r="B4163" s="1" t="s">
        <v>9937</v>
      </c>
      <c r="C4163" t="s">
        <v>1027</v>
      </c>
      <c r="D4163" s="9"/>
      <c r="E4163" s="9" t="s">
        <v>2806</v>
      </c>
      <c r="F4163" s="9"/>
      <c r="G4163" s="10"/>
      <c r="H4163" s="10"/>
      <c r="I4163" s="10">
        <v>1946</v>
      </c>
      <c r="J4163" s="23" t="s">
        <v>7779</v>
      </c>
      <c r="K4163" s="12"/>
      <c r="L4163" s="13" t="s">
        <v>9938</v>
      </c>
      <c r="M4163" s="13" t="s">
        <v>753</v>
      </c>
      <c r="S4163" s="9"/>
      <c r="T4163" s="14"/>
      <c r="U4163" s="210" t="s">
        <v>18190</v>
      </c>
      <c r="V4163" s="14">
        <v>0</v>
      </c>
      <c r="W4163" s="14">
        <v>1</v>
      </c>
      <c r="X4163" s="109" t="e">
        <v>#N/A</v>
      </c>
      <c r="Y4163" t="s">
        <v>334</v>
      </c>
      <c r="Z4163" t="s">
        <v>1419</v>
      </c>
      <c r="AA4163">
        <f t="shared" si="65"/>
        <v>1</v>
      </c>
    </row>
    <row r="4164" spans="1:27" x14ac:dyDescent="0.2">
      <c r="A4164">
        <v>6457</v>
      </c>
      <c r="B4164" s="1" t="s">
        <v>9942</v>
      </c>
      <c r="C4164" t="s">
        <v>1027</v>
      </c>
      <c r="D4164" s="9"/>
      <c r="E4164" s="9" t="s">
        <v>2806</v>
      </c>
      <c r="F4164" s="9"/>
      <c r="G4164" s="10"/>
      <c r="H4164" s="10"/>
      <c r="I4164" s="10">
        <v>1946</v>
      </c>
      <c r="J4164" s="23" t="s">
        <v>7779</v>
      </c>
      <c r="K4164" s="12"/>
      <c r="L4164" s="13" t="s">
        <v>9943</v>
      </c>
      <c r="M4164" s="13" t="s">
        <v>753</v>
      </c>
      <c r="S4164" s="9"/>
      <c r="T4164" s="14"/>
      <c r="U4164" s="210" t="s">
        <v>18190</v>
      </c>
      <c r="V4164" s="14">
        <v>0</v>
      </c>
      <c r="W4164" s="14">
        <v>1</v>
      </c>
      <c r="X4164" s="109" t="e">
        <v>#N/A</v>
      </c>
      <c r="Y4164" t="s">
        <v>334</v>
      </c>
      <c r="Z4164" t="s">
        <v>1419</v>
      </c>
      <c r="AA4164">
        <f t="shared" si="65"/>
        <v>1</v>
      </c>
    </row>
    <row r="4165" spans="1:27" x14ac:dyDescent="0.2">
      <c r="A4165">
        <v>6459</v>
      </c>
      <c r="B4165" s="1" t="s">
        <v>9944</v>
      </c>
      <c r="C4165" t="s">
        <v>1027</v>
      </c>
      <c r="D4165" s="9"/>
      <c r="E4165" s="9" t="s">
        <v>2806</v>
      </c>
      <c r="F4165" s="9"/>
      <c r="G4165" s="10"/>
      <c r="H4165" s="10"/>
      <c r="I4165" s="10">
        <v>1946</v>
      </c>
      <c r="J4165" s="23" t="s">
        <v>7779</v>
      </c>
      <c r="K4165" s="12"/>
      <c r="L4165" s="13" t="s">
        <v>10917</v>
      </c>
      <c r="M4165" t="s">
        <v>753</v>
      </c>
      <c r="S4165" s="9"/>
      <c r="T4165" s="14"/>
      <c r="U4165" s="210" t="s">
        <v>18190</v>
      </c>
      <c r="V4165" s="14">
        <v>0</v>
      </c>
      <c r="W4165" s="14">
        <v>1</v>
      </c>
      <c r="X4165" s="109" t="e">
        <v>#N/A</v>
      </c>
      <c r="Y4165" t="s">
        <v>334</v>
      </c>
      <c r="Z4165" t="s">
        <v>1419</v>
      </c>
      <c r="AA4165">
        <f t="shared" si="65"/>
        <v>1</v>
      </c>
    </row>
    <row r="4166" spans="1:27" x14ac:dyDescent="0.2">
      <c r="A4166">
        <v>6435</v>
      </c>
      <c r="B4166" s="1" t="s">
        <v>10918</v>
      </c>
      <c r="C4166" t="s">
        <v>1027</v>
      </c>
      <c r="D4166" s="9"/>
      <c r="E4166" s="9" t="s">
        <v>2806</v>
      </c>
      <c r="F4166" s="9"/>
      <c r="G4166" s="10"/>
      <c r="H4166" s="10"/>
      <c r="I4166" s="10">
        <v>1946</v>
      </c>
      <c r="J4166" s="23" t="s">
        <v>7779</v>
      </c>
      <c r="K4166" s="12"/>
      <c r="L4166" s="13" t="s">
        <v>10919</v>
      </c>
      <c r="M4166" t="s">
        <v>753</v>
      </c>
      <c r="S4166" s="9"/>
      <c r="T4166" s="14"/>
      <c r="U4166" s="210" t="s">
        <v>18190</v>
      </c>
      <c r="V4166" s="14">
        <v>0</v>
      </c>
      <c r="W4166" s="14">
        <v>1</v>
      </c>
      <c r="X4166" s="109" t="e">
        <v>#N/A</v>
      </c>
      <c r="Y4166" t="s">
        <v>334</v>
      </c>
      <c r="Z4166" t="s">
        <v>1419</v>
      </c>
      <c r="AA4166">
        <f t="shared" si="65"/>
        <v>1</v>
      </c>
    </row>
    <row r="4167" spans="1:27" x14ac:dyDescent="0.2">
      <c r="A4167">
        <v>6463</v>
      </c>
      <c r="B4167" s="1" t="s">
        <v>10920</v>
      </c>
      <c r="C4167" t="s">
        <v>1027</v>
      </c>
      <c r="D4167" s="9"/>
      <c r="E4167" s="9" t="s">
        <v>2806</v>
      </c>
      <c r="F4167" s="9"/>
      <c r="G4167" s="10"/>
      <c r="H4167" s="10"/>
      <c r="I4167" s="10">
        <v>1946</v>
      </c>
      <c r="J4167" s="23" t="s">
        <v>7779</v>
      </c>
      <c r="K4167" s="12"/>
      <c r="L4167" s="13" t="s">
        <v>10921</v>
      </c>
      <c r="M4167" t="s">
        <v>753</v>
      </c>
      <c r="S4167" s="9"/>
      <c r="T4167" s="14"/>
      <c r="U4167" s="210" t="s">
        <v>18190</v>
      </c>
      <c r="V4167" s="14">
        <v>0</v>
      </c>
      <c r="W4167" s="14">
        <v>1</v>
      </c>
      <c r="X4167" s="109" t="e">
        <v>#N/A</v>
      </c>
      <c r="Y4167" t="s">
        <v>334</v>
      </c>
      <c r="Z4167" t="s">
        <v>1419</v>
      </c>
      <c r="AA4167">
        <f t="shared" si="65"/>
        <v>1</v>
      </c>
    </row>
    <row r="4168" spans="1:27" x14ac:dyDescent="0.2">
      <c r="A4168">
        <v>6464</v>
      </c>
      <c r="B4168" s="1" t="s">
        <v>10922</v>
      </c>
      <c r="C4168" t="s">
        <v>1027</v>
      </c>
      <c r="D4168" s="9"/>
      <c r="E4168" s="9" t="s">
        <v>2806</v>
      </c>
      <c r="F4168" s="9"/>
      <c r="G4168" s="10"/>
      <c r="H4168" s="10"/>
      <c r="I4168" s="10">
        <v>1946</v>
      </c>
      <c r="J4168" s="23" t="s">
        <v>7779</v>
      </c>
      <c r="K4168" s="12"/>
      <c r="L4168" s="13" t="s">
        <v>10923</v>
      </c>
      <c r="M4168" t="s">
        <v>753</v>
      </c>
      <c r="S4168" s="9"/>
      <c r="T4168" s="14"/>
      <c r="U4168" s="210" t="s">
        <v>18190</v>
      </c>
      <c r="V4168" s="14">
        <v>0</v>
      </c>
      <c r="W4168" s="14">
        <v>1</v>
      </c>
      <c r="X4168" s="109" t="e">
        <v>#N/A</v>
      </c>
      <c r="Y4168" t="s">
        <v>334</v>
      </c>
      <c r="Z4168" t="s">
        <v>1419</v>
      </c>
      <c r="AA4168">
        <f t="shared" si="65"/>
        <v>1</v>
      </c>
    </row>
    <row r="4169" spans="1:27" x14ac:dyDescent="0.2">
      <c r="A4169">
        <v>6465</v>
      </c>
      <c r="B4169" s="1" t="s">
        <v>10924</v>
      </c>
      <c r="C4169" t="s">
        <v>1027</v>
      </c>
      <c r="D4169" s="9"/>
      <c r="E4169" s="9" t="s">
        <v>2806</v>
      </c>
      <c r="F4169" s="9"/>
      <c r="G4169" s="10"/>
      <c r="H4169" s="10"/>
      <c r="I4169" s="10">
        <v>1946</v>
      </c>
      <c r="J4169" s="23" t="s">
        <v>7779</v>
      </c>
      <c r="K4169" s="12"/>
      <c r="L4169" s="13" t="s">
        <v>10925</v>
      </c>
      <c r="M4169" t="s">
        <v>753</v>
      </c>
      <c r="S4169" s="9"/>
      <c r="T4169" s="14"/>
      <c r="U4169" s="210" t="s">
        <v>18190</v>
      </c>
      <c r="V4169" s="14">
        <v>0</v>
      </c>
      <c r="W4169" s="14">
        <v>1</v>
      </c>
      <c r="X4169" s="109" t="e">
        <v>#N/A</v>
      </c>
      <c r="Y4169" t="s">
        <v>334</v>
      </c>
      <c r="Z4169" t="s">
        <v>1419</v>
      </c>
      <c r="AA4169">
        <f t="shared" si="65"/>
        <v>1</v>
      </c>
    </row>
    <row r="4170" spans="1:27" x14ac:dyDescent="0.2">
      <c r="A4170">
        <v>6470</v>
      </c>
      <c r="B4170" s="1" t="s">
        <v>10723</v>
      </c>
      <c r="C4170" t="s">
        <v>503</v>
      </c>
      <c r="D4170" s="9"/>
      <c r="E4170" s="9" t="s">
        <v>2806</v>
      </c>
      <c r="F4170" s="9"/>
      <c r="G4170" s="10"/>
      <c r="H4170" s="10"/>
      <c r="I4170" s="10">
        <v>1946</v>
      </c>
      <c r="J4170" s="23" t="s">
        <v>7779</v>
      </c>
      <c r="K4170" s="12"/>
      <c r="L4170" s="13" t="s">
        <v>10926</v>
      </c>
      <c r="M4170" s="13" t="s">
        <v>753</v>
      </c>
      <c r="S4170" s="9"/>
      <c r="T4170" s="14"/>
      <c r="U4170" s="210" t="s">
        <v>18190</v>
      </c>
      <c r="V4170" s="14">
        <v>0</v>
      </c>
      <c r="W4170" s="14">
        <v>1</v>
      </c>
      <c r="X4170" s="109" t="e">
        <v>#N/A</v>
      </c>
      <c r="Y4170" t="s">
        <v>334</v>
      </c>
      <c r="Z4170" t="s">
        <v>505</v>
      </c>
      <c r="AA4170">
        <f t="shared" si="65"/>
        <v>1</v>
      </c>
    </row>
    <row r="4171" spans="1:27" x14ac:dyDescent="0.2">
      <c r="A4171">
        <v>6471</v>
      </c>
      <c r="B4171" s="1" t="s">
        <v>10927</v>
      </c>
      <c r="C4171" t="s">
        <v>503</v>
      </c>
      <c r="D4171" s="9"/>
      <c r="E4171" s="9" t="s">
        <v>2806</v>
      </c>
      <c r="F4171" s="9"/>
      <c r="G4171" s="10"/>
      <c r="H4171" s="10"/>
      <c r="I4171" s="10">
        <v>1946</v>
      </c>
      <c r="J4171" s="23" t="s">
        <v>7779</v>
      </c>
      <c r="K4171" s="12"/>
      <c r="L4171" s="13" t="s">
        <v>10928</v>
      </c>
      <c r="M4171" s="13" t="s">
        <v>753</v>
      </c>
      <c r="S4171" s="9"/>
      <c r="T4171" s="14"/>
      <c r="U4171" s="210" t="s">
        <v>18190</v>
      </c>
      <c r="V4171" s="14">
        <v>0</v>
      </c>
      <c r="W4171" s="14">
        <v>1</v>
      </c>
      <c r="X4171" s="109" t="e">
        <v>#N/A</v>
      </c>
      <c r="Y4171" t="s">
        <v>334</v>
      </c>
      <c r="Z4171" t="s">
        <v>505</v>
      </c>
      <c r="AA4171">
        <f t="shared" si="65"/>
        <v>1</v>
      </c>
    </row>
    <row r="4172" spans="1:27" x14ac:dyDescent="0.2">
      <c r="A4172">
        <v>2114</v>
      </c>
      <c r="B4172" s="1" t="s">
        <v>11170</v>
      </c>
      <c r="C4172" t="s">
        <v>1798</v>
      </c>
      <c r="D4172" s="9" t="s">
        <v>11171</v>
      </c>
      <c r="E4172" s="9" t="s">
        <v>2806</v>
      </c>
      <c r="F4172" s="9"/>
      <c r="G4172" s="10"/>
      <c r="H4172" s="10"/>
      <c r="I4172" s="10">
        <v>1946</v>
      </c>
      <c r="J4172" s="23" t="s">
        <v>7779</v>
      </c>
      <c r="K4172" s="12"/>
      <c r="L4172" s="13" t="s">
        <v>10880</v>
      </c>
      <c r="M4172" s="13" t="s">
        <v>753</v>
      </c>
      <c r="S4172" s="9"/>
      <c r="T4172" s="14"/>
      <c r="U4172" s="210" t="s">
        <v>18190</v>
      </c>
      <c r="V4172" s="14">
        <v>0</v>
      </c>
      <c r="W4172" s="14">
        <v>1</v>
      </c>
      <c r="X4172" s="150" t="s">
        <v>294</v>
      </c>
      <c r="Y4172" t="s">
        <v>11171</v>
      </c>
      <c r="Z4172" t="s">
        <v>271</v>
      </c>
      <c r="AA4172">
        <f t="shared" si="65"/>
        <v>1</v>
      </c>
    </row>
    <row r="4173" spans="1:27" x14ac:dyDescent="0.2">
      <c r="A4173">
        <v>6474</v>
      </c>
      <c r="B4173" s="1" t="s">
        <v>10929</v>
      </c>
      <c r="C4173" t="s">
        <v>1798</v>
      </c>
      <c r="D4173" s="9"/>
      <c r="E4173" s="9" t="s">
        <v>2806</v>
      </c>
      <c r="F4173" s="9"/>
      <c r="G4173" s="10"/>
      <c r="H4173" s="10"/>
      <c r="I4173" s="10">
        <v>1946</v>
      </c>
      <c r="J4173" s="23" t="s">
        <v>7779</v>
      </c>
      <c r="K4173" s="12"/>
      <c r="L4173" s="13" t="s">
        <v>10930</v>
      </c>
      <c r="M4173" s="13" t="s">
        <v>753</v>
      </c>
      <c r="S4173" s="9"/>
      <c r="T4173" s="14"/>
      <c r="U4173" s="210" t="s">
        <v>18190</v>
      </c>
      <c r="V4173" s="14">
        <v>0</v>
      </c>
      <c r="W4173" s="14">
        <v>1</v>
      </c>
      <c r="X4173" s="109" t="e">
        <v>#N/A</v>
      </c>
      <c r="Y4173" t="s">
        <v>334</v>
      </c>
      <c r="Z4173" t="s">
        <v>271</v>
      </c>
      <c r="AA4173">
        <f t="shared" si="65"/>
        <v>1</v>
      </c>
    </row>
    <row r="4174" spans="1:27" x14ac:dyDescent="0.2">
      <c r="A4174">
        <v>6437</v>
      </c>
      <c r="B4174" s="1" t="s">
        <v>10931</v>
      </c>
      <c r="C4174" t="s">
        <v>1798</v>
      </c>
      <c r="D4174" s="9"/>
      <c r="E4174" s="9" t="s">
        <v>2806</v>
      </c>
      <c r="F4174" s="9"/>
      <c r="G4174" s="10"/>
      <c r="H4174" s="10"/>
      <c r="I4174" s="10">
        <v>1946</v>
      </c>
      <c r="J4174" s="23" t="s">
        <v>7779</v>
      </c>
      <c r="K4174" s="12"/>
      <c r="L4174" s="13" t="s">
        <v>10932</v>
      </c>
      <c r="M4174" s="13" t="s">
        <v>753</v>
      </c>
      <c r="S4174" s="9"/>
      <c r="T4174" s="14"/>
      <c r="U4174" s="210" t="s">
        <v>18190</v>
      </c>
      <c r="V4174" s="14">
        <v>0</v>
      </c>
      <c r="W4174" s="14">
        <v>1</v>
      </c>
      <c r="X4174" s="109" t="e">
        <v>#N/A</v>
      </c>
      <c r="Y4174" t="s">
        <v>334</v>
      </c>
      <c r="Z4174" t="s">
        <v>271</v>
      </c>
      <c r="AA4174">
        <f t="shared" si="65"/>
        <v>1</v>
      </c>
    </row>
    <row r="4175" spans="1:27" x14ac:dyDescent="0.2">
      <c r="A4175">
        <v>6636</v>
      </c>
      <c r="B4175" s="1" t="s">
        <v>10933</v>
      </c>
      <c r="C4175" t="s">
        <v>1798</v>
      </c>
      <c r="D4175" s="9"/>
      <c r="E4175" s="9" t="s">
        <v>2806</v>
      </c>
      <c r="F4175" s="9"/>
      <c r="G4175" s="10"/>
      <c r="H4175" s="10"/>
      <c r="I4175" s="10">
        <v>1946</v>
      </c>
      <c r="J4175" s="23" t="s">
        <v>7779</v>
      </c>
      <c r="K4175" s="12"/>
      <c r="L4175" s="13" t="s">
        <v>10934</v>
      </c>
      <c r="M4175" t="s">
        <v>753</v>
      </c>
      <c r="S4175" s="9"/>
      <c r="T4175" s="14"/>
      <c r="U4175" s="210" t="s">
        <v>18190</v>
      </c>
      <c r="V4175" s="14">
        <v>0</v>
      </c>
      <c r="W4175" s="14">
        <v>1</v>
      </c>
      <c r="X4175" s="109" t="e">
        <v>#N/A</v>
      </c>
      <c r="Y4175" t="s">
        <v>334</v>
      </c>
      <c r="Z4175" t="s">
        <v>271</v>
      </c>
      <c r="AA4175">
        <f t="shared" si="65"/>
        <v>1</v>
      </c>
    </row>
    <row r="4176" spans="1:27" x14ac:dyDescent="0.2">
      <c r="A4176">
        <v>4645</v>
      </c>
      <c r="B4176" s="1" t="s">
        <v>10935</v>
      </c>
      <c r="C4176" t="s">
        <v>1798</v>
      </c>
      <c r="D4176" s="9"/>
      <c r="E4176" s="9" t="s">
        <v>2806</v>
      </c>
      <c r="F4176" s="9"/>
      <c r="G4176" s="10"/>
      <c r="H4176" s="10"/>
      <c r="I4176" s="10">
        <v>1946</v>
      </c>
      <c r="J4176" s="23" t="s">
        <v>7779</v>
      </c>
      <c r="K4176" s="12"/>
      <c r="L4176" s="13" t="s">
        <v>10936</v>
      </c>
      <c r="M4176" t="s">
        <v>753</v>
      </c>
      <c r="S4176" s="9"/>
      <c r="T4176" s="14"/>
      <c r="U4176" s="210" t="s">
        <v>18190</v>
      </c>
      <c r="V4176" s="14">
        <v>0</v>
      </c>
      <c r="W4176" s="14">
        <v>1</v>
      </c>
      <c r="X4176" s="109" t="e">
        <v>#N/A</v>
      </c>
      <c r="Y4176" t="s">
        <v>334</v>
      </c>
      <c r="Z4176" t="s">
        <v>271</v>
      </c>
      <c r="AA4176">
        <f t="shared" si="65"/>
        <v>1</v>
      </c>
    </row>
    <row r="4177" spans="1:27" x14ac:dyDescent="0.2">
      <c r="A4177">
        <v>992</v>
      </c>
      <c r="B4177" s="1" t="s">
        <v>9984</v>
      </c>
      <c r="C4177" t="s">
        <v>1523</v>
      </c>
      <c r="D4177" s="9" t="s">
        <v>2257</v>
      </c>
      <c r="E4177" s="9"/>
      <c r="F4177" s="9"/>
      <c r="G4177" s="10">
        <v>1</v>
      </c>
      <c r="H4177" s="10" t="s">
        <v>276</v>
      </c>
      <c r="I4177" s="10">
        <v>1947</v>
      </c>
      <c r="J4177" s="11" t="s">
        <v>10939</v>
      </c>
      <c r="K4177" s="12"/>
      <c r="L4177" s="13" t="s">
        <v>9985</v>
      </c>
      <c r="M4177" t="s">
        <v>753</v>
      </c>
      <c r="S4177" s="9"/>
      <c r="T4177">
        <v>1</v>
      </c>
      <c r="U4177" s="208" t="s">
        <v>18184</v>
      </c>
      <c r="V4177" s="14">
        <v>0</v>
      </c>
      <c r="W4177" s="14">
        <v>1</v>
      </c>
      <c r="X4177" s="109" t="s">
        <v>270</v>
      </c>
      <c r="Y4177">
        <v>256</v>
      </c>
      <c r="Z4177" t="s">
        <v>505</v>
      </c>
      <c r="AA4177">
        <f t="shared" si="65"/>
        <v>2</v>
      </c>
    </row>
    <row r="4178" spans="1:27" x14ac:dyDescent="0.2">
      <c r="A4178">
        <v>2743</v>
      </c>
      <c r="B4178" s="1" t="s">
        <v>10937</v>
      </c>
      <c r="C4178" t="s">
        <v>1027</v>
      </c>
      <c r="D4178" s="9" t="s">
        <v>10938</v>
      </c>
      <c r="E4178" s="9" t="s">
        <v>9863</v>
      </c>
      <c r="F4178" s="9"/>
      <c r="G4178" s="10">
        <v>1</v>
      </c>
      <c r="H4178" s="10" t="s">
        <v>276</v>
      </c>
      <c r="I4178" s="10">
        <v>1947</v>
      </c>
      <c r="J4178" s="11" t="s">
        <v>10939</v>
      </c>
      <c r="K4178" s="12"/>
      <c r="L4178" s="13" t="s">
        <v>10940</v>
      </c>
      <c r="M4178" t="s">
        <v>781</v>
      </c>
      <c r="S4178" s="9"/>
      <c r="T4178">
        <v>1</v>
      </c>
      <c r="U4178" s="208" t="s">
        <v>18184</v>
      </c>
      <c r="V4178" s="14">
        <v>0</v>
      </c>
      <c r="W4178" s="14">
        <v>1</v>
      </c>
      <c r="X4178" s="109" t="s">
        <v>294</v>
      </c>
      <c r="Y4178" t="s">
        <v>9983</v>
      </c>
      <c r="Z4178" t="s">
        <v>1419</v>
      </c>
      <c r="AA4178">
        <f t="shared" si="65"/>
        <v>2</v>
      </c>
    </row>
    <row r="4179" spans="1:27" x14ac:dyDescent="0.2">
      <c r="A4179">
        <v>5731</v>
      </c>
      <c r="B4179" s="1" t="s">
        <v>9986</v>
      </c>
      <c r="C4179" t="s">
        <v>1798</v>
      </c>
      <c r="D4179" s="9" t="s">
        <v>1126</v>
      </c>
      <c r="E4179" s="9" t="s">
        <v>275</v>
      </c>
      <c r="F4179" s="9" t="s">
        <v>260</v>
      </c>
      <c r="G4179" s="10">
        <v>1</v>
      </c>
      <c r="H4179" s="10" t="s">
        <v>276</v>
      </c>
      <c r="I4179" s="10">
        <v>1947</v>
      </c>
      <c r="J4179" s="11" t="s">
        <v>10939</v>
      </c>
      <c r="K4179" s="12"/>
      <c r="L4179" s="13" t="s">
        <v>9985</v>
      </c>
      <c r="M4179" t="s">
        <v>753</v>
      </c>
      <c r="S4179" s="9"/>
      <c r="T4179">
        <v>1</v>
      </c>
      <c r="U4179" s="208" t="s">
        <v>18184</v>
      </c>
      <c r="V4179" s="14">
        <v>0</v>
      </c>
      <c r="W4179" s="14">
        <v>1</v>
      </c>
      <c r="X4179" s="109" t="e">
        <v>#N/A</v>
      </c>
      <c r="Y4179" t="s">
        <v>1126</v>
      </c>
      <c r="Z4179" t="s">
        <v>271</v>
      </c>
      <c r="AA4179">
        <f t="shared" si="65"/>
        <v>1</v>
      </c>
    </row>
    <row r="4180" spans="1:27" x14ac:dyDescent="0.2">
      <c r="A4180">
        <v>412</v>
      </c>
      <c r="B4180" s="1" t="s">
        <v>10006</v>
      </c>
      <c r="C4180" t="s">
        <v>341</v>
      </c>
      <c r="D4180" s="9" t="s">
        <v>7413</v>
      </c>
      <c r="E4180" s="9" t="s">
        <v>259</v>
      </c>
      <c r="F4180" s="9" t="s">
        <v>721</v>
      </c>
      <c r="G4180" s="10">
        <v>2</v>
      </c>
      <c r="H4180" s="10" t="s">
        <v>276</v>
      </c>
      <c r="I4180" s="10">
        <v>1947</v>
      </c>
      <c r="J4180" s="11" t="s">
        <v>11284</v>
      </c>
      <c r="K4180" s="12"/>
      <c r="L4180" s="13" t="s">
        <v>11285</v>
      </c>
      <c r="M4180" t="s">
        <v>753</v>
      </c>
      <c r="S4180" s="9"/>
      <c r="T4180">
        <v>1</v>
      </c>
      <c r="U4180" s="208" t="s">
        <v>18184</v>
      </c>
      <c r="V4180" s="14">
        <v>0</v>
      </c>
      <c r="W4180" s="14">
        <v>1</v>
      </c>
      <c r="X4180" s="150" t="s">
        <v>270</v>
      </c>
      <c r="Y4180">
        <v>109</v>
      </c>
      <c r="Z4180" t="s">
        <v>271</v>
      </c>
      <c r="AA4180">
        <f t="shared" si="65"/>
        <v>3</v>
      </c>
    </row>
    <row r="4181" spans="1:27" x14ac:dyDescent="0.2">
      <c r="A4181">
        <v>2735</v>
      </c>
      <c r="B4181" s="1" t="s">
        <v>9965</v>
      </c>
      <c r="C4181" t="s">
        <v>341</v>
      </c>
      <c r="D4181" s="9" t="s">
        <v>9966</v>
      </c>
      <c r="E4181" s="9" t="s">
        <v>259</v>
      </c>
      <c r="F4181" s="9" t="s">
        <v>721</v>
      </c>
      <c r="G4181" s="10">
        <v>2</v>
      </c>
      <c r="H4181" s="10" t="s">
        <v>276</v>
      </c>
      <c r="I4181" s="10">
        <v>1947</v>
      </c>
      <c r="J4181" s="11" t="s">
        <v>11284</v>
      </c>
      <c r="K4181" s="12"/>
      <c r="L4181" s="13" t="s">
        <v>11285</v>
      </c>
      <c r="M4181" t="s">
        <v>753</v>
      </c>
      <c r="S4181" s="9"/>
      <c r="T4181">
        <v>1</v>
      </c>
      <c r="U4181" s="208" t="s">
        <v>18184</v>
      </c>
      <c r="V4181" s="14">
        <v>0</v>
      </c>
      <c r="W4181" s="14">
        <v>1</v>
      </c>
      <c r="X4181" s="150" t="s">
        <v>270</v>
      </c>
      <c r="Y4181">
        <v>109</v>
      </c>
      <c r="Z4181" t="s">
        <v>271</v>
      </c>
      <c r="AA4181">
        <f t="shared" si="65"/>
        <v>3</v>
      </c>
    </row>
    <row r="4182" spans="1:27" x14ac:dyDescent="0.2">
      <c r="A4182">
        <v>94</v>
      </c>
      <c r="B4182" s="1" t="s">
        <v>9993</v>
      </c>
      <c r="C4182" t="s">
        <v>503</v>
      </c>
      <c r="D4182" s="9" t="s">
        <v>9994</v>
      </c>
      <c r="E4182" s="9" t="s">
        <v>259</v>
      </c>
      <c r="F4182" s="9" t="s">
        <v>532</v>
      </c>
      <c r="G4182" s="10">
        <v>2</v>
      </c>
      <c r="H4182" s="10" t="s">
        <v>276</v>
      </c>
      <c r="I4182" s="10">
        <v>1947</v>
      </c>
      <c r="J4182" s="11" t="s">
        <v>11284</v>
      </c>
      <c r="K4182" s="12"/>
      <c r="L4182" s="13" t="s">
        <v>11285</v>
      </c>
      <c r="M4182" t="s">
        <v>753</v>
      </c>
      <c r="S4182" s="9"/>
      <c r="T4182">
        <v>1</v>
      </c>
      <c r="U4182" s="208" t="s">
        <v>18184</v>
      </c>
      <c r="V4182" s="14">
        <v>0</v>
      </c>
      <c r="W4182" s="14">
        <v>1</v>
      </c>
      <c r="X4182" s="109" t="s">
        <v>294</v>
      </c>
      <c r="Y4182" t="s">
        <v>1242</v>
      </c>
      <c r="Z4182" t="s">
        <v>505</v>
      </c>
      <c r="AA4182">
        <f t="shared" si="65"/>
        <v>5</v>
      </c>
    </row>
    <row r="4183" spans="1:27" x14ac:dyDescent="0.2">
      <c r="A4183">
        <v>179</v>
      </c>
      <c r="B4183" s="1" t="s">
        <v>9998</v>
      </c>
      <c r="C4183" t="s">
        <v>284</v>
      </c>
      <c r="D4183" s="9" t="s">
        <v>9999</v>
      </c>
      <c r="E4183" s="9"/>
      <c r="F4183" s="9"/>
      <c r="G4183" s="10">
        <v>2</v>
      </c>
      <c r="H4183" s="10" t="s">
        <v>276</v>
      </c>
      <c r="I4183" s="10">
        <v>1947</v>
      </c>
      <c r="J4183" s="11" t="s">
        <v>11284</v>
      </c>
      <c r="K4183" s="12"/>
      <c r="L4183" s="13" t="s">
        <v>11285</v>
      </c>
      <c r="M4183" t="s">
        <v>753</v>
      </c>
      <c r="S4183" s="9"/>
      <c r="T4183">
        <v>1</v>
      </c>
      <c r="U4183" s="208" t="s">
        <v>18184</v>
      </c>
      <c r="V4183" s="14">
        <v>0</v>
      </c>
      <c r="W4183" s="14">
        <v>1</v>
      </c>
      <c r="X4183" s="150" t="s">
        <v>294</v>
      </c>
      <c r="Y4183" t="s">
        <v>10000</v>
      </c>
      <c r="Z4183" t="s">
        <v>505</v>
      </c>
      <c r="AA4183">
        <f t="shared" si="65"/>
        <v>3</v>
      </c>
    </row>
    <row r="4184" spans="1:27" x14ac:dyDescent="0.2">
      <c r="A4184">
        <v>2921</v>
      </c>
      <c r="B4184" s="1" t="s">
        <v>9968</v>
      </c>
      <c r="C4184" t="s">
        <v>5998</v>
      </c>
      <c r="D4184" s="9" t="s">
        <v>658</v>
      </c>
      <c r="E4184" s="9"/>
      <c r="F4184" s="9"/>
      <c r="G4184" s="10">
        <v>2</v>
      </c>
      <c r="H4184" s="10" t="s">
        <v>276</v>
      </c>
      <c r="I4184" s="10">
        <v>1947</v>
      </c>
      <c r="J4184" s="11" t="s">
        <v>11284</v>
      </c>
      <c r="K4184" s="12"/>
      <c r="L4184" s="13" t="s">
        <v>11285</v>
      </c>
      <c r="M4184" t="s">
        <v>753</v>
      </c>
      <c r="S4184" s="9"/>
      <c r="T4184">
        <v>1</v>
      </c>
      <c r="U4184" s="208" t="s">
        <v>18184</v>
      </c>
      <c r="V4184" s="14">
        <v>0</v>
      </c>
      <c r="W4184" s="14">
        <v>0</v>
      </c>
      <c r="X4184" s="150" t="s">
        <v>294</v>
      </c>
      <c r="Y4184" t="s">
        <v>658</v>
      </c>
      <c r="Z4184" t="s">
        <v>18167</v>
      </c>
      <c r="AA4184">
        <f t="shared" si="65"/>
        <v>1</v>
      </c>
    </row>
    <row r="4185" spans="1:27" x14ac:dyDescent="0.2">
      <c r="A4185">
        <v>332</v>
      </c>
      <c r="B4185" s="1" t="s">
        <v>9987</v>
      </c>
      <c r="C4185" t="s">
        <v>1008</v>
      </c>
      <c r="D4185" s="9" t="s">
        <v>11283</v>
      </c>
      <c r="E4185" s="9"/>
      <c r="F4185" s="9"/>
      <c r="G4185" s="10">
        <v>2</v>
      </c>
      <c r="H4185" s="10" t="s">
        <v>276</v>
      </c>
      <c r="I4185" s="10">
        <v>1947</v>
      </c>
      <c r="J4185" s="11" t="s">
        <v>11284</v>
      </c>
      <c r="K4185" s="12"/>
      <c r="L4185" s="13" t="s">
        <v>11285</v>
      </c>
      <c r="M4185" t="s">
        <v>753</v>
      </c>
      <c r="S4185" s="9"/>
      <c r="T4185">
        <v>1</v>
      </c>
      <c r="U4185" s="208" t="s">
        <v>18184</v>
      </c>
      <c r="V4185" s="14">
        <v>0</v>
      </c>
      <c r="W4185" s="14">
        <v>1</v>
      </c>
      <c r="X4185" s="150" t="s">
        <v>294</v>
      </c>
      <c r="Y4185" t="s">
        <v>9992</v>
      </c>
      <c r="Z4185" t="s">
        <v>271</v>
      </c>
      <c r="AA4185">
        <f t="shared" si="65"/>
        <v>7</v>
      </c>
    </row>
    <row r="4186" spans="1:27" x14ac:dyDescent="0.2">
      <c r="A4186">
        <v>1423</v>
      </c>
      <c r="B4186" s="1" t="s">
        <v>10004</v>
      </c>
      <c r="C4186" t="s">
        <v>1523</v>
      </c>
      <c r="D4186" s="9" t="s">
        <v>10005</v>
      </c>
      <c r="E4186" s="9" t="s">
        <v>259</v>
      </c>
      <c r="F4186" s="9" t="s">
        <v>312</v>
      </c>
      <c r="G4186" s="10">
        <v>2</v>
      </c>
      <c r="H4186" s="10" t="s">
        <v>276</v>
      </c>
      <c r="I4186" s="10">
        <v>1947</v>
      </c>
      <c r="J4186" s="11" t="s">
        <v>11284</v>
      </c>
      <c r="K4186" s="12"/>
      <c r="L4186" s="13" t="s">
        <v>10003</v>
      </c>
      <c r="M4186" t="s">
        <v>753</v>
      </c>
      <c r="S4186" s="9"/>
      <c r="T4186">
        <v>1</v>
      </c>
      <c r="U4186" s="208" t="s">
        <v>18184</v>
      </c>
      <c r="V4186" s="14">
        <v>0</v>
      </c>
      <c r="W4186" s="14">
        <v>1</v>
      </c>
      <c r="X4186" s="150" t="s">
        <v>270</v>
      </c>
      <c r="Y4186">
        <v>409</v>
      </c>
      <c r="Z4186" t="s">
        <v>505</v>
      </c>
      <c r="AA4186">
        <f t="shared" si="65"/>
        <v>3</v>
      </c>
    </row>
    <row r="4187" spans="1:27" x14ac:dyDescent="0.2">
      <c r="A4187">
        <v>3270</v>
      </c>
      <c r="B4187" s="1" t="s">
        <v>10001</v>
      </c>
      <c r="C4187" t="s">
        <v>1523</v>
      </c>
      <c r="D4187" s="9" t="s">
        <v>10002</v>
      </c>
      <c r="E4187" s="9"/>
      <c r="F4187" s="9"/>
      <c r="G4187" s="10">
        <v>2</v>
      </c>
      <c r="H4187" s="10" t="s">
        <v>276</v>
      </c>
      <c r="I4187" s="10">
        <v>1947</v>
      </c>
      <c r="J4187" s="11" t="s">
        <v>11284</v>
      </c>
      <c r="K4187" s="12"/>
      <c r="L4187" s="13" t="s">
        <v>10003</v>
      </c>
      <c r="M4187" t="s">
        <v>753</v>
      </c>
      <c r="S4187" s="9"/>
      <c r="T4187">
        <v>1</v>
      </c>
      <c r="U4187" s="208" t="s">
        <v>18184</v>
      </c>
      <c r="V4187" s="14">
        <v>0</v>
      </c>
      <c r="W4187" s="14">
        <v>1</v>
      </c>
      <c r="X4187" s="150" t="s">
        <v>270</v>
      </c>
      <c r="Y4187" t="s">
        <v>1469</v>
      </c>
      <c r="Z4187" t="s">
        <v>505</v>
      </c>
      <c r="AA4187">
        <f t="shared" si="65"/>
        <v>3</v>
      </c>
    </row>
    <row r="4188" spans="1:27" x14ac:dyDescent="0.2">
      <c r="A4188">
        <v>6527</v>
      </c>
      <c r="B4188" s="1" t="s">
        <v>9969</v>
      </c>
      <c r="C4188" t="s">
        <v>2221</v>
      </c>
      <c r="D4188" s="9">
        <v>151</v>
      </c>
      <c r="E4188" s="9" t="s">
        <v>259</v>
      </c>
      <c r="F4188" s="9" t="s">
        <v>312</v>
      </c>
      <c r="G4188" s="10">
        <v>2</v>
      </c>
      <c r="H4188" s="10" t="s">
        <v>276</v>
      </c>
      <c r="I4188" s="10">
        <v>1947</v>
      </c>
      <c r="J4188" s="11" t="s">
        <v>11284</v>
      </c>
      <c r="K4188" s="12"/>
      <c r="L4188" s="13" t="s">
        <v>11285</v>
      </c>
      <c r="M4188" t="s">
        <v>753</v>
      </c>
      <c r="S4188" s="9"/>
      <c r="T4188">
        <v>1</v>
      </c>
      <c r="U4188" s="208" t="s">
        <v>18184</v>
      </c>
      <c r="V4188" s="14">
        <v>0</v>
      </c>
      <c r="W4188" s="14">
        <v>1</v>
      </c>
      <c r="X4188" s="150" t="s">
        <v>270</v>
      </c>
      <c r="Y4188">
        <v>151</v>
      </c>
      <c r="Z4188" t="s">
        <v>505</v>
      </c>
      <c r="AA4188">
        <f t="shared" si="65"/>
        <v>1</v>
      </c>
    </row>
    <row r="4189" spans="1:27" x14ac:dyDescent="0.2">
      <c r="A4189">
        <v>210</v>
      </c>
      <c r="B4189" s="1" t="s">
        <v>9995</v>
      </c>
      <c r="C4189" t="s">
        <v>1027</v>
      </c>
      <c r="D4189" s="9" t="s">
        <v>9996</v>
      </c>
      <c r="E4189" s="9" t="s">
        <v>259</v>
      </c>
      <c r="F4189" s="9" t="s">
        <v>532</v>
      </c>
      <c r="G4189" s="10">
        <v>2</v>
      </c>
      <c r="H4189" s="10" t="s">
        <v>276</v>
      </c>
      <c r="I4189" s="10">
        <v>1947</v>
      </c>
      <c r="J4189" s="11" t="s">
        <v>11284</v>
      </c>
      <c r="K4189" s="12"/>
      <c r="L4189" s="13" t="s">
        <v>9997</v>
      </c>
      <c r="M4189" t="s">
        <v>753</v>
      </c>
      <c r="S4189" s="9"/>
      <c r="T4189">
        <v>1</v>
      </c>
      <c r="U4189" s="208" t="s">
        <v>18184</v>
      </c>
      <c r="V4189" s="14">
        <v>0</v>
      </c>
      <c r="W4189" s="14">
        <v>1</v>
      </c>
      <c r="X4189" s="150" t="s">
        <v>294</v>
      </c>
      <c r="Y4189" t="s">
        <v>1242</v>
      </c>
      <c r="Z4189" t="s">
        <v>271</v>
      </c>
      <c r="AA4189">
        <f t="shared" si="65"/>
        <v>4</v>
      </c>
    </row>
    <row r="4190" spans="1:27" x14ac:dyDescent="0.2">
      <c r="A4190">
        <v>5283</v>
      </c>
      <c r="B4190" s="1" t="s">
        <v>9967</v>
      </c>
      <c r="C4190" t="s">
        <v>1027</v>
      </c>
      <c r="D4190" s="9" t="s">
        <v>2188</v>
      </c>
      <c r="E4190" s="9" t="s">
        <v>275</v>
      </c>
      <c r="F4190" s="9" t="s">
        <v>1416</v>
      </c>
      <c r="G4190" s="10">
        <v>2</v>
      </c>
      <c r="H4190" s="10" t="s">
        <v>276</v>
      </c>
      <c r="I4190" s="10">
        <v>1947</v>
      </c>
      <c r="J4190" s="11" t="s">
        <v>11284</v>
      </c>
      <c r="K4190" s="12"/>
      <c r="L4190" s="13" t="s">
        <v>11285</v>
      </c>
      <c r="M4190" t="s">
        <v>753</v>
      </c>
      <c r="S4190" s="9"/>
      <c r="T4190">
        <v>1</v>
      </c>
      <c r="U4190" s="208" t="s">
        <v>18184</v>
      </c>
      <c r="V4190" s="14">
        <v>0</v>
      </c>
      <c r="W4190" s="14">
        <v>1</v>
      </c>
      <c r="X4190" s="109" t="e">
        <v>#N/A</v>
      </c>
      <c r="Y4190" t="s">
        <v>2188</v>
      </c>
      <c r="Z4190" t="s">
        <v>1419</v>
      </c>
      <c r="AA4190">
        <f t="shared" si="65"/>
        <v>1</v>
      </c>
    </row>
    <row r="4191" spans="1:27" x14ac:dyDescent="0.2">
      <c r="A4191">
        <v>2427</v>
      </c>
      <c r="B4191" s="1" t="s">
        <v>9970</v>
      </c>
      <c r="C4191" t="s">
        <v>1027</v>
      </c>
      <c r="D4191" s="9" t="s">
        <v>7259</v>
      </c>
      <c r="E4191" s="9" t="s">
        <v>9863</v>
      </c>
      <c r="F4191" s="9"/>
      <c r="G4191" s="10">
        <v>3</v>
      </c>
      <c r="H4191" s="10" t="s">
        <v>276</v>
      </c>
      <c r="I4191" s="10">
        <v>1947</v>
      </c>
      <c r="J4191" s="11" t="s">
        <v>9971</v>
      </c>
      <c r="K4191" s="12"/>
      <c r="L4191" s="13" t="s">
        <v>9976</v>
      </c>
      <c r="M4191" t="s">
        <v>781</v>
      </c>
      <c r="S4191" s="9"/>
      <c r="T4191">
        <v>1</v>
      </c>
      <c r="U4191" s="208" t="s">
        <v>18184</v>
      </c>
      <c r="V4191" s="14">
        <v>0</v>
      </c>
      <c r="W4191" s="14">
        <v>1</v>
      </c>
      <c r="X4191" s="150" t="s">
        <v>294</v>
      </c>
      <c r="Y4191" t="s">
        <v>4077</v>
      </c>
      <c r="Z4191" t="s">
        <v>1419</v>
      </c>
      <c r="AA4191">
        <f t="shared" si="65"/>
        <v>3</v>
      </c>
    </row>
    <row r="4192" spans="1:27" x14ac:dyDescent="0.2">
      <c r="A4192">
        <v>1986</v>
      </c>
      <c r="B4192" s="1" t="s">
        <v>9977</v>
      </c>
      <c r="C4192" t="s">
        <v>503</v>
      </c>
      <c r="D4192" s="9" t="s">
        <v>9978</v>
      </c>
      <c r="E4192" s="9"/>
      <c r="F4192" s="9"/>
      <c r="G4192" s="10">
        <v>7</v>
      </c>
      <c r="H4192" s="10" t="s">
        <v>276</v>
      </c>
      <c r="I4192" s="10">
        <v>1947</v>
      </c>
      <c r="J4192" s="11" t="s">
        <v>9979</v>
      </c>
      <c r="K4192" s="12"/>
      <c r="L4192" s="13" t="s">
        <v>9980</v>
      </c>
      <c r="M4192" t="s">
        <v>753</v>
      </c>
      <c r="S4192" s="9"/>
      <c r="T4192">
        <v>1</v>
      </c>
      <c r="U4192" s="208" t="s">
        <v>18184</v>
      </c>
      <c r="V4192" s="14">
        <v>0</v>
      </c>
      <c r="W4192" s="14">
        <v>1</v>
      </c>
      <c r="X4192" s="150" t="s">
        <v>270</v>
      </c>
      <c r="Y4192">
        <v>268</v>
      </c>
      <c r="Z4192" t="s">
        <v>505</v>
      </c>
      <c r="AA4192">
        <f t="shared" si="65"/>
        <v>4</v>
      </c>
    </row>
    <row r="4193" spans="1:27" x14ac:dyDescent="0.2">
      <c r="A4193">
        <v>2262</v>
      </c>
      <c r="B4193" s="1" t="s">
        <v>11239</v>
      </c>
      <c r="C4193" t="s">
        <v>1523</v>
      </c>
      <c r="D4193" s="9" t="s">
        <v>7874</v>
      </c>
      <c r="E4193" s="9"/>
      <c r="F4193" s="9"/>
      <c r="G4193" s="10">
        <v>7</v>
      </c>
      <c r="H4193" s="10" t="s">
        <v>276</v>
      </c>
      <c r="I4193" s="10">
        <v>1947</v>
      </c>
      <c r="J4193" s="11" t="s">
        <v>9979</v>
      </c>
      <c r="K4193" s="12"/>
      <c r="L4193" s="13" t="s">
        <v>9980</v>
      </c>
      <c r="M4193" t="s">
        <v>753</v>
      </c>
      <c r="S4193" s="9"/>
      <c r="T4193">
        <v>1</v>
      </c>
      <c r="U4193" s="208" t="s">
        <v>18184</v>
      </c>
      <c r="V4193" s="14">
        <v>0</v>
      </c>
      <c r="W4193" s="14">
        <v>1</v>
      </c>
      <c r="X4193" s="150" t="s">
        <v>270</v>
      </c>
      <c r="Y4193">
        <v>264</v>
      </c>
      <c r="Z4193" t="s">
        <v>505</v>
      </c>
      <c r="AA4193">
        <f t="shared" si="65"/>
        <v>3</v>
      </c>
    </row>
    <row r="4194" spans="1:27" x14ac:dyDescent="0.2">
      <c r="A4194">
        <v>2471</v>
      </c>
      <c r="B4194" s="1" t="s">
        <v>9973</v>
      </c>
      <c r="C4194" t="s">
        <v>507</v>
      </c>
      <c r="D4194" s="9" t="s">
        <v>9974</v>
      </c>
      <c r="E4194" s="9"/>
      <c r="F4194" s="9" t="s">
        <v>532</v>
      </c>
      <c r="G4194" s="10">
        <v>7</v>
      </c>
      <c r="H4194" s="10" t="s">
        <v>276</v>
      </c>
      <c r="I4194" s="10">
        <v>1947</v>
      </c>
      <c r="J4194" s="11" t="s">
        <v>9979</v>
      </c>
      <c r="K4194" s="12"/>
      <c r="L4194" s="13" t="s">
        <v>9980</v>
      </c>
      <c r="M4194" t="s">
        <v>753</v>
      </c>
      <c r="S4194" s="9"/>
      <c r="T4194">
        <v>1</v>
      </c>
      <c r="U4194" s="208" t="s">
        <v>18184</v>
      </c>
      <c r="V4194" s="14">
        <v>0</v>
      </c>
      <c r="W4194" s="14">
        <v>1</v>
      </c>
      <c r="X4194" s="150" t="s">
        <v>294</v>
      </c>
      <c r="Y4194" t="s">
        <v>4748</v>
      </c>
      <c r="Z4194" t="s">
        <v>18167</v>
      </c>
      <c r="AA4194">
        <f t="shared" si="65"/>
        <v>3</v>
      </c>
    </row>
    <row r="4195" spans="1:27" x14ac:dyDescent="0.2">
      <c r="A4195">
        <v>2848</v>
      </c>
      <c r="B4195" s="1" t="s">
        <v>11240</v>
      </c>
      <c r="C4195" t="s">
        <v>507</v>
      </c>
      <c r="D4195" s="9" t="s">
        <v>5631</v>
      </c>
      <c r="E4195" s="9"/>
      <c r="F4195" s="9"/>
      <c r="G4195" s="10">
        <v>7</v>
      </c>
      <c r="H4195" s="10" t="s">
        <v>276</v>
      </c>
      <c r="I4195" s="10">
        <v>1947</v>
      </c>
      <c r="J4195" s="11" t="s">
        <v>9979</v>
      </c>
      <c r="K4195" s="12"/>
      <c r="L4195" s="13" t="s">
        <v>9980</v>
      </c>
      <c r="M4195" t="s">
        <v>753</v>
      </c>
      <c r="S4195" s="9"/>
      <c r="T4195">
        <v>1</v>
      </c>
      <c r="U4195" s="208" t="s">
        <v>18184</v>
      </c>
      <c r="V4195" s="14">
        <v>0</v>
      </c>
      <c r="W4195" s="14">
        <v>1</v>
      </c>
      <c r="X4195" s="150" t="s">
        <v>270</v>
      </c>
      <c r="Y4195">
        <v>162</v>
      </c>
      <c r="Z4195" t="s">
        <v>18167</v>
      </c>
      <c r="AA4195">
        <f t="shared" si="65"/>
        <v>3</v>
      </c>
    </row>
    <row r="4196" spans="1:27" x14ac:dyDescent="0.2">
      <c r="A4196">
        <v>2658</v>
      </c>
      <c r="B4196" s="1" t="s">
        <v>9975</v>
      </c>
      <c r="C4196" t="s">
        <v>507</v>
      </c>
      <c r="D4196" s="9" t="s">
        <v>11238</v>
      </c>
      <c r="E4196" s="9"/>
      <c r="F4196" s="9" t="s">
        <v>532</v>
      </c>
      <c r="G4196" s="10">
        <v>7</v>
      </c>
      <c r="H4196" s="10" t="s">
        <v>276</v>
      </c>
      <c r="I4196" s="10">
        <v>1947</v>
      </c>
      <c r="J4196" s="11" t="s">
        <v>9979</v>
      </c>
      <c r="K4196" s="12"/>
      <c r="L4196" s="13" t="s">
        <v>9980</v>
      </c>
      <c r="M4196" t="s">
        <v>753</v>
      </c>
      <c r="S4196" s="9"/>
      <c r="T4196">
        <v>1</v>
      </c>
      <c r="U4196" s="208" t="s">
        <v>18184</v>
      </c>
      <c r="V4196" s="14">
        <v>0</v>
      </c>
      <c r="W4196" s="14">
        <v>1</v>
      </c>
      <c r="X4196" s="150" t="s">
        <v>294</v>
      </c>
      <c r="Y4196" t="s">
        <v>531</v>
      </c>
      <c r="Z4196" t="s">
        <v>18167</v>
      </c>
      <c r="AA4196">
        <f t="shared" si="65"/>
        <v>3</v>
      </c>
    </row>
    <row r="4197" spans="1:27" x14ac:dyDescent="0.2">
      <c r="A4197">
        <v>3435</v>
      </c>
      <c r="B4197" s="1" t="s">
        <v>11241</v>
      </c>
      <c r="C4197" t="s">
        <v>503</v>
      </c>
      <c r="D4197" s="9" t="s">
        <v>11242</v>
      </c>
      <c r="E4197" s="9"/>
      <c r="F4197" s="9"/>
      <c r="G4197" s="10">
        <v>7</v>
      </c>
      <c r="H4197" s="10" t="s">
        <v>276</v>
      </c>
      <c r="I4197" s="10">
        <v>1947</v>
      </c>
      <c r="J4197" s="11" t="s">
        <v>9979</v>
      </c>
      <c r="K4197" s="12"/>
      <c r="L4197" s="13" t="s">
        <v>9980</v>
      </c>
      <c r="M4197" t="s">
        <v>753</v>
      </c>
      <c r="S4197" s="9"/>
      <c r="T4197">
        <v>1</v>
      </c>
      <c r="U4197" s="208" t="s">
        <v>18184</v>
      </c>
      <c r="V4197" s="14">
        <v>0</v>
      </c>
      <c r="W4197" s="14">
        <v>1</v>
      </c>
      <c r="X4197" s="150" t="s">
        <v>294</v>
      </c>
      <c r="Y4197" t="s">
        <v>11243</v>
      </c>
      <c r="Z4197" t="s">
        <v>505</v>
      </c>
      <c r="AA4197">
        <f t="shared" si="65"/>
        <v>2</v>
      </c>
    </row>
    <row r="4198" spans="1:27" x14ac:dyDescent="0.2">
      <c r="A4198">
        <v>1262</v>
      </c>
      <c r="B4198" s="1" t="s">
        <v>9981</v>
      </c>
      <c r="C4198" t="s">
        <v>2040</v>
      </c>
      <c r="D4198" s="9" t="s">
        <v>9982</v>
      </c>
      <c r="E4198" s="9"/>
      <c r="F4198" s="9"/>
      <c r="G4198" s="10">
        <v>7</v>
      </c>
      <c r="H4198" s="10" t="s">
        <v>276</v>
      </c>
      <c r="I4198" s="10">
        <v>1947</v>
      </c>
      <c r="J4198" s="11" t="s">
        <v>9979</v>
      </c>
      <c r="K4198" s="12"/>
      <c r="L4198" s="13" t="s">
        <v>9972</v>
      </c>
      <c r="M4198" t="s">
        <v>753</v>
      </c>
      <c r="S4198" s="9"/>
      <c r="T4198">
        <v>1</v>
      </c>
      <c r="U4198" s="208" t="s">
        <v>18184</v>
      </c>
      <c r="V4198" s="14">
        <v>0</v>
      </c>
      <c r="W4198" s="14">
        <v>1</v>
      </c>
      <c r="X4198" s="150" t="s">
        <v>294</v>
      </c>
      <c r="Y4198" t="s">
        <v>1443</v>
      </c>
      <c r="Z4198" t="s">
        <v>271</v>
      </c>
      <c r="AA4198">
        <f t="shared" si="65"/>
        <v>3</v>
      </c>
    </row>
    <row r="4199" spans="1:27" x14ac:dyDescent="0.2">
      <c r="A4199">
        <v>7375</v>
      </c>
      <c r="B4199" s="1" t="s">
        <v>11244</v>
      </c>
      <c r="C4199" t="s">
        <v>1027</v>
      </c>
      <c r="D4199" s="9" t="s">
        <v>6550</v>
      </c>
      <c r="E4199" s="9" t="s">
        <v>259</v>
      </c>
      <c r="F4199" s="9" t="s">
        <v>532</v>
      </c>
      <c r="G4199" s="10">
        <v>9</v>
      </c>
      <c r="H4199" s="10" t="s">
        <v>276</v>
      </c>
      <c r="I4199" s="10">
        <v>1947</v>
      </c>
      <c r="J4199" s="11" t="s">
        <v>11245</v>
      </c>
      <c r="K4199" s="12"/>
      <c r="L4199" s="13" t="s">
        <v>11246</v>
      </c>
      <c r="M4199" t="s">
        <v>753</v>
      </c>
      <c r="S4199" s="9"/>
      <c r="T4199">
        <v>1</v>
      </c>
      <c r="U4199" s="208" t="s">
        <v>18184</v>
      </c>
      <c r="V4199" s="14">
        <v>0</v>
      </c>
      <c r="W4199" s="14">
        <v>1</v>
      </c>
      <c r="X4199" s="150" t="s">
        <v>294</v>
      </c>
      <c r="Y4199" t="s">
        <v>1242</v>
      </c>
      <c r="Z4199" t="s">
        <v>271</v>
      </c>
      <c r="AA4199">
        <f t="shared" si="65"/>
        <v>3</v>
      </c>
    </row>
    <row r="4200" spans="1:27" x14ac:dyDescent="0.2">
      <c r="A4200">
        <v>3248</v>
      </c>
      <c r="B4200" s="1" t="s">
        <v>11253</v>
      </c>
      <c r="C4200" t="s">
        <v>507</v>
      </c>
      <c r="D4200" s="9" t="s">
        <v>11254</v>
      </c>
      <c r="E4200" s="9" t="s">
        <v>259</v>
      </c>
      <c r="F4200" s="9" t="s">
        <v>721</v>
      </c>
      <c r="G4200" s="10">
        <v>10</v>
      </c>
      <c r="H4200" s="10" t="s">
        <v>276</v>
      </c>
      <c r="I4200" s="10">
        <v>1947</v>
      </c>
      <c r="J4200" s="11" t="s">
        <v>11249</v>
      </c>
      <c r="K4200" s="12"/>
      <c r="L4200" s="13" t="s">
        <v>11252</v>
      </c>
      <c r="M4200" t="s">
        <v>753</v>
      </c>
      <c r="S4200" s="9"/>
      <c r="T4200">
        <v>1</v>
      </c>
      <c r="U4200" s="208" t="s">
        <v>18184</v>
      </c>
      <c r="V4200" s="14">
        <v>0</v>
      </c>
      <c r="W4200" s="14">
        <v>1</v>
      </c>
      <c r="X4200" s="150" t="s">
        <v>270</v>
      </c>
      <c r="Y4200">
        <v>139</v>
      </c>
      <c r="Z4200" t="s">
        <v>18167</v>
      </c>
      <c r="AA4200">
        <f t="shared" si="65"/>
        <v>3</v>
      </c>
    </row>
    <row r="4201" spans="1:27" x14ac:dyDescent="0.2">
      <c r="A4201">
        <v>2089</v>
      </c>
      <c r="B4201" s="1" t="s">
        <v>11247</v>
      </c>
      <c r="C4201" t="s">
        <v>507</v>
      </c>
      <c r="D4201" s="9" t="s">
        <v>11248</v>
      </c>
      <c r="E4201" s="9" t="s">
        <v>259</v>
      </c>
      <c r="F4201" s="9"/>
      <c r="G4201" s="10">
        <v>10</v>
      </c>
      <c r="H4201" s="10" t="s">
        <v>276</v>
      </c>
      <c r="I4201" s="10">
        <v>1947</v>
      </c>
      <c r="J4201" s="11" t="s">
        <v>11249</v>
      </c>
      <c r="K4201" s="12"/>
      <c r="L4201" s="13" t="s">
        <v>17847</v>
      </c>
      <c r="M4201" t="s">
        <v>753</v>
      </c>
      <c r="S4201" s="9"/>
      <c r="T4201">
        <v>1</v>
      </c>
      <c r="U4201" s="208" t="s">
        <v>18184</v>
      </c>
      <c r="V4201" s="14">
        <v>0</v>
      </c>
      <c r="W4201" s="14">
        <v>1</v>
      </c>
      <c r="X4201" s="150" t="s">
        <v>270</v>
      </c>
      <c r="Y4201">
        <v>163</v>
      </c>
      <c r="Z4201" t="s">
        <v>18167</v>
      </c>
      <c r="AA4201">
        <f t="shared" si="65"/>
        <v>4</v>
      </c>
    </row>
    <row r="4202" spans="1:27" x14ac:dyDescent="0.2">
      <c r="A4202">
        <v>3326</v>
      </c>
      <c r="B4202" s="1" t="s">
        <v>11250</v>
      </c>
      <c r="C4202" t="s">
        <v>3985</v>
      </c>
      <c r="D4202" s="9" t="s">
        <v>11251</v>
      </c>
      <c r="E4202" s="9"/>
      <c r="F4202" s="9"/>
      <c r="G4202" s="10">
        <v>10</v>
      </c>
      <c r="H4202" s="10" t="s">
        <v>276</v>
      </c>
      <c r="I4202" s="10">
        <v>1947</v>
      </c>
      <c r="J4202" s="11" t="s">
        <v>11249</v>
      </c>
      <c r="K4202" s="12"/>
      <c r="L4202" s="13" t="s">
        <v>18796</v>
      </c>
      <c r="M4202" t="s">
        <v>753</v>
      </c>
      <c r="S4202" s="9"/>
      <c r="T4202">
        <v>1</v>
      </c>
      <c r="U4202" s="208" t="s">
        <v>18184</v>
      </c>
      <c r="V4202" s="14">
        <v>0</v>
      </c>
      <c r="W4202" s="14">
        <v>1</v>
      </c>
      <c r="X4202" s="150" t="s">
        <v>294</v>
      </c>
      <c r="Y4202" t="s">
        <v>658</v>
      </c>
      <c r="Z4202" t="s">
        <v>18167</v>
      </c>
      <c r="AA4202">
        <f t="shared" si="65"/>
        <v>3</v>
      </c>
    </row>
    <row r="4203" spans="1:27" x14ac:dyDescent="0.2">
      <c r="A4203">
        <v>4264</v>
      </c>
      <c r="B4203" s="1" t="s">
        <v>11255</v>
      </c>
      <c r="C4203" t="s">
        <v>2221</v>
      </c>
      <c r="D4203" s="9" t="s">
        <v>11256</v>
      </c>
      <c r="E4203" s="9" t="s">
        <v>259</v>
      </c>
      <c r="F4203" s="9" t="s">
        <v>312</v>
      </c>
      <c r="G4203" s="10">
        <v>14</v>
      </c>
      <c r="H4203" s="10" t="s">
        <v>276</v>
      </c>
      <c r="I4203" s="10">
        <v>1947</v>
      </c>
      <c r="J4203" s="11" t="s">
        <v>11257</v>
      </c>
      <c r="K4203" s="12"/>
      <c r="L4203" s="13" t="s">
        <v>11258</v>
      </c>
      <c r="M4203" t="s">
        <v>753</v>
      </c>
      <c r="S4203" s="9"/>
      <c r="T4203">
        <v>1</v>
      </c>
      <c r="U4203" s="208" t="s">
        <v>18184</v>
      </c>
      <c r="V4203" s="14">
        <v>0</v>
      </c>
      <c r="W4203" s="14">
        <v>1</v>
      </c>
      <c r="X4203" s="150" t="s">
        <v>270</v>
      </c>
      <c r="Y4203">
        <v>157</v>
      </c>
      <c r="Z4203" t="s">
        <v>505</v>
      </c>
      <c r="AA4203">
        <f t="shared" si="65"/>
        <v>2</v>
      </c>
    </row>
    <row r="4204" spans="1:27" x14ac:dyDescent="0.2">
      <c r="A4204">
        <v>1020</v>
      </c>
      <c r="B4204" s="1" t="s">
        <v>11259</v>
      </c>
      <c r="C4204" t="s">
        <v>341</v>
      </c>
      <c r="D4204" s="9" t="s">
        <v>11260</v>
      </c>
      <c r="E4204" s="9"/>
      <c r="F4204" s="9"/>
      <c r="G4204" s="10">
        <v>15</v>
      </c>
      <c r="H4204" s="10" t="s">
        <v>276</v>
      </c>
      <c r="I4204" s="10">
        <v>1947</v>
      </c>
      <c r="J4204" s="11" t="s">
        <v>11261</v>
      </c>
      <c r="K4204" s="12"/>
      <c r="L4204" s="13" t="s">
        <v>11262</v>
      </c>
      <c r="M4204" t="s">
        <v>753</v>
      </c>
      <c r="S4204" s="9"/>
      <c r="T4204">
        <v>1</v>
      </c>
      <c r="U4204" s="208" t="s">
        <v>18184</v>
      </c>
      <c r="V4204" s="14">
        <v>0</v>
      </c>
      <c r="W4204" s="14">
        <v>1</v>
      </c>
      <c r="X4204" s="150" t="s">
        <v>294</v>
      </c>
      <c r="Y4204" t="s">
        <v>11260</v>
      </c>
      <c r="Z4204" t="s">
        <v>271</v>
      </c>
      <c r="AA4204">
        <f t="shared" si="65"/>
        <v>1</v>
      </c>
    </row>
    <row r="4205" spans="1:27" x14ac:dyDescent="0.2">
      <c r="A4205">
        <v>3705</v>
      </c>
      <c r="B4205" s="1" t="s">
        <v>11263</v>
      </c>
      <c r="C4205" t="s">
        <v>503</v>
      </c>
      <c r="D4205" s="9" t="s">
        <v>7617</v>
      </c>
      <c r="E4205" s="9"/>
      <c r="F4205" s="9"/>
      <c r="G4205" s="10">
        <v>15</v>
      </c>
      <c r="H4205" s="10" t="s">
        <v>276</v>
      </c>
      <c r="I4205" s="10">
        <v>1947</v>
      </c>
      <c r="J4205" s="11" t="s">
        <v>11261</v>
      </c>
      <c r="K4205" s="12"/>
      <c r="L4205" s="13" t="s">
        <v>11262</v>
      </c>
      <c r="M4205" t="s">
        <v>753</v>
      </c>
      <c r="S4205" s="9"/>
      <c r="T4205">
        <v>1</v>
      </c>
      <c r="U4205" s="208" t="s">
        <v>18184</v>
      </c>
      <c r="V4205" s="14">
        <v>0</v>
      </c>
      <c r="W4205" s="14">
        <v>1</v>
      </c>
      <c r="X4205" s="150" t="s">
        <v>294</v>
      </c>
      <c r="Y4205" t="s">
        <v>7617</v>
      </c>
      <c r="Z4205" t="s">
        <v>505</v>
      </c>
      <c r="AA4205">
        <f t="shared" si="65"/>
        <v>1</v>
      </c>
    </row>
    <row r="4206" spans="1:27" x14ac:dyDescent="0.2">
      <c r="A4206">
        <v>2385</v>
      </c>
      <c r="B4206" s="1" t="s">
        <v>11267</v>
      </c>
      <c r="C4206" t="s">
        <v>503</v>
      </c>
      <c r="D4206" s="9" t="s">
        <v>7617</v>
      </c>
      <c r="E4206" s="9"/>
      <c r="F4206" s="9"/>
      <c r="G4206" s="10">
        <v>16</v>
      </c>
      <c r="H4206" s="10" t="s">
        <v>276</v>
      </c>
      <c r="I4206" s="10">
        <v>1947</v>
      </c>
      <c r="J4206" s="11" t="s">
        <v>11265</v>
      </c>
      <c r="K4206" s="12"/>
      <c r="L4206" s="13" t="s">
        <v>11266</v>
      </c>
      <c r="M4206" t="s">
        <v>753</v>
      </c>
      <c r="S4206" s="9"/>
      <c r="T4206">
        <v>1</v>
      </c>
      <c r="U4206" s="208" t="s">
        <v>18184</v>
      </c>
      <c r="V4206" s="14">
        <v>0</v>
      </c>
      <c r="W4206" s="14">
        <v>1</v>
      </c>
      <c r="X4206" s="150" t="s">
        <v>294</v>
      </c>
      <c r="Y4206" t="s">
        <v>7617</v>
      </c>
      <c r="Z4206" t="s">
        <v>505</v>
      </c>
      <c r="AA4206">
        <f t="shared" si="65"/>
        <v>1</v>
      </c>
    </row>
    <row r="4207" spans="1:27" x14ac:dyDescent="0.2">
      <c r="A4207">
        <v>6528</v>
      </c>
      <c r="B4207" s="1" t="s">
        <v>11268</v>
      </c>
      <c r="C4207" t="s">
        <v>2221</v>
      </c>
      <c r="D4207" s="9">
        <v>151</v>
      </c>
      <c r="E4207" s="9" t="s">
        <v>259</v>
      </c>
      <c r="F4207" s="9" t="s">
        <v>312</v>
      </c>
      <c r="G4207" s="10">
        <v>16</v>
      </c>
      <c r="H4207" s="10" t="s">
        <v>276</v>
      </c>
      <c r="I4207" s="10">
        <v>1947</v>
      </c>
      <c r="J4207" s="11" t="s">
        <v>11265</v>
      </c>
      <c r="K4207" s="12"/>
      <c r="L4207" s="13" t="s">
        <v>11266</v>
      </c>
      <c r="M4207" t="s">
        <v>753</v>
      </c>
      <c r="S4207" s="9"/>
      <c r="T4207">
        <v>1</v>
      </c>
      <c r="U4207" s="208" t="s">
        <v>18184</v>
      </c>
      <c r="V4207" s="14">
        <v>0</v>
      </c>
      <c r="W4207" s="14">
        <v>1</v>
      </c>
      <c r="X4207" s="150" t="s">
        <v>270</v>
      </c>
      <c r="Y4207">
        <v>151</v>
      </c>
      <c r="Z4207" t="s">
        <v>505</v>
      </c>
      <c r="AA4207">
        <f t="shared" si="65"/>
        <v>1</v>
      </c>
    </row>
    <row r="4208" spans="1:27" x14ac:dyDescent="0.2">
      <c r="A4208">
        <v>6350</v>
      </c>
      <c r="B4208" s="1" t="s">
        <v>11269</v>
      </c>
      <c r="C4208" t="s">
        <v>2221</v>
      </c>
      <c r="D4208" s="9">
        <v>85</v>
      </c>
      <c r="E4208" s="9" t="s">
        <v>259</v>
      </c>
      <c r="F4208" s="9" t="s">
        <v>312</v>
      </c>
      <c r="G4208" s="10">
        <v>16</v>
      </c>
      <c r="H4208" s="10" t="s">
        <v>276</v>
      </c>
      <c r="I4208" s="10">
        <v>1947</v>
      </c>
      <c r="J4208" s="11" t="s">
        <v>11265</v>
      </c>
      <c r="K4208" s="12"/>
      <c r="L4208" s="13" t="s">
        <v>11266</v>
      </c>
      <c r="M4208" t="s">
        <v>753</v>
      </c>
      <c r="S4208" s="9"/>
      <c r="T4208">
        <v>1</v>
      </c>
      <c r="U4208" s="208" t="s">
        <v>18184</v>
      </c>
      <c r="V4208" s="14">
        <v>0</v>
      </c>
      <c r="W4208" s="14">
        <v>1</v>
      </c>
      <c r="X4208" s="150" t="s">
        <v>270</v>
      </c>
      <c r="Y4208">
        <v>85</v>
      </c>
      <c r="Z4208" t="s">
        <v>505</v>
      </c>
      <c r="AA4208">
        <f t="shared" si="65"/>
        <v>1</v>
      </c>
    </row>
    <row r="4209" spans="1:27" x14ac:dyDescent="0.2">
      <c r="A4209">
        <v>7611</v>
      </c>
      <c r="B4209" s="1" t="s">
        <v>11264</v>
      </c>
      <c r="C4209" t="s">
        <v>2040</v>
      </c>
      <c r="D4209" s="9" t="s">
        <v>7097</v>
      </c>
      <c r="E4209" s="9"/>
      <c r="F4209" s="9"/>
      <c r="G4209" s="10">
        <v>16</v>
      </c>
      <c r="H4209" s="10" t="s">
        <v>276</v>
      </c>
      <c r="I4209" s="10">
        <v>1947</v>
      </c>
      <c r="J4209" s="11" t="s">
        <v>11265</v>
      </c>
      <c r="K4209" s="12"/>
      <c r="L4209" s="13" t="s">
        <v>11266</v>
      </c>
      <c r="M4209" t="s">
        <v>753</v>
      </c>
      <c r="S4209" s="9"/>
      <c r="T4209">
        <v>1</v>
      </c>
      <c r="U4209" s="208" t="s">
        <v>18184</v>
      </c>
      <c r="V4209" s="14">
        <v>0</v>
      </c>
      <c r="W4209" s="14">
        <v>1</v>
      </c>
      <c r="X4209" s="150" t="s">
        <v>270</v>
      </c>
      <c r="Y4209">
        <v>98</v>
      </c>
      <c r="Z4209" t="s">
        <v>271</v>
      </c>
      <c r="AA4209">
        <f t="shared" si="65"/>
        <v>2</v>
      </c>
    </row>
    <row r="4210" spans="1:27" x14ac:dyDescent="0.2">
      <c r="A4210">
        <v>4790</v>
      </c>
      <c r="B4210" s="1" t="s">
        <v>11270</v>
      </c>
      <c r="C4210" t="s">
        <v>1798</v>
      </c>
      <c r="D4210" s="9"/>
      <c r="E4210" s="9" t="s">
        <v>2806</v>
      </c>
      <c r="F4210" s="9"/>
      <c r="G4210" s="10">
        <v>17</v>
      </c>
      <c r="H4210" s="10" t="s">
        <v>276</v>
      </c>
      <c r="I4210" s="10">
        <v>1947</v>
      </c>
      <c r="J4210" s="11" t="s">
        <v>11271</v>
      </c>
      <c r="K4210" s="12" t="s">
        <v>237</v>
      </c>
      <c r="L4210" s="13" t="s">
        <v>17870</v>
      </c>
      <c r="M4210" t="s">
        <v>290</v>
      </c>
      <c r="N4210" t="s">
        <v>291</v>
      </c>
      <c r="O4210" t="s">
        <v>635</v>
      </c>
      <c r="S4210" s="9"/>
      <c r="T4210">
        <v>1</v>
      </c>
      <c r="U4210" s="208" t="s">
        <v>18184</v>
      </c>
      <c r="V4210" s="14">
        <v>0</v>
      </c>
      <c r="W4210" s="14">
        <v>1</v>
      </c>
      <c r="X4210" s="109" t="e">
        <v>#N/A</v>
      </c>
      <c r="Y4210" t="s">
        <v>334</v>
      </c>
      <c r="Z4210" t="s">
        <v>271</v>
      </c>
      <c r="AA4210">
        <f t="shared" si="65"/>
        <v>1</v>
      </c>
    </row>
    <row r="4211" spans="1:27" x14ac:dyDescent="0.2">
      <c r="A4211">
        <v>1351</v>
      </c>
      <c r="B4211" s="1" t="s">
        <v>11277</v>
      </c>
      <c r="C4211" t="s">
        <v>1027</v>
      </c>
      <c r="D4211" s="9" t="s">
        <v>1809</v>
      </c>
      <c r="E4211" s="9" t="s">
        <v>259</v>
      </c>
      <c r="F4211" s="9" t="s">
        <v>1416</v>
      </c>
      <c r="G4211" s="10">
        <v>20</v>
      </c>
      <c r="H4211" s="10" t="s">
        <v>276</v>
      </c>
      <c r="I4211" s="10">
        <v>1947</v>
      </c>
      <c r="J4211" s="11" t="s">
        <v>11274</v>
      </c>
      <c r="K4211" s="12"/>
      <c r="L4211" s="13" t="s">
        <v>11278</v>
      </c>
      <c r="M4211" t="s">
        <v>753</v>
      </c>
      <c r="S4211" s="9"/>
      <c r="T4211">
        <v>1</v>
      </c>
      <c r="U4211" s="208" t="s">
        <v>18184</v>
      </c>
      <c r="V4211" s="14">
        <v>0</v>
      </c>
      <c r="W4211" s="14">
        <v>1</v>
      </c>
      <c r="X4211" s="150" t="s">
        <v>270</v>
      </c>
      <c r="Y4211">
        <v>487</v>
      </c>
      <c r="Z4211" t="s">
        <v>271</v>
      </c>
      <c r="AA4211">
        <f t="shared" si="65"/>
        <v>2</v>
      </c>
    </row>
    <row r="4212" spans="1:27" x14ac:dyDescent="0.2">
      <c r="A4212">
        <v>4262</v>
      </c>
      <c r="B4212" s="1" t="s">
        <v>11279</v>
      </c>
      <c r="C4212" t="s">
        <v>1523</v>
      </c>
      <c r="D4212" s="9" t="s">
        <v>8922</v>
      </c>
      <c r="E4212" s="9" t="s">
        <v>259</v>
      </c>
      <c r="F4212" s="9" t="s">
        <v>312</v>
      </c>
      <c r="G4212" s="10">
        <v>20</v>
      </c>
      <c r="H4212" s="10" t="s">
        <v>276</v>
      </c>
      <c r="I4212" s="10">
        <v>1947</v>
      </c>
      <c r="J4212" s="11" t="s">
        <v>11274</v>
      </c>
      <c r="K4212" s="12"/>
      <c r="L4212" s="13" t="s">
        <v>11275</v>
      </c>
      <c r="M4212" t="s">
        <v>753</v>
      </c>
      <c r="S4212" s="9"/>
      <c r="T4212">
        <v>1</v>
      </c>
      <c r="U4212" s="208" t="s">
        <v>18184</v>
      </c>
      <c r="V4212" s="14">
        <v>0</v>
      </c>
      <c r="W4212" s="14">
        <v>1</v>
      </c>
      <c r="X4212" s="150" t="s">
        <v>270</v>
      </c>
      <c r="Y4212">
        <v>409</v>
      </c>
      <c r="Z4212" t="s">
        <v>505</v>
      </c>
      <c r="AA4212">
        <f t="shared" si="65"/>
        <v>2</v>
      </c>
    </row>
    <row r="4213" spans="1:27" x14ac:dyDescent="0.2">
      <c r="A4213">
        <v>1221</v>
      </c>
      <c r="B4213" s="1" t="s">
        <v>11276</v>
      </c>
      <c r="C4213" t="s">
        <v>2221</v>
      </c>
      <c r="D4213" s="9" t="s">
        <v>4123</v>
      </c>
      <c r="E4213" s="9"/>
      <c r="F4213" s="9" t="s">
        <v>532</v>
      </c>
      <c r="G4213" s="10">
        <v>20</v>
      </c>
      <c r="H4213" s="10" t="s">
        <v>276</v>
      </c>
      <c r="I4213" s="10">
        <v>1947</v>
      </c>
      <c r="J4213" s="11" t="s">
        <v>11274</v>
      </c>
      <c r="K4213" s="12"/>
      <c r="L4213" s="13" t="s">
        <v>11275</v>
      </c>
      <c r="M4213" t="s">
        <v>753</v>
      </c>
      <c r="S4213" s="9"/>
      <c r="T4213">
        <v>1</v>
      </c>
      <c r="U4213" s="208" t="s">
        <v>18184</v>
      </c>
      <c r="V4213" s="14">
        <v>0</v>
      </c>
      <c r="W4213" s="14">
        <v>1</v>
      </c>
      <c r="X4213" s="150" t="s">
        <v>294</v>
      </c>
      <c r="Y4213" t="s">
        <v>3625</v>
      </c>
      <c r="Z4213" t="s">
        <v>505</v>
      </c>
      <c r="AA4213">
        <f t="shared" si="65"/>
        <v>2</v>
      </c>
    </row>
    <row r="4214" spans="1:27" x14ac:dyDescent="0.2">
      <c r="A4214">
        <v>4383</v>
      </c>
      <c r="B4214" s="1" t="s">
        <v>11280</v>
      </c>
      <c r="C4214" t="s">
        <v>1798</v>
      </c>
      <c r="D4214" s="9" t="s">
        <v>2138</v>
      </c>
      <c r="E4214" s="9"/>
      <c r="F4214" s="9"/>
      <c r="G4214" s="10">
        <v>20</v>
      </c>
      <c r="H4214" s="10" t="s">
        <v>276</v>
      </c>
      <c r="I4214" s="10">
        <v>1947</v>
      </c>
      <c r="J4214" s="11" t="s">
        <v>11274</v>
      </c>
      <c r="K4214" s="12"/>
      <c r="L4214" s="13" t="s">
        <v>11281</v>
      </c>
      <c r="M4214" t="s">
        <v>753</v>
      </c>
      <c r="S4214" s="9"/>
      <c r="T4214">
        <v>1</v>
      </c>
      <c r="U4214" s="208" t="s">
        <v>18184</v>
      </c>
      <c r="V4214" s="14">
        <v>0</v>
      </c>
      <c r="W4214" s="14">
        <v>1</v>
      </c>
      <c r="X4214" s="109" t="e">
        <v>#N/A</v>
      </c>
      <c r="Y4214" t="s">
        <v>2138</v>
      </c>
      <c r="Z4214" t="s">
        <v>271</v>
      </c>
      <c r="AA4214">
        <f t="shared" si="65"/>
        <v>1</v>
      </c>
    </row>
    <row r="4215" spans="1:27" x14ac:dyDescent="0.2">
      <c r="A4215">
        <v>4498</v>
      </c>
      <c r="B4215" s="1" t="s">
        <v>11282</v>
      </c>
      <c r="C4215" t="s">
        <v>1798</v>
      </c>
      <c r="D4215" s="9" t="s">
        <v>2138</v>
      </c>
      <c r="E4215" s="9"/>
      <c r="F4215" s="9"/>
      <c r="G4215" s="10">
        <v>20</v>
      </c>
      <c r="H4215" s="10" t="s">
        <v>276</v>
      </c>
      <c r="I4215" s="10">
        <v>1947</v>
      </c>
      <c r="J4215" s="11" t="s">
        <v>11274</v>
      </c>
      <c r="K4215" s="12"/>
      <c r="L4215" s="13" t="s">
        <v>11299</v>
      </c>
      <c r="M4215" t="s">
        <v>753</v>
      </c>
      <c r="S4215" s="9"/>
      <c r="T4215">
        <v>1</v>
      </c>
      <c r="U4215" s="208" t="s">
        <v>18184</v>
      </c>
      <c r="V4215" s="14">
        <v>0</v>
      </c>
      <c r="W4215" s="14">
        <v>1</v>
      </c>
      <c r="X4215" s="109" t="e">
        <v>#N/A</v>
      </c>
      <c r="Y4215" t="s">
        <v>2138</v>
      </c>
      <c r="Z4215" t="s">
        <v>271</v>
      </c>
      <c r="AA4215">
        <f t="shared" si="65"/>
        <v>1</v>
      </c>
    </row>
    <row r="4216" spans="1:27" x14ac:dyDescent="0.2">
      <c r="A4216">
        <v>6535</v>
      </c>
      <c r="B4216" s="1" t="s">
        <v>11300</v>
      </c>
      <c r="C4216" t="s">
        <v>2221</v>
      </c>
      <c r="D4216" s="9">
        <v>157</v>
      </c>
      <c r="E4216" s="9" t="s">
        <v>259</v>
      </c>
      <c r="F4216" s="9" t="s">
        <v>312</v>
      </c>
      <c r="G4216" s="10">
        <v>20</v>
      </c>
      <c r="H4216" s="10" t="s">
        <v>276</v>
      </c>
      <c r="I4216" s="10">
        <v>1947</v>
      </c>
      <c r="J4216" s="11" t="s">
        <v>11274</v>
      </c>
      <c r="K4216" s="12"/>
      <c r="L4216" s="13" t="s">
        <v>11275</v>
      </c>
      <c r="M4216" t="s">
        <v>753</v>
      </c>
      <c r="S4216" s="9"/>
      <c r="T4216">
        <v>1</v>
      </c>
      <c r="U4216" s="208" t="s">
        <v>18184</v>
      </c>
      <c r="V4216" s="14">
        <v>0</v>
      </c>
      <c r="W4216" s="14">
        <v>1</v>
      </c>
      <c r="X4216" s="109" t="e">
        <v>#N/A</v>
      </c>
      <c r="Y4216">
        <v>157</v>
      </c>
      <c r="Z4216" t="s">
        <v>505</v>
      </c>
      <c r="AA4216">
        <f t="shared" si="65"/>
        <v>1</v>
      </c>
    </row>
    <row r="4217" spans="1:27" x14ac:dyDescent="0.2">
      <c r="A4217">
        <v>947</v>
      </c>
      <c r="B4217" s="1" t="s">
        <v>11272</v>
      </c>
      <c r="C4217" t="s">
        <v>2040</v>
      </c>
      <c r="D4217" s="9" t="s">
        <v>11273</v>
      </c>
      <c r="E4217" s="9"/>
      <c r="F4217" s="9"/>
      <c r="G4217" s="10">
        <v>20</v>
      </c>
      <c r="H4217" s="10" t="s">
        <v>276</v>
      </c>
      <c r="I4217" s="10">
        <v>1947</v>
      </c>
      <c r="J4217" s="11" t="s">
        <v>11274</v>
      </c>
      <c r="K4217" s="12"/>
      <c r="L4217" s="13" t="s">
        <v>11275</v>
      </c>
      <c r="M4217" t="s">
        <v>753</v>
      </c>
      <c r="S4217" s="9"/>
      <c r="T4217">
        <v>1</v>
      </c>
      <c r="U4217" s="208" t="s">
        <v>18184</v>
      </c>
      <c r="V4217" s="14">
        <v>0</v>
      </c>
      <c r="W4217" s="14">
        <v>0</v>
      </c>
      <c r="X4217" s="109" t="e">
        <v>#N/A</v>
      </c>
      <c r="Y4217" t="s">
        <v>6784</v>
      </c>
      <c r="Z4217" t="s">
        <v>3085</v>
      </c>
      <c r="AA4217">
        <f t="shared" si="65"/>
        <v>4</v>
      </c>
    </row>
    <row r="4218" spans="1:27" x14ac:dyDescent="0.2">
      <c r="A4218">
        <v>1156</v>
      </c>
      <c r="B4218" s="1" t="s">
        <v>11301</v>
      </c>
      <c r="C4218" t="s">
        <v>1027</v>
      </c>
      <c r="D4218" s="9" t="s">
        <v>6677</v>
      </c>
      <c r="E4218" s="9" t="s">
        <v>11179</v>
      </c>
      <c r="F4218" s="9"/>
      <c r="G4218" s="10">
        <v>23</v>
      </c>
      <c r="H4218" s="10" t="s">
        <v>276</v>
      </c>
      <c r="I4218" s="10">
        <v>1947</v>
      </c>
      <c r="J4218" s="11" t="s">
        <v>11302</v>
      </c>
      <c r="K4218" s="12"/>
      <c r="L4218" s="13" t="s">
        <v>11303</v>
      </c>
      <c r="M4218" t="s">
        <v>781</v>
      </c>
      <c r="S4218" s="9"/>
      <c r="T4218">
        <v>1</v>
      </c>
      <c r="U4218" s="208" t="s">
        <v>18184</v>
      </c>
      <c r="V4218" s="14">
        <v>0</v>
      </c>
      <c r="W4218" s="14">
        <v>1</v>
      </c>
      <c r="X4218" s="109" t="s">
        <v>294</v>
      </c>
      <c r="Y4218" t="s">
        <v>1242</v>
      </c>
      <c r="Z4218" t="s">
        <v>1419</v>
      </c>
      <c r="AA4218">
        <f t="shared" si="65"/>
        <v>3</v>
      </c>
    </row>
    <row r="4219" spans="1:27" x14ac:dyDescent="0.2">
      <c r="A4219">
        <v>89</v>
      </c>
      <c r="B4219" s="1" t="s">
        <v>11304</v>
      </c>
      <c r="C4219" t="s">
        <v>1798</v>
      </c>
      <c r="D4219" s="9" t="s">
        <v>11305</v>
      </c>
      <c r="E4219" s="9" t="s">
        <v>259</v>
      </c>
      <c r="F4219" s="9" t="s">
        <v>721</v>
      </c>
      <c r="G4219" s="10">
        <v>23</v>
      </c>
      <c r="H4219" s="10" t="s">
        <v>276</v>
      </c>
      <c r="I4219" s="10">
        <v>1947</v>
      </c>
      <c r="J4219" s="11" t="s">
        <v>11302</v>
      </c>
      <c r="K4219" s="12"/>
      <c r="L4219" s="13" t="s">
        <v>11306</v>
      </c>
      <c r="M4219" t="s">
        <v>753</v>
      </c>
      <c r="S4219" s="9"/>
      <c r="T4219">
        <v>1</v>
      </c>
      <c r="U4219" s="208" t="s">
        <v>18184</v>
      </c>
      <c r="V4219" s="14">
        <v>0</v>
      </c>
      <c r="W4219" s="14">
        <v>1</v>
      </c>
      <c r="X4219" s="150" t="s">
        <v>270</v>
      </c>
      <c r="Y4219">
        <v>109</v>
      </c>
      <c r="Z4219" t="s">
        <v>271</v>
      </c>
      <c r="AA4219">
        <f t="shared" si="65"/>
        <v>2</v>
      </c>
    </row>
    <row r="4220" spans="1:27" x14ac:dyDescent="0.2">
      <c r="A4220">
        <v>109</v>
      </c>
      <c r="B4220" s="1" t="s">
        <v>11307</v>
      </c>
      <c r="C4220" t="s">
        <v>1798</v>
      </c>
      <c r="D4220" s="9" t="s">
        <v>11305</v>
      </c>
      <c r="E4220" s="9" t="s">
        <v>259</v>
      </c>
      <c r="F4220" s="9" t="s">
        <v>721</v>
      </c>
      <c r="G4220" s="10">
        <v>23</v>
      </c>
      <c r="H4220" s="10" t="s">
        <v>276</v>
      </c>
      <c r="I4220" s="10">
        <v>1947</v>
      </c>
      <c r="J4220" s="11" t="s">
        <v>11302</v>
      </c>
      <c r="K4220" s="12"/>
      <c r="L4220" s="13" t="s">
        <v>11308</v>
      </c>
      <c r="M4220" t="s">
        <v>753</v>
      </c>
      <c r="S4220" s="9"/>
      <c r="T4220">
        <v>1</v>
      </c>
      <c r="U4220" s="208" t="s">
        <v>18184</v>
      </c>
      <c r="V4220" s="14">
        <v>0</v>
      </c>
      <c r="W4220" s="14">
        <v>1</v>
      </c>
      <c r="X4220" s="150" t="s">
        <v>270</v>
      </c>
      <c r="Y4220">
        <v>109</v>
      </c>
      <c r="Z4220" t="s">
        <v>271</v>
      </c>
      <c r="AA4220">
        <f t="shared" si="65"/>
        <v>2</v>
      </c>
    </row>
    <row r="4221" spans="1:27" x14ac:dyDescent="0.2">
      <c r="A4221">
        <v>1315</v>
      </c>
      <c r="B4221" s="1" t="s">
        <v>11311</v>
      </c>
      <c r="C4221" t="s">
        <v>1027</v>
      </c>
      <c r="D4221" s="9" t="s">
        <v>9983</v>
      </c>
      <c r="E4221" s="9"/>
      <c r="F4221" s="9"/>
      <c r="G4221" s="10">
        <v>23</v>
      </c>
      <c r="H4221" s="10" t="s">
        <v>276</v>
      </c>
      <c r="I4221" s="10">
        <v>1947</v>
      </c>
      <c r="J4221" s="11" t="s">
        <v>11302</v>
      </c>
      <c r="K4221" s="12"/>
      <c r="L4221" s="13" t="s">
        <v>11312</v>
      </c>
      <c r="M4221" t="s">
        <v>781</v>
      </c>
      <c r="S4221" s="9"/>
      <c r="T4221">
        <v>1</v>
      </c>
      <c r="U4221" s="208" t="s">
        <v>18184</v>
      </c>
      <c r="V4221" s="14">
        <v>0</v>
      </c>
      <c r="W4221" s="14">
        <v>1</v>
      </c>
      <c r="X4221" s="150" t="s">
        <v>294</v>
      </c>
      <c r="Y4221" t="s">
        <v>9983</v>
      </c>
      <c r="Z4221" t="s">
        <v>271</v>
      </c>
      <c r="AA4221">
        <f t="shared" si="65"/>
        <v>1</v>
      </c>
    </row>
    <row r="4222" spans="1:27" x14ac:dyDescent="0.2">
      <c r="A4222">
        <v>4386</v>
      </c>
      <c r="B4222" s="1" t="s">
        <v>11309</v>
      </c>
      <c r="C4222" t="s">
        <v>1027</v>
      </c>
      <c r="D4222" s="9" t="s">
        <v>1232</v>
      </c>
      <c r="E4222" s="9" t="s">
        <v>876</v>
      </c>
      <c r="F4222" s="9" t="s">
        <v>1416</v>
      </c>
      <c r="G4222" s="10">
        <v>23</v>
      </c>
      <c r="H4222" s="10" t="s">
        <v>276</v>
      </c>
      <c r="I4222" s="10">
        <v>1947</v>
      </c>
      <c r="J4222" s="11" t="s">
        <v>11302</v>
      </c>
      <c r="K4222" s="12"/>
      <c r="L4222" s="13" t="s">
        <v>11310</v>
      </c>
      <c r="M4222" t="s">
        <v>753</v>
      </c>
      <c r="S4222" s="9"/>
      <c r="T4222">
        <v>1</v>
      </c>
      <c r="U4222" s="208" t="s">
        <v>18184</v>
      </c>
      <c r="V4222" s="14">
        <v>0</v>
      </c>
      <c r="W4222" s="14">
        <v>0</v>
      </c>
      <c r="X4222" s="109" t="e">
        <v>#N/A</v>
      </c>
      <c r="Y4222" t="s">
        <v>1232</v>
      </c>
      <c r="Z4222" t="s">
        <v>1419</v>
      </c>
      <c r="AA4222">
        <f t="shared" si="65"/>
        <v>1</v>
      </c>
    </row>
    <row r="4223" spans="1:27" x14ac:dyDescent="0.2">
      <c r="A4223">
        <v>2333</v>
      </c>
      <c r="B4223" s="1" t="s">
        <v>11313</v>
      </c>
      <c r="C4223" t="s">
        <v>2221</v>
      </c>
      <c r="D4223" s="9" t="s">
        <v>7820</v>
      </c>
      <c r="E4223" s="9"/>
      <c r="F4223" s="9" t="s">
        <v>532</v>
      </c>
      <c r="G4223" s="10">
        <v>24</v>
      </c>
      <c r="H4223" s="10" t="s">
        <v>276</v>
      </c>
      <c r="I4223" s="10">
        <v>1947</v>
      </c>
      <c r="J4223" s="11" t="s">
        <v>11314</v>
      </c>
      <c r="K4223" s="12"/>
      <c r="L4223" s="13" t="s">
        <v>10615</v>
      </c>
      <c r="M4223" t="s">
        <v>753</v>
      </c>
      <c r="S4223" s="9"/>
      <c r="T4223">
        <v>1</v>
      </c>
      <c r="U4223" s="208" t="s">
        <v>18184</v>
      </c>
      <c r="V4223" s="14">
        <v>0</v>
      </c>
      <c r="W4223" s="14">
        <v>1</v>
      </c>
      <c r="X4223" s="109" t="s">
        <v>294</v>
      </c>
      <c r="Y4223" t="s">
        <v>3929</v>
      </c>
      <c r="Z4223" t="s">
        <v>505</v>
      </c>
      <c r="AA4223">
        <f t="shared" si="65"/>
        <v>2</v>
      </c>
    </row>
    <row r="4224" spans="1:27" x14ac:dyDescent="0.2">
      <c r="A4224">
        <v>1390</v>
      </c>
      <c r="B4224" s="1" t="s">
        <v>10616</v>
      </c>
      <c r="C4224" t="s">
        <v>1027</v>
      </c>
      <c r="D4224" s="9" t="s">
        <v>10617</v>
      </c>
      <c r="E4224" s="9"/>
      <c r="F4224" s="9"/>
      <c r="G4224" s="10">
        <v>25</v>
      </c>
      <c r="H4224" s="10" t="s">
        <v>276</v>
      </c>
      <c r="I4224" s="10">
        <v>1947</v>
      </c>
      <c r="J4224" s="11" t="s">
        <v>10618</v>
      </c>
      <c r="K4224" s="12" t="s">
        <v>237</v>
      </c>
      <c r="L4224" s="13" t="s">
        <v>18677</v>
      </c>
      <c r="M4224" t="s">
        <v>290</v>
      </c>
      <c r="N4224" t="s">
        <v>291</v>
      </c>
      <c r="O4224" t="s">
        <v>17896</v>
      </c>
      <c r="S4224" s="9"/>
      <c r="T4224">
        <v>1</v>
      </c>
      <c r="U4224" s="208" t="s">
        <v>18184</v>
      </c>
      <c r="V4224" s="14">
        <v>0</v>
      </c>
      <c r="W4224" s="14">
        <v>1</v>
      </c>
      <c r="X4224" s="150" t="s">
        <v>294</v>
      </c>
      <c r="Y4224" t="s">
        <v>4262</v>
      </c>
      <c r="Z4224" t="s">
        <v>1419</v>
      </c>
      <c r="AA4224">
        <f t="shared" si="65"/>
        <v>3</v>
      </c>
    </row>
    <row r="4225" spans="1:27" x14ac:dyDescent="0.2">
      <c r="A4225">
        <v>4052</v>
      </c>
      <c r="B4225" s="1" t="s">
        <v>10619</v>
      </c>
      <c r="C4225" t="s">
        <v>9894</v>
      </c>
      <c r="D4225" s="9" t="s">
        <v>10620</v>
      </c>
      <c r="E4225" s="9"/>
      <c r="F4225" s="9"/>
      <c r="G4225" s="10">
        <v>25</v>
      </c>
      <c r="H4225" s="10" t="s">
        <v>276</v>
      </c>
      <c r="I4225" s="10">
        <v>1947</v>
      </c>
      <c r="J4225" s="11" t="s">
        <v>10618</v>
      </c>
      <c r="K4225" s="12"/>
      <c r="L4225" s="13" t="s">
        <v>10621</v>
      </c>
      <c r="M4225" t="s">
        <v>753</v>
      </c>
      <c r="S4225" s="9"/>
      <c r="T4225">
        <v>1</v>
      </c>
      <c r="U4225" s="208" t="s">
        <v>18184</v>
      </c>
      <c r="V4225" s="14">
        <v>0</v>
      </c>
      <c r="W4225" s="14">
        <v>0</v>
      </c>
      <c r="X4225" s="109" t="e">
        <v>#N/A</v>
      </c>
      <c r="Y4225" t="s">
        <v>10620</v>
      </c>
      <c r="Z4225" t="s">
        <v>7856</v>
      </c>
      <c r="AA4225">
        <f t="shared" si="65"/>
        <v>1</v>
      </c>
    </row>
    <row r="4226" spans="1:27" x14ac:dyDescent="0.2">
      <c r="A4226">
        <v>165</v>
      </c>
      <c r="B4226" s="1" t="s">
        <v>10622</v>
      </c>
      <c r="C4226" t="s">
        <v>1008</v>
      </c>
      <c r="D4226" s="9" t="s">
        <v>10623</v>
      </c>
      <c r="E4226" s="9" t="s">
        <v>259</v>
      </c>
      <c r="F4226" s="9" t="s">
        <v>721</v>
      </c>
      <c r="G4226" s="10">
        <v>27</v>
      </c>
      <c r="H4226" s="10" t="s">
        <v>276</v>
      </c>
      <c r="I4226" s="10">
        <v>1947</v>
      </c>
      <c r="J4226" s="11" t="s">
        <v>10624</v>
      </c>
      <c r="K4226" s="12"/>
      <c r="L4226" s="13" t="s">
        <v>10332</v>
      </c>
      <c r="M4226" t="s">
        <v>753</v>
      </c>
      <c r="S4226" s="9"/>
      <c r="T4226">
        <v>1</v>
      </c>
      <c r="U4226" s="208" t="s">
        <v>18184</v>
      </c>
      <c r="V4226" s="14">
        <v>0</v>
      </c>
      <c r="W4226" s="14">
        <v>1</v>
      </c>
      <c r="X4226" s="150" t="s">
        <v>270</v>
      </c>
      <c r="Y4226">
        <v>109</v>
      </c>
      <c r="Z4226" t="s">
        <v>271</v>
      </c>
      <c r="AA4226">
        <f t="shared" ref="AA4226:AA4289" si="66">LEN(D4226)-LEN(SUBSTITUTE(D4226,"/",""))+1</f>
        <v>5</v>
      </c>
    </row>
    <row r="4227" spans="1:27" x14ac:dyDescent="0.2">
      <c r="A4227">
        <v>5284</v>
      </c>
      <c r="B4227" s="1" t="s">
        <v>10333</v>
      </c>
      <c r="C4227" t="s">
        <v>1027</v>
      </c>
      <c r="D4227" s="9" t="s">
        <v>2188</v>
      </c>
      <c r="E4227" s="9" t="s">
        <v>275</v>
      </c>
      <c r="F4227" s="9" t="s">
        <v>1416</v>
      </c>
      <c r="G4227" s="10">
        <v>28</v>
      </c>
      <c r="H4227" s="10" t="s">
        <v>276</v>
      </c>
      <c r="I4227" s="10">
        <v>1947</v>
      </c>
      <c r="J4227" s="11" t="s">
        <v>10334</v>
      </c>
      <c r="K4227" s="12"/>
      <c r="L4227" s="13" t="s">
        <v>10335</v>
      </c>
      <c r="M4227" t="s">
        <v>753</v>
      </c>
      <c r="S4227" s="9"/>
      <c r="T4227">
        <v>1</v>
      </c>
      <c r="U4227" s="208" t="s">
        <v>18184</v>
      </c>
      <c r="V4227" s="14">
        <v>0</v>
      </c>
      <c r="W4227" s="14">
        <v>1</v>
      </c>
      <c r="X4227" s="109" t="e">
        <v>#N/A</v>
      </c>
      <c r="Y4227" t="s">
        <v>2188</v>
      </c>
      <c r="Z4227" t="s">
        <v>1419</v>
      </c>
      <c r="AA4227">
        <f t="shared" si="66"/>
        <v>1</v>
      </c>
    </row>
    <row r="4228" spans="1:27" x14ac:dyDescent="0.2">
      <c r="A4228">
        <v>986</v>
      </c>
      <c r="B4228" s="1" t="s">
        <v>10341</v>
      </c>
      <c r="C4228" t="s">
        <v>341</v>
      </c>
      <c r="D4228" s="9" t="s">
        <v>10342</v>
      </c>
      <c r="E4228" s="9"/>
      <c r="F4228" s="9"/>
      <c r="G4228" s="10">
        <v>30</v>
      </c>
      <c r="H4228" s="10" t="s">
        <v>276</v>
      </c>
      <c r="I4228" s="10">
        <v>1947</v>
      </c>
      <c r="J4228" s="11" t="s">
        <v>10338</v>
      </c>
      <c r="K4228" s="12"/>
      <c r="L4228" s="13" t="s">
        <v>10343</v>
      </c>
      <c r="M4228" t="s">
        <v>753</v>
      </c>
      <c r="S4228" s="9"/>
      <c r="T4228">
        <v>1</v>
      </c>
      <c r="U4228" s="208" t="s">
        <v>18184</v>
      </c>
      <c r="V4228" s="14">
        <v>0</v>
      </c>
      <c r="W4228" s="14">
        <v>1</v>
      </c>
      <c r="X4228" s="150" t="s">
        <v>294</v>
      </c>
      <c r="Y4228" t="s">
        <v>1443</v>
      </c>
      <c r="Z4228" t="s">
        <v>271</v>
      </c>
      <c r="AA4228">
        <f t="shared" si="66"/>
        <v>4</v>
      </c>
    </row>
    <row r="4229" spans="1:27" x14ac:dyDescent="0.2">
      <c r="A4229">
        <v>466</v>
      </c>
      <c r="B4229" s="1" t="s">
        <v>10336</v>
      </c>
      <c r="C4229" t="s">
        <v>284</v>
      </c>
      <c r="D4229" s="9" t="s">
        <v>10337</v>
      </c>
      <c r="E4229" s="9"/>
      <c r="F4229" s="9"/>
      <c r="G4229" s="10">
        <v>30</v>
      </c>
      <c r="H4229" s="10" t="s">
        <v>276</v>
      </c>
      <c r="I4229" s="10">
        <v>1947</v>
      </c>
      <c r="J4229" s="11" t="s">
        <v>10338</v>
      </c>
      <c r="K4229" s="12"/>
      <c r="L4229" s="13" t="s">
        <v>10339</v>
      </c>
      <c r="M4229" t="s">
        <v>753</v>
      </c>
      <c r="S4229" s="9"/>
      <c r="T4229">
        <v>1</v>
      </c>
      <c r="U4229" s="208" t="s">
        <v>18184</v>
      </c>
      <c r="V4229" s="14">
        <v>0</v>
      </c>
      <c r="W4229" s="14">
        <v>1</v>
      </c>
      <c r="X4229" s="150" t="s">
        <v>294</v>
      </c>
      <c r="Y4229" t="s">
        <v>10340</v>
      </c>
      <c r="Z4229" t="s">
        <v>505</v>
      </c>
      <c r="AA4229">
        <f t="shared" si="66"/>
        <v>5</v>
      </c>
    </row>
    <row r="4230" spans="1:27" x14ac:dyDescent="0.2">
      <c r="A4230">
        <v>3787</v>
      </c>
      <c r="B4230" s="1" t="s">
        <v>11325</v>
      </c>
      <c r="C4230" t="s">
        <v>1523</v>
      </c>
      <c r="D4230" s="9" t="s">
        <v>6181</v>
      </c>
      <c r="E4230" s="9" t="s">
        <v>259</v>
      </c>
      <c r="F4230" s="9" t="s">
        <v>312</v>
      </c>
      <c r="G4230" s="10">
        <v>30</v>
      </c>
      <c r="H4230" s="10" t="s">
        <v>276</v>
      </c>
      <c r="I4230" s="10">
        <v>1947</v>
      </c>
      <c r="J4230" s="11" t="s">
        <v>10338</v>
      </c>
      <c r="K4230" s="12"/>
      <c r="L4230" s="13" t="s">
        <v>10343</v>
      </c>
      <c r="M4230" t="s">
        <v>753</v>
      </c>
      <c r="S4230" s="9"/>
      <c r="T4230">
        <v>1</v>
      </c>
      <c r="U4230" s="208" t="s">
        <v>18184</v>
      </c>
      <c r="V4230" s="14">
        <v>0</v>
      </c>
      <c r="W4230" s="14">
        <v>1</v>
      </c>
      <c r="X4230" s="150" t="s">
        <v>270</v>
      </c>
      <c r="Y4230">
        <v>409</v>
      </c>
      <c r="Z4230" t="s">
        <v>505</v>
      </c>
      <c r="AA4230">
        <f t="shared" si="66"/>
        <v>2</v>
      </c>
    </row>
    <row r="4231" spans="1:27" x14ac:dyDescent="0.2">
      <c r="A4231">
        <v>1298</v>
      </c>
      <c r="B4231" s="1" t="s">
        <v>11067</v>
      </c>
      <c r="C4231" t="s">
        <v>1523</v>
      </c>
      <c r="D4231" s="9" t="s">
        <v>11068</v>
      </c>
      <c r="E4231" s="9"/>
      <c r="F4231" s="9"/>
      <c r="G4231" s="10">
        <v>30</v>
      </c>
      <c r="H4231" s="10" t="s">
        <v>276</v>
      </c>
      <c r="I4231" s="10">
        <v>1947</v>
      </c>
      <c r="J4231" s="11" t="s">
        <v>10338</v>
      </c>
      <c r="K4231" s="12"/>
      <c r="L4231" s="13" t="s">
        <v>11069</v>
      </c>
      <c r="M4231" t="s">
        <v>753</v>
      </c>
      <c r="S4231" s="9"/>
      <c r="T4231">
        <v>1</v>
      </c>
      <c r="U4231" s="208" t="s">
        <v>18184</v>
      </c>
      <c r="V4231" s="14">
        <v>0</v>
      </c>
      <c r="W4231" s="14">
        <v>1</v>
      </c>
      <c r="X4231" s="150" t="s">
        <v>294</v>
      </c>
      <c r="Y4231" t="s">
        <v>11068</v>
      </c>
      <c r="Z4231" t="s">
        <v>505</v>
      </c>
      <c r="AA4231">
        <f t="shared" si="66"/>
        <v>1</v>
      </c>
    </row>
    <row r="4232" spans="1:27" x14ac:dyDescent="0.2">
      <c r="A4232">
        <v>2361</v>
      </c>
      <c r="B4232" s="1" t="s">
        <v>10344</v>
      </c>
      <c r="C4232" t="s">
        <v>1523</v>
      </c>
      <c r="D4232" s="9" t="s">
        <v>10345</v>
      </c>
      <c r="E4232" s="9" t="s">
        <v>259</v>
      </c>
      <c r="F4232" s="9" t="s">
        <v>312</v>
      </c>
      <c r="G4232" s="10">
        <v>30</v>
      </c>
      <c r="H4232" s="10" t="s">
        <v>276</v>
      </c>
      <c r="I4232" s="10">
        <v>1947</v>
      </c>
      <c r="J4232" s="11" t="s">
        <v>10338</v>
      </c>
      <c r="K4232" s="12"/>
      <c r="L4232" s="13" t="s">
        <v>10343</v>
      </c>
      <c r="M4232" t="s">
        <v>753</v>
      </c>
      <c r="S4232" s="9"/>
      <c r="T4232">
        <v>1</v>
      </c>
      <c r="U4232" s="208" t="s">
        <v>18184</v>
      </c>
      <c r="V4232" s="14">
        <v>0</v>
      </c>
      <c r="W4232" s="14">
        <v>1</v>
      </c>
      <c r="X4232" s="150" t="s">
        <v>270</v>
      </c>
      <c r="Y4232">
        <v>151</v>
      </c>
      <c r="Z4232" t="s">
        <v>505</v>
      </c>
      <c r="AA4232">
        <f t="shared" si="66"/>
        <v>4</v>
      </c>
    </row>
    <row r="4233" spans="1:27" x14ac:dyDescent="0.2">
      <c r="A4233">
        <v>1217</v>
      </c>
      <c r="B4233" s="1" t="s">
        <v>11323</v>
      </c>
      <c r="C4233" t="s">
        <v>1523</v>
      </c>
      <c r="D4233" s="9" t="s">
        <v>11324</v>
      </c>
      <c r="E4233" s="9" t="s">
        <v>275</v>
      </c>
      <c r="F4233" s="9" t="s">
        <v>312</v>
      </c>
      <c r="G4233" s="10">
        <v>30</v>
      </c>
      <c r="H4233" s="10" t="s">
        <v>276</v>
      </c>
      <c r="I4233" s="10">
        <v>1947</v>
      </c>
      <c r="J4233" s="11" t="s">
        <v>10338</v>
      </c>
      <c r="K4233" s="12"/>
      <c r="L4233" s="13" t="s">
        <v>10343</v>
      </c>
      <c r="M4233" t="s">
        <v>753</v>
      </c>
      <c r="S4233" s="9"/>
      <c r="T4233">
        <v>1</v>
      </c>
      <c r="U4233" s="208" t="s">
        <v>18184</v>
      </c>
      <c r="V4233" s="14">
        <v>0</v>
      </c>
      <c r="W4233" s="14">
        <v>1</v>
      </c>
      <c r="X4233" s="150" t="s">
        <v>270</v>
      </c>
      <c r="Y4233">
        <v>219</v>
      </c>
      <c r="Z4233" t="s">
        <v>505</v>
      </c>
      <c r="AA4233">
        <f t="shared" si="66"/>
        <v>3</v>
      </c>
    </row>
    <row r="4234" spans="1:27" x14ac:dyDescent="0.2">
      <c r="A4234">
        <v>2530</v>
      </c>
      <c r="B4234" s="1" t="s">
        <v>10349</v>
      </c>
      <c r="C4234" t="s">
        <v>507</v>
      </c>
      <c r="D4234" s="9" t="s">
        <v>10350</v>
      </c>
      <c r="E4234" s="9" t="s">
        <v>259</v>
      </c>
      <c r="F4234" s="9" t="s">
        <v>532</v>
      </c>
      <c r="G4234" s="10">
        <v>30</v>
      </c>
      <c r="H4234" s="10" t="s">
        <v>276</v>
      </c>
      <c r="I4234" s="10">
        <v>1947</v>
      </c>
      <c r="J4234" s="11" t="s">
        <v>10338</v>
      </c>
      <c r="K4234" s="12"/>
      <c r="L4234" s="13" t="s">
        <v>10343</v>
      </c>
      <c r="M4234" t="s">
        <v>753</v>
      </c>
      <c r="S4234" s="9"/>
      <c r="T4234">
        <v>1</v>
      </c>
      <c r="U4234" s="208" t="s">
        <v>18184</v>
      </c>
      <c r="V4234" s="14">
        <v>0</v>
      </c>
      <c r="W4234" s="14">
        <v>1</v>
      </c>
      <c r="X4234" s="150" t="s">
        <v>294</v>
      </c>
      <c r="Y4234" t="s">
        <v>4636</v>
      </c>
      <c r="Z4234" t="s">
        <v>18167</v>
      </c>
      <c r="AA4234">
        <f t="shared" si="66"/>
        <v>3</v>
      </c>
    </row>
    <row r="4235" spans="1:27" x14ac:dyDescent="0.2">
      <c r="A4235">
        <v>738</v>
      </c>
      <c r="B4235" s="1" t="s">
        <v>10346</v>
      </c>
      <c r="C4235" t="s">
        <v>1352</v>
      </c>
      <c r="D4235" s="9" t="s">
        <v>10347</v>
      </c>
      <c r="E4235" s="9"/>
      <c r="F4235" s="9"/>
      <c r="G4235" s="10">
        <v>30</v>
      </c>
      <c r="H4235" s="10" t="s">
        <v>276</v>
      </c>
      <c r="I4235" s="10">
        <v>1947</v>
      </c>
      <c r="J4235" s="11" t="s">
        <v>10338</v>
      </c>
      <c r="K4235" s="12"/>
      <c r="L4235" s="13" t="s">
        <v>10343</v>
      </c>
      <c r="M4235" t="s">
        <v>753</v>
      </c>
      <c r="S4235" s="9"/>
      <c r="T4235">
        <v>1</v>
      </c>
      <c r="U4235" s="208" t="s">
        <v>18184</v>
      </c>
      <c r="V4235" s="14">
        <v>0</v>
      </c>
      <c r="W4235" s="14">
        <v>1</v>
      </c>
      <c r="X4235" s="150" t="s">
        <v>294</v>
      </c>
      <c r="Y4235" t="s">
        <v>10348</v>
      </c>
      <c r="Z4235" t="s">
        <v>271</v>
      </c>
      <c r="AA4235">
        <f t="shared" si="66"/>
        <v>3</v>
      </c>
    </row>
    <row r="4236" spans="1:27" x14ac:dyDescent="0.2">
      <c r="A4236">
        <v>3949</v>
      </c>
      <c r="B4236" s="1" t="s">
        <v>11322</v>
      </c>
      <c r="C4236" t="s">
        <v>1523</v>
      </c>
      <c r="D4236" s="9" t="s">
        <v>5600</v>
      </c>
      <c r="E4236" s="9" t="s">
        <v>259</v>
      </c>
      <c r="F4236" s="9" t="s">
        <v>312</v>
      </c>
      <c r="G4236" s="10">
        <v>30</v>
      </c>
      <c r="H4236" s="10" t="s">
        <v>276</v>
      </c>
      <c r="I4236" s="10">
        <v>1947</v>
      </c>
      <c r="J4236" s="11" t="s">
        <v>10338</v>
      </c>
      <c r="K4236" s="12"/>
      <c r="L4236" s="13" t="s">
        <v>10343</v>
      </c>
      <c r="M4236" t="s">
        <v>753</v>
      </c>
      <c r="S4236" s="9"/>
      <c r="T4236">
        <v>1</v>
      </c>
      <c r="U4236" s="208" t="s">
        <v>18184</v>
      </c>
      <c r="V4236" s="14">
        <v>0</v>
      </c>
      <c r="W4236" s="14">
        <v>1</v>
      </c>
      <c r="X4236" s="150" t="s">
        <v>270</v>
      </c>
      <c r="Y4236">
        <v>409</v>
      </c>
      <c r="Z4236" t="s">
        <v>505</v>
      </c>
      <c r="AA4236">
        <f t="shared" si="66"/>
        <v>3</v>
      </c>
    </row>
    <row r="4237" spans="1:27" x14ac:dyDescent="0.2">
      <c r="A4237">
        <v>2930</v>
      </c>
      <c r="B4237" s="1" t="s">
        <v>11320</v>
      </c>
      <c r="C4237" t="s">
        <v>1523</v>
      </c>
      <c r="D4237" s="9" t="s">
        <v>11321</v>
      </c>
      <c r="E4237" s="9"/>
      <c r="F4237" s="9"/>
      <c r="G4237" s="10">
        <v>30</v>
      </c>
      <c r="H4237" s="10" t="s">
        <v>276</v>
      </c>
      <c r="I4237" s="10">
        <v>1947</v>
      </c>
      <c r="J4237" s="11" t="s">
        <v>10338</v>
      </c>
      <c r="K4237" s="12"/>
      <c r="L4237" s="13" t="s">
        <v>10343</v>
      </c>
      <c r="M4237" t="s">
        <v>753</v>
      </c>
      <c r="S4237" s="9"/>
      <c r="T4237">
        <v>1</v>
      </c>
      <c r="U4237" s="208" t="s">
        <v>18184</v>
      </c>
      <c r="V4237" s="14">
        <v>0</v>
      </c>
      <c r="W4237" s="14">
        <v>1</v>
      </c>
      <c r="X4237" s="150" t="s">
        <v>270</v>
      </c>
      <c r="Y4237">
        <v>604</v>
      </c>
      <c r="Z4237" t="s">
        <v>505</v>
      </c>
      <c r="AA4237">
        <f t="shared" si="66"/>
        <v>3</v>
      </c>
    </row>
    <row r="4238" spans="1:27" x14ac:dyDescent="0.2">
      <c r="A4238">
        <v>2099</v>
      </c>
      <c r="B4238" s="1" t="s">
        <v>11326</v>
      </c>
      <c r="C4238" t="s">
        <v>1027</v>
      </c>
      <c r="D4238" s="9" t="s">
        <v>11327</v>
      </c>
      <c r="E4238" s="9" t="s">
        <v>259</v>
      </c>
      <c r="F4238" s="9" t="s">
        <v>1416</v>
      </c>
      <c r="G4238" s="10">
        <v>30</v>
      </c>
      <c r="H4238" s="10" t="s">
        <v>276</v>
      </c>
      <c r="I4238" s="10">
        <v>1947</v>
      </c>
      <c r="J4238" s="11" t="s">
        <v>10338</v>
      </c>
      <c r="K4238" s="12"/>
      <c r="L4238" s="13" t="s">
        <v>10343</v>
      </c>
      <c r="M4238" t="s">
        <v>753</v>
      </c>
      <c r="S4238" s="9"/>
      <c r="T4238">
        <v>1</v>
      </c>
      <c r="U4238" s="208" t="s">
        <v>18184</v>
      </c>
      <c r="V4238" s="14">
        <v>0</v>
      </c>
      <c r="W4238" s="14">
        <v>1</v>
      </c>
      <c r="X4238" s="150" t="s">
        <v>270</v>
      </c>
      <c r="Y4238">
        <v>107</v>
      </c>
      <c r="Z4238" t="s">
        <v>271</v>
      </c>
      <c r="AA4238">
        <f t="shared" si="66"/>
        <v>2</v>
      </c>
    </row>
    <row r="4239" spans="1:27" x14ac:dyDescent="0.2">
      <c r="A4239">
        <v>1658</v>
      </c>
      <c r="B4239" s="1" t="s">
        <v>11070</v>
      </c>
      <c r="C4239" t="s">
        <v>2040</v>
      </c>
      <c r="D4239" s="9" t="s">
        <v>11071</v>
      </c>
      <c r="E4239" s="9"/>
      <c r="F4239" s="9"/>
      <c r="G4239" s="10">
        <v>31</v>
      </c>
      <c r="H4239" s="10" t="s">
        <v>276</v>
      </c>
      <c r="I4239" s="10">
        <v>1947</v>
      </c>
      <c r="J4239" s="11" t="s">
        <v>11072</v>
      </c>
      <c r="K4239" s="12" t="s">
        <v>237</v>
      </c>
      <c r="L4239" s="13" t="s">
        <v>10071</v>
      </c>
      <c r="M4239" t="s">
        <v>290</v>
      </c>
      <c r="N4239" t="s">
        <v>291</v>
      </c>
      <c r="O4239" t="s">
        <v>320</v>
      </c>
      <c r="S4239" s="9"/>
      <c r="T4239">
        <v>1</v>
      </c>
      <c r="U4239" s="208" t="s">
        <v>18184</v>
      </c>
      <c r="V4239" s="14">
        <v>0</v>
      </c>
      <c r="W4239" s="14">
        <v>1</v>
      </c>
      <c r="X4239" s="150" t="s">
        <v>270</v>
      </c>
      <c r="Y4239">
        <v>98</v>
      </c>
      <c r="Z4239" t="s">
        <v>271</v>
      </c>
      <c r="AA4239">
        <f t="shared" si="66"/>
        <v>2</v>
      </c>
    </row>
    <row r="4240" spans="1:27" x14ac:dyDescent="0.2">
      <c r="A4240">
        <v>1953</v>
      </c>
      <c r="B4240" s="1" t="s">
        <v>10072</v>
      </c>
      <c r="C4240" t="s">
        <v>507</v>
      </c>
      <c r="D4240" s="9" t="s">
        <v>2344</v>
      </c>
      <c r="E4240" s="9"/>
      <c r="F4240" s="9"/>
      <c r="G4240" s="10">
        <v>31</v>
      </c>
      <c r="H4240" s="10" t="s">
        <v>276</v>
      </c>
      <c r="I4240" s="10">
        <v>1947</v>
      </c>
      <c r="J4240" s="11" t="s">
        <v>11072</v>
      </c>
      <c r="K4240" s="12"/>
      <c r="L4240" s="13" t="s">
        <v>18786</v>
      </c>
      <c r="M4240" t="s">
        <v>753</v>
      </c>
      <c r="S4240" s="9"/>
      <c r="T4240">
        <v>1</v>
      </c>
      <c r="U4240" s="208" t="s">
        <v>18184</v>
      </c>
      <c r="V4240" s="14">
        <v>0</v>
      </c>
      <c r="W4240" s="14">
        <v>1</v>
      </c>
      <c r="X4240" s="150" t="s">
        <v>294</v>
      </c>
      <c r="Y4240" t="s">
        <v>2344</v>
      </c>
      <c r="Z4240" t="s">
        <v>18167</v>
      </c>
      <c r="AA4240">
        <f t="shared" si="66"/>
        <v>1</v>
      </c>
    </row>
    <row r="4241" spans="1:27" x14ac:dyDescent="0.2">
      <c r="A4241">
        <v>5333</v>
      </c>
      <c r="B4241" s="1" t="s">
        <v>10074</v>
      </c>
      <c r="C4241" t="s">
        <v>1523</v>
      </c>
      <c r="D4241" s="9">
        <v>409</v>
      </c>
      <c r="E4241" s="9" t="s">
        <v>259</v>
      </c>
      <c r="F4241" s="9" t="s">
        <v>312</v>
      </c>
      <c r="G4241" s="10">
        <v>31</v>
      </c>
      <c r="H4241" s="10" t="s">
        <v>276</v>
      </c>
      <c r="I4241" s="10">
        <v>1947</v>
      </c>
      <c r="J4241" s="11" t="s">
        <v>11072</v>
      </c>
      <c r="K4241" s="12"/>
      <c r="L4241" s="13" t="s">
        <v>10073</v>
      </c>
      <c r="M4241" t="s">
        <v>753</v>
      </c>
      <c r="S4241" s="9"/>
      <c r="T4241">
        <v>1</v>
      </c>
      <c r="U4241" s="208" t="s">
        <v>18184</v>
      </c>
      <c r="V4241" s="14">
        <v>0</v>
      </c>
      <c r="W4241" s="14">
        <v>1</v>
      </c>
      <c r="X4241" s="150" t="s">
        <v>270</v>
      </c>
      <c r="Y4241">
        <v>409</v>
      </c>
      <c r="Z4241" t="s">
        <v>505</v>
      </c>
      <c r="AA4241">
        <f t="shared" si="66"/>
        <v>1</v>
      </c>
    </row>
    <row r="4242" spans="1:27" x14ac:dyDescent="0.2">
      <c r="A4242">
        <v>2553</v>
      </c>
      <c r="B4242" s="1" t="s">
        <v>10075</v>
      </c>
      <c r="C4242" t="s">
        <v>1027</v>
      </c>
      <c r="D4242" s="9" t="s">
        <v>9286</v>
      </c>
      <c r="E4242" s="9" t="s">
        <v>259</v>
      </c>
      <c r="F4242" s="9" t="s">
        <v>532</v>
      </c>
      <c r="G4242" s="10">
        <v>3</v>
      </c>
      <c r="H4242" s="10" t="s">
        <v>536</v>
      </c>
      <c r="I4242" s="10">
        <v>1947</v>
      </c>
      <c r="J4242" s="11" t="s">
        <v>10076</v>
      </c>
      <c r="K4242" s="12"/>
      <c r="L4242" s="13" t="s">
        <v>10077</v>
      </c>
      <c r="M4242" t="s">
        <v>753</v>
      </c>
      <c r="S4242" s="9"/>
      <c r="T4242">
        <v>2</v>
      </c>
      <c r="U4242" s="208" t="s">
        <v>18186</v>
      </c>
      <c r="V4242" s="14">
        <v>0</v>
      </c>
      <c r="W4242" s="14">
        <v>1</v>
      </c>
      <c r="X4242" s="150" t="s">
        <v>294</v>
      </c>
      <c r="Y4242" t="s">
        <v>9286</v>
      </c>
      <c r="Z4242" t="s">
        <v>271</v>
      </c>
      <c r="AA4242">
        <f t="shared" si="66"/>
        <v>1</v>
      </c>
    </row>
    <row r="4243" spans="1:27" x14ac:dyDescent="0.2">
      <c r="A4243">
        <v>6088</v>
      </c>
      <c r="B4243" s="1" t="s">
        <v>10078</v>
      </c>
      <c r="C4243" t="s">
        <v>2221</v>
      </c>
      <c r="D4243" s="9" t="s">
        <v>10079</v>
      </c>
      <c r="E4243" s="9" t="s">
        <v>259</v>
      </c>
      <c r="F4243" s="9" t="s">
        <v>312</v>
      </c>
      <c r="G4243" s="10">
        <v>5</v>
      </c>
      <c r="H4243" s="10" t="s">
        <v>536</v>
      </c>
      <c r="I4243" s="10">
        <v>1947</v>
      </c>
      <c r="J4243" s="11" t="s">
        <v>10080</v>
      </c>
      <c r="K4243" s="12"/>
      <c r="L4243" s="13" t="s">
        <v>10081</v>
      </c>
      <c r="M4243" t="s">
        <v>753</v>
      </c>
      <c r="S4243" s="9"/>
      <c r="T4243">
        <v>2</v>
      </c>
      <c r="U4243" s="208" t="s">
        <v>18186</v>
      </c>
      <c r="V4243" s="14">
        <v>0</v>
      </c>
      <c r="W4243" s="14">
        <v>1</v>
      </c>
      <c r="X4243" s="150" t="s">
        <v>270</v>
      </c>
      <c r="Y4243">
        <v>25</v>
      </c>
      <c r="Z4243" t="s">
        <v>505</v>
      </c>
      <c r="AA4243">
        <f t="shared" si="66"/>
        <v>2</v>
      </c>
    </row>
    <row r="4244" spans="1:27" x14ac:dyDescent="0.2">
      <c r="A4244">
        <v>2929</v>
      </c>
      <c r="B4244" s="1" t="s">
        <v>10082</v>
      </c>
      <c r="C4244" t="s">
        <v>1027</v>
      </c>
      <c r="D4244" s="9" t="s">
        <v>10083</v>
      </c>
      <c r="E4244" s="9"/>
      <c r="F4244" s="9"/>
      <c r="G4244" s="10">
        <v>6</v>
      </c>
      <c r="H4244" s="10" t="s">
        <v>536</v>
      </c>
      <c r="I4244" s="10">
        <v>1947</v>
      </c>
      <c r="J4244" s="11" t="s">
        <v>11106</v>
      </c>
      <c r="K4244" s="12" t="s">
        <v>237</v>
      </c>
      <c r="L4244" s="13" t="s">
        <v>11107</v>
      </c>
      <c r="M4244" t="s">
        <v>290</v>
      </c>
      <c r="N4244" t="s">
        <v>291</v>
      </c>
      <c r="O4244" t="s">
        <v>520</v>
      </c>
      <c r="S4244" s="9"/>
      <c r="T4244">
        <v>2</v>
      </c>
      <c r="U4244" s="208" t="s">
        <v>18186</v>
      </c>
      <c r="V4244" s="14">
        <v>0</v>
      </c>
      <c r="W4244" s="14">
        <v>1</v>
      </c>
      <c r="X4244" s="150" t="s">
        <v>294</v>
      </c>
      <c r="Y4244" t="s">
        <v>11108</v>
      </c>
      <c r="Z4244" t="s">
        <v>1419</v>
      </c>
      <c r="AA4244">
        <f t="shared" si="66"/>
        <v>3</v>
      </c>
    </row>
    <row r="4245" spans="1:27" x14ac:dyDescent="0.2">
      <c r="A4245">
        <v>2093</v>
      </c>
      <c r="B4245" s="1" t="s">
        <v>10088</v>
      </c>
      <c r="C4245" t="s">
        <v>1027</v>
      </c>
      <c r="D4245" s="9" t="s">
        <v>10089</v>
      </c>
      <c r="E4245" s="9" t="s">
        <v>11179</v>
      </c>
      <c r="F4245" s="9"/>
      <c r="G4245" s="10">
        <v>8</v>
      </c>
      <c r="H4245" s="10" t="s">
        <v>536</v>
      </c>
      <c r="I4245" s="10">
        <v>1947</v>
      </c>
      <c r="J4245" s="11" t="s">
        <v>11111</v>
      </c>
      <c r="K4245" s="12"/>
      <c r="L4245" s="13" t="s">
        <v>10085</v>
      </c>
      <c r="M4245" t="s">
        <v>781</v>
      </c>
      <c r="S4245" s="9"/>
      <c r="T4245">
        <v>2</v>
      </c>
      <c r="U4245" s="208" t="s">
        <v>18186</v>
      </c>
      <c r="V4245" s="14">
        <v>0</v>
      </c>
      <c r="W4245" s="14">
        <v>1</v>
      </c>
      <c r="X4245" s="109" t="s">
        <v>294</v>
      </c>
      <c r="Y4245" t="s">
        <v>3929</v>
      </c>
      <c r="Z4245" t="s">
        <v>1419</v>
      </c>
      <c r="AA4245">
        <f t="shared" si="66"/>
        <v>2</v>
      </c>
    </row>
    <row r="4246" spans="1:27" x14ac:dyDescent="0.2">
      <c r="A4246">
        <v>4797</v>
      </c>
      <c r="B4246" s="1" t="s">
        <v>10091</v>
      </c>
      <c r="C4246" t="s">
        <v>1027</v>
      </c>
      <c r="D4246" s="9"/>
      <c r="E4246" s="9" t="s">
        <v>11179</v>
      </c>
      <c r="F4246" s="9"/>
      <c r="G4246" s="10">
        <v>8</v>
      </c>
      <c r="H4246" s="10" t="s">
        <v>536</v>
      </c>
      <c r="I4246" s="10">
        <v>1947</v>
      </c>
      <c r="J4246" s="11" t="s">
        <v>11111</v>
      </c>
      <c r="K4246" s="12"/>
      <c r="L4246" s="13" t="s">
        <v>10085</v>
      </c>
      <c r="M4246" t="s">
        <v>781</v>
      </c>
      <c r="S4246" s="9"/>
      <c r="T4246">
        <v>2</v>
      </c>
      <c r="U4246" s="208" t="s">
        <v>18186</v>
      </c>
      <c r="V4246" s="14">
        <v>0</v>
      </c>
      <c r="W4246" s="14">
        <v>1</v>
      </c>
      <c r="X4246" s="109" t="e">
        <v>#N/A</v>
      </c>
      <c r="Y4246" t="s">
        <v>334</v>
      </c>
      <c r="Z4246" t="s">
        <v>1419</v>
      </c>
      <c r="AA4246">
        <f t="shared" si="66"/>
        <v>1</v>
      </c>
    </row>
    <row r="4247" spans="1:27" x14ac:dyDescent="0.2">
      <c r="A4247">
        <v>780</v>
      </c>
      <c r="B4247" s="1" t="s">
        <v>11109</v>
      </c>
      <c r="C4247" t="s">
        <v>1027</v>
      </c>
      <c r="D4247" s="9" t="s">
        <v>11110</v>
      </c>
      <c r="E4247" s="9" t="s">
        <v>11179</v>
      </c>
      <c r="F4247" s="9"/>
      <c r="G4247" s="10">
        <v>8</v>
      </c>
      <c r="H4247" s="10" t="s">
        <v>536</v>
      </c>
      <c r="I4247" s="10">
        <v>1947</v>
      </c>
      <c r="J4247" s="11" t="s">
        <v>11111</v>
      </c>
      <c r="K4247" s="12"/>
      <c r="L4247" s="13" t="s">
        <v>10085</v>
      </c>
      <c r="M4247" t="s">
        <v>781</v>
      </c>
      <c r="S4247" s="9"/>
      <c r="T4247">
        <v>2</v>
      </c>
      <c r="U4247" s="208" t="s">
        <v>18186</v>
      </c>
      <c r="V4247" s="14">
        <v>0</v>
      </c>
      <c r="W4247" s="14">
        <v>1</v>
      </c>
      <c r="X4247" s="109" t="s">
        <v>294</v>
      </c>
      <c r="Y4247" t="s">
        <v>4077</v>
      </c>
      <c r="Z4247" t="s">
        <v>1419</v>
      </c>
      <c r="AA4247">
        <f t="shared" si="66"/>
        <v>4</v>
      </c>
    </row>
    <row r="4248" spans="1:27" x14ac:dyDescent="0.2">
      <c r="A4248">
        <v>2019</v>
      </c>
      <c r="B4248" s="1" t="s">
        <v>10086</v>
      </c>
      <c r="C4248" t="s">
        <v>1027</v>
      </c>
      <c r="D4248" s="9" t="s">
        <v>10087</v>
      </c>
      <c r="E4248" s="9" t="s">
        <v>11179</v>
      </c>
      <c r="F4248" s="9"/>
      <c r="G4248" s="10">
        <v>8</v>
      </c>
      <c r="H4248" s="10" t="s">
        <v>536</v>
      </c>
      <c r="I4248" s="10">
        <v>1947</v>
      </c>
      <c r="J4248" s="11" t="s">
        <v>11111</v>
      </c>
      <c r="K4248" s="12"/>
      <c r="L4248" s="13" t="s">
        <v>10085</v>
      </c>
      <c r="M4248" t="s">
        <v>781</v>
      </c>
      <c r="S4248" s="9"/>
      <c r="T4248">
        <v>2</v>
      </c>
      <c r="U4248" s="208" t="s">
        <v>18186</v>
      </c>
      <c r="V4248" s="14">
        <v>0</v>
      </c>
      <c r="W4248" s="14">
        <v>1</v>
      </c>
      <c r="X4248" s="109" t="e">
        <v>#N/A</v>
      </c>
      <c r="Y4248" t="s">
        <v>4262</v>
      </c>
      <c r="Z4248" t="s">
        <v>1419</v>
      </c>
      <c r="AA4248">
        <f t="shared" si="66"/>
        <v>3</v>
      </c>
    </row>
    <row r="4249" spans="1:27" x14ac:dyDescent="0.2">
      <c r="A4249">
        <v>1927</v>
      </c>
      <c r="B4249" s="1" t="s">
        <v>10090</v>
      </c>
      <c r="C4249" t="s">
        <v>1027</v>
      </c>
      <c r="D4249" s="9" t="s">
        <v>4972</v>
      </c>
      <c r="E4249" s="9" t="s">
        <v>11179</v>
      </c>
      <c r="F4249" s="9"/>
      <c r="G4249" s="10">
        <v>8</v>
      </c>
      <c r="H4249" s="10" t="s">
        <v>536</v>
      </c>
      <c r="I4249" s="10">
        <v>1947</v>
      </c>
      <c r="J4249" s="11" t="s">
        <v>11111</v>
      </c>
      <c r="K4249" s="12"/>
      <c r="L4249" s="13" t="s">
        <v>10085</v>
      </c>
      <c r="M4249" t="s">
        <v>781</v>
      </c>
      <c r="S4249" s="9"/>
      <c r="T4249">
        <v>2</v>
      </c>
      <c r="U4249" s="208" t="s">
        <v>18186</v>
      </c>
      <c r="V4249" s="14">
        <v>0</v>
      </c>
      <c r="W4249" s="14">
        <v>1</v>
      </c>
      <c r="X4249" s="109" t="s">
        <v>294</v>
      </c>
      <c r="Y4249" t="s">
        <v>4077</v>
      </c>
      <c r="Z4249" t="s">
        <v>1419</v>
      </c>
      <c r="AA4249">
        <f t="shared" si="66"/>
        <v>2</v>
      </c>
    </row>
    <row r="4250" spans="1:27" x14ac:dyDescent="0.2">
      <c r="A4250">
        <v>4499</v>
      </c>
      <c r="B4250" s="1" t="s">
        <v>10092</v>
      </c>
      <c r="C4250" t="s">
        <v>1027</v>
      </c>
      <c r="D4250" s="9"/>
      <c r="E4250" s="9" t="s">
        <v>11179</v>
      </c>
      <c r="F4250" s="9"/>
      <c r="G4250" s="10">
        <v>8</v>
      </c>
      <c r="H4250" s="10" t="s">
        <v>536</v>
      </c>
      <c r="I4250" s="10">
        <v>1947</v>
      </c>
      <c r="J4250" s="11" t="s">
        <v>11111</v>
      </c>
      <c r="K4250" s="12"/>
      <c r="L4250" s="13" t="s">
        <v>10085</v>
      </c>
      <c r="M4250" t="s">
        <v>781</v>
      </c>
      <c r="S4250" s="9"/>
      <c r="T4250">
        <v>2</v>
      </c>
      <c r="U4250" s="208" t="s">
        <v>18186</v>
      </c>
      <c r="V4250" s="14">
        <v>0</v>
      </c>
      <c r="W4250" s="14">
        <v>0</v>
      </c>
      <c r="X4250" s="109" t="e">
        <v>#N/A</v>
      </c>
      <c r="Y4250" t="s">
        <v>334</v>
      </c>
      <c r="Z4250" t="s">
        <v>1419</v>
      </c>
      <c r="AA4250">
        <f t="shared" si="66"/>
        <v>1</v>
      </c>
    </row>
    <row r="4251" spans="1:27" x14ac:dyDescent="0.2">
      <c r="A4251">
        <v>2151</v>
      </c>
      <c r="B4251" s="1" t="s">
        <v>10093</v>
      </c>
      <c r="C4251" t="s">
        <v>3985</v>
      </c>
      <c r="D4251" s="9" t="s">
        <v>10094</v>
      </c>
      <c r="E4251" s="9"/>
      <c r="F4251" s="9"/>
      <c r="G4251" s="10">
        <v>13</v>
      </c>
      <c r="H4251" s="10" t="s">
        <v>536</v>
      </c>
      <c r="I4251" s="10">
        <v>1947</v>
      </c>
      <c r="J4251" s="11" t="s">
        <v>10095</v>
      </c>
      <c r="K4251" s="12"/>
      <c r="L4251" s="13" t="s">
        <v>10096</v>
      </c>
      <c r="M4251" t="s">
        <v>753</v>
      </c>
      <c r="S4251" s="9"/>
      <c r="T4251">
        <v>2</v>
      </c>
      <c r="U4251" s="208" t="s">
        <v>18186</v>
      </c>
      <c r="V4251" s="14">
        <v>0</v>
      </c>
      <c r="W4251" s="14">
        <v>0</v>
      </c>
      <c r="X4251" s="150" t="s">
        <v>294</v>
      </c>
      <c r="Y4251" t="s">
        <v>10097</v>
      </c>
      <c r="Z4251" t="s">
        <v>18167</v>
      </c>
      <c r="AA4251">
        <f t="shared" si="66"/>
        <v>3</v>
      </c>
    </row>
    <row r="4252" spans="1:27" x14ac:dyDescent="0.2">
      <c r="A4252">
        <v>5387</v>
      </c>
      <c r="B4252" s="1" t="s">
        <v>10099</v>
      </c>
      <c r="C4252" t="s">
        <v>1027</v>
      </c>
      <c r="D4252" s="9">
        <v>305</v>
      </c>
      <c r="E4252" s="9" t="s">
        <v>259</v>
      </c>
      <c r="F4252" s="9" t="s">
        <v>1416</v>
      </c>
      <c r="G4252" s="10">
        <v>13</v>
      </c>
      <c r="H4252" s="10" t="s">
        <v>536</v>
      </c>
      <c r="I4252" s="10">
        <v>1947</v>
      </c>
      <c r="J4252" s="11" t="s">
        <v>10095</v>
      </c>
      <c r="K4252" s="12"/>
      <c r="L4252" s="13" t="s">
        <v>10096</v>
      </c>
      <c r="M4252" t="s">
        <v>753</v>
      </c>
      <c r="S4252" s="9"/>
      <c r="T4252">
        <v>2</v>
      </c>
      <c r="U4252" s="208" t="s">
        <v>18186</v>
      </c>
      <c r="V4252" s="14">
        <v>0</v>
      </c>
      <c r="W4252" s="14">
        <v>1</v>
      </c>
      <c r="X4252" s="150" t="s">
        <v>270</v>
      </c>
      <c r="Y4252">
        <v>305</v>
      </c>
      <c r="Z4252" t="s">
        <v>271</v>
      </c>
      <c r="AA4252">
        <f t="shared" si="66"/>
        <v>1</v>
      </c>
    </row>
    <row r="4253" spans="1:27" x14ac:dyDescent="0.2">
      <c r="A4253">
        <v>5825</v>
      </c>
      <c r="B4253" s="1" t="s">
        <v>10098</v>
      </c>
      <c r="C4253" t="s">
        <v>1798</v>
      </c>
      <c r="D4253" s="9" t="s">
        <v>2138</v>
      </c>
      <c r="E4253" s="9"/>
      <c r="F4253" s="9"/>
      <c r="G4253" s="10">
        <v>13</v>
      </c>
      <c r="H4253" s="10" t="s">
        <v>536</v>
      </c>
      <c r="I4253" s="10">
        <v>1947</v>
      </c>
      <c r="J4253" s="11" t="s">
        <v>10095</v>
      </c>
      <c r="K4253" s="12"/>
      <c r="L4253" s="13" t="s">
        <v>10096</v>
      </c>
      <c r="M4253" t="s">
        <v>753</v>
      </c>
      <c r="S4253" s="9"/>
      <c r="T4253">
        <v>2</v>
      </c>
      <c r="U4253" s="208" t="s">
        <v>18186</v>
      </c>
      <c r="V4253" s="14">
        <v>0</v>
      </c>
      <c r="W4253" s="14">
        <v>1</v>
      </c>
      <c r="X4253" s="109" t="e">
        <v>#N/A</v>
      </c>
      <c r="Y4253" t="s">
        <v>2138</v>
      </c>
      <c r="Z4253" t="s">
        <v>271</v>
      </c>
      <c r="AA4253">
        <f t="shared" si="66"/>
        <v>1</v>
      </c>
    </row>
    <row r="4254" spans="1:27" x14ac:dyDescent="0.2">
      <c r="A4254">
        <v>2352</v>
      </c>
      <c r="B4254" s="1" t="s">
        <v>10104</v>
      </c>
      <c r="C4254" t="s">
        <v>6878</v>
      </c>
      <c r="D4254" s="9" t="s">
        <v>10105</v>
      </c>
      <c r="E4254" s="9"/>
      <c r="F4254" s="9"/>
      <c r="G4254" s="10">
        <v>14</v>
      </c>
      <c r="H4254" s="10" t="s">
        <v>536</v>
      </c>
      <c r="I4254" s="10">
        <v>1947</v>
      </c>
      <c r="J4254" s="11" t="s">
        <v>10102</v>
      </c>
      <c r="K4254" s="12"/>
      <c r="L4254" s="13" t="s">
        <v>10103</v>
      </c>
      <c r="M4254" t="s">
        <v>753</v>
      </c>
      <c r="S4254" s="9"/>
      <c r="T4254">
        <v>2</v>
      </c>
      <c r="U4254" s="208" t="s">
        <v>18186</v>
      </c>
      <c r="V4254" s="14">
        <v>0</v>
      </c>
      <c r="W4254" s="14">
        <v>0</v>
      </c>
      <c r="X4254" s="109" t="e">
        <v>#N/A</v>
      </c>
      <c r="Y4254" t="s">
        <v>10106</v>
      </c>
      <c r="Z4254" t="s">
        <v>271</v>
      </c>
      <c r="AA4254">
        <f t="shared" si="66"/>
        <v>3</v>
      </c>
    </row>
    <row r="4255" spans="1:27" x14ac:dyDescent="0.2">
      <c r="A4255">
        <v>1997</v>
      </c>
      <c r="B4255" s="1" t="s">
        <v>10100</v>
      </c>
      <c r="C4255" t="s">
        <v>1027</v>
      </c>
      <c r="D4255" s="9" t="s">
        <v>10101</v>
      </c>
      <c r="E4255" s="9" t="s">
        <v>259</v>
      </c>
      <c r="F4255" s="9" t="s">
        <v>1416</v>
      </c>
      <c r="G4255" s="10">
        <v>14</v>
      </c>
      <c r="H4255" s="10" t="s">
        <v>536</v>
      </c>
      <c r="I4255" s="10">
        <v>1947</v>
      </c>
      <c r="J4255" s="11" t="s">
        <v>10102</v>
      </c>
      <c r="K4255" s="12"/>
      <c r="L4255" s="13" t="s">
        <v>10103</v>
      </c>
      <c r="M4255" t="s">
        <v>753</v>
      </c>
      <c r="S4255" s="9"/>
      <c r="T4255">
        <v>2</v>
      </c>
      <c r="U4255" s="208" t="s">
        <v>18186</v>
      </c>
      <c r="V4255" s="14">
        <v>0</v>
      </c>
      <c r="W4255" s="14">
        <v>1</v>
      </c>
      <c r="X4255" s="150" t="s">
        <v>270</v>
      </c>
      <c r="Y4255">
        <v>107</v>
      </c>
      <c r="Z4255" t="s">
        <v>271</v>
      </c>
      <c r="AA4255">
        <f t="shared" si="66"/>
        <v>4</v>
      </c>
    </row>
    <row r="4256" spans="1:27" x14ac:dyDescent="0.2">
      <c r="A4256">
        <v>3646</v>
      </c>
      <c r="B4256" s="1" t="s">
        <v>10110</v>
      </c>
      <c r="C4256" t="s">
        <v>1027</v>
      </c>
      <c r="D4256" s="9">
        <v>464</v>
      </c>
      <c r="E4256" s="9" t="s">
        <v>9863</v>
      </c>
      <c r="F4256" s="9"/>
      <c r="G4256" s="10">
        <v>19</v>
      </c>
      <c r="H4256" s="10" t="s">
        <v>536</v>
      </c>
      <c r="I4256" s="10">
        <v>1947</v>
      </c>
      <c r="J4256" s="11" t="s">
        <v>10108</v>
      </c>
      <c r="K4256" s="12"/>
      <c r="L4256" s="13" t="s">
        <v>10111</v>
      </c>
      <c r="M4256" t="s">
        <v>781</v>
      </c>
      <c r="S4256" s="9"/>
      <c r="T4256">
        <v>2</v>
      </c>
      <c r="U4256" s="208" t="s">
        <v>18186</v>
      </c>
      <c r="V4256" s="14">
        <v>0</v>
      </c>
      <c r="W4256" s="14">
        <v>1</v>
      </c>
      <c r="X4256" s="150" t="s">
        <v>270</v>
      </c>
      <c r="Y4256">
        <v>464</v>
      </c>
      <c r="Z4256" t="s">
        <v>271</v>
      </c>
      <c r="AA4256">
        <f t="shared" si="66"/>
        <v>1</v>
      </c>
    </row>
    <row r="4257" spans="1:27" x14ac:dyDescent="0.2">
      <c r="A4257">
        <v>3593</v>
      </c>
      <c r="B4257" s="1" t="s">
        <v>10107</v>
      </c>
      <c r="C4257" t="s">
        <v>1027</v>
      </c>
      <c r="D4257" s="9" t="s">
        <v>6957</v>
      </c>
      <c r="E4257" s="9"/>
      <c r="F4257" s="9"/>
      <c r="G4257" s="10">
        <v>19</v>
      </c>
      <c r="H4257" s="10" t="s">
        <v>536</v>
      </c>
      <c r="I4257" s="10">
        <v>1947</v>
      </c>
      <c r="J4257" s="11" t="s">
        <v>10108</v>
      </c>
      <c r="K4257" s="12"/>
      <c r="L4257" s="13" t="s">
        <v>10109</v>
      </c>
      <c r="M4257" t="s">
        <v>753</v>
      </c>
      <c r="S4257" s="9"/>
      <c r="T4257">
        <v>2</v>
      </c>
      <c r="U4257" s="208" t="s">
        <v>18186</v>
      </c>
      <c r="V4257" s="14">
        <v>0</v>
      </c>
      <c r="W4257" s="14">
        <v>1</v>
      </c>
      <c r="X4257" s="150" t="s">
        <v>294</v>
      </c>
      <c r="Y4257" t="s">
        <v>6957</v>
      </c>
      <c r="Z4257" t="s">
        <v>1419</v>
      </c>
      <c r="AA4257">
        <f t="shared" si="66"/>
        <v>1</v>
      </c>
    </row>
    <row r="4258" spans="1:27" x14ac:dyDescent="0.2">
      <c r="A4258">
        <v>4217</v>
      </c>
      <c r="B4258" s="1" t="s">
        <v>10112</v>
      </c>
      <c r="C4258" t="s">
        <v>1027</v>
      </c>
      <c r="D4258" s="9" t="s">
        <v>10113</v>
      </c>
      <c r="E4258" s="9"/>
      <c r="F4258" s="9"/>
      <c r="G4258" s="10">
        <v>20</v>
      </c>
      <c r="H4258" s="10" t="s">
        <v>536</v>
      </c>
      <c r="I4258" s="10">
        <v>1947</v>
      </c>
      <c r="J4258" s="11" t="s">
        <v>10114</v>
      </c>
      <c r="K4258" s="12"/>
      <c r="L4258" s="13" t="s">
        <v>10115</v>
      </c>
      <c r="M4258" t="s">
        <v>753</v>
      </c>
      <c r="S4258" s="9"/>
      <c r="T4258">
        <v>2</v>
      </c>
      <c r="U4258" s="208" t="s">
        <v>18186</v>
      </c>
      <c r="V4258" s="14">
        <v>0</v>
      </c>
      <c r="W4258" s="14">
        <v>1</v>
      </c>
      <c r="X4258" s="150" t="s">
        <v>270</v>
      </c>
      <c r="Y4258">
        <v>36</v>
      </c>
      <c r="Z4258" t="s">
        <v>1419</v>
      </c>
      <c r="AA4258">
        <f t="shared" si="66"/>
        <v>2</v>
      </c>
    </row>
    <row r="4259" spans="1:27" x14ac:dyDescent="0.2">
      <c r="A4259">
        <v>693</v>
      </c>
      <c r="B4259" s="1" t="s">
        <v>10116</v>
      </c>
      <c r="C4259" t="s">
        <v>1027</v>
      </c>
      <c r="D4259" s="9" t="s">
        <v>10117</v>
      </c>
      <c r="E4259" s="9" t="s">
        <v>259</v>
      </c>
      <c r="F4259" s="9" t="s">
        <v>1416</v>
      </c>
      <c r="G4259" s="10">
        <v>21</v>
      </c>
      <c r="H4259" s="10" t="s">
        <v>536</v>
      </c>
      <c r="I4259" s="10">
        <v>1947</v>
      </c>
      <c r="J4259" s="11" t="s">
        <v>10118</v>
      </c>
      <c r="K4259" s="12" t="s">
        <v>237</v>
      </c>
      <c r="L4259" s="13" t="s">
        <v>10119</v>
      </c>
      <c r="M4259" t="s">
        <v>290</v>
      </c>
      <c r="N4259" t="s">
        <v>291</v>
      </c>
      <c r="O4259" t="s">
        <v>2007</v>
      </c>
      <c r="S4259" s="9"/>
      <c r="T4259">
        <v>2</v>
      </c>
      <c r="U4259" s="208" t="s">
        <v>18186</v>
      </c>
      <c r="V4259" s="14">
        <v>0</v>
      </c>
      <c r="W4259" s="14">
        <v>1</v>
      </c>
      <c r="X4259" s="150" t="s">
        <v>270</v>
      </c>
      <c r="Y4259">
        <v>107</v>
      </c>
      <c r="Z4259" t="s">
        <v>271</v>
      </c>
      <c r="AA4259">
        <f t="shared" si="66"/>
        <v>5</v>
      </c>
    </row>
    <row r="4260" spans="1:27" x14ac:dyDescent="0.2">
      <c r="A4260">
        <v>2001</v>
      </c>
      <c r="B4260" s="1" t="s">
        <v>10132</v>
      </c>
      <c r="C4260" t="s">
        <v>1027</v>
      </c>
      <c r="D4260" s="9" t="s">
        <v>10133</v>
      </c>
      <c r="E4260" s="9"/>
      <c r="F4260" s="9"/>
      <c r="G4260" s="10">
        <v>26</v>
      </c>
      <c r="H4260" s="10" t="s">
        <v>536</v>
      </c>
      <c r="I4260" s="10">
        <v>1947</v>
      </c>
      <c r="J4260" s="11" t="s">
        <v>10134</v>
      </c>
      <c r="K4260" s="12" t="s">
        <v>237</v>
      </c>
      <c r="L4260" s="13" t="s">
        <v>10135</v>
      </c>
      <c r="M4260" t="s">
        <v>290</v>
      </c>
      <c r="N4260" t="s">
        <v>291</v>
      </c>
      <c r="O4260" t="s">
        <v>692</v>
      </c>
      <c r="S4260" s="9"/>
      <c r="T4260">
        <v>2</v>
      </c>
      <c r="U4260" s="208" t="s">
        <v>18186</v>
      </c>
      <c r="V4260" s="14">
        <v>0</v>
      </c>
      <c r="W4260" s="14">
        <v>1</v>
      </c>
      <c r="X4260" s="150" t="s">
        <v>294</v>
      </c>
      <c r="Y4260" t="s">
        <v>5444</v>
      </c>
      <c r="Z4260" t="s">
        <v>271</v>
      </c>
      <c r="AA4260">
        <f t="shared" si="66"/>
        <v>4</v>
      </c>
    </row>
    <row r="4261" spans="1:27" x14ac:dyDescent="0.2">
      <c r="A4261">
        <v>4728</v>
      </c>
      <c r="B4261" s="1" t="s">
        <v>10158</v>
      </c>
      <c r="C4261" t="s">
        <v>1798</v>
      </c>
      <c r="D4261" s="9"/>
      <c r="E4261" s="9"/>
      <c r="F4261" s="9"/>
      <c r="G4261" s="10">
        <v>27</v>
      </c>
      <c r="H4261" s="10" t="s">
        <v>536</v>
      </c>
      <c r="I4261" s="10">
        <v>1947</v>
      </c>
      <c r="J4261" s="11" t="s">
        <v>10156</v>
      </c>
      <c r="K4261" s="12"/>
      <c r="L4261" s="13" t="s">
        <v>10157</v>
      </c>
      <c r="M4261" t="s">
        <v>753</v>
      </c>
      <c r="S4261" s="9"/>
      <c r="T4261">
        <v>2</v>
      </c>
      <c r="U4261" s="208" t="s">
        <v>18186</v>
      </c>
      <c r="V4261" s="14">
        <v>0</v>
      </c>
      <c r="W4261" s="14">
        <v>1</v>
      </c>
      <c r="X4261" s="109" t="e">
        <v>#N/A</v>
      </c>
      <c r="Y4261" t="s">
        <v>334</v>
      </c>
      <c r="Z4261" t="s">
        <v>271</v>
      </c>
      <c r="AA4261">
        <f t="shared" si="66"/>
        <v>1</v>
      </c>
    </row>
    <row r="4262" spans="1:27" x14ac:dyDescent="0.2">
      <c r="A4262">
        <v>4045</v>
      </c>
      <c r="B4262" s="1" t="s">
        <v>10194</v>
      </c>
      <c r="C4262" t="s">
        <v>1027</v>
      </c>
      <c r="D4262" s="9" t="s">
        <v>1232</v>
      </c>
      <c r="E4262" s="9" t="s">
        <v>876</v>
      </c>
      <c r="F4262" s="9" t="s">
        <v>1416</v>
      </c>
      <c r="G4262" s="10">
        <v>27</v>
      </c>
      <c r="H4262" s="10" t="s">
        <v>536</v>
      </c>
      <c r="I4262" s="10">
        <v>1947</v>
      </c>
      <c r="J4262" s="11" t="s">
        <v>10156</v>
      </c>
      <c r="K4262" s="12"/>
      <c r="L4262" s="13" t="s">
        <v>10157</v>
      </c>
      <c r="M4262" t="s">
        <v>753</v>
      </c>
      <c r="S4262" s="9"/>
      <c r="T4262">
        <v>2</v>
      </c>
      <c r="U4262" s="208" t="s">
        <v>18186</v>
      </c>
      <c r="V4262" s="14">
        <v>0</v>
      </c>
      <c r="W4262" s="14">
        <v>0</v>
      </c>
      <c r="X4262" s="109" t="e">
        <v>#N/A</v>
      </c>
      <c r="Y4262" t="s">
        <v>1232</v>
      </c>
      <c r="Z4262" t="s">
        <v>1419</v>
      </c>
      <c r="AA4262">
        <f t="shared" si="66"/>
        <v>1</v>
      </c>
    </row>
    <row r="4263" spans="1:27" x14ac:dyDescent="0.2">
      <c r="A4263">
        <v>4868</v>
      </c>
      <c r="B4263" s="1" t="s">
        <v>10159</v>
      </c>
      <c r="C4263" t="s">
        <v>1027</v>
      </c>
      <c r="D4263" s="9">
        <v>248</v>
      </c>
      <c r="E4263" s="9" t="s">
        <v>8422</v>
      </c>
      <c r="F4263" s="9" t="s">
        <v>413</v>
      </c>
      <c r="G4263" s="10">
        <v>4</v>
      </c>
      <c r="H4263" s="10" t="s">
        <v>287</v>
      </c>
      <c r="I4263" s="10">
        <v>1947</v>
      </c>
      <c r="J4263" s="11" t="s">
        <v>10160</v>
      </c>
      <c r="K4263" s="12" t="s">
        <v>237</v>
      </c>
      <c r="L4263" s="13" t="s">
        <v>173</v>
      </c>
      <c r="M4263" t="s">
        <v>7380</v>
      </c>
      <c r="N4263" t="s">
        <v>280</v>
      </c>
      <c r="S4263" s="9"/>
      <c r="T4263">
        <v>3</v>
      </c>
      <c r="U4263" s="210" t="s">
        <v>18191</v>
      </c>
      <c r="V4263" s="14">
        <v>0</v>
      </c>
      <c r="W4263" s="14">
        <v>1</v>
      </c>
      <c r="X4263" s="109" t="s">
        <v>270</v>
      </c>
      <c r="Y4263">
        <v>248</v>
      </c>
      <c r="Z4263" t="s">
        <v>271</v>
      </c>
      <c r="AA4263">
        <f t="shared" si="66"/>
        <v>1</v>
      </c>
    </row>
    <row r="4264" spans="1:27" x14ac:dyDescent="0.2">
      <c r="A4264">
        <v>124</v>
      </c>
      <c r="B4264" s="1" t="s">
        <v>10161</v>
      </c>
      <c r="C4264" t="s">
        <v>2805</v>
      </c>
      <c r="D4264" s="9" t="s">
        <v>10162</v>
      </c>
      <c r="E4264" s="9" t="s">
        <v>2806</v>
      </c>
      <c r="F4264" s="9"/>
      <c r="G4264" s="10">
        <v>5</v>
      </c>
      <c r="H4264" s="10" t="s">
        <v>287</v>
      </c>
      <c r="I4264" s="10">
        <v>1947</v>
      </c>
      <c r="J4264" s="11" t="s">
        <v>10163</v>
      </c>
      <c r="K4264" s="12" t="s">
        <v>237</v>
      </c>
      <c r="L4264" s="13" t="s">
        <v>17871</v>
      </c>
      <c r="M4264" t="s">
        <v>290</v>
      </c>
      <c r="N4264" t="s">
        <v>291</v>
      </c>
      <c r="O4264" t="s">
        <v>320</v>
      </c>
      <c r="S4264" s="9"/>
      <c r="T4264">
        <v>3</v>
      </c>
      <c r="U4264" s="210" t="s">
        <v>18191</v>
      </c>
      <c r="V4264" s="14">
        <v>0</v>
      </c>
      <c r="W4264" s="14">
        <v>0</v>
      </c>
      <c r="X4264" s="150" t="s">
        <v>294</v>
      </c>
      <c r="Y4264" t="s">
        <v>10164</v>
      </c>
      <c r="Z4264" t="s">
        <v>2808</v>
      </c>
      <c r="AA4264">
        <f t="shared" si="66"/>
        <v>2</v>
      </c>
    </row>
    <row r="4265" spans="1:27" x14ac:dyDescent="0.2">
      <c r="A4265">
        <v>4681</v>
      </c>
      <c r="B4265" s="1" t="s">
        <v>10165</v>
      </c>
      <c r="C4265" t="s">
        <v>1027</v>
      </c>
      <c r="D4265" s="9">
        <v>248</v>
      </c>
      <c r="E4265" s="9"/>
      <c r="F4265" s="9"/>
      <c r="G4265" s="10">
        <v>5</v>
      </c>
      <c r="H4265" s="10" t="s">
        <v>287</v>
      </c>
      <c r="I4265" s="10">
        <v>1947</v>
      </c>
      <c r="J4265" s="11" t="s">
        <v>10163</v>
      </c>
      <c r="K4265" s="12"/>
      <c r="L4265" s="13" t="s">
        <v>10166</v>
      </c>
      <c r="M4265" t="s">
        <v>753</v>
      </c>
      <c r="S4265" s="9"/>
      <c r="T4265">
        <v>3</v>
      </c>
      <c r="U4265" s="210" t="s">
        <v>18191</v>
      </c>
      <c r="V4265" s="14">
        <v>0</v>
      </c>
      <c r="W4265" s="14">
        <v>1</v>
      </c>
      <c r="X4265" s="150" t="s">
        <v>270</v>
      </c>
      <c r="Y4265">
        <v>248</v>
      </c>
      <c r="Z4265" t="s">
        <v>1419</v>
      </c>
      <c r="AA4265">
        <f t="shared" si="66"/>
        <v>1</v>
      </c>
    </row>
    <row r="4266" spans="1:27" x14ac:dyDescent="0.2">
      <c r="A4266">
        <v>3337</v>
      </c>
      <c r="B4266" s="1" t="s">
        <v>10167</v>
      </c>
      <c r="C4266" t="s">
        <v>1511</v>
      </c>
      <c r="D4266" s="9" t="s">
        <v>10198</v>
      </c>
      <c r="E4266" s="9"/>
      <c r="F4266" s="9"/>
      <c r="G4266" s="10">
        <v>7</v>
      </c>
      <c r="H4266" s="10" t="s">
        <v>287</v>
      </c>
      <c r="I4266" s="10">
        <v>1947</v>
      </c>
      <c r="J4266" s="11" t="s">
        <v>10199</v>
      </c>
      <c r="K4266" s="12"/>
      <c r="L4266" s="13" t="s">
        <v>10200</v>
      </c>
      <c r="M4266" t="s">
        <v>753</v>
      </c>
      <c r="S4266" s="9"/>
      <c r="T4266">
        <v>3</v>
      </c>
      <c r="U4266" s="210" t="s">
        <v>18191</v>
      </c>
      <c r="V4266" s="14">
        <v>0</v>
      </c>
      <c r="W4266" s="14">
        <v>1</v>
      </c>
      <c r="X4266" s="150" t="s">
        <v>294</v>
      </c>
      <c r="Y4266" t="s">
        <v>658</v>
      </c>
      <c r="Z4266" t="s">
        <v>271</v>
      </c>
      <c r="AA4266">
        <f t="shared" si="66"/>
        <v>2</v>
      </c>
    </row>
    <row r="4267" spans="1:27" x14ac:dyDescent="0.2">
      <c r="A4267">
        <v>6109</v>
      </c>
      <c r="B4267" s="1" t="s">
        <v>10201</v>
      </c>
      <c r="C4267" t="s">
        <v>1798</v>
      </c>
      <c r="D4267" s="9"/>
      <c r="E4267" s="9" t="s">
        <v>2806</v>
      </c>
      <c r="F4267" s="9"/>
      <c r="G4267" s="10">
        <v>11</v>
      </c>
      <c r="H4267" s="10" t="s">
        <v>287</v>
      </c>
      <c r="I4267" s="10">
        <v>1947</v>
      </c>
      <c r="J4267" s="11" t="s">
        <v>10202</v>
      </c>
      <c r="K4267" s="12" t="s">
        <v>237</v>
      </c>
      <c r="L4267" s="13" t="s">
        <v>10203</v>
      </c>
      <c r="M4267" s="13" t="s">
        <v>290</v>
      </c>
      <c r="N4267" t="s">
        <v>291</v>
      </c>
      <c r="O4267" t="s">
        <v>635</v>
      </c>
      <c r="S4267" s="9"/>
      <c r="T4267">
        <v>3</v>
      </c>
      <c r="U4267" s="210" t="s">
        <v>18191</v>
      </c>
      <c r="V4267" s="14">
        <v>0</v>
      </c>
      <c r="W4267" s="14">
        <v>1</v>
      </c>
      <c r="X4267" s="109" t="e">
        <v>#N/A</v>
      </c>
      <c r="Y4267" t="s">
        <v>334</v>
      </c>
      <c r="Z4267" t="s">
        <v>271</v>
      </c>
      <c r="AA4267">
        <f t="shared" si="66"/>
        <v>1</v>
      </c>
    </row>
    <row r="4268" spans="1:27" x14ac:dyDescent="0.2">
      <c r="A4268">
        <v>5214</v>
      </c>
      <c r="B4268" s="1" t="s">
        <v>10204</v>
      </c>
      <c r="C4268" t="s">
        <v>8426</v>
      </c>
      <c r="D4268" s="9" t="s">
        <v>6094</v>
      </c>
      <c r="E4268" s="9" t="s">
        <v>259</v>
      </c>
      <c r="F4268" s="9" t="s">
        <v>312</v>
      </c>
      <c r="G4268" s="10">
        <v>12</v>
      </c>
      <c r="H4268" s="10" t="s">
        <v>287</v>
      </c>
      <c r="I4268" s="10">
        <v>1947</v>
      </c>
      <c r="J4268" s="11" t="s">
        <v>10205</v>
      </c>
      <c r="K4268" s="12" t="s">
        <v>237</v>
      </c>
      <c r="L4268" s="13" t="s">
        <v>10206</v>
      </c>
      <c r="M4268" t="s">
        <v>290</v>
      </c>
      <c r="N4268" t="s">
        <v>291</v>
      </c>
      <c r="O4268" t="s">
        <v>520</v>
      </c>
      <c r="S4268" s="9"/>
      <c r="T4268">
        <v>3</v>
      </c>
      <c r="U4268" s="210" t="s">
        <v>18191</v>
      </c>
      <c r="V4268" s="14">
        <v>0</v>
      </c>
      <c r="W4268" s="14">
        <v>0</v>
      </c>
      <c r="X4268" s="150" t="s">
        <v>270</v>
      </c>
      <c r="Y4268">
        <v>141</v>
      </c>
      <c r="Z4268" t="s">
        <v>505</v>
      </c>
      <c r="AA4268">
        <f t="shared" si="66"/>
        <v>2</v>
      </c>
    </row>
    <row r="4269" spans="1:27" x14ac:dyDescent="0.2">
      <c r="A4269">
        <v>4621</v>
      </c>
      <c r="B4269" s="1" t="s">
        <v>10207</v>
      </c>
      <c r="C4269" t="s">
        <v>1798</v>
      </c>
      <c r="D4269" s="9" t="s">
        <v>2138</v>
      </c>
      <c r="E4269" s="9"/>
      <c r="F4269" s="9"/>
      <c r="G4269" s="10">
        <v>13</v>
      </c>
      <c r="H4269" s="10" t="s">
        <v>287</v>
      </c>
      <c r="I4269" s="10">
        <v>1947</v>
      </c>
      <c r="J4269" s="11" t="s">
        <v>10208</v>
      </c>
      <c r="K4269" s="12"/>
      <c r="L4269" s="13" t="s">
        <v>10209</v>
      </c>
      <c r="M4269" t="s">
        <v>753</v>
      </c>
      <c r="S4269" s="9"/>
      <c r="T4269">
        <v>3</v>
      </c>
      <c r="U4269" s="210" t="s">
        <v>18191</v>
      </c>
      <c r="V4269" s="14">
        <v>0</v>
      </c>
      <c r="W4269" s="14">
        <v>1</v>
      </c>
      <c r="X4269" s="109" t="e">
        <v>#N/A</v>
      </c>
      <c r="Y4269" t="s">
        <v>2138</v>
      </c>
      <c r="Z4269" t="s">
        <v>271</v>
      </c>
      <c r="AA4269">
        <f t="shared" si="66"/>
        <v>1</v>
      </c>
    </row>
    <row r="4270" spans="1:27" x14ac:dyDescent="0.2">
      <c r="A4270">
        <v>2062</v>
      </c>
      <c r="B4270" s="1" t="s">
        <v>10210</v>
      </c>
      <c r="C4270" t="s">
        <v>1027</v>
      </c>
      <c r="D4270" s="9" t="s">
        <v>1232</v>
      </c>
      <c r="E4270" s="9" t="s">
        <v>876</v>
      </c>
      <c r="F4270" s="9" t="s">
        <v>1416</v>
      </c>
      <c r="G4270" s="10">
        <v>13</v>
      </c>
      <c r="H4270" s="10" t="s">
        <v>287</v>
      </c>
      <c r="I4270" s="10">
        <v>1947</v>
      </c>
      <c r="J4270" s="11" t="s">
        <v>10208</v>
      </c>
      <c r="K4270" s="12"/>
      <c r="L4270" s="13" t="s">
        <v>10209</v>
      </c>
      <c r="M4270" t="s">
        <v>753</v>
      </c>
      <c r="S4270" s="9"/>
      <c r="T4270">
        <v>3</v>
      </c>
      <c r="U4270" s="210" t="s">
        <v>18191</v>
      </c>
      <c r="V4270" s="14">
        <v>0</v>
      </c>
      <c r="W4270" s="14">
        <v>0</v>
      </c>
      <c r="X4270" s="109" t="e">
        <v>#N/A</v>
      </c>
      <c r="Y4270" t="s">
        <v>1232</v>
      </c>
      <c r="Z4270" t="s">
        <v>1419</v>
      </c>
      <c r="AA4270">
        <f t="shared" si="66"/>
        <v>1</v>
      </c>
    </row>
    <row r="4271" spans="1:27" x14ac:dyDescent="0.2">
      <c r="A4271">
        <v>2207</v>
      </c>
      <c r="B4271" s="1" t="s">
        <v>10211</v>
      </c>
      <c r="C4271" t="s">
        <v>2221</v>
      </c>
      <c r="D4271" s="9">
        <v>307</v>
      </c>
      <c r="E4271" s="9" t="s">
        <v>259</v>
      </c>
      <c r="F4271" s="9" t="s">
        <v>312</v>
      </c>
      <c r="G4271" s="10">
        <v>14</v>
      </c>
      <c r="H4271" s="10" t="s">
        <v>287</v>
      </c>
      <c r="I4271" s="10">
        <v>1947</v>
      </c>
      <c r="J4271" s="11" t="s">
        <v>10212</v>
      </c>
      <c r="K4271" s="12"/>
      <c r="L4271" s="13" t="s">
        <v>10213</v>
      </c>
      <c r="M4271" t="s">
        <v>781</v>
      </c>
      <c r="S4271" s="9"/>
      <c r="T4271">
        <v>3</v>
      </c>
      <c r="U4271" s="210" t="s">
        <v>18191</v>
      </c>
      <c r="V4271" s="14">
        <v>0</v>
      </c>
      <c r="W4271" s="14">
        <v>1</v>
      </c>
      <c r="X4271" s="150" t="s">
        <v>270</v>
      </c>
      <c r="Y4271">
        <v>307</v>
      </c>
      <c r="Z4271" t="s">
        <v>505</v>
      </c>
      <c r="AA4271">
        <f t="shared" si="66"/>
        <v>1</v>
      </c>
    </row>
    <row r="4272" spans="1:27" x14ac:dyDescent="0.2">
      <c r="A4272">
        <v>2238</v>
      </c>
      <c r="B4272" s="1" t="s">
        <v>10214</v>
      </c>
      <c r="C4272" t="s">
        <v>2221</v>
      </c>
      <c r="D4272" s="9">
        <v>307</v>
      </c>
      <c r="E4272" s="9" t="s">
        <v>259</v>
      </c>
      <c r="F4272" s="9" t="s">
        <v>312</v>
      </c>
      <c r="G4272" s="10">
        <v>14</v>
      </c>
      <c r="H4272" s="10" t="s">
        <v>287</v>
      </c>
      <c r="I4272" s="10">
        <v>1947</v>
      </c>
      <c r="J4272" s="11" t="s">
        <v>10212</v>
      </c>
      <c r="K4272" s="12"/>
      <c r="L4272" s="13" t="s">
        <v>10213</v>
      </c>
      <c r="M4272" t="s">
        <v>781</v>
      </c>
      <c r="S4272" s="9"/>
      <c r="T4272">
        <v>3</v>
      </c>
      <c r="U4272" s="210" t="s">
        <v>18191</v>
      </c>
      <c r="V4272" s="14">
        <v>0</v>
      </c>
      <c r="W4272" s="14">
        <v>1</v>
      </c>
      <c r="X4272" s="150" t="s">
        <v>270</v>
      </c>
      <c r="Y4272">
        <v>307</v>
      </c>
      <c r="Z4272" t="s">
        <v>505</v>
      </c>
      <c r="AA4272">
        <f t="shared" si="66"/>
        <v>1</v>
      </c>
    </row>
    <row r="4273" spans="1:27" x14ac:dyDescent="0.2">
      <c r="A4273">
        <v>3471</v>
      </c>
      <c r="B4273" s="1" t="s">
        <v>10215</v>
      </c>
      <c r="C4273" t="s">
        <v>1027</v>
      </c>
      <c r="D4273" s="9">
        <v>605</v>
      </c>
      <c r="E4273" s="9" t="s">
        <v>8422</v>
      </c>
      <c r="F4273" s="9" t="s">
        <v>413</v>
      </c>
      <c r="G4273" s="10">
        <v>15</v>
      </c>
      <c r="H4273" s="10" t="s">
        <v>287</v>
      </c>
      <c r="I4273" s="10">
        <v>1947</v>
      </c>
      <c r="J4273" s="11" t="s">
        <v>10216</v>
      </c>
      <c r="K4273" s="12" t="s">
        <v>237</v>
      </c>
      <c r="L4273" s="13" t="s">
        <v>174</v>
      </c>
      <c r="M4273" t="s">
        <v>7380</v>
      </c>
      <c r="N4273" t="s">
        <v>470</v>
      </c>
      <c r="S4273" s="9"/>
      <c r="T4273">
        <v>3</v>
      </c>
      <c r="U4273" s="210" t="s">
        <v>18191</v>
      </c>
      <c r="V4273" s="14">
        <v>0</v>
      </c>
      <c r="W4273" s="14">
        <v>1</v>
      </c>
      <c r="X4273" s="109" t="s">
        <v>270</v>
      </c>
      <c r="Y4273">
        <v>605</v>
      </c>
      <c r="Z4273" t="s">
        <v>271</v>
      </c>
      <c r="AA4273">
        <f t="shared" si="66"/>
        <v>1</v>
      </c>
    </row>
    <row r="4274" spans="1:27" x14ac:dyDescent="0.2">
      <c r="A4274">
        <v>2879</v>
      </c>
      <c r="B4274" s="1" t="s">
        <v>10238</v>
      </c>
      <c r="C4274" t="s">
        <v>657</v>
      </c>
      <c r="D4274" s="9">
        <v>418</v>
      </c>
      <c r="E4274" s="9" t="s">
        <v>9863</v>
      </c>
      <c r="F4274" s="9"/>
      <c r="G4274" s="10">
        <v>18</v>
      </c>
      <c r="H4274" s="10" t="s">
        <v>287</v>
      </c>
      <c r="I4274" s="10">
        <v>1947</v>
      </c>
      <c r="J4274" s="11" t="s">
        <v>10170</v>
      </c>
      <c r="K4274" s="12"/>
      <c r="L4274" s="13" t="s">
        <v>11181</v>
      </c>
      <c r="M4274" t="s">
        <v>781</v>
      </c>
      <c r="S4274" s="9"/>
      <c r="T4274">
        <v>3</v>
      </c>
      <c r="U4274" s="210" t="s">
        <v>18191</v>
      </c>
      <c r="V4274" s="14">
        <v>0</v>
      </c>
      <c r="W4274" s="14">
        <v>1</v>
      </c>
      <c r="X4274" s="150" t="s">
        <v>270</v>
      </c>
      <c r="Y4274">
        <v>418</v>
      </c>
      <c r="Z4274" t="s">
        <v>271</v>
      </c>
      <c r="AA4274">
        <f t="shared" si="66"/>
        <v>1</v>
      </c>
    </row>
    <row r="4275" spans="1:27" x14ac:dyDescent="0.2">
      <c r="A4275">
        <v>6265</v>
      </c>
      <c r="B4275" s="1" t="s">
        <v>11186</v>
      </c>
      <c r="C4275" t="s">
        <v>1027</v>
      </c>
      <c r="D4275" s="9">
        <v>141</v>
      </c>
      <c r="E4275" s="9" t="s">
        <v>9863</v>
      </c>
      <c r="F4275" s="9"/>
      <c r="G4275" s="10">
        <v>18</v>
      </c>
      <c r="H4275" s="10" t="s">
        <v>287</v>
      </c>
      <c r="I4275" s="10">
        <v>1947</v>
      </c>
      <c r="J4275" s="11" t="s">
        <v>10170</v>
      </c>
      <c r="K4275" s="12"/>
      <c r="L4275" s="13" t="s">
        <v>11187</v>
      </c>
      <c r="M4275" t="s">
        <v>781</v>
      </c>
      <c r="S4275" s="9"/>
      <c r="T4275">
        <v>3</v>
      </c>
      <c r="U4275" s="210" t="s">
        <v>18191</v>
      </c>
      <c r="V4275" s="14">
        <v>0</v>
      </c>
      <c r="W4275" s="14">
        <v>1</v>
      </c>
      <c r="X4275" s="150" t="s">
        <v>270</v>
      </c>
      <c r="Y4275">
        <v>141</v>
      </c>
      <c r="Z4275" t="s">
        <v>1419</v>
      </c>
      <c r="AA4275">
        <f t="shared" si="66"/>
        <v>1</v>
      </c>
    </row>
    <row r="4276" spans="1:27" x14ac:dyDescent="0.2">
      <c r="A4276">
        <v>4739</v>
      </c>
      <c r="B4276" s="1" t="s">
        <v>11192</v>
      </c>
      <c r="C4276" t="s">
        <v>5998</v>
      </c>
      <c r="D4276" s="9"/>
      <c r="E4276" s="9"/>
      <c r="F4276" s="9"/>
      <c r="G4276" s="10">
        <v>18</v>
      </c>
      <c r="H4276" s="10" t="s">
        <v>287</v>
      </c>
      <c r="I4276" s="10">
        <v>1947</v>
      </c>
      <c r="J4276" s="11" t="s">
        <v>10170</v>
      </c>
      <c r="K4276" s="12"/>
      <c r="L4276" s="13" t="s">
        <v>10236</v>
      </c>
      <c r="M4276" t="s">
        <v>753</v>
      </c>
      <c r="S4276" s="9"/>
      <c r="T4276">
        <v>3</v>
      </c>
      <c r="U4276" s="210" t="s">
        <v>18191</v>
      </c>
      <c r="V4276" s="14">
        <v>0</v>
      </c>
      <c r="W4276" s="14">
        <v>0</v>
      </c>
      <c r="X4276" s="109" t="e">
        <v>#N/A</v>
      </c>
      <c r="Y4276" t="s">
        <v>334</v>
      </c>
      <c r="Z4276" t="s">
        <v>18167</v>
      </c>
      <c r="AA4276">
        <f t="shared" si="66"/>
        <v>1</v>
      </c>
    </row>
    <row r="4277" spans="1:27" x14ac:dyDescent="0.2">
      <c r="A4277">
        <v>1789</v>
      </c>
      <c r="B4277" s="1" t="s">
        <v>11189</v>
      </c>
      <c r="C4277" t="s">
        <v>2221</v>
      </c>
      <c r="D4277" s="9">
        <v>29</v>
      </c>
      <c r="E4277" s="9" t="s">
        <v>259</v>
      </c>
      <c r="F4277" s="9" t="s">
        <v>312</v>
      </c>
      <c r="G4277" s="10">
        <v>18</v>
      </c>
      <c r="H4277" s="10" t="s">
        <v>287</v>
      </c>
      <c r="I4277" s="10">
        <v>1947</v>
      </c>
      <c r="J4277" s="11" t="s">
        <v>10170</v>
      </c>
      <c r="K4277" s="12"/>
      <c r="L4277" s="13" t="s">
        <v>10236</v>
      </c>
      <c r="M4277" t="s">
        <v>753</v>
      </c>
      <c r="S4277" s="9"/>
      <c r="T4277">
        <v>3</v>
      </c>
      <c r="U4277" s="210" t="s">
        <v>18191</v>
      </c>
      <c r="V4277" s="14">
        <v>0</v>
      </c>
      <c r="W4277" s="14">
        <v>1</v>
      </c>
      <c r="X4277" s="150" t="s">
        <v>270</v>
      </c>
      <c r="Y4277">
        <v>29</v>
      </c>
      <c r="Z4277" t="s">
        <v>505</v>
      </c>
      <c r="AA4277">
        <f t="shared" si="66"/>
        <v>1</v>
      </c>
    </row>
    <row r="4278" spans="1:27" x14ac:dyDescent="0.2">
      <c r="A4278">
        <v>4086</v>
      </c>
      <c r="B4278" s="1" t="s">
        <v>11190</v>
      </c>
      <c r="C4278" t="s">
        <v>2221</v>
      </c>
      <c r="D4278" s="9">
        <v>29</v>
      </c>
      <c r="E4278" s="9" t="s">
        <v>259</v>
      </c>
      <c r="F4278" s="9" t="s">
        <v>312</v>
      </c>
      <c r="G4278" s="10">
        <v>18</v>
      </c>
      <c r="H4278" s="10" t="s">
        <v>287</v>
      </c>
      <c r="I4278" s="10">
        <v>1947</v>
      </c>
      <c r="J4278" s="11" t="s">
        <v>10170</v>
      </c>
      <c r="K4278" s="12"/>
      <c r="L4278" s="13" t="s">
        <v>10236</v>
      </c>
      <c r="M4278" t="s">
        <v>753</v>
      </c>
      <c r="S4278" s="9"/>
      <c r="T4278">
        <v>3</v>
      </c>
      <c r="U4278" s="210" t="s">
        <v>18191</v>
      </c>
      <c r="V4278" s="14">
        <v>0</v>
      </c>
      <c r="W4278" s="14">
        <v>1</v>
      </c>
      <c r="X4278" s="150" t="s">
        <v>270</v>
      </c>
      <c r="Y4278">
        <v>29</v>
      </c>
      <c r="Z4278" t="s">
        <v>505</v>
      </c>
      <c r="AA4278">
        <f t="shared" si="66"/>
        <v>1</v>
      </c>
    </row>
    <row r="4279" spans="1:27" x14ac:dyDescent="0.2">
      <c r="A4279">
        <v>5524</v>
      </c>
      <c r="B4279" s="1" t="s">
        <v>11191</v>
      </c>
      <c r="C4279" t="s">
        <v>2221</v>
      </c>
      <c r="D4279" s="9">
        <v>29</v>
      </c>
      <c r="E4279" s="9" t="s">
        <v>259</v>
      </c>
      <c r="F4279" s="9" t="s">
        <v>312</v>
      </c>
      <c r="G4279" s="10">
        <v>18</v>
      </c>
      <c r="H4279" s="10" t="s">
        <v>287</v>
      </c>
      <c r="I4279" s="10">
        <v>1947</v>
      </c>
      <c r="J4279" s="11" t="s">
        <v>10170</v>
      </c>
      <c r="K4279" s="12"/>
      <c r="L4279" s="13" t="s">
        <v>10236</v>
      </c>
      <c r="M4279" t="s">
        <v>753</v>
      </c>
      <c r="S4279" s="9"/>
      <c r="T4279">
        <v>3</v>
      </c>
      <c r="U4279" s="210" t="s">
        <v>18191</v>
      </c>
      <c r="V4279" s="14">
        <v>0</v>
      </c>
      <c r="W4279" s="14">
        <v>1</v>
      </c>
      <c r="X4279" s="150" t="s">
        <v>270</v>
      </c>
      <c r="Y4279">
        <v>29</v>
      </c>
      <c r="Z4279" t="s">
        <v>505</v>
      </c>
      <c r="AA4279">
        <f t="shared" si="66"/>
        <v>1</v>
      </c>
    </row>
    <row r="4280" spans="1:27" x14ac:dyDescent="0.2">
      <c r="A4280">
        <v>3709</v>
      </c>
      <c r="B4280" s="1" t="s">
        <v>10168</v>
      </c>
      <c r="C4280" t="s">
        <v>2221</v>
      </c>
      <c r="D4280" s="9" t="s">
        <v>10169</v>
      </c>
      <c r="E4280" s="9" t="s">
        <v>259</v>
      </c>
      <c r="F4280" s="9" t="s">
        <v>312</v>
      </c>
      <c r="G4280" s="10">
        <v>18</v>
      </c>
      <c r="H4280" s="10" t="s">
        <v>287</v>
      </c>
      <c r="I4280" s="10">
        <v>1947</v>
      </c>
      <c r="J4280" s="11" t="s">
        <v>10170</v>
      </c>
      <c r="K4280" s="12"/>
      <c r="L4280" s="13" t="s">
        <v>10236</v>
      </c>
      <c r="M4280" t="s">
        <v>753</v>
      </c>
      <c r="S4280" s="9"/>
      <c r="T4280">
        <v>3</v>
      </c>
      <c r="U4280" s="210" t="s">
        <v>18191</v>
      </c>
      <c r="V4280" s="14">
        <v>0</v>
      </c>
      <c r="W4280" s="14">
        <v>1</v>
      </c>
      <c r="X4280" s="150" t="s">
        <v>270</v>
      </c>
      <c r="Y4280">
        <v>23</v>
      </c>
      <c r="Z4280" t="s">
        <v>505</v>
      </c>
      <c r="AA4280">
        <f t="shared" si="66"/>
        <v>2</v>
      </c>
    </row>
    <row r="4281" spans="1:27" x14ac:dyDescent="0.2">
      <c r="A4281">
        <v>4607</v>
      </c>
      <c r="B4281" s="1" t="s">
        <v>11182</v>
      </c>
      <c r="C4281" t="s">
        <v>1027</v>
      </c>
      <c r="D4281" s="9">
        <v>248</v>
      </c>
      <c r="E4281" s="9"/>
      <c r="F4281" s="9"/>
      <c r="G4281" s="10">
        <v>18</v>
      </c>
      <c r="H4281" s="10" t="s">
        <v>287</v>
      </c>
      <c r="I4281" s="10">
        <v>1947</v>
      </c>
      <c r="J4281" s="11" t="s">
        <v>10170</v>
      </c>
      <c r="K4281" s="12"/>
      <c r="L4281" s="13" t="s">
        <v>10236</v>
      </c>
      <c r="M4281" t="s">
        <v>753</v>
      </c>
      <c r="S4281" s="9"/>
      <c r="T4281">
        <v>3</v>
      </c>
      <c r="U4281" s="210" t="s">
        <v>18191</v>
      </c>
      <c r="V4281" s="14">
        <v>0</v>
      </c>
      <c r="W4281" s="14">
        <v>1</v>
      </c>
      <c r="X4281" s="150" t="s">
        <v>270</v>
      </c>
      <c r="Y4281">
        <v>248</v>
      </c>
      <c r="Z4281" t="s">
        <v>1419</v>
      </c>
      <c r="AA4281">
        <f t="shared" si="66"/>
        <v>1</v>
      </c>
    </row>
    <row r="4282" spans="1:27" x14ac:dyDescent="0.2">
      <c r="A4282">
        <v>5987</v>
      </c>
      <c r="B4282" s="1" t="s">
        <v>11183</v>
      </c>
      <c r="C4282" t="s">
        <v>1027</v>
      </c>
      <c r="D4282" s="9">
        <v>248</v>
      </c>
      <c r="E4282" s="9"/>
      <c r="F4282" s="9"/>
      <c r="G4282" s="10">
        <v>18</v>
      </c>
      <c r="H4282" s="10" t="s">
        <v>287</v>
      </c>
      <c r="I4282" s="10">
        <v>1947</v>
      </c>
      <c r="J4282" s="11" t="s">
        <v>10170</v>
      </c>
      <c r="K4282" s="12"/>
      <c r="L4282" s="13" t="s">
        <v>10236</v>
      </c>
      <c r="M4282" t="s">
        <v>753</v>
      </c>
      <c r="S4282" s="9"/>
      <c r="T4282">
        <v>3</v>
      </c>
      <c r="U4282" s="210" t="s">
        <v>18191</v>
      </c>
      <c r="V4282" s="14">
        <v>0</v>
      </c>
      <c r="W4282" s="14">
        <v>1</v>
      </c>
      <c r="X4282" s="150" t="s">
        <v>270</v>
      </c>
      <c r="Y4282">
        <v>248</v>
      </c>
      <c r="Z4282" t="s">
        <v>1419</v>
      </c>
      <c r="AA4282">
        <f t="shared" si="66"/>
        <v>1</v>
      </c>
    </row>
    <row r="4283" spans="1:27" x14ac:dyDescent="0.2">
      <c r="A4283">
        <v>5396</v>
      </c>
      <c r="B4283" s="1" t="s">
        <v>11184</v>
      </c>
      <c r="C4283" t="s">
        <v>1027</v>
      </c>
      <c r="D4283" s="9">
        <v>248</v>
      </c>
      <c r="E4283" s="9"/>
      <c r="F4283" s="9"/>
      <c r="G4283" s="10">
        <v>18</v>
      </c>
      <c r="H4283" s="10" t="s">
        <v>287</v>
      </c>
      <c r="I4283" s="10">
        <v>1947</v>
      </c>
      <c r="J4283" s="11" t="s">
        <v>10170</v>
      </c>
      <c r="K4283" s="12"/>
      <c r="L4283" s="13" t="s">
        <v>10236</v>
      </c>
      <c r="M4283" t="s">
        <v>753</v>
      </c>
      <c r="S4283" s="9"/>
      <c r="T4283">
        <v>3</v>
      </c>
      <c r="U4283" s="210" t="s">
        <v>18191</v>
      </c>
      <c r="V4283" s="14">
        <v>0</v>
      </c>
      <c r="W4283" s="14">
        <v>1</v>
      </c>
      <c r="X4283" s="150" t="s">
        <v>270</v>
      </c>
      <c r="Y4283">
        <v>248</v>
      </c>
      <c r="Z4283" t="s">
        <v>1419</v>
      </c>
      <c r="AA4283">
        <f t="shared" si="66"/>
        <v>1</v>
      </c>
    </row>
    <row r="4284" spans="1:27" x14ac:dyDescent="0.2">
      <c r="A4284">
        <v>3601</v>
      </c>
      <c r="B4284" s="1" t="s">
        <v>11185</v>
      </c>
      <c r="C4284" t="s">
        <v>1027</v>
      </c>
      <c r="D4284" s="9">
        <v>248</v>
      </c>
      <c r="E4284" s="9"/>
      <c r="F4284" s="9"/>
      <c r="G4284" s="10">
        <v>18</v>
      </c>
      <c r="H4284" s="10" t="s">
        <v>287</v>
      </c>
      <c r="I4284" s="10">
        <v>1947</v>
      </c>
      <c r="J4284" s="11" t="s">
        <v>10170</v>
      </c>
      <c r="K4284" s="12"/>
      <c r="L4284" s="13" t="s">
        <v>10236</v>
      </c>
      <c r="M4284" t="s">
        <v>753</v>
      </c>
      <c r="S4284" s="9"/>
      <c r="T4284">
        <v>3</v>
      </c>
      <c r="U4284" s="210" t="s">
        <v>18191</v>
      </c>
      <c r="V4284" s="14">
        <v>0</v>
      </c>
      <c r="W4284" s="14">
        <v>1</v>
      </c>
      <c r="X4284" s="150" t="s">
        <v>270</v>
      </c>
      <c r="Y4284">
        <v>248</v>
      </c>
      <c r="Z4284" t="s">
        <v>1419</v>
      </c>
      <c r="AA4284">
        <f t="shared" si="66"/>
        <v>1</v>
      </c>
    </row>
    <row r="4285" spans="1:27" x14ac:dyDescent="0.2">
      <c r="A4285">
        <v>5734</v>
      </c>
      <c r="B4285" s="1" t="s">
        <v>11188</v>
      </c>
      <c r="C4285" t="s">
        <v>1027</v>
      </c>
      <c r="D4285" s="9">
        <v>114</v>
      </c>
      <c r="E4285" s="9"/>
      <c r="F4285" s="9"/>
      <c r="G4285" s="10">
        <v>18</v>
      </c>
      <c r="H4285" s="10" t="s">
        <v>287</v>
      </c>
      <c r="I4285" s="10">
        <v>1947</v>
      </c>
      <c r="J4285" s="11" t="s">
        <v>10170</v>
      </c>
      <c r="K4285" s="12"/>
      <c r="L4285" s="13" t="s">
        <v>10236</v>
      </c>
      <c r="M4285" t="s">
        <v>753</v>
      </c>
      <c r="S4285" s="9"/>
      <c r="T4285">
        <v>3</v>
      </c>
      <c r="U4285" s="210" t="s">
        <v>18191</v>
      </c>
      <c r="V4285" s="14">
        <v>0</v>
      </c>
      <c r="W4285" s="14">
        <v>0</v>
      </c>
      <c r="X4285" s="150" t="s">
        <v>270</v>
      </c>
      <c r="Y4285">
        <v>114</v>
      </c>
      <c r="Z4285" t="s">
        <v>1419</v>
      </c>
      <c r="AA4285">
        <f t="shared" si="66"/>
        <v>1</v>
      </c>
    </row>
    <row r="4286" spans="1:27" x14ac:dyDescent="0.2">
      <c r="A4286">
        <v>5515</v>
      </c>
      <c r="B4286" s="1" t="s">
        <v>10237</v>
      </c>
      <c r="C4286" t="s">
        <v>1027</v>
      </c>
      <c r="D4286" s="9" t="s">
        <v>1232</v>
      </c>
      <c r="E4286" s="9" t="s">
        <v>876</v>
      </c>
      <c r="F4286" s="9" t="s">
        <v>1416</v>
      </c>
      <c r="G4286" s="10">
        <v>18</v>
      </c>
      <c r="H4286" s="10" t="s">
        <v>287</v>
      </c>
      <c r="I4286" s="10">
        <v>1947</v>
      </c>
      <c r="J4286" s="11" t="s">
        <v>10170</v>
      </c>
      <c r="K4286" s="12"/>
      <c r="L4286" s="13" t="s">
        <v>10236</v>
      </c>
      <c r="M4286" t="s">
        <v>753</v>
      </c>
      <c r="S4286" s="9"/>
      <c r="T4286">
        <v>3</v>
      </c>
      <c r="U4286" s="210" t="s">
        <v>18191</v>
      </c>
      <c r="V4286" s="14">
        <v>0</v>
      </c>
      <c r="W4286" s="14">
        <v>0</v>
      </c>
      <c r="X4286" s="109" t="e">
        <v>#N/A</v>
      </c>
      <c r="Y4286" t="s">
        <v>1232</v>
      </c>
      <c r="Z4286" t="s">
        <v>1419</v>
      </c>
      <c r="AA4286">
        <f t="shared" si="66"/>
        <v>1</v>
      </c>
    </row>
    <row r="4287" spans="1:27" x14ac:dyDescent="0.2">
      <c r="A4287">
        <v>1465</v>
      </c>
      <c r="B4287" s="1" t="s">
        <v>11193</v>
      </c>
      <c r="C4287" t="s">
        <v>657</v>
      </c>
      <c r="D4287" s="9" t="s">
        <v>6574</v>
      </c>
      <c r="E4287" s="9" t="s">
        <v>259</v>
      </c>
      <c r="F4287" s="9" t="s">
        <v>532</v>
      </c>
      <c r="G4287" s="10">
        <v>20</v>
      </c>
      <c r="H4287" s="10" t="s">
        <v>287</v>
      </c>
      <c r="I4287" s="10">
        <v>1947</v>
      </c>
      <c r="J4287" s="11" t="s">
        <v>11194</v>
      </c>
      <c r="K4287" s="12"/>
      <c r="L4287" s="13" t="s">
        <v>10239</v>
      </c>
      <c r="M4287" t="s">
        <v>753</v>
      </c>
      <c r="S4287" s="9"/>
      <c r="T4287">
        <v>3</v>
      </c>
      <c r="U4287" s="210" t="s">
        <v>18191</v>
      </c>
      <c r="V4287" s="14">
        <v>0</v>
      </c>
      <c r="W4287" s="14">
        <v>1</v>
      </c>
      <c r="X4287" s="150" t="s">
        <v>294</v>
      </c>
      <c r="Y4287" t="s">
        <v>1242</v>
      </c>
      <c r="Z4287" t="s">
        <v>271</v>
      </c>
      <c r="AA4287">
        <f t="shared" si="66"/>
        <v>3</v>
      </c>
    </row>
    <row r="4288" spans="1:27" x14ac:dyDescent="0.2">
      <c r="A4288">
        <v>6531</v>
      </c>
      <c r="B4288" s="1" t="s">
        <v>11198</v>
      </c>
      <c r="C4288" t="s">
        <v>2221</v>
      </c>
      <c r="D4288" s="9">
        <v>151</v>
      </c>
      <c r="E4288" s="9" t="s">
        <v>259</v>
      </c>
      <c r="F4288" s="9" t="s">
        <v>312</v>
      </c>
      <c r="G4288" s="10">
        <v>20</v>
      </c>
      <c r="H4288" s="10" t="s">
        <v>287</v>
      </c>
      <c r="I4288" s="10">
        <v>1947</v>
      </c>
      <c r="J4288" s="11" t="s">
        <v>11194</v>
      </c>
      <c r="K4288" s="12"/>
      <c r="L4288" s="13" t="s">
        <v>11199</v>
      </c>
      <c r="M4288" t="s">
        <v>753</v>
      </c>
      <c r="S4288" s="9"/>
      <c r="T4288">
        <v>3</v>
      </c>
      <c r="U4288" s="210" t="s">
        <v>18191</v>
      </c>
      <c r="V4288" s="14">
        <v>0</v>
      </c>
      <c r="W4288" s="14">
        <v>1</v>
      </c>
      <c r="X4288" s="150" t="s">
        <v>270</v>
      </c>
      <c r="Y4288">
        <v>151</v>
      </c>
      <c r="Z4288" t="s">
        <v>505</v>
      </c>
      <c r="AA4288">
        <f t="shared" si="66"/>
        <v>1</v>
      </c>
    </row>
    <row r="4289" spans="1:27" x14ac:dyDescent="0.2">
      <c r="A4289">
        <v>5155</v>
      </c>
      <c r="B4289" s="1" t="s">
        <v>11195</v>
      </c>
      <c r="C4289" t="s">
        <v>1027</v>
      </c>
      <c r="D4289" s="9" t="s">
        <v>11196</v>
      </c>
      <c r="E4289" s="9"/>
      <c r="F4289" s="9"/>
      <c r="G4289" s="10">
        <v>20</v>
      </c>
      <c r="H4289" s="10" t="s">
        <v>287</v>
      </c>
      <c r="I4289" s="10">
        <v>1947</v>
      </c>
      <c r="J4289" s="11" t="s">
        <v>11194</v>
      </c>
      <c r="K4289" s="12"/>
      <c r="L4289" s="13" t="s">
        <v>11197</v>
      </c>
      <c r="M4289" t="s">
        <v>753</v>
      </c>
      <c r="S4289" s="9"/>
      <c r="T4289">
        <v>3</v>
      </c>
      <c r="U4289" s="210" t="s">
        <v>18191</v>
      </c>
      <c r="V4289" s="14">
        <v>0</v>
      </c>
      <c r="W4289" s="14">
        <v>1</v>
      </c>
      <c r="X4289" s="150" t="s">
        <v>294</v>
      </c>
      <c r="Y4289" t="s">
        <v>7868</v>
      </c>
      <c r="Z4289" t="s">
        <v>271</v>
      </c>
      <c r="AA4289">
        <f t="shared" si="66"/>
        <v>2</v>
      </c>
    </row>
    <row r="4290" spans="1:27" x14ac:dyDescent="0.2">
      <c r="A4290">
        <v>868</v>
      </c>
      <c r="B4290" s="1" t="s">
        <v>11200</v>
      </c>
      <c r="C4290" t="s">
        <v>1027</v>
      </c>
      <c r="D4290" s="9" t="s">
        <v>11201</v>
      </c>
      <c r="E4290" s="9" t="s">
        <v>9863</v>
      </c>
      <c r="F4290" s="9"/>
      <c r="G4290" s="10">
        <v>21</v>
      </c>
      <c r="H4290" s="10" t="s">
        <v>287</v>
      </c>
      <c r="I4290" s="10">
        <v>1947</v>
      </c>
      <c r="J4290" s="11" t="s">
        <v>11202</v>
      </c>
      <c r="K4290" s="12"/>
      <c r="L4290" s="13" t="s">
        <v>11222</v>
      </c>
      <c r="M4290" t="s">
        <v>781</v>
      </c>
      <c r="S4290" s="9"/>
      <c r="T4290">
        <v>3</v>
      </c>
      <c r="U4290" s="210" t="s">
        <v>18191</v>
      </c>
      <c r="V4290" s="14">
        <v>0</v>
      </c>
      <c r="W4290" s="14">
        <v>1</v>
      </c>
      <c r="X4290" s="150" t="s">
        <v>270</v>
      </c>
      <c r="Y4290">
        <v>69</v>
      </c>
      <c r="Z4290" t="s">
        <v>271</v>
      </c>
      <c r="AA4290">
        <f t="shared" ref="AA4290:AA4353" si="67">LEN(D4290)-LEN(SUBSTITUTE(D4290,"/",""))+1</f>
        <v>5</v>
      </c>
    </row>
    <row r="4291" spans="1:27" x14ac:dyDescent="0.2">
      <c r="A4291">
        <v>1361</v>
      </c>
      <c r="B4291" s="1" t="s">
        <v>11223</v>
      </c>
      <c r="C4291" t="s">
        <v>1027</v>
      </c>
      <c r="D4291" s="9" t="s">
        <v>11224</v>
      </c>
      <c r="E4291" s="9" t="s">
        <v>259</v>
      </c>
      <c r="F4291" s="9" t="s">
        <v>1416</v>
      </c>
      <c r="G4291" s="10">
        <v>24</v>
      </c>
      <c r="H4291" s="10" t="s">
        <v>287</v>
      </c>
      <c r="I4291" s="10">
        <v>1947</v>
      </c>
      <c r="J4291" s="11" t="s">
        <v>11225</v>
      </c>
      <c r="K4291" s="12" t="s">
        <v>237</v>
      </c>
      <c r="L4291" s="13" t="s">
        <v>11226</v>
      </c>
      <c r="M4291" t="s">
        <v>290</v>
      </c>
      <c r="N4291" t="s">
        <v>291</v>
      </c>
      <c r="O4291" t="s">
        <v>3044</v>
      </c>
      <c r="S4291" s="9"/>
      <c r="T4291">
        <v>3</v>
      </c>
      <c r="U4291" s="210" t="s">
        <v>18191</v>
      </c>
      <c r="V4291" s="14">
        <v>0</v>
      </c>
      <c r="W4291" s="14">
        <v>1</v>
      </c>
      <c r="X4291" s="150" t="s">
        <v>270</v>
      </c>
      <c r="Y4291">
        <v>4</v>
      </c>
      <c r="Z4291" t="s">
        <v>271</v>
      </c>
      <c r="AA4291">
        <f t="shared" si="67"/>
        <v>3</v>
      </c>
    </row>
    <row r="4292" spans="1:27" x14ac:dyDescent="0.2">
      <c r="A4292">
        <v>2934</v>
      </c>
      <c r="B4292" s="1" t="s">
        <v>11227</v>
      </c>
      <c r="C4292" t="s">
        <v>2040</v>
      </c>
      <c r="D4292" s="9" t="s">
        <v>11228</v>
      </c>
      <c r="E4292" s="9"/>
      <c r="F4292" s="9"/>
      <c r="G4292" s="10">
        <v>24</v>
      </c>
      <c r="H4292" s="10" t="s">
        <v>287</v>
      </c>
      <c r="I4292" s="10">
        <v>1947</v>
      </c>
      <c r="J4292" s="11" t="s">
        <v>11225</v>
      </c>
      <c r="K4292" s="12"/>
      <c r="L4292" s="13" t="s">
        <v>11229</v>
      </c>
      <c r="M4292" t="s">
        <v>753</v>
      </c>
      <c r="S4292" s="9"/>
      <c r="T4292">
        <v>3</v>
      </c>
      <c r="U4292" s="210" t="s">
        <v>18191</v>
      </c>
      <c r="V4292" s="14">
        <v>0</v>
      </c>
      <c r="W4292" s="14">
        <v>0</v>
      </c>
      <c r="X4292" s="150" t="s">
        <v>270</v>
      </c>
      <c r="Y4292" t="s">
        <v>10385</v>
      </c>
      <c r="Z4292" t="s">
        <v>3085</v>
      </c>
      <c r="AA4292">
        <f t="shared" si="67"/>
        <v>2</v>
      </c>
    </row>
    <row r="4293" spans="1:27" x14ac:dyDescent="0.2">
      <c r="A4293">
        <v>4784</v>
      </c>
      <c r="B4293" s="1" t="s">
        <v>11219</v>
      </c>
      <c r="C4293" t="s">
        <v>1798</v>
      </c>
      <c r="D4293" s="9"/>
      <c r="E4293" s="9" t="s">
        <v>2806</v>
      </c>
      <c r="F4293" s="9"/>
      <c r="G4293" s="10">
        <v>25</v>
      </c>
      <c r="H4293" s="10" t="s">
        <v>287</v>
      </c>
      <c r="I4293" s="10">
        <v>1947</v>
      </c>
      <c r="J4293" s="11" t="s">
        <v>11232</v>
      </c>
      <c r="K4293" s="12" t="s">
        <v>237</v>
      </c>
      <c r="L4293" s="13" t="s">
        <v>17943</v>
      </c>
      <c r="M4293" s="13" t="s">
        <v>290</v>
      </c>
      <c r="N4293" t="s">
        <v>291</v>
      </c>
      <c r="O4293" t="s">
        <v>93</v>
      </c>
      <c r="S4293" s="9"/>
      <c r="T4293">
        <v>3</v>
      </c>
      <c r="U4293" s="210" t="s">
        <v>18191</v>
      </c>
      <c r="V4293" s="14">
        <v>0</v>
      </c>
      <c r="W4293" s="14">
        <v>1</v>
      </c>
      <c r="X4293" s="109" t="e">
        <v>#N/A</v>
      </c>
      <c r="Y4293" t="s">
        <v>334</v>
      </c>
      <c r="Z4293" t="s">
        <v>271</v>
      </c>
      <c r="AA4293">
        <f t="shared" si="67"/>
        <v>1</v>
      </c>
    </row>
    <row r="4294" spans="1:27" x14ac:dyDescent="0.2">
      <c r="A4294">
        <v>4560</v>
      </c>
      <c r="B4294" s="1" t="s">
        <v>11217</v>
      </c>
      <c r="C4294" t="s">
        <v>1027</v>
      </c>
      <c r="D4294" s="9">
        <v>418</v>
      </c>
      <c r="E4294" s="9" t="s">
        <v>9863</v>
      </c>
      <c r="F4294" s="9"/>
      <c r="G4294" s="10">
        <v>25</v>
      </c>
      <c r="H4294" s="10" t="s">
        <v>287</v>
      </c>
      <c r="I4294" s="10">
        <v>1947</v>
      </c>
      <c r="J4294" s="11" t="s">
        <v>11232</v>
      </c>
      <c r="K4294" s="12"/>
      <c r="L4294" s="13" t="s">
        <v>11218</v>
      </c>
      <c r="M4294" t="s">
        <v>781</v>
      </c>
      <c r="S4294" s="9"/>
      <c r="T4294">
        <v>3</v>
      </c>
      <c r="U4294" s="210" t="s">
        <v>18191</v>
      </c>
      <c r="V4294" s="14">
        <v>0</v>
      </c>
      <c r="W4294" s="14">
        <v>1</v>
      </c>
      <c r="X4294" s="150" t="s">
        <v>270</v>
      </c>
      <c r="Y4294">
        <v>418</v>
      </c>
      <c r="Z4294" t="s">
        <v>271</v>
      </c>
      <c r="AA4294">
        <f t="shared" si="67"/>
        <v>1</v>
      </c>
    </row>
    <row r="4295" spans="1:27" x14ac:dyDescent="0.2">
      <c r="A4295">
        <v>4</v>
      </c>
      <c r="B4295" s="1" t="s">
        <v>11234</v>
      </c>
      <c r="C4295" t="s">
        <v>1027</v>
      </c>
      <c r="D4295" s="9" t="s">
        <v>1570</v>
      </c>
      <c r="E4295" s="9" t="s">
        <v>9863</v>
      </c>
      <c r="F4295" s="9"/>
      <c r="G4295" s="10">
        <v>25</v>
      </c>
      <c r="H4295" s="10" t="s">
        <v>287</v>
      </c>
      <c r="I4295" s="10">
        <v>1947</v>
      </c>
      <c r="J4295" s="11" t="s">
        <v>11232</v>
      </c>
      <c r="K4295" s="12"/>
      <c r="L4295" s="13" t="s">
        <v>11235</v>
      </c>
      <c r="M4295" t="s">
        <v>781</v>
      </c>
      <c r="S4295" s="9"/>
      <c r="T4295">
        <v>3</v>
      </c>
      <c r="U4295" s="210" t="s">
        <v>18191</v>
      </c>
      <c r="V4295" s="14">
        <v>0</v>
      </c>
      <c r="W4295" s="14">
        <v>1</v>
      </c>
      <c r="X4295" s="150" t="s">
        <v>270</v>
      </c>
      <c r="Y4295">
        <v>464</v>
      </c>
      <c r="Z4295" t="s">
        <v>271</v>
      </c>
      <c r="AA4295">
        <f t="shared" si="67"/>
        <v>2</v>
      </c>
    </row>
    <row r="4296" spans="1:27" x14ac:dyDescent="0.2">
      <c r="A4296">
        <v>7121</v>
      </c>
      <c r="B4296" s="1" t="s">
        <v>11230</v>
      </c>
      <c r="C4296" t="s">
        <v>1027</v>
      </c>
      <c r="D4296" s="9" t="s">
        <v>11231</v>
      </c>
      <c r="E4296" s="9" t="s">
        <v>9863</v>
      </c>
      <c r="F4296" s="9"/>
      <c r="G4296" s="18">
        <v>25</v>
      </c>
      <c r="H4296" s="18" t="s">
        <v>287</v>
      </c>
      <c r="I4296" s="18">
        <v>1947</v>
      </c>
      <c r="J4296" s="11" t="s">
        <v>11232</v>
      </c>
      <c r="K4296" s="12"/>
      <c r="L4296" s="13" t="s">
        <v>11233</v>
      </c>
      <c r="M4296" t="s">
        <v>781</v>
      </c>
      <c r="S4296" s="9"/>
      <c r="T4296">
        <v>3</v>
      </c>
      <c r="U4296" s="210" t="s">
        <v>18191</v>
      </c>
      <c r="V4296" s="14">
        <v>0</v>
      </c>
      <c r="W4296" s="14">
        <v>1</v>
      </c>
      <c r="X4296" s="150" t="s">
        <v>270</v>
      </c>
      <c r="Y4296">
        <v>613</v>
      </c>
      <c r="Z4296" t="s">
        <v>271</v>
      </c>
      <c r="AA4296">
        <f t="shared" si="67"/>
        <v>2</v>
      </c>
    </row>
    <row r="4297" spans="1:27" x14ac:dyDescent="0.2">
      <c r="A4297">
        <v>5041</v>
      </c>
      <c r="B4297" s="1" t="s">
        <v>11215</v>
      </c>
      <c r="C4297" t="s">
        <v>1027</v>
      </c>
      <c r="D4297" s="9">
        <v>487</v>
      </c>
      <c r="E4297" s="9" t="s">
        <v>259</v>
      </c>
      <c r="F4297" s="9"/>
      <c r="G4297" s="10">
        <v>25</v>
      </c>
      <c r="H4297" s="10" t="s">
        <v>287</v>
      </c>
      <c r="I4297" s="10">
        <v>1947</v>
      </c>
      <c r="J4297" s="11" t="s">
        <v>11232</v>
      </c>
      <c r="K4297" s="12"/>
      <c r="L4297" s="13" t="s">
        <v>11216</v>
      </c>
      <c r="M4297" t="s">
        <v>781</v>
      </c>
      <c r="S4297" s="9"/>
      <c r="T4297">
        <v>3</v>
      </c>
      <c r="U4297" s="210" t="s">
        <v>18191</v>
      </c>
      <c r="V4297" s="14">
        <v>0</v>
      </c>
      <c r="W4297" s="14">
        <v>1</v>
      </c>
      <c r="X4297" s="150" t="s">
        <v>270</v>
      </c>
      <c r="Y4297">
        <v>487</v>
      </c>
      <c r="Z4297" t="s">
        <v>271</v>
      </c>
      <c r="AA4297">
        <f t="shared" si="67"/>
        <v>1</v>
      </c>
    </row>
    <row r="4298" spans="1:27" x14ac:dyDescent="0.2">
      <c r="A4298">
        <v>4796</v>
      </c>
      <c r="B4298" s="1" t="s">
        <v>11236</v>
      </c>
      <c r="C4298" t="s">
        <v>1027</v>
      </c>
      <c r="D4298" s="9" t="s">
        <v>14530</v>
      </c>
      <c r="E4298" s="9" t="s">
        <v>2806</v>
      </c>
      <c r="F4298" s="9"/>
      <c r="G4298" s="10">
        <v>26</v>
      </c>
      <c r="H4298" s="10" t="s">
        <v>287</v>
      </c>
      <c r="I4298" s="10">
        <v>1947</v>
      </c>
      <c r="J4298" s="11" t="s">
        <v>11237</v>
      </c>
      <c r="K4298" s="12" t="s">
        <v>237</v>
      </c>
      <c r="L4298" s="13" t="s">
        <v>17944</v>
      </c>
      <c r="M4298" t="s">
        <v>290</v>
      </c>
      <c r="N4298" t="s">
        <v>291</v>
      </c>
      <c r="O4298" t="s">
        <v>17896</v>
      </c>
      <c r="S4298" s="9"/>
      <c r="T4298">
        <v>3</v>
      </c>
      <c r="U4298" s="210" t="s">
        <v>18191</v>
      </c>
      <c r="V4298" s="14">
        <v>0</v>
      </c>
      <c r="W4298" s="14">
        <v>0</v>
      </c>
      <c r="X4298" s="109" t="e">
        <v>#N/A</v>
      </c>
      <c r="Y4298" t="s">
        <v>334</v>
      </c>
      <c r="Z4298" t="s">
        <v>1419</v>
      </c>
      <c r="AA4298">
        <f t="shared" si="67"/>
        <v>1</v>
      </c>
    </row>
    <row r="4299" spans="1:27" x14ac:dyDescent="0.2">
      <c r="A4299">
        <v>600</v>
      </c>
      <c r="B4299" s="1" t="s">
        <v>10282</v>
      </c>
      <c r="C4299" t="s">
        <v>6878</v>
      </c>
      <c r="D4299" s="9" t="s">
        <v>10283</v>
      </c>
      <c r="F4299" s="9"/>
      <c r="G4299" s="10">
        <v>27</v>
      </c>
      <c r="H4299" s="10" t="s">
        <v>287</v>
      </c>
      <c r="I4299" s="10">
        <v>1947</v>
      </c>
      <c r="J4299" s="11" t="s">
        <v>10284</v>
      </c>
      <c r="K4299" s="12"/>
      <c r="L4299" s="13" t="s">
        <v>10285</v>
      </c>
      <c r="M4299" t="s">
        <v>753</v>
      </c>
      <c r="S4299" s="9"/>
      <c r="T4299">
        <v>3</v>
      </c>
      <c r="U4299" s="210" t="s">
        <v>18191</v>
      </c>
      <c r="V4299" s="14">
        <v>0</v>
      </c>
      <c r="W4299" s="14">
        <v>0</v>
      </c>
      <c r="X4299" s="150" t="s">
        <v>270</v>
      </c>
      <c r="Y4299">
        <v>81</v>
      </c>
      <c r="Z4299" t="s">
        <v>271</v>
      </c>
      <c r="AA4299">
        <f t="shared" si="67"/>
        <v>2</v>
      </c>
    </row>
    <row r="4300" spans="1:27" x14ac:dyDescent="0.2">
      <c r="A4300">
        <v>3899</v>
      </c>
      <c r="B4300" s="1" t="s">
        <v>10286</v>
      </c>
      <c r="C4300" t="s">
        <v>1027</v>
      </c>
      <c r="D4300" s="9" t="s">
        <v>6957</v>
      </c>
      <c r="E4300" s="9"/>
      <c r="F4300" s="9"/>
      <c r="G4300" s="10">
        <v>28</v>
      </c>
      <c r="H4300" s="10" t="s">
        <v>287</v>
      </c>
      <c r="I4300" s="10">
        <v>1947</v>
      </c>
      <c r="J4300" s="11" t="s">
        <v>10287</v>
      </c>
      <c r="K4300" s="12"/>
      <c r="L4300" s="13" t="s">
        <v>10288</v>
      </c>
      <c r="M4300" t="s">
        <v>753</v>
      </c>
      <c r="S4300" s="9"/>
      <c r="T4300">
        <v>3</v>
      </c>
      <c r="U4300" s="210" t="s">
        <v>18191</v>
      </c>
      <c r="V4300" s="14">
        <v>0</v>
      </c>
      <c r="W4300" s="14">
        <v>1</v>
      </c>
      <c r="X4300" s="150" t="s">
        <v>294</v>
      </c>
      <c r="Y4300" t="s">
        <v>6957</v>
      </c>
      <c r="Z4300" t="s">
        <v>1419</v>
      </c>
      <c r="AA4300">
        <f t="shared" si="67"/>
        <v>1</v>
      </c>
    </row>
    <row r="4301" spans="1:27" x14ac:dyDescent="0.2">
      <c r="A4301">
        <v>1266</v>
      </c>
      <c r="B4301" s="1" t="s">
        <v>10289</v>
      </c>
      <c r="C4301" t="s">
        <v>2040</v>
      </c>
      <c r="D4301" s="9" t="s">
        <v>11328</v>
      </c>
      <c r="E4301" s="9"/>
      <c r="F4301" s="9"/>
      <c r="G4301" s="10">
        <v>1</v>
      </c>
      <c r="H4301" s="10" t="s">
        <v>301</v>
      </c>
      <c r="I4301" s="10">
        <v>1947</v>
      </c>
      <c r="J4301" s="11" t="s">
        <v>11329</v>
      </c>
      <c r="K4301" s="12" t="s">
        <v>237</v>
      </c>
      <c r="L4301" s="13" t="s">
        <v>11330</v>
      </c>
      <c r="M4301" t="s">
        <v>290</v>
      </c>
      <c r="N4301" t="s">
        <v>291</v>
      </c>
      <c r="O4301" t="s">
        <v>93</v>
      </c>
      <c r="S4301" s="9"/>
      <c r="T4301">
        <v>4</v>
      </c>
      <c r="U4301" s="210" t="s">
        <v>18192</v>
      </c>
      <c r="V4301" s="14">
        <v>0</v>
      </c>
      <c r="W4301" s="14">
        <v>0</v>
      </c>
      <c r="X4301" s="150" t="s">
        <v>270</v>
      </c>
      <c r="Y4301">
        <v>98</v>
      </c>
      <c r="Z4301" t="s">
        <v>3085</v>
      </c>
      <c r="AA4301">
        <f t="shared" si="67"/>
        <v>4</v>
      </c>
    </row>
    <row r="4302" spans="1:27" x14ac:dyDescent="0.2">
      <c r="A4302">
        <v>1063</v>
      </c>
      <c r="B4302" s="1" t="s">
        <v>11331</v>
      </c>
      <c r="C4302" t="s">
        <v>3985</v>
      </c>
      <c r="D4302" s="9" t="s">
        <v>11332</v>
      </c>
      <c r="E4302" s="9"/>
      <c r="F4302" s="9"/>
      <c r="G4302" s="10">
        <v>2</v>
      </c>
      <c r="H4302" s="10" t="s">
        <v>301</v>
      </c>
      <c r="I4302" s="10">
        <v>1947</v>
      </c>
      <c r="J4302" s="11" t="s">
        <v>11333</v>
      </c>
      <c r="K4302" s="12" t="s">
        <v>237</v>
      </c>
      <c r="L4302" s="13" t="s">
        <v>11334</v>
      </c>
      <c r="M4302" t="s">
        <v>290</v>
      </c>
      <c r="N4302" t="s">
        <v>291</v>
      </c>
      <c r="O4302" t="s">
        <v>498</v>
      </c>
      <c r="S4302" s="9"/>
      <c r="T4302">
        <v>4</v>
      </c>
      <c r="U4302" s="210" t="s">
        <v>18192</v>
      </c>
      <c r="V4302" s="14">
        <v>0</v>
      </c>
      <c r="W4302" s="14">
        <v>1</v>
      </c>
      <c r="X4302" s="150" t="s">
        <v>294</v>
      </c>
      <c r="Y4302" t="s">
        <v>11335</v>
      </c>
      <c r="Z4302" t="s">
        <v>18167</v>
      </c>
      <c r="AA4302">
        <f t="shared" si="67"/>
        <v>3</v>
      </c>
    </row>
    <row r="4303" spans="1:27" x14ac:dyDescent="0.2">
      <c r="A4303">
        <v>887</v>
      </c>
      <c r="B4303" s="1" t="s">
        <v>11336</v>
      </c>
      <c r="C4303" t="s">
        <v>2040</v>
      </c>
      <c r="D4303" s="9" t="s">
        <v>11337</v>
      </c>
      <c r="E4303" s="9"/>
      <c r="F4303" s="9"/>
      <c r="G4303" s="10">
        <v>3</v>
      </c>
      <c r="H4303" s="10" t="s">
        <v>301</v>
      </c>
      <c r="I4303" s="10">
        <v>1947</v>
      </c>
      <c r="J4303" s="11" t="s">
        <v>11338</v>
      </c>
      <c r="K4303" s="12" t="s">
        <v>237</v>
      </c>
      <c r="L4303" s="13" t="s">
        <v>11339</v>
      </c>
      <c r="M4303" t="s">
        <v>290</v>
      </c>
      <c r="N4303" t="s">
        <v>291</v>
      </c>
      <c r="O4303" t="s">
        <v>292</v>
      </c>
      <c r="S4303" s="9"/>
      <c r="T4303">
        <v>4</v>
      </c>
      <c r="U4303" s="210" t="s">
        <v>18192</v>
      </c>
      <c r="V4303" s="14">
        <v>0</v>
      </c>
      <c r="W4303" s="14">
        <v>0</v>
      </c>
      <c r="X4303" s="150" t="s">
        <v>270</v>
      </c>
      <c r="Y4303">
        <v>98</v>
      </c>
      <c r="Z4303" t="s">
        <v>3085</v>
      </c>
      <c r="AA4303">
        <f t="shared" si="67"/>
        <v>5</v>
      </c>
    </row>
    <row r="4304" spans="1:27" x14ac:dyDescent="0.2">
      <c r="A4304">
        <v>5338</v>
      </c>
      <c r="B4304" s="1" t="s">
        <v>11340</v>
      </c>
      <c r="C4304" t="s">
        <v>1523</v>
      </c>
      <c r="D4304" s="9">
        <v>409</v>
      </c>
      <c r="E4304" s="9" t="s">
        <v>259</v>
      </c>
      <c r="F4304" s="9" t="s">
        <v>312</v>
      </c>
      <c r="G4304" s="10">
        <v>3</v>
      </c>
      <c r="H4304" s="10" t="s">
        <v>301</v>
      </c>
      <c r="I4304" s="10">
        <v>1947</v>
      </c>
      <c r="J4304" s="11" t="s">
        <v>11338</v>
      </c>
      <c r="K4304" s="12"/>
      <c r="L4304" s="13" t="s">
        <v>11341</v>
      </c>
      <c r="M4304" t="s">
        <v>753</v>
      </c>
      <c r="S4304" s="9"/>
      <c r="T4304">
        <v>4</v>
      </c>
      <c r="U4304" s="210" t="s">
        <v>18192</v>
      </c>
      <c r="V4304" s="14">
        <v>0</v>
      </c>
      <c r="W4304" s="14">
        <v>1</v>
      </c>
      <c r="X4304" s="150" t="s">
        <v>270</v>
      </c>
      <c r="Y4304">
        <v>409</v>
      </c>
      <c r="Z4304" t="s">
        <v>505</v>
      </c>
      <c r="AA4304">
        <f t="shared" si="67"/>
        <v>1</v>
      </c>
    </row>
    <row r="4305" spans="1:27" x14ac:dyDescent="0.2">
      <c r="A4305">
        <v>1814</v>
      </c>
      <c r="B4305" s="1" t="s">
        <v>11342</v>
      </c>
      <c r="C4305" t="s">
        <v>1027</v>
      </c>
      <c r="D4305" s="9" t="s">
        <v>9632</v>
      </c>
      <c r="E4305" s="9" t="s">
        <v>9863</v>
      </c>
      <c r="F4305" s="9"/>
      <c r="G4305" s="10">
        <v>5</v>
      </c>
      <c r="H4305" s="10" t="s">
        <v>301</v>
      </c>
      <c r="I4305" s="10">
        <v>1947</v>
      </c>
      <c r="J4305" s="11" t="s">
        <v>11343</v>
      </c>
      <c r="K4305" s="12"/>
      <c r="L4305" s="13" t="s">
        <v>138</v>
      </c>
      <c r="M4305" t="s">
        <v>781</v>
      </c>
      <c r="S4305" s="9"/>
      <c r="T4305">
        <v>4</v>
      </c>
      <c r="U4305" s="210" t="s">
        <v>18192</v>
      </c>
      <c r="V4305" s="14">
        <v>0</v>
      </c>
      <c r="W4305" s="14">
        <v>1</v>
      </c>
      <c r="X4305" s="150" t="s">
        <v>270</v>
      </c>
      <c r="Y4305">
        <v>464</v>
      </c>
      <c r="Z4305" t="s">
        <v>271</v>
      </c>
      <c r="AA4305">
        <f t="shared" si="67"/>
        <v>2</v>
      </c>
    </row>
    <row r="4306" spans="1:27" x14ac:dyDescent="0.2">
      <c r="A4306">
        <v>1993</v>
      </c>
      <c r="B4306" s="1" t="s">
        <v>10067</v>
      </c>
      <c r="C4306" t="s">
        <v>1027</v>
      </c>
      <c r="D4306" s="9" t="s">
        <v>1232</v>
      </c>
      <c r="E4306" s="9" t="s">
        <v>876</v>
      </c>
      <c r="F4306" s="9" t="s">
        <v>1416</v>
      </c>
      <c r="G4306" s="10">
        <v>5</v>
      </c>
      <c r="H4306" s="10" t="s">
        <v>301</v>
      </c>
      <c r="I4306" s="10">
        <v>1947</v>
      </c>
      <c r="J4306" s="11" t="s">
        <v>11343</v>
      </c>
      <c r="K4306" s="12"/>
      <c r="L4306" s="13" t="s">
        <v>10068</v>
      </c>
      <c r="M4306" t="s">
        <v>753</v>
      </c>
      <c r="S4306" s="9"/>
      <c r="T4306">
        <v>4</v>
      </c>
      <c r="U4306" s="210" t="s">
        <v>18192</v>
      </c>
      <c r="V4306" s="14">
        <v>0</v>
      </c>
      <c r="W4306" s="14">
        <v>0</v>
      </c>
      <c r="X4306" s="109" t="e">
        <v>#N/A</v>
      </c>
      <c r="Y4306" t="s">
        <v>1232</v>
      </c>
      <c r="Z4306" t="s">
        <v>1419</v>
      </c>
      <c r="AA4306">
        <f t="shared" si="67"/>
        <v>1</v>
      </c>
    </row>
    <row r="4307" spans="1:27" x14ac:dyDescent="0.2">
      <c r="A4307">
        <v>4939</v>
      </c>
      <c r="B4307" s="1" t="s">
        <v>11354</v>
      </c>
      <c r="C4307" t="s">
        <v>1027</v>
      </c>
      <c r="D4307" s="9">
        <v>21</v>
      </c>
      <c r="E4307" s="9" t="s">
        <v>9863</v>
      </c>
      <c r="F4307" s="9"/>
      <c r="G4307" s="10">
        <v>8</v>
      </c>
      <c r="H4307" s="10" t="s">
        <v>301</v>
      </c>
      <c r="I4307" s="10">
        <v>1947</v>
      </c>
      <c r="J4307" s="11" t="s">
        <v>10070</v>
      </c>
      <c r="K4307" s="12"/>
      <c r="L4307" s="13" t="s">
        <v>11355</v>
      </c>
      <c r="M4307" t="s">
        <v>781</v>
      </c>
      <c r="S4307" s="9"/>
      <c r="T4307">
        <v>4</v>
      </c>
      <c r="U4307" s="210" t="s">
        <v>18192</v>
      </c>
      <c r="V4307" s="14">
        <v>0</v>
      </c>
      <c r="W4307" s="14">
        <v>1</v>
      </c>
      <c r="X4307" s="150" t="s">
        <v>270</v>
      </c>
      <c r="Y4307">
        <v>21</v>
      </c>
      <c r="Z4307" t="s">
        <v>271</v>
      </c>
      <c r="AA4307">
        <f t="shared" si="67"/>
        <v>1</v>
      </c>
    </row>
    <row r="4308" spans="1:27" x14ac:dyDescent="0.2">
      <c r="A4308">
        <v>5502</v>
      </c>
      <c r="B4308" s="1" t="s">
        <v>10069</v>
      </c>
      <c r="C4308" t="s">
        <v>1027</v>
      </c>
      <c r="D4308" s="9">
        <v>487</v>
      </c>
      <c r="E4308" s="9"/>
      <c r="F4308" s="9"/>
      <c r="G4308" s="10">
        <v>8</v>
      </c>
      <c r="H4308" s="10" t="s">
        <v>301</v>
      </c>
      <c r="I4308" s="10">
        <v>1947</v>
      </c>
      <c r="J4308" s="11" t="s">
        <v>10070</v>
      </c>
      <c r="K4308" s="12"/>
      <c r="L4308" s="13" t="s">
        <v>11353</v>
      </c>
      <c r="M4308" t="s">
        <v>781</v>
      </c>
      <c r="S4308" s="9"/>
      <c r="T4308">
        <v>4</v>
      </c>
      <c r="U4308" s="210" t="s">
        <v>18192</v>
      </c>
      <c r="V4308" s="14">
        <v>0</v>
      </c>
      <c r="W4308" s="14">
        <v>1</v>
      </c>
      <c r="X4308" s="150" t="s">
        <v>270</v>
      </c>
      <c r="Y4308">
        <v>487</v>
      </c>
      <c r="Z4308" t="s">
        <v>271</v>
      </c>
      <c r="AA4308">
        <f t="shared" si="67"/>
        <v>1</v>
      </c>
    </row>
    <row r="4309" spans="1:27" x14ac:dyDescent="0.2">
      <c r="A4309">
        <v>3561</v>
      </c>
      <c r="B4309" s="1" t="s">
        <v>11378</v>
      </c>
      <c r="C4309" t="s">
        <v>1027</v>
      </c>
      <c r="D4309" s="9">
        <v>333</v>
      </c>
      <c r="E4309" s="9" t="s">
        <v>9863</v>
      </c>
      <c r="F4309" s="9"/>
      <c r="G4309" s="10">
        <v>10</v>
      </c>
      <c r="H4309" s="10" t="s">
        <v>301</v>
      </c>
      <c r="I4309" s="10">
        <v>1947</v>
      </c>
      <c r="J4309" s="11" t="s">
        <v>11357</v>
      </c>
      <c r="K4309" s="12"/>
      <c r="L4309" s="13" t="s">
        <v>11379</v>
      </c>
      <c r="M4309" t="s">
        <v>781</v>
      </c>
      <c r="S4309" s="9"/>
      <c r="T4309">
        <v>4</v>
      </c>
      <c r="U4309" s="210" t="s">
        <v>18192</v>
      </c>
      <c r="V4309" s="14">
        <v>0</v>
      </c>
      <c r="W4309" s="14">
        <v>1</v>
      </c>
      <c r="X4309" s="150" t="s">
        <v>270</v>
      </c>
      <c r="Y4309">
        <v>333</v>
      </c>
      <c r="Z4309" t="s">
        <v>1419</v>
      </c>
      <c r="AA4309">
        <f t="shared" si="67"/>
        <v>1</v>
      </c>
    </row>
    <row r="4310" spans="1:27" x14ac:dyDescent="0.2">
      <c r="A4310">
        <v>3693</v>
      </c>
      <c r="B4310" s="1" t="s">
        <v>11356</v>
      </c>
      <c r="C4310" t="s">
        <v>1027</v>
      </c>
      <c r="D4310" s="9" t="s">
        <v>6632</v>
      </c>
      <c r="E4310" s="9" t="s">
        <v>9863</v>
      </c>
      <c r="F4310" s="9"/>
      <c r="G4310" s="10">
        <v>10</v>
      </c>
      <c r="H4310" s="10" t="s">
        <v>301</v>
      </c>
      <c r="I4310" s="10">
        <v>1947</v>
      </c>
      <c r="J4310" s="11" t="s">
        <v>11357</v>
      </c>
      <c r="K4310" s="12"/>
      <c r="L4310" s="13" t="s">
        <v>11358</v>
      </c>
      <c r="M4310" t="s">
        <v>781</v>
      </c>
      <c r="S4310" s="9"/>
      <c r="T4310">
        <v>4</v>
      </c>
      <c r="U4310" s="210" t="s">
        <v>18192</v>
      </c>
      <c r="V4310" s="14">
        <v>0</v>
      </c>
      <c r="W4310" s="14">
        <v>1</v>
      </c>
      <c r="X4310" s="109" t="s">
        <v>294</v>
      </c>
      <c r="Y4310" t="s">
        <v>4077</v>
      </c>
      <c r="Z4310" t="s">
        <v>1419</v>
      </c>
      <c r="AA4310">
        <f t="shared" si="67"/>
        <v>3</v>
      </c>
    </row>
    <row r="4311" spans="1:27" x14ac:dyDescent="0.2">
      <c r="A4311">
        <v>5285</v>
      </c>
      <c r="B4311" s="1" t="s">
        <v>11362</v>
      </c>
      <c r="C4311" t="s">
        <v>1027</v>
      </c>
      <c r="D4311" s="9" t="s">
        <v>2188</v>
      </c>
      <c r="E4311" s="9" t="s">
        <v>275</v>
      </c>
      <c r="F4311" s="9" t="s">
        <v>1416</v>
      </c>
      <c r="G4311" s="10">
        <v>10</v>
      </c>
      <c r="H4311" s="10" t="s">
        <v>301</v>
      </c>
      <c r="I4311" s="10">
        <v>1947</v>
      </c>
      <c r="J4311" s="11" t="s">
        <v>11357</v>
      </c>
      <c r="K4311" s="12"/>
      <c r="L4311" s="13" t="s">
        <v>11363</v>
      </c>
      <c r="M4311" t="s">
        <v>781</v>
      </c>
      <c r="S4311" s="9"/>
      <c r="T4311">
        <v>4</v>
      </c>
      <c r="U4311" s="210" t="s">
        <v>18192</v>
      </c>
      <c r="V4311" s="14">
        <v>0</v>
      </c>
      <c r="W4311" s="14">
        <v>1</v>
      </c>
      <c r="X4311" s="109" t="e">
        <v>#N/A</v>
      </c>
      <c r="Y4311" t="s">
        <v>2188</v>
      </c>
      <c r="Z4311" t="s">
        <v>1419</v>
      </c>
      <c r="AA4311">
        <f t="shared" si="67"/>
        <v>1</v>
      </c>
    </row>
    <row r="4312" spans="1:27" x14ac:dyDescent="0.2">
      <c r="A4312">
        <v>3418</v>
      </c>
      <c r="B4312" s="1" t="s">
        <v>11380</v>
      </c>
      <c r="C4312" t="s">
        <v>1027</v>
      </c>
      <c r="D4312" s="9">
        <v>211</v>
      </c>
      <c r="E4312" s="9" t="s">
        <v>876</v>
      </c>
      <c r="F4312" s="9" t="s">
        <v>1416</v>
      </c>
      <c r="G4312" s="10">
        <v>10</v>
      </c>
      <c r="H4312" s="10" t="s">
        <v>301</v>
      </c>
      <c r="I4312" s="10">
        <v>1947</v>
      </c>
      <c r="J4312" s="11" t="s">
        <v>11357</v>
      </c>
      <c r="K4312" s="12"/>
      <c r="L4312" s="13" t="s">
        <v>10322</v>
      </c>
      <c r="M4312" t="s">
        <v>753</v>
      </c>
      <c r="S4312" s="9"/>
      <c r="T4312">
        <v>4</v>
      </c>
      <c r="U4312" s="210" t="s">
        <v>18192</v>
      </c>
      <c r="V4312" s="14">
        <v>0</v>
      </c>
      <c r="W4312" s="14">
        <v>1</v>
      </c>
      <c r="X4312" s="150" t="s">
        <v>270</v>
      </c>
      <c r="Y4312">
        <v>211</v>
      </c>
      <c r="Z4312" t="s">
        <v>1419</v>
      </c>
      <c r="AA4312">
        <f t="shared" si="67"/>
        <v>1</v>
      </c>
    </row>
    <row r="4313" spans="1:27" x14ac:dyDescent="0.2">
      <c r="A4313">
        <v>5570</v>
      </c>
      <c r="B4313" s="1" t="s">
        <v>10327</v>
      </c>
      <c r="C4313" t="s">
        <v>1027</v>
      </c>
      <c r="D4313" s="9">
        <v>47</v>
      </c>
      <c r="E4313" s="9" t="s">
        <v>876</v>
      </c>
      <c r="F4313" s="9" t="s">
        <v>1416</v>
      </c>
      <c r="G4313" s="10">
        <v>10</v>
      </c>
      <c r="H4313" s="10" t="s">
        <v>301</v>
      </c>
      <c r="I4313" s="10">
        <v>1947</v>
      </c>
      <c r="J4313" s="11" t="s">
        <v>11357</v>
      </c>
      <c r="K4313" s="12"/>
      <c r="L4313" s="13" t="s">
        <v>11365</v>
      </c>
      <c r="M4313" t="s">
        <v>753</v>
      </c>
      <c r="S4313" s="9"/>
      <c r="T4313">
        <v>4</v>
      </c>
      <c r="U4313" s="210" t="s">
        <v>18192</v>
      </c>
      <c r="V4313" s="14">
        <v>0</v>
      </c>
      <c r="W4313" s="14">
        <v>1</v>
      </c>
      <c r="X4313" s="150" t="s">
        <v>270</v>
      </c>
      <c r="Y4313">
        <v>47</v>
      </c>
      <c r="Z4313" t="s">
        <v>1419</v>
      </c>
      <c r="AA4313">
        <f t="shared" si="67"/>
        <v>1</v>
      </c>
    </row>
    <row r="4314" spans="1:27" x14ac:dyDescent="0.2">
      <c r="A4314">
        <v>4612</v>
      </c>
      <c r="B4314" s="1" t="s">
        <v>10328</v>
      </c>
      <c r="C4314" t="s">
        <v>1027</v>
      </c>
      <c r="D4314" s="9">
        <v>47</v>
      </c>
      <c r="E4314" s="9" t="s">
        <v>876</v>
      </c>
      <c r="F4314" s="9" t="s">
        <v>1416</v>
      </c>
      <c r="G4314" s="10">
        <v>10</v>
      </c>
      <c r="H4314" s="10" t="s">
        <v>301</v>
      </c>
      <c r="I4314" s="10">
        <v>1947</v>
      </c>
      <c r="J4314" s="11" t="s">
        <v>11357</v>
      </c>
      <c r="K4314" s="12"/>
      <c r="L4314" s="13" t="s">
        <v>11365</v>
      </c>
      <c r="M4314" t="s">
        <v>753</v>
      </c>
      <c r="S4314" s="9"/>
      <c r="T4314">
        <v>4</v>
      </c>
      <c r="U4314" s="210" t="s">
        <v>18192</v>
      </c>
      <c r="V4314" s="14">
        <v>0</v>
      </c>
      <c r="W4314" s="14">
        <v>1</v>
      </c>
      <c r="X4314" s="150" t="s">
        <v>270</v>
      </c>
      <c r="Y4314">
        <v>47</v>
      </c>
      <c r="Z4314" t="s">
        <v>1419</v>
      </c>
      <c r="AA4314">
        <f t="shared" si="67"/>
        <v>1</v>
      </c>
    </row>
    <row r="4315" spans="1:27" x14ac:dyDescent="0.2">
      <c r="A4315">
        <v>1242</v>
      </c>
      <c r="B4315" s="1" t="s">
        <v>11364</v>
      </c>
      <c r="C4315" t="s">
        <v>1027</v>
      </c>
      <c r="D4315" s="9" t="s">
        <v>1232</v>
      </c>
      <c r="E4315" s="9" t="s">
        <v>876</v>
      </c>
      <c r="F4315" s="9" t="s">
        <v>1416</v>
      </c>
      <c r="G4315" s="10">
        <v>10</v>
      </c>
      <c r="H4315" s="10" t="s">
        <v>301</v>
      </c>
      <c r="I4315" s="10">
        <v>1947</v>
      </c>
      <c r="J4315" s="11" t="s">
        <v>11357</v>
      </c>
      <c r="K4315" s="12"/>
      <c r="L4315" s="13" t="s">
        <v>11365</v>
      </c>
      <c r="M4315" t="s">
        <v>753</v>
      </c>
      <c r="S4315" s="9"/>
      <c r="T4315">
        <v>4</v>
      </c>
      <c r="U4315" s="210" t="s">
        <v>18192</v>
      </c>
      <c r="V4315" s="14">
        <v>0</v>
      </c>
      <c r="W4315" s="14">
        <v>1</v>
      </c>
      <c r="X4315" s="109" t="e">
        <v>#N/A</v>
      </c>
      <c r="Y4315" t="s">
        <v>1232</v>
      </c>
      <c r="Z4315" t="s">
        <v>1419</v>
      </c>
      <c r="AA4315">
        <f t="shared" si="67"/>
        <v>1</v>
      </c>
    </row>
    <row r="4316" spans="1:27" x14ac:dyDescent="0.2">
      <c r="A4316">
        <v>5044</v>
      </c>
      <c r="B4316" s="1" t="s">
        <v>10323</v>
      </c>
      <c r="C4316" t="s">
        <v>1027</v>
      </c>
      <c r="D4316" s="9">
        <v>84</v>
      </c>
      <c r="E4316" s="9" t="s">
        <v>876</v>
      </c>
      <c r="F4316" s="9" t="s">
        <v>1416</v>
      </c>
      <c r="G4316" s="10">
        <v>10</v>
      </c>
      <c r="H4316" s="10" t="s">
        <v>301</v>
      </c>
      <c r="I4316" s="10">
        <v>1947</v>
      </c>
      <c r="J4316" s="11" t="s">
        <v>11357</v>
      </c>
      <c r="K4316" s="12"/>
      <c r="L4316" s="13" t="s">
        <v>11365</v>
      </c>
      <c r="M4316" t="s">
        <v>753</v>
      </c>
      <c r="S4316" s="9"/>
      <c r="T4316">
        <v>4</v>
      </c>
      <c r="U4316" s="210" t="s">
        <v>18192</v>
      </c>
      <c r="V4316" s="14">
        <v>0</v>
      </c>
      <c r="W4316" s="14">
        <v>1</v>
      </c>
      <c r="X4316" s="150" t="s">
        <v>270</v>
      </c>
      <c r="Y4316">
        <v>84</v>
      </c>
      <c r="Z4316" t="s">
        <v>1419</v>
      </c>
      <c r="AA4316">
        <f t="shared" si="67"/>
        <v>1</v>
      </c>
    </row>
    <row r="4317" spans="1:27" x14ac:dyDescent="0.2">
      <c r="A4317">
        <v>3325</v>
      </c>
      <c r="B4317" s="1" t="s">
        <v>11377</v>
      </c>
      <c r="C4317" t="s">
        <v>6878</v>
      </c>
      <c r="D4317" s="9">
        <v>684</v>
      </c>
      <c r="E4317" s="9" t="s">
        <v>876</v>
      </c>
      <c r="F4317" s="9" t="s">
        <v>260</v>
      </c>
      <c r="G4317" s="10">
        <v>10</v>
      </c>
      <c r="H4317" s="10" t="s">
        <v>301</v>
      </c>
      <c r="I4317" s="10">
        <v>1947</v>
      </c>
      <c r="J4317" s="11" t="s">
        <v>11357</v>
      </c>
      <c r="K4317" s="12"/>
      <c r="L4317" s="13" t="s">
        <v>11365</v>
      </c>
      <c r="M4317" t="s">
        <v>753</v>
      </c>
      <c r="S4317" s="9"/>
      <c r="T4317">
        <v>4</v>
      </c>
      <c r="U4317" s="210" t="s">
        <v>18192</v>
      </c>
      <c r="V4317" s="14">
        <v>0</v>
      </c>
      <c r="W4317" s="14">
        <v>0</v>
      </c>
      <c r="X4317" s="150" t="s">
        <v>270</v>
      </c>
      <c r="Y4317">
        <v>684</v>
      </c>
      <c r="Z4317" t="s">
        <v>271</v>
      </c>
      <c r="AA4317">
        <f t="shared" si="67"/>
        <v>1</v>
      </c>
    </row>
    <row r="4318" spans="1:27" x14ac:dyDescent="0.2">
      <c r="A4318">
        <v>201</v>
      </c>
      <c r="B4318" s="1" t="s">
        <v>11359</v>
      </c>
      <c r="C4318" t="s">
        <v>2040</v>
      </c>
      <c r="D4318" s="9" t="s">
        <v>11360</v>
      </c>
      <c r="E4318" s="9"/>
      <c r="F4318" s="9"/>
      <c r="G4318" s="10">
        <v>10</v>
      </c>
      <c r="H4318" s="10" t="s">
        <v>301</v>
      </c>
      <c r="I4318" s="10">
        <v>1947</v>
      </c>
      <c r="J4318" s="11" t="s">
        <v>11357</v>
      </c>
      <c r="K4318" s="12"/>
      <c r="L4318" s="13" t="s">
        <v>11361</v>
      </c>
      <c r="M4318" t="s">
        <v>753</v>
      </c>
      <c r="S4318" s="9"/>
      <c r="T4318">
        <v>4</v>
      </c>
      <c r="U4318" s="210" t="s">
        <v>18192</v>
      </c>
      <c r="V4318" s="14">
        <v>0</v>
      </c>
      <c r="W4318" s="14">
        <v>1</v>
      </c>
      <c r="X4318" s="150" t="s">
        <v>270</v>
      </c>
      <c r="Y4318">
        <v>69</v>
      </c>
      <c r="Z4318" t="s">
        <v>271</v>
      </c>
      <c r="AA4318">
        <f t="shared" si="67"/>
        <v>3</v>
      </c>
    </row>
    <row r="4319" spans="1:27" x14ac:dyDescent="0.2">
      <c r="A4319">
        <v>5056</v>
      </c>
      <c r="B4319" s="1" t="s">
        <v>10324</v>
      </c>
      <c r="C4319" t="s">
        <v>1027</v>
      </c>
      <c r="D4319" s="9">
        <v>84</v>
      </c>
      <c r="E4319" s="9" t="s">
        <v>876</v>
      </c>
      <c r="F4319" s="9" t="s">
        <v>1416</v>
      </c>
      <c r="G4319" s="10">
        <v>10</v>
      </c>
      <c r="H4319" s="10" t="s">
        <v>301</v>
      </c>
      <c r="I4319" s="10">
        <v>1947</v>
      </c>
      <c r="J4319" s="11" t="s">
        <v>11357</v>
      </c>
      <c r="K4319" s="12"/>
      <c r="L4319" s="13" t="s">
        <v>11365</v>
      </c>
      <c r="M4319" t="s">
        <v>753</v>
      </c>
      <c r="S4319" s="9"/>
      <c r="T4319">
        <v>4</v>
      </c>
      <c r="U4319" s="210" t="s">
        <v>18192</v>
      </c>
      <c r="V4319" s="14">
        <v>0</v>
      </c>
      <c r="W4319" s="14">
        <v>0</v>
      </c>
      <c r="X4319" s="150" t="s">
        <v>270</v>
      </c>
      <c r="Y4319">
        <v>84</v>
      </c>
      <c r="Z4319" t="s">
        <v>1419</v>
      </c>
      <c r="AA4319">
        <f t="shared" si="67"/>
        <v>1</v>
      </c>
    </row>
    <row r="4320" spans="1:27" x14ac:dyDescent="0.2">
      <c r="A4320">
        <v>844</v>
      </c>
      <c r="B4320" s="1" t="s">
        <v>11366</v>
      </c>
      <c r="C4320" t="s">
        <v>1027</v>
      </c>
      <c r="D4320" s="9" t="s">
        <v>1232</v>
      </c>
      <c r="E4320" s="9" t="s">
        <v>876</v>
      </c>
      <c r="F4320" s="9" t="s">
        <v>1416</v>
      </c>
      <c r="G4320" s="10">
        <v>10</v>
      </c>
      <c r="H4320" s="10" t="s">
        <v>301</v>
      </c>
      <c r="I4320" s="10">
        <v>1947</v>
      </c>
      <c r="J4320" s="11" t="s">
        <v>11357</v>
      </c>
      <c r="K4320" s="12"/>
      <c r="L4320" s="13" t="s">
        <v>11365</v>
      </c>
      <c r="M4320" t="s">
        <v>753</v>
      </c>
      <c r="S4320" s="9"/>
      <c r="T4320">
        <v>4</v>
      </c>
      <c r="U4320" s="210" t="s">
        <v>18192</v>
      </c>
      <c r="V4320" s="14">
        <v>0</v>
      </c>
      <c r="W4320" s="14">
        <v>0</v>
      </c>
      <c r="X4320" s="109" t="e">
        <v>#N/A</v>
      </c>
      <c r="Y4320" t="s">
        <v>1232</v>
      </c>
      <c r="Z4320" t="s">
        <v>1419</v>
      </c>
      <c r="AA4320">
        <f t="shared" si="67"/>
        <v>1</v>
      </c>
    </row>
    <row r="4321" spans="1:27" x14ac:dyDescent="0.2">
      <c r="A4321">
        <v>6353</v>
      </c>
      <c r="B4321" s="1" t="s">
        <v>10325</v>
      </c>
      <c r="C4321" t="s">
        <v>1027</v>
      </c>
      <c r="D4321" s="9">
        <v>84</v>
      </c>
      <c r="E4321" s="9" t="s">
        <v>876</v>
      </c>
      <c r="F4321" s="9" t="s">
        <v>1416</v>
      </c>
      <c r="G4321" s="10">
        <v>10</v>
      </c>
      <c r="H4321" s="10" t="s">
        <v>301</v>
      </c>
      <c r="I4321" s="10">
        <v>1947</v>
      </c>
      <c r="J4321" s="11" t="s">
        <v>11357</v>
      </c>
      <c r="K4321" s="12"/>
      <c r="L4321" s="13" t="s">
        <v>11365</v>
      </c>
      <c r="M4321" t="s">
        <v>753</v>
      </c>
      <c r="S4321" s="9"/>
      <c r="T4321">
        <v>4</v>
      </c>
      <c r="U4321" s="210" t="s">
        <v>18192</v>
      </c>
      <c r="V4321" s="14">
        <v>0</v>
      </c>
      <c r="W4321" s="14">
        <v>0</v>
      </c>
      <c r="X4321" s="150" t="s">
        <v>270</v>
      </c>
      <c r="Y4321">
        <v>84</v>
      </c>
      <c r="Z4321" t="s">
        <v>1419</v>
      </c>
      <c r="AA4321">
        <f t="shared" si="67"/>
        <v>1</v>
      </c>
    </row>
    <row r="4322" spans="1:27" x14ac:dyDescent="0.2">
      <c r="A4322">
        <v>928</v>
      </c>
      <c r="B4322" s="1" t="s">
        <v>11367</v>
      </c>
      <c r="C4322" t="s">
        <v>1027</v>
      </c>
      <c r="D4322" s="9" t="s">
        <v>1232</v>
      </c>
      <c r="E4322" s="9" t="s">
        <v>876</v>
      </c>
      <c r="F4322" s="9" t="s">
        <v>1416</v>
      </c>
      <c r="G4322" s="10">
        <v>10</v>
      </c>
      <c r="H4322" s="10" t="s">
        <v>301</v>
      </c>
      <c r="I4322" s="10">
        <v>1947</v>
      </c>
      <c r="J4322" s="11" t="s">
        <v>11357</v>
      </c>
      <c r="K4322" s="12"/>
      <c r="L4322" s="13" t="s">
        <v>11365</v>
      </c>
      <c r="M4322" t="s">
        <v>753</v>
      </c>
      <c r="S4322" s="9"/>
      <c r="T4322">
        <v>4</v>
      </c>
      <c r="U4322" s="210" t="s">
        <v>18192</v>
      </c>
      <c r="V4322" s="14">
        <v>0</v>
      </c>
      <c r="W4322" s="14">
        <v>0</v>
      </c>
      <c r="X4322" s="109" t="e">
        <v>#N/A</v>
      </c>
      <c r="Y4322" t="s">
        <v>1232</v>
      </c>
      <c r="Z4322" t="s">
        <v>1419</v>
      </c>
      <c r="AA4322">
        <f t="shared" si="67"/>
        <v>1</v>
      </c>
    </row>
    <row r="4323" spans="1:27" x14ac:dyDescent="0.2">
      <c r="A4323">
        <v>1011</v>
      </c>
      <c r="B4323" s="1" t="s">
        <v>11368</v>
      </c>
      <c r="C4323" t="s">
        <v>1027</v>
      </c>
      <c r="D4323" s="9" t="s">
        <v>1232</v>
      </c>
      <c r="E4323" s="9" t="s">
        <v>876</v>
      </c>
      <c r="F4323" s="9" t="s">
        <v>1416</v>
      </c>
      <c r="G4323" s="10">
        <v>10</v>
      </c>
      <c r="H4323" s="10" t="s">
        <v>301</v>
      </c>
      <c r="I4323" s="10">
        <v>1947</v>
      </c>
      <c r="J4323" s="11" t="s">
        <v>11357</v>
      </c>
      <c r="K4323" s="12"/>
      <c r="L4323" s="13" t="s">
        <v>11365</v>
      </c>
      <c r="M4323" t="s">
        <v>753</v>
      </c>
      <c r="S4323" s="9"/>
      <c r="T4323">
        <v>4</v>
      </c>
      <c r="U4323" s="210" t="s">
        <v>18192</v>
      </c>
      <c r="V4323" s="14">
        <v>0</v>
      </c>
      <c r="W4323" s="14">
        <v>0</v>
      </c>
      <c r="X4323" s="109" t="e">
        <v>#N/A</v>
      </c>
      <c r="Y4323" t="s">
        <v>1232</v>
      </c>
      <c r="Z4323" t="s">
        <v>1419</v>
      </c>
      <c r="AA4323">
        <f t="shared" si="67"/>
        <v>1</v>
      </c>
    </row>
    <row r="4324" spans="1:27" x14ac:dyDescent="0.2">
      <c r="A4324">
        <v>6358</v>
      </c>
      <c r="B4324" s="1" t="s">
        <v>10326</v>
      </c>
      <c r="C4324" t="s">
        <v>1027</v>
      </c>
      <c r="D4324" s="9">
        <v>84</v>
      </c>
      <c r="E4324" s="9" t="s">
        <v>876</v>
      </c>
      <c r="F4324" s="9" t="s">
        <v>1416</v>
      </c>
      <c r="G4324" s="10">
        <v>10</v>
      </c>
      <c r="H4324" s="10" t="s">
        <v>301</v>
      </c>
      <c r="I4324" s="10">
        <v>1947</v>
      </c>
      <c r="J4324" s="11" t="s">
        <v>11357</v>
      </c>
      <c r="K4324" s="12"/>
      <c r="L4324" s="13" t="s">
        <v>11365</v>
      </c>
      <c r="M4324" t="s">
        <v>753</v>
      </c>
      <c r="S4324" s="9"/>
      <c r="T4324">
        <v>4</v>
      </c>
      <c r="U4324" s="210" t="s">
        <v>18192</v>
      </c>
      <c r="V4324" s="14">
        <v>0</v>
      </c>
      <c r="W4324" s="14">
        <v>0</v>
      </c>
      <c r="X4324" s="150" t="s">
        <v>270</v>
      </c>
      <c r="Y4324">
        <v>84</v>
      </c>
      <c r="Z4324" t="s">
        <v>1419</v>
      </c>
      <c r="AA4324">
        <f t="shared" si="67"/>
        <v>1</v>
      </c>
    </row>
    <row r="4325" spans="1:27" x14ac:dyDescent="0.2">
      <c r="A4325">
        <v>1030</v>
      </c>
      <c r="B4325" s="1" t="s">
        <v>11369</v>
      </c>
      <c r="C4325" t="s">
        <v>1027</v>
      </c>
      <c r="D4325" s="9" t="s">
        <v>1232</v>
      </c>
      <c r="E4325" s="9" t="s">
        <v>876</v>
      </c>
      <c r="F4325" s="9" t="s">
        <v>1416</v>
      </c>
      <c r="G4325" s="10">
        <v>10</v>
      </c>
      <c r="H4325" s="10" t="s">
        <v>301</v>
      </c>
      <c r="I4325" s="10">
        <v>1947</v>
      </c>
      <c r="J4325" s="11" t="s">
        <v>11357</v>
      </c>
      <c r="K4325" s="12"/>
      <c r="L4325" s="13" t="s">
        <v>11365</v>
      </c>
      <c r="M4325" t="s">
        <v>753</v>
      </c>
      <c r="S4325" s="9"/>
      <c r="T4325">
        <v>4</v>
      </c>
      <c r="U4325" s="210" t="s">
        <v>18192</v>
      </c>
      <c r="V4325" s="14">
        <v>0</v>
      </c>
      <c r="W4325" s="14">
        <v>0</v>
      </c>
      <c r="X4325" s="109" t="e">
        <v>#N/A</v>
      </c>
      <c r="Y4325" t="s">
        <v>1232</v>
      </c>
      <c r="Z4325" t="s">
        <v>1419</v>
      </c>
      <c r="AA4325">
        <f t="shared" si="67"/>
        <v>1</v>
      </c>
    </row>
    <row r="4326" spans="1:27" x14ac:dyDescent="0.2">
      <c r="A4326">
        <v>1055</v>
      </c>
      <c r="B4326" s="1" t="s">
        <v>11370</v>
      </c>
      <c r="C4326" t="s">
        <v>1027</v>
      </c>
      <c r="D4326" s="9" t="s">
        <v>1232</v>
      </c>
      <c r="E4326" s="9" t="s">
        <v>876</v>
      </c>
      <c r="F4326" s="9" t="s">
        <v>1416</v>
      </c>
      <c r="G4326" s="10">
        <v>10</v>
      </c>
      <c r="H4326" s="10" t="s">
        <v>301</v>
      </c>
      <c r="I4326" s="10">
        <v>1947</v>
      </c>
      <c r="J4326" s="11" t="s">
        <v>11357</v>
      </c>
      <c r="K4326" s="12"/>
      <c r="L4326" s="13" t="s">
        <v>11365</v>
      </c>
      <c r="M4326" t="s">
        <v>753</v>
      </c>
      <c r="S4326" s="9"/>
      <c r="T4326">
        <v>4</v>
      </c>
      <c r="U4326" s="210" t="s">
        <v>18192</v>
      </c>
      <c r="V4326" s="14">
        <v>0</v>
      </c>
      <c r="W4326" s="14">
        <v>0</v>
      </c>
      <c r="X4326" s="109" t="e">
        <v>#N/A</v>
      </c>
      <c r="Y4326" t="s">
        <v>1232</v>
      </c>
      <c r="Z4326" t="s">
        <v>1419</v>
      </c>
      <c r="AA4326">
        <f t="shared" si="67"/>
        <v>1</v>
      </c>
    </row>
    <row r="4327" spans="1:27" x14ac:dyDescent="0.2">
      <c r="A4327">
        <v>1078</v>
      </c>
      <c r="B4327" s="1" t="s">
        <v>11371</v>
      </c>
      <c r="C4327" t="s">
        <v>1027</v>
      </c>
      <c r="D4327" s="9" t="s">
        <v>1232</v>
      </c>
      <c r="E4327" s="9" t="s">
        <v>876</v>
      </c>
      <c r="F4327" s="9" t="s">
        <v>1416</v>
      </c>
      <c r="G4327" s="10">
        <v>10</v>
      </c>
      <c r="H4327" s="10" t="s">
        <v>301</v>
      </c>
      <c r="I4327" s="10">
        <v>1947</v>
      </c>
      <c r="J4327" s="11" t="s">
        <v>11357</v>
      </c>
      <c r="K4327" s="12"/>
      <c r="L4327" s="13" t="s">
        <v>11365</v>
      </c>
      <c r="M4327" t="s">
        <v>753</v>
      </c>
      <c r="S4327" s="9"/>
      <c r="T4327">
        <v>4</v>
      </c>
      <c r="U4327" s="210" t="s">
        <v>18192</v>
      </c>
      <c r="V4327" s="14">
        <v>0</v>
      </c>
      <c r="W4327" s="14">
        <v>0</v>
      </c>
      <c r="X4327" s="109" t="e">
        <v>#N/A</v>
      </c>
      <c r="Y4327" t="s">
        <v>1232</v>
      </c>
      <c r="Z4327" t="s">
        <v>1419</v>
      </c>
      <c r="AA4327">
        <f t="shared" si="67"/>
        <v>1</v>
      </c>
    </row>
    <row r="4328" spans="1:27" x14ac:dyDescent="0.2">
      <c r="A4328">
        <v>1081</v>
      </c>
      <c r="B4328" s="1" t="s">
        <v>11372</v>
      </c>
      <c r="C4328" t="s">
        <v>1027</v>
      </c>
      <c r="D4328" s="9" t="s">
        <v>1232</v>
      </c>
      <c r="E4328" s="9" t="s">
        <v>876</v>
      </c>
      <c r="F4328" s="9" t="s">
        <v>1416</v>
      </c>
      <c r="G4328" s="10">
        <v>10</v>
      </c>
      <c r="H4328" s="10" t="s">
        <v>301</v>
      </c>
      <c r="I4328" s="10">
        <v>1947</v>
      </c>
      <c r="J4328" s="11" t="s">
        <v>11357</v>
      </c>
      <c r="K4328" s="12"/>
      <c r="L4328" s="13" t="s">
        <v>11365</v>
      </c>
      <c r="M4328" t="s">
        <v>753</v>
      </c>
      <c r="S4328" s="9"/>
      <c r="T4328">
        <v>4</v>
      </c>
      <c r="U4328" s="210" t="s">
        <v>18192</v>
      </c>
      <c r="V4328" s="14">
        <v>0</v>
      </c>
      <c r="W4328" s="14">
        <v>0</v>
      </c>
      <c r="X4328" s="109" t="e">
        <v>#N/A</v>
      </c>
      <c r="Y4328" t="s">
        <v>1232</v>
      </c>
      <c r="Z4328" t="s">
        <v>1419</v>
      </c>
      <c r="AA4328">
        <f t="shared" si="67"/>
        <v>1</v>
      </c>
    </row>
    <row r="4329" spans="1:27" x14ac:dyDescent="0.2">
      <c r="A4329">
        <v>1082</v>
      </c>
      <c r="B4329" s="1" t="s">
        <v>11373</v>
      </c>
      <c r="C4329" t="s">
        <v>1027</v>
      </c>
      <c r="D4329" s="9" t="s">
        <v>1232</v>
      </c>
      <c r="E4329" s="9" t="s">
        <v>876</v>
      </c>
      <c r="F4329" s="9" t="s">
        <v>1416</v>
      </c>
      <c r="G4329" s="10">
        <v>10</v>
      </c>
      <c r="H4329" s="10" t="s">
        <v>301</v>
      </c>
      <c r="I4329" s="10">
        <v>1947</v>
      </c>
      <c r="J4329" s="11" t="s">
        <v>11357</v>
      </c>
      <c r="K4329" s="12"/>
      <c r="L4329" s="13" t="s">
        <v>11365</v>
      </c>
      <c r="M4329" t="s">
        <v>753</v>
      </c>
      <c r="S4329" s="9"/>
      <c r="T4329">
        <v>4</v>
      </c>
      <c r="U4329" s="210" t="s">
        <v>18192</v>
      </c>
      <c r="V4329" s="14">
        <v>0</v>
      </c>
      <c r="W4329" s="14">
        <v>0</v>
      </c>
      <c r="X4329" s="109" t="e">
        <v>#N/A</v>
      </c>
      <c r="Y4329" t="s">
        <v>1232</v>
      </c>
      <c r="Z4329" t="s">
        <v>1419</v>
      </c>
      <c r="AA4329">
        <f t="shared" si="67"/>
        <v>1</v>
      </c>
    </row>
    <row r="4330" spans="1:27" x14ac:dyDescent="0.2">
      <c r="A4330">
        <v>1100</v>
      </c>
      <c r="B4330" s="1" t="s">
        <v>11374</v>
      </c>
      <c r="C4330" t="s">
        <v>1027</v>
      </c>
      <c r="D4330" s="9" t="s">
        <v>1232</v>
      </c>
      <c r="E4330" s="9" t="s">
        <v>876</v>
      </c>
      <c r="F4330" s="9" t="s">
        <v>1416</v>
      </c>
      <c r="G4330" s="10">
        <v>10</v>
      </c>
      <c r="H4330" s="10" t="s">
        <v>301</v>
      </c>
      <c r="I4330" s="10">
        <v>1947</v>
      </c>
      <c r="J4330" s="11" t="s">
        <v>11357</v>
      </c>
      <c r="K4330" s="12"/>
      <c r="L4330" s="13" t="s">
        <v>11365</v>
      </c>
      <c r="M4330" t="s">
        <v>753</v>
      </c>
      <c r="S4330" s="9"/>
      <c r="T4330">
        <v>4</v>
      </c>
      <c r="U4330" s="210" t="s">
        <v>18192</v>
      </c>
      <c r="V4330" s="14">
        <v>0</v>
      </c>
      <c r="W4330" s="14">
        <v>0</v>
      </c>
      <c r="X4330" s="109" t="e">
        <v>#N/A</v>
      </c>
      <c r="Y4330" t="s">
        <v>1232</v>
      </c>
      <c r="Z4330" t="s">
        <v>1419</v>
      </c>
      <c r="AA4330">
        <f t="shared" si="67"/>
        <v>1</v>
      </c>
    </row>
    <row r="4331" spans="1:27" x14ac:dyDescent="0.2">
      <c r="A4331">
        <v>1106</v>
      </c>
      <c r="B4331" s="1" t="s">
        <v>11375</v>
      </c>
      <c r="C4331" t="s">
        <v>1027</v>
      </c>
      <c r="D4331" s="9" t="s">
        <v>1232</v>
      </c>
      <c r="E4331" s="9" t="s">
        <v>876</v>
      </c>
      <c r="F4331" s="9" t="s">
        <v>1416</v>
      </c>
      <c r="G4331" s="10">
        <v>10</v>
      </c>
      <c r="H4331" s="10" t="s">
        <v>301</v>
      </c>
      <c r="I4331" s="10">
        <v>1947</v>
      </c>
      <c r="J4331" s="11" t="s">
        <v>11357</v>
      </c>
      <c r="K4331" s="12"/>
      <c r="L4331" s="13" t="s">
        <v>11365</v>
      </c>
      <c r="M4331" t="s">
        <v>753</v>
      </c>
      <c r="S4331" s="9"/>
      <c r="T4331">
        <v>4</v>
      </c>
      <c r="U4331" s="210" t="s">
        <v>18192</v>
      </c>
      <c r="V4331" s="14">
        <v>0</v>
      </c>
      <c r="W4331" s="14">
        <v>0</v>
      </c>
      <c r="X4331" s="109" t="e">
        <v>#N/A</v>
      </c>
      <c r="Y4331" t="s">
        <v>1232</v>
      </c>
      <c r="Z4331" t="s">
        <v>1419</v>
      </c>
      <c r="AA4331">
        <f t="shared" si="67"/>
        <v>1</v>
      </c>
    </row>
    <row r="4332" spans="1:27" x14ac:dyDescent="0.2">
      <c r="A4332">
        <v>2552</v>
      </c>
      <c r="B4332" s="1" t="s">
        <v>11376</v>
      </c>
      <c r="C4332" t="s">
        <v>503</v>
      </c>
      <c r="D4332" s="9" t="s">
        <v>1232</v>
      </c>
      <c r="E4332" s="9" t="s">
        <v>876</v>
      </c>
      <c r="F4332" s="9" t="s">
        <v>532</v>
      </c>
      <c r="G4332" s="10">
        <v>10</v>
      </c>
      <c r="H4332" s="10" t="s">
        <v>301</v>
      </c>
      <c r="I4332" s="10">
        <v>1947</v>
      </c>
      <c r="J4332" s="11" t="s">
        <v>11357</v>
      </c>
      <c r="K4332" s="12"/>
      <c r="L4332" s="13" t="s">
        <v>11365</v>
      </c>
      <c r="M4332" t="s">
        <v>753</v>
      </c>
      <c r="S4332" s="9"/>
      <c r="T4332">
        <v>4</v>
      </c>
      <c r="U4332" s="210" t="s">
        <v>18192</v>
      </c>
      <c r="V4332" s="14">
        <v>0</v>
      </c>
      <c r="W4332" s="14">
        <v>0</v>
      </c>
      <c r="X4332" s="109" t="e">
        <v>#N/A</v>
      </c>
      <c r="Y4332" t="s">
        <v>1232</v>
      </c>
      <c r="Z4332" t="s">
        <v>505</v>
      </c>
      <c r="AA4332">
        <f t="shared" si="67"/>
        <v>1</v>
      </c>
    </row>
    <row r="4333" spans="1:27" x14ac:dyDescent="0.2">
      <c r="A4333">
        <v>2749</v>
      </c>
      <c r="B4333" s="1" t="s">
        <v>10638</v>
      </c>
      <c r="C4333" t="s">
        <v>2040</v>
      </c>
      <c r="D4333" s="9">
        <v>109</v>
      </c>
      <c r="E4333" s="9" t="s">
        <v>259</v>
      </c>
      <c r="F4333" s="9" t="s">
        <v>721</v>
      </c>
      <c r="G4333" s="10">
        <v>14</v>
      </c>
      <c r="H4333" s="10" t="s">
        <v>301</v>
      </c>
      <c r="I4333" s="10">
        <v>1947</v>
      </c>
      <c r="J4333" s="11" t="s">
        <v>10331</v>
      </c>
      <c r="K4333" s="12" t="s">
        <v>237</v>
      </c>
      <c r="L4333" s="13" t="s">
        <v>10639</v>
      </c>
      <c r="M4333" t="s">
        <v>290</v>
      </c>
      <c r="N4333" t="s">
        <v>291</v>
      </c>
      <c r="O4333" t="s">
        <v>695</v>
      </c>
      <c r="S4333" s="9"/>
      <c r="T4333">
        <v>4</v>
      </c>
      <c r="U4333" s="210" t="s">
        <v>18192</v>
      </c>
      <c r="V4333" s="14">
        <v>0</v>
      </c>
      <c r="W4333" s="14">
        <v>0</v>
      </c>
      <c r="X4333" s="150" t="s">
        <v>270</v>
      </c>
      <c r="Y4333">
        <v>109</v>
      </c>
      <c r="Z4333" t="s">
        <v>3085</v>
      </c>
      <c r="AA4333">
        <f t="shared" si="67"/>
        <v>1</v>
      </c>
    </row>
    <row r="4334" spans="1:27" x14ac:dyDescent="0.2">
      <c r="A4334">
        <v>3174</v>
      </c>
      <c r="B4334" s="1" t="s">
        <v>10329</v>
      </c>
      <c r="C4334" t="s">
        <v>1027</v>
      </c>
      <c r="D4334" s="9" t="s">
        <v>10330</v>
      </c>
      <c r="E4334" s="9"/>
      <c r="F4334" s="9"/>
      <c r="G4334" s="10">
        <v>14</v>
      </c>
      <c r="H4334" s="10" t="s">
        <v>301</v>
      </c>
      <c r="I4334" s="10">
        <v>1947</v>
      </c>
      <c r="J4334" s="11" t="s">
        <v>10331</v>
      </c>
      <c r="K4334" s="12" t="s">
        <v>237</v>
      </c>
      <c r="L4334" s="13" t="s">
        <v>10634</v>
      </c>
      <c r="M4334" t="s">
        <v>290</v>
      </c>
      <c r="N4334" t="s">
        <v>291</v>
      </c>
      <c r="O4334" t="s">
        <v>695</v>
      </c>
      <c r="S4334" s="9"/>
      <c r="T4334">
        <v>4</v>
      </c>
      <c r="U4334" s="210" t="s">
        <v>18192</v>
      </c>
      <c r="V4334" s="14">
        <v>0</v>
      </c>
      <c r="W4334" s="14">
        <v>1</v>
      </c>
      <c r="X4334" s="150" t="s">
        <v>294</v>
      </c>
      <c r="Y4334" t="s">
        <v>10635</v>
      </c>
      <c r="Z4334" t="s">
        <v>271</v>
      </c>
      <c r="AA4334">
        <f t="shared" si="67"/>
        <v>3</v>
      </c>
    </row>
    <row r="4335" spans="1:27" x14ac:dyDescent="0.2">
      <c r="A4335">
        <v>5286</v>
      </c>
      <c r="B4335" s="1" t="s">
        <v>10636</v>
      </c>
      <c r="C4335" t="s">
        <v>1027</v>
      </c>
      <c r="D4335" s="9" t="s">
        <v>2188</v>
      </c>
      <c r="E4335" s="9" t="s">
        <v>275</v>
      </c>
      <c r="F4335" s="9" t="s">
        <v>1416</v>
      </c>
      <c r="G4335" s="10">
        <v>14</v>
      </c>
      <c r="H4335" s="10" t="s">
        <v>301</v>
      </c>
      <c r="I4335" s="10">
        <v>1947</v>
      </c>
      <c r="J4335" s="11" t="s">
        <v>10331</v>
      </c>
      <c r="K4335" s="12"/>
      <c r="L4335" s="13" t="s">
        <v>10637</v>
      </c>
      <c r="M4335" t="s">
        <v>781</v>
      </c>
      <c r="S4335" s="9"/>
      <c r="T4335">
        <v>4</v>
      </c>
      <c r="U4335" s="210" t="s">
        <v>18192</v>
      </c>
      <c r="V4335" s="14">
        <v>0</v>
      </c>
      <c r="W4335" s="14">
        <v>1</v>
      </c>
      <c r="X4335" s="109" t="e">
        <v>#N/A</v>
      </c>
      <c r="Y4335" t="s">
        <v>2188</v>
      </c>
      <c r="Z4335" t="s">
        <v>1419</v>
      </c>
      <c r="AA4335">
        <f t="shared" si="67"/>
        <v>1</v>
      </c>
    </row>
    <row r="4336" spans="1:27" x14ac:dyDescent="0.2">
      <c r="A4336">
        <v>2320</v>
      </c>
      <c r="B4336" s="1" t="s">
        <v>10640</v>
      </c>
      <c r="C4336" t="s">
        <v>9894</v>
      </c>
      <c r="D4336" s="9" t="s">
        <v>10641</v>
      </c>
      <c r="E4336" s="9"/>
      <c r="F4336" s="9"/>
      <c r="G4336" s="10">
        <v>15</v>
      </c>
      <c r="H4336" s="10" t="s">
        <v>301</v>
      </c>
      <c r="I4336" s="10">
        <v>1947</v>
      </c>
      <c r="J4336" s="11" t="s">
        <v>10642</v>
      </c>
      <c r="K4336" s="12"/>
      <c r="L4336" s="13" t="s">
        <v>10643</v>
      </c>
      <c r="M4336" t="s">
        <v>753</v>
      </c>
      <c r="S4336" s="9"/>
      <c r="T4336">
        <v>4</v>
      </c>
      <c r="U4336" s="210" t="s">
        <v>18192</v>
      </c>
      <c r="V4336" s="14">
        <v>0</v>
      </c>
      <c r="W4336" s="14">
        <v>0</v>
      </c>
      <c r="X4336" s="109" t="e">
        <v>#N/A</v>
      </c>
      <c r="Y4336" t="s">
        <v>10620</v>
      </c>
      <c r="Z4336" t="s">
        <v>7856</v>
      </c>
      <c r="AA4336">
        <f t="shared" si="67"/>
        <v>2</v>
      </c>
    </row>
    <row r="4337" spans="1:27" x14ac:dyDescent="0.2">
      <c r="A4337">
        <v>3150</v>
      </c>
      <c r="B4337" s="1" t="s">
        <v>10647</v>
      </c>
      <c r="C4337" t="s">
        <v>1027</v>
      </c>
      <c r="D4337" s="9" t="s">
        <v>10648</v>
      </c>
      <c r="E4337" s="9" t="s">
        <v>9863</v>
      </c>
      <c r="F4337" s="9"/>
      <c r="G4337" s="10">
        <v>16</v>
      </c>
      <c r="H4337" s="10" t="s">
        <v>301</v>
      </c>
      <c r="I4337" s="10">
        <v>1947</v>
      </c>
      <c r="J4337" s="11" t="s">
        <v>10645</v>
      </c>
      <c r="K4337" s="12"/>
      <c r="L4337" s="13" t="s">
        <v>18645</v>
      </c>
      <c r="M4337" t="s">
        <v>781</v>
      </c>
      <c r="S4337" s="9"/>
      <c r="T4337">
        <v>4</v>
      </c>
      <c r="U4337" s="210" t="s">
        <v>18192</v>
      </c>
      <c r="V4337" s="14">
        <v>0</v>
      </c>
      <c r="W4337" s="14">
        <v>1</v>
      </c>
      <c r="X4337" s="150" t="s">
        <v>294</v>
      </c>
      <c r="Y4337" t="s">
        <v>2824</v>
      </c>
      <c r="Z4337" t="s">
        <v>1419</v>
      </c>
      <c r="AA4337">
        <f t="shared" si="67"/>
        <v>3</v>
      </c>
    </row>
    <row r="4338" spans="1:27" x14ac:dyDescent="0.2">
      <c r="A4338">
        <v>5022</v>
      </c>
      <c r="B4338" s="1" t="s">
        <v>10351</v>
      </c>
      <c r="C4338" t="s">
        <v>1027</v>
      </c>
      <c r="D4338" s="9">
        <v>21</v>
      </c>
      <c r="E4338" s="9" t="s">
        <v>9863</v>
      </c>
      <c r="F4338" s="9"/>
      <c r="G4338" s="10">
        <v>16</v>
      </c>
      <c r="H4338" s="10" t="s">
        <v>301</v>
      </c>
      <c r="I4338" s="10">
        <v>1947</v>
      </c>
      <c r="J4338" s="11" t="s">
        <v>10645</v>
      </c>
      <c r="K4338" s="12"/>
      <c r="L4338" s="13" t="s">
        <v>139</v>
      </c>
      <c r="M4338" t="s">
        <v>781</v>
      </c>
      <c r="S4338" s="9"/>
      <c r="T4338">
        <v>4</v>
      </c>
      <c r="U4338" s="210" t="s">
        <v>18192</v>
      </c>
      <c r="V4338" s="14">
        <v>0</v>
      </c>
      <c r="W4338" s="14">
        <v>1</v>
      </c>
      <c r="X4338" s="150" t="s">
        <v>270</v>
      </c>
      <c r="Y4338">
        <v>21</v>
      </c>
      <c r="Z4338" t="s">
        <v>271</v>
      </c>
      <c r="AA4338">
        <f t="shared" si="67"/>
        <v>1</v>
      </c>
    </row>
    <row r="4339" spans="1:27" x14ac:dyDescent="0.2">
      <c r="A4339">
        <v>2473</v>
      </c>
      <c r="B4339" s="1" t="s">
        <v>10644</v>
      </c>
      <c r="C4339" t="s">
        <v>1798</v>
      </c>
      <c r="D4339" s="9" t="s">
        <v>8776</v>
      </c>
      <c r="E4339" s="9"/>
      <c r="F4339" s="9"/>
      <c r="G4339" s="10">
        <v>16</v>
      </c>
      <c r="H4339" s="10" t="s">
        <v>301</v>
      </c>
      <c r="I4339" s="10">
        <v>1947</v>
      </c>
      <c r="J4339" s="11" t="s">
        <v>10645</v>
      </c>
      <c r="K4339" s="12"/>
      <c r="L4339" s="13" t="s">
        <v>10646</v>
      </c>
      <c r="M4339" t="s">
        <v>753</v>
      </c>
      <c r="S4339" s="9"/>
      <c r="T4339">
        <v>4</v>
      </c>
      <c r="U4339" s="210" t="s">
        <v>18192</v>
      </c>
      <c r="V4339" s="14">
        <v>0</v>
      </c>
      <c r="W4339" s="14">
        <v>1</v>
      </c>
      <c r="X4339" s="150" t="s">
        <v>294</v>
      </c>
      <c r="Y4339" t="s">
        <v>1443</v>
      </c>
      <c r="Z4339" t="s">
        <v>271</v>
      </c>
      <c r="AA4339">
        <f t="shared" si="67"/>
        <v>3</v>
      </c>
    </row>
    <row r="4340" spans="1:27" x14ac:dyDescent="0.2">
      <c r="A4340">
        <v>5805</v>
      </c>
      <c r="B4340" s="1" t="s">
        <v>10355</v>
      </c>
      <c r="C4340" t="s">
        <v>1027</v>
      </c>
      <c r="D4340" s="9">
        <v>235</v>
      </c>
      <c r="E4340" s="9" t="s">
        <v>9863</v>
      </c>
      <c r="F4340" s="9"/>
      <c r="G4340" s="10">
        <v>17</v>
      </c>
      <c r="H4340" s="10" t="s">
        <v>301</v>
      </c>
      <c r="I4340" s="10">
        <v>1947</v>
      </c>
      <c r="J4340" s="11" t="s">
        <v>11346</v>
      </c>
      <c r="K4340" s="12"/>
      <c r="L4340" s="13" t="s">
        <v>10356</v>
      </c>
      <c r="M4340" t="s">
        <v>781</v>
      </c>
      <c r="S4340" s="9"/>
      <c r="T4340">
        <v>4</v>
      </c>
      <c r="U4340" s="210" t="s">
        <v>18192</v>
      </c>
      <c r="V4340" s="14">
        <v>0</v>
      </c>
      <c r="W4340" s="14">
        <v>1</v>
      </c>
      <c r="X4340" s="150" t="s">
        <v>270</v>
      </c>
      <c r="Y4340">
        <v>235</v>
      </c>
      <c r="Z4340" t="s">
        <v>1419</v>
      </c>
      <c r="AA4340">
        <f t="shared" si="67"/>
        <v>1</v>
      </c>
    </row>
    <row r="4341" spans="1:27" x14ac:dyDescent="0.2">
      <c r="A4341">
        <v>4049</v>
      </c>
      <c r="B4341" s="1" t="s">
        <v>10353</v>
      </c>
      <c r="C4341" t="s">
        <v>1027</v>
      </c>
      <c r="D4341" s="9">
        <v>487</v>
      </c>
      <c r="E4341" s="9" t="s">
        <v>9863</v>
      </c>
      <c r="F4341" s="9"/>
      <c r="G4341" s="10">
        <v>17</v>
      </c>
      <c r="H4341" s="10" t="s">
        <v>301</v>
      </c>
      <c r="I4341" s="10">
        <v>1947</v>
      </c>
      <c r="J4341" s="11" t="s">
        <v>11346</v>
      </c>
      <c r="K4341" s="12"/>
      <c r="L4341" s="13" t="s">
        <v>10354</v>
      </c>
      <c r="M4341" t="s">
        <v>781</v>
      </c>
      <c r="S4341" s="9"/>
      <c r="T4341">
        <v>4</v>
      </c>
      <c r="U4341" s="210" t="s">
        <v>18192</v>
      </c>
      <c r="V4341" s="14">
        <v>0</v>
      </c>
      <c r="W4341" s="14">
        <v>1</v>
      </c>
      <c r="X4341" s="150" t="s">
        <v>270</v>
      </c>
      <c r="Y4341">
        <v>487</v>
      </c>
      <c r="Z4341" t="s">
        <v>1419</v>
      </c>
      <c r="AA4341">
        <f t="shared" si="67"/>
        <v>1</v>
      </c>
    </row>
    <row r="4342" spans="1:27" x14ac:dyDescent="0.2">
      <c r="A4342">
        <v>3031</v>
      </c>
      <c r="B4342" s="1" t="s">
        <v>11344</v>
      </c>
      <c r="C4342" t="s">
        <v>1027</v>
      </c>
      <c r="D4342" s="9" t="s">
        <v>11345</v>
      </c>
      <c r="E4342" s="9"/>
      <c r="F4342" s="9"/>
      <c r="G4342" s="10">
        <v>17</v>
      </c>
      <c r="H4342" s="10" t="s">
        <v>301</v>
      </c>
      <c r="I4342" s="10">
        <v>1947</v>
      </c>
      <c r="J4342" s="11" t="s">
        <v>11346</v>
      </c>
      <c r="K4342" s="12"/>
      <c r="L4342" s="13" t="s">
        <v>11347</v>
      </c>
      <c r="M4342" t="s">
        <v>781</v>
      </c>
      <c r="S4342" s="9"/>
      <c r="T4342">
        <v>4</v>
      </c>
      <c r="U4342" s="210" t="s">
        <v>18192</v>
      </c>
      <c r="V4342" s="14">
        <v>0</v>
      </c>
      <c r="W4342" s="14">
        <v>1</v>
      </c>
      <c r="X4342" s="109" t="e">
        <v>#N/A</v>
      </c>
      <c r="Y4342" t="s">
        <v>10352</v>
      </c>
      <c r="Z4342" t="s">
        <v>1419</v>
      </c>
      <c r="AA4342">
        <f t="shared" si="67"/>
        <v>2</v>
      </c>
    </row>
    <row r="4343" spans="1:27" x14ac:dyDescent="0.2">
      <c r="A4343">
        <v>241</v>
      </c>
      <c r="B4343" s="1" t="s">
        <v>10357</v>
      </c>
      <c r="C4343" t="s">
        <v>503</v>
      </c>
      <c r="D4343" s="9" t="s">
        <v>10358</v>
      </c>
      <c r="E4343" s="9"/>
      <c r="F4343" s="9"/>
      <c r="G4343" s="10">
        <v>18</v>
      </c>
      <c r="H4343" s="10" t="s">
        <v>301</v>
      </c>
      <c r="I4343" s="10">
        <v>1947</v>
      </c>
      <c r="J4343" s="11" t="s">
        <v>10359</v>
      </c>
      <c r="K4343" s="12"/>
      <c r="L4343" s="13" t="s">
        <v>10360</v>
      </c>
      <c r="M4343" t="s">
        <v>753</v>
      </c>
      <c r="S4343" s="9"/>
      <c r="T4343">
        <v>4</v>
      </c>
      <c r="U4343" s="210" t="s">
        <v>18192</v>
      </c>
      <c r="V4343" s="14">
        <v>0</v>
      </c>
      <c r="W4343" s="14">
        <v>1</v>
      </c>
      <c r="X4343" s="150" t="s">
        <v>270</v>
      </c>
      <c r="Y4343">
        <v>36</v>
      </c>
      <c r="Z4343" t="s">
        <v>505</v>
      </c>
      <c r="AA4343">
        <f t="shared" si="67"/>
        <v>7</v>
      </c>
    </row>
    <row r="4344" spans="1:27" x14ac:dyDescent="0.2">
      <c r="A4344">
        <v>6351</v>
      </c>
      <c r="B4344" s="1" t="s">
        <v>10361</v>
      </c>
      <c r="C4344" t="s">
        <v>8426</v>
      </c>
      <c r="D4344" s="9">
        <v>85</v>
      </c>
      <c r="E4344" s="9" t="s">
        <v>259</v>
      </c>
      <c r="F4344" s="9" t="s">
        <v>312</v>
      </c>
      <c r="G4344" s="10">
        <v>21</v>
      </c>
      <c r="H4344" s="10" t="s">
        <v>301</v>
      </c>
      <c r="I4344" s="10">
        <v>1947</v>
      </c>
      <c r="J4344" s="11" t="s">
        <v>10362</v>
      </c>
      <c r="K4344" s="12" t="s">
        <v>237</v>
      </c>
      <c r="L4344" s="13" t="s">
        <v>11203</v>
      </c>
      <c r="M4344" t="s">
        <v>290</v>
      </c>
      <c r="N4344" t="s">
        <v>291</v>
      </c>
      <c r="O4344" t="s">
        <v>8455</v>
      </c>
      <c r="S4344" s="9"/>
      <c r="T4344">
        <v>4</v>
      </c>
      <c r="U4344" s="210" t="s">
        <v>18192</v>
      </c>
      <c r="V4344" s="14">
        <v>0</v>
      </c>
      <c r="W4344" s="14">
        <v>0</v>
      </c>
      <c r="X4344" s="150" t="s">
        <v>270</v>
      </c>
      <c r="Y4344">
        <v>85</v>
      </c>
      <c r="Z4344" t="s">
        <v>505</v>
      </c>
      <c r="AA4344">
        <f t="shared" si="67"/>
        <v>1</v>
      </c>
    </row>
    <row r="4345" spans="1:27" x14ac:dyDescent="0.2">
      <c r="A4345">
        <v>5192</v>
      </c>
      <c r="B4345" s="1" t="s">
        <v>11208</v>
      </c>
      <c r="C4345" t="s">
        <v>1027</v>
      </c>
      <c r="D4345" s="9">
        <v>107</v>
      </c>
      <c r="E4345" s="9" t="s">
        <v>259</v>
      </c>
      <c r="F4345" s="9" t="s">
        <v>1416</v>
      </c>
      <c r="G4345" s="10">
        <v>22</v>
      </c>
      <c r="H4345" s="10" t="s">
        <v>301</v>
      </c>
      <c r="I4345" s="10">
        <v>1947</v>
      </c>
      <c r="J4345" s="11" t="s">
        <v>11205</v>
      </c>
      <c r="K4345" s="12"/>
      <c r="L4345" s="13" t="s">
        <v>11206</v>
      </c>
      <c r="M4345" t="s">
        <v>781</v>
      </c>
      <c r="S4345" s="9"/>
      <c r="T4345">
        <v>4</v>
      </c>
      <c r="U4345" s="210" t="s">
        <v>18192</v>
      </c>
      <c r="V4345" s="14">
        <v>0</v>
      </c>
      <c r="W4345" s="14">
        <v>1</v>
      </c>
      <c r="X4345" s="150" t="s">
        <v>270</v>
      </c>
      <c r="Y4345">
        <v>107</v>
      </c>
      <c r="Z4345" t="s">
        <v>271</v>
      </c>
      <c r="AA4345">
        <f t="shared" si="67"/>
        <v>1</v>
      </c>
    </row>
    <row r="4346" spans="1:27" x14ac:dyDescent="0.2">
      <c r="A4346">
        <v>5287</v>
      </c>
      <c r="B4346" s="1" t="s">
        <v>11204</v>
      </c>
      <c r="C4346" t="s">
        <v>1027</v>
      </c>
      <c r="D4346" s="9" t="s">
        <v>2188</v>
      </c>
      <c r="E4346" s="9" t="s">
        <v>275</v>
      </c>
      <c r="F4346" s="9" t="s">
        <v>1416</v>
      </c>
      <c r="G4346" s="10">
        <v>22</v>
      </c>
      <c r="H4346" s="10" t="s">
        <v>301</v>
      </c>
      <c r="I4346" s="10">
        <v>1947</v>
      </c>
      <c r="J4346" s="11" t="s">
        <v>11205</v>
      </c>
      <c r="K4346" s="12"/>
      <c r="L4346" s="13" t="s">
        <v>11206</v>
      </c>
      <c r="M4346" t="s">
        <v>781</v>
      </c>
      <c r="S4346" s="9"/>
      <c r="T4346">
        <v>4</v>
      </c>
      <c r="U4346" s="210" t="s">
        <v>18192</v>
      </c>
      <c r="V4346" s="14">
        <v>0</v>
      </c>
      <c r="W4346" s="14">
        <v>1</v>
      </c>
      <c r="X4346" s="109" t="e">
        <v>#N/A</v>
      </c>
      <c r="Y4346" t="s">
        <v>2188</v>
      </c>
      <c r="Z4346" t="s">
        <v>1419</v>
      </c>
      <c r="AA4346">
        <f t="shared" si="67"/>
        <v>1</v>
      </c>
    </row>
    <row r="4347" spans="1:27" x14ac:dyDescent="0.2">
      <c r="A4347">
        <v>1523</v>
      </c>
      <c r="B4347" s="1" t="s">
        <v>11207</v>
      </c>
      <c r="C4347" t="s">
        <v>1027</v>
      </c>
      <c r="D4347" s="9" t="s">
        <v>658</v>
      </c>
      <c r="E4347" s="9"/>
      <c r="F4347" s="9"/>
      <c r="G4347" s="10">
        <v>22</v>
      </c>
      <c r="H4347" s="10" t="s">
        <v>301</v>
      </c>
      <c r="I4347" s="10">
        <v>1947</v>
      </c>
      <c r="J4347" s="11" t="s">
        <v>11205</v>
      </c>
      <c r="K4347" s="12"/>
      <c r="L4347" s="13" t="s">
        <v>11206</v>
      </c>
      <c r="M4347" t="s">
        <v>781</v>
      </c>
      <c r="S4347" s="9"/>
      <c r="T4347">
        <v>4</v>
      </c>
      <c r="U4347" s="210" t="s">
        <v>18192</v>
      </c>
      <c r="V4347" s="14">
        <v>0</v>
      </c>
      <c r="W4347" s="14">
        <v>0</v>
      </c>
      <c r="X4347" s="150" t="s">
        <v>294</v>
      </c>
      <c r="Y4347" t="s">
        <v>658</v>
      </c>
      <c r="Z4347" t="s">
        <v>271</v>
      </c>
      <c r="AA4347">
        <f t="shared" si="67"/>
        <v>1</v>
      </c>
    </row>
    <row r="4348" spans="1:27" x14ac:dyDescent="0.2">
      <c r="A4348" t="s">
        <v>11213</v>
      </c>
      <c r="B4348" s="1" t="s">
        <v>11214</v>
      </c>
      <c r="C4348" t="s">
        <v>1027</v>
      </c>
      <c r="D4348" s="9" t="s">
        <v>4599</v>
      </c>
      <c r="E4348" s="9" t="s">
        <v>259</v>
      </c>
      <c r="F4348" s="9" t="s">
        <v>532</v>
      </c>
      <c r="G4348" s="10">
        <v>23</v>
      </c>
      <c r="H4348" s="10" t="s">
        <v>301</v>
      </c>
      <c r="I4348" s="10">
        <v>1947</v>
      </c>
      <c r="J4348" s="11" t="s">
        <v>11211</v>
      </c>
      <c r="K4348" s="12"/>
      <c r="L4348" s="13" t="s">
        <v>10501</v>
      </c>
      <c r="M4348" t="s">
        <v>781</v>
      </c>
      <c r="S4348" s="9"/>
      <c r="T4348">
        <v>4</v>
      </c>
      <c r="U4348" s="210" t="s">
        <v>18192</v>
      </c>
      <c r="V4348" s="14">
        <v>0</v>
      </c>
      <c r="W4348" s="14">
        <v>1</v>
      </c>
      <c r="X4348" s="150" t="s">
        <v>294</v>
      </c>
      <c r="Y4348" t="s">
        <v>1242</v>
      </c>
      <c r="Z4348" t="s">
        <v>271</v>
      </c>
      <c r="AA4348">
        <f t="shared" si="67"/>
        <v>2</v>
      </c>
    </row>
    <row r="4349" spans="1:27" x14ac:dyDescent="0.2">
      <c r="A4349">
        <v>1133</v>
      </c>
      <c r="B4349" s="1" t="s">
        <v>11209</v>
      </c>
      <c r="C4349" t="s">
        <v>1027</v>
      </c>
      <c r="D4349" s="9" t="s">
        <v>11210</v>
      </c>
      <c r="E4349" s="9"/>
      <c r="F4349" s="9"/>
      <c r="G4349" s="10">
        <v>23</v>
      </c>
      <c r="H4349" s="10" t="s">
        <v>301</v>
      </c>
      <c r="I4349" s="10">
        <v>1947</v>
      </c>
      <c r="J4349" s="11" t="s">
        <v>11211</v>
      </c>
      <c r="K4349" s="12"/>
      <c r="L4349" s="13" t="s">
        <v>11212</v>
      </c>
      <c r="M4349" t="s">
        <v>781</v>
      </c>
      <c r="S4349" s="9"/>
      <c r="T4349">
        <v>4</v>
      </c>
      <c r="U4349" s="210" t="s">
        <v>18192</v>
      </c>
      <c r="V4349" s="14">
        <v>0</v>
      </c>
      <c r="W4349" s="14">
        <v>1</v>
      </c>
      <c r="X4349" s="150" t="s">
        <v>270</v>
      </c>
      <c r="Y4349">
        <v>268</v>
      </c>
      <c r="Z4349" t="s">
        <v>271</v>
      </c>
      <c r="AA4349">
        <f t="shared" si="67"/>
        <v>4</v>
      </c>
    </row>
    <row r="4350" spans="1:27" x14ac:dyDescent="0.2">
      <c r="A4350">
        <v>2813</v>
      </c>
      <c r="B4350" s="1" t="s">
        <v>10243</v>
      </c>
      <c r="C4350" t="s">
        <v>1027</v>
      </c>
      <c r="D4350" s="9">
        <v>248</v>
      </c>
      <c r="E4350" s="9" t="s">
        <v>11179</v>
      </c>
      <c r="F4350" s="9"/>
      <c r="G4350" s="10">
        <v>24</v>
      </c>
      <c r="H4350" s="10" t="s">
        <v>301</v>
      </c>
      <c r="I4350" s="10">
        <v>1947</v>
      </c>
      <c r="J4350" s="11" t="s">
        <v>10240</v>
      </c>
      <c r="K4350" s="12"/>
      <c r="L4350" s="13" t="s">
        <v>10244</v>
      </c>
      <c r="M4350" t="s">
        <v>781</v>
      </c>
      <c r="S4350" s="9"/>
      <c r="T4350">
        <v>4</v>
      </c>
      <c r="U4350" s="210" t="s">
        <v>18192</v>
      </c>
      <c r="V4350" s="14">
        <v>0</v>
      </c>
      <c r="W4350" s="14">
        <v>1</v>
      </c>
      <c r="X4350" s="150" t="s">
        <v>270</v>
      </c>
      <c r="Y4350">
        <v>248</v>
      </c>
      <c r="Z4350" t="s">
        <v>1419</v>
      </c>
      <c r="AA4350">
        <f t="shared" si="67"/>
        <v>1</v>
      </c>
    </row>
    <row r="4351" spans="1:27" x14ac:dyDescent="0.2">
      <c r="A4351">
        <v>3923</v>
      </c>
      <c r="B4351" s="1" t="s">
        <v>10245</v>
      </c>
      <c r="C4351" t="s">
        <v>3985</v>
      </c>
      <c r="D4351" s="9">
        <v>142</v>
      </c>
      <c r="E4351" s="9" t="s">
        <v>259</v>
      </c>
      <c r="F4351" s="9" t="s">
        <v>721</v>
      </c>
      <c r="G4351" s="10">
        <v>24</v>
      </c>
      <c r="H4351" s="10" t="s">
        <v>301</v>
      </c>
      <c r="I4351" s="10">
        <v>1947</v>
      </c>
      <c r="J4351" s="11" t="s">
        <v>10240</v>
      </c>
      <c r="K4351" s="12"/>
      <c r="L4351" s="13" t="s">
        <v>10241</v>
      </c>
      <c r="M4351" t="s">
        <v>753</v>
      </c>
      <c r="S4351" s="9"/>
      <c r="T4351">
        <v>4</v>
      </c>
      <c r="U4351" s="210" t="s">
        <v>18192</v>
      </c>
      <c r="V4351" s="14">
        <v>0</v>
      </c>
      <c r="W4351" s="14">
        <v>1</v>
      </c>
      <c r="X4351" s="150" t="s">
        <v>270</v>
      </c>
      <c r="Y4351">
        <v>142</v>
      </c>
      <c r="Z4351" t="s">
        <v>18167</v>
      </c>
      <c r="AA4351">
        <f t="shared" si="67"/>
        <v>1</v>
      </c>
    </row>
    <row r="4352" spans="1:27" x14ac:dyDescent="0.2">
      <c r="A4352">
        <v>4847</v>
      </c>
      <c r="B4352" s="1" t="s">
        <v>10242</v>
      </c>
      <c r="C4352" t="s">
        <v>1027</v>
      </c>
      <c r="D4352" s="9">
        <v>248</v>
      </c>
      <c r="E4352" s="9"/>
      <c r="F4352" s="9"/>
      <c r="G4352" s="10">
        <v>24</v>
      </c>
      <c r="H4352" s="10" t="s">
        <v>301</v>
      </c>
      <c r="I4352" s="10">
        <v>1947</v>
      </c>
      <c r="J4352" s="11" t="s">
        <v>10240</v>
      </c>
      <c r="K4352" s="12"/>
      <c r="L4352" s="13" t="s">
        <v>10241</v>
      </c>
      <c r="M4352" t="s">
        <v>753</v>
      </c>
      <c r="S4352" s="9"/>
      <c r="T4352">
        <v>4</v>
      </c>
      <c r="U4352" s="210" t="s">
        <v>18192</v>
      </c>
      <c r="V4352" s="14">
        <v>0</v>
      </c>
      <c r="W4352" s="14">
        <v>1</v>
      </c>
      <c r="X4352" s="150" t="s">
        <v>270</v>
      </c>
      <c r="Y4352">
        <v>248</v>
      </c>
      <c r="Z4352" t="s">
        <v>1419</v>
      </c>
      <c r="AA4352">
        <f t="shared" si="67"/>
        <v>1</v>
      </c>
    </row>
    <row r="4353" spans="1:27" x14ac:dyDescent="0.2">
      <c r="A4353">
        <v>374</v>
      </c>
      <c r="B4353" s="1" t="s">
        <v>10502</v>
      </c>
      <c r="C4353" t="s">
        <v>1027</v>
      </c>
      <c r="D4353" s="9" t="s">
        <v>1232</v>
      </c>
      <c r="E4353" s="9" t="s">
        <v>876</v>
      </c>
      <c r="F4353" s="9" t="s">
        <v>1416</v>
      </c>
      <c r="G4353" s="10">
        <v>24</v>
      </c>
      <c r="H4353" s="10" t="s">
        <v>301</v>
      </c>
      <c r="I4353" s="10">
        <v>1947</v>
      </c>
      <c r="J4353" s="11" t="s">
        <v>10240</v>
      </c>
      <c r="K4353" s="12"/>
      <c r="L4353" s="13" t="s">
        <v>10241</v>
      </c>
      <c r="M4353" t="s">
        <v>753</v>
      </c>
      <c r="S4353" s="9"/>
      <c r="T4353">
        <v>4</v>
      </c>
      <c r="U4353" s="210" t="s">
        <v>18192</v>
      </c>
      <c r="V4353" s="14">
        <v>0</v>
      </c>
      <c r="W4353" s="14">
        <v>1</v>
      </c>
      <c r="X4353" s="109" t="e">
        <v>#N/A</v>
      </c>
      <c r="Y4353" t="s">
        <v>1232</v>
      </c>
      <c r="Z4353" t="s">
        <v>1419</v>
      </c>
      <c r="AA4353">
        <f t="shared" si="67"/>
        <v>1</v>
      </c>
    </row>
    <row r="4354" spans="1:27" x14ac:dyDescent="0.2">
      <c r="A4354">
        <v>5232</v>
      </c>
      <c r="B4354" s="1" t="s">
        <v>10246</v>
      </c>
      <c r="C4354" t="s">
        <v>2040</v>
      </c>
      <c r="D4354" s="9" t="s">
        <v>10247</v>
      </c>
      <c r="E4354" s="9"/>
      <c r="F4354" s="9"/>
      <c r="G4354" s="10">
        <v>25</v>
      </c>
      <c r="H4354" s="10" t="s">
        <v>301</v>
      </c>
      <c r="I4354" s="10">
        <v>1947</v>
      </c>
      <c r="J4354" s="11" t="s">
        <v>10248</v>
      </c>
      <c r="K4354" s="12" t="s">
        <v>237</v>
      </c>
      <c r="L4354" s="13" t="s">
        <v>10249</v>
      </c>
      <c r="M4354" t="s">
        <v>290</v>
      </c>
      <c r="N4354" t="s">
        <v>291</v>
      </c>
      <c r="O4354" t="s">
        <v>635</v>
      </c>
      <c r="S4354" s="9"/>
      <c r="T4354">
        <v>4</v>
      </c>
      <c r="U4354" s="210" t="s">
        <v>18192</v>
      </c>
      <c r="V4354" s="14">
        <v>0</v>
      </c>
      <c r="W4354" s="14">
        <v>0</v>
      </c>
      <c r="X4354" s="150" t="s">
        <v>270</v>
      </c>
      <c r="Y4354">
        <v>14</v>
      </c>
      <c r="Z4354" t="s">
        <v>3085</v>
      </c>
      <c r="AA4354">
        <f t="shared" ref="AA4354:AA4417" si="68">LEN(D4354)-LEN(SUBSTITUTE(D4354,"/",""))+1</f>
        <v>2</v>
      </c>
    </row>
    <row r="4355" spans="1:27" x14ac:dyDescent="0.2">
      <c r="A4355">
        <v>1099</v>
      </c>
      <c r="B4355" s="1" t="s">
        <v>10250</v>
      </c>
      <c r="C4355" t="s">
        <v>1027</v>
      </c>
      <c r="D4355" s="9" t="s">
        <v>1232</v>
      </c>
      <c r="E4355" s="9" t="s">
        <v>876</v>
      </c>
      <c r="F4355" s="9" t="s">
        <v>1416</v>
      </c>
      <c r="G4355" s="10">
        <v>26</v>
      </c>
      <c r="H4355" s="10" t="s">
        <v>301</v>
      </c>
      <c r="I4355" s="10">
        <v>1947</v>
      </c>
      <c r="J4355" s="11" t="s">
        <v>10251</v>
      </c>
      <c r="K4355" s="12"/>
      <c r="L4355" s="13" t="s">
        <v>10252</v>
      </c>
      <c r="M4355" t="s">
        <v>753</v>
      </c>
      <c r="S4355" s="9"/>
      <c r="T4355">
        <v>4</v>
      </c>
      <c r="U4355" s="210" t="s">
        <v>18192</v>
      </c>
      <c r="V4355" s="14">
        <v>0</v>
      </c>
      <c r="W4355" s="14">
        <v>0</v>
      </c>
      <c r="X4355" s="109" t="e">
        <v>#N/A</v>
      </c>
      <c r="Y4355" t="s">
        <v>1232</v>
      </c>
      <c r="Z4355" t="s">
        <v>1419</v>
      </c>
      <c r="AA4355">
        <f t="shared" si="68"/>
        <v>1</v>
      </c>
    </row>
    <row r="4356" spans="1:27" x14ac:dyDescent="0.2">
      <c r="A4356">
        <v>3005</v>
      </c>
      <c r="B4356" s="1" t="s">
        <v>10253</v>
      </c>
      <c r="C4356" t="s">
        <v>1798</v>
      </c>
      <c r="D4356" s="9" t="s">
        <v>5797</v>
      </c>
      <c r="E4356" s="9"/>
      <c r="F4356" s="9"/>
      <c r="G4356" s="10">
        <v>27</v>
      </c>
      <c r="H4356" s="10" t="s">
        <v>301</v>
      </c>
      <c r="I4356" s="10">
        <v>1947</v>
      </c>
      <c r="J4356" s="11" t="s">
        <v>10254</v>
      </c>
      <c r="K4356" s="12"/>
      <c r="L4356" s="13" t="s">
        <v>10255</v>
      </c>
      <c r="M4356" t="s">
        <v>753</v>
      </c>
      <c r="S4356" s="9"/>
      <c r="T4356">
        <v>4</v>
      </c>
      <c r="U4356" s="210" t="s">
        <v>18192</v>
      </c>
      <c r="V4356" s="14">
        <v>0</v>
      </c>
      <c r="W4356" s="14">
        <v>1</v>
      </c>
      <c r="X4356" s="150" t="s">
        <v>294</v>
      </c>
      <c r="Y4356" t="s">
        <v>5797</v>
      </c>
      <c r="Z4356" t="s">
        <v>271</v>
      </c>
      <c r="AA4356">
        <f t="shared" si="68"/>
        <v>1</v>
      </c>
    </row>
    <row r="4357" spans="1:27" x14ac:dyDescent="0.2">
      <c r="A4357">
        <v>4821</v>
      </c>
      <c r="B4357" s="1" t="s">
        <v>10265</v>
      </c>
      <c r="C4357" t="s">
        <v>2805</v>
      </c>
      <c r="D4357" s="9"/>
      <c r="E4357" s="9" t="s">
        <v>2806</v>
      </c>
      <c r="F4357" s="9"/>
      <c r="G4357" s="10">
        <v>28</v>
      </c>
      <c r="H4357" s="10" t="s">
        <v>301</v>
      </c>
      <c r="I4357" s="10">
        <v>1947</v>
      </c>
      <c r="J4357" s="11" t="s">
        <v>10258</v>
      </c>
      <c r="K4357" s="12" t="s">
        <v>237</v>
      </c>
      <c r="L4357" s="13" t="s">
        <v>10530</v>
      </c>
      <c r="M4357" t="s">
        <v>290</v>
      </c>
      <c r="N4357" t="s">
        <v>291</v>
      </c>
      <c r="O4357" t="s">
        <v>1641</v>
      </c>
      <c r="S4357" s="9"/>
      <c r="T4357">
        <v>4</v>
      </c>
      <c r="U4357" s="210" t="s">
        <v>18192</v>
      </c>
      <c r="V4357" s="14">
        <v>0</v>
      </c>
      <c r="W4357" s="14">
        <v>0</v>
      </c>
      <c r="X4357" s="109" t="e">
        <v>#N/A</v>
      </c>
      <c r="Y4357" t="s">
        <v>334</v>
      </c>
      <c r="Z4357" t="s">
        <v>2808</v>
      </c>
      <c r="AA4357">
        <f t="shared" si="68"/>
        <v>1</v>
      </c>
    </row>
    <row r="4358" spans="1:27" x14ac:dyDescent="0.2">
      <c r="A4358">
        <v>5922</v>
      </c>
      <c r="B4358" s="1" t="s">
        <v>10261</v>
      </c>
      <c r="C4358" t="s">
        <v>1027</v>
      </c>
      <c r="D4358" s="9" t="s">
        <v>1126</v>
      </c>
      <c r="E4358" s="9" t="s">
        <v>9863</v>
      </c>
      <c r="F4358" s="9"/>
      <c r="G4358" s="10">
        <v>28</v>
      </c>
      <c r="H4358" s="10" t="s">
        <v>301</v>
      </c>
      <c r="I4358" s="10">
        <v>1947</v>
      </c>
      <c r="J4358" s="11" t="s">
        <v>10258</v>
      </c>
      <c r="K4358" s="12"/>
      <c r="L4358" s="13" t="s">
        <v>10262</v>
      </c>
      <c r="M4358" t="s">
        <v>781</v>
      </c>
      <c r="S4358" s="9"/>
      <c r="T4358">
        <v>4</v>
      </c>
      <c r="U4358" s="210" t="s">
        <v>18192</v>
      </c>
      <c r="V4358" s="14">
        <v>0</v>
      </c>
      <c r="W4358" s="14">
        <v>1</v>
      </c>
      <c r="X4358" s="109" t="e">
        <v>#N/A</v>
      </c>
      <c r="Y4358" t="s">
        <v>1126</v>
      </c>
      <c r="Z4358" t="s">
        <v>1419</v>
      </c>
      <c r="AA4358">
        <f t="shared" si="68"/>
        <v>1</v>
      </c>
    </row>
    <row r="4359" spans="1:27" x14ac:dyDescent="0.2">
      <c r="A4359">
        <v>710</v>
      </c>
      <c r="B4359" s="1" t="s">
        <v>10256</v>
      </c>
      <c r="C4359" t="s">
        <v>1798</v>
      </c>
      <c r="D4359" s="9" t="s">
        <v>10257</v>
      </c>
      <c r="E4359" s="9"/>
      <c r="F4359" s="9"/>
      <c r="G4359" s="10">
        <v>28</v>
      </c>
      <c r="H4359" s="10" t="s">
        <v>301</v>
      </c>
      <c r="I4359" s="10">
        <v>1947</v>
      </c>
      <c r="J4359" s="11" t="s">
        <v>10258</v>
      </c>
      <c r="K4359" s="12"/>
      <c r="L4359" s="13" t="s">
        <v>10259</v>
      </c>
      <c r="M4359" t="s">
        <v>753</v>
      </c>
      <c r="S4359" s="9"/>
      <c r="T4359">
        <v>4</v>
      </c>
      <c r="U4359" s="210" t="s">
        <v>18192</v>
      </c>
      <c r="V4359" s="14">
        <v>0</v>
      </c>
      <c r="W4359" s="14">
        <v>1</v>
      </c>
      <c r="X4359" s="150" t="s">
        <v>294</v>
      </c>
      <c r="Y4359" t="s">
        <v>10260</v>
      </c>
      <c r="Z4359" t="s">
        <v>271</v>
      </c>
      <c r="AA4359">
        <f t="shared" si="68"/>
        <v>4</v>
      </c>
    </row>
    <row r="4360" spans="1:27" x14ac:dyDescent="0.2">
      <c r="A4360">
        <v>3041</v>
      </c>
      <c r="B4360" s="1" t="s">
        <v>10263</v>
      </c>
      <c r="C4360" t="s">
        <v>1027</v>
      </c>
      <c r="D4360" s="9" t="s">
        <v>3929</v>
      </c>
      <c r="E4360" s="9"/>
      <c r="F4360" s="9" t="s">
        <v>532</v>
      </c>
      <c r="G4360" s="10">
        <v>28</v>
      </c>
      <c r="H4360" s="10" t="s">
        <v>301</v>
      </c>
      <c r="I4360" s="10">
        <v>1947</v>
      </c>
      <c r="J4360" s="11" t="s">
        <v>10258</v>
      </c>
      <c r="K4360" s="12"/>
      <c r="L4360" s="13" t="s">
        <v>10264</v>
      </c>
      <c r="M4360" t="s">
        <v>781</v>
      </c>
      <c r="S4360" s="9"/>
      <c r="T4360">
        <v>4</v>
      </c>
      <c r="U4360" s="210" t="s">
        <v>18192</v>
      </c>
      <c r="V4360" s="14">
        <v>0</v>
      </c>
      <c r="W4360" s="14">
        <v>1</v>
      </c>
      <c r="X4360" s="150" t="s">
        <v>294</v>
      </c>
      <c r="Y4360" t="s">
        <v>3929</v>
      </c>
      <c r="Z4360" t="s">
        <v>271</v>
      </c>
      <c r="AA4360">
        <f t="shared" si="68"/>
        <v>1</v>
      </c>
    </row>
    <row r="4361" spans="1:27" x14ac:dyDescent="0.2">
      <c r="A4361">
        <v>5289</v>
      </c>
      <c r="B4361" s="1" t="s">
        <v>10531</v>
      </c>
      <c r="C4361" t="s">
        <v>1027</v>
      </c>
      <c r="D4361" s="9" t="s">
        <v>2188</v>
      </c>
      <c r="E4361" s="9" t="s">
        <v>9863</v>
      </c>
      <c r="F4361" s="9"/>
      <c r="G4361" s="10">
        <v>29</v>
      </c>
      <c r="H4361" s="10" t="s">
        <v>301</v>
      </c>
      <c r="I4361" s="10">
        <v>1947</v>
      </c>
      <c r="J4361" s="11" t="s">
        <v>10532</v>
      </c>
      <c r="K4361" s="12"/>
      <c r="L4361" s="13" t="s">
        <v>10533</v>
      </c>
      <c r="M4361" t="s">
        <v>781</v>
      </c>
      <c r="S4361" s="9"/>
      <c r="T4361">
        <v>4</v>
      </c>
      <c r="U4361" s="210" t="s">
        <v>18192</v>
      </c>
      <c r="V4361" s="14">
        <v>0</v>
      </c>
      <c r="W4361" s="14">
        <v>1</v>
      </c>
      <c r="X4361" s="109" t="e">
        <v>#N/A</v>
      </c>
      <c r="Y4361" t="s">
        <v>2188</v>
      </c>
      <c r="Z4361" t="s">
        <v>1419</v>
      </c>
      <c r="AA4361">
        <f t="shared" si="68"/>
        <v>1</v>
      </c>
    </row>
    <row r="4362" spans="1:27" x14ac:dyDescent="0.2">
      <c r="A4362">
        <v>3352</v>
      </c>
      <c r="B4362" s="1" t="s">
        <v>10534</v>
      </c>
      <c r="C4362" t="s">
        <v>503</v>
      </c>
      <c r="D4362" s="9" t="s">
        <v>10535</v>
      </c>
      <c r="E4362" s="9"/>
      <c r="F4362" s="9"/>
      <c r="G4362" s="10">
        <v>30</v>
      </c>
      <c r="H4362" s="10" t="s">
        <v>301</v>
      </c>
      <c r="I4362" s="10">
        <v>1947</v>
      </c>
      <c r="J4362" s="11" t="s">
        <v>10536</v>
      </c>
      <c r="K4362" s="12"/>
      <c r="L4362" s="13" t="s">
        <v>10537</v>
      </c>
      <c r="M4362" t="s">
        <v>753</v>
      </c>
      <c r="S4362" s="9"/>
      <c r="T4362">
        <v>4</v>
      </c>
      <c r="U4362" s="210" t="s">
        <v>18192</v>
      </c>
      <c r="V4362" s="14">
        <v>0</v>
      </c>
      <c r="W4362" s="14">
        <v>1</v>
      </c>
      <c r="X4362" s="150" t="s">
        <v>294</v>
      </c>
      <c r="Y4362" t="s">
        <v>10538</v>
      </c>
      <c r="Z4362" t="s">
        <v>505</v>
      </c>
      <c r="AA4362">
        <f t="shared" si="68"/>
        <v>3</v>
      </c>
    </row>
    <row r="4363" spans="1:27" x14ac:dyDescent="0.2">
      <c r="A4363">
        <v>1832</v>
      </c>
      <c r="B4363" s="1" t="s">
        <v>10539</v>
      </c>
      <c r="C4363" t="s">
        <v>3985</v>
      </c>
      <c r="D4363" s="9" t="s">
        <v>10540</v>
      </c>
      <c r="E4363" s="9"/>
      <c r="F4363" s="9"/>
      <c r="G4363" s="10">
        <v>1</v>
      </c>
      <c r="H4363" s="10" t="s">
        <v>313</v>
      </c>
      <c r="I4363" s="10">
        <v>1947</v>
      </c>
      <c r="J4363" s="11" t="s">
        <v>10541</v>
      </c>
      <c r="K4363" s="12"/>
      <c r="L4363" s="13" t="s">
        <v>10542</v>
      </c>
      <c r="M4363" t="s">
        <v>753</v>
      </c>
      <c r="S4363" s="9"/>
      <c r="T4363">
        <v>5</v>
      </c>
      <c r="U4363" s="210" t="s">
        <v>18193</v>
      </c>
      <c r="V4363" s="14">
        <v>0</v>
      </c>
      <c r="W4363" s="14">
        <v>1</v>
      </c>
      <c r="X4363" s="150" t="s">
        <v>270</v>
      </c>
      <c r="Y4363">
        <v>163</v>
      </c>
      <c r="Z4363" t="s">
        <v>18167</v>
      </c>
      <c r="AA4363">
        <f t="shared" si="68"/>
        <v>4</v>
      </c>
    </row>
    <row r="4364" spans="1:27" x14ac:dyDescent="0.2">
      <c r="A4364">
        <v>1393</v>
      </c>
      <c r="B4364" s="1" t="s">
        <v>10543</v>
      </c>
      <c r="C4364" t="s">
        <v>2221</v>
      </c>
      <c r="D4364" s="9" t="s">
        <v>10544</v>
      </c>
      <c r="E4364" s="9" t="s">
        <v>259</v>
      </c>
      <c r="F4364" s="9" t="s">
        <v>532</v>
      </c>
      <c r="G4364" s="10">
        <v>1</v>
      </c>
      <c r="H4364" s="10" t="s">
        <v>313</v>
      </c>
      <c r="I4364" s="10">
        <v>1947</v>
      </c>
      <c r="J4364" s="11" t="s">
        <v>10541</v>
      </c>
      <c r="K4364" s="12"/>
      <c r="L4364" s="13" t="s">
        <v>10545</v>
      </c>
      <c r="M4364" t="s">
        <v>753</v>
      </c>
      <c r="S4364" s="9"/>
      <c r="T4364">
        <v>5</v>
      </c>
      <c r="U4364" s="210" t="s">
        <v>18193</v>
      </c>
      <c r="V4364" s="14">
        <v>0</v>
      </c>
      <c r="W4364" s="14">
        <v>1</v>
      </c>
      <c r="X4364" s="150" t="s">
        <v>294</v>
      </c>
      <c r="Y4364" t="s">
        <v>9286</v>
      </c>
      <c r="Z4364" t="s">
        <v>505</v>
      </c>
      <c r="AA4364">
        <f t="shared" si="68"/>
        <v>2</v>
      </c>
    </row>
    <row r="4365" spans="1:27" x14ac:dyDescent="0.2">
      <c r="A4365">
        <v>4173</v>
      </c>
      <c r="B4365" s="1" t="s">
        <v>10546</v>
      </c>
      <c r="C4365" t="s">
        <v>1027</v>
      </c>
      <c r="D4365" s="9">
        <v>487</v>
      </c>
      <c r="E4365" s="9"/>
      <c r="F4365" s="9"/>
      <c r="G4365" s="10">
        <v>2</v>
      </c>
      <c r="H4365" s="10" t="s">
        <v>313</v>
      </c>
      <c r="I4365" s="10">
        <v>1947</v>
      </c>
      <c r="J4365" s="11" t="s">
        <v>10547</v>
      </c>
      <c r="K4365" s="12"/>
      <c r="L4365" s="13" t="s">
        <v>10548</v>
      </c>
      <c r="M4365" t="s">
        <v>781</v>
      </c>
      <c r="S4365" s="9"/>
      <c r="T4365">
        <v>5</v>
      </c>
      <c r="U4365" s="210" t="s">
        <v>18193</v>
      </c>
      <c r="V4365" s="14">
        <v>0</v>
      </c>
      <c r="W4365" s="14">
        <v>1</v>
      </c>
      <c r="X4365" s="150" t="s">
        <v>270</v>
      </c>
      <c r="Y4365">
        <v>487</v>
      </c>
      <c r="Z4365" t="s">
        <v>271</v>
      </c>
      <c r="AA4365">
        <f t="shared" si="68"/>
        <v>1</v>
      </c>
    </row>
    <row r="4366" spans="1:27" x14ac:dyDescent="0.2">
      <c r="A4366">
        <v>5140</v>
      </c>
      <c r="B4366" s="1" t="s">
        <v>10549</v>
      </c>
      <c r="C4366" t="s">
        <v>1027</v>
      </c>
      <c r="D4366" s="9">
        <v>464</v>
      </c>
      <c r="E4366" s="9"/>
      <c r="F4366" s="9"/>
      <c r="G4366" s="10">
        <v>2</v>
      </c>
      <c r="H4366" s="10" t="s">
        <v>313</v>
      </c>
      <c r="I4366" s="10">
        <v>1947</v>
      </c>
      <c r="J4366" s="11" t="s">
        <v>10547</v>
      </c>
      <c r="K4366" s="12"/>
      <c r="L4366" s="13" t="s">
        <v>10548</v>
      </c>
      <c r="M4366" t="s">
        <v>781</v>
      </c>
      <c r="S4366" s="9"/>
      <c r="T4366">
        <v>5</v>
      </c>
      <c r="U4366" s="210" t="s">
        <v>18193</v>
      </c>
      <c r="V4366" s="14">
        <v>0</v>
      </c>
      <c r="W4366" s="14">
        <v>1</v>
      </c>
      <c r="X4366" s="150" t="s">
        <v>270</v>
      </c>
      <c r="Y4366">
        <v>464</v>
      </c>
      <c r="Z4366" t="s">
        <v>271</v>
      </c>
      <c r="AA4366">
        <f t="shared" si="68"/>
        <v>1</v>
      </c>
    </row>
    <row r="4367" spans="1:27" x14ac:dyDescent="0.2">
      <c r="A4367">
        <v>5119</v>
      </c>
      <c r="B4367" s="1" t="s">
        <v>10553</v>
      </c>
      <c r="C4367" t="s">
        <v>1027</v>
      </c>
      <c r="D4367" s="9" t="s">
        <v>4458</v>
      </c>
      <c r="E4367" s="9" t="s">
        <v>8422</v>
      </c>
      <c r="F4367" s="9"/>
      <c r="G4367" s="10">
        <v>3</v>
      </c>
      <c r="H4367" s="10" t="s">
        <v>313</v>
      </c>
      <c r="I4367" s="10">
        <v>1947</v>
      </c>
      <c r="J4367" s="11" t="s">
        <v>10551</v>
      </c>
      <c r="K4367" s="12" t="s">
        <v>237</v>
      </c>
      <c r="L4367" s="13" t="s">
        <v>160</v>
      </c>
      <c r="M4367" t="s">
        <v>7380</v>
      </c>
      <c r="O4367" t="s">
        <v>760</v>
      </c>
      <c r="S4367" s="9"/>
      <c r="T4367">
        <v>5</v>
      </c>
      <c r="U4367" s="210" t="s">
        <v>18193</v>
      </c>
      <c r="V4367" s="14">
        <v>0</v>
      </c>
      <c r="W4367" s="14">
        <v>1</v>
      </c>
      <c r="X4367" s="150" t="s">
        <v>294</v>
      </c>
      <c r="Y4367" t="s">
        <v>4458</v>
      </c>
      <c r="Z4367" t="s">
        <v>1419</v>
      </c>
      <c r="AA4367">
        <f t="shared" si="68"/>
        <v>1</v>
      </c>
    </row>
    <row r="4368" spans="1:27" x14ac:dyDescent="0.2">
      <c r="A4368">
        <v>7320</v>
      </c>
      <c r="B4368" s="1" t="s">
        <v>10550</v>
      </c>
      <c r="C4368" t="s">
        <v>1027</v>
      </c>
      <c r="D4368" s="9" t="s">
        <v>7259</v>
      </c>
      <c r="E4368" s="9" t="s">
        <v>9863</v>
      </c>
      <c r="F4368" s="9"/>
      <c r="G4368" s="10">
        <v>3</v>
      </c>
      <c r="H4368" s="10" t="s">
        <v>313</v>
      </c>
      <c r="I4368" s="10">
        <v>1947</v>
      </c>
      <c r="J4368" s="11" t="s">
        <v>10551</v>
      </c>
      <c r="K4368" s="12"/>
      <c r="L4368" s="13" t="s">
        <v>10552</v>
      </c>
      <c r="M4368" t="s">
        <v>781</v>
      </c>
      <c r="S4368" s="9"/>
      <c r="T4368">
        <v>5</v>
      </c>
      <c r="U4368" s="210" t="s">
        <v>18193</v>
      </c>
      <c r="V4368" s="14">
        <v>0</v>
      </c>
      <c r="W4368" s="14">
        <v>1</v>
      </c>
      <c r="X4368" s="150" t="s">
        <v>294</v>
      </c>
      <c r="Y4368" t="s">
        <v>4077</v>
      </c>
      <c r="Z4368" t="s">
        <v>1419</v>
      </c>
      <c r="AA4368">
        <f t="shared" si="68"/>
        <v>3</v>
      </c>
    </row>
    <row r="4369" spans="1:27" x14ac:dyDescent="0.2">
      <c r="A4369">
        <v>1644</v>
      </c>
      <c r="B4369" s="1" t="s">
        <v>10554</v>
      </c>
      <c r="C4369" t="s">
        <v>3985</v>
      </c>
      <c r="D4369" s="9" t="s">
        <v>10555</v>
      </c>
      <c r="E4369" s="9"/>
      <c r="F4369" s="9"/>
      <c r="G4369" s="10">
        <v>4</v>
      </c>
      <c r="H4369" s="10" t="s">
        <v>313</v>
      </c>
      <c r="I4369" s="10">
        <v>1947</v>
      </c>
      <c r="J4369" s="11" t="s">
        <v>10556</v>
      </c>
      <c r="K4369" s="12"/>
      <c r="L4369" s="13" t="s">
        <v>10557</v>
      </c>
      <c r="M4369" t="s">
        <v>753</v>
      </c>
      <c r="S4369" s="9"/>
      <c r="T4369">
        <v>5</v>
      </c>
      <c r="U4369" s="210" t="s">
        <v>18193</v>
      </c>
      <c r="V4369" s="14">
        <v>0</v>
      </c>
      <c r="W4369" s="14">
        <v>0</v>
      </c>
      <c r="X4369" s="150" t="s">
        <v>294</v>
      </c>
      <c r="Y4369" t="s">
        <v>10555</v>
      </c>
      <c r="Z4369" t="s">
        <v>18167</v>
      </c>
      <c r="AA4369">
        <f t="shared" si="68"/>
        <v>1</v>
      </c>
    </row>
    <row r="4370" spans="1:27" x14ac:dyDescent="0.2">
      <c r="A4370">
        <v>3884</v>
      </c>
      <c r="B4370" s="1" t="s">
        <v>10272</v>
      </c>
      <c r="C4370" t="s">
        <v>6878</v>
      </c>
      <c r="D4370" s="9">
        <v>81</v>
      </c>
      <c r="E4370" s="9"/>
      <c r="F4370" s="9"/>
      <c r="G4370" s="10">
        <v>5</v>
      </c>
      <c r="H4370" s="10" t="s">
        <v>313</v>
      </c>
      <c r="I4370" s="10">
        <v>1947</v>
      </c>
      <c r="J4370" s="11" t="s">
        <v>11221</v>
      </c>
      <c r="K4370" s="12" t="s">
        <v>237</v>
      </c>
      <c r="L4370" s="13" t="s">
        <v>10273</v>
      </c>
      <c r="M4370" t="s">
        <v>290</v>
      </c>
      <c r="N4370" t="s">
        <v>291</v>
      </c>
      <c r="O4370" t="s">
        <v>292</v>
      </c>
      <c r="S4370" s="9"/>
      <c r="T4370">
        <v>5</v>
      </c>
      <c r="U4370" s="210" t="s">
        <v>18193</v>
      </c>
      <c r="V4370" s="14">
        <v>0</v>
      </c>
      <c r="W4370" s="14">
        <v>0</v>
      </c>
      <c r="X4370" s="150" t="s">
        <v>270</v>
      </c>
      <c r="Y4370">
        <v>81</v>
      </c>
      <c r="Z4370" t="s">
        <v>271</v>
      </c>
      <c r="AA4370">
        <f t="shared" si="68"/>
        <v>1</v>
      </c>
    </row>
    <row r="4371" spans="1:27" x14ac:dyDescent="0.2">
      <c r="A4371">
        <v>5206</v>
      </c>
      <c r="B4371" s="1" t="s">
        <v>10558</v>
      </c>
      <c r="C4371" t="s">
        <v>1027</v>
      </c>
      <c r="D4371" s="9" t="s">
        <v>11220</v>
      </c>
      <c r="E4371" s="9"/>
      <c r="F4371" s="9"/>
      <c r="G4371" s="10">
        <v>5</v>
      </c>
      <c r="H4371" s="10" t="s">
        <v>313</v>
      </c>
      <c r="I4371" s="10">
        <v>1947</v>
      </c>
      <c r="J4371" s="11" t="s">
        <v>11221</v>
      </c>
      <c r="K4371" s="12" t="s">
        <v>237</v>
      </c>
      <c r="L4371" s="13" t="s">
        <v>10266</v>
      </c>
      <c r="M4371" t="s">
        <v>290</v>
      </c>
      <c r="N4371" t="s">
        <v>291</v>
      </c>
      <c r="O4371" t="s">
        <v>764</v>
      </c>
      <c r="S4371" s="9"/>
      <c r="T4371">
        <v>5</v>
      </c>
      <c r="U4371" s="210" t="s">
        <v>18193</v>
      </c>
      <c r="V4371" s="14">
        <v>0</v>
      </c>
      <c r="W4371" s="14">
        <v>0</v>
      </c>
      <c r="X4371" s="150" t="s">
        <v>294</v>
      </c>
      <c r="Y4371" t="s">
        <v>10267</v>
      </c>
      <c r="Z4371" t="s">
        <v>7856</v>
      </c>
      <c r="AA4371">
        <f t="shared" si="68"/>
        <v>2</v>
      </c>
    </row>
    <row r="4372" spans="1:27" x14ac:dyDescent="0.2">
      <c r="A4372">
        <v>6664</v>
      </c>
      <c r="B4372" s="1" t="s">
        <v>10268</v>
      </c>
      <c r="C4372" t="s">
        <v>1027</v>
      </c>
      <c r="D4372" s="9">
        <v>605</v>
      </c>
      <c r="E4372" s="9"/>
      <c r="F4372" s="9"/>
      <c r="G4372" s="10">
        <v>5</v>
      </c>
      <c r="H4372" s="10" t="s">
        <v>313</v>
      </c>
      <c r="I4372" s="10">
        <v>1947</v>
      </c>
      <c r="J4372" s="11" t="s">
        <v>11221</v>
      </c>
      <c r="K4372" s="12"/>
      <c r="L4372" s="13" t="s">
        <v>10269</v>
      </c>
      <c r="M4372" t="s">
        <v>781</v>
      </c>
      <c r="S4372" s="9"/>
      <c r="T4372">
        <v>5</v>
      </c>
      <c r="U4372" s="210" t="s">
        <v>18193</v>
      </c>
      <c r="V4372" s="14">
        <v>0</v>
      </c>
      <c r="W4372" s="14">
        <v>1</v>
      </c>
      <c r="X4372" s="150" t="s">
        <v>270</v>
      </c>
      <c r="Y4372">
        <v>605</v>
      </c>
      <c r="Z4372" t="s">
        <v>271</v>
      </c>
      <c r="AA4372">
        <f t="shared" si="68"/>
        <v>1</v>
      </c>
    </row>
    <row r="4373" spans="1:27" x14ac:dyDescent="0.2">
      <c r="A4373">
        <v>5390</v>
      </c>
      <c r="B4373" s="1" t="s">
        <v>10270</v>
      </c>
      <c r="C4373" t="s">
        <v>1027</v>
      </c>
      <c r="D4373" s="9">
        <v>305</v>
      </c>
      <c r="E4373" s="9" t="s">
        <v>8805</v>
      </c>
      <c r="F4373" s="9"/>
      <c r="G4373" s="10">
        <v>5</v>
      </c>
      <c r="H4373" s="10" t="s">
        <v>313</v>
      </c>
      <c r="I4373" s="10">
        <v>1947</v>
      </c>
      <c r="J4373" s="11" t="s">
        <v>11221</v>
      </c>
      <c r="K4373" s="12"/>
      <c r="L4373" s="13" t="s">
        <v>10271</v>
      </c>
      <c r="M4373" t="s">
        <v>781</v>
      </c>
      <c r="S4373" s="9"/>
      <c r="T4373">
        <v>5</v>
      </c>
      <c r="U4373" s="210" t="s">
        <v>18193</v>
      </c>
      <c r="V4373" s="14">
        <v>0</v>
      </c>
      <c r="W4373" s="14">
        <v>1</v>
      </c>
      <c r="X4373" s="150" t="s">
        <v>270</v>
      </c>
      <c r="Y4373">
        <v>305</v>
      </c>
      <c r="Z4373" t="s">
        <v>271</v>
      </c>
      <c r="AA4373">
        <f t="shared" si="68"/>
        <v>1</v>
      </c>
    </row>
    <row r="4374" spans="1:27" x14ac:dyDescent="0.2">
      <c r="A4374">
        <v>4876</v>
      </c>
      <c r="B4374" s="1" t="s">
        <v>10274</v>
      </c>
      <c r="C4374" t="s">
        <v>503</v>
      </c>
      <c r="D4374" s="9"/>
      <c r="E4374" s="9" t="s">
        <v>8805</v>
      </c>
      <c r="F4374" s="9"/>
      <c r="G4374" s="10">
        <v>5</v>
      </c>
      <c r="H4374" s="10" t="s">
        <v>313</v>
      </c>
      <c r="I4374" s="10">
        <v>1947</v>
      </c>
      <c r="J4374" s="11" t="s">
        <v>11221</v>
      </c>
      <c r="K4374" s="12"/>
      <c r="L4374" s="13" t="s">
        <v>10275</v>
      </c>
      <c r="M4374" t="s">
        <v>781</v>
      </c>
      <c r="S4374" s="9"/>
      <c r="T4374">
        <v>5</v>
      </c>
      <c r="U4374" s="210" t="s">
        <v>18193</v>
      </c>
      <c r="V4374" s="14">
        <v>0</v>
      </c>
      <c r="W4374" s="14">
        <v>0</v>
      </c>
      <c r="X4374" s="109" t="e">
        <v>#N/A</v>
      </c>
      <c r="Y4374" t="s">
        <v>334</v>
      </c>
      <c r="Z4374" t="s">
        <v>271</v>
      </c>
      <c r="AA4374">
        <f t="shared" si="68"/>
        <v>1</v>
      </c>
    </row>
    <row r="4375" spans="1:27" x14ac:dyDescent="0.2">
      <c r="A4375">
        <v>5238</v>
      </c>
      <c r="B4375" s="1" t="s">
        <v>10276</v>
      </c>
      <c r="C4375" t="s">
        <v>1027</v>
      </c>
      <c r="D4375" s="9" t="s">
        <v>4099</v>
      </c>
      <c r="E4375" s="9" t="s">
        <v>876</v>
      </c>
      <c r="F4375" s="9" t="s">
        <v>1416</v>
      </c>
      <c r="G4375" s="10">
        <v>7</v>
      </c>
      <c r="H4375" s="10" t="s">
        <v>313</v>
      </c>
      <c r="I4375" s="10">
        <v>1947</v>
      </c>
      <c r="J4375" s="11" t="s">
        <v>10277</v>
      </c>
      <c r="K4375" s="12"/>
      <c r="L4375" s="13" t="s">
        <v>10278</v>
      </c>
      <c r="M4375" t="s">
        <v>753</v>
      </c>
      <c r="S4375" s="9"/>
      <c r="T4375">
        <v>5</v>
      </c>
      <c r="U4375" s="210" t="s">
        <v>18193</v>
      </c>
      <c r="V4375" s="14">
        <v>0</v>
      </c>
      <c r="W4375" s="14">
        <v>1</v>
      </c>
      <c r="X4375" s="150" t="s">
        <v>270</v>
      </c>
      <c r="Y4375">
        <v>82</v>
      </c>
      <c r="Z4375" t="s">
        <v>1419</v>
      </c>
      <c r="AA4375">
        <f t="shared" si="68"/>
        <v>2</v>
      </c>
    </row>
    <row r="4376" spans="1:27" x14ac:dyDescent="0.2">
      <c r="A4376">
        <v>4324</v>
      </c>
      <c r="B4376" s="1" t="s">
        <v>10279</v>
      </c>
      <c r="C4376" t="s">
        <v>1027</v>
      </c>
      <c r="D4376" s="9" t="s">
        <v>10280</v>
      </c>
      <c r="E4376" s="9" t="s">
        <v>259</v>
      </c>
      <c r="F4376" s="9" t="s">
        <v>413</v>
      </c>
      <c r="G4376" s="10">
        <v>7</v>
      </c>
      <c r="H4376" s="10" t="s">
        <v>313</v>
      </c>
      <c r="I4376" s="10">
        <v>1947</v>
      </c>
      <c r="J4376" s="11" t="s">
        <v>10277</v>
      </c>
      <c r="K4376" s="12"/>
      <c r="L4376" s="13" t="s">
        <v>10281</v>
      </c>
      <c r="M4376" t="s">
        <v>781</v>
      </c>
      <c r="S4376" s="9"/>
      <c r="T4376">
        <v>5</v>
      </c>
      <c r="U4376" s="210" t="s">
        <v>18193</v>
      </c>
      <c r="V4376" s="14">
        <v>0</v>
      </c>
      <c r="W4376" s="14">
        <v>1</v>
      </c>
      <c r="X4376" s="150" t="s">
        <v>270</v>
      </c>
      <c r="Y4376">
        <v>23</v>
      </c>
      <c r="Z4376" t="s">
        <v>271</v>
      </c>
      <c r="AA4376">
        <f t="shared" si="68"/>
        <v>2</v>
      </c>
    </row>
    <row r="4377" spans="1:27" x14ac:dyDescent="0.2">
      <c r="A4377">
        <v>4394</v>
      </c>
      <c r="B4377" s="1" t="s">
        <v>10586</v>
      </c>
      <c r="C4377" t="s">
        <v>8426</v>
      </c>
      <c r="D4377" s="9">
        <v>141</v>
      </c>
      <c r="E4377" s="9" t="s">
        <v>259</v>
      </c>
      <c r="F4377" s="9" t="s">
        <v>312</v>
      </c>
      <c r="G4377" s="10">
        <v>8</v>
      </c>
      <c r="H4377" s="10" t="s">
        <v>313</v>
      </c>
      <c r="I4377" s="10">
        <v>1947</v>
      </c>
      <c r="J4377" s="11" t="s">
        <v>10584</v>
      </c>
      <c r="K4377" s="12" t="s">
        <v>237</v>
      </c>
      <c r="L4377" s="13" t="s">
        <v>10587</v>
      </c>
      <c r="M4377" t="s">
        <v>290</v>
      </c>
      <c r="N4377" t="s">
        <v>291</v>
      </c>
      <c r="O4377" t="s">
        <v>93</v>
      </c>
      <c r="S4377" s="9"/>
      <c r="T4377">
        <v>5</v>
      </c>
      <c r="U4377" s="210" t="s">
        <v>18193</v>
      </c>
      <c r="V4377" s="14">
        <v>0</v>
      </c>
      <c r="W4377" s="14">
        <v>0</v>
      </c>
      <c r="X4377" s="150" t="s">
        <v>270</v>
      </c>
      <c r="Y4377">
        <v>141</v>
      </c>
      <c r="Z4377" t="s">
        <v>505</v>
      </c>
      <c r="AA4377">
        <f t="shared" si="68"/>
        <v>1</v>
      </c>
    </row>
    <row r="4378" spans="1:27" x14ac:dyDescent="0.2">
      <c r="A4378">
        <v>730</v>
      </c>
      <c r="B4378" s="1" t="s">
        <v>10582</v>
      </c>
      <c r="C4378" t="s">
        <v>1027</v>
      </c>
      <c r="D4378" s="9" t="s">
        <v>10583</v>
      </c>
      <c r="E4378" s="9"/>
      <c r="F4378" s="9"/>
      <c r="G4378" s="10">
        <v>8</v>
      </c>
      <c r="H4378" s="10" t="s">
        <v>313</v>
      </c>
      <c r="I4378" s="10">
        <v>1947</v>
      </c>
      <c r="J4378" s="11" t="s">
        <v>10584</v>
      </c>
      <c r="K4378" s="12"/>
      <c r="L4378" s="13" t="s">
        <v>10585</v>
      </c>
      <c r="M4378" t="s">
        <v>781</v>
      </c>
      <c r="S4378" s="9"/>
      <c r="T4378">
        <v>5</v>
      </c>
      <c r="U4378" s="210" t="s">
        <v>18193</v>
      </c>
      <c r="V4378" s="14">
        <v>0</v>
      </c>
      <c r="W4378" s="14">
        <v>1</v>
      </c>
      <c r="X4378" s="150" t="s">
        <v>270</v>
      </c>
      <c r="Y4378">
        <v>605</v>
      </c>
      <c r="Z4378" t="s">
        <v>271</v>
      </c>
      <c r="AA4378">
        <f t="shared" si="68"/>
        <v>2</v>
      </c>
    </row>
    <row r="4379" spans="1:27" x14ac:dyDescent="0.2">
      <c r="A4379">
        <v>1990</v>
      </c>
      <c r="B4379" s="1" t="s">
        <v>10588</v>
      </c>
      <c r="C4379" t="s">
        <v>2221</v>
      </c>
      <c r="D4379" s="9" t="s">
        <v>10589</v>
      </c>
      <c r="E4379" s="9" t="s">
        <v>259</v>
      </c>
      <c r="F4379" s="9" t="s">
        <v>312</v>
      </c>
      <c r="G4379" s="10">
        <v>12</v>
      </c>
      <c r="H4379" s="10" t="s">
        <v>313</v>
      </c>
      <c r="I4379" s="10">
        <v>1947</v>
      </c>
      <c r="J4379" s="11" t="s">
        <v>10590</v>
      </c>
      <c r="K4379" s="12"/>
      <c r="L4379" s="13" t="s">
        <v>10591</v>
      </c>
      <c r="M4379" t="s">
        <v>753</v>
      </c>
      <c r="S4379" s="9"/>
      <c r="T4379">
        <v>5</v>
      </c>
      <c r="U4379" s="210" t="s">
        <v>18193</v>
      </c>
      <c r="V4379" s="14">
        <v>0</v>
      </c>
      <c r="W4379" s="14">
        <v>1</v>
      </c>
      <c r="X4379" s="150" t="s">
        <v>270</v>
      </c>
      <c r="Y4379">
        <v>25</v>
      </c>
      <c r="Z4379" t="s">
        <v>505</v>
      </c>
      <c r="AA4379">
        <f t="shared" si="68"/>
        <v>3</v>
      </c>
    </row>
    <row r="4380" spans="1:27" x14ac:dyDescent="0.2">
      <c r="A4380">
        <v>4809</v>
      </c>
      <c r="B4380" s="1" t="s">
        <v>10592</v>
      </c>
      <c r="C4380" t="s">
        <v>503</v>
      </c>
      <c r="D4380" s="9"/>
      <c r="E4380" s="9" t="s">
        <v>8805</v>
      </c>
      <c r="F4380" s="9"/>
      <c r="G4380" s="10">
        <v>12</v>
      </c>
      <c r="H4380" s="10" t="s">
        <v>313</v>
      </c>
      <c r="I4380" s="10">
        <v>1947</v>
      </c>
      <c r="J4380" s="11" t="s">
        <v>10590</v>
      </c>
      <c r="K4380" s="12"/>
      <c r="L4380" s="13" t="s">
        <v>10593</v>
      </c>
      <c r="M4380" t="s">
        <v>781</v>
      </c>
      <c r="S4380" s="9"/>
      <c r="T4380">
        <v>5</v>
      </c>
      <c r="U4380" s="210" t="s">
        <v>18193</v>
      </c>
      <c r="V4380" s="14">
        <v>0</v>
      </c>
      <c r="W4380" s="14">
        <v>0</v>
      </c>
      <c r="X4380" s="109" t="e">
        <v>#N/A</v>
      </c>
      <c r="Y4380" t="s">
        <v>334</v>
      </c>
      <c r="Z4380" t="s">
        <v>271</v>
      </c>
      <c r="AA4380">
        <f t="shared" si="68"/>
        <v>1</v>
      </c>
    </row>
    <row r="4381" spans="1:27" x14ac:dyDescent="0.2">
      <c r="A4381">
        <v>3647</v>
      </c>
      <c r="B4381" s="1" t="s">
        <v>10594</v>
      </c>
      <c r="C4381" t="s">
        <v>1027</v>
      </c>
      <c r="D4381" s="9">
        <v>169</v>
      </c>
      <c r="E4381" s="9"/>
      <c r="F4381" s="9"/>
      <c r="G4381" s="10">
        <v>14</v>
      </c>
      <c r="H4381" s="10" t="s">
        <v>313</v>
      </c>
      <c r="I4381" s="10">
        <v>1947</v>
      </c>
      <c r="J4381" s="11" t="s">
        <v>10595</v>
      </c>
      <c r="K4381" s="12"/>
      <c r="L4381" s="13" t="s">
        <v>10596</v>
      </c>
      <c r="M4381" t="s">
        <v>781</v>
      </c>
      <c r="S4381" s="9"/>
      <c r="T4381">
        <v>5</v>
      </c>
      <c r="U4381" s="210" t="s">
        <v>18193</v>
      </c>
      <c r="V4381" s="14">
        <v>0</v>
      </c>
      <c r="W4381" s="14">
        <v>1</v>
      </c>
      <c r="X4381" s="150" t="s">
        <v>270</v>
      </c>
      <c r="Y4381">
        <v>169</v>
      </c>
      <c r="Z4381" t="s">
        <v>271</v>
      </c>
      <c r="AA4381">
        <f t="shared" si="68"/>
        <v>1</v>
      </c>
    </row>
    <row r="4382" spans="1:27" x14ac:dyDescent="0.2">
      <c r="A4382">
        <v>319</v>
      </c>
      <c r="B4382" s="1" t="s">
        <v>10597</v>
      </c>
      <c r="C4382" t="s">
        <v>1027</v>
      </c>
      <c r="D4382" s="9" t="s">
        <v>7259</v>
      </c>
      <c r="E4382" s="9" t="s">
        <v>9863</v>
      </c>
      <c r="F4382" s="9"/>
      <c r="G4382" s="10">
        <v>15</v>
      </c>
      <c r="H4382" s="10" t="s">
        <v>313</v>
      </c>
      <c r="I4382" s="10">
        <v>1947</v>
      </c>
      <c r="J4382" s="11" t="s">
        <v>10598</v>
      </c>
      <c r="K4382" s="12"/>
      <c r="L4382" s="13" t="s">
        <v>10599</v>
      </c>
      <c r="M4382" t="s">
        <v>781</v>
      </c>
      <c r="S4382" s="9"/>
      <c r="T4382">
        <v>5</v>
      </c>
      <c r="U4382" s="210" t="s">
        <v>18193</v>
      </c>
      <c r="V4382" s="14">
        <v>0</v>
      </c>
      <c r="W4382" s="14">
        <v>1</v>
      </c>
      <c r="X4382" s="109" t="s">
        <v>294</v>
      </c>
      <c r="Y4382" t="s">
        <v>4077</v>
      </c>
      <c r="Z4382" t="s">
        <v>1419</v>
      </c>
      <c r="AA4382">
        <f t="shared" si="68"/>
        <v>3</v>
      </c>
    </row>
    <row r="4383" spans="1:27" x14ac:dyDescent="0.2">
      <c r="A4383">
        <v>2368</v>
      </c>
      <c r="B4383" s="1" t="s">
        <v>10603</v>
      </c>
      <c r="C4383" t="s">
        <v>1027</v>
      </c>
      <c r="D4383" s="9" t="s">
        <v>10604</v>
      </c>
      <c r="E4383" s="9"/>
      <c r="F4383" s="9"/>
      <c r="G4383" s="10">
        <v>15</v>
      </c>
      <c r="H4383" s="10" t="s">
        <v>313</v>
      </c>
      <c r="I4383" s="10">
        <v>1947</v>
      </c>
      <c r="J4383" s="11" t="s">
        <v>10598</v>
      </c>
      <c r="K4383" s="12"/>
      <c r="L4383" s="13" t="s">
        <v>10605</v>
      </c>
      <c r="M4383" t="s">
        <v>753</v>
      </c>
      <c r="S4383" s="9"/>
      <c r="T4383">
        <v>5</v>
      </c>
      <c r="U4383" s="210" t="s">
        <v>18193</v>
      </c>
      <c r="V4383" s="14">
        <v>0</v>
      </c>
      <c r="W4383" s="14">
        <v>1</v>
      </c>
      <c r="X4383" s="109" t="e">
        <v>#N/A</v>
      </c>
      <c r="Y4383" t="s">
        <v>1973</v>
      </c>
      <c r="Z4383" t="s">
        <v>271</v>
      </c>
      <c r="AA4383">
        <f t="shared" si="68"/>
        <v>2</v>
      </c>
    </row>
    <row r="4384" spans="1:27" x14ac:dyDescent="0.2">
      <c r="A4384">
        <v>3400</v>
      </c>
      <c r="B4384" s="1" t="s">
        <v>10600</v>
      </c>
      <c r="C4384" t="s">
        <v>1008</v>
      </c>
      <c r="D4384" s="9" t="s">
        <v>10601</v>
      </c>
      <c r="E4384" s="9"/>
      <c r="F4384" s="9"/>
      <c r="G4384" s="10">
        <v>15</v>
      </c>
      <c r="H4384" s="10" t="s">
        <v>313</v>
      </c>
      <c r="I4384" s="10">
        <v>1947</v>
      </c>
      <c r="J4384" s="11" t="s">
        <v>10598</v>
      </c>
      <c r="K4384" s="12"/>
      <c r="L4384" s="13" t="s">
        <v>10602</v>
      </c>
      <c r="M4384" t="s">
        <v>753</v>
      </c>
      <c r="S4384" s="9"/>
      <c r="T4384">
        <v>5</v>
      </c>
      <c r="U4384" s="210" t="s">
        <v>18193</v>
      </c>
      <c r="V4384" s="14">
        <v>0</v>
      </c>
      <c r="W4384" s="14">
        <v>1</v>
      </c>
      <c r="X4384" s="109" t="e">
        <v>#N/A</v>
      </c>
      <c r="Y4384" t="s">
        <v>1973</v>
      </c>
      <c r="Z4384" t="s">
        <v>271</v>
      </c>
      <c r="AA4384">
        <f t="shared" si="68"/>
        <v>2</v>
      </c>
    </row>
    <row r="4385" spans="1:27" x14ac:dyDescent="0.2">
      <c r="A4385">
        <v>6053</v>
      </c>
      <c r="B4385" s="1" t="s">
        <v>10290</v>
      </c>
      <c r="C4385" t="s">
        <v>1027</v>
      </c>
      <c r="D4385" s="9" t="s">
        <v>10280</v>
      </c>
      <c r="E4385" s="9" t="s">
        <v>8805</v>
      </c>
      <c r="F4385" s="9" t="s">
        <v>1416</v>
      </c>
      <c r="G4385" s="10">
        <v>15</v>
      </c>
      <c r="H4385" s="10" t="s">
        <v>313</v>
      </c>
      <c r="I4385" s="10">
        <v>1947</v>
      </c>
      <c r="J4385" s="11" t="s">
        <v>10598</v>
      </c>
      <c r="K4385" s="12"/>
      <c r="L4385" s="13" t="s">
        <v>10606</v>
      </c>
      <c r="M4385" t="s">
        <v>781</v>
      </c>
      <c r="S4385" s="9"/>
      <c r="T4385">
        <v>5</v>
      </c>
      <c r="U4385" s="210" t="s">
        <v>18193</v>
      </c>
      <c r="V4385" s="14">
        <v>0</v>
      </c>
      <c r="W4385" s="14">
        <v>1</v>
      </c>
      <c r="X4385" s="109" t="e">
        <v>#N/A</v>
      </c>
      <c r="Y4385">
        <v>23</v>
      </c>
      <c r="Z4385" t="s">
        <v>271</v>
      </c>
      <c r="AA4385">
        <f t="shared" si="68"/>
        <v>2</v>
      </c>
    </row>
    <row r="4386" spans="1:27" x14ac:dyDescent="0.2">
      <c r="A4386">
        <v>284</v>
      </c>
      <c r="B4386" s="1" t="s">
        <v>10607</v>
      </c>
      <c r="C4386" t="s">
        <v>2040</v>
      </c>
      <c r="D4386" s="9" t="s">
        <v>10608</v>
      </c>
      <c r="E4386" s="9"/>
      <c r="F4386" s="9"/>
      <c r="G4386" s="10">
        <v>17</v>
      </c>
      <c r="H4386" s="10" t="s">
        <v>313</v>
      </c>
      <c r="I4386" s="10">
        <v>1947</v>
      </c>
      <c r="J4386" s="11" t="s">
        <v>10609</v>
      </c>
      <c r="K4386" s="12"/>
      <c r="L4386" s="13" t="s">
        <v>10610</v>
      </c>
      <c r="M4386" t="s">
        <v>753</v>
      </c>
      <c r="S4386" s="9"/>
      <c r="T4386">
        <v>5</v>
      </c>
      <c r="U4386" s="210" t="s">
        <v>18193</v>
      </c>
      <c r="V4386" s="14">
        <v>0</v>
      </c>
      <c r="W4386" s="14">
        <v>1</v>
      </c>
      <c r="X4386" s="109" t="e">
        <v>#N/A</v>
      </c>
      <c r="Y4386">
        <v>69</v>
      </c>
      <c r="Z4386" t="s">
        <v>271</v>
      </c>
      <c r="AA4386">
        <f t="shared" si="68"/>
        <v>6</v>
      </c>
    </row>
    <row r="4387" spans="1:27" x14ac:dyDescent="0.2">
      <c r="A4387">
        <v>7505</v>
      </c>
      <c r="B4387" s="1" t="s">
        <v>10294</v>
      </c>
      <c r="C4387" t="s">
        <v>1027</v>
      </c>
      <c r="D4387" s="9" t="s">
        <v>8849</v>
      </c>
      <c r="E4387" s="9"/>
      <c r="F4387" s="9"/>
      <c r="G4387" s="10">
        <v>19</v>
      </c>
      <c r="H4387" s="10" t="s">
        <v>313</v>
      </c>
      <c r="I4387" s="10">
        <v>1947</v>
      </c>
      <c r="J4387" s="11" t="s">
        <v>10612</v>
      </c>
      <c r="K4387" s="12"/>
      <c r="L4387" s="13" t="s">
        <v>10295</v>
      </c>
      <c r="M4387" t="s">
        <v>781</v>
      </c>
      <c r="S4387" s="9"/>
      <c r="T4387">
        <v>5</v>
      </c>
      <c r="U4387" s="210" t="s">
        <v>18193</v>
      </c>
      <c r="V4387" s="14">
        <v>0</v>
      </c>
      <c r="W4387" s="14">
        <v>1</v>
      </c>
      <c r="X4387" s="109" t="e">
        <v>#N/A</v>
      </c>
      <c r="Y4387">
        <v>169</v>
      </c>
      <c r="Z4387" t="s">
        <v>271</v>
      </c>
      <c r="AA4387">
        <f t="shared" si="68"/>
        <v>2</v>
      </c>
    </row>
    <row r="4388" spans="1:27" x14ac:dyDescent="0.2">
      <c r="A4388">
        <v>1656</v>
      </c>
      <c r="B4388" s="1" t="s">
        <v>10296</v>
      </c>
      <c r="C4388" t="s">
        <v>1027</v>
      </c>
      <c r="D4388" s="9" t="s">
        <v>8849</v>
      </c>
      <c r="E4388" s="9" t="s">
        <v>11179</v>
      </c>
      <c r="F4388" s="9"/>
      <c r="G4388" s="10">
        <v>19</v>
      </c>
      <c r="H4388" s="10" t="s">
        <v>313</v>
      </c>
      <c r="I4388" s="10">
        <v>1947</v>
      </c>
      <c r="J4388" s="11" t="s">
        <v>10612</v>
      </c>
      <c r="K4388" s="12"/>
      <c r="L4388" s="13" t="s">
        <v>10613</v>
      </c>
      <c r="M4388" t="s">
        <v>781</v>
      </c>
      <c r="S4388" s="9"/>
      <c r="T4388">
        <v>5</v>
      </c>
      <c r="U4388" s="210" t="s">
        <v>18193</v>
      </c>
      <c r="V4388" s="14">
        <v>0</v>
      </c>
      <c r="W4388" s="14">
        <v>1</v>
      </c>
      <c r="X4388" s="109" t="e">
        <v>#N/A</v>
      </c>
      <c r="Y4388">
        <v>169</v>
      </c>
      <c r="Z4388" t="s">
        <v>271</v>
      </c>
      <c r="AA4388">
        <f t="shared" si="68"/>
        <v>2</v>
      </c>
    </row>
    <row r="4389" spans="1:27" x14ac:dyDescent="0.2">
      <c r="A4389">
        <v>1768</v>
      </c>
      <c r="B4389" s="1" t="s">
        <v>10297</v>
      </c>
      <c r="C4389" t="s">
        <v>1027</v>
      </c>
      <c r="D4389" s="9" t="s">
        <v>3929</v>
      </c>
      <c r="E4389" s="9" t="s">
        <v>11179</v>
      </c>
      <c r="F4389" s="9"/>
      <c r="G4389" s="10">
        <v>19</v>
      </c>
      <c r="H4389" s="10" t="s">
        <v>313</v>
      </c>
      <c r="I4389" s="10">
        <v>1947</v>
      </c>
      <c r="J4389" s="11" t="s">
        <v>10612</v>
      </c>
      <c r="K4389" s="12"/>
      <c r="L4389" s="13" t="s">
        <v>10613</v>
      </c>
      <c r="M4389" t="s">
        <v>781</v>
      </c>
      <c r="S4389" s="9"/>
      <c r="T4389">
        <v>5</v>
      </c>
      <c r="U4389" s="210" t="s">
        <v>18193</v>
      </c>
      <c r="V4389" s="14">
        <v>0</v>
      </c>
      <c r="W4389" s="14">
        <v>1</v>
      </c>
      <c r="X4389" s="109" t="s">
        <v>294</v>
      </c>
      <c r="Y4389" t="s">
        <v>3929</v>
      </c>
      <c r="Z4389" t="s">
        <v>271</v>
      </c>
      <c r="AA4389">
        <f t="shared" si="68"/>
        <v>1</v>
      </c>
    </row>
    <row r="4390" spans="1:27" x14ac:dyDescent="0.2">
      <c r="A4390">
        <v>2088</v>
      </c>
      <c r="B4390" s="1" t="s">
        <v>10292</v>
      </c>
      <c r="C4390" t="s">
        <v>1027</v>
      </c>
      <c r="D4390" s="9" t="s">
        <v>8255</v>
      </c>
      <c r="E4390" s="9" t="s">
        <v>11179</v>
      </c>
      <c r="F4390" s="9"/>
      <c r="G4390" s="10">
        <v>19</v>
      </c>
      <c r="H4390" s="10" t="s">
        <v>313</v>
      </c>
      <c r="I4390" s="10">
        <v>1947</v>
      </c>
      <c r="J4390" s="11" t="s">
        <v>10612</v>
      </c>
      <c r="K4390" s="12"/>
      <c r="L4390" s="13" t="s">
        <v>10613</v>
      </c>
      <c r="M4390" t="s">
        <v>781</v>
      </c>
      <c r="S4390" s="9"/>
      <c r="T4390">
        <v>5</v>
      </c>
      <c r="U4390" s="210" t="s">
        <v>18193</v>
      </c>
      <c r="V4390" s="14">
        <v>0</v>
      </c>
      <c r="W4390" s="14">
        <v>1</v>
      </c>
      <c r="X4390" s="109" t="s">
        <v>294</v>
      </c>
      <c r="Y4390" t="s">
        <v>4077</v>
      </c>
      <c r="Z4390" t="s">
        <v>1419</v>
      </c>
      <c r="AA4390">
        <f t="shared" si="68"/>
        <v>2</v>
      </c>
    </row>
    <row r="4391" spans="1:27" x14ac:dyDescent="0.2">
      <c r="A4391">
        <v>1726</v>
      </c>
      <c r="B4391" s="1" t="s">
        <v>10293</v>
      </c>
      <c r="C4391" t="s">
        <v>1027</v>
      </c>
      <c r="D4391" s="9" t="s">
        <v>8255</v>
      </c>
      <c r="E4391" s="9" t="s">
        <v>11179</v>
      </c>
      <c r="F4391" s="9"/>
      <c r="G4391" s="10">
        <v>19</v>
      </c>
      <c r="H4391" s="10" t="s">
        <v>313</v>
      </c>
      <c r="I4391" s="10">
        <v>1947</v>
      </c>
      <c r="J4391" s="11" t="s">
        <v>10612</v>
      </c>
      <c r="K4391" s="12"/>
      <c r="L4391" s="13" t="s">
        <v>10613</v>
      </c>
      <c r="M4391" t="s">
        <v>781</v>
      </c>
      <c r="S4391" s="9"/>
      <c r="T4391">
        <v>5</v>
      </c>
      <c r="U4391" s="210" t="s">
        <v>18193</v>
      </c>
      <c r="V4391" s="14">
        <v>0</v>
      </c>
      <c r="W4391" s="14">
        <v>1</v>
      </c>
      <c r="X4391" s="109" t="s">
        <v>294</v>
      </c>
      <c r="Y4391" t="s">
        <v>4077</v>
      </c>
      <c r="Z4391" t="s">
        <v>1419</v>
      </c>
      <c r="AA4391">
        <f t="shared" si="68"/>
        <v>2</v>
      </c>
    </row>
    <row r="4392" spans="1:27" x14ac:dyDescent="0.2">
      <c r="A4392">
        <v>2046</v>
      </c>
      <c r="B4392" s="1" t="s">
        <v>10611</v>
      </c>
      <c r="C4392" t="s">
        <v>1027</v>
      </c>
      <c r="D4392" s="9" t="s">
        <v>4972</v>
      </c>
      <c r="E4392" s="9" t="s">
        <v>11179</v>
      </c>
      <c r="F4392" s="9"/>
      <c r="G4392" s="10">
        <v>19</v>
      </c>
      <c r="H4392" s="10" t="s">
        <v>313</v>
      </c>
      <c r="I4392" s="10">
        <v>1947</v>
      </c>
      <c r="J4392" s="11" t="s">
        <v>10612</v>
      </c>
      <c r="K4392" s="12"/>
      <c r="L4392" s="13" t="s">
        <v>10613</v>
      </c>
      <c r="M4392" t="s">
        <v>781</v>
      </c>
      <c r="S4392" s="9"/>
      <c r="T4392">
        <v>5</v>
      </c>
      <c r="U4392" s="210" t="s">
        <v>18193</v>
      </c>
      <c r="V4392" s="14">
        <v>0</v>
      </c>
      <c r="W4392" s="14">
        <v>1</v>
      </c>
      <c r="X4392" s="109" t="s">
        <v>294</v>
      </c>
      <c r="Y4392" t="s">
        <v>4077</v>
      </c>
      <c r="Z4392" t="s">
        <v>1419</v>
      </c>
      <c r="AA4392">
        <f t="shared" si="68"/>
        <v>2</v>
      </c>
    </row>
    <row r="4393" spans="1:27" x14ac:dyDescent="0.2">
      <c r="A4393">
        <v>2063</v>
      </c>
      <c r="B4393" s="1" t="s">
        <v>10614</v>
      </c>
      <c r="C4393" t="s">
        <v>1027</v>
      </c>
      <c r="D4393" s="9" t="s">
        <v>4972</v>
      </c>
      <c r="E4393" s="9" t="s">
        <v>11179</v>
      </c>
      <c r="F4393" s="9"/>
      <c r="G4393" s="10">
        <v>19</v>
      </c>
      <c r="H4393" s="10" t="s">
        <v>313</v>
      </c>
      <c r="I4393" s="10">
        <v>1947</v>
      </c>
      <c r="J4393" s="11" t="s">
        <v>10612</v>
      </c>
      <c r="K4393" s="12"/>
      <c r="L4393" s="13" t="s">
        <v>10291</v>
      </c>
      <c r="M4393" t="s">
        <v>781</v>
      </c>
      <c r="S4393" s="9"/>
      <c r="T4393">
        <v>5</v>
      </c>
      <c r="U4393" s="210" t="s">
        <v>18193</v>
      </c>
      <c r="V4393" s="14">
        <v>0</v>
      </c>
      <c r="W4393" s="14">
        <v>1</v>
      </c>
      <c r="X4393" s="109" t="s">
        <v>294</v>
      </c>
      <c r="Y4393" t="s">
        <v>4077</v>
      </c>
      <c r="Z4393" t="s">
        <v>1419</v>
      </c>
      <c r="AA4393">
        <f t="shared" si="68"/>
        <v>2</v>
      </c>
    </row>
    <row r="4394" spans="1:27" x14ac:dyDescent="0.2">
      <c r="A4394">
        <v>2142</v>
      </c>
      <c r="B4394" s="1" t="s">
        <v>10298</v>
      </c>
      <c r="C4394" t="s">
        <v>2040</v>
      </c>
      <c r="D4394" s="9" t="s">
        <v>10299</v>
      </c>
      <c r="E4394" s="9"/>
      <c r="F4394" s="9"/>
      <c r="G4394" s="10">
        <v>21</v>
      </c>
      <c r="H4394" s="10" t="s">
        <v>313</v>
      </c>
      <c r="I4394" s="10">
        <v>1947</v>
      </c>
      <c r="J4394" s="11" t="s">
        <v>10300</v>
      </c>
      <c r="K4394" s="12"/>
      <c r="L4394" s="13" t="s">
        <v>10301</v>
      </c>
      <c r="M4394" t="s">
        <v>753</v>
      </c>
      <c r="S4394" s="9"/>
      <c r="T4394">
        <v>5</v>
      </c>
      <c r="U4394" s="210" t="s">
        <v>18193</v>
      </c>
      <c r="V4394" s="14">
        <v>0</v>
      </c>
      <c r="W4394" s="14">
        <v>1</v>
      </c>
      <c r="X4394" s="150" t="s">
        <v>270</v>
      </c>
      <c r="Y4394">
        <v>98</v>
      </c>
      <c r="Z4394" t="s">
        <v>271</v>
      </c>
      <c r="AA4394">
        <f t="shared" si="68"/>
        <v>3</v>
      </c>
    </row>
    <row r="4395" spans="1:27" x14ac:dyDescent="0.2">
      <c r="A4395">
        <v>1317</v>
      </c>
      <c r="B4395" s="1" t="s">
        <v>10308</v>
      </c>
      <c r="C4395" t="s">
        <v>2040</v>
      </c>
      <c r="D4395" s="9" t="s">
        <v>7097</v>
      </c>
      <c r="E4395" s="9"/>
      <c r="F4395" s="9"/>
      <c r="G4395" s="10">
        <v>23</v>
      </c>
      <c r="H4395" s="10" t="s">
        <v>313</v>
      </c>
      <c r="I4395" s="10">
        <v>1947</v>
      </c>
      <c r="J4395" s="11" t="s">
        <v>10304</v>
      </c>
      <c r="K4395" s="12"/>
      <c r="L4395" s="13" t="s">
        <v>10305</v>
      </c>
      <c r="M4395" t="s">
        <v>753</v>
      </c>
      <c r="S4395" s="9"/>
      <c r="T4395">
        <v>5</v>
      </c>
      <c r="U4395" s="210" t="s">
        <v>18193</v>
      </c>
      <c r="V4395" s="14">
        <v>0</v>
      </c>
      <c r="W4395" s="14">
        <v>0</v>
      </c>
      <c r="X4395" s="150" t="s">
        <v>270</v>
      </c>
      <c r="Y4395">
        <v>98</v>
      </c>
      <c r="Z4395" t="s">
        <v>3085</v>
      </c>
      <c r="AA4395">
        <f t="shared" si="68"/>
        <v>2</v>
      </c>
    </row>
    <row r="4396" spans="1:27" x14ac:dyDescent="0.2">
      <c r="A4396">
        <v>437</v>
      </c>
      <c r="B4396" s="1" t="s">
        <v>10302</v>
      </c>
      <c r="C4396" t="s">
        <v>2040</v>
      </c>
      <c r="D4396" s="9" t="s">
        <v>10303</v>
      </c>
      <c r="E4396" s="9"/>
      <c r="F4396" s="9"/>
      <c r="G4396" s="10">
        <v>23</v>
      </c>
      <c r="H4396" s="10" t="s">
        <v>313</v>
      </c>
      <c r="I4396" s="10">
        <v>1947</v>
      </c>
      <c r="J4396" s="11" t="s">
        <v>10304</v>
      </c>
      <c r="K4396" s="12"/>
      <c r="L4396" s="13" t="s">
        <v>10305</v>
      </c>
      <c r="M4396" t="s">
        <v>753</v>
      </c>
      <c r="S4396" s="9"/>
      <c r="T4396">
        <v>5</v>
      </c>
      <c r="U4396" s="210" t="s">
        <v>18193</v>
      </c>
      <c r="V4396" s="14">
        <v>0</v>
      </c>
      <c r="W4396" s="14">
        <v>0</v>
      </c>
      <c r="X4396" s="150" t="s">
        <v>270</v>
      </c>
      <c r="Y4396">
        <v>14</v>
      </c>
      <c r="Z4396" t="s">
        <v>3085</v>
      </c>
      <c r="AA4396">
        <f t="shared" si="68"/>
        <v>4</v>
      </c>
    </row>
    <row r="4397" spans="1:27" x14ac:dyDescent="0.2">
      <c r="A4397">
        <v>1385</v>
      </c>
      <c r="B4397" s="1" t="s">
        <v>10306</v>
      </c>
      <c r="C4397" t="s">
        <v>2040</v>
      </c>
      <c r="D4397" s="9" t="s">
        <v>10307</v>
      </c>
      <c r="E4397" s="9"/>
      <c r="F4397" s="9"/>
      <c r="G4397" s="10">
        <v>23</v>
      </c>
      <c r="H4397" s="10" t="s">
        <v>313</v>
      </c>
      <c r="I4397" s="10">
        <v>1947</v>
      </c>
      <c r="J4397" s="11" t="s">
        <v>10304</v>
      </c>
      <c r="K4397" s="12"/>
      <c r="L4397" s="13" t="s">
        <v>10305</v>
      </c>
      <c r="M4397" t="s">
        <v>753</v>
      </c>
      <c r="S4397" s="9"/>
      <c r="T4397">
        <v>5</v>
      </c>
      <c r="U4397" s="210" t="s">
        <v>18193</v>
      </c>
      <c r="V4397" s="14">
        <v>0</v>
      </c>
      <c r="W4397" s="14">
        <v>1</v>
      </c>
      <c r="X4397" s="150" t="s">
        <v>270</v>
      </c>
      <c r="Y4397">
        <v>69</v>
      </c>
      <c r="Z4397" t="s">
        <v>271</v>
      </c>
      <c r="AA4397">
        <f t="shared" si="68"/>
        <v>3</v>
      </c>
    </row>
    <row r="4398" spans="1:27" x14ac:dyDescent="0.2">
      <c r="A4398">
        <v>3343</v>
      </c>
      <c r="B4398" s="1" t="s">
        <v>10309</v>
      </c>
      <c r="C4398" t="s">
        <v>1027</v>
      </c>
      <c r="D4398" s="9" t="s">
        <v>10625</v>
      </c>
      <c r="E4398" s="9" t="s">
        <v>9863</v>
      </c>
      <c r="F4398" s="9"/>
      <c r="G4398" s="10">
        <v>28</v>
      </c>
      <c r="H4398" s="10" t="s">
        <v>313</v>
      </c>
      <c r="I4398" s="10">
        <v>1947</v>
      </c>
      <c r="J4398" s="11" t="s">
        <v>10626</v>
      </c>
      <c r="K4398" s="12"/>
      <c r="L4398" s="13" t="s">
        <v>10627</v>
      </c>
      <c r="M4398" t="s">
        <v>781</v>
      </c>
      <c r="S4398" s="9"/>
      <c r="T4398">
        <v>5</v>
      </c>
      <c r="U4398" s="210" t="s">
        <v>18193</v>
      </c>
      <c r="V4398" s="14">
        <v>0</v>
      </c>
      <c r="W4398" s="14">
        <v>1</v>
      </c>
      <c r="X4398" s="150" t="s">
        <v>294</v>
      </c>
      <c r="Y4398" t="s">
        <v>2824</v>
      </c>
      <c r="Z4398" t="s">
        <v>271</v>
      </c>
      <c r="AA4398">
        <f t="shared" si="68"/>
        <v>3</v>
      </c>
    </row>
    <row r="4399" spans="1:27" x14ac:dyDescent="0.2">
      <c r="A4399">
        <v>68</v>
      </c>
      <c r="B4399" s="1" t="s">
        <v>10628</v>
      </c>
      <c r="C4399" t="s">
        <v>6878</v>
      </c>
      <c r="D4399" s="9" t="s">
        <v>10629</v>
      </c>
      <c r="E4399" s="9"/>
      <c r="F4399" s="9" t="s">
        <v>532</v>
      </c>
      <c r="G4399" s="10">
        <v>29</v>
      </c>
      <c r="H4399" s="10" t="s">
        <v>313</v>
      </c>
      <c r="I4399" s="10">
        <v>1947</v>
      </c>
      <c r="J4399" s="11" t="s">
        <v>10630</v>
      </c>
      <c r="K4399" s="12" t="s">
        <v>237</v>
      </c>
      <c r="L4399" s="13" t="s">
        <v>10631</v>
      </c>
      <c r="M4399" t="s">
        <v>290</v>
      </c>
      <c r="N4399" t="s">
        <v>291</v>
      </c>
      <c r="O4399" t="s">
        <v>692</v>
      </c>
      <c r="S4399" s="9"/>
      <c r="T4399">
        <v>5</v>
      </c>
      <c r="U4399" s="210" t="s">
        <v>18193</v>
      </c>
      <c r="V4399" s="14">
        <v>0</v>
      </c>
      <c r="W4399" s="14">
        <v>0</v>
      </c>
      <c r="X4399" s="109" t="s">
        <v>294</v>
      </c>
      <c r="Y4399" t="s">
        <v>1199</v>
      </c>
      <c r="Z4399" t="s">
        <v>271</v>
      </c>
      <c r="AA4399">
        <f t="shared" si="68"/>
        <v>4</v>
      </c>
    </row>
    <row r="4400" spans="1:27" x14ac:dyDescent="0.2">
      <c r="A4400">
        <v>2814</v>
      </c>
      <c r="B4400" s="1" t="s">
        <v>10632</v>
      </c>
      <c r="C4400" t="s">
        <v>10788</v>
      </c>
      <c r="D4400" s="9" t="s">
        <v>1888</v>
      </c>
      <c r="E4400" s="9"/>
      <c r="F4400" s="9"/>
      <c r="G4400" s="10">
        <v>29</v>
      </c>
      <c r="H4400" s="10" t="s">
        <v>313</v>
      </c>
      <c r="I4400" s="10">
        <v>1947</v>
      </c>
      <c r="J4400" s="11" t="s">
        <v>10630</v>
      </c>
      <c r="K4400" s="12" t="s">
        <v>237</v>
      </c>
      <c r="L4400" s="13" t="s">
        <v>10310</v>
      </c>
      <c r="M4400" t="s">
        <v>290</v>
      </c>
      <c r="N4400" t="s">
        <v>291</v>
      </c>
      <c r="O4400" t="s">
        <v>692</v>
      </c>
      <c r="S4400" s="9"/>
      <c r="T4400">
        <v>5</v>
      </c>
      <c r="U4400" s="210" t="s">
        <v>18193</v>
      </c>
      <c r="V4400" s="14">
        <v>0</v>
      </c>
      <c r="W4400" s="14">
        <v>0</v>
      </c>
      <c r="X4400" s="109" t="e">
        <v>#N/A</v>
      </c>
      <c r="Y4400" t="s">
        <v>1888</v>
      </c>
      <c r="Z4400" t="s">
        <v>505</v>
      </c>
      <c r="AA4400">
        <f t="shared" si="68"/>
        <v>1</v>
      </c>
    </row>
    <row r="4401" spans="1:27" x14ac:dyDescent="0.2">
      <c r="A4401">
        <v>6897</v>
      </c>
      <c r="B4401" s="1" t="s">
        <v>10311</v>
      </c>
      <c r="C4401" t="s">
        <v>2040</v>
      </c>
      <c r="D4401" s="9" t="s">
        <v>1973</v>
      </c>
      <c r="E4401" s="9"/>
      <c r="F4401" s="9"/>
      <c r="G4401" s="10">
        <v>29</v>
      </c>
      <c r="H4401" s="10" t="s">
        <v>313</v>
      </c>
      <c r="I4401" s="10">
        <v>1947</v>
      </c>
      <c r="J4401" s="11" t="s">
        <v>10630</v>
      </c>
      <c r="K4401" s="12"/>
      <c r="L4401" s="13" t="s">
        <v>10312</v>
      </c>
      <c r="M4401" t="s">
        <v>753</v>
      </c>
      <c r="S4401" s="9"/>
      <c r="T4401">
        <v>5</v>
      </c>
      <c r="U4401" s="210" t="s">
        <v>18193</v>
      </c>
      <c r="V4401" s="14">
        <v>0</v>
      </c>
      <c r="W4401" s="14">
        <v>0</v>
      </c>
      <c r="X4401" s="150" t="s">
        <v>294</v>
      </c>
      <c r="Y4401" t="s">
        <v>1973</v>
      </c>
      <c r="Z4401" t="s">
        <v>3085</v>
      </c>
      <c r="AA4401">
        <f t="shared" si="68"/>
        <v>1</v>
      </c>
    </row>
    <row r="4402" spans="1:27" x14ac:dyDescent="0.2">
      <c r="A4402">
        <v>6075</v>
      </c>
      <c r="B4402" s="1" t="s">
        <v>10313</v>
      </c>
      <c r="C4402" t="s">
        <v>1027</v>
      </c>
      <c r="D4402" s="9" t="s">
        <v>1126</v>
      </c>
      <c r="E4402" s="9" t="s">
        <v>275</v>
      </c>
      <c r="F4402" s="9" t="s">
        <v>1416</v>
      </c>
      <c r="G4402" s="10">
        <v>29</v>
      </c>
      <c r="H4402" s="10" t="s">
        <v>313</v>
      </c>
      <c r="I4402" s="10">
        <v>1947</v>
      </c>
      <c r="J4402" s="11" t="s">
        <v>10630</v>
      </c>
      <c r="K4402" s="12"/>
      <c r="L4402" s="13" t="s">
        <v>10312</v>
      </c>
      <c r="M4402" t="s">
        <v>753</v>
      </c>
      <c r="S4402" s="9"/>
      <c r="T4402">
        <v>5</v>
      </c>
      <c r="U4402" s="210" t="s">
        <v>18193</v>
      </c>
      <c r="V4402" s="14">
        <v>0</v>
      </c>
      <c r="W4402" s="14">
        <v>0</v>
      </c>
      <c r="X4402" s="109" t="e">
        <v>#N/A</v>
      </c>
      <c r="Y4402" t="s">
        <v>1126</v>
      </c>
      <c r="Z4402" t="s">
        <v>1419</v>
      </c>
      <c r="AA4402">
        <f t="shared" si="68"/>
        <v>1</v>
      </c>
    </row>
    <row r="4403" spans="1:27" x14ac:dyDescent="0.2">
      <c r="A4403">
        <v>5600</v>
      </c>
      <c r="B4403" s="1" t="s">
        <v>10314</v>
      </c>
      <c r="C4403" t="s">
        <v>503</v>
      </c>
      <c r="D4403" s="9"/>
      <c r="E4403" s="9" t="s">
        <v>8805</v>
      </c>
      <c r="F4403" s="9"/>
      <c r="G4403" s="10">
        <v>30</v>
      </c>
      <c r="H4403" s="10" t="s">
        <v>313</v>
      </c>
      <c r="I4403" s="10">
        <v>1947</v>
      </c>
      <c r="J4403" s="11" t="s">
        <v>10315</v>
      </c>
      <c r="K4403" s="12"/>
      <c r="L4403" s="13" t="s">
        <v>10316</v>
      </c>
      <c r="M4403" t="s">
        <v>781</v>
      </c>
      <c r="S4403" s="9"/>
      <c r="T4403">
        <v>5</v>
      </c>
      <c r="U4403" s="210" t="s">
        <v>18193</v>
      </c>
      <c r="V4403" s="14">
        <v>0</v>
      </c>
      <c r="W4403" s="14">
        <v>0</v>
      </c>
      <c r="X4403" s="109" t="e">
        <v>#N/A</v>
      </c>
      <c r="Y4403" t="s">
        <v>334</v>
      </c>
      <c r="Z4403" t="s">
        <v>271</v>
      </c>
      <c r="AA4403">
        <f t="shared" si="68"/>
        <v>1</v>
      </c>
    </row>
    <row r="4404" spans="1:27" x14ac:dyDescent="0.2">
      <c r="A4404">
        <v>4314</v>
      </c>
      <c r="B4404" s="1" t="s">
        <v>10320</v>
      </c>
      <c r="C4404" t="s">
        <v>1027</v>
      </c>
      <c r="D4404" s="9" t="s">
        <v>10321</v>
      </c>
      <c r="E4404" s="9"/>
      <c r="F4404" s="9"/>
      <c r="G4404" s="10">
        <v>31</v>
      </c>
      <c r="H4404" s="10" t="s">
        <v>313</v>
      </c>
      <c r="I4404" s="10">
        <v>1947</v>
      </c>
      <c r="J4404" s="11" t="s">
        <v>10318</v>
      </c>
      <c r="K4404" s="12" t="s">
        <v>237</v>
      </c>
      <c r="L4404" s="13" t="s">
        <v>10794</v>
      </c>
      <c r="M4404" t="s">
        <v>290</v>
      </c>
      <c r="N4404" t="s">
        <v>291</v>
      </c>
      <c r="O4404" t="s">
        <v>520</v>
      </c>
      <c r="S4404" s="9"/>
      <c r="T4404">
        <v>5</v>
      </c>
      <c r="U4404" s="210" t="s">
        <v>18193</v>
      </c>
      <c r="V4404" s="14">
        <v>0</v>
      </c>
      <c r="W4404" s="14">
        <v>0</v>
      </c>
      <c r="X4404" s="150" t="s">
        <v>270</v>
      </c>
      <c r="Y4404">
        <v>18</v>
      </c>
      <c r="Z4404" t="s">
        <v>1419</v>
      </c>
      <c r="AA4404">
        <f t="shared" si="68"/>
        <v>2</v>
      </c>
    </row>
    <row r="4405" spans="1:27" x14ac:dyDescent="0.2">
      <c r="A4405">
        <v>5648</v>
      </c>
      <c r="B4405" s="1" t="s">
        <v>10797</v>
      </c>
      <c r="C4405" t="s">
        <v>5998</v>
      </c>
      <c r="D4405" s="9"/>
      <c r="E4405" s="9"/>
      <c r="F4405" s="9"/>
      <c r="G4405" s="10">
        <v>31</v>
      </c>
      <c r="H4405" s="10" t="s">
        <v>313</v>
      </c>
      <c r="I4405" s="10">
        <v>1947</v>
      </c>
      <c r="J4405" s="11" t="s">
        <v>10318</v>
      </c>
      <c r="K4405" s="12"/>
      <c r="L4405" s="13" t="s">
        <v>10319</v>
      </c>
      <c r="M4405" t="s">
        <v>753</v>
      </c>
      <c r="S4405" s="9"/>
      <c r="T4405">
        <v>5</v>
      </c>
      <c r="U4405" s="210" t="s">
        <v>18193</v>
      </c>
      <c r="V4405" s="14">
        <v>0</v>
      </c>
      <c r="W4405" s="14">
        <v>0</v>
      </c>
      <c r="X4405" s="109" t="e">
        <v>#N/A</v>
      </c>
      <c r="Y4405" t="s">
        <v>334</v>
      </c>
      <c r="Z4405" t="s">
        <v>18167</v>
      </c>
      <c r="AA4405">
        <f t="shared" si="68"/>
        <v>1</v>
      </c>
    </row>
    <row r="4406" spans="1:27" x14ac:dyDescent="0.2">
      <c r="A4406">
        <v>6025</v>
      </c>
      <c r="B4406" s="1" t="s">
        <v>10798</v>
      </c>
      <c r="C4406" t="s">
        <v>5998</v>
      </c>
      <c r="D4406" s="9"/>
      <c r="E4406" s="9"/>
      <c r="F4406" s="9"/>
      <c r="G4406" s="10">
        <v>31</v>
      </c>
      <c r="H4406" s="10" t="s">
        <v>313</v>
      </c>
      <c r="I4406" s="10">
        <v>1947</v>
      </c>
      <c r="J4406" s="11" t="s">
        <v>10318</v>
      </c>
      <c r="K4406" s="12"/>
      <c r="L4406" s="13" t="s">
        <v>10319</v>
      </c>
      <c r="M4406" t="s">
        <v>753</v>
      </c>
      <c r="S4406" s="9"/>
      <c r="T4406">
        <v>5</v>
      </c>
      <c r="U4406" s="210" t="s">
        <v>18193</v>
      </c>
      <c r="V4406" s="14">
        <v>0</v>
      </c>
      <c r="W4406" s="14">
        <v>0</v>
      </c>
      <c r="X4406" s="109" t="e">
        <v>#N/A</v>
      </c>
      <c r="Y4406" t="s">
        <v>334</v>
      </c>
      <c r="Z4406" t="s">
        <v>18167</v>
      </c>
      <c r="AA4406">
        <f t="shared" si="68"/>
        <v>1</v>
      </c>
    </row>
    <row r="4407" spans="1:27" x14ac:dyDescent="0.2">
      <c r="A4407">
        <v>3265</v>
      </c>
      <c r="B4407" s="1" t="s">
        <v>10317</v>
      </c>
      <c r="C4407" t="s">
        <v>5998</v>
      </c>
      <c r="D4407" s="9" t="s">
        <v>1173</v>
      </c>
      <c r="E4407" s="9"/>
      <c r="F4407" s="9"/>
      <c r="G4407" s="10">
        <v>31</v>
      </c>
      <c r="H4407" s="10" t="s">
        <v>313</v>
      </c>
      <c r="I4407" s="10">
        <v>1947</v>
      </c>
      <c r="J4407" s="11" t="s">
        <v>10318</v>
      </c>
      <c r="K4407" s="12"/>
      <c r="L4407" s="13" t="s">
        <v>10319</v>
      </c>
      <c r="M4407" t="s">
        <v>753</v>
      </c>
      <c r="S4407" s="9"/>
      <c r="T4407">
        <v>5</v>
      </c>
      <c r="U4407" s="210" t="s">
        <v>18193</v>
      </c>
      <c r="V4407" s="14">
        <v>0</v>
      </c>
      <c r="W4407" s="14">
        <v>0</v>
      </c>
      <c r="X4407" s="150" t="s">
        <v>294</v>
      </c>
      <c r="Y4407" t="s">
        <v>658</v>
      </c>
      <c r="Z4407" t="s">
        <v>18167</v>
      </c>
      <c r="AA4407">
        <f t="shared" si="68"/>
        <v>2</v>
      </c>
    </row>
    <row r="4408" spans="1:27" x14ac:dyDescent="0.2">
      <c r="A4408">
        <v>2112</v>
      </c>
      <c r="B4408" s="1" t="s">
        <v>10795</v>
      </c>
      <c r="C4408" t="s">
        <v>2221</v>
      </c>
      <c r="D4408" s="9">
        <v>151</v>
      </c>
      <c r="E4408" s="9" t="s">
        <v>259</v>
      </c>
      <c r="F4408" s="9" t="s">
        <v>312</v>
      </c>
      <c r="G4408" s="10">
        <v>31</v>
      </c>
      <c r="H4408" s="10" t="s">
        <v>313</v>
      </c>
      <c r="I4408" s="10">
        <v>1947</v>
      </c>
      <c r="J4408" s="11" t="s">
        <v>10318</v>
      </c>
      <c r="K4408" s="12"/>
      <c r="L4408" s="13" t="s">
        <v>10319</v>
      </c>
      <c r="M4408" t="s">
        <v>753</v>
      </c>
      <c r="S4408" s="9"/>
      <c r="T4408">
        <v>5</v>
      </c>
      <c r="U4408" s="210" t="s">
        <v>18193</v>
      </c>
      <c r="V4408" s="14">
        <v>0</v>
      </c>
      <c r="W4408" s="14">
        <v>1</v>
      </c>
      <c r="X4408" s="150" t="s">
        <v>270</v>
      </c>
      <c r="Y4408">
        <v>151</v>
      </c>
      <c r="Z4408" t="s">
        <v>505</v>
      </c>
      <c r="AA4408">
        <f t="shared" si="68"/>
        <v>1</v>
      </c>
    </row>
    <row r="4409" spans="1:27" x14ac:dyDescent="0.2">
      <c r="A4409">
        <v>4958</v>
      </c>
      <c r="B4409" s="1" t="s">
        <v>10796</v>
      </c>
      <c r="C4409" t="s">
        <v>2221</v>
      </c>
      <c r="D4409" s="9">
        <v>151</v>
      </c>
      <c r="E4409" s="9" t="s">
        <v>259</v>
      </c>
      <c r="F4409" s="9" t="s">
        <v>312</v>
      </c>
      <c r="G4409" s="10">
        <v>31</v>
      </c>
      <c r="H4409" s="10" t="s">
        <v>313</v>
      </c>
      <c r="I4409" s="10">
        <v>1947</v>
      </c>
      <c r="J4409" s="11" t="s">
        <v>10318</v>
      </c>
      <c r="K4409" s="12"/>
      <c r="L4409" s="13" t="s">
        <v>10319</v>
      </c>
      <c r="M4409" t="s">
        <v>753</v>
      </c>
      <c r="S4409" s="9"/>
      <c r="T4409">
        <v>5</v>
      </c>
      <c r="U4409" s="210" t="s">
        <v>18193</v>
      </c>
      <c r="V4409" s="14">
        <v>0</v>
      </c>
      <c r="W4409" s="14">
        <v>1</v>
      </c>
      <c r="X4409" s="150" t="s">
        <v>270</v>
      </c>
      <c r="Y4409">
        <v>151</v>
      </c>
      <c r="Z4409" t="s">
        <v>505</v>
      </c>
      <c r="AA4409">
        <f t="shared" si="68"/>
        <v>1</v>
      </c>
    </row>
    <row r="4410" spans="1:27" x14ac:dyDescent="0.2">
      <c r="A4410">
        <v>3776</v>
      </c>
      <c r="B4410" s="1" t="s">
        <v>10799</v>
      </c>
      <c r="C4410" t="s">
        <v>2534</v>
      </c>
      <c r="D4410" s="9">
        <v>609</v>
      </c>
      <c r="E4410" s="9"/>
      <c r="F4410" s="9"/>
      <c r="G4410" s="10">
        <v>1</v>
      </c>
      <c r="H4410" s="10" t="s">
        <v>330</v>
      </c>
      <c r="I4410" s="10">
        <v>1947</v>
      </c>
      <c r="J4410" s="11" t="s">
        <v>10800</v>
      </c>
      <c r="K4410" s="12" t="s">
        <v>237</v>
      </c>
      <c r="L4410" s="13" t="s">
        <v>10801</v>
      </c>
      <c r="M4410" t="s">
        <v>290</v>
      </c>
      <c r="N4410" t="s">
        <v>291</v>
      </c>
      <c r="O4410" t="s">
        <v>695</v>
      </c>
      <c r="S4410" s="9"/>
      <c r="T4410">
        <v>6</v>
      </c>
      <c r="U4410" s="210" t="s">
        <v>18194</v>
      </c>
      <c r="V4410" s="14">
        <v>0</v>
      </c>
      <c r="W4410" s="14">
        <v>1</v>
      </c>
      <c r="X4410" s="150" t="s">
        <v>270</v>
      </c>
      <c r="Y4410">
        <v>609</v>
      </c>
      <c r="Z4410" t="s">
        <v>271</v>
      </c>
      <c r="AA4410">
        <f t="shared" si="68"/>
        <v>1</v>
      </c>
    </row>
    <row r="4411" spans="1:27" x14ac:dyDescent="0.2">
      <c r="A4411">
        <v>4329</v>
      </c>
      <c r="B4411" s="1" t="s">
        <v>10808</v>
      </c>
      <c r="C4411" t="s">
        <v>8426</v>
      </c>
      <c r="D4411" s="9" t="s">
        <v>6094</v>
      </c>
      <c r="E4411" s="9" t="s">
        <v>259</v>
      </c>
      <c r="F4411" s="9" t="s">
        <v>312</v>
      </c>
      <c r="G4411" s="10">
        <v>2</v>
      </c>
      <c r="H4411" s="10" t="s">
        <v>330</v>
      </c>
      <c r="I4411" s="10">
        <v>1947</v>
      </c>
      <c r="J4411" s="11" t="s">
        <v>10804</v>
      </c>
      <c r="K4411" s="12" t="s">
        <v>237</v>
      </c>
      <c r="L4411" s="13" t="s">
        <v>10809</v>
      </c>
      <c r="M4411" t="s">
        <v>290</v>
      </c>
      <c r="N4411" t="s">
        <v>291</v>
      </c>
      <c r="O4411" t="s">
        <v>695</v>
      </c>
      <c r="S4411" s="9"/>
      <c r="T4411">
        <v>6</v>
      </c>
      <c r="U4411" s="210" t="s">
        <v>18194</v>
      </c>
      <c r="V4411" s="14">
        <v>0</v>
      </c>
      <c r="W4411" s="14">
        <v>0</v>
      </c>
      <c r="X4411" s="150" t="s">
        <v>270</v>
      </c>
      <c r="Y4411">
        <v>141</v>
      </c>
      <c r="Z4411" t="s">
        <v>505</v>
      </c>
      <c r="AA4411">
        <f t="shared" si="68"/>
        <v>2</v>
      </c>
    </row>
    <row r="4412" spans="1:27" x14ac:dyDescent="0.2">
      <c r="A4412">
        <v>1215</v>
      </c>
      <c r="B4412" s="1" t="s">
        <v>10802</v>
      </c>
      <c r="C4412" t="s">
        <v>2040</v>
      </c>
      <c r="D4412" s="9" t="s">
        <v>10803</v>
      </c>
      <c r="E4412" s="9"/>
      <c r="F4412" s="9"/>
      <c r="G4412" s="10">
        <v>2</v>
      </c>
      <c r="H4412" s="10" t="s">
        <v>330</v>
      </c>
      <c r="I4412" s="10">
        <v>1947</v>
      </c>
      <c r="J4412" s="11" t="s">
        <v>10804</v>
      </c>
      <c r="K4412" s="12"/>
      <c r="L4412" s="13" t="s">
        <v>10805</v>
      </c>
      <c r="M4412" t="s">
        <v>753</v>
      </c>
      <c r="S4412" s="9"/>
      <c r="T4412">
        <v>6</v>
      </c>
      <c r="U4412" s="210" t="s">
        <v>18194</v>
      </c>
      <c r="V4412" s="14">
        <v>0</v>
      </c>
      <c r="W4412" s="14">
        <v>1</v>
      </c>
      <c r="X4412" s="150" t="s">
        <v>294</v>
      </c>
      <c r="Y4412" t="s">
        <v>10635</v>
      </c>
      <c r="Z4412" t="s">
        <v>271</v>
      </c>
      <c r="AA4412">
        <f t="shared" si="68"/>
        <v>3</v>
      </c>
    </row>
    <row r="4413" spans="1:27" x14ac:dyDescent="0.2">
      <c r="A4413">
        <v>2215</v>
      </c>
      <c r="B4413" s="1" t="s">
        <v>10806</v>
      </c>
      <c r="C4413" t="s">
        <v>1027</v>
      </c>
      <c r="D4413" s="9" t="s">
        <v>10807</v>
      </c>
      <c r="E4413" s="9" t="s">
        <v>9863</v>
      </c>
      <c r="F4413" s="9"/>
      <c r="G4413" s="10">
        <v>2</v>
      </c>
      <c r="H4413" s="10" t="s">
        <v>330</v>
      </c>
      <c r="I4413" s="10">
        <v>1947</v>
      </c>
      <c r="J4413" s="11" t="s">
        <v>10804</v>
      </c>
      <c r="K4413" s="12"/>
      <c r="L4413" s="13" t="s">
        <v>18105</v>
      </c>
      <c r="M4413" t="s">
        <v>781</v>
      </c>
      <c r="S4413" s="9"/>
      <c r="T4413">
        <v>6</v>
      </c>
      <c r="U4413" s="210" t="s">
        <v>18194</v>
      </c>
      <c r="V4413" s="14">
        <v>0</v>
      </c>
      <c r="W4413" s="14">
        <v>1</v>
      </c>
      <c r="X4413" s="150" t="s">
        <v>294</v>
      </c>
      <c r="Y4413" t="s">
        <v>3625</v>
      </c>
      <c r="Z4413" t="s">
        <v>271</v>
      </c>
      <c r="AA4413">
        <f t="shared" si="68"/>
        <v>2</v>
      </c>
    </row>
    <row r="4414" spans="1:27" x14ac:dyDescent="0.2">
      <c r="A4414">
        <v>993</v>
      </c>
      <c r="B4414" s="1" t="s">
        <v>10814</v>
      </c>
      <c r="C4414" t="s">
        <v>8426</v>
      </c>
      <c r="D4414" s="9" t="s">
        <v>10457</v>
      </c>
      <c r="E4414" s="9" t="s">
        <v>259</v>
      </c>
      <c r="F4414" s="9" t="s">
        <v>312</v>
      </c>
      <c r="G4414" s="10">
        <v>3</v>
      </c>
      <c r="H4414" s="10" t="s">
        <v>330</v>
      </c>
      <c r="I4414" s="10">
        <v>1947</v>
      </c>
      <c r="J4414" s="11" t="s">
        <v>10812</v>
      </c>
      <c r="K4414" s="12" t="s">
        <v>237</v>
      </c>
      <c r="L4414" s="13" t="s">
        <v>10815</v>
      </c>
      <c r="M4414" t="s">
        <v>290</v>
      </c>
      <c r="N4414" t="s">
        <v>291</v>
      </c>
      <c r="O4414" t="s">
        <v>292</v>
      </c>
      <c r="S4414" s="9"/>
      <c r="T4414">
        <v>6</v>
      </c>
      <c r="U4414" s="210" t="s">
        <v>18194</v>
      </c>
      <c r="V4414" s="14">
        <v>0</v>
      </c>
      <c r="W4414" s="14">
        <v>0</v>
      </c>
      <c r="X4414" s="150" t="s">
        <v>270</v>
      </c>
      <c r="Y4414">
        <v>23</v>
      </c>
      <c r="Z4414" t="s">
        <v>505</v>
      </c>
      <c r="AA4414">
        <f t="shared" si="68"/>
        <v>2</v>
      </c>
    </row>
    <row r="4415" spans="1:27" x14ac:dyDescent="0.2">
      <c r="A4415">
        <v>5807</v>
      </c>
      <c r="B4415" s="1" t="s">
        <v>10816</v>
      </c>
      <c r="C4415" t="s">
        <v>657</v>
      </c>
      <c r="D4415" s="9">
        <v>418</v>
      </c>
      <c r="E4415" s="9" t="s">
        <v>9863</v>
      </c>
      <c r="F4415" s="9"/>
      <c r="G4415" s="10">
        <v>3</v>
      </c>
      <c r="H4415" s="10" t="s">
        <v>330</v>
      </c>
      <c r="I4415" s="10">
        <v>1947</v>
      </c>
      <c r="J4415" s="11" t="s">
        <v>10812</v>
      </c>
      <c r="K4415" s="12"/>
      <c r="L4415" s="13" t="s">
        <v>10817</v>
      </c>
      <c r="M4415" t="s">
        <v>781</v>
      </c>
      <c r="S4415" s="9"/>
      <c r="T4415">
        <v>6</v>
      </c>
      <c r="U4415" s="210" t="s">
        <v>18194</v>
      </c>
      <c r="V4415" s="14">
        <v>0</v>
      </c>
      <c r="W4415" s="14">
        <v>1</v>
      </c>
      <c r="X4415" s="150" t="s">
        <v>270</v>
      </c>
      <c r="Y4415">
        <v>418</v>
      </c>
      <c r="Z4415" t="s">
        <v>271</v>
      </c>
      <c r="AA4415">
        <f t="shared" si="68"/>
        <v>1</v>
      </c>
    </row>
    <row r="4416" spans="1:27" x14ac:dyDescent="0.2">
      <c r="A4416">
        <v>2754</v>
      </c>
      <c r="B4416" s="1" t="s">
        <v>10810</v>
      </c>
      <c r="C4416" t="s">
        <v>2221</v>
      </c>
      <c r="D4416" s="9" t="s">
        <v>10811</v>
      </c>
      <c r="E4416" s="9" t="s">
        <v>259</v>
      </c>
      <c r="F4416" s="9" t="s">
        <v>312</v>
      </c>
      <c r="G4416" s="10">
        <v>3</v>
      </c>
      <c r="H4416" s="10" t="s">
        <v>330</v>
      </c>
      <c r="I4416" s="10">
        <v>1947</v>
      </c>
      <c r="J4416" s="11" t="s">
        <v>10812</v>
      </c>
      <c r="K4416" s="12"/>
      <c r="L4416" s="13" t="s">
        <v>10813</v>
      </c>
      <c r="M4416" t="s">
        <v>753</v>
      </c>
      <c r="S4416" s="9"/>
      <c r="T4416">
        <v>6</v>
      </c>
      <c r="U4416" s="210" t="s">
        <v>18194</v>
      </c>
      <c r="V4416" s="14">
        <v>0</v>
      </c>
      <c r="W4416" s="14">
        <v>1</v>
      </c>
      <c r="X4416" s="150" t="s">
        <v>270</v>
      </c>
      <c r="Y4416">
        <v>141</v>
      </c>
      <c r="Z4416" t="s">
        <v>505</v>
      </c>
      <c r="AA4416">
        <f t="shared" si="68"/>
        <v>3</v>
      </c>
    </row>
    <row r="4417" spans="1:27" x14ac:dyDescent="0.2">
      <c r="A4417">
        <v>1473</v>
      </c>
      <c r="B4417" s="1" t="s">
        <v>10818</v>
      </c>
      <c r="C4417" t="s">
        <v>503</v>
      </c>
      <c r="D4417" s="9" t="s">
        <v>9453</v>
      </c>
      <c r="E4417" s="9" t="s">
        <v>259</v>
      </c>
      <c r="F4417" s="9" t="s">
        <v>532</v>
      </c>
      <c r="G4417" s="10">
        <v>4</v>
      </c>
      <c r="H4417" s="10" t="s">
        <v>330</v>
      </c>
      <c r="I4417" s="10">
        <v>1947</v>
      </c>
      <c r="J4417" s="11" t="s">
        <v>10819</v>
      </c>
      <c r="K4417" s="12"/>
      <c r="L4417" s="13" t="s">
        <v>10820</v>
      </c>
      <c r="M4417" t="s">
        <v>753</v>
      </c>
      <c r="S4417" s="9"/>
      <c r="T4417">
        <v>6</v>
      </c>
      <c r="U4417" s="210" t="s">
        <v>18194</v>
      </c>
      <c r="V4417" s="14">
        <v>0</v>
      </c>
      <c r="W4417" s="14">
        <v>1</v>
      </c>
      <c r="X4417" s="109" t="s">
        <v>294</v>
      </c>
      <c r="Y4417" t="s">
        <v>1242</v>
      </c>
      <c r="Z4417" t="s">
        <v>505</v>
      </c>
      <c r="AA4417">
        <f t="shared" si="68"/>
        <v>3</v>
      </c>
    </row>
    <row r="4418" spans="1:27" x14ac:dyDescent="0.2">
      <c r="A4418">
        <v>1670</v>
      </c>
      <c r="B4418" s="1" t="s">
        <v>10824</v>
      </c>
      <c r="C4418" t="s">
        <v>1027</v>
      </c>
      <c r="D4418" s="9" t="s">
        <v>5506</v>
      </c>
      <c r="E4418" s="9" t="s">
        <v>11179</v>
      </c>
      <c r="F4418" s="9"/>
      <c r="G4418" s="10">
        <v>5</v>
      </c>
      <c r="H4418" s="10" t="s">
        <v>330</v>
      </c>
      <c r="I4418" s="10">
        <v>1947</v>
      </c>
      <c r="J4418" s="11" t="s">
        <v>10822</v>
      </c>
      <c r="K4418" s="12"/>
      <c r="L4418" s="13" t="s">
        <v>10823</v>
      </c>
      <c r="M4418" t="s">
        <v>781</v>
      </c>
      <c r="S4418" s="9"/>
      <c r="T4418">
        <v>6</v>
      </c>
      <c r="U4418" s="210" t="s">
        <v>18194</v>
      </c>
      <c r="V4418" s="14">
        <v>0</v>
      </c>
      <c r="W4418" s="14">
        <v>1</v>
      </c>
      <c r="X4418" s="109" t="s">
        <v>294</v>
      </c>
      <c r="Y4418" t="s">
        <v>3929</v>
      </c>
      <c r="Z4418" t="s">
        <v>1419</v>
      </c>
      <c r="AA4418">
        <f t="shared" ref="AA4418:AA4481" si="69">LEN(D4418)-LEN(SUBSTITUTE(D4418,"/",""))+1</f>
        <v>2</v>
      </c>
    </row>
    <row r="4419" spans="1:27" x14ac:dyDescent="0.2">
      <c r="A4419">
        <v>1890</v>
      </c>
      <c r="B4419" s="1" t="s">
        <v>10821</v>
      </c>
      <c r="C4419" t="s">
        <v>1027</v>
      </c>
      <c r="D4419" s="9" t="s">
        <v>6632</v>
      </c>
      <c r="E4419" s="9" t="s">
        <v>11179</v>
      </c>
      <c r="F4419" s="9"/>
      <c r="G4419" s="10">
        <v>5</v>
      </c>
      <c r="H4419" s="10" t="s">
        <v>330</v>
      </c>
      <c r="I4419" s="10">
        <v>1947</v>
      </c>
      <c r="J4419" s="11" t="s">
        <v>10822</v>
      </c>
      <c r="K4419" s="12"/>
      <c r="L4419" s="13" t="s">
        <v>10823</v>
      </c>
      <c r="M4419" t="s">
        <v>781</v>
      </c>
      <c r="S4419" s="9"/>
      <c r="T4419">
        <v>6</v>
      </c>
      <c r="U4419" s="210" t="s">
        <v>18194</v>
      </c>
      <c r="V4419" s="14">
        <v>0</v>
      </c>
      <c r="W4419" s="14">
        <v>1</v>
      </c>
      <c r="X4419" s="109" t="s">
        <v>294</v>
      </c>
      <c r="Y4419" t="s">
        <v>4077</v>
      </c>
      <c r="Z4419" t="s">
        <v>1419</v>
      </c>
      <c r="AA4419">
        <f t="shared" si="69"/>
        <v>3</v>
      </c>
    </row>
    <row r="4420" spans="1:27" x14ac:dyDescent="0.2">
      <c r="A4420">
        <v>6240</v>
      </c>
      <c r="B4420" s="1" t="s">
        <v>10367</v>
      </c>
      <c r="C4420" t="s">
        <v>1027</v>
      </c>
      <c r="D4420" s="9" t="s">
        <v>2529</v>
      </c>
      <c r="E4420" s="9" t="s">
        <v>11179</v>
      </c>
      <c r="F4420" s="9"/>
      <c r="G4420" s="10">
        <v>5</v>
      </c>
      <c r="H4420" s="10" t="s">
        <v>330</v>
      </c>
      <c r="I4420" s="10">
        <v>1947</v>
      </c>
      <c r="J4420" s="11" t="s">
        <v>10822</v>
      </c>
      <c r="K4420" s="12"/>
      <c r="L4420" s="13" t="s">
        <v>11381</v>
      </c>
      <c r="M4420" t="s">
        <v>781</v>
      </c>
      <c r="S4420" s="9"/>
      <c r="T4420">
        <v>6</v>
      </c>
      <c r="U4420" s="210" t="s">
        <v>18194</v>
      </c>
      <c r="V4420" s="14">
        <v>0</v>
      </c>
      <c r="W4420" s="14">
        <v>1</v>
      </c>
      <c r="X4420" s="150" t="s">
        <v>294</v>
      </c>
      <c r="Y4420" t="s">
        <v>2529</v>
      </c>
      <c r="Z4420" t="s">
        <v>271</v>
      </c>
      <c r="AA4420">
        <f t="shared" si="69"/>
        <v>1</v>
      </c>
    </row>
    <row r="4421" spans="1:27" x14ac:dyDescent="0.2">
      <c r="A4421">
        <v>5021</v>
      </c>
      <c r="B4421" s="1" t="s">
        <v>11382</v>
      </c>
      <c r="C4421" t="s">
        <v>2221</v>
      </c>
      <c r="D4421" s="9">
        <v>307</v>
      </c>
      <c r="E4421" s="9" t="s">
        <v>259</v>
      </c>
      <c r="F4421" s="9" t="s">
        <v>312</v>
      </c>
      <c r="G4421" s="10">
        <v>5</v>
      </c>
      <c r="H4421" s="10" t="s">
        <v>330</v>
      </c>
      <c r="I4421" s="10">
        <v>1947</v>
      </c>
      <c r="J4421" s="11" t="s">
        <v>10822</v>
      </c>
      <c r="K4421" s="12"/>
      <c r="L4421" s="13" t="s">
        <v>11350</v>
      </c>
      <c r="M4421" t="s">
        <v>753</v>
      </c>
      <c r="S4421" s="9"/>
      <c r="T4421">
        <v>6</v>
      </c>
      <c r="U4421" s="210" t="s">
        <v>18194</v>
      </c>
      <c r="V4421" s="14">
        <v>0</v>
      </c>
      <c r="W4421" s="14">
        <v>1</v>
      </c>
      <c r="X4421" s="150" t="s">
        <v>270</v>
      </c>
      <c r="Y4421">
        <v>307</v>
      </c>
      <c r="Z4421" t="s">
        <v>505</v>
      </c>
      <c r="AA4421">
        <f t="shared" si="69"/>
        <v>1</v>
      </c>
    </row>
    <row r="4422" spans="1:27" x14ac:dyDescent="0.2">
      <c r="A4422">
        <v>7574</v>
      </c>
      <c r="B4422" s="1" t="s">
        <v>10633</v>
      </c>
      <c r="C4422" t="s">
        <v>1027</v>
      </c>
      <c r="D4422" s="9" t="s">
        <v>9632</v>
      </c>
      <c r="E4422" s="9" t="s">
        <v>11179</v>
      </c>
      <c r="F4422" s="9"/>
      <c r="G4422" s="10">
        <v>5</v>
      </c>
      <c r="H4422" s="10" t="s">
        <v>330</v>
      </c>
      <c r="I4422" s="10">
        <v>1947</v>
      </c>
      <c r="J4422" s="11" t="s">
        <v>10822</v>
      </c>
      <c r="K4422" s="12"/>
      <c r="L4422" s="13" t="s">
        <v>10649</v>
      </c>
      <c r="M4422" t="s">
        <v>781</v>
      </c>
      <c r="S4422" s="9"/>
      <c r="T4422">
        <v>6</v>
      </c>
      <c r="U4422" s="210" t="s">
        <v>18194</v>
      </c>
      <c r="V4422" s="14">
        <v>0</v>
      </c>
      <c r="W4422" s="14">
        <v>1</v>
      </c>
      <c r="X4422" s="150" t="s">
        <v>270</v>
      </c>
      <c r="Y4422">
        <v>464</v>
      </c>
      <c r="Z4422" t="s">
        <v>271</v>
      </c>
      <c r="AA4422">
        <f t="shared" si="69"/>
        <v>2</v>
      </c>
    </row>
    <row r="4423" spans="1:27" x14ac:dyDescent="0.2">
      <c r="A4423">
        <v>4243</v>
      </c>
      <c r="B4423" s="1" t="s">
        <v>10650</v>
      </c>
      <c r="C4423" t="s">
        <v>1027</v>
      </c>
      <c r="D4423" s="9" t="s">
        <v>10651</v>
      </c>
      <c r="E4423" s="9" t="s">
        <v>259</v>
      </c>
      <c r="F4423" s="9" t="s">
        <v>1416</v>
      </c>
      <c r="G4423" s="10">
        <v>5</v>
      </c>
      <c r="H4423" s="10" t="s">
        <v>330</v>
      </c>
      <c r="I4423" s="10">
        <v>1947</v>
      </c>
      <c r="J4423" s="11" t="s">
        <v>10822</v>
      </c>
      <c r="K4423" s="12"/>
      <c r="L4423" s="13" t="s">
        <v>11348</v>
      </c>
      <c r="M4423" t="s">
        <v>753</v>
      </c>
      <c r="S4423" s="9"/>
      <c r="T4423">
        <v>6</v>
      </c>
      <c r="U4423" s="210" t="s">
        <v>18194</v>
      </c>
      <c r="V4423" s="14">
        <v>0</v>
      </c>
      <c r="W4423" s="14">
        <v>1</v>
      </c>
      <c r="X4423" s="150" t="s">
        <v>270</v>
      </c>
      <c r="Y4423">
        <v>21</v>
      </c>
      <c r="Z4423" t="s">
        <v>271</v>
      </c>
      <c r="AA4423">
        <f t="shared" si="69"/>
        <v>2</v>
      </c>
    </row>
    <row r="4424" spans="1:27" x14ac:dyDescent="0.2">
      <c r="A4424">
        <v>3094</v>
      </c>
      <c r="B4424" s="1" t="s">
        <v>11383</v>
      </c>
      <c r="C4424" t="s">
        <v>1027</v>
      </c>
      <c r="D4424" s="9">
        <v>248</v>
      </c>
      <c r="E4424" s="9" t="s">
        <v>11179</v>
      </c>
      <c r="F4424" s="9"/>
      <c r="G4424" s="10">
        <v>5</v>
      </c>
      <c r="H4424" s="10" t="s">
        <v>330</v>
      </c>
      <c r="I4424" s="10">
        <v>1947</v>
      </c>
      <c r="J4424" s="11" t="s">
        <v>10822</v>
      </c>
      <c r="K4424" s="12"/>
      <c r="L4424" s="13" t="s">
        <v>10823</v>
      </c>
      <c r="M4424" t="s">
        <v>781</v>
      </c>
      <c r="S4424" s="9"/>
      <c r="T4424">
        <v>6</v>
      </c>
      <c r="U4424" s="210" t="s">
        <v>18194</v>
      </c>
      <c r="V4424" s="14">
        <v>0</v>
      </c>
      <c r="W4424" s="14">
        <v>1</v>
      </c>
      <c r="X4424" s="150" t="s">
        <v>270</v>
      </c>
      <c r="Y4424">
        <v>248</v>
      </c>
      <c r="Z4424" t="s">
        <v>1419</v>
      </c>
      <c r="AA4424">
        <f t="shared" si="69"/>
        <v>1</v>
      </c>
    </row>
    <row r="4425" spans="1:27" x14ac:dyDescent="0.2">
      <c r="A4425">
        <v>805</v>
      </c>
      <c r="B4425" s="1" t="s">
        <v>10825</v>
      </c>
      <c r="C4425" t="s">
        <v>1027</v>
      </c>
      <c r="D4425" s="9" t="s">
        <v>8255</v>
      </c>
      <c r="E4425" s="9" t="s">
        <v>11179</v>
      </c>
      <c r="F4425" s="9"/>
      <c r="G4425" s="10">
        <v>5</v>
      </c>
      <c r="H4425" s="10" t="s">
        <v>330</v>
      </c>
      <c r="I4425" s="10">
        <v>1947</v>
      </c>
      <c r="J4425" s="11" t="s">
        <v>10822</v>
      </c>
      <c r="K4425" s="12"/>
      <c r="L4425" s="13" t="s">
        <v>10823</v>
      </c>
      <c r="M4425" t="s">
        <v>781</v>
      </c>
      <c r="S4425" s="9"/>
      <c r="T4425">
        <v>6</v>
      </c>
      <c r="U4425" s="210" t="s">
        <v>18194</v>
      </c>
      <c r="V4425" s="14">
        <v>0</v>
      </c>
      <c r="W4425" s="14">
        <v>1</v>
      </c>
      <c r="X4425" s="150" t="s">
        <v>294</v>
      </c>
      <c r="Y4425" t="s">
        <v>4077</v>
      </c>
      <c r="Z4425" t="s">
        <v>1419</v>
      </c>
      <c r="AA4425">
        <f t="shared" si="69"/>
        <v>2</v>
      </c>
    </row>
    <row r="4426" spans="1:27" x14ac:dyDescent="0.2">
      <c r="A4426">
        <v>2187</v>
      </c>
      <c r="B4426" s="1" t="s">
        <v>11349</v>
      </c>
      <c r="C4426" t="s">
        <v>1027</v>
      </c>
      <c r="D4426" s="9" t="s">
        <v>1232</v>
      </c>
      <c r="E4426" s="9" t="s">
        <v>876</v>
      </c>
      <c r="F4426" s="9" t="s">
        <v>1416</v>
      </c>
      <c r="G4426" s="10">
        <v>5</v>
      </c>
      <c r="H4426" s="10" t="s">
        <v>330</v>
      </c>
      <c r="I4426" s="10">
        <v>1947</v>
      </c>
      <c r="J4426" s="11" t="s">
        <v>10822</v>
      </c>
      <c r="K4426" s="12"/>
      <c r="L4426" s="13" t="s">
        <v>11350</v>
      </c>
      <c r="M4426" t="s">
        <v>753</v>
      </c>
      <c r="S4426" s="9"/>
      <c r="T4426">
        <v>6</v>
      </c>
      <c r="U4426" s="210" t="s">
        <v>18194</v>
      </c>
      <c r="V4426" s="14">
        <v>0</v>
      </c>
      <c r="W4426" s="14">
        <v>1</v>
      </c>
      <c r="X4426" s="109" t="e">
        <v>#N/A</v>
      </c>
      <c r="Y4426" t="s">
        <v>1232</v>
      </c>
      <c r="Z4426" t="s">
        <v>1419</v>
      </c>
      <c r="AA4426">
        <f t="shared" si="69"/>
        <v>1</v>
      </c>
    </row>
    <row r="4427" spans="1:27" x14ac:dyDescent="0.2">
      <c r="A4427">
        <v>5509</v>
      </c>
      <c r="B4427" s="1" t="s">
        <v>11384</v>
      </c>
      <c r="C4427" t="s">
        <v>1027</v>
      </c>
      <c r="D4427" s="9">
        <v>45</v>
      </c>
      <c r="E4427" s="9" t="s">
        <v>876</v>
      </c>
      <c r="F4427" s="9" t="s">
        <v>1416</v>
      </c>
      <c r="G4427" s="10">
        <v>5</v>
      </c>
      <c r="H4427" s="10" t="s">
        <v>330</v>
      </c>
      <c r="I4427" s="10">
        <v>1947</v>
      </c>
      <c r="J4427" s="11" t="s">
        <v>10822</v>
      </c>
      <c r="K4427" s="12"/>
      <c r="L4427" s="13" t="s">
        <v>11350</v>
      </c>
      <c r="M4427" t="s">
        <v>753</v>
      </c>
      <c r="S4427" s="9"/>
      <c r="T4427">
        <v>6</v>
      </c>
      <c r="U4427" s="210" t="s">
        <v>18194</v>
      </c>
      <c r="V4427" s="14">
        <v>0</v>
      </c>
      <c r="W4427" s="14">
        <v>1</v>
      </c>
      <c r="X4427" s="150" t="s">
        <v>270</v>
      </c>
      <c r="Y4427">
        <v>45</v>
      </c>
      <c r="Z4427" t="s">
        <v>1419</v>
      </c>
      <c r="AA4427">
        <f t="shared" si="69"/>
        <v>1</v>
      </c>
    </row>
    <row r="4428" spans="1:27" x14ac:dyDescent="0.2">
      <c r="A4428">
        <v>4479</v>
      </c>
      <c r="B4428" s="1" t="s">
        <v>11351</v>
      </c>
      <c r="C4428" t="s">
        <v>6878</v>
      </c>
      <c r="D4428" s="9" t="s">
        <v>1232</v>
      </c>
      <c r="E4428" s="9" t="s">
        <v>876</v>
      </c>
      <c r="F4428" s="9" t="s">
        <v>260</v>
      </c>
      <c r="G4428" s="10">
        <v>5</v>
      </c>
      <c r="H4428" s="10" t="s">
        <v>330</v>
      </c>
      <c r="I4428" s="10">
        <v>1947</v>
      </c>
      <c r="J4428" s="11" t="s">
        <v>10822</v>
      </c>
      <c r="K4428" s="12"/>
      <c r="L4428" s="13" t="s">
        <v>11350</v>
      </c>
      <c r="M4428" t="s">
        <v>753</v>
      </c>
      <c r="S4428" s="9"/>
      <c r="T4428">
        <v>6</v>
      </c>
      <c r="U4428" s="210" t="s">
        <v>18194</v>
      </c>
      <c r="V4428" s="14">
        <v>0</v>
      </c>
      <c r="W4428" s="14">
        <v>0</v>
      </c>
      <c r="X4428" s="109" t="e">
        <v>#N/A</v>
      </c>
      <c r="Y4428" t="s">
        <v>1232</v>
      </c>
      <c r="Z4428" t="s">
        <v>271</v>
      </c>
      <c r="AA4428">
        <f t="shared" si="69"/>
        <v>1</v>
      </c>
    </row>
    <row r="4429" spans="1:27" x14ac:dyDescent="0.2">
      <c r="A4429">
        <v>4827</v>
      </c>
      <c r="B4429" s="1" t="s">
        <v>11385</v>
      </c>
      <c r="C4429" t="s">
        <v>1027</v>
      </c>
      <c r="D4429" s="9">
        <v>45</v>
      </c>
      <c r="E4429" s="9" t="s">
        <v>876</v>
      </c>
      <c r="F4429" s="9" t="s">
        <v>1416</v>
      </c>
      <c r="G4429" s="10">
        <v>5</v>
      </c>
      <c r="H4429" s="10" t="s">
        <v>330</v>
      </c>
      <c r="I4429" s="10">
        <v>1947</v>
      </c>
      <c r="J4429" s="11" t="s">
        <v>10822</v>
      </c>
      <c r="K4429" s="12"/>
      <c r="L4429" s="13" t="s">
        <v>11350</v>
      </c>
      <c r="M4429" t="s">
        <v>753</v>
      </c>
      <c r="S4429" s="9"/>
      <c r="T4429">
        <v>6</v>
      </c>
      <c r="U4429" s="210" t="s">
        <v>18194</v>
      </c>
      <c r="V4429" s="14">
        <v>0</v>
      </c>
      <c r="W4429" s="14">
        <v>0</v>
      </c>
      <c r="X4429" s="150" t="s">
        <v>270</v>
      </c>
      <c r="Y4429">
        <v>45</v>
      </c>
      <c r="Z4429" t="s">
        <v>1419</v>
      </c>
      <c r="AA4429">
        <f t="shared" si="69"/>
        <v>1</v>
      </c>
    </row>
    <row r="4430" spans="1:27" x14ac:dyDescent="0.2">
      <c r="A4430">
        <v>5728</v>
      </c>
      <c r="B4430" s="1" t="s">
        <v>11352</v>
      </c>
      <c r="C4430" t="s">
        <v>1027</v>
      </c>
      <c r="D4430" s="9" t="s">
        <v>1232</v>
      </c>
      <c r="E4430" s="9" t="s">
        <v>876</v>
      </c>
      <c r="F4430" s="9" t="s">
        <v>1416</v>
      </c>
      <c r="G4430" s="10">
        <v>5</v>
      </c>
      <c r="H4430" s="10" t="s">
        <v>330</v>
      </c>
      <c r="I4430" s="10">
        <v>1947</v>
      </c>
      <c r="J4430" s="11" t="s">
        <v>10822</v>
      </c>
      <c r="K4430" s="12"/>
      <c r="L4430" s="13" t="s">
        <v>10363</v>
      </c>
      <c r="M4430" t="s">
        <v>753</v>
      </c>
      <c r="S4430" s="9"/>
      <c r="T4430">
        <v>6</v>
      </c>
      <c r="U4430" s="210" t="s">
        <v>18194</v>
      </c>
      <c r="V4430" s="14">
        <v>0</v>
      </c>
      <c r="W4430" s="14">
        <v>0</v>
      </c>
      <c r="X4430" s="109" t="e">
        <v>#N/A</v>
      </c>
      <c r="Y4430" t="s">
        <v>1232</v>
      </c>
      <c r="Z4430" t="s">
        <v>1419</v>
      </c>
      <c r="AA4430">
        <f t="shared" si="69"/>
        <v>1</v>
      </c>
    </row>
    <row r="4431" spans="1:27" x14ac:dyDescent="0.2">
      <c r="A4431">
        <v>5890</v>
      </c>
      <c r="B4431" s="1" t="s">
        <v>10364</v>
      </c>
      <c r="C4431" t="s">
        <v>1027</v>
      </c>
      <c r="D4431" s="9" t="s">
        <v>1232</v>
      </c>
      <c r="E4431" s="9" t="s">
        <v>876</v>
      </c>
      <c r="F4431" s="9" t="s">
        <v>1416</v>
      </c>
      <c r="G4431" s="10">
        <v>5</v>
      </c>
      <c r="H4431" s="10" t="s">
        <v>330</v>
      </c>
      <c r="I4431" s="10">
        <v>1947</v>
      </c>
      <c r="J4431" s="11" t="s">
        <v>10822</v>
      </c>
      <c r="K4431" s="12"/>
      <c r="L4431" s="13" t="s">
        <v>11350</v>
      </c>
      <c r="M4431" t="s">
        <v>753</v>
      </c>
      <c r="S4431" s="9"/>
      <c r="T4431">
        <v>6</v>
      </c>
      <c r="U4431" s="210" t="s">
        <v>18194</v>
      </c>
      <c r="V4431" s="14">
        <v>0</v>
      </c>
      <c r="W4431" s="14">
        <v>0</v>
      </c>
      <c r="X4431" s="109" t="e">
        <v>#N/A</v>
      </c>
      <c r="Y4431" t="s">
        <v>1232</v>
      </c>
      <c r="Z4431" t="s">
        <v>1419</v>
      </c>
      <c r="AA4431">
        <f t="shared" si="69"/>
        <v>1</v>
      </c>
    </row>
    <row r="4432" spans="1:27" x14ac:dyDescent="0.2">
      <c r="A4432">
        <v>4377</v>
      </c>
      <c r="B4432" s="1" t="s">
        <v>10365</v>
      </c>
      <c r="C4432" t="s">
        <v>1027</v>
      </c>
      <c r="D4432" s="9" t="s">
        <v>1232</v>
      </c>
      <c r="E4432" s="9" t="s">
        <v>876</v>
      </c>
      <c r="F4432" s="9" t="s">
        <v>1416</v>
      </c>
      <c r="G4432" s="10">
        <v>5</v>
      </c>
      <c r="H4432" s="10" t="s">
        <v>330</v>
      </c>
      <c r="I4432" s="10">
        <v>1947</v>
      </c>
      <c r="J4432" s="11" t="s">
        <v>10822</v>
      </c>
      <c r="K4432" s="12"/>
      <c r="L4432" s="13" t="s">
        <v>11350</v>
      </c>
      <c r="M4432" t="s">
        <v>753</v>
      </c>
      <c r="S4432" s="9"/>
      <c r="T4432">
        <v>6</v>
      </c>
      <c r="U4432" s="210" t="s">
        <v>18194</v>
      </c>
      <c r="V4432" s="14">
        <v>0</v>
      </c>
      <c r="W4432" s="14">
        <v>0</v>
      </c>
      <c r="X4432" s="109" t="e">
        <v>#N/A</v>
      </c>
      <c r="Y4432" t="s">
        <v>1232</v>
      </c>
      <c r="Z4432" t="s">
        <v>1419</v>
      </c>
      <c r="AA4432">
        <f t="shared" si="69"/>
        <v>1</v>
      </c>
    </row>
    <row r="4433" spans="1:27" x14ac:dyDescent="0.2">
      <c r="A4433">
        <v>1804</v>
      </c>
      <c r="B4433" s="1" t="s">
        <v>10366</v>
      </c>
      <c r="C4433" t="s">
        <v>1027</v>
      </c>
      <c r="D4433" s="9" t="s">
        <v>1232</v>
      </c>
      <c r="E4433" s="9" t="s">
        <v>876</v>
      </c>
      <c r="F4433" s="9" t="s">
        <v>1416</v>
      </c>
      <c r="G4433" s="10">
        <v>5</v>
      </c>
      <c r="H4433" s="10" t="s">
        <v>330</v>
      </c>
      <c r="I4433" s="10">
        <v>1947</v>
      </c>
      <c r="J4433" s="11" t="s">
        <v>10822</v>
      </c>
      <c r="K4433" s="12"/>
      <c r="L4433" s="13" t="s">
        <v>11350</v>
      </c>
      <c r="M4433" t="s">
        <v>753</v>
      </c>
      <c r="S4433" s="9"/>
      <c r="T4433">
        <v>6</v>
      </c>
      <c r="U4433" s="210" t="s">
        <v>18194</v>
      </c>
      <c r="V4433" s="14">
        <v>0</v>
      </c>
      <c r="W4433" s="14">
        <v>0</v>
      </c>
      <c r="X4433" s="109" t="e">
        <v>#N/A</v>
      </c>
      <c r="Y4433" t="s">
        <v>1232</v>
      </c>
      <c r="Z4433" t="s">
        <v>1419</v>
      </c>
      <c r="AA4433">
        <f t="shared" si="69"/>
        <v>1</v>
      </c>
    </row>
    <row r="4434" spans="1:27" x14ac:dyDescent="0.2">
      <c r="A4434">
        <v>2660</v>
      </c>
      <c r="B4434" s="1" t="s">
        <v>11386</v>
      </c>
      <c r="C4434" t="s">
        <v>1027</v>
      </c>
      <c r="D4434" s="9">
        <v>305</v>
      </c>
      <c r="E4434" s="9" t="s">
        <v>8805</v>
      </c>
      <c r="F4434" s="9"/>
      <c r="G4434" s="10">
        <v>9</v>
      </c>
      <c r="H4434" s="10" t="s">
        <v>330</v>
      </c>
      <c r="I4434" s="10">
        <v>1947</v>
      </c>
      <c r="J4434" s="11" t="s">
        <v>11387</v>
      </c>
      <c r="K4434" s="12"/>
      <c r="L4434" s="13" t="s">
        <v>11388</v>
      </c>
      <c r="M4434" t="s">
        <v>781</v>
      </c>
      <c r="S4434" s="9"/>
      <c r="T4434">
        <v>6</v>
      </c>
      <c r="U4434" s="210" t="s">
        <v>18194</v>
      </c>
      <c r="V4434" s="14">
        <v>0</v>
      </c>
      <c r="W4434" s="14">
        <v>1</v>
      </c>
      <c r="X4434" s="150" t="s">
        <v>270</v>
      </c>
      <c r="Y4434">
        <v>305</v>
      </c>
      <c r="Z4434" t="s">
        <v>271</v>
      </c>
      <c r="AA4434">
        <f t="shared" si="69"/>
        <v>1</v>
      </c>
    </row>
    <row r="4435" spans="1:27" x14ac:dyDescent="0.2">
      <c r="A4435">
        <v>151</v>
      </c>
      <c r="B4435" s="1" t="s">
        <v>11396</v>
      </c>
      <c r="C4435" t="s">
        <v>2040</v>
      </c>
      <c r="D4435" s="9" t="s">
        <v>9411</v>
      </c>
      <c r="E4435" s="9"/>
      <c r="F4435" s="9"/>
      <c r="G4435" s="10">
        <v>10</v>
      </c>
      <c r="H4435" s="10" t="s">
        <v>330</v>
      </c>
      <c r="I4435" s="10">
        <v>1947</v>
      </c>
      <c r="J4435" s="11" t="s">
        <v>11391</v>
      </c>
      <c r="K4435" s="12"/>
      <c r="L4435" s="13" t="s">
        <v>11397</v>
      </c>
      <c r="M4435" t="s">
        <v>753</v>
      </c>
      <c r="S4435" s="9"/>
      <c r="T4435">
        <v>6</v>
      </c>
      <c r="U4435" s="210" t="s">
        <v>18194</v>
      </c>
      <c r="V4435" s="14">
        <v>0</v>
      </c>
      <c r="W4435" s="14">
        <v>1</v>
      </c>
      <c r="X4435" s="150" t="s">
        <v>270</v>
      </c>
      <c r="Y4435">
        <v>98</v>
      </c>
      <c r="Z4435" t="s">
        <v>271</v>
      </c>
      <c r="AA4435">
        <f t="shared" si="69"/>
        <v>3</v>
      </c>
    </row>
    <row r="4436" spans="1:27" x14ac:dyDescent="0.2">
      <c r="A4436">
        <v>882</v>
      </c>
      <c r="B4436" s="1" t="s">
        <v>11389</v>
      </c>
      <c r="C4436" t="s">
        <v>1798</v>
      </c>
      <c r="D4436" s="9" t="s">
        <v>11390</v>
      </c>
      <c r="E4436" s="9" t="s">
        <v>259</v>
      </c>
      <c r="F4436" s="9" t="s">
        <v>260</v>
      </c>
      <c r="G4436" s="10">
        <v>10</v>
      </c>
      <c r="H4436" s="10" t="s">
        <v>330</v>
      </c>
      <c r="I4436" s="10">
        <v>1947</v>
      </c>
      <c r="J4436" s="11" t="s">
        <v>11391</v>
      </c>
      <c r="K4436" s="12"/>
      <c r="L4436" s="13" t="s">
        <v>11392</v>
      </c>
      <c r="M4436" t="s">
        <v>753</v>
      </c>
      <c r="S4436" s="9"/>
      <c r="T4436">
        <v>6</v>
      </c>
      <c r="U4436" s="210" t="s">
        <v>18194</v>
      </c>
      <c r="V4436" s="14">
        <v>0</v>
      </c>
      <c r="W4436" s="14">
        <v>1</v>
      </c>
      <c r="X4436" s="150" t="s">
        <v>270</v>
      </c>
      <c r="Y4436">
        <v>109</v>
      </c>
      <c r="Z4436" t="s">
        <v>271</v>
      </c>
      <c r="AA4436">
        <f t="shared" si="69"/>
        <v>4</v>
      </c>
    </row>
    <row r="4437" spans="1:27" x14ac:dyDescent="0.2">
      <c r="A4437">
        <v>1252</v>
      </c>
      <c r="B4437" s="1" t="s">
        <v>11393</v>
      </c>
      <c r="C4437" t="s">
        <v>1027</v>
      </c>
      <c r="D4437" s="9" t="s">
        <v>11394</v>
      </c>
      <c r="E4437" s="9" t="s">
        <v>259</v>
      </c>
      <c r="F4437" s="9" t="s">
        <v>413</v>
      </c>
      <c r="G4437" s="10">
        <v>10</v>
      </c>
      <c r="H4437" s="10" t="s">
        <v>330</v>
      </c>
      <c r="I4437" s="10">
        <v>1947</v>
      </c>
      <c r="J4437" s="11" t="s">
        <v>11391</v>
      </c>
      <c r="K4437" s="12"/>
      <c r="L4437" s="13" t="s">
        <v>11395</v>
      </c>
      <c r="M4437" t="s">
        <v>781</v>
      </c>
      <c r="S4437" s="9"/>
      <c r="T4437">
        <v>6</v>
      </c>
      <c r="U4437" s="210" t="s">
        <v>18194</v>
      </c>
      <c r="V4437" s="14">
        <v>0</v>
      </c>
      <c r="W4437" s="14">
        <v>1</v>
      </c>
      <c r="X4437" s="150" t="s">
        <v>270</v>
      </c>
      <c r="Y4437" t="s">
        <v>5074</v>
      </c>
      <c r="Z4437" t="s">
        <v>271</v>
      </c>
      <c r="AA4437">
        <f t="shared" si="69"/>
        <v>3</v>
      </c>
    </row>
    <row r="4438" spans="1:27" x14ac:dyDescent="0.2">
      <c r="A4438">
        <v>985</v>
      </c>
      <c r="B4438" s="1" t="s">
        <v>10084</v>
      </c>
      <c r="C4438" t="s">
        <v>2040</v>
      </c>
      <c r="D4438" s="9" t="s">
        <v>7723</v>
      </c>
      <c r="E4438" s="9"/>
      <c r="F4438" s="9"/>
      <c r="G4438" s="10">
        <v>10</v>
      </c>
      <c r="H4438" s="10" t="s">
        <v>330</v>
      </c>
      <c r="I4438" s="10">
        <v>1947</v>
      </c>
      <c r="J4438" s="11" t="s">
        <v>11391</v>
      </c>
      <c r="K4438" s="12"/>
      <c r="L4438" s="13" t="s">
        <v>11397</v>
      </c>
      <c r="M4438" t="s">
        <v>753</v>
      </c>
      <c r="S4438" s="9"/>
      <c r="T4438">
        <v>6</v>
      </c>
      <c r="U4438" s="210" t="s">
        <v>18194</v>
      </c>
      <c r="V4438" s="14">
        <v>0</v>
      </c>
      <c r="W4438" s="14">
        <v>1</v>
      </c>
      <c r="X4438" s="150" t="s">
        <v>270</v>
      </c>
      <c r="Y4438">
        <v>98</v>
      </c>
      <c r="Z4438" t="s">
        <v>271</v>
      </c>
      <c r="AA4438">
        <f t="shared" si="69"/>
        <v>3</v>
      </c>
    </row>
    <row r="4439" spans="1:27" x14ac:dyDescent="0.2">
      <c r="A4439">
        <v>6232</v>
      </c>
      <c r="B4439" s="1" t="s">
        <v>10131</v>
      </c>
      <c r="C4439" t="s">
        <v>2221</v>
      </c>
      <c r="D4439" s="9">
        <v>406</v>
      </c>
      <c r="E4439" s="9"/>
      <c r="F4439" s="9"/>
      <c r="G4439" s="10">
        <v>12</v>
      </c>
      <c r="H4439" s="10" t="s">
        <v>330</v>
      </c>
      <c r="I4439" s="10">
        <v>1947</v>
      </c>
      <c r="J4439" s="11" t="s">
        <v>10121</v>
      </c>
      <c r="K4439" s="12"/>
      <c r="L4439" s="13" t="s">
        <v>18781</v>
      </c>
      <c r="M4439" t="s">
        <v>781</v>
      </c>
      <c r="S4439" s="9"/>
      <c r="T4439">
        <v>6</v>
      </c>
      <c r="U4439" s="210" t="s">
        <v>18194</v>
      </c>
      <c r="V4439" s="14">
        <v>0</v>
      </c>
      <c r="W4439" s="14">
        <v>1</v>
      </c>
      <c r="X4439" s="109" t="e">
        <v>#N/A</v>
      </c>
      <c r="Y4439" t="s">
        <v>334</v>
      </c>
      <c r="Z4439" t="s">
        <v>505</v>
      </c>
      <c r="AA4439">
        <f t="shared" si="69"/>
        <v>1</v>
      </c>
    </row>
    <row r="4440" spans="1:27" x14ac:dyDescent="0.2">
      <c r="A4440">
        <v>4785</v>
      </c>
      <c r="B4440" s="1" t="s">
        <v>10120</v>
      </c>
      <c r="C4440" t="s">
        <v>2221</v>
      </c>
      <c r="D4440" s="9">
        <v>307</v>
      </c>
      <c r="E4440" s="9" t="s">
        <v>259</v>
      </c>
      <c r="F4440" s="9" t="s">
        <v>312</v>
      </c>
      <c r="G4440" s="10">
        <v>12</v>
      </c>
      <c r="H4440" s="10" t="s">
        <v>330</v>
      </c>
      <c r="I4440" s="10">
        <v>1947</v>
      </c>
      <c r="J4440" s="11" t="s">
        <v>10121</v>
      </c>
      <c r="K4440" s="12"/>
      <c r="L4440" s="13" t="s">
        <v>10122</v>
      </c>
      <c r="M4440" t="s">
        <v>753</v>
      </c>
      <c r="S4440" s="9"/>
      <c r="T4440">
        <v>6</v>
      </c>
      <c r="U4440" s="210" t="s">
        <v>18194</v>
      </c>
      <c r="V4440" s="14">
        <v>0</v>
      </c>
      <c r="W4440" s="14">
        <v>1</v>
      </c>
      <c r="X4440" s="150" t="s">
        <v>270</v>
      </c>
      <c r="Y4440">
        <v>307</v>
      </c>
      <c r="Z4440" t="s">
        <v>505</v>
      </c>
      <c r="AA4440">
        <f t="shared" si="69"/>
        <v>1</v>
      </c>
    </row>
    <row r="4441" spans="1:27" x14ac:dyDescent="0.2">
      <c r="A4441">
        <v>4569</v>
      </c>
      <c r="B4441" s="1" t="s">
        <v>10123</v>
      </c>
      <c r="C4441" t="s">
        <v>2221</v>
      </c>
      <c r="D4441" s="9">
        <v>307</v>
      </c>
      <c r="E4441" s="9" t="s">
        <v>259</v>
      </c>
      <c r="F4441" s="9" t="s">
        <v>312</v>
      </c>
      <c r="G4441" s="10">
        <v>12</v>
      </c>
      <c r="H4441" s="10" t="s">
        <v>330</v>
      </c>
      <c r="I4441" s="10">
        <v>1947</v>
      </c>
      <c r="J4441" s="11" t="s">
        <v>10121</v>
      </c>
      <c r="K4441" s="12"/>
      <c r="L4441" s="13" t="s">
        <v>10122</v>
      </c>
      <c r="M4441" t="s">
        <v>753</v>
      </c>
      <c r="S4441" s="9"/>
      <c r="T4441">
        <v>6</v>
      </c>
      <c r="U4441" s="210" t="s">
        <v>18194</v>
      </c>
      <c r="V4441" s="14">
        <v>0</v>
      </c>
      <c r="W4441" s="14">
        <v>1</v>
      </c>
      <c r="X4441" s="150" t="s">
        <v>270</v>
      </c>
      <c r="Y4441">
        <v>307</v>
      </c>
      <c r="Z4441" t="s">
        <v>505</v>
      </c>
      <c r="AA4441">
        <f t="shared" si="69"/>
        <v>1</v>
      </c>
    </row>
    <row r="4442" spans="1:27" x14ac:dyDescent="0.2">
      <c r="A4442">
        <v>6289</v>
      </c>
      <c r="B4442" s="1" t="s">
        <v>10124</v>
      </c>
      <c r="C4442" t="s">
        <v>2221</v>
      </c>
      <c r="D4442" s="9">
        <v>307</v>
      </c>
      <c r="E4442" s="9" t="s">
        <v>259</v>
      </c>
      <c r="F4442" s="9" t="s">
        <v>312</v>
      </c>
      <c r="G4442" s="10">
        <v>12</v>
      </c>
      <c r="H4442" s="10" t="s">
        <v>330</v>
      </c>
      <c r="I4442" s="10">
        <v>1947</v>
      </c>
      <c r="J4442" s="11" t="s">
        <v>10121</v>
      </c>
      <c r="K4442" s="12"/>
      <c r="L4442" s="13" t="s">
        <v>10125</v>
      </c>
      <c r="M4442" t="s">
        <v>781</v>
      </c>
      <c r="S4442" s="9"/>
      <c r="T4442">
        <v>6</v>
      </c>
      <c r="U4442" s="210" t="s">
        <v>18194</v>
      </c>
      <c r="V4442" s="14">
        <v>0</v>
      </c>
      <c r="W4442" s="14">
        <v>1</v>
      </c>
      <c r="X4442" s="150" t="s">
        <v>270</v>
      </c>
      <c r="Y4442">
        <v>307</v>
      </c>
      <c r="Z4442" t="s">
        <v>505</v>
      </c>
      <c r="AA4442">
        <f t="shared" si="69"/>
        <v>1</v>
      </c>
    </row>
    <row r="4443" spans="1:27" x14ac:dyDescent="0.2">
      <c r="A4443">
        <v>2798</v>
      </c>
      <c r="B4443" s="1" t="s">
        <v>10126</v>
      </c>
      <c r="C4443" t="s">
        <v>2221</v>
      </c>
      <c r="D4443" s="9">
        <v>307</v>
      </c>
      <c r="E4443" s="9" t="s">
        <v>259</v>
      </c>
      <c r="F4443" s="9" t="s">
        <v>312</v>
      </c>
      <c r="G4443" s="10">
        <v>12</v>
      </c>
      <c r="H4443" s="10" t="s">
        <v>330</v>
      </c>
      <c r="I4443" s="10">
        <v>1947</v>
      </c>
      <c r="J4443" s="11" t="s">
        <v>10121</v>
      </c>
      <c r="K4443" s="12"/>
      <c r="L4443" s="13" t="s">
        <v>10125</v>
      </c>
      <c r="M4443" t="s">
        <v>781</v>
      </c>
      <c r="S4443" s="9"/>
      <c r="T4443">
        <v>6</v>
      </c>
      <c r="U4443" s="210" t="s">
        <v>18194</v>
      </c>
      <c r="V4443" s="14">
        <v>0</v>
      </c>
      <c r="W4443" s="14">
        <v>1</v>
      </c>
      <c r="X4443" s="150" t="s">
        <v>270</v>
      </c>
      <c r="Y4443">
        <v>307</v>
      </c>
      <c r="Z4443" t="s">
        <v>505</v>
      </c>
      <c r="AA4443">
        <f t="shared" si="69"/>
        <v>1</v>
      </c>
    </row>
    <row r="4444" spans="1:27" x14ac:dyDescent="0.2">
      <c r="A4444">
        <v>3433</v>
      </c>
      <c r="B4444" s="1" t="s">
        <v>10127</v>
      </c>
      <c r="C4444" t="s">
        <v>2221</v>
      </c>
      <c r="D4444" s="9">
        <v>307</v>
      </c>
      <c r="E4444" s="9" t="s">
        <v>259</v>
      </c>
      <c r="F4444" s="9" t="s">
        <v>312</v>
      </c>
      <c r="G4444" s="10">
        <v>12</v>
      </c>
      <c r="H4444" s="10" t="s">
        <v>330</v>
      </c>
      <c r="I4444" s="10">
        <v>1947</v>
      </c>
      <c r="J4444" s="11" t="s">
        <v>10121</v>
      </c>
      <c r="K4444" s="12"/>
      <c r="L4444" s="13" t="s">
        <v>10128</v>
      </c>
      <c r="M4444" t="s">
        <v>781</v>
      </c>
      <c r="S4444" s="9"/>
      <c r="T4444">
        <v>6</v>
      </c>
      <c r="U4444" s="210" t="s">
        <v>18194</v>
      </c>
      <c r="V4444" s="14">
        <v>0</v>
      </c>
      <c r="W4444" s="14">
        <v>1</v>
      </c>
      <c r="X4444" s="150" t="s">
        <v>270</v>
      </c>
      <c r="Y4444">
        <v>307</v>
      </c>
      <c r="Z4444" t="s">
        <v>505</v>
      </c>
      <c r="AA4444">
        <f t="shared" si="69"/>
        <v>1</v>
      </c>
    </row>
    <row r="4445" spans="1:27" x14ac:dyDescent="0.2">
      <c r="A4445">
        <v>6126</v>
      </c>
      <c r="B4445" s="1" t="s">
        <v>10130</v>
      </c>
      <c r="C4445" t="s">
        <v>2221</v>
      </c>
      <c r="D4445" s="9">
        <v>25</v>
      </c>
      <c r="E4445" s="9" t="s">
        <v>259</v>
      </c>
      <c r="F4445" s="9" t="s">
        <v>312</v>
      </c>
      <c r="G4445" s="10">
        <v>12</v>
      </c>
      <c r="H4445" s="10" t="s">
        <v>330</v>
      </c>
      <c r="I4445" s="10">
        <v>1947</v>
      </c>
      <c r="J4445" s="11" t="s">
        <v>10121</v>
      </c>
      <c r="K4445" s="12"/>
      <c r="L4445" s="13" t="s">
        <v>10125</v>
      </c>
      <c r="M4445" t="s">
        <v>781</v>
      </c>
      <c r="S4445" s="9"/>
      <c r="T4445">
        <v>6</v>
      </c>
      <c r="U4445" s="210" t="s">
        <v>18194</v>
      </c>
      <c r="V4445" s="14">
        <v>0</v>
      </c>
      <c r="W4445" s="14">
        <v>1</v>
      </c>
      <c r="X4445" s="150" t="s">
        <v>270</v>
      </c>
      <c r="Y4445">
        <v>25</v>
      </c>
      <c r="Z4445" t="s">
        <v>505</v>
      </c>
      <c r="AA4445">
        <f t="shared" si="69"/>
        <v>1</v>
      </c>
    </row>
    <row r="4446" spans="1:27" x14ac:dyDescent="0.2">
      <c r="A4446">
        <v>4887</v>
      </c>
      <c r="B4446" s="1" t="s">
        <v>10129</v>
      </c>
      <c r="C4446" t="s">
        <v>2221</v>
      </c>
      <c r="D4446" s="9">
        <v>307</v>
      </c>
      <c r="E4446" s="9" t="s">
        <v>259</v>
      </c>
      <c r="F4446" s="9" t="s">
        <v>312</v>
      </c>
      <c r="G4446" s="10">
        <v>12</v>
      </c>
      <c r="H4446" s="10" t="s">
        <v>330</v>
      </c>
      <c r="I4446" s="10">
        <v>1947</v>
      </c>
      <c r="J4446" s="11" t="s">
        <v>10121</v>
      </c>
      <c r="K4446" s="12"/>
      <c r="L4446" s="13" t="s">
        <v>10125</v>
      </c>
      <c r="M4446" t="s">
        <v>781</v>
      </c>
      <c r="S4446" s="9"/>
      <c r="T4446">
        <v>6</v>
      </c>
      <c r="U4446" s="210" t="s">
        <v>18194</v>
      </c>
      <c r="V4446" s="14">
        <v>0</v>
      </c>
      <c r="W4446" s="14">
        <v>1</v>
      </c>
      <c r="X4446" s="150" t="s">
        <v>270</v>
      </c>
      <c r="Y4446">
        <v>307</v>
      </c>
      <c r="Z4446" t="s">
        <v>505</v>
      </c>
      <c r="AA4446">
        <f t="shared" si="69"/>
        <v>1</v>
      </c>
    </row>
    <row r="4447" spans="1:27" x14ac:dyDescent="0.2">
      <c r="A4447">
        <v>5122</v>
      </c>
      <c r="B4447" s="1" t="s">
        <v>11402</v>
      </c>
      <c r="C4447" t="s">
        <v>2040</v>
      </c>
      <c r="D4447" s="9" t="s">
        <v>11403</v>
      </c>
      <c r="E4447" s="9"/>
      <c r="F4447" s="9" t="s">
        <v>733</v>
      </c>
      <c r="G4447" s="10">
        <v>13</v>
      </c>
      <c r="H4447" s="10" t="s">
        <v>330</v>
      </c>
      <c r="I4447" s="10">
        <v>1947</v>
      </c>
      <c r="J4447" s="11" t="s">
        <v>11400</v>
      </c>
      <c r="K4447" s="12" t="s">
        <v>237</v>
      </c>
      <c r="L4447" s="13" t="s">
        <v>11404</v>
      </c>
      <c r="M4447" t="s">
        <v>290</v>
      </c>
      <c r="N4447" t="s">
        <v>291</v>
      </c>
      <c r="O4447" t="s">
        <v>498</v>
      </c>
      <c r="S4447" s="9"/>
      <c r="T4447">
        <v>6</v>
      </c>
      <c r="U4447" s="210" t="s">
        <v>18194</v>
      </c>
      <c r="V4447" s="14">
        <v>0</v>
      </c>
      <c r="W4447" s="14">
        <v>0</v>
      </c>
      <c r="X4447" s="109" t="s">
        <v>294</v>
      </c>
      <c r="Y4447" t="s">
        <v>11403</v>
      </c>
      <c r="Z4447" t="s">
        <v>3085</v>
      </c>
      <c r="AA4447">
        <f t="shared" si="69"/>
        <v>1</v>
      </c>
    </row>
    <row r="4448" spans="1:27" x14ac:dyDescent="0.2">
      <c r="A4448">
        <v>3142</v>
      </c>
      <c r="B4448" s="1" t="s">
        <v>11398</v>
      </c>
      <c r="C4448" t="s">
        <v>1027</v>
      </c>
      <c r="D4448" s="9" t="s">
        <v>11399</v>
      </c>
      <c r="E4448" s="9" t="s">
        <v>8805</v>
      </c>
      <c r="F4448" s="9"/>
      <c r="G4448" s="10">
        <v>13</v>
      </c>
      <c r="H4448" s="10" t="s">
        <v>330</v>
      </c>
      <c r="I4448" s="10">
        <v>1947</v>
      </c>
      <c r="J4448" s="11" t="s">
        <v>11400</v>
      </c>
      <c r="K4448" s="12"/>
      <c r="L4448" s="13" t="s">
        <v>11401</v>
      </c>
      <c r="M4448" t="s">
        <v>781</v>
      </c>
      <c r="S4448" s="9"/>
      <c r="T4448">
        <v>6</v>
      </c>
      <c r="U4448" s="210" t="s">
        <v>18194</v>
      </c>
      <c r="V4448" s="14">
        <v>0</v>
      </c>
      <c r="W4448" s="14">
        <v>1</v>
      </c>
      <c r="X4448" s="150" t="s">
        <v>270</v>
      </c>
      <c r="Y4448">
        <v>169</v>
      </c>
      <c r="Z4448" t="s">
        <v>271</v>
      </c>
      <c r="AA4448">
        <f t="shared" si="69"/>
        <v>2</v>
      </c>
    </row>
    <row r="4449" spans="1:27" x14ac:dyDescent="0.2">
      <c r="A4449">
        <v>4250</v>
      </c>
      <c r="B4449" s="1" t="s">
        <v>10174</v>
      </c>
      <c r="C4449" t="s">
        <v>1027</v>
      </c>
      <c r="D4449" s="9" t="s">
        <v>10113</v>
      </c>
      <c r="E4449" s="9"/>
      <c r="F4449" s="9"/>
      <c r="G4449" s="10">
        <v>16</v>
      </c>
      <c r="H4449" s="10" t="s">
        <v>330</v>
      </c>
      <c r="I4449" s="10">
        <v>1947</v>
      </c>
      <c r="J4449" s="11" t="s">
        <v>11407</v>
      </c>
      <c r="K4449" s="12" t="s">
        <v>237</v>
      </c>
      <c r="L4449" s="13" t="s">
        <v>10175</v>
      </c>
      <c r="M4449" t="s">
        <v>290</v>
      </c>
      <c r="N4449" t="s">
        <v>291</v>
      </c>
      <c r="O4449" t="s">
        <v>93</v>
      </c>
      <c r="S4449" s="9"/>
      <c r="T4449">
        <v>6</v>
      </c>
      <c r="U4449" s="210" t="s">
        <v>18194</v>
      </c>
      <c r="V4449" s="14">
        <v>0</v>
      </c>
      <c r="W4449" s="14">
        <v>0</v>
      </c>
      <c r="X4449" s="150" t="s">
        <v>270</v>
      </c>
      <c r="Y4449">
        <v>36</v>
      </c>
      <c r="Z4449" t="s">
        <v>271</v>
      </c>
      <c r="AA4449">
        <f t="shared" si="69"/>
        <v>2</v>
      </c>
    </row>
    <row r="4450" spans="1:27" x14ac:dyDescent="0.2">
      <c r="A4450">
        <v>5665</v>
      </c>
      <c r="B4450" s="1" t="s">
        <v>10176</v>
      </c>
      <c r="C4450" t="s">
        <v>503</v>
      </c>
      <c r="D4450" s="9" t="s">
        <v>4262</v>
      </c>
      <c r="E4450" s="9"/>
      <c r="F4450" s="9"/>
      <c r="G4450" s="10">
        <v>16</v>
      </c>
      <c r="H4450" s="10" t="s">
        <v>330</v>
      </c>
      <c r="I4450" s="10">
        <v>1947</v>
      </c>
      <c r="J4450" s="11" t="s">
        <v>11407</v>
      </c>
      <c r="K4450" s="12" t="s">
        <v>237</v>
      </c>
      <c r="L4450" s="13" t="s">
        <v>17974</v>
      </c>
      <c r="M4450" t="s">
        <v>290</v>
      </c>
      <c r="N4450" t="s">
        <v>291</v>
      </c>
      <c r="O4450" t="s">
        <v>764</v>
      </c>
      <c r="S4450" s="9"/>
      <c r="T4450">
        <v>6</v>
      </c>
      <c r="U4450" s="210" t="s">
        <v>18194</v>
      </c>
      <c r="V4450" s="14">
        <v>0</v>
      </c>
      <c r="W4450" s="14">
        <v>0</v>
      </c>
      <c r="X4450" s="150" t="s">
        <v>294</v>
      </c>
      <c r="Y4450" t="s">
        <v>4262</v>
      </c>
      <c r="Z4450" t="s">
        <v>505</v>
      </c>
      <c r="AA4450">
        <f t="shared" si="69"/>
        <v>1</v>
      </c>
    </row>
    <row r="4451" spans="1:27" x14ac:dyDescent="0.2">
      <c r="A4451">
        <v>3046</v>
      </c>
      <c r="B4451" s="1" t="s">
        <v>11405</v>
      </c>
      <c r="C4451" t="s">
        <v>1027</v>
      </c>
      <c r="D4451" s="9" t="s">
        <v>11406</v>
      </c>
      <c r="E4451" s="9" t="s">
        <v>259</v>
      </c>
      <c r="F4451" s="9" t="s">
        <v>1416</v>
      </c>
      <c r="G4451" s="10">
        <v>16</v>
      </c>
      <c r="H4451" s="10" t="s">
        <v>330</v>
      </c>
      <c r="I4451" s="10">
        <v>1947</v>
      </c>
      <c r="J4451" s="11" t="s">
        <v>11407</v>
      </c>
      <c r="K4451" s="12"/>
      <c r="L4451" s="13" t="s">
        <v>11408</v>
      </c>
      <c r="M4451" t="s">
        <v>753</v>
      </c>
      <c r="S4451" s="9"/>
      <c r="T4451">
        <v>6</v>
      </c>
      <c r="U4451" s="210" t="s">
        <v>18194</v>
      </c>
      <c r="V4451" s="14">
        <v>0</v>
      </c>
      <c r="W4451" s="14">
        <v>1</v>
      </c>
      <c r="X4451" s="150" t="s">
        <v>270</v>
      </c>
      <c r="Y4451">
        <v>305</v>
      </c>
      <c r="Z4451" t="s">
        <v>271</v>
      </c>
      <c r="AA4451">
        <f t="shared" si="69"/>
        <v>2</v>
      </c>
    </row>
    <row r="4452" spans="1:27" x14ac:dyDescent="0.2">
      <c r="A4452">
        <v>2944</v>
      </c>
      <c r="B4452" s="1" t="s">
        <v>10177</v>
      </c>
      <c r="C4452" t="s">
        <v>1027</v>
      </c>
      <c r="D4452" s="9">
        <v>143</v>
      </c>
      <c r="E4452" s="9" t="s">
        <v>259</v>
      </c>
      <c r="F4452" s="9" t="s">
        <v>883</v>
      </c>
      <c r="G4452" s="10">
        <v>16</v>
      </c>
      <c r="H4452" s="10" t="s">
        <v>330</v>
      </c>
      <c r="I4452" s="10">
        <v>1947</v>
      </c>
      <c r="J4452" s="11" t="s">
        <v>11407</v>
      </c>
      <c r="K4452" s="12"/>
      <c r="L4452" s="13" t="s">
        <v>11410</v>
      </c>
      <c r="M4452" t="s">
        <v>781</v>
      </c>
      <c r="S4452" s="9"/>
      <c r="T4452">
        <v>6</v>
      </c>
      <c r="U4452" s="210" t="s">
        <v>18194</v>
      </c>
      <c r="V4452" s="14">
        <v>0</v>
      </c>
      <c r="W4452" s="14">
        <v>1</v>
      </c>
      <c r="X4452" s="150" t="s">
        <v>270</v>
      </c>
      <c r="Y4452">
        <v>143</v>
      </c>
      <c r="Z4452" t="s">
        <v>271</v>
      </c>
      <c r="AA4452">
        <f t="shared" si="69"/>
        <v>1</v>
      </c>
    </row>
    <row r="4453" spans="1:27" x14ac:dyDescent="0.2">
      <c r="A4453">
        <v>1736</v>
      </c>
      <c r="B4453" s="1" t="s">
        <v>11409</v>
      </c>
      <c r="C4453" t="s">
        <v>1027</v>
      </c>
      <c r="D4453" s="9" t="s">
        <v>7000</v>
      </c>
      <c r="E4453" s="9"/>
      <c r="F4453" s="9"/>
      <c r="G4453" s="10">
        <v>16</v>
      </c>
      <c r="H4453" s="10" t="s">
        <v>330</v>
      </c>
      <c r="I4453" s="10">
        <v>1947</v>
      </c>
      <c r="J4453" s="11" t="s">
        <v>11407</v>
      </c>
      <c r="K4453" s="12"/>
      <c r="L4453" s="13" t="s">
        <v>11410</v>
      </c>
      <c r="M4453" t="s">
        <v>781</v>
      </c>
      <c r="S4453" s="9"/>
      <c r="T4453">
        <v>6</v>
      </c>
      <c r="U4453" s="210" t="s">
        <v>18194</v>
      </c>
      <c r="V4453" s="14">
        <v>0</v>
      </c>
      <c r="W4453" s="14">
        <v>1</v>
      </c>
      <c r="X4453" s="150" t="s">
        <v>270</v>
      </c>
      <c r="Y4453">
        <v>69</v>
      </c>
      <c r="Z4453" t="s">
        <v>271</v>
      </c>
      <c r="AA4453">
        <f t="shared" si="69"/>
        <v>2</v>
      </c>
    </row>
    <row r="4454" spans="1:27" x14ac:dyDescent="0.2">
      <c r="A4454">
        <v>1087</v>
      </c>
      <c r="B4454" s="1" t="s">
        <v>10178</v>
      </c>
      <c r="C4454" t="s">
        <v>2221</v>
      </c>
      <c r="D4454" s="9" t="s">
        <v>10179</v>
      </c>
      <c r="E4454" s="9" t="s">
        <v>259</v>
      </c>
      <c r="F4454" s="9" t="s">
        <v>532</v>
      </c>
      <c r="G4454" s="10">
        <v>17</v>
      </c>
      <c r="H4454" s="10" t="s">
        <v>330</v>
      </c>
      <c r="I4454" s="10">
        <v>1947</v>
      </c>
      <c r="J4454" s="11" t="s">
        <v>10180</v>
      </c>
      <c r="K4454" s="12" t="s">
        <v>237</v>
      </c>
      <c r="L4454" s="13" t="s">
        <v>10181</v>
      </c>
      <c r="M4454" t="s">
        <v>290</v>
      </c>
      <c r="N4454" t="s">
        <v>291</v>
      </c>
      <c r="O4454" t="s">
        <v>498</v>
      </c>
      <c r="S4454" s="9"/>
      <c r="T4454">
        <v>6</v>
      </c>
      <c r="U4454" s="210" t="s">
        <v>18194</v>
      </c>
      <c r="V4454" s="14">
        <v>0</v>
      </c>
      <c r="W4454" s="14">
        <v>1</v>
      </c>
      <c r="X4454" s="109" t="s">
        <v>294</v>
      </c>
      <c r="Y4454" t="s">
        <v>10182</v>
      </c>
      <c r="Z4454" t="s">
        <v>505</v>
      </c>
      <c r="AA4454">
        <f t="shared" si="69"/>
        <v>3</v>
      </c>
    </row>
    <row r="4455" spans="1:27" x14ac:dyDescent="0.2">
      <c r="A4455">
        <v>3124</v>
      </c>
      <c r="B4455" s="1" t="s">
        <v>10183</v>
      </c>
      <c r="C4455" t="s">
        <v>1027</v>
      </c>
      <c r="D4455" s="9" t="s">
        <v>1888</v>
      </c>
      <c r="E4455" s="9"/>
      <c r="F4455" s="9"/>
      <c r="G4455" s="10">
        <v>18</v>
      </c>
      <c r="H4455" s="10" t="s">
        <v>330</v>
      </c>
      <c r="I4455" s="10">
        <v>1947</v>
      </c>
      <c r="J4455" s="11" t="s">
        <v>10184</v>
      </c>
      <c r="K4455" s="12" t="s">
        <v>237</v>
      </c>
      <c r="L4455" s="13" t="s">
        <v>10185</v>
      </c>
      <c r="M4455" t="s">
        <v>290</v>
      </c>
      <c r="N4455" t="s">
        <v>291</v>
      </c>
      <c r="O4455" t="s">
        <v>93</v>
      </c>
      <c r="S4455" s="9"/>
      <c r="T4455">
        <v>6</v>
      </c>
      <c r="U4455" s="210" t="s">
        <v>18194</v>
      </c>
      <c r="V4455" s="14">
        <v>0</v>
      </c>
      <c r="W4455" s="14">
        <v>0</v>
      </c>
      <c r="X4455" s="109" t="e">
        <v>#N/A</v>
      </c>
      <c r="Y4455" t="s">
        <v>1888</v>
      </c>
      <c r="Z4455" t="s">
        <v>1419</v>
      </c>
      <c r="AA4455">
        <f t="shared" si="69"/>
        <v>1</v>
      </c>
    </row>
    <row r="4456" spans="1:27" x14ac:dyDescent="0.2">
      <c r="A4456">
        <v>1248</v>
      </c>
      <c r="B4456" s="1" t="s">
        <v>10186</v>
      </c>
      <c r="C4456" t="s">
        <v>2040</v>
      </c>
      <c r="D4456" s="9" t="s">
        <v>8462</v>
      </c>
      <c r="E4456" s="9"/>
      <c r="F4456" s="9"/>
      <c r="G4456" s="10">
        <v>19</v>
      </c>
      <c r="H4456" s="10" t="s">
        <v>330</v>
      </c>
      <c r="I4456" s="10">
        <v>1947</v>
      </c>
      <c r="J4456" s="11" t="s">
        <v>10187</v>
      </c>
      <c r="K4456" s="12" t="s">
        <v>237</v>
      </c>
      <c r="L4456" s="13" t="s">
        <v>10188</v>
      </c>
      <c r="M4456" t="s">
        <v>290</v>
      </c>
      <c r="N4456" t="s">
        <v>291</v>
      </c>
      <c r="O4456" t="s">
        <v>320</v>
      </c>
      <c r="S4456" s="9"/>
      <c r="T4456">
        <v>6</v>
      </c>
      <c r="U4456" s="210" t="s">
        <v>18194</v>
      </c>
      <c r="V4456" s="14">
        <v>0</v>
      </c>
      <c r="W4456" s="14">
        <v>0</v>
      </c>
      <c r="X4456" s="150" t="s">
        <v>294</v>
      </c>
      <c r="Y4456" t="s">
        <v>8462</v>
      </c>
      <c r="Z4456" t="s">
        <v>3085</v>
      </c>
      <c r="AA4456">
        <f t="shared" si="69"/>
        <v>1</v>
      </c>
    </row>
    <row r="4457" spans="1:27" x14ac:dyDescent="0.2">
      <c r="A4457">
        <v>370</v>
      </c>
      <c r="B4457" s="1" t="s">
        <v>10189</v>
      </c>
      <c r="C4457" t="s">
        <v>6878</v>
      </c>
      <c r="D4457" s="9" t="s">
        <v>10190</v>
      </c>
      <c r="E4457" s="9"/>
      <c r="F4457" s="9"/>
      <c r="G4457" s="10">
        <v>20</v>
      </c>
      <c r="H4457" s="10" t="s">
        <v>330</v>
      </c>
      <c r="I4457" s="10">
        <v>1947</v>
      </c>
      <c r="J4457" s="11" t="s">
        <v>10191</v>
      </c>
      <c r="K4457" s="12" t="s">
        <v>237</v>
      </c>
      <c r="L4457" s="13" t="s">
        <v>10192</v>
      </c>
      <c r="M4457" t="s">
        <v>290</v>
      </c>
      <c r="N4457" t="s">
        <v>291</v>
      </c>
      <c r="O4457" t="s">
        <v>498</v>
      </c>
      <c r="S4457" s="9"/>
      <c r="T4457">
        <v>6</v>
      </c>
      <c r="U4457" s="210" t="s">
        <v>18194</v>
      </c>
      <c r="V4457" s="14">
        <v>0</v>
      </c>
      <c r="W4457" s="14">
        <v>0</v>
      </c>
      <c r="X4457" s="150" t="s">
        <v>270</v>
      </c>
      <c r="Y4457">
        <v>58</v>
      </c>
      <c r="Z4457" t="s">
        <v>271</v>
      </c>
      <c r="AA4457">
        <f t="shared" si="69"/>
        <v>5</v>
      </c>
    </row>
    <row r="4458" spans="1:27" x14ac:dyDescent="0.2">
      <c r="A4458">
        <v>4581</v>
      </c>
      <c r="B4458" s="1" t="s">
        <v>10196</v>
      </c>
      <c r="C4458" t="s">
        <v>2040</v>
      </c>
      <c r="D4458" s="9" t="s">
        <v>9882</v>
      </c>
      <c r="E4458" s="9"/>
      <c r="F4458" s="9"/>
      <c r="G4458" s="10">
        <v>20</v>
      </c>
      <c r="H4458" s="10" t="s">
        <v>330</v>
      </c>
      <c r="I4458" s="10">
        <v>1947</v>
      </c>
      <c r="J4458" s="11" t="s">
        <v>10191</v>
      </c>
      <c r="K4458" s="12"/>
      <c r="L4458" s="13" t="s">
        <v>10197</v>
      </c>
      <c r="M4458" t="s">
        <v>753</v>
      </c>
      <c r="S4458" s="9"/>
      <c r="T4458">
        <v>6</v>
      </c>
      <c r="U4458" s="210" t="s">
        <v>18194</v>
      </c>
      <c r="V4458" s="14">
        <v>0</v>
      </c>
      <c r="W4458" s="14">
        <v>0</v>
      </c>
      <c r="X4458" s="150" t="s">
        <v>270</v>
      </c>
      <c r="Y4458">
        <v>14</v>
      </c>
      <c r="Z4458" t="s">
        <v>3085</v>
      </c>
      <c r="AA4458">
        <f t="shared" si="69"/>
        <v>2</v>
      </c>
    </row>
    <row r="4459" spans="1:27" x14ac:dyDescent="0.2">
      <c r="A4459">
        <v>3179</v>
      </c>
      <c r="B4459" s="1" t="s">
        <v>10193</v>
      </c>
      <c r="C4459" t="s">
        <v>1027</v>
      </c>
      <c r="D4459" s="9" t="s">
        <v>10404</v>
      </c>
      <c r="E4459" s="9"/>
      <c r="F4459" s="9" t="s">
        <v>532</v>
      </c>
      <c r="G4459" s="10">
        <v>20</v>
      </c>
      <c r="H4459" s="10" t="s">
        <v>330</v>
      </c>
      <c r="I4459" s="10">
        <v>1947</v>
      </c>
      <c r="J4459" s="11" t="s">
        <v>10191</v>
      </c>
      <c r="K4459" s="12"/>
      <c r="L4459" s="13" t="s">
        <v>10405</v>
      </c>
      <c r="M4459" t="s">
        <v>781</v>
      </c>
      <c r="S4459" s="9"/>
      <c r="T4459">
        <v>6</v>
      </c>
      <c r="U4459" s="210" t="s">
        <v>18194</v>
      </c>
      <c r="V4459" s="14">
        <v>0</v>
      </c>
      <c r="W4459" s="14">
        <v>1</v>
      </c>
      <c r="X4459" s="150" t="s">
        <v>294</v>
      </c>
      <c r="Y4459" t="s">
        <v>10195</v>
      </c>
      <c r="Z4459" t="s">
        <v>271</v>
      </c>
      <c r="AA4459">
        <f t="shared" si="69"/>
        <v>3</v>
      </c>
    </row>
    <row r="4460" spans="1:27" x14ac:dyDescent="0.2">
      <c r="A4460">
        <v>1201</v>
      </c>
      <c r="B4460" s="1" t="s">
        <v>10408</v>
      </c>
      <c r="C4460" t="s">
        <v>1027</v>
      </c>
      <c r="D4460" s="9" t="s">
        <v>10409</v>
      </c>
      <c r="E4460" s="9" t="s">
        <v>10410</v>
      </c>
      <c r="F4460" s="9"/>
      <c r="G4460" s="10">
        <v>21</v>
      </c>
      <c r="H4460" s="10" t="s">
        <v>330</v>
      </c>
      <c r="I4460" s="10">
        <v>1947</v>
      </c>
      <c r="J4460" s="11" t="s">
        <v>10411</v>
      </c>
      <c r="K4460" s="12"/>
      <c r="L4460" s="13" t="s">
        <v>10412</v>
      </c>
      <c r="M4460" t="s">
        <v>781</v>
      </c>
      <c r="S4460" s="9"/>
      <c r="T4460">
        <v>6</v>
      </c>
      <c r="U4460" s="210" t="s">
        <v>18194</v>
      </c>
      <c r="V4460" s="14">
        <v>0</v>
      </c>
      <c r="W4460" s="14">
        <v>1</v>
      </c>
      <c r="X4460" s="150" t="s">
        <v>270</v>
      </c>
      <c r="Y4460">
        <v>333</v>
      </c>
      <c r="Z4460" t="s">
        <v>1419</v>
      </c>
      <c r="AA4460">
        <f t="shared" si="69"/>
        <v>2</v>
      </c>
    </row>
    <row r="4461" spans="1:27" x14ac:dyDescent="0.2">
      <c r="A4461">
        <v>5116</v>
      </c>
      <c r="B4461" s="1" t="s">
        <v>10413</v>
      </c>
      <c r="C4461" t="s">
        <v>503</v>
      </c>
      <c r="D4461" s="9" t="s">
        <v>10414</v>
      </c>
      <c r="E4461" s="9" t="s">
        <v>259</v>
      </c>
      <c r="F4461" s="9"/>
      <c r="G4461" s="10">
        <v>25</v>
      </c>
      <c r="H4461" s="10" t="s">
        <v>330</v>
      </c>
      <c r="I4461" s="10">
        <v>1947</v>
      </c>
      <c r="J4461" s="11" t="s">
        <v>10415</v>
      </c>
      <c r="K4461" s="12" t="s">
        <v>237</v>
      </c>
      <c r="L4461" s="13" t="s">
        <v>10416</v>
      </c>
      <c r="M4461" t="s">
        <v>290</v>
      </c>
      <c r="N4461" t="s">
        <v>291</v>
      </c>
      <c r="O4461" t="s">
        <v>498</v>
      </c>
      <c r="S4461" s="9"/>
      <c r="T4461">
        <v>6</v>
      </c>
      <c r="U4461" s="210" t="s">
        <v>18194</v>
      </c>
      <c r="V4461" s="14">
        <v>0</v>
      </c>
      <c r="W4461" s="14">
        <v>0</v>
      </c>
      <c r="X4461" s="150" t="s">
        <v>294</v>
      </c>
      <c r="Y4461" t="s">
        <v>10417</v>
      </c>
      <c r="Z4461" t="s">
        <v>505</v>
      </c>
      <c r="AA4461">
        <f t="shared" si="69"/>
        <v>2</v>
      </c>
    </row>
    <row r="4462" spans="1:27" x14ac:dyDescent="0.2">
      <c r="A4462">
        <v>5223</v>
      </c>
      <c r="B4462" s="1" t="s">
        <v>10418</v>
      </c>
      <c r="C4462" t="s">
        <v>1027</v>
      </c>
      <c r="D4462" s="9" t="s">
        <v>10419</v>
      </c>
      <c r="E4462" s="9" t="s">
        <v>8805</v>
      </c>
      <c r="F4462" s="9"/>
      <c r="G4462" s="10">
        <v>26</v>
      </c>
      <c r="H4462" s="10" t="s">
        <v>330</v>
      </c>
      <c r="I4462" s="10">
        <v>1947</v>
      </c>
      <c r="J4462" s="11" t="s">
        <v>10420</v>
      </c>
      <c r="K4462" s="12"/>
      <c r="L4462" s="13" t="s">
        <v>10421</v>
      </c>
      <c r="M4462" t="s">
        <v>781</v>
      </c>
      <c r="S4462" s="9"/>
      <c r="T4462">
        <v>6</v>
      </c>
      <c r="U4462" s="210" t="s">
        <v>18194</v>
      </c>
      <c r="V4462" s="14">
        <v>0</v>
      </c>
      <c r="W4462" s="14">
        <v>1</v>
      </c>
      <c r="X4462" s="150" t="s">
        <v>270</v>
      </c>
      <c r="Y4462">
        <v>141</v>
      </c>
      <c r="Z4462" t="s">
        <v>271</v>
      </c>
      <c r="AA4462">
        <f t="shared" si="69"/>
        <v>2</v>
      </c>
    </row>
    <row r="4463" spans="1:27" x14ac:dyDescent="0.2">
      <c r="A4463">
        <v>237</v>
      </c>
      <c r="B4463" s="1" t="s">
        <v>10422</v>
      </c>
      <c r="C4463" t="s">
        <v>1027</v>
      </c>
      <c r="D4463" s="9" t="s">
        <v>1232</v>
      </c>
      <c r="E4463" s="9" t="s">
        <v>876</v>
      </c>
      <c r="F4463" s="9" t="s">
        <v>1416</v>
      </c>
      <c r="G4463" s="10">
        <v>26</v>
      </c>
      <c r="H4463" s="10" t="s">
        <v>330</v>
      </c>
      <c r="I4463" s="10">
        <v>1947</v>
      </c>
      <c r="J4463" s="11" t="s">
        <v>10420</v>
      </c>
      <c r="K4463" s="12"/>
      <c r="L4463" s="13" t="s">
        <v>10423</v>
      </c>
      <c r="M4463" t="s">
        <v>753</v>
      </c>
      <c r="S4463" s="9"/>
      <c r="T4463">
        <v>6</v>
      </c>
      <c r="U4463" s="210" t="s">
        <v>18194</v>
      </c>
      <c r="V4463" s="14">
        <v>0</v>
      </c>
      <c r="W4463" s="14">
        <v>0</v>
      </c>
      <c r="X4463" s="109" t="e">
        <v>#N/A</v>
      </c>
      <c r="Y4463" t="s">
        <v>1232</v>
      </c>
      <c r="Z4463" t="s">
        <v>1419</v>
      </c>
      <c r="AA4463">
        <f t="shared" si="69"/>
        <v>1</v>
      </c>
    </row>
    <row r="4464" spans="1:27" x14ac:dyDescent="0.2">
      <c r="A4464">
        <v>7193</v>
      </c>
      <c r="B4464" s="1" t="s">
        <v>10424</v>
      </c>
      <c r="C4464" t="s">
        <v>1027</v>
      </c>
      <c r="D4464" s="9" t="s">
        <v>1232</v>
      </c>
      <c r="E4464" s="9" t="s">
        <v>876</v>
      </c>
      <c r="F4464" s="9" t="s">
        <v>1416</v>
      </c>
      <c r="G4464" s="10">
        <v>26</v>
      </c>
      <c r="H4464" s="10" t="s">
        <v>330</v>
      </c>
      <c r="I4464" s="10">
        <v>1947</v>
      </c>
      <c r="J4464" s="11" t="s">
        <v>10420</v>
      </c>
      <c r="K4464" s="12"/>
      <c r="L4464" s="13" t="s">
        <v>10423</v>
      </c>
      <c r="M4464" t="s">
        <v>753</v>
      </c>
      <c r="S4464" s="9"/>
      <c r="T4464">
        <v>6</v>
      </c>
      <c r="U4464" s="210" t="s">
        <v>18194</v>
      </c>
      <c r="V4464" s="14">
        <v>0</v>
      </c>
      <c r="W4464" s="14">
        <v>0</v>
      </c>
      <c r="X4464" s="109" t="e">
        <v>#N/A</v>
      </c>
      <c r="Y4464" t="s">
        <v>1232</v>
      </c>
      <c r="Z4464" t="s">
        <v>1419</v>
      </c>
      <c r="AA4464">
        <f t="shared" si="69"/>
        <v>1</v>
      </c>
    </row>
    <row r="4465" spans="1:27" x14ac:dyDescent="0.2">
      <c r="A4465">
        <v>7759</v>
      </c>
      <c r="B4465" s="1" t="s">
        <v>10428</v>
      </c>
      <c r="C4465" t="s">
        <v>1027</v>
      </c>
      <c r="D4465" s="9">
        <v>418</v>
      </c>
      <c r="E4465" s="9" t="s">
        <v>9863</v>
      </c>
      <c r="F4465" s="9"/>
      <c r="G4465" s="10">
        <v>27</v>
      </c>
      <c r="H4465" s="10" t="s">
        <v>330</v>
      </c>
      <c r="I4465" s="10">
        <v>1947</v>
      </c>
      <c r="J4465" s="11" t="s">
        <v>10426</v>
      </c>
      <c r="K4465" s="12"/>
      <c r="L4465" s="13" t="s">
        <v>10429</v>
      </c>
      <c r="M4465" t="s">
        <v>781</v>
      </c>
      <c r="S4465" s="9"/>
      <c r="T4465">
        <v>6</v>
      </c>
      <c r="U4465" s="210" t="s">
        <v>18194</v>
      </c>
      <c r="V4465" s="14">
        <v>0</v>
      </c>
      <c r="W4465" s="14">
        <v>1</v>
      </c>
      <c r="X4465" s="150" t="s">
        <v>270</v>
      </c>
      <c r="Y4465">
        <v>418</v>
      </c>
      <c r="Z4465" t="s">
        <v>1419</v>
      </c>
      <c r="AA4465">
        <f t="shared" si="69"/>
        <v>1</v>
      </c>
    </row>
    <row r="4466" spans="1:27" x14ac:dyDescent="0.2">
      <c r="A4466">
        <v>1534</v>
      </c>
      <c r="B4466" s="1" t="s">
        <v>10425</v>
      </c>
      <c r="C4466" t="s">
        <v>1027</v>
      </c>
      <c r="D4466" s="9" t="s">
        <v>1249</v>
      </c>
      <c r="E4466" s="9"/>
      <c r="F4466" s="9"/>
      <c r="G4466" s="10">
        <v>27</v>
      </c>
      <c r="H4466" s="10" t="s">
        <v>330</v>
      </c>
      <c r="I4466" s="10">
        <v>1947</v>
      </c>
      <c r="J4466" s="11" t="s">
        <v>10426</v>
      </c>
      <c r="K4466" s="12"/>
      <c r="L4466" s="13" t="s">
        <v>10427</v>
      </c>
      <c r="M4466" t="s">
        <v>753</v>
      </c>
      <c r="S4466" s="9"/>
      <c r="T4466">
        <v>6</v>
      </c>
      <c r="U4466" s="210" t="s">
        <v>18194</v>
      </c>
      <c r="V4466" s="14">
        <v>0</v>
      </c>
      <c r="W4466" s="14">
        <v>0</v>
      </c>
      <c r="X4466" s="150" t="s">
        <v>294</v>
      </c>
      <c r="Y4466" t="s">
        <v>1249</v>
      </c>
      <c r="Z4466" t="s">
        <v>271</v>
      </c>
      <c r="AA4466">
        <f t="shared" si="69"/>
        <v>1</v>
      </c>
    </row>
    <row r="4467" spans="1:27" x14ac:dyDescent="0.2">
      <c r="A4467">
        <v>6518</v>
      </c>
      <c r="B4467" s="1" t="s">
        <v>10430</v>
      </c>
      <c r="C4467" t="s">
        <v>1027</v>
      </c>
      <c r="D4467" s="9" t="s">
        <v>3175</v>
      </c>
      <c r="E4467" s="9" t="s">
        <v>9863</v>
      </c>
      <c r="F4467" s="9"/>
      <c r="G4467" s="10">
        <v>30</v>
      </c>
      <c r="H4467" s="10" t="s">
        <v>330</v>
      </c>
      <c r="I4467" s="10">
        <v>1947</v>
      </c>
      <c r="J4467" s="11" t="s">
        <v>10431</v>
      </c>
      <c r="K4467" s="12"/>
      <c r="L4467" s="13" t="s">
        <v>10432</v>
      </c>
      <c r="M4467" t="s">
        <v>781</v>
      </c>
      <c r="S4467" s="9"/>
      <c r="T4467">
        <v>6</v>
      </c>
      <c r="U4467" s="210" t="s">
        <v>18194</v>
      </c>
      <c r="V4467" s="14">
        <v>0</v>
      </c>
      <c r="W4467" s="14">
        <v>1</v>
      </c>
      <c r="X4467" s="150" t="s">
        <v>270</v>
      </c>
      <c r="Y4467">
        <v>248</v>
      </c>
      <c r="Z4467" t="s">
        <v>1419</v>
      </c>
      <c r="AA4467">
        <f t="shared" si="69"/>
        <v>2</v>
      </c>
    </row>
    <row r="4468" spans="1:27" x14ac:dyDescent="0.2">
      <c r="A4468">
        <v>3156</v>
      </c>
      <c r="B4468" s="1" t="s">
        <v>10217</v>
      </c>
      <c r="C4468" t="s">
        <v>1027</v>
      </c>
      <c r="D4468" s="9" t="s">
        <v>10218</v>
      </c>
      <c r="E4468" s="9"/>
      <c r="F4468" s="9" t="s">
        <v>532</v>
      </c>
      <c r="G4468" s="10">
        <v>3</v>
      </c>
      <c r="H4468" s="10" t="s">
        <v>342</v>
      </c>
      <c r="I4468" s="10">
        <v>1947</v>
      </c>
      <c r="J4468" s="11" t="s">
        <v>10219</v>
      </c>
      <c r="K4468" s="12"/>
      <c r="L4468" s="13" t="s">
        <v>10220</v>
      </c>
      <c r="M4468" t="s">
        <v>781</v>
      </c>
      <c r="S4468" s="9"/>
      <c r="T4468">
        <v>7</v>
      </c>
      <c r="U4468" s="210" t="s">
        <v>18195</v>
      </c>
      <c r="V4468" s="14">
        <v>0</v>
      </c>
      <c r="W4468" s="14">
        <v>1</v>
      </c>
      <c r="X4468" s="150" t="s">
        <v>294</v>
      </c>
      <c r="Y4468" t="s">
        <v>3929</v>
      </c>
      <c r="Z4468" t="s">
        <v>271</v>
      </c>
      <c r="AA4468">
        <f t="shared" si="69"/>
        <v>3</v>
      </c>
    </row>
    <row r="4469" spans="1:27" x14ac:dyDescent="0.2">
      <c r="A4469">
        <v>3009</v>
      </c>
      <c r="B4469" s="1" t="s">
        <v>10221</v>
      </c>
      <c r="C4469" t="s">
        <v>1027</v>
      </c>
      <c r="D4469" s="9" t="s">
        <v>1232</v>
      </c>
      <c r="E4469" s="9" t="s">
        <v>876</v>
      </c>
      <c r="F4469" s="9" t="s">
        <v>1416</v>
      </c>
      <c r="G4469" s="10">
        <v>3</v>
      </c>
      <c r="H4469" s="10" t="s">
        <v>342</v>
      </c>
      <c r="I4469" s="10">
        <v>1947</v>
      </c>
      <c r="J4469" s="11" t="s">
        <v>10219</v>
      </c>
      <c r="K4469" s="12"/>
      <c r="L4469" s="13" t="s">
        <v>10222</v>
      </c>
      <c r="M4469" t="s">
        <v>753</v>
      </c>
      <c r="S4469" s="9"/>
      <c r="T4469">
        <v>7</v>
      </c>
      <c r="U4469" s="210" t="s">
        <v>18195</v>
      </c>
      <c r="V4469" s="14">
        <v>0</v>
      </c>
      <c r="W4469" s="14">
        <v>0</v>
      </c>
      <c r="X4469" s="109" t="e">
        <v>#N/A</v>
      </c>
      <c r="Y4469" t="s">
        <v>1232</v>
      </c>
      <c r="Z4469" t="s">
        <v>1419</v>
      </c>
      <c r="AA4469">
        <f t="shared" si="69"/>
        <v>1</v>
      </c>
    </row>
    <row r="4470" spans="1:27" x14ac:dyDescent="0.2">
      <c r="A4470">
        <v>3572</v>
      </c>
      <c r="B4470" s="1" t="s">
        <v>10223</v>
      </c>
      <c r="C4470" t="s">
        <v>1027</v>
      </c>
      <c r="D4470" s="9">
        <v>333</v>
      </c>
      <c r="E4470" s="9" t="s">
        <v>9863</v>
      </c>
      <c r="F4470" s="9"/>
      <c r="G4470" s="10">
        <v>4</v>
      </c>
      <c r="H4470" s="10" t="s">
        <v>342</v>
      </c>
      <c r="I4470" s="10">
        <v>1947</v>
      </c>
      <c r="J4470" s="11" t="s">
        <v>10224</v>
      </c>
      <c r="K4470" s="12"/>
      <c r="L4470" s="13" t="s">
        <v>10225</v>
      </c>
      <c r="M4470" t="s">
        <v>781</v>
      </c>
      <c r="S4470" s="9"/>
      <c r="T4470">
        <v>7</v>
      </c>
      <c r="U4470" s="210" t="s">
        <v>18195</v>
      </c>
      <c r="V4470" s="14">
        <v>0</v>
      </c>
      <c r="W4470" s="14">
        <v>1</v>
      </c>
      <c r="X4470" s="150" t="s">
        <v>270</v>
      </c>
      <c r="Y4470">
        <v>333</v>
      </c>
      <c r="Z4470" t="s">
        <v>1419</v>
      </c>
      <c r="AA4470">
        <f t="shared" si="69"/>
        <v>1</v>
      </c>
    </row>
    <row r="4471" spans="1:27" x14ac:dyDescent="0.2">
      <c r="A4471">
        <v>799</v>
      </c>
      <c r="B4471" s="1" t="s">
        <v>10226</v>
      </c>
      <c r="C4471" t="s">
        <v>2221</v>
      </c>
      <c r="D4471" s="9" t="s">
        <v>10227</v>
      </c>
      <c r="E4471" s="9" t="s">
        <v>259</v>
      </c>
      <c r="F4471" s="9" t="s">
        <v>532</v>
      </c>
      <c r="G4471" s="10">
        <v>7</v>
      </c>
      <c r="H4471" s="10" t="s">
        <v>342</v>
      </c>
      <c r="I4471" s="10">
        <v>1947</v>
      </c>
      <c r="J4471" s="11" t="s">
        <v>10228</v>
      </c>
      <c r="K4471" s="12"/>
      <c r="L4471" s="13" t="s">
        <v>10229</v>
      </c>
      <c r="M4471" t="s">
        <v>753</v>
      </c>
      <c r="S4471" s="9"/>
      <c r="T4471">
        <v>7</v>
      </c>
      <c r="U4471" s="210" t="s">
        <v>18195</v>
      </c>
      <c r="V4471" s="14">
        <v>0</v>
      </c>
      <c r="W4471" s="14">
        <v>1</v>
      </c>
      <c r="X4471" s="150" t="s">
        <v>294</v>
      </c>
      <c r="Y4471" t="s">
        <v>10182</v>
      </c>
      <c r="Z4471" t="s">
        <v>505</v>
      </c>
      <c r="AA4471">
        <f t="shared" si="69"/>
        <v>4</v>
      </c>
    </row>
    <row r="4472" spans="1:27" x14ac:dyDescent="0.2">
      <c r="A4472">
        <v>3491</v>
      </c>
      <c r="B4472" s="1" t="s">
        <v>10230</v>
      </c>
      <c r="C4472" t="s">
        <v>1027</v>
      </c>
      <c r="D4472" s="9" t="s">
        <v>5506</v>
      </c>
      <c r="E4472" s="9" t="s">
        <v>8805</v>
      </c>
      <c r="F4472" s="9"/>
      <c r="G4472" s="10">
        <v>7</v>
      </c>
      <c r="H4472" s="10" t="s">
        <v>342</v>
      </c>
      <c r="I4472" s="10">
        <v>1947</v>
      </c>
      <c r="J4472" s="11" t="s">
        <v>10228</v>
      </c>
      <c r="K4472" s="12"/>
      <c r="L4472" s="13" t="s">
        <v>10231</v>
      </c>
      <c r="M4472" t="s">
        <v>781</v>
      </c>
      <c r="S4472" s="9"/>
      <c r="T4472">
        <v>7</v>
      </c>
      <c r="U4472" s="210" t="s">
        <v>18195</v>
      </c>
      <c r="V4472" s="14">
        <v>0</v>
      </c>
      <c r="W4472" s="14">
        <v>1</v>
      </c>
      <c r="X4472" s="150" t="s">
        <v>294</v>
      </c>
      <c r="Y4472" t="s">
        <v>3929</v>
      </c>
      <c r="Z4472" t="s">
        <v>271</v>
      </c>
      <c r="AA4472">
        <f t="shared" si="69"/>
        <v>2</v>
      </c>
    </row>
    <row r="4473" spans="1:27" x14ac:dyDescent="0.2">
      <c r="A4473">
        <v>2180</v>
      </c>
      <c r="B4473" s="1" t="s">
        <v>10232</v>
      </c>
      <c r="C4473" t="s">
        <v>2040</v>
      </c>
      <c r="D4473" s="9" t="s">
        <v>10233</v>
      </c>
      <c r="E4473" s="9"/>
      <c r="F4473" s="9"/>
      <c r="G4473" s="10">
        <v>8</v>
      </c>
      <c r="H4473" s="10" t="s">
        <v>342</v>
      </c>
      <c r="I4473" s="10">
        <v>1947</v>
      </c>
      <c r="J4473" s="11" t="s">
        <v>10234</v>
      </c>
      <c r="K4473" s="12" t="s">
        <v>237</v>
      </c>
      <c r="L4473" s="13" t="s">
        <v>10235</v>
      </c>
      <c r="M4473" t="s">
        <v>290</v>
      </c>
      <c r="N4473" t="s">
        <v>291</v>
      </c>
      <c r="O4473" t="s">
        <v>520</v>
      </c>
      <c r="S4473" s="9"/>
      <c r="T4473">
        <v>7</v>
      </c>
      <c r="U4473" s="210" t="s">
        <v>18195</v>
      </c>
      <c r="V4473" s="14">
        <v>0</v>
      </c>
      <c r="W4473" s="14">
        <v>1</v>
      </c>
      <c r="X4473" s="150" t="s">
        <v>294</v>
      </c>
      <c r="Y4473" t="s">
        <v>10489</v>
      </c>
      <c r="Z4473" t="s">
        <v>271</v>
      </c>
      <c r="AA4473">
        <f t="shared" si="69"/>
        <v>9</v>
      </c>
    </row>
    <row r="4474" spans="1:27" x14ac:dyDescent="0.2">
      <c r="A4474">
        <v>967</v>
      </c>
      <c r="B4474" s="1" t="s">
        <v>10490</v>
      </c>
      <c r="C4474" t="s">
        <v>2221</v>
      </c>
      <c r="D4474" s="9" t="s">
        <v>10227</v>
      </c>
      <c r="E4474" s="9" t="s">
        <v>259</v>
      </c>
      <c r="F4474" s="9" t="s">
        <v>532</v>
      </c>
      <c r="G4474" s="10">
        <v>8</v>
      </c>
      <c r="H4474" s="10" t="s">
        <v>342</v>
      </c>
      <c r="I4474" s="10">
        <v>1947</v>
      </c>
      <c r="J4474" s="11" t="s">
        <v>10234</v>
      </c>
      <c r="K4474" s="12"/>
      <c r="L4474" s="13" t="s">
        <v>10492</v>
      </c>
      <c r="M4474" t="s">
        <v>753</v>
      </c>
      <c r="S4474" s="9"/>
      <c r="T4474">
        <v>7</v>
      </c>
      <c r="U4474" s="210" t="s">
        <v>18195</v>
      </c>
      <c r="V4474" s="14">
        <v>0</v>
      </c>
      <c r="W4474" s="14">
        <v>1</v>
      </c>
      <c r="X4474" s="150" t="s">
        <v>294</v>
      </c>
      <c r="Y4474" t="s">
        <v>10182</v>
      </c>
      <c r="Z4474" t="s">
        <v>505</v>
      </c>
      <c r="AA4474">
        <f t="shared" si="69"/>
        <v>4</v>
      </c>
    </row>
    <row r="4475" spans="1:27" x14ac:dyDescent="0.2">
      <c r="A4475">
        <v>5265</v>
      </c>
      <c r="B4475" s="1" t="s">
        <v>10493</v>
      </c>
      <c r="C4475" t="s">
        <v>1027</v>
      </c>
      <c r="D4475" s="9" t="s">
        <v>8849</v>
      </c>
      <c r="E4475" s="9" t="s">
        <v>8805</v>
      </c>
      <c r="F4475" s="9"/>
      <c r="G4475" s="10">
        <v>9</v>
      </c>
      <c r="H4475" s="10" t="s">
        <v>342</v>
      </c>
      <c r="I4475" s="10">
        <v>1947</v>
      </c>
      <c r="J4475" s="11" t="s">
        <v>10494</v>
      </c>
      <c r="K4475" s="12"/>
      <c r="L4475" s="13" t="s">
        <v>10495</v>
      </c>
      <c r="M4475" t="s">
        <v>781</v>
      </c>
      <c r="S4475" s="9"/>
      <c r="T4475">
        <v>7</v>
      </c>
      <c r="U4475" s="210" t="s">
        <v>18195</v>
      </c>
      <c r="V4475" s="14">
        <v>0</v>
      </c>
      <c r="W4475" s="14">
        <v>1</v>
      </c>
      <c r="X4475" s="150" t="s">
        <v>270</v>
      </c>
      <c r="Y4475">
        <v>169</v>
      </c>
      <c r="Z4475" t="s">
        <v>271</v>
      </c>
      <c r="AA4475">
        <f t="shared" si="69"/>
        <v>2</v>
      </c>
    </row>
    <row r="4476" spans="1:27" x14ac:dyDescent="0.2">
      <c r="A4476">
        <v>2610</v>
      </c>
      <c r="B4476" s="1" t="s">
        <v>10496</v>
      </c>
      <c r="C4476" t="s">
        <v>1798</v>
      </c>
      <c r="D4476" s="9" t="s">
        <v>11171</v>
      </c>
      <c r="E4476" s="9" t="s">
        <v>8805</v>
      </c>
      <c r="F4476" s="9"/>
      <c r="G4476" s="10">
        <v>9</v>
      </c>
      <c r="H4476" s="10" t="s">
        <v>342</v>
      </c>
      <c r="I4476" s="10">
        <v>1947</v>
      </c>
      <c r="J4476" s="11" t="s">
        <v>10494</v>
      </c>
      <c r="K4476" s="12"/>
      <c r="L4476" s="13" t="s">
        <v>10495</v>
      </c>
      <c r="M4476" t="s">
        <v>781</v>
      </c>
      <c r="S4476" s="9"/>
      <c r="T4476">
        <v>7</v>
      </c>
      <c r="U4476" s="210" t="s">
        <v>18195</v>
      </c>
      <c r="V4476" s="14">
        <v>0</v>
      </c>
      <c r="W4476" s="14">
        <v>0</v>
      </c>
      <c r="X4476" s="150" t="s">
        <v>294</v>
      </c>
      <c r="Y4476" t="s">
        <v>11171</v>
      </c>
      <c r="Z4476" t="s">
        <v>271</v>
      </c>
      <c r="AA4476">
        <f t="shared" si="69"/>
        <v>1</v>
      </c>
    </row>
    <row r="4477" spans="1:27" x14ac:dyDescent="0.2">
      <c r="A4477">
        <v>199</v>
      </c>
      <c r="B4477" s="1" t="s">
        <v>10497</v>
      </c>
      <c r="C4477" t="s">
        <v>1027</v>
      </c>
      <c r="D4477" s="9" t="s">
        <v>4954</v>
      </c>
      <c r="E4477" s="9" t="s">
        <v>259</v>
      </c>
      <c r="F4477" s="9" t="s">
        <v>883</v>
      </c>
      <c r="G4477" s="10">
        <v>11</v>
      </c>
      <c r="H4477" s="10" t="s">
        <v>342</v>
      </c>
      <c r="I4477" s="10">
        <v>1947</v>
      </c>
      <c r="J4477" s="11" t="s">
        <v>10498</v>
      </c>
      <c r="K4477" s="12"/>
      <c r="L4477" s="13" t="s">
        <v>10499</v>
      </c>
      <c r="M4477" t="s">
        <v>781</v>
      </c>
      <c r="S4477" s="9"/>
      <c r="T4477">
        <v>7</v>
      </c>
      <c r="U4477" s="210" t="s">
        <v>18195</v>
      </c>
      <c r="V4477" s="14">
        <v>0</v>
      </c>
      <c r="W4477" s="14">
        <v>1</v>
      </c>
      <c r="X4477" s="150" t="s">
        <v>270</v>
      </c>
      <c r="Y4477">
        <v>235</v>
      </c>
      <c r="Z4477" t="s">
        <v>271</v>
      </c>
      <c r="AA4477">
        <f t="shared" si="69"/>
        <v>2</v>
      </c>
    </row>
    <row r="4478" spans="1:27" x14ac:dyDescent="0.2">
      <c r="A4478">
        <v>1579</v>
      </c>
      <c r="B4478" s="1" t="s">
        <v>10500</v>
      </c>
      <c r="C4478" t="s">
        <v>1027</v>
      </c>
      <c r="D4478" s="9">
        <v>107</v>
      </c>
      <c r="E4478" s="9" t="s">
        <v>10410</v>
      </c>
      <c r="F4478" s="9"/>
      <c r="G4478" s="10">
        <v>11</v>
      </c>
      <c r="H4478" s="10" t="s">
        <v>342</v>
      </c>
      <c r="I4478" s="10">
        <v>1947</v>
      </c>
      <c r="J4478" s="11" t="s">
        <v>10498</v>
      </c>
      <c r="K4478" s="12"/>
      <c r="L4478" s="13" t="s">
        <v>10522</v>
      </c>
      <c r="M4478" t="s">
        <v>781</v>
      </c>
      <c r="S4478" s="9"/>
      <c r="T4478">
        <v>7</v>
      </c>
      <c r="U4478" s="210" t="s">
        <v>18195</v>
      </c>
      <c r="V4478" s="14">
        <v>0</v>
      </c>
      <c r="W4478" s="14">
        <v>1</v>
      </c>
      <c r="X4478" s="150" t="s">
        <v>270</v>
      </c>
      <c r="Y4478">
        <v>107</v>
      </c>
      <c r="Z4478" t="s">
        <v>271</v>
      </c>
      <c r="AA4478">
        <f t="shared" si="69"/>
        <v>1</v>
      </c>
    </row>
    <row r="4479" spans="1:27" x14ac:dyDescent="0.2">
      <c r="A4479">
        <v>1525</v>
      </c>
      <c r="B4479" s="1" t="s">
        <v>10523</v>
      </c>
      <c r="C4479" t="s">
        <v>8426</v>
      </c>
      <c r="D4479" s="9" t="s">
        <v>10524</v>
      </c>
      <c r="E4479" s="9" t="s">
        <v>259</v>
      </c>
      <c r="F4479" s="9" t="s">
        <v>532</v>
      </c>
      <c r="G4479" s="10">
        <v>12</v>
      </c>
      <c r="H4479" s="10" t="s">
        <v>342</v>
      </c>
      <c r="I4479" s="10">
        <v>1947</v>
      </c>
      <c r="J4479" s="11" t="s">
        <v>10525</v>
      </c>
      <c r="K4479" s="12" t="s">
        <v>415</v>
      </c>
      <c r="L4479" s="13" t="s">
        <v>10559</v>
      </c>
      <c r="M4479" t="s">
        <v>290</v>
      </c>
      <c r="N4479" t="s">
        <v>291</v>
      </c>
      <c r="O4479" t="s">
        <v>646</v>
      </c>
      <c r="S4479" s="9"/>
      <c r="T4479">
        <v>7</v>
      </c>
      <c r="U4479" s="210" t="s">
        <v>18195</v>
      </c>
      <c r="V4479" s="14">
        <v>0</v>
      </c>
      <c r="W4479" s="14">
        <v>0</v>
      </c>
      <c r="X4479" s="150" t="s">
        <v>294</v>
      </c>
      <c r="Y4479" t="s">
        <v>9286</v>
      </c>
      <c r="Z4479" t="s">
        <v>505</v>
      </c>
      <c r="AA4479">
        <f t="shared" si="69"/>
        <v>2</v>
      </c>
    </row>
    <row r="4480" spans="1:27" x14ac:dyDescent="0.2">
      <c r="A4480">
        <v>1873</v>
      </c>
      <c r="B4480" s="1" t="s">
        <v>10560</v>
      </c>
      <c r="C4480" t="s">
        <v>1027</v>
      </c>
      <c r="D4480" s="9" t="s">
        <v>3929</v>
      </c>
      <c r="E4480" s="9" t="s">
        <v>10410</v>
      </c>
      <c r="F4480" s="9"/>
      <c r="G4480" s="10">
        <v>12</v>
      </c>
      <c r="H4480" s="10" t="s">
        <v>342</v>
      </c>
      <c r="I4480" s="10">
        <v>1947</v>
      </c>
      <c r="J4480" s="11" t="s">
        <v>10525</v>
      </c>
      <c r="K4480" s="12"/>
      <c r="L4480" s="13" t="s">
        <v>10561</v>
      </c>
      <c r="M4480" t="s">
        <v>781</v>
      </c>
      <c r="S4480" s="9"/>
      <c r="T4480">
        <v>7</v>
      </c>
      <c r="U4480" s="210" t="s">
        <v>18195</v>
      </c>
      <c r="V4480" s="14">
        <v>0</v>
      </c>
      <c r="W4480" s="14">
        <v>1</v>
      </c>
      <c r="X4480" s="150" t="s">
        <v>294</v>
      </c>
      <c r="Y4480" t="s">
        <v>3929</v>
      </c>
      <c r="Z4480" t="s">
        <v>271</v>
      </c>
      <c r="AA4480">
        <f t="shared" si="69"/>
        <v>1</v>
      </c>
    </row>
    <row r="4481" spans="1:27" x14ac:dyDescent="0.2">
      <c r="A4481">
        <v>4760</v>
      </c>
      <c r="B4481" s="1" t="s">
        <v>10562</v>
      </c>
      <c r="C4481" t="s">
        <v>503</v>
      </c>
      <c r="D4481" s="9"/>
      <c r="E4481" s="9" t="s">
        <v>8233</v>
      </c>
      <c r="F4481" s="9"/>
      <c r="G4481" s="10">
        <v>14</v>
      </c>
      <c r="H4481" s="10" t="s">
        <v>342</v>
      </c>
      <c r="I4481" s="10">
        <v>1947</v>
      </c>
      <c r="J4481" s="11" t="s">
        <v>10563</v>
      </c>
      <c r="K4481" s="12"/>
      <c r="L4481" s="13" t="s">
        <v>10564</v>
      </c>
      <c r="M4481" t="s">
        <v>781</v>
      </c>
      <c r="S4481" s="9"/>
      <c r="T4481">
        <v>7</v>
      </c>
      <c r="U4481" s="210" t="s">
        <v>18195</v>
      </c>
      <c r="V4481" s="14">
        <v>0</v>
      </c>
      <c r="W4481" s="14">
        <v>0</v>
      </c>
      <c r="X4481" s="109" t="e">
        <v>#N/A</v>
      </c>
      <c r="Y4481" t="s">
        <v>334</v>
      </c>
      <c r="Z4481" t="s">
        <v>271</v>
      </c>
      <c r="AA4481">
        <f t="shared" si="69"/>
        <v>1</v>
      </c>
    </row>
    <row r="4482" spans="1:27" x14ac:dyDescent="0.2">
      <c r="A4482">
        <v>6286</v>
      </c>
      <c r="B4482" s="1" t="s">
        <v>10565</v>
      </c>
      <c r="C4482" t="s">
        <v>503</v>
      </c>
      <c r="D4482" s="9"/>
      <c r="E4482" s="9" t="s">
        <v>8233</v>
      </c>
      <c r="F4482" s="9"/>
      <c r="G4482" s="10">
        <v>14</v>
      </c>
      <c r="H4482" s="10" t="s">
        <v>342</v>
      </c>
      <c r="I4482" s="10">
        <v>1947</v>
      </c>
      <c r="J4482" s="11" t="s">
        <v>10563</v>
      </c>
      <c r="K4482" s="12"/>
      <c r="L4482" s="13" t="s">
        <v>10566</v>
      </c>
      <c r="M4482" t="s">
        <v>781</v>
      </c>
      <c r="S4482" s="9"/>
      <c r="T4482">
        <v>7</v>
      </c>
      <c r="U4482" s="210" t="s">
        <v>18195</v>
      </c>
      <c r="V4482" s="14">
        <v>0</v>
      </c>
      <c r="W4482" s="14">
        <v>0</v>
      </c>
      <c r="X4482" s="109" t="e">
        <v>#N/A</v>
      </c>
      <c r="Y4482" t="s">
        <v>334</v>
      </c>
      <c r="Z4482" t="s">
        <v>271</v>
      </c>
      <c r="AA4482">
        <f t="shared" ref="AA4482:AA4545" si="70">LEN(D4482)-LEN(SUBSTITUTE(D4482,"/",""))+1</f>
        <v>1</v>
      </c>
    </row>
    <row r="4483" spans="1:27" x14ac:dyDescent="0.2">
      <c r="A4483">
        <v>1657</v>
      </c>
      <c r="B4483" s="1" t="s">
        <v>10580</v>
      </c>
      <c r="C4483" t="s">
        <v>657</v>
      </c>
      <c r="D4483" s="9" t="s">
        <v>10581</v>
      </c>
      <c r="E4483" s="9" t="s">
        <v>259</v>
      </c>
      <c r="F4483" s="9"/>
      <c r="G4483" s="10">
        <v>16</v>
      </c>
      <c r="H4483" s="10" t="s">
        <v>342</v>
      </c>
      <c r="I4483" s="10">
        <v>1947</v>
      </c>
      <c r="J4483" s="11" t="s">
        <v>10568</v>
      </c>
      <c r="K4483" s="12"/>
      <c r="L4483" s="13" t="s">
        <v>10526</v>
      </c>
      <c r="M4483" t="s">
        <v>781</v>
      </c>
      <c r="S4483" s="9"/>
      <c r="T4483">
        <v>7</v>
      </c>
      <c r="U4483" s="210" t="s">
        <v>18195</v>
      </c>
      <c r="V4483" s="14">
        <v>0</v>
      </c>
      <c r="W4483" s="14">
        <v>1</v>
      </c>
      <c r="X4483" s="150" t="s">
        <v>270</v>
      </c>
      <c r="Y4483">
        <v>29</v>
      </c>
      <c r="Z4483" t="s">
        <v>271</v>
      </c>
      <c r="AA4483">
        <f t="shared" si="70"/>
        <v>2</v>
      </c>
    </row>
    <row r="4484" spans="1:27" x14ac:dyDescent="0.2">
      <c r="A4484">
        <v>2074</v>
      </c>
      <c r="B4484" s="1" t="s">
        <v>10567</v>
      </c>
      <c r="C4484" t="s">
        <v>657</v>
      </c>
      <c r="D4484" s="9" t="s">
        <v>1431</v>
      </c>
      <c r="E4484" s="9"/>
      <c r="F4484" s="9" t="s">
        <v>532</v>
      </c>
      <c r="G4484" s="10">
        <v>16</v>
      </c>
      <c r="H4484" s="10" t="s">
        <v>342</v>
      </c>
      <c r="I4484" s="10">
        <v>1947</v>
      </c>
      <c r="J4484" s="11" t="s">
        <v>10568</v>
      </c>
      <c r="K4484" s="12"/>
      <c r="L4484" s="13" t="s">
        <v>10569</v>
      </c>
      <c r="M4484" t="s">
        <v>753</v>
      </c>
      <c r="S4484" s="9"/>
      <c r="T4484">
        <v>7</v>
      </c>
      <c r="U4484" s="210" t="s">
        <v>18195</v>
      </c>
      <c r="V4484" s="14">
        <v>0</v>
      </c>
      <c r="W4484" s="14">
        <v>1</v>
      </c>
      <c r="X4484" s="150" t="s">
        <v>294</v>
      </c>
      <c r="Y4484" t="s">
        <v>971</v>
      </c>
      <c r="Z4484" t="s">
        <v>271</v>
      </c>
      <c r="AA4484">
        <f t="shared" si="70"/>
        <v>3</v>
      </c>
    </row>
    <row r="4485" spans="1:27" x14ac:dyDescent="0.2">
      <c r="A4485">
        <v>4879</v>
      </c>
      <c r="B4485" s="1" t="s">
        <v>10578</v>
      </c>
      <c r="C4485" t="s">
        <v>657</v>
      </c>
      <c r="D4485" s="9" t="s">
        <v>10579</v>
      </c>
      <c r="E4485" s="9" t="s">
        <v>259</v>
      </c>
      <c r="F4485" s="9" t="s">
        <v>1416</v>
      </c>
      <c r="G4485" s="10">
        <v>16</v>
      </c>
      <c r="H4485" s="10" t="s">
        <v>342</v>
      </c>
      <c r="I4485" s="10">
        <v>1947</v>
      </c>
      <c r="J4485" s="11" t="s">
        <v>10568</v>
      </c>
      <c r="K4485" s="12"/>
      <c r="L4485" s="13" t="s">
        <v>10569</v>
      </c>
      <c r="M4485" t="s">
        <v>753</v>
      </c>
      <c r="S4485" s="9"/>
      <c r="T4485">
        <v>7</v>
      </c>
      <c r="U4485" s="210" t="s">
        <v>18195</v>
      </c>
      <c r="V4485" s="14">
        <v>0</v>
      </c>
      <c r="W4485" s="14">
        <v>1</v>
      </c>
      <c r="X4485" s="150" t="s">
        <v>270</v>
      </c>
      <c r="Y4485">
        <v>107</v>
      </c>
      <c r="Z4485" t="s">
        <v>271</v>
      </c>
      <c r="AA4485">
        <f t="shared" si="70"/>
        <v>2</v>
      </c>
    </row>
    <row r="4486" spans="1:27" x14ac:dyDescent="0.2">
      <c r="A4486">
        <v>2860</v>
      </c>
      <c r="B4486" s="1" t="s">
        <v>10774</v>
      </c>
      <c r="C4486" t="s">
        <v>1027</v>
      </c>
      <c r="D4486" s="9" t="s">
        <v>1199</v>
      </c>
      <c r="E4486" s="9"/>
      <c r="F4486" s="9" t="s">
        <v>532</v>
      </c>
      <c r="G4486" s="10">
        <v>16</v>
      </c>
      <c r="H4486" s="10" t="s">
        <v>342</v>
      </c>
      <c r="I4486" s="10">
        <v>1947</v>
      </c>
      <c r="J4486" s="11" t="s">
        <v>10568</v>
      </c>
      <c r="K4486" s="12"/>
      <c r="L4486" s="13" t="s">
        <v>10569</v>
      </c>
      <c r="M4486" t="s">
        <v>753</v>
      </c>
      <c r="S4486" s="9"/>
      <c r="T4486">
        <v>7</v>
      </c>
      <c r="U4486" s="210" t="s">
        <v>18195</v>
      </c>
      <c r="V4486" s="14">
        <v>0</v>
      </c>
      <c r="W4486" s="14">
        <v>1</v>
      </c>
      <c r="X4486" s="150" t="s">
        <v>294</v>
      </c>
      <c r="Y4486" t="s">
        <v>1199</v>
      </c>
      <c r="Z4486" t="s">
        <v>1419</v>
      </c>
      <c r="AA4486">
        <f t="shared" si="70"/>
        <v>1</v>
      </c>
    </row>
    <row r="4487" spans="1:27" x14ac:dyDescent="0.2">
      <c r="A4487">
        <v>3582</v>
      </c>
      <c r="B4487" s="1" t="s">
        <v>10793</v>
      </c>
      <c r="C4487" t="s">
        <v>1027</v>
      </c>
      <c r="D4487" s="9">
        <v>333</v>
      </c>
      <c r="E4487" s="9"/>
      <c r="F4487" s="9"/>
      <c r="G4487" s="10">
        <v>16</v>
      </c>
      <c r="H4487" s="10" t="s">
        <v>342</v>
      </c>
      <c r="I4487" s="10">
        <v>1947</v>
      </c>
      <c r="J4487" s="11" t="s">
        <v>10568</v>
      </c>
      <c r="K4487" s="12"/>
      <c r="L4487" s="13" t="s">
        <v>10520</v>
      </c>
      <c r="M4487" t="s">
        <v>753</v>
      </c>
      <c r="S4487" s="9"/>
      <c r="T4487">
        <v>7</v>
      </c>
      <c r="U4487" s="210" t="s">
        <v>18195</v>
      </c>
      <c r="V4487" s="14">
        <v>0</v>
      </c>
      <c r="W4487" s="14">
        <v>1</v>
      </c>
      <c r="X4487" s="150" t="s">
        <v>270</v>
      </c>
      <c r="Y4487">
        <v>333</v>
      </c>
      <c r="Z4487" t="s">
        <v>1419</v>
      </c>
      <c r="AA4487">
        <f t="shared" si="70"/>
        <v>1</v>
      </c>
    </row>
    <row r="4488" spans="1:27" x14ac:dyDescent="0.2">
      <c r="A4488">
        <v>3583</v>
      </c>
      <c r="B4488" s="1" t="s">
        <v>10521</v>
      </c>
      <c r="C4488" t="s">
        <v>1027</v>
      </c>
      <c r="D4488" s="9">
        <v>333</v>
      </c>
      <c r="E4488" s="9"/>
      <c r="F4488" s="9"/>
      <c r="G4488" s="10">
        <v>16</v>
      </c>
      <c r="H4488" s="10" t="s">
        <v>342</v>
      </c>
      <c r="I4488" s="10">
        <v>1947</v>
      </c>
      <c r="J4488" s="11" t="s">
        <v>10568</v>
      </c>
      <c r="K4488" s="12"/>
      <c r="L4488" s="13" t="s">
        <v>9868</v>
      </c>
      <c r="M4488" t="s">
        <v>753</v>
      </c>
      <c r="S4488" s="9"/>
      <c r="T4488">
        <v>7</v>
      </c>
      <c r="U4488" s="210" t="s">
        <v>18195</v>
      </c>
      <c r="V4488" s="14">
        <v>0</v>
      </c>
      <c r="W4488" s="14">
        <v>1</v>
      </c>
      <c r="X4488" s="150" t="s">
        <v>270</v>
      </c>
      <c r="Y4488">
        <v>333</v>
      </c>
      <c r="Z4488" t="s">
        <v>1419</v>
      </c>
      <c r="AA4488">
        <f t="shared" si="70"/>
        <v>1</v>
      </c>
    </row>
    <row r="4489" spans="1:27" x14ac:dyDescent="0.2">
      <c r="A4489">
        <v>6250</v>
      </c>
      <c r="B4489" s="1" t="s">
        <v>10775</v>
      </c>
      <c r="C4489" t="s">
        <v>1027</v>
      </c>
      <c r="D4489" s="9">
        <v>464</v>
      </c>
      <c r="E4489" s="9"/>
      <c r="F4489" s="9"/>
      <c r="G4489" s="10">
        <v>16</v>
      </c>
      <c r="H4489" s="10" t="s">
        <v>342</v>
      </c>
      <c r="I4489" s="10">
        <v>1947</v>
      </c>
      <c r="J4489" s="11" t="s">
        <v>10568</v>
      </c>
      <c r="K4489" s="12"/>
      <c r="L4489" s="13" t="s">
        <v>10792</v>
      </c>
      <c r="M4489" t="s">
        <v>753</v>
      </c>
      <c r="S4489" s="9"/>
      <c r="T4489">
        <v>7</v>
      </c>
      <c r="U4489" s="210" t="s">
        <v>18195</v>
      </c>
      <c r="V4489" s="14">
        <v>0</v>
      </c>
      <c r="W4489" s="14">
        <v>1</v>
      </c>
      <c r="X4489" s="150" t="s">
        <v>270</v>
      </c>
      <c r="Y4489">
        <v>464</v>
      </c>
      <c r="Z4489" t="s">
        <v>1419</v>
      </c>
      <c r="AA4489">
        <f t="shared" si="70"/>
        <v>1</v>
      </c>
    </row>
    <row r="4490" spans="1:27" x14ac:dyDescent="0.2">
      <c r="A4490">
        <v>2966</v>
      </c>
      <c r="B4490" s="1" t="s">
        <v>10572</v>
      </c>
      <c r="C4490" t="s">
        <v>1027</v>
      </c>
      <c r="D4490" s="9" t="s">
        <v>10573</v>
      </c>
      <c r="E4490" s="9" t="s">
        <v>259</v>
      </c>
      <c r="F4490" s="9" t="s">
        <v>532</v>
      </c>
      <c r="G4490" s="10">
        <v>16</v>
      </c>
      <c r="H4490" s="10" t="s">
        <v>342</v>
      </c>
      <c r="I4490" s="10">
        <v>1947</v>
      </c>
      <c r="J4490" s="11" t="s">
        <v>10568</v>
      </c>
      <c r="K4490" s="12"/>
      <c r="L4490" s="13" t="s">
        <v>10569</v>
      </c>
      <c r="M4490" t="s">
        <v>753</v>
      </c>
      <c r="S4490" s="9"/>
      <c r="T4490">
        <v>7</v>
      </c>
      <c r="U4490" s="210" t="s">
        <v>18195</v>
      </c>
      <c r="V4490" s="14">
        <v>0</v>
      </c>
      <c r="W4490" s="14">
        <v>1</v>
      </c>
      <c r="X4490" s="109" t="s">
        <v>294</v>
      </c>
      <c r="Y4490" t="s">
        <v>4636</v>
      </c>
      <c r="Z4490" t="s">
        <v>1419</v>
      </c>
      <c r="AA4490">
        <f t="shared" si="70"/>
        <v>2</v>
      </c>
    </row>
    <row r="4491" spans="1:27" x14ac:dyDescent="0.2">
      <c r="A4491">
        <v>6105</v>
      </c>
      <c r="B4491" s="1" t="s">
        <v>9869</v>
      </c>
      <c r="C4491" t="s">
        <v>1027</v>
      </c>
      <c r="D4491" s="9">
        <v>23</v>
      </c>
      <c r="E4491" s="9" t="s">
        <v>259</v>
      </c>
      <c r="F4491" s="9" t="s">
        <v>413</v>
      </c>
      <c r="G4491" s="10">
        <v>16</v>
      </c>
      <c r="H4491" s="10" t="s">
        <v>342</v>
      </c>
      <c r="I4491" s="10">
        <v>1947</v>
      </c>
      <c r="J4491" s="11" t="s">
        <v>10568</v>
      </c>
      <c r="K4491" s="12"/>
      <c r="L4491" s="13" t="s">
        <v>10569</v>
      </c>
      <c r="M4491" t="s">
        <v>753</v>
      </c>
      <c r="S4491" s="9"/>
      <c r="T4491">
        <v>7</v>
      </c>
      <c r="U4491" s="210" t="s">
        <v>18195</v>
      </c>
      <c r="V4491" s="14">
        <v>0</v>
      </c>
      <c r="W4491" s="14">
        <v>1</v>
      </c>
      <c r="X4491" s="150" t="s">
        <v>270</v>
      </c>
      <c r="Y4491">
        <v>23</v>
      </c>
      <c r="Z4491" t="s">
        <v>1419</v>
      </c>
      <c r="AA4491">
        <f t="shared" si="70"/>
        <v>1</v>
      </c>
    </row>
    <row r="4492" spans="1:27" x14ac:dyDescent="0.2">
      <c r="A4492">
        <v>7226</v>
      </c>
      <c r="B4492" s="1" t="s">
        <v>10574</v>
      </c>
      <c r="C4492" t="s">
        <v>1027</v>
      </c>
      <c r="D4492" s="9" t="s">
        <v>10573</v>
      </c>
      <c r="E4492" s="9" t="s">
        <v>259</v>
      </c>
      <c r="F4492" s="9" t="s">
        <v>532</v>
      </c>
      <c r="G4492" s="10">
        <v>16</v>
      </c>
      <c r="H4492" s="10" t="s">
        <v>342</v>
      </c>
      <c r="I4492" s="10">
        <v>1947</v>
      </c>
      <c r="J4492" s="11" t="s">
        <v>10568</v>
      </c>
      <c r="K4492" s="12"/>
      <c r="L4492" s="13" t="s">
        <v>10569</v>
      </c>
      <c r="M4492" t="s">
        <v>753</v>
      </c>
      <c r="S4492" s="9"/>
      <c r="T4492">
        <v>7</v>
      </c>
      <c r="U4492" s="210" t="s">
        <v>18195</v>
      </c>
      <c r="V4492" s="14">
        <v>0</v>
      </c>
      <c r="W4492" s="14">
        <v>1</v>
      </c>
      <c r="X4492" s="109" t="s">
        <v>294</v>
      </c>
      <c r="Y4492" t="s">
        <v>4636</v>
      </c>
      <c r="Z4492" t="s">
        <v>1419</v>
      </c>
      <c r="AA4492">
        <f t="shared" si="70"/>
        <v>2</v>
      </c>
    </row>
    <row r="4493" spans="1:27" x14ac:dyDescent="0.2">
      <c r="A4493">
        <v>2397</v>
      </c>
      <c r="B4493" s="1" t="s">
        <v>10527</v>
      </c>
      <c r="C4493" t="s">
        <v>1798</v>
      </c>
      <c r="D4493" s="9" t="s">
        <v>2138</v>
      </c>
      <c r="E4493" s="9"/>
      <c r="F4493" s="9"/>
      <c r="G4493" s="10">
        <v>16</v>
      </c>
      <c r="H4493" s="10" t="s">
        <v>342</v>
      </c>
      <c r="I4493" s="10">
        <v>1947</v>
      </c>
      <c r="J4493" s="11" t="s">
        <v>10568</v>
      </c>
      <c r="K4493" s="12"/>
      <c r="L4493" s="13" t="s">
        <v>10569</v>
      </c>
      <c r="M4493" t="s">
        <v>753</v>
      </c>
      <c r="S4493" s="9"/>
      <c r="T4493">
        <v>7</v>
      </c>
      <c r="U4493" s="210" t="s">
        <v>18195</v>
      </c>
      <c r="V4493" s="14">
        <v>0</v>
      </c>
      <c r="W4493" s="14">
        <v>1</v>
      </c>
      <c r="X4493" s="109" t="e">
        <v>#N/A</v>
      </c>
      <c r="Y4493" t="s">
        <v>2138</v>
      </c>
      <c r="Z4493" t="s">
        <v>271</v>
      </c>
      <c r="AA4493">
        <f t="shared" si="70"/>
        <v>1</v>
      </c>
    </row>
    <row r="4494" spans="1:27" x14ac:dyDescent="0.2">
      <c r="A4494">
        <v>3104</v>
      </c>
      <c r="B4494" s="1" t="s">
        <v>10528</v>
      </c>
      <c r="C4494" t="s">
        <v>1798</v>
      </c>
      <c r="D4494" s="9" t="s">
        <v>2138</v>
      </c>
      <c r="E4494" s="9"/>
      <c r="F4494" s="9"/>
      <c r="G4494" s="10">
        <v>16</v>
      </c>
      <c r="H4494" s="10" t="s">
        <v>342</v>
      </c>
      <c r="I4494" s="10">
        <v>1947</v>
      </c>
      <c r="J4494" s="11" t="s">
        <v>10568</v>
      </c>
      <c r="K4494" s="12"/>
      <c r="L4494" s="13" t="s">
        <v>10569</v>
      </c>
      <c r="M4494" t="s">
        <v>753</v>
      </c>
      <c r="S4494" s="9"/>
      <c r="T4494">
        <v>7</v>
      </c>
      <c r="U4494" s="210" t="s">
        <v>18195</v>
      </c>
      <c r="V4494" s="14">
        <v>0</v>
      </c>
      <c r="W4494" s="14">
        <v>1</v>
      </c>
      <c r="X4494" s="109" t="e">
        <v>#N/A</v>
      </c>
      <c r="Y4494" t="s">
        <v>2138</v>
      </c>
      <c r="Z4494" t="s">
        <v>271</v>
      </c>
      <c r="AA4494">
        <f t="shared" si="70"/>
        <v>1</v>
      </c>
    </row>
    <row r="4495" spans="1:27" x14ac:dyDescent="0.2">
      <c r="A4495">
        <v>2555</v>
      </c>
      <c r="B4495" s="1" t="s">
        <v>10570</v>
      </c>
      <c r="C4495" t="s">
        <v>1027</v>
      </c>
      <c r="D4495" s="9" t="s">
        <v>10571</v>
      </c>
      <c r="E4495" s="9" t="s">
        <v>259</v>
      </c>
      <c r="F4495" s="9" t="s">
        <v>532</v>
      </c>
      <c r="G4495" s="10">
        <v>16</v>
      </c>
      <c r="H4495" s="10" t="s">
        <v>342</v>
      </c>
      <c r="I4495" s="10">
        <v>1947</v>
      </c>
      <c r="J4495" s="11" t="s">
        <v>10568</v>
      </c>
      <c r="K4495" s="12"/>
      <c r="L4495" s="13" t="s">
        <v>10569</v>
      </c>
      <c r="M4495" t="s">
        <v>753</v>
      </c>
      <c r="S4495" s="9"/>
      <c r="T4495">
        <v>7</v>
      </c>
      <c r="U4495" s="210" t="s">
        <v>18195</v>
      </c>
      <c r="V4495" s="14">
        <v>0</v>
      </c>
      <c r="W4495" s="14">
        <v>1</v>
      </c>
      <c r="X4495" s="109" t="s">
        <v>294</v>
      </c>
      <c r="Y4495" t="s">
        <v>4636</v>
      </c>
      <c r="Z4495" t="s">
        <v>271</v>
      </c>
      <c r="AA4495">
        <f t="shared" si="70"/>
        <v>3</v>
      </c>
    </row>
    <row r="4496" spans="1:27" x14ac:dyDescent="0.2">
      <c r="A4496">
        <v>988</v>
      </c>
      <c r="B4496" s="1" t="s">
        <v>10576</v>
      </c>
      <c r="C4496" t="s">
        <v>1027</v>
      </c>
      <c r="D4496" s="9" t="s">
        <v>10577</v>
      </c>
      <c r="E4496" s="9" t="s">
        <v>259</v>
      </c>
      <c r="F4496" s="9" t="s">
        <v>532</v>
      </c>
      <c r="G4496" s="10">
        <v>16</v>
      </c>
      <c r="H4496" s="10" t="s">
        <v>342</v>
      </c>
      <c r="I4496" s="10">
        <v>1947</v>
      </c>
      <c r="J4496" s="11" t="s">
        <v>10568</v>
      </c>
      <c r="K4496" s="12"/>
      <c r="L4496" s="13" t="s">
        <v>10569</v>
      </c>
      <c r="M4496" t="s">
        <v>753</v>
      </c>
      <c r="S4496" s="9"/>
      <c r="T4496">
        <v>7</v>
      </c>
      <c r="U4496" s="210" t="s">
        <v>18195</v>
      </c>
      <c r="V4496" s="14">
        <v>0</v>
      </c>
      <c r="W4496" s="14">
        <v>1</v>
      </c>
      <c r="X4496" s="109" t="s">
        <v>294</v>
      </c>
      <c r="Y4496" t="s">
        <v>4636</v>
      </c>
      <c r="Z4496" t="s">
        <v>271</v>
      </c>
      <c r="AA4496">
        <f t="shared" si="70"/>
        <v>2</v>
      </c>
    </row>
    <row r="4497" spans="1:27" x14ac:dyDescent="0.2">
      <c r="A4497">
        <v>879</v>
      </c>
      <c r="B4497" s="1" t="s">
        <v>10575</v>
      </c>
      <c r="C4497" t="s">
        <v>1027</v>
      </c>
      <c r="D4497" s="9" t="s">
        <v>10573</v>
      </c>
      <c r="E4497" s="9" t="s">
        <v>259</v>
      </c>
      <c r="F4497" s="9" t="s">
        <v>532</v>
      </c>
      <c r="G4497" s="10">
        <v>16</v>
      </c>
      <c r="H4497" s="10" t="s">
        <v>342</v>
      </c>
      <c r="I4497" s="10">
        <v>1947</v>
      </c>
      <c r="J4497" s="11" t="s">
        <v>10568</v>
      </c>
      <c r="K4497" s="12"/>
      <c r="L4497" s="13" t="s">
        <v>10569</v>
      </c>
      <c r="M4497" t="s">
        <v>753</v>
      </c>
      <c r="S4497" s="9"/>
      <c r="T4497">
        <v>7</v>
      </c>
      <c r="U4497" s="210" t="s">
        <v>18195</v>
      </c>
      <c r="V4497" s="14">
        <v>0</v>
      </c>
      <c r="W4497" s="14">
        <v>1</v>
      </c>
      <c r="X4497" s="109" t="s">
        <v>294</v>
      </c>
      <c r="Y4497" t="s">
        <v>4636</v>
      </c>
      <c r="Z4497" t="s">
        <v>271</v>
      </c>
      <c r="AA4497">
        <f t="shared" si="70"/>
        <v>2</v>
      </c>
    </row>
    <row r="4498" spans="1:27" x14ac:dyDescent="0.2">
      <c r="A4498">
        <v>4497</v>
      </c>
      <c r="B4498" s="1" t="s">
        <v>10529</v>
      </c>
      <c r="C4498" t="s">
        <v>1798</v>
      </c>
      <c r="D4498" s="9" t="s">
        <v>2138</v>
      </c>
      <c r="E4498" s="9"/>
      <c r="F4498" s="9"/>
      <c r="G4498" s="10">
        <v>16</v>
      </c>
      <c r="H4498" s="10" t="s">
        <v>342</v>
      </c>
      <c r="I4498" s="10">
        <v>1947</v>
      </c>
      <c r="J4498" s="11" t="s">
        <v>10568</v>
      </c>
      <c r="K4498" s="12"/>
      <c r="L4498" s="13" t="s">
        <v>10773</v>
      </c>
      <c r="M4498" t="s">
        <v>753</v>
      </c>
      <c r="S4498" s="9"/>
      <c r="T4498">
        <v>7</v>
      </c>
      <c r="U4498" s="210" t="s">
        <v>18195</v>
      </c>
      <c r="V4498" s="14">
        <v>0</v>
      </c>
      <c r="W4498" s="14">
        <v>1</v>
      </c>
      <c r="X4498" s="109" t="e">
        <v>#N/A</v>
      </c>
      <c r="Y4498" t="s">
        <v>2138</v>
      </c>
      <c r="Z4498" t="s">
        <v>271</v>
      </c>
      <c r="AA4498">
        <f t="shared" si="70"/>
        <v>1</v>
      </c>
    </row>
    <row r="4499" spans="1:27" x14ac:dyDescent="0.2">
      <c r="A4499">
        <v>6198</v>
      </c>
      <c r="B4499" s="1" t="s">
        <v>10653</v>
      </c>
      <c r="C4499" t="s">
        <v>1027</v>
      </c>
      <c r="D4499" s="9">
        <v>418</v>
      </c>
      <c r="E4499" s="9"/>
      <c r="F4499" s="9"/>
      <c r="G4499" s="10">
        <v>18</v>
      </c>
      <c r="H4499" s="10" t="s">
        <v>342</v>
      </c>
      <c r="I4499" s="10">
        <v>1947</v>
      </c>
      <c r="J4499" s="11" t="s">
        <v>9872</v>
      </c>
      <c r="K4499" s="12"/>
      <c r="L4499" s="13" t="s">
        <v>10654</v>
      </c>
      <c r="M4499" t="s">
        <v>781</v>
      </c>
      <c r="S4499" s="9"/>
      <c r="T4499">
        <v>7</v>
      </c>
      <c r="U4499" s="210" t="s">
        <v>18195</v>
      </c>
      <c r="V4499" s="14">
        <v>0</v>
      </c>
      <c r="W4499" s="14">
        <v>1</v>
      </c>
      <c r="X4499" s="150" t="s">
        <v>270</v>
      </c>
      <c r="Y4499">
        <v>418</v>
      </c>
      <c r="Z4499" t="s">
        <v>1419</v>
      </c>
      <c r="AA4499">
        <f t="shared" si="70"/>
        <v>1</v>
      </c>
    </row>
    <row r="4500" spans="1:27" x14ac:dyDescent="0.2">
      <c r="A4500">
        <v>2498</v>
      </c>
      <c r="B4500" s="1" t="s">
        <v>9870</v>
      </c>
      <c r="C4500" t="s">
        <v>2221</v>
      </c>
      <c r="D4500" s="9" t="s">
        <v>9871</v>
      </c>
      <c r="E4500" s="9" t="s">
        <v>259</v>
      </c>
      <c r="F4500" s="9" t="s">
        <v>532</v>
      </c>
      <c r="G4500" s="10">
        <v>18</v>
      </c>
      <c r="H4500" s="10" t="s">
        <v>342</v>
      </c>
      <c r="I4500" s="10">
        <v>1947</v>
      </c>
      <c r="J4500" s="11" t="s">
        <v>9872</v>
      </c>
      <c r="K4500" s="12"/>
      <c r="L4500" s="13" t="s">
        <v>10652</v>
      </c>
      <c r="M4500" t="s">
        <v>753</v>
      </c>
      <c r="S4500" s="9"/>
      <c r="T4500">
        <v>7</v>
      </c>
      <c r="U4500" s="210" t="s">
        <v>18195</v>
      </c>
      <c r="V4500" s="14">
        <v>0</v>
      </c>
      <c r="W4500" s="14">
        <v>1</v>
      </c>
      <c r="X4500" s="150" t="s">
        <v>294</v>
      </c>
      <c r="Y4500" t="s">
        <v>9286</v>
      </c>
      <c r="Z4500" t="s">
        <v>505</v>
      </c>
      <c r="AA4500">
        <f t="shared" si="70"/>
        <v>3</v>
      </c>
    </row>
    <row r="4501" spans="1:27" x14ac:dyDescent="0.2">
      <c r="A4501">
        <v>2833</v>
      </c>
      <c r="B4501" s="1" t="s">
        <v>10655</v>
      </c>
      <c r="C4501" t="s">
        <v>6878</v>
      </c>
      <c r="D4501" s="9" t="s">
        <v>10656</v>
      </c>
      <c r="E4501" s="9"/>
      <c r="F4501" s="9"/>
      <c r="G4501" s="10">
        <v>19</v>
      </c>
      <c r="H4501" s="10" t="s">
        <v>342</v>
      </c>
      <c r="I4501" s="10">
        <v>1947</v>
      </c>
      <c r="J4501" s="11" t="s">
        <v>10657</v>
      </c>
      <c r="K4501" s="12"/>
      <c r="L4501" s="13" t="s">
        <v>10658</v>
      </c>
      <c r="M4501" t="s">
        <v>753</v>
      </c>
      <c r="S4501" s="9"/>
      <c r="T4501">
        <v>7</v>
      </c>
      <c r="U4501" s="210" t="s">
        <v>18195</v>
      </c>
      <c r="V4501" s="14">
        <v>0</v>
      </c>
      <c r="W4501" s="14">
        <v>0</v>
      </c>
      <c r="X4501" s="150" t="s">
        <v>294</v>
      </c>
      <c r="Y4501" t="s">
        <v>10659</v>
      </c>
      <c r="Z4501" t="s">
        <v>271</v>
      </c>
      <c r="AA4501">
        <f t="shared" si="70"/>
        <v>2</v>
      </c>
    </row>
    <row r="4502" spans="1:27" x14ac:dyDescent="0.2">
      <c r="A4502">
        <v>849</v>
      </c>
      <c r="B4502" s="1" t="s">
        <v>10660</v>
      </c>
      <c r="C4502" t="s">
        <v>1798</v>
      </c>
      <c r="D4502" s="9" t="s">
        <v>658</v>
      </c>
      <c r="E4502" s="9" t="s">
        <v>8805</v>
      </c>
      <c r="F4502" s="9"/>
      <c r="G4502" s="10">
        <v>21</v>
      </c>
      <c r="H4502" s="10" t="s">
        <v>342</v>
      </c>
      <c r="I4502" s="10">
        <v>1947</v>
      </c>
      <c r="J4502" s="11" t="s">
        <v>10661</v>
      </c>
      <c r="K4502" s="12"/>
      <c r="L4502" s="13" t="s">
        <v>10662</v>
      </c>
      <c r="M4502" t="s">
        <v>781</v>
      </c>
      <c r="S4502" s="9"/>
      <c r="T4502">
        <v>7</v>
      </c>
      <c r="U4502" s="210" t="s">
        <v>18195</v>
      </c>
      <c r="V4502" s="14">
        <v>0</v>
      </c>
      <c r="W4502" s="14">
        <v>1</v>
      </c>
      <c r="X4502" s="150" t="s">
        <v>294</v>
      </c>
      <c r="Y4502" t="s">
        <v>658</v>
      </c>
      <c r="Z4502" t="s">
        <v>271</v>
      </c>
      <c r="AA4502">
        <f t="shared" si="70"/>
        <v>1</v>
      </c>
    </row>
    <row r="4503" spans="1:27" x14ac:dyDescent="0.2">
      <c r="A4503">
        <v>5320</v>
      </c>
      <c r="B4503" s="1" t="s">
        <v>10374</v>
      </c>
      <c r="C4503" t="s">
        <v>1027</v>
      </c>
      <c r="D4503" s="9">
        <v>305</v>
      </c>
      <c r="E4503" s="9" t="s">
        <v>259</v>
      </c>
      <c r="F4503" s="9" t="s">
        <v>1416</v>
      </c>
      <c r="G4503" s="10">
        <v>22</v>
      </c>
      <c r="H4503" s="10" t="s">
        <v>342</v>
      </c>
      <c r="I4503" s="10">
        <v>1947</v>
      </c>
      <c r="J4503" s="11" t="s">
        <v>10665</v>
      </c>
      <c r="K4503" s="12"/>
      <c r="L4503" s="13" t="s">
        <v>10387</v>
      </c>
      <c r="M4503" t="s">
        <v>781</v>
      </c>
      <c r="S4503" s="9"/>
      <c r="T4503">
        <v>7</v>
      </c>
      <c r="U4503" s="210" t="s">
        <v>18195</v>
      </c>
      <c r="V4503" s="14">
        <v>0</v>
      </c>
      <c r="W4503" s="14">
        <v>1</v>
      </c>
      <c r="X4503" s="150" t="s">
        <v>270</v>
      </c>
      <c r="Y4503">
        <v>305</v>
      </c>
      <c r="Z4503" t="s">
        <v>271</v>
      </c>
      <c r="AA4503">
        <f t="shared" si="70"/>
        <v>1</v>
      </c>
    </row>
    <row r="4504" spans="1:27" x14ac:dyDescent="0.2">
      <c r="A4504">
        <v>1573</v>
      </c>
      <c r="B4504" s="1" t="s">
        <v>10667</v>
      </c>
      <c r="C4504" t="s">
        <v>1027</v>
      </c>
      <c r="D4504" s="9" t="s">
        <v>10668</v>
      </c>
      <c r="E4504" s="9"/>
      <c r="F4504" s="9" t="s">
        <v>532</v>
      </c>
      <c r="G4504" s="10">
        <v>22</v>
      </c>
      <c r="H4504" s="10" t="s">
        <v>342</v>
      </c>
      <c r="I4504" s="10">
        <v>1947</v>
      </c>
      <c r="J4504" s="11" t="s">
        <v>10665</v>
      </c>
      <c r="K4504" s="12"/>
      <c r="L4504" s="13" t="s">
        <v>10669</v>
      </c>
      <c r="M4504" t="s">
        <v>781</v>
      </c>
      <c r="S4504" s="9"/>
      <c r="T4504">
        <v>7</v>
      </c>
      <c r="U4504" s="210" t="s">
        <v>18195</v>
      </c>
      <c r="V4504" s="14">
        <v>0</v>
      </c>
      <c r="W4504" s="14">
        <v>1</v>
      </c>
      <c r="X4504" s="109" t="s">
        <v>294</v>
      </c>
      <c r="Y4504" t="s">
        <v>971</v>
      </c>
      <c r="Z4504" t="s">
        <v>271</v>
      </c>
      <c r="AA4504">
        <f t="shared" si="70"/>
        <v>2</v>
      </c>
    </row>
    <row r="4505" spans="1:27" x14ac:dyDescent="0.2">
      <c r="A4505">
        <v>6322</v>
      </c>
      <c r="B4505" s="1" t="s">
        <v>10389</v>
      </c>
      <c r="C4505" t="s">
        <v>1027</v>
      </c>
      <c r="D4505" s="9">
        <v>21</v>
      </c>
      <c r="E4505" s="9" t="s">
        <v>259</v>
      </c>
      <c r="F4505" s="9" t="s">
        <v>1416</v>
      </c>
      <c r="G4505" s="10">
        <v>22</v>
      </c>
      <c r="H4505" s="10" t="s">
        <v>342</v>
      </c>
      <c r="I4505" s="10">
        <v>1947</v>
      </c>
      <c r="J4505" s="11" t="s">
        <v>10665</v>
      </c>
      <c r="K4505" s="12"/>
      <c r="L4505" s="13" t="s">
        <v>10669</v>
      </c>
      <c r="M4505" t="s">
        <v>781</v>
      </c>
      <c r="S4505" s="9"/>
      <c r="T4505">
        <v>7</v>
      </c>
      <c r="U4505" s="210" t="s">
        <v>18195</v>
      </c>
      <c r="V4505" s="14">
        <v>0</v>
      </c>
      <c r="W4505" s="14">
        <v>1</v>
      </c>
      <c r="X4505" s="150" t="s">
        <v>270</v>
      </c>
      <c r="Y4505">
        <v>21</v>
      </c>
      <c r="Z4505" t="s">
        <v>271</v>
      </c>
      <c r="AA4505">
        <f t="shared" si="70"/>
        <v>1</v>
      </c>
    </row>
    <row r="4506" spans="1:27" x14ac:dyDescent="0.2">
      <c r="A4506">
        <v>1781</v>
      </c>
      <c r="B4506" s="1" t="s">
        <v>10663</v>
      </c>
      <c r="C4506" t="s">
        <v>1027</v>
      </c>
      <c r="D4506" s="9" t="s">
        <v>10664</v>
      </c>
      <c r="E4506" s="9" t="s">
        <v>8805</v>
      </c>
      <c r="F4506" s="9"/>
      <c r="G4506" s="10">
        <v>22</v>
      </c>
      <c r="H4506" s="10" t="s">
        <v>342</v>
      </c>
      <c r="I4506" s="10">
        <v>1947</v>
      </c>
      <c r="J4506" s="11" t="s">
        <v>10665</v>
      </c>
      <c r="K4506" s="12"/>
      <c r="L4506" s="13" t="s">
        <v>10666</v>
      </c>
      <c r="M4506" t="s">
        <v>781</v>
      </c>
      <c r="S4506" s="9"/>
      <c r="T4506">
        <v>7</v>
      </c>
      <c r="U4506" s="210" t="s">
        <v>18195</v>
      </c>
      <c r="V4506" s="14">
        <v>0</v>
      </c>
      <c r="W4506" s="14">
        <v>1</v>
      </c>
      <c r="X4506" s="150" t="s">
        <v>294</v>
      </c>
      <c r="Y4506" t="s">
        <v>2824</v>
      </c>
      <c r="Z4506" t="s">
        <v>271</v>
      </c>
      <c r="AA4506">
        <f t="shared" si="70"/>
        <v>3</v>
      </c>
    </row>
    <row r="4507" spans="1:27" x14ac:dyDescent="0.2">
      <c r="A4507">
        <v>651</v>
      </c>
      <c r="B4507" s="1" t="s">
        <v>10368</v>
      </c>
      <c r="C4507" t="s">
        <v>1027</v>
      </c>
      <c r="D4507" s="9" t="s">
        <v>10419</v>
      </c>
      <c r="E4507" s="9" t="s">
        <v>259</v>
      </c>
      <c r="F4507" s="9" t="s">
        <v>312</v>
      </c>
      <c r="G4507" s="10">
        <v>22</v>
      </c>
      <c r="H4507" s="10" t="s">
        <v>342</v>
      </c>
      <c r="I4507" s="10">
        <v>1947</v>
      </c>
      <c r="J4507" s="11" t="s">
        <v>10665</v>
      </c>
      <c r="K4507" s="12"/>
      <c r="L4507" s="13" t="s">
        <v>10369</v>
      </c>
      <c r="M4507" t="s">
        <v>781</v>
      </c>
      <c r="S4507" s="9"/>
      <c r="T4507">
        <v>7</v>
      </c>
      <c r="U4507" s="210" t="s">
        <v>18195</v>
      </c>
      <c r="V4507" s="14">
        <v>0</v>
      </c>
      <c r="W4507" s="14">
        <v>1</v>
      </c>
      <c r="X4507" s="150" t="s">
        <v>270</v>
      </c>
      <c r="Y4507">
        <v>141</v>
      </c>
      <c r="Z4507" t="s">
        <v>271</v>
      </c>
      <c r="AA4507">
        <f t="shared" si="70"/>
        <v>2</v>
      </c>
    </row>
    <row r="4508" spans="1:27" x14ac:dyDescent="0.2">
      <c r="A4508">
        <v>4520</v>
      </c>
      <c r="B4508" s="1" t="s">
        <v>10370</v>
      </c>
      <c r="C4508" t="s">
        <v>1027</v>
      </c>
      <c r="D4508" s="9" t="s">
        <v>7422</v>
      </c>
      <c r="E4508" s="9"/>
      <c r="F4508" s="9"/>
      <c r="G4508" s="10">
        <v>22</v>
      </c>
      <c r="H4508" s="10" t="s">
        <v>342</v>
      </c>
      <c r="I4508" s="10">
        <v>1947</v>
      </c>
      <c r="J4508" s="11" t="s">
        <v>10665</v>
      </c>
      <c r="K4508" s="12"/>
      <c r="L4508" s="13" t="s">
        <v>10669</v>
      </c>
      <c r="M4508" t="s">
        <v>781</v>
      </c>
      <c r="S4508" s="9"/>
      <c r="T4508">
        <v>7</v>
      </c>
      <c r="U4508" s="210" t="s">
        <v>18195</v>
      </c>
      <c r="V4508" s="14">
        <v>0</v>
      </c>
      <c r="W4508" s="14">
        <v>1</v>
      </c>
      <c r="X4508" s="150" t="s">
        <v>270</v>
      </c>
      <c r="Y4508">
        <v>14</v>
      </c>
      <c r="Z4508" t="s">
        <v>271</v>
      </c>
      <c r="AA4508">
        <f t="shared" si="70"/>
        <v>2</v>
      </c>
    </row>
    <row r="4509" spans="1:27" x14ac:dyDescent="0.2">
      <c r="A4509">
        <v>5844</v>
      </c>
      <c r="B4509" s="1" t="s">
        <v>10388</v>
      </c>
      <c r="C4509" t="s">
        <v>1027</v>
      </c>
      <c r="D4509" s="9">
        <v>235</v>
      </c>
      <c r="E4509" s="9" t="s">
        <v>259</v>
      </c>
      <c r="F4509" s="9" t="s">
        <v>883</v>
      </c>
      <c r="G4509" s="10">
        <v>22</v>
      </c>
      <c r="H4509" s="10" t="s">
        <v>342</v>
      </c>
      <c r="I4509" s="10">
        <v>1947</v>
      </c>
      <c r="J4509" s="11" t="s">
        <v>10665</v>
      </c>
      <c r="K4509" s="12"/>
      <c r="L4509" s="13" t="s">
        <v>10669</v>
      </c>
      <c r="M4509" t="s">
        <v>781</v>
      </c>
      <c r="S4509" s="9"/>
      <c r="T4509">
        <v>7</v>
      </c>
      <c r="U4509" s="210" t="s">
        <v>18195</v>
      </c>
      <c r="V4509" s="14">
        <v>0</v>
      </c>
      <c r="W4509" s="14">
        <v>1</v>
      </c>
      <c r="X4509" s="150" t="s">
        <v>270</v>
      </c>
      <c r="Y4509">
        <v>235</v>
      </c>
      <c r="Z4509" t="s">
        <v>271</v>
      </c>
      <c r="AA4509">
        <f t="shared" si="70"/>
        <v>1</v>
      </c>
    </row>
    <row r="4510" spans="1:27" x14ac:dyDescent="0.2">
      <c r="A4510">
        <v>5678</v>
      </c>
      <c r="B4510" s="1" t="s">
        <v>10373</v>
      </c>
      <c r="C4510" t="s">
        <v>1027</v>
      </c>
      <c r="D4510" s="9" t="s">
        <v>4262</v>
      </c>
      <c r="E4510" s="9"/>
      <c r="F4510" s="9"/>
      <c r="G4510" s="10">
        <v>22</v>
      </c>
      <c r="H4510" s="10" t="s">
        <v>342</v>
      </c>
      <c r="I4510" s="10">
        <v>1947</v>
      </c>
      <c r="J4510" s="11" t="s">
        <v>10665</v>
      </c>
      <c r="K4510" s="12"/>
      <c r="L4510" s="13" t="s">
        <v>10669</v>
      </c>
      <c r="M4510" t="s">
        <v>781</v>
      </c>
      <c r="S4510" s="9"/>
      <c r="T4510">
        <v>7</v>
      </c>
      <c r="U4510" s="210" t="s">
        <v>18195</v>
      </c>
      <c r="V4510" s="14">
        <v>0</v>
      </c>
      <c r="W4510" s="14">
        <v>0</v>
      </c>
      <c r="X4510" s="150" t="s">
        <v>294</v>
      </c>
      <c r="Y4510" t="s">
        <v>4262</v>
      </c>
      <c r="Z4510" t="s">
        <v>7856</v>
      </c>
      <c r="AA4510">
        <f t="shared" si="70"/>
        <v>1</v>
      </c>
    </row>
    <row r="4511" spans="1:27" x14ac:dyDescent="0.2">
      <c r="A4511">
        <v>7146</v>
      </c>
      <c r="B4511" s="1" t="s">
        <v>10402</v>
      </c>
      <c r="C4511" t="s">
        <v>1027</v>
      </c>
      <c r="D4511" s="9" t="s">
        <v>6107</v>
      </c>
      <c r="E4511" s="9"/>
      <c r="F4511" s="9" t="s">
        <v>532</v>
      </c>
      <c r="G4511" s="10">
        <v>23</v>
      </c>
      <c r="H4511" s="10" t="s">
        <v>342</v>
      </c>
      <c r="I4511" s="10">
        <v>1947</v>
      </c>
      <c r="J4511" s="11" t="s">
        <v>10396</v>
      </c>
      <c r="K4511" s="12"/>
      <c r="L4511" s="13" t="s">
        <v>10397</v>
      </c>
      <c r="M4511" t="s">
        <v>753</v>
      </c>
      <c r="S4511" s="9"/>
      <c r="T4511">
        <v>7</v>
      </c>
      <c r="U4511" s="210" t="s">
        <v>18195</v>
      </c>
      <c r="V4511" s="14">
        <v>0</v>
      </c>
      <c r="W4511" s="14">
        <v>1</v>
      </c>
      <c r="X4511" s="150" t="s">
        <v>294</v>
      </c>
      <c r="Y4511" t="s">
        <v>2824</v>
      </c>
      <c r="Z4511" t="s">
        <v>1419</v>
      </c>
      <c r="AA4511">
        <f t="shared" si="70"/>
        <v>2</v>
      </c>
    </row>
    <row r="4512" spans="1:27" x14ac:dyDescent="0.2">
      <c r="A4512">
        <v>4837</v>
      </c>
      <c r="B4512" s="1" t="s">
        <v>10443</v>
      </c>
      <c r="C4512" t="s">
        <v>1027</v>
      </c>
      <c r="D4512" s="9">
        <v>31</v>
      </c>
      <c r="E4512" s="9"/>
      <c r="F4512" s="9"/>
      <c r="G4512" s="10">
        <v>23</v>
      </c>
      <c r="H4512" s="10" t="s">
        <v>342</v>
      </c>
      <c r="I4512" s="10">
        <v>1947</v>
      </c>
      <c r="J4512" s="11" t="s">
        <v>10396</v>
      </c>
      <c r="K4512" s="12"/>
      <c r="L4512" s="13" t="s">
        <v>10397</v>
      </c>
      <c r="M4512" t="s">
        <v>753</v>
      </c>
      <c r="S4512" s="9"/>
      <c r="T4512">
        <v>7</v>
      </c>
      <c r="U4512" s="210" t="s">
        <v>18195</v>
      </c>
      <c r="V4512" s="14">
        <v>0</v>
      </c>
      <c r="W4512" s="14">
        <v>1</v>
      </c>
      <c r="X4512" s="150" t="s">
        <v>294</v>
      </c>
      <c r="Y4512">
        <v>31</v>
      </c>
      <c r="Z4512" t="s">
        <v>1419</v>
      </c>
      <c r="AA4512">
        <f t="shared" si="70"/>
        <v>1</v>
      </c>
    </row>
    <row r="4513" spans="1:27" x14ac:dyDescent="0.2">
      <c r="A4513">
        <v>2273</v>
      </c>
      <c r="B4513" s="1" t="s">
        <v>10390</v>
      </c>
      <c r="C4513" t="s">
        <v>7788</v>
      </c>
      <c r="D4513" s="9" t="s">
        <v>10391</v>
      </c>
      <c r="E4513" s="9"/>
      <c r="F4513" s="9"/>
      <c r="G4513" s="10">
        <v>23</v>
      </c>
      <c r="H4513" s="10" t="s">
        <v>342</v>
      </c>
      <c r="I4513" s="10">
        <v>1947</v>
      </c>
      <c r="J4513" s="11">
        <v>17371</v>
      </c>
      <c r="K4513" s="12"/>
      <c r="L4513" s="13" t="s">
        <v>10392</v>
      </c>
      <c r="M4513" t="s">
        <v>753</v>
      </c>
      <c r="S4513" s="9"/>
      <c r="T4513">
        <v>7</v>
      </c>
      <c r="U4513" s="210" t="s">
        <v>18195</v>
      </c>
      <c r="V4513" s="14">
        <v>0</v>
      </c>
      <c r="W4513" s="14">
        <v>0</v>
      </c>
      <c r="X4513" s="150" t="s">
        <v>294</v>
      </c>
      <c r="Y4513" t="s">
        <v>10393</v>
      </c>
      <c r="Z4513" t="s">
        <v>18167</v>
      </c>
      <c r="AA4513">
        <f t="shared" si="70"/>
        <v>2</v>
      </c>
    </row>
    <row r="4514" spans="1:27" x14ac:dyDescent="0.2">
      <c r="A4514">
        <v>2449</v>
      </c>
      <c r="B4514" s="1" t="s">
        <v>10406</v>
      </c>
      <c r="C4514" t="s">
        <v>7788</v>
      </c>
      <c r="D4514" s="9" t="s">
        <v>10407</v>
      </c>
      <c r="E4514" s="9"/>
      <c r="F4514" s="9"/>
      <c r="G4514" s="10">
        <v>23</v>
      </c>
      <c r="H4514" s="10" t="s">
        <v>342</v>
      </c>
      <c r="I4514" s="10">
        <v>1947</v>
      </c>
      <c r="J4514" s="11" t="s">
        <v>10396</v>
      </c>
      <c r="K4514" s="12"/>
      <c r="L4514" s="13" t="s">
        <v>10433</v>
      </c>
      <c r="M4514" t="s">
        <v>753</v>
      </c>
      <c r="S4514" s="9"/>
      <c r="T4514">
        <v>7</v>
      </c>
      <c r="U4514" s="210" t="s">
        <v>18195</v>
      </c>
      <c r="V4514" s="14">
        <v>0</v>
      </c>
      <c r="W4514" s="14">
        <v>0</v>
      </c>
      <c r="X4514" s="150" t="s">
        <v>294</v>
      </c>
      <c r="Y4514" t="s">
        <v>10407</v>
      </c>
      <c r="Z4514" t="s">
        <v>18167</v>
      </c>
      <c r="AA4514">
        <f t="shared" si="70"/>
        <v>1</v>
      </c>
    </row>
    <row r="4515" spans="1:27" x14ac:dyDescent="0.2">
      <c r="A4515">
        <v>5758</v>
      </c>
      <c r="B4515" s="1" t="s">
        <v>10445</v>
      </c>
      <c r="C4515" t="s">
        <v>7788</v>
      </c>
      <c r="D4515" s="9"/>
      <c r="E4515" s="9"/>
      <c r="F4515" s="9"/>
      <c r="G4515" s="10">
        <v>23</v>
      </c>
      <c r="H4515" s="10" t="s">
        <v>342</v>
      </c>
      <c r="I4515" s="10">
        <v>1947</v>
      </c>
      <c r="J4515" s="11" t="s">
        <v>10396</v>
      </c>
      <c r="K4515" s="12"/>
      <c r="L4515" s="13" t="s">
        <v>10458</v>
      </c>
      <c r="M4515" t="s">
        <v>753</v>
      </c>
      <c r="S4515" s="9"/>
      <c r="T4515">
        <v>7</v>
      </c>
      <c r="U4515" s="210" t="s">
        <v>18195</v>
      </c>
      <c r="V4515" s="14">
        <v>0</v>
      </c>
      <c r="W4515" s="14">
        <v>0</v>
      </c>
      <c r="X4515" s="109" t="e">
        <v>#N/A</v>
      </c>
      <c r="Y4515" t="s">
        <v>334</v>
      </c>
      <c r="Z4515" t="s">
        <v>18167</v>
      </c>
      <c r="AA4515">
        <f t="shared" si="70"/>
        <v>1</v>
      </c>
    </row>
    <row r="4516" spans="1:27" x14ac:dyDescent="0.2">
      <c r="A4516">
        <v>5767</v>
      </c>
      <c r="B4516" s="1" t="s">
        <v>10459</v>
      </c>
      <c r="C4516" t="s">
        <v>7788</v>
      </c>
      <c r="D4516" s="9"/>
      <c r="E4516" s="9"/>
      <c r="F4516" s="9"/>
      <c r="G4516" s="10">
        <v>23</v>
      </c>
      <c r="H4516" s="10" t="s">
        <v>342</v>
      </c>
      <c r="I4516" s="10">
        <v>1947</v>
      </c>
      <c r="J4516" s="11" t="s">
        <v>10396</v>
      </c>
      <c r="K4516" s="12"/>
      <c r="L4516" s="13" t="s">
        <v>10397</v>
      </c>
      <c r="M4516" t="s">
        <v>753</v>
      </c>
      <c r="S4516" s="9"/>
      <c r="T4516">
        <v>7</v>
      </c>
      <c r="U4516" s="210" t="s">
        <v>18195</v>
      </c>
      <c r="V4516" s="14">
        <v>0</v>
      </c>
      <c r="W4516" s="14">
        <v>0</v>
      </c>
      <c r="X4516" s="109" t="e">
        <v>#N/A</v>
      </c>
      <c r="Y4516" t="s">
        <v>334</v>
      </c>
      <c r="Z4516" t="s">
        <v>18167</v>
      </c>
      <c r="AA4516">
        <f t="shared" si="70"/>
        <v>1</v>
      </c>
    </row>
    <row r="4517" spans="1:27" x14ac:dyDescent="0.2">
      <c r="A4517">
        <v>4928</v>
      </c>
      <c r="B4517" s="1" t="s">
        <v>10398</v>
      </c>
      <c r="C4517" t="s">
        <v>5998</v>
      </c>
      <c r="D4517" s="9" t="s">
        <v>10399</v>
      </c>
      <c r="E4517" s="9"/>
      <c r="F4517" s="9"/>
      <c r="G4517" s="10">
        <v>23</v>
      </c>
      <c r="H4517" s="10" t="s">
        <v>342</v>
      </c>
      <c r="I4517" s="10">
        <v>1947</v>
      </c>
      <c r="J4517" s="11" t="s">
        <v>10396</v>
      </c>
      <c r="K4517" s="12"/>
      <c r="L4517" s="13" t="s">
        <v>10400</v>
      </c>
      <c r="M4517" t="s">
        <v>753</v>
      </c>
      <c r="S4517" s="9"/>
      <c r="T4517">
        <v>7</v>
      </c>
      <c r="U4517" s="210" t="s">
        <v>18195</v>
      </c>
      <c r="V4517" s="14">
        <v>0</v>
      </c>
      <c r="W4517" s="14">
        <v>0</v>
      </c>
      <c r="X4517" s="150" t="s">
        <v>294</v>
      </c>
      <c r="Y4517" t="s">
        <v>10000</v>
      </c>
      <c r="Z4517" t="s">
        <v>18167</v>
      </c>
      <c r="AA4517">
        <f t="shared" si="70"/>
        <v>2</v>
      </c>
    </row>
    <row r="4518" spans="1:27" x14ac:dyDescent="0.2">
      <c r="A4518">
        <v>5474</v>
      </c>
      <c r="B4518" s="1" t="s">
        <v>10434</v>
      </c>
      <c r="C4518" t="s">
        <v>5998</v>
      </c>
      <c r="D4518" s="9" t="s">
        <v>10000</v>
      </c>
      <c r="E4518" s="9"/>
      <c r="F4518" s="9"/>
      <c r="G4518" s="10">
        <v>23</v>
      </c>
      <c r="H4518" s="10" t="s">
        <v>342</v>
      </c>
      <c r="I4518" s="10">
        <v>1947</v>
      </c>
      <c r="J4518" s="11" t="s">
        <v>10396</v>
      </c>
      <c r="K4518" s="12"/>
      <c r="L4518" s="13" t="s">
        <v>10397</v>
      </c>
      <c r="M4518" t="s">
        <v>753</v>
      </c>
      <c r="S4518" s="9"/>
      <c r="T4518">
        <v>7</v>
      </c>
      <c r="U4518" s="210" t="s">
        <v>18195</v>
      </c>
      <c r="V4518" s="14">
        <v>0</v>
      </c>
      <c r="W4518" s="14">
        <v>0</v>
      </c>
      <c r="X4518" s="150" t="s">
        <v>294</v>
      </c>
      <c r="Y4518" t="s">
        <v>10000</v>
      </c>
      <c r="Z4518" t="s">
        <v>18167</v>
      </c>
      <c r="AA4518">
        <f t="shared" si="70"/>
        <v>1</v>
      </c>
    </row>
    <row r="4519" spans="1:27" x14ac:dyDescent="0.2">
      <c r="A4519">
        <v>6540</v>
      </c>
      <c r="B4519" s="1" t="s">
        <v>10435</v>
      </c>
      <c r="C4519" t="s">
        <v>5998</v>
      </c>
      <c r="D4519" s="9" t="s">
        <v>10000</v>
      </c>
      <c r="E4519" s="9"/>
      <c r="F4519" s="9"/>
      <c r="G4519" s="10">
        <v>23</v>
      </c>
      <c r="H4519" s="10" t="s">
        <v>342</v>
      </c>
      <c r="I4519" s="10">
        <v>1947</v>
      </c>
      <c r="J4519" s="11" t="s">
        <v>10396</v>
      </c>
      <c r="K4519" s="12"/>
      <c r="L4519" s="13" t="s">
        <v>10397</v>
      </c>
      <c r="M4519" t="s">
        <v>753</v>
      </c>
      <c r="S4519" s="9"/>
      <c r="T4519">
        <v>7</v>
      </c>
      <c r="U4519" s="210" t="s">
        <v>18195</v>
      </c>
      <c r="V4519" s="14">
        <v>0</v>
      </c>
      <c r="W4519" s="14">
        <v>0</v>
      </c>
      <c r="X4519" s="150" t="s">
        <v>294</v>
      </c>
      <c r="Y4519" t="s">
        <v>10000</v>
      </c>
      <c r="Z4519" t="s">
        <v>18167</v>
      </c>
      <c r="AA4519">
        <f t="shared" si="70"/>
        <v>1</v>
      </c>
    </row>
    <row r="4520" spans="1:27" x14ac:dyDescent="0.2">
      <c r="A4520">
        <v>6576</v>
      </c>
      <c r="B4520" s="1" t="s">
        <v>10436</v>
      </c>
      <c r="C4520" t="s">
        <v>5998</v>
      </c>
      <c r="D4520" s="9" t="s">
        <v>10000</v>
      </c>
      <c r="E4520" s="9"/>
      <c r="F4520" s="9"/>
      <c r="G4520" s="10">
        <v>23</v>
      </c>
      <c r="H4520" s="10" t="s">
        <v>342</v>
      </c>
      <c r="I4520" s="10">
        <v>1947</v>
      </c>
      <c r="J4520" s="11" t="s">
        <v>10396</v>
      </c>
      <c r="K4520" s="12"/>
      <c r="L4520" s="13" t="s">
        <v>10397</v>
      </c>
      <c r="M4520" t="s">
        <v>753</v>
      </c>
      <c r="S4520" s="9"/>
      <c r="T4520">
        <v>7</v>
      </c>
      <c r="U4520" s="210" t="s">
        <v>18195</v>
      </c>
      <c r="V4520" s="14">
        <v>0</v>
      </c>
      <c r="W4520" s="14">
        <v>0</v>
      </c>
      <c r="X4520" s="150" t="s">
        <v>294</v>
      </c>
      <c r="Y4520" t="s">
        <v>10000</v>
      </c>
      <c r="Z4520" t="s">
        <v>18167</v>
      </c>
      <c r="AA4520">
        <f t="shared" si="70"/>
        <v>1</v>
      </c>
    </row>
    <row r="4521" spans="1:27" x14ac:dyDescent="0.2">
      <c r="A4521">
        <v>5836</v>
      </c>
      <c r="B4521" s="1" t="s">
        <v>10460</v>
      </c>
      <c r="C4521" t="s">
        <v>7788</v>
      </c>
      <c r="D4521" s="9"/>
      <c r="E4521" s="9"/>
      <c r="F4521" s="9"/>
      <c r="G4521" s="10">
        <v>23</v>
      </c>
      <c r="H4521" s="10" t="s">
        <v>342</v>
      </c>
      <c r="I4521" s="10">
        <v>1947</v>
      </c>
      <c r="J4521" s="11" t="s">
        <v>10396</v>
      </c>
      <c r="K4521" s="12"/>
      <c r="L4521" s="13" t="s">
        <v>10397</v>
      </c>
      <c r="M4521" t="s">
        <v>753</v>
      </c>
      <c r="S4521" s="9"/>
      <c r="T4521">
        <v>7</v>
      </c>
      <c r="U4521" s="210" t="s">
        <v>18195</v>
      </c>
      <c r="V4521" s="14">
        <v>0</v>
      </c>
      <c r="W4521" s="14">
        <v>0</v>
      </c>
      <c r="X4521" s="109" t="e">
        <v>#N/A</v>
      </c>
      <c r="Y4521" t="s">
        <v>334</v>
      </c>
      <c r="Z4521" t="s">
        <v>18167</v>
      </c>
      <c r="AA4521">
        <f t="shared" si="70"/>
        <v>1</v>
      </c>
    </row>
    <row r="4522" spans="1:27" x14ac:dyDescent="0.2">
      <c r="A4522">
        <v>5852</v>
      </c>
      <c r="B4522" s="1" t="s">
        <v>11411</v>
      </c>
      <c r="C4522" t="s">
        <v>7788</v>
      </c>
      <c r="D4522" s="9"/>
      <c r="E4522" s="9"/>
      <c r="F4522" s="9"/>
      <c r="G4522" s="10">
        <v>23</v>
      </c>
      <c r="H4522" s="10" t="s">
        <v>342</v>
      </c>
      <c r="I4522" s="10">
        <v>1947</v>
      </c>
      <c r="J4522" s="11" t="s">
        <v>10396</v>
      </c>
      <c r="K4522" s="12"/>
      <c r="L4522" s="13" t="s">
        <v>10397</v>
      </c>
      <c r="M4522" t="s">
        <v>753</v>
      </c>
      <c r="S4522" s="9"/>
      <c r="T4522">
        <v>7</v>
      </c>
      <c r="U4522" s="210" t="s">
        <v>18195</v>
      </c>
      <c r="V4522" s="14">
        <v>0</v>
      </c>
      <c r="W4522" s="14">
        <v>0</v>
      </c>
      <c r="X4522" s="109" t="e">
        <v>#N/A</v>
      </c>
      <c r="Y4522" t="s">
        <v>334</v>
      </c>
      <c r="Z4522" t="s">
        <v>18167</v>
      </c>
      <c r="AA4522">
        <f t="shared" si="70"/>
        <v>1</v>
      </c>
    </row>
    <row r="4523" spans="1:27" x14ac:dyDescent="0.2">
      <c r="A4523">
        <v>6485</v>
      </c>
      <c r="B4523" s="1" t="s">
        <v>10437</v>
      </c>
      <c r="C4523" t="s">
        <v>5998</v>
      </c>
      <c r="D4523" s="9" t="s">
        <v>10000</v>
      </c>
      <c r="E4523" s="9"/>
      <c r="F4523" s="9"/>
      <c r="G4523" s="10">
        <v>23</v>
      </c>
      <c r="H4523" s="10" t="s">
        <v>342</v>
      </c>
      <c r="I4523" s="10">
        <v>1947</v>
      </c>
      <c r="J4523" s="11" t="s">
        <v>10396</v>
      </c>
      <c r="K4523" s="12"/>
      <c r="L4523" s="13" t="s">
        <v>10397</v>
      </c>
      <c r="M4523" t="s">
        <v>753</v>
      </c>
      <c r="S4523" s="9"/>
      <c r="T4523">
        <v>7</v>
      </c>
      <c r="U4523" s="210" t="s">
        <v>18195</v>
      </c>
      <c r="V4523" s="14">
        <v>0</v>
      </c>
      <c r="W4523" s="14">
        <v>0</v>
      </c>
      <c r="X4523" s="150" t="s">
        <v>294</v>
      </c>
      <c r="Y4523" t="s">
        <v>10000</v>
      </c>
      <c r="Z4523" t="s">
        <v>18167</v>
      </c>
      <c r="AA4523">
        <f t="shared" si="70"/>
        <v>1</v>
      </c>
    </row>
    <row r="4524" spans="1:27" x14ac:dyDescent="0.2">
      <c r="A4524">
        <v>5877</v>
      </c>
      <c r="B4524" s="1" t="s">
        <v>11412</v>
      </c>
      <c r="C4524" t="s">
        <v>5998</v>
      </c>
      <c r="D4524" s="9"/>
      <c r="E4524" s="9"/>
      <c r="F4524" s="9"/>
      <c r="G4524" s="10">
        <v>23</v>
      </c>
      <c r="H4524" s="10" t="s">
        <v>342</v>
      </c>
      <c r="I4524" s="10">
        <v>1947</v>
      </c>
      <c r="J4524" s="11" t="s">
        <v>10396</v>
      </c>
      <c r="K4524" s="12"/>
      <c r="L4524" s="13" t="s">
        <v>10397</v>
      </c>
      <c r="M4524" t="s">
        <v>753</v>
      </c>
      <c r="S4524" s="9"/>
      <c r="T4524">
        <v>7</v>
      </c>
      <c r="U4524" s="210" t="s">
        <v>18195</v>
      </c>
      <c r="V4524" s="14">
        <v>0</v>
      </c>
      <c r="W4524" s="14">
        <v>0</v>
      </c>
      <c r="X4524" s="109" t="e">
        <v>#N/A</v>
      </c>
      <c r="Y4524" t="s">
        <v>334</v>
      </c>
      <c r="Z4524" t="s">
        <v>18167</v>
      </c>
      <c r="AA4524">
        <f t="shared" si="70"/>
        <v>1</v>
      </c>
    </row>
    <row r="4525" spans="1:27" x14ac:dyDescent="0.2">
      <c r="A4525">
        <v>6049</v>
      </c>
      <c r="B4525" s="1" t="s">
        <v>11413</v>
      </c>
      <c r="C4525" t="s">
        <v>5998</v>
      </c>
      <c r="D4525" s="9"/>
      <c r="E4525" s="9"/>
      <c r="F4525" s="9"/>
      <c r="G4525" s="10">
        <v>23</v>
      </c>
      <c r="H4525" s="10" t="s">
        <v>342</v>
      </c>
      <c r="I4525" s="10">
        <v>1947</v>
      </c>
      <c r="J4525" s="11" t="s">
        <v>10396</v>
      </c>
      <c r="K4525" s="12"/>
      <c r="L4525" s="13" t="s">
        <v>10397</v>
      </c>
      <c r="M4525" t="s">
        <v>753</v>
      </c>
      <c r="S4525" s="9"/>
      <c r="T4525">
        <v>7</v>
      </c>
      <c r="U4525" s="210" t="s">
        <v>18195</v>
      </c>
      <c r="V4525" s="14">
        <v>0</v>
      </c>
      <c r="W4525" s="14">
        <v>0</v>
      </c>
      <c r="X4525" s="109" t="e">
        <v>#N/A</v>
      </c>
      <c r="Y4525" t="s">
        <v>334</v>
      </c>
      <c r="Z4525" t="s">
        <v>18167</v>
      </c>
      <c r="AA4525">
        <f t="shared" si="70"/>
        <v>1</v>
      </c>
    </row>
    <row r="4526" spans="1:27" x14ac:dyDescent="0.2">
      <c r="A4526">
        <v>6101</v>
      </c>
      <c r="B4526" s="1" t="s">
        <v>11414</v>
      </c>
      <c r="C4526" t="s">
        <v>5998</v>
      </c>
      <c r="D4526" s="9"/>
      <c r="E4526" s="9"/>
      <c r="F4526" s="9"/>
      <c r="G4526" s="10">
        <v>23</v>
      </c>
      <c r="H4526" s="10" t="s">
        <v>342</v>
      </c>
      <c r="I4526" s="10">
        <v>1947</v>
      </c>
      <c r="J4526" s="11" t="s">
        <v>10396</v>
      </c>
      <c r="K4526" s="12"/>
      <c r="L4526" s="13" t="s">
        <v>10397</v>
      </c>
      <c r="M4526" t="s">
        <v>753</v>
      </c>
      <c r="S4526" s="9"/>
      <c r="T4526">
        <v>7</v>
      </c>
      <c r="U4526" s="210" t="s">
        <v>18195</v>
      </c>
      <c r="V4526" s="14">
        <v>0</v>
      </c>
      <c r="W4526" s="14">
        <v>0</v>
      </c>
      <c r="X4526" s="109" t="e">
        <v>#N/A</v>
      </c>
      <c r="Y4526" t="s">
        <v>334</v>
      </c>
      <c r="Z4526" t="s">
        <v>18167</v>
      </c>
      <c r="AA4526">
        <f t="shared" si="70"/>
        <v>1</v>
      </c>
    </row>
    <row r="4527" spans="1:27" x14ac:dyDescent="0.2">
      <c r="A4527">
        <v>6112</v>
      </c>
      <c r="B4527" s="1" t="s">
        <v>10467</v>
      </c>
      <c r="C4527" t="s">
        <v>5998</v>
      </c>
      <c r="D4527" s="9"/>
      <c r="E4527" s="9"/>
      <c r="F4527" s="9"/>
      <c r="G4527" s="10">
        <v>23</v>
      </c>
      <c r="H4527" s="10" t="s">
        <v>342</v>
      </c>
      <c r="I4527" s="10">
        <v>1947</v>
      </c>
      <c r="J4527" s="11" t="s">
        <v>10396</v>
      </c>
      <c r="K4527" s="12"/>
      <c r="L4527" s="13" t="s">
        <v>10397</v>
      </c>
      <c r="M4527" t="s">
        <v>753</v>
      </c>
      <c r="S4527" s="9"/>
      <c r="T4527">
        <v>7</v>
      </c>
      <c r="U4527" s="210" t="s">
        <v>18195</v>
      </c>
      <c r="V4527" s="14">
        <v>0</v>
      </c>
      <c r="W4527" s="14">
        <v>0</v>
      </c>
      <c r="X4527" s="109" t="e">
        <v>#N/A</v>
      </c>
      <c r="Y4527" t="s">
        <v>334</v>
      </c>
      <c r="Z4527" t="s">
        <v>18167</v>
      </c>
      <c r="AA4527">
        <f t="shared" si="70"/>
        <v>1</v>
      </c>
    </row>
    <row r="4528" spans="1:27" x14ac:dyDescent="0.2">
      <c r="A4528">
        <v>6114</v>
      </c>
      <c r="B4528" s="1" t="s">
        <v>10468</v>
      </c>
      <c r="C4528" t="s">
        <v>5998</v>
      </c>
      <c r="D4528" s="9"/>
      <c r="E4528" s="9"/>
      <c r="F4528" s="9"/>
      <c r="G4528" s="10">
        <v>23</v>
      </c>
      <c r="H4528" s="10" t="s">
        <v>342</v>
      </c>
      <c r="I4528" s="10">
        <v>1947</v>
      </c>
      <c r="J4528" s="11" t="s">
        <v>10396</v>
      </c>
      <c r="K4528" s="12"/>
      <c r="L4528" s="13" t="s">
        <v>10397</v>
      </c>
      <c r="M4528" t="s">
        <v>753</v>
      </c>
      <c r="S4528" s="9"/>
      <c r="T4528">
        <v>7</v>
      </c>
      <c r="U4528" s="210" t="s">
        <v>18195</v>
      </c>
      <c r="V4528" s="14">
        <v>0</v>
      </c>
      <c r="W4528" s="14">
        <v>0</v>
      </c>
      <c r="X4528" s="109" t="e">
        <v>#N/A</v>
      </c>
      <c r="Y4528" t="s">
        <v>334</v>
      </c>
      <c r="Z4528" t="s">
        <v>18167</v>
      </c>
      <c r="AA4528">
        <f t="shared" si="70"/>
        <v>1</v>
      </c>
    </row>
    <row r="4529" spans="1:27" x14ac:dyDescent="0.2">
      <c r="A4529">
        <v>6115</v>
      </c>
      <c r="B4529" s="1" t="s">
        <v>10469</v>
      </c>
      <c r="C4529" t="s">
        <v>5998</v>
      </c>
      <c r="D4529" s="9"/>
      <c r="E4529" s="9"/>
      <c r="F4529" s="9"/>
      <c r="G4529" s="10">
        <v>23</v>
      </c>
      <c r="H4529" s="10" t="s">
        <v>342</v>
      </c>
      <c r="I4529" s="10">
        <v>1947</v>
      </c>
      <c r="J4529" s="11" t="s">
        <v>10396</v>
      </c>
      <c r="K4529" s="12"/>
      <c r="L4529" s="13" t="s">
        <v>10397</v>
      </c>
      <c r="M4529" t="s">
        <v>753</v>
      </c>
      <c r="S4529" s="9"/>
      <c r="T4529">
        <v>7</v>
      </c>
      <c r="U4529" s="210" t="s">
        <v>18195</v>
      </c>
      <c r="V4529" s="14">
        <v>0</v>
      </c>
      <c r="W4529" s="14">
        <v>0</v>
      </c>
      <c r="X4529" s="109" t="e">
        <v>#N/A</v>
      </c>
      <c r="Y4529" t="s">
        <v>334</v>
      </c>
      <c r="Z4529" t="s">
        <v>18167</v>
      </c>
      <c r="AA4529">
        <f t="shared" si="70"/>
        <v>1</v>
      </c>
    </row>
    <row r="4530" spans="1:27" x14ac:dyDescent="0.2">
      <c r="A4530">
        <v>4555</v>
      </c>
      <c r="B4530" s="1" t="s">
        <v>10438</v>
      </c>
      <c r="C4530" t="s">
        <v>7788</v>
      </c>
      <c r="D4530" s="9" t="s">
        <v>10439</v>
      </c>
      <c r="E4530" s="9"/>
      <c r="F4530" s="9"/>
      <c r="G4530" s="10">
        <v>23</v>
      </c>
      <c r="H4530" s="10" t="s">
        <v>342</v>
      </c>
      <c r="I4530" s="10">
        <v>1947</v>
      </c>
      <c r="J4530" s="11" t="s">
        <v>10396</v>
      </c>
      <c r="K4530" s="12"/>
      <c r="L4530" s="13" t="s">
        <v>10397</v>
      </c>
      <c r="M4530" t="s">
        <v>753</v>
      </c>
      <c r="S4530" s="9"/>
      <c r="T4530">
        <v>7</v>
      </c>
      <c r="U4530" s="210" t="s">
        <v>18195</v>
      </c>
      <c r="V4530" s="14">
        <v>0</v>
      </c>
      <c r="W4530" s="14">
        <v>0</v>
      </c>
      <c r="X4530" s="109" t="e">
        <v>#N/A</v>
      </c>
      <c r="Y4530" t="s">
        <v>10439</v>
      </c>
      <c r="Z4530" t="s">
        <v>18167</v>
      </c>
      <c r="AA4530">
        <f t="shared" si="70"/>
        <v>1</v>
      </c>
    </row>
    <row r="4531" spans="1:27" x14ac:dyDescent="0.2">
      <c r="A4531">
        <v>6125</v>
      </c>
      <c r="B4531" s="1" t="s">
        <v>10470</v>
      </c>
      <c r="C4531" t="s">
        <v>7788</v>
      </c>
      <c r="D4531" s="9"/>
      <c r="E4531" s="9"/>
      <c r="F4531" s="9"/>
      <c r="G4531" s="10">
        <v>23</v>
      </c>
      <c r="H4531" s="10" t="s">
        <v>342</v>
      </c>
      <c r="I4531" s="10">
        <v>1947</v>
      </c>
      <c r="J4531" s="11" t="s">
        <v>10396</v>
      </c>
      <c r="K4531" s="12"/>
      <c r="L4531" s="13" t="s">
        <v>10397</v>
      </c>
      <c r="M4531" t="s">
        <v>753</v>
      </c>
      <c r="S4531" s="9"/>
      <c r="T4531">
        <v>7</v>
      </c>
      <c r="U4531" s="210" t="s">
        <v>18195</v>
      </c>
      <c r="V4531" s="14">
        <v>0</v>
      </c>
      <c r="W4531" s="14">
        <v>0</v>
      </c>
      <c r="X4531" s="109" t="e">
        <v>#N/A</v>
      </c>
      <c r="Y4531" t="s">
        <v>334</v>
      </c>
      <c r="Z4531" t="s">
        <v>18167</v>
      </c>
      <c r="AA4531">
        <f t="shared" si="70"/>
        <v>1</v>
      </c>
    </row>
    <row r="4532" spans="1:27" x14ac:dyDescent="0.2">
      <c r="A4532">
        <v>6127</v>
      </c>
      <c r="B4532" s="1" t="s">
        <v>10471</v>
      </c>
      <c r="C4532" t="s">
        <v>5998</v>
      </c>
      <c r="D4532" s="9"/>
      <c r="E4532" s="9"/>
      <c r="F4532" s="9"/>
      <c r="G4532" s="10">
        <v>23</v>
      </c>
      <c r="H4532" s="10" t="s">
        <v>342</v>
      </c>
      <c r="I4532" s="10">
        <v>1947</v>
      </c>
      <c r="J4532" s="11" t="s">
        <v>10396</v>
      </c>
      <c r="K4532" s="12"/>
      <c r="L4532" s="13" t="s">
        <v>10397</v>
      </c>
      <c r="M4532" t="s">
        <v>753</v>
      </c>
      <c r="S4532" s="9"/>
      <c r="T4532">
        <v>7</v>
      </c>
      <c r="U4532" s="210" t="s">
        <v>18195</v>
      </c>
      <c r="V4532" s="14">
        <v>0</v>
      </c>
      <c r="W4532" s="14">
        <v>0</v>
      </c>
      <c r="X4532" s="109" t="e">
        <v>#N/A</v>
      </c>
      <c r="Y4532" t="s">
        <v>334</v>
      </c>
      <c r="Z4532" t="s">
        <v>18167</v>
      </c>
      <c r="AA4532">
        <f t="shared" si="70"/>
        <v>1</v>
      </c>
    </row>
    <row r="4533" spans="1:27" x14ac:dyDescent="0.2">
      <c r="A4533">
        <v>6133</v>
      </c>
      <c r="B4533" s="1" t="s">
        <v>10472</v>
      </c>
      <c r="C4533" t="s">
        <v>5998</v>
      </c>
      <c r="D4533" s="9"/>
      <c r="E4533" s="9"/>
      <c r="F4533" s="9"/>
      <c r="G4533" s="10">
        <v>23</v>
      </c>
      <c r="H4533" s="10" t="s">
        <v>342</v>
      </c>
      <c r="I4533" s="10">
        <v>1947</v>
      </c>
      <c r="J4533" s="11" t="s">
        <v>10396</v>
      </c>
      <c r="K4533" s="12"/>
      <c r="L4533" s="13" t="s">
        <v>10397</v>
      </c>
      <c r="M4533" t="s">
        <v>753</v>
      </c>
      <c r="S4533" s="9"/>
      <c r="T4533">
        <v>7</v>
      </c>
      <c r="U4533" s="210" t="s">
        <v>18195</v>
      </c>
      <c r="V4533" s="14">
        <v>0</v>
      </c>
      <c r="W4533" s="14">
        <v>0</v>
      </c>
      <c r="X4533" s="109" t="e">
        <v>#N/A</v>
      </c>
      <c r="Y4533" t="s">
        <v>334</v>
      </c>
      <c r="Z4533" t="s">
        <v>18167</v>
      </c>
      <c r="AA4533">
        <f t="shared" si="70"/>
        <v>1</v>
      </c>
    </row>
    <row r="4534" spans="1:27" x14ac:dyDescent="0.2">
      <c r="A4534">
        <v>6136</v>
      </c>
      <c r="B4534" s="1" t="s">
        <v>10473</v>
      </c>
      <c r="C4534" t="s">
        <v>5998</v>
      </c>
      <c r="D4534" s="9"/>
      <c r="E4534" s="9"/>
      <c r="F4534" s="9"/>
      <c r="G4534" s="10">
        <v>23</v>
      </c>
      <c r="H4534" s="10" t="s">
        <v>342</v>
      </c>
      <c r="I4534" s="10">
        <v>1947</v>
      </c>
      <c r="J4534" s="11" t="s">
        <v>10396</v>
      </c>
      <c r="K4534" s="12"/>
      <c r="L4534" s="13" t="s">
        <v>10397</v>
      </c>
      <c r="M4534" t="s">
        <v>753</v>
      </c>
      <c r="S4534" s="9"/>
      <c r="T4534">
        <v>7</v>
      </c>
      <c r="U4534" s="210" t="s">
        <v>18195</v>
      </c>
      <c r="V4534" s="14">
        <v>0</v>
      </c>
      <c r="W4534" s="14">
        <v>0</v>
      </c>
      <c r="X4534" s="109" t="e">
        <v>#N/A</v>
      </c>
      <c r="Y4534" t="s">
        <v>334</v>
      </c>
      <c r="Z4534" t="s">
        <v>18167</v>
      </c>
      <c r="AA4534">
        <f t="shared" si="70"/>
        <v>1</v>
      </c>
    </row>
    <row r="4535" spans="1:27" x14ac:dyDescent="0.2">
      <c r="A4535">
        <v>6139</v>
      </c>
      <c r="B4535" s="1" t="s">
        <v>10474</v>
      </c>
      <c r="C4535" t="s">
        <v>5998</v>
      </c>
      <c r="D4535" s="9"/>
      <c r="E4535" s="9"/>
      <c r="F4535" s="9"/>
      <c r="G4535" s="10">
        <v>23</v>
      </c>
      <c r="H4535" s="10" t="s">
        <v>342</v>
      </c>
      <c r="I4535" s="10">
        <v>1947</v>
      </c>
      <c r="J4535" s="11" t="s">
        <v>10396</v>
      </c>
      <c r="K4535" s="12"/>
      <c r="L4535" s="13" t="s">
        <v>10397</v>
      </c>
      <c r="M4535" t="s">
        <v>753</v>
      </c>
      <c r="S4535" s="9"/>
      <c r="T4535">
        <v>7</v>
      </c>
      <c r="U4535" s="210" t="s">
        <v>18195</v>
      </c>
      <c r="V4535" s="14">
        <v>0</v>
      </c>
      <c r="W4535" s="14">
        <v>0</v>
      </c>
      <c r="X4535" s="109" t="e">
        <v>#N/A</v>
      </c>
      <c r="Y4535" t="s">
        <v>334</v>
      </c>
      <c r="Z4535" t="s">
        <v>18167</v>
      </c>
      <c r="AA4535">
        <f t="shared" si="70"/>
        <v>1</v>
      </c>
    </row>
    <row r="4536" spans="1:27" x14ac:dyDescent="0.2">
      <c r="A4536">
        <v>6141</v>
      </c>
      <c r="B4536" s="1" t="s">
        <v>10475</v>
      </c>
      <c r="C4536" t="s">
        <v>5998</v>
      </c>
      <c r="D4536" s="9"/>
      <c r="E4536" s="9"/>
      <c r="F4536" s="9"/>
      <c r="G4536" s="10">
        <v>23</v>
      </c>
      <c r="H4536" s="10" t="s">
        <v>342</v>
      </c>
      <c r="I4536" s="10">
        <v>1947</v>
      </c>
      <c r="J4536" s="11" t="s">
        <v>10396</v>
      </c>
      <c r="K4536" s="12"/>
      <c r="L4536" s="13" t="s">
        <v>10397</v>
      </c>
      <c r="M4536" t="s">
        <v>753</v>
      </c>
      <c r="S4536" s="9"/>
      <c r="T4536">
        <v>7</v>
      </c>
      <c r="U4536" s="210" t="s">
        <v>18195</v>
      </c>
      <c r="V4536" s="14">
        <v>0</v>
      </c>
      <c r="W4536" s="14">
        <v>0</v>
      </c>
      <c r="X4536" s="109" t="e">
        <v>#N/A</v>
      </c>
      <c r="Y4536" t="s">
        <v>334</v>
      </c>
      <c r="Z4536" t="s">
        <v>18167</v>
      </c>
      <c r="AA4536">
        <f t="shared" si="70"/>
        <v>1</v>
      </c>
    </row>
    <row r="4537" spans="1:27" x14ac:dyDescent="0.2">
      <c r="A4537">
        <v>5748</v>
      </c>
      <c r="B4537" s="1" t="s">
        <v>10476</v>
      </c>
      <c r="C4537" t="s">
        <v>5998</v>
      </c>
      <c r="D4537" s="9"/>
      <c r="E4537" s="9"/>
      <c r="F4537" s="9"/>
      <c r="G4537" s="10">
        <v>23</v>
      </c>
      <c r="H4537" s="10" t="s">
        <v>342</v>
      </c>
      <c r="I4537" s="10">
        <v>1947</v>
      </c>
      <c r="J4537" s="11" t="s">
        <v>10396</v>
      </c>
      <c r="K4537" s="12"/>
      <c r="L4537" s="13" t="s">
        <v>10397</v>
      </c>
      <c r="M4537" t="s">
        <v>753</v>
      </c>
      <c r="S4537" s="9"/>
      <c r="T4537">
        <v>7</v>
      </c>
      <c r="U4537" s="210" t="s">
        <v>18195</v>
      </c>
      <c r="V4537" s="14">
        <v>0</v>
      </c>
      <c r="W4537" s="14">
        <v>0</v>
      </c>
      <c r="X4537" s="109" t="e">
        <v>#N/A</v>
      </c>
      <c r="Y4537" t="s">
        <v>334</v>
      </c>
      <c r="Z4537" t="s">
        <v>18167</v>
      </c>
      <c r="AA4537">
        <f t="shared" si="70"/>
        <v>1</v>
      </c>
    </row>
    <row r="4538" spans="1:27" x14ac:dyDescent="0.2">
      <c r="A4538">
        <v>4625</v>
      </c>
      <c r="B4538" s="1" t="s">
        <v>10477</v>
      </c>
      <c r="C4538" t="s">
        <v>5998</v>
      </c>
      <c r="D4538" s="9"/>
      <c r="E4538" s="9"/>
      <c r="F4538" s="9"/>
      <c r="G4538" s="10">
        <v>23</v>
      </c>
      <c r="H4538" s="10" t="s">
        <v>342</v>
      </c>
      <c r="I4538" s="10">
        <v>1947</v>
      </c>
      <c r="J4538" s="11" t="s">
        <v>10396</v>
      </c>
      <c r="K4538" s="12"/>
      <c r="L4538" s="13" t="s">
        <v>10397</v>
      </c>
      <c r="M4538" t="s">
        <v>753</v>
      </c>
      <c r="S4538" s="9"/>
      <c r="T4538">
        <v>7</v>
      </c>
      <c r="U4538" s="210" t="s">
        <v>18195</v>
      </c>
      <c r="V4538" s="14">
        <v>0</v>
      </c>
      <c r="W4538" s="14">
        <v>0</v>
      </c>
      <c r="X4538" s="109" t="e">
        <v>#N/A</v>
      </c>
      <c r="Y4538" t="s">
        <v>334</v>
      </c>
      <c r="Z4538" t="s">
        <v>18167</v>
      </c>
      <c r="AA4538">
        <f t="shared" si="70"/>
        <v>1</v>
      </c>
    </row>
    <row r="4539" spans="1:27" x14ac:dyDescent="0.2">
      <c r="A4539">
        <v>5755</v>
      </c>
      <c r="B4539" s="1" t="s">
        <v>10478</v>
      </c>
      <c r="C4539" t="s">
        <v>5998</v>
      </c>
      <c r="D4539" s="9"/>
      <c r="E4539" s="9"/>
      <c r="F4539" s="9"/>
      <c r="G4539" s="10">
        <v>23</v>
      </c>
      <c r="H4539" s="10" t="s">
        <v>342</v>
      </c>
      <c r="I4539" s="10">
        <v>1947</v>
      </c>
      <c r="J4539" s="11" t="s">
        <v>10396</v>
      </c>
      <c r="K4539" s="12"/>
      <c r="L4539" s="13" t="s">
        <v>10397</v>
      </c>
      <c r="M4539" t="s">
        <v>753</v>
      </c>
      <c r="S4539" s="9"/>
      <c r="T4539">
        <v>7</v>
      </c>
      <c r="U4539" s="210" t="s">
        <v>18195</v>
      </c>
      <c r="V4539" s="14">
        <v>0</v>
      </c>
      <c r="W4539" s="14">
        <v>0</v>
      </c>
      <c r="X4539" s="109" t="e">
        <v>#N/A</v>
      </c>
      <c r="Y4539" t="s">
        <v>334</v>
      </c>
      <c r="Z4539" t="s">
        <v>18167</v>
      </c>
      <c r="AA4539">
        <f t="shared" si="70"/>
        <v>1</v>
      </c>
    </row>
    <row r="4540" spans="1:27" x14ac:dyDescent="0.2">
      <c r="A4540">
        <v>1761</v>
      </c>
      <c r="B4540" s="1" t="s">
        <v>10394</v>
      </c>
      <c r="C4540" t="s">
        <v>1027</v>
      </c>
      <c r="D4540" s="9" t="s">
        <v>10395</v>
      </c>
      <c r="E4540" s="9"/>
      <c r="F4540" s="9"/>
      <c r="G4540" s="10">
        <v>23</v>
      </c>
      <c r="H4540" s="10" t="s">
        <v>342</v>
      </c>
      <c r="I4540" s="10">
        <v>1947</v>
      </c>
      <c r="J4540" s="11" t="s">
        <v>10396</v>
      </c>
      <c r="K4540" s="12"/>
      <c r="L4540" s="13" t="s">
        <v>10397</v>
      </c>
      <c r="M4540" t="s">
        <v>753</v>
      </c>
      <c r="S4540" s="9"/>
      <c r="T4540">
        <v>7</v>
      </c>
      <c r="U4540" s="210" t="s">
        <v>18195</v>
      </c>
      <c r="V4540" s="14">
        <v>0</v>
      </c>
      <c r="W4540" s="14">
        <v>1</v>
      </c>
      <c r="X4540" s="150" t="s">
        <v>270</v>
      </c>
      <c r="Y4540">
        <v>69</v>
      </c>
      <c r="Z4540" t="s">
        <v>271</v>
      </c>
      <c r="AA4540">
        <f t="shared" si="70"/>
        <v>4</v>
      </c>
    </row>
    <row r="4541" spans="1:27" x14ac:dyDescent="0.2">
      <c r="A4541">
        <v>2359</v>
      </c>
      <c r="B4541" s="1" t="s">
        <v>10403</v>
      </c>
      <c r="C4541" t="s">
        <v>1798</v>
      </c>
      <c r="D4541" s="9" t="s">
        <v>2138</v>
      </c>
      <c r="E4541" s="9"/>
      <c r="F4541" s="9"/>
      <c r="G4541" s="10">
        <v>23</v>
      </c>
      <c r="H4541" s="10" t="s">
        <v>342</v>
      </c>
      <c r="I4541" s="10">
        <v>1947</v>
      </c>
      <c r="J4541" s="11" t="s">
        <v>10396</v>
      </c>
      <c r="K4541" s="12"/>
      <c r="L4541" s="13" t="s">
        <v>10758</v>
      </c>
      <c r="M4541" t="s">
        <v>753</v>
      </c>
      <c r="S4541" s="9"/>
      <c r="T4541">
        <v>7</v>
      </c>
      <c r="U4541" s="210" t="s">
        <v>18195</v>
      </c>
      <c r="V4541" s="14">
        <v>0</v>
      </c>
      <c r="W4541" s="14">
        <v>1</v>
      </c>
      <c r="X4541" s="109" t="e">
        <v>#N/A</v>
      </c>
      <c r="Y4541" t="s">
        <v>2138</v>
      </c>
      <c r="Z4541" t="s">
        <v>271</v>
      </c>
      <c r="AA4541">
        <f t="shared" si="70"/>
        <v>1</v>
      </c>
    </row>
    <row r="4542" spans="1:27" x14ac:dyDescent="0.2">
      <c r="A4542">
        <v>7473</v>
      </c>
      <c r="B4542" s="1" t="s">
        <v>10440</v>
      </c>
      <c r="C4542" t="s">
        <v>1798</v>
      </c>
      <c r="D4542" s="9">
        <v>540</v>
      </c>
      <c r="E4542" s="9"/>
      <c r="F4542" s="9"/>
      <c r="G4542" s="10">
        <v>23</v>
      </c>
      <c r="H4542" s="10" t="s">
        <v>342</v>
      </c>
      <c r="I4542" s="10">
        <v>1947</v>
      </c>
      <c r="J4542" s="11" t="s">
        <v>10396</v>
      </c>
      <c r="K4542" s="12"/>
      <c r="L4542" s="13" t="s">
        <v>10397</v>
      </c>
      <c r="M4542" t="s">
        <v>753</v>
      </c>
      <c r="S4542" s="9"/>
      <c r="T4542">
        <v>7</v>
      </c>
      <c r="U4542" s="210" t="s">
        <v>18195</v>
      </c>
      <c r="V4542" s="14">
        <v>0</v>
      </c>
      <c r="W4542" s="14">
        <v>1</v>
      </c>
      <c r="X4542" s="150" t="s">
        <v>270</v>
      </c>
      <c r="Y4542">
        <v>540</v>
      </c>
      <c r="Z4542" t="s">
        <v>271</v>
      </c>
      <c r="AA4542">
        <f t="shared" si="70"/>
        <v>1</v>
      </c>
    </row>
    <row r="4543" spans="1:27" x14ac:dyDescent="0.2">
      <c r="A4543">
        <v>2756</v>
      </c>
      <c r="B4543" s="1" t="s">
        <v>10401</v>
      </c>
      <c r="C4543" t="s">
        <v>2221</v>
      </c>
      <c r="D4543" s="9" t="s">
        <v>7800</v>
      </c>
      <c r="E4543" s="9"/>
      <c r="F4543" s="9" t="s">
        <v>532</v>
      </c>
      <c r="G4543" s="10">
        <v>23</v>
      </c>
      <c r="H4543" s="10" t="s">
        <v>342</v>
      </c>
      <c r="I4543" s="10">
        <v>1947</v>
      </c>
      <c r="J4543" s="11" t="s">
        <v>10396</v>
      </c>
      <c r="K4543" s="12"/>
      <c r="L4543" s="13" t="s">
        <v>10397</v>
      </c>
      <c r="M4543" t="s">
        <v>753</v>
      </c>
      <c r="S4543" s="9"/>
      <c r="T4543">
        <v>7</v>
      </c>
      <c r="U4543" s="210" t="s">
        <v>18195</v>
      </c>
      <c r="V4543" s="14">
        <v>0</v>
      </c>
      <c r="W4543" s="14">
        <v>1</v>
      </c>
      <c r="X4543" s="109" t="s">
        <v>294</v>
      </c>
      <c r="Y4543" t="s">
        <v>3929</v>
      </c>
      <c r="Z4543" t="s">
        <v>505</v>
      </c>
      <c r="AA4543">
        <f t="shared" si="70"/>
        <v>2</v>
      </c>
    </row>
    <row r="4544" spans="1:27" x14ac:dyDescent="0.2">
      <c r="A4544">
        <v>5574</v>
      </c>
      <c r="B4544" s="1" t="s">
        <v>10444</v>
      </c>
      <c r="C4544" t="s">
        <v>2221</v>
      </c>
      <c r="D4544" s="9">
        <v>29</v>
      </c>
      <c r="E4544" s="9" t="s">
        <v>259</v>
      </c>
      <c r="F4544" s="9" t="s">
        <v>312</v>
      </c>
      <c r="G4544" s="10">
        <v>23</v>
      </c>
      <c r="H4544" s="10" t="s">
        <v>342</v>
      </c>
      <c r="I4544" s="10">
        <v>1947</v>
      </c>
      <c r="J4544" s="11" t="s">
        <v>10396</v>
      </c>
      <c r="K4544" s="12"/>
      <c r="L4544" s="13" t="s">
        <v>10397</v>
      </c>
      <c r="M4544" t="s">
        <v>753</v>
      </c>
      <c r="S4544" s="9"/>
      <c r="T4544">
        <v>7</v>
      </c>
      <c r="U4544" s="210" t="s">
        <v>18195</v>
      </c>
      <c r="V4544" s="14">
        <v>0</v>
      </c>
      <c r="W4544" s="14">
        <v>1</v>
      </c>
      <c r="X4544" s="150" t="s">
        <v>270</v>
      </c>
      <c r="Y4544">
        <v>29</v>
      </c>
      <c r="Z4544" t="s">
        <v>505</v>
      </c>
      <c r="AA4544">
        <f t="shared" si="70"/>
        <v>1</v>
      </c>
    </row>
    <row r="4545" spans="1:27" x14ac:dyDescent="0.2">
      <c r="A4545">
        <v>6173</v>
      </c>
      <c r="B4545" s="1" t="s">
        <v>10441</v>
      </c>
      <c r="C4545" t="s">
        <v>1027</v>
      </c>
      <c r="D4545" s="9">
        <v>235</v>
      </c>
      <c r="E4545" s="9" t="s">
        <v>8805</v>
      </c>
      <c r="F4545" s="9"/>
      <c r="G4545" s="10">
        <v>23</v>
      </c>
      <c r="H4545" s="10" t="s">
        <v>342</v>
      </c>
      <c r="I4545" s="10">
        <v>1947</v>
      </c>
      <c r="J4545" s="11" t="s">
        <v>10396</v>
      </c>
      <c r="K4545" s="12"/>
      <c r="L4545" s="13" t="s">
        <v>10442</v>
      </c>
      <c r="M4545" t="s">
        <v>781</v>
      </c>
      <c r="S4545" s="9"/>
      <c r="T4545">
        <v>7</v>
      </c>
      <c r="U4545" s="210" t="s">
        <v>18195</v>
      </c>
      <c r="V4545" s="14">
        <v>0</v>
      </c>
      <c r="W4545" s="14">
        <v>1</v>
      </c>
      <c r="X4545" s="150" t="s">
        <v>270</v>
      </c>
      <c r="Y4545">
        <v>235</v>
      </c>
      <c r="Z4545" t="s">
        <v>271</v>
      </c>
      <c r="AA4545">
        <f t="shared" si="70"/>
        <v>1</v>
      </c>
    </row>
    <row r="4546" spans="1:27" x14ac:dyDescent="0.2">
      <c r="A4546">
        <v>1622</v>
      </c>
      <c r="B4546" s="1" t="s">
        <v>10479</v>
      </c>
      <c r="C4546" t="s">
        <v>1027</v>
      </c>
      <c r="D4546" s="9">
        <v>107</v>
      </c>
      <c r="E4546" s="9" t="s">
        <v>259</v>
      </c>
      <c r="F4546" s="9" t="s">
        <v>1416</v>
      </c>
      <c r="G4546" s="10">
        <v>24</v>
      </c>
      <c r="H4546" s="10" t="s">
        <v>342</v>
      </c>
      <c r="I4546" s="10">
        <v>1947</v>
      </c>
      <c r="J4546" s="11" t="s">
        <v>10480</v>
      </c>
      <c r="K4546" s="12"/>
      <c r="L4546" s="13" t="s">
        <v>10481</v>
      </c>
      <c r="M4546" t="s">
        <v>781</v>
      </c>
      <c r="S4546" s="9"/>
      <c r="T4546">
        <v>7</v>
      </c>
      <c r="U4546" s="210" t="s">
        <v>18195</v>
      </c>
      <c r="V4546" s="14">
        <v>0</v>
      </c>
      <c r="W4546" s="14">
        <v>1</v>
      </c>
      <c r="X4546" s="150" t="s">
        <v>270</v>
      </c>
      <c r="Y4546">
        <v>107</v>
      </c>
      <c r="Z4546" t="s">
        <v>271</v>
      </c>
      <c r="AA4546">
        <f t="shared" ref="AA4546:AA4609" si="71">LEN(D4546)-LEN(SUBSTITUTE(D4546,"/",""))+1</f>
        <v>1</v>
      </c>
    </row>
    <row r="4547" spans="1:27" x14ac:dyDescent="0.2">
      <c r="A4547">
        <v>4419</v>
      </c>
      <c r="B4547" s="1" t="s">
        <v>10482</v>
      </c>
      <c r="C4547" t="s">
        <v>7788</v>
      </c>
      <c r="D4547" s="9" t="s">
        <v>10483</v>
      </c>
      <c r="E4547" s="9"/>
      <c r="F4547" s="9"/>
      <c r="G4547" s="10">
        <v>27</v>
      </c>
      <c r="H4547" s="10" t="s">
        <v>342</v>
      </c>
      <c r="I4547" s="10">
        <v>1947</v>
      </c>
      <c r="J4547" s="11" t="s">
        <v>10484</v>
      </c>
      <c r="K4547" s="12"/>
      <c r="L4547" s="13" t="s">
        <v>9912</v>
      </c>
      <c r="M4547" t="s">
        <v>753</v>
      </c>
      <c r="S4547" s="9"/>
      <c r="T4547">
        <v>7</v>
      </c>
      <c r="U4547" s="210" t="s">
        <v>18195</v>
      </c>
      <c r="V4547" s="14">
        <v>0</v>
      </c>
      <c r="W4547" s="14">
        <v>0</v>
      </c>
      <c r="X4547" s="150" t="s">
        <v>270</v>
      </c>
      <c r="Y4547">
        <v>64</v>
      </c>
      <c r="Z4547" t="s">
        <v>18167</v>
      </c>
      <c r="AA4547">
        <f t="shared" si="71"/>
        <v>2</v>
      </c>
    </row>
    <row r="4548" spans="1:27" x14ac:dyDescent="0.2">
      <c r="A4548">
        <v>5138</v>
      </c>
      <c r="B4548" s="1" t="s">
        <v>9913</v>
      </c>
      <c r="C4548" t="s">
        <v>6878</v>
      </c>
      <c r="D4548" s="9" t="s">
        <v>1199</v>
      </c>
      <c r="E4548" s="9"/>
      <c r="F4548" s="9" t="s">
        <v>532</v>
      </c>
      <c r="G4548" s="10">
        <v>29</v>
      </c>
      <c r="H4548" s="10" t="s">
        <v>342</v>
      </c>
      <c r="I4548" s="10">
        <v>1947</v>
      </c>
      <c r="J4548" s="11" t="s">
        <v>9914</v>
      </c>
      <c r="K4548" s="12" t="s">
        <v>237</v>
      </c>
      <c r="L4548" s="13" t="s">
        <v>17837</v>
      </c>
      <c r="M4548" t="s">
        <v>290</v>
      </c>
      <c r="N4548" t="s">
        <v>291</v>
      </c>
      <c r="O4548" t="s">
        <v>292</v>
      </c>
      <c r="S4548" s="9"/>
      <c r="T4548">
        <v>7</v>
      </c>
      <c r="U4548" s="210" t="s">
        <v>18195</v>
      </c>
      <c r="V4548" s="14">
        <v>0</v>
      </c>
      <c r="W4548" s="14">
        <v>0</v>
      </c>
      <c r="X4548" s="109" t="s">
        <v>294</v>
      </c>
      <c r="Y4548" t="s">
        <v>1199</v>
      </c>
      <c r="Z4548" t="s">
        <v>3085</v>
      </c>
      <c r="AA4548">
        <f t="shared" si="71"/>
        <v>1</v>
      </c>
    </row>
    <row r="4549" spans="1:27" x14ac:dyDescent="0.2">
      <c r="A4549">
        <v>2350</v>
      </c>
      <c r="B4549" s="1" t="s">
        <v>10670</v>
      </c>
      <c r="C4549" t="s">
        <v>2040</v>
      </c>
      <c r="D4549" s="9" t="s">
        <v>10671</v>
      </c>
      <c r="E4549" s="9"/>
      <c r="F4549" s="9"/>
      <c r="G4549" s="10">
        <v>30</v>
      </c>
      <c r="H4549" s="10" t="s">
        <v>342</v>
      </c>
      <c r="I4549" s="10">
        <v>1947</v>
      </c>
      <c r="J4549" s="11" t="s">
        <v>10672</v>
      </c>
      <c r="K4549" s="12"/>
      <c r="L4549" s="13" t="s">
        <v>18102</v>
      </c>
      <c r="M4549" t="s">
        <v>781</v>
      </c>
      <c r="S4549" s="9"/>
      <c r="T4549">
        <v>7</v>
      </c>
      <c r="U4549" s="210" t="s">
        <v>18195</v>
      </c>
      <c r="V4549" s="14">
        <v>0</v>
      </c>
      <c r="W4549" s="14">
        <v>1</v>
      </c>
      <c r="X4549" s="150" t="s">
        <v>270</v>
      </c>
      <c r="Y4549">
        <v>69</v>
      </c>
      <c r="Z4549" t="s">
        <v>271</v>
      </c>
      <c r="AA4549">
        <f t="shared" si="71"/>
        <v>4</v>
      </c>
    </row>
    <row r="4550" spans="1:27" x14ac:dyDescent="0.2">
      <c r="A4550">
        <v>1963</v>
      </c>
      <c r="B4550" s="1" t="s">
        <v>10719</v>
      </c>
      <c r="C4550" t="s">
        <v>2221</v>
      </c>
      <c r="D4550" s="9" t="s">
        <v>10720</v>
      </c>
      <c r="E4550" s="9"/>
      <c r="F4550" s="9"/>
      <c r="G4550" s="10">
        <v>30</v>
      </c>
      <c r="H4550" s="10" t="s">
        <v>342</v>
      </c>
      <c r="I4550" s="10">
        <v>1947</v>
      </c>
      <c r="J4550" s="11" t="s">
        <v>10672</v>
      </c>
      <c r="K4550" s="12"/>
      <c r="L4550" s="13" t="s">
        <v>10721</v>
      </c>
      <c r="M4550" t="s">
        <v>753</v>
      </c>
      <c r="S4550" s="9"/>
      <c r="T4550">
        <v>7</v>
      </c>
      <c r="U4550" s="210" t="s">
        <v>18195</v>
      </c>
      <c r="V4550" s="14">
        <v>0</v>
      </c>
      <c r="W4550" s="14">
        <v>1</v>
      </c>
      <c r="X4550" s="150" t="s">
        <v>294</v>
      </c>
      <c r="Y4550" t="s">
        <v>10635</v>
      </c>
      <c r="Z4550" t="s">
        <v>505</v>
      </c>
      <c r="AA4550">
        <f t="shared" si="71"/>
        <v>3</v>
      </c>
    </row>
    <row r="4551" spans="1:27" x14ac:dyDescent="0.2">
      <c r="A4551">
        <v>6099</v>
      </c>
      <c r="B4551" s="1" t="s">
        <v>10722</v>
      </c>
      <c r="C4551" t="s">
        <v>1027</v>
      </c>
      <c r="D4551" s="9"/>
      <c r="E4551" s="9" t="s">
        <v>8805</v>
      </c>
      <c r="F4551" s="9"/>
      <c r="G4551" s="10">
        <v>30</v>
      </c>
      <c r="H4551" s="10" t="s">
        <v>342</v>
      </c>
      <c r="I4551" s="10">
        <v>1947</v>
      </c>
      <c r="J4551" s="11" t="s">
        <v>10672</v>
      </c>
      <c r="K4551" s="12"/>
      <c r="L4551" s="13" t="s">
        <v>10735</v>
      </c>
      <c r="M4551" t="s">
        <v>781</v>
      </c>
      <c r="S4551" s="9"/>
      <c r="T4551">
        <v>7</v>
      </c>
      <c r="U4551" s="210" t="s">
        <v>18195</v>
      </c>
      <c r="V4551" s="14">
        <v>0</v>
      </c>
      <c r="W4551" s="14">
        <v>1</v>
      </c>
      <c r="X4551" s="109" t="e">
        <v>#N/A</v>
      </c>
      <c r="Y4551" t="s">
        <v>334</v>
      </c>
      <c r="Z4551" t="s">
        <v>271</v>
      </c>
      <c r="AA4551">
        <f t="shared" si="71"/>
        <v>1</v>
      </c>
    </row>
    <row r="4552" spans="1:27" x14ac:dyDescent="0.2">
      <c r="A4552">
        <v>6144</v>
      </c>
      <c r="B4552" s="1" t="s">
        <v>10953</v>
      </c>
      <c r="C4552" t="s">
        <v>2040</v>
      </c>
      <c r="D4552" s="9" t="s">
        <v>10635</v>
      </c>
      <c r="E4552" s="9"/>
      <c r="F4552" s="9"/>
      <c r="G4552" s="10">
        <v>31</v>
      </c>
      <c r="H4552" s="10" t="s">
        <v>342</v>
      </c>
      <c r="I4552" s="10">
        <v>1947</v>
      </c>
      <c r="J4552" s="11" t="s">
        <v>10738</v>
      </c>
      <c r="K4552" s="12" t="s">
        <v>237</v>
      </c>
      <c r="L4552" s="13" t="s">
        <v>10954</v>
      </c>
      <c r="M4552" t="s">
        <v>290</v>
      </c>
      <c r="N4552" t="s">
        <v>291</v>
      </c>
      <c r="O4552" t="s">
        <v>320</v>
      </c>
      <c r="S4552" s="9"/>
      <c r="T4552">
        <v>7</v>
      </c>
      <c r="U4552" s="210" t="s">
        <v>18195</v>
      </c>
      <c r="V4552" s="14">
        <v>0</v>
      </c>
      <c r="W4552" s="14">
        <v>0</v>
      </c>
      <c r="X4552" s="150" t="s">
        <v>294</v>
      </c>
      <c r="Y4552" t="s">
        <v>10635</v>
      </c>
      <c r="Z4552" t="s">
        <v>3085</v>
      </c>
      <c r="AA4552">
        <f t="shared" si="71"/>
        <v>1</v>
      </c>
    </row>
    <row r="4553" spans="1:27" x14ac:dyDescent="0.2">
      <c r="A4553">
        <v>1545</v>
      </c>
      <c r="B4553" s="1" t="s">
        <v>10750</v>
      </c>
      <c r="C4553" t="s">
        <v>341</v>
      </c>
      <c r="D4553" s="9" t="s">
        <v>7413</v>
      </c>
      <c r="E4553" s="9" t="s">
        <v>259</v>
      </c>
      <c r="F4553" s="9" t="s">
        <v>721</v>
      </c>
      <c r="G4553" s="10">
        <v>31</v>
      </c>
      <c r="H4553" s="10" t="s">
        <v>342</v>
      </c>
      <c r="I4553" s="10">
        <v>1947</v>
      </c>
      <c r="J4553" s="11" t="s">
        <v>10738</v>
      </c>
      <c r="K4553" s="12"/>
      <c r="L4553" s="13" t="s">
        <v>10739</v>
      </c>
      <c r="M4553" t="s">
        <v>753</v>
      </c>
      <c r="S4553" s="9"/>
      <c r="T4553">
        <v>7</v>
      </c>
      <c r="U4553" s="210" t="s">
        <v>18195</v>
      </c>
      <c r="V4553" s="14">
        <v>0</v>
      </c>
      <c r="W4553" s="14">
        <v>1</v>
      </c>
      <c r="X4553" s="109" t="e">
        <v>#N/A</v>
      </c>
      <c r="Y4553">
        <v>109</v>
      </c>
      <c r="Z4553" t="s">
        <v>271</v>
      </c>
      <c r="AA4553">
        <f t="shared" si="71"/>
        <v>3</v>
      </c>
    </row>
    <row r="4554" spans="1:27" x14ac:dyDescent="0.2">
      <c r="A4554">
        <v>2971</v>
      </c>
      <c r="B4554" s="1" t="s">
        <v>10946</v>
      </c>
      <c r="C4554" t="s">
        <v>507</v>
      </c>
      <c r="D4554" s="9" t="s">
        <v>2138</v>
      </c>
      <c r="E4554" s="9" t="s">
        <v>5549</v>
      </c>
      <c r="F4554" s="9"/>
      <c r="G4554" s="10">
        <v>31</v>
      </c>
      <c r="H4554" s="10" t="s">
        <v>342</v>
      </c>
      <c r="I4554" s="10">
        <v>1947</v>
      </c>
      <c r="J4554" s="11" t="s">
        <v>10738</v>
      </c>
      <c r="K4554" s="12"/>
      <c r="L4554" s="13" t="s">
        <v>10947</v>
      </c>
      <c r="M4554" t="s">
        <v>753</v>
      </c>
      <c r="S4554" s="9"/>
      <c r="T4554">
        <v>7</v>
      </c>
      <c r="U4554" s="210" t="s">
        <v>18195</v>
      </c>
      <c r="V4554" s="14">
        <v>0</v>
      </c>
      <c r="W4554" s="14">
        <v>1</v>
      </c>
      <c r="X4554" s="109" t="e">
        <v>#N/A</v>
      </c>
      <c r="Y4554" t="s">
        <v>2138</v>
      </c>
      <c r="Z4554" t="s">
        <v>18167</v>
      </c>
      <c r="AA4554">
        <f t="shared" si="71"/>
        <v>1</v>
      </c>
    </row>
    <row r="4555" spans="1:27" x14ac:dyDescent="0.2">
      <c r="A4555">
        <v>1216</v>
      </c>
      <c r="B4555" s="1" t="s">
        <v>10754</v>
      </c>
      <c r="C4555" t="s">
        <v>507</v>
      </c>
      <c r="D4555" s="9" t="s">
        <v>10755</v>
      </c>
      <c r="E4555" s="9"/>
      <c r="F4555" s="9" t="s">
        <v>532</v>
      </c>
      <c r="G4555" s="10">
        <v>31</v>
      </c>
      <c r="H4555" s="10" t="s">
        <v>342</v>
      </c>
      <c r="I4555" s="10">
        <v>1947</v>
      </c>
      <c r="J4555" s="11" t="s">
        <v>10738</v>
      </c>
      <c r="K4555" s="12"/>
      <c r="L4555" s="13" t="s">
        <v>10739</v>
      </c>
      <c r="M4555" t="s">
        <v>753</v>
      </c>
      <c r="S4555" s="9"/>
      <c r="T4555">
        <v>7</v>
      </c>
      <c r="U4555" s="210" t="s">
        <v>18195</v>
      </c>
      <c r="V4555" s="14">
        <v>0</v>
      </c>
      <c r="W4555" s="14">
        <v>1</v>
      </c>
      <c r="X4555" s="109" t="s">
        <v>294</v>
      </c>
      <c r="Y4555" t="s">
        <v>531</v>
      </c>
      <c r="Z4555" t="s">
        <v>18167</v>
      </c>
      <c r="AA4555">
        <f t="shared" si="71"/>
        <v>2</v>
      </c>
    </row>
    <row r="4556" spans="1:27" x14ac:dyDescent="0.2">
      <c r="A4556">
        <v>3147</v>
      </c>
      <c r="B4556" s="1" t="s">
        <v>10741</v>
      </c>
      <c r="C4556" t="s">
        <v>507</v>
      </c>
      <c r="D4556" s="9" t="s">
        <v>10742</v>
      </c>
      <c r="E4556" s="9"/>
      <c r="F4556" s="9" t="s">
        <v>532</v>
      </c>
      <c r="G4556" s="10">
        <v>31</v>
      </c>
      <c r="H4556" s="10" t="s">
        <v>342</v>
      </c>
      <c r="I4556" s="10">
        <v>1947</v>
      </c>
      <c r="J4556" s="11" t="s">
        <v>10738</v>
      </c>
      <c r="K4556" s="12"/>
      <c r="L4556" s="13" t="s">
        <v>10739</v>
      </c>
      <c r="M4556" t="s">
        <v>753</v>
      </c>
      <c r="S4556" s="9"/>
      <c r="T4556">
        <v>7</v>
      </c>
      <c r="U4556" s="210" t="s">
        <v>18195</v>
      </c>
      <c r="V4556" s="14">
        <v>0</v>
      </c>
      <c r="W4556" s="14">
        <v>1</v>
      </c>
      <c r="X4556" s="109" t="s">
        <v>294</v>
      </c>
      <c r="Y4556" t="s">
        <v>4748</v>
      </c>
      <c r="Z4556" t="s">
        <v>18167</v>
      </c>
      <c r="AA4556">
        <f t="shared" si="71"/>
        <v>3</v>
      </c>
    </row>
    <row r="4557" spans="1:27" x14ac:dyDescent="0.2">
      <c r="A4557">
        <v>3271</v>
      </c>
      <c r="B4557" s="1" t="s">
        <v>10746</v>
      </c>
      <c r="C4557" t="s">
        <v>507</v>
      </c>
      <c r="D4557" s="9" t="s">
        <v>10350</v>
      </c>
      <c r="E4557" s="9" t="s">
        <v>259</v>
      </c>
      <c r="F4557" s="9" t="s">
        <v>532</v>
      </c>
      <c r="G4557" s="10">
        <v>31</v>
      </c>
      <c r="H4557" s="10" t="s">
        <v>342</v>
      </c>
      <c r="I4557" s="10">
        <v>1947</v>
      </c>
      <c r="J4557" s="11" t="s">
        <v>10738</v>
      </c>
      <c r="K4557" s="12"/>
      <c r="L4557" s="13" t="s">
        <v>10739</v>
      </c>
      <c r="M4557" t="s">
        <v>753</v>
      </c>
      <c r="S4557" s="9"/>
      <c r="T4557">
        <v>7</v>
      </c>
      <c r="U4557" s="210" t="s">
        <v>18195</v>
      </c>
      <c r="V4557" s="14">
        <v>0</v>
      </c>
      <c r="W4557" s="14">
        <v>1</v>
      </c>
      <c r="X4557" s="109" t="s">
        <v>294</v>
      </c>
      <c r="Y4557" t="s">
        <v>4636</v>
      </c>
      <c r="Z4557" t="s">
        <v>18167</v>
      </c>
      <c r="AA4557">
        <f t="shared" si="71"/>
        <v>3</v>
      </c>
    </row>
    <row r="4558" spans="1:27" x14ac:dyDescent="0.2">
      <c r="A4558">
        <v>2797</v>
      </c>
      <c r="B4558" s="1" t="s">
        <v>10961</v>
      </c>
      <c r="C4558" t="s">
        <v>2040</v>
      </c>
      <c r="D4558" s="9">
        <v>109</v>
      </c>
      <c r="E4558" s="9" t="s">
        <v>259</v>
      </c>
      <c r="F4558" s="9" t="s">
        <v>721</v>
      </c>
      <c r="G4558" s="10">
        <v>31</v>
      </c>
      <c r="H4558" s="10" t="s">
        <v>342</v>
      </c>
      <c r="I4558" s="10">
        <v>1947</v>
      </c>
      <c r="J4558" s="11" t="s">
        <v>10738</v>
      </c>
      <c r="K4558" s="12"/>
      <c r="L4558" s="13" t="s">
        <v>10739</v>
      </c>
      <c r="M4558" t="s">
        <v>753</v>
      </c>
      <c r="S4558" s="9"/>
      <c r="T4558">
        <v>7</v>
      </c>
      <c r="U4558" s="210" t="s">
        <v>18195</v>
      </c>
      <c r="V4558" s="14">
        <v>0</v>
      </c>
      <c r="W4558" s="14">
        <v>1</v>
      </c>
      <c r="X4558" s="150" t="s">
        <v>270</v>
      </c>
      <c r="Y4558">
        <v>109</v>
      </c>
      <c r="Z4558" t="s">
        <v>271</v>
      </c>
      <c r="AA4558">
        <f t="shared" si="71"/>
        <v>1</v>
      </c>
    </row>
    <row r="4559" spans="1:27" x14ac:dyDescent="0.2">
      <c r="A4559">
        <v>381</v>
      </c>
      <c r="B4559" s="1" t="s">
        <v>10747</v>
      </c>
      <c r="C4559" t="s">
        <v>2040</v>
      </c>
      <c r="D4559" s="9" t="s">
        <v>10748</v>
      </c>
      <c r="E4559" s="9"/>
      <c r="F4559" s="9"/>
      <c r="G4559" s="10">
        <v>31</v>
      </c>
      <c r="H4559" s="10" t="s">
        <v>342</v>
      </c>
      <c r="I4559" s="10">
        <v>1947</v>
      </c>
      <c r="J4559" s="11" t="s">
        <v>10738</v>
      </c>
      <c r="K4559" s="12"/>
      <c r="L4559" s="13" t="s">
        <v>10739</v>
      </c>
      <c r="M4559" t="s">
        <v>753</v>
      </c>
      <c r="S4559" s="9"/>
      <c r="T4559">
        <v>7</v>
      </c>
      <c r="U4559" s="210" t="s">
        <v>18195</v>
      </c>
      <c r="V4559" s="14">
        <v>0</v>
      </c>
      <c r="W4559" s="14">
        <v>1</v>
      </c>
      <c r="X4559" s="109" t="e">
        <v>#N/A</v>
      </c>
      <c r="Y4559" t="s">
        <v>10749</v>
      </c>
      <c r="Z4559" t="s">
        <v>271</v>
      </c>
      <c r="AA4559">
        <f t="shared" si="71"/>
        <v>3</v>
      </c>
    </row>
    <row r="4560" spans="1:27" x14ac:dyDescent="0.2">
      <c r="A4560">
        <v>2448</v>
      </c>
      <c r="B4560" s="1" t="s">
        <v>10941</v>
      </c>
      <c r="C4560" t="s">
        <v>1798</v>
      </c>
      <c r="D4560" s="9" t="s">
        <v>10942</v>
      </c>
      <c r="E4560" s="9"/>
      <c r="F4560" s="9"/>
      <c r="G4560" s="10">
        <v>31</v>
      </c>
      <c r="H4560" s="10" t="s">
        <v>342</v>
      </c>
      <c r="I4560" s="10">
        <v>1947</v>
      </c>
      <c r="J4560" s="11" t="s">
        <v>10738</v>
      </c>
      <c r="K4560" s="12"/>
      <c r="L4560" s="13" t="s">
        <v>10739</v>
      </c>
      <c r="M4560" t="s">
        <v>753</v>
      </c>
      <c r="S4560" s="9"/>
      <c r="T4560">
        <v>7</v>
      </c>
      <c r="U4560" s="210" t="s">
        <v>18195</v>
      </c>
      <c r="V4560" s="14">
        <v>0</v>
      </c>
      <c r="W4560" s="14">
        <v>1</v>
      </c>
      <c r="X4560" s="150" t="s">
        <v>270</v>
      </c>
      <c r="Y4560">
        <v>544</v>
      </c>
      <c r="Z4560" t="s">
        <v>271</v>
      </c>
      <c r="AA4560">
        <f t="shared" si="71"/>
        <v>2</v>
      </c>
    </row>
    <row r="4561" spans="1:27" x14ac:dyDescent="0.2">
      <c r="A4561">
        <v>64</v>
      </c>
      <c r="B4561" s="1" t="s">
        <v>10736</v>
      </c>
      <c r="C4561" t="s">
        <v>1523</v>
      </c>
      <c r="D4561" s="9" t="s">
        <v>10737</v>
      </c>
      <c r="E4561" s="9"/>
      <c r="F4561" s="9"/>
      <c r="G4561" s="10">
        <v>31</v>
      </c>
      <c r="H4561" s="10" t="s">
        <v>342</v>
      </c>
      <c r="I4561" s="10">
        <v>1947</v>
      </c>
      <c r="J4561" s="11" t="s">
        <v>10738</v>
      </c>
      <c r="K4561" s="12"/>
      <c r="L4561" s="13" t="s">
        <v>10739</v>
      </c>
      <c r="M4561" t="s">
        <v>753</v>
      </c>
      <c r="S4561" s="9"/>
      <c r="T4561">
        <v>7</v>
      </c>
      <c r="U4561" s="210" t="s">
        <v>18195</v>
      </c>
      <c r="V4561" s="14">
        <v>0</v>
      </c>
      <c r="W4561" s="14">
        <v>1</v>
      </c>
      <c r="X4561" s="150" t="s">
        <v>294</v>
      </c>
      <c r="Y4561" t="s">
        <v>10740</v>
      </c>
      <c r="Z4561" t="s">
        <v>505</v>
      </c>
      <c r="AA4561">
        <f t="shared" si="71"/>
        <v>4</v>
      </c>
    </row>
    <row r="4562" spans="1:27" x14ac:dyDescent="0.2">
      <c r="A4562">
        <v>7480</v>
      </c>
      <c r="B4562" s="1" t="s">
        <v>10958</v>
      </c>
      <c r="C4562" t="s">
        <v>5967</v>
      </c>
      <c r="D4562" s="9">
        <v>540</v>
      </c>
      <c r="E4562" s="9"/>
      <c r="F4562" s="9"/>
      <c r="G4562" s="10">
        <v>31</v>
      </c>
      <c r="H4562" s="10" t="s">
        <v>342</v>
      </c>
      <c r="I4562" s="10">
        <v>1947</v>
      </c>
      <c r="J4562" s="11" t="s">
        <v>10738</v>
      </c>
      <c r="K4562" s="12"/>
      <c r="L4562" s="13" t="s">
        <v>10739</v>
      </c>
      <c r="M4562" t="s">
        <v>753</v>
      </c>
      <c r="S4562" s="9"/>
      <c r="T4562">
        <v>7</v>
      </c>
      <c r="U4562" s="210" t="s">
        <v>18195</v>
      </c>
      <c r="V4562" s="14">
        <v>0</v>
      </c>
      <c r="W4562" s="14">
        <v>1</v>
      </c>
      <c r="X4562" s="150" t="s">
        <v>270</v>
      </c>
      <c r="Y4562">
        <v>540</v>
      </c>
      <c r="Z4562" t="s">
        <v>271</v>
      </c>
      <c r="AA4562">
        <f t="shared" si="71"/>
        <v>1</v>
      </c>
    </row>
    <row r="4563" spans="1:27" x14ac:dyDescent="0.2">
      <c r="A4563">
        <v>7593</v>
      </c>
      <c r="B4563" s="1" t="s">
        <v>10957</v>
      </c>
      <c r="C4563" t="s">
        <v>1798</v>
      </c>
      <c r="D4563" s="9">
        <v>544</v>
      </c>
      <c r="E4563" s="9"/>
      <c r="F4563" s="9"/>
      <c r="G4563" s="10">
        <v>31</v>
      </c>
      <c r="H4563" s="10" t="s">
        <v>342</v>
      </c>
      <c r="I4563" s="10">
        <v>1947</v>
      </c>
      <c r="J4563" s="11" t="s">
        <v>10738</v>
      </c>
      <c r="K4563" s="12"/>
      <c r="L4563" s="13" t="s">
        <v>10739</v>
      </c>
      <c r="M4563" t="s">
        <v>753</v>
      </c>
      <c r="S4563" s="9"/>
      <c r="T4563">
        <v>7</v>
      </c>
      <c r="U4563" s="210" t="s">
        <v>18195</v>
      </c>
      <c r="V4563" s="14">
        <v>0</v>
      </c>
      <c r="W4563" s="14">
        <v>1</v>
      </c>
      <c r="X4563" s="150" t="s">
        <v>270</v>
      </c>
      <c r="Y4563">
        <v>544</v>
      </c>
      <c r="Z4563" t="s">
        <v>271</v>
      </c>
      <c r="AA4563">
        <f t="shared" si="71"/>
        <v>1</v>
      </c>
    </row>
    <row r="4564" spans="1:27" x14ac:dyDescent="0.2">
      <c r="A4564">
        <v>2729</v>
      </c>
      <c r="B4564" s="1" t="s">
        <v>10955</v>
      </c>
      <c r="C4564" t="s">
        <v>1798</v>
      </c>
      <c r="D4564" s="9" t="s">
        <v>849</v>
      </c>
      <c r="E4564" s="9"/>
      <c r="F4564" s="9"/>
      <c r="G4564" s="10">
        <v>31</v>
      </c>
      <c r="H4564" s="10" t="s">
        <v>342</v>
      </c>
      <c r="I4564" s="10">
        <v>1947</v>
      </c>
      <c r="J4564" s="11" t="s">
        <v>10738</v>
      </c>
      <c r="K4564" s="12"/>
      <c r="L4564" s="13" t="s">
        <v>10956</v>
      </c>
      <c r="M4564" t="s">
        <v>753</v>
      </c>
      <c r="S4564" s="9"/>
      <c r="T4564">
        <v>7</v>
      </c>
      <c r="U4564" s="210" t="s">
        <v>18195</v>
      </c>
      <c r="V4564" s="14">
        <v>0</v>
      </c>
      <c r="W4564" s="14">
        <v>1</v>
      </c>
      <c r="X4564" s="150" t="s">
        <v>270</v>
      </c>
      <c r="Y4564" t="s">
        <v>849</v>
      </c>
      <c r="Z4564" t="s">
        <v>271</v>
      </c>
      <c r="AA4564">
        <f t="shared" si="71"/>
        <v>1</v>
      </c>
    </row>
    <row r="4565" spans="1:27" x14ac:dyDescent="0.2">
      <c r="A4565">
        <v>633</v>
      </c>
      <c r="B4565" s="1" t="s">
        <v>10743</v>
      </c>
      <c r="C4565" t="s">
        <v>1798</v>
      </c>
      <c r="D4565" s="9" t="s">
        <v>10744</v>
      </c>
      <c r="E4565" s="9"/>
      <c r="F4565" s="9"/>
      <c r="G4565" s="10">
        <v>31</v>
      </c>
      <c r="H4565" s="10" t="s">
        <v>342</v>
      </c>
      <c r="I4565" s="10">
        <v>1947</v>
      </c>
      <c r="J4565" s="11" t="s">
        <v>10738</v>
      </c>
      <c r="K4565" s="12"/>
      <c r="L4565" s="13" t="s">
        <v>10739</v>
      </c>
      <c r="M4565" t="s">
        <v>753</v>
      </c>
      <c r="S4565" s="9"/>
      <c r="T4565">
        <v>7</v>
      </c>
      <c r="U4565" s="210" t="s">
        <v>18195</v>
      </c>
      <c r="V4565" s="14">
        <v>0</v>
      </c>
      <c r="W4565" s="14">
        <v>1</v>
      </c>
      <c r="X4565" s="150" t="s">
        <v>294</v>
      </c>
      <c r="Y4565" t="s">
        <v>10745</v>
      </c>
      <c r="Z4565" t="s">
        <v>271</v>
      </c>
      <c r="AA4565">
        <f t="shared" si="71"/>
        <v>3</v>
      </c>
    </row>
    <row r="4566" spans="1:27" x14ac:dyDescent="0.2">
      <c r="A4566">
        <v>2963</v>
      </c>
      <c r="B4566" s="1" t="s">
        <v>10751</v>
      </c>
      <c r="C4566" t="s">
        <v>2221</v>
      </c>
      <c r="D4566" s="9" t="s">
        <v>10752</v>
      </c>
      <c r="E4566" s="9" t="s">
        <v>259</v>
      </c>
      <c r="F4566" s="9" t="s">
        <v>532</v>
      </c>
      <c r="G4566" s="10">
        <v>31</v>
      </c>
      <c r="H4566" s="10" t="s">
        <v>342</v>
      </c>
      <c r="I4566" s="10">
        <v>1947</v>
      </c>
      <c r="J4566" s="11" t="s">
        <v>10738</v>
      </c>
      <c r="K4566" s="12"/>
      <c r="L4566" s="13" t="s">
        <v>10753</v>
      </c>
      <c r="M4566" t="s">
        <v>753</v>
      </c>
      <c r="S4566" s="9"/>
      <c r="T4566">
        <v>7</v>
      </c>
      <c r="U4566" s="210" t="s">
        <v>18195</v>
      </c>
      <c r="V4566" s="14">
        <v>0</v>
      </c>
      <c r="W4566" s="14">
        <v>1</v>
      </c>
      <c r="X4566" s="150" t="s">
        <v>294</v>
      </c>
      <c r="Y4566" t="s">
        <v>9286</v>
      </c>
      <c r="Z4566" t="s">
        <v>505</v>
      </c>
      <c r="AA4566">
        <f t="shared" si="71"/>
        <v>2</v>
      </c>
    </row>
    <row r="4567" spans="1:27" x14ac:dyDescent="0.2">
      <c r="A4567">
        <v>5290</v>
      </c>
      <c r="B4567" s="1" t="s">
        <v>10948</v>
      </c>
      <c r="C4567" t="s">
        <v>1027</v>
      </c>
      <c r="D4567" s="9" t="s">
        <v>2188</v>
      </c>
      <c r="E4567" s="9" t="s">
        <v>275</v>
      </c>
      <c r="F4567" s="9" t="s">
        <v>1416</v>
      </c>
      <c r="G4567" s="10">
        <v>31</v>
      </c>
      <c r="H4567" s="10" t="s">
        <v>342</v>
      </c>
      <c r="I4567" s="10">
        <v>1947</v>
      </c>
      <c r="J4567" s="11" t="s">
        <v>10738</v>
      </c>
      <c r="K4567" s="12"/>
      <c r="L4567" s="13" t="s">
        <v>10739</v>
      </c>
      <c r="M4567" t="s">
        <v>753</v>
      </c>
      <c r="S4567" s="9"/>
      <c r="T4567">
        <v>7</v>
      </c>
      <c r="U4567" s="210" t="s">
        <v>18195</v>
      </c>
      <c r="V4567" s="14">
        <v>0</v>
      </c>
      <c r="W4567" s="14">
        <v>1</v>
      </c>
      <c r="X4567" s="109" t="e">
        <v>#N/A</v>
      </c>
      <c r="Y4567" t="s">
        <v>2188</v>
      </c>
      <c r="Z4567" t="s">
        <v>1419</v>
      </c>
      <c r="AA4567">
        <f t="shared" si="71"/>
        <v>1</v>
      </c>
    </row>
    <row r="4568" spans="1:27" x14ac:dyDescent="0.2">
      <c r="A4568">
        <v>2677</v>
      </c>
      <c r="B4568" s="1" t="s">
        <v>10756</v>
      </c>
      <c r="C4568" t="s">
        <v>1027</v>
      </c>
      <c r="D4568" s="9" t="s">
        <v>10757</v>
      </c>
      <c r="E4568" s="9" t="s">
        <v>259</v>
      </c>
      <c r="F4568" s="9" t="s">
        <v>532</v>
      </c>
      <c r="G4568" s="10">
        <v>31</v>
      </c>
      <c r="H4568" s="10" t="s">
        <v>342</v>
      </c>
      <c r="I4568" s="10">
        <v>1947</v>
      </c>
      <c r="J4568" s="11" t="s">
        <v>10738</v>
      </c>
      <c r="K4568" s="12"/>
      <c r="L4568" s="13" t="s">
        <v>168</v>
      </c>
      <c r="M4568" t="s">
        <v>753</v>
      </c>
      <c r="S4568" s="9"/>
      <c r="T4568">
        <v>7</v>
      </c>
      <c r="U4568" s="210" t="s">
        <v>18195</v>
      </c>
      <c r="V4568" s="14">
        <v>0</v>
      </c>
      <c r="W4568" s="14">
        <v>1</v>
      </c>
      <c r="X4568" s="109" t="s">
        <v>294</v>
      </c>
      <c r="Y4568" t="s">
        <v>4077</v>
      </c>
      <c r="Z4568" t="s">
        <v>1419</v>
      </c>
      <c r="AA4568">
        <f t="shared" si="71"/>
        <v>2</v>
      </c>
    </row>
    <row r="4569" spans="1:27" x14ac:dyDescent="0.2">
      <c r="A4569">
        <v>5420</v>
      </c>
      <c r="B4569" s="1" t="s">
        <v>10943</v>
      </c>
      <c r="C4569" t="s">
        <v>6878</v>
      </c>
      <c r="D4569" s="9" t="s">
        <v>10283</v>
      </c>
      <c r="E4569" s="9"/>
      <c r="F4569" s="9"/>
      <c r="G4569" s="10">
        <v>31</v>
      </c>
      <c r="H4569" s="10" t="s">
        <v>342</v>
      </c>
      <c r="I4569" s="10">
        <v>1947</v>
      </c>
      <c r="J4569" s="11" t="s">
        <v>10738</v>
      </c>
      <c r="K4569" s="12"/>
      <c r="L4569" s="13" t="s">
        <v>10739</v>
      </c>
      <c r="M4569" t="s">
        <v>753</v>
      </c>
      <c r="S4569" s="9"/>
      <c r="T4569">
        <v>7</v>
      </c>
      <c r="U4569" s="210" t="s">
        <v>18195</v>
      </c>
      <c r="V4569" s="14">
        <v>0</v>
      </c>
      <c r="W4569" s="14">
        <v>0</v>
      </c>
      <c r="X4569" s="150" t="s">
        <v>270</v>
      </c>
      <c r="Y4569">
        <v>81</v>
      </c>
      <c r="Z4569" t="s">
        <v>271</v>
      </c>
      <c r="AA4569">
        <f t="shared" si="71"/>
        <v>2</v>
      </c>
    </row>
    <row r="4570" spans="1:27" x14ac:dyDescent="0.2">
      <c r="A4570">
        <v>7509</v>
      </c>
      <c r="B4570" s="1" t="s">
        <v>10959</v>
      </c>
      <c r="C4570" t="s">
        <v>6878</v>
      </c>
      <c r="D4570" s="9">
        <v>540</v>
      </c>
      <c r="E4570" s="9"/>
      <c r="F4570" s="9"/>
      <c r="G4570" s="10">
        <v>31</v>
      </c>
      <c r="H4570" s="10" t="s">
        <v>342</v>
      </c>
      <c r="I4570" s="10">
        <v>1947</v>
      </c>
      <c r="J4570" s="11" t="s">
        <v>10738</v>
      </c>
      <c r="K4570" s="12"/>
      <c r="L4570" s="13" t="s">
        <v>10739</v>
      </c>
      <c r="M4570" t="s">
        <v>753</v>
      </c>
      <c r="S4570" s="9"/>
      <c r="T4570">
        <v>7</v>
      </c>
      <c r="U4570" s="210" t="s">
        <v>18195</v>
      </c>
      <c r="V4570" s="14">
        <v>0</v>
      </c>
      <c r="W4570" s="14">
        <v>0</v>
      </c>
      <c r="X4570" s="150" t="s">
        <v>270</v>
      </c>
      <c r="Y4570">
        <v>540</v>
      </c>
      <c r="Z4570" t="s">
        <v>271</v>
      </c>
      <c r="AA4570">
        <f t="shared" si="71"/>
        <v>1</v>
      </c>
    </row>
    <row r="4571" spans="1:27" x14ac:dyDescent="0.2">
      <c r="A4571">
        <v>2282</v>
      </c>
      <c r="B4571" s="1" t="s">
        <v>10949</v>
      </c>
      <c r="C4571" t="s">
        <v>1027</v>
      </c>
      <c r="D4571" s="9" t="s">
        <v>1232</v>
      </c>
      <c r="E4571" s="9" t="s">
        <v>876</v>
      </c>
      <c r="F4571" s="9" t="s">
        <v>1416</v>
      </c>
      <c r="G4571" s="10">
        <v>31</v>
      </c>
      <c r="H4571" s="10" t="s">
        <v>342</v>
      </c>
      <c r="I4571" s="10">
        <v>1947</v>
      </c>
      <c r="J4571" s="11" t="s">
        <v>10738</v>
      </c>
      <c r="K4571" s="12"/>
      <c r="L4571" s="13" t="s">
        <v>10739</v>
      </c>
      <c r="M4571" t="s">
        <v>753</v>
      </c>
      <c r="S4571" s="9"/>
      <c r="T4571">
        <v>7</v>
      </c>
      <c r="U4571" s="210" t="s">
        <v>18195</v>
      </c>
      <c r="V4571" s="14">
        <v>0</v>
      </c>
      <c r="W4571" s="14">
        <v>0</v>
      </c>
      <c r="X4571" s="109" t="e">
        <v>#N/A</v>
      </c>
      <c r="Y4571" t="s">
        <v>1232</v>
      </c>
      <c r="Z4571" t="s">
        <v>1419</v>
      </c>
      <c r="AA4571">
        <f t="shared" si="71"/>
        <v>1</v>
      </c>
    </row>
    <row r="4572" spans="1:27" x14ac:dyDescent="0.2">
      <c r="A4572">
        <v>5743</v>
      </c>
      <c r="B4572" s="1" t="s">
        <v>10960</v>
      </c>
      <c r="C4572" t="s">
        <v>1027</v>
      </c>
      <c r="D4572" s="9">
        <v>114</v>
      </c>
      <c r="E4572" s="9"/>
      <c r="F4572" s="9"/>
      <c r="G4572" s="10">
        <v>31</v>
      </c>
      <c r="H4572" s="10" t="s">
        <v>342</v>
      </c>
      <c r="I4572" s="10">
        <v>1947</v>
      </c>
      <c r="J4572" s="11" t="s">
        <v>10738</v>
      </c>
      <c r="K4572" s="12"/>
      <c r="L4572" s="13" t="s">
        <v>10739</v>
      </c>
      <c r="M4572" t="s">
        <v>753</v>
      </c>
      <c r="S4572" s="9"/>
      <c r="T4572">
        <v>7</v>
      </c>
      <c r="U4572" s="210" t="s">
        <v>18195</v>
      </c>
      <c r="V4572" s="14">
        <v>0</v>
      </c>
      <c r="W4572" s="14">
        <v>0</v>
      </c>
      <c r="X4572" s="150" t="s">
        <v>270</v>
      </c>
      <c r="Y4572">
        <v>114</v>
      </c>
      <c r="Z4572" t="s">
        <v>1419</v>
      </c>
      <c r="AA4572">
        <f t="shared" si="71"/>
        <v>1</v>
      </c>
    </row>
    <row r="4573" spans="1:27" x14ac:dyDescent="0.2">
      <c r="A4573">
        <v>4653</v>
      </c>
      <c r="B4573" s="1" t="s">
        <v>10944</v>
      </c>
      <c r="C4573" t="s">
        <v>1027</v>
      </c>
      <c r="D4573" s="9" t="s">
        <v>10945</v>
      </c>
      <c r="E4573" s="9"/>
      <c r="F4573" s="9"/>
      <c r="G4573" s="10">
        <v>31</v>
      </c>
      <c r="H4573" s="10" t="s">
        <v>342</v>
      </c>
      <c r="I4573" s="10">
        <v>1947</v>
      </c>
      <c r="J4573" s="11" t="s">
        <v>10738</v>
      </c>
      <c r="K4573" s="12"/>
      <c r="L4573" s="13" t="s">
        <v>10739</v>
      </c>
      <c r="M4573" t="s">
        <v>753</v>
      </c>
      <c r="S4573" s="9"/>
      <c r="T4573">
        <v>7</v>
      </c>
      <c r="U4573" s="210" t="s">
        <v>18195</v>
      </c>
      <c r="V4573" s="14">
        <v>0</v>
      </c>
      <c r="W4573" s="14">
        <v>0</v>
      </c>
      <c r="X4573" s="150" t="s">
        <v>270</v>
      </c>
      <c r="Y4573">
        <v>8</v>
      </c>
      <c r="Z4573" t="s">
        <v>1419</v>
      </c>
      <c r="AA4573">
        <f t="shared" si="71"/>
        <v>2</v>
      </c>
    </row>
    <row r="4574" spans="1:27" x14ac:dyDescent="0.2">
      <c r="A4574">
        <v>999</v>
      </c>
      <c r="B4574" s="1" t="s">
        <v>10950</v>
      </c>
      <c r="C4574" t="s">
        <v>1027</v>
      </c>
      <c r="D4574" s="9" t="s">
        <v>1232</v>
      </c>
      <c r="E4574" s="9" t="s">
        <v>876</v>
      </c>
      <c r="F4574" s="9" t="s">
        <v>1416</v>
      </c>
      <c r="G4574" s="10">
        <v>31</v>
      </c>
      <c r="H4574" s="10" t="s">
        <v>342</v>
      </c>
      <c r="I4574" s="10">
        <v>1947</v>
      </c>
      <c r="J4574" s="11" t="s">
        <v>10738</v>
      </c>
      <c r="K4574" s="12"/>
      <c r="L4574" s="13" t="s">
        <v>10739</v>
      </c>
      <c r="M4574" t="s">
        <v>753</v>
      </c>
      <c r="S4574" s="9"/>
      <c r="T4574">
        <v>7</v>
      </c>
      <c r="U4574" s="210" t="s">
        <v>18195</v>
      </c>
      <c r="V4574" s="14">
        <v>0</v>
      </c>
      <c r="W4574" s="14">
        <v>0</v>
      </c>
      <c r="X4574" s="109" t="e">
        <v>#N/A</v>
      </c>
      <c r="Y4574" t="s">
        <v>1232</v>
      </c>
      <c r="Z4574" t="s">
        <v>1419</v>
      </c>
      <c r="AA4574">
        <f t="shared" si="71"/>
        <v>1</v>
      </c>
    </row>
    <row r="4575" spans="1:27" x14ac:dyDescent="0.2">
      <c r="A4575">
        <v>1091</v>
      </c>
      <c r="B4575" s="1" t="s">
        <v>10951</v>
      </c>
      <c r="C4575" t="s">
        <v>1027</v>
      </c>
      <c r="D4575" s="9" t="s">
        <v>1232</v>
      </c>
      <c r="E4575" s="9" t="s">
        <v>10410</v>
      </c>
      <c r="F4575" s="9"/>
      <c r="G4575" s="10">
        <v>31</v>
      </c>
      <c r="H4575" s="10" t="s">
        <v>342</v>
      </c>
      <c r="I4575" s="10">
        <v>1947</v>
      </c>
      <c r="J4575" s="11" t="s">
        <v>10738</v>
      </c>
      <c r="K4575" s="12"/>
      <c r="L4575" s="13" t="s">
        <v>10952</v>
      </c>
      <c r="M4575" t="s">
        <v>781</v>
      </c>
      <c r="S4575" s="9"/>
      <c r="T4575">
        <v>7</v>
      </c>
      <c r="U4575" s="210" t="s">
        <v>18195</v>
      </c>
      <c r="V4575" s="14">
        <v>0</v>
      </c>
      <c r="W4575" s="14">
        <v>0</v>
      </c>
      <c r="X4575" s="109" t="e">
        <v>#N/A</v>
      </c>
      <c r="Y4575" t="s">
        <v>1232</v>
      </c>
      <c r="Z4575" t="s">
        <v>1419</v>
      </c>
      <c r="AA4575">
        <f t="shared" si="71"/>
        <v>1</v>
      </c>
    </row>
    <row r="4576" spans="1:27" x14ac:dyDescent="0.2">
      <c r="A4576">
        <v>4207</v>
      </c>
      <c r="B4576" s="1" t="s">
        <v>10760</v>
      </c>
      <c r="C4576" t="s">
        <v>1027</v>
      </c>
      <c r="D4576" s="9" t="s">
        <v>1479</v>
      </c>
      <c r="E4576" s="9" t="s">
        <v>259</v>
      </c>
      <c r="F4576" s="9" t="s">
        <v>1416</v>
      </c>
      <c r="G4576" s="10">
        <v>1</v>
      </c>
      <c r="H4576" s="10" t="s">
        <v>571</v>
      </c>
      <c r="I4576" s="10">
        <v>1947</v>
      </c>
      <c r="J4576" s="11" t="s">
        <v>10964</v>
      </c>
      <c r="K4576" s="12" t="s">
        <v>237</v>
      </c>
      <c r="L4576" s="13" t="s">
        <v>10761</v>
      </c>
      <c r="M4576" t="s">
        <v>290</v>
      </c>
      <c r="N4576" t="s">
        <v>291</v>
      </c>
      <c r="O4576" t="s">
        <v>498</v>
      </c>
      <c r="S4576" s="9"/>
      <c r="T4576">
        <v>8</v>
      </c>
      <c r="U4576" s="210" t="s">
        <v>18196</v>
      </c>
      <c r="V4576" s="14">
        <v>0</v>
      </c>
      <c r="W4576" s="14">
        <v>1</v>
      </c>
      <c r="X4576" s="150" t="s">
        <v>270</v>
      </c>
      <c r="Y4576">
        <v>21</v>
      </c>
      <c r="Z4576" t="s">
        <v>1419</v>
      </c>
      <c r="AA4576">
        <f t="shared" si="71"/>
        <v>2</v>
      </c>
    </row>
    <row r="4577" spans="1:27" x14ac:dyDescent="0.2">
      <c r="A4577">
        <v>2825</v>
      </c>
      <c r="B4577" s="1" t="s">
        <v>10962</v>
      </c>
      <c r="C4577" t="s">
        <v>2040</v>
      </c>
      <c r="D4577" s="9" t="s">
        <v>10963</v>
      </c>
      <c r="E4577" s="9"/>
      <c r="F4577" s="9"/>
      <c r="G4577" s="10">
        <v>1</v>
      </c>
      <c r="H4577" s="10" t="s">
        <v>571</v>
      </c>
      <c r="I4577" s="10">
        <v>1947</v>
      </c>
      <c r="J4577" s="11" t="s">
        <v>10964</v>
      </c>
      <c r="K4577" s="12"/>
      <c r="L4577" s="13" t="s">
        <v>10759</v>
      </c>
      <c r="M4577" t="s">
        <v>753</v>
      </c>
      <c r="S4577" s="9"/>
      <c r="T4577">
        <v>8</v>
      </c>
      <c r="U4577" s="210" t="s">
        <v>18196</v>
      </c>
      <c r="V4577" s="14">
        <v>0</v>
      </c>
      <c r="W4577" s="14">
        <v>0</v>
      </c>
      <c r="X4577" s="150" t="s">
        <v>270</v>
      </c>
      <c r="Y4577">
        <v>14</v>
      </c>
      <c r="Z4577" t="s">
        <v>3085</v>
      </c>
      <c r="AA4577">
        <f t="shared" si="71"/>
        <v>3</v>
      </c>
    </row>
    <row r="4578" spans="1:27" x14ac:dyDescent="0.2">
      <c r="A4578">
        <v>6827</v>
      </c>
      <c r="B4578" s="1" t="s">
        <v>10765</v>
      </c>
      <c r="C4578" t="s">
        <v>503</v>
      </c>
      <c r="D4578" s="9" t="s">
        <v>10164</v>
      </c>
      <c r="E4578" s="9"/>
      <c r="F4578" s="9"/>
      <c r="G4578" s="10">
        <v>4</v>
      </c>
      <c r="H4578" s="10" t="s">
        <v>571</v>
      </c>
      <c r="I4578" s="10">
        <v>1947</v>
      </c>
      <c r="J4578" s="11" t="s">
        <v>10763</v>
      </c>
      <c r="K4578" s="12" t="s">
        <v>237</v>
      </c>
      <c r="L4578" s="13" t="s">
        <v>10977</v>
      </c>
      <c r="M4578" t="s">
        <v>290</v>
      </c>
      <c r="N4578" t="s">
        <v>291</v>
      </c>
      <c r="O4578" t="s">
        <v>2007</v>
      </c>
      <c r="S4578" s="9"/>
      <c r="T4578">
        <v>8</v>
      </c>
      <c r="U4578" s="210" t="s">
        <v>18196</v>
      </c>
      <c r="V4578" s="14">
        <v>0</v>
      </c>
      <c r="W4578" s="14">
        <v>0</v>
      </c>
      <c r="X4578" s="150" t="s">
        <v>294</v>
      </c>
      <c r="Y4578" t="s">
        <v>10164</v>
      </c>
      <c r="Z4578" t="s">
        <v>505</v>
      </c>
      <c r="AA4578">
        <f t="shared" si="71"/>
        <v>1</v>
      </c>
    </row>
    <row r="4579" spans="1:27" x14ac:dyDescent="0.2">
      <c r="A4579">
        <v>7478</v>
      </c>
      <c r="B4579" s="1" t="s">
        <v>10762</v>
      </c>
      <c r="C4579" t="s">
        <v>1523</v>
      </c>
      <c r="D4579" s="9" t="s">
        <v>3774</v>
      </c>
      <c r="E4579" s="9"/>
      <c r="F4579" s="9"/>
      <c r="G4579" s="10">
        <v>4</v>
      </c>
      <c r="H4579" s="10" t="s">
        <v>571</v>
      </c>
      <c r="I4579" s="10">
        <v>1947</v>
      </c>
      <c r="J4579" s="11" t="s">
        <v>10763</v>
      </c>
      <c r="K4579" s="12"/>
      <c r="L4579" s="13" t="s">
        <v>10764</v>
      </c>
      <c r="M4579" t="s">
        <v>753</v>
      </c>
      <c r="S4579" s="9"/>
      <c r="T4579">
        <v>8</v>
      </c>
      <c r="U4579" s="210" t="s">
        <v>18196</v>
      </c>
      <c r="V4579" s="14">
        <v>0</v>
      </c>
      <c r="W4579" s="14">
        <v>1</v>
      </c>
      <c r="X4579" s="150" t="s">
        <v>270</v>
      </c>
      <c r="Y4579">
        <v>264</v>
      </c>
      <c r="Z4579" t="s">
        <v>505</v>
      </c>
      <c r="AA4579">
        <f t="shared" si="71"/>
        <v>2</v>
      </c>
    </row>
    <row r="4580" spans="1:27" x14ac:dyDescent="0.2">
      <c r="A4580">
        <v>674</v>
      </c>
      <c r="B4580" s="1" t="s">
        <v>10978</v>
      </c>
      <c r="C4580" t="s">
        <v>2040</v>
      </c>
      <c r="D4580" s="9" t="s">
        <v>10979</v>
      </c>
      <c r="E4580" s="9"/>
      <c r="F4580" s="9"/>
      <c r="G4580" s="10">
        <v>5</v>
      </c>
      <c r="H4580" s="10" t="s">
        <v>571</v>
      </c>
      <c r="I4580" s="10">
        <v>1947</v>
      </c>
      <c r="J4580" s="11" t="s">
        <v>10980</v>
      </c>
      <c r="K4580" s="12" t="s">
        <v>237</v>
      </c>
      <c r="L4580" s="13" t="s">
        <v>10981</v>
      </c>
      <c r="M4580" t="s">
        <v>290</v>
      </c>
      <c r="N4580" t="s">
        <v>291</v>
      </c>
      <c r="O4580" t="s">
        <v>695</v>
      </c>
      <c r="S4580" s="9"/>
      <c r="T4580">
        <v>8</v>
      </c>
      <c r="U4580" s="210" t="s">
        <v>18196</v>
      </c>
      <c r="V4580" s="14">
        <v>0</v>
      </c>
      <c r="W4580" s="14">
        <v>0</v>
      </c>
      <c r="X4580" s="150" t="s">
        <v>270</v>
      </c>
      <c r="Y4580">
        <v>69</v>
      </c>
      <c r="Z4580" t="s">
        <v>3085</v>
      </c>
      <c r="AA4580">
        <f t="shared" si="71"/>
        <v>4</v>
      </c>
    </row>
    <row r="4581" spans="1:27" x14ac:dyDescent="0.2">
      <c r="A4581">
        <v>2336</v>
      </c>
      <c r="B4581" s="1" t="s">
        <v>10890</v>
      </c>
      <c r="C4581" t="s">
        <v>1027</v>
      </c>
      <c r="D4581" s="9" t="s">
        <v>10891</v>
      </c>
      <c r="E4581" s="9"/>
      <c r="F4581" s="9" t="s">
        <v>532</v>
      </c>
      <c r="G4581" s="10">
        <v>5</v>
      </c>
      <c r="H4581" s="10" t="s">
        <v>571</v>
      </c>
      <c r="I4581" s="10">
        <v>1947</v>
      </c>
      <c r="J4581" s="11" t="s">
        <v>10980</v>
      </c>
      <c r="K4581" s="12"/>
      <c r="L4581" s="13" t="s">
        <v>10892</v>
      </c>
      <c r="M4581" t="s">
        <v>753</v>
      </c>
      <c r="S4581" s="9"/>
      <c r="T4581">
        <v>8</v>
      </c>
      <c r="U4581" s="210" t="s">
        <v>18196</v>
      </c>
      <c r="V4581" s="14">
        <v>0</v>
      </c>
      <c r="W4581" s="14">
        <v>1</v>
      </c>
      <c r="X4581" s="150" t="s">
        <v>294</v>
      </c>
      <c r="Y4581" t="s">
        <v>2824</v>
      </c>
      <c r="Z4581" t="s">
        <v>1419</v>
      </c>
      <c r="AA4581">
        <f t="shared" si="71"/>
        <v>3</v>
      </c>
    </row>
    <row r="4582" spans="1:27" x14ac:dyDescent="0.2">
      <c r="A4582">
        <v>4082</v>
      </c>
      <c r="B4582" s="1" t="s">
        <v>10893</v>
      </c>
      <c r="C4582" t="s">
        <v>2221</v>
      </c>
      <c r="D4582" s="9" t="s">
        <v>7800</v>
      </c>
      <c r="E4582" s="9"/>
      <c r="F4582" s="9" t="s">
        <v>532</v>
      </c>
      <c r="G4582" s="10">
        <v>5</v>
      </c>
      <c r="H4582" s="10" t="s">
        <v>571</v>
      </c>
      <c r="I4582" s="10">
        <v>1947</v>
      </c>
      <c r="J4582" s="11" t="s">
        <v>10980</v>
      </c>
      <c r="K4582" s="12"/>
      <c r="L4582" s="13" t="s">
        <v>10892</v>
      </c>
      <c r="M4582" t="s">
        <v>753</v>
      </c>
      <c r="S4582" s="9"/>
      <c r="T4582">
        <v>8</v>
      </c>
      <c r="U4582" s="210" t="s">
        <v>18196</v>
      </c>
      <c r="V4582" s="14">
        <v>0</v>
      </c>
      <c r="W4582" s="14">
        <v>1</v>
      </c>
      <c r="X4582" s="150" t="s">
        <v>294</v>
      </c>
      <c r="Y4582" t="s">
        <v>3929</v>
      </c>
      <c r="Z4582" t="s">
        <v>505</v>
      </c>
      <c r="AA4582">
        <f t="shared" si="71"/>
        <v>2</v>
      </c>
    </row>
    <row r="4583" spans="1:27" x14ac:dyDescent="0.2">
      <c r="A4583">
        <v>580</v>
      </c>
      <c r="B4583" s="1" t="s">
        <v>10894</v>
      </c>
      <c r="C4583" t="s">
        <v>1027</v>
      </c>
      <c r="D4583" s="9" t="s">
        <v>10895</v>
      </c>
      <c r="E4583" s="9"/>
      <c r="F4583" s="9"/>
      <c r="G4583" s="10">
        <v>6</v>
      </c>
      <c r="H4583" s="10" t="s">
        <v>571</v>
      </c>
      <c r="I4583" s="10">
        <v>1947</v>
      </c>
      <c r="J4583" s="11" t="s">
        <v>10896</v>
      </c>
      <c r="K4583" s="12"/>
      <c r="L4583" s="13" t="s">
        <v>10897</v>
      </c>
      <c r="M4583" t="s">
        <v>753</v>
      </c>
      <c r="S4583" s="9"/>
      <c r="T4583">
        <v>8</v>
      </c>
      <c r="U4583" s="210" t="s">
        <v>18196</v>
      </c>
      <c r="V4583" s="14">
        <v>0</v>
      </c>
      <c r="W4583" s="14">
        <v>1</v>
      </c>
      <c r="X4583" s="150" t="s">
        <v>270</v>
      </c>
      <c r="Y4583" t="s">
        <v>4806</v>
      </c>
      <c r="Z4583" t="s">
        <v>271</v>
      </c>
      <c r="AA4583">
        <f t="shared" si="71"/>
        <v>4</v>
      </c>
    </row>
    <row r="4584" spans="1:27" x14ac:dyDescent="0.2">
      <c r="A4584">
        <v>7594</v>
      </c>
      <c r="B4584" s="1" t="s">
        <v>10901</v>
      </c>
      <c r="C4584" t="s">
        <v>1798</v>
      </c>
      <c r="D4584" s="9">
        <v>544</v>
      </c>
      <c r="E4584" s="9"/>
      <c r="F4584" s="9"/>
      <c r="G4584" s="10">
        <v>6</v>
      </c>
      <c r="H4584" s="10" t="s">
        <v>571</v>
      </c>
      <c r="I4584" s="10">
        <v>1947</v>
      </c>
      <c r="J4584" s="11" t="s">
        <v>10896</v>
      </c>
      <c r="K4584" s="12"/>
      <c r="L4584" s="13" t="s">
        <v>10902</v>
      </c>
      <c r="M4584" t="s">
        <v>753</v>
      </c>
      <c r="S4584" s="9"/>
      <c r="T4584">
        <v>8</v>
      </c>
      <c r="U4584" s="210" t="s">
        <v>18196</v>
      </c>
      <c r="V4584" s="14">
        <v>0</v>
      </c>
      <c r="W4584" s="14">
        <v>1</v>
      </c>
      <c r="X4584" s="150" t="s">
        <v>270</v>
      </c>
      <c r="Y4584">
        <v>544</v>
      </c>
      <c r="Z4584" t="s">
        <v>271</v>
      </c>
      <c r="AA4584">
        <f t="shared" si="71"/>
        <v>1</v>
      </c>
    </row>
    <row r="4585" spans="1:27" x14ac:dyDescent="0.2">
      <c r="A4585">
        <v>915</v>
      </c>
      <c r="B4585" s="1" t="s">
        <v>10903</v>
      </c>
      <c r="C4585" t="s">
        <v>1798</v>
      </c>
      <c r="D4585" s="9">
        <v>140</v>
      </c>
      <c r="E4585" s="9" t="s">
        <v>259</v>
      </c>
      <c r="F4585" s="9" t="s">
        <v>260</v>
      </c>
      <c r="G4585" s="10">
        <v>6</v>
      </c>
      <c r="H4585" s="10" t="s">
        <v>571</v>
      </c>
      <c r="I4585" s="10">
        <v>1947</v>
      </c>
      <c r="J4585" s="11" t="s">
        <v>10896</v>
      </c>
      <c r="K4585" s="12"/>
      <c r="L4585" s="13" t="s">
        <v>10892</v>
      </c>
      <c r="M4585" t="s">
        <v>753</v>
      </c>
      <c r="S4585" s="9"/>
      <c r="T4585">
        <v>8</v>
      </c>
      <c r="U4585" s="210" t="s">
        <v>18196</v>
      </c>
      <c r="V4585" s="14">
        <v>0</v>
      </c>
      <c r="W4585" s="14">
        <v>1</v>
      </c>
      <c r="X4585" s="150" t="s">
        <v>270</v>
      </c>
      <c r="Y4585">
        <v>140</v>
      </c>
      <c r="Z4585" t="s">
        <v>271</v>
      </c>
      <c r="AA4585">
        <f t="shared" si="71"/>
        <v>1</v>
      </c>
    </row>
    <row r="4586" spans="1:27" x14ac:dyDescent="0.2">
      <c r="A4586">
        <v>7481</v>
      </c>
      <c r="B4586" s="1" t="s">
        <v>10898</v>
      </c>
      <c r="C4586" t="s">
        <v>1027</v>
      </c>
      <c r="D4586" s="147" t="s">
        <v>10419</v>
      </c>
      <c r="E4586" s="9"/>
      <c r="F4586" s="9"/>
      <c r="G4586" s="10">
        <v>6</v>
      </c>
      <c r="H4586" s="10" t="s">
        <v>571</v>
      </c>
      <c r="I4586" s="10">
        <v>1947</v>
      </c>
      <c r="J4586" s="11" t="s">
        <v>10896</v>
      </c>
      <c r="K4586" s="12"/>
      <c r="L4586" s="13" t="s">
        <v>10892</v>
      </c>
      <c r="M4586" t="s">
        <v>753</v>
      </c>
      <c r="S4586" s="9"/>
      <c r="T4586">
        <v>8</v>
      </c>
      <c r="U4586" s="210" t="s">
        <v>18196</v>
      </c>
      <c r="V4586" s="14">
        <v>0</v>
      </c>
      <c r="W4586" s="14">
        <v>1</v>
      </c>
      <c r="X4586" s="150" t="s">
        <v>270</v>
      </c>
      <c r="Y4586">
        <v>41</v>
      </c>
      <c r="Z4586" t="s">
        <v>271</v>
      </c>
      <c r="AA4586">
        <f t="shared" si="71"/>
        <v>2</v>
      </c>
    </row>
    <row r="4587" spans="1:27" x14ac:dyDescent="0.2">
      <c r="A4587">
        <v>6087</v>
      </c>
      <c r="B4587" s="1" t="s">
        <v>10900</v>
      </c>
      <c r="C4587" t="s">
        <v>1027</v>
      </c>
      <c r="D4587" s="9" t="s">
        <v>1126</v>
      </c>
      <c r="E4587" s="9" t="s">
        <v>275</v>
      </c>
      <c r="F4587" s="9" t="s">
        <v>1416</v>
      </c>
      <c r="G4587" s="10">
        <v>6</v>
      </c>
      <c r="H4587" s="10" t="s">
        <v>571</v>
      </c>
      <c r="I4587" s="10">
        <v>1947</v>
      </c>
      <c r="J4587" s="11" t="s">
        <v>10896</v>
      </c>
      <c r="K4587" s="12"/>
      <c r="L4587" s="13" t="s">
        <v>10892</v>
      </c>
      <c r="M4587" t="s">
        <v>753</v>
      </c>
      <c r="S4587" s="9"/>
      <c r="T4587">
        <v>8</v>
      </c>
      <c r="U4587" s="210" t="s">
        <v>18196</v>
      </c>
      <c r="V4587" s="14">
        <v>0</v>
      </c>
      <c r="W4587" s="14">
        <v>0</v>
      </c>
      <c r="X4587" s="109" t="e">
        <v>#N/A</v>
      </c>
      <c r="Y4587" t="s">
        <v>1126</v>
      </c>
      <c r="Z4587" t="s">
        <v>1419</v>
      </c>
      <c r="AA4587">
        <f t="shared" si="71"/>
        <v>1</v>
      </c>
    </row>
    <row r="4588" spans="1:27" x14ac:dyDescent="0.2">
      <c r="A4588">
        <v>29</v>
      </c>
      <c r="B4588" s="1" t="s">
        <v>10910</v>
      </c>
      <c r="C4588" t="s">
        <v>1523</v>
      </c>
      <c r="D4588" s="9" t="s">
        <v>7874</v>
      </c>
      <c r="E4588" s="9"/>
      <c r="F4588" s="9"/>
      <c r="G4588" s="10">
        <v>7</v>
      </c>
      <c r="H4588" s="10" t="s">
        <v>571</v>
      </c>
      <c r="I4588" s="10">
        <v>1947</v>
      </c>
      <c r="J4588" s="11" t="s">
        <v>10905</v>
      </c>
      <c r="K4588" s="12"/>
      <c r="L4588" s="13" t="s">
        <v>10911</v>
      </c>
      <c r="M4588" t="s">
        <v>753</v>
      </c>
      <c r="S4588" s="9"/>
      <c r="T4588">
        <v>8</v>
      </c>
      <c r="U4588" s="210" t="s">
        <v>18196</v>
      </c>
      <c r="V4588" s="14">
        <v>0</v>
      </c>
      <c r="W4588" s="14">
        <v>1</v>
      </c>
      <c r="X4588" s="150" t="s">
        <v>270</v>
      </c>
      <c r="Y4588">
        <v>264</v>
      </c>
      <c r="Z4588" t="s">
        <v>505</v>
      </c>
      <c r="AA4588">
        <f t="shared" si="71"/>
        <v>3</v>
      </c>
    </row>
    <row r="4589" spans="1:27" x14ac:dyDescent="0.2">
      <c r="A4589">
        <v>7316</v>
      </c>
      <c r="B4589" s="1" t="s">
        <v>10702</v>
      </c>
      <c r="C4589" t="s">
        <v>1523</v>
      </c>
      <c r="D4589" s="9" t="s">
        <v>3774</v>
      </c>
      <c r="E4589" s="9"/>
      <c r="F4589" s="9"/>
      <c r="G4589" s="10">
        <v>7</v>
      </c>
      <c r="H4589" s="10" t="s">
        <v>571</v>
      </c>
      <c r="I4589" s="10">
        <v>1947</v>
      </c>
      <c r="J4589" s="11" t="s">
        <v>10905</v>
      </c>
      <c r="K4589" s="12"/>
      <c r="L4589" s="13" t="s">
        <v>10706</v>
      </c>
      <c r="M4589" t="s">
        <v>753</v>
      </c>
      <c r="S4589" s="9"/>
      <c r="T4589">
        <v>8</v>
      </c>
      <c r="U4589" s="210" t="s">
        <v>18196</v>
      </c>
      <c r="V4589" s="14">
        <v>0</v>
      </c>
      <c r="W4589" s="14">
        <v>1</v>
      </c>
      <c r="X4589" s="150" t="s">
        <v>270</v>
      </c>
      <c r="Y4589">
        <v>264</v>
      </c>
      <c r="Z4589" t="s">
        <v>505</v>
      </c>
      <c r="AA4589">
        <f t="shared" si="71"/>
        <v>2</v>
      </c>
    </row>
    <row r="4590" spans="1:27" x14ac:dyDescent="0.2">
      <c r="A4590">
        <v>2111</v>
      </c>
      <c r="B4590" s="1" t="s">
        <v>10713</v>
      </c>
      <c r="C4590" t="s">
        <v>507</v>
      </c>
      <c r="D4590" s="9">
        <v>139</v>
      </c>
      <c r="E4590" s="9" t="s">
        <v>259</v>
      </c>
      <c r="F4590" s="9" t="s">
        <v>721</v>
      </c>
      <c r="G4590" s="10">
        <v>7</v>
      </c>
      <c r="H4590" s="10" t="s">
        <v>571</v>
      </c>
      <c r="I4590" s="10">
        <v>1947</v>
      </c>
      <c r="J4590" s="11" t="s">
        <v>10905</v>
      </c>
      <c r="K4590" s="12"/>
      <c r="L4590" s="13" t="s">
        <v>10906</v>
      </c>
      <c r="M4590" t="s">
        <v>753</v>
      </c>
      <c r="S4590" s="9"/>
      <c r="T4590">
        <v>8</v>
      </c>
      <c r="U4590" s="210" t="s">
        <v>18196</v>
      </c>
      <c r="V4590" s="14">
        <v>0</v>
      </c>
      <c r="W4590" s="14">
        <v>1</v>
      </c>
      <c r="X4590" s="150" t="s">
        <v>270</v>
      </c>
      <c r="Y4590">
        <v>139</v>
      </c>
      <c r="Z4590" t="s">
        <v>18167</v>
      </c>
      <c r="AA4590">
        <f t="shared" si="71"/>
        <v>1</v>
      </c>
    </row>
    <row r="4591" spans="1:27" x14ac:dyDescent="0.2">
      <c r="A4591">
        <v>3302</v>
      </c>
      <c r="B4591" s="1" t="s">
        <v>10907</v>
      </c>
      <c r="C4591" t="s">
        <v>507</v>
      </c>
      <c r="D4591" s="9" t="s">
        <v>10908</v>
      </c>
      <c r="E4591" s="9" t="s">
        <v>259</v>
      </c>
      <c r="F4591" s="9" t="s">
        <v>532</v>
      </c>
      <c r="G4591" s="10">
        <v>7</v>
      </c>
      <c r="H4591" s="10" t="s">
        <v>571</v>
      </c>
      <c r="I4591" s="10">
        <v>1947</v>
      </c>
      <c r="J4591" s="11" t="s">
        <v>10905</v>
      </c>
      <c r="K4591" s="12"/>
      <c r="L4591" s="13" t="s">
        <v>10906</v>
      </c>
      <c r="M4591" t="s">
        <v>753</v>
      </c>
      <c r="S4591" s="9"/>
      <c r="T4591">
        <v>8</v>
      </c>
      <c r="U4591" s="210" t="s">
        <v>18196</v>
      </c>
      <c r="V4591" s="14">
        <v>0</v>
      </c>
      <c r="W4591" s="14">
        <v>1</v>
      </c>
      <c r="X4591" s="109" t="s">
        <v>294</v>
      </c>
      <c r="Y4591" t="s">
        <v>4636</v>
      </c>
      <c r="Z4591" t="s">
        <v>18167</v>
      </c>
      <c r="AA4591">
        <f t="shared" si="71"/>
        <v>3</v>
      </c>
    </row>
    <row r="4592" spans="1:27" x14ac:dyDescent="0.2">
      <c r="A4592">
        <v>5224</v>
      </c>
      <c r="B4592" s="1" t="s">
        <v>10698</v>
      </c>
      <c r="C4592" t="s">
        <v>507</v>
      </c>
      <c r="D4592" s="9" t="s">
        <v>6523</v>
      </c>
      <c r="E4592" s="9"/>
      <c r="F4592" s="9" t="s">
        <v>532</v>
      </c>
      <c r="G4592" s="10">
        <v>7</v>
      </c>
      <c r="H4592" s="10" t="s">
        <v>571</v>
      </c>
      <c r="I4592" s="10">
        <v>1947</v>
      </c>
      <c r="J4592" s="11" t="s">
        <v>10905</v>
      </c>
      <c r="K4592" s="12"/>
      <c r="L4592" s="13" t="s">
        <v>10906</v>
      </c>
      <c r="M4592" t="s">
        <v>753</v>
      </c>
      <c r="S4592" s="9"/>
      <c r="T4592">
        <v>8</v>
      </c>
      <c r="U4592" s="210" t="s">
        <v>18196</v>
      </c>
      <c r="V4592" s="14">
        <v>0</v>
      </c>
      <c r="W4592" s="14">
        <v>1</v>
      </c>
      <c r="X4592" s="109" t="s">
        <v>294</v>
      </c>
      <c r="Y4592" t="s">
        <v>531</v>
      </c>
      <c r="Z4592" t="s">
        <v>18167</v>
      </c>
      <c r="AA4592">
        <f t="shared" si="71"/>
        <v>2</v>
      </c>
    </row>
    <row r="4593" spans="1:27" x14ac:dyDescent="0.2">
      <c r="A4593">
        <v>3737</v>
      </c>
      <c r="B4593" s="1" t="s">
        <v>10699</v>
      </c>
      <c r="C4593" t="s">
        <v>507</v>
      </c>
      <c r="D4593" s="9" t="s">
        <v>10700</v>
      </c>
      <c r="E4593" s="9"/>
      <c r="F4593" s="9"/>
      <c r="G4593" s="10">
        <v>7</v>
      </c>
      <c r="H4593" s="10" t="s">
        <v>571</v>
      </c>
      <c r="I4593" s="10">
        <v>1947</v>
      </c>
      <c r="J4593" s="11" t="s">
        <v>10905</v>
      </c>
      <c r="K4593" s="12"/>
      <c r="L4593" s="13" t="s">
        <v>10906</v>
      </c>
      <c r="M4593" t="s">
        <v>753</v>
      </c>
      <c r="S4593" s="9"/>
      <c r="T4593">
        <v>8</v>
      </c>
      <c r="U4593" s="210" t="s">
        <v>18196</v>
      </c>
      <c r="V4593" s="14">
        <v>0</v>
      </c>
      <c r="W4593" s="14">
        <v>1</v>
      </c>
      <c r="X4593" s="150" t="s">
        <v>270</v>
      </c>
      <c r="Y4593">
        <v>608</v>
      </c>
      <c r="Z4593" t="s">
        <v>18167</v>
      </c>
      <c r="AA4593">
        <f t="shared" si="71"/>
        <v>2</v>
      </c>
    </row>
    <row r="4594" spans="1:27" x14ac:dyDescent="0.2">
      <c r="A4594">
        <v>1901</v>
      </c>
      <c r="B4594" s="1" t="s">
        <v>10904</v>
      </c>
      <c r="C4594" t="s">
        <v>507</v>
      </c>
      <c r="D4594" s="9" t="s">
        <v>5869</v>
      </c>
      <c r="E4594" s="9" t="s">
        <v>259</v>
      </c>
      <c r="F4594" s="9" t="s">
        <v>532</v>
      </c>
      <c r="G4594" s="10">
        <v>7</v>
      </c>
      <c r="H4594" s="10" t="s">
        <v>571</v>
      </c>
      <c r="I4594" s="10">
        <v>1947</v>
      </c>
      <c r="J4594" s="11" t="s">
        <v>10905</v>
      </c>
      <c r="K4594" s="12"/>
      <c r="L4594" s="13" t="s">
        <v>10906</v>
      </c>
      <c r="M4594" t="s">
        <v>753</v>
      </c>
      <c r="S4594" s="9"/>
      <c r="T4594">
        <v>8</v>
      </c>
      <c r="U4594" s="210" t="s">
        <v>18196</v>
      </c>
      <c r="V4594" s="14">
        <v>0</v>
      </c>
      <c r="W4594" s="14">
        <v>1</v>
      </c>
      <c r="X4594" s="109" t="s">
        <v>294</v>
      </c>
      <c r="Y4594" t="s">
        <v>4636</v>
      </c>
      <c r="Z4594" t="s">
        <v>18167</v>
      </c>
      <c r="AA4594">
        <f t="shared" si="71"/>
        <v>4</v>
      </c>
    </row>
    <row r="4595" spans="1:27" x14ac:dyDescent="0.2">
      <c r="A4595">
        <v>1237</v>
      </c>
      <c r="B4595" s="1" t="s">
        <v>10909</v>
      </c>
      <c r="C4595" t="s">
        <v>507</v>
      </c>
      <c r="D4595" s="9" t="s">
        <v>5136</v>
      </c>
      <c r="E4595" s="9" t="s">
        <v>259</v>
      </c>
      <c r="F4595" s="9" t="s">
        <v>532</v>
      </c>
      <c r="G4595" s="10">
        <v>7</v>
      </c>
      <c r="H4595" s="10" t="s">
        <v>571</v>
      </c>
      <c r="I4595" s="10">
        <v>1947</v>
      </c>
      <c r="J4595" s="11" t="s">
        <v>10905</v>
      </c>
      <c r="K4595" s="12"/>
      <c r="L4595" s="13" t="s">
        <v>10906</v>
      </c>
      <c r="M4595" t="s">
        <v>753</v>
      </c>
      <c r="S4595" s="9"/>
      <c r="T4595">
        <v>8</v>
      </c>
      <c r="U4595" s="210" t="s">
        <v>18196</v>
      </c>
      <c r="V4595" s="14">
        <v>0</v>
      </c>
      <c r="W4595" s="14">
        <v>1</v>
      </c>
      <c r="X4595" s="109" t="s">
        <v>294</v>
      </c>
      <c r="Y4595" t="s">
        <v>4636</v>
      </c>
      <c r="Z4595" t="s">
        <v>18167</v>
      </c>
      <c r="AA4595">
        <f t="shared" si="71"/>
        <v>3</v>
      </c>
    </row>
    <row r="4596" spans="1:27" x14ac:dyDescent="0.2">
      <c r="A4596">
        <v>1500</v>
      </c>
      <c r="B4596" s="1" t="s">
        <v>10701</v>
      </c>
      <c r="C4596" t="s">
        <v>1523</v>
      </c>
      <c r="D4596" s="9" t="s">
        <v>3308</v>
      </c>
      <c r="E4596" s="9"/>
      <c r="F4596" s="9"/>
      <c r="G4596" s="10">
        <v>7</v>
      </c>
      <c r="H4596" s="10" t="s">
        <v>571</v>
      </c>
      <c r="I4596" s="10">
        <v>1947</v>
      </c>
      <c r="J4596" s="11" t="s">
        <v>10905</v>
      </c>
      <c r="K4596" s="12"/>
      <c r="L4596" s="13" t="s">
        <v>10906</v>
      </c>
      <c r="M4596" t="s">
        <v>753</v>
      </c>
      <c r="S4596" s="9"/>
      <c r="T4596">
        <v>8</v>
      </c>
      <c r="U4596" s="210" t="s">
        <v>18196</v>
      </c>
      <c r="V4596" s="14">
        <v>0</v>
      </c>
      <c r="W4596" s="14">
        <v>1</v>
      </c>
      <c r="X4596" s="150" t="s">
        <v>270</v>
      </c>
      <c r="Y4596">
        <v>264</v>
      </c>
      <c r="Z4596" t="s">
        <v>505</v>
      </c>
      <c r="AA4596">
        <f t="shared" si="71"/>
        <v>2</v>
      </c>
    </row>
    <row r="4597" spans="1:27" x14ac:dyDescent="0.2">
      <c r="A4597">
        <v>2792</v>
      </c>
      <c r="B4597" s="1" t="s">
        <v>10912</v>
      </c>
      <c r="C4597" t="s">
        <v>1523</v>
      </c>
      <c r="D4597" s="9" t="s">
        <v>10888</v>
      </c>
      <c r="E4597" s="9"/>
      <c r="F4597" s="9"/>
      <c r="G4597" s="10">
        <v>7</v>
      </c>
      <c r="H4597" s="10" t="s">
        <v>571</v>
      </c>
      <c r="I4597" s="10">
        <v>1947</v>
      </c>
      <c r="J4597" s="11" t="s">
        <v>10905</v>
      </c>
      <c r="K4597" s="12"/>
      <c r="L4597" s="13" t="s">
        <v>10906</v>
      </c>
      <c r="M4597" t="s">
        <v>753</v>
      </c>
      <c r="S4597" s="9"/>
      <c r="T4597">
        <v>8</v>
      </c>
      <c r="U4597" s="210" t="s">
        <v>18196</v>
      </c>
      <c r="V4597" s="14">
        <v>0</v>
      </c>
      <c r="W4597" s="14">
        <v>1</v>
      </c>
      <c r="X4597" s="150" t="s">
        <v>270</v>
      </c>
      <c r="Y4597">
        <v>264</v>
      </c>
      <c r="Z4597" t="s">
        <v>505</v>
      </c>
      <c r="AA4597">
        <f t="shared" si="71"/>
        <v>3</v>
      </c>
    </row>
    <row r="4598" spans="1:27" x14ac:dyDescent="0.2">
      <c r="A4598">
        <v>2547</v>
      </c>
      <c r="B4598" s="1" t="s">
        <v>10707</v>
      </c>
      <c r="C4598" t="s">
        <v>1523</v>
      </c>
      <c r="D4598" s="9" t="s">
        <v>10708</v>
      </c>
      <c r="E4598" s="9"/>
      <c r="F4598" s="9"/>
      <c r="G4598" s="10">
        <v>7</v>
      </c>
      <c r="H4598" s="10" t="s">
        <v>571</v>
      </c>
      <c r="I4598" s="10">
        <v>1947</v>
      </c>
      <c r="J4598" s="11" t="s">
        <v>10905</v>
      </c>
      <c r="K4598" s="12"/>
      <c r="L4598" s="13" t="s">
        <v>10906</v>
      </c>
      <c r="M4598" t="s">
        <v>753</v>
      </c>
      <c r="S4598" s="9"/>
      <c r="T4598">
        <v>8</v>
      </c>
      <c r="U4598" s="210" t="s">
        <v>18196</v>
      </c>
      <c r="V4598" s="14">
        <v>0</v>
      </c>
      <c r="W4598" s="14">
        <v>1</v>
      </c>
      <c r="X4598" s="150" t="s">
        <v>270</v>
      </c>
      <c r="Y4598">
        <v>264</v>
      </c>
      <c r="Z4598" t="s">
        <v>505</v>
      </c>
      <c r="AA4598">
        <f t="shared" si="71"/>
        <v>2</v>
      </c>
    </row>
    <row r="4599" spans="1:27" x14ac:dyDescent="0.2">
      <c r="A4599">
        <v>2826</v>
      </c>
      <c r="B4599" s="1" t="s">
        <v>10693</v>
      </c>
      <c r="C4599" t="s">
        <v>2221</v>
      </c>
      <c r="D4599" s="9" t="s">
        <v>10752</v>
      </c>
      <c r="E4599" s="9" t="s">
        <v>259</v>
      </c>
      <c r="F4599" s="9" t="s">
        <v>532</v>
      </c>
      <c r="G4599" s="10">
        <v>7</v>
      </c>
      <c r="H4599" s="10" t="s">
        <v>571</v>
      </c>
      <c r="I4599" s="10">
        <v>1947</v>
      </c>
      <c r="J4599" s="11" t="s">
        <v>10905</v>
      </c>
      <c r="K4599" s="12"/>
      <c r="L4599" s="13" t="s">
        <v>10694</v>
      </c>
      <c r="M4599" t="s">
        <v>753</v>
      </c>
      <c r="S4599" s="9"/>
      <c r="T4599">
        <v>8</v>
      </c>
      <c r="U4599" s="210" t="s">
        <v>18196</v>
      </c>
      <c r="V4599" s="14">
        <v>0</v>
      </c>
      <c r="W4599" s="14">
        <v>1</v>
      </c>
      <c r="X4599" s="150" t="s">
        <v>294</v>
      </c>
      <c r="Y4599" t="s">
        <v>9286</v>
      </c>
      <c r="Z4599" t="s">
        <v>505</v>
      </c>
      <c r="AA4599">
        <f t="shared" si="71"/>
        <v>2</v>
      </c>
    </row>
    <row r="4600" spans="1:27" x14ac:dyDescent="0.2">
      <c r="A4600">
        <v>3122</v>
      </c>
      <c r="B4600" s="1" t="s">
        <v>10709</v>
      </c>
      <c r="C4600" t="s">
        <v>1798</v>
      </c>
      <c r="D4600" s="9" t="s">
        <v>2138</v>
      </c>
      <c r="E4600" s="9"/>
      <c r="F4600" s="9"/>
      <c r="G4600" s="10">
        <v>7</v>
      </c>
      <c r="H4600" s="10" t="s">
        <v>571</v>
      </c>
      <c r="I4600" s="10">
        <v>1947</v>
      </c>
      <c r="J4600" s="11" t="s">
        <v>10905</v>
      </c>
      <c r="K4600" s="12"/>
      <c r="L4600" s="13" t="s">
        <v>10906</v>
      </c>
      <c r="M4600" t="s">
        <v>753</v>
      </c>
      <c r="S4600" s="9"/>
      <c r="T4600">
        <v>8</v>
      </c>
      <c r="U4600" s="210" t="s">
        <v>18196</v>
      </c>
      <c r="V4600" s="14">
        <v>0</v>
      </c>
      <c r="W4600" s="14">
        <v>1</v>
      </c>
      <c r="X4600" s="109" t="e">
        <v>#N/A</v>
      </c>
      <c r="Y4600" t="s">
        <v>2138</v>
      </c>
      <c r="Z4600" t="s">
        <v>271</v>
      </c>
      <c r="AA4600">
        <f t="shared" si="71"/>
        <v>1</v>
      </c>
    </row>
    <row r="4601" spans="1:27" x14ac:dyDescent="0.2">
      <c r="A4601">
        <v>6051</v>
      </c>
      <c r="B4601" s="1" t="s">
        <v>10714</v>
      </c>
      <c r="C4601" t="s">
        <v>2221</v>
      </c>
      <c r="D4601" s="9">
        <v>29</v>
      </c>
      <c r="E4601" s="9" t="s">
        <v>259</v>
      </c>
      <c r="F4601" s="9" t="s">
        <v>312</v>
      </c>
      <c r="G4601" s="10">
        <v>7</v>
      </c>
      <c r="H4601" s="10" t="s">
        <v>571</v>
      </c>
      <c r="I4601" s="10">
        <v>1947</v>
      </c>
      <c r="J4601" s="11" t="s">
        <v>10905</v>
      </c>
      <c r="K4601" s="12"/>
      <c r="L4601" s="13" t="s">
        <v>10694</v>
      </c>
      <c r="M4601" t="s">
        <v>753</v>
      </c>
      <c r="S4601" s="9"/>
      <c r="T4601">
        <v>8</v>
      </c>
      <c r="U4601" s="210" t="s">
        <v>18196</v>
      </c>
      <c r="V4601" s="14">
        <v>0</v>
      </c>
      <c r="W4601" s="14">
        <v>1</v>
      </c>
      <c r="X4601" s="150" t="s">
        <v>270</v>
      </c>
      <c r="Y4601">
        <v>29</v>
      </c>
      <c r="Z4601" t="s">
        <v>505</v>
      </c>
      <c r="AA4601">
        <f t="shared" si="71"/>
        <v>1</v>
      </c>
    </row>
    <row r="4602" spans="1:27" x14ac:dyDescent="0.2">
      <c r="A4602">
        <v>5610</v>
      </c>
      <c r="B4602" s="1" t="s">
        <v>10716</v>
      </c>
      <c r="C4602" t="s">
        <v>1798</v>
      </c>
      <c r="D4602" s="9"/>
      <c r="E4602" s="9" t="s">
        <v>8805</v>
      </c>
      <c r="F4602" s="9"/>
      <c r="G4602" s="10">
        <v>7</v>
      </c>
      <c r="H4602" s="10" t="s">
        <v>571</v>
      </c>
      <c r="I4602" s="10">
        <v>1947</v>
      </c>
      <c r="J4602" s="11" t="s">
        <v>10905</v>
      </c>
      <c r="K4602" s="12"/>
      <c r="L4602" s="13" t="s">
        <v>10717</v>
      </c>
      <c r="M4602" t="s">
        <v>781</v>
      </c>
      <c r="S4602" s="9"/>
      <c r="T4602">
        <v>8</v>
      </c>
      <c r="U4602" s="210" t="s">
        <v>18196</v>
      </c>
      <c r="V4602" s="14">
        <v>0</v>
      </c>
      <c r="W4602" s="14">
        <v>1</v>
      </c>
      <c r="X4602" s="109" t="e">
        <v>#N/A</v>
      </c>
      <c r="Y4602" t="s">
        <v>334</v>
      </c>
      <c r="Z4602" t="s">
        <v>271</v>
      </c>
      <c r="AA4602">
        <f t="shared" si="71"/>
        <v>1</v>
      </c>
    </row>
    <row r="4603" spans="1:27" x14ac:dyDescent="0.2">
      <c r="A4603">
        <v>5146</v>
      </c>
      <c r="B4603" s="1" t="s">
        <v>10715</v>
      </c>
      <c r="C4603" t="s">
        <v>1798</v>
      </c>
      <c r="D4603" s="9"/>
      <c r="E4603" s="9"/>
      <c r="F4603" s="9"/>
      <c r="G4603" s="10">
        <v>7</v>
      </c>
      <c r="H4603" s="10" t="s">
        <v>571</v>
      </c>
      <c r="I4603" s="10">
        <v>1947</v>
      </c>
      <c r="J4603" s="11" t="s">
        <v>10905</v>
      </c>
      <c r="K4603" s="12"/>
      <c r="L4603" s="13" t="s">
        <v>10906</v>
      </c>
      <c r="M4603" t="s">
        <v>753</v>
      </c>
      <c r="S4603" s="9"/>
      <c r="T4603">
        <v>8</v>
      </c>
      <c r="U4603" s="210" t="s">
        <v>18196</v>
      </c>
      <c r="V4603" s="14">
        <v>0</v>
      </c>
      <c r="W4603" s="14">
        <v>1</v>
      </c>
      <c r="X4603" s="109" t="e">
        <v>#N/A</v>
      </c>
      <c r="Y4603" t="s">
        <v>334</v>
      </c>
      <c r="Z4603" t="s">
        <v>271</v>
      </c>
      <c r="AA4603">
        <f t="shared" si="71"/>
        <v>1</v>
      </c>
    </row>
    <row r="4604" spans="1:27" x14ac:dyDescent="0.2">
      <c r="A4604">
        <v>5703</v>
      </c>
      <c r="B4604" s="1" t="s">
        <v>10710</v>
      </c>
      <c r="C4604" t="s">
        <v>1798</v>
      </c>
      <c r="D4604" s="9" t="s">
        <v>2138</v>
      </c>
      <c r="E4604" s="9"/>
      <c r="F4604" s="9"/>
      <c r="G4604" s="10">
        <v>7</v>
      </c>
      <c r="H4604" s="10" t="s">
        <v>571</v>
      </c>
      <c r="I4604" s="10">
        <v>1947</v>
      </c>
      <c r="J4604" s="11" t="s">
        <v>10905</v>
      </c>
      <c r="K4604" s="12"/>
      <c r="L4604" s="13" t="s">
        <v>10906</v>
      </c>
      <c r="M4604" t="s">
        <v>753</v>
      </c>
      <c r="S4604" s="9"/>
      <c r="T4604">
        <v>8</v>
      </c>
      <c r="U4604" s="210" t="s">
        <v>18196</v>
      </c>
      <c r="V4604" s="14">
        <v>0</v>
      </c>
      <c r="W4604" s="14">
        <v>1</v>
      </c>
      <c r="X4604" s="109" t="e">
        <v>#N/A</v>
      </c>
      <c r="Y4604" t="s">
        <v>2138</v>
      </c>
      <c r="Z4604" t="s">
        <v>271</v>
      </c>
      <c r="AA4604">
        <f t="shared" si="71"/>
        <v>1</v>
      </c>
    </row>
    <row r="4605" spans="1:27" x14ac:dyDescent="0.2">
      <c r="A4605">
        <v>6030</v>
      </c>
      <c r="B4605" s="1" t="s">
        <v>10718</v>
      </c>
      <c r="C4605" t="s">
        <v>1027</v>
      </c>
      <c r="D4605" s="9"/>
      <c r="E4605" s="9" t="s">
        <v>8422</v>
      </c>
      <c r="F4605" s="9"/>
      <c r="G4605" s="10">
        <v>7</v>
      </c>
      <c r="H4605" s="10" t="s">
        <v>571</v>
      </c>
      <c r="I4605" s="10">
        <v>1947</v>
      </c>
      <c r="J4605" s="11" t="s">
        <v>10905</v>
      </c>
      <c r="K4605" s="12"/>
      <c r="L4605" s="13" t="s">
        <v>10913</v>
      </c>
      <c r="M4605" t="s">
        <v>781</v>
      </c>
      <c r="S4605" s="9"/>
      <c r="T4605">
        <v>8</v>
      </c>
      <c r="U4605" s="210" t="s">
        <v>18196</v>
      </c>
      <c r="V4605" s="14">
        <v>0</v>
      </c>
      <c r="W4605" s="14">
        <v>0</v>
      </c>
      <c r="X4605" s="109" t="e">
        <v>#N/A</v>
      </c>
      <c r="Y4605" t="s">
        <v>334</v>
      </c>
      <c r="Z4605" t="s">
        <v>7856</v>
      </c>
      <c r="AA4605">
        <f t="shared" si="71"/>
        <v>1</v>
      </c>
    </row>
    <row r="4606" spans="1:27" x14ac:dyDescent="0.2">
      <c r="A4606">
        <v>2050</v>
      </c>
      <c r="B4606" s="1" t="s">
        <v>10695</v>
      </c>
      <c r="C4606" t="s">
        <v>1027</v>
      </c>
      <c r="D4606" s="9" t="s">
        <v>10696</v>
      </c>
      <c r="E4606" s="9"/>
      <c r="F4606" s="9"/>
      <c r="G4606" s="10">
        <v>7</v>
      </c>
      <c r="H4606" s="10" t="s">
        <v>571</v>
      </c>
      <c r="I4606" s="10">
        <v>1947</v>
      </c>
      <c r="J4606" s="11" t="s">
        <v>10905</v>
      </c>
      <c r="K4606" s="12"/>
      <c r="L4606" s="13" t="s">
        <v>10906</v>
      </c>
      <c r="M4606" t="s">
        <v>753</v>
      </c>
      <c r="S4606" s="9"/>
      <c r="T4606">
        <v>8</v>
      </c>
      <c r="U4606" s="210" t="s">
        <v>18196</v>
      </c>
      <c r="V4606" s="14">
        <v>0</v>
      </c>
      <c r="W4606" s="14">
        <v>0</v>
      </c>
      <c r="X4606" s="150" t="s">
        <v>294</v>
      </c>
      <c r="Y4606" t="s">
        <v>10697</v>
      </c>
      <c r="Z4606" t="s">
        <v>7856</v>
      </c>
      <c r="AA4606">
        <f t="shared" si="71"/>
        <v>2</v>
      </c>
    </row>
    <row r="4607" spans="1:27" x14ac:dyDescent="0.2">
      <c r="A4607">
        <v>7417</v>
      </c>
      <c r="B4607" s="1" t="s">
        <v>10711</v>
      </c>
      <c r="C4607" t="s">
        <v>1027</v>
      </c>
      <c r="D4607" s="9" t="s">
        <v>1232</v>
      </c>
      <c r="E4607" s="9" t="s">
        <v>10410</v>
      </c>
      <c r="F4607" s="9"/>
      <c r="G4607" s="10">
        <v>7</v>
      </c>
      <c r="H4607" s="10" t="s">
        <v>571</v>
      </c>
      <c r="I4607" s="10">
        <v>1947</v>
      </c>
      <c r="J4607" s="11" t="s">
        <v>10905</v>
      </c>
      <c r="K4607" s="12"/>
      <c r="L4607" s="13" t="s">
        <v>10712</v>
      </c>
      <c r="M4607" t="s">
        <v>781</v>
      </c>
      <c r="S4607" s="9"/>
      <c r="T4607">
        <v>8</v>
      </c>
      <c r="U4607" s="210" t="s">
        <v>18196</v>
      </c>
      <c r="V4607" s="14">
        <v>0</v>
      </c>
      <c r="W4607" s="14">
        <v>0</v>
      </c>
      <c r="X4607" s="109" t="e">
        <v>#N/A</v>
      </c>
      <c r="Y4607" t="s">
        <v>1232</v>
      </c>
      <c r="Z4607" t="s">
        <v>1419</v>
      </c>
      <c r="AA4607">
        <f t="shared" si="71"/>
        <v>1</v>
      </c>
    </row>
    <row r="4608" spans="1:27" x14ac:dyDescent="0.2">
      <c r="A4608">
        <v>6037</v>
      </c>
      <c r="B4608" s="1" t="s">
        <v>10914</v>
      </c>
      <c r="C4608" t="s">
        <v>503</v>
      </c>
      <c r="D4608" s="9"/>
      <c r="E4608" s="9" t="s">
        <v>8805</v>
      </c>
      <c r="F4608" s="9"/>
      <c r="G4608" s="10">
        <v>7</v>
      </c>
      <c r="H4608" s="10" t="s">
        <v>571</v>
      </c>
      <c r="I4608" s="10">
        <v>1947</v>
      </c>
      <c r="J4608" s="11" t="s">
        <v>10905</v>
      </c>
      <c r="K4608" s="12"/>
      <c r="L4608" s="13" t="s">
        <v>10915</v>
      </c>
      <c r="M4608" t="s">
        <v>781</v>
      </c>
      <c r="S4608" s="9"/>
      <c r="T4608">
        <v>8</v>
      </c>
      <c r="U4608" s="210" t="s">
        <v>18196</v>
      </c>
      <c r="V4608" s="14">
        <v>0</v>
      </c>
      <c r="W4608" s="14">
        <v>0</v>
      </c>
      <c r="X4608" s="109" t="e">
        <v>#N/A</v>
      </c>
      <c r="Y4608" t="s">
        <v>334</v>
      </c>
      <c r="Z4608" t="s">
        <v>271</v>
      </c>
      <c r="AA4608">
        <f t="shared" si="71"/>
        <v>1</v>
      </c>
    </row>
    <row r="4609" spans="1:27" x14ac:dyDescent="0.2">
      <c r="A4609">
        <v>643</v>
      </c>
      <c r="B4609" s="1" t="s">
        <v>10916</v>
      </c>
      <c r="C4609" t="s">
        <v>503</v>
      </c>
      <c r="D4609" s="9" t="s">
        <v>10975</v>
      </c>
      <c r="E4609" s="9"/>
      <c r="F4609" s="9"/>
      <c r="G4609" s="10">
        <v>8</v>
      </c>
      <c r="H4609" s="10" t="s">
        <v>571</v>
      </c>
      <c r="I4609" s="10">
        <v>1947</v>
      </c>
      <c r="J4609" s="11" t="s">
        <v>10976</v>
      </c>
      <c r="K4609" s="12" t="s">
        <v>237</v>
      </c>
      <c r="L4609" s="13" t="s">
        <v>10983</v>
      </c>
      <c r="M4609" t="s">
        <v>290</v>
      </c>
      <c r="N4609" t="s">
        <v>291</v>
      </c>
      <c r="O4609" t="s">
        <v>2007</v>
      </c>
      <c r="S4609" s="9"/>
      <c r="T4609">
        <v>8</v>
      </c>
      <c r="U4609" s="210" t="s">
        <v>18196</v>
      </c>
      <c r="V4609" s="14">
        <v>0</v>
      </c>
      <c r="W4609" s="14">
        <v>1</v>
      </c>
      <c r="X4609" s="150" t="s">
        <v>294</v>
      </c>
      <c r="Y4609" t="s">
        <v>10984</v>
      </c>
      <c r="Z4609" t="s">
        <v>505</v>
      </c>
      <c r="AA4609">
        <f t="shared" si="71"/>
        <v>5</v>
      </c>
    </row>
    <row r="4610" spans="1:27" x14ac:dyDescent="0.2">
      <c r="A4610">
        <v>6324</v>
      </c>
      <c r="B4610" s="1" t="s">
        <v>10988</v>
      </c>
      <c r="C4610" t="s">
        <v>1027</v>
      </c>
      <c r="D4610" s="9">
        <v>21</v>
      </c>
      <c r="E4610" s="9" t="s">
        <v>259</v>
      </c>
      <c r="F4610" s="9" t="s">
        <v>1416</v>
      </c>
      <c r="G4610" s="10">
        <v>8</v>
      </c>
      <c r="H4610" s="10" t="s">
        <v>571</v>
      </c>
      <c r="I4610" s="10">
        <v>1947</v>
      </c>
      <c r="J4610" s="11" t="s">
        <v>10976</v>
      </c>
      <c r="K4610" s="12"/>
      <c r="L4610" s="13" t="s">
        <v>10987</v>
      </c>
      <c r="M4610" t="s">
        <v>781</v>
      </c>
      <c r="S4610" s="9"/>
      <c r="T4610">
        <v>8</v>
      </c>
      <c r="U4610" s="210" t="s">
        <v>18196</v>
      </c>
      <c r="V4610" s="14">
        <v>0</v>
      </c>
      <c r="W4610" s="14">
        <v>1</v>
      </c>
      <c r="X4610" s="150" t="s">
        <v>270</v>
      </c>
      <c r="Y4610">
        <v>21</v>
      </c>
      <c r="Z4610" t="s">
        <v>271</v>
      </c>
      <c r="AA4610">
        <f t="shared" ref="AA4610:AA4673" si="72">LEN(D4610)-LEN(SUBSTITUTE(D4610,"/",""))+1</f>
        <v>1</v>
      </c>
    </row>
    <row r="4611" spans="1:27" x14ac:dyDescent="0.2">
      <c r="A4611">
        <v>3317</v>
      </c>
      <c r="B4611" s="1" t="s">
        <v>10985</v>
      </c>
      <c r="C4611" t="s">
        <v>1027</v>
      </c>
      <c r="D4611" s="9" t="s">
        <v>10986</v>
      </c>
      <c r="E4611" s="9"/>
      <c r="F4611" s="9"/>
      <c r="G4611" s="10">
        <v>8</v>
      </c>
      <c r="H4611" s="10" t="s">
        <v>571</v>
      </c>
      <c r="I4611" s="10">
        <v>1947</v>
      </c>
      <c r="J4611" s="11" t="s">
        <v>10976</v>
      </c>
      <c r="K4611" s="12"/>
      <c r="L4611" s="13" t="s">
        <v>10987</v>
      </c>
      <c r="M4611" t="s">
        <v>781</v>
      </c>
      <c r="S4611" s="9"/>
      <c r="T4611">
        <v>8</v>
      </c>
      <c r="U4611" s="210" t="s">
        <v>18196</v>
      </c>
      <c r="V4611" s="14">
        <v>0</v>
      </c>
      <c r="W4611" s="14">
        <v>1</v>
      </c>
      <c r="X4611" s="150" t="s">
        <v>270</v>
      </c>
      <c r="Y4611" t="s">
        <v>4806</v>
      </c>
      <c r="Z4611" t="s">
        <v>271</v>
      </c>
      <c r="AA4611">
        <f t="shared" si="72"/>
        <v>3</v>
      </c>
    </row>
    <row r="4612" spans="1:27" x14ac:dyDescent="0.2">
      <c r="A4612">
        <v>6218</v>
      </c>
      <c r="B4612" s="1" t="s">
        <v>10989</v>
      </c>
      <c r="C4612" t="s">
        <v>503</v>
      </c>
      <c r="D4612" s="9"/>
      <c r="E4612" s="9" t="s">
        <v>10410</v>
      </c>
      <c r="F4612" s="9"/>
      <c r="G4612" s="10">
        <v>8</v>
      </c>
      <c r="H4612" s="10" t="s">
        <v>571</v>
      </c>
      <c r="I4612" s="10">
        <v>1947</v>
      </c>
      <c r="J4612" s="11" t="s">
        <v>10976</v>
      </c>
      <c r="K4612" s="12"/>
      <c r="L4612" s="13" t="s">
        <v>10990</v>
      </c>
      <c r="M4612" t="s">
        <v>781</v>
      </c>
      <c r="S4612" s="9"/>
      <c r="T4612">
        <v>8</v>
      </c>
      <c r="U4612" s="210" t="s">
        <v>18196</v>
      </c>
      <c r="V4612" s="14">
        <v>0</v>
      </c>
      <c r="W4612" s="14">
        <v>0</v>
      </c>
      <c r="X4612" s="109" t="e">
        <v>#N/A</v>
      </c>
      <c r="Y4612" t="s">
        <v>334</v>
      </c>
      <c r="Z4612" t="s">
        <v>271</v>
      </c>
      <c r="AA4612">
        <f t="shared" si="72"/>
        <v>1</v>
      </c>
    </row>
    <row r="4613" spans="1:27" x14ac:dyDescent="0.2">
      <c r="A4613">
        <v>4327</v>
      </c>
      <c r="B4613" s="1" t="s">
        <v>10995</v>
      </c>
      <c r="C4613" t="s">
        <v>1523</v>
      </c>
      <c r="D4613" s="9" t="s">
        <v>8922</v>
      </c>
      <c r="E4613" s="9" t="s">
        <v>259</v>
      </c>
      <c r="F4613" s="9" t="s">
        <v>312</v>
      </c>
      <c r="G4613" s="10">
        <v>9</v>
      </c>
      <c r="H4613" s="10" t="s">
        <v>571</v>
      </c>
      <c r="I4613" s="10">
        <v>1947</v>
      </c>
      <c r="J4613" s="11" t="s">
        <v>10993</v>
      </c>
      <c r="K4613" s="12"/>
      <c r="L4613" s="13" t="s">
        <v>10996</v>
      </c>
      <c r="M4613" t="s">
        <v>753</v>
      </c>
      <c r="S4613" s="9"/>
      <c r="T4613">
        <v>8</v>
      </c>
      <c r="U4613" s="210" t="s">
        <v>18196</v>
      </c>
      <c r="V4613" s="14">
        <v>0</v>
      </c>
      <c r="W4613" s="14">
        <v>1</v>
      </c>
      <c r="X4613" s="150" t="s">
        <v>270</v>
      </c>
      <c r="Y4613">
        <v>409</v>
      </c>
      <c r="Z4613" t="s">
        <v>505</v>
      </c>
      <c r="AA4613">
        <f t="shared" si="72"/>
        <v>2</v>
      </c>
    </row>
    <row r="4614" spans="1:27" x14ac:dyDescent="0.2">
      <c r="A4614">
        <v>2832</v>
      </c>
      <c r="B4614" s="1" t="s">
        <v>10991</v>
      </c>
      <c r="C4614" t="s">
        <v>2040</v>
      </c>
      <c r="D4614" s="9" t="s">
        <v>10992</v>
      </c>
      <c r="E4614" s="9"/>
      <c r="F4614" s="9"/>
      <c r="G4614" s="10">
        <v>9</v>
      </c>
      <c r="H4614" s="10" t="s">
        <v>571</v>
      </c>
      <c r="I4614" s="10">
        <v>1947</v>
      </c>
      <c r="J4614" s="11" t="s">
        <v>10993</v>
      </c>
      <c r="K4614" s="12"/>
      <c r="L4614" s="13" t="s">
        <v>10994</v>
      </c>
      <c r="M4614" t="s">
        <v>753</v>
      </c>
      <c r="S4614" s="9"/>
      <c r="T4614">
        <v>8</v>
      </c>
      <c r="U4614" s="210" t="s">
        <v>18196</v>
      </c>
      <c r="V4614" s="14">
        <v>0</v>
      </c>
      <c r="W4614" s="14">
        <v>0</v>
      </c>
      <c r="X4614" s="150" t="s">
        <v>270</v>
      </c>
      <c r="Y4614">
        <v>14</v>
      </c>
      <c r="Z4614" t="s">
        <v>3085</v>
      </c>
      <c r="AA4614">
        <f t="shared" si="72"/>
        <v>3</v>
      </c>
    </row>
    <row r="4615" spans="1:27" x14ac:dyDescent="0.2">
      <c r="A4615">
        <v>1928</v>
      </c>
      <c r="B4615" s="1" t="s">
        <v>10997</v>
      </c>
      <c r="C4615" t="s">
        <v>2221</v>
      </c>
      <c r="D4615" s="9" t="s">
        <v>4119</v>
      </c>
      <c r="E4615" s="9" t="s">
        <v>259</v>
      </c>
      <c r="F4615" s="9" t="s">
        <v>312</v>
      </c>
      <c r="G4615" s="10">
        <v>11</v>
      </c>
      <c r="H4615" s="10" t="s">
        <v>571</v>
      </c>
      <c r="I4615" s="10">
        <v>1947</v>
      </c>
      <c r="J4615" s="11" t="s">
        <v>10998</v>
      </c>
      <c r="K4615" s="12"/>
      <c r="L4615" s="13" t="s">
        <v>10999</v>
      </c>
      <c r="M4615" t="s">
        <v>753</v>
      </c>
      <c r="S4615" s="9"/>
      <c r="T4615">
        <v>8</v>
      </c>
      <c r="U4615" s="210" t="s">
        <v>18196</v>
      </c>
      <c r="V4615" s="14">
        <v>0</v>
      </c>
      <c r="W4615" s="14">
        <v>1</v>
      </c>
      <c r="X4615" s="150" t="s">
        <v>270</v>
      </c>
      <c r="Y4615">
        <v>151</v>
      </c>
      <c r="Z4615" t="s">
        <v>505</v>
      </c>
      <c r="AA4615">
        <f t="shared" si="72"/>
        <v>2</v>
      </c>
    </row>
    <row r="4616" spans="1:27" x14ac:dyDescent="0.2">
      <c r="A4616">
        <v>5839</v>
      </c>
      <c r="B4616" s="1" t="s">
        <v>11004</v>
      </c>
      <c r="C4616" t="s">
        <v>2040</v>
      </c>
      <c r="D4616" s="9">
        <v>98</v>
      </c>
      <c r="E4616" s="9"/>
      <c r="F4616" s="9"/>
      <c r="G4616" s="10">
        <v>12</v>
      </c>
      <c r="H4616" s="10" t="s">
        <v>571</v>
      </c>
      <c r="I4616" s="10">
        <v>1947</v>
      </c>
      <c r="J4616" s="11" t="s">
        <v>11001</v>
      </c>
      <c r="K4616" s="12" t="s">
        <v>237</v>
      </c>
      <c r="L4616" s="13" t="s">
        <v>11005</v>
      </c>
      <c r="M4616" t="s">
        <v>290</v>
      </c>
      <c r="N4616" t="s">
        <v>291</v>
      </c>
      <c r="O4616" t="s">
        <v>520</v>
      </c>
      <c r="S4616" s="9"/>
      <c r="T4616">
        <v>8</v>
      </c>
      <c r="U4616" s="210" t="s">
        <v>18196</v>
      </c>
      <c r="V4616" s="14">
        <v>0</v>
      </c>
      <c r="W4616" s="14">
        <v>0</v>
      </c>
      <c r="X4616" s="150" t="s">
        <v>270</v>
      </c>
      <c r="Y4616">
        <v>98</v>
      </c>
      <c r="Z4616" t="s">
        <v>3085</v>
      </c>
      <c r="AA4616">
        <f t="shared" si="72"/>
        <v>1</v>
      </c>
    </row>
    <row r="4617" spans="1:27" x14ac:dyDescent="0.2">
      <c r="A4617">
        <v>7302</v>
      </c>
      <c r="B4617" s="1" t="s">
        <v>11000</v>
      </c>
      <c r="C4617" t="s">
        <v>1027</v>
      </c>
      <c r="D4617" s="9" t="s">
        <v>9381</v>
      </c>
      <c r="E4617" s="9" t="s">
        <v>259</v>
      </c>
      <c r="F4617" s="9" t="s">
        <v>532</v>
      </c>
      <c r="G4617" s="10">
        <v>12</v>
      </c>
      <c r="H4617" s="10" t="s">
        <v>571</v>
      </c>
      <c r="I4617" s="10">
        <v>1947</v>
      </c>
      <c r="J4617" s="11" t="s">
        <v>11001</v>
      </c>
      <c r="K4617" s="12"/>
      <c r="L4617" s="13" t="s">
        <v>11002</v>
      </c>
      <c r="M4617" t="s">
        <v>781</v>
      </c>
      <c r="S4617" s="9"/>
      <c r="T4617">
        <v>8</v>
      </c>
      <c r="U4617" s="210" t="s">
        <v>18196</v>
      </c>
      <c r="V4617" s="14">
        <v>0</v>
      </c>
      <c r="W4617" s="14">
        <v>1</v>
      </c>
      <c r="X4617" s="150" t="s">
        <v>294</v>
      </c>
      <c r="Y4617" t="s">
        <v>1242</v>
      </c>
      <c r="Z4617" t="s">
        <v>271</v>
      </c>
      <c r="AA4617">
        <f t="shared" si="72"/>
        <v>3</v>
      </c>
    </row>
    <row r="4618" spans="1:27" x14ac:dyDescent="0.2">
      <c r="A4618">
        <v>5291</v>
      </c>
      <c r="B4618" s="1" t="s">
        <v>10025</v>
      </c>
      <c r="C4618" t="s">
        <v>1027</v>
      </c>
      <c r="D4618" s="9" t="s">
        <v>2188</v>
      </c>
      <c r="E4618" s="9" t="s">
        <v>275</v>
      </c>
      <c r="F4618" s="9" t="s">
        <v>1416</v>
      </c>
      <c r="G4618" s="10">
        <v>12</v>
      </c>
      <c r="H4618" s="10" t="s">
        <v>571</v>
      </c>
      <c r="I4618" s="10">
        <v>1947</v>
      </c>
      <c r="J4618" s="11" t="s">
        <v>11001</v>
      </c>
      <c r="K4618" s="12"/>
      <c r="L4618" s="13" t="s">
        <v>11002</v>
      </c>
      <c r="M4618" t="s">
        <v>781</v>
      </c>
      <c r="S4618" s="9"/>
      <c r="T4618">
        <v>8</v>
      </c>
      <c r="U4618" s="210" t="s">
        <v>18196</v>
      </c>
      <c r="V4618" s="14">
        <v>0</v>
      </c>
      <c r="W4618" s="14">
        <v>1</v>
      </c>
      <c r="X4618" s="109" t="e">
        <v>#N/A</v>
      </c>
      <c r="Y4618" t="s">
        <v>2188</v>
      </c>
      <c r="Z4618" t="s">
        <v>1419</v>
      </c>
      <c r="AA4618">
        <f t="shared" si="72"/>
        <v>1</v>
      </c>
    </row>
    <row r="4619" spans="1:27" x14ac:dyDescent="0.2">
      <c r="A4619">
        <v>2284</v>
      </c>
      <c r="B4619" s="1" t="s">
        <v>10026</v>
      </c>
      <c r="C4619" t="s">
        <v>1027</v>
      </c>
      <c r="D4619" s="9" t="s">
        <v>1232</v>
      </c>
      <c r="E4619" s="9" t="s">
        <v>10410</v>
      </c>
      <c r="F4619" s="9"/>
      <c r="G4619" s="10">
        <v>12</v>
      </c>
      <c r="H4619" s="10" t="s">
        <v>571</v>
      </c>
      <c r="I4619" s="10">
        <v>1947</v>
      </c>
      <c r="J4619" s="11" t="s">
        <v>11001</v>
      </c>
      <c r="K4619" s="12"/>
      <c r="L4619" s="13" t="s">
        <v>11003</v>
      </c>
      <c r="M4619" t="s">
        <v>781</v>
      </c>
      <c r="S4619" s="9"/>
      <c r="T4619">
        <v>8</v>
      </c>
      <c r="U4619" s="210" t="s">
        <v>18196</v>
      </c>
      <c r="V4619" s="14">
        <v>0</v>
      </c>
      <c r="W4619" s="14">
        <v>0</v>
      </c>
      <c r="X4619" s="109" t="e">
        <v>#N/A</v>
      </c>
      <c r="Y4619" t="s">
        <v>1232</v>
      </c>
      <c r="Z4619" t="s">
        <v>1419</v>
      </c>
      <c r="AA4619">
        <f t="shared" si="72"/>
        <v>1</v>
      </c>
    </row>
    <row r="4620" spans="1:27" x14ac:dyDescent="0.2">
      <c r="A4620">
        <v>3815</v>
      </c>
      <c r="B4620" s="1" t="s">
        <v>11013</v>
      </c>
      <c r="C4620" t="s">
        <v>1798</v>
      </c>
      <c r="D4620" s="9" t="s">
        <v>2138</v>
      </c>
      <c r="E4620" s="9"/>
      <c r="F4620" s="9"/>
      <c r="G4620" s="10">
        <v>13</v>
      </c>
      <c r="H4620" s="10" t="s">
        <v>571</v>
      </c>
      <c r="I4620" s="10">
        <v>1947</v>
      </c>
      <c r="J4620" s="11" t="s">
        <v>11008</v>
      </c>
      <c r="K4620" s="12"/>
      <c r="L4620" s="13" t="s">
        <v>11014</v>
      </c>
      <c r="M4620" t="s">
        <v>753</v>
      </c>
      <c r="S4620" s="9"/>
      <c r="T4620">
        <v>8</v>
      </c>
      <c r="U4620" s="210" t="s">
        <v>18196</v>
      </c>
      <c r="V4620" s="14">
        <v>0</v>
      </c>
      <c r="W4620" s="14">
        <v>1</v>
      </c>
      <c r="X4620" s="109" t="e">
        <v>#N/A</v>
      </c>
      <c r="Y4620" t="s">
        <v>2138</v>
      </c>
      <c r="Z4620" t="s">
        <v>271</v>
      </c>
      <c r="AA4620">
        <f t="shared" si="72"/>
        <v>1</v>
      </c>
    </row>
    <row r="4621" spans="1:27" x14ac:dyDescent="0.2">
      <c r="A4621">
        <v>2910</v>
      </c>
      <c r="B4621" s="1" t="s">
        <v>11010</v>
      </c>
      <c r="C4621" t="s">
        <v>2040</v>
      </c>
      <c r="D4621" s="9" t="s">
        <v>11011</v>
      </c>
      <c r="E4621" s="9"/>
      <c r="F4621" s="9"/>
      <c r="G4621" s="10">
        <v>13</v>
      </c>
      <c r="H4621" s="10" t="s">
        <v>571</v>
      </c>
      <c r="I4621" s="10">
        <v>1947</v>
      </c>
      <c r="J4621" s="11" t="s">
        <v>11008</v>
      </c>
      <c r="K4621" s="12"/>
      <c r="L4621" s="13" t="s">
        <v>11012</v>
      </c>
      <c r="M4621" t="s">
        <v>753</v>
      </c>
      <c r="S4621" s="9"/>
      <c r="T4621">
        <v>8</v>
      </c>
      <c r="U4621" s="210" t="s">
        <v>18196</v>
      </c>
      <c r="V4621" s="14">
        <v>0</v>
      </c>
      <c r="W4621" s="14">
        <v>1</v>
      </c>
      <c r="X4621" s="109" t="e">
        <v>#N/A</v>
      </c>
      <c r="Y4621" t="s">
        <v>658</v>
      </c>
      <c r="Z4621" t="s">
        <v>271</v>
      </c>
      <c r="AA4621">
        <f t="shared" si="72"/>
        <v>3</v>
      </c>
    </row>
    <row r="4622" spans="1:27" x14ac:dyDescent="0.2">
      <c r="A4622">
        <v>447</v>
      </c>
      <c r="B4622" s="1" t="s">
        <v>11006</v>
      </c>
      <c r="C4622" t="s">
        <v>2040</v>
      </c>
      <c r="D4622" s="9" t="s">
        <v>11007</v>
      </c>
      <c r="E4622" s="9"/>
      <c r="F4622" s="9"/>
      <c r="G4622" s="10">
        <v>13</v>
      </c>
      <c r="H4622" s="10" t="s">
        <v>571</v>
      </c>
      <c r="I4622" s="10">
        <v>1947</v>
      </c>
      <c r="J4622" s="11" t="s">
        <v>11008</v>
      </c>
      <c r="K4622" s="12"/>
      <c r="L4622" s="13" t="s">
        <v>11009</v>
      </c>
      <c r="M4622" t="s">
        <v>781</v>
      </c>
      <c r="S4622" s="9"/>
      <c r="T4622">
        <v>8</v>
      </c>
      <c r="U4622" s="210" t="s">
        <v>18196</v>
      </c>
      <c r="V4622" s="14">
        <v>0</v>
      </c>
      <c r="W4622" s="14">
        <v>1</v>
      </c>
      <c r="X4622" s="109" t="e">
        <v>#N/A</v>
      </c>
      <c r="Y4622" t="s">
        <v>1888</v>
      </c>
      <c r="Z4622" t="s">
        <v>271</v>
      </c>
      <c r="AA4622">
        <f t="shared" si="72"/>
        <v>5</v>
      </c>
    </row>
    <row r="4623" spans="1:27" x14ac:dyDescent="0.2">
      <c r="A4623">
        <v>3475</v>
      </c>
      <c r="B4623" s="1" t="s">
        <v>11022</v>
      </c>
      <c r="C4623" t="s">
        <v>1027</v>
      </c>
      <c r="D4623" s="9">
        <v>235</v>
      </c>
      <c r="E4623" s="9" t="s">
        <v>8805</v>
      </c>
      <c r="F4623" s="9"/>
      <c r="G4623" s="10">
        <v>14</v>
      </c>
      <c r="H4623" s="10" t="s">
        <v>571</v>
      </c>
      <c r="I4623" s="10">
        <v>1947</v>
      </c>
      <c r="J4623" s="11" t="s">
        <v>11017</v>
      </c>
      <c r="K4623" s="12"/>
      <c r="L4623" s="13" t="s">
        <v>10007</v>
      </c>
      <c r="M4623" t="s">
        <v>781</v>
      </c>
      <c r="S4623" s="9"/>
      <c r="T4623">
        <v>8</v>
      </c>
      <c r="U4623" s="210" t="s">
        <v>18196</v>
      </c>
      <c r="V4623" s="14">
        <v>0</v>
      </c>
      <c r="W4623" s="14">
        <v>1</v>
      </c>
      <c r="X4623" s="150" t="s">
        <v>270</v>
      </c>
      <c r="Y4623">
        <v>235</v>
      </c>
      <c r="Z4623" t="s">
        <v>1419</v>
      </c>
      <c r="AA4623">
        <f t="shared" si="72"/>
        <v>1</v>
      </c>
    </row>
    <row r="4624" spans="1:27" x14ac:dyDescent="0.2">
      <c r="A4624">
        <v>371</v>
      </c>
      <c r="B4624" s="1" t="s">
        <v>11015</v>
      </c>
      <c r="C4624" t="s">
        <v>2040</v>
      </c>
      <c r="D4624" s="9" t="s">
        <v>11016</v>
      </c>
      <c r="E4624" s="9"/>
      <c r="F4624" s="9"/>
      <c r="G4624" s="10">
        <v>14</v>
      </c>
      <c r="H4624" s="10" t="s">
        <v>571</v>
      </c>
      <c r="I4624" s="10">
        <v>1947</v>
      </c>
      <c r="J4624" s="11" t="s">
        <v>11017</v>
      </c>
      <c r="K4624" s="12"/>
      <c r="L4624" s="13" t="s">
        <v>11018</v>
      </c>
      <c r="M4624" t="s">
        <v>781</v>
      </c>
      <c r="S4624" s="9"/>
      <c r="T4624">
        <v>8</v>
      </c>
      <c r="U4624" s="210" t="s">
        <v>18196</v>
      </c>
      <c r="V4624" s="14">
        <v>0</v>
      </c>
      <c r="W4624" s="14">
        <v>0</v>
      </c>
      <c r="X4624" s="109" t="e">
        <v>#N/A</v>
      </c>
      <c r="Y4624" t="s">
        <v>1888</v>
      </c>
      <c r="Z4624" t="s">
        <v>3085</v>
      </c>
      <c r="AA4624">
        <f t="shared" si="72"/>
        <v>5</v>
      </c>
    </row>
    <row r="4625" spans="1:27" x14ac:dyDescent="0.2">
      <c r="A4625">
        <v>2454</v>
      </c>
      <c r="B4625" s="1" t="s">
        <v>11019</v>
      </c>
      <c r="C4625" t="s">
        <v>1027</v>
      </c>
      <c r="D4625" s="9" t="s">
        <v>11020</v>
      </c>
      <c r="E4625" s="9" t="s">
        <v>259</v>
      </c>
      <c r="F4625" s="9" t="s">
        <v>1416</v>
      </c>
      <c r="G4625" s="10">
        <v>14</v>
      </c>
      <c r="H4625" s="10" t="s">
        <v>571</v>
      </c>
      <c r="I4625" s="10">
        <v>1947</v>
      </c>
      <c r="J4625" s="11" t="s">
        <v>11017</v>
      </c>
      <c r="K4625" s="12"/>
      <c r="L4625" s="13" t="s">
        <v>11021</v>
      </c>
      <c r="M4625" t="s">
        <v>781</v>
      </c>
      <c r="S4625" s="9"/>
      <c r="T4625">
        <v>8</v>
      </c>
      <c r="U4625" s="210" t="s">
        <v>18196</v>
      </c>
      <c r="V4625" s="14">
        <v>0</v>
      </c>
      <c r="W4625" s="14">
        <v>1</v>
      </c>
      <c r="X4625" s="150" t="s">
        <v>270</v>
      </c>
      <c r="Y4625">
        <v>107</v>
      </c>
      <c r="Z4625" t="s">
        <v>271</v>
      </c>
      <c r="AA4625">
        <f t="shared" si="72"/>
        <v>3</v>
      </c>
    </row>
    <row r="4626" spans="1:27" x14ac:dyDescent="0.2">
      <c r="A4626">
        <v>2634</v>
      </c>
      <c r="B4626" s="1" t="s">
        <v>11286</v>
      </c>
      <c r="C4626" t="s">
        <v>284</v>
      </c>
      <c r="D4626" s="9" t="s">
        <v>11287</v>
      </c>
      <c r="E4626" s="9"/>
      <c r="F4626" s="9" t="s">
        <v>532</v>
      </c>
      <c r="G4626" s="10">
        <v>15</v>
      </c>
      <c r="H4626" s="10" t="s">
        <v>571</v>
      </c>
      <c r="I4626" s="10">
        <v>1947</v>
      </c>
      <c r="J4626" s="11" t="s">
        <v>11288</v>
      </c>
      <c r="K4626" s="12"/>
      <c r="L4626" s="13" t="s">
        <v>11289</v>
      </c>
      <c r="M4626" t="s">
        <v>753</v>
      </c>
      <c r="S4626" s="9"/>
      <c r="T4626">
        <v>8</v>
      </c>
      <c r="U4626" s="210" t="s">
        <v>18196</v>
      </c>
      <c r="V4626" s="14">
        <v>0</v>
      </c>
      <c r="W4626" s="14">
        <v>1</v>
      </c>
      <c r="X4626" s="109" t="s">
        <v>294</v>
      </c>
      <c r="Y4626" t="s">
        <v>3625</v>
      </c>
      <c r="Z4626" t="s">
        <v>505</v>
      </c>
      <c r="AA4626">
        <f t="shared" si="72"/>
        <v>3</v>
      </c>
    </row>
    <row r="4627" spans="1:27" x14ac:dyDescent="0.2">
      <c r="A4627">
        <v>4382</v>
      </c>
      <c r="B4627" s="1" t="s">
        <v>11295</v>
      </c>
      <c r="C4627" t="s">
        <v>1027</v>
      </c>
      <c r="D4627" s="9" t="s">
        <v>1369</v>
      </c>
      <c r="E4627" s="9" t="s">
        <v>10410</v>
      </c>
      <c r="F4627" s="9"/>
      <c r="G4627" s="10">
        <v>15</v>
      </c>
      <c r="H4627" s="10" t="s">
        <v>571</v>
      </c>
      <c r="I4627" s="10">
        <v>1947</v>
      </c>
      <c r="J4627" s="11" t="s">
        <v>11288</v>
      </c>
      <c r="K4627" s="12"/>
      <c r="L4627" s="13" t="s">
        <v>11296</v>
      </c>
      <c r="M4627" t="s">
        <v>781</v>
      </c>
      <c r="S4627" s="9"/>
      <c r="T4627">
        <v>8</v>
      </c>
      <c r="U4627" s="210" t="s">
        <v>18196</v>
      </c>
      <c r="V4627" s="14">
        <v>0</v>
      </c>
      <c r="W4627" s="14">
        <v>1</v>
      </c>
      <c r="X4627" s="150" t="s">
        <v>294</v>
      </c>
      <c r="Y4627" t="s">
        <v>1369</v>
      </c>
      <c r="Z4627" t="s">
        <v>271</v>
      </c>
      <c r="AA4627">
        <f t="shared" si="72"/>
        <v>1</v>
      </c>
    </row>
    <row r="4628" spans="1:27" x14ac:dyDescent="0.2">
      <c r="A4628">
        <v>901</v>
      </c>
      <c r="B4628" s="1" t="s">
        <v>10009</v>
      </c>
      <c r="C4628" t="s">
        <v>5998</v>
      </c>
      <c r="D4628" s="9"/>
      <c r="E4628" s="9"/>
      <c r="F4628" s="9"/>
      <c r="G4628" s="10">
        <v>15</v>
      </c>
      <c r="H4628" s="10" t="s">
        <v>571</v>
      </c>
      <c r="I4628" s="10">
        <v>1947</v>
      </c>
      <c r="J4628" s="11" t="s">
        <v>11288</v>
      </c>
      <c r="K4628" s="12"/>
      <c r="L4628" s="13" t="s">
        <v>11292</v>
      </c>
      <c r="M4628" t="s">
        <v>753</v>
      </c>
      <c r="S4628" s="9"/>
      <c r="T4628">
        <v>8</v>
      </c>
      <c r="U4628" s="210" t="s">
        <v>18196</v>
      </c>
      <c r="V4628" s="14">
        <v>0</v>
      </c>
      <c r="W4628" s="14">
        <v>0</v>
      </c>
      <c r="X4628" s="109" t="e">
        <v>#N/A</v>
      </c>
      <c r="Y4628" t="s">
        <v>334</v>
      </c>
      <c r="Z4628" t="s">
        <v>18167</v>
      </c>
      <c r="AA4628">
        <f t="shared" si="72"/>
        <v>1</v>
      </c>
    </row>
    <row r="4629" spans="1:27" x14ac:dyDescent="0.2">
      <c r="A4629">
        <v>5047</v>
      </c>
      <c r="B4629" s="1" t="s">
        <v>10010</v>
      </c>
      <c r="C4629" t="s">
        <v>5998</v>
      </c>
      <c r="D4629" s="9"/>
      <c r="E4629" s="9"/>
      <c r="F4629" s="9"/>
      <c r="G4629" s="10">
        <v>15</v>
      </c>
      <c r="H4629" s="10" t="s">
        <v>571</v>
      </c>
      <c r="I4629" s="10">
        <v>1947</v>
      </c>
      <c r="J4629" s="11" t="s">
        <v>11288</v>
      </c>
      <c r="K4629" s="12"/>
      <c r="L4629" s="13" t="s">
        <v>10011</v>
      </c>
      <c r="M4629" t="s">
        <v>753</v>
      </c>
      <c r="S4629" s="9"/>
      <c r="T4629">
        <v>8</v>
      </c>
      <c r="U4629" s="210" t="s">
        <v>18196</v>
      </c>
      <c r="V4629" s="14">
        <v>0</v>
      </c>
      <c r="W4629" s="14">
        <v>0</v>
      </c>
      <c r="X4629" s="109" t="e">
        <v>#N/A</v>
      </c>
      <c r="Y4629" t="s">
        <v>334</v>
      </c>
      <c r="Z4629" t="s">
        <v>18167</v>
      </c>
      <c r="AA4629">
        <f t="shared" si="72"/>
        <v>1</v>
      </c>
    </row>
    <row r="4630" spans="1:27" x14ac:dyDescent="0.2">
      <c r="A4630">
        <v>7363</v>
      </c>
      <c r="B4630" s="1" t="s">
        <v>11290</v>
      </c>
      <c r="C4630" t="s">
        <v>507</v>
      </c>
      <c r="D4630" s="9" t="s">
        <v>11291</v>
      </c>
      <c r="E4630" s="9"/>
      <c r="F4630" s="9"/>
      <c r="G4630" s="10">
        <v>15</v>
      </c>
      <c r="H4630" s="10" t="s">
        <v>571</v>
      </c>
      <c r="I4630" s="10">
        <v>1947</v>
      </c>
      <c r="J4630" s="11" t="s">
        <v>11288</v>
      </c>
      <c r="K4630" s="12"/>
      <c r="L4630" s="13" t="s">
        <v>11292</v>
      </c>
      <c r="M4630" t="s">
        <v>753</v>
      </c>
      <c r="S4630" s="9"/>
      <c r="T4630">
        <v>8</v>
      </c>
      <c r="U4630" s="210" t="s">
        <v>18196</v>
      </c>
      <c r="V4630" s="14">
        <v>0</v>
      </c>
      <c r="W4630" s="14">
        <v>1</v>
      </c>
      <c r="X4630" s="150" t="s">
        <v>294</v>
      </c>
      <c r="Y4630" t="s">
        <v>1973</v>
      </c>
      <c r="Z4630" t="s">
        <v>18167</v>
      </c>
      <c r="AA4630">
        <f t="shared" si="72"/>
        <v>2</v>
      </c>
    </row>
    <row r="4631" spans="1:27" x14ac:dyDescent="0.2">
      <c r="A4631">
        <v>4102</v>
      </c>
      <c r="B4631" s="1" t="s">
        <v>11293</v>
      </c>
      <c r="C4631" t="s">
        <v>1798</v>
      </c>
      <c r="D4631" s="9" t="s">
        <v>2138</v>
      </c>
      <c r="E4631" s="9"/>
      <c r="F4631" s="9"/>
      <c r="G4631" s="10">
        <v>15</v>
      </c>
      <c r="H4631" s="10" t="s">
        <v>571</v>
      </c>
      <c r="I4631" s="10">
        <v>1947</v>
      </c>
      <c r="J4631" s="11" t="s">
        <v>11288</v>
      </c>
      <c r="K4631" s="12"/>
      <c r="L4631" s="13" t="s">
        <v>11294</v>
      </c>
      <c r="M4631" t="s">
        <v>753</v>
      </c>
      <c r="S4631" s="9"/>
      <c r="T4631">
        <v>8</v>
      </c>
      <c r="U4631" s="210" t="s">
        <v>18196</v>
      </c>
      <c r="V4631" s="14">
        <v>0</v>
      </c>
      <c r="W4631" s="14">
        <v>1</v>
      </c>
      <c r="X4631" s="109" t="e">
        <v>#N/A</v>
      </c>
      <c r="Y4631" t="s">
        <v>2138</v>
      </c>
      <c r="Z4631" t="s">
        <v>271</v>
      </c>
      <c r="AA4631">
        <f t="shared" si="72"/>
        <v>1</v>
      </c>
    </row>
    <row r="4632" spans="1:27" x14ac:dyDescent="0.2">
      <c r="A4632">
        <v>3524</v>
      </c>
      <c r="B4632" s="1" t="s">
        <v>11298</v>
      </c>
      <c r="C4632" t="s">
        <v>1027</v>
      </c>
      <c r="D4632" s="9" t="s">
        <v>7868</v>
      </c>
      <c r="E4632" s="9"/>
      <c r="F4632" s="9"/>
      <c r="G4632" s="10">
        <v>15</v>
      </c>
      <c r="H4632" s="10" t="s">
        <v>571</v>
      </c>
      <c r="I4632" s="10">
        <v>1947</v>
      </c>
      <c r="J4632" s="11" t="s">
        <v>11288</v>
      </c>
      <c r="K4632" s="12"/>
      <c r="L4632" s="13" t="s">
        <v>10008</v>
      </c>
      <c r="M4632" t="s">
        <v>781</v>
      </c>
      <c r="S4632" s="9"/>
      <c r="T4632">
        <v>8</v>
      </c>
      <c r="U4632" s="210" t="s">
        <v>18196</v>
      </c>
      <c r="V4632" s="14">
        <v>0</v>
      </c>
      <c r="W4632" s="14">
        <v>1</v>
      </c>
      <c r="X4632" s="150" t="s">
        <v>294</v>
      </c>
      <c r="Y4632" t="s">
        <v>7868</v>
      </c>
      <c r="Z4632" t="s">
        <v>1419</v>
      </c>
      <c r="AA4632">
        <f t="shared" si="72"/>
        <v>1</v>
      </c>
    </row>
    <row r="4633" spans="1:27" x14ac:dyDescent="0.2">
      <c r="A4633">
        <v>1957</v>
      </c>
      <c r="B4633" s="1" t="s">
        <v>11297</v>
      </c>
      <c r="C4633" t="s">
        <v>1798</v>
      </c>
      <c r="D4633" s="9" t="s">
        <v>7347</v>
      </c>
      <c r="E4633" s="9"/>
      <c r="F4633" s="9"/>
      <c r="G4633" s="10">
        <v>15</v>
      </c>
      <c r="H4633" s="10" t="s">
        <v>571</v>
      </c>
      <c r="I4633" s="10">
        <v>1947</v>
      </c>
      <c r="J4633" s="11" t="s">
        <v>11288</v>
      </c>
      <c r="K4633" s="12"/>
      <c r="L4633" s="13" t="s">
        <v>11292</v>
      </c>
      <c r="M4633" t="s">
        <v>753</v>
      </c>
      <c r="S4633" s="9"/>
      <c r="T4633">
        <v>8</v>
      </c>
      <c r="U4633" s="210" t="s">
        <v>18196</v>
      </c>
      <c r="V4633" s="14">
        <v>0</v>
      </c>
      <c r="W4633" s="14">
        <v>0</v>
      </c>
      <c r="X4633" s="150" t="s">
        <v>294</v>
      </c>
      <c r="Y4633" t="s">
        <v>7347</v>
      </c>
      <c r="Z4633" t="s">
        <v>271</v>
      </c>
      <c r="AA4633">
        <f t="shared" si="72"/>
        <v>1</v>
      </c>
    </row>
    <row r="4634" spans="1:27" x14ac:dyDescent="0.2">
      <c r="A4634">
        <v>1203</v>
      </c>
      <c r="B4634" s="1" t="s">
        <v>10016</v>
      </c>
      <c r="C4634" t="s">
        <v>1523</v>
      </c>
      <c r="D4634" s="9" t="s">
        <v>4704</v>
      </c>
      <c r="E4634" s="9"/>
      <c r="F4634" s="9"/>
      <c r="G4634" s="10">
        <v>16</v>
      </c>
      <c r="H4634" s="10" t="s">
        <v>571</v>
      </c>
      <c r="I4634" s="10">
        <v>1947</v>
      </c>
      <c r="J4634" s="11" t="s">
        <v>10014</v>
      </c>
      <c r="K4634" s="12"/>
      <c r="L4634" s="13" t="s">
        <v>10017</v>
      </c>
      <c r="M4634" t="s">
        <v>753</v>
      </c>
      <c r="S4634" s="9"/>
      <c r="T4634">
        <v>8</v>
      </c>
      <c r="U4634" s="210" t="s">
        <v>18196</v>
      </c>
      <c r="V4634" s="14">
        <v>0</v>
      </c>
      <c r="W4634" s="14">
        <v>1</v>
      </c>
      <c r="X4634" s="150" t="s">
        <v>270</v>
      </c>
      <c r="Y4634">
        <v>256</v>
      </c>
      <c r="Z4634" t="s">
        <v>505</v>
      </c>
      <c r="AA4634">
        <f t="shared" si="72"/>
        <v>2</v>
      </c>
    </row>
    <row r="4635" spans="1:27" x14ac:dyDescent="0.2">
      <c r="A4635">
        <v>2948</v>
      </c>
      <c r="B4635" s="1" t="s">
        <v>10012</v>
      </c>
      <c r="C4635" t="s">
        <v>503</v>
      </c>
      <c r="D4635" s="9" t="s">
        <v>10013</v>
      </c>
      <c r="E4635" s="9" t="s">
        <v>259</v>
      </c>
      <c r="F4635" s="9" t="s">
        <v>532</v>
      </c>
      <c r="G4635" s="10">
        <v>16</v>
      </c>
      <c r="H4635" s="10" t="s">
        <v>571</v>
      </c>
      <c r="I4635" s="10">
        <v>1947</v>
      </c>
      <c r="J4635" s="11" t="s">
        <v>10014</v>
      </c>
      <c r="K4635" s="12"/>
      <c r="L4635" s="13" t="s">
        <v>10015</v>
      </c>
      <c r="M4635" t="s">
        <v>753</v>
      </c>
      <c r="S4635" s="9"/>
      <c r="T4635">
        <v>8</v>
      </c>
      <c r="U4635" s="210" t="s">
        <v>18196</v>
      </c>
      <c r="V4635" s="14">
        <v>0</v>
      </c>
      <c r="W4635" s="14">
        <v>0</v>
      </c>
      <c r="X4635" s="150" t="s">
        <v>270</v>
      </c>
      <c r="Y4635">
        <v>107</v>
      </c>
      <c r="Z4635" t="s">
        <v>505</v>
      </c>
      <c r="AA4635">
        <f t="shared" si="72"/>
        <v>3</v>
      </c>
    </row>
    <row r="4636" spans="1:27" x14ac:dyDescent="0.2">
      <c r="A4636">
        <v>5772</v>
      </c>
      <c r="B4636" s="1" t="s">
        <v>10018</v>
      </c>
      <c r="C4636" t="s">
        <v>1798</v>
      </c>
      <c r="D4636" s="9" t="s">
        <v>2138</v>
      </c>
      <c r="E4636" s="9" t="s">
        <v>8805</v>
      </c>
      <c r="F4636" s="9"/>
      <c r="G4636" s="10">
        <v>18</v>
      </c>
      <c r="H4636" s="10" t="s">
        <v>571</v>
      </c>
      <c r="I4636" s="10">
        <v>1947</v>
      </c>
      <c r="J4636" s="11" t="s">
        <v>10019</v>
      </c>
      <c r="K4636" s="12"/>
      <c r="L4636" s="13" t="s">
        <v>10020</v>
      </c>
      <c r="M4636" t="s">
        <v>781</v>
      </c>
      <c r="S4636" s="9"/>
      <c r="T4636">
        <v>8</v>
      </c>
      <c r="U4636" s="210" t="s">
        <v>18196</v>
      </c>
      <c r="V4636" s="14">
        <v>0</v>
      </c>
      <c r="W4636" s="14">
        <v>1</v>
      </c>
      <c r="X4636" s="109" t="e">
        <v>#N/A</v>
      </c>
      <c r="Y4636" t="s">
        <v>2138</v>
      </c>
      <c r="Z4636" t="s">
        <v>271</v>
      </c>
      <c r="AA4636">
        <f t="shared" si="72"/>
        <v>1</v>
      </c>
    </row>
    <row r="4637" spans="1:27" x14ac:dyDescent="0.2">
      <c r="A4637">
        <v>5039</v>
      </c>
      <c r="B4637" s="1" t="s">
        <v>10023</v>
      </c>
      <c r="C4637" t="s">
        <v>1027</v>
      </c>
      <c r="D4637" s="9">
        <v>235</v>
      </c>
      <c r="E4637" s="9" t="s">
        <v>8805</v>
      </c>
      <c r="F4637" s="9"/>
      <c r="G4637" s="10">
        <v>18</v>
      </c>
      <c r="H4637" s="10" t="s">
        <v>571</v>
      </c>
      <c r="I4637" s="10">
        <v>1947</v>
      </c>
      <c r="J4637" s="11" t="s">
        <v>10019</v>
      </c>
      <c r="K4637" s="12"/>
      <c r="L4637" s="13" t="s">
        <v>10020</v>
      </c>
      <c r="M4637" t="s">
        <v>781</v>
      </c>
      <c r="S4637" s="9"/>
      <c r="T4637">
        <v>8</v>
      </c>
      <c r="U4637" s="210" t="s">
        <v>18196</v>
      </c>
      <c r="V4637" s="14">
        <v>0</v>
      </c>
      <c r="W4637" s="14">
        <v>1</v>
      </c>
      <c r="X4637" s="150" t="s">
        <v>270</v>
      </c>
      <c r="Y4637">
        <v>235</v>
      </c>
      <c r="Z4637" t="s">
        <v>271</v>
      </c>
      <c r="AA4637">
        <f t="shared" si="72"/>
        <v>1</v>
      </c>
    </row>
    <row r="4638" spans="1:27" x14ac:dyDescent="0.2">
      <c r="A4638">
        <v>2823</v>
      </c>
      <c r="B4638" s="1" t="s">
        <v>10021</v>
      </c>
      <c r="C4638" t="s">
        <v>1027</v>
      </c>
      <c r="D4638" s="9">
        <v>248</v>
      </c>
      <c r="E4638" s="9" t="s">
        <v>10410</v>
      </c>
      <c r="F4638" s="9"/>
      <c r="G4638" s="10">
        <v>18</v>
      </c>
      <c r="H4638" s="10" t="s">
        <v>571</v>
      </c>
      <c r="I4638" s="10">
        <v>1947</v>
      </c>
      <c r="J4638" s="11" t="s">
        <v>10019</v>
      </c>
      <c r="K4638" s="12"/>
      <c r="L4638" s="13" t="s">
        <v>10022</v>
      </c>
      <c r="M4638" t="s">
        <v>781</v>
      </c>
      <c r="S4638" s="9"/>
      <c r="T4638">
        <v>8</v>
      </c>
      <c r="U4638" s="210" t="s">
        <v>18196</v>
      </c>
      <c r="V4638" s="14">
        <v>0</v>
      </c>
      <c r="W4638" s="14">
        <v>1</v>
      </c>
      <c r="X4638" s="150" t="s">
        <v>270</v>
      </c>
      <c r="Y4638">
        <v>248</v>
      </c>
      <c r="Z4638" t="s">
        <v>271</v>
      </c>
      <c r="AA4638">
        <f t="shared" si="72"/>
        <v>1</v>
      </c>
    </row>
    <row r="4639" spans="1:27" x14ac:dyDescent="0.2">
      <c r="A4639">
        <v>4987</v>
      </c>
      <c r="B4639" s="1" t="s">
        <v>10024</v>
      </c>
      <c r="C4639" t="s">
        <v>1027</v>
      </c>
      <c r="D4639" s="9" t="s">
        <v>4262</v>
      </c>
      <c r="E4639" s="9"/>
      <c r="F4639" s="9"/>
      <c r="G4639" s="10">
        <v>19</v>
      </c>
      <c r="H4639" s="10" t="s">
        <v>571</v>
      </c>
      <c r="I4639" s="10">
        <v>1947</v>
      </c>
      <c r="J4639" s="11" t="s">
        <v>11319</v>
      </c>
      <c r="K4639" s="12" t="s">
        <v>237</v>
      </c>
      <c r="L4639" s="13" t="s">
        <v>10027</v>
      </c>
      <c r="M4639" t="s">
        <v>290</v>
      </c>
      <c r="N4639" t="s">
        <v>291</v>
      </c>
      <c r="O4639" t="s">
        <v>635</v>
      </c>
      <c r="S4639" s="9"/>
      <c r="T4639">
        <v>8</v>
      </c>
      <c r="U4639" s="210" t="s">
        <v>18196</v>
      </c>
      <c r="V4639" s="14">
        <v>0</v>
      </c>
      <c r="W4639" s="14">
        <v>0</v>
      </c>
      <c r="X4639" s="150" t="s">
        <v>294</v>
      </c>
      <c r="Y4639" t="s">
        <v>4262</v>
      </c>
      <c r="Z4639" t="s">
        <v>271</v>
      </c>
      <c r="AA4639">
        <f t="shared" si="72"/>
        <v>1</v>
      </c>
    </row>
    <row r="4640" spans="1:27" x14ac:dyDescent="0.2">
      <c r="A4640">
        <v>2701</v>
      </c>
      <c r="B4640" s="1" t="s">
        <v>10028</v>
      </c>
      <c r="C4640" t="s">
        <v>503</v>
      </c>
      <c r="D4640" s="9"/>
      <c r="E4640" s="9" t="s">
        <v>8233</v>
      </c>
      <c r="F4640" s="9"/>
      <c r="G4640" s="10">
        <v>19</v>
      </c>
      <c r="H4640" s="10" t="s">
        <v>571</v>
      </c>
      <c r="I4640" s="10">
        <v>1947</v>
      </c>
      <c r="J4640" s="11" t="s">
        <v>11319</v>
      </c>
      <c r="K4640" s="12"/>
      <c r="L4640" s="13" t="s">
        <v>10029</v>
      </c>
      <c r="M4640" t="s">
        <v>781</v>
      </c>
      <c r="S4640" s="9"/>
      <c r="T4640">
        <v>8</v>
      </c>
      <c r="U4640" s="210" t="s">
        <v>18196</v>
      </c>
      <c r="V4640" s="14">
        <v>0</v>
      </c>
      <c r="W4640" s="14">
        <v>0</v>
      </c>
      <c r="X4640" s="109" t="e">
        <v>#N/A</v>
      </c>
      <c r="Y4640" t="s">
        <v>334</v>
      </c>
      <c r="Z4640" t="s">
        <v>271</v>
      </c>
      <c r="AA4640">
        <f t="shared" si="72"/>
        <v>1</v>
      </c>
    </row>
    <row r="4641" spans="1:27" x14ac:dyDescent="0.2">
      <c r="A4641">
        <v>418</v>
      </c>
      <c r="B4641" s="1" t="s">
        <v>9889</v>
      </c>
      <c r="C4641" t="s">
        <v>657</v>
      </c>
      <c r="D4641" s="9" t="s">
        <v>9890</v>
      </c>
      <c r="E4641" s="9"/>
      <c r="F4641" s="9" t="s">
        <v>532</v>
      </c>
      <c r="G4641" s="10">
        <v>20</v>
      </c>
      <c r="H4641" s="10" t="s">
        <v>571</v>
      </c>
      <c r="I4641" s="10">
        <v>1947</v>
      </c>
      <c r="J4641" s="11" t="s">
        <v>10032</v>
      </c>
      <c r="K4641" s="12"/>
      <c r="L4641" s="13" t="s">
        <v>11073</v>
      </c>
      <c r="M4641" t="s">
        <v>753</v>
      </c>
      <c r="S4641" s="9"/>
      <c r="T4641">
        <v>8</v>
      </c>
      <c r="U4641" s="210" t="s">
        <v>18196</v>
      </c>
      <c r="V4641" s="14">
        <v>0</v>
      </c>
      <c r="W4641" s="14">
        <v>1</v>
      </c>
      <c r="X4641" s="150" t="s">
        <v>294</v>
      </c>
      <c r="Y4641" t="s">
        <v>3625</v>
      </c>
      <c r="Z4641" t="s">
        <v>271</v>
      </c>
      <c r="AA4641">
        <f t="shared" si="72"/>
        <v>3</v>
      </c>
    </row>
    <row r="4642" spans="1:27" x14ac:dyDescent="0.2">
      <c r="A4642">
        <v>683</v>
      </c>
      <c r="B4642" s="1" t="s">
        <v>10036</v>
      </c>
      <c r="C4642" t="s">
        <v>657</v>
      </c>
      <c r="D4642" s="9" t="s">
        <v>10037</v>
      </c>
      <c r="E4642" s="9"/>
      <c r="F4642" s="9"/>
      <c r="G4642" s="10">
        <v>20</v>
      </c>
      <c r="H4642" s="10" t="s">
        <v>571</v>
      </c>
      <c r="I4642" s="10">
        <v>1947</v>
      </c>
      <c r="J4642" s="11" t="s">
        <v>10032</v>
      </c>
      <c r="K4642" s="12"/>
      <c r="L4642" s="13" t="s">
        <v>10038</v>
      </c>
      <c r="M4642" t="s">
        <v>753</v>
      </c>
      <c r="S4642" s="9"/>
      <c r="T4642">
        <v>8</v>
      </c>
      <c r="U4642" s="210" t="s">
        <v>18196</v>
      </c>
      <c r="V4642" s="14">
        <v>0</v>
      </c>
      <c r="W4642" s="14">
        <v>1</v>
      </c>
      <c r="X4642" s="150" t="s">
        <v>270</v>
      </c>
      <c r="Y4642">
        <v>268</v>
      </c>
      <c r="Z4642" t="s">
        <v>271</v>
      </c>
      <c r="AA4642">
        <f t="shared" si="72"/>
        <v>4</v>
      </c>
    </row>
    <row r="4643" spans="1:27" x14ac:dyDescent="0.2">
      <c r="A4643">
        <v>31</v>
      </c>
      <c r="B4643" s="1" t="s">
        <v>10030</v>
      </c>
      <c r="C4643" t="s">
        <v>503</v>
      </c>
      <c r="D4643" s="9" t="s">
        <v>10031</v>
      </c>
      <c r="E4643" s="9"/>
      <c r="F4643" s="9" t="s">
        <v>532</v>
      </c>
      <c r="G4643" s="10">
        <v>20</v>
      </c>
      <c r="H4643" s="10" t="s">
        <v>571</v>
      </c>
      <c r="I4643" s="10">
        <v>1947</v>
      </c>
      <c r="J4643" s="11" t="s">
        <v>10032</v>
      </c>
      <c r="K4643" s="12"/>
      <c r="L4643" s="13" t="s">
        <v>10033</v>
      </c>
      <c r="M4643" t="s">
        <v>753</v>
      </c>
      <c r="S4643" s="9"/>
      <c r="T4643">
        <v>8</v>
      </c>
      <c r="U4643" s="210" t="s">
        <v>18196</v>
      </c>
      <c r="V4643" s="14">
        <v>0</v>
      </c>
      <c r="W4643" s="14">
        <v>1</v>
      </c>
      <c r="X4643" s="150" t="s">
        <v>294</v>
      </c>
      <c r="Y4643" t="s">
        <v>3929</v>
      </c>
      <c r="Z4643" t="s">
        <v>505</v>
      </c>
      <c r="AA4643">
        <f t="shared" si="72"/>
        <v>5</v>
      </c>
    </row>
    <row r="4644" spans="1:27" x14ac:dyDescent="0.2">
      <c r="A4644">
        <v>2809</v>
      </c>
      <c r="B4644" s="1" t="s">
        <v>11091</v>
      </c>
      <c r="C4644" t="s">
        <v>1027</v>
      </c>
      <c r="D4644" s="9" t="s">
        <v>11092</v>
      </c>
      <c r="E4644" s="9" t="s">
        <v>259</v>
      </c>
      <c r="F4644" s="9" t="s">
        <v>413</v>
      </c>
      <c r="G4644" s="10">
        <v>20</v>
      </c>
      <c r="H4644" s="10" t="s">
        <v>571</v>
      </c>
      <c r="I4644" s="10">
        <v>1947</v>
      </c>
      <c r="J4644" s="11" t="s">
        <v>10032</v>
      </c>
      <c r="K4644" s="12"/>
      <c r="L4644" s="13" t="s">
        <v>10033</v>
      </c>
      <c r="M4644" t="s">
        <v>753</v>
      </c>
      <c r="S4644" s="9"/>
      <c r="T4644">
        <v>8</v>
      </c>
      <c r="U4644" s="210" t="s">
        <v>18196</v>
      </c>
      <c r="V4644" s="14">
        <v>0</v>
      </c>
      <c r="W4644" s="14">
        <v>1</v>
      </c>
      <c r="X4644" s="150" t="s">
        <v>270</v>
      </c>
      <c r="Y4644">
        <v>23</v>
      </c>
      <c r="Z4644" t="s">
        <v>1419</v>
      </c>
      <c r="AA4644">
        <f t="shared" si="72"/>
        <v>3</v>
      </c>
    </row>
    <row r="4645" spans="1:27" x14ac:dyDescent="0.2">
      <c r="A4645">
        <v>2795</v>
      </c>
      <c r="B4645" s="1" t="s">
        <v>11318</v>
      </c>
      <c r="C4645" t="s">
        <v>5998</v>
      </c>
      <c r="D4645" s="9"/>
      <c r="E4645" s="9"/>
      <c r="F4645" s="9"/>
      <c r="G4645" s="10">
        <v>20</v>
      </c>
      <c r="H4645" s="10" t="s">
        <v>571</v>
      </c>
      <c r="I4645" s="10">
        <v>1947</v>
      </c>
      <c r="J4645" s="11" t="s">
        <v>10032</v>
      </c>
      <c r="K4645" s="12"/>
      <c r="L4645" s="13" t="s">
        <v>10046</v>
      </c>
      <c r="M4645" t="s">
        <v>753</v>
      </c>
      <c r="S4645" s="9"/>
      <c r="T4645">
        <v>8</v>
      </c>
      <c r="U4645" s="210" t="s">
        <v>18196</v>
      </c>
      <c r="V4645" s="14">
        <v>0</v>
      </c>
      <c r="W4645" s="14">
        <v>0</v>
      </c>
      <c r="X4645" s="109" t="e">
        <v>#N/A</v>
      </c>
      <c r="Y4645" t="s">
        <v>334</v>
      </c>
      <c r="Z4645" t="s">
        <v>18167</v>
      </c>
      <c r="AA4645">
        <f t="shared" si="72"/>
        <v>1</v>
      </c>
    </row>
    <row r="4646" spans="1:27" x14ac:dyDescent="0.2">
      <c r="A4646">
        <v>2873</v>
      </c>
      <c r="B4646" s="1" t="s">
        <v>10047</v>
      </c>
      <c r="C4646" t="s">
        <v>5998</v>
      </c>
      <c r="D4646" s="9"/>
      <c r="E4646" s="9"/>
      <c r="F4646" s="9"/>
      <c r="G4646" s="10">
        <v>20</v>
      </c>
      <c r="H4646" s="10" t="s">
        <v>571</v>
      </c>
      <c r="I4646" s="10">
        <v>1947</v>
      </c>
      <c r="J4646" s="11" t="s">
        <v>10032</v>
      </c>
      <c r="K4646" s="12"/>
      <c r="L4646" s="13" t="s">
        <v>10033</v>
      </c>
      <c r="M4646" t="s">
        <v>753</v>
      </c>
      <c r="S4646" s="9"/>
      <c r="T4646">
        <v>8</v>
      </c>
      <c r="U4646" s="210" t="s">
        <v>18196</v>
      </c>
      <c r="V4646" s="14">
        <v>0</v>
      </c>
      <c r="W4646" s="14">
        <v>0</v>
      </c>
      <c r="X4646" s="109" t="e">
        <v>#N/A</v>
      </c>
      <c r="Y4646" t="s">
        <v>334</v>
      </c>
      <c r="Z4646" t="s">
        <v>18167</v>
      </c>
      <c r="AA4646">
        <f t="shared" si="72"/>
        <v>1</v>
      </c>
    </row>
    <row r="4647" spans="1:27" x14ac:dyDescent="0.2">
      <c r="A4647">
        <v>5507</v>
      </c>
      <c r="B4647" s="1" t="s">
        <v>11119</v>
      </c>
      <c r="C4647" t="s">
        <v>5998</v>
      </c>
      <c r="D4647" s="9" t="s">
        <v>4262</v>
      </c>
      <c r="E4647" s="9"/>
      <c r="F4647" s="9"/>
      <c r="G4647" s="10">
        <v>20</v>
      </c>
      <c r="H4647" s="10" t="s">
        <v>571</v>
      </c>
      <c r="I4647" s="10">
        <v>1947</v>
      </c>
      <c r="J4647" s="11" t="s">
        <v>10032</v>
      </c>
      <c r="K4647" s="12"/>
      <c r="L4647" s="13" t="s">
        <v>10033</v>
      </c>
      <c r="M4647" t="s">
        <v>753</v>
      </c>
      <c r="S4647" s="9"/>
      <c r="T4647">
        <v>8</v>
      </c>
      <c r="U4647" s="210" t="s">
        <v>18196</v>
      </c>
      <c r="V4647" s="14">
        <v>0</v>
      </c>
      <c r="W4647" s="14">
        <v>0</v>
      </c>
      <c r="X4647" s="150" t="s">
        <v>294</v>
      </c>
      <c r="Y4647" t="s">
        <v>4262</v>
      </c>
      <c r="Z4647" t="s">
        <v>18167</v>
      </c>
      <c r="AA4647">
        <f t="shared" si="72"/>
        <v>1</v>
      </c>
    </row>
    <row r="4648" spans="1:27" x14ac:dyDescent="0.2">
      <c r="A4648">
        <v>3371</v>
      </c>
      <c r="B4648" s="1" t="s">
        <v>11033</v>
      </c>
      <c r="C4648" t="s">
        <v>5998</v>
      </c>
      <c r="D4648" s="9"/>
      <c r="E4648" s="9"/>
      <c r="F4648" s="9"/>
      <c r="G4648" s="10">
        <v>20</v>
      </c>
      <c r="H4648" s="10" t="s">
        <v>571</v>
      </c>
      <c r="I4648" s="10">
        <v>1947</v>
      </c>
      <c r="J4648" s="11" t="s">
        <v>10032</v>
      </c>
      <c r="K4648" s="12"/>
      <c r="L4648" s="13" t="s">
        <v>10033</v>
      </c>
      <c r="M4648" t="s">
        <v>753</v>
      </c>
      <c r="S4648" s="9"/>
      <c r="T4648">
        <v>8</v>
      </c>
      <c r="U4648" s="210" t="s">
        <v>18196</v>
      </c>
      <c r="V4648" s="14">
        <v>0</v>
      </c>
      <c r="W4648" s="14">
        <v>0</v>
      </c>
      <c r="X4648" s="109" t="e">
        <v>#N/A</v>
      </c>
      <c r="Y4648" t="s">
        <v>334</v>
      </c>
      <c r="Z4648" t="s">
        <v>18167</v>
      </c>
      <c r="AA4648">
        <f t="shared" si="72"/>
        <v>1</v>
      </c>
    </row>
    <row r="4649" spans="1:27" x14ac:dyDescent="0.2">
      <c r="A4649">
        <v>3462</v>
      </c>
      <c r="B4649" s="1" t="s">
        <v>11034</v>
      </c>
      <c r="C4649" t="s">
        <v>5998</v>
      </c>
      <c r="D4649" s="9"/>
      <c r="E4649" s="9"/>
      <c r="F4649" s="9"/>
      <c r="G4649" s="10">
        <v>20</v>
      </c>
      <c r="H4649" s="10" t="s">
        <v>571</v>
      </c>
      <c r="I4649" s="10">
        <v>1947</v>
      </c>
      <c r="J4649" s="11" t="s">
        <v>10032</v>
      </c>
      <c r="K4649" s="12"/>
      <c r="L4649" s="13" t="s">
        <v>10033</v>
      </c>
      <c r="M4649" t="s">
        <v>753</v>
      </c>
      <c r="S4649" s="9"/>
      <c r="T4649">
        <v>8</v>
      </c>
      <c r="U4649" s="210" t="s">
        <v>18196</v>
      </c>
      <c r="V4649" s="14">
        <v>0</v>
      </c>
      <c r="W4649" s="14">
        <v>0</v>
      </c>
      <c r="X4649" s="109" t="e">
        <v>#N/A</v>
      </c>
      <c r="Y4649" t="s">
        <v>334</v>
      </c>
      <c r="Z4649" t="s">
        <v>18167</v>
      </c>
      <c r="AA4649">
        <f t="shared" si="72"/>
        <v>1</v>
      </c>
    </row>
    <row r="4650" spans="1:27" x14ac:dyDescent="0.2">
      <c r="A4650">
        <v>3684</v>
      </c>
      <c r="B4650" s="1" t="s">
        <v>11035</v>
      </c>
      <c r="C4650" t="s">
        <v>5998</v>
      </c>
      <c r="D4650" s="9"/>
      <c r="E4650" s="9"/>
      <c r="F4650" s="9"/>
      <c r="G4650" s="10">
        <v>20</v>
      </c>
      <c r="H4650" s="10" t="s">
        <v>571</v>
      </c>
      <c r="I4650" s="10">
        <v>1947</v>
      </c>
      <c r="J4650" s="11" t="s">
        <v>10032</v>
      </c>
      <c r="K4650" s="12"/>
      <c r="L4650" s="13" t="s">
        <v>10033</v>
      </c>
      <c r="M4650" t="s">
        <v>753</v>
      </c>
      <c r="S4650" s="9"/>
      <c r="T4650">
        <v>8</v>
      </c>
      <c r="U4650" s="210" t="s">
        <v>18196</v>
      </c>
      <c r="V4650" s="14">
        <v>0</v>
      </c>
      <c r="W4650" s="14">
        <v>0</v>
      </c>
      <c r="X4650" s="109" t="e">
        <v>#N/A</v>
      </c>
      <c r="Y4650" t="s">
        <v>334</v>
      </c>
      <c r="Z4650" t="s">
        <v>18167</v>
      </c>
      <c r="AA4650">
        <f t="shared" si="72"/>
        <v>1</v>
      </c>
    </row>
    <row r="4651" spans="1:27" x14ac:dyDescent="0.2">
      <c r="A4651">
        <v>1413</v>
      </c>
      <c r="B4651" s="1" t="s">
        <v>11120</v>
      </c>
      <c r="C4651" t="s">
        <v>5998</v>
      </c>
      <c r="D4651" s="9" t="s">
        <v>4262</v>
      </c>
      <c r="E4651" s="9"/>
      <c r="F4651" s="9"/>
      <c r="G4651" s="10">
        <v>20</v>
      </c>
      <c r="H4651" s="10" t="s">
        <v>571</v>
      </c>
      <c r="I4651" s="10">
        <v>1947</v>
      </c>
      <c r="J4651" s="11" t="s">
        <v>10032</v>
      </c>
      <c r="K4651" s="12"/>
      <c r="L4651" s="13" t="s">
        <v>10033</v>
      </c>
      <c r="M4651" t="s">
        <v>753</v>
      </c>
      <c r="S4651" s="9"/>
      <c r="T4651">
        <v>8</v>
      </c>
      <c r="U4651" s="210" t="s">
        <v>18196</v>
      </c>
      <c r="V4651" s="14">
        <v>0</v>
      </c>
      <c r="W4651" s="14">
        <v>0</v>
      </c>
      <c r="X4651" s="150" t="s">
        <v>294</v>
      </c>
      <c r="Y4651" t="s">
        <v>4262</v>
      </c>
      <c r="Z4651" t="s">
        <v>18167</v>
      </c>
      <c r="AA4651">
        <f t="shared" si="72"/>
        <v>1</v>
      </c>
    </row>
    <row r="4652" spans="1:27" x14ac:dyDescent="0.2">
      <c r="A4652">
        <v>1580</v>
      </c>
      <c r="B4652" s="1" t="s">
        <v>11121</v>
      </c>
      <c r="C4652" t="s">
        <v>5998</v>
      </c>
      <c r="D4652" s="9" t="s">
        <v>4262</v>
      </c>
      <c r="E4652" s="9"/>
      <c r="F4652" s="9"/>
      <c r="G4652" s="10">
        <v>20</v>
      </c>
      <c r="H4652" s="10" t="s">
        <v>571</v>
      </c>
      <c r="I4652" s="10">
        <v>1947</v>
      </c>
      <c r="J4652" s="11" t="s">
        <v>10032</v>
      </c>
      <c r="K4652" s="12"/>
      <c r="L4652" s="13" t="s">
        <v>10033</v>
      </c>
      <c r="M4652" t="s">
        <v>753</v>
      </c>
      <c r="S4652" s="9"/>
      <c r="T4652">
        <v>8</v>
      </c>
      <c r="U4652" s="210" t="s">
        <v>18196</v>
      </c>
      <c r="V4652" s="14">
        <v>0</v>
      </c>
      <c r="W4652" s="14">
        <v>0</v>
      </c>
      <c r="X4652" s="150" t="s">
        <v>294</v>
      </c>
      <c r="Y4652" t="s">
        <v>4262</v>
      </c>
      <c r="Z4652" t="s">
        <v>18167</v>
      </c>
      <c r="AA4652">
        <f t="shared" si="72"/>
        <v>1</v>
      </c>
    </row>
    <row r="4653" spans="1:27" x14ac:dyDescent="0.2">
      <c r="A4653">
        <v>5707</v>
      </c>
      <c r="B4653" s="1" t="s">
        <v>11122</v>
      </c>
      <c r="C4653" t="s">
        <v>5998</v>
      </c>
      <c r="D4653" s="9" t="s">
        <v>4262</v>
      </c>
      <c r="E4653" s="9"/>
      <c r="F4653" s="9"/>
      <c r="G4653" s="10">
        <v>20</v>
      </c>
      <c r="H4653" s="10" t="s">
        <v>571</v>
      </c>
      <c r="I4653" s="10">
        <v>1947</v>
      </c>
      <c r="J4653" s="11" t="s">
        <v>10032</v>
      </c>
      <c r="K4653" s="12"/>
      <c r="L4653" s="13" t="s">
        <v>10033</v>
      </c>
      <c r="M4653" t="s">
        <v>753</v>
      </c>
      <c r="S4653" s="9"/>
      <c r="T4653">
        <v>8</v>
      </c>
      <c r="U4653" s="210" t="s">
        <v>18196</v>
      </c>
      <c r="V4653" s="14">
        <v>0</v>
      </c>
      <c r="W4653" s="14">
        <v>0</v>
      </c>
      <c r="X4653" s="150" t="s">
        <v>294</v>
      </c>
      <c r="Y4653" t="s">
        <v>4262</v>
      </c>
      <c r="Z4653" t="s">
        <v>18167</v>
      </c>
      <c r="AA4653">
        <f t="shared" si="72"/>
        <v>1</v>
      </c>
    </row>
    <row r="4654" spans="1:27" x14ac:dyDescent="0.2">
      <c r="A4654">
        <v>3967</v>
      </c>
      <c r="B4654" s="1" t="s">
        <v>11036</v>
      </c>
      <c r="C4654" t="s">
        <v>5998</v>
      </c>
      <c r="D4654" s="9"/>
      <c r="E4654" s="9"/>
      <c r="F4654" s="9"/>
      <c r="G4654" s="10">
        <v>20</v>
      </c>
      <c r="H4654" s="10" t="s">
        <v>571</v>
      </c>
      <c r="I4654" s="10">
        <v>1947</v>
      </c>
      <c r="J4654" s="11" t="s">
        <v>10032</v>
      </c>
      <c r="K4654" s="12"/>
      <c r="L4654" s="13" t="s">
        <v>10033</v>
      </c>
      <c r="M4654" t="s">
        <v>753</v>
      </c>
      <c r="S4654" s="9"/>
      <c r="T4654">
        <v>8</v>
      </c>
      <c r="U4654" s="210" t="s">
        <v>18196</v>
      </c>
      <c r="V4654" s="14">
        <v>0</v>
      </c>
      <c r="W4654" s="14">
        <v>0</v>
      </c>
      <c r="X4654" s="109" t="e">
        <v>#N/A</v>
      </c>
      <c r="Y4654" t="s">
        <v>334</v>
      </c>
      <c r="Z4654" t="s">
        <v>18167</v>
      </c>
      <c r="AA4654">
        <f t="shared" si="72"/>
        <v>1</v>
      </c>
    </row>
    <row r="4655" spans="1:27" x14ac:dyDescent="0.2">
      <c r="A4655">
        <v>4683</v>
      </c>
      <c r="B4655" s="1" t="s">
        <v>11037</v>
      </c>
      <c r="C4655" t="s">
        <v>5998</v>
      </c>
      <c r="D4655" s="9"/>
      <c r="E4655" s="9"/>
      <c r="F4655" s="9"/>
      <c r="G4655" s="10">
        <v>20</v>
      </c>
      <c r="H4655" s="10" t="s">
        <v>571</v>
      </c>
      <c r="I4655" s="10">
        <v>1947</v>
      </c>
      <c r="J4655" s="11" t="s">
        <v>10032</v>
      </c>
      <c r="K4655" s="12"/>
      <c r="L4655" s="13" t="s">
        <v>10033</v>
      </c>
      <c r="M4655" t="s">
        <v>753</v>
      </c>
      <c r="S4655" s="9"/>
      <c r="T4655">
        <v>8</v>
      </c>
      <c r="U4655" s="210" t="s">
        <v>18196</v>
      </c>
      <c r="V4655" s="14">
        <v>0</v>
      </c>
      <c r="W4655" s="14">
        <v>0</v>
      </c>
      <c r="X4655" s="109" t="e">
        <v>#N/A</v>
      </c>
      <c r="Y4655" t="s">
        <v>334</v>
      </c>
      <c r="Z4655" t="s">
        <v>18167</v>
      </c>
      <c r="AA4655">
        <f t="shared" si="72"/>
        <v>1</v>
      </c>
    </row>
    <row r="4656" spans="1:27" x14ac:dyDescent="0.2">
      <c r="A4656">
        <v>4684</v>
      </c>
      <c r="B4656" s="1" t="s">
        <v>11038</v>
      </c>
      <c r="C4656" t="s">
        <v>5998</v>
      </c>
      <c r="D4656" s="9"/>
      <c r="E4656" s="9"/>
      <c r="F4656" s="9"/>
      <c r="G4656" s="10">
        <v>20</v>
      </c>
      <c r="H4656" s="10" t="s">
        <v>571</v>
      </c>
      <c r="I4656" s="10">
        <v>1947</v>
      </c>
      <c r="J4656" s="11" t="s">
        <v>10032</v>
      </c>
      <c r="K4656" s="12"/>
      <c r="L4656" s="13" t="s">
        <v>10033</v>
      </c>
      <c r="M4656" t="s">
        <v>753</v>
      </c>
      <c r="S4656" s="9"/>
      <c r="T4656">
        <v>8</v>
      </c>
      <c r="U4656" s="210" t="s">
        <v>18196</v>
      </c>
      <c r="V4656" s="14">
        <v>0</v>
      </c>
      <c r="W4656" s="14">
        <v>0</v>
      </c>
      <c r="X4656" s="109" t="e">
        <v>#N/A</v>
      </c>
      <c r="Y4656" t="s">
        <v>334</v>
      </c>
      <c r="Z4656" t="s">
        <v>18167</v>
      </c>
      <c r="AA4656">
        <f t="shared" si="72"/>
        <v>1</v>
      </c>
    </row>
    <row r="4657" spans="1:27" x14ac:dyDescent="0.2">
      <c r="A4657">
        <v>4690</v>
      </c>
      <c r="B4657" s="1" t="s">
        <v>11039</v>
      </c>
      <c r="C4657" t="s">
        <v>5998</v>
      </c>
      <c r="D4657" s="9"/>
      <c r="E4657" s="9"/>
      <c r="F4657" s="9"/>
      <c r="G4657" s="10">
        <v>20</v>
      </c>
      <c r="H4657" s="10" t="s">
        <v>571</v>
      </c>
      <c r="I4657" s="10">
        <v>1947</v>
      </c>
      <c r="J4657" s="11" t="s">
        <v>10032</v>
      </c>
      <c r="K4657" s="12"/>
      <c r="L4657" s="117" t="s">
        <v>18546</v>
      </c>
      <c r="M4657" t="s">
        <v>753</v>
      </c>
      <c r="S4657" s="9"/>
      <c r="T4657">
        <v>8</v>
      </c>
      <c r="U4657" s="210" t="s">
        <v>18196</v>
      </c>
      <c r="V4657" s="14">
        <v>0</v>
      </c>
      <c r="W4657" s="14">
        <v>0</v>
      </c>
      <c r="X4657" s="109" t="e">
        <v>#N/A</v>
      </c>
      <c r="Y4657" t="s">
        <v>334</v>
      </c>
      <c r="Z4657" t="s">
        <v>18167</v>
      </c>
      <c r="AA4657">
        <f t="shared" si="72"/>
        <v>1</v>
      </c>
    </row>
    <row r="4658" spans="1:27" x14ac:dyDescent="0.2">
      <c r="A4658">
        <v>3154</v>
      </c>
      <c r="B4658" s="1" t="s">
        <v>11123</v>
      </c>
      <c r="C4658" t="s">
        <v>5998</v>
      </c>
      <c r="D4658" s="9" t="s">
        <v>4262</v>
      </c>
      <c r="E4658" s="9"/>
      <c r="F4658" s="9"/>
      <c r="G4658" s="10">
        <v>20</v>
      </c>
      <c r="H4658" s="10" t="s">
        <v>571</v>
      </c>
      <c r="I4658" s="10">
        <v>1947</v>
      </c>
      <c r="J4658" s="11" t="s">
        <v>10032</v>
      </c>
      <c r="K4658" s="12"/>
      <c r="L4658" s="13" t="s">
        <v>10033</v>
      </c>
      <c r="M4658" t="s">
        <v>753</v>
      </c>
      <c r="S4658" s="9"/>
      <c r="T4658">
        <v>8</v>
      </c>
      <c r="U4658" s="210" t="s">
        <v>18196</v>
      </c>
      <c r="V4658" s="14">
        <v>0</v>
      </c>
      <c r="W4658" s="14">
        <v>0</v>
      </c>
      <c r="X4658" s="150" t="s">
        <v>294</v>
      </c>
      <c r="Y4658" t="s">
        <v>4262</v>
      </c>
      <c r="Z4658" t="s">
        <v>18167</v>
      </c>
      <c r="AA4658">
        <f t="shared" si="72"/>
        <v>1</v>
      </c>
    </row>
    <row r="4659" spans="1:27" x14ac:dyDescent="0.2">
      <c r="A4659">
        <v>1477</v>
      </c>
      <c r="B4659" s="1" t="s">
        <v>11124</v>
      </c>
      <c r="C4659" t="s">
        <v>5998</v>
      </c>
      <c r="D4659" s="9" t="s">
        <v>4262</v>
      </c>
      <c r="E4659" s="9"/>
      <c r="F4659" s="9"/>
      <c r="G4659" s="10">
        <v>20</v>
      </c>
      <c r="H4659" s="10" t="s">
        <v>571</v>
      </c>
      <c r="I4659" s="10">
        <v>1947</v>
      </c>
      <c r="J4659" s="11" t="s">
        <v>10032</v>
      </c>
      <c r="K4659" s="12"/>
      <c r="L4659" s="13" t="s">
        <v>10033</v>
      </c>
      <c r="M4659" t="s">
        <v>753</v>
      </c>
      <c r="S4659" s="9"/>
      <c r="T4659">
        <v>8</v>
      </c>
      <c r="U4659" s="210" t="s">
        <v>18196</v>
      </c>
      <c r="V4659" s="14">
        <v>0</v>
      </c>
      <c r="W4659" s="14">
        <v>0</v>
      </c>
      <c r="X4659" s="150" t="s">
        <v>294</v>
      </c>
      <c r="Y4659" t="s">
        <v>4262</v>
      </c>
      <c r="Z4659" t="s">
        <v>18167</v>
      </c>
      <c r="AA4659">
        <f t="shared" si="72"/>
        <v>1</v>
      </c>
    </row>
    <row r="4660" spans="1:27" x14ac:dyDescent="0.2">
      <c r="A4660">
        <v>4692</v>
      </c>
      <c r="B4660" s="1" t="s">
        <v>11040</v>
      </c>
      <c r="C4660" t="s">
        <v>5998</v>
      </c>
      <c r="D4660" s="9"/>
      <c r="E4660" s="9"/>
      <c r="F4660" s="9"/>
      <c r="G4660" s="10">
        <v>20</v>
      </c>
      <c r="H4660" s="10" t="s">
        <v>571</v>
      </c>
      <c r="I4660" s="10">
        <v>1947</v>
      </c>
      <c r="J4660" s="11" t="s">
        <v>10032</v>
      </c>
      <c r="K4660" s="12"/>
      <c r="L4660" s="13" t="s">
        <v>10033</v>
      </c>
      <c r="M4660" t="s">
        <v>753</v>
      </c>
      <c r="S4660" s="9"/>
      <c r="T4660">
        <v>8</v>
      </c>
      <c r="U4660" s="210" t="s">
        <v>18196</v>
      </c>
      <c r="V4660" s="14">
        <v>0</v>
      </c>
      <c r="W4660" s="14">
        <v>0</v>
      </c>
      <c r="X4660" s="109" t="e">
        <v>#N/A</v>
      </c>
      <c r="Y4660" t="s">
        <v>334</v>
      </c>
      <c r="Z4660" t="s">
        <v>18167</v>
      </c>
      <c r="AA4660">
        <f t="shared" si="72"/>
        <v>1</v>
      </c>
    </row>
    <row r="4661" spans="1:27" x14ac:dyDescent="0.2">
      <c r="A4661">
        <v>4966</v>
      </c>
      <c r="B4661" s="1" t="s">
        <v>11041</v>
      </c>
      <c r="C4661" t="s">
        <v>5998</v>
      </c>
      <c r="D4661" s="9"/>
      <c r="E4661" s="9"/>
      <c r="F4661" s="9"/>
      <c r="G4661" s="10">
        <v>20</v>
      </c>
      <c r="H4661" s="10" t="s">
        <v>571</v>
      </c>
      <c r="I4661" s="10">
        <v>1947</v>
      </c>
      <c r="J4661" s="11" t="s">
        <v>10032</v>
      </c>
      <c r="K4661" s="12"/>
      <c r="L4661" s="13" t="s">
        <v>10033</v>
      </c>
      <c r="M4661" t="s">
        <v>753</v>
      </c>
      <c r="S4661" s="9"/>
      <c r="T4661">
        <v>8</v>
      </c>
      <c r="U4661" s="210" t="s">
        <v>18196</v>
      </c>
      <c r="V4661" s="14">
        <v>0</v>
      </c>
      <c r="W4661" s="14">
        <v>0</v>
      </c>
      <c r="X4661" s="109" t="e">
        <v>#N/A</v>
      </c>
      <c r="Y4661" t="s">
        <v>334</v>
      </c>
      <c r="Z4661" t="s">
        <v>18167</v>
      </c>
      <c r="AA4661">
        <f t="shared" si="72"/>
        <v>1</v>
      </c>
    </row>
    <row r="4662" spans="1:27" x14ac:dyDescent="0.2">
      <c r="A4662">
        <v>4984</v>
      </c>
      <c r="B4662" s="1" t="s">
        <v>11042</v>
      </c>
      <c r="C4662" t="s">
        <v>5998</v>
      </c>
      <c r="D4662" s="9"/>
      <c r="E4662" s="9"/>
      <c r="F4662" s="9"/>
      <c r="G4662" s="10">
        <v>20</v>
      </c>
      <c r="H4662" s="10" t="s">
        <v>571</v>
      </c>
      <c r="I4662" s="10">
        <v>1947</v>
      </c>
      <c r="J4662" s="11" t="s">
        <v>10032</v>
      </c>
      <c r="K4662" s="12"/>
      <c r="L4662" s="13" t="s">
        <v>10033</v>
      </c>
      <c r="M4662" t="s">
        <v>753</v>
      </c>
      <c r="S4662" s="9"/>
      <c r="T4662">
        <v>8</v>
      </c>
      <c r="U4662" s="210" t="s">
        <v>18196</v>
      </c>
      <c r="V4662" s="14">
        <v>0</v>
      </c>
      <c r="W4662" s="14">
        <v>0</v>
      </c>
      <c r="X4662" s="109" t="e">
        <v>#N/A</v>
      </c>
      <c r="Y4662" t="s">
        <v>334</v>
      </c>
      <c r="Z4662" t="s">
        <v>18167</v>
      </c>
      <c r="AA4662">
        <f t="shared" si="72"/>
        <v>1</v>
      </c>
    </row>
    <row r="4663" spans="1:27" x14ac:dyDescent="0.2">
      <c r="A4663">
        <v>4989</v>
      </c>
      <c r="B4663" s="1" t="s">
        <v>11043</v>
      </c>
      <c r="C4663" t="s">
        <v>5998</v>
      </c>
      <c r="D4663" s="9"/>
      <c r="E4663" s="9"/>
      <c r="F4663" s="9"/>
      <c r="G4663" s="10">
        <v>20</v>
      </c>
      <c r="H4663" s="10" t="s">
        <v>571</v>
      </c>
      <c r="I4663" s="10">
        <v>1947</v>
      </c>
      <c r="J4663" s="11" t="s">
        <v>10032</v>
      </c>
      <c r="K4663" s="12"/>
      <c r="L4663" s="13" t="s">
        <v>10033</v>
      </c>
      <c r="M4663" t="s">
        <v>753</v>
      </c>
      <c r="S4663" s="9"/>
      <c r="T4663">
        <v>8</v>
      </c>
      <c r="U4663" s="210" t="s">
        <v>18196</v>
      </c>
      <c r="V4663" s="14">
        <v>0</v>
      </c>
      <c r="W4663" s="14">
        <v>0</v>
      </c>
      <c r="X4663" s="109" t="e">
        <v>#N/A</v>
      </c>
      <c r="Y4663" t="s">
        <v>334</v>
      </c>
      <c r="Z4663" t="s">
        <v>18167</v>
      </c>
      <c r="AA4663">
        <f t="shared" si="72"/>
        <v>1</v>
      </c>
    </row>
    <row r="4664" spans="1:27" x14ac:dyDescent="0.2">
      <c r="A4664">
        <v>3463</v>
      </c>
      <c r="B4664" s="1" t="s">
        <v>11125</v>
      </c>
      <c r="C4664" t="s">
        <v>5998</v>
      </c>
      <c r="D4664" s="9" t="s">
        <v>4262</v>
      </c>
      <c r="E4664" s="9"/>
      <c r="F4664" s="9"/>
      <c r="G4664" s="10">
        <v>20</v>
      </c>
      <c r="H4664" s="10" t="s">
        <v>571</v>
      </c>
      <c r="I4664" s="10">
        <v>1947</v>
      </c>
      <c r="J4664" s="11" t="s">
        <v>10032</v>
      </c>
      <c r="K4664" s="12"/>
      <c r="L4664" s="13" t="s">
        <v>10033</v>
      </c>
      <c r="M4664" t="s">
        <v>753</v>
      </c>
      <c r="S4664" s="9"/>
      <c r="T4664">
        <v>8</v>
      </c>
      <c r="U4664" s="210" t="s">
        <v>18196</v>
      </c>
      <c r="V4664" s="14">
        <v>0</v>
      </c>
      <c r="W4664" s="14">
        <v>0</v>
      </c>
      <c r="X4664" s="150" t="s">
        <v>294</v>
      </c>
      <c r="Y4664" t="s">
        <v>4262</v>
      </c>
      <c r="Z4664" t="s">
        <v>18167</v>
      </c>
      <c r="AA4664">
        <f t="shared" si="72"/>
        <v>1</v>
      </c>
    </row>
    <row r="4665" spans="1:27" x14ac:dyDescent="0.2">
      <c r="A4665">
        <v>4993</v>
      </c>
      <c r="B4665" s="1" t="s">
        <v>11044</v>
      </c>
      <c r="C4665" t="s">
        <v>5998</v>
      </c>
      <c r="D4665" s="9"/>
      <c r="E4665" s="9"/>
      <c r="F4665" s="9"/>
      <c r="G4665" s="10">
        <v>20</v>
      </c>
      <c r="H4665" s="10" t="s">
        <v>571</v>
      </c>
      <c r="I4665" s="10">
        <v>1947</v>
      </c>
      <c r="J4665" s="11" t="s">
        <v>10032</v>
      </c>
      <c r="K4665" s="12"/>
      <c r="L4665" s="13" t="s">
        <v>10033</v>
      </c>
      <c r="M4665" t="s">
        <v>753</v>
      </c>
      <c r="S4665" s="9"/>
      <c r="T4665">
        <v>8</v>
      </c>
      <c r="U4665" s="210" t="s">
        <v>18196</v>
      </c>
      <c r="V4665" s="14">
        <v>0</v>
      </c>
      <c r="W4665" s="14">
        <v>0</v>
      </c>
      <c r="X4665" s="109" t="e">
        <v>#N/A</v>
      </c>
      <c r="Y4665" t="s">
        <v>334</v>
      </c>
      <c r="Z4665" t="s">
        <v>18167</v>
      </c>
      <c r="AA4665">
        <f t="shared" si="72"/>
        <v>1</v>
      </c>
    </row>
    <row r="4666" spans="1:27" x14ac:dyDescent="0.2">
      <c r="A4666">
        <v>3964</v>
      </c>
      <c r="B4666" s="1" t="s">
        <v>11126</v>
      </c>
      <c r="C4666" t="s">
        <v>5998</v>
      </c>
      <c r="D4666" s="9" t="s">
        <v>4262</v>
      </c>
      <c r="E4666" s="9"/>
      <c r="F4666" s="9"/>
      <c r="G4666" s="10">
        <v>20</v>
      </c>
      <c r="H4666" s="10" t="s">
        <v>571</v>
      </c>
      <c r="I4666" s="10">
        <v>1947</v>
      </c>
      <c r="J4666" s="11" t="s">
        <v>10032</v>
      </c>
      <c r="K4666" s="12"/>
      <c r="L4666" s="13" t="s">
        <v>10033</v>
      </c>
      <c r="M4666" t="s">
        <v>753</v>
      </c>
      <c r="S4666" s="9"/>
      <c r="T4666">
        <v>8</v>
      </c>
      <c r="U4666" s="210" t="s">
        <v>18196</v>
      </c>
      <c r="V4666" s="14">
        <v>0</v>
      </c>
      <c r="W4666" s="14">
        <v>0</v>
      </c>
      <c r="X4666" s="150" t="s">
        <v>294</v>
      </c>
      <c r="Y4666" t="s">
        <v>4262</v>
      </c>
      <c r="Z4666" t="s">
        <v>18167</v>
      </c>
      <c r="AA4666">
        <f t="shared" si="72"/>
        <v>1</v>
      </c>
    </row>
    <row r="4667" spans="1:27" x14ac:dyDescent="0.2">
      <c r="A4667">
        <v>3474</v>
      </c>
      <c r="B4667" s="1" t="s">
        <v>11127</v>
      </c>
      <c r="C4667" t="s">
        <v>5998</v>
      </c>
      <c r="D4667" s="9" t="s">
        <v>4262</v>
      </c>
      <c r="E4667" s="9"/>
      <c r="F4667" s="9"/>
      <c r="G4667" s="10">
        <v>20</v>
      </c>
      <c r="H4667" s="10" t="s">
        <v>571</v>
      </c>
      <c r="I4667" s="10">
        <v>1947</v>
      </c>
      <c r="J4667" s="11" t="s">
        <v>10032</v>
      </c>
      <c r="K4667" s="12"/>
      <c r="L4667" s="13" t="s">
        <v>10033</v>
      </c>
      <c r="M4667" t="s">
        <v>753</v>
      </c>
      <c r="S4667" s="9"/>
      <c r="T4667">
        <v>8</v>
      </c>
      <c r="U4667" s="210" t="s">
        <v>18196</v>
      </c>
      <c r="V4667" s="14">
        <v>0</v>
      </c>
      <c r="W4667" s="14">
        <v>0</v>
      </c>
      <c r="X4667" s="150" t="s">
        <v>294</v>
      </c>
      <c r="Y4667" t="s">
        <v>4262</v>
      </c>
      <c r="Z4667" t="s">
        <v>18167</v>
      </c>
      <c r="AA4667">
        <f t="shared" si="72"/>
        <v>1</v>
      </c>
    </row>
    <row r="4668" spans="1:27" x14ac:dyDescent="0.2">
      <c r="A4668">
        <v>5052</v>
      </c>
      <c r="B4668" s="1" t="s">
        <v>11045</v>
      </c>
      <c r="C4668" t="s">
        <v>5998</v>
      </c>
      <c r="D4668" s="9"/>
      <c r="E4668" s="9"/>
      <c r="F4668" s="9"/>
      <c r="G4668" s="10">
        <v>20</v>
      </c>
      <c r="H4668" s="10" t="s">
        <v>571</v>
      </c>
      <c r="I4668" s="10">
        <v>1947</v>
      </c>
      <c r="J4668" s="11" t="s">
        <v>10032</v>
      </c>
      <c r="K4668" s="12"/>
      <c r="L4668" s="13" t="s">
        <v>10033</v>
      </c>
      <c r="M4668" t="s">
        <v>753</v>
      </c>
      <c r="S4668" s="9"/>
      <c r="T4668">
        <v>8</v>
      </c>
      <c r="U4668" s="210" t="s">
        <v>18196</v>
      </c>
      <c r="V4668" s="14">
        <v>0</v>
      </c>
      <c r="W4668" s="14">
        <v>0</v>
      </c>
      <c r="X4668" s="109" t="e">
        <v>#N/A</v>
      </c>
      <c r="Y4668" t="s">
        <v>334</v>
      </c>
      <c r="Z4668" t="s">
        <v>18167</v>
      </c>
      <c r="AA4668">
        <f t="shared" si="72"/>
        <v>1</v>
      </c>
    </row>
    <row r="4669" spans="1:27" x14ac:dyDescent="0.2">
      <c r="A4669">
        <v>4003</v>
      </c>
      <c r="B4669" s="1" t="s">
        <v>11128</v>
      </c>
      <c r="C4669" t="s">
        <v>5998</v>
      </c>
      <c r="D4669" s="9" t="s">
        <v>4262</v>
      </c>
      <c r="E4669" s="9"/>
      <c r="F4669" s="9"/>
      <c r="G4669" s="10">
        <v>20</v>
      </c>
      <c r="H4669" s="10" t="s">
        <v>571</v>
      </c>
      <c r="I4669" s="10">
        <v>1947</v>
      </c>
      <c r="J4669" s="11" t="s">
        <v>10032</v>
      </c>
      <c r="K4669" s="12"/>
      <c r="L4669" s="13" t="s">
        <v>10033</v>
      </c>
      <c r="M4669" t="s">
        <v>753</v>
      </c>
      <c r="S4669" s="9"/>
      <c r="T4669">
        <v>8</v>
      </c>
      <c r="U4669" s="210" t="s">
        <v>18196</v>
      </c>
      <c r="V4669" s="14">
        <v>0</v>
      </c>
      <c r="W4669" s="14">
        <v>0</v>
      </c>
      <c r="X4669" s="150" t="s">
        <v>294</v>
      </c>
      <c r="Y4669" t="s">
        <v>4262</v>
      </c>
      <c r="Z4669" t="s">
        <v>18167</v>
      </c>
      <c r="AA4669">
        <f t="shared" si="72"/>
        <v>1</v>
      </c>
    </row>
    <row r="4670" spans="1:27" x14ac:dyDescent="0.2">
      <c r="A4670">
        <v>5576</v>
      </c>
      <c r="B4670" s="1" t="s">
        <v>11129</v>
      </c>
      <c r="C4670" t="s">
        <v>5998</v>
      </c>
      <c r="D4670" s="9" t="s">
        <v>4262</v>
      </c>
      <c r="E4670" s="9"/>
      <c r="F4670" s="9"/>
      <c r="G4670" s="10">
        <v>20</v>
      </c>
      <c r="H4670" s="10" t="s">
        <v>571</v>
      </c>
      <c r="I4670" s="10">
        <v>1947</v>
      </c>
      <c r="J4670" s="11" t="s">
        <v>10032</v>
      </c>
      <c r="K4670" s="12"/>
      <c r="L4670" s="13" t="s">
        <v>10033</v>
      </c>
      <c r="M4670" t="s">
        <v>753</v>
      </c>
      <c r="S4670" s="9"/>
      <c r="T4670">
        <v>8</v>
      </c>
      <c r="U4670" s="210" t="s">
        <v>18196</v>
      </c>
      <c r="V4670" s="14">
        <v>0</v>
      </c>
      <c r="W4670" s="14">
        <v>0</v>
      </c>
      <c r="X4670" s="150" t="s">
        <v>294</v>
      </c>
      <c r="Y4670" t="s">
        <v>4262</v>
      </c>
      <c r="Z4670" t="s">
        <v>18167</v>
      </c>
      <c r="AA4670">
        <f t="shared" si="72"/>
        <v>1</v>
      </c>
    </row>
    <row r="4671" spans="1:27" x14ac:dyDescent="0.2">
      <c r="A4671">
        <v>4930</v>
      </c>
      <c r="B4671" s="1" t="s">
        <v>11130</v>
      </c>
      <c r="C4671" t="s">
        <v>5998</v>
      </c>
      <c r="D4671" s="9" t="s">
        <v>4262</v>
      </c>
      <c r="E4671" s="9"/>
      <c r="F4671" s="9"/>
      <c r="G4671" s="10">
        <v>20</v>
      </c>
      <c r="H4671" s="10" t="s">
        <v>571</v>
      </c>
      <c r="I4671" s="10">
        <v>1947</v>
      </c>
      <c r="J4671" s="11" t="s">
        <v>10032</v>
      </c>
      <c r="K4671" s="12"/>
      <c r="L4671" s="13" t="s">
        <v>10033</v>
      </c>
      <c r="M4671" t="s">
        <v>753</v>
      </c>
      <c r="S4671" s="9"/>
      <c r="T4671">
        <v>8</v>
      </c>
      <c r="U4671" s="210" t="s">
        <v>18196</v>
      </c>
      <c r="V4671" s="14">
        <v>0</v>
      </c>
      <c r="W4671" s="14">
        <v>0</v>
      </c>
      <c r="X4671" s="150" t="s">
        <v>294</v>
      </c>
      <c r="Y4671" t="s">
        <v>4262</v>
      </c>
      <c r="Z4671" t="s">
        <v>18167</v>
      </c>
      <c r="AA4671">
        <f t="shared" si="72"/>
        <v>1</v>
      </c>
    </row>
    <row r="4672" spans="1:27" x14ac:dyDescent="0.2">
      <c r="A4672">
        <v>5055</v>
      </c>
      <c r="B4672" s="1" t="s">
        <v>11046</v>
      </c>
      <c r="C4672" t="s">
        <v>5998</v>
      </c>
      <c r="D4672" s="9"/>
      <c r="E4672" s="9"/>
      <c r="F4672" s="9"/>
      <c r="G4672" s="10">
        <v>20</v>
      </c>
      <c r="H4672" s="10" t="s">
        <v>571</v>
      </c>
      <c r="I4672" s="10">
        <v>1947</v>
      </c>
      <c r="J4672" s="11" t="s">
        <v>10032</v>
      </c>
      <c r="K4672" s="12"/>
      <c r="L4672" s="13" t="s">
        <v>10033</v>
      </c>
      <c r="M4672" t="s">
        <v>753</v>
      </c>
      <c r="S4672" s="9"/>
      <c r="T4672">
        <v>8</v>
      </c>
      <c r="U4672" s="210" t="s">
        <v>18196</v>
      </c>
      <c r="V4672" s="14">
        <v>0</v>
      </c>
      <c r="W4672" s="14">
        <v>0</v>
      </c>
      <c r="X4672" s="109" t="e">
        <v>#N/A</v>
      </c>
      <c r="Y4672" t="s">
        <v>334</v>
      </c>
      <c r="Z4672" t="s">
        <v>18167</v>
      </c>
      <c r="AA4672">
        <f t="shared" si="72"/>
        <v>1</v>
      </c>
    </row>
    <row r="4673" spans="1:27" x14ac:dyDescent="0.2">
      <c r="A4673">
        <v>5057</v>
      </c>
      <c r="B4673" s="1" t="s">
        <v>11047</v>
      </c>
      <c r="C4673" t="s">
        <v>5998</v>
      </c>
      <c r="D4673" s="9"/>
      <c r="E4673" s="9"/>
      <c r="F4673" s="9"/>
      <c r="G4673" s="10">
        <v>20</v>
      </c>
      <c r="H4673" s="10" t="s">
        <v>571</v>
      </c>
      <c r="I4673" s="10">
        <v>1947</v>
      </c>
      <c r="J4673" s="11" t="s">
        <v>10032</v>
      </c>
      <c r="K4673" s="12"/>
      <c r="L4673" s="13" t="s">
        <v>10033</v>
      </c>
      <c r="M4673" t="s">
        <v>753</v>
      </c>
      <c r="S4673" s="9"/>
      <c r="T4673">
        <v>8</v>
      </c>
      <c r="U4673" s="210" t="s">
        <v>18196</v>
      </c>
      <c r="V4673" s="14">
        <v>0</v>
      </c>
      <c r="W4673" s="14">
        <v>0</v>
      </c>
      <c r="X4673" s="109" t="e">
        <v>#N/A</v>
      </c>
      <c r="Y4673" t="s">
        <v>334</v>
      </c>
      <c r="Z4673" t="s">
        <v>18167</v>
      </c>
      <c r="AA4673">
        <f t="shared" si="72"/>
        <v>1</v>
      </c>
    </row>
    <row r="4674" spans="1:27" x14ac:dyDescent="0.2">
      <c r="A4674">
        <v>5002</v>
      </c>
      <c r="B4674" s="1" t="s">
        <v>11131</v>
      </c>
      <c r="C4674" t="s">
        <v>5998</v>
      </c>
      <c r="D4674" s="9" t="s">
        <v>4262</v>
      </c>
      <c r="E4674" s="9"/>
      <c r="F4674" s="9"/>
      <c r="G4674" s="10">
        <v>20</v>
      </c>
      <c r="H4674" s="10" t="s">
        <v>571</v>
      </c>
      <c r="I4674" s="10">
        <v>1947</v>
      </c>
      <c r="J4674" s="11" t="s">
        <v>10032</v>
      </c>
      <c r="K4674" s="12"/>
      <c r="L4674" s="13" t="s">
        <v>10033</v>
      </c>
      <c r="M4674" t="s">
        <v>753</v>
      </c>
      <c r="S4674" s="9"/>
      <c r="T4674">
        <v>8</v>
      </c>
      <c r="U4674" s="210" t="s">
        <v>18196</v>
      </c>
      <c r="V4674" s="14">
        <v>0</v>
      </c>
      <c r="W4674" s="14">
        <v>0</v>
      </c>
      <c r="X4674" s="150" t="s">
        <v>294</v>
      </c>
      <c r="Y4674" t="s">
        <v>4262</v>
      </c>
      <c r="Z4674" t="s">
        <v>18167</v>
      </c>
      <c r="AA4674">
        <f t="shared" ref="AA4674:AA4737" si="73">LEN(D4674)-LEN(SUBSTITUTE(D4674,"/",""))+1</f>
        <v>1</v>
      </c>
    </row>
    <row r="4675" spans="1:27" x14ac:dyDescent="0.2">
      <c r="A4675">
        <v>5170</v>
      </c>
      <c r="B4675" s="1" t="s">
        <v>11048</v>
      </c>
      <c r="C4675" t="s">
        <v>5998</v>
      </c>
      <c r="D4675" s="9"/>
      <c r="E4675" s="9"/>
      <c r="F4675" s="9"/>
      <c r="G4675" s="10">
        <v>20</v>
      </c>
      <c r="H4675" s="10" t="s">
        <v>571</v>
      </c>
      <c r="I4675" s="10">
        <v>1947</v>
      </c>
      <c r="J4675" s="11" t="s">
        <v>10032</v>
      </c>
      <c r="K4675" s="12"/>
      <c r="L4675" s="13" t="s">
        <v>10033</v>
      </c>
      <c r="M4675" t="s">
        <v>753</v>
      </c>
      <c r="S4675" s="9"/>
      <c r="T4675">
        <v>8</v>
      </c>
      <c r="U4675" s="210" t="s">
        <v>18196</v>
      </c>
      <c r="V4675" s="14">
        <v>0</v>
      </c>
      <c r="W4675" s="14">
        <v>0</v>
      </c>
      <c r="X4675" s="109" t="e">
        <v>#N/A</v>
      </c>
      <c r="Y4675" t="s">
        <v>334</v>
      </c>
      <c r="Z4675" t="s">
        <v>18167</v>
      </c>
      <c r="AA4675">
        <f t="shared" si="73"/>
        <v>1</v>
      </c>
    </row>
    <row r="4676" spans="1:27" x14ac:dyDescent="0.2">
      <c r="A4676">
        <v>4823</v>
      </c>
      <c r="B4676" s="1" t="s">
        <v>11132</v>
      </c>
      <c r="C4676" t="s">
        <v>5998</v>
      </c>
      <c r="D4676" s="9" t="s">
        <v>4262</v>
      </c>
      <c r="E4676" s="9"/>
      <c r="F4676" s="9"/>
      <c r="G4676" s="10">
        <v>20</v>
      </c>
      <c r="H4676" s="10" t="s">
        <v>571</v>
      </c>
      <c r="I4676" s="10">
        <v>1947</v>
      </c>
      <c r="J4676" s="11" t="s">
        <v>10032</v>
      </c>
      <c r="K4676" s="12"/>
      <c r="L4676" s="13" t="s">
        <v>10033</v>
      </c>
      <c r="M4676" t="s">
        <v>753</v>
      </c>
      <c r="S4676" s="9"/>
      <c r="T4676">
        <v>8</v>
      </c>
      <c r="U4676" s="210" t="s">
        <v>18196</v>
      </c>
      <c r="V4676" s="14">
        <v>0</v>
      </c>
      <c r="W4676" s="14">
        <v>0</v>
      </c>
      <c r="X4676" s="150" t="s">
        <v>294</v>
      </c>
      <c r="Y4676" t="s">
        <v>4262</v>
      </c>
      <c r="Z4676" t="s">
        <v>18167</v>
      </c>
      <c r="AA4676">
        <f t="shared" si="73"/>
        <v>1</v>
      </c>
    </row>
    <row r="4677" spans="1:27" x14ac:dyDescent="0.2">
      <c r="A4677">
        <v>5504</v>
      </c>
      <c r="B4677" s="1" t="s">
        <v>11049</v>
      </c>
      <c r="C4677" t="s">
        <v>5998</v>
      </c>
      <c r="D4677" s="9"/>
      <c r="E4677" s="9"/>
      <c r="F4677" s="9"/>
      <c r="G4677" s="10">
        <v>20</v>
      </c>
      <c r="H4677" s="10" t="s">
        <v>571</v>
      </c>
      <c r="I4677" s="10">
        <v>1947</v>
      </c>
      <c r="J4677" s="11" t="s">
        <v>10032</v>
      </c>
      <c r="K4677" s="12"/>
      <c r="L4677" s="13" t="s">
        <v>10033</v>
      </c>
      <c r="M4677" t="s">
        <v>753</v>
      </c>
      <c r="S4677" s="9"/>
      <c r="T4677">
        <v>8</v>
      </c>
      <c r="U4677" s="210" t="s">
        <v>18196</v>
      </c>
      <c r="V4677" s="14">
        <v>0</v>
      </c>
      <c r="W4677" s="14">
        <v>0</v>
      </c>
      <c r="X4677" s="109" t="e">
        <v>#N/A</v>
      </c>
      <c r="Y4677" t="s">
        <v>334</v>
      </c>
      <c r="Z4677" t="s">
        <v>18167</v>
      </c>
      <c r="AA4677">
        <f t="shared" si="73"/>
        <v>1</v>
      </c>
    </row>
    <row r="4678" spans="1:27" x14ac:dyDescent="0.2">
      <c r="A4678">
        <v>4057</v>
      </c>
      <c r="B4678" s="1" t="s">
        <v>11133</v>
      </c>
      <c r="C4678" t="s">
        <v>5998</v>
      </c>
      <c r="D4678" s="9" t="s">
        <v>4262</v>
      </c>
      <c r="E4678" s="9"/>
      <c r="F4678" s="9"/>
      <c r="G4678" s="10">
        <v>20</v>
      </c>
      <c r="H4678" s="10" t="s">
        <v>571</v>
      </c>
      <c r="I4678" s="10">
        <v>1947</v>
      </c>
      <c r="J4678" s="11" t="s">
        <v>10032</v>
      </c>
      <c r="K4678" s="12"/>
      <c r="L4678" s="13" t="s">
        <v>10033</v>
      </c>
      <c r="M4678" t="s">
        <v>753</v>
      </c>
      <c r="S4678" s="9"/>
      <c r="T4678">
        <v>8</v>
      </c>
      <c r="U4678" s="210" t="s">
        <v>18196</v>
      </c>
      <c r="V4678" s="14">
        <v>0</v>
      </c>
      <c r="W4678" s="14">
        <v>0</v>
      </c>
      <c r="X4678" s="150" t="s">
        <v>294</v>
      </c>
      <c r="Y4678" t="s">
        <v>4262</v>
      </c>
      <c r="Z4678" t="s">
        <v>18167</v>
      </c>
      <c r="AA4678">
        <f t="shared" si="73"/>
        <v>1</v>
      </c>
    </row>
    <row r="4679" spans="1:27" x14ac:dyDescent="0.2">
      <c r="A4679">
        <v>6242</v>
      </c>
      <c r="B4679" s="1" t="s">
        <v>11134</v>
      </c>
      <c r="C4679" t="s">
        <v>5998</v>
      </c>
      <c r="D4679" s="9" t="s">
        <v>4262</v>
      </c>
      <c r="E4679" s="9"/>
      <c r="F4679" s="9"/>
      <c r="G4679" s="10">
        <v>20</v>
      </c>
      <c r="H4679" s="10" t="s">
        <v>571</v>
      </c>
      <c r="I4679" s="10">
        <v>1947</v>
      </c>
      <c r="J4679" s="11" t="s">
        <v>10032</v>
      </c>
      <c r="K4679" s="12"/>
      <c r="L4679" s="13" t="s">
        <v>10033</v>
      </c>
      <c r="M4679" t="s">
        <v>753</v>
      </c>
      <c r="S4679" s="9"/>
      <c r="T4679">
        <v>8</v>
      </c>
      <c r="U4679" s="210" t="s">
        <v>18196</v>
      </c>
      <c r="V4679" s="14">
        <v>0</v>
      </c>
      <c r="W4679" s="14">
        <v>0</v>
      </c>
      <c r="X4679" s="150" t="s">
        <v>294</v>
      </c>
      <c r="Y4679" t="s">
        <v>4262</v>
      </c>
      <c r="Z4679" t="s">
        <v>18167</v>
      </c>
      <c r="AA4679">
        <f t="shared" si="73"/>
        <v>1</v>
      </c>
    </row>
    <row r="4680" spans="1:27" x14ac:dyDescent="0.2">
      <c r="A4680">
        <v>6244</v>
      </c>
      <c r="B4680" s="1" t="s">
        <v>11135</v>
      </c>
      <c r="C4680" t="s">
        <v>5998</v>
      </c>
      <c r="D4680" s="9" t="s">
        <v>4262</v>
      </c>
      <c r="E4680" s="9"/>
      <c r="F4680" s="9"/>
      <c r="G4680" s="10">
        <v>20</v>
      </c>
      <c r="H4680" s="10" t="s">
        <v>571</v>
      </c>
      <c r="I4680" s="10">
        <v>1947</v>
      </c>
      <c r="J4680" s="11" t="s">
        <v>10032</v>
      </c>
      <c r="K4680" s="12"/>
      <c r="L4680" s="13" t="s">
        <v>10033</v>
      </c>
      <c r="M4680" t="s">
        <v>753</v>
      </c>
      <c r="S4680" s="9"/>
      <c r="T4680">
        <v>8</v>
      </c>
      <c r="U4680" s="210" t="s">
        <v>18196</v>
      </c>
      <c r="V4680" s="14">
        <v>0</v>
      </c>
      <c r="W4680" s="14">
        <v>0</v>
      </c>
      <c r="X4680" s="150" t="s">
        <v>294</v>
      </c>
      <c r="Y4680" t="s">
        <v>4262</v>
      </c>
      <c r="Z4680" t="s">
        <v>18167</v>
      </c>
      <c r="AA4680">
        <f t="shared" si="73"/>
        <v>1</v>
      </c>
    </row>
    <row r="4681" spans="1:27" x14ac:dyDescent="0.2">
      <c r="A4681">
        <v>782</v>
      </c>
      <c r="B4681" s="1" t="s">
        <v>11136</v>
      </c>
      <c r="C4681" t="s">
        <v>5998</v>
      </c>
      <c r="D4681" s="9" t="s">
        <v>4262</v>
      </c>
      <c r="E4681" s="9"/>
      <c r="F4681" s="9"/>
      <c r="G4681" s="10">
        <v>20</v>
      </c>
      <c r="H4681" s="10" t="s">
        <v>571</v>
      </c>
      <c r="I4681" s="10">
        <v>1947</v>
      </c>
      <c r="J4681" s="11" t="s">
        <v>10032</v>
      </c>
      <c r="K4681" s="12"/>
      <c r="L4681" s="13" t="s">
        <v>10033</v>
      </c>
      <c r="M4681" t="s">
        <v>753</v>
      </c>
      <c r="S4681" s="9"/>
      <c r="T4681">
        <v>8</v>
      </c>
      <c r="U4681" s="210" t="s">
        <v>18196</v>
      </c>
      <c r="V4681" s="14">
        <v>0</v>
      </c>
      <c r="W4681" s="14">
        <v>0</v>
      </c>
      <c r="X4681" s="150" t="s">
        <v>294</v>
      </c>
      <c r="Y4681" t="s">
        <v>4262</v>
      </c>
      <c r="Z4681" t="s">
        <v>18167</v>
      </c>
      <c r="AA4681">
        <f t="shared" si="73"/>
        <v>1</v>
      </c>
    </row>
    <row r="4682" spans="1:27" x14ac:dyDescent="0.2">
      <c r="A4682">
        <v>1259</v>
      </c>
      <c r="B4682" s="1" t="s">
        <v>11137</v>
      </c>
      <c r="C4682" t="s">
        <v>5998</v>
      </c>
      <c r="D4682" s="9" t="s">
        <v>4262</v>
      </c>
      <c r="E4682" s="9"/>
      <c r="F4682" s="9"/>
      <c r="G4682" s="10">
        <v>20</v>
      </c>
      <c r="H4682" s="10" t="s">
        <v>571</v>
      </c>
      <c r="I4682" s="10">
        <v>1947</v>
      </c>
      <c r="J4682" s="11" t="s">
        <v>10032</v>
      </c>
      <c r="K4682" s="12"/>
      <c r="L4682" s="13" t="s">
        <v>10033</v>
      </c>
      <c r="M4682" t="s">
        <v>753</v>
      </c>
      <c r="S4682" s="9"/>
      <c r="T4682">
        <v>8</v>
      </c>
      <c r="U4682" s="210" t="s">
        <v>18196</v>
      </c>
      <c r="V4682" s="14">
        <v>0</v>
      </c>
      <c r="W4682" s="14">
        <v>0</v>
      </c>
      <c r="X4682" s="150" t="s">
        <v>294</v>
      </c>
      <c r="Y4682" t="s">
        <v>4262</v>
      </c>
      <c r="Z4682" t="s">
        <v>18167</v>
      </c>
      <c r="AA4682">
        <f t="shared" si="73"/>
        <v>1</v>
      </c>
    </row>
    <row r="4683" spans="1:27" x14ac:dyDescent="0.2">
      <c r="A4683">
        <v>1443</v>
      </c>
      <c r="B4683" s="1" t="s">
        <v>11138</v>
      </c>
      <c r="C4683" t="s">
        <v>5998</v>
      </c>
      <c r="D4683" s="9" t="s">
        <v>4262</v>
      </c>
      <c r="E4683" s="9"/>
      <c r="F4683" s="9"/>
      <c r="G4683" s="10">
        <v>20</v>
      </c>
      <c r="H4683" s="10" t="s">
        <v>571</v>
      </c>
      <c r="I4683" s="10">
        <v>1947</v>
      </c>
      <c r="J4683" s="11" t="s">
        <v>10032</v>
      </c>
      <c r="K4683" s="12"/>
      <c r="L4683" s="13" t="s">
        <v>10033</v>
      </c>
      <c r="M4683" t="s">
        <v>753</v>
      </c>
      <c r="S4683" s="9"/>
      <c r="T4683">
        <v>8</v>
      </c>
      <c r="U4683" s="210" t="s">
        <v>18196</v>
      </c>
      <c r="V4683" s="14">
        <v>0</v>
      </c>
      <c r="W4683" s="14">
        <v>0</v>
      </c>
      <c r="X4683" s="150" t="s">
        <v>294</v>
      </c>
      <c r="Y4683" t="s">
        <v>4262</v>
      </c>
      <c r="Z4683" t="s">
        <v>18167</v>
      </c>
      <c r="AA4683">
        <f t="shared" si="73"/>
        <v>1</v>
      </c>
    </row>
    <row r="4684" spans="1:27" x14ac:dyDescent="0.2">
      <c r="A4684">
        <v>1452</v>
      </c>
      <c r="B4684" s="1" t="s">
        <v>11139</v>
      </c>
      <c r="C4684" t="s">
        <v>5998</v>
      </c>
      <c r="D4684" s="9" t="s">
        <v>4262</v>
      </c>
      <c r="E4684" s="9"/>
      <c r="F4684" s="9"/>
      <c r="G4684" s="10">
        <v>20</v>
      </c>
      <c r="H4684" s="10" t="s">
        <v>571</v>
      </c>
      <c r="I4684" s="10">
        <v>1947</v>
      </c>
      <c r="J4684" s="11" t="s">
        <v>10032</v>
      </c>
      <c r="K4684" s="12"/>
      <c r="L4684" s="13" t="s">
        <v>10033</v>
      </c>
      <c r="M4684" t="s">
        <v>753</v>
      </c>
      <c r="S4684" s="9"/>
      <c r="T4684">
        <v>8</v>
      </c>
      <c r="U4684" s="210" t="s">
        <v>18196</v>
      </c>
      <c r="V4684" s="14">
        <v>0</v>
      </c>
      <c r="W4684" s="14">
        <v>0</v>
      </c>
      <c r="X4684" s="150" t="s">
        <v>294</v>
      </c>
      <c r="Y4684" t="s">
        <v>4262</v>
      </c>
      <c r="Z4684" t="s">
        <v>18167</v>
      </c>
      <c r="AA4684">
        <f t="shared" si="73"/>
        <v>1</v>
      </c>
    </row>
    <row r="4685" spans="1:27" x14ac:dyDescent="0.2">
      <c r="A4685">
        <v>5517</v>
      </c>
      <c r="B4685" s="1" t="s">
        <v>11050</v>
      </c>
      <c r="C4685" t="s">
        <v>5998</v>
      </c>
      <c r="D4685" s="9"/>
      <c r="E4685" s="9"/>
      <c r="F4685" s="9"/>
      <c r="G4685" s="10">
        <v>20</v>
      </c>
      <c r="H4685" s="10" t="s">
        <v>571</v>
      </c>
      <c r="I4685" s="10">
        <v>1947</v>
      </c>
      <c r="J4685" s="11" t="s">
        <v>10032</v>
      </c>
      <c r="K4685" s="12"/>
      <c r="L4685" s="13" t="s">
        <v>10033</v>
      </c>
      <c r="M4685" t="s">
        <v>753</v>
      </c>
      <c r="S4685" s="9"/>
      <c r="T4685">
        <v>8</v>
      </c>
      <c r="U4685" s="210" t="s">
        <v>18196</v>
      </c>
      <c r="V4685" s="14">
        <v>0</v>
      </c>
      <c r="W4685" s="14">
        <v>0</v>
      </c>
      <c r="X4685" s="109" t="e">
        <v>#N/A</v>
      </c>
      <c r="Y4685" t="s">
        <v>334</v>
      </c>
      <c r="Z4685" t="s">
        <v>18167</v>
      </c>
      <c r="AA4685">
        <f t="shared" si="73"/>
        <v>1</v>
      </c>
    </row>
    <row r="4686" spans="1:27" x14ac:dyDescent="0.2">
      <c r="A4686">
        <v>3235</v>
      </c>
      <c r="B4686" s="1" t="s">
        <v>11140</v>
      </c>
      <c r="C4686" t="s">
        <v>5998</v>
      </c>
      <c r="D4686" s="9" t="s">
        <v>4262</v>
      </c>
      <c r="E4686" s="9"/>
      <c r="F4686" s="9"/>
      <c r="G4686" s="10">
        <v>20</v>
      </c>
      <c r="H4686" s="10" t="s">
        <v>571</v>
      </c>
      <c r="I4686" s="10">
        <v>1947</v>
      </c>
      <c r="J4686" s="11" t="s">
        <v>10032</v>
      </c>
      <c r="K4686" s="12"/>
      <c r="L4686" s="13" t="s">
        <v>10033</v>
      </c>
      <c r="M4686" t="s">
        <v>753</v>
      </c>
      <c r="S4686" s="9"/>
      <c r="T4686">
        <v>8</v>
      </c>
      <c r="U4686" s="210" t="s">
        <v>18196</v>
      </c>
      <c r="V4686" s="14">
        <v>0</v>
      </c>
      <c r="W4686" s="14">
        <v>0</v>
      </c>
      <c r="X4686" s="150" t="s">
        <v>294</v>
      </c>
      <c r="Y4686" t="s">
        <v>4262</v>
      </c>
      <c r="Z4686" t="s">
        <v>18167</v>
      </c>
      <c r="AA4686">
        <f t="shared" si="73"/>
        <v>1</v>
      </c>
    </row>
    <row r="4687" spans="1:27" x14ac:dyDescent="0.2">
      <c r="A4687">
        <v>5526</v>
      </c>
      <c r="B4687" s="1" t="s">
        <v>11051</v>
      </c>
      <c r="C4687" t="s">
        <v>5998</v>
      </c>
      <c r="D4687" s="9"/>
      <c r="E4687" s="9"/>
      <c r="F4687" s="9"/>
      <c r="G4687" s="10">
        <v>20</v>
      </c>
      <c r="H4687" s="10" t="s">
        <v>571</v>
      </c>
      <c r="I4687" s="10">
        <v>1947</v>
      </c>
      <c r="J4687" s="11" t="s">
        <v>10032</v>
      </c>
      <c r="K4687" s="12"/>
      <c r="L4687" s="13" t="s">
        <v>10033</v>
      </c>
      <c r="M4687" t="s">
        <v>753</v>
      </c>
      <c r="S4687" s="9"/>
      <c r="T4687">
        <v>8</v>
      </c>
      <c r="U4687" s="210" t="s">
        <v>18196</v>
      </c>
      <c r="V4687" s="14">
        <v>0</v>
      </c>
      <c r="W4687" s="14">
        <v>0</v>
      </c>
      <c r="X4687" s="109" t="e">
        <v>#N/A</v>
      </c>
      <c r="Y4687" t="s">
        <v>334</v>
      </c>
      <c r="Z4687" t="s">
        <v>18167</v>
      </c>
      <c r="AA4687">
        <f t="shared" si="73"/>
        <v>1</v>
      </c>
    </row>
    <row r="4688" spans="1:27" x14ac:dyDescent="0.2">
      <c r="A4688">
        <v>3943</v>
      </c>
      <c r="B4688" s="1" t="s">
        <v>11141</v>
      </c>
      <c r="C4688" t="s">
        <v>5998</v>
      </c>
      <c r="D4688" s="9" t="s">
        <v>4262</v>
      </c>
      <c r="E4688" s="9"/>
      <c r="F4688" s="9"/>
      <c r="G4688" s="10">
        <v>20</v>
      </c>
      <c r="H4688" s="10" t="s">
        <v>571</v>
      </c>
      <c r="I4688" s="10">
        <v>1947</v>
      </c>
      <c r="J4688" s="11" t="s">
        <v>10032</v>
      </c>
      <c r="K4688" s="12"/>
      <c r="L4688" s="13" t="s">
        <v>10033</v>
      </c>
      <c r="M4688" t="s">
        <v>753</v>
      </c>
      <c r="S4688" s="9"/>
      <c r="T4688">
        <v>8</v>
      </c>
      <c r="U4688" s="210" t="s">
        <v>18196</v>
      </c>
      <c r="V4688" s="14">
        <v>0</v>
      </c>
      <c r="W4688" s="14">
        <v>0</v>
      </c>
      <c r="X4688" s="109" t="e">
        <v>#N/A</v>
      </c>
      <c r="Y4688" t="s">
        <v>4262</v>
      </c>
      <c r="Z4688" t="s">
        <v>18167</v>
      </c>
      <c r="AA4688">
        <f t="shared" si="73"/>
        <v>1</v>
      </c>
    </row>
    <row r="4689" spans="1:27" x14ac:dyDescent="0.2">
      <c r="A4689">
        <v>2532</v>
      </c>
      <c r="B4689" s="1" t="s">
        <v>11083</v>
      </c>
      <c r="C4689" t="s">
        <v>3985</v>
      </c>
      <c r="D4689" s="9" t="s">
        <v>7651</v>
      </c>
      <c r="E4689" s="9"/>
      <c r="F4689" s="9"/>
      <c r="G4689" s="10">
        <v>20</v>
      </c>
      <c r="H4689" s="10" t="s">
        <v>571</v>
      </c>
      <c r="I4689" s="10">
        <v>1947</v>
      </c>
      <c r="J4689" s="11" t="s">
        <v>10032</v>
      </c>
      <c r="K4689" s="12"/>
      <c r="L4689" s="13" t="s">
        <v>10033</v>
      </c>
      <c r="M4689" t="s">
        <v>753</v>
      </c>
      <c r="S4689" s="9"/>
      <c r="T4689">
        <v>8</v>
      </c>
      <c r="U4689" s="210" t="s">
        <v>18196</v>
      </c>
      <c r="V4689" s="14">
        <v>0</v>
      </c>
      <c r="W4689" s="14">
        <v>1</v>
      </c>
      <c r="X4689" s="150" t="s">
        <v>270</v>
      </c>
      <c r="Y4689">
        <v>162</v>
      </c>
      <c r="Z4689" t="s">
        <v>18167</v>
      </c>
      <c r="AA4689">
        <f t="shared" si="73"/>
        <v>3</v>
      </c>
    </row>
    <row r="4690" spans="1:27" x14ac:dyDescent="0.2">
      <c r="A4690">
        <v>3702</v>
      </c>
      <c r="B4690" s="1" t="s">
        <v>11076</v>
      </c>
      <c r="C4690" t="s">
        <v>1027</v>
      </c>
      <c r="D4690" s="9" t="s">
        <v>11077</v>
      </c>
      <c r="E4690" s="9" t="s">
        <v>259</v>
      </c>
      <c r="F4690" s="9" t="s">
        <v>1416</v>
      </c>
      <c r="G4690" s="10">
        <v>20</v>
      </c>
      <c r="H4690" s="10" t="s">
        <v>571</v>
      </c>
      <c r="I4690" s="10">
        <v>1947</v>
      </c>
      <c r="J4690" s="11" t="s">
        <v>10032</v>
      </c>
      <c r="K4690" s="12"/>
      <c r="L4690" s="13" t="s">
        <v>11078</v>
      </c>
      <c r="M4690" t="s">
        <v>753</v>
      </c>
      <c r="S4690" s="9"/>
      <c r="T4690">
        <v>8</v>
      </c>
      <c r="U4690" s="210" t="s">
        <v>18196</v>
      </c>
      <c r="V4690" s="14">
        <v>0</v>
      </c>
      <c r="W4690" s="14">
        <v>1</v>
      </c>
      <c r="X4690" s="150" t="s">
        <v>270</v>
      </c>
      <c r="Y4690">
        <v>305</v>
      </c>
      <c r="Z4690" t="s">
        <v>271</v>
      </c>
      <c r="AA4690">
        <f t="shared" si="73"/>
        <v>3</v>
      </c>
    </row>
    <row r="4691" spans="1:27" x14ac:dyDescent="0.2">
      <c r="A4691">
        <v>1003</v>
      </c>
      <c r="B4691" s="1" t="s">
        <v>11116</v>
      </c>
      <c r="C4691" t="s">
        <v>1352</v>
      </c>
      <c r="D4691" s="9" t="s">
        <v>2344</v>
      </c>
      <c r="E4691" s="9"/>
      <c r="F4691" s="9"/>
      <c r="G4691" s="10">
        <v>20</v>
      </c>
      <c r="H4691" s="10" t="s">
        <v>571</v>
      </c>
      <c r="I4691" s="10">
        <v>1947</v>
      </c>
      <c r="J4691" s="11" t="s">
        <v>10032</v>
      </c>
      <c r="K4691" s="12"/>
      <c r="L4691" s="13" t="s">
        <v>11117</v>
      </c>
      <c r="M4691" t="s">
        <v>753</v>
      </c>
      <c r="S4691" s="9"/>
      <c r="T4691">
        <v>8</v>
      </c>
      <c r="U4691" s="210" t="s">
        <v>18196</v>
      </c>
      <c r="V4691" s="14">
        <v>0</v>
      </c>
      <c r="W4691" s="14">
        <v>1</v>
      </c>
      <c r="X4691" s="150" t="s">
        <v>294</v>
      </c>
      <c r="Y4691" t="s">
        <v>2344</v>
      </c>
      <c r="Z4691" t="s">
        <v>271</v>
      </c>
      <c r="AA4691">
        <f t="shared" si="73"/>
        <v>1</v>
      </c>
    </row>
    <row r="4692" spans="1:27" x14ac:dyDescent="0.2">
      <c r="A4692">
        <v>380</v>
      </c>
      <c r="B4692" s="1" t="s">
        <v>11115</v>
      </c>
      <c r="C4692" t="s">
        <v>503</v>
      </c>
      <c r="D4692" s="9" t="s">
        <v>2138</v>
      </c>
      <c r="E4692" s="9"/>
      <c r="F4692" s="9"/>
      <c r="G4692" s="10">
        <v>20</v>
      </c>
      <c r="H4692" s="10" t="s">
        <v>571</v>
      </c>
      <c r="I4692" s="10">
        <v>1947</v>
      </c>
      <c r="J4692" s="11" t="s">
        <v>10032</v>
      </c>
      <c r="K4692" s="12"/>
      <c r="L4692" s="13" t="s">
        <v>10033</v>
      </c>
      <c r="M4692" t="s">
        <v>753</v>
      </c>
      <c r="S4692" s="9"/>
      <c r="T4692">
        <v>8</v>
      </c>
      <c r="U4692" s="210" t="s">
        <v>18196</v>
      </c>
      <c r="V4692" s="14">
        <v>0</v>
      </c>
      <c r="W4692" s="14">
        <v>1</v>
      </c>
      <c r="X4692" s="109" t="e">
        <v>#N/A</v>
      </c>
      <c r="Y4692" t="s">
        <v>2138</v>
      </c>
      <c r="Z4692" t="s">
        <v>505</v>
      </c>
      <c r="AA4692">
        <f t="shared" si="73"/>
        <v>1</v>
      </c>
    </row>
    <row r="4693" spans="1:27" x14ac:dyDescent="0.2">
      <c r="A4693">
        <v>2332</v>
      </c>
      <c r="B4693" s="1" t="s">
        <v>10043</v>
      </c>
      <c r="C4693" t="s">
        <v>2040</v>
      </c>
      <c r="D4693" s="9" t="s">
        <v>10044</v>
      </c>
      <c r="E4693" s="9"/>
      <c r="F4693" s="9"/>
      <c r="G4693" s="10">
        <v>20</v>
      </c>
      <c r="H4693" s="10" t="s">
        <v>571</v>
      </c>
      <c r="I4693" s="10">
        <v>1947</v>
      </c>
      <c r="J4693" s="11" t="s">
        <v>10032</v>
      </c>
      <c r="K4693" s="12"/>
      <c r="L4693" s="13" t="s">
        <v>10033</v>
      </c>
      <c r="M4693" t="s">
        <v>753</v>
      </c>
      <c r="S4693" s="9"/>
      <c r="T4693">
        <v>8</v>
      </c>
      <c r="U4693" s="210" t="s">
        <v>18196</v>
      </c>
      <c r="V4693" s="14">
        <v>0</v>
      </c>
      <c r="W4693" s="14">
        <v>1</v>
      </c>
      <c r="X4693" s="150" t="s">
        <v>294</v>
      </c>
      <c r="Y4693" t="s">
        <v>6784</v>
      </c>
      <c r="Z4693" t="s">
        <v>271</v>
      </c>
      <c r="AA4693">
        <f t="shared" si="73"/>
        <v>3</v>
      </c>
    </row>
    <row r="4694" spans="1:27" x14ac:dyDescent="0.2">
      <c r="A4694">
        <v>322</v>
      </c>
      <c r="B4694" s="1" t="s">
        <v>10041</v>
      </c>
      <c r="C4694" t="s">
        <v>2040</v>
      </c>
      <c r="D4694" s="9" t="s">
        <v>10042</v>
      </c>
      <c r="E4694" s="9" t="s">
        <v>259</v>
      </c>
      <c r="F4694" s="9" t="s">
        <v>721</v>
      </c>
      <c r="G4694" s="10">
        <v>20</v>
      </c>
      <c r="H4694" s="10" t="s">
        <v>571</v>
      </c>
      <c r="I4694" s="10">
        <v>1947</v>
      </c>
      <c r="J4694" s="11" t="s">
        <v>10032</v>
      </c>
      <c r="K4694" s="12"/>
      <c r="L4694" s="13" t="s">
        <v>10033</v>
      </c>
      <c r="M4694" t="s">
        <v>753</v>
      </c>
      <c r="S4694" s="9"/>
      <c r="T4694">
        <v>8</v>
      </c>
      <c r="U4694" s="210" t="s">
        <v>18196</v>
      </c>
      <c r="V4694" s="14">
        <v>0</v>
      </c>
      <c r="W4694" s="14">
        <v>1</v>
      </c>
      <c r="X4694" s="150" t="s">
        <v>270</v>
      </c>
      <c r="Y4694">
        <v>109</v>
      </c>
      <c r="Z4694" t="s">
        <v>271</v>
      </c>
      <c r="AA4694">
        <f t="shared" si="73"/>
        <v>4</v>
      </c>
    </row>
    <row r="4695" spans="1:27" x14ac:dyDescent="0.2">
      <c r="A4695">
        <v>2012</v>
      </c>
      <c r="B4695" s="1" t="s">
        <v>10045</v>
      </c>
      <c r="C4695" t="s">
        <v>2040</v>
      </c>
      <c r="D4695" s="9" t="s">
        <v>10044</v>
      </c>
      <c r="E4695" s="9"/>
      <c r="F4695" s="9"/>
      <c r="G4695" s="10">
        <v>20</v>
      </c>
      <c r="H4695" s="10" t="s">
        <v>571</v>
      </c>
      <c r="I4695" s="10">
        <v>1947</v>
      </c>
      <c r="J4695" s="11" t="s">
        <v>10032</v>
      </c>
      <c r="K4695" s="12"/>
      <c r="L4695" s="13" t="s">
        <v>10033</v>
      </c>
      <c r="M4695" t="s">
        <v>753</v>
      </c>
      <c r="S4695" s="9"/>
      <c r="T4695">
        <v>8</v>
      </c>
      <c r="U4695" s="210" t="s">
        <v>18196</v>
      </c>
      <c r="V4695" s="14">
        <v>0</v>
      </c>
      <c r="W4695" s="14">
        <v>1</v>
      </c>
      <c r="X4695" s="150" t="s">
        <v>294</v>
      </c>
      <c r="Y4695" t="s">
        <v>6784</v>
      </c>
      <c r="Z4695" t="s">
        <v>271</v>
      </c>
      <c r="AA4695">
        <f t="shared" si="73"/>
        <v>3</v>
      </c>
    </row>
    <row r="4696" spans="1:27" x14ac:dyDescent="0.2">
      <c r="A4696">
        <v>2857</v>
      </c>
      <c r="B4696" s="1" t="s">
        <v>11144</v>
      </c>
      <c r="C4696" t="s">
        <v>2221</v>
      </c>
      <c r="D4696" s="9">
        <v>406</v>
      </c>
      <c r="E4696" s="9"/>
      <c r="F4696" s="9"/>
      <c r="G4696" s="10">
        <v>20</v>
      </c>
      <c r="H4696" s="10" t="s">
        <v>571</v>
      </c>
      <c r="I4696" s="10">
        <v>1947</v>
      </c>
      <c r="J4696" s="11" t="s">
        <v>10032</v>
      </c>
      <c r="K4696" s="12"/>
      <c r="L4696" s="13" t="s">
        <v>10033</v>
      </c>
      <c r="M4696" t="s">
        <v>753</v>
      </c>
      <c r="S4696" s="9"/>
      <c r="T4696">
        <v>8</v>
      </c>
      <c r="U4696" s="210" t="s">
        <v>18196</v>
      </c>
      <c r="V4696" s="14">
        <v>0</v>
      </c>
      <c r="W4696" s="14">
        <v>1</v>
      </c>
      <c r="X4696" s="150" t="s">
        <v>270</v>
      </c>
      <c r="Y4696">
        <v>406</v>
      </c>
      <c r="Z4696" t="s">
        <v>505</v>
      </c>
      <c r="AA4696">
        <f t="shared" si="73"/>
        <v>1</v>
      </c>
    </row>
    <row r="4697" spans="1:27" x14ac:dyDescent="0.2">
      <c r="A4697">
        <v>684</v>
      </c>
      <c r="B4697" s="1" t="s">
        <v>11074</v>
      </c>
      <c r="C4697" t="s">
        <v>1798</v>
      </c>
      <c r="D4697" s="9" t="s">
        <v>11075</v>
      </c>
      <c r="E4697" s="9"/>
      <c r="F4697" s="9"/>
      <c r="G4697" s="10">
        <v>20</v>
      </c>
      <c r="H4697" s="10" t="s">
        <v>571</v>
      </c>
      <c r="I4697" s="10">
        <v>1947</v>
      </c>
      <c r="J4697" s="11" t="s">
        <v>10032</v>
      </c>
      <c r="K4697" s="12"/>
      <c r="L4697" s="13" t="s">
        <v>10033</v>
      </c>
      <c r="M4697" t="s">
        <v>753</v>
      </c>
      <c r="S4697" s="9"/>
      <c r="T4697">
        <v>8</v>
      </c>
      <c r="U4697" s="210" t="s">
        <v>18196</v>
      </c>
      <c r="V4697" s="14">
        <v>0</v>
      </c>
      <c r="W4697" s="14">
        <v>1</v>
      </c>
      <c r="X4697" s="150" t="s">
        <v>270</v>
      </c>
      <c r="Y4697">
        <v>540</v>
      </c>
      <c r="Z4697" t="s">
        <v>271</v>
      </c>
      <c r="AA4697">
        <f t="shared" si="73"/>
        <v>3</v>
      </c>
    </row>
    <row r="4698" spans="1:27" x14ac:dyDescent="0.2">
      <c r="A4698">
        <v>3274</v>
      </c>
      <c r="B4698" s="1" t="s">
        <v>11097</v>
      </c>
      <c r="C4698" t="s">
        <v>1798</v>
      </c>
      <c r="D4698" s="9" t="s">
        <v>1544</v>
      </c>
      <c r="E4698" s="9"/>
      <c r="F4698" s="9" t="s">
        <v>532</v>
      </c>
      <c r="G4698" s="10">
        <v>20</v>
      </c>
      <c r="H4698" s="10" t="s">
        <v>571</v>
      </c>
      <c r="I4698" s="10">
        <v>1947</v>
      </c>
      <c r="J4698" s="11" t="s">
        <v>10032</v>
      </c>
      <c r="K4698" s="12"/>
      <c r="L4698" s="13" t="s">
        <v>10033</v>
      </c>
      <c r="M4698" t="s">
        <v>753</v>
      </c>
      <c r="S4698" s="9"/>
      <c r="T4698">
        <v>8</v>
      </c>
      <c r="U4698" s="210" t="s">
        <v>18196</v>
      </c>
      <c r="V4698" s="14">
        <v>0</v>
      </c>
      <c r="W4698" s="14">
        <v>1</v>
      </c>
      <c r="X4698" s="150" t="s">
        <v>294</v>
      </c>
      <c r="Y4698" t="s">
        <v>1199</v>
      </c>
      <c r="Z4698" t="s">
        <v>271</v>
      </c>
      <c r="AA4698">
        <f t="shared" si="73"/>
        <v>2</v>
      </c>
    </row>
    <row r="4699" spans="1:27" x14ac:dyDescent="0.2">
      <c r="A4699">
        <v>6251</v>
      </c>
      <c r="B4699" s="1" t="s">
        <v>11142</v>
      </c>
      <c r="C4699" t="s">
        <v>1027</v>
      </c>
      <c r="D4699" s="9">
        <v>464</v>
      </c>
      <c r="E4699" s="9"/>
      <c r="F4699" s="9"/>
      <c r="G4699" s="10">
        <v>20</v>
      </c>
      <c r="H4699" s="10" t="s">
        <v>571</v>
      </c>
      <c r="I4699" s="10">
        <v>1947</v>
      </c>
      <c r="J4699" s="11" t="s">
        <v>10032</v>
      </c>
      <c r="K4699" s="12"/>
      <c r="L4699" s="13" t="s">
        <v>11143</v>
      </c>
      <c r="M4699" t="s">
        <v>753</v>
      </c>
      <c r="S4699" s="9"/>
      <c r="T4699">
        <v>8</v>
      </c>
      <c r="U4699" s="210" t="s">
        <v>18196</v>
      </c>
      <c r="V4699" s="14">
        <v>0</v>
      </c>
      <c r="W4699" s="14">
        <v>1</v>
      </c>
      <c r="X4699" s="150" t="s">
        <v>270</v>
      </c>
      <c r="Y4699">
        <v>464</v>
      </c>
      <c r="Z4699" t="s">
        <v>271</v>
      </c>
      <c r="AA4699">
        <f t="shared" si="73"/>
        <v>1</v>
      </c>
    </row>
    <row r="4700" spans="1:27" x14ac:dyDescent="0.2">
      <c r="A4700">
        <v>1462</v>
      </c>
      <c r="B4700" s="1" t="s">
        <v>11086</v>
      </c>
      <c r="C4700" t="s">
        <v>1027</v>
      </c>
      <c r="D4700" s="9" t="s">
        <v>11087</v>
      </c>
      <c r="E4700" s="9"/>
      <c r="F4700" s="9"/>
      <c r="G4700" s="10">
        <v>20</v>
      </c>
      <c r="H4700" s="10" t="s">
        <v>571</v>
      </c>
      <c r="I4700" s="10">
        <v>1947</v>
      </c>
      <c r="J4700" s="11" t="s">
        <v>10032</v>
      </c>
      <c r="K4700" s="12"/>
      <c r="L4700" s="13" t="s">
        <v>11088</v>
      </c>
      <c r="M4700" t="s">
        <v>753</v>
      </c>
      <c r="S4700" s="9"/>
      <c r="T4700">
        <v>8</v>
      </c>
      <c r="U4700" s="210" t="s">
        <v>18196</v>
      </c>
      <c r="V4700" s="14">
        <v>0</v>
      </c>
      <c r="W4700" s="14">
        <v>1</v>
      </c>
      <c r="X4700" s="150" t="s">
        <v>270</v>
      </c>
      <c r="Y4700">
        <v>69</v>
      </c>
      <c r="Z4700" t="s">
        <v>271</v>
      </c>
      <c r="AA4700">
        <f t="shared" si="73"/>
        <v>3</v>
      </c>
    </row>
    <row r="4701" spans="1:27" x14ac:dyDescent="0.2">
      <c r="A4701">
        <v>7231</v>
      </c>
      <c r="B4701" s="1" t="s">
        <v>11093</v>
      </c>
      <c r="C4701" t="s">
        <v>1027</v>
      </c>
      <c r="D4701" s="9" t="s">
        <v>11094</v>
      </c>
      <c r="E4701" s="9"/>
      <c r="F4701" s="9"/>
      <c r="G4701" s="10">
        <v>20</v>
      </c>
      <c r="H4701" s="10" t="s">
        <v>571</v>
      </c>
      <c r="I4701" s="10">
        <v>1947</v>
      </c>
      <c r="J4701" s="11" t="s">
        <v>10032</v>
      </c>
      <c r="K4701" s="12"/>
      <c r="L4701" s="13" t="s">
        <v>10033</v>
      </c>
      <c r="M4701" t="s">
        <v>753</v>
      </c>
      <c r="S4701" s="9"/>
      <c r="T4701">
        <v>8</v>
      </c>
      <c r="U4701" s="210" t="s">
        <v>18196</v>
      </c>
      <c r="V4701" s="14">
        <v>0</v>
      </c>
      <c r="W4701" s="14">
        <v>1</v>
      </c>
      <c r="X4701" s="150" t="s">
        <v>270</v>
      </c>
      <c r="Y4701">
        <v>16</v>
      </c>
      <c r="Z4701" t="s">
        <v>271</v>
      </c>
      <c r="AA4701">
        <f t="shared" si="73"/>
        <v>3</v>
      </c>
    </row>
    <row r="4702" spans="1:27" x14ac:dyDescent="0.2">
      <c r="A4702">
        <v>1740</v>
      </c>
      <c r="B4702" s="1" t="s">
        <v>9915</v>
      </c>
      <c r="C4702" t="s">
        <v>2040</v>
      </c>
      <c r="D4702" s="9" t="s">
        <v>4782</v>
      </c>
      <c r="E4702" s="9" t="s">
        <v>259</v>
      </c>
      <c r="F4702" s="9" t="s">
        <v>721</v>
      </c>
      <c r="G4702" s="10">
        <v>20</v>
      </c>
      <c r="H4702" s="10" t="s">
        <v>571</v>
      </c>
      <c r="I4702" s="10">
        <v>1947</v>
      </c>
      <c r="J4702" s="11" t="s">
        <v>10032</v>
      </c>
      <c r="K4702" s="12"/>
      <c r="L4702" s="13" t="s">
        <v>10033</v>
      </c>
      <c r="M4702" t="s">
        <v>753</v>
      </c>
      <c r="S4702" s="9"/>
      <c r="T4702">
        <v>8</v>
      </c>
      <c r="U4702" s="210" t="s">
        <v>18196</v>
      </c>
      <c r="V4702" s="14">
        <v>0</v>
      </c>
      <c r="W4702" s="14">
        <v>0</v>
      </c>
      <c r="X4702" s="150" t="s">
        <v>270</v>
      </c>
      <c r="Y4702">
        <v>128</v>
      </c>
      <c r="Z4702" t="s">
        <v>3085</v>
      </c>
      <c r="AA4702">
        <f t="shared" si="73"/>
        <v>2</v>
      </c>
    </row>
    <row r="4703" spans="1:27" x14ac:dyDescent="0.2">
      <c r="A4703">
        <v>2985</v>
      </c>
      <c r="B4703" s="1" t="s">
        <v>11084</v>
      </c>
      <c r="C4703" t="s">
        <v>2040</v>
      </c>
      <c r="D4703" s="9" t="s">
        <v>11085</v>
      </c>
      <c r="E4703" s="9" t="s">
        <v>259</v>
      </c>
      <c r="F4703" s="9" t="s">
        <v>721</v>
      </c>
      <c r="G4703" s="10">
        <v>20</v>
      </c>
      <c r="H4703" s="10" t="s">
        <v>571</v>
      </c>
      <c r="I4703" s="10">
        <v>1947</v>
      </c>
      <c r="J4703" s="11" t="s">
        <v>10032</v>
      </c>
      <c r="K4703" s="12"/>
      <c r="L4703" s="13" t="s">
        <v>10033</v>
      </c>
      <c r="M4703" t="s">
        <v>753</v>
      </c>
      <c r="S4703" s="9"/>
      <c r="T4703">
        <v>8</v>
      </c>
      <c r="U4703" s="210" t="s">
        <v>18196</v>
      </c>
      <c r="V4703" s="14">
        <v>0</v>
      </c>
      <c r="W4703" s="14">
        <v>0</v>
      </c>
      <c r="X4703" s="150" t="s">
        <v>270</v>
      </c>
      <c r="Y4703">
        <v>139</v>
      </c>
      <c r="Z4703" t="s">
        <v>3085</v>
      </c>
      <c r="AA4703">
        <f t="shared" si="73"/>
        <v>3</v>
      </c>
    </row>
    <row r="4704" spans="1:27" x14ac:dyDescent="0.2">
      <c r="A4704">
        <v>3783</v>
      </c>
      <c r="B4704" s="1" t="s">
        <v>11100</v>
      </c>
      <c r="C4704" t="s">
        <v>2040</v>
      </c>
      <c r="D4704" s="9" t="s">
        <v>2685</v>
      </c>
      <c r="E4704" s="9" t="s">
        <v>259</v>
      </c>
      <c r="F4704" s="9" t="s">
        <v>721</v>
      </c>
      <c r="G4704" s="10">
        <v>20</v>
      </c>
      <c r="H4704" s="10" t="s">
        <v>571</v>
      </c>
      <c r="I4704" s="10">
        <v>1947</v>
      </c>
      <c r="J4704" s="11" t="s">
        <v>10032</v>
      </c>
      <c r="K4704" s="12"/>
      <c r="L4704" s="13" t="s">
        <v>10033</v>
      </c>
      <c r="M4704" t="s">
        <v>753</v>
      </c>
      <c r="S4704" s="9"/>
      <c r="T4704">
        <v>8</v>
      </c>
      <c r="U4704" s="210" t="s">
        <v>18196</v>
      </c>
      <c r="V4704" s="14">
        <v>0</v>
      </c>
      <c r="W4704" s="14">
        <v>0</v>
      </c>
      <c r="X4704" s="150" t="s">
        <v>270</v>
      </c>
      <c r="Y4704">
        <v>139</v>
      </c>
      <c r="Z4704" t="s">
        <v>3085</v>
      </c>
      <c r="AA4704">
        <f t="shared" si="73"/>
        <v>2</v>
      </c>
    </row>
    <row r="4705" spans="1:27" x14ac:dyDescent="0.2">
      <c r="A4705">
        <v>7370</v>
      </c>
      <c r="B4705" s="1" t="s">
        <v>11105</v>
      </c>
      <c r="C4705" t="s">
        <v>2040</v>
      </c>
      <c r="D4705" s="9" t="s">
        <v>622</v>
      </c>
      <c r="E4705" s="9" t="s">
        <v>259</v>
      </c>
      <c r="F4705" s="9" t="s">
        <v>721</v>
      </c>
      <c r="G4705" s="10">
        <v>20</v>
      </c>
      <c r="H4705" s="10" t="s">
        <v>571</v>
      </c>
      <c r="I4705" s="10">
        <v>1947</v>
      </c>
      <c r="J4705" s="11" t="s">
        <v>10032</v>
      </c>
      <c r="K4705" s="12"/>
      <c r="L4705" s="13" t="s">
        <v>10033</v>
      </c>
      <c r="M4705" t="s">
        <v>753</v>
      </c>
      <c r="S4705" s="9"/>
      <c r="T4705">
        <v>8</v>
      </c>
      <c r="U4705" s="210" t="s">
        <v>18196</v>
      </c>
      <c r="V4705" s="14">
        <v>0</v>
      </c>
      <c r="W4705" s="14">
        <v>0</v>
      </c>
      <c r="X4705" s="150" t="s">
        <v>270</v>
      </c>
      <c r="Y4705">
        <v>139</v>
      </c>
      <c r="Z4705" t="s">
        <v>3085</v>
      </c>
      <c r="AA4705">
        <f t="shared" si="73"/>
        <v>2</v>
      </c>
    </row>
    <row r="4706" spans="1:27" x14ac:dyDescent="0.2">
      <c r="A4706">
        <v>4949</v>
      </c>
      <c r="B4706" s="1" t="s">
        <v>11316</v>
      </c>
      <c r="C4706" t="s">
        <v>2040</v>
      </c>
      <c r="D4706" s="9">
        <v>139</v>
      </c>
      <c r="E4706" s="9" t="s">
        <v>259</v>
      </c>
      <c r="F4706" s="9" t="s">
        <v>721</v>
      </c>
      <c r="G4706" s="10">
        <v>20</v>
      </c>
      <c r="H4706" s="10" t="s">
        <v>571</v>
      </c>
      <c r="I4706" s="10">
        <v>1947</v>
      </c>
      <c r="J4706" s="11" t="s">
        <v>10032</v>
      </c>
      <c r="K4706" s="12"/>
      <c r="L4706" s="13" t="s">
        <v>10033</v>
      </c>
      <c r="M4706" t="s">
        <v>753</v>
      </c>
      <c r="S4706" s="9"/>
      <c r="T4706">
        <v>8</v>
      </c>
      <c r="U4706" s="210" t="s">
        <v>18196</v>
      </c>
      <c r="V4706" s="14">
        <v>0</v>
      </c>
      <c r="W4706" s="14">
        <v>0</v>
      </c>
      <c r="X4706" s="150" t="s">
        <v>270</v>
      </c>
      <c r="Y4706">
        <v>139</v>
      </c>
      <c r="Z4706" t="s">
        <v>3085</v>
      </c>
      <c r="AA4706">
        <f t="shared" si="73"/>
        <v>1</v>
      </c>
    </row>
    <row r="4707" spans="1:27" x14ac:dyDescent="0.2">
      <c r="A4707">
        <v>1744</v>
      </c>
      <c r="B4707" s="1" t="s">
        <v>11104</v>
      </c>
      <c r="C4707" t="s">
        <v>2040</v>
      </c>
      <c r="D4707" s="9" t="s">
        <v>1659</v>
      </c>
      <c r="E4707" s="9" t="s">
        <v>259</v>
      </c>
      <c r="F4707" s="9" t="s">
        <v>721</v>
      </c>
      <c r="G4707" s="10">
        <v>20</v>
      </c>
      <c r="H4707" s="10" t="s">
        <v>571</v>
      </c>
      <c r="I4707" s="10">
        <v>1947</v>
      </c>
      <c r="J4707" s="11" t="s">
        <v>10032</v>
      </c>
      <c r="K4707" s="12"/>
      <c r="L4707" s="13" t="s">
        <v>10033</v>
      </c>
      <c r="M4707" t="s">
        <v>753</v>
      </c>
      <c r="S4707" s="9"/>
      <c r="T4707">
        <v>8</v>
      </c>
      <c r="U4707" s="210" t="s">
        <v>18196</v>
      </c>
      <c r="V4707" s="14">
        <v>0</v>
      </c>
      <c r="W4707" s="14">
        <v>0</v>
      </c>
      <c r="X4707" s="150" t="s">
        <v>270</v>
      </c>
      <c r="Y4707">
        <v>139</v>
      </c>
      <c r="Z4707" t="s">
        <v>3085</v>
      </c>
      <c r="AA4707">
        <f t="shared" si="73"/>
        <v>2</v>
      </c>
    </row>
    <row r="4708" spans="1:27" x14ac:dyDescent="0.2">
      <c r="A4708">
        <v>3730</v>
      </c>
      <c r="B4708" s="1" t="s">
        <v>11102</v>
      </c>
      <c r="C4708" t="s">
        <v>2040</v>
      </c>
      <c r="D4708" s="9" t="s">
        <v>5749</v>
      </c>
      <c r="E4708" s="9" t="s">
        <v>259</v>
      </c>
      <c r="F4708" s="9" t="s">
        <v>721</v>
      </c>
      <c r="G4708" s="10">
        <v>20</v>
      </c>
      <c r="H4708" s="10" t="s">
        <v>571</v>
      </c>
      <c r="I4708" s="10">
        <v>1947</v>
      </c>
      <c r="J4708" s="11" t="s">
        <v>10032</v>
      </c>
      <c r="K4708" s="12"/>
      <c r="L4708" s="13" t="s">
        <v>10033</v>
      </c>
      <c r="M4708" t="s">
        <v>753</v>
      </c>
      <c r="S4708" s="9"/>
      <c r="T4708">
        <v>8</v>
      </c>
      <c r="U4708" s="210" t="s">
        <v>18196</v>
      </c>
      <c r="V4708" s="14">
        <v>0</v>
      </c>
      <c r="W4708" s="14">
        <v>0</v>
      </c>
      <c r="X4708" s="150" t="s">
        <v>270</v>
      </c>
      <c r="Y4708">
        <v>139</v>
      </c>
      <c r="Z4708" t="s">
        <v>3085</v>
      </c>
      <c r="AA4708">
        <f t="shared" si="73"/>
        <v>2</v>
      </c>
    </row>
    <row r="4709" spans="1:27" x14ac:dyDescent="0.2">
      <c r="A4709">
        <v>4418</v>
      </c>
      <c r="B4709" s="1" t="s">
        <v>11317</v>
      </c>
      <c r="C4709" t="s">
        <v>2040</v>
      </c>
      <c r="D4709" s="9">
        <v>139</v>
      </c>
      <c r="E4709" s="9" t="s">
        <v>259</v>
      </c>
      <c r="F4709" s="9" t="s">
        <v>721</v>
      </c>
      <c r="G4709" s="10">
        <v>20</v>
      </c>
      <c r="H4709" s="10" t="s">
        <v>571</v>
      </c>
      <c r="I4709" s="10">
        <v>1947</v>
      </c>
      <c r="J4709" s="11" t="s">
        <v>10032</v>
      </c>
      <c r="K4709" s="12"/>
      <c r="L4709" s="13" t="s">
        <v>10033</v>
      </c>
      <c r="M4709" t="s">
        <v>753</v>
      </c>
      <c r="S4709" s="9"/>
      <c r="T4709">
        <v>8</v>
      </c>
      <c r="U4709" s="210" t="s">
        <v>18196</v>
      </c>
      <c r="V4709" s="14">
        <v>0</v>
      </c>
      <c r="W4709" s="14">
        <v>0</v>
      </c>
      <c r="X4709" s="150" t="s">
        <v>270</v>
      </c>
      <c r="Y4709">
        <v>139</v>
      </c>
      <c r="Z4709" t="s">
        <v>3085</v>
      </c>
      <c r="AA4709">
        <f t="shared" si="73"/>
        <v>1</v>
      </c>
    </row>
    <row r="4710" spans="1:27" x14ac:dyDescent="0.2">
      <c r="A4710">
        <v>4191</v>
      </c>
      <c r="B4710" s="1" t="s">
        <v>11101</v>
      </c>
      <c r="C4710" t="s">
        <v>2040</v>
      </c>
      <c r="D4710" s="9" t="s">
        <v>2685</v>
      </c>
      <c r="E4710" s="9" t="s">
        <v>259</v>
      </c>
      <c r="F4710" s="9" t="s">
        <v>721</v>
      </c>
      <c r="G4710" s="10">
        <v>20</v>
      </c>
      <c r="H4710" s="10" t="s">
        <v>571</v>
      </c>
      <c r="I4710" s="10">
        <v>1947</v>
      </c>
      <c r="J4710" s="11" t="s">
        <v>10032</v>
      </c>
      <c r="K4710" s="12"/>
      <c r="L4710" s="13" t="s">
        <v>10033</v>
      </c>
      <c r="M4710" t="s">
        <v>753</v>
      </c>
      <c r="S4710" s="9"/>
      <c r="T4710">
        <v>8</v>
      </c>
      <c r="U4710" s="210" t="s">
        <v>18196</v>
      </c>
      <c r="V4710" s="14">
        <v>0</v>
      </c>
      <c r="W4710" s="14">
        <v>0</v>
      </c>
      <c r="X4710" s="150" t="s">
        <v>270</v>
      </c>
      <c r="Y4710">
        <v>139</v>
      </c>
      <c r="Z4710" t="s">
        <v>3085</v>
      </c>
      <c r="AA4710">
        <f t="shared" si="73"/>
        <v>2</v>
      </c>
    </row>
    <row r="4711" spans="1:27" x14ac:dyDescent="0.2">
      <c r="A4711">
        <v>4291</v>
      </c>
      <c r="B4711" s="1" t="s">
        <v>11103</v>
      </c>
      <c r="C4711" t="s">
        <v>2040</v>
      </c>
      <c r="D4711" s="9" t="s">
        <v>5186</v>
      </c>
      <c r="E4711" s="9" t="s">
        <v>259</v>
      </c>
      <c r="F4711" s="9" t="s">
        <v>721</v>
      </c>
      <c r="G4711" s="10">
        <v>20</v>
      </c>
      <c r="H4711" s="10" t="s">
        <v>571</v>
      </c>
      <c r="I4711" s="10">
        <v>1947</v>
      </c>
      <c r="J4711" s="11" t="s">
        <v>10032</v>
      </c>
      <c r="K4711" s="12"/>
      <c r="L4711" s="13" t="s">
        <v>10033</v>
      </c>
      <c r="M4711" t="s">
        <v>753</v>
      </c>
      <c r="S4711" s="9"/>
      <c r="T4711">
        <v>8</v>
      </c>
      <c r="U4711" s="210" t="s">
        <v>18196</v>
      </c>
      <c r="V4711" s="14">
        <v>0</v>
      </c>
      <c r="W4711" s="14">
        <v>0</v>
      </c>
      <c r="X4711" s="150" t="s">
        <v>270</v>
      </c>
      <c r="Y4711">
        <v>139</v>
      </c>
      <c r="Z4711" t="s">
        <v>3085</v>
      </c>
      <c r="AA4711">
        <f t="shared" si="73"/>
        <v>2</v>
      </c>
    </row>
    <row r="4712" spans="1:27" x14ac:dyDescent="0.2">
      <c r="A4712">
        <v>2656</v>
      </c>
      <c r="B4712" s="1" t="s">
        <v>9886</v>
      </c>
      <c r="C4712" t="s">
        <v>2040</v>
      </c>
      <c r="D4712" s="9" t="s">
        <v>9887</v>
      </c>
      <c r="E4712" s="9"/>
      <c r="F4712" s="9"/>
      <c r="G4712" s="10">
        <v>20</v>
      </c>
      <c r="H4712" s="10" t="s">
        <v>571</v>
      </c>
      <c r="I4712" s="10">
        <v>1947</v>
      </c>
      <c r="J4712" s="11" t="s">
        <v>10032</v>
      </c>
      <c r="K4712" s="12"/>
      <c r="L4712" s="13" t="s">
        <v>10033</v>
      </c>
      <c r="M4712" t="s">
        <v>753</v>
      </c>
      <c r="S4712" s="9"/>
      <c r="T4712">
        <v>8</v>
      </c>
      <c r="U4712" s="210" t="s">
        <v>18196</v>
      </c>
      <c r="V4712" s="14">
        <v>0</v>
      </c>
      <c r="W4712" s="14">
        <v>0</v>
      </c>
      <c r="X4712" s="150" t="s">
        <v>294</v>
      </c>
      <c r="Y4712" t="s">
        <v>9888</v>
      </c>
      <c r="Z4712" t="s">
        <v>3085</v>
      </c>
      <c r="AA4712">
        <f t="shared" si="73"/>
        <v>3</v>
      </c>
    </row>
    <row r="4713" spans="1:27" x14ac:dyDescent="0.2">
      <c r="A4713">
        <v>5323</v>
      </c>
      <c r="B4713" s="1" t="s">
        <v>11315</v>
      </c>
      <c r="C4713" t="s">
        <v>1027</v>
      </c>
      <c r="D4713" s="9">
        <v>305</v>
      </c>
      <c r="E4713" s="9" t="s">
        <v>259</v>
      </c>
      <c r="F4713" s="9" t="s">
        <v>1416</v>
      </c>
      <c r="G4713" s="10">
        <v>20</v>
      </c>
      <c r="H4713" s="10" t="s">
        <v>571</v>
      </c>
      <c r="I4713" s="10">
        <v>1947</v>
      </c>
      <c r="J4713" s="11" t="s">
        <v>10032</v>
      </c>
      <c r="K4713" s="12"/>
      <c r="L4713" s="13" t="s">
        <v>10033</v>
      </c>
      <c r="M4713" t="s">
        <v>753</v>
      </c>
      <c r="S4713" s="9"/>
      <c r="T4713">
        <v>8</v>
      </c>
      <c r="U4713" s="210" t="s">
        <v>18196</v>
      </c>
      <c r="V4713" s="14">
        <v>0</v>
      </c>
      <c r="W4713" s="14">
        <v>1</v>
      </c>
      <c r="X4713" s="150" t="s">
        <v>270</v>
      </c>
      <c r="Y4713">
        <v>305</v>
      </c>
      <c r="Z4713" t="s">
        <v>271</v>
      </c>
      <c r="AA4713">
        <f t="shared" si="73"/>
        <v>1</v>
      </c>
    </row>
    <row r="4714" spans="1:27" x14ac:dyDescent="0.2">
      <c r="A4714">
        <v>2379</v>
      </c>
      <c r="B4714" s="1" t="s">
        <v>9916</v>
      </c>
      <c r="C4714" t="s">
        <v>1027</v>
      </c>
      <c r="D4714" s="9" t="s">
        <v>7000</v>
      </c>
      <c r="E4714" s="9"/>
      <c r="F4714" s="9"/>
      <c r="G4714" s="10">
        <v>20</v>
      </c>
      <c r="H4714" s="10" t="s">
        <v>571</v>
      </c>
      <c r="I4714" s="10">
        <v>1947</v>
      </c>
      <c r="J4714" s="11" t="s">
        <v>10032</v>
      </c>
      <c r="K4714" s="12"/>
      <c r="L4714" s="13" t="s">
        <v>10033</v>
      </c>
      <c r="M4714" t="s">
        <v>753</v>
      </c>
      <c r="S4714" s="9"/>
      <c r="T4714">
        <v>8</v>
      </c>
      <c r="U4714" s="210" t="s">
        <v>18196</v>
      </c>
      <c r="V4714" s="14">
        <v>0</v>
      </c>
      <c r="W4714" s="14">
        <v>1</v>
      </c>
      <c r="X4714" s="150" t="s">
        <v>270</v>
      </c>
      <c r="Y4714">
        <v>69</v>
      </c>
      <c r="Z4714" t="s">
        <v>271</v>
      </c>
      <c r="AA4714">
        <f t="shared" si="73"/>
        <v>2</v>
      </c>
    </row>
    <row r="4715" spans="1:27" x14ac:dyDescent="0.2">
      <c r="A4715">
        <v>1522</v>
      </c>
      <c r="B4715" s="1" t="s">
        <v>11096</v>
      </c>
      <c r="C4715" t="s">
        <v>1798</v>
      </c>
      <c r="D4715" s="9" t="s">
        <v>7179</v>
      </c>
      <c r="E4715" s="9"/>
      <c r="F4715" s="9" t="s">
        <v>532</v>
      </c>
      <c r="G4715" s="10">
        <v>20</v>
      </c>
      <c r="H4715" s="10" t="s">
        <v>571</v>
      </c>
      <c r="I4715" s="10">
        <v>1947</v>
      </c>
      <c r="J4715" s="11" t="s">
        <v>10032</v>
      </c>
      <c r="K4715" s="12"/>
      <c r="L4715" s="13" t="s">
        <v>18838</v>
      </c>
      <c r="M4715" t="s">
        <v>753</v>
      </c>
      <c r="S4715" s="9"/>
      <c r="T4715">
        <v>8</v>
      </c>
      <c r="U4715" s="210" t="s">
        <v>18196</v>
      </c>
      <c r="V4715" s="14">
        <v>0</v>
      </c>
      <c r="W4715" s="14">
        <v>1</v>
      </c>
      <c r="X4715" s="109" t="s">
        <v>294</v>
      </c>
      <c r="Y4715" t="s">
        <v>1199</v>
      </c>
      <c r="Z4715" t="s">
        <v>271</v>
      </c>
      <c r="AA4715">
        <f t="shared" si="73"/>
        <v>2</v>
      </c>
    </row>
    <row r="4716" spans="1:27" x14ac:dyDescent="0.2">
      <c r="A4716">
        <v>1980</v>
      </c>
      <c r="B4716" s="1" t="s">
        <v>11118</v>
      </c>
      <c r="C4716" t="s">
        <v>503</v>
      </c>
      <c r="D4716" s="9" t="s">
        <v>3929</v>
      </c>
      <c r="E4716" s="9"/>
      <c r="F4716" s="9" t="s">
        <v>532</v>
      </c>
      <c r="G4716" s="10">
        <v>20</v>
      </c>
      <c r="H4716" s="10" t="s">
        <v>571</v>
      </c>
      <c r="I4716" s="10">
        <v>1947</v>
      </c>
      <c r="J4716" s="11" t="s">
        <v>10032</v>
      </c>
      <c r="K4716" s="12"/>
      <c r="L4716" s="13" t="s">
        <v>10033</v>
      </c>
      <c r="M4716" t="s">
        <v>753</v>
      </c>
      <c r="S4716" s="9"/>
      <c r="T4716">
        <v>8</v>
      </c>
      <c r="U4716" s="210" t="s">
        <v>18196</v>
      </c>
      <c r="V4716" s="14">
        <v>0</v>
      </c>
      <c r="W4716" s="14">
        <v>1</v>
      </c>
      <c r="X4716" s="109" t="s">
        <v>294</v>
      </c>
      <c r="Y4716" t="s">
        <v>3929</v>
      </c>
      <c r="Z4716" t="s">
        <v>505</v>
      </c>
      <c r="AA4716">
        <f t="shared" si="73"/>
        <v>1</v>
      </c>
    </row>
    <row r="4717" spans="1:27" x14ac:dyDescent="0.2">
      <c r="A4717" s="14">
        <v>3349</v>
      </c>
      <c r="B4717" s="1" t="s">
        <v>11089</v>
      </c>
      <c r="C4717" t="s">
        <v>1027</v>
      </c>
      <c r="D4717" s="9" t="s">
        <v>11090</v>
      </c>
      <c r="E4717" s="9"/>
      <c r="F4717" s="9"/>
      <c r="G4717" s="10">
        <v>20</v>
      </c>
      <c r="H4717" s="10" t="s">
        <v>571</v>
      </c>
      <c r="I4717" s="10">
        <v>1947</v>
      </c>
      <c r="J4717" s="11" t="s">
        <v>10032</v>
      </c>
      <c r="K4717" s="12"/>
      <c r="L4717" s="13" t="s">
        <v>10033</v>
      </c>
      <c r="M4717" t="s">
        <v>753</v>
      </c>
      <c r="S4717" s="9"/>
      <c r="T4717">
        <v>8</v>
      </c>
      <c r="U4717" s="210" t="s">
        <v>18196</v>
      </c>
      <c r="V4717" s="14">
        <v>0</v>
      </c>
      <c r="W4717" s="14">
        <v>1</v>
      </c>
      <c r="X4717" s="150" t="s">
        <v>270</v>
      </c>
      <c r="Y4717">
        <v>69</v>
      </c>
      <c r="Z4717" t="s">
        <v>271</v>
      </c>
      <c r="AA4717">
        <f t="shared" si="73"/>
        <v>3</v>
      </c>
    </row>
    <row r="4718" spans="1:27" x14ac:dyDescent="0.2">
      <c r="A4718">
        <v>288</v>
      </c>
      <c r="B4718" s="1" t="s">
        <v>11095</v>
      </c>
      <c r="C4718" t="s">
        <v>1027</v>
      </c>
      <c r="D4718" s="9" t="s">
        <v>10675</v>
      </c>
      <c r="E4718" s="9"/>
      <c r="F4718" s="9"/>
      <c r="G4718" s="10">
        <v>20</v>
      </c>
      <c r="H4718" s="10" t="s">
        <v>571</v>
      </c>
      <c r="I4718" s="10">
        <v>1947</v>
      </c>
      <c r="J4718" s="11" t="s">
        <v>10032</v>
      </c>
      <c r="K4718" s="12"/>
      <c r="L4718" s="13" t="s">
        <v>10033</v>
      </c>
      <c r="M4718" t="s">
        <v>753</v>
      </c>
      <c r="S4718" s="9"/>
      <c r="T4718">
        <v>8</v>
      </c>
      <c r="U4718" s="210" t="s">
        <v>18196</v>
      </c>
      <c r="V4718" s="14">
        <v>0</v>
      </c>
      <c r="W4718" s="14">
        <v>1</v>
      </c>
      <c r="X4718" s="150" t="s">
        <v>270</v>
      </c>
      <c r="Y4718">
        <v>14</v>
      </c>
      <c r="Z4718" t="s">
        <v>271</v>
      </c>
      <c r="AA4718">
        <f t="shared" si="73"/>
        <v>3</v>
      </c>
    </row>
    <row r="4719" spans="1:27" x14ac:dyDescent="0.2">
      <c r="A4719">
        <v>1949</v>
      </c>
      <c r="B4719" s="1" t="s">
        <v>10039</v>
      </c>
      <c r="C4719" t="s">
        <v>2040</v>
      </c>
      <c r="D4719" s="9" t="s">
        <v>10040</v>
      </c>
      <c r="E4719" s="9" t="s">
        <v>259</v>
      </c>
      <c r="F4719" s="9" t="s">
        <v>721</v>
      </c>
      <c r="G4719" s="10">
        <v>20</v>
      </c>
      <c r="H4719" s="10" t="s">
        <v>571</v>
      </c>
      <c r="I4719" s="10">
        <v>1947</v>
      </c>
      <c r="J4719" s="11" t="s">
        <v>10032</v>
      </c>
      <c r="K4719" s="12"/>
      <c r="L4719" s="13" t="s">
        <v>10033</v>
      </c>
      <c r="M4719" t="s">
        <v>753</v>
      </c>
      <c r="S4719" s="9"/>
      <c r="T4719">
        <v>8</v>
      </c>
      <c r="U4719" s="210" t="s">
        <v>18196</v>
      </c>
      <c r="V4719" s="14">
        <v>0</v>
      </c>
      <c r="W4719" s="14">
        <v>1</v>
      </c>
      <c r="X4719" s="150" t="s">
        <v>270</v>
      </c>
      <c r="Y4719">
        <v>139</v>
      </c>
      <c r="Z4719" t="s">
        <v>271</v>
      </c>
      <c r="AA4719">
        <f t="shared" si="73"/>
        <v>4</v>
      </c>
    </row>
    <row r="4720" spans="1:27" x14ac:dyDescent="0.2">
      <c r="A4720">
        <v>6372</v>
      </c>
      <c r="B4720" s="1" t="s">
        <v>9917</v>
      </c>
      <c r="C4720" t="s">
        <v>1027</v>
      </c>
      <c r="D4720" s="9" t="s">
        <v>9918</v>
      </c>
      <c r="E4720" s="9"/>
      <c r="F4720" s="9"/>
      <c r="G4720" s="10">
        <v>20</v>
      </c>
      <c r="H4720" s="10" t="s">
        <v>571</v>
      </c>
      <c r="I4720" s="10">
        <v>1947</v>
      </c>
      <c r="J4720" s="11" t="s">
        <v>10032</v>
      </c>
      <c r="K4720" s="12"/>
      <c r="L4720" s="13" t="s">
        <v>11112</v>
      </c>
      <c r="M4720" t="s">
        <v>753</v>
      </c>
      <c r="S4720" s="9"/>
      <c r="T4720">
        <v>8</v>
      </c>
      <c r="U4720" s="210" t="s">
        <v>18196</v>
      </c>
      <c r="V4720" s="14">
        <v>0</v>
      </c>
      <c r="W4720" s="14">
        <v>1</v>
      </c>
      <c r="X4720" s="150" t="s">
        <v>270</v>
      </c>
      <c r="Y4720">
        <v>69</v>
      </c>
      <c r="Z4720" t="s">
        <v>271</v>
      </c>
      <c r="AA4720">
        <f t="shared" si="73"/>
        <v>2</v>
      </c>
    </row>
    <row r="4721" spans="1:27" x14ac:dyDescent="0.2">
      <c r="A4721">
        <v>2107</v>
      </c>
      <c r="B4721" s="1" t="s">
        <v>11113</v>
      </c>
      <c r="C4721" t="s">
        <v>1027</v>
      </c>
      <c r="D4721" s="9" t="s">
        <v>6724</v>
      </c>
      <c r="E4721" s="9" t="s">
        <v>10410</v>
      </c>
      <c r="F4721" s="9" t="s">
        <v>1416</v>
      </c>
      <c r="G4721" s="10">
        <v>20</v>
      </c>
      <c r="H4721" s="10" t="s">
        <v>571</v>
      </c>
      <c r="I4721" s="10">
        <v>1947</v>
      </c>
      <c r="J4721" s="11" t="s">
        <v>10032</v>
      </c>
      <c r="K4721" s="12"/>
      <c r="L4721" s="13" t="s">
        <v>11114</v>
      </c>
      <c r="M4721" t="s">
        <v>781</v>
      </c>
      <c r="S4721" s="9"/>
      <c r="T4721">
        <v>8</v>
      </c>
      <c r="U4721" s="210" t="s">
        <v>18196</v>
      </c>
      <c r="V4721" s="14">
        <v>0</v>
      </c>
      <c r="W4721" s="14">
        <v>1</v>
      </c>
      <c r="X4721" s="150" t="s">
        <v>270</v>
      </c>
      <c r="Y4721">
        <v>4</v>
      </c>
      <c r="Z4721" t="s">
        <v>271</v>
      </c>
      <c r="AA4721">
        <f t="shared" si="73"/>
        <v>2</v>
      </c>
    </row>
    <row r="4722" spans="1:27" x14ac:dyDescent="0.2">
      <c r="A4722">
        <v>456</v>
      </c>
      <c r="B4722" s="1" t="s">
        <v>10034</v>
      </c>
      <c r="C4722" t="s">
        <v>1027</v>
      </c>
      <c r="D4722" s="9" t="s">
        <v>10035</v>
      </c>
      <c r="E4722" s="9"/>
      <c r="F4722" s="9"/>
      <c r="G4722" s="10">
        <v>20</v>
      </c>
      <c r="H4722" s="10" t="s">
        <v>571</v>
      </c>
      <c r="I4722" s="10">
        <v>1947</v>
      </c>
      <c r="J4722" s="11" t="s">
        <v>10032</v>
      </c>
      <c r="K4722" s="12"/>
      <c r="L4722" s="13" t="s">
        <v>10033</v>
      </c>
      <c r="M4722" t="s">
        <v>753</v>
      </c>
      <c r="S4722" s="9"/>
      <c r="T4722">
        <v>8</v>
      </c>
      <c r="U4722" s="210" t="s">
        <v>18196</v>
      </c>
      <c r="V4722" s="14">
        <v>0</v>
      </c>
      <c r="W4722" s="14">
        <v>1</v>
      </c>
      <c r="X4722" s="150" t="s">
        <v>270</v>
      </c>
      <c r="Y4722">
        <v>268</v>
      </c>
      <c r="Z4722" t="s">
        <v>271</v>
      </c>
      <c r="AA4722">
        <f t="shared" si="73"/>
        <v>5</v>
      </c>
    </row>
    <row r="4723" spans="1:27" x14ac:dyDescent="0.2">
      <c r="A4723">
        <v>3037</v>
      </c>
      <c r="B4723" s="1" t="s">
        <v>11098</v>
      </c>
      <c r="C4723" t="s">
        <v>1027</v>
      </c>
      <c r="D4723" s="9" t="s">
        <v>6834</v>
      </c>
      <c r="E4723" s="9" t="s">
        <v>259</v>
      </c>
      <c r="F4723" s="9" t="s">
        <v>1416</v>
      </c>
      <c r="G4723" s="10">
        <v>20</v>
      </c>
      <c r="H4723" s="10" t="s">
        <v>571</v>
      </c>
      <c r="I4723" s="10">
        <v>1947</v>
      </c>
      <c r="J4723" s="11" t="s">
        <v>10032</v>
      </c>
      <c r="K4723" s="12"/>
      <c r="L4723" s="13" t="s">
        <v>11099</v>
      </c>
      <c r="M4723" t="s">
        <v>781</v>
      </c>
      <c r="S4723" s="9"/>
      <c r="T4723">
        <v>8</v>
      </c>
      <c r="U4723" s="210" t="s">
        <v>18196</v>
      </c>
      <c r="V4723" s="14">
        <v>0</v>
      </c>
      <c r="W4723" s="14">
        <v>1</v>
      </c>
      <c r="X4723" s="150" t="s">
        <v>270</v>
      </c>
      <c r="Y4723">
        <v>305</v>
      </c>
      <c r="Z4723" t="s">
        <v>271</v>
      </c>
      <c r="AA4723">
        <f t="shared" si="73"/>
        <v>2</v>
      </c>
    </row>
    <row r="4724" spans="1:27" x14ac:dyDescent="0.2">
      <c r="A4724">
        <v>1900</v>
      </c>
      <c r="B4724" s="1" t="s">
        <v>11079</v>
      </c>
      <c r="C4724" t="s">
        <v>1027</v>
      </c>
      <c r="D4724" s="9" t="s">
        <v>7379</v>
      </c>
      <c r="E4724" s="9"/>
      <c r="F4724" s="9"/>
      <c r="G4724" s="10">
        <v>20</v>
      </c>
      <c r="H4724" s="10" t="s">
        <v>571</v>
      </c>
      <c r="I4724" s="10">
        <v>1947</v>
      </c>
      <c r="J4724" s="11" t="s">
        <v>10032</v>
      </c>
      <c r="K4724" s="12"/>
      <c r="L4724" s="13" t="s">
        <v>10033</v>
      </c>
      <c r="M4724" t="s">
        <v>753</v>
      </c>
      <c r="S4724" s="9"/>
      <c r="T4724">
        <v>8</v>
      </c>
      <c r="U4724" s="210" t="s">
        <v>18196</v>
      </c>
      <c r="V4724" s="14">
        <v>0</v>
      </c>
      <c r="W4724" s="14">
        <v>1</v>
      </c>
      <c r="X4724" s="150" t="s">
        <v>270</v>
      </c>
      <c r="Y4724">
        <v>268</v>
      </c>
      <c r="Z4724" t="s">
        <v>271</v>
      </c>
      <c r="AA4724">
        <f t="shared" si="73"/>
        <v>3</v>
      </c>
    </row>
    <row r="4725" spans="1:27" x14ac:dyDescent="0.2">
      <c r="A4725">
        <v>3345</v>
      </c>
      <c r="B4725" s="1" t="s">
        <v>11080</v>
      </c>
      <c r="C4725" t="s">
        <v>1027</v>
      </c>
      <c r="D4725" s="9" t="s">
        <v>7379</v>
      </c>
      <c r="E4725" s="9"/>
      <c r="F4725" s="9"/>
      <c r="G4725" s="10">
        <v>20</v>
      </c>
      <c r="H4725" s="10" t="s">
        <v>571</v>
      </c>
      <c r="I4725" s="10">
        <v>1947</v>
      </c>
      <c r="J4725" s="11" t="s">
        <v>10032</v>
      </c>
      <c r="K4725" s="12"/>
      <c r="L4725" s="13" t="s">
        <v>10033</v>
      </c>
      <c r="M4725" t="s">
        <v>753</v>
      </c>
      <c r="S4725" s="9"/>
      <c r="T4725">
        <v>8</v>
      </c>
      <c r="U4725" s="210" t="s">
        <v>18196</v>
      </c>
      <c r="V4725" s="14">
        <v>0</v>
      </c>
      <c r="W4725" s="14">
        <v>1</v>
      </c>
      <c r="X4725" s="150" t="s">
        <v>270</v>
      </c>
      <c r="Y4725">
        <v>268</v>
      </c>
      <c r="Z4725" t="s">
        <v>271</v>
      </c>
      <c r="AA4725">
        <f t="shared" si="73"/>
        <v>3</v>
      </c>
    </row>
    <row r="4726" spans="1:27" x14ac:dyDescent="0.2">
      <c r="A4726">
        <v>465</v>
      </c>
      <c r="B4726" s="1" t="s">
        <v>11081</v>
      </c>
      <c r="C4726" t="s">
        <v>1027</v>
      </c>
      <c r="D4726" s="9" t="s">
        <v>7379</v>
      </c>
      <c r="E4726" s="9"/>
      <c r="F4726" s="9"/>
      <c r="G4726" s="10">
        <v>20</v>
      </c>
      <c r="H4726" s="10" t="s">
        <v>571</v>
      </c>
      <c r="I4726" s="10">
        <v>1947</v>
      </c>
      <c r="J4726" s="11" t="s">
        <v>10032</v>
      </c>
      <c r="K4726" s="12"/>
      <c r="L4726" s="13" t="s">
        <v>11082</v>
      </c>
      <c r="M4726" t="s">
        <v>753</v>
      </c>
      <c r="S4726" s="9"/>
      <c r="T4726">
        <v>8</v>
      </c>
      <c r="U4726" s="210" t="s">
        <v>18196</v>
      </c>
      <c r="V4726" s="14">
        <v>0</v>
      </c>
      <c r="W4726" s="14">
        <v>1</v>
      </c>
      <c r="X4726" s="150" t="s">
        <v>270</v>
      </c>
      <c r="Y4726">
        <v>268</v>
      </c>
      <c r="Z4726" t="s">
        <v>271</v>
      </c>
      <c r="AA4726">
        <f t="shared" si="73"/>
        <v>3</v>
      </c>
    </row>
    <row r="4727" spans="1:27" x14ac:dyDescent="0.2">
      <c r="A4727">
        <v>2518</v>
      </c>
      <c r="B4727" s="1" t="s">
        <v>11056</v>
      </c>
      <c r="C4727" t="s">
        <v>6878</v>
      </c>
      <c r="D4727" s="9" t="s">
        <v>8599</v>
      </c>
      <c r="E4727" s="9"/>
      <c r="F4727" s="9"/>
      <c r="G4727" s="10">
        <v>22</v>
      </c>
      <c r="H4727" s="10" t="s">
        <v>571</v>
      </c>
      <c r="I4727" s="10">
        <v>1947</v>
      </c>
      <c r="J4727" s="11" t="s">
        <v>11054</v>
      </c>
      <c r="K4727" s="12" t="s">
        <v>237</v>
      </c>
      <c r="L4727" s="13" t="s">
        <v>11057</v>
      </c>
      <c r="M4727" t="s">
        <v>290</v>
      </c>
      <c r="N4727" t="s">
        <v>291</v>
      </c>
      <c r="O4727" t="s">
        <v>1382</v>
      </c>
      <c r="S4727" s="9"/>
      <c r="T4727">
        <v>8</v>
      </c>
      <c r="U4727" s="210" t="s">
        <v>18196</v>
      </c>
      <c r="V4727" s="14">
        <v>0</v>
      </c>
      <c r="W4727" s="14">
        <v>0</v>
      </c>
      <c r="X4727" s="150" t="s">
        <v>270</v>
      </c>
      <c r="Y4727">
        <v>13</v>
      </c>
      <c r="Z4727" t="s">
        <v>271</v>
      </c>
      <c r="AA4727">
        <f t="shared" si="73"/>
        <v>2</v>
      </c>
    </row>
    <row r="4728" spans="1:27" x14ac:dyDescent="0.2">
      <c r="A4728">
        <v>1906</v>
      </c>
      <c r="B4728" s="1" t="s">
        <v>11052</v>
      </c>
      <c r="C4728" t="s">
        <v>1027</v>
      </c>
      <c r="D4728" s="9" t="s">
        <v>11053</v>
      </c>
      <c r="E4728" s="9" t="s">
        <v>259</v>
      </c>
      <c r="F4728" s="9" t="s">
        <v>312</v>
      </c>
      <c r="G4728" s="10">
        <v>22</v>
      </c>
      <c r="H4728" s="10" t="s">
        <v>571</v>
      </c>
      <c r="I4728" s="10">
        <v>1947</v>
      </c>
      <c r="J4728" s="11" t="s">
        <v>11054</v>
      </c>
      <c r="K4728" s="12"/>
      <c r="L4728" s="13" t="s">
        <v>11055</v>
      </c>
      <c r="M4728" t="s">
        <v>781</v>
      </c>
      <c r="S4728" s="9"/>
      <c r="T4728">
        <v>8</v>
      </c>
      <c r="U4728" s="210" t="s">
        <v>18196</v>
      </c>
      <c r="V4728" s="14">
        <v>0</v>
      </c>
      <c r="W4728" s="14">
        <v>1</v>
      </c>
      <c r="X4728" s="150" t="s">
        <v>270</v>
      </c>
      <c r="Y4728">
        <v>141</v>
      </c>
      <c r="Z4728" t="s">
        <v>271</v>
      </c>
      <c r="AA4728">
        <f t="shared" si="73"/>
        <v>4</v>
      </c>
    </row>
    <row r="4729" spans="1:27" x14ac:dyDescent="0.2">
      <c r="A4729">
        <v>1640</v>
      </c>
      <c r="B4729" s="1" t="s">
        <v>11058</v>
      </c>
      <c r="C4729" t="s">
        <v>1027</v>
      </c>
      <c r="D4729" s="9">
        <v>107</v>
      </c>
      <c r="E4729" s="9" t="s">
        <v>259</v>
      </c>
      <c r="F4729" s="9" t="s">
        <v>1416</v>
      </c>
      <c r="G4729" s="10">
        <v>22</v>
      </c>
      <c r="H4729" s="10" t="s">
        <v>571</v>
      </c>
      <c r="I4729" s="10">
        <v>1947</v>
      </c>
      <c r="J4729" s="11" t="s">
        <v>11054</v>
      </c>
      <c r="K4729" s="12"/>
      <c r="L4729" s="13" t="s">
        <v>11055</v>
      </c>
      <c r="M4729" t="s">
        <v>781</v>
      </c>
      <c r="S4729" s="9"/>
      <c r="T4729">
        <v>8</v>
      </c>
      <c r="U4729" s="210" t="s">
        <v>18196</v>
      </c>
      <c r="V4729" s="14">
        <v>0</v>
      </c>
      <c r="W4729" s="14">
        <v>1</v>
      </c>
      <c r="X4729" s="150" t="s">
        <v>270</v>
      </c>
      <c r="Y4729">
        <v>107</v>
      </c>
      <c r="Z4729" t="s">
        <v>271</v>
      </c>
      <c r="AA4729">
        <f t="shared" si="73"/>
        <v>1</v>
      </c>
    </row>
    <row r="4730" spans="1:27" x14ac:dyDescent="0.2">
      <c r="A4730">
        <v>921</v>
      </c>
      <c r="B4730" s="1" t="s">
        <v>10054</v>
      </c>
      <c r="C4730" t="s">
        <v>6878</v>
      </c>
      <c r="D4730" s="9">
        <v>81</v>
      </c>
      <c r="E4730" s="9"/>
      <c r="F4730" s="9"/>
      <c r="G4730" s="10">
        <v>23</v>
      </c>
      <c r="H4730" s="10" t="s">
        <v>571</v>
      </c>
      <c r="I4730" s="10">
        <v>1947</v>
      </c>
      <c r="J4730" s="11" t="s">
        <v>11061</v>
      </c>
      <c r="K4730" s="12" t="s">
        <v>237</v>
      </c>
      <c r="L4730" s="13" t="s">
        <v>10055</v>
      </c>
      <c r="M4730" t="s">
        <v>290</v>
      </c>
      <c r="N4730" t="s">
        <v>291</v>
      </c>
      <c r="O4730" t="s">
        <v>748</v>
      </c>
      <c r="S4730" s="9"/>
      <c r="T4730">
        <v>8</v>
      </c>
      <c r="U4730" s="210" t="s">
        <v>18196</v>
      </c>
      <c r="V4730" s="14">
        <v>0</v>
      </c>
      <c r="W4730" s="14">
        <v>0</v>
      </c>
      <c r="X4730" s="150" t="s">
        <v>270</v>
      </c>
      <c r="Y4730">
        <v>81</v>
      </c>
      <c r="Z4730" t="s">
        <v>271</v>
      </c>
      <c r="AA4730">
        <f t="shared" si="73"/>
        <v>1</v>
      </c>
    </row>
    <row r="4731" spans="1:27" x14ac:dyDescent="0.2">
      <c r="A4731">
        <v>1464</v>
      </c>
      <c r="B4731" s="1" t="s">
        <v>10056</v>
      </c>
      <c r="C4731" t="s">
        <v>6878</v>
      </c>
      <c r="D4731" s="9">
        <v>81</v>
      </c>
      <c r="E4731" s="9"/>
      <c r="F4731" s="9"/>
      <c r="G4731" s="10">
        <v>23</v>
      </c>
      <c r="H4731" s="10" t="s">
        <v>571</v>
      </c>
      <c r="I4731" s="10">
        <v>1947</v>
      </c>
      <c r="J4731" s="11" t="s">
        <v>11061</v>
      </c>
      <c r="K4731" s="12" t="s">
        <v>237</v>
      </c>
      <c r="L4731" s="13" t="s">
        <v>10057</v>
      </c>
      <c r="M4731" t="s">
        <v>290</v>
      </c>
      <c r="N4731" t="s">
        <v>291</v>
      </c>
      <c r="O4731" t="s">
        <v>748</v>
      </c>
      <c r="S4731" s="9"/>
      <c r="T4731">
        <v>8</v>
      </c>
      <c r="U4731" s="210" t="s">
        <v>18196</v>
      </c>
      <c r="V4731" s="14">
        <v>0</v>
      </c>
      <c r="W4731" s="14">
        <v>0</v>
      </c>
      <c r="X4731" s="150" t="s">
        <v>270</v>
      </c>
      <c r="Y4731">
        <v>81</v>
      </c>
      <c r="Z4731" t="s">
        <v>271</v>
      </c>
      <c r="AA4731">
        <f t="shared" si="73"/>
        <v>1</v>
      </c>
    </row>
    <row r="4732" spans="1:27" x14ac:dyDescent="0.2">
      <c r="A4732">
        <v>7754</v>
      </c>
      <c r="B4732" s="1" t="s">
        <v>10052</v>
      </c>
      <c r="C4732" t="s">
        <v>503</v>
      </c>
      <c r="D4732" s="9">
        <v>504</v>
      </c>
      <c r="E4732" s="9"/>
      <c r="F4732" s="9"/>
      <c r="G4732" s="10">
        <v>23</v>
      </c>
      <c r="H4732" s="10" t="s">
        <v>571</v>
      </c>
      <c r="I4732" s="10">
        <v>1947</v>
      </c>
      <c r="J4732" s="11" t="s">
        <v>11061</v>
      </c>
      <c r="K4732" s="12" t="s">
        <v>237</v>
      </c>
      <c r="L4732" s="13" t="s">
        <v>10053</v>
      </c>
      <c r="M4732" t="s">
        <v>290</v>
      </c>
      <c r="N4732" t="s">
        <v>291</v>
      </c>
      <c r="O4732" t="s">
        <v>635</v>
      </c>
      <c r="S4732" s="9"/>
      <c r="T4732">
        <v>8</v>
      </c>
      <c r="U4732" s="210" t="s">
        <v>18196</v>
      </c>
      <c r="V4732" s="14">
        <v>0</v>
      </c>
      <c r="W4732" s="14">
        <v>0</v>
      </c>
      <c r="X4732" s="150" t="s">
        <v>270</v>
      </c>
      <c r="Y4732">
        <v>504</v>
      </c>
      <c r="Z4732" t="s">
        <v>271</v>
      </c>
      <c r="AA4732">
        <f t="shared" si="73"/>
        <v>1</v>
      </c>
    </row>
    <row r="4733" spans="1:27" x14ac:dyDescent="0.2">
      <c r="A4733">
        <v>3758</v>
      </c>
      <c r="B4733" s="1" t="s">
        <v>11059</v>
      </c>
      <c r="C4733" t="s">
        <v>6878</v>
      </c>
      <c r="D4733" s="9" t="s">
        <v>11060</v>
      </c>
      <c r="E4733" s="9"/>
      <c r="F4733" s="9"/>
      <c r="G4733" s="10">
        <v>23</v>
      </c>
      <c r="H4733" s="10" t="s">
        <v>571</v>
      </c>
      <c r="I4733" s="10">
        <v>1947</v>
      </c>
      <c r="J4733" s="11" t="s">
        <v>11061</v>
      </c>
      <c r="K4733" s="12"/>
      <c r="L4733" s="13" t="s">
        <v>10048</v>
      </c>
      <c r="M4733" t="s">
        <v>753</v>
      </c>
      <c r="S4733" s="9"/>
      <c r="T4733">
        <v>8</v>
      </c>
      <c r="U4733" s="210" t="s">
        <v>18196</v>
      </c>
      <c r="V4733" s="14">
        <v>0</v>
      </c>
      <c r="W4733" s="14">
        <v>0</v>
      </c>
      <c r="X4733" s="150" t="s">
        <v>270</v>
      </c>
      <c r="Y4733">
        <v>13</v>
      </c>
      <c r="Z4733" t="s">
        <v>3085</v>
      </c>
      <c r="AA4733">
        <f t="shared" si="73"/>
        <v>2</v>
      </c>
    </row>
    <row r="4734" spans="1:27" x14ac:dyDescent="0.2">
      <c r="A4734">
        <v>861</v>
      </c>
      <c r="B4734" s="1" t="s">
        <v>10050</v>
      </c>
      <c r="C4734" t="s">
        <v>6878</v>
      </c>
      <c r="D4734" s="9" t="s">
        <v>10051</v>
      </c>
      <c r="E4734" s="9"/>
      <c r="F4734" s="9"/>
      <c r="G4734" s="10">
        <v>23</v>
      </c>
      <c r="H4734" s="10" t="s">
        <v>571</v>
      </c>
      <c r="I4734" s="10">
        <v>1947</v>
      </c>
      <c r="J4734" s="11" t="s">
        <v>11061</v>
      </c>
      <c r="K4734" s="12"/>
      <c r="L4734" s="13" t="s">
        <v>10048</v>
      </c>
      <c r="M4734" t="s">
        <v>753</v>
      </c>
      <c r="S4734" s="9"/>
      <c r="T4734">
        <v>8</v>
      </c>
      <c r="U4734" s="210" t="s">
        <v>18196</v>
      </c>
      <c r="V4734" s="14">
        <v>0</v>
      </c>
      <c r="W4734" s="14">
        <v>0</v>
      </c>
      <c r="X4734" s="150" t="s">
        <v>270</v>
      </c>
      <c r="Y4734">
        <v>13</v>
      </c>
      <c r="Z4734" t="s">
        <v>3085</v>
      </c>
      <c r="AA4734">
        <f t="shared" si="73"/>
        <v>2</v>
      </c>
    </row>
    <row r="4735" spans="1:27" x14ac:dyDescent="0.2">
      <c r="A4735">
        <v>103</v>
      </c>
      <c r="B4735" s="1" t="s">
        <v>10049</v>
      </c>
      <c r="C4735" t="s">
        <v>6878</v>
      </c>
      <c r="D4735" s="9" t="s">
        <v>8599</v>
      </c>
      <c r="E4735" s="9"/>
      <c r="F4735" s="9"/>
      <c r="G4735" s="10">
        <v>23</v>
      </c>
      <c r="H4735" s="10" t="s">
        <v>571</v>
      </c>
      <c r="I4735" s="10">
        <v>1947</v>
      </c>
      <c r="J4735" s="11" t="s">
        <v>11061</v>
      </c>
      <c r="K4735" s="12"/>
      <c r="L4735" s="13" t="s">
        <v>10048</v>
      </c>
      <c r="M4735" t="s">
        <v>753</v>
      </c>
      <c r="S4735" s="9"/>
      <c r="T4735">
        <v>8</v>
      </c>
      <c r="U4735" s="210" t="s">
        <v>18196</v>
      </c>
      <c r="V4735" s="14">
        <v>0</v>
      </c>
      <c r="W4735" s="14">
        <v>0</v>
      </c>
      <c r="X4735" s="150" t="s">
        <v>270</v>
      </c>
      <c r="Y4735">
        <v>13</v>
      </c>
      <c r="Z4735" t="s">
        <v>271</v>
      </c>
      <c r="AA4735">
        <f t="shared" si="73"/>
        <v>2</v>
      </c>
    </row>
    <row r="4736" spans="1:27" x14ac:dyDescent="0.2">
      <c r="A4736">
        <v>7216</v>
      </c>
      <c r="B4736" s="1" t="s">
        <v>10058</v>
      </c>
      <c r="C4736" t="s">
        <v>1027</v>
      </c>
      <c r="D4736" s="9" t="s">
        <v>2150</v>
      </c>
      <c r="E4736" s="9" t="s">
        <v>9863</v>
      </c>
      <c r="F4736" s="9"/>
      <c r="G4736" s="10">
        <v>25</v>
      </c>
      <c r="H4736" s="10" t="s">
        <v>571</v>
      </c>
      <c r="I4736" s="10">
        <v>1947</v>
      </c>
      <c r="J4736" s="11" t="s">
        <v>10059</v>
      </c>
      <c r="K4736" s="12"/>
      <c r="L4736" s="13" t="s">
        <v>10060</v>
      </c>
      <c r="M4736" t="s">
        <v>781</v>
      </c>
      <c r="S4736" s="9"/>
      <c r="T4736">
        <v>8</v>
      </c>
      <c r="U4736" s="210" t="s">
        <v>18196</v>
      </c>
      <c r="V4736" s="14">
        <v>0</v>
      </c>
      <c r="W4736" s="14">
        <v>1</v>
      </c>
      <c r="X4736" s="150" t="s">
        <v>294</v>
      </c>
      <c r="Y4736" t="s">
        <v>2150</v>
      </c>
      <c r="Z4736" t="s">
        <v>271</v>
      </c>
      <c r="AA4736">
        <f t="shared" si="73"/>
        <v>1</v>
      </c>
    </row>
    <row r="4737" spans="1:27" x14ac:dyDescent="0.2">
      <c r="A4737">
        <v>526</v>
      </c>
      <c r="B4737" s="1" t="s">
        <v>10061</v>
      </c>
      <c r="C4737" t="s">
        <v>503</v>
      </c>
      <c r="D4737" s="9" t="s">
        <v>10062</v>
      </c>
      <c r="E4737" s="9"/>
      <c r="F4737" s="9"/>
      <c r="G4737" s="10">
        <v>27</v>
      </c>
      <c r="H4737" s="10" t="s">
        <v>571</v>
      </c>
      <c r="I4737" s="10">
        <v>1947</v>
      </c>
      <c r="J4737" s="11" t="s">
        <v>10063</v>
      </c>
      <c r="K4737" s="12" t="s">
        <v>237</v>
      </c>
      <c r="L4737" s="13" t="s">
        <v>10064</v>
      </c>
      <c r="M4737" t="s">
        <v>290</v>
      </c>
      <c r="N4737" t="s">
        <v>291</v>
      </c>
      <c r="O4737" t="s">
        <v>316</v>
      </c>
      <c r="S4737" s="9"/>
      <c r="T4737">
        <v>8</v>
      </c>
      <c r="U4737" s="210" t="s">
        <v>18196</v>
      </c>
      <c r="V4737" s="14">
        <v>0</v>
      </c>
      <c r="W4737" s="14">
        <v>1</v>
      </c>
      <c r="X4737" s="150" t="s">
        <v>294</v>
      </c>
      <c r="Y4737" t="s">
        <v>10164</v>
      </c>
      <c r="Z4737" t="s">
        <v>505</v>
      </c>
      <c r="AA4737">
        <f t="shared" si="73"/>
        <v>4</v>
      </c>
    </row>
    <row r="4738" spans="1:27" x14ac:dyDescent="0.2">
      <c r="A4738">
        <v>6323</v>
      </c>
      <c r="B4738" s="1" t="s">
        <v>11066</v>
      </c>
      <c r="C4738" t="s">
        <v>1027</v>
      </c>
      <c r="D4738" s="9"/>
      <c r="E4738" s="9"/>
      <c r="F4738" s="9"/>
      <c r="G4738" s="10">
        <v>27</v>
      </c>
      <c r="H4738" s="10" t="s">
        <v>571</v>
      </c>
      <c r="I4738" s="10">
        <v>1947</v>
      </c>
      <c r="J4738" s="11" t="s">
        <v>10063</v>
      </c>
      <c r="K4738" s="12" t="s">
        <v>237</v>
      </c>
      <c r="L4738" s="13" t="s">
        <v>9945</v>
      </c>
      <c r="M4738" t="s">
        <v>290</v>
      </c>
      <c r="N4738" t="s">
        <v>291</v>
      </c>
      <c r="O4738" t="s">
        <v>748</v>
      </c>
      <c r="S4738" s="9"/>
      <c r="T4738">
        <v>8</v>
      </c>
      <c r="U4738" s="210" t="s">
        <v>18196</v>
      </c>
      <c r="V4738" s="14">
        <v>0</v>
      </c>
      <c r="W4738" s="14">
        <v>1</v>
      </c>
      <c r="X4738" s="150" t="s">
        <v>294</v>
      </c>
      <c r="Y4738" t="s">
        <v>334</v>
      </c>
      <c r="Z4738" t="s">
        <v>1419</v>
      </c>
      <c r="AA4738">
        <f t="shared" ref="AA4738:AA4801" si="74">LEN(D4738)-LEN(SUBSTITUTE(D4738,"/",""))+1</f>
        <v>1</v>
      </c>
    </row>
    <row r="4739" spans="1:27" x14ac:dyDescent="0.2">
      <c r="A4739">
        <v>2197</v>
      </c>
      <c r="B4739" s="1" t="s">
        <v>10065</v>
      </c>
      <c r="C4739" t="s">
        <v>6878</v>
      </c>
      <c r="D4739" s="9" t="s">
        <v>10066</v>
      </c>
      <c r="E4739" s="9"/>
      <c r="F4739" s="9"/>
      <c r="G4739" s="10">
        <v>27</v>
      </c>
      <c r="H4739" s="10" t="s">
        <v>571</v>
      </c>
      <c r="I4739" s="10">
        <v>1947</v>
      </c>
      <c r="J4739" s="11" t="s">
        <v>10063</v>
      </c>
      <c r="K4739" s="12" t="s">
        <v>237</v>
      </c>
      <c r="L4739" s="13" t="s">
        <v>11062</v>
      </c>
      <c r="M4739" t="s">
        <v>290</v>
      </c>
      <c r="N4739" t="s">
        <v>291</v>
      </c>
      <c r="O4739" t="s">
        <v>695</v>
      </c>
      <c r="S4739" s="9"/>
      <c r="T4739">
        <v>8</v>
      </c>
      <c r="U4739" s="210" t="s">
        <v>18196</v>
      </c>
      <c r="V4739" s="14">
        <v>0</v>
      </c>
      <c r="W4739" s="14">
        <v>0</v>
      </c>
      <c r="X4739" s="150" t="s">
        <v>294</v>
      </c>
      <c r="Y4739" t="s">
        <v>11063</v>
      </c>
      <c r="Z4739" t="s">
        <v>271</v>
      </c>
      <c r="AA4739">
        <f t="shared" si="74"/>
        <v>3</v>
      </c>
    </row>
    <row r="4740" spans="1:27" x14ac:dyDescent="0.2">
      <c r="A4740">
        <v>3999</v>
      </c>
      <c r="B4740" s="1" t="s">
        <v>11064</v>
      </c>
      <c r="C4740" t="s">
        <v>1027</v>
      </c>
      <c r="D4740" s="9" t="s">
        <v>4262</v>
      </c>
      <c r="E4740" s="9" t="s">
        <v>10410</v>
      </c>
      <c r="F4740" s="9"/>
      <c r="G4740" s="10">
        <v>27</v>
      </c>
      <c r="H4740" s="10" t="s">
        <v>571</v>
      </c>
      <c r="I4740" s="10">
        <v>1947</v>
      </c>
      <c r="J4740" s="11" t="s">
        <v>10063</v>
      </c>
      <c r="K4740" s="12"/>
      <c r="L4740" s="13" t="s">
        <v>11065</v>
      </c>
      <c r="M4740" t="s">
        <v>781</v>
      </c>
      <c r="S4740" s="9"/>
      <c r="T4740">
        <v>8</v>
      </c>
      <c r="U4740" s="210" t="s">
        <v>18196</v>
      </c>
      <c r="V4740" s="14">
        <v>0</v>
      </c>
      <c r="W4740" s="14">
        <v>0</v>
      </c>
      <c r="X4740" s="150" t="s">
        <v>294</v>
      </c>
      <c r="Y4740" t="s">
        <v>4262</v>
      </c>
      <c r="Z4740" t="s">
        <v>271</v>
      </c>
      <c r="AA4740">
        <f t="shared" si="74"/>
        <v>1</v>
      </c>
    </row>
    <row r="4741" spans="1:27" x14ac:dyDescent="0.2">
      <c r="A4741">
        <v>5181</v>
      </c>
      <c r="B4741" s="1" t="s">
        <v>9949</v>
      </c>
      <c r="C4741" t="s">
        <v>1027</v>
      </c>
      <c r="D4741" s="9">
        <v>169</v>
      </c>
      <c r="E4741" s="9"/>
      <c r="F4741" s="9"/>
      <c r="G4741" s="10">
        <v>28</v>
      </c>
      <c r="H4741" s="10" t="s">
        <v>571</v>
      </c>
      <c r="I4741" s="10">
        <v>1947</v>
      </c>
      <c r="J4741" s="11" t="s">
        <v>9947</v>
      </c>
      <c r="K4741" s="12"/>
      <c r="L4741" s="13" t="s">
        <v>9948</v>
      </c>
      <c r="M4741" t="s">
        <v>781</v>
      </c>
      <c r="S4741" s="9"/>
      <c r="T4741">
        <v>8</v>
      </c>
      <c r="U4741" s="210" t="s">
        <v>18196</v>
      </c>
      <c r="V4741" s="14">
        <v>0</v>
      </c>
      <c r="W4741" s="14">
        <v>1</v>
      </c>
      <c r="X4741" s="150" t="s">
        <v>270</v>
      </c>
      <c r="Y4741">
        <v>169</v>
      </c>
      <c r="Z4741" t="s">
        <v>271</v>
      </c>
      <c r="AA4741">
        <f t="shared" si="74"/>
        <v>1</v>
      </c>
    </row>
    <row r="4742" spans="1:27" x14ac:dyDescent="0.2">
      <c r="A4742">
        <v>1516</v>
      </c>
      <c r="B4742" s="1" t="s">
        <v>9946</v>
      </c>
      <c r="C4742" t="s">
        <v>1027</v>
      </c>
      <c r="D4742" s="9" t="s">
        <v>9032</v>
      </c>
      <c r="E4742" s="9"/>
      <c r="F4742" s="9"/>
      <c r="G4742" s="10">
        <v>28</v>
      </c>
      <c r="H4742" s="10" t="s">
        <v>571</v>
      </c>
      <c r="I4742" s="10">
        <v>1947</v>
      </c>
      <c r="J4742" s="11" t="s">
        <v>9947</v>
      </c>
      <c r="K4742" s="12"/>
      <c r="L4742" s="13" t="s">
        <v>9948</v>
      </c>
      <c r="M4742" t="s">
        <v>781</v>
      </c>
      <c r="S4742" s="9"/>
      <c r="T4742">
        <v>8</v>
      </c>
      <c r="U4742" s="210" t="s">
        <v>18196</v>
      </c>
      <c r="V4742" s="14">
        <v>0</v>
      </c>
      <c r="W4742" s="14">
        <v>1</v>
      </c>
      <c r="X4742" s="150" t="s">
        <v>294</v>
      </c>
      <c r="Y4742" t="s">
        <v>9032</v>
      </c>
      <c r="Z4742" t="s">
        <v>1419</v>
      </c>
      <c r="AA4742">
        <f t="shared" si="74"/>
        <v>1</v>
      </c>
    </row>
    <row r="4743" spans="1:27" x14ac:dyDescent="0.2">
      <c r="A4743">
        <v>886</v>
      </c>
      <c r="B4743" s="1" t="s">
        <v>9950</v>
      </c>
      <c r="C4743" t="s">
        <v>2040</v>
      </c>
      <c r="D4743" s="9" t="s">
        <v>9951</v>
      </c>
      <c r="E4743" s="9"/>
      <c r="F4743" s="9"/>
      <c r="G4743" s="10">
        <v>29</v>
      </c>
      <c r="H4743" s="10" t="s">
        <v>571</v>
      </c>
      <c r="I4743" s="10">
        <v>1947</v>
      </c>
      <c r="J4743" s="11" t="s">
        <v>9952</v>
      </c>
      <c r="K4743" s="12"/>
      <c r="L4743" s="13" t="s">
        <v>9953</v>
      </c>
      <c r="M4743" t="s">
        <v>753</v>
      </c>
      <c r="S4743" s="9"/>
      <c r="T4743">
        <v>8</v>
      </c>
      <c r="U4743" s="210" t="s">
        <v>18196</v>
      </c>
      <c r="V4743" s="14">
        <v>0</v>
      </c>
      <c r="W4743" s="14">
        <v>1</v>
      </c>
      <c r="X4743" s="150" t="s">
        <v>270</v>
      </c>
      <c r="Y4743">
        <v>98</v>
      </c>
      <c r="Z4743" t="s">
        <v>271</v>
      </c>
      <c r="AA4743">
        <f t="shared" si="74"/>
        <v>5</v>
      </c>
    </row>
    <row r="4744" spans="1:27" x14ac:dyDescent="0.2">
      <c r="A4744">
        <v>1042</v>
      </c>
      <c r="B4744" s="1" t="s">
        <v>9954</v>
      </c>
      <c r="C4744" t="s">
        <v>2040</v>
      </c>
      <c r="D4744" s="9" t="s">
        <v>9955</v>
      </c>
      <c r="E4744" s="9"/>
      <c r="F4744" s="9"/>
      <c r="G4744" s="10">
        <v>29</v>
      </c>
      <c r="H4744" s="10" t="s">
        <v>571</v>
      </c>
      <c r="I4744" s="10">
        <v>1947</v>
      </c>
      <c r="J4744" s="11" t="s">
        <v>9952</v>
      </c>
      <c r="K4744" s="12"/>
      <c r="L4744" s="13" t="s">
        <v>9953</v>
      </c>
      <c r="M4744" t="s">
        <v>753</v>
      </c>
      <c r="S4744" s="9"/>
      <c r="T4744">
        <v>8</v>
      </c>
      <c r="U4744" s="210" t="s">
        <v>18196</v>
      </c>
      <c r="V4744" s="14">
        <v>0</v>
      </c>
      <c r="W4744" s="14">
        <v>0</v>
      </c>
      <c r="X4744" s="150" t="s">
        <v>270</v>
      </c>
      <c r="Y4744">
        <v>69</v>
      </c>
      <c r="Z4744" t="s">
        <v>3085</v>
      </c>
      <c r="AA4744">
        <f t="shared" si="74"/>
        <v>4</v>
      </c>
    </row>
    <row r="4745" spans="1:27" x14ac:dyDescent="0.2">
      <c r="A4745">
        <v>1611</v>
      </c>
      <c r="B4745" s="1" t="s">
        <v>9956</v>
      </c>
      <c r="C4745" t="s">
        <v>1027</v>
      </c>
      <c r="D4745" s="9" t="s">
        <v>9957</v>
      </c>
      <c r="E4745" s="9" t="s">
        <v>10410</v>
      </c>
      <c r="F4745" s="9"/>
      <c r="G4745" s="10">
        <v>29</v>
      </c>
      <c r="H4745" s="10" t="s">
        <v>571</v>
      </c>
      <c r="I4745" s="10">
        <v>1947</v>
      </c>
      <c r="J4745" s="11" t="s">
        <v>9952</v>
      </c>
      <c r="K4745" s="12"/>
      <c r="L4745" s="13" t="s">
        <v>9958</v>
      </c>
      <c r="M4745" t="s">
        <v>781</v>
      </c>
      <c r="S4745" s="9"/>
      <c r="T4745">
        <v>8</v>
      </c>
      <c r="U4745" s="210" t="s">
        <v>18196</v>
      </c>
      <c r="V4745" s="14">
        <v>0</v>
      </c>
      <c r="W4745" s="14">
        <v>0</v>
      </c>
      <c r="X4745" s="109" t="s">
        <v>294</v>
      </c>
      <c r="Y4745" t="s">
        <v>9733</v>
      </c>
      <c r="Z4745" t="s">
        <v>271</v>
      </c>
      <c r="AA4745">
        <f t="shared" si="74"/>
        <v>2</v>
      </c>
    </row>
    <row r="4746" spans="1:27" x14ac:dyDescent="0.2">
      <c r="A4746">
        <v>739</v>
      </c>
      <c r="B4746" s="1" t="s">
        <v>9959</v>
      </c>
      <c r="C4746" t="s">
        <v>657</v>
      </c>
      <c r="D4746" s="9" t="s">
        <v>9960</v>
      </c>
      <c r="E4746" s="9" t="s">
        <v>9863</v>
      </c>
      <c r="F4746" s="9"/>
      <c r="G4746" s="10">
        <v>30</v>
      </c>
      <c r="H4746" s="10" t="s">
        <v>571</v>
      </c>
      <c r="I4746" s="10">
        <v>1947</v>
      </c>
      <c r="J4746" s="11" t="s">
        <v>9961</v>
      </c>
      <c r="K4746" s="12"/>
      <c r="L4746" s="13" t="s">
        <v>10703</v>
      </c>
      <c r="M4746" t="s">
        <v>781</v>
      </c>
      <c r="S4746" s="9"/>
      <c r="T4746">
        <v>8</v>
      </c>
      <c r="U4746" s="210" t="s">
        <v>18196</v>
      </c>
      <c r="V4746" s="14">
        <v>0</v>
      </c>
      <c r="W4746" s="14">
        <v>1</v>
      </c>
      <c r="X4746" s="109" t="s">
        <v>294</v>
      </c>
      <c r="Y4746" t="s">
        <v>1242</v>
      </c>
      <c r="Z4746" t="s">
        <v>271</v>
      </c>
      <c r="AA4746">
        <f t="shared" si="74"/>
        <v>9</v>
      </c>
    </row>
    <row r="4747" spans="1:27" x14ac:dyDescent="0.2">
      <c r="A4747">
        <v>453</v>
      </c>
      <c r="B4747" s="1" t="s">
        <v>10137</v>
      </c>
      <c r="C4747" t="s">
        <v>503</v>
      </c>
      <c r="D4747" s="9" t="s">
        <v>10138</v>
      </c>
      <c r="E4747" s="9"/>
      <c r="F4747" s="9" t="s">
        <v>532</v>
      </c>
      <c r="G4747" s="10">
        <v>30</v>
      </c>
      <c r="H4747" s="10" t="s">
        <v>571</v>
      </c>
      <c r="I4747" s="10">
        <v>1947</v>
      </c>
      <c r="J4747" s="11" t="s">
        <v>9961</v>
      </c>
      <c r="K4747" s="12"/>
      <c r="L4747" s="13" t="s">
        <v>10139</v>
      </c>
      <c r="M4747" t="s">
        <v>753</v>
      </c>
      <c r="S4747" s="9"/>
      <c r="T4747">
        <v>8</v>
      </c>
      <c r="U4747" s="210" t="s">
        <v>18196</v>
      </c>
      <c r="V4747" s="14">
        <v>0</v>
      </c>
      <c r="W4747" s="14">
        <v>1</v>
      </c>
      <c r="X4747" s="109" t="s">
        <v>294</v>
      </c>
      <c r="Y4747" t="s">
        <v>3929</v>
      </c>
      <c r="Z4747" t="s">
        <v>505</v>
      </c>
      <c r="AA4747">
        <f t="shared" si="74"/>
        <v>4</v>
      </c>
    </row>
    <row r="4748" spans="1:27" x14ac:dyDescent="0.2">
      <c r="A4748">
        <v>2503</v>
      </c>
      <c r="B4748" s="1" t="s">
        <v>10142</v>
      </c>
      <c r="C4748" t="s">
        <v>503</v>
      </c>
      <c r="D4748" s="9" t="s">
        <v>10143</v>
      </c>
      <c r="E4748" s="9"/>
      <c r="F4748" s="9" t="s">
        <v>532</v>
      </c>
      <c r="G4748" s="10">
        <v>30</v>
      </c>
      <c r="H4748" s="10" t="s">
        <v>571</v>
      </c>
      <c r="I4748" s="10">
        <v>1947</v>
      </c>
      <c r="J4748" s="11" t="s">
        <v>9961</v>
      </c>
      <c r="K4748" s="12"/>
      <c r="L4748" s="13" t="s">
        <v>10139</v>
      </c>
      <c r="M4748" t="s">
        <v>753</v>
      </c>
      <c r="S4748" s="9"/>
      <c r="T4748">
        <v>8</v>
      </c>
      <c r="U4748" s="210" t="s">
        <v>18196</v>
      </c>
      <c r="V4748" s="14">
        <v>0</v>
      </c>
      <c r="W4748" s="14">
        <v>1</v>
      </c>
      <c r="X4748" s="109" t="s">
        <v>294</v>
      </c>
      <c r="Y4748" t="s">
        <v>3929</v>
      </c>
      <c r="Z4748" t="s">
        <v>505</v>
      </c>
      <c r="AA4748">
        <f t="shared" si="74"/>
        <v>3</v>
      </c>
    </row>
    <row r="4749" spans="1:27" x14ac:dyDescent="0.2">
      <c r="A4749">
        <v>3616</v>
      </c>
      <c r="B4749" s="1" t="s">
        <v>11175</v>
      </c>
      <c r="C4749" t="s">
        <v>1027</v>
      </c>
      <c r="D4749" s="9">
        <v>333</v>
      </c>
      <c r="E4749" s="9"/>
      <c r="F4749" s="9"/>
      <c r="G4749" s="10">
        <v>30</v>
      </c>
      <c r="H4749" s="10" t="s">
        <v>571</v>
      </c>
      <c r="I4749" s="10">
        <v>1947</v>
      </c>
      <c r="J4749" s="11" t="s">
        <v>9961</v>
      </c>
      <c r="K4749" s="12"/>
      <c r="L4749" s="13" t="s">
        <v>10139</v>
      </c>
      <c r="M4749" t="s">
        <v>753</v>
      </c>
      <c r="S4749" s="9"/>
      <c r="T4749">
        <v>8</v>
      </c>
      <c r="U4749" s="210" t="s">
        <v>18196</v>
      </c>
      <c r="V4749" s="14">
        <v>0</v>
      </c>
      <c r="W4749" s="14">
        <v>1</v>
      </c>
      <c r="X4749" s="150" t="s">
        <v>270</v>
      </c>
      <c r="Y4749">
        <v>333</v>
      </c>
      <c r="Z4749" t="s">
        <v>1419</v>
      </c>
      <c r="AA4749">
        <f t="shared" si="74"/>
        <v>1</v>
      </c>
    </row>
    <row r="4750" spans="1:27" x14ac:dyDescent="0.2">
      <c r="A4750">
        <v>167</v>
      </c>
      <c r="B4750" s="1" t="s">
        <v>10704</v>
      </c>
      <c r="C4750" t="s">
        <v>1027</v>
      </c>
      <c r="D4750" s="9" t="s">
        <v>10705</v>
      </c>
      <c r="E4750" s="9"/>
      <c r="F4750" s="9"/>
      <c r="G4750" s="10">
        <v>30</v>
      </c>
      <c r="H4750" s="10" t="s">
        <v>571</v>
      </c>
      <c r="I4750" s="10">
        <v>1947</v>
      </c>
      <c r="J4750" s="11" t="s">
        <v>9961</v>
      </c>
      <c r="K4750" s="12"/>
      <c r="L4750" s="13" t="s">
        <v>9962</v>
      </c>
      <c r="M4750" t="s">
        <v>753</v>
      </c>
      <c r="S4750" s="9"/>
      <c r="T4750">
        <v>8</v>
      </c>
      <c r="U4750" s="210" t="s">
        <v>18196</v>
      </c>
      <c r="V4750" s="14">
        <v>0</v>
      </c>
      <c r="W4750" s="14">
        <v>1</v>
      </c>
      <c r="X4750" s="150" t="s">
        <v>270</v>
      </c>
      <c r="Y4750">
        <v>69</v>
      </c>
      <c r="Z4750" t="s">
        <v>1419</v>
      </c>
      <c r="AA4750">
        <f t="shared" si="74"/>
        <v>6</v>
      </c>
    </row>
    <row r="4751" spans="1:27" x14ac:dyDescent="0.2">
      <c r="A4751">
        <v>5177</v>
      </c>
      <c r="B4751" s="1" t="s">
        <v>10145</v>
      </c>
      <c r="C4751" t="s">
        <v>1027</v>
      </c>
      <c r="D4751" s="9">
        <v>235</v>
      </c>
      <c r="E4751" s="9" t="s">
        <v>259</v>
      </c>
      <c r="F4751" s="9" t="s">
        <v>883</v>
      </c>
      <c r="G4751" s="10">
        <v>30</v>
      </c>
      <c r="H4751" s="10" t="s">
        <v>571</v>
      </c>
      <c r="I4751" s="10">
        <v>1947</v>
      </c>
      <c r="J4751" s="11" t="s">
        <v>9961</v>
      </c>
      <c r="K4751" s="12"/>
      <c r="L4751" s="13" t="s">
        <v>10139</v>
      </c>
      <c r="M4751" t="s">
        <v>753</v>
      </c>
      <c r="S4751" s="9"/>
      <c r="T4751">
        <v>8</v>
      </c>
      <c r="U4751" s="210" t="s">
        <v>18196</v>
      </c>
      <c r="V4751" s="14">
        <v>0</v>
      </c>
      <c r="W4751" s="14">
        <v>1</v>
      </c>
      <c r="X4751" s="150" t="s">
        <v>270</v>
      </c>
      <c r="Y4751">
        <v>235</v>
      </c>
      <c r="Z4751" t="s">
        <v>1419</v>
      </c>
      <c r="AA4751">
        <f t="shared" si="74"/>
        <v>1</v>
      </c>
    </row>
    <row r="4752" spans="1:27" x14ac:dyDescent="0.2">
      <c r="A4752">
        <v>5332</v>
      </c>
      <c r="B4752" s="1" t="s">
        <v>11176</v>
      </c>
      <c r="C4752" t="s">
        <v>1027</v>
      </c>
      <c r="D4752" s="9">
        <v>305</v>
      </c>
      <c r="E4752" s="9" t="s">
        <v>259</v>
      </c>
      <c r="F4752" s="9" t="s">
        <v>1416</v>
      </c>
      <c r="G4752" s="10">
        <v>30</v>
      </c>
      <c r="H4752" s="10" t="s">
        <v>571</v>
      </c>
      <c r="I4752" s="10">
        <v>1947</v>
      </c>
      <c r="J4752" s="11" t="s">
        <v>9961</v>
      </c>
      <c r="K4752" s="12"/>
      <c r="L4752" s="13" t="s">
        <v>10139</v>
      </c>
      <c r="M4752" t="s">
        <v>753</v>
      </c>
      <c r="S4752" s="9"/>
      <c r="T4752">
        <v>8</v>
      </c>
      <c r="U4752" s="210" t="s">
        <v>18196</v>
      </c>
      <c r="V4752" s="14">
        <v>0</v>
      </c>
      <c r="W4752" s="14">
        <v>1</v>
      </c>
      <c r="X4752" s="150" t="s">
        <v>270</v>
      </c>
      <c r="Y4752">
        <v>305</v>
      </c>
      <c r="Z4752" t="s">
        <v>1419</v>
      </c>
      <c r="AA4752">
        <f t="shared" si="74"/>
        <v>1</v>
      </c>
    </row>
    <row r="4753" spans="1:27" x14ac:dyDescent="0.2">
      <c r="A4753">
        <v>5661</v>
      </c>
      <c r="B4753" s="1" t="s">
        <v>11173</v>
      </c>
      <c r="C4753" t="s">
        <v>1027</v>
      </c>
      <c r="D4753" s="9">
        <v>464</v>
      </c>
      <c r="E4753" s="9"/>
      <c r="F4753" s="9"/>
      <c r="G4753" s="10">
        <v>30</v>
      </c>
      <c r="H4753" s="10" t="s">
        <v>571</v>
      </c>
      <c r="I4753" s="10">
        <v>1947</v>
      </c>
      <c r="J4753" s="11" t="s">
        <v>9961</v>
      </c>
      <c r="K4753" s="12"/>
      <c r="L4753" s="13" t="s">
        <v>11174</v>
      </c>
      <c r="M4753" t="s">
        <v>753</v>
      </c>
      <c r="S4753" s="9"/>
      <c r="T4753">
        <v>8</v>
      </c>
      <c r="U4753" s="210" t="s">
        <v>18196</v>
      </c>
      <c r="V4753" s="14">
        <v>0</v>
      </c>
      <c r="W4753" s="14">
        <v>1</v>
      </c>
      <c r="X4753" s="150" t="s">
        <v>270</v>
      </c>
      <c r="Y4753">
        <v>464</v>
      </c>
      <c r="Z4753" t="s">
        <v>1419</v>
      </c>
      <c r="AA4753">
        <f t="shared" si="74"/>
        <v>1</v>
      </c>
    </row>
    <row r="4754" spans="1:27" x14ac:dyDescent="0.2">
      <c r="A4754">
        <v>902</v>
      </c>
      <c r="B4754" s="1" t="s">
        <v>9963</v>
      </c>
      <c r="C4754" t="s">
        <v>1027</v>
      </c>
      <c r="D4754" s="9" t="s">
        <v>9964</v>
      </c>
      <c r="E4754" s="9"/>
      <c r="F4754" s="9"/>
      <c r="G4754" s="10">
        <v>30</v>
      </c>
      <c r="H4754" s="10" t="s">
        <v>571</v>
      </c>
      <c r="I4754" s="10">
        <v>1947</v>
      </c>
      <c r="J4754" s="11" t="s">
        <v>9961</v>
      </c>
      <c r="K4754" s="12"/>
      <c r="L4754" s="13" t="s">
        <v>17877</v>
      </c>
      <c r="M4754" t="s">
        <v>753</v>
      </c>
      <c r="S4754" s="9"/>
      <c r="T4754">
        <v>8</v>
      </c>
      <c r="U4754" s="210" t="s">
        <v>18196</v>
      </c>
      <c r="V4754" s="14">
        <v>0</v>
      </c>
      <c r="W4754" s="14">
        <v>1</v>
      </c>
      <c r="X4754" s="150" t="s">
        <v>294</v>
      </c>
      <c r="Y4754" t="s">
        <v>10136</v>
      </c>
      <c r="Z4754" t="s">
        <v>271</v>
      </c>
      <c r="AA4754">
        <f t="shared" si="74"/>
        <v>4</v>
      </c>
    </row>
    <row r="4755" spans="1:27" x14ac:dyDescent="0.2">
      <c r="A4755">
        <v>872</v>
      </c>
      <c r="B4755" s="1" t="s">
        <v>10140</v>
      </c>
      <c r="C4755" t="s">
        <v>2040</v>
      </c>
      <c r="D4755" s="9" t="s">
        <v>10141</v>
      </c>
      <c r="E4755" s="9"/>
      <c r="F4755" s="9"/>
      <c r="G4755" s="10">
        <v>30</v>
      </c>
      <c r="H4755" s="10" t="s">
        <v>571</v>
      </c>
      <c r="I4755" s="10">
        <v>1947</v>
      </c>
      <c r="J4755" s="11" t="s">
        <v>9961</v>
      </c>
      <c r="K4755" s="12"/>
      <c r="L4755" s="13" t="s">
        <v>10139</v>
      </c>
      <c r="M4755" t="s">
        <v>753</v>
      </c>
      <c r="S4755" s="9"/>
      <c r="T4755">
        <v>8</v>
      </c>
      <c r="U4755" s="210" t="s">
        <v>18196</v>
      </c>
      <c r="V4755" s="14">
        <v>0</v>
      </c>
      <c r="W4755" s="14">
        <v>0</v>
      </c>
      <c r="X4755" s="150" t="s">
        <v>270</v>
      </c>
      <c r="Y4755">
        <v>69</v>
      </c>
      <c r="Z4755" t="s">
        <v>3085</v>
      </c>
      <c r="AA4755">
        <f t="shared" si="74"/>
        <v>4</v>
      </c>
    </row>
    <row r="4756" spans="1:27" x14ac:dyDescent="0.2">
      <c r="A4756">
        <v>4254</v>
      </c>
      <c r="B4756" s="1" t="s">
        <v>10144</v>
      </c>
      <c r="C4756" t="s">
        <v>2040</v>
      </c>
      <c r="D4756" s="9" t="s">
        <v>7149</v>
      </c>
      <c r="E4756" s="9" t="s">
        <v>259</v>
      </c>
      <c r="F4756" s="9" t="s">
        <v>721</v>
      </c>
      <c r="G4756" s="10">
        <v>30</v>
      </c>
      <c r="H4756" s="10" t="s">
        <v>571</v>
      </c>
      <c r="I4756" s="10">
        <v>1947</v>
      </c>
      <c r="J4756" s="11" t="s">
        <v>9961</v>
      </c>
      <c r="K4756" s="12"/>
      <c r="L4756" s="13" t="s">
        <v>10139</v>
      </c>
      <c r="M4756" t="s">
        <v>753</v>
      </c>
      <c r="S4756" s="9"/>
      <c r="T4756">
        <v>8</v>
      </c>
      <c r="U4756" s="210" t="s">
        <v>18196</v>
      </c>
      <c r="V4756" s="14">
        <v>0</v>
      </c>
      <c r="W4756" s="14">
        <v>0</v>
      </c>
      <c r="X4756" s="150" t="s">
        <v>270</v>
      </c>
      <c r="Y4756">
        <v>109</v>
      </c>
      <c r="Z4756" t="s">
        <v>3085</v>
      </c>
      <c r="AA4756">
        <f t="shared" si="74"/>
        <v>2</v>
      </c>
    </row>
    <row r="4757" spans="1:27" x14ac:dyDescent="0.2">
      <c r="A4757">
        <v>4196</v>
      </c>
      <c r="B4757" s="1" t="s">
        <v>11172</v>
      </c>
      <c r="C4757" t="s">
        <v>1027</v>
      </c>
      <c r="D4757" s="9" t="s">
        <v>7000</v>
      </c>
      <c r="E4757" s="9"/>
      <c r="F4757" s="9"/>
      <c r="G4757" s="10">
        <v>30</v>
      </c>
      <c r="H4757" s="10" t="s">
        <v>571</v>
      </c>
      <c r="I4757" s="10">
        <v>1947</v>
      </c>
      <c r="J4757" s="11" t="s">
        <v>9961</v>
      </c>
      <c r="K4757" s="12"/>
      <c r="L4757" s="13" t="s">
        <v>10139</v>
      </c>
      <c r="M4757" t="s">
        <v>753</v>
      </c>
      <c r="S4757" s="9"/>
      <c r="T4757">
        <v>8</v>
      </c>
      <c r="U4757" s="210" t="s">
        <v>18196</v>
      </c>
      <c r="V4757" s="14">
        <v>0</v>
      </c>
      <c r="W4757" s="14">
        <v>1</v>
      </c>
      <c r="X4757" s="150" t="s">
        <v>270</v>
      </c>
      <c r="Y4757">
        <v>69</v>
      </c>
      <c r="Z4757" t="s">
        <v>271</v>
      </c>
      <c r="AA4757">
        <f t="shared" si="74"/>
        <v>2</v>
      </c>
    </row>
    <row r="4758" spans="1:27" x14ac:dyDescent="0.2">
      <c r="A4758">
        <v>6404</v>
      </c>
      <c r="B4758" s="1" t="s">
        <v>10149</v>
      </c>
      <c r="C4758" t="s">
        <v>1027</v>
      </c>
      <c r="D4758" s="9">
        <v>21</v>
      </c>
      <c r="E4758" s="9" t="s">
        <v>259</v>
      </c>
      <c r="F4758" s="9" t="s">
        <v>1416</v>
      </c>
      <c r="G4758" s="10">
        <v>1</v>
      </c>
      <c r="H4758" s="10" t="s">
        <v>632</v>
      </c>
      <c r="I4758" s="10">
        <v>1947</v>
      </c>
      <c r="J4758" s="11" t="s">
        <v>10147</v>
      </c>
      <c r="K4758" s="12"/>
      <c r="L4758" s="13" t="s">
        <v>10148</v>
      </c>
      <c r="M4758" t="s">
        <v>781</v>
      </c>
      <c r="S4758" s="9"/>
      <c r="T4758">
        <v>9</v>
      </c>
      <c r="U4758" s="210" t="s">
        <v>18197</v>
      </c>
      <c r="V4758" s="14">
        <v>0</v>
      </c>
      <c r="W4758" s="14">
        <v>1</v>
      </c>
      <c r="X4758" s="150" t="s">
        <v>270</v>
      </c>
      <c r="Y4758">
        <v>21</v>
      </c>
      <c r="Z4758" t="s">
        <v>271</v>
      </c>
      <c r="AA4758">
        <f t="shared" si="74"/>
        <v>1</v>
      </c>
    </row>
    <row r="4759" spans="1:27" x14ac:dyDescent="0.2">
      <c r="A4759">
        <v>2725</v>
      </c>
      <c r="B4759" s="1" t="s">
        <v>10146</v>
      </c>
      <c r="C4759" t="s">
        <v>1027</v>
      </c>
      <c r="D4759" s="9" t="s">
        <v>7379</v>
      </c>
      <c r="E4759" s="9"/>
      <c r="F4759" s="9"/>
      <c r="G4759" s="10">
        <v>1</v>
      </c>
      <c r="H4759" s="10" t="s">
        <v>632</v>
      </c>
      <c r="I4759" s="10">
        <v>1947</v>
      </c>
      <c r="J4759" s="11" t="s">
        <v>10147</v>
      </c>
      <c r="K4759" s="12"/>
      <c r="L4759" s="13" t="s">
        <v>10148</v>
      </c>
      <c r="M4759" t="s">
        <v>781</v>
      </c>
      <c r="S4759" s="9"/>
      <c r="T4759">
        <v>9</v>
      </c>
      <c r="U4759" s="210" t="s">
        <v>18197</v>
      </c>
      <c r="V4759" s="14">
        <v>0</v>
      </c>
      <c r="W4759" s="14">
        <v>1</v>
      </c>
      <c r="X4759" s="150" t="s">
        <v>270</v>
      </c>
      <c r="Y4759">
        <v>268</v>
      </c>
      <c r="Z4759" t="s">
        <v>271</v>
      </c>
      <c r="AA4759">
        <f t="shared" si="74"/>
        <v>3</v>
      </c>
    </row>
    <row r="4760" spans="1:27" x14ac:dyDescent="0.2">
      <c r="A4760">
        <v>5796</v>
      </c>
      <c r="B4760" s="1" t="s">
        <v>10150</v>
      </c>
      <c r="C4760" t="s">
        <v>1027</v>
      </c>
      <c r="D4760" s="9" t="s">
        <v>3625</v>
      </c>
      <c r="E4760" s="9" t="s">
        <v>9863</v>
      </c>
      <c r="F4760" s="9"/>
      <c r="G4760" s="10">
        <v>2</v>
      </c>
      <c r="H4760" s="10" t="s">
        <v>632</v>
      </c>
      <c r="I4760" s="10">
        <v>1947</v>
      </c>
      <c r="J4760" s="11" t="s">
        <v>10151</v>
      </c>
      <c r="K4760" s="12"/>
      <c r="L4760" s="13" t="s">
        <v>10152</v>
      </c>
      <c r="M4760" t="s">
        <v>781</v>
      </c>
      <c r="S4760" s="9"/>
      <c r="T4760">
        <v>9</v>
      </c>
      <c r="U4760" s="210" t="s">
        <v>18197</v>
      </c>
      <c r="V4760" s="14">
        <v>0</v>
      </c>
      <c r="W4760" s="14">
        <v>1</v>
      </c>
      <c r="X4760" s="109" t="s">
        <v>294</v>
      </c>
      <c r="Y4760" t="s">
        <v>3625</v>
      </c>
      <c r="Z4760" t="s">
        <v>1419</v>
      </c>
      <c r="AA4760">
        <f t="shared" si="74"/>
        <v>1</v>
      </c>
    </row>
    <row r="4761" spans="1:27" x14ac:dyDescent="0.2">
      <c r="A4761">
        <v>3386</v>
      </c>
      <c r="B4761" s="1" t="s">
        <v>11834</v>
      </c>
      <c r="C4761" t="s">
        <v>657</v>
      </c>
      <c r="D4761" s="9" t="s">
        <v>658</v>
      </c>
      <c r="E4761" s="9"/>
      <c r="F4761" s="9"/>
      <c r="G4761" s="10">
        <v>3</v>
      </c>
      <c r="H4761" s="10" t="s">
        <v>632</v>
      </c>
      <c r="I4761" s="10">
        <v>1947</v>
      </c>
      <c r="J4761" s="11" t="s">
        <v>10155</v>
      </c>
      <c r="K4761" s="12"/>
      <c r="L4761" s="13" t="s">
        <v>9925</v>
      </c>
      <c r="M4761" t="s">
        <v>753</v>
      </c>
      <c r="S4761" s="9"/>
      <c r="T4761">
        <v>9</v>
      </c>
      <c r="U4761" s="210" t="s">
        <v>18197</v>
      </c>
      <c r="V4761" s="14">
        <v>0</v>
      </c>
      <c r="W4761" s="14">
        <v>1</v>
      </c>
      <c r="X4761" s="150" t="s">
        <v>294</v>
      </c>
      <c r="Y4761" t="s">
        <v>658</v>
      </c>
      <c r="Z4761" t="s">
        <v>271</v>
      </c>
      <c r="AA4761">
        <f t="shared" si="74"/>
        <v>1</v>
      </c>
    </row>
    <row r="4762" spans="1:27" x14ac:dyDescent="0.2">
      <c r="A4762">
        <v>7358</v>
      </c>
      <c r="B4762" s="1" t="s">
        <v>9934</v>
      </c>
      <c r="C4762" t="s">
        <v>657</v>
      </c>
      <c r="D4762" s="9" t="s">
        <v>7123</v>
      </c>
      <c r="E4762" s="9"/>
      <c r="F4762" s="9"/>
      <c r="G4762" s="10">
        <v>3</v>
      </c>
      <c r="H4762" s="10" t="s">
        <v>632</v>
      </c>
      <c r="I4762" s="10">
        <v>1947</v>
      </c>
      <c r="J4762" s="11" t="s">
        <v>10155</v>
      </c>
      <c r="K4762" s="12"/>
      <c r="L4762" s="13" t="s">
        <v>9935</v>
      </c>
      <c r="M4762" t="s">
        <v>781</v>
      </c>
      <c r="S4762" s="9"/>
      <c r="T4762">
        <v>9</v>
      </c>
      <c r="U4762" s="210" t="s">
        <v>18197</v>
      </c>
      <c r="V4762" s="14">
        <v>0</v>
      </c>
      <c r="W4762" s="14">
        <v>1</v>
      </c>
      <c r="X4762" s="109" t="e">
        <v>#N/A</v>
      </c>
      <c r="Y4762" t="s">
        <v>7126</v>
      </c>
      <c r="Z4762" t="s">
        <v>271</v>
      </c>
      <c r="AA4762">
        <f t="shared" si="74"/>
        <v>2</v>
      </c>
    </row>
    <row r="4763" spans="1:27" x14ac:dyDescent="0.2">
      <c r="A4763">
        <v>744</v>
      </c>
      <c r="B4763" s="1" t="s">
        <v>10153</v>
      </c>
      <c r="C4763" t="s">
        <v>657</v>
      </c>
      <c r="D4763" s="9" t="s">
        <v>10154</v>
      </c>
      <c r="E4763" s="9"/>
      <c r="F4763" s="9" t="s">
        <v>532</v>
      </c>
      <c r="G4763" s="10">
        <v>3</v>
      </c>
      <c r="H4763" s="10" t="s">
        <v>632</v>
      </c>
      <c r="I4763" s="10">
        <v>1947</v>
      </c>
      <c r="J4763" s="11" t="s">
        <v>10155</v>
      </c>
      <c r="K4763" s="12"/>
      <c r="L4763" s="13" t="s">
        <v>9920</v>
      </c>
      <c r="M4763" t="s">
        <v>753</v>
      </c>
      <c r="S4763" s="9"/>
      <c r="T4763">
        <v>9</v>
      </c>
      <c r="U4763" s="210" t="s">
        <v>18197</v>
      </c>
      <c r="V4763" s="14">
        <v>0</v>
      </c>
      <c r="W4763" s="14">
        <v>1</v>
      </c>
      <c r="X4763" s="109" t="s">
        <v>294</v>
      </c>
      <c r="Y4763" t="s">
        <v>3929</v>
      </c>
      <c r="Z4763" t="s">
        <v>271</v>
      </c>
      <c r="AA4763">
        <f t="shared" si="74"/>
        <v>9</v>
      </c>
    </row>
    <row r="4764" spans="1:27" x14ac:dyDescent="0.2">
      <c r="A4764">
        <v>2214</v>
      </c>
      <c r="B4764" s="1" t="s">
        <v>9933</v>
      </c>
      <c r="C4764" t="s">
        <v>1027</v>
      </c>
      <c r="D4764" s="9" t="s">
        <v>9573</v>
      </c>
      <c r="E4764" s="9"/>
      <c r="F4764" s="9"/>
      <c r="G4764" s="10">
        <v>3</v>
      </c>
      <c r="H4764" s="10" t="s">
        <v>632</v>
      </c>
      <c r="I4764" s="10">
        <v>1947</v>
      </c>
      <c r="J4764" s="11" t="s">
        <v>10155</v>
      </c>
      <c r="K4764" s="12"/>
      <c r="L4764" s="13" t="s">
        <v>9925</v>
      </c>
      <c r="M4764" t="s">
        <v>753</v>
      </c>
      <c r="S4764" s="9"/>
      <c r="T4764">
        <v>9</v>
      </c>
      <c r="U4764" s="210" t="s">
        <v>18197</v>
      </c>
      <c r="V4764" s="14">
        <v>0</v>
      </c>
      <c r="W4764" s="14">
        <v>1</v>
      </c>
      <c r="X4764" s="109" t="e">
        <v>#N/A</v>
      </c>
      <c r="Y4764" t="s">
        <v>1888</v>
      </c>
      <c r="Z4764" t="s">
        <v>1419</v>
      </c>
      <c r="AA4764">
        <f t="shared" si="74"/>
        <v>2</v>
      </c>
    </row>
    <row r="4765" spans="1:27" x14ac:dyDescent="0.2">
      <c r="A4765">
        <v>1159</v>
      </c>
      <c r="B4765" s="1" t="s">
        <v>9921</v>
      </c>
      <c r="C4765" t="s">
        <v>1027</v>
      </c>
      <c r="D4765" s="9" t="s">
        <v>9922</v>
      </c>
      <c r="E4765" s="9"/>
      <c r="F4765" s="9" t="s">
        <v>532</v>
      </c>
      <c r="G4765" s="10">
        <v>3</v>
      </c>
      <c r="H4765" s="10" t="s">
        <v>632</v>
      </c>
      <c r="I4765" s="10">
        <v>1947</v>
      </c>
      <c r="J4765" s="11" t="s">
        <v>10155</v>
      </c>
      <c r="K4765" s="12"/>
      <c r="L4765" s="13" t="s">
        <v>9923</v>
      </c>
      <c r="M4765" t="s">
        <v>753</v>
      </c>
      <c r="S4765" s="9"/>
      <c r="T4765">
        <v>9</v>
      </c>
      <c r="U4765" s="210" t="s">
        <v>18197</v>
      </c>
      <c r="V4765" s="14">
        <v>0</v>
      </c>
      <c r="W4765" s="14">
        <v>1</v>
      </c>
      <c r="X4765" s="109" t="s">
        <v>294</v>
      </c>
      <c r="Y4765" t="s">
        <v>1199</v>
      </c>
      <c r="Z4765" t="s">
        <v>1419</v>
      </c>
      <c r="AA4765">
        <f t="shared" si="74"/>
        <v>3</v>
      </c>
    </row>
    <row r="4766" spans="1:27" x14ac:dyDescent="0.2">
      <c r="A4766">
        <v>3994</v>
      </c>
      <c r="B4766" s="1" t="s">
        <v>10173</v>
      </c>
      <c r="C4766" t="s">
        <v>1027</v>
      </c>
      <c r="D4766" s="9" t="s">
        <v>8376</v>
      </c>
      <c r="E4766" s="9"/>
      <c r="F4766" s="9"/>
      <c r="G4766" s="10">
        <v>3</v>
      </c>
      <c r="H4766" s="10" t="s">
        <v>632</v>
      </c>
      <c r="I4766" s="10">
        <v>1947</v>
      </c>
      <c r="J4766" s="11" t="s">
        <v>10155</v>
      </c>
      <c r="K4766" s="12"/>
      <c r="L4766" s="13" t="s">
        <v>11415</v>
      </c>
      <c r="M4766" t="s">
        <v>753</v>
      </c>
      <c r="S4766" s="9"/>
      <c r="T4766">
        <v>9</v>
      </c>
      <c r="U4766" s="210" t="s">
        <v>18197</v>
      </c>
      <c r="V4766" s="14">
        <v>0</v>
      </c>
      <c r="W4766" s="14">
        <v>1</v>
      </c>
      <c r="X4766" s="150" t="s">
        <v>294</v>
      </c>
      <c r="Y4766" t="s">
        <v>6957</v>
      </c>
      <c r="Z4766" t="s">
        <v>1419</v>
      </c>
      <c r="AA4766">
        <f t="shared" si="74"/>
        <v>2</v>
      </c>
    </row>
    <row r="4767" spans="1:27" x14ac:dyDescent="0.2">
      <c r="A4767">
        <v>1917</v>
      </c>
      <c r="B4767" s="1" t="s">
        <v>9926</v>
      </c>
      <c r="C4767" t="s">
        <v>1027</v>
      </c>
      <c r="D4767" s="9" t="s">
        <v>9927</v>
      </c>
      <c r="E4767" s="9" t="s">
        <v>259</v>
      </c>
      <c r="F4767" s="9" t="s">
        <v>532</v>
      </c>
      <c r="G4767" s="10">
        <v>3</v>
      </c>
      <c r="H4767" s="10" t="s">
        <v>632</v>
      </c>
      <c r="I4767" s="10">
        <v>1947</v>
      </c>
      <c r="J4767" s="11" t="s">
        <v>10155</v>
      </c>
      <c r="K4767" s="12"/>
      <c r="L4767" s="13" t="s">
        <v>9925</v>
      </c>
      <c r="M4767" t="s">
        <v>753</v>
      </c>
      <c r="S4767" s="9"/>
      <c r="T4767">
        <v>9</v>
      </c>
      <c r="U4767" s="210" t="s">
        <v>18197</v>
      </c>
      <c r="V4767" s="14">
        <v>0</v>
      </c>
      <c r="W4767" s="14">
        <v>1</v>
      </c>
      <c r="X4767" s="109" t="s">
        <v>294</v>
      </c>
      <c r="Y4767" t="s">
        <v>1242</v>
      </c>
      <c r="Z4767" t="s">
        <v>271</v>
      </c>
      <c r="AA4767">
        <f t="shared" si="74"/>
        <v>3</v>
      </c>
    </row>
    <row r="4768" spans="1:27" x14ac:dyDescent="0.2">
      <c r="A4768">
        <v>3956</v>
      </c>
      <c r="B4768" s="1" t="s">
        <v>9930</v>
      </c>
      <c r="C4768" t="s">
        <v>1027</v>
      </c>
      <c r="D4768" s="9" t="s">
        <v>9931</v>
      </c>
      <c r="E4768" s="9"/>
      <c r="F4768" s="9"/>
      <c r="G4768" s="10">
        <v>3</v>
      </c>
      <c r="H4768" s="10" t="s">
        <v>632</v>
      </c>
      <c r="I4768" s="10">
        <v>1947</v>
      </c>
      <c r="J4768" s="11" t="s">
        <v>10155</v>
      </c>
      <c r="K4768" s="12"/>
      <c r="L4768" s="13" t="s">
        <v>9932</v>
      </c>
      <c r="M4768" t="s">
        <v>753</v>
      </c>
      <c r="S4768" s="9"/>
      <c r="T4768">
        <v>9</v>
      </c>
      <c r="U4768" s="210" t="s">
        <v>18197</v>
      </c>
      <c r="V4768" s="14">
        <v>0</v>
      </c>
      <c r="W4768" s="14">
        <v>1</v>
      </c>
      <c r="X4768" s="150" t="s">
        <v>270</v>
      </c>
      <c r="Y4768">
        <v>464</v>
      </c>
      <c r="Z4768" t="s">
        <v>271</v>
      </c>
      <c r="AA4768">
        <f t="shared" si="74"/>
        <v>3</v>
      </c>
    </row>
    <row r="4769" spans="1:27" x14ac:dyDescent="0.2">
      <c r="A4769">
        <v>7596</v>
      </c>
      <c r="B4769" s="1" t="s">
        <v>11835</v>
      </c>
      <c r="C4769" t="s">
        <v>1798</v>
      </c>
      <c r="D4769" s="9">
        <v>544</v>
      </c>
      <c r="E4769" s="9"/>
      <c r="F4769" s="9"/>
      <c r="G4769" s="10">
        <v>3</v>
      </c>
      <c r="H4769" s="10" t="s">
        <v>632</v>
      </c>
      <c r="I4769" s="10">
        <v>1947</v>
      </c>
      <c r="J4769" s="11" t="s">
        <v>10155</v>
      </c>
      <c r="K4769" s="12"/>
      <c r="L4769" s="13" t="s">
        <v>9925</v>
      </c>
      <c r="M4769" t="s">
        <v>753</v>
      </c>
      <c r="S4769" s="9"/>
      <c r="T4769">
        <v>9</v>
      </c>
      <c r="U4769" s="210" t="s">
        <v>18197</v>
      </c>
      <c r="V4769" s="14">
        <v>0</v>
      </c>
      <c r="W4769" s="14">
        <v>1</v>
      </c>
      <c r="X4769" s="150" t="s">
        <v>270</v>
      </c>
      <c r="Y4769">
        <v>544</v>
      </c>
      <c r="Z4769" t="s">
        <v>271</v>
      </c>
      <c r="AA4769">
        <f t="shared" si="74"/>
        <v>1</v>
      </c>
    </row>
    <row r="4770" spans="1:27" x14ac:dyDescent="0.2">
      <c r="A4770">
        <v>2096</v>
      </c>
      <c r="B4770" s="1" t="s">
        <v>10171</v>
      </c>
      <c r="C4770" t="s">
        <v>1027</v>
      </c>
      <c r="D4770" s="9" t="s">
        <v>10172</v>
      </c>
      <c r="E4770" s="9"/>
      <c r="F4770" s="9"/>
      <c r="G4770" s="10">
        <v>3</v>
      </c>
      <c r="H4770" s="10" t="s">
        <v>632</v>
      </c>
      <c r="I4770" s="10">
        <v>1947</v>
      </c>
      <c r="J4770" s="11" t="s">
        <v>10155</v>
      </c>
      <c r="K4770" s="12"/>
      <c r="L4770" s="13" t="s">
        <v>9925</v>
      </c>
      <c r="M4770" t="s">
        <v>753</v>
      </c>
      <c r="S4770" s="9"/>
      <c r="T4770">
        <v>9</v>
      </c>
      <c r="U4770" s="210" t="s">
        <v>18197</v>
      </c>
      <c r="V4770" s="14">
        <v>0</v>
      </c>
      <c r="W4770" s="14">
        <v>1</v>
      </c>
      <c r="X4770" s="150" t="s">
        <v>294</v>
      </c>
      <c r="Y4770" t="s">
        <v>6957</v>
      </c>
      <c r="Z4770" t="s">
        <v>271</v>
      </c>
      <c r="AA4770">
        <f t="shared" si="74"/>
        <v>2</v>
      </c>
    </row>
    <row r="4771" spans="1:27" x14ac:dyDescent="0.2">
      <c r="A4771">
        <v>2128</v>
      </c>
      <c r="B4771" s="1" t="s">
        <v>11836</v>
      </c>
      <c r="C4771" t="s">
        <v>1027</v>
      </c>
      <c r="D4771" s="9">
        <v>107</v>
      </c>
      <c r="E4771" s="9" t="s">
        <v>259</v>
      </c>
      <c r="F4771" s="9" t="s">
        <v>1416</v>
      </c>
      <c r="G4771" s="10">
        <v>3</v>
      </c>
      <c r="H4771" s="10" t="s">
        <v>632</v>
      </c>
      <c r="I4771" s="10">
        <v>1947</v>
      </c>
      <c r="J4771" s="11" t="s">
        <v>10155</v>
      </c>
      <c r="K4771" s="12"/>
      <c r="L4771" s="13" t="s">
        <v>9925</v>
      </c>
      <c r="M4771" t="s">
        <v>753</v>
      </c>
      <c r="S4771" s="9"/>
      <c r="T4771">
        <v>9</v>
      </c>
      <c r="U4771" s="210" t="s">
        <v>18197</v>
      </c>
      <c r="V4771" s="14">
        <v>0</v>
      </c>
      <c r="W4771" s="14">
        <v>1</v>
      </c>
      <c r="X4771" s="150" t="s">
        <v>270</v>
      </c>
      <c r="Y4771">
        <v>107</v>
      </c>
      <c r="Z4771" t="s">
        <v>271</v>
      </c>
      <c r="AA4771">
        <f t="shared" si="74"/>
        <v>1</v>
      </c>
    </row>
    <row r="4772" spans="1:27" x14ac:dyDescent="0.2">
      <c r="A4772">
        <v>825</v>
      </c>
      <c r="B4772" s="1" t="s">
        <v>9928</v>
      </c>
      <c r="C4772" t="s">
        <v>1027</v>
      </c>
      <c r="D4772" s="9" t="s">
        <v>9929</v>
      </c>
      <c r="E4772" s="9" t="s">
        <v>259</v>
      </c>
      <c r="F4772" s="9" t="s">
        <v>532</v>
      </c>
      <c r="G4772" s="10">
        <v>3</v>
      </c>
      <c r="H4772" s="10" t="s">
        <v>632</v>
      </c>
      <c r="I4772" s="10">
        <v>1947</v>
      </c>
      <c r="J4772" s="11" t="s">
        <v>10155</v>
      </c>
      <c r="K4772" s="12"/>
      <c r="L4772" s="13" t="s">
        <v>9925</v>
      </c>
      <c r="M4772" t="s">
        <v>753</v>
      </c>
      <c r="S4772" s="9"/>
      <c r="T4772">
        <v>9</v>
      </c>
      <c r="U4772" s="210" t="s">
        <v>18197</v>
      </c>
      <c r="V4772" s="14">
        <v>0</v>
      </c>
      <c r="W4772" s="14">
        <v>1</v>
      </c>
      <c r="X4772" s="150" t="s">
        <v>294</v>
      </c>
      <c r="Y4772" t="s">
        <v>1242</v>
      </c>
      <c r="Z4772" t="s">
        <v>271</v>
      </c>
      <c r="AA4772">
        <f t="shared" si="74"/>
        <v>3</v>
      </c>
    </row>
    <row r="4773" spans="1:27" x14ac:dyDescent="0.2">
      <c r="A4773">
        <v>2363</v>
      </c>
      <c r="B4773" s="1" t="s">
        <v>9924</v>
      </c>
      <c r="C4773" t="s">
        <v>1027</v>
      </c>
      <c r="D4773" s="9" t="s">
        <v>8522</v>
      </c>
      <c r="E4773" s="9"/>
      <c r="F4773" s="9" t="s">
        <v>532</v>
      </c>
      <c r="G4773" s="10">
        <v>3</v>
      </c>
      <c r="H4773" s="10" t="s">
        <v>632</v>
      </c>
      <c r="I4773" s="10">
        <v>1947</v>
      </c>
      <c r="J4773" s="11" t="s">
        <v>10155</v>
      </c>
      <c r="K4773" s="12"/>
      <c r="L4773" s="13" t="s">
        <v>9925</v>
      </c>
      <c r="M4773" t="s">
        <v>753</v>
      </c>
      <c r="S4773" s="9"/>
      <c r="T4773">
        <v>9</v>
      </c>
      <c r="U4773" s="210" t="s">
        <v>18197</v>
      </c>
      <c r="V4773" s="14">
        <v>0</v>
      </c>
      <c r="W4773" s="14">
        <v>1</v>
      </c>
      <c r="X4773" s="150" t="s">
        <v>294</v>
      </c>
      <c r="Y4773" t="s">
        <v>1199</v>
      </c>
      <c r="Z4773" t="s">
        <v>271</v>
      </c>
      <c r="AA4773">
        <f t="shared" si="74"/>
        <v>3</v>
      </c>
    </row>
    <row r="4774" spans="1:27" x14ac:dyDescent="0.2">
      <c r="A4774">
        <v>2139</v>
      </c>
      <c r="B4774" s="1" t="s">
        <v>11832</v>
      </c>
      <c r="C4774" t="s">
        <v>1027</v>
      </c>
      <c r="D4774" s="9" t="s">
        <v>10419</v>
      </c>
      <c r="E4774" s="9" t="s">
        <v>259</v>
      </c>
      <c r="F4774" s="9" t="s">
        <v>312</v>
      </c>
      <c r="G4774" s="10">
        <v>3</v>
      </c>
      <c r="H4774" s="10" t="s">
        <v>632</v>
      </c>
      <c r="I4774" s="10">
        <v>1947</v>
      </c>
      <c r="J4774" s="11" t="s">
        <v>10155</v>
      </c>
      <c r="K4774" s="12"/>
      <c r="L4774" s="13" t="s">
        <v>9925</v>
      </c>
      <c r="M4774" t="s">
        <v>753</v>
      </c>
      <c r="S4774" s="9"/>
      <c r="T4774">
        <v>9</v>
      </c>
      <c r="U4774" s="210" t="s">
        <v>18197</v>
      </c>
      <c r="V4774" s="14">
        <v>0</v>
      </c>
      <c r="W4774" s="14">
        <v>1</v>
      </c>
      <c r="X4774" s="150" t="s">
        <v>270</v>
      </c>
      <c r="Y4774">
        <v>141</v>
      </c>
      <c r="Z4774" t="s">
        <v>271</v>
      </c>
      <c r="AA4774">
        <f t="shared" si="74"/>
        <v>2</v>
      </c>
    </row>
    <row r="4775" spans="1:27" x14ac:dyDescent="0.2">
      <c r="A4775">
        <v>2484</v>
      </c>
      <c r="B4775" s="1" t="s">
        <v>11833</v>
      </c>
      <c r="C4775" t="s">
        <v>1027</v>
      </c>
      <c r="D4775" s="9" t="s">
        <v>1232</v>
      </c>
      <c r="E4775" s="9" t="s">
        <v>876</v>
      </c>
      <c r="F4775" s="9" t="s">
        <v>1416</v>
      </c>
      <c r="G4775" s="10">
        <v>3</v>
      </c>
      <c r="H4775" s="10" t="s">
        <v>632</v>
      </c>
      <c r="I4775" s="10">
        <v>1947</v>
      </c>
      <c r="J4775" s="11" t="s">
        <v>10155</v>
      </c>
      <c r="K4775" s="12"/>
      <c r="L4775" s="13" t="s">
        <v>9925</v>
      </c>
      <c r="M4775" t="s">
        <v>753</v>
      </c>
      <c r="S4775" s="9"/>
      <c r="T4775">
        <v>9</v>
      </c>
      <c r="U4775" s="210" t="s">
        <v>18197</v>
      </c>
      <c r="V4775" s="14">
        <v>0</v>
      </c>
      <c r="W4775" s="14">
        <v>0</v>
      </c>
      <c r="X4775" s="109" t="e">
        <v>#N/A</v>
      </c>
      <c r="Y4775" t="s">
        <v>1232</v>
      </c>
      <c r="Z4775" t="s">
        <v>1419</v>
      </c>
      <c r="AA4775">
        <f t="shared" si="74"/>
        <v>1</v>
      </c>
    </row>
    <row r="4776" spans="1:27" x14ac:dyDescent="0.2">
      <c r="A4776">
        <v>735</v>
      </c>
      <c r="B4776" s="1" t="s">
        <v>11837</v>
      </c>
      <c r="C4776" t="s">
        <v>657</v>
      </c>
      <c r="D4776" s="9" t="s">
        <v>11838</v>
      </c>
      <c r="E4776" s="9"/>
      <c r="F4776" s="9" t="s">
        <v>532</v>
      </c>
      <c r="G4776" s="10">
        <v>4</v>
      </c>
      <c r="H4776" s="10" t="s">
        <v>632</v>
      </c>
      <c r="I4776" s="10">
        <v>1947</v>
      </c>
      <c r="J4776" s="11" t="s">
        <v>11839</v>
      </c>
      <c r="K4776" s="12"/>
      <c r="L4776" s="13" t="s">
        <v>11840</v>
      </c>
      <c r="M4776" t="s">
        <v>753</v>
      </c>
      <c r="S4776" s="9"/>
      <c r="T4776">
        <v>9</v>
      </c>
      <c r="U4776" s="210" t="s">
        <v>18197</v>
      </c>
      <c r="V4776" s="14">
        <v>0</v>
      </c>
      <c r="W4776" s="14">
        <v>1</v>
      </c>
      <c r="X4776" s="109" t="s">
        <v>294</v>
      </c>
      <c r="Y4776" t="s">
        <v>3625</v>
      </c>
      <c r="Z4776" t="s">
        <v>271</v>
      </c>
      <c r="AA4776">
        <f t="shared" si="74"/>
        <v>4</v>
      </c>
    </row>
    <row r="4777" spans="1:27" x14ac:dyDescent="0.2">
      <c r="A4777">
        <v>2308</v>
      </c>
      <c r="B4777" s="1" t="s">
        <v>11845</v>
      </c>
      <c r="C4777" t="s">
        <v>1027</v>
      </c>
      <c r="D4777" s="9" t="s">
        <v>8376</v>
      </c>
      <c r="E4777" s="9"/>
      <c r="F4777" s="9"/>
      <c r="G4777" s="10">
        <v>4</v>
      </c>
      <c r="H4777" s="10" t="s">
        <v>632</v>
      </c>
      <c r="I4777" s="10">
        <v>1947</v>
      </c>
      <c r="J4777" s="11" t="s">
        <v>11839</v>
      </c>
      <c r="K4777" s="12"/>
      <c r="L4777" s="13" t="s">
        <v>11840</v>
      </c>
      <c r="M4777" t="s">
        <v>753</v>
      </c>
      <c r="S4777" s="9"/>
      <c r="T4777">
        <v>9</v>
      </c>
      <c r="U4777" s="210" t="s">
        <v>18197</v>
      </c>
      <c r="V4777" s="14">
        <v>0</v>
      </c>
      <c r="W4777" s="14">
        <v>1</v>
      </c>
      <c r="X4777" s="150" t="s">
        <v>294</v>
      </c>
      <c r="Y4777" t="s">
        <v>6957</v>
      </c>
      <c r="Z4777" t="s">
        <v>1419</v>
      </c>
      <c r="AA4777">
        <f t="shared" si="74"/>
        <v>2</v>
      </c>
    </row>
    <row r="4778" spans="1:27" x14ac:dyDescent="0.2">
      <c r="A4778">
        <v>3721</v>
      </c>
      <c r="B4778" s="1" t="s">
        <v>11846</v>
      </c>
      <c r="C4778" t="s">
        <v>1027</v>
      </c>
      <c r="D4778" s="9" t="s">
        <v>8376</v>
      </c>
      <c r="E4778" s="9"/>
      <c r="F4778" s="9"/>
      <c r="G4778" s="10">
        <v>4</v>
      </c>
      <c r="H4778" s="10" t="s">
        <v>632</v>
      </c>
      <c r="I4778" s="10">
        <v>1947</v>
      </c>
      <c r="J4778" s="11" t="s">
        <v>11839</v>
      </c>
      <c r="K4778" s="12"/>
      <c r="L4778" s="13" t="s">
        <v>11840</v>
      </c>
      <c r="M4778" t="s">
        <v>753</v>
      </c>
      <c r="S4778" s="9"/>
      <c r="T4778">
        <v>9</v>
      </c>
      <c r="U4778" s="210" t="s">
        <v>18197</v>
      </c>
      <c r="V4778" s="14">
        <v>0</v>
      </c>
      <c r="W4778" s="14">
        <v>1</v>
      </c>
      <c r="X4778" s="150" t="s">
        <v>294</v>
      </c>
      <c r="Y4778" t="s">
        <v>6957</v>
      </c>
      <c r="Z4778" t="s">
        <v>1419</v>
      </c>
      <c r="AA4778">
        <f t="shared" si="74"/>
        <v>2</v>
      </c>
    </row>
    <row r="4779" spans="1:27" x14ac:dyDescent="0.2">
      <c r="A4779">
        <v>1877</v>
      </c>
      <c r="B4779" s="1" t="s">
        <v>11847</v>
      </c>
      <c r="C4779" t="s">
        <v>1027</v>
      </c>
      <c r="D4779" s="9" t="s">
        <v>8376</v>
      </c>
      <c r="E4779" s="9"/>
      <c r="F4779" s="9"/>
      <c r="G4779" s="10">
        <v>4</v>
      </c>
      <c r="H4779" s="10" t="s">
        <v>632</v>
      </c>
      <c r="I4779" s="10">
        <v>1947</v>
      </c>
      <c r="J4779" s="11" t="s">
        <v>11839</v>
      </c>
      <c r="K4779" s="12"/>
      <c r="L4779" s="13" t="s">
        <v>11840</v>
      </c>
      <c r="M4779" t="s">
        <v>753</v>
      </c>
      <c r="S4779" s="9"/>
      <c r="T4779">
        <v>9</v>
      </c>
      <c r="U4779" s="210" t="s">
        <v>18197</v>
      </c>
      <c r="V4779" s="14">
        <v>0</v>
      </c>
      <c r="W4779" s="14">
        <v>1</v>
      </c>
      <c r="X4779" s="150" t="s">
        <v>294</v>
      </c>
      <c r="Y4779" t="s">
        <v>6957</v>
      </c>
      <c r="Z4779" t="s">
        <v>1419</v>
      </c>
      <c r="AA4779">
        <f t="shared" si="74"/>
        <v>2</v>
      </c>
    </row>
    <row r="4780" spans="1:27" x14ac:dyDescent="0.2">
      <c r="A4780">
        <v>763</v>
      </c>
      <c r="B4780" s="1" t="s">
        <v>11861</v>
      </c>
      <c r="C4780" t="s">
        <v>1027</v>
      </c>
      <c r="D4780" s="9">
        <v>21</v>
      </c>
      <c r="E4780" s="9" t="s">
        <v>259</v>
      </c>
      <c r="F4780" s="9" t="s">
        <v>1416</v>
      </c>
      <c r="G4780" s="10">
        <v>4</v>
      </c>
      <c r="H4780" s="10" t="s">
        <v>632</v>
      </c>
      <c r="I4780" s="10">
        <v>1947</v>
      </c>
      <c r="J4780" s="11" t="s">
        <v>11839</v>
      </c>
      <c r="K4780" s="12"/>
      <c r="L4780" s="13" t="s">
        <v>11840</v>
      </c>
      <c r="M4780" t="s">
        <v>753</v>
      </c>
      <c r="S4780" s="9"/>
      <c r="T4780">
        <v>9</v>
      </c>
      <c r="U4780" s="210" t="s">
        <v>18197</v>
      </c>
      <c r="V4780" s="14">
        <v>0</v>
      </c>
      <c r="W4780" s="14">
        <v>1</v>
      </c>
      <c r="X4780" s="150" t="s">
        <v>270</v>
      </c>
      <c r="Y4780">
        <v>21</v>
      </c>
      <c r="Z4780" t="s">
        <v>1419</v>
      </c>
      <c r="AA4780">
        <f t="shared" si="74"/>
        <v>1</v>
      </c>
    </row>
    <row r="4781" spans="1:27" x14ac:dyDescent="0.2">
      <c r="A4781">
        <v>3487</v>
      </c>
      <c r="B4781" s="1" t="s">
        <v>11855</v>
      </c>
      <c r="C4781" t="s">
        <v>3985</v>
      </c>
      <c r="D4781" s="9" t="s">
        <v>1888</v>
      </c>
      <c r="E4781" s="9"/>
      <c r="F4781" s="9"/>
      <c r="G4781" s="10">
        <v>4</v>
      </c>
      <c r="H4781" s="10" t="s">
        <v>632</v>
      </c>
      <c r="I4781" s="10">
        <v>1947</v>
      </c>
      <c r="J4781" s="11" t="s">
        <v>11839</v>
      </c>
      <c r="K4781" s="12"/>
      <c r="L4781" s="13" t="s">
        <v>11840</v>
      </c>
      <c r="M4781" t="s">
        <v>753</v>
      </c>
      <c r="S4781" s="9"/>
      <c r="T4781">
        <v>9</v>
      </c>
      <c r="U4781" s="210" t="s">
        <v>18197</v>
      </c>
      <c r="V4781" s="14">
        <v>0</v>
      </c>
      <c r="W4781" s="14">
        <v>1</v>
      </c>
      <c r="X4781" s="109" t="e">
        <v>#N/A</v>
      </c>
      <c r="Y4781" t="s">
        <v>1888</v>
      </c>
      <c r="Z4781" t="s">
        <v>18167</v>
      </c>
      <c r="AA4781">
        <f t="shared" si="74"/>
        <v>1</v>
      </c>
    </row>
    <row r="4782" spans="1:27" x14ac:dyDescent="0.2">
      <c r="A4782">
        <v>2592</v>
      </c>
      <c r="B4782" s="1" t="s">
        <v>11848</v>
      </c>
      <c r="C4782" t="s">
        <v>1027</v>
      </c>
      <c r="D4782" s="9" t="s">
        <v>10807</v>
      </c>
      <c r="E4782" s="9"/>
      <c r="F4782" s="9" t="s">
        <v>532</v>
      </c>
      <c r="G4782" s="10">
        <v>4</v>
      </c>
      <c r="H4782" s="10" t="s">
        <v>632</v>
      </c>
      <c r="I4782" s="10">
        <v>1947</v>
      </c>
      <c r="J4782" s="11" t="s">
        <v>11839</v>
      </c>
      <c r="K4782" s="12"/>
      <c r="L4782" s="13" t="s">
        <v>11849</v>
      </c>
      <c r="M4782" t="s">
        <v>753</v>
      </c>
      <c r="S4782" s="9"/>
      <c r="T4782">
        <v>9</v>
      </c>
      <c r="U4782" s="210" t="s">
        <v>18197</v>
      </c>
      <c r="V4782" s="14">
        <v>0</v>
      </c>
      <c r="W4782" s="14">
        <v>1</v>
      </c>
      <c r="X4782" s="109" t="s">
        <v>294</v>
      </c>
      <c r="Y4782" t="s">
        <v>3625</v>
      </c>
      <c r="Z4782" t="s">
        <v>271</v>
      </c>
      <c r="AA4782">
        <f t="shared" si="74"/>
        <v>2</v>
      </c>
    </row>
    <row r="4783" spans="1:27" x14ac:dyDescent="0.2">
      <c r="A4783">
        <v>7539</v>
      </c>
      <c r="B4783" s="1" t="s">
        <v>11858</v>
      </c>
      <c r="C4783" t="s">
        <v>2221</v>
      </c>
      <c r="D4783" s="9">
        <v>488</v>
      </c>
      <c r="E4783" s="9" t="s">
        <v>8805</v>
      </c>
      <c r="F4783" s="9"/>
      <c r="G4783" s="10">
        <v>4</v>
      </c>
      <c r="H4783" s="10" t="s">
        <v>632</v>
      </c>
      <c r="I4783" s="10">
        <v>1947</v>
      </c>
      <c r="J4783" s="11" t="s">
        <v>11839</v>
      </c>
      <c r="K4783" s="12"/>
      <c r="L4783" s="13" t="s">
        <v>11859</v>
      </c>
      <c r="M4783" t="s">
        <v>781</v>
      </c>
      <c r="S4783" s="9"/>
      <c r="T4783">
        <v>9</v>
      </c>
      <c r="U4783" s="210" t="s">
        <v>18197</v>
      </c>
      <c r="V4783" s="14">
        <v>0</v>
      </c>
      <c r="W4783" s="14">
        <v>1</v>
      </c>
      <c r="X4783" s="150" t="s">
        <v>270</v>
      </c>
      <c r="Y4783">
        <v>488</v>
      </c>
      <c r="Z4783" t="s">
        <v>505</v>
      </c>
      <c r="AA4783">
        <f t="shared" si="74"/>
        <v>1</v>
      </c>
    </row>
    <row r="4784" spans="1:27" x14ac:dyDescent="0.2">
      <c r="A4784">
        <v>2122</v>
      </c>
      <c r="B4784" s="1" t="s">
        <v>11851</v>
      </c>
      <c r="C4784" t="s">
        <v>1798</v>
      </c>
      <c r="D4784" s="9" t="s">
        <v>2138</v>
      </c>
      <c r="E4784" s="9"/>
      <c r="F4784" s="9"/>
      <c r="G4784" s="10">
        <v>4</v>
      </c>
      <c r="H4784" s="10" t="s">
        <v>632</v>
      </c>
      <c r="I4784" s="10">
        <v>1947</v>
      </c>
      <c r="J4784" s="11" t="s">
        <v>11839</v>
      </c>
      <c r="K4784" s="12"/>
      <c r="L4784" s="13" t="s">
        <v>11852</v>
      </c>
      <c r="M4784" t="s">
        <v>753</v>
      </c>
      <c r="S4784" s="9"/>
      <c r="T4784">
        <v>9</v>
      </c>
      <c r="U4784" s="210" t="s">
        <v>18197</v>
      </c>
      <c r="V4784" s="14">
        <v>0</v>
      </c>
      <c r="W4784" s="14">
        <v>1</v>
      </c>
      <c r="X4784" s="109" t="e">
        <v>#N/A</v>
      </c>
      <c r="Y4784" t="s">
        <v>2138</v>
      </c>
      <c r="Z4784" t="s">
        <v>271</v>
      </c>
      <c r="AA4784">
        <f t="shared" si="74"/>
        <v>1</v>
      </c>
    </row>
    <row r="4785" spans="1:27" x14ac:dyDescent="0.2">
      <c r="A4785">
        <v>4176</v>
      </c>
      <c r="B4785" s="1" t="s">
        <v>11853</v>
      </c>
      <c r="C4785" t="s">
        <v>1798</v>
      </c>
      <c r="D4785" s="9" t="s">
        <v>2138</v>
      </c>
      <c r="E4785" s="9"/>
      <c r="F4785" s="9"/>
      <c r="G4785" s="10">
        <v>4</v>
      </c>
      <c r="H4785" s="10" t="s">
        <v>632</v>
      </c>
      <c r="I4785" s="10">
        <v>1947</v>
      </c>
      <c r="J4785" s="11" t="s">
        <v>11839</v>
      </c>
      <c r="K4785" s="12"/>
      <c r="L4785" s="13" t="s">
        <v>11840</v>
      </c>
      <c r="M4785" t="s">
        <v>753</v>
      </c>
      <c r="S4785" s="9"/>
      <c r="T4785">
        <v>9</v>
      </c>
      <c r="U4785" s="210" t="s">
        <v>18197</v>
      </c>
      <c r="V4785" s="14">
        <v>0</v>
      </c>
      <c r="W4785" s="14">
        <v>1</v>
      </c>
      <c r="X4785" s="109" t="e">
        <v>#N/A</v>
      </c>
      <c r="Y4785" t="s">
        <v>2138</v>
      </c>
      <c r="Z4785" t="s">
        <v>271</v>
      </c>
      <c r="AA4785">
        <f t="shared" si="74"/>
        <v>1</v>
      </c>
    </row>
    <row r="4786" spans="1:27" x14ac:dyDescent="0.2">
      <c r="A4786">
        <v>4516</v>
      </c>
      <c r="B4786" s="1" t="s">
        <v>11854</v>
      </c>
      <c r="C4786" t="s">
        <v>1798</v>
      </c>
      <c r="D4786" s="9" t="s">
        <v>2138</v>
      </c>
      <c r="E4786" s="9"/>
      <c r="F4786" s="9"/>
      <c r="G4786" s="10">
        <v>4</v>
      </c>
      <c r="H4786" s="10" t="s">
        <v>632</v>
      </c>
      <c r="I4786" s="10">
        <v>1947</v>
      </c>
      <c r="J4786" s="11" t="s">
        <v>11839</v>
      </c>
      <c r="K4786" s="12"/>
      <c r="L4786" s="13" t="s">
        <v>11840</v>
      </c>
      <c r="M4786" t="s">
        <v>753</v>
      </c>
      <c r="S4786" s="9"/>
      <c r="T4786">
        <v>9</v>
      </c>
      <c r="U4786" s="210" t="s">
        <v>18197</v>
      </c>
      <c r="V4786" s="14">
        <v>0</v>
      </c>
      <c r="W4786" s="14">
        <v>1</v>
      </c>
      <c r="X4786" s="109" t="e">
        <v>#N/A</v>
      </c>
      <c r="Y4786" t="s">
        <v>2138</v>
      </c>
      <c r="Z4786" t="s">
        <v>271</v>
      </c>
      <c r="AA4786">
        <f t="shared" si="74"/>
        <v>1</v>
      </c>
    </row>
    <row r="4787" spans="1:27" x14ac:dyDescent="0.2">
      <c r="A4787">
        <v>6327</v>
      </c>
      <c r="B4787" s="1" t="s">
        <v>11862</v>
      </c>
      <c r="C4787" t="s">
        <v>2221</v>
      </c>
      <c r="D4787" s="9"/>
      <c r="E4787" s="9"/>
      <c r="F4787" s="9"/>
      <c r="G4787" s="10">
        <v>4</v>
      </c>
      <c r="H4787" s="10" t="s">
        <v>632</v>
      </c>
      <c r="I4787" s="10">
        <v>1947</v>
      </c>
      <c r="J4787" s="11" t="s">
        <v>11839</v>
      </c>
      <c r="K4787" s="12"/>
      <c r="L4787" s="13" t="s">
        <v>11840</v>
      </c>
      <c r="M4787" t="s">
        <v>753</v>
      </c>
      <c r="S4787" s="9"/>
      <c r="T4787">
        <v>9</v>
      </c>
      <c r="U4787" s="210" t="s">
        <v>18197</v>
      </c>
      <c r="V4787" s="14">
        <v>0</v>
      </c>
      <c r="W4787" s="14">
        <v>1</v>
      </c>
      <c r="X4787" s="109" t="e">
        <v>#N/A</v>
      </c>
      <c r="Y4787" t="s">
        <v>334</v>
      </c>
      <c r="Z4787" t="s">
        <v>505</v>
      </c>
      <c r="AA4787">
        <f t="shared" si="74"/>
        <v>1</v>
      </c>
    </row>
    <row r="4788" spans="1:27" x14ac:dyDescent="0.2">
      <c r="A4788">
        <v>6329</v>
      </c>
      <c r="B4788" s="1" t="s">
        <v>11863</v>
      </c>
      <c r="C4788" t="s">
        <v>2221</v>
      </c>
      <c r="D4788" s="9"/>
      <c r="E4788" s="9"/>
      <c r="F4788" s="9"/>
      <c r="G4788" s="10">
        <v>4</v>
      </c>
      <c r="H4788" s="10" t="s">
        <v>632</v>
      </c>
      <c r="I4788" s="10">
        <v>1947</v>
      </c>
      <c r="J4788" s="11" t="s">
        <v>11839</v>
      </c>
      <c r="K4788" s="12"/>
      <c r="L4788" s="13" t="s">
        <v>11840</v>
      </c>
      <c r="M4788" t="s">
        <v>753</v>
      </c>
      <c r="S4788" s="9"/>
      <c r="T4788">
        <v>9</v>
      </c>
      <c r="U4788" s="210" t="s">
        <v>18197</v>
      </c>
      <c r="V4788" s="14">
        <v>0</v>
      </c>
      <c r="W4788" s="14">
        <v>1</v>
      </c>
      <c r="X4788" s="109" t="e">
        <v>#N/A</v>
      </c>
      <c r="Y4788" t="s">
        <v>334</v>
      </c>
      <c r="Z4788" t="s">
        <v>505</v>
      </c>
      <c r="AA4788">
        <f t="shared" si="74"/>
        <v>1</v>
      </c>
    </row>
    <row r="4789" spans="1:27" x14ac:dyDescent="0.2">
      <c r="A4789">
        <v>7126</v>
      </c>
      <c r="B4789" s="1" t="s">
        <v>11860</v>
      </c>
      <c r="C4789" t="s">
        <v>1027</v>
      </c>
      <c r="D4789" s="9">
        <v>107</v>
      </c>
      <c r="E4789" s="9" t="s">
        <v>259</v>
      </c>
      <c r="F4789" s="9" t="s">
        <v>1416</v>
      </c>
      <c r="G4789" s="10">
        <v>4</v>
      </c>
      <c r="H4789" s="10" t="s">
        <v>632</v>
      </c>
      <c r="I4789" s="10">
        <v>1947</v>
      </c>
      <c r="J4789" s="11" t="s">
        <v>11839</v>
      </c>
      <c r="K4789" s="12"/>
      <c r="L4789" s="13" t="s">
        <v>11840</v>
      </c>
      <c r="M4789" t="s">
        <v>753</v>
      </c>
      <c r="S4789" s="9"/>
      <c r="T4789">
        <v>9</v>
      </c>
      <c r="U4789" s="210" t="s">
        <v>18197</v>
      </c>
      <c r="V4789" s="14">
        <v>0</v>
      </c>
      <c r="W4789" s="14">
        <v>1</v>
      </c>
      <c r="X4789" s="150" t="s">
        <v>270</v>
      </c>
      <c r="Y4789">
        <v>107</v>
      </c>
      <c r="Z4789" t="s">
        <v>271</v>
      </c>
      <c r="AA4789">
        <f t="shared" si="74"/>
        <v>1</v>
      </c>
    </row>
    <row r="4790" spans="1:27" x14ac:dyDescent="0.2">
      <c r="A4790">
        <v>5797</v>
      </c>
      <c r="B4790" s="1" t="s">
        <v>11850</v>
      </c>
      <c r="C4790" t="s">
        <v>1027</v>
      </c>
      <c r="D4790" s="9" t="s">
        <v>10899</v>
      </c>
      <c r="E4790" s="9"/>
      <c r="F4790" s="9"/>
      <c r="G4790" s="10">
        <v>4</v>
      </c>
      <c r="H4790" s="10" t="s">
        <v>632</v>
      </c>
      <c r="I4790" s="10">
        <v>1947</v>
      </c>
      <c r="J4790" s="11" t="s">
        <v>11839</v>
      </c>
      <c r="K4790" s="12"/>
      <c r="L4790" s="13" t="s">
        <v>11840</v>
      </c>
      <c r="M4790" t="s">
        <v>753</v>
      </c>
      <c r="S4790" s="9"/>
      <c r="T4790">
        <v>9</v>
      </c>
      <c r="U4790" s="210" t="s">
        <v>18197</v>
      </c>
      <c r="V4790" s="14">
        <v>0</v>
      </c>
      <c r="W4790" s="14">
        <v>1</v>
      </c>
      <c r="X4790" s="150" t="s">
        <v>270</v>
      </c>
      <c r="Y4790">
        <v>41</v>
      </c>
      <c r="Z4790" t="s">
        <v>271</v>
      </c>
      <c r="AA4790">
        <f t="shared" si="74"/>
        <v>2</v>
      </c>
    </row>
    <row r="4791" spans="1:27" x14ac:dyDescent="0.2">
      <c r="A4791">
        <v>7751</v>
      </c>
      <c r="B4791" s="1" t="s">
        <v>11857</v>
      </c>
      <c r="C4791" t="s">
        <v>1027</v>
      </c>
      <c r="D4791" s="9">
        <v>515</v>
      </c>
      <c r="E4791" s="9"/>
      <c r="F4791" s="9"/>
      <c r="G4791" s="10">
        <v>4</v>
      </c>
      <c r="H4791" s="10" t="s">
        <v>632</v>
      </c>
      <c r="I4791" s="10">
        <v>1947</v>
      </c>
      <c r="J4791" s="11" t="s">
        <v>11839</v>
      </c>
      <c r="K4791" s="12"/>
      <c r="L4791" s="13" t="s">
        <v>11840</v>
      </c>
      <c r="M4791" t="s">
        <v>753</v>
      </c>
      <c r="S4791" s="9"/>
      <c r="T4791">
        <v>9</v>
      </c>
      <c r="U4791" s="210" t="s">
        <v>18197</v>
      </c>
      <c r="V4791" s="14">
        <v>0</v>
      </c>
      <c r="W4791" s="14">
        <v>1</v>
      </c>
      <c r="X4791" s="150" t="s">
        <v>270</v>
      </c>
      <c r="Y4791">
        <v>515</v>
      </c>
      <c r="Z4791" t="s">
        <v>271</v>
      </c>
      <c r="AA4791">
        <f t="shared" si="74"/>
        <v>1</v>
      </c>
    </row>
    <row r="4792" spans="1:27" x14ac:dyDescent="0.2">
      <c r="A4792">
        <v>5292</v>
      </c>
      <c r="B4792" s="1" t="s">
        <v>11856</v>
      </c>
      <c r="C4792" t="s">
        <v>1027</v>
      </c>
      <c r="D4792" s="9" t="s">
        <v>2188</v>
      </c>
      <c r="E4792" s="9" t="s">
        <v>275</v>
      </c>
      <c r="F4792" s="9" t="s">
        <v>1416</v>
      </c>
      <c r="G4792" s="10">
        <v>4</v>
      </c>
      <c r="H4792" s="10" t="s">
        <v>632</v>
      </c>
      <c r="I4792" s="10">
        <v>1947</v>
      </c>
      <c r="J4792" s="11" t="s">
        <v>11839</v>
      </c>
      <c r="K4792" s="12"/>
      <c r="L4792" s="13" t="s">
        <v>11840</v>
      </c>
      <c r="M4792" t="s">
        <v>753</v>
      </c>
      <c r="S4792" s="9"/>
      <c r="T4792">
        <v>9</v>
      </c>
      <c r="U4792" s="210" t="s">
        <v>18197</v>
      </c>
      <c r="V4792" s="14">
        <v>0</v>
      </c>
      <c r="W4792" s="14">
        <v>1</v>
      </c>
      <c r="X4792" s="109" t="e">
        <v>#N/A</v>
      </c>
      <c r="Y4792" t="s">
        <v>2188</v>
      </c>
      <c r="Z4792" t="s">
        <v>1419</v>
      </c>
      <c r="AA4792">
        <f t="shared" si="74"/>
        <v>1</v>
      </c>
    </row>
    <row r="4793" spans="1:27" x14ac:dyDescent="0.2">
      <c r="A4793">
        <v>2010</v>
      </c>
      <c r="B4793" s="1" t="s">
        <v>11841</v>
      </c>
      <c r="C4793" t="s">
        <v>2040</v>
      </c>
      <c r="D4793" s="9" t="s">
        <v>11842</v>
      </c>
      <c r="E4793" s="9"/>
      <c r="F4793" s="9"/>
      <c r="G4793" s="10">
        <v>4</v>
      </c>
      <c r="H4793" s="10" t="s">
        <v>632</v>
      </c>
      <c r="I4793" s="10">
        <v>1947</v>
      </c>
      <c r="J4793" s="11" t="s">
        <v>11839</v>
      </c>
      <c r="K4793" s="12"/>
      <c r="L4793" s="13" t="s">
        <v>11843</v>
      </c>
      <c r="M4793" t="s">
        <v>781</v>
      </c>
      <c r="S4793" s="9"/>
      <c r="T4793">
        <v>9</v>
      </c>
      <c r="U4793" s="210" t="s">
        <v>18197</v>
      </c>
      <c r="V4793" s="14">
        <v>0</v>
      </c>
      <c r="W4793" s="14">
        <v>1</v>
      </c>
      <c r="X4793" s="150" t="s">
        <v>294</v>
      </c>
      <c r="Y4793" t="s">
        <v>11844</v>
      </c>
      <c r="Z4793" t="s">
        <v>271</v>
      </c>
      <c r="AA4793">
        <f t="shared" si="74"/>
        <v>3</v>
      </c>
    </row>
    <row r="4794" spans="1:27" x14ac:dyDescent="0.2">
      <c r="A4794">
        <v>2195</v>
      </c>
      <c r="B4794" s="1" t="s">
        <v>11864</v>
      </c>
      <c r="C4794" t="s">
        <v>1027</v>
      </c>
      <c r="D4794" s="9" t="s">
        <v>11865</v>
      </c>
      <c r="E4794" s="9" t="s">
        <v>9863</v>
      </c>
      <c r="F4794" s="9"/>
      <c r="G4794" s="10">
        <v>5</v>
      </c>
      <c r="H4794" s="10" t="s">
        <v>632</v>
      </c>
      <c r="I4794" s="10">
        <v>1947</v>
      </c>
      <c r="J4794" s="11" t="s">
        <v>11866</v>
      </c>
      <c r="K4794" s="12"/>
      <c r="L4794" s="13" t="s">
        <v>11867</v>
      </c>
      <c r="M4794" t="s">
        <v>781</v>
      </c>
      <c r="S4794" s="9"/>
      <c r="T4794">
        <v>9</v>
      </c>
      <c r="U4794" s="210" t="s">
        <v>18197</v>
      </c>
      <c r="V4794" s="14">
        <v>0</v>
      </c>
      <c r="W4794" s="14">
        <v>1</v>
      </c>
      <c r="X4794" s="150" t="s">
        <v>294</v>
      </c>
      <c r="Y4794" t="s">
        <v>658</v>
      </c>
      <c r="Z4794" t="s">
        <v>1419</v>
      </c>
      <c r="AA4794">
        <f t="shared" si="74"/>
        <v>3</v>
      </c>
    </row>
    <row r="4795" spans="1:27" x14ac:dyDescent="0.2">
      <c r="A4795">
        <v>881</v>
      </c>
      <c r="B4795" s="1" t="s">
        <v>11868</v>
      </c>
      <c r="C4795" t="s">
        <v>2805</v>
      </c>
      <c r="D4795" s="9" t="s">
        <v>11869</v>
      </c>
      <c r="E4795" s="9" t="s">
        <v>2806</v>
      </c>
      <c r="F4795" s="9"/>
      <c r="G4795" s="10">
        <v>9</v>
      </c>
      <c r="H4795" s="10" t="s">
        <v>632</v>
      </c>
      <c r="I4795" s="10">
        <v>1947</v>
      </c>
      <c r="J4795" s="11" t="s">
        <v>11870</v>
      </c>
      <c r="K4795" s="12" t="s">
        <v>237</v>
      </c>
      <c r="L4795" s="13" t="s">
        <v>11871</v>
      </c>
      <c r="M4795" t="s">
        <v>290</v>
      </c>
      <c r="N4795" t="s">
        <v>291</v>
      </c>
      <c r="O4795" t="s">
        <v>635</v>
      </c>
      <c r="S4795" s="9"/>
      <c r="T4795">
        <v>9</v>
      </c>
      <c r="U4795" s="210" t="s">
        <v>18197</v>
      </c>
      <c r="V4795" s="14">
        <v>0</v>
      </c>
      <c r="W4795" s="14">
        <v>0</v>
      </c>
      <c r="X4795" s="109" t="e">
        <v>#N/A</v>
      </c>
      <c r="Y4795" t="s">
        <v>11872</v>
      </c>
      <c r="Z4795" t="s">
        <v>2808</v>
      </c>
      <c r="AA4795">
        <f t="shared" si="74"/>
        <v>3</v>
      </c>
    </row>
    <row r="4796" spans="1:27" x14ac:dyDescent="0.2">
      <c r="A4796">
        <v>6331</v>
      </c>
      <c r="B4796" s="1" t="s">
        <v>11873</v>
      </c>
      <c r="C4796" t="s">
        <v>6060</v>
      </c>
      <c r="D4796" s="9"/>
      <c r="E4796" s="9"/>
      <c r="F4796" s="9"/>
      <c r="G4796" s="10">
        <v>10</v>
      </c>
      <c r="H4796" s="10" t="s">
        <v>632</v>
      </c>
      <c r="I4796" s="10">
        <v>1947</v>
      </c>
      <c r="J4796" s="11" t="s">
        <v>11874</v>
      </c>
      <c r="K4796" s="12"/>
      <c r="L4796" s="13" t="s">
        <v>11875</v>
      </c>
      <c r="M4796" t="s">
        <v>753</v>
      </c>
      <c r="S4796" s="9"/>
      <c r="T4796">
        <v>9</v>
      </c>
      <c r="U4796" s="210" t="s">
        <v>18197</v>
      </c>
      <c r="V4796" s="14">
        <v>0</v>
      </c>
      <c r="W4796" s="14">
        <v>0</v>
      </c>
      <c r="X4796" s="109" t="e">
        <v>#N/A</v>
      </c>
      <c r="Y4796" t="s">
        <v>334</v>
      </c>
      <c r="Z4796" t="s">
        <v>18167</v>
      </c>
      <c r="AA4796">
        <f t="shared" si="74"/>
        <v>1</v>
      </c>
    </row>
    <row r="4797" spans="1:27" x14ac:dyDescent="0.2">
      <c r="A4797">
        <v>6332</v>
      </c>
      <c r="B4797" s="1" t="s">
        <v>11876</v>
      </c>
      <c r="C4797" t="s">
        <v>503</v>
      </c>
      <c r="D4797" s="9"/>
      <c r="E4797" s="9"/>
      <c r="F4797" s="9"/>
      <c r="G4797" s="10">
        <v>10</v>
      </c>
      <c r="H4797" s="10" t="s">
        <v>632</v>
      </c>
      <c r="I4797" s="10">
        <v>1947</v>
      </c>
      <c r="J4797" s="11" t="s">
        <v>11874</v>
      </c>
      <c r="K4797" s="12"/>
      <c r="L4797" s="13" t="s">
        <v>11877</v>
      </c>
      <c r="M4797" t="s">
        <v>753</v>
      </c>
      <c r="S4797" s="9"/>
      <c r="T4797">
        <v>9</v>
      </c>
      <c r="U4797" s="210" t="s">
        <v>18197</v>
      </c>
      <c r="V4797" s="14">
        <v>0</v>
      </c>
      <c r="W4797" s="14">
        <v>1</v>
      </c>
      <c r="X4797" s="109" t="e">
        <v>#N/A</v>
      </c>
      <c r="Y4797" t="s">
        <v>334</v>
      </c>
      <c r="Z4797" t="s">
        <v>505</v>
      </c>
      <c r="AA4797">
        <f t="shared" si="74"/>
        <v>1</v>
      </c>
    </row>
    <row r="4798" spans="1:27" x14ac:dyDescent="0.2">
      <c r="A4798" s="71">
        <v>3985</v>
      </c>
      <c r="B4798" s="1" t="s">
        <v>11878</v>
      </c>
      <c r="C4798" t="s">
        <v>1027</v>
      </c>
      <c r="D4798" s="9" t="s">
        <v>11879</v>
      </c>
      <c r="E4798" s="9" t="s">
        <v>9863</v>
      </c>
      <c r="F4798" s="9"/>
      <c r="G4798" s="10">
        <v>15</v>
      </c>
      <c r="H4798" s="10" t="s">
        <v>632</v>
      </c>
      <c r="I4798" s="10">
        <v>1947</v>
      </c>
      <c r="J4798" s="11" t="s">
        <v>11880</v>
      </c>
      <c r="K4798" s="12"/>
      <c r="L4798" s="13" t="s">
        <v>11881</v>
      </c>
      <c r="M4798" t="s">
        <v>781</v>
      </c>
      <c r="S4798" s="9"/>
      <c r="T4798">
        <v>9</v>
      </c>
      <c r="U4798" s="210" t="s">
        <v>18197</v>
      </c>
      <c r="V4798" s="14">
        <v>0</v>
      </c>
      <c r="W4798" s="14">
        <v>1</v>
      </c>
      <c r="X4798" s="150" t="s">
        <v>270</v>
      </c>
      <c r="Y4798">
        <v>464</v>
      </c>
      <c r="Z4798" t="s">
        <v>1419</v>
      </c>
      <c r="AA4798">
        <f t="shared" si="74"/>
        <v>3</v>
      </c>
    </row>
    <row r="4799" spans="1:27" x14ac:dyDescent="0.2">
      <c r="A4799">
        <v>542</v>
      </c>
      <c r="B4799" s="1" t="s">
        <v>11885</v>
      </c>
      <c r="C4799" t="s">
        <v>1027</v>
      </c>
      <c r="D4799" s="9" t="s">
        <v>10770</v>
      </c>
      <c r="E4799" s="9" t="s">
        <v>9863</v>
      </c>
      <c r="F4799" s="9"/>
      <c r="G4799" s="10">
        <v>15</v>
      </c>
      <c r="H4799" s="10" t="s">
        <v>632</v>
      </c>
      <c r="I4799" s="10">
        <v>1947</v>
      </c>
      <c r="J4799" s="11" t="s">
        <v>11880</v>
      </c>
      <c r="K4799" s="12"/>
      <c r="L4799" s="13" t="s">
        <v>11886</v>
      </c>
      <c r="M4799" t="s">
        <v>781</v>
      </c>
      <c r="S4799" s="9"/>
      <c r="T4799">
        <v>9</v>
      </c>
      <c r="U4799" s="210" t="s">
        <v>18197</v>
      </c>
      <c r="V4799" s="14">
        <v>0</v>
      </c>
      <c r="W4799" s="14">
        <v>1</v>
      </c>
      <c r="X4799" s="150" t="s">
        <v>270</v>
      </c>
      <c r="Y4799">
        <v>141</v>
      </c>
      <c r="Z4799" t="s">
        <v>1419</v>
      </c>
      <c r="AA4799">
        <f t="shared" si="74"/>
        <v>2</v>
      </c>
    </row>
    <row r="4800" spans="1:27" x14ac:dyDescent="0.2">
      <c r="A4800">
        <v>5030</v>
      </c>
      <c r="B4800" s="1" t="s">
        <v>11882</v>
      </c>
      <c r="C4800" t="s">
        <v>1027</v>
      </c>
      <c r="D4800" s="9" t="s">
        <v>11883</v>
      </c>
      <c r="E4800" s="9"/>
      <c r="F4800" s="9"/>
      <c r="G4800" s="10">
        <v>15</v>
      </c>
      <c r="H4800" s="10" t="s">
        <v>632</v>
      </c>
      <c r="I4800" s="10">
        <v>1947</v>
      </c>
      <c r="J4800" s="11" t="s">
        <v>11880</v>
      </c>
      <c r="K4800" s="12"/>
      <c r="L4800" s="13" t="s">
        <v>11884</v>
      </c>
      <c r="M4800" t="s">
        <v>781</v>
      </c>
      <c r="S4800" s="9"/>
      <c r="T4800">
        <v>9</v>
      </c>
      <c r="U4800" s="210" t="s">
        <v>18197</v>
      </c>
      <c r="V4800" s="14">
        <v>0</v>
      </c>
      <c r="W4800" s="14">
        <v>1</v>
      </c>
      <c r="X4800" s="150" t="s">
        <v>294</v>
      </c>
      <c r="Y4800" t="s">
        <v>2529</v>
      </c>
      <c r="Z4800" t="s">
        <v>271</v>
      </c>
      <c r="AA4800">
        <f t="shared" si="74"/>
        <v>2</v>
      </c>
    </row>
    <row r="4801" spans="1:27" x14ac:dyDescent="0.2">
      <c r="A4801">
        <v>2351</v>
      </c>
      <c r="B4801" s="1" t="s">
        <v>11887</v>
      </c>
      <c r="C4801" t="s">
        <v>1027</v>
      </c>
      <c r="D4801" s="9" t="s">
        <v>6917</v>
      </c>
      <c r="E4801" s="9" t="s">
        <v>259</v>
      </c>
      <c r="F4801" s="9" t="s">
        <v>532</v>
      </c>
      <c r="G4801" s="10">
        <v>16</v>
      </c>
      <c r="H4801" s="10" t="s">
        <v>632</v>
      </c>
      <c r="I4801" s="10">
        <v>1947</v>
      </c>
      <c r="J4801" s="11" t="s">
        <v>11888</v>
      </c>
      <c r="K4801" s="12"/>
      <c r="L4801" s="13" t="s">
        <v>11889</v>
      </c>
      <c r="M4801" t="s">
        <v>781</v>
      </c>
      <c r="S4801" s="9"/>
      <c r="T4801">
        <v>9</v>
      </c>
      <c r="U4801" s="210" t="s">
        <v>18197</v>
      </c>
      <c r="V4801" s="14">
        <v>0</v>
      </c>
      <c r="W4801" s="14">
        <v>1</v>
      </c>
      <c r="X4801" s="109" t="s">
        <v>294</v>
      </c>
      <c r="Y4801" t="s">
        <v>4077</v>
      </c>
      <c r="Z4801" t="s">
        <v>271</v>
      </c>
      <c r="AA4801">
        <f t="shared" si="74"/>
        <v>4</v>
      </c>
    </row>
    <row r="4802" spans="1:27" x14ac:dyDescent="0.2">
      <c r="A4802">
        <v>3327</v>
      </c>
      <c r="B4802" s="1" t="s">
        <v>11905</v>
      </c>
      <c r="C4802" t="s">
        <v>503</v>
      </c>
      <c r="D4802" s="9" t="s">
        <v>9055</v>
      </c>
      <c r="E4802" s="9"/>
      <c r="F4802" s="9"/>
      <c r="G4802" s="10">
        <v>17</v>
      </c>
      <c r="H4802" s="10" t="s">
        <v>632</v>
      </c>
      <c r="I4802" s="10">
        <v>1947</v>
      </c>
      <c r="J4802" s="11" t="s">
        <v>11892</v>
      </c>
      <c r="K4802" s="12" t="s">
        <v>237</v>
      </c>
      <c r="L4802" s="13" t="s">
        <v>11906</v>
      </c>
      <c r="M4802" t="s">
        <v>290</v>
      </c>
      <c r="N4802" t="s">
        <v>291</v>
      </c>
      <c r="O4802" t="s">
        <v>455</v>
      </c>
      <c r="S4802" s="9"/>
      <c r="T4802">
        <v>9</v>
      </c>
      <c r="U4802" s="210" t="s">
        <v>18197</v>
      </c>
      <c r="V4802" s="14">
        <v>0</v>
      </c>
      <c r="W4802" s="14">
        <v>0</v>
      </c>
      <c r="X4802" s="150" t="s">
        <v>294</v>
      </c>
      <c r="Y4802" t="s">
        <v>9055</v>
      </c>
      <c r="Z4802" t="s">
        <v>271</v>
      </c>
      <c r="AA4802">
        <f t="shared" ref="AA4802:AA4865" si="75">LEN(D4802)-LEN(SUBSTITUTE(D4802,"/",""))+1</f>
        <v>1</v>
      </c>
    </row>
    <row r="4803" spans="1:27" x14ac:dyDescent="0.2">
      <c r="A4803">
        <v>2727</v>
      </c>
      <c r="B4803" s="1" t="s">
        <v>11902</v>
      </c>
      <c r="C4803" t="s">
        <v>657</v>
      </c>
      <c r="D4803" s="9" t="s">
        <v>11903</v>
      </c>
      <c r="E4803" s="9" t="s">
        <v>9863</v>
      </c>
      <c r="F4803" s="9"/>
      <c r="G4803" s="10">
        <v>17</v>
      </c>
      <c r="H4803" s="10" t="s">
        <v>632</v>
      </c>
      <c r="I4803" s="10">
        <v>1947</v>
      </c>
      <c r="J4803" s="11" t="s">
        <v>11892</v>
      </c>
      <c r="K4803" s="12"/>
      <c r="L4803" s="13" t="s">
        <v>11904</v>
      </c>
      <c r="M4803" t="s">
        <v>781</v>
      </c>
      <c r="S4803" s="9"/>
      <c r="T4803">
        <v>9</v>
      </c>
      <c r="U4803" s="210" t="s">
        <v>18197</v>
      </c>
      <c r="V4803" s="14">
        <v>0</v>
      </c>
      <c r="W4803" s="14">
        <v>1</v>
      </c>
      <c r="X4803" s="150" t="s">
        <v>270</v>
      </c>
      <c r="Y4803">
        <v>305</v>
      </c>
      <c r="Z4803" t="s">
        <v>271</v>
      </c>
      <c r="AA4803">
        <f t="shared" si="75"/>
        <v>2</v>
      </c>
    </row>
    <row r="4804" spans="1:27" x14ac:dyDescent="0.2">
      <c r="A4804">
        <v>1847</v>
      </c>
      <c r="B4804" s="1" t="s">
        <v>11894</v>
      </c>
      <c r="C4804" t="s">
        <v>1027</v>
      </c>
      <c r="D4804" s="9" t="s">
        <v>11895</v>
      </c>
      <c r="E4804" s="9" t="s">
        <v>9863</v>
      </c>
      <c r="F4804" s="9"/>
      <c r="G4804" s="10">
        <v>17</v>
      </c>
      <c r="H4804" s="10" t="s">
        <v>632</v>
      </c>
      <c r="I4804" s="10">
        <v>1947</v>
      </c>
      <c r="J4804" s="11" t="s">
        <v>11892</v>
      </c>
      <c r="K4804" s="12"/>
      <c r="L4804" s="13" t="s">
        <v>11896</v>
      </c>
      <c r="M4804" t="s">
        <v>781</v>
      </c>
      <c r="S4804" s="9"/>
      <c r="T4804">
        <v>9</v>
      </c>
      <c r="U4804" s="210" t="s">
        <v>18197</v>
      </c>
      <c r="V4804" s="14">
        <v>0</v>
      </c>
      <c r="W4804" s="14">
        <v>1</v>
      </c>
      <c r="X4804" s="150" t="s">
        <v>270</v>
      </c>
      <c r="Y4804">
        <v>613</v>
      </c>
      <c r="Z4804" t="s">
        <v>271</v>
      </c>
      <c r="AA4804">
        <f t="shared" si="75"/>
        <v>4</v>
      </c>
    </row>
    <row r="4805" spans="1:27" x14ac:dyDescent="0.2">
      <c r="A4805">
        <v>5171</v>
      </c>
      <c r="B4805" s="1" t="s">
        <v>11900</v>
      </c>
      <c r="C4805" t="s">
        <v>1027</v>
      </c>
      <c r="D4805" s="9" t="s">
        <v>11901</v>
      </c>
      <c r="E4805" s="9"/>
      <c r="F4805" s="9" t="s">
        <v>532</v>
      </c>
      <c r="G4805" s="10">
        <v>17</v>
      </c>
      <c r="H4805" s="10" t="s">
        <v>632</v>
      </c>
      <c r="I4805" s="10">
        <v>1947</v>
      </c>
      <c r="J4805" s="11" t="s">
        <v>11892</v>
      </c>
      <c r="K4805" s="12"/>
      <c r="L4805" s="13" t="s">
        <v>11899</v>
      </c>
      <c r="M4805" t="s">
        <v>781</v>
      </c>
      <c r="S4805" s="9"/>
      <c r="T4805">
        <v>9</v>
      </c>
      <c r="U4805" s="210" t="s">
        <v>18197</v>
      </c>
      <c r="V4805" s="14">
        <v>0</v>
      </c>
      <c r="W4805" s="14">
        <v>1</v>
      </c>
      <c r="X4805" s="109" t="s">
        <v>294</v>
      </c>
      <c r="Y4805" t="s">
        <v>3625</v>
      </c>
      <c r="Z4805" t="s">
        <v>271</v>
      </c>
      <c r="AA4805">
        <f t="shared" si="75"/>
        <v>2</v>
      </c>
    </row>
    <row r="4806" spans="1:27" x14ac:dyDescent="0.2">
      <c r="A4806">
        <v>1323</v>
      </c>
      <c r="B4806" s="1" t="s">
        <v>11897</v>
      </c>
      <c r="C4806" t="s">
        <v>1027</v>
      </c>
      <c r="D4806" s="9" t="s">
        <v>11898</v>
      </c>
      <c r="E4806" s="9"/>
      <c r="F4806" s="9" t="s">
        <v>532</v>
      </c>
      <c r="G4806" s="10">
        <v>17</v>
      </c>
      <c r="H4806" s="10" t="s">
        <v>632</v>
      </c>
      <c r="I4806" s="10">
        <v>1947</v>
      </c>
      <c r="J4806" s="11" t="s">
        <v>11892</v>
      </c>
      <c r="K4806" s="12"/>
      <c r="L4806" s="13" t="s">
        <v>11899</v>
      </c>
      <c r="M4806" t="s">
        <v>781</v>
      </c>
      <c r="S4806" s="9"/>
      <c r="T4806">
        <v>9</v>
      </c>
      <c r="U4806" s="210" t="s">
        <v>18197</v>
      </c>
      <c r="V4806" s="14">
        <v>0</v>
      </c>
      <c r="W4806" s="14">
        <v>1</v>
      </c>
      <c r="X4806" s="109" t="s">
        <v>294</v>
      </c>
      <c r="Y4806" t="s">
        <v>4748</v>
      </c>
      <c r="Z4806" t="s">
        <v>271</v>
      </c>
      <c r="AA4806">
        <f t="shared" si="75"/>
        <v>3</v>
      </c>
    </row>
    <row r="4807" spans="1:27" x14ac:dyDescent="0.2">
      <c r="A4807">
        <v>315</v>
      </c>
      <c r="B4807" s="1" t="s">
        <v>11890</v>
      </c>
      <c r="C4807" t="s">
        <v>2040</v>
      </c>
      <c r="D4807" s="9" t="s">
        <v>11891</v>
      </c>
      <c r="E4807" s="9"/>
      <c r="F4807" s="9"/>
      <c r="G4807" s="10">
        <v>17</v>
      </c>
      <c r="H4807" s="10" t="s">
        <v>632</v>
      </c>
      <c r="I4807" s="10">
        <v>1947</v>
      </c>
      <c r="J4807" s="11" t="s">
        <v>11892</v>
      </c>
      <c r="K4807" s="12"/>
      <c r="L4807" s="13" t="s">
        <v>11893</v>
      </c>
      <c r="M4807" t="s">
        <v>753</v>
      </c>
      <c r="S4807" s="9"/>
      <c r="T4807">
        <v>9</v>
      </c>
      <c r="U4807" s="210" t="s">
        <v>18197</v>
      </c>
      <c r="V4807" s="14">
        <v>0</v>
      </c>
      <c r="W4807" s="14">
        <v>1</v>
      </c>
      <c r="X4807" s="150" t="s">
        <v>270</v>
      </c>
      <c r="Y4807">
        <v>14</v>
      </c>
      <c r="Z4807" t="s">
        <v>271</v>
      </c>
      <c r="AA4807">
        <f t="shared" si="75"/>
        <v>5</v>
      </c>
    </row>
    <row r="4808" spans="1:27" x14ac:dyDescent="0.2">
      <c r="A4808">
        <v>5469</v>
      </c>
      <c r="B4808" s="1" t="s">
        <v>11907</v>
      </c>
      <c r="C4808" t="s">
        <v>1027</v>
      </c>
      <c r="D4808" s="9" t="s">
        <v>2150</v>
      </c>
      <c r="E4808" s="9" t="s">
        <v>8805</v>
      </c>
      <c r="F4808" s="9"/>
      <c r="G4808" s="10">
        <v>18</v>
      </c>
      <c r="H4808" s="10" t="s">
        <v>632</v>
      </c>
      <c r="I4808" s="10">
        <v>1947</v>
      </c>
      <c r="J4808" s="11" t="s">
        <v>11908</v>
      </c>
      <c r="K4808" s="12"/>
      <c r="L4808" s="13" t="s">
        <v>11909</v>
      </c>
      <c r="M4808" t="s">
        <v>781</v>
      </c>
      <c r="S4808" s="9"/>
      <c r="T4808">
        <v>9</v>
      </c>
      <c r="U4808" s="210" t="s">
        <v>18197</v>
      </c>
      <c r="V4808" s="14">
        <v>0</v>
      </c>
      <c r="W4808" s="14">
        <v>1</v>
      </c>
      <c r="X4808" s="150" t="s">
        <v>294</v>
      </c>
      <c r="Y4808" t="s">
        <v>2150</v>
      </c>
      <c r="Z4808" t="s">
        <v>271</v>
      </c>
      <c r="AA4808">
        <f t="shared" si="75"/>
        <v>1</v>
      </c>
    </row>
    <row r="4809" spans="1:27" x14ac:dyDescent="0.2">
      <c r="A4809">
        <v>6111</v>
      </c>
      <c r="B4809" s="1" t="s">
        <v>11910</v>
      </c>
      <c r="C4809" t="s">
        <v>1027</v>
      </c>
      <c r="D4809" s="9">
        <v>23</v>
      </c>
      <c r="E4809" s="9" t="s">
        <v>8805</v>
      </c>
      <c r="F4809" s="9" t="s">
        <v>1416</v>
      </c>
      <c r="G4809" s="10">
        <v>18</v>
      </c>
      <c r="H4809" s="10" t="s">
        <v>632</v>
      </c>
      <c r="I4809" s="10">
        <v>1947</v>
      </c>
      <c r="J4809" s="11" t="s">
        <v>11908</v>
      </c>
      <c r="K4809" s="12"/>
      <c r="L4809" s="13" t="s">
        <v>11909</v>
      </c>
      <c r="M4809" t="s">
        <v>781</v>
      </c>
      <c r="S4809" s="9"/>
      <c r="T4809">
        <v>9</v>
      </c>
      <c r="U4809" s="210" t="s">
        <v>18197</v>
      </c>
      <c r="V4809" s="14">
        <v>0</v>
      </c>
      <c r="W4809" s="14">
        <v>1</v>
      </c>
      <c r="X4809" s="150" t="s">
        <v>270</v>
      </c>
      <c r="Y4809">
        <v>23</v>
      </c>
      <c r="Z4809" t="s">
        <v>271</v>
      </c>
      <c r="AA4809">
        <f t="shared" si="75"/>
        <v>1</v>
      </c>
    </row>
    <row r="4810" spans="1:27" x14ac:dyDescent="0.2">
      <c r="A4810">
        <v>6384</v>
      </c>
      <c r="B4810" s="1" t="s">
        <v>11917</v>
      </c>
      <c r="C4810" t="s">
        <v>8426</v>
      </c>
      <c r="D4810" s="9">
        <v>85</v>
      </c>
      <c r="E4810" s="9" t="s">
        <v>259</v>
      </c>
      <c r="F4810" s="9" t="s">
        <v>312</v>
      </c>
      <c r="G4810" s="10">
        <v>19</v>
      </c>
      <c r="H4810" s="10" t="s">
        <v>632</v>
      </c>
      <c r="I4810" s="10">
        <v>1947</v>
      </c>
      <c r="J4810" s="11" t="s">
        <v>11913</v>
      </c>
      <c r="K4810" s="12" t="s">
        <v>237</v>
      </c>
      <c r="L4810" s="13" t="s">
        <v>11918</v>
      </c>
      <c r="M4810" t="s">
        <v>290</v>
      </c>
      <c r="N4810" t="s">
        <v>291</v>
      </c>
      <c r="O4810" t="s">
        <v>320</v>
      </c>
      <c r="S4810" s="9"/>
      <c r="T4810">
        <v>9</v>
      </c>
      <c r="U4810" s="210" t="s">
        <v>18197</v>
      </c>
      <c r="V4810" s="14">
        <v>0</v>
      </c>
      <c r="W4810" s="14">
        <v>0</v>
      </c>
      <c r="X4810" s="150" t="s">
        <v>270</v>
      </c>
      <c r="Y4810">
        <v>85</v>
      </c>
      <c r="Z4810" t="s">
        <v>505</v>
      </c>
      <c r="AA4810">
        <f t="shared" si="75"/>
        <v>1</v>
      </c>
    </row>
    <row r="4811" spans="1:27" x14ac:dyDescent="0.2">
      <c r="A4811">
        <v>682</v>
      </c>
      <c r="B4811" s="1" t="s">
        <v>11911</v>
      </c>
      <c r="C4811" t="s">
        <v>2221</v>
      </c>
      <c r="D4811" s="9" t="s">
        <v>11912</v>
      </c>
      <c r="E4811" s="9"/>
      <c r="F4811" s="9"/>
      <c r="G4811" s="10">
        <v>19</v>
      </c>
      <c r="H4811" s="10" t="s">
        <v>632</v>
      </c>
      <c r="I4811" s="10">
        <v>1947</v>
      </c>
      <c r="J4811" s="11" t="s">
        <v>11913</v>
      </c>
      <c r="K4811" s="12"/>
      <c r="L4811" s="13" t="s">
        <v>11914</v>
      </c>
      <c r="M4811" t="s">
        <v>753</v>
      </c>
      <c r="S4811" s="9"/>
      <c r="T4811">
        <v>9</v>
      </c>
      <c r="U4811" s="210" t="s">
        <v>18197</v>
      </c>
      <c r="V4811" s="14">
        <v>0</v>
      </c>
      <c r="W4811" s="14">
        <v>1</v>
      </c>
      <c r="X4811" s="150" t="s">
        <v>270</v>
      </c>
      <c r="Y4811">
        <v>608</v>
      </c>
      <c r="Z4811" t="s">
        <v>505</v>
      </c>
      <c r="AA4811">
        <f t="shared" si="75"/>
        <v>5</v>
      </c>
    </row>
    <row r="4812" spans="1:27" x14ac:dyDescent="0.2">
      <c r="A4812">
        <v>1593</v>
      </c>
      <c r="B4812" s="1" t="s">
        <v>11915</v>
      </c>
      <c r="C4812" t="s">
        <v>1027</v>
      </c>
      <c r="D4812" s="9" t="s">
        <v>9032</v>
      </c>
      <c r="E4812" s="9"/>
      <c r="F4812" s="9"/>
      <c r="G4812" s="10">
        <v>19</v>
      </c>
      <c r="H4812" s="10" t="s">
        <v>632</v>
      </c>
      <c r="I4812" s="10">
        <v>1947</v>
      </c>
      <c r="J4812" s="11" t="s">
        <v>11913</v>
      </c>
      <c r="K4812" s="12"/>
      <c r="L4812" s="13" t="s">
        <v>11916</v>
      </c>
      <c r="M4812" t="s">
        <v>781</v>
      </c>
      <c r="S4812" s="9"/>
      <c r="T4812">
        <v>9</v>
      </c>
      <c r="U4812" s="210" t="s">
        <v>18197</v>
      </c>
      <c r="V4812" s="14">
        <v>0</v>
      </c>
      <c r="W4812" s="14">
        <v>1</v>
      </c>
      <c r="X4812" s="150" t="s">
        <v>294</v>
      </c>
      <c r="Y4812" t="s">
        <v>9032</v>
      </c>
      <c r="Z4812" t="s">
        <v>1419</v>
      </c>
      <c r="AA4812">
        <f t="shared" si="75"/>
        <v>1</v>
      </c>
    </row>
    <row r="4813" spans="1:27" x14ac:dyDescent="0.2">
      <c r="A4813">
        <v>5303</v>
      </c>
      <c r="B4813" s="1" t="s">
        <v>11919</v>
      </c>
      <c r="C4813" t="s">
        <v>8426</v>
      </c>
      <c r="D4813" s="9">
        <v>264</v>
      </c>
      <c r="E4813" s="9"/>
      <c r="F4813" s="9"/>
      <c r="G4813" s="10">
        <v>20</v>
      </c>
      <c r="H4813" s="10" t="s">
        <v>632</v>
      </c>
      <c r="I4813" s="10">
        <v>1947</v>
      </c>
      <c r="J4813" s="11" t="s">
        <v>11920</v>
      </c>
      <c r="K4813" s="12" t="s">
        <v>237</v>
      </c>
      <c r="L4813" s="13" t="s">
        <v>11921</v>
      </c>
      <c r="M4813" t="s">
        <v>290</v>
      </c>
      <c r="N4813" t="s">
        <v>291</v>
      </c>
      <c r="O4813" t="s">
        <v>93</v>
      </c>
      <c r="S4813" s="9"/>
      <c r="T4813">
        <v>9</v>
      </c>
      <c r="U4813" s="210" t="s">
        <v>18197</v>
      </c>
      <c r="V4813" s="14">
        <v>0</v>
      </c>
      <c r="W4813" s="14">
        <v>0</v>
      </c>
      <c r="X4813" s="150" t="s">
        <v>270</v>
      </c>
      <c r="Y4813">
        <v>264</v>
      </c>
      <c r="Z4813" t="s">
        <v>505</v>
      </c>
      <c r="AA4813">
        <f t="shared" si="75"/>
        <v>1</v>
      </c>
    </row>
    <row r="4814" spans="1:27" x14ac:dyDescent="0.2">
      <c r="A4814">
        <v>5329</v>
      </c>
      <c r="B4814" s="1" t="s">
        <v>11922</v>
      </c>
      <c r="C4814" t="s">
        <v>1027</v>
      </c>
      <c r="D4814" s="9">
        <v>464</v>
      </c>
      <c r="E4814" s="9"/>
      <c r="F4814" s="9"/>
      <c r="G4814" s="10">
        <v>22</v>
      </c>
      <c r="H4814" s="10" t="s">
        <v>632</v>
      </c>
      <c r="I4814" s="10">
        <v>1947</v>
      </c>
      <c r="J4814" s="11" t="s">
        <v>11923</v>
      </c>
      <c r="K4814" s="12"/>
      <c r="L4814" s="13" t="s">
        <v>11924</v>
      </c>
      <c r="M4814" t="s">
        <v>781</v>
      </c>
      <c r="S4814" s="9"/>
      <c r="T4814">
        <v>9</v>
      </c>
      <c r="U4814" s="210" t="s">
        <v>18197</v>
      </c>
      <c r="V4814" s="14">
        <v>0</v>
      </c>
      <c r="W4814" s="14">
        <v>1</v>
      </c>
      <c r="X4814" s="150" t="s">
        <v>270</v>
      </c>
      <c r="Y4814">
        <v>464</v>
      </c>
      <c r="Z4814" t="s">
        <v>271</v>
      </c>
      <c r="AA4814">
        <f t="shared" si="75"/>
        <v>1</v>
      </c>
    </row>
    <row r="4815" spans="1:27" x14ac:dyDescent="0.2">
      <c r="A4815">
        <v>6703</v>
      </c>
      <c r="B4815" s="1" t="s">
        <v>11925</v>
      </c>
      <c r="C4815" t="s">
        <v>1027</v>
      </c>
      <c r="D4815" s="9">
        <v>605</v>
      </c>
      <c r="E4815" s="9"/>
      <c r="F4815" s="9"/>
      <c r="G4815" s="10">
        <v>23</v>
      </c>
      <c r="H4815" s="10" t="s">
        <v>632</v>
      </c>
      <c r="I4815" s="10">
        <v>1947</v>
      </c>
      <c r="J4815" s="11" t="s">
        <v>11926</v>
      </c>
      <c r="K4815" s="12"/>
      <c r="L4815" s="13" t="s">
        <v>11927</v>
      </c>
      <c r="M4815" t="s">
        <v>781</v>
      </c>
      <c r="S4815" s="9"/>
      <c r="T4815">
        <v>9</v>
      </c>
      <c r="U4815" s="210" t="s">
        <v>18197</v>
      </c>
      <c r="V4815" s="14">
        <v>0</v>
      </c>
      <c r="W4815" s="14">
        <v>1</v>
      </c>
      <c r="X4815" s="150" t="s">
        <v>270</v>
      </c>
      <c r="Y4815">
        <v>605</v>
      </c>
      <c r="Z4815" t="s">
        <v>271</v>
      </c>
      <c r="AA4815">
        <f t="shared" si="75"/>
        <v>1</v>
      </c>
    </row>
    <row r="4816" spans="1:27" x14ac:dyDescent="0.2">
      <c r="A4816">
        <v>6825</v>
      </c>
      <c r="B4816" s="1" t="s">
        <v>11928</v>
      </c>
      <c r="C4816" t="s">
        <v>1027</v>
      </c>
      <c r="D4816" s="9">
        <v>605</v>
      </c>
      <c r="E4816" s="9"/>
      <c r="F4816" s="9"/>
      <c r="G4816" s="10">
        <v>23</v>
      </c>
      <c r="H4816" s="10" t="s">
        <v>632</v>
      </c>
      <c r="I4816" s="10">
        <v>1947</v>
      </c>
      <c r="J4816" s="11" t="s">
        <v>11926</v>
      </c>
      <c r="K4816" s="12"/>
      <c r="L4816" s="13" t="s">
        <v>11929</v>
      </c>
      <c r="M4816" t="s">
        <v>781</v>
      </c>
      <c r="S4816" s="9"/>
      <c r="T4816">
        <v>9</v>
      </c>
      <c r="U4816" s="210" t="s">
        <v>18197</v>
      </c>
      <c r="V4816" s="14">
        <v>0</v>
      </c>
      <c r="W4816" s="14">
        <v>1</v>
      </c>
      <c r="X4816" s="150" t="s">
        <v>270</v>
      </c>
      <c r="Y4816">
        <v>605</v>
      </c>
      <c r="Z4816" t="s">
        <v>271</v>
      </c>
      <c r="AA4816">
        <f t="shared" si="75"/>
        <v>1</v>
      </c>
    </row>
    <row r="4817" spans="1:27" x14ac:dyDescent="0.2">
      <c r="A4817">
        <v>1401</v>
      </c>
      <c r="B4817" s="1" t="s">
        <v>11934</v>
      </c>
      <c r="C4817" t="s">
        <v>1027</v>
      </c>
      <c r="D4817" s="9" t="s">
        <v>11935</v>
      </c>
      <c r="E4817" s="9"/>
      <c r="F4817" s="9" t="s">
        <v>733</v>
      </c>
      <c r="G4817" s="10">
        <v>24</v>
      </c>
      <c r="H4817" s="10" t="s">
        <v>632</v>
      </c>
      <c r="I4817" s="10">
        <v>1947</v>
      </c>
      <c r="J4817" s="11" t="s">
        <v>11932</v>
      </c>
      <c r="K4817" s="12" t="s">
        <v>237</v>
      </c>
      <c r="L4817" s="13" t="s">
        <v>11936</v>
      </c>
      <c r="M4817" t="s">
        <v>290</v>
      </c>
      <c r="N4817" t="s">
        <v>291</v>
      </c>
      <c r="O4817" t="s">
        <v>695</v>
      </c>
      <c r="S4817" s="9"/>
      <c r="T4817">
        <v>9</v>
      </c>
      <c r="U4817" s="210" t="s">
        <v>18197</v>
      </c>
      <c r="V4817" s="14">
        <v>0</v>
      </c>
      <c r="W4817" s="14">
        <v>1</v>
      </c>
      <c r="X4817" s="109" t="s">
        <v>294</v>
      </c>
      <c r="Y4817" t="s">
        <v>8148</v>
      </c>
      <c r="Z4817" t="s">
        <v>1419</v>
      </c>
      <c r="AA4817">
        <f t="shared" si="75"/>
        <v>2</v>
      </c>
    </row>
    <row r="4818" spans="1:27" x14ac:dyDescent="0.2">
      <c r="A4818">
        <v>977</v>
      </c>
      <c r="B4818" s="1" t="s">
        <v>11930</v>
      </c>
      <c r="C4818" t="s">
        <v>1027</v>
      </c>
      <c r="D4818" s="9" t="s">
        <v>11931</v>
      </c>
      <c r="E4818" s="9"/>
      <c r="F4818" s="9" t="s">
        <v>532</v>
      </c>
      <c r="G4818" s="10">
        <v>24</v>
      </c>
      <c r="H4818" s="10" t="s">
        <v>632</v>
      </c>
      <c r="I4818" s="10">
        <v>1947</v>
      </c>
      <c r="J4818" s="11" t="s">
        <v>11932</v>
      </c>
      <c r="K4818" s="12"/>
      <c r="L4818" s="13" t="s">
        <v>11933</v>
      </c>
      <c r="M4818" t="s">
        <v>781</v>
      </c>
      <c r="S4818" s="9"/>
      <c r="T4818">
        <v>9</v>
      </c>
      <c r="U4818" s="210" t="s">
        <v>18197</v>
      </c>
      <c r="V4818" s="14">
        <v>0</v>
      </c>
      <c r="W4818" s="14">
        <v>1</v>
      </c>
      <c r="X4818" s="109" t="s">
        <v>294</v>
      </c>
      <c r="Y4818" t="s">
        <v>3625</v>
      </c>
      <c r="Z4818" t="s">
        <v>271</v>
      </c>
      <c r="AA4818">
        <f t="shared" si="75"/>
        <v>4</v>
      </c>
    </row>
    <row r="4819" spans="1:27" x14ac:dyDescent="0.2">
      <c r="A4819">
        <v>2058</v>
      </c>
      <c r="B4819" s="1" t="s">
        <v>11937</v>
      </c>
      <c r="C4819" t="s">
        <v>2040</v>
      </c>
      <c r="D4819" s="9" t="s">
        <v>11938</v>
      </c>
      <c r="E4819" s="9"/>
      <c r="F4819" s="9"/>
      <c r="G4819" s="10">
        <v>25</v>
      </c>
      <c r="H4819" s="10" t="s">
        <v>632</v>
      </c>
      <c r="I4819" s="10">
        <v>1947</v>
      </c>
      <c r="J4819" s="11" t="s">
        <v>11939</v>
      </c>
      <c r="K4819" s="12" t="s">
        <v>237</v>
      </c>
      <c r="L4819" s="13" t="s">
        <v>11940</v>
      </c>
      <c r="M4819" t="s">
        <v>290</v>
      </c>
      <c r="N4819" t="s">
        <v>291</v>
      </c>
      <c r="O4819" t="s">
        <v>1457</v>
      </c>
      <c r="S4819" s="9"/>
      <c r="T4819">
        <v>9</v>
      </c>
      <c r="U4819" s="210" t="s">
        <v>18197</v>
      </c>
      <c r="V4819" s="14">
        <v>0</v>
      </c>
      <c r="W4819" s="14">
        <v>0</v>
      </c>
      <c r="X4819" s="150" t="s">
        <v>270</v>
      </c>
      <c r="Y4819">
        <v>69</v>
      </c>
      <c r="Z4819" t="s">
        <v>3085</v>
      </c>
      <c r="AA4819">
        <f t="shared" si="75"/>
        <v>4</v>
      </c>
    </row>
    <row r="4820" spans="1:27" x14ac:dyDescent="0.2">
      <c r="A4820">
        <v>656</v>
      </c>
      <c r="B4820" s="1" t="s">
        <v>11941</v>
      </c>
      <c r="C4820" t="s">
        <v>1027</v>
      </c>
      <c r="D4820" s="9" t="s">
        <v>10419</v>
      </c>
      <c r="E4820" s="9" t="s">
        <v>8805</v>
      </c>
      <c r="F4820" s="9"/>
      <c r="G4820" s="10">
        <v>25</v>
      </c>
      <c r="H4820" s="10" t="s">
        <v>632</v>
      </c>
      <c r="I4820" s="10">
        <v>1947</v>
      </c>
      <c r="J4820" s="11" t="s">
        <v>11939</v>
      </c>
      <c r="K4820" s="12"/>
      <c r="L4820" s="13" t="s">
        <v>11942</v>
      </c>
      <c r="M4820" t="s">
        <v>781</v>
      </c>
      <c r="S4820" s="9"/>
      <c r="T4820">
        <v>9</v>
      </c>
      <c r="U4820" s="210" t="s">
        <v>18197</v>
      </c>
      <c r="V4820" s="14">
        <v>0</v>
      </c>
      <c r="W4820" s="14">
        <v>1</v>
      </c>
      <c r="X4820" s="150" t="s">
        <v>270</v>
      </c>
      <c r="Y4820">
        <v>141</v>
      </c>
      <c r="Z4820" t="s">
        <v>271</v>
      </c>
      <c r="AA4820">
        <f t="shared" si="75"/>
        <v>2</v>
      </c>
    </row>
    <row r="4821" spans="1:27" x14ac:dyDescent="0.2">
      <c r="A4821">
        <v>6333</v>
      </c>
      <c r="B4821" s="1" t="s">
        <v>11943</v>
      </c>
      <c r="C4821" t="s">
        <v>503</v>
      </c>
      <c r="D4821" s="9"/>
      <c r="E4821" s="9" t="s">
        <v>8805</v>
      </c>
      <c r="F4821" s="9"/>
      <c r="G4821" s="10">
        <v>25</v>
      </c>
      <c r="H4821" s="10" t="s">
        <v>632</v>
      </c>
      <c r="I4821" s="10">
        <v>1947</v>
      </c>
      <c r="J4821" s="11" t="s">
        <v>11939</v>
      </c>
      <c r="K4821" s="12"/>
      <c r="L4821" s="13" t="s">
        <v>176</v>
      </c>
      <c r="M4821" t="s">
        <v>781</v>
      </c>
      <c r="S4821" s="9"/>
      <c r="T4821">
        <v>9</v>
      </c>
      <c r="U4821" s="210" t="s">
        <v>18197</v>
      </c>
      <c r="V4821" s="14">
        <v>0</v>
      </c>
      <c r="W4821" s="14">
        <v>0</v>
      </c>
      <c r="X4821" s="109" t="e">
        <v>#N/A</v>
      </c>
      <c r="Y4821" t="s">
        <v>334</v>
      </c>
      <c r="Z4821" t="s">
        <v>271</v>
      </c>
      <c r="AA4821">
        <f t="shared" si="75"/>
        <v>1</v>
      </c>
    </row>
    <row r="4822" spans="1:27" x14ac:dyDescent="0.2">
      <c r="A4822">
        <v>5179</v>
      </c>
      <c r="B4822" s="1" t="s">
        <v>11944</v>
      </c>
      <c r="C4822" t="s">
        <v>1027</v>
      </c>
      <c r="D4822" s="9">
        <v>235</v>
      </c>
      <c r="E4822" s="9" t="s">
        <v>9863</v>
      </c>
      <c r="F4822" s="9"/>
      <c r="G4822" s="10">
        <v>26</v>
      </c>
      <c r="H4822" s="10" t="s">
        <v>632</v>
      </c>
      <c r="I4822" s="10">
        <v>1947</v>
      </c>
      <c r="J4822" s="11" t="s">
        <v>11945</v>
      </c>
      <c r="K4822" s="12"/>
      <c r="L4822" s="13" t="s">
        <v>11946</v>
      </c>
      <c r="M4822" t="s">
        <v>781</v>
      </c>
      <c r="S4822" s="9"/>
      <c r="T4822">
        <v>9</v>
      </c>
      <c r="U4822" s="210" t="s">
        <v>18197</v>
      </c>
      <c r="V4822" s="14">
        <v>0</v>
      </c>
      <c r="W4822" s="14">
        <v>1</v>
      </c>
      <c r="X4822" s="150" t="s">
        <v>270</v>
      </c>
      <c r="Y4822">
        <v>235</v>
      </c>
      <c r="Z4822" t="s">
        <v>1419</v>
      </c>
      <c r="AA4822">
        <f t="shared" si="75"/>
        <v>1</v>
      </c>
    </row>
    <row r="4823" spans="1:27" x14ac:dyDescent="0.2">
      <c r="A4823">
        <v>5195</v>
      </c>
      <c r="B4823" s="1" t="s">
        <v>11958</v>
      </c>
      <c r="C4823" t="s">
        <v>1027</v>
      </c>
      <c r="D4823" s="9">
        <v>235</v>
      </c>
      <c r="E4823" s="9" t="s">
        <v>9863</v>
      </c>
      <c r="F4823" s="9"/>
      <c r="G4823" s="10">
        <v>29</v>
      </c>
      <c r="H4823" s="10" t="s">
        <v>632</v>
      </c>
      <c r="I4823" s="10">
        <v>1947</v>
      </c>
      <c r="J4823" s="11" t="s">
        <v>11949</v>
      </c>
      <c r="K4823" s="12"/>
      <c r="L4823" s="13" t="s">
        <v>11959</v>
      </c>
      <c r="M4823" t="s">
        <v>781</v>
      </c>
      <c r="S4823" s="9"/>
      <c r="T4823">
        <v>9</v>
      </c>
      <c r="U4823" s="210" t="s">
        <v>18197</v>
      </c>
      <c r="V4823" s="14">
        <v>0</v>
      </c>
      <c r="W4823" s="14">
        <v>1</v>
      </c>
      <c r="X4823" s="150" t="s">
        <v>270</v>
      </c>
      <c r="Y4823">
        <v>235</v>
      </c>
      <c r="Z4823" t="s">
        <v>1419</v>
      </c>
      <c r="AA4823">
        <f t="shared" si="75"/>
        <v>1</v>
      </c>
    </row>
    <row r="4824" spans="1:27" x14ac:dyDescent="0.2">
      <c r="A4824">
        <v>3083</v>
      </c>
      <c r="B4824" s="1" t="s">
        <v>11953</v>
      </c>
      <c r="C4824" t="s">
        <v>1027</v>
      </c>
      <c r="D4824" s="9" t="s">
        <v>11406</v>
      </c>
      <c r="E4824" s="9" t="s">
        <v>9863</v>
      </c>
      <c r="F4824" s="9"/>
      <c r="G4824" s="10">
        <v>29</v>
      </c>
      <c r="H4824" s="10" t="s">
        <v>632</v>
      </c>
      <c r="I4824" s="10">
        <v>1947</v>
      </c>
      <c r="J4824" s="11" t="s">
        <v>11949</v>
      </c>
      <c r="K4824" s="12"/>
      <c r="L4824" s="13" t="s">
        <v>11954</v>
      </c>
      <c r="M4824" t="s">
        <v>781</v>
      </c>
      <c r="S4824" s="9"/>
      <c r="T4824">
        <v>9</v>
      </c>
      <c r="U4824" s="210" t="s">
        <v>18197</v>
      </c>
      <c r="V4824" s="14">
        <v>0</v>
      </c>
      <c r="W4824" s="14">
        <v>1</v>
      </c>
      <c r="X4824" s="150" t="s">
        <v>270</v>
      </c>
      <c r="Y4824">
        <v>305</v>
      </c>
      <c r="Z4824" t="s">
        <v>1419</v>
      </c>
      <c r="AA4824">
        <f t="shared" si="75"/>
        <v>2</v>
      </c>
    </row>
    <row r="4825" spans="1:27" x14ac:dyDescent="0.2">
      <c r="A4825">
        <v>4773</v>
      </c>
      <c r="B4825" s="1" t="s">
        <v>11956</v>
      </c>
      <c r="C4825" t="s">
        <v>1027</v>
      </c>
      <c r="D4825" s="9">
        <v>248</v>
      </c>
      <c r="E4825" s="9" t="s">
        <v>9863</v>
      </c>
      <c r="F4825" s="9"/>
      <c r="G4825" s="10">
        <v>29</v>
      </c>
      <c r="H4825" s="10" t="s">
        <v>632</v>
      </c>
      <c r="I4825" s="10">
        <v>1947</v>
      </c>
      <c r="J4825" s="11" t="s">
        <v>11949</v>
      </c>
      <c r="K4825" s="12"/>
      <c r="L4825" s="13" t="s">
        <v>11957</v>
      </c>
      <c r="M4825" t="s">
        <v>781</v>
      </c>
      <c r="S4825" s="9"/>
      <c r="T4825">
        <v>9</v>
      </c>
      <c r="U4825" s="210" t="s">
        <v>18197</v>
      </c>
      <c r="V4825" s="14">
        <v>0</v>
      </c>
      <c r="W4825" s="14">
        <v>1</v>
      </c>
      <c r="X4825" s="150" t="s">
        <v>270</v>
      </c>
      <c r="Y4825">
        <v>248</v>
      </c>
      <c r="Z4825" t="s">
        <v>1419</v>
      </c>
      <c r="AA4825">
        <f t="shared" si="75"/>
        <v>1</v>
      </c>
    </row>
    <row r="4826" spans="1:27" x14ac:dyDescent="0.2">
      <c r="A4826">
        <v>1472</v>
      </c>
      <c r="B4826" s="1" t="s">
        <v>11960</v>
      </c>
      <c r="C4826" t="s">
        <v>1027</v>
      </c>
      <c r="D4826" s="9">
        <v>235</v>
      </c>
      <c r="E4826" s="9" t="s">
        <v>9863</v>
      </c>
      <c r="F4826" s="9"/>
      <c r="G4826" s="10">
        <v>29</v>
      </c>
      <c r="H4826" s="10" t="s">
        <v>632</v>
      </c>
      <c r="I4826" s="10">
        <v>1947</v>
      </c>
      <c r="J4826" s="11" t="s">
        <v>11949</v>
      </c>
      <c r="K4826" s="12"/>
      <c r="L4826" s="13" t="s">
        <v>11961</v>
      </c>
      <c r="M4826" t="s">
        <v>781</v>
      </c>
      <c r="S4826" s="9"/>
      <c r="T4826">
        <v>9</v>
      </c>
      <c r="U4826" s="210" t="s">
        <v>18197</v>
      </c>
      <c r="V4826" s="14">
        <v>0</v>
      </c>
      <c r="W4826" s="14">
        <v>1</v>
      </c>
      <c r="X4826" s="150" t="s">
        <v>270</v>
      </c>
      <c r="Y4826">
        <v>235</v>
      </c>
      <c r="Z4826" t="s">
        <v>1419</v>
      </c>
      <c r="AA4826">
        <f t="shared" si="75"/>
        <v>1</v>
      </c>
    </row>
    <row r="4827" spans="1:27" x14ac:dyDescent="0.2">
      <c r="A4827">
        <v>4889</v>
      </c>
      <c r="B4827" s="1" t="s">
        <v>11951</v>
      </c>
      <c r="C4827" t="s">
        <v>1027</v>
      </c>
      <c r="D4827" s="9" t="s">
        <v>10089</v>
      </c>
      <c r="E4827" s="9" t="s">
        <v>9863</v>
      </c>
      <c r="F4827" s="9"/>
      <c r="G4827" s="10">
        <v>29</v>
      </c>
      <c r="H4827" s="10" t="s">
        <v>632</v>
      </c>
      <c r="I4827" s="10">
        <v>1947</v>
      </c>
      <c r="J4827" s="11" t="s">
        <v>11949</v>
      </c>
      <c r="K4827" s="12"/>
      <c r="L4827" s="13" t="s">
        <v>11952</v>
      </c>
      <c r="M4827" t="s">
        <v>781</v>
      </c>
      <c r="S4827" s="9"/>
      <c r="T4827">
        <v>9</v>
      </c>
      <c r="U4827" s="210" t="s">
        <v>18197</v>
      </c>
      <c r="V4827" s="14">
        <v>0</v>
      </c>
      <c r="W4827" s="14">
        <v>1</v>
      </c>
      <c r="X4827" s="150" t="s">
        <v>294</v>
      </c>
      <c r="Y4827" t="s">
        <v>3929</v>
      </c>
      <c r="Z4827" t="s">
        <v>271</v>
      </c>
      <c r="AA4827">
        <f t="shared" si="75"/>
        <v>2</v>
      </c>
    </row>
    <row r="4828" spans="1:27" x14ac:dyDescent="0.2">
      <c r="A4828">
        <v>32</v>
      </c>
      <c r="B4828" s="1" t="s">
        <v>11955</v>
      </c>
      <c r="C4828" t="s">
        <v>1027</v>
      </c>
      <c r="D4828" s="9" t="s">
        <v>5658</v>
      </c>
      <c r="E4828" s="9" t="s">
        <v>259</v>
      </c>
      <c r="F4828" s="9"/>
      <c r="G4828" s="10">
        <v>29</v>
      </c>
      <c r="H4828" s="10" t="s">
        <v>632</v>
      </c>
      <c r="I4828" s="10">
        <v>1947</v>
      </c>
      <c r="J4828" s="11" t="s">
        <v>11949</v>
      </c>
      <c r="K4828" s="12"/>
      <c r="L4828" s="13" t="s">
        <v>11950</v>
      </c>
      <c r="M4828" t="s">
        <v>781</v>
      </c>
      <c r="S4828" s="9"/>
      <c r="T4828">
        <v>9</v>
      </c>
      <c r="U4828" s="210" t="s">
        <v>18197</v>
      </c>
      <c r="V4828" s="14">
        <v>0</v>
      </c>
      <c r="W4828" s="14">
        <v>1</v>
      </c>
      <c r="X4828" s="150" t="s">
        <v>270</v>
      </c>
      <c r="Y4828">
        <v>85</v>
      </c>
      <c r="Z4828" t="s">
        <v>271</v>
      </c>
      <c r="AA4828">
        <f t="shared" si="75"/>
        <v>2</v>
      </c>
    </row>
    <row r="4829" spans="1:27" x14ac:dyDescent="0.2">
      <c r="A4829">
        <v>1285</v>
      </c>
      <c r="B4829" s="1" t="s">
        <v>11947</v>
      </c>
      <c r="C4829" t="s">
        <v>1027</v>
      </c>
      <c r="D4829" s="9" t="s">
        <v>11948</v>
      </c>
      <c r="E4829" s="9"/>
      <c r="F4829" s="9"/>
      <c r="G4829" s="10">
        <v>29</v>
      </c>
      <c r="H4829" s="10" t="s">
        <v>632</v>
      </c>
      <c r="I4829" s="10">
        <v>1947</v>
      </c>
      <c r="J4829" s="11" t="s">
        <v>11949</v>
      </c>
      <c r="K4829" s="12"/>
      <c r="L4829" s="13" t="s">
        <v>11950</v>
      </c>
      <c r="M4829" t="s">
        <v>781</v>
      </c>
      <c r="S4829" s="9"/>
      <c r="T4829">
        <v>9</v>
      </c>
      <c r="U4829" s="210" t="s">
        <v>18197</v>
      </c>
      <c r="V4829" s="14">
        <v>0</v>
      </c>
      <c r="W4829" s="14">
        <v>1</v>
      </c>
      <c r="X4829" s="150" t="s">
        <v>294</v>
      </c>
      <c r="Y4829" t="s">
        <v>7868</v>
      </c>
      <c r="Z4829" t="s">
        <v>271</v>
      </c>
      <c r="AA4829">
        <f t="shared" si="75"/>
        <v>3</v>
      </c>
    </row>
    <row r="4830" spans="1:27" x14ac:dyDescent="0.2">
      <c r="A4830">
        <v>6687</v>
      </c>
      <c r="B4830" s="1" t="s">
        <v>11979</v>
      </c>
      <c r="C4830" t="s">
        <v>2221</v>
      </c>
      <c r="D4830" s="9" t="s">
        <v>8148</v>
      </c>
      <c r="E4830" s="9"/>
      <c r="F4830" s="9" t="s">
        <v>733</v>
      </c>
      <c r="G4830" s="10">
        <v>30</v>
      </c>
      <c r="H4830" s="10" t="s">
        <v>632</v>
      </c>
      <c r="I4830" s="10">
        <v>1947</v>
      </c>
      <c r="J4830" s="11" t="s">
        <v>11964</v>
      </c>
      <c r="K4830" s="12" t="s">
        <v>237</v>
      </c>
      <c r="L4830" s="13" t="s">
        <v>11980</v>
      </c>
      <c r="M4830" t="s">
        <v>290</v>
      </c>
      <c r="N4830" t="s">
        <v>291</v>
      </c>
      <c r="O4830" t="s">
        <v>320</v>
      </c>
      <c r="S4830" s="9"/>
      <c r="T4830">
        <v>9</v>
      </c>
      <c r="U4830" s="210" t="s">
        <v>18197</v>
      </c>
      <c r="V4830" s="14">
        <v>0</v>
      </c>
      <c r="W4830" s="14">
        <v>1</v>
      </c>
      <c r="X4830" s="150" t="s">
        <v>294</v>
      </c>
      <c r="Y4830" t="s">
        <v>8148</v>
      </c>
      <c r="Z4830" t="s">
        <v>505</v>
      </c>
      <c r="AA4830">
        <f t="shared" si="75"/>
        <v>1</v>
      </c>
    </row>
    <row r="4831" spans="1:27" x14ac:dyDescent="0.2">
      <c r="A4831">
        <v>561</v>
      </c>
      <c r="B4831" s="1" t="s">
        <v>11978</v>
      </c>
      <c r="C4831" t="s">
        <v>5998</v>
      </c>
      <c r="D4831" s="9" t="s">
        <v>658</v>
      </c>
      <c r="E4831" s="9"/>
      <c r="F4831" s="9"/>
      <c r="G4831" s="10">
        <v>30</v>
      </c>
      <c r="H4831" s="10" t="s">
        <v>632</v>
      </c>
      <c r="I4831" s="10">
        <v>1947</v>
      </c>
      <c r="J4831" s="11" t="s">
        <v>11964</v>
      </c>
      <c r="K4831" s="12"/>
      <c r="L4831" s="13" t="s">
        <v>11965</v>
      </c>
      <c r="M4831" t="s">
        <v>753</v>
      </c>
      <c r="S4831" s="9"/>
      <c r="T4831">
        <v>9</v>
      </c>
      <c r="U4831" s="210" t="s">
        <v>18197</v>
      </c>
      <c r="V4831" s="14">
        <v>0</v>
      </c>
      <c r="W4831" s="14">
        <v>0</v>
      </c>
      <c r="X4831" s="150" t="s">
        <v>294</v>
      </c>
      <c r="Y4831" t="s">
        <v>658</v>
      </c>
      <c r="Z4831" t="s">
        <v>18167</v>
      </c>
      <c r="AA4831">
        <f t="shared" si="75"/>
        <v>1</v>
      </c>
    </row>
    <row r="4832" spans="1:27" x14ac:dyDescent="0.2">
      <c r="A4832">
        <v>387</v>
      </c>
      <c r="B4832" s="1" t="s">
        <v>11966</v>
      </c>
      <c r="C4832" t="s">
        <v>507</v>
      </c>
      <c r="D4832" s="9" t="s">
        <v>11967</v>
      </c>
      <c r="E4832" s="9"/>
      <c r="F4832" s="9"/>
      <c r="G4832" s="10">
        <v>30</v>
      </c>
      <c r="H4832" s="10" t="s">
        <v>632</v>
      </c>
      <c r="I4832" s="10">
        <v>1947</v>
      </c>
      <c r="J4832" s="11" t="s">
        <v>11964</v>
      </c>
      <c r="K4832" s="12"/>
      <c r="L4832" s="13" t="s">
        <v>11965</v>
      </c>
      <c r="M4832" t="s">
        <v>753</v>
      </c>
      <c r="S4832" s="9"/>
      <c r="T4832">
        <v>9</v>
      </c>
      <c r="U4832" s="210" t="s">
        <v>18197</v>
      </c>
      <c r="V4832" s="14">
        <v>0</v>
      </c>
      <c r="W4832" s="14">
        <v>1</v>
      </c>
      <c r="X4832" s="150" t="s">
        <v>294</v>
      </c>
      <c r="Y4832" t="s">
        <v>11968</v>
      </c>
      <c r="Z4832" t="s">
        <v>18167</v>
      </c>
      <c r="AA4832">
        <f t="shared" si="75"/>
        <v>3</v>
      </c>
    </row>
    <row r="4833" spans="1:27" x14ac:dyDescent="0.2">
      <c r="A4833">
        <v>1947</v>
      </c>
      <c r="B4833" s="1" t="s">
        <v>11969</v>
      </c>
      <c r="C4833" t="s">
        <v>3985</v>
      </c>
      <c r="D4833" s="9" t="s">
        <v>11970</v>
      </c>
      <c r="E4833" s="9"/>
      <c r="F4833" s="9"/>
      <c r="G4833" s="10">
        <v>30</v>
      </c>
      <c r="H4833" s="10" t="s">
        <v>632</v>
      </c>
      <c r="I4833" s="10">
        <v>1947</v>
      </c>
      <c r="J4833" s="11" t="s">
        <v>11964</v>
      </c>
      <c r="K4833" s="12"/>
      <c r="L4833" s="13" t="s">
        <v>11965</v>
      </c>
      <c r="M4833" t="s">
        <v>753</v>
      </c>
      <c r="S4833" s="9"/>
      <c r="T4833">
        <v>9</v>
      </c>
      <c r="U4833" s="210" t="s">
        <v>18197</v>
      </c>
      <c r="V4833" s="14">
        <v>0</v>
      </c>
      <c r="W4833" s="14">
        <v>1</v>
      </c>
      <c r="X4833" s="150" t="s">
        <v>294</v>
      </c>
      <c r="Y4833" t="s">
        <v>11968</v>
      </c>
      <c r="Z4833" t="s">
        <v>18167</v>
      </c>
      <c r="AA4833">
        <f t="shared" si="75"/>
        <v>3</v>
      </c>
    </row>
    <row r="4834" spans="1:27" x14ac:dyDescent="0.2">
      <c r="A4834">
        <v>1040</v>
      </c>
      <c r="B4834" s="1" t="s">
        <v>11971</v>
      </c>
      <c r="C4834" t="s">
        <v>1798</v>
      </c>
      <c r="D4834" s="9" t="s">
        <v>11972</v>
      </c>
      <c r="E4834" s="9"/>
      <c r="F4834" s="9"/>
      <c r="G4834" s="10">
        <v>30</v>
      </c>
      <c r="H4834" s="10" t="s">
        <v>632</v>
      </c>
      <c r="I4834" s="10">
        <v>1947</v>
      </c>
      <c r="J4834" s="11" t="s">
        <v>11964</v>
      </c>
      <c r="K4834" s="12"/>
      <c r="L4834" s="13" t="s">
        <v>11965</v>
      </c>
      <c r="M4834" t="s">
        <v>753</v>
      </c>
      <c r="S4834" s="9"/>
      <c r="T4834">
        <v>9</v>
      </c>
      <c r="U4834" s="210" t="s">
        <v>18197</v>
      </c>
      <c r="V4834" s="14">
        <v>0</v>
      </c>
      <c r="W4834" s="14">
        <v>1</v>
      </c>
      <c r="X4834" s="150" t="s">
        <v>270</v>
      </c>
      <c r="Y4834">
        <v>540</v>
      </c>
      <c r="Z4834" t="s">
        <v>271</v>
      </c>
      <c r="AA4834">
        <f t="shared" si="75"/>
        <v>2</v>
      </c>
    </row>
    <row r="4835" spans="1:27" x14ac:dyDescent="0.2">
      <c r="A4835">
        <v>3393</v>
      </c>
      <c r="B4835" s="1" t="s">
        <v>11977</v>
      </c>
      <c r="C4835" t="s">
        <v>1798</v>
      </c>
      <c r="D4835" s="9" t="s">
        <v>11171</v>
      </c>
      <c r="E4835" s="9"/>
      <c r="F4835" s="9"/>
      <c r="G4835" s="10">
        <v>30</v>
      </c>
      <c r="H4835" s="10" t="s">
        <v>632</v>
      </c>
      <c r="I4835" s="10">
        <v>1947</v>
      </c>
      <c r="J4835" s="11" t="s">
        <v>11964</v>
      </c>
      <c r="K4835" s="12"/>
      <c r="L4835" s="13" t="s">
        <v>11965</v>
      </c>
      <c r="M4835" t="s">
        <v>753</v>
      </c>
      <c r="S4835" s="9"/>
      <c r="T4835">
        <v>9</v>
      </c>
      <c r="U4835" s="210" t="s">
        <v>18197</v>
      </c>
      <c r="V4835" s="14">
        <v>0</v>
      </c>
      <c r="W4835" s="14">
        <v>1</v>
      </c>
      <c r="X4835" s="150" t="s">
        <v>294</v>
      </c>
      <c r="Y4835" t="s">
        <v>11171</v>
      </c>
      <c r="Z4835" t="s">
        <v>271</v>
      </c>
      <c r="AA4835">
        <f t="shared" si="75"/>
        <v>1</v>
      </c>
    </row>
    <row r="4836" spans="1:27" x14ac:dyDescent="0.2">
      <c r="A4836">
        <v>7552</v>
      </c>
      <c r="B4836" s="1" t="s">
        <v>11981</v>
      </c>
      <c r="C4836" t="s">
        <v>1798</v>
      </c>
      <c r="D4836" s="9">
        <v>540</v>
      </c>
      <c r="E4836" s="9"/>
      <c r="F4836" s="9"/>
      <c r="G4836" s="10">
        <v>30</v>
      </c>
      <c r="H4836" s="10" t="s">
        <v>632</v>
      </c>
      <c r="I4836" s="10">
        <v>1947</v>
      </c>
      <c r="J4836" s="11" t="s">
        <v>11964</v>
      </c>
      <c r="K4836" s="12"/>
      <c r="L4836" s="13" t="s">
        <v>11965</v>
      </c>
      <c r="M4836" t="s">
        <v>753</v>
      </c>
      <c r="S4836" s="9"/>
      <c r="T4836">
        <v>9</v>
      </c>
      <c r="U4836" s="210" t="s">
        <v>18197</v>
      </c>
      <c r="V4836" s="14">
        <v>0</v>
      </c>
      <c r="W4836" s="14">
        <v>1</v>
      </c>
      <c r="X4836" s="150" t="s">
        <v>270</v>
      </c>
      <c r="Y4836">
        <v>540</v>
      </c>
      <c r="Z4836" t="s">
        <v>271</v>
      </c>
      <c r="AA4836">
        <f t="shared" si="75"/>
        <v>1</v>
      </c>
    </row>
    <row r="4837" spans="1:27" x14ac:dyDescent="0.2">
      <c r="A4837">
        <v>5494</v>
      </c>
      <c r="B4837" s="1" t="s">
        <v>11975</v>
      </c>
      <c r="C4837" t="s">
        <v>1798</v>
      </c>
      <c r="D4837" s="9" t="s">
        <v>2138</v>
      </c>
      <c r="E4837" s="9"/>
      <c r="F4837" s="9"/>
      <c r="G4837" s="10">
        <v>30</v>
      </c>
      <c r="H4837" s="10" t="s">
        <v>632</v>
      </c>
      <c r="I4837" s="10">
        <v>1947</v>
      </c>
      <c r="J4837" s="11" t="s">
        <v>11964</v>
      </c>
      <c r="K4837" s="12"/>
      <c r="L4837" s="13" t="s">
        <v>18707</v>
      </c>
      <c r="M4837" t="s">
        <v>753</v>
      </c>
      <c r="S4837" s="9"/>
      <c r="T4837">
        <v>9</v>
      </c>
      <c r="U4837" s="210" t="s">
        <v>18197</v>
      </c>
      <c r="V4837" s="14">
        <v>0</v>
      </c>
      <c r="W4837" s="14">
        <v>1</v>
      </c>
      <c r="X4837" s="109" t="e">
        <v>#N/A</v>
      </c>
      <c r="Y4837" t="s">
        <v>2138</v>
      </c>
      <c r="Z4837" t="s">
        <v>271</v>
      </c>
      <c r="AA4837">
        <f t="shared" si="75"/>
        <v>1</v>
      </c>
    </row>
    <row r="4838" spans="1:27" x14ac:dyDescent="0.2">
      <c r="A4838">
        <v>368</v>
      </c>
      <c r="B4838" s="1" t="s">
        <v>11962</v>
      </c>
      <c r="C4838" t="s">
        <v>1798</v>
      </c>
      <c r="D4838" s="9" t="s">
        <v>11963</v>
      </c>
      <c r="E4838" s="9"/>
      <c r="F4838" s="9"/>
      <c r="G4838" s="10">
        <v>30</v>
      </c>
      <c r="H4838" s="10" t="s">
        <v>632</v>
      </c>
      <c r="I4838" s="10">
        <v>1947</v>
      </c>
      <c r="J4838" s="11" t="s">
        <v>11964</v>
      </c>
      <c r="K4838" s="12"/>
      <c r="L4838" s="13" t="s">
        <v>11965</v>
      </c>
      <c r="M4838" t="s">
        <v>753</v>
      </c>
      <c r="S4838" s="9"/>
      <c r="T4838">
        <v>9</v>
      </c>
      <c r="U4838" s="210" t="s">
        <v>18197</v>
      </c>
      <c r="V4838" s="14">
        <v>0</v>
      </c>
      <c r="W4838" s="14">
        <v>1</v>
      </c>
      <c r="X4838" s="150" t="s">
        <v>294</v>
      </c>
      <c r="Y4838" t="s">
        <v>8535</v>
      </c>
      <c r="Z4838" t="s">
        <v>271</v>
      </c>
      <c r="AA4838">
        <f t="shared" si="75"/>
        <v>3</v>
      </c>
    </row>
    <row r="4839" spans="1:27" x14ac:dyDescent="0.2">
      <c r="A4839">
        <v>4468</v>
      </c>
      <c r="B4839" s="1" t="s">
        <v>11973</v>
      </c>
      <c r="C4839" t="s">
        <v>2221</v>
      </c>
      <c r="D4839" s="9" t="s">
        <v>7076</v>
      </c>
      <c r="E4839" s="9"/>
      <c r="F4839" s="9"/>
      <c r="G4839" s="10">
        <v>30</v>
      </c>
      <c r="H4839" s="10" t="s">
        <v>632</v>
      </c>
      <c r="I4839" s="10">
        <v>1947</v>
      </c>
      <c r="J4839" s="11" t="s">
        <v>11964</v>
      </c>
      <c r="K4839" s="12"/>
      <c r="L4839" s="13" t="s">
        <v>11965</v>
      </c>
      <c r="M4839" t="s">
        <v>753</v>
      </c>
      <c r="S4839" s="9"/>
      <c r="T4839">
        <v>9</v>
      </c>
      <c r="U4839" s="210" t="s">
        <v>18197</v>
      </c>
      <c r="V4839" s="14">
        <v>0</v>
      </c>
      <c r="W4839" s="14">
        <v>1</v>
      </c>
      <c r="X4839" s="150" t="s">
        <v>270</v>
      </c>
      <c r="Y4839">
        <v>264</v>
      </c>
      <c r="Z4839" t="s">
        <v>505</v>
      </c>
      <c r="AA4839">
        <f t="shared" si="75"/>
        <v>2</v>
      </c>
    </row>
    <row r="4840" spans="1:27" x14ac:dyDescent="0.2">
      <c r="A4840">
        <v>2435</v>
      </c>
      <c r="B4840" s="1" t="s">
        <v>11974</v>
      </c>
      <c r="C4840" t="s">
        <v>2221</v>
      </c>
      <c r="D4840" s="9" t="s">
        <v>7076</v>
      </c>
      <c r="E4840" s="9"/>
      <c r="F4840" s="9"/>
      <c r="G4840" s="10">
        <v>30</v>
      </c>
      <c r="H4840" s="10" t="s">
        <v>632</v>
      </c>
      <c r="I4840" s="10">
        <v>1947</v>
      </c>
      <c r="J4840" s="11" t="s">
        <v>11964</v>
      </c>
      <c r="K4840" s="12"/>
      <c r="L4840" s="13" t="s">
        <v>11965</v>
      </c>
      <c r="M4840" t="s">
        <v>753</v>
      </c>
      <c r="S4840" s="9"/>
      <c r="T4840">
        <v>9</v>
      </c>
      <c r="U4840" s="210" t="s">
        <v>18197</v>
      </c>
      <c r="V4840" s="14">
        <v>0</v>
      </c>
      <c r="W4840" s="14">
        <v>1</v>
      </c>
      <c r="X4840" s="150" t="s">
        <v>270</v>
      </c>
      <c r="Y4840">
        <v>264</v>
      </c>
      <c r="Z4840" t="s">
        <v>505</v>
      </c>
      <c r="AA4840">
        <f t="shared" si="75"/>
        <v>2</v>
      </c>
    </row>
    <row r="4841" spans="1:27" x14ac:dyDescent="0.2">
      <c r="A4841">
        <v>5294</v>
      </c>
      <c r="B4841" s="1" t="s">
        <v>11976</v>
      </c>
      <c r="C4841" t="s">
        <v>1027</v>
      </c>
      <c r="D4841" s="9" t="s">
        <v>2188</v>
      </c>
      <c r="E4841" s="9" t="s">
        <v>275</v>
      </c>
      <c r="F4841" s="9" t="s">
        <v>1416</v>
      </c>
      <c r="G4841" s="10">
        <v>30</v>
      </c>
      <c r="H4841" s="10" t="s">
        <v>632</v>
      </c>
      <c r="I4841" s="10">
        <v>1947</v>
      </c>
      <c r="J4841" s="11" t="s">
        <v>11964</v>
      </c>
      <c r="K4841" s="12"/>
      <c r="L4841" s="13" t="s">
        <v>11965</v>
      </c>
      <c r="M4841" t="s">
        <v>753</v>
      </c>
      <c r="S4841" s="9"/>
      <c r="T4841">
        <v>9</v>
      </c>
      <c r="U4841" s="210" t="s">
        <v>18197</v>
      </c>
      <c r="V4841" s="14">
        <v>0</v>
      </c>
      <c r="W4841" s="14">
        <v>1</v>
      </c>
      <c r="X4841" s="109" t="e">
        <v>#N/A</v>
      </c>
      <c r="Y4841" t="s">
        <v>2188</v>
      </c>
      <c r="Z4841" t="s">
        <v>1419</v>
      </c>
      <c r="AA4841">
        <f t="shared" si="75"/>
        <v>1</v>
      </c>
    </row>
    <row r="4842" spans="1:27" x14ac:dyDescent="0.2">
      <c r="A4842">
        <v>732</v>
      </c>
      <c r="B4842" s="1" t="s">
        <v>11982</v>
      </c>
      <c r="C4842" t="s">
        <v>1027</v>
      </c>
      <c r="D4842" s="9" t="s">
        <v>9562</v>
      </c>
      <c r="E4842" s="9"/>
      <c r="F4842" s="9"/>
      <c r="G4842" s="10">
        <v>1</v>
      </c>
      <c r="H4842" s="10" t="s">
        <v>495</v>
      </c>
      <c r="I4842" s="10">
        <v>1947</v>
      </c>
      <c r="J4842" s="11" t="s">
        <v>11983</v>
      </c>
      <c r="K4842" s="12"/>
      <c r="L4842" s="13" t="s">
        <v>11984</v>
      </c>
      <c r="M4842" t="s">
        <v>781</v>
      </c>
      <c r="S4842" s="9"/>
      <c r="T4842">
        <v>10</v>
      </c>
      <c r="U4842" s="210" t="s">
        <v>18198</v>
      </c>
      <c r="V4842" s="14">
        <v>0</v>
      </c>
      <c r="W4842" s="14">
        <v>1</v>
      </c>
      <c r="X4842" s="150" t="s">
        <v>270</v>
      </c>
      <c r="Y4842">
        <v>540</v>
      </c>
      <c r="Z4842" t="s">
        <v>271</v>
      </c>
      <c r="AA4842">
        <f t="shared" si="75"/>
        <v>2</v>
      </c>
    </row>
    <row r="4843" spans="1:27" x14ac:dyDescent="0.2">
      <c r="A4843">
        <v>1902</v>
      </c>
      <c r="B4843" s="1" t="s">
        <v>11985</v>
      </c>
      <c r="C4843" t="s">
        <v>503</v>
      </c>
      <c r="D4843" s="9" t="s">
        <v>11986</v>
      </c>
      <c r="E4843" s="9" t="s">
        <v>259</v>
      </c>
      <c r="F4843" s="9" t="s">
        <v>532</v>
      </c>
      <c r="G4843" s="10">
        <v>2</v>
      </c>
      <c r="H4843" s="10" t="s">
        <v>495</v>
      </c>
      <c r="I4843" s="10">
        <v>1947</v>
      </c>
      <c r="J4843" s="11" t="s">
        <v>11987</v>
      </c>
      <c r="K4843" s="12"/>
      <c r="L4843" s="13" t="s">
        <v>11988</v>
      </c>
      <c r="M4843" t="s">
        <v>753</v>
      </c>
      <c r="S4843" s="9"/>
      <c r="T4843">
        <v>10</v>
      </c>
      <c r="U4843" s="210" t="s">
        <v>18198</v>
      </c>
      <c r="V4843" s="14">
        <v>0</v>
      </c>
      <c r="W4843" s="14">
        <v>1</v>
      </c>
      <c r="X4843" s="150" t="s">
        <v>294</v>
      </c>
      <c r="Y4843" t="s">
        <v>10182</v>
      </c>
      <c r="Z4843" t="s">
        <v>505</v>
      </c>
      <c r="AA4843">
        <f t="shared" si="75"/>
        <v>4</v>
      </c>
    </row>
    <row r="4844" spans="1:27" x14ac:dyDescent="0.2">
      <c r="A4844">
        <v>5296</v>
      </c>
      <c r="B4844" s="1" t="s">
        <v>11989</v>
      </c>
      <c r="C4844" t="s">
        <v>1027</v>
      </c>
      <c r="D4844" s="9" t="s">
        <v>2188</v>
      </c>
      <c r="E4844" s="9" t="s">
        <v>275</v>
      </c>
      <c r="F4844" s="9" t="s">
        <v>1416</v>
      </c>
      <c r="G4844" s="10">
        <v>3</v>
      </c>
      <c r="H4844" s="10" t="s">
        <v>495</v>
      </c>
      <c r="I4844" s="10">
        <v>1947</v>
      </c>
      <c r="J4844" s="11" t="s">
        <v>11990</v>
      </c>
      <c r="K4844" s="12"/>
      <c r="L4844" s="13" t="s">
        <v>11991</v>
      </c>
      <c r="M4844" t="s">
        <v>781</v>
      </c>
      <c r="S4844" s="9"/>
      <c r="T4844">
        <v>10</v>
      </c>
      <c r="U4844" s="210" t="s">
        <v>18198</v>
      </c>
      <c r="V4844" s="14">
        <v>0</v>
      </c>
      <c r="W4844" s="14">
        <v>1</v>
      </c>
      <c r="X4844" s="109" t="e">
        <v>#N/A</v>
      </c>
      <c r="Y4844" t="s">
        <v>2188</v>
      </c>
      <c r="Z4844" t="s">
        <v>1419</v>
      </c>
      <c r="AA4844">
        <f t="shared" si="75"/>
        <v>1</v>
      </c>
    </row>
    <row r="4845" spans="1:27" x14ac:dyDescent="0.2">
      <c r="A4845">
        <v>1687</v>
      </c>
      <c r="B4845" s="1" t="s">
        <v>11997</v>
      </c>
      <c r="C4845" t="s">
        <v>1027</v>
      </c>
      <c r="D4845" s="9" t="s">
        <v>4172</v>
      </c>
      <c r="E4845" s="9" t="s">
        <v>259</v>
      </c>
      <c r="F4845" s="9" t="s">
        <v>1416</v>
      </c>
      <c r="G4845" s="10">
        <v>6</v>
      </c>
      <c r="H4845" s="10" t="s">
        <v>495</v>
      </c>
      <c r="I4845" s="10">
        <v>1947</v>
      </c>
      <c r="J4845" s="11" t="s">
        <v>11993</v>
      </c>
      <c r="K4845" s="12" t="s">
        <v>237</v>
      </c>
      <c r="L4845" s="13" t="s">
        <v>11998</v>
      </c>
      <c r="M4845" t="s">
        <v>290</v>
      </c>
      <c r="N4845" t="s">
        <v>291</v>
      </c>
      <c r="O4845" t="s">
        <v>93</v>
      </c>
      <c r="S4845" s="9"/>
      <c r="T4845">
        <v>10</v>
      </c>
      <c r="U4845" s="210" t="s">
        <v>18198</v>
      </c>
      <c r="V4845" s="14">
        <v>0</v>
      </c>
      <c r="W4845" s="14">
        <v>1</v>
      </c>
      <c r="X4845" s="150" t="s">
        <v>270</v>
      </c>
      <c r="Y4845">
        <v>21</v>
      </c>
      <c r="Z4845" t="s">
        <v>271</v>
      </c>
      <c r="AA4845">
        <f t="shared" si="75"/>
        <v>2</v>
      </c>
    </row>
    <row r="4846" spans="1:27" x14ac:dyDescent="0.2">
      <c r="A4846">
        <v>2650</v>
      </c>
      <c r="B4846" s="1" t="s">
        <v>12001</v>
      </c>
      <c r="C4846" t="s">
        <v>1027</v>
      </c>
      <c r="D4846" s="9">
        <v>235</v>
      </c>
      <c r="E4846" s="9" t="s">
        <v>9863</v>
      </c>
      <c r="F4846" s="9"/>
      <c r="G4846" s="10">
        <v>6</v>
      </c>
      <c r="H4846" s="10" t="s">
        <v>495</v>
      </c>
      <c r="I4846" s="10">
        <v>1947</v>
      </c>
      <c r="J4846" s="11" t="s">
        <v>11993</v>
      </c>
      <c r="K4846" s="12"/>
      <c r="L4846" s="13" t="s">
        <v>12002</v>
      </c>
      <c r="M4846" t="s">
        <v>781</v>
      </c>
      <c r="S4846" s="9"/>
      <c r="T4846">
        <v>10</v>
      </c>
      <c r="U4846" s="210" t="s">
        <v>18198</v>
      </c>
      <c r="V4846" s="14">
        <v>0</v>
      </c>
      <c r="W4846" s="14">
        <v>1</v>
      </c>
      <c r="X4846" s="150" t="s">
        <v>270</v>
      </c>
      <c r="Y4846">
        <v>235</v>
      </c>
      <c r="Z4846" t="s">
        <v>1419</v>
      </c>
      <c r="AA4846">
        <f t="shared" si="75"/>
        <v>1</v>
      </c>
    </row>
    <row r="4847" spans="1:27" x14ac:dyDescent="0.2">
      <c r="A4847">
        <v>5403</v>
      </c>
      <c r="B4847" s="1" t="s">
        <v>11995</v>
      </c>
      <c r="C4847" t="s">
        <v>1027</v>
      </c>
      <c r="D4847" s="9" t="s">
        <v>4911</v>
      </c>
      <c r="E4847" s="9" t="s">
        <v>9863</v>
      </c>
      <c r="F4847" s="9"/>
      <c r="G4847" s="10">
        <v>6</v>
      </c>
      <c r="H4847" s="10" t="s">
        <v>495</v>
      </c>
      <c r="I4847" s="10">
        <v>1947</v>
      </c>
      <c r="J4847" s="11" t="s">
        <v>11993</v>
      </c>
      <c r="K4847" s="12"/>
      <c r="L4847" s="13" t="s">
        <v>11996</v>
      </c>
      <c r="M4847" t="s">
        <v>781</v>
      </c>
      <c r="S4847" s="9"/>
      <c r="T4847">
        <v>10</v>
      </c>
      <c r="U4847" s="210" t="s">
        <v>18198</v>
      </c>
      <c r="V4847" s="14">
        <v>0</v>
      </c>
      <c r="W4847" s="14">
        <v>1</v>
      </c>
      <c r="X4847" s="150" t="s">
        <v>270</v>
      </c>
      <c r="Y4847">
        <v>29</v>
      </c>
      <c r="Z4847" t="s">
        <v>1419</v>
      </c>
      <c r="AA4847">
        <f t="shared" si="75"/>
        <v>2</v>
      </c>
    </row>
    <row r="4848" spans="1:27" x14ac:dyDescent="0.2">
      <c r="A4848">
        <v>4637</v>
      </c>
      <c r="B4848" s="1" t="s">
        <v>11999</v>
      </c>
      <c r="C4848" t="s">
        <v>1027</v>
      </c>
      <c r="D4848" s="9" t="s">
        <v>2529</v>
      </c>
      <c r="E4848" s="9"/>
      <c r="F4848" s="9"/>
      <c r="G4848" s="10">
        <v>6</v>
      </c>
      <c r="H4848" s="10" t="s">
        <v>495</v>
      </c>
      <c r="I4848" s="10">
        <v>1947</v>
      </c>
      <c r="J4848" s="11" t="s">
        <v>11993</v>
      </c>
      <c r="K4848" s="12"/>
      <c r="L4848" s="13" t="s">
        <v>12000</v>
      </c>
      <c r="M4848" t="s">
        <v>781</v>
      </c>
      <c r="S4848" s="9"/>
      <c r="T4848">
        <v>10</v>
      </c>
      <c r="U4848" s="210" t="s">
        <v>18198</v>
      </c>
      <c r="V4848" s="14">
        <v>0</v>
      </c>
      <c r="W4848" s="14">
        <v>1</v>
      </c>
      <c r="X4848" s="150" t="s">
        <v>294</v>
      </c>
      <c r="Y4848" t="s">
        <v>2529</v>
      </c>
      <c r="Z4848" t="s">
        <v>271</v>
      </c>
      <c r="AA4848">
        <f t="shared" si="75"/>
        <v>1</v>
      </c>
    </row>
    <row r="4849" spans="1:27" x14ac:dyDescent="0.2">
      <c r="A4849">
        <v>743</v>
      </c>
      <c r="B4849" s="1" t="s">
        <v>11992</v>
      </c>
      <c r="C4849" t="s">
        <v>1027</v>
      </c>
      <c r="D4849" s="9" t="s">
        <v>10419</v>
      </c>
      <c r="E4849" s="9" t="s">
        <v>8805</v>
      </c>
      <c r="F4849" s="9"/>
      <c r="G4849" s="10">
        <v>6</v>
      </c>
      <c r="H4849" s="10" t="s">
        <v>495</v>
      </c>
      <c r="I4849" s="10">
        <v>1947</v>
      </c>
      <c r="J4849" s="11" t="s">
        <v>11993</v>
      </c>
      <c r="K4849" s="12"/>
      <c r="L4849" s="13" t="s">
        <v>11994</v>
      </c>
      <c r="M4849" t="s">
        <v>781</v>
      </c>
      <c r="S4849" s="9"/>
      <c r="T4849">
        <v>10</v>
      </c>
      <c r="U4849" s="210" t="s">
        <v>18198</v>
      </c>
      <c r="V4849" s="14">
        <v>0</v>
      </c>
      <c r="W4849" s="14">
        <v>1</v>
      </c>
      <c r="X4849" s="150" t="s">
        <v>270</v>
      </c>
      <c r="Y4849">
        <v>141</v>
      </c>
      <c r="Z4849" t="s">
        <v>271</v>
      </c>
      <c r="AA4849">
        <f t="shared" si="75"/>
        <v>2</v>
      </c>
    </row>
    <row r="4850" spans="1:27" x14ac:dyDescent="0.2">
      <c r="A4850">
        <v>6334</v>
      </c>
      <c r="B4850" s="1" t="s">
        <v>12003</v>
      </c>
      <c r="C4850" t="s">
        <v>503</v>
      </c>
      <c r="D4850" s="9"/>
      <c r="E4850" s="9" t="s">
        <v>8233</v>
      </c>
      <c r="F4850" s="9"/>
      <c r="G4850" s="10">
        <v>6</v>
      </c>
      <c r="H4850" s="10" t="s">
        <v>495</v>
      </c>
      <c r="I4850" s="10">
        <v>1947</v>
      </c>
      <c r="J4850" s="11" t="s">
        <v>11993</v>
      </c>
      <c r="K4850" s="12"/>
      <c r="L4850" s="13" t="s">
        <v>12004</v>
      </c>
      <c r="M4850" t="s">
        <v>781</v>
      </c>
      <c r="S4850" s="9"/>
      <c r="T4850">
        <v>10</v>
      </c>
      <c r="U4850" s="210" t="s">
        <v>18198</v>
      </c>
      <c r="V4850" s="14">
        <v>0</v>
      </c>
      <c r="W4850" s="14">
        <v>0</v>
      </c>
      <c r="X4850" s="109" t="e">
        <v>#N/A</v>
      </c>
      <c r="Y4850" t="s">
        <v>334</v>
      </c>
      <c r="Z4850" t="s">
        <v>271</v>
      </c>
      <c r="AA4850">
        <f t="shared" si="75"/>
        <v>1</v>
      </c>
    </row>
    <row r="4851" spans="1:27" x14ac:dyDescent="0.2">
      <c r="A4851">
        <v>957</v>
      </c>
      <c r="B4851" s="1" t="s">
        <v>12009</v>
      </c>
      <c r="C4851" t="s">
        <v>2040</v>
      </c>
      <c r="D4851" s="9" t="s">
        <v>12010</v>
      </c>
      <c r="E4851" s="9"/>
      <c r="F4851" s="9"/>
      <c r="G4851" s="10">
        <v>9</v>
      </c>
      <c r="H4851" s="10" t="s">
        <v>495</v>
      </c>
      <c r="I4851" s="10">
        <v>1947</v>
      </c>
      <c r="J4851" s="11" t="s">
        <v>12007</v>
      </c>
      <c r="K4851" s="12" t="s">
        <v>237</v>
      </c>
      <c r="L4851" s="13" t="s">
        <v>12011</v>
      </c>
      <c r="M4851" t="s">
        <v>290</v>
      </c>
      <c r="N4851" t="s">
        <v>291</v>
      </c>
      <c r="O4851" t="s">
        <v>93</v>
      </c>
      <c r="S4851" s="9"/>
      <c r="T4851">
        <v>10</v>
      </c>
      <c r="U4851" s="210" t="s">
        <v>18198</v>
      </c>
      <c r="V4851" s="14">
        <v>0</v>
      </c>
      <c r="W4851" s="14">
        <v>0</v>
      </c>
      <c r="X4851" s="150" t="s">
        <v>294</v>
      </c>
      <c r="Y4851" t="s">
        <v>10697</v>
      </c>
      <c r="Z4851" t="s">
        <v>3085</v>
      </c>
      <c r="AA4851">
        <f t="shared" si="75"/>
        <v>2</v>
      </c>
    </row>
    <row r="4852" spans="1:27" x14ac:dyDescent="0.2">
      <c r="A4852">
        <v>2558</v>
      </c>
      <c r="B4852" s="1" t="s">
        <v>12012</v>
      </c>
      <c r="C4852" t="s">
        <v>2221</v>
      </c>
      <c r="D4852" s="9" t="s">
        <v>7076</v>
      </c>
      <c r="E4852" s="9"/>
      <c r="F4852" s="9"/>
      <c r="G4852" s="10">
        <v>9</v>
      </c>
      <c r="H4852" s="10" t="s">
        <v>495</v>
      </c>
      <c r="I4852" s="10">
        <v>1947</v>
      </c>
      <c r="J4852" s="11" t="s">
        <v>12007</v>
      </c>
      <c r="K4852" s="12"/>
      <c r="L4852" s="13" t="s">
        <v>12008</v>
      </c>
      <c r="M4852" t="s">
        <v>753</v>
      </c>
      <c r="S4852" s="9"/>
      <c r="T4852">
        <v>10</v>
      </c>
      <c r="U4852" s="210" t="s">
        <v>18198</v>
      </c>
      <c r="V4852" s="14">
        <v>0</v>
      </c>
      <c r="W4852" s="14">
        <v>1</v>
      </c>
      <c r="X4852" s="150" t="s">
        <v>270</v>
      </c>
      <c r="Y4852">
        <v>264</v>
      </c>
      <c r="Z4852" t="s">
        <v>505</v>
      </c>
      <c r="AA4852">
        <f t="shared" si="75"/>
        <v>2</v>
      </c>
    </row>
    <row r="4853" spans="1:27" x14ac:dyDescent="0.2">
      <c r="A4853">
        <v>6355</v>
      </c>
      <c r="B4853" s="1" t="s">
        <v>12013</v>
      </c>
      <c r="C4853" t="s">
        <v>2221</v>
      </c>
      <c r="D4853" s="9">
        <v>68</v>
      </c>
      <c r="E4853" s="9"/>
      <c r="F4853" s="9"/>
      <c r="G4853" s="10">
        <v>9</v>
      </c>
      <c r="H4853" s="10" t="s">
        <v>495</v>
      </c>
      <c r="I4853" s="10">
        <v>1947</v>
      </c>
      <c r="J4853" s="11" t="s">
        <v>12007</v>
      </c>
      <c r="K4853" s="12"/>
      <c r="L4853" s="13" t="s">
        <v>12014</v>
      </c>
      <c r="M4853" t="s">
        <v>753</v>
      </c>
      <c r="S4853" s="9"/>
      <c r="T4853">
        <v>10</v>
      </c>
      <c r="U4853" s="210" t="s">
        <v>18198</v>
      </c>
      <c r="V4853" s="14">
        <v>0</v>
      </c>
      <c r="W4853" s="14">
        <v>1</v>
      </c>
      <c r="X4853" s="150" t="s">
        <v>270</v>
      </c>
      <c r="Y4853">
        <v>68</v>
      </c>
      <c r="Z4853" t="s">
        <v>505</v>
      </c>
      <c r="AA4853">
        <f t="shared" si="75"/>
        <v>1</v>
      </c>
    </row>
    <row r="4854" spans="1:27" x14ac:dyDescent="0.2">
      <c r="A4854">
        <v>2523</v>
      </c>
      <c r="B4854" s="1" t="s">
        <v>12005</v>
      </c>
      <c r="C4854" t="s">
        <v>2040</v>
      </c>
      <c r="D4854" s="9" t="s">
        <v>12006</v>
      </c>
      <c r="E4854" s="9" t="s">
        <v>259</v>
      </c>
      <c r="F4854" s="9" t="s">
        <v>532</v>
      </c>
      <c r="G4854" s="10">
        <v>9</v>
      </c>
      <c r="H4854" s="10" t="s">
        <v>495</v>
      </c>
      <c r="I4854" s="10">
        <v>1947</v>
      </c>
      <c r="J4854" s="11" t="s">
        <v>12007</v>
      </c>
      <c r="K4854" s="12"/>
      <c r="L4854" s="13" t="s">
        <v>12008</v>
      </c>
      <c r="M4854" t="s">
        <v>753</v>
      </c>
      <c r="S4854" s="9"/>
      <c r="T4854">
        <v>10</v>
      </c>
      <c r="U4854" s="210" t="s">
        <v>18198</v>
      </c>
      <c r="V4854" s="14">
        <v>0</v>
      </c>
      <c r="W4854" s="14">
        <v>0</v>
      </c>
      <c r="X4854" s="109" t="s">
        <v>294</v>
      </c>
      <c r="Y4854" t="s">
        <v>4636</v>
      </c>
      <c r="Z4854" t="s">
        <v>3085</v>
      </c>
      <c r="AA4854">
        <f t="shared" si="75"/>
        <v>3</v>
      </c>
    </row>
    <row r="4855" spans="1:27" x14ac:dyDescent="0.2">
      <c r="A4855">
        <v>791</v>
      </c>
      <c r="B4855" s="1" t="s">
        <v>11417</v>
      </c>
      <c r="C4855" t="s">
        <v>1027</v>
      </c>
      <c r="D4855" s="9" t="s">
        <v>4262</v>
      </c>
      <c r="E4855" s="9"/>
      <c r="F4855" s="9"/>
      <c r="G4855" s="10">
        <v>10</v>
      </c>
      <c r="H4855" s="10" t="s">
        <v>495</v>
      </c>
      <c r="I4855" s="10">
        <v>1947</v>
      </c>
      <c r="J4855" s="11" t="s">
        <v>12016</v>
      </c>
      <c r="K4855" s="12" t="s">
        <v>237</v>
      </c>
      <c r="L4855" s="13" t="s">
        <v>11418</v>
      </c>
      <c r="M4855" t="s">
        <v>290</v>
      </c>
      <c r="N4855" t="s">
        <v>291</v>
      </c>
      <c r="O4855" t="s">
        <v>93</v>
      </c>
      <c r="S4855" s="9"/>
      <c r="T4855">
        <v>10</v>
      </c>
      <c r="U4855" s="210" t="s">
        <v>18198</v>
      </c>
      <c r="V4855" s="14">
        <v>0</v>
      </c>
      <c r="W4855" s="14">
        <v>0</v>
      </c>
      <c r="X4855" s="150" t="s">
        <v>294</v>
      </c>
      <c r="Y4855" t="s">
        <v>4262</v>
      </c>
      <c r="Z4855" t="s">
        <v>1419</v>
      </c>
      <c r="AA4855">
        <f t="shared" si="75"/>
        <v>1</v>
      </c>
    </row>
    <row r="4856" spans="1:27" x14ac:dyDescent="0.2">
      <c r="A4856">
        <v>2601</v>
      </c>
      <c r="B4856" s="1" t="s">
        <v>12015</v>
      </c>
      <c r="C4856" t="s">
        <v>1027</v>
      </c>
      <c r="D4856" s="9" t="s">
        <v>3533</v>
      </c>
      <c r="E4856" s="9"/>
      <c r="F4856" s="9"/>
      <c r="G4856" s="10">
        <v>10</v>
      </c>
      <c r="H4856" s="10" t="s">
        <v>495</v>
      </c>
      <c r="I4856" s="10">
        <v>1947</v>
      </c>
      <c r="J4856" s="11" t="s">
        <v>12016</v>
      </c>
      <c r="K4856" s="12"/>
      <c r="L4856" s="13" t="s">
        <v>11416</v>
      </c>
      <c r="M4856" t="s">
        <v>781</v>
      </c>
      <c r="S4856" s="9"/>
      <c r="T4856">
        <v>10</v>
      </c>
      <c r="U4856" s="210" t="s">
        <v>18198</v>
      </c>
      <c r="V4856" s="14">
        <v>0</v>
      </c>
      <c r="W4856" s="14">
        <v>1</v>
      </c>
      <c r="X4856" s="150" t="s">
        <v>270</v>
      </c>
      <c r="Y4856" t="s">
        <v>1469</v>
      </c>
      <c r="Z4856" t="s">
        <v>271</v>
      </c>
      <c r="AA4856">
        <f t="shared" si="75"/>
        <v>2</v>
      </c>
    </row>
    <row r="4857" spans="1:27" x14ac:dyDescent="0.2">
      <c r="A4857">
        <v>6335</v>
      </c>
      <c r="B4857" s="1" t="s">
        <v>11419</v>
      </c>
      <c r="C4857" t="s">
        <v>3985</v>
      </c>
      <c r="D4857" s="9"/>
      <c r="E4857" s="9"/>
      <c r="F4857" s="9"/>
      <c r="G4857" s="10">
        <v>12</v>
      </c>
      <c r="H4857" s="10" t="s">
        <v>495</v>
      </c>
      <c r="I4857" s="10">
        <v>1947</v>
      </c>
      <c r="J4857" s="11" t="s">
        <v>11420</v>
      </c>
      <c r="K4857" s="12"/>
      <c r="L4857" s="13" t="s">
        <v>11421</v>
      </c>
      <c r="M4857" t="s">
        <v>753</v>
      </c>
      <c r="S4857" s="9"/>
      <c r="T4857">
        <v>10</v>
      </c>
      <c r="U4857" s="210" t="s">
        <v>18198</v>
      </c>
      <c r="V4857" s="14">
        <v>0</v>
      </c>
      <c r="W4857" s="14">
        <v>1</v>
      </c>
      <c r="X4857" s="109" t="e">
        <v>#N/A</v>
      </c>
      <c r="Y4857" t="s">
        <v>334</v>
      </c>
      <c r="Z4857" t="s">
        <v>18167</v>
      </c>
      <c r="AA4857">
        <f t="shared" si="75"/>
        <v>1</v>
      </c>
    </row>
    <row r="4858" spans="1:27" x14ac:dyDescent="0.2">
      <c r="A4858">
        <v>3303</v>
      </c>
      <c r="B4858" s="1" t="s">
        <v>11422</v>
      </c>
      <c r="C4858" t="s">
        <v>1027</v>
      </c>
      <c r="D4858" s="9" t="s">
        <v>11423</v>
      </c>
      <c r="E4858" s="9"/>
      <c r="F4858" s="9" t="s">
        <v>733</v>
      </c>
      <c r="G4858" s="10">
        <v>13</v>
      </c>
      <c r="H4858" s="10" t="s">
        <v>495</v>
      </c>
      <c r="I4858" s="10">
        <v>1947</v>
      </c>
      <c r="J4858" s="11" t="s">
        <v>11424</v>
      </c>
      <c r="K4858" s="12" t="s">
        <v>237</v>
      </c>
      <c r="L4858" s="13" t="s">
        <v>11425</v>
      </c>
      <c r="M4858" t="s">
        <v>290</v>
      </c>
      <c r="N4858" t="s">
        <v>291</v>
      </c>
      <c r="O4858" t="s">
        <v>692</v>
      </c>
      <c r="S4858" s="9"/>
      <c r="T4858">
        <v>10</v>
      </c>
      <c r="U4858" s="210" t="s">
        <v>18198</v>
      </c>
      <c r="V4858" s="14">
        <v>0</v>
      </c>
      <c r="W4858" s="14">
        <v>1</v>
      </c>
      <c r="X4858" s="109" t="s">
        <v>294</v>
      </c>
      <c r="Y4858" t="s">
        <v>2412</v>
      </c>
      <c r="Z4858" t="s">
        <v>271</v>
      </c>
      <c r="AA4858">
        <f t="shared" si="75"/>
        <v>3</v>
      </c>
    </row>
    <row r="4859" spans="1:27" x14ac:dyDescent="0.2">
      <c r="A4859">
        <v>2928</v>
      </c>
      <c r="B4859" s="1" t="s">
        <v>11426</v>
      </c>
      <c r="C4859" t="s">
        <v>1027</v>
      </c>
      <c r="D4859" s="9" t="s">
        <v>10807</v>
      </c>
      <c r="E4859" s="9" t="s">
        <v>9863</v>
      </c>
      <c r="F4859" s="9"/>
      <c r="G4859" s="10">
        <v>13</v>
      </c>
      <c r="H4859" s="10" t="s">
        <v>495</v>
      </c>
      <c r="I4859" s="10">
        <v>1947</v>
      </c>
      <c r="J4859" s="11" t="s">
        <v>11424</v>
      </c>
      <c r="K4859" s="12"/>
      <c r="L4859" s="13" t="s">
        <v>11427</v>
      </c>
      <c r="M4859" t="s">
        <v>781</v>
      </c>
      <c r="S4859" s="9"/>
      <c r="T4859">
        <v>10</v>
      </c>
      <c r="U4859" s="210" t="s">
        <v>18198</v>
      </c>
      <c r="V4859" s="14">
        <v>0</v>
      </c>
      <c r="W4859" s="14">
        <v>1</v>
      </c>
      <c r="X4859" s="109" t="s">
        <v>294</v>
      </c>
      <c r="Y4859" t="s">
        <v>3625</v>
      </c>
      <c r="Z4859" t="s">
        <v>271</v>
      </c>
      <c r="AA4859">
        <f t="shared" si="75"/>
        <v>2</v>
      </c>
    </row>
    <row r="4860" spans="1:27" x14ac:dyDescent="0.2">
      <c r="A4860">
        <v>7291</v>
      </c>
      <c r="B4860" s="1" t="s">
        <v>11432</v>
      </c>
      <c r="C4860" t="s">
        <v>1027</v>
      </c>
      <c r="D4860" s="9" t="s">
        <v>11433</v>
      </c>
      <c r="E4860" s="9" t="s">
        <v>9863</v>
      </c>
      <c r="F4860" s="9"/>
      <c r="G4860" s="10">
        <v>14</v>
      </c>
      <c r="H4860" s="10" t="s">
        <v>495</v>
      </c>
      <c r="I4860" s="10">
        <v>1947</v>
      </c>
      <c r="J4860" s="11" t="s">
        <v>11430</v>
      </c>
      <c r="K4860" s="12"/>
      <c r="L4860" s="13" t="s">
        <v>11434</v>
      </c>
      <c r="M4860" t="s">
        <v>781</v>
      </c>
      <c r="S4860" s="9"/>
      <c r="T4860">
        <v>10</v>
      </c>
      <c r="U4860" s="210" t="s">
        <v>18198</v>
      </c>
      <c r="V4860" s="14">
        <v>0</v>
      </c>
      <c r="W4860" s="14">
        <v>1</v>
      </c>
      <c r="X4860" s="150" t="s">
        <v>270</v>
      </c>
      <c r="Y4860">
        <v>107</v>
      </c>
      <c r="Z4860" t="s">
        <v>1419</v>
      </c>
      <c r="AA4860">
        <f t="shared" si="75"/>
        <v>2</v>
      </c>
    </row>
    <row r="4861" spans="1:27" x14ac:dyDescent="0.2">
      <c r="A4861">
        <v>4708</v>
      </c>
      <c r="B4861" s="1" t="s">
        <v>11435</v>
      </c>
      <c r="C4861" t="s">
        <v>1027</v>
      </c>
      <c r="D4861" s="9">
        <v>21</v>
      </c>
      <c r="E4861" s="9" t="s">
        <v>9863</v>
      </c>
      <c r="F4861" s="9"/>
      <c r="G4861" s="10">
        <v>14</v>
      </c>
      <c r="H4861" s="10" t="s">
        <v>495</v>
      </c>
      <c r="I4861" s="10">
        <v>1947</v>
      </c>
      <c r="J4861" s="11" t="s">
        <v>11430</v>
      </c>
      <c r="K4861" s="12"/>
      <c r="L4861" s="13" t="s">
        <v>11436</v>
      </c>
      <c r="M4861" t="s">
        <v>781</v>
      </c>
      <c r="S4861" s="9"/>
      <c r="T4861">
        <v>10</v>
      </c>
      <c r="U4861" s="210" t="s">
        <v>18198</v>
      </c>
      <c r="V4861" s="14">
        <v>0</v>
      </c>
      <c r="W4861" s="14">
        <v>1</v>
      </c>
      <c r="X4861" s="150" t="s">
        <v>270</v>
      </c>
      <c r="Y4861">
        <v>21</v>
      </c>
      <c r="Z4861" t="s">
        <v>271</v>
      </c>
      <c r="AA4861">
        <f t="shared" si="75"/>
        <v>1</v>
      </c>
    </row>
    <row r="4862" spans="1:27" x14ac:dyDescent="0.2">
      <c r="A4862">
        <v>3678</v>
      </c>
      <c r="B4862" s="1" t="s">
        <v>11437</v>
      </c>
      <c r="C4862" t="s">
        <v>1027</v>
      </c>
      <c r="D4862" s="9">
        <v>14</v>
      </c>
      <c r="E4862" s="9"/>
      <c r="F4862" s="9"/>
      <c r="G4862" s="10">
        <v>14</v>
      </c>
      <c r="H4862" s="10" t="s">
        <v>495</v>
      </c>
      <c r="I4862" s="10">
        <v>1947</v>
      </c>
      <c r="J4862" s="11" t="s">
        <v>11430</v>
      </c>
      <c r="K4862" s="12"/>
      <c r="L4862" s="13" t="s">
        <v>11431</v>
      </c>
      <c r="M4862" t="s">
        <v>781</v>
      </c>
      <c r="S4862" s="9"/>
      <c r="T4862">
        <v>10</v>
      </c>
      <c r="U4862" s="210" t="s">
        <v>18198</v>
      </c>
      <c r="V4862" s="14">
        <v>0</v>
      </c>
      <c r="W4862" s="14">
        <v>1</v>
      </c>
      <c r="X4862" s="150" t="s">
        <v>270</v>
      </c>
      <c r="Y4862">
        <v>14</v>
      </c>
      <c r="Z4862" t="s">
        <v>271</v>
      </c>
      <c r="AA4862">
        <f t="shared" si="75"/>
        <v>1</v>
      </c>
    </row>
    <row r="4863" spans="1:27" x14ac:dyDescent="0.2">
      <c r="A4863">
        <v>4167</v>
      </c>
      <c r="B4863" s="1" t="s">
        <v>11428</v>
      </c>
      <c r="C4863" t="s">
        <v>1027</v>
      </c>
      <c r="D4863" s="9" t="s">
        <v>11429</v>
      </c>
      <c r="E4863" s="9"/>
      <c r="F4863" s="9"/>
      <c r="G4863" s="10">
        <v>14</v>
      </c>
      <c r="H4863" s="10" t="s">
        <v>495</v>
      </c>
      <c r="I4863" s="10">
        <v>1947</v>
      </c>
      <c r="J4863" s="11" t="s">
        <v>11430</v>
      </c>
      <c r="K4863" s="12"/>
      <c r="L4863" s="13" t="s">
        <v>11431</v>
      </c>
      <c r="M4863" t="s">
        <v>781</v>
      </c>
      <c r="S4863" s="9"/>
      <c r="T4863">
        <v>10</v>
      </c>
      <c r="U4863" s="210" t="s">
        <v>18198</v>
      </c>
      <c r="V4863" s="14">
        <v>0</v>
      </c>
      <c r="W4863" s="14">
        <v>1</v>
      </c>
      <c r="X4863" s="150" t="s">
        <v>270</v>
      </c>
      <c r="Y4863">
        <v>14</v>
      </c>
      <c r="Z4863" t="s">
        <v>271</v>
      </c>
      <c r="AA4863">
        <f t="shared" si="75"/>
        <v>3</v>
      </c>
    </row>
    <row r="4864" spans="1:27" x14ac:dyDescent="0.2">
      <c r="A4864">
        <v>1742</v>
      </c>
      <c r="B4864" s="1" t="s">
        <v>11448</v>
      </c>
      <c r="C4864" t="s">
        <v>1027</v>
      </c>
      <c r="D4864" s="9" t="s">
        <v>11449</v>
      </c>
      <c r="E4864" s="9" t="s">
        <v>9863</v>
      </c>
      <c r="F4864" s="9"/>
      <c r="G4864" s="10">
        <v>16</v>
      </c>
      <c r="H4864" s="10" t="s">
        <v>495</v>
      </c>
      <c r="I4864" s="10">
        <v>1947</v>
      </c>
      <c r="J4864" s="11" t="s">
        <v>11440</v>
      </c>
      <c r="K4864" s="12"/>
      <c r="L4864" s="13" t="s">
        <v>11450</v>
      </c>
      <c r="M4864" t="s">
        <v>781</v>
      </c>
      <c r="S4864" s="9"/>
      <c r="T4864">
        <v>10</v>
      </c>
      <c r="U4864" s="210" t="s">
        <v>18198</v>
      </c>
      <c r="V4864" s="14">
        <v>0</v>
      </c>
      <c r="W4864" s="14">
        <v>1</v>
      </c>
      <c r="X4864" s="109" t="s">
        <v>294</v>
      </c>
      <c r="Y4864" t="s">
        <v>3929</v>
      </c>
      <c r="Z4864" t="s">
        <v>1419</v>
      </c>
      <c r="AA4864">
        <f t="shared" si="75"/>
        <v>2</v>
      </c>
    </row>
    <row r="4865" spans="1:27" x14ac:dyDescent="0.2">
      <c r="A4865">
        <v>816</v>
      </c>
      <c r="B4865" s="1" t="s">
        <v>11438</v>
      </c>
      <c r="C4865" t="s">
        <v>1027</v>
      </c>
      <c r="D4865" s="9" t="s">
        <v>11439</v>
      </c>
      <c r="E4865" s="9" t="s">
        <v>259</v>
      </c>
      <c r="F4865" s="9" t="s">
        <v>1416</v>
      </c>
      <c r="G4865" s="10">
        <v>16</v>
      </c>
      <c r="H4865" s="10" t="s">
        <v>495</v>
      </c>
      <c r="I4865" s="10">
        <v>1947</v>
      </c>
      <c r="J4865" s="11" t="s">
        <v>11440</v>
      </c>
      <c r="K4865" s="12"/>
      <c r="L4865" s="13" t="s">
        <v>11441</v>
      </c>
      <c r="M4865" t="s">
        <v>753</v>
      </c>
      <c r="S4865" s="9"/>
      <c r="T4865">
        <v>10</v>
      </c>
      <c r="U4865" s="210" t="s">
        <v>18198</v>
      </c>
      <c r="V4865" s="14">
        <v>0</v>
      </c>
      <c r="W4865" s="14">
        <v>1</v>
      </c>
      <c r="X4865" s="150" t="s">
        <v>270</v>
      </c>
      <c r="Y4865">
        <v>4</v>
      </c>
      <c r="Z4865" t="s">
        <v>271</v>
      </c>
      <c r="AA4865">
        <f t="shared" si="75"/>
        <v>6</v>
      </c>
    </row>
    <row r="4866" spans="1:27" x14ac:dyDescent="0.2">
      <c r="A4866">
        <v>2321</v>
      </c>
      <c r="B4866" s="1" t="s">
        <v>11446</v>
      </c>
      <c r="C4866" t="s">
        <v>3985</v>
      </c>
      <c r="D4866" s="9" t="s">
        <v>11447</v>
      </c>
      <c r="E4866" s="9"/>
      <c r="F4866" s="9"/>
      <c r="G4866" s="10">
        <v>16</v>
      </c>
      <c r="H4866" s="10" t="s">
        <v>495</v>
      </c>
      <c r="I4866" s="10">
        <v>1947</v>
      </c>
      <c r="J4866" s="11" t="s">
        <v>11440</v>
      </c>
      <c r="K4866" s="12"/>
      <c r="L4866" s="13" t="s">
        <v>11444</v>
      </c>
      <c r="M4866" t="s">
        <v>753</v>
      </c>
      <c r="S4866" s="9"/>
      <c r="T4866">
        <v>10</v>
      </c>
      <c r="U4866" s="210" t="s">
        <v>18198</v>
      </c>
      <c r="V4866" s="14">
        <v>0</v>
      </c>
      <c r="W4866" s="14">
        <v>1</v>
      </c>
      <c r="X4866" s="109" t="e">
        <v>#N/A</v>
      </c>
      <c r="Y4866" t="s">
        <v>7126</v>
      </c>
      <c r="Z4866" t="s">
        <v>18167</v>
      </c>
      <c r="AA4866">
        <f t="shared" ref="AA4866:AA4929" si="76">LEN(D4866)-LEN(SUBSTITUTE(D4866,"/",""))+1</f>
        <v>2</v>
      </c>
    </row>
    <row r="4867" spans="1:27" x14ac:dyDescent="0.2">
      <c r="A4867">
        <v>584</v>
      </c>
      <c r="B4867" s="1" t="s">
        <v>11442</v>
      </c>
      <c r="C4867" t="s">
        <v>2040</v>
      </c>
      <c r="D4867" s="9" t="s">
        <v>11443</v>
      </c>
      <c r="E4867" s="9"/>
      <c r="F4867" s="9" t="s">
        <v>532</v>
      </c>
      <c r="G4867" s="10">
        <v>16</v>
      </c>
      <c r="H4867" s="10" t="s">
        <v>495</v>
      </c>
      <c r="I4867" s="10">
        <v>1947</v>
      </c>
      <c r="J4867" s="11" t="s">
        <v>11440</v>
      </c>
      <c r="K4867" s="12"/>
      <c r="L4867" s="13" t="s">
        <v>11444</v>
      </c>
      <c r="M4867" t="s">
        <v>753</v>
      </c>
      <c r="S4867" s="9"/>
      <c r="T4867">
        <v>10</v>
      </c>
      <c r="U4867" s="210" t="s">
        <v>18198</v>
      </c>
      <c r="V4867" s="14">
        <v>0</v>
      </c>
      <c r="W4867" s="14">
        <v>1</v>
      </c>
      <c r="X4867" s="109" t="s">
        <v>294</v>
      </c>
      <c r="Y4867" t="s">
        <v>11445</v>
      </c>
      <c r="Z4867" t="s">
        <v>271</v>
      </c>
      <c r="AA4867">
        <f t="shared" si="76"/>
        <v>4</v>
      </c>
    </row>
    <row r="4868" spans="1:27" x14ac:dyDescent="0.2">
      <c r="A4868">
        <v>3636</v>
      </c>
      <c r="B4868" s="1" t="s">
        <v>11451</v>
      </c>
      <c r="C4868" t="s">
        <v>1027</v>
      </c>
      <c r="D4868" s="9">
        <v>418</v>
      </c>
      <c r="E4868" s="9"/>
      <c r="F4868" s="9"/>
      <c r="G4868" s="10">
        <v>16</v>
      </c>
      <c r="H4868" s="10" t="s">
        <v>495</v>
      </c>
      <c r="I4868" s="10">
        <v>1947</v>
      </c>
      <c r="J4868" s="11" t="s">
        <v>11440</v>
      </c>
      <c r="K4868" s="12"/>
      <c r="L4868" s="13" t="s">
        <v>11452</v>
      </c>
      <c r="M4868" t="s">
        <v>781</v>
      </c>
      <c r="S4868" s="9"/>
      <c r="T4868">
        <v>10</v>
      </c>
      <c r="U4868" s="210" t="s">
        <v>18198</v>
      </c>
      <c r="V4868" s="14">
        <v>0</v>
      </c>
      <c r="W4868" s="14">
        <v>1</v>
      </c>
      <c r="X4868" s="150" t="s">
        <v>270</v>
      </c>
      <c r="Y4868">
        <v>418</v>
      </c>
      <c r="Z4868" t="s">
        <v>271</v>
      </c>
      <c r="AA4868">
        <f t="shared" si="76"/>
        <v>1</v>
      </c>
    </row>
    <row r="4869" spans="1:27" x14ac:dyDescent="0.2">
      <c r="A4869">
        <v>5062</v>
      </c>
      <c r="B4869" s="1" t="s">
        <v>11453</v>
      </c>
      <c r="C4869" t="s">
        <v>2221</v>
      </c>
      <c r="D4869" s="9">
        <v>29</v>
      </c>
      <c r="E4869" s="9" t="s">
        <v>259</v>
      </c>
      <c r="F4869" s="9" t="s">
        <v>312</v>
      </c>
      <c r="G4869" s="10">
        <v>16</v>
      </c>
      <c r="H4869" s="10" t="s">
        <v>495</v>
      </c>
      <c r="I4869" s="10">
        <v>1947</v>
      </c>
      <c r="J4869" s="11" t="s">
        <v>11440</v>
      </c>
      <c r="K4869" s="12"/>
      <c r="L4869" s="13" t="s">
        <v>11454</v>
      </c>
      <c r="M4869" t="s">
        <v>753</v>
      </c>
      <c r="S4869" s="9"/>
      <c r="T4869">
        <v>10</v>
      </c>
      <c r="U4869" s="210" t="s">
        <v>18198</v>
      </c>
      <c r="V4869" s="14">
        <v>0</v>
      </c>
      <c r="W4869" s="14">
        <v>1</v>
      </c>
      <c r="X4869" s="150" t="s">
        <v>270</v>
      </c>
      <c r="Y4869">
        <v>29</v>
      </c>
      <c r="Z4869" t="s">
        <v>505</v>
      </c>
      <c r="AA4869">
        <f t="shared" si="76"/>
        <v>1</v>
      </c>
    </row>
    <row r="4870" spans="1:27" x14ac:dyDescent="0.2">
      <c r="A4870">
        <v>6903</v>
      </c>
      <c r="B4870" s="1" t="s">
        <v>11455</v>
      </c>
      <c r="C4870" t="s">
        <v>3985</v>
      </c>
      <c r="D4870" s="9" t="s">
        <v>4636</v>
      </c>
      <c r="E4870" s="9" t="s">
        <v>259</v>
      </c>
      <c r="F4870" s="9" t="s">
        <v>532</v>
      </c>
      <c r="G4870" s="10">
        <v>18</v>
      </c>
      <c r="H4870" s="10" t="s">
        <v>495</v>
      </c>
      <c r="I4870" s="10">
        <v>1947</v>
      </c>
      <c r="J4870" s="11" t="s">
        <v>11456</v>
      </c>
      <c r="K4870" s="12"/>
      <c r="L4870" s="13" t="s">
        <v>11457</v>
      </c>
      <c r="M4870" t="s">
        <v>753</v>
      </c>
      <c r="S4870" s="9"/>
      <c r="T4870">
        <v>10</v>
      </c>
      <c r="U4870" s="210" t="s">
        <v>18198</v>
      </c>
      <c r="V4870" s="14">
        <v>0</v>
      </c>
      <c r="W4870" s="14">
        <v>1</v>
      </c>
      <c r="X4870" s="109" t="s">
        <v>294</v>
      </c>
      <c r="Y4870" t="s">
        <v>4636</v>
      </c>
      <c r="Z4870" t="s">
        <v>18167</v>
      </c>
      <c r="AA4870">
        <f t="shared" si="76"/>
        <v>1</v>
      </c>
    </row>
    <row r="4871" spans="1:27" x14ac:dyDescent="0.2">
      <c r="A4871">
        <v>6909</v>
      </c>
      <c r="B4871" s="1" t="s">
        <v>11458</v>
      </c>
      <c r="C4871" t="s">
        <v>3985</v>
      </c>
      <c r="D4871" s="9" t="s">
        <v>4636</v>
      </c>
      <c r="E4871" s="9" t="s">
        <v>259</v>
      </c>
      <c r="F4871" s="9" t="s">
        <v>532</v>
      </c>
      <c r="G4871" s="10">
        <v>18</v>
      </c>
      <c r="H4871" s="10" t="s">
        <v>495</v>
      </c>
      <c r="I4871" s="10">
        <v>1947</v>
      </c>
      <c r="J4871" s="11" t="s">
        <v>11456</v>
      </c>
      <c r="K4871" s="12"/>
      <c r="L4871" s="13" t="s">
        <v>11457</v>
      </c>
      <c r="M4871" t="s">
        <v>753</v>
      </c>
      <c r="S4871" s="9"/>
      <c r="T4871">
        <v>10</v>
      </c>
      <c r="U4871" s="210" t="s">
        <v>18198</v>
      </c>
      <c r="V4871" s="14">
        <v>0</v>
      </c>
      <c r="W4871" s="14">
        <v>1</v>
      </c>
      <c r="X4871" s="109" t="s">
        <v>294</v>
      </c>
      <c r="Y4871" t="s">
        <v>4636</v>
      </c>
      <c r="Z4871" t="s">
        <v>18167</v>
      </c>
      <c r="AA4871">
        <f t="shared" si="76"/>
        <v>1</v>
      </c>
    </row>
    <row r="4872" spans="1:27" x14ac:dyDescent="0.2">
      <c r="A4872">
        <v>472</v>
      </c>
      <c r="B4872" s="1" t="s">
        <v>11459</v>
      </c>
      <c r="C4872" t="s">
        <v>284</v>
      </c>
      <c r="D4872" s="9" t="s">
        <v>113</v>
      </c>
      <c r="E4872" s="9" t="s">
        <v>8233</v>
      </c>
      <c r="F4872" s="9"/>
      <c r="G4872" s="10">
        <v>19</v>
      </c>
      <c r="H4872" s="10" t="s">
        <v>495</v>
      </c>
      <c r="I4872" s="10">
        <v>1947</v>
      </c>
      <c r="J4872" s="11" t="s">
        <v>11460</v>
      </c>
      <c r="K4872" s="12"/>
      <c r="L4872" s="13" t="s">
        <v>11461</v>
      </c>
      <c r="M4872" t="s">
        <v>753</v>
      </c>
      <c r="S4872" s="9"/>
      <c r="T4872">
        <v>10</v>
      </c>
      <c r="U4872" s="210" t="s">
        <v>18198</v>
      </c>
      <c r="V4872" s="14">
        <v>0</v>
      </c>
      <c r="W4872" s="14">
        <v>1</v>
      </c>
      <c r="X4872" s="150" t="s">
        <v>294</v>
      </c>
      <c r="Y4872" t="s">
        <v>8462</v>
      </c>
      <c r="Z4872" t="s">
        <v>505</v>
      </c>
      <c r="AA4872">
        <f t="shared" si="76"/>
        <v>4</v>
      </c>
    </row>
    <row r="4873" spans="1:27" x14ac:dyDescent="0.2">
      <c r="A4873">
        <v>955</v>
      </c>
      <c r="B4873" s="1" t="s">
        <v>11462</v>
      </c>
      <c r="C4873" t="s">
        <v>1798</v>
      </c>
      <c r="D4873" s="9" t="s">
        <v>2138</v>
      </c>
      <c r="E4873" s="9" t="s">
        <v>8805</v>
      </c>
      <c r="F4873" s="9"/>
      <c r="G4873" s="10">
        <v>20</v>
      </c>
      <c r="H4873" s="10" t="s">
        <v>495</v>
      </c>
      <c r="I4873" s="10">
        <v>1947</v>
      </c>
      <c r="J4873" s="11" t="s">
        <v>11463</v>
      </c>
      <c r="K4873" s="12"/>
      <c r="L4873" s="13" t="s">
        <v>11464</v>
      </c>
      <c r="M4873" t="s">
        <v>781</v>
      </c>
      <c r="S4873" s="9"/>
      <c r="T4873">
        <v>10</v>
      </c>
      <c r="U4873" s="210" t="s">
        <v>18198</v>
      </c>
      <c r="V4873" s="14">
        <v>0</v>
      </c>
      <c r="W4873" s="14">
        <v>1</v>
      </c>
      <c r="X4873" s="109" t="e">
        <v>#N/A</v>
      </c>
      <c r="Y4873" t="s">
        <v>2138</v>
      </c>
      <c r="Z4873" t="s">
        <v>271</v>
      </c>
      <c r="AA4873">
        <f t="shared" si="76"/>
        <v>1</v>
      </c>
    </row>
    <row r="4874" spans="1:27" x14ac:dyDescent="0.2">
      <c r="A4874">
        <v>3957</v>
      </c>
      <c r="B4874" s="1" t="s">
        <v>11485</v>
      </c>
      <c r="C4874" t="s">
        <v>5998</v>
      </c>
      <c r="D4874" s="9">
        <v>29</v>
      </c>
      <c r="E4874" s="9" t="s">
        <v>259</v>
      </c>
      <c r="F4874" s="9"/>
      <c r="G4874" s="10">
        <v>21</v>
      </c>
      <c r="H4874" s="10" t="s">
        <v>495</v>
      </c>
      <c r="I4874" s="10">
        <v>1947</v>
      </c>
      <c r="J4874" s="11" t="s">
        <v>11467</v>
      </c>
      <c r="K4874" s="12"/>
      <c r="L4874" s="13" t="s">
        <v>11486</v>
      </c>
      <c r="M4874" t="s">
        <v>753</v>
      </c>
      <c r="S4874" s="9"/>
      <c r="T4874">
        <v>10</v>
      </c>
      <c r="U4874" s="210" t="s">
        <v>18198</v>
      </c>
      <c r="V4874" s="14">
        <v>0</v>
      </c>
      <c r="W4874" s="14">
        <v>0</v>
      </c>
      <c r="X4874" s="150" t="s">
        <v>270</v>
      </c>
      <c r="Y4874">
        <v>29</v>
      </c>
      <c r="Z4874" t="s">
        <v>18167</v>
      </c>
      <c r="AA4874">
        <f t="shared" si="76"/>
        <v>1</v>
      </c>
    </row>
    <row r="4875" spans="1:27" x14ac:dyDescent="0.2">
      <c r="A4875">
        <v>4638</v>
      </c>
      <c r="B4875" s="1" t="s">
        <v>11483</v>
      </c>
      <c r="C4875" t="s">
        <v>7788</v>
      </c>
      <c r="D4875" s="9">
        <v>151</v>
      </c>
      <c r="E4875" s="9" t="s">
        <v>259</v>
      </c>
      <c r="F4875" s="9" t="s">
        <v>532</v>
      </c>
      <c r="G4875" s="10">
        <v>21</v>
      </c>
      <c r="H4875" s="10" t="s">
        <v>495</v>
      </c>
      <c r="I4875" s="10">
        <v>1947</v>
      </c>
      <c r="J4875" s="11" t="s">
        <v>11467</v>
      </c>
      <c r="K4875" s="12"/>
      <c r="L4875" s="13" t="s">
        <v>11484</v>
      </c>
      <c r="M4875" t="s">
        <v>753</v>
      </c>
      <c r="S4875" s="9"/>
      <c r="T4875">
        <v>10</v>
      </c>
      <c r="U4875" s="210" t="s">
        <v>18198</v>
      </c>
      <c r="V4875" s="14">
        <v>0</v>
      </c>
      <c r="W4875" s="14">
        <v>0</v>
      </c>
      <c r="X4875" s="150" t="s">
        <v>270</v>
      </c>
      <c r="Y4875">
        <v>151</v>
      </c>
      <c r="Z4875" t="s">
        <v>18167</v>
      </c>
      <c r="AA4875">
        <f t="shared" si="76"/>
        <v>1</v>
      </c>
    </row>
    <row r="4876" spans="1:27" x14ac:dyDescent="0.2">
      <c r="A4876">
        <v>5478</v>
      </c>
      <c r="B4876" s="1" t="s">
        <v>11487</v>
      </c>
      <c r="C4876" t="s">
        <v>7788</v>
      </c>
      <c r="D4876" s="9">
        <v>25</v>
      </c>
      <c r="E4876" s="9" t="s">
        <v>259</v>
      </c>
      <c r="F4876" s="9" t="s">
        <v>312</v>
      </c>
      <c r="G4876" s="10">
        <v>21</v>
      </c>
      <c r="H4876" s="10" t="s">
        <v>495</v>
      </c>
      <c r="I4876" s="10">
        <v>1947</v>
      </c>
      <c r="J4876" s="11" t="s">
        <v>11467</v>
      </c>
      <c r="K4876" s="12"/>
      <c r="L4876" s="13" t="s">
        <v>11488</v>
      </c>
      <c r="M4876" t="s">
        <v>753</v>
      </c>
      <c r="S4876" s="9"/>
      <c r="T4876">
        <v>10</v>
      </c>
      <c r="U4876" s="210" t="s">
        <v>18198</v>
      </c>
      <c r="V4876" s="14">
        <v>0</v>
      </c>
      <c r="W4876" s="14">
        <v>0</v>
      </c>
      <c r="X4876" s="150" t="s">
        <v>270</v>
      </c>
      <c r="Y4876">
        <v>25</v>
      </c>
      <c r="Z4876" t="s">
        <v>18167</v>
      </c>
      <c r="AA4876">
        <f t="shared" si="76"/>
        <v>1</v>
      </c>
    </row>
    <row r="4877" spans="1:27" x14ac:dyDescent="0.2">
      <c r="A4877">
        <v>6337</v>
      </c>
      <c r="B4877" s="1" t="s">
        <v>11490</v>
      </c>
      <c r="C4877" t="s">
        <v>5998</v>
      </c>
      <c r="D4877" s="9"/>
      <c r="E4877" s="9"/>
      <c r="F4877" s="9"/>
      <c r="G4877" s="10">
        <v>21</v>
      </c>
      <c r="H4877" s="10" t="s">
        <v>495</v>
      </c>
      <c r="I4877" s="10">
        <v>1947</v>
      </c>
      <c r="J4877" s="11" t="s">
        <v>11467</v>
      </c>
      <c r="K4877" s="12"/>
      <c r="L4877" s="13" t="s">
        <v>11468</v>
      </c>
      <c r="M4877" t="s">
        <v>753</v>
      </c>
      <c r="S4877" s="9"/>
      <c r="T4877">
        <v>10</v>
      </c>
      <c r="U4877" s="210" t="s">
        <v>18198</v>
      </c>
      <c r="V4877" s="14">
        <v>0</v>
      </c>
      <c r="W4877" s="14">
        <v>0</v>
      </c>
      <c r="X4877" s="109" t="e">
        <v>#N/A</v>
      </c>
      <c r="Y4877" t="s">
        <v>334</v>
      </c>
      <c r="Z4877" t="s">
        <v>18167</v>
      </c>
      <c r="AA4877">
        <f t="shared" si="76"/>
        <v>1</v>
      </c>
    </row>
    <row r="4878" spans="1:27" x14ac:dyDescent="0.2">
      <c r="A4878">
        <v>7585</v>
      </c>
      <c r="B4878" s="1" t="s">
        <v>11473</v>
      </c>
      <c r="C4878" t="s">
        <v>6060</v>
      </c>
      <c r="D4878" s="9" t="s">
        <v>6792</v>
      </c>
      <c r="E4878" s="9"/>
      <c r="F4878" s="9"/>
      <c r="G4878" s="10">
        <v>21</v>
      </c>
      <c r="H4878" s="10" t="s">
        <v>495</v>
      </c>
      <c r="I4878" s="10">
        <v>1947</v>
      </c>
      <c r="J4878" s="11" t="s">
        <v>11467</v>
      </c>
      <c r="K4878" s="12"/>
      <c r="L4878" s="13" t="s">
        <v>11468</v>
      </c>
      <c r="M4878" t="s">
        <v>753</v>
      </c>
      <c r="S4878" s="9"/>
      <c r="T4878">
        <v>10</v>
      </c>
      <c r="U4878" s="210" t="s">
        <v>18198</v>
      </c>
      <c r="V4878" s="14">
        <v>0</v>
      </c>
      <c r="W4878" s="14">
        <v>0</v>
      </c>
      <c r="X4878" s="150" t="s">
        <v>270</v>
      </c>
      <c r="Y4878">
        <v>162</v>
      </c>
      <c r="Z4878" t="s">
        <v>18167</v>
      </c>
      <c r="AA4878">
        <f t="shared" si="76"/>
        <v>2</v>
      </c>
    </row>
    <row r="4879" spans="1:27" x14ac:dyDescent="0.2">
      <c r="A4879">
        <v>6344</v>
      </c>
      <c r="B4879" s="1" t="s">
        <v>11491</v>
      </c>
      <c r="C4879" t="s">
        <v>6060</v>
      </c>
      <c r="D4879" s="9"/>
      <c r="E4879" s="9"/>
      <c r="F4879" s="9"/>
      <c r="G4879" s="10">
        <v>21</v>
      </c>
      <c r="H4879" s="10" t="s">
        <v>495</v>
      </c>
      <c r="I4879" s="10">
        <v>1947</v>
      </c>
      <c r="J4879" s="11" t="s">
        <v>11467</v>
      </c>
      <c r="K4879" s="12"/>
      <c r="L4879" s="13" t="s">
        <v>11468</v>
      </c>
      <c r="M4879" t="s">
        <v>753</v>
      </c>
      <c r="S4879" s="9"/>
      <c r="T4879">
        <v>10</v>
      </c>
      <c r="U4879" s="210" t="s">
        <v>18198</v>
      </c>
      <c r="V4879" s="14">
        <v>0</v>
      </c>
      <c r="W4879" s="14">
        <v>0</v>
      </c>
      <c r="X4879" s="109" t="e">
        <v>#N/A</v>
      </c>
      <c r="Y4879" t="s">
        <v>334</v>
      </c>
      <c r="Z4879" t="s">
        <v>18167</v>
      </c>
      <c r="AA4879">
        <f t="shared" si="76"/>
        <v>1</v>
      </c>
    </row>
    <row r="4880" spans="1:27" x14ac:dyDescent="0.2">
      <c r="A4880">
        <v>7602</v>
      </c>
      <c r="B4880" s="1" t="s">
        <v>11474</v>
      </c>
      <c r="C4880" t="s">
        <v>6060</v>
      </c>
      <c r="D4880" s="9" t="s">
        <v>6792</v>
      </c>
      <c r="E4880" s="9"/>
      <c r="F4880" s="9"/>
      <c r="G4880" s="10">
        <v>21</v>
      </c>
      <c r="H4880" s="10" t="s">
        <v>495</v>
      </c>
      <c r="I4880" s="10">
        <v>1947</v>
      </c>
      <c r="J4880" s="11" t="s">
        <v>11467</v>
      </c>
      <c r="K4880" s="12"/>
      <c r="L4880" s="13" t="s">
        <v>11468</v>
      </c>
      <c r="M4880" t="s">
        <v>753</v>
      </c>
      <c r="S4880" s="9"/>
      <c r="T4880">
        <v>10</v>
      </c>
      <c r="U4880" s="210" t="s">
        <v>18198</v>
      </c>
      <c r="V4880" s="14">
        <v>0</v>
      </c>
      <c r="W4880" s="14">
        <v>0</v>
      </c>
      <c r="X4880" s="150" t="s">
        <v>270</v>
      </c>
      <c r="Y4880">
        <v>162</v>
      </c>
      <c r="Z4880" t="s">
        <v>18167</v>
      </c>
      <c r="AA4880">
        <f t="shared" si="76"/>
        <v>2</v>
      </c>
    </row>
    <row r="4881" spans="1:27" x14ac:dyDescent="0.2">
      <c r="A4881">
        <v>6360</v>
      </c>
      <c r="B4881" s="1" t="s">
        <v>11492</v>
      </c>
      <c r="C4881" t="s">
        <v>6060</v>
      </c>
      <c r="D4881" s="9"/>
      <c r="E4881" s="9"/>
      <c r="F4881" s="9"/>
      <c r="G4881" s="10">
        <v>21</v>
      </c>
      <c r="H4881" s="10" t="s">
        <v>495</v>
      </c>
      <c r="I4881" s="10">
        <v>1947</v>
      </c>
      <c r="J4881" s="11" t="s">
        <v>11467</v>
      </c>
      <c r="K4881" s="12"/>
      <c r="L4881" s="13" t="s">
        <v>11468</v>
      </c>
      <c r="M4881" t="s">
        <v>753</v>
      </c>
      <c r="S4881" s="9"/>
      <c r="T4881">
        <v>10</v>
      </c>
      <c r="U4881" s="210" t="s">
        <v>18198</v>
      </c>
      <c r="V4881" s="14">
        <v>0</v>
      </c>
      <c r="W4881" s="14">
        <v>0</v>
      </c>
      <c r="X4881" s="109" t="e">
        <v>#N/A</v>
      </c>
      <c r="Y4881" t="s">
        <v>334</v>
      </c>
      <c r="Z4881" t="s">
        <v>18167</v>
      </c>
      <c r="AA4881">
        <f t="shared" si="76"/>
        <v>1</v>
      </c>
    </row>
    <row r="4882" spans="1:27" x14ac:dyDescent="0.2">
      <c r="A4882">
        <v>6363</v>
      </c>
      <c r="B4882" s="1" t="s">
        <v>11493</v>
      </c>
      <c r="C4882" t="s">
        <v>6060</v>
      </c>
      <c r="D4882" s="9"/>
      <c r="E4882" s="9"/>
      <c r="F4882" s="9"/>
      <c r="G4882" s="10">
        <v>21</v>
      </c>
      <c r="H4882" s="10" t="s">
        <v>495</v>
      </c>
      <c r="I4882" s="10">
        <v>1947</v>
      </c>
      <c r="J4882" s="11" t="s">
        <v>11467</v>
      </c>
      <c r="K4882" s="12"/>
      <c r="L4882" s="13" t="s">
        <v>11468</v>
      </c>
      <c r="M4882" t="s">
        <v>753</v>
      </c>
      <c r="S4882" s="9"/>
      <c r="T4882">
        <v>10</v>
      </c>
      <c r="U4882" s="210" t="s">
        <v>18198</v>
      </c>
      <c r="V4882" s="14">
        <v>0</v>
      </c>
      <c r="W4882" s="14">
        <v>0</v>
      </c>
      <c r="X4882" s="109" t="e">
        <v>#N/A</v>
      </c>
      <c r="Y4882" t="s">
        <v>334</v>
      </c>
      <c r="Z4882" t="s">
        <v>18167</v>
      </c>
      <c r="AA4882">
        <f t="shared" si="76"/>
        <v>1</v>
      </c>
    </row>
    <row r="4883" spans="1:27" x14ac:dyDescent="0.2">
      <c r="A4883">
        <v>6364</v>
      </c>
      <c r="B4883" s="1" t="s">
        <v>11494</v>
      </c>
      <c r="C4883" t="s">
        <v>6060</v>
      </c>
      <c r="D4883" s="9"/>
      <c r="E4883" s="9"/>
      <c r="F4883" s="9"/>
      <c r="G4883" s="10">
        <v>21</v>
      </c>
      <c r="H4883" s="10" t="s">
        <v>495</v>
      </c>
      <c r="I4883" s="10">
        <v>1947</v>
      </c>
      <c r="J4883" s="11" t="s">
        <v>11467</v>
      </c>
      <c r="K4883" s="12"/>
      <c r="L4883" s="13" t="s">
        <v>11468</v>
      </c>
      <c r="M4883" t="s">
        <v>753</v>
      </c>
      <c r="S4883" s="9"/>
      <c r="T4883">
        <v>10</v>
      </c>
      <c r="U4883" s="210" t="s">
        <v>18198</v>
      </c>
      <c r="V4883" s="14">
        <v>0</v>
      </c>
      <c r="W4883" s="14">
        <v>0</v>
      </c>
      <c r="X4883" s="109" t="e">
        <v>#N/A</v>
      </c>
      <c r="Y4883" t="s">
        <v>334</v>
      </c>
      <c r="Z4883" t="s">
        <v>18167</v>
      </c>
      <c r="AA4883">
        <f t="shared" si="76"/>
        <v>1</v>
      </c>
    </row>
    <row r="4884" spans="1:27" x14ac:dyDescent="0.2">
      <c r="A4884">
        <v>6365</v>
      </c>
      <c r="B4884" s="1" t="s">
        <v>11495</v>
      </c>
      <c r="C4884" t="s">
        <v>6060</v>
      </c>
      <c r="D4884" s="9"/>
      <c r="E4884" s="9"/>
      <c r="F4884" s="9"/>
      <c r="G4884" s="10">
        <v>21</v>
      </c>
      <c r="H4884" s="10" t="s">
        <v>495</v>
      </c>
      <c r="I4884" s="10">
        <v>1947</v>
      </c>
      <c r="J4884" s="11" t="s">
        <v>11467</v>
      </c>
      <c r="K4884" s="12"/>
      <c r="L4884" s="13" t="s">
        <v>11468</v>
      </c>
      <c r="M4884" t="s">
        <v>753</v>
      </c>
      <c r="S4884" s="9"/>
      <c r="T4884">
        <v>10</v>
      </c>
      <c r="U4884" s="210" t="s">
        <v>18198</v>
      </c>
      <c r="V4884" s="14">
        <v>0</v>
      </c>
      <c r="W4884" s="14">
        <v>0</v>
      </c>
      <c r="X4884" s="109" t="e">
        <v>#N/A</v>
      </c>
      <c r="Y4884" t="s">
        <v>334</v>
      </c>
      <c r="Z4884" t="s">
        <v>18167</v>
      </c>
      <c r="AA4884">
        <f t="shared" si="76"/>
        <v>1</v>
      </c>
    </row>
    <row r="4885" spans="1:27" x14ac:dyDescent="0.2">
      <c r="A4885">
        <v>6391</v>
      </c>
      <c r="B4885" s="1" t="s">
        <v>11496</v>
      </c>
      <c r="C4885" t="s">
        <v>3985</v>
      </c>
      <c r="D4885" s="9"/>
      <c r="E4885" s="9"/>
      <c r="F4885" s="9"/>
      <c r="G4885" s="10">
        <v>21</v>
      </c>
      <c r="H4885" s="10" t="s">
        <v>495</v>
      </c>
      <c r="I4885" s="10">
        <v>1947</v>
      </c>
      <c r="J4885" s="11" t="s">
        <v>11467</v>
      </c>
      <c r="K4885" s="12"/>
      <c r="L4885" s="13" t="s">
        <v>11468</v>
      </c>
      <c r="M4885" t="s">
        <v>753</v>
      </c>
      <c r="S4885" s="9"/>
      <c r="T4885">
        <v>10</v>
      </c>
      <c r="U4885" s="210" t="s">
        <v>18198</v>
      </c>
      <c r="V4885" s="14">
        <v>0</v>
      </c>
      <c r="W4885" s="14">
        <v>1</v>
      </c>
      <c r="X4885" s="109" t="e">
        <v>#N/A</v>
      </c>
      <c r="Y4885" t="s">
        <v>334</v>
      </c>
      <c r="Z4885" t="s">
        <v>18167</v>
      </c>
      <c r="AA4885">
        <f t="shared" si="76"/>
        <v>1</v>
      </c>
    </row>
    <row r="4886" spans="1:27" x14ac:dyDescent="0.2">
      <c r="A4886">
        <v>6392</v>
      </c>
      <c r="B4886" s="1" t="s">
        <v>11497</v>
      </c>
      <c r="C4886" t="s">
        <v>3985</v>
      </c>
      <c r="D4886" s="9"/>
      <c r="E4886" s="9"/>
      <c r="F4886" s="9"/>
      <c r="G4886" s="10">
        <v>21</v>
      </c>
      <c r="H4886" s="10" t="s">
        <v>495</v>
      </c>
      <c r="I4886" s="10">
        <v>1947</v>
      </c>
      <c r="J4886" s="11" t="s">
        <v>11467</v>
      </c>
      <c r="K4886" s="12"/>
      <c r="L4886" s="13" t="s">
        <v>11468</v>
      </c>
      <c r="M4886" t="s">
        <v>753</v>
      </c>
      <c r="S4886" s="9"/>
      <c r="T4886">
        <v>10</v>
      </c>
      <c r="U4886" s="210" t="s">
        <v>18198</v>
      </c>
      <c r="V4886" s="14">
        <v>0</v>
      </c>
      <c r="W4886" s="14">
        <v>1</v>
      </c>
      <c r="X4886" s="109" t="e">
        <v>#N/A</v>
      </c>
      <c r="Y4886" t="s">
        <v>334</v>
      </c>
      <c r="Z4886" t="s">
        <v>18167</v>
      </c>
      <c r="AA4886">
        <f t="shared" si="76"/>
        <v>1</v>
      </c>
    </row>
    <row r="4887" spans="1:27" x14ac:dyDescent="0.2">
      <c r="A4887">
        <v>7542</v>
      </c>
      <c r="B4887" s="1" t="s">
        <v>11476</v>
      </c>
      <c r="C4887" t="s">
        <v>3985</v>
      </c>
      <c r="D4887" s="9" t="s">
        <v>4316</v>
      </c>
      <c r="E4887" s="9" t="s">
        <v>259</v>
      </c>
      <c r="F4887" s="9" t="s">
        <v>721</v>
      </c>
      <c r="G4887" s="10">
        <v>21</v>
      </c>
      <c r="H4887" s="10" t="s">
        <v>495</v>
      </c>
      <c r="I4887" s="10">
        <v>1947</v>
      </c>
      <c r="J4887" s="11" t="s">
        <v>11467</v>
      </c>
      <c r="K4887" s="12"/>
      <c r="L4887" s="13" t="s">
        <v>11468</v>
      </c>
      <c r="M4887" t="s">
        <v>753</v>
      </c>
      <c r="S4887" s="9"/>
      <c r="T4887">
        <v>10</v>
      </c>
      <c r="U4887" s="210" t="s">
        <v>18198</v>
      </c>
      <c r="V4887" s="14">
        <v>0</v>
      </c>
      <c r="W4887" s="14">
        <v>1</v>
      </c>
      <c r="X4887" s="150" t="s">
        <v>270</v>
      </c>
      <c r="Y4887">
        <v>142</v>
      </c>
      <c r="Z4887" t="s">
        <v>18167</v>
      </c>
      <c r="AA4887">
        <f t="shared" si="76"/>
        <v>2</v>
      </c>
    </row>
    <row r="4888" spans="1:27" x14ac:dyDescent="0.2">
      <c r="A4888">
        <v>767</v>
      </c>
      <c r="B4888" s="1" t="s">
        <v>11477</v>
      </c>
      <c r="C4888" t="s">
        <v>3985</v>
      </c>
      <c r="D4888" s="9" t="s">
        <v>4316</v>
      </c>
      <c r="E4888" s="9" t="s">
        <v>259</v>
      </c>
      <c r="F4888" s="9" t="s">
        <v>721</v>
      </c>
      <c r="G4888" s="10">
        <v>21</v>
      </c>
      <c r="H4888" s="10" t="s">
        <v>495</v>
      </c>
      <c r="I4888" s="10">
        <v>1947</v>
      </c>
      <c r="J4888" s="11" t="s">
        <v>11467</v>
      </c>
      <c r="K4888" s="12"/>
      <c r="L4888" s="13" t="s">
        <v>11468</v>
      </c>
      <c r="M4888" t="s">
        <v>753</v>
      </c>
      <c r="S4888" s="9"/>
      <c r="T4888">
        <v>10</v>
      </c>
      <c r="U4888" s="210" t="s">
        <v>18198</v>
      </c>
      <c r="V4888" s="14">
        <v>0</v>
      </c>
      <c r="W4888" s="14">
        <v>1</v>
      </c>
      <c r="X4888" s="150" t="s">
        <v>270</v>
      </c>
      <c r="Y4888">
        <v>142</v>
      </c>
      <c r="Z4888" t="s">
        <v>18167</v>
      </c>
      <c r="AA4888">
        <f t="shared" si="76"/>
        <v>2</v>
      </c>
    </row>
    <row r="4889" spans="1:27" x14ac:dyDescent="0.2">
      <c r="A4889">
        <v>6394</v>
      </c>
      <c r="B4889" s="1" t="s">
        <v>11498</v>
      </c>
      <c r="C4889" t="s">
        <v>3985</v>
      </c>
      <c r="D4889" s="9"/>
      <c r="E4889" s="9"/>
      <c r="F4889" s="9"/>
      <c r="G4889" s="10">
        <v>21</v>
      </c>
      <c r="H4889" s="10" t="s">
        <v>495</v>
      </c>
      <c r="I4889" s="10">
        <v>1947</v>
      </c>
      <c r="J4889" s="11" t="s">
        <v>11467</v>
      </c>
      <c r="K4889" s="12"/>
      <c r="L4889" s="13" t="s">
        <v>11468</v>
      </c>
      <c r="M4889" t="s">
        <v>753</v>
      </c>
      <c r="S4889" s="9"/>
      <c r="T4889">
        <v>10</v>
      </c>
      <c r="U4889" s="210" t="s">
        <v>18198</v>
      </c>
      <c r="V4889" s="14">
        <v>0</v>
      </c>
      <c r="W4889" s="14">
        <v>1</v>
      </c>
      <c r="X4889" s="109" t="e">
        <v>#N/A</v>
      </c>
      <c r="Y4889" t="s">
        <v>334</v>
      </c>
      <c r="Z4889" t="s">
        <v>18167</v>
      </c>
      <c r="AA4889">
        <f t="shared" si="76"/>
        <v>1</v>
      </c>
    </row>
    <row r="4890" spans="1:27" x14ac:dyDescent="0.2">
      <c r="A4890">
        <v>1478</v>
      </c>
      <c r="B4890" s="1" t="s">
        <v>11472</v>
      </c>
      <c r="C4890" t="s">
        <v>3985</v>
      </c>
      <c r="D4890" s="9" t="s">
        <v>5454</v>
      </c>
      <c r="E4890" s="9"/>
      <c r="F4890" s="9"/>
      <c r="G4890" s="10">
        <v>21</v>
      </c>
      <c r="H4890" s="10" t="s">
        <v>495</v>
      </c>
      <c r="I4890" s="10">
        <v>1947</v>
      </c>
      <c r="J4890" s="11" t="s">
        <v>11467</v>
      </c>
      <c r="K4890" s="12"/>
      <c r="L4890" s="13" t="s">
        <v>11468</v>
      </c>
      <c r="M4890" t="s">
        <v>753</v>
      </c>
      <c r="S4890" s="9"/>
      <c r="T4890">
        <v>10</v>
      </c>
      <c r="U4890" s="210" t="s">
        <v>18198</v>
      </c>
      <c r="V4890" s="14">
        <v>0</v>
      </c>
      <c r="W4890" s="14">
        <v>1</v>
      </c>
      <c r="X4890" s="150" t="s">
        <v>270</v>
      </c>
      <c r="Y4890">
        <v>163</v>
      </c>
      <c r="Z4890" t="s">
        <v>18167</v>
      </c>
      <c r="AA4890">
        <f t="shared" si="76"/>
        <v>2</v>
      </c>
    </row>
    <row r="4891" spans="1:27" x14ac:dyDescent="0.2">
      <c r="A4891">
        <v>1168</v>
      </c>
      <c r="B4891" s="1" t="s">
        <v>11479</v>
      </c>
      <c r="C4891" t="s">
        <v>3985</v>
      </c>
      <c r="D4891" s="9" t="s">
        <v>1888</v>
      </c>
      <c r="E4891" s="9"/>
      <c r="F4891" s="9"/>
      <c r="G4891" s="10">
        <v>21</v>
      </c>
      <c r="H4891" s="10" t="s">
        <v>495</v>
      </c>
      <c r="I4891" s="10">
        <v>1947</v>
      </c>
      <c r="J4891" s="11" t="s">
        <v>11467</v>
      </c>
      <c r="K4891" s="12"/>
      <c r="L4891" s="13" t="s">
        <v>11468</v>
      </c>
      <c r="M4891" t="s">
        <v>753</v>
      </c>
      <c r="S4891" s="9"/>
      <c r="T4891">
        <v>10</v>
      </c>
      <c r="U4891" s="210" t="s">
        <v>18198</v>
      </c>
      <c r="V4891" s="14">
        <v>0</v>
      </c>
      <c r="W4891" s="14">
        <v>1</v>
      </c>
      <c r="X4891" s="109" t="e">
        <v>#N/A</v>
      </c>
      <c r="Y4891" t="s">
        <v>1888</v>
      </c>
      <c r="Z4891" t="s">
        <v>18167</v>
      </c>
      <c r="AA4891">
        <f t="shared" si="76"/>
        <v>1</v>
      </c>
    </row>
    <row r="4892" spans="1:27" x14ac:dyDescent="0.2">
      <c r="A4892">
        <v>563</v>
      </c>
      <c r="B4892" s="1" t="s">
        <v>11481</v>
      </c>
      <c r="C4892" t="s">
        <v>3985</v>
      </c>
      <c r="D4892" s="9" t="s">
        <v>658</v>
      </c>
      <c r="E4892" s="9"/>
      <c r="F4892" s="9"/>
      <c r="G4892" s="10">
        <v>21</v>
      </c>
      <c r="H4892" s="10" t="s">
        <v>495</v>
      </c>
      <c r="I4892" s="10">
        <v>1947</v>
      </c>
      <c r="J4892" s="11" t="s">
        <v>11467</v>
      </c>
      <c r="K4892" s="12"/>
      <c r="L4892" s="13" t="s">
        <v>11468</v>
      </c>
      <c r="M4892" t="s">
        <v>753</v>
      </c>
      <c r="S4892" s="9"/>
      <c r="T4892">
        <v>10</v>
      </c>
      <c r="U4892" s="210" t="s">
        <v>18198</v>
      </c>
      <c r="V4892" s="14">
        <v>0</v>
      </c>
      <c r="W4892" s="14">
        <v>1</v>
      </c>
      <c r="X4892" s="150" t="s">
        <v>294</v>
      </c>
      <c r="Y4892" t="s">
        <v>658</v>
      </c>
      <c r="Z4892" t="s">
        <v>18167</v>
      </c>
      <c r="AA4892">
        <f t="shared" si="76"/>
        <v>1</v>
      </c>
    </row>
    <row r="4893" spans="1:27" x14ac:dyDescent="0.2">
      <c r="A4893">
        <v>6396</v>
      </c>
      <c r="B4893" s="1" t="s">
        <v>11499</v>
      </c>
      <c r="C4893" t="s">
        <v>3985</v>
      </c>
      <c r="D4893" s="9"/>
      <c r="E4893" s="9"/>
      <c r="F4893" s="9"/>
      <c r="G4893" s="10">
        <v>21</v>
      </c>
      <c r="H4893" s="10" t="s">
        <v>495</v>
      </c>
      <c r="I4893" s="10">
        <v>1947</v>
      </c>
      <c r="J4893" s="11" t="s">
        <v>11467</v>
      </c>
      <c r="K4893" s="12"/>
      <c r="L4893" s="13" t="s">
        <v>11468</v>
      </c>
      <c r="M4893" t="s">
        <v>753</v>
      </c>
      <c r="S4893" s="9"/>
      <c r="T4893">
        <v>10</v>
      </c>
      <c r="U4893" s="210" t="s">
        <v>18198</v>
      </c>
      <c r="V4893" s="14">
        <v>0</v>
      </c>
      <c r="W4893" s="14">
        <v>1</v>
      </c>
      <c r="X4893" s="109" t="e">
        <v>#N/A</v>
      </c>
      <c r="Y4893" t="s">
        <v>334</v>
      </c>
      <c r="Z4893" t="s">
        <v>18167</v>
      </c>
      <c r="AA4893">
        <f t="shared" si="76"/>
        <v>1</v>
      </c>
    </row>
    <row r="4894" spans="1:27" x14ac:dyDescent="0.2">
      <c r="A4894">
        <v>6403</v>
      </c>
      <c r="B4894" s="1" t="s">
        <v>11500</v>
      </c>
      <c r="C4894" t="s">
        <v>3985</v>
      </c>
      <c r="D4894" s="9"/>
      <c r="E4894" s="9"/>
      <c r="F4894" s="9"/>
      <c r="G4894" s="10">
        <v>21</v>
      </c>
      <c r="H4894" s="10" t="s">
        <v>495</v>
      </c>
      <c r="I4894" s="10">
        <v>1947</v>
      </c>
      <c r="J4894" s="11" t="s">
        <v>11467</v>
      </c>
      <c r="K4894" s="12"/>
      <c r="L4894" s="13" t="s">
        <v>11468</v>
      </c>
      <c r="M4894" t="s">
        <v>753</v>
      </c>
      <c r="S4894" s="9"/>
      <c r="T4894">
        <v>10</v>
      </c>
      <c r="U4894" s="210" t="s">
        <v>18198</v>
      </c>
      <c r="V4894" s="14">
        <v>0</v>
      </c>
      <c r="W4894" s="14">
        <v>1</v>
      </c>
      <c r="X4894" s="109" t="e">
        <v>#N/A</v>
      </c>
      <c r="Y4894" t="s">
        <v>334</v>
      </c>
      <c r="Z4894" t="s">
        <v>18167</v>
      </c>
      <c r="AA4894">
        <f t="shared" si="76"/>
        <v>1</v>
      </c>
    </row>
    <row r="4895" spans="1:27" x14ac:dyDescent="0.2">
      <c r="A4895">
        <v>6409</v>
      </c>
      <c r="B4895" s="1" t="s">
        <v>11501</v>
      </c>
      <c r="C4895" t="s">
        <v>3985</v>
      </c>
      <c r="D4895" s="9"/>
      <c r="E4895" s="9"/>
      <c r="F4895" s="9"/>
      <c r="G4895" s="10">
        <v>21</v>
      </c>
      <c r="H4895" s="10" t="s">
        <v>495</v>
      </c>
      <c r="I4895" s="10">
        <v>1947</v>
      </c>
      <c r="J4895" s="11" t="s">
        <v>11467</v>
      </c>
      <c r="K4895" s="12"/>
      <c r="L4895" s="13" t="s">
        <v>11468</v>
      </c>
      <c r="M4895" t="s">
        <v>753</v>
      </c>
      <c r="S4895" s="9"/>
      <c r="T4895">
        <v>10</v>
      </c>
      <c r="U4895" s="210" t="s">
        <v>18198</v>
      </c>
      <c r="V4895" s="14">
        <v>0</v>
      </c>
      <c r="W4895" s="14">
        <v>1</v>
      </c>
      <c r="X4895" s="109" t="e">
        <v>#N/A</v>
      </c>
      <c r="Y4895" t="s">
        <v>334</v>
      </c>
      <c r="Z4895" t="s">
        <v>18167</v>
      </c>
      <c r="AA4895">
        <f t="shared" si="76"/>
        <v>1</v>
      </c>
    </row>
    <row r="4896" spans="1:27" x14ac:dyDescent="0.2">
      <c r="A4896">
        <v>6411</v>
      </c>
      <c r="B4896" s="1" t="s">
        <v>11502</v>
      </c>
      <c r="C4896" t="s">
        <v>3985</v>
      </c>
      <c r="D4896" s="9"/>
      <c r="E4896" s="9"/>
      <c r="F4896" s="9"/>
      <c r="G4896" s="10">
        <v>21</v>
      </c>
      <c r="H4896" s="10" t="s">
        <v>495</v>
      </c>
      <c r="I4896" s="10">
        <v>1947</v>
      </c>
      <c r="J4896" s="11" t="s">
        <v>11467</v>
      </c>
      <c r="K4896" s="12"/>
      <c r="L4896" s="13" t="s">
        <v>11468</v>
      </c>
      <c r="M4896" t="s">
        <v>753</v>
      </c>
      <c r="S4896" s="9"/>
      <c r="T4896">
        <v>10</v>
      </c>
      <c r="U4896" s="210" t="s">
        <v>18198</v>
      </c>
      <c r="V4896" s="14">
        <v>0</v>
      </c>
      <c r="W4896" s="14">
        <v>1</v>
      </c>
      <c r="X4896" s="109" t="e">
        <v>#N/A</v>
      </c>
      <c r="Y4896" t="s">
        <v>334</v>
      </c>
      <c r="Z4896" t="s">
        <v>18167</v>
      </c>
      <c r="AA4896">
        <f t="shared" si="76"/>
        <v>1</v>
      </c>
    </row>
    <row r="4897" spans="1:27" x14ac:dyDescent="0.2">
      <c r="A4897">
        <v>6416</v>
      </c>
      <c r="B4897" s="1" t="s">
        <v>11503</v>
      </c>
      <c r="C4897" t="s">
        <v>3985</v>
      </c>
      <c r="D4897" s="9"/>
      <c r="E4897" s="9"/>
      <c r="F4897" s="9"/>
      <c r="G4897" s="10">
        <v>21</v>
      </c>
      <c r="H4897" s="10" t="s">
        <v>495</v>
      </c>
      <c r="I4897" s="10">
        <v>1947</v>
      </c>
      <c r="J4897" s="11" t="s">
        <v>11467</v>
      </c>
      <c r="K4897" s="12"/>
      <c r="L4897" s="13" t="s">
        <v>11468</v>
      </c>
      <c r="M4897" t="s">
        <v>753</v>
      </c>
      <c r="S4897" s="9"/>
      <c r="T4897">
        <v>10</v>
      </c>
      <c r="U4897" s="210" t="s">
        <v>18198</v>
      </c>
      <c r="V4897" s="14">
        <v>0</v>
      </c>
      <c r="W4897" s="14">
        <v>1</v>
      </c>
      <c r="X4897" s="109" t="e">
        <v>#N/A</v>
      </c>
      <c r="Y4897" t="s">
        <v>334</v>
      </c>
      <c r="Z4897" t="s">
        <v>18167</v>
      </c>
      <c r="AA4897">
        <f t="shared" si="76"/>
        <v>1</v>
      </c>
    </row>
    <row r="4898" spans="1:27" x14ac:dyDescent="0.2">
      <c r="A4898">
        <v>6417</v>
      </c>
      <c r="B4898" s="1" t="s">
        <v>11504</v>
      </c>
      <c r="C4898" t="s">
        <v>3985</v>
      </c>
      <c r="D4898" s="9"/>
      <c r="E4898" s="9"/>
      <c r="F4898" s="9"/>
      <c r="G4898" s="10">
        <v>21</v>
      </c>
      <c r="H4898" s="10" t="s">
        <v>495</v>
      </c>
      <c r="I4898" s="10">
        <v>1947</v>
      </c>
      <c r="J4898" s="11" t="s">
        <v>11467</v>
      </c>
      <c r="K4898" s="12"/>
      <c r="L4898" s="13" t="s">
        <v>11468</v>
      </c>
      <c r="M4898" t="s">
        <v>753</v>
      </c>
      <c r="S4898" s="9"/>
      <c r="T4898">
        <v>10</v>
      </c>
      <c r="U4898" s="210" t="s">
        <v>18198</v>
      </c>
      <c r="V4898" s="14">
        <v>0</v>
      </c>
      <c r="W4898" s="14">
        <v>1</v>
      </c>
      <c r="X4898" s="109" t="e">
        <v>#N/A</v>
      </c>
      <c r="Y4898" t="s">
        <v>334</v>
      </c>
      <c r="Z4898" t="s">
        <v>18167</v>
      </c>
      <c r="AA4898">
        <f t="shared" si="76"/>
        <v>1</v>
      </c>
    </row>
    <row r="4899" spans="1:27" x14ac:dyDescent="0.2">
      <c r="A4899">
        <v>6424</v>
      </c>
      <c r="B4899" s="1" t="s">
        <v>11505</v>
      </c>
      <c r="C4899" t="s">
        <v>3985</v>
      </c>
      <c r="D4899" s="9"/>
      <c r="E4899" s="9"/>
      <c r="F4899" s="9"/>
      <c r="G4899" s="10">
        <v>21</v>
      </c>
      <c r="H4899" s="10" t="s">
        <v>495</v>
      </c>
      <c r="I4899" s="10">
        <v>1947</v>
      </c>
      <c r="J4899" s="11" t="s">
        <v>11467</v>
      </c>
      <c r="K4899" s="12"/>
      <c r="L4899" s="13" t="s">
        <v>11468</v>
      </c>
      <c r="M4899" t="s">
        <v>753</v>
      </c>
      <c r="S4899" s="9"/>
      <c r="T4899">
        <v>10</v>
      </c>
      <c r="U4899" s="210" t="s">
        <v>18198</v>
      </c>
      <c r="V4899" s="14">
        <v>0</v>
      </c>
      <c r="W4899" s="14">
        <v>1</v>
      </c>
      <c r="X4899" s="109" t="e">
        <v>#N/A</v>
      </c>
      <c r="Y4899" t="s">
        <v>334</v>
      </c>
      <c r="Z4899" t="s">
        <v>18167</v>
      </c>
      <c r="AA4899">
        <f t="shared" si="76"/>
        <v>1</v>
      </c>
    </row>
    <row r="4900" spans="1:27" x14ac:dyDescent="0.2">
      <c r="A4900">
        <v>6427</v>
      </c>
      <c r="B4900" s="1" t="s">
        <v>11506</v>
      </c>
      <c r="C4900" t="s">
        <v>3985</v>
      </c>
      <c r="D4900" s="9"/>
      <c r="E4900" s="9"/>
      <c r="F4900" s="9"/>
      <c r="G4900" s="10">
        <v>21</v>
      </c>
      <c r="H4900" s="10" t="s">
        <v>495</v>
      </c>
      <c r="I4900" s="10">
        <v>1947</v>
      </c>
      <c r="J4900" s="11" t="s">
        <v>11467</v>
      </c>
      <c r="K4900" s="12"/>
      <c r="L4900" s="13" t="s">
        <v>11468</v>
      </c>
      <c r="M4900" t="s">
        <v>753</v>
      </c>
      <c r="S4900" s="9"/>
      <c r="T4900">
        <v>10</v>
      </c>
      <c r="U4900" s="210" t="s">
        <v>18198</v>
      </c>
      <c r="V4900" s="14">
        <v>0</v>
      </c>
      <c r="W4900" s="14">
        <v>1</v>
      </c>
      <c r="X4900" s="109" t="e">
        <v>#N/A</v>
      </c>
      <c r="Y4900" t="s">
        <v>334</v>
      </c>
      <c r="Z4900" t="s">
        <v>18167</v>
      </c>
      <c r="AA4900">
        <f t="shared" si="76"/>
        <v>1</v>
      </c>
    </row>
    <row r="4901" spans="1:27" x14ac:dyDescent="0.2">
      <c r="A4901">
        <v>6314</v>
      </c>
      <c r="B4901" s="1" t="s">
        <v>11507</v>
      </c>
      <c r="C4901" t="s">
        <v>3985</v>
      </c>
      <c r="D4901" s="9"/>
      <c r="E4901" s="9"/>
      <c r="F4901" s="9"/>
      <c r="G4901" s="10">
        <v>21</v>
      </c>
      <c r="H4901" s="10" t="s">
        <v>495</v>
      </c>
      <c r="I4901" s="10">
        <v>1947</v>
      </c>
      <c r="J4901" s="11" t="s">
        <v>11467</v>
      </c>
      <c r="K4901" s="12"/>
      <c r="L4901" s="13" t="s">
        <v>11468</v>
      </c>
      <c r="M4901" t="s">
        <v>753</v>
      </c>
      <c r="S4901" s="9"/>
      <c r="T4901">
        <v>10</v>
      </c>
      <c r="U4901" s="210" t="s">
        <v>18198</v>
      </c>
      <c r="V4901" s="14">
        <v>0</v>
      </c>
      <c r="W4901" s="14">
        <v>1</v>
      </c>
      <c r="X4901" s="109" t="e">
        <v>#N/A</v>
      </c>
      <c r="Y4901" t="s">
        <v>334</v>
      </c>
      <c r="Z4901" t="s">
        <v>18167</v>
      </c>
      <c r="AA4901">
        <f t="shared" si="76"/>
        <v>1</v>
      </c>
    </row>
    <row r="4902" spans="1:27" x14ac:dyDescent="0.2">
      <c r="A4902">
        <v>4639</v>
      </c>
      <c r="B4902" s="1" t="s">
        <v>11508</v>
      </c>
      <c r="C4902" t="s">
        <v>3985</v>
      </c>
      <c r="D4902" s="9"/>
      <c r="E4902" s="9"/>
      <c r="F4902" s="9"/>
      <c r="G4902" s="10">
        <v>21</v>
      </c>
      <c r="H4902" s="10" t="s">
        <v>495</v>
      </c>
      <c r="I4902" s="10">
        <v>1947</v>
      </c>
      <c r="J4902" s="11" t="s">
        <v>11467</v>
      </c>
      <c r="K4902" s="12"/>
      <c r="L4902" s="13" t="s">
        <v>11468</v>
      </c>
      <c r="M4902" t="s">
        <v>753</v>
      </c>
      <c r="S4902" s="9"/>
      <c r="T4902">
        <v>10</v>
      </c>
      <c r="U4902" s="210" t="s">
        <v>18198</v>
      </c>
      <c r="V4902" s="14">
        <v>0</v>
      </c>
      <c r="W4902" s="14">
        <v>1</v>
      </c>
      <c r="X4902" s="109" t="e">
        <v>#N/A</v>
      </c>
      <c r="Y4902" t="s">
        <v>334</v>
      </c>
      <c r="Z4902" t="s">
        <v>18167</v>
      </c>
      <c r="AA4902">
        <f t="shared" si="76"/>
        <v>1</v>
      </c>
    </row>
    <row r="4903" spans="1:27" x14ac:dyDescent="0.2">
      <c r="A4903">
        <v>6017</v>
      </c>
      <c r="B4903" s="1" t="s">
        <v>11509</v>
      </c>
      <c r="C4903" t="s">
        <v>3985</v>
      </c>
      <c r="D4903" s="9"/>
      <c r="E4903" s="9"/>
      <c r="F4903" s="9"/>
      <c r="G4903" s="10">
        <v>21</v>
      </c>
      <c r="H4903" s="10" t="s">
        <v>495</v>
      </c>
      <c r="I4903" s="10">
        <v>1947</v>
      </c>
      <c r="J4903" s="11" t="s">
        <v>11467</v>
      </c>
      <c r="K4903" s="12"/>
      <c r="L4903" s="13" t="s">
        <v>11468</v>
      </c>
      <c r="M4903" t="s">
        <v>753</v>
      </c>
      <c r="S4903" s="9"/>
      <c r="T4903">
        <v>10</v>
      </c>
      <c r="U4903" s="210" t="s">
        <v>18198</v>
      </c>
      <c r="V4903" s="14">
        <v>0</v>
      </c>
      <c r="W4903" s="14">
        <v>1</v>
      </c>
      <c r="X4903" s="109" t="e">
        <v>#N/A</v>
      </c>
      <c r="Y4903" t="s">
        <v>334</v>
      </c>
      <c r="Z4903" t="s">
        <v>18167</v>
      </c>
      <c r="AA4903">
        <f t="shared" si="76"/>
        <v>1</v>
      </c>
    </row>
    <row r="4904" spans="1:27" x14ac:dyDescent="0.2">
      <c r="A4904">
        <v>5592</v>
      </c>
      <c r="B4904" s="1" t="s">
        <v>11510</v>
      </c>
      <c r="C4904" t="s">
        <v>3985</v>
      </c>
      <c r="D4904" s="9"/>
      <c r="E4904" s="9"/>
      <c r="F4904" s="9"/>
      <c r="G4904" s="10">
        <v>21</v>
      </c>
      <c r="H4904" s="10" t="s">
        <v>495</v>
      </c>
      <c r="I4904" s="10">
        <v>1947</v>
      </c>
      <c r="J4904" s="11" t="s">
        <v>11467</v>
      </c>
      <c r="K4904" s="12"/>
      <c r="L4904" s="13" t="s">
        <v>11468</v>
      </c>
      <c r="M4904" t="s">
        <v>753</v>
      </c>
      <c r="S4904" s="9"/>
      <c r="T4904">
        <v>10</v>
      </c>
      <c r="U4904" s="210" t="s">
        <v>18198</v>
      </c>
      <c r="V4904" s="14">
        <v>0</v>
      </c>
      <c r="W4904" s="14">
        <v>1</v>
      </c>
      <c r="X4904" s="109" t="e">
        <v>#N/A</v>
      </c>
      <c r="Y4904" t="s">
        <v>334</v>
      </c>
      <c r="Z4904" t="s">
        <v>18167</v>
      </c>
      <c r="AA4904">
        <f t="shared" si="76"/>
        <v>1</v>
      </c>
    </row>
    <row r="4905" spans="1:27" x14ac:dyDescent="0.2">
      <c r="A4905">
        <v>5605</v>
      </c>
      <c r="B4905" s="1" t="s">
        <v>11511</v>
      </c>
      <c r="C4905" t="s">
        <v>3985</v>
      </c>
      <c r="D4905" s="9"/>
      <c r="E4905" s="9"/>
      <c r="F4905" s="9"/>
      <c r="G4905" s="10">
        <v>21</v>
      </c>
      <c r="H4905" s="10" t="s">
        <v>495</v>
      </c>
      <c r="I4905" s="10">
        <v>1947</v>
      </c>
      <c r="J4905" s="11" t="s">
        <v>11467</v>
      </c>
      <c r="K4905" s="12"/>
      <c r="L4905" s="13" t="s">
        <v>11468</v>
      </c>
      <c r="M4905" t="s">
        <v>753</v>
      </c>
      <c r="S4905" s="9"/>
      <c r="T4905">
        <v>10</v>
      </c>
      <c r="U4905" s="210" t="s">
        <v>18198</v>
      </c>
      <c r="V4905" s="14">
        <v>0</v>
      </c>
      <c r="W4905" s="14">
        <v>1</v>
      </c>
      <c r="X4905" s="109" t="e">
        <v>#N/A</v>
      </c>
      <c r="Y4905" t="s">
        <v>334</v>
      </c>
      <c r="Z4905" t="s">
        <v>18167</v>
      </c>
      <c r="AA4905">
        <f t="shared" si="76"/>
        <v>1</v>
      </c>
    </row>
    <row r="4906" spans="1:27" x14ac:dyDescent="0.2">
      <c r="A4906">
        <v>5617</v>
      </c>
      <c r="B4906" s="1" t="s">
        <v>11512</v>
      </c>
      <c r="C4906" t="s">
        <v>3985</v>
      </c>
      <c r="D4906" s="9"/>
      <c r="E4906" s="9"/>
      <c r="F4906" s="9"/>
      <c r="G4906" s="10">
        <v>21</v>
      </c>
      <c r="H4906" s="10" t="s">
        <v>495</v>
      </c>
      <c r="I4906" s="10">
        <v>1947</v>
      </c>
      <c r="J4906" s="11" t="s">
        <v>11467</v>
      </c>
      <c r="K4906" s="12"/>
      <c r="L4906" s="13" t="s">
        <v>11468</v>
      </c>
      <c r="M4906" t="s">
        <v>753</v>
      </c>
      <c r="S4906" s="9"/>
      <c r="T4906">
        <v>10</v>
      </c>
      <c r="U4906" s="210" t="s">
        <v>18198</v>
      </c>
      <c r="V4906" s="14">
        <v>0</v>
      </c>
      <c r="W4906" s="14">
        <v>1</v>
      </c>
      <c r="X4906" s="109" t="e">
        <v>#N/A</v>
      </c>
      <c r="Y4906" t="s">
        <v>334</v>
      </c>
      <c r="Z4906" t="s">
        <v>18167</v>
      </c>
      <c r="AA4906">
        <f t="shared" si="76"/>
        <v>1</v>
      </c>
    </row>
    <row r="4907" spans="1:27" x14ac:dyDescent="0.2">
      <c r="A4907">
        <v>5934</v>
      </c>
      <c r="B4907" s="1" t="s">
        <v>11513</v>
      </c>
      <c r="C4907" t="s">
        <v>3985</v>
      </c>
      <c r="D4907" s="9"/>
      <c r="E4907" s="9"/>
      <c r="F4907" s="9"/>
      <c r="G4907" s="10">
        <v>21</v>
      </c>
      <c r="H4907" s="10" t="s">
        <v>495</v>
      </c>
      <c r="I4907" s="10">
        <v>1947</v>
      </c>
      <c r="J4907" s="11" t="s">
        <v>11467</v>
      </c>
      <c r="K4907" s="12"/>
      <c r="L4907" s="13" t="s">
        <v>11468</v>
      </c>
      <c r="M4907" t="s">
        <v>753</v>
      </c>
      <c r="S4907" s="9"/>
      <c r="T4907">
        <v>10</v>
      </c>
      <c r="U4907" s="210" t="s">
        <v>18198</v>
      </c>
      <c r="V4907" s="14">
        <v>0</v>
      </c>
      <c r="W4907" s="14">
        <v>1</v>
      </c>
      <c r="X4907" s="109" t="e">
        <v>#N/A</v>
      </c>
      <c r="Y4907" t="s">
        <v>334</v>
      </c>
      <c r="Z4907" t="s">
        <v>18167</v>
      </c>
      <c r="AA4907">
        <f t="shared" si="76"/>
        <v>1</v>
      </c>
    </row>
    <row r="4908" spans="1:27" x14ac:dyDescent="0.2">
      <c r="A4908">
        <v>5969</v>
      </c>
      <c r="B4908" s="1" t="s">
        <v>11514</v>
      </c>
      <c r="C4908" t="s">
        <v>3985</v>
      </c>
      <c r="D4908" s="9"/>
      <c r="E4908" s="9"/>
      <c r="F4908" s="9"/>
      <c r="G4908" s="10">
        <v>21</v>
      </c>
      <c r="H4908" s="10" t="s">
        <v>495</v>
      </c>
      <c r="I4908" s="10">
        <v>1947</v>
      </c>
      <c r="J4908" s="11" t="s">
        <v>11467</v>
      </c>
      <c r="K4908" s="12"/>
      <c r="L4908" s="13" t="s">
        <v>11468</v>
      </c>
      <c r="M4908" t="s">
        <v>753</v>
      </c>
      <c r="S4908" s="9"/>
      <c r="T4908">
        <v>10</v>
      </c>
      <c r="U4908" s="210" t="s">
        <v>18198</v>
      </c>
      <c r="V4908" s="14">
        <v>0</v>
      </c>
      <c r="W4908" s="14">
        <v>1</v>
      </c>
      <c r="X4908" s="109" t="e">
        <v>#N/A</v>
      </c>
      <c r="Y4908" t="s">
        <v>334</v>
      </c>
      <c r="Z4908" t="s">
        <v>18167</v>
      </c>
      <c r="AA4908">
        <f t="shared" si="76"/>
        <v>1</v>
      </c>
    </row>
    <row r="4909" spans="1:27" x14ac:dyDescent="0.2">
      <c r="A4909">
        <v>6021</v>
      </c>
      <c r="B4909" s="1" t="s">
        <v>11515</v>
      </c>
      <c r="C4909" t="s">
        <v>3985</v>
      </c>
      <c r="D4909" s="9"/>
      <c r="E4909" s="9"/>
      <c r="F4909" s="9"/>
      <c r="G4909" s="10">
        <v>21</v>
      </c>
      <c r="H4909" s="10" t="s">
        <v>495</v>
      </c>
      <c r="I4909" s="10">
        <v>1947</v>
      </c>
      <c r="J4909" s="11" t="s">
        <v>11467</v>
      </c>
      <c r="K4909" s="12"/>
      <c r="L4909" s="13" t="s">
        <v>11468</v>
      </c>
      <c r="M4909" t="s">
        <v>753</v>
      </c>
      <c r="S4909" s="9"/>
      <c r="T4909">
        <v>10</v>
      </c>
      <c r="U4909" s="210" t="s">
        <v>18198</v>
      </c>
      <c r="V4909" s="14">
        <v>0</v>
      </c>
      <c r="W4909" s="14">
        <v>1</v>
      </c>
      <c r="X4909" s="109" t="e">
        <v>#N/A</v>
      </c>
      <c r="Y4909" t="s">
        <v>334</v>
      </c>
      <c r="Z4909" t="s">
        <v>18167</v>
      </c>
      <c r="AA4909">
        <f t="shared" si="76"/>
        <v>1</v>
      </c>
    </row>
    <row r="4910" spans="1:27" x14ac:dyDescent="0.2">
      <c r="A4910">
        <v>6033</v>
      </c>
      <c r="B4910" s="1" t="s">
        <v>11516</v>
      </c>
      <c r="C4910" t="s">
        <v>3985</v>
      </c>
      <c r="D4910" s="9"/>
      <c r="E4910" s="9"/>
      <c r="F4910" s="9"/>
      <c r="G4910" s="10">
        <v>21</v>
      </c>
      <c r="H4910" s="10" t="s">
        <v>495</v>
      </c>
      <c r="I4910" s="10">
        <v>1947</v>
      </c>
      <c r="J4910" s="11" t="s">
        <v>11467</v>
      </c>
      <c r="K4910" s="12"/>
      <c r="L4910" s="13" t="s">
        <v>11468</v>
      </c>
      <c r="M4910" t="s">
        <v>753</v>
      </c>
      <c r="S4910" s="9"/>
      <c r="T4910">
        <v>10</v>
      </c>
      <c r="U4910" s="210" t="s">
        <v>18198</v>
      </c>
      <c r="V4910" s="14">
        <v>0</v>
      </c>
      <c r="W4910" s="14">
        <v>1</v>
      </c>
      <c r="X4910" s="109" t="e">
        <v>#N/A</v>
      </c>
      <c r="Y4910" t="s">
        <v>334</v>
      </c>
      <c r="Z4910" t="s">
        <v>18167</v>
      </c>
      <c r="AA4910">
        <f t="shared" si="76"/>
        <v>1</v>
      </c>
    </row>
    <row r="4911" spans="1:27" x14ac:dyDescent="0.2">
      <c r="A4911">
        <v>2779</v>
      </c>
      <c r="B4911" s="1" t="s">
        <v>11480</v>
      </c>
      <c r="C4911" t="s">
        <v>3985</v>
      </c>
      <c r="D4911" s="9" t="s">
        <v>1888</v>
      </c>
      <c r="E4911" s="9"/>
      <c r="F4911" s="9"/>
      <c r="G4911" s="10">
        <v>21</v>
      </c>
      <c r="H4911" s="10" t="s">
        <v>495</v>
      </c>
      <c r="I4911" s="10">
        <v>1947</v>
      </c>
      <c r="J4911" s="11" t="s">
        <v>11467</v>
      </c>
      <c r="K4911" s="12"/>
      <c r="L4911" s="13" t="s">
        <v>11468</v>
      </c>
      <c r="M4911" t="s">
        <v>753</v>
      </c>
      <c r="S4911" s="9"/>
      <c r="T4911">
        <v>10</v>
      </c>
      <c r="U4911" s="210" t="s">
        <v>18198</v>
      </c>
      <c r="V4911" s="14">
        <v>0</v>
      </c>
      <c r="W4911" s="14">
        <v>0</v>
      </c>
      <c r="X4911" s="109" t="e">
        <v>#N/A</v>
      </c>
      <c r="Y4911" t="s">
        <v>1888</v>
      </c>
      <c r="Z4911" t="s">
        <v>18167</v>
      </c>
      <c r="AA4911">
        <f t="shared" si="76"/>
        <v>1</v>
      </c>
    </row>
    <row r="4912" spans="1:27" x14ac:dyDescent="0.2">
      <c r="A4912">
        <v>6206</v>
      </c>
      <c r="B4912" s="1" t="s">
        <v>11517</v>
      </c>
      <c r="C4912" t="s">
        <v>3985</v>
      </c>
      <c r="D4912" s="9"/>
      <c r="E4912" s="9"/>
      <c r="F4912" s="9"/>
      <c r="G4912" s="10">
        <v>21</v>
      </c>
      <c r="H4912" s="10" t="s">
        <v>495</v>
      </c>
      <c r="I4912" s="10">
        <v>1947</v>
      </c>
      <c r="J4912" s="11" t="s">
        <v>11467</v>
      </c>
      <c r="K4912" s="12"/>
      <c r="L4912" s="13" t="s">
        <v>11468</v>
      </c>
      <c r="M4912" t="s">
        <v>753</v>
      </c>
      <c r="S4912" s="9"/>
      <c r="T4912">
        <v>10</v>
      </c>
      <c r="U4912" s="210" t="s">
        <v>18198</v>
      </c>
      <c r="V4912" s="14">
        <v>0</v>
      </c>
      <c r="W4912" s="14">
        <v>0</v>
      </c>
      <c r="X4912" s="109" t="e">
        <v>#N/A</v>
      </c>
      <c r="Y4912" t="s">
        <v>334</v>
      </c>
      <c r="Z4912" t="s">
        <v>18167</v>
      </c>
      <c r="AA4912">
        <f t="shared" si="76"/>
        <v>1</v>
      </c>
    </row>
    <row r="4913" spans="1:27" x14ac:dyDescent="0.2">
      <c r="A4913">
        <v>6209</v>
      </c>
      <c r="B4913" s="1" t="s">
        <v>11518</v>
      </c>
      <c r="C4913" t="s">
        <v>3985</v>
      </c>
      <c r="D4913" s="9"/>
      <c r="E4913" s="9"/>
      <c r="F4913" s="9"/>
      <c r="G4913" s="10">
        <v>21</v>
      </c>
      <c r="H4913" s="10" t="s">
        <v>495</v>
      </c>
      <c r="I4913" s="10">
        <v>1947</v>
      </c>
      <c r="J4913" s="11" t="s">
        <v>11467</v>
      </c>
      <c r="K4913" s="12"/>
      <c r="L4913" s="13" t="s">
        <v>11468</v>
      </c>
      <c r="M4913" t="s">
        <v>753</v>
      </c>
      <c r="S4913" s="9"/>
      <c r="T4913">
        <v>10</v>
      </c>
      <c r="U4913" s="210" t="s">
        <v>18198</v>
      </c>
      <c r="V4913" s="14">
        <v>0</v>
      </c>
      <c r="W4913" s="14">
        <v>0</v>
      </c>
      <c r="X4913" s="109" t="e">
        <v>#N/A</v>
      </c>
      <c r="Y4913" t="s">
        <v>334</v>
      </c>
      <c r="Z4913" t="s">
        <v>18167</v>
      </c>
      <c r="AA4913">
        <f t="shared" si="76"/>
        <v>1</v>
      </c>
    </row>
    <row r="4914" spans="1:27" x14ac:dyDescent="0.2">
      <c r="A4914">
        <v>4851</v>
      </c>
      <c r="B4914" s="1" t="s">
        <v>11519</v>
      </c>
      <c r="C4914" t="s">
        <v>3985</v>
      </c>
      <c r="D4914" s="9"/>
      <c r="E4914" s="9"/>
      <c r="F4914" s="9"/>
      <c r="G4914" s="10">
        <v>21</v>
      </c>
      <c r="H4914" s="10" t="s">
        <v>495</v>
      </c>
      <c r="I4914" s="10">
        <v>1947</v>
      </c>
      <c r="J4914" s="11" t="s">
        <v>11467</v>
      </c>
      <c r="K4914" s="12"/>
      <c r="L4914" s="13" t="s">
        <v>11468</v>
      </c>
      <c r="M4914" t="s">
        <v>753</v>
      </c>
      <c r="S4914" s="9"/>
      <c r="T4914">
        <v>10</v>
      </c>
      <c r="U4914" s="210" t="s">
        <v>18198</v>
      </c>
      <c r="V4914" s="14">
        <v>0</v>
      </c>
      <c r="W4914" s="14">
        <v>0</v>
      </c>
      <c r="X4914" s="109" t="e">
        <v>#N/A</v>
      </c>
      <c r="Y4914" t="s">
        <v>334</v>
      </c>
      <c r="Z4914" t="s">
        <v>18167</v>
      </c>
      <c r="AA4914">
        <f t="shared" si="76"/>
        <v>1</v>
      </c>
    </row>
    <row r="4915" spans="1:27" x14ac:dyDescent="0.2">
      <c r="A4915">
        <v>6328</v>
      </c>
      <c r="B4915" s="1" t="s">
        <v>11520</v>
      </c>
      <c r="C4915" t="s">
        <v>3985</v>
      </c>
      <c r="D4915" s="9"/>
      <c r="E4915" s="9"/>
      <c r="F4915" s="9"/>
      <c r="G4915" s="10">
        <v>21</v>
      </c>
      <c r="H4915" s="10" t="s">
        <v>495</v>
      </c>
      <c r="I4915" s="10">
        <v>1947</v>
      </c>
      <c r="J4915" s="11" t="s">
        <v>11467</v>
      </c>
      <c r="K4915" s="12"/>
      <c r="L4915" s="13" t="s">
        <v>11468</v>
      </c>
      <c r="M4915" t="s">
        <v>753</v>
      </c>
      <c r="S4915" s="9"/>
      <c r="T4915">
        <v>10</v>
      </c>
      <c r="U4915" s="210" t="s">
        <v>18198</v>
      </c>
      <c r="V4915" s="14">
        <v>0</v>
      </c>
      <c r="W4915" s="14">
        <v>0</v>
      </c>
      <c r="X4915" s="109" t="e">
        <v>#N/A</v>
      </c>
      <c r="Y4915" t="s">
        <v>334</v>
      </c>
      <c r="Z4915" t="s">
        <v>18167</v>
      </c>
      <c r="AA4915">
        <f t="shared" si="76"/>
        <v>1</v>
      </c>
    </row>
    <row r="4916" spans="1:27" x14ac:dyDescent="0.2">
      <c r="A4916">
        <v>3465</v>
      </c>
      <c r="B4916" s="1" t="s">
        <v>11478</v>
      </c>
      <c r="C4916" t="s">
        <v>3985</v>
      </c>
      <c r="D4916" s="9" t="s">
        <v>7679</v>
      </c>
      <c r="E4916" s="9"/>
      <c r="F4916" s="9"/>
      <c r="G4916" s="10">
        <v>21</v>
      </c>
      <c r="H4916" s="10" t="s">
        <v>495</v>
      </c>
      <c r="I4916" s="10">
        <v>1947</v>
      </c>
      <c r="J4916" s="11" t="s">
        <v>11467</v>
      </c>
      <c r="K4916" s="12"/>
      <c r="L4916" s="13" t="s">
        <v>11468</v>
      </c>
      <c r="M4916" t="s">
        <v>753</v>
      </c>
      <c r="S4916" s="9"/>
      <c r="T4916">
        <v>10</v>
      </c>
      <c r="U4916" s="210" t="s">
        <v>18198</v>
      </c>
      <c r="V4916" s="14">
        <v>0</v>
      </c>
      <c r="W4916" s="14">
        <v>0</v>
      </c>
      <c r="X4916" s="150" t="s">
        <v>270</v>
      </c>
      <c r="Y4916" t="s">
        <v>7679</v>
      </c>
      <c r="Z4916" t="s">
        <v>18167</v>
      </c>
      <c r="AA4916">
        <f t="shared" si="76"/>
        <v>1</v>
      </c>
    </row>
    <row r="4917" spans="1:27" x14ac:dyDescent="0.2">
      <c r="A4917">
        <v>1724</v>
      </c>
      <c r="B4917" s="1" t="s">
        <v>11469</v>
      </c>
      <c r="C4917" t="s">
        <v>3985</v>
      </c>
      <c r="D4917" s="9" t="s">
        <v>10455</v>
      </c>
      <c r="E4917" s="9"/>
      <c r="F4917" s="9"/>
      <c r="G4917" s="10">
        <v>21</v>
      </c>
      <c r="H4917" s="10" t="s">
        <v>495</v>
      </c>
      <c r="I4917" s="10">
        <v>1947</v>
      </c>
      <c r="J4917" s="11" t="s">
        <v>11467</v>
      </c>
      <c r="K4917" s="12"/>
      <c r="L4917" s="13" t="s">
        <v>18098</v>
      </c>
      <c r="M4917" t="s">
        <v>753</v>
      </c>
      <c r="S4917" s="9"/>
      <c r="T4917">
        <v>10</v>
      </c>
      <c r="U4917" s="210" t="s">
        <v>18198</v>
      </c>
      <c r="V4917" s="14">
        <v>0</v>
      </c>
      <c r="W4917" s="14">
        <v>0</v>
      </c>
      <c r="X4917" s="109" t="e">
        <v>#N/A</v>
      </c>
      <c r="Y4917" t="s">
        <v>7126</v>
      </c>
      <c r="Z4917" t="s">
        <v>18167</v>
      </c>
      <c r="AA4917">
        <f t="shared" si="76"/>
        <v>2</v>
      </c>
    </row>
    <row r="4918" spans="1:27" x14ac:dyDescent="0.2">
      <c r="A4918">
        <v>6410</v>
      </c>
      <c r="B4918" s="1" t="s">
        <v>11521</v>
      </c>
      <c r="C4918" t="s">
        <v>3985</v>
      </c>
      <c r="D4918" s="9"/>
      <c r="E4918" s="9"/>
      <c r="F4918" s="9"/>
      <c r="G4918" s="10">
        <v>21</v>
      </c>
      <c r="H4918" s="10" t="s">
        <v>495</v>
      </c>
      <c r="I4918" s="10">
        <v>1947</v>
      </c>
      <c r="J4918" s="11" t="s">
        <v>11467</v>
      </c>
      <c r="K4918" s="12"/>
      <c r="L4918" s="13" t="s">
        <v>11468</v>
      </c>
      <c r="M4918" t="s">
        <v>753</v>
      </c>
      <c r="S4918" s="9"/>
      <c r="T4918">
        <v>10</v>
      </c>
      <c r="U4918" s="210" t="s">
        <v>18198</v>
      </c>
      <c r="V4918" s="14">
        <v>0</v>
      </c>
      <c r="W4918" s="14">
        <v>0</v>
      </c>
      <c r="X4918" s="109" t="e">
        <v>#N/A</v>
      </c>
      <c r="Y4918" t="s">
        <v>334</v>
      </c>
      <c r="Z4918" t="s">
        <v>18167</v>
      </c>
      <c r="AA4918">
        <f t="shared" si="76"/>
        <v>1</v>
      </c>
    </row>
    <row r="4919" spans="1:27" x14ac:dyDescent="0.2">
      <c r="A4919">
        <v>6415</v>
      </c>
      <c r="B4919" s="1" t="s">
        <v>11522</v>
      </c>
      <c r="C4919" t="s">
        <v>3985</v>
      </c>
      <c r="D4919" s="9"/>
      <c r="E4919" s="9"/>
      <c r="F4919" s="9"/>
      <c r="G4919" s="10">
        <v>21</v>
      </c>
      <c r="H4919" s="10" t="s">
        <v>495</v>
      </c>
      <c r="I4919" s="10">
        <v>1947</v>
      </c>
      <c r="J4919" s="11" t="s">
        <v>11467</v>
      </c>
      <c r="K4919" s="12"/>
      <c r="L4919" s="13" t="s">
        <v>11468</v>
      </c>
      <c r="M4919" t="s">
        <v>753</v>
      </c>
      <c r="S4919" s="9"/>
      <c r="T4919">
        <v>10</v>
      </c>
      <c r="U4919" s="210" t="s">
        <v>18198</v>
      </c>
      <c r="V4919" s="14">
        <v>0</v>
      </c>
      <c r="W4919" s="14">
        <v>0</v>
      </c>
      <c r="X4919" s="109" t="e">
        <v>#N/A</v>
      </c>
      <c r="Y4919" t="s">
        <v>334</v>
      </c>
      <c r="Z4919" t="s">
        <v>18167</v>
      </c>
      <c r="AA4919">
        <f t="shared" si="76"/>
        <v>1</v>
      </c>
    </row>
    <row r="4920" spans="1:27" x14ac:dyDescent="0.2">
      <c r="A4920">
        <v>925</v>
      </c>
      <c r="B4920" s="1" t="s">
        <v>11523</v>
      </c>
      <c r="C4920" t="s">
        <v>3985</v>
      </c>
      <c r="D4920" s="9"/>
      <c r="E4920" s="9"/>
      <c r="F4920" s="9"/>
      <c r="G4920" s="10">
        <v>21</v>
      </c>
      <c r="H4920" s="10" t="s">
        <v>495</v>
      </c>
      <c r="I4920" s="10">
        <v>1947</v>
      </c>
      <c r="J4920" s="11" t="s">
        <v>11467</v>
      </c>
      <c r="K4920" s="12"/>
      <c r="L4920" s="13" t="s">
        <v>11468</v>
      </c>
      <c r="M4920" t="s">
        <v>753</v>
      </c>
      <c r="S4920" s="9"/>
      <c r="T4920">
        <v>10</v>
      </c>
      <c r="U4920" s="210" t="s">
        <v>18198</v>
      </c>
      <c r="V4920" s="14">
        <v>0</v>
      </c>
      <c r="W4920" s="14">
        <v>0</v>
      </c>
      <c r="X4920" s="109" t="e">
        <v>#N/A</v>
      </c>
      <c r="Y4920" t="s">
        <v>334</v>
      </c>
      <c r="Z4920" t="s">
        <v>18167</v>
      </c>
      <c r="AA4920">
        <f t="shared" si="76"/>
        <v>1</v>
      </c>
    </row>
    <row r="4921" spans="1:27" x14ac:dyDescent="0.2">
      <c r="A4921">
        <v>3403</v>
      </c>
      <c r="B4921" s="1" t="s">
        <v>11524</v>
      </c>
      <c r="C4921" t="s">
        <v>3985</v>
      </c>
      <c r="D4921" s="9"/>
      <c r="E4921" s="9"/>
      <c r="F4921" s="9"/>
      <c r="G4921" s="10">
        <v>21</v>
      </c>
      <c r="H4921" s="10" t="s">
        <v>495</v>
      </c>
      <c r="I4921" s="10">
        <v>1947</v>
      </c>
      <c r="J4921" s="11" t="s">
        <v>11467</v>
      </c>
      <c r="K4921" s="12"/>
      <c r="L4921" s="13" t="s">
        <v>11468</v>
      </c>
      <c r="M4921" t="s">
        <v>753</v>
      </c>
      <c r="S4921" s="9"/>
      <c r="T4921">
        <v>10</v>
      </c>
      <c r="U4921" s="210" t="s">
        <v>18198</v>
      </c>
      <c r="V4921" s="14">
        <v>0</v>
      </c>
      <c r="W4921" s="14">
        <v>0</v>
      </c>
      <c r="X4921" s="109" t="e">
        <v>#N/A</v>
      </c>
      <c r="Y4921" t="s">
        <v>334</v>
      </c>
      <c r="Z4921" t="s">
        <v>18167</v>
      </c>
      <c r="AA4921">
        <f t="shared" si="76"/>
        <v>1</v>
      </c>
    </row>
    <row r="4922" spans="1:27" x14ac:dyDescent="0.2">
      <c r="A4922">
        <v>5141</v>
      </c>
      <c r="B4922" s="1" t="s">
        <v>11482</v>
      </c>
      <c r="C4922" t="s">
        <v>3985</v>
      </c>
      <c r="D4922" s="9">
        <v>162</v>
      </c>
      <c r="E4922" s="9"/>
      <c r="F4922" s="9"/>
      <c r="G4922" s="10">
        <v>21</v>
      </c>
      <c r="H4922" s="10" t="s">
        <v>495</v>
      </c>
      <c r="I4922" s="10">
        <v>1947</v>
      </c>
      <c r="J4922" s="11" t="s">
        <v>11467</v>
      </c>
      <c r="K4922" s="12"/>
      <c r="L4922" s="13" t="s">
        <v>11468</v>
      </c>
      <c r="M4922" t="s">
        <v>753</v>
      </c>
      <c r="S4922" s="9"/>
      <c r="T4922">
        <v>10</v>
      </c>
      <c r="U4922" s="210" t="s">
        <v>18198</v>
      </c>
      <c r="V4922" s="14">
        <v>0</v>
      </c>
      <c r="W4922" s="14">
        <v>0</v>
      </c>
      <c r="X4922" s="150" t="s">
        <v>270</v>
      </c>
      <c r="Y4922">
        <v>162</v>
      </c>
      <c r="Z4922" t="s">
        <v>18167</v>
      </c>
      <c r="AA4922">
        <f t="shared" si="76"/>
        <v>1</v>
      </c>
    </row>
    <row r="4923" spans="1:27" x14ac:dyDescent="0.2">
      <c r="A4923">
        <v>3429</v>
      </c>
      <c r="B4923" s="1" t="s">
        <v>11525</v>
      </c>
      <c r="C4923" t="s">
        <v>3985</v>
      </c>
      <c r="D4923" s="9"/>
      <c r="E4923" s="9"/>
      <c r="F4923" s="9"/>
      <c r="G4923" s="10">
        <v>21</v>
      </c>
      <c r="H4923" s="10" t="s">
        <v>495</v>
      </c>
      <c r="I4923" s="10">
        <v>1947</v>
      </c>
      <c r="J4923" s="11" t="s">
        <v>11467</v>
      </c>
      <c r="K4923" s="12"/>
      <c r="L4923" s="13" t="s">
        <v>11468</v>
      </c>
      <c r="M4923" t="s">
        <v>753</v>
      </c>
      <c r="S4923" s="9"/>
      <c r="T4923">
        <v>10</v>
      </c>
      <c r="U4923" s="210" t="s">
        <v>18198</v>
      </c>
      <c r="V4923" s="14">
        <v>0</v>
      </c>
      <c r="W4923" s="14">
        <v>0</v>
      </c>
      <c r="X4923" s="109" t="e">
        <v>#N/A</v>
      </c>
      <c r="Y4923" t="s">
        <v>334</v>
      </c>
      <c r="Z4923" t="s">
        <v>18167</v>
      </c>
      <c r="AA4923">
        <f t="shared" si="76"/>
        <v>1</v>
      </c>
    </row>
    <row r="4924" spans="1:27" x14ac:dyDescent="0.2">
      <c r="A4924">
        <v>2311</v>
      </c>
      <c r="B4924" s="1" t="s">
        <v>11475</v>
      </c>
      <c r="C4924" t="s">
        <v>3985</v>
      </c>
      <c r="D4924" s="9" t="s">
        <v>6792</v>
      </c>
      <c r="E4924" s="9"/>
      <c r="F4924" s="9"/>
      <c r="G4924" s="10">
        <v>21</v>
      </c>
      <c r="H4924" s="10" t="s">
        <v>495</v>
      </c>
      <c r="I4924" s="10">
        <v>1947</v>
      </c>
      <c r="J4924" s="11" t="s">
        <v>11467</v>
      </c>
      <c r="K4924" s="12"/>
      <c r="L4924" s="13" t="s">
        <v>18097</v>
      </c>
      <c r="M4924" t="s">
        <v>753</v>
      </c>
      <c r="S4924" s="9"/>
      <c r="T4924">
        <v>10</v>
      </c>
      <c r="U4924" s="210" t="s">
        <v>18198</v>
      </c>
      <c r="V4924" s="14">
        <v>0</v>
      </c>
      <c r="W4924" s="14">
        <v>0</v>
      </c>
      <c r="X4924" s="150" t="s">
        <v>270</v>
      </c>
      <c r="Y4924">
        <v>162</v>
      </c>
      <c r="Z4924" t="s">
        <v>18167</v>
      </c>
      <c r="AA4924">
        <f t="shared" si="76"/>
        <v>2</v>
      </c>
    </row>
    <row r="4925" spans="1:27" x14ac:dyDescent="0.2">
      <c r="A4925">
        <v>3558</v>
      </c>
      <c r="B4925" s="1" t="s">
        <v>11526</v>
      </c>
      <c r="C4925" t="s">
        <v>3985</v>
      </c>
      <c r="D4925" s="9"/>
      <c r="E4925" s="9"/>
      <c r="F4925" s="9"/>
      <c r="G4925" s="10">
        <v>21</v>
      </c>
      <c r="H4925" s="10" t="s">
        <v>495</v>
      </c>
      <c r="I4925" s="10">
        <v>1947</v>
      </c>
      <c r="J4925" s="11" t="s">
        <v>11467</v>
      </c>
      <c r="K4925" s="12"/>
      <c r="L4925" s="13" t="s">
        <v>11468</v>
      </c>
      <c r="M4925" t="s">
        <v>753</v>
      </c>
      <c r="S4925" s="9"/>
      <c r="T4925">
        <v>10</v>
      </c>
      <c r="U4925" s="210" t="s">
        <v>18198</v>
      </c>
      <c r="V4925" s="14">
        <v>0</v>
      </c>
      <c r="W4925" s="14">
        <v>0</v>
      </c>
      <c r="X4925" s="109" t="e">
        <v>#N/A</v>
      </c>
      <c r="Y4925" t="s">
        <v>334</v>
      </c>
      <c r="Z4925" t="s">
        <v>18167</v>
      </c>
      <c r="AA4925">
        <f t="shared" si="76"/>
        <v>1</v>
      </c>
    </row>
    <row r="4926" spans="1:27" x14ac:dyDescent="0.2">
      <c r="A4926">
        <v>3627</v>
      </c>
      <c r="B4926" s="1" t="s">
        <v>11527</v>
      </c>
      <c r="C4926" t="s">
        <v>3985</v>
      </c>
      <c r="D4926" s="9"/>
      <c r="E4926" s="9"/>
      <c r="F4926" s="9"/>
      <c r="G4926" s="10">
        <v>21</v>
      </c>
      <c r="H4926" s="10" t="s">
        <v>495</v>
      </c>
      <c r="I4926" s="10">
        <v>1947</v>
      </c>
      <c r="J4926" s="11" t="s">
        <v>11467</v>
      </c>
      <c r="K4926" s="12"/>
      <c r="L4926" s="13" t="s">
        <v>11468</v>
      </c>
      <c r="M4926" t="s">
        <v>753</v>
      </c>
      <c r="S4926" s="9"/>
      <c r="T4926">
        <v>10</v>
      </c>
      <c r="U4926" s="210" t="s">
        <v>18198</v>
      </c>
      <c r="V4926" s="14">
        <v>0</v>
      </c>
      <c r="W4926" s="14">
        <v>0</v>
      </c>
      <c r="X4926" s="109" t="e">
        <v>#N/A</v>
      </c>
      <c r="Y4926" t="s">
        <v>334</v>
      </c>
      <c r="Z4926" t="s">
        <v>18167</v>
      </c>
      <c r="AA4926">
        <f t="shared" si="76"/>
        <v>1</v>
      </c>
    </row>
    <row r="4927" spans="1:27" x14ac:dyDescent="0.2">
      <c r="A4927">
        <v>3681</v>
      </c>
      <c r="B4927" s="1" t="s">
        <v>11528</v>
      </c>
      <c r="C4927" t="s">
        <v>3985</v>
      </c>
      <c r="D4927" s="9"/>
      <c r="E4927" s="9"/>
      <c r="F4927" s="9"/>
      <c r="G4927" s="10">
        <v>21</v>
      </c>
      <c r="H4927" s="10" t="s">
        <v>495</v>
      </c>
      <c r="I4927" s="10">
        <v>1947</v>
      </c>
      <c r="J4927" s="11" t="s">
        <v>11467</v>
      </c>
      <c r="K4927" s="12"/>
      <c r="L4927" s="13" t="s">
        <v>11468</v>
      </c>
      <c r="M4927" t="s">
        <v>753</v>
      </c>
      <c r="S4927" s="9"/>
      <c r="T4927">
        <v>10</v>
      </c>
      <c r="U4927" s="210" t="s">
        <v>18198</v>
      </c>
      <c r="V4927" s="14">
        <v>0</v>
      </c>
      <c r="W4927" s="14">
        <v>0</v>
      </c>
      <c r="X4927" s="109" t="e">
        <v>#N/A</v>
      </c>
      <c r="Y4927" t="s">
        <v>334</v>
      </c>
      <c r="Z4927" t="s">
        <v>18167</v>
      </c>
      <c r="AA4927">
        <f t="shared" si="76"/>
        <v>1</v>
      </c>
    </row>
    <row r="4928" spans="1:27" x14ac:dyDescent="0.2">
      <c r="A4928">
        <v>7504</v>
      </c>
      <c r="B4928" s="1" t="s">
        <v>11465</v>
      </c>
      <c r="C4928" t="s">
        <v>2040</v>
      </c>
      <c r="D4928" s="9" t="s">
        <v>11466</v>
      </c>
      <c r="E4928" s="9" t="s">
        <v>259</v>
      </c>
      <c r="F4928" s="9" t="s">
        <v>721</v>
      </c>
      <c r="G4928" s="10">
        <v>21</v>
      </c>
      <c r="H4928" s="10" t="s">
        <v>495</v>
      </c>
      <c r="I4928" s="10">
        <v>1947</v>
      </c>
      <c r="J4928" s="11" t="s">
        <v>11467</v>
      </c>
      <c r="K4928" s="12"/>
      <c r="L4928" s="13" t="s">
        <v>11468</v>
      </c>
      <c r="M4928" t="s">
        <v>753</v>
      </c>
      <c r="S4928" s="9"/>
      <c r="T4928">
        <v>10</v>
      </c>
      <c r="U4928" s="210" t="s">
        <v>18198</v>
      </c>
      <c r="V4928" s="14">
        <v>0</v>
      </c>
      <c r="W4928" s="14">
        <v>1</v>
      </c>
      <c r="X4928" s="150" t="s">
        <v>270</v>
      </c>
      <c r="Y4928">
        <v>109</v>
      </c>
      <c r="Z4928" t="s">
        <v>271</v>
      </c>
      <c r="AA4928">
        <f t="shared" si="76"/>
        <v>3</v>
      </c>
    </row>
    <row r="4929" spans="1:27" x14ac:dyDescent="0.2">
      <c r="A4929">
        <v>4018</v>
      </c>
      <c r="B4929" s="1" t="s">
        <v>11470</v>
      </c>
      <c r="C4929" t="s">
        <v>2221</v>
      </c>
      <c r="D4929" s="9" t="s">
        <v>7697</v>
      </c>
      <c r="E4929" s="9"/>
      <c r="F4929" s="9" t="s">
        <v>532</v>
      </c>
      <c r="G4929" s="10">
        <v>21</v>
      </c>
      <c r="H4929" s="10" t="s">
        <v>495</v>
      </c>
      <c r="I4929" s="10">
        <v>1947</v>
      </c>
      <c r="J4929" s="11" t="s">
        <v>11467</v>
      </c>
      <c r="K4929" s="12"/>
      <c r="L4929" s="13" t="s">
        <v>11471</v>
      </c>
      <c r="M4929" t="s">
        <v>753</v>
      </c>
      <c r="S4929" s="9"/>
      <c r="T4929">
        <v>10</v>
      </c>
      <c r="U4929" s="210" t="s">
        <v>18198</v>
      </c>
      <c r="V4929" s="14">
        <v>0</v>
      </c>
      <c r="W4929" s="14">
        <v>1</v>
      </c>
      <c r="X4929" s="109" t="s">
        <v>294</v>
      </c>
      <c r="Y4929" t="s">
        <v>3929</v>
      </c>
      <c r="Z4929" t="s">
        <v>505</v>
      </c>
      <c r="AA4929">
        <f t="shared" si="76"/>
        <v>2</v>
      </c>
    </row>
    <row r="4930" spans="1:27" x14ac:dyDescent="0.2">
      <c r="A4930">
        <v>6275</v>
      </c>
      <c r="B4930" s="1" t="s">
        <v>11489</v>
      </c>
      <c r="C4930" t="s">
        <v>1027</v>
      </c>
      <c r="D4930" s="9">
        <v>21</v>
      </c>
      <c r="E4930" s="9" t="s">
        <v>259</v>
      </c>
      <c r="F4930" s="9" t="s">
        <v>1416</v>
      </c>
      <c r="G4930" s="10">
        <v>21</v>
      </c>
      <c r="H4930" s="10" t="s">
        <v>495</v>
      </c>
      <c r="I4930" s="10">
        <v>1947</v>
      </c>
      <c r="J4930" s="11" t="s">
        <v>11467</v>
      </c>
      <c r="K4930" s="12"/>
      <c r="L4930" s="13" t="s">
        <v>11468</v>
      </c>
      <c r="M4930" t="s">
        <v>753</v>
      </c>
      <c r="S4930" s="9"/>
      <c r="T4930">
        <v>10</v>
      </c>
      <c r="U4930" s="210" t="s">
        <v>18198</v>
      </c>
      <c r="V4930" s="14">
        <v>0</v>
      </c>
      <c r="W4930" s="14">
        <v>1</v>
      </c>
      <c r="X4930" s="150" t="s">
        <v>270</v>
      </c>
      <c r="Y4930">
        <v>21</v>
      </c>
      <c r="Z4930" t="s">
        <v>271</v>
      </c>
      <c r="AA4930">
        <f t="shared" ref="AA4930:AA4993" si="77">LEN(D4930)-LEN(SUBSTITUTE(D4930,"/",""))+1</f>
        <v>1</v>
      </c>
    </row>
    <row r="4931" spans="1:27" x14ac:dyDescent="0.2">
      <c r="A4931">
        <v>3335</v>
      </c>
      <c r="B4931" s="1" t="s">
        <v>11544</v>
      </c>
      <c r="C4931" t="s">
        <v>6060</v>
      </c>
      <c r="D4931" s="9"/>
      <c r="E4931" s="9"/>
      <c r="F4931" s="9"/>
      <c r="G4931" s="10">
        <v>22</v>
      </c>
      <c r="H4931" s="10" t="s">
        <v>495</v>
      </c>
      <c r="I4931" s="10">
        <v>1947</v>
      </c>
      <c r="J4931" s="11" t="s">
        <v>11531</v>
      </c>
      <c r="K4931" s="12"/>
      <c r="L4931" s="13" t="s">
        <v>11532</v>
      </c>
      <c r="M4931" t="s">
        <v>753</v>
      </c>
      <c r="S4931" s="9"/>
      <c r="T4931">
        <v>10</v>
      </c>
      <c r="U4931" s="210" t="s">
        <v>18198</v>
      </c>
      <c r="V4931" s="14">
        <v>0</v>
      </c>
      <c r="W4931" s="14">
        <v>0</v>
      </c>
      <c r="X4931" s="109" t="e">
        <v>#N/A</v>
      </c>
      <c r="Y4931" t="s">
        <v>334</v>
      </c>
      <c r="Z4931" t="s">
        <v>18167</v>
      </c>
      <c r="AA4931">
        <f t="shared" si="77"/>
        <v>1</v>
      </c>
    </row>
    <row r="4932" spans="1:27" x14ac:dyDescent="0.2">
      <c r="A4932">
        <v>5514</v>
      </c>
      <c r="B4932" s="1" t="s">
        <v>11545</v>
      </c>
      <c r="C4932" t="s">
        <v>6060</v>
      </c>
      <c r="D4932" s="9"/>
      <c r="E4932" s="9"/>
      <c r="F4932" s="9"/>
      <c r="G4932" s="10">
        <v>22</v>
      </c>
      <c r="H4932" s="10" t="s">
        <v>495</v>
      </c>
      <c r="I4932" s="10">
        <v>1947</v>
      </c>
      <c r="J4932" s="11" t="s">
        <v>11531</v>
      </c>
      <c r="K4932" s="12"/>
      <c r="L4932" s="13" t="s">
        <v>11532</v>
      </c>
      <c r="M4932" t="s">
        <v>753</v>
      </c>
      <c r="S4932" s="9"/>
      <c r="T4932">
        <v>10</v>
      </c>
      <c r="U4932" s="210" t="s">
        <v>18198</v>
      </c>
      <c r="V4932" s="14">
        <v>0</v>
      </c>
      <c r="W4932" s="14">
        <v>0</v>
      </c>
      <c r="X4932" s="109" t="e">
        <v>#N/A</v>
      </c>
      <c r="Y4932" t="s">
        <v>334</v>
      </c>
      <c r="Z4932" t="s">
        <v>18167</v>
      </c>
      <c r="AA4932">
        <f t="shared" si="77"/>
        <v>1</v>
      </c>
    </row>
    <row r="4933" spans="1:27" x14ac:dyDescent="0.2">
      <c r="A4933">
        <v>5522</v>
      </c>
      <c r="B4933" s="1" t="s">
        <v>11546</v>
      </c>
      <c r="C4933" t="s">
        <v>6060</v>
      </c>
      <c r="D4933" s="9"/>
      <c r="E4933" s="9"/>
      <c r="F4933" s="9"/>
      <c r="G4933" s="10">
        <v>22</v>
      </c>
      <c r="H4933" s="10" t="s">
        <v>495</v>
      </c>
      <c r="I4933" s="10">
        <v>1947</v>
      </c>
      <c r="J4933" s="11" t="s">
        <v>11531</v>
      </c>
      <c r="K4933" s="12"/>
      <c r="L4933" s="13" t="s">
        <v>11532</v>
      </c>
      <c r="M4933" t="s">
        <v>753</v>
      </c>
      <c r="S4933" s="9"/>
      <c r="T4933">
        <v>10</v>
      </c>
      <c r="U4933" s="210" t="s">
        <v>18198</v>
      </c>
      <c r="V4933" s="14">
        <v>0</v>
      </c>
      <c r="W4933" s="14">
        <v>0</v>
      </c>
      <c r="X4933" s="109" t="e">
        <v>#N/A</v>
      </c>
      <c r="Y4933" t="s">
        <v>334</v>
      </c>
      <c r="Z4933" t="s">
        <v>18167</v>
      </c>
      <c r="AA4933">
        <f t="shared" si="77"/>
        <v>1</v>
      </c>
    </row>
    <row r="4934" spans="1:27" x14ac:dyDescent="0.2">
      <c r="A4934">
        <v>5527</v>
      </c>
      <c r="B4934" s="1" t="s">
        <v>11547</v>
      </c>
      <c r="C4934" t="s">
        <v>6060</v>
      </c>
      <c r="D4934" s="9"/>
      <c r="E4934" s="9"/>
      <c r="F4934" s="9"/>
      <c r="G4934" s="10">
        <v>22</v>
      </c>
      <c r="H4934" s="10" t="s">
        <v>495</v>
      </c>
      <c r="I4934" s="10">
        <v>1947</v>
      </c>
      <c r="J4934" s="11" t="s">
        <v>11531</v>
      </c>
      <c r="K4934" s="12"/>
      <c r="L4934" s="13" t="s">
        <v>11532</v>
      </c>
      <c r="M4934" t="s">
        <v>753</v>
      </c>
      <c r="S4934" s="9"/>
      <c r="T4934">
        <v>10</v>
      </c>
      <c r="U4934" s="210" t="s">
        <v>18198</v>
      </c>
      <c r="V4934" s="14">
        <v>0</v>
      </c>
      <c r="W4934" s="14">
        <v>0</v>
      </c>
      <c r="X4934" s="109" t="e">
        <v>#N/A</v>
      </c>
      <c r="Y4934" t="s">
        <v>334</v>
      </c>
      <c r="Z4934" t="s">
        <v>18167</v>
      </c>
      <c r="AA4934">
        <f t="shared" si="77"/>
        <v>1</v>
      </c>
    </row>
    <row r="4935" spans="1:27" x14ac:dyDescent="0.2">
      <c r="A4935">
        <v>1388</v>
      </c>
      <c r="B4935" s="1" t="s">
        <v>11548</v>
      </c>
      <c r="C4935" t="s">
        <v>3985</v>
      </c>
      <c r="D4935" s="9"/>
      <c r="E4935" s="9"/>
      <c r="F4935" s="9"/>
      <c r="G4935" s="10">
        <v>22</v>
      </c>
      <c r="H4935" s="10" t="s">
        <v>495</v>
      </c>
      <c r="I4935" s="10">
        <v>1947</v>
      </c>
      <c r="J4935" s="11" t="s">
        <v>11531</v>
      </c>
      <c r="K4935" s="12"/>
      <c r="L4935" s="13" t="s">
        <v>11532</v>
      </c>
      <c r="M4935" t="s">
        <v>753</v>
      </c>
      <c r="S4935" s="9"/>
      <c r="T4935">
        <v>10</v>
      </c>
      <c r="U4935" s="210" t="s">
        <v>18198</v>
      </c>
      <c r="V4935" s="14">
        <v>0</v>
      </c>
      <c r="W4935" s="14">
        <v>1</v>
      </c>
      <c r="X4935" s="109" t="e">
        <v>#N/A</v>
      </c>
      <c r="Y4935" t="s">
        <v>334</v>
      </c>
      <c r="Z4935" t="s">
        <v>18167</v>
      </c>
      <c r="AA4935">
        <f t="shared" si="77"/>
        <v>1</v>
      </c>
    </row>
    <row r="4936" spans="1:27" x14ac:dyDescent="0.2">
      <c r="A4936">
        <v>1405</v>
      </c>
      <c r="B4936" s="1" t="s">
        <v>11549</v>
      </c>
      <c r="C4936" t="s">
        <v>3985</v>
      </c>
      <c r="D4936" s="9"/>
      <c r="E4936" s="9"/>
      <c r="F4936" s="9"/>
      <c r="G4936" s="10">
        <v>22</v>
      </c>
      <c r="H4936" s="10" t="s">
        <v>495</v>
      </c>
      <c r="I4936" s="10">
        <v>1947</v>
      </c>
      <c r="J4936" s="11" t="s">
        <v>11531</v>
      </c>
      <c r="K4936" s="12"/>
      <c r="L4936" s="13" t="s">
        <v>11532</v>
      </c>
      <c r="M4936" t="s">
        <v>753</v>
      </c>
      <c r="S4936" s="9"/>
      <c r="T4936">
        <v>10</v>
      </c>
      <c r="U4936" s="210" t="s">
        <v>18198</v>
      </c>
      <c r="V4936" s="14">
        <v>0</v>
      </c>
      <c r="W4936" s="14">
        <v>1</v>
      </c>
      <c r="X4936" s="109" t="e">
        <v>#N/A</v>
      </c>
      <c r="Y4936" t="s">
        <v>334</v>
      </c>
      <c r="Z4936" t="s">
        <v>18167</v>
      </c>
      <c r="AA4936">
        <f t="shared" si="77"/>
        <v>1</v>
      </c>
    </row>
    <row r="4937" spans="1:27" x14ac:dyDescent="0.2">
      <c r="A4937">
        <v>1410</v>
      </c>
      <c r="B4937" s="1" t="s">
        <v>11550</v>
      </c>
      <c r="C4937" t="s">
        <v>3985</v>
      </c>
      <c r="D4937" s="9"/>
      <c r="E4937" s="9"/>
      <c r="F4937" s="9"/>
      <c r="G4937" s="10">
        <v>22</v>
      </c>
      <c r="H4937" s="10" t="s">
        <v>495</v>
      </c>
      <c r="I4937" s="10">
        <v>1947</v>
      </c>
      <c r="J4937" s="11" t="s">
        <v>11531</v>
      </c>
      <c r="K4937" s="12"/>
      <c r="L4937" s="13" t="s">
        <v>11532</v>
      </c>
      <c r="M4937" t="s">
        <v>753</v>
      </c>
      <c r="S4937" s="9"/>
      <c r="T4937">
        <v>10</v>
      </c>
      <c r="U4937" s="210" t="s">
        <v>18198</v>
      </c>
      <c r="V4937" s="14">
        <v>0</v>
      </c>
      <c r="W4937" s="14">
        <v>1</v>
      </c>
      <c r="X4937" s="109" t="e">
        <v>#N/A</v>
      </c>
      <c r="Y4937" t="s">
        <v>334</v>
      </c>
      <c r="Z4937" t="s">
        <v>18167</v>
      </c>
      <c r="AA4937">
        <f t="shared" si="77"/>
        <v>1</v>
      </c>
    </row>
    <row r="4938" spans="1:27" x14ac:dyDescent="0.2">
      <c r="A4938">
        <v>261</v>
      </c>
      <c r="B4938" s="1" t="s">
        <v>11536</v>
      </c>
      <c r="C4938" t="s">
        <v>3985</v>
      </c>
      <c r="D4938" s="9" t="s">
        <v>6193</v>
      </c>
      <c r="E4938" s="9" t="s">
        <v>259</v>
      </c>
      <c r="F4938" s="9" t="s">
        <v>721</v>
      </c>
      <c r="G4938" s="10">
        <v>22</v>
      </c>
      <c r="H4938" s="10" t="s">
        <v>495</v>
      </c>
      <c r="I4938" s="10">
        <v>1947</v>
      </c>
      <c r="J4938" s="11" t="s">
        <v>11531</v>
      </c>
      <c r="K4938" s="12"/>
      <c r="L4938" s="13" t="s">
        <v>11532</v>
      </c>
      <c r="M4938" t="s">
        <v>753</v>
      </c>
      <c r="S4938" s="9"/>
      <c r="T4938">
        <v>10</v>
      </c>
      <c r="U4938" s="210" t="s">
        <v>18198</v>
      </c>
      <c r="V4938" s="14">
        <v>0</v>
      </c>
      <c r="W4938" s="14">
        <v>1</v>
      </c>
      <c r="X4938" s="150" t="s">
        <v>270</v>
      </c>
      <c r="Y4938">
        <v>142</v>
      </c>
      <c r="Z4938" t="s">
        <v>18167</v>
      </c>
      <c r="AA4938">
        <f t="shared" si="77"/>
        <v>2</v>
      </c>
    </row>
    <row r="4939" spans="1:27" x14ac:dyDescent="0.2">
      <c r="A4939">
        <v>1757</v>
      </c>
      <c r="B4939" s="1" t="s">
        <v>11529</v>
      </c>
      <c r="C4939" t="s">
        <v>3985</v>
      </c>
      <c r="D4939" s="9" t="s">
        <v>11530</v>
      </c>
      <c r="E4939" s="9" t="s">
        <v>259</v>
      </c>
      <c r="F4939" s="9" t="s">
        <v>721</v>
      </c>
      <c r="G4939" s="10">
        <v>22</v>
      </c>
      <c r="H4939" s="10" t="s">
        <v>495</v>
      </c>
      <c r="I4939" s="10">
        <v>1947</v>
      </c>
      <c r="J4939" s="11" t="s">
        <v>11531</v>
      </c>
      <c r="K4939" s="12"/>
      <c r="L4939" s="13" t="s">
        <v>11532</v>
      </c>
      <c r="M4939" t="s">
        <v>753</v>
      </c>
      <c r="S4939" s="9"/>
      <c r="T4939">
        <v>10</v>
      </c>
      <c r="U4939" s="210" t="s">
        <v>18198</v>
      </c>
      <c r="V4939" s="14">
        <v>0</v>
      </c>
      <c r="W4939" s="14">
        <v>1</v>
      </c>
      <c r="X4939" s="150" t="s">
        <v>270</v>
      </c>
      <c r="Y4939">
        <v>109</v>
      </c>
      <c r="Z4939" t="s">
        <v>18167</v>
      </c>
      <c r="AA4939">
        <f t="shared" si="77"/>
        <v>5</v>
      </c>
    </row>
    <row r="4940" spans="1:27" x14ac:dyDescent="0.2">
      <c r="A4940">
        <v>84</v>
      </c>
      <c r="B4940" s="1" t="s">
        <v>11533</v>
      </c>
      <c r="C4940" t="s">
        <v>3985</v>
      </c>
      <c r="D4940" s="9" t="s">
        <v>11534</v>
      </c>
      <c r="E4940" s="9"/>
      <c r="F4940" s="9"/>
      <c r="G4940" s="10">
        <v>22</v>
      </c>
      <c r="H4940" s="10" t="s">
        <v>495</v>
      </c>
      <c r="I4940" s="10">
        <v>1947</v>
      </c>
      <c r="J4940" s="11" t="s">
        <v>11531</v>
      </c>
      <c r="K4940" s="12"/>
      <c r="L4940" s="13" t="s">
        <v>11532</v>
      </c>
      <c r="M4940" t="s">
        <v>753</v>
      </c>
      <c r="S4940" s="9"/>
      <c r="T4940">
        <v>10</v>
      </c>
      <c r="U4940" s="210" t="s">
        <v>18198</v>
      </c>
      <c r="V4940" s="14">
        <v>0</v>
      </c>
      <c r="W4940" s="14">
        <v>1</v>
      </c>
      <c r="X4940" s="109" t="e">
        <v>#N/A</v>
      </c>
      <c r="Y4940" t="s">
        <v>10000</v>
      </c>
      <c r="Z4940" t="s">
        <v>18167</v>
      </c>
      <c r="AA4940">
        <f t="shared" si="77"/>
        <v>4</v>
      </c>
    </row>
    <row r="4941" spans="1:27" x14ac:dyDescent="0.2">
      <c r="A4941">
        <v>1411</v>
      </c>
      <c r="B4941" s="1" t="s">
        <v>11551</v>
      </c>
      <c r="C4941" t="s">
        <v>3985</v>
      </c>
      <c r="D4941" s="9"/>
      <c r="E4941" s="9"/>
      <c r="F4941" s="9"/>
      <c r="G4941" s="10">
        <v>22</v>
      </c>
      <c r="H4941" s="10" t="s">
        <v>495</v>
      </c>
      <c r="I4941" s="10">
        <v>1947</v>
      </c>
      <c r="J4941" s="11" t="s">
        <v>11531</v>
      </c>
      <c r="K4941" s="12"/>
      <c r="L4941" s="13" t="s">
        <v>11532</v>
      </c>
      <c r="M4941" t="s">
        <v>753</v>
      </c>
      <c r="S4941" s="9"/>
      <c r="T4941">
        <v>10</v>
      </c>
      <c r="U4941" s="210" t="s">
        <v>18198</v>
      </c>
      <c r="V4941" s="14">
        <v>0</v>
      </c>
      <c r="W4941" s="14">
        <v>1</v>
      </c>
      <c r="X4941" s="109" t="e">
        <v>#N/A</v>
      </c>
      <c r="Y4941" t="s">
        <v>334</v>
      </c>
      <c r="Z4941" t="s">
        <v>18167</v>
      </c>
      <c r="AA4941">
        <f t="shared" si="77"/>
        <v>1</v>
      </c>
    </row>
    <row r="4942" spans="1:27" x14ac:dyDescent="0.2">
      <c r="A4942">
        <v>1859</v>
      </c>
      <c r="B4942" s="1" t="s">
        <v>11552</v>
      </c>
      <c r="C4942" t="s">
        <v>3985</v>
      </c>
      <c r="D4942" s="9"/>
      <c r="E4942" s="9"/>
      <c r="F4942" s="9"/>
      <c r="G4942" s="10">
        <v>22</v>
      </c>
      <c r="H4942" s="10" t="s">
        <v>495</v>
      </c>
      <c r="I4942" s="10">
        <v>1947</v>
      </c>
      <c r="J4942" s="11" t="s">
        <v>11531</v>
      </c>
      <c r="K4942" s="12"/>
      <c r="L4942" s="13" t="s">
        <v>11532</v>
      </c>
      <c r="M4942" t="s">
        <v>753</v>
      </c>
      <c r="S4942" s="9"/>
      <c r="T4942">
        <v>10</v>
      </c>
      <c r="U4942" s="210" t="s">
        <v>18198</v>
      </c>
      <c r="V4942" s="14">
        <v>0</v>
      </c>
      <c r="W4942" s="14">
        <v>1</v>
      </c>
      <c r="X4942" s="109" t="e">
        <v>#N/A</v>
      </c>
      <c r="Y4942" t="s">
        <v>334</v>
      </c>
      <c r="Z4942" t="s">
        <v>18167</v>
      </c>
      <c r="AA4942">
        <f t="shared" si="77"/>
        <v>1</v>
      </c>
    </row>
    <row r="4943" spans="1:27" x14ac:dyDescent="0.2">
      <c r="A4943">
        <v>5552</v>
      </c>
      <c r="B4943" s="1" t="s">
        <v>11542</v>
      </c>
      <c r="C4943" t="s">
        <v>3985</v>
      </c>
      <c r="D4943" s="9">
        <v>163</v>
      </c>
      <c r="E4943" s="9"/>
      <c r="F4943" s="9"/>
      <c r="G4943" s="10">
        <v>22</v>
      </c>
      <c r="H4943" s="10" t="s">
        <v>495</v>
      </c>
      <c r="I4943" s="10">
        <v>1947</v>
      </c>
      <c r="J4943" s="11" t="s">
        <v>11531</v>
      </c>
      <c r="K4943" s="12"/>
      <c r="L4943" s="13" t="s">
        <v>11532</v>
      </c>
      <c r="M4943" t="s">
        <v>753</v>
      </c>
      <c r="S4943" s="9"/>
      <c r="T4943">
        <v>10</v>
      </c>
      <c r="U4943" s="210" t="s">
        <v>18198</v>
      </c>
      <c r="V4943" s="14">
        <v>0</v>
      </c>
      <c r="W4943" s="14">
        <v>1</v>
      </c>
      <c r="X4943" s="150" t="s">
        <v>270</v>
      </c>
      <c r="Y4943">
        <v>163</v>
      </c>
      <c r="Z4943" t="s">
        <v>18167</v>
      </c>
      <c r="AA4943">
        <f t="shared" si="77"/>
        <v>1</v>
      </c>
    </row>
    <row r="4944" spans="1:27" x14ac:dyDescent="0.2">
      <c r="A4944">
        <v>4896</v>
      </c>
      <c r="B4944" s="1" t="s">
        <v>11537</v>
      </c>
      <c r="C4944" t="s">
        <v>3985</v>
      </c>
      <c r="D4944" s="9" t="s">
        <v>6193</v>
      </c>
      <c r="E4944" s="9" t="s">
        <v>259</v>
      </c>
      <c r="F4944" s="9" t="s">
        <v>721</v>
      </c>
      <c r="G4944" s="10">
        <v>22</v>
      </c>
      <c r="H4944" s="10" t="s">
        <v>495</v>
      </c>
      <c r="I4944" s="10">
        <v>1947</v>
      </c>
      <c r="J4944" s="11" t="s">
        <v>11531</v>
      </c>
      <c r="K4944" s="12"/>
      <c r="L4944" s="13" t="s">
        <v>11532</v>
      </c>
      <c r="M4944" t="s">
        <v>753</v>
      </c>
      <c r="S4944" s="9"/>
      <c r="T4944">
        <v>10</v>
      </c>
      <c r="U4944" s="210" t="s">
        <v>18198</v>
      </c>
      <c r="V4944" s="14">
        <v>0</v>
      </c>
      <c r="W4944" s="14">
        <v>1</v>
      </c>
      <c r="X4944" s="150" t="s">
        <v>270</v>
      </c>
      <c r="Y4944">
        <v>142</v>
      </c>
      <c r="Z4944" t="s">
        <v>18167</v>
      </c>
      <c r="AA4944">
        <f t="shared" si="77"/>
        <v>2</v>
      </c>
    </row>
    <row r="4945" spans="1:27" x14ac:dyDescent="0.2">
      <c r="A4945">
        <v>3278</v>
      </c>
      <c r="B4945" s="1" t="s">
        <v>11553</v>
      </c>
      <c r="C4945" t="s">
        <v>3985</v>
      </c>
      <c r="D4945" s="9"/>
      <c r="E4945" s="9"/>
      <c r="F4945" s="9"/>
      <c r="G4945" s="10">
        <v>22</v>
      </c>
      <c r="H4945" s="10" t="s">
        <v>495</v>
      </c>
      <c r="I4945" s="10">
        <v>1947</v>
      </c>
      <c r="J4945" s="11" t="s">
        <v>11531</v>
      </c>
      <c r="K4945" s="12"/>
      <c r="L4945" s="13" t="s">
        <v>11532</v>
      </c>
      <c r="M4945" t="s">
        <v>753</v>
      </c>
      <c r="S4945" s="9"/>
      <c r="T4945">
        <v>10</v>
      </c>
      <c r="U4945" s="210" t="s">
        <v>18198</v>
      </c>
      <c r="V4945" s="14">
        <v>0</v>
      </c>
      <c r="W4945" s="14">
        <v>1</v>
      </c>
      <c r="X4945" s="109" t="e">
        <v>#N/A</v>
      </c>
      <c r="Y4945" t="s">
        <v>334</v>
      </c>
      <c r="Z4945" t="s">
        <v>18167</v>
      </c>
      <c r="AA4945">
        <f t="shared" si="77"/>
        <v>1</v>
      </c>
    </row>
    <row r="4946" spans="1:27" x14ac:dyDescent="0.2">
      <c r="A4946">
        <v>7600</v>
      </c>
      <c r="B4946" s="1" t="s">
        <v>11535</v>
      </c>
      <c r="C4946" t="s">
        <v>3985</v>
      </c>
      <c r="D4946" s="9" t="s">
        <v>5570</v>
      </c>
      <c r="E4946" s="9"/>
      <c r="F4946" s="9"/>
      <c r="G4946" s="10">
        <v>22</v>
      </c>
      <c r="H4946" s="10" t="s">
        <v>495</v>
      </c>
      <c r="I4946" s="10">
        <v>1947</v>
      </c>
      <c r="J4946" s="11" t="s">
        <v>11531</v>
      </c>
      <c r="K4946" s="12"/>
      <c r="L4946" s="13" t="s">
        <v>11532</v>
      </c>
      <c r="M4946" t="s">
        <v>753</v>
      </c>
      <c r="S4946" s="9"/>
      <c r="T4946">
        <v>10</v>
      </c>
      <c r="U4946" s="210" t="s">
        <v>18198</v>
      </c>
      <c r="V4946" s="14">
        <v>0</v>
      </c>
      <c r="W4946" s="14">
        <v>1</v>
      </c>
      <c r="X4946" s="150" t="s">
        <v>270</v>
      </c>
      <c r="Y4946">
        <v>163</v>
      </c>
      <c r="Z4946" t="s">
        <v>18167</v>
      </c>
      <c r="AA4946">
        <f t="shared" si="77"/>
        <v>2</v>
      </c>
    </row>
    <row r="4947" spans="1:27" x14ac:dyDescent="0.2">
      <c r="A4947">
        <v>3290</v>
      </c>
      <c r="B4947" s="1" t="s">
        <v>11554</v>
      </c>
      <c r="C4947" t="s">
        <v>3985</v>
      </c>
      <c r="D4947" s="9"/>
      <c r="E4947" s="9"/>
      <c r="F4947" s="9"/>
      <c r="G4947" s="10">
        <v>22</v>
      </c>
      <c r="H4947" s="10" t="s">
        <v>495</v>
      </c>
      <c r="I4947" s="10">
        <v>1947</v>
      </c>
      <c r="J4947" s="11" t="s">
        <v>11531</v>
      </c>
      <c r="K4947" s="12"/>
      <c r="L4947" s="13" t="s">
        <v>11532</v>
      </c>
      <c r="M4947" t="s">
        <v>753</v>
      </c>
      <c r="S4947" s="9"/>
      <c r="T4947">
        <v>10</v>
      </c>
      <c r="U4947" s="210" t="s">
        <v>18198</v>
      </c>
      <c r="V4947" s="14">
        <v>0</v>
      </c>
      <c r="W4947" s="14">
        <v>1</v>
      </c>
      <c r="X4947" s="109" t="e">
        <v>#N/A</v>
      </c>
      <c r="Y4947" t="s">
        <v>334</v>
      </c>
      <c r="Z4947" t="s">
        <v>18167</v>
      </c>
      <c r="AA4947">
        <f t="shared" si="77"/>
        <v>1</v>
      </c>
    </row>
    <row r="4948" spans="1:27" x14ac:dyDescent="0.2">
      <c r="A4948">
        <v>4781</v>
      </c>
      <c r="B4948" s="1" t="s">
        <v>11555</v>
      </c>
      <c r="C4948" t="s">
        <v>3985</v>
      </c>
      <c r="D4948" s="9"/>
      <c r="E4948" s="9"/>
      <c r="F4948" s="9"/>
      <c r="G4948" s="10">
        <v>22</v>
      </c>
      <c r="H4948" s="10" t="s">
        <v>495</v>
      </c>
      <c r="I4948" s="10">
        <v>1947</v>
      </c>
      <c r="J4948" s="11" t="s">
        <v>11531</v>
      </c>
      <c r="K4948" s="12"/>
      <c r="L4948" s="13" t="s">
        <v>11532</v>
      </c>
      <c r="M4948" t="s">
        <v>753</v>
      </c>
      <c r="S4948" s="9"/>
      <c r="T4948">
        <v>10</v>
      </c>
      <c r="U4948" s="210" t="s">
        <v>18198</v>
      </c>
      <c r="V4948" s="14">
        <v>0</v>
      </c>
      <c r="W4948" s="14">
        <v>1</v>
      </c>
      <c r="X4948" s="109" t="e">
        <v>#N/A</v>
      </c>
      <c r="Y4948" t="s">
        <v>334</v>
      </c>
      <c r="Z4948" t="s">
        <v>18167</v>
      </c>
      <c r="AA4948">
        <f t="shared" si="77"/>
        <v>1</v>
      </c>
    </row>
    <row r="4949" spans="1:27" x14ac:dyDescent="0.2">
      <c r="A4949">
        <v>4931</v>
      </c>
      <c r="B4949" s="1" t="s">
        <v>11556</v>
      </c>
      <c r="C4949" t="s">
        <v>3985</v>
      </c>
      <c r="D4949" s="9"/>
      <c r="E4949" s="9"/>
      <c r="F4949" s="9"/>
      <c r="G4949" s="10">
        <v>22</v>
      </c>
      <c r="H4949" s="10" t="s">
        <v>495</v>
      </c>
      <c r="I4949" s="10">
        <v>1947</v>
      </c>
      <c r="J4949" s="11" t="s">
        <v>11531</v>
      </c>
      <c r="K4949" s="12"/>
      <c r="L4949" s="13" t="s">
        <v>11532</v>
      </c>
      <c r="M4949" t="s">
        <v>753</v>
      </c>
      <c r="S4949" s="9"/>
      <c r="T4949">
        <v>10</v>
      </c>
      <c r="U4949" s="210" t="s">
        <v>18198</v>
      </c>
      <c r="V4949" s="14">
        <v>0</v>
      </c>
      <c r="W4949" s="14">
        <v>1</v>
      </c>
      <c r="X4949" s="109" t="e">
        <v>#N/A</v>
      </c>
      <c r="Y4949" t="s">
        <v>334</v>
      </c>
      <c r="Z4949" t="s">
        <v>18167</v>
      </c>
      <c r="AA4949">
        <f t="shared" si="77"/>
        <v>1</v>
      </c>
    </row>
    <row r="4950" spans="1:27" x14ac:dyDescent="0.2">
      <c r="A4950">
        <v>4940</v>
      </c>
      <c r="B4950" s="1" t="s">
        <v>11557</v>
      </c>
      <c r="C4950" t="s">
        <v>3985</v>
      </c>
      <c r="D4950" s="9"/>
      <c r="E4950" s="9"/>
      <c r="F4950" s="9"/>
      <c r="G4950" s="10">
        <v>22</v>
      </c>
      <c r="H4950" s="10" t="s">
        <v>495</v>
      </c>
      <c r="I4950" s="10">
        <v>1947</v>
      </c>
      <c r="J4950" s="11" t="s">
        <v>11531</v>
      </c>
      <c r="K4950" s="12"/>
      <c r="L4950" s="13" t="s">
        <v>11532</v>
      </c>
      <c r="M4950" t="s">
        <v>753</v>
      </c>
      <c r="S4950" s="9"/>
      <c r="T4950">
        <v>10</v>
      </c>
      <c r="U4950" s="210" t="s">
        <v>18198</v>
      </c>
      <c r="V4950" s="14">
        <v>0</v>
      </c>
      <c r="W4950" s="14">
        <v>1</v>
      </c>
      <c r="X4950" s="109" t="e">
        <v>#N/A</v>
      </c>
      <c r="Y4950" t="s">
        <v>334</v>
      </c>
      <c r="Z4950" t="s">
        <v>18167</v>
      </c>
      <c r="AA4950">
        <f t="shared" si="77"/>
        <v>1</v>
      </c>
    </row>
    <row r="4951" spans="1:27" x14ac:dyDescent="0.2">
      <c r="A4951">
        <v>5036</v>
      </c>
      <c r="B4951" s="1" t="s">
        <v>11558</v>
      </c>
      <c r="C4951" t="s">
        <v>3985</v>
      </c>
      <c r="D4951" s="9"/>
      <c r="E4951" s="9"/>
      <c r="F4951" s="9"/>
      <c r="G4951" s="10">
        <v>22</v>
      </c>
      <c r="H4951" s="10" t="s">
        <v>495</v>
      </c>
      <c r="I4951" s="10">
        <v>1947</v>
      </c>
      <c r="J4951" s="11" t="s">
        <v>11531</v>
      </c>
      <c r="K4951" s="12"/>
      <c r="L4951" s="13" t="s">
        <v>11532</v>
      </c>
      <c r="M4951" t="s">
        <v>753</v>
      </c>
      <c r="S4951" s="9"/>
      <c r="T4951">
        <v>10</v>
      </c>
      <c r="U4951" s="210" t="s">
        <v>18198</v>
      </c>
      <c r="V4951" s="14">
        <v>0</v>
      </c>
      <c r="W4951" s="14">
        <v>1</v>
      </c>
      <c r="X4951" s="109" t="e">
        <v>#N/A</v>
      </c>
      <c r="Y4951" t="s">
        <v>334</v>
      </c>
      <c r="Z4951" t="s">
        <v>18167</v>
      </c>
      <c r="AA4951">
        <f t="shared" si="77"/>
        <v>1</v>
      </c>
    </row>
    <row r="4952" spans="1:27" x14ac:dyDescent="0.2">
      <c r="A4952">
        <v>5602</v>
      </c>
      <c r="B4952" s="1" t="s">
        <v>11559</v>
      </c>
      <c r="C4952" t="s">
        <v>3985</v>
      </c>
      <c r="D4952" s="9"/>
      <c r="E4952" s="9"/>
      <c r="F4952" s="9"/>
      <c r="G4952" s="10">
        <v>22</v>
      </c>
      <c r="H4952" s="10" t="s">
        <v>495</v>
      </c>
      <c r="I4952" s="10">
        <v>1947</v>
      </c>
      <c r="J4952" s="11" t="s">
        <v>11531</v>
      </c>
      <c r="K4952" s="12"/>
      <c r="L4952" s="13" t="s">
        <v>11532</v>
      </c>
      <c r="M4952" t="s">
        <v>753</v>
      </c>
      <c r="S4952" s="9"/>
      <c r="T4952">
        <v>10</v>
      </c>
      <c r="U4952" s="210" t="s">
        <v>18198</v>
      </c>
      <c r="V4952" s="14">
        <v>0</v>
      </c>
      <c r="W4952" s="14">
        <v>1</v>
      </c>
      <c r="X4952" s="109" t="e">
        <v>#N/A</v>
      </c>
      <c r="Y4952" t="s">
        <v>334</v>
      </c>
      <c r="Z4952" t="s">
        <v>18167</v>
      </c>
      <c r="AA4952">
        <f t="shared" si="77"/>
        <v>1</v>
      </c>
    </row>
    <row r="4953" spans="1:27" x14ac:dyDescent="0.2">
      <c r="A4953">
        <v>5747</v>
      </c>
      <c r="B4953" s="1" t="s">
        <v>11560</v>
      </c>
      <c r="C4953" t="s">
        <v>3985</v>
      </c>
      <c r="D4953" s="9"/>
      <c r="E4953" s="9"/>
      <c r="F4953" s="9"/>
      <c r="G4953" s="10">
        <v>22</v>
      </c>
      <c r="H4953" s="10" t="s">
        <v>495</v>
      </c>
      <c r="I4953" s="10">
        <v>1947</v>
      </c>
      <c r="J4953" s="11" t="s">
        <v>11531</v>
      </c>
      <c r="K4953" s="12"/>
      <c r="L4953" s="13" t="s">
        <v>11532</v>
      </c>
      <c r="M4953" t="s">
        <v>753</v>
      </c>
      <c r="S4953" s="9"/>
      <c r="T4953">
        <v>10</v>
      </c>
      <c r="U4953" s="210" t="s">
        <v>18198</v>
      </c>
      <c r="V4953" s="14">
        <v>0</v>
      </c>
      <c r="W4953" s="14">
        <v>1</v>
      </c>
      <c r="X4953" s="109" t="e">
        <v>#N/A</v>
      </c>
      <c r="Y4953" t="s">
        <v>334</v>
      </c>
      <c r="Z4953" t="s">
        <v>18167</v>
      </c>
      <c r="AA4953">
        <f t="shared" si="77"/>
        <v>1</v>
      </c>
    </row>
    <row r="4954" spans="1:27" x14ac:dyDescent="0.2">
      <c r="A4954">
        <v>5750</v>
      </c>
      <c r="B4954" s="1" t="s">
        <v>11561</v>
      </c>
      <c r="C4954" t="s">
        <v>3985</v>
      </c>
      <c r="D4954" s="9"/>
      <c r="E4954" s="9"/>
      <c r="F4954" s="9"/>
      <c r="G4954" s="10">
        <v>22</v>
      </c>
      <c r="H4954" s="10" t="s">
        <v>495</v>
      </c>
      <c r="I4954" s="10">
        <v>1947</v>
      </c>
      <c r="J4954" s="11" t="s">
        <v>11531</v>
      </c>
      <c r="K4954" s="12"/>
      <c r="L4954" s="13" t="s">
        <v>11532</v>
      </c>
      <c r="M4954" t="s">
        <v>753</v>
      </c>
      <c r="S4954" s="9"/>
      <c r="T4954">
        <v>10</v>
      </c>
      <c r="U4954" s="210" t="s">
        <v>18198</v>
      </c>
      <c r="V4954" s="14">
        <v>0</v>
      </c>
      <c r="W4954" s="14">
        <v>1</v>
      </c>
      <c r="X4954" s="109" t="e">
        <v>#N/A</v>
      </c>
      <c r="Y4954" t="s">
        <v>334</v>
      </c>
      <c r="Z4954" t="s">
        <v>18167</v>
      </c>
      <c r="AA4954">
        <f t="shared" si="77"/>
        <v>1</v>
      </c>
    </row>
    <row r="4955" spans="1:27" x14ac:dyDescent="0.2">
      <c r="A4955">
        <v>5753</v>
      </c>
      <c r="B4955" s="1" t="s">
        <v>11562</v>
      </c>
      <c r="C4955" t="s">
        <v>3985</v>
      </c>
      <c r="D4955" s="9"/>
      <c r="E4955" s="9"/>
      <c r="F4955" s="9"/>
      <c r="G4955" s="10">
        <v>22</v>
      </c>
      <c r="H4955" s="10" t="s">
        <v>495</v>
      </c>
      <c r="I4955" s="10">
        <v>1947</v>
      </c>
      <c r="J4955" s="11" t="s">
        <v>11531</v>
      </c>
      <c r="K4955" s="12"/>
      <c r="L4955" s="13" t="s">
        <v>11532</v>
      </c>
      <c r="M4955" t="s">
        <v>753</v>
      </c>
      <c r="S4955" s="9"/>
      <c r="T4955">
        <v>10</v>
      </c>
      <c r="U4955" s="210" t="s">
        <v>18198</v>
      </c>
      <c r="V4955" s="14">
        <v>0</v>
      </c>
      <c r="W4955" s="14">
        <v>1</v>
      </c>
      <c r="X4955" s="109" t="e">
        <v>#N/A</v>
      </c>
      <c r="Y4955" t="s">
        <v>334</v>
      </c>
      <c r="Z4955" t="s">
        <v>18167</v>
      </c>
      <c r="AA4955">
        <f t="shared" si="77"/>
        <v>1</v>
      </c>
    </row>
    <row r="4956" spans="1:27" x14ac:dyDescent="0.2">
      <c r="A4956">
        <v>5759</v>
      </c>
      <c r="B4956" s="1" t="s">
        <v>11563</v>
      </c>
      <c r="C4956" t="s">
        <v>3985</v>
      </c>
      <c r="D4956" s="9"/>
      <c r="E4956" s="9"/>
      <c r="F4956" s="9"/>
      <c r="G4956" s="10">
        <v>22</v>
      </c>
      <c r="H4956" s="10" t="s">
        <v>495</v>
      </c>
      <c r="I4956" s="10">
        <v>1947</v>
      </c>
      <c r="J4956" s="11" t="s">
        <v>11531</v>
      </c>
      <c r="K4956" s="12"/>
      <c r="L4956" s="13" t="s">
        <v>11532</v>
      </c>
      <c r="M4956" t="s">
        <v>753</v>
      </c>
      <c r="S4956" s="9"/>
      <c r="T4956">
        <v>10</v>
      </c>
      <c r="U4956" s="210" t="s">
        <v>18198</v>
      </c>
      <c r="V4956" s="14">
        <v>0</v>
      </c>
      <c r="W4956" s="14">
        <v>1</v>
      </c>
      <c r="X4956" s="109" t="e">
        <v>#N/A</v>
      </c>
      <c r="Y4956" t="s">
        <v>334</v>
      </c>
      <c r="Z4956" t="s">
        <v>18167</v>
      </c>
      <c r="AA4956">
        <f t="shared" si="77"/>
        <v>1</v>
      </c>
    </row>
    <row r="4957" spans="1:27" x14ac:dyDescent="0.2">
      <c r="A4957">
        <v>5762</v>
      </c>
      <c r="B4957" s="1" t="s">
        <v>11564</v>
      </c>
      <c r="C4957" t="s">
        <v>3985</v>
      </c>
      <c r="D4957" s="9"/>
      <c r="E4957" s="9"/>
      <c r="F4957" s="9"/>
      <c r="G4957" s="10">
        <v>22</v>
      </c>
      <c r="H4957" s="10" t="s">
        <v>495</v>
      </c>
      <c r="I4957" s="10">
        <v>1947</v>
      </c>
      <c r="J4957" s="11" t="s">
        <v>11531</v>
      </c>
      <c r="K4957" s="12"/>
      <c r="L4957" s="13" t="s">
        <v>11532</v>
      </c>
      <c r="M4957" t="s">
        <v>753</v>
      </c>
      <c r="S4957" s="9"/>
      <c r="T4957">
        <v>10</v>
      </c>
      <c r="U4957" s="210" t="s">
        <v>18198</v>
      </c>
      <c r="V4957" s="14">
        <v>0</v>
      </c>
      <c r="W4957" s="14">
        <v>1</v>
      </c>
      <c r="X4957" s="109" t="e">
        <v>#N/A</v>
      </c>
      <c r="Y4957" t="s">
        <v>334</v>
      </c>
      <c r="Z4957" t="s">
        <v>18167</v>
      </c>
      <c r="AA4957">
        <f t="shared" si="77"/>
        <v>1</v>
      </c>
    </row>
    <row r="4958" spans="1:27" x14ac:dyDescent="0.2">
      <c r="A4958">
        <v>5765</v>
      </c>
      <c r="B4958" s="1" t="s">
        <v>11565</v>
      </c>
      <c r="C4958" t="s">
        <v>3985</v>
      </c>
      <c r="D4958" s="9"/>
      <c r="E4958" s="9"/>
      <c r="F4958" s="9"/>
      <c r="G4958" s="10">
        <v>22</v>
      </c>
      <c r="H4958" s="10" t="s">
        <v>495</v>
      </c>
      <c r="I4958" s="10">
        <v>1947</v>
      </c>
      <c r="J4958" s="11" t="s">
        <v>11531</v>
      </c>
      <c r="K4958" s="12"/>
      <c r="L4958" s="13" t="s">
        <v>11532</v>
      </c>
      <c r="M4958" t="s">
        <v>753</v>
      </c>
      <c r="S4958" s="9"/>
      <c r="T4958">
        <v>10</v>
      </c>
      <c r="U4958" s="210" t="s">
        <v>18198</v>
      </c>
      <c r="V4958" s="14">
        <v>0</v>
      </c>
      <c r="W4958" s="14">
        <v>1</v>
      </c>
      <c r="X4958" s="109" t="e">
        <v>#N/A</v>
      </c>
      <c r="Y4958" t="s">
        <v>334</v>
      </c>
      <c r="Z4958" t="s">
        <v>18167</v>
      </c>
      <c r="AA4958">
        <f t="shared" si="77"/>
        <v>1</v>
      </c>
    </row>
    <row r="4959" spans="1:27" x14ac:dyDescent="0.2">
      <c r="A4959">
        <v>5775</v>
      </c>
      <c r="B4959" s="1" t="s">
        <v>11566</v>
      </c>
      <c r="C4959" t="s">
        <v>3985</v>
      </c>
      <c r="D4959" s="9"/>
      <c r="E4959" s="9"/>
      <c r="F4959" s="9"/>
      <c r="G4959" s="10">
        <v>22</v>
      </c>
      <c r="H4959" s="10" t="s">
        <v>495</v>
      </c>
      <c r="I4959" s="10">
        <v>1947</v>
      </c>
      <c r="J4959" s="11" t="s">
        <v>11531</v>
      </c>
      <c r="K4959" s="12"/>
      <c r="L4959" s="13" t="s">
        <v>11532</v>
      </c>
      <c r="M4959" t="s">
        <v>753</v>
      </c>
      <c r="S4959" s="9"/>
      <c r="T4959">
        <v>10</v>
      </c>
      <c r="U4959" s="210" t="s">
        <v>18198</v>
      </c>
      <c r="V4959" s="14">
        <v>0</v>
      </c>
      <c r="W4959" s="14">
        <v>1</v>
      </c>
      <c r="X4959" s="109" t="e">
        <v>#N/A</v>
      </c>
      <c r="Y4959" t="s">
        <v>334</v>
      </c>
      <c r="Z4959" t="s">
        <v>18167</v>
      </c>
      <c r="AA4959">
        <f t="shared" si="77"/>
        <v>1</v>
      </c>
    </row>
    <row r="4960" spans="1:27" x14ac:dyDescent="0.2">
      <c r="A4960">
        <v>5777</v>
      </c>
      <c r="B4960" s="1" t="s">
        <v>11567</v>
      </c>
      <c r="C4960" t="s">
        <v>3985</v>
      </c>
      <c r="D4960" s="9"/>
      <c r="E4960" s="9"/>
      <c r="F4960" s="9"/>
      <c r="G4960" s="10">
        <v>22</v>
      </c>
      <c r="H4960" s="10" t="s">
        <v>495</v>
      </c>
      <c r="I4960" s="10">
        <v>1947</v>
      </c>
      <c r="J4960" s="11" t="s">
        <v>11531</v>
      </c>
      <c r="K4960" s="12"/>
      <c r="L4960" s="13" t="s">
        <v>11532</v>
      </c>
      <c r="M4960" t="s">
        <v>753</v>
      </c>
      <c r="S4960" s="9"/>
      <c r="T4960">
        <v>10</v>
      </c>
      <c r="U4960" s="210" t="s">
        <v>18198</v>
      </c>
      <c r="V4960" s="14">
        <v>0</v>
      </c>
      <c r="W4960" s="14">
        <v>1</v>
      </c>
      <c r="X4960" s="109" t="e">
        <v>#N/A</v>
      </c>
      <c r="Y4960" t="s">
        <v>334</v>
      </c>
      <c r="Z4960" t="s">
        <v>18167</v>
      </c>
      <c r="AA4960">
        <f t="shared" si="77"/>
        <v>1</v>
      </c>
    </row>
    <row r="4961" spans="1:27" x14ac:dyDescent="0.2">
      <c r="A4961">
        <v>3381</v>
      </c>
      <c r="B4961" s="1" t="s">
        <v>11568</v>
      </c>
      <c r="C4961" t="s">
        <v>3985</v>
      </c>
      <c r="D4961" s="9"/>
      <c r="E4961" s="9"/>
      <c r="F4961" s="9"/>
      <c r="G4961" s="10">
        <v>22</v>
      </c>
      <c r="H4961" s="10" t="s">
        <v>495</v>
      </c>
      <c r="I4961" s="10">
        <v>1947</v>
      </c>
      <c r="J4961" s="11" t="s">
        <v>11531</v>
      </c>
      <c r="K4961" s="12"/>
      <c r="L4961" s="13" t="s">
        <v>11532</v>
      </c>
      <c r="M4961" t="s">
        <v>753</v>
      </c>
      <c r="S4961" s="9"/>
      <c r="T4961">
        <v>10</v>
      </c>
      <c r="U4961" s="210" t="s">
        <v>18198</v>
      </c>
      <c r="V4961" s="14">
        <v>0</v>
      </c>
      <c r="W4961" s="14">
        <v>1</v>
      </c>
      <c r="X4961" s="109" t="e">
        <v>#N/A</v>
      </c>
      <c r="Y4961" t="s">
        <v>334</v>
      </c>
      <c r="Z4961" t="s">
        <v>18167</v>
      </c>
      <c r="AA4961">
        <f t="shared" si="77"/>
        <v>1</v>
      </c>
    </row>
    <row r="4962" spans="1:27" x14ac:dyDescent="0.2">
      <c r="A4962">
        <v>4803</v>
      </c>
      <c r="B4962" s="1" t="s">
        <v>11569</v>
      </c>
      <c r="C4962" t="s">
        <v>3985</v>
      </c>
      <c r="D4962" s="9"/>
      <c r="E4962" s="9"/>
      <c r="F4962" s="9"/>
      <c r="G4962" s="10">
        <v>22</v>
      </c>
      <c r="H4962" s="10" t="s">
        <v>495</v>
      </c>
      <c r="I4962" s="10">
        <v>1947</v>
      </c>
      <c r="J4962" s="11" t="s">
        <v>11531</v>
      </c>
      <c r="K4962" s="12"/>
      <c r="L4962" s="13" t="s">
        <v>11532</v>
      </c>
      <c r="M4962" t="s">
        <v>753</v>
      </c>
      <c r="S4962" s="9"/>
      <c r="T4962">
        <v>10</v>
      </c>
      <c r="U4962" s="210" t="s">
        <v>18198</v>
      </c>
      <c r="V4962" s="14">
        <v>0</v>
      </c>
      <c r="W4962" s="14">
        <v>1</v>
      </c>
      <c r="X4962" s="109" t="e">
        <v>#N/A</v>
      </c>
      <c r="Y4962" t="s">
        <v>334</v>
      </c>
      <c r="Z4962" t="s">
        <v>18167</v>
      </c>
      <c r="AA4962">
        <f t="shared" si="77"/>
        <v>1</v>
      </c>
    </row>
    <row r="4963" spans="1:27" x14ac:dyDescent="0.2">
      <c r="A4963">
        <v>3745</v>
      </c>
      <c r="B4963" s="1" t="s">
        <v>11543</v>
      </c>
      <c r="C4963" t="s">
        <v>3985</v>
      </c>
      <c r="D4963" s="9">
        <v>163</v>
      </c>
      <c r="E4963" s="9"/>
      <c r="F4963" s="9"/>
      <c r="G4963" s="10">
        <v>22</v>
      </c>
      <c r="H4963" s="10" t="s">
        <v>495</v>
      </c>
      <c r="I4963" s="10">
        <v>1947</v>
      </c>
      <c r="J4963" s="11" t="s">
        <v>11531</v>
      </c>
      <c r="K4963" s="12"/>
      <c r="L4963" s="13" t="s">
        <v>11532</v>
      </c>
      <c r="M4963" t="s">
        <v>753</v>
      </c>
      <c r="S4963" s="9"/>
      <c r="T4963">
        <v>10</v>
      </c>
      <c r="U4963" s="210" t="s">
        <v>18198</v>
      </c>
      <c r="V4963" s="14">
        <v>0</v>
      </c>
      <c r="W4963" s="14">
        <v>1</v>
      </c>
      <c r="X4963" s="150" t="s">
        <v>270</v>
      </c>
      <c r="Y4963">
        <v>163</v>
      </c>
      <c r="Z4963" t="s">
        <v>18167</v>
      </c>
      <c r="AA4963">
        <f t="shared" si="77"/>
        <v>1</v>
      </c>
    </row>
    <row r="4964" spans="1:27" x14ac:dyDescent="0.2">
      <c r="A4964">
        <v>4846</v>
      </c>
      <c r="B4964" s="1" t="s">
        <v>11570</v>
      </c>
      <c r="C4964" t="s">
        <v>3985</v>
      </c>
      <c r="D4964" s="9"/>
      <c r="E4964" s="9"/>
      <c r="F4964" s="9"/>
      <c r="G4964" s="10">
        <v>22</v>
      </c>
      <c r="H4964" s="10" t="s">
        <v>495</v>
      </c>
      <c r="I4964" s="10">
        <v>1947</v>
      </c>
      <c r="J4964" s="11" t="s">
        <v>11531</v>
      </c>
      <c r="K4964" s="12"/>
      <c r="L4964" s="13" t="s">
        <v>11532</v>
      </c>
      <c r="M4964" t="s">
        <v>753</v>
      </c>
      <c r="S4964" s="9"/>
      <c r="T4964">
        <v>10</v>
      </c>
      <c r="U4964" s="210" t="s">
        <v>18198</v>
      </c>
      <c r="V4964" s="14">
        <v>0</v>
      </c>
      <c r="W4964" s="14">
        <v>0</v>
      </c>
      <c r="X4964" s="109" t="e">
        <v>#N/A</v>
      </c>
      <c r="Y4964" t="s">
        <v>334</v>
      </c>
      <c r="Z4964" t="s">
        <v>18167</v>
      </c>
      <c r="AA4964">
        <f t="shared" si="77"/>
        <v>1</v>
      </c>
    </row>
    <row r="4965" spans="1:27" x14ac:dyDescent="0.2">
      <c r="A4965">
        <v>6898</v>
      </c>
      <c r="B4965" s="1" t="s">
        <v>11539</v>
      </c>
      <c r="C4965" t="s">
        <v>3985</v>
      </c>
      <c r="D4965" s="9" t="s">
        <v>1973</v>
      </c>
      <c r="E4965" s="9"/>
      <c r="F4965" s="9"/>
      <c r="G4965" s="10">
        <v>22</v>
      </c>
      <c r="H4965" s="10" t="s">
        <v>495</v>
      </c>
      <c r="I4965" s="10">
        <v>1947</v>
      </c>
      <c r="J4965" s="11" t="s">
        <v>11531</v>
      </c>
      <c r="K4965" s="12"/>
      <c r="L4965" s="13" t="s">
        <v>11532</v>
      </c>
      <c r="M4965" t="s">
        <v>753</v>
      </c>
      <c r="S4965" s="9"/>
      <c r="T4965">
        <v>10</v>
      </c>
      <c r="U4965" s="210" t="s">
        <v>18198</v>
      </c>
      <c r="V4965" s="14">
        <v>0</v>
      </c>
      <c r="W4965" s="14">
        <v>0</v>
      </c>
      <c r="X4965" s="150" t="s">
        <v>294</v>
      </c>
      <c r="Y4965" t="s">
        <v>1973</v>
      </c>
      <c r="Z4965" t="s">
        <v>18167</v>
      </c>
      <c r="AA4965">
        <f t="shared" si="77"/>
        <v>1</v>
      </c>
    </row>
    <row r="4966" spans="1:27" x14ac:dyDescent="0.2">
      <c r="A4966">
        <v>4609</v>
      </c>
      <c r="B4966" s="1" t="s">
        <v>11571</v>
      </c>
      <c r="C4966" t="s">
        <v>3985</v>
      </c>
      <c r="D4966" s="9"/>
      <c r="E4966" s="9"/>
      <c r="F4966" s="9"/>
      <c r="G4966" s="10">
        <v>22</v>
      </c>
      <c r="H4966" s="10" t="s">
        <v>495</v>
      </c>
      <c r="I4966" s="10">
        <v>1947</v>
      </c>
      <c r="J4966" s="11" t="s">
        <v>11531</v>
      </c>
      <c r="K4966" s="12"/>
      <c r="L4966" s="13" t="s">
        <v>11532</v>
      </c>
      <c r="M4966" t="s">
        <v>753</v>
      </c>
      <c r="S4966" s="9"/>
      <c r="T4966">
        <v>10</v>
      </c>
      <c r="U4966" s="210" t="s">
        <v>18198</v>
      </c>
      <c r="V4966" s="14">
        <v>0</v>
      </c>
      <c r="W4966" s="14">
        <v>0</v>
      </c>
      <c r="X4966" s="109" t="e">
        <v>#N/A</v>
      </c>
      <c r="Y4966" t="s">
        <v>334</v>
      </c>
      <c r="Z4966" t="s">
        <v>18167</v>
      </c>
      <c r="AA4966">
        <f t="shared" si="77"/>
        <v>1</v>
      </c>
    </row>
    <row r="4967" spans="1:27" x14ac:dyDescent="0.2">
      <c r="A4967">
        <v>4732</v>
      </c>
      <c r="B4967" s="1" t="s">
        <v>11572</v>
      </c>
      <c r="C4967" t="s">
        <v>3985</v>
      </c>
      <c r="D4967" s="9"/>
      <c r="E4967" s="9"/>
      <c r="F4967" s="9"/>
      <c r="G4967" s="10">
        <v>22</v>
      </c>
      <c r="H4967" s="10" t="s">
        <v>495</v>
      </c>
      <c r="I4967" s="10">
        <v>1947</v>
      </c>
      <c r="J4967" s="11" t="s">
        <v>11531</v>
      </c>
      <c r="K4967" s="12"/>
      <c r="L4967" s="13" t="s">
        <v>11532</v>
      </c>
      <c r="M4967" t="s">
        <v>753</v>
      </c>
      <c r="S4967" s="9"/>
      <c r="T4967">
        <v>10</v>
      </c>
      <c r="U4967" s="210" t="s">
        <v>18198</v>
      </c>
      <c r="V4967" s="14">
        <v>0</v>
      </c>
      <c r="W4967" s="14">
        <v>0</v>
      </c>
      <c r="X4967" s="109" t="e">
        <v>#N/A</v>
      </c>
      <c r="Y4967" t="s">
        <v>334</v>
      </c>
      <c r="Z4967" t="s">
        <v>18167</v>
      </c>
      <c r="AA4967">
        <f t="shared" si="77"/>
        <v>1</v>
      </c>
    </row>
    <row r="4968" spans="1:27" x14ac:dyDescent="0.2">
      <c r="A4968">
        <v>4753</v>
      </c>
      <c r="B4968" s="1" t="s">
        <v>11573</v>
      </c>
      <c r="C4968" t="s">
        <v>3985</v>
      </c>
      <c r="D4968" s="9"/>
      <c r="E4968" s="9"/>
      <c r="F4968" s="9"/>
      <c r="G4968" s="10">
        <v>22</v>
      </c>
      <c r="H4968" s="10" t="s">
        <v>495</v>
      </c>
      <c r="I4968" s="10">
        <v>1947</v>
      </c>
      <c r="J4968" s="11" t="s">
        <v>11531</v>
      </c>
      <c r="K4968" s="12"/>
      <c r="L4968" s="13" t="s">
        <v>11532</v>
      </c>
      <c r="M4968" t="s">
        <v>753</v>
      </c>
      <c r="S4968" s="9"/>
      <c r="T4968">
        <v>10</v>
      </c>
      <c r="U4968" s="210" t="s">
        <v>18198</v>
      </c>
      <c r="V4968" s="14">
        <v>0</v>
      </c>
      <c r="W4968" s="14">
        <v>0</v>
      </c>
      <c r="X4968" s="109" t="e">
        <v>#N/A</v>
      </c>
      <c r="Y4968" t="s">
        <v>334</v>
      </c>
      <c r="Z4968" t="s">
        <v>18167</v>
      </c>
      <c r="AA4968">
        <f t="shared" si="77"/>
        <v>1</v>
      </c>
    </row>
    <row r="4969" spans="1:27" x14ac:dyDescent="0.2">
      <c r="A4969">
        <v>4818</v>
      </c>
      <c r="B4969" s="1" t="s">
        <v>11574</v>
      </c>
      <c r="C4969" t="s">
        <v>3985</v>
      </c>
      <c r="D4969" s="9"/>
      <c r="E4969" s="9"/>
      <c r="F4969" s="9"/>
      <c r="G4969" s="10">
        <v>22</v>
      </c>
      <c r="H4969" s="10" t="s">
        <v>495</v>
      </c>
      <c r="I4969" s="10">
        <v>1947</v>
      </c>
      <c r="J4969" s="11" t="s">
        <v>11531</v>
      </c>
      <c r="K4969" s="12"/>
      <c r="L4969" s="13" t="s">
        <v>11532</v>
      </c>
      <c r="M4969" t="s">
        <v>753</v>
      </c>
      <c r="S4969" s="9"/>
      <c r="T4969">
        <v>10</v>
      </c>
      <c r="U4969" s="210" t="s">
        <v>18198</v>
      </c>
      <c r="V4969" s="14">
        <v>0</v>
      </c>
      <c r="W4969" s="14">
        <v>0</v>
      </c>
      <c r="X4969" s="109" t="e">
        <v>#N/A</v>
      </c>
      <c r="Y4969" t="s">
        <v>334</v>
      </c>
      <c r="Z4969" t="s">
        <v>18167</v>
      </c>
      <c r="AA4969">
        <f t="shared" si="77"/>
        <v>1</v>
      </c>
    </row>
    <row r="4970" spans="1:27" x14ac:dyDescent="0.2">
      <c r="A4970">
        <v>4856</v>
      </c>
      <c r="B4970" s="1" t="s">
        <v>11575</v>
      </c>
      <c r="C4970" t="s">
        <v>3985</v>
      </c>
      <c r="D4970" s="9"/>
      <c r="E4970" s="9"/>
      <c r="F4970" s="9"/>
      <c r="G4970" s="10">
        <v>22</v>
      </c>
      <c r="H4970" s="10" t="s">
        <v>495</v>
      </c>
      <c r="I4970" s="10">
        <v>1947</v>
      </c>
      <c r="J4970" s="11" t="s">
        <v>11531</v>
      </c>
      <c r="K4970" s="12"/>
      <c r="L4970" s="13" t="s">
        <v>11532</v>
      </c>
      <c r="M4970" t="s">
        <v>753</v>
      </c>
      <c r="S4970" s="9"/>
      <c r="T4970">
        <v>10</v>
      </c>
      <c r="U4970" s="210" t="s">
        <v>18198</v>
      </c>
      <c r="V4970" s="14">
        <v>0</v>
      </c>
      <c r="W4970" s="14">
        <v>0</v>
      </c>
      <c r="X4970" s="109" t="e">
        <v>#N/A</v>
      </c>
      <c r="Y4970" t="s">
        <v>334</v>
      </c>
      <c r="Z4970" t="s">
        <v>18167</v>
      </c>
      <c r="AA4970">
        <f t="shared" si="77"/>
        <v>1</v>
      </c>
    </row>
    <row r="4971" spans="1:27" x14ac:dyDescent="0.2">
      <c r="A4971">
        <v>4864</v>
      </c>
      <c r="B4971" s="1" t="s">
        <v>11576</v>
      </c>
      <c r="C4971" t="s">
        <v>3985</v>
      </c>
      <c r="D4971" s="9"/>
      <c r="E4971" s="9"/>
      <c r="F4971" s="9"/>
      <c r="G4971" s="10">
        <v>22</v>
      </c>
      <c r="H4971" s="10" t="s">
        <v>495</v>
      </c>
      <c r="I4971" s="10">
        <v>1947</v>
      </c>
      <c r="J4971" s="11" t="s">
        <v>11531</v>
      </c>
      <c r="K4971" s="12"/>
      <c r="L4971" s="13" t="s">
        <v>11532</v>
      </c>
      <c r="M4971" t="s">
        <v>753</v>
      </c>
      <c r="S4971" s="9"/>
      <c r="T4971">
        <v>10</v>
      </c>
      <c r="U4971" s="210" t="s">
        <v>18198</v>
      </c>
      <c r="V4971" s="14">
        <v>0</v>
      </c>
      <c r="W4971" s="14">
        <v>0</v>
      </c>
      <c r="X4971" s="109" t="e">
        <v>#N/A</v>
      </c>
      <c r="Y4971" t="s">
        <v>334</v>
      </c>
      <c r="Z4971" t="s">
        <v>18167</v>
      </c>
      <c r="AA4971">
        <f t="shared" si="77"/>
        <v>1</v>
      </c>
    </row>
    <row r="4972" spans="1:27" x14ac:dyDescent="0.2">
      <c r="A4972">
        <v>5103</v>
      </c>
      <c r="B4972" s="1" t="s">
        <v>11577</v>
      </c>
      <c r="C4972" t="s">
        <v>3985</v>
      </c>
      <c r="D4972" s="9"/>
      <c r="E4972" s="9"/>
      <c r="F4972" s="9"/>
      <c r="G4972" s="10">
        <v>22</v>
      </c>
      <c r="H4972" s="10" t="s">
        <v>495</v>
      </c>
      <c r="I4972" s="10">
        <v>1947</v>
      </c>
      <c r="J4972" s="11" t="s">
        <v>11531</v>
      </c>
      <c r="K4972" s="12"/>
      <c r="L4972" s="13" t="s">
        <v>11532</v>
      </c>
      <c r="M4972" t="s">
        <v>753</v>
      </c>
      <c r="S4972" s="9"/>
      <c r="T4972">
        <v>10</v>
      </c>
      <c r="U4972" s="210" t="s">
        <v>18198</v>
      </c>
      <c r="V4972" s="14">
        <v>0</v>
      </c>
      <c r="W4972" s="14">
        <v>0</v>
      </c>
      <c r="X4972" s="109" t="e">
        <v>#N/A</v>
      </c>
      <c r="Y4972" t="s">
        <v>334</v>
      </c>
      <c r="Z4972" t="s">
        <v>18167</v>
      </c>
      <c r="AA4972">
        <f t="shared" si="77"/>
        <v>1</v>
      </c>
    </row>
    <row r="4973" spans="1:27" x14ac:dyDescent="0.2">
      <c r="A4973">
        <v>5924</v>
      </c>
      <c r="B4973" s="1" t="s">
        <v>11578</v>
      </c>
      <c r="C4973" t="s">
        <v>3985</v>
      </c>
      <c r="D4973" s="9"/>
      <c r="E4973" s="9"/>
      <c r="F4973" s="9"/>
      <c r="G4973" s="10">
        <v>22</v>
      </c>
      <c r="H4973" s="10" t="s">
        <v>495</v>
      </c>
      <c r="I4973" s="10">
        <v>1947</v>
      </c>
      <c r="J4973" s="11" t="s">
        <v>11531</v>
      </c>
      <c r="K4973" s="12"/>
      <c r="L4973" s="13" t="s">
        <v>11532</v>
      </c>
      <c r="M4973" t="s">
        <v>753</v>
      </c>
      <c r="S4973" s="9"/>
      <c r="T4973">
        <v>10</v>
      </c>
      <c r="U4973" s="210" t="s">
        <v>18198</v>
      </c>
      <c r="V4973" s="14">
        <v>0</v>
      </c>
      <c r="W4973" s="14">
        <v>0</v>
      </c>
      <c r="X4973" s="109" t="e">
        <v>#N/A</v>
      </c>
      <c r="Y4973" t="s">
        <v>334</v>
      </c>
      <c r="Z4973" t="s">
        <v>18167</v>
      </c>
      <c r="AA4973">
        <f t="shared" si="77"/>
        <v>1</v>
      </c>
    </row>
    <row r="4974" spans="1:27" x14ac:dyDescent="0.2">
      <c r="A4974">
        <v>5930</v>
      </c>
      <c r="B4974" s="1" t="s">
        <v>11579</v>
      </c>
      <c r="C4974" t="s">
        <v>3985</v>
      </c>
      <c r="D4974" s="9"/>
      <c r="E4974" s="9"/>
      <c r="F4974" s="9"/>
      <c r="G4974" s="10">
        <v>22</v>
      </c>
      <c r="H4974" s="10" t="s">
        <v>495</v>
      </c>
      <c r="I4974" s="10">
        <v>1947</v>
      </c>
      <c r="J4974" s="11" t="s">
        <v>11531</v>
      </c>
      <c r="K4974" s="12"/>
      <c r="L4974" s="13" t="s">
        <v>11532</v>
      </c>
      <c r="M4974" t="s">
        <v>753</v>
      </c>
      <c r="S4974" s="9"/>
      <c r="T4974">
        <v>10</v>
      </c>
      <c r="U4974" s="210" t="s">
        <v>18198</v>
      </c>
      <c r="V4974" s="14">
        <v>0</v>
      </c>
      <c r="W4974" s="14">
        <v>0</v>
      </c>
      <c r="X4974" s="109" t="e">
        <v>#N/A</v>
      </c>
      <c r="Y4974" t="s">
        <v>334</v>
      </c>
      <c r="Z4974" t="s">
        <v>18167</v>
      </c>
      <c r="AA4974">
        <f t="shared" si="77"/>
        <v>1</v>
      </c>
    </row>
    <row r="4975" spans="1:27" x14ac:dyDescent="0.2">
      <c r="A4975">
        <v>6027</v>
      </c>
      <c r="B4975" s="1" t="s">
        <v>11580</v>
      </c>
      <c r="C4975" t="s">
        <v>3985</v>
      </c>
      <c r="D4975" s="9"/>
      <c r="E4975" s="9"/>
      <c r="F4975" s="9"/>
      <c r="G4975" s="10">
        <v>22</v>
      </c>
      <c r="H4975" s="10" t="s">
        <v>495</v>
      </c>
      <c r="I4975" s="10">
        <v>1947</v>
      </c>
      <c r="J4975" s="11" t="s">
        <v>11531</v>
      </c>
      <c r="K4975" s="12"/>
      <c r="L4975" s="13" t="s">
        <v>11532</v>
      </c>
      <c r="M4975" t="s">
        <v>753</v>
      </c>
      <c r="S4975" s="9"/>
      <c r="T4975">
        <v>10</v>
      </c>
      <c r="U4975" s="210" t="s">
        <v>18198</v>
      </c>
      <c r="V4975" s="14">
        <v>0</v>
      </c>
      <c r="W4975" s="14">
        <v>0</v>
      </c>
      <c r="X4975" s="109" t="e">
        <v>#N/A</v>
      </c>
      <c r="Y4975" t="s">
        <v>334</v>
      </c>
      <c r="Z4975" t="s">
        <v>18167</v>
      </c>
      <c r="AA4975">
        <f t="shared" si="77"/>
        <v>1</v>
      </c>
    </row>
    <row r="4976" spans="1:27" x14ac:dyDescent="0.2">
      <c r="A4976">
        <v>4999</v>
      </c>
      <c r="B4976" s="1" t="s">
        <v>11540</v>
      </c>
      <c r="C4976" t="s">
        <v>2221</v>
      </c>
      <c r="D4976" s="9">
        <v>410</v>
      </c>
      <c r="E4976" s="9" t="s">
        <v>259</v>
      </c>
      <c r="F4976" s="9" t="s">
        <v>312</v>
      </c>
      <c r="G4976" s="10">
        <v>22</v>
      </c>
      <c r="H4976" s="10" t="s">
        <v>495</v>
      </c>
      <c r="I4976" s="10">
        <v>1947</v>
      </c>
      <c r="J4976" s="11" t="s">
        <v>11531</v>
      </c>
      <c r="K4976" s="12"/>
      <c r="L4976" s="13" t="s">
        <v>11532</v>
      </c>
      <c r="M4976" t="s">
        <v>753</v>
      </c>
      <c r="S4976" s="9"/>
      <c r="T4976">
        <v>10</v>
      </c>
      <c r="U4976" s="210" t="s">
        <v>18198</v>
      </c>
      <c r="V4976" s="14">
        <v>0</v>
      </c>
      <c r="W4976" s="14">
        <v>1</v>
      </c>
      <c r="X4976" s="150" t="s">
        <v>270</v>
      </c>
      <c r="Y4976">
        <v>410</v>
      </c>
      <c r="Z4976" t="s">
        <v>505</v>
      </c>
      <c r="AA4976">
        <f t="shared" si="77"/>
        <v>1</v>
      </c>
    </row>
    <row r="4977" spans="1:27" x14ac:dyDescent="0.2">
      <c r="A4977">
        <v>6255</v>
      </c>
      <c r="B4977" s="1" t="s">
        <v>11541</v>
      </c>
      <c r="C4977" t="s">
        <v>2221</v>
      </c>
      <c r="D4977" s="9">
        <v>410</v>
      </c>
      <c r="E4977" s="9" t="s">
        <v>259</v>
      </c>
      <c r="F4977" s="9" t="s">
        <v>312</v>
      </c>
      <c r="G4977" s="10">
        <v>22</v>
      </c>
      <c r="H4977" s="10" t="s">
        <v>495</v>
      </c>
      <c r="I4977" s="10">
        <v>1947</v>
      </c>
      <c r="J4977" s="11" t="s">
        <v>11531</v>
      </c>
      <c r="K4977" s="12"/>
      <c r="L4977" s="13" t="s">
        <v>11532</v>
      </c>
      <c r="M4977" t="s">
        <v>753</v>
      </c>
      <c r="S4977" s="9"/>
      <c r="T4977">
        <v>10</v>
      </c>
      <c r="U4977" s="210" t="s">
        <v>18198</v>
      </c>
      <c r="V4977" s="14">
        <v>0</v>
      </c>
      <c r="W4977" s="14">
        <v>1</v>
      </c>
      <c r="X4977" s="150" t="s">
        <v>270</v>
      </c>
      <c r="Y4977">
        <v>410</v>
      </c>
      <c r="Z4977" t="s">
        <v>505</v>
      </c>
      <c r="AA4977">
        <f t="shared" si="77"/>
        <v>1</v>
      </c>
    </row>
    <row r="4978" spans="1:27" x14ac:dyDescent="0.2">
      <c r="A4978">
        <v>2994</v>
      </c>
      <c r="B4978" s="1" t="s">
        <v>11538</v>
      </c>
      <c r="C4978" t="s">
        <v>1027</v>
      </c>
      <c r="D4978" s="9" t="s">
        <v>10113</v>
      </c>
      <c r="E4978" s="9"/>
      <c r="F4978" s="9"/>
      <c r="G4978" s="10">
        <v>22</v>
      </c>
      <c r="H4978" s="10" t="s">
        <v>495</v>
      </c>
      <c r="I4978" s="10">
        <v>1947</v>
      </c>
      <c r="J4978" s="11" t="s">
        <v>11531</v>
      </c>
      <c r="K4978" s="12"/>
      <c r="L4978" s="13" t="s">
        <v>11532</v>
      </c>
      <c r="M4978" t="s">
        <v>753</v>
      </c>
      <c r="S4978" s="9"/>
      <c r="T4978">
        <v>10</v>
      </c>
      <c r="U4978" s="210" t="s">
        <v>18198</v>
      </c>
      <c r="V4978" s="14">
        <v>0</v>
      </c>
      <c r="W4978" s="14">
        <v>1</v>
      </c>
      <c r="X4978" s="150" t="s">
        <v>270</v>
      </c>
      <c r="Y4978">
        <v>36</v>
      </c>
      <c r="Z4978" t="s">
        <v>271</v>
      </c>
      <c r="AA4978">
        <f t="shared" si="77"/>
        <v>2</v>
      </c>
    </row>
    <row r="4979" spans="1:27" x14ac:dyDescent="0.2">
      <c r="A4979">
        <v>6259</v>
      </c>
      <c r="B4979" s="1" t="s">
        <v>11594</v>
      </c>
      <c r="C4979" t="s">
        <v>6060</v>
      </c>
      <c r="D4979" s="9"/>
      <c r="E4979" s="9"/>
      <c r="F4979" s="9"/>
      <c r="G4979" s="10">
        <v>23</v>
      </c>
      <c r="H4979" s="10" t="s">
        <v>495</v>
      </c>
      <c r="I4979" s="10">
        <v>1947</v>
      </c>
      <c r="J4979" s="11" t="s">
        <v>11582</v>
      </c>
      <c r="K4979" s="12"/>
      <c r="L4979" s="13" t="s">
        <v>11583</v>
      </c>
      <c r="M4979" t="s">
        <v>753</v>
      </c>
      <c r="S4979" s="9"/>
      <c r="T4979">
        <v>10</v>
      </c>
      <c r="U4979" s="210" t="s">
        <v>18198</v>
      </c>
      <c r="V4979" s="14">
        <v>0</v>
      </c>
      <c r="W4979" s="14">
        <v>0</v>
      </c>
      <c r="X4979" s="109" t="e">
        <v>#N/A</v>
      </c>
      <c r="Y4979" t="s">
        <v>334</v>
      </c>
      <c r="Z4979" t="s">
        <v>18167</v>
      </c>
      <c r="AA4979">
        <f t="shared" si="77"/>
        <v>1</v>
      </c>
    </row>
    <row r="4980" spans="1:27" x14ac:dyDescent="0.2">
      <c r="A4980">
        <v>6230</v>
      </c>
      <c r="B4980" s="1" t="s">
        <v>11595</v>
      </c>
      <c r="C4980" t="s">
        <v>3985</v>
      </c>
      <c r="D4980" s="9"/>
      <c r="E4980" s="9"/>
      <c r="F4980" s="9"/>
      <c r="G4980" s="10">
        <v>23</v>
      </c>
      <c r="H4980" s="10" t="s">
        <v>495</v>
      </c>
      <c r="I4980" s="10">
        <v>1947</v>
      </c>
      <c r="J4980" s="11" t="s">
        <v>11582</v>
      </c>
      <c r="K4980" s="12"/>
      <c r="L4980" s="13" t="s">
        <v>11583</v>
      </c>
      <c r="M4980" t="s">
        <v>753</v>
      </c>
      <c r="S4980" s="9"/>
      <c r="T4980">
        <v>10</v>
      </c>
      <c r="U4980" s="210" t="s">
        <v>18198</v>
      </c>
      <c r="V4980" s="14">
        <v>0</v>
      </c>
      <c r="W4980" s="14">
        <v>1</v>
      </c>
      <c r="X4980" s="109" t="e">
        <v>#N/A</v>
      </c>
      <c r="Y4980" t="s">
        <v>334</v>
      </c>
      <c r="Z4980" t="s">
        <v>18167</v>
      </c>
      <c r="AA4980">
        <f t="shared" si="77"/>
        <v>1</v>
      </c>
    </row>
    <row r="4981" spans="1:27" x14ac:dyDescent="0.2">
      <c r="A4981">
        <v>5774</v>
      </c>
      <c r="B4981" s="1" t="s">
        <v>11596</v>
      </c>
      <c r="C4981" t="s">
        <v>3985</v>
      </c>
      <c r="D4981" s="9"/>
      <c r="E4981" s="9"/>
      <c r="F4981" s="9"/>
      <c r="G4981" s="10">
        <v>23</v>
      </c>
      <c r="H4981" s="10" t="s">
        <v>495</v>
      </c>
      <c r="I4981" s="10">
        <v>1947</v>
      </c>
      <c r="J4981" s="11" t="s">
        <v>11582</v>
      </c>
      <c r="K4981" s="12"/>
      <c r="L4981" s="13" t="s">
        <v>11583</v>
      </c>
      <c r="M4981" t="s">
        <v>753</v>
      </c>
      <c r="S4981" s="9"/>
      <c r="T4981">
        <v>10</v>
      </c>
      <c r="U4981" s="210" t="s">
        <v>18198</v>
      </c>
      <c r="V4981" s="14">
        <v>0</v>
      </c>
      <c r="W4981" s="14">
        <v>1</v>
      </c>
      <c r="X4981" s="109" t="e">
        <v>#N/A</v>
      </c>
      <c r="Y4981" t="s">
        <v>334</v>
      </c>
      <c r="Z4981" t="s">
        <v>18167</v>
      </c>
      <c r="AA4981">
        <f t="shared" si="77"/>
        <v>1</v>
      </c>
    </row>
    <row r="4982" spans="1:27" x14ac:dyDescent="0.2">
      <c r="A4982">
        <v>1948</v>
      </c>
      <c r="B4982" s="1" t="s">
        <v>11581</v>
      </c>
      <c r="C4982" t="s">
        <v>3985</v>
      </c>
      <c r="D4982" s="9" t="s">
        <v>5673</v>
      </c>
      <c r="E4982" s="9"/>
      <c r="F4982" s="9"/>
      <c r="G4982" s="10">
        <v>23</v>
      </c>
      <c r="H4982" s="10" t="s">
        <v>495</v>
      </c>
      <c r="I4982" s="10">
        <v>1947</v>
      </c>
      <c r="J4982" s="11" t="s">
        <v>11582</v>
      </c>
      <c r="K4982" s="12"/>
      <c r="L4982" s="13" t="s">
        <v>11583</v>
      </c>
      <c r="M4982" t="s">
        <v>753</v>
      </c>
      <c r="S4982" s="9"/>
      <c r="T4982">
        <v>10</v>
      </c>
      <c r="U4982" s="210" t="s">
        <v>18198</v>
      </c>
      <c r="V4982" s="14">
        <v>0</v>
      </c>
      <c r="W4982" s="14">
        <v>1</v>
      </c>
      <c r="X4982" s="150" t="s">
        <v>270</v>
      </c>
      <c r="Y4982">
        <v>163</v>
      </c>
      <c r="Z4982" t="s">
        <v>18167</v>
      </c>
      <c r="AA4982">
        <f t="shared" si="77"/>
        <v>3</v>
      </c>
    </row>
    <row r="4983" spans="1:27" x14ac:dyDescent="0.2">
      <c r="A4983">
        <v>6267</v>
      </c>
      <c r="B4983" s="1" t="s">
        <v>11597</v>
      </c>
      <c r="C4983" t="s">
        <v>3985</v>
      </c>
      <c r="D4983" s="9"/>
      <c r="E4983" s="9"/>
      <c r="F4983" s="9"/>
      <c r="G4983" s="10">
        <v>23</v>
      </c>
      <c r="H4983" s="10" t="s">
        <v>495</v>
      </c>
      <c r="I4983" s="10">
        <v>1947</v>
      </c>
      <c r="J4983" s="11" t="s">
        <v>11582</v>
      </c>
      <c r="K4983" s="12"/>
      <c r="L4983" s="13" t="s">
        <v>11583</v>
      </c>
      <c r="M4983" t="s">
        <v>753</v>
      </c>
      <c r="S4983" s="9"/>
      <c r="T4983">
        <v>10</v>
      </c>
      <c r="U4983" s="210" t="s">
        <v>18198</v>
      </c>
      <c r="V4983" s="14">
        <v>0</v>
      </c>
      <c r="W4983" s="14">
        <v>1</v>
      </c>
      <c r="X4983" s="109" t="e">
        <v>#N/A</v>
      </c>
      <c r="Y4983" t="s">
        <v>334</v>
      </c>
      <c r="Z4983" t="s">
        <v>18167</v>
      </c>
      <c r="AA4983">
        <f t="shared" si="77"/>
        <v>1</v>
      </c>
    </row>
    <row r="4984" spans="1:27" x14ac:dyDescent="0.2">
      <c r="A4984">
        <v>6197</v>
      </c>
      <c r="B4984" s="1" t="s">
        <v>11598</v>
      </c>
      <c r="C4984" t="s">
        <v>3985</v>
      </c>
      <c r="D4984" s="9"/>
      <c r="E4984" s="9"/>
      <c r="F4984" s="9"/>
      <c r="G4984" s="10">
        <v>23</v>
      </c>
      <c r="H4984" s="10" t="s">
        <v>495</v>
      </c>
      <c r="I4984" s="10">
        <v>1947</v>
      </c>
      <c r="J4984" s="11" t="s">
        <v>11582</v>
      </c>
      <c r="K4984" s="12"/>
      <c r="L4984" s="13" t="s">
        <v>11583</v>
      </c>
      <c r="M4984" t="s">
        <v>753</v>
      </c>
      <c r="S4984" s="9"/>
      <c r="T4984">
        <v>10</v>
      </c>
      <c r="U4984" s="210" t="s">
        <v>18198</v>
      </c>
      <c r="V4984" s="14">
        <v>0</v>
      </c>
      <c r="W4984" s="14">
        <v>1</v>
      </c>
      <c r="X4984" s="109" t="e">
        <v>#N/A</v>
      </c>
      <c r="Y4984" t="s">
        <v>334</v>
      </c>
      <c r="Z4984" t="s">
        <v>18167</v>
      </c>
      <c r="AA4984">
        <f t="shared" si="77"/>
        <v>1</v>
      </c>
    </row>
    <row r="4985" spans="1:27" x14ac:dyDescent="0.2">
      <c r="A4985">
        <v>2980</v>
      </c>
      <c r="B4985" s="1" t="s">
        <v>11586</v>
      </c>
      <c r="C4985" t="s">
        <v>3985</v>
      </c>
      <c r="D4985" s="9" t="s">
        <v>11587</v>
      </c>
      <c r="E4985" s="9"/>
      <c r="F4985" s="9"/>
      <c r="G4985" s="10">
        <v>23</v>
      </c>
      <c r="H4985" s="10" t="s">
        <v>495</v>
      </c>
      <c r="I4985" s="10">
        <v>1947</v>
      </c>
      <c r="J4985" s="11" t="s">
        <v>11582</v>
      </c>
      <c r="K4985" s="12"/>
      <c r="L4985" s="13" t="s">
        <v>11583</v>
      </c>
      <c r="M4985" t="s">
        <v>753</v>
      </c>
      <c r="S4985" s="9"/>
      <c r="T4985">
        <v>10</v>
      </c>
      <c r="U4985" s="210" t="s">
        <v>18198</v>
      </c>
      <c r="V4985" s="14">
        <v>0</v>
      </c>
      <c r="W4985" s="14">
        <v>1</v>
      </c>
      <c r="X4985" s="150" t="s">
        <v>270</v>
      </c>
      <c r="Y4985">
        <v>163</v>
      </c>
      <c r="Z4985" t="s">
        <v>18167</v>
      </c>
      <c r="AA4985">
        <f t="shared" si="77"/>
        <v>2</v>
      </c>
    </row>
    <row r="4986" spans="1:27" x14ac:dyDescent="0.2">
      <c r="A4986">
        <v>3008</v>
      </c>
      <c r="B4986" s="1" t="s">
        <v>11584</v>
      </c>
      <c r="C4986" t="s">
        <v>3985</v>
      </c>
      <c r="D4986" s="9" t="s">
        <v>11585</v>
      </c>
      <c r="E4986" s="9"/>
      <c r="F4986" s="9"/>
      <c r="G4986" s="10">
        <v>23</v>
      </c>
      <c r="H4986" s="10" t="s">
        <v>495</v>
      </c>
      <c r="I4986" s="10">
        <v>1947</v>
      </c>
      <c r="J4986" s="11" t="s">
        <v>11582</v>
      </c>
      <c r="K4986" s="12"/>
      <c r="L4986" s="13" t="s">
        <v>11583</v>
      </c>
      <c r="M4986" t="s">
        <v>753</v>
      </c>
      <c r="S4986" s="9"/>
      <c r="T4986">
        <v>10</v>
      </c>
      <c r="U4986" s="210" t="s">
        <v>18198</v>
      </c>
      <c r="V4986" s="14">
        <v>0</v>
      </c>
      <c r="W4986" s="14">
        <v>1</v>
      </c>
      <c r="X4986" s="150" t="s">
        <v>270</v>
      </c>
      <c r="Y4986">
        <v>163</v>
      </c>
      <c r="Z4986" t="s">
        <v>18167</v>
      </c>
      <c r="AA4986">
        <f t="shared" si="77"/>
        <v>2</v>
      </c>
    </row>
    <row r="4987" spans="1:27" x14ac:dyDescent="0.2">
      <c r="A4987">
        <v>3151</v>
      </c>
      <c r="B4987" s="1" t="s">
        <v>11599</v>
      </c>
      <c r="C4987" t="s">
        <v>3985</v>
      </c>
      <c r="D4987" s="9"/>
      <c r="E4987" s="9"/>
      <c r="F4987" s="9"/>
      <c r="G4987" s="10">
        <v>23</v>
      </c>
      <c r="H4987" s="10" t="s">
        <v>495</v>
      </c>
      <c r="I4987" s="10">
        <v>1947</v>
      </c>
      <c r="J4987" s="11" t="s">
        <v>11582</v>
      </c>
      <c r="K4987" s="12"/>
      <c r="L4987" s="13" t="s">
        <v>11583</v>
      </c>
      <c r="M4987" t="s">
        <v>753</v>
      </c>
      <c r="S4987" s="9"/>
      <c r="T4987">
        <v>10</v>
      </c>
      <c r="U4987" s="210" t="s">
        <v>18198</v>
      </c>
      <c r="V4987" s="14">
        <v>0</v>
      </c>
      <c r="W4987" s="14">
        <v>1</v>
      </c>
      <c r="X4987" s="109" t="e">
        <v>#N/A</v>
      </c>
      <c r="Y4987" t="s">
        <v>334</v>
      </c>
      <c r="Z4987" t="s">
        <v>18167</v>
      </c>
      <c r="AA4987">
        <f t="shared" si="77"/>
        <v>1</v>
      </c>
    </row>
    <row r="4988" spans="1:27" x14ac:dyDescent="0.2">
      <c r="A4988">
        <v>5019</v>
      </c>
      <c r="B4988" s="1" t="s">
        <v>11600</v>
      </c>
      <c r="C4988" t="s">
        <v>3985</v>
      </c>
      <c r="D4988" s="9"/>
      <c r="E4988" s="9"/>
      <c r="F4988" s="9"/>
      <c r="G4988" s="10">
        <v>23</v>
      </c>
      <c r="H4988" s="10" t="s">
        <v>495</v>
      </c>
      <c r="I4988" s="10">
        <v>1947</v>
      </c>
      <c r="J4988" s="11" t="s">
        <v>11582</v>
      </c>
      <c r="K4988" s="12"/>
      <c r="L4988" s="13" t="s">
        <v>11583</v>
      </c>
      <c r="M4988" t="s">
        <v>753</v>
      </c>
      <c r="S4988" s="9"/>
      <c r="T4988">
        <v>10</v>
      </c>
      <c r="U4988" s="210" t="s">
        <v>18198</v>
      </c>
      <c r="V4988" s="14">
        <v>0</v>
      </c>
      <c r="W4988" s="14">
        <v>1</v>
      </c>
      <c r="X4988" s="109" t="e">
        <v>#N/A</v>
      </c>
      <c r="Y4988" t="s">
        <v>334</v>
      </c>
      <c r="Z4988" t="s">
        <v>18167</v>
      </c>
      <c r="AA4988">
        <f t="shared" si="77"/>
        <v>1</v>
      </c>
    </row>
    <row r="4989" spans="1:27" x14ac:dyDescent="0.2">
      <c r="A4989">
        <v>5692</v>
      </c>
      <c r="B4989" s="1" t="s">
        <v>11601</v>
      </c>
      <c r="C4989" t="s">
        <v>3985</v>
      </c>
      <c r="D4989" s="9"/>
      <c r="E4989" s="9"/>
      <c r="F4989" s="9"/>
      <c r="G4989" s="10">
        <v>23</v>
      </c>
      <c r="H4989" s="10" t="s">
        <v>495</v>
      </c>
      <c r="I4989" s="10">
        <v>1947</v>
      </c>
      <c r="J4989" s="11" t="s">
        <v>11582</v>
      </c>
      <c r="K4989" s="12"/>
      <c r="L4989" s="13" t="s">
        <v>11583</v>
      </c>
      <c r="M4989" t="s">
        <v>753</v>
      </c>
      <c r="S4989" s="9"/>
      <c r="T4989">
        <v>10</v>
      </c>
      <c r="U4989" s="210" t="s">
        <v>18198</v>
      </c>
      <c r="V4989" s="14">
        <v>0</v>
      </c>
      <c r="W4989" s="14">
        <v>1</v>
      </c>
      <c r="X4989" s="109" t="e">
        <v>#N/A</v>
      </c>
      <c r="Y4989" t="s">
        <v>334</v>
      </c>
      <c r="Z4989" t="s">
        <v>18167</v>
      </c>
      <c r="AA4989">
        <f t="shared" si="77"/>
        <v>1</v>
      </c>
    </row>
    <row r="4990" spans="1:27" x14ac:dyDescent="0.2">
      <c r="A4990">
        <v>1922</v>
      </c>
      <c r="B4990" s="1" t="s">
        <v>11588</v>
      </c>
      <c r="C4990" t="s">
        <v>3985</v>
      </c>
      <c r="D4990" s="9" t="s">
        <v>11589</v>
      </c>
      <c r="E4990" s="9"/>
      <c r="F4990" s="9" t="s">
        <v>733</v>
      </c>
      <c r="G4990" s="10">
        <v>23</v>
      </c>
      <c r="H4990" s="10" t="s">
        <v>495</v>
      </c>
      <c r="I4990" s="10">
        <v>1947</v>
      </c>
      <c r="J4990" s="11" t="s">
        <v>11582</v>
      </c>
      <c r="K4990" s="12"/>
      <c r="L4990" s="13" t="s">
        <v>11590</v>
      </c>
      <c r="M4990" t="s">
        <v>753</v>
      </c>
      <c r="S4990" s="9"/>
      <c r="T4990">
        <v>10</v>
      </c>
      <c r="U4990" s="210" t="s">
        <v>18198</v>
      </c>
      <c r="V4990" s="14">
        <v>0</v>
      </c>
      <c r="W4990" s="14">
        <v>0</v>
      </c>
      <c r="X4990" s="109" t="s">
        <v>294</v>
      </c>
      <c r="Y4990" t="s">
        <v>11589</v>
      </c>
      <c r="Z4990" t="s">
        <v>18167</v>
      </c>
      <c r="AA4990">
        <f t="shared" si="77"/>
        <v>1</v>
      </c>
    </row>
    <row r="4991" spans="1:27" x14ac:dyDescent="0.2">
      <c r="A4991">
        <v>5895</v>
      </c>
      <c r="B4991" s="1" t="s">
        <v>11591</v>
      </c>
      <c r="C4991" t="s">
        <v>2221</v>
      </c>
      <c r="D4991" s="9">
        <v>219</v>
      </c>
      <c r="E4991" s="9" t="s">
        <v>275</v>
      </c>
      <c r="F4991" s="9" t="s">
        <v>312</v>
      </c>
      <c r="G4991" s="10">
        <v>23</v>
      </c>
      <c r="H4991" s="10" t="s">
        <v>495</v>
      </c>
      <c r="I4991" s="10">
        <v>1947</v>
      </c>
      <c r="J4991" s="11" t="s">
        <v>11582</v>
      </c>
      <c r="K4991" s="12"/>
      <c r="L4991" s="13" t="s">
        <v>11583</v>
      </c>
      <c r="M4991" t="s">
        <v>753</v>
      </c>
      <c r="S4991" s="9"/>
      <c r="T4991">
        <v>10</v>
      </c>
      <c r="U4991" s="210" t="s">
        <v>18198</v>
      </c>
      <c r="V4991" s="14">
        <v>0</v>
      </c>
      <c r="W4991" s="14">
        <v>1</v>
      </c>
      <c r="X4991" s="150" t="s">
        <v>270</v>
      </c>
      <c r="Y4991">
        <v>219</v>
      </c>
      <c r="Z4991" t="s">
        <v>505</v>
      </c>
      <c r="AA4991">
        <f t="shared" si="77"/>
        <v>1</v>
      </c>
    </row>
    <row r="4992" spans="1:27" x14ac:dyDescent="0.2">
      <c r="A4992">
        <v>3777</v>
      </c>
      <c r="B4992" s="1" t="s">
        <v>11592</v>
      </c>
      <c r="C4992" t="s">
        <v>1027</v>
      </c>
      <c r="D4992" s="9">
        <v>143</v>
      </c>
      <c r="E4992" s="9" t="s">
        <v>259</v>
      </c>
      <c r="F4992" s="9" t="s">
        <v>883</v>
      </c>
      <c r="G4992" s="10">
        <v>23</v>
      </c>
      <c r="H4992" s="10" t="s">
        <v>495</v>
      </c>
      <c r="I4992" s="10">
        <v>1947</v>
      </c>
      <c r="J4992" s="11" t="s">
        <v>11582</v>
      </c>
      <c r="K4992" s="12"/>
      <c r="L4992" s="13" t="s">
        <v>11593</v>
      </c>
      <c r="M4992" t="s">
        <v>781</v>
      </c>
      <c r="S4992" s="9"/>
      <c r="T4992">
        <v>10</v>
      </c>
      <c r="U4992" s="210" t="s">
        <v>18198</v>
      </c>
      <c r="V4992" s="14">
        <v>0</v>
      </c>
      <c r="W4992" s="14">
        <v>1</v>
      </c>
      <c r="X4992" s="150" t="s">
        <v>270</v>
      </c>
      <c r="Y4992">
        <v>143</v>
      </c>
      <c r="Z4992" t="s">
        <v>271</v>
      </c>
      <c r="AA4992">
        <f t="shared" si="77"/>
        <v>1</v>
      </c>
    </row>
    <row r="4993" spans="1:27" x14ac:dyDescent="0.2">
      <c r="A4993">
        <v>6385</v>
      </c>
      <c r="B4993" s="1" t="s">
        <v>11602</v>
      </c>
      <c r="C4993" t="s">
        <v>8426</v>
      </c>
      <c r="D4993" s="9">
        <v>85</v>
      </c>
      <c r="E4993" s="9" t="s">
        <v>259</v>
      </c>
      <c r="F4993" s="9" t="s">
        <v>312</v>
      </c>
      <c r="G4993" s="10">
        <v>24</v>
      </c>
      <c r="H4993" s="10" t="s">
        <v>495</v>
      </c>
      <c r="I4993" s="10">
        <v>1947</v>
      </c>
      <c r="J4993" s="11" t="s">
        <v>11603</v>
      </c>
      <c r="K4993" s="12" t="s">
        <v>415</v>
      </c>
      <c r="L4993" s="13" t="s">
        <v>11604</v>
      </c>
      <c r="M4993" t="s">
        <v>290</v>
      </c>
      <c r="N4993" t="s">
        <v>291</v>
      </c>
      <c r="O4993" t="s">
        <v>93</v>
      </c>
      <c r="S4993" s="9"/>
      <c r="T4993">
        <v>10</v>
      </c>
      <c r="U4993" s="210" t="s">
        <v>18198</v>
      </c>
      <c r="V4993" s="14">
        <v>0</v>
      </c>
      <c r="W4993" s="14">
        <v>0</v>
      </c>
      <c r="X4993" s="150" t="s">
        <v>270</v>
      </c>
      <c r="Y4993">
        <v>85</v>
      </c>
      <c r="Z4993" t="s">
        <v>505</v>
      </c>
      <c r="AA4993">
        <f t="shared" si="77"/>
        <v>1</v>
      </c>
    </row>
    <row r="4994" spans="1:27" x14ac:dyDescent="0.2">
      <c r="A4994">
        <v>6278</v>
      </c>
      <c r="B4994" s="1" t="s">
        <v>11605</v>
      </c>
      <c r="C4994" t="s">
        <v>3985</v>
      </c>
      <c r="D4994" s="9"/>
      <c r="E4994" s="9"/>
      <c r="F4994" s="9"/>
      <c r="G4994" s="10">
        <v>24</v>
      </c>
      <c r="H4994" s="10" t="s">
        <v>495</v>
      </c>
      <c r="I4994" s="10">
        <v>1947</v>
      </c>
      <c r="J4994" s="11" t="s">
        <v>11603</v>
      </c>
      <c r="K4994" s="12"/>
      <c r="L4994" s="13" t="s">
        <v>11606</v>
      </c>
      <c r="M4994" t="s">
        <v>753</v>
      </c>
      <c r="S4994" s="9"/>
      <c r="T4994">
        <v>10</v>
      </c>
      <c r="U4994" s="210" t="s">
        <v>18198</v>
      </c>
      <c r="V4994" s="14">
        <v>0</v>
      </c>
      <c r="W4994" s="14">
        <v>0</v>
      </c>
      <c r="X4994" s="109" t="e">
        <v>#N/A</v>
      </c>
      <c r="Y4994" t="s">
        <v>334</v>
      </c>
      <c r="Z4994" t="s">
        <v>18167</v>
      </c>
      <c r="AA4994">
        <f t="shared" ref="AA4994:AA5057" si="78">LEN(D4994)-LEN(SUBSTITUTE(D4994,"/",""))+1</f>
        <v>1</v>
      </c>
    </row>
    <row r="4995" spans="1:27" x14ac:dyDescent="0.2">
      <c r="A4995">
        <v>4854</v>
      </c>
      <c r="B4995" s="1" t="s">
        <v>11610</v>
      </c>
      <c r="C4995" t="s">
        <v>3985</v>
      </c>
      <c r="D4995" s="9"/>
      <c r="E4995" s="9"/>
      <c r="F4995" s="9"/>
      <c r="G4995" s="10">
        <v>25</v>
      </c>
      <c r="H4995" s="10" t="s">
        <v>495</v>
      </c>
      <c r="I4995" s="10">
        <v>1947</v>
      </c>
      <c r="J4995" s="11" t="s">
        <v>11608</v>
      </c>
      <c r="K4995" s="12"/>
      <c r="L4995" s="13" t="s">
        <v>11609</v>
      </c>
      <c r="M4995" t="s">
        <v>753</v>
      </c>
      <c r="S4995" s="9"/>
      <c r="T4995">
        <v>10</v>
      </c>
      <c r="U4995" s="210" t="s">
        <v>18198</v>
      </c>
      <c r="V4995" s="14">
        <v>0</v>
      </c>
      <c r="W4995" s="14">
        <v>0</v>
      </c>
      <c r="X4995" s="109" t="e">
        <v>#N/A</v>
      </c>
      <c r="Y4995" t="s">
        <v>334</v>
      </c>
      <c r="Z4995" t="s">
        <v>18167</v>
      </c>
      <c r="AA4995">
        <f t="shared" si="78"/>
        <v>1</v>
      </c>
    </row>
    <row r="4996" spans="1:27" x14ac:dyDescent="0.2">
      <c r="A4996">
        <v>5145</v>
      </c>
      <c r="B4996" s="1" t="s">
        <v>11607</v>
      </c>
      <c r="C4996" t="s">
        <v>3985</v>
      </c>
      <c r="D4996" s="9">
        <v>162</v>
      </c>
      <c r="E4996" s="9"/>
      <c r="F4996" s="9"/>
      <c r="G4996" s="10">
        <v>25</v>
      </c>
      <c r="H4996" s="10" t="s">
        <v>495</v>
      </c>
      <c r="I4996" s="10">
        <v>1947</v>
      </c>
      <c r="J4996" s="11" t="s">
        <v>11608</v>
      </c>
      <c r="K4996" s="12"/>
      <c r="L4996" s="13" t="s">
        <v>11609</v>
      </c>
      <c r="M4996" t="s">
        <v>753</v>
      </c>
      <c r="S4996" s="9"/>
      <c r="T4996">
        <v>10</v>
      </c>
      <c r="U4996" s="210" t="s">
        <v>18198</v>
      </c>
      <c r="V4996" s="14">
        <v>0</v>
      </c>
      <c r="W4996" s="14">
        <v>0</v>
      </c>
      <c r="X4996" s="150" t="s">
        <v>270</v>
      </c>
      <c r="Y4996">
        <v>162</v>
      </c>
      <c r="Z4996" t="s">
        <v>18167</v>
      </c>
      <c r="AA4996">
        <f t="shared" si="78"/>
        <v>1</v>
      </c>
    </row>
    <row r="4997" spans="1:27" x14ac:dyDescent="0.2">
      <c r="A4997">
        <v>4321</v>
      </c>
      <c r="B4997" s="1" t="s">
        <v>11611</v>
      </c>
      <c r="C4997" t="s">
        <v>1027</v>
      </c>
      <c r="D4997" s="9" t="s">
        <v>11612</v>
      </c>
      <c r="E4997" s="9"/>
      <c r="F4997" s="9"/>
      <c r="G4997" s="10">
        <v>27</v>
      </c>
      <c r="H4997" s="10" t="s">
        <v>495</v>
      </c>
      <c r="I4997" s="10">
        <v>1947</v>
      </c>
      <c r="J4997" s="11" t="s">
        <v>11613</v>
      </c>
      <c r="K4997" s="12" t="s">
        <v>237</v>
      </c>
      <c r="L4997" s="13" t="s">
        <v>11614</v>
      </c>
      <c r="M4997" t="s">
        <v>290</v>
      </c>
      <c r="N4997" t="s">
        <v>291</v>
      </c>
      <c r="O4997" t="s">
        <v>292</v>
      </c>
      <c r="S4997" s="9"/>
      <c r="T4997">
        <v>10</v>
      </c>
      <c r="U4997" s="210" t="s">
        <v>18198</v>
      </c>
      <c r="V4997" s="14">
        <v>0</v>
      </c>
      <c r="W4997" s="14">
        <v>0</v>
      </c>
      <c r="X4997" s="150" t="s">
        <v>270</v>
      </c>
      <c r="Y4997">
        <v>18</v>
      </c>
      <c r="Z4997" t="s">
        <v>1419</v>
      </c>
      <c r="AA4997">
        <f t="shared" si="78"/>
        <v>2</v>
      </c>
    </row>
    <row r="4998" spans="1:27" x14ac:dyDescent="0.2">
      <c r="A4998">
        <v>4088</v>
      </c>
      <c r="B4998" s="1" t="s">
        <v>11617</v>
      </c>
      <c r="C4998" t="s">
        <v>2221</v>
      </c>
      <c r="D4998" s="9">
        <v>239</v>
      </c>
      <c r="E4998" s="9" t="s">
        <v>8805</v>
      </c>
      <c r="F4998" s="9"/>
      <c r="G4998" s="10">
        <v>27</v>
      </c>
      <c r="H4998" s="10" t="s">
        <v>495</v>
      </c>
      <c r="I4998" s="10">
        <v>1947</v>
      </c>
      <c r="J4998" s="11" t="s">
        <v>11613</v>
      </c>
      <c r="K4998" s="12"/>
      <c r="L4998" s="13" t="s">
        <v>11618</v>
      </c>
      <c r="M4998" t="s">
        <v>781</v>
      </c>
      <c r="S4998" s="9"/>
      <c r="T4998">
        <v>10</v>
      </c>
      <c r="U4998" s="210" t="s">
        <v>18198</v>
      </c>
      <c r="V4998" s="14">
        <v>0</v>
      </c>
      <c r="W4998" s="14">
        <v>1</v>
      </c>
      <c r="X4998" s="150" t="s">
        <v>270</v>
      </c>
      <c r="Y4998">
        <v>239</v>
      </c>
      <c r="Z4998" t="s">
        <v>505</v>
      </c>
      <c r="AA4998">
        <f t="shared" si="78"/>
        <v>1</v>
      </c>
    </row>
    <row r="4999" spans="1:27" x14ac:dyDescent="0.2">
      <c r="A4999">
        <v>4592</v>
      </c>
      <c r="B4999" s="1" t="s">
        <v>11615</v>
      </c>
      <c r="C4999" t="s">
        <v>2040</v>
      </c>
      <c r="D4999" s="9" t="s">
        <v>9882</v>
      </c>
      <c r="E4999" s="9"/>
      <c r="F4999" s="9"/>
      <c r="G4999" s="10">
        <v>27</v>
      </c>
      <c r="H4999" s="10" t="s">
        <v>495</v>
      </c>
      <c r="I4999" s="10">
        <v>1947</v>
      </c>
      <c r="J4999" s="11" t="s">
        <v>11613</v>
      </c>
      <c r="K4999" s="12"/>
      <c r="L4999" s="13" t="s">
        <v>11616</v>
      </c>
      <c r="M4999" t="s">
        <v>753</v>
      </c>
      <c r="S4999" s="9"/>
      <c r="T4999">
        <v>10</v>
      </c>
      <c r="U4999" s="210" t="s">
        <v>18198</v>
      </c>
      <c r="V4999" s="14">
        <v>0</v>
      </c>
      <c r="W4999" s="14">
        <v>1</v>
      </c>
      <c r="X4999" s="150" t="s">
        <v>270</v>
      </c>
      <c r="Y4999">
        <v>14</v>
      </c>
      <c r="Z4999" t="s">
        <v>271</v>
      </c>
      <c r="AA4999">
        <f t="shared" si="78"/>
        <v>2</v>
      </c>
    </row>
    <row r="5000" spans="1:27" x14ac:dyDescent="0.2">
      <c r="A5000">
        <v>3808</v>
      </c>
      <c r="B5000" s="1" t="s">
        <v>11619</v>
      </c>
      <c r="C5000" t="s">
        <v>1027</v>
      </c>
      <c r="D5000" s="9">
        <v>45</v>
      </c>
      <c r="E5000" s="9" t="s">
        <v>876</v>
      </c>
      <c r="F5000" s="9" t="s">
        <v>1416</v>
      </c>
      <c r="G5000" s="10">
        <v>30</v>
      </c>
      <c r="H5000" s="10" t="s">
        <v>495</v>
      </c>
      <c r="I5000" s="10">
        <v>1947</v>
      </c>
      <c r="J5000" s="11" t="s">
        <v>11620</v>
      </c>
      <c r="K5000" s="12"/>
      <c r="L5000" s="13" t="s">
        <v>11621</v>
      </c>
      <c r="M5000" t="s">
        <v>753</v>
      </c>
      <c r="S5000" s="9"/>
      <c r="T5000">
        <v>10</v>
      </c>
      <c r="U5000" s="210" t="s">
        <v>18198</v>
      </c>
      <c r="V5000" s="14">
        <v>0</v>
      </c>
      <c r="W5000" s="14">
        <v>0</v>
      </c>
      <c r="X5000" s="150" t="s">
        <v>270</v>
      </c>
      <c r="Y5000">
        <v>45</v>
      </c>
      <c r="Z5000" t="s">
        <v>1419</v>
      </c>
      <c r="AA5000">
        <f t="shared" si="78"/>
        <v>1</v>
      </c>
    </row>
    <row r="5001" spans="1:27" x14ac:dyDescent="0.2">
      <c r="A5001">
        <v>2371</v>
      </c>
      <c r="B5001" s="1" t="s">
        <v>11622</v>
      </c>
      <c r="C5001" t="s">
        <v>3985</v>
      </c>
      <c r="D5001" s="9" t="s">
        <v>6753</v>
      </c>
      <c r="E5001" s="9"/>
      <c r="F5001" s="9"/>
      <c r="G5001" s="10">
        <v>31</v>
      </c>
      <c r="H5001" s="10" t="s">
        <v>495</v>
      </c>
      <c r="I5001" s="10">
        <v>1947</v>
      </c>
      <c r="J5001" s="11" t="s">
        <v>11623</v>
      </c>
      <c r="K5001" s="12"/>
      <c r="L5001" s="13" t="s">
        <v>11624</v>
      </c>
      <c r="M5001" t="s">
        <v>753</v>
      </c>
      <c r="S5001" s="9"/>
      <c r="T5001">
        <v>10</v>
      </c>
      <c r="U5001" s="210" t="s">
        <v>18198</v>
      </c>
      <c r="V5001" s="14">
        <v>0</v>
      </c>
      <c r="W5001" s="14">
        <v>1</v>
      </c>
      <c r="X5001" s="150" t="s">
        <v>270</v>
      </c>
      <c r="Y5001">
        <v>163</v>
      </c>
      <c r="Z5001" t="s">
        <v>18167</v>
      </c>
      <c r="AA5001">
        <f t="shared" si="78"/>
        <v>3</v>
      </c>
    </row>
    <row r="5002" spans="1:27" x14ac:dyDescent="0.2">
      <c r="A5002">
        <v>3380</v>
      </c>
      <c r="B5002" s="1" t="s">
        <v>11629</v>
      </c>
      <c r="C5002" t="s">
        <v>6060</v>
      </c>
      <c r="D5002" s="9" t="s">
        <v>11447</v>
      </c>
      <c r="E5002" s="9"/>
      <c r="F5002" s="9"/>
      <c r="G5002" s="10">
        <v>1</v>
      </c>
      <c r="H5002" s="10" t="s">
        <v>369</v>
      </c>
      <c r="I5002" s="10">
        <v>1947</v>
      </c>
      <c r="J5002" s="11" t="s">
        <v>11627</v>
      </c>
      <c r="K5002" s="12"/>
      <c r="L5002" s="13" t="s">
        <v>11628</v>
      </c>
      <c r="M5002" t="s">
        <v>753</v>
      </c>
      <c r="S5002" s="9"/>
      <c r="T5002">
        <v>11</v>
      </c>
      <c r="U5002" s="210" t="s">
        <v>18199</v>
      </c>
      <c r="V5002" s="14">
        <v>0</v>
      </c>
      <c r="W5002" s="14">
        <v>0</v>
      </c>
      <c r="X5002" s="109" t="e">
        <v>#N/A</v>
      </c>
      <c r="Y5002" t="s">
        <v>7126</v>
      </c>
      <c r="Z5002" t="s">
        <v>18167</v>
      </c>
      <c r="AA5002">
        <f t="shared" si="78"/>
        <v>2</v>
      </c>
    </row>
    <row r="5003" spans="1:27" x14ac:dyDescent="0.2">
      <c r="A5003">
        <v>701</v>
      </c>
      <c r="B5003" s="1" t="s">
        <v>11625</v>
      </c>
      <c r="C5003" t="s">
        <v>6060</v>
      </c>
      <c r="D5003" s="9" t="s">
        <v>11626</v>
      </c>
      <c r="E5003" s="9"/>
      <c r="F5003" s="9"/>
      <c r="G5003" s="10">
        <v>1</v>
      </c>
      <c r="H5003" s="10" t="s">
        <v>369</v>
      </c>
      <c r="I5003" s="10">
        <v>1947</v>
      </c>
      <c r="J5003" s="11" t="s">
        <v>11627</v>
      </c>
      <c r="K5003" s="12"/>
      <c r="L5003" s="13" t="s">
        <v>11628</v>
      </c>
      <c r="M5003" t="s">
        <v>753</v>
      </c>
      <c r="S5003" s="9"/>
      <c r="T5003">
        <v>11</v>
      </c>
      <c r="U5003" s="210" t="s">
        <v>18199</v>
      </c>
      <c r="V5003" s="14">
        <v>0</v>
      </c>
      <c r="W5003" s="14">
        <v>0</v>
      </c>
      <c r="X5003" s="150" t="s">
        <v>270</v>
      </c>
      <c r="Y5003">
        <v>24</v>
      </c>
      <c r="Z5003" t="s">
        <v>18167</v>
      </c>
      <c r="AA5003">
        <f t="shared" si="78"/>
        <v>4</v>
      </c>
    </row>
    <row r="5004" spans="1:27" x14ac:dyDescent="0.2">
      <c r="A5004">
        <v>2179</v>
      </c>
      <c r="B5004" s="1" t="s">
        <v>11630</v>
      </c>
      <c r="C5004" t="s">
        <v>3985</v>
      </c>
      <c r="D5004" s="9">
        <v>162</v>
      </c>
      <c r="E5004" s="9"/>
      <c r="F5004" s="9"/>
      <c r="G5004" s="10">
        <v>1</v>
      </c>
      <c r="H5004" s="10" t="s">
        <v>369</v>
      </c>
      <c r="I5004" s="10">
        <v>1947</v>
      </c>
      <c r="J5004" s="11" t="s">
        <v>11627</v>
      </c>
      <c r="K5004" s="12"/>
      <c r="L5004" s="13" t="s">
        <v>11628</v>
      </c>
      <c r="M5004" t="s">
        <v>753</v>
      </c>
      <c r="S5004" s="9"/>
      <c r="T5004">
        <v>11</v>
      </c>
      <c r="U5004" s="210" t="s">
        <v>18199</v>
      </c>
      <c r="V5004" s="14">
        <v>0</v>
      </c>
      <c r="W5004" s="14">
        <v>1</v>
      </c>
      <c r="X5004" s="150" t="s">
        <v>270</v>
      </c>
      <c r="Y5004">
        <v>162</v>
      </c>
      <c r="Z5004" t="s">
        <v>18167</v>
      </c>
      <c r="AA5004">
        <f t="shared" si="78"/>
        <v>1</v>
      </c>
    </row>
    <row r="5005" spans="1:27" x14ac:dyDescent="0.2">
      <c r="A5005">
        <v>5841</v>
      </c>
      <c r="B5005" s="1" t="s">
        <v>11631</v>
      </c>
      <c r="C5005" t="s">
        <v>2040</v>
      </c>
      <c r="D5005" s="9">
        <v>98</v>
      </c>
      <c r="E5005" s="9"/>
      <c r="F5005" s="9"/>
      <c r="G5005" s="10">
        <v>4</v>
      </c>
      <c r="H5005" s="10" t="s">
        <v>369</v>
      </c>
      <c r="I5005" s="10">
        <v>1947</v>
      </c>
      <c r="J5005" s="11" t="s">
        <v>11632</v>
      </c>
      <c r="K5005" s="12" t="s">
        <v>237</v>
      </c>
      <c r="L5005" s="13" t="s">
        <v>11633</v>
      </c>
      <c r="M5005" t="s">
        <v>290</v>
      </c>
      <c r="N5005" t="s">
        <v>291</v>
      </c>
      <c r="O5005" t="s">
        <v>498</v>
      </c>
      <c r="S5005" s="9"/>
      <c r="T5005">
        <v>11</v>
      </c>
      <c r="U5005" s="210" t="s">
        <v>18199</v>
      </c>
      <c r="V5005" s="14">
        <v>0</v>
      </c>
      <c r="W5005" s="14">
        <v>0</v>
      </c>
      <c r="X5005" s="150" t="s">
        <v>270</v>
      </c>
      <c r="Y5005">
        <v>98</v>
      </c>
      <c r="Z5005" t="s">
        <v>3085</v>
      </c>
      <c r="AA5005">
        <f t="shared" si="78"/>
        <v>1</v>
      </c>
    </row>
    <row r="5006" spans="1:27" x14ac:dyDescent="0.2">
      <c r="A5006">
        <v>737</v>
      </c>
      <c r="B5006" s="1" t="s">
        <v>11634</v>
      </c>
      <c r="C5006" t="s">
        <v>3985</v>
      </c>
      <c r="D5006" s="9" t="s">
        <v>11635</v>
      </c>
      <c r="E5006" s="9"/>
      <c r="F5006" s="9"/>
      <c r="G5006" s="10">
        <v>7</v>
      </c>
      <c r="H5006" s="10" t="s">
        <v>369</v>
      </c>
      <c r="I5006" s="10">
        <v>1947</v>
      </c>
      <c r="J5006" s="11" t="s">
        <v>11636</v>
      </c>
      <c r="K5006" s="12"/>
      <c r="L5006" s="13" t="s">
        <v>11637</v>
      </c>
      <c r="M5006" t="s">
        <v>753</v>
      </c>
      <c r="S5006" s="9"/>
      <c r="T5006">
        <v>11</v>
      </c>
      <c r="U5006" s="210" t="s">
        <v>18199</v>
      </c>
      <c r="V5006" s="14">
        <v>0</v>
      </c>
      <c r="W5006" s="14">
        <v>1</v>
      </c>
      <c r="X5006" s="150" t="s">
        <v>270</v>
      </c>
      <c r="Y5006">
        <v>571</v>
      </c>
      <c r="Z5006" t="s">
        <v>18167</v>
      </c>
      <c r="AA5006">
        <f t="shared" si="78"/>
        <v>5</v>
      </c>
    </row>
    <row r="5007" spans="1:27" x14ac:dyDescent="0.2">
      <c r="A5007">
        <v>1850</v>
      </c>
      <c r="B5007" s="1" t="s">
        <v>11638</v>
      </c>
      <c r="C5007" t="s">
        <v>3985</v>
      </c>
      <c r="D5007" s="9" t="s">
        <v>11639</v>
      </c>
      <c r="E5007" s="9" t="s">
        <v>259</v>
      </c>
      <c r="F5007" s="9" t="s">
        <v>532</v>
      </c>
      <c r="G5007" s="10">
        <v>7</v>
      </c>
      <c r="H5007" s="10" t="s">
        <v>369</v>
      </c>
      <c r="I5007" s="10">
        <v>1947</v>
      </c>
      <c r="J5007" s="11" t="s">
        <v>11636</v>
      </c>
      <c r="K5007" s="12"/>
      <c r="L5007" s="13" t="s">
        <v>11637</v>
      </c>
      <c r="M5007" t="s">
        <v>753</v>
      </c>
      <c r="S5007" s="9"/>
      <c r="T5007">
        <v>11</v>
      </c>
      <c r="U5007" s="210" t="s">
        <v>18199</v>
      </c>
      <c r="V5007" s="14">
        <v>0</v>
      </c>
      <c r="W5007" s="14">
        <v>1</v>
      </c>
      <c r="X5007" s="109" t="s">
        <v>294</v>
      </c>
      <c r="Y5007" t="s">
        <v>4636</v>
      </c>
      <c r="Z5007" t="s">
        <v>18167</v>
      </c>
      <c r="AA5007">
        <f t="shared" si="78"/>
        <v>4</v>
      </c>
    </row>
    <row r="5008" spans="1:27" x14ac:dyDescent="0.2">
      <c r="A5008">
        <v>625</v>
      </c>
      <c r="B5008" s="1" t="s">
        <v>11652</v>
      </c>
      <c r="C5008" t="s">
        <v>3985</v>
      </c>
      <c r="D5008" s="9" t="s">
        <v>4422</v>
      </c>
      <c r="E5008" s="9" t="s">
        <v>259</v>
      </c>
      <c r="F5008" s="9" t="s">
        <v>721</v>
      </c>
      <c r="G5008" s="10">
        <v>7</v>
      </c>
      <c r="H5008" s="10" t="s">
        <v>369</v>
      </c>
      <c r="I5008" s="10">
        <v>1947</v>
      </c>
      <c r="J5008" s="11" t="s">
        <v>11636</v>
      </c>
      <c r="K5008" s="12"/>
      <c r="L5008" s="13" t="s">
        <v>11637</v>
      </c>
      <c r="M5008" t="s">
        <v>753</v>
      </c>
      <c r="S5008" s="9"/>
      <c r="T5008">
        <v>11</v>
      </c>
      <c r="U5008" s="210" t="s">
        <v>18199</v>
      </c>
      <c r="V5008" s="14">
        <v>0</v>
      </c>
      <c r="W5008" s="14">
        <v>1</v>
      </c>
      <c r="X5008" s="150" t="s">
        <v>270</v>
      </c>
      <c r="Y5008">
        <v>142</v>
      </c>
      <c r="Z5008" t="s">
        <v>18167</v>
      </c>
      <c r="AA5008">
        <f t="shared" si="78"/>
        <v>2</v>
      </c>
    </row>
    <row r="5009" spans="1:27" x14ac:dyDescent="0.2">
      <c r="A5009">
        <v>4094</v>
      </c>
      <c r="B5009" s="1" t="s">
        <v>11666</v>
      </c>
      <c r="C5009" t="s">
        <v>3985</v>
      </c>
      <c r="D5009" s="9">
        <v>142</v>
      </c>
      <c r="E5009" s="9" t="s">
        <v>259</v>
      </c>
      <c r="F5009" s="9" t="s">
        <v>721</v>
      </c>
      <c r="G5009" s="10">
        <v>7</v>
      </c>
      <c r="H5009" s="10" t="s">
        <v>369</v>
      </c>
      <c r="I5009" s="10">
        <v>1947</v>
      </c>
      <c r="J5009" s="11" t="s">
        <v>11636</v>
      </c>
      <c r="K5009" s="12"/>
      <c r="L5009" s="13" t="s">
        <v>11637</v>
      </c>
      <c r="M5009" t="s">
        <v>753</v>
      </c>
      <c r="S5009" s="9"/>
      <c r="T5009">
        <v>11</v>
      </c>
      <c r="U5009" s="210" t="s">
        <v>18199</v>
      </c>
      <c r="V5009" s="14">
        <v>0</v>
      </c>
      <c r="W5009" s="14">
        <v>1</v>
      </c>
      <c r="X5009" s="150" t="s">
        <v>270</v>
      </c>
      <c r="Y5009">
        <v>142</v>
      </c>
      <c r="Z5009" t="s">
        <v>18167</v>
      </c>
      <c r="AA5009">
        <f t="shared" si="78"/>
        <v>1</v>
      </c>
    </row>
    <row r="5010" spans="1:27" x14ac:dyDescent="0.2">
      <c r="A5010">
        <v>4873</v>
      </c>
      <c r="B5010" s="1" t="s">
        <v>11653</v>
      </c>
      <c r="C5010" t="s">
        <v>3985</v>
      </c>
      <c r="D5010" s="9" t="s">
        <v>4422</v>
      </c>
      <c r="E5010" s="9" t="s">
        <v>259</v>
      </c>
      <c r="F5010" s="9" t="s">
        <v>721</v>
      </c>
      <c r="G5010" s="10">
        <v>7</v>
      </c>
      <c r="H5010" s="10" t="s">
        <v>369</v>
      </c>
      <c r="I5010" s="10">
        <v>1947</v>
      </c>
      <c r="J5010" s="11" t="s">
        <v>11636</v>
      </c>
      <c r="K5010" s="12"/>
      <c r="L5010" s="13" t="s">
        <v>11637</v>
      </c>
      <c r="M5010" t="s">
        <v>753</v>
      </c>
      <c r="S5010" s="9"/>
      <c r="T5010">
        <v>11</v>
      </c>
      <c r="U5010" s="210" t="s">
        <v>18199</v>
      </c>
      <c r="V5010" s="14">
        <v>0</v>
      </c>
      <c r="W5010" s="14">
        <v>1</v>
      </c>
      <c r="X5010" s="150" t="s">
        <v>270</v>
      </c>
      <c r="Y5010">
        <v>142</v>
      </c>
      <c r="Z5010" t="s">
        <v>18167</v>
      </c>
      <c r="AA5010">
        <f t="shared" si="78"/>
        <v>2</v>
      </c>
    </row>
    <row r="5011" spans="1:27" x14ac:dyDescent="0.2">
      <c r="A5011">
        <v>7632</v>
      </c>
      <c r="B5011" s="1" t="s">
        <v>11651</v>
      </c>
      <c r="C5011" t="s">
        <v>3985</v>
      </c>
      <c r="D5011" s="9" t="s">
        <v>4658</v>
      </c>
      <c r="E5011" s="9"/>
      <c r="F5011" s="9"/>
      <c r="G5011" s="10">
        <v>7</v>
      </c>
      <c r="H5011" s="10" t="s">
        <v>369</v>
      </c>
      <c r="I5011" s="10">
        <v>1947</v>
      </c>
      <c r="J5011" s="11" t="s">
        <v>11636</v>
      </c>
      <c r="K5011" s="12"/>
      <c r="L5011" s="13" t="s">
        <v>11637</v>
      </c>
      <c r="M5011" t="s">
        <v>753</v>
      </c>
      <c r="S5011" s="9"/>
      <c r="T5011">
        <v>11</v>
      </c>
      <c r="U5011" s="210" t="s">
        <v>18199</v>
      </c>
      <c r="V5011" s="14">
        <v>0</v>
      </c>
      <c r="W5011" s="14">
        <v>1</v>
      </c>
      <c r="X5011" s="150" t="s">
        <v>270</v>
      </c>
      <c r="Y5011">
        <v>162</v>
      </c>
      <c r="Z5011" t="s">
        <v>18167</v>
      </c>
      <c r="AA5011">
        <f t="shared" si="78"/>
        <v>2</v>
      </c>
    </row>
    <row r="5012" spans="1:27" x14ac:dyDescent="0.2">
      <c r="A5012">
        <v>4806</v>
      </c>
      <c r="B5012" s="1" t="s">
        <v>11667</v>
      </c>
      <c r="C5012" t="s">
        <v>3985</v>
      </c>
      <c r="D5012" s="9">
        <v>142</v>
      </c>
      <c r="E5012" s="9" t="s">
        <v>259</v>
      </c>
      <c r="F5012" s="9" t="s">
        <v>721</v>
      </c>
      <c r="G5012" s="10">
        <v>7</v>
      </c>
      <c r="H5012" s="10" t="s">
        <v>369</v>
      </c>
      <c r="I5012" s="10">
        <v>1947</v>
      </c>
      <c r="J5012" s="11" t="s">
        <v>11636</v>
      </c>
      <c r="K5012" s="12"/>
      <c r="L5012" s="13" t="s">
        <v>11637</v>
      </c>
      <c r="M5012" t="s">
        <v>753</v>
      </c>
      <c r="S5012" s="9"/>
      <c r="T5012">
        <v>11</v>
      </c>
      <c r="U5012" s="210" t="s">
        <v>18199</v>
      </c>
      <c r="V5012" s="14">
        <v>0</v>
      </c>
      <c r="W5012" s="14">
        <v>1</v>
      </c>
      <c r="X5012" s="150" t="s">
        <v>270</v>
      </c>
      <c r="Y5012">
        <v>142</v>
      </c>
      <c r="Z5012" t="s">
        <v>18167</v>
      </c>
      <c r="AA5012">
        <f t="shared" si="78"/>
        <v>1</v>
      </c>
    </row>
    <row r="5013" spans="1:27" x14ac:dyDescent="0.2">
      <c r="A5013">
        <v>4288</v>
      </c>
      <c r="B5013" s="1" t="s">
        <v>11655</v>
      </c>
      <c r="C5013" t="s">
        <v>3985</v>
      </c>
      <c r="D5013" s="9" t="s">
        <v>7149</v>
      </c>
      <c r="E5013" s="9" t="s">
        <v>259</v>
      </c>
      <c r="F5013" s="9" t="s">
        <v>721</v>
      </c>
      <c r="G5013" s="10">
        <v>7</v>
      </c>
      <c r="H5013" s="10" t="s">
        <v>369</v>
      </c>
      <c r="I5013" s="10">
        <v>1947</v>
      </c>
      <c r="J5013" s="11" t="s">
        <v>11636</v>
      </c>
      <c r="K5013" s="12"/>
      <c r="L5013" s="13" t="s">
        <v>11656</v>
      </c>
      <c r="M5013" t="s">
        <v>753</v>
      </c>
      <c r="S5013" s="9"/>
      <c r="T5013">
        <v>11</v>
      </c>
      <c r="U5013" s="210" t="s">
        <v>18199</v>
      </c>
      <c r="V5013" s="14">
        <v>0</v>
      </c>
      <c r="W5013" s="14">
        <v>1</v>
      </c>
      <c r="X5013" s="150" t="s">
        <v>270</v>
      </c>
      <c r="Y5013">
        <v>109</v>
      </c>
      <c r="Z5013" t="s">
        <v>18167</v>
      </c>
      <c r="AA5013">
        <f t="shared" si="78"/>
        <v>2</v>
      </c>
    </row>
    <row r="5014" spans="1:27" x14ac:dyDescent="0.2">
      <c r="A5014">
        <v>1224</v>
      </c>
      <c r="B5014" s="1" t="s">
        <v>11646</v>
      </c>
      <c r="C5014" t="s">
        <v>3985</v>
      </c>
      <c r="D5014" s="9" t="s">
        <v>11647</v>
      </c>
      <c r="E5014" s="9"/>
      <c r="F5014" s="9"/>
      <c r="G5014" s="10">
        <v>7</v>
      </c>
      <c r="H5014" s="10" t="s">
        <v>369</v>
      </c>
      <c r="I5014" s="10">
        <v>1947</v>
      </c>
      <c r="J5014" s="11" t="s">
        <v>11636</v>
      </c>
      <c r="K5014" s="12"/>
      <c r="L5014" s="13" t="s">
        <v>11637</v>
      </c>
      <c r="M5014" t="s">
        <v>753</v>
      </c>
      <c r="S5014" s="9"/>
      <c r="T5014">
        <v>11</v>
      </c>
      <c r="U5014" s="210" t="s">
        <v>18199</v>
      </c>
      <c r="V5014" s="14">
        <v>0</v>
      </c>
      <c r="W5014" s="14">
        <v>1</v>
      </c>
      <c r="X5014" s="150" t="s">
        <v>270</v>
      </c>
      <c r="Y5014">
        <v>571</v>
      </c>
      <c r="Z5014" t="s">
        <v>18167</v>
      </c>
      <c r="AA5014">
        <f t="shared" si="78"/>
        <v>2</v>
      </c>
    </row>
    <row r="5015" spans="1:27" x14ac:dyDescent="0.2">
      <c r="A5015">
        <v>3168</v>
      </c>
      <c r="B5015" s="1" t="s">
        <v>11657</v>
      </c>
      <c r="C5015" t="s">
        <v>3985</v>
      </c>
      <c r="D5015" s="9" t="s">
        <v>1888</v>
      </c>
      <c r="E5015" s="9"/>
      <c r="F5015" s="9"/>
      <c r="G5015" s="10">
        <v>7</v>
      </c>
      <c r="H5015" s="10" t="s">
        <v>369</v>
      </c>
      <c r="I5015" s="10">
        <v>1947</v>
      </c>
      <c r="J5015" s="11" t="s">
        <v>11636</v>
      </c>
      <c r="K5015" s="12"/>
      <c r="L5015" s="13" t="s">
        <v>11637</v>
      </c>
      <c r="M5015" t="s">
        <v>753</v>
      </c>
      <c r="S5015" s="9"/>
      <c r="T5015">
        <v>11</v>
      </c>
      <c r="U5015" s="210" t="s">
        <v>18199</v>
      </c>
      <c r="V5015" s="14">
        <v>0</v>
      </c>
      <c r="W5015" s="14">
        <v>1</v>
      </c>
      <c r="X5015" s="109" t="e">
        <v>#N/A</v>
      </c>
      <c r="Y5015" t="s">
        <v>1888</v>
      </c>
      <c r="Z5015" t="s">
        <v>18167</v>
      </c>
      <c r="AA5015">
        <f t="shared" si="78"/>
        <v>1</v>
      </c>
    </row>
    <row r="5016" spans="1:27" x14ac:dyDescent="0.2">
      <c r="A5016">
        <v>7529</v>
      </c>
      <c r="B5016" s="1" t="s">
        <v>11648</v>
      </c>
      <c r="C5016" t="s">
        <v>3985</v>
      </c>
      <c r="D5016" s="9" t="s">
        <v>11649</v>
      </c>
      <c r="E5016" s="9"/>
      <c r="F5016" s="9"/>
      <c r="G5016" s="10">
        <v>7</v>
      </c>
      <c r="H5016" s="10" t="s">
        <v>369</v>
      </c>
      <c r="I5016" s="10">
        <v>1947</v>
      </c>
      <c r="J5016" s="11" t="s">
        <v>11636</v>
      </c>
      <c r="K5016" s="12"/>
      <c r="L5016" s="13" t="s">
        <v>11637</v>
      </c>
      <c r="M5016" t="s">
        <v>753</v>
      </c>
      <c r="S5016" s="9"/>
      <c r="T5016">
        <v>11</v>
      </c>
      <c r="U5016" s="210" t="s">
        <v>18199</v>
      </c>
      <c r="V5016" s="14">
        <v>0</v>
      </c>
      <c r="W5016" s="14">
        <v>1</v>
      </c>
      <c r="X5016" s="150" t="s">
        <v>270</v>
      </c>
      <c r="Y5016">
        <v>162</v>
      </c>
      <c r="Z5016" t="s">
        <v>18167</v>
      </c>
      <c r="AA5016">
        <f t="shared" si="78"/>
        <v>2</v>
      </c>
    </row>
    <row r="5017" spans="1:27" x14ac:dyDescent="0.2">
      <c r="A5017">
        <v>2389</v>
      </c>
      <c r="B5017" s="1" t="s">
        <v>11658</v>
      </c>
      <c r="C5017" t="s">
        <v>3985</v>
      </c>
      <c r="D5017" s="9" t="s">
        <v>1888</v>
      </c>
      <c r="E5017" s="9"/>
      <c r="F5017" s="9"/>
      <c r="G5017" s="10">
        <v>7</v>
      </c>
      <c r="H5017" s="10" t="s">
        <v>369</v>
      </c>
      <c r="I5017" s="10">
        <v>1947</v>
      </c>
      <c r="J5017" s="11" t="s">
        <v>11636</v>
      </c>
      <c r="K5017" s="12"/>
      <c r="L5017" s="13" t="s">
        <v>11637</v>
      </c>
      <c r="M5017" t="s">
        <v>753</v>
      </c>
      <c r="S5017" s="9"/>
      <c r="T5017">
        <v>11</v>
      </c>
      <c r="U5017" s="210" t="s">
        <v>18199</v>
      </c>
      <c r="V5017" s="14">
        <v>0</v>
      </c>
      <c r="W5017" s="14">
        <v>1</v>
      </c>
      <c r="X5017" s="109" t="e">
        <v>#N/A</v>
      </c>
      <c r="Y5017" t="s">
        <v>1888</v>
      </c>
      <c r="Z5017" t="s">
        <v>18167</v>
      </c>
      <c r="AA5017">
        <f t="shared" si="78"/>
        <v>1</v>
      </c>
    </row>
    <row r="5018" spans="1:27" x14ac:dyDescent="0.2">
      <c r="A5018">
        <v>3796</v>
      </c>
      <c r="B5018" s="1" t="s">
        <v>11661</v>
      </c>
      <c r="C5018" t="s">
        <v>3985</v>
      </c>
      <c r="D5018" s="9">
        <v>162</v>
      </c>
      <c r="E5018" s="9"/>
      <c r="F5018" s="9"/>
      <c r="G5018" s="10">
        <v>7</v>
      </c>
      <c r="H5018" s="10" t="s">
        <v>369</v>
      </c>
      <c r="I5018" s="10">
        <v>1947</v>
      </c>
      <c r="J5018" s="11" t="s">
        <v>11636</v>
      </c>
      <c r="K5018" s="12"/>
      <c r="L5018" s="13" t="s">
        <v>11637</v>
      </c>
      <c r="M5018" t="s">
        <v>753</v>
      </c>
      <c r="S5018" s="9"/>
      <c r="T5018">
        <v>11</v>
      </c>
      <c r="U5018" s="210" t="s">
        <v>18199</v>
      </c>
      <c r="V5018" s="14">
        <v>0</v>
      </c>
      <c r="W5018" s="14">
        <v>1</v>
      </c>
      <c r="X5018" s="150" t="s">
        <v>270</v>
      </c>
      <c r="Y5018">
        <v>162</v>
      </c>
      <c r="Z5018" t="s">
        <v>18167</v>
      </c>
      <c r="AA5018">
        <f t="shared" si="78"/>
        <v>1</v>
      </c>
    </row>
    <row r="5019" spans="1:27" x14ac:dyDescent="0.2">
      <c r="A5019">
        <v>3797</v>
      </c>
      <c r="B5019" s="1" t="s">
        <v>11662</v>
      </c>
      <c r="C5019" t="s">
        <v>3985</v>
      </c>
      <c r="D5019" s="9">
        <v>162</v>
      </c>
      <c r="E5019" s="9"/>
      <c r="F5019" s="9"/>
      <c r="G5019" s="10">
        <v>7</v>
      </c>
      <c r="H5019" s="10" t="s">
        <v>369</v>
      </c>
      <c r="I5019" s="10">
        <v>1947</v>
      </c>
      <c r="J5019" s="11" t="s">
        <v>11636</v>
      </c>
      <c r="K5019" s="12"/>
      <c r="L5019" s="13" t="s">
        <v>11637</v>
      </c>
      <c r="M5019" t="s">
        <v>753</v>
      </c>
      <c r="S5019" s="9"/>
      <c r="T5019">
        <v>11</v>
      </c>
      <c r="U5019" s="210" t="s">
        <v>18199</v>
      </c>
      <c r="V5019" s="14">
        <v>0</v>
      </c>
      <c r="W5019" s="14">
        <v>1</v>
      </c>
      <c r="X5019" s="150" t="s">
        <v>270</v>
      </c>
      <c r="Y5019">
        <v>162</v>
      </c>
      <c r="Z5019" t="s">
        <v>18167</v>
      </c>
      <c r="AA5019">
        <f t="shared" si="78"/>
        <v>1</v>
      </c>
    </row>
    <row r="5020" spans="1:27" x14ac:dyDescent="0.2">
      <c r="A5020">
        <v>3858</v>
      </c>
      <c r="B5020" s="1" t="s">
        <v>11663</v>
      </c>
      <c r="C5020" t="s">
        <v>3985</v>
      </c>
      <c r="D5020" s="9">
        <v>162</v>
      </c>
      <c r="E5020" s="9"/>
      <c r="F5020" s="9"/>
      <c r="G5020" s="10">
        <v>7</v>
      </c>
      <c r="H5020" s="10" t="s">
        <v>369</v>
      </c>
      <c r="I5020" s="10">
        <v>1947</v>
      </c>
      <c r="J5020" s="11" t="s">
        <v>11636</v>
      </c>
      <c r="K5020" s="12"/>
      <c r="L5020" s="13" t="s">
        <v>11637</v>
      </c>
      <c r="M5020" t="s">
        <v>753</v>
      </c>
      <c r="S5020" s="9"/>
      <c r="T5020">
        <v>11</v>
      </c>
      <c r="U5020" s="210" t="s">
        <v>18199</v>
      </c>
      <c r="V5020" s="14">
        <v>0</v>
      </c>
      <c r="W5020" s="14">
        <v>0</v>
      </c>
      <c r="X5020" s="150" t="s">
        <v>270</v>
      </c>
      <c r="Y5020">
        <v>162</v>
      </c>
      <c r="Z5020" t="s">
        <v>18167</v>
      </c>
      <c r="AA5020">
        <f t="shared" si="78"/>
        <v>1</v>
      </c>
    </row>
    <row r="5021" spans="1:27" x14ac:dyDescent="0.2">
      <c r="A5021">
        <v>7180</v>
      </c>
      <c r="B5021" s="1" t="s">
        <v>11645</v>
      </c>
      <c r="C5021" t="s">
        <v>3985</v>
      </c>
      <c r="D5021" s="9" t="s">
        <v>11447</v>
      </c>
      <c r="E5021" s="9"/>
      <c r="F5021" s="9"/>
      <c r="G5021" s="10">
        <v>7</v>
      </c>
      <c r="H5021" s="10" t="s">
        <v>369</v>
      </c>
      <c r="I5021" s="10">
        <v>1947</v>
      </c>
      <c r="J5021" s="11" t="s">
        <v>11636</v>
      </c>
      <c r="K5021" s="12"/>
      <c r="L5021" s="13" t="s">
        <v>11637</v>
      </c>
      <c r="M5021" t="s">
        <v>753</v>
      </c>
      <c r="S5021" s="9"/>
      <c r="T5021">
        <v>11</v>
      </c>
      <c r="U5021" s="210" t="s">
        <v>18199</v>
      </c>
      <c r="V5021" s="14">
        <v>0</v>
      </c>
      <c r="W5021" s="14">
        <v>0</v>
      </c>
      <c r="X5021" s="109" t="e">
        <v>#N/A</v>
      </c>
      <c r="Y5021" t="s">
        <v>7126</v>
      </c>
      <c r="Z5021" t="s">
        <v>18167</v>
      </c>
      <c r="AA5021">
        <f t="shared" si="78"/>
        <v>2</v>
      </c>
    </row>
    <row r="5022" spans="1:27" x14ac:dyDescent="0.2">
      <c r="A5022">
        <v>4464</v>
      </c>
      <c r="B5022" s="1" t="s">
        <v>11654</v>
      </c>
      <c r="C5022" t="s">
        <v>3985</v>
      </c>
      <c r="D5022" s="9" t="s">
        <v>4422</v>
      </c>
      <c r="E5022" s="9" t="s">
        <v>259</v>
      </c>
      <c r="F5022" s="9" t="s">
        <v>721</v>
      </c>
      <c r="G5022" s="10">
        <v>7</v>
      </c>
      <c r="H5022" s="10" t="s">
        <v>369</v>
      </c>
      <c r="I5022" s="10">
        <v>1947</v>
      </c>
      <c r="J5022" s="11" t="s">
        <v>11636</v>
      </c>
      <c r="K5022" s="12"/>
      <c r="L5022" s="13" t="s">
        <v>11637</v>
      </c>
      <c r="M5022" t="s">
        <v>753</v>
      </c>
      <c r="S5022" s="9"/>
      <c r="T5022">
        <v>11</v>
      </c>
      <c r="U5022" s="210" t="s">
        <v>18199</v>
      </c>
      <c r="V5022" s="14">
        <v>0</v>
      </c>
      <c r="W5022" s="14">
        <v>0</v>
      </c>
      <c r="X5022" s="150" t="s">
        <v>270</v>
      </c>
      <c r="Y5022">
        <v>142</v>
      </c>
      <c r="Z5022" t="s">
        <v>18167</v>
      </c>
      <c r="AA5022">
        <f t="shared" si="78"/>
        <v>2</v>
      </c>
    </row>
    <row r="5023" spans="1:27" x14ac:dyDescent="0.2">
      <c r="A5023">
        <v>4252</v>
      </c>
      <c r="B5023" s="1" t="s">
        <v>11650</v>
      </c>
      <c r="C5023" t="s">
        <v>3985</v>
      </c>
      <c r="D5023" s="9" t="s">
        <v>6792</v>
      </c>
      <c r="E5023" s="9"/>
      <c r="F5023" s="9"/>
      <c r="G5023" s="10">
        <v>7</v>
      </c>
      <c r="H5023" s="10" t="s">
        <v>369</v>
      </c>
      <c r="I5023" s="10">
        <v>1947</v>
      </c>
      <c r="J5023" s="11" t="s">
        <v>11636</v>
      </c>
      <c r="K5023" s="12"/>
      <c r="L5023" s="13" t="s">
        <v>11637</v>
      </c>
      <c r="M5023" t="s">
        <v>753</v>
      </c>
      <c r="S5023" s="9"/>
      <c r="T5023">
        <v>11</v>
      </c>
      <c r="U5023" s="210" t="s">
        <v>18199</v>
      </c>
      <c r="V5023" s="14">
        <v>0</v>
      </c>
      <c r="W5023" s="14">
        <v>0</v>
      </c>
      <c r="X5023" s="150" t="s">
        <v>270</v>
      </c>
      <c r="Y5023">
        <v>162</v>
      </c>
      <c r="Z5023" t="s">
        <v>18167</v>
      </c>
      <c r="AA5023">
        <f t="shared" si="78"/>
        <v>2</v>
      </c>
    </row>
    <row r="5024" spans="1:27" x14ac:dyDescent="0.2">
      <c r="A5024">
        <v>3877</v>
      </c>
      <c r="B5024" s="1" t="s">
        <v>11664</v>
      </c>
      <c r="C5024" t="s">
        <v>3985</v>
      </c>
      <c r="D5024" s="9">
        <v>162</v>
      </c>
      <c r="E5024" s="9"/>
      <c r="F5024" s="9"/>
      <c r="G5024" s="10">
        <v>7</v>
      </c>
      <c r="H5024" s="10" t="s">
        <v>369</v>
      </c>
      <c r="I5024" s="10">
        <v>1947</v>
      </c>
      <c r="J5024" s="11" t="s">
        <v>11636</v>
      </c>
      <c r="K5024" s="12"/>
      <c r="L5024" s="13" t="s">
        <v>11637</v>
      </c>
      <c r="M5024" t="s">
        <v>753</v>
      </c>
      <c r="S5024" s="9"/>
      <c r="T5024">
        <v>11</v>
      </c>
      <c r="U5024" s="210" t="s">
        <v>18199</v>
      </c>
      <c r="V5024" s="14">
        <v>0</v>
      </c>
      <c r="W5024" s="14">
        <v>0</v>
      </c>
      <c r="X5024" s="150" t="s">
        <v>270</v>
      </c>
      <c r="Y5024">
        <v>162</v>
      </c>
      <c r="Z5024" t="s">
        <v>18167</v>
      </c>
      <c r="AA5024">
        <f t="shared" si="78"/>
        <v>1</v>
      </c>
    </row>
    <row r="5025" spans="1:27" x14ac:dyDescent="0.2">
      <c r="A5025">
        <v>5110</v>
      </c>
      <c r="B5025" s="1" t="s">
        <v>11665</v>
      </c>
      <c r="C5025" t="s">
        <v>3985</v>
      </c>
      <c r="D5025" s="9">
        <v>162</v>
      </c>
      <c r="E5025" s="9"/>
      <c r="F5025" s="9"/>
      <c r="G5025" s="10">
        <v>7</v>
      </c>
      <c r="H5025" s="10" t="s">
        <v>369</v>
      </c>
      <c r="I5025" s="10">
        <v>1947</v>
      </c>
      <c r="J5025" s="11" t="s">
        <v>11636</v>
      </c>
      <c r="K5025" s="12"/>
      <c r="L5025" s="13" t="s">
        <v>11637</v>
      </c>
      <c r="M5025" t="s">
        <v>753</v>
      </c>
      <c r="S5025" s="9"/>
      <c r="T5025">
        <v>11</v>
      </c>
      <c r="U5025" s="210" t="s">
        <v>18199</v>
      </c>
      <c r="V5025" s="14">
        <v>0</v>
      </c>
      <c r="W5025" s="14">
        <v>0</v>
      </c>
      <c r="X5025" s="150" t="s">
        <v>270</v>
      </c>
      <c r="Y5025">
        <v>162</v>
      </c>
      <c r="Z5025" t="s">
        <v>18167</v>
      </c>
      <c r="AA5025">
        <f t="shared" si="78"/>
        <v>1</v>
      </c>
    </row>
    <row r="5026" spans="1:27" x14ac:dyDescent="0.2">
      <c r="A5026">
        <v>4106</v>
      </c>
      <c r="B5026" s="1" t="s">
        <v>11642</v>
      </c>
      <c r="C5026" t="s">
        <v>1798</v>
      </c>
      <c r="D5026" s="9" t="s">
        <v>11643</v>
      </c>
      <c r="E5026" s="9"/>
      <c r="F5026" s="9"/>
      <c r="G5026" s="10">
        <v>7</v>
      </c>
      <c r="H5026" s="10" t="s">
        <v>369</v>
      </c>
      <c r="I5026" s="10">
        <v>1947</v>
      </c>
      <c r="J5026" s="11" t="s">
        <v>11636</v>
      </c>
      <c r="K5026" s="12"/>
      <c r="L5026" s="13" t="s">
        <v>11644</v>
      </c>
      <c r="M5026" t="s">
        <v>753</v>
      </c>
      <c r="S5026" s="9"/>
      <c r="T5026">
        <v>11</v>
      </c>
      <c r="U5026" s="210" t="s">
        <v>18199</v>
      </c>
      <c r="V5026" s="14">
        <v>0</v>
      </c>
      <c r="W5026" s="14">
        <v>1</v>
      </c>
      <c r="X5026" s="109" t="e">
        <v>#N/A</v>
      </c>
      <c r="Y5026" t="s">
        <v>1888</v>
      </c>
      <c r="Z5026" t="s">
        <v>271</v>
      </c>
      <c r="AA5026">
        <f t="shared" si="78"/>
        <v>2</v>
      </c>
    </row>
    <row r="5027" spans="1:27" x14ac:dyDescent="0.2">
      <c r="A5027">
        <v>1368</v>
      </c>
      <c r="B5027" s="1" t="s">
        <v>11640</v>
      </c>
      <c r="C5027" t="s">
        <v>1798</v>
      </c>
      <c r="D5027" s="9" t="s">
        <v>10829</v>
      </c>
      <c r="E5027" s="9"/>
      <c r="F5027" s="9"/>
      <c r="G5027" s="10">
        <v>7</v>
      </c>
      <c r="H5027" s="10" t="s">
        <v>369</v>
      </c>
      <c r="I5027" s="10">
        <v>1947</v>
      </c>
      <c r="J5027" s="11" t="s">
        <v>11636</v>
      </c>
      <c r="K5027" s="12"/>
      <c r="L5027" s="13" t="s">
        <v>11641</v>
      </c>
      <c r="M5027" t="s">
        <v>753</v>
      </c>
      <c r="S5027" s="9"/>
      <c r="T5027">
        <v>11</v>
      </c>
      <c r="U5027" s="210" t="s">
        <v>18199</v>
      </c>
      <c r="V5027" s="14">
        <v>0</v>
      </c>
      <c r="W5027" s="14">
        <v>1</v>
      </c>
      <c r="X5027" s="109" t="e">
        <v>#N/A</v>
      </c>
      <c r="Y5027" t="s">
        <v>1888</v>
      </c>
      <c r="Z5027" t="s">
        <v>271</v>
      </c>
      <c r="AA5027">
        <f t="shared" si="78"/>
        <v>2</v>
      </c>
    </row>
    <row r="5028" spans="1:27" x14ac:dyDescent="0.2">
      <c r="A5028">
        <v>5335</v>
      </c>
      <c r="B5028" s="1" t="s">
        <v>11659</v>
      </c>
      <c r="C5028" t="s">
        <v>1027</v>
      </c>
      <c r="D5028" s="9">
        <v>464</v>
      </c>
      <c r="E5028" s="9" t="s">
        <v>8805</v>
      </c>
      <c r="F5028" s="9"/>
      <c r="G5028" s="10">
        <v>7</v>
      </c>
      <c r="H5028" s="10" t="s">
        <v>369</v>
      </c>
      <c r="I5028" s="10">
        <v>1947</v>
      </c>
      <c r="J5028" s="11" t="s">
        <v>11636</v>
      </c>
      <c r="K5028" s="12"/>
      <c r="L5028" s="13" t="s">
        <v>11660</v>
      </c>
      <c r="M5028" t="s">
        <v>781</v>
      </c>
      <c r="S5028" s="9"/>
      <c r="T5028">
        <v>11</v>
      </c>
      <c r="U5028" s="210" t="s">
        <v>18199</v>
      </c>
      <c r="V5028" s="14">
        <v>0</v>
      </c>
      <c r="W5028" s="14">
        <v>1</v>
      </c>
      <c r="X5028" s="150" t="s">
        <v>270</v>
      </c>
      <c r="Y5028">
        <v>464</v>
      </c>
      <c r="Z5028" t="s">
        <v>271</v>
      </c>
      <c r="AA5028">
        <f t="shared" si="78"/>
        <v>1</v>
      </c>
    </row>
    <row r="5029" spans="1:27" x14ac:dyDescent="0.2">
      <c r="A5029">
        <v>4110</v>
      </c>
      <c r="B5029" s="1" t="s">
        <v>11673</v>
      </c>
      <c r="C5029" t="s">
        <v>10788</v>
      </c>
      <c r="D5029" s="9" t="s">
        <v>6511</v>
      </c>
      <c r="E5029" s="9"/>
      <c r="F5029" s="9"/>
      <c r="G5029" s="10">
        <v>11</v>
      </c>
      <c r="H5029" s="10" t="s">
        <v>369</v>
      </c>
      <c r="I5029" s="10">
        <v>1947</v>
      </c>
      <c r="J5029" s="11" t="s">
        <v>11669</v>
      </c>
      <c r="K5029" s="12" t="s">
        <v>237</v>
      </c>
      <c r="L5029" s="13" t="s">
        <v>11674</v>
      </c>
      <c r="M5029" t="s">
        <v>290</v>
      </c>
      <c r="N5029" t="s">
        <v>291</v>
      </c>
      <c r="O5029" t="s">
        <v>323</v>
      </c>
      <c r="S5029" s="9"/>
      <c r="T5029">
        <v>11</v>
      </c>
      <c r="U5029" s="210" t="s">
        <v>18199</v>
      </c>
      <c r="V5029" s="14">
        <v>0</v>
      </c>
      <c r="W5029" s="14">
        <v>0</v>
      </c>
      <c r="X5029" s="150" t="s">
        <v>270</v>
      </c>
      <c r="Y5029" t="s">
        <v>6511</v>
      </c>
      <c r="Z5029" t="s">
        <v>505</v>
      </c>
      <c r="AA5029">
        <f t="shared" si="78"/>
        <v>1</v>
      </c>
    </row>
    <row r="5030" spans="1:27" x14ac:dyDescent="0.2">
      <c r="A5030">
        <v>3532</v>
      </c>
      <c r="B5030" s="1" t="s">
        <v>11668</v>
      </c>
      <c r="C5030" t="s">
        <v>2221</v>
      </c>
      <c r="D5030" s="9" t="s">
        <v>7820</v>
      </c>
      <c r="E5030" s="9"/>
      <c r="F5030" s="9" t="s">
        <v>532</v>
      </c>
      <c r="G5030" s="10">
        <v>11</v>
      </c>
      <c r="H5030" s="10" t="s">
        <v>369</v>
      </c>
      <c r="I5030" s="10">
        <v>1947</v>
      </c>
      <c r="J5030" s="11" t="s">
        <v>11669</v>
      </c>
      <c r="K5030" s="12"/>
      <c r="L5030" s="13" t="s">
        <v>11670</v>
      </c>
      <c r="M5030" t="s">
        <v>753</v>
      </c>
      <c r="S5030" s="9"/>
      <c r="T5030">
        <v>11</v>
      </c>
      <c r="U5030" s="210" t="s">
        <v>18199</v>
      </c>
      <c r="V5030" s="14">
        <v>0</v>
      </c>
      <c r="W5030" s="14">
        <v>1</v>
      </c>
      <c r="X5030" s="109" t="s">
        <v>294</v>
      </c>
      <c r="Y5030" t="s">
        <v>3929</v>
      </c>
      <c r="Z5030" t="s">
        <v>505</v>
      </c>
      <c r="AA5030">
        <f t="shared" si="78"/>
        <v>2</v>
      </c>
    </row>
    <row r="5031" spans="1:27" x14ac:dyDescent="0.2">
      <c r="A5031">
        <v>1666</v>
      </c>
      <c r="B5031" s="1" t="s">
        <v>11671</v>
      </c>
      <c r="C5031" t="s">
        <v>1027</v>
      </c>
      <c r="D5031" s="9" t="s">
        <v>10945</v>
      </c>
      <c r="E5031" s="9"/>
      <c r="F5031" s="9"/>
      <c r="G5031" s="10">
        <v>11</v>
      </c>
      <c r="H5031" s="10" t="s">
        <v>369</v>
      </c>
      <c r="I5031" s="10">
        <v>1947</v>
      </c>
      <c r="J5031" s="11" t="s">
        <v>11669</v>
      </c>
      <c r="K5031" s="12"/>
      <c r="L5031" s="13" t="s">
        <v>11672</v>
      </c>
      <c r="M5031" t="s">
        <v>753</v>
      </c>
      <c r="S5031" s="9"/>
      <c r="T5031">
        <v>11</v>
      </c>
      <c r="U5031" s="210" t="s">
        <v>18199</v>
      </c>
      <c r="V5031" s="14">
        <v>0</v>
      </c>
      <c r="W5031" s="14">
        <v>0</v>
      </c>
      <c r="X5031" s="150" t="s">
        <v>270</v>
      </c>
      <c r="Y5031">
        <v>8</v>
      </c>
      <c r="Z5031" t="s">
        <v>1419</v>
      </c>
      <c r="AA5031">
        <f t="shared" si="78"/>
        <v>2</v>
      </c>
    </row>
    <row r="5032" spans="1:27" x14ac:dyDescent="0.2">
      <c r="A5032">
        <v>622</v>
      </c>
      <c r="B5032" s="1" t="s">
        <v>11682</v>
      </c>
      <c r="C5032" t="s">
        <v>3985</v>
      </c>
      <c r="D5032" s="9" t="s">
        <v>4316</v>
      </c>
      <c r="E5032" s="9" t="s">
        <v>259</v>
      </c>
      <c r="F5032" s="9" t="s">
        <v>721</v>
      </c>
      <c r="G5032" s="10">
        <v>12</v>
      </c>
      <c r="H5032" s="10" t="s">
        <v>369</v>
      </c>
      <c r="I5032" s="10">
        <v>1947</v>
      </c>
      <c r="J5032" s="11" t="s">
        <v>11677</v>
      </c>
      <c r="K5032" s="12"/>
      <c r="L5032" s="13" t="s">
        <v>11678</v>
      </c>
      <c r="M5032" t="s">
        <v>753</v>
      </c>
      <c r="S5032" s="9"/>
      <c r="T5032">
        <v>11</v>
      </c>
      <c r="U5032" s="210" t="s">
        <v>18199</v>
      </c>
      <c r="V5032" s="14">
        <v>0</v>
      </c>
      <c r="W5032" s="14">
        <v>1</v>
      </c>
      <c r="X5032" s="150" t="s">
        <v>270</v>
      </c>
      <c r="Y5032">
        <v>142</v>
      </c>
      <c r="Z5032" t="s">
        <v>18167</v>
      </c>
      <c r="AA5032">
        <f t="shared" si="78"/>
        <v>2</v>
      </c>
    </row>
    <row r="5033" spans="1:27" x14ac:dyDescent="0.2">
      <c r="A5033">
        <v>7605</v>
      </c>
      <c r="B5033" s="1" t="s">
        <v>11679</v>
      </c>
      <c r="C5033" t="s">
        <v>3985</v>
      </c>
      <c r="D5033" s="9" t="s">
        <v>5570</v>
      </c>
      <c r="E5033" s="9"/>
      <c r="F5033" s="9"/>
      <c r="G5033" s="10">
        <v>12</v>
      </c>
      <c r="H5033" s="10" t="s">
        <v>369</v>
      </c>
      <c r="I5033" s="10">
        <v>1947</v>
      </c>
      <c r="J5033" s="11" t="s">
        <v>11677</v>
      </c>
      <c r="K5033" s="12"/>
      <c r="L5033" s="13" t="s">
        <v>11678</v>
      </c>
      <c r="M5033" t="s">
        <v>753</v>
      </c>
      <c r="S5033" s="9"/>
      <c r="T5033">
        <v>11</v>
      </c>
      <c r="U5033" s="210" t="s">
        <v>18199</v>
      </c>
      <c r="V5033" s="14">
        <v>0</v>
      </c>
      <c r="W5033" s="14">
        <v>1</v>
      </c>
      <c r="X5033" s="150" t="s">
        <v>270</v>
      </c>
      <c r="Y5033">
        <v>163</v>
      </c>
      <c r="Z5033" t="s">
        <v>18167</v>
      </c>
      <c r="AA5033">
        <f t="shared" si="78"/>
        <v>2</v>
      </c>
    </row>
    <row r="5034" spans="1:27" x14ac:dyDescent="0.2">
      <c r="A5034">
        <v>897</v>
      </c>
      <c r="B5034" s="1" t="s">
        <v>11685</v>
      </c>
      <c r="C5034" t="s">
        <v>3985</v>
      </c>
      <c r="D5034" s="9">
        <v>142</v>
      </c>
      <c r="E5034" s="9" t="s">
        <v>259</v>
      </c>
      <c r="F5034" s="9" t="s">
        <v>721</v>
      </c>
      <c r="G5034" s="10">
        <v>12</v>
      </c>
      <c r="H5034" s="10" t="s">
        <v>369</v>
      </c>
      <c r="I5034" s="10">
        <v>1947</v>
      </c>
      <c r="J5034" s="11" t="s">
        <v>11677</v>
      </c>
      <c r="K5034" s="12"/>
      <c r="L5034" s="13" t="s">
        <v>11678</v>
      </c>
      <c r="M5034" t="s">
        <v>753</v>
      </c>
      <c r="S5034" s="9"/>
      <c r="T5034">
        <v>11</v>
      </c>
      <c r="U5034" s="210" t="s">
        <v>18199</v>
      </c>
      <c r="V5034" s="14">
        <v>0</v>
      </c>
      <c r="W5034" s="14">
        <v>1</v>
      </c>
      <c r="X5034" s="150" t="s">
        <v>270</v>
      </c>
      <c r="Y5034">
        <v>142</v>
      </c>
      <c r="Z5034" t="s">
        <v>18167</v>
      </c>
      <c r="AA5034">
        <f t="shared" si="78"/>
        <v>1</v>
      </c>
    </row>
    <row r="5035" spans="1:27" x14ac:dyDescent="0.2">
      <c r="A5035">
        <v>4188</v>
      </c>
      <c r="B5035" s="1" t="s">
        <v>11681</v>
      </c>
      <c r="C5035" t="s">
        <v>3985</v>
      </c>
      <c r="D5035" s="9" t="s">
        <v>11587</v>
      </c>
      <c r="E5035" s="9"/>
      <c r="F5035" s="9"/>
      <c r="G5035" s="10">
        <v>12</v>
      </c>
      <c r="H5035" s="10" t="s">
        <v>369</v>
      </c>
      <c r="I5035" s="10">
        <v>1947</v>
      </c>
      <c r="J5035" s="11" t="s">
        <v>11677</v>
      </c>
      <c r="K5035" s="12"/>
      <c r="L5035" s="13" t="s">
        <v>11678</v>
      </c>
      <c r="M5035" t="s">
        <v>753</v>
      </c>
      <c r="S5035" s="9"/>
      <c r="T5035">
        <v>11</v>
      </c>
      <c r="U5035" s="210" t="s">
        <v>18199</v>
      </c>
      <c r="V5035" s="14">
        <v>0</v>
      </c>
      <c r="W5035" s="14">
        <v>1</v>
      </c>
      <c r="X5035" s="150" t="s">
        <v>270</v>
      </c>
      <c r="Y5035">
        <v>163</v>
      </c>
      <c r="Z5035" t="s">
        <v>18167</v>
      </c>
      <c r="AA5035">
        <f t="shared" si="78"/>
        <v>2</v>
      </c>
    </row>
    <row r="5036" spans="1:27" x14ac:dyDescent="0.2">
      <c r="A5036">
        <v>7615</v>
      </c>
      <c r="B5036" s="1" t="s">
        <v>11680</v>
      </c>
      <c r="C5036" t="s">
        <v>3985</v>
      </c>
      <c r="D5036" s="9" t="s">
        <v>5570</v>
      </c>
      <c r="E5036" s="9"/>
      <c r="F5036" s="9"/>
      <c r="G5036" s="10">
        <v>12</v>
      </c>
      <c r="H5036" s="10" t="s">
        <v>369</v>
      </c>
      <c r="I5036" s="10">
        <v>1947</v>
      </c>
      <c r="J5036" s="11" t="s">
        <v>11677</v>
      </c>
      <c r="K5036" s="12"/>
      <c r="L5036" s="13" t="s">
        <v>11678</v>
      </c>
      <c r="M5036" t="s">
        <v>753</v>
      </c>
      <c r="S5036" s="9"/>
      <c r="T5036">
        <v>11</v>
      </c>
      <c r="U5036" s="210" t="s">
        <v>18199</v>
      </c>
      <c r="V5036" s="14">
        <v>0</v>
      </c>
      <c r="W5036" s="14">
        <v>1</v>
      </c>
      <c r="X5036" s="150" t="s">
        <v>270</v>
      </c>
      <c r="Y5036">
        <v>163</v>
      </c>
      <c r="Z5036" t="s">
        <v>18167</v>
      </c>
      <c r="AA5036">
        <f t="shared" si="78"/>
        <v>2</v>
      </c>
    </row>
    <row r="5037" spans="1:27" x14ac:dyDescent="0.2">
      <c r="A5037">
        <v>1918</v>
      </c>
      <c r="B5037" s="1" t="s">
        <v>11675</v>
      </c>
      <c r="C5037" t="s">
        <v>3985</v>
      </c>
      <c r="D5037" s="9" t="s">
        <v>11676</v>
      </c>
      <c r="E5037" s="9"/>
      <c r="F5037" s="9"/>
      <c r="G5037" s="10">
        <v>12</v>
      </c>
      <c r="H5037" s="10" t="s">
        <v>369</v>
      </c>
      <c r="I5037" s="10">
        <v>1947</v>
      </c>
      <c r="J5037" s="11" t="s">
        <v>11677</v>
      </c>
      <c r="K5037" s="12"/>
      <c r="L5037" s="13" t="s">
        <v>11678</v>
      </c>
      <c r="M5037" t="s">
        <v>753</v>
      </c>
      <c r="S5037" s="9"/>
      <c r="T5037">
        <v>11</v>
      </c>
      <c r="U5037" s="210" t="s">
        <v>18199</v>
      </c>
      <c r="V5037" s="14">
        <v>0</v>
      </c>
      <c r="W5037" s="14">
        <v>1</v>
      </c>
      <c r="X5037" s="150" t="s">
        <v>294</v>
      </c>
      <c r="Y5037" t="s">
        <v>1443</v>
      </c>
      <c r="Z5037" t="s">
        <v>18167</v>
      </c>
      <c r="AA5037">
        <f t="shared" si="78"/>
        <v>3</v>
      </c>
    </row>
    <row r="5038" spans="1:27" x14ac:dyDescent="0.2">
      <c r="A5038">
        <v>3577</v>
      </c>
      <c r="B5038" s="1" t="s">
        <v>11683</v>
      </c>
      <c r="C5038" t="s">
        <v>3985</v>
      </c>
      <c r="D5038" s="9" t="s">
        <v>10385</v>
      </c>
      <c r="E5038" s="9"/>
      <c r="F5038" s="9"/>
      <c r="G5038" s="10">
        <v>12</v>
      </c>
      <c r="H5038" s="10" t="s">
        <v>369</v>
      </c>
      <c r="I5038" s="10">
        <v>1947</v>
      </c>
      <c r="J5038" s="11" t="s">
        <v>11677</v>
      </c>
      <c r="K5038" s="12"/>
      <c r="L5038" s="13" t="s">
        <v>11678</v>
      </c>
      <c r="M5038" t="s">
        <v>753</v>
      </c>
      <c r="S5038" s="9"/>
      <c r="T5038">
        <v>11</v>
      </c>
      <c r="U5038" s="210" t="s">
        <v>18199</v>
      </c>
      <c r="V5038" s="14">
        <v>0</v>
      </c>
      <c r="W5038" s="14">
        <v>0</v>
      </c>
      <c r="X5038" s="150" t="s">
        <v>270</v>
      </c>
      <c r="Y5038" t="s">
        <v>10385</v>
      </c>
      <c r="Z5038" t="s">
        <v>18167</v>
      </c>
      <c r="AA5038">
        <f t="shared" si="78"/>
        <v>1</v>
      </c>
    </row>
    <row r="5039" spans="1:27" x14ac:dyDescent="0.2">
      <c r="A5039">
        <v>4047</v>
      </c>
      <c r="B5039" s="1" t="s">
        <v>11684</v>
      </c>
      <c r="C5039" t="s">
        <v>3985</v>
      </c>
      <c r="D5039" s="9" t="s">
        <v>10385</v>
      </c>
      <c r="E5039" s="9"/>
      <c r="F5039" s="9"/>
      <c r="G5039" s="10">
        <v>12</v>
      </c>
      <c r="H5039" s="10" t="s">
        <v>369</v>
      </c>
      <c r="I5039" s="10">
        <v>1947</v>
      </c>
      <c r="J5039" s="11" t="s">
        <v>11677</v>
      </c>
      <c r="K5039" s="12"/>
      <c r="L5039" s="13" t="s">
        <v>11678</v>
      </c>
      <c r="M5039" t="s">
        <v>753</v>
      </c>
      <c r="S5039" s="9"/>
      <c r="T5039">
        <v>11</v>
      </c>
      <c r="U5039" s="210" t="s">
        <v>18199</v>
      </c>
      <c r="V5039" s="14">
        <v>0</v>
      </c>
      <c r="W5039" s="14">
        <v>0</v>
      </c>
      <c r="X5039" s="150" t="s">
        <v>270</v>
      </c>
      <c r="Y5039" t="s">
        <v>10385</v>
      </c>
      <c r="Z5039" t="s">
        <v>18167</v>
      </c>
      <c r="AA5039">
        <f t="shared" si="78"/>
        <v>1</v>
      </c>
    </row>
    <row r="5040" spans="1:27" x14ac:dyDescent="0.2">
      <c r="A5040">
        <v>3266</v>
      </c>
      <c r="B5040" s="1" t="s">
        <v>11686</v>
      </c>
      <c r="C5040" t="s">
        <v>6060</v>
      </c>
      <c r="D5040" s="9" t="s">
        <v>6533</v>
      </c>
      <c r="E5040" s="9"/>
      <c r="F5040" s="9"/>
      <c r="G5040" s="10">
        <v>14</v>
      </c>
      <c r="H5040" s="10" t="s">
        <v>369</v>
      </c>
      <c r="I5040" s="10">
        <v>1947</v>
      </c>
      <c r="J5040" s="11" t="s">
        <v>11687</v>
      </c>
      <c r="K5040" s="12"/>
      <c r="L5040" s="13" t="s">
        <v>11688</v>
      </c>
      <c r="M5040" t="s">
        <v>334</v>
      </c>
      <c r="S5040" s="9"/>
      <c r="T5040">
        <v>11</v>
      </c>
      <c r="U5040" s="210" t="s">
        <v>18199</v>
      </c>
      <c r="V5040" s="14">
        <v>0</v>
      </c>
      <c r="W5040" s="14">
        <v>0</v>
      </c>
      <c r="X5040" s="150" t="s">
        <v>270</v>
      </c>
      <c r="Y5040" t="s">
        <v>6533</v>
      </c>
      <c r="Z5040" t="s">
        <v>18167</v>
      </c>
      <c r="AA5040">
        <f t="shared" si="78"/>
        <v>1</v>
      </c>
    </row>
    <row r="5041" spans="1:27" x14ac:dyDescent="0.2">
      <c r="A5041">
        <v>3295</v>
      </c>
      <c r="B5041" s="1" t="s">
        <v>11693</v>
      </c>
      <c r="C5041" t="s">
        <v>9894</v>
      </c>
      <c r="D5041" s="9" t="s">
        <v>11694</v>
      </c>
      <c r="E5041" s="9"/>
      <c r="F5041" s="9"/>
      <c r="G5041" s="10">
        <v>17</v>
      </c>
      <c r="H5041" s="10" t="s">
        <v>369</v>
      </c>
      <c r="I5041" s="10">
        <v>1947</v>
      </c>
      <c r="J5041" s="11" t="s">
        <v>11691</v>
      </c>
      <c r="K5041" s="12" t="s">
        <v>237</v>
      </c>
      <c r="L5041" s="13" t="s">
        <v>11695</v>
      </c>
      <c r="M5041" t="s">
        <v>290</v>
      </c>
      <c r="N5041" t="s">
        <v>291</v>
      </c>
      <c r="O5041" t="s">
        <v>760</v>
      </c>
      <c r="S5041" s="9"/>
      <c r="T5041">
        <v>11</v>
      </c>
      <c r="U5041" s="210" t="s">
        <v>18199</v>
      </c>
      <c r="V5041" s="14">
        <v>0</v>
      </c>
      <c r="W5041" s="14">
        <v>0</v>
      </c>
      <c r="X5041" s="150" t="s">
        <v>294</v>
      </c>
      <c r="Y5041" t="s">
        <v>4356</v>
      </c>
      <c r="Z5041" t="s">
        <v>271</v>
      </c>
      <c r="AA5041">
        <f t="shared" si="78"/>
        <v>2</v>
      </c>
    </row>
    <row r="5042" spans="1:27" x14ac:dyDescent="0.2">
      <c r="A5042">
        <v>1956</v>
      </c>
      <c r="B5042" s="1" t="s">
        <v>11689</v>
      </c>
      <c r="C5042" t="s">
        <v>2221</v>
      </c>
      <c r="D5042" s="9" t="s">
        <v>11690</v>
      </c>
      <c r="E5042" s="9"/>
      <c r="F5042" s="9"/>
      <c r="G5042" s="10">
        <v>17</v>
      </c>
      <c r="H5042" s="10" t="s">
        <v>369</v>
      </c>
      <c r="I5042" s="10">
        <v>1947</v>
      </c>
      <c r="J5042" s="11" t="s">
        <v>11691</v>
      </c>
      <c r="K5042" s="12"/>
      <c r="L5042" s="13" t="s">
        <v>11692</v>
      </c>
      <c r="M5042" t="s">
        <v>753</v>
      </c>
      <c r="S5042" s="9"/>
      <c r="T5042">
        <v>11</v>
      </c>
      <c r="U5042" s="210" t="s">
        <v>18199</v>
      </c>
      <c r="V5042" s="14">
        <v>0</v>
      </c>
      <c r="W5042" s="14">
        <v>1</v>
      </c>
      <c r="X5042" s="150" t="s">
        <v>270</v>
      </c>
      <c r="Y5042">
        <v>504</v>
      </c>
      <c r="Z5042" t="s">
        <v>505</v>
      </c>
      <c r="AA5042">
        <f t="shared" si="78"/>
        <v>4</v>
      </c>
    </row>
    <row r="5043" spans="1:27" x14ac:dyDescent="0.2">
      <c r="A5043">
        <v>3543</v>
      </c>
      <c r="B5043" s="1" t="s">
        <v>11696</v>
      </c>
      <c r="C5043" t="s">
        <v>6878</v>
      </c>
      <c r="D5043" s="9" t="s">
        <v>10283</v>
      </c>
      <c r="E5043" s="9"/>
      <c r="F5043" s="9"/>
      <c r="G5043" s="10">
        <v>17</v>
      </c>
      <c r="H5043" s="10" t="s">
        <v>369</v>
      </c>
      <c r="I5043" s="10">
        <v>1947</v>
      </c>
      <c r="J5043" s="11" t="s">
        <v>11691</v>
      </c>
      <c r="K5043" s="12"/>
      <c r="L5043" s="13" t="s">
        <v>11697</v>
      </c>
      <c r="M5043" t="s">
        <v>753</v>
      </c>
      <c r="S5043" s="9"/>
      <c r="T5043">
        <v>11</v>
      </c>
      <c r="U5043" s="210" t="s">
        <v>18199</v>
      </c>
      <c r="V5043" s="14">
        <v>0</v>
      </c>
      <c r="W5043" s="14">
        <v>0</v>
      </c>
      <c r="X5043" s="150" t="s">
        <v>270</v>
      </c>
      <c r="Y5043">
        <v>81</v>
      </c>
      <c r="Z5043" t="s">
        <v>271</v>
      </c>
      <c r="AA5043">
        <f t="shared" si="78"/>
        <v>2</v>
      </c>
    </row>
    <row r="5044" spans="1:27" x14ac:dyDescent="0.2">
      <c r="A5044">
        <v>3843</v>
      </c>
      <c r="B5044" s="1" t="s">
        <v>11698</v>
      </c>
      <c r="C5044" t="s">
        <v>1027</v>
      </c>
      <c r="D5044" s="9">
        <v>45</v>
      </c>
      <c r="E5044" s="9" t="s">
        <v>876</v>
      </c>
      <c r="F5044" s="9" t="s">
        <v>1416</v>
      </c>
      <c r="G5044" s="10">
        <v>17</v>
      </c>
      <c r="H5044" s="10" t="s">
        <v>369</v>
      </c>
      <c r="I5044" s="10">
        <v>1947</v>
      </c>
      <c r="J5044" s="11" t="s">
        <v>11691</v>
      </c>
      <c r="K5044" s="12"/>
      <c r="L5044" s="13" t="s">
        <v>11697</v>
      </c>
      <c r="M5044" t="s">
        <v>753</v>
      </c>
      <c r="S5044" s="9"/>
      <c r="T5044">
        <v>11</v>
      </c>
      <c r="U5044" s="210" t="s">
        <v>18199</v>
      </c>
      <c r="V5044" s="14">
        <v>0</v>
      </c>
      <c r="W5044" s="14">
        <v>0</v>
      </c>
      <c r="X5044" s="150" t="s">
        <v>270</v>
      </c>
      <c r="Y5044">
        <v>45</v>
      </c>
      <c r="Z5044" t="s">
        <v>1419</v>
      </c>
      <c r="AA5044">
        <f t="shared" si="78"/>
        <v>1</v>
      </c>
    </row>
    <row r="5045" spans="1:27" x14ac:dyDescent="0.2">
      <c r="A5045">
        <v>3845</v>
      </c>
      <c r="B5045" s="1" t="s">
        <v>11699</v>
      </c>
      <c r="C5045" t="s">
        <v>1027</v>
      </c>
      <c r="D5045" s="9">
        <v>45</v>
      </c>
      <c r="E5045" s="9" t="s">
        <v>876</v>
      </c>
      <c r="F5045" s="9" t="s">
        <v>1416</v>
      </c>
      <c r="G5045" s="10">
        <v>17</v>
      </c>
      <c r="H5045" s="10" t="s">
        <v>369</v>
      </c>
      <c r="I5045" s="10">
        <v>1947</v>
      </c>
      <c r="J5045" s="11" t="s">
        <v>11691</v>
      </c>
      <c r="K5045" s="12"/>
      <c r="L5045" s="13" t="s">
        <v>11700</v>
      </c>
      <c r="M5045" t="s">
        <v>753</v>
      </c>
      <c r="S5045" s="9"/>
      <c r="T5045">
        <v>11</v>
      </c>
      <c r="U5045" s="210" t="s">
        <v>18199</v>
      </c>
      <c r="V5045" s="14">
        <v>0</v>
      </c>
      <c r="W5045" s="14">
        <v>0</v>
      </c>
      <c r="X5045" s="150" t="s">
        <v>270</v>
      </c>
      <c r="Y5045">
        <v>45</v>
      </c>
      <c r="Z5045" t="s">
        <v>1419</v>
      </c>
      <c r="AA5045">
        <f t="shared" si="78"/>
        <v>1</v>
      </c>
    </row>
    <row r="5046" spans="1:27" x14ac:dyDescent="0.2">
      <c r="A5046">
        <v>4565</v>
      </c>
      <c r="B5046" s="1" t="s">
        <v>11701</v>
      </c>
      <c r="C5046" t="s">
        <v>1027</v>
      </c>
      <c r="D5046" s="9">
        <v>45</v>
      </c>
      <c r="E5046" s="9" t="s">
        <v>876</v>
      </c>
      <c r="F5046" s="9" t="s">
        <v>1416</v>
      </c>
      <c r="G5046" s="10">
        <v>17</v>
      </c>
      <c r="H5046" s="10" t="s">
        <v>369</v>
      </c>
      <c r="I5046" s="10">
        <v>1947</v>
      </c>
      <c r="J5046" s="11" t="s">
        <v>11691</v>
      </c>
      <c r="K5046" s="12"/>
      <c r="L5046" s="13" t="s">
        <v>11697</v>
      </c>
      <c r="M5046" t="s">
        <v>753</v>
      </c>
      <c r="S5046" s="9"/>
      <c r="T5046">
        <v>11</v>
      </c>
      <c r="U5046" s="210" t="s">
        <v>18199</v>
      </c>
      <c r="V5046" s="14">
        <v>0</v>
      </c>
      <c r="W5046" s="14">
        <v>0</v>
      </c>
      <c r="X5046" s="150" t="s">
        <v>270</v>
      </c>
      <c r="Y5046">
        <v>45</v>
      </c>
      <c r="Z5046" t="s">
        <v>1419</v>
      </c>
      <c r="AA5046">
        <f t="shared" si="78"/>
        <v>1</v>
      </c>
    </row>
    <row r="5047" spans="1:27" x14ac:dyDescent="0.2">
      <c r="A5047">
        <v>5422</v>
      </c>
      <c r="B5047" s="1" t="s">
        <v>11707</v>
      </c>
      <c r="C5047" t="s">
        <v>8426</v>
      </c>
      <c r="D5047" s="9">
        <v>264</v>
      </c>
      <c r="E5047" s="9"/>
      <c r="F5047" s="9"/>
      <c r="G5047" s="10">
        <v>18</v>
      </c>
      <c r="H5047" s="10" t="s">
        <v>369</v>
      </c>
      <c r="I5047" s="10">
        <v>1947</v>
      </c>
      <c r="J5047" s="11" t="s">
        <v>11704</v>
      </c>
      <c r="K5047" s="12" t="s">
        <v>237</v>
      </c>
      <c r="L5047" s="13" t="s">
        <v>11708</v>
      </c>
      <c r="M5047" t="s">
        <v>290</v>
      </c>
      <c r="N5047" t="s">
        <v>291</v>
      </c>
      <c r="O5047" t="s">
        <v>292</v>
      </c>
      <c r="S5047" s="9"/>
      <c r="T5047">
        <v>11</v>
      </c>
      <c r="U5047" s="210" t="s">
        <v>18199</v>
      </c>
      <c r="V5047" s="14">
        <v>0</v>
      </c>
      <c r="W5047" s="14">
        <v>0</v>
      </c>
      <c r="X5047" s="150" t="s">
        <v>270</v>
      </c>
      <c r="Y5047">
        <v>264</v>
      </c>
      <c r="Z5047" t="s">
        <v>505</v>
      </c>
      <c r="AA5047">
        <f t="shared" si="78"/>
        <v>1</v>
      </c>
    </row>
    <row r="5048" spans="1:27" x14ac:dyDescent="0.2">
      <c r="A5048">
        <v>6910</v>
      </c>
      <c r="B5048" s="1" t="s">
        <v>11706</v>
      </c>
      <c r="C5048" t="s">
        <v>3985</v>
      </c>
      <c r="D5048" s="9" t="s">
        <v>4636</v>
      </c>
      <c r="E5048" s="9" t="s">
        <v>259</v>
      </c>
      <c r="F5048" s="9" t="s">
        <v>532</v>
      </c>
      <c r="G5048" s="10">
        <v>18</v>
      </c>
      <c r="H5048" s="10" t="s">
        <v>369</v>
      </c>
      <c r="I5048" s="10">
        <v>1947</v>
      </c>
      <c r="J5048" s="11" t="s">
        <v>11704</v>
      </c>
      <c r="K5048" s="12"/>
      <c r="L5048" s="13" t="s">
        <v>11705</v>
      </c>
      <c r="M5048" t="s">
        <v>753</v>
      </c>
      <c r="S5048" s="9"/>
      <c r="T5048">
        <v>11</v>
      </c>
      <c r="U5048" s="210" t="s">
        <v>18199</v>
      </c>
      <c r="V5048" s="14">
        <v>0</v>
      </c>
      <c r="W5048" s="14">
        <v>1</v>
      </c>
      <c r="X5048" s="109" t="s">
        <v>294</v>
      </c>
      <c r="Y5048" t="s">
        <v>4636</v>
      </c>
      <c r="Z5048" t="s">
        <v>18167</v>
      </c>
      <c r="AA5048">
        <f t="shared" si="78"/>
        <v>1</v>
      </c>
    </row>
    <row r="5049" spans="1:27" x14ac:dyDescent="0.2">
      <c r="A5049">
        <v>66</v>
      </c>
      <c r="B5049" s="1" t="s">
        <v>11702</v>
      </c>
      <c r="C5049" t="s">
        <v>2221</v>
      </c>
      <c r="D5049" s="9" t="s">
        <v>11703</v>
      </c>
      <c r="E5049" s="9"/>
      <c r="F5049" s="9"/>
      <c r="G5049" s="10">
        <v>18</v>
      </c>
      <c r="H5049" s="10" t="s">
        <v>369</v>
      </c>
      <c r="I5049" s="10">
        <v>1947</v>
      </c>
      <c r="J5049" s="11" t="s">
        <v>11704</v>
      </c>
      <c r="K5049" s="12"/>
      <c r="L5049" s="13" t="s">
        <v>11705</v>
      </c>
      <c r="M5049" t="s">
        <v>753</v>
      </c>
      <c r="S5049" s="9"/>
      <c r="T5049">
        <v>11</v>
      </c>
      <c r="U5049" s="210" t="s">
        <v>18199</v>
      </c>
      <c r="V5049" s="14">
        <v>0</v>
      </c>
      <c r="W5049" s="14">
        <v>1</v>
      </c>
      <c r="X5049" s="150" t="s">
        <v>294</v>
      </c>
      <c r="Y5049" t="s">
        <v>1973</v>
      </c>
      <c r="Z5049" t="s">
        <v>505</v>
      </c>
      <c r="AA5049">
        <f t="shared" si="78"/>
        <v>3</v>
      </c>
    </row>
    <row r="5050" spans="1:27" x14ac:dyDescent="0.2">
      <c r="A5050">
        <v>7186</v>
      </c>
      <c r="B5050" s="1" t="s">
        <v>11723</v>
      </c>
      <c r="C5050" t="s">
        <v>6060</v>
      </c>
      <c r="D5050" s="9" t="s">
        <v>11447</v>
      </c>
      <c r="E5050" s="9"/>
      <c r="F5050" s="9"/>
      <c r="G5050" s="10">
        <v>19</v>
      </c>
      <c r="H5050" s="10" t="s">
        <v>369</v>
      </c>
      <c r="I5050" s="10">
        <v>1947</v>
      </c>
      <c r="J5050" s="11" t="s">
        <v>11711</v>
      </c>
      <c r="K5050" s="12"/>
      <c r="L5050" s="13" t="s">
        <v>11712</v>
      </c>
      <c r="M5050" t="s">
        <v>753</v>
      </c>
      <c r="S5050" s="9"/>
      <c r="T5050">
        <v>11</v>
      </c>
      <c r="U5050" s="210" t="s">
        <v>18199</v>
      </c>
      <c r="V5050" s="14">
        <v>0</v>
      </c>
      <c r="W5050" s="14">
        <v>0</v>
      </c>
      <c r="X5050" s="109" t="e">
        <v>#N/A</v>
      </c>
      <c r="Y5050" t="s">
        <v>7126</v>
      </c>
      <c r="Z5050" t="s">
        <v>18167</v>
      </c>
      <c r="AA5050">
        <f t="shared" si="78"/>
        <v>2</v>
      </c>
    </row>
    <row r="5051" spans="1:27" x14ac:dyDescent="0.2">
      <c r="A5051">
        <v>7187</v>
      </c>
      <c r="B5051" s="1" t="s">
        <v>11724</v>
      </c>
      <c r="C5051" t="s">
        <v>6060</v>
      </c>
      <c r="D5051" s="9" t="s">
        <v>11447</v>
      </c>
      <c r="E5051" s="9"/>
      <c r="F5051" s="9"/>
      <c r="G5051" s="10">
        <v>19</v>
      </c>
      <c r="H5051" s="10" t="s">
        <v>369</v>
      </c>
      <c r="I5051" s="10">
        <v>1947</v>
      </c>
      <c r="J5051" s="11" t="s">
        <v>11711</v>
      </c>
      <c r="K5051" s="12"/>
      <c r="L5051" s="13" t="s">
        <v>11712</v>
      </c>
      <c r="M5051" t="s">
        <v>753</v>
      </c>
      <c r="S5051" s="9"/>
      <c r="T5051">
        <v>11</v>
      </c>
      <c r="U5051" s="210" t="s">
        <v>18199</v>
      </c>
      <c r="V5051" s="14">
        <v>0</v>
      </c>
      <c r="W5051" s="14">
        <v>0</v>
      </c>
      <c r="X5051" s="109" t="e">
        <v>#N/A</v>
      </c>
      <c r="Y5051" t="s">
        <v>7126</v>
      </c>
      <c r="Z5051" t="s">
        <v>18167</v>
      </c>
      <c r="AA5051">
        <f t="shared" si="78"/>
        <v>2</v>
      </c>
    </row>
    <row r="5052" spans="1:27" x14ac:dyDescent="0.2">
      <c r="A5052">
        <v>7189</v>
      </c>
      <c r="B5052" s="1" t="s">
        <v>11725</v>
      </c>
      <c r="C5052" t="s">
        <v>3985</v>
      </c>
      <c r="D5052" s="9" t="s">
        <v>11447</v>
      </c>
      <c r="E5052" s="9"/>
      <c r="F5052" s="9"/>
      <c r="G5052" s="10">
        <v>19</v>
      </c>
      <c r="H5052" s="10" t="s">
        <v>369</v>
      </c>
      <c r="I5052" s="10">
        <v>1947</v>
      </c>
      <c r="J5052" s="11" t="s">
        <v>11711</v>
      </c>
      <c r="K5052" s="12"/>
      <c r="L5052" s="13" t="s">
        <v>11712</v>
      </c>
      <c r="M5052" t="s">
        <v>753</v>
      </c>
      <c r="S5052" s="9"/>
      <c r="T5052">
        <v>11</v>
      </c>
      <c r="U5052" s="210" t="s">
        <v>18199</v>
      </c>
      <c r="V5052" s="14">
        <v>0</v>
      </c>
      <c r="W5052" s="14">
        <v>1</v>
      </c>
      <c r="X5052" s="109" t="e">
        <v>#N/A</v>
      </c>
      <c r="Y5052" t="s">
        <v>7126</v>
      </c>
      <c r="Z5052" t="s">
        <v>18167</v>
      </c>
      <c r="AA5052">
        <f t="shared" si="78"/>
        <v>2</v>
      </c>
    </row>
    <row r="5053" spans="1:27" x14ac:dyDescent="0.2">
      <c r="A5053">
        <v>690</v>
      </c>
      <c r="B5053" s="1" t="s">
        <v>11713</v>
      </c>
      <c r="C5053" t="s">
        <v>3985</v>
      </c>
      <c r="D5053" s="9" t="s">
        <v>11714</v>
      </c>
      <c r="E5053" s="9" t="s">
        <v>259</v>
      </c>
      <c r="F5053" s="9" t="s">
        <v>532</v>
      </c>
      <c r="G5053" s="10">
        <v>19</v>
      </c>
      <c r="H5053" s="10" t="s">
        <v>369</v>
      </c>
      <c r="I5053" s="10">
        <v>1947</v>
      </c>
      <c r="J5053" s="11" t="s">
        <v>11711</v>
      </c>
      <c r="K5053" s="12"/>
      <c r="L5053" s="13" t="s">
        <v>11712</v>
      </c>
      <c r="M5053" t="s">
        <v>753</v>
      </c>
      <c r="S5053" s="9"/>
      <c r="T5053">
        <v>11</v>
      </c>
      <c r="U5053" s="210" t="s">
        <v>18199</v>
      </c>
      <c r="V5053" s="14">
        <v>0</v>
      </c>
      <c r="W5053" s="14">
        <v>1</v>
      </c>
      <c r="X5053" s="109" t="s">
        <v>294</v>
      </c>
      <c r="Y5053" t="s">
        <v>4636</v>
      </c>
      <c r="Z5053" t="s">
        <v>18167</v>
      </c>
      <c r="AA5053">
        <f t="shared" si="78"/>
        <v>4</v>
      </c>
    </row>
    <row r="5054" spans="1:27" x14ac:dyDescent="0.2">
      <c r="A5054">
        <v>6436</v>
      </c>
      <c r="B5054" s="1" t="s">
        <v>11717</v>
      </c>
      <c r="C5054" t="s">
        <v>3985</v>
      </c>
      <c r="D5054" s="9" t="s">
        <v>11718</v>
      </c>
      <c r="E5054" s="9"/>
      <c r="F5054" s="9"/>
      <c r="G5054" s="10">
        <v>19</v>
      </c>
      <c r="H5054" s="10" t="s">
        <v>369</v>
      </c>
      <c r="I5054" s="10">
        <v>1947</v>
      </c>
      <c r="J5054" s="11" t="s">
        <v>11711</v>
      </c>
      <c r="K5054" s="12"/>
      <c r="L5054" s="13" t="s">
        <v>11712</v>
      </c>
      <c r="M5054" t="s">
        <v>753</v>
      </c>
      <c r="S5054" s="9"/>
      <c r="T5054">
        <v>11</v>
      </c>
      <c r="U5054" s="210" t="s">
        <v>18199</v>
      </c>
      <c r="V5054" s="14">
        <v>0</v>
      </c>
      <c r="W5054" s="14">
        <v>1</v>
      </c>
      <c r="X5054" s="150" t="s">
        <v>270</v>
      </c>
      <c r="Y5054">
        <v>608</v>
      </c>
      <c r="Z5054" t="s">
        <v>18167</v>
      </c>
      <c r="AA5054">
        <f t="shared" si="78"/>
        <v>3</v>
      </c>
    </row>
    <row r="5055" spans="1:27" x14ac:dyDescent="0.2">
      <c r="A5055">
        <v>4593</v>
      </c>
      <c r="B5055" s="1" t="s">
        <v>11729</v>
      </c>
      <c r="C5055" t="s">
        <v>3985</v>
      </c>
      <c r="D5055" s="9" t="s">
        <v>4422</v>
      </c>
      <c r="E5055" s="9" t="s">
        <v>259</v>
      </c>
      <c r="F5055" s="9" t="s">
        <v>721</v>
      </c>
      <c r="G5055" s="10">
        <v>19</v>
      </c>
      <c r="H5055" s="10" t="s">
        <v>369</v>
      </c>
      <c r="I5055" s="10">
        <v>1947</v>
      </c>
      <c r="J5055" s="11" t="s">
        <v>11711</v>
      </c>
      <c r="K5055" s="12"/>
      <c r="L5055" s="13" t="s">
        <v>11730</v>
      </c>
      <c r="M5055" t="s">
        <v>753</v>
      </c>
      <c r="S5055" s="9"/>
      <c r="T5055">
        <v>11</v>
      </c>
      <c r="U5055" s="210" t="s">
        <v>18199</v>
      </c>
      <c r="V5055" s="14">
        <v>0</v>
      </c>
      <c r="W5055" s="14">
        <v>1</v>
      </c>
      <c r="X5055" s="150" t="s">
        <v>270</v>
      </c>
      <c r="Y5055">
        <v>142</v>
      </c>
      <c r="Z5055" t="s">
        <v>18167</v>
      </c>
      <c r="AA5055">
        <f t="shared" si="78"/>
        <v>2</v>
      </c>
    </row>
    <row r="5056" spans="1:27" x14ac:dyDescent="0.2">
      <c r="A5056">
        <v>3014</v>
      </c>
      <c r="B5056" s="1" t="s">
        <v>11719</v>
      </c>
      <c r="C5056" t="s">
        <v>3985</v>
      </c>
      <c r="D5056" s="9" t="s">
        <v>7273</v>
      </c>
      <c r="E5056" s="9"/>
      <c r="F5056" s="9"/>
      <c r="G5056" s="10">
        <v>19</v>
      </c>
      <c r="H5056" s="10" t="s">
        <v>369</v>
      </c>
      <c r="I5056" s="10">
        <v>1947</v>
      </c>
      <c r="J5056" s="11" t="s">
        <v>11711</v>
      </c>
      <c r="K5056" s="12"/>
      <c r="L5056" s="13" t="s">
        <v>11712</v>
      </c>
      <c r="M5056" t="s">
        <v>753</v>
      </c>
      <c r="S5056" s="9"/>
      <c r="T5056">
        <v>11</v>
      </c>
      <c r="U5056" s="210" t="s">
        <v>18199</v>
      </c>
      <c r="V5056" s="14">
        <v>0</v>
      </c>
      <c r="W5056" s="14">
        <v>1</v>
      </c>
      <c r="X5056" s="150" t="s">
        <v>270</v>
      </c>
      <c r="Y5056">
        <v>163</v>
      </c>
      <c r="Z5056" t="s">
        <v>18167</v>
      </c>
      <c r="AA5056">
        <f t="shared" si="78"/>
        <v>3</v>
      </c>
    </row>
    <row r="5057" spans="1:27" x14ac:dyDescent="0.2">
      <c r="A5057">
        <v>574</v>
      </c>
      <c r="B5057" s="1" t="s">
        <v>11715</v>
      </c>
      <c r="C5057" t="s">
        <v>3985</v>
      </c>
      <c r="D5057" s="9" t="s">
        <v>11716</v>
      </c>
      <c r="E5057" s="9"/>
      <c r="F5057" s="9" t="s">
        <v>532</v>
      </c>
      <c r="G5057" s="10">
        <v>19</v>
      </c>
      <c r="H5057" s="10" t="s">
        <v>369</v>
      </c>
      <c r="I5057" s="10">
        <v>1947</v>
      </c>
      <c r="J5057" s="11" t="s">
        <v>11711</v>
      </c>
      <c r="K5057" s="12"/>
      <c r="L5057" s="13" t="s">
        <v>11712</v>
      </c>
      <c r="M5057" t="s">
        <v>753</v>
      </c>
      <c r="S5057" s="9"/>
      <c r="T5057">
        <v>11</v>
      </c>
      <c r="U5057" s="210" t="s">
        <v>18199</v>
      </c>
      <c r="V5057" s="14">
        <v>0</v>
      </c>
      <c r="W5057" s="14">
        <v>1</v>
      </c>
      <c r="X5057" s="109" t="s">
        <v>294</v>
      </c>
      <c r="Y5057" t="s">
        <v>4748</v>
      </c>
      <c r="Z5057" t="s">
        <v>18167</v>
      </c>
      <c r="AA5057">
        <f t="shared" si="78"/>
        <v>3</v>
      </c>
    </row>
    <row r="5058" spans="1:27" x14ac:dyDescent="0.2">
      <c r="A5058">
        <v>7240</v>
      </c>
      <c r="B5058" s="1" t="s">
        <v>11720</v>
      </c>
      <c r="C5058" t="s">
        <v>3985</v>
      </c>
      <c r="D5058" s="9" t="s">
        <v>7877</v>
      </c>
      <c r="E5058" s="9"/>
      <c r="F5058" s="9"/>
      <c r="G5058" s="10">
        <v>19</v>
      </c>
      <c r="H5058" s="10" t="s">
        <v>369</v>
      </c>
      <c r="I5058" s="10">
        <v>1947</v>
      </c>
      <c r="J5058" s="11" t="s">
        <v>11711</v>
      </c>
      <c r="K5058" s="12"/>
      <c r="L5058" s="13" t="s">
        <v>11712</v>
      </c>
      <c r="M5058" t="s">
        <v>753</v>
      </c>
      <c r="S5058" s="9"/>
      <c r="T5058">
        <v>11</v>
      </c>
      <c r="U5058" s="210" t="s">
        <v>18199</v>
      </c>
      <c r="V5058" s="14">
        <v>0</v>
      </c>
      <c r="W5058" s="14">
        <v>1</v>
      </c>
      <c r="X5058" s="150" t="s">
        <v>270</v>
      </c>
      <c r="Y5058">
        <v>163</v>
      </c>
      <c r="Z5058" t="s">
        <v>18167</v>
      </c>
      <c r="AA5058">
        <f t="shared" ref="AA5058:AA5121" si="79">LEN(D5058)-LEN(SUBSTITUTE(D5058,"/",""))+1</f>
        <v>3</v>
      </c>
    </row>
    <row r="5059" spans="1:27" x14ac:dyDescent="0.2">
      <c r="A5059">
        <v>789</v>
      </c>
      <c r="B5059" s="1" t="s">
        <v>11709</v>
      </c>
      <c r="C5059" t="s">
        <v>3985</v>
      </c>
      <c r="D5059" s="9" t="s">
        <v>11710</v>
      </c>
      <c r="E5059" s="9"/>
      <c r="F5059" s="9"/>
      <c r="G5059" s="10">
        <v>19</v>
      </c>
      <c r="H5059" s="10" t="s">
        <v>369</v>
      </c>
      <c r="I5059" s="10">
        <v>1947</v>
      </c>
      <c r="J5059" s="11" t="s">
        <v>11711</v>
      </c>
      <c r="K5059" s="12"/>
      <c r="L5059" s="13" t="s">
        <v>11712</v>
      </c>
      <c r="M5059" t="s">
        <v>753</v>
      </c>
      <c r="S5059" s="9"/>
      <c r="T5059">
        <v>11</v>
      </c>
      <c r="U5059" s="210" t="s">
        <v>18199</v>
      </c>
      <c r="V5059" s="14">
        <v>0</v>
      </c>
      <c r="W5059" s="14">
        <v>1</v>
      </c>
      <c r="X5059" s="150" t="s">
        <v>270</v>
      </c>
      <c r="Y5059">
        <v>162</v>
      </c>
      <c r="Z5059" t="s">
        <v>18167</v>
      </c>
      <c r="AA5059">
        <f t="shared" si="79"/>
        <v>5</v>
      </c>
    </row>
    <row r="5060" spans="1:27" x14ac:dyDescent="0.2">
      <c r="A5060">
        <v>2293</v>
      </c>
      <c r="B5060" s="1" t="s">
        <v>11721</v>
      </c>
      <c r="C5060" t="s">
        <v>3985</v>
      </c>
      <c r="D5060" s="9" t="s">
        <v>11722</v>
      </c>
      <c r="E5060" s="9"/>
      <c r="F5060" s="9"/>
      <c r="G5060" s="10">
        <v>19</v>
      </c>
      <c r="H5060" s="10" t="s">
        <v>369</v>
      </c>
      <c r="I5060" s="10">
        <v>1947</v>
      </c>
      <c r="J5060" s="11" t="s">
        <v>11711</v>
      </c>
      <c r="K5060" s="12"/>
      <c r="L5060" s="13" t="s">
        <v>11712</v>
      </c>
      <c r="M5060" t="s">
        <v>753</v>
      </c>
      <c r="S5060" s="9"/>
      <c r="T5060">
        <v>11</v>
      </c>
      <c r="U5060" s="210" t="s">
        <v>18199</v>
      </c>
      <c r="V5060" s="14">
        <v>0</v>
      </c>
      <c r="W5060" s="14">
        <v>1</v>
      </c>
      <c r="X5060" s="150" t="s">
        <v>270</v>
      </c>
      <c r="Y5060">
        <v>163</v>
      </c>
      <c r="Z5060" t="s">
        <v>18167</v>
      </c>
      <c r="AA5060">
        <f t="shared" si="79"/>
        <v>3</v>
      </c>
    </row>
    <row r="5061" spans="1:27" x14ac:dyDescent="0.2">
      <c r="A5061">
        <v>5087</v>
      </c>
      <c r="B5061" s="1" t="s">
        <v>11731</v>
      </c>
      <c r="C5061" t="s">
        <v>3985</v>
      </c>
      <c r="D5061" s="9"/>
      <c r="E5061" s="9"/>
      <c r="F5061" s="9"/>
      <c r="G5061" s="10">
        <v>19</v>
      </c>
      <c r="H5061" s="10" t="s">
        <v>369</v>
      </c>
      <c r="I5061" s="10">
        <v>1947</v>
      </c>
      <c r="J5061" s="11" t="s">
        <v>11711</v>
      </c>
      <c r="K5061" s="12"/>
      <c r="L5061" s="13" t="s">
        <v>11712</v>
      </c>
      <c r="M5061" t="s">
        <v>753</v>
      </c>
      <c r="S5061" s="9"/>
      <c r="T5061">
        <v>11</v>
      </c>
      <c r="U5061" s="210" t="s">
        <v>18199</v>
      </c>
      <c r="V5061" s="14">
        <v>0</v>
      </c>
      <c r="W5061" s="14">
        <v>0</v>
      </c>
      <c r="X5061" s="109" t="e">
        <v>#N/A</v>
      </c>
      <c r="Y5061" t="s">
        <v>334</v>
      </c>
      <c r="Z5061" t="s">
        <v>18167</v>
      </c>
      <c r="AA5061">
        <f t="shared" si="79"/>
        <v>1</v>
      </c>
    </row>
    <row r="5062" spans="1:27" x14ac:dyDescent="0.2">
      <c r="A5062">
        <v>119</v>
      </c>
      <c r="B5062" s="1" t="s">
        <v>11726</v>
      </c>
      <c r="C5062" t="s">
        <v>1798</v>
      </c>
      <c r="D5062" s="9" t="s">
        <v>11727</v>
      </c>
      <c r="E5062" s="9"/>
      <c r="F5062" s="9"/>
      <c r="G5062" s="10">
        <v>19</v>
      </c>
      <c r="H5062" s="10" t="s">
        <v>369</v>
      </c>
      <c r="I5062" s="10">
        <v>1947</v>
      </c>
      <c r="J5062" s="11" t="s">
        <v>11711</v>
      </c>
      <c r="K5062" s="12"/>
      <c r="L5062" s="13" t="s">
        <v>11712</v>
      </c>
      <c r="M5062" t="s">
        <v>753</v>
      </c>
      <c r="S5062" s="9"/>
      <c r="T5062">
        <v>11</v>
      </c>
      <c r="U5062" s="210" t="s">
        <v>18199</v>
      </c>
      <c r="V5062" s="14">
        <v>0</v>
      </c>
      <c r="W5062" s="14">
        <v>1</v>
      </c>
      <c r="X5062" s="150" t="s">
        <v>270</v>
      </c>
      <c r="Y5062" t="s">
        <v>849</v>
      </c>
      <c r="Z5062" t="s">
        <v>271</v>
      </c>
      <c r="AA5062">
        <f t="shared" si="79"/>
        <v>2</v>
      </c>
    </row>
    <row r="5063" spans="1:27" x14ac:dyDescent="0.2">
      <c r="A5063">
        <v>140</v>
      </c>
      <c r="B5063" s="1" t="s">
        <v>11728</v>
      </c>
      <c r="C5063" t="s">
        <v>1798</v>
      </c>
      <c r="D5063" s="9" t="s">
        <v>11727</v>
      </c>
      <c r="E5063" s="9"/>
      <c r="F5063" s="9"/>
      <c r="G5063" s="10">
        <v>19</v>
      </c>
      <c r="H5063" s="10" t="s">
        <v>369</v>
      </c>
      <c r="I5063" s="10">
        <v>1947</v>
      </c>
      <c r="J5063" s="11" t="s">
        <v>11711</v>
      </c>
      <c r="K5063" s="12"/>
      <c r="L5063" s="13" t="s">
        <v>11712</v>
      </c>
      <c r="M5063" t="s">
        <v>753</v>
      </c>
      <c r="S5063" s="9"/>
      <c r="T5063">
        <v>11</v>
      </c>
      <c r="U5063" s="210" t="s">
        <v>18199</v>
      </c>
      <c r="V5063" s="14">
        <v>0</v>
      </c>
      <c r="W5063" s="14">
        <v>1</v>
      </c>
      <c r="X5063" s="150" t="s">
        <v>270</v>
      </c>
      <c r="Y5063" t="s">
        <v>849</v>
      </c>
      <c r="Z5063" t="s">
        <v>271</v>
      </c>
      <c r="AA5063">
        <f t="shared" si="79"/>
        <v>2</v>
      </c>
    </row>
    <row r="5064" spans="1:27" x14ac:dyDescent="0.2">
      <c r="A5064">
        <v>3366</v>
      </c>
      <c r="B5064" s="1" t="s">
        <v>11732</v>
      </c>
      <c r="C5064" t="s">
        <v>5998</v>
      </c>
      <c r="D5064" s="9" t="s">
        <v>8467</v>
      </c>
      <c r="E5064" s="9"/>
      <c r="F5064" s="9"/>
      <c r="G5064" s="10">
        <v>22</v>
      </c>
      <c r="H5064" s="10" t="s">
        <v>369</v>
      </c>
      <c r="I5064" s="10">
        <v>1947</v>
      </c>
      <c r="J5064" s="11" t="s">
        <v>11733</v>
      </c>
      <c r="K5064" s="12"/>
      <c r="L5064" s="13" t="s">
        <v>11734</v>
      </c>
      <c r="M5064" t="s">
        <v>753</v>
      </c>
      <c r="S5064" s="9"/>
      <c r="T5064">
        <v>11</v>
      </c>
      <c r="U5064" s="210" t="s">
        <v>18199</v>
      </c>
      <c r="V5064" s="14">
        <v>0</v>
      </c>
      <c r="W5064" s="14">
        <v>0</v>
      </c>
      <c r="X5064" s="150" t="s">
        <v>270</v>
      </c>
      <c r="Y5064">
        <v>249</v>
      </c>
      <c r="Z5064" t="s">
        <v>18167</v>
      </c>
      <c r="AA5064">
        <f t="shared" si="79"/>
        <v>2</v>
      </c>
    </row>
    <row r="5065" spans="1:27" x14ac:dyDescent="0.2">
      <c r="A5065">
        <v>6939</v>
      </c>
      <c r="B5065" s="1" t="s">
        <v>11735</v>
      </c>
      <c r="C5065" t="s">
        <v>7788</v>
      </c>
      <c r="D5065" s="9"/>
      <c r="E5065" s="9" t="s">
        <v>9135</v>
      </c>
      <c r="F5065" s="9"/>
      <c r="G5065" s="10">
        <v>22</v>
      </c>
      <c r="H5065" s="10" t="s">
        <v>369</v>
      </c>
      <c r="I5065" s="10">
        <v>1947</v>
      </c>
      <c r="J5065" s="11">
        <v>17493</v>
      </c>
      <c r="K5065" s="12"/>
      <c r="L5065" t="s">
        <v>11736</v>
      </c>
      <c r="M5065" t="s">
        <v>753</v>
      </c>
      <c r="S5065" s="9"/>
      <c r="T5065" s="14">
        <v>11</v>
      </c>
      <c r="U5065" s="210" t="s">
        <v>18199</v>
      </c>
      <c r="V5065" s="14">
        <v>0</v>
      </c>
      <c r="W5065" s="14">
        <v>0</v>
      </c>
      <c r="X5065" s="109" t="e">
        <v>#N/A</v>
      </c>
      <c r="Y5065" t="s">
        <v>334</v>
      </c>
      <c r="Z5065" t="s">
        <v>18167</v>
      </c>
      <c r="AA5065">
        <f t="shared" si="79"/>
        <v>1</v>
      </c>
    </row>
    <row r="5066" spans="1:27" x14ac:dyDescent="0.2">
      <c r="A5066">
        <v>6940</v>
      </c>
      <c r="B5066" s="1" t="s">
        <v>11737</v>
      </c>
      <c r="C5066" t="s">
        <v>7788</v>
      </c>
      <c r="D5066" s="9"/>
      <c r="E5066" s="9" t="s">
        <v>9135</v>
      </c>
      <c r="F5066" s="9"/>
      <c r="G5066" s="10">
        <v>22</v>
      </c>
      <c r="H5066" s="10" t="s">
        <v>369</v>
      </c>
      <c r="I5066" s="10">
        <v>1947</v>
      </c>
      <c r="J5066" s="11">
        <v>17493</v>
      </c>
      <c r="K5066" s="12"/>
      <c r="L5066" t="s">
        <v>11738</v>
      </c>
      <c r="M5066" t="s">
        <v>753</v>
      </c>
      <c r="S5066" s="9"/>
      <c r="T5066" s="14">
        <v>11</v>
      </c>
      <c r="U5066" s="210" t="s">
        <v>18199</v>
      </c>
      <c r="V5066" s="14">
        <v>0</v>
      </c>
      <c r="W5066" s="14">
        <v>0</v>
      </c>
      <c r="X5066" s="109" t="e">
        <v>#N/A</v>
      </c>
      <c r="Y5066" t="s">
        <v>334</v>
      </c>
      <c r="Z5066" t="s">
        <v>18167</v>
      </c>
      <c r="AA5066">
        <f t="shared" si="79"/>
        <v>1</v>
      </c>
    </row>
    <row r="5067" spans="1:27" x14ac:dyDescent="0.2">
      <c r="A5067">
        <v>6942</v>
      </c>
      <c r="B5067" s="1" t="s">
        <v>11739</v>
      </c>
      <c r="C5067" t="s">
        <v>7788</v>
      </c>
      <c r="D5067" s="9"/>
      <c r="E5067" s="9" t="s">
        <v>9135</v>
      </c>
      <c r="F5067" s="9"/>
      <c r="G5067" s="10">
        <v>22</v>
      </c>
      <c r="H5067" s="10" t="s">
        <v>369</v>
      </c>
      <c r="I5067" s="10">
        <v>1947</v>
      </c>
      <c r="J5067" s="11">
        <v>17493</v>
      </c>
      <c r="K5067" s="12"/>
      <c r="L5067" t="s">
        <v>11738</v>
      </c>
      <c r="M5067" t="s">
        <v>753</v>
      </c>
      <c r="S5067" s="9"/>
      <c r="T5067" s="14">
        <v>11</v>
      </c>
      <c r="U5067" s="210" t="s">
        <v>18199</v>
      </c>
      <c r="V5067" s="14">
        <v>0</v>
      </c>
      <c r="W5067" s="14">
        <v>0</v>
      </c>
      <c r="X5067" s="109" t="e">
        <v>#N/A</v>
      </c>
      <c r="Y5067" t="s">
        <v>334</v>
      </c>
      <c r="Z5067" t="s">
        <v>18167</v>
      </c>
      <c r="AA5067">
        <f t="shared" si="79"/>
        <v>1</v>
      </c>
    </row>
    <row r="5068" spans="1:27" x14ac:dyDescent="0.2">
      <c r="A5068">
        <v>6943</v>
      </c>
      <c r="B5068" s="1" t="s">
        <v>11740</v>
      </c>
      <c r="C5068" t="s">
        <v>7788</v>
      </c>
      <c r="D5068" s="9"/>
      <c r="E5068" s="9" t="s">
        <v>9135</v>
      </c>
      <c r="F5068" s="9"/>
      <c r="G5068" s="10">
        <v>22</v>
      </c>
      <c r="H5068" s="10" t="s">
        <v>369</v>
      </c>
      <c r="I5068" s="10">
        <v>1947</v>
      </c>
      <c r="J5068" s="11">
        <v>17493</v>
      </c>
      <c r="K5068" s="12"/>
      <c r="L5068" t="s">
        <v>11738</v>
      </c>
      <c r="M5068" t="s">
        <v>753</v>
      </c>
      <c r="S5068" s="9"/>
      <c r="T5068" s="14">
        <v>11</v>
      </c>
      <c r="U5068" s="210" t="s">
        <v>18199</v>
      </c>
      <c r="V5068" s="14">
        <v>0</v>
      </c>
      <c r="W5068" s="14">
        <v>0</v>
      </c>
      <c r="X5068" s="109" t="e">
        <v>#N/A</v>
      </c>
      <c r="Y5068" t="s">
        <v>334</v>
      </c>
      <c r="Z5068" t="s">
        <v>18167</v>
      </c>
      <c r="AA5068">
        <f t="shared" si="79"/>
        <v>1</v>
      </c>
    </row>
    <row r="5069" spans="1:27" x14ac:dyDescent="0.2">
      <c r="A5069">
        <v>6946</v>
      </c>
      <c r="B5069" s="1" t="s">
        <v>11741</v>
      </c>
      <c r="C5069" t="s">
        <v>7788</v>
      </c>
      <c r="D5069" s="9"/>
      <c r="E5069" s="9" t="s">
        <v>9135</v>
      </c>
      <c r="F5069" s="9"/>
      <c r="G5069" s="10">
        <v>22</v>
      </c>
      <c r="H5069" s="10" t="s">
        <v>369</v>
      </c>
      <c r="I5069" s="10">
        <v>1947</v>
      </c>
      <c r="J5069" s="11">
        <v>17493</v>
      </c>
      <c r="K5069" s="12"/>
      <c r="L5069" t="s">
        <v>17849</v>
      </c>
      <c r="M5069" t="s">
        <v>781</v>
      </c>
      <c r="S5069" s="9"/>
      <c r="T5069" s="14">
        <v>11</v>
      </c>
      <c r="U5069" s="210" t="s">
        <v>18199</v>
      </c>
      <c r="V5069" s="14">
        <v>0</v>
      </c>
      <c r="W5069" s="14">
        <v>0</v>
      </c>
      <c r="X5069" s="109" t="e">
        <v>#N/A</v>
      </c>
      <c r="Y5069" t="s">
        <v>334</v>
      </c>
      <c r="Z5069" t="s">
        <v>18167</v>
      </c>
      <c r="AA5069">
        <f t="shared" si="79"/>
        <v>1</v>
      </c>
    </row>
    <row r="5070" spans="1:27" x14ac:dyDescent="0.2">
      <c r="A5070">
        <v>6948</v>
      </c>
      <c r="B5070" s="1" t="s">
        <v>11742</v>
      </c>
      <c r="C5070" t="s">
        <v>5998</v>
      </c>
      <c r="D5070" s="9"/>
      <c r="E5070" s="9" t="s">
        <v>9135</v>
      </c>
      <c r="F5070" s="9"/>
      <c r="G5070" s="10">
        <v>22</v>
      </c>
      <c r="H5070" s="10" t="s">
        <v>369</v>
      </c>
      <c r="I5070" s="10">
        <v>1947</v>
      </c>
      <c r="J5070" s="11">
        <v>17493</v>
      </c>
      <c r="K5070" s="12"/>
      <c r="L5070" t="s">
        <v>11738</v>
      </c>
      <c r="M5070" t="s">
        <v>753</v>
      </c>
      <c r="S5070" s="9"/>
      <c r="T5070" s="14">
        <v>11</v>
      </c>
      <c r="U5070" s="210" t="s">
        <v>18199</v>
      </c>
      <c r="V5070" s="14">
        <v>0</v>
      </c>
      <c r="W5070" s="14">
        <v>0</v>
      </c>
      <c r="X5070" s="109" t="e">
        <v>#N/A</v>
      </c>
      <c r="Y5070" t="s">
        <v>334</v>
      </c>
      <c r="Z5070" t="s">
        <v>18167</v>
      </c>
      <c r="AA5070">
        <f t="shared" si="79"/>
        <v>1</v>
      </c>
    </row>
    <row r="5071" spans="1:27" x14ac:dyDescent="0.2">
      <c r="A5071">
        <v>6949</v>
      </c>
      <c r="B5071" s="1" t="s">
        <v>11743</v>
      </c>
      <c r="C5071" t="s">
        <v>5998</v>
      </c>
      <c r="D5071" s="9"/>
      <c r="E5071" s="9" t="s">
        <v>9135</v>
      </c>
      <c r="F5071" s="9"/>
      <c r="G5071" s="10">
        <v>22</v>
      </c>
      <c r="H5071" s="10" t="s">
        <v>369</v>
      </c>
      <c r="I5071" s="10">
        <v>1947</v>
      </c>
      <c r="J5071" s="11">
        <v>17493</v>
      </c>
      <c r="K5071" s="12"/>
      <c r="L5071" t="s">
        <v>11744</v>
      </c>
      <c r="M5071" t="s">
        <v>781</v>
      </c>
      <c r="S5071" s="9"/>
      <c r="T5071" s="14">
        <v>11</v>
      </c>
      <c r="U5071" s="210" t="s">
        <v>18199</v>
      </c>
      <c r="V5071" s="14">
        <v>0</v>
      </c>
      <c r="W5071" s="14">
        <v>0</v>
      </c>
      <c r="X5071" s="109" t="e">
        <v>#N/A</v>
      </c>
      <c r="Y5071" t="s">
        <v>334</v>
      </c>
      <c r="Z5071" t="s">
        <v>18167</v>
      </c>
      <c r="AA5071">
        <f t="shared" si="79"/>
        <v>1</v>
      </c>
    </row>
    <row r="5072" spans="1:27" x14ac:dyDescent="0.2">
      <c r="A5072">
        <v>6952</v>
      </c>
      <c r="B5072" s="1" t="s">
        <v>11745</v>
      </c>
      <c r="C5072" t="s">
        <v>7788</v>
      </c>
      <c r="D5072" s="9"/>
      <c r="E5072" s="9" t="s">
        <v>9135</v>
      </c>
      <c r="F5072" s="9"/>
      <c r="G5072" s="10">
        <v>22</v>
      </c>
      <c r="H5072" s="10" t="s">
        <v>369</v>
      </c>
      <c r="I5072" s="10">
        <v>1947</v>
      </c>
      <c r="J5072" s="11">
        <v>17493</v>
      </c>
      <c r="K5072" s="12"/>
      <c r="L5072" t="s">
        <v>11746</v>
      </c>
      <c r="M5072" t="s">
        <v>781</v>
      </c>
      <c r="S5072" s="9"/>
      <c r="T5072" s="14">
        <v>11</v>
      </c>
      <c r="U5072" s="210" t="s">
        <v>18199</v>
      </c>
      <c r="V5072" s="14">
        <v>0</v>
      </c>
      <c r="W5072" s="14">
        <v>0</v>
      </c>
      <c r="X5072" s="109" t="e">
        <v>#N/A</v>
      </c>
      <c r="Y5072" t="s">
        <v>334</v>
      </c>
      <c r="Z5072" t="s">
        <v>18167</v>
      </c>
      <c r="AA5072">
        <f t="shared" si="79"/>
        <v>1</v>
      </c>
    </row>
    <row r="5073" spans="1:27" x14ac:dyDescent="0.2">
      <c r="A5073">
        <v>6953</v>
      </c>
      <c r="B5073" s="1" t="s">
        <v>11747</v>
      </c>
      <c r="C5073" t="s">
        <v>5998</v>
      </c>
      <c r="D5073" s="9"/>
      <c r="E5073" s="9" t="s">
        <v>9135</v>
      </c>
      <c r="F5073" s="9"/>
      <c r="G5073" s="10">
        <v>22</v>
      </c>
      <c r="H5073" s="10" t="s">
        <v>369</v>
      </c>
      <c r="I5073" s="10">
        <v>1947</v>
      </c>
      <c r="J5073" s="11">
        <v>17493</v>
      </c>
      <c r="K5073" s="12"/>
      <c r="L5073" t="s">
        <v>11738</v>
      </c>
      <c r="M5073" t="s">
        <v>753</v>
      </c>
      <c r="S5073" s="9"/>
      <c r="T5073" s="14">
        <v>11</v>
      </c>
      <c r="U5073" s="210" t="s">
        <v>18199</v>
      </c>
      <c r="V5073" s="14">
        <v>0</v>
      </c>
      <c r="W5073" s="14">
        <v>0</v>
      </c>
      <c r="X5073" s="109" t="e">
        <v>#N/A</v>
      </c>
      <c r="Y5073" t="s">
        <v>334</v>
      </c>
      <c r="Z5073" t="s">
        <v>18167</v>
      </c>
      <c r="AA5073">
        <f t="shared" si="79"/>
        <v>1</v>
      </c>
    </row>
    <row r="5074" spans="1:27" x14ac:dyDescent="0.2">
      <c r="A5074">
        <v>6954</v>
      </c>
      <c r="B5074" s="1" t="s">
        <v>11748</v>
      </c>
      <c r="C5074" t="s">
        <v>5998</v>
      </c>
      <c r="D5074" s="9"/>
      <c r="E5074" s="9" t="s">
        <v>9135</v>
      </c>
      <c r="F5074" s="9"/>
      <c r="G5074" s="10">
        <v>22</v>
      </c>
      <c r="H5074" s="10" t="s">
        <v>369</v>
      </c>
      <c r="I5074" s="10">
        <v>1947</v>
      </c>
      <c r="J5074" s="11">
        <v>17493</v>
      </c>
      <c r="K5074" s="12"/>
      <c r="L5074" t="s">
        <v>11738</v>
      </c>
      <c r="M5074" t="s">
        <v>753</v>
      </c>
      <c r="S5074" s="9"/>
      <c r="T5074" s="14">
        <v>11</v>
      </c>
      <c r="U5074" s="210" t="s">
        <v>18199</v>
      </c>
      <c r="V5074" s="14">
        <v>0</v>
      </c>
      <c r="W5074" s="14">
        <v>0</v>
      </c>
      <c r="X5074" s="109" t="e">
        <v>#N/A</v>
      </c>
      <c r="Y5074" t="s">
        <v>334</v>
      </c>
      <c r="Z5074" t="s">
        <v>18167</v>
      </c>
      <c r="AA5074">
        <f t="shared" si="79"/>
        <v>1</v>
      </c>
    </row>
    <row r="5075" spans="1:27" x14ac:dyDescent="0.2">
      <c r="A5075">
        <v>6958</v>
      </c>
      <c r="B5075" s="1" t="s">
        <v>11749</v>
      </c>
      <c r="C5075" t="s">
        <v>5998</v>
      </c>
      <c r="D5075" s="9"/>
      <c r="E5075" s="9" t="s">
        <v>9135</v>
      </c>
      <c r="F5075" s="9"/>
      <c r="G5075" s="10">
        <v>22</v>
      </c>
      <c r="H5075" s="10" t="s">
        <v>369</v>
      </c>
      <c r="I5075" s="10">
        <v>1947</v>
      </c>
      <c r="J5075" s="11">
        <v>17493</v>
      </c>
      <c r="K5075" s="12"/>
      <c r="L5075" t="s">
        <v>11736</v>
      </c>
      <c r="M5075" t="s">
        <v>753</v>
      </c>
      <c r="S5075" s="9"/>
      <c r="T5075" s="14">
        <v>11</v>
      </c>
      <c r="U5075" s="210" t="s">
        <v>18199</v>
      </c>
      <c r="V5075" s="14">
        <v>0</v>
      </c>
      <c r="W5075" s="14">
        <v>0</v>
      </c>
      <c r="X5075" s="109" t="e">
        <v>#N/A</v>
      </c>
      <c r="Y5075" t="s">
        <v>334</v>
      </c>
      <c r="Z5075" t="s">
        <v>18167</v>
      </c>
      <c r="AA5075">
        <f t="shared" si="79"/>
        <v>1</v>
      </c>
    </row>
    <row r="5076" spans="1:27" x14ac:dyDescent="0.2">
      <c r="A5076">
        <v>6961</v>
      </c>
      <c r="B5076" s="1" t="s">
        <v>11750</v>
      </c>
      <c r="C5076" t="s">
        <v>7788</v>
      </c>
      <c r="D5076" s="9"/>
      <c r="E5076" s="9" t="s">
        <v>9135</v>
      </c>
      <c r="F5076" s="9"/>
      <c r="G5076" s="10">
        <v>22</v>
      </c>
      <c r="H5076" s="10" t="s">
        <v>369</v>
      </c>
      <c r="I5076" s="10">
        <v>1947</v>
      </c>
      <c r="J5076" s="11">
        <v>17493</v>
      </c>
      <c r="K5076" s="12"/>
      <c r="L5076" t="s">
        <v>11738</v>
      </c>
      <c r="M5076" t="s">
        <v>753</v>
      </c>
      <c r="S5076" s="9"/>
      <c r="T5076" s="14">
        <v>11</v>
      </c>
      <c r="U5076" s="210" t="s">
        <v>18199</v>
      </c>
      <c r="V5076" s="14">
        <v>0</v>
      </c>
      <c r="W5076" s="14">
        <v>0</v>
      </c>
      <c r="X5076" s="109" t="e">
        <v>#N/A</v>
      </c>
      <c r="Y5076" t="s">
        <v>334</v>
      </c>
      <c r="Z5076" t="s">
        <v>18167</v>
      </c>
      <c r="AA5076">
        <f t="shared" si="79"/>
        <v>1</v>
      </c>
    </row>
    <row r="5077" spans="1:27" x14ac:dyDescent="0.2">
      <c r="A5077">
        <v>6962</v>
      </c>
      <c r="B5077" s="1" t="s">
        <v>11751</v>
      </c>
      <c r="C5077" t="s">
        <v>5998</v>
      </c>
      <c r="D5077" s="9"/>
      <c r="E5077" s="9" t="s">
        <v>9135</v>
      </c>
      <c r="F5077" s="9"/>
      <c r="G5077" s="10">
        <v>22</v>
      </c>
      <c r="H5077" s="10" t="s">
        <v>369</v>
      </c>
      <c r="I5077" s="10">
        <v>1947</v>
      </c>
      <c r="J5077" s="11">
        <v>17493</v>
      </c>
      <c r="K5077" s="12"/>
      <c r="L5077" t="s">
        <v>11752</v>
      </c>
      <c r="M5077" t="s">
        <v>781</v>
      </c>
      <c r="S5077" s="9"/>
      <c r="T5077" s="14">
        <v>11</v>
      </c>
      <c r="U5077" s="210" t="s">
        <v>18199</v>
      </c>
      <c r="V5077" s="14">
        <v>0</v>
      </c>
      <c r="W5077" s="14">
        <v>0</v>
      </c>
      <c r="X5077" s="109" t="e">
        <v>#N/A</v>
      </c>
      <c r="Y5077" t="s">
        <v>334</v>
      </c>
      <c r="Z5077" t="s">
        <v>18167</v>
      </c>
      <c r="AA5077">
        <f t="shared" si="79"/>
        <v>1</v>
      </c>
    </row>
    <row r="5078" spans="1:27" x14ac:dyDescent="0.2">
      <c r="A5078">
        <v>6963</v>
      </c>
      <c r="B5078" s="1" t="s">
        <v>11753</v>
      </c>
      <c r="C5078" t="s">
        <v>7788</v>
      </c>
      <c r="D5078" s="9"/>
      <c r="E5078" s="9" t="s">
        <v>9135</v>
      </c>
      <c r="F5078" s="9"/>
      <c r="G5078" s="10">
        <v>22</v>
      </c>
      <c r="H5078" s="10" t="s">
        <v>369</v>
      </c>
      <c r="I5078" s="10">
        <v>1947</v>
      </c>
      <c r="J5078" s="11">
        <v>17493</v>
      </c>
      <c r="K5078" s="12"/>
      <c r="L5078" t="s">
        <v>11754</v>
      </c>
      <c r="M5078" t="s">
        <v>781</v>
      </c>
      <c r="S5078" s="9"/>
      <c r="T5078" s="14">
        <v>11</v>
      </c>
      <c r="U5078" s="210" t="s">
        <v>18199</v>
      </c>
      <c r="V5078" s="14">
        <v>0</v>
      </c>
      <c r="W5078" s="14">
        <v>0</v>
      </c>
      <c r="X5078" s="109" t="e">
        <v>#N/A</v>
      </c>
      <c r="Y5078" t="s">
        <v>334</v>
      </c>
      <c r="Z5078" t="s">
        <v>18167</v>
      </c>
      <c r="AA5078">
        <f t="shared" si="79"/>
        <v>1</v>
      </c>
    </row>
    <row r="5079" spans="1:27" x14ac:dyDescent="0.2">
      <c r="A5079">
        <v>2121</v>
      </c>
      <c r="B5079" s="1" t="s">
        <v>11759</v>
      </c>
      <c r="C5079" t="s">
        <v>1027</v>
      </c>
      <c r="D5079" s="9" t="s">
        <v>4911</v>
      </c>
      <c r="E5079" s="9" t="s">
        <v>259</v>
      </c>
      <c r="F5079" s="9"/>
      <c r="G5079" s="10">
        <v>26</v>
      </c>
      <c r="H5079" s="10" t="s">
        <v>369</v>
      </c>
      <c r="I5079" s="10">
        <v>1947</v>
      </c>
      <c r="J5079" s="11" t="s">
        <v>11757</v>
      </c>
      <c r="K5079" s="12" t="s">
        <v>237</v>
      </c>
      <c r="L5079" s="13" t="s">
        <v>11760</v>
      </c>
      <c r="M5079" t="s">
        <v>290</v>
      </c>
      <c r="N5079" t="s">
        <v>291</v>
      </c>
      <c r="O5079" t="s">
        <v>635</v>
      </c>
      <c r="S5079" s="9"/>
      <c r="T5079">
        <v>11</v>
      </c>
      <c r="U5079" s="210" t="s">
        <v>18199</v>
      </c>
      <c r="V5079" s="14">
        <v>0</v>
      </c>
      <c r="W5079" s="14">
        <v>1</v>
      </c>
      <c r="X5079" s="150" t="s">
        <v>270</v>
      </c>
      <c r="Y5079">
        <v>29</v>
      </c>
      <c r="Z5079" t="s">
        <v>271</v>
      </c>
      <c r="AA5079">
        <f t="shared" si="79"/>
        <v>2</v>
      </c>
    </row>
    <row r="5080" spans="1:27" x14ac:dyDescent="0.2">
      <c r="A5080">
        <v>1939</v>
      </c>
      <c r="B5080" s="1" t="s">
        <v>11755</v>
      </c>
      <c r="C5080" t="s">
        <v>2040</v>
      </c>
      <c r="D5080" s="9" t="s">
        <v>11756</v>
      </c>
      <c r="E5080" s="9" t="s">
        <v>259</v>
      </c>
      <c r="F5080" s="9" t="s">
        <v>532</v>
      </c>
      <c r="G5080" s="10">
        <v>26</v>
      </c>
      <c r="H5080" s="10" t="s">
        <v>369</v>
      </c>
      <c r="I5080" s="10">
        <v>1947</v>
      </c>
      <c r="J5080" s="11" t="s">
        <v>11757</v>
      </c>
      <c r="K5080" s="12"/>
      <c r="L5080" s="13" t="s">
        <v>11758</v>
      </c>
      <c r="M5080" t="s">
        <v>753</v>
      </c>
      <c r="S5080" s="9"/>
      <c r="T5080">
        <v>11</v>
      </c>
      <c r="U5080" s="210" t="s">
        <v>18199</v>
      </c>
      <c r="V5080" s="14">
        <v>0</v>
      </c>
      <c r="W5080" s="14">
        <v>0</v>
      </c>
      <c r="X5080" s="109" t="s">
        <v>294</v>
      </c>
      <c r="Y5080" t="s">
        <v>4636</v>
      </c>
      <c r="Z5080" t="s">
        <v>3085</v>
      </c>
      <c r="AA5080">
        <f t="shared" si="79"/>
        <v>4</v>
      </c>
    </row>
    <row r="5081" spans="1:27" x14ac:dyDescent="0.2">
      <c r="A5081">
        <v>5105</v>
      </c>
      <c r="B5081" s="1" t="s">
        <v>11761</v>
      </c>
      <c r="C5081" t="s">
        <v>5998</v>
      </c>
      <c r="D5081" s="9"/>
      <c r="E5081" s="9" t="s">
        <v>9135</v>
      </c>
      <c r="F5081" s="9"/>
      <c r="G5081" s="10">
        <v>27</v>
      </c>
      <c r="H5081" s="10" t="s">
        <v>369</v>
      </c>
      <c r="I5081" s="10">
        <v>1947</v>
      </c>
      <c r="J5081" s="11">
        <v>17498</v>
      </c>
      <c r="K5081" s="12"/>
      <c r="L5081" t="s">
        <v>11762</v>
      </c>
      <c r="M5081" t="s">
        <v>781</v>
      </c>
      <c r="S5081" s="9"/>
      <c r="T5081">
        <v>11</v>
      </c>
      <c r="U5081" s="210" t="s">
        <v>18199</v>
      </c>
      <c r="V5081" s="14">
        <v>0</v>
      </c>
      <c r="W5081" s="14">
        <v>0</v>
      </c>
      <c r="X5081" s="109" t="e">
        <v>#N/A</v>
      </c>
      <c r="Y5081" t="s">
        <v>334</v>
      </c>
      <c r="Z5081" t="s">
        <v>18167</v>
      </c>
      <c r="AA5081">
        <f t="shared" si="79"/>
        <v>1</v>
      </c>
    </row>
    <row r="5082" spans="1:27" x14ac:dyDescent="0.2">
      <c r="A5082">
        <v>4514</v>
      </c>
      <c r="B5082" s="1" t="s">
        <v>11763</v>
      </c>
      <c r="C5082" t="s">
        <v>503</v>
      </c>
      <c r="D5082" s="9" t="s">
        <v>11764</v>
      </c>
      <c r="E5082" s="9"/>
      <c r="F5082" s="9"/>
      <c r="G5082" s="10">
        <v>1</v>
      </c>
      <c r="H5082" s="10" t="s">
        <v>261</v>
      </c>
      <c r="I5082" s="10">
        <v>1947</v>
      </c>
      <c r="J5082" s="11" t="s">
        <v>11765</v>
      </c>
      <c r="K5082" s="12" t="s">
        <v>237</v>
      </c>
      <c r="L5082" s="13" t="s">
        <v>11766</v>
      </c>
      <c r="M5082" t="s">
        <v>290</v>
      </c>
      <c r="N5082" t="s">
        <v>291</v>
      </c>
      <c r="O5082" t="s">
        <v>520</v>
      </c>
      <c r="S5082" s="9"/>
      <c r="T5082">
        <v>12</v>
      </c>
      <c r="U5082" s="210" t="s">
        <v>18200</v>
      </c>
      <c r="V5082" s="14">
        <v>0</v>
      </c>
      <c r="W5082" s="14">
        <v>1</v>
      </c>
      <c r="X5082" s="150" t="s">
        <v>294</v>
      </c>
      <c r="Y5082" t="s">
        <v>10267</v>
      </c>
      <c r="Z5082" t="s">
        <v>505</v>
      </c>
      <c r="AA5082">
        <f t="shared" si="79"/>
        <v>2</v>
      </c>
    </row>
    <row r="5083" spans="1:27" x14ac:dyDescent="0.2">
      <c r="A5083">
        <v>2702</v>
      </c>
      <c r="B5083" s="1" t="s">
        <v>11767</v>
      </c>
      <c r="C5083" t="s">
        <v>2040</v>
      </c>
      <c r="D5083" s="9" t="s">
        <v>11768</v>
      </c>
      <c r="E5083" s="9"/>
      <c r="F5083" s="9"/>
      <c r="G5083" s="10">
        <v>12</v>
      </c>
      <c r="H5083" s="10" t="s">
        <v>261</v>
      </c>
      <c r="I5083" s="10">
        <v>1947</v>
      </c>
      <c r="J5083" s="11" t="s">
        <v>11769</v>
      </c>
      <c r="K5083" s="12"/>
      <c r="L5083" s="13" t="s">
        <v>11770</v>
      </c>
      <c r="M5083" t="s">
        <v>753</v>
      </c>
      <c r="S5083" s="9"/>
      <c r="T5083">
        <v>12</v>
      </c>
      <c r="U5083" s="210" t="s">
        <v>18200</v>
      </c>
      <c r="V5083" s="14">
        <v>0</v>
      </c>
      <c r="W5083" s="14">
        <v>0</v>
      </c>
      <c r="X5083" s="109" t="e">
        <v>#N/A</v>
      </c>
      <c r="Y5083" t="s">
        <v>1888</v>
      </c>
      <c r="Z5083" t="s">
        <v>3085</v>
      </c>
      <c r="AA5083">
        <f t="shared" si="79"/>
        <v>2</v>
      </c>
    </row>
    <row r="5084" spans="1:27" x14ac:dyDescent="0.2">
      <c r="A5084">
        <v>6936</v>
      </c>
      <c r="B5084" s="1" t="s">
        <v>11805</v>
      </c>
      <c r="C5084" t="s">
        <v>5998</v>
      </c>
      <c r="D5084" s="9"/>
      <c r="E5084" s="9" t="s">
        <v>508</v>
      </c>
      <c r="F5084" s="9"/>
      <c r="G5084" s="10">
        <v>18</v>
      </c>
      <c r="H5084" s="10" t="s">
        <v>261</v>
      </c>
      <c r="I5084" s="10">
        <v>1947</v>
      </c>
      <c r="J5084" s="11">
        <v>17519</v>
      </c>
      <c r="K5084" s="12"/>
      <c r="L5084" t="s">
        <v>11806</v>
      </c>
      <c r="M5084" t="s">
        <v>753</v>
      </c>
      <c r="S5084" s="9"/>
      <c r="T5084" s="14">
        <v>12</v>
      </c>
      <c r="U5084" s="210" t="s">
        <v>18200</v>
      </c>
      <c r="V5084" s="14">
        <v>0</v>
      </c>
      <c r="W5084" s="14">
        <v>0</v>
      </c>
      <c r="X5084" s="109" t="e">
        <v>#N/A</v>
      </c>
      <c r="Y5084" t="s">
        <v>334</v>
      </c>
      <c r="Z5084" t="s">
        <v>18167</v>
      </c>
      <c r="AA5084">
        <f t="shared" si="79"/>
        <v>1</v>
      </c>
    </row>
    <row r="5085" spans="1:27" x14ac:dyDescent="0.2">
      <c r="A5085">
        <v>5085</v>
      </c>
      <c r="B5085" s="1" t="s">
        <v>11799</v>
      </c>
      <c r="C5085" t="s">
        <v>5998</v>
      </c>
      <c r="D5085" s="9"/>
      <c r="E5085" s="9" t="s">
        <v>508</v>
      </c>
      <c r="F5085" s="9"/>
      <c r="G5085" s="10">
        <v>18</v>
      </c>
      <c r="H5085" s="10" t="s">
        <v>261</v>
      </c>
      <c r="I5085" s="10">
        <v>1947</v>
      </c>
      <c r="J5085" s="11">
        <v>17519</v>
      </c>
      <c r="K5085" s="12"/>
      <c r="L5085" t="s">
        <v>11800</v>
      </c>
      <c r="M5085" t="s">
        <v>753</v>
      </c>
      <c r="S5085" s="9"/>
      <c r="T5085">
        <v>12</v>
      </c>
      <c r="U5085" s="210" t="s">
        <v>18200</v>
      </c>
      <c r="V5085" s="14">
        <v>0</v>
      </c>
      <c r="W5085" s="14">
        <v>0</v>
      </c>
      <c r="X5085" s="109" t="e">
        <v>#N/A</v>
      </c>
      <c r="Y5085" t="s">
        <v>334</v>
      </c>
      <c r="Z5085" t="s">
        <v>18167</v>
      </c>
      <c r="AA5085">
        <f t="shared" si="79"/>
        <v>1</v>
      </c>
    </row>
    <row r="5086" spans="1:27" x14ac:dyDescent="0.2">
      <c r="A5086">
        <v>5593</v>
      </c>
      <c r="B5086" s="1" t="s">
        <v>11771</v>
      </c>
      <c r="C5086" t="s">
        <v>5998</v>
      </c>
      <c r="D5086" s="9"/>
      <c r="E5086" s="9" t="s">
        <v>508</v>
      </c>
      <c r="F5086" s="9"/>
      <c r="G5086" s="10">
        <v>18</v>
      </c>
      <c r="H5086" s="10" t="s">
        <v>261</v>
      </c>
      <c r="I5086" s="10">
        <v>1947</v>
      </c>
      <c r="J5086" s="11">
        <v>17519</v>
      </c>
      <c r="K5086" s="12"/>
      <c r="L5086" t="s">
        <v>11772</v>
      </c>
      <c r="M5086" t="s">
        <v>753</v>
      </c>
      <c r="S5086" s="9"/>
      <c r="T5086">
        <v>12</v>
      </c>
      <c r="U5086" s="210" t="s">
        <v>18200</v>
      </c>
      <c r="V5086" s="14">
        <v>0</v>
      </c>
      <c r="W5086" s="14">
        <v>0</v>
      </c>
      <c r="X5086" s="109" t="e">
        <v>#N/A</v>
      </c>
      <c r="Y5086" t="s">
        <v>334</v>
      </c>
      <c r="Z5086" t="s">
        <v>18167</v>
      </c>
      <c r="AA5086">
        <f t="shared" si="79"/>
        <v>1</v>
      </c>
    </row>
    <row r="5087" spans="1:27" x14ac:dyDescent="0.2">
      <c r="A5087">
        <v>5941</v>
      </c>
      <c r="B5087" s="1" t="s">
        <v>11773</v>
      </c>
      <c r="C5087" t="s">
        <v>5998</v>
      </c>
      <c r="D5087" s="9"/>
      <c r="E5087" s="9" t="s">
        <v>508</v>
      </c>
      <c r="F5087" s="9"/>
      <c r="G5087" s="10">
        <v>18</v>
      </c>
      <c r="H5087" s="10" t="s">
        <v>261</v>
      </c>
      <c r="I5087" s="10">
        <v>1947</v>
      </c>
      <c r="J5087" s="11">
        <v>17519</v>
      </c>
      <c r="K5087" s="12"/>
      <c r="L5087" t="s">
        <v>11774</v>
      </c>
      <c r="M5087" t="s">
        <v>753</v>
      </c>
      <c r="S5087" s="9"/>
      <c r="T5087">
        <v>12</v>
      </c>
      <c r="U5087" s="210" t="s">
        <v>18200</v>
      </c>
      <c r="V5087" s="14">
        <v>0</v>
      </c>
      <c r="W5087" s="14">
        <v>0</v>
      </c>
      <c r="X5087" s="109" t="e">
        <v>#N/A</v>
      </c>
      <c r="Y5087" t="s">
        <v>334</v>
      </c>
      <c r="Z5087" t="s">
        <v>18167</v>
      </c>
      <c r="AA5087">
        <f t="shared" si="79"/>
        <v>1</v>
      </c>
    </row>
    <row r="5088" spans="1:27" x14ac:dyDescent="0.2">
      <c r="A5088">
        <v>5963</v>
      </c>
      <c r="B5088" s="1" t="s">
        <v>11775</v>
      </c>
      <c r="C5088" t="s">
        <v>5998</v>
      </c>
      <c r="D5088" s="9"/>
      <c r="E5088" s="9" t="s">
        <v>508</v>
      </c>
      <c r="F5088" s="9"/>
      <c r="G5088" s="10">
        <v>18</v>
      </c>
      <c r="H5088" s="10" t="s">
        <v>261</v>
      </c>
      <c r="I5088" s="10">
        <v>1947</v>
      </c>
      <c r="J5088" s="11">
        <v>17519</v>
      </c>
      <c r="K5088" s="12"/>
      <c r="L5088" t="s">
        <v>11776</v>
      </c>
      <c r="M5088" t="s">
        <v>753</v>
      </c>
      <c r="S5088" s="9"/>
      <c r="T5088">
        <v>12</v>
      </c>
      <c r="U5088" s="210" t="s">
        <v>18200</v>
      </c>
      <c r="V5088" s="14">
        <v>0</v>
      </c>
      <c r="W5088" s="14">
        <v>0</v>
      </c>
      <c r="X5088" s="109" t="e">
        <v>#N/A</v>
      </c>
      <c r="Y5088" t="s">
        <v>334</v>
      </c>
      <c r="Z5088" t="s">
        <v>18167</v>
      </c>
      <c r="AA5088">
        <f t="shared" si="79"/>
        <v>1</v>
      </c>
    </row>
    <row r="5089" spans="1:27" x14ac:dyDescent="0.2">
      <c r="A5089">
        <v>5968</v>
      </c>
      <c r="B5089" s="1" t="s">
        <v>11777</v>
      </c>
      <c r="C5089" t="s">
        <v>5998</v>
      </c>
      <c r="D5089" s="9"/>
      <c r="E5089" s="9" t="s">
        <v>508</v>
      </c>
      <c r="F5089" s="9"/>
      <c r="G5089" s="10">
        <v>18</v>
      </c>
      <c r="H5089" s="10" t="s">
        <v>261</v>
      </c>
      <c r="I5089" s="10">
        <v>1947</v>
      </c>
      <c r="J5089" s="11">
        <v>17519</v>
      </c>
      <c r="K5089" s="12"/>
      <c r="L5089" t="s">
        <v>11778</v>
      </c>
      <c r="M5089" t="s">
        <v>753</v>
      </c>
      <c r="S5089" s="9"/>
      <c r="T5089">
        <v>12</v>
      </c>
      <c r="U5089" s="210" t="s">
        <v>18200</v>
      </c>
      <c r="V5089" s="14">
        <v>0</v>
      </c>
      <c r="W5089" s="14">
        <v>0</v>
      </c>
      <c r="X5089" s="109" t="e">
        <v>#N/A</v>
      </c>
      <c r="Y5089" t="s">
        <v>334</v>
      </c>
      <c r="Z5089" t="s">
        <v>18167</v>
      </c>
      <c r="AA5089">
        <f t="shared" si="79"/>
        <v>1</v>
      </c>
    </row>
    <row r="5090" spans="1:27" x14ac:dyDescent="0.2">
      <c r="A5090">
        <v>6210</v>
      </c>
      <c r="B5090" s="1" t="s">
        <v>11779</v>
      </c>
      <c r="C5090" t="s">
        <v>5998</v>
      </c>
      <c r="D5090" s="9"/>
      <c r="E5090" s="9" t="s">
        <v>508</v>
      </c>
      <c r="F5090" s="9"/>
      <c r="G5090" s="10">
        <v>18</v>
      </c>
      <c r="H5090" s="10" t="s">
        <v>261</v>
      </c>
      <c r="I5090" s="10">
        <v>1947</v>
      </c>
      <c r="J5090" s="11">
        <v>17519</v>
      </c>
      <c r="K5090" s="12"/>
      <c r="L5090" t="s">
        <v>11780</v>
      </c>
      <c r="M5090" t="s">
        <v>753</v>
      </c>
      <c r="S5090" s="9"/>
      <c r="T5090">
        <v>12</v>
      </c>
      <c r="U5090" s="210" t="s">
        <v>18200</v>
      </c>
      <c r="V5090" s="14">
        <v>0</v>
      </c>
      <c r="W5090" s="14">
        <v>0</v>
      </c>
      <c r="X5090" s="109" t="e">
        <v>#N/A</v>
      </c>
      <c r="Y5090" t="s">
        <v>334</v>
      </c>
      <c r="Z5090" t="s">
        <v>18167</v>
      </c>
      <c r="AA5090">
        <f t="shared" si="79"/>
        <v>1</v>
      </c>
    </row>
    <row r="5091" spans="1:27" x14ac:dyDescent="0.2">
      <c r="A5091">
        <v>4445</v>
      </c>
      <c r="B5091" s="1" t="s">
        <v>11781</v>
      </c>
      <c r="C5091" t="s">
        <v>5998</v>
      </c>
      <c r="D5091" s="9"/>
      <c r="E5091" s="9" t="s">
        <v>508</v>
      </c>
      <c r="F5091" s="9"/>
      <c r="G5091" s="10">
        <v>18</v>
      </c>
      <c r="H5091" s="10" t="s">
        <v>261</v>
      </c>
      <c r="I5091" s="10">
        <v>1947</v>
      </c>
      <c r="J5091" s="11">
        <v>17519</v>
      </c>
      <c r="K5091" s="12"/>
      <c r="L5091" t="s">
        <v>11782</v>
      </c>
      <c r="M5091" t="s">
        <v>753</v>
      </c>
      <c r="S5091" s="9"/>
      <c r="T5091">
        <v>12</v>
      </c>
      <c r="U5091" s="210" t="s">
        <v>18200</v>
      </c>
      <c r="V5091" s="14">
        <v>0</v>
      </c>
      <c r="W5091" s="14">
        <v>0</v>
      </c>
      <c r="X5091" s="109" t="e">
        <v>#N/A</v>
      </c>
      <c r="Y5091" t="s">
        <v>334</v>
      </c>
      <c r="Z5091" t="s">
        <v>18167</v>
      </c>
      <c r="AA5091">
        <f t="shared" si="79"/>
        <v>1</v>
      </c>
    </row>
    <row r="5092" spans="1:27" x14ac:dyDescent="0.2">
      <c r="A5092">
        <v>4720</v>
      </c>
      <c r="B5092" s="1" t="s">
        <v>11783</v>
      </c>
      <c r="C5092" t="s">
        <v>5998</v>
      </c>
      <c r="D5092" s="9"/>
      <c r="E5092" s="9" t="s">
        <v>508</v>
      </c>
      <c r="F5092" s="9"/>
      <c r="G5092" s="10">
        <v>18</v>
      </c>
      <c r="H5092" s="10" t="s">
        <v>261</v>
      </c>
      <c r="I5092" s="10">
        <v>1947</v>
      </c>
      <c r="J5092" s="11">
        <v>17519</v>
      </c>
      <c r="K5092" s="12"/>
      <c r="L5092" t="s">
        <v>11784</v>
      </c>
      <c r="M5092" t="s">
        <v>753</v>
      </c>
      <c r="S5092" s="9"/>
      <c r="T5092">
        <v>12</v>
      </c>
      <c r="U5092" s="210" t="s">
        <v>18200</v>
      </c>
      <c r="V5092" s="14">
        <v>0</v>
      </c>
      <c r="W5092" s="14">
        <v>0</v>
      </c>
      <c r="X5092" s="109" t="e">
        <v>#N/A</v>
      </c>
      <c r="Y5092" t="s">
        <v>334</v>
      </c>
      <c r="Z5092" t="s">
        <v>18167</v>
      </c>
      <c r="AA5092">
        <f t="shared" si="79"/>
        <v>1</v>
      </c>
    </row>
    <row r="5093" spans="1:27" x14ac:dyDescent="0.2">
      <c r="A5093">
        <v>4779</v>
      </c>
      <c r="B5093" s="1" t="s">
        <v>11785</v>
      </c>
      <c r="C5093" t="s">
        <v>5998</v>
      </c>
      <c r="D5093" s="9"/>
      <c r="E5093" s="9" t="s">
        <v>508</v>
      </c>
      <c r="F5093" s="9"/>
      <c r="G5093" s="10">
        <v>18</v>
      </c>
      <c r="H5093" s="10" t="s">
        <v>261</v>
      </c>
      <c r="I5093" s="10">
        <v>1947</v>
      </c>
      <c r="J5093" s="11">
        <v>17519</v>
      </c>
      <c r="K5093" s="12"/>
      <c r="L5093" t="s">
        <v>11786</v>
      </c>
      <c r="M5093" t="s">
        <v>753</v>
      </c>
      <c r="S5093" s="9"/>
      <c r="T5093">
        <v>12</v>
      </c>
      <c r="U5093" s="210" t="s">
        <v>18200</v>
      </c>
      <c r="V5093" s="14">
        <v>0</v>
      </c>
      <c r="W5093" s="14">
        <v>0</v>
      </c>
      <c r="X5093" s="109" t="e">
        <v>#N/A</v>
      </c>
      <c r="Y5093" t="s">
        <v>334</v>
      </c>
      <c r="Z5093" t="s">
        <v>18167</v>
      </c>
      <c r="AA5093">
        <f t="shared" si="79"/>
        <v>1</v>
      </c>
    </row>
    <row r="5094" spans="1:27" x14ac:dyDescent="0.2">
      <c r="A5094">
        <v>4795</v>
      </c>
      <c r="B5094" s="1" t="s">
        <v>11787</v>
      </c>
      <c r="C5094" t="s">
        <v>5998</v>
      </c>
      <c r="D5094" s="9"/>
      <c r="E5094" s="9" t="s">
        <v>508</v>
      </c>
      <c r="F5094" s="9"/>
      <c r="G5094" s="10">
        <v>18</v>
      </c>
      <c r="H5094" s="10" t="s">
        <v>261</v>
      </c>
      <c r="I5094" s="10">
        <v>1947</v>
      </c>
      <c r="J5094" s="11">
        <v>17519</v>
      </c>
      <c r="K5094" s="12"/>
      <c r="L5094" t="s">
        <v>11788</v>
      </c>
      <c r="M5094" t="s">
        <v>753</v>
      </c>
      <c r="S5094" s="9"/>
      <c r="T5094">
        <v>12</v>
      </c>
      <c r="U5094" s="210" t="s">
        <v>18200</v>
      </c>
      <c r="V5094" s="14">
        <v>0</v>
      </c>
      <c r="W5094" s="14">
        <v>0</v>
      </c>
      <c r="X5094" s="109" t="e">
        <v>#N/A</v>
      </c>
      <c r="Y5094" t="s">
        <v>334</v>
      </c>
      <c r="Z5094" t="s">
        <v>18167</v>
      </c>
      <c r="AA5094">
        <f t="shared" si="79"/>
        <v>1</v>
      </c>
    </row>
    <row r="5095" spans="1:27" x14ac:dyDescent="0.2">
      <c r="A5095">
        <v>4828</v>
      </c>
      <c r="B5095" s="1" t="s">
        <v>11789</v>
      </c>
      <c r="C5095" t="s">
        <v>5998</v>
      </c>
      <c r="D5095" s="9"/>
      <c r="E5095" s="9" t="s">
        <v>508</v>
      </c>
      <c r="F5095" s="9"/>
      <c r="G5095" s="10">
        <v>18</v>
      </c>
      <c r="H5095" s="10" t="s">
        <v>261</v>
      </c>
      <c r="I5095" s="10">
        <v>1947</v>
      </c>
      <c r="J5095" s="11">
        <v>17519</v>
      </c>
      <c r="K5095" s="12"/>
      <c r="L5095" t="s">
        <v>11790</v>
      </c>
      <c r="M5095" t="s">
        <v>753</v>
      </c>
      <c r="S5095" s="9"/>
      <c r="T5095">
        <v>12</v>
      </c>
      <c r="U5095" s="210" t="s">
        <v>18200</v>
      </c>
      <c r="V5095" s="14">
        <v>0</v>
      </c>
      <c r="W5095" s="14">
        <v>0</v>
      </c>
      <c r="X5095" s="109" t="e">
        <v>#N/A</v>
      </c>
      <c r="Y5095" t="s">
        <v>334</v>
      </c>
      <c r="Z5095" t="s">
        <v>18167</v>
      </c>
      <c r="AA5095">
        <f t="shared" si="79"/>
        <v>1</v>
      </c>
    </row>
    <row r="5096" spans="1:27" x14ac:dyDescent="0.2">
      <c r="A5096">
        <v>3895</v>
      </c>
      <c r="B5096" s="1" t="s">
        <v>11791</v>
      </c>
      <c r="C5096" t="s">
        <v>5998</v>
      </c>
      <c r="D5096" s="9"/>
      <c r="E5096" s="9" t="s">
        <v>508</v>
      </c>
      <c r="F5096" s="9"/>
      <c r="G5096" s="10">
        <v>18</v>
      </c>
      <c r="H5096" s="10" t="s">
        <v>261</v>
      </c>
      <c r="I5096" s="10">
        <v>1947</v>
      </c>
      <c r="J5096" s="11">
        <v>17519</v>
      </c>
      <c r="K5096" s="12"/>
      <c r="L5096" t="s">
        <v>11792</v>
      </c>
      <c r="M5096" t="s">
        <v>753</v>
      </c>
      <c r="S5096" s="9"/>
      <c r="T5096">
        <v>12</v>
      </c>
      <c r="U5096" s="210" t="s">
        <v>18200</v>
      </c>
      <c r="V5096" s="14">
        <v>0</v>
      </c>
      <c r="W5096" s="14">
        <v>0</v>
      </c>
      <c r="X5096" s="109" t="e">
        <v>#N/A</v>
      </c>
      <c r="Y5096" t="s">
        <v>334</v>
      </c>
      <c r="Z5096" t="s">
        <v>18167</v>
      </c>
      <c r="AA5096">
        <f t="shared" si="79"/>
        <v>1</v>
      </c>
    </row>
    <row r="5097" spans="1:27" x14ac:dyDescent="0.2">
      <c r="A5097">
        <v>4766</v>
      </c>
      <c r="B5097" s="1" t="s">
        <v>11793</v>
      </c>
      <c r="C5097" t="s">
        <v>5998</v>
      </c>
      <c r="D5097" s="9"/>
      <c r="E5097" s="9" t="s">
        <v>508</v>
      </c>
      <c r="F5097" s="9"/>
      <c r="G5097" s="10">
        <v>18</v>
      </c>
      <c r="H5097" s="10" t="s">
        <v>261</v>
      </c>
      <c r="I5097" s="10">
        <v>1947</v>
      </c>
      <c r="J5097" s="11">
        <v>17519</v>
      </c>
      <c r="K5097" s="12"/>
      <c r="L5097" t="s">
        <v>11794</v>
      </c>
      <c r="M5097" t="s">
        <v>753</v>
      </c>
      <c r="S5097" s="9"/>
      <c r="T5097">
        <v>12</v>
      </c>
      <c r="U5097" s="210" t="s">
        <v>18200</v>
      </c>
      <c r="V5097" s="14">
        <v>0</v>
      </c>
      <c r="W5097" s="14">
        <v>0</v>
      </c>
      <c r="X5097" s="109" t="e">
        <v>#N/A</v>
      </c>
      <c r="Y5097" t="s">
        <v>334</v>
      </c>
      <c r="Z5097" t="s">
        <v>18167</v>
      </c>
      <c r="AA5097">
        <f t="shared" si="79"/>
        <v>1</v>
      </c>
    </row>
    <row r="5098" spans="1:27" x14ac:dyDescent="0.2">
      <c r="A5098">
        <v>4769</v>
      </c>
      <c r="B5098" s="1" t="s">
        <v>11795</v>
      </c>
      <c r="C5098" t="s">
        <v>5998</v>
      </c>
      <c r="D5098" s="9"/>
      <c r="E5098" s="9" t="s">
        <v>508</v>
      </c>
      <c r="F5098" s="9"/>
      <c r="G5098" s="10">
        <v>18</v>
      </c>
      <c r="H5098" s="10" t="s">
        <v>261</v>
      </c>
      <c r="I5098" s="10">
        <v>1947</v>
      </c>
      <c r="J5098" s="11">
        <v>17519</v>
      </c>
      <c r="K5098" s="12"/>
      <c r="L5098" t="s">
        <v>11796</v>
      </c>
      <c r="M5098" t="s">
        <v>753</v>
      </c>
      <c r="S5098" s="9"/>
      <c r="T5098">
        <v>12</v>
      </c>
      <c r="U5098" s="210" t="s">
        <v>18200</v>
      </c>
      <c r="V5098" s="14">
        <v>0</v>
      </c>
      <c r="W5098" s="14">
        <v>0</v>
      </c>
      <c r="X5098" s="109" t="e">
        <v>#N/A</v>
      </c>
      <c r="Y5098" t="s">
        <v>334</v>
      </c>
      <c r="Z5098" t="s">
        <v>18167</v>
      </c>
      <c r="AA5098">
        <f t="shared" si="79"/>
        <v>1</v>
      </c>
    </row>
    <row r="5099" spans="1:27" x14ac:dyDescent="0.2">
      <c r="A5099">
        <v>4858</v>
      </c>
      <c r="B5099" s="1" t="s">
        <v>11797</v>
      </c>
      <c r="C5099" t="s">
        <v>5998</v>
      </c>
      <c r="D5099" s="9"/>
      <c r="E5099" s="9" t="s">
        <v>508</v>
      </c>
      <c r="F5099" s="9"/>
      <c r="G5099" s="10">
        <v>18</v>
      </c>
      <c r="H5099" s="10" t="s">
        <v>261</v>
      </c>
      <c r="I5099" s="10">
        <v>1947</v>
      </c>
      <c r="J5099" s="11">
        <v>17519</v>
      </c>
      <c r="K5099" s="12"/>
      <c r="L5099" t="s">
        <v>11798</v>
      </c>
      <c r="M5099" t="s">
        <v>753</v>
      </c>
      <c r="S5099" s="9"/>
      <c r="T5099">
        <v>12</v>
      </c>
      <c r="U5099" s="210" t="s">
        <v>18200</v>
      </c>
      <c r="V5099" s="14">
        <v>0</v>
      </c>
      <c r="W5099" s="14">
        <v>0</v>
      </c>
      <c r="X5099" s="109" t="e">
        <v>#N/A</v>
      </c>
      <c r="Y5099" t="s">
        <v>334</v>
      </c>
      <c r="Z5099" t="s">
        <v>18167</v>
      </c>
      <c r="AA5099">
        <f t="shared" si="79"/>
        <v>1</v>
      </c>
    </row>
    <row r="5100" spans="1:27" x14ac:dyDescent="0.2">
      <c r="A5100">
        <v>893</v>
      </c>
      <c r="B5100" s="1" t="s">
        <v>11801</v>
      </c>
      <c r="C5100" t="s">
        <v>2040</v>
      </c>
      <c r="D5100" s="9" t="s">
        <v>11802</v>
      </c>
      <c r="E5100" s="9"/>
      <c r="F5100" s="9"/>
      <c r="G5100" s="10">
        <v>18</v>
      </c>
      <c r="H5100" s="10" t="s">
        <v>261</v>
      </c>
      <c r="I5100" s="10">
        <v>1947</v>
      </c>
      <c r="J5100" s="11" t="s">
        <v>11803</v>
      </c>
      <c r="K5100" s="12"/>
      <c r="L5100" s="13" t="s">
        <v>11804</v>
      </c>
      <c r="M5100" t="s">
        <v>781</v>
      </c>
      <c r="S5100" s="9"/>
      <c r="T5100">
        <v>12</v>
      </c>
      <c r="U5100" s="210" t="s">
        <v>18200</v>
      </c>
      <c r="V5100" s="14">
        <v>0</v>
      </c>
      <c r="W5100" s="14">
        <v>0</v>
      </c>
      <c r="X5100" s="109" t="e">
        <v>#N/A</v>
      </c>
      <c r="Y5100" t="s">
        <v>1888</v>
      </c>
      <c r="Z5100" t="s">
        <v>3085</v>
      </c>
      <c r="AA5100">
        <f t="shared" si="79"/>
        <v>4</v>
      </c>
    </row>
    <row r="5101" spans="1:27" x14ac:dyDescent="0.2">
      <c r="A5101">
        <v>3396</v>
      </c>
      <c r="B5101" s="1" t="s">
        <v>11807</v>
      </c>
      <c r="C5101" t="s">
        <v>2221</v>
      </c>
      <c r="D5101" s="9" t="s">
        <v>11808</v>
      </c>
      <c r="E5101" s="9"/>
      <c r="F5101" s="9" t="s">
        <v>532</v>
      </c>
      <c r="G5101" s="10">
        <v>30</v>
      </c>
      <c r="H5101" s="10" t="s">
        <v>261</v>
      </c>
      <c r="I5101" s="10">
        <v>1947</v>
      </c>
      <c r="J5101" s="11" t="s">
        <v>11809</v>
      </c>
      <c r="K5101" s="12"/>
      <c r="L5101" s="13" t="s">
        <v>11810</v>
      </c>
      <c r="M5101" t="s">
        <v>753</v>
      </c>
      <c r="S5101" s="9"/>
      <c r="T5101">
        <v>12</v>
      </c>
      <c r="U5101" s="210" t="s">
        <v>18200</v>
      </c>
      <c r="V5101" s="14">
        <v>0</v>
      </c>
      <c r="W5101" s="14">
        <v>0</v>
      </c>
      <c r="X5101" s="109" t="s">
        <v>294</v>
      </c>
      <c r="Y5101" t="s">
        <v>10195</v>
      </c>
      <c r="Z5101" t="s">
        <v>505</v>
      </c>
      <c r="AA5101">
        <f t="shared" si="79"/>
        <v>2</v>
      </c>
    </row>
    <row r="5102" spans="1:27" x14ac:dyDescent="0.2">
      <c r="A5102">
        <v>7625</v>
      </c>
      <c r="B5102" s="1" t="s">
        <v>11815</v>
      </c>
      <c r="C5102" t="s">
        <v>2221</v>
      </c>
      <c r="D5102" s="9">
        <v>488</v>
      </c>
      <c r="E5102" s="9" t="s">
        <v>8805</v>
      </c>
      <c r="F5102" s="9"/>
      <c r="G5102" s="10">
        <v>31</v>
      </c>
      <c r="H5102" s="10" t="s">
        <v>261</v>
      </c>
      <c r="I5102" s="10">
        <v>1947</v>
      </c>
      <c r="J5102" s="11" t="s">
        <v>11813</v>
      </c>
      <c r="K5102" s="12"/>
      <c r="L5102" s="13" t="s">
        <v>11816</v>
      </c>
      <c r="M5102" t="s">
        <v>781</v>
      </c>
      <c r="S5102" s="9"/>
      <c r="T5102">
        <v>12</v>
      </c>
      <c r="U5102" s="210" t="s">
        <v>18200</v>
      </c>
      <c r="V5102" s="14">
        <v>0</v>
      </c>
      <c r="W5102" s="14">
        <v>1</v>
      </c>
      <c r="X5102" s="150" t="s">
        <v>270</v>
      </c>
      <c r="Y5102">
        <v>488</v>
      </c>
      <c r="Z5102" t="s">
        <v>505</v>
      </c>
      <c r="AA5102">
        <f t="shared" si="79"/>
        <v>1</v>
      </c>
    </row>
    <row r="5103" spans="1:27" x14ac:dyDescent="0.2">
      <c r="A5103">
        <v>5597</v>
      </c>
      <c r="B5103" s="1" t="s">
        <v>11817</v>
      </c>
      <c r="C5103" t="s">
        <v>2221</v>
      </c>
      <c r="D5103" s="9"/>
      <c r="E5103" s="9" t="s">
        <v>8805</v>
      </c>
      <c r="F5103" s="9"/>
      <c r="G5103" s="10">
        <v>31</v>
      </c>
      <c r="H5103" s="10" t="s">
        <v>261</v>
      </c>
      <c r="I5103" s="10">
        <v>1947</v>
      </c>
      <c r="J5103" s="11" t="s">
        <v>11813</v>
      </c>
      <c r="K5103" s="12"/>
      <c r="L5103" s="13" t="s">
        <v>11816</v>
      </c>
      <c r="M5103" t="s">
        <v>781</v>
      </c>
      <c r="S5103" s="9"/>
      <c r="T5103">
        <v>12</v>
      </c>
      <c r="U5103" s="210" t="s">
        <v>18200</v>
      </c>
      <c r="V5103" s="14">
        <v>0</v>
      </c>
      <c r="W5103" s="14">
        <v>1</v>
      </c>
      <c r="X5103" s="109" t="e">
        <v>#N/A</v>
      </c>
      <c r="Y5103" t="s">
        <v>334</v>
      </c>
      <c r="Z5103" t="s">
        <v>505</v>
      </c>
      <c r="AA5103">
        <f t="shared" si="79"/>
        <v>1</v>
      </c>
    </row>
    <row r="5104" spans="1:27" x14ac:dyDescent="0.2">
      <c r="A5104">
        <v>1322</v>
      </c>
      <c r="B5104" s="1" t="s">
        <v>11811</v>
      </c>
      <c r="C5104" t="s">
        <v>6878</v>
      </c>
      <c r="D5104" s="9" t="s">
        <v>11812</v>
      </c>
      <c r="E5104" s="9"/>
      <c r="F5104" s="9"/>
      <c r="G5104" s="10">
        <v>31</v>
      </c>
      <c r="H5104" s="10" t="s">
        <v>261</v>
      </c>
      <c r="I5104" s="10">
        <v>1947</v>
      </c>
      <c r="J5104" s="11" t="s">
        <v>11813</v>
      </c>
      <c r="K5104" s="12"/>
      <c r="L5104" s="13" t="s">
        <v>11814</v>
      </c>
      <c r="M5104" t="s">
        <v>753</v>
      </c>
      <c r="S5104" s="9"/>
      <c r="T5104">
        <v>12</v>
      </c>
      <c r="U5104" s="210" t="s">
        <v>18200</v>
      </c>
      <c r="V5104" s="14">
        <v>0</v>
      </c>
      <c r="W5104" s="14">
        <v>0</v>
      </c>
      <c r="X5104" s="150" t="s">
        <v>270</v>
      </c>
      <c r="Y5104">
        <v>18</v>
      </c>
      <c r="Z5104" t="s">
        <v>271</v>
      </c>
      <c r="AA5104">
        <f t="shared" si="79"/>
        <v>3</v>
      </c>
    </row>
    <row r="5105" spans="1:27" x14ac:dyDescent="0.2">
      <c r="A5105">
        <v>5599</v>
      </c>
      <c r="B5105" s="1" t="s">
        <v>11818</v>
      </c>
      <c r="C5105" t="s">
        <v>5998</v>
      </c>
      <c r="D5105" s="9"/>
      <c r="E5105" s="9" t="s">
        <v>508</v>
      </c>
      <c r="F5105" s="9"/>
      <c r="G5105" s="10">
        <v>6</v>
      </c>
      <c r="H5105" s="10" t="s">
        <v>276</v>
      </c>
      <c r="I5105" s="10">
        <v>1948</v>
      </c>
      <c r="J5105" s="11">
        <v>17538</v>
      </c>
      <c r="K5105" s="12"/>
      <c r="L5105" t="s">
        <v>11819</v>
      </c>
      <c r="M5105" t="s">
        <v>753</v>
      </c>
      <c r="S5105" s="9"/>
      <c r="T5105">
        <v>1</v>
      </c>
      <c r="U5105" s="210" t="s">
        <v>18201</v>
      </c>
      <c r="V5105" s="14">
        <v>0</v>
      </c>
      <c r="W5105" s="14">
        <v>0</v>
      </c>
      <c r="X5105" s="109" t="e">
        <v>#N/A</v>
      </c>
      <c r="Y5105" t="s">
        <v>334</v>
      </c>
      <c r="Z5105" t="s">
        <v>18167</v>
      </c>
      <c r="AA5105">
        <f t="shared" si="79"/>
        <v>1</v>
      </c>
    </row>
    <row r="5106" spans="1:27" x14ac:dyDescent="0.2">
      <c r="A5106">
        <v>7508</v>
      </c>
      <c r="B5106" s="1" t="s">
        <v>11820</v>
      </c>
      <c r="C5106" t="s">
        <v>1027</v>
      </c>
      <c r="D5106" s="9" t="s">
        <v>10463</v>
      </c>
      <c r="E5106" s="9"/>
      <c r="F5106" s="9"/>
      <c r="G5106" s="10">
        <v>6</v>
      </c>
      <c r="H5106" s="10" t="s">
        <v>276</v>
      </c>
      <c r="I5106" s="10">
        <v>1948</v>
      </c>
      <c r="J5106" s="11" t="s">
        <v>11821</v>
      </c>
      <c r="K5106" s="12"/>
      <c r="L5106" s="13" t="s">
        <v>11822</v>
      </c>
      <c r="M5106" t="s">
        <v>753</v>
      </c>
      <c r="S5106" s="9"/>
      <c r="T5106">
        <v>1</v>
      </c>
      <c r="U5106" s="210" t="s">
        <v>18201</v>
      </c>
      <c r="V5106" s="14">
        <v>0</v>
      </c>
      <c r="W5106" s="14">
        <v>1</v>
      </c>
      <c r="X5106" s="150" t="s">
        <v>270</v>
      </c>
      <c r="Y5106">
        <v>58</v>
      </c>
      <c r="Z5106" t="s">
        <v>271</v>
      </c>
      <c r="AA5106">
        <f t="shared" si="79"/>
        <v>3</v>
      </c>
    </row>
    <row r="5107" spans="1:27" x14ac:dyDescent="0.2">
      <c r="A5107">
        <v>3460</v>
      </c>
      <c r="B5107" s="1" t="s">
        <v>11823</v>
      </c>
      <c r="C5107" t="s">
        <v>1027</v>
      </c>
      <c r="D5107" s="9" t="s">
        <v>11824</v>
      </c>
      <c r="E5107" s="9" t="s">
        <v>259</v>
      </c>
      <c r="F5107" s="9" t="s">
        <v>1416</v>
      </c>
      <c r="G5107" s="10">
        <v>9</v>
      </c>
      <c r="H5107" s="10" t="s">
        <v>276</v>
      </c>
      <c r="I5107" s="10">
        <v>1948</v>
      </c>
      <c r="J5107" s="11" t="s">
        <v>11825</v>
      </c>
      <c r="K5107" s="12" t="s">
        <v>237</v>
      </c>
      <c r="L5107" s="13" t="s">
        <v>11826</v>
      </c>
      <c r="M5107" t="s">
        <v>290</v>
      </c>
      <c r="N5107" t="s">
        <v>291</v>
      </c>
      <c r="O5107" t="s">
        <v>695</v>
      </c>
      <c r="S5107" s="9"/>
      <c r="T5107">
        <v>1</v>
      </c>
      <c r="U5107" s="210" t="s">
        <v>18201</v>
      </c>
      <c r="V5107" s="14">
        <v>0</v>
      </c>
      <c r="W5107" s="14">
        <v>0</v>
      </c>
      <c r="X5107" s="150" t="s">
        <v>270</v>
      </c>
      <c r="Y5107">
        <v>107</v>
      </c>
      <c r="Z5107" t="s">
        <v>7856</v>
      </c>
      <c r="AA5107">
        <f t="shared" si="79"/>
        <v>2</v>
      </c>
    </row>
    <row r="5108" spans="1:27" x14ac:dyDescent="0.2">
      <c r="A5108">
        <v>5006</v>
      </c>
      <c r="B5108" s="1" t="s">
        <v>11827</v>
      </c>
      <c r="C5108" t="s">
        <v>2221</v>
      </c>
      <c r="D5108" s="9" t="s">
        <v>11828</v>
      </c>
      <c r="E5108" s="9"/>
      <c r="F5108" s="9" t="s">
        <v>733</v>
      </c>
      <c r="G5108" s="10">
        <v>14</v>
      </c>
      <c r="H5108" s="10" t="s">
        <v>276</v>
      </c>
      <c r="I5108" s="10">
        <v>1948</v>
      </c>
      <c r="J5108" s="11" t="s">
        <v>11829</v>
      </c>
      <c r="K5108" s="12" t="s">
        <v>237</v>
      </c>
      <c r="L5108" s="13" t="s">
        <v>11830</v>
      </c>
      <c r="M5108" t="s">
        <v>290</v>
      </c>
      <c r="N5108" t="s">
        <v>291</v>
      </c>
      <c r="O5108" t="s">
        <v>334</v>
      </c>
      <c r="S5108" s="9"/>
      <c r="T5108">
        <v>1</v>
      </c>
      <c r="U5108" s="210" t="s">
        <v>18201</v>
      </c>
      <c r="V5108" s="14">
        <v>0</v>
      </c>
      <c r="W5108" s="14">
        <v>1</v>
      </c>
      <c r="X5108" s="109" t="s">
        <v>294</v>
      </c>
      <c r="Y5108" t="s">
        <v>2412</v>
      </c>
      <c r="Z5108" t="s">
        <v>505</v>
      </c>
      <c r="AA5108">
        <f t="shared" si="79"/>
        <v>2</v>
      </c>
    </row>
    <row r="5109" spans="1:27" x14ac:dyDescent="0.2">
      <c r="A5109">
        <v>1267</v>
      </c>
      <c r="B5109" s="1" t="s">
        <v>11831</v>
      </c>
      <c r="C5109" t="s">
        <v>1027</v>
      </c>
      <c r="D5109" s="9" t="s">
        <v>4262</v>
      </c>
      <c r="E5109" s="9"/>
      <c r="F5109" s="9"/>
      <c r="G5109" s="10">
        <v>14</v>
      </c>
      <c r="H5109" s="10" t="s">
        <v>276</v>
      </c>
      <c r="I5109" s="10">
        <v>1948</v>
      </c>
      <c r="J5109" s="11" t="s">
        <v>11829</v>
      </c>
      <c r="K5109" s="12" t="s">
        <v>237</v>
      </c>
      <c r="L5109" s="13" t="s">
        <v>12017</v>
      </c>
      <c r="M5109" t="s">
        <v>290</v>
      </c>
      <c r="N5109" t="s">
        <v>291</v>
      </c>
      <c r="O5109" t="s">
        <v>439</v>
      </c>
      <c r="S5109" s="9"/>
      <c r="T5109">
        <v>1</v>
      </c>
      <c r="U5109" s="210" t="s">
        <v>18201</v>
      </c>
      <c r="V5109" s="14">
        <v>0</v>
      </c>
      <c r="W5109" s="14">
        <v>0</v>
      </c>
      <c r="X5109" s="150" t="s">
        <v>294</v>
      </c>
      <c r="Y5109" t="s">
        <v>4262</v>
      </c>
      <c r="Z5109" t="s">
        <v>1419</v>
      </c>
      <c r="AA5109">
        <f t="shared" si="79"/>
        <v>1</v>
      </c>
    </row>
    <row r="5110" spans="1:27" x14ac:dyDescent="0.2">
      <c r="A5110">
        <v>6906</v>
      </c>
      <c r="B5110" s="1" t="s">
        <v>12018</v>
      </c>
      <c r="C5110" t="s">
        <v>2221</v>
      </c>
      <c r="D5110" s="9" t="s">
        <v>1973</v>
      </c>
      <c r="E5110" s="9"/>
      <c r="F5110" s="9"/>
      <c r="G5110" s="10">
        <v>16</v>
      </c>
      <c r="H5110" s="10" t="s">
        <v>276</v>
      </c>
      <c r="I5110" s="10">
        <v>1948</v>
      </c>
      <c r="J5110" s="11" t="s">
        <v>12019</v>
      </c>
      <c r="K5110" s="12"/>
      <c r="L5110" s="13" t="s">
        <v>12020</v>
      </c>
      <c r="M5110" t="s">
        <v>753</v>
      </c>
      <c r="S5110" s="9"/>
      <c r="T5110">
        <v>1</v>
      </c>
      <c r="U5110" s="210" t="s">
        <v>18201</v>
      </c>
      <c r="V5110" s="14">
        <v>0</v>
      </c>
      <c r="W5110" s="14">
        <v>1</v>
      </c>
      <c r="X5110" s="150" t="s">
        <v>294</v>
      </c>
      <c r="Y5110" t="s">
        <v>1973</v>
      </c>
      <c r="Z5110" t="s">
        <v>505</v>
      </c>
      <c r="AA5110">
        <f t="shared" si="79"/>
        <v>1</v>
      </c>
    </row>
    <row r="5111" spans="1:27" x14ac:dyDescent="0.2">
      <c r="A5111">
        <v>3351</v>
      </c>
      <c r="B5111" s="1" t="s">
        <v>12021</v>
      </c>
      <c r="C5111" t="s">
        <v>2221</v>
      </c>
      <c r="D5111" s="9">
        <v>500</v>
      </c>
      <c r="E5111" s="9"/>
      <c r="F5111" s="9"/>
      <c r="G5111" s="10">
        <v>18</v>
      </c>
      <c r="H5111" s="10" t="s">
        <v>276</v>
      </c>
      <c r="I5111" s="10">
        <v>1948</v>
      </c>
      <c r="J5111" s="11" t="s">
        <v>12022</v>
      </c>
      <c r="K5111" s="12" t="s">
        <v>237</v>
      </c>
      <c r="L5111" s="13" t="s">
        <v>12023</v>
      </c>
      <c r="M5111" t="s">
        <v>290</v>
      </c>
      <c r="N5111" t="s">
        <v>291</v>
      </c>
      <c r="O5111" t="s">
        <v>292</v>
      </c>
      <c r="S5111" s="9"/>
      <c r="T5111">
        <v>1</v>
      </c>
      <c r="U5111" s="210" t="s">
        <v>18201</v>
      </c>
      <c r="V5111" s="14">
        <v>0</v>
      </c>
      <c r="W5111" s="14">
        <v>1</v>
      </c>
      <c r="X5111" s="150" t="s">
        <v>270</v>
      </c>
      <c r="Y5111">
        <v>500</v>
      </c>
      <c r="Z5111" t="s">
        <v>505</v>
      </c>
      <c r="AA5111">
        <f t="shared" si="79"/>
        <v>1</v>
      </c>
    </row>
    <row r="5112" spans="1:27" x14ac:dyDescent="0.2">
      <c r="A5112">
        <v>4220</v>
      </c>
      <c r="B5112" s="1" t="s">
        <v>12024</v>
      </c>
      <c r="C5112" t="s">
        <v>1027</v>
      </c>
      <c r="D5112" s="9" t="s">
        <v>12025</v>
      </c>
      <c r="E5112" s="9"/>
      <c r="F5112" s="9"/>
      <c r="G5112" s="10">
        <v>19</v>
      </c>
      <c r="H5112" s="10" t="s">
        <v>276</v>
      </c>
      <c r="I5112" s="10">
        <v>1948</v>
      </c>
      <c r="J5112" s="11" t="s">
        <v>12026</v>
      </c>
      <c r="K5112" s="12" t="s">
        <v>237</v>
      </c>
      <c r="L5112" s="13" t="s">
        <v>12027</v>
      </c>
      <c r="M5112" t="s">
        <v>290</v>
      </c>
      <c r="N5112" t="s">
        <v>291</v>
      </c>
      <c r="O5112" t="s">
        <v>316</v>
      </c>
      <c r="S5112" s="9"/>
      <c r="T5112">
        <v>1</v>
      </c>
      <c r="U5112" s="210" t="s">
        <v>18201</v>
      </c>
      <c r="V5112" s="14">
        <v>0</v>
      </c>
      <c r="W5112" s="14">
        <v>0</v>
      </c>
      <c r="X5112" s="150" t="s">
        <v>294</v>
      </c>
      <c r="Y5112" t="s">
        <v>12028</v>
      </c>
      <c r="Z5112" t="s">
        <v>271</v>
      </c>
      <c r="AA5112">
        <f t="shared" si="79"/>
        <v>2</v>
      </c>
    </row>
    <row r="5113" spans="1:27" x14ac:dyDescent="0.2">
      <c r="A5113">
        <v>894</v>
      </c>
      <c r="B5113" s="1" t="s">
        <v>12029</v>
      </c>
      <c r="C5113" t="s">
        <v>2040</v>
      </c>
      <c r="D5113" s="9" t="s">
        <v>11802</v>
      </c>
      <c r="E5113" s="9"/>
      <c r="F5113" s="9"/>
      <c r="G5113" s="10">
        <v>21</v>
      </c>
      <c r="H5113" s="10" t="s">
        <v>276</v>
      </c>
      <c r="I5113" s="10">
        <v>1948</v>
      </c>
      <c r="J5113" s="11" t="s">
        <v>12030</v>
      </c>
      <c r="K5113" s="12"/>
      <c r="L5113" s="13" t="s">
        <v>12031</v>
      </c>
      <c r="M5113" t="s">
        <v>781</v>
      </c>
      <c r="S5113" s="9"/>
      <c r="T5113">
        <v>1</v>
      </c>
      <c r="U5113" s="210" t="s">
        <v>18201</v>
      </c>
      <c r="V5113" s="14">
        <v>0</v>
      </c>
      <c r="W5113" s="14">
        <v>0</v>
      </c>
      <c r="X5113" s="109" t="e">
        <v>#N/A</v>
      </c>
      <c r="Y5113" t="s">
        <v>1888</v>
      </c>
      <c r="Z5113" t="s">
        <v>3085</v>
      </c>
      <c r="AA5113">
        <f t="shared" si="79"/>
        <v>4</v>
      </c>
    </row>
    <row r="5114" spans="1:27" x14ac:dyDescent="0.2">
      <c r="A5114">
        <v>594</v>
      </c>
      <c r="B5114" s="1" t="s">
        <v>12032</v>
      </c>
      <c r="C5114" t="s">
        <v>2221</v>
      </c>
      <c r="D5114" s="9" t="s">
        <v>12033</v>
      </c>
      <c r="E5114" s="9"/>
      <c r="F5114" s="9"/>
      <c r="G5114" s="10">
        <v>23</v>
      </c>
      <c r="H5114" s="10" t="s">
        <v>276</v>
      </c>
      <c r="I5114" s="10">
        <v>1948</v>
      </c>
      <c r="J5114" s="11" t="s">
        <v>12034</v>
      </c>
      <c r="K5114" s="12" t="s">
        <v>237</v>
      </c>
      <c r="L5114" s="13" t="s">
        <v>12035</v>
      </c>
      <c r="M5114" t="s">
        <v>290</v>
      </c>
      <c r="N5114" t="s">
        <v>291</v>
      </c>
      <c r="O5114" t="s">
        <v>292</v>
      </c>
      <c r="S5114" s="9"/>
      <c r="T5114">
        <v>1</v>
      </c>
      <c r="U5114" s="210" t="s">
        <v>18201</v>
      </c>
      <c r="V5114" s="14">
        <v>0</v>
      </c>
      <c r="W5114" s="14">
        <v>1</v>
      </c>
      <c r="X5114" s="150" t="s">
        <v>294</v>
      </c>
      <c r="Y5114" t="s">
        <v>10635</v>
      </c>
      <c r="Z5114" t="s">
        <v>505</v>
      </c>
      <c r="AA5114">
        <f t="shared" si="79"/>
        <v>5</v>
      </c>
    </row>
    <row r="5115" spans="1:27" x14ac:dyDescent="0.2">
      <c r="A5115">
        <v>5928</v>
      </c>
      <c r="B5115" s="1" t="s">
        <v>12036</v>
      </c>
      <c r="C5115" t="s">
        <v>503</v>
      </c>
      <c r="D5115" s="9"/>
      <c r="E5115" s="9" t="s">
        <v>14530</v>
      </c>
      <c r="F5115" s="9"/>
      <c r="G5115" s="10">
        <v>27</v>
      </c>
      <c r="H5115" s="10" t="s">
        <v>276</v>
      </c>
      <c r="I5115" s="10">
        <v>1948</v>
      </c>
      <c r="J5115" s="11" t="s">
        <v>12037</v>
      </c>
      <c r="K5115" s="12"/>
      <c r="L5115" s="13" t="s">
        <v>12038</v>
      </c>
      <c r="M5115" s="13" t="s">
        <v>753</v>
      </c>
      <c r="S5115" s="9"/>
      <c r="T5115">
        <v>1</v>
      </c>
      <c r="U5115" s="210" t="s">
        <v>18201</v>
      </c>
      <c r="V5115" s="14">
        <v>0</v>
      </c>
      <c r="W5115" s="14">
        <v>1</v>
      </c>
      <c r="X5115" s="109" t="e">
        <v>#N/A</v>
      </c>
      <c r="Y5115" t="s">
        <v>334</v>
      </c>
      <c r="Z5115" t="s">
        <v>505</v>
      </c>
      <c r="AA5115">
        <f t="shared" si="79"/>
        <v>1</v>
      </c>
    </row>
    <row r="5116" spans="1:27" x14ac:dyDescent="0.2">
      <c r="A5116">
        <v>2762</v>
      </c>
      <c r="B5116" s="1" t="s">
        <v>12039</v>
      </c>
      <c r="C5116" t="s">
        <v>1027</v>
      </c>
      <c r="D5116" s="9" t="s">
        <v>10182</v>
      </c>
      <c r="E5116" s="9" t="s">
        <v>259</v>
      </c>
      <c r="F5116" s="9" t="s">
        <v>532</v>
      </c>
      <c r="G5116" s="10">
        <v>28</v>
      </c>
      <c r="H5116" s="10" t="s">
        <v>276</v>
      </c>
      <c r="I5116" s="10">
        <v>1948</v>
      </c>
      <c r="J5116" s="11" t="s">
        <v>12040</v>
      </c>
      <c r="K5116" s="12" t="s">
        <v>237</v>
      </c>
      <c r="L5116" s="13" t="s">
        <v>18665</v>
      </c>
      <c r="M5116" t="s">
        <v>290</v>
      </c>
      <c r="N5116" t="s">
        <v>291</v>
      </c>
      <c r="O5116" t="s">
        <v>2926</v>
      </c>
      <c r="S5116" s="9"/>
      <c r="T5116">
        <v>1</v>
      </c>
      <c r="U5116" s="210" t="s">
        <v>18201</v>
      </c>
      <c r="V5116" s="14">
        <v>0</v>
      </c>
      <c r="W5116" s="14">
        <v>0</v>
      </c>
      <c r="X5116" s="150" t="s">
        <v>294</v>
      </c>
      <c r="Y5116" t="s">
        <v>10182</v>
      </c>
      <c r="Z5116" t="s">
        <v>7856</v>
      </c>
      <c r="AA5116">
        <f t="shared" si="79"/>
        <v>1</v>
      </c>
    </row>
    <row r="5117" spans="1:27" x14ac:dyDescent="0.2">
      <c r="A5117">
        <v>2047</v>
      </c>
      <c r="B5117" s="1" t="s">
        <v>12045</v>
      </c>
      <c r="C5117" t="s">
        <v>1027</v>
      </c>
      <c r="D5117" s="9" t="s">
        <v>12046</v>
      </c>
      <c r="E5117" s="9"/>
      <c r="F5117" s="9" t="s">
        <v>733</v>
      </c>
      <c r="G5117" s="10">
        <v>29</v>
      </c>
      <c r="H5117" s="10" t="s">
        <v>276</v>
      </c>
      <c r="I5117" s="10">
        <v>1948</v>
      </c>
      <c r="J5117" s="11" t="s">
        <v>12043</v>
      </c>
      <c r="K5117" s="12" t="s">
        <v>237</v>
      </c>
      <c r="L5117" s="13" t="s">
        <v>12047</v>
      </c>
      <c r="M5117" t="s">
        <v>290</v>
      </c>
      <c r="N5117" t="s">
        <v>291</v>
      </c>
      <c r="O5117" t="s">
        <v>2007</v>
      </c>
      <c r="S5117" s="9"/>
      <c r="T5117">
        <v>1</v>
      </c>
      <c r="U5117" s="210" t="s">
        <v>18201</v>
      </c>
      <c r="V5117" s="14">
        <v>0</v>
      </c>
      <c r="W5117" s="14">
        <v>0</v>
      </c>
      <c r="X5117" s="109" t="s">
        <v>294</v>
      </c>
      <c r="Y5117" t="s">
        <v>12048</v>
      </c>
      <c r="Z5117" t="s">
        <v>271</v>
      </c>
      <c r="AA5117">
        <f t="shared" si="79"/>
        <v>4</v>
      </c>
    </row>
    <row r="5118" spans="1:27" x14ac:dyDescent="0.2">
      <c r="A5118">
        <v>408</v>
      </c>
      <c r="B5118" s="1" t="s">
        <v>12041</v>
      </c>
      <c r="C5118" t="s">
        <v>1027</v>
      </c>
      <c r="D5118" s="9" t="s">
        <v>12042</v>
      </c>
      <c r="E5118" s="9"/>
      <c r="F5118" s="9"/>
      <c r="G5118" s="10">
        <v>29</v>
      </c>
      <c r="H5118" s="10" t="s">
        <v>276</v>
      </c>
      <c r="I5118" s="10">
        <v>1948</v>
      </c>
      <c r="J5118" s="11" t="s">
        <v>12043</v>
      </c>
      <c r="K5118" s="12"/>
      <c r="L5118" s="13" t="s">
        <v>12044</v>
      </c>
      <c r="M5118" t="s">
        <v>781</v>
      </c>
      <c r="S5118" s="9"/>
      <c r="T5118">
        <v>1</v>
      </c>
      <c r="U5118" s="210" t="s">
        <v>18201</v>
      </c>
      <c r="V5118" s="14">
        <v>0</v>
      </c>
      <c r="W5118" s="14">
        <v>1</v>
      </c>
      <c r="X5118" s="150" t="s">
        <v>294</v>
      </c>
      <c r="Y5118" t="s">
        <v>10267</v>
      </c>
      <c r="Z5118" t="s">
        <v>271</v>
      </c>
      <c r="AA5118">
        <f t="shared" si="79"/>
        <v>5</v>
      </c>
    </row>
    <row r="5119" spans="1:27" x14ac:dyDescent="0.2">
      <c r="A5119">
        <v>2161</v>
      </c>
      <c r="B5119" s="1" t="s">
        <v>12049</v>
      </c>
      <c r="C5119" t="s">
        <v>1511</v>
      </c>
      <c r="D5119" s="9" t="s">
        <v>12050</v>
      </c>
      <c r="E5119" s="9"/>
      <c r="F5119" s="9"/>
      <c r="G5119" s="10">
        <v>30</v>
      </c>
      <c r="H5119" s="10" t="s">
        <v>276</v>
      </c>
      <c r="I5119" s="10">
        <v>1948</v>
      </c>
      <c r="J5119" s="11" t="s">
        <v>12051</v>
      </c>
      <c r="K5119" s="12" t="s">
        <v>237</v>
      </c>
      <c r="L5119" s="13" t="s">
        <v>18842</v>
      </c>
      <c r="M5119" t="s">
        <v>290</v>
      </c>
      <c r="N5119" t="s">
        <v>291</v>
      </c>
      <c r="O5119" t="s">
        <v>94</v>
      </c>
      <c r="S5119" s="9"/>
      <c r="T5119">
        <v>1</v>
      </c>
      <c r="U5119" s="210" t="s">
        <v>18201</v>
      </c>
      <c r="V5119" s="14">
        <v>0</v>
      </c>
      <c r="W5119" s="14">
        <v>1</v>
      </c>
      <c r="X5119" s="150" t="s">
        <v>294</v>
      </c>
      <c r="Y5119" t="s">
        <v>1249</v>
      </c>
      <c r="Z5119" t="s">
        <v>271</v>
      </c>
      <c r="AA5119">
        <f t="shared" si="79"/>
        <v>2</v>
      </c>
    </row>
    <row r="5120" spans="1:27" x14ac:dyDescent="0.2">
      <c r="A5120">
        <v>1061</v>
      </c>
      <c r="B5120" s="1" t="s">
        <v>12057</v>
      </c>
      <c r="C5120" t="s">
        <v>1027</v>
      </c>
      <c r="D5120" s="9" t="s">
        <v>12058</v>
      </c>
      <c r="E5120" s="9" t="s">
        <v>259</v>
      </c>
      <c r="F5120" s="9" t="s">
        <v>1416</v>
      </c>
      <c r="G5120" s="10">
        <v>30</v>
      </c>
      <c r="H5120" s="10" t="s">
        <v>276</v>
      </c>
      <c r="I5120" s="10">
        <v>1948</v>
      </c>
      <c r="J5120" s="11" t="s">
        <v>12051</v>
      </c>
      <c r="K5120" s="12"/>
      <c r="L5120" s="13" t="s">
        <v>12056</v>
      </c>
      <c r="M5120" t="s">
        <v>753</v>
      </c>
      <c r="S5120" s="9"/>
      <c r="T5120">
        <v>1</v>
      </c>
      <c r="U5120" s="210" t="s">
        <v>18201</v>
      </c>
      <c r="V5120" s="14">
        <v>0</v>
      </c>
      <c r="W5120" s="14">
        <v>1</v>
      </c>
      <c r="X5120" s="150" t="s">
        <v>270</v>
      </c>
      <c r="Y5120">
        <v>487</v>
      </c>
      <c r="Z5120" t="s">
        <v>271</v>
      </c>
      <c r="AA5120">
        <f t="shared" si="79"/>
        <v>2</v>
      </c>
    </row>
    <row r="5121" spans="1:27" x14ac:dyDescent="0.2">
      <c r="A5121">
        <v>5943</v>
      </c>
      <c r="B5121" s="1" t="s">
        <v>12070</v>
      </c>
      <c r="C5121" t="s">
        <v>5998</v>
      </c>
      <c r="D5121" s="9"/>
      <c r="E5121" s="9"/>
      <c r="F5121" s="9"/>
      <c r="G5121" s="10">
        <v>30</v>
      </c>
      <c r="H5121" s="10" t="s">
        <v>276</v>
      </c>
      <c r="I5121" s="10">
        <v>1948</v>
      </c>
      <c r="J5121" s="11" t="s">
        <v>12051</v>
      </c>
      <c r="K5121" s="12"/>
      <c r="L5121" s="13" t="s">
        <v>12056</v>
      </c>
      <c r="M5121" t="s">
        <v>753</v>
      </c>
      <c r="S5121" s="9"/>
      <c r="T5121">
        <v>1</v>
      </c>
      <c r="U5121" s="210" t="s">
        <v>18201</v>
      </c>
      <c r="V5121" s="14">
        <v>0</v>
      </c>
      <c r="W5121" s="14">
        <v>0</v>
      </c>
      <c r="X5121" s="109" t="e">
        <v>#N/A</v>
      </c>
      <c r="Y5121" t="s">
        <v>334</v>
      </c>
      <c r="Z5121" t="s">
        <v>18167</v>
      </c>
      <c r="AA5121">
        <f t="shared" si="79"/>
        <v>1</v>
      </c>
    </row>
    <row r="5122" spans="1:27" x14ac:dyDescent="0.2">
      <c r="A5122">
        <v>5972</v>
      </c>
      <c r="B5122" s="1" t="s">
        <v>12071</v>
      </c>
      <c r="C5122" t="s">
        <v>5998</v>
      </c>
      <c r="D5122" s="9"/>
      <c r="E5122" s="9"/>
      <c r="F5122" s="9"/>
      <c r="G5122" s="10">
        <v>30</v>
      </c>
      <c r="H5122" s="10" t="s">
        <v>276</v>
      </c>
      <c r="I5122" s="10">
        <v>1948</v>
      </c>
      <c r="J5122" s="11" t="s">
        <v>12051</v>
      </c>
      <c r="K5122" s="12"/>
      <c r="L5122" s="13" t="s">
        <v>12056</v>
      </c>
      <c r="M5122" t="s">
        <v>753</v>
      </c>
      <c r="S5122" s="9"/>
      <c r="T5122">
        <v>1</v>
      </c>
      <c r="U5122" s="210" t="s">
        <v>18201</v>
      </c>
      <c r="V5122" s="14">
        <v>0</v>
      </c>
      <c r="W5122" s="14">
        <v>0</v>
      </c>
      <c r="X5122" s="109" t="e">
        <v>#N/A</v>
      </c>
      <c r="Y5122" t="s">
        <v>334</v>
      </c>
      <c r="Z5122" t="s">
        <v>18167</v>
      </c>
      <c r="AA5122">
        <f t="shared" ref="AA5122:AA5185" si="80">LEN(D5122)-LEN(SUBSTITUTE(D5122,"/",""))+1</f>
        <v>1</v>
      </c>
    </row>
    <row r="5123" spans="1:27" x14ac:dyDescent="0.2">
      <c r="A5123">
        <v>6220</v>
      </c>
      <c r="B5123" s="1" t="s">
        <v>12072</v>
      </c>
      <c r="C5123" t="s">
        <v>5998</v>
      </c>
      <c r="D5123" s="9"/>
      <c r="E5123" s="9"/>
      <c r="F5123" s="9"/>
      <c r="G5123" s="10">
        <v>30</v>
      </c>
      <c r="H5123" s="10" t="s">
        <v>276</v>
      </c>
      <c r="I5123" s="10">
        <v>1948</v>
      </c>
      <c r="J5123" s="11" t="s">
        <v>12051</v>
      </c>
      <c r="K5123" s="12"/>
      <c r="L5123" s="13" t="s">
        <v>12056</v>
      </c>
      <c r="M5123" t="s">
        <v>753</v>
      </c>
      <c r="S5123" s="9"/>
      <c r="T5123">
        <v>1</v>
      </c>
      <c r="U5123" s="210" t="s">
        <v>18201</v>
      </c>
      <c r="V5123" s="14">
        <v>0</v>
      </c>
      <c r="W5123" s="14">
        <v>0</v>
      </c>
      <c r="X5123" s="109" t="e">
        <v>#N/A</v>
      </c>
      <c r="Y5123" t="s">
        <v>334</v>
      </c>
      <c r="Z5123" t="s">
        <v>18167</v>
      </c>
      <c r="AA5123">
        <f t="shared" si="80"/>
        <v>1</v>
      </c>
    </row>
    <row r="5124" spans="1:27" x14ac:dyDescent="0.2">
      <c r="A5124">
        <v>6266</v>
      </c>
      <c r="B5124" s="1" t="s">
        <v>12073</v>
      </c>
      <c r="C5124" t="s">
        <v>5998</v>
      </c>
      <c r="D5124" s="9"/>
      <c r="E5124" s="9"/>
      <c r="F5124" s="9"/>
      <c r="G5124" s="10">
        <v>30</v>
      </c>
      <c r="H5124" s="10" t="s">
        <v>276</v>
      </c>
      <c r="I5124" s="10">
        <v>1948</v>
      </c>
      <c r="J5124" s="11" t="s">
        <v>12051</v>
      </c>
      <c r="K5124" s="12"/>
      <c r="L5124" s="13" t="s">
        <v>12056</v>
      </c>
      <c r="M5124" t="s">
        <v>753</v>
      </c>
      <c r="S5124" s="9"/>
      <c r="T5124">
        <v>1</v>
      </c>
      <c r="U5124" s="210" t="s">
        <v>18201</v>
      </c>
      <c r="V5124" s="14">
        <v>0</v>
      </c>
      <c r="W5124" s="14">
        <v>0</v>
      </c>
      <c r="X5124" s="109" t="e">
        <v>#N/A</v>
      </c>
      <c r="Y5124" t="s">
        <v>334</v>
      </c>
      <c r="Z5124" t="s">
        <v>18167</v>
      </c>
      <c r="AA5124">
        <f t="shared" si="80"/>
        <v>1</v>
      </c>
    </row>
    <row r="5125" spans="1:27" x14ac:dyDescent="0.2">
      <c r="A5125">
        <v>5093</v>
      </c>
      <c r="B5125" s="1" t="s">
        <v>12074</v>
      </c>
      <c r="C5125" t="s">
        <v>5998</v>
      </c>
      <c r="D5125" s="9"/>
      <c r="E5125" s="9"/>
      <c r="F5125" s="9"/>
      <c r="G5125" s="10">
        <v>30</v>
      </c>
      <c r="H5125" s="10" t="s">
        <v>276</v>
      </c>
      <c r="I5125" s="10">
        <v>1948</v>
      </c>
      <c r="J5125" s="11" t="s">
        <v>12051</v>
      </c>
      <c r="K5125" s="12"/>
      <c r="L5125" s="13" t="s">
        <v>12056</v>
      </c>
      <c r="M5125" t="s">
        <v>753</v>
      </c>
      <c r="S5125" s="9"/>
      <c r="T5125">
        <v>1</v>
      </c>
      <c r="U5125" s="210" t="s">
        <v>18201</v>
      </c>
      <c r="V5125" s="14">
        <v>0</v>
      </c>
      <c r="W5125" s="14">
        <v>0</v>
      </c>
      <c r="X5125" s="109" t="e">
        <v>#N/A</v>
      </c>
      <c r="Y5125" t="s">
        <v>334</v>
      </c>
      <c r="Z5125" t="s">
        <v>18167</v>
      </c>
      <c r="AA5125">
        <f t="shared" si="80"/>
        <v>1</v>
      </c>
    </row>
    <row r="5126" spans="1:27" x14ac:dyDescent="0.2">
      <c r="A5126">
        <v>1292</v>
      </c>
      <c r="B5126" s="1" t="s">
        <v>12063</v>
      </c>
      <c r="C5126" t="s">
        <v>5998</v>
      </c>
      <c r="D5126" s="9" t="s">
        <v>4262</v>
      </c>
      <c r="E5126" s="9"/>
      <c r="F5126" s="9"/>
      <c r="G5126" s="10">
        <v>30</v>
      </c>
      <c r="H5126" s="10" t="s">
        <v>276</v>
      </c>
      <c r="I5126" s="10">
        <v>1948</v>
      </c>
      <c r="J5126" s="11" t="s">
        <v>12051</v>
      </c>
      <c r="K5126" s="12"/>
      <c r="L5126" s="13" t="s">
        <v>12056</v>
      </c>
      <c r="M5126" t="s">
        <v>753</v>
      </c>
      <c r="S5126" s="9"/>
      <c r="T5126">
        <v>1</v>
      </c>
      <c r="U5126" s="210" t="s">
        <v>18201</v>
      </c>
      <c r="V5126" s="14">
        <v>0</v>
      </c>
      <c r="W5126" s="14">
        <v>0</v>
      </c>
      <c r="X5126" s="150" t="s">
        <v>294</v>
      </c>
      <c r="Y5126" t="s">
        <v>4262</v>
      </c>
      <c r="Z5126" t="s">
        <v>18167</v>
      </c>
      <c r="AA5126">
        <f t="shared" si="80"/>
        <v>1</v>
      </c>
    </row>
    <row r="5127" spans="1:27" x14ac:dyDescent="0.2">
      <c r="A5127">
        <v>1415</v>
      </c>
      <c r="B5127" s="1" t="s">
        <v>12064</v>
      </c>
      <c r="C5127" t="s">
        <v>5998</v>
      </c>
      <c r="D5127" s="9" t="s">
        <v>4262</v>
      </c>
      <c r="E5127" s="9"/>
      <c r="F5127" s="9"/>
      <c r="G5127" s="10">
        <v>30</v>
      </c>
      <c r="H5127" s="10" t="s">
        <v>276</v>
      </c>
      <c r="I5127" s="10">
        <v>1948</v>
      </c>
      <c r="J5127" s="11" t="s">
        <v>12051</v>
      </c>
      <c r="K5127" s="12"/>
      <c r="L5127" s="13" t="s">
        <v>12056</v>
      </c>
      <c r="M5127" t="s">
        <v>753</v>
      </c>
      <c r="S5127" s="9"/>
      <c r="T5127">
        <v>1</v>
      </c>
      <c r="U5127" s="210" t="s">
        <v>18201</v>
      </c>
      <c r="V5127" s="14">
        <v>0</v>
      </c>
      <c r="W5127" s="14">
        <v>0</v>
      </c>
      <c r="X5127" s="150" t="s">
        <v>294</v>
      </c>
      <c r="Y5127" t="s">
        <v>4262</v>
      </c>
      <c r="Z5127" t="s">
        <v>18167</v>
      </c>
      <c r="AA5127">
        <f t="shared" si="80"/>
        <v>1</v>
      </c>
    </row>
    <row r="5128" spans="1:27" x14ac:dyDescent="0.2">
      <c r="A5128">
        <v>6211</v>
      </c>
      <c r="B5128" s="1" t="s">
        <v>12075</v>
      </c>
      <c r="C5128" t="s">
        <v>5998</v>
      </c>
      <c r="D5128" s="9"/>
      <c r="E5128" s="9"/>
      <c r="F5128" s="9"/>
      <c r="G5128" s="10">
        <v>30</v>
      </c>
      <c r="H5128" s="10" t="s">
        <v>276</v>
      </c>
      <c r="I5128" s="10">
        <v>1948</v>
      </c>
      <c r="J5128" s="11" t="s">
        <v>12051</v>
      </c>
      <c r="K5128" s="12"/>
      <c r="L5128" s="13" t="s">
        <v>12056</v>
      </c>
      <c r="M5128" t="s">
        <v>753</v>
      </c>
      <c r="S5128" s="9"/>
      <c r="T5128">
        <v>1</v>
      </c>
      <c r="U5128" s="210" t="s">
        <v>18201</v>
      </c>
      <c r="V5128" s="14">
        <v>0</v>
      </c>
      <c r="W5128" s="14">
        <v>0</v>
      </c>
      <c r="X5128" s="109" t="e">
        <v>#N/A</v>
      </c>
      <c r="Y5128" t="s">
        <v>334</v>
      </c>
      <c r="Z5128" t="s">
        <v>18167</v>
      </c>
      <c r="AA5128">
        <f t="shared" si="80"/>
        <v>1</v>
      </c>
    </row>
    <row r="5129" spans="1:27" x14ac:dyDescent="0.2">
      <c r="A5129">
        <v>5082</v>
      </c>
      <c r="B5129" s="1" t="s">
        <v>12076</v>
      </c>
      <c r="C5129" t="s">
        <v>5998</v>
      </c>
      <c r="D5129" s="9"/>
      <c r="E5129" s="9"/>
      <c r="F5129" s="9"/>
      <c r="G5129" s="10">
        <v>30</v>
      </c>
      <c r="H5129" s="10" t="s">
        <v>276</v>
      </c>
      <c r="I5129" s="10">
        <v>1948</v>
      </c>
      <c r="J5129" s="11" t="s">
        <v>12051</v>
      </c>
      <c r="K5129" s="12"/>
      <c r="L5129" s="13" t="s">
        <v>12061</v>
      </c>
      <c r="M5129" t="s">
        <v>753</v>
      </c>
      <c r="S5129" s="9"/>
      <c r="T5129">
        <v>1</v>
      </c>
      <c r="U5129" s="210" t="s">
        <v>18201</v>
      </c>
      <c r="V5129" s="14">
        <v>0</v>
      </c>
      <c r="W5129" s="14">
        <v>0</v>
      </c>
      <c r="X5129" s="109" t="e">
        <v>#N/A</v>
      </c>
      <c r="Y5129" t="s">
        <v>334</v>
      </c>
      <c r="Z5129" t="s">
        <v>18167</v>
      </c>
      <c r="AA5129">
        <f t="shared" si="80"/>
        <v>1</v>
      </c>
    </row>
    <row r="5130" spans="1:27" x14ac:dyDescent="0.2">
      <c r="A5130">
        <v>5608</v>
      </c>
      <c r="B5130" s="1" t="s">
        <v>12077</v>
      </c>
      <c r="C5130" t="s">
        <v>5998</v>
      </c>
      <c r="D5130" s="9"/>
      <c r="E5130" s="9"/>
      <c r="F5130" s="9"/>
      <c r="G5130" s="10">
        <v>30</v>
      </c>
      <c r="H5130" s="10" t="s">
        <v>276</v>
      </c>
      <c r="I5130" s="10">
        <v>1948</v>
      </c>
      <c r="J5130" s="11" t="s">
        <v>12051</v>
      </c>
      <c r="K5130" s="12"/>
      <c r="L5130" s="13" t="s">
        <v>12056</v>
      </c>
      <c r="M5130" t="s">
        <v>753</v>
      </c>
      <c r="S5130" s="9"/>
      <c r="T5130">
        <v>1</v>
      </c>
      <c r="U5130" s="210" t="s">
        <v>18201</v>
      </c>
      <c r="V5130" s="14">
        <v>0</v>
      </c>
      <c r="W5130" s="14">
        <v>0</v>
      </c>
      <c r="X5130" s="109" t="e">
        <v>#N/A</v>
      </c>
      <c r="Y5130" t="s">
        <v>334</v>
      </c>
      <c r="Z5130" t="s">
        <v>18167</v>
      </c>
      <c r="AA5130">
        <f t="shared" si="80"/>
        <v>1</v>
      </c>
    </row>
    <row r="5131" spans="1:27" x14ac:dyDescent="0.2">
      <c r="A5131">
        <v>1446</v>
      </c>
      <c r="B5131" s="1" t="s">
        <v>12065</v>
      </c>
      <c r="C5131" t="s">
        <v>5998</v>
      </c>
      <c r="D5131" s="9" t="s">
        <v>4262</v>
      </c>
      <c r="E5131" s="9"/>
      <c r="F5131" s="9"/>
      <c r="G5131" s="10">
        <v>30</v>
      </c>
      <c r="H5131" s="10" t="s">
        <v>276</v>
      </c>
      <c r="I5131" s="10">
        <v>1948</v>
      </c>
      <c r="J5131" s="11" t="s">
        <v>12051</v>
      </c>
      <c r="K5131" s="12"/>
      <c r="L5131" s="13" t="s">
        <v>12056</v>
      </c>
      <c r="M5131" t="s">
        <v>753</v>
      </c>
      <c r="S5131" s="9"/>
      <c r="T5131">
        <v>1</v>
      </c>
      <c r="U5131" s="210" t="s">
        <v>18201</v>
      </c>
      <c r="V5131" s="14">
        <v>0</v>
      </c>
      <c r="W5131" s="14">
        <v>0</v>
      </c>
      <c r="X5131" s="150" t="s">
        <v>294</v>
      </c>
      <c r="Y5131" t="s">
        <v>4262</v>
      </c>
      <c r="Z5131" t="s">
        <v>18167</v>
      </c>
      <c r="AA5131">
        <f t="shared" si="80"/>
        <v>1</v>
      </c>
    </row>
    <row r="5132" spans="1:27" x14ac:dyDescent="0.2">
      <c r="A5132">
        <v>6263</v>
      </c>
      <c r="B5132" s="1" t="s">
        <v>12078</v>
      </c>
      <c r="C5132" t="s">
        <v>5998</v>
      </c>
      <c r="D5132" s="9"/>
      <c r="E5132" s="9"/>
      <c r="F5132" s="9"/>
      <c r="G5132" s="10">
        <v>30</v>
      </c>
      <c r="H5132" s="10" t="s">
        <v>276</v>
      </c>
      <c r="I5132" s="10">
        <v>1948</v>
      </c>
      <c r="J5132" s="11" t="s">
        <v>12051</v>
      </c>
      <c r="K5132" s="12"/>
      <c r="L5132" s="13" t="s">
        <v>12056</v>
      </c>
      <c r="M5132" t="s">
        <v>753</v>
      </c>
      <c r="S5132" s="9"/>
      <c r="T5132">
        <v>1</v>
      </c>
      <c r="U5132" s="210" t="s">
        <v>18201</v>
      </c>
      <c r="V5132" s="14">
        <v>0</v>
      </c>
      <c r="W5132" s="14">
        <v>0</v>
      </c>
      <c r="X5132" s="109" t="e">
        <v>#N/A</v>
      </c>
      <c r="Y5132" t="s">
        <v>334</v>
      </c>
      <c r="Z5132" t="s">
        <v>18167</v>
      </c>
      <c r="AA5132">
        <f t="shared" si="80"/>
        <v>1</v>
      </c>
    </row>
    <row r="5133" spans="1:27" x14ac:dyDescent="0.2">
      <c r="A5133">
        <v>3117</v>
      </c>
      <c r="B5133" s="1" t="s">
        <v>12066</v>
      </c>
      <c r="C5133" t="s">
        <v>5998</v>
      </c>
      <c r="D5133" s="9" t="s">
        <v>4262</v>
      </c>
      <c r="E5133" s="9"/>
      <c r="F5133" s="9"/>
      <c r="G5133" s="10">
        <v>30</v>
      </c>
      <c r="H5133" s="10" t="s">
        <v>276</v>
      </c>
      <c r="I5133" s="10">
        <v>1948</v>
      </c>
      <c r="J5133" s="11" t="s">
        <v>12051</v>
      </c>
      <c r="K5133" s="12"/>
      <c r="L5133" s="13" t="s">
        <v>12056</v>
      </c>
      <c r="M5133" t="s">
        <v>753</v>
      </c>
      <c r="S5133" s="9"/>
      <c r="T5133">
        <v>1</v>
      </c>
      <c r="U5133" s="210" t="s">
        <v>18201</v>
      </c>
      <c r="V5133" s="14">
        <v>0</v>
      </c>
      <c r="W5133" s="14">
        <v>0</v>
      </c>
      <c r="X5133" s="150" t="s">
        <v>294</v>
      </c>
      <c r="Y5133" t="s">
        <v>4262</v>
      </c>
      <c r="Z5133" t="s">
        <v>18167</v>
      </c>
      <c r="AA5133">
        <f t="shared" si="80"/>
        <v>1</v>
      </c>
    </row>
    <row r="5134" spans="1:27" x14ac:dyDescent="0.2">
      <c r="A5134">
        <v>4483</v>
      </c>
      <c r="B5134" s="1" t="s">
        <v>12079</v>
      </c>
      <c r="C5134" t="s">
        <v>5998</v>
      </c>
      <c r="D5134" s="9"/>
      <c r="E5134" s="9"/>
      <c r="F5134" s="9"/>
      <c r="G5134" s="10">
        <v>30</v>
      </c>
      <c r="H5134" s="10" t="s">
        <v>276</v>
      </c>
      <c r="I5134" s="10">
        <v>1948</v>
      </c>
      <c r="J5134" s="11" t="s">
        <v>12051</v>
      </c>
      <c r="K5134" s="12"/>
      <c r="L5134" s="13" t="s">
        <v>12056</v>
      </c>
      <c r="M5134" t="s">
        <v>753</v>
      </c>
      <c r="S5134" s="9"/>
      <c r="T5134">
        <v>1</v>
      </c>
      <c r="U5134" s="210" t="s">
        <v>18201</v>
      </c>
      <c r="V5134" s="14">
        <v>0</v>
      </c>
      <c r="W5134" s="14">
        <v>0</v>
      </c>
      <c r="X5134" s="109" t="e">
        <v>#N/A</v>
      </c>
      <c r="Y5134" t="s">
        <v>334</v>
      </c>
      <c r="Z5134" t="s">
        <v>18167</v>
      </c>
      <c r="AA5134">
        <f t="shared" si="80"/>
        <v>1</v>
      </c>
    </row>
    <row r="5135" spans="1:27" x14ac:dyDescent="0.2">
      <c r="A5135">
        <v>4489</v>
      </c>
      <c r="B5135" s="1" t="s">
        <v>12080</v>
      </c>
      <c r="C5135" t="s">
        <v>5998</v>
      </c>
      <c r="D5135" s="9"/>
      <c r="E5135" s="9"/>
      <c r="F5135" s="9"/>
      <c r="G5135" s="10">
        <v>30</v>
      </c>
      <c r="H5135" s="10" t="s">
        <v>276</v>
      </c>
      <c r="I5135" s="10">
        <v>1948</v>
      </c>
      <c r="J5135" s="11" t="s">
        <v>12051</v>
      </c>
      <c r="K5135" s="12"/>
      <c r="L5135" s="13" t="s">
        <v>12056</v>
      </c>
      <c r="M5135" t="s">
        <v>753</v>
      </c>
      <c r="S5135" s="9"/>
      <c r="T5135">
        <v>1</v>
      </c>
      <c r="U5135" s="210" t="s">
        <v>18201</v>
      </c>
      <c r="V5135" s="14">
        <v>0</v>
      </c>
      <c r="W5135" s="14">
        <v>0</v>
      </c>
      <c r="X5135" s="109" t="e">
        <v>#N/A</v>
      </c>
      <c r="Y5135" t="s">
        <v>334</v>
      </c>
      <c r="Z5135" t="s">
        <v>18167</v>
      </c>
      <c r="AA5135">
        <f t="shared" si="80"/>
        <v>1</v>
      </c>
    </row>
    <row r="5136" spans="1:27" x14ac:dyDescent="0.2">
      <c r="A5136">
        <v>4788</v>
      </c>
      <c r="B5136" s="1" t="s">
        <v>12081</v>
      </c>
      <c r="C5136" t="s">
        <v>5998</v>
      </c>
      <c r="D5136" s="9"/>
      <c r="E5136" s="9"/>
      <c r="F5136" s="9"/>
      <c r="G5136" s="10">
        <v>30</v>
      </c>
      <c r="H5136" s="10" t="s">
        <v>276</v>
      </c>
      <c r="I5136" s="10">
        <v>1948</v>
      </c>
      <c r="J5136" s="11" t="s">
        <v>12051</v>
      </c>
      <c r="K5136" s="12"/>
      <c r="L5136" s="13" t="s">
        <v>12056</v>
      </c>
      <c r="M5136" t="s">
        <v>753</v>
      </c>
      <c r="S5136" s="9"/>
      <c r="T5136">
        <v>1</v>
      </c>
      <c r="U5136" s="210" t="s">
        <v>18201</v>
      </c>
      <c r="V5136" s="14">
        <v>0</v>
      </c>
      <c r="W5136" s="14">
        <v>0</v>
      </c>
      <c r="X5136" s="109" t="e">
        <v>#N/A</v>
      </c>
      <c r="Y5136" t="s">
        <v>334</v>
      </c>
      <c r="Z5136" t="s">
        <v>18167</v>
      </c>
      <c r="AA5136">
        <f t="shared" si="80"/>
        <v>1</v>
      </c>
    </row>
    <row r="5137" spans="1:27" x14ac:dyDescent="0.2">
      <c r="A5137">
        <v>4824</v>
      </c>
      <c r="B5137" s="1" t="s">
        <v>12082</v>
      </c>
      <c r="C5137" t="s">
        <v>5998</v>
      </c>
      <c r="D5137" s="9"/>
      <c r="E5137" s="9"/>
      <c r="F5137" s="9"/>
      <c r="G5137" s="10">
        <v>30</v>
      </c>
      <c r="H5137" s="10" t="s">
        <v>276</v>
      </c>
      <c r="I5137" s="10">
        <v>1948</v>
      </c>
      <c r="J5137" s="11" t="s">
        <v>12051</v>
      </c>
      <c r="K5137" s="12"/>
      <c r="L5137" s="13" t="s">
        <v>12056</v>
      </c>
      <c r="M5137" t="s">
        <v>753</v>
      </c>
      <c r="S5137" s="9"/>
      <c r="T5137">
        <v>1</v>
      </c>
      <c r="U5137" s="210" t="s">
        <v>18201</v>
      </c>
      <c r="V5137" s="14">
        <v>0</v>
      </c>
      <c r="W5137" s="14">
        <v>0</v>
      </c>
      <c r="X5137" s="109" t="e">
        <v>#N/A</v>
      </c>
      <c r="Y5137" t="s">
        <v>334</v>
      </c>
      <c r="Z5137" t="s">
        <v>18167</v>
      </c>
      <c r="AA5137">
        <f t="shared" si="80"/>
        <v>1</v>
      </c>
    </row>
    <row r="5138" spans="1:27" x14ac:dyDescent="0.2">
      <c r="A5138">
        <v>3123</v>
      </c>
      <c r="B5138" s="1" t="s">
        <v>12067</v>
      </c>
      <c r="C5138" t="s">
        <v>5998</v>
      </c>
      <c r="D5138" s="9" t="s">
        <v>4262</v>
      </c>
      <c r="E5138" s="9"/>
      <c r="F5138" s="9"/>
      <c r="G5138" s="10">
        <v>30</v>
      </c>
      <c r="H5138" s="10" t="s">
        <v>276</v>
      </c>
      <c r="I5138" s="10">
        <v>1948</v>
      </c>
      <c r="J5138" s="11" t="s">
        <v>12051</v>
      </c>
      <c r="K5138" s="12"/>
      <c r="L5138" s="13" t="s">
        <v>12056</v>
      </c>
      <c r="M5138" t="s">
        <v>753</v>
      </c>
      <c r="S5138" s="9"/>
      <c r="T5138">
        <v>1</v>
      </c>
      <c r="U5138" s="210" t="s">
        <v>18201</v>
      </c>
      <c r="V5138" s="14">
        <v>0</v>
      </c>
      <c r="W5138" s="14">
        <v>0</v>
      </c>
      <c r="X5138" s="150" t="s">
        <v>294</v>
      </c>
      <c r="Y5138" t="s">
        <v>4262</v>
      </c>
      <c r="Z5138" t="s">
        <v>18167</v>
      </c>
      <c r="AA5138">
        <f t="shared" si="80"/>
        <v>1</v>
      </c>
    </row>
    <row r="5139" spans="1:27" x14ac:dyDescent="0.2">
      <c r="A5139">
        <v>4712</v>
      </c>
      <c r="B5139" s="1" t="s">
        <v>12083</v>
      </c>
      <c r="C5139" t="s">
        <v>5998</v>
      </c>
      <c r="D5139" s="9"/>
      <c r="E5139" s="9"/>
      <c r="F5139" s="9"/>
      <c r="G5139" s="10">
        <v>30</v>
      </c>
      <c r="H5139" s="10" t="s">
        <v>276</v>
      </c>
      <c r="I5139" s="10">
        <v>1948</v>
      </c>
      <c r="J5139" s="11" t="s">
        <v>12051</v>
      </c>
      <c r="K5139" s="12"/>
      <c r="L5139" s="13" t="s">
        <v>12056</v>
      </c>
      <c r="M5139" t="s">
        <v>753</v>
      </c>
      <c r="S5139" s="9"/>
      <c r="T5139">
        <v>1</v>
      </c>
      <c r="U5139" s="210" t="s">
        <v>18201</v>
      </c>
      <c r="V5139" s="14">
        <v>0</v>
      </c>
      <c r="W5139" s="14">
        <v>0</v>
      </c>
      <c r="X5139" s="109" t="e">
        <v>#N/A</v>
      </c>
      <c r="Y5139" t="s">
        <v>334</v>
      </c>
      <c r="Z5139" t="s">
        <v>18167</v>
      </c>
      <c r="AA5139">
        <f t="shared" si="80"/>
        <v>1</v>
      </c>
    </row>
    <row r="5140" spans="1:27" x14ac:dyDescent="0.2">
      <c r="A5140">
        <v>4745</v>
      </c>
      <c r="B5140" s="1" t="s">
        <v>12084</v>
      </c>
      <c r="C5140" t="s">
        <v>5998</v>
      </c>
      <c r="D5140" s="9"/>
      <c r="E5140" s="9"/>
      <c r="F5140" s="9"/>
      <c r="G5140" s="10">
        <v>30</v>
      </c>
      <c r="H5140" s="10" t="s">
        <v>276</v>
      </c>
      <c r="I5140" s="10">
        <v>1948</v>
      </c>
      <c r="J5140" s="11" t="s">
        <v>12051</v>
      </c>
      <c r="K5140" s="12"/>
      <c r="L5140" s="13" t="s">
        <v>12056</v>
      </c>
      <c r="M5140" t="s">
        <v>753</v>
      </c>
      <c r="S5140" s="9"/>
      <c r="T5140">
        <v>1</v>
      </c>
      <c r="U5140" s="210" t="s">
        <v>18201</v>
      </c>
      <c r="V5140" s="14">
        <v>0</v>
      </c>
      <c r="W5140" s="14">
        <v>0</v>
      </c>
      <c r="X5140" s="109" t="e">
        <v>#N/A</v>
      </c>
      <c r="Y5140" t="s">
        <v>334</v>
      </c>
      <c r="Z5140" t="s">
        <v>18167</v>
      </c>
      <c r="AA5140">
        <f t="shared" si="80"/>
        <v>1</v>
      </c>
    </row>
    <row r="5141" spans="1:27" x14ac:dyDescent="0.2">
      <c r="A5141">
        <v>4765</v>
      </c>
      <c r="B5141" s="1" t="s">
        <v>12085</v>
      </c>
      <c r="C5141" t="s">
        <v>5998</v>
      </c>
      <c r="D5141" s="9"/>
      <c r="E5141" s="9"/>
      <c r="F5141" s="9"/>
      <c r="G5141" s="10">
        <v>30</v>
      </c>
      <c r="H5141" s="10" t="s">
        <v>276</v>
      </c>
      <c r="I5141" s="10">
        <v>1948</v>
      </c>
      <c r="J5141" s="11" t="s">
        <v>12051</v>
      </c>
      <c r="K5141" s="12"/>
      <c r="L5141" s="13" t="s">
        <v>12056</v>
      </c>
      <c r="M5141" t="s">
        <v>753</v>
      </c>
      <c r="S5141" s="9"/>
      <c r="T5141">
        <v>1</v>
      </c>
      <c r="U5141" s="210" t="s">
        <v>18201</v>
      </c>
      <c r="V5141" s="14">
        <v>0</v>
      </c>
      <c r="W5141" s="14">
        <v>0</v>
      </c>
      <c r="X5141" s="109" t="e">
        <v>#N/A</v>
      </c>
      <c r="Y5141" t="s">
        <v>334</v>
      </c>
      <c r="Z5141" t="s">
        <v>18167</v>
      </c>
      <c r="AA5141">
        <f t="shared" si="80"/>
        <v>1</v>
      </c>
    </row>
    <row r="5142" spans="1:27" x14ac:dyDescent="0.2">
      <c r="A5142">
        <v>4770</v>
      </c>
      <c r="B5142" s="1" t="s">
        <v>12086</v>
      </c>
      <c r="C5142" t="s">
        <v>5998</v>
      </c>
      <c r="D5142" s="9"/>
      <c r="E5142" s="9"/>
      <c r="F5142" s="9"/>
      <c r="G5142" s="10">
        <v>30</v>
      </c>
      <c r="H5142" s="10" t="s">
        <v>276</v>
      </c>
      <c r="I5142" s="10">
        <v>1948</v>
      </c>
      <c r="J5142" s="11" t="s">
        <v>12051</v>
      </c>
      <c r="K5142" s="12"/>
      <c r="L5142" s="13" t="s">
        <v>12056</v>
      </c>
      <c r="M5142" t="s">
        <v>753</v>
      </c>
      <c r="S5142" s="9"/>
      <c r="T5142">
        <v>1</v>
      </c>
      <c r="U5142" s="210" t="s">
        <v>18201</v>
      </c>
      <c r="V5142" s="14">
        <v>0</v>
      </c>
      <c r="W5142" s="14">
        <v>0</v>
      </c>
      <c r="X5142" s="109" t="e">
        <v>#N/A</v>
      </c>
      <c r="Y5142" t="s">
        <v>334</v>
      </c>
      <c r="Z5142" t="s">
        <v>18167</v>
      </c>
      <c r="AA5142">
        <f t="shared" si="80"/>
        <v>1</v>
      </c>
    </row>
    <row r="5143" spans="1:27" x14ac:dyDescent="0.2">
      <c r="A5143">
        <v>4799</v>
      </c>
      <c r="B5143" s="1" t="s">
        <v>12087</v>
      </c>
      <c r="C5143" t="s">
        <v>5998</v>
      </c>
      <c r="D5143" s="9"/>
      <c r="E5143" s="9"/>
      <c r="F5143" s="9"/>
      <c r="G5143" s="10">
        <v>30</v>
      </c>
      <c r="H5143" s="10" t="s">
        <v>276</v>
      </c>
      <c r="I5143" s="10">
        <v>1948</v>
      </c>
      <c r="J5143" s="11" t="s">
        <v>12051</v>
      </c>
      <c r="K5143" s="12"/>
      <c r="L5143" s="13" t="s">
        <v>12056</v>
      </c>
      <c r="M5143" t="s">
        <v>753</v>
      </c>
      <c r="S5143" s="9"/>
      <c r="T5143">
        <v>1</v>
      </c>
      <c r="U5143" s="210" t="s">
        <v>18201</v>
      </c>
      <c r="V5143" s="14">
        <v>0</v>
      </c>
      <c r="W5143" s="14">
        <v>0</v>
      </c>
      <c r="X5143" s="109" t="e">
        <v>#N/A</v>
      </c>
      <c r="Y5143" t="s">
        <v>334</v>
      </c>
      <c r="Z5143" t="s">
        <v>18167</v>
      </c>
      <c r="AA5143">
        <f t="shared" si="80"/>
        <v>1</v>
      </c>
    </row>
    <row r="5144" spans="1:27" x14ac:dyDescent="0.2">
      <c r="A5144">
        <v>4815</v>
      </c>
      <c r="B5144" s="1" t="s">
        <v>12088</v>
      </c>
      <c r="C5144" t="s">
        <v>5998</v>
      </c>
      <c r="D5144" s="9"/>
      <c r="E5144" s="9"/>
      <c r="F5144" s="9"/>
      <c r="G5144" s="10">
        <v>30</v>
      </c>
      <c r="H5144" s="10" t="s">
        <v>276</v>
      </c>
      <c r="I5144" s="10">
        <v>1948</v>
      </c>
      <c r="J5144" s="11" t="s">
        <v>12051</v>
      </c>
      <c r="K5144" s="12"/>
      <c r="L5144" s="13" t="s">
        <v>12056</v>
      </c>
      <c r="M5144" t="s">
        <v>753</v>
      </c>
      <c r="S5144" s="9"/>
      <c r="T5144">
        <v>1</v>
      </c>
      <c r="U5144" s="210" t="s">
        <v>18201</v>
      </c>
      <c r="V5144" s="14">
        <v>0</v>
      </c>
      <c r="W5144" s="14">
        <v>0</v>
      </c>
      <c r="X5144" s="109" t="e">
        <v>#N/A</v>
      </c>
      <c r="Y5144" t="s">
        <v>334</v>
      </c>
      <c r="Z5144" t="s">
        <v>18167</v>
      </c>
      <c r="AA5144">
        <f t="shared" si="80"/>
        <v>1</v>
      </c>
    </row>
    <row r="5145" spans="1:27" x14ac:dyDescent="0.2">
      <c r="A5145">
        <v>4829</v>
      </c>
      <c r="B5145" s="1" t="s">
        <v>12089</v>
      </c>
      <c r="C5145" t="s">
        <v>5998</v>
      </c>
      <c r="D5145" s="9"/>
      <c r="E5145" s="9"/>
      <c r="F5145" s="9"/>
      <c r="G5145" s="10">
        <v>30</v>
      </c>
      <c r="H5145" s="10" t="s">
        <v>276</v>
      </c>
      <c r="I5145" s="10">
        <v>1948</v>
      </c>
      <c r="J5145" s="11" t="s">
        <v>12051</v>
      </c>
      <c r="K5145" s="12"/>
      <c r="L5145" s="13" t="s">
        <v>12056</v>
      </c>
      <c r="M5145" t="s">
        <v>753</v>
      </c>
      <c r="S5145" s="9"/>
      <c r="T5145">
        <v>1</v>
      </c>
      <c r="U5145" s="210" t="s">
        <v>18201</v>
      </c>
      <c r="V5145" s="14">
        <v>0</v>
      </c>
      <c r="W5145" s="14">
        <v>0</v>
      </c>
      <c r="X5145" s="109" t="e">
        <v>#N/A</v>
      </c>
      <c r="Y5145" t="s">
        <v>334</v>
      </c>
      <c r="Z5145" t="s">
        <v>18167</v>
      </c>
      <c r="AA5145">
        <f t="shared" si="80"/>
        <v>1</v>
      </c>
    </row>
    <row r="5146" spans="1:27" x14ac:dyDescent="0.2">
      <c r="A5146">
        <v>4839</v>
      </c>
      <c r="B5146" s="1" t="s">
        <v>12090</v>
      </c>
      <c r="C5146" t="s">
        <v>5998</v>
      </c>
      <c r="D5146" s="9"/>
      <c r="E5146" s="9"/>
      <c r="F5146" s="9"/>
      <c r="G5146" s="10">
        <v>30</v>
      </c>
      <c r="H5146" s="10" t="s">
        <v>276</v>
      </c>
      <c r="I5146" s="10">
        <v>1948</v>
      </c>
      <c r="J5146" s="11" t="s">
        <v>12051</v>
      </c>
      <c r="K5146" s="12"/>
      <c r="L5146" s="13" t="s">
        <v>12056</v>
      </c>
      <c r="M5146" t="s">
        <v>753</v>
      </c>
      <c r="S5146" s="9"/>
      <c r="T5146">
        <v>1</v>
      </c>
      <c r="U5146" s="210" t="s">
        <v>18201</v>
      </c>
      <c r="V5146" s="14">
        <v>0</v>
      </c>
      <c r="W5146" s="14">
        <v>0</v>
      </c>
      <c r="X5146" s="109" t="e">
        <v>#N/A</v>
      </c>
      <c r="Y5146" t="s">
        <v>334</v>
      </c>
      <c r="Z5146" t="s">
        <v>18167</v>
      </c>
      <c r="AA5146">
        <f t="shared" si="80"/>
        <v>1</v>
      </c>
    </row>
    <row r="5147" spans="1:27" x14ac:dyDescent="0.2">
      <c r="A5147">
        <v>4842</v>
      </c>
      <c r="B5147" s="1" t="s">
        <v>12091</v>
      </c>
      <c r="C5147" t="s">
        <v>5998</v>
      </c>
      <c r="D5147" s="9"/>
      <c r="E5147" s="9"/>
      <c r="F5147" s="9"/>
      <c r="G5147" s="10">
        <v>30</v>
      </c>
      <c r="H5147" s="10" t="s">
        <v>276</v>
      </c>
      <c r="I5147" s="10">
        <v>1948</v>
      </c>
      <c r="J5147" s="11" t="s">
        <v>12051</v>
      </c>
      <c r="K5147" s="12"/>
      <c r="L5147" s="13" t="s">
        <v>12056</v>
      </c>
      <c r="M5147" t="s">
        <v>753</v>
      </c>
      <c r="S5147" s="9"/>
      <c r="T5147">
        <v>1</v>
      </c>
      <c r="U5147" s="210" t="s">
        <v>18201</v>
      </c>
      <c r="V5147" s="14">
        <v>0</v>
      </c>
      <c r="W5147" s="14">
        <v>0</v>
      </c>
      <c r="X5147" s="109" t="e">
        <v>#N/A</v>
      </c>
      <c r="Y5147" t="s">
        <v>334</v>
      </c>
      <c r="Z5147" t="s">
        <v>18167</v>
      </c>
      <c r="AA5147">
        <f t="shared" si="80"/>
        <v>1</v>
      </c>
    </row>
    <row r="5148" spans="1:27" x14ac:dyDescent="0.2">
      <c r="A5148">
        <v>4869</v>
      </c>
      <c r="B5148" s="1" t="s">
        <v>12092</v>
      </c>
      <c r="C5148" t="s">
        <v>5998</v>
      </c>
      <c r="D5148" s="9"/>
      <c r="E5148" s="9"/>
      <c r="F5148" s="9"/>
      <c r="G5148" s="10">
        <v>30</v>
      </c>
      <c r="H5148" s="10" t="s">
        <v>276</v>
      </c>
      <c r="I5148" s="10">
        <v>1948</v>
      </c>
      <c r="J5148" s="11" t="s">
        <v>12051</v>
      </c>
      <c r="K5148" s="12"/>
      <c r="L5148" s="13" t="s">
        <v>12056</v>
      </c>
      <c r="M5148" t="s">
        <v>753</v>
      </c>
      <c r="S5148" s="9"/>
      <c r="T5148">
        <v>1</v>
      </c>
      <c r="U5148" s="210" t="s">
        <v>18201</v>
      </c>
      <c r="V5148" s="14">
        <v>0</v>
      </c>
      <c r="W5148" s="14">
        <v>0</v>
      </c>
      <c r="X5148" s="109" t="e">
        <v>#N/A</v>
      </c>
      <c r="Y5148" t="s">
        <v>334</v>
      </c>
      <c r="Z5148" t="s">
        <v>18167</v>
      </c>
      <c r="AA5148">
        <f t="shared" si="80"/>
        <v>1</v>
      </c>
    </row>
    <row r="5149" spans="1:27" x14ac:dyDescent="0.2">
      <c r="A5149">
        <v>4546</v>
      </c>
      <c r="B5149" s="1" t="s">
        <v>12068</v>
      </c>
      <c r="C5149" t="s">
        <v>5998</v>
      </c>
      <c r="D5149" s="9" t="s">
        <v>4262</v>
      </c>
      <c r="E5149" s="9"/>
      <c r="F5149" s="9"/>
      <c r="G5149" s="10">
        <v>30</v>
      </c>
      <c r="H5149" s="10" t="s">
        <v>276</v>
      </c>
      <c r="I5149" s="10">
        <v>1948</v>
      </c>
      <c r="J5149" s="11" t="s">
        <v>12051</v>
      </c>
      <c r="K5149" s="12"/>
      <c r="L5149" s="13" t="s">
        <v>12056</v>
      </c>
      <c r="M5149" t="s">
        <v>753</v>
      </c>
      <c r="S5149" s="9"/>
      <c r="T5149">
        <v>1</v>
      </c>
      <c r="U5149" s="210" t="s">
        <v>18201</v>
      </c>
      <c r="V5149" s="14">
        <v>0</v>
      </c>
      <c r="W5149" s="14">
        <v>0</v>
      </c>
      <c r="X5149" s="150" t="s">
        <v>294</v>
      </c>
      <c r="Y5149" t="s">
        <v>4262</v>
      </c>
      <c r="Z5149" t="s">
        <v>18167</v>
      </c>
      <c r="AA5149">
        <f t="shared" si="80"/>
        <v>1</v>
      </c>
    </row>
    <row r="5150" spans="1:27" x14ac:dyDescent="0.2">
      <c r="A5150">
        <v>6190</v>
      </c>
      <c r="B5150" s="1" t="s">
        <v>12093</v>
      </c>
      <c r="C5150" t="s">
        <v>5998</v>
      </c>
      <c r="D5150" s="9"/>
      <c r="E5150" s="9"/>
      <c r="F5150" s="9"/>
      <c r="G5150" s="10">
        <v>30</v>
      </c>
      <c r="H5150" s="10" t="s">
        <v>276</v>
      </c>
      <c r="I5150" s="10">
        <v>1948</v>
      </c>
      <c r="J5150" s="11" t="s">
        <v>12051</v>
      </c>
      <c r="K5150" s="12"/>
      <c r="L5150" s="13" t="s">
        <v>12056</v>
      </c>
      <c r="M5150" t="s">
        <v>753</v>
      </c>
      <c r="S5150" s="9"/>
      <c r="T5150">
        <v>1</v>
      </c>
      <c r="U5150" s="210" t="s">
        <v>18201</v>
      </c>
      <c r="V5150" s="14">
        <v>0</v>
      </c>
      <c r="W5150" s="14">
        <v>0</v>
      </c>
      <c r="X5150" s="109" t="e">
        <v>#N/A</v>
      </c>
      <c r="Y5150" t="s">
        <v>334</v>
      </c>
      <c r="Z5150" t="s">
        <v>18167</v>
      </c>
      <c r="AA5150">
        <f t="shared" si="80"/>
        <v>1</v>
      </c>
    </row>
    <row r="5151" spans="1:27" x14ac:dyDescent="0.2">
      <c r="A5151">
        <v>5298</v>
      </c>
      <c r="B5151" s="1" t="s">
        <v>12062</v>
      </c>
      <c r="C5151" t="s">
        <v>5998</v>
      </c>
      <c r="D5151" s="9" t="s">
        <v>2188</v>
      </c>
      <c r="E5151" s="9" t="s">
        <v>275</v>
      </c>
      <c r="F5151" s="9" t="s">
        <v>1416</v>
      </c>
      <c r="G5151" s="10">
        <v>30</v>
      </c>
      <c r="H5151" s="10" t="s">
        <v>276</v>
      </c>
      <c r="I5151" s="10">
        <v>1948</v>
      </c>
      <c r="J5151" s="11" t="s">
        <v>12051</v>
      </c>
      <c r="K5151" s="12"/>
      <c r="L5151" s="13" t="s">
        <v>12061</v>
      </c>
      <c r="M5151" t="s">
        <v>753</v>
      </c>
      <c r="S5151" s="9"/>
      <c r="T5151">
        <v>1</v>
      </c>
      <c r="U5151" s="210" t="s">
        <v>18201</v>
      </c>
      <c r="V5151" s="14">
        <v>0</v>
      </c>
      <c r="W5151" s="14">
        <v>0</v>
      </c>
      <c r="X5151" s="109" t="e">
        <v>#N/A</v>
      </c>
      <c r="Y5151" t="s">
        <v>2188</v>
      </c>
      <c r="Z5151" t="s">
        <v>18167</v>
      </c>
      <c r="AA5151">
        <f t="shared" si="80"/>
        <v>1</v>
      </c>
    </row>
    <row r="5152" spans="1:27" x14ac:dyDescent="0.2">
      <c r="A5152">
        <v>6306</v>
      </c>
      <c r="B5152" s="1" t="s">
        <v>12094</v>
      </c>
      <c r="C5152" t="s">
        <v>5998</v>
      </c>
      <c r="D5152" s="9"/>
      <c r="E5152" s="9"/>
      <c r="F5152" s="9"/>
      <c r="G5152" s="10">
        <v>30</v>
      </c>
      <c r="H5152" s="10" t="s">
        <v>276</v>
      </c>
      <c r="I5152" s="10">
        <v>1948</v>
      </c>
      <c r="J5152" s="11" t="s">
        <v>12051</v>
      </c>
      <c r="K5152" s="12"/>
      <c r="L5152" s="13" t="s">
        <v>12056</v>
      </c>
      <c r="M5152" t="s">
        <v>753</v>
      </c>
      <c r="S5152" s="9"/>
      <c r="T5152">
        <v>1</v>
      </c>
      <c r="U5152" s="210" t="s">
        <v>18201</v>
      </c>
      <c r="V5152" s="14">
        <v>0</v>
      </c>
      <c r="W5152" s="14">
        <v>0</v>
      </c>
      <c r="X5152" s="109" t="e">
        <v>#N/A</v>
      </c>
      <c r="Y5152" t="s">
        <v>334</v>
      </c>
      <c r="Z5152" t="s">
        <v>18167</v>
      </c>
      <c r="AA5152">
        <f t="shared" si="80"/>
        <v>1</v>
      </c>
    </row>
    <row r="5153" spans="1:27" x14ac:dyDescent="0.2">
      <c r="A5153">
        <v>4744</v>
      </c>
      <c r="B5153" s="1" t="s">
        <v>12095</v>
      </c>
      <c r="C5153" t="s">
        <v>5998</v>
      </c>
      <c r="D5153" s="9"/>
      <c r="E5153" s="9"/>
      <c r="F5153" s="9"/>
      <c r="G5153" s="10">
        <v>30</v>
      </c>
      <c r="H5153" s="10" t="s">
        <v>276</v>
      </c>
      <c r="I5153" s="10">
        <v>1948</v>
      </c>
      <c r="J5153" s="11" t="s">
        <v>12051</v>
      </c>
      <c r="K5153" s="12"/>
      <c r="L5153" s="13" t="s">
        <v>12056</v>
      </c>
      <c r="M5153" t="s">
        <v>753</v>
      </c>
      <c r="S5153" s="9"/>
      <c r="T5153">
        <v>1</v>
      </c>
      <c r="U5153" s="210" t="s">
        <v>18201</v>
      </c>
      <c r="V5153" s="14">
        <v>0</v>
      </c>
      <c r="W5153" s="14">
        <v>0</v>
      </c>
      <c r="X5153" s="109" t="e">
        <v>#N/A</v>
      </c>
      <c r="Y5153" t="s">
        <v>334</v>
      </c>
      <c r="Z5153" t="s">
        <v>18167</v>
      </c>
      <c r="AA5153">
        <f t="shared" si="80"/>
        <v>1</v>
      </c>
    </row>
    <row r="5154" spans="1:27" x14ac:dyDescent="0.2">
      <c r="A5154">
        <v>4758</v>
      </c>
      <c r="B5154" s="1" t="s">
        <v>12096</v>
      </c>
      <c r="C5154" t="s">
        <v>5998</v>
      </c>
      <c r="D5154" s="9"/>
      <c r="E5154" s="9"/>
      <c r="F5154" s="9"/>
      <c r="G5154" s="10">
        <v>30</v>
      </c>
      <c r="H5154" s="10" t="s">
        <v>276</v>
      </c>
      <c r="I5154" s="10">
        <v>1948</v>
      </c>
      <c r="J5154" s="11" t="s">
        <v>12051</v>
      </c>
      <c r="K5154" s="12"/>
      <c r="L5154" s="13" t="s">
        <v>12056</v>
      </c>
      <c r="M5154" t="s">
        <v>753</v>
      </c>
      <c r="S5154" s="9"/>
      <c r="T5154">
        <v>1</v>
      </c>
      <c r="U5154" s="210" t="s">
        <v>18201</v>
      </c>
      <c r="V5154" s="14">
        <v>0</v>
      </c>
      <c r="W5154" s="14">
        <v>0</v>
      </c>
      <c r="X5154" s="109" t="e">
        <v>#N/A</v>
      </c>
      <c r="Y5154" t="s">
        <v>334</v>
      </c>
      <c r="Z5154" t="s">
        <v>18167</v>
      </c>
      <c r="AA5154">
        <f t="shared" si="80"/>
        <v>1</v>
      </c>
    </row>
    <row r="5155" spans="1:27" x14ac:dyDescent="0.2">
      <c r="A5155">
        <v>4743</v>
      </c>
      <c r="B5155" s="1" t="s">
        <v>12097</v>
      </c>
      <c r="C5155" t="s">
        <v>5998</v>
      </c>
      <c r="D5155" s="9"/>
      <c r="E5155" s="9"/>
      <c r="F5155" s="9"/>
      <c r="G5155" s="10">
        <v>30</v>
      </c>
      <c r="H5155" s="10" t="s">
        <v>276</v>
      </c>
      <c r="I5155" s="10">
        <v>1948</v>
      </c>
      <c r="J5155" s="11" t="s">
        <v>12051</v>
      </c>
      <c r="K5155" s="12"/>
      <c r="L5155" s="13" t="s">
        <v>12056</v>
      </c>
      <c r="M5155" t="s">
        <v>753</v>
      </c>
      <c r="S5155" s="9"/>
      <c r="T5155">
        <v>1</v>
      </c>
      <c r="U5155" s="210" t="s">
        <v>18201</v>
      </c>
      <c r="V5155" s="14">
        <v>0</v>
      </c>
      <c r="W5155" s="14">
        <v>0</v>
      </c>
      <c r="X5155" s="109" t="e">
        <v>#N/A</v>
      </c>
      <c r="Y5155" t="s">
        <v>334</v>
      </c>
      <c r="Z5155" t="s">
        <v>18167</v>
      </c>
      <c r="AA5155">
        <f t="shared" si="80"/>
        <v>1</v>
      </c>
    </row>
    <row r="5156" spans="1:27" x14ac:dyDescent="0.2">
      <c r="A5156">
        <v>4762</v>
      </c>
      <c r="B5156" s="1" t="s">
        <v>12098</v>
      </c>
      <c r="C5156" t="s">
        <v>5998</v>
      </c>
      <c r="D5156" s="9"/>
      <c r="E5156" s="9"/>
      <c r="F5156" s="9"/>
      <c r="G5156" s="10">
        <v>30</v>
      </c>
      <c r="H5156" s="10" t="s">
        <v>276</v>
      </c>
      <c r="I5156" s="10">
        <v>1948</v>
      </c>
      <c r="J5156" s="11" t="s">
        <v>12051</v>
      </c>
      <c r="K5156" s="12"/>
      <c r="L5156" s="13" t="s">
        <v>12056</v>
      </c>
      <c r="M5156" t="s">
        <v>753</v>
      </c>
      <c r="S5156" s="9"/>
      <c r="T5156">
        <v>1</v>
      </c>
      <c r="U5156" s="210" t="s">
        <v>18201</v>
      </c>
      <c r="V5156" s="14">
        <v>0</v>
      </c>
      <c r="W5156" s="14">
        <v>0</v>
      </c>
      <c r="X5156" s="109" t="e">
        <v>#N/A</v>
      </c>
      <c r="Y5156" t="s">
        <v>334</v>
      </c>
      <c r="Z5156" t="s">
        <v>18167</v>
      </c>
      <c r="AA5156">
        <f t="shared" si="80"/>
        <v>1</v>
      </c>
    </row>
    <row r="5157" spans="1:27" x14ac:dyDescent="0.2">
      <c r="A5157">
        <v>754</v>
      </c>
      <c r="B5157" s="1" t="s">
        <v>12069</v>
      </c>
      <c r="C5157" t="s">
        <v>5998</v>
      </c>
      <c r="D5157" s="9" t="s">
        <v>4262</v>
      </c>
      <c r="E5157" s="9"/>
      <c r="F5157" s="9"/>
      <c r="G5157" s="10">
        <v>30</v>
      </c>
      <c r="H5157" s="10" t="s">
        <v>276</v>
      </c>
      <c r="I5157" s="10">
        <v>1948</v>
      </c>
      <c r="J5157" s="11" t="s">
        <v>12051</v>
      </c>
      <c r="K5157" s="12"/>
      <c r="L5157" s="13" t="s">
        <v>12056</v>
      </c>
      <c r="M5157" t="s">
        <v>753</v>
      </c>
      <c r="S5157" s="9"/>
      <c r="T5157">
        <v>1</v>
      </c>
      <c r="U5157" s="210" t="s">
        <v>18201</v>
      </c>
      <c r="V5157" s="14">
        <v>0</v>
      </c>
      <c r="W5157" s="14">
        <v>0</v>
      </c>
      <c r="X5157" s="150" t="s">
        <v>294</v>
      </c>
      <c r="Y5157" t="s">
        <v>4262</v>
      </c>
      <c r="Z5157" t="s">
        <v>18167</v>
      </c>
      <c r="AA5157">
        <f t="shared" si="80"/>
        <v>1</v>
      </c>
    </row>
    <row r="5158" spans="1:27" x14ac:dyDescent="0.2">
      <c r="A5158">
        <v>1581</v>
      </c>
      <c r="B5158" s="1" t="s">
        <v>12059</v>
      </c>
      <c r="C5158" t="s">
        <v>1027</v>
      </c>
      <c r="D5158" s="9" t="s">
        <v>1713</v>
      </c>
      <c r="E5158" s="9" t="s">
        <v>259</v>
      </c>
      <c r="F5158" s="9" t="s">
        <v>1416</v>
      </c>
      <c r="G5158" s="10">
        <v>30</v>
      </c>
      <c r="H5158" s="10" t="s">
        <v>276</v>
      </c>
      <c r="I5158" s="10">
        <v>1948</v>
      </c>
      <c r="J5158" s="11" t="s">
        <v>12051</v>
      </c>
      <c r="K5158" s="12"/>
      <c r="L5158" s="13" t="s">
        <v>12056</v>
      </c>
      <c r="M5158" t="s">
        <v>753</v>
      </c>
      <c r="S5158" s="9"/>
      <c r="T5158">
        <v>1</v>
      </c>
      <c r="U5158" s="210" t="s">
        <v>18201</v>
      </c>
      <c r="V5158" s="14">
        <v>0</v>
      </c>
      <c r="W5158" s="14">
        <v>1</v>
      </c>
      <c r="X5158" s="150" t="s">
        <v>270</v>
      </c>
      <c r="Y5158">
        <v>305</v>
      </c>
      <c r="Z5158" t="s">
        <v>271</v>
      </c>
      <c r="AA5158">
        <f t="shared" si="80"/>
        <v>2</v>
      </c>
    </row>
    <row r="5159" spans="1:27" x14ac:dyDescent="0.2">
      <c r="A5159">
        <v>2409</v>
      </c>
      <c r="B5159" s="1" t="s">
        <v>12060</v>
      </c>
      <c r="C5159" t="s">
        <v>1798</v>
      </c>
      <c r="D5159" s="9" t="s">
        <v>1443</v>
      </c>
      <c r="E5159" s="9"/>
      <c r="F5159" s="9"/>
      <c r="G5159" s="10">
        <v>30</v>
      </c>
      <c r="H5159" s="10" t="s">
        <v>276</v>
      </c>
      <c r="I5159" s="10">
        <v>1948</v>
      </c>
      <c r="J5159" s="11" t="s">
        <v>12051</v>
      </c>
      <c r="K5159" s="12"/>
      <c r="L5159" s="13" t="s">
        <v>12061</v>
      </c>
      <c r="M5159" t="s">
        <v>753</v>
      </c>
      <c r="S5159" s="9"/>
      <c r="T5159">
        <v>1</v>
      </c>
      <c r="U5159" s="210" t="s">
        <v>18201</v>
      </c>
      <c r="V5159" s="14">
        <v>0</v>
      </c>
      <c r="W5159" s="14">
        <v>1</v>
      </c>
      <c r="X5159" s="150" t="s">
        <v>294</v>
      </c>
      <c r="Y5159" t="s">
        <v>1443</v>
      </c>
      <c r="Z5159" t="s">
        <v>271</v>
      </c>
      <c r="AA5159">
        <f t="shared" si="80"/>
        <v>1</v>
      </c>
    </row>
    <row r="5160" spans="1:27" x14ac:dyDescent="0.2">
      <c r="A5160">
        <v>3969</v>
      </c>
      <c r="B5160" s="1" t="s">
        <v>12055</v>
      </c>
      <c r="C5160" t="s">
        <v>1027</v>
      </c>
      <c r="D5160" s="9" t="s">
        <v>10807</v>
      </c>
      <c r="E5160" s="9"/>
      <c r="F5160" s="9" t="s">
        <v>532</v>
      </c>
      <c r="G5160" s="10">
        <v>30</v>
      </c>
      <c r="H5160" s="10" t="s">
        <v>276</v>
      </c>
      <c r="I5160" s="10">
        <v>1948</v>
      </c>
      <c r="J5160" s="11" t="s">
        <v>12051</v>
      </c>
      <c r="K5160" s="12"/>
      <c r="L5160" s="13" t="s">
        <v>12056</v>
      </c>
      <c r="M5160" t="s">
        <v>753</v>
      </c>
      <c r="S5160" s="9"/>
      <c r="T5160">
        <v>1</v>
      </c>
      <c r="U5160" s="210" t="s">
        <v>18201</v>
      </c>
      <c r="V5160" s="14">
        <v>0</v>
      </c>
      <c r="W5160" s="14">
        <v>1</v>
      </c>
      <c r="X5160" s="109" t="s">
        <v>294</v>
      </c>
      <c r="Y5160" t="s">
        <v>3625</v>
      </c>
      <c r="Z5160" t="s">
        <v>271</v>
      </c>
      <c r="AA5160">
        <f t="shared" si="80"/>
        <v>2</v>
      </c>
    </row>
    <row r="5161" spans="1:27" x14ac:dyDescent="0.2">
      <c r="A5161">
        <v>1733</v>
      </c>
      <c r="B5161" s="1" t="s">
        <v>12052</v>
      </c>
      <c r="C5161" t="s">
        <v>1027</v>
      </c>
      <c r="D5161" s="9" t="s">
        <v>12053</v>
      </c>
      <c r="E5161" s="9"/>
      <c r="F5161" s="9" t="s">
        <v>532</v>
      </c>
      <c r="G5161" s="10">
        <v>30</v>
      </c>
      <c r="H5161" s="10" t="s">
        <v>276</v>
      </c>
      <c r="I5161" s="10">
        <v>1948</v>
      </c>
      <c r="J5161" s="11" t="s">
        <v>12051</v>
      </c>
      <c r="K5161" s="12"/>
      <c r="L5161" s="13" t="s">
        <v>12054</v>
      </c>
      <c r="M5161" t="s">
        <v>753</v>
      </c>
      <c r="S5161" s="9"/>
      <c r="T5161">
        <v>1</v>
      </c>
      <c r="U5161" s="210" t="s">
        <v>18201</v>
      </c>
      <c r="V5161" s="14">
        <v>0</v>
      </c>
      <c r="W5161" s="14">
        <v>1</v>
      </c>
      <c r="X5161" s="109" t="s">
        <v>294</v>
      </c>
      <c r="Y5161" t="s">
        <v>3625</v>
      </c>
      <c r="Z5161" t="s">
        <v>271</v>
      </c>
      <c r="AA5161">
        <f t="shared" si="80"/>
        <v>2</v>
      </c>
    </row>
    <row r="5162" spans="1:27" x14ac:dyDescent="0.2">
      <c r="A5162">
        <v>742</v>
      </c>
      <c r="B5162" s="1" t="s">
        <v>12099</v>
      </c>
      <c r="C5162" t="s">
        <v>1027</v>
      </c>
      <c r="D5162" s="9" t="s">
        <v>12100</v>
      </c>
      <c r="E5162" s="9"/>
      <c r="F5162" s="9"/>
      <c r="G5162" s="10">
        <v>31</v>
      </c>
      <c r="H5162" s="10" t="s">
        <v>276</v>
      </c>
      <c r="I5162" s="10">
        <v>1948</v>
      </c>
      <c r="J5162" s="11" t="s">
        <v>12101</v>
      </c>
      <c r="K5162" s="12" t="s">
        <v>415</v>
      </c>
      <c r="L5162" s="13" t="s">
        <v>18361</v>
      </c>
      <c r="M5162" t="s">
        <v>290</v>
      </c>
      <c r="N5162" t="s">
        <v>291</v>
      </c>
      <c r="O5162" t="s">
        <v>933</v>
      </c>
      <c r="S5162" s="9"/>
      <c r="T5162">
        <v>1</v>
      </c>
      <c r="U5162" s="210" t="s">
        <v>18201</v>
      </c>
      <c r="V5162" s="14">
        <v>0</v>
      </c>
      <c r="W5162" s="14">
        <v>1</v>
      </c>
      <c r="X5162" s="150" t="s">
        <v>294</v>
      </c>
      <c r="Y5162" t="s">
        <v>10267</v>
      </c>
      <c r="Z5162" t="s">
        <v>1419</v>
      </c>
      <c r="AA5162">
        <f t="shared" si="80"/>
        <v>4</v>
      </c>
    </row>
    <row r="5163" spans="1:27" x14ac:dyDescent="0.2">
      <c r="A5163">
        <v>4910</v>
      </c>
      <c r="B5163" s="1" t="s">
        <v>12102</v>
      </c>
      <c r="C5163" t="s">
        <v>5998</v>
      </c>
      <c r="D5163" s="9"/>
      <c r="E5163" s="9"/>
      <c r="F5163" s="9"/>
      <c r="G5163" s="10">
        <v>31</v>
      </c>
      <c r="H5163" s="10" t="s">
        <v>276</v>
      </c>
      <c r="I5163" s="10">
        <v>1948</v>
      </c>
      <c r="J5163" s="11" t="s">
        <v>12101</v>
      </c>
      <c r="K5163" s="12"/>
      <c r="L5163" s="13" t="s">
        <v>12103</v>
      </c>
      <c r="M5163" t="s">
        <v>753</v>
      </c>
      <c r="S5163" s="9"/>
      <c r="T5163">
        <v>1</v>
      </c>
      <c r="U5163" s="210" t="s">
        <v>18201</v>
      </c>
      <c r="V5163" s="14">
        <v>0</v>
      </c>
      <c r="W5163" s="14">
        <v>0</v>
      </c>
      <c r="X5163" s="109" t="e">
        <v>#N/A</v>
      </c>
      <c r="Y5163" t="s">
        <v>334</v>
      </c>
      <c r="Z5163" t="s">
        <v>18167</v>
      </c>
      <c r="AA5163">
        <f t="shared" si="80"/>
        <v>1</v>
      </c>
    </row>
    <row r="5164" spans="1:27" x14ac:dyDescent="0.2">
      <c r="A5164">
        <v>6022</v>
      </c>
      <c r="B5164" s="1" t="s">
        <v>12104</v>
      </c>
      <c r="C5164" t="s">
        <v>503</v>
      </c>
      <c r="D5164" s="9"/>
      <c r="E5164" s="9" t="s">
        <v>8805</v>
      </c>
      <c r="F5164" s="9"/>
      <c r="G5164" s="10">
        <v>4</v>
      </c>
      <c r="H5164" s="10" t="s">
        <v>536</v>
      </c>
      <c r="I5164" s="10">
        <v>1948</v>
      </c>
      <c r="J5164" s="11" t="s">
        <v>12105</v>
      </c>
      <c r="K5164" s="12"/>
      <c r="L5164" s="13" t="s">
        <v>12106</v>
      </c>
      <c r="M5164" t="s">
        <v>781</v>
      </c>
      <c r="S5164" s="9"/>
      <c r="T5164">
        <v>2</v>
      </c>
      <c r="U5164" s="210" t="s">
        <v>18202</v>
      </c>
      <c r="V5164" s="14">
        <v>0</v>
      </c>
      <c r="W5164" s="14">
        <v>0</v>
      </c>
      <c r="X5164" s="109" t="e">
        <v>#N/A</v>
      </c>
      <c r="Y5164" t="s">
        <v>334</v>
      </c>
      <c r="Z5164" t="s">
        <v>271</v>
      </c>
      <c r="AA5164">
        <f t="shared" si="80"/>
        <v>1</v>
      </c>
    </row>
    <row r="5165" spans="1:27" x14ac:dyDescent="0.2">
      <c r="A5165">
        <v>7626</v>
      </c>
      <c r="B5165" s="1" t="s">
        <v>12113</v>
      </c>
      <c r="C5165" t="s">
        <v>2221</v>
      </c>
      <c r="D5165" s="9">
        <v>488</v>
      </c>
      <c r="E5165" s="9"/>
      <c r="F5165" s="9"/>
      <c r="G5165" s="10">
        <v>5</v>
      </c>
      <c r="H5165" s="10" t="s">
        <v>536</v>
      </c>
      <c r="I5165" s="10">
        <v>1948</v>
      </c>
      <c r="J5165" s="11" t="s">
        <v>12109</v>
      </c>
      <c r="K5165" s="12"/>
      <c r="L5165" s="13" t="s">
        <v>12110</v>
      </c>
      <c r="M5165" t="s">
        <v>753</v>
      </c>
      <c r="S5165" s="9"/>
      <c r="T5165">
        <v>2</v>
      </c>
      <c r="U5165" s="210" t="s">
        <v>18202</v>
      </c>
      <c r="V5165" s="14">
        <v>0</v>
      </c>
      <c r="W5165" s="14">
        <v>1</v>
      </c>
      <c r="X5165" s="150" t="s">
        <v>270</v>
      </c>
      <c r="Y5165">
        <v>488</v>
      </c>
      <c r="Z5165" t="s">
        <v>505</v>
      </c>
      <c r="AA5165">
        <f t="shared" si="80"/>
        <v>1</v>
      </c>
    </row>
    <row r="5166" spans="1:27" x14ac:dyDescent="0.2">
      <c r="A5166">
        <v>4093</v>
      </c>
      <c r="B5166" s="1" t="s">
        <v>12114</v>
      </c>
      <c r="C5166" t="s">
        <v>2221</v>
      </c>
      <c r="D5166" s="9">
        <v>239</v>
      </c>
      <c r="E5166" s="9"/>
      <c r="F5166" s="9"/>
      <c r="G5166" s="10">
        <v>5</v>
      </c>
      <c r="H5166" s="10" t="s">
        <v>536</v>
      </c>
      <c r="I5166" s="10">
        <v>1948</v>
      </c>
      <c r="J5166" s="11" t="s">
        <v>12109</v>
      </c>
      <c r="K5166" s="12"/>
      <c r="L5166" s="13" t="s">
        <v>12110</v>
      </c>
      <c r="M5166" t="s">
        <v>753</v>
      </c>
      <c r="S5166" s="9"/>
      <c r="T5166">
        <v>2</v>
      </c>
      <c r="U5166" s="210" t="s">
        <v>18202</v>
      </c>
      <c r="V5166" s="14">
        <v>0</v>
      </c>
      <c r="W5166" s="14">
        <v>1</v>
      </c>
      <c r="X5166" s="150" t="s">
        <v>270</v>
      </c>
      <c r="Y5166">
        <v>239</v>
      </c>
      <c r="Z5166" t="s">
        <v>505</v>
      </c>
      <c r="AA5166">
        <f t="shared" si="80"/>
        <v>1</v>
      </c>
    </row>
    <row r="5167" spans="1:27" x14ac:dyDescent="0.2">
      <c r="A5167">
        <v>5518</v>
      </c>
      <c r="B5167" s="1" t="s">
        <v>12115</v>
      </c>
      <c r="C5167" t="s">
        <v>2221</v>
      </c>
      <c r="D5167" s="9">
        <v>68</v>
      </c>
      <c r="E5167" s="9"/>
      <c r="F5167" s="9"/>
      <c r="G5167" s="10">
        <v>5</v>
      </c>
      <c r="H5167" s="10" t="s">
        <v>536</v>
      </c>
      <c r="I5167" s="10">
        <v>1948</v>
      </c>
      <c r="J5167" s="11" t="s">
        <v>12109</v>
      </c>
      <c r="K5167" s="12"/>
      <c r="L5167" s="13" t="s">
        <v>12110</v>
      </c>
      <c r="M5167" t="s">
        <v>753</v>
      </c>
      <c r="S5167" s="9"/>
      <c r="T5167">
        <v>2</v>
      </c>
      <c r="U5167" s="210" t="s">
        <v>18202</v>
      </c>
      <c r="V5167" s="14">
        <v>0</v>
      </c>
      <c r="W5167" s="14">
        <v>1</v>
      </c>
      <c r="X5167" s="150" t="s">
        <v>270</v>
      </c>
      <c r="Y5167">
        <v>68</v>
      </c>
      <c r="Z5167" t="s">
        <v>505</v>
      </c>
      <c r="AA5167">
        <f t="shared" si="80"/>
        <v>1</v>
      </c>
    </row>
    <row r="5168" spans="1:27" x14ac:dyDescent="0.2">
      <c r="A5168">
        <v>4257</v>
      </c>
      <c r="B5168" s="1" t="s">
        <v>12116</v>
      </c>
      <c r="C5168" t="s">
        <v>2221</v>
      </c>
      <c r="D5168" s="9">
        <v>68</v>
      </c>
      <c r="E5168" s="9"/>
      <c r="F5168" s="9"/>
      <c r="G5168" s="10">
        <v>5</v>
      </c>
      <c r="H5168" s="10" t="s">
        <v>536</v>
      </c>
      <c r="I5168" s="10">
        <v>1948</v>
      </c>
      <c r="J5168" s="11" t="s">
        <v>12109</v>
      </c>
      <c r="K5168" s="12"/>
      <c r="L5168" s="13" t="s">
        <v>12110</v>
      </c>
      <c r="M5168" t="s">
        <v>753</v>
      </c>
      <c r="S5168" s="9"/>
      <c r="T5168">
        <v>2</v>
      </c>
      <c r="U5168" s="210" t="s">
        <v>18202</v>
      </c>
      <c r="V5168" s="14">
        <v>0</v>
      </c>
      <c r="W5168" s="14">
        <v>1</v>
      </c>
      <c r="X5168" s="150" t="s">
        <v>270</v>
      </c>
      <c r="Y5168">
        <v>68</v>
      </c>
      <c r="Z5168" t="s">
        <v>505</v>
      </c>
      <c r="AA5168">
        <f t="shared" si="80"/>
        <v>1</v>
      </c>
    </row>
    <row r="5169" spans="1:27" x14ac:dyDescent="0.2">
      <c r="A5169">
        <v>4081</v>
      </c>
      <c r="B5169" s="1" t="s">
        <v>12111</v>
      </c>
      <c r="C5169" t="s">
        <v>2221</v>
      </c>
      <c r="D5169" s="9" t="s">
        <v>12112</v>
      </c>
      <c r="E5169" s="9" t="s">
        <v>259</v>
      </c>
      <c r="F5169" s="9" t="s">
        <v>532</v>
      </c>
      <c r="G5169" s="10">
        <v>5</v>
      </c>
      <c r="H5169" s="10" t="s">
        <v>536</v>
      </c>
      <c r="I5169" s="10">
        <v>1948</v>
      </c>
      <c r="J5169" s="11" t="s">
        <v>12109</v>
      </c>
      <c r="K5169" s="12"/>
      <c r="L5169" s="13" t="s">
        <v>12110</v>
      </c>
      <c r="M5169" t="s">
        <v>753</v>
      </c>
      <c r="S5169" s="9"/>
      <c r="T5169">
        <v>2</v>
      </c>
      <c r="U5169" s="210" t="s">
        <v>18202</v>
      </c>
      <c r="V5169" s="14">
        <v>0</v>
      </c>
      <c r="W5169" s="14">
        <v>1</v>
      </c>
      <c r="X5169" s="150" t="s">
        <v>294</v>
      </c>
      <c r="Y5169" t="s">
        <v>9286</v>
      </c>
      <c r="Z5169" t="s">
        <v>505</v>
      </c>
      <c r="AA5169">
        <f t="shared" si="80"/>
        <v>2</v>
      </c>
    </row>
    <row r="5170" spans="1:27" x14ac:dyDescent="0.2">
      <c r="A5170">
        <v>1967</v>
      </c>
      <c r="B5170" s="1" t="s">
        <v>12107</v>
      </c>
      <c r="C5170" t="s">
        <v>2040</v>
      </c>
      <c r="D5170" s="9" t="s">
        <v>12108</v>
      </c>
      <c r="E5170" s="9"/>
      <c r="F5170" s="9"/>
      <c r="G5170" s="10">
        <v>5</v>
      </c>
      <c r="H5170" s="10" t="s">
        <v>536</v>
      </c>
      <c r="I5170" s="10">
        <v>1948</v>
      </c>
      <c r="J5170" s="11" t="s">
        <v>12109</v>
      </c>
      <c r="K5170" s="12"/>
      <c r="L5170" s="13" t="s">
        <v>12110</v>
      </c>
      <c r="M5170" t="s">
        <v>753</v>
      </c>
      <c r="S5170" s="9"/>
      <c r="T5170">
        <v>2</v>
      </c>
      <c r="U5170" s="210" t="s">
        <v>18202</v>
      </c>
      <c r="V5170" s="14">
        <v>0</v>
      </c>
      <c r="W5170" s="14">
        <v>1</v>
      </c>
      <c r="X5170" s="150" t="s">
        <v>270</v>
      </c>
      <c r="Y5170">
        <v>69</v>
      </c>
      <c r="Z5170" t="s">
        <v>271</v>
      </c>
      <c r="AA5170">
        <f t="shared" si="80"/>
        <v>4</v>
      </c>
    </row>
    <row r="5171" spans="1:27" x14ac:dyDescent="0.2">
      <c r="A5171">
        <v>6387</v>
      </c>
      <c r="B5171" s="1" t="s">
        <v>12117</v>
      </c>
      <c r="C5171" t="s">
        <v>503</v>
      </c>
      <c r="D5171" s="9"/>
      <c r="E5171" s="9" t="s">
        <v>8233</v>
      </c>
      <c r="F5171" s="9"/>
      <c r="G5171" s="10">
        <v>5</v>
      </c>
      <c r="H5171" s="10" t="s">
        <v>536</v>
      </c>
      <c r="I5171" s="10">
        <v>1948</v>
      </c>
      <c r="J5171" s="11" t="s">
        <v>12109</v>
      </c>
      <c r="K5171" s="12"/>
      <c r="L5171" s="13" t="s">
        <v>12118</v>
      </c>
      <c r="M5171" t="s">
        <v>781</v>
      </c>
      <c r="S5171" s="9"/>
      <c r="T5171">
        <v>2</v>
      </c>
      <c r="U5171" s="210" t="s">
        <v>18202</v>
      </c>
      <c r="V5171" s="14">
        <v>0</v>
      </c>
      <c r="W5171" s="14">
        <v>0</v>
      </c>
      <c r="X5171" s="109" t="e">
        <v>#N/A</v>
      </c>
      <c r="Y5171" t="s">
        <v>334</v>
      </c>
      <c r="Z5171" t="s">
        <v>271</v>
      </c>
      <c r="AA5171">
        <f t="shared" si="80"/>
        <v>1</v>
      </c>
    </row>
    <row r="5172" spans="1:27" x14ac:dyDescent="0.2">
      <c r="A5172">
        <v>6389</v>
      </c>
      <c r="B5172" s="1" t="s">
        <v>12119</v>
      </c>
      <c r="C5172" t="s">
        <v>503</v>
      </c>
      <c r="D5172" s="9"/>
      <c r="E5172" s="9" t="s">
        <v>8233</v>
      </c>
      <c r="F5172" s="9"/>
      <c r="G5172" s="10">
        <v>5</v>
      </c>
      <c r="H5172" s="10" t="s">
        <v>536</v>
      </c>
      <c r="I5172" s="10">
        <v>1948</v>
      </c>
      <c r="J5172" s="11" t="s">
        <v>12109</v>
      </c>
      <c r="K5172" s="12"/>
      <c r="L5172" s="13" t="s">
        <v>12120</v>
      </c>
      <c r="M5172" t="s">
        <v>781</v>
      </c>
      <c r="S5172" s="9"/>
      <c r="T5172">
        <v>2</v>
      </c>
      <c r="U5172" s="210" t="s">
        <v>18202</v>
      </c>
      <c r="V5172" s="14">
        <v>0</v>
      </c>
      <c r="W5172" s="14">
        <v>0</v>
      </c>
      <c r="X5172" s="109" t="e">
        <v>#N/A</v>
      </c>
      <c r="Y5172" t="s">
        <v>334</v>
      </c>
      <c r="Z5172" t="s">
        <v>271</v>
      </c>
      <c r="AA5172">
        <f t="shared" si="80"/>
        <v>1</v>
      </c>
    </row>
    <row r="5173" spans="1:27" x14ac:dyDescent="0.2">
      <c r="A5173">
        <v>4035</v>
      </c>
      <c r="B5173" s="1" t="s">
        <v>12121</v>
      </c>
      <c r="C5173" t="s">
        <v>1027</v>
      </c>
      <c r="D5173" s="9" t="s">
        <v>12122</v>
      </c>
      <c r="E5173" s="9"/>
      <c r="F5173" s="9"/>
      <c r="G5173" s="10">
        <v>6</v>
      </c>
      <c r="H5173" s="10" t="s">
        <v>536</v>
      </c>
      <c r="I5173" s="10">
        <v>1948</v>
      </c>
      <c r="J5173" s="11" t="s">
        <v>12123</v>
      </c>
      <c r="K5173" s="12" t="s">
        <v>237</v>
      </c>
      <c r="L5173" s="13" t="s">
        <v>12124</v>
      </c>
      <c r="M5173" t="s">
        <v>290</v>
      </c>
      <c r="N5173" t="s">
        <v>291</v>
      </c>
      <c r="O5173" t="s">
        <v>367</v>
      </c>
      <c r="S5173" s="9"/>
      <c r="T5173">
        <v>2</v>
      </c>
      <c r="U5173" s="210" t="s">
        <v>18202</v>
      </c>
      <c r="V5173" s="14">
        <v>0</v>
      </c>
      <c r="W5173" s="14">
        <v>0</v>
      </c>
      <c r="X5173" s="150" t="s">
        <v>294</v>
      </c>
      <c r="Y5173" t="s">
        <v>10267</v>
      </c>
      <c r="Z5173" t="s">
        <v>1419</v>
      </c>
      <c r="AA5173">
        <f t="shared" si="80"/>
        <v>2</v>
      </c>
    </row>
    <row r="5174" spans="1:27" x14ac:dyDescent="0.2">
      <c r="A5174">
        <v>3537</v>
      </c>
      <c r="B5174" s="1" t="s">
        <v>12125</v>
      </c>
      <c r="C5174" t="s">
        <v>2534</v>
      </c>
      <c r="D5174" s="9">
        <v>169</v>
      </c>
      <c r="E5174" s="9"/>
      <c r="F5174" s="9"/>
      <c r="G5174" s="10">
        <v>6</v>
      </c>
      <c r="H5174" s="10" t="s">
        <v>536</v>
      </c>
      <c r="I5174" s="10">
        <v>1948</v>
      </c>
      <c r="J5174" s="11" t="s">
        <v>12123</v>
      </c>
      <c r="K5174" s="12"/>
      <c r="L5174" s="13" t="s">
        <v>12126</v>
      </c>
      <c r="M5174" t="s">
        <v>781</v>
      </c>
      <c r="S5174" s="9"/>
      <c r="T5174">
        <v>2</v>
      </c>
      <c r="U5174" s="210" t="s">
        <v>18202</v>
      </c>
      <c r="V5174" s="14">
        <v>0</v>
      </c>
      <c r="W5174" s="14">
        <v>1</v>
      </c>
      <c r="X5174" s="150" t="s">
        <v>270</v>
      </c>
      <c r="Y5174">
        <v>169</v>
      </c>
      <c r="Z5174" t="s">
        <v>271</v>
      </c>
      <c r="AA5174">
        <f t="shared" si="80"/>
        <v>1</v>
      </c>
    </row>
    <row r="5175" spans="1:27" x14ac:dyDescent="0.2">
      <c r="A5175">
        <v>3902</v>
      </c>
      <c r="B5175" s="1" t="s">
        <v>12127</v>
      </c>
      <c r="C5175" t="s">
        <v>2534</v>
      </c>
      <c r="D5175" s="9">
        <v>169</v>
      </c>
      <c r="E5175" s="9"/>
      <c r="F5175" s="9"/>
      <c r="G5175" s="10">
        <v>6</v>
      </c>
      <c r="H5175" s="10" t="s">
        <v>536</v>
      </c>
      <c r="I5175" s="10">
        <v>1948</v>
      </c>
      <c r="J5175" s="11" t="s">
        <v>12123</v>
      </c>
      <c r="K5175" s="12"/>
      <c r="L5175" s="13" t="s">
        <v>12126</v>
      </c>
      <c r="M5175" t="s">
        <v>781</v>
      </c>
      <c r="S5175" s="9"/>
      <c r="T5175">
        <v>2</v>
      </c>
      <c r="U5175" s="210" t="s">
        <v>18202</v>
      </c>
      <c r="V5175" s="14">
        <v>0</v>
      </c>
      <c r="W5175" s="14">
        <v>1</v>
      </c>
      <c r="X5175" s="150" t="s">
        <v>270</v>
      </c>
      <c r="Y5175">
        <v>169</v>
      </c>
      <c r="Z5175" t="s">
        <v>271</v>
      </c>
      <c r="AA5175">
        <f t="shared" si="80"/>
        <v>1</v>
      </c>
    </row>
    <row r="5176" spans="1:27" x14ac:dyDescent="0.2">
      <c r="A5176">
        <v>4861</v>
      </c>
      <c r="B5176" s="1" t="s">
        <v>12128</v>
      </c>
      <c r="C5176" t="s">
        <v>2534</v>
      </c>
      <c r="D5176" s="9"/>
      <c r="E5176" s="9"/>
      <c r="F5176" s="9"/>
      <c r="G5176" s="10">
        <v>6</v>
      </c>
      <c r="H5176" s="10" t="s">
        <v>536</v>
      </c>
      <c r="I5176" s="10">
        <v>1948</v>
      </c>
      <c r="J5176" s="11" t="s">
        <v>12123</v>
      </c>
      <c r="K5176" s="12"/>
      <c r="L5176" s="13" t="s">
        <v>12126</v>
      </c>
      <c r="M5176" t="s">
        <v>781</v>
      </c>
      <c r="S5176" s="9"/>
      <c r="T5176">
        <v>2</v>
      </c>
      <c r="U5176" s="210" t="s">
        <v>18202</v>
      </c>
      <c r="V5176" s="14">
        <v>0</v>
      </c>
      <c r="W5176" s="14">
        <v>1</v>
      </c>
      <c r="X5176" s="109" t="e">
        <v>#N/A</v>
      </c>
      <c r="Y5176" t="s">
        <v>334</v>
      </c>
      <c r="Z5176" t="s">
        <v>271</v>
      </c>
      <c r="AA5176">
        <f t="shared" si="80"/>
        <v>1</v>
      </c>
    </row>
    <row r="5177" spans="1:27" x14ac:dyDescent="0.2">
      <c r="A5177">
        <v>5642</v>
      </c>
      <c r="B5177" s="1" t="s">
        <v>12129</v>
      </c>
      <c r="C5177" t="s">
        <v>2534</v>
      </c>
      <c r="D5177" s="9"/>
      <c r="E5177" s="9"/>
      <c r="F5177" s="9"/>
      <c r="G5177" s="10">
        <v>6</v>
      </c>
      <c r="H5177" s="10" t="s">
        <v>536</v>
      </c>
      <c r="I5177" s="10">
        <v>1948</v>
      </c>
      <c r="J5177" s="11" t="s">
        <v>12123</v>
      </c>
      <c r="K5177" s="12"/>
      <c r="L5177" s="13" t="s">
        <v>12126</v>
      </c>
      <c r="M5177" t="s">
        <v>781</v>
      </c>
      <c r="S5177" s="9"/>
      <c r="T5177">
        <v>2</v>
      </c>
      <c r="U5177" s="210" t="s">
        <v>18202</v>
      </c>
      <c r="V5177" s="14">
        <v>0</v>
      </c>
      <c r="W5177" s="14">
        <v>1</v>
      </c>
      <c r="X5177" s="109" t="e">
        <v>#N/A</v>
      </c>
      <c r="Y5177" t="s">
        <v>334</v>
      </c>
      <c r="Z5177" t="s">
        <v>271</v>
      </c>
      <c r="AA5177">
        <f t="shared" si="80"/>
        <v>1</v>
      </c>
    </row>
    <row r="5178" spans="1:27" x14ac:dyDescent="0.2">
      <c r="A5178">
        <v>1355</v>
      </c>
      <c r="B5178" s="1" t="s">
        <v>12130</v>
      </c>
      <c r="C5178" t="s">
        <v>2040</v>
      </c>
      <c r="D5178" s="9" t="s">
        <v>12131</v>
      </c>
      <c r="E5178" s="9"/>
      <c r="F5178" s="9"/>
      <c r="G5178" s="10">
        <v>7</v>
      </c>
      <c r="H5178" s="10" t="s">
        <v>536</v>
      </c>
      <c r="I5178" s="10">
        <v>1948</v>
      </c>
      <c r="J5178" s="11" t="s">
        <v>12132</v>
      </c>
      <c r="K5178" s="12"/>
      <c r="L5178" s="13" t="s">
        <v>12133</v>
      </c>
      <c r="M5178" t="s">
        <v>753</v>
      </c>
      <c r="S5178" s="9"/>
      <c r="T5178">
        <v>2</v>
      </c>
      <c r="U5178" s="210" t="s">
        <v>18202</v>
      </c>
      <c r="V5178" s="14">
        <v>0</v>
      </c>
      <c r="W5178" s="14">
        <v>0</v>
      </c>
      <c r="X5178" s="150" t="s">
        <v>294</v>
      </c>
      <c r="Y5178" t="s">
        <v>6784</v>
      </c>
      <c r="Z5178" t="s">
        <v>3085</v>
      </c>
      <c r="AA5178">
        <f t="shared" si="80"/>
        <v>2</v>
      </c>
    </row>
    <row r="5179" spans="1:27" x14ac:dyDescent="0.2">
      <c r="A5179">
        <v>1412</v>
      </c>
      <c r="B5179" s="1" t="s">
        <v>12134</v>
      </c>
      <c r="C5179" t="s">
        <v>1027</v>
      </c>
      <c r="D5179" s="9" t="s">
        <v>12135</v>
      </c>
      <c r="E5179" s="9"/>
      <c r="F5179" s="9"/>
      <c r="G5179" s="10">
        <v>9</v>
      </c>
      <c r="H5179" s="10" t="s">
        <v>536</v>
      </c>
      <c r="I5179" s="10">
        <v>1948</v>
      </c>
      <c r="J5179" s="11" t="s">
        <v>12136</v>
      </c>
      <c r="K5179" s="12" t="s">
        <v>415</v>
      </c>
      <c r="L5179" s="13" t="s">
        <v>12137</v>
      </c>
      <c r="M5179" t="s">
        <v>290</v>
      </c>
      <c r="N5179" t="s">
        <v>291</v>
      </c>
      <c r="O5179" t="s">
        <v>764</v>
      </c>
      <c r="S5179" s="9"/>
      <c r="T5179">
        <v>2</v>
      </c>
      <c r="U5179" s="210" t="s">
        <v>18202</v>
      </c>
      <c r="V5179" s="14">
        <v>0</v>
      </c>
      <c r="W5179" s="14">
        <v>0</v>
      </c>
      <c r="X5179" s="150" t="s">
        <v>294</v>
      </c>
      <c r="Y5179" t="s">
        <v>10267</v>
      </c>
      <c r="Z5179" t="s">
        <v>271</v>
      </c>
      <c r="AA5179">
        <f t="shared" si="80"/>
        <v>3</v>
      </c>
    </row>
    <row r="5180" spans="1:27" x14ac:dyDescent="0.2">
      <c r="A5180">
        <v>3921</v>
      </c>
      <c r="B5180" s="1" t="s">
        <v>12138</v>
      </c>
      <c r="C5180" t="s">
        <v>503</v>
      </c>
      <c r="D5180" s="9"/>
      <c r="E5180" s="9" t="s">
        <v>8233</v>
      </c>
      <c r="F5180" s="9"/>
      <c r="G5180" s="10">
        <v>9</v>
      </c>
      <c r="H5180" s="10" t="s">
        <v>536</v>
      </c>
      <c r="I5180" s="10">
        <v>1948</v>
      </c>
      <c r="J5180" s="11" t="s">
        <v>12136</v>
      </c>
      <c r="K5180" s="12"/>
      <c r="L5180" s="13" t="s">
        <v>12139</v>
      </c>
      <c r="M5180" t="s">
        <v>781</v>
      </c>
      <c r="S5180" s="9"/>
      <c r="T5180">
        <v>2</v>
      </c>
      <c r="U5180" s="210" t="s">
        <v>18202</v>
      </c>
      <c r="V5180" s="14">
        <v>0</v>
      </c>
      <c r="W5180" s="14">
        <v>0</v>
      </c>
      <c r="X5180" s="109" t="e">
        <v>#N/A</v>
      </c>
      <c r="Y5180" t="s">
        <v>334</v>
      </c>
      <c r="Z5180" t="s">
        <v>271</v>
      </c>
      <c r="AA5180">
        <f t="shared" si="80"/>
        <v>1</v>
      </c>
    </row>
    <row r="5181" spans="1:27" x14ac:dyDescent="0.2">
      <c r="A5181">
        <v>1433</v>
      </c>
      <c r="B5181" s="1" t="s">
        <v>12145</v>
      </c>
      <c r="C5181" t="s">
        <v>1798</v>
      </c>
      <c r="D5181" s="9" t="s">
        <v>849</v>
      </c>
      <c r="E5181" s="9"/>
      <c r="F5181" s="9"/>
      <c r="G5181" s="10">
        <v>11</v>
      </c>
      <c r="H5181" s="10" t="s">
        <v>536</v>
      </c>
      <c r="I5181" s="10">
        <v>1948</v>
      </c>
      <c r="J5181" s="11" t="s">
        <v>12141</v>
      </c>
      <c r="K5181" s="12"/>
      <c r="L5181" s="13" t="s">
        <v>12144</v>
      </c>
      <c r="M5181" t="s">
        <v>753</v>
      </c>
      <c r="S5181" s="9"/>
      <c r="T5181">
        <v>2</v>
      </c>
      <c r="U5181" s="210" t="s">
        <v>18202</v>
      </c>
      <c r="V5181" s="14">
        <v>0</v>
      </c>
      <c r="W5181" s="14">
        <v>1</v>
      </c>
      <c r="X5181" s="150" t="s">
        <v>270</v>
      </c>
      <c r="Y5181" t="s">
        <v>849</v>
      </c>
      <c r="Z5181" t="s">
        <v>271</v>
      </c>
      <c r="AA5181">
        <f t="shared" si="80"/>
        <v>1</v>
      </c>
    </row>
    <row r="5182" spans="1:27" x14ac:dyDescent="0.2">
      <c r="A5182">
        <v>7646</v>
      </c>
      <c r="B5182" s="1" t="s">
        <v>12140</v>
      </c>
      <c r="C5182" t="s">
        <v>2221</v>
      </c>
      <c r="D5182" s="9" t="s">
        <v>7697</v>
      </c>
      <c r="E5182" s="9"/>
      <c r="F5182" s="9" t="s">
        <v>532</v>
      </c>
      <c r="G5182" s="10">
        <v>11</v>
      </c>
      <c r="H5182" s="10" t="s">
        <v>536</v>
      </c>
      <c r="I5182" s="10">
        <v>1948</v>
      </c>
      <c r="J5182" s="11" t="s">
        <v>12141</v>
      </c>
      <c r="K5182" s="12"/>
      <c r="L5182" s="13" t="s">
        <v>12142</v>
      </c>
      <c r="M5182" t="s">
        <v>753</v>
      </c>
      <c r="S5182" s="9"/>
      <c r="T5182">
        <v>2</v>
      </c>
      <c r="U5182" s="210" t="s">
        <v>18202</v>
      </c>
      <c r="V5182" s="14">
        <v>0</v>
      </c>
      <c r="W5182" s="14">
        <v>1</v>
      </c>
      <c r="X5182" s="109" t="s">
        <v>294</v>
      </c>
      <c r="Y5182" t="s">
        <v>3929</v>
      </c>
      <c r="Z5182" t="s">
        <v>505</v>
      </c>
      <c r="AA5182">
        <f t="shared" si="80"/>
        <v>2</v>
      </c>
    </row>
    <row r="5183" spans="1:27" x14ac:dyDescent="0.2">
      <c r="A5183">
        <v>1033</v>
      </c>
      <c r="B5183" s="1" t="s">
        <v>12143</v>
      </c>
      <c r="C5183" t="s">
        <v>1798</v>
      </c>
      <c r="D5183" s="9" t="s">
        <v>2138</v>
      </c>
      <c r="E5183" s="9"/>
      <c r="F5183" s="9"/>
      <c r="G5183" s="10">
        <v>11</v>
      </c>
      <c r="H5183" s="10" t="s">
        <v>536</v>
      </c>
      <c r="I5183" s="10">
        <v>1948</v>
      </c>
      <c r="J5183" s="11" t="s">
        <v>12141</v>
      </c>
      <c r="K5183" s="12"/>
      <c r="L5183" s="13" t="s">
        <v>12144</v>
      </c>
      <c r="M5183" t="s">
        <v>753</v>
      </c>
      <c r="S5183" s="9"/>
      <c r="T5183">
        <v>2</v>
      </c>
      <c r="U5183" s="210" t="s">
        <v>18202</v>
      </c>
      <c r="V5183" s="14">
        <v>0</v>
      </c>
      <c r="W5183" s="14">
        <v>1</v>
      </c>
      <c r="X5183" s="109" t="e">
        <v>#N/A</v>
      </c>
      <c r="Y5183" t="s">
        <v>2138</v>
      </c>
      <c r="Z5183" t="s">
        <v>271</v>
      </c>
      <c r="AA5183">
        <f t="shared" si="80"/>
        <v>1</v>
      </c>
    </row>
    <row r="5184" spans="1:27" x14ac:dyDescent="0.2">
      <c r="A5184">
        <v>6177</v>
      </c>
      <c r="B5184" s="1" t="s">
        <v>12146</v>
      </c>
      <c r="C5184" t="s">
        <v>503</v>
      </c>
      <c r="D5184" s="9"/>
      <c r="E5184" s="9"/>
      <c r="F5184" s="9"/>
      <c r="G5184" s="10">
        <v>11</v>
      </c>
      <c r="H5184" s="10" t="s">
        <v>536</v>
      </c>
      <c r="I5184" s="10">
        <v>1948</v>
      </c>
      <c r="J5184" s="11" t="s">
        <v>12141</v>
      </c>
      <c r="K5184" s="12"/>
      <c r="L5184" s="13" t="s">
        <v>12144</v>
      </c>
      <c r="M5184" t="s">
        <v>753</v>
      </c>
      <c r="S5184" s="9"/>
      <c r="T5184">
        <v>2</v>
      </c>
      <c r="U5184" s="210" t="s">
        <v>18202</v>
      </c>
      <c r="V5184" s="14">
        <v>0</v>
      </c>
      <c r="W5184" s="14">
        <v>0</v>
      </c>
      <c r="X5184" s="109" t="e">
        <v>#N/A</v>
      </c>
      <c r="Y5184" t="s">
        <v>334</v>
      </c>
      <c r="Z5184" t="s">
        <v>271</v>
      </c>
      <c r="AA5184">
        <f t="shared" si="80"/>
        <v>1</v>
      </c>
    </row>
    <row r="5185" spans="1:27" x14ac:dyDescent="0.2">
      <c r="A5185">
        <v>6705</v>
      </c>
      <c r="B5185" s="1" t="s">
        <v>12147</v>
      </c>
      <c r="C5185" t="s">
        <v>503</v>
      </c>
      <c r="D5185" s="9" t="s">
        <v>10164</v>
      </c>
      <c r="E5185" s="9"/>
      <c r="F5185" s="9"/>
      <c r="G5185" s="10">
        <v>12</v>
      </c>
      <c r="H5185" s="10" t="s">
        <v>536</v>
      </c>
      <c r="I5185" s="10">
        <v>1948</v>
      </c>
      <c r="J5185" s="11" t="s">
        <v>12148</v>
      </c>
      <c r="K5185" s="12" t="s">
        <v>237</v>
      </c>
      <c r="L5185" s="13" t="s">
        <v>29</v>
      </c>
      <c r="M5185" t="s">
        <v>290</v>
      </c>
      <c r="N5185" t="s">
        <v>291</v>
      </c>
      <c r="O5185" t="s">
        <v>320</v>
      </c>
      <c r="S5185" s="9"/>
      <c r="T5185">
        <v>2</v>
      </c>
      <c r="U5185" s="210" t="s">
        <v>18202</v>
      </c>
      <c r="V5185" s="14">
        <v>0</v>
      </c>
      <c r="W5185" s="14">
        <v>0</v>
      </c>
      <c r="X5185" s="150" t="s">
        <v>294</v>
      </c>
      <c r="Y5185" t="s">
        <v>10164</v>
      </c>
      <c r="Z5185" t="s">
        <v>271</v>
      </c>
      <c r="AA5185">
        <f t="shared" si="80"/>
        <v>1</v>
      </c>
    </row>
    <row r="5186" spans="1:27" x14ac:dyDescent="0.2">
      <c r="A5186">
        <v>3111</v>
      </c>
      <c r="B5186" s="1" t="s">
        <v>12149</v>
      </c>
      <c r="C5186" t="s">
        <v>2040</v>
      </c>
      <c r="D5186" s="9">
        <v>109</v>
      </c>
      <c r="E5186" s="9" t="s">
        <v>259</v>
      </c>
      <c r="F5186" s="9" t="s">
        <v>721</v>
      </c>
      <c r="G5186" s="10">
        <v>17</v>
      </c>
      <c r="H5186" s="10" t="s">
        <v>536</v>
      </c>
      <c r="I5186" s="10">
        <v>1948</v>
      </c>
      <c r="J5186" s="11" t="s">
        <v>12150</v>
      </c>
      <c r="K5186" s="12" t="s">
        <v>415</v>
      </c>
      <c r="L5186" s="13" t="s">
        <v>12151</v>
      </c>
      <c r="M5186" t="s">
        <v>290</v>
      </c>
      <c r="N5186" t="s">
        <v>291</v>
      </c>
      <c r="O5186" t="s">
        <v>320</v>
      </c>
      <c r="S5186" s="9"/>
      <c r="T5186">
        <v>2</v>
      </c>
      <c r="U5186" s="210" t="s">
        <v>18202</v>
      </c>
      <c r="V5186" s="14">
        <v>0</v>
      </c>
      <c r="W5186" s="14">
        <v>0</v>
      </c>
      <c r="X5186" s="150" t="s">
        <v>270</v>
      </c>
      <c r="Y5186">
        <v>109</v>
      </c>
      <c r="Z5186" t="s">
        <v>3085</v>
      </c>
      <c r="AA5186">
        <f t="shared" ref="AA5186:AA5249" si="81">LEN(D5186)-LEN(SUBSTITUTE(D5186,"/",""))+1</f>
        <v>1</v>
      </c>
    </row>
    <row r="5187" spans="1:27" x14ac:dyDescent="0.2">
      <c r="A5187">
        <v>3035</v>
      </c>
      <c r="B5187" s="1" t="s">
        <v>12152</v>
      </c>
      <c r="C5187" t="s">
        <v>2040</v>
      </c>
      <c r="D5187" s="9" t="s">
        <v>12153</v>
      </c>
      <c r="E5187" s="9"/>
      <c r="F5187" s="9"/>
      <c r="G5187" s="10">
        <v>18</v>
      </c>
      <c r="H5187" s="10" t="s">
        <v>536</v>
      </c>
      <c r="I5187" s="10">
        <v>1948</v>
      </c>
      <c r="J5187" s="11" t="s">
        <v>12154</v>
      </c>
      <c r="K5187" s="12" t="s">
        <v>237</v>
      </c>
      <c r="L5187" s="13" t="s">
        <v>12155</v>
      </c>
      <c r="M5187" t="s">
        <v>290</v>
      </c>
      <c r="N5187" t="s">
        <v>291</v>
      </c>
      <c r="O5187" t="s">
        <v>760</v>
      </c>
      <c r="S5187" s="9"/>
      <c r="T5187">
        <v>2</v>
      </c>
      <c r="U5187" s="210" t="s">
        <v>18202</v>
      </c>
      <c r="V5187" s="14">
        <v>0</v>
      </c>
      <c r="W5187" s="14">
        <v>1</v>
      </c>
      <c r="X5187" s="150" t="s">
        <v>294</v>
      </c>
      <c r="Y5187" t="s">
        <v>12156</v>
      </c>
      <c r="Z5187" t="s">
        <v>271</v>
      </c>
      <c r="AA5187">
        <f t="shared" si="81"/>
        <v>2</v>
      </c>
    </row>
    <row r="5188" spans="1:27" x14ac:dyDescent="0.2">
      <c r="A5188">
        <v>4594</v>
      </c>
      <c r="B5188" s="1" t="s">
        <v>12157</v>
      </c>
      <c r="C5188" t="s">
        <v>2221</v>
      </c>
      <c r="D5188" s="9"/>
      <c r="E5188" s="9" t="s">
        <v>8805</v>
      </c>
      <c r="F5188" s="9"/>
      <c r="G5188" s="10">
        <v>18</v>
      </c>
      <c r="H5188" s="10" t="s">
        <v>536</v>
      </c>
      <c r="I5188" s="10">
        <v>1948</v>
      </c>
      <c r="J5188" s="11" t="s">
        <v>12154</v>
      </c>
      <c r="K5188" s="12"/>
      <c r="L5188" s="13" t="s">
        <v>12158</v>
      </c>
      <c r="M5188" t="s">
        <v>781</v>
      </c>
      <c r="S5188" s="9"/>
      <c r="T5188">
        <v>2</v>
      </c>
      <c r="U5188" s="210" t="s">
        <v>18202</v>
      </c>
      <c r="V5188" s="14">
        <v>0</v>
      </c>
      <c r="W5188" s="14">
        <v>1</v>
      </c>
      <c r="X5188" s="109" t="e">
        <v>#N/A</v>
      </c>
      <c r="Y5188" t="s">
        <v>334</v>
      </c>
      <c r="Z5188" t="s">
        <v>505</v>
      </c>
      <c r="AA5188">
        <f t="shared" si="81"/>
        <v>1</v>
      </c>
    </row>
    <row r="5189" spans="1:27" x14ac:dyDescent="0.2">
      <c r="A5189">
        <v>6169</v>
      </c>
      <c r="B5189" s="1" t="s">
        <v>12159</v>
      </c>
      <c r="C5189" t="s">
        <v>2221</v>
      </c>
      <c r="D5189" s="9">
        <v>141</v>
      </c>
      <c r="E5189" s="9" t="s">
        <v>8805</v>
      </c>
      <c r="F5189" s="9"/>
      <c r="G5189" s="10">
        <v>19</v>
      </c>
      <c r="H5189" s="10" t="s">
        <v>536</v>
      </c>
      <c r="I5189" s="10">
        <v>1948</v>
      </c>
      <c r="J5189" s="11" t="s">
        <v>12160</v>
      </c>
      <c r="K5189" s="12"/>
      <c r="L5189" s="13" t="s">
        <v>12161</v>
      </c>
      <c r="M5189" t="s">
        <v>781</v>
      </c>
      <c r="S5189" s="9"/>
      <c r="T5189">
        <v>2</v>
      </c>
      <c r="U5189" s="210" t="s">
        <v>18202</v>
      </c>
      <c r="V5189" s="14">
        <v>0</v>
      </c>
      <c r="W5189" s="14">
        <v>1</v>
      </c>
      <c r="X5189" s="150" t="s">
        <v>270</v>
      </c>
      <c r="Y5189">
        <v>141</v>
      </c>
      <c r="Z5189" t="s">
        <v>505</v>
      </c>
      <c r="AA5189">
        <f t="shared" si="81"/>
        <v>1</v>
      </c>
    </row>
    <row r="5190" spans="1:27" x14ac:dyDescent="0.2">
      <c r="A5190">
        <v>4008</v>
      </c>
      <c r="B5190" s="1" t="s">
        <v>12162</v>
      </c>
      <c r="C5190" t="s">
        <v>1027</v>
      </c>
      <c r="D5190" s="9" t="s">
        <v>12163</v>
      </c>
      <c r="E5190" s="9" t="s">
        <v>259</v>
      </c>
      <c r="F5190" s="9" t="s">
        <v>532</v>
      </c>
      <c r="G5190" s="10">
        <v>25</v>
      </c>
      <c r="H5190" s="10" t="s">
        <v>536</v>
      </c>
      <c r="I5190" s="10">
        <v>1948</v>
      </c>
      <c r="J5190" s="11" t="s">
        <v>12164</v>
      </c>
      <c r="K5190" s="12" t="s">
        <v>237</v>
      </c>
      <c r="L5190" s="13" t="s">
        <v>12165</v>
      </c>
      <c r="M5190" t="s">
        <v>290</v>
      </c>
      <c r="N5190" t="s">
        <v>291</v>
      </c>
      <c r="O5190" t="s">
        <v>292</v>
      </c>
      <c r="S5190" s="9"/>
      <c r="T5190">
        <v>2</v>
      </c>
      <c r="U5190" s="210" t="s">
        <v>18202</v>
      </c>
      <c r="V5190" s="14">
        <v>0</v>
      </c>
      <c r="W5190" s="14">
        <v>0</v>
      </c>
      <c r="X5190" s="109" t="s">
        <v>294</v>
      </c>
      <c r="Y5190" t="s">
        <v>10182</v>
      </c>
      <c r="Z5190" t="s">
        <v>7856</v>
      </c>
      <c r="AA5190">
        <f t="shared" si="81"/>
        <v>2</v>
      </c>
    </row>
    <row r="5191" spans="1:27" x14ac:dyDescent="0.2">
      <c r="A5191">
        <v>4810</v>
      </c>
      <c r="B5191" s="1" t="s">
        <v>12166</v>
      </c>
      <c r="C5191" t="s">
        <v>2221</v>
      </c>
      <c r="D5191" s="9"/>
      <c r="E5191" s="9" t="s">
        <v>8805</v>
      </c>
      <c r="F5191" s="9"/>
      <c r="G5191" s="10">
        <v>25</v>
      </c>
      <c r="H5191" s="10" t="s">
        <v>536</v>
      </c>
      <c r="I5191" s="10">
        <v>1948</v>
      </c>
      <c r="J5191" s="11" t="s">
        <v>12164</v>
      </c>
      <c r="K5191" s="12"/>
      <c r="L5191" s="13" t="s">
        <v>12167</v>
      </c>
      <c r="M5191" t="s">
        <v>781</v>
      </c>
      <c r="S5191" s="9"/>
      <c r="T5191">
        <v>2</v>
      </c>
      <c r="U5191" s="210" t="s">
        <v>18202</v>
      </c>
      <c r="V5191" s="14">
        <v>0</v>
      </c>
      <c r="W5191" s="14">
        <v>0</v>
      </c>
      <c r="X5191" s="109" t="e">
        <v>#N/A</v>
      </c>
      <c r="Y5191" t="s">
        <v>334</v>
      </c>
      <c r="Z5191" t="s">
        <v>505</v>
      </c>
      <c r="AA5191">
        <f t="shared" si="81"/>
        <v>1</v>
      </c>
    </row>
    <row r="5192" spans="1:27" x14ac:dyDescent="0.2">
      <c r="A5192">
        <v>5633</v>
      </c>
      <c r="B5192" s="1" t="s">
        <v>12168</v>
      </c>
      <c r="C5192" t="s">
        <v>2805</v>
      </c>
      <c r="D5192" s="9"/>
      <c r="E5192" s="9" t="s">
        <v>2806</v>
      </c>
      <c r="F5192" s="9"/>
      <c r="G5192" s="10">
        <v>0</v>
      </c>
      <c r="H5192" s="10" t="s">
        <v>287</v>
      </c>
      <c r="I5192" s="10">
        <v>1948</v>
      </c>
      <c r="J5192" s="11" t="s">
        <v>12169</v>
      </c>
      <c r="K5192" s="12"/>
      <c r="L5192" s="13" t="s">
        <v>12170</v>
      </c>
      <c r="M5192" t="s">
        <v>753</v>
      </c>
      <c r="S5192" s="9"/>
      <c r="T5192">
        <v>3</v>
      </c>
      <c r="U5192" s="210" t="s">
        <v>18203</v>
      </c>
      <c r="V5192" s="14">
        <v>0</v>
      </c>
      <c r="W5192" s="14">
        <v>0</v>
      </c>
      <c r="X5192" s="109" t="e">
        <v>#N/A</v>
      </c>
      <c r="Y5192" t="s">
        <v>334</v>
      </c>
      <c r="Z5192" t="s">
        <v>2808</v>
      </c>
      <c r="AA5192">
        <f t="shared" si="81"/>
        <v>1</v>
      </c>
    </row>
    <row r="5193" spans="1:27" x14ac:dyDescent="0.2">
      <c r="A5193">
        <v>1038</v>
      </c>
      <c r="B5193" s="1" t="s">
        <v>12171</v>
      </c>
      <c r="C5193" t="s">
        <v>1798</v>
      </c>
      <c r="D5193" s="9" t="s">
        <v>2138</v>
      </c>
      <c r="E5193" s="9"/>
      <c r="F5193" s="9"/>
      <c r="G5193" s="10">
        <v>3</v>
      </c>
      <c r="H5193" s="10" t="s">
        <v>287</v>
      </c>
      <c r="I5193" s="10">
        <v>1948</v>
      </c>
      <c r="J5193" s="11" t="s">
        <v>12172</v>
      </c>
      <c r="K5193" s="12"/>
      <c r="L5193" s="13" t="s">
        <v>12173</v>
      </c>
      <c r="M5193" t="s">
        <v>753</v>
      </c>
      <c r="S5193" s="9"/>
      <c r="T5193">
        <v>3</v>
      </c>
      <c r="U5193" s="210" t="s">
        <v>18203</v>
      </c>
      <c r="V5193" s="14">
        <v>0</v>
      </c>
      <c r="W5193" s="14">
        <v>1</v>
      </c>
      <c r="X5193" s="109" t="e">
        <v>#N/A</v>
      </c>
      <c r="Y5193" t="s">
        <v>2138</v>
      </c>
      <c r="Z5193" t="s">
        <v>271</v>
      </c>
      <c r="AA5193">
        <f t="shared" si="81"/>
        <v>1</v>
      </c>
    </row>
    <row r="5194" spans="1:27" x14ac:dyDescent="0.2">
      <c r="A5194">
        <v>4524</v>
      </c>
      <c r="B5194" s="1" t="s">
        <v>12178</v>
      </c>
      <c r="C5194" t="s">
        <v>1798</v>
      </c>
      <c r="D5194" s="9">
        <v>140</v>
      </c>
      <c r="E5194" s="9" t="s">
        <v>259</v>
      </c>
      <c r="F5194" s="9" t="s">
        <v>260</v>
      </c>
      <c r="G5194" s="10">
        <v>3</v>
      </c>
      <c r="H5194" s="10" t="s">
        <v>287</v>
      </c>
      <c r="I5194" s="10">
        <v>1948</v>
      </c>
      <c r="J5194" s="11" t="s">
        <v>12172</v>
      </c>
      <c r="K5194" s="12"/>
      <c r="L5194" s="13" t="s">
        <v>12173</v>
      </c>
      <c r="M5194" t="s">
        <v>753</v>
      </c>
      <c r="S5194" s="9"/>
      <c r="T5194">
        <v>3</v>
      </c>
      <c r="U5194" s="210" t="s">
        <v>18203</v>
      </c>
      <c r="V5194" s="14">
        <v>0</v>
      </c>
      <c r="W5194" s="14">
        <v>1</v>
      </c>
      <c r="X5194" s="150" t="s">
        <v>270</v>
      </c>
      <c r="Y5194">
        <v>140</v>
      </c>
      <c r="Z5194" t="s">
        <v>271</v>
      </c>
      <c r="AA5194">
        <f t="shared" si="81"/>
        <v>1</v>
      </c>
    </row>
    <row r="5195" spans="1:27" x14ac:dyDescent="0.2">
      <c r="A5195">
        <v>4478</v>
      </c>
      <c r="B5195" s="1" t="s">
        <v>12174</v>
      </c>
      <c r="C5195" t="s">
        <v>1798</v>
      </c>
      <c r="D5195" s="9" t="s">
        <v>12175</v>
      </c>
      <c r="E5195" s="9"/>
      <c r="F5195" s="9"/>
      <c r="G5195" s="10">
        <v>3</v>
      </c>
      <c r="H5195" s="10" t="s">
        <v>287</v>
      </c>
      <c r="I5195" s="10">
        <v>1948</v>
      </c>
      <c r="J5195" s="11" t="s">
        <v>12172</v>
      </c>
      <c r="K5195" s="12"/>
      <c r="L5195" s="13" t="s">
        <v>12176</v>
      </c>
      <c r="M5195" t="s">
        <v>753</v>
      </c>
      <c r="S5195" s="9"/>
      <c r="T5195">
        <v>3</v>
      </c>
      <c r="U5195" s="210" t="s">
        <v>18203</v>
      </c>
      <c r="V5195" s="14">
        <v>0</v>
      </c>
      <c r="W5195" s="14">
        <v>1</v>
      </c>
      <c r="X5195" s="150" t="s">
        <v>294</v>
      </c>
      <c r="Y5195" t="s">
        <v>12175</v>
      </c>
      <c r="Z5195" t="s">
        <v>271</v>
      </c>
      <c r="AA5195">
        <f t="shared" si="81"/>
        <v>1</v>
      </c>
    </row>
    <row r="5196" spans="1:27" x14ac:dyDescent="0.2">
      <c r="A5196">
        <v>7566</v>
      </c>
      <c r="B5196" s="1" t="s">
        <v>12177</v>
      </c>
      <c r="C5196" t="s">
        <v>1798</v>
      </c>
      <c r="D5196" s="9">
        <v>540</v>
      </c>
      <c r="E5196" s="9"/>
      <c r="F5196" s="9"/>
      <c r="G5196" s="10">
        <v>3</v>
      </c>
      <c r="H5196" s="10" t="s">
        <v>287</v>
      </c>
      <c r="I5196" s="10">
        <v>1948</v>
      </c>
      <c r="J5196" s="11" t="s">
        <v>12172</v>
      </c>
      <c r="K5196" s="12"/>
      <c r="L5196" s="13" t="s">
        <v>12173</v>
      </c>
      <c r="M5196" t="s">
        <v>753</v>
      </c>
      <c r="S5196" s="9"/>
      <c r="T5196">
        <v>3</v>
      </c>
      <c r="U5196" s="210" t="s">
        <v>18203</v>
      </c>
      <c r="V5196" s="14">
        <v>0</v>
      </c>
      <c r="W5196" s="14">
        <v>1</v>
      </c>
      <c r="X5196" s="150" t="s">
        <v>270</v>
      </c>
      <c r="Y5196">
        <v>540</v>
      </c>
      <c r="Z5196" t="s">
        <v>271</v>
      </c>
      <c r="AA5196">
        <f t="shared" si="81"/>
        <v>1</v>
      </c>
    </row>
    <row r="5197" spans="1:27" x14ac:dyDescent="0.2">
      <c r="A5197">
        <v>4397</v>
      </c>
      <c r="B5197" s="1" t="s">
        <v>12196</v>
      </c>
      <c r="C5197" t="s">
        <v>8426</v>
      </c>
      <c r="D5197" s="9">
        <v>29</v>
      </c>
      <c r="E5197" s="9" t="s">
        <v>259</v>
      </c>
      <c r="F5197" s="9" t="s">
        <v>312</v>
      </c>
      <c r="G5197" s="10">
        <v>8</v>
      </c>
      <c r="H5197" s="10" t="s">
        <v>287</v>
      </c>
      <c r="I5197" s="10">
        <v>1948</v>
      </c>
      <c r="J5197" s="11" t="s">
        <v>12181</v>
      </c>
      <c r="K5197" s="12" t="s">
        <v>237</v>
      </c>
      <c r="L5197" s="13" t="s">
        <v>12197</v>
      </c>
      <c r="M5197" t="s">
        <v>290</v>
      </c>
      <c r="N5197" t="s">
        <v>291</v>
      </c>
      <c r="O5197" t="s">
        <v>520</v>
      </c>
      <c r="S5197" s="9"/>
      <c r="T5197">
        <v>3</v>
      </c>
      <c r="U5197" s="210" t="s">
        <v>18203</v>
      </c>
      <c r="V5197" s="14">
        <v>0</v>
      </c>
      <c r="W5197" s="14">
        <v>0</v>
      </c>
      <c r="X5197" s="150" t="s">
        <v>270</v>
      </c>
      <c r="Y5197">
        <v>29</v>
      </c>
      <c r="Z5197" t="s">
        <v>505</v>
      </c>
      <c r="AA5197">
        <f t="shared" si="81"/>
        <v>1</v>
      </c>
    </row>
    <row r="5198" spans="1:27" x14ac:dyDescent="0.2">
      <c r="A5198">
        <v>948</v>
      </c>
      <c r="B5198" s="1" t="s">
        <v>12183</v>
      </c>
      <c r="C5198" t="s">
        <v>8426</v>
      </c>
      <c r="D5198" s="9" t="s">
        <v>12184</v>
      </c>
      <c r="E5198" s="9" t="s">
        <v>259</v>
      </c>
      <c r="F5198" s="9" t="s">
        <v>312</v>
      </c>
      <c r="G5198" s="10">
        <v>8</v>
      </c>
      <c r="H5198" s="10" t="s">
        <v>287</v>
      </c>
      <c r="I5198" s="10">
        <v>1948</v>
      </c>
      <c r="J5198" s="11" t="s">
        <v>12181</v>
      </c>
      <c r="K5198" s="12" t="s">
        <v>237</v>
      </c>
      <c r="L5198" s="13" t="s">
        <v>12185</v>
      </c>
      <c r="M5198" t="s">
        <v>290</v>
      </c>
      <c r="N5198" t="s">
        <v>291</v>
      </c>
      <c r="O5198" t="s">
        <v>292</v>
      </c>
      <c r="S5198" s="9"/>
      <c r="T5198">
        <v>3</v>
      </c>
      <c r="U5198" s="210" t="s">
        <v>18203</v>
      </c>
      <c r="V5198" s="14">
        <v>0</v>
      </c>
      <c r="W5198" s="14">
        <v>0</v>
      </c>
      <c r="X5198" s="150" t="s">
        <v>270</v>
      </c>
      <c r="Y5198">
        <v>85</v>
      </c>
      <c r="Z5198" t="s">
        <v>505</v>
      </c>
      <c r="AA5198">
        <f t="shared" si="81"/>
        <v>4</v>
      </c>
    </row>
    <row r="5199" spans="1:27" x14ac:dyDescent="0.2">
      <c r="A5199">
        <v>1068</v>
      </c>
      <c r="B5199" s="1" t="s">
        <v>12186</v>
      </c>
      <c r="C5199" t="s">
        <v>1027</v>
      </c>
      <c r="D5199" s="9" t="s">
        <v>12187</v>
      </c>
      <c r="E5199" s="9" t="s">
        <v>259</v>
      </c>
      <c r="F5199" s="9" t="s">
        <v>532</v>
      </c>
      <c r="G5199" s="10">
        <v>8</v>
      </c>
      <c r="H5199" s="10" t="s">
        <v>287</v>
      </c>
      <c r="I5199" s="10">
        <v>1948</v>
      </c>
      <c r="J5199" s="11" t="s">
        <v>12181</v>
      </c>
      <c r="K5199" s="12" t="s">
        <v>237</v>
      </c>
      <c r="L5199" s="13" t="s">
        <v>12188</v>
      </c>
      <c r="M5199" t="s">
        <v>290</v>
      </c>
      <c r="N5199" t="s">
        <v>291</v>
      </c>
      <c r="O5199" t="s">
        <v>760</v>
      </c>
      <c r="S5199" s="9"/>
      <c r="T5199">
        <v>3</v>
      </c>
      <c r="U5199" s="210" t="s">
        <v>18203</v>
      </c>
      <c r="V5199" s="14">
        <v>0</v>
      </c>
      <c r="W5199" s="14">
        <v>0</v>
      </c>
      <c r="X5199" s="109" t="s">
        <v>294</v>
      </c>
      <c r="Y5199" t="s">
        <v>10182</v>
      </c>
      <c r="Z5199" t="s">
        <v>271</v>
      </c>
      <c r="AA5199">
        <f t="shared" si="81"/>
        <v>3</v>
      </c>
    </row>
    <row r="5200" spans="1:27" x14ac:dyDescent="0.2">
      <c r="A5200">
        <v>1589</v>
      </c>
      <c r="B5200" s="1" t="s">
        <v>12194</v>
      </c>
      <c r="C5200" t="s">
        <v>1798</v>
      </c>
      <c r="D5200" s="9" t="s">
        <v>9983</v>
      </c>
      <c r="E5200" s="9"/>
      <c r="F5200" s="9"/>
      <c r="G5200" s="10">
        <v>8</v>
      </c>
      <c r="H5200" s="10" t="s">
        <v>287</v>
      </c>
      <c r="I5200" s="10">
        <v>1948</v>
      </c>
      <c r="J5200" s="11" t="s">
        <v>12181</v>
      </c>
      <c r="K5200" s="12"/>
      <c r="L5200" s="13" t="s">
        <v>12195</v>
      </c>
      <c r="M5200" t="s">
        <v>753</v>
      </c>
      <c r="S5200" s="9"/>
      <c r="T5200">
        <v>3</v>
      </c>
      <c r="U5200" s="210" t="s">
        <v>18203</v>
      </c>
      <c r="V5200" s="14">
        <v>0</v>
      </c>
      <c r="W5200" s="14">
        <v>1</v>
      </c>
      <c r="X5200" s="150" t="s">
        <v>294</v>
      </c>
      <c r="Y5200" t="s">
        <v>9983</v>
      </c>
      <c r="Z5200" t="s">
        <v>271</v>
      </c>
      <c r="AA5200">
        <f t="shared" si="81"/>
        <v>1</v>
      </c>
    </row>
    <row r="5201" spans="1:27" x14ac:dyDescent="0.2">
      <c r="A5201">
        <v>5117</v>
      </c>
      <c r="B5201" s="1" t="s">
        <v>12193</v>
      </c>
      <c r="C5201" t="s">
        <v>2221</v>
      </c>
      <c r="D5201" s="9" t="s">
        <v>7820</v>
      </c>
      <c r="E5201" s="9"/>
      <c r="F5201" s="9" t="s">
        <v>532</v>
      </c>
      <c r="G5201" s="10">
        <v>8</v>
      </c>
      <c r="H5201" s="10" t="s">
        <v>287</v>
      </c>
      <c r="I5201" s="10">
        <v>1948</v>
      </c>
      <c r="J5201" s="11" t="s">
        <v>12181</v>
      </c>
      <c r="K5201" s="12"/>
      <c r="L5201" s="13" t="s">
        <v>12182</v>
      </c>
      <c r="M5201" t="s">
        <v>753</v>
      </c>
      <c r="S5201" s="9"/>
      <c r="T5201">
        <v>3</v>
      </c>
      <c r="U5201" s="210" t="s">
        <v>18203</v>
      </c>
      <c r="V5201" s="14">
        <v>0</v>
      </c>
      <c r="W5201" s="14">
        <v>1</v>
      </c>
      <c r="X5201" s="109" t="s">
        <v>294</v>
      </c>
      <c r="Y5201" t="s">
        <v>3929</v>
      </c>
      <c r="Z5201" t="s">
        <v>505</v>
      </c>
      <c r="AA5201">
        <f t="shared" si="81"/>
        <v>2</v>
      </c>
    </row>
    <row r="5202" spans="1:27" x14ac:dyDescent="0.2">
      <c r="A5202">
        <v>4007</v>
      </c>
      <c r="B5202" s="1" t="s">
        <v>12189</v>
      </c>
      <c r="C5202" t="s">
        <v>2040</v>
      </c>
      <c r="D5202" s="9" t="s">
        <v>12190</v>
      </c>
      <c r="E5202" s="9"/>
      <c r="F5202" s="9"/>
      <c r="G5202" s="10">
        <v>8</v>
      </c>
      <c r="H5202" s="10" t="s">
        <v>287</v>
      </c>
      <c r="I5202" s="10">
        <v>1948</v>
      </c>
      <c r="J5202" s="11" t="s">
        <v>12181</v>
      </c>
      <c r="K5202" s="12"/>
      <c r="L5202" s="13" t="s">
        <v>12182</v>
      </c>
      <c r="M5202" t="s">
        <v>753</v>
      </c>
      <c r="S5202" s="9"/>
      <c r="T5202">
        <v>3</v>
      </c>
      <c r="U5202" s="210" t="s">
        <v>18203</v>
      </c>
      <c r="V5202" s="14">
        <v>0</v>
      </c>
      <c r="W5202" s="14">
        <v>1</v>
      </c>
      <c r="X5202" s="150" t="s">
        <v>270</v>
      </c>
      <c r="Y5202">
        <v>98</v>
      </c>
      <c r="Z5202" t="s">
        <v>271</v>
      </c>
      <c r="AA5202">
        <f t="shared" si="81"/>
        <v>3</v>
      </c>
    </row>
    <row r="5203" spans="1:27" x14ac:dyDescent="0.2">
      <c r="A5203">
        <v>845</v>
      </c>
      <c r="B5203" s="1" t="s">
        <v>12179</v>
      </c>
      <c r="C5203" t="s">
        <v>2040</v>
      </c>
      <c r="D5203" s="9" t="s">
        <v>12180</v>
      </c>
      <c r="E5203" s="9"/>
      <c r="F5203" s="9"/>
      <c r="G5203" s="10">
        <v>8</v>
      </c>
      <c r="H5203" s="10" t="s">
        <v>287</v>
      </c>
      <c r="I5203" s="10">
        <v>1948</v>
      </c>
      <c r="J5203" s="11" t="s">
        <v>12181</v>
      </c>
      <c r="K5203" s="12"/>
      <c r="L5203" s="13" t="s">
        <v>12182</v>
      </c>
      <c r="M5203" t="s">
        <v>753</v>
      </c>
      <c r="S5203" s="9"/>
      <c r="T5203">
        <v>3</v>
      </c>
      <c r="U5203" s="210" t="s">
        <v>18203</v>
      </c>
      <c r="V5203" s="14">
        <v>0</v>
      </c>
      <c r="W5203" s="14">
        <v>1</v>
      </c>
      <c r="X5203" s="150" t="s">
        <v>270</v>
      </c>
      <c r="Y5203">
        <v>69</v>
      </c>
      <c r="Z5203" t="s">
        <v>271</v>
      </c>
      <c r="AA5203">
        <f t="shared" si="81"/>
        <v>5</v>
      </c>
    </row>
    <row r="5204" spans="1:27" x14ac:dyDescent="0.2">
      <c r="A5204">
        <v>30</v>
      </c>
      <c r="B5204" s="1" t="s">
        <v>12191</v>
      </c>
      <c r="C5204" t="s">
        <v>2040</v>
      </c>
      <c r="D5204" s="9" t="s">
        <v>12192</v>
      </c>
      <c r="E5204" s="9"/>
      <c r="F5204" s="9"/>
      <c r="G5204" s="10">
        <v>8</v>
      </c>
      <c r="H5204" s="10" t="s">
        <v>287</v>
      </c>
      <c r="I5204" s="10">
        <v>1948</v>
      </c>
      <c r="J5204" s="11" t="s">
        <v>12181</v>
      </c>
      <c r="K5204" s="12"/>
      <c r="L5204" s="13" t="s">
        <v>12182</v>
      </c>
      <c r="M5204" t="s">
        <v>753</v>
      </c>
      <c r="S5204" s="9"/>
      <c r="T5204">
        <v>3</v>
      </c>
      <c r="U5204" s="210" t="s">
        <v>18203</v>
      </c>
      <c r="V5204" s="14">
        <v>0</v>
      </c>
      <c r="W5204" s="14">
        <v>1</v>
      </c>
      <c r="X5204" s="150" t="s">
        <v>270</v>
      </c>
      <c r="Y5204">
        <v>14</v>
      </c>
      <c r="Z5204" t="s">
        <v>271</v>
      </c>
      <c r="AA5204">
        <f t="shared" si="81"/>
        <v>3</v>
      </c>
    </row>
    <row r="5205" spans="1:27" x14ac:dyDescent="0.2">
      <c r="A5205">
        <v>4435</v>
      </c>
      <c r="B5205" s="1" t="s">
        <v>12203</v>
      </c>
      <c r="C5205" t="s">
        <v>1027</v>
      </c>
      <c r="D5205" s="9" t="s">
        <v>1369</v>
      </c>
      <c r="E5205" s="9"/>
      <c r="F5205" s="9"/>
      <c r="G5205" s="10">
        <v>9</v>
      </c>
      <c r="H5205" s="10" t="s">
        <v>287</v>
      </c>
      <c r="I5205" s="10">
        <v>1948</v>
      </c>
      <c r="J5205" s="11" t="s">
        <v>12199</v>
      </c>
      <c r="K5205" s="12" t="s">
        <v>237</v>
      </c>
      <c r="L5205" s="13" t="s">
        <v>12204</v>
      </c>
      <c r="M5205" t="s">
        <v>290</v>
      </c>
      <c r="N5205" t="s">
        <v>291</v>
      </c>
      <c r="O5205" t="s">
        <v>695</v>
      </c>
      <c r="S5205" s="9"/>
      <c r="T5205">
        <v>3</v>
      </c>
      <c r="U5205" s="210" t="s">
        <v>18203</v>
      </c>
      <c r="V5205" s="14">
        <v>0</v>
      </c>
      <c r="W5205" s="14">
        <v>1</v>
      </c>
      <c r="X5205" s="150" t="s">
        <v>294</v>
      </c>
      <c r="Y5205" t="s">
        <v>1369</v>
      </c>
      <c r="Z5205" t="s">
        <v>1419</v>
      </c>
      <c r="AA5205">
        <f t="shared" si="81"/>
        <v>1</v>
      </c>
    </row>
    <row r="5206" spans="1:27" x14ac:dyDescent="0.2">
      <c r="A5206">
        <v>4268</v>
      </c>
      <c r="B5206" s="1" t="s">
        <v>12201</v>
      </c>
      <c r="C5206" t="s">
        <v>2221</v>
      </c>
      <c r="D5206" s="9" t="s">
        <v>8710</v>
      </c>
      <c r="E5206" s="9" t="s">
        <v>259</v>
      </c>
      <c r="F5206" s="9" t="s">
        <v>312</v>
      </c>
      <c r="G5206" s="10">
        <v>9</v>
      </c>
      <c r="H5206" s="10" t="s">
        <v>287</v>
      </c>
      <c r="I5206" s="10">
        <v>1948</v>
      </c>
      <c r="J5206" s="11" t="s">
        <v>12199</v>
      </c>
      <c r="K5206" s="12"/>
      <c r="L5206" s="13" t="s">
        <v>12202</v>
      </c>
      <c r="M5206" t="s">
        <v>753</v>
      </c>
      <c r="S5206" s="9"/>
      <c r="T5206">
        <v>3</v>
      </c>
      <c r="U5206" s="210" t="s">
        <v>18203</v>
      </c>
      <c r="V5206" s="14">
        <v>0</v>
      </c>
      <c r="W5206" s="14">
        <v>1</v>
      </c>
      <c r="X5206" s="150" t="s">
        <v>270</v>
      </c>
      <c r="Y5206">
        <v>29</v>
      </c>
      <c r="Z5206" t="s">
        <v>505</v>
      </c>
      <c r="AA5206">
        <f t="shared" si="81"/>
        <v>2</v>
      </c>
    </row>
    <row r="5207" spans="1:27" x14ac:dyDescent="0.2">
      <c r="A5207">
        <v>4988</v>
      </c>
      <c r="B5207" s="1" t="s">
        <v>12198</v>
      </c>
      <c r="C5207" t="s">
        <v>1027</v>
      </c>
      <c r="D5207" s="9" t="s">
        <v>4972</v>
      </c>
      <c r="E5207" s="9" t="s">
        <v>8805</v>
      </c>
      <c r="F5207" s="9"/>
      <c r="G5207" s="10">
        <v>9</v>
      </c>
      <c r="H5207" s="10" t="s">
        <v>287</v>
      </c>
      <c r="I5207" s="10">
        <v>1948</v>
      </c>
      <c r="J5207" s="11" t="s">
        <v>12199</v>
      </c>
      <c r="K5207" s="12"/>
      <c r="L5207" s="13" t="s">
        <v>12200</v>
      </c>
      <c r="M5207" t="s">
        <v>781</v>
      </c>
      <c r="S5207" s="9"/>
      <c r="T5207">
        <v>3</v>
      </c>
      <c r="U5207" s="210" t="s">
        <v>18203</v>
      </c>
      <c r="V5207" s="14">
        <v>0</v>
      </c>
      <c r="W5207" s="14">
        <v>1</v>
      </c>
      <c r="X5207" s="109" t="s">
        <v>294</v>
      </c>
      <c r="Y5207" t="s">
        <v>4077</v>
      </c>
      <c r="Z5207" t="s">
        <v>1419</v>
      </c>
      <c r="AA5207">
        <f t="shared" si="81"/>
        <v>2</v>
      </c>
    </row>
    <row r="5208" spans="1:27" x14ac:dyDescent="0.2">
      <c r="A5208">
        <v>3206</v>
      </c>
      <c r="B5208" s="1" t="s">
        <v>12205</v>
      </c>
      <c r="C5208" t="s">
        <v>1798</v>
      </c>
      <c r="D5208" s="9" t="s">
        <v>8776</v>
      </c>
      <c r="E5208" s="9"/>
      <c r="F5208" s="9"/>
      <c r="G5208" s="10">
        <v>10</v>
      </c>
      <c r="H5208" s="10" t="s">
        <v>287</v>
      </c>
      <c r="I5208" s="10">
        <v>1948</v>
      </c>
      <c r="J5208" s="11" t="s">
        <v>12206</v>
      </c>
      <c r="K5208" s="12"/>
      <c r="L5208" s="13" t="s">
        <v>12207</v>
      </c>
      <c r="M5208" t="s">
        <v>753</v>
      </c>
      <c r="S5208" s="9"/>
      <c r="T5208">
        <v>3</v>
      </c>
      <c r="U5208" s="210" t="s">
        <v>18203</v>
      </c>
      <c r="V5208" s="14">
        <v>0</v>
      </c>
      <c r="W5208" s="14">
        <v>1</v>
      </c>
      <c r="X5208" s="150" t="s">
        <v>294</v>
      </c>
      <c r="Y5208" t="s">
        <v>1443</v>
      </c>
      <c r="Z5208" t="s">
        <v>271</v>
      </c>
      <c r="AA5208">
        <f t="shared" si="81"/>
        <v>3</v>
      </c>
    </row>
    <row r="5209" spans="1:27" x14ac:dyDescent="0.2">
      <c r="A5209">
        <v>341</v>
      </c>
      <c r="B5209" s="1" t="s">
        <v>12209</v>
      </c>
      <c r="C5209" t="s">
        <v>1798</v>
      </c>
      <c r="D5209" s="9" t="s">
        <v>12210</v>
      </c>
      <c r="E5209" s="9" t="s">
        <v>259</v>
      </c>
      <c r="F5209" s="9" t="s">
        <v>260</v>
      </c>
      <c r="G5209" s="10">
        <v>10</v>
      </c>
      <c r="H5209" s="10" t="s">
        <v>287</v>
      </c>
      <c r="I5209" s="10">
        <v>1948</v>
      </c>
      <c r="J5209" s="11" t="s">
        <v>12206</v>
      </c>
      <c r="K5209" s="12"/>
      <c r="L5209" s="13" t="s">
        <v>12207</v>
      </c>
      <c r="M5209" t="s">
        <v>753</v>
      </c>
      <c r="S5209" s="9"/>
      <c r="T5209">
        <v>3</v>
      </c>
      <c r="U5209" s="210" t="s">
        <v>18203</v>
      </c>
      <c r="V5209" s="14">
        <v>0</v>
      </c>
      <c r="W5209" s="14">
        <v>1</v>
      </c>
      <c r="X5209" s="150" t="s">
        <v>270</v>
      </c>
      <c r="Y5209">
        <v>139</v>
      </c>
      <c r="Z5209" t="s">
        <v>271</v>
      </c>
      <c r="AA5209">
        <f t="shared" si="81"/>
        <v>3</v>
      </c>
    </row>
    <row r="5210" spans="1:27" x14ac:dyDescent="0.2">
      <c r="A5210">
        <v>783</v>
      </c>
      <c r="B5210" s="1" t="s">
        <v>12208</v>
      </c>
      <c r="C5210" t="s">
        <v>1798</v>
      </c>
      <c r="D5210" s="9" t="s">
        <v>11075</v>
      </c>
      <c r="E5210" s="9"/>
      <c r="F5210" s="9"/>
      <c r="G5210" s="10">
        <v>10</v>
      </c>
      <c r="H5210" s="10" t="s">
        <v>287</v>
      </c>
      <c r="I5210" s="10">
        <v>1948</v>
      </c>
      <c r="J5210" s="11" t="s">
        <v>12206</v>
      </c>
      <c r="K5210" s="12"/>
      <c r="L5210" s="13" t="s">
        <v>12207</v>
      </c>
      <c r="M5210" t="s">
        <v>753</v>
      </c>
      <c r="S5210" s="9"/>
      <c r="T5210">
        <v>3</v>
      </c>
      <c r="U5210" s="210" t="s">
        <v>18203</v>
      </c>
      <c r="V5210" s="14">
        <v>0</v>
      </c>
      <c r="W5210" s="14">
        <v>1</v>
      </c>
      <c r="X5210" s="150" t="s">
        <v>270</v>
      </c>
      <c r="Y5210">
        <v>540</v>
      </c>
      <c r="Z5210" t="s">
        <v>271</v>
      </c>
      <c r="AA5210">
        <f t="shared" si="81"/>
        <v>3</v>
      </c>
    </row>
    <row r="5211" spans="1:27" x14ac:dyDescent="0.2">
      <c r="A5211">
        <v>2614</v>
      </c>
      <c r="B5211" s="1" t="s">
        <v>12211</v>
      </c>
      <c r="C5211" t="s">
        <v>1798</v>
      </c>
      <c r="D5211" s="9" t="s">
        <v>12212</v>
      </c>
      <c r="E5211" s="9"/>
      <c r="F5211" s="9"/>
      <c r="G5211" s="10">
        <v>10</v>
      </c>
      <c r="H5211" s="10" t="s">
        <v>287</v>
      </c>
      <c r="I5211" s="10">
        <v>1948</v>
      </c>
      <c r="J5211" s="11" t="s">
        <v>12206</v>
      </c>
      <c r="K5211" s="12"/>
      <c r="L5211" s="13" t="s">
        <v>12213</v>
      </c>
      <c r="M5211" t="s">
        <v>753</v>
      </c>
      <c r="S5211" s="9"/>
      <c r="T5211">
        <v>3</v>
      </c>
      <c r="U5211" s="210" t="s">
        <v>18203</v>
      </c>
      <c r="V5211" s="14">
        <v>0</v>
      </c>
      <c r="W5211" s="14">
        <v>1</v>
      </c>
      <c r="X5211" s="150" t="s">
        <v>294</v>
      </c>
      <c r="Y5211" t="s">
        <v>6784</v>
      </c>
      <c r="Z5211" t="s">
        <v>271</v>
      </c>
      <c r="AA5211">
        <f t="shared" si="81"/>
        <v>2</v>
      </c>
    </row>
    <row r="5212" spans="1:27" x14ac:dyDescent="0.2">
      <c r="A5212">
        <v>4240</v>
      </c>
      <c r="B5212" s="1" t="s">
        <v>12214</v>
      </c>
      <c r="C5212" t="s">
        <v>2040</v>
      </c>
      <c r="D5212" s="9" t="s">
        <v>12215</v>
      </c>
      <c r="E5212" s="9"/>
      <c r="F5212" s="9"/>
      <c r="G5212" s="10">
        <v>10</v>
      </c>
      <c r="H5212" s="10" t="s">
        <v>287</v>
      </c>
      <c r="I5212" s="10">
        <v>1948</v>
      </c>
      <c r="J5212" s="11" t="s">
        <v>12206</v>
      </c>
      <c r="K5212" s="12"/>
      <c r="L5212" s="13" t="s">
        <v>12207</v>
      </c>
      <c r="M5212" t="s">
        <v>753</v>
      </c>
      <c r="S5212" s="9"/>
      <c r="T5212">
        <v>3</v>
      </c>
      <c r="U5212" s="210" t="s">
        <v>18203</v>
      </c>
      <c r="V5212" s="14">
        <v>0</v>
      </c>
      <c r="W5212" s="14">
        <v>0</v>
      </c>
      <c r="X5212" s="150" t="s">
        <v>270</v>
      </c>
      <c r="Y5212">
        <v>333</v>
      </c>
      <c r="Z5212" t="s">
        <v>3085</v>
      </c>
      <c r="AA5212">
        <f t="shared" si="81"/>
        <v>2</v>
      </c>
    </row>
    <row r="5213" spans="1:27" x14ac:dyDescent="0.2">
      <c r="A5213">
        <v>1662</v>
      </c>
      <c r="B5213" s="1" t="s">
        <v>12216</v>
      </c>
      <c r="C5213" t="s">
        <v>2040</v>
      </c>
      <c r="D5213" s="9" t="s">
        <v>5186</v>
      </c>
      <c r="E5213" s="9" t="s">
        <v>259</v>
      </c>
      <c r="F5213" s="9" t="s">
        <v>721</v>
      </c>
      <c r="G5213" s="10">
        <v>10</v>
      </c>
      <c r="H5213" s="10" t="s">
        <v>287</v>
      </c>
      <c r="I5213" s="10">
        <v>1948</v>
      </c>
      <c r="J5213" s="11" t="s">
        <v>12206</v>
      </c>
      <c r="K5213" s="12"/>
      <c r="L5213" s="13" t="s">
        <v>12213</v>
      </c>
      <c r="M5213" t="s">
        <v>753</v>
      </c>
      <c r="S5213" s="9"/>
      <c r="T5213">
        <v>3</v>
      </c>
      <c r="U5213" s="210" t="s">
        <v>18203</v>
      </c>
      <c r="V5213" s="14">
        <v>0</v>
      </c>
      <c r="W5213" s="14">
        <v>0</v>
      </c>
      <c r="X5213" s="150" t="s">
        <v>270</v>
      </c>
      <c r="Y5213">
        <v>139</v>
      </c>
      <c r="Z5213" t="s">
        <v>3085</v>
      </c>
      <c r="AA5213">
        <f t="shared" si="81"/>
        <v>2</v>
      </c>
    </row>
    <row r="5214" spans="1:27" x14ac:dyDescent="0.2">
      <c r="A5214">
        <v>1750</v>
      </c>
      <c r="B5214" s="1" t="s">
        <v>12217</v>
      </c>
      <c r="C5214" t="s">
        <v>2040</v>
      </c>
      <c r="D5214" s="9" t="s">
        <v>1659</v>
      </c>
      <c r="E5214" s="9" t="s">
        <v>259</v>
      </c>
      <c r="F5214" s="9" t="s">
        <v>721</v>
      </c>
      <c r="G5214" s="10">
        <v>10</v>
      </c>
      <c r="H5214" s="10" t="s">
        <v>287</v>
      </c>
      <c r="I5214" s="10">
        <v>1948</v>
      </c>
      <c r="J5214" s="11" t="s">
        <v>12206</v>
      </c>
      <c r="K5214" s="12"/>
      <c r="L5214" s="13" t="s">
        <v>12207</v>
      </c>
      <c r="M5214" t="s">
        <v>753</v>
      </c>
      <c r="S5214" s="9"/>
      <c r="T5214">
        <v>3</v>
      </c>
      <c r="U5214" s="210" t="s">
        <v>18203</v>
      </c>
      <c r="V5214" s="14">
        <v>0</v>
      </c>
      <c r="W5214" s="14">
        <v>0</v>
      </c>
      <c r="X5214" s="150" t="s">
        <v>270</v>
      </c>
      <c r="Y5214">
        <v>139</v>
      </c>
      <c r="Z5214" t="s">
        <v>3085</v>
      </c>
      <c r="AA5214">
        <f t="shared" si="81"/>
        <v>2</v>
      </c>
    </row>
    <row r="5215" spans="1:27" x14ac:dyDescent="0.2">
      <c r="A5215">
        <v>7597</v>
      </c>
      <c r="B5215" s="1" t="s">
        <v>12218</v>
      </c>
      <c r="C5215" t="s">
        <v>1798</v>
      </c>
      <c r="D5215" s="9">
        <v>544</v>
      </c>
      <c r="E5215" s="9"/>
      <c r="F5215" s="9"/>
      <c r="G5215" s="10">
        <v>10</v>
      </c>
      <c r="H5215" s="10" t="s">
        <v>287</v>
      </c>
      <c r="I5215" s="10">
        <v>1948</v>
      </c>
      <c r="J5215" s="11" t="s">
        <v>12206</v>
      </c>
      <c r="K5215" s="12"/>
      <c r="L5215" s="13" t="s">
        <v>12213</v>
      </c>
      <c r="M5215" t="s">
        <v>753</v>
      </c>
      <c r="S5215" s="9"/>
      <c r="T5215">
        <v>3</v>
      </c>
      <c r="U5215" s="210" t="s">
        <v>18203</v>
      </c>
      <c r="V5215" s="14">
        <v>0</v>
      </c>
      <c r="W5215" s="14">
        <v>1</v>
      </c>
      <c r="X5215" s="150" t="s">
        <v>270</v>
      </c>
      <c r="Y5215">
        <v>544</v>
      </c>
      <c r="Z5215" t="s">
        <v>271</v>
      </c>
      <c r="AA5215">
        <f t="shared" si="81"/>
        <v>1</v>
      </c>
    </row>
    <row r="5216" spans="1:27" x14ac:dyDescent="0.2">
      <c r="A5216">
        <v>4066</v>
      </c>
      <c r="B5216" s="1" t="s">
        <v>12223</v>
      </c>
      <c r="C5216" t="s">
        <v>6060</v>
      </c>
      <c r="D5216" s="9" t="s">
        <v>12224</v>
      </c>
      <c r="E5216" s="9"/>
      <c r="F5216" s="9"/>
      <c r="G5216" s="10">
        <v>11</v>
      </c>
      <c r="H5216" s="10" t="s">
        <v>287</v>
      </c>
      <c r="I5216" s="10">
        <v>1948</v>
      </c>
      <c r="J5216" s="11" t="s">
        <v>12220</v>
      </c>
      <c r="K5216" s="12"/>
      <c r="L5216" s="13" t="s">
        <v>12221</v>
      </c>
      <c r="M5216" t="s">
        <v>753</v>
      </c>
      <c r="S5216" s="9"/>
      <c r="T5216">
        <v>3</v>
      </c>
      <c r="U5216" s="210" t="s">
        <v>18203</v>
      </c>
      <c r="V5216" s="14">
        <v>0</v>
      </c>
      <c r="W5216" s="14">
        <v>0</v>
      </c>
      <c r="X5216" s="150" t="s">
        <v>270</v>
      </c>
      <c r="Y5216">
        <v>24</v>
      </c>
      <c r="Z5216" t="s">
        <v>18167</v>
      </c>
      <c r="AA5216">
        <f t="shared" si="81"/>
        <v>3</v>
      </c>
    </row>
    <row r="5217" spans="1:27" x14ac:dyDescent="0.2">
      <c r="A5217">
        <v>6529</v>
      </c>
      <c r="B5217" s="1" t="s">
        <v>12233</v>
      </c>
      <c r="C5217" t="s">
        <v>1798</v>
      </c>
      <c r="D5217" s="9">
        <v>140</v>
      </c>
      <c r="E5217" s="9" t="s">
        <v>259</v>
      </c>
      <c r="F5217" s="9" t="s">
        <v>260</v>
      </c>
      <c r="G5217" s="10">
        <v>11</v>
      </c>
      <c r="H5217" s="10" t="s">
        <v>287</v>
      </c>
      <c r="I5217" s="10">
        <v>1948</v>
      </c>
      <c r="J5217" s="11" t="s">
        <v>12220</v>
      </c>
      <c r="K5217" s="12"/>
      <c r="L5217" s="13" t="s">
        <v>12221</v>
      </c>
      <c r="M5217" t="s">
        <v>753</v>
      </c>
      <c r="S5217" s="9"/>
      <c r="T5217">
        <v>3</v>
      </c>
      <c r="U5217" s="210" t="s">
        <v>18203</v>
      </c>
      <c r="V5217" s="14">
        <v>0</v>
      </c>
      <c r="W5217" s="14">
        <v>1</v>
      </c>
      <c r="X5217" s="150" t="s">
        <v>270</v>
      </c>
      <c r="Y5217">
        <v>140</v>
      </c>
      <c r="Z5217" t="s">
        <v>271</v>
      </c>
      <c r="AA5217">
        <f t="shared" si="81"/>
        <v>1</v>
      </c>
    </row>
    <row r="5218" spans="1:27" x14ac:dyDescent="0.2">
      <c r="A5218">
        <v>7633</v>
      </c>
      <c r="B5218" s="1" t="s">
        <v>12230</v>
      </c>
      <c r="C5218" t="s">
        <v>1798</v>
      </c>
      <c r="D5218" s="9">
        <v>540</v>
      </c>
      <c r="E5218" s="9"/>
      <c r="F5218" s="9"/>
      <c r="G5218" s="10">
        <v>11</v>
      </c>
      <c r="H5218" s="10" t="s">
        <v>287</v>
      </c>
      <c r="I5218" s="10">
        <v>1948</v>
      </c>
      <c r="J5218" s="11" t="s">
        <v>12220</v>
      </c>
      <c r="K5218" s="12"/>
      <c r="L5218" s="13" t="s">
        <v>12221</v>
      </c>
      <c r="M5218" t="s">
        <v>753</v>
      </c>
      <c r="S5218" s="9"/>
      <c r="T5218">
        <v>3</v>
      </c>
      <c r="U5218" s="210" t="s">
        <v>18203</v>
      </c>
      <c r="V5218" s="14">
        <v>0</v>
      </c>
      <c r="W5218" s="14">
        <v>1</v>
      </c>
      <c r="X5218" s="150" t="s">
        <v>270</v>
      </c>
      <c r="Y5218">
        <v>540</v>
      </c>
      <c r="Z5218" t="s">
        <v>271</v>
      </c>
      <c r="AA5218">
        <f t="shared" si="81"/>
        <v>1</v>
      </c>
    </row>
    <row r="5219" spans="1:27" x14ac:dyDescent="0.2">
      <c r="A5219">
        <v>1194</v>
      </c>
      <c r="B5219" s="1" t="s">
        <v>12222</v>
      </c>
      <c r="C5219" t="s">
        <v>2221</v>
      </c>
      <c r="D5219" s="9" t="s">
        <v>9319</v>
      </c>
      <c r="E5219" s="9"/>
      <c r="F5219" s="9" t="s">
        <v>532</v>
      </c>
      <c r="G5219" s="10">
        <v>11</v>
      </c>
      <c r="H5219" s="10" t="s">
        <v>287</v>
      </c>
      <c r="I5219" s="10">
        <v>1948</v>
      </c>
      <c r="J5219" s="11" t="s">
        <v>12220</v>
      </c>
      <c r="K5219" s="12"/>
      <c r="L5219" s="13" t="s">
        <v>12221</v>
      </c>
      <c r="M5219" t="s">
        <v>753</v>
      </c>
      <c r="S5219" s="9"/>
      <c r="T5219">
        <v>3</v>
      </c>
      <c r="U5219" s="210" t="s">
        <v>18203</v>
      </c>
      <c r="V5219" s="14">
        <v>0</v>
      </c>
      <c r="W5219" s="14">
        <v>1</v>
      </c>
      <c r="X5219" s="109" t="s">
        <v>294</v>
      </c>
      <c r="Y5219" t="s">
        <v>3929</v>
      </c>
      <c r="Z5219" t="s">
        <v>505</v>
      </c>
      <c r="AA5219">
        <f t="shared" si="81"/>
        <v>3</v>
      </c>
    </row>
    <row r="5220" spans="1:27" x14ac:dyDescent="0.2">
      <c r="A5220">
        <v>1945</v>
      </c>
      <c r="B5220" s="1" t="s">
        <v>12229</v>
      </c>
      <c r="C5220" t="s">
        <v>1798</v>
      </c>
      <c r="D5220" s="9" t="s">
        <v>849</v>
      </c>
      <c r="E5220" s="9"/>
      <c r="F5220" s="9"/>
      <c r="G5220" s="10">
        <v>11</v>
      </c>
      <c r="H5220" s="10" t="s">
        <v>287</v>
      </c>
      <c r="I5220" s="10">
        <v>1948</v>
      </c>
      <c r="J5220" s="11" t="s">
        <v>12220</v>
      </c>
      <c r="K5220" s="12"/>
      <c r="L5220" s="13" t="s">
        <v>12221</v>
      </c>
      <c r="M5220" t="s">
        <v>753</v>
      </c>
      <c r="S5220" s="9"/>
      <c r="T5220">
        <v>3</v>
      </c>
      <c r="U5220" s="210" t="s">
        <v>18203</v>
      </c>
      <c r="V5220" s="14">
        <v>0</v>
      </c>
      <c r="W5220" s="14">
        <v>1</v>
      </c>
      <c r="X5220" s="150" t="s">
        <v>270</v>
      </c>
      <c r="Y5220" t="s">
        <v>849</v>
      </c>
      <c r="Z5220" t="s">
        <v>271</v>
      </c>
      <c r="AA5220">
        <f t="shared" si="81"/>
        <v>1</v>
      </c>
    </row>
    <row r="5221" spans="1:27" x14ac:dyDescent="0.2">
      <c r="A5221">
        <v>7459</v>
      </c>
      <c r="B5221" s="1" t="s">
        <v>12225</v>
      </c>
      <c r="C5221" t="s">
        <v>2221</v>
      </c>
      <c r="D5221" s="9" t="s">
        <v>7820</v>
      </c>
      <c r="E5221" s="9"/>
      <c r="F5221" s="9" t="s">
        <v>532</v>
      </c>
      <c r="G5221" s="10">
        <v>11</v>
      </c>
      <c r="H5221" s="10" t="s">
        <v>287</v>
      </c>
      <c r="I5221" s="10">
        <v>1948</v>
      </c>
      <c r="J5221" s="11" t="s">
        <v>12220</v>
      </c>
      <c r="K5221" s="12"/>
      <c r="L5221" s="13" t="s">
        <v>12221</v>
      </c>
      <c r="M5221" t="s">
        <v>753</v>
      </c>
      <c r="S5221" s="9"/>
      <c r="T5221">
        <v>3</v>
      </c>
      <c r="U5221" s="210" t="s">
        <v>18203</v>
      </c>
      <c r="V5221" s="14">
        <v>0</v>
      </c>
      <c r="W5221" s="14">
        <v>1</v>
      </c>
      <c r="X5221" s="109" t="s">
        <v>294</v>
      </c>
      <c r="Y5221" t="s">
        <v>3929</v>
      </c>
      <c r="Z5221" t="s">
        <v>505</v>
      </c>
      <c r="AA5221">
        <f t="shared" si="81"/>
        <v>2</v>
      </c>
    </row>
    <row r="5222" spans="1:27" x14ac:dyDescent="0.2">
      <c r="A5222">
        <v>2748</v>
      </c>
      <c r="B5222" s="1" t="s">
        <v>12226</v>
      </c>
      <c r="C5222" t="s">
        <v>2221</v>
      </c>
      <c r="D5222" s="9" t="s">
        <v>7697</v>
      </c>
      <c r="E5222" s="9"/>
      <c r="F5222" s="9" t="s">
        <v>532</v>
      </c>
      <c r="G5222" s="10">
        <v>11</v>
      </c>
      <c r="H5222" s="10" t="s">
        <v>287</v>
      </c>
      <c r="I5222" s="10">
        <v>1948</v>
      </c>
      <c r="J5222" s="11" t="s">
        <v>12220</v>
      </c>
      <c r="K5222" s="12"/>
      <c r="L5222" s="13" t="s">
        <v>12227</v>
      </c>
      <c r="M5222" t="s">
        <v>753</v>
      </c>
      <c r="S5222" s="9"/>
      <c r="T5222">
        <v>3</v>
      </c>
      <c r="U5222" s="210" t="s">
        <v>18203</v>
      </c>
      <c r="V5222" s="14">
        <v>0</v>
      </c>
      <c r="W5222" s="14">
        <v>1</v>
      </c>
      <c r="X5222" s="109" t="s">
        <v>294</v>
      </c>
      <c r="Y5222" t="s">
        <v>3929</v>
      </c>
      <c r="Z5222" t="s">
        <v>505</v>
      </c>
      <c r="AA5222">
        <f t="shared" si="81"/>
        <v>2</v>
      </c>
    </row>
    <row r="5223" spans="1:27" x14ac:dyDescent="0.2">
      <c r="A5223">
        <v>4970</v>
      </c>
      <c r="B5223" s="1" t="s">
        <v>12228</v>
      </c>
      <c r="C5223" t="s">
        <v>2221</v>
      </c>
      <c r="D5223" s="9" t="s">
        <v>7800</v>
      </c>
      <c r="E5223" s="9"/>
      <c r="F5223" s="9" t="s">
        <v>532</v>
      </c>
      <c r="G5223" s="10">
        <v>11</v>
      </c>
      <c r="H5223" s="10" t="s">
        <v>287</v>
      </c>
      <c r="I5223" s="10">
        <v>1948</v>
      </c>
      <c r="J5223" s="11" t="s">
        <v>12220</v>
      </c>
      <c r="K5223" s="12"/>
      <c r="L5223" s="13" t="s">
        <v>12221</v>
      </c>
      <c r="M5223" t="s">
        <v>753</v>
      </c>
      <c r="S5223" s="9"/>
      <c r="T5223">
        <v>3</v>
      </c>
      <c r="U5223" s="210" t="s">
        <v>18203</v>
      </c>
      <c r="V5223" s="14">
        <v>0</v>
      </c>
      <c r="W5223" s="14">
        <v>1</v>
      </c>
      <c r="X5223" s="109" t="s">
        <v>294</v>
      </c>
      <c r="Y5223" t="s">
        <v>3929</v>
      </c>
      <c r="Z5223" t="s">
        <v>505</v>
      </c>
      <c r="AA5223">
        <f t="shared" si="81"/>
        <v>2</v>
      </c>
    </row>
    <row r="5224" spans="1:27" x14ac:dyDescent="0.2">
      <c r="A5224">
        <v>1774</v>
      </c>
      <c r="B5224" s="1" t="s">
        <v>12219</v>
      </c>
      <c r="C5224" t="s">
        <v>2040</v>
      </c>
      <c r="D5224" s="9" t="s">
        <v>9955</v>
      </c>
      <c r="E5224" s="9"/>
      <c r="F5224" s="9"/>
      <c r="G5224" s="10">
        <v>11</v>
      </c>
      <c r="H5224" s="10" t="s">
        <v>287</v>
      </c>
      <c r="I5224" s="10">
        <v>1948</v>
      </c>
      <c r="J5224" s="11" t="s">
        <v>12220</v>
      </c>
      <c r="K5224" s="12"/>
      <c r="L5224" s="13" t="s">
        <v>12221</v>
      </c>
      <c r="M5224" t="s">
        <v>753</v>
      </c>
      <c r="S5224" s="9"/>
      <c r="T5224">
        <v>3</v>
      </c>
      <c r="U5224" s="210" t="s">
        <v>18203</v>
      </c>
      <c r="V5224" s="14">
        <v>0</v>
      </c>
      <c r="W5224" s="14">
        <v>0</v>
      </c>
      <c r="X5224" s="150" t="s">
        <v>270</v>
      </c>
      <c r="Y5224">
        <v>69</v>
      </c>
      <c r="Z5224" t="s">
        <v>3085</v>
      </c>
      <c r="AA5224">
        <f t="shared" si="81"/>
        <v>4</v>
      </c>
    </row>
    <row r="5225" spans="1:27" x14ac:dyDescent="0.2">
      <c r="A5225">
        <v>7634</v>
      </c>
      <c r="B5225" s="1" t="s">
        <v>12231</v>
      </c>
      <c r="C5225" t="s">
        <v>1798</v>
      </c>
      <c r="D5225" s="9">
        <v>540</v>
      </c>
      <c r="E5225" s="9"/>
      <c r="F5225" s="9"/>
      <c r="G5225" s="10">
        <v>11</v>
      </c>
      <c r="H5225" s="10" t="s">
        <v>287</v>
      </c>
      <c r="I5225" s="10">
        <v>1948</v>
      </c>
      <c r="J5225" s="11" t="s">
        <v>12220</v>
      </c>
      <c r="K5225" s="12"/>
      <c r="L5225" s="13" t="s">
        <v>12221</v>
      </c>
      <c r="M5225" t="s">
        <v>753</v>
      </c>
      <c r="S5225" s="9"/>
      <c r="T5225">
        <v>3</v>
      </c>
      <c r="U5225" s="210" t="s">
        <v>18203</v>
      </c>
      <c r="V5225" s="14">
        <v>0</v>
      </c>
      <c r="W5225" s="14">
        <v>1</v>
      </c>
      <c r="X5225" s="150" t="s">
        <v>270</v>
      </c>
      <c r="Y5225">
        <v>540</v>
      </c>
      <c r="Z5225" t="s">
        <v>271</v>
      </c>
      <c r="AA5225">
        <f t="shared" si="81"/>
        <v>1</v>
      </c>
    </row>
    <row r="5226" spans="1:27" x14ac:dyDescent="0.2">
      <c r="A5226">
        <v>7657</v>
      </c>
      <c r="B5226" s="1" t="s">
        <v>12232</v>
      </c>
      <c r="C5226" t="s">
        <v>1798</v>
      </c>
      <c r="D5226" s="9">
        <v>540</v>
      </c>
      <c r="E5226" s="9"/>
      <c r="F5226" s="9"/>
      <c r="G5226" s="10">
        <v>11</v>
      </c>
      <c r="H5226" s="10" t="s">
        <v>287</v>
      </c>
      <c r="I5226" s="10">
        <v>1948</v>
      </c>
      <c r="J5226" s="11" t="s">
        <v>12220</v>
      </c>
      <c r="K5226" s="12"/>
      <c r="L5226" s="13" t="s">
        <v>12221</v>
      </c>
      <c r="M5226" t="s">
        <v>753</v>
      </c>
      <c r="S5226" s="9"/>
      <c r="T5226">
        <v>3</v>
      </c>
      <c r="U5226" s="210" t="s">
        <v>18203</v>
      </c>
      <c r="V5226" s="14">
        <v>0</v>
      </c>
      <c r="W5226" s="14">
        <v>1</v>
      </c>
      <c r="X5226" s="150" t="s">
        <v>270</v>
      </c>
      <c r="Y5226">
        <v>540</v>
      </c>
      <c r="Z5226" t="s">
        <v>271</v>
      </c>
      <c r="AA5226">
        <f t="shared" si="81"/>
        <v>1</v>
      </c>
    </row>
    <row r="5227" spans="1:27" x14ac:dyDescent="0.2">
      <c r="A5227">
        <v>6207</v>
      </c>
      <c r="B5227" s="1" t="s">
        <v>12234</v>
      </c>
      <c r="C5227" t="s">
        <v>1798</v>
      </c>
      <c r="D5227" s="9"/>
      <c r="E5227" s="9"/>
      <c r="F5227" s="9"/>
      <c r="G5227" s="10">
        <v>11</v>
      </c>
      <c r="H5227" s="10" t="s">
        <v>287</v>
      </c>
      <c r="I5227" s="10">
        <v>1948</v>
      </c>
      <c r="J5227" s="11" t="s">
        <v>12220</v>
      </c>
      <c r="K5227" s="12"/>
      <c r="L5227" s="13" t="s">
        <v>12221</v>
      </c>
      <c r="M5227" t="s">
        <v>753</v>
      </c>
      <c r="S5227" s="9"/>
      <c r="T5227">
        <v>3</v>
      </c>
      <c r="U5227" s="210" t="s">
        <v>18203</v>
      </c>
      <c r="V5227" s="14">
        <v>0</v>
      </c>
      <c r="W5227" s="14">
        <v>1</v>
      </c>
      <c r="X5227" s="109" t="e">
        <v>#N/A</v>
      </c>
      <c r="Y5227" t="s">
        <v>334</v>
      </c>
      <c r="Z5227" t="s">
        <v>271</v>
      </c>
      <c r="AA5227">
        <f t="shared" si="81"/>
        <v>1</v>
      </c>
    </row>
    <row r="5228" spans="1:27" x14ac:dyDescent="0.2">
      <c r="A5228">
        <v>7204</v>
      </c>
      <c r="B5228" s="1" t="s">
        <v>12235</v>
      </c>
      <c r="C5228" t="s">
        <v>6060</v>
      </c>
      <c r="D5228" s="9" t="s">
        <v>11447</v>
      </c>
      <c r="E5228" s="9"/>
      <c r="F5228" s="9"/>
      <c r="G5228" s="10">
        <v>12</v>
      </c>
      <c r="H5228" s="10" t="s">
        <v>287</v>
      </c>
      <c r="I5228" s="10">
        <v>1948</v>
      </c>
      <c r="J5228" s="11" t="s">
        <v>12236</v>
      </c>
      <c r="K5228" s="12"/>
      <c r="L5228" s="13" t="s">
        <v>12237</v>
      </c>
      <c r="M5228" t="s">
        <v>753</v>
      </c>
      <c r="S5228" s="9"/>
      <c r="T5228">
        <v>3</v>
      </c>
      <c r="U5228" s="210" t="s">
        <v>18203</v>
      </c>
      <c r="V5228" s="14">
        <v>0</v>
      </c>
      <c r="W5228" s="14">
        <v>0</v>
      </c>
      <c r="X5228" s="109" t="e">
        <v>#N/A</v>
      </c>
      <c r="Y5228" t="s">
        <v>7126</v>
      </c>
      <c r="Z5228" t="s">
        <v>18167</v>
      </c>
      <c r="AA5228">
        <f t="shared" si="81"/>
        <v>2</v>
      </c>
    </row>
    <row r="5229" spans="1:27" x14ac:dyDescent="0.2">
      <c r="A5229">
        <v>3614</v>
      </c>
      <c r="B5229" s="1" t="s">
        <v>12238</v>
      </c>
      <c r="C5229" t="s">
        <v>1027</v>
      </c>
      <c r="D5229" s="9">
        <v>248</v>
      </c>
      <c r="E5229" s="9"/>
      <c r="F5229" s="9"/>
      <c r="G5229" s="10">
        <v>12</v>
      </c>
      <c r="H5229" s="10" t="s">
        <v>287</v>
      </c>
      <c r="I5229" s="10">
        <v>1948</v>
      </c>
      <c r="J5229" s="11" t="s">
        <v>12236</v>
      </c>
      <c r="K5229" s="12"/>
      <c r="L5229" s="13" t="s">
        <v>12239</v>
      </c>
      <c r="M5229" t="s">
        <v>781</v>
      </c>
      <c r="S5229" s="9"/>
      <c r="T5229">
        <v>3</v>
      </c>
      <c r="U5229" s="210" t="s">
        <v>18203</v>
      </c>
      <c r="V5229" s="14">
        <v>0</v>
      </c>
      <c r="W5229" s="14">
        <v>1</v>
      </c>
      <c r="X5229" s="150" t="s">
        <v>270</v>
      </c>
      <c r="Y5229">
        <v>248</v>
      </c>
      <c r="Z5229" t="s">
        <v>1419</v>
      </c>
      <c r="AA5229">
        <f t="shared" si="81"/>
        <v>1</v>
      </c>
    </row>
    <row r="5230" spans="1:27" x14ac:dyDescent="0.2">
      <c r="A5230">
        <v>7756</v>
      </c>
      <c r="B5230" s="1" t="s">
        <v>12240</v>
      </c>
      <c r="C5230" t="s">
        <v>503</v>
      </c>
      <c r="D5230" s="9">
        <v>504</v>
      </c>
      <c r="E5230" s="9"/>
      <c r="F5230" s="9"/>
      <c r="G5230" s="10">
        <v>13</v>
      </c>
      <c r="H5230" s="10" t="s">
        <v>287</v>
      </c>
      <c r="I5230" s="10">
        <v>1948</v>
      </c>
      <c r="J5230" s="11" t="s">
        <v>12241</v>
      </c>
      <c r="K5230" s="12" t="s">
        <v>237</v>
      </c>
      <c r="L5230" s="13" t="s">
        <v>12242</v>
      </c>
      <c r="M5230" t="s">
        <v>290</v>
      </c>
      <c r="N5230" t="s">
        <v>291</v>
      </c>
      <c r="O5230" t="s">
        <v>2007</v>
      </c>
      <c r="S5230" s="9"/>
      <c r="T5230">
        <v>3</v>
      </c>
      <c r="U5230" s="210" t="s">
        <v>18203</v>
      </c>
      <c r="V5230" s="14">
        <v>0</v>
      </c>
      <c r="W5230" s="14">
        <v>0</v>
      </c>
      <c r="X5230" s="150" t="s">
        <v>270</v>
      </c>
      <c r="Y5230">
        <v>504</v>
      </c>
      <c r="Z5230" t="s">
        <v>271</v>
      </c>
      <c r="AA5230">
        <f t="shared" si="81"/>
        <v>1</v>
      </c>
    </row>
    <row r="5231" spans="1:27" x14ac:dyDescent="0.2">
      <c r="A5231">
        <v>3307</v>
      </c>
      <c r="B5231" s="1" t="s">
        <v>12243</v>
      </c>
      <c r="C5231" t="s">
        <v>3985</v>
      </c>
      <c r="D5231" s="9" t="s">
        <v>12244</v>
      </c>
      <c r="E5231" s="9" t="s">
        <v>259</v>
      </c>
      <c r="F5231" s="9" t="s">
        <v>532</v>
      </c>
      <c r="G5231" s="10">
        <v>14</v>
      </c>
      <c r="H5231" s="10" t="s">
        <v>287</v>
      </c>
      <c r="I5231" s="10">
        <v>1948</v>
      </c>
      <c r="J5231" s="11" t="s">
        <v>12245</v>
      </c>
      <c r="K5231" s="12"/>
      <c r="L5231" s="13" t="s">
        <v>12246</v>
      </c>
      <c r="M5231" t="s">
        <v>753</v>
      </c>
      <c r="S5231" s="9"/>
      <c r="T5231">
        <v>3</v>
      </c>
      <c r="U5231" s="210" t="s">
        <v>18203</v>
      </c>
      <c r="V5231" s="14">
        <v>0</v>
      </c>
      <c r="W5231" s="14">
        <v>1</v>
      </c>
      <c r="X5231" s="109" t="s">
        <v>294</v>
      </c>
      <c r="Y5231" t="s">
        <v>4636</v>
      </c>
      <c r="Z5231" t="s">
        <v>18167</v>
      </c>
      <c r="AA5231">
        <f t="shared" si="81"/>
        <v>3</v>
      </c>
    </row>
    <row r="5232" spans="1:27" x14ac:dyDescent="0.2">
      <c r="A5232">
        <v>1807</v>
      </c>
      <c r="B5232" s="1" t="s">
        <v>12247</v>
      </c>
      <c r="C5232" t="s">
        <v>1027</v>
      </c>
      <c r="D5232" s="9" t="s">
        <v>12248</v>
      </c>
      <c r="E5232" s="9" t="s">
        <v>259</v>
      </c>
      <c r="F5232" s="9" t="s">
        <v>1416</v>
      </c>
      <c r="G5232" s="10">
        <v>15</v>
      </c>
      <c r="H5232" s="10" t="s">
        <v>287</v>
      </c>
      <c r="I5232" s="10">
        <v>1948</v>
      </c>
      <c r="J5232" s="11" t="s">
        <v>12249</v>
      </c>
      <c r="K5232" s="12"/>
      <c r="L5232" s="13" t="s">
        <v>12250</v>
      </c>
      <c r="M5232" t="s">
        <v>753</v>
      </c>
      <c r="S5232" s="9"/>
      <c r="T5232">
        <v>3</v>
      </c>
      <c r="U5232" s="210" t="s">
        <v>18203</v>
      </c>
      <c r="V5232" s="14">
        <v>0</v>
      </c>
      <c r="W5232" s="14">
        <v>1</v>
      </c>
      <c r="X5232" s="150" t="s">
        <v>270</v>
      </c>
      <c r="Y5232">
        <v>21</v>
      </c>
      <c r="Z5232" t="s">
        <v>1419</v>
      </c>
      <c r="AA5232">
        <f t="shared" si="81"/>
        <v>5</v>
      </c>
    </row>
    <row r="5233" spans="1:27" x14ac:dyDescent="0.2">
      <c r="A5233">
        <v>4308</v>
      </c>
      <c r="B5233" s="1" t="s">
        <v>12251</v>
      </c>
      <c r="C5233" t="s">
        <v>1027</v>
      </c>
      <c r="D5233" s="9" t="s">
        <v>12252</v>
      </c>
      <c r="E5233" s="9" t="s">
        <v>259</v>
      </c>
      <c r="F5233" s="9" t="s">
        <v>1416</v>
      </c>
      <c r="G5233" s="10">
        <v>15</v>
      </c>
      <c r="H5233" s="10" t="s">
        <v>287</v>
      </c>
      <c r="I5233" s="10">
        <v>1948</v>
      </c>
      <c r="J5233" s="11" t="s">
        <v>12249</v>
      </c>
      <c r="K5233" s="12"/>
      <c r="L5233" s="13" t="s">
        <v>12253</v>
      </c>
      <c r="M5233" t="s">
        <v>753</v>
      </c>
      <c r="S5233" s="9"/>
      <c r="T5233">
        <v>3</v>
      </c>
      <c r="U5233" s="210" t="s">
        <v>18203</v>
      </c>
      <c r="V5233" s="14">
        <v>0</v>
      </c>
      <c r="W5233" s="14">
        <v>1</v>
      </c>
      <c r="X5233" s="150" t="s">
        <v>270</v>
      </c>
      <c r="Y5233">
        <v>21</v>
      </c>
      <c r="Z5233" t="s">
        <v>1419</v>
      </c>
      <c r="AA5233">
        <f t="shared" si="81"/>
        <v>2</v>
      </c>
    </row>
    <row r="5234" spans="1:27" x14ac:dyDescent="0.2">
      <c r="A5234">
        <v>4888</v>
      </c>
      <c r="B5234" s="1" t="s">
        <v>12254</v>
      </c>
      <c r="C5234" t="s">
        <v>1027</v>
      </c>
      <c r="D5234" s="9" t="s">
        <v>6724</v>
      </c>
      <c r="E5234" s="9" t="s">
        <v>259</v>
      </c>
      <c r="F5234" s="9" t="s">
        <v>1416</v>
      </c>
      <c r="G5234" s="10">
        <v>15</v>
      </c>
      <c r="H5234" s="10" t="s">
        <v>287</v>
      </c>
      <c r="I5234" s="10">
        <v>1948</v>
      </c>
      <c r="J5234" s="11" t="s">
        <v>12249</v>
      </c>
      <c r="K5234" s="12"/>
      <c r="L5234" s="13" t="s">
        <v>12255</v>
      </c>
      <c r="M5234" t="s">
        <v>753</v>
      </c>
      <c r="S5234" s="9"/>
      <c r="T5234">
        <v>3</v>
      </c>
      <c r="U5234" s="210" t="s">
        <v>18203</v>
      </c>
      <c r="V5234" s="14">
        <v>0</v>
      </c>
      <c r="W5234" s="14">
        <v>1</v>
      </c>
      <c r="X5234" s="150" t="s">
        <v>270</v>
      </c>
      <c r="Y5234">
        <v>4</v>
      </c>
      <c r="Z5234" t="s">
        <v>271</v>
      </c>
      <c r="AA5234">
        <f t="shared" si="81"/>
        <v>2</v>
      </c>
    </row>
    <row r="5235" spans="1:27" x14ac:dyDescent="0.2">
      <c r="A5235">
        <v>7129</v>
      </c>
      <c r="B5235" s="1" t="s">
        <v>12256</v>
      </c>
      <c r="C5235" t="s">
        <v>1027</v>
      </c>
      <c r="D5235" s="9">
        <v>107</v>
      </c>
      <c r="E5235" s="9" t="s">
        <v>259</v>
      </c>
      <c r="F5235" s="9" t="s">
        <v>1416</v>
      </c>
      <c r="G5235" s="10">
        <v>15</v>
      </c>
      <c r="H5235" s="10" t="s">
        <v>287</v>
      </c>
      <c r="I5235" s="10">
        <v>1948</v>
      </c>
      <c r="J5235" s="11" t="s">
        <v>12249</v>
      </c>
      <c r="K5235" s="12"/>
      <c r="L5235" s="13" t="s">
        <v>12257</v>
      </c>
      <c r="M5235" t="s">
        <v>753</v>
      </c>
      <c r="S5235" s="9"/>
      <c r="T5235">
        <v>3</v>
      </c>
      <c r="U5235" s="210" t="s">
        <v>18203</v>
      </c>
      <c r="V5235" s="14">
        <v>0</v>
      </c>
      <c r="W5235" s="14">
        <v>0</v>
      </c>
      <c r="X5235" s="150" t="s">
        <v>270</v>
      </c>
      <c r="Y5235">
        <v>107</v>
      </c>
      <c r="Z5235" t="s">
        <v>271</v>
      </c>
      <c r="AA5235">
        <f t="shared" si="81"/>
        <v>1</v>
      </c>
    </row>
    <row r="5236" spans="1:27" x14ac:dyDescent="0.2">
      <c r="A5236">
        <v>6212</v>
      </c>
      <c r="B5236" s="1" t="s">
        <v>12258</v>
      </c>
      <c r="C5236" t="s">
        <v>2221</v>
      </c>
      <c r="D5236" s="9"/>
      <c r="E5236" s="9" t="s">
        <v>8805</v>
      </c>
      <c r="F5236" s="9"/>
      <c r="G5236" s="10">
        <v>16</v>
      </c>
      <c r="H5236" s="10" t="s">
        <v>287</v>
      </c>
      <c r="I5236" s="10">
        <v>1948</v>
      </c>
      <c r="J5236" s="11" t="s">
        <v>12259</v>
      </c>
      <c r="K5236" s="12"/>
      <c r="L5236" s="13" t="s">
        <v>12260</v>
      </c>
      <c r="M5236" t="s">
        <v>781</v>
      </c>
      <c r="S5236" s="9"/>
      <c r="T5236">
        <v>3</v>
      </c>
      <c r="U5236" s="210" t="s">
        <v>18203</v>
      </c>
      <c r="V5236" s="14">
        <v>0</v>
      </c>
      <c r="W5236" s="14">
        <v>1</v>
      </c>
      <c r="X5236" s="109" t="e">
        <v>#N/A</v>
      </c>
      <c r="Y5236" t="s">
        <v>334</v>
      </c>
      <c r="Z5236" t="s">
        <v>505</v>
      </c>
      <c r="AA5236">
        <f t="shared" si="81"/>
        <v>1</v>
      </c>
    </row>
    <row r="5237" spans="1:27" x14ac:dyDescent="0.2">
      <c r="A5237">
        <v>3442</v>
      </c>
      <c r="B5237" s="1" t="s">
        <v>12266</v>
      </c>
      <c r="C5237" t="s">
        <v>6060</v>
      </c>
      <c r="D5237" s="9" t="s">
        <v>1888</v>
      </c>
      <c r="E5237" s="9"/>
      <c r="F5237" s="9"/>
      <c r="G5237" s="10">
        <v>18</v>
      </c>
      <c r="H5237" s="10" t="s">
        <v>287</v>
      </c>
      <c r="I5237" s="10">
        <v>1948</v>
      </c>
      <c r="J5237" s="11" t="s">
        <v>12262</v>
      </c>
      <c r="K5237" s="12"/>
      <c r="L5237" s="13" t="s">
        <v>12265</v>
      </c>
      <c r="M5237" t="s">
        <v>753</v>
      </c>
      <c r="S5237" s="9"/>
      <c r="T5237">
        <v>3</v>
      </c>
      <c r="U5237" s="210" t="s">
        <v>18203</v>
      </c>
      <c r="V5237" s="14">
        <v>0</v>
      </c>
      <c r="W5237" s="14">
        <v>0</v>
      </c>
      <c r="X5237" s="109" t="e">
        <v>#N/A</v>
      </c>
      <c r="Y5237" t="s">
        <v>1888</v>
      </c>
      <c r="Z5237" t="s">
        <v>18167</v>
      </c>
      <c r="AA5237">
        <f t="shared" si="81"/>
        <v>1</v>
      </c>
    </row>
    <row r="5238" spans="1:27" x14ac:dyDescent="0.2">
      <c r="A5238">
        <v>4050</v>
      </c>
      <c r="B5238" s="1" t="s">
        <v>12261</v>
      </c>
      <c r="C5238" t="s">
        <v>3985</v>
      </c>
      <c r="D5238" s="9" t="s">
        <v>8096</v>
      </c>
      <c r="E5238" s="9" t="s">
        <v>259</v>
      </c>
      <c r="F5238" s="9" t="s">
        <v>721</v>
      </c>
      <c r="G5238" s="10">
        <v>18</v>
      </c>
      <c r="H5238" s="10" t="s">
        <v>287</v>
      </c>
      <c r="I5238" s="10">
        <v>1948</v>
      </c>
      <c r="J5238" s="11" t="s">
        <v>12262</v>
      </c>
      <c r="K5238" s="12"/>
      <c r="L5238" s="13" t="s">
        <v>12263</v>
      </c>
      <c r="M5238" t="s">
        <v>753</v>
      </c>
      <c r="S5238" s="9"/>
      <c r="T5238">
        <v>3</v>
      </c>
      <c r="U5238" s="210" t="s">
        <v>18203</v>
      </c>
      <c r="V5238" s="14">
        <v>0</v>
      </c>
      <c r="W5238" s="14">
        <v>1</v>
      </c>
      <c r="X5238" s="150" t="s">
        <v>270</v>
      </c>
      <c r="Y5238">
        <v>109</v>
      </c>
      <c r="Z5238" t="s">
        <v>18167</v>
      </c>
      <c r="AA5238">
        <f t="shared" si="81"/>
        <v>3</v>
      </c>
    </row>
    <row r="5239" spans="1:27" x14ac:dyDescent="0.2">
      <c r="A5239">
        <v>1875</v>
      </c>
      <c r="B5239" s="1" t="s">
        <v>12270</v>
      </c>
      <c r="C5239" t="s">
        <v>3985</v>
      </c>
      <c r="D5239" s="9">
        <v>142</v>
      </c>
      <c r="E5239" s="9" t="s">
        <v>259</v>
      </c>
      <c r="F5239" s="9" t="s">
        <v>721</v>
      </c>
      <c r="G5239" s="10">
        <v>18</v>
      </c>
      <c r="H5239" s="10" t="s">
        <v>287</v>
      </c>
      <c r="I5239" s="10">
        <v>1948</v>
      </c>
      <c r="J5239" s="11" t="s">
        <v>12262</v>
      </c>
      <c r="K5239" s="12"/>
      <c r="L5239" s="13" t="s">
        <v>12265</v>
      </c>
      <c r="M5239" t="s">
        <v>753</v>
      </c>
      <c r="S5239" s="9"/>
      <c r="T5239">
        <v>3</v>
      </c>
      <c r="U5239" s="210" t="s">
        <v>18203</v>
      </c>
      <c r="V5239" s="14">
        <v>0</v>
      </c>
      <c r="W5239" s="14">
        <v>1</v>
      </c>
      <c r="X5239" s="150" t="s">
        <v>270</v>
      </c>
      <c r="Y5239">
        <v>142</v>
      </c>
      <c r="Z5239" t="s">
        <v>18167</v>
      </c>
      <c r="AA5239">
        <f t="shared" si="81"/>
        <v>1</v>
      </c>
    </row>
    <row r="5240" spans="1:27" x14ac:dyDescent="0.2">
      <c r="A5240">
        <v>1975</v>
      </c>
      <c r="B5240" s="1" t="s">
        <v>12268</v>
      </c>
      <c r="C5240" t="s">
        <v>3985</v>
      </c>
      <c r="D5240" s="9" t="s">
        <v>4636</v>
      </c>
      <c r="E5240" s="9" t="s">
        <v>259</v>
      </c>
      <c r="F5240" s="9" t="s">
        <v>532</v>
      </c>
      <c r="G5240" s="10">
        <v>18</v>
      </c>
      <c r="H5240" s="10" t="s">
        <v>287</v>
      </c>
      <c r="I5240" s="10">
        <v>1948</v>
      </c>
      <c r="J5240" s="11" t="s">
        <v>12262</v>
      </c>
      <c r="K5240" s="12"/>
      <c r="L5240" s="13" t="s">
        <v>12265</v>
      </c>
      <c r="M5240" t="s">
        <v>753</v>
      </c>
      <c r="S5240" s="9"/>
      <c r="T5240">
        <v>3</v>
      </c>
      <c r="U5240" s="210" t="s">
        <v>18203</v>
      </c>
      <c r="V5240" s="14">
        <v>0</v>
      </c>
      <c r="W5240" s="14">
        <v>1</v>
      </c>
      <c r="X5240" s="109" t="s">
        <v>294</v>
      </c>
      <c r="Y5240" t="s">
        <v>4636</v>
      </c>
      <c r="Z5240" t="s">
        <v>18167</v>
      </c>
      <c r="AA5240">
        <f t="shared" si="81"/>
        <v>1</v>
      </c>
    </row>
    <row r="5241" spans="1:27" x14ac:dyDescent="0.2">
      <c r="A5241">
        <v>4061</v>
      </c>
      <c r="B5241" s="1" t="s">
        <v>12267</v>
      </c>
      <c r="C5241" t="s">
        <v>3985</v>
      </c>
      <c r="D5241" s="9" t="s">
        <v>1888</v>
      </c>
      <c r="E5241" s="9"/>
      <c r="F5241" s="9"/>
      <c r="G5241" s="10">
        <v>18</v>
      </c>
      <c r="H5241" s="10" t="s">
        <v>287</v>
      </c>
      <c r="I5241" s="10">
        <v>1948</v>
      </c>
      <c r="J5241" s="11" t="s">
        <v>12262</v>
      </c>
      <c r="K5241" s="12"/>
      <c r="L5241" s="13" t="s">
        <v>12265</v>
      </c>
      <c r="M5241" t="s">
        <v>753</v>
      </c>
      <c r="S5241" s="9"/>
      <c r="T5241">
        <v>3</v>
      </c>
      <c r="U5241" s="210" t="s">
        <v>18203</v>
      </c>
      <c r="V5241" s="14">
        <v>0</v>
      </c>
      <c r="W5241" s="14">
        <v>1</v>
      </c>
      <c r="X5241" s="109" t="e">
        <v>#N/A</v>
      </c>
      <c r="Y5241" t="s">
        <v>1888</v>
      </c>
      <c r="Z5241" t="s">
        <v>18167</v>
      </c>
      <c r="AA5241">
        <f t="shared" si="81"/>
        <v>1</v>
      </c>
    </row>
    <row r="5242" spans="1:27" x14ac:dyDescent="0.2">
      <c r="A5242">
        <v>3204</v>
      </c>
      <c r="B5242" s="1" t="s">
        <v>12269</v>
      </c>
      <c r="C5242" t="s">
        <v>3985</v>
      </c>
      <c r="D5242" s="9">
        <v>162</v>
      </c>
      <c r="E5242" s="9"/>
      <c r="F5242" s="9"/>
      <c r="G5242" s="10">
        <v>18</v>
      </c>
      <c r="H5242" s="10" t="s">
        <v>287</v>
      </c>
      <c r="I5242" s="10">
        <v>1948</v>
      </c>
      <c r="J5242" s="11" t="s">
        <v>12262</v>
      </c>
      <c r="K5242" s="12"/>
      <c r="L5242" s="13" t="s">
        <v>12265</v>
      </c>
      <c r="M5242" t="s">
        <v>753</v>
      </c>
      <c r="S5242" s="9"/>
      <c r="T5242">
        <v>3</v>
      </c>
      <c r="U5242" s="210" t="s">
        <v>18203</v>
      </c>
      <c r="V5242" s="14">
        <v>0</v>
      </c>
      <c r="W5242" s="14">
        <v>0</v>
      </c>
      <c r="X5242" s="150" t="s">
        <v>270</v>
      </c>
      <c r="Y5242">
        <v>162</v>
      </c>
      <c r="Z5242" t="s">
        <v>18167</v>
      </c>
      <c r="AA5242">
        <f t="shared" si="81"/>
        <v>1</v>
      </c>
    </row>
    <row r="5243" spans="1:27" x14ac:dyDescent="0.2">
      <c r="A5243">
        <v>7247</v>
      </c>
      <c r="B5243" s="1" t="s">
        <v>12264</v>
      </c>
      <c r="C5243" t="s">
        <v>3985</v>
      </c>
      <c r="D5243" s="9" t="s">
        <v>11447</v>
      </c>
      <c r="E5243" s="9"/>
      <c r="F5243" s="9"/>
      <c r="G5243" s="10">
        <v>18</v>
      </c>
      <c r="H5243" s="10" t="s">
        <v>287</v>
      </c>
      <c r="I5243" s="10">
        <v>1948</v>
      </c>
      <c r="J5243" s="11" t="s">
        <v>12262</v>
      </c>
      <c r="K5243" s="12"/>
      <c r="L5243" s="13" t="s">
        <v>12265</v>
      </c>
      <c r="M5243" t="s">
        <v>753</v>
      </c>
      <c r="S5243" s="9"/>
      <c r="T5243">
        <v>3</v>
      </c>
      <c r="U5243" s="210" t="s">
        <v>18203</v>
      </c>
      <c r="V5243" s="14">
        <v>0</v>
      </c>
      <c r="W5243" s="14">
        <v>0</v>
      </c>
      <c r="X5243" s="109" t="e">
        <v>#N/A</v>
      </c>
      <c r="Y5243" t="s">
        <v>7126</v>
      </c>
      <c r="Z5243" t="s">
        <v>18167</v>
      </c>
      <c r="AA5243">
        <f t="shared" si="81"/>
        <v>2</v>
      </c>
    </row>
    <row r="5244" spans="1:27" x14ac:dyDescent="0.2">
      <c r="A5244">
        <v>4552</v>
      </c>
      <c r="B5244" s="1" t="s">
        <v>12271</v>
      </c>
      <c r="C5244" t="s">
        <v>1798</v>
      </c>
      <c r="D5244" s="9" t="s">
        <v>1199</v>
      </c>
      <c r="E5244" s="9"/>
      <c r="F5244" s="9" t="s">
        <v>532</v>
      </c>
      <c r="G5244" s="10">
        <v>21</v>
      </c>
      <c r="H5244" s="10" t="s">
        <v>287</v>
      </c>
      <c r="I5244" s="10">
        <v>1948</v>
      </c>
      <c r="J5244" s="11" t="s">
        <v>12272</v>
      </c>
      <c r="K5244" s="12"/>
      <c r="L5244" s="13" t="s">
        <v>12273</v>
      </c>
      <c r="M5244" t="s">
        <v>753</v>
      </c>
      <c r="S5244" s="9"/>
      <c r="T5244">
        <v>3</v>
      </c>
      <c r="U5244" s="210" t="s">
        <v>18203</v>
      </c>
      <c r="V5244" s="14">
        <v>0</v>
      </c>
      <c r="W5244" s="14">
        <v>1</v>
      </c>
      <c r="X5244" s="109" t="s">
        <v>294</v>
      </c>
      <c r="Y5244" t="s">
        <v>1199</v>
      </c>
      <c r="Z5244" t="s">
        <v>271</v>
      </c>
      <c r="AA5244">
        <f t="shared" si="81"/>
        <v>1</v>
      </c>
    </row>
    <row r="5245" spans="1:27" x14ac:dyDescent="0.2">
      <c r="A5245">
        <v>2535</v>
      </c>
      <c r="B5245" s="1" t="s">
        <v>12274</v>
      </c>
      <c r="C5245" t="s">
        <v>1027</v>
      </c>
      <c r="D5245" s="9" t="s">
        <v>12275</v>
      </c>
      <c r="E5245" s="9"/>
      <c r="F5245" s="9"/>
      <c r="G5245" s="10">
        <v>22</v>
      </c>
      <c r="H5245" s="10" t="s">
        <v>287</v>
      </c>
      <c r="I5245" s="10">
        <v>1948</v>
      </c>
      <c r="J5245" s="11" t="s">
        <v>12276</v>
      </c>
      <c r="K5245" s="12" t="s">
        <v>237</v>
      </c>
      <c r="L5245" s="13" t="s">
        <v>12277</v>
      </c>
      <c r="M5245" t="s">
        <v>290</v>
      </c>
      <c r="N5245" t="s">
        <v>291</v>
      </c>
      <c r="O5245" t="s">
        <v>695</v>
      </c>
      <c r="S5245" s="9"/>
      <c r="T5245">
        <v>3</v>
      </c>
      <c r="U5245" s="210" t="s">
        <v>18203</v>
      </c>
      <c r="V5245" s="14">
        <v>0</v>
      </c>
      <c r="W5245" s="14">
        <v>1</v>
      </c>
      <c r="X5245" s="150" t="s">
        <v>294</v>
      </c>
      <c r="Y5245" t="s">
        <v>12278</v>
      </c>
      <c r="Z5245" t="s">
        <v>271</v>
      </c>
      <c r="AA5245">
        <f t="shared" si="81"/>
        <v>2</v>
      </c>
    </row>
    <row r="5246" spans="1:27" x14ac:dyDescent="0.2">
      <c r="A5246">
        <v>6131</v>
      </c>
      <c r="B5246" s="1" t="s">
        <v>12279</v>
      </c>
      <c r="C5246" t="s">
        <v>2221</v>
      </c>
      <c r="D5246" s="9">
        <v>410</v>
      </c>
      <c r="E5246" s="9" t="s">
        <v>8805</v>
      </c>
      <c r="F5246" s="9" t="s">
        <v>312</v>
      </c>
      <c r="G5246" s="10">
        <v>23</v>
      </c>
      <c r="H5246" s="10" t="s">
        <v>287</v>
      </c>
      <c r="I5246" s="10">
        <v>1948</v>
      </c>
      <c r="J5246" s="11" t="s">
        <v>12280</v>
      </c>
      <c r="K5246" s="12"/>
      <c r="L5246" s="13" t="s">
        <v>12281</v>
      </c>
      <c r="M5246" t="s">
        <v>781</v>
      </c>
      <c r="S5246" s="9"/>
      <c r="T5246">
        <v>3</v>
      </c>
      <c r="U5246" s="210" t="s">
        <v>18203</v>
      </c>
      <c r="V5246" s="14">
        <v>0</v>
      </c>
      <c r="W5246" s="14">
        <v>1</v>
      </c>
      <c r="X5246" s="150" t="s">
        <v>270</v>
      </c>
      <c r="Y5246">
        <v>410</v>
      </c>
      <c r="Z5246" t="s">
        <v>505</v>
      </c>
      <c r="AA5246">
        <f t="shared" si="81"/>
        <v>1</v>
      </c>
    </row>
    <row r="5247" spans="1:27" x14ac:dyDescent="0.2">
      <c r="A5247">
        <v>4556</v>
      </c>
      <c r="B5247" s="1" t="s">
        <v>12285</v>
      </c>
      <c r="C5247" t="s">
        <v>1798</v>
      </c>
      <c r="D5247" s="9" t="s">
        <v>1888</v>
      </c>
      <c r="E5247" s="9"/>
      <c r="F5247" s="9"/>
      <c r="G5247" s="10">
        <v>25</v>
      </c>
      <c r="H5247" s="10" t="s">
        <v>287</v>
      </c>
      <c r="I5247" s="10">
        <v>1948</v>
      </c>
      <c r="J5247" s="11" t="s">
        <v>12283</v>
      </c>
      <c r="K5247" s="12"/>
      <c r="L5247" s="13" t="s">
        <v>12286</v>
      </c>
      <c r="M5247" t="s">
        <v>753</v>
      </c>
      <c r="S5247" s="9"/>
      <c r="T5247">
        <v>3</v>
      </c>
      <c r="U5247" s="210" t="s">
        <v>18203</v>
      </c>
      <c r="V5247" s="14">
        <v>0</v>
      </c>
      <c r="W5247" s="14">
        <v>1</v>
      </c>
      <c r="X5247" s="109" t="e">
        <v>#N/A</v>
      </c>
      <c r="Y5247" t="s">
        <v>1888</v>
      </c>
      <c r="Z5247" t="s">
        <v>271</v>
      </c>
      <c r="AA5247">
        <f t="shared" si="81"/>
        <v>1</v>
      </c>
    </row>
    <row r="5248" spans="1:27" x14ac:dyDescent="0.2">
      <c r="A5248">
        <v>6056</v>
      </c>
      <c r="B5248" s="1" t="s">
        <v>12282</v>
      </c>
      <c r="C5248" t="s">
        <v>1027</v>
      </c>
      <c r="D5248" s="9" t="s">
        <v>10945</v>
      </c>
      <c r="E5248" s="9"/>
      <c r="F5248" s="9"/>
      <c r="G5248" s="10">
        <v>25</v>
      </c>
      <c r="H5248" s="10" t="s">
        <v>287</v>
      </c>
      <c r="I5248" s="10">
        <v>1948</v>
      </c>
      <c r="J5248" s="11" t="s">
        <v>12283</v>
      </c>
      <c r="K5248" s="12"/>
      <c r="L5248" s="13" t="s">
        <v>12284</v>
      </c>
      <c r="M5248" t="s">
        <v>753</v>
      </c>
      <c r="S5248" s="9"/>
      <c r="T5248">
        <v>3</v>
      </c>
      <c r="U5248" s="210" t="s">
        <v>18203</v>
      </c>
      <c r="V5248" s="14">
        <v>0</v>
      </c>
      <c r="W5248" s="14">
        <v>0</v>
      </c>
      <c r="X5248" s="150" t="s">
        <v>270</v>
      </c>
      <c r="Y5248">
        <v>8</v>
      </c>
      <c r="Z5248" t="s">
        <v>1419</v>
      </c>
      <c r="AA5248">
        <f t="shared" si="81"/>
        <v>2</v>
      </c>
    </row>
    <row r="5249" spans="1:27" x14ac:dyDescent="0.2">
      <c r="A5249">
        <v>6421</v>
      </c>
      <c r="B5249" s="1" t="s">
        <v>12287</v>
      </c>
      <c r="C5249" t="s">
        <v>3985</v>
      </c>
      <c r="D5249" s="9"/>
      <c r="E5249" s="9"/>
      <c r="F5249" s="9"/>
      <c r="G5249" s="10">
        <v>2</v>
      </c>
      <c r="H5249" s="10" t="s">
        <v>301</v>
      </c>
      <c r="I5249" s="10">
        <v>1948</v>
      </c>
      <c r="J5249" s="11" t="s">
        <v>12288</v>
      </c>
      <c r="K5249" s="12"/>
      <c r="L5249" s="13" t="s">
        <v>12289</v>
      </c>
      <c r="M5249" t="s">
        <v>753</v>
      </c>
      <c r="S5249" s="9"/>
      <c r="T5249">
        <v>4</v>
      </c>
      <c r="U5249" s="210" t="s">
        <v>18204</v>
      </c>
      <c r="V5249" s="14">
        <v>0</v>
      </c>
      <c r="W5249" s="14">
        <v>0</v>
      </c>
      <c r="X5249" s="109" t="e">
        <v>#N/A</v>
      </c>
      <c r="Y5249" t="s">
        <v>334</v>
      </c>
      <c r="Z5249" t="s">
        <v>18167</v>
      </c>
      <c r="AA5249">
        <f t="shared" si="81"/>
        <v>1</v>
      </c>
    </row>
    <row r="5250" spans="1:27" x14ac:dyDescent="0.2">
      <c r="A5250">
        <v>4211</v>
      </c>
      <c r="B5250" s="1" t="s">
        <v>12296</v>
      </c>
      <c r="C5250" t="s">
        <v>2221</v>
      </c>
      <c r="D5250" s="9"/>
      <c r="E5250" s="9" t="s">
        <v>8805</v>
      </c>
      <c r="F5250" s="9"/>
      <c r="G5250" s="10">
        <v>6</v>
      </c>
      <c r="H5250" s="10" t="s">
        <v>301</v>
      </c>
      <c r="I5250" s="10">
        <v>1948</v>
      </c>
      <c r="J5250" s="11" t="s">
        <v>12292</v>
      </c>
      <c r="K5250" s="12"/>
      <c r="L5250" s="13" t="s">
        <v>12293</v>
      </c>
      <c r="M5250" t="s">
        <v>781</v>
      </c>
      <c r="S5250" s="9"/>
      <c r="T5250">
        <v>4</v>
      </c>
      <c r="U5250" s="210" t="s">
        <v>18204</v>
      </c>
      <c r="V5250" s="14">
        <v>0</v>
      </c>
      <c r="W5250" s="14">
        <v>1</v>
      </c>
      <c r="X5250" s="109" t="e">
        <v>#N/A</v>
      </c>
      <c r="Y5250" t="s">
        <v>334</v>
      </c>
      <c r="Z5250" t="s">
        <v>505</v>
      </c>
      <c r="AA5250">
        <f t="shared" ref="AA5250:AA5313" si="82">LEN(D5250)-LEN(SUBSTITUTE(D5250,"/",""))+1</f>
        <v>1</v>
      </c>
    </row>
    <row r="5251" spans="1:27" x14ac:dyDescent="0.2">
      <c r="A5251">
        <v>1052</v>
      </c>
      <c r="B5251" s="1" t="s">
        <v>12290</v>
      </c>
      <c r="C5251" t="s">
        <v>1027</v>
      </c>
      <c r="D5251" s="9" t="s">
        <v>12291</v>
      </c>
      <c r="E5251" s="9" t="s">
        <v>8805</v>
      </c>
      <c r="F5251" s="9"/>
      <c r="G5251" s="10">
        <v>6</v>
      </c>
      <c r="H5251" s="10" t="s">
        <v>301</v>
      </c>
      <c r="I5251" s="10">
        <v>1948</v>
      </c>
      <c r="J5251" s="11" t="s">
        <v>12292</v>
      </c>
      <c r="K5251" s="12"/>
      <c r="L5251" s="13" t="s">
        <v>12293</v>
      </c>
      <c r="M5251" t="s">
        <v>781</v>
      </c>
      <c r="S5251" s="9"/>
      <c r="T5251">
        <v>4</v>
      </c>
      <c r="U5251" s="210" t="s">
        <v>18204</v>
      </c>
      <c r="V5251" s="14">
        <v>0</v>
      </c>
      <c r="W5251" s="14">
        <v>1</v>
      </c>
      <c r="X5251" s="150" t="s">
        <v>270</v>
      </c>
      <c r="Y5251">
        <v>305</v>
      </c>
      <c r="Z5251" t="s">
        <v>271</v>
      </c>
      <c r="AA5251">
        <f t="shared" si="82"/>
        <v>3</v>
      </c>
    </row>
    <row r="5252" spans="1:27" x14ac:dyDescent="0.2">
      <c r="A5252">
        <v>4566</v>
      </c>
      <c r="B5252" s="1" t="s">
        <v>12294</v>
      </c>
      <c r="C5252" t="s">
        <v>1027</v>
      </c>
      <c r="D5252" s="9"/>
      <c r="E5252" s="9"/>
      <c r="F5252" s="9"/>
      <c r="G5252" s="10">
        <v>6</v>
      </c>
      <c r="H5252" s="10" t="s">
        <v>301</v>
      </c>
      <c r="I5252" s="10">
        <v>1948</v>
      </c>
      <c r="J5252" s="11" t="s">
        <v>12292</v>
      </c>
      <c r="K5252" s="12"/>
      <c r="L5252" s="13" t="s">
        <v>12295</v>
      </c>
      <c r="M5252" t="s">
        <v>753</v>
      </c>
      <c r="S5252" s="9"/>
      <c r="T5252">
        <v>4</v>
      </c>
      <c r="U5252" s="210" t="s">
        <v>18204</v>
      </c>
      <c r="V5252" s="14">
        <v>0</v>
      </c>
      <c r="W5252" s="14">
        <v>0</v>
      </c>
      <c r="X5252" s="109" t="e">
        <v>#N/A</v>
      </c>
      <c r="Y5252" t="s">
        <v>334</v>
      </c>
      <c r="Z5252" t="s">
        <v>7856</v>
      </c>
      <c r="AA5252">
        <f t="shared" si="82"/>
        <v>1</v>
      </c>
    </row>
    <row r="5253" spans="1:27" x14ac:dyDescent="0.2">
      <c r="A5253">
        <v>4711</v>
      </c>
      <c r="B5253" s="1" t="s">
        <v>12301</v>
      </c>
      <c r="C5253" t="s">
        <v>2221</v>
      </c>
      <c r="D5253" s="9"/>
      <c r="E5253" s="9" t="s">
        <v>8805</v>
      </c>
      <c r="F5253" s="9"/>
      <c r="G5253" s="10">
        <v>7</v>
      </c>
      <c r="H5253" s="10" t="s">
        <v>301</v>
      </c>
      <c r="I5253" s="10">
        <v>1948</v>
      </c>
      <c r="J5253" s="11" t="s">
        <v>12299</v>
      </c>
      <c r="K5253" s="12"/>
      <c r="L5253" s="13" t="s">
        <v>12302</v>
      </c>
      <c r="M5253" t="s">
        <v>781</v>
      </c>
      <c r="S5253" s="9"/>
      <c r="T5253">
        <v>4</v>
      </c>
      <c r="U5253" s="210" t="s">
        <v>18204</v>
      </c>
      <c r="V5253" s="14">
        <v>0</v>
      </c>
      <c r="W5253" s="14">
        <v>0</v>
      </c>
      <c r="X5253" s="109" t="e">
        <v>#N/A</v>
      </c>
      <c r="Y5253" t="s">
        <v>334</v>
      </c>
      <c r="Z5253" t="s">
        <v>505</v>
      </c>
      <c r="AA5253">
        <f t="shared" si="82"/>
        <v>1</v>
      </c>
    </row>
    <row r="5254" spans="1:27" x14ac:dyDescent="0.2">
      <c r="A5254">
        <v>4345</v>
      </c>
      <c r="B5254" s="1" t="s">
        <v>12297</v>
      </c>
      <c r="C5254" t="s">
        <v>1027</v>
      </c>
      <c r="D5254" s="9" t="s">
        <v>12298</v>
      </c>
      <c r="E5254" s="9" t="s">
        <v>8805</v>
      </c>
      <c r="F5254" s="9"/>
      <c r="G5254" s="10">
        <v>7</v>
      </c>
      <c r="H5254" s="10" t="s">
        <v>301</v>
      </c>
      <c r="I5254" s="10">
        <v>1948</v>
      </c>
      <c r="J5254" s="11" t="s">
        <v>12299</v>
      </c>
      <c r="K5254" s="12"/>
      <c r="L5254" s="13" t="s">
        <v>12300</v>
      </c>
      <c r="M5254" t="s">
        <v>781</v>
      </c>
      <c r="S5254" s="9"/>
      <c r="T5254">
        <v>4</v>
      </c>
      <c r="U5254" s="210" t="s">
        <v>18204</v>
      </c>
      <c r="V5254" s="14">
        <v>0</v>
      </c>
      <c r="W5254" s="14">
        <v>1</v>
      </c>
      <c r="X5254" s="150" t="s">
        <v>270</v>
      </c>
      <c r="Y5254">
        <v>14</v>
      </c>
      <c r="Z5254" t="s">
        <v>271</v>
      </c>
      <c r="AA5254">
        <f t="shared" si="82"/>
        <v>2</v>
      </c>
    </row>
    <row r="5255" spans="1:27" x14ac:dyDescent="0.2">
      <c r="A5255">
        <v>1336</v>
      </c>
      <c r="B5255" s="1" t="s">
        <v>12303</v>
      </c>
      <c r="C5255" t="s">
        <v>1027</v>
      </c>
      <c r="D5255" s="9" t="s">
        <v>12187</v>
      </c>
      <c r="E5255" s="9" t="s">
        <v>259</v>
      </c>
      <c r="F5255" s="9" t="s">
        <v>532</v>
      </c>
      <c r="G5255" s="10">
        <v>8</v>
      </c>
      <c r="H5255" s="10" t="s">
        <v>301</v>
      </c>
      <c r="I5255" s="10">
        <v>1948</v>
      </c>
      <c r="J5255" s="11" t="s">
        <v>12304</v>
      </c>
      <c r="K5255" s="12" t="s">
        <v>237</v>
      </c>
      <c r="L5255" s="13" t="s">
        <v>12305</v>
      </c>
      <c r="M5255" t="s">
        <v>290</v>
      </c>
      <c r="N5255" t="s">
        <v>291</v>
      </c>
      <c r="O5255" t="s">
        <v>695</v>
      </c>
      <c r="S5255" s="9"/>
      <c r="T5255">
        <v>4</v>
      </c>
      <c r="U5255" s="210" t="s">
        <v>18204</v>
      </c>
      <c r="V5255" s="14">
        <v>0</v>
      </c>
      <c r="W5255" s="14">
        <v>0</v>
      </c>
      <c r="X5255" s="150" t="s">
        <v>294</v>
      </c>
      <c r="Y5255" t="s">
        <v>10182</v>
      </c>
      <c r="Z5255" t="s">
        <v>271</v>
      </c>
      <c r="AA5255">
        <f t="shared" si="82"/>
        <v>3</v>
      </c>
    </row>
    <row r="5256" spans="1:27" x14ac:dyDescent="0.2">
      <c r="A5256">
        <v>305</v>
      </c>
      <c r="B5256" s="1" t="s">
        <v>12306</v>
      </c>
      <c r="C5256" t="s">
        <v>6878</v>
      </c>
      <c r="D5256" s="9" t="s">
        <v>8599</v>
      </c>
      <c r="E5256" s="9"/>
      <c r="F5256" s="9"/>
      <c r="G5256" s="10">
        <v>8</v>
      </c>
      <c r="H5256" s="10" t="s">
        <v>301</v>
      </c>
      <c r="I5256" s="10">
        <v>1948</v>
      </c>
      <c r="J5256" s="11" t="s">
        <v>12304</v>
      </c>
      <c r="K5256" s="12"/>
      <c r="L5256" s="13" t="s">
        <v>12307</v>
      </c>
      <c r="M5256" t="s">
        <v>753</v>
      </c>
      <c r="S5256" s="9"/>
      <c r="T5256">
        <v>4</v>
      </c>
      <c r="U5256" s="210" t="s">
        <v>18204</v>
      </c>
      <c r="V5256" s="14">
        <v>0</v>
      </c>
      <c r="W5256" s="14">
        <v>0</v>
      </c>
      <c r="X5256" s="150" t="s">
        <v>270</v>
      </c>
      <c r="Y5256">
        <v>13</v>
      </c>
      <c r="Z5256" t="s">
        <v>271</v>
      </c>
      <c r="AA5256">
        <f t="shared" si="82"/>
        <v>2</v>
      </c>
    </row>
    <row r="5257" spans="1:27" x14ac:dyDescent="0.2">
      <c r="A5257">
        <v>6122</v>
      </c>
      <c r="B5257" s="1" t="s">
        <v>12308</v>
      </c>
      <c r="C5257" t="s">
        <v>6878</v>
      </c>
      <c r="D5257" s="9">
        <v>13</v>
      </c>
      <c r="E5257" s="9"/>
      <c r="F5257" s="9"/>
      <c r="G5257" s="10">
        <v>8</v>
      </c>
      <c r="H5257" s="10" t="s">
        <v>301</v>
      </c>
      <c r="I5257" s="10">
        <v>1948</v>
      </c>
      <c r="J5257" s="11" t="s">
        <v>12304</v>
      </c>
      <c r="K5257" s="12"/>
      <c r="L5257" s="13" t="s">
        <v>12307</v>
      </c>
      <c r="M5257" t="s">
        <v>753</v>
      </c>
      <c r="S5257" s="9"/>
      <c r="T5257">
        <v>4</v>
      </c>
      <c r="U5257" s="210" t="s">
        <v>18204</v>
      </c>
      <c r="V5257" s="14">
        <v>0</v>
      </c>
      <c r="W5257" s="14">
        <v>0</v>
      </c>
      <c r="X5257" s="150" t="s">
        <v>270</v>
      </c>
      <c r="Y5257">
        <v>13</v>
      </c>
      <c r="Z5257" t="s">
        <v>271</v>
      </c>
      <c r="AA5257">
        <f t="shared" si="82"/>
        <v>1</v>
      </c>
    </row>
    <row r="5258" spans="1:27" x14ac:dyDescent="0.2">
      <c r="A5258">
        <v>3838</v>
      </c>
      <c r="B5258" s="1" t="s">
        <v>12313</v>
      </c>
      <c r="C5258" t="s">
        <v>2221</v>
      </c>
      <c r="D5258" s="9" t="s">
        <v>12314</v>
      </c>
      <c r="E5258" s="9"/>
      <c r="F5258" s="9"/>
      <c r="G5258" s="10">
        <v>10</v>
      </c>
      <c r="H5258" s="10" t="s">
        <v>301</v>
      </c>
      <c r="I5258" s="10">
        <v>1948</v>
      </c>
      <c r="J5258" s="11" t="s">
        <v>12311</v>
      </c>
      <c r="K5258" s="12" t="s">
        <v>237</v>
      </c>
      <c r="L5258" s="13" t="s">
        <v>12315</v>
      </c>
      <c r="M5258" t="s">
        <v>290</v>
      </c>
      <c r="N5258" t="s">
        <v>291</v>
      </c>
      <c r="O5258" t="s">
        <v>320</v>
      </c>
      <c r="S5258" s="9"/>
      <c r="T5258">
        <v>4</v>
      </c>
      <c r="U5258" s="210" t="s">
        <v>18204</v>
      </c>
      <c r="V5258" s="14">
        <v>0</v>
      </c>
      <c r="W5258" s="14">
        <v>0</v>
      </c>
      <c r="X5258" s="150" t="s">
        <v>270</v>
      </c>
      <c r="Y5258">
        <v>504</v>
      </c>
      <c r="Z5258" t="s">
        <v>505</v>
      </c>
      <c r="AA5258">
        <f t="shared" si="82"/>
        <v>2</v>
      </c>
    </row>
    <row r="5259" spans="1:27" x14ac:dyDescent="0.2">
      <c r="A5259">
        <v>1820</v>
      </c>
      <c r="B5259" s="1" t="s">
        <v>12309</v>
      </c>
      <c r="C5259" t="s">
        <v>2040</v>
      </c>
      <c r="D5259" s="9" t="s">
        <v>12310</v>
      </c>
      <c r="E5259" s="9" t="s">
        <v>259</v>
      </c>
      <c r="F5259" s="9" t="s">
        <v>721</v>
      </c>
      <c r="G5259" s="10">
        <v>10</v>
      </c>
      <c r="H5259" s="10" t="s">
        <v>301</v>
      </c>
      <c r="I5259" s="10">
        <v>1948</v>
      </c>
      <c r="J5259" s="11" t="s">
        <v>12311</v>
      </c>
      <c r="K5259" s="12"/>
      <c r="L5259" s="13" t="s">
        <v>12312</v>
      </c>
      <c r="M5259" t="s">
        <v>753</v>
      </c>
      <c r="S5259" s="9"/>
      <c r="T5259">
        <v>4</v>
      </c>
      <c r="U5259" s="210" t="s">
        <v>18204</v>
      </c>
      <c r="V5259" s="14">
        <v>0</v>
      </c>
      <c r="W5259" s="14">
        <v>1</v>
      </c>
      <c r="X5259" s="150" t="s">
        <v>270</v>
      </c>
      <c r="Y5259">
        <v>109</v>
      </c>
      <c r="Z5259" t="s">
        <v>271</v>
      </c>
      <c r="AA5259">
        <f t="shared" si="82"/>
        <v>4</v>
      </c>
    </row>
    <row r="5260" spans="1:27" x14ac:dyDescent="0.2">
      <c r="A5260">
        <v>4116</v>
      </c>
      <c r="B5260" s="1" t="s">
        <v>12316</v>
      </c>
      <c r="C5260" t="s">
        <v>341</v>
      </c>
      <c r="D5260" s="9" t="s">
        <v>12317</v>
      </c>
      <c r="E5260" s="9"/>
      <c r="F5260" s="9"/>
      <c r="G5260" s="10">
        <v>12</v>
      </c>
      <c r="H5260" s="10" t="s">
        <v>301</v>
      </c>
      <c r="I5260" s="10">
        <v>1948</v>
      </c>
      <c r="J5260" s="11" t="s">
        <v>12318</v>
      </c>
      <c r="K5260" s="12"/>
      <c r="L5260" s="13" t="s">
        <v>12319</v>
      </c>
      <c r="M5260" t="s">
        <v>753</v>
      </c>
      <c r="S5260" s="9"/>
      <c r="T5260">
        <v>4</v>
      </c>
      <c r="U5260" s="210" t="s">
        <v>18204</v>
      </c>
      <c r="V5260" s="14">
        <v>0</v>
      </c>
      <c r="W5260" s="14">
        <v>1</v>
      </c>
      <c r="X5260" s="150" t="s">
        <v>294</v>
      </c>
      <c r="Y5260" t="s">
        <v>658</v>
      </c>
      <c r="Z5260" t="s">
        <v>271</v>
      </c>
      <c r="AA5260">
        <f t="shared" si="82"/>
        <v>2</v>
      </c>
    </row>
    <row r="5261" spans="1:27" x14ac:dyDescent="0.2">
      <c r="A5261">
        <v>660</v>
      </c>
      <c r="B5261" s="1" t="s">
        <v>12320</v>
      </c>
      <c r="C5261" t="s">
        <v>1027</v>
      </c>
      <c r="D5261" s="9" t="s">
        <v>6724</v>
      </c>
      <c r="E5261" s="9" t="s">
        <v>259</v>
      </c>
      <c r="F5261" s="9" t="s">
        <v>1416</v>
      </c>
      <c r="G5261" s="10">
        <v>14</v>
      </c>
      <c r="H5261" s="10" t="s">
        <v>301</v>
      </c>
      <c r="I5261" s="10">
        <v>1948</v>
      </c>
      <c r="J5261" s="11" t="s">
        <v>12321</v>
      </c>
      <c r="K5261" s="12"/>
      <c r="L5261" s="13" t="s">
        <v>12322</v>
      </c>
      <c r="M5261" t="s">
        <v>753</v>
      </c>
      <c r="S5261" s="9"/>
      <c r="T5261">
        <v>4</v>
      </c>
      <c r="U5261" s="210" t="s">
        <v>18204</v>
      </c>
      <c r="V5261" s="14">
        <v>0</v>
      </c>
      <c r="W5261" s="14">
        <v>1</v>
      </c>
      <c r="X5261" s="150" t="s">
        <v>270</v>
      </c>
      <c r="Y5261">
        <v>4</v>
      </c>
      <c r="Z5261" t="s">
        <v>1419</v>
      </c>
      <c r="AA5261">
        <f t="shared" si="82"/>
        <v>2</v>
      </c>
    </row>
    <row r="5262" spans="1:27" x14ac:dyDescent="0.2">
      <c r="A5262">
        <v>678</v>
      </c>
      <c r="B5262" s="1" t="s">
        <v>12323</v>
      </c>
      <c r="C5262" t="s">
        <v>1027</v>
      </c>
      <c r="D5262" s="9" t="s">
        <v>12324</v>
      </c>
      <c r="E5262" s="9" t="s">
        <v>259</v>
      </c>
      <c r="F5262" s="9" t="s">
        <v>1416</v>
      </c>
      <c r="G5262" s="10">
        <v>15</v>
      </c>
      <c r="H5262" s="10" t="s">
        <v>301</v>
      </c>
      <c r="I5262" s="10">
        <v>1948</v>
      </c>
      <c r="J5262" s="11" t="s">
        <v>12325</v>
      </c>
      <c r="K5262" s="12" t="s">
        <v>237</v>
      </c>
      <c r="L5262" s="13" t="s">
        <v>12326</v>
      </c>
      <c r="M5262" t="s">
        <v>290</v>
      </c>
      <c r="N5262" t="s">
        <v>291</v>
      </c>
      <c r="O5262" t="s">
        <v>695</v>
      </c>
      <c r="S5262" s="9"/>
      <c r="T5262">
        <v>4</v>
      </c>
      <c r="U5262" s="210" t="s">
        <v>18204</v>
      </c>
      <c r="V5262" s="14">
        <v>0</v>
      </c>
      <c r="W5262" s="14">
        <v>1</v>
      </c>
      <c r="X5262" s="150" t="s">
        <v>270</v>
      </c>
      <c r="Y5262">
        <v>107</v>
      </c>
      <c r="Z5262" t="s">
        <v>1419</v>
      </c>
      <c r="AA5262">
        <f t="shared" si="82"/>
        <v>3</v>
      </c>
    </row>
    <row r="5263" spans="1:27" x14ac:dyDescent="0.2">
      <c r="A5263">
        <v>2223</v>
      </c>
      <c r="B5263" s="1" t="s">
        <v>12327</v>
      </c>
      <c r="C5263" t="s">
        <v>503</v>
      </c>
      <c r="D5263" s="9" t="s">
        <v>12328</v>
      </c>
      <c r="E5263" s="9"/>
      <c r="F5263" s="9"/>
      <c r="G5263" s="10">
        <v>15</v>
      </c>
      <c r="H5263" s="10" t="s">
        <v>301</v>
      </c>
      <c r="I5263" s="10">
        <v>1948</v>
      </c>
      <c r="J5263" s="11" t="s">
        <v>12325</v>
      </c>
      <c r="K5263" s="12"/>
      <c r="L5263" s="13" t="s">
        <v>12329</v>
      </c>
      <c r="M5263" t="s">
        <v>753</v>
      </c>
      <c r="S5263" s="9"/>
      <c r="T5263">
        <v>4</v>
      </c>
      <c r="U5263" s="210" t="s">
        <v>18204</v>
      </c>
      <c r="V5263" s="14">
        <v>0</v>
      </c>
      <c r="W5263" s="14">
        <v>1</v>
      </c>
      <c r="X5263" s="150" t="s">
        <v>270</v>
      </c>
      <c r="Y5263">
        <v>8</v>
      </c>
      <c r="Z5263" t="s">
        <v>505</v>
      </c>
      <c r="AA5263">
        <f t="shared" si="82"/>
        <v>3</v>
      </c>
    </row>
    <row r="5264" spans="1:27" x14ac:dyDescent="0.2">
      <c r="A5264">
        <v>5178</v>
      </c>
      <c r="B5264" s="1" t="s">
        <v>12330</v>
      </c>
      <c r="C5264" t="s">
        <v>10788</v>
      </c>
      <c r="D5264" s="9" t="s">
        <v>6511</v>
      </c>
      <c r="E5264" s="9"/>
      <c r="F5264" s="9"/>
      <c r="G5264" s="10">
        <v>16</v>
      </c>
      <c r="H5264" s="10" t="s">
        <v>301</v>
      </c>
      <c r="I5264" s="10">
        <v>1948</v>
      </c>
      <c r="J5264" s="11" t="s">
        <v>12331</v>
      </c>
      <c r="K5264" s="12" t="s">
        <v>237</v>
      </c>
      <c r="L5264" s="13" t="s">
        <v>12332</v>
      </c>
      <c r="M5264" t="s">
        <v>290</v>
      </c>
      <c r="N5264" t="s">
        <v>291</v>
      </c>
      <c r="O5264" t="s">
        <v>292</v>
      </c>
      <c r="S5264" s="9"/>
      <c r="T5264">
        <v>4</v>
      </c>
      <c r="U5264" s="210" t="s">
        <v>18204</v>
      </c>
      <c r="V5264" s="14">
        <v>0</v>
      </c>
      <c r="W5264" s="14">
        <v>0</v>
      </c>
      <c r="X5264" s="150" t="s">
        <v>270</v>
      </c>
      <c r="Y5264" t="s">
        <v>6511</v>
      </c>
      <c r="Z5264" t="s">
        <v>505</v>
      </c>
      <c r="AA5264">
        <f t="shared" si="82"/>
        <v>1</v>
      </c>
    </row>
    <row r="5265" spans="1:27" x14ac:dyDescent="0.2">
      <c r="A5265">
        <v>4783</v>
      </c>
      <c r="B5265" s="1" t="s">
        <v>12333</v>
      </c>
      <c r="C5265" t="s">
        <v>503</v>
      </c>
      <c r="D5265" s="9"/>
      <c r="E5265" s="9" t="s">
        <v>11179</v>
      </c>
      <c r="F5265" s="9"/>
      <c r="G5265" s="10">
        <v>17</v>
      </c>
      <c r="H5265" s="10" t="s">
        <v>301</v>
      </c>
      <c r="I5265" s="10">
        <v>1948</v>
      </c>
      <c r="J5265" s="11" t="s">
        <v>12334</v>
      </c>
      <c r="K5265" s="12"/>
      <c r="L5265" s="13" t="s">
        <v>12335</v>
      </c>
      <c r="M5265" t="s">
        <v>781</v>
      </c>
      <c r="S5265" s="9"/>
      <c r="T5265">
        <v>4</v>
      </c>
      <c r="U5265" s="210" t="s">
        <v>18204</v>
      </c>
      <c r="V5265" s="14">
        <v>0</v>
      </c>
      <c r="W5265" s="14">
        <v>0</v>
      </c>
      <c r="X5265" s="109" t="e">
        <v>#N/A</v>
      </c>
      <c r="Y5265" t="s">
        <v>334</v>
      </c>
      <c r="Z5265" t="s">
        <v>271</v>
      </c>
      <c r="AA5265">
        <f t="shared" si="82"/>
        <v>1</v>
      </c>
    </row>
    <row r="5266" spans="1:27" x14ac:dyDescent="0.2">
      <c r="A5266">
        <v>3161</v>
      </c>
      <c r="B5266" s="1" t="s">
        <v>12344</v>
      </c>
      <c r="C5266" t="s">
        <v>2040</v>
      </c>
      <c r="D5266" s="9" t="s">
        <v>10635</v>
      </c>
      <c r="E5266" s="9"/>
      <c r="F5266" s="9"/>
      <c r="G5266" s="10">
        <v>19</v>
      </c>
      <c r="H5266" s="10" t="s">
        <v>301</v>
      </c>
      <c r="I5266" s="10">
        <v>1948</v>
      </c>
      <c r="J5266" s="11" t="s">
        <v>12338</v>
      </c>
      <c r="K5266" s="12" t="s">
        <v>237</v>
      </c>
      <c r="L5266" s="13" t="s">
        <v>12345</v>
      </c>
      <c r="M5266" t="s">
        <v>290</v>
      </c>
      <c r="N5266" t="s">
        <v>291</v>
      </c>
      <c r="O5266" t="s">
        <v>2007</v>
      </c>
      <c r="S5266" s="9"/>
      <c r="T5266">
        <v>4</v>
      </c>
      <c r="U5266" s="210" t="s">
        <v>18204</v>
      </c>
      <c r="V5266" s="14">
        <v>0</v>
      </c>
      <c r="W5266" s="14">
        <v>0</v>
      </c>
      <c r="X5266" s="150" t="s">
        <v>294</v>
      </c>
      <c r="Y5266" t="s">
        <v>10635</v>
      </c>
      <c r="Z5266" t="s">
        <v>3085</v>
      </c>
      <c r="AA5266">
        <f t="shared" si="82"/>
        <v>1</v>
      </c>
    </row>
    <row r="5267" spans="1:27" x14ac:dyDescent="0.2">
      <c r="A5267">
        <v>5572</v>
      </c>
      <c r="B5267" s="1" t="s">
        <v>12348</v>
      </c>
      <c r="C5267" t="s">
        <v>2221</v>
      </c>
      <c r="D5267" s="9">
        <v>68</v>
      </c>
      <c r="E5267" s="9"/>
      <c r="F5267" s="9"/>
      <c r="G5267" s="10">
        <v>19</v>
      </c>
      <c r="H5267" s="10" t="s">
        <v>301</v>
      </c>
      <c r="I5267" s="10">
        <v>1948</v>
      </c>
      <c r="J5267" s="11" t="s">
        <v>12338</v>
      </c>
      <c r="K5267" s="12"/>
      <c r="L5267" s="13" t="s">
        <v>12349</v>
      </c>
      <c r="M5267" t="s">
        <v>753</v>
      </c>
      <c r="S5267" s="9"/>
      <c r="T5267">
        <v>4</v>
      </c>
      <c r="U5267" s="210" t="s">
        <v>18204</v>
      </c>
      <c r="V5267" s="14">
        <v>0</v>
      </c>
      <c r="W5267" s="14">
        <v>1</v>
      </c>
      <c r="X5267" s="150" t="s">
        <v>270</v>
      </c>
      <c r="Y5267">
        <v>68</v>
      </c>
      <c r="Z5267" t="s">
        <v>505</v>
      </c>
      <c r="AA5267">
        <f t="shared" si="82"/>
        <v>1</v>
      </c>
    </row>
    <row r="5268" spans="1:27" x14ac:dyDescent="0.2">
      <c r="A5268">
        <v>4886</v>
      </c>
      <c r="B5268" s="1" t="s">
        <v>12346</v>
      </c>
      <c r="C5268" t="s">
        <v>2221</v>
      </c>
      <c r="D5268" s="9">
        <v>141</v>
      </c>
      <c r="E5268" s="9" t="s">
        <v>259</v>
      </c>
      <c r="F5268" s="9" t="s">
        <v>312</v>
      </c>
      <c r="G5268" s="10">
        <v>19</v>
      </c>
      <c r="H5268" s="10" t="s">
        <v>301</v>
      </c>
      <c r="I5268" s="10">
        <v>1948</v>
      </c>
      <c r="J5268" s="11" t="s">
        <v>12338</v>
      </c>
      <c r="K5268" s="12"/>
      <c r="L5268" s="13" t="s">
        <v>12347</v>
      </c>
      <c r="M5268" t="s">
        <v>753</v>
      </c>
      <c r="S5268" s="9"/>
      <c r="T5268">
        <v>4</v>
      </c>
      <c r="U5268" s="210" t="s">
        <v>18204</v>
      </c>
      <c r="V5268" s="14">
        <v>0</v>
      </c>
      <c r="W5268" s="14">
        <v>1</v>
      </c>
      <c r="X5268" s="150" t="s">
        <v>270</v>
      </c>
      <c r="Y5268">
        <v>141</v>
      </c>
      <c r="Z5268" t="s">
        <v>505</v>
      </c>
      <c r="AA5268">
        <f t="shared" si="82"/>
        <v>1</v>
      </c>
    </row>
    <row r="5269" spans="1:27" x14ac:dyDescent="0.2">
      <c r="A5269">
        <v>4816</v>
      </c>
      <c r="B5269" s="1" t="s">
        <v>12350</v>
      </c>
      <c r="C5269" t="s">
        <v>2040</v>
      </c>
      <c r="D5269" s="9"/>
      <c r="E5269" s="9"/>
      <c r="F5269" s="9"/>
      <c r="G5269" s="10">
        <v>19</v>
      </c>
      <c r="H5269" s="10" t="s">
        <v>301</v>
      </c>
      <c r="I5269" s="10">
        <v>1948</v>
      </c>
      <c r="J5269" s="11" t="s">
        <v>12338</v>
      </c>
      <c r="K5269" s="12"/>
      <c r="L5269" s="13" t="s">
        <v>12351</v>
      </c>
      <c r="M5269" t="s">
        <v>753</v>
      </c>
      <c r="S5269" s="9"/>
      <c r="T5269">
        <v>4</v>
      </c>
      <c r="U5269" s="210" t="s">
        <v>18204</v>
      </c>
      <c r="V5269" s="14">
        <v>0</v>
      </c>
      <c r="W5269" s="14">
        <v>0</v>
      </c>
      <c r="X5269" s="109" t="e">
        <v>#N/A</v>
      </c>
      <c r="Y5269" t="s">
        <v>334</v>
      </c>
      <c r="Z5269" t="s">
        <v>3085</v>
      </c>
      <c r="AA5269">
        <f t="shared" si="82"/>
        <v>1</v>
      </c>
    </row>
    <row r="5270" spans="1:27" x14ac:dyDescent="0.2">
      <c r="A5270">
        <v>3247</v>
      </c>
      <c r="B5270" s="1" t="s">
        <v>12336</v>
      </c>
      <c r="C5270" t="s">
        <v>1027</v>
      </c>
      <c r="D5270" s="9" t="s">
        <v>12337</v>
      </c>
      <c r="E5270" s="9" t="s">
        <v>8805</v>
      </c>
      <c r="F5270" s="9"/>
      <c r="G5270" s="10">
        <v>19</v>
      </c>
      <c r="H5270" s="10" t="s">
        <v>301</v>
      </c>
      <c r="I5270" s="10">
        <v>1948</v>
      </c>
      <c r="J5270" s="11" t="s">
        <v>12338</v>
      </c>
      <c r="K5270" s="12"/>
      <c r="L5270" s="13" t="s">
        <v>12339</v>
      </c>
      <c r="M5270" t="s">
        <v>781</v>
      </c>
      <c r="S5270" s="9"/>
      <c r="T5270">
        <v>4</v>
      </c>
      <c r="U5270" s="210" t="s">
        <v>18204</v>
      </c>
      <c r="V5270" s="14">
        <v>0</v>
      </c>
      <c r="W5270" s="14">
        <v>1</v>
      </c>
      <c r="X5270" s="109" t="s">
        <v>294</v>
      </c>
      <c r="Y5270" t="s">
        <v>4077</v>
      </c>
      <c r="Z5270" t="s">
        <v>271</v>
      </c>
      <c r="AA5270">
        <f t="shared" si="82"/>
        <v>3</v>
      </c>
    </row>
    <row r="5271" spans="1:27" x14ac:dyDescent="0.2">
      <c r="A5271">
        <v>4359</v>
      </c>
      <c r="B5271" s="1" t="s">
        <v>12342</v>
      </c>
      <c r="C5271" t="s">
        <v>1027</v>
      </c>
      <c r="D5271" s="9" t="s">
        <v>1888</v>
      </c>
      <c r="E5271" s="9"/>
      <c r="F5271" s="9"/>
      <c r="G5271" s="10">
        <v>19</v>
      </c>
      <c r="H5271" s="10" t="s">
        <v>301</v>
      </c>
      <c r="I5271" s="10">
        <v>1948</v>
      </c>
      <c r="J5271" s="11" t="s">
        <v>12338</v>
      </c>
      <c r="K5271" s="12"/>
      <c r="L5271" s="13" t="s">
        <v>12343</v>
      </c>
      <c r="M5271" t="s">
        <v>753</v>
      </c>
      <c r="S5271" s="9"/>
      <c r="T5271">
        <v>4</v>
      </c>
      <c r="U5271" s="210" t="s">
        <v>18204</v>
      </c>
      <c r="V5271" s="14">
        <v>0</v>
      </c>
      <c r="W5271" s="14">
        <v>1</v>
      </c>
      <c r="X5271" s="109" t="e">
        <v>#N/A</v>
      </c>
      <c r="Y5271" t="s">
        <v>1888</v>
      </c>
      <c r="Z5271" t="s">
        <v>1419</v>
      </c>
      <c r="AA5271">
        <f t="shared" si="82"/>
        <v>1</v>
      </c>
    </row>
    <row r="5272" spans="1:27" x14ac:dyDescent="0.2">
      <c r="A5272">
        <v>6850</v>
      </c>
      <c r="B5272" s="1" t="s">
        <v>12340</v>
      </c>
      <c r="C5272" t="s">
        <v>503</v>
      </c>
      <c r="D5272" s="9" t="s">
        <v>6511</v>
      </c>
      <c r="E5272" s="9"/>
      <c r="F5272" s="9"/>
      <c r="G5272" s="10">
        <v>19</v>
      </c>
      <c r="H5272" s="10" t="s">
        <v>301</v>
      </c>
      <c r="I5272" s="10">
        <v>1948</v>
      </c>
      <c r="J5272" s="11" t="s">
        <v>12338</v>
      </c>
      <c r="K5272" s="12"/>
      <c r="L5272" s="13" t="s">
        <v>12341</v>
      </c>
      <c r="M5272" t="s">
        <v>753</v>
      </c>
      <c r="S5272" s="9"/>
      <c r="T5272">
        <v>4</v>
      </c>
      <c r="U5272" s="210" t="s">
        <v>18204</v>
      </c>
      <c r="V5272" s="14">
        <v>0</v>
      </c>
      <c r="W5272" s="14">
        <v>0</v>
      </c>
      <c r="X5272" s="150" t="s">
        <v>270</v>
      </c>
      <c r="Y5272" t="s">
        <v>6511</v>
      </c>
      <c r="Z5272" t="s">
        <v>505</v>
      </c>
      <c r="AA5272">
        <f t="shared" si="82"/>
        <v>1</v>
      </c>
    </row>
    <row r="5273" spans="1:27" x14ac:dyDescent="0.2">
      <c r="A5273">
        <v>4474</v>
      </c>
      <c r="B5273" s="1" t="s">
        <v>12352</v>
      </c>
      <c r="C5273" t="s">
        <v>503</v>
      </c>
      <c r="D5273" s="9" t="s">
        <v>6511</v>
      </c>
      <c r="E5273" s="9"/>
      <c r="F5273" s="9"/>
      <c r="G5273" s="10">
        <v>20</v>
      </c>
      <c r="H5273" s="10" t="s">
        <v>301</v>
      </c>
      <c r="I5273" s="10">
        <v>1948</v>
      </c>
      <c r="J5273" s="11" t="s">
        <v>12353</v>
      </c>
      <c r="K5273" s="12" t="s">
        <v>237</v>
      </c>
      <c r="L5273" s="13" t="s">
        <v>12354</v>
      </c>
      <c r="M5273" t="s">
        <v>290</v>
      </c>
      <c r="N5273" t="s">
        <v>291</v>
      </c>
      <c r="O5273" t="s">
        <v>93</v>
      </c>
      <c r="S5273" s="9"/>
      <c r="T5273">
        <v>4</v>
      </c>
      <c r="U5273" s="210" t="s">
        <v>18204</v>
      </c>
      <c r="V5273" s="14">
        <v>0</v>
      </c>
      <c r="W5273" s="14">
        <v>0</v>
      </c>
      <c r="X5273" s="150" t="s">
        <v>270</v>
      </c>
      <c r="Y5273" t="s">
        <v>6511</v>
      </c>
      <c r="Z5273" t="s">
        <v>505</v>
      </c>
      <c r="AA5273">
        <f t="shared" si="82"/>
        <v>1</v>
      </c>
    </row>
    <row r="5274" spans="1:27" x14ac:dyDescent="0.2">
      <c r="A5274">
        <v>4635</v>
      </c>
      <c r="B5274" s="1" t="s">
        <v>12359</v>
      </c>
      <c r="C5274" t="s">
        <v>6060</v>
      </c>
      <c r="D5274" s="9" t="s">
        <v>7679</v>
      </c>
      <c r="E5274" s="9"/>
      <c r="F5274" s="9"/>
      <c r="G5274" s="10">
        <v>21</v>
      </c>
      <c r="H5274" s="10" t="s">
        <v>301</v>
      </c>
      <c r="I5274" s="10">
        <v>1948</v>
      </c>
      <c r="J5274" s="11" t="s">
        <v>12357</v>
      </c>
      <c r="K5274" s="12"/>
      <c r="L5274" s="13" t="s">
        <v>12358</v>
      </c>
      <c r="M5274" t="s">
        <v>753</v>
      </c>
      <c r="S5274" s="9"/>
      <c r="T5274">
        <v>4</v>
      </c>
      <c r="U5274" s="210" t="s">
        <v>18204</v>
      </c>
      <c r="V5274" s="14">
        <v>0</v>
      </c>
      <c r="W5274" s="14">
        <v>0</v>
      </c>
      <c r="X5274" s="150" t="s">
        <v>270</v>
      </c>
      <c r="Y5274" t="s">
        <v>7679</v>
      </c>
      <c r="Z5274" t="s">
        <v>18167</v>
      </c>
      <c r="AA5274">
        <f t="shared" si="82"/>
        <v>1</v>
      </c>
    </row>
    <row r="5275" spans="1:27" x14ac:dyDescent="0.2">
      <c r="A5275">
        <v>2053</v>
      </c>
      <c r="B5275" s="1" t="s">
        <v>12355</v>
      </c>
      <c r="C5275" t="s">
        <v>2040</v>
      </c>
      <c r="D5275" s="9" t="s">
        <v>12356</v>
      </c>
      <c r="E5275" s="9"/>
      <c r="F5275" s="9"/>
      <c r="G5275" s="10">
        <v>21</v>
      </c>
      <c r="H5275" s="10" t="s">
        <v>301</v>
      </c>
      <c r="I5275" s="10">
        <v>1948</v>
      </c>
      <c r="J5275" s="11" t="s">
        <v>12357</v>
      </c>
      <c r="K5275" s="12"/>
      <c r="L5275" s="13" t="s">
        <v>12358</v>
      </c>
      <c r="M5275" t="s">
        <v>753</v>
      </c>
      <c r="S5275" s="9"/>
      <c r="T5275">
        <v>4</v>
      </c>
      <c r="U5275" s="210" t="s">
        <v>18204</v>
      </c>
      <c r="V5275" s="14">
        <v>0</v>
      </c>
      <c r="W5275" s="14">
        <v>0</v>
      </c>
      <c r="X5275" s="150" t="s">
        <v>270</v>
      </c>
      <c r="Y5275">
        <v>98</v>
      </c>
      <c r="Z5275" t="s">
        <v>3085</v>
      </c>
      <c r="AA5275">
        <f t="shared" si="82"/>
        <v>4</v>
      </c>
    </row>
    <row r="5276" spans="1:27" x14ac:dyDescent="0.2">
      <c r="A5276">
        <v>3216</v>
      </c>
      <c r="B5276" s="1" t="s">
        <v>12360</v>
      </c>
      <c r="C5276" t="s">
        <v>2040</v>
      </c>
      <c r="D5276" s="9" t="s">
        <v>10992</v>
      </c>
      <c r="E5276" s="9"/>
      <c r="F5276" s="9"/>
      <c r="G5276" s="10">
        <v>22</v>
      </c>
      <c r="H5276" s="10" t="s">
        <v>301</v>
      </c>
      <c r="I5276" s="10">
        <v>1948</v>
      </c>
      <c r="J5276" s="11" t="s">
        <v>12361</v>
      </c>
      <c r="K5276" s="12"/>
      <c r="L5276" s="13" t="s">
        <v>12362</v>
      </c>
      <c r="M5276" t="s">
        <v>753</v>
      </c>
      <c r="S5276" s="9"/>
      <c r="T5276">
        <v>4</v>
      </c>
      <c r="U5276" s="210" t="s">
        <v>18204</v>
      </c>
      <c r="V5276" s="14">
        <v>0</v>
      </c>
      <c r="W5276" s="14">
        <v>1</v>
      </c>
      <c r="X5276" s="150" t="s">
        <v>270</v>
      </c>
      <c r="Y5276">
        <v>14</v>
      </c>
      <c r="Z5276" t="s">
        <v>271</v>
      </c>
      <c r="AA5276">
        <f t="shared" si="82"/>
        <v>3</v>
      </c>
    </row>
    <row r="5277" spans="1:27" x14ac:dyDescent="0.2">
      <c r="A5277">
        <v>6808</v>
      </c>
      <c r="B5277" s="1" t="s">
        <v>12363</v>
      </c>
      <c r="C5277" t="s">
        <v>2040</v>
      </c>
      <c r="D5277" s="9" t="s">
        <v>12364</v>
      </c>
      <c r="E5277" s="9"/>
      <c r="F5277" s="9"/>
      <c r="G5277" s="10">
        <v>22</v>
      </c>
      <c r="H5277" s="10" t="s">
        <v>301</v>
      </c>
      <c r="I5277" s="10">
        <v>1948</v>
      </c>
      <c r="J5277" s="11" t="s">
        <v>12361</v>
      </c>
      <c r="K5277" s="12"/>
      <c r="L5277" s="13" t="s">
        <v>12362</v>
      </c>
      <c r="M5277" t="s">
        <v>753</v>
      </c>
      <c r="S5277" s="9"/>
      <c r="T5277">
        <v>4</v>
      </c>
      <c r="U5277" s="210" t="s">
        <v>18204</v>
      </c>
      <c r="V5277" s="14">
        <v>0</v>
      </c>
      <c r="W5277" s="14">
        <v>0</v>
      </c>
      <c r="X5277" s="150" t="s">
        <v>294</v>
      </c>
      <c r="Y5277" t="s">
        <v>12364</v>
      </c>
      <c r="Z5277" t="s">
        <v>3085</v>
      </c>
      <c r="AA5277">
        <f t="shared" si="82"/>
        <v>1</v>
      </c>
    </row>
    <row r="5278" spans="1:27" x14ac:dyDescent="0.2">
      <c r="A5278">
        <v>3370</v>
      </c>
      <c r="B5278" s="1" t="s">
        <v>12365</v>
      </c>
      <c r="C5278" t="s">
        <v>9894</v>
      </c>
      <c r="D5278" s="9" t="s">
        <v>12366</v>
      </c>
      <c r="E5278" s="9"/>
      <c r="F5278" s="9"/>
      <c r="G5278" s="10">
        <v>26</v>
      </c>
      <c r="H5278" s="10" t="s">
        <v>301</v>
      </c>
      <c r="I5278" s="10">
        <v>1948</v>
      </c>
      <c r="J5278" s="11" t="s">
        <v>12367</v>
      </c>
      <c r="K5278" s="12" t="s">
        <v>237</v>
      </c>
      <c r="L5278" s="13" t="s">
        <v>12368</v>
      </c>
      <c r="M5278" t="s">
        <v>290</v>
      </c>
      <c r="N5278" t="s">
        <v>291</v>
      </c>
      <c r="O5278" t="s">
        <v>12369</v>
      </c>
      <c r="S5278" s="9"/>
      <c r="T5278">
        <v>4</v>
      </c>
      <c r="U5278" s="210" t="s">
        <v>18204</v>
      </c>
      <c r="V5278" s="14">
        <v>0</v>
      </c>
      <c r="W5278" s="14">
        <v>0</v>
      </c>
      <c r="X5278" s="150" t="s">
        <v>294</v>
      </c>
      <c r="Y5278" t="s">
        <v>12370</v>
      </c>
      <c r="Z5278" t="s">
        <v>271</v>
      </c>
      <c r="AA5278">
        <f t="shared" si="82"/>
        <v>2</v>
      </c>
    </row>
    <row r="5279" spans="1:27" x14ac:dyDescent="0.2">
      <c r="A5279">
        <v>841</v>
      </c>
      <c r="B5279" s="1" t="s">
        <v>12375</v>
      </c>
      <c r="C5279" t="s">
        <v>1798</v>
      </c>
      <c r="D5279" s="9">
        <v>140</v>
      </c>
      <c r="E5279" s="9" t="s">
        <v>259</v>
      </c>
      <c r="F5279" s="9" t="s">
        <v>260</v>
      </c>
      <c r="G5279" s="10">
        <v>29</v>
      </c>
      <c r="H5279" s="10" t="s">
        <v>301</v>
      </c>
      <c r="I5279" s="10">
        <v>1948</v>
      </c>
      <c r="J5279" s="11" t="s">
        <v>12373</v>
      </c>
      <c r="K5279" s="12"/>
      <c r="L5279" s="13" t="s">
        <v>12376</v>
      </c>
      <c r="M5279" t="s">
        <v>753</v>
      </c>
      <c r="S5279" s="9"/>
      <c r="T5279">
        <v>4</v>
      </c>
      <c r="U5279" s="210" t="s">
        <v>18204</v>
      </c>
      <c r="V5279" s="14">
        <v>0</v>
      </c>
      <c r="W5279" s="14">
        <v>1</v>
      </c>
      <c r="X5279" s="150" t="s">
        <v>270</v>
      </c>
      <c r="Y5279">
        <v>140</v>
      </c>
      <c r="Z5279" t="s">
        <v>271</v>
      </c>
      <c r="AA5279">
        <f t="shared" si="82"/>
        <v>1</v>
      </c>
    </row>
    <row r="5280" spans="1:27" x14ac:dyDescent="0.2">
      <c r="A5280">
        <v>1883</v>
      </c>
      <c r="B5280" s="1" t="s">
        <v>12371</v>
      </c>
      <c r="C5280" t="s">
        <v>2040</v>
      </c>
      <c r="D5280" s="9" t="s">
        <v>12372</v>
      </c>
      <c r="E5280" s="9" t="s">
        <v>259</v>
      </c>
      <c r="F5280" s="9" t="s">
        <v>532</v>
      </c>
      <c r="G5280" s="10">
        <v>29</v>
      </c>
      <c r="H5280" s="10" t="s">
        <v>301</v>
      </c>
      <c r="I5280" s="10">
        <v>1948</v>
      </c>
      <c r="J5280" s="11" t="s">
        <v>12373</v>
      </c>
      <c r="K5280" s="12"/>
      <c r="L5280" s="13" t="s">
        <v>12374</v>
      </c>
      <c r="M5280" t="s">
        <v>753</v>
      </c>
      <c r="S5280" s="9"/>
      <c r="T5280">
        <v>4</v>
      </c>
      <c r="U5280" s="210" t="s">
        <v>18204</v>
      </c>
      <c r="V5280" s="14">
        <v>0</v>
      </c>
      <c r="W5280" s="14">
        <v>1</v>
      </c>
      <c r="X5280" s="150" t="s">
        <v>294</v>
      </c>
      <c r="Y5280" t="s">
        <v>9286</v>
      </c>
      <c r="Z5280" t="s">
        <v>271</v>
      </c>
      <c r="AA5280">
        <f t="shared" si="82"/>
        <v>3</v>
      </c>
    </row>
    <row r="5281" spans="1:27" x14ac:dyDescent="0.2">
      <c r="A5281">
        <v>4741</v>
      </c>
      <c r="B5281" s="1" t="s">
        <v>12377</v>
      </c>
      <c r="C5281" t="s">
        <v>503</v>
      </c>
      <c r="D5281" s="9"/>
      <c r="E5281" s="9" t="s">
        <v>10410</v>
      </c>
      <c r="F5281" s="9"/>
      <c r="G5281" s="10">
        <v>3</v>
      </c>
      <c r="H5281" s="10" t="s">
        <v>313</v>
      </c>
      <c r="I5281" s="10">
        <v>1948</v>
      </c>
      <c r="J5281" s="11" t="s">
        <v>12378</v>
      </c>
      <c r="K5281" s="12"/>
      <c r="L5281" s="13" t="s">
        <v>12379</v>
      </c>
      <c r="M5281" t="s">
        <v>781</v>
      </c>
      <c r="S5281" s="9"/>
      <c r="T5281">
        <v>5</v>
      </c>
      <c r="U5281" s="210" t="s">
        <v>18205</v>
      </c>
      <c r="V5281" s="14">
        <v>0</v>
      </c>
      <c r="W5281" s="14">
        <v>0</v>
      </c>
      <c r="X5281" s="109" t="e">
        <v>#N/A</v>
      </c>
      <c r="Y5281" t="s">
        <v>334</v>
      </c>
      <c r="Z5281" t="s">
        <v>271</v>
      </c>
      <c r="AA5281">
        <f t="shared" si="82"/>
        <v>1</v>
      </c>
    </row>
    <row r="5282" spans="1:27" x14ac:dyDescent="0.2">
      <c r="A5282">
        <v>3840</v>
      </c>
      <c r="B5282" s="1" t="s">
        <v>12380</v>
      </c>
      <c r="C5282" t="s">
        <v>2221</v>
      </c>
      <c r="D5282" s="9">
        <v>219</v>
      </c>
      <c r="E5282" s="9" t="s">
        <v>275</v>
      </c>
      <c r="F5282" s="9" t="s">
        <v>312</v>
      </c>
      <c r="G5282" s="10">
        <v>5</v>
      </c>
      <c r="H5282" s="10" t="s">
        <v>313</v>
      </c>
      <c r="I5282" s="10">
        <v>1948</v>
      </c>
      <c r="J5282" s="11" t="s">
        <v>12381</v>
      </c>
      <c r="K5282" s="12"/>
      <c r="L5282" s="13" t="s">
        <v>12382</v>
      </c>
      <c r="M5282" t="s">
        <v>753</v>
      </c>
      <c r="S5282" s="9"/>
      <c r="T5282">
        <v>5</v>
      </c>
      <c r="U5282" s="210" t="s">
        <v>18205</v>
      </c>
      <c r="V5282" s="14">
        <v>0</v>
      </c>
      <c r="W5282" s="14">
        <v>1</v>
      </c>
      <c r="X5282" s="150" t="s">
        <v>270</v>
      </c>
      <c r="Y5282">
        <v>219</v>
      </c>
      <c r="Z5282" t="s">
        <v>505</v>
      </c>
      <c r="AA5282">
        <f t="shared" si="82"/>
        <v>1</v>
      </c>
    </row>
    <row r="5283" spans="1:27" x14ac:dyDescent="0.2">
      <c r="A5283">
        <v>3336</v>
      </c>
      <c r="B5283" s="1" t="s">
        <v>12383</v>
      </c>
      <c r="C5283" t="s">
        <v>503</v>
      </c>
      <c r="D5283" s="9" t="s">
        <v>12384</v>
      </c>
      <c r="E5283" s="9"/>
      <c r="F5283" s="9"/>
      <c r="G5283" s="10">
        <v>6</v>
      </c>
      <c r="H5283" s="10" t="s">
        <v>313</v>
      </c>
      <c r="I5283" s="10">
        <v>1948</v>
      </c>
      <c r="J5283" s="11" t="s">
        <v>12385</v>
      </c>
      <c r="K5283" s="12" t="s">
        <v>237</v>
      </c>
      <c r="L5283" s="13" t="s">
        <v>12386</v>
      </c>
      <c r="M5283" t="s">
        <v>290</v>
      </c>
      <c r="N5283" t="s">
        <v>291</v>
      </c>
      <c r="O5283" t="s">
        <v>320</v>
      </c>
      <c r="S5283" s="9"/>
      <c r="T5283">
        <v>5</v>
      </c>
      <c r="U5283" s="210" t="s">
        <v>18205</v>
      </c>
      <c r="V5283" s="14">
        <v>0</v>
      </c>
      <c r="W5283" s="14">
        <v>1</v>
      </c>
      <c r="X5283" s="150" t="s">
        <v>294</v>
      </c>
      <c r="Y5283" t="s">
        <v>10164</v>
      </c>
      <c r="Z5283" t="s">
        <v>505</v>
      </c>
      <c r="AA5283">
        <f t="shared" si="82"/>
        <v>2</v>
      </c>
    </row>
    <row r="5284" spans="1:27" x14ac:dyDescent="0.2">
      <c r="A5284">
        <v>3992</v>
      </c>
      <c r="B5284" s="1" t="s">
        <v>12387</v>
      </c>
      <c r="C5284" t="s">
        <v>503</v>
      </c>
      <c r="D5284" s="9" t="s">
        <v>12187</v>
      </c>
      <c r="E5284" s="9" t="s">
        <v>259</v>
      </c>
      <c r="F5284" s="9" t="s">
        <v>532</v>
      </c>
      <c r="G5284" s="10">
        <v>10</v>
      </c>
      <c r="H5284" s="10" t="s">
        <v>313</v>
      </c>
      <c r="I5284" s="10">
        <v>1948</v>
      </c>
      <c r="J5284" s="11" t="s">
        <v>12388</v>
      </c>
      <c r="K5284" s="12" t="s">
        <v>237</v>
      </c>
      <c r="L5284" s="13" t="s">
        <v>12389</v>
      </c>
      <c r="M5284" t="s">
        <v>290</v>
      </c>
      <c r="N5284" t="s">
        <v>291</v>
      </c>
      <c r="O5284" t="s">
        <v>613</v>
      </c>
      <c r="S5284" s="9"/>
      <c r="T5284">
        <v>5</v>
      </c>
      <c r="U5284" s="210" t="s">
        <v>18205</v>
      </c>
      <c r="V5284" s="14">
        <v>0</v>
      </c>
      <c r="W5284" s="14">
        <v>0</v>
      </c>
      <c r="X5284" s="150" t="s">
        <v>294</v>
      </c>
      <c r="Y5284" t="s">
        <v>10182</v>
      </c>
      <c r="Z5284" t="s">
        <v>505</v>
      </c>
      <c r="AA5284">
        <f t="shared" si="82"/>
        <v>3</v>
      </c>
    </row>
    <row r="5285" spans="1:27" x14ac:dyDescent="0.2">
      <c r="A5285">
        <v>17</v>
      </c>
      <c r="B5285" s="1" t="s">
        <v>12390</v>
      </c>
      <c r="C5285" t="s">
        <v>1027</v>
      </c>
      <c r="D5285" s="9" t="s">
        <v>12391</v>
      </c>
      <c r="E5285" s="9" t="s">
        <v>259</v>
      </c>
      <c r="F5285" s="9" t="s">
        <v>1416</v>
      </c>
      <c r="G5285" s="10">
        <v>10</v>
      </c>
      <c r="H5285" s="10" t="s">
        <v>313</v>
      </c>
      <c r="I5285" s="10">
        <v>1948</v>
      </c>
      <c r="J5285" s="11" t="s">
        <v>12388</v>
      </c>
      <c r="K5285" s="12"/>
      <c r="L5285" s="13" t="s">
        <v>12392</v>
      </c>
      <c r="M5285" t="s">
        <v>753</v>
      </c>
      <c r="S5285" s="9"/>
      <c r="T5285">
        <v>5</v>
      </c>
      <c r="U5285" s="210" t="s">
        <v>18205</v>
      </c>
      <c r="V5285" s="14">
        <v>0</v>
      </c>
      <c r="W5285" s="14">
        <v>1</v>
      </c>
      <c r="X5285" s="150" t="s">
        <v>270</v>
      </c>
      <c r="Y5285">
        <v>107</v>
      </c>
      <c r="Z5285" t="s">
        <v>271</v>
      </c>
      <c r="AA5285">
        <f t="shared" si="82"/>
        <v>3</v>
      </c>
    </row>
    <row r="5286" spans="1:27" x14ac:dyDescent="0.2">
      <c r="A5286">
        <v>7726</v>
      </c>
      <c r="B5286" s="1" t="s">
        <v>12393</v>
      </c>
      <c r="C5286" t="s">
        <v>6878</v>
      </c>
      <c r="D5286" s="9" t="s">
        <v>10283</v>
      </c>
      <c r="E5286" s="9"/>
      <c r="F5286" s="9"/>
      <c r="G5286" s="10">
        <v>10</v>
      </c>
      <c r="H5286" s="10" t="s">
        <v>313</v>
      </c>
      <c r="I5286" s="10">
        <v>1948</v>
      </c>
      <c r="J5286" s="11" t="s">
        <v>12388</v>
      </c>
      <c r="K5286" s="12"/>
      <c r="L5286" s="13" t="s">
        <v>12392</v>
      </c>
      <c r="M5286" t="s">
        <v>753</v>
      </c>
      <c r="S5286" s="9"/>
      <c r="T5286">
        <v>5</v>
      </c>
      <c r="U5286" s="210" t="s">
        <v>18205</v>
      </c>
      <c r="V5286" s="14">
        <v>0</v>
      </c>
      <c r="W5286" s="14">
        <v>0</v>
      </c>
      <c r="X5286" s="150" t="s">
        <v>270</v>
      </c>
      <c r="Y5286">
        <v>81</v>
      </c>
      <c r="Z5286" t="s">
        <v>271</v>
      </c>
      <c r="AA5286">
        <f t="shared" si="82"/>
        <v>2</v>
      </c>
    </row>
    <row r="5287" spans="1:27" x14ac:dyDescent="0.2">
      <c r="A5287">
        <v>768</v>
      </c>
      <c r="B5287" s="1" t="s">
        <v>12394</v>
      </c>
      <c r="C5287" t="s">
        <v>2040</v>
      </c>
      <c r="D5287" s="9" t="s">
        <v>12395</v>
      </c>
      <c r="E5287" s="9" t="s">
        <v>259</v>
      </c>
      <c r="F5287" s="9" t="s">
        <v>721</v>
      </c>
      <c r="G5287" s="10">
        <v>24</v>
      </c>
      <c r="H5287" s="10" t="s">
        <v>313</v>
      </c>
      <c r="I5287" s="10">
        <v>1948</v>
      </c>
      <c r="J5287" s="11" t="s">
        <v>12396</v>
      </c>
      <c r="K5287" s="12"/>
      <c r="L5287" s="13" t="s">
        <v>12397</v>
      </c>
      <c r="M5287" t="s">
        <v>753</v>
      </c>
      <c r="S5287" s="9"/>
      <c r="T5287">
        <v>5</v>
      </c>
      <c r="U5287" s="210" t="s">
        <v>18205</v>
      </c>
      <c r="V5287" s="14">
        <v>0</v>
      </c>
      <c r="W5287" s="14">
        <v>0</v>
      </c>
      <c r="X5287" s="150" t="s">
        <v>270</v>
      </c>
      <c r="Y5287">
        <v>139</v>
      </c>
      <c r="Z5287" t="s">
        <v>3085</v>
      </c>
      <c r="AA5287">
        <f t="shared" si="82"/>
        <v>5</v>
      </c>
    </row>
    <row r="5288" spans="1:27" x14ac:dyDescent="0.2">
      <c r="A5288">
        <v>11</v>
      </c>
      <c r="B5288" s="1" t="s">
        <v>12405</v>
      </c>
      <c r="C5288" t="s">
        <v>503</v>
      </c>
      <c r="D5288" s="9" t="s">
        <v>12406</v>
      </c>
      <c r="E5288" s="9"/>
      <c r="F5288" s="9"/>
      <c r="G5288" s="10">
        <v>25</v>
      </c>
      <c r="H5288" s="10" t="s">
        <v>313</v>
      </c>
      <c r="I5288" s="10">
        <v>1948</v>
      </c>
      <c r="J5288" s="11" t="s">
        <v>12407</v>
      </c>
      <c r="K5288" s="12" t="s">
        <v>237</v>
      </c>
      <c r="L5288" s="13" t="s">
        <v>12408</v>
      </c>
      <c r="M5288" t="s">
        <v>290</v>
      </c>
      <c r="N5288" t="s">
        <v>291</v>
      </c>
      <c r="O5288" t="s">
        <v>695</v>
      </c>
      <c r="S5288" s="9"/>
      <c r="T5288">
        <v>5</v>
      </c>
      <c r="U5288" s="210" t="s">
        <v>18205</v>
      </c>
      <c r="V5288" s="14">
        <v>0</v>
      </c>
      <c r="W5288" s="14">
        <v>1</v>
      </c>
      <c r="X5288" s="150" t="s">
        <v>294</v>
      </c>
      <c r="Y5288" t="s">
        <v>10267</v>
      </c>
      <c r="Z5288" t="s">
        <v>505</v>
      </c>
      <c r="AA5288">
        <f t="shared" si="82"/>
        <v>6</v>
      </c>
    </row>
    <row r="5289" spans="1:27" x14ac:dyDescent="0.2">
      <c r="A5289">
        <v>6121</v>
      </c>
      <c r="B5289" s="1" t="s">
        <v>12411</v>
      </c>
      <c r="C5289" t="s">
        <v>8426</v>
      </c>
      <c r="D5289" s="9">
        <v>23</v>
      </c>
      <c r="E5289" s="9" t="s">
        <v>259</v>
      </c>
      <c r="F5289" s="9" t="s">
        <v>312</v>
      </c>
      <c r="G5289" s="10">
        <v>25</v>
      </c>
      <c r="H5289" s="10" t="s">
        <v>313</v>
      </c>
      <c r="I5289" s="10">
        <v>1948</v>
      </c>
      <c r="J5289" s="11" t="s">
        <v>12407</v>
      </c>
      <c r="K5289" s="12" t="s">
        <v>415</v>
      </c>
      <c r="L5289" s="13" t="s">
        <v>12412</v>
      </c>
      <c r="M5289" t="s">
        <v>290</v>
      </c>
      <c r="N5289" t="s">
        <v>291</v>
      </c>
      <c r="O5289" t="s">
        <v>320</v>
      </c>
      <c r="S5289" s="9"/>
      <c r="T5289">
        <v>5</v>
      </c>
      <c r="U5289" s="210" t="s">
        <v>18205</v>
      </c>
      <c r="V5289" s="14">
        <v>0</v>
      </c>
      <c r="W5289" s="14">
        <v>0</v>
      </c>
      <c r="X5289" s="150" t="s">
        <v>270</v>
      </c>
      <c r="Y5289">
        <v>23</v>
      </c>
      <c r="Z5289" t="s">
        <v>505</v>
      </c>
      <c r="AA5289">
        <f t="shared" si="82"/>
        <v>1</v>
      </c>
    </row>
    <row r="5290" spans="1:27" x14ac:dyDescent="0.2">
      <c r="A5290">
        <v>5647</v>
      </c>
      <c r="B5290" s="1" t="s">
        <v>12409</v>
      </c>
      <c r="C5290" t="s">
        <v>8426</v>
      </c>
      <c r="D5290" s="9">
        <v>141</v>
      </c>
      <c r="E5290" s="9" t="s">
        <v>259</v>
      </c>
      <c r="F5290" s="9" t="s">
        <v>312</v>
      </c>
      <c r="G5290" s="10">
        <v>25</v>
      </c>
      <c r="H5290" s="10" t="s">
        <v>313</v>
      </c>
      <c r="I5290" s="10">
        <v>1948</v>
      </c>
      <c r="J5290" s="11" t="s">
        <v>12407</v>
      </c>
      <c r="K5290" s="12" t="s">
        <v>415</v>
      </c>
      <c r="L5290" s="13" t="s">
        <v>12410</v>
      </c>
      <c r="M5290" t="s">
        <v>290</v>
      </c>
      <c r="N5290" t="s">
        <v>291</v>
      </c>
      <c r="O5290" t="s">
        <v>692</v>
      </c>
      <c r="S5290" s="9"/>
      <c r="T5290">
        <v>5</v>
      </c>
      <c r="U5290" s="210" t="s">
        <v>18205</v>
      </c>
      <c r="V5290" s="14">
        <v>0</v>
      </c>
      <c r="W5290" s="14">
        <v>0</v>
      </c>
      <c r="X5290" s="150" t="s">
        <v>270</v>
      </c>
      <c r="Y5290">
        <v>141</v>
      </c>
      <c r="Z5290" t="s">
        <v>505</v>
      </c>
      <c r="AA5290">
        <f t="shared" si="82"/>
        <v>1</v>
      </c>
    </row>
    <row r="5291" spans="1:27" x14ac:dyDescent="0.2">
      <c r="A5291">
        <v>6908</v>
      </c>
      <c r="B5291" s="1" t="s">
        <v>12413</v>
      </c>
      <c r="C5291" t="s">
        <v>1027</v>
      </c>
      <c r="D5291" s="9" t="s">
        <v>1973</v>
      </c>
      <c r="E5291" s="9" t="s">
        <v>8805</v>
      </c>
      <c r="F5291" s="9"/>
      <c r="G5291" s="10">
        <v>26</v>
      </c>
      <c r="H5291" s="10" t="s">
        <v>313</v>
      </c>
      <c r="I5291" s="10">
        <v>1948</v>
      </c>
      <c r="J5291" s="11" t="s">
        <v>12414</v>
      </c>
      <c r="K5291" s="12"/>
      <c r="L5291" s="13" t="s">
        <v>12415</v>
      </c>
      <c r="M5291" t="s">
        <v>781</v>
      </c>
      <c r="S5291" s="9"/>
      <c r="T5291">
        <v>5</v>
      </c>
      <c r="U5291" s="210" t="s">
        <v>18205</v>
      </c>
      <c r="V5291" s="14">
        <v>0</v>
      </c>
      <c r="W5291" s="14">
        <v>1</v>
      </c>
      <c r="X5291" s="150" t="s">
        <v>294</v>
      </c>
      <c r="Y5291" t="s">
        <v>1973</v>
      </c>
      <c r="Z5291" t="s">
        <v>271</v>
      </c>
      <c r="AA5291">
        <f t="shared" si="82"/>
        <v>1</v>
      </c>
    </row>
    <row r="5292" spans="1:27" x14ac:dyDescent="0.2">
      <c r="A5292">
        <v>4742</v>
      </c>
      <c r="B5292" s="1" t="s">
        <v>12416</v>
      </c>
      <c r="C5292" t="s">
        <v>503</v>
      </c>
      <c r="D5292" s="9"/>
      <c r="E5292" s="9" t="s">
        <v>10410</v>
      </c>
      <c r="F5292" s="9"/>
      <c r="G5292" s="10">
        <v>27</v>
      </c>
      <c r="H5292" s="10" t="s">
        <v>313</v>
      </c>
      <c r="I5292" s="10">
        <v>1948</v>
      </c>
      <c r="J5292" s="11" t="s">
        <v>12417</v>
      </c>
      <c r="K5292" s="12"/>
      <c r="L5292" s="13" t="s">
        <v>12418</v>
      </c>
      <c r="M5292" t="s">
        <v>781</v>
      </c>
      <c r="S5292" s="9"/>
      <c r="T5292">
        <v>5</v>
      </c>
      <c r="U5292" s="210" t="s">
        <v>18205</v>
      </c>
      <c r="V5292" s="14">
        <v>0</v>
      </c>
      <c r="W5292" s="14">
        <v>0</v>
      </c>
      <c r="X5292" s="109" t="e">
        <v>#N/A</v>
      </c>
      <c r="Y5292" t="s">
        <v>334</v>
      </c>
      <c r="Z5292" t="s">
        <v>271</v>
      </c>
      <c r="AA5292">
        <f t="shared" si="82"/>
        <v>1</v>
      </c>
    </row>
    <row r="5293" spans="1:27" x14ac:dyDescent="0.2">
      <c r="A5293">
        <v>232</v>
      </c>
      <c r="B5293" s="1" t="s">
        <v>12422</v>
      </c>
      <c r="C5293" t="s">
        <v>10788</v>
      </c>
      <c r="D5293" s="9" t="s">
        <v>12423</v>
      </c>
      <c r="E5293" s="9"/>
      <c r="F5293" s="9"/>
      <c r="G5293" s="10">
        <v>3</v>
      </c>
      <c r="H5293" s="10" t="s">
        <v>330</v>
      </c>
      <c r="I5293" s="10">
        <v>1948</v>
      </c>
      <c r="J5293" s="11" t="s">
        <v>12420</v>
      </c>
      <c r="K5293" s="12" t="s">
        <v>237</v>
      </c>
      <c r="L5293" s="13" t="s">
        <v>12424</v>
      </c>
      <c r="M5293" t="s">
        <v>290</v>
      </c>
      <c r="N5293" t="s">
        <v>291</v>
      </c>
      <c r="O5293" t="s">
        <v>339</v>
      </c>
      <c r="S5293" s="9"/>
      <c r="T5293">
        <v>6</v>
      </c>
      <c r="U5293" s="210" t="s">
        <v>18206</v>
      </c>
      <c r="V5293" s="14">
        <v>0</v>
      </c>
      <c r="W5293" s="14">
        <v>0</v>
      </c>
      <c r="X5293" s="150" t="s">
        <v>270</v>
      </c>
      <c r="Y5293">
        <v>771</v>
      </c>
      <c r="Z5293" t="s">
        <v>505</v>
      </c>
      <c r="AA5293">
        <f t="shared" si="82"/>
        <v>2</v>
      </c>
    </row>
    <row r="5294" spans="1:27" x14ac:dyDescent="0.2">
      <c r="A5294">
        <v>1180</v>
      </c>
      <c r="B5294" s="1" t="s">
        <v>12419</v>
      </c>
      <c r="C5294" t="s">
        <v>6878</v>
      </c>
      <c r="D5294" s="9" t="s">
        <v>10852</v>
      </c>
      <c r="E5294" s="9"/>
      <c r="F5294" s="9"/>
      <c r="G5294" s="10">
        <v>3</v>
      </c>
      <c r="H5294" s="10" t="s">
        <v>330</v>
      </c>
      <c r="I5294" s="10">
        <v>1948</v>
      </c>
      <c r="J5294" s="11" t="s">
        <v>12420</v>
      </c>
      <c r="K5294" s="12"/>
      <c r="L5294" s="13" t="s">
        <v>12421</v>
      </c>
      <c r="M5294" t="s">
        <v>753</v>
      </c>
      <c r="S5294" s="9"/>
      <c r="T5294">
        <v>6</v>
      </c>
      <c r="U5294" s="210" t="s">
        <v>18206</v>
      </c>
      <c r="V5294" s="14">
        <v>0</v>
      </c>
      <c r="W5294" s="14">
        <v>0</v>
      </c>
      <c r="X5294" s="150" t="s">
        <v>270</v>
      </c>
      <c r="Y5294">
        <v>13</v>
      </c>
      <c r="Z5294" t="s">
        <v>3085</v>
      </c>
      <c r="AA5294">
        <f t="shared" si="82"/>
        <v>3</v>
      </c>
    </row>
    <row r="5295" spans="1:27" x14ac:dyDescent="0.2">
      <c r="A5295">
        <v>2433</v>
      </c>
      <c r="B5295" s="1" t="s">
        <v>12425</v>
      </c>
      <c r="C5295" t="s">
        <v>9894</v>
      </c>
      <c r="D5295" s="9">
        <v>14</v>
      </c>
      <c r="E5295" s="9"/>
      <c r="F5295" s="9"/>
      <c r="G5295" s="10">
        <v>6</v>
      </c>
      <c r="H5295" s="10" t="s">
        <v>330</v>
      </c>
      <c r="I5295" s="10">
        <v>1948</v>
      </c>
      <c r="J5295" s="11" t="s">
        <v>12426</v>
      </c>
      <c r="K5295" s="12" t="s">
        <v>237</v>
      </c>
      <c r="L5295" s="13" t="s">
        <v>12427</v>
      </c>
      <c r="M5295" t="s">
        <v>290</v>
      </c>
      <c r="N5295" t="s">
        <v>291</v>
      </c>
      <c r="O5295" t="s">
        <v>635</v>
      </c>
      <c r="S5295" s="9"/>
      <c r="T5295">
        <v>6</v>
      </c>
      <c r="U5295" s="210" t="s">
        <v>18206</v>
      </c>
      <c r="V5295" s="14">
        <v>0</v>
      </c>
      <c r="W5295" s="14">
        <v>0</v>
      </c>
      <c r="X5295" s="150" t="s">
        <v>270</v>
      </c>
      <c r="Y5295">
        <v>14</v>
      </c>
      <c r="Z5295" t="s">
        <v>271</v>
      </c>
      <c r="AA5295">
        <f t="shared" si="82"/>
        <v>1</v>
      </c>
    </row>
    <row r="5296" spans="1:27" x14ac:dyDescent="0.2">
      <c r="A5296">
        <v>4465</v>
      </c>
      <c r="B5296" s="1" t="s">
        <v>12428</v>
      </c>
      <c r="C5296" t="s">
        <v>1027</v>
      </c>
      <c r="D5296" s="9" t="s">
        <v>1888</v>
      </c>
      <c r="E5296" s="9"/>
      <c r="F5296" s="9"/>
      <c r="G5296" s="10">
        <v>8</v>
      </c>
      <c r="H5296" s="10" t="s">
        <v>330</v>
      </c>
      <c r="I5296" s="10">
        <v>1948</v>
      </c>
      <c r="J5296" s="11" t="s">
        <v>12429</v>
      </c>
      <c r="K5296" s="12"/>
      <c r="L5296" s="13" t="s">
        <v>12430</v>
      </c>
      <c r="M5296" t="s">
        <v>753</v>
      </c>
      <c r="S5296" s="9"/>
      <c r="T5296">
        <v>6</v>
      </c>
      <c r="U5296" s="210" t="s">
        <v>18206</v>
      </c>
      <c r="V5296" s="14">
        <v>0</v>
      </c>
      <c r="W5296" s="14">
        <v>0</v>
      </c>
      <c r="X5296" s="109" t="e">
        <v>#N/A</v>
      </c>
      <c r="Y5296" t="s">
        <v>1888</v>
      </c>
      <c r="Z5296" t="s">
        <v>1419</v>
      </c>
      <c r="AA5296">
        <f t="shared" si="82"/>
        <v>1</v>
      </c>
    </row>
    <row r="5297" spans="1:27" x14ac:dyDescent="0.2">
      <c r="A5297">
        <v>1149</v>
      </c>
      <c r="B5297" s="1" t="s">
        <v>12431</v>
      </c>
      <c r="C5297" t="s">
        <v>6060</v>
      </c>
      <c r="D5297" s="9" t="s">
        <v>7679</v>
      </c>
      <c r="E5297" s="9"/>
      <c r="F5297" s="9"/>
      <c r="G5297" s="10">
        <v>11</v>
      </c>
      <c r="H5297" s="10" t="s">
        <v>330</v>
      </c>
      <c r="I5297" s="10">
        <v>1948</v>
      </c>
      <c r="J5297" s="11" t="s">
        <v>12432</v>
      </c>
      <c r="K5297" s="12"/>
      <c r="L5297" s="13" t="s">
        <v>12433</v>
      </c>
      <c r="M5297" t="s">
        <v>753</v>
      </c>
      <c r="S5297" s="9"/>
      <c r="T5297">
        <v>6</v>
      </c>
      <c r="U5297" s="210" t="s">
        <v>18206</v>
      </c>
      <c r="V5297" s="14">
        <v>0</v>
      </c>
      <c r="W5297" s="14">
        <v>0</v>
      </c>
      <c r="X5297" s="150" t="s">
        <v>270</v>
      </c>
      <c r="Y5297" t="s">
        <v>7679</v>
      </c>
      <c r="Z5297" t="s">
        <v>18167</v>
      </c>
      <c r="AA5297">
        <f t="shared" si="82"/>
        <v>1</v>
      </c>
    </row>
    <row r="5298" spans="1:27" x14ac:dyDescent="0.2">
      <c r="A5298">
        <v>2466</v>
      </c>
      <c r="B5298" s="1" t="s">
        <v>12434</v>
      </c>
      <c r="C5298" t="s">
        <v>2221</v>
      </c>
      <c r="D5298" s="9" t="s">
        <v>12435</v>
      </c>
      <c r="E5298" s="9"/>
      <c r="F5298" s="9"/>
      <c r="G5298" s="10">
        <v>13</v>
      </c>
      <c r="H5298" s="10" t="s">
        <v>330</v>
      </c>
      <c r="I5298" s="10">
        <v>1948</v>
      </c>
      <c r="J5298" s="11" t="s">
        <v>12436</v>
      </c>
      <c r="K5298" s="12" t="s">
        <v>237</v>
      </c>
      <c r="L5298" s="13" t="s">
        <v>12437</v>
      </c>
      <c r="M5298" t="s">
        <v>290</v>
      </c>
      <c r="N5298" t="s">
        <v>291</v>
      </c>
      <c r="O5298" t="s">
        <v>292</v>
      </c>
      <c r="S5298" s="9"/>
      <c r="T5298">
        <v>6</v>
      </c>
      <c r="U5298" s="210" t="s">
        <v>18206</v>
      </c>
      <c r="V5298" s="14">
        <v>0</v>
      </c>
      <c r="W5298" s="14">
        <v>1</v>
      </c>
      <c r="X5298" s="150" t="s">
        <v>270</v>
      </c>
      <c r="Y5298">
        <v>616</v>
      </c>
      <c r="Z5298" t="s">
        <v>505</v>
      </c>
      <c r="AA5298">
        <f t="shared" si="82"/>
        <v>4</v>
      </c>
    </row>
    <row r="5299" spans="1:27" x14ac:dyDescent="0.2">
      <c r="A5299">
        <v>1425</v>
      </c>
      <c r="B5299" s="1" t="s">
        <v>12438</v>
      </c>
      <c r="C5299" t="s">
        <v>1027</v>
      </c>
      <c r="D5299" s="9" t="s">
        <v>11824</v>
      </c>
      <c r="E5299" s="9" t="s">
        <v>259</v>
      </c>
      <c r="F5299" s="9" t="s">
        <v>1416</v>
      </c>
      <c r="G5299" s="10">
        <v>14</v>
      </c>
      <c r="H5299" s="10" t="s">
        <v>330</v>
      </c>
      <c r="I5299" s="10">
        <v>1948</v>
      </c>
      <c r="J5299" s="11" t="s">
        <v>12439</v>
      </c>
      <c r="K5299" s="12" t="s">
        <v>237</v>
      </c>
      <c r="L5299" s="13" t="s">
        <v>12440</v>
      </c>
      <c r="M5299" t="s">
        <v>290</v>
      </c>
      <c r="N5299" t="s">
        <v>291</v>
      </c>
      <c r="O5299" t="s">
        <v>320</v>
      </c>
      <c r="S5299" s="9"/>
      <c r="T5299">
        <v>6</v>
      </c>
      <c r="U5299" s="210" t="s">
        <v>18206</v>
      </c>
      <c r="V5299" s="14">
        <v>0</v>
      </c>
      <c r="W5299" s="14">
        <v>0</v>
      </c>
      <c r="X5299" s="150" t="s">
        <v>270</v>
      </c>
      <c r="Y5299">
        <v>107</v>
      </c>
      <c r="Z5299" t="s">
        <v>7856</v>
      </c>
      <c r="AA5299">
        <f t="shared" si="82"/>
        <v>2</v>
      </c>
    </row>
    <row r="5300" spans="1:27" x14ac:dyDescent="0.2">
      <c r="A5300">
        <v>7553</v>
      </c>
      <c r="B5300" s="1" t="s">
        <v>12441</v>
      </c>
      <c r="C5300" t="s">
        <v>1027</v>
      </c>
      <c r="D5300" s="9" t="s">
        <v>12442</v>
      </c>
      <c r="E5300" s="9"/>
      <c r="F5300" s="9"/>
      <c r="G5300" s="10">
        <v>15</v>
      </c>
      <c r="H5300" s="10" t="s">
        <v>330</v>
      </c>
      <c r="I5300" s="10">
        <v>1948</v>
      </c>
      <c r="J5300" s="11" t="s">
        <v>12443</v>
      </c>
      <c r="K5300" s="12" t="s">
        <v>237</v>
      </c>
      <c r="L5300" s="13" t="s">
        <v>12444</v>
      </c>
      <c r="M5300" t="s">
        <v>290</v>
      </c>
      <c r="N5300" t="s">
        <v>291</v>
      </c>
      <c r="O5300" t="s">
        <v>760</v>
      </c>
      <c r="S5300" s="9"/>
      <c r="T5300">
        <v>6</v>
      </c>
      <c r="U5300" s="210" t="s">
        <v>18206</v>
      </c>
      <c r="V5300" s="14">
        <v>0</v>
      </c>
      <c r="W5300" s="14">
        <v>0</v>
      </c>
      <c r="X5300" s="150" t="s">
        <v>294</v>
      </c>
      <c r="Y5300" t="s">
        <v>12445</v>
      </c>
      <c r="Z5300" t="s">
        <v>271</v>
      </c>
      <c r="AA5300">
        <f t="shared" si="82"/>
        <v>2</v>
      </c>
    </row>
    <row r="5301" spans="1:27" x14ac:dyDescent="0.2">
      <c r="A5301">
        <v>4322</v>
      </c>
      <c r="B5301" s="1" t="s">
        <v>12446</v>
      </c>
      <c r="C5301" t="s">
        <v>6878</v>
      </c>
      <c r="D5301" s="9" t="s">
        <v>12447</v>
      </c>
      <c r="E5301" s="9"/>
      <c r="F5301" s="9"/>
      <c r="G5301" s="10">
        <v>15</v>
      </c>
      <c r="H5301" s="10" t="s">
        <v>330</v>
      </c>
      <c r="I5301" s="10">
        <v>1948</v>
      </c>
      <c r="J5301" s="11" t="s">
        <v>12443</v>
      </c>
      <c r="K5301" s="12" t="s">
        <v>237</v>
      </c>
      <c r="L5301" s="13" t="s">
        <v>12448</v>
      </c>
      <c r="M5301" t="s">
        <v>290</v>
      </c>
      <c r="N5301" t="s">
        <v>291</v>
      </c>
      <c r="O5301" t="s">
        <v>292</v>
      </c>
      <c r="S5301" s="9"/>
      <c r="T5301">
        <v>6</v>
      </c>
      <c r="U5301" s="210" t="s">
        <v>18206</v>
      </c>
      <c r="V5301" s="14">
        <v>0</v>
      </c>
      <c r="W5301" s="14">
        <v>0</v>
      </c>
      <c r="X5301" s="150" t="s">
        <v>270</v>
      </c>
      <c r="Y5301">
        <v>540</v>
      </c>
      <c r="Z5301" t="s">
        <v>271</v>
      </c>
      <c r="AA5301">
        <f t="shared" si="82"/>
        <v>2</v>
      </c>
    </row>
    <row r="5302" spans="1:27" x14ac:dyDescent="0.2">
      <c r="A5302">
        <v>4938</v>
      </c>
      <c r="B5302" s="1" t="s">
        <v>12449</v>
      </c>
      <c r="C5302" t="s">
        <v>1027</v>
      </c>
      <c r="D5302" s="9">
        <v>4</v>
      </c>
      <c r="E5302" s="9" t="s">
        <v>259</v>
      </c>
      <c r="F5302" s="9" t="s">
        <v>1416</v>
      </c>
      <c r="G5302" s="10">
        <v>17</v>
      </c>
      <c r="H5302" s="10" t="s">
        <v>330</v>
      </c>
      <c r="I5302" s="10">
        <v>1948</v>
      </c>
      <c r="J5302" s="11" t="s">
        <v>12450</v>
      </c>
      <c r="K5302" s="12" t="s">
        <v>237</v>
      </c>
      <c r="L5302" s="13" t="s">
        <v>12451</v>
      </c>
      <c r="M5302" t="s">
        <v>290</v>
      </c>
      <c r="N5302" t="s">
        <v>291</v>
      </c>
      <c r="O5302" t="s">
        <v>498</v>
      </c>
      <c r="S5302" s="9"/>
      <c r="T5302">
        <v>6</v>
      </c>
      <c r="U5302" s="210" t="s">
        <v>18206</v>
      </c>
      <c r="V5302" s="14">
        <v>0</v>
      </c>
      <c r="W5302" s="14">
        <v>0</v>
      </c>
      <c r="X5302" s="150" t="s">
        <v>270</v>
      </c>
      <c r="Y5302">
        <v>4</v>
      </c>
      <c r="Z5302" t="s">
        <v>7856</v>
      </c>
      <c r="AA5302">
        <f t="shared" si="82"/>
        <v>1</v>
      </c>
    </row>
    <row r="5303" spans="1:27" x14ac:dyDescent="0.2">
      <c r="A5303">
        <v>4749</v>
      </c>
      <c r="B5303" s="1" t="s">
        <v>12452</v>
      </c>
      <c r="C5303" t="s">
        <v>503</v>
      </c>
      <c r="D5303" s="9"/>
      <c r="E5303" s="9" t="s">
        <v>11179</v>
      </c>
      <c r="F5303" s="9"/>
      <c r="G5303" s="10">
        <v>23</v>
      </c>
      <c r="H5303" s="10" t="s">
        <v>330</v>
      </c>
      <c r="I5303" s="10">
        <v>1948</v>
      </c>
      <c r="J5303" s="11" t="s">
        <v>12453</v>
      </c>
      <c r="K5303" s="12"/>
      <c r="L5303" s="13" t="s">
        <v>12454</v>
      </c>
      <c r="M5303" t="s">
        <v>781</v>
      </c>
      <c r="S5303" s="9"/>
      <c r="T5303">
        <v>6</v>
      </c>
      <c r="U5303" s="210" t="s">
        <v>18206</v>
      </c>
      <c r="V5303" s="14">
        <v>0</v>
      </c>
      <c r="W5303" s="14">
        <v>0</v>
      </c>
      <c r="X5303" s="109" t="e">
        <v>#N/A</v>
      </c>
      <c r="Y5303" t="s">
        <v>334</v>
      </c>
      <c r="Z5303" t="s">
        <v>271</v>
      </c>
      <c r="AA5303">
        <f t="shared" si="82"/>
        <v>1</v>
      </c>
    </row>
    <row r="5304" spans="1:27" x14ac:dyDescent="0.2">
      <c r="A5304">
        <v>7368</v>
      </c>
      <c r="B5304" s="1" t="s">
        <v>17038</v>
      </c>
      <c r="C5304" t="s">
        <v>8723</v>
      </c>
      <c r="D5304" s="9" t="s">
        <v>15391</v>
      </c>
      <c r="E5304" s="9"/>
      <c r="F5304" s="9"/>
      <c r="G5304" s="10">
        <v>23</v>
      </c>
      <c r="H5304" s="10" t="s">
        <v>330</v>
      </c>
      <c r="I5304" s="10">
        <v>1948</v>
      </c>
      <c r="J5304" s="11"/>
      <c r="K5304" s="12"/>
      <c r="L5304" s="63" t="s">
        <v>18040</v>
      </c>
      <c r="M5304" t="s">
        <v>753</v>
      </c>
      <c r="S5304" s="9"/>
      <c r="T5304" s="14"/>
      <c r="U5304" s="210" t="s">
        <v>18212</v>
      </c>
      <c r="V5304" s="14">
        <v>0</v>
      </c>
      <c r="W5304" s="14">
        <v>0</v>
      </c>
      <c r="X5304" s="150" t="s">
        <v>294</v>
      </c>
      <c r="Y5304" t="s">
        <v>1973</v>
      </c>
      <c r="Z5304" t="s">
        <v>7990</v>
      </c>
      <c r="AA5304">
        <f t="shared" si="82"/>
        <v>2</v>
      </c>
    </row>
    <row r="5305" spans="1:27" x14ac:dyDescent="0.2">
      <c r="A5305">
        <v>2603</v>
      </c>
      <c r="B5305" s="1" t="s">
        <v>12455</v>
      </c>
      <c r="C5305" t="s">
        <v>2040</v>
      </c>
      <c r="D5305" s="9" t="s">
        <v>12456</v>
      </c>
      <c r="E5305" s="9" t="s">
        <v>259</v>
      </c>
      <c r="F5305" s="9" t="s">
        <v>532</v>
      </c>
      <c r="G5305" s="10">
        <v>24</v>
      </c>
      <c r="H5305" s="10" t="s">
        <v>330</v>
      </c>
      <c r="I5305" s="10">
        <v>1948</v>
      </c>
      <c r="J5305" s="11" t="s">
        <v>12457</v>
      </c>
      <c r="K5305" s="12" t="s">
        <v>237</v>
      </c>
      <c r="L5305" s="13" t="s">
        <v>12458</v>
      </c>
      <c r="M5305" t="s">
        <v>290</v>
      </c>
      <c r="N5305" t="s">
        <v>291</v>
      </c>
      <c r="O5305" t="s">
        <v>292</v>
      </c>
      <c r="S5305" s="9"/>
      <c r="T5305">
        <v>6</v>
      </c>
      <c r="U5305" s="210" t="s">
        <v>18206</v>
      </c>
      <c r="V5305" s="14">
        <v>0</v>
      </c>
      <c r="W5305" s="14">
        <v>0</v>
      </c>
      <c r="X5305" s="150" t="s">
        <v>294</v>
      </c>
      <c r="Y5305" t="s">
        <v>10697</v>
      </c>
      <c r="Z5305" t="s">
        <v>3085</v>
      </c>
      <c r="AA5305">
        <f t="shared" si="82"/>
        <v>3</v>
      </c>
    </row>
    <row r="5306" spans="1:27" x14ac:dyDescent="0.2">
      <c r="A5306">
        <v>7612</v>
      </c>
      <c r="B5306" s="1" t="s">
        <v>12459</v>
      </c>
      <c r="C5306" t="s">
        <v>503</v>
      </c>
      <c r="D5306" s="9" t="s">
        <v>12460</v>
      </c>
      <c r="E5306" s="9"/>
      <c r="F5306" s="9"/>
      <c r="G5306" s="10">
        <v>24</v>
      </c>
      <c r="H5306" s="10" t="s">
        <v>330</v>
      </c>
      <c r="I5306" s="10">
        <v>1948</v>
      </c>
      <c r="J5306" s="11" t="s">
        <v>12457</v>
      </c>
      <c r="K5306" s="12" t="s">
        <v>237</v>
      </c>
      <c r="L5306" s="13" t="s">
        <v>12461</v>
      </c>
      <c r="M5306" t="s">
        <v>290</v>
      </c>
      <c r="N5306" t="s">
        <v>291</v>
      </c>
      <c r="O5306" t="s">
        <v>635</v>
      </c>
      <c r="S5306" s="9"/>
      <c r="T5306">
        <v>6</v>
      </c>
      <c r="U5306" s="210" t="s">
        <v>18206</v>
      </c>
      <c r="V5306" s="14">
        <v>0</v>
      </c>
      <c r="W5306" s="14">
        <v>0</v>
      </c>
      <c r="X5306" s="150" t="s">
        <v>270</v>
      </c>
      <c r="Y5306">
        <v>81</v>
      </c>
      <c r="Z5306" t="s">
        <v>505</v>
      </c>
      <c r="AA5306">
        <f t="shared" si="82"/>
        <v>2</v>
      </c>
    </row>
    <row r="5307" spans="1:27" x14ac:dyDescent="0.2">
      <c r="A5307">
        <v>6005</v>
      </c>
      <c r="B5307" s="1" t="s">
        <v>12462</v>
      </c>
      <c r="C5307" t="s">
        <v>2221</v>
      </c>
      <c r="D5307" s="9">
        <v>151</v>
      </c>
      <c r="E5307" s="9" t="s">
        <v>8805</v>
      </c>
      <c r="F5307" s="9"/>
      <c r="G5307" s="10">
        <v>24</v>
      </c>
      <c r="H5307" s="10" t="s">
        <v>330</v>
      </c>
      <c r="I5307" s="10">
        <v>1948</v>
      </c>
      <c r="J5307" s="11" t="s">
        <v>12457</v>
      </c>
      <c r="K5307" s="12"/>
      <c r="L5307" s="13" t="s">
        <v>12463</v>
      </c>
      <c r="M5307" t="s">
        <v>781</v>
      </c>
      <c r="S5307" s="9"/>
      <c r="T5307">
        <v>6</v>
      </c>
      <c r="U5307" s="210" t="s">
        <v>18206</v>
      </c>
      <c r="V5307" s="14">
        <v>0</v>
      </c>
      <c r="W5307" s="14">
        <v>1</v>
      </c>
      <c r="X5307" s="150" t="s">
        <v>270</v>
      </c>
      <c r="Y5307">
        <v>151</v>
      </c>
      <c r="Z5307" t="s">
        <v>505</v>
      </c>
      <c r="AA5307">
        <f t="shared" si="82"/>
        <v>1</v>
      </c>
    </row>
    <row r="5308" spans="1:27" x14ac:dyDescent="0.2">
      <c r="A5308">
        <v>4791</v>
      </c>
      <c r="B5308" s="1" t="s">
        <v>12464</v>
      </c>
      <c r="C5308" t="s">
        <v>5998</v>
      </c>
      <c r="D5308" s="9"/>
      <c r="E5308" s="9" t="s">
        <v>508</v>
      </c>
      <c r="F5308" s="9"/>
      <c r="G5308" s="10">
        <v>28</v>
      </c>
      <c r="H5308" s="10" t="s">
        <v>330</v>
      </c>
      <c r="I5308" s="10">
        <v>1948</v>
      </c>
      <c r="J5308" s="11">
        <v>17712</v>
      </c>
      <c r="K5308" s="12"/>
      <c r="L5308" t="s">
        <v>12465</v>
      </c>
      <c r="M5308" t="s">
        <v>753</v>
      </c>
      <c r="S5308" s="9"/>
      <c r="T5308">
        <v>6</v>
      </c>
      <c r="U5308" s="210" t="s">
        <v>18206</v>
      </c>
      <c r="V5308" s="14">
        <v>0</v>
      </c>
      <c r="W5308" s="14">
        <v>0</v>
      </c>
      <c r="X5308" s="109" t="e">
        <v>#N/A</v>
      </c>
      <c r="Y5308" t="s">
        <v>334</v>
      </c>
      <c r="Z5308" t="s">
        <v>18167</v>
      </c>
      <c r="AA5308">
        <f t="shared" si="82"/>
        <v>1</v>
      </c>
    </row>
    <row r="5309" spans="1:27" x14ac:dyDescent="0.2">
      <c r="A5309">
        <v>2556</v>
      </c>
      <c r="B5309" s="1" t="s">
        <v>12466</v>
      </c>
      <c r="C5309" t="s">
        <v>503</v>
      </c>
      <c r="D5309" s="9" t="s">
        <v>12467</v>
      </c>
      <c r="E5309" s="9"/>
      <c r="F5309" s="9"/>
      <c r="G5309" s="10">
        <v>29</v>
      </c>
      <c r="H5309" s="10" t="s">
        <v>330</v>
      </c>
      <c r="I5309" s="10">
        <v>1948</v>
      </c>
      <c r="J5309" s="11" t="s">
        <v>12468</v>
      </c>
      <c r="K5309" s="12" t="s">
        <v>237</v>
      </c>
      <c r="L5309" s="13" t="s">
        <v>12469</v>
      </c>
      <c r="M5309" t="s">
        <v>290</v>
      </c>
      <c r="N5309" t="s">
        <v>291</v>
      </c>
      <c r="O5309" t="s">
        <v>620</v>
      </c>
      <c r="S5309" s="9"/>
      <c r="T5309">
        <v>6</v>
      </c>
      <c r="U5309" s="210" t="s">
        <v>18206</v>
      </c>
      <c r="V5309" s="14">
        <v>0</v>
      </c>
      <c r="W5309" s="14">
        <v>1</v>
      </c>
      <c r="X5309" s="150" t="s">
        <v>294</v>
      </c>
      <c r="Y5309" t="s">
        <v>10267</v>
      </c>
      <c r="Z5309" t="s">
        <v>505</v>
      </c>
      <c r="AA5309">
        <f t="shared" si="82"/>
        <v>3</v>
      </c>
    </row>
    <row r="5310" spans="1:27" x14ac:dyDescent="0.2">
      <c r="A5310">
        <v>5464</v>
      </c>
      <c r="B5310" s="1" t="s">
        <v>12473</v>
      </c>
      <c r="C5310" t="s">
        <v>7788</v>
      </c>
      <c r="D5310" s="9" t="s">
        <v>12474</v>
      </c>
      <c r="E5310" s="9"/>
      <c r="F5310" s="9"/>
      <c r="G5310" s="10">
        <v>29</v>
      </c>
      <c r="H5310" s="10" t="s">
        <v>330</v>
      </c>
      <c r="I5310" s="10">
        <v>1948</v>
      </c>
      <c r="J5310" s="11" t="s">
        <v>12468</v>
      </c>
      <c r="K5310" s="12"/>
      <c r="L5310" s="13" t="s">
        <v>12475</v>
      </c>
      <c r="M5310" t="s">
        <v>753</v>
      </c>
      <c r="S5310" s="9"/>
      <c r="T5310">
        <v>6</v>
      </c>
      <c r="U5310" s="210" t="s">
        <v>18206</v>
      </c>
      <c r="V5310" s="14">
        <v>0</v>
      </c>
      <c r="W5310" s="14">
        <v>0</v>
      </c>
      <c r="X5310" s="150" t="s">
        <v>294</v>
      </c>
      <c r="Y5310" t="s">
        <v>12476</v>
      </c>
      <c r="Z5310" t="s">
        <v>18167</v>
      </c>
      <c r="AA5310">
        <f t="shared" si="82"/>
        <v>2</v>
      </c>
    </row>
    <row r="5311" spans="1:27" x14ac:dyDescent="0.2">
      <c r="A5311">
        <v>4139</v>
      </c>
      <c r="B5311" s="1" t="s">
        <v>12470</v>
      </c>
      <c r="C5311" t="s">
        <v>1027</v>
      </c>
      <c r="D5311" s="9" t="s">
        <v>12471</v>
      </c>
      <c r="E5311" s="9" t="s">
        <v>259</v>
      </c>
      <c r="F5311" s="9" t="s">
        <v>1416</v>
      </c>
      <c r="G5311" s="10">
        <v>29</v>
      </c>
      <c r="H5311" s="10" t="s">
        <v>330</v>
      </c>
      <c r="I5311" s="10">
        <v>1948</v>
      </c>
      <c r="J5311" s="11" t="s">
        <v>12468</v>
      </c>
      <c r="K5311" s="12"/>
      <c r="L5311" s="13" t="s">
        <v>12472</v>
      </c>
      <c r="M5311" t="s">
        <v>753</v>
      </c>
      <c r="S5311" s="9"/>
      <c r="T5311">
        <v>6</v>
      </c>
      <c r="U5311" s="210" t="s">
        <v>18206</v>
      </c>
      <c r="V5311" s="14">
        <v>0</v>
      </c>
      <c r="W5311" s="14">
        <v>1</v>
      </c>
      <c r="X5311" s="150" t="s">
        <v>270</v>
      </c>
      <c r="Y5311">
        <v>4</v>
      </c>
      <c r="Z5311" t="s">
        <v>271</v>
      </c>
      <c r="AA5311">
        <f t="shared" si="82"/>
        <v>3</v>
      </c>
    </row>
    <row r="5312" spans="1:27" x14ac:dyDescent="0.2">
      <c r="A5312">
        <v>2091</v>
      </c>
      <c r="B5312" s="1" t="s">
        <v>12477</v>
      </c>
      <c r="C5312" t="s">
        <v>6878</v>
      </c>
      <c r="D5312" s="9">
        <v>81</v>
      </c>
      <c r="E5312" s="9"/>
      <c r="F5312" s="9"/>
      <c r="G5312" s="10">
        <v>30</v>
      </c>
      <c r="H5312" s="10" t="s">
        <v>330</v>
      </c>
      <c r="I5312" s="10">
        <v>1948</v>
      </c>
      <c r="J5312" s="11" t="s">
        <v>12478</v>
      </c>
      <c r="K5312" s="12" t="s">
        <v>237</v>
      </c>
      <c r="L5312" s="13" t="s">
        <v>12479</v>
      </c>
      <c r="M5312" t="s">
        <v>290</v>
      </c>
      <c r="N5312" t="s">
        <v>291</v>
      </c>
      <c r="O5312" t="s">
        <v>292</v>
      </c>
      <c r="S5312" s="9"/>
      <c r="T5312">
        <v>6</v>
      </c>
      <c r="U5312" s="210" t="s">
        <v>18206</v>
      </c>
      <c r="V5312" s="14">
        <v>0</v>
      </c>
      <c r="W5312" s="14">
        <v>0</v>
      </c>
      <c r="X5312" s="150" t="s">
        <v>270</v>
      </c>
      <c r="Y5312">
        <v>81</v>
      </c>
      <c r="Z5312" t="s">
        <v>271</v>
      </c>
      <c r="AA5312">
        <f t="shared" si="82"/>
        <v>1</v>
      </c>
    </row>
    <row r="5313" spans="1:27" x14ac:dyDescent="0.2">
      <c r="A5313">
        <v>3311</v>
      </c>
      <c r="B5313" s="1" t="s">
        <v>12480</v>
      </c>
      <c r="C5313" t="s">
        <v>1027</v>
      </c>
      <c r="D5313" s="9">
        <v>487</v>
      </c>
      <c r="E5313" s="9"/>
      <c r="F5313" s="9"/>
      <c r="G5313" s="10">
        <v>3</v>
      </c>
      <c r="H5313" s="10" t="s">
        <v>342</v>
      </c>
      <c r="I5313" s="10">
        <v>1948</v>
      </c>
      <c r="J5313" s="11" t="s">
        <v>12481</v>
      </c>
      <c r="K5313" s="12"/>
      <c r="L5313" s="13" t="s">
        <v>12482</v>
      </c>
      <c r="M5313" t="s">
        <v>753</v>
      </c>
      <c r="S5313" s="9"/>
      <c r="T5313">
        <v>7</v>
      </c>
      <c r="U5313" s="210" t="s">
        <v>18207</v>
      </c>
      <c r="V5313" s="14">
        <v>0</v>
      </c>
      <c r="W5313" s="14">
        <v>1</v>
      </c>
      <c r="X5313" s="150" t="s">
        <v>270</v>
      </c>
      <c r="Y5313">
        <v>487</v>
      </c>
      <c r="Z5313" t="s">
        <v>271</v>
      </c>
      <c r="AA5313">
        <f t="shared" si="82"/>
        <v>1</v>
      </c>
    </row>
    <row r="5314" spans="1:27" x14ac:dyDescent="0.2">
      <c r="A5314">
        <v>1300</v>
      </c>
      <c r="B5314" s="1" t="s">
        <v>12483</v>
      </c>
      <c r="C5314" t="s">
        <v>1798</v>
      </c>
      <c r="D5314" s="9" t="s">
        <v>2138</v>
      </c>
      <c r="E5314" s="9" t="s">
        <v>12484</v>
      </c>
      <c r="F5314" s="9"/>
      <c r="G5314" s="10">
        <v>5</v>
      </c>
      <c r="H5314" s="10" t="s">
        <v>342</v>
      </c>
      <c r="I5314" s="10">
        <v>1948</v>
      </c>
      <c r="J5314" s="11" t="s">
        <v>12485</v>
      </c>
      <c r="K5314" s="12"/>
      <c r="L5314" s="13" t="s">
        <v>12486</v>
      </c>
      <c r="M5314" t="s">
        <v>781</v>
      </c>
      <c r="S5314" s="9"/>
      <c r="T5314">
        <v>7</v>
      </c>
      <c r="U5314" s="210" t="s">
        <v>18207</v>
      </c>
      <c r="V5314" s="14">
        <v>0</v>
      </c>
      <c r="W5314" s="14">
        <v>1</v>
      </c>
      <c r="X5314" s="109" t="e">
        <v>#N/A</v>
      </c>
      <c r="Y5314" t="s">
        <v>2138</v>
      </c>
      <c r="Z5314" t="s">
        <v>271</v>
      </c>
      <c r="AA5314">
        <f t="shared" ref="AA5314:AA5377" si="83">LEN(D5314)-LEN(SUBSTITUTE(D5314,"/",""))+1</f>
        <v>1</v>
      </c>
    </row>
    <row r="5315" spans="1:27" x14ac:dyDescent="0.2">
      <c r="A5315">
        <v>6290</v>
      </c>
      <c r="B5315" s="1" t="s">
        <v>12487</v>
      </c>
      <c r="C5315" t="s">
        <v>2534</v>
      </c>
      <c r="D5315" s="9">
        <v>169</v>
      </c>
      <c r="E5315" s="9"/>
      <c r="F5315" s="9"/>
      <c r="G5315" s="10">
        <v>5</v>
      </c>
      <c r="H5315" s="10" t="s">
        <v>342</v>
      </c>
      <c r="I5315" s="10">
        <v>1948</v>
      </c>
      <c r="J5315" s="11" t="s">
        <v>12485</v>
      </c>
      <c r="K5315" s="12"/>
      <c r="L5315" s="13" t="s">
        <v>12488</v>
      </c>
      <c r="M5315" t="s">
        <v>781</v>
      </c>
      <c r="S5315" s="9"/>
      <c r="T5315">
        <v>7</v>
      </c>
      <c r="U5315" s="210" t="s">
        <v>18207</v>
      </c>
      <c r="V5315" s="14">
        <v>0</v>
      </c>
      <c r="W5315" s="14">
        <v>1</v>
      </c>
      <c r="X5315" s="150" t="s">
        <v>270</v>
      </c>
      <c r="Y5315">
        <v>169</v>
      </c>
      <c r="Z5315" t="s">
        <v>271</v>
      </c>
      <c r="AA5315">
        <f t="shared" si="83"/>
        <v>1</v>
      </c>
    </row>
    <row r="5316" spans="1:27" x14ac:dyDescent="0.2">
      <c r="A5316">
        <v>4848</v>
      </c>
      <c r="B5316" s="1" t="s">
        <v>12489</v>
      </c>
      <c r="C5316" t="s">
        <v>2534</v>
      </c>
      <c r="D5316" s="9"/>
      <c r="E5316" s="9"/>
      <c r="F5316" s="9"/>
      <c r="G5316" s="10">
        <v>5</v>
      </c>
      <c r="H5316" s="10" t="s">
        <v>342</v>
      </c>
      <c r="I5316" s="10">
        <v>1948</v>
      </c>
      <c r="J5316" s="11" t="s">
        <v>12485</v>
      </c>
      <c r="K5316" s="12"/>
      <c r="L5316" s="13" t="s">
        <v>12490</v>
      </c>
      <c r="M5316" t="s">
        <v>781</v>
      </c>
      <c r="S5316" s="9"/>
      <c r="T5316">
        <v>7</v>
      </c>
      <c r="U5316" s="210" t="s">
        <v>18207</v>
      </c>
      <c r="V5316" s="14">
        <v>0</v>
      </c>
      <c r="W5316" s="14">
        <v>1</v>
      </c>
      <c r="X5316" s="109" t="e">
        <v>#N/A</v>
      </c>
      <c r="Y5316" t="s">
        <v>334</v>
      </c>
      <c r="Z5316" t="s">
        <v>271</v>
      </c>
      <c r="AA5316">
        <f t="shared" si="83"/>
        <v>1</v>
      </c>
    </row>
    <row r="5317" spans="1:27" x14ac:dyDescent="0.2">
      <c r="A5317">
        <v>4853</v>
      </c>
      <c r="B5317" s="1" t="s">
        <v>12491</v>
      </c>
      <c r="C5317" t="s">
        <v>2534</v>
      </c>
      <c r="D5317" s="9"/>
      <c r="E5317" s="9"/>
      <c r="F5317" s="9"/>
      <c r="G5317" s="10">
        <v>5</v>
      </c>
      <c r="H5317" s="10" t="s">
        <v>342</v>
      </c>
      <c r="I5317" s="10">
        <v>1948</v>
      </c>
      <c r="J5317" s="11" t="s">
        <v>12485</v>
      </c>
      <c r="K5317" s="12"/>
      <c r="L5317" s="13" t="s">
        <v>12490</v>
      </c>
      <c r="M5317" t="s">
        <v>781</v>
      </c>
      <c r="S5317" s="9"/>
      <c r="T5317">
        <v>7</v>
      </c>
      <c r="U5317" s="210" t="s">
        <v>18207</v>
      </c>
      <c r="V5317" s="14">
        <v>0</v>
      </c>
      <c r="W5317" s="14">
        <v>1</v>
      </c>
      <c r="X5317" s="109" t="e">
        <v>#N/A</v>
      </c>
      <c r="Y5317" t="s">
        <v>334</v>
      </c>
      <c r="Z5317" t="s">
        <v>271</v>
      </c>
      <c r="AA5317">
        <f t="shared" si="83"/>
        <v>1</v>
      </c>
    </row>
    <row r="5318" spans="1:27" x14ac:dyDescent="0.2">
      <c r="A5318">
        <v>4862</v>
      </c>
      <c r="B5318" s="1" t="s">
        <v>12492</v>
      </c>
      <c r="C5318" t="s">
        <v>2534</v>
      </c>
      <c r="D5318" s="9"/>
      <c r="E5318" s="9"/>
      <c r="F5318" s="9"/>
      <c r="G5318" s="10">
        <v>5</v>
      </c>
      <c r="H5318" s="10" t="s">
        <v>342</v>
      </c>
      <c r="I5318" s="10">
        <v>1948</v>
      </c>
      <c r="J5318" s="11" t="s">
        <v>12485</v>
      </c>
      <c r="K5318" s="12"/>
      <c r="L5318" s="13" t="s">
        <v>12490</v>
      </c>
      <c r="M5318" t="s">
        <v>781</v>
      </c>
      <c r="S5318" s="9"/>
      <c r="T5318">
        <v>7</v>
      </c>
      <c r="U5318" s="210" t="s">
        <v>18207</v>
      </c>
      <c r="V5318" s="14">
        <v>0</v>
      </c>
      <c r="W5318" s="14">
        <v>1</v>
      </c>
      <c r="X5318" s="109" t="e">
        <v>#N/A</v>
      </c>
      <c r="Y5318" t="s">
        <v>334</v>
      </c>
      <c r="Z5318" t="s">
        <v>271</v>
      </c>
      <c r="AA5318">
        <f t="shared" si="83"/>
        <v>1</v>
      </c>
    </row>
    <row r="5319" spans="1:27" x14ac:dyDescent="0.2">
      <c r="A5319">
        <v>4865</v>
      </c>
      <c r="B5319" s="1" t="s">
        <v>12493</v>
      </c>
      <c r="C5319" t="s">
        <v>2534</v>
      </c>
      <c r="D5319" s="9"/>
      <c r="E5319" s="9"/>
      <c r="F5319" s="9"/>
      <c r="G5319" s="10">
        <v>5</v>
      </c>
      <c r="H5319" s="10" t="s">
        <v>342</v>
      </c>
      <c r="I5319" s="10">
        <v>1948</v>
      </c>
      <c r="J5319" s="11" t="s">
        <v>12485</v>
      </c>
      <c r="K5319" s="12"/>
      <c r="L5319" s="13" t="s">
        <v>12490</v>
      </c>
      <c r="M5319" t="s">
        <v>781</v>
      </c>
      <c r="S5319" s="9"/>
      <c r="T5319">
        <v>7</v>
      </c>
      <c r="U5319" s="210" t="s">
        <v>18207</v>
      </c>
      <c r="V5319" s="14">
        <v>0</v>
      </c>
      <c r="W5319" s="14">
        <v>1</v>
      </c>
      <c r="X5319" s="109" t="e">
        <v>#N/A</v>
      </c>
      <c r="Y5319" t="s">
        <v>334</v>
      </c>
      <c r="Z5319" t="s">
        <v>271</v>
      </c>
      <c r="AA5319">
        <f t="shared" si="83"/>
        <v>1</v>
      </c>
    </row>
    <row r="5320" spans="1:27" x14ac:dyDescent="0.2">
      <c r="A5320">
        <v>5612</v>
      </c>
      <c r="B5320" s="1" t="s">
        <v>12494</v>
      </c>
      <c r="C5320" t="s">
        <v>2534</v>
      </c>
      <c r="D5320" s="9"/>
      <c r="E5320" s="9"/>
      <c r="F5320" s="9"/>
      <c r="G5320" s="10">
        <v>6</v>
      </c>
      <c r="H5320" s="10" t="s">
        <v>342</v>
      </c>
      <c r="I5320" s="10">
        <v>1948</v>
      </c>
      <c r="J5320" s="11" t="s">
        <v>12495</v>
      </c>
      <c r="K5320" s="12"/>
      <c r="L5320" s="13" t="s">
        <v>12488</v>
      </c>
      <c r="M5320" t="s">
        <v>781</v>
      </c>
      <c r="S5320" s="9"/>
      <c r="T5320">
        <v>7</v>
      </c>
      <c r="U5320" s="210" t="s">
        <v>18207</v>
      </c>
      <c r="V5320" s="14">
        <v>0</v>
      </c>
      <c r="W5320" s="14">
        <v>1</v>
      </c>
      <c r="X5320" s="109" t="e">
        <v>#N/A</v>
      </c>
      <c r="Y5320" t="s">
        <v>334</v>
      </c>
      <c r="Z5320" t="s">
        <v>271</v>
      </c>
      <c r="AA5320">
        <f t="shared" si="83"/>
        <v>1</v>
      </c>
    </row>
    <row r="5321" spans="1:27" x14ac:dyDescent="0.2">
      <c r="A5321">
        <v>5623</v>
      </c>
      <c r="B5321" s="1" t="s">
        <v>12496</v>
      </c>
      <c r="C5321" t="s">
        <v>2534</v>
      </c>
      <c r="D5321" s="9"/>
      <c r="E5321" s="9"/>
      <c r="F5321" s="9"/>
      <c r="G5321" s="10">
        <v>6</v>
      </c>
      <c r="H5321" s="10" t="s">
        <v>342</v>
      </c>
      <c r="I5321" s="10">
        <v>1948</v>
      </c>
      <c r="J5321" s="11" t="s">
        <v>12495</v>
      </c>
      <c r="K5321" s="12"/>
      <c r="L5321" s="13" t="s">
        <v>12488</v>
      </c>
      <c r="M5321" t="s">
        <v>781</v>
      </c>
      <c r="S5321" s="9"/>
      <c r="T5321">
        <v>7</v>
      </c>
      <c r="U5321" s="210" t="s">
        <v>18207</v>
      </c>
      <c r="V5321" s="14">
        <v>0</v>
      </c>
      <c r="W5321" s="14">
        <v>1</v>
      </c>
      <c r="X5321" s="109" t="e">
        <v>#N/A</v>
      </c>
      <c r="Y5321" t="s">
        <v>334</v>
      </c>
      <c r="Z5321" t="s">
        <v>271</v>
      </c>
      <c r="AA5321">
        <f t="shared" si="83"/>
        <v>1</v>
      </c>
    </row>
    <row r="5322" spans="1:27" x14ac:dyDescent="0.2">
      <c r="A5322">
        <v>5998</v>
      </c>
      <c r="B5322" s="1" t="s">
        <v>12497</v>
      </c>
      <c r="C5322" t="s">
        <v>2534</v>
      </c>
      <c r="D5322" s="9"/>
      <c r="E5322" s="9"/>
      <c r="F5322" s="9"/>
      <c r="G5322" s="10">
        <v>6</v>
      </c>
      <c r="H5322" s="10" t="s">
        <v>342</v>
      </c>
      <c r="I5322" s="10">
        <v>1948</v>
      </c>
      <c r="J5322" s="11" t="s">
        <v>12495</v>
      </c>
      <c r="K5322" s="12"/>
      <c r="L5322" s="13" t="s">
        <v>12488</v>
      </c>
      <c r="M5322" t="s">
        <v>781</v>
      </c>
      <c r="S5322" s="9"/>
      <c r="T5322">
        <v>7</v>
      </c>
      <c r="U5322" s="210" t="s">
        <v>18207</v>
      </c>
      <c r="V5322" s="14">
        <v>0</v>
      </c>
      <c r="W5322" s="14">
        <v>1</v>
      </c>
      <c r="X5322" s="109" t="e">
        <v>#N/A</v>
      </c>
      <c r="Y5322" t="s">
        <v>334</v>
      </c>
      <c r="Z5322" t="s">
        <v>271</v>
      </c>
      <c r="AA5322">
        <f t="shared" si="83"/>
        <v>1</v>
      </c>
    </row>
    <row r="5323" spans="1:27" x14ac:dyDescent="0.2">
      <c r="A5323">
        <v>6034</v>
      </c>
      <c r="B5323" s="1" t="s">
        <v>12498</v>
      </c>
      <c r="C5323" t="s">
        <v>2534</v>
      </c>
      <c r="D5323" s="9"/>
      <c r="E5323" s="9"/>
      <c r="F5323" s="9"/>
      <c r="G5323" s="10">
        <v>6</v>
      </c>
      <c r="H5323" s="10" t="s">
        <v>342</v>
      </c>
      <c r="I5323" s="10">
        <v>1948</v>
      </c>
      <c r="J5323" s="11" t="s">
        <v>12495</v>
      </c>
      <c r="K5323" s="12"/>
      <c r="L5323" s="13" t="s">
        <v>12488</v>
      </c>
      <c r="M5323" t="s">
        <v>781</v>
      </c>
      <c r="S5323" s="9"/>
      <c r="T5323">
        <v>7</v>
      </c>
      <c r="U5323" s="210" t="s">
        <v>18207</v>
      </c>
      <c r="V5323" s="14">
        <v>0</v>
      </c>
      <c r="W5323" s="14">
        <v>1</v>
      </c>
      <c r="X5323" s="109" t="e">
        <v>#N/A</v>
      </c>
      <c r="Y5323" t="s">
        <v>334</v>
      </c>
      <c r="Z5323" t="s">
        <v>271</v>
      </c>
      <c r="AA5323">
        <f t="shared" si="83"/>
        <v>1</v>
      </c>
    </row>
    <row r="5324" spans="1:27" x14ac:dyDescent="0.2">
      <c r="A5324">
        <v>5473</v>
      </c>
      <c r="B5324" s="1" t="s">
        <v>12499</v>
      </c>
      <c r="C5324" t="s">
        <v>2534</v>
      </c>
      <c r="D5324" s="9"/>
      <c r="E5324" s="9"/>
      <c r="F5324" s="9"/>
      <c r="G5324" s="10">
        <v>6</v>
      </c>
      <c r="H5324" s="10" t="s">
        <v>342</v>
      </c>
      <c r="I5324" s="10">
        <v>1948</v>
      </c>
      <c r="J5324" s="11" t="s">
        <v>12495</v>
      </c>
      <c r="K5324" s="12"/>
      <c r="L5324" s="13" t="s">
        <v>12488</v>
      </c>
      <c r="M5324" t="s">
        <v>781</v>
      </c>
      <c r="S5324" s="9"/>
      <c r="T5324">
        <v>7</v>
      </c>
      <c r="U5324" s="210" t="s">
        <v>18207</v>
      </c>
      <c r="V5324" s="14">
        <v>0</v>
      </c>
      <c r="W5324" s="14">
        <v>1</v>
      </c>
      <c r="X5324" s="109" t="e">
        <v>#N/A</v>
      </c>
      <c r="Y5324" t="s">
        <v>334</v>
      </c>
      <c r="Z5324" t="s">
        <v>271</v>
      </c>
      <c r="AA5324">
        <f t="shared" si="83"/>
        <v>1</v>
      </c>
    </row>
    <row r="5325" spans="1:27" x14ac:dyDescent="0.2">
      <c r="A5325">
        <v>4599</v>
      </c>
      <c r="B5325" s="1" t="s">
        <v>12500</v>
      </c>
      <c r="C5325" t="s">
        <v>10788</v>
      </c>
      <c r="D5325" s="9" t="s">
        <v>1888</v>
      </c>
      <c r="E5325" s="9"/>
      <c r="F5325" s="9"/>
      <c r="G5325" s="10">
        <v>7</v>
      </c>
      <c r="H5325" s="10" t="s">
        <v>342</v>
      </c>
      <c r="I5325" s="10">
        <v>1948</v>
      </c>
      <c r="J5325" s="11" t="s">
        <v>12501</v>
      </c>
      <c r="K5325" s="12" t="s">
        <v>237</v>
      </c>
      <c r="L5325" s="13" t="s">
        <v>12502</v>
      </c>
      <c r="M5325" t="s">
        <v>290</v>
      </c>
      <c r="N5325" t="s">
        <v>291</v>
      </c>
      <c r="O5325" t="s">
        <v>339</v>
      </c>
      <c r="S5325" s="9"/>
      <c r="T5325">
        <v>7</v>
      </c>
      <c r="U5325" s="210" t="s">
        <v>18207</v>
      </c>
      <c r="V5325" s="14">
        <v>0</v>
      </c>
      <c r="W5325" s="14">
        <v>0</v>
      </c>
      <c r="X5325" s="109" t="e">
        <v>#N/A</v>
      </c>
      <c r="Y5325" t="s">
        <v>1888</v>
      </c>
      <c r="Z5325" t="s">
        <v>505</v>
      </c>
      <c r="AA5325">
        <f t="shared" si="83"/>
        <v>1</v>
      </c>
    </row>
    <row r="5326" spans="1:27" x14ac:dyDescent="0.2">
      <c r="A5326">
        <v>3138</v>
      </c>
      <c r="B5326" s="1" t="s">
        <v>12517</v>
      </c>
      <c r="C5326" t="s">
        <v>2040</v>
      </c>
      <c r="D5326" s="9" t="s">
        <v>12518</v>
      </c>
      <c r="E5326" s="9"/>
      <c r="F5326" s="9"/>
      <c r="G5326" s="10">
        <v>8</v>
      </c>
      <c r="H5326" s="10" t="s">
        <v>342</v>
      </c>
      <c r="I5326" s="10">
        <v>1948</v>
      </c>
      <c r="J5326" s="11" t="s">
        <v>12505</v>
      </c>
      <c r="K5326" s="12"/>
      <c r="L5326" s="13" t="s">
        <v>12506</v>
      </c>
      <c r="M5326" t="s">
        <v>753</v>
      </c>
      <c r="S5326" s="9"/>
      <c r="T5326">
        <v>7</v>
      </c>
      <c r="U5326" s="210" t="s">
        <v>18207</v>
      </c>
      <c r="V5326" s="14">
        <v>0</v>
      </c>
      <c r="W5326" s="14">
        <v>1</v>
      </c>
      <c r="X5326" s="150" t="s">
        <v>294</v>
      </c>
      <c r="Y5326" t="s">
        <v>1973</v>
      </c>
      <c r="Z5326" t="s">
        <v>271</v>
      </c>
      <c r="AA5326">
        <f t="shared" si="83"/>
        <v>3</v>
      </c>
    </row>
    <row r="5327" spans="1:27" x14ac:dyDescent="0.2">
      <c r="A5327">
        <v>5837</v>
      </c>
      <c r="B5327" s="1" t="s">
        <v>12563</v>
      </c>
      <c r="C5327" t="s">
        <v>2040</v>
      </c>
      <c r="D5327" s="9">
        <v>105</v>
      </c>
      <c r="E5327" s="9" t="s">
        <v>259</v>
      </c>
      <c r="F5327" s="9" t="s">
        <v>721</v>
      </c>
      <c r="G5327" s="10">
        <v>8</v>
      </c>
      <c r="H5327" s="10" t="s">
        <v>342</v>
      </c>
      <c r="I5327" s="10">
        <v>1948</v>
      </c>
      <c r="J5327" s="11" t="s">
        <v>12505</v>
      </c>
      <c r="K5327" s="12"/>
      <c r="L5327" s="13" t="s">
        <v>12506</v>
      </c>
      <c r="M5327" t="s">
        <v>753</v>
      </c>
      <c r="S5327" s="9"/>
      <c r="T5327">
        <v>7</v>
      </c>
      <c r="U5327" s="210" t="s">
        <v>18207</v>
      </c>
      <c r="V5327" s="14">
        <v>0</v>
      </c>
      <c r="W5327" s="14">
        <v>1</v>
      </c>
      <c r="X5327" s="150" t="s">
        <v>270</v>
      </c>
      <c r="Y5327">
        <v>105</v>
      </c>
      <c r="Z5327" t="s">
        <v>271</v>
      </c>
      <c r="AA5327">
        <f t="shared" si="83"/>
        <v>1</v>
      </c>
    </row>
    <row r="5328" spans="1:27" x14ac:dyDescent="0.2">
      <c r="A5328">
        <v>1189</v>
      </c>
      <c r="B5328" s="1" t="s">
        <v>12535</v>
      </c>
      <c r="C5328" t="s">
        <v>2221</v>
      </c>
      <c r="D5328" s="9" t="s">
        <v>4063</v>
      </c>
      <c r="E5328" s="9" t="s">
        <v>259</v>
      </c>
      <c r="F5328" s="9" t="s">
        <v>312</v>
      </c>
      <c r="G5328" s="10">
        <v>8</v>
      </c>
      <c r="H5328" s="10" t="s">
        <v>342</v>
      </c>
      <c r="I5328" s="10">
        <v>1948</v>
      </c>
      <c r="J5328" s="11" t="s">
        <v>12505</v>
      </c>
      <c r="K5328" s="12"/>
      <c r="L5328" s="13" t="s">
        <v>12506</v>
      </c>
      <c r="M5328" t="s">
        <v>753</v>
      </c>
      <c r="S5328" s="9"/>
      <c r="T5328">
        <v>7</v>
      </c>
      <c r="U5328" s="210" t="s">
        <v>18207</v>
      </c>
      <c r="V5328" s="14">
        <v>0</v>
      </c>
      <c r="W5328" s="14">
        <v>1</v>
      </c>
      <c r="X5328" s="150" t="s">
        <v>270</v>
      </c>
      <c r="Y5328">
        <v>410</v>
      </c>
      <c r="Z5328" t="s">
        <v>505</v>
      </c>
      <c r="AA5328">
        <f t="shared" si="83"/>
        <v>2</v>
      </c>
    </row>
    <row r="5329" spans="1:27" x14ac:dyDescent="0.2">
      <c r="A5329">
        <v>2808</v>
      </c>
      <c r="B5329" s="1" t="s">
        <v>12559</v>
      </c>
      <c r="C5329" t="s">
        <v>2221</v>
      </c>
      <c r="D5329" s="9">
        <v>219</v>
      </c>
      <c r="E5329" s="9" t="s">
        <v>275</v>
      </c>
      <c r="F5329" s="9" t="s">
        <v>312</v>
      </c>
      <c r="G5329" s="10">
        <v>8</v>
      </c>
      <c r="H5329" s="10" t="s">
        <v>342</v>
      </c>
      <c r="I5329" s="10">
        <v>1948</v>
      </c>
      <c r="J5329" s="11" t="s">
        <v>12505</v>
      </c>
      <c r="K5329" s="12"/>
      <c r="L5329" s="13" t="s">
        <v>12506</v>
      </c>
      <c r="M5329" t="s">
        <v>753</v>
      </c>
      <c r="S5329" s="9"/>
      <c r="T5329">
        <v>7</v>
      </c>
      <c r="U5329" s="210" t="s">
        <v>18207</v>
      </c>
      <c r="V5329" s="14">
        <v>0</v>
      </c>
      <c r="W5329" s="14">
        <v>1</v>
      </c>
      <c r="X5329" s="150" t="s">
        <v>270</v>
      </c>
      <c r="Y5329">
        <v>219</v>
      </c>
      <c r="Z5329" t="s">
        <v>505</v>
      </c>
      <c r="AA5329">
        <f t="shared" si="83"/>
        <v>1</v>
      </c>
    </row>
    <row r="5330" spans="1:27" x14ac:dyDescent="0.2">
      <c r="A5330">
        <v>5201</v>
      </c>
      <c r="B5330" s="1" t="s">
        <v>12560</v>
      </c>
      <c r="C5330" t="s">
        <v>2221</v>
      </c>
      <c r="D5330" s="9">
        <v>219</v>
      </c>
      <c r="E5330" s="9" t="s">
        <v>275</v>
      </c>
      <c r="F5330" s="9" t="s">
        <v>312</v>
      </c>
      <c r="G5330" s="10">
        <v>8</v>
      </c>
      <c r="H5330" s="10" t="s">
        <v>342</v>
      </c>
      <c r="I5330" s="10">
        <v>1948</v>
      </c>
      <c r="J5330" s="11" t="s">
        <v>12505</v>
      </c>
      <c r="K5330" s="12"/>
      <c r="L5330" s="13" t="s">
        <v>12506</v>
      </c>
      <c r="M5330" t="s">
        <v>753</v>
      </c>
      <c r="S5330" s="9"/>
      <c r="T5330">
        <v>7</v>
      </c>
      <c r="U5330" s="210" t="s">
        <v>18207</v>
      </c>
      <c r="V5330" s="14">
        <v>0</v>
      </c>
      <c r="W5330" s="14">
        <v>1</v>
      </c>
      <c r="X5330" s="150" t="s">
        <v>270</v>
      </c>
      <c r="Y5330">
        <v>219</v>
      </c>
      <c r="Z5330" t="s">
        <v>505</v>
      </c>
      <c r="AA5330">
        <f t="shared" si="83"/>
        <v>1</v>
      </c>
    </row>
    <row r="5331" spans="1:27" x14ac:dyDescent="0.2">
      <c r="A5331">
        <v>2335</v>
      </c>
      <c r="B5331" s="1" t="s">
        <v>12508</v>
      </c>
      <c r="C5331" t="s">
        <v>2221</v>
      </c>
      <c r="D5331" s="9" t="s">
        <v>12509</v>
      </c>
      <c r="E5331" s="9"/>
      <c r="F5331" s="9"/>
      <c r="G5331" s="10">
        <v>8</v>
      </c>
      <c r="H5331" s="10" t="s">
        <v>342</v>
      </c>
      <c r="I5331" s="10">
        <v>1948</v>
      </c>
      <c r="J5331" s="11" t="s">
        <v>12505</v>
      </c>
      <c r="K5331" s="12"/>
      <c r="L5331" s="13" t="s">
        <v>12506</v>
      </c>
      <c r="M5331" t="s">
        <v>753</v>
      </c>
      <c r="S5331" s="9"/>
      <c r="T5331">
        <v>7</v>
      </c>
      <c r="U5331" s="210" t="s">
        <v>18207</v>
      </c>
      <c r="V5331" s="14">
        <v>0</v>
      </c>
      <c r="W5331" s="14">
        <v>1</v>
      </c>
      <c r="X5331" s="109" t="e">
        <v>#N/A</v>
      </c>
      <c r="Y5331" t="s">
        <v>7027</v>
      </c>
      <c r="Z5331" t="s">
        <v>505</v>
      </c>
      <c r="AA5331">
        <f t="shared" si="83"/>
        <v>3</v>
      </c>
    </row>
    <row r="5332" spans="1:27" x14ac:dyDescent="0.2">
      <c r="A5332">
        <v>2190</v>
      </c>
      <c r="B5332" s="1" t="s">
        <v>12510</v>
      </c>
      <c r="C5332" t="s">
        <v>2221</v>
      </c>
      <c r="D5332" s="9" t="s">
        <v>12511</v>
      </c>
      <c r="E5332" s="9"/>
      <c r="F5332" s="9"/>
      <c r="G5332" s="10">
        <v>8</v>
      </c>
      <c r="H5332" s="10" t="s">
        <v>342</v>
      </c>
      <c r="I5332" s="10">
        <v>1948</v>
      </c>
      <c r="J5332" s="11" t="s">
        <v>12505</v>
      </c>
      <c r="K5332" s="12"/>
      <c r="L5332" s="13" t="s">
        <v>12512</v>
      </c>
      <c r="M5332" t="s">
        <v>753</v>
      </c>
      <c r="S5332" s="9"/>
      <c r="T5332">
        <v>7</v>
      </c>
      <c r="U5332" s="210" t="s">
        <v>18207</v>
      </c>
      <c r="V5332" s="14">
        <v>0</v>
      </c>
      <c r="W5332" s="14">
        <v>1</v>
      </c>
      <c r="X5332" s="109" t="e">
        <v>#N/A</v>
      </c>
      <c r="Y5332" t="s">
        <v>7027</v>
      </c>
      <c r="Z5332" t="s">
        <v>505</v>
      </c>
      <c r="AA5332">
        <f t="shared" si="83"/>
        <v>3</v>
      </c>
    </row>
    <row r="5333" spans="1:27" x14ac:dyDescent="0.2">
      <c r="A5333">
        <v>3525</v>
      </c>
      <c r="B5333" s="1" t="s">
        <v>12561</v>
      </c>
      <c r="C5333" t="s">
        <v>2221</v>
      </c>
      <c r="D5333" s="9">
        <v>151</v>
      </c>
      <c r="E5333" s="9" t="s">
        <v>259</v>
      </c>
      <c r="F5333" s="9" t="s">
        <v>312</v>
      </c>
      <c r="G5333" s="10">
        <v>8</v>
      </c>
      <c r="H5333" s="10" t="s">
        <v>342</v>
      </c>
      <c r="I5333" s="10">
        <v>1948</v>
      </c>
      <c r="J5333" s="11" t="s">
        <v>12505</v>
      </c>
      <c r="K5333" s="12"/>
      <c r="L5333" s="13" t="s">
        <v>12506</v>
      </c>
      <c r="M5333" t="s">
        <v>753</v>
      </c>
      <c r="S5333" s="9"/>
      <c r="T5333">
        <v>7</v>
      </c>
      <c r="U5333" s="210" t="s">
        <v>18207</v>
      </c>
      <c r="V5333" s="14">
        <v>0</v>
      </c>
      <c r="W5333" s="14">
        <v>1</v>
      </c>
      <c r="X5333" s="150" t="s">
        <v>270</v>
      </c>
      <c r="Y5333">
        <v>151</v>
      </c>
      <c r="Z5333" t="s">
        <v>505</v>
      </c>
      <c r="AA5333">
        <f t="shared" si="83"/>
        <v>1</v>
      </c>
    </row>
    <row r="5334" spans="1:27" x14ac:dyDescent="0.2">
      <c r="A5334">
        <v>3640</v>
      </c>
      <c r="B5334" s="1" t="s">
        <v>12562</v>
      </c>
      <c r="C5334" t="s">
        <v>2221</v>
      </c>
      <c r="D5334" s="9">
        <v>151</v>
      </c>
      <c r="E5334" s="9" t="s">
        <v>259</v>
      </c>
      <c r="F5334" s="9" t="s">
        <v>312</v>
      </c>
      <c r="G5334" s="10">
        <v>8</v>
      </c>
      <c r="H5334" s="10" t="s">
        <v>342</v>
      </c>
      <c r="I5334" s="10">
        <v>1948</v>
      </c>
      <c r="J5334" s="11" t="s">
        <v>12505</v>
      </c>
      <c r="K5334" s="12"/>
      <c r="L5334" s="13" t="s">
        <v>12506</v>
      </c>
      <c r="M5334" t="s">
        <v>753</v>
      </c>
      <c r="S5334" s="9"/>
      <c r="T5334">
        <v>7</v>
      </c>
      <c r="U5334" s="210" t="s">
        <v>18207</v>
      </c>
      <c r="V5334" s="14">
        <v>0</v>
      </c>
      <c r="W5334" s="14">
        <v>1</v>
      </c>
      <c r="X5334" s="150" t="s">
        <v>270</v>
      </c>
      <c r="Y5334">
        <v>151</v>
      </c>
      <c r="Z5334" t="s">
        <v>505</v>
      </c>
      <c r="AA5334">
        <f t="shared" si="83"/>
        <v>1</v>
      </c>
    </row>
    <row r="5335" spans="1:27" x14ac:dyDescent="0.2">
      <c r="A5335">
        <v>7767</v>
      </c>
      <c r="B5335" s="1" t="s">
        <v>12552</v>
      </c>
      <c r="C5335" t="s">
        <v>2221</v>
      </c>
      <c r="D5335" s="9">
        <v>488</v>
      </c>
      <c r="E5335" s="9"/>
      <c r="F5335" s="9"/>
      <c r="G5335" s="10">
        <v>8</v>
      </c>
      <c r="H5335" s="10" t="s">
        <v>342</v>
      </c>
      <c r="I5335" s="10">
        <v>1948</v>
      </c>
      <c r="J5335" s="11" t="s">
        <v>12505</v>
      </c>
      <c r="K5335" s="12"/>
      <c r="L5335" s="13" t="s">
        <v>12553</v>
      </c>
      <c r="M5335" t="s">
        <v>753</v>
      </c>
      <c r="S5335" s="9"/>
      <c r="T5335">
        <v>7</v>
      </c>
      <c r="U5335" s="210" t="s">
        <v>18207</v>
      </c>
      <c r="V5335" s="14">
        <v>0</v>
      </c>
      <c r="W5335" s="14">
        <v>1</v>
      </c>
      <c r="X5335" s="150" t="s">
        <v>270</v>
      </c>
      <c r="Y5335">
        <v>488</v>
      </c>
      <c r="Z5335" t="s">
        <v>505</v>
      </c>
      <c r="AA5335">
        <f t="shared" si="83"/>
        <v>1</v>
      </c>
    </row>
    <row r="5336" spans="1:27" x14ac:dyDescent="0.2">
      <c r="A5336">
        <v>4199</v>
      </c>
      <c r="B5336" s="1" t="s">
        <v>12530</v>
      </c>
      <c r="C5336" t="s">
        <v>2221</v>
      </c>
      <c r="D5336" s="9" t="s">
        <v>7820</v>
      </c>
      <c r="E5336" s="9"/>
      <c r="F5336" s="9" t="s">
        <v>532</v>
      </c>
      <c r="G5336" s="10">
        <v>8</v>
      </c>
      <c r="H5336" s="10" t="s">
        <v>342</v>
      </c>
      <c r="I5336" s="10">
        <v>1948</v>
      </c>
      <c r="J5336" s="11" t="s">
        <v>12505</v>
      </c>
      <c r="K5336" s="12"/>
      <c r="L5336" s="13" t="s">
        <v>12506</v>
      </c>
      <c r="M5336" t="s">
        <v>753</v>
      </c>
      <c r="S5336" s="9"/>
      <c r="T5336">
        <v>7</v>
      </c>
      <c r="U5336" s="210" t="s">
        <v>18207</v>
      </c>
      <c r="V5336" s="14">
        <v>0</v>
      </c>
      <c r="W5336" s="14">
        <v>1</v>
      </c>
      <c r="X5336" s="150" t="s">
        <v>294</v>
      </c>
      <c r="Y5336" t="s">
        <v>3929</v>
      </c>
      <c r="Z5336" t="s">
        <v>505</v>
      </c>
      <c r="AA5336">
        <f t="shared" si="83"/>
        <v>2</v>
      </c>
    </row>
    <row r="5337" spans="1:27" x14ac:dyDescent="0.2">
      <c r="A5337">
        <v>4063</v>
      </c>
      <c r="B5337" s="1" t="s">
        <v>12568</v>
      </c>
      <c r="C5337" t="s">
        <v>2221</v>
      </c>
      <c r="D5337" s="9">
        <v>25</v>
      </c>
      <c r="E5337" s="9" t="s">
        <v>259</v>
      </c>
      <c r="F5337" s="9" t="s">
        <v>312</v>
      </c>
      <c r="G5337" s="10">
        <v>8</v>
      </c>
      <c r="H5337" s="10" t="s">
        <v>342</v>
      </c>
      <c r="I5337" s="10">
        <v>1948</v>
      </c>
      <c r="J5337" s="11" t="s">
        <v>12505</v>
      </c>
      <c r="K5337" s="12"/>
      <c r="L5337" s="13" t="s">
        <v>12569</v>
      </c>
      <c r="M5337" t="s">
        <v>753</v>
      </c>
      <c r="S5337" s="9"/>
      <c r="T5337">
        <v>7</v>
      </c>
      <c r="U5337" s="210" t="s">
        <v>18207</v>
      </c>
      <c r="V5337" s="14">
        <v>0</v>
      </c>
      <c r="W5337" s="14">
        <v>1</v>
      </c>
      <c r="X5337" s="150" t="s">
        <v>270</v>
      </c>
      <c r="Y5337">
        <v>25</v>
      </c>
      <c r="Z5337" t="s">
        <v>505</v>
      </c>
      <c r="AA5337">
        <f t="shared" si="83"/>
        <v>1</v>
      </c>
    </row>
    <row r="5338" spans="1:27" x14ac:dyDescent="0.2">
      <c r="A5338">
        <v>1551</v>
      </c>
      <c r="B5338" s="1" t="s">
        <v>12543</v>
      </c>
      <c r="C5338" t="s">
        <v>2221</v>
      </c>
      <c r="D5338" s="9" t="s">
        <v>12544</v>
      </c>
      <c r="E5338" s="9" t="s">
        <v>259</v>
      </c>
      <c r="F5338" s="9" t="s">
        <v>312</v>
      </c>
      <c r="G5338" s="10">
        <v>8</v>
      </c>
      <c r="H5338" s="10" t="s">
        <v>342</v>
      </c>
      <c r="I5338" s="10">
        <v>1948</v>
      </c>
      <c r="J5338" s="11" t="s">
        <v>12505</v>
      </c>
      <c r="K5338" s="12"/>
      <c r="L5338" s="13" t="s">
        <v>12506</v>
      </c>
      <c r="M5338" t="s">
        <v>753</v>
      </c>
      <c r="S5338" s="9"/>
      <c r="T5338">
        <v>7</v>
      </c>
      <c r="U5338" s="210" t="s">
        <v>18207</v>
      </c>
      <c r="V5338" s="14">
        <v>0</v>
      </c>
      <c r="W5338" s="14">
        <v>1</v>
      </c>
      <c r="X5338" s="150" t="s">
        <v>270</v>
      </c>
      <c r="Y5338">
        <v>141</v>
      </c>
      <c r="Z5338" t="s">
        <v>505</v>
      </c>
      <c r="AA5338">
        <f t="shared" si="83"/>
        <v>2</v>
      </c>
    </row>
    <row r="5339" spans="1:27" x14ac:dyDescent="0.2">
      <c r="A5339">
        <v>3897</v>
      </c>
      <c r="B5339" s="1" t="s">
        <v>12555</v>
      </c>
      <c r="C5339" t="s">
        <v>2221</v>
      </c>
      <c r="D5339" s="9">
        <v>410</v>
      </c>
      <c r="E5339" s="9" t="s">
        <v>259</v>
      </c>
      <c r="F5339" s="9" t="s">
        <v>312</v>
      </c>
      <c r="G5339" s="10">
        <v>8</v>
      </c>
      <c r="H5339" s="10" t="s">
        <v>342</v>
      </c>
      <c r="I5339" s="10">
        <v>1948</v>
      </c>
      <c r="J5339" s="11" t="s">
        <v>12505</v>
      </c>
      <c r="K5339" s="12"/>
      <c r="L5339" s="13" t="s">
        <v>12506</v>
      </c>
      <c r="M5339" t="s">
        <v>753</v>
      </c>
      <c r="S5339" s="9"/>
      <c r="T5339">
        <v>7</v>
      </c>
      <c r="U5339" s="210" t="s">
        <v>18207</v>
      </c>
      <c r="V5339" s="14">
        <v>0</v>
      </c>
      <c r="W5339" s="14">
        <v>1</v>
      </c>
      <c r="X5339" s="150" t="s">
        <v>270</v>
      </c>
      <c r="Y5339">
        <v>410</v>
      </c>
      <c r="Z5339" t="s">
        <v>505</v>
      </c>
      <c r="AA5339">
        <f t="shared" si="83"/>
        <v>1</v>
      </c>
    </row>
    <row r="5340" spans="1:27" x14ac:dyDescent="0.2">
      <c r="A5340">
        <v>5202</v>
      </c>
      <c r="B5340" s="1" t="s">
        <v>12570</v>
      </c>
      <c r="C5340" t="s">
        <v>2221</v>
      </c>
      <c r="D5340" s="9">
        <v>25</v>
      </c>
      <c r="E5340" s="9" t="s">
        <v>259</v>
      </c>
      <c r="F5340" s="9" t="s">
        <v>312</v>
      </c>
      <c r="G5340" s="10">
        <v>8</v>
      </c>
      <c r="H5340" s="10" t="s">
        <v>342</v>
      </c>
      <c r="I5340" s="10">
        <v>1948</v>
      </c>
      <c r="J5340" s="11" t="s">
        <v>12505</v>
      </c>
      <c r="K5340" s="12"/>
      <c r="L5340" s="13" t="s">
        <v>12506</v>
      </c>
      <c r="M5340" t="s">
        <v>753</v>
      </c>
      <c r="S5340" s="9"/>
      <c r="T5340">
        <v>7</v>
      </c>
      <c r="U5340" s="210" t="s">
        <v>18207</v>
      </c>
      <c r="V5340" s="14">
        <v>0</v>
      </c>
      <c r="W5340" s="14">
        <v>1</v>
      </c>
      <c r="X5340" s="150" t="s">
        <v>270</v>
      </c>
      <c r="Y5340">
        <v>25</v>
      </c>
      <c r="Z5340" t="s">
        <v>505</v>
      </c>
      <c r="AA5340">
        <f t="shared" si="83"/>
        <v>1</v>
      </c>
    </row>
    <row r="5341" spans="1:27" x14ac:dyDescent="0.2">
      <c r="A5341">
        <v>2245</v>
      </c>
      <c r="B5341" s="1" t="s">
        <v>12527</v>
      </c>
      <c r="C5341" t="s">
        <v>2221</v>
      </c>
      <c r="D5341" s="9" t="s">
        <v>12528</v>
      </c>
      <c r="E5341" s="9" t="s">
        <v>259</v>
      </c>
      <c r="F5341" s="9" t="s">
        <v>413</v>
      </c>
      <c r="G5341" s="10">
        <v>8</v>
      </c>
      <c r="H5341" s="10" t="s">
        <v>342</v>
      </c>
      <c r="I5341" s="10">
        <v>1948</v>
      </c>
      <c r="J5341" s="11" t="s">
        <v>12505</v>
      </c>
      <c r="K5341" s="12"/>
      <c r="L5341" s="13" t="s">
        <v>12506</v>
      </c>
      <c r="M5341" t="s">
        <v>753</v>
      </c>
      <c r="S5341" s="9"/>
      <c r="T5341">
        <v>7</v>
      </c>
      <c r="U5341" s="210" t="s">
        <v>18207</v>
      </c>
      <c r="V5341" s="14">
        <v>0</v>
      </c>
      <c r="W5341" s="14">
        <v>1</v>
      </c>
      <c r="X5341" s="150" t="s">
        <v>270</v>
      </c>
      <c r="Y5341" t="s">
        <v>5074</v>
      </c>
      <c r="Z5341" t="s">
        <v>505</v>
      </c>
      <c r="AA5341">
        <f t="shared" si="83"/>
        <v>2</v>
      </c>
    </row>
    <row r="5342" spans="1:27" x14ac:dyDescent="0.2">
      <c r="A5342">
        <v>953</v>
      </c>
      <c r="B5342" s="1" t="s">
        <v>12515</v>
      </c>
      <c r="C5342" t="s">
        <v>2221</v>
      </c>
      <c r="D5342" s="9" t="s">
        <v>12516</v>
      </c>
      <c r="E5342" s="9"/>
      <c r="F5342" s="9"/>
      <c r="G5342" s="10">
        <v>8</v>
      </c>
      <c r="H5342" s="10" t="s">
        <v>342</v>
      </c>
      <c r="I5342" s="10">
        <v>1948</v>
      </c>
      <c r="J5342" s="11" t="s">
        <v>12505</v>
      </c>
      <c r="K5342" s="12"/>
      <c r="L5342" s="13" t="s">
        <v>12506</v>
      </c>
      <c r="M5342" t="s">
        <v>753</v>
      </c>
      <c r="S5342" s="9"/>
      <c r="T5342">
        <v>7</v>
      </c>
      <c r="U5342" s="210" t="s">
        <v>18207</v>
      </c>
      <c r="V5342" s="14">
        <v>0</v>
      </c>
      <c r="W5342" s="14">
        <v>1</v>
      </c>
      <c r="X5342" s="150" t="s">
        <v>294</v>
      </c>
      <c r="Y5342" t="s">
        <v>6784</v>
      </c>
      <c r="Z5342" t="s">
        <v>505</v>
      </c>
      <c r="AA5342">
        <f t="shared" si="83"/>
        <v>3</v>
      </c>
    </row>
    <row r="5343" spans="1:27" x14ac:dyDescent="0.2">
      <c r="A5343">
        <v>6420</v>
      </c>
      <c r="B5343" s="1" t="s">
        <v>12564</v>
      </c>
      <c r="C5343" t="s">
        <v>2221</v>
      </c>
      <c r="D5343" s="9">
        <v>85</v>
      </c>
      <c r="E5343" s="9" t="s">
        <v>259</v>
      </c>
      <c r="F5343" s="9" t="s">
        <v>312</v>
      </c>
      <c r="G5343" s="10">
        <v>8</v>
      </c>
      <c r="H5343" s="10" t="s">
        <v>342</v>
      </c>
      <c r="I5343" s="10">
        <v>1948</v>
      </c>
      <c r="J5343" s="11" t="s">
        <v>12505</v>
      </c>
      <c r="K5343" s="12"/>
      <c r="L5343" s="13" t="s">
        <v>12506</v>
      </c>
      <c r="M5343" t="s">
        <v>753</v>
      </c>
      <c r="S5343" s="9"/>
      <c r="T5343">
        <v>7</v>
      </c>
      <c r="U5343" s="210" t="s">
        <v>18207</v>
      </c>
      <c r="V5343" s="14">
        <v>0</v>
      </c>
      <c r="W5343" s="14">
        <v>1</v>
      </c>
      <c r="X5343" s="150" t="s">
        <v>270</v>
      </c>
      <c r="Y5343">
        <v>85</v>
      </c>
      <c r="Z5343" t="s">
        <v>505</v>
      </c>
      <c r="AA5343">
        <f t="shared" si="83"/>
        <v>1</v>
      </c>
    </row>
    <row r="5344" spans="1:27" x14ac:dyDescent="0.2">
      <c r="A5344">
        <v>6431</v>
      </c>
      <c r="B5344" s="1" t="s">
        <v>12565</v>
      </c>
      <c r="C5344" t="s">
        <v>2221</v>
      </c>
      <c r="D5344" s="9">
        <v>85</v>
      </c>
      <c r="E5344" s="9" t="s">
        <v>259</v>
      </c>
      <c r="F5344" s="9" t="s">
        <v>312</v>
      </c>
      <c r="G5344" s="10">
        <v>8</v>
      </c>
      <c r="H5344" s="10" t="s">
        <v>342</v>
      </c>
      <c r="I5344" s="10">
        <v>1948</v>
      </c>
      <c r="J5344" s="11" t="s">
        <v>12505</v>
      </c>
      <c r="K5344" s="12"/>
      <c r="L5344" s="13" t="s">
        <v>12566</v>
      </c>
      <c r="M5344" t="s">
        <v>753</v>
      </c>
      <c r="S5344" s="9"/>
      <c r="T5344">
        <v>7</v>
      </c>
      <c r="U5344" s="210" t="s">
        <v>18207</v>
      </c>
      <c r="V5344" s="14">
        <v>0</v>
      </c>
      <c r="W5344" s="14">
        <v>1</v>
      </c>
      <c r="X5344" s="150" t="s">
        <v>270</v>
      </c>
      <c r="Y5344">
        <v>85</v>
      </c>
      <c r="Z5344" t="s">
        <v>505</v>
      </c>
      <c r="AA5344">
        <f t="shared" si="83"/>
        <v>1</v>
      </c>
    </row>
    <row r="5345" spans="1:27" x14ac:dyDescent="0.2">
      <c r="A5345">
        <v>2167</v>
      </c>
      <c r="B5345" s="1" t="s">
        <v>12513</v>
      </c>
      <c r="C5345" t="s">
        <v>2221</v>
      </c>
      <c r="D5345" s="9" t="s">
        <v>12514</v>
      </c>
      <c r="E5345" s="9"/>
      <c r="F5345" s="9"/>
      <c r="G5345" s="10">
        <v>8</v>
      </c>
      <c r="H5345" s="10" t="s">
        <v>342</v>
      </c>
      <c r="I5345" s="10">
        <v>1948</v>
      </c>
      <c r="J5345" s="11" t="s">
        <v>12505</v>
      </c>
      <c r="K5345" s="12"/>
      <c r="L5345" s="13" t="s">
        <v>12506</v>
      </c>
      <c r="M5345" t="s">
        <v>753</v>
      </c>
      <c r="S5345" s="9"/>
      <c r="T5345">
        <v>7</v>
      </c>
      <c r="U5345" s="210" t="s">
        <v>18207</v>
      </c>
      <c r="V5345" s="14">
        <v>0</v>
      </c>
      <c r="W5345" s="14">
        <v>1</v>
      </c>
      <c r="X5345" s="109" t="e">
        <v>#N/A</v>
      </c>
      <c r="Y5345" t="s">
        <v>7027</v>
      </c>
      <c r="Z5345" t="s">
        <v>505</v>
      </c>
      <c r="AA5345">
        <f t="shared" si="83"/>
        <v>3</v>
      </c>
    </row>
    <row r="5346" spans="1:27" x14ac:dyDescent="0.2">
      <c r="A5346">
        <v>1561</v>
      </c>
      <c r="B5346" s="1" t="s">
        <v>12545</v>
      </c>
      <c r="C5346" t="s">
        <v>2221</v>
      </c>
      <c r="D5346" s="9" t="s">
        <v>12544</v>
      </c>
      <c r="E5346" s="9" t="s">
        <v>259</v>
      </c>
      <c r="F5346" s="9" t="s">
        <v>312</v>
      </c>
      <c r="G5346" s="10">
        <v>8</v>
      </c>
      <c r="H5346" s="10" t="s">
        <v>342</v>
      </c>
      <c r="I5346" s="10">
        <v>1948</v>
      </c>
      <c r="J5346" s="11" t="s">
        <v>12505</v>
      </c>
      <c r="K5346" s="12"/>
      <c r="L5346" s="13" t="s">
        <v>12506</v>
      </c>
      <c r="M5346" t="s">
        <v>753</v>
      </c>
      <c r="S5346" s="9"/>
      <c r="T5346">
        <v>7</v>
      </c>
      <c r="U5346" s="210" t="s">
        <v>18207</v>
      </c>
      <c r="V5346" s="14">
        <v>0</v>
      </c>
      <c r="W5346" s="14">
        <v>1</v>
      </c>
      <c r="X5346" s="150" t="s">
        <v>270</v>
      </c>
      <c r="Y5346">
        <v>141</v>
      </c>
      <c r="Z5346" t="s">
        <v>505</v>
      </c>
      <c r="AA5346">
        <f t="shared" si="83"/>
        <v>2</v>
      </c>
    </row>
    <row r="5347" spans="1:27" x14ac:dyDescent="0.2">
      <c r="A5347">
        <v>4457</v>
      </c>
      <c r="B5347" s="1" t="s">
        <v>12551</v>
      </c>
      <c r="C5347" t="s">
        <v>2221</v>
      </c>
      <c r="D5347" s="9" t="s">
        <v>1369</v>
      </c>
      <c r="E5347" s="9"/>
      <c r="F5347" s="9"/>
      <c r="G5347" s="10">
        <v>8</v>
      </c>
      <c r="H5347" s="10" t="s">
        <v>342</v>
      </c>
      <c r="I5347" s="10">
        <v>1948</v>
      </c>
      <c r="J5347" s="11" t="s">
        <v>12505</v>
      </c>
      <c r="K5347" s="12"/>
      <c r="L5347" s="13" t="s">
        <v>12506</v>
      </c>
      <c r="M5347" t="s">
        <v>753</v>
      </c>
      <c r="S5347" s="9"/>
      <c r="T5347">
        <v>7</v>
      </c>
      <c r="U5347" s="210" t="s">
        <v>18207</v>
      </c>
      <c r="V5347" s="14">
        <v>0</v>
      </c>
      <c r="W5347" s="14">
        <v>1</v>
      </c>
      <c r="X5347" s="150" t="s">
        <v>294</v>
      </c>
      <c r="Y5347" t="s">
        <v>1369</v>
      </c>
      <c r="Z5347" t="s">
        <v>505</v>
      </c>
      <c r="AA5347">
        <f t="shared" si="83"/>
        <v>1</v>
      </c>
    </row>
    <row r="5348" spans="1:27" x14ac:dyDescent="0.2">
      <c r="A5348">
        <v>1745</v>
      </c>
      <c r="B5348" s="1" t="s">
        <v>12529</v>
      </c>
      <c r="C5348" t="s">
        <v>2221</v>
      </c>
      <c r="D5348" s="9" t="s">
        <v>10752</v>
      </c>
      <c r="E5348" s="9" t="s">
        <v>259</v>
      </c>
      <c r="F5348" s="9" t="s">
        <v>532</v>
      </c>
      <c r="G5348" s="10">
        <v>8</v>
      </c>
      <c r="H5348" s="10" t="s">
        <v>342</v>
      </c>
      <c r="I5348" s="10">
        <v>1948</v>
      </c>
      <c r="J5348" s="11" t="s">
        <v>12505</v>
      </c>
      <c r="K5348" s="12"/>
      <c r="L5348" s="13" t="s">
        <v>12506</v>
      </c>
      <c r="M5348" t="s">
        <v>753</v>
      </c>
      <c r="S5348" s="9"/>
      <c r="T5348">
        <v>7</v>
      </c>
      <c r="U5348" s="210" t="s">
        <v>18207</v>
      </c>
      <c r="V5348" s="14">
        <v>0</v>
      </c>
      <c r="W5348" s="14">
        <v>1</v>
      </c>
      <c r="X5348" s="150" t="s">
        <v>294</v>
      </c>
      <c r="Y5348" t="s">
        <v>9286</v>
      </c>
      <c r="Z5348" t="s">
        <v>505</v>
      </c>
      <c r="AA5348">
        <f t="shared" si="83"/>
        <v>2</v>
      </c>
    </row>
    <row r="5349" spans="1:27" x14ac:dyDescent="0.2">
      <c r="A5349">
        <v>2039</v>
      </c>
      <c r="B5349" s="1" t="s">
        <v>12534</v>
      </c>
      <c r="C5349" t="s">
        <v>2221</v>
      </c>
      <c r="D5349" s="9" t="s">
        <v>6324</v>
      </c>
      <c r="E5349" s="9"/>
      <c r="F5349" s="9"/>
      <c r="G5349" s="10">
        <v>8</v>
      </c>
      <c r="H5349" s="10" t="s">
        <v>342</v>
      </c>
      <c r="I5349" s="10">
        <v>1948</v>
      </c>
      <c r="J5349" s="11" t="s">
        <v>12505</v>
      </c>
      <c r="K5349" s="12"/>
      <c r="L5349" s="13" t="s">
        <v>12506</v>
      </c>
      <c r="M5349" t="s">
        <v>753</v>
      </c>
      <c r="S5349" s="9"/>
      <c r="T5349">
        <v>7</v>
      </c>
      <c r="U5349" s="210" t="s">
        <v>18207</v>
      </c>
      <c r="V5349" s="14">
        <v>0</v>
      </c>
      <c r="W5349" s="14">
        <v>1</v>
      </c>
      <c r="X5349" s="150" t="s">
        <v>270</v>
      </c>
      <c r="Y5349">
        <v>456</v>
      </c>
      <c r="Z5349" t="s">
        <v>505</v>
      </c>
      <c r="AA5349">
        <f t="shared" si="83"/>
        <v>2</v>
      </c>
    </row>
    <row r="5350" spans="1:27" x14ac:dyDescent="0.2">
      <c r="A5350">
        <v>5023</v>
      </c>
      <c r="B5350" s="1" t="s">
        <v>12531</v>
      </c>
      <c r="C5350" t="s">
        <v>2221</v>
      </c>
      <c r="D5350" s="9" t="s">
        <v>7820</v>
      </c>
      <c r="E5350" s="9"/>
      <c r="F5350" s="9" t="s">
        <v>532</v>
      </c>
      <c r="G5350" s="10">
        <v>8</v>
      </c>
      <c r="H5350" s="10" t="s">
        <v>342</v>
      </c>
      <c r="I5350" s="10">
        <v>1948</v>
      </c>
      <c r="J5350" s="11" t="s">
        <v>12505</v>
      </c>
      <c r="K5350" s="12"/>
      <c r="L5350" s="13" t="s">
        <v>12506</v>
      </c>
      <c r="M5350" t="s">
        <v>753</v>
      </c>
      <c r="S5350" s="9"/>
      <c r="T5350">
        <v>7</v>
      </c>
      <c r="U5350" s="210" t="s">
        <v>18207</v>
      </c>
      <c r="V5350" s="14">
        <v>0</v>
      </c>
      <c r="W5350" s="14">
        <v>1</v>
      </c>
      <c r="X5350" s="109" t="s">
        <v>294</v>
      </c>
      <c r="Y5350" t="s">
        <v>3929</v>
      </c>
      <c r="Z5350" t="s">
        <v>505</v>
      </c>
      <c r="AA5350">
        <f t="shared" si="83"/>
        <v>2</v>
      </c>
    </row>
    <row r="5351" spans="1:27" x14ac:dyDescent="0.2">
      <c r="A5351">
        <v>2456</v>
      </c>
      <c r="B5351" s="1" t="s">
        <v>12532</v>
      </c>
      <c r="C5351" t="s">
        <v>2221</v>
      </c>
      <c r="D5351" s="9" t="s">
        <v>12533</v>
      </c>
      <c r="E5351" s="9" t="s">
        <v>259</v>
      </c>
      <c r="F5351" s="9" t="s">
        <v>532</v>
      </c>
      <c r="G5351" s="10">
        <v>8</v>
      </c>
      <c r="H5351" s="10" t="s">
        <v>342</v>
      </c>
      <c r="I5351" s="10">
        <v>1948</v>
      </c>
      <c r="J5351" s="11" t="s">
        <v>12505</v>
      </c>
      <c r="K5351" s="12"/>
      <c r="L5351" s="13" t="s">
        <v>12506</v>
      </c>
      <c r="M5351" t="s">
        <v>753</v>
      </c>
      <c r="S5351" s="9"/>
      <c r="T5351">
        <v>7</v>
      </c>
      <c r="U5351" s="210" t="s">
        <v>18207</v>
      </c>
      <c r="V5351" s="14">
        <v>0</v>
      </c>
      <c r="W5351" s="14">
        <v>1</v>
      </c>
      <c r="X5351" s="109" t="s">
        <v>294</v>
      </c>
      <c r="Y5351" t="s">
        <v>10182</v>
      </c>
      <c r="Z5351" t="s">
        <v>505</v>
      </c>
      <c r="AA5351">
        <f t="shared" si="83"/>
        <v>2</v>
      </c>
    </row>
    <row r="5352" spans="1:27" x14ac:dyDescent="0.2">
      <c r="A5352">
        <v>2263</v>
      </c>
      <c r="B5352" s="1" t="s">
        <v>12554</v>
      </c>
      <c r="C5352" t="s">
        <v>2221</v>
      </c>
      <c r="D5352" s="9">
        <v>456</v>
      </c>
      <c r="E5352" s="9"/>
      <c r="F5352" s="9"/>
      <c r="G5352" s="10">
        <v>8</v>
      </c>
      <c r="H5352" s="10" t="s">
        <v>342</v>
      </c>
      <c r="I5352" s="10">
        <v>1948</v>
      </c>
      <c r="J5352" s="11" t="s">
        <v>12505</v>
      </c>
      <c r="K5352" s="12"/>
      <c r="L5352" s="13" t="s">
        <v>12506</v>
      </c>
      <c r="M5352" t="s">
        <v>753</v>
      </c>
      <c r="S5352" s="9"/>
      <c r="T5352">
        <v>7</v>
      </c>
      <c r="U5352" s="210" t="s">
        <v>18207</v>
      </c>
      <c r="V5352" s="14">
        <v>0</v>
      </c>
      <c r="W5352" s="14">
        <v>1</v>
      </c>
      <c r="X5352" s="150" t="s">
        <v>270</v>
      </c>
      <c r="Y5352">
        <v>456</v>
      </c>
      <c r="Z5352" t="s">
        <v>505</v>
      </c>
      <c r="AA5352">
        <f t="shared" si="83"/>
        <v>1</v>
      </c>
    </row>
    <row r="5353" spans="1:27" x14ac:dyDescent="0.2">
      <c r="A5353">
        <v>5729</v>
      </c>
      <c r="B5353" s="1" t="s">
        <v>12549</v>
      </c>
      <c r="C5353" t="s">
        <v>2221</v>
      </c>
      <c r="D5353" s="9" t="s">
        <v>12550</v>
      </c>
      <c r="E5353" s="9" t="s">
        <v>259</v>
      </c>
      <c r="F5353" s="9" t="s">
        <v>312</v>
      </c>
      <c r="G5353" s="10">
        <v>8</v>
      </c>
      <c r="H5353" s="10" t="s">
        <v>342</v>
      </c>
      <c r="I5353" s="10">
        <v>1948</v>
      </c>
      <c r="J5353" s="11" t="s">
        <v>12505</v>
      </c>
      <c r="K5353" s="12"/>
      <c r="L5353" s="13" t="s">
        <v>12506</v>
      </c>
      <c r="M5353" t="s">
        <v>753</v>
      </c>
      <c r="S5353" s="9"/>
      <c r="T5353">
        <v>7</v>
      </c>
      <c r="U5353" s="210" t="s">
        <v>18207</v>
      </c>
      <c r="V5353" s="14">
        <v>0</v>
      </c>
      <c r="W5353" s="14">
        <v>1</v>
      </c>
      <c r="X5353" s="150" t="s">
        <v>270</v>
      </c>
      <c r="Y5353">
        <v>25</v>
      </c>
      <c r="Z5353" t="s">
        <v>505</v>
      </c>
      <c r="AA5353">
        <f t="shared" si="83"/>
        <v>2</v>
      </c>
    </row>
    <row r="5354" spans="1:27" x14ac:dyDescent="0.2">
      <c r="A5354">
        <v>4405</v>
      </c>
      <c r="B5354" s="1" t="s">
        <v>12558</v>
      </c>
      <c r="C5354" t="s">
        <v>2221</v>
      </c>
      <c r="D5354" s="9">
        <v>239</v>
      </c>
      <c r="E5354" s="9"/>
      <c r="F5354" s="9"/>
      <c r="G5354" s="10">
        <v>8</v>
      </c>
      <c r="H5354" s="10" t="s">
        <v>342</v>
      </c>
      <c r="I5354" s="10">
        <v>1948</v>
      </c>
      <c r="J5354" s="11" t="s">
        <v>12505</v>
      </c>
      <c r="K5354" s="12"/>
      <c r="L5354" s="13" t="s">
        <v>12506</v>
      </c>
      <c r="M5354" t="s">
        <v>753</v>
      </c>
      <c r="S5354" s="9"/>
      <c r="T5354">
        <v>7</v>
      </c>
      <c r="U5354" s="210" t="s">
        <v>18207</v>
      </c>
      <c r="V5354" s="14">
        <v>0</v>
      </c>
      <c r="W5354" s="14">
        <v>1</v>
      </c>
      <c r="X5354" s="150" t="s">
        <v>270</v>
      </c>
      <c r="Y5354">
        <v>239</v>
      </c>
      <c r="Z5354" t="s">
        <v>505</v>
      </c>
      <c r="AA5354">
        <f t="shared" si="83"/>
        <v>1</v>
      </c>
    </row>
    <row r="5355" spans="1:27" x14ac:dyDescent="0.2">
      <c r="A5355">
        <v>3932</v>
      </c>
      <c r="B5355" s="1" t="s">
        <v>12571</v>
      </c>
      <c r="C5355" t="s">
        <v>2221</v>
      </c>
      <c r="D5355" s="9">
        <v>25</v>
      </c>
      <c r="E5355" s="9" t="s">
        <v>259</v>
      </c>
      <c r="F5355" s="9" t="s">
        <v>312</v>
      </c>
      <c r="G5355" s="10">
        <v>8</v>
      </c>
      <c r="H5355" s="10" t="s">
        <v>342</v>
      </c>
      <c r="I5355" s="10">
        <v>1948</v>
      </c>
      <c r="J5355" s="11" t="s">
        <v>12505</v>
      </c>
      <c r="K5355" s="12"/>
      <c r="L5355" s="13" t="s">
        <v>12506</v>
      </c>
      <c r="M5355" t="s">
        <v>753</v>
      </c>
      <c r="S5355" s="9"/>
      <c r="T5355">
        <v>7</v>
      </c>
      <c r="U5355" s="210" t="s">
        <v>18207</v>
      </c>
      <c r="V5355" s="14">
        <v>0</v>
      </c>
      <c r="W5355" s="14">
        <v>1</v>
      </c>
      <c r="X5355" s="150" t="s">
        <v>270</v>
      </c>
      <c r="Y5355">
        <v>25</v>
      </c>
      <c r="Z5355" t="s">
        <v>505</v>
      </c>
      <c r="AA5355">
        <f t="shared" si="83"/>
        <v>1</v>
      </c>
    </row>
    <row r="5356" spans="1:27" x14ac:dyDescent="0.2">
      <c r="A5356">
        <v>6341</v>
      </c>
      <c r="B5356" s="1" t="s">
        <v>12567</v>
      </c>
      <c r="C5356" t="s">
        <v>2221</v>
      </c>
      <c r="D5356" s="9">
        <v>68</v>
      </c>
      <c r="E5356" s="9"/>
      <c r="F5356" s="9"/>
      <c r="G5356" s="10">
        <v>8</v>
      </c>
      <c r="H5356" s="10" t="s">
        <v>342</v>
      </c>
      <c r="I5356" s="10">
        <v>1948</v>
      </c>
      <c r="J5356" s="11" t="s">
        <v>12505</v>
      </c>
      <c r="K5356" s="12"/>
      <c r="L5356" s="13" t="s">
        <v>12506</v>
      </c>
      <c r="M5356" t="s">
        <v>753</v>
      </c>
      <c r="S5356" s="9"/>
      <c r="T5356">
        <v>7</v>
      </c>
      <c r="U5356" s="210" t="s">
        <v>18207</v>
      </c>
      <c r="V5356" s="14">
        <v>0</v>
      </c>
      <c r="W5356" s="14">
        <v>1</v>
      </c>
      <c r="X5356" s="150" t="s">
        <v>270</v>
      </c>
      <c r="Y5356">
        <v>68</v>
      </c>
      <c r="Z5356" t="s">
        <v>505</v>
      </c>
      <c r="AA5356">
        <f t="shared" si="83"/>
        <v>1</v>
      </c>
    </row>
    <row r="5357" spans="1:27" x14ac:dyDescent="0.2">
      <c r="A5357">
        <v>2565</v>
      </c>
      <c r="B5357" s="1" t="s">
        <v>12537</v>
      </c>
      <c r="C5357" t="s">
        <v>2221</v>
      </c>
      <c r="D5357" s="9" t="s">
        <v>7076</v>
      </c>
      <c r="E5357" s="9"/>
      <c r="F5357" s="9"/>
      <c r="G5357" s="10">
        <v>8</v>
      </c>
      <c r="H5357" s="10" t="s">
        <v>342</v>
      </c>
      <c r="I5357" s="10">
        <v>1948</v>
      </c>
      <c r="J5357" s="11" t="s">
        <v>12505</v>
      </c>
      <c r="K5357" s="12"/>
      <c r="L5357" s="13" t="s">
        <v>12506</v>
      </c>
      <c r="M5357" t="s">
        <v>753</v>
      </c>
      <c r="S5357" s="9"/>
      <c r="T5357">
        <v>7</v>
      </c>
      <c r="U5357" s="210" t="s">
        <v>18207</v>
      </c>
      <c r="V5357" s="14">
        <v>0</v>
      </c>
      <c r="W5357" s="14">
        <v>1</v>
      </c>
      <c r="X5357" s="150" t="s">
        <v>270</v>
      </c>
      <c r="Y5357">
        <v>264</v>
      </c>
      <c r="Z5357" t="s">
        <v>505</v>
      </c>
      <c r="AA5357">
        <f t="shared" si="83"/>
        <v>2</v>
      </c>
    </row>
    <row r="5358" spans="1:27" x14ac:dyDescent="0.2">
      <c r="A5358">
        <v>2067</v>
      </c>
      <c r="B5358" s="1" t="s">
        <v>12547</v>
      </c>
      <c r="C5358" t="s">
        <v>2221</v>
      </c>
      <c r="D5358" s="9" t="s">
        <v>12548</v>
      </c>
      <c r="E5358" s="9" t="s">
        <v>259</v>
      </c>
      <c r="F5358" s="9" t="s">
        <v>312</v>
      </c>
      <c r="G5358" s="10">
        <v>8</v>
      </c>
      <c r="H5358" s="10" t="s">
        <v>342</v>
      </c>
      <c r="I5358" s="10">
        <v>1948</v>
      </c>
      <c r="J5358" s="11" t="s">
        <v>12505</v>
      </c>
      <c r="K5358" s="12"/>
      <c r="L5358" s="13" t="s">
        <v>12506</v>
      </c>
      <c r="M5358" t="s">
        <v>753</v>
      </c>
      <c r="S5358" s="9"/>
      <c r="T5358">
        <v>7</v>
      </c>
      <c r="U5358" s="210" t="s">
        <v>18207</v>
      </c>
      <c r="V5358" s="14">
        <v>0</v>
      </c>
      <c r="W5358" s="14">
        <v>1</v>
      </c>
      <c r="X5358" s="150" t="s">
        <v>270</v>
      </c>
      <c r="Y5358">
        <v>25</v>
      </c>
      <c r="Z5358" t="s">
        <v>505</v>
      </c>
      <c r="AA5358">
        <f t="shared" si="83"/>
        <v>2</v>
      </c>
    </row>
    <row r="5359" spans="1:27" x14ac:dyDescent="0.2">
      <c r="A5359">
        <v>7272</v>
      </c>
      <c r="B5359" s="1" t="s">
        <v>12538</v>
      </c>
      <c r="C5359" t="s">
        <v>2221</v>
      </c>
      <c r="D5359" s="9" t="s">
        <v>7076</v>
      </c>
      <c r="E5359" s="9"/>
      <c r="F5359" s="9"/>
      <c r="G5359" s="10">
        <v>8</v>
      </c>
      <c r="H5359" s="10" t="s">
        <v>342</v>
      </c>
      <c r="I5359" s="10">
        <v>1948</v>
      </c>
      <c r="J5359" s="11" t="s">
        <v>12505</v>
      </c>
      <c r="K5359" s="12"/>
      <c r="L5359" s="13" t="s">
        <v>12506</v>
      </c>
      <c r="M5359" t="s">
        <v>753</v>
      </c>
      <c r="S5359" s="9"/>
      <c r="T5359">
        <v>7</v>
      </c>
      <c r="U5359" s="210" t="s">
        <v>18207</v>
      </c>
      <c r="V5359" s="14">
        <v>0</v>
      </c>
      <c r="W5359" s="14">
        <v>1</v>
      </c>
      <c r="X5359" s="150" t="s">
        <v>270</v>
      </c>
      <c r="Y5359">
        <v>264</v>
      </c>
      <c r="Z5359" t="s">
        <v>505</v>
      </c>
      <c r="AA5359">
        <f t="shared" si="83"/>
        <v>2</v>
      </c>
    </row>
    <row r="5360" spans="1:27" x14ac:dyDescent="0.2">
      <c r="A5360">
        <v>2312</v>
      </c>
      <c r="B5360" s="1" t="s">
        <v>12526</v>
      </c>
      <c r="C5360" t="s">
        <v>2221</v>
      </c>
      <c r="D5360" s="9" t="s">
        <v>7808</v>
      </c>
      <c r="E5360" s="9" t="s">
        <v>259</v>
      </c>
      <c r="F5360" s="9" t="s">
        <v>312</v>
      </c>
      <c r="G5360" s="10">
        <v>8</v>
      </c>
      <c r="H5360" s="10" t="s">
        <v>342</v>
      </c>
      <c r="I5360" s="10">
        <v>1948</v>
      </c>
      <c r="J5360" s="11" t="s">
        <v>12505</v>
      </c>
      <c r="K5360" s="12"/>
      <c r="L5360" s="13" t="s">
        <v>12506</v>
      </c>
      <c r="M5360" t="s">
        <v>753</v>
      </c>
      <c r="S5360" s="9"/>
      <c r="T5360">
        <v>7</v>
      </c>
      <c r="U5360" s="210" t="s">
        <v>18207</v>
      </c>
      <c r="V5360" s="14">
        <v>0</v>
      </c>
      <c r="W5360" s="14">
        <v>1</v>
      </c>
      <c r="X5360" s="150" t="s">
        <v>270</v>
      </c>
      <c r="Y5360">
        <v>25</v>
      </c>
      <c r="Z5360" t="s">
        <v>505</v>
      </c>
      <c r="AA5360">
        <f t="shared" si="83"/>
        <v>3</v>
      </c>
    </row>
    <row r="5361" spans="1:27" x14ac:dyDescent="0.2">
      <c r="A5361">
        <v>5429</v>
      </c>
      <c r="B5361" s="1" t="s">
        <v>12519</v>
      </c>
      <c r="C5361" t="s">
        <v>2221</v>
      </c>
      <c r="D5361" s="9" t="s">
        <v>12520</v>
      </c>
      <c r="E5361" s="9" t="s">
        <v>259</v>
      </c>
      <c r="F5361" s="9" t="s">
        <v>312</v>
      </c>
      <c r="G5361" s="10">
        <v>8</v>
      </c>
      <c r="H5361" s="10" t="s">
        <v>342</v>
      </c>
      <c r="I5361" s="10">
        <v>1948</v>
      </c>
      <c r="J5361" s="11" t="s">
        <v>12505</v>
      </c>
      <c r="K5361" s="12"/>
      <c r="L5361" s="13" t="s">
        <v>12506</v>
      </c>
      <c r="M5361" t="s">
        <v>753</v>
      </c>
      <c r="S5361" s="9"/>
      <c r="T5361">
        <v>7</v>
      </c>
      <c r="U5361" s="210" t="s">
        <v>18207</v>
      </c>
      <c r="V5361" s="14">
        <v>0</v>
      </c>
      <c r="W5361" s="14">
        <v>1</v>
      </c>
      <c r="X5361" s="150" t="s">
        <v>270</v>
      </c>
      <c r="Y5361">
        <v>151</v>
      </c>
      <c r="Z5361" t="s">
        <v>505</v>
      </c>
      <c r="AA5361">
        <f t="shared" si="83"/>
        <v>3</v>
      </c>
    </row>
    <row r="5362" spans="1:27" x14ac:dyDescent="0.2">
      <c r="A5362">
        <v>4215</v>
      </c>
      <c r="B5362" s="1" t="s">
        <v>12539</v>
      </c>
      <c r="C5362" t="s">
        <v>2221</v>
      </c>
      <c r="D5362" s="9" t="s">
        <v>7076</v>
      </c>
      <c r="E5362" s="9"/>
      <c r="F5362" s="9"/>
      <c r="G5362" s="10">
        <v>8</v>
      </c>
      <c r="H5362" s="10" t="s">
        <v>342</v>
      </c>
      <c r="I5362" s="10">
        <v>1948</v>
      </c>
      <c r="J5362" s="11" t="s">
        <v>12505</v>
      </c>
      <c r="K5362" s="12"/>
      <c r="L5362" s="13" t="s">
        <v>12506</v>
      </c>
      <c r="M5362" t="s">
        <v>753</v>
      </c>
      <c r="S5362" s="9"/>
      <c r="T5362">
        <v>7</v>
      </c>
      <c r="U5362" s="210" t="s">
        <v>18207</v>
      </c>
      <c r="V5362" s="14">
        <v>0</v>
      </c>
      <c r="W5362" s="14">
        <v>1</v>
      </c>
      <c r="X5362" s="150" t="s">
        <v>270</v>
      </c>
      <c r="Y5362">
        <v>264</v>
      </c>
      <c r="Z5362" t="s">
        <v>505</v>
      </c>
      <c r="AA5362">
        <f t="shared" si="83"/>
        <v>2</v>
      </c>
    </row>
    <row r="5363" spans="1:27" x14ac:dyDescent="0.2">
      <c r="A5363">
        <v>1307</v>
      </c>
      <c r="B5363" s="1" t="s">
        <v>12521</v>
      </c>
      <c r="C5363" t="s">
        <v>2221</v>
      </c>
      <c r="D5363" s="9" t="s">
        <v>12520</v>
      </c>
      <c r="E5363" s="9" t="s">
        <v>259</v>
      </c>
      <c r="F5363" s="9" t="s">
        <v>312</v>
      </c>
      <c r="G5363" s="10">
        <v>8</v>
      </c>
      <c r="H5363" s="10" t="s">
        <v>342</v>
      </c>
      <c r="I5363" s="10">
        <v>1948</v>
      </c>
      <c r="J5363" s="11" t="s">
        <v>12505</v>
      </c>
      <c r="K5363" s="12"/>
      <c r="L5363" s="13" t="s">
        <v>12506</v>
      </c>
      <c r="M5363" t="s">
        <v>753</v>
      </c>
      <c r="S5363" s="9"/>
      <c r="T5363">
        <v>7</v>
      </c>
      <c r="U5363" s="210" t="s">
        <v>18207</v>
      </c>
      <c r="V5363" s="14">
        <v>0</v>
      </c>
      <c r="W5363" s="14">
        <v>1</v>
      </c>
      <c r="X5363" s="150" t="s">
        <v>270</v>
      </c>
      <c r="Y5363">
        <v>151</v>
      </c>
      <c r="Z5363" t="s">
        <v>505</v>
      </c>
      <c r="AA5363">
        <f t="shared" si="83"/>
        <v>3</v>
      </c>
    </row>
    <row r="5364" spans="1:27" x14ac:dyDescent="0.2">
      <c r="A5364">
        <v>779</v>
      </c>
      <c r="B5364" s="1" t="s">
        <v>12503</v>
      </c>
      <c r="C5364" t="s">
        <v>2221</v>
      </c>
      <c r="D5364" s="9" t="s">
        <v>12504</v>
      </c>
      <c r="E5364" s="9"/>
      <c r="F5364" s="9"/>
      <c r="G5364" s="10">
        <v>8</v>
      </c>
      <c r="H5364" s="10" t="s">
        <v>342</v>
      </c>
      <c r="I5364" s="10">
        <v>1948</v>
      </c>
      <c r="J5364" s="11" t="s">
        <v>12505</v>
      </c>
      <c r="K5364" s="12"/>
      <c r="L5364" s="13" t="s">
        <v>12506</v>
      </c>
      <c r="M5364" t="s">
        <v>753</v>
      </c>
      <c r="S5364" s="9"/>
      <c r="T5364">
        <v>7</v>
      </c>
      <c r="U5364" s="210" t="s">
        <v>18207</v>
      </c>
      <c r="V5364" s="14">
        <v>0</v>
      </c>
      <c r="W5364" s="14">
        <v>1</v>
      </c>
      <c r="X5364" s="150" t="s">
        <v>294</v>
      </c>
      <c r="Y5364" t="s">
        <v>6784</v>
      </c>
      <c r="Z5364" t="s">
        <v>505</v>
      </c>
      <c r="AA5364">
        <f t="shared" si="83"/>
        <v>4</v>
      </c>
    </row>
    <row r="5365" spans="1:27" x14ac:dyDescent="0.2">
      <c r="A5365">
        <v>6167</v>
      </c>
      <c r="B5365" s="1" t="s">
        <v>12572</v>
      </c>
      <c r="C5365" t="s">
        <v>2221</v>
      </c>
      <c r="D5365" s="9">
        <v>25</v>
      </c>
      <c r="E5365" s="9" t="s">
        <v>259</v>
      </c>
      <c r="F5365" s="9" t="s">
        <v>312</v>
      </c>
      <c r="G5365" s="10">
        <v>8</v>
      </c>
      <c r="H5365" s="10" t="s">
        <v>342</v>
      </c>
      <c r="I5365" s="10">
        <v>1948</v>
      </c>
      <c r="J5365" s="11" t="s">
        <v>12505</v>
      </c>
      <c r="K5365" s="12"/>
      <c r="L5365" s="13" t="s">
        <v>12506</v>
      </c>
      <c r="M5365" t="s">
        <v>753</v>
      </c>
      <c r="S5365" s="9"/>
      <c r="T5365">
        <v>7</v>
      </c>
      <c r="U5365" s="210" t="s">
        <v>18207</v>
      </c>
      <c r="V5365" s="14">
        <v>0</v>
      </c>
      <c r="W5365" s="14">
        <v>1</v>
      </c>
      <c r="X5365" s="150" t="s">
        <v>270</v>
      </c>
      <c r="Y5365">
        <v>25</v>
      </c>
      <c r="Z5365" t="s">
        <v>505</v>
      </c>
      <c r="AA5365">
        <f t="shared" si="83"/>
        <v>1</v>
      </c>
    </row>
    <row r="5366" spans="1:27" x14ac:dyDescent="0.2">
      <c r="A5366">
        <v>5997</v>
      </c>
      <c r="B5366" s="1" t="s">
        <v>12556</v>
      </c>
      <c r="C5366" t="s">
        <v>2221</v>
      </c>
      <c r="D5366" s="9">
        <v>410</v>
      </c>
      <c r="E5366" s="9" t="s">
        <v>259</v>
      </c>
      <c r="F5366" s="9" t="s">
        <v>312</v>
      </c>
      <c r="G5366" s="10">
        <v>8</v>
      </c>
      <c r="H5366" s="10" t="s">
        <v>342</v>
      </c>
      <c r="I5366" s="10">
        <v>1948</v>
      </c>
      <c r="J5366" s="11" t="s">
        <v>12505</v>
      </c>
      <c r="K5366" s="12"/>
      <c r="L5366" s="13" t="s">
        <v>12506</v>
      </c>
      <c r="M5366" t="s">
        <v>753</v>
      </c>
      <c r="S5366" s="9"/>
      <c r="T5366">
        <v>7</v>
      </c>
      <c r="U5366" s="210" t="s">
        <v>18207</v>
      </c>
      <c r="V5366" s="14">
        <v>0</v>
      </c>
      <c r="W5366" s="14">
        <v>1</v>
      </c>
      <c r="X5366" s="150" t="s">
        <v>270</v>
      </c>
      <c r="Y5366">
        <v>410</v>
      </c>
      <c r="Z5366" t="s">
        <v>505</v>
      </c>
      <c r="AA5366">
        <f t="shared" si="83"/>
        <v>1</v>
      </c>
    </row>
    <row r="5367" spans="1:27" x14ac:dyDescent="0.2">
      <c r="A5367">
        <v>6078</v>
      </c>
      <c r="B5367" s="1" t="s">
        <v>12557</v>
      </c>
      <c r="C5367" t="s">
        <v>2221</v>
      </c>
      <c r="D5367" s="9">
        <v>307</v>
      </c>
      <c r="E5367" s="9" t="s">
        <v>259</v>
      </c>
      <c r="F5367" s="9" t="s">
        <v>312</v>
      </c>
      <c r="G5367" s="10">
        <v>8</v>
      </c>
      <c r="H5367" s="10" t="s">
        <v>342</v>
      </c>
      <c r="I5367" s="10">
        <v>1948</v>
      </c>
      <c r="J5367" s="11" t="s">
        <v>12505</v>
      </c>
      <c r="K5367" s="12"/>
      <c r="L5367" s="13" t="s">
        <v>12506</v>
      </c>
      <c r="M5367" t="s">
        <v>753</v>
      </c>
      <c r="S5367" s="9"/>
      <c r="T5367">
        <v>7</v>
      </c>
      <c r="U5367" s="210" t="s">
        <v>18207</v>
      </c>
      <c r="V5367" s="14">
        <v>0</v>
      </c>
      <c r="W5367" s="14">
        <v>1</v>
      </c>
      <c r="X5367" s="150" t="s">
        <v>270</v>
      </c>
      <c r="Y5367">
        <v>307</v>
      </c>
      <c r="Z5367" t="s">
        <v>505</v>
      </c>
      <c r="AA5367">
        <f t="shared" si="83"/>
        <v>1</v>
      </c>
    </row>
    <row r="5368" spans="1:27" x14ac:dyDescent="0.2">
      <c r="A5368">
        <v>171</v>
      </c>
      <c r="B5368" s="1" t="s">
        <v>12507</v>
      </c>
      <c r="C5368" t="s">
        <v>2221</v>
      </c>
      <c r="D5368" s="9" t="s">
        <v>10227</v>
      </c>
      <c r="E5368" s="9" t="s">
        <v>259</v>
      </c>
      <c r="F5368" s="9" t="s">
        <v>532</v>
      </c>
      <c r="G5368" s="10">
        <v>8</v>
      </c>
      <c r="H5368" s="10" t="s">
        <v>342</v>
      </c>
      <c r="I5368" s="10">
        <v>1948</v>
      </c>
      <c r="J5368" s="11" t="s">
        <v>12505</v>
      </c>
      <c r="K5368" s="12"/>
      <c r="L5368" s="13" t="s">
        <v>12506</v>
      </c>
      <c r="M5368" t="s">
        <v>753</v>
      </c>
      <c r="S5368" s="9"/>
      <c r="T5368">
        <v>7</v>
      </c>
      <c r="U5368" s="210" t="s">
        <v>18207</v>
      </c>
      <c r="V5368" s="14">
        <v>0</v>
      </c>
      <c r="W5368" s="14">
        <v>1</v>
      </c>
      <c r="X5368" s="109" t="s">
        <v>294</v>
      </c>
      <c r="Y5368" t="s">
        <v>10182</v>
      </c>
      <c r="Z5368" t="s">
        <v>505</v>
      </c>
      <c r="AA5368">
        <f t="shared" si="83"/>
        <v>4</v>
      </c>
    </row>
    <row r="5369" spans="1:27" x14ac:dyDescent="0.2">
      <c r="A5369">
        <v>1604</v>
      </c>
      <c r="B5369" s="1" t="s">
        <v>12546</v>
      </c>
      <c r="C5369" t="s">
        <v>2221</v>
      </c>
      <c r="D5369" s="9" t="s">
        <v>12544</v>
      </c>
      <c r="E5369" s="9" t="s">
        <v>259</v>
      </c>
      <c r="F5369" s="9" t="s">
        <v>312</v>
      </c>
      <c r="G5369" s="10">
        <v>8</v>
      </c>
      <c r="H5369" s="10" t="s">
        <v>342</v>
      </c>
      <c r="I5369" s="10">
        <v>1948</v>
      </c>
      <c r="J5369" s="11" t="s">
        <v>12505</v>
      </c>
      <c r="K5369" s="12"/>
      <c r="L5369" s="13" t="s">
        <v>12506</v>
      </c>
      <c r="M5369" t="s">
        <v>753</v>
      </c>
      <c r="S5369" s="9"/>
      <c r="T5369">
        <v>7</v>
      </c>
      <c r="U5369" s="210" t="s">
        <v>18207</v>
      </c>
      <c r="V5369" s="14">
        <v>0</v>
      </c>
      <c r="W5369" s="14">
        <v>1</v>
      </c>
      <c r="X5369" s="150" t="s">
        <v>270</v>
      </c>
      <c r="Y5369">
        <v>141</v>
      </c>
      <c r="Z5369" t="s">
        <v>505</v>
      </c>
      <c r="AA5369">
        <f t="shared" si="83"/>
        <v>2</v>
      </c>
    </row>
    <row r="5370" spans="1:27" x14ac:dyDescent="0.2">
      <c r="A5370">
        <v>1309</v>
      </c>
      <c r="B5370" s="1" t="s">
        <v>12522</v>
      </c>
      <c r="C5370" t="s">
        <v>2221</v>
      </c>
      <c r="D5370" s="9" t="s">
        <v>12523</v>
      </c>
      <c r="E5370" s="9" t="s">
        <v>259</v>
      </c>
      <c r="F5370" s="9" t="s">
        <v>312</v>
      </c>
      <c r="G5370" s="10">
        <v>8</v>
      </c>
      <c r="H5370" s="10" t="s">
        <v>342</v>
      </c>
      <c r="I5370" s="10">
        <v>1948</v>
      </c>
      <c r="J5370" s="11" t="s">
        <v>12505</v>
      </c>
      <c r="K5370" s="12"/>
      <c r="L5370" s="13" t="s">
        <v>12506</v>
      </c>
      <c r="M5370" t="s">
        <v>753</v>
      </c>
      <c r="S5370" s="9"/>
      <c r="T5370">
        <v>7</v>
      </c>
      <c r="U5370" s="210" t="s">
        <v>18207</v>
      </c>
      <c r="V5370" s="14">
        <v>0</v>
      </c>
      <c r="W5370" s="14">
        <v>1</v>
      </c>
      <c r="X5370" s="150" t="s">
        <v>270</v>
      </c>
      <c r="Y5370">
        <v>151</v>
      </c>
      <c r="Z5370" t="s">
        <v>505</v>
      </c>
      <c r="AA5370">
        <f t="shared" si="83"/>
        <v>3</v>
      </c>
    </row>
    <row r="5371" spans="1:27" x14ac:dyDescent="0.2">
      <c r="A5371">
        <v>6507</v>
      </c>
      <c r="B5371" s="1" t="s">
        <v>12540</v>
      </c>
      <c r="C5371" t="s">
        <v>2221</v>
      </c>
      <c r="D5371" s="9" t="s">
        <v>12541</v>
      </c>
      <c r="E5371" s="9" t="s">
        <v>259</v>
      </c>
      <c r="F5371" s="9" t="s">
        <v>312</v>
      </c>
      <c r="G5371" s="10">
        <v>8</v>
      </c>
      <c r="H5371" s="10" t="s">
        <v>342</v>
      </c>
      <c r="I5371" s="10">
        <v>1948</v>
      </c>
      <c r="J5371" s="11" t="s">
        <v>12505</v>
      </c>
      <c r="K5371" s="12"/>
      <c r="L5371" s="13" t="s">
        <v>12506</v>
      </c>
      <c r="M5371" t="s">
        <v>753</v>
      </c>
      <c r="S5371" s="9"/>
      <c r="T5371">
        <v>7</v>
      </c>
      <c r="U5371" s="210" t="s">
        <v>18207</v>
      </c>
      <c r="V5371" s="14">
        <v>0</v>
      </c>
      <c r="W5371" s="14">
        <v>1</v>
      </c>
      <c r="X5371" s="150" t="s">
        <v>270</v>
      </c>
      <c r="Y5371">
        <v>151</v>
      </c>
      <c r="Z5371" t="s">
        <v>505</v>
      </c>
      <c r="AA5371">
        <f t="shared" si="83"/>
        <v>2</v>
      </c>
    </row>
    <row r="5372" spans="1:27" x14ac:dyDescent="0.2">
      <c r="A5372">
        <v>279</v>
      </c>
      <c r="B5372" s="1" t="s">
        <v>12524</v>
      </c>
      <c r="C5372" t="s">
        <v>1027</v>
      </c>
      <c r="D5372" s="9" t="s">
        <v>12525</v>
      </c>
      <c r="E5372" s="9" t="s">
        <v>259</v>
      </c>
      <c r="F5372" s="9" t="s">
        <v>312</v>
      </c>
      <c r="G5372" s="10">
        <v>8</v>
      </c>
      <c r="H5372" s="10" t="s">
        <v>342</v>
      </c>
      <c r="I5372" s="10">
        <v>1948</v>
      </c>
      <c r="J5372" s="11" t="s">
        <v>12505</v>
      </c>
      <c r="K5372" s="12"/>
      <c r="L5372" s="13" t="s">
        <v>12506</v>
      </c>
      <c r="M5372" t="s">
        <v>753</v>
      </c>
      <c r="S5372" s="9"/>
      <c r="T5372">
        <v>7</v>
      </c>
      <c r="U5372" s="210" t="s">
        <v>18207</v>
      </c>
      <c r="V5372" s="14">
        <v>0</v>
      </c>
      <c r="W5372" s="14">
        <v>1</v>
      </c>
      <c r="X5372" s="150" t="s">
        <v>270</v>
      </c>
      <c r="Y5372">
        <v>141</v>
      </c>
      <c r="Z5372" t="s">
        <v>271</v>
      </c>
      <c r="AA5372">
        <f t="shared" si="83"/>
        <v>3</v>
      </c>
    </row>
    <row r="5373" spans="1:27" x14ac:dyDescent="0.2">
      <c r="A5373">
        <v>1866</v>
      </c>
      <c r="B5373" s="1" t="s">
        <v>12542</v>
      </c>
      <c r="C5373" t="s">
        <v>1027</v>
      </c>
      <c r="D5373" s="9" t="s">
        <v>10419</v>
      </c>
      <c r="E5373" s="9" t="s">
        <v>259</v>
      </c>
      <c r="F5373" s="9" t="s">
        <v>312</v>
      </c>
      <c r="G5373" s="10">
        <v>8</v>
      </c>
      <c r="H5373" s="10" t="s">
        <v>342</v>
      </c>
      <c r="I5373" s="10">
        <v>1948</v>
      </c>
      <c r="J5373" s="11" t="s">
        <v>12505</v>
      </c>
      <c r="K5373" s="12"/>
      <c r="L5373" s="13" t="s">
        <v>12506</v>
      </c>
      <c r="M5373" t="s">
        <v>753</v>
      </c>
      <c r="S5373" s="9"/>
      <c r="T5373">
        <v>7</v>
      </c>
      <c r="U5373" s="210" t="s">
        <v>18207</v>
      </c>
      <c r="V5373" s="14">
        <v>0</v>
      </c>
      <c r="W5373" s="14">
        <v>1</v>
      </c>
      <c r="X5373" s="150" t="s">
        <v>270</v>
      </c>
      <c r="Y5373">
        <v>141</v>
      </c>
      <c r="Z5373" t="s">
        <v>271</v>
      </c>
      <c r="AA5373">
        <f t="shared" si="83"/>
        <v>2</v>
      </c>
    </row>
    <row r="5374" spans="1:27" x14ac:dyDescent="0.2">
      <c r="A5374">
        <v>7738</v>
      </c>
      <c r="B5374" s="1" t="s">
        <v>12536</v>
      </c>
      <c r="C5374" t="s">
        <v>2221</v>
      </c>
      <c r="D5374" s="9" t="s">
        <v>924</v>
      </c>
      <c r="E5374" s="9" t="s">
        <v>259</v>
      </c>
      <c r="F5374" s="9" t="s">
        <v>312</v>
      </c>
      <c r="G5374" s="10">
        <v>8</v>
      </c>
      <c r="H5374" s="10" t="s">
        <v>342</v>
      </c>
      <c r="I5374" s="10">
        <v>1948</v>
      </c>
      <c r="J5374" s="11" t="s">
        <v>12505</v>
      </c>
      <c r="K5374" s="12"/>
      <c r="L5374" s="13" t="s">
        <v>12506</v>
      </c>
      <c r="M5374" t="s">
        <v>753</v>
      </c>
      <c r="S5374" s="9"/>
      <c r="T5374">
        <v>7</v>
      </c>
      <c r="U5374" s="210" t="s">
        <v>18207</v>
      </c>
      <c r="V5374" s="14">
        <v>0</v>
      </c>
      <c r="W5374" s="14">
        <v>0</v>
      </c>
      <c r="X5374" s="150" t="s">
        <v>270</v>
      </c>
      <c r="Y5374">
        <v>307</v>
      </c>
      <c r="Z5374" t="s">
        <v>505</v>
      </c>
      <c r="AA5374">
        <f t="shared" si="83"/>
        <v>2</v>
      </c>
    </row>
    <row r="5375" spans="1:27" x14ac:dyDescent="0.2">
      <c r="A5375">
        <v>6268</v>
      </c>
      <c r="B5375" s="1" t="s">
        <v>12573</v>
      </c>
      <c r="C5375" t="s">
        <v>503</v>
      </c>
      <c r="D5375" s="9"/>
      <c r="E5375" s="9" t="s">
        <v>8805</v>
      </c>
      <c r="F5375" s="9"/>
      <c r="G5375" s="10">
        <v>8</v>
      </c>
      <c r="H5375" s="10" t="s">
        <v>342</v>
      </c>
      <c r="I5375" s="10">
        <v>1948</v>
      </c>
      <c r="J5375" s="11" t="s">
        <v>12505</v>
      </c>
      <c r="K5375" s="12"/>
      <c r="L5375" s="13" t="s">
        <v>12574</v>
      </c>
      <c r="M5375" t="s">
        <v>781</v>
      </c>
      <c r="S5375" s="9"/>
      <c r="T5375">
        <v>7</v>
      </c>
      <c r="U5375" s="210" t="s">
        <v>18207</v>
      </c>
      <c r="V5375" s="14">
        <v>0</v>
      </c>
      <c r="W5375" s="14">
        <v>0</v>
      </c>
      <c r="X5375" s="109" t="e">
        <v>#N/A</v>
      </c>
      <c r="Y5375" t="s">
        <v>334</v>
      </c>
      <c r="Z5375" t="s">
        <v>271</v>
      </c>
      <c r="AA5375">
        <f t="shared" si="83"/>
        <v>1</v>
      </c>
    </row>
    <row r="5376" spans="1:27" x14ac:dyDescent="0.2">
      <c r="A5376">
        <v>1246</v>
      </c>
      <c r="B5376" s="1" t="s">
        <v>12575</v>
      </c>
      <c r="C5376" t="s">
        <v>2221</v>
      </c>
      <c r="D5376" s="9" t="s">
        <v>4063</v>
      </c>
      <c r="E5376" s="9" t="s">
        <v>259</v>
      </c>
      <c r="F5376" s="9" t="s">
        <v>312</v>
      </c>
      <c r="G5376" s="10">
        <v>9</v>
      </c>
      <c r="H5376" s="10" t="s">
        <v>342</v>
      </c>
      <c r="I5376" s="10">
        <v>1948</v>
      </c>
      <c r="J5376" s="11" t="s">
        <v>12576</v>
      </c>
      <c r="K5376" s="12"/>
      <c r="L5376" s="13" t="s">
        <v>12577</v>
      </c>
      <c r="M5376" t="s">
        <v>753</v>
      </c>
      <c r="S5376" s="9"/>
      <c r="T5376">
        <v>7</v>
      </c>
      <c r="U5376" s="210" t="s">
        <v>18207</v>
      </c>
      <c r="V5376" s="14">
        <v>0</v>
      </c>
      <c r="W5376" s="14">
        <v>1</v>
      </c>
      <c r="X5376" s="150" t="s">
        <v>270</v>
      </c>
      <c r="Y5376">
        <v>410</v>
      </c>
      <c r="Z5376" t="s">
        <v>505</v>
      </c>
      <c r="AA5376">
        <f t="shared" si="83"/>
        <v>2</v>
      </c>
    </row>
    <row r="5377" spans="1:27" x14ac:dyDescent="0.2">
      <c r="A5377">
        <v>4192</v>
      </c>
      <c r="B5377" s="1" t="s">
        <v>12578</v>
      </c>
      <c r="C5377" t="s">
        <v>1798</v>
      </c>
      <c r="D5377" s="9" t="s">
        <v>12579</v>
      </c>
      <c r="E5377" s="9"/>
      <c r="F5377" s="9"/>
      <c r="G5377" s="10">
        <v>11</v>
      </c>
      <c r="H5377" s="10" t="s">
        <v>342</v>
      </c>
      <c r="I5377" s="10">
        <v>1948</v>
      </c>
      <c r="J5377" s="11" t="s">
        <v>12580</v>
      </c>
      <c r="K5377" s="12"/>
      <c r="L5377" s="13" t="s">
        <v>12581</v>
      </c>
      <c r="M5377" t="s">
        <v>753</v>
      </c>
      <c r="S5377" s="9"/>
      <c r="T5377">
        <v>7</v>
      </c>
      <c r="U5377" s="210" t="s">
        <v>18207</v>
      </c>
      <c r="V5377" s="14">
        <v>0</v>
      </c>
      <c r="W5377" s="14">
        <v>1</v>
      </c>
      <c r="X5377" s="150" t="s">
        <v>270</v>
      </c>
      <c r="Y5377">
        <v>540</v>
      </c>
      <c r="Z5377" t="s">
        <v>271</v>
      </c>
      <c r="AA5377">
        <f t="shared" si="83"/>
        <v>2</v>
      </c>
    </row>
    <row r="5378" spans="1:27" x14ac:dyDescent="0.2">
      <c r="A5378">
        <v>3456</v>
      </c>
      <c r="B5378" s="1" t="s">
        <v>12589</v>
      </c>
      <c r="C5378" t="s">
        <v>2040</v>
      </c>
      <c r="D5378" s="9">
        <v>109</v>
      </c>
      <c r="E5378" s="9" t="s">
        <v>259</v>
      </c>
      <c r="F5378" s="9" t="s">
        <v>721</v>
      </c>
      <c r="G5378" s="10">
        <v>14</v>
      </c>
      <c r="H5378" s="10" t="s">
        <v>342</v>
      </c>
      <c r="I5378" s="10">
        <v>1948</v>
      </c>
      <c r="J5378" s="11" t="s">
        <v>12583</v>
      </c>
      <c r="K5378" s="12" t="s">
        <v>237</v>
      </c>
      <c r="L5378" s="13" t="s">
        <v>12590</v>
      </c>
      <c r="M5378" t="s">
        <v>290</v>
      </c>
      <c r="N5378" t="s">
        <v>291</v>
      </c>
      <c r="O5378" t="s">
        <v>320</v>
      </c>
      <c r="S5378" s="9"/>
      <c r="T5378">
        <v>7</v>
      </c>
      <c r="U5378" s="210" t="s">
        <v>18207</v>
      </c>
      <c r="V5378" s="14">
        <v>0</v>
      </c>
      <c r="W5378" s="14">
        <v>0</v>
      </c>
      <c r="X5378" s="150" t="s">
        <v>270</v>
      </c>
      <c r="Y5378">
        <v>109</v>
      </c>
      <c r="Z5378" t="s">
        <v>3085</v>
      </c>
      <c r="AA5378">
        <f t="shared" ref="AA5378:AA5441" si="84">LEN(D5378)-LEN(SUBSTITUTE(D5378,"/",""))+1</f>
        <v>1</v>
      </c>
    </row>
    <row r="5379" spans="1:27" x14ac:dyDescent="0.2">
      <c r="A5379">
        <v>1884</v>
      </c>
      <c r="B5379" s="1" t="s">
        <v>12582</v>
      </c>
      <c r="C5379" t="s">
        <v>2040</v>
      </c>
      <c r="D5379" s="9" t="s">
        <v>12010</v>
      </c>
      <c r="E5379" s="9" t="s">
        <v>259</v>
      </c>
      <c r="F5379" s="9" t="s">
        <v>532</v>
      </c>
      <c r="G5379" s="10">
        <v>14</v>
      </c>
      <c r="H5379" s="10" t="s">
        <v>342</v>
      </c>
      <c r="I5379" s="10">
        <v>1948</v>
      </c>
      <c r="J5379" s="11" t="s">
        <v>12583</v>
      </c>
      <c r="K5379" s="12" t="s">
        <v>237</v>
      </c>
      <c r="L5379" s="13" t="s">
        <v>12584</v>
      </c>
      <c r="M5379" t="s">
        <v>290</v>
      </c>
      <c r="N5379" t="s">
        <v>291</v>
      </c>
      <c r="O5379" t="s">
        <v>695</v>
      </c>
      <c r="S5379" s="9"/>
      <c r="T5379">
        <v>7</v>
      </c>
      <c r="U5379" s="210" t="s">
        <v>18207</v>
      </c>
      <c r="V5379" s="14">
        <v>0</v>
      </c>
      <c r="W5379" s="14">
        <v>0</v>
      </c>
      <c r="X5379" s="109" t="s">
        <v>294</v>
      </c>
      <c r="Y5379" t="s">
        <v>10697</v>
      </c>
      <c r="Z5379" t="s">
        <v>3085</v>
      </c>
      <c r="AA5379">
        <f t="shared" si="84"/>
        <v>2</v>
      </c>
    </row>
    <row r="5380" spans="1:27" x14ac:dyDescent="0.2">
      <c r="A5380">
        <v>4652</v>
      </c>
      <c r="B5380" s="1" t="s">
        <v>12585</v>
      </c>
      <c r="C5380" t="s">
        <v>9894</v>
      </c>
      <c r="D5380" s="9">
        <v>139</v>
      </c>
      <c r="E5380" s="9" t="s">
        <v>259</v>
      </c>
      <c r="F5380" s="9" t="s">
        <v>721</v>
      </c>
      <c r="G5380" s="10">
        <v>14</v>
      </c>
      <c r="H5380" s="10" t="s">
        <v>342</v>
      </c>
      <c r="I5380" s="10">
        <v>1948</v>
      </c>
      <c r="J5380" s="11" t="s">
        <v>12583</v>
      </c>
      <c r="K5380" s="12" t="s">
        <v>237</v>
      </c>
      <c r="L5380" s="13" t="s">
        <v>12586</v>
      </c>
      <c r="M5380" t="s">
        <v>290</v>
      </c>
      <c r="N5380" t="s">
        <v>291</v>
      </c>
      <c r="O5380" t="s">
        <v>933</v>
      </c>
      <c r="S5380" s="9"/>
      <c r="T5380">
        <v>7</v>
      </c>
      <c r="U5380" s="210" t="s">
        <v>18207</v>
      </c>
      <c r="V5380" s="14">
        <v>0</v>
      </c>
      <c r="W5380" s="14">
        <v>0</v>
      </c>
      <c r="X5380" s="150" t="s">
        <v>270</v>
      </c>
      <c r="Y5380">
        <v>139</v>
      </c>
      <c r="Z5380" t="s">
        <v>271</v>
      </c>
      <c r="AA5380">
        <f t="shared" si="84"/>
        <v>1</v>
      </c>
    </row>
    <row r="5381" spans="1:27" x14ac:dyDescent="0.2">
      <c r="A5381">
        <v>3428</v>
      </c>
      <c r="B5381" s="1" t="s">
        <v>12587</v>
      </c>
      <c r="C5381" t="s">
        <v>2040</v>
      </c>
      <c r="D5381" s="9">
        <v>109</v>
      </c>
      <c r="E5381" s="9" t="s">
        <v>259</v>
      </c>
      <c r="F5381" s="9" t="s">
        <v>721</v>
      </c>
      <c r="G5381" s="10">
        <v>14</v>
      </c>
      <c r="H5381" s="10" t="s">
        <v>342</v>
      </c>
      <c r="I5381" s="10">
        <v>1948</v>
      </c>
      <c r="J5381" s="11" t="s">
        <v>12583</v>
      </c>
      <c r="K5381" s="12" t="s">
        <v>415</v>
      </c>
      <c r="L5381" s="13" t="s">
        <v>12588</v>
      </c>
      <c r="M5381" t="s">
        <v>290</v>
      </c>
      <c r="N5381" t="s">
        <v>291</v>
      </c>
      <c r="O5381" t="s">
        <v>1087</v>
      </c>
      <c r="S5381" s="9"/>
      <c r="T5381">
        <v>7</v>
      </c>
      <c r="U5381" s="210" t="s">
        <v>18207</v>
      </c>
      <c r="V5381" s="14">
        <v>0</v>
      </c>
      <c r="W5381" s="14">
        <v>0</v>
      </c>
      <c r="X5381" s="150" t="s">
        <v>270</v>
      </c>
      <c r="Y5381">
        <v>109</v>
      </c>
      <c r="Z5381" t="s">
        <v>3085</v>
      </c>
      <c r="AA5381">
        <f t="shared" si="84"/>
        <v>1</v>
      </c>
    </row>
    <row r="5382" spans="1:27" x14ac:dyDescent="0.2">
      <c r="A5382">
        <v>2599</v>
      </c>
      <c r="B5382" s="1" t="s">
        <v>12591</v>
      </c>
      <c r="C5382" t="s">
        <v>10788</v>
      </c>
      <c r="D5382" s="9" t="s">
        <v>12592</v>
      </c>
      <c r="E5382" s="9"/>
      <c r="F5382" s="9"/>
      <c r="G5382" s="10">
        <v>15</v>
      </c>
      <c r="H5382" s="10" t="s">
        <v>342</v>
      </c>
      <c r="I5382" s="10">
        <v>1948</v>
      </c>
      <c r="J5382" s="11" t="s">
        <v>12593</v>
      </c>
      <c r="K5382" s="12" t="s">
        <v>237</v>
      </c>
      <c r="L5382" s="13" t="s">
        <v>12594</v>
      </c>
      <c r="M5382" t="s">
        <v>290</v>
      </c>
      <c r="N5382" t="s">
        <v>291</v>
      </c>
      <c r="O5382" t="s">
        <v>323</v>
      </c>
      <c r="S5382" s="9"/>
      <c r="T5382">
        <v>7</v>
      </c>
      <c r="U5382" s="210" t="s">
        <v>18207</v>
      </c>
      <c r="V5382" s="14">
        <v>0</v>
      </c>
      <c r="W5382" s="14">
        <v>0</v>
      </c>
      <c r="X5382" s="150" t="s">
        <v>270</v>
      </c>
      <c r="Y5382" t="s">
        <v>12592</v>
      </c>
      <c r="Z5382" t="s">
        <v>505</v>
      </c>
      <c r="AA5382">
        <f t="shared" si="84"/>
        <v>1</v>
      </c>
    </row>
    <row r="5383" spans="1:27" x14ac:dyDescent="0.2">
      <c r="A5383">
        <v>2468</v>
      </c>
      <c r="B5383" s="1" t="s">
        <v>12595</v>
      </c>
      <c r="C5383" t="s">
        <v>2040</v>
      </c>
      <c r="D5383" s="9" t="s">
        <v>12596</v>
      </c>
      <c r="E5383" s="9"/>
      <c r="F5383" s="9"/>
      <c r="G5383" s="10">
        <v>16</v>
      </c>
      <c r="H5383" s="10" t="s">
        <v>342</v>
      </c>
      <c r="I5383" s="10">
        <v>1948</v>
      </c>
      <c r="J5383" s="11" t="s">
        <v>12597</v>
      </c>
      <c r="K5383" s="12"/>
      <c r="L5383" s="13" t="s">
        <v>12598</v>
      </c>
      <c r="M5383" t="s">
        <v>753</v>
      </c>
      <c r="S5383" s="9"/>
      <c r="T5383">
        <v>7</v>
      </c>
      <c r="U5383" s="210" t="s">
        <v>18207</v>
      </c>
      <c r="V5383" s="14">
        <v>0</v>
      </c>
      <c r="W5383" s="14">
        <v>1</v>
      </c>
      <c r="X5383" s="109" t="e">
        <v>#N/A</v>
      </c>
      <c r="Y5383" t="s">
        <v>10749</v>
      </c>
      <c r="Z5383" t="s">
        <v>271</v>
      </c>
      <c r="AA5383">
        <f t="shared" si="84"/>
        <v>3</v>
      </c>
    </row>
    <row r="5384" spans="1:27" x14ac:dyDescent="0.2">
      <c r="A5384">
        <v>5460</v>
      </c>
      <c r="B5384" s="1" t="s">
        <v>12599</v>
      </c>
      <c r="C5384" t="s">
        <v>2040</v>
      </c>
      <c r="D5384" s="9" t="s">
        <v>12600</v>
      </c>
      <c r="E5384" s="9"/>
      <c r="F5384" s="9"/>
      <c r="G5384" s="10">
        <v>16</v>
      </c>
      <c r="H5384" s="10" t="s">
        <v>342</v>
      </c>
      <c r="I5384" s="10">
        <v>1948</v>
      </c>
      <c r="J5384" s="11" t="s">
        <v>12597</v>
      </c>
      <c r="K5384" s="12"/>
      <c r="L5384" s="13" t="s">
        <v>12598</v>
      </c>
      <c r="M5384" t="s">
        <v>753</v>
      </c>
      <c r="S5384" s="9"/>
      <c r="T5384">
        <v>7</v>
      </c>
      <c r="U5384" s="210" t="s">
        <v>18207</v>
      </c>
      <c r="V5384" s="14">
        <v>0</v>
      </c>
      <c r="W5384" s="14">
        <v>1</v>
      </c>
      <c r="X5384" s="109" t="e">
        <v>#N/A</v>
      </c>
      <c r="Y5384" t="s">
        <v>10749</v>
      </c>
      <c r="Z5384" t="s">
        <v>271</v>
      </c>
      <c r="AA5384">
        <f t="shared" si="84"/>
        <v>2</v>
      </c>
    </row>
    <row r="5385" spans="1:27" x14ac:dyDescent="0.2">
      <c r="A5385">
        <v>2185</v>
      </c>
      <c r="B5385" s="1" t="s">
        <v>12601</v>
      </c>
      <c r="C5385" t="s">
        <v>1027</v>
      </c>
      <c r="D5385" s="9" t="s">
        <v>12602</v>
      </c>
      <c r="E5385" s="9"/>
      <c r="F5385" s="9"/>
      <c r="G5385" s="10">
        <v>19</v>
      </c>
      <c r="H5385" s="10" t="s">
        <v>342</v>
      </c>
      <c r="I5385" s="10">
        <v>1948</v>
      </c>
      <c r="J5385" s="11" t="s">
        <v>12603</v>
      </c>
      <c r="K5385" s="12" t="s">
        <v>237</v>
      </c>
      <c r="L5385" s="13" t="s">
        <v>171</v>
      </c>
      <c r="M5385" t="s">
        <v>290</v>
      </c>
      <c r="N5385" t="s">
        <v>291</v>
      </c>
      <c r="O5385" t="s">
        <v>695</v>
      </c>
      <c r="S5385" s="9"/>
      <c r="T5385">
        <v>7</v>
      </c>
      <c r="U5385" s="210" t="s">
        <v>18207</v>
      </c>
      <c r="V5385" s="14">
        <v>0</v>
      </c>
      <c r="W5385" s="14">
        <v>1</v>
      </c>
      <c r="X5385" s="150" t="s">
        <v>294</v>
      </c>
      <c r="Y5385" t="s">
        <v>10267</v>
      </c>
      <c r="Z5385" t="s">
        <v>271</v>
      </c>
      <c r="AA5385">
        <f t="shared" si="84"/>
        <v>3</v>
      </c>
    </row>
    <row r="5386" spans="1:27" x14ac:dyDescent="0.2">
      <c r="A5386">
        <v>4391</v>
      </c>
      <c r="B5386" s="1" t="s">
        <v>12604</v>
      </c>
      <c r="C5386" t="s">
        <v>8426</v>
      </c>
      <c r="D5386" s="9" t="s">
        <v>10457</v>
      </c>
      <c r="E5386" s="9" t="s">
        <v>259</v>
      </c>
      <c r="F5386" s="9" t="s">
        <v>312</v>
      </c>
      <c r="G5386" s="10">
        <v>20</v>
      </c>
      <c r="H5386" s="10" t="s">
        <v>342</v>
      </c>
      <c r="I5386" s="10">
        <v>1948</v>
      </c>
      <c r="J5386" s="11" t="s">
        <v>12605</v>
      </c>
      <c r="K5386" s="12" t="s">
        <v>237</v>
      </c>
      <c r="L5386" s="13" t="s">
        <v>12606</v>
      </c>
      <c r="M5386" t="s">
        <v>290</v>
      </c>
      <c r="N5386" t="s">
        <v>291</v>
      </c>
      <c r="O5386" t="s">
        <v>292</v>
      </c>
      <c r="S5386" s="9"/>
      <c r="T5386">
        <v>7</v>
      </c>
      <c r="U5386" s="210" t="s">
        <v>18207</v>
      </c>
      <c r="V5386" s="14">
        <v>0</v>
      </c>
      <c r="W5386" s="14">
        <v>0</v>
      </c>
      <c r="X5386" s="150" t="s">
        <v>270</v>
      </c>
      <c r="Y5386">
        <v>23</v>
      </c>
      <c r="Z5386" t="s">
        <v>505</v>
      </c>
      <c r="AA5386">
        <f t="shared" si="84"/>
        <v>2</v>
      </c>
    </row>
    <row r="5387" spans="1:27" x14ac:dyDescent="0.2">
      <c r="A5387">
        <v>860</v>
      </c>
      <c r="B5387" s="1" t="s">
        <v>12607</v>
      </c>
      <c r="C5387" t="s">
        <v>6878</v>
      </c>
      <c r="D5387" s="9" t="s">
        <v>12608</v>
      </c>
      <c r="E5387" s="9"/>
      <c r="F5387" s="9"/>
      <c r="G5387" s="10">
        <v>25</v>
      </c>
      <c r="H5387" s="10" t="s">
        <v>342</v>
      </c>
      <c r="I5387" s="10">
        <v>1948</v>
      </c>
      <c r="J5387" s="11" t="s">
        <v>12609</v>
      </c>
      <c r="K5387" s="12" t="s">
        <v>237</v>
      </c>
      <c r="L5387" s="13" t="s">
        <v>12610</v>
      </c>
      <c r="M5387" t="s">
        <v>290</v>
      </c>
      <c r="N5387" t="s">
        <v>291</v>
      </c>
      <c r="O5387" t="s">
        <v>292</v>
      </c>
      <c r="S5387" s="9"/>
      <c r="T5387">
        <v>7</v>
      </c>
      <c r="U5387" s="210" t="s">
        <v>18207</v>
      </c>
      <c r="V5387" s="14">
        <v>0</v>
      </c>
      <c r="W5387" s="14">
        <v>0</v>
      </c>
      <c r="X5387" s="150" t="s">
        <v>270</v>
      </c>
      <c r="Y5387">
        <v>540</v>
      </c>
      <c r="Z5387" t="s">
        <v>271</v>
      </c>
      <c r="AA5387">
        <f t="shared" si="84"/>
        <v>5</v>
      </c>
    </row>
    <row r="5388" spans="1:27" x14ac:dyDescent="0.2">
      <c r="A5388">
        <v>3039</v>
      </c>
      <c r="B5388" s="1" t="s">
        <v>12611</v>
      </c>
      <c r="C5388" t="s">
        <v>503</v>
      </c>
      <c r="D5388" s="9" t="s">
        <v>6511</v>
      </c>
      <c r="E5388" s="9"/>
      <c r="F5388" s="9"/>
      <c r="G5388" s="10">
        <v>26</v>
      </c>
      <c r="H5388" s="10" t="s">
        <v>342</v>
      </c>
      <c r="I5388" s="10">
        <v>1948</v>
      </c>
      <c r="J5388" s="11" t="s">
        <v>12612</v>
      </c>
      <c r="K5388" s="12" t="s">
        <v>237</v>
      </c>
      <c r="L5388" s="13" t="s">
        <v>31</v>
      </c>
      <c r="M5388" t="s">
        <v>290</v>
      </c>
      <c r="N5388" t="s">
        <v>291</v>
      </c>
      <c r="O5388" t="s">
        <v>760</v>
      </c>
      <c r="S5388" s="9"/>
      <c r="T5388">
        <v>7</v>
      </c>
      <c r="U5388" s="210" t="s">
        <v>18207</v>
      </c>
      <c r="V5388" s="14">
        <v>0</v>
      </c>
      <c r="W5388" s="14">
        <v>0</v>
      </c>
      <c r="X5388" s="150" t="s">
        <v>270</v>
      </c>
      <c r="Y5388" t="s">
        <v>6511</v>
      </c>
      <c r="Z5388" t="s">
        <v>271</v>
      </c>
      <c r="AA5388">
        <f t="shared" si="84"/>
        <v>1</v>
      </c>
    </row>
    <row r="5389" spans="1:27" x14ac:dyDescent="0.2">
      <c r="A5389">
        <v>3097</v>
      </c>
      <c r="B5389" s="1" t="s">
        <v>12613</v>
      </c>
      <c r="C5389" t="s">
        <v>2221</v>
      </c>
      <c r="D5389" s="9">
        <v>488</v>
      </c>
      <c r="E5389" s="9" t="s">
        <v>8805</v>
      </c>
      <c r="F5389" s="9"/>
      <c r="G5389" s="10">
        <v>27</v>
      </c>
      <c r="H5389" s="10" t="s">
        <v>342</v>
      </c>
      <c r="I5389" s="10">
        <v>1948</v>
      </c>
      <c r="J5389" s="11" t="s">
        <v>12614</v>
      </c>
      <c r="K5389" s="12"/>
      <c r="L5389" s="13" t="s">
        <v>12615</v>
      </c>
      <c r="M5389" t="s">
        <v>781</v>
      </c>
      <c r="S5389" s="9"/>
      <c r="T5389">
        <v>7</v>
      </c>
      <c r="U5389" s="210" t="s">
        <v>18207</v>
      </c>
      <c r="V5389" s="14">
        <v>0</v>
      </c>
      <c r="W5389" s="14">
        <v>1</v>
      </c>
      <c r="X5389" s="150" t="s">
        <v>270</v>
      </c>
      <c r="Y5389">
        <v>488</v>
      </c>
      <c r="Z5389" t="s">
        <v>505</v>
      </c>
      <c r="AA5389">
        <f t="shared" si="84"/>
        <v>1</v>
      </c>
    </row>
    <row r="5390" spans="1:27" x14ac:dyDescent="0.2">
      <c r="A5390">
        <v>6217</v>
      </c>
      <c r="B5390" s="1" t="s">
        <v>12616</v>
      </c>
      <c r="C5390" t="s">
        <v>2221</v>
      </c>
      <c r="D5390" s="9">
        <v>219</v>
      </c>
      <c r="E5390" s="9" t="s">
        <v>8805</v>
      </c>
      <c r="F5390" s="9"/>
      <c r="G5390" s="10">
        <v>29</v>
      </c>
      <c r="H5390" s="10" t="s">
        <v>342</v>
      </c>
      <c r="I5390" s="10">
        <v>1948</v>
      </c>
      <c r="J5390" s="11" t="s">
        <v>12617</v>
      </c>
      <c r="K5390" s="12"/>
      <c r="L5390" s="13" t="s">
        <v>12618</v>
      </c>
      <c r="M5390" t="s">
        <v>781</v>
      </c>
      <c r="S5390" s="9"/>
      <c r="T5390">
        <v>7</v>
      </c>
      <c r="U5390" s="210" t="s">
        <v>18207</v>
      </c>
      <c r="V5390" s="14">
        <v>0</v>
      </c>
      <c r="W5390" s="14">
        <v>1</v>
      </c>
      <c r="X5390" s="150" t="s">
        <v>270</v>
      </c>
      <c r="Y5390">
        <v>219</v>
      </c>
      <c r="Z5390" t="s">
        <v>505</v>
      </c>
      <c r="AA5390">
        <f t="shared" si="84"/>
        <v>1</v>
      </c>
    </row>
    <row r="5391" spans="1:27" x14ac:dyDescent="0.2">
      <c r="A5391">
        <v>2894</v>
      </c>
      <c r="B5391" s="1" t="s">
        <v>12624</v>
      </c>
      <c r="C5391" t="s">
        <v>503</v>
      </c>
      <c r="D5391" s="9">
        <v>502</v>
      </c>
      <c r="E5391" s="9"/>
      <c r="F5391" s="9"/>
      <c r="G5391" s="10">
        <v>31</v>
      </c>
      <c r="H5391" s="10" t="s">
        <v>342</v>
      </c>
      <c r="I5391" s="10">
        <v>1948</v>
      </c>
      <c r="J5391" s="11" t="s">
        <v>12621</v>
      </c>
      <c r="K5391" s="12" t="s">
        <v>237</v>
      </c>
      <c r="L5391" s="13" t="s">
        <v>12625</v>
      </c>
      <c r="M5391" t="s">
        <v>290</v>
      </c>
      <c r="N5391" t="s">
        <v>291</v>
      </c>
      <c r="O5391" t="s">
        <v>480</v>
      </c>
      <c r="S5391" s="9"/>
      <c r="T5391">
        <v>7</v>
      </c>
      <c r="U5391" s="210" t="s">
        <v>18207</v>
      </c>
      <c r="V5391" s="14">
        <v>0</v>
      </c>
      <c r="W5391" s="14">
        <v>0</v>
      </c>
      <c r="X5391" s="150" t="s">
        <v>270</v>
      </c>
      <c r="Y5391">
        <v>502</v>
      </c>
      <c r="Z5391" t="s">
        <v>505</v>
      </c>
      <c r="AA5391">
        <f t="shared" si="84"/>
        <v>1</v>
      </c>
    </row>
    <row r="5392" spans="1:27" x14ac:dyDescent="0.2">
      <c r="A5392">
        <v>3191</v>
      </c>
      <c r="B5392" s="1" t="s">
        <v>12619</v>
      </c>
      <c r="C5392" t="s">
        <v>503</v>
      </c>
      <c r="D5392" s="9" t="s">
        <v>12620</v>
      </c>
      <c r="E5392" s="9"/>
      <c r="F5392" s="9"/>
      <c r="G5392" s="10">
        <v>31</v>
      </c>
      <c r="H5392" s="10" t="s">
        <v>342</v>
      </c>
      <c r="I5392" s="10">
        <v>1948</v>
      </c>
      <c r="J5392" s="11" t="s">
        <v>12621</v>
      </c>
      <c r="K5392" s="12"/>
      <c r="L5392" s="13" t="s">
        <v>12622</v>
      </c>
      <c r="M5392" t="s">
        <v>753</v>
      </c>
      <c r="S5392" s="9"/>
      <c r="T5392">
        <v>7</v>
      </c>
      <c r="U5392" s="210" t="s">
        <v>18207</v>
      </c>
      <c r="V5392" s="14">
        <v>0</v>
      </c>
      <c r="W5392" s="14">
        <v>1</v>
      </c>
      <c r="X5392" s="109" t="e">
        <v>#N/A</v>
      </c>
      <c r="Y5392" t="s">
        <v>12623</v>
      </c>
      <c r="Z5392" t="s">
        <v>505</v>
      </c>
      <c r="AA5392">
        <f t="shared" si="84"/>
        <v>3</v>
      </c>
    </row>
    <row r="5393" spans="1:27" x14ac:dyDescent="0.2">
      <c r="A5393">
        <v>6117</v>
      </c>
      <c r="B5393" s="1" t="s">
        <v>12626</v>
      </c>
      <c r="C5393" t="s">
        <v>2221</v>
      </c>
      <c r="D5393" s="9">
        <v>500</v>
      </c>
      <c r="E5393" s="9"/>
      <c r="F5393" s="9"/>
      <c r="G5393" s="10">
        <v>0</v>
      </c>
      <c r="H5393" s="10" t="s">
        <v>571</v>
      </c>
      <c r="I5393" s="10">
        <v>1948</v>
      </c>
      <c r="J5393" s="11" t="s">
        <v>12627</v>
      </c>
      <c r="K5393" s="12"/>
      <c r="L5393" s="13" t="s">
        <v>12628</v>
      </c>
      <c r="M5393" t="s">
        <v>753</v>
      </c>
      <c r="S5393" s="9"/>
      <c r="T5393">
        <v>8</v>
      </c>
      <c r="U5393" s="210" t="s">
        <v>18208</v>
      </c>
      <c r="V5393" s="14">
        <v>0</v>
      </c>
      <c r="W5393" s="14">
        <v>1</v>
      </c>
      <c r="X5393" s="150" t="s">
        <v>270</v>
      </c>
      <c r="Y5393">
        <v>500</v>
      </c>
      <c r="Z5393" t="s">
        <v>505</v>
      </c>
      <c r="AA5393">
        <f t="shared" si="84"/>
        <v>1</v>
      </c>
    </row>
    <row r="5394" spans="1:27" x14ac:dyDescent="0.2">
      <c r="A5394">
        <v>280</v>
      </c>
      <c r="B5394" s="1" t="s">
        <v>12629</v>
      </c>
      <c r="C5394" t="s">
        <v>2040</v>
      </c>
      <c r="D5394" s="147" t="s">
        <v>18620</v>
      </c>
      <c r="E5394" s="9"/>
      <c r="F5394" s="9"/>
      <c r="G5394" s="10">
        <v>5</v>
      </c>
      <c r="H5394" s="10" t="s">
        <v>571</v>
      </c>
      <c r="I5394" s="10">
        <v>1948</v>
      </c>
      <c r="J5394" s="11" t="s">
        <v>12630</v>
      </c>
      <c r="K5394" s="12"/>
      <c r="L5394" s="13" t="s">
        <v>12631</v>
      </c>
      <c r="M5394" t="s">
        <v>753</v>
      </c>
      <c r="S5394" s="9"/>
      <c r="T5394">
        <v>8</v>
      </c>
      <c r="U5394" s="210" t="s">
        <v>18208</v>
      </c>
      <c r="V5394" s="14">
        <v>0</v>
      </c>
      <c r="W5394" s="14">
        <v>1</v>
      </c>
      <c r="X5394" s="150" t="s">
        <v>270</v>
      </c>
      <c r="Y5394">
        <v>69</v>
      </c>
      <c r="Z5394" t="s">
        <v>271</v>
      </c>
      <c r="AA5394">
        <f t="shared" si="84"/>
        <v>6</v>
      </c>
    </row>
    <row r="5395" spans="1:27" x14ac:dyDescent="0.2">
      <c r="A5395">
        <v>2631</v>
      </c>
      <c r="B5395" s="1" t="s">
        <v>12641</v>
      </c>
      <c r="C5395" t="s">
        <v>2040</v>
      </c>
      <c r="D5395" s="9" t="s">
        <v>10963</v>
      </c>
      <c r="E5395" s="9"/>
      <c r="F5395" s="9"/>
      <c r="G5395" s="10">
        <v>5</v>
      </c>
      <c r="H5395" s="10" t="s">
        <v>571</v>
      </c>
      <c r="I5395" s="10">
        <v>1948</v>
      </c>
      <c r="J5395" s="11" t="s">
        <v>12630</v>
      </c>
      <c r="K5395" s="12"/>
      <c r="L5395" s="13" t="s">
        <v>12631</v>
      </c>
      <c r="M5395" t="s">
        <v>753</v>
      </c>
      <c r="S5395" s="9"/>
      <c r="T5395">
        <v>8</v>
      </c>
      <c r="U5395" s="210" t="s">
        <v>18208</v>
      </c>
      <c r="V5395" s="14">
        <v>0</v>
      </c>
      <c r="W5395" s="14">
        <v>1</v>
      </c>
      <c r="X5395" s="150" t="s">
        <v>270</v>
      </c>
      <c r="Y5395">
        <v>14</v>
      </c>
      <c r="Z5395" t="s">
        <v>271</v>
      </c>
      <c r="AA5395">
        <f t="shared" si="84"/>
        <v>3</v>
      </c>
    </row>
    <row r="5396" spans="1:27" x14ac:dyDescent="0.2">
      <c r="A5396">
        <v>2867</v>
      </c>
      <c r="B5396" s="1" t="s">
        <v>12650</v>
      </c>
      <c r="C5396" t="s">
        <v>2221</v>
      </c>
      <c r="D5396" s="9">
        <v>406</v>
      </c>
      <c r="E5396" s="9"/>
      <c r="F5396" s="9"/>
      <c r="G5396" s="10">
        <v>5</v>
      </c>
      <c r="H5396" s="10" t="s">
        <v>571</v>
      </c>
      <c r="I5396" s="10">
        <v>1948</v>
      </c>
      <c r="J5396" s="11" t="s">
        <v>12630</v>
      </c>
      <c r="K5396" s="12"/>
      <c r="L5396" s="13" t="s">
        <v>12631</v>
      </c>
      <c r="M5396" t="s">
        <v>753</v>
      </c>
      <c r="S5396" s="9"/>
      <c r="T5396">
        <v>8</v>
      </c>
      <c r="U5396" s="210" t="s">
        <v>18208</v>
      </c>
      <c r="V5396" s="14">
        <v>0</v>
      </c>
      <c r="W5396" s="14">
        <v>1</v>
      </c>
      <c r="X5396" s="150" t="s">
        <v>270</v>
      </c>
      <c r="Y5396">
        <v>406</v>
      </c>
      <c r="Z5396" t="s">
        <v>505</v>
      </c>
      <c r="AA5396">
        <f t="shared" si="84"/>
        <v>1</v>
      </c>
    </row>
    <row r="5397" spans="1:27" x14ac:dyDescent="0.2">
      <c r="A5397">
        <v>5871</v>
      </c>
      <c r="B5397" s="1" t="s">
        <v>12646</v>
      </c>
      <c r="C5397" t="s">
        <v>2221</v>
      </c>
      <c r="D5397" s="9" t="s">
        <v>10169</v>
      </c>
      <c r="E5397" s="9" t="s">
        <v>259</v>
      </c>
      <c r="F5397" s="9" t="s">
        <v>312</v>
      </c>
      <c r="G5397" s="10">
        <v>5</v>
      </c>
      <c r="H5397" s="10" t="s">
        <v>571</v>
      </c>
      <c r="I5397" s="10">
        <v>1948</v>
      </c>
      <c r="J5397" s="11" t="s">
        <v>12630</v>
      </c>
      <c r="K5397" s="12"/>
      <c r="L5397" s="13" t="s">
        <v>12631</v>
      </c>
      <c r="M5397" t="s">
        <v>753</v>
      </c>
      <c r="S5397" s="9"/>
      <c r="T5397">
        <v>8</v>
      </c>
      <c r="U5397" s="210" t="s">
        <v>18208</v>
      </c>
      <c r="V5397" s="14">
        <v>0</v>
      </c>
      <c r="W5397" s="14">
        <v>1</v>
      </c>
      <c r="X5397" s="150" t="s">
        <v>270</v>
      </c>
      <c r="Y5397">
        <v>23</v>
      </c>
      <c r="Z5397" t="s">
        <v>505</v>
      </c>
      <c r="AA5397">
        <f t="shared" si="84"/>
        <v>2</v>
      </c>
    </row>
    <row r="5398" spans="1:27" x14ac:dyDescent="0.2">
      <c r="A5398">
        <v>4431</v>
      </c>
      <c r="B5398" s="1" t="s">
        <v>12656</v>
      </c>
      <c r="C5398" t="s">
        <v>2221</v>
      </c>
      <c r="D5398" s="9">
        <v>29</v>
      </c>
      <c r="E5398" s="9" t="s">
        <v>259</v>
      </c>
      <c r="F5398" s="9" t="s">
        <v>312</v>
      </c>
      <c r="G5398" s="10">
        <v>5</v>
      </c>
      <c r="H5398" s="10" t="s">
        <v>571</v>
      </c>
      <c r="I5398" s="10">
        <v>1948</v>
      </c>
      <c r="J5398" s="11" t="s">
        <v>12630</v>
      </c>
      <c r="K5398" s="12"/>
      <c r="L5398" s="13" t="s">
        <v>12631</v>
      </c>
      <c r="M5398" t="s">
        <v>753</v>
      </c>
      <c r="S5398" s="9"/>
      <c r="T5398">
        <v>8</v>
      </c>
      <c r="U5398" s="210" t="s">
        <v>18208</v>
      </c>
      <c r="V5398" s="14">
        <v>0</v>
      </c>
      <c r="W5398" s="14">
        <v>1</v>
      </c>
      <c r="X5398" s="150" t="s">
        <v>270</v>
      </c>
      <c r="Y5398">
        <v>29</v>
      </c>
      <c r="Z5398" t="s">
        <v>505</v>
      </c>
      <c r="AA5398">
        <f t="shared" si="84"/>
        <v>1</v>
      </c>
    </row>
    <row r="5399" spans="1:27" x14ac:dyDescent="0.2">
      <c r="A5399">
        <v>2719</v>
      </c>
      <c r="B5399" s="1" t="s">
        <v>12638</v>
      </c>
      <c r="C5399" t="s">
        <v>2221</v>
      </c>
      <c r="D5399" s="9" t="s">
        <v>12520</v>
      </c>
      <c r="E5399" s="9" t="s">
        <v>259</v>
      </c>
      <c r="F5399" s="9" t="s">
        <v>312</v>
      </c>
      <c r="G5399" s="10">
        <v>5</v>
      </c>
      <c r="H5399" s="10" t="s">
        <v>571</v>
      </c>
      <c r="I5399" s="10">
        <v>1948</v>
      </c>
      <c r="J5399" s="11" t="s">
        <v>12630</v>
      </c>
      <c r="K5399" s="12"/>
      <c r="L5399" s="13" t="s">
        <v>12631</v>
      </c>
      <c r="M5399" t="s">
        <v>753</v>
      </c>
      <c r="S5399" s="9"/>
      <c r="T5399">
        <v>8</v>
      </c>
      <c r="U5399" s="210" t="s">
        <v>18208</v>
      </c>
      <c r="V5399" s="14">
        <v>0</v>
      </c>
      <c r="W5399" s="14">
        <v>1</v>
      </c>
      <c r="X5399" s="150" t="s">
        <v>270</v>
      </c>
      <c r="Y5399">
        <v>151</v>
      </c>
      <c r="Z5399" t="s">
        <v>505</v>
      </c>
      <c r="AA5399">
        <f t="shared" si="84"/>
        <v>3</v>
      </c>
    </row>
    <row r="5400" spans="1:27" x14ac:dyDescent="0.2">
      <c r="A5400">
        <v>5180</v>
      </c>
      <c r="B5400" s="1" t="s">
        <v>12651</v>
      </c>
      <c r="C5400" t="s">
        <v>2221</v>
      </c>
      <c r="D5400" s="9">
        <v>151</v>
      </c>
      <c r="E5400" s="9" t="s">
        <v>259</v>
      </c>
      <c r="F5400" s="9" t="s">
        <v>312</v>
      </c>
      <c r="G5400" s="10">
        <v>5</v>
      </c>
      <c r="H5400" s="10" t="s">
        <v>571</v>
      </c>
      <c r="I5400" s="10">
        <v>1948</v>
      </c>
      <c r="J5400" s="11" t="s">
        <v>12630</v>
      </c>
      <c r="K5400" s="12"/>
      <c r="L5400" s="13" t="s">
        <v>12631</v>
      </c>
      <c r="M5400" t="s">
        <v>753</v>
      </c>
      <c r="S5400" s="9"/>
      <c r="T5400">
        <v>8</v>
      </c>
      <c r="U5400" s="210" t="s">
        <v>18208</v>
      </c>
      <c r="V5400" s="14">
        <v>0</v>
      </c>
      <c r="W5400" s="14">
        <v>1</v>
      </c>
      <c r="X5400" s="150" t="s">
        <v>270</v>
      </c>
      <c r="Y5400">
        <v>151</v>
      </c>
      <c r="Z5400" t="s">
        <v>505</v>
      </c>
      <c r="AA5400">
        <f t="shared" si="84"/>
        <v>1</v>
      </c>
    </row>
    <row r="5401" spans="1:27" x14ac:dyDescent="0.2">
      <c r="A5401">
        <v>1679</v>
      </c>
      <c r="B5401" s="1" t="s">
        <v>12645</v>
      </c>
      <c r="C5401" t="s">
        <v>2221</v>
      </c>
      <c r="D5401" s="9" t="s">
        <v>12544</v>
      </c>
      <c r="E5401" s="9" t="s">
        <v>259</v>
      </c>
      <c r="F5401" s="9" t="s">
        <v>312</v>
      </c>
      <c r="G5401" s="10">
        <v>5</v>
      </c>
      <c r="H5401" s="10" t="s">
        <v>571</v>
      </c>
      <c r="I5401" s="10">
        <v>1948</v>
      </c>
      <c r="J5401" s="11" t="s">
        <v>12630</v>
      </c>
      <c r="K5401" s="12"/>
      <c r="L5401" s="13" t="s">
        <v>12631</v>
      </c>
      <c r="M5401" t="s">
        <v>753</v>
      </c>
      <c r="S5401" s="9"/>
      <c r="T5401">
        <v>8</v>
      </c>
      <c r="U5401" s="210" t="s">
        <v>18208</v>
      </c>
      <c r="V5401" s="14">
        <v>0</v>
      </c>
      <c r="W5401" s="14">
        <v>1</v>
      </c>
      <c r="X5401" s="150" t="s">
        <v>270</v>
      </c>
      <c r="Y5401">
        <v>141</v>
      </c>
      <c r="Z5401" t="s">
        <v>505</v>
      </c>
      <c r="AA5401">
        <f t="shared" si="84"/>
        <v>2</v>
      </c>
    </row>
    <row r="5402" spans="1:27" x14ac:dyDescent="0.2">
      <c r="A5402">
        <v>2608</v>
      </c>
      <c r="B5402" s="1" t="s">
        <v>12636</v>
      </c>
      <c r="C5402" t="s">
        <v>2221</v>
      </c>
      <c r="D5402" s="9" t="s">
        <v>12637</v>
      </c>
      <c r="E5402" s="9"/>
      <c r="F5402" s="9"/>
      <c r="G5402" s="10">
        <v>5</v>
      </c>
      <c r="H5402" s="10" t="s">
        <v>571</v>
      </c>
      <c r="I5402" s="10">
        <v>1948</v>
      </c>
      <c r="J5402" s="11" t="s">
        <v>12630</v>
      </c>
      <c r="K5402" s="12"/>
      <c r="L5402" s="13" t="s">
        <v>12631</v>
      </c>
      <c r="M5402" t="s">
        <v>753</v>
      </c>
      <c r="S5402" s="9"/>
      <c r="T5402">
        <v>8</v>
      </c>
      <c r="U5402" s="210" t="s">
        <v>18208</v>
      </c>
      <c r="V5402" s="14">
        <v>0</v>
      </c>
      <c r="W5402" s="14">
        <v>1</v>
      </c>
      <c r="X5402" s="150" t="s">
        <v>294</v>
      </c>
      <c r="Y5402" t="s">
        <v>10635</v>
      </c>
      <c r="Z5402" t="s">
        <v>505</v>
      </c>
      <c r="AA5402">
        <f t="shared" si="84"/>
        <v>3</v>
      </c>
    </row>
    <row r="5403" spans="1:27" x14ac:dyDescent="0.2">
      <c r="A5403">
        <v>6626</v>
      </c>
      <c r="B5403" s="1" t="s">
        <v>12655</v>
      </c>
      <c r="C5403" t="s">
        <v>2221</v>
      </c>
      <c r="D5403" s="9">
        <v>85</v>
      </c>
      <c r="E5403" s="9" t="s">
        <v>259</v>
      </c>
      <c r="F5403" s="9" t="s">
        <v>312</v>
      </c>
      <c r="G5403" s="10">
        <v>5</v>
      </c>
      <c r="H5403" s="10" t="s">
        <v>571</v>
      </c>
      <c r="I5403" s="10">
        <v>1948</v>
      </c>
      <c r="J5403" s="11" t="s">
        <v>12630</v>
      </c>
      <c r="K5403" s="12"/>
      <c r="L5403" s="13" t="s">
        <v>12631</v>
      </c>
      <c r="M5403" t="s">
        <v>753</v>
      </c>
      <c r="S5403" s="9"/>
      <c r="T5403">
        <v>8</v>
      </c>
      <c r="U5403" s="210" t="s">
        <v>18208</v>
      </c>
      <c r="V5403" s="14">
        <v>0</v>
      </c>
      <c r="W5403" s="14">
        <v>1</v>
      </c>
      <c r="X5403" s="150" t="s">
        <v>270</v>
      </c>
      <c r="Y5403">
        <v>85</v>
      </c>
      <c r="Z5403" t="s">
        <v>505</v>
      </c>
      <c r="AA5403">
        <f t="shared" si="84"/>
        <v>1</v>
      </c>
    </row>
    <row r="5404" spans="1:27" x14ac:dyDescent="0.2">
      <c r="A5404">
        <v>1514</v>
      </c>
      <c r="B5404" s="1" t="s">
        <v>12644</v>
      </c>
      <c r="C5404" t="s">
        <v>2221</v>
      </c>
      <c r="D5404" s="9" t="s">
        <v>12541</v>
      </c>
      <c r="E5404" s="9" t="s">
        <v>259</v>
      </c>
      <c r="F5404" s="9" t="s">
        <v>312</v>
      </c>
      <c r="G5404" s="10">
        <v>5</v>
      </c>
      <c r="H5404" s="10" t="s">
        <v>571</v>
      </c>
      <c r="I5404" s="10">
        <v>1948</v>
      </c>
      <c r="J5404" s="11" t="s">
        <v>12630</v>
      </c>
      <c r="K5404" s="12"/>
      <c r="L5404" s="13" t="s">
        <v>12631</v>
      </c>
      <c r="M5404" t="s">
        <v>753</v>
      </c>
      <c r="S5404" s="9"/>
      <c r="T5404">
        <v>8</v>
      </c>
      <c r="U5404" s="210" t="s">
        <v>18208</v>
      </c>
      <c r="V5404" s="14">
        <v>0</v>
      </c>
      <c r="W5404" s="14">
        <v>1</v>
      </c>
      <c r="X5404" s="150" t="s">
        <v>270</v>
      </c>
      <c r="Y5404">
        <v>151</v>
      </c>
      <c r="Z5404" t="s">
        <v>505</v>
      </c>
      <c r="AA5404">
        <f t="shared" si="84"/>
        <v>2</v>
      </c>
    </row>
    <row r="5405" spans="1:27" x14ac:dyDescent="0.2">
      <c r="A5405">
        <v>918</v>
      </c>
      <c r="B5405" s="1" t="s">
        <v>12652</v>
      </c>
      <c r="C5405" t="s">
        <v>2221</v>
      </c>
      <c r="D5405" s="9">
        <v>151</v>
      </c>
      <c r="E5405" s="9" t="s">
        <v>259</v>
      </c>
      <c r="F5405" s="9" t="s">
        <v>312</v>
      </c>
      <c r="G5405" s="10">
        <v>5</v>
      </c>
      <c r="H5405" s="10" t="s">
        <v>571</v>
      </c>
      <c r="I5405" s="10">
        <v>1948</v>
      </c>
      <c r="J5405" s="11" t="s">
        <v>12630</v>
      </c>
      <c r="K5405" s="12"/>
      <c r="L5405" s="13" t="s">
        <v>12631</v>
      </c>
      <c r="M5405" t="s">
        <v>753</v>
      </c>
      <c r="S5405" s="9"/>
      <c r="T5405">
        <v>8</v>
      </c>
      <c r="U5405" s="210" t="s">
        <v>18208</v>
      </c>
      <c r="V5405" s="14">
        <v>0</v>
      </c>
      <c r="W5405" s="14">
        <v>1</v>
      </c>
      <c r="X5405" s="150" t="s">
        <v>270</v>
      </c>
      <c r="Y5405">
        <v>151</v>
      </c>
      <c r="Z5405" t="s">
        <v>505</v>
      </c>
      <c r="AA5405">
        <f t="shared" si="84"/>
        <v>1</v>
      </c>
    </row>
    <row r="5406" spans="1:27" x14ac:dyDescent="0.2">
      <c r="A5406">
        <v>4481</v>
      </c>
      <c r="B5406" s="1" t="s">
        <v>12648</v>
      </c>
      <c r="C5406" t="s">
        <v>2221</v>
      </c>
      <c r="D5406" s="9" t="s">
        <v>1369</v>
      </c>
      <c r="E5406" s="9"/>
      <c r="F5406" s="9"/>
      <c r="G5406" s="10">
        <v>5</v>
      </c>
      <c r="H5406" s="10" t="s">
        <v>571</v>
      </c>
      <c r="I5406" s="10">
        <v>1948</v>
      </c>
      <c r="J5406" s="11" t="s">
        <v>12630</v>
      </c>
      <c r="K5406" s="12"/>
      <c r="L5406" s="13" t="s">
        <v>12631</v>
      </c>
      <c r="M5406" t="s">
        <v>753</v>
      </c>
      <c r="S5406" s="9"/>
      <c r="T5406">
        <v>8</v>
      </c>
      <c r="U5406" s="210" t="s">
        <v>18208</v>
      </c>
      <c r="V5406" s="14">
        <v>0</v>
      </c>
      <c r="W5406" s="14">
        <v>1</v>
      </c>
      <c r="X5406" s="150" t="s">
        <v>294</v>
      </c>
      <c r="Y5406" t="s">
        <v>1369</v>
      </c>
      <c r="Z5406" t="s">
        <v>505</v>
      </c>
      <c r="AA5406">
        <f t="shared" si="84"/>
        <v>1</v>
      </c>
    </row>
    <row r="5407" spans="1:27" x14ac:dyDescent="0.2">
      <c r="A5407">
        <v>3913</v>
      </c>
      <c r="B5407" s="1" t="s">
        <v>12653</v>
      </c>
      <c r="C5407" t="s">
        <v>2221</v>
      </c>
      <c r="D5407" s="9">
        <v>151</v>
      </c>
      <c r="E5407" s="9" t="s">
        <v>259</v>
      </c>
      <c r="F5407" s="9" t="s">
        <v>312</v>
      </c>
      <c r="G5407" s="10">
        <v>5</v>
      </c>
      <c r="H5407" s="10" t="s">
        <v>571</v>
      </c>
      <c r="I5407" s="10">
        <v>1948</v>
      </c>
      <c r="J5407" s="11" t="s">
        <v>12630</v>
      </c>
      <c r="K5407" s="12"/>
      <c r="L5407" s="13" t="s">
        <v>12631</v>
      </c>
      <c r="M5407" t="s">
        <v>753</v>
      </c>
      <c r="S5407" s="9"/>
      <c r="T5407">
        <v>8</v>
      </c>
      <c r="U5407" s="210" t="s">
        <v>18208</v>
      </c>
      <c r="V5407" s="14">
        <v>0</v>
      </c>
      <c r="W5407" s="14">
        <v>1</v>
      </c>
      <c r="X5407" s="150" t="s">
        <v>270</v>
      </c>
      <c r="Y5407">
        <v>151</v>
      </c>
      <c r="Z5407" t="s">
        <v>505</v>
      </c>
      <c r="AA5407">
        <f t="shared" si="84"/>
        <v>1</v>
      </c>
    </row>
    <row r="5408" spans="1:27" x14ac:dyDescent="0.2">
      <c r="A5408">
        <v>4640</v>
      </c>
      <c r="B5408" s="1" t="s">
        <v>12647</v>
      </c>
      <c r="C5408" t="s">
        <v>2040</v>
      </c>
      <c r="D5408" s="9" t="s">
        <v>9882</v>
      </c>
      <c r="E5408" s="9"/>
      <c r="F5408" s="9"/>
      <c r="G5408" s="10">
        <v>5</v>
      </c>
      <c r="H5408" s="10" t="s">
        <v>571</v>
      </c>
      <c r="I5408" s="10">
        <v>1948</v>
      </c>
      <c r="J5408" s="11" t="s">
        <v>12630</v>
      </c>
      <c r="K5408" s="12"/>
      <c r="L5408" s="13" t="s">
        <v>12631</v>
      </c>
      <c r="M5408" t="s">
        <v>753</v>
      </c>
      <c r="S5408" s="9"/>
      <c r="T5408">
        <v>8</v>
      </c>
      <c r="U5408" s="210" t="s">
        <v>18208</v>
      </c>
      <c r="V5408" s="14">
        <v>0</v>
      </c>
      <c r="W5408" s="14">
        <v>0</v>
      </c>
      <c r="X5408" s="150" t="s">
        <v>270</v>
      </c>
      <c r="Y5408">
        <v>14</v>
      </c>
      <c r="Z5408" t="s">
        <v>3085</v>
      </c>
      <c r="AA5408">
        <f t="shared" si="84"/>
        <v>2</v>
      </c>
    </row>
    <row r="5409" spans="1:27" x14ac:dyDescent="0.2">
      <c r="A5409">
        <v>7613</v>
      </c>
      <c r="B5409" s="1" t="s">
        <v>12642</v>
      </c>
      <c r="C5409" t="s">
        <v>2040</v>
      </c>
      <c r="D5409" s="9" t="s">
        <v>10992</v>
      </c>
      <c r="E5409" s="9"/>
      <c r="F5409" s="9"/>
      <c r="G5409" s="10">
        <v>5</v>
      </c>
      <c r="H5409" s="10" t="s">
        <v>571</v>
      </c>
      <c r="I5409" s="10">
        <v>1948</v>
      </c>
      <c r="J5409" s="11" t="s">
        <v>12630</v>
      </c>
      <c r="K5409" s="12"/>
      <c r="L5409" s="13" t="s">
        <v>12643</v>
      </c>
      <c r="M5409" t="s">
        <v>753</v>
      </c>
      <c r="S5409" s="9"/>
      <c r="T5409">
        <v>8</v>
      </c>
      <c r="U5409" s="210" t="s">
        <v>18208</v>
      </c>
      <c r="V5409" s="14">
        <v>0</v>
      </c>
      <c r="W5409" s="14">
        <v>0</v>
      </c>
      <c r="X5409" s="150" t="s">
        <v>270</v>
      </c>
      <c r="Y5409">
        <v>14</v>
      </c>
      <c r="Z5409" t="s">
        <v>3085</v>
      </c>
      <c r="AA5409">
        <f t="shared" si="84"/>
        <v>3</v>
      </c>
    </row>
    <row r="5410" spans="1:27" x14ac:dyDescent="0.2">
      <c r="A5410">
        <v>6450</v>
      </c>
      <c r="B5410" s="1" t="s">
        <v>12639</v>
      </c>
      <c r="C5410" t="s">
        <v>2040</v>
      </c>
      <c r="D5410" s="9" t="s">
        <v>7723</v>
      </c>
      <c r="E5410" s="9"/>
      <c r="F5410" s="9"/>
      <c r="G5410" s="10">
        <v>5</v>
      </c>
      <c r="H5410" s="10" t="s">
        <v>571</v>
      </c>
      <c r="I5410" s="10">
        <v>1948</v>
      </c>
      <c r="J5410" s="11" t="s">
        <v>12630</v>
      </c>
      <c r="K5410" s="12"/>
      <c r="L5410" s="13" t="s">
        <v>12631</v>
      </c>
      <c r="M5410" t="s">
        <v>753</v>
      </c>
      <c r="S5410" s="9"/>
      <c r="T5410">
        <v>8</v>
      </c>
      <c r="U5410" s="210" t="s">
        <v>18208</v>
      </c>
      <c r="V5410" s="14">
        <v>0</v>
      </c>
      <c r="W5410" s="14">
        <v>0</v>
      </c>
      <c r="X5410" s="150" t="s">
        <v>270</v>
      </c>
      <c r="Y5410">
        <v>98</v>
      </c>
      <c r="Z5410" t="s">
        <v>3085</v>
      </c>
      <c r="AA5410">
        <f t="shared" si="84"/>
        <v>3</v>
      </c>
    </row>
    <row r="5411" spans="1:27" x14ac:dyDescent="0.2">
      <c r="A5411">
        <v>1775</v>
      </c>
      <c r="B5411" s="1" t="s">
        <v>12634</v>
      </c>
      <c r="C5411" t="s">
        <v>2040</v>
      </c>
      <c r="D5411" s="9" t="s">
        <v>12635</v>
      </c>
      <c r="E5411" s="9"/>
      <c r="F5411" s="9"/>
      <c r="G5411" s="10">
        <v>5</v>
      </c>
      <c r="H5411" s="10" t="s">
        <v>571</v>
      </c>
      <c r="I5411" s="10">
        <v>1948</v>
      </c>
      <c r="J5411" s="11" t="s">
        <v>12630</v>
      </c>
      <c r="K5411" s="12"/>
      <c r="L5411" s="13" t="s">
        <v>12631</v>
      </c>
      <c r="M5411" t="s">
        <v>753</v>
      </c>
      <c r="S5411" s="9"/>
      <c r="T5411">
        <v>8</v>
      </c>
      <c r="U5411" s="210" t="s">
        <v>18208</v>
      </c>
      <c r="V5411" s="14">
        <v>0</v>
      </c>
      <c r="W5411" s="14">
        <v>0</v>
      </c>
      <c r="X5411" s="150" t="s">
        <v>270</v>
      </c>
      <c r="Y5411">
        <v>69</v>
      </c>
      <c r="Z5411" t="s">
        <v>3085</v>
      </c>
      <c r="AA5411">
        <f t="shared" si="84"/>
        <v>5</v>
      </c>
    </row>
    <row r="5412" spans="1:27" x14ac:dyDescent="0.2">
      <c r="A5412">
        <v>5842</v>
      </c>
      <c r="B5412" s="1" t="s">
        <v>12654</v>
      </c>
      <c r="C5412" t="s">
        <v>2040</v>
      </c>
      <c r="D5412" s="9">
        <v>98</v>
      </c>
      <c r="E5412" s="9"/>
      <c r="F5412" s="9"/>
      <c r="G5412" s="10">
        <v>5</v>
      </c>
      <c r="H5412" s="10" t="s">
        <v>571</v>
      </c>
      <c r="I5412" s="10">
        <v>1948</v>
      </c>
      <c r="J5412" s="11" t="s">
        <v>12630</v>
      </c>
      <c r="K5412" s="12"/>
      <c r="L5412" s="13" t="s">
        <v>12631</v>
      </c>
      <c r="M5412" t="s">
        <v>753</v>
      </c>
      <c r="S5412" s="9"/>
      <c r="T5412">
        <v>8</v>
      </c>
      <c r="U5412" s="210" t="s">
        <v>18208</v>
      </c>
      <c r="V5412" s="14">
        <v>0</v>
      </c>
      <c r="W5412" s="14">
        <v>0</v>
      </c>
      <c r="X5412" s="150" t="s">
        <v>270</v>
      </c>
      <c r="Y5412">
        <v>98</v>
      </c>
      <c r="Z5412" t="s">
        <v>3085</v>
      </c>
      <c r="AA5412">
        <f t="shared" si="84"/>
        <v>1</v>
      </c>
    </row>
    <row r="5413" spans="1:27" x14ac:dyDescent="0.2">
      <c r="A5413">
        <v>127</v>
      </c>
      <c r="B5413" s="1" t="s">
        <v>12632</v>
      </c>
      <c r="C5413" t="s">
        <v>2040</v>
      </c>
      <c r="D5413" s="9" t="s">
        <v>12633</v>
      </c>
      <c r="E5413" s="9"/>
      <c r="F5413" s="9"/>
      <c r="G5413" s="10">
        <v>5</v>
      </c>
      <c r="H5413" s="10" t="s">
        <v>571</v>
      </c>
      <c r="I5413" s="10">
        <v>1948</v>
      </c>
      <c r="J5413" s="11" t="s">
        <v>12630</v>
      </c>
      <c r="K5413" s="12"/>
      <c r="L5413" s="13" t="s">
        <v>12631</v>
      </c>
      <c r="M5413" t="s">
        <v>753</v>
      </c>
      <c r="S5413" s="9"/>
      <c r="T5413">
        <v>8</v>
      </c>
      <c r="U5413" s="210" t="s">
        <v>18208</v>
      </c>
      <c r="V5413" s="14">
        <v>0</v>
      </c>
      <c r="W5413" s="14">
        <v>1</v>
      </c>
      <c r="X5413" s="150" t="s">
        <v>270</v>
      </c>
      <c r="Y5413">
        <v>98</v>
      </c>
      <c r="Z5413" t="s">
        <v>271</v>
      </c>
      <c r="AA5413">
        <f t="shared" si="84"/>
        <v>5</v>
      </c>
    </row>
    <row r="5414" spans="1:27" x14ac:dyDescent="0.2">
      <c r="A5414">
        <v>550</v>
      </c>
      <c r="B5414" s="1" t="s">
        <v>12640</v>
      </c>
      <c r="C5414" t="s">
        <v>2040</v>
      </c>
      <c r="D5414" s="9" t="s">
        <v>12190</v>
      </c>
      <c r="E5414" s="9"/>
      <c r="F5414" s="9"/>
      <c r="G5414" s="10">
        <v>5</v>
      </c>
      <c r="H5414" s="10" t="s">
        <v>571</v>
      </c>
      <c r="I5414" s="10">
        <v>1948</v>
      </c>
      <c r="J5414" s="11" t="s">
        <v>12630</v>
      </c>
      <c r="K5414" s="12"/>
      <c r="L5414" s="13" t="s">
        <v>12631</v>
      </c>
      <c r="M5414" t="s">
        <v>753</v>
      </c>
      <c r="S5414" s="9"/>
      <c r="T5414">
        <v>8</v>
      </c>
      <c r="U5414" s="210" t="s">
        <v>18208</v>
      </c>
      <c r="V5414" s="14">
        <v>0</v>
      </c>
      <c r="W5414" s="14">
        <v>1</v>
      </c>
      <c r="X5414" s="150" t="s">
        <v>270</v>
      </c>
      <c r="Y5414">
        <v>98</v>
      </c>
      <c r="Z5414" t="s">
        <v>271</v>
      </c>
      <c r="AA5414">
        <f t="shared" si="84"/>
        <v>3</v>
      </c>
    </row>
    <row r="5415" spans="1:27" x14ac:dyDescent="0.2">
      <c r="A5415">
        <v>5875</v>
      </c>
      <c r="B5415" s="1" t="s">
        <v>12657</v>
      </c>
      <c r="C5415" t="s">
        <v>2534</v>
      </c>
      <c r="D5415" s="9"/>
      <c r="E5415" s="9"/>
      <c r="F5415" s="9"/>
      <c r="G5415" s="10">
        <v>5</v>
      </c>
      <c r="H5415" s="10" t="s">
        <v>571</v>
      </c>
      <c r="I5415" s="10">
        <v>1948</v>
      </c>
      <c r="J5415" s="11" t="s">
        <v>12630</v>
      </c>
      <c r="K5415" s="12"/>
      <c r="L5415" s="13" t="s">
        <v>12658</v>
      </c>
      <c r="M5415" t="s">
        <v>781</v>
      </c>
      <c r="S5415" s="9"/>
      <c r="T5415">
        <v>8</v>
      </c>
      <c r="U5415" s="210" t="s">
        <v>18208</v>
      </c>
      <c r="V5415" s="14">
        <v>0</v>
      </c>
      <c r="W5415" s="14">
        <v>1</v>
      </c>
      <c r="X5415" s="109" t="e">
        <v>#N/A</v>
      </c>
      <c r="Y5415" t="s">
        <v>334</v>
      </c>
      <c r="Z5415" t="s">
        <v>271</v>
      </c>
      <c r="AA5415">
        <f t="shared" si="84"/>
        <v>1</v>
      </c>
    </row>
    <row r="5416" spans="1:27" x14ac:dyDescent="0.2">
      <c r="A5416">
        <v>5887</v>
      </c>
      <c r="B5416" s="1" t="s">
        <v>12659</v>
      </c>
      <c r="C5416" t="s">
        <v>2534</v>
      </c>
      <c r="D5416" s="9"/>
      <c r="E5416" s="9"/>
      <c r="F5416" s="9"/>
      <c r="G5416" s="10">
        <v>5</v>
      </c>
      <c r="H5416" s="10" t="s">
        <v>571</v>
      </c>
      <c r="I5416" s="10">
        <v>1948</v>
      </c>
      <c r="J5416" s="11" t="s">
        <v>12630</v>
      </c>
      <c r="K5416" s="12"/>
      <c r="L5416" s="13" t="s">
        <v>12658</v>
      </c>
      <c r="M5416" t="s">
        <v>781</v>
      </c>
      <c r="S5416" s="9"/>
      <c r="T5416">
        <v>8</v>
      </c>
      <c r="U5416" s="210" t="s">
        <v>18208</v>
      </c>
      <c r="V5416" s="14">
        <v>0</v>
      </c>
      <c r="W5416" s="14">
        <v>1</v>
      </c>
      <c r="X5416" s="109" t="e">
        <v>#N/A</v>
      </c>
      <c r="Y5416" t="s">
        <v>334</v>
      </c>
      <c r="Z5416" t="s">
        <v>271</v>
      </c>
      <c r="AA5416">
        <f t="shared" si="84"/>
        <v>1</v>
      </c>
    </row>
    <row r="5417" spans="1:27" x14ac:dyDescent="0.2">
      <c r="A5417">
        <v>6957</v>
      </c>
      <c r="B5417" s="1" t="s">
        <v>12649</v>
      </c>
      <c r="C5417" t="s">
        <v>1027</v>
      </c>
      <c r="D5417" s="9" t="s">
        <v>1126</v>
      </c>
      <c r="E5417" s="9" t="s">
        <v>275</v>
      </c>
      <c r="F5417" s="9" t="s">
        <v>1416</v>
      </c>
      <c r="G5417" s="10">
        <v>5</v>
      </c>
      <c r="H5417" s="10" t="s">
        <v>571</v>
      </c>
      <c r="I5417" s="10">
        <v>1948</v>
      </c>
      <c r="J5417" s="11" t="s">
        <v>12630</v>
      </c>
      <c r="K5417" s="12"/>
      <c r="L5417" s="13" t="s">
        <v>12631</v>
      </c>
      <c r="M5417" t="s">
        <v>753</v>
      </c>
      <c r="S5417" s="9"/>
      <c r="T5417">
        <v>8</v>
      </c>
      <c r="U5417" s="210" t="s">
        <v>18208</v>
      </c>
      <c r="V5417" s="14">
        <v>0</v>
      </c>
      <c r="W5417" s="14">
        <v>0</v>
      </c>
      <c r="X5417" s="109" t="e">
        <v>#N/A</v>
      </c>
      <c r="Y5417" t="s">
        <v>1126</v>
      </c>
      <c r="Z5417" t="s">
        <v>1419</v>
      </c>
      <c r="AA5417">
        <f t="shared" si="84"/>
        <v>1</v>
      </c>
    </row>
    <row r="5418" spans="1:27" x14ac:dyDescent="0.2">
      <c r="A5418">
        <v>2458</v>
      </c>
      <c r="B5418" s="1" t="s">
        <v>12660</v>
      </c>
      <c r="C5418" t="s">
        <v>2534</v>
      </c>
      <c r="D5418" s="9" t="s">
        <v>3625</v>
      </c>
      <c r="E5418" s="9"/>
      <c r="F5418" s="9" t="s">
        <v>532</v>
      </c>
      <c r="G5418" s="10">
        <v>6</v>
      </c>
      <c r="H5418" s="10" t="s">
        <v>571</v>
      </c>
      <c r="I5418" s="10">
        <v>1948</v>
      </c>
      <c r="J5418" s="11" t="s">
        <v>12661</v>
      </c>
      <c r="K5418" s="12"/>
      <c r="L5418" s="13" t="s">
        <v>12662</v>
      </c>
      <c r="M5418" t="s">
        <v>781</v>
      </c>
      <c r="S5418" s="9"/>
      <c r="T5418">
        <v>8</v>
      </c>
      <c r="U5418" s="210" t="s">
        <v>18208</v>
      </c>
      <c r="V5418" s="14">
        <v>0</v>
      </c>
      <c r="W5418" s="14">
        <v>1</v>
      </c>
      <c r="X5418" s="109" t="s">
        <v>294</v>
      </c>
      <c r="Y5418" t="s">
        <v>3625</v>
      </c>
      <c r="Z5418" t="s">
        <v>271</v>
      </c>
      <c r="AA5418">
        <f t="shared" si="84"/>
        <v>1</v>
      </c>
    </row>
    <row r="5419" spans="1:27" x14ac:dyDescent="0.2">
      <c r="A5419">
        <v>7515</v>
      </c>
      <c r="B5419" s="1" t="s">
        <v>12663</v>
      </c>
      <c r="C5419" t="s">
        <v>1027</v>
      </c>
      <c r="D5419" s="9" t="s">
        <v>12664</v>
      </c>
      <c r="E5419" s="9" t="s">
        <v>259</v>
      </c>
      <c r="F5419" s="9" t="s">
        <v>1416</v>
      </c>
      <c r="G5419" s="10">
        <v>9</v>
      </c>
      <c r="H5419" s="10" t="s">
        <v>571</v>
      </c>
      <c r="I5419" s="10">
        <v>1948</v>
      </c>
      <c r="J5419" s="11" t="s">
        <v>12665</v>
      </c>
      <c r="K5419" s="12" t="s">
        <v>237</v>
      </c>
      <c r="L5419" s="13" t="s">
        <v>12666</v>
      </c>
      <c r="M5419" t="s">
        <v>290</v>
      </c>
      <c r="N5419" t="s">
        <v>291</v>
      </c>
      <c r="O5419" t="s">
        <v>520</v>
      </c>
      <c r="S5419" s="9"/>
      <c r="T5419">
        <v>8</v>
      </c>
      <c r="U5419" s="210" t="s">
        <v>18208</v>
      </c>
      <c r="V5419" s="14">
        <v>0</v>
      </c>
      <c r="W5419" s="14">
        <v>1</v>
      </c>
      <c r="X5419" s="150" t="s">
        <v>270</v>
      </c>
      <c r="Y5419">
        <v>4</v>
      </c>
      <c r="Z5419" t="s">
        <v>271</v>
      </c>
      <c r="AA5419">
        <f t="shared" si="84"/>
        <v>3</v>
      </c>
    </row>
    <row r="5420" spans="1:27" x14ac:dyDescent="0.2">
      <c r="A5420">
        <v>6536</v>
      </c>
      <c r="B5420" s="1" t="s">
        <v>12671</v>
      </c>
      <c r="C5420" t="s">
        <v>2534</v>
      </c>
      <c r="D5420" s="9">
        <v>157</v>
      </c>
      <c r="E5420" s="9" t="s">
        <v>2672</v>
      </c>
      <c r="F5420" s="9"/>
      <c r="G5420" s="10">
        <v>9</v>
      </c>
      <c r="H5420" s="10" t="s">
        <v>571</v>
      </c>
      <c r="I5420" s="10">
        <v>1948</v>
      </c>
      <c r="J5420" s="11" t="s">
        <v>12665</v>
      </c>
      <c r="K5420" s="12"/>
      <c r="L5420" s="13" t="s">
        <v>12672</v>
      </c>
      <c r="M5420" t="s">
        <v>781</v>
      </c>
      <c r="S5420" s="9"/>
      <c r="T5420">
        <v>8</v>
      </c>
      <c r="U5420" s="210" t="s">
        <v>18208</v>
      </c>
      <c r="V5420" s="14">
        <v>0</v>
      </c>
      <c r="W5420" s="14">
        <v>1</v>
      </c>
      <c r="X5420" s="150" t="s">
        <v>270</v>
      </c>
      <c r="Y5420">
        <v>157</v>
      </c>
      <c r="Z5420" t="s">
        <v>505</v>
      </c>
      <c r="AA5420">
        <f t="shared" si="84"/>
        <v>1</v>
      </c>
    </row>
    <row r="5421" spans="1:27" x14ac:dyDescent="0.2">
      <c r="A5421">
        <v>6537</v>
      </c>
      <c r="B5421" s="1" t="s">
        <v>12673</v>
      </c>
      <c r="C5421" t="s">
        <v>2534</v>
      </c>
      <c r="D5421" s="9">
        <v>157</v>
      </c>
      <c r="E5421" s="9" t="s">
        <v>2672</v>
      </c>
      <c r="F5421" s="9"/>
      <c r="G5421" s="10">
        <v>9</v>
      </c>
      <c r="H5421" s="10" t="s">
        <v>571</v>
      </c>
      <c r="I5421" s="10">
        <v>1948</v>
      </c>
      <c r="J5421" s="11" t="s">
        <v>12665</v>
      </c>
      <c r="K5421" s="12"/>
      <c r="L5421" s="13" t="s">
        <v>12672</v>
      </c>
      <c r="M5421" t="s">
        <v>781</v>
      </c>
      <c r="S5421" s="9"/>
      <c r="T5421">
        <v>8</v>
      </c>
      <c r="U5421" s="210" t="s">
        <v>18208</v>
      </c>
      <c r="V5421" s="14">
        <v>0</v>
      </c>
      <c r="W5421" s="14">
        <v>1</v>
      </c>
      <c r="X5421" s="150" t="s">
        <v>270</v>
      </c>
      <c r="Y5421">
        <v>157</v>
      </c>
      <c r="Z5421" t="s">
        <v>505</v>
      </c>
      <c r="AA5421">
        <f t="shared" si="84"/>
        <v>1</v>
      </c>
    </row>
    <row r="5422" spans="1:27" x14ac:dyDescent="0.2">
      <c r="A5422">
        <v>6538</v>
      </c>
      <c r="B5422" s="1" t="s">
        <v>12674</v>
      </c>
      <c r="C5422" t="s">
        <v>2534</v>
      </c>
      <c r="D5422" s="9">
        <v>157</v>
      </c>
      <c r="E5422" s="9" t="s">
        <v>2672</v>
      </c>
      <c r="F5422" s="9"/>
      <c r="G5422" s="10">
        <v>9</v>
      </c>
      <c r="H5422" s="10" t="s">
        <v>571</v>
      </c>
      <c r="I5422" s="10">
        <v>1948</v>
      </c>
      <c r="J5422" s="11" t="s">
        <v>12665</v>
      </c>
      <c r="K5422" s="12"/>
      <c r="L5422" s="13" t="s">
        <v>12672</v>
      </c>
      <c r="M5422" t="s">
        <v>781</v>
      </c>
      <c r="S5422" s="9"/>
      <c r="T5422">
        <v>8</v>
      </c>
      <c r="U5422" s="210" t="s">
        <v>18208</v>
      </c>
      <c r="V5422" s="14">
        <v>0</v>
      </c>
      <c r="W5422" s="14">
        <v>1</v>
      </c>
      <c r="X5422" s="150" t="s">
        <v>270</v>
      </c>
      <c r="Y5422">
        <v>157</v>
      </c>
      <c r="Z5422" t="s">
        <v>505</v>
      </c>
      <c r="AA5422">
        <f t="shared" si="84"/>
        <v>1</v>
      </c>
    </row>
    <row r="5423" spans="1:27" x14ac:dyDescent="0.2">
      <c r="A5423">
        <v>4486</v>
      </c>
      <c r="B5423" s="1" t="s">
        <v>12667</v>
      </c>
      <c r="C5423" t="s">
        <v>2534</v>
      </c>
      <c r="D5423" s="9" t="s">
        <v>1369</v>
      </c>
      <c r="E5423" s="9"/>
      <c r="F5423" s="9"/>
      <c r="G5423" s="10">
        <v>9</v>
      </c>
      <c r="H5423" s="10" t="s">
        <v>571</v>
      </c>
      <c r="I5423" s="10">
        <v>1948</v>
      </c>
      <c r="J5423" s="11" t="s">
        <v>12665</v>
      </c>
      <c r="K5423" s="12"/>
      <c r="L5423" s="13" t="s">
        <v>12668</v>
      </c>
      <c r="M5423" t="s">
        <v>781</v>
      </c>
      <c r="S5423" s="9"/>
      <c r="T5423">
        <v>8</v>
      </c>
      <c r="U5423" s="210" t="s">
        <v>18208</v>
      </c>
      <c r="V5423" s="14">
        <v>0</v>
      </c>
      <c r="W5423" s="14">
        <v>1</v>
      </c>
      <c r="X5423" s="150" t="s">
        <v>294</v>
      </c>
      <c r="Y5423" t="s">
        <v>1369</v>
      </c>
      <c r="Z5423" t="s">
        <v>271</v>
      </c>
      <c r="AA5423">
        <f t="shared" si="84"/>
        <v>1</v>
      </c>
    </row>
    <row r="5424" spans="1:27" x14ac:dyDescent="0.2">
      <c r="A5424">
        <v>1912</v>
      </c>
      <c r="B5424" s="1" t="s">
        <v>12669</v>
      </c>
      <c r="C5424" t="s">
        <v>2534</v>
      </c>
      <c r="D5424" s="9" t="s">
        <v>3625</v>
      </c>
      <c r="E5424" s="9"/>
      <c r="F5424" s="9" t="s">
        <v>532</v>
      </c>
      <c r="G5424" s="10">
        <v>9</v>
      </c>
      <c r="H5424" s="10" t="s">
        <v>571</v>
      </c>
      <c r="I5424" s="10">
        <v>1948</v>
      </c>
      <c r="J5424" s="11" t="s">
        <v>12665</v>
      </c>
      <c r="K5424" s="12"/>
      <c r="L5424" s="13" t="s">
        <v>12668</v>
      </c>
      <c r="M5424" t="s">
        <v>781</v>
      </c>
      <c r="S5424" s="9"/>
      <c r="T5424">
        <v>8</v>
      </c>
      <c r="U5424" s="210" t="s">
        <v>18208</v>
      </c>
      <c r="V5424" s="14">
        <v>0</v>
      </c>
      <c r="W5424" s="14">
        <v>1</v>
      </c>
      <c r="X5424" s="109" t="s">
        <v>294</v>
      </c>
      <c r="Y5424" t="s">
        <v>3625</v>
      </c>
      <c r="Z5424" t="s">
        <v>271</v>
      </c>
      <c r="AA5424">
        <f t="shared" si="84"/>
        <v>1</v>
      </c>
    </row>
    <row r="5425" spans="1:27" x14ac:dyDescent="0.2">
      <c r="A5425">
        <v>3258</v>
      </c>
      <c r="B5425" s="1" t="s">
        <v>12670</v>
      </c>
      <c r="C5425" t="s">
        <v>2534</v>
      </c>
      <c r="D5425" s="9" t="s">
        <v>3625</v>
      </c>
      <c r="E5425" s="9"/>
      <c r="F5425" s="9" t="s">
        <v>532</v>
      </c>
      <c r="G5425" s="10">
        <v>9</v>
      </c>
      <c r="H5425" s="10" t="s">
        <v>571</v>
      </c>
      <c r="I5425" s="10">
        <v>1948</v>
      </c>
      <c r="J5425" s="11" t="s">
        <v>12665</v>
      </c>
      <c r="K5425" s="12"/>
      <c r="L5425" s="13" t="s">
        <v>12668</v>
      </c>
      <c r="M5425" t="s">
        <v>781</v>
      </c>
      <c r="S5425" s="9"/>
      <c r="T5425">
        <v>8</v>
      </c>
      <c r="U5425" s="210" t="s">
        <v>18208</v>
      </c>
      <c r="V5425" s="14">
        <v>0</v>
      </c>
      <c r="W5425" s="14">
        <v>1</v>
      </c>
      <c r="X5425" s="109" t="s">
        <v>294</v>
      </c>
      <c r="Y5425" t="s">
        <v>3625</v>
      </c>
      <c r="Z5425" t="s">
        <v>271</v>
      </c>
      <c r="AA5425">
        <f t="shared" si="84"/>
        <v>1</v>
      </c>
    </row>
    <row r="5426" spans="1:27" x14ac:dyDescent="0.2">
      <c r="A5426">
        <v>3043</v>
      </c>
      <c r="B5426" s="1" t="s">
        <v>12675</v>
      </c>
      <c r="C5426" t="s">
        <v>2534</v>
      </c>
      <c r="D5426" s="9"/>
      <c r="E5426" s="9"/>
      <c r="F5426" s="9"/>
      <c r="G5426" s="10">
        <v>9</v>
      </c>
      <c r="H5426" s="10" t="s">
        <v>571</v>
      </c>
      <c r="I5426" s="10">
        <v>1948</v>
      </c>
      <c r="J5426" s="11" t="s">
        <v>12665</v>
      </c>
      <c r="K5426" s="12"/>
      <c r="L5426" s="13" t="s">
        <v>12668</v>
      </c>
      <c r="M5426" t="s">
        <v>781</v>
      </c>
      <c r="S5426" s="9"/>
      <c r="T5426">
        <v>8</v>
      </c>
      <c r="U5426" s="210" t="s">
        <v>18208</v>
      </c>
      <c r="V5426" s="14">
        <v>0</v>
      </c>
      <c r="W5426" s="14">
        <v>1</v>
      </c>
      <c r="X5426" s="109" t="e">
        <v>#N/A</v>
      </c>
      <c r="Y5426" t="s">
        <v>334</v>
      </c>
      <c r="Z5426" t="s">
        <v>271</v>
      </c>
      <c r="AA5426">
        <f t="shared" si="84"/>
        <v>1</v>
      </c>
    </row>
    <row r="5427" spans="1:27" x14ac:dyDescent="0.2">
      <c r="A5427">
        <v>6110</v>
      </c>
      <c r="B5427" s="1" t="s">
        <v>12676</v>
      </c>
      <c r="C5427" t="s">
        <v>2534</v>
      </c>
      <c r="D5427" s="9"/>
      <c r="E5427" s="9"/>
      <c r="F5427" s="9"/>
      <c r="G5427" s="10">
        <v>9</v>
      </c>
      <c r="H5427" s="10" t="s">
        <v>571</v>
      </c>
      <c r="I5427" s="10">
        <v>1948</v>
      </c>
      <c r="J5427" s="11" t="s">
        <v>12665</v>
      </c>
      <c r="K5427" s="12"/>
      <c r="L5427" s="13" t="s">
        <v>12668</v>
      </c>
      <c r="M5427" t="s">
        <v>781</v>
      </c>
      <c r="S5427" s="9"/>
      <c r="T5427">
        <v>8</v>
      </c>
      <c r="U5427" s="210" t="s">
        <v>18208</v>
      </c>
      <c r="V5427" s="14">
        <v>0</v>
      </c>
      <c r="W5427" s="14">
        <v>1</v>
      </c>
      <c r="X5427" s="109" t="e">
        <v>#N/A</v>
      </c>
      <c r="Y5427" t="s">
        <v>334</v>
      </c>
      <c r="Z5427" t="s">
        <v>271</v>
      </c>
      <c r="AA5427">
        <f t="shared" si="84"/>
        <v>1</v>
      </c>
    </row>
    <row r="5428" spans="1:27" x14ac:dyDescent="0.2">
      <c r="A5428">
        <v>2136</v>
      </c>
      <c r="B5428" s="1" t="s">
        <v>12677</v>
      </c>
      <c r="C5428" t="s">
        <v>2534</v>
      </c>
      <c r="D5428" s="9"/>
      <c r="E5428" s="9"/>
      <c r="F5428" s="9"/>
      <c r="G5428" s="10">
        <v>9</v>
      </c>
      <c r="H5428" s="10" t="s">
        <v>571</v>
      </c>
      <c r="I5428" s="10">
        <v>1948</v>
      </c>
      <c r="J5428" s="11" t="s">
        <v>12665</v>
      </c>
      <c r="K5428" s="12"/>
      <c r="L5428" s="13" t="s">
        <v>12668</v>
      </c>
      <c r="M5428" t="s">
        <v>781</v>
      </c>
      <c r="S5428" s="9"/>
      <c r="T5428">
        <v>8</v>
      </c>
      <c r="U5428" s="210" t="s">
        <v>18208</v>
      </c>
      <c r="V5428" s="14">
        <v>0</v>
      </c>
      <c r="W5428" s="14">
        <v>1</v>
      </c>
      <c r="X5428" s="109" t="e">
        <v>#N/A</v>
      </c>
      <c r="Y5428" t="s">
        <v>334</v>
      </c>
      <c r="Z5428" t="s">
        <v>271</v>
      </c>
      <c r="AA5428">
        <f t="shared" si="84"/>
        <v>1</v>
      </c>
    </row>
    <row r="5429" spans="1:27" x14ac:dyDescent="0.2">
      <c r="A5429">
        <v>4369</v>
      </c>
      <c r="B5429" s="1" t="s">
        <v>12678</v>
      </c>
      <c r="C5429" t="s">
        <v>2534</v>
      </c>
      <c r="D5429" s="9"/>
      <c r="E5429" s="9"/>
      <c r="F5429" s="9"/>
      <c r="G5429" s="10">
        <v>9</v>
      </c>
      <c r="H5429" s="10" t="s">
        <v>571</v>
      </c>
      <c r="I5429" s="10">
        <v>1948</v>
      </c>
      <c r="J5429" s="11" t="s">
        <v>12665</v>
      </c>
      <c r="K5429" s="12"/>
      <c r="L5429" s="13" t="s">
        <v>12668</v>
      </c>
      <c r="M5429" t="s">
        <v>781</v>
      </c>
      <c r="S5429" s="9"/>
      <c r="T5429">
        <v>8</v>
      </c>
      <c r="U5429" s="210" t="s">
        <v>18208</v>
      </c>
      <c r="V5429" s="14">
        <v>0</v>
      </c>
      <c r="W5429" s="14">
        <v>1</v>
      </c>
      <c r="X5429" s="109" t="e">
        <v>#N/A</v>
      </c>
      <c r="Y5429" t="s">
        <v>334</v>
      </c>
      <c r="Z5429" t="s">
        <v>271</v>
      </c>
      <c r="AA5429">
        <f t="shared" si="84"/>
        <v>1</v>
      </c>
    </row>
    <row r="5430" spans="1:27" x14ac:dyDescent="0.2">
      <c r="A5430">
        <v>6080</v>
      </c>
      <c r="B5430" s="1" t="s">
        <v>12679</v>
      </c>
      <c r="C5430" t="s">
        <v>2534</v>
      </c>
      <c r="D5430" s="9"/>
      <c r="E5430" s="9"/>
      <c r="F5430" s="9"/>
      <c r="G5430" s="10">
        <v>9</v>
      </c>
      <c r="H5430" s="10" t="s">
        <v>571</v>
      </c>
      <c r="I5430" s="10">
        <v>1948</v>
      </c>
      <c r="J5430" s="11" t="s">
        <v>12665</v>
      </c>
      <c r="K5430" s="12"/>
      <c r="L5430" s="13" t="s">
        <v>12668</v>
      </c>
      <c r="M5430" t="s">
        <v>781</v>
      </c>
      <c r="S5430" s="9"/>
      <c r="T5430">
        <v>8</v>
      </c>
      <c r="U5430" s="210" t="s">
        <v>18208</v>
      </c>
      <c r="V5430" s="14">
        <v>0</v>
      </c>
      <c r="W5430" s="14">
        <v>1</v>
      </c>
      <c r="X5430" s="109" t="e">
        <v>#N/A</v>
      </c>
      <c r="Y5430" t="s">
        <v>334</v>
      </c>
      <c r="Z5430" t="s">
        <v>271</v>
      </c>
      <c r="AA5430">
        <f t="shared" si="84"/>
        <v>1</v>
      </c>
    </row>
    <row r="5431" spans="1:27" x14ac:dyDescent="0.2">
      <c r="A5431">
        <v>3732</v>
      </c>
      <c r="B5431" s="1" t="s">
        <v>12689</v>
      </c>
      <c r="C5431" t="s">
        <v>2534</v>
      </c>
      <c r="D5431" s="9" t="s">
        <v>1249</v>
      </c>
      <c r="E5431" s="9" t="s">
        <v>2672</v>
      </c>
      <c r="F5431" s="9"/>
      <c r="G5431" s="10">
        <v>10</v>
      </c>
      <c r="H5431" s="10" t="s">
        <v>571</v>
      </c>
      <c r="I5431" s="10">
        <v>1948</v>
      </c>
      <c r="J5431" s="11" t="s">
        <v>12681</v>
      </c>
      <c r="K5431" s="12"/>
      <c r="L5431" s="13" t="s">
        <v>12690</v>
      </c>
      <c r="M5431" t="s">
        <v>781</v>
      </c>
      <c r="S5431" s="9"/>
      <c r="T5431">
        <v>8</v>
      </c>
      <c r="U5431" s="210" t="s">
        <v>18208</v>
      </c>
      <c r="V5431" s="14">
        <v>0</v>
      </c>
      <c r="W5431" s="14">
        <v>1</v>
      </c>
      <c r="X5431" s="150" t="s">
        <v>294</v>
      </c>
      <c r="Y5431" t="s">
        <v>1249</v>
      </c>
      <c r="Z5431" t="s">
        <v>505</v>
      </c>
      <c r="AA5431">
        <f t="shared" si="84"/>
        <v>1</v>
      </c>
    </row>
    <row r="5432" spans="1:27" x14ac:dyDescent="0.2">
      <c r="A5432">
        <v>385</v>
      </c>
      <c r="B5432" s="1" t="s">
        <v>12683</v>
      </c>
      <c r="C5432" t="s">
        <v>2534</v>
      </c>
      <c r="D5432" s="9" t="s">
        <v>6713</v>
      </c>
      <c r="E5432" s="9"/>
      <c r="F5432" s="9"/>
      <c r="G5432" s="10">
        <v>10</v>
      </c>
      <c r="H5432" s="10" t="s">
        <v>571</v>
      </c>
      <c r="I5432" s="10">
        <v>1948</v>
      </c>
      <c r="J5432" s="11" t="s">
        <v>12681</v>
      </c>
      <c r="K5432" s="12"/>
      <c r="L5432" s="13" t="s">
        <v>12682</v>
      </c>
      <c r="M5432" t="s">
        <v>781</v>
      </c>
      <c r="S5432" s="9"/>
      <c r="T5432">
        <v>8</v>
      </c>
      <c r="U5432" s="210" t="s">
        <v>18208</v>
      </c>
      <c r="V5432" s="14">
        <v>0</v>
      </c>
      <c r="W5432" s="14">
        <v>1</v>
      </c>
      <c r="X5432" s="150" t="s">
        <v>270</v>
      </c>
      <c r="Y5432">
        <v>169</v>
      </c>
      <c r="Z5432" t="s">
        <v>271</v>
      </c>
      <c r="AA5432">
        <f t="shared" si="84"/>
        <v>3</v>
      </c>
    </row>
    <row r="5433" spans="1:27" x14ac:dyDescent="0.2">
      <c r="A5433">
        <v>1511</v>
      </c>
      <c r="B5433" s="1" t="s">
        <v>12684</v>
      </c>
      <c r="C5433" t="s">
        <v>2534</v>
      </c>
      <c r="D5433" s="9" t="s">
        <v>6713</v>
      </c>
      <c r="E5433" s="9"/>
      <c r="F5433" s="9"/>
      <c r="G5433" s="10">
        <v>10</v>
      </c>
      <c r="H5433" s="10" t="s">
        <v>571</v>
      </c>
      <c r="I5433" s="10">
        <v>1948</v>
      </c>
      <c r="J5433" s="11" t="s">
        <v>12681</v>
      </c>
      <c r="K5433" s="12"/>
      <c r="L5433" s="13" t="s">
        <v>12682</v>
      </c>
      <c r="M5433" t="s">
        <v>781</v>
      </c>
      <c r="S5433" s="9"/>
      <c r="T5433">
        <v>8</v>
      </c>
      <c r="U5433" s="210" t="s">
        <v>18208</v>
      </c>
      <c r="V5433" s="14">
        <v>0</v>
      </c>
      <c r="W5433" s="14">
        <v>1</v>
      </c>
      <c r="X5433" s="150" t="s">
        <v>270</v>
      </c>
      <c r="Y5433">
        <v>169</v>
      </c>
      <c r="Z5433" t="s">
        <v>271</v>
      </c>
      <c r="AA5433">
        <f t="shared" si="84"/>
        <v>3</v>
      </c>
    </row>
    <row r="5434" spans="1:27" x14ac:dyDescent="0.2">
      <c r="A5434">
        <v>6165</v>
      </c>
      <c r="B5434" s="1" t="s">
        <v>12691</v>
      </c>
      <c r="C5434" t="s">
        <v>2534</v>
      </c>
      <c r="D5434" s="9">
        <v>169</v>
      </c>
      <c r="E5434" s="9"/>
      <c r="F5434" s="9"/>
      <c r="G5434" s="10">
        <v>10</v>
      </c>
      <c r="H5434" s="10" t="s">
        <v>571</v>
      </c>
      <c r="I5434" s="10">
        <v>1948</v>
      </c>
      <c r="J5434" s="11" t="s">
        <v>12681</v>
      </c>
      <c r="K5434" s="12"/>
      <c r="L5434" s="13" t="s">
        <v>12682</v>
      </c>
      <c r="M5434" t="s">
        <v>781</v>
      </c>
      <c r="S5434" s="9"/>
      <c r="T5434">
        <v>8</v>
      </c>
      <c r="U5434" s="210" t="s">
        <v>18208</v>
      </c>
      <c r="V5434" s="14">
        <v>0</v>
      </c>
      <c r="W5434" s="14">
        <v>1</v>
      </c>
      <c r="X5434" s="150" t="s">
        <v>270</v>
      </c>
      <c r="Y5434">
        <v>169</v>
      </c>
      <c r="Z5434" t="s">
        <v>271</v>
      </c>
      <c r="AA5434">
        <f t="shared" si="84"/>
        <v>1</v>
      </c>
    </row>
    <row r="5435" spans="1:27" x14ac:dyDescent="0.2">
      <c r="A5435">
        <v>3890</v>
      </c>
      <c r="B5435" s="1" t="s">
        <v>12692</v>
      </c>
      <c r="C5435" t="s">
        <v>2534</v>
      </c>
      <c r="D5435" s="9"/>
      <c r="E5435" s="9"/>
      <c r="F5435" s="9"/>
      <c r="G5435" s="10">
        <v>10</v>
      </c>
      <c r="H5435" s="10" t="s">
        <v>571</v>
      </c>
      <c r="I5435" s="10">
        <v>1948</v>
      </c>
      <c r="J5435" s="11" t="s">
        <v>12681</v>
      </c>
      <c r="K5435" s="12"/>
      <c r="L5435" s="13" t="s">
        <v>12682</v>
      </c>
      <c r="M5435" t="s">
        <v>781</v>
      </c>
      <c r="S5435" s="9"/>
      <c r="T5435">
        <v>8</v>
      </c>
      <c r="U5435" s="210" t="s">
        <v>18208</v>
      </c>
      <c r="V5435" s="14">
        <v>0</v>
      </c>
      <c r="W5435" s="14">
        <v>1</v>
      </c>
      <c r="X5435" s="109" t="e">
        <v>#N/A</v>
      </c>
      <c r="Y5435" t="s">
        <v>334</v>
      </c>
      <c r="Z5435" t="s">
        <v>271</v>
      </c>
      <c r="AA5435">
        <f t="shared" si="84"/>
        <v>1</v>
      </c>
    </row>
    <row r="5436" spans="1:27" x14ac:dyDescent="0.2">
      <c r="A5436">
        <v>3894</v>
      </c>
      <c r="B5436" s="1" t="s">
        <v>12693</v>
      </c>
      <c r="C5436" t="s">
        <v>2534</v>
      </c>
      <c r="D5436" s="9"/>
      <c r="E5436" s="9"/>
      <c r="F5436" s="9"/>
      <c r="G5436" s="10">
        <v>10</v>
      </c>
      <c r="H5436" s="10" t="s">
        <v>571</v>
      </c>
      <c r="I5436" s="10">
        <v>1948</v>
      </c>
      <c r="J5436" s="11" t="s">
        <v>12681</v>
      </c>
      <c r="K5436" s="12"/>
      <c r="L5436" s="13" t="s">
        <v>12682</v>
      </c>
      <c r="M5436" t="s">
        <v>781</v>
      </c>
      <c r="S5436" s="9"/>
      <c r="T5436">
        <v>8</v>
      </c>
      <c r="U5436" s="210" t="s">
        <v>18208</v>
      </c>
      <c r="V5436" s="14">
        <v>0</v>
      </c>
      <c r="W5436" s="14">
        <v>1</v>
      </c>
      <c r="X5436" s="109" t="e">
        <v>#N/A</v>
      </c>
      <c r="Y5436" t="s">
        <v>334</v>
      </c>
      <c r="Z5436" t="s">
        <v>271</v>
      </c>
      <c r="AA5436">
        <f t="shared" si="84"/>
        <v>1</v>
      </c>
    </row>
    <row r="5437" spans="1:27" x14ac:dyDescent="0.2">
      <c r="A5437">
        <v>7339</v>
      </c>
      <c r="B5437" s="1" t="s">
        <v>12685</v>
      </c>
      <c r="C5437" t="s">
        <v>2534</v>
      </c>
      <c r="D5437" s="9" t="s">
        <v>12686</v>
      </c>
      <c r="E5437" s="9"/>
      <c r="F5437" s="9"/>
      <c r="G5437" s="10">
        <v>10</v>
      </c>
      <c r="H5437" s="10" t="s">
        <v>571</v>
      </c>
      <c r="I5437" s="10">
        <v>1948</v>
      </c>
      <c r="J5437" s="11" t="s">
        <v>12681</v>
      </c>
      <c r="K5437" s="12"/>
      <c r="L5437" s="13" t="s">
        <v>12682</v>
      </c>
      <c r="M5437" t="s">
        <v>781</v>
      </c>
      <c r="S5437" s="9"/>
      <c r="T5437">
        <v>8</v>
      </c>
      <c r="U5437" s="210" t="s">
        <v>18208</v>
      </c>
      <c r="V5437" s="14">
        <v>0</v>
      </c>
      <c r="W5437" s="14">
        <v>1</v>
      </c>
      <c r="X5437" s="150" t="s">
        <v>270</v>
      </c>
      <c r="Y5437">
        <v>169</v>
      </c>
      <c r="Z5437" t="s">
        <v>271</v>
      </c>
      <c r="AA5437">
        <f t="shared" si="84"/>
        <v>3</v>
      </c>
    </row>
    <row r="5438" spans="1:27" x14ac:dyDescent="0.2">
      <c r="A5438">
        <v>3782</v>
      </c>
      <c r="B5438" s="1" t="s">
        <v>12687</v>
      </c>
      <c r="C5438" t="s">
        <v>2534</v>
      </c>
      <c r="D5438" s="9" t="s">
        <v>12688</v>
      </c>
      <c r="E5438" s="9"/>
      <c r="F5438" s="9" t="s">
        <v>532</v>
      </c>
      <c r="G5438" s="10">
        <v>10</v>
      </c>
      <c r="H5438" s="10" t="s">
        <v>571</v>
      </c>
      <c r="I5438" s="10">
        <v>1948</v>
      </c>
      <c r="J5438" s="11" t="s">
        <v>12681</v>
      </c>
      <c r="K5438" s="12"/>
      <c r="L5438" s="13" t="s">
        <v>12682</v>
      </c>
      <c r="M5438" t="s">
        <v>781</v>
      </c>
      <c r="S5438" s="9"/>
      <c r="T5438">
        <v>8</v>
      </c>
      <c r="U5438" s="210" t="s">
        <v>18208</v>
      </c>
      <c r="V5438" s="14">
        <v>0</v>
      </c>
      <c r="W5438" s="14">
        <v>1</v>
      </c>
      <c r="X5438" s="150" t="s">
        <v>294</v>
      </c>
      <c r="Y5438" t="s">
        <v>2824</v>
      </c>
      <c r="Z5438" t="s">
        <v>271</v>
      </c>
      <c r="AA5438">
        <f t="shared" si="84"/>
        <v>2</v>
      </c>
    </row>
    <row r="5439" spans="1:27" x14ac:dyDescent="0.2">
      <c r="A5439">
        <v>1296</v>
      </c>
      <c r="B5439" s="1" t="s">
        <v>12680</v>
      </c>
      <c r="C5439" t="s">
        <v>2534</v>
      </c>
      <c r="D5439" s="9" t="s">
        <v>6302</v>
      </c>
      <c r="E5439" s="9"/>
      <c r="F5439" s="9" t="s">
        <v>532</v>
      </c>
      <c r="G5439" s="10">
        <v>10</v>
      </c>
      <c r="H5439" s="10" t="s">
        <v>571</v>
      </c>
      <c r="I5439" s="10">
        <v>1948</v>
      </c>
      <c r="J5439" s="11" t="s">
        <v>12681</v>
      </c>
      <c r="K5439" s="12"/>
      <c r="L5439" s="13" t="s">
        <v>12682</v>
      </c>
      <c r="M5439" t="s">
        <v>781</v>
      </c>
      <c r="S5439" s="9"/>
      <c r="T5439">
        <v>8</v>
      </c>
      <c r="U5439" s="210" t="s">
        <v>18208</v>
      </c>
      <c r="V5439" s="14">
        <v>0</v>
      </c>
      <c r="W5439" s="14">
        <v>1</v>
      </c>
      <c r="X5439" s="150" t="s">
        <v>294</v>
      </c>
      <c r="Y5439" t="s">
        <v>2824</v>
      </c>
      <c r="Z5439" t="s">
        <v>271</v>
      </c>
      <c r="AA5439">
        <f t="shared" si="84"/>
        <v>3</v>
      </c>
    </row>
    <row r="5440" spans="1:27" x14ac:dyDescent="0.2">
      <c r="A5440">
        <v>1869</v>
      </c>
      <c r="B5440" s="1" t="s">
        <v>12698</v>
      </c>
      <c r="C5440" t="s">
        <v>2040</v>
      </c>
      <c r="D5440" s="9" t="s">
        <v>12699</v>
      </c>
      <c r="E5440" s="9"/>
      <c r="F5440" s="9"/>
      <c r="G5440" s="10">
        <v>11</v>
      </c>
      <c r="H5440" s="10" t="s">
        <v>571</v>
      </c>
      <c r="I5440" s="10">
        <v>1948</v>
      </c>
      <c r="J5440" s="11" t="s">
        <v>12696</v>
      </c>
      <c r="K5440" s="12" t="s">
        <v>237</v>
      </c>
      <c r="L5440" s="13" t="s">
        <v>12700</v>
      </c>
      <c r="M5440" t="s">
        <v>290</v>
      </c>
      <c r="N5440" t="s">
        <v>291</v>
      </c>
      <c r="O5440" t="s">
        <v>498</v>
      </c>
      <c r="S5440" s="9"/>
      <c r="T5440">
        <v>8</v>
      </c>
      <c r="U5440" s="210" t="s">
        <v>18208</v>
      </c>
      <c r="V5440" s="14">
        <v>0</v>
      </c>
      <c r="W5440" s="14">
        <v>0</v>
      </c>
      <c r="X5440" s="150" t="s">
        <v>270</v>
      </c>
      <c r="Y5440">
        <v>98</v>
      </c>
      <c r="Z5440" t="s">
        <v>3085</v>
      </c>
      <c r="AA5440">
        <f t="shared" si="84"/>
        <v>3</v>
      </c>
    </row>
    <row r="5441" spans="1:27" x14ac:dyDescent="0.2">
      <c r="A5441">
        <v>6921</v>
      </c>
      <c r="B5441" s="1" t="s">
        <v>12709</v>
      </c>
      <c r="C5441" t="s">
        <v>3985</v>
      </c>
      <c r="D5441" s="9" t="s">
        <v>1973</v>
      </c>
      <c r="E5441" s="9"/>
      <c r="F5441" s="9"/>
      <c r="G5441" s="10">
        <v>11</v>
      </c>
      <c r="H5441" s="10" t="s">
        <v>571</v>
      </c>
      <c r="I5441" s="10">
        <v>1948</v>
      </c>
      <c r="J5441" s="11" t="s">
        <v>12696</v>
      </c>
      <c r="K5441" s="12"/>
      <c r="L5441" s="13" t="s">
        <v>12703</v>
      </c>
      <c r="M5441" t="s">
        <v>753</v>
      </c>
      <c r="S5441" s="9"/>
      <c r="T5441">
        <v>8</v>
      </c>
      <c r="U5441" s="210" t="s">
        <v>18208</v>
      </c>
      <c r="V5441" s="14">
        <v>0</v>
      </c>
      <c r="W5441" s="14">
        <v>1</v>
      </c>
      <c r="X5441" s="150" t="s">
        <v>294</v>
      </c>
      <c r="Y5441" t="s">
        <v>1973</v>
      </c>
      <c r="Z5441" t="s">
        <v>18167</v>
      </c>
      <c r="AA5441">
        <f t="shared" si="84"/>
        <v>1</v>
      </c>
    </row>
    <row r="5442" spans="1:27" x14ac:dyDescent="0.2">
      <c r="A5442">
        <v>1418</v>
      </c>
      <c r="B5442" s="1" t="s">
        <v>12708</v>
      </c>
      <c r="C5442" t="s">
        <v>2221</v>
      </c>
      <c r="D5442" s="9" t="s">
        <v>4119</v>
      </c>
      <c r="E5442" s="9" t="s">
        <v>259</v>
      </c>
      <c r="F5442" s="9" t="s">
        <v>312</v>
      </c>
      <c r="G5442" s="10">
        <v>11</v>
      </c>
      <c r="H5442" s="10" t="s">
        <v>571</v>
      </c>
      <c r="I5442" s="10">
        <v>1948</v>
      </c>
      <c r="J5442" s="11" t="s">
        <v>12696</v>
      </c>
      <c r="K5442" s="12"/>
      <c r="L5442" s="13" t="s">
        <v>12703</v>
      </c>
      <c r="M5442" t="s">
        <v>753</v>
      </c>
      <c r="S5442" s="9"/>
      <c r="T5442">
        <v>8</v>
      </c>
      <c r="U5442" s="210" t="s">
        <v>18208</v>
      </c>
      <c r="V5442" s="14">
        <v>0</v>
      </c>
      <c r="W5442" s="14">
        <v>1</v>
      </c>
      <c r="X5442" s="150" t="s">
        <v>270</v>
      </c>
      <c r="Y5442">
        <v>151</v>
      </c>
      <c r="Z5442" t="s">
        <v>505</v>
      </c>
      <c r="AA5442">
        <f t="shared" ref="AA5442:AA5505" si="85">LEN(D5442)-LEN(SUBSTITUTE(D5442,"/",""))+1</f>
        <v>2</v>
      </c>
    </row>
    <row r="5443" spans="1:27" x14ac:dyDescent="0.2">
      <c r="A5443">
        <v>2877</v>
      </c>
      <c r="B5443" s="1" t="s">
        <v>12704</v>
      </c>
      <c r="C5443" t="s">
        <v>2221</v>
      </c>
      <c r="D5443" s="9" t="s">
        <v>7820</v>
      </c>
      <c r="E5443" s="9"/>
      <c r="F5443" s="9" t="s">
        <v>532</v>
      </c>
      <c r="G5443" s="10">
        <v>11</v>
      </c>
      <c r="H5443" s="10" t="s">
        <v>571</v>
      </c>
      <c r="I5443" s="10">
        <v>1948</v>
      </c>
      <c r="J5443" s="11" t="s">
        <v>12696</v>
      </c>
      <c r="K5443" s="12"/>
      <c r="L5443" s="13" t="s">
        <v>12703</v>
      </c>
      <c r="M5443" t="s">
        <v>753</v>
      </c>
      <c r="S5443" s="9"/>
      <c r="T5443">
        <v>8</v>
      </c>
      <c r="U5443" s="210" t="s">
        <v>18208</v>
      </c>
      <c r="V5443" s="14">
        <v>0</v>
      </c>
      <c r="W5443" s="14">
        <v>1</v>
      </c>
      <c r="X5443" s="109" t="s">
        <v>294</v>
      </c>
      <c r="Y5443" t="s">
        <v>3929</v>
      </c>
      <c r="Z5443" t="s">
        <v>505</v>
      </c>
      <c r="AA5443">
        <f t="shared" si="85"/>
        <v>2</v>
      </c>
    </row>
    <row r="5444" spans="1:27" x14ac:dyDescent="0.2">
      <c r="A5444">
        <v>3701</v>
      </c>
      <c r="B5444" s="1" t="s">
        <v>12705</v>
      </c>
      <c r="C5444" t="s">
        <v>2221</v>
      </c>
      <c r="D5444" s="9" t="s">
        <v>12706</v>
      </c>
      <c r="E5444" s="9"/>
      <c r="F5444" s="9"/>
      <c r="G5444" s="10">
        <v>11</v>
      </c>
      <c r="H5444" s="10" t="s">
        <v>571</v>
      </c>
      <c r="I5444" s="10">
        <v>1948</v>
      </c>
      <c r="J5444" s="11" t="s">
        <v>12696</v>
      </c>
      <c r="K5444" s="12"/>
      <c r="L5444" s="13" t="s">
        <v>12703</v>
      </c>
      <c r="M5444" t="s">
        <v>753</v>
      </c>
      <c r="S5444" s="9"/>
      <c r="T5444">
        <v>8</v>
      </c>
      <c r="U5444" s="210" t="s">
        <v>18208</v>
      </c>
      <c r="V5444" s="14">
        <v>0</v>
      </c>
      <c r="W5444" s="14">
        <v>1</v>
      </c>
      <c r="X5444" s="109" t="e">
        <v>#N/A</v>
      </c>
      <c r="Y5444" t="s">
        <v>4803</v>
      </c>
      <c r="Z5444" t="s">
        <v>505</v>
      </c>
      <c r="AA5444">
        <f t="shared" si="85"/>
        <v>2</v>
      </c>
    </row>
    <row r="5445" spans="1:27" x14ac:dyDescent="0.2">
      <c r="A5445">
        <v>6018</v>
      </c>
      <c r="B5445" s="1" t="s">
        <v>12726</v>
      </c>
      <c r="C5445" t="s">
        <v>2221</v>
      </c>
      <c r="D5445" s="9">
        <v>25</v>
      </c>
      <c r="E5445" s="9" t="s">
        <v>259</v>
      </c>
      <c r="F5445" s="9" t="s">
        <v>312</v>
      </c>
      <c r="G5445" s="10">
        <v>11</v>
      </c>
      <c r="H5445" s="10" t="s">
        <v>571</v>
      </c>
      <c r="I5445" s="10">
        <v>1948</v>
      </c>
      <c r="J5445" s="11" t="s">
        <v>12696</v>
      </c>
      <c r="K5445" s="12"/>
      <c r="L5445" s="13" t="s">
        <v>12703</v>
      </c>
      <c r="M5445" t="s">
        <v>753</v>
      </c>
      <c r="S5445" s="9"/>
      <c r="T5445">
        <v>8</v>
      </c>
      <c r="U5445" s="210" t="s">
        <v>18208</v>
      </c>
      <c r="V5445" s="14">
        <v>0</v>
      </c>
      <c r="W5445" s="14">
        <v>1</v>
      </c>
      <c r="X5445" s="150" t="s">
        <v>270</v>
      </c>
      <c r="Y5445">
        <v>25</v>
      </c>
      <c r="Z5445" t="s">
        <v>505</v>
      </c>
      <c r="AA5445">
        <f t="shared" si="85"/>
        <v>1</v>
      </c>
    </row>
    <row r="5446" spans="1:27" x14ac:dyDescent="0.2">
      <c r="A5446">
        <v>4800</v>
      </c>
      <c r="B5446" s="1" t="s">
        <v>12721</v>
      </c>
      <c r="C5446" t="s">
        <v>2221</v>
      </c>
      <c r="D5446" s="9">
        <v>85</v>
      </c>
      <c r="E5446" s="9" t="s">
        <v>259</v>
      </c>
      <c r="F5446" s="9" t="s">
        <v>312</v>
      </c>
      <c r="G5446" s="10">
        <v>11</v>
      </c>
      <c r="H5446" s="10" t="s">
        <v>571</v>
      </c>
      <c r="I5446" s="10">
        <v>1948</v>
      </c>
      <c r="J5446" s="11" t="s">
        <v>12696</v>
      </c>
      <c r="K5446" s="12"/>
      <c r="L5446" s="13" t="s">
        <v>12703</v>
      </c>
      <c r="M5446" t="s">
        <v>753</v>
      </c>
      <c r="S5446" s="9"/>
      <c r="T5446">
        <v>8</v>
      </c>
      <c r="U5446" s="210" t="s">
        <v>18208</v>
      </c>
      <c r="V5446" s="14">
        <v>0</v>
      </c>
      <c r="W5446" s="14">
        <v>1</v>
      </c>
      <c r="X5446" s="150" t="s">
        <v>270</v>
      </c>
      <c r="Y5446">
        <v>85</v>
      </c>
      <c r="Z5446" t="s">
        <v>505</v>
      </c>
      <c r="AA5446">
        <f t="shared" si="85"/>
        <v>1</v>
      </c>
    </row>
    <row r="5447" spans="1:27" x14ac:dyDescent="0.2">
      <c r="A5447">
        <v>3686</v>
      </c>
      <c r="B5447" s="1" t="s">
        <v>12715</v>
      </c>
      <c r="C5447" t="s">
        <v>2221</v>
      </c>
      <c r="D5447" s="9">
        <v>307</v>
      </c>
      <c r="E5447" s="9" t="s">
        <v>259</v>
      </c>
      <c r="F5447" s="9" t="s">
        <v>312</v>
      </c>
      <c r="G5447" s="10">
        <v>11</v>
      </c>
      <c r="H5447" s="10" t="s">
        <v>571</v>
      </c>
      <c r="I5447" s="10">
        <v>1948</v>
      </c>
      <c r="J5447" s="11" t="s">
        <v>12696</v>
      </c>
      <c r="K5447" s="12"/>
      <c r="L5447" s="13" t="s">
        <v>12703</v>
      </c>
      <c r="M5447" t="s">
        <v>753</v>
      </c>
      <c r="S5447" s="9"/>
      <c r="T5447">
        <v>8</v>
      </c>
      <c r="U5447" s="210" t="s">
        <v>18208</v>
      </c>
      <c r="V5447" s="14">
        <v>0</v>
      </c>
      <c r="W5447" s="14">
        <v>1</v>
      </c>
      <c r="X5447" s="150" t="s">
        <v>270</v>
      </c>
      <c r="Y5447">
        <v>307</v>
      </c>
      <c r="Z5447" t="s">
        <v>505</v>
      </c>
      <c r="AA5447">
        <f t="shared" si="85"/>
        <v>1</v>
      </c>
    </row>
    <row r="5448" spans="1:27" x14ac:dyDescent="0.2">
      <c r="A5448">
        <v>365</v>
      </c>
      <c r="B5448" s="1" t="s">
        <v>12694</v>
      </c>
      <c r="C5448" t="s">
        <v>2221</v>
      </c>
      <c r="D5448" s="9" t="s">
        <v>12695</v>
      </c>
      <c r="E5448" s="9"/>
      <c r="F5448" s="9"/>
      <c r="G5448" s="10">
        <v>11</v>
      </c>
      <c r="H5448" s="10" t="s">
        <v>571</v>
      </c>
      <c r="I5448" s="10">
        <v>1948</v>
      </c>
      <c r="J5448" s="11" t="s">
        <v>12696</v>
      </c>
      <c r="K5448" s="12"/>
      <c r="L5448" s="13" t="s">
        <v>12697</v>
      </c>
      <c r="M5448" t="s">
        <v>753</v>
      </c>
      <c r="S5448" s="9"/>
      <c r="T5448">
        <v>8</v>
      </c>
      <c r="U5448" s="210" t="s">
        <v>18208</v>
      </c>
      <c r="V5448" s="14">
        <v>0</v>
      </c>
      <c r="W5448" s="14">
        <v>1</v>
      </c>
      <c r="X5448" s="109" t="e">
        <v>#N/A</v>
      </c>
      <c r="Y5448" t="s">
        <v>7027</v>
      </c>
      <c r="Z5448" t="s">
        <v>505</v>
      </c>
      <c r="AA5448">
        <f t="shared" si="85"/>
        <v>4</v>
      </c>
    </row>
    <row r="5449" spans="1:27" x14ac:dyDescent="0.2">
      <c r="A5449">
        <v>5849</v>
      </c>
      <c r="B5449" s="1" t="s">
        <v>12713</v>
      </c>
      <c r="C5449" t="s">
        <v>2221</v>
      </c>
      <c r="D5449" s="9">
        <v>410</v>
      </c>
      <c r="E5449" s="9" t="s">
        <v>259</v>
      </c>
      <c r="F5449" s="9" t="s">
        <v>312</v>
      </c>
      <c r="G5449" s="10">
        <v>11</v>
      </c>
      <c r="H5449" s="10" t="s">
        <v>571</v>
      </c>
      <c r="I5449" s="10">
        <v>1948</v>
      </c>
      <c r="J5449" s="11" t="s">
        <v>12696</v>
      </c>
      <c r="K5449" s="12"/>
      <c r="L5449" s="13" t="s">
        <v>12703</v>
      </c>
      <c r="M5449" t="s">
        <v>753</v>
      </c>
      <c r="S5449" s="9"/>
      <c r="T5449">
        <v>8</v>
      </c>
      <c r="U5449" s="210" t="s">
        <v>18208</v>
      </c>
      <c r="V5449" s="14">
        <v>0</v>
      </c>
      <c r="W5449" s="14">
        <v>1</v>
      </c>
      <c r="X5449" s="150" t="s">
        <v>270</v>
      </c>
      <c r="Y5449">
        <v>410</v>
      </c>
      <c r="Z5449" t="s">
        <v>505</v>
      </c>
      <c r="AA5449">
        <f t="shared" si="85"/>
        <v>1</v>
      </c>
    </row>
    <row r="5450" spans="1:27" x14ac:dyDescent="0.2">
      <c r="A5450">
        <v>2270</v>
      </c>
      <c r="B5450" s="1" t="s">
        <v>12716</v>
      </c>
      <c r="C5450" t="s">
        <v>2221</v>
      </c>
      <c r="D5450" s="9">
        <v>307</v>
      </c>
      <c r="E5450" s="9" t="s">
        <v>259</v>
      </c>
      <c r="F5450" s="9" t="s">
        <v>312</v>
      </c>
      <c r="G5450" s="10">
        <v>11</v>
      </c>
      <c r="H5450" s="10" t="s">
        <v>571</v>
      </c>
      <c r="I5450" s="10">
        <v>1948</v>
      </c>
      <c r="J5450" s="11" t="s">
        <v>12696</v>
      </c>
      <c r="K5450" s="12"/>
      <c r="L5450" s="13" t="s">
        <v>12703</v>
      </c>
      <c r="M5450" t="s">
        <v>753</v>
      </c>
      <c r="S5450" s="9"/>
      <c r="T5450">
        <v>8</v>
      </c>
      <c r="U5450" s="210" t="s">
        <v>18208</v>
      </c>
      <c r="V5450" s="14">
        <v>0</v>
      </c>
      <c r="W5450" s="14">
        <v>1</v>
      </c>
      <c r="X5450" s="150" t="s">
        <v>270</v>
      </c>
      <c r="Y5450">
        <v>307</v>
      </c>
      <c r="Z5450" t="s">
        <v>505</v>
      </c>
      <c r="AA5450">
        <f t="shared" si="85"/>
        <v>1</v>
      </c>
    </row>
    <row r="5451" spans="1:27" x14ac:dyDescent="0.2">
      <c r="A5451">
        <v>3621</v>
      </c>
      <c r="B5451" s="1" t="s">
        <v>12710</v>
      </c>
      <c r="C5451" t="s">
        <v>2221</v>
      </c>
      <c r="D5451" s="9">
        <v>456</v>
      </c>
      <c r="E5451" s="9"/>
      <c r="F5451" s="9"/>
      <c r="G5451" s="10">
        <v>11</v>
      </c>
      <c r="H5451" s="10" t="s">
        <v>571</v>
      </c>
      <c r="I5451" s="10">
        <v>1948</v>
      </c>
      <c r="J5451" s="11" t="s">
        <v>12696</v>
      </c>
      <c r="K5451" s="12"/>
      <c r="L5451" s="13" t="s">
        <v>12711</v>
      </c>
      <c r="M5451" t="s">
        <v>753</v>
      </c>
      <c r="S5451" s="9"/>
      <c r="T5451">
        <v>8</v>
      </c>
      <c r="U5451" s="210" t="s">
        <v>18208</v>
      </c>
      <c r="V5451" s="14">
        <v>0</v>
      </c>
      <c r="W5451" s="14">
        <v>1</v>
      </c>
      <c r="X5451" s="150" t="s">
        <v>270</v>
      </c>
      <c r="Y5451">
        <v>456</v>
      </c>
      <c r="Z5451" t="s">
        <v>505</v>
      </c>
      <c r="AA5451">
        <f t="shared" si="85"/>
        <v>1</v>
      </c>
    </row>
    <row r="5452" spans="1:27" x14ac:dyDescent="0.2">
      <c r="A5452">
        <v>3495</v>
      </c>
      <c r="B5452" s="1" t="s">
        <v>12712</v>
      </c>
      <c r="C5452" t="s">
        <v>2221</v>
      </c>
      <c r="D5452" s="9">
        <v>456</v>
      </c>
      <c r="E5452" s="9"/>
      <c r="F5452" s="9"/>
      <c r="G5452" s="10">
        <v>11</v>
      </c>
      <c r="H5452" s="10" t="s">
        <v>571</v>
      </c>
      <c r="I5452" s="10">
        <v>1948</v>
      </c>
      <c r="J5452" s="11" t="s">
        <v>12696</v>
      </c>
      <c r="K5452" s="12"/>
      <c r="L5452" s="13" t="s">
        <v>12703</v>
      </c>
      <c r="M5452" t="s">
        <v>753</v>
      </c>
      <c r="S5452" s="9"/>
      <c r="T5452">
        <v>8</v>
      </c>
      <c r="U5452" s="210" t="s">
        <v>18208</v>
      </c>
      <c r="V5452" s="14">
        <v>0</v>
      </c>
      <c r="W5452" s="14">
        <v>1</v>
      </c>
      <c r="X5452" s="150" t="s">
        <v>270</v>
      </c>
      <c r="Y5452">
        <v>456</v>
      </c>
      <c r="Z5452" t="s">
        <v>505</v>
      </c>
      <c r="AA5452">
        <f t="shared" si="85"/>
        <v>1</v>
      </c>
    </row>
    <row r="5453" spans="1:27" x14ac:dyDescent="0.2">
      <c r="A5453">
        <v>6083</v>
      </c>
      <c r="B5453" s="1" t="s">
        <v>12723</v>
      </c>
      <c r="C5453" t="s">
        <v>2221</v>
      </c>
      <c r="D5453" s="9">
        <v>68</v>
      </c>
      <c r="E5453" s="9"/>
      <c r="F5453" s="9"/>
      <c r="G5453" s="10">
        <v>11</v>
      </c>
      <c r="H5453" s="10" t="s">
        <v>571</v>
      </c>
      <c r="I5453" s="10">
        <v>1948</v>
      </c>
      <c r="J5453" s="11" t="s">
        <v>12696</v>
      </c>
      <c r="K5453" s="12"/>
      <c r="L5453" s="13" t="s">
        <v>12703</v>
      </c>
      <c r="M5453" t="s">
        <v>753</v>
      </c>
      <c r="S5453" s="9"/>
      <c r="T5453">
        <v>8</v>
      </c>
      <c r="U5453" s="210" t="s">
        <v>18208</v>
      </c>
      <c r="V5453" s="14">
        <v>0</v>
      </c>
      <c r="W5453" s="14">
        <v>1</v>
      </c>
      <c r="X5453" s="150" t="s">
        <v>270</v>
      </c>
      <c r="Y5453">
        <v>68</v>
      </c>
      <c r="Z5453" t="s">
        <v>505</v>
      </c>
      <c r="AA5453">
        <f t="shared" si="85"/>
        <v>1</v>
      </c>
    </row>
    <row r="5454" spans="1:27" x14ac:dyDescent="0.2">
      <c r="A5454">
        <v>2313</v>
      </c>
      <c r="B5454" s="1" t="s">
        <v>12717</v>
      </c>
      <c r="C5454" t="s">
        <v>2221</v>
      </c>
      <c r="D5454" s="9">
        <v>307</v>
      </c>
      <c r="E5454" s="9" t="s">
        <v>259</v>
      </c>
      <c r="F5454" s="9" t="s">
        <v>312</v>
      </c>
      <c r="G5454" s="10">
        <v>11</v>
      </c>
      <c r="H5454" s="10" t="s">
        <v>571</v>
      </c>
      <c r="I5454" s="10">
        <v>1948</v>
      </c>
      <c r="J5454" s="11" t="s">
        <v>12696</v>
      </c>
      <c r="K5454" s="12"/>
      <c r="L5454" s="13" t="s">
        <v>12703</v>
      </c>
      <c r="M5454" t="s">
        <v>753</v>
      </c>
      <c r="S5454" s="9"/>
      <c r="T5454">
        <v>8</v>
      </c>
      <c r="U5454" s="210" t="s">
        <v>18208</v>
      </c>
      <c r="V5454" s="14">
        <v>0</v>
      </c>
      <c r="W5454" s="14">
        <v>1</v>
      </c>
      <c r="X5454" s="150" t="s">
        <v>270</v>
      </c>
      <c r="Y5454">
        <v>307</v>
      </c>
      <c r="Z5454" t="s">
        <v>505</v>
      </c>
      <c r="AA5454">
        <f t="shared" si="85"/>
        <v>1</v>
      </c>
    </row>
    <row r="5455" spans="1:27" x14ac:dyDescent="0.2">
      <c r="A5455">
        <v>4725</v>
      </c>
      <c r="B5455" s="1" t="s">
        <v>12718</v>
      </c>
      <c r="C5455" t="s">
        <v>2221</v>
      </c>
      <c r="D5455" s="9">
        <v>239</v>
      </c>
      <c r="E5455" s="9"/>
      <c r="F5455" s="9"/>
      <c r="G5455" s="10">
        <v>11</v>
      </c>
      <c r="H5455" s="10" t="s">
        <v>571</v>
      </c>
      <c r="I5455" s="10">
        <v>1948</v>
      </c>
      <c r="J5455" s="11" t="s">
        <v>12696</v>
      </c>
      <c r="K5455" s="12"/>
      <c r="L5455" s="13" t="s">
        <v>12703</v>
      </c>
      <c r="M5455" t="s">
        <v>753</v>
      </c>
      <c r="S5455" s="9"/>
      <c r="T5455">
        <v>8</v>
      </c>
      <c r="U5455" s="210" t="s">
        <v>18208</v>
      </c>
      <c r="V5455" s="14">
        <v>0</v>
      </c>
      <c r="W5455" s="14">
        <v>1</v>
      </c>
      <c r="X5455" s="150" t="s">
        <v>270</v>
      </c>
      <c r="Y5455">
        <v>239</v>
      </c>
      <c r="Z5455" t="s">
        <v>505</v>
      </c>
      <c r="AA5455">
        <f t="shared" si="85"/>
        <v>1</v>
      </c>
    </row>
    <row r="5456" spans="1:27" x14ac:dyDescent="0.2">
      <c r="A5456">
        <v>6469</v>
      </c>
      <c r="B5456" s="1" t="s">
        <v>12724</v>
      </c>
      <c r="C5456" t="s">
        <v>2221</v>
      </c>
      <c r="D5456" s="9">
        <v>68</v>
      </c>
      <c r="E5456" s="9"/>
      <c r="F5456" s="9"/>
      <c r="G5456" s="10">
        <v>11</v>
      </c>
      <c r="H5456" s="10" t="s">
        <v>571</v>
      </c>
      <c r="I5456" s="10">
        <v>1948</v>
      </c>
      <c r="J5456" s="11" t="s">
        <v>12696</v>
      </c>
      <c r="K5456" s="12"/>
      <c r="L5456" s="13" t="s">
        <v>12703</v>
      </c>
      <c r="M5456" t="s">
        <v>753</v>
      </c>
      <c r="S5456" s="9"/>
      <c r="T5456">
        <v>8</v>
      </c>
      <c r="U5456" s="210" t="s">
        <v>18208</v>
      </c>
      <c r="V5456" s="14">
        <v>0</v>
      </c>
      <c r="W5456" s="14">
        <v>1</v>
      </c>
      <c r="X5456" s="150" t="s">
        <v>270</v>
      </c>
      <c r="Y5456">
        <v>68</v>
      </c>
      <c r="Z5456" t="s">
        <v>505</v>
      </c>
      <c r="AA5456">
        <f t="shared" si="85"/>
        <v>1</v>
      </c>
    </row>
    <row r="5457" spans="1:27" x14ac:dyDescent="0.2">
      <c r="A5457">
        <v>6448</v>
      </c>
      <c r="B5457" s="1" t="s">
        <v>12725</v>
      </c>
      <c r="C5457" t="s">
        <v>2221</v>
      </c>
      <c r="D5457" s="9">
        <v>29</v>
      </c>
      <c r="E5457" s="9" t="s">
        <v>259</v>
      </c>
      <c r="F5457" s="9" t="s">
        <v>312</v>
      </c>
      <c r="G5457" s="10">
        <v>11</v>
      </c>
      <c r="H5457" s="10" t="s">
        <v>571</v>
      </c>
      <c r="I5457" s="10">
        <v>1948</v>
      </c>
      <c r="J5457" s="11" t="s">
        <v>12696</v>
      </c>
      <c r="K5457" s="12"/>
      <c r="L5457" s="13" t="s">
        <v>12703</v>
      </c>
      <c r="M5457" t="s">
        <v>753</v>
      </c>
      <c r="S5457" s="9"/>
      <c r="T5457">
        <v>8</v>
      </c>
      <c r="U5457" s="210" t="s">
        <v>18208</v>
      </c>
      <c r="V5457" s="14">
        <v>0</v>
      </c>
      <c r="W5457" s="14">
        <v>1</v>
      </c>
      <c r="X5457" s="150" t="s">
        <v>270</v>
      </c>
      <c r="Y5457">
        <v>29</v>
      </c>
      <c r="Z5457" t="s">
        <v>505</v>
      </c>
      <c r="AA5457">
        <f t="shared" si="85"/>
        <v>1</v>
      </c>
    </row>
    <row r="5458" spans="1:27" x14ac:dyDescent="0.2">
      <c r="A5458">
        <v>1301</v>
      </c>
      <c r="B5458" s="1" t="s">
        <v>12701</v>
      </c>
      <c r="C5458" t="s">
        <v>2221</v>
      </c>
      <c r="D5458" s="9" t="s">
        <v>12702</v>
      </c>
      <c r="E5458" s="9" t="s">
        <v>259</v>
      </c>
      <c r="F5458" s="9" t="s">
        <v>312</v>
      </c>
      <c r="G5458" s="10">
        <v>11</v>
      </c>
      <c r="H5458" s="10" t="s">
        <v>571</v>
      </c>
      <c r="I5458" s="10">
        <v>1948</v>
      </c>
      <c r="J5458" s="11" t="s">
        <v>12696</v>
      </c>
      <c r="K5458" s="12"/>
      <c r="L5458" s="13" t="s">
        <v>12703</v>
      </c>
      <c r="M5458" t="s">
        <v>753</v>
      </c>
      <c r="S5458" s="9"/>
      <c r="T5458">
        <v>8</v>
      </c>
      <c r="U5458" s="210" t="s">
        <v>18208</v>
      </c>
      <c r="V5458" s="14">
        <v>0</v>
      </c>
      <c r="W5458" s="14">
        <v>1</v>
      </c>
      <c r="X5458" s="150" t="s">
        <v>270</v>
      </c>
      <c r="Y5458">
        <v>25</v>
      </c>
      <c r="Z5458" t="s">
        <v>505</v>
      </c>
      <c r="AA5458">
        <f t="shared" si="85"/>
        <v>3</v>
      </c>
    </row>
    <row r="5459" spans="1:27" x14ac:dyDescent="0.2">
      <c r="A5459">
        <v>4371</v>
      </c>
      <c r="B5459" s="1" t="s">
        <v>12707</v>
      </c>
      <c r="C5459" t="s">
        <v>2221</v>
      </c>
      <c r="D5459" s="9" t="s">
        <v>7076</v>
      </c>
      <c r="E5459" s="9"/>
      <c r="F5459" s="9"/>
      <c r="G5459" s="10">
        <v>11</v>
      </c>
      <c r="H5459" s="10" t="s">
        <v>571</v>
      </c>
      <c r="I5459" s="10">
        <v>1948</v>
      </c>
      <c r="J5459" s="11" t="s">
        <v>12696</v>
      </c>
      <c r="K5459" s="12"/>
      <c r="L5459" s="13" t="s">
        <v>12703</v>
      </c>
      <c r="M5459" t="s">
        <v>753</v>
      </c>
      <c r="S5459" s="9"/>
      <c r="T5459">
        <v>8</v>
      </c>
      <c r="U5459" s="210" t="s">
        <v>18208</v>
      </c>
      <c r="V5459" s="14">
        <v>0</v>
      </c>
      <c r="W5459" s="14">
        <v>1</v>
      </c>
      <c r="X5459" s="150" t="s">
        <v>270</v>
      </c>
      <c r="Y5459">
        <v>264</v>
      </c>
      <c r="Z5459" t="s">
        <v>505</v>
      </c>
      <c r="AA5459">
        <f t="shared" si="85"/>
        <v>2</v>
      </c>
    </row>
    <row r="5460" spans="1:27" x14ac:dyDescent="0.2">
      <c r="A5460">
        <v>7152</v>
      </c>
      <c r="B5460" s="1" t="s">
        <v>12714</v>
      </c>
      <c r="C5460" t="s">
        <v>2221</v>
      </c>
      <c r="D5460" s="9">
        <v>410</v>
      </c>
      <c r="E5460" s="9" t="s">
        <v>259</v>
      </c>
      <c r="F5460" s="9" t="s">
        <v>312</v>
      </c>
      <c r="G5460" s="10">
        <v>11</v>
      </c>
      <c r="H5460" s="10" t="s">
        <v>571</v>
      </c>
      <c r="I5460" s="10">
        <v>1948</v>
      </c>
      <c r="J5460" s="11" t="s">
        <v>12696</v>
      </c>
      <c r="K5460" s="12"/>
      <c r="L5460" s="13" t="s">
        <v>12703</v>
      </c>
      <c r="M5460" t="s">
        <v>753</v>
      </c>
      <c r="S5460" s="9"/>
      <c r="T5460">
        <v>8</v>
      </c>
      <c r="U5460" s="210" t="s">
        <v>18208</v>
      </c>
      <c r="V5460" s="14">
        <v>0</v>
      </c>
      <c r="W5460" s="14">
        <v>1</v>
      </c>
      <c r="X5460" s="150" t="s">
        <v>270</v>
      </c>
      <c r="Y5460">
        <v>410</v>
      </c>
      <c r="Z5460" t="s">
        <v>505</v>
      </c>
      <c r="AA5460">
        <f t="shared" si="85"/>
        <v>1</v>
      </c>
    </row>
    <row r="5461" spans="1:27" x14ac:dyDescent="0.2">
      <c r="A5461">
        <v>6163</v>
      </c>
      <c r="B5461" s="1" t="s">
        <v>12719</v>
      </c>
      <c r="C5461" t="s">
        <v>2221</v>
      </c>
      <c r="D5461" s="9">
        <v>219</v>
      </c>
      <c r="E5461" s="9" t="s">
        <v>275</v>
      </c>
      <c r="F5461" s="9" t="s">
        <v>312</v>
      </c>
      <c r="G5461" s="10">
        <v>11</v>
      </c>
      <c r="H5461" s="10" t="s">
        <v>571</v>
      </c>
      <c r="I5461" s="10">
        <v>1948</v>
      </c>
      <c r="J5461" s="11" t="s">
        <v>12696</v>
      </c>
      <c r="K5461" s="12"/>
      <c r="L5461" s="13" t="s">
        <v>12703</v>
      </c>
      <c r="M5461" t="s">
        <v>753</v>
      </c>
      <c r="S5461" s="9"/>
      <c r="T5461">
        <v>8</v>
      </c>
      <c r="U5461" s="210" t="s">
        <v>18208</v>
      </c>
      <c r="V5461" s="14">
        <v>0</v>
      </c>
      <c r="W5461" s="14">
        <v>1</v>
      </c>
      <c r="X5461" s="150" t="s">
        <v>270</v>
      </c>
      <c r="Y5461">
        <v>219</v>
      </c>
      <c r="Z5461" t="s">
        <v>505</v>
      </c>
      <c r="AA5461">
        <f t="shared" si="85"/>
        <v>1</v>
      </c>
    </row>
    <row r="5462" spans="1:27" x14ac:dyDescent="0.2">
      <c r="A5462">
        <v>5071</v>
      </c>
      <c r="B5462" s="1" t="s">
        <v>12722</v>
      </c>
      <c r="C5462" t="s">
        <v>2221</v>
      </c>
      <c r="D5462" s="9">
        <v>85</v>
      </c>
      <c r="E5462" s="9" t="s">
        <v>259</v>
      </c>
      <c r="F5462" s="9" t="s">
        <v>312</v>
      </c>
      <c r="G5462" s="10">
        <v>11</v>
      </c>
      <c r="H5462" s="10" t="s">
        <v>571</v>
      </c>
      <c r="I5462" s="10">
        <v>1948</v>
      </c>
      <c r="J5462" s="11" t="s">
        <v>12696</v>
      </c>
      <c r="K5462" s="12"/>
      <c r="L5462" s="13" t="s">
        <v>12703</v>
      </c>
      <c r="M5462" t="s">
        <v>753</v>
      </c>
      <c r="S5462" s="9"/>
      <c r="T5462">
        <v>8</v>
      </c>
      <c r="U5462" s="210" t="s">
        <v>18208</v>
      </c>
      <c r="V5462" s="14">
        <v>0</v>
      </c>
      <c r="W5462" s="14">
        <v>1</v>
      </c>
      <c r="X5462" s="150" t="s">
        <v>270</v>
      </c>
      <c r="Y5462">
        <v>85</v>
      </c>
      <c r="Z5462" t="s">
        <v>505</v>
      </c>
      <c r="AA5462">
        <f t="shared" si="85"/>
        <v>1</v>
      </c>
    </row>
    <row r="5463" spans="1:27" x14ac:dyDescent="0.2">
      <c r="A5463">
        <v>2277</v>
      </c>
      <c r="B5463" s="1" t="s">
        <v>12720</v>
      </c>
      <c r="C5463" t="s">
        <v>2221</v>
      </c>
      <c r="D5463" s="9">
        <v>151</v>
      </c>
      <c r="E5463" s="9" t="s">
        <v>259</v>
      </c>
      <c r="F5463" s="9" t="s">
        <v>312</v>
      </c>
      <c r="G5463" s="10">
        <v>11</v>
      </c>
      <c r="H5463" s="10" t="s">
        <v>571</v>
      </c>
      <c r="I5463" s="10">
        <v>1948</v>
      </c>
      <c r="J5463" s="11" t="s">
        <v>12696</v>
      </c>
      <c r="K5463" s="12"/>
      <c r="L5463" s="13" t="s">
        <v>12703</v>
      </c>
      <c r="M5463" t="s">
        <v>753</v>
      </c>
      <c r="S5463" s="9"/>
      <c r="T5463">
        <v>8</v>
      </c>
      <c r="U5463" s="210" t="s">
        <v>18208</v>
      </c>
      <c r="V5463" s="14">
        <v>0</v>
      </c>
      <c r="W5463" s="14">
        <v>1</v>
      </c>
      <c r="X5463" s="150" t="s">
        <v>270</v>
      </c>
      <c r="Y5463">
        <v>151</v>
      </c>
      <c r="Z5463" t="s">
        <v>505</v>
      </c>
      <c r="AA5463">
        <f t="shared" si="85"/>
        <v>1</v>
      </c>
    </row>
    <row r="5464" spans="1:27" x14ac:dyDescent="0.2">
      <c r="A5464">
        <v>1542</v>
      </c>
      <c r="B5464" s="1" t="s">
        <v>12727</v>
      </c>
      <c r="C5464" t="s">
        <v>2534</v>
      </c>
      <c r="D5464" s="9" t="s">
        <v>5397</v>
      </c>
      <c r="E5464" s="9"/>
      <c r="F5464" s="9"/>
      <c r="G5464" s="10">
        <v>18</v>
      </c>
      <c r="H5464" s="10" t="s">
        <v>571</v>
      </c>
      <c r="I5464" s="10">
        <v>1948</v>
      </c>
      <c r="J5464" s="11" t="s">
        <v>12728</v>
      </c>
      <c r="K5464" s="12"/>
      <c r="L5464" s="13" t="s">
        <v>12729</v>
      </c>
      <c r="M5464" t="s">
        <v>781</v>
      </c>
      <c r="S5464" s="9"/>
      <c r="T5464">
        <v>8</v>
      </c>
      <c r="U5464" s="210" t="s">
        <v>18208</v>
      </c>
      <c r="V5464" s="14">
        <v>0</v>
      </c>
      <c r="W5464" s="14">
        <v>1</v>
      </c>
      <c r="X5464" s="150" t="s">
        <v>270</v>
      </c>
      <c r="Y5464">
        <v>169</v>
      </c>
      <c r="Z5464" t="s">
        <v>505</v>
      </c>
      <c r="AA5464">
        <f t="shared" si="85"/>
        <v>3</v>
      </c>
    </row>
    <row r="5465" spans="1:27" x14ac:dyDescent="0.2">
      <c r="A5465">
        <v>2626</v>
      </c>
      <c r="B5465" s="1" t="s">
        <v>12735</v>
      </c>
      <c r="C5465" t="s">
        <v>2534</v>
      </c>
      <c r="D5465" s="9" t="s">
        <v>1443</v>
      </c>
      <c r="E5465" s="9"/>
      <c r="F5465" s="9"/>
      <c r="G5465" s="10">
        <v>18</v>
      </c>
      <c r="H5465" s="10" t="s">
        <v>571</v>
      </c>
      <c r="I5465" s="10">
        <v>1948</v>
      </c>
      <c r="J5465" s="11" t="s">
        <v>12728</v>
      </c>
      <c r="K5465" s="12"/>
      <c r="L5465" s="13" t="s">
        <v>12729</v>
      </c>
      <c r="M5465" t="s">
        <v>781</v>
      </c>
      <c r="S5465" s="9"/>
      <c r="T5465">
        <v>8</v>
      </c>
      <c r="U5465" s="210" t="s">
        <v>18208</v>
      </c>
      <c r="V5465" s="14">
        <v>0</v>
      </c>
      <c r="W5465" s="14">
        <v>1</v>
      </c>
      <c r="X5465" s="150" t="s">
        <v>294</v>
      </c>
      <c r="Y5465" t="s">
        <v>1443</v>
      </c>
      <c r="Z5465" t="s">
        <v>271</v>
      </c>
      <c r="AA5465">
        <f t="shared" si="85"/>
        <v>1</v>
      </c>
    </row>
    <row r="5466" spans="1:27" x14ac:dyDescent="0.2">
      <c r="A5466">
        <v>3791</v>
      </c>
      <c r="B5466" s="1" t="s">
        <v>12732</v>
      </c>
      <c r="C5466" t="s">
        <v>2534</v>
      </c>
      <c r="D5466" s="9" t="s">
        <v>12733</v>
      </c>
      <c r="E5466" s="9"/>
      <c r="F5466" s="9"/>
      <c r="G5466" s="10">
        <v>18</v>
      </c>
      <c r="H5466" s="10" t="s">
        <v>571</v>
      </c>
      <c r="I5466" s="10">
        <v>1948</v>
      </c>
      <c r="J5466" s="11" t="s">
        <v>12728</v>
      </c>
      <c r="K5466" s="12"/>
      <c r="L5466" s="13" t="s">
        <v>12729</v>
      </c>
      <c r="M5466" t="s">
        <v>781</v>
      </c>
      <c r="S5466" s="9"/>
      <c r="T5466">
        <v>8</v>
      </c>
      <c r="U5466" s="210" t="s">
        <v>18208</v>
      </c>
      <c r="V5466" s="14">
        <v>0</v>
      </c>
      <c r="W5466" s="14">
        <v>1</v>
      </c>
      <c r="X5466" s="150" t="s">
        <v>294</v>
      </c>
      <c r="Y5466" t="s">
        <v>12734</v>
      </c>
      <c r="Z5466" t="s">
        <v>271</v>
      </c>
      <c r="AA5466">
        <f t="shared" si="85"/>
        <v>2</v>
      </c>
    </row>
    <row r="5467" spans="1:27" x14ac:dyDescent="0.2">
      <c r="A5467">
        <v>3148</v>
      </c>
      <c r="B5467" s="1" t="s">
        <v>12736</v>
      </c>
      <c r="C5467" t="s">
        <v>2534</v>
      </c>
      <c r="D5467" s="9" t="s">
        <v>3929</v>
      </c>
      <c r="E5467" s="9"/>
      <c r="F5467" s="9" t="s">
        <v>532</v>
      </c>
      <c r="G5467" s="10">
        <v>18</v>
      </c>
      <c r="H5467" s="10" t="s">
        <v>571</v>
      </c>
      <c r="I5467" s="10">
        <v>1948</v>
      </c>
      <c r="J5467" s="11" t="s">
        <v>12728</v>
      </c>
      <c r="K5467" s="12"/>
      <c r="L5467" s="13" t="s">
        <v>12729</v>
      </c>
      <c r="M5467" t="s">
        <v>781</v>
      </c>
      <c r="S5467" s="9"/>
      <c r="T5467">
        <v>8</v>
      </c>
      <c r="U5467" s="210" t="s">
        <v>18208</v>
      </c>
      <c r="V5467" s="14">
        <v>0</v>
      </c>
      <c r="W5467" s="14">
        <v>1</v>
      </c>
      <c r="X5467" s="150" t="s">
        <v>294</v>
      </c>
      <c r="Y5467" t="s">
        <v>3929</v>
      </c>
      <c r="Z5467" t="s">
        <v>271</v>
      </c>
      <c r="AA5467">
        <f t="shared" si="85"/>
        <v>1</v>
      </c>
    </row>
    <row r="5468" spans="1:27" x14ac:dyDescent="0.2">
      <c r="A5468">
        <v>5781</v>
      </c>
      <c r="B5468" s="1" t="s">
        <v>12737</v>
      </c>
      <c r="C5468" t="s">
        <v>2534</v>
      </c>
      <c r="D5468" s="9" t="s">
        <v>3929</v>
      </c>
      <c r="E5468" s="9"/>
      <c r="F5468" s="9" t="s">
        <v>532</v>
      </c>
      <c r="G5468" s="10">
        <v>18</v>
      </c>
      <c r="H5468" s="10" t="s">
        <v>571</v>
      </c>
      <c r="I5468" s="10">
        <v>1948</v>
      </c>
      <c r="J5468" s="11" t="s">
        <v>12728</v>
      </c>
      <c r="K5468" s="12"/>
      <c r="L5468" s="13" t="s">
        <v>12729</v>
      </c>
      <c r="M5468" t="s">
        <v>781</v>
      </c>
      <c r="S5468" s="9"/>
      <c r="T5468">
        <v>8</v>
      </c>
      <c r="U5468" s="210" t="s">
        <v>18208</v>
      </c>
      <c r="V5468" s="14">
        <v>0</v>
      </c>
      <c r="W5468" s="14">
        <v>1</v>
      </c>
      <c r="X5468" s="109" t="s">
        <v>294</v>
      </c>
      <c r="Y5468" t="s">
        <v>3929</v>
      </c>
      <c r="Z5468" t="s">
        <v>271</v>
      </c>
      <c r="AA5468">
        <f t="shared" si="85"/>
        <v>1</v>
      </c>
    </row>
    <row r="5469" spans="1:27" x14ac:dyDescent="0.2">
      <c r="A5469">
        <v>4574</v>
      </c>
      <c r="B5469" s="1" t="s">
        <v>12738</v>
      </c>
      <c r="C5469" t="s">
        <v>2534</v>
      </c>
      <c r="D5469" s="9" t="s">
        <v>3929</v>
      </c>
      <c r="E5469" s="9"/>
      <c r="F5469" s="9" t="s">
        <v>532</v>
      </c>
      <c r="G5469" s="10">
        <v>18</v>
      </c>
      <c r="H5469" s="10" t="s">
        <v>571</v>
      </c>
      <c r="I5469" s="10">
        <v>1948</v>
      </c>
      <c r="J5469" s="11" t="s">
        <v>12728</v>
      </c>
      <c r="K5469" s="12"/>
      <c r="L5469" s="13" t="s">
        <v>12729</v>
      </c>
      <c r="M5469" t="s">
        <v>781</v>
      </c>
      <c r="S5469" s="9"/>
      <c r="T5469">
        <v>8</v>
      </c>
      <c r="U5469" s="210" t="s">
        <v>18208</v>
      </c>
      <c r="V5469" s="14">
        <v>0</v>
      </c>
      <c r="W5469" s="14">
        <v>1</v>
      </c>
      <c r="X5469" s="109" t="s">
        <v>294</v>
      </c>
      <c r="Y5469" t="s">
        <v>3929</v>
      </c>
      <c r="Z5469" t="s">
        <v>271</v>
      </c>
      <c r="AA5469">
        <f t="shared" si="85"/>
        <v>1</v>
      </c>
    </row>
    <row r="5470" spans="1:27" x14ac:dyDescent="0.2">
      <c r="A5470">
        <v>4456</v>
      </c>
      <c r="B5470" s="1" t="s">
        <v>12739</v>
      </c>
      <c r="C5470" t="s">
        <v>2534</v>
      </c>
      <c r="D5470" s="9" t="s">
        <v>3929</v>
      </c>
      <c r="E5470" s="9"/>
      <c r="F5470" s="9" t="s">
        <v>532</v>
      </c>
      <c r="G5470" s="10">
        <v>18</v>
      </c>
      <c r="H5470" s="10" t="s">
        <v>571</v>
      </c>
      <c r="I5470" s="10">
        <v>1948</v>
      </c>
      <c r="J5470" s="11" t="s">
        <v>12728</v>
      </c>
      <c r="K5470" s="12"/>
      <c r="L5470" s="13" t="s">
        <v>12729</v>
      </c>
      <c r="M5470" t="s">
        <v>781</v>
      </c>
      <c r="S5470" s="9"/>
      <c r="T5470">
        <v>8</v>
      </c>
      <c r="U5470" s="210" t="s">
        <v>18208</v>
      </c>
      <c r="V5470" s="14">
        <v>0</v>
      </c>
      <c r="W5470" s="14">
        <v>1</v>
      </c>
      <c r="X5470" s="109" t="s">
        <v>294</v>
      </c>
      <c r="Y5470" t="s">
        <v>3929</v>
      </c>
      <c r="Z5470" t="s">
        <v>271</v>
      </c>
      <c r="AA5470">
        <f t="shared" si="85"/>
        <v>1</v>
      </c>
    </row>
    <row r="5471" spans="1:27" x14ac:dyDescent="0.2">
      <c r="A5471">
        <v>6502</v>
      </c>
      <c r="B5471" s="1" t="s">
        <v>12730</v>
      </c>
      <c r="C5471" t="s">
        <v>2534</v>
      </c>
      <c r="D5471" s="9" t="s">
        <v>12731</v>
      </c>
      <c r="E5471" s="9"/>
      <c r="F5471" s="9" t="s">
        <v>532</v>
      </c>
      <c r="G5471" s="10">
        <v>18</v>
      </c>
      <c r="H5471" s="10" t="s">
        <v>571</v>
      </c>
      <c r="I5471" s="10">
        <v>1948</v>
      </c>
      <c r="J5471" s="11" t="s">
        <v>12728</v>
      </c>
      <c r="K5471" s="12"/>
      <c r="L5471" s="13" t="s">
        <v>12729</v>
      </c>
      <c r="M5471" t="s">
        <v>781</v>
      </c>
      <c r="S5471" s="9"/>
      <c r="T5471">
        <v>8</v>
      </c>
      <c r="U5471" s="210" t="s">
        <v>18208</v>
      </c>
      <c r="V5471" s="14">
        <v>0</v>
      </c>
      <c r="W5471" s="14">
        <v>1</v>
      </c>
      <c r="X5471" s="150" t="s">
        <v>294</v>
      </c>
      <c r="Y5471" t="s">
        <v>2824</v>
      </c>
      <c r="Z5471" t="s">
        <v>271</v>
      </c>
      <c r="AA5471">
        <f t="shared" si="85"/>
        <v>2</v>
      </c>
    </row>
    <row r="5472" spans="1:27" x14ac:dyDescent="0.2">
      <c r="A5472">
        <v>1630</v>
      </c>
      <c r="B5472" s="1" t="s">
        <v>12398</v>
      </c>
      <c r="C5472" t="s">
        <v>1027</v>
      </c>
      <c r="D5472" s="9" t="s">
        <v>1126</v>
      </c>
      <c r="E5472" s="9" t="s">
        <v>12399</v>
      </c>
      <c r="F5472" s="9"/>
      <c r="G5472" s="10">
        <v>18</v>
      </c>
      <c r="H5472" s="151" t="s">
        <v>571</v>
      </c>
      <c r="I5472" s="10">
        <v>1948</v>
      </c>
      <c r="J5472" s="11">
        <v>17763</v>
      </c>
      <c r="K5472" s="12"/>
      <c r="L5472" s="117" t="s">
        <v>18556</v>
      </c>
      <c r="M5472" t="s">
        <v>781</v>
      </c>
      <c r="S5472" s="9"/>
      <c r="T5472">
        <v>5</v>
      </c>
      <c r="U5472" s="210" t="s">
        <v>18205</v>
      </c>
      <c r="V5472" s="14">
        <v>0</v>
      </c>
      <c r="W5472" s="14">
        <v>0</v>
      </c>
      <c r="X5472" s="109" t="e">
        <v>#N/A</v>
      </c>
      <c r="Y5472" t="s">
        <v>1126</v>
      </c>
      <c r="Z5472" t="s">
        <v>1419</v>
      </c>
      <c r="AA5472">
        <f t="shared" si="85"/>
        <v>1</v>
      </c>
    </row>
    <row r="5473" spans="1:27" x14ac:dyDescent="0.2">
      <c r="A5473">
        <v>4117</v>
      </c>
      <c r="B5473" s="1" t="s">
        <v>12401</v>
      </c>
      <c r="C5473" t="s">
        <v>1027</v>
      </c>
      <c r="D5473" s="9" t="s">
        <v>1232</v>
      </c>
      <c r="E5473" s="9" t="s">
        <v>12399</v>
      </c>
      <c r="F5473" s="9"/>
      <c r="G5473" s="10">
        <v>18</v>
      </c>
      <c r="H5473" s="151" t="s">
        <v>571</v>
      </c>
      <c r="I5473" s="10">
        <v>1948</v>
      </c>
      <c r="J5473" s="11">
        <v>17763</v>
      </c>
      <c r="K5473" s="12"/>
      <c r="L5473" s="117" t="s">
        <v>18555</v>
      </c>
      <c r="M5473" t="s">
        <v>781</v>
      </c>
      <c r="S5473" s="9"/>
      <c r="T5473">
        <v>5</v>
      </c>
      <c r="U5473" s="210" t="s">
        <v>18205</v>
      </c>
      <c r="V5473" s="14">
        <v>0</v>
      </c>
      <c r="W5473" s="14">
        <v>0</v>
      </c>
      <c r="X5473" s="109" t="e">
        <v>#N/A</v>
      </c>
      <c r="Y5473" t="s">
        <v>1232</v>
      </c>
      <c r="Z5473" t="s">
        <v>1419</v>
      </c>
      <c r="AA5473">
        <f t="shared" si="85"/>
        <v>1</v>
      </c>
    </row>
    <row r="5474" spans="1:27" x14ac:dyDescent="0.2">
      <c r="A5474">
        <v>5866</v>
      </c>
      <c r="B5474" s="1" t="s">
        <v>12740</v>
      </c>
      <c r="C5474" t="s">
        <v>1027</v>
      </c>
      <c r="D5474" s="9" t="s">
        <v>10267</v>
      </c>
      <c r="E5474" s="9"/>
      <c r="F5474" s="9"/>
      <c r="G5474" s="10">
        <v>20</v>
      </c>
      <c r="H5474" s="10" t="s">
        <v>571</v>
      </c>
      <c r="I5474" s="10">
        <v>1948</v>
      </c>
      <c r="J5474" s="11" t="s">
        <v>12741</v>
      </c>
      <c r="K5474" s="12" t="s">
        <v>237</v>
      </c>
      <c r="L5474" s="13" t="s">
        <v>12742</v>
      </c>
      <c r="M5474" t="s">
        <v>290</v>
      </c>
      <c r="N5474" t="s">
        <v>291</v>
      </c>
      <c r="O5474" t="s">
        <v>93</v>
      </c>
      <c r="S5474" s="9"/>
      <c r="T5474">
        <v>8</v>
      </c>
      <c r="U5474" s="210" t="s">
        <v>18208</v>
      </c>
      <c r="V5474" s="14">
        <v>0</v>
      </c>
      <c r="W5474" s="14">
        <v>0</v>
      </c>
      <c r="X5474" s="150" t="s">
        <v>294</v>
      </c>
      <c r="Y5474" t="s">
        <v>10267</v>
      </c>
      <c r="Z5474" t="s">
        <v>271</v>
      </c>
      <c r="AA5474">
        <f t="shared" si="85"/>
        <v>1</v>
      </c>
    </row>
    <row r="5475" spans="1:27" x14ac:dyDescent="0.2">
      <c r="A5475">
        <v>648</v>
      </c>
      <c r="B5475" s="1" t="s">
        <v>12743</v>
      </c>
      <c r="C5475" t="s">
        <v>8426</v>
      </c>
      <c r="D5475" s="9" t="s">
        <v>12744</v>
      </c>
      <c r="E5475" s="9" t="s">
        <v>259</v>
      </c>
      <c r="F5475" s="9" t="s">
        <v>532</v>
      </c>
      <c r="G5475" s="10">
        <v>24</v>
      </c>
      <c r="H5475" s="10" t="s">
        <v>571</v>
      </c>
      <c r="I5475" s="10">
        <v>1948</v>
      </c>
      <c r="J5475" s="11" t="s">
        <v>12745</v>
      </c>
      <c r="K5475" s="12" t="s">
        <v>237</v>
      </c>
      <c r="L5475" s="13" t="s">
        <v>12746</v>
      </c>
      <c r="M5475" t="s">
        <v>290</v>
      </c>
      <c r="N5475" t="s">
        <v>291</v>
      </c>
      <c r="O5475" t="s">
        <v>292</v>
      </c>
      <c r="S5475" s="9"/>
      <c r="T5475">
        <v>8</v>
      </c>
      <c r="U5475" s="210" t="s">
        <v>18208</v>
      </c>
      <c r="V5475" s="14">
        <v>0</v>
      </c>
      <c r="W5475" s="14">
        <v>0</v>
      </c>
      <c r="X5475" s="150" t="s">
        <v>294</v>
      </c>
      <c r="Y5475" t="s">
        <v>9286</v>
      </c>
      <c r="Z5475" t="s">
        <v>505</v>
      </c>
      <c r="AA5475">
        <f t="shared" si="85"/>
        <v>4</v>
      </c>
    </row>
    <row r="5476" spans="1:27" x14ac:dyDescent="0.2">
      <c r="A5476">
        <v>3098</v>
      </c>
      <c r="B5476" s="1" t="s">
        <v>12747</v>
      </c>
      <c r="C5476" t="s">
        <v>1027</v>
      </c>
      <c r="D5476" s="9" t="s">
        <v>6724</v>
      </c>
      <c r="E5476" s="9" t="s">
        <v>259</v>
      </c>
      <c r="F5476" s="9" t="s">
        <v>1416</v>
      </c>
      <c r="G5476" s="10">
        <v>25</v>
      </c>
      <c r="H5476" s="10" t="s">
        <v>571</v>
      </c>
      <c r="I5476" s="10">
        <v>1948</v>
      </c>
      <c r="J5476" s="11" t="s">
        <v>12748</v>
      </c>
      <c r="K5476" s="12" t="s">
        <v>237</v>
      </c>
      <c r="L5476" s="13" t="s">
        <v>12749</v>
      </c>
      <c r="M5476" t="s">
        <v>290</v>
      </c>
      <c r="N5476" t="s">
        <v>291</v>
      </c>
      <c r="O5476" t="s">
        <v>2007</v>
      </c>
      <c r="S5476" s="9"/>
      <c r="T5476">
        <v>8</v>
      </c>
      <c r="U5476" s="210" t="s">
        <v>18208</v>
      </c>
      <c r="V5476" s="14">
        <v>0</v>
      </c>
      <c r="W5476" s="14">
        <v>1</v>
      </c>
      <c r="X5476" s="150" t="s">
        <v>270</v>
      </c>
      <c r="Y5476">
        <v>4</v>
      </c>
      <c r="Z5476" t="s">
        <v>271</v>
      </c>
      <c r="AA5476">
        <f t="shared" si="85"/>
        <v>2</v>
      </c>
    </row>
    <row r="5477" spans="1:27" x14ac:dyDescent="0.2">
      <c r="A5477">
        <v>1244</v>
      </c>
      <c r="B5477" s="1" t="s">
        <v>12750</v>
      </c>
      <c r="C5477" t="s">
        <v>6878</v>
      </c>
      <c r="D5477" s="9" t="s">
        <v>10852</v>
      </c>
      <c r="E5477" s="9"/>
      <c r="F5477" s="9"/>
      <c r="G5477" s="10">
        <v>27</v>
      </c>
      <c r="H5477" s="10" t="s">
        <v>571</v>
      </c>
      <c r="I5477" s="10">
        <v>1948</v>
      </c>
      <c r="J5477" s="11" t="s">
        <v>12751</v>
      </c>
      <c r="K5477" s="12" t="s">
        <v>237</v>
      </c>
      <c r="L5477" s="13" t="s">
        <v>12752</v>
      </c>
      <c r="M5477" t="s">
        <v>290</v>
      </c>
      <c r="N5477" t="s">
        <v>291</v>
      </c>
      <c r="O5477" t="s">
        <v>498</v>
      </c>
      <c r="S5477" s="9"/>
      <c r="T5477">
        <v>8</v>
      </c>
      <c r="U5477" s="210" t="s">
        <v>18208</v>
      </c>
      <c r="V5477" s="14">
        <v>0</v>
      </c>
      <c r="W5477" s="14">
        <v>0</v>
      </c>
      <c r="X5477" s="150" t="s">
        <v>270</v>
      </c>
      <c r="Y5477">
        <v>13</v>
      </c>
      <c r="Z5477" t="s">
        <v>3085</v>
      </c>
      <c r="AA5477">
        <f t="shared" si="85"/>
        <v>3</v>
      </c>
    </row>
    <row r="5478" spans="1:27" x14ac:dyDescent="0.2">
      <c r="A5478">
        <v>4661</v>
      </c>
      <c r="B5478" s="1" t="s">
        <v>12755</v>
      </c>
      <c r="C5478" t="s">
        <v>1027</v>
      </c>
      <c r="D5478" s="9"/>
      <c r="E5478" s="9" t="s">
        <v>14530</v>
      </c>
      <c r="F5478" s="9"/>
      <c r="G5478" s="10">
        <v>27</v>
      </c>
      <c r="H5478" s="10" t="s">
        <v>571</v>
      </c>
      <c r="I5478" s="10">
        <v>1948</v>
      </c>
      <c r="J5478" s="11" t="s">
        <v>12751</v>
      </c>
      <c r="K5478" s="12" t="s">
        <v>237</v>
      </c>
      <c r="L5478" s="13" t="s">
        <v>12756</v>
      </c>
      <c r="M5478" t="s">
        <v>290</v>
      </c>
      <c r="N5478" t="s">
        <v>291</v>
      </c>
      <c r="O5478" t="s">
        <v>455</v>
      </c>
      <c r="S5478" s="9"/>
      <c r="T5478">
        <v>8</v>
      </c>
      <c r="U5478" s="210" t="s">
        <v>18208</v>
      </c>
      <c r="V5478" s="14">
        <v>0</v>
      </c>
      <c r="W5478" s="14">
        <v>0</v>
      </c>
      <c r="X5478" s="109" t="e">
        <v>#N/A</v>
      </c>
      <c r="Y5478" t="s">
        <v>334</v>
      </c>
      <c r="Z5478" t="s">
        <v>1419</v>
      </c>
      <c r="AA5478">
        <f t="shared" si="85"/>
        <v>1</v>
      </c>
    </row>
    <row r="5479" spans="1:27" x14ac:dyDescent="0.2">
      <c r="A5479">
        <v>2347</v>
      </c>
      <c r="B5479" s="1" t="s">
        <v>12753</v>
      </c>
      <c r="C5479" t="s">
        <v>503</v>
      </c>
      <c r="D5479" s="9" t="s">
        <v>12754</v>
      </c>
      <c r="E5479" s="9"/>
      <c r="F5479" s="9"/>
      <c r="G5479" s="10">
        <v>27</v>
      </c>
      <c r="H5479" s="10" t="s">
        <v>571</v>
      </c>
      <c r="I5479" s="10">
        <v>1948</v>
      </c>
      <c r="J5479" s="11" t="s">
        <v>12751</v>
      </c>
      <c r="K5479" s="12" t="s">
        <v>237</v>
      </c>
      <c r="L5479" s="13" t="s">
        <v>51</v>
      </c>
      <c r="M5479" t="s">
        <v>290</v>
      </c>
      <c r="N5479" t="s">
        <v>291</v>
      </c>
      <c r="O5479" t="s">
        <v>323</v>
      </c>
      <c r="S5479" s="9"/>
      <c r="T5479">
        <v>8</v>
      </c>
      <c r="U5479" s="210" t="s">
        <v>18208</v>
      </c>
      <c r="V5479" s="14">
        <v>0</v>
      </c>
      <c r="W5479" s="14">
        <v>0</v>
      </c>
      <c r="X5479" s="150" t="s">
        <v>294</v>
      </c>
      <c r="Y5479" t="s">
        <v>12754</v>
      </c>
      <c r="Z5479" t="s">
        <v>271</v>
      </c>
      <c r="AA5479">
        <f t="shared" si="85"/>
        <v>1</v>
      </c>
    </row>
    <row r="5480" spans="1:27" x14ac:dyDescent="0.2">
      <c r="A5480">
        <v>3482</v>
      </c>
      <c r="B5480" s="1" t="s">
        <v>12760</v>
      </c>
      <c r="C5480" t="s">
        <v>2040</v>
      </c>
      <c r="D5480" s="9">
        <v>109</v>
      </c>
      <c r="E5480" s="9" t="s">
        <v>259</v>
      </c>
      <c r="F5480" s="9" t="s">
        <v>721</v>
      </c>
      <c r="G5480" s="10">
        <v>31</v>
      </c>
      <c r="H5480" s="10" t="s">
        <v>571</v>
      </c>
      <c r="I5480" s="10">
        <v>1948</v>
      </c>
      <c r="J5480" s="11" t="s">
        <v>12758</v>
      </c>
      <c r="K5480" s="12"/>
      <c r="L5480" s="13" t="s">
        <v>12761</v>
      </c>
      <c r="M5480" t="s">
        <v>753</v>
      </c>
      <c r="S5480" s="9"/>
      <c r="T5480">
        <v>8</v>
      </c>
      <c r="U5480" s="210" t="s">
        <v>18208</v>
      </c>
      <c r="V5480" s="14">
        <v>0</v>
      </c>
      <c r="W5480" s="14">
        <v>0</v>
      </c>
      <c r="X5480" s="150" t="s">
        <v>270</v>
      </c>
      <c r="Y5480">
        <v>109</v>
      </c>
      <c r="Z5480" t="s">
        <v>3085</v>
      </c>
      <c r="AA5480">
        <f t="shared" si="85"/>
        <v>1</v>
      </c>
    </row>
    <row r="5481" spans="1:27" x14ac:dyDescent="0.2">
      <c r="A5481">
        <v>1836</v>
      </c>
      <c r="B5481" s="1" t="s">
        <v>12757</v>
      </c>
      <c r="C5481" t="s">
        <v>2040</v>
      </c>
      <c r="D5481" s="9" t="s">
        <v>1659</v>
      </c>
      <c r="E5481" s="9" t="s">
        <v>259</v>
      </c>
      <c r="F5481" s="9" t="s">
        <v>721</v>
      </c>
      <c r="G5481" s="10">
        <v>31</v>
      </c>
      <c r="H5481" s="10" t="s">
        <v>571</v>
      </c>
      <c r="I5481" s="10">
        <v>1948</v>
      </c>
      <c r="J5481" s="11" t="s">
        <v>12758</v>
      </c>
      <c r="K5481" s="12"/>
      <c r="L5481" s="13" t="s">
        <v>12759</v>
      </c>
      <c r="M5481" t="s">
        <v>753</v>
      </c>
      <c r="S5481" s="9"/>
      <c r="T5481">
        <v>8</v>
      </c>
      <c r="U5481" s="210" t="s">
        <v>18208</v>
      </c>
      <c r="V5481" s="14">
        <v>0</v>
      </c>
      <c r="W5481" s="14">
        <v>0</v>
      </c>
      <c r="X5481" s="150" t="s">
        <v>270</v>
      </c>
      <c r="Y5481">
        <v>139</v>
      </c>
      <c r="Z5481" t="s">
        <v>3085</v>
      </c>
      <c r="AA5481">
        <f t="shared" si="85"/>
        <v>2</v>
      </c>
    </row>
    <row r="5482" spans="1:27" x14ac:dyDescent="0.2">
      <c r="A5482">
        <v>4655</v>
      </c>
      <c r="B5482" s="1" t="s">
        <v>12762</v>
      </c>
      <c r="C5482" t="s">
        <v>2805</v>
      </c>
      <c r="D5482" s="9"/>
      <c r="E5482" s="9" t="s">
        <v>2806</v>
      </c>
      <c r="F5482" s="9"/>
      <c r="G5482" s="10">
        <v>0</v>
      </c>
      <c r="H5482" s="10" t="s">
        <v>632</v>
      </c>
      <c r="I5482" s="10">
        <v>1948</v>
      </c>
      <c r="J5482" s="11" t="s">
        <v>12763</v>
      </c>
      <c r="K5482" s="12"/>
      <c r="L5482" s="13" t="s">
        <v>12764</v>
      </c>
      <c r="M5482" t="s">
        <v>753</v>
      </c>
      <c r="S5482" s="9"/>
      <c r="T5482">
        <v>9</v>
      </c>
      <c r="U5482" s="210" t="s">
        <v>18209</v>
      </c>
      <c r="V5482" s="14">
        <v>0</v>
      </c>
      <c r="W5482" s="14">
        <v>0</v>
      </c>
      <c r="X5482" s="109" t="e">
        <v>#N/A</v>
      </c>
      <c r="Y5482" t="s">
        <v>334</v>
      </c>
      <c r="Z5482" t="s">
        <v>2808</v>
      </c>
      <c r="AA5482">
        <f t="shared" si="85"/>
        <v>1</v>
      </c>
    </row>
    <row r="5483" spans="1:27" x14ac:dyDescent="0.2">
      <c r="A5483">
        <v>4424</v>
      </c>
      <c r="B5483" s="1" t="s">
        <v>12765</v>
      </c>
      <c r="C5483" t="s">
        <v>2534</v>
      </c>
      <c r="D5483" s="9"/>
      <c r="E5483" s="9"/>
      <c r="F5483" s="9"/>
      <c r="G5483" s="10">
        <v>3</v>
      </c>
      <c r="H5483" s="10" t="s">
        <v>632</v>
      </c>
      <c r="I5483" s="10">
        <v>1948</v>
      </c>
      <c r="J5483" s="11" t="s">
        <v>12766</v>
      </c>
      <c r="K5483" s="12"/>
      <c r="L5483" s="13" t="s">
        <v>12767</v>
      </c>
      <c r="M5483" t="s">
        <v>781</v>
      </c>
      <c r="S5483" s="9"/>
      <c r="T5483">
        <v>9</v>
      </c>
      <c r="U5483" s="210" t="s">
        <v>18209</v>
      </c>
      <c r="V5483" s="14">
        <v>0</v>
      </c>
      <c r="W5483" s="14">
        <v>1</v>
      </c>
      <c r="X5483" s="109" t="e">
        <v>#N/A</v>
      </c>
      <c r="Y5483" t="s">
        <v>334</v>
      </c>
      <c r="Z5483" t="s">
        <v>271</v>
      </c>
      <c r="AA5483">
        <f t="shared" si="85"/>
        <v>1</v>
      </c>
    </row>
    <row r="5484" spans="1:27" x14ac:dyDescent="0.2">
      <c r="A5484">
        <v>5760</v>
      </c>
      <c r="B5484" s="1" t="s">
        <v>12404</v>
      </c>
      <c r="C5484" t="s">
        <v>1027</v>
      </c>
      <c r="D5484" s="9">
        <v>114</v>
      </c>
      <c r="E5484" s="9" t="s">
        <v>12399</v>
      </c>
      <c r="F5484" s="9"/>
      <c r="G5484" s="10">
        <v>3</v>
      </c>
      <c r="H5484" s="151" t="s">
        <v>632</v>
      </c>
      <c r="I5484" s="10">
        <v>1948</v>
      </c>
      <c r="J5484" s="11">
        <v>17779</v>
      </c>
      <c r="K5484" s="12"/>
      <c r="L5484" s="117" t="s">
        <v>18554</v>
      </c>
      <c r="M5484" t="s">
        <v>781</v>
      </c>
      <c r="S5484" s="9"/>
      <c r="T5484">
        <v>5</v>
      </c>
      <c r="U5484" s="210" t="s">
        <v>18205</v>
      </c>
      <c r="V5484" s="14">
        <v>0</v>
      </c>
      <c r="W5484" s="14">
        <v>0</v>
      </c>
      <c r="X5484" s="150" t="s">
        <v>270</v>
      </c>
      <c r="Y5484">
        <v>114</v>
      </c>
      <c r="Z5484" t="s">
        <v>1419</v>
      </c>
      <c r="AA5484">
        <f t="shared" si="85"/>
        <v>1</v>
      </c>
    </row>
    <row r="5485" spans="1:27" x14ac:dyDescent="0.2">
      <c r="A5485">
        <v>888</v>
      </c>
      <c r="B5485" s="1" t="s">
        <v>12768</v>
      </c>
      <c r="C5485" t="s">
        <v>8426</v>
      </c>
      <c r="D5485" s="9">
        <v>29</v>
      </c>
      <c r="E5485" s="9" t="s">
        <v>259</v>
      </c>
      <c r="F5485" s="9" t="s">
        <v>312</v>
      </c>
      <c r="G5485" s="10">
        <v>4</v>
      </c>
      <c r="H5485" s="10" t="s">
        <v>632</v>
      </c>
      <c r="I5485" s="10">
        <v>1948</v>
      </c>
      <c r="J5485" s="11" t="s">
        <v>12769</v>
      </c>
      <c r="K5485" s="12" t="s">
        <v>237</v>
      </c>
      <c r="L5485" s="13" t="s">
        <v>12770</v>
      </c>
      <c r="M5485" t="s">
        <v>290</v>
      </c>
      <c r="N5485" t="s">
        <v>291</v>
      </c>
      <c r="O5485" t="s">
        <v>764</v>
      </c>
      <c r="S5485" s="9"/>
      <c r="T5485">
        <v>9</v>
      </c>
      <c r="U5485" s="210" t="s">
        <v>18209</v>
      </c>
      <c r="V5485" s="14">
        <v>0</v>
      </c>
      <c r="W5485" s="14">
        <v>0</v>
      </c>
      <c r="X5485" s="150" t="s">
        <v>270</v>
      </c>
      <c r="Y5485">
        <v>29</v>
      </c>
      <c r="Z5485" t="s">
        <v>505</v>
      </c>
      <c r="AA5485">
        <f t="shared" si="85"/>
        <v>1</v>
      </c>
    </row>
    <row r="5486" spans="1:27" x14ac:dyDescent="0.2">
      <c r="A5486">
        <v>5838</v>
      </c>
      <c r="B5486" s="1" t="s">
        <v>12771</v>
      </c>
      <c r="C5486" t="s">
        <v>2040</v>
      </c>
      <c r="D5486" s="9">
        <v>105</v>
      </c>
      <c r="E5486" s="9" t="s">
        <v>259</v>
      </c>
      <c r="F5486" s="9" t="s">
        <v>721</v>
      </c>
      <c r="G5486" s="10">
        <v>5</v>
      </c>
      <c r="H5486" s="10" t="s">
        <v>632</v>
      </c>
      <c r="I5486" s="10">
        <v>1948</v>
      </c>
      <c r="J5486" s="11" t="s">
        <v>12772</v>
      </c>
      <c r="K5486" s="12"/>
      <c r="L5486" s="13" t="s">
        <v>12773</v>
      </c>
      <c r="M5486" t="s">
        <v>753</v>
      </c>
      <c r="S5486" s="9"/>
      <c r="T5486">
        <v>9</v>
      </c>
      <c r="U5486" s="210" t="s">
        <v>18209</v>
      </c>
      <c r="V5486" s="14">
        <v>0</v>
      </c>
      <c r="W5486" s="14">
        <v>0</v>
      </c>
      <c r="X5486" s="150" t="s">
        <v>270</v>
      </c>
      <c r="Y5486">
        <v>105</v>
      </c>
      <c r="Z5486" t="s">
        <v>3085</v>
      </c>
      <c r="AA5486">
        <f t="shared" si="85"/>
        <v>1</v>
      </c>
    </row>
    <row r="5487" spans="1:27" x14ac:dyDescent="0.2">
      <c r="A5487">
        <v>2291</v>
      </c>
      <c r="B5487" s="1" t="s">
        <v>12774</v>
      </c>
      <c r="C5487" t="s">
        <v>12775</v>
      </c>
      <c r="D5487" s="9" t="s">
        <v>12776</v>
      </c>
      <c r="E5487" s="9" t="s">
        <v>259</v>
      </c>
      <c r="F5487" s="9" t="s">
        <v>532</v>
      </c>
      <c r="G5487" s="10">
        <v>6</v>
      </c>
      <c r="H5487" s="10" t="s">
        <v>632</v>
      </c>
      <c r="I5487" s="10">
        <v>1948</v>
      </c>
      <c r="J5487" s="11" t="s">
        <v>12777</v>
      </c>
      <c r="K5487" s="12" t="s">
        <v>237</v>
      </c>
      <c r="L5487" s="63" t="s">
        <v>17990</v>
      </c>
      <c r="M5487" t="s">
        <v>290</v>
      </c>
      <c r="N5487" t="s">
        <v>291</v>
      </c>
      <c r="O5487" t="s">
        <v>2007</v>
      </c>
      <c r="S5487" s="9"/>
      <c r="T5487">
        <v>9</v>
      </c>
      <c r="U5487" s="210" t="s">
        <v>18209</v>
      </c>
      <c r="V5487" s="14">
        <v>0</v>
      </c>
      <c r="W5487" s="14">
        <v>0</v>
      </c>
      <c r="X5487" s="150" t="s">
        <v>294</v>
      </c>
      <c r="Y5487" t="s">
        <v>9286</v>
      </c>
      <c r="Z5487" t="s">
        <v>12778</v>
      </c>
      <c r="AA5487">
        <f t="shared" si="85"/>
        <v>2</v>
      </c>
    </row>
    <row r="5488" spans="1:27" x14ac:dyDescent="0.2">
      <c r="A5488">
        <v>4510</v>
      </c>
      <c r="B5488" s="1" t="s">
        <v>12783</v>
      </c>
      <c r="C5488" t="s">
        <v>2221</v>
      </c>
      <c r="D5488" s="9" t="s">
        <v>12784</v>
      </c>
      <c r="E5488" s="9"/>
      <c r="F5488" s="9" t="s">
        <v>733</v>
      </c>
      <c r="G5488" s="10">
        <v>9</v>
      </c>
      <c r="H5488" s="10" t="s">
        <v>632</v>
      </c>
      <c r="I5488" s="10">
        <v>1948</v>
      </c>
      <c r="J5488" s="11" t="s">
        <v>12781</v>
      </c>
      <c r="K5488" s="12" t="s">
        <v>237</v>
      </c>
      <c r="L5488" s="13" t="s">
        <v>12785</v>
      </c>
      <c r="M5488" t="s">
        <v>290</v>
      </c>
      <c r="N5488" t="s">
        <v>291</v>
      </c>
      <c r="O5488" t="s">
        <v>1087</v>
      </c>
      <c r="S5488" s="9"/>
      <c r="T5488">
        <v>9</v>
      </c>
      <c r="U5488" s="210" t="s">
        <v>18209</v>
      </c>
      <c r="V5488" s="14">
        <v>0</v>
      </c>
      <c r="W5488" s="14">
        <v>0</v>
      </c>
      <c r="X5488" s="109" t="s">
        <v>294</v>
      </c>
      <c r="Y5488" t="s">
        <v>8501</v>
      </c>
      <c r="Z5488" t="s">
        <v>505</v>
      </c>
      <c r="AA5488">
        <f t="shared" si="85"/>
        <v>2</v>
      </c>
    </row>
    <row r="5489" spans="1:27" x14ac:dyDescent="0.2">
      <c r="A5489">
        <v>1110</v>
      </c>
      <c r="B5489" s="1" t="s">
        <v>12779</v>
      </c>
      <c r="C5489" t="s">
        <v>2040</v>
      </c>
      <c r="D5489" s="9" t="s">
        <v>12780</v>
      </c>
      <c r="E5489" s="9"/>
      <c r="F5489" s="9"/>
      <c r="G5489" s="10">
        <v>9</v>
      </c>
      <c r="H5489" s="10" t="s">
        <v>632</v>
      </c>
      <c r="I5489" s="10">
        <v>1948</v>
      </c>
      <c r="J5489" s="11" t="s">
        <v>12781</v>
      </c>
      <c r="K5489" s="12"/>
      <c r="L5489" s="13" t="s">
        <v>12782</v>
      </c>
      <c r="M5489" t="s">
        <v>753</v>
      </c>
      <c r="S5489" s="9"/>
      <c r="T5489">
        <v>9</v>
      </c>
      <c r="U5489" s="210" t="s">
        <v>18209</v>
      </c>
      <c r="V5489" s="14">
        <v>0</v>
      </c>
      <c r="W5489" s="14">
        <v>0</v>
      </c>
      <c r="X5489" s="150" t="s">
        <v>294</v>
      </c>
      <c r="Y5489" t="s">
        <v>8462</v>
      </c>
      <c r="Z5489" t="s">
        <v>3085</v>
      </c>
      <c r="AA5489">
        <f t="shared" si="85"/>
        <v>3</v>
      </c>
    </row>
    <row r="5490" spans="1:27" x14ac:dyDescent="0.2">
      <c r="A5490">
        <v>2082</v>
      </c>
      <c r="B5490" s="1" t="s">
        <v>12786</v>
      </c>
      <c r="C5490" t="s">
        <v>8426</v>
      </c>
      <c r="D5490" s="9" t="s">
        <v>10079</v>
      </c>
      <c r="E5490" s="9" t="s">
        <v>259</v>
      </c>
      <c r="F5490" s="9" t="s">
        <v>312</v>
      </c>
      <c r="G5490" s="10">
        <v>13</v>
      </c>
      <c r="H5490" s="10" t="s">
        <v>632</v>
      </c>
      <c r="I5490" s="10">
        <v>1948</v>
      </c>
      <c r="J5490" s="11" t="s">
        <v>12787</v>
      </c>
      <c r="K5490" s="12" t="s">
        <v>237</v>
      </c>
      <c r="L5490" s="13" t="s">
        <v>12788</v>
      </c>
      <c r="M5490" t="s">
        <v>290</v>
      </c>
      <c r="N5490" t="s">
        <v>291</v>
      </c>
      <c r="O5490" t="s">
        <v>692</v>
      </c>
      <c r="S5490" s="9"/>
      <c r="T5490">
        <v>9</v>
      </c>
      <c r="U5490" s="210" t="s">
        <v>18209</v>
      </c>
      <c r="V5490" s="14">
        <v>0</v>
      </c>
      <c r="W5490" s="14">
        <v>0</v>
      </c>
      <c r="X5490" s="150" t="s">
        <v>270</v>
      </c>
      <c r="Y5490">
        <v>25</v>
      </c>
      <c r="Z5490" t="s">
        <v>505</v>
      </c>
      <c r="AA5490">
        <f t="shared" si="85"/>
        <v>2</v>
      </c>
    </row>
    <row r="5491" spans="1:27" x14ac:dyDescent="0.2">
      <c r="A5491">
        <v>6714</v>
      </c>
      <c r="B5491" s="1" t="s">
        <v>12789</v>
      </c>
      <c r="C5491" t="s">
        <v>9894</v>
      </c>
      <c r="D5491" s="9" t="s">
        <v>8462</v>
      </c>
      <c r="E5491" s="9"/>
      <c r="F5491" s="9"/>
      <c r="G5491" s="10">
        <v>14</v>
      </c>
      <c r="H5491" s="10" t="s">
        <v>632</v>
      </c>
      <c r="I5491" s="10">
        <v>1948</v>
      </c>
      <c r="J5491" s="11" t="s">
        <v>12790</v>
      </c>
      <c r="K5491" s="12" t="s">
        <v>237</v>
      </c>
      <c r="L5491" s="13" t="s">
        <v>12791</v>
      </c>
      <c r="M5491" t="s">
        <v>290</v>
      </c>
      <c r="N5491" t="s">
        <v>291</v>
      </c>
      <c r="O5491" t="s">
        <v>323</v>
      </c>
      <c r="S5491" s="9"/>
      <c r="T5491">
        <v>9</v>
      </c>
      <c r="U5491" s="210" t="s">
        <v>18209</v>
      </c>
      <c r="V5491" s="14">
        <v>0</v>
      </c>
      <c r="W5491" s="14">
        <v>0</v>
      </c>
      <c r="X5491" s="150" t="s">
        <v>294</v>
      </c>
      <c r="Y5491" t="s">
        <v>8462</v>
      </c>
      <c r="Z5491" t="s">
        <v>271</v>
      </c>
      <c r="AA5491">
        <f t="shared" si="85"/>
        <v>1</v>
      </c>
    </row>
    <row r="5492" spans="1:27" x14ac:dyDescent="0.2">
      <c r="A5492">
        <v>6746</v>
      </c>
      <c r="B5492" s="1" t="s">
        <v>12796</v>
      </c>
      <c r="C5492" t="s">
        <v>503</v>
      </c>
      <c r="D5492" s="9">
        <v>608</v>
      </c>
      <c r="E5492" s="9"/>
      <c r="F5492" s="9"/>
      <c r="G5492" s="10">
        <v>16</v>
      </c>
      <c r="H5492" s="10" t="s">
        <v>632</v>
      </c>
      <c r="I5492" s="10">
        <v>1948</v>
      </c>
      <c r="J5492" s="11" t="s">
        <v>12794</v>
      </c>
      <c r="K5492" s="12" t="s">
        <v>237</v>
      </c>
      <c r="L5492" s="13" t="s">
        <v>12797</v>
      </c>
      <c r="M5492" t="s">
        <v>290</v>
      </c>
      <c r="N5492" t="s">
        <v>291</v>
      </c>
      <c r="O5492" t="s">
        <v>292</v>
      </c>
      <c r="S5492" s="9"/>
      <c r="T5492">
        <v>9</v>
      </c>
      <c r="U5492" s="210" t="s">
        <v>18209</v>
      </c>
      <c r="V5492" s="14">
        <v>0</v>
      </c>
      <c r="W5492" s="14">
        <v>0</v>
      </c>
      <c r="X5492" s="150" t="s">
        <v>270</v>
      </c>
      <c r="Y5492">
        <v>608</v>
      </c>
      <c r="Z5492" t="s">
        <v>505</v>
      </c>
      <c r="AA5492">
        <f t="shared" si="85"/>
        <v>1</v>
      </c>
    </row>
    <row r="5493" spans="1:27" x14ac:dyDescent="0.2">
      <c r="A5493">
        <v>1905</v>
      </c>
      <c r="B5493" s="1" t="s">
        <v>12792</v>
      </c>
      <c r="C5493" t="s">
        <v>2040</v>
      </c>
      <c r="D5493" s="9" t="s">
        <v>12793</v>
      </c>
      <c r="E5493" s="9" t="s">
        <v>259</v>
      </c>
      <c r="F5493" s="9" t="s">
        <v>532</v>
      </c>
      <c r="G5493" s="10">
        <v>16</v>
      </c>
      <c r="H5493" s="10" t="s">
        <v>632</v>
      </c>
      <c r="I5493" s="10">
        <v>1948</v>
      </c>
      <c r="J5493" s="11" t="s">
        <v>12794</v>
      </c>
      <c r="K5493" s="12"/>
      <c r="L5493" s="13" t="s">
        <v>12795</v>
      </c>
      <c r="M5493" t="s">
        <v>753</v>
      </c>
      <c r="S5493" s="9"/>
      <c r="T5493">
        <v>9</v>
      </c>
      <c r="U5493" s="210" t="s">
        <v>18209</v>
      </c>
      <c r="V5493" s="14">
        <v>0</v>
      </c>
      <c r="W5493" s="14">
        <v>0</v>
      </c>
      <c r="X5493" s="109" t="s">
        <v>294</v>
      </c>
      <c r="Y5493" t="s">
        <v>4636</v>
      </c>
      <c r="Z5493" t="s">
        <v>3085</v>
      </c>
      <c r="AA5493">
        <f t="shared" si="85"/>
        <v>4</v>
      </c>
    </row>
    <row r="5494" spans="1:27" x14ac:dyDescent="0.2">
      <c r="A5494">
        <v>3279</v>
      </c>
      <c r="B5494" s="1" t="s">
        <v>12798</v>
      </c>
      <c r="C5494" t="s">
        <v>1027</v>
      </c>
      <c r="D5494" s="9" t="s">
        <v>12799</v>
      </c>
      <c r="E5494" s="9"/>
      <c r="F5494" s="9" t="s">
        <v>733</v>
      </c>
      <c r="G5494" s="10">
        <v>18</v>
      </c>
      <c r="H5494" s="10" t="s">
        <v>632</v>
      </c>
      <c r="I5494" s="10">
        <v>1948</v>
      </c>
      <c r="J5494" s="11" t="s">
        <v>12800</v>
      </c>
      <c r="K5494" s="12" t="s">
        <v>237</v>
      </c>
      <c r="L5494" s="13" t="s">
        <v>12801</v>
      </c>
      <c r="M5494" t="s">
        <v>290</v>
      </c>
      <c r="N5494" t="s">
        <v>291</v>
      </c>
      <c r="O5494" t="s">
        <v>455</v>
      </c>
      <c r="S5494" s="9"/>
      <c r="T5494">
        <v>9</v>
      </c>
      <c r="U5494" s="210" t="s">
        <v>18209</v>
      </c>
      <c r="V5494" s="14">
        <v>0</v>
      </c>
      <c r="W5494" s="14">
        <v>0</v>
      </c>
      <c r="X5494" s="109" t="s">
        <v>294</v>
      </c>
      <c r="Y5494" t="s">
        <v>8501</v>
      </c>
      <c r="Z5494" t="s">
        <v>271</v>
      </c>
      <c r="AA5494">
        <f t="shared" si="85"/>
        <v>3</v>
      </c>
    </row>
    <row r="5495" spans="1:27" x14ac:dyDescent="0.2">
      <c r="A5495">
        <v>5015</v>
      </c>
      <c r="B5495" s="1" t="s">
        <v>12802</v>
      </c>
      <c r="C5495" t="s">
        <v>1027</v>
      </c>
      <c r="D5495" s="9" t="s">
        <v>7868</v>
      </c>
      <c r="E5495" s="9"/>
      <c r="F5495" s="9"/>
      <c r="G5495" s="10">
        <v>18</v>
      </c>
      <c r="H5495" s="10" t="s">
        <v>632</v>
      </c>
      <c r="I5495" s="10">
        <v>1948</v>
      </c>
      <c r="J5495" s="11" t="s">
        <v>12800</v>
      </c>
      <c r="K5495" s="12" t="s">
        <v>237</v>
      </c>
      <c r="L5495" s="13" t="s">
        <v>12803</v>
      </c>
      <c r="M5495" t="s">
        <v>290</v>
      </c>
      <c r="N5495" t="s">
        <v>291</v>
      </c>
      <c r="O5495" t="s">
        <v>455</v>
      </c>
      <c r="S5495" s="9"/>
      <c r="T5495">
        <v>9</v>
      </c>
      <c r="U5495" s="210" t="s">
        <v>18209</v>
      </c>
      <c r="V5495" s="14">
        <v>0</v>
      </c>
      <c r="W5495" s="14">
        <v>0</v>
      </c>
      <c r="X5495" s="150" t="s">
        <v>294</v>
      </c>
      <c r="Y5495" t="s">
        <v>7868</v>
      </c>
      <c r="Z5495" t="s">
        <v>1419</v>
      </c>
      <c r="AA5495">
        <f t="shared" si="85"/>
        <v>1</v>
      </c>
    </row>
    <row r="5496" spans="1:27" x14ac:dyDescent="0.2">
      <c r="A5496">
        <v>4034</v>
      </c>
      <c r="B5496" s="1" t="s">
        <v>12804</v>
      </c>
      <c r="C5496" t="s">
        <v>503</v>
      </c>
      <c r="D5496" s="9">
        <v>139</v>
      </c>
      <c r="E5496" s="9" t="s">
        <v>259</v>
      </c>
      <c r="F5496" s="9" t="s">
        <v>532</v>
      </c>
      <c r="G5496" s="10">
        <v>18</v>
      </c>
      <c r="H5496" s="10" t="s">
        <v>632</v>
      </c>
      <c r="I5496" s="10">
        <v>1948</v>
      </c>
      <c r="J5496" s="11" t="s">
        <v>12800</v>
      </c>
      <c r="K5496" s="12" t="s">
        <v>237</v>
      </c>
      <c r="L5496" s="13" t="s">
        <v>12805</v>
      </c>
      <c r="M5496" t="s">
        <v>290</v>
      </c>
      <c r="N5496" t="s">
        <v>291</v>
      </c>
      <c r="O5496" t="s">
        <v>455</v>
      </c>
      <c r="S5496" s="9"/>
      <c r="T5496">
        <v>9</v>
      </c>
      <c r="U5496" s="210" t="s">
        <v>18209</v>
      </c>
      <c r="V5496" s="14">
        <v>0</v>
      </c>
      <c r="W5496" s="14">
        <v>0</v>
      </c>
      <c r="X5496" s="150" t="s">
        <v>270</v>
      </c>
      <c r="Y5496">
        <v>139</v>
      </c>
      <c r="Z5496" t="s">
        <v>505</v>
      </c>
      <c r="AA5496">
        <f t="shared" si="85"/>
        <v>1</v>
      </c>
    </row>
    <row r="5497" spans="1:27" x14ac:dyDescent="0.2">
      <c r="A5497">
        <v>5629</v>
      </c>
      <c r="B5497" s="1" t="s">
        <v>12806</v>
      </c>
      <c r="C5497" t="s">
        <v>2534</v>
      </c>
      <c r="D5497" s="9"/>
      <c r="E5497" s="9"/>
      <c r="F5497" s="9"/>
      <c r="G5497" s="10">
        <v>18</v>
      </c>
      <c r="H5497" s="10" t="s">
        <v>632</v>
      </c>
      <c r="I5497" s="10">
        <v>1948</v>
      </c>
      <c r="J5497" s="11" t="s">
        <v>12800</v>
      </c>
      <c r="K5497" s="12"/>
      <c r="L5497" s="13" t="s">
        <v>12807</v>
      </c>
      <c r="M5497" t="s">
        <v>781</v>
      </c>
      <c r="S5497" s="9"/>
      <c r="T5497">
        <v>9</v>
      </c>
      <c r="U5497" s="210" t="s">
        <v>18209</v>
      </c>
      <c r="V5497" s="14">
        <v>0</v>
      </c>
      <c r="W5497" s="14">
        <v>1</v>
      </c>
      <c r="X5497" s="109" t="e">
        <v>#N/A</v>
      </c>
      <c r="Y5497" t="s">
        <v>334</v>
      </c>
      <c r="Z5497" t="s">
        <v>271</v>
      </c>
      <c r="AA5497">
        <f t="shared" si="85"/>
        <v>1</v>
      </c>
    </row>
    <row r="5498" spans="1:27" x14ac:dyDescent="0.2">
      <c r="A5498">
        <v>7297</v>
      </c>
      <c r="B5498" s="1" t="s">
        <v>12808</v>
      </c>
      <c r="C5498" t="s">
        <v>2221</v>
      </c>
      <c r="D5498" s="9" t="s">
        <v>12809</v>
      </c>
      <c r="E5498" s="9"/>
      <c r="F5498" s="9"/>
      <c r="G5498" s="10">
        <v>24</v>
      </c>
      <c r="H5498" s="10" t="s">
        <v>632</v>
      </c>
      <c r="I5498" s="10">
        <v>1948</v>
      </c>
      <c r="J5498" s="11" t="s">
        <v>12810</v>
      </c>
      <c r="K5498" s="12"/>
      <c r="L5498" s="13" t="s">
        <v>12811</v>
      </c>
      <c r="M5498" t="s">
        <v>753</v>
      </c>
      <c r="S5498" s="9"/>
      <c r="T5498">
        <v>9</v>
      </c>
      <c r="U5498" s="210" t="s">
        <v>18209</v>
      </c>
      <c r="V5498" s="14">
        <v>0</v>
      </c>
      <c r="W5498" s="14">
        <v>1</v>
      </c>
      <c r="X5498" s="150" t="s">
        <v>270</v>
      </c>
      <c r="Y5498">
        <v>504</v>
      </c>
      <c r="Z5498" t="s">
        <v>505</v>
      </c>
      <c r="AA5498">
        <f t="shared" si="85"/>
        <v>3</v>
      </c>
    </row>
    <row r="5499" spans="1:27" x14ac:dyDescent="0.2">
      <c r="A5499">
        <v>2364</v>
      </c>
      <c r="B5499" s="1" t="s">
        <v>12812</v>
      </c>
      <c r="C5499" t="s">
        <v>2221</v>
      </c>
      <c r="D5499" s="9" t="s">
        <v>12813</v>
      </c>
      <c r="E5499" s="9"/>
      <c r="F5499" s="9"/>
      <c r="G5499" s="10">
        <v>24</v>
      </c>
      <c r="H5499" s="10" t="s">
        <v>632</v>
      </c>
      <c r="I5499" s="10">
        <v>1948</v>
      </c>
      <c r="J5499" s="11" t="s">
        <v>12810</v>
      </c>
      <c r="K5499" s="12"/>
      <c r="L5499" s="13" t="s">
        <v>12814</v>
      </c>
      <c r="M5499" t="s">
        <v>753</v>
      </c>
      <c r="S5499" s="9"/>
      <c r="T5499">
        <v>9</v>
      </c>
      <c r="U5499" s="210" t="s">
        <v>18209</v>
      </c>
      <c r="V5499" s="14">
        <v>0</v>
      </c>
      <c r="W5499" s="14">
        <v>1</v>
      </c>
      <c r="X5499" s="150" t="s">
        <v>270</v>
      </c>
      <c r="Y5499">
        <v>504</v>
      </c>
      <c r="Z5499" t="s">
        <v>505</v>
      </c>
      <c r="AA5499">
        <f t="shared" si="85"/>
        <v>3</v>
      </c>
    </row>
    <row r="5500" spans="1:27" x14ac:dyDescent="0.2">
      <c r="A5500">
        <v>6076</v>
      </c>
      <c r="B5500" s="1" t="s">
        <v>12815</v>
      </c>
      <c r="C5500" t="s">
        <v>503</v>
      </c>
      <c r="D5500" s="9" t="s">
        <v>6511</v>
      </c>
      <c r="E5500" s="9"/>
      <c r="F5500" s="9"/>
      <c r="G5500" s="10">
        <v>26</v>
      </c>
      <c r="H5500" s="10" t="s">
        <v>632</v>
      </c>
      <c r="I5500" s="10">
        <v>1948</v>
      </c>
      <c r="J5500" s="11" t="s">
        <v>12816</v>
      </c>
      <c r="K5500" s="12"/>
      <c r="L5500" s="13" t="s">
        <v>39</v>
      </c>
      <c r="M5500" t="s">
        <v>753</v>
      </c>
      <c r="S5500" s="9"/>
      <c r="T5500">
        <v>9</v>
      </c>
      <c r="U5500" s="210" t="s">
        <v>18209</v>
      </c>
      <c r="V5500" s="14">
        <v>0</v>
      </c>
      <c r="W5500" s="14">
        <v>0</v>
      </c>
      <c r="X5500" s="150" t="s">
        <v>270</v>
      </c>
      <c r="Y5500" t="s">
        <v>6511</v>
      </c>
      <c r="Z5500" t="s">
        <v>271</v>
      </c>
      <c r="AA5500">
        <f t="shared" si="85"/>
        <v>1</v>
      </c>
    </row>
    <row r="5501" spans="1:27" x14ac:dyDescent="0.2">
      <c r="A5501">
        <v>2615</v>
      </c>
      <c r="B5501" s="1" t="s">
        <v>12817</v>
      </c>
      <c r="C5501" t="s">
        <v>2534</v>
      </c>
      <c r="D5501" s="9" t="s">
        <v>12818</v>
      </c>
      <c r="E5501" s="9" t="s">
        <v>2672</v>
      </c>
      <c r="F5501" s="9"/>
      <c r="G5501" s="10">
        <v>29</v>
      </c>
      <c r="H5501" s="10" t="s">
        <v>632</v>
      </c>
      <c r="I5501" s="10">
        <v>1948</v>
      </c>
      <c r="J5501" s="11" t="s">
        <v>12819</v>
      </c>
      <c r="K5501" s="12"/>
      <c r="L5501" s="13" t="s">
        <v>12820</v>
      </c>
      <c r="M5501" t="s">
        <v>781</v>
      </c>
      <c r="S5501" s="9"/>
      <c r="T5501">
        <v>9</v>
      </c>
      <c r="U5501" s="210" t="s">
        <v>18209</v>
      </c>
      <c r="V5501" s="14">
        <v>0</v>
      </c>
      <c r="W5501" s="14">
        <v>1</v>
      </c>
      <c r="X5501" s="150" t="s">
        <v>270</v>
      </c>
      <c r="Y5501" t="s">
        <v>10827</v>
      </c>
      <c r="Z5501" t="s">
        <v>505</v>
      </c>
      <c r="AA5501">
        <f t="shared" si="85"/>
        <v>2</v>
      </c>
    </row>
    <row r="5502" spans="1:27" x14ac:dyDescent="0.2">
      <c r="A5502">
        <v>5863</v>
      </c>
      <c r="B5502" s="1" t="s">
        <v>12402</v>
      </c>
      <c r="C5502" t="s">
        <v>1027</v>
      </c>
      <c r="D5502" s="9" t="s">
        <v>12403</v>
      </c>
      <c r="E5502" s="9" t="s">
        <v>12399</v>
      </c>
      <c r="F5502" s="9"/>
      <c r="G5502" s="10">
        <v>29</v>
      </c>
      <c r="H5502" s="151" t="s">
        <v>632</v>
      </c>
      <c r="I5502" s="10">
        <v>1948</v>
      </c>
      <c r="J5502" s="11">
        <v>17805</v>
      </c>
      <c r="K5502" s="12"/>
      <c r="L5502" s="117" t="s">
        <v>18552</v>
      </c>
      <c r="M5502" t="s">
        <v>781</v>
      </c>
      <c r="S5502" s="9"/>
      <c r="T5502">
        <v>5</v>
      </c>
      <c r="U5502" s="210" t="s">
        <v>18205</v>
      </c>
      <c r="V5502" s="14">
        <v>0</v>
      </c>
      <c r="W5502" s="14">
        <v>1</v>
      </c>
      <c r="X5502" s="150" t="s">
        <v>294</v>
      </c>
      <c r="Y5502" t="s">
        <v>12403</v>
      </c>
      <c r="Z5502" t="s">
        <v>1419</v>
      </c>
      <c r="AA5502">
        <f t="shared" si="85"/>
        <v>1</v>
      </c>
    </row>
    <row r="5503" spans="1:27" x14ac:dyDescent="0.2">
      <c r="A5503">
        <v>3974</v>
      </c>
      <c r="B5503" s="1" t="s">
        <v>12400</v>
      </c>
      <c r="C5503" t="s">
        <v>1027</v>
      </c>
      <c r="D5503" s="9" t="s">
        <v>1232</v>
      </c>
      <c r="E5503" s="9" t="s">
        <v>12399</v>
      </c>
      <c r="F5503" s="9"/>
      <c r="G5503" s="10">
        <v>29</v>
      </c>
      <c r="H5503" s="151" t="s">
        <v>632</v>
      </c>
      <c r="I5503" s="10">
        <v>1948</v>
      </c>
      <c r="J5503" s="11">
        <v>17805</v>
      </c>
      <c r="K5503" s="12"/>
      <c r="L5503" s="117" t="s">
        <v>18553</v>
      </c>
      <c r="M5503" t="s">
        <v>781</v>
      </c>
      <c r="S5503" s="9"/>
      <c r="T5503">
        <v>5</v>
      </c>
      <c r="U5503" s="210" t="s">
        <v>18205</v>
      </c>
      <c r="V5503" s="14">
        <v>0</v>
      </c>
      <c r="W5503" s="14">
        <v>0</v>
      </c>
      <c r="X5503" s="109" t="e">
        <v>#N/A</v>
      </c>
      <c r="Y5503" t="s">
        <v>1232</v>
      </c>
      <c r="Z5503" t="s">
        <v>1419</v>
      </c>
      <c r="AA5503">
        <f t="shared" si="85"/>
        <v>1</v>
      </c>
    </row>
    <row r="5504" spans="1:27" x14ac:dyDescent="0.2">
      <c r="A5504">
        <v>495</v>
      </c>
      <c r="B5504" s="1" t="s">
        <v>12821</v>
      </c>
      <c r="C5504" t="s">
        <v>6878</v>
      </c>
      <c r="D5504" s="9" t="s">
        <v>12822</v>
      </c>
      <c r="E5504" s="9"/>
      <c r="F5504" s="9"/>
      <c r="G5504" s="10">
        <v>30</v>
      </c>
      <c r="H5504" s="10" t="s">
        <v>632</v>
      </c>
      <c r="I5504" s="10">
        <v>1948</v>
      </c>
      <c r="J5504" s="11" t="s">
        <v>12823</v>
      </c>
      <c r="K5504" s="12" t="s">
        <v>237</v>
      </c>
      <c r="L5504" s="13" t="s">
        <v>12824</v>
      </c>
      <c r="M5504" t="s">
        <v>290</v>
      </c>
      <c r="N5504" t="s">
        <v>291</v>
      </c>
      <c r="O5504" t="s">
        <v>760</v>
      </c>
      <c r="S5504" s="9"/>
      <c r="T5504">
        <v>9</v>
      </c>
      <c r="U5504" s="210" t="s">
        <v>18209</v>
      </c>
      <c r="V5504" s="14">
        <v>0</v>
      </c>
      <c r="W5504" s="14">
        <v>0</v>
      </c>
      <c r="X5504" s="150" t="s">
        <v>270</v>
      </c>
      <c r="Y5504">
        <v>540</v>
      </c>
      <c r="Z5504" t="s">
        <v>271</v>
      </c>
      <c r="AA5504">
        <f t="shared" si="85"/>
        <v>4</v>
      </c>
    </row>
    <row r="5505" spans="1:27" x14ac:dyDescent="0.2">
      <c r="A5505">
        <v>5546</v>
      </c>
      <c r="B5505" s="1" t="s">
        <v>12825</v>
      </c>
      <c r="C5505" t="s">
        <v>9894</v>
      </c>
      <c r="D5505" s="9">
        <v>139</v>
      </c>
      <c r="E5505" s="9" t="s">
        <v>259</v>
      </c>
      <c r="F5505" s="9" t="s">
        <v>721</v>
      </c>
      <c r="G5505" s="10">
        <v>7</v>
      </c>
      <c r="H5505" s="10" t="s">
        <v>495</v>
      </c>
      <c r="I5505" s="10">
        <v>1948</v>
      </c>
      <c r="J5505" s="11" t="s">
        <v>12826</v>
      </c>
      <c r="K5505" s="12" t="s">
        <v>415</v>
      </c>
      <c r="L5505" s="13" t="s">
        <v>12827</v>
      </c>
      <c r="M5505" t="s">
        <v>290</v>
      </c>
      <c r="N5505" t="s">
        <v>291</v>
      </c>
      <c r="O5505" t="s">
        <v>586</v>
      </c>
      <c r="S5505" s="9"/>
      <c r="T5505">
        <v>10</v>
      </c>
      <c r="U5505" s="210" t="s">
        <v>18210</v>
      </c>
      <c r="V5505" s="14">
        <v>0</v>
      </c>
      <c r="W5505" s="14">
        <v>0</v>
      </c>
      <c r="X5505" s="150" t="s">
        <v>270</v>
      </c>
      <c r="Y5505">
        <v>139</v>
      </c>
      <c r="Z5505" t="s">
        <v>7856</v>
      </c>
      <c r="AA5505">
        <f t="shared" si="85"/>
        <v>1</v>
      </c>
    </row>
    <row r="5506" spans="1:27" x14ac:dyDescent="0.2">
      <c r="A5506">
        <v>4267</v>
      </c>
      <c r="B5506" s="1" t="s">
        <v>12828</v>
      </c>
      <c r="C5506" t="s">
        <v>503</v>
      </c>
      <c r="D5506" s="9" t="s">
        <v>10136</v>
      </c>
      <c r="E5506" s="9"/>
      <c r="F5506" s="9"/>
      <c r="G5506" s="10">
        <v>8</v>
      </c>
      <c r="H5506" s="10" t="s">
        <v>495</v>
      </c>
      <c r="I5506" s="10">
        <v>1948</v>
      </c>
      <c r="J5506" s="11" t="s">
        <v>12829</v>
      </c>
      <c r="K5506" s="12" t="s">
        <v>237</v>
      </c>
      <c r="L5506" s="13" t="s">
        <v>12830</v>
      </c>
      <c r="M5506" t="s">
        <v>290</v>
      </c>
      <c r="N5506" t="s">
        <v>291</v>
      </c>
      <c r="O5506" t="s">
        <v>320</v>
      </c>
      <c r="S5506" s="9"/>
      <c r="T5506">
        <v>10</v>
      </c>
      <c r="U5506" s="210" t="s">
        <v>18210</v>
      </c>
      <c r="V5506" s="14">
        <v>0</v>
      </c>
      <c r="W5506" s="14">
        <v>0</v>
      </c>
      <c r="X5506" s="150" t="s">
        <v>294</v>
      </c>
      <c r="Y5506" t="s">
        <v>10136</v>
      </c>
      <c r="Z5506" t="s">
        <v>271</v>
      </c>
      <c r="AA5506">
        <f t="shared" ref="AA5506:AA5569" si="86">LEN(D5506)-LEN(SUBSTITUTE(D5506,"/",""))+1</f>
        <v>1</v>
      </c>
    </row>
    <row r="5507" spans="1:27" x14ac:dyDescent="0.2">
      <c r="A5507">
        <v>2445</v>
      </c>
      <c r="B5507" s="1" t="s">
        <v>12831</v>
      </c>
      <c r="C5507" t="s">
        <v>3985</v>
      </c>
      <c r="D5507" s="9" t="s">
        <v>4636</v>
      </c>
      <c r="E5507" s="9" t="s">
        <v>259</v>
      </c>
      <c r="F5507" s="9" t="s">
        <v>532</v>
      </c>
      <c r="G5507" s="10">
        <v>11</v>
      </c>
      <c r="H5507" s="10" t="s">
        <v>495</v>
      </c>
      <c r="I5507" s="10">
        <v>1948</v>
      </c>
      <c r="J5507" s="11" t="s">
        <v>12832</v>
      </c>
      <c r="K5507" s="12"/>
      <c r="L5507" s="13" t="s">
        <v>12833</v>
      </c>
      <c r="M5507" t="s">
        <v>753</v>
      </c>
      <c r="S5507" s="9"/>
      <c r="T5507">
        <v>10</v>
      </c>
      <c r="U5507" s="210" t="s">
        <v>18210</v>
      </c>
      <c r="V5507" s="14">
        <v>0</v>
      </c>
      <c r="W5507" s="14">
        <v>1</v>
      </c>
      <c r="X5507" s="109" t="s">
        <v>294</v>
      </c>
      <c r="Y5507" t="s">
        <v>4636</v>
      </c>
      <c r="Z5507" t="s">
        <v>18167</v>
      </c>
      <c r="AA5507">
        <f t="shared" si="86"/>
        <v>1</v>
      </c>
    </row>
    <row r="5508" spans="1:27" x14ac:dyDescent="0.2">
      <c r="A5508">
        <v>6889</v>
      </c>
      <c r="B5508" s="1" t="s">
        <v>12834</v>
      </c>
      <c r="C5508" t="s">
        <v>2221</v>
      </c>
      <c r="D5508" s="9">
        <v>605</v>
      </c>
      <c r="E5508" s="9"/>
      <c r="F5508" s="9"/>
      <c r="G5508" s="10">
        <v>18</v>
      </c>
      <c r="H5508" s="10" t="s">
        <v>495</v>
      </c>
      <c r="I5508" s="10">
        <v>1948</v>
      </c>
      <c r="J5508" s="11" t="s">
        <v>12835</v>
      </c>
      <c r="K5508" s="12"/>
      <c r="L5508" s="13" t="s">
        <v>12836</v>
      </c>
      <c r="M5508" t="s">
        <v>753</v>
      </c>
      <c r="S5508" s="9"/>
      <c r="T5508">
        <v>10</v>
      </c>
      <c r="U5508" s="210" t="s">
        <v>18210</v>
      </c>
      <c r="V5508" s="14">
        <v>0</v>
      </c>
      <c r="W5508" s="14">
        <v>1</v>
      </c>
      <c r="X5508" s="150" t="s">
        <v>270</v>
      </c>
      <c r="Y5508">
        <v>605</v>
      </c>
      <c r="Z5508" t="s">
        <v>505</v>
      </c>
      <c r="AA5508">
        <f t="shared" si="86"/>
        <v>1</v>
      </c>
    </row>
    <row r="5509" spans="1:27" x14ac:dyDescent="0.2">
      <c r="A5509">
        <v>6060</v>
      </c>
      <c r="B5509" s="1" t="s">
        <v>12844</v>
      </c>
      <c r="C5509" t="s">
        <v>5998</v>
      </c>
      <c r="D5509" s="9"/>
      <c r="E5509" s="9" t="s">
        <v>9135</v>
      </c>
      <c r="F5509" s="9"/>
      <c r="G5509" s="10">
        <v>20</v>
      </c>
      <c r="H5509" s="10" t="s">
        <v>495</v>
      </c>
      <c r="I5509" s="10">
        <v>1948</v>
      </c>
      <c r="J5509" s="11" t="s">
        <v>12839</v>
      </c>
      <c r="K5509" s="12" t="s">
        <v>237</v>
      </c>
      <c r="L5509" s="13" t="s">
        <v>18101</v>
      </c>
      <c r="M5509" t="s">
        <v>290</v>
      </c>
      <c r="N5509" t="s">
        <v>291</v>
      </c>
      <c r="O5509" t="s">
        <v>3044</v>
      </c>
      <c r="S5509" s="9"/>
      <c r="T5509">
        <v>10</v>
      </c>
      <c r="U5509" s="210" t="s">
        <v>18210</v>
      </c>
      <c r="V5509" s="14">
        <v>0</v>
      </c>
      <c r="W5509" s="14">
        <v>0</v>
      </c>
      <c r="X5509" s="109" t="e">
        <v>#N/A</v>
      </c>
      <c r="Y5509" t="s">
        <v>334</v>
      </c>
      <c r="Z5509" t="s">
        <v>18167</v>
      </c>
      <c r="AA5509">
        <f t="shared" si="86"/>
        <v>1</v>
      </c>
    </row>
    <row r="5510" spans="1:27" x14ac:dyDescent="0.2">
      <c r="A5510">
        <v>184</v>
      </c>
      <c r="B5510" s="1" t="s">
        <v>12837</v>
      </c>
      <c r="C5510" t="s">
        <v>2040</v>
      </c>
      <c r="D5510" s="9" t="s">
        <v>12838</v>
      </c>
      <c r="E5510" s="9" t="s">
        <v>259</v>
      </c>
      <c r="F5510" s="9" t="s">
        <v>721</v>
      </c>
      <c r="G5510" s="10">
        <v>20</v>
      </c>
      <c r="H5510" s="10" t="s">
        <v>495</v>
      </c>
      <c r="I5510" s="10">
        <v>1948</v>
      </c>
      <c r="J5510" s="11" t="s">
        <v>12839</v>
      </c>
      <c r="K5510" s="12"/>
      <c r="L5510" s="13" t="s">
        <v>12840</v>
      </c>
      <c r="M5510" t="s">
        <v>17959</v>
      </c>
      <c r="S5510" s="9"/>
      <c r="T5510">
        <v>10</v>
      </c>
      <c r="U5510" s="210" t="s">
        <v>18210</v>
      </c>
      <c r="V5510" s="14">
        <v>0</v>
      </c>
      <c r="W5510" s="14">
        <v>0</v>
      </c>
      <c r="X5510" s="150" t="s">
        <v>270</v>
      </c>
      <c r="Y5510">
        <v>139</v>
      </c>
      <c r="Z5510" t="s">
        <v>3085</v>
      </c>
      <c r="AA5510">
        <f t="shared" si="86"/>
        <v>7</v>
      </c>
    </row>
    <row r="5511" spans="1:27" x14ac:dyDescent="0.2">
      <c r="A5511">
        <v>652</v>
      </c>
      <c r="B5511" s="1" t="s">
        <v>12841</v>
      </c>
      <c r="C5511" t="s">
        <v>2040</v>
      </c>
      <c r="D5511" s="9" t="s">
        <v>12842</v>
      </c>
      <c r="E5511" s="9" t="s">
        <v>259</v>
      </c>
      <c r="F5511" s="9" t="s">
        <v>721</v>
      </c>
      <c r="G5511" s="10">
        <v>20</v>
      </c>
      <c r="H5511" s="10" t="s">
        <v>495</v>
      </c>
      <c r="I5511" s="10">
        <v>1948</v>
      </c>
      <c r="J5511" s="11" t="s">
        <v>12839</v>
      </c>
      <c r="K5511" s="12"/>
      <c r="L5511" s="13" t="s">
        <v>12843</v>
      </c>
      <c r="M5511" t="s">
        <v>753</v>
      </c>
      <c r="S5511" s="9"/>
      <c r="T5511">
        <v>10</v>
      </c>
      <c r="U5511" s="210" t="s">
        <v>18210</v>
      </c>
      <c r="V5511" s="14">
        <v>0</v>
      </c>
      <c r="W5511" s="14">
        <v>0</v>
      </c>
      <c r="X5511" s="150" t="s">
        <v>270</v>
      </c>
      <c r="Y5511">
        <v>139</v>
      </c>
      <c r="Z5511" t="s">
        <v>3085</v>
      </c>
      <c r="AA5511">
        <f t="shared" si="86"/>
        <v>5</v>
      </c>
    </row>
    <row r="5512" spans="1:27" x14ac:dyDescent="0.2">
      <c r="A5512">
        <v>256</v>
      </c>
      <c r="B5512" s="1" t="s">
        <v>12845</v>
      </c>
      <c r="C5512" t="s">
        <v>2040</v>
      </c>
      <c r="D5512" s="9" t="s">
        <v>12846</v>
      </c>
      <c r="E5512" s="9"/>
      <c r="F5512" s="9"/>
      <c r="G5512" s="10">
        <v>25</v>
      </c>
      <c r="H5512" s="10" t="s">
        <v>495</v>
      </c>
      <c r="I5512" s="10">
        <v>1948</v>
      </c>
      <c r="J5512" s="11" t="s">
        <v>12847</v>
      </c>
      <c r="K5512" s="12"/>
      <c r="L5512" s="13" t="s">
        <v>12848</v>
      </c>
      <c r="M5512" t="s">
        <v>753</v>
      </c>
      <c r="S5512" s="9"/>
      <c r="T5512">
        <v>10</v>
      </c>
      <c r="U5512" s="210" t="s">
        <v>18210</v>
      </c>
      <c r="V5512" s="14">
        <v>0</v>
      </c>
      <c r="W5512" s="14">
        <v>1</v>
      </c>
      <c r="X5512" s="109" t="e">
        <v>#N/A</v>
      </c>
      <c r="Y5512" t="s">
        <v>1888</v>
      </c>
      <c r="Z5512" t="s">
        <v>271</v>
      </c>
      <c r="AA5512">
        <f t="shared" si="86"/>
        <v>5</v>
      </c>
    </row>
    <row r="5513" spans="1:27" x14ac:dyDescent="0.2">
      <c r="A5513">
        <v>5513</v>
      </c>
      <c r="B5513" s="1" t="s">
        <v>12849</v>
      </c>
      <c r="C5513" t="s">
        <v>9894</v>
      </c>
      <c r="D5513" s="9">
        <v>139</v>
      </c>
      <c r="E5513" s="9" t="s">
        <v>259</v>
      </c>
      <c r="F5513" s="9" t="s">
        <v>721</v>
      </c>
      <c r="G5513" s="10">
        <v>26</v>
      </c>
      <c r="H5513" s="10" t="s">
        <v>495</v>
      </c>
      <c r="I5513" s="10">
        <v>1948</v>
      </c>
      <c r="J5513" s="11" t="s">
        <v>12850</v>
      </c>
      <c r="K5513" s="12" t="s">
        <v>237</v>
      </c>
      <c r="L5513" s="13" t="s">
        <v>12851</v>
      </c>
      <c r="M5513" t="s">
        <v>290</v>
      </c>
      <c r="N5513" t="s">
        <v>291</v>
      </c>
      <c r="O5513" t="s">
        <v>760</v>
      </c>
      <c r="S5513" s="9"/>
      <c r="T5513">
        <v>10</v>
      </c>
      <c r="U5513" s="210" t="s">
        <v>18210</v>
      </c>
      <c r="V5513" s="14">
        <v>0</v>
      </c>
      <c r="W5513" s="14">
        <v>0</v>
      </c>
      <c r="X5513" s="150" t="s">
        <v>270</v>
      </c>
      <c r="Y5513">
        <v>139</v>
      </c>
      <c r="Z5513" t="s">
        <v>271</v>
      </c>
      <c r="AA5513">
        <f t="shared" si="86"/>
        <v>1</v>
      </c>
    </row>
    <row r="5514" spans="1:27" x14ac:dyDescent="0.2">
      <c r="A5514">
        <v>1228</v>
      </c>
      <c r="B5514" s="1" t="s">
        <v>12852</v>
      </c>
      <c r="C5514" t="s">
        <v>2534</v>
      </c>
      <c r="D5514" s="9" t="s">
        <v>5397</v>
      </c>
      <c r="E5514" s="9" t="s">
        <v>2672</v>
      </c>
      <c r="F5514" s="9"/>
      <c r="G5514" s="10">
        <v>27</v>
      </c>
      <c r="H5514" s="10" t="s">
        <v>495</v>
      </c>
      <c r="I5514" s="10">
        <v>1948</v>
      </c>
      <c r="J5514" s="11" t="s">
        <v>12853</v>
      </c>
      <c r="K5514" s="12"/>
      <c r="L5514" s="13" t="s">
        <v>12854</v>
      </c>
      <c r="M5514" t="s">
        <v>781</v>
      </c>
      <c r="S5514" s="9"/>
      <c r="T5514">
        <v>10</v>
      </c>
      <c r="U5514" s="210" t="s">
        <v>18210</v>
      </c>
      <c r="V5514" s="14">
        <v>0</v>
      </c>
      <c r="W5514" s="14">
        <v>1</v>
      </c>
      <c r="X5514" s="150" t="s">
        <v>270</v>
      </c>
      <c r="Y5514">
        <v>169</v>
      </c>
      <c r="Z5514" t="s">
        <v>505</v>
      </c>
      <c r="AA5514">
        <f t="shared" si="86"/>
        <v>3</v>
      </c>
    </row>
    <row r="5515" spans="1:27" x14ac:dyDescent="0.2">
      <c r="A5515">
        <v>2579</v>
      </c>
      <c r="B5515" s="1" t="s">
        <v>12861</v>
      </c>
      <c r="C5515" t="s">
        <v>2534</v>
      </c>
      <c r="D5515" s="9" t="s">
        <v>1160</v>
      </c>
      <c r="E5515" s="9" t="s">
        <v>2672</v>
      </c>
      <c r="F5515" s="9"/>
      <c r="G5515" s="10">
        <v>27</v>
      </c>
      <c r="H5515" s="10" t="s">
        <v>495</v>
      </c>
      <c r="I5515" s="10">
        <v>1948</v>
      </c>
      <c r="J5515" s="11" t="s">
        <v>12853</v>
      </c>
      <c r="K5515" s="12"/>
      <c r="L5515" s="13" t="s">
        <v>12854</v>
      </c>
      <c r="M5515" t="s">
        <v>781</v>
      </c>
      <c r="S5515" s="9"/>
      <c r="T5515">
        <v>10</v>
      </c>
      <c r="U5515" s="210" t="s">
        <v>18210</v>
      </c>
      <c r="V5515" s="14">
        <v>0</v>
      </c>
      <c r="W5515" s="14">
        <v>1</v>
      </c>
      <c r="X5515" s="150" t="s">
        <v>270</v>
      </c>
      <c r="Y5515">
        <v>157</v>
      </c>
      <c r="Z5515" t="s">
        <v>505</v>
      </c>
      <c r="AA5515">
        <f t="shared" si="86"/>
        <v>2</v>
      </c>
    </row>
    <row r="5516" spans="1:27" x14ac:dyDescent="0.2">
      <c r="A5516">
        <v>7224</v>
      </c>
      <c r="B5516" s="1" t="s">
        <v>12862</v>
      </c>
      <c r="C5516" t="s">
        <v>2534</v>
      </c>
      <c r="D5516" s="9" t="s">
        <v>1160</v>
      </c>
      <c r="E5516" s="9" t="s">
        <v>2672</v>
      </c>
      <c r="F5516" s="9"/>
      <c r="G5516" s="10">
        <v>27</v>
      </c>
      <c r="H5516" s="10" t="s">
        <v>495</v>
      </c>
      <c r="I5516" s="10">
        <v>1948</v>
      </c>
      <c r="J5516" s="11" t="s">
        <v>12853</v>
      </c>
      <c r="K5516" s="12"/>
      <c r="L5516" s="13" t="s">
        <v>12854</v>
      </c>
      <c r="M5516" t="s">
        <v>781</v>
      </c>
      <c r="S5516" s="9"/>
      <c r="T5516">
        <v>10</v>
      </c>
      <c r="U5516" s="210" t="s">
        <v>18210</v>
      </c>
      <c r="V5516" s="14">
        <v>0</v>
      </c>
      <c r="W5516" s="14">
        <v>1</v>
      </c>
      <c r="X5516" s="150" t="s">
        <v>270</v>
      </c>
      <c r="Y5516">
        <v>157</v>
      </c>
      <c r="Z5516" t="s">
        <v>505</v>
      </c>
      <c r="AA5516">
        <f t="shared" si="86"/>
        <v>2</v>
      </c>
    </row>
    <row r="5517" spans="1:27" x14ac:dyDescent="0.2">
      <c r="A5517">
        <v>6877</v>
      </c>
      <c r="B5517" s="1" t="s">
        <v>12863</v>
      </c>
      <c r="C5517" t="s">
        <v>2534</v>
      </c>
      <c r="D5517" s="9" t="s">
        <v>4806</v>
      </c>
      <c r="E5517" s="9" t="s">
        <v>2672</v>
      </c>
      <c r="F5517" s="9"/>
      <c r="G5517" s="10">
        <v>27</v>
      </c>
      <c r="H5517" s="10" t="s">
        <v>495</v>
      </c>
      <c r="I5517" s="10">
        <v>1948</v>
      </c>
      <c r="J5517" s="11" t="s">
        <v>12853</v>
      </c>
      <c r="K5517" s="12"/>
      <c r="L5517" s="13" t="s">
        <v>12864</v>
      </c>
      <c r="M5517" t="s">
        <v>781</v>
      </c>
      <c r="S5517" s="9"/>
      <c r="T5517">
        <v>10</v>
      </c>
      <c r="U5517" s="210" t="s">
        <v>18210</v>
      </c>
      <c r="V5517" s="14">
        <v>0</v>
      </c>
      <c r="W5517" s="14">
        <v>1</v>
      </c>
      <c r="X5517" s="150" t="s">
        <v>270</v>
      </c>
      <c r="Y5517" t="s">
        <v>4806</v>
      </c>
      <c r="Z5517" t="s">
        <v>505</v>
      </c>
      <c r="AA5517">
        <f t="shared" si="86"/>
        <v>1</v>
      </c>
    </row>
    <row r="5518" spans="1:27" x14ac:dyDescent="0.2">
      <c r="A5518">
        <v>1770</v>
      </c>
      <c r="B5518" s="1" t="s">
        <v>12855</v>
      </c>
      <c r="C5518" t="s">
        <v>2534</v>
      </c>
      <c r="D5518" s="9" t="s">
        <v>5397</v>
      </c>
      <c r="E5518" s="9" t="s">
        <v>2672</v>
      </c>
      <c r="F5518" s="9"/>
      <c r="G5518" s="10">
        <v>27</v>
      </c>
      <c r="H5518" s="10" t="s">
        <v>495</v>
      </c>
      <c r="I5518" s="10">
        <v>1948</v>
      </c>
      <c r="J5518" s="11" t="s">
        <v>12853</v>
      </c>
      <c r="K5518" s="12"/>
      <c r="L5518" s="13" t="s">
        <v>12854</v>
      </c>
      <c r="M5518" t="s">
        <v>781</v>
      </c>
      <c r="S5518" s="9"/>
      <c r="T5518">
        <v>10</v>
      </c>
      <c r="U5518" s="210" t="s">
        <v>18210</v>
      </c>
      <c r="V5518" s="14">
        <v>0</v>
      </c>
      <c r="W5518" s="14">
        <v>1</v>
      </c>
      <c r="X5518" s="150" t="s">
        <v>270</v>
      </c>
      <c r="Y5518">
        <v>169</v>
      </c>
      <c r="Z5518" t="s">
        <v>505</v>
      </c>
      <c r="AA5518">
        <f t="shared" si="86"/>
        <v>3</v>
      </c>
    </row>
    <row r="5519" spans="1:27" x14ac:dyDescent="0.2">
      <c r="A5519">
        <v>7482</v>
      </c>
      <c r="B5519" s="1" t="s">
        <v>12856</v>
      </c>
      <c r="C5519" t="s">
        <v>2534</v>
      </c>
      <c r="D5519" s="9" t="s">
        <v>5397</v>
      </c>
      <c r="E5519" s="9"/>
      <c r="F5519" s="9"/>
      <c r="G5519" s="10">
        <v>27</v>
      </c>
      <c r="H5519" s="10" t="s">
        <v>495</v>
      </c>
      <c r="I5519" s="10">
        <v>1948</v>
      </c>
      <c r="J5519" s="11" t="s">
        <v>12853</v>
      </c>
      <c r="K5519" s="12"/>
      <c r="L5519" s="13" t="s">
        <v>18688</v>
      </c>
      <c r="M5519" t="s">
        <v>781</v>
      </c>
      <c r="S5519" s="9"/>
      <c r="T5519">
        <v>10</v>
      </c>
      <c r="U5519" s="210" t="s">
        <v>18210</v>
      </c>
      <c r="V5519" s="14">
        <v>0</v>
      </c>
      <c r="W5519" s="14">
        <v>1</v>
      </c>
      <c r="X5519" s="150" t="s">
        <v>270</v>
      </c>
      <c r="Y5519">
        <v>169</v>
      </c>
      <c r="Z5519" t="s">
        <v>505</v>
      </c>
      <c r="AA5519">
        <f t="shared" si="86"/>
        <v>3</v>
      </c>
    </row>
    <row r="5520" spans="1:27" x14ac:dyDescent="0.2">
      <c r="A5520">
        <v>5169</v>
      </c>
      <c r="B5520" s="1" t="s">
        <v>12859</v>
      </c>
      <c r="C5520" t="s">
        <v>2534</v>
      </c>
      <c r="D5520" s="9" t="s">
        <v>6249</v>
      </c>
      <c r="E5520" s="9" t="s">
        <v>2672</v>
      </c>
      <c r="F5520" s="9"/>
      <c r="G5520" s="10">
        <v>27</v>
      </c>
      <c r="H5520" s="10" t="s">
        <v>495</v>
      </c>
      <c r="I5520" s="10">
        <v>1948</v>
      </c>
      <c r="J5520" s="11" t="s">
        <v>12853</v>
      </c>
      <c r="K5520" s="12"/>
      <c r="L5520" s="13" t="s">
        <v>12854</v>
      </c>
      <c r="M5520" t="s">
        <v>781</v>
      </c>
      <c r="S5520" s="9"/>
      <c r="T5520">
        <v>10</v>
      </c>
      <c r="U5520" s="210" t="s">
        <v>18210</v>
      </c>
      <c r="V5520" s="14">
        <v>0</v>
      </c>
      <c r="W5520" s="14">
        <v>1</v>
      </c>
      <c r="X5520" s="150" t="s">
        <v>270</v>
      </c>
      <c r="Y5520">
        <v>169</v>
      </c>
      <c r="Z5520" t="s">
        <v>505</v>
      </c>
      <c r="AA5520">
        <f t="shared" si="86"/>
        <v>2</v>
      </c>
    </row>
    <row r="5521" spans="1:27" x14ac:dyDescent="0.2">
      <c r="A5521">
        <v>3714</v>
      </c>
      <c r="B5521" s="1" t="s">
        <v>12860</v>
      </c>
      <c r="C5521" t="s">
        <v>2534</v>
      </c>
      <c r="D5521" s="9" t="s">
        <v>6249</v>
      </c>
      <c r="E5521" s="9" t="s">
        <v>2672</v>
      </c>
      <c r="F5521" s="9"/>
      <c r="G5521" s="10">
        <v>27</v>
      </c>
      <c r="H5521" s="10" t="s">
        <v>495</v>
      </c>
      <c r="I5521" s="10">
        <v>1948</v>
      </c>
      <c r="J5521" s="11" t="s">
        <v>12853</v>
      </c>
      <c r="K5521" s="12"/>
      <c r="L5521" s="13" t="s">
        <v>12854</v>
      </c>
      <c r="M5521" t="s">
        <v>781</v>
      </c>
      <c r="S5521" s="9"/>
      <c r="T5521">
        <v>10</v>
      </c>
      <c r="U5521" s="210" t="s">
        <v>18210</v>
      </c>
      <c r="V5521" s="14">
        <v>0</v>
      </c>
      <c r="W5521" s="14">
        <v>1</v>
      </c>
      <c r="X5521" s="150" t="s">
        <v>270</v>
      </c>
      <c r="Y5521">
        <v>169</v>
      </c>
      <c r="Z5521" t="s">
        <v>505</v>
      </c>
      <c r="AA5521">
        <f t="shared" si="86"/>
        <v>2</v>
      </c>
    </row>
    <row r="5522" spans="1:27" x14ac:dyDescent="0.2">
      <c r="A5522">
        <v>3188</v>
      </c>
      <c r="B5522" s="1" t="s">
        <v>12857</v>
      </c>
      <c r="C5522" t="s">
        <v>2534</v>
      </c>
      <c r="D5522" s="9" t="s">
        <v>6216</v>
      </c>
      <c r="E5522" s="9" t="s">
        <v>2672</v>
      </c>
      <c r="F5522" s="9"/>
      <c r="G5522" s="10">
        <v>27</v>
      </c>
      <c r="H5522" s="10" t="s">
        <v>495</v>
      </c>
      <c r="I5522" s="10">
        <v>1948</v>
      </c>
      <c r="J5522" s="11" t="s">
        <v>12853</v>
      </c>
      <c r="K5522" s="12"/>
      <c r="L5522" s="13" t="s">
        <v>12854</v>
      </c>
      <c r="M5522" t="s">
        <v>781</v>
      </c>
      <c r="S5522" s="9"/>
      <c r="T5522">
        <v>10</v>
      </c>
      <c r="U5522" s="210" t="s">
        <v>18210</v>
      </c>
      <c r="V5522" s="14">
        <v>0</v>
      </c>
      <c r="W5522" s="14">
        <v>1</v>
      </c>
      <c r="X5522" s="150" t="s">
        <v>270</v>
      </c>
      <c r="Y5522">
        <v>169</v>
      </c>
      <c r="Z5522" t="s">
        <v>505</v>
      </c>
      <c r="AA5522">
        <f t="shared" si="86"/>
        <v>3</v>
      </c>
    </row>
    <row r="5523" spans="1:27" x14ac:dyDescent="0.2">
      <c r="A5523">
        <v>487</v>
      </c>
      <c r="B5523" s="1" t="s">
        <v>12858</v>
      </c>
      <c r="C5523" t="s">
        <v>2534</v>
      </c>
      <c r="D5523" s="9" t="s">
        <v>5397</v>
      </c>
      <c r="E5523" s="9" t="s">
        <v>2672</v>
      </c>
      <c r="F5523" s="9"/>
      <c r="G5523" s="10">
        <v>27</v>
      </c>
      <c r="H5523" s="10" t="s">
        <v>495</v>
      </c>
      <c r="I5523" s="10">
        <v>1948</v>
      </c>
      <c r="J5523" s="11" t="s">
        <v>12853</v>
      </c>
      <c r="K5523" s="12"/>
      <c r="L5523" s="13" t="s">
        <v>12854</v>
      </c>
      <c r="M5523" t="s">
        <v>781</v>
      </c>
      <c r="S5523" s="9"/>
      <c r="T5523">
        <v>10</v>
      </c>
      <c r="U5523" s="210" t="s">
        <v>18210</v>
      </c>
      <c r="V5523" s="14">
        <v>0</v>
      </c>
      <c r="W5523" s="14">
        <v>1</v>
      </c>
      <c r="X5523" s="150" t="s">
        <v>270</v>
      </c>
      <c r="Y5523">
        <v>169</v>
      </c>
      <c r="Z5523" t="s">
        <v>505</v>
      </c>
      <c r="AA5523">
        <f t="shared" si="86"/>
        <v>3</v>
      </c>
    </row>
    <row r="5524" spans="1:27" x14ac:dyDescent="0.2">
      <c r="A5524">
        <v>2820</v>
      </c>
      <c r="B5524" s="1" t="s">
        <v>12865</v>
      </c>
      <c r="C5524" t="s">
        <v>1027</v>
      </c>
      <c r="D5524" s="9" t="s">
        <v>9055</v>
      </c>
      <c r="E5524" s="9"/>
      <c r="F5524" s="9"/>
      <c r="G5524" s="10">
        <v>28</v>
      </c>
      <c r="H5524" s="10" t="s">
        <v>495</v>
      </c>
      <c r="I5524" s="10">
        <v>1948</v>
      </c>
      <c r="J5524" s="11" t="s">
        <v>12866</v>
      </c>
      <c r="K5524" s="12" t="s">
        <v>237</v>
      </c>
      <c r="L5524" s="13" t="s">
        <v>12867</v>
      </c>
      <c r="M5524" t="s">
        <v>290</v>
      </c>
      <c r="N5524" t="s">
        <v>291</v>
      </c>
      <c r="O5524" t="s">
        <v>292</v>
      </c>
      <c r="S5524" s="9"/>
      <c r="T5524">
        <v>10</v>
      </c>
      <c r="U5524" s="210" t="s">
        <v>18210</v>
      </c>
      <c r="V5524" s="14">
        <v>0</v>
      </c>
      <c r="W5524" s="14">
        <v>0</v>
      </c>
      <c r="X5524" s="150" t="s">
        <v>294</v>
      </c>
      <c r="Y5524" t="s">
        <v>9055</v>
      </c>
      <c r="Z5524" t="s">
        <v>271</v>
      </c>
      <c r="AA5524">
        <f t="shared" si="86"/>
        <v>1</v>
      </c>
    </row>
    <row r="5525" spans="1:27" x14ac:dyDescent="0.2">
      <c r="A5525">
        <v>1125</v>
      </c>
      <c r="B5525" s="1" t="s">
        <v>12872</v>
      </c>
      <c r="C5525" t="s">
        <v>2221</v>
      </c>
      <c r="D5525" s="9" t="s">
        <v>12873</v>
      </c>
      <c r="E5525" s="9"/>
      <c r="F5525" s="9"/>
      <c r="G5525" s="10">
        <v>29</v>
      </c>
      <c r="H5525" s="10" t="s">
        <v>495</v>
      </c>
      <c r="I5525" s="10">
        <v>1948</v>
      </c>
      <c r="J5525" s="11" t="s">
        <v>12870</v>
      </c>
      <c r="K5525" s="12"/>
      <c r="L5525" s="13" t="s">
        <v>12871</v>
      </c>
      <c r="M5525" t="s">
        <v>753</v>
      </c>
      <c r="S5525" s="9"/>
      <c r="T5525">
        <v>10</v>
      </c>
      <c r="U5525" s="210" t="s">
        <v>18210</v>
      </c>
      <c r="V5525" s="14">
        <v>0</v>
      </c>
      <c r="W5525" s="14">
        <v>1</v>
      </c>
      <c r="X5525" s="150" t="s">
        <v>270</v>
      </c>
      <c r="Y5525">
        <v>500</v>
      </c>
      <c r="Z5525" t="s">
        <v>505</v>
      </c>
      <c r="AA5525">
        <f t="shared" si="86"/>
        <v>2</v>
      </c>
    </row>
    <row r="5526" spans="1:27" x14ac:dyDescent="0.2">
      <c r="A5526">
        <v>4293</v>
      </c>
      <c r="B5526" s="1" t="s">
        <v>12868</v>
      </c>
      <c r="C5526" t="s">
        <v>2221</v>
      </c>
      <c r="D5526" s="9" t="s">
        <v>12869</v>
      </c>
      <c r="E5526" s="9"/>
      <c r="F5526" s="9"/>
      <c r="G5526" s="10">
        <v>29</v>
      </c>
      <c r="H5526" s="10" t="s">
        <v>495</v>
      </c>
      <c r="I5526" s="10">
        <v>1948</v>
      </c>
      <c r="J5526" s="11" t="s">
        <v>12870</v>
      </c>
      <c r="K5526" s="12"/>
      <c r="L5526" s="13" t="s">
        <v>12871</v>
      </c>
      <c r="M5526" t="s">
        <v>753</v>
      </c>
      <c r="S5526" s="9"/>
      <c r="T5526">
        <v>10</v>
      </c>
      <c r="U5526" s="210" t="s">
        <v>18210</v>
      </c>
      <c r="V5526" s="14">
        <v>0</v>
      </c>
      <c r="W5526" s="14">
        <v>1</v>
      </c>
      <c r="X5526" s="150" t="s">
        <v>270</v>
      </c>
      <c r="Y5526">
        <v>500</v>
      </c>
      <c r="Z5526" t="s">
        <v>505</v>
      </c>
      <c r="AA5526">
        <f t="shared" si="86"/>
        <v>2</v>
      </c>
    </row>
    <row r="5527" spans="1:27" x14ac:dyDescent="0.2">
      <c r="A5527">
        <v>2436</v>
      </c>
      <c r="B5527" s="1" t="s">
        <v>12874</v>
      </c>
      <c r="C5527" t="s">
        <v>9894</v>
      </c>
      <c r="D5527" s="9">
        <v>14</v>
      </c>
      <c r="E5527" s="9"/>
      <c r="F5527" s="9"/>
      <c r="G5527" s="10">
        <v>30</v>
      </c>
      <c r="H5527" s="10" t="s">
        <v>495</v>
      </c>
      <c r="I5527" s="10">
        <v>1948</v>
      </c>
      <c r="J5527" s="11" t="s">
        <v>12875</v>
      </c>
      <c r="K5527" s="12" t="s">
        <v>237</v>
      </c>
      <c r="L5527" s="13" t="s">
        <v>12876</v>
      </c>
      <c r="M5527" t="s">
        <v>290</v>
      </c>
      <c r="N5527" t="s">
        <v>291</v>
      </c>
      <c r="O5527" t="s">
        <v>323</v>
      </c>
      <c r="S5527" s="9"/>
      <c r="T5527">
        <v>10</v>
      </c>
      <c r="U5527" s="210" t="s">
        <v>18210</v>
      </c>
      <c r="V5527" s="14">
        <v>0</v>
      </c>
      <c r="W5527" s="14">
        <v>0</v>
      </c>
      <c r="X5527" s="150" t="s">
        <v>270</v>
      </c>
      <c r="Y5527">
        <v>14</v>
      </c>
      <c r="Z5527" t="s">
        <v>271</v>
      </c>
      <c r="AA5527">
        <f t="shared" si="86"/>
        <v>1</v>
      </c>
    </row>
    <row r="5528" spans="1:27" x14ac:dyDescent="0.2">
      <c r="A5528">
        <v>5516</v>
      </c>
      <c r="B5528" s="1" t="s">
        <v>12877</v>
      </c>
      <c r="C5528" t="s">
        <v>8426</v>
      </c>
      <c r="D5528" s="9">
        <v>264</v>
      </c>
      <c r="E5528" s="9"/>
      <c r="F5528" s="9"/>
      <c r="G5528" s="10">
        <v>15</v>
      </c>
      <c r="H5528" s="10" t="s">
        <v>369</v>
      </c>
      <c r="I5528" s="10">
        <v>1948</v>
      </c>
      <c r="J5528" s="11" t="s">
        <v>12878</v>
      </c>
      <c r="K5528" s="12" t="s">
        <v>237</v>
      </c>
      <c r="L5528" s="13" t="s">
        <v>12879</v>
      </c>
      <c r="M5528" t="s">
        <v>290</v>
      </c>
      <c r="N5528" t="s">
        <v>291</v>
      </c>
      <c r="O5528" t="s">
        <v>320</v>
      </c>
      <c r="S5528" s="9"/>
      <c r="T5528">
        <v>11</v>
      </c>
      <c r="U5528" s="210" t="s">
        <v>18211</v>
      </c>
      <c r="V5528" s="14">
        <v>0</v>
      </c>
      <c r="W5528" s="14">
        <v>0</v>
      </c>
      <c r="X5528" s="150" t="s">
        <v>270</v>
      </c>
      <c r="Y5528">
        <v>264</v>
      </c>
      <c r="Z5528" t="s">
        <v>505</v>
      </c>
      <c r="AA5528">
        <f t="shared" si="86"/>
        <v>1</v>
      </c>
    </row>
    <row r="5529" spans="1:27" x14ac:dyDescent="0.2">
      <c r="A5529">
        <v>3085</v>
      </c>
      <c r="B5529" s="1" t="s">
        <v>17064</v>
      </c>
      <c r="C5529" t="s">
        <v>503</v>
      </c>
      <c r="D5529" s="9" t="s">
        <v>17065</v>
      </c>
      <c r="E5529" s="9" t="s">
        <v>259</v>
      </c>
      <c r="F5529" s="9" t="s">
        <v>532</v>
      </c>
      <c r="G5529" s="10">
        <v>16</v>
      </c>
      <c r="H5529" s="10" t="s">
        <v>369</v>
      </c>
      <c r="I5529" s="10">
        <v>1948</v>
      </c>
      <c r="J5529" s="11">
        <v>17853</v>
      </c>
      <c r="K5529" s="12"/>
      <c r="L5529" s="13" t="s">
        <v>42</v>
      </c>
      <c r="M5529" t="s">
        <v>334</v>
      </c>
      <c r="S5529" s="9"/>
      <c r="T5529" s="14"/>
      <c r="U5529" s="210" t="s">
        <v>18212</v>
      </c>
      <c r="V5529" s="14">
        <v>0</v>
      </c>
      <c r="W5529" s="14">
        <v>0</v>
      </c>
      <c r="X5529" s="150" t="s">
        <v>270</v>
      </c>
      <c r="Y5529">
        <v>141</v>
      </c>
      <c r="Z5529" t="s">
        <v>271</v>
      </c>
      <c r="AA5529">
        <f t="shared" si="86"/>
        <v>2</v>
      </c>
    </row>
    <row r="5530" spans="1:27" x14ac:dyDescent="0.2">
      <c r="A5530">
        <v>15</v>
      </c>
      <c r="B5530" s="1" t="s">
        <v>12880</v>
      </c>
      <c r="C5530" t="s">
        <v>503</v>
      </c>
      <c r="D5530" s="9" t="s">
        <v>12881</v>
      </c>
      <c r="E5530" s="9" t="s">
        <v>259</v>
      </c>
      <c r="F5530" s="9" t="s">
        <v>532</v>
      </c>
      <c r="G5530" s="10">
        <v>17</v>
      </c>
      <c r="H5530" s="10" t="s">
        <v>369</v>
      </c>
      <c r="I5530" s="10">
        <v>1948</v>
      </c>
      <c r="J5530" s="11" t="s">
        <v>12882</v>
      </c>
      <c r="K5530" s="12"/>
      <c r="L5530" s="13" t="s">
        <v>12883</v>
      </c>
      <c r="M5530" t="s">
        <v>753</v>
      </c>
      <c r="S5530" s="9"/>
      <c r="T5530">
        <v>11</v>
      </c>
      <c r="U5530" s="210" t="s">
        <v>18211</v>
      </c>
      <c r="V5530" s="14">
        <v>0</v>
      </c>
      <c r="W5530" s="14">
        <v>1</v>
      </c>
      <c r="X5530" s="109" t="s">
        <v>294</v>
      </c>
      <c r="Y5530" t="s">
        <v>10697</v>
      </c>
      <c r="Z5530" t="s">
        <v>505</v>
      </c>
      <c r="AA5530">
        <f t="shared" si="86"/>
        <v>8</v>
      </c>
    </row>
    <row r="5531" spans="1:27" x14ac:dyDescent="0.2">
      <c r="A5531">
        <v>2250</v>
      </c>
      <c r="B5531" s="1" t="s">
        <v>12884</v>
      </c>
      <c r="C5531" t="s">
        <v>2040</v>
      </c>
      <c r="D5531" s="9" t="s">
        <v>12885</v>
      </c>
      <c r="E5531" s="9" t="s">
        <v>259</v>
      </c>
      <c r="F5531" s="9" t="s">
        <v>532</v>
      </c>
      <c r="G5531" s="10">
        <v>18</v>
      </c>
      <c r="H5531" s="10" t="s">
        <v>369</v>
      </c>
      <c r="I5531" s="10">
        <v>1948</v>
      </c>
      <c r="J5531" s="11" t="s">
        <v>12886</v>
      </c>
      <c r="K5531" s="12"/>
      <c r="L5531" s="13" t="s">
        <v>12887</v>
      </c>
      <c r="M5531" t="s">
        <v>753</v>
      </c>
      <c r="S5531" s="9"/>
      <c r="T5531">
        <v>11</v>
      </c>
      <c r="U5531" s="210" t="s">
        <v>18211</v>
      </c>
      <c r="V5531" s="14">
        <v>0</v>
      </c>
      <c r="W5531" s="14">
        <v>1</v>
      </c>
      <c r="X5531" s="109" t="s">
        <v>294</v>
      </c>
      <c r="Y5531" t="s">
        <v>10697</v>
      </c>
      <c r="Z5531" t="s">
        <v>271</v>
      </c>
      <c r="AA5531">
        <f t="shared" si="86"/>
        <v>3</v>
      </c>
    </row>
    <row r="5532" spans="1:27" x14ac:dyDescent="0.2">
      <c r="A5532">
        <v>7115</v>
      </c>
      <c r="B5532" s="1" t="s">
        <v>12888</v>
      </c>
      <c r="C5532" t="s">
        <v>2534</v>
      </c>
      <c r="D5532" s="9">
        <v>605</v>
      </c>
      <c r="E5532" s="9"/>
      <c r="F5532" s="9"/>
      <c r="G5532" s="10">
        <v>19</v>
      </c>
      <c r="H5532" s="10" t="s">
        <v>369</v>
      </c>
      <c r="I5532" s="10">
        <v>1948</v>
      </c>
      <c r="J5532" s="11" t="s">
        <v>12889</v>
      </c>
      <c r="K5532" s="12"/>
      <c r="L5532" s="13" t="s">
        <v>12890</v>
      </c>
      <c r="M5532" t="s">
        <v>753</v>
      </c>
      <c r="S5532" s="9"/>
      <c r="T5532">
        <v>11</v>
      </c>
      <c r="U5532" s="210" t="s">
        <v>18211</v>
      </c>
      <c r="V5532" s="14">
        <v>0</v>
      </c>
      <c r="W5532" s="14">
        <v>1</v>
      </c>
      <c r="X5532" s="150" t="s">
        <v>270</v>
      </c>
      <c r="Y5532">
        <v>605</v>
      </c>
      <c r="Z5532" t="s">
        <v>271</v>
      </c>
      <c r="AA5532">
        <f t="shared" si="86"/>
        <v>1</v>
      </c>
    </row>
    <row r="5533" spans="1:27" x14ac:dyDescent="0.2">
      <c r="A5533">
        <v>7116</v>
      </c>
      <c r="B5533" s="1" t="s">
        <v>12891</v>
      </c>
      <c r="C5533" t="s">
        <v>2534</v>
      </c>
      <c r="D5533" s="9">
        <v>605</v>
      </c>
      <c r="E5533" s="9"/>
      <c r="F5533" s="9"/>
      <c r="G5533" s="10">
        <v>19</v>
      </c>
      <c r="H5533" s="10" t="s">
        <v>369</v>
      </c>
      <c r="I5533" s="10">
        <v>1948</v>
      </c>
      <c r="J5533" s="11" t="s">
        <v>12889</v>
      </c>
      <c r="K5533" s="12"/>
      <c r="L5533" s="13" t="s">
        <v>12892</v>
      </c>
      <c r="M5533" t="s">
        <v>753</v>
      </c>
      <c r="S5533" s="9"/>
      <c r="T5533">
        <v>11</v>
      </c>
      <c r="U5533" s="210" t="s">
        <v>18211</v>
      </c>
      <c r="V5533" s="14">
        <v>0</v>
      </c>
      <c r="W5533" s="14">
        <v>1</v>
      </c>
      <c r="X5533" s="150" t="s">
        <v>270</v>
      </c>
      <c r="Y5533">
        <v>605</v>
      </c>
      <c r="Z5533" t="s">
        <v>271</v>
      </c>
      <c r="AA5533">
        <f t="shared" si="86"/>
        <v>1</v>
      </c>
    </row>
    <row r="5534" spans="1:27" x14ac:dyDescent="0.2">
      <c r="A5534">
        <v>6132</v>
      </c>
      <c r="B5534" s="1" t="s">
        <v>12893</v>
      </c>
      <c r="C5534" t="s">
        <v>6878</v>
      </c>
      <c r="D5534" s="9">
        <v>13</v>
      </c>
      <c r="E5534" s="9" t="s">
        <v>275</v>
      </c>
      <c r="F5534" s="9" t="s">
        <v>260</v>
      </c>
      <c r="G5534" s="10">
        <v>20</v>
      </c>
      <c r="H5534" s="10" t="s">
        <v>369</v>
      </c>
      <c r="I5534" s="10">
        <v>1948</v>
      </c>
      <c r="J5534" s="11" t="s">
        <v>12894</v>
      </c>
      <c r="K5534" s="12" t="s">
        <v>237</v>
      </c>
      <c r="L5534" s="13" t="s">
        <v>12895</v>
      </c>
      <c r="M5534" t="s">
        <v>7380</v>
      </c>
      <c r="N5534" t="s">
        <v>771</v>
      </c>
      <c r="O5534" t="s">
        <v>17853</v>
      </c>
      <c r="S5534" s="9"/>
      <c r="T5534">
        <v>11</v>
      </c>
      <c r="U5534" s="210" t="s">
        <v>18211</v>
      </c>
      <c r="V5534" s="14">
        <v>0</v>
      </c>
      <c r="W5534" s="14">
        <v>0</v>
      </c>
      <c r="X5534" s="150" t="s">
        <v>270</v>
      </c>
      <c r="Y5534">
        <v>13</v>
      </c>
      <c r="Z5534" t="s">
        <v>271</v>
      </c>
      <c r="AA5534">
        <f t="shared" si="86"/>
        <v>1</v>
      </c>
    </row>
    <row r="5535" spans="1:27" x14ac:dyDescent="0.2">
      <c r="A5535">
        <v>3935</v>
      </c>
      <c r="B5535" s="1" t="s">
        <v>12896</v>
      </c>
      <c r="C5535" t="s">
        <v>2221</v>
      </c>
      <c r="D5535" s="9" t="s">
        <v>12897</v>
      </c>
      <c r="E5535" s="9"/>
      <c r="F5535" s="9"/>
      <c r="G5535" s="10">
        <v>29</v>
      </c>
      <c r="H5535" s="10" t="s">
        <v>369</v>
      </c>
      <c r="I5535" s="10">
        <v>1948</v>
      </c>
      <c r="J5535" s="11" t="s">
        <v>12898</v>
      </c>
      <c r="K5535" s="12"/>
      <c r="L5535" s="13" t="s">
        <v>12899</v>
      </c>
      <c r="M5535" t="s">
        <v>753</v>
      </c>
      <c r="S5535" s="9"/>
      <c r="T5535">
        <v>11</v>
      </c>
      <c r="U5535" s="210" t="s">
        <v>18211</v>
      </c>
      <c r="V5535" s="14">
        <v>0</v>
      </c>
      <c r="W5535" s="14">
        <v>1</v>
      </c>
      <c r="X5535" s="150" t="s">
        <v>270</v>
      </c>
      <c r="Y5535">
        <v>605</v>
      </c>
      <c r="Z5535" t="s">
        <v>505</v>
      </c>
      <c r="AA5535">
        <f t="shared" si="86"/>
        <v>3</v>
      </c>
    </row>
    <row r="5536" spans="1:27" x14ac:dyDescent="0.2">
      <c r="A5536">
        <v>327</v>
      </c>
      <c r="B5536" s="1" t="s">
        <v>12900</v>
      </c>
      <c r="C5536" t="s">
        <v>2221</v>
      </c>
      <c r="D5536" s="9" t="s">
        <v>12901</v>
      </c>
      <c r="E5536" s="9"/>
      <c r="F5536" s="9"/>
      <c r="G5536" s="10">
        <v>29</v>
      </c>
      <c r="H5536" s="10" t="s">
        <v>369</v>
      </c>
      <c r="I5536" s="10">
        <v>1948</v>
      </c>
      <c r="J5536" s="11" t="s">
        <v>12898</v>
      </c>
      <c r="K5536" s="12"/>
      <c r="L5536" s="13" t="s">
        <v>12899</v>
      </c>
      <c r="M5536" t="s">
        <v>753</v>
      </c>
      <c r="S5536" s="9"/>
      <c r="T5536">
        <v>11</v>
      </c>
      <c r="U5536" s="210" t="s">
        <v>18211</v>
      </c>
      <c r="V5536" s="14">
        <v>0</v>
      </c>
      <c r="W5536" s="14">
        <v>1</v>
      </c>
      <c r="X5536" s="150" t="s">
        <v>270</v>
      </c>
      <c r="Y5536">
        <v>605</v>
      </c>
      <c r="Z5536" t="s">
        <v>505</v>
      </c>
      <c r="AA5536">
        <f t="shared" si="86"/>
        <v>3</v>
      </c>
    </row>
    <row r="5537" spans="1:27" x14ac:dyDescent="0.2">
      <c r="A5537">
        <v>1240</v>
      </c>
      <c r="B5537" s="1" t="s">
        <v>12902</v>
      </c>
      <c r="C5537" t="s">
        <v>2221</v>
      </c>
      <c r="D5537" s="9" t="s">
        <v>12903</v>
      </c>
      <c r="E5537" s="9"/>
      <c r="F5537" s="9"/>
      <c r="G5537" s="10">
        <v>29</v>
      </c>
      <c r="H5537" s="10" t="s">
        <v>369</v>
      </c>
      <c r="I5537" s="10">
        <v>1948</v>
      </c>
      <c r="J5537" s="11" t="s">
        <v>12898</v>
      </c>
      <c r="K5537" s="12"/>
      <c r="L5537" s="13" t="s">
        <v>12899</v>
      </c>
      <c r="M5537" t="s">
        <v>753</v>
      </c>
      <c r="S5537" s="9"/>
      <c r="T5537">
        <v>11</v>
      </c>
      <c r="U5537" s="210" t="s">
        <v>18211</v>
      </c>
      <c r="V5537" s="14">
        <v>0</v>
      </c>
      <c r="W5537" s="14">
        <v>1</v>
      </c>
      <c r="X5537" s="150" t="s">
        <v>270</v>
      </c>
      <c r="Y5537">
        <v>605</v>
      </c>
      <c r="Z5537" t="s">
        <v>505</v>
      </c>
      <c r="AA5537">
        <f t="shared" si="86"/>
        <v>2</v>
      </c>
    </row>
    <row r="5538" spans="1:27" x14ac:dyDescent="0.2">
      <c r="A5538">
        <v>2126</v>
      </c>
      <c r="B5538" s="1" t="s">
        <v>12904</v>
      </c>
      <c r="C5538" t="s">
        <v>2221</v>
      </c>
      <c r="D5538" s="9" t="s">
        <v>12905</v>
      </c>
      <c r="E5538" s="9"/>
      <c r="F5538" s="9"/>
      <c r="G5538" s="10">
        <v>30</v>
      </c>
      <c r="H5538" s="10" t="s">
        <v>369</v>
      </c>
      <c r="I5538" s="10">
        <v>1948</v>
      </c>
      <c r="J5538" s="11" t="s">
        <v>12906</v>
      </c>
      <c r="K5538" s="12"/>
      <c r="L5538" s="13" t="s">
        <v>12907</v>
      </c>
      <c r="M5538" t="s">
        <v>753</v>
      </c>
      <c r="S5538" s="9"/>
      <c r="T5538">
        <v>11</v>
      </c>
      <c r="U5538" s="210" t="s">
        <v>18211</v>
      </c>
      <c r="V5538" s="14">
        <v>0</v>
      </c>
      <c r="W5538" s="14">
        <v>1</v>
      </c>
      <c r="X5538" s="150" t="s">
        <v>270</v>
      </c>
      <c r="Y5538">
        <v>605</v>
      </c>
      <c r="Z5538" t="s">
        <v>505</v>
      </c>
      <c r="AA5538">
        <f t="shared" si="86"/>
        <v>3</v>
      </c>
    </row>
    <row r="5539" spans="1:27" x14ac:dyDescent="0.2">
      <c r="A5539">
        <v>111</v>
      </c>
      <c r="B5539" s="1" t="s">
        <v>12908</v>
      </c>
      <c r="C5539" t="s">
        <v>2040</v>
      </c>
      <c r="D5539" s="9" t="s">
        <v>12909</v>
      </c>
      <c r="E5539" s="9"/>
      <c r="F5539" s="9"/>
      <c r="G5539" s="10">
        <v>0</v>
      </c>
      <c r="H5539" s="10" t="s">
        <v>261</v>
      </c>
      <c r="I5539" s="10">
        <v>1948</v>
      </c>
      <c r="J5539" s="11" t="s">
        <v>12910</v>
      </c>
      <c r="K5539" s="12"/>
      <c r="L5539" s="13" t="s">
        <v>12911</v>
      </c>
      <c r="M5539" t="s">
        <v>753</v>
      </c>
      <c r="S5539" s="9"/>
      <c r="T5539">
        <v>12</v>
      </c>
      <c r="U5539" s="210" t="s">
        <v>18213</v>
      </c>
      <c r="V5539" s="14">
        <v>0</v>
      </c>
      <c r="W5539" s="14">
        <v>0</v>
      </c>
      <c r="X5539" s="109" t="e">
        <v>#N/A</v>
      </c>
      <c r="Y5539" t="s">
        <v>1888</v>
      </c>
      <c r="Z5539" t="s">
        <v>3085</v>
      </c>
      <c r="AA5539">
        <f t="shared" si="86"/>
        <v>5</v>
      </c>
    </row>
    <row r="5540" spans="1:27" x14ac:dyDescent="0.2">
      <c r="A5540">
        <v>2384</v>
      </c>
      <c r="B5540" s="1" t="s">
        <v>12912</v>
      </c>
      <c r="C5540" t="s">
        <v>2221</v>
      </c>
      <c r="D5540" s="9" t="s">
        <v>12913</v>
      </c>
      <c r="E5540" s="9"/>
      <c r="F5540" s="9"/>
      <c r="G5540" s="10">
        <v>1</v>
      </c>
      <c r="H5540" s="10" t="s">
        <v>261</v>
      </c>
      <c r="I5540" s="10">
        <v>1948</v>
      </c>
      <c r="J5540" s="11" t="s">
        <v>12914</v>
      </c>
      <c r="K5540" s="12"/>
      <c r="L5540" s="13" t="s">
        <v>12915</v>
      </c>
      <c r="M5540" t="s">
        <v>753</v>
      </c>
      <c r="S5540" s="9"/>
      <c r="T5540">
        <v>12</v>
      </c>
      <c r="U5540" s="210" t="s">
        <v>18213</v>
      </c>
      <c r="V5540" s="14">
        <v>0</v>
      </c>
      <c r="W5540" s="14">
        <v>1</v>
      </c>
      <c r="X5540" s="150" t="s">
        <v>270</v>
      </c>
      <c r="Y5540">
        <v>605</v>
      </c>
      <c r="Z5540" t="s">
        <v>505</v>
      </c>
      <c r="AA5540">
        <f t="shared" si="86"/>
        <v>3</v>
      </c>
    </row>
    <row r="5541" spans="1:27" x14ac:dyDescent="0.2">
      <c r="A5541">
        <v>1420</v>
      </c>
      <c r="B5541" s="1" t="s">
        <v>12916</v>
      </c>
      <c r="C5541" t="s">
        <v>1027</v>
      </c>
      <c r="D5541" s="9" t="s">
        <v>12917</v>
      </c>
      <c r="E5541" s="9"/>
      <c r="F5541" s="9"/>
      <c r="G5541" s="10">
        <v>5</v>
      </c>
      <c r="H5541" s="10" t="s">
        <v>261</v>
      </c>
      <c r="I5541" s="10">
        <v>1948</v>
      </c>
      <c r="J5541" s="11" t="s">
        <v>12918</v>
      </c>
      <c r="K5541" s="12" t="s">
        <v>415</v>
      </c>
      <c r="L5541" s="13" t="s">
        <v>12919</v>
      </c>
      <c r="M5541" t="s">
        <v>290</v>
      </c>
      <c r="N5541" t="s">
        <v>291</v>
      </c>
      <c r="O5541" t="s">
        <v>764</v>
      </c>
      <c r="S5541" s="9"/>
      <c r="T5541">
        <v>12</v>
      </c>
      <c r="U5541" s="210" t="s">
        <v>18213</v>
      </c>
      <c r="V5541" s="14">
        <v>0</v>
      </c>
      <c r="W5541" s="14">
        <v>0</v>
      </c>
      <c r="X5541" s="150" t="s">
        <v>294</v>
      </c>
      <c r="Y5541" t="s">
        <v>10267</v>
      </c>
      <c r="Z5541" t="s">
        <v>7856</v>
      </c>
      <c r="AA5541">
        <f t="shared" si="86"/>
        <v>2</v>
      </c>
    </row>
    <row r="5542" spans="1:27" x14ac:dyDescent="0.2">
      <c r="A5542">
        <v>2764</v>
      </c>
      <c r="B5542" s="1" t="s">
        <v>12920</v>
      </c>
      <c r="C5542" t="s">
        <v>6878</v>
      </c>
      <c r="D5542" s="9" t="s">
        <v>12921</v>
      </c>
      <c r="E5542" s="9"/>
      <c r="F5542" s="9" t="s">
        <v>733</v>
      </c>
      <c r="G5542" s="10">
        <v>6</v>
      </c>
      <c r="H5542" s="10" t="s">
        <v>261</v>
      </c>
      <c r="I5542" s="10">
        <v>1948</v>
      </c>
      <c r="J5542" s="11" t="s">
        <v>12922</v>
      </c>
      <c r="K5542" s="12" t="s">
        <v>237</v>
      </c>
      <c r="L5542" s="13" t="s">
        <v>12923</v>
      </c>
      <c r="M5542" t="s">
        <v>290</v>
      </c>
      <c r="N5542" t="s">
        <v>291</v>
      </c>
      <c r="O5542" t="s">
        <v>292</v>
      </c>
      <c r="S5542" s="9"/>
      <c r="T5542">
        <v>12</v>
      </c>
      <c r="U5542" s="210" t="s">
        <v>18213</v>
      </c>
      <c r="V5542" s="14">
        <v>0</v>
      </c>
      <c r="W5542" s="14">
        <v>0</v>
      </c>
      <c r="X5542" s="109" t="s">
        <v>294</v>
      </c>
      <c r="Y5542" t="s">
        <v>12921</v>
      </c>
      <c r="Z5542" t="s">
        <v>271</v>
      </c>
      <c r="AA5542">
        <f t="shared" si="86"/>
        <v>1</v>
      </c>
    </row>
    <row r="5543" spans="1:27" x14ac:dyDescent="0.2">
      <c r="A5543">
        <v>3602</v>
      </c>
      <c r="B5543" s="1" t="s">
        <v>12924</v>
      </c>
      <c r="C5543" t="s">
        <v>2534</v>
      </c>
      <c r="D5543" s="9">
        <v>500</v>
      </c>
      <c r="E5543" s="9"/>
      <c r="F5543" s="9"/>
      <c r="G5543" s="10">
        <v>7</v>
      </c>
      <c r="H5543" s="10" t="s">
        <v>261</v>
      </c>
      <c r="I5543" s="10">
        <v>1948</v>
      </c>
      <c r="J5543" s="11" t="s">
        <v>12925</v>
      </c>
      <c r="K5543" s="12"/>
      <c r="L5543" s="13" t="s">
        <v>12926</v>
      </c>
      <c r="M5543" t="s">
        <v>753</v>
      </c>
      <c r="S5543" s="9"/>
      <c r="T5543">
        <v>12</v>
      </c>
      <c r="U5543" s="210" t="s">
        <v>18213</v>
      </c>
      <c r="V5543" s="14">
        <v>0</v>
      </c>
      <c r="W5543" s="14">
        <v>1</v>
      </c>
      <c r="X5543" s="150" t="s">
        <v>270</v>
      </c>
      <c r="Y5543">
        <v>500</v>
      </c>
      <c r="Z5543" t="s">
        <v>271</v>
      </c>
      <c r="AA5543">
        <f t="shared" si="86"/>
        <v>1</v>
      </c>
    </row>
    <row r="5544" spans="1:27" x14ac:dyDescent="0.2">
      <c r="A5544">
        <v>6158</v>
      </c>
      <c r="B5544" s="1" t="s">
        <v>12927</v>
      </c>
      <c r="C5544" t="s">
        <v>503</v>
      </c>
      <c r="D5544" s="9"/>
      <c r="E5544" s="9"/>
      <c r="F5544" s="9"/>
      <c r="G5544" s="10">
        <v>8</v>
      </c>
      <c r="H5544" s="10" t="s">
        <v>261</v>
      </c>
      <c r="I5544" s="10">
        <v>1948</v>
      </c>
      <c r="J5544" s="11" t="s">
        <v>12928</v>
      </c>
      <c r="K5544" s="12" t="s">
        <v>237</v>
      </c>
      <c r="L5544" s="13" t="s">
        <v>20</v>
      </c>
      <c r="M5544" t="s">
        <v>290</v>
      </c>
      <c r="N5544" t="s">
        <v>291</v>
      </c>
      <c r="O5544" t="s">
        <v>93</v>
      </c>
      <c r="S5544" s="9"/>
      <c r="T5544">
        <v>12</v>
      </c>
      <c r="U5544" s="210" t="s">
        <v>18213</v>
      </c>
      <c r="V5544" s="14">
        <v>0</v>
      </c>
      <c r="W5544" s="14">
        <v>0</v>
      </c>
      <c r="X5544" s="109" t="e">
        <v>#N/A</v>
      </c>
      <c r="Y5544" t="s">
        <v>334</v>
      </c>
      <c r="Z5544" t="s">
        <v>271</v>
      </c>
      <c r="AA5544">
        <f t="shared" si="86"/>
        <v>1</v>
      </c>
    </row>
    <row r="5545" spans="1:27" x14ac:dyDescent="0.2">
      <c r="A5545">
        <v>7667</v>
      </c>
      <c r="B5545" s="1" t="s">
        <v>12929</v>
      </c>
      <c r="C5545" t="s">
        <v>1798</v>
      </c>
      <c r="D5545" s="9" t="s">
        <v>12930</v>
      </c>
      <c r="E5545" s="9"/>
      <c r="F5545" s="9"/>
      <c r="G5545" s="10">
        <v>9</v>
      </c>
      <c r="H5545" s="10" t="s">
        <v>261</v>
      </c>
      <c r="I5545" s="10">
        <v>1948</v>
      </c>
      <c r="J5545" s="11" t="s">
        <v>12931</v>
      </c>
      <c r="K5545" s="12" t="s">
        <v>237</v>
      </c>
      <c r="L5545" s="13" t="s">
        <v>12932</v>
      </c>
      <c r="M5545" t="s">
        <v>290</v>
      </c>
      <c r="N5545" t="s">
        <v>291</v>
      </c>
      <c r="O5545" t="s">
        <v>292</v>
      </c>
      <c r="S5545" s="9"/>
      <c r="T5545">
        <v>12</v>
      </c>
      <c r="U5545" s="210" t="s">
        <v>18213</v>
      </c>
      <c r="V5545" s="14">
        <v>0</v>
      </c>
      <c r="W5545" s="14">
        <v>1</v>
      </c>
      <c r="X5545" s="150" t="s">
        <v>294</v>
      </c>
      <c r="Y5545" t="s">
        <v>12933</v>
      </c>
      <c r="Z5545" t="s">
        <v>271</v>
      </c>
      <c r="AA5545">
        <f t="shared" si="86"/>
        <v>2</v>
      </c>
    </row>
    <row r="5546" spans="1:27" x14ac:dyDescent="0.2">
      <c r="A5546">
        <v>3811</v>
      </c>
      <c r="B5546" s="1" t="s">
        <v>12934</v>
      </c>
      <c r="C5546" t="s">
        <v>2040</v>
      </c>
      <c r="D5546" s="9" t="s">
        <v>3097</v>
      </c>
      <c r="E5546" s="9"/>
      <c r="F5546" s="9" t="s">
        <v>733</v>
      </c>
      <c r="G5546" s="10">
        <v>9</v>
      </c>
      <c r="H5546" s="10" t="s">
        <v>261</v>
      </c>
      <c r="I5546" s="10">
        <v>1948</v>
      </c>
      <c r="J5546" s="11" t="s">
        <v>12931</v>
      </c>
      <c r="K5546" s="12" t="s">
        <v>237</v>
      </c>
      <c r="L5546" s="13" t="s">
        <v>12935</v>
      </c>
      <c r="M5546" t="s">
        <v>290</v>
      </c>
      <c r="N5546" t="s">
        <v>291</v>
      </c>
      <c r="O5546" t="s">
        <v>760</v>
      </c>
      <c r="S5546" s="9"/>
      <c r="T5546">
        <v>12</v>
      </c>
      <c r="U5546" s="210" t="s">
        <v>18213</v>
      </c>
      <c r="V5546" s="14">
        <v>0</v>
      </c>
      <c r="W5546" s="14">
        <v>0</v>
      </c>
      <c r="X5546" s="109" t="s">
        <v>294</v>
      </c>
      <c r="Y5546" t="s">
        <v>3097</v>
      </c>
      <c r="Z5546" t="s">
        <v>3085</v>
      </c>
      <c r="AA5546">
        <f t="shared" si="86"/>
        <v>1</v>
      </c>
    </row>
    <row r="5547" spans="1:27" x14ac:dyDescent="0.2">
      <c r="A5547">
        <v>3087</v>
      </c>
      <c r="B5547" s="1" t="s">
        <v>12936</v>
      </c>
      <c r="C5547" t="s">
        <v>2040</v>
      </c>
      <c r="D5547" s="9" t="s">
        <v>10635</v>
      </c>
      <c r="E5547" s="9"/>
      <c r="F5547" s="9"/>
      <c r="G5547" s="10">
        <v>10</v>
      </c>
      <c r="H5547" s="10" t="s">
        <v>261</v>
      </c>
      <c r="I5547" s="10">
        <v>1948</v>
      </c>
      <c r="J5547" s="11" t="s">
        <v>12937</v>
      </c>
      <c r="K5547" s="12"/>
      <c r="L5547" s="13" t="s">
        <v>12938</v>
      </c>
      <c r="M5547" t="s">
        <v>753</v>
      </c>
      <c r="S5547" s="9"/>
      <c r="T5547">
        <v>12</v>
      </c>
      <c r="U5547" s="210" t="s">
        <v>18213</v>
      </c>
      <c r="V5547" s="14">
        <v>0</v>
      </c>
      <c r="W5547" s="14">
        <v>0</v>
      </c>
      <c r="X5547" s="150" t="s">
        <v>294</v>
      </c>
      <c r="Y5547" t="s">
        <v>10635</v>
      </c>
      <c r="Z5547" t="s">
        <v>3085</v>
      </c>
      <c r="AA5547">
        <f t="shared" si="86"/>
        <v>1</v>
      </c>
    </row>
    <row r="5548" spans="1:27" x14ac:dyDescent="0.2">
      <c r="A5548">
        <v>2768</v>
      </c>
      <c r="B5548" s="1" t="s">
        <v>12939</v>
      </c>
      <c r="C5548" t="s">
        <v>8426</v>
      </c>
      <c r="D5548" s="9" t="s">
        <v>10182</v>
      </c>
      <c r="E5548" s="9" t="s">
        <v>259</v>
      </c>
      <c r="F5548" s="9" t="s">
        <v>532</v>
      </c>
      <c r="G5548" s="10">
        <v>15</v>
      </c>
      <c r="H5548" s="10" t="s">
        <v>261</v>
      </c>
      <c r="I5548" s="10">
        <v>1948</v>
      </c>
      <c r="J5548" s="11" t="s">
        <v>12940</v>
      </c>
      <c r="K5548" s="12" t="s">
        <v>415</v>
      </c>
      <c r="L5548" s="13" t="s">
        <v>12941</v>
      </c>
      <c r="M5548" t="s">
        <v>290</v>
      </c>
      <c r="N5548" t="s">
        <v>291</v>
      </c>
      <c r="O5548" t="s">
        <v>367</v>
      </c>
      <c r="S5548" s="9"/>
      <c r="T5548">
        <v>12</v>
      </c>
      <c r="U5548" s="210" t="s">
        <v>18213</v>
      </c>
      <c r="V5548" s="14">
        <v>0</v>
      </c>
      <c r="W5548" s="14">
        <v>0</v>
      </c>
      <c r="X5548" s="109" t="s">
        <v>294</v>
      </c>
      <c r="Y5548" t="s">
        <v>10182</v>
      </c>
      <c r="Z5548" t="s">
        <v>505</v>
      </c>
      <c r="AA5548">
        <f t="shared" si="86"/>
        <v>1</v>
      </c>
    </row>
    <row r="5549" spans="1:27" x14ac:dyDescent="0.2">
      <c r="A5549">
        <v>2272</v>
      </c>
      <c r="B5549" s="1" t="s">
        <v>13695</v>
      </c>
      <c r="C5549" t="s">
        <v>2040</v>
      </c>
      <c r="D5549" s="9" t="s">
        <v>13696</v>
      </c>
      <c r="E5549" s="9"/>
      <c r="F5549" s="9"/>
      <c r="G5549" s="10">
        <v>16</v>
      </c>
      <c r="H5549" s="10" t="s">
        <v>261</v>
      </c>
      <c r="I5549" s="10">
        <v>1948</v>
      </c>
      <c r="J5549" s="11" t="s">
        <v>13697</v>
      </c>
      <c r="K5549" s="12"/>
      <c r="L5549" s="13" t="s">
        <v>13698</v>
      </c>
      <c r="M5549" t="s">
        <v>753</v>
      </c>
      <c r="S5549" s="9"/>
      <c r="T5549">
        <v>12</v>
      </c>
      <c r="U5549" s="210" t="s">
        <v>18213</v>
      </c>
      <c r="V5549" s="14">
        <v>0</v>
      </c>
      <c r="W5549" s="14">
        <v>0</v>
      </c>
      <c r="X5549" s="150" t="s">
        <v>294</v>
      </c>
      <c r="Y5549" t="s">
        <v>10635</v>
      </c>
      <c r="Z5549" t="s">
        <v>3085</v>
      </c>
      <c r="AA5549">
        <f t="shared" si="86"/>
        <v>2</v>
      </c>
    </row>
    <row r="5550" spans="1:27" x14ac:dyDescent="0.2">
      <c r="A5550">
        <v>3077</v>
      </c>
      <c r="B5550" s="1" t="s">
        <v>13699</v>
      </c>
      <c r="C5550" t="s">
        <v>3985</v>
      </c>
      <c r="D5550" s="9">
        <v>502</v>
      </c>
      <c r="E5550" s="9"/>
      <c r="F5550" s="9"/>
      <c r="G5550" s="10">
        <v>20</v>
      </c>
      <c r="H5550" s="10" t="s">
        <v>261</v>
      </c>
      <c r="I5550" s="10">
        <v>1948</v>
      </c>
      <c r="J5550" s="11" t="s">
        <v>13700</v>
      </c>
      <c r="K5550" s="12"/>
      <c r="L5550" s="13" t="s">
        <v>13701</v>
      </c>
      <c r="M5550" t="s">
        <v>753</v>
      </c>
      <c r="S5550" s="9"/>
      <c r="T5550">
        <v>12</v>
      </c>
      <c r="U5550" s="210" t="s">
        <v>18213</v>
      </c>
      <c r="V5550" s="14">
        <v>0</v>
      </c>
      <c r="W5550" s="14">
        <v>1</v>
      </c>
      <c r="X5550" s="150" t="s">
        <v>270</v>
      </c>
      <c r="Y5550">
        <v>502</v>
      </c>
      <c r="Z5550" t="s">
        <v>18167</v>
      </c>
      <c r="AA5550">
        <f t="shared" si="86"/>
        <v>1</v>
      </c>
    </row>
    <row r="5551" spans="1:27" x14ac:dyDescent="0.2">
      <c r="A5551">
        <v>3771</v>
      </c>
      <c r="B5551" s="1" t="s">
        <v>13702</v>
      </c>
      <c r="C5551" t="s">
        <v>2221</v>
      </c>
      <c r="D5551" s="9" t="s">
        <v>114</v>
      </c>
      <c r="E5551" s="9" t="s">
        <v>8233</v>
      </c>
      <c r="F5551" s="9"/>
      <c r="G5551" s="10">
        <v>21</v>
      </c>
      <c r="H5551" s="10" t="s">
        <v>261</v>
      </c>
      <c r="I5551" s="10">
        <v>1948</v>
      </c>
      <c r="J5551" s="11" t="s">
        <v>13703</v>
      </c>
      <c r="K5551" s="12"/>
      <c r="L5551" s="13" t="s">
        <v>13704</v>
      </c>
      <c r="M5551" t="s">
        <v>753</v>
      </c>
      <c r="S5551" s="9"/>
      <c r="T5551">
        <v>12</v>
      </c>
      <c r="U5551" s="210" t="s">
        <v>18213</v>
      </c>
      <c r="V5551" s="14">
        <v>0</v>
      </c>
      <c r="W5551" s="14">
        <v>1</v>
      </c>
      <c r="X5551" s="150" t="s">
        <v>270</v>
      </c>
      <c r="Y5551">
        <v>239</v>
      </c>
      <c r="Z5551" t="s">
        <v>505</v>
      </c>
      <c r="AA5551">
        <f t="shared" si="86"/>
        <v>3</v>
      </c>
    </row>
    <row r="5552" spans="1:27" x14ac:dyDescent="0.2">
      <c r="A5552">
        <v>1762</v>
      </c>
      <c r="B5552" s="1" t="s">
        <v>13705</v>
      </c>
      <c r="C5552" t="s">
        <v>1027</v>
      </c>
      <c r="D5552" s="9" t="s">
        <v>13706</v>
      </c>
      <c r="E5552" s="9"/>
      <c r="F5552" s="9"/>
      <c r="G5552" s="10">
        <v>23</v>
      </c>
      <c r="H5552" s="10" t="s">
        <v>261</v>
      </c>
      <c r="I5552" s="10">
        <v>1948</v>
      </c>
      <c r="J5552" s="11" t="s">
        <v>13707</v>
      </c>
      <c r="K5552" s="12"/>
      <c r="L5552" s="13" t="s">
        <v>13708</v>
      </c>
      <c r="M5552" t="s">
        <v>753</v>
      </c>
      <c r="S5552" s="9"/>
      <c r="T5552">
        <v>12</v>
      </c>
      <c r="U5552" s="210" t="s">
        <v>18213</v>
      </c>
      <c r="V5552" s="14">
        <v>0</v>
      </c>
      <c r="W5552" s="14">
        <v>1</v>
      </c>
      <c r="X5552" s="150" t="s">
        <v>294</v>
      </c>
      <c r="Y5552" t="s">
        <v>13709</v>
      </c>
      <c r="Z5552" t="s">
        <v>1419</v>
      </c>
      <c r="AA5552">
        <f t="shared" si="86"/>
        <v>2</v>
      </c>
    </row>
    <row r="5553" spans="1:27" x14ac:dyDescent="0.2">
      <c r="A5553">
        <v>1976</v>
      </c>
      <c r="B5553" s="1" t="s">
        <v>13710</v>
      </c>
      <c r="C5553" t="s">
        <v>1027</v>
      </c>
      <c r="D5553" s="9" t="s">
        <v>13711</v>
      </c>
      <c r="E5553" s="9" t="s">
        <v>259</v>
      </c>
      <c r="F5553" s="9" t="s">
        <v>532</v>
      </c>
      <c r="G5553" s="10">
        <v>24</v>
      </c>
      <c r="H5553" s="10" t="s">
        <v>261</v>
      </c>
      <c r="I5553" s="10">
        <v>1948</v>
      </c>
      <c r="J5553" s="11" t="s">
        <v>13712</v>
      </c>
      <c r="K5553" s="12"/>
      <c r="L5553" s="13" t="s">
        <v>13713</v>
      </c>
      <c r="M5553" t="s">
        <v>753</v>
      </c>
      <c r="S5553" s="9"/>
      <c r="T5553">
        <v>12</v>
      </c>
      <c r="U5553" s="210" t="s">
        <v>18213</v>
      </c>
      <c r="V5553" s="14">
        <v>0</v>
      </c>
      <c r="W5553" s="14">
        <v>0</v>
      </c>
      <c r="X5553" s="150" t="s">
        <v>294</v>
      </c>
      <c r="Y5553" t="s">
        <v>9286</v>
      </c>
      <c r="Z5553" t="s">
        <v>271</v>
      </c>
      <c r="AA5553">
        <f t="shared" si="86"/>
        <v>3</v>
      </c>
    </row>
    <row r="5554" spans="1:27" x14ac:dyDescent="0.2">
      <c r="A5554">
        <v>1294</v>
      </c>
      <c r="B5554" s="1" t="s">
        <v>13714</v>
      </c>
      <c r="C5554" t="s">
        <v>6878</v>
      </c>
      <c r="D5554" s="9" t="s">
        <v>13715</v>
      </c>
      <c r="E5554" s="9"/>
      <c r="F5554" s="9"/>
      <c r="G5554" s="10">
        <v>30</v>
      </c>
      <c r="H5554" s="10" t="s">
        <v>261</v>
      </c>
      <c r="I5554" s="10">
        <v>1948</v>
      </c>
      <c r="J5554" s="11" t="s">
        <v>13716</v>
      </c>
      <c r="K5554" s="12"/>
      <c r="L5554" s="13" t="s">
        <v>13717</v>
      </c>
      <c r="M5554" t="s">
        <v>753</v>
      </c>
      <c r="S5554" s="9"/>
      <c r="T5554">
        <v>12</v>
      </c>
      <c r="U5554" s="210" t="s">
        <v>18213</v>
      </c>
      <c r="V5554" s="14">
        <v>0</v>
      </c>
      <c r="W5554" s="14">
        <v>0</v>
      </c>
      <c r="X5554" s="150" t="s">
        <v>270</v>
      </c>
      <c r="Y5554">
        <v>81</v>
      </c>
      <c r="Z5554" t="s">
        <v>271</v>
      </c>
      <c r="AA5554">
        <f t="shared" si="86"/>
        <v>3</v>
      </c>
    </row>
    <row r="5555" spans="1:27" x14ac:dyDescent="0.2">
      <c r="A5555">
        <v>4178</v>
      </c>
      <c r="B5555" s="1" t="s">
        <v>13720</v>
      </c>
      <c r="C5555" t="s">
        <v>6878</v>
      </c>
      <c r="D5555" s="9">
        <v>81</v>
      </c>
      <c r="E5555" s="9"/>
      <c r="F5555" s="9"/>
      <c r="G5555" s="10">
        <v>30</v>
      </c>
      <c r="H5555" s="10" t="s">
        <v>261</v>
      </c>
      <c r="I5555" s="10">
        <v>1948</v>
      </c>
      <c r="J5555" s="11" t="s">
        <v>13716</v>
      </c>
      <c r="K5555" s="12"/>
      <c r="L5555" s="13" t="s">
        <v>13717</v>
      </c>
      <c r="M5555" t="s">
        <v>753</v>
      </c>
      <c r="S5555" s="9"/>
      <c r="T5555">
        <v>12</v>
      </c>
      <c r="U5555" s="210" t="s">
        <v>18213</v>
      </c>
      <c r="V5555" s="14">
        <v>0</v>
      </c>
      <c r="W5555" s="14">
        <v>0</v>
      </c>
      <c r="X5555" s="150" t="s">
        <v>270</v>
      </c>
      <c r="Y5555">
        <v>81</v>
      </c>
      <c r="Z5555" t="s">
        <v>271</v>
      </c>
      <c r="AA5555">
        <f t="shared" si="86"/>
        <v>1</v>
      </c>
    </row>
    <row r="5556" spans="1:27" x14ac:dyDescent="0.2">
      <c r="A5556">
        <v>5272</v>
      </c>
      <c r="B5556" s="1" t="s">
        <v>13718</v>
      </c>
      <c r="C5556" t="s">
        <v>6878</v>
      </c>
      <c r="D5556" s="9" t="s">
        <v>13719</v>
      </c>
      <c r="E5556" s="9"/>
      <c r="F5556" s="9"/>
      <c r="G5556" s="10">
        <v>30</v>
      </c>
      <c r="H5556" s="10" t="s">
        <v>261</v>
      </c>
      <c r="I5556" s="10">
        <v>1948</v>
      </c>
      <c r="J5556" s="11" t="s">
        <v>13716</v>
      </c>
      <c r="K5556" s="12"/>
      <c r="L5556" s="13" t="s">
        <v>13717</v>
      </c>
      <c r="M5556" t="s">
        <v>753</v>
      </c>
      <c r="S5556" s="9"/>
      <c r="T5556">
        <v>12</v>
      </c>
      <c r="U5556" s="210" t="s">
        <v>18213</v>
      </c>
      <c r="V5556" s="14">
        <v>0</v>
      </c>
      <c r="W5556" s="14">
        <v>0</v>
      </c>
      <c r="X5556" s="150" t="s">
        <v>270</v>
      </c>
      <c r="Y5556">
        <v>81</v>
      </c>
      <c r="Z5556" t="s">
        <v>271</v>
      </c>
      <c r="AA5556">
        <f t="shared" si="86"/>
        <v>2</v>
      </c>
    </row>
    <row r="5557" spans="1:27" x14ac:dyDescent="0.2">
      <c r="A5557">
        <v>6092</v>
      </c>
      <c r="B5557" s="1" t="s">
        <v>13754</v>
      </c>
      <c r="C5557" t="s">
        <v>2805</v>
      </c>
      <c r="D5557" s="9"/>
      <c r="E5557" s="9" t="s">
        <v>2806</v>
      </c>
      <c r="F5557" s="9"/>
      <c r="G5557" s="10">
        <v>0</v>
      </c>
      <c r="H5557" s="10" t="s">
        <v>276</v>
      </c>
      <c r="I5557" s="10">
        <v>1949</v>
      </c>
      <c r="J5557" s="23" t="s">
        <v>13722</v>
      </c>
      <c r="K5557" s="12"/>
      <c r="L5557" s="13" t="s">
        <v>13755</v>
      </c>
      <c r="M5557" t="s">
        <v>781</v>
      </c>
      <c r="S5557" s="9"/>
      <c r="T5557" s="14"/>
      <c r="U5557" s="210" t="s">
        <v>18214</v>
      </c>
      <c r="V5557" s="14">
        <v>0</v>
      </c>
      <c r="W5557" s="14">
        <v>0</v>
      </c>
      <c r="X5557" s="109" t="e">
        <v>#N/A</v>
      </c>
      <c r="Y5557" t="s">
        <v>334</v>
      </c>
      <c r="Z5557" t="s">
        <v>2808</v>
      </c>
      <c r="AA5557">
        <f t="shared" si="86"/>
        <v>1</v>
      </c>
    </row>
    <row r="5558" spans="1:27" x14ac:dyDescent="0.2">
      <c r="A5558">
        <v>4678</v>
      </c>
      <c r="B5558" s="1" t="s">
        <v>13726</v>
      </c>
      <c r="C5558" t="s">
        <v>2805</v>
      </c>
      <c r="D5558" s="9"/>
      <c r="E5558" s="9" t="s">
        <v>2806</v>
      </c>
      <c r="F5558" s="9"/>
      <c r="G5558" s="10">
        <v>0</v>
      </c>
      <c r="H5558" s="10" t="s">
        <v>276</v>
      </c>
      <c r="I5558" s="10">
        <v>1949</v>
      </c>
      <c r="J5558" s="23" t="s">
        <v>13722</v>
      </c>
      <c r="K5558" s="12"/>
      <c r="L5558" s="13" t="s">
        <v>13727</v>
      </c>
      <c r="M5558" t="s">
        <v>753</v>
      </c>
      <c r="S5558" s="9"/>
      <c r="T5558" s="14"/>
      <c r="U5558" s="210" t="s">
        <v>18214</v>
      </c>
      <c r="V5558" s="14">
        <v>0</v>
      </c>
      <c r="W5558" s="14">
        <v>0</v>
      </c>
      <c r="X5558" s="109" t="e">
        <v>#N/A</v>
      </c>
      <c r="Y5558" t="s">
        <v>334</v>
      </c>
      <c r="Z5558" t="s">
        <v>2808</v>
      </c>
      <c r="AA5558">
        <f t="shared" si="86"/>
        <v>1</v>
      </c>
    </row>
    <row r="5559" spans="1:27" x14ac:dyDescent="0.2">
      <c r="A5559">
        <v>6095</v>
      </c>
      <c r="B5559" s="1" t="s">
        <v>13724</v>
      </c>
      <c r="C5559" t="s">
        <v>2805</v>
      </c>
      <c r="D5559" s="9">
        <v>94</v>
      </c>
      <c r="E5559" s="9" t="s">
        <v>2806</v>
      </c>
      <c r="F5559" s="9"/>
      <c r="G5559" s="10">
        <v>0</v>
      </c>
      <c r="H5559" s="10" t="s">
        <v>276</v>
      </c>
      <c r="I5559" s="10">
        <v>1949</v>
      </c>
      <c r="J5559" s="23" t="s">
        <v>13722</v>
      </c>
      <c r="K5559" s="12"/>
      <c r="L5559" s="13" t="s">
        <v>13725</v>
      </c>
      <c r="M5559" t="s">
        <v>753</v>
      </c>
      <c r="S5559" s="9"/>
      <c r="T5559" s="14"/>
      <c r="U5559" s="210" t="s">
        <v>18214</v>
      </c>
      <c r="V5559" s="14">
        <v>0</v>
      </c>
      <c r="W5559" s="14">
        <v>0</v>
      </c>
      <c r="X5559" s="150" t="s">
        <v>270</v>
      </c>
      <c r="Y5559">
        <v>94</v>
      </c>
      <c r="Z5559" t="s">
        <v>2808</v>
      </c>
      <c r="AA5559">
        <f t="shared" si="86"/>
        <v>1</v>
      </c>
    </row>
    <row r="5560" spans="1:27" x14ac:dyDescent="0.2">
      <c r="A5560">
        <v>3540</v>
      </c>
      <c r="B5560" s="1" t="s">
        <v>13732</v>
      </c>
      <c r="C5560" t="s">
        <v>503</v>
      </c>
      <c r="D5560" s="9"/>
      <c r="E5560" s="9" t="s">
        <v>2806</v>
      </c>
      <c r="F5560" s="9"/>
      <c r="G5560" s="10">
        <v>0</v>
      </c>
      <c r="H5560" s="10" t="s">
        <v>276</v>
      </c>
      <c r="I5560" s="10">
        <v>1949</v>
      </c>
      <c r="J5560" s="23" t="s">
        <v>13722</v>
      </c>
      <c r="K5560" s="12"/>
      <c r="L5560" s="13" t="s">
        <v>13733</v>
      </c>
      <c r="M5560" t="s">
        <v>753</v>
      </c>
      <c r="S5560" s="9"/>
      <c r="T5560" s="14"/>
      <c r="U5560" s="210" t="s">
        <v>18214</v>
      </c>
      <c r="V5560" s="14">
        <v>0</v>
      </c>
      <c r="W5560" s="14">
        <v>1</v>
      </c>
      <c r="X5560" s="109" t="e">
        <v>#N/A</v>
      </c>
      <c r="Y5560" t="s">
        <v>334</v>
      </c>
      <c r="Z5560" t="s">
        <v>505</v>
      </c>
      <c r="AA5560">
        <f t="shared" si="86"/>
        <v>1</v>
      </c>
    </row>
    <row r="5561" spans="1:27" x14ac:dyDescent="0.2">
      <c r="A5561">
        <v>5650</v>
      </c>
      <c r="B5561" s="1" t="s">
        <v>13734</v>
      </c>
      <c r="C5561" t="s">
        <v>503</v>
      </c>
      <c r="D5561" s="9"/>
      <c r="E5561" s="9" t="s">
        <v>2806</v>
      </c>
      <c r="F5561" s="9"/>
      <c r="G5561" s="10">
        <v>0</v>
      </c>
      <c r="H5561" s="10" t="s">
        <v>276</v>
      </c>
      <c r="I5561" s="10">
        <v>1949</v>
      </c>
      <c r="J5561" s="23" t="s">
        <v>13722</v>
      </c>
      <c r="K5561" s="12"/>
      <c r="L5561" s="13" t="s">
        <v>13735</v>
      </c>
      <c r="M5561" t="s">
        <v>753</v>
      </c>
      <c r="S5561" s="9"/>
      <c r="T5561" s="14"/>
      <c r="U5561" s="210" t="s">
        <v>18214</v>
      </c>
      <c r="V5561" s="14">
        <v>0</v>
      </c>
      <c r="W5561" s="14">
        <v>1</v>
      </c>
      <c r="X5561" s="109" t="e">
        <v>#N/A</v>
      </c>
      <c r="Y5561" t="s">
        <v>334</v>
      </c>
      <c r="Z5561" t="s">
        <v>505</v>
      </c>
      <c r="AA5561">
        <f t="shared" si="86"/>
        <v>1</v>
      </c>
    </row>
    <row r="5562" spans="1:27" x14ac:dyDescent="0.2">
      <c r="A5562">
        <v>5867</v>
      </c>
      <c r="B5562" s="1" t="s">
        <v>13736</v>
      </c>
      <c r="C5562" t="s">
        <v>503</v>
      </c>
      <c r="D5562" s="9"/>
      <c r="E5562" s="9" t="s">
        <v>2806</v>
      </c>
      <c r="F5562" s="9"/>
      <c r="G5562" s="10">
        <v>0</v>
      </c>
      <c r="H5562" s="10" t="s">
        <v>276</v>
      </c>
      <c r="I5562" s="10">
        <v>1949</v>
      </c>
      <c r="J5562" s="23" t="s">
        <v>13722</v>
      </c>
      <c r="K5562" s="12"/>
      <c r="L5562" s="13" t="s">
        <v>13737</v>
      </c>
      <c r="M5562" t="s">
        <v>753</v>
      </c>
      <c r="S5562" s="9"/>
      <c r="T5562" s="14"/>
      <c r="U5562" s="210" t="s">
        <v>18214</v>
      </c>
      <c r="V5562" s="14">
        <v>0</v>
      </c>
      <c r="W5562" s="14">
        <v>1</v>
      </c>
      <c r="X5562" s="109" t="e">
        <v>#N/A</v>
      </c>
      <c r="Y5562" t="s">
        <v>334</v>
      </c>
      <c r="Z5562" t="s">
        <v>505</v>
      </c>
      <c r="AA5562">
        <f t="shared" si="86"/>
        <v>1</v>
      </c>
    </row>
    <row r="5563" spans="1:27" x14ac:dyDescent="0.2">
      <c r="A5563">
        <v>5954</v>
      </c>
      <c r="B5563" s="1" t="s">
        <v>13721</v>
      </c>
      <c r="C5563" t="s">
        <v>503</v>
      </c>
      <c r="D5563" s="9"/>
      <c r="E5563" s="9" t="s">
        <v>2806</v>
      </c>
      <c r="F5563" s="9"/>
      <c r="G5563" s="10">
        <v>0</v>
      </c>
      <c r="H5563" s="10" t="s">
        <v>276</v>
      </c>
      <c r="I5563" s="10">
        <v>1949</v>
      </c>
      <c r="J5563" s="23" t="s">
        <v>13722</v>
      </c>
      <c r="K5563" s="12"/>
      <c r="L5563" s="13" t="s">
        <v>13723</v>
      </c>
      <c r="M5563" t="s">
        <v>753</v>
      </c>
      <c r="S5563" s="9"/>
      <c r="T5563" s="14"/>
      <c r="U5563" s="210" t="s">
        <v>18214</v>
      </c>
      <c r="V5563" s="14">
        <v>0</v>
      </c>
      <c r="W5563" s="14">
        <v>1</v>
      </c>
      <c r="X5563" s="109" t="e">
        <v>#N/A</v>
      </c>
      <c r="Y5563" t="s">
        <v>334</v>
      </c>
      <c r="Z5563" t="s">
        <v>505</v>
      </c>
      <c r="AA5563">
        <f t="shared" si="86"/>
        <v>1</v>
      </c>
    </row>
    <row r="5564" spans="1:27" x14ac:dyDescent="0.2">
      <c r="A5564">
        <v>6234</v>
      </c>
      <c r="B5564" s="1" t="s">
        <v>13728</v>
      </c>
      <c r="C5564" t="s">
        <v>503</v>
      </c>
      <c r="D5564" s="9"/>
      <c r="E5564" s="9" t="s">
        <v>2806</v>
      </c>
      <c r="F5564" s="9"/>
      <c r="G5564" s="10">
        <v>0</v>
      </c>
      <c r="H5564" s="10" t="s">
        <v>276</v>
      </c>
      <c r="I5564" s="10">
        <v>1949</v>
      </c>
      <c r="J5564" s="23" t="s">
        <v>13722</v>
      </c>
      <c r="K5564" s="12"/>
      <c r="L5564" s="13" t="s">
        <v>13729</v>
      </c>
      <c r="M5564" t="s">
        <v>753</v>
      </c>
      <c r="S5564" s="9"/>
      <c r="T5564" s="14"/>
      <c r="U5564" s="210" t="s">
        <v>18214</v>
      </c>
      <c r="V5564" s="14">
        <v>0</v>
      </c>
      <c r="W5564" s="14">
        <v>1</v>
      </c>
      <c r="X5564" s="109" t="e">
        <v>#N/A</v>
      </c>
      <c r="Y5564" t="s">
        <v>334</v>
      </c>
      <c r="Z5564" t="s">
        <v>505</v>
      </c>
      <c r="AA5564">
        <f t="shared" si="86"/>
        <v>1</v>
      </c>
    </row>
    <row r="5565" spans="1:27" x14ac:dyDescent="0.2">
      <c r="A5565">
        <v>4590</v>
      </c>
      <c r="B5565" s="1" t="s">
        <v>13741</v>
      </c>
      <c r="C5565" t="s">
        <v>1027</v>
      </c>
      <c r="D5565" s="9"/>
      <c r="E5565" s="9" t="s">
        <v>2806</v>
      </c>
      <c r="F5565" s="9"/>
      <c r="G5565" s="10">
        <v>0</v>
      </c>
      <c r="H5565" s="10" t="s">
        <v>276</v>
      </c>
      <c r="I5565" s="10">
        <v>1949</v>
      </c>
      <c r="J5565" s="23" t="s">
        <v>13722</v>
      </c>
      <c r="K5565" s="12"/>
      <c r="L5565" s="13" t="s">
        <v>13742</v>
      </c>
      <c r="M5565" s="13" t="s">
        <v>753</v>
      </c>
      <c r="S5565" s="9"/>
      <c r="T5565" s="14"/>
      <c r="U5565" s="210" t="s">
        <v>18214</v>
      </c>
      <c r="V5565" s="14">
        <v>0</v>
      </c>
      <c r="W5565" s="14">
        <v>1</v>
      </c>
      <c r="X5565" s="109" t="e">
        <v>#N/A</v>
      </c>
      <c r="Y5565" t="s">
        <v>334</v>
      </c>
      <c r="Z5565" t="s">
        <v>1419</v>
      </c>
      <c r="AA5565">
        <f t="shared" si="86"/>
        <v>1</v>
      </c>
    </row>
    <row r="5566" spans="1:27" x14ac:dyDescent="0.2">
      <c r="A5566">
        <v>3930</v>
      </c>
      <c r="B5566" s="1" t="s">
        <v>13746</v>
      </c>
      <c r="C5566" t="s">
        <v>1027</v>
      </c>
      <c r="D5566" s="9"/>
      <c r="E5566" s="9" t="s">
        <v>2806</v>
      </c>
      <c r="F5566" s="9"/>
      <c r="G5566" s="10">
        <v>0</v>
      </c>
      <c r="H5566" s="10" t="s">
        <v>276</v>
      </c>
      <c r="I5566" s="10">
        <v>1949</v>
      </c>
      <c r="J5566" s="23" t="s">
        <v>13722</v>
      </c>
      <c r="K5566" s="12"/>
      <c r="L5566" s="13" t="s">
        <v>13747</v>
      </c>
      <c r="M5566" t="s">
        <v>753</v>
      </c>
      <c r="S5566" s="9"/>
      <c r="T5566" s="14"/>
      <c r="U5566" s="210" t="s">
        <v>18214</v>
      </c>
      <c r="V5566" s="14">
        <v>0</v>
      </c>
      <c r="W5566" s="14">
        <v>1</v>
      </c>
      <c r="X5566" s="109" t="e">
        <v>#N/A</v>
      </c>
      <c r="Y5566" t="s">
        <v>334</v>
      </c>
      <c r="Z5566" t="s">
        <v>1419</v>
      </c>
      <c r="AA5566">
        <f t="shared" si="86"/>
        <v>1</v>
      </c>
    </row>
    <row r="5567" spans="1:27" x14ac:dyDescent="0.2">
      <c r="A5567">
        <v>6157</v>
      </c>
      <c r="B5567" s="1" t="s">
        <v>13748</v>
      </c>
      <c r="C5567" t="s">
        <v>1027</v>
      </c>
      <c r="D5567" s="9"/>
      <c r="E5567" s="9" t="s">
        <v>2806</v>
      </c>
      <c r="F5567" s="9"/>
      <c r="G5567" s="10">
        <v>0</v>
      </c>
      <c r="H5567" s="10" t="s">
        <v>276</v>
      </c>
      <c r="I5567" s="10">
        <v>1949</v>
      </c>
      <c r="J5567" s="23" t="s">
        <v>13722</v>
      </c>
      <c r="K5567" s="12"/>
      <c r="L5567" s="13" t="s">
        <v>13749</v>
      </c>
      <c r="M5567" t="s">
        <v>753</v>
      </c>
      <c r="S5567" s="9"/>
      <c r="T5567" s="14"/>
      <c r="U5567" s="210" t="s">
        <v>18214</v>
      </c>
      <c r="V5567" s="14">
        <v>0</v>
      </c>
      <c r="W5567" s="14">
        <v>1</v>
      </c>
      <c r="X5567" s="109" t="e">
        <v>#N/A</v>
      </c>
      <c r="Y5567" t="s">
        <v>334</v>
      </c>
      <c r="Z5567" t="s">
        <v>1419</v>
      </c>
      <c r="AA5567">
        <f t="shared" si="86"/>
        <v>1</v>
      </c>
    </row>
    <row r="5568" spans="1:27" x14ac:dyDescent="0.2">
      <c r="A5568">
        <v>2106</v>
      </c>
      <c r="B5568" s="1" t="s">
        <v>13750</v>
      </c>
      <c r="C5568" t="s">
        <v>1027</v>
      </c>
      <c r="D5568" s="9"/>
      <c r="E5568" s="9" t="s">
        <v>2806</v>
      </c>
      <c r="F5568" s="9"/>
      <c r="G5568" s="10">
        <v>0</v>
      </c>
      <c r="H5568" s="10" t="s">
        <v>276</v>
      </c>
      <c r="I5568" s="10">
        <v>1949</v>
      </c>
      <c r="J5568" s="23" t="s">
        <v>13722</v>
      </c>
      <c r="K5568" s="12"/>
      <c r="L5568" s="13" t="s">
        <v>13751</v>
      </c>
      <c r="M5568" s="13" t="s">
        <v>753</v>
      </c>
      <c r="S5568" s="9"/>
      <c r="T5568" s="14"/>
      <c r="U5568" s="210" t="s">
        <v>18214</v>
      </c>
      <c r="V5568" s="14">
        <v>0</v>
      </c>
      <c r="W5568" s="14">
        <v>1</v>
      </c>
      <c r="X5568" s="109" t="e">
        <v>#N/A</v>
      </c>
      <c r="Y5568" t="s">
        <v>334</v>
      </c>
      <c r="Z5568" t="s">
        <v>1419</v>
      </c>
      <c r="AA5568">
        <f t="shared" si="86"/>
        <v>1</v>
      </c>
    </row>
    <row r="5569" spans="1:27" x14ac:dyDescent="0.2">
      <c r="A5569">
        <v>5975</v>
      </c>
      <c r="B5569" s="1" t="s">
        <v>13752</v>
      </c>
      <c r="C5569" t="s">
        <v>1027</v>
      </c>
      <c r="D5569" s="9"/>
      <c r="E5569" s="9" t="s">
        <v>2806</v>
      </c>
      <c r="F5569" s="9"/>
      <c r="G5569" s="10">
        <v>0</v>
      </c>
      <c r="H5569" s="10" t="s">
        <v>276</v>
      </c>
      <c r="I5569" s="10">
        <v>1949</v>
      </c>
      <c r="J5569" s="23" t="s">
        <v>13722</v>
      </c>
      <c r="K5569" s="12"/>
      <c r="L5569" s="13" t="s">
        <v>13753</v>
      </c>
      <c r="M5569" t="s">
        <v>753</v>
      </c>
      <c r="S5569" s="9"/>
      <c r="T5569" s="14"/>
      <c r="U5569" s="210" t="s">
        <v>18214</v>
      </c>
      <c r="V5569" s="14">
        <v>0</v>
      </c>
      <c r="W5569" s="14">
        <v>1</v>
      </c>
      <c r="X5569" s="109" t="e">
        <v>#N/A</v>
      </c>
      <c r="Y5569" t="s">
        <v>334</v>
      </c>
      <c r="Z5569" t="s">
        <v>1419</v>
      </c>
      <c r="AA5569">
        <f t="shared" si="86"/>
        <v>1</v>
      </c>
    </row>
    <row r="5570" spans="1:27" x14ac:dyDescent="0.2">
      <c r="A5570">
        <v>2959</v>
      </c>
      <c r="B5570" s="1" t="s">
        <v>13730</v>
      </c>
      <c r="C5570" t="s">
        <v>1798</v>
      </c>
      <c r="D5570" s="9"/>
      <c r="E5570" s="9" t="s">
        <v>2806</v>
      </c>
      <c r="F5570" s="9"/>
      <c r="G5570" s="10">
        <v>0</v>
      </c>
      <c r="H5570" s="10" t="s">
        <v>276</v>
      </c>
      <c r="I5570" s="10">
        <v>1949</v>
      </c>
      <c r="J5570" s="23" t="s">
        <v>13722</v>
      </c>
      <c r="K5570" s="12"/>
      <c r="L5570" s="13" t="s">
        <v>13731</v>
      </c>
      <c r="M5570" t="s">
        <v>781</v>
      </c>
      <c r="S5570" s="9"/>
      <c r="T5570" s="14"/>
      <c r="U5570" s="210" t="s">
        <v>18214</v>
      </c>
      <c r="V5570" s="14">
        <v>0</v>
      </c>
      <c r="W5570" s="14">
        <v>1</v>
      </c>
      <c r="X5570" s="109" t="e">
        <v>#N/A</v>
      </c>
      <c r="Y5570" t="s">
        <v>334</v>
      </c>
      <c r="Z5570" t="s">
        <v>271</v>
      </c>
      <c r="AA5570">
        <f t="shared" ref="AA5570:AA5633" si="87">LEN(D5570)-LEN(SUBSTITUTE(D5570,"/",""))+1</f>
        <v>1</v>
      </c>
    </row>
    <row r="5571" spans="1:27" x14ac:dyDescent="0.2">
      <c r="A5571">
        <v>6102</v>
      </c>
      <c r="B5571" s="1" t="s">
        <v>13756</v>
      </c>
      <c r="C5571" t="s">
        <v>1027</v>
      </c>
      <c r="D5571" s="9" t="s">
        <v>6957</v>
      </c>
      <c r="E5571" s="9"/>
      <c r="F5571" s="9"/>
      <c r="G5571" s="10">
        <v>3</v>
      </c>
      <c r="H5571" s="10" t="s">
        <v>276</v>
      </c>
      <c r="I5571" s="10">
        <v>1949</v>
      </c>
      <c r="J5571" s="11" t="s">
        <v>13757</v>
      </c>
      <c r="K5571" s="12" t="s">
        <v>237</v>
      </c>
      <c r="L5571" s="13" t="s">
        <v>13758</v>
      </c>
      <c r="M5571" t="s">
        <v>290</v>
      </c>
      <c r="N5571" t="s">
        <v>291</v>
      </c>
      <c r="O5571" t="s">
        <v>320</v>
      </c>
      <c r="S5571" s="9"/>
      <c r="T5571">
        <v>1</v>
      </c>
      <c r="U5571" s="210" t="s">
        <v>18215</v>
      </c>
      <c r="V5571" s="14">
        <v>0</v>
      </c>
      <c r="W5571" s="14">
        <v>0</v>
      </c>
      <c r="X5571" s="150" t="s">
        <v>294</v>
      </c>
      <c r="Y5571" t="s">
        <v>6957</v>
      </c>
      <c r="Z5571" t="s">
        <v>7856</v>
      </c>
      <c r="AA5571">
        <f t="shared" si="87"/>
        <v>1</v>
      </c>
    </row>
    <row r="5572" spans="1:27" x14ac:dyDescent="0.2">
      <c r="A5572">
        <v>5795</v>
      </c>
      <c r="B5572" s="1" t="s">
        <v>13759</v>
      </c>
      <c r="C5572" t="s">
        <v>2534</v>
      </c>
      <c r="D5572" s="9">
        <v>500</v>
      </c>
      <c r="E5572" s="9"/>
      <c r="F5572" s="9"/>
      <c r="G5572" s="10">
        <v>4</v>
      </c>
      <c r="H5572" s="10" t="s">
        <v>276</v>
      </c>
      <c r="I5572" s="10">
        <v>1949</v>
      </c>
      <c r="J5572" s="11" t="s">
        <v>13760</v>
      </c>
      <c r="K5572" s="12"/>
      <c r="L5572" s="13" t="s">
        <v>13761</v>
      </c>
      <c r="M5572" t="s">
        <v>753</v>
      </c>
      <c r="S5572" s="9"/>
      <c r="T5572">
        <v>1</v>
      </c>
      <c r="U5572" s="210" t="s">
        <v>18215</v>
      </c>
      <c r="V5572" s="14">
        <v>0</v>
      </c>
      <c r="W5572" s="14">
        <v>1</v>
      </c>
      <c r="X5572" s="150" t="s">
        <v>270</v>
      </c>
      <c r="Y5572">
        <v>500</v>
      </c>
      <c r="Z5572" t="s">
        <v>271</v>
      </c>
      <c r="AA5572">
        <f t="shared" si="87"/>
        <v>1</v>
      </c>
    </row>
    <row r="5573" spans="1:27" x14ac:dyDescent="0.2">
      <c r="A5573">
        <v>2804</v>
      </c>
      <c r="B5573" s="1" t="s">
        <v>13769</v>
      </c>
      <c r="C5573" t="s">
        <v>1027</v>
      </c>
      <c r="D5573" s="9" t="s">
        <v>1199</v>
      </c>
      <c r="E5573" s="9"/>
      <c r="F5573" s="9" t="s">
        <v>532</v>
      </c>
      <c r="G5573" s="10">
        <v>5</v>
      </c>
      <c r="H5573" s="10" t="s">
        <v>276</v>
      </c>
      <c r="I5573" s="10">
        <v>1949</v>
      </c>
      <c r="J5573" s="11" t="s">
        <v>13764</v>
      </c>
      <c r="K5573" s="12"/>
      <c r="L5573" s="13" t="s">
        <v>13765</v>
      </c>
      <c r="M5573" t="s">
        <v>781</v>
      </c>
      <c r="S5573" s="9"/>
      <c r="T5573">
        <v>1</v>
      </c>
      <c r="U5573" s="210" t="s">
        <v>18215</v>
      </c>
      <c r="V5573" s="14">
        <v>0</v>
      </c>
      <c r="W5573" s="14">
        <v>1</v>
      </c>
      <c r="X5573" s="109" t="s">
        <v>294</v>
      </c>
      <c r="Y5573" t="s">
        <v>1199</v>
      </c>
      <c r="Z5573" t="s">
        <v>1419</v>
      </c>
      <c r="AA5573">
        <f t="shared" si="87"/>
        <v>1</v>
      </c>
    </row>
    <row r="5574" spans="1:27" x14ac:dyDescent="0.2">
      <c r="A5574">
        <v>3467</v>
      </c>
      <c r="B5574" s="1" t="s">
        <v>13768</v>
      </c>
      <c r="C5574" t="s">
        <v>1027</v>
      </c>
      <c r="D5574" s="9" t="s">
        <v>6107</v>
      </c>
      <c r="E5574" s="9"/>
      <c r="F5574" s="9" t="s">
        <v>532</v>
      </c>
      <c r="G5574" s="10">
        <v>5</v>
      </c>
      <c r="H5574" s="10" t="s">
        <v>276</v>
      </c>
      <c r="I5574" s="10">
        <v>1949</v>
      </c>
      <c r="J5574" s="11" t="s">
        <v>13764</v>
      </c>
      <c r="K5574" s="12"/>
      <c r="L5574" s="13" t="s">
        <v>13765</v>
      </c>
      <c r="M5574" t="s">
        <v>781</v>
      </c>
      <c r="S5574" s="9"/>
      <c r="T5574">
        <v>1</v>
      </c>
      <c r="U5574" s="210" t="s">
        <v>18215</v>
      </c>
      <c r="V5574" s="14">
        <v>0</v>
      </c>
      <c r="W5574" s="14">
        <v>1</v>
      </c>
      <c r="X5574" s="150" t="s">
        <v>294</v>
      </c>
      <c r="Y5574" t="s">
        <v>2824</v>
      </c>
      <c r="Z5574" t="s">
        <v>1419</v>
      </c>
      <c r="AA5574">
        <f t="shared" si="87"/>
        <v>2</v>
      </c>
    </row>
    <row r="5575" spans="1:27" x14ac:dyDescent="0.2">
      <c r="A5575">
        <v>3806</v>
      </c>
      <c r="B5575" s="1" t="s">
        <v>13770</v>
      </c>
      <c r="C5575" t="s">
        <v>1027</v>
      </c>
      <c r="D5575" s="9" t="s">
        <v>3929</v>
      </c>
      <c r="E5575" s="9"/>
      <c r="F5575" s="9" t="s">
        <v>532</v>
      </c>
      <c r="G5575" s="10">
        <v>5</v>
      </c>
      <c r="H5575" s="10" t="s">
        <v>276</v>
      </c>
      <c r="I5575" s="10">
        <v>1949</v>
      </c>
      <c r="J5575" s="11" t="s">
        <v>13764</v>
      </c>
      <c r="K5575" s="12"/>
      <c r="L5575" s="13" t="s">
        <v>13765</v>
      </c>
      <c r="M5575" t="s">
        <v>781</v>
      </c>
      <c r="S5575" s="9"/>
      <c r="T5575">
        <v>1</v>
      </c>
      <c r="U5575" s="210" t="s">
        <v>18215</v>
      </c>
      <c r="V5575" s="14">
        <v>0</v>
      </c>
      <c r="W5575" s="14">
        <v>1</v>
      </c>
      <c r="X5575" s="109" t="s">
        <v>294</v>
      </c>
      <c r="Y5575" t="s">
        <v>3929</v>
      </c>
      <c r="Z5575" t="s">
        <v>271</v>
      </c>
      <c r="AA5575">
        <f t="shared" si="87"/>
        <v>1</v>
      </c>
    </row>
    <row r="5576" spans="1:27" x14ac:dyDescent="0.2">
      <c r="A5576">
        <v>1449</v>
      </c>
      <c r="B5576" s="1" t="s">
        <v>13766</v>
      </c>
      <c r="C5576" t="s">
        <v>1027</v>
      </c>
      <c r="D5576" s="9" t="s">
        <v>13767</v>
      </c>
      <c r="E5576" s="9"/>
      <c r="F5576" s="9" t="s">
        <v>532</v>
      </c>
      <c r="G5576" s="10">
        <v>5</v>
      </c>
      <c r="H5576" s="10" t="s">
        <v>276</v>
      </c>
      <c r="I5576" s="10">
        <v>1949</v>
      </c>
      <c r="J5576" s="11" t="s">
        <v>13764</v>
      </c>
      <c r="K5576" s="12"/>
      <c r="L5576" s="13" t="s">
        <v>13765</v>
      </c>
      <c r="M5576" t="s">
        <v>781</v>
      </c>
      <c r="S5576" s="9"/>
      <c r="T5576">
        <v>1</v>
      </c>
      <c r="U5576" s="210" t="s">
        <v>18215</v>
      </c>
      <c r="V5576" s="14">
        <v>0</v>
      </c>
      <c r="W5576" s="14">
        <v>1</v>
      </c>
      <c r="X5576" s="150" t="s">
        <v>294</v>
      </c>
      <c r="Y5576" t="s">
        <v>2824</v>
      </c>
      <c r="Z5576" t="s">
        <v>271</v>
      </c>
      <c r="AA5576">
        <f t="shared" si="87"/>
        <v>2</v>
      </c>
    </row>
    <row r="5577" spans="1:27" x14ac:dyDescent="0.2">
      <c r="A5577">
        <v>7117</v>
      </c>
      <c r="B5577" s="1" t="s">
        <v>13771</v>
      </c>
      <c r="C5577" t="s">
        <v>1027</v>
      </c>
      <c r="D5577" s="9">
        <v>605</v>
      </c>
      <c r="E5577" s="9"/>
      <c r="F5577" s="9"/>
      <c r="G5577" s="10">
        <v>5</v>
      </c>
      <c r="H5577" s="10" t="s">
        <v>276</v>
      </c>
      <c r="I5577" s="10">
        <v>1949</v>
      </c>
      <c r="J5577" s="11" t="s">
        <v>13764</v>
      </c>
      <c r="K5577" s="12"/>
      <c r="L5577" s="13" t="s">
        <v>13765</v>
      </c>
      <c r="M5577" t="s">
        <v>781</v>
      </c>
      <c r="S5577" s="9"/>
      <c r="T5577">
        <v>1</v>
      </c>
      <c r="U5577" s="210" t="s">
        <v>18215</v>
      </c>
      <c r="V5577" s="14">
        <v>0</v>
      </c>
      <c r="W5577" s="14">
        <v>1</v>
      </c>
      <c r="X5577" s="150" t="s">
        <v>270</v>
      </c>
      <c r="Y5577">
        <v>605</v>
      </c>
      <c r="Z5577" t="s">
        <v>271</v>
      </c>
      <c r="AA5577">
        <f t="shared" si="87"/>
        <v>1</v>
      </c>
    </row>
    <row r="5578" spans="1:27" x14ac:dyDescent="0.2">
      <c r="A5578">
        <v>3585</v>
      </c>
      <c r="B5578" s="1" t="s">
        <v>13762</v>
      </c>
      <c r="C5578" t="s">
        <v>1027</v>
      </c>
      <c r="D5578" s="9" t="s">
        <v>13763</v>
      </c>
      <c r="E5578" s="9"/>
      <c r="F5578" s="9" t="s">
        <v>532</v>
      </c>
      <c r="G5578" s="10">
        <v>5</v>
      </c>
      <c r="H5578" s="10" t="s">
        <v>276</v>
      </c>
      <c r="I5578" s="10">
        <v>1949</v>
      </c>
      <c r="J5578" s="11" t="s">
        <v>13764</v>
      </c>
      <c r="K5578" s="12"/>
      <c r="L5578" s="13" t="s">
        <v>13765</v>
      </c>
      <c r="M5578" t="s">
        <v>781</v>
      </c>
      <c r="S5578" s="9"/>
      <c r="T5578">
        <v>1</v>
      </c>
      <c r="U5578" s="210" t="s">
        <v>18215</v>
      </c>
      <c r="V5578" s="14">
        <v>0</v>
      </c>
      <c r="W5578" s="14">
        <v>1</v>
      </c>
      <c r="X5578" s="150" t="s">
        <v>294</v>
      </c>
      <c r="Y5578" t="s">
        <v>2824</v>
      </c>
      <c r="Z5578" t="s">
        <v>271</v>
      </c>
      <c r="AA5578">
        <f t="shared" si="87"/>
        <v>2</v>
      </c>
    </row>
    <row r="5579" spans="1:27" x14ac:dyDescent="0.2">
      <c r="A5579">
        <v>6159</v>
      </c>
      <c r="B5579" s="1" t="s">
        <v>13772</v>
      </c>
      <c r="C5579" t="s">
        <v>1027</v>
      </c>
      <c r="D5579" s="9"/>
      <c r="E5579" s="9"/>
      <c r="F5579" s="9"/>
      <c r="G5579" s="10">
        <v>5</v>
      </c>
      <c r="H5579" s="10" t="s">
        <v>276</v>
      </c>
      <c r="I5579" s="10">
        <v>1949</v>
      </c>
      <c r="J5579" s="11" t="s">
        <v>13764</v>
      </c>
      <c r="K5579" s="12"/>
      <c r="L5579" s="13" t="s">
        <v>13765</v>
      </c>
      <c r="M5579" t="s">
        <v>781</v>
      </c>
      <c r="S5579" s="9"/>
      <c r="T5579">
        <v>1</v>
      </c>
      <c r="U5579" s="210" t="s">
        <v>18215</v>
      </c>
      <c r="V5579" s="14">
        <v>0</v>
      </c>
      <c r="W5579" s="14">
        <v>0</v>
      </c>
      <c r="X5579" s="109" t="e">
        <v>#N/A</v>
      </c>
      <c r="Y5579" t="s">
        <v>334</v>
      </c>
      <c r="Z5579" t="s">
        <v>271</v>
      </c>
      <c r="AA5579">
        <f t="shared" si="87"/>
        <v>1</v>
      </c>
    </row>
    <row r="5580" spans="1:27" x14ac:dyDescent="0.2">
      <c r="A5580">
        <v>6293</v>
      </c>
      <c r="B5580" s="1" t="s">
        <v>13773</v>
      </c>
      <c r="C5580" t="s">
        <v>1027</v>
      </c>
      <c r="D5580" s="9"/>
      <c r="E5580" s="9"/>
      <c r="F5580" s="9"/>
      <c r="G5580" s="10">
        <v>5</v>
      </c>
      <c r="H5580" s="10" t="s">
        <v>276</v>
      </c>
      <c r="I5580" s="10">
        <v>1949</v>
      </c>
      <c r="J5580" s="11" t="s">
        <v>13764</v>
      </c>
      <c r="K5580" s="12"/>
      <c r="L5580" s="13" t="s">
        <v>13765</v>
      </c>
      <c r="M5580" t="s">
        <v>781</v>
      </c>
      <c r="S5580" s="9"/>
      <c r="T5580">
        <v>1</v>
      </c>
      <c r="U5580" s="210" t="s">
        <v>18215</v>
      </c>
      <c r="V5580" s="14">
        <v>0</v>
      </c>
      <c r="W5580" s="14">
        <v>0</v>
      </c>
      <c r="X5580" s="109" t="e">
        <v>#N/A</v>
      </c>
      <c r="Y5580" t="s">
        <v>334</v>
      </c>
      <c r="Z5580" t="s">
        <v>271</v>
      </c>
      <c r="AA5580">
        <f t="shared" si="87"/>
        <v>1</v>
      </c>
    </row>
    <row r="5581" spans="1:27" x14ac:dyDescent="0.2">
      <c r="A5581">
        <v>6305</v>
      </c>
      <c r="B5581" s="1" t="s">
        <v>13774</v>
      </c>
      <c r="C5581" t="s">
        <v>1027</v>
      </c>
      <c r="D5581" s="9"/>
      <c r="E5581" s="9"/>
      <c r="F5581" s="9"/>
      <c r="G5581" s="10">
        <v>5</v>
      </c>
      <c r="H5581" s="10" t="s">
        <v>276</v>
      </c>
      <c r="I5581" s="10">
        <v>1949</v>
      </c>
      <c r="J5581" s="11" t="s">
        <v>13764</v>
      </c>
      <c r="K5581" s="12"/>
      <c r="L5581" s="13" t="s">
        <v>13765</v>
      </c>
      <c r="M5581" t="s">
        <v>781</v>
      </c>
      <c r="S5581" s="9"/>
      <c r="T5581">
        <v>1</v>
      </c>
      <c r="U5581" s="210" t="s">
        <v>18215</v>
      </c>
      <c r="V5581" s="14">
        <v>0</v>
      </c>
      <c r="W5581" s="14">
        <v>0</v>
      </c>
      <c r="X5581" s="109" t="e">
        <v>#N/A</v>
      </c>
      <c r="Y5581" t="s">
        <v>334</v>
      </c>
      <c r="Z5581" t="s">
        <v>271</v>
      </c>
      <c r="AA5581">
        <f t="shared" si="87"/>
        <v>1</v>
      </c>
    </row>
    <row r="5582" spans="1:27" x14ac:dyDescent="0.2">
      <c r="A5582">
        <v>6085</v>
      </c>
      <c r="B5582" s="1" t="s">
        <v>13775</v>
      </c>
      <c r="C5582" t="s">
        <v>1027</v>
      </c>
      <c r="D5582" s="9"/>
      <c r="E5582" s="9"/>
      <c r="F5582" s="9"/>
      <c r="G5582" s="10">
        <v>5</v>
      </c>
      <c r="H5582" s="10" t="s">
        <v>276</v>
      </c>
      <c r="I5582" s="10">
        <v>1949</v>
      </c>
      <c r="J5582" s="11" t="s">
        <v>13764</v>
      </c>
      <c r="K5582" s="12"/>
      <c r="L5582" s="13" t="s">
        <v>13776</v>
      </c>
      <c r="M5582" t="s">
        <v>781</v>
      </c>
      <c r="S5582" s="9"/>
      <c r="T5582">
        <v>1</v>
      </c>
      <c r="U5582" s="210" t="s">
        <v>18215</v>
      </c>
      <c r="V5582" s="14">
        <v>0</v>
      </c>
      <c r="W5582" s="14">
        <v>0</v>
      </c>
      <c r="X5582" s="109" t="e">
        <v>#N/A</v>
      </c>
      <c r="Y5582" t="s">
        <v>334</v>
      </c>
      <c r="Z5582" t="s">
        <v>1419</v>
      </c>
      <c r="AA5582">
        <f t="shared" si="87"/>
        <v>1</v>
      </c>
    </row>
    <row r="5583" spans="1:27" x14ac:dyDescent="0.2">
      <c r="A5583">
        <v>6304</v>
      </c>
      <c r="B5583" s="1" t="s">
        <v>13777</v>
      </c>
      <c r="C5583" t="s">
        <v>1027</v>
      </c>
      <c r="D5583" s="9"/>
      <c r="E5583" s="9"/>
      <c r="F5583" s="9"/>
      <c r="G5583" s="10">
        <v>5</v>
      </c>
      <c r="H5583" s="10" t="s">
        <v>276</v>
      </c>
      <c r="I5583" s="10">
        <v>1949</v>
      </c>
      <c r="J5583" s="11" t="s">
        <v>13764</v>
      </c>
      <c r="K5583" s="12"/>
      <c r="L5583" s="13" t="s">
        <v>13765</v>
      </c>
      <c r="M5583" t="s">
        <v>781</v>
      </c>
      <c r="S5583" s="9"/>
      <c r="T5583">
        <v>1</v>
      </c>
      <c r="U5583" s="210" t="s">
        <v>18215</v>
      </c>
      <c r="V5583" s="14">
        <v>0</v>
      </c>
      <c r="W5583" s="14">
        <v>0</v>
      </c>
      <c r="X5583" s="109" t="e">
        <v>#N/A</v>
      </c>
      <c r="Y5583" t="s">
        <v>334</v>
      </c>
      <c r="Z5583" t="s">
        <v>1419</v>
      </c>
      <c r="AA5583">
        <f t="shared" si="87"/>
        <v>1</v>
      </c>
    </row>
    <row r="5584" spans="1:27" x14ac:dyDescent="0.2">
      <c r="A5584">
        <v>1155</v>
      </c>
      <c r="B5584" s="1" t="s">
        <v>13778</v>
      </c>
      <c r="C5584" t="s">
        <v>2040</v>
      </c>
      <c r="D5584" s="9" t="s">
        <v>13779</v>
      </c>
      <c r="E5584" s="9"/>
      <c r="F5584" s="9"/>
      <c r="G5584" s="10">
        <v>7</v>
      </c>
      <c r="H5584" s="10" t="s">
        <v>276</v>
      </c>
      <c r="I5584" s="10">
        <v>1949</v>
      </c>
      <c r="J5584" s="11" t="s">
        <v>13780</v>
      </c>
      <c r="K5584" s="12"/>
      <c r="L5584" s="13" t="s">
        <v>13781</v>
      </c>
      <c r="M5584" t="s">
        <v>753</v>
      </c>
      <c r="S5584" s="9"/>
      <c r="T5584">
        <v>1</v>
      </c>
      <c r="U5584" s="210" t="s">
        <v>18215</v>
      </c>
      <c r="V5584" s="14">
        <v>0</v>
      </c>
      <c r="W5584" s="14">
        <v>1</v>
      </c>
      <c r="X5584" s="150" t="s">
        <v>294</v>
      </c>
      <c r="Y5584" t="s">
        <v>8984</v>
      </c>
      <c r="Z5584" t="s">
        <v>271</v>
      </c>
      <c r="AA5584">
        <f t="shared" si="87"/>
        <v>3</v>
      </c>
    </row>
    <row r="5585" spans="1:27" x14ac:dyDescent="0.2">
      <c r="A5585">
        <v>859</v>
      </c>
      <c r="B5585" s="1" t="s">
        <v>13782</v>
      </c>
      <c r="C5585" t="s">
        <v>1027</v>
      </c>
      <c r="D5585" s="9" t="s">
        <v>13783</v>
      </c>
      <c r="E5585" s="9" t="s">
        <v>259</v>
      </c>
      <c r="F5585" s="9" t="s">
        <v>532</v>
      </c>
      <c r="G5585" s="10">
        <v>9</v>
      </c>
      <c r="H5585" s="10" t="s">
        <v>276</v>
      </c>
      <c r="I5585" s="10">
        <v>1949</v>
      </c>
      <c r="J5585" s="11" t="s">
        <v>13784</v>
      </c>
      <c r="K5585" s="12"/>
      <c r="L5585" s="13" t="s">
        <v>13785</v>
      </c>
      <c r="M5585" t="s">
        <v>781</v>
      </c>
      <c r="S5585" s="9"/>
      <c r="T5585">
        <v>1</v>
      </c>
      <c r="U5585" s="210" t="s">
        <v>18215</v>
      </c>
      <c r="V5585" s="14">
        <v>0</v>
      </c>
      <c r="W5585" s="14">
        <v>1</v>
      </c>
      <c r="X5585" s="109" t="s">
        <v>294</v>
      </c>
      <c r="Y5585" t="s">
        <v>1242</v>
      </c>
      <c r="Z5585" t="s">
        <v>271</v>
      </c>
      <c r="AA5585">
        <f t="shared" si="87"/>
        <v>4</v>
      </c>
    </row>
    <row r="5586" spans="1:27" x14ac:dyDescent="0.2">
      <c r="A5586">
        <v>4454</v>
      </c>
      <c r="B5586" s="1" t="s">
        <v>13790</v>
      </c>
      <c r="C5586" t="s">
        <v>8426</v>
      </c>
      <c r="D5586" s="9">
        <v>141</v>
      </c>
      <c r="E5586" s="9" t="s">
        <v>259</v>
      </c>
      <c r="F5586" s="9" t="s">
        <v>312</v>
      </c>
      <c r="G5586" s="10">
        <v>10</v>
      </c>
      <c r="H5586" s="10" t="s">
        <v>276</v>
      </c>
      <c r="I5586" s="10">
        <v>1949</v>
      </c>
      <c r="J5586" s="11" t="s">
        <v>13788</v>
      </c>
      <c r="K5586" s="12" t="s">
        <v>237</v>
      </c>
      <c r="L5586" s="13" t="s">
        <v>13791</v>
      </c>
      <c r="M5586" t="s">
        <v>290</v>
      </c>
      <c r="N5586" t="s">
        <v>291</v>
      </c>
      <c r="O5586" t="s">
        <v>2316</v>
      </c>
      <c r="S5586" s="9"/>
      <c r="T5586">
        <v>1</v>
      </c>
      <c r="U5586" s="210" t="s">
        <v>18215</v>
      </c>
      <c r="V5586" s="14">
        <v>0</v>
      </c>
      <c r="W5586" s="14">
        <v>0</v>
      </c>
      <c r="X5586" s="150" t="s">
        <v>270</v>
      </c>
      <c r="Y5586">
        <v>141</v>
      </c>
      <c r="Z5586" t="s">
        <v>505</v>
      </c>
      <c r="AA5586">
        <f t="shared" si="87"/>
        <v>1</v>
      </c>
    </row>
    <row r="5587" spans="1:27" x14ac:dyDescent="0.2">
      <c r="A5587">
        <v>2646</v>
      </c>
      <c r="B5587" s="1" t="s">
        <v>13786</v>
      </c>
      <c r="C5587" t="s">
        <v>10788</v>
      </c>
      <c r="D5587" s="9" t="s">
        <v>13787</v>
      </c>
      <c r="E5587" s="9"/>
      <c r="F5587" s="9"/>
      <c r="G5587" s="10">
        <v>10</v>
      </c>
      <c r="H5587" s="10" t="s">
        <v>276</v>
      </c>
      <c r="I5587" s="10">
        <v>1949</v>
      </c>
      <c r="J5587" s="11" t="s">
        <v>13788</v>
      </c>
      <c r="K5587" s="12" t="s">
        <v>237</v>
      </c>
      <c r="L5587" s="13" t="s">
        <v>13789</v>
      </c>
      <c r="M5587" t="s">
        <v>290</v>
      </c>
      <c r="N5587" t="s">
        <v>291</v>
      </c>
      <c r="O5587" t="s">
        <v>367</v>
      </c>
      <c r="S5587" s="9"/>
      <c r="T5587">
        <v>1</v>
      </c>
      <c r="U5587" s="210" t="s">
        <v>18215</v>
      </c>
      <c r="V5587" s="14">
        <v>0</v>
      </c>
      <c r="W5587" s="14">
        <v>0</v>
      </c>
      <c r="X5587" s="150" t="s">
        <v>270</v>
      </c>
      <c r="Y5587">
        <v>790</v>
      </c>
      <c r="Z5587" t="s">
        <v>505</v>
      </c>
      <c r="AA5587">
        <f t="shared" si="87"/>
        <v>2</v>
      </c>
    </row>
    <row r="5588" spans="1:27" x14ac:dyDescent="0.2">
      <c r="A5588">
        <v>1302</v>
      </c>
      <c r="B5588" s="1" t="s">
        <v>13792</v>
      </c>
      <c r="C5588" t="s">
        <v>2221</v>
      </c>
      <c r="D5588" s="9" t="s">
        <v>115</v>
      </c>
      <c r="E5588" s="9" t="s">
        <v>8233</v>
      </c>
      <c r="F5588" s="9"/>
      <c r="G5588" s="10">
        <v>12</v>
      </c>
      <c r="H5588" s="10" t="s">
        <v>276</v>
      </c>
      <c r="I5588" s="10">
        <v>1949</v>
      </c>
      <c r="J5588" s="11" t="s">
        <v>13793</v>
      </c>
      <c r="K5588" s="12"/>
      <c r="L5588" s="13" t="s">
        <v>13794</v>
      </c>
      <c r="M5588" t="s">
        <v>753</v>
      </c>
      <c r="S5588" s="9"/>
      <c r="T5588">
        <v>1</v>
      </c>
      <c r="U5588" s="210" t="s">
        <v>18215</v>
      </c>
      <c r="V5588" s="14">
        <v>0</v>
      </c>
      <c r="W5588" s="14">
        <v>1</v>
      </c>
      <c r="X5588" s="150" t="s">
        <v>270</v>
      </c>
      <c r="Y5588">
        <v>456</v>
      </c>
      <c r="Z5588" t="s">
        <v>505</v>
      </c>
      <c r="AA5588">
        <f t="shared" si="87"/>
        <v>3</v>
      </c>
    </row>
    <row r="5589" spans="1:27" x14ac:dyDescent="0.2">
      <c r="A5589">
        <v>3966</v>
      </c>
      <c r="B5589" s="1" t="s">
        <v>13795</v>
      </c>
      <c r="C5589" t="s">
        <v>10788</v>
      </c>
      <c r="D5589" s="9" t="s">
        <v>6426</v>
      </c>
      <c r="E5589" s="9"/>
      <c r="F5589" s="9"/>
      <c r="G5589" s="10">
        <v>16</v>
      </c>
      <c r="H5589" s="10" t="s">
        <v>276</v>
      </c>
      <c r="I5589" s="10">
        <v>1949</v>
      </c>
      <c r="J5589" s="11" t="s">
        <v>13796</v>
      </c>
      <c r="K5589" s="12" t="s">
        <v>237</v>
      </c>
      <c r="L5589" s="13" t="s">
        <v>13797</v>
      </c>
      <c r="M5589" t="s">
        <v>290</v>
      </c>
      <c r="N5589" t="s">
        <v>291</v>
      </c>
      <c r="O5589" t="s">
        <v>586</v>
      </c>
      <c r="S5589" s="9"/>
      <c r="T5589">
        <v>1</v>
      </c>
      <c r="U5589" s="210" t="s">
        <v>18215</v>
      </c>
      <c r="V5589" s="14">
        <v>0</v>
      </c>
      <c r="W5589" s="14">
        <v>0</v>
      </c>
      <c r="X5589" s="150" t="s">
        <v>270</v>
      </c>
      <c r="Y5589" t="s">
        <v>6426</v>
      </c>
      <c r="Z5589" t="s">
        <v>505</v>
      </c>
      <c r="AA5589">
        <f t="shared" si="87"/>
        <v>1</v>
      </c>
    </row>
    <row r="5590" spans="1:27" x14ac:dyDescent="0.2">
      <c r="A5590">
        <v>3324</v>
      </c>
      <c r="B5590" s="1" t="s">
        <v>13798</v>
      </c>
      <c r="C5590" t="s">
        <v>503</v>
      </c>
      <c r="D5590" s="9" t="s">
        <v>10164</v>
      </c>
      <c r="E5590" s="9"/>
      <c r="F5590" s="9"/>
      <c r="G5590" s="10">
        <v>20</v>
      </c>
      <c r="H5590" s="10" t="s">
        <v>276</v>
      </c>
      <c r="I5590" s="10">
        <v>1949</v>
      </c>
      <c r="J5590" s="11" t="s">
        <v>13799</v>
      </c>
      <c r="K5590" s="12" t="s">
        <v>237</v>
      </c>
      <c r="L5590" s="13" t="s">
        <v>36</v>
      </c>
      <c r="M5590" t="s">
        <v>290</v>
      </c>
      <c r="N5590" t="s">
        <v>291</v>
      </c>
      <c r="O5590" t="s">
        <v>439</v>
      </c>
      <c r="S5590" s="9"/>
      <c r="T5590">
        <v>1</v>
      </c>
      <c r="U5590" s="210" t="s">
        <v>18215</v>
      </c>
      <c r="V5590" s="14">
        <v>0</v>
      </c>
      <c r="W5590" s="14">
        <v>0</v>
      </c>
      <c r="X5590" s="150" t="s">
        <v>294</v>
      </c>
      <c r="Y5590" t="s">
        <v>10164</v>
      </c>
      <c r="Z5590" t="s">
        <v>271</v>
      </c>
      <c r="AA5590">
        <f t="shared" si="87"/>
        <v>1</v>
      </c>
    </row>
    <row r="5591" spans="1:27" x14ac:dyDescent="0.2">
      <c r="A5591">
        <v>5381</v>
      </c>
      <c r="B5591" s="1" t="s">
        <v>13800</v>
      </c>
      <c r="C5591" t="s">
        <v>8426</v>
      </c>
      <c r="D5591" s="9" t="s">
        <v>10182</v>
      </c>
      <c r="E5591" s="9" t="s">
        <v>259</v>
      </c>
      <c r="F5591" s="9" t="s">
        <v>532</v>
      </c>
      <c r="G5591" s="10">
        <v>21</v>
      </c>
      <c r="H5591" s="10" t="s">
        <v>276</v>
      </c>
      <c r="I5591" s="10">
        <v>1949</v>
      </c>
      <c r="J5591" s="11" t="s">
        <v>13801</v>
      </c>
      <c r="K5591" s="12" t="s">
        <v>237</v>
      </c>
      <c r="L5591" s="13" t="s">
        <v>13802</v>
      </c>
      <c r="M5591" t="s">
        <v>290</v>
      </c>
      <c r="N5591" t="s">
        <v>291</v>
      </c>
      <c r="O5591" t="s">
        <v>292</v>
      </c>
      <c r="S5591" s="9"/>
      <c r="T5591">
        <v>1</v>
      </c>
      <c r="U5591" s="210" t="s">
        <v>18215</v>
      </c>
      <c r="V5591" s="14">
        <v>0</v>
      </c>
      <c r="W5591" s="14">
        <v>0</v>
      </c>
      <c r="X5591" s="150" t="s">
        <v>294</v>
      </c>
      <c r="Y5591" t="s">
        <v>10182</v>
      </c>
      <c r="Z5591" t="s">
        <v>505</v>
      </c>
      <c r="AA5591">
        <f t="shared" si="87"/>
        <v>1</v>
      </c>
    </row>
    <row r="5592" spans="1:27" x14ac:dyDescent="0.2">
      <c r="A5592">
        <v>5573</v>
      </c>
      <c r="B5592" s="1" t="s">
        <v>13803</v>
      </c>
      <c r="C5592" t="s">
        <v>6878</v>
      </c>
      <c r="D5592" s="9">
        <v>81</v>
      </c>
      <c r="E5592" s="9"/>
      <c r="F5592" s="9"/>
      <c r="G5592" s="10">
        <v>25</v>
      </c>
      <c r="H5592" s="10" t="s">
        <v>276</v>
      </c>
      <c r="I5592" s="10">
        <v>1949</v>
      </c>
      <c r="J5592" s="11" t="s">
        <v>13804</v>
      </c>
      <c r="K5592" s="12" t="s">
        <v>237</v>
      </c>
      <c r="L5592" s="13" t="s">
        <v>13805</v>
      </c>
      <c r="M5592" t="s">
        <v>290</v>
      </c>
      <c r="N5592" t="s">
        <v>291</v>
      </c>
      <c r="O5592" t="s">
        <v>2007</v>
      </c>
      <c r="S5592" s="9"/>
      <c r="T5592">
        <v>1</v>
      </c>
      <c r="U5592" s="210" t="s">
        <v>18215</v>
      </c>
      <c r="V5592" s="14">
        <v>0</v>
      </c>
      <c r="W5592" s="14">
        <v>0</v>
      </c>
      <c r="X5592" s="150" t="s">
        <v>270</v>
      </c>
      <c r="Y5592">
        <v>81</v>
      </c>
      <c r="Z5592" t="s">
        <v>271</v>
      </c>
      <c r="AA5592">
        <f t="shared" si="87"/>
        <v>1</v>
      </c>
    </row>
    <row r="5593" spans="1:27" x14ac:dyDescent="0.2">
      <c r="A5593">
        <v>6413</v>
      </c>
      <c r="B5593" s="1" t="s">
        <v>13806</v>
      </c>
      <c r="C5593" t="s">
        <v>6878</v>
      </c>
      <c r="D5593" s="9">
        <v>81</v>
      </c>
      <c r="E5593" s="9"/>
      <c r="F5593" s="9"/>
      <c r="G5593" s="10">
        <v>25</v>
      </c>
      <c r="H5593" s="10" t="s">
        <v>276</v>
      </c>
      <c r="I5593" s="10">
        <v>1949</v>
      </c>
      <c r="J5593" s="11" t="s">
        <v>13804</v>
      </c>
      <c r="K5593" s="12"/>
      <c r="L5593" s="13" t="s">
        <v>12942</v>
      </c>
      <c r="M5593" t="s">
        <v>753</v>
      </c>
      <c r="S5593" s="9"/>
      <c r="T5593">
        <v>1</v>
      </c>
      <c r="U5593" s="210" t="s">
        <v>18215</v>
      </c>
      <c r="V5593" s="14">
        <v>0</v>
      </c>
      <c r="W5593" s="14">
        <v>0</v>
      </c>
      <c r="X5593" s="150" t="s">
        <v>270</v>
      </c>
      <c r="Y5593">
        <v>81</v>
      </c>
      <c r="Z5593" t="s">
        <v>271</v>
      </c>
      <c r="AA5593">
        <f t="shared" si="87"/>
        <v>1</v>
      </c>
    </row>
    <row r="5594" spans="1:27" x14ac:dyDescent="0.2">
      <c r="A5594">
        <v>5847</v>
      </c>
      <c r="B5594" s="1" t="s">
        <v>12949</v>
      </c>
      <c r="C5594" t="s">
        <v>9894</v>
      </c>
      <c r="D5594" s="9">
        <v>98</v>
      </c>
      <c r="E5594" s="9"/>
      <c r="F5594" s="9"/>
      <c r="G5594" s="10">
        <v>28</v>
      </c>
      <c r="H5594" s="10" t="s">
        <v>276</v>
      </c>
      <c r="I5594" s="10">
        <v>1949</v>
      </c>
      <c r="J5594" s="11" t="s">
        <v>12945</v>
      </c>
      <c r="K5594" s="12" t="s">
        <v>237</v>
      </c>
      <c r="L5594" s="13" t="s">
        <v>12950</v>
      </c>
      <c r="M5594" t="s">
        <v>290</v>
      </c>
      <c r="N5594" t="s">
        <v>291</v>
      </c>
      <c r="O5594" t="s">
        <v>520</v>
      </c>
      <c r="S5594" s="9"/>
      <c r="T5594">
        <v>1</v>
      </c>
      <c r="U5594" s="210" t="s">
        <v>18215</v>
      </c>
      <c r="V5594" s="14">
        <v>0</v>
      </c>
      <c r="W5594" s="14">
        <v>0</v>
      </c>
      <c r="X5594" s="150" t="s">
        <v>270</v>
      </c>
      <c r="Y5594">
        <v>98</v>
      </c>
      <c r="Z5594" t="s">
        <v>271</v>
      </c>
      <c r="AA5594">
        <f t="shared" si="87"/>
        <v>1</v>
      </c>
    </row>
    <row r="5595" spans="1:27" x14ac:dyDescent="0.2">
      <c r="A5595">
        <v>1333</v>
      </c>
      <c r="B5595" s="1" t="s">
        <v>12948</v>
      </c>
      <c r="C5595" t="s">
        <v>2221</v>
      </c>
      <c r="D5595" s="9" t="s">
        <v>12903</v>
      </c>
      <c r="E5595" s="9"/>
      <c r="F5595" s="9"/>
      <c r="G5595" s="10">
        <v>28</v>
      </c>
      <c r="H5595" s="10" t="s">
        <v>276</v>
      </c>
      <c r="I5595" s="10">
        <v>1949</v>
      </c>
      <c r="J5595" s="11" t="s">
        <v>12945</v>
      </c>
      <c r="K5595" s="12"/>
      <c r="L5595" s="13" t="s">
        <v>12946</v>
      </c>
      <c r="M5595" t="s">
        <v>753</v>
      </c>
      <c r="S5595" s="9"/>
      <c r="T5595">
        <v>1</v>
      </c>
      <c r="U5595" s="210" t="s">
        <v>18215</v>
      </c>
      <c r="V5595" s="14">
        <v>0</v>
      </c>
      <c r="W5595" s="14">
        <v>1</v>
      </c>
      <c r="X5595" s="150" t="s">
        <v>270</v>
      </c>
      <c r="Y5595">
        <v>605</v>
      </c>
      <c r="Z5595" t="s">
        <v>505</v>
      </c>
      <c r="AA5595">
        <f t="shared" si="87"/>
        <v>2</v>
      </c>
    </row>
    <row r="5596" spans="1:27" x14ac:dyDescent="0.2">
      <c r="A5596">
        <v>1090</v>
      </c>
      <c r="B5596" s="1" t="s">
        <v>12943</v>
      </c>
      <c r="C5596" t="s">
        <v>2534</v>
      </c>
      <c r="D5596" s="9" t="s">
        <v>12944</v>
      </c>
      <c r="E5596" s="9" t="s">
        <v>259</v>
      </c>
      <c r="F5596" s="9" t="s">
        <v>532</v>
      </c>
      <c r="G5596" s="10">
        <v>28</v>
      </c>
      <c r="H5596" s="10" t="s">
        <v>276</v>
      </c>
      <c r="I5596" s="10">
        <v>1949</v>
      </c>
      <c r="J5596" s="11" t="s">
        <v>12945</v>
      </c>
      <c r="K5596" s="12"/>
      <c r="L5596" s="13" t="s">
        <v>12946</v>
      </c>
      <c r="M5596" t="s">
        <v>753</v>
      </c>
      <c r="S5596" s="9"/>
      <c r="T5596">
        <v>1</v>
      </c>
      <c r="U5596" s="210" t="s">
        <v>18215</v>
      </c>
      <c r="V5596" s="14">
        <v>0</v>
      </c>
      <c r="W5596" s="14">
        <v>1</v>
      </c>
      <c r="X5596" s="109" t="s">
        <v>294</v>
      </c>
      <c r="Y5596" t="s">
        <v>12947</v>
      </c>
      <c r="Z5596" t="s">
        <v>271</v>
      </c>
      <c r="AA5596">
        <f t="shared" si="87"/>
        <v>3</v>
      </c>
    </row>
    <row r="5597" spans="1:27" x14ac:dyDescent="0.2">
      <c r="A5597">
        <v>6140</v>
      </c>
      <c r="B5597" s="1" t="s">
        <v>12956</v>
      </c>
      <c r="C5597" t="s">
        <v>8426</v>
      </c>
      <c r="D5597" s="9">
        <v>23</v>
      </c>
      <c r="E5597" s="9" t="s">
        <v>259</v>
      </c>
      <c r="F5597" s="9" t="s">
        <v>312</v>
      </c>
      <c r="G5597" s="10">
        <v>1</v>
      </c>
      <c r="H5597" s="10" t="s">
        <v>536</v>
      </c>
      <c r="I5597" s="10">
        <v>1949</v>
      </c>
      <c r="J5597" s="11" t="s">
        <v>12952</v>
      </c>
      <c r="K5597" s="12" t="s">
        <v>237</v>
      </c>
      <c r="L5597" s="13" t="s">
        <v>12957</v>
      </c>
      <c r="M5597" t="s">
        <v>290</v>
      </c>
      <c r="N5597" t="s">
        <v>291</v>
      </c>
      <c r="O5597" t="s">
        <v>292</v>
      </c>
      <c r="S5597" s="9"/>
      <c r="T5597">
        <v>2</v>
      </c>
      <c r="U5597" s="210" t="s">
        <v>18216</v>
      </c>
      <c r="V5597" s="14">
        <v>0</v>
      </c>
      <c r="W5597" s="14">
        <v>0</v>
      </c>
      <c r="X5597" s="150" t="s">
        <v>270</v>
      </c>
      <c r="Y5597">
        <v>23</v>
      </c>
      <c r="Z5597" t="s">
        <v>505</v>
      </c>
      <c r="AA5597">
        <f t="shared" si="87"/>
        <v>1</v>
      </c>
    </row>
    <row r="5598" spans="1:27" x14ac:dyDescent="0.2">
      <c r="A5598">
        <v>2</v>
      </c>
      <c r="B5598" s="1" t="s">
        <v>12954</v>
      </c>
      <c r="C5598" t="s">
        <v>2221</v>
      </c>
      <c r="D5598" s="9" t="s">
        <v>12955</v>
      </c>
      <c r="E5598" s="9"/>
      <c r="F5598" s="9"/>
      <c r="G5598" s="10">
        <v>1</v>
      </c>
      <c r="H5598" s="10" t="s">
        <v>536</v>
      </c>
      <c r="I5598" s="10">
        <v>1949</v>
      </c>
      <c r="J5598" s="11" t="s">
        <v>12952</v>
      </c>
      <c r="K5598" s="12"/>
      <c r="L5598" s="13" t="s">
        <v>12953</v>
      </c>
      <c r="M5598" t="s">
        <v>753</v>
      </c>
      <c r="S5598" s="9"/>
      <c r="T5598">
        <v>2</v>
      </c>
      <c r="U5598" s="210" t="s">
        <v>18216</v>
      </c>
      <c r="V5598" s="14">
        <v>0</v>
      </c>
      <c r="W5598" s="14">
        <v>1</v>
      </c>
      <c r="X5598" s="150" t="s">
        <v>270</v>
      </c>
      <c r="Y5598">
        <v>504</v>
      </c>
      <c r="Z5598" t="s">
        <v>505</v>
      </c>
      <c r="AA5598">
        <f t="shared" si="87"/>
        <v>2</v>
      </c>
    </row>
    <row r="5599" spans="1:27" x14ac:dyDescent="0.2">
      <c r="A5599">
        <v>1397</v>
      </c>
      <c r="B5599" s="1" t="s">
        <v>12951</v>
      </c>
      <c r="C5599" t="s">
        <v>1798</v>
      </c>
      <c r="D5599" s="9" t="s">
        <v>10829</v>
      </c>
      <c r="E5599" s="9"/>
      <c r="F5599" s="9"/>
      <c r="G5599" s="10">
        <v>1</v>
      </c>
      <c r="H5599" s="10" t="s">
        <v>536</v>
      </c>
      <c r="I5599" s="10">
        <v>1949</v>
      </c>
      <c r="J5599" s="11" t="s">
        <v>12952</v>
      </c>
      <c r="K5599" s="12"/>
      <c r="L5599" s="13" t="s">
        <v>12953</v>
      </c>
      <c r="M5599" t="s">
        <v>753</v>
      </c>
      <c r="S5599" s="9"/>
      <c r="T5599">
        <v>2</v>
      </c>
      <c r="U5599" s="210" t="s">
        <v>18216</v>
      </c>
      <c r="V5599" s="14">
        <v>0</v>
      </c>
      <c r="W5599" s="14">
        <v>1</v>
      </c>
      <c r="X5599" s="109" t="e">
        <v>#N/A</v>
      </c>
      <c r="Y5599" t="s">
        <v>1888</v>
      </c>
      <c r="Z5599" t="s">
        <v>271</v>
      </c>
      <c r="AA5599">
        <f t="shared" si="87"/>
        <v>2</v>
      </c>
    </row>
    <row r="5600" spans="1:27" x14ac:dyDescent="0.2">
      <c r="A5600">
        <v>1019</v>
      </c>
      <c r="B5600" s="1" t="s">
        <v>12958</v>
      </c>
      <c r="C5600" t="s">
        <v>2221</v>
      </c>
      <c r="D5600" s="9" t="s">
        <v>12959</v>
      </c>
      <c r="E5600" s="9"/>
      <c r="F5600" s="9"/>
      <c r="G5600" s="10">
        <v>3</v>
      </c>
      <c r="H5600" s="10" t="s">
        <v>536</v>
      </c>
      <c r="I5600" s="10">
        <v>1949</v>
      </c>
      <c r="J5600" s="11" t="s">
        <v>12960</v>
      </c>
      <c r="K5600" s="12"/>
      <c r="L5600" s="13" t="s">
        <v>12961</v>
      </c>
      <c r="M5600" t="s">
        <v>753</v>
      </c>
      <c r="S5600" s="9"/>
      <c r="T5600">
        <v>2</v>
      </c>
      <c r="U5600" s="210" t="s">
        <v>18216</v>
      </c>
      <c r="V5600" s="14">
        <v>0</v>
      </c>
      <c r="W5600" s="14">
        <v>1</v>
      </c>
      <c r="X5600" s="150" t="s">
        <v>270</v>
      </c>
      <c r="Y5600">
        <v>608</v>
      </c>
      <c r="Z5600" t="s">
        <v>505</v>
      </c>
      <c r="AA5600">
        <f t="shared" si="87"/>
        <v>2</v>
      </c>
    </row>
    <row r="5601" spans="1:27" x14ac:dyDescent="0.2">
      <c r="A5601">
        <v>4857</v>
      </c>
      <c r="B5601" s="1" t="s">
        <v>12962</v>
      </c>
      <c r="C5601" t="s">
        <v>8426</v>
      </c>
      <c r="D5601" s="9">
        <v>264</v>
      </c>
      <c r="E5601" s="9"/>
      <c r="F5601" s="9"/>
      <c r="G5601" s="10">
        <v>4</v>
      </c>
      <c r="H5601" s="10" t="s">
        <v>536</v>
      </c>
      <c r="I5601" s="10">
        <v>1949</v>
      </c>
      <c r="J5601" s="11" t="s">
        <v>12963</v>
      </c>
      <c r="K5601" s="12" t="s">
        <v>237</v>
      </c>
      <c r="L5601" s="13" t="s">
        <v>12964</v>
      </c>
      <c r="M5601" t="s">
        <v>290</v>
      </c>
      <c r="N5601" t="s">
        <v>291</v>
      </c>
      <c r="O5601" t="s">
        <v>586</v>
      </c>
      <c r="S5601" s="9"/>
      <c r="T5601">
        <v>2</v>
      </c>
      <c r="U5601" s="210" t="s">
        <v>18216</v>
      </c>
      <c r="V5601" s="14">
        <v>0</v>
      </c>
      <c r="W5601" s="14">
        <v>0</v>
      </c>
      <c r="X5601" s="150" t="s">
        <v>270</v>
      </c>
      <c r="Y5601">
        <v>264</v>
      </c>
      <c r="Z5601" t="s">
        <v>505</v>
      </c>
      <c r="AA5601">
        <f t="shared" si="87"/>
        <v>1</v>
      </c>
    </row>
    <row r="5602" spans="1:27" x14ac:dyDescent="0.2">
      <c r="A5602">
        <v>3989</v>
      </c>
      <c r="B5602" s="1" t="s">
        <v>12965</v>
      </c>
      <c r="C5602" t="s">
        <v>2221</v>
      </c>
      <c r="D5602" s="9" t="s">
        <v>12966</v>
      </c>
      <c r="E5602" s="9"/>
      <c r="F5602" s="9"/>
      <c r="G5602" s="10">
        <v>7</v>
      </c>
      <c r="H5602" s="10" t="s">
        <v>536</v>
      </c>
      <c r="I5602" s="10">
        <v>1949</v>
      </c>
      <c r="J5602" s="11" t="s">
        <v>12967</v>
      </c>
      <c r="K5602" s="12"/>
      <c r="L5602" s="13" t="s">
        <v>12968</v>
      </c>
      <c r="M5602" t="s">
        <v>753</v>
      </c>
      <c r="S5602" s="9"/>
      <c r="T5602">
        <v>2</v>
      </c>
      <c r="U5602" s="210" t="s">
        <v>18216</v>
      </c>
      <c r="V5602" s="14">
        <v>0</v>
      </c>
      <c r="W5602" s="14">
        <v>1</v>
      </c>
      <c r="X5602" s="150" t="s">
        <v>270</v>
      </c>
      <c r="Y5602">
        <v>605</v>
      </c>
      <c r="Z5602" t="s">
        <v>505</v>
      </c>
      <c r="AA5602">
        <f t="shared" si="87"/>
        <v>3</v>
      </c>
    </row>
    <row r="5603" spans="1:27" x14ac:dyDescent="0.2">
      <c r="A5603">
        <v>7565</v>
      </c>
      <c r="B5603" s="1" t="s">
        <v>12969</v>
      </c>
      <c r="C5603" t="s">
        <v>2221</v>
      </c>
      <c r="D5603" s="9">
        <v>500</v>
      </c>
      <c r="E5603" s="9"/>
      <c r="F5603" s="9"/>
      <c r="G5603" s="10">
        <v>7</v>
      </c>
      <c r="H5603" s="10" t="s">
        <v>536</v>
      </c>
      <c r="I5603" s="10">
        <v>1949</v>
      </c>
      <c r="J5603" s="11" t="s">
        <v>12967</v>
      </c>
      <c r="K5603" s="12"/>
      <c r="L5603" s="13" t="s">
        <v>12968</v>
      </c>
      <c r="M5603" t="s">
        <v>753</v>
      </c>
      <c r="S5603" s="9"/>
      <c r="T5603">
        <v>2</v>
      </c>
      <c r="U5603" s="210" t="s">
        <v>18216</v>
      </c>
      <c r="V5603" s="14">
        <v>0</v>
      </c>
      <c r="W5603" s="14">
        <v>1</v>
      </c>
      <c r="X5603" s="150" t="s">
        <v>270</v>
      </c>
      <c r="Y5603">
        <v>500</v>
      </c>
      <c r="Z5603" t="s">
        <v>505</v>
      </c>
      <c r="AA5603">
        <f t="shared" si="87"/>
        <v>1</v>
      </c>
    </row>
    <row r="5604" spans="1:27" x14ac:dyDescent="0.2">
      <c r="A5604">
        <v>6605</v>
      </c>
      <c r="B5604" s="1" t="s">
        <v>12970</v>
      </c>
      <c r="C5604" t="s">
        <v>1027</v>
      </c>
      <c r="D5604" s="9">
        <v>4</v>
      </c>
      <c r="E5604" s="9" t="s">
        <v>259</v>
      </c>
      <c r="F5604" s="9" t="s">
        <v>1416</v>
      </c>
      <c r="G5604" s="10">
        <v>7</v>
      </c>
      <c r="H5604" s="10" t="s">
        <v>536</v>
      </c>
      <c r="I5604" s="10">
        <v>1949</v>
      </c>
      <c r="J5604" s="11" t="s">
        <v>12967</v>
      </c>
      <c r="K5604" s="12"/>
      <c r="L5604" s="13" t="s">
        <v>12968</v>
      </c>
      <c r="M5604" t="s">
        <v>753</v>
      </c>
      <c r="S5604" s="9"/>
      <c r="T5604">
        <v>2</v>
      </c>
      <c r="U5604" s="210" t="s">
        <v>18216</v>
      </c>
      <c r="V5604" s="14">
        <v>0</v>
      </c>
      <c r="W5604" s="14">
        <v>0</v>
      </c>
      <c r="X5604" s="150" t="s">
        <v>270</v>
      </c>
      <c r="Y5604">
        <v>4</v>
      </c>
      <c r="Z5604" t="s">
        <v>271</v>
      </c>
      <c r="AA5604">
        <f t="shared" si="87"/>
        <v>1</v>
      </c>
    </row>
    <row r="5605" spans="1:27" x14ac:dyDescent="0.2">
      <c r="A5605">
        <v>3996</v>
      </c>
      <c r="B5605" s="1" t="s">
        <v>12976</v>
      </c>
      <c r="C5605" t="s">
        <v>8426</v>
      </c>
      <c r="D5605" s="9">
        <v>29</v>
      </c>
      <c r="E5605" s="9" t="s">
        <v>259</v>
      </c>
      <c r="F5605" s="9" t="s">
        <v>312</v>
      </c>
      <c r="G5605" s="10">
        <v>8</v>
      </c>
      <c r="H5605" s="10" t="s">
        <v>536</v>
      </c>
      <c r="I5605" s="10">
        <v>1949</v>
      </c>
      <c r="J5605" s="11" t="s">
        <v>12972</v>
      </c>
      <c r="K5605" s="12" t="s">
        <v>237</v>
      </c>
      <c r="L5605" s="13" t="s">
        <v>12977</v>
      </c>
      <c r="M5605" t="s">
        <v>290</v>
      </c>
      <c r="N5605" t="s">
        <v>291</v>
      </c>
      <c r="O5605" t="s">
        <v>292</v>
      </c>
      <c r="S5605" s="9"/>
      <c r="T5605">
        <v>2</v>
      </c>
      <c r="U5605" s="210" t="s">
        <v>18216</v>
      </c>
      <c r="V5605" s="14">
        <v>0</v>
      </c>
      <c r="W5605" s="14">
        <v>0</v>
      </c>
      <c r="X5605" s="150" t="s">
        <v>270</v>
      </c>
      <c r="Y5605">
        <v>29</v>
      </c>
      <c r="Z5605" t="s">
        <v>505</v>
      </c>
      <c r="AA5605">
        <f t="shared" si="87"/>
        <v>1</v>
      </c>
    </row>
    <row r="5606" spans="1:27" x14ac:dyDescent="0.2">
      <c r="A5606">
        <v>4715</v>
      </c>
      <c r="B5606" s="1" t="s">
        <v>12971</v>
      </c>
      <c r="C5606" t="s">
        <v>8426</v>
      </c>
      <c r="D5606" s="9" t="s">
        <v>10182</v>
      </c>
      <c r="E5606" s="9" t="s">
        <v>259</v>
      </c>
      <c r="F5606" s="9" t="s">
        <v>532</v>
      </c>
      <c r="G5606" s="10">
        <v>8</v>
      </c>
      <c r="H5606" s="10" t="s">
        <v>536</v>
      </c>
      <c r="I5606" s="10">
        <v>1949</v>
      </c>
      <c r="J5606" s="11" t="s">
        <v>12972</v>
      </c>
      <c r="K5606" s="12" t="s">
        <v>237</v>
      </c>
      <c r="L5606" s="13" t="s">
        <v>12973</v>
      </c>
      <c r="M5606" t="s">
        <v>290</v>
      </c>
      <c r="N5606" t="s">
        <v>291</v>
      </c>
      <c r="O5606" t="s">
        <v>520</v>
      </c>
      <c r="S5606" s="9"/>
      <c r="T5606">
        <v>2</v>
      </c>
      <c r="U5606" s="210" t="s">
        <v>18216</v>
      </c>
      <c r="V5606" s="14">
        <v>0</v>
      </c>
      <c r="W5606" s="14">
        <v>0</v>
      </c>
      <c r="X5606" s="109" t="s">
        <v>294</v>
      </c>
      <c r="Y5606" t="s">
        <v>10182</v>
      </c>
      <c r="Z5606" t="s">
        <v>505</v>
      </c>
      <c r="AA5606">
        <f t="shared" si="87"/>
        <v>1</v>
      </c>
    </row>
    <row r="5607" spans="1:27" x14ac:dyDescent="0.2">
      <c r="A5607">
        <v>7583</v>
      </c>
      <c r="B5607" s="1" t="s">
        <v>12974</v>
      </c>
      <c r="C5607" t="s">
        <v>2221</v>
      </c>
      <c r="D5607" s="9">
        <v>500</v>
      </c>
      <c r="E5607" s="9"/>
      <c r="F5607" s="9"/>
      <c r="G5607" s="10">
        <v>8</v>
      </c>
      <c r="H5607" s="10" t="s">
        <v>536</v>
      </c>
      <c r="I5607" s="10">
        <v>1949</v>
      </c>
      <c r="J5607" s="11" t="s">
        <v>12972</v>
      </c>
      <c r="K5607" s="12"/>
      <c r="L5607" s="13" t="s">
        <v>12975</v>
      </c>
      <c r="M5607" t="s">
        <v>753</v>
      </c>
      <c r="S5607" s="9"/>
      <c r="T5607">
        <v>2</v>
      </c>
      <c r="U5607" s="210" t="s">
        <v>18216</v>
      </c>
      <c r="V5607" s="14">
        <v>0</v>
      </c>
      <c r="W5607" s="14">
        <v>1</v>
      </c>
      <c r="X5607" s="150" t="s">
        <v>270</v>
      </c>
      <c r="Y5607">
        <v>500</v>
      </c>
      <c r="Z5607" t="s">
        <v>505</v>
      </c>
      <c r="AA5607">
        <f t="shared" si="87"/>
        <v>1</v>
      </c>
    </row>
    <row r="5608" spans="1:27" x14ac:dyDescent="0.2">
      <c r="A5608">
        <v>2279</v>
      </c>
      <c r="B5608" s="1" t="s">
        <v>12992</v>
      </c>
      <c r="C5608" t="s">
        <v>1027</v>
      </c>
      <c r="D5608" s="9" t="s">
        <v>12993</v>
      </c>
      <c r="E5608" s="9"/>
      <c r="F5608" s="9" t="s">
        <v>532</v>
      </c>
      <c r="G5608" s="10">
        <v>9</v>
      </c>
      <c r="H5608" s="10" t="s">
        <v>536</v>
      </c>
      <c r="I5608" s="10">
        <v>1949</v>
      </c>
      <c r="J5608" s="11" t="s">
        <v>12980</v>
      </c>
      <c r="K5608" s="12"/>
      <c r="L5608" s="13" t="s">
        <v>12994</v>
      </c>
      <c r="M5608" t="s">
        <v>781</v>
      </c>
      <c r="S5608" s="9"/>
      <c r="T5608">
        <v>2</v>
      </c>
      <c r="U5608" s="210" t="s">
        <v>18216</v>
      </c>
      <c r="V5608" s="14">
        <v>0</v>
      </c>
      <c r="W5608" s="14">
        <v>1</v>
      </c>
      <c r="X5608" s="109" t="s">
        <v>294</v>
      </c>
      <c r="Y5608" t="s">
        <v>3625</v>
      </c>
      <c r="Z5608" t="s">
        <v>1419</v>
      </c>
      <c r="AA5608">
        <f t="shared" si="87"/>
        <v>2</v>
      </c>
    </row>
    <row r="5609" spans="1:27" x14ac:dyDescent="0.2">
      <c r="A5609">
        <v>1805</v>
      </c>
      <c r="B5609" s="1" t="s">
        <v>12978</v>
      </c>
      <c r="C5609" t="s">
        <v>1027</v>
      </c>
      <c r="D5609" s="9" t="s">
        <v>12979</v>
      </c>
      <c r="E5609" s="9"/>
      <c r="F5609" s="9" t="s">
        <v>532</v>
      </c>
      <c r="G5609" s="10">
        <v>9</v>
      </c>
      <c r="H5609" s="10" t="s">
        <v>536</v>
      </c>
      <c r="I5609" s="10">
        <v>1949</v>
      </c>
      <c r="J5609" s="11" t="s">
        <v>12980</v>
      </c>
      <c r="K5609" s="12"/>
      <c r="L5609" s="13" t="s">
        <v>12981</v>
      </c>
      <c r="M5609" t="s">
        <v>781</v>
      </c>
      <c r="S5609" s="9"/>
      <c r="T5609">
        <v>2</v>
      </c>
      <c r="U5609" s="210" t="s">
        <v>18216</v>
      </c>
      <c r="V5609" s="14">
        <v>0</v>
      </c>
      <c r="W5609" s="14">
        <v>1</v>
      </c>
      <c r="X5609" s="109" t="s">
        <v>294</v>
      </c>
      <c r="Y5609" t="s">
        <v>3625</v>
      </c>
      <c r="Z5609" t="s">
        <v>271</v>
      </c>
      <c r="AA5609">
        <f t="shared" si="87"/>
        <v>4</v>
      </c>
    </row>
    <row r="5610" spans="1:27" x14ac:dyDescent="0.2">
      <c r="A5610">
        <v>5336</v>
      </c>
      <c r="B5610" s="1" t="s">
        <v>12998</v>
      </c>
      <c r="C5610" t="s">
        <v>1027</v>
      </c>
      <c r="D5610" s="9" t="s">
        <v>12999</v>
      </c>
      <c r="E5610" s="9"/>
      <c r="F5610" s="9"/>
      <c r="G5610" s="10">
        <v>9</v>
      </c>
      <c r="H5610" s="10" t="s">
        <v>536</v>
      </c>
      <c r="I5610" s="10">
        <v>1949</v>
      </c>
      <c r="J5610" s="11" t="s">
        <v>12980</v>
      </c>
      <c r="K5610" s="12"/>
      <c r="L5610" s="13" t="s">
        <v>12994</v>
      </c>
      <c r="M5610" t="s">
        <v>781</v>
      </c>
      <c r="S5610" s="9"/>
      <c r="T5610">
        <v>2</v>
      </c>
      <c r="U5610" s="210" t="s">
        <v>18216</v>
      </c>
      <c r="V5610" s="14">
        <v>0</v>
      </c>
      <c r="W5610" s="14">
        <v>1</v>
      </c>
      <c r="X5610" s="150" t="s">
        <v>270</v>
      </c>
      <c r="Y5610">
        <v>515</v>
      </c>
      <c r="Z5610" t="s">
        <v>271</v>
      </c>
      <c r="AA5610">
        <f t="shared" si="87"/>
        <v>2</v>
      </c>
    </row>
    <row r="5611" spans="1:27" x14ac:dyDescent="0.2">
      <c r="A5611">
        <v>286</v>
      </c>
      <c r="B5611" s="1" t="s">
        <v>12987</v>
      </c>
      <c r="C5611" t="s">
        <v>2221</v>
      </c>
      <c r="D5611" s="9" t="s">
        <v>12988</v>
      </c>
      <c r="E5611" s="9"/>
      <c r="F5611" s="9"/>
      <c r="G5611" s="10">
        <v>9</v>
      </c>
      <c r="H5611" s="10" t="s">
        <v>536</v>
      </c>
      <c r="I5611" s="10">
        <v>1949</v>
      </c>
      <c r="J5611" s="11" t="s">
        <v>12980</v>
      </c>
      <c r="K5611" s="12"/>
      <c r="L5611" s="13" t="s">
        <v>12986</v>
      </c>
      <c r="M5611" t="s">
        <v>781</v>
      </c>
      <c r="S5611" s="9"/>
      <c r="T5611">
        <v>2</v>
      </c>
      <c r="U5611" s="210" t="s">
        <v>18216</v>
      </c>
      <c r="V5611" s="14">
        <v>0</v>
      </c>
      <c r="W5611" s="14">
        <v>1</v>
      </c>
      <c r="X5611" s="150" t="s">
        <v>270</v>
      </c>
      <c r="Y5611">
        <v>608</v>
      </c>
      <c r="Z5611" t="s">
        <v>505</v>
      </c>
      <c r="AA5611">
        <f t="shared" si="87"/>
        <v>3</v>
      </c>
    </row>
    <row r="5612" spans="1:27" x14ac:dyDescent="0.2">
      <c r="A5612">
        <v>5399</v>
      </c>
      <c r="B5612" s="1" t="s">
        <v>12996</v>
      </c>
      <c r="C5612" t="s">
        <v>1027</v>
      </c>
      <c r="D5612" s="9" t="s">
        <v>13767</v>
      </c>
      <c r="E5612" s="9"/>
      <c r="F5612" s="9" t="s">
        <v>532</v>
      </c>
      <c r="G5612" s="10">
        <v>9</v>
      </c>
      <c r="H5612" s="10" t="s">
        <v>536</v>
      </c>
      <c r="I5612" s="10">
        <v>1949</v>
      </c>
      <c r="J5612" s="11" t="s">
        <v>12980</v>
      </c>
      <c r="K5612" s="12"/>
      <c r="L5612" s="13" t="s">
        <v>12986</v>
      </c>
      <c r="M5612" t="s">
        <v>781</v>
      </c>
      <c r="S5612" s="9"/>
      <c r="T5612">
        <v>2</v>
      </c>
      <c r="U5612" s="210" t="s">
        <v>18216</v>
      </c>
      <c r="V5612" s="14">
        <v>0</v>
      </c>
      <c r="W5612" s="14">
        <v>1</v>
      </c>
      <c r="X5612" s="150" t="s">
        <v>294</v>
      </c>
      <c r="Y5612" t="s">
        <v>2824</v>
      </c>
      <c r="Z5612" t="s">
        <v>271</v>
      </c>
      <c r="AA5612">
        <f t="shared" si="87"/>
        <v>2</v>
      </c>
    </row>
    <row r="5613" spans="1:27" x14ac:dyDescent="0.2">
      <c r="A5613">
        <v>4509</v>
      </c>
      <c r="B5613" s="1" t="s">
        <v>13004</v>
      </c>
      <c r="C5613" t="s">
        <v>1027</v>
      </c>
      <c r="D5613" s="9" t="s">
        <v>6724</v>
      </c>
      <c r="E5613" s="9" t="s">
        <v>259</v>
      </c>
      <c r="F5613" s="9" t="s">
        <v>1416</v>
      </c>
      <c r="G5613" s="10">
        <v>9</v>
      </c>
      <c r="H5613" s="10" t="s">
        <v>536</v>
      </c>
      <c r="I5613" s="10">
        <v>1949</v>
      </c>
      <c r="J5613" s="11" t="s">
        <v>12980</v>
      </c>
      <c r="K5613" s="12"/>
      <c r="L5613" s="13" t="s">
        <v>12986</v>
      </c>
      <c r="M5613" t="s">
        <v>781</v>
      </c>
      <c r="S5613" s="9"/>
      <c r="T5613">
        <v>2</v>
      </c>
      <c r="U5613" s="210" t="s">
        <v>18216</v>
      </c>
      <c r="V5613" s="14">
        <v>0</v>
      </c>
      <c r="W5613" s="14">
        <v>1</v>
      </c>
      <c r="X5613" s="150" t="s">
        <v>270</v>
      </c>
      <c r="Y5613">
        <v>4</v>
      </c>
      <c r="Z5613" t="s">
        <v>271</v>
      </c>
      <c r="AA5613">
        <f t="shared" si="87"/>
        <v>2</v>
      </c>
    </row>
    <row r="5614" spans="1:27" x14ac:dyDescent="0.2">
      <c r="A5614">
        <v>4511</v>
      </c>
      <c r="B5614" s="1" t="s">
        <v>13005</v>
      </c>
      <c r="C5614" t="s">
        <v>1027</v>
      </c>
      <c r="D5614" s="9" t="s">
        <v>6724</v>
      </c>
      <c r="E5614" s="9" t="s">
        <v>259</v>
      </c>
      <c r="F5614" s="9" t="s">
        <v>1416</v>
      </c>
      <c r="G5614" s="10">
        <v>9</v>
      </c>
      <c r="H5614" s="10" t="s">
        <v>536</v>
      </c>
      <c r="I5614" s="10">
        <v>1949</v>
      </c>
      <c r="J5614" s="11" t="s">
        <v>12980</v>
      </c>
      <c r="K5614" s="12"/>
      <c r="L5614" s="13" t="s">
        <v>12986</v>
      </c>
      <c r="M5614" t="s">
        <v>781</v>
      </c>
      <c r="S5614" s="9"/>
      <c r="T5614">
        <v>2</v>
      </c>
      <c r="U5614" s="210" t="s">
        <v>18216</v>
      </c>
      <c r="V5614" s="14">
        <v>0</v>
      </c>
      <c r="W5614" s="14">
        <v>1</v>
      </c>
      <c r="X5614" s="150" t="s">
        <v>270</v>
      </c>
      <c r="Y5614">
        <v>4</v>
      </c>
      <c r="Z5614" t="s">
        <v>271</v>
      </c>
      <c r="AA5614">
        <f t="shared" si="87"/>
        <v>2</v>
      </c>
    </row>
    <row r="5615" spans="1:27" x14ac:dyDescent="0.2">
      <c r="A5615">
        <v>2642</v>
      </c>
      <c r="B5615" s="1" t="s">
        <v>12997</v>
      </c>
      <c r="C5615" t="s">
        <v>1027</v>
      </c>
      <c r="D5615" s="9" t="s">
        <v>13767</v>
      </c>
      <c r="E5615" s="9"/>
      <c r="F5615" s="9" t="s">
        <v>532</v>
      </c>
      <c r="G5615" s="10">
        <v>9</v>
      </c>
      <c r="H5615" s="10" t="s">
        <v>536</v>
      </c>
      <c r="I5615" s="10">
        <v>1949</v>
      </c>
      <c r="J5615" s="11" t="s">
        <v>12980</v>
      </c>
      <c r="K5615" s="12"/>
      <c r="L5615" s="13" t="s">
        <v>12986</v>
      </c>
      <c r="M5615" t="s">
        <v>781</v>
      </c>
      <c r="S5615" s="9"/>
      <c r="T5615">
        <v>2</v>
      </c>
      <c r="U5615" s="210" t="s">
        <v>18216</v>
      </c>
      <c r="V5615" s="14">
        <v>0</v>
      </c>
      <c r="W5615" s="14">
        <v>1</v>
      </c>
      <c r="X5615" s="150" t="s">
        <v>294</v>
      </c>
      <c r="Y5615" t="s">
        <v>2824</v>
      </c>
      <c r="Z5615" t="s">
        <v>271</v>
      </c>
      <c r="AA5615">
        <f t="shared" si="87"/>
        <v>2</v>
      </c>
    </row>
    <row r="5616" spans="1:27" x14ac:dyDescent="0.2">
      <c r="A5616">
        <v>5413</v>
      </c>
      <c r="B5616" s="1" t="s">
        <v>13000</v>
      </c>
      <c r="C5616" t="s">
        <v>1027</v>
      </c>
      <c r="D5616" s="9" t="s">
        <v>3175</v>
      </c>
      <c r="E5616" s="9"/>
      <c r="F5616" s="9"/>
      <c r="G5616" s="10">
        <v>9</v>
      </c>
      <c r="H5616" s="10" t="s">
        <v>536</v>
      </c>
      <c r="I5616" s="10">
        <v>1949</v>
      </c>
      <c r="J5616" s="11" t="s">
        <v>12980</v>
      </c>
      <c r="K5616" s="12"/>
      <c r="L5616" s="13" t="s">
        <v>12986</v>
      </c>
      <c r="M5616" t="s">
        <v>781</v>
      </c>
      <c r="S5616" s="9"/>
      <c r="T5616">
        <v>2</v>
      </c>
      <c r="U5616" s="210" t="s">
        <v>18216</v>
      </c>
      <c r="V5616" s="14">
        <v>0</v>
      </c>
      <c r="W5616" s="14">
        <v>1</v>
      </c>
      <c r="X5616" s="150" t="s">
        <v>270</v>
      </c>
      <c r="Y5616">
        <v>248</v>
      </c>
      <c r="Z5616" t="s">
        <v>1419</v>
      </c>
      <c r="AA5616">
        <f t="shared" si="87"/>
        <v>2</v>
      </c>
    </row>
    <row r="5617" spans="1:27" x14ac:dyDescent="0.2">
      <c r="A5617">
        <v>2123</v>
      </c>
      <c r="B5617" s="1" t="s">
        <v>13010</v>
      </c>
      <c r="C5617" t="s">
        <v>8426</v>
      </c>
      <c r="D5617" s="9">
        <v>85</v>
      </c>
      <c r="E5617" s="9" t="s">
        <v>259</v>
      </c>
      <c r="F5617" s="9" t="s">
        <v>312</v>
      </c>
      <c r="G5617" s="10">
        <v>9</v>
      </c>
      <c r="H5617" s="10" t="s">
        <v>536</v>
      </c>
      <c r="I5617" s="10">
        <v>1949</v>
      </c>
      <c r="J5617" s="11" t="s">
        <v>12980</v>
      </c>
      <c r="K5617" s="12"/>
      <c r="L5617" s="13" t="s">
        <v>13011</v>
      </c>
      <c r="M5617" t="s">
        <v>781</v>
      </c>
      <c r="S5617" s="9"/>
      <c r="T5617">
        <v>2</v>
      </c>
      <c r="U5617" s="210" t="s">
        <v>18216</v>
      </c>
      <c r="V5617" s="14">
        <v>0</v>
      </c>
      <c r="W5617" s="14">
        <v>0</v>
      </c>
      <c r="X5617" s="150" t="s">
        <v>270</v>
      </c>
      <c r="Y5617">
        <v>85</v>
      </c>
      <c r="Z5617" t="s">
        <v>505</v>
      </c>
      <c r="AA5617">
        <f t="shared" si="87"/>
        <v>1</v>
      </c>
    </row>
    <row r="5618" spans="1:27" x14ac:dyDescent="0.2">
      <c r="A5618">
        <v>971</v>
      </c>
      <c r="B5618" s="1" t="s">
        <v>12995</v>
      </c>
      <c r="C5618" t="s">
        <v>1027</v>
      </c>
      <c r="D5618" s="9" t="s">
        <v>13763</v>
      </c>
      <c r="E5618" s="9"/>
      <c r="F5618" s="9" t="s">
        <v>532</v>
      </c>
      <c r="G5618" s="10">
        <v>9</v>
      </c>
      <c r="H5618" s="10" t="s">
        <v>536</v>
      </c>
      <c r="I5618" s="10">
        <v>1949</v>
      </c>
      <c r="J5618" s="11" t="s">
        <v>12980</v>
      </c>
      <c r="K5618" s="12"/>
      <c r="L5618" s="13" t="s">
        <v>12986</v>
      </c>
      <c r="M5618" t="s">
        <v>781</v>
      </c>
      <c r="S5618" s="9"/>
      <c r="T5618">
        <v>2</v>
      </c>
      <c r="U5618" s="210" t="s">
        <v>18216</v>
      </c>
      <c r="V5618" s="14">
        <v>0</v>
      </c>
      <c r="W5618" s="14">
        <v>1</v>
      </c>
      <c r="X5618" s="150" t="s">
        <v>294</v>
      </c>
      <c r="Y5618" t="s">
        <v>2824</v>
      </c>
      <c r="Z5618" t="s">
        <v>271</v>
      </c>
      <c r="AA5618">
        <f t="shared" si="87"/>
        <v>2</v>
      </c>
    </row>
    <row r="5619" spans="1:27" x14ac:dyDescent="0.2">
      <c r="A5619">
        <v>4490</v>
      </c>
      <c r="B5619" s="1" t="s">
        <v>13001</v>
      </c>
      <c r="C5619" t="s">
        <v>1027</v>
      </c>
      <c r="D5619" s="9" t="s">
        <v>10113</v>
      </c>
      <c r="E5619" s="9"/>
      <c r="F5619" s="9"/>
      <c r="G5619" s="10">
        <v>9</v>
      </c>
      <c r="H5619" s="10" t="s">
        <v>536</v>
      </c>
      <c r="I5619" s="10">
        <v>1949</v>
      </c>
      <c r="J5619" s="11" t="s">
        <v>12980</v>
      </c>
      <c r="K5619" s="12"/>
      <c r="L5619" s="13" t="s">
        <v>12986</v>
      </c>
      <c r="M5619" t="s">
        <v>781</v>
      </c>
      <c r="S5619" s="9"/>
      <c r="T5619">
        <v>2</v>
      </c>
      <c r="U5619" s="210" t="s">
        <v>18216</v>
      </c>
      <c r="V5619" s="14">
        <v>0</v>
      </c>
      <c r="W5619" s="14">
        <v>1</v>
      </c>
      <c r="X5619" s="150" t="s">
        <v>270</v>
      </c>
      <c r="Y5619">
        <v>36</v>
      </c>
      <c r="Z5619" t="s">
        <v>271</v>
      </c>
      <c r="AA5619">
        <f t="shared" si="87"/>
        <v>2</v>
      </c>
    </row>
    <row r="5620" spans="1:27" x14ac:dyDescent="0.2">
      <c r="A5620">
        <v>6310</v>
      </c>
      <c r="B5620" s="1" t="s">
        <v>13013</v>
      </c>
      <c r="C5620" t="s">
        <v>1027</v>
      </c>
      <c r="D5620" s="9"/>
      <c r="E5620" s="9"/>
      <c r="F5620" s="9"/>
      <c r="G5620" s="10">
        <v>9</v>
      </c>
      <c r="H5620" s="10" t="s">
        <v>536</v>
      </c>
      <c r="I5620" s="10">
        <v>1949</v>
      </c>
      <c r="J5620" s="11" t="s">
        <v>12980</v>
      </c>
      <c r="K5620" s="12"/>
      <c r="L5620" s="13" t="s">
        <v>12986</v>
      </c>
      <c r="M5620" t="s">
        <v>781</v>
      </c>
      <c r="S5620" s="9"/>
      <c r="T5620">
        <v>2</v>
      </c>
      <c r="U5620" s="210" t="s">
        <v>18216</v>
      </c>
      <c r="V5620" s="14">
        <v>0</v>
      </c>
      <c r="W5620" s="14">
        <v>0</v>
      </c>
      <c r="X5620" s="109" t="e">
        <v>#N/A</v>
      </c>
      <c r="Y5620" t="s">
        <v>334</v>
      </c>
      <c r="Z5620" t="s">
        <v>7856</v>
      </c>
      <c r="AA5620">
        <f t="shared" si="87"/>
        <v>1</v>
      </c>
    </row>
    <row r="5621" spans="1:27" x14ac:dyDescent="0.2">
      <c r="A5621">
        <v>154</v>
      </c>
      <c r="B5621" s="1" t="s">
        <v>12989</v>
      </c>
      <c r="C5621" t="s">
        <v>1027</v>
      </c>
      <c r="D5621" s="9" t="s">
        <v>12990</v>
      </c>
      <c r="E5621" s="9" t="s">
        <v>259</v>
      </c>
      <c r="F5621" s="9" t="s">
        <v>1416</v>
      </c>
      <c r="G5621" s="10">
        <v>9</v>
      </c>
      <c r="H5621" s="10" t="s">
        <v>536</v>
      </c>
      <c r="I5621" s="10">
        <v>1949</v>
      </c>
      <c r="J5621" s="11" t="s">
        <v>12980</v>
      </c>
      <c r="K5621" s="12"/>
      <c r="L5621" s="13" t="s">
        <v>12991</v>
      </c>
      <c r="M5621" t="s">
        <v>781</v>
      </c>
      <c r="S5621" s="9"/>
      <c r="T5621">
        <v>2</v>
      </c>
      <c r="U5621" s="210" t="s">
        <v>18216</v>
      </c>
      <c r="V5621" s="14">
        <v>0</v>
      </c>
      <c r="W5621" s="14">
        <v>1</v>
      </c>
      <c r="X5621" s="150" t="s">
        <v>270</v>
      </c>
      <c r="Y5621">
        <v>4</v>
      </c>
      <c r="Z5621" t="s">
        <v>271</v>
      </c>
      <c r="AA5621">
        <f t="shared" si="87"/>
        <v>3</v>
      </c>
    </row>
    <row r="5622" spans="1:27" x14ac:dyDescent="0.2">
      <c r="A5622">
        <v>1170</v>
      </c>
      <c r="B5622" s="1" t="s">
        <v>12982</v>
      </c>
      <c r="C5622" t="s">
        <v>1027</v>
      </c>
      <c r="D5622" s="9" t="s">
        <v>12983</v>
      </c>
      <c r="E5622" s="9"/>
      <c r="F5622" s="9"/>
      <c r="G5622" s="10">
        <v>9</v>
      </c>
      <c r="H5622" s="10" t="s">
        <v>536</v>
      </c>
      <c r="I5622" s="10">
        <v>1949</v>
      </c>
      <c r="J5622" s="11" t="s">
        <v>12980</v>
      </c>
      <c r="K5622" s="12"/>
      <c r="L5622" s="13" t="s">
        <v>12984</v>
      </c>
      <c r="M5622" t="s">
        <v>753</v>
      </c>
      <c r="S5622" s="9"/>
      <c r="T5622">
        <v>2</v>
      </c>
      <c r="U5622" s="210" t="s">
        <v>18216</v>
      </c>
      <c r="V5622" s="14">
        <v>0</v>
      </c>
      <c r="W5622" s="14">
        <v>1</v>
      </c>
      <c r="X5622" s="150" t="s">
        <v>294</v>
      </c>
      <c r="Y5622" t="s">
        <v>10267</v>
      </c>
      <c r="Z5622" t="s">
        <v>271</v>
      </c>
      <c r="AA5622">
        <f t="shared" si="87"/>
        <v>4</v>
      </c>
    </row>
    <row r="5623" spans="1:27" x14ac:dyDescent="0.2">
      <c r="A5623">
        <v>4244</v>
      </c>
      <c r="B5623" s="1" t="s">
        <v>13002</v>
      </c>
      <c r="C5623" t="s">
        <v>1027</v>
      </c>
      <c r="D5623" s="9" t="s">
        <v>13003</v>
      </c>
      <c r="E5623" s="9" t="s">
        <v>259</v>
      </c>
      <c r="F5623" s="9" t="s">
        <v>1416</v>
      </c>
      <c r="G5623" s="10">
        <v>9</v>
      </c>
      <c r="H5623" s="10" t="s">
        <v>536</v>
      </c>
      <c r="I5623" s="10">
        <v>1949</v>
      </c>
      <c r="J5623" s="11" t="s">
        <v>12980</v>
      </c>
      <c r="K5623" s="12"/>
      <c r="L5623" s="13" t="s">
        <v>12986</v>
      </c>
      <c r="M5623" t="s">
        <v>781</v>
      </c>
      <c r="S5623" s="9"/>
      <c r="T5623">
        <v>2</v>
      </c>
      <c r="U5623" s="210" t="s">
        <v>18216</v>
      </c>
      <c r="V5623" s="14">
        <v>0</v>
      </c>
      <c r="W5623" s="14">
        <v>1</v>
      </c>
      <c r="X5623" s="150" t="s">
        <v>270</v>
      </c>
      <c r="Y5623">
        <v>21</v>
      </c>
      <c r="Z5623" t="s">
        <v>271</v>
      </c>
      <c r="AA5623">
        <f t="shared" si="87"/>
        <v>2</v>
      </c>
    </row>
    <row r="5624" spans="1:27" x14ac:dyDescent="0.2">
      <c r="A5624">
        <v>7488</v>
      </c>
      <c r="B5624" s="1" t="s">
        <v>13009</v>
      </c>
      <c r="C5624" t="s">
        <v>1027</v>
      </c>
      <c r="D5624" s="9">
        <v>107</v>
      </c>
      <c r="E5624" s="9" t="s">
        <v>259</v>
      </c>
      <c r="F5624" s="9" t="s">
        <v>1416</v>
      </c>
      <c r="G5624" s="10">
        <v>9</v>
      </c>
      <c r="H5624" s="10" t="s">
        <v>536</v>
      </c>
      <c r="I5624" s="10">
        <v>1949</v>
      </c>
      <c r="J5624" s="11" t="s">
        <v>12980</v>
      </c>
      <c r="K5624" s="12"/>
      <c r="L5624" s="13" t="s">
        <v>12986</v>
      </c>
      <c r="M5624" t="s">
        <v>781</v>
      </c>
      <c r="S5624" s="9"/>
      <c r="T5624">
        <v>2</v>
      </c>
      <c r="U5624" s="210" t="s">
        <v>18216</v>
      </c>
      <c r="V5624" s="14">
        <v>0</v>
      </c>
      <c r="W5624" s="14">
        <v>1</v>
      </c>
      <c r="X5624" s="150" t="s">
        <v>270</v>
      </c>
      <c r="Y5624">
        <v>107</v>
      </c>
      <c r="Z5624" t="s">
        <v>271</v>
      </c>
      <c r="AA5624">
        <f t="shared" si="87"/>
        <v>1</v>
      </c>
    </row>
    <row r="5625" spans="1:27" x14ac:dyDescent="0.2">
      <c r="A5625">
        <v>2878</v>
      </c>
      <c r="B5625" s="1" t="s">
        <v>13006</v>
      </c>
      <c r="C5625" t="s">
        <v>1027</v>
      </c>
      <c r="D5625" s="9" t="s">
        <v>13007</v>
      </c>
      <c r="E5625" s="9"/>
      <c r="F5625" s="9"/>
      <c r="G5625" s="10">
        <v>9</v>
      </c>
      <c r="H5625" s="10" t="s">
        <v>536</v>
      </c>
      <c r="I5625" s="10">
        <v>1949</v>
      </c>
      <c r="J5625" s="11" t="s">
        <v>12980</v>
      </c>
      <c r="K5625" s="12"/>
      <c r="L5625" s="13" t="s">
        <v>12981</v>
      </c>
      <c r="M5625" t="s">
        <v>781</v>
      </c>
      <c r="S5625" s="9"/>
      <c r="T5625">
        <v>2</v>
      </c>
      <c r="U5625" s="210" t="s">
        <v>18216</v>
      </c>
      <c r="V5625" s="14">
        <v>0</v>
      </c>
      <c r="W5625" s="14">
        <v>0</v>
      </c>
      <c r="X5625" s="150" t="s">
        <v>294</v>
      </c>
      <c r="Y5625" t="s">
        <v>13007</v>
      </c>
      <c r="Z5625" t="s">
        <v>271</v>
      </c>
      <c r="AA5625">
        <f t="shared" si="87"/>
        <v>1</v>
      </c>
    </row>
    <row r="5626" spans="1:27" x14ac:dyDescent="0.2">
      <c r="A5626">
        <v>5393</v>
      </c>
      <c r="B5626" s="1" t="s">
        <v>13008</v>
      </c>
      <c r="C5626" t="s">
        <v>1027</v>
      </c>
      <c r="D5626" s="9">
        <v>305</v>
      </c>
      <c r="E5626" s="9" t="s">
        <v>259</v>
      </c>
      <c r="F5626" s="9" t="s">
        <v>1416</v>
      </c>
      <c r="G5626" s="10">
        <v>9</v>
      </c>
      <c r="H5626" s="10" t="s">
        <v>536</v>
      </c>
      <c r="I5626" s="10">
        <v>1949</v>
      </c>
      <c r="J5626" s="11" t="s">
        <v>12980</v>
      </c>
      <c r="K5626" s="12"/>
      <c r="L5626" s="13" t="s">
        <v>12986</v>
      </c>
      <c r="M5626" t="s">
        <v>781</v>
      </c>
      <c r="S5626" s="9"/>
      <c r="T5626">
        <v>2</v>
      </c>
      <c r="U5626" s="210" t="s">
        <v>18216</v>
      </c>
      <c r="V5626" s="14">
        <v>0</v>
      </c>
      <c r="W5626" s="14">
        <v>0</v>
      </c>
      <c r="X5626" s="150" t="s">
        <v>270</v>
      </c>
      <c r="Y5626">
        <v>305</v>
      </c>
      <c r="Z5626" t="s">
        <v>271</v>
      </c>
      <c r="AA5626">
        <f t="shared" si="87"/>
        <v>1</v>
      </c>
    </row>
    <row r="5627" spans="1:27" x14ac:dyDescent="0.2">
      <c r="A5627">
        <v>2220</v>
      </c>
      <c r="B5627" s="1" t="s">
        <v>12985</v>
      </c>
      <c r="C5627" t="s">
        <v>1027</v>
      </c>
      <c r="D5627" s="9" t="s">
        <v>12187</v>
      </c>
      <c r="E5627" s="9" t="s">
        <v>259</v>
      </c>
      <c r="F5627" s="9" t="s">
        <v>532</v>
      </c>
      <c r="G5627" s="10">
        <v>9</v>
      </c>
      <c r="H5627" s="10" t="s">
        <v>536</v>
      </c>
      <c r="I5627" s="10">
        <v>1949</v>
      </c>
      <c r="J5627" s="11" t="s">
        <v>12980</v>
      </c>
      <c r="K5627" s="12"/>
      <c r="L5627" s="13" t="s">
        <v>12986</v>
      </c>
      <c r="M5627" t="s">
        <v>781</v>
      </c>
      <c r="S5627" s="9"/>
      <c r="T5627">
        <v>2</v>
      </c>
      <c r="U5627" s="210" t="s">
        <v>18216</v>
      </c>
      <c r="V5627" s="14">
        <v>0</v>
      </c>
      <c r="W5627" s="14">
        <v>0</v>
      </c>
      <c r="X5627" s="109" t="s">
        <v>294</v>
      </c>
      <c r="Y5627" t="s">
        <v>10182</v>
      </c>
      <c r="Z5627" t="s">
        <v>271</v>
      </c>
      <c r="AA5627">
        <f t="shared" si="87"/>
        <v>3</v>
      </c>
    </row>
    <row r="5628" spans="1:27" x14ac:dyDescent="0.2">
      <c r="A5628">
        <v>4564</v>
      </c>
      <c r="B5628" s="1" t="s">
        <v>13012</v>
      </c>
      <c r="C5628" t="s">
        <v>1027</v>
      </c>
      <c r="D5628" s="9">
        <v>21</v>
      </c>
      <c r="E5628" s="9" t="s">
        <v>259</v>
      </c>
      <c r="F5628" s="9" t="s">
        <v>1416</v>
      </c>
      <c r="G5628" s="10">
        <v>9</v>
      </c>
      <c r="H5628" s="10" t="s">
        <v>536</v>
      </c>
      <c r="I5628" s="10">
        <v>1949</v>
      </c>
      <c r="J5628" s="11" t="s">
        <v>12980</v>
      </c>
      <c r="K5628" s="12"/>
      <c r="L5628" s="13" t="s">
        <v>12986</v>
      </c>
      <c r="M5628" t="s">
        <v>781</v>
      </c>
      <c r="S5628" s="9"/>
      <c r="T5628">
        <v>2</v>
      </c>
      <c r="U5628" s="210" t="s">
        <v>18216</v>
      </c>
      <c r="V5628" s="14">
        <v>0</v>
      </c>
      <c r="W5628" s="14">
        <v>0</v>
      </c>
      <c r="X5628" s="150" t="s">
        <v>270</v>
      </c>
      <c r="Y5628">
        <v>21</v>
      </c>
      <c r="Z5628" t="s">
        <v>7856</v>
      </c>
      <c r="AA5628">
        <f t="shared" si="87"/>
        <v>1</v>
      </c>
    </row>
    <row r="5629" spans="1:27" x14ac:dyDescent="0.2">
      <c r="A5629">
        <v>4043</v>
      </c>
      <c r="B5629" s="1" t="s">
        <v>13018</v>
      </c>
      <c r="C5629" t="s">
        <v>8426</v>
      </c>
      <c r="D5629" s="9">
        <v>29</v>
      </c>
      <c r="E5629" s="9" t="s">
        <v>259</v>
      </c>
      <c r="F5629" s="9" t="s">
        <v>312</v>
      </c>
      <c r="G5629" s="10">
        <v>10</v>
      </c>
      <c r="H5629" s="10" t="s">
        <v>536</v>
      </c>
      <c r="I5629" s="10">
        <v>1949</v>
      </c>
      <c r="J5629" s="11" t="s">
        <v>13016</v>
      </c>
      <c r="K5629" s="12" t="s">
        <v>237</v>
      </c>
      <c r="L5629" s="13" t="s">
        <v>13019</v>
      </c>
      <c r="M5629" t="s">
        <v>290</v>
      </c>
      <c r="N5629" t="s">
        <v>291</v>
      </c>
      <c r="O5629" t="s">
        <v>498</v>
      </c>
      <c r="S5629" s="9"/>
      <c r="T5629">
        <v>2</v>
      </c>
      <c r="U5629" s="210" t="s">
        <v>18216</v>
      </c>
      <c r="V5629" s="14">
        <v>0</v>
      </c>
      <c r="W5629" s="14">
        <v>0</v>
      </c>
      <c r="X5629" s="150" t="s">
        <v>270</v>
      </c>
      <c r="Y5629">
        <v>29</v>
      </c>
      <c r="Z5629" t="s">
        <v>505</v>
      </c>
      <c r="AA5629">
        <f t="shared" si="87"/>
        <v>1</v>
      </c>
    </row>
    <row r="5630" spans="1:27" x14ac:dyDescent="0.2">
      <c r="A5630">
        <v>1841</v>
      </c>
      <c r="B5630" s="1" t="s">
        <v>13014</v>
      </c>
      <c r="C5630" t="s">
        <v>1027</v>
      </c>
      <c r="D5630" s="9" t="s">
        <v>13015</v>
      </c>
      <c r="E5630" s="9"/>
      <c r="F5630" s="9"/>
      <c r="G5630" s="10">
        <v>10</v>
      </c>
      <c r="H5630" s="10" t="s">
        <v>536</v>
      </c>
      <c r="I5630" s="10">
        <v>1949</v>
      </c>
      <c r="J5630" s="11" t="s">
        <v>13016</v>
      </c>
      <c r="K5630" s="12"/>
      <c r="L5630" s="13" t="s">
        <v>13017</v>
      </c>
      <c r="M5630" t="s">
        <v>781</v>
      </c>
      <c r="S5630" s="9"/>
      <c r="T5630">
        <v>2</v>
      </c>
      <c r="U5630" s="210" t="s">
        <v>18216</v>
      </c>
      <c r="V5630" s="14">
        <v>0</v>
      </c>
      <c r="W5630" s="14">
        <v>1</v>
      </c>
      <c r="X5630" s="150" t="s">
        <v>270</v>
      </c>
      <c r="Y5630">
        <v>169</v>
      </c>
      <c r="Z5630" t="s">
        <v>271</v>
      </c>
      <c r="AA5630">
        <f t="shared" si="87"/>
        <v>3</v>
      </c>
    </row>
    <row r="5631" spans="1:27" x14ac:dyDescent="0.2">
      <c r="A5631">
        <v>1844</v>
      </c>
      <c r="B5631" s="1" t="s">
        <v>13020</v>
      </c>
      <c r="C5631" t="s">
        <v>1027</v>
      </c>
      <c r="D5631" s="9" t="s">
        <v>13021</v>
      </c>
      <c r="E5631" s="9" t="s">
        <v>259</v>
      </c>
      <c r="F5631" s="9" t="s">
        <v>532</v>
      </c>
      <c r="G5631" s="10">
        <v>11</v>
      </c>
      <c r="H5631" s="10" t="s">
        <v>536</v>
      </c>
      <c r="I5631" s="10">
        <v>1949</v>
      </c>
      <c r="J5631" s="11" t="s">
        <v>13022</v>
      </c>
      <c r="K5631" s="12"/>
      <c r="L5631" s="13" t="s">
        <v>13023</v>
      </c>
      <c r="M5631" t="s">
        <v>753</v>
      </c>
      <c r="S5631" s="9"/>
      <c r="T5631">
        <v>2</v>
      </c>
      <c r="U5631" s="210" t="s">
        <v>18216</v>
      </c>
      <c r="V5631" s="14">
        <v>0</v>
      </c>
      <c r="W5631" s="14">
        <v>1</v>
      </c>
      <c r="X5631" s="150" t="s">
        <v>294</v>
      </c>
      <c r="Y5631" t="s">
        <v>9286</v>
      </c>
      <c r="Z5631" t="s">
        <v>1419</v>
      </c>
      <c r="AA5631">
        <f t="shared" si="87"/>
        <v>4</v>
      </c>
    </row>
    <row r="5632" spans="1:27" x14ac:dyDescent="0.2">
      <c r="A5632">
        <v>6330</v>
      </c>
      <c r="B5632" s="1" t="s">
        <v>13034</v>
      </c>
      <c r="C5632" t="s">
        <v>2221</v>
      </c>
      <c r="D5632" s="9">
        <v>85</v>
      </c>
      <c r="E5632" s="9" t="s">
        <v>259</v>
      </c>
      <c r="F5632" s="9" t="s">
        <v>312</v>
      </c>
      <c r="G5632" s="10">
        <v>11</v>
      </c>
      <c r="H5632" s="10" t="s">
        <v>536</v>
      </c>
      <c r="I5632" s="10">
        <v>1949</v>
      </c>
      <c r="J5632" s="11" t="s">
        <v>13022</v>
      </c>
      <c r="K5632" s="12"/>
      <c r="L5632" s="13" t="s">
        <v>13023</v>
      </c>
      <c r="M5632" t="s">
        <v>753</v>
      </c>
      <c r="S5632" s="9"/>
      <c r="T5632">
        <v>2</v>
      </c>
      <c r="U5632" s="210" t="s">
        <v>18216</v>
      </c>
      <c r="V5632" s="14">
        <v>0</v>
      </c>
      <c r="W5632" s="14">
        <v>1</v>
      </c>
      <c r="X5632" s="150" t="s">
        <v>270</v>
      </c>
      <c r="Y5632">
        <v>85</v>
      </c>
      <c r="Z5632" t="s">
        <v>505</v>
      </c>
      <c r="AA5632">
        <f t="shared" si="87"/>
        <v>1</v>
      </c>
    </row>
    <row r="5633" spans="1:27" x14ac:dyDescent="0.2">
      <c r="A5633">
        <v>1995</v>
      </c>
      <c r="B5633" s="1" t="s">
        <v>13024</v>
      </c>
      <c r="C5633" t="s">
        <v>1027</v>
      </c>
      <c r="D5633" s="9" t="s">
        <v>13025</v>
      </c>
      <c r="E5633" s="9" t="s">
        <v>259</v>
      </c>
      <c r="F5633" s="9" t="s">
        <v>1416</v>
      </c>
      <c r="G5633" s="10">
        <v>11</v>
      </c>
      <c r="H5633" s="10" t="s">
        <v>536</v>
      </c>
      <c r="I5633" s="10">
        <v>1949</v>
      </c>
      <c r="J5633" s="11" t="s">
        <v>13022</v>
      </c>
      <c r="K5633" s="12"/>
      <c r="L5633" s="13" t="s">
        <v>13023</v>
      </c>
      <c r="M5633" t="s">
        <v>753</v>
      </c>
      <c r="S5633" s="9"/>
      <c r="T5633">
        <v>2</v>
      </c>
      <c r="U5633" s="210" t="s">
        <v>18216</v>
      </c>
      <c r="V5633" s="14">
        <v>0</v>
      </c>
      <c r="W5633" s="14">
        <v>1</v>
      </c>
      <c r="X5633" s="150" t="s">
        <v>270</v>
      </c>
      <c r="Y5633">
        <v>107</v>
      </c>
      <c r="Z5633" t="s">
        <v>271</v>
      </c>
      <c r="AA5633">
        <f t="shared" si="87"/>
        <v>4</v>
      </c>
    </row>
    <row r="5634" spans="1:27" x14ac:dyDescent="0.2">
      <c r="A5634">
        <v>3332</v>
      </c>
      <c r="B5634" s="1" t="s">
        <v>13030</v>
      </c>
      <c r="C5634" t="s">
        <v>1027</v>
      </c>
      <c r="D5634" s="9" t="s">
        <v>13031</v>
      </c>
      <c r="E5634" s="9" t="s">
        <v>259</v>
      </c>
      <c r="F5634" s="9" t="s">
        <v>1416</v>
      </c>
      <c r="G5634" s="10">
        <v>11</v>
      </c>
      <c r="H5634" s="10" t="s">
        <v>536</v>
      </c>
      <c r="I5634" s="10">
        <v>1949</v>
      </c>
      <c r="J5634" s="11" t="s">
        <v>13022</v>
      </c>
      <c r="K5634" s="12"/>
      <c r="L5634" s="13" t="s">
        <v>13023</v>
      </c>
      <c r="M5634" t="s">
        <v>753</v>
      </c>
      <c r="S5634" s="9"/>
      <c r="T5634">
        <v>2</v>
      </c>
      <c r="U5634" s="210" t="s">
        <v>18216</v>
      </c>
      <c r="V5634" s="14">
        <v>0</v>
      </c>
      <c r="W5634" s="14">
        <v>1</v>
      </c>
      <c r="X5634" s="150" t="s">
        <v>270</v>
      </c>
      <c r="Y5634">
        <v>4</v>
      </c>
      <c r="Z5634" t="s">
        <v>271</v>
      </c>
      <c r="AA5634">
        <f t="shared" ref="AA5634:AA5697" si="88">LEN(D5634)-LEN(SUBSTITUTE(D5634,"/",""))+1</f>
        <v>3</v>
      </c>
    </row>
    <row r="5635" spans="1:27" x14ac:dyDescent="0.2">
      <c r="A5635">
        <v>6116</v>
      </c>
      <c r="B5635" s="1" t="s">
        <v>13035</v>
      </c>
      <c r="C5635" t="s">
        <v>1027</v>
      </c>
      <c r="D5635" s="9">
        <v>21</v>
      </c>
      <c r="E5635" s="9" t="s">
        <v>259</v>
      </c>
      <c r="F5635" s="9" t="s">
        <v>1416</v>
      </c>
      <c r="G5635" s="10">
        <v>11</v>
      </c>
      <c r="H5635" s="10" t="s">
        <v>536</v>
      </c>
      <c r="I5635" s="10">
        <v>1949</v>
      </c>
      <c r="J5635" s="11" t="s">
        <v>13022</v>
      </c>
      <c r="K5635" s="12"/>
      <c r="L5635" s="13" t="s">
        <v>13023</v>
      </c>
      <c r="M5635" t="s">
        <v>753</v>
      </c>
      <c r="S5635" s="9"/>
      <c r="T5635">
        <v>2</v>
      </c>
      <c r="U5635" s="210" t="s">
        <v>18216</v>
      </c>
      <c r="V5635" s="14">
        <v>0</v>
      </c>
      <c r="W5635" s="14">
        <v>1</v>
      </c>
      <c r="X5635" s="150" t="s">
        <v>270</v>
      </c>
      <c r="Y5635">
        <v>21</v>
      </c>
      <c r="Z5635" t="s">
        <v>1419</v>
      </c>
      <c r="AA5635">
        <f t="shared" si="88"/>
        <v>1</v>
      </c>
    </row>
    <row r="5636" spans="1:27" x14ac:dyDescent="0.2">
      <c r="A5636">
        <v>1909</v>
      </c>
      <c r="B5636" s="1" t="s">
        <v>13026</v>
      </c>
      <c r="C5636" t="s">
        <v>1027</v>
      </c>
      <c r="D5636" s="9" t="s">
        <v>13027</v>
      </c>
      <c r="E5636" s="9" t="s">
        <v>259</v>
      </c>
      <c r="F5636" s="9" t="s">
        <v>1416</v>
      </c>
      <c r="G5636" s="10">
        <v>11</v>
      </c>
      <c r="H5636" s="10" t="s">
        <v>536</v>
      </c>
      <c r="I5636" s="10">
        <v>1949</v>
      </c>
      <c r="J5636" s="11" t="s">
        <v>13022</v>
      </c>
      <c r="K5636" s="12"/>
      <c r="L5636" s="13" t="s">
        <v>13023</v>
      </c>
      <c r="M5636" t="s">
        <v>753</v>
      </c>
      <c r="S5636" s="9"/>
      <c r="T5636">
        <v>2</v>
      </c>
      <c r="U5636" s="210" t="s">
        <v>18216</v>
      </c>
      <c r="V5636" s="14">
        <v>0</v>
      </c>
      <c r="W5636" s="14">
        <v>1</v>
      </c>
      <c r="X5636" s="150" t="s">
        <v>270</v>
      </c>
      <c r="Y5636">
        <v>21</v>
      </c>
      <c r="Z5636" t="s">
        <v>271</v>
      </c>
      <c r="AA5636">
        <f t="shared" si="88"/>
        <v>4</v>
      </c>
    </row>
    <row r="5637" spans="1:27" x14ac:dyDescent="0.2">
      <c r="A5637">
        <v>2412</v>
      </c>
      <c r="B5637" s="1" t="s">
        <v>13032</v>
      </c>
      <c r="C5637" t="s">
        <v>1027</v>
      </c>
      <c r="D5637" s="9" t="s">
        <v>6724</v>
      </c>
      <c r="E5637" s="9" t="s">
        <v>259</v>
      </c>
      <c r="F5637" s="9" t="s">
        <v>1416</v>
      </c>
      <c r="G5637" s="10">
        <v>11</v>
      </c>
      <c r="H5637" s="10" t="s">
        <v>536</v>
      </c>
      <c r="I5637" s="10">
        <v>1949</v>
      </c>
      <c r="J5637" s="11" t="s">
        <v>13022</v>
      </c>
      <c r="K5637" s="12"/>
      <c r="L5637" s="13" t="s">
        <v>13023</v>
      </c>
      <c r="M5637" t="s">
        <v>753</v>
      </c>
      <c r="S5637" s="9"/>
      <c r="T5637">
        <v>2</v>
      </c>
      <c r="U5637" s="210" t="s">
        <v>18216</v>
      </c>
      <c r="V5637" s="14">
        <v>0</v>
      </c>
      <c r="W5637" s="14">
        <v>1</v>
      </c>
      <c r="X5637" s="150" t="s">
        <v>270</v>
      </c>
      <c r="Y5637">
        <v>4</v>
      </c>
      <c r="Z5637" t="s">
        <v>271</v>
      </c>
      <c r="AA5637">
        <f t="shared" si="88"/>
        <v>2</v>
      </c>
    </row>
    <row r="5638" spans="1:27" x14ac:dyDescent="0.2">
      <c r="A5638">
        <v>1533</v>
      </c>
      <c r="B5638" s="1" t="s">
        <v>13028</v>
      </c>
      <c r="C5638" t="s">
        <v>1027</v>
      </c>
      <c r="D5638" s="9" t="s">
        <v>13029</v>
      </c>
      <c r="E5638" s="9" t="s">
        <v>259</v>
      </c>
      <c r="F5638" s="9" t="s">
        <v>1416</v>
      </c>
      <c r="G5638" s="10">
        <v>11</v>
      </c>
      <c r="H5638" s="10" t="s">
        <v>536</v>
      </c>
      <c r="I5638" s="10">
        <v>1949</v>
      </c>
      <c r="J5638" s="11" t="s">
        <v>13022</v>
      </c>
      <c r="K5638" s="12"/>
      <c r="L5638" s="13" t="s">
        <v>13023</v>
      </c>
      <c r="M5638" t="s">
        <v>753</v>
      </c>
      <c r="S5638" s="9"/>
      <c r="T5638">
        <v>2</v>
      </c>
      <c r="U5638" s="210" t="s">
        <v>18216</v>
      </c>
      <c r="V5638" s="14">
        <v>0</v>
      </c>
      <c r="W5638" s="14">
        <v>0</v>
      </c>
      <c r="X5638" s="150" t="s">
        <v>270</v>
      </c>
      <c r="Y5638">
        <v>21</v>
      </c>
      <c r="Z5638" t="s">
        <v>271</v>
      </c>
      <c r="AA5638">
        <f t="shared" si="88"/>
        <v>3</v>
      </c>
    </row>
    <row r="5639" spans="1:27" x14ac:dyDescent="0.2">
      <c r="A5639">
        <v>7652</v>
      </c>
      <c r="B5639" s="1" t="s">
        <v>13033</v>
      </c>
      <c r="C5639" t="s">
        <v>1027</v>
      </c>
      <c r="D5639" s="9">
        <v>107</v>
      </c>
      <c r="E5639" s="9" t="s">
        <v>259</v>
      </c>
      <c r="F5639" s="9" t="s">
        <v>1416</v>
      </c>
      <c r="G5639" s="10">
        <v>11</v>
      </c>
      <c r="H5639" s="10" t="s">
        <v>536</v>
      </c>
      <c r="I5639" s="10">
        <v>1949</v>
      </c>
      <c r="J5639" s="11" t="s">
        <v>13022</v>
      </c>
      <c r="K5639" s="12"/>
      <c r="L5639" s="13" t="s">
        <v>13023</v>
      </c>
      <c r="M5639" t="s">
        <v>753</v>
      </c>
      <c r="S5639" s="9"/>
      <c r="T5639">
        <v>2</v>
      </c>
      <c r="U5639" s="210" t="s">
        <v>18216</v>
      </c>
      <c r="V5639" s="14">
        <v>0</v>
      </c>
      <c r="W5639" s="14">
        <v>0</v>
      </c>
      <c r="X5639" s="150" t="s">
        <v>270</v>
      </c>
      <c r="Y5639">
        <v>107</v>
      </c>
      <c r="Z5639" t="s">
        <v>271</v>
      </c>
      <c r="AA5639">
        <f t="shared" si="88"/>
        <v>1</v>
      </c>
    </row>
    <row r="5640" spans="1:27" x14ac:dyDescent="0.2">
      <c r="A5640">
        <v>6425</v>
      </c>
      <c r="B5640" s="1" t="s">
        <v>13039</v>
      </c>
      <c r="C5640" t="s">
        <v>6878</v>
      </c>
      <c r="D5640" s="9">
        <v>81</v>
      </c>
      <c r="E5640" s="9"/>
      <c r="F5640" s="9"/>
      <c r="G5640" s="10">
        <v>12</v>
      </c>
      <c r="H5640" s="10" t="s">
        <v>536</v>
      </c>
      <c r="I5640" s="10">
        <v>1949</v>
      </c>
      <c r="J5640" s="11" t="s">
        <v>13037</v>
      </c>
      <c r="K5640" s="12" t="s">
        <v>237</v>
      </c>
      <c r="L5640" s="13" t="s">
        <v>13040</v>
      </c>
      <c r="M5640" t="s">
        <v>290</v>
      </c>
      <c r="N5640" t="s">
        <v>291</v>
      </c>
      <c r="O5640" t="s">
        <v>320</v>
      </c>
      <c r="S5640" s="9"/>
      <c r="T5640">
        <v>2</v>
      </c>
      <c r="U5640" s="210" t="s">
        <v>18216</v>
      </c>
      <c r="V5640" s="14">
        <v>0</v>
      </c>
      <c r="W5640" s="14">
        <v>0</v>
      </c>
      <c r="X5640" s="150" t="s">
        <v>270</v>
      </c>
      <c r="Y5640">
        <v>81</v>
      </c>
      <c r="Z5640" t="s">
        <v>3085</v>
      </c>
      <c r="AA5640">
        <f t="shared" si="88"/>
        <v>1</v>
      </c>
    </row>
    <row r="5641" spans="1:27" x14ac:dyDescent="0.2">
      <c r="A5641">
        <v>4310</v>
      </c>
      <c r="B5641" s="1" t="s">
        <v>13036</v>
      </c>
      <c r="C5641" t="s">
        <v>1027</v>
      </c>
      <c r="D5641" s="9" t="s">
        <v>12252</v>
      </c>
      <c r="E5641" s="9" t="s">
        <v>259</v>
      </c>
      <c r="F5641" s="9" t="s">
        <v>1416</v>
      </c>
      <c r="G5641" s="10">
        <v>12</v>
      </c>
      <c r="H5641" s="10" t="s">
        <v>536</v>
      </c>
      <c r="I5641" s="10">
        <v>1949</v>
      </c>
      <c r="J5641" s="11" t="s">
        <v>13037</v>
      </c>
      <c r="K5641" s="12"/>
      <c r="L5641" s="13" t="s">
        <v>13038</v>
      </c>
      <c r="M5641" t="s">
        <v>753</v>
      </c>
      <c r="S5641" s="9"/>
      <c r="T5641">
        <v>2</v>
      </c>
      <c r="U5641" s="210" t="s">
        <v>18216</v>
      </c>
      <c r="V5641" s="14">
        <v>0</v>
      </c>
      <c r="W5641" s="14">
        <v>0</v>
      </c>
      <c r="X5641" s="150" t="s">
        <v>270</v>
      </c>
      <c r="Y5641">
        <v>21</v>
      </c>
      <c r="Z5641" t="s">
        <v>271</v>
      </c>
      <c r="AA5641">
        <f t="shared" si="88"/>
        <v>2</v>
      </c>
    </row>
    <row r="5642" spans="1:27" x14ac:dyDescent="0.2">
      <c r="A5642">
        <v>71</v>
      </c>
      <c r="B5642" s="1" t="s">
        <v>13041</v>
      </c>
      <c r="C5642" t="s">
        <v>8426</v>
      </c>
      <c r="D5642" s="9" t="s">
        <v>13042</v>
      </c>
      <c r="E5642" s="9" t="s">
        <v>259</v>
      </c>
      <c r="F5642" s="9" t="s">
        <v>312</v>
      </c>
      <c r="G5642" s="10">
        <v>14</v>
      </c>
      <c r="H5642" s="10" t="s">
        <v>536</v>
      </c>
      <c r="I5642" s="10">
        <v>1949</v>
      </c>
      <c r="J5642" s="11" t="s">
        <v>13043</v>
      </c>
      <c r="K5642" s="12" t="s">
        <v>237</v>
      </c>
      <c r="L5642" s="13" t="s">
        <v>222</v>
      </c>
      <c r="M5642" t="s">
        <v>290</v>
      </c>
      <c r="N5642" t="s">
        <v>291</v>
      </c>
      <c r="O5642" t="s">
        <v>292</v>
      </c>
      <c r="S5642" s="9"/>
      <c r="T5642">
        <v>2</v>
      </c>
      <c r="U5642" s="210" t="s">
        <v>18216</v>
      </c>
      <c r="V5642" s="14">
        <v>0</v>
      </c>
      <c r="W5642" s="14">
        <v>0</v>
      </c>
      <c r="X5642" s="150" t="s">
        <v>270</v>
      </c>
      <c r="Y5642">
        <v>23</v>
      </c>
      <c r="Z5642" t="s">
        <v>505</v>
      </c>
      <c r="AA5642">
        <f t="shared" si="88"/>
        <v>2</v>
      </c>
    </row>
    <row r="5643" spans="1:27" x14ac:dyDescent="0.2">
      <c r="A5643">
        <v>1557</v>
      </c>
      <c r="B5643" s="1" t="s">
        <v>13044</v>
      </c>
      <c r="C5643" t="s">
        <v>9894</v>
      </c>
      <c r="D5643" s="9" t="s">
        <v>13045</v>
      </c>
      <c r="E5643" s="9" t="s">
        <v>259</v>
      </c>
      <c r="F5643" s="9" t="s">
        <v>532</v>
      </c>
      <c r="G5643" s="10">
        <v>16</v>
      </c>
      <c r="H5643" s="10" t="s">
        <v>536</v>
      </c>
      <c r="I5643" s="10">
        <v>1949</v>
      </c>
      <c r="J5643" s="11" t="s">
        <v>13046</v>
      </c>
      <c r="K5643" s="12" t="s">
        <v>237</v>
      </c>
      <c r="L5643" s="13" t="s">
        <v>13047</v>
      </c>
      <c r="M5643" t="s">
        <v>290</v>
      </c>
      <c r="N5643" t="s">
        <v>291</v>
      </c>
      <c r="O5643" t="s">
        <v>292</v>
      </c>
      <c r="S5643" s="9"/>
      <c r="T5643">
        <v>2</v>
      </c>
      <c r="U5643" s="210" t="s">
        <v>18216</v>
      </c>
      <c r="V5643" s="14">
        <v>0</v>
      </c>
      <c r="W5643" s="14">
        <v>0</v>
      </c>
      <c r="X5643" s="150" t="s">
        <v>294</v>
      </c>
      <c r="Y5643" t="s">
        <v>10697</v>
      </c>
      <c r="Z5643" t="s">
        <v>7856</v>
      </c>
      <c r="AA5643">
        <f t="shared" si="88"/>
        <v>2</v>
      </c>
    </row>
    <row r="5644" spans="1:27" x14ac:dyDescent="0.2">
      <c r="A5644">
        <v>4039</v>
      </c>
      <c r="B5644" s="1" t="s">
        <v>13048</v>
      </c>
      <c r="C5644" t="s">
        <v>1027</v>
      </c>
      <c r="D5644" s="9" t="s">
        <v>13049</v>
      </c>
      <c r="E5644" s="9" t="s">
        <v>259</v>
      </c>
      <c r="F5644" s="9" t="s">
        <v>532</v>
      </c>
      <c r="G5644" s="10">
        <v>17</v>
      </c>
      <c r="H5644" s="10" t="s">
        <v>536</v>
      </c>
      <c r="I5644" s="10">
        <v>1949</v>
      </c>
      <c r="J5644" s="11" t="s">
        <v>13050</v>
      </c>
      <c r="K5644" s="12"/>
      <c r="L5644" s="13" t="s">
        <v>13051</v>
      </c>
      <c r="M5644" t="s">
        <v>753</v>
      </c>
      <c r="S5644" s="9"/>
      <c r="T5644">
        <v>2</v>
      </c>
      <c r="U5644" s="210" t="s">
        <v>18216</v>
      </c>
      <c r="V5644" s="14">
        <v>0</v>
      </c>
      <c r="W5644" s="14">
        <v>1</v>
      </c>
      <c r="X5644" s="109" t="s">
        <v>294</v>
      </c>
      <c r="Y5644" t="s">
        <v>10182</v>
      </c>
      <c r="Z5644" t="s">
        <v>271</v>
      </c>
      <c r="AA5644">
        <f t="shared" si="88"/>
        <v>3</v>
      </c>
    </row>
    <row r="5645" spans="1:27" x14ac:dyDescent="0.2">
      <c r="A5645">
        <v>3591</v>
      </c>
      <c r="B5645" s="1" t="s">
        <v>13062</v>
      </c>
      <c r="C5645" t="s">
        <v>1027</v>
      </c>
      <c r="D5645" s="9">
        <v>21</v>
      </c>
      <c r="E5645" s="9" t="s">
        <v>259</v>
      </c>
      <c r="F5645" s="9" t="s">
        <v>1416</v>
      </c>
      <c r="G5645" s="10">
        <v>17</v>
      </c>
      <c r="H5645" s="10" t="s">
        <v>536</v>
      </c>
      <c r="I5645" s="10">
        <v>1949</v>
      </c>
      <c r="J5645" s="11" t="s">
        <v>13050</v>
      </c>
      <c r="K5645" s="12"/>
      <c r="L5645" s="13" t="s">
        <v>13063</v>
      </c>
      <c r="M5645" t="s">
        <v>753</v>
      </c>
      <c r="S5645" s="9"/>
      <c r="T5645">
        <v>2</v>
      </c>
      <c r="U5645" s="210" t="s">
        <v>18216</v>
      </c>
      <c r="V5645" s="14">
        <v>0</v>
      </c>
      <c r="W5645" s="14">
        <v>1</v>
      </c>
      <c r="X5645" s="150" t="s">
        <v>270</v>
      </c>
      <c r="Y5645">
        <v>21</v>
      </c>
      <c r="Z5645" t="s">
        <v>271</v>
      </c>
      <c r="AA5645">
        <f t="shared" si="88"/>
        <v>1</v>
      </c>
    </row>
    <row r="5646" spans="1:27" x14ac:dyDescent="0.2">
      <c r="A5646">
        <v>4334</v>
      </c>
      <c r="B5646" s="1" t="s">
        <v>13058</v>
      </c>
      <c r="C5646" t="s">
        <v>1027</v>
      </c>
      <c r="D5646" s="9" t="s">
        <v>6724</v>
      </c>
      <c r="E5646" s="9" t="s">
        <v>259</v>
      </c>
      <c r="F5646" s="9" t="s">
        <v>1416</v>
      </c>
      <c r="G5646" s="10">
        <v>17</v>
      </c>
      <c r="H5646" s="10" t="s">
        <v>536</v>
      </c>
      <c r="I5646" s="10">
        <v>1949</v>
      </c>
      <c r="J5646" s="11" t="s">
        <v>13050</v>
      </c>
      <c r="K5646" s="12"/>
      <c r="L5646" s="13" t="s">
        <v>13054</v>
      </c>
      <c r="M5646" t="s">
        <v>753</v>
      </c>
      <c r="S5646" s="9"/>
      <c r="T5646">
        <v>2</v>
      </c>
      <c r="U5646" s="210" t="s">
        <v>18216</v>
      </c>
      <c r="V5646" s="14">
        <v>0</v>
      </c>
      <c r="W5646" s="14">
        <v>1</v>
      </c>
      <c r="X5646" s="150" t="s">
        <v>270</v>
      </c>
      <c r="Y5646">
        <v>4</v>
      </c>
      <c r="Z5646" t="s">
        <v>271</v>
      </c>
      <c r="AA5646">
        <f t="shared" si="88"/>
        <v>2</v>
      </c>
    </row>
    <row r="5647" spans="1:27" x14ac:dyDescent="0.2">
      <c r="A5647">
        <v>1537</v>
      </c>
      <c r="B5647" s="1" t="s">
        <v>13052</v>
      </c>
      <c r="C5647" t="s">
        <v>1027</v>
      </c>
      <c r="D5647" s="9" t="s">
        <v>13053</v>
      </c>
      <c r="E5647" s="9" t="s">
        <v>259</v>
      </c>
      <c r="F5647" s="9" t="s">
        <v>1416</v>
      </c>
      <c r="G5647" s="10">
        <v>17</v>
      </c>
      <c r="H5647" s="10" t="s">
        <v>536</v>
      </c>
      <c r="I5647" s="10">
        <v>1949</v>
      </c>
      <c r="J5647" s="11" t="s">
        <v>13050</v>
      </c>
      <c r="K5647" s="12"/>
      <c r="L5647" s="13" t="s">
        <v>13054</v>
      </c>
      <c r="M5647" t="s">
        <v>753</v>
      </c>
      <c r="S5647" s="9"/>
      <c r="T5647">
        <v>2</v>
      </c>
      <c r="U5647" s="210" t="s">
        <v>18216</v>
      </c>
      <c r="V5647" s="14">
        <v>0</v>
      </c>
      <c r="W5647" s="14">
        <v>1</v>
      </c>
      <c r="X5647" s="150" t="s">
        <v>270</v>
      </c>
      <c r="Y5647">
        <v>4</v>
      </c>
      <c r="Z5647" t="s">
        <v>271</v>
      </c>
      <c r="AA5647">
        <f t="shared" si="88"/>
        <v>3</v>
      </c>
    </row>
    <row r="5648" spans="1:27" x14ac:dyDescent="0.2">
      <c r="A5648">
        <v>7662</v>
      </c>
      <c r="B5648" s="1" t="s">
        <v>13060</v>
      </c>
      <c r="C5648" t="s">
        <v>1027</v>
      </c>
      <c r="D5648" s="9">
        <v>107</v>
      </c>
      <c r="E5648" s="9" t="s">
        <v>259</v>
      </c>
      <c r="F5648" s="9" t="s">
        <v>1416</v>
      </c>
      <c r="G5648" s="10">
        <v>17</v>
      </c>
      <c r="H5648" s="10" t="s">
        <v>536</v>
      </c>
      <c r="I5648" s="10">
        <v>1949</v>
      </c>
      <c r="J5648" s="11" t="s">
        <v>13050</v>
      </c>
      <c r="K5648" s="12"/>
      <c r="L5648" s="13" t="s">
        <v>13054</v>
      </c>
      <c r="M5648" t="s">
        <v>753</v>
      </c>
      <c r="S5648" s="9"/>
      <c r="T5648">
        <v>2</v>
      </c>
      <c r="U5648" s="210" t="s">
        <v>18216</v>
      </c>
      <c r="V5648" s="14">
        <v>0</v>
      </c>
      <c r="W5648" s="14">
        <v>1</v>
      </c>
      <c r="X5648" s="150" t="s">
        <v>270</v>
      </c>
      <c r="Y5648">
        <v>107</v>
      </c>
      <c r="Z5648" t="s">
        <v>271</v>
      </c>
      <c r="AA5648">
        <f t="shared" si="88"/>
        <v>1</v>
      </c>
    </row>
    <row r="5649" spans="1:27" x14ac:dyDescent="0.2">
      <c r="A5649">
        <v>7313</v>
      </c>
      <c r="B5649" s="1" t="s">
        <v>13055</v>
      </c>
      <c r="C5649" t="s">
        <v>1027</v>
      </c>
      <c r="D5649" s="9" t="s">
        <v>13056</v>
      </c>
      <c r="E5649" s="9" t="s">
        <v>259</v>
      </c>
      <c r="F5649" s="9" t="s">
        <v>1416</v>
      </c>
      <c r="G5649" s="10">
        <v>17</v>
      </c>
      <c r="H5649" s="10" t="s">
        <v>536</v>
      </c>
      <c r="I5649" s="10">
        <v>1949</v>
      </c>
      <c r="J5649" s="11" t="s">
        <v>13050</v>
      </c>
      <c r="K5649" s="12"/>
      <c r="L5649" s="13" t="s">
        <v>13054</v>
      </c>
      <c r="M5649" t="s">
        <v>753</v>
      </c>
      <c r="S5649" s="9"/>
      <c r="T5649">
        <v>2</v>
      </c>
      <c r="U5649" s="210" t="s">
        <v>18216</v>
      </c>
      <c r="V5649" s="14">
        <v>0</v>
      </c>
      <c r="W5649" s="14">
        <v>1</v>
      </c>
      <c r="X5649" s="150" t="s">
        <v>270</v>
      </c>
      <c r="Y5649">
        <v>4</v>
      </c>
      <c r="Z5649" t="s">
        <v>271</v>
      </c>
      <c r="AA5649">
        <f t="shared" si="88"/>
        <v>3</v>
      </c>
    </row>
    <row r="5650" spans="1:27" x14ac:dyDescent="0.2">
      <c r="A5650">
        <v>4668</v>
      </c>
      <c r="B5650" s="1" t="s">
        <v>13061</v>
      </c>
      <c r="C5650" t="s">
        <v>1027</v>
      </c>
      <c r="D5650" s="9">
        <v>107</v>
      </c>
      <c r="E5650" s="9" t="s">
        <v>259</v>
      </c>
      <c r="F5650" s="9" t="s">
        <v>1416</v>
      </c>
      <c r="G5650" s="10">
        <v>17</v>
      </c>
      <c r="H5650" s="10" t="s">
        <v>536</v>
      </c>
      <c r="I5650" s="10">
        <v>1949</v>
      </c>
      <c r="J5650" s="11" t="s">
        <v>13050</v>
      </c>
      <c r="K5650" s="12"/>
      <c r="L5650" s="13" t="s">
        <v>13054</v>
      </c>
      <c r="M5650" t="s">
        <v>753</v>
      </c>
      <c r="S5650" s="9"/>
      <c r="T5650">
        <v>2</v>
      </c>
      <c r="U5650" s="210" t="s">
        <v>18216</v>
      </c>
      <c r="V5650" s="14">
        <v>0</v>
      </c>
      <c r="W5650" s="14">
        <v>0</v>
      </c>
      <c r="X5650" s="150" t="s">
        <v>270</v>
      </c>
      <c r="Y5650">
        <v>107</v>
      </c>
      <c r="Z5650" t="s">
        <v>271</v>
      </c>
      <c r="AA5650">
        <f t="shared" si="88"/>
        <v>1</v>
      </c>
    </row>
    <row r="5651" spans="1:27" x14ac:dyDescent="0.2">
      <c r="A5651">
        <v>3706</v>
      </c>
      <c r="B5651" s="1" t="s">
        <v>13057</v>
      </c>
      <c r="C5651" t="s">
        <v>1027</v>
      </c>
      <c r="D5651" s="9" t="s">
        <v>10945</v>
      </c>
      <c r="E5651" s="9"/>
      <c r="F5651" s="9"/>
      <c r="G5651" s="10">
        <v>17</v>
      </c>
      <c r="H5651" s="10" t="s">
        <v>536</v>
      </c>
      <c r="I5651" s="10">
        <v>1949</v>
      </c>
      <c r="J5651" s="11" t="s">
        <v>13050</v>
      </c>
      <c r="K5651" s="12"/>
      <c r="L5651" s="13" t="s">
        <v>13054</v>
      </c>
      <c r="M5651" t="s">
        <v>753</v>
      </c>
      <c r="S5651" s="9"/>
      <c r="T5651">
        <v>2</v>
      </c>
      <c r="U5651" s="210" t="s">
        <v>18216</v>
      </c>
      <c r="V5651" s="14">
        <v>0</v>
      </c>
      <c r="W5651" s="14">
        <v>0</v>
      </c>
      <c r="X5651" s="150" t="s">
        <v>270</v>
      </c>
      <c r="Y5651">
        <v>8</v>
      </c>
      <c r="Z5651" t="s">
        <v>1419</v>
      </c>
      <c r="AA5651">
        <f t="shared" si="88"/>
        <v>2</v>
      </c>
    </row>
    <row r="5652" spans="1:27" x14ac:dyDescent="0.2">
      <c r="A5652">
        <v>2829</v>
      </c>
      <c r="B5652" s="1" t="s">
        <v>13059</v>
      </c>
      <c r="C5652" t="s">
        <v>1027</v>
      </c>
      <c r="D5652" s="9" t="s">
        <v>1126</v>
      </c>
      <c r="E5652" s="9" t="s">
        <v>275</v>
      </c>
      <c r="F5652" s="9" t="s">
        <v>1416</v>
      </c>
      <c r="G5652" s="10">
        <v>17</v>
      </c>
      <c r="H5652" s="10" t="s">
        <v>536</v>
      </c>
      <c r="I5652" s="10">
        <v>1949</v>
      </c>
      <c r="J5652" s="11" t="s">
        <v>13050</v>
      </c>
      <c r="K5652" s="12"/>
      <c r="L5652" s="13" t="s">
        <v>13054</v>
      </c>
      <c r="M5652" t="s">
        <v>753</v>
      </c>
      <c r="S5652" s="9"/>
      <c r="T5652">
        <v>2</v>
      </c>
      <c r="U5652" s="210" t="s">
        <v>18216</v>
      </c>
      <c r="V5652" s="14">
        <v>0</v>
      </c>
      <c r="W5652" s="14">
        <v>0</v>
      </c>
      <c r="X5652" s="109" t="e">
        <v>#N/A</v>
      </c>
      <c r="Y5652" t="s">
        <v>1126</v>
      </c>
      <c r="Z5652" t="s">
        <v>1419</v>
      </c>
      <c r="AA5652">
        <f t="shared" si="88"/>
        <v>1</v>
      </c>
    </row>
    <row r="5653" spans="1:27" x14ac:dyDescent="0.2">
      <c r="A5653">
        <v>6914</v>
      </c>
      <c r="B5653" s="1" t="s">
        <v>13064</v>
      </c>
      <c r="C5653" t="s">
        <v>503</v>
      </c>
      <c r="D5653" s="9" t="s">
        <v>13065</v>
      </c>
      <c r="E5653" s="9"/>
      <c r="F5653" s="9"/>
      <c r="G5653" s="10">
        <v>18</v>
      </c>
      <c r="H5653" s="10" t="s">
        <v>536</v>
      </c>
      <c r="I5653" s="10">
        <v>1949</v>
      </c>
      <c r="J5653" s="11" t="s">
        <v>13066</v>
      </c>
      <c r="K5653" s="12" t="s">
        <v>237</v>
      </c>
      <c r="L5653" s="13" t="s">
        <v>13067</v>
      </c>
      <c r="M5653" t="s">
        <v>290</v>
      </c>
      <c r="N5653" t="s">
        <v>291</v>
      </c>
      <c r="O5653" t="s">
        <v>498</v>
      </c>
      <c r="S5653" s="9"/>
      <c r="T5653">
        <v>2</v>
      </c>
      <c r="U5653" s="210" t="s">
        <v>18216</v>
      </c>
      <c r="V5653" s="14">
        <v>0</v>
      </c>
      <c r="W5653" s="14">
        <v>0</v>
      </c>
      <c r="X5653" s="150" t="s">
        <v>294</v>
      </c>
      <c r="Y5653" t="s">
        <v>13065</v>
      </c>
      <c r="Z5653" t="s">
        <v>505</v>
      </c>
      <c r="AA5653">
        <f t="shared" si="88"/>
        <v>1</v>
      </c>
    </row>
    <row r="5654" spans="1:27" x14ac:dyDescent="0.2">
      <c r="A5654">
        <v>5156</v>
      </c>
      <c r="B5654" s="1" t="s">
        <v>13068</v>
      </c>
      <c r="C5654" t="s">
        <v>2221</v>
      </c>
      <c r="D5654" s="9" t="s">
        <v>13069</v>
      </c>
      <c r="E5654" s="9"/>
      <c r="F5654" s="9"/>
      <c r="G5654" s="10">
        <v>19</v>
      </c>
      <c r="H5654" s="10" t="s">
        <v>536</v>
      </c>
      <c r="I5654" s="10">
        <v>1949</v>
      </c>
      <c r="J5654" s="11" t="s">
        <v>13070</v>
      </c>
      <c r="K5654" s="12"/>
      <c r="L5654" s="13" t="s">
        <v>13071</v>
      </c>
      <c r="M5654" t="s">
        <v>753</v>
      </c>
      <c r="S5654" s="9"/>
      <c r="T5654">
        <v>2</v>
      </c>
      <c r="U5654" s="210" t="s">
        <v>18216</v>
      </c>
      <c r="V5654" s="14">
        <v>0</v>
      </c>
      <c r="W5654" s="14">
        <v>1</v>
      </c>
      <c r="X5654" s="150" t="s">
        <v>270</v>
      </c>
      <c r="Y5654">
        <v>500</v>
      </c>
      <c r="Z5654" t="s">
        <v>505</v>
      </c>
      <c r="AA5654">
        <f t="shared" si="88"/>
        <v>2</v>
      </c>
    </row>
    <row r="5655" spans="1:27" x14ac:dyDescent="0.2">
      <c r="A5655">
        <v>1469</v>
      </c>
      <c r="B5655" s="1" t="s">
        <v>13099</v>
      </c>
      <c r="C5655" t="s">
        <v>1027</v>
      </c>
      <c r="D5655" s="9" t="s">
        <v>10267</v>
      </c>
      <c r="E5655" s="9"/>
      <c r="F5655" s="9"/>
      <c r="G5655" s="10">
        <v>21</v>
      </c>
      <c r="H5655" s="10" t="s">
        <v>536</v>
      </c>
      <c r="I5655" s="10">
        <v>1949</v>
      </c>
      <c r="J5655" s="11" t="s">
        <v>13074</v>
      </c>
      <c r="K5655" s="12" t="s">
        <v>415</v>
      </c>
      <c r="L5655" s="13" t="s">
        <v>13100</v>
      </c>
      <c r="M5655" t="s">
        <v>290</v>
      </c>
      <c r="N5655" t="s">
        <v>291</v>
      </c>
      <c r="O5655" t="s">
        <v>334</v>
      </c>
      <c r="S5655" s="9"/>
      <c r="T5655">
        <v>2</v>
      </c>
      <c r="U5655" s="210" t="s">
        <v>18216</v>
      </c>
      <c r="V5655" s="14">
        <v>0</v>
      </c>
      <c r="W5655" s="14">
        <v>0</v>
      </c>
      <c r="X5655" s="150" t="s">
        <v>294</v>
      </c>
      <c r="Y5655" t="s">
        <v>10267</v>
      </c>
      <c r="Z5655" t="s">
        <v>7856</v>
      </c>
      <c r="AA5655">
        <f t="shared" si="88"/>
        <v>1</v>
      </c>
    </row>
    <row r="5656" spans="1:27" x14ac:dyDescent="0.2">
      <c r="A5656">
        <v>3263</v>
      </c>
      <c r="B5656" s="1" t="s">
        <v>13079</v>
      </c>
      <c r="C5656" t="s">
        <v>1027</v>
      </c>
      <c r="D5656" s="9" t="s">
        <v>13080</v>
      </c>
      <c r="E5656" s="9"/>
      <c r="F5656" s="9"/>
      <c r="G5656" s="10">
        <v>21</v>
      </c>
      <c r="H5656" s="10" t="s">
        <v>536</v>
      </c>
      <c r="I5656" s="10">
        <v>1949</v>
      </c>
      <c r="J5656" s="11" t="s">
        <v>13074</v>
      </c>
      <c r="K5656" s="12"/>
      <c r="L5656" s="13" t="s">
        <v>13075</v>
      </c>
      <c r="M5656" t="s">
        <v>753</v>
      </c>
      <c r="S5656" s="9"/>
      <c r="T5656">
        <v>2</v>
      </c>
      <c r="U5656" s="210" t="s">
        <v>18216</v>
      </c>
      <c r="V5656" s="14">
        <v>0</v>
      </c>
      <c r="W5656" s="14">
        <v>1</v>
      </c>
      <c r="X5656" s="150" t="s">
        <v>270</v>
      </c>
      <c r="Y5656">
        <v>418</v>
      </c>
      <c r="Z5656" t="s">
        <v>1419</v>
      </c>
      <c r="AA5656">
        <f t="shared" si="88"/>
        <v>3</v>
      </c>
    </row>
    <row r="5657" spans="1:27" x14ac:dyDescent="0.2">
      <c r="A5657">
        <v>7426</v>
      </c>
      <c r="B5657" s="1" t="s">
        <v>13081</v>
      </c>
      <c r="C5657" t="s">
        <v>2534</v>
      </c>
      <c r="D5657" s="9" t="s">
        <v>5397</v>
      </c>
      <c r="E5657" s="9"/>
      <c r="F5657" s="9"/>
      <c r="G5657" s="10">
        <v>21</v>
      </c>
      <c r="H5657" s="10" t="s">
        <v>536</v>
      </c>
      <c r="I5657" s="10">
        <v>1949</v>
      </c>
      <c r="J5657" s="11" t="s">
        <v>13074</v>
      </c>
      <c r="K5657" s="12"/>
      <c r="L5657" s="13" t="s">
        <v>13075</v>
      </c>
      <c r="M5657" t="s">
        <v>753</v>
      </c>
      <c r="S5657" s="9"/>
      <c r="T5657">
        <v>2</v>
      </c>
      <c r="U5657" s="210" t="s">
        <v>18216</v>
      </c>
      <c r="V5657" s="14">
        <v>0</v>
      </c>
      <c r="W5657" s="14">
        <v>1</v>
      </c>
      <c r="X5657" s="150" t="s">
        <v>270</v>
      </c>
      <c r="Y5657">
        <v>169</v>
      </c>
      <c r="Z5657" t="s">
        <v>505</v>
      </c>
      <c r="AA5657">
        <f t="shared" si="88"/>
        <v>3</v>
      </c>
    </row>
    <row r="5658" spans="1:27" x14ac:dyDescent="0.2">
      <c r="A5658">
        <v>1809</v>
      </c>
      <c r="B5658" s="1" t="s">
        <v>13082</v>
      </c>
      <c r="C5658" t="s">
        <v>2534</v>
      </c>
      <c r="D5658" s="9" t="s">
        <v>13083</v>
      </c>
      <c r="E5658" s="9"/>
      <c r="F5658" s="9"/>
      <c r="G5658" s="10">
        <v>21</v>
      </c>
      <c r="H5658" s="10" t="s">
        <v>536</v>
      </c>
      <c r="I5658" s="10">
        <v>1949</v>
      </c>
      <c r="J5658" s="11" t="s">
        <v>13074</v>
      </c>
      <c r="K5658" s="12"/>
      <c r="L5658" s="13" t="s">
        <v>13075</v>
      </c>
      <c r="M5658" t="s">
        <v>753</v>
      </c>
      <c r="S5658" s="9"/>
      <c r="T5658">
        <v>2</v>
      </c>
      <c r="U5658" s="210" t="s">
        <v>18216</v>
      </c>
      <c r="V5658" s="14">
        <v>0</v>
      </c>
      <c r="W5658" s="14">
        <v>1</v>
      </c>
      <c r="X5658" s="150" t="s">
        <v>270</v>
      </c>
      <c r="Y5658">
        <v>169</v>
      </c>
      <c r="Z5658" t="s">
        <v>505</v>
      </c>
      <c r="AA5658">
        <f t="shared" si="88"/>
        <v>3</v>
      </c>
    </row>
    <row r="5659" spans="1:27" x14ac:dyDescent="0.2">
      <c r="A5659">
        <v>679</v>
      </c>
      <c r="B5659" s="1" t="s">
        <v>13090</v>
      </c>
      <c r="C5659" t="s">
        <v>2534</v>
      </c>
      <c r="D5659" s="9" t="s">
        <v>6249</v>
      </c>
      <c r="E5659" s="9"/>
      <c r="F5659" s="9"/>
      <c r="G5659" s="10">
        <v>21</v>
      </c>
      <c r="H5659" s="10" t="s">
        <v>536</v>
      </c>
      <c r="I5659" s="10">
        <v>1949</v>
      </c>
      <c r="J5659" s="11" t="s">
        <v>13074</v>
      </c>
      <c r="K5659" s="12"/>
      <c r="L5659" s="13" t="s">
        <v>13091</v>
      </c>
      <c r="M5659" t="s">
        <v>753</v>
      </c>
      <c r="S5659" s="9"/>
      <c r="T5659">
        <v>2</v>
      </c>
      <c r="U5659" s="210" t="s">
        <v>18216</v>
      </c>
      <c r="V5659" s="14">
        <v>0</v>
      </c>
      <c r="W5659" s="14">
        <v>1</v>
      </c>
      <c r="X5659" s="150" t="s">
        <v>270</v>
      </c>
      <c r="Y5659">
        <v>169</v>
      </c>
      <c r="Z5659" t="s">
        <v>505</v>
      </c>
      <c r="AA5659">
        <f t="shared" si="88"/>
        <v>2</v>
      </c>
    </row>
    <row r="5660" spans="1:27" x14ac:dyDescent="0.2">
      <c r="A5660">
        <v>6882</v>
      </c>
      <c r="B5660" s="1" t="s">
        <v>13098</v>
      </c>
      <c r="C5660" t="s">
        <v>2534</v>
      </c>
      <c r="D5660" s="9" t="s">
        <v>4806</v>
      </c>
      <c r="E5660" s="9"/>
      <c r="F5660" s="9"/>
      <c r="G5660" s="10">
        <v>21</v>
      </c>
      <c r="H5660" s="10" t="s">
        <v>536</v>
      </c>
      <c r="I5660" s="10">
        <v>1949</v>
      </c>
      <c r="J5660" s="11" t="s">
        <v>13074</v>
      </c>
      <c r="K5660" s="12"/>
      <c r="L5660" s="13" t="s">
        <v>13075</v>
      </c>
      <c r="M5660" t="s">
        <v>753</v>
      </c>
      <c r="S5660" s="9"/>
      <c r="T5660">
        <v>2</v>
      </c>
      <c r="U5660" s="210" t="s">
        <v>18216</v>
      </c>
      <c r="V5660" s="14">
        <v>0</v>
      </c>
      <c r="W5660" s="14">
        <v>1</v>
      </c>
      <c r="X5660" s="150" t="s">
        <v>270</v>
      </c>
      <c r="Y5660" t="s">
        <v>4806</v>
      </c>
      <c r="Z5660" t="s">
        <v>505</v>
      </c>
      <c r="AA5660">
        <f t="shared" si="88"/>
        <v>1</v>
      </c>
    </row>
    <row r="5661" spans="1:27" x14ac:dyDescent="0.2">
      <c r="A5661">
        <v>2482</v>
      </c>
      <c r="B5661" s="1" t="s">
        <v>13084</v>
      </c>
      <c r="C5661" t="s">
        <v>2040</v>
      </c>
      <c r="D5661" s="9" t="s">
        <v>12699</v>
      </c>
      <c r="E5661" s="9"/>
      <c r="F5661" s="9"/>
      <c r="G5661" s="10">
        <v>21</v>
      </c>
      <c r="H5661" s="10" t="s">
        <v>536</v>
      </c>
      <c r="I5661" s="10">
        <v>1949</v>
      </c>
      <c r="J5661" s="11" t="s">
        <v>13074</v>
      </c>
      <c r="K5661" s="12"/>
      <c r="L5661" s="13" t="s">
        <v>13085</v>
      </c>
      <c r="M5661" t="s">
        <v>781</v>
      </c>
      <c r="S5661" s="9"/>
      <c r="T5661">
        <v>2</v>
      </c>
      <c r="U5661" s="210" t="s">
        <v>18216</v>
      </c>
      <c r="V5661" s="14">
        <v>0</v>
      </c>
      <c r="W5661" s="14">
        <v>0</v>
      </c>
      <c r="X5661" s="150" t="s">
        <v>270</v>
      </c>
      <c r="Y5661">
        <v>98</v>
      </c>
      <c r="Z5661" t="s">
        <v>3085</v>
      </c>
      <c r="AA5661">
        <f t="shared" si="88"/>
        <v>3</v>
      </c>
    </row>
    <row r="5662" spans="1:27" x14ac:dyDescent="0.2">
      <c r="A5662">
        <v>709</v>
      </c>
      <c r="B5662" s="1" t="s">
        <v>13072</v>
      </c>
      <c r="C5662" t="s">
        <v>1027</v>
      </c>
      <c r="D5662" s="9" t="s">
        <v>13073</v>
      </c>
      <c r="E5662" s="9"/>
      <c r="F5662" s="9"/>
      <c r="G5662" s="10">
        <v>21</v>
      </c>
      <c r="H5662" s="10" t="s">
        <v>536</v>
      </c>
      <c r="I5662" s="10">
        <v>1949</v>
      </c>
      <c r="J5662" s="11" t="s">
        <v>13074</v>
      </c>
      <c r="K5662" s="12"/>
      <c r="L5662" s="13" t="s">
        <v>13075</v>
      </c>
      <c r="M5662" t="s">
        <v>753</v>
      </c>
      <c r="S5662" s="9"/>
      <c r="T5662">
        <v>2</v>
      </c>
      <c r="U5662" s="210" t="s">
        <v>18216</v>
      </c>
      <c r="V5662" s="14">
        <v>0</v>
      </c>
      <c r="W5662" s="14">
        <v>1</v>
      </c>
      <c r="X5662" s="150" t="s">
        <v>294</v>
      </c>
      <c r="Y5662" t="s">
        <v>6784</v>
      </c>
      <c r="Z5662" t="s">
        <v>271</v>
      </c>
      <c r="AA5662">
        <f t="shared" si="88"/>
        <v>4</v>
      </c>
    </row>
    <row r="5663" spans="1:27" x14ac:dyDescent="0.2">
      <c r="A5663">
        <v>4246</v>
      </c>
      <c r="B5663" s="1" t="s">
        <v>13092</v>
      </c>
      <c r="C5663" t="s">
        <v>1027</v>
      </c>
      <c r="D5663" s="9" t="s">
        <v>13093</v>
      </c>
      <c r="E5663" s="9" t="s">
        <v>259</v>
      </c>
      <c r="F5663" s="9" t="s">
        <v>1416</v>
      </c>
      <c r="G5663" s="10">
        <v>21</v>
      </c>
      <c r="H5663" s="10" t="s">
        <v>536</v>
      </c>
      <c r="I5663" s="10">
        <v>1949</v>
      </c>
      <c r="J5663" s="11" t="s">
        <v>13074</v>
      </c>
      <c r="K5663" s="12"/>
      <c r="L5663" s="13" t="s">
        <v>13075</v>
      </c>
      <c r="M5663" t="s">
        <v>753</v>
      </c>
      <c r="S5663" s="9"/>
      <c r="T5663">
        <v>2</v>
      </c>
      <c r="U5663" s="210" t="s">
        <v>18216</v>
      </c>
      <c r="V5663" s="14">
        <v>0</v>
      </c>
      <c r="W5663" s="14">
        <v>1</v>
      </c>
      <c r="X5663" s="150" t="s">
        <v>270</v>
      </c>
      <c r="Y5663">
        <v>21</v>
      </c>
      <c r="Z5663" t="s">
        <v>271</v>
      </c>
      <c r="AA5663">
        <f t="shared" si="88"/>
        <v>2</v>
      </c>
    </row>
    <row r="5664" spans="1:27" x14ac:dyDescent="0.2">
      <c r="A5664">
        <v>5664</v>
      </c>
      <c r="B5664" s="1" t="s">
        <v>13088</v>
      </c>
      <c r="C5664" t="s">
        <v>1027</v>
      </c>
      <c r="D5664" s="9" t="s">
        <v>13089</v>
      </c>
      <c r="E5664" s="9"/>
      <c r="F5664" s="9"/>
      <c r="G5664" s="10">
        <v>21</v>
      </c>
      <c r="H5664" s="10" t="s">
        <v>536</v>
      </c>
      <c r="I5664" s="10">
        <v>1949</v>
      </c>
      <c r="J5664" s="11" t="s">
        <v>13074</v>
      </c>
      <c r="K5664" s="12"/>
      <c r="L5664" s="13" t="s">
        <v>13075</v>
      </c>
      <c r="M5664" t="s">
        <v>753</v>
      </c>
      <c r="S5664" s="9"/>
      <c r="T5664">
        <v>2</v>
      </c>
      <c r="U5664" s="210" t="s">
        <v>18216</v>
      </c>
      <c r="V5664" s="14">
        <v>0</v>
      </c>
      <c r="W5664" s="14">
        <v>1</v>
      </c>
      <c r="X5664" s="150" t="s">
        <v>270</v>
      </c>
      <c r="Y5664">
        <v>248</v>
      </c>
      <c r="Z5664" t="s">
        <v>271</v>
      </c>
      <c r="AA5664">
        <f t="shared" si="88"/>
        <v>2</v>
      </c>
    </row>
    <row r="5665" spans="1:27" x14ac:dyDescent="0.2">
      <c r="A5665">
        <v>5299</v>
      </c>
      <c r="B5665" s="1" t="s">
        <v>13097</v>
      </c>
      <c r="C5665" t="s">
        <v>1027</v>
      </c>
      <c r="D5665" s="9" t="s">
        <v>2188</v>
      </c>
      <c r="E5665" s="9" t="s">
        <v>275</v>
      </c>
      <c r="F5665" s="9" t="s">
        <v>1416</v>
      </c>
      <c r="G5665" s="10">
        <v>21</v>
      </c>
      <c r="H5665" s="10" t="s">
        <v>536</v>
      </c>
      <c r="I5665" s="10">
        <v>1949</v>
      </c>
      <c r="J5665" s="11" t="s">
        <v>13074</v>
      </c>
      <c r="K5665" s="12"/>
      <c r="L5665" s="13" t="s">
        <v>13075</v>
      </c>
      <c r="M5665" t="s">
        <v>753</v>
      </c>
      <c r="S5665" s="9"/>
      <c r="T5665">
        <v>2</v>
      </c>
      <c r="U5665" s="210" t="s">
        <v>18216</v>
      </c>
      <c r="V5665" s="14">
        <v>0</v>
      </c>
      <c r="W5665" s="14">
        <v>1</v>
      </c>
      <c r="X5665" s="109" t="e">
        <v>#N/A</v>
      </c>
      <c r="Y5665" t="s">
        <v>2188</v>
      </c>
      <c r="Z5665" t="s">
        <v>1419</v>
      </c>
      <c r="AA5665">
        <f t="shared" si="88"/>
        <v>1</v>
      </c>
    </row>
    <row r="5666" spans="1:27" x14ac:dyDescent="0.2">
      <c r="A5666">
        <v>4096</v>
      </c>
      <c r="B5666" s="1" t="s">
        <v>13103</v>
      </c>
      <c r="C5666" t="s">
        <v>1027</v>
      </c>
      <c r="D5666" s="9">
        <v>418</v>
      </c>
      <c r="E5666" s="9"/>
      <c r="F5666" s="9"/>
      <c r="G5666" s="10">
        <v>21</v>
      </c>
      <c r="H5666" s="10" t="s">
        <v>536</v>
      </c>
      <c r="I5666" s="10">
        <v>1949</v>
      </c>
      <c r="J5666" s="11" t="s">
        <v>13074</v>
      </c>
      <c r="K5666" s="12"/>
      <c r="L5666" s="13" t="s">
        <v>13104</v>
      </c>
      <c r="M5666" t="s">
        <v>753</v>
      </c>
      <c r="S5666" s="9"/>
      <c r="T5666">
        <v>2</v>
      </c>
      <c r="U5666" s="210" t="s">
        <v>18216</v>
      </c>
      <c r="V5666" s="14">
        <v>0</v>
      </c>
      <c r="W5666" s="14">
        <v>1</v>
      </c>
      <c r="X5666" s="150" t="s">
        <v>270</v>
      </c>
      <c r="Y5666">
        <v>418</v>
      </c>
      <c r="Z5666" t="s">
        <v>271</v>
      </c>
      <c r="AA5666">
        <f t="shared" si="88"/>
        <v>1</v>
      </c>
    </row>
    <row r="5667" spans="1:27" x14ac:dyDescent="0.2">
      <c r="A5667">
        <v>3579</v>
      </c>
      <c r="B5667" s="1" t="s">
        <v>13101</v>
      </c>
      <c r="C5667" t="s">
        <v>1027</v>
      </c>
      <c r="D5667" s="9" t="s">
        <v>1242</v>
      </c>
      <c r="E5667" s="9" t="s">
        <v>259</v>
      </c>
      <c r="F5667" s="9" t="s">
        <v>532</v>
      </c>
      <c r="G5667" s="10">
        <v>21</v>
      </c>
      <c r="H5667" s="10" t="s">
        <v>536</v>
      </c>
      <c r="I5667" s="10">
        <v>1949</v>
      </c>
      <c r="J5667" s="11" t="s">
        <v>13074</v>
      </c>
      <c r="K5667" s="12"/>
      <c r="L5667" s="13" t="s">
        <v>13075</v>
      </c>
      <c r="M5667" t="s">
        <v>753</v>
      </c>
      <c r="S5667" s="9"/>
      <c r="T5667">
        <v>2</v>
      </c>
      <c r="U5667" s="210" t="s">
        <v>18216</v>
      </c>
      <c r="V5667" s="14">
        <v>0</v>
      </c>
      <c r="W5667" s="14">
        <v>1</v>
      </c>
      <c r="X5667" s="109" t="s">
        <v>294</v>
      </c>
      <c r="Y5667" t="s">
        <v>1242</v>
      </c>
      <c r="Z5667" t="s">
        <v>271</v>
      </c>
      <c r="AA5667">
        <f t="shared" si="88"/>
        <v>1</v>
      </c>
    </row>
    <row r="5668" spans="1:27" x14ac:dyDescent="0.2">
      <c r="A5668">
        <v>3021</v>
      </c>
      <c r="B5668" s="1" t="s">
        <v>13086</v>
      </c>
      <c r="C5668" t="s">
        <v>1027</v>
      </c>
      <c r="D5668" s="9" t="s">
        <v>13087</v>
      </c>
      <c r="E5668" s="9" t="s">
        <v>259</v>
      </c>
      <c r="F5668" s="9" t="s">
        <v>532</v>
      </c>
      <c r="G5668" s="10">
        <v>21</v>
      </c>
      <c r="H5668" s="10" t="s">
        <v>536</v>
      </c>
      <c r="I5668" s="10">
        <v>1949</v>
      </c>
      <c r="J5668" s="11" t="s">
        <v>13074</v>
      </c>
      <c r="K5668" s="12"/>
      <c r="L5668" s="13" t="s">
        <v>13075</v>
      </c>
      <c r="M5668" t="s">
        <v>753</v>
      </c>
      <c r="S5668" s="9"/>
      <c r="T5668">
        <v>2</v>
      </c>
      <c r="U5668" s="210" t="s">
        <v>18216</v>
      </c>
      <c r="V5668" s="14">
        <v>0</v>
      </c>
      <c r="W5668" s="14">
        <v>1</v>
      </c>
      <c r="X5668" s="109" t="s">
        <v>294</v>
      </c>
      <c r="Y5668" t="s">
        <v>1242</v>
      </c>
      <c r="Z5668" t="s">
        <v>271</v>
      </c>
      <c r="AA5668">
        <f t="shared" si="88"/>
        <v>2</v>
      </c>
    </row>
    <row r="5669" spans="1:27" x14ac:dyDescent="0.2">
      <c r="A5669">
        <v>1987</v>
      </c>
      <c r="B5669" s="1" t="s">
        <v>13094</v>
      </c>
      <c r="C5669" t="s">
        <v>1027</v>
      </c>
      <c r="D5669" s="9" t="s">
        <v>13095</v>
      </c>
      <c r="E5669" s="9" t="s">
        <v>259</v>
      </c>
      <c r="F5669" s="9" t="s">
        <v>1416</v>
      </c>
      <c r="G5669" s="10">
        <v>21</v>
      </c>
      <c r="H5669" s="10" t="s">
        <v>536</v>
      </c>
      <c r="I5669" s="10">
        <v>1949</v>
      </c>
      <c r="J5669" s="11" t="s">
        <v>13074</v>
      </c>
      <c r="K5669" s="12"/>
      <c r="L5669" s="13" t="s">
        <v>13096</v>
      </c>
      <c r="M5669" t="s">
        <v>753</v>
      </c>
      <c r="S5669" s="9"/>
      <c r="T5669">
        <v>2</v>
      </c>
      <c r="U5669" s="210" t="s">
        <v>18216</v>
      </c>
      <c r="V5669" s="14">
        <v>0</v>
      </c>
      <c r="W5669" s="14">
        <v>1</v>
      </c>
      <c r="X5669" s="150" t="s">
        <v>270</v>
      </c>
      <c r="Y5669">
        <v>4</v>
      </c>
      <c r="Z5669" t="s">
        <v>271</v>
      </c>
      <c r="AA5669">
        <f t="shared" si="88"/>
        <v>2</v>
      </c>
    </row>
    <row r="5670" spans="1:27" x14ac:dyDescent="0.2">
      <c r="A5670">
        <v>5395</v>
      </c>
      <c r="B5670" s="1" t="s">
        <v>13105</v>
      </c>
      <c r="C5670" t="s">
        <v>1027</v>
      </c>
      <c r="D5670" s="9">
        <v>305</v>
      </c>
      <c r="E5670" s="9" t="s">
        <v>259</v>
      </c>
      <c r="F5670" s="9" t="s">
        <v>1416</v>
      </c>
      <c r="G5670" s="10">
        <v>21</v>
      </c>
      <c r="H5670" s="10" t="s">
        <v>536</v>
      </c>
      <c r="I5670" s="10">
        <v>1949</v>
      </c>
      <c r="J5670" s="11" t="s">
        <v>13074</v>
      </c>
      <c r="K5670" s="12"/>
      <c r="L5670" s="13" t="s">
        <v>13075</v>
      </c>
      <c r="M5670" t="s">
        <v>753</v>
      </c>
      <c r="S5670" s="9"/>
      <c r="T5670">
        <v>2</v>
      </c>
      <c r="U5670" s="210" t="s">
        <v>18216</v>
      </c>
      <c r="V5670" s="14">
        <v>0</v>
      </c>
      <c r="W5670" s="14">
        <v>1</v>
      </c>
      <c r="X5670" s="150" t="s">
        <v>270</v>
      </c>
      <c r="Y5670">
        <v>305</v>
      </c>
      <c r="Z5670" t="s">
        <v>271</v>
      </c>
      <c r="AA5670">
        <f t="shared" si="88"/>
        <v>1</v>
      </c>
    </row>
    <row r="5671" spans="1:27" x14ac:dyDescent="0.2">
      <c r="A5671">
        <v>2584</v>
      </c>
      <c r="B5671" s="1" t="s">
        <v>13076</v>
      </c>
      <c r="C5671" t="s">
        <v>1027</v>
      </c>
      <c r="D5671" s="9" t="s">
        <v>13077</v>
      </c>
      <c r="E5671" s="9" t="s">
        <v>259</v>
      </c>
      <c r="F5671" s="9" t="s">
        <v>532</v>
      </c>
      <c r="G5671" s="10">
        <v>21</v>
      </c>
      <c r="H5671" s="10" t="s">
        <v>536</v>
      </c>
      <c r="I5671" s="10">
        <v>1949</v>
      </c>
      <c r="J5671" s="11" t="s">
        <v>13074</v>
      </c>
      <c r="K5671" s="12"/>
      <c r="L5671" s="13" t="s">
        <v>13078</v>
      </c>
      <c r="M5671" t="s">
        <v>753</v>
      </c>
      <c r="S5671" s="9"/>
      <c r="T5671">
        <v>2</v>
      </c>
      <c r="U5671" s="210" t="s">
        <v>18216</v>
      </c>
      <c r="V5671" s="14">
        <v>0</v>
      </c>
      <c r="W5671" s="14">
        <v>1</v>
      </c>
      <c r="X5671" s="109" t="s">
        <v>294</v>
      </c>
      <c r="Y5671" t="s">
        <v>10182</v>
      </c>
      <c r="Z5671" t="s">
        <v>271</v>
      </c>
      <c r="AA5671">
        <f t="shared" si="88"/>
        <v>3</v>
      </c>
    </row>
    <row r="5672" spans="1:27" x14ac:dyDescent="0.2">
      <c r="A5672">
        <v>4620</v>
      </c>
      <c r="B5672" s="1" t="s">
        <v>13106</v>
      </c>
      <c r="C5672" t="s">
        <v>1027</v>
      </c>
      <c r="D5672" s="9">
        <v>107</v>
      </c>
      <c r="E5672" s="9" t="s">
        <v>259</v>
      </c>
      <c r="F5672" s="9" t="s">
        <v>1416</v>
      </c>
      <c r="G5672" s="10">
        <v>21</v>
      </c>
      <c r="H5672" s="10" t="s">
        <v>536</v>
      </c>
      <c r="I5672" s="10">
        <v>1949</v>
      </c>
      <c r="J5672" s="11" t="s">
        <v>13074</v>
      </c>
      <c r="K5672" s="12"/>
      <c r="L5672" s="13" t="s">
        <v>13075</v>
      </c>
      <c r="M5672" t="s">
        <v>753</v>
      </c>
      <c r="S5672" s="9"/>
      <c r="T5672">
        <v>2</v>
      </c>
      <c r="U5672" s="210" t="s">
        <v>18216</v>
      </c>
      <c r="V5672" s="14">
        <v>0</v>
      </c>
      <c r="W5672" s="14">
        <v>1</v>
      </c>
      <c r="X5672" s="150" t="s">
        <v>270</v>
      </c>
      <c r="Y5672">
        <v>107</v>
      </c>
      <c r="Z5672" t="s">
        <v>271</v>
      </c>
      <c r="AA5672">
        <f t="shared" si="88"/>
        <v>1</v>
      </c>
    </row>
    <row r="5673" spans="1:27" x14ac:dyDescent="0.2">
      <c r="A5673">
        <v>4571</v>
      </c>
      <c r="B5673" s="1" t="s">
        <v>13109</v>
      </c>
      <c r="C5673" t="s">
        <v>1027</v>
      </c>
      <c r="D5673" s="9">
        <v>21</v>
      </c>
      <c r="E5673" s="9" t="s">
        <v>259</v>
      </c>
      <c r="F5673" s="9" t="s">
        <v>1416</v>
      </c>
      <c r="G5673" s="10">
        <v>21</v>
      </c>
      <c r="H5673" s="10" t="s">
        <v>536</v>
      </c>
      <c r="I5673" s="10">
        <v>1949</v>
      </c>
      <c r="J5673" s="11" t="s">
        <v>13074</v>
      </c>
      <c r="K5673" s="12"/>
      <c r="L5673" s="13" t="s">
        <v>13075</v>
      </c>
      <c r="M5673" t="s">
        <v>753</v>
      </c>
      <c r="S5673" s="9"/>
      <c r="T5673">
        <v>2</v>
      </c>
      <c r="U5673" s="210" t="s">
        <v>18216</v>
      </c>
      <c r="V5673" s="14">
        <v>0</v>
      </c>
      <c r="W5673" s="14">
        <v>1</v>
      </c>
      <c r="X5673" s="150" t="s">
        <v>270</v>
      </c>
      <c r="Y5673">
        <v>21</v>
      </c>
      <c r="Z5673" t="s">
        <v>271</v>
      </c>
      <c r="AA5673">
        <f t="shared" si="88"/>
        <v>1</v>
      </c>
    </row>
    <row r="5674" spans="1:27" x14ac:dyDescent="0.2">
      <c r="A5674">
        <v>3960</v>
      </c>
      <c r="B5674" s="1" t="s">
        <v>13107</v>
      </c>
      <c r="C5674" t="s">
        <v>1027</v>
      </c>
      <c r="D5674" s="9">
        <v>107</v>
      </c>
      <c r="E5674" s="9" t="s">
        <v>259</v>
      </c>
      <c r="F5674" s="9" t="s">
        <v>1416</v>
      </c>
      <c r="G5674" s="10">
        <v>21</v>
      </c>
      <c r="H5674" s="10" t="s">
        <v>536</v>
      </c>
      <c r="I5674" s="10">
        <v>1949</v>
      </c>
      <c r="J5674" s="11" t="s">
        <v>13074</v>
      </c>
      <c r="K5674" s="12"/>
      <c r="L5674" s="13" t="s">
        <v>13108</v>
      </c>
      <c r="M5674" t="s">
        <v>753</v>
      </c>
      <c r="S5674" s="9"/>
      <c r="T5674">
        <v>2</v>
      </c>
      <c r="U5674" s="210" t="s">
        <v>18216</v>
      </c>
      <c r="V5674" s="14">
        <v>0</v>
      </c>
      <c r="W5674" s="14">
        <v>1</v>
      </c>
      <c r="X5674" s="150" t="s">
        <v>270</v>
      </c>
      <c r="Y5674">
        <v>107</v>
      </c>
      <c r="Z5674" t="s">
        <v>271</v>
      </c>
      <c r="AA5674">
        <f t="shared" si="88"/>
        <v>1</v>
      </c>
    </row>
    <row r="5675" spans="1:27" x14ac:dyDescent="0.2">
      <c r="A5675">
        <v>4965</v>
      </c>
      <c r="B5675" s="1" t="s">
        <v>13102</v>
      </c>
      <c r="C5675" t="s">
        <v>2534</v>
      </c>
      <c r="D5675" s="9">
        <v>609</v>
      </c>
      <c r="E5675" s="9"/>
      <c r="F5675" s="9"/>
      <c r="G5675" s="10">
        <v>21</v>
      </c>
      <c r="H5675" s="10" t="s">
        <v>536</v>
      </c>
      <c r="I5675" s="10">
        <v>1949</v>
      </c>
      <c r="J5675" s="11" t="s">
        <v>13074</v>
      </c>
      <c r="K5675" s="12"/>
      <c r="L5675" s="13" t="s">
        <v>13075</v>
      </c>
      <c r="M5675" t="s">
        <v>753</v>
      </c>
      <c r="S5675" s="9"/>
      <c r="T5675">
        <v>2</v>
      </c>
      <c r="U5675" s="210" t="s">
        <v>18216</v>
      </c>
      <c r="V5675" s="14">
        <v>0</v>
      </c>
      <c r="W5675" s="14">
        <v>1</v>
      </c>
      <c r="X5675" s="150" t="s">
        <v>270</v>
      </c>
      <c r="Y5675">
        <v>609</v>
      </c>
      <c r="Z5675" t="s">
        <v>271</v>
      </c>
      <c r="AA5675">
        <f t="shared" si="88"/>
        <v>1</v>
      </c>
    </row>
    <row r="5676" spans="1:27" x14ac:dyDescent="0.2">
      <c r="A5676">
        <v>7609</v>
      </c>
      <c r="B5676" s="1" t="s">
        <v>13110</v>
      </c>
      <c r="C5676" t="s">
        <v>2221</v>
      </c>
      <c r="D5676" s="9" t="s">
        <v>13111</v>
      </c>
      <c r="E5676" s="9"/>
      <c r="F5676" s="9"/>
      <c r="G5676" s="10">
        <v>22</v>
      </c>
      <c r="H5676" s="10" t="s">
        <v>536</v>
      </c>
      <c r="I5676" s="10">
        <v>1949</v>
      </c>
      <c r="J5676" s="11" t="s">
        <v>13112</v>
      </c>
      <c r="K5676" s="12"/>
      <c r="L5676" s="13" t="s">
        <v>13113</v>
      </c>
      <c r="M5676" t="s">
        <v>753</v>
      </c>
      <c r="S5676" s="9"/>
      <c r="T5676">
        <v>2</v>
      </c>
      <c r="U5676" s="210" t="s">
        <v>18216</v>
      </c>
      <c r="V5676" s="14">
        <v>0</v>
      </c>
      <c r="W5676" s="14">
        <v>1</v>
      </c>
      <c r="X5676" s="150" t="s">
        <v>270</v>
      </c>
      <c r="Y5676">
        <v>500</v>
      </c>
      <c r="Z5676" t="s">
        <v>505</v>
      </c>
      <c r="AA5676">
        <f t="shared" si="88"/>
        <v>2</v>
      </c>
    </row>
    <row r="5677" spans="1:27" x14ac:dyDescent="0.2">
      <c r="A5677">
        <v>3672</v>
      </c>
      <c r="B5677" s="1" t="s">
        <v>13116</v>
      </c>
      <c r="C5677" t="s">
        <v>1027</v>
      </c>
      <c r="D5677" s="9">
        <v>248</v>
      </c>
      <c r="E5677" s="9"/>
      <c r="F5677" s="9"/>
      <c r="G5677" s="10">
        <v>22</v>
      </c>
      <c r="H5677" s="10" t="s">
        <v>536</v>
      </c>
      <c r="I5677" s="10">
        <v>1949</v>
      </c>
      <c r="J5677" s="11" t="s">
        <v>13112</v>
      </c>
      <c r="K5677" s="12"/>
      <c r="L5677" s="13" t="s">
        <v>13113</v>
      </c>
      <c r="M5677" t="s">
        <v>753</v>
      </c>
      <c r="S5677" s="9"/>
      <c r="T5677">
        <v>2</v>
      </c>
      <c r="U5677" s="210" t="s">
        <v>18216</v>
      </c>
      <c r="V5677" s="14">
        <v>0</v>
      </c>
      <c r="W5677" s="14">
        <v>1</v>
      </c>
      <c r="X5677" s="150" t="s">
        <v>270</v>
      </c>
      <c r="Y5677">
        <v>248</v>
      </c>
      <c r="Z5677" t="s">
        <v>1419</v>
      </c>
      <c r="AA5677">
        <f t="shared" si="88"/>
        <v>1</v>
      </c>
    </row>
    <row r="5678" spans="1:27" x14ac:dyDescent="0.2">
      <c r="A5678">
        <v>5780</v>
      </c>
      <c r="B5678" s="1" t="s">
        <v>13117</v>
      </c>
      <c r="C5678" t="s">
        <v>1027</v>
      </c>
      <c r="D5678" s="9">
        <v>114</v>
      </c>
      <c r="E5678" s="9"/>
      <c r="F5678" s="9"/>
      <c r="G5678" s="10">
        <v>22</v>
      </c>
      <c r="H5678" s="10" t="s">
        <v>536</v>
      </c>
      <c r="I5678" s="10">
        <v>1949</v>
      </c>
      <c r="J5678" s="11" t="s">
        <v>13112</v>
      </c>
      <c r="K5678" s="12"/>
      <c r="L5678" s="13" t="s">
        <v>13113</v>
      </c>
      <c r="M5678" t="s">
        <v>753</v>
      </c>
      <c r="S5678" s="9"/>
      <c r="T5678">
        <v>2</v>
      </c>
      <c r="U5678" s="210" t="s">
        <v>18216</v>
      </c>
      <c r="V5678" s="14">
        <v>0</v>
      </c>
      <c r="W5678" s="14">
        <v>0</v>
      </c>
      <c r="X5678" s="150" t="s">
        <v>270</v>
      </c>
      <c r="Y5678">
        <v>114</v>
      </c>
      <c r="Z5678" t="s">
        <v>1419</v>
      </c>
      <c r="AA5678">
        <f t="shared" si="88"/>
        <v>1</v>
      </c>
    </row>
    <row r="5679" spans="1:27" x14ac:dyDescent="0.2">
      <c r="A5679">
        <v>5274</v>
      </c>
      <c r="B5679" s="1" t="s">
        <v>13115</v>
      </c>
      <c r="C5679" t="s">
        <v>1027</v>
      </c>
      <c r="D5679" s="9" t="s">
        <v>1126</v>
      </c>
      <c r="E5679" s="9" t="s">
        <v>275</v>
      </c>
      <c r="F5679" s="9" t="s">
        <v>1416</v>
      </c>
      <c r="G5679" s="10">
        <v>22</v>
      </c>
      <c r="H5679" s="10" t="s">
        <v>536</v>
      </c>
      <c r="I5679" s="10">
        <v>1949</v>
      </c>
      <c r="J5679" s="11" t="s">
        <v>13112</v>
      </c>
      <c r="K5679" s="12"/>
      <c r="L5679" s="13" t="s">
        <v>13113</v>
      </c>
      <c r="M5679" t="s">
        <v>753</v>
      </c>
      <c r="S5679" s="9"/>
      <c r="T5679">
        <v>2</v>
      </c>
      <c r="U5679" s="210" t="s">
        <v>18216</v>
      </c>
      <c r="V5679" s="14">
        <v>0</v>
      </c>
      <c r="W5679" s="14">
        <v>0</v>
      </c>
      <c r="X5679" s="109" t="e">
        <v>#N/A</v>
      </c>
      <c r="Y5679" t="s">
        <v>1126</v>
      </c>
      <c r="Z5679" t="s">
        <v>1419</v>
      </c>
      <c r="AA5679">
        <f t="shared" si="88"/>
        <v>1</v>
      </c>
    </row>
    <row r="5680" spans="1:27" x14ac:dyDescent="0.2">
      <c r="A5680">
        <v>5794</v>
      </c>
      <c r="B5680" s="1" t="s">
        <v>13118</v>
      </c>
      <c r="C5680" t="s">
        <v>1027</v>
      </c>
      <c r="D5680" s="9">
        <v>114</v>
      </c>
      <c r="E5680" s="9"/>
      <c r="F5680" s="9"/>
      <c r="G5680" s="10">
        <v>22</v>
      </c>
      <c r="H5680" s="10" t="s">
        <v>536</v>
      </c>
      <c r="I5680" s="10">
        <v>1949</v>
      </c>
      <c r="J5680" s="11" t="s">
        <v>13112</v>
      </c>
      <c r="K5680" s="12"/>
      <c r="L5680" s="13" t="s">
        <v>13113</v>
      </c>
      <c r="M5680" t="s">
        <v>753</v>
      </c>
      <c r="S5680" s="9"/>
      <c r="T5680">
        <v>2</v>
      </c>
      <c r="U5680" s="210" t="s">
        <v>18216</v>
      </c>
      <c r="V5680" s="14">
        <v>0</v>
      </c>
      <c r="W5680" s="14">
        <v>0</v>
      </c>
      <c r="X5680" s="150" t="s">
        <v>270</v>
      </c>
      <c r="Y5680">
        <v>114</v>
      </c>
      <c r="Z5680" t="s">
        <v>1419</v>
      </c>
      <c r="AA5680">
        <f t="shared" si="88"/>
        <v>1</v>
      </c>
    </row>
    <row r="5681" spans="1:27" x14ac:dyDescent="0.2">
      <c r="A5681">
        <v>2495</v>
      </c>
      <c r="B5681" s="1" t="s">
        <v>13114</v>
      </c>
      <c r="C5681" t="s">
        <v>1027</v>
      </c>
      <c r="D5681" s="9" t="s">
        <v>10945</v>
      </c>
      <c r="E5681" s="9"/>
      <c r="F5681" s="9"/>
      <c r="G5681" s="10">
        <v>22</v>
      </c>
      <c r="H5681" s="10" t="s">
        <v>536</v>
      </c>
      <c r="I5681" s="10">
        <v>1949</v>
      </c>
      <c r="J5681" s="11" t="s">
        <v>13112</v>
      </c>
      <c r="K5681" s="12"/>
      <c r="L5681" s="13" t="s">
        <v>13113</v>
      </c>
      <c r="M5681" t="s">
        <v>753</v>
      </c>
      <c r="S5681" s="9"/>
      <c r="T5681">
        <v>2</v>
      </c>
      <c r="U5681" s="210" t="s">
        <v>18216</v>
      </c>
      <c r="V5681" s="14">
        <v>0</v>
      </c>
      <c r="W5681" s="14">
        <v>0</v>
      </c>
      <c r="X5681" s="150" t="s">
        <v>270</v>
      </c>
      <c r="Y5681">
        <v>8</v>
      </c>
      <c r="Z5681" t="s">
        <v>1419</v>
      </c>
      <c r="AA5681">
        <f t="shared" si="88"/>
        <v>2</v>
      </c>
    </row>
    <row r="5682" spans="1:27" x14ac:dyDescent="0.2">
      <c r="A5682">
        <v>2662</v>
      </c>
      <c r="B5682" s="1" t="s">
        <v>13127</v>
      </c>
      <c r="C5682" t="s">
        <v>1027</v>
      </c>
      <c r="D5682" s="9">
        <v>235</v>
      </c>
      <c r="E5682" s="9" t="s">
        <v>259</v>
      </c>
      <c r="F5682" s="9" t="s">
        <v>883</v>
      </c>
      <c r="G5682" s="10">
        <v>23</v>
      </c>
      <c r="H5682" s="10" t="s">
        <v>536</v>
      </c>
      <c r="I5682" s="10">
        <v>1949</v>
      </c>
      <c r="J5682" s="11" t="s">
        <v>13120</v>
      </c>
      <c r="K5682" s="12"/>
      <c r="L5682" s="13" t="s">
        <v>13121</v>
      </c>
      <c r="M5682" t="s">
        <v>753</v>
      </c>
      <c r="S5682" s="9"/>
      <c r="T5682">
        <v>2</v>
      </c>
      <c r="U5682" s="210" t="s">
        <v>18216</v>
      </c>
      <c r="V5682" s="14">
        <v>0</v>
      </c>
      <c r="W5682" s="14">
        <v>1</v>
      </c>
      <c r="X5682" s="150" t="s">
        <v>270</v>
      </c>
      <c r="Y5682">
        <v>235</v>
      </c>
      <c r="Z5682" t="s">
        <v>1419</v>
      </c>
      <c r="AA5682">
        <f t="shared" si="88"/>
        <v>1</v>
      </c>
    </row>
    <row r="5683" spans="1:27" x14ac:dyDescent="0.2">
      <c r="A5683">
        <v>7124</v>
      </c>
      <c r="B5683" s="1" t="s">
        <v>13126</v>
      </c>
      <c r="C5683" t="s">
        <v>1027</v>
      </c>
      <c r="D5683" s="9">
        <v>605</v>
      </c>
      <c r="E5683" s="9"/>
      <c r="F5683" s="9"/>
      <c r="G5683" s="10">
        <v>23</v>
      </c>
      <c r="H5683" s="10" t="s">
        <v>536</v>
      </c>
      <c r="I5683" s="10">
        <v>1949</v>
      </c>
      <c r="J5683" s="11" t="s">
        <v>13120</v>
      </c>
      <c r="K5683" s="12"/>
      <c r="L5683" s="13" t="s">
        <v>13121</v>
      </c>
      <c r="M5683" t="s">
        <v>753</v>
      </c>
      <c r="S5683" s="9"/>
      <c r="T5683">
        <v>2</v>
      </c>
      <c r="U5683" s="210" t="s">
        <v>18216</v>
      </c>
      <c r="V5683" s="14">
        <v>0</v>
      </c>
      <c r="W5683" s="14">
        <v>1</v>
      </c>
      <c r="X5683" s="150" t="s">
        <v>270</v>
      </c>
      <c r="Y5683">
        <v>605</v>
      </c>
      <c r="Z5683" t="s">
        <v>271</v>
      </c>
      <c r="AA5683">
        <f t="shared" si="88"/>
        <v>1</v>
      </c>
    </row>
    <row r="5684" spans="1:27" x14ac:dyDescent="0.2">
      <c r="A5684">
        <v>4548</v>
      </c>
      <c r="B5684" s="1" t="s">
        <v>13125</v>
      </c>
      <c r="C5684" t="s">
        <v>1027</v>
      </c>
      <c r="D5684" s="9" t="s">
        <v>1242</v>
      </c>
      <c r="E5684" s="9" t="s">
        <v>259</v>
      </c>
      <c r="F5684" s="9" t="s">
        <v>532</v>
      </c>
      <c r="G5684" s="10">
        <v>23</v>
      </c>
      <c r="H5684" s="10" t="s">
        <v>536</v>
      </c>
      <c r="I5684" s="10">
        <v>1949</v>
      </c>
      <c r="J5684" s="11" t="s">
        <v>13120</v>
      </c>
      <c r="K5684" s="12"/>
      <c r="L5684" s="13" t="s">
        <v>13121</v>
      </c>
      <c r="M5684" t="s">
        <v>753</v>
      </c>
      <c r="S5684" s="9"/>
      <c r="T5684">
        <v>2</v>
      </c>
      <c r="U5684" s="210" t="s">
        <v>18216</v>
      </c>
      <c r="V5684" s="14">
        <v>0</v>
      </c>
      <c r="W5684" s="14">
        <v>1</v>
      </c>
      <c r="X5684" s="109" t="s">
        <v>294</v>
      </c>
      <c r="Y5684" t="s">
        <v>1242</v>
      </c>
      <c r="Z5684" t="s">
        <v>271</v>
      </c>
      <c r="AA5684">
        <f t="shared" si="88"/>
        <v>1</v>
      </c>
    </row>
    <row r="5685" spans="1:27" x14ac:dyDescent="0.2">
      <c r="A5685">
        <v>5302</v>
      </c>
      <c r="B5685" s="1" t="s">
        <v>13122</v>
      </c>
      <c r="C5685" t="s">
        <v>1027</v>
      </c>
      <c r="D5685" s="9" t="s">
        <v>2188</v>
      </c>
      <c r="E5685" s="9" t="s">
        <v>275</v>
      </c>
      <c r="F5685" s="9" t="s">
        <v>1416</v>
      </c>
      <c r="G5685" s="10">
        <v>23</v>
      </c>
      <c r="H5685" s="10" t="s">
        <v>536</v>
      </c>
      <c r="I5685" s="10">
        <v>1949</v>
      </c>
      <c r="J5685" s="11" t="s">
        <v>13120</v>
      </c>
      <c r="K5685" s="12"/>
      <c r="L5685" s="13" t="s">
        <v>13121</v>
      </c>
      <c r="M5685" t="s">
        <v>753</v>
      </c>
      <c r="S5685" s="9"/>
      <c r="T5685">
        <v>2</v>
      </c>
      <c r="U5685" s="210" t="s">
        <v>18216</v>
      </c>
      <c r="V5685" s="14">
        <v>0</v>
      </c>
      <c r="W5685" s="14">
        <v>1</v>
      </c>
      <c r="X5685" s="109" t="e">
        <v>#N/A</v>
      </c>
      <c r="Y5685" t="s">
        <v>2188</v>
      </c>
      <c r="Z5685" t="s">
        <v>1419</v>
      </c>
      <c r="AA5685">
        <f t="shared" si="88"/>
        <v>1</v>
      </c>
    </row>
    <row r="5686" spans="1:27" x14ac:dyDescent="0.2">
      <c r="A5686">
        <v>5503</v>
      </c>
      <c r="B5686" s="1" t="s">
        <v>13128</v>
      </c>
      <c r="C5686" t="s">
        <v>6878</v>
      </c>
      <c r="D5686" s="9">
        <v>81</v>
      </c>
      <c r="E5686" s="9"/>
      <c r="F5686" s="9"/>
      <c r="G5686" s="10">
        <v>23</v>
      </c>
      <c r="H5686" s="10" t="s">
        <v>536</v>
      </c>
      <c r="I5686" s="10">
        <v>1949</v>
      </c>
      <c r="J5686" s="11" t="s">
        <v>13120</v>
      </c>
      <c r="K5686" s="12"/>
      <c r="L5686" s="13" t="s">
        <v>13129</v>
      </c>
      <c r="M5686" t="s">
        <v>753</v>
      </c>
      <c r="S5686" s="9"/>
      <c r="T5686">
        <v>2</v>
      </c>
      <c r="U5686" s="210" t="s">
        <v>18216</v>
      </c>
      <c r="V5686" s="14">
        <v>0</v>
      </c>
      <c r="W5686" s="14">
        <v>0</v>
      </c>
      <c r="X5686" s="150" t="s">
        <v>270</v>
      </c>
      <c r="Y5686">
        <v>81</v>
      </c>
      <c r="Z5686" t="s">
        <v>271</v>
      </c>
      <c r="AA5686">
        <f t="shared" si="88"/>
        <v>1</v>
      </c>
    </row>
    <row r="5687" spans="1:27" x14ac:dyDescent="0.2">
      <c r="A5687">
        <v>2979</v>
      </c>
      <c r="B5687" s="1" t="s">
        <v>13119</v>
      </c>
      <c r="C5687" t="s">
        <v>1027</v>
      </c>
      <c r="D5687" s="9" t="s">
        <v>10945</v>
      </c>
      <c r="E5687" s="9"/>
      <c r="F5687" s="9"/>
      <c r="G5687" s="10">
        <v>23</v>
      </c>
      <c r="H5687" s="10" t="s">
        <v>536</v>
      </c>
      <c r="I5687" s="10">
        <v>1949</v>
      </c>
      <c r="J5687" s="11" t="s">
        <v>13120</v>
      </c>
      <c r="K5687" s="12"/>
      <c r="L5687" s="13" t="s">
        <v>13121</v>
      </c>
      <c r="M5687" t="s">
        <v>753</v>
      </c>
      <c r="S5687" s="9"/>
      <c r="T5687">
        <v>2</v>
      </c>
      <c r="U5687" s="210" t="s">
        <v>18216</v>
      </c>
      <c r="V5687" s="14">
        <v>0</v>
      </c>
      <c r="W5687" s="14">
        <v>0</v>
      </c>
      <c r="X5687" s="150" t="s">
        <v>270</v>
      </c>
      <c r="Y5687">
        <v>8</v>
      </c>
      <c r="Z5687" t="s">
        <v>1419</v>
      </c>
      <c r="AA5687">
        <f t="shared" si="88"/>
        <v>2</v>
      </c>
    </row>
    <row r="5688" spans="1:27" x14ac:dyDescent="0.2">
      <c r="A5688">
        <v>4891</v>
      </c>
      <c r="B5688" s="1" t="s">
        <v>13123</v>
      </c>
      <c r="C5688" t="s">
        <v>1027</v>
      </c>
      <c r="D5688" s="9" t="s">
        <v>1232</v>
      </c>
      <c r="E5688" s="9" t="s">
        <v>876</v>
      </c>
      <c r="F5688" s="9" t="s">
        <v>1416</v>
      </c>
      <c r="G5688" s="10">
        <v>23</v>
      </c>
      <c r="H5688" s="10" t="s">
        <v>536</v>
      </c>
      <c r="I5688" s="10">
        <v>1949</v>
      </c>
      <c r="J5688" s="11" t="s">
        <v>13120</v>
      </c>
      <c r="K5688" s="12"/>
      <c r="L5688" s="13" t="s">
        <v>13121</v>
      </c>
      <c r="M5688" t="s">
        <v>753</v>
      </c>
      <c r="S5688" s="9"/>
      <c r="T5688">
        <v>2</v>
      </c>
      <c r="U5688" s="210" t="s">
        <v>18216</v>
      </c>
      <c r="V5688" s="14">
        <v>0</v>
      </c>
      <c r="W5688" s="14">
        <v>0</v>
      </c>
      <c r="X5688" s="109" t="e">
        <v>#N/A</v>
      </c>
      <c r="Y5688" t="s">
        <v>1232</v>
      </c>
      <c r="Z5688" t="s">
        <v>1419</v>
      </c>
      <c r="AA5688">
        <f t="shared" si="88"/>
        <v>1</v>
      </c>
    </row>
    <row r="5689" spans="1:27" x14ac:dyDescent="0.2">
      <c r="A5689">
        <v>5700</v>
      </c>
      <c r="B5689" s="1" t="s">
        <v>13124</v>
      </c>
      <c r="C5689" t="s">
        <v>1027</v>
      </c>
      <c r="D5689" s="9" t="s">
        <v>1232</v>
      </c>
      <c r="E5689" s="9" t="s">
        <v>876</v>
      </c>
      <c r="F5689" s="9" t="s">
        <v>1416</v>
      </c>
      <c r="G5689" s="10">
        <v>23</v>
      </c>
      <c r="H5689" s="10" t="s">
        <v>536</v>
      </c>
      <c r="I5689" s="10">
        <v>1949</v>
      </c>
      <c r="J5689" s="11" t="s">
        <v>13120</v>
      </c>
      <c r="K5689" s="12"/>
      <c r="L5689" s="13" t="s">
        <v>13121</v>
      </c>
      <c r="M5689" t="s">
        <v>753</v>
      </c>
      <c r="S5689" s="9"/>
      <c r="T5689">
        <v>2</v>
      </c>
      <c r="U5689" s="210" t="s">
        <v>18216</v>
      </c>
      <c r="V5689" s="14">
        <v>0</v>
      </c>
      <c r="W5689" s="14">
        <v>0</v>
      </c>
      <c r="X5689" s="109" t="e">
        <v>#N/A</v>
      </c>
      <c r="Y5689" t="s">
        <v>1232</v>
      </c>
      <c r="Z5689" t="s">
        <v>1419</v>
      </c>
      <c r="AA5689">
        <f t="shared" si="88"/>
        <v>1</v>
      </c>
    </row>
    <row r="5690" spans="1:27" x14ac:dyDescent="0.2">
      <c r="A5690">
        <v>6089</v>
      </c>
      <c r="B5690" s="1" t="s">
        <v>13134</v>
      </c>
      <c r="C5690" t="s">
        <v>2221</v>
      </c>
      <c r="D5690" s="9">
        <v>25</v>
      </c>
      <c r="E5690" s="9" t="s">
        <v>259</v>
      </c>
      <c r="F5690" s="9" t="s">
        <v>312</v>
      </c>
      <c r="G5690" s="10">
        <v>24</v>
      </c>
      <c r="H5690" s="10" t="s">
        <v>536</v>
      </c>
      <c r="I5690" s="10">
        <v>1949</v>
      </c>
      <c r="J5690" s="11" t="s">
        <v>13132</v>
      </c>
      <c r="K5690" s="12"/>
      <c r="L5690" s="13" t="s">
        <v>13135</v>
      </c>
      <c r="M5690" t="s">
        <v>753</v>
      </c>
      <c r="S5690" s="9"/>
      <c r="T5690">
        <v>2</v>
      </c>
      <c r="U5690" s="210" t="s">
        <v>18216</v>
      </c>
      <c r="V5690" s="14">
        <v>0</v>
      </c>
      <c r="W5690" s="14">
        <v>1</v>
      </c>
      <c r="X5690" s="150" t="s">
        <v>270</v>
      </c>
      <c r="Y5690">
        <v>25</v>
      </c>
      <c r="Z5690" t="s">
        <v>505</v>
      </c>
      <c r="AA5690">
        <f t="shared" si="88"/>
        <v>1</v>
      </c>
    </row>
    <row r="5691" spans="1:27" x14ac:dyDescent="0.2">
      <c r="A5691">
        <v>3135</v>
      </c>
      <c r="B5691" s="1" t="s">
        <v>13130</v>
      </c>
      <c r="C5691" t="s">
        <v>2040</v>
      </c>
      <c r="D5691" s="9" t="s">
        <v>13131</v>
      </c>
      <c r="E5691" s="9" t="s">
        <v>259</v>
      </c>
      <c r="F5691" s="9" t="s">
        <v>532</v>
      </c>
      <c r="G5691" s="10">
        <v>24</v>
      </c>
      <c r="H5691" s="10" t="s">
        <v>536</v>
      </c>
      <c r="I5691" s="10">
        <v>1949</v>
      </c>
      <c r="J5691" s="11" t="s">
        <v>13132</v>
      </c>
      <c r="K5691" s="12"/>
      <c r="L5691" s="13" t="s">
        <v>13133</v>
      </c>
      <c r="M5691" t="s">
        <v>753</v>
      </c>
      <c r="S5691" s="9"/>
      <c r="T5691">
        <v>2</v>
      </c>
      <c r="U5691" s="210" t="s">
        <v>18216</v>
      </c>
      <c r="V5691" s="14">
        <v>0</v>
      </c>
      <c r="W5691" s="14">
        <v>0</v>
      </c>
      <c r="X5691" s="109" t="s">
        <v>294</v>
      </c>
      <c r="Y5691" t="s">
        <v>10697</v>
      </c>
      <c r="Z5691" t="s">
        <v>3085</v>
      </c>
      <c r="AA5691">
        <f t="shared" si="88"/>
        <v>2</v>
      </c>
    </row>
    <row r="5692" spans="1:27" x14ac:dyDescent="0.2">
      <c r="A5692">
        <v>1501</v>
      </c>
      <c r="B5692" s="1" t="s">
        <v>13136</v>
      </c>
      <c r="C5692" t="s">
        <v>1027</v>
      </c>
      <c r="D5692" s="9" t="s">
        <v>6724</v>
      </c>
      <c r="E5692" s="9" t="s">
        <v>259</v>
      </c>
      <c r="F5692" s="9" t="s">
        <v>1416</v>
      </c>
      <c r="G5692" s="10">
        <v>27</v>
      </c>
      <c r="H5692" s="10" t="s">
        <v>536</v>
      </c>
      <c r="I5692" s="10">
        <v>1949</v>
      </c>
      <c r="J5692" s="11" t="s">
        <v>13137</v>
      </c>
      <c r="K5692" s="12"/>
      <c r="L5692" s="13" t="s">
        <v>13138</v>
      </c>
      <c r="M5692" t="s">
        <v>753</v>
      </c>
      <c r="S5692" s="9"/>
      <c r="T5692">
        <v>2</v>
      </c>
      <c r="U5692" s="210" t="s">
        <v>18216</v>
      </c>
      <c r="V5692" s="14">
        <v>0</v>
      </c>
      <c r="W5692" s="14">
        <v>1</v>
      </c>
      <c r="X5692" s="150" t="s">
        <v>270</v>
      </c>
      <c r="Y5692">
        <v>4</v>
      </c>
      <c r="Z5692" t="s">
        <v>271</v>
      </c>
      <c r="AA5692">
        <f t="shared" si="88"/>
        <v>2</v>
      </c>
    </row>
    <row r="5693" spans="1:27" x14ac:dyDescent="0.2">
      <c r="A5693">
        <v>5872</v>
      </c>
      <c r="B5693" s="1" t="s">
        <v>13139</v>
      </c>
      <c r="C5693" t="s">
        <v>9894</v>
      </c>
      <c r="D5693" s="9">
        <v>98</v>
      </c>
      <c r="E5693" s="9"/>
      <c r="F5693" s="9"/>
      <c r="G5693" s="10">
        <v>1</v>
      </c>
      <c r="H5693" s="10" t="s">
        <v>287</v>
      </c>
      <c r="I5693" s="10">
        <v>1949</v>
      </c>
      <c r="J5693" s="11" t="s">
        <v>13140</v>
      </c>
      <c r="K5693" s="12" t="s">
        <v>237</v>
      </c>
      <c r="L5693" s="13" t="s">
        <v>13141</v>
      </c>
      <c r="M5693" t="s">
        <v>290</v>
      </c>
      <c r="N5693" t="s">
        <v>291</v>
      </c>
      <c r="O5693" t="s">
        <v>13142</v>
      </c>
      <c r="S5693" s="9"/>
      <c r="T5693">
        <v>3</v>
      </c>
      <c r="U5693" s="210" t="s">
        <v>18217</v>
      </c>
      <c r="V5693" s="14">
        <v>0</v>
      </c>
      <c r="W5693" s="14">
        <v>0</v>
      </c>
      <c r="X5693" s="150" t="s">
        <v>270</v>
      </c>
      <c r="Y5693">
        <v>98</v>
      </c>
      <c r="Z5693" t="s">
        <v>7856</v>
      </c>
      <c r="AA5693">
        <f t="shared" si="88"/>
        <v>1</v>
      </c>
    </row>
    <row r="5694" spans="1:27" x14ac:dyDescent="0.2">
      <c r="A5694">
        <v>6317</v>
      </c>
      <c r="B5694" s="1" t="s">
        <v>13143</v>
      </c>
      <c r="C5694" t="s">
        <v>503</v>
      </c>
      <c r="D5694" s="9"/>
      <c r="E5694" s="9" t="s">
        <v>8805</v>
      </c>
      <c r="F5694" s="9"/>
      <c r="G5694" s="10">
        <v>3</v>
      </c>
      <c r="H5694" s="10" t="s">
        <v>287</v>
      </c>
      <c r="I5694" s="10">
        <v>1949</v>
      </c>
      <c r="J5694" s="11" t="s">
        <v>13144</v>
      </c>
      <c r="K5694" s="12"/>
      <c r="L5694" s="13" t="s">
        <v>15</v>
      </c>
      <c r="M5694" t="s">
        <v>781</v>
      </c>
      <c r="S5694" s="9"/>
      <c r="T5694">
        <v>3</v>
      </c>
      <c r="U5694" s="210" t="s">
        <v>18217</v>
      </c>
      <c r="V5694" s="14">
        <v>0</v>
      </c>
      <c r="W5694" s="14">
        <v>0</v>
      </c>
      <c r="X5694" s="109" t="e">
        <v>#N/A</v>
      </c>
      <c r="Y5694" t="s">
        <v>334</v>
      </c>
      <c r="Z5694" t="s">
        <v>505</v>
      </c>
      <c r="AA5694">
        <f t="shared" si="88"/>
        <v>1</v>
      </c>
    </row>
    <row r="5695" spans="1:27" x14ac:dyDescent="0.2">
      <c r="A5695">
        <v>3918</v>
      </c>
      <c r="B5695" s="1" t="s">
        <v>13145</v>
      </c>
      <c r="C5695" t="s">
        <v>503</v>
      </c>
      <c r="D5695" s="9"/>
      <c r="E5695" s="9" t="s">
        <v>8805</v>
      </c>
      <c r="F5695" s="9"/>
      <c r="G5695" s="10">
        <v>3</v>
      </c>
      <c r="H5695" s="10" t="s">
        <v>287</v>
      </c>
      <c r="I5695" s="10">
        <v>1949</v>
      </c>
      <c r="J5695" s="11" t="s">
        <v>13144</v>
      </c>
      <c r="K5695" s="12"/>
      <c r="L5695" s="13" t="s">
        <v>16</v>
      </c>
      <c r="M5695" t="s">
        <v>781</v>
      </c>
      <c r="S5695" s="9"/>
      <c r="T5695">
        <v>3</v>
      </c>
      <c r="U5695" s="210" t="s">
        <v>18217</v>
      </c>
      <c r="V5695" s="14">
        <v>0</v>
      </c>
      <c r="W5695" s="14">
        <v>0</v>
      </c>
      <c r="X5695" s="109" t="e">
        <v>#N/A</v>
      </c>
      <c r="Y5695" t="s">
        <v>334</v>
      </c>
      <c r="Z5695" t="s">
        <v>505</v>
      </c>
      <c r="AA5695">
        <f t="shared" si="88"/>
        <v>1</v>
      </c>
    </row>
    <row r="5696" spans="1:27" x14ac:dyDescent="0.2">
      <c r="A5696">
        <v>531</v>
      </c>
      <c r="B5696" s="1" t="s">
        <v>13146</v>
      </c>
      <c r="C5696" t="s">
        <v>503</v>
      </c>
      <c r="D5696" s="9" t="s">
        <v>13147</v>
      </c>
      <c r="E5696" s="9"/>
      <c r="F5696" s="9"/>
      <c r="G5696" s="10">
        <v>8</v>
      </c>
      <c r="H5696" s="10" t="s">
        <v>287</v>
      </c>
      <c r="I5696" s="10">
        <v>1949</v>
      </c>
      <c r="J5696" s="11" t="s">
        <v>13148</v>
      </c>
      <c r="K5696" s="12" t="s">
        <v>237</v>
      </c>
      <c r="L5696" s="13" t="s">
        <v>13149</v>
      </c>
      <c r="M5696" t="s">
        <v>290</v>
      </c>
      <c r="N5696" t="s">
        <v>291</v>
      </c>
      <c r="O5696" t="s">
        <v>339</v>
      </c>
      <c r="S5696" s="9"/>
      <c r="T5696">
        <v>3</v>
      </c>
      <c r="U5696" s="210" t="s">
        <v>18217</v>
      </c>
      <c r="V5696" s="14">
        <v>0</v>
      </c>
      <c r="W5696" s="14">
        <v>1</v>
      </c>
      <c r="X5696" s="150" t="s">
        <v>294</v>
      </c>
      <c r="Y5696" t="s">
        <v>10267</v>
      </c>
      <c r="Z5696" t="s">
        <v>505</v>
      </c>
      <c r="AA5696">
        <f t="shared" si="88"/>
        <v>5</v>
      </c>
    </row>
    <row r="5697" spans="1:27" x14ac:dyDescent="0.2">
      <c r="A5697">
        <v>2175</v>
      </c>
      <c r="B5697" s="1" t="s">
        <v>13152</v>
      </c>
      <c r="C5697" t="s">
        <v>8426</v>
      </c>
      <c r="D5697" s="9" t="s">
        <v>10182</v>
      </c>
      <c r="E5697" s="9" t="s">
        <v>259</v>
      </c>
      <c r="F5697" s="9" t="s">
        <v>532</v>
      </c>
      <c r="G5697" s="10">
        <v>15</v>
      </c>
      <c r="H5697" s="10" t="s">
        <v>287</v>
      </c>
      <c r="I5697" s="10">
        <v>1949</v>
      </c>
      <c r="J5697" s="11" t="s">
        <v>13151</v>
      </c>
      <c r="K5697" s="12" t="s">
        <v>237</v>
      </c>
      <c r="L5697" s="13" t="s">
        <v>13153</v>
      </c>
      <c r="M5697" t="s">
        <v>290</v>
      </c>
      <c r="N5697" t="s">
        <v>291</v>
      </c>
      <c r="O5697" t="s">
        <v>292</v>
      </c>
      <c r="S5697" s="9"/>
      <c r="T5697">
        <v>3</v>
      </c>
      <c r="U5697" s="210" t="s">
        <v>18217</v>
      </c>
      <c r="V5697" s="14">
        <v>0</v>
      </c>
      <c r="W5697" s="14">
        <v>0</v>
      </c>
      <c r="X5697" s="109" t="s">
        <v>294</v>
      </c>
      <c r="Y5697" t="s">
        <v>10182</v>
      </c>
      <c r="Z5697" t="s">
        <v>505</v>
      </c>
      <c r="AA5697">
        <f t="shared" si="88"/>
        <v>1</v>
      </c>
    </row>
    <row r="5698" spans="1:27" x14ac:dyDescent="0.2">
      <c r="A5698">
        <v>6098</v>
      </c>
      <c r="B5698" s="1" t="s">
        <v>13150</v>
      </c>
      <c r="C5698" t="s">
        <v>503</v>
      </c>
      <c r="D5698" s="9" t="s">
        <v>6511</v>
      </c>
      <c r="E5698" s="9"/>
      <c r="F5698" s="9"/>
      <c r="G5698" s="10">
        <v>15</v>
      </c>
      <c r="H5698" s="10" t="s">
        <v>287</v>
      </c>
      <c r="I5698" s="10">
        <v>1949</v>
      </c>
      <c r="J5698" s="11" t="s">
        <v>13151</v>
      </c>
      <c r="K5698" s="12"/>
      <c r="L5698" s="13" t="s">
        <v>30</v>
      </c>
      <c r="M5698" t="s">
        <v>753</v>
      </c>
      <c r="S5698" s="9"/>
      <c r="T5698">
        <v>3</v>
      </c>
      <c r="U5698" s="210" t="s">
        <v>18217</v>
      </c>
      <c r="V5698" s="14">
        <v>0</v>
      </c>
      <c r="W5698" s="14">
        <v>0</v>
      </c>
      <c r="X5698" s="150" t="s">
        <v>270</v>
      </c>
      <c r="Y5698" t="s">
        <v>6511</v>
      </c>
      <c r="Z5698" t="s">
        <v>271</v>
      </c>
      <c r="AA5698">
        <f t="shared" ref="AA5698:AA5761" si="89">LEN(D5698)-LEN(SUBSTITUTE(D5698,"/",""))+1</f>
        <v>1</v>
      </c>
    </row>
    <row r="5699" spans="1:27" x14ac:dyDescent="0.2">
      <c r="A5699">
        <v>6539</v>
      </c>
      <c r="B5699" s="1" t="s">
        <v>13154</v>
      </c>
      <c r="C5699" t="s">
        <v>2221</v>
      </c>
      <c r="D5699" s="9">
        <v>157</v>
      </c>
      <c r="E5699" s="9" t="s">
        <v>259</v>
      </c>
      <c r="F5699" s="9" t="s">
        <v>312</v>
      </c>
      <c r="G5699" s="10">
        <v>16</v>
      </c>
      <c r="H5699" s="10" t="s">
        <v>287</v>
      </c>
      <c r="I5699" s="10">
        <v>1949</v>
      </c>
      <c r="J5699" s="11" t="s">
        <v>13155</v>
      </c>
      <c r="K5699" s="12"/>
      <c r="L5699" s="13" t="s">
        <v>13156</v>
      </c>
      <c r="M5699" t="s">
        <v>753</v>
      </c>
      <c r="S5699" s="9"/>
      <c r="T5699">
        <v>3</v>
      </c>
      <c r="U5699" s="210" t="s">
        <v>18217</v>
      </c>
      <c r="V5699" s="14">
        <v>0</v>
      </c>
      <c r="W5699" s="14">
        <v>1</v>
      </c>
      <c r="X5699" s="150" t="s">
        <v>270</v>
      </c>
      <c r="Y5699">
        <v>157</v>
      </c>
      <c r="Z5699" t="s">
        <v>505</v>
      </c>
      <c r="AA5699">
        <f t="shared" si="89"/>
        <v>1</v>
      </c>
    </row>
    <row r="5700" spans="1:27" x14ac:dyDescent="0.2">
      <c r="A5700">
        <v>5096</v>
      </c>
      <c r="B5700" s="1" t="s">
        <v>13157</v>
      </c>
      <c r="C5700" t="s">
        <v>2221</v>
      </c>
      <c r="D5700" s="9"/>
      <c r="E5700" s="9"/>
      <c r="F5700" s="9"/>
      <c r="G5700" s="10">
        <v>16</v>
      </c>
      <c r="H5700" s="10" t="s">
        <v>287</v>
      </c>
      <c r="I5700" s="10">
        <v>1949</v>
      </c>
      <c r="J5700" s="11" t="s">
        <v>13155</v>
      </c>
      <c r="K5700" s="12"/>
      <c r="L5700" s="13" t="s">
        <v>13156</v>
      </c>
      <c r="M5700" t="s">
        <v>753</v>
      </c>
      <c r="S5700" s="9"/>
      <c r="T5700">
        <v>3</v>
      </c>
      <c r="U5700" s="210" t="s">
        <v>18217</v>
      </c>
      <c r="V5700" s="14">
        <v>0</v>
      </c>
      <c r="W5700" s="14">
        <v>1</v>
      </c>
      <c r="X5700" s="109" t="e">
        <v>#N/A</v>
      </c>
      <c r="Y5700" t="s">
        <v>334</v>
      </c>
      <c r="Z5700" t="s">
        <v>505</v>
      </c>
      <c r="AA5700">
        <f t="shared" si="89"/>
        <v>1</v>
      </c>
    </row>
    <row r="5701" spans="1:27" x14ac:dyDescent="0.2">
      <c r="A5701">
        <v>1886</v>
      </c>
      <c r="B5701" s="1" t="s">
        <v>13158</v>
      </c>
      <c r="C5701" t="s">
        <v>2805</v>
      </c>
      <c r="D5701" s="9" t="s">
        <v>13159</v>
      </c>
      <c r="E5701" s="9" t="s">
        <v>2806</v>
      </c>
      <c r="F5701" s="9" t="s">
        <v>260</v>
      </c>
      <c r="G5701" s="10">
        <v>19</v>
      </c>
      <c r="H5701" s="10" t="s">
        <v>287</v>
      </c>
      <c r="I5701" s="10">
        <v>1949</v>
      </c>
      <c r="J5701" s="11" t="s">
        <v>13160</v>
      </c>
      <c r="K5701" s="12" t="s">
        <v>237</v>
      </c>
      <c r="L5701" s="13" t="s">
        <v>13161</v>
      </c>
      <c r="M5701" t="s">
        <v>290</v>
      </c>
      <c r="N5701" t="s">
        <v>291</v>
      </c>
      <c r="O5701" t="s">
        <v>93</v>
      </c>
      <c r="S5701" s="9"/>
      <c r="T5701">
        <v>3</v>
      </c>
      <c r="U5701" s="210" t="s">
        <v>18217</v>
      </c>
      <c r="V5701" s="14">
        <v>0</v>
      </c>
      <c r="W5701" s="14">
        <v>0</v>
      </c>
      <c r="X5701" s="150" t="s">
        <v>270</v>
      </c>
      <c r="Y5701">
        <v>87</v>
      </c>
      <c r="Z5701" t="s">
        <v>2808</v>
      </c>
      <c r="AA5701">
        <f t="shared" si="89"/>
        <v>4</v>
      </c>
    </row>
    <row r="5702" spans="1:27" x14ac:dyDescent="0.2">
      <c r="A5702">
        <v>5339</v>
      </c>
      <c r="B5702" s="1" t="s">
        <v>13162</v>
      </c>
      <c r="C5702" t="s">
        <v>1027</v>
      </c>
      <c r="D5702" s="9">
        <v>464</v>
      </c>
      <c r="E5702" s="9"/>
      <c r="F5702" s="9"/>
      <c r="G5702" s="10">
        <v>23</v>
      </c>
      <c r="H5702" s="10" t="s">
        <v>287</v>
      </c>
      <c r="I5702" s="10">
        <v>1949</v>
      </c>
      <c r="J5702" s="11" t="s">
        <v>13163</v>
      </c>
      <c r="K5702" s="12"/>
      <c r="L5702" s="13" t="s">
        <v>13164</v>
      </c>
      <c r="M5702" t="s">
        <v>753</v>
      </c>
      <c r="S5702" s="9"/>
      <c r="T5702">
        <v>3</v>
      </c>
      <c r="U5702" s="210" t="s">
        <v>18217</v>
      </c>
      <c r="V5702" s="14">
        <v>0</v>
      </c>
      <c r="W5702" s="14">
        <v>1</v>
      </c>
      <c r="X5702" s="150" t="s">
        <v>270</v>
      </c>
      <c r="Y5702">
        <v>464</v>
      </c>
      <c r="Z5702" t="s">
        <v>271</v>
      </c>
      <c r="AA5702">
        <f t="shared" si="89"/>
        <v>1</v>
      </c>
    </row>
    <row r="5703" spans="1:27" x14ac:dyDescent="0.2">
      <c r="A5703">
        <v>2165</v>
      </c>
      <c r="B5703" s="1" t="s">
        <v>13165</v>
      </c>
      <c r="C5703" t="s">
        <v>1798</v>
      </c>
      <c r="D5703" s="9" t="s">
        <v>13166</v>
      </c>
      <c r="E5703" s="9" t="s">
        <v>275</v>
      </c>
      <c r="F5703" s="9"/>
      <c r="G5703" s="10">
        <v>26</v>
      </c>
      <c r="H5703" s="10" t="s">
        <v>287</v>
      </c>
      <c r="I5703" s="10">
        <v>1949</v>
      </c>
      <c r="J5703" s="11" t="s">
        <v>13167</v>
      </c>
      <c r="K5703" s="12" t="s">
        <v>237</v>
      </c>
      <c r="L5703" s="13" t="s">
        <v>17825</v>
      </c>
      <c r="M5703" t="s">
        <v>290</v>
      </c>
      <c r="N5703" t="s">
        <v>291</v>
      </c>
      <c r="O5703" t="s">
        <v>292</v>
      </c>
      <c r="S5703" s="9"/>
      <c r="T5703">
        <v>3</v>
      </c>
      <c r="U5703" s="210" t="s">
        <v>18217</v>
      </c>
      <c r="V5703" s="14">
        <v>0</v>
      </c>
      <c r="W5703" s="14">
        <v>1</v>
      </c>
      <c r="X5703" s="150" t="s">
        <v>270</v>
      </c>
      <c r="Y5703" t="s">
        <v>7679</v>
      </c>
      <c r="Z5703" t="s">
        <v>271</v>
      </c>
      <c r="AA5703">
        <f t="shared" si="89"/>
        <v>2</v>
      </c>
    </row>
    <row r="5704" spans="1:27" x14ac:dyDescent="0.2">
      <c r="A5704">
        <v>3526</v>
      </c>
      <c r="B5704" s="1" t="s">
        <v>13168</v>
      </c>
      <c r="C5704" t="s">
        <v>2221</v>
      </c>
      <c r="D5704" s="9">
        <v>410</v>
      </c>
      <c r="E5704" s="9" t="s">
        <v>259</v>
      </c>
      <c r="F5704" s="9" t="s">
        <v>312</v>
      </c>
      <c r="G5704" s="10">
        <v>29</v>
      </c>
      <c r="H5704" s="10" t="s">
        <v>287</v>
      </c>
      <c r="I5704" s="10">
        <v>1949</v>
      </c>
      <c r="J5704" s="11" t="s">
        <v>13169</v>
      </c>
      <c r="K5704" s="12"/>
      <c r="L5704" s="13" t="s">
        <v>13170</v>
      </c>
      <c r="M5704" t="s">
        <v>753</v>
      </c>
      <c r="S5704" s="9"/>
      <c r="T5704">
        <v>3</v>
      </c>
      <c r="U5704" s="210" t="s">
        <v>18217</v>
      </c>
      <c r="V5704" s="14">
        <v>0</v>
      </c>
      <c r="W5704" s="14">
        <v>1</v>
      </c>
      <c r="X5704" s="150" t="s">
        <v>270</v>
      </c>
      <c r="Y5704">
        <v>410</v>
      </c>
      <c r="Z5704" t="s">
        <v>505</v>
      </c>
      <c r="AA5704">
        <f t="shared" si="89"/>
        <v>1</v>
      </c>
    </row>
    <row r="5705" spans="1:27" x14ac:dyDescent="0.2">
      <c r="A5705">
        <v>1776</v>
      </c>
      <c r="B5705" s="1" t="s">
        <v>13171</v>
      </c>
      <c r="C5705" t="s">
        <v>1027</v>
      </c>
      <c r="D5705" s="9" t="s">
        <v>13172</v>
      </c>
      <c r="E5705" s="9"/>
      <c r="F5705" s="9"/>
      <c r="G5705" s="10">
        <v>31</v>
      </c>
      <c r="H5705" s="10" t="s">
        <v>287</v>
      </c>
      <c r="I5705" s="10">
        <v>1949</v>
      </c>
      <c r="J5705" s="11" t="s">
        <v>13173</v>
      </c>
      <c r="K5705" s="12"/>
      <c r="L5705" s="13" t="s">
        <v>13174</v>
      </c>
      <c r="M5705" t="s">
        <v>753</v>
      </c>
      <c r="S5705" s="9"/>
      <c r="T5705">
        <v>3</v>
      </c>
      <c r="U5705" s="210" t="s">
        <v>18217</v>
      </c>
      <c r="V5705" s="14">
        <v>0</v>
      </c>
      <c r="W5705" s="14">
        <v>0</v>
      </c>
      <c r="X5705" s="109" t="e">
        <v>#N/A</v>
      </c>
      <c r="Y5705" t="s">
        <v>1888</v>
      </c>
      <c r="Z5705" t="s">
        <v>7856</v>
      </c>
      <c r="AA5705">
        <f t="shared" si="89"/>
        <v>2</v>
      </c>
    </row>
    <row r="5706" spans="1:27" x14ac:dyDescent="0.2">
      <c r="A5706">
        <v>2897</v>
      </c>
      <c r="B5706" s="1" t="s">
        <v>13175</v>
      </c>
      <c r="C5706" t="s">
        <v>9894</v>
      </c>
      <c r="D5706" s="9">
        <v>14</v>
      </c>
      <c r="E5706" s="9"/>
      <c r="F5706" s="9"/>
      <c r="G5706" s="10">
        <v>2</v>
      </c>
      <c r="H5706" s="10" t="s">
        <v>301</v>
      </c>
      <c r="I5706" s="10">
        <v>1949</v>
      </c>
      <c r="J5706" s="11" t="s">
        <v>13176</v>
      </c>
      <c r="K5706" s="12" t="s">
        <v>237</v>
      </c>
      <c r="L5706" s="13" t="s">
        <v>18766</v>
      </c>
      <c r="M5706" t="s">
        <v>290</v>
      </c>
      <c r="N5706" t="s">
        <v>291</v>
      </c>
      <c r="O5706" t="s">
        <v>2007</v>
      </c>
      <c r="S5706" s="9"/>
      <c r="T5706">
        <v>4</v>
      </c>
      <c r="U5706" s="210" t="s">
        <v>18218</v>
      </c>
      <c r="V5706" s="14">
        <v>0</v>
      </c>
      <c r="W5706" s="14">
        <v>0</v>
      </c>
      <c r="X5706" s="150" t="s">
        <v>270</v>
      </c>
      <c r="Y5706">
        <v>14</v>
      </c>
      <c r="Z5706" t="s">
        <v>271</v>
      </c>
      <c r="AA5706">
        <f t="shared" si="89"/>
        <v>1</v>
      </c>
    </row>
    <row r="5707" spans="1:27" x14ac:dyDescent="0.2">
      <c r="A5707">
        <v>1083</v>
      </c>
      <c r="B5707" s="1" t="s">
        <v>13183</v>
      </c>
      <c r="C5707" t="s">
        <v>2221</v>
      </c>
      <c r="D5707" s="9" t="s">
        <v>13184</v>
      </c>
      <c r="E5707" s="9"/>
      <c r="F5707" s="9"/>
      <c r="G5707" s="10">
        <v>7</v>
      </c>
      <c r="H5707" s="10" t="s">
        <v>301</v>
      </c>
      <c r="I5707" s="10">
        <v>1949</v>
      </c>
      <c r="J5707" s="11" t="s">
        <v>13179</v>
      </c>
      <c r="K5707" s="12"/>
      <c r="L5707" s="13" t="s">
        <v>13180</v>
      </c>
      <c r="M5707" t="s">
        <v>753</v>
      </c>
      <c r="S5707" s="9"/>
      <c r="T5707">
        <v>4</v>
      </c>
      <c r="U5707" s="210" t="s">
        <v>18218</v>
      </c>
      <c r="V5707" s="14">
        <v>0</v>
      </c>
      <c r="W5707" s="14">
        <v>1</v>
      </c>
      <c r="X5707" s="150" t="s">
        <v>270</v>
      </c>
      <c r="Y5707">
        <v>616</v>
      </c>
      <c r="Z5707" t="s">
        <v>505</v>
      </c>
      <c r="AA5707">
        <f t="shared" si="89"/>
        <v>2</v>
      </c>
    </row>
    <row r="5708" spans="1:27" x14ac:dyDescent="0.2">
      <c r="A5708" s="14">
        <v>1988</v>
      </c>
      <c r="B5708" s="1" t="s">
        <v>13177</v>
      </c>
      <c r="C5708" t="s">
        <v>2221</v>
      </c>
      <c r="D5708" s="9" t="s">
        <v>13178</v>
      </c>
      <c r="E5708" s="9"/>
      <c r="F5708" s="9"/>
      <c r="G5708" s="10">
        <v>7</v>
      </c>
      <c r="H5708" s="10" t="s">
        <v>301</v>
      </c>
      <c r="I5708" s="10">
        <v>1949</v>
      </c>
      <c r="J5708" s="11" t="s">
        <v>13179</v>
      </c>
      <c r="K5708" s="12"/>
      <c r="L5708" s="13" t="s">
        <v>13180</v>
      </c>
      <c r="M5708" t="s">
        <v>753</v>
      </c>
      <c r="S5708" s="9"/>
      <c r="T5708">
        <v>4</v>
      </c>
      <c r="U5708" s="210" t="s">
        <v>18218</v>
      </c>
      <c r="V5708" s="14">
        <v>0</v>
      </c>
      <c r="W5708" s="14">
        <v>1</v>
      </c>
      <c r="X5708" s="150" t="s">
        <v>270</v>
      </c>
      <c r="Y5708">
        <v>616</v>
      </c>
      <c r="Z5708" t="s">
        <v>505</v>
      </c>
      <c r="AA5708">
        <f t="shared" si="89"/>
        <v>3</v>
      </c>
    </row>
    <row r="5709" spans="1:27" x14ac:dyDescent="0.2">
      <c r="A5709">
        <v>2178</v>
      </c>
      <c r="B5709" s="1" t="s">
        <v>13181</v>
      </c>
      <c r="C5709" t="s">
        <v>2221</v>
      </c>
      <c r="D5709" s="9" t="s">
        <v>13182</v>
      </c>
      <c r="E5709" s="9"/>
      <c r="F5709" s="9"/>
      <c r="G5709" s="10">
        <v>7</v>
      </c>
      <c r="H5709" s="10" t="s">
        <v>301</v>
      </c>
      <c r="I5709" s="10">
        <v>1949</v>
      </c>
      <c r="J5709" s="11" t="s">
        <v>13179</v>
      </c>
      <c r="K5709" s="12"/>
      <c r="L5709" s="13" t="s">
        <v>13180</v>
      </c>
      <c r="M5709" t="s">
        <v>753</v>
      </c>
      <c r="S5709" s="9"/>
      <c r="T5709">
        <v>4</v>
      </c>
      <c r="U5709" s="210" t="s">
        <v>18218</v>
      </c>
      <c r="V5709" s="14">
        <v>0</v>
      </c>
      <c r="W5709" s="14">
        <v>1</v>
      </c>
      <c r="X5709" s="150" t="s">
        <v>270</v>
      </c>
      <c r="Y5709">
        <v>616</v>
      </c>
      <c r="Z5709" t="s">
        <v>505</v>
      </c>
      <c r="AA5709">
        <f t="shared" si="89"/>
        <v>3</v>
      </c>
    </row>
    <row r="5710" spans="1:27" x14ac:dyDescent="0.2">
      <c r="A5710">
        <v>3455</v>
      </c>
      <c r="B5710" s="1" t="s">
        <v>13185</v>
      </c>
      <c r="C5710" t="s">
        <v>503</v>
      </c>
      <c r="D5710" s="9" t="s">
        <v>10164</v>
      </c>
      <c r="E5710" s="9"/>
      <c r="F5710" s="9"/>
      <c r="G5710" s="10">
        <v>8</v>
      </c>
      <c r="H5710" s="10" t="s">
        <v>301</v>
      </c>
      <c r="I5710" s="10">
        <v>1949</v>
      </c>
      <c r="J5710" s="11" t="s">
        <v>13186</v>
      </c>
      <c r="K5710" s="12" t="s">
        <v>237</v>
      </c>
      <c r="L5710" s="13" t="s">
        <v>17</v>
      </c>
      <c r="M5710" t="s">
        <v>290</v>
      </c>
      <c r="N5710" t="s">
        <v>291</v>
      </c>
      <c r="O5710" t="s">
        <v>498</v>
      </c>
      <c r="S5710" s="9"/>
      <c r="T5710">
        <v>4</v>
      </c>
      <c r="U5710" s="210" t="s">
        <v>18218</v>
      </c>
      <c r="V5710" s="14">
        <v>0</v>
      </c>
      <c r="W5710" s="14">
        <v>0</v>
      </c>
      <c r="X5710" s="150" t="s">
        <v>294</v>
      </c>
      <c r="Y5710" t="s">
        <v>10164</v>
      </c>
      <c r="Z5710" t="s">
        <v>271</v>
      </c>
      <c r="AA5710">
        <f t="shared" si="89"/>
        <v>1</v>
      </c>
    </row>
    <row r="5711" spans="1:27" x14ac:dyDescent="0.2">
      <c r="A5711" s="25">
        <v>627</v>
      </c>
      <c r="B5711" s="1" t="s">
        <v>13187</v>
      </c>
      <c r="C5711" t="s">
        <v>2221</v>
      </c>
      <c r="D5711" s="9" t="s">
        <v>13188</v>
      </c>
      <c r="E5711" s="9"/>
      <c r="F5711" s="9"/>
      <c r="G5711" s="10">
        <v>9</v>
      </c>
      <c r="H5711" s="10" t="s">
        <v>301</v>
      </c>
      <c r="I5711" s="10">
        <v>1949</v>
      </c>
      <c r="J5711" s="11" t="s">
        <v>13189</v>
      </c>
      <c r="K5711" s="12"/>
      <c r="L5711" s="13" t="s">
        <v>13190</v>
      </c>
      <c r="M5711" t="s">
        <v>753</v>
      </c>
      <c r="S5711" s="9"/>
      <c r="T5711">
        <v>4</v>
      </c>
      <c r="U5711" s="210" t="s">
        <v>18218</v>
      </c>
      <c r="V5711" s="14">
        <v>0</v>
      </c>
      <c r="W5711" s="14">
        <v>1</v>
      </c>
      <c r="X5711" s="150" t="s">
        <v>270</v>
      </c>
      <c r="Y5711">
        <v>616</v>
      </c>
      <c r="Z5711" t="s">
        <v>505</v>
      </c>
      <c r="AA5711">
        <f t="shared" si="89"/>
        <v>2</v>
      </c>
    </row>
    <row r="5712" spans="1:27" x14ac:dyDescent="0.2">
      <c r="A5712">
        <v>5026</v>
      </c>
      <c r="B5712" s="1" t="s">
        <v>13191</v>
      </c>
      <c r="C5712" t="s">
        <v>1027</v>
      </c>
      <c r="D5712" s="9" t="s">
        <v>13192</v>
      </c>
      <c r="E5712" s="9"/>
      <c r="F5712" s="9"/>
      <c r="G5712" s="10">
        <v>22</v>
      </c>
      <c r="H5712" s="10" t="s">
        <v>301</v>
      </c>
      <c r="I5712" s="10">
        <v>1949</v>
      </c>
      <c r="J5712" s="11" t="s">
        <v>13193</v>
      </c>
      <c r="K5712" s="12" t="s">
        <v>237</v>
      </c>
      <c r="L5712" s="13" t="s">
        <v>13194</v>
      </c>
      <c r="M5712" t="s">
        <v>290</v>
      </c>
      <c r="N5712" t="s">
        <v>291</v>
      </c>
      <c r="O5712" t="s">
        <v>339</v>
      </c>
      <c r="S5712" s="9"/>
      <c r="T5712">
        <v>4</v>
      </c>
      <c r="U5712" s="210" t="s">
        <v>18218</v>
      </c>
      <c r="V5712" s="14">
        <v>0</v>
      </c>
      <c r="W5712" s="14">
        <v>1</v>
      </c>
      <c r="X5712" s="150" t="s">
        <v>294</v>
      </c>
      <c r="Y5712" t="s">
        <v>6957</v>
      </c>
      <c r="Z5712" t="s">
        <v>271</v>
      </c>
      <c r="AA5712">
        <f t="shared" si="89"/>
        <v>2</v>
      </c>
    </row>
    <row r="5713" spans="1:27" x14ac:dyDescent="0.2">
      <c r="A5713">
        <v>994</v>
      </c>
      <c r="B5713" s="1" t="s">
        <v>13195</v>
      </c>
      <c r="C5713" t="s">
        <v>1027</v>
      </c>
      <c r="D5713" s="9" t="s">
        <v>13196</v>
      </c>
      <c r="E5713" s="9"/>
      <c r="F5713" s="9"/>
      <c r="G5713" s="10">
        <v>23</v>
      </c>
      <c r="H5713" s="10" t="s">
        <v>301</v>
      </c>
      <c r="I5713" s="10">
        <v>1949</v>
      </c>
      <c r="J5713" s="11" t="s">
        <v>13197</v>
      </c>
      <c r="K5713" s="12" t="s">
        <v>237</v>
      </c>
      <c r="L5713" s="13" t="s">
        <v>13198</v>
      </c>
      <c r="M5713" t="s">
        <v>290</v>
      </c>
      <c r="N5713" t="s">
        <v>291</v>
      </c>
      <c r="O5713" t="s">
        <v>620</v>
      </c>
      <c r="S5713" s="9"/>
      <c r="T5713">
        <v>4</v>
      </c>
      <c r="U5713" s="210" t="s">
        <v>18218</v>
      </c>
      <c r="V5713" s="14">
        <v>0</v>
      </c>
      <c r="W5713" s="14">
        <v>1</v>
      </c>
      <c r="X5713" s="150" t="s">
        <v>294</v>
      </c>
      <c r="Y5713" t="s">
        <v>10267</v>
      </c>
      <c r="Z5713" t="s">
        <v>1419</v>
      </c>
      <c r="AA5713">
        <f t="shared" si="89"/>
        <v>4</v>
      </c>
    </row>
    <row r="5714" spans="1:27" x14ac:dyDescent="0.2">
      <c r="A5714">
        <v>534</v>
      </c>
      <c r="B5714" s="1" t="s">
        <v>13199</v>
      </c>
      <c r="C5714" t="s">
        <v>1027</v>
      </c>
      <c r="D5714" s="9" t="s">
        <v>13200</v>
      </c>
      <c r="E5714" s="9"/>
      <c r="F5714" s="9"/>
      <c r="G5714" s="10">
        <v>26</v>
      </c>
      <c r="H5714" s="10" t="s">
        <v>301</v>
      </c>
      <c r="I5714" s="10">
        <v>1949</v>
      </c>
      <c r="J5714" s="11" t="s">
        <v>13201</v>
      </c>
      <c r="K5714" s="12"/>
      <c r="L5714" s="13" t="s">
        <v>13202</v>
      </c>
      <c r="M5714" t="s">
        <v>753</v>
      </c>
      <c r="S5714" s="9"/>
      <c r="T5714">
        <v>4</v>
      </c>
      <c r="U5714" s="210" t="s">
        <v>18218</v>
      </c>
      <c r="V5714" s="14">
        <v>0</v>
      </c>
      <c r="W5714" s="14">
        <v>1</v>
      </c>
      <c r="X5714" s="150" t="s">
        <v>294</v>
      </c>
      <c r="Y5714" t="s">
        <v>10267</v>
      </c>
      <c r="Z5714" t="s">
        <v>1419</v>
      </c>
      <c r="AA5714">
        <f t="shared" si="89"/>
        <v>5</v>
      </c>
    </row>
    <row r="5715" spans="1:27" x14ac:dyDescent="0.2">
      <c r="A5715">
        <v>599</v>
      </c>
      <c r="B5715" s="1" t="s">
        <v>13203</v>
      </c>
      <c r="C5715" t="s">
        <v>1027</v>
      </c>
      <c r="D5715" s="9" t="s">
        <v>13204</v>
      </c>
      <c r="E5715" s="9"/>
      <c r="F5715" s="9"/>
      <c r="G5715" s="10">
        <v>27</v>
      </c>
      <c r="H5715" s="10" t="s">
        <v>301</v>
      </c>
      <c r="I5715" s="10">
        <v>1949</v>
      </c>
      <c r="J5715" s="11" t="s">
        <v>13205</v>
      </c>
      <c r="K5715" s="12"/>
      <c r="L5715" s="13" t="s">
        <v>13206</v>
      </c>
      <c r="M5715" t="s">
        <v>753</v>
      </c>
      <c r="S5715" s="9"/>
      <c r="T5715">
        <v>4</v>
      </c>
      <c r="U5715" s="210" t="s">
        <v>18218</v>
      </c>
      <c r="V5715" s="14">
        <v>0</v>
      </c>
      <c r="W5715" s="14">
        <v>0</v>
      </c>
      <c r="X5715" s="150" t="s">
        <v>270</v>
      </c>
      <c r="Y5715">
        <v>11</v>
      </c>
      <c r="Z5715" t="s">
        <v>271</v>
      </c>
      <c r="AA5715">
        <f t="shared" si="89"/>
        <v>6</v>
      </c>
    </row>
    <row r="5716" spans="1:27" x14ac:dyDescent="0.2">
      <c r="A5716">
        <v>326</v>
      </c>
      <c r="B5716" s="1" t="s">
        <v>13207</v>
      </c>
      <c r="C5716" t="s">
        <v>503</v>
      </c>
      <c r="D5716" s="9" t="s">
        <v>13208</v>
      </c>
      <c r="E5716" s="9"/>
      <c r="F5716" s="9" t="s">
        <v>532</v>
      </c>
      <c r="G5716" s="10">
        <v>28</v>
      </c>
      <c r="H5716" s="10" t="s">
        <v>301</v>
      </c>
      <c r="I5716" s="10">
        <v>1949</v>
      </c>
      <c r="J5716" s="11" t="s">
        <v>13209</v>
      </c>
      <c r="K5716" s="12"/>
      <c r="L5716" s="13" t="s">
        <v>13210</v>
      </c>
      <c r="M5716" t="s">
        <v>753</v>
      </c>
      <c r="S5716" s="9"/>
      <c r="T5716">
        <v>4</v>
      </c>
      <c r="U5716" s="210" t="s">
        <v>18218</v>
      </c>
      <c r="V5716" s="14">
        <v>0</v>
      </c>
      <c r="W5716" s="14">
        <v>1</v>
      </c>
      <c r="X5716" s="109" t="s">
        <v>294</v>
      </c>
      <c r="Y5716" t="s">
        <v>3929</v>
      </c>
      <c r="Z5716" t="s">
        <v>505</v>
      </c>
      <c r="AA5716">
        <f t="shared" si="89"/>
        <v>5</v>
      </c>
    </row>
    <row r="5717" spans="1:27" x14ac:dyDescent="0.2">
      <c r="A5717">
        <v>5418</v>
      </c>
      <c r="B5717" s="1" t="s">
        <v>13211</v>
      </c>
      <c r="C5717" t="s">
        <v>1027</v>
      </c>
      <c r="D5717" s="9">
        <v>305</v>
      </c>
      <c r="E5717" s="9" t="s">
        <v>259</v>
      </c>
      <c r="F5717" s="9" t="s">
        <v>1416</v>
      </c>
      <c r="G5717" s="10">
        <v>28</v>
      </c>
      <c r="H5717" s="10" t="s">
        <v>301</v>
      </c>
      <c r="I5717" s="10">
        <v>1949</v>
      </c>
      <c r="J5717" s="11" t="s">
        <v>13209</v>
      </c>
      <c r="K5717" s="12"/>
      <c r="L5717" s="13" t="s">
        <v>13210</v>
      </c>
      <c r="M5717" t="s">
        <v>753</v>
      </c>
      <c r="S5717" s="9"/>
      <c r="T5717">
        <v>4</v>
      </c>
      <c r="U5717" s="210" t="s">
        <v>18218</v>
      </c>
      <c r="V5717" s="14">
        <v>0</v>
      </c>
      <c r="W5717" s="14">
        <v>1</v>
      </c>
      <c r="X5717" s="150" t="s">
        <v>270</v>
      </c>
      <c r="Y5717">
        <v>305</v>
      </c>
      <c r="Z5717" t="s">
        <v>271</v>
      </c>
      <c r="AA5717">
        <f t="shared" si="89"/>
        <v>1</v>
      </c>
    </row>
    <row r="5718" spans="1:27" x14ac:dyDescent="0.2">
      <c r="A5718">
        <v>1279</v>
      </c>
      <c r="B5718" s="1" t="s">
        <v>13212</v>
      </c>
      <c r="C5718" t="s">
        <v>9894</v>
      </c>
      <c r="D5718" s="9" t="s">
        <v>13213</v>
      </c>
      <c r="E5718" s="9" t="s">
        <v>259</v>
      </c>
      <c r="F5718" s="9" t="s">
        <v>532</v>
      </c>
      <c r="G5718" s="10">
        <v>29</v>
      </c>
      <c r="H5718" s="10" t="s">
        <v>301</v>
      </c>
      <c r="I5718" s="10">
        <v>1949</v>
      </c>
      <c r="J5718" s="11" t="s">
        <v>13214</v>
      </c>
      <c r="K5718" s="12" t="s">
        <v>237</v>
      </c>
      <c r="L5718" s="13" t="s">
        <v>13215</v>
      </c>
      <c r="M5718" t="s">
        <v>290</v>
      </c>
      <c r="N5718" t="s">
        <v>291</v>
      </c>
      <c r="O5718" t="s">
        <v>316</v>
      </c>
      <c r="S5718" s="9"/>
      <c r="T5718">
        <v>4</v>
      </c>
      <c r="U5718" s="210" t="s">
        <v>18218</v>
      </c>
      <c r="V5718" s="14">
        <v>0</v>
      </c>
      <c r="W5718" s="14">
        <v>0</v>
      </c>
      <c r="X5718" s="109" t="s">
        <v>294</v>
      </c>
      <c r="Y5718" t="s">
        <v>10697</v>
      </c>
      <c r="Z5718" t="s">
        <v>271</v>
      </c>
      <c r="AA5718">
        <f t="shared" si="89"/>
        <v>3</v>
      </c>
    </row>
    <row r="5719" spans="1:27" x14ac:dyDescent="0.2">
      <c r="A5719">
        <v>4353</v>
      </c>
      <c r="B5719" s="1" t="s">
        <v>13219</v>
      </c>
      <c r="C5719" t="s">
        <v>9894</v>
      </c>
      <c r="D5719" s="9">
        <v>14</v>
      </c>
      <c r="E5719" s="9"/>
      <c r="F5719" s="9"/>
      <c r="G5719" s="10">
        <v>29</v>
      </c>
      <c r="H5719" s="10" t="s">
        <v>301</v>
      </c>
      <c r="I5719" s="10">
        <v>1949</v>
      </c>
      <c r="J5719" s="11" t="s">
        <v>13214</v>
      </c>
      <c r="K5719" s="12" t="s">
        <v>237</v>
      </c>
      <c r="L5719" s="13" t="s">
        <v>13220</v>
      </c>
      <c r="M5719" t="s">
        <v>290</v>
      </c>
      <c r="N5719" t="s">
        <v>291</v>
      </c>
      <c r="O5719" t="s">
        <v>316</v>
      </c>
      <c r="S5719" s="9"/>
      <c r="T5719">
        <v>4</v>
      </c>
      <c r="U5719" s="210" t="s">
        <v>18218</v>
      </c>
      <c r="V5719" s="14">
        <v>0</v>
      </c>
      <c r="W5719" s="14">
        <v>0</v>
      </c>
      <c r="X5719" s="150" t="s">
        <v>270</v>
      </c>
      <c r="Y5719">
        <v>14</v>
      </c>
      <c r="Z5719" t="s">
        <v>7856</v>
      </c>
      <c r="AA5719">
        <f t="shared" si="89"/>
        <v>1</v>
      </c>
    </row>
    <row r="5720" spans="1:27" x14ac:dyDescent="0.2">
      <c r="A5720">
        <v>2564</v>
      </c>
      <c r="B5720" s="1" t="s">
        <v>13216</v>
      </c>
      <c r="C5720" t="s">
        <v>1027</v>
      </c>
      <c r="D5720" s="9" t="s">
        <v>13217</v>
      </c>
      <c r="E5720" s="9"/>
      <c r="F5720" s="9"/>
      <c r="G5720" s="10">
        <v>29</v>
      </c>
      <c r="H5720" s="10" t="s">
        <v>301</v>
      </c>
      <c r="I5720" s="10">
        <v>1949</v>
      </c>
      <c r="J5720" s="11" t="s">
        <v>13214</v>
      </c>
      <c r="K5720" s="12"/>
      <c r="L5720" s="13" t="s">
        <v>13218</v>
      </c>
      <c r="M5720" t="s">
        <v>753</v>
      </c>
      <c r="S5720" s="9"/>
      <c r="T5720">
        <v>4</v>
      </c>
      <c r="U5720" s="210" t="s">
        <v>18218</v>
      </c>
      <c r="V5720" s="14">
        <v>0</v>
      </c>
      <c r="W5720" s="14">
        <v>1</v>
      </c>
      <c r="X5720" s="150" t="s">
        <v>270</v>
      </c>
      <c r="Y5720">
        <v>11</v>
      </c>
      <c r="Z5720" t="s">
        <v>271</v>
      </c>
      <c r="AA5720">
        <f t="shared" si="89"/>
        <v>3</v>
      </c>
    </row>
    <row r="5721" spans="1:27" x14ac:dyDescent="0.2">
      <c r="A5721">
        <v>6045</v>
      </c>
      <c r="B5721" s="1" t="s">
        <v>13221</v>
      </c>
      <c r="C5721" t="s">
        <v>2534</v>
      </c>
      <c r="D5721" s="9"/>
      <c r="E5721" s="9"/>
      <c r="F5721" s="9"/>
      <c r="G5721" s="10">
        <v>29</v>
      </c>
      <c r="H5721" s="10" t="s">
        <v>301</v>
      </c>
      <c r="I5721" s="10">
        <v>1949</v>
      </c>
      <c r="J5721" s="11" t="s">
        <v>13214</v>
      </c>
      <c r="K5721" s="12"/>
      <c r="L5721" s="13" t="s">
        <v>13222</v>
      </c>
      <c r="M5721" t="s">
        <v>781</v>
      </c>
      <c r="S5721" s="9"/>
      <c r="T5721">
        <v>4</v>
      </c>
      <c r="U5721" s="210" t="s">
        <v>18218</v>
      </c>
      <c r="V5721" s="14">
        <v>0</v>
      </c>
      <c r="W5721" s="14">
        <v>1</v>
      </c>
      <c r="X5721" s="109" t="e">
        <v>#N/A</v>
      </c>
      <c r="Y5721" t="s">
        <v>334</v>
      </c>
      <c r="Z5721" t="s">
        <v>271</v>
      </c>
      <c r="AA5721">
        <f t="shared" si="89"/>
        <v>1</v>
      </c>
    </row>
    <row r="5722" spans="1:27" x14ac:dyDescent="0.2">
      <c r="A5722">
        <v>4162</v>
      </c>
      <c r="B5722" s="1" t="s">
        <v>13223</v>
      </c>
      <c r="C5722" t="s">
        <v>1027</v>
      </c>
      <c r="D5722" s="9" t="s">
        <v>13224</v>
      </c>
      <c r="E5722" s="9"/>
      <c r="F5722" s="9"/>
      <c r="G5722" s="10">
        <v>5</v>
      </c>
      <c r="H5722" s="10" t="s">
        <v>313</v>
      </c>
      <c r="I5722" s="10">
        <v>1949</v>
      </c>
      <c r="J5722" s="11" t="s">
        <v>13225</v>
      </c>
      <c r="K5722" s="12" t="s">
        <v>237</v>
      </c>
      <c r="L5722" s="13" t="s">
        <v>13226</v>
      </c>
      <c r="M5722" t="s">
        <v>290</v>
      </c>
      <c r="N5722" t="s">
        <v>291</v>
      </c>
      <c r="O5722" t="s">
        <v>3149</v>
      </c>
      <c r="S5722" s="9"/>
      <c r="T5722">
        <v>5</v>
      </c>
      <c r="U5722" s="210" t="s">
        <v>18219</v>
      </c>
      <c r="V5722" s="14">
        <v>0</v>
      </c>
      <c r="W5722" s="14">
        <v>1</v>
      </c>
      <c r="X5722" s="150" t="s">
        <v>270</v>
      </c>
      <c r="Y5722">
        <v>11</v>
      </c>
      <c r="Z5722" t="s">
        <v>271</v>
      </c>
      <c r="AA5722">
        <f t="shared" si="89"/>
        <v>3</v>
      </c>
    </row>
    <row r="5723" spans="1:27" x14ac:dyDescent="0.2">
      <c r="A5723">
        <v>6222</v>
      </c>
      <c r="B5723" s="1" t="s">
        <v>13227</v>
      </c>
      <c r="C5723" t="s">
        <v>503</v>
      </c>
      <c r="D5723" s="9"/>
      <c r="E5723" s="9" t="s">
        <v>8805</v>
      </c>
      <c r="F5723" s="9"/>
      <c r="G5723" s="10">
        <v>5</v>
      </c>
      <c r="H5723" s="10" t="s">
        <v>313</v>
      </c>
      <c r="I5723" s="10">
        <v>1949</v>
      </c>
      <c r="J5723" s="11" t="s">
        <v>13225</v>
      </c>
      <c r="K5723" s="12"/>
      <c r="L5723" s="13" t="s">
        <v>13228</v>
      </c>
      <c r="M5723" t="s">
        <v>781</v>
      </c>
      <c r="S5723" s="9"/>
      <c r="T5723">
        <v>5</v>
      </c>
      <c r="U5723" s="210" t="s">
        <v>18219</v>
      </c>
      <c r="V5723" s="14">
        <v>0</v>
      </c>
      <c r="W5723" s="14">
        <v>0</v>
      </c>
      <c r="X5723" s="109" t="e">
        <v>#N/A</v>
      </c>
      <c r="Y5723" t="s">
        <v>334</v>
      </c>
      <c r="Z5723" t="s">
        <v>271</v>
      </c>
      <c r="AA5723">
        <f t="shared" si="89"/>
        <v>1</v>
      </c>
    </row>
    <row r="5724" spans="1:27" x14ac:dyDescent="0.2">
      <c r="A5724">
        <v>741</v>
      </c>
      <c r="B5724" s="1" t="s">
        <v>13233</v>
      </c>
      <c r="C5724" t="s">
        <v>2221</v>
      </c>
      <c r="D5724" s="9" t="s">
        <v>13234</v>
      </c>
      <c r="E5724" s="9"/>
      <c r="F5724" s="9"/>
      <c r="G5724" s="10">
        <v>6</v>
      </c>
      <c r="H5724" s="10" t="s">
        <v>313</v>
      </c>
      <c r="I5724" s="10">
        <v>1949</v>
      </c>
      <c r="J5724" s="11" t="s">
        <v>13231</v>
      </c>
      <c r="K5724" s="12"/>
      <c r="L5724" s="13" t="s">
        <v>13235</v>
      </c>
      <c r="M5724" t="s">
        <v>753</v>
      </c>
      <c r="S5724" s="9"/>
      <c r="T5724">
        <v>5</v>
      </c>
      <c r="U5724" s="210" t="s">
        <v>18219</v>
      </c>
      <c r="V5724" s="14">
        <v>0</v>
      </c>
      <c r="W5724" s="14">
        <v>1</v>
      </c>
      <c r="X5724" s="150" t="s">
        <v>270</v>
      </c>
      <c r="Y5724">
        <v>609</v>
      </c>
      <c r="Z5724" t="s">
        <v>505</v>
      </c>
      <c r="AA5724">
        <f t="shared" si="89"/>
        <v>2</v>
      </c>
    </row>
    <row r="5725" spans="1:27" x14ac:dyDescent="0.2">
      <c r="A5725">
        <v>2816</v>
      </c>
      <c r="B5725" s="1" t="s">
        <v>13229</v>
      </c>
      <c r="C5725" t="s">
        <v>2221</v>
      </c>
      <c r="D5725" s="9" t="s">
        <v>13230</v>
      </c>
      <c r="E5725" s="9"/>
      <c r="F5725" s="9"/>
      <c r="G5725" s="10">
        <v>6</v>
      </c>
      <c r="H5725" s="10" t="s">
        <v>313</v>
      </c>
      <c r="I5725" s="10">
        <v>1949</v>
      </c>
      <c r="J5725" s="11" t="s">
        <v>13231</v>
      </c>
      <c r="K5725" s="12"/>
      <c r="L5725" s="13" t="s">
        <v>13232</v>
      </c>
      <c r="M5725" t="s">
        <v>753</v>
      </c>
      <c r="S5725" s="9"/>
      <c r="T5725">
        <v>5</v>
      </c>
      <c r="U5725" s="210" t="s">
        <v>18219</v>
      </c>
      <c r="V5725" s="14">
        <v>0</v>
      </c>
      <c r="W5725" s="14">
        <v>1</v>
      </c>
      <c r="X5725" s="150" t="s">
        <v>270</v>
      </c>
      <c r="Y5725">
        <v>609</v>
      </c>
      <c r="Z5725" t="s">
        <v>505</v>
      </c>
      <c r="AA5725">
        <f t="shared" si="89"/>
        <v>2</v>
      </c>
    </row>
    <row r="5726" spans="1:27" x14ac:dyDescent="0.2">
      <c r="A5726">
        <v>2149</v>
      </c>
      <c r="B5726" s="1" t="s">
        <v>13236</v>
      </c>
      <c r="C5726" t="s">
        <v>1027</v>
      </c>
      <c r="D5726" s="9" t="s">
        <v>13237</v>
      </c>
      <c r="E5726" s="9"/>
      <c r="F5726" s="9"/>
      <c r="G5726" s="10">
        <v>8</v>
      </c>
      <c r="H5726" s="10" t="s">
        <v>313</v>
      </c>
      <c r="I5726" s="10">
        <v>1949</v>
      </c>
      <c r="J5726" s="11" t="s">
        <v>13238</v>
      </c>
      <c r="K5726" s="12"/>
      <c r="L5726" s="13" t="s">
        <v>13239</v>
      </c>
      <c r="M5726" t="s">
        <v>753</v>
      </c>
      <c r="S5726" s="9"/>
      <c r="T5726">
        <v>5</v>
      </c>
      <c r="U5726" s="210" t="s">
        <v>18219</v>
      </c>
      <c r="V5726" s="14">
        <v>0</v>
      </c>
      <c r="W5726" s="14">
        <v>1</v>
      </c>
      <c r="X5726" s="150" t="s">
        <v>294</v>
      </c>
      <c r="Y5726" t="s">
        <v>10267</v>
      </c>
      <c r="Z5726" t="s">
        <v>271</v>
      </c>
      <c r="AA5726">
        <f t="shared" si="89"/>
        <v>4</v>
      </c>
    </row>
    <row r="5727" spans="1:27" x14ac:dyDescent="0.2">
      <c r="A5727">
        <v>3218</v>
      </c>
      <c r="B5727" s="1" t="s">
        <v>13240</v>
      </c>
      <c r="C5727" t="s">
        <v>2221</v>
      </c>
      <c r="D5727" s="9" t="s">
        <v>13241</v>
      </c>
      <c r="E5727" s="9"/>
      <c r="F5727" s="9"/>
      <c r="G5727" s="10">
        <v>9</v>
      </c>
      <c r="H5727" s="10" t="s">
        <v>313</v>
      </c>
      <c r="I5727" s="10">
        <v>1949</v>
      </c>
      <c r="J5727" s="11" t="s">
        <v>13242</v>
      </c>
      <c r="K5727" s="12"/>
      <c r="L5727" s="13" t="s">
        <v>13243</v>
      </c>
      <c r="M5727" t="s">
        <v>753</v>
      </c>
      <c r="S5727" s="9"/>
      <c r="T5727">
        <v>5</v>
      </c>
      <c r="U5727" s="210" t="s">
        <v>18219</v>
      </c>
      <c r="V5727" s="14">
        <v>0</v>
      </c>
      <c r="W5727" s="14">
        <v>1</v>
      </c>
      <c r="X5727" s="150" t="s">
        <v>270</v>
      </c>
      <c r="Y5727">
        <v>609</v>
      </c>
      <c r="Z5727" t="s">
        <v>505</v>
      </c>
      <c r="AA5727">
        <f t="shared" si="89"/>
        <v>3</v>
      </c>
    </row>
    <row r="5728" spans="1:27" x14ac:dyDescent="0.2">
      <c r="A5728">
        <v>7274</v>
      </c>
      <c r="B5728" s="1" t="s">
        <v>13244</v>
      </c>
      <c r="C5728" t="s">
        <v>6878</v>
      </c>
      <c r="D5728" s="9" t="s">
        <v>13245</v>
      </c>
      <c r="E5728" s="9"/>
      <c r="F5728" s="9"/>
      <c r="G5728" s="10">
        <v>11</v>
      </c>
      <c r="H5728" s="10" t="s">
        <v>313</v>
      </c>
      <c r="I5728" s="10">
        <v>1949</v>
      </c>
      <c r="J5728" s="11" t="s">
        <v>13246</v>
      </c>
      <c r="K5728" s="12" t="s">
        <v>237</v>
      </c>
      <c r="L5728" s="13" t="s">
        <v>13247</v>
      </c>
      <c r="M5728" t="s">
        <v>290</v>
      </c>
      <c r="N5728" t="s">
        <v>291</v>
      </c>
      <c r="O5728" t="s">
        <v>760</v>
      </c>
      <c r="S5728" s="9"/>
      <c r="T5728">
        <v>5</v>
      </c>
      <c r="U5728" s="210" t="s">
        <v>18219</v>
      </c>
      <c r="V5728" s="14">
        <v>0</v>
      </c>
      <c r="W5728" s="14">
        <v>0</v>
      </c>
      <c r="X5728" s="150" t="s">
        <v>270</v>
      </c>
      <c r="Y5728">
        <v>13</v>
      </c>
      <c r="Z5728" t="s">
        <v>3085</v>
      </c>
      <c r="AA5728">
        <f t="shared" si="89"/>
        <v>4</v>
      </c>
    </row>
    <row r="5729" spans="1:27" x14ac:dyDescent="0.2">
      <c r="A5729">
        <v>3630</v>
      </c>
      <c r="B5729" s="1" t="s">
        <v>13252</v>
      </c>
      <c r="C5729" t="s">
        <v>503</v>
      </c>
      <c r="D5729" s="9" t="s">
        <v>10164</v>
      </c>
      <c r="E5729" s="9"/>
      <c r="F5729" s="9"/>
      <c r="G5729" s="10">
        <v>13</v>
      </c>
      <c r="H5729" s="10" t="s">
        <v>313</v>
      </c>
      <c r="I5729" s="10">
        <v>1949</v>
      </c>
      <c r="J5729" s="11" t="s">
        <v>13249</v>
      </c>
      <c r="K5729" s="12" t="s">
        <v>237</v>
      </c>
      <c r="L5729" s="13" t="s">
        <v>13253</v>
      </c>
      <c r="M5729" t="s">
        <v>290</v>
      </c>
      <c r="N5729" t="s">
        <v>291</v>
      </c>
      <c r="O5729" t="s">
        <v>292</v>
      </c>
      <c r="S5729" s="9"/>
      <c r="T5729">
        <v>5</v>
      </c>
      <c r="U5729" s="210" t="s">
        <v>18219</v>
      </c>
      <c r="V5729" s="14">
        <v>0</v>
      </c>
      <c r="W5729" s="14">
        <v>0</v>
      </c>
      <c r="X5729" s="150" t="s">
        <v>294</v>
      </c>
      <c r="Y5729" t="s">
        <v>10164</v>
      </c>
      <c r="Z5729" t="s">
        <v>505</v>
      </c>
      <c r="AA5729">
        <f t="shared" si="89"/>
        <v>1</v>
      </c>
    </row>
    <row r="5730" spans="1:27" x14ac:dyDescent="0.2">
      <c r="A5730">
        <v>3493</v>
      </c>
      <c r="B5730" s="1" t="s">
        <v>13251</v>
      </c>
      <c r="C5730" t="s">
        <v>503</v>
      </c>
      <c r="D5730" s="9" t="s">
        <v>10164</v>
      </c>
      <c r="E5730" s="9"/>
      <c r="F5730" s="9"/>
      <c r="G5730" s="10">
        <v>13</v>
      </c>
      <c r="H5730" s="10" t="s">
        <v>313</v>
      </c>
      <c r="I5730" s="10">
        <v>1949</v>
      </c>
      <c r="J5730" s="11" t="s">
        <v>13249</v>
      </c>
      <c r="K5730" s="12" t="s">
        <v>237</v>
      </c>
      <c r="L5730" s="13" t="s">
        <v>33</v>
      </c>
      <c r="M5730" t="s">
        <v>290</v>
      </c>
      <c r="N5730" t="s">
        <v>291</v>
      </c>
      <c r="O5730" t="s">
        <v>320</v>
      </c>
      <c r="S5730" s="9"/>
      <c r="T5730">
        <v>5</v>
      </c>
      <c r="U5730" s="210" t="s">
        <v>18219</v>
      </c>
      <c r="V5730" s="14">
        <v>0</v>
      </c>
      <c r="W5730" s="14">
        <v>0</v>
      </c>
      <c r="X5730" s="150" t="s">
        <v>294</v>
      </c>
      <c r="Y5730" t="s">
        <v>10164</v>
      </c>
      <c r="Z5730" t="s">
        <v>271</v>
      </c>
      <c r="AA5730">
        <f t="shared" si="89"/>
        <v>1</v>
      </c>
    </row>
    <row r="5731" spans="1:27" x14ac:dyDescent="0.2">
      <c r="A5731">
        <v>2487</v>
      </c>
      <c r="B5731" s="1" t="s">
        <v>13248</v>
      </c>
      <c r="C5731" t="s">
        <v>1027</v>
      </c>
      <c r="D5731" s="9" t="s">
        <v>13217</v>
      </c>
      <c r="E5731" s="9"/>
      <c r="F5731" s="9"/>
      <c r="G5731" s="10">
        <v>13</v>
      </c>
      <c r="H5731" s="10" t="s">
        <v>313</v>
      </c>
      <c r="I5731" s="10">
        <v>1949</v>
      </c>
      <c r="J5731" s="11" t="s">
        <v>13249</v>
      </c>
      <c r="K5731" s="12"/>
      <c r="L5731" s="13" t="s">
        <v>13250</v>
      </c>
      <c r="M5731" t="s">
        <v>753</v>
      </c>
      <c r="S5731" s="9"/>
      <c r="T5731">
        <v>5</v>
      </c>
      <c r="U5731" s="210" t="s">
        <v>18219</v>
      </c>
      <c r="V5731" s="14">
        <v>0</v>
      </c>
      <c r="W5731" s="14">
        <v>1</v>
      </c>
      <c r="X5731" s="150" t="s">
        <v>270</v>
      </c>
      <c r="Y5731">
        <v>11</v>
      </c>
      <c r="Z5731" t="s">
        <v>271</v>
      </c>
      <c r="AA5731">
        <f t="shared" si="89"/>
        <v>3</v>
      </c>
    </row>
    <row r="5732" spans="1:27" x14ac:dyDescent="0.2">
      <c r="A5732">
        <v>927</v>
      </c>
      <c r="B5732" s="1" t="s">
        <v>13254</v>
      </c>
      <c r="C5732" t="s">
        <v>2040</v>
      </c>
      <c r="D5732" s="9" t="s">
        <v>13255</v>
      </c>
      <c r="E5732" s="9" t="s">
        <v>259</v>
      </c>
      <c r="F5732" s="9" t="s">
        <v>721</v>
      </c>
      <c r="G5732" s="10">
        <v>16</v>
      </c>
      <c r="H5732" s="10" t="s">
        <v>313</v>
      </c>
      <c r="I5732" s="10">
        <v>1949</v>
      </c>
      <c r="J5732" s="11" t="s">
        <v>13256</v>
      </c>
      <c r="K5732" s="12"/>
      <c r="L5732" s="13" t="s">
        <v>13257</v>
      </c>
      <c r="M5732" t="s">
        <v>753</v>
      </c>
      <c r="S5732" s="9"/>
      <c r="T5732">
        <v>5</v>
      </c>
      <c r="U5732" s="210" t="s">
        <v>18219</v>
      </c>
      <c r="V5732" s="14">
        <v>0</v>
      </c>
      <c r="W5732" s="14">
        <v>0</v>
      </c>
      <c r="X5732" s="150" t="s">
        <v>270</v>
      </c>
      <c r="Y5732">
        <v>109</v>
      </c>
      <c r="Z5732" t="s">
        <v>3085</v>
      </c>
      <c r="AA5732">
        <f t="shared" si="89"/>
        <v>4</v>
      </c>
    </row>
    <row r="5733" spans="1:27" x14ac:dyDescent="0.2">
      <c r="A5733">
        <v>5397</v>
      </c>
      <c r="B5733" s="1" t="s">
        <v>13258</v>
      </c>
      <c r="C5733" t="s">
        <v>503</v>
      </c>
      <c r="D5733" s="9" t="s">
        <v>6511</v>
      </c>
      <c r="E5733" s="9"/>
      <c r="F5733" s="9"/>
      <c r="G5733" s="10">
        <v>19</v>
      </c>
      <c r="H5733" s="10" t="s">
        <v>313</v>
      </c>
      <c r="I5733" s="10">
        <v>1949</v>
      </c>
      <c r="J5733" s="11" t="s">
        <v>13259</v>
      </c>
      <c r="K5733" s="12" t="s">
        <v>237</v>
      </c>
      <c r="L5733" s="13" t="s">
        <v>43</v>
      </c>
      <c r="M5733" t="s">
        <v>290</v>
      </c>
      <c r="N5733" t="s">
        <v>291</v>
      </c>
      <c r="O5733" t="s">
        <v>316</v>
      </c>
      <c r="S5733" s="9"/>
      <c r="T5733">
        <v>5</v>
      </c>
      <c r="U5733" s="210" t="s">
        <v>18219</v>
      </c>
      <c r="V5733" s="14">
        <v>0</v>
      </c>
      <c r="W5733" s="14">
        <v>0</v>
      </c>
      <c r="X5733" s="150" t="s">
        <v>270</v>
      </c>
      <c r="Y5733" t="s">
        <v>6511</v>
      </c>
      <c r="Z5733" t="s">
        <v>271</v>
      </c>
      <c r="AA5733">
        <f t="shared" si="89"/>
        <v>1</v>
      </c>
    </row>
    <row r="5734" spans="1:27" x14ac:dyDescent="0.2">
      <c r="A5734">
        <v>1286</v>
      </c>
      <c r="B5734" s="1" t="s">
        <v>13260</v>
      </c>
      <c r="C5734" t="s">
        <v>2221</v>
      </c>
      <c r="D5734" s="9" t="s">
        <v>13261</v>
      </c>
      <c r="E5734" s="9"/>
      <c r="F5734" s="9"/>
      <c r="G5734" s="10">
        <v>20</v>
      </c>
      <c r="H5734" s="10" t="s">
        <v>313</v>
      </c>
      <c r="I5734" s="10">
        <v>1949</v>
      </c>
      <c r="J5734" s="11" t="s">
        <v>13262</v>
      </c>
      <c r="K5734" s="12"/>
      <c r="L5734" s="13" t="s">
        <v>13263</v>
      </c>
      <c r="M5734" t="s">
        <v>753</v>
      </c>
      <c r="S5734" s="9"/>
      <c r="T5734">
        <v>5</v>
      </c>
      <c r="U5734" s="210" t="s">
        <v>18219</v>
      </c>
      <c r="V5734" s="14">
        <v>0</v>
      </c>
      <c r="W5734" s="14">
        <v>1</v>
      </c>
      <c r="X5734" s="150" t="s">
        <v>270</v>
      </c>
      <c r="Y5734">
        <v>504</v>
      </c>
      <c r="Z5734" t="s">
        <v>505</v>
      </c>
      <c r="AA5734">
        <f t="shared" si="89"/>
        <v>2</v>
      </c>
    </row>
    <row r="5735" spans="1:27" x14ac:dyDescent="0.2">
      <c r="A5735">
        <v>666</v>
      </c>
      <c r="B5735" s="1" t="s">
        <v>13264</v>
      </c>
      <c r="C5735" t="s">
        <v>2221</v>
      </c>
      <c r="D5735" s="9" t="s">
        <v>13265</v>
      </c>
      <c r="E5735" s="9"/>
      <c r="F5735" s="9"/>
      <c r="G5735" s="10">
        <v>25</v>
      </c>
      <c r="H5735" s="10" t="s">
        <v>313</v>
      </c>
      <c r="I5735" s="10">
        <v>1949</v>
      </c>
      <c r="J5735" s="11" t="s">
        <v>13266</v>
      </c>
      <c r="K5735" s="12"/>
      <c r="L5735" s="13" t="s">
        <v>13267</v>
      </c>
      <c r="M5735" t="s">
        <v>753</v>
      </c>
      <c r="S5735" s="9"/>
      <c r="T5735">
        <v>5</v>
      </c>
      <c r="U5735" s="210" t="s">
        <v>18219</v>
      </c>
      <c r="V5735" s="14">
        <v>0</v>
      </c>
      <c r="W5735" s="14">
        <v>1</v>
      </c>
      <c r="X5735" s="150" t="s">
        <v>270</v>
      </c>
      <c r="Y5735">
        <v>502</v>
      </c>
      <c r="Z5735" t="s">
        <v>505</v>
      </c>
      <c r="AA5735">
        <f t="shared" si="89"/>
        <v>4</v>
      </c>
    </row>
    <row r="5736" spans="1:27" x14ac:dyDescent="0.2">
      <c r="A5736">
        <v>3852</v>
      </c>
      <c r="B5736" s="1" t="s">
        <v>13293</v>
      </c>
      <c r="C5736" t="s">
        <v>1027</v>
      </c>
      <c r="D5736" s="9" t="s">
        <v>13294</v>
      </c>
      <c r="E5736" s="9"/>
      <c r="F5736" s="9"/>
      <c r="G5736" s="10">
        <v>26</v>
      </c>
      <c r="H5736" s="10" t="s">
        <v>313</v>
      </c>
      <c r="I5736" s="10">
        <v>1949</v>
      </c>
      <c r="J5736" s="11" t="s">
        <v>13270</v>
      </c>
      <c r="K5736" s="12" t="s">
        <v>237</v>
      </c>
      <c r="L5736" s="13" t="s">
        <v>13295</v>
      </c>
      <c r="M5736" t="s">
        <v>290</v>
      </c>
      <c r="N5736" t="s">
        <v>291</v>
      </c>
      <c r="O5736" t="s">
        <v>292</v>
      </c>
      <c r="S5736" s="9"/>
      <c r="T5736">
        <v>5</v>
      </c>
      <c r="U5736" s="210" t="s">
        <v>18219</v>
      </c>
      <c r="V5736" s="14">
        <v>0</v>
      </c>
      <c r="W5736" s="14">
        <v>0</v>
      </c>
      <c r="X5736" s="150" t="s">
        <v>270</v>
      </c>
      <c r="Y5736">
        <v>11</v>
      </c>
      <c r="Z5736" t="s">
        <v>271</v>
      </c>
      <c r="AA5736">
        <f t="shared" si="89"/>
        <v>2</v>
      </c>
    </row>
    <row r="5737" spans="1:27" x14ac:dyDescent="0.2">
      <c r="A5737">
        <v>3584</v>
      </c>
      <c r="B5737" s="1" t="s">
        <v>13296</v>
      </c>
      <c r="C5737" t="s">
        <v>2040</v>
      </c>
      <c r="D5737" s="9">
        <v>109</v>
      </c>
      <c r="E5737" s="9" t="s">
        <v>259</v>
      </c>
      <c r="F5737" s="9" t="s">
        <v>721</v>
      </c>
      <c r="G5737" s="10">
        <v>26</v>
      </c>
      <c r="H5737" s="10" t="s">
        <v>313</v>
      </c>
      <c r="I5737" s="10">
        <v>1949</v>
      </c>
      <c r="J5737" s="11" t="s">
        <v>13270</v>
      </c>
      <c r="K5737" s="12"/>
      <c r="L5737" s="13" t="s">
        <v>13297</v>
      </c>
      <c r="M5737" t="s">
        <v>753</v>
      </c>
      <c r="S5737" s="9"/>
      <c r="T5737">
        <v>5</v>
      </c>
      <c r="U5737" s="210" t="s">
        <v>18219</v>
      </c>
      <c r="V5737" s="14">
        <v>0</v>
      </c>
      <c r="W5737" s="14">
        <v>1</v>
      </c>
      <c r="X5737" s="150" t="s">
        <v>270</v>
      </c>
      <c r="Y5737">
        <v>109</v>
      </c>
      <c r="Z5737" t="s">
        <v>271</v>
      </c>
      <c r="AA5737">
        <f t="shared" si="89"/>
        <v>1</v>
      </c>
    </row>
    <row r="5738" spans="1:27" x14ac:dyDescent="0.2">
      <c r="A5738">
        <v>2334</v>
      </c>
      <c r="B5738" s="1" t="s">
        <v>13282</v>
      </c>
      <c r="C5738" t="s">
        <v>2040</v>
      </c>
      <c r="D5738" s="9" t="s">
        <v>13283</v>
      </c>
      <c r="E5738" s="9" t="s">
        <v>259</v>
      </c>
      <c r="F5738" s="9" t="s">
        <v>532</v>
      </c>
      <c r="G5738" s="10">
        <v>26</v>
      </c>
      <c r="H5738" s="10" t="s">
        <v>313</v>
      </c>
      <c r="I5738" s="10">
        <v>1949</v>
      </c>
      <c r="J5738" s="11" t="s">
        <v>13270</v>
      </c>
      <c r="K5738" s="12"/>
      <c r="L5738" s="13" t="s">
        <v>13271</v>
      </c>
      <c r="M5738" t="s">
        <v>753</v>
      </c>
      <c r="S5738" s="9"/>
      <c r="T5738">
        <v>5</v>
      </c>
      <c r="U5738" s="210" t="s">
        <v>18219</v>
      </c>
      <c r="V5738" s="14">
        <v>0</v>
      </c>
      <c r="W5738" s="14">
        <v>0</v>
      </c>
      <c r="X5738" s="109" t="s">
        <v>294</v>
      </c>
      <c r="Y5738" t="s">
        <v>10697</v>
      </c>
      <c r="Z5738" t="s">
        <v>3085</v>
      </c>
      <c r="AA5738">
        <f t="shared" si="89"/>
        <v>4</v>
      </c>
    </row>
    <row r="5739" spans="1:27" x14ac:dyDescent="0.2">
      <c r="A5739">
        <v>185</v>
      </c>
      <c r="B5739" s="1" t="s">
        <v>13268</v>
      </c>
      <c r="C5739" t="s">
        <v>2040</v>
      </c>
      <c r="D5739" s="9" t="s">
        <v>13269</v>
      </c>
      <c r="E5739" s="9" t="s">
        <v>259</v>
      </c>
      <c r="F5739" s="9" t="s">
        <v>532</v>
      </c>
      <c r="G5739" s="10">
        <v>26</v>
      </c>
      <c r="H5739" s="10" t="s">
        <v>313</v>
      </c>
      <c r="I5739" s="10">
        <v>1949</v>
      </c>
      <c r="J5739" s="11" t="s">
        <v>13270</v>
      </c>
      <c r="K5739" s="12"/>
      <c r="L5739" s="13" t="s">
        <v>13271</v>
      </c>
      <c r="M5739" t="s">
        <v>753</v>
      </c>
      <c r="S5739" s="9"/>
      <c r="T5739">
        <v>5</v>
      </c>
      <c r="U5739" s="210" t="s">
        <v>18219</v>
      </c>
      <c r="V5739" s="14">
        <v>0</v>
      </c>
      <c r="W5739" s="14">
        <v>0</v>
      </c>
      <c r="X5739" s="109" t="s">
        <v>294</v>
      </c>
      <c r="Y5739" t="s">
        <v>10697</v>
      </c>
      <c r="Z5739" t="s">
        <v>3085</v>
      </c>
      <c r="AA5739">
        <f t="shared" si="89"/>
        <v>6</v>
      </c>
    </row>
    <row r="5740" spans="1:27" x14ac:dyDescent="0.2">
      <c r="A5740">
        <v>428</v>
      </c>
      <c r="B5740" s="1" t="s">
        <v>13274</v>
      </c>
      <c r="C5740" t="s">
        <v>2040</v>
      </c>
      <c r="D5740" s="9" t="s">
        <v>13275</v>
      </c>
      <c r="E5740" s="9"/>
      <c r="F5740" s="9"/>
      <c r="G5740" s="10">
        <v>26</v>
      </c>
      <c r="H5740" s="10" t="s">
        <v>313</v>
      </c>
      <c r="I5740" s="10">
        <v>1949</v>
      </c>
      <c r="J5740" s="11" t="s">
        <v>13270</v>
      </c>
      <c r="K5740" s="12"/>
      <c r="L5740" s="13" t="s">
        <v>13276</v>
      </c>
      <c r="M5740" t="s">
        <v>753</v>
      </c>
      <c r="S5740" s="9"/>
      <c r="T5740">
        <v>5</v>
      </c>
      <c r="U5740" s="210" t="s">
        <v>18219</v>
      </c>
      <c r="V5740" s="14">
        <v>0</v>
      </c>
      <c r="W5740" s="14">
        <v>0</v>
      </c>
      <c r="X5740" s="150" t="s">
        <v>294</v>
      </c>
      <c r="Y5740" t="s">
        <v>11445</v>
      </c>
      <c r="Z5740" t="s">
        <v>3085</v>
      </c>
      <c r="AA5740">
        <f t="shared" si="89"/>
        <v>5</v>
      </c>
    </row>
    <row r="5741" spans="1:27" x14ac:dyDescent="0.2">
      <c r="A5741">
        <v>869</v>
      </c>
      <c r="B5741" s="1" t="s">
        <v>13272</v>
      </c>
      <c r="C5741" t="s">
        <v>2040</v>
      </c>
      <c r="D5741" s="9" t="s">
        <v>13273</v>
      </c>
      <c r="E5741" s="9" t="s">
        <v>259</v>
      </c>
      <c r="F5741" s="9" t="s">
        <v>721</v>
      </c>
      <c r="G5741" s="10">
        <v>26</v>
      </c>
      <c r="H5741" s="10" t="s">
        <v>313</v>
      </c>
      <c r="I5741" s="10">
        <v>1949</v>
      </c>
      <c r="J5741" s="11" t="s">
        <v>13270</v>
      </c>
      <c r="K5741" s="12"/>
      <c r="L5741" s="13" t="s">
        <v>13271</v>
      </c>
      <c r="M5741" t="s">
        <v>753</v>
      </c>
      <c r="S5741" s="9"/>
      <c r="T5741">
        <v>5</v>
      </c>
      <c r="U5741" s="210" t="s">
        <v>18219</v>
      </c>
      <c r="V5741" s="14">
        <v>0</v>
      </c>
      <c r="W5741" s="14">
        <v>0</v>
      </c>
      <c r="X5741" s="150" t="s">
        <v>270</v>
      </c>
      <c r="Y5741">
        <v>109</v>
      </c>
      <c r="Z5741" t="s">
        <v>3085</v>
      </c>
      <c r="AA5741">
        <f t="shared" si="89"/>
        <v>6</v>
      </c>
    </row>
    <row r="5742" spans="1:27" x14ac:dyDescent="0.2">
      <c r="A5742">
        <v>156</v>
      </c>
      <c r="B5742" s="1" t="s">
        <v>13277</v>
      </c>
      <c r="C5742" t="s">
        <v>2040</v>
      </c>
      <c r="D5742" s="9" t="s">
        <v>13278</v>
      </c>
      <c r="E5742" s="9" t="s">
        <v>259</v>
      </c>
      <c r="F5742" s="9" t="s">
        <v>532</v>
      </c>
      <c r="G5742" s="10">
        <v>26</v>
      </c>
      <c r="H5742" s="10" t="s">
        <v>313</v>
      </c>
      <c r="I5742" s="10">
        <v>1949</v>
      </c>
      <c r="J5742" s="11" t="s">
        <v>13270</v>
      </c>
      <c r="K5742" s="12"/>
      <c r="L5742" s="13" t="s">
        <v>13271</v>
      </c>
      <c r="M5742" t="s">
        <v>753</v>
      </c>
      <c r="S5742" s="9"/>
      <c r="T5742">
        <v>5</v>
      </c>
      <c r="U5742" s="210" t="s">
        <v>18219</v>
      </c>
      <c r="V5742" s="14">
        <v>0</v>
      </c>
      <c r="W5742" s="14">
        <v>0</v>
      </c>
      <c r="X5742" s="109" t="s">
        <v>294</v>
      </c>
      <c r="Y5742" t="s">
        <v>10697</v>
      </c>
      <c r="Z5742" t="s">
        <v>3085</v>
      </c>
      <c r="AA5742">
        <f t="shared" si="89"/>
        <v>4</v>
      </c>
    </row>
    <row r="5743" spans="1:27" x14ac:dyDescent="0.2">
      <c r="A5743">
        <v>2083</v>
      </c>
      <c r="B5743" s="1" t="s">
        <v>13284</v>
      </c>
      <c r="C5743" t="s">
        <v>2040</v>
      </c>
      <c r="D5743" s="9" t="s">
        <v>13285</v>
      </c>
      <c r="E5743" s="9" t="s">
        <v>259</v>
      </c>
      <c r="F5743" s="9" t="s">
        <v>721</v>
      </c>
      <c r="G5743" s="10">
        <v>26</v>
      </c>
      <c r="H5743" s="10" t="s">
        <v>313</v>
      </c>
      <c r="I5743" s="10">
        <v>1949</v>
      </c>
      <c r="J5743" s="11" t="s">
        <v>13270</v>
      </c>
      <c r="K5743" s="12"/>
      <c r="L5743" s="13" t="s">
        <v>13271</v>
      </c>
      <c r="M5743" t="s">
        <v>753</v>
      </c>
      <c r="S5743" s="9"/>
      <c r="T5743">
        <v>5</v>
      </c>
      <c r="U5743" s="210" t="s">
        <v>18219</v>
      </c>
      <c r="V5743" s="14">
        <v>0</v>
      </c>
      <c r="W5743" s="14">
        <v>0</v>
      </c>
      <c r="X5743" s="150" t="s">
        <v>270</v>
      </c>
      <c r="Y5743">
        <v>109</v>
      </c>
      <c r="Z5743" t="s">
        <v>3085</v>
      </c>
      <c r="AA5743">
        <f t="shared" si="89"/>
        <v>4</v>
      </c>
    </row>
    <row r="5744" spans="1:27" x14ac:dyDescent="0.2">
      <c r="A5744">
        <v>1623</v>
      </c>
      <c r="B5744" s="1" t="s">
        <v>13289</v>
      </c>
      <c r="C5744" t="s">
        <v>2040</v>
      </c>
      <c r="D5744" s="9" t="s">
        <v>13045</v>
      </c>
      <c r="E5744" s="9" t="s">
        <v>259</v>
      </c>
      <c r="F5744" s="9" t="s">
        <v>532</v>
      </c>
      <c r="G5744" s="10">
        <v>26</v>
      </c>
      <c r="H5744" s="10" t="s">
        <v>313</v>
      </c>
      <c r="I5744" s="10">
        <v>1949</v>
      </c>
      <c r="J5744" s="11" t="s">
        <v>13270</v>
      </c>
      <c r="K5744" s="12"/>
      <c r="L5744" s="13" t="s">
        <v>13271</v>
      </c>
      <c r="M5744" t="s">
        <v>753</v>
      </c>
      <c r="S5744" s="9"/>
      <c r="T5744">
        <v>5</v>
      </c>
      <c r="U5744" s="210" t="s">
        <v>18219</v>
      </c>
      <c r="V5744" s="14">
        <v>0</v>
      </c>
      <c r="W5744" s="14">
        <v>0</v>
      </c>
      <c r="X5744" s="109" t="s">
        <v>294</v>
      </c>
      <c r="Y5744" t="s">
        <v>10697</v>
      </c>
      <c r="Z5744" t="s">
        <v>3085</v>
      </c>
      <c r="AA5744">
        <f t="shared" si="89"/>
        <v>2</v>
      </c>
    </row>
    <row r="5745" spans="1:27" x14ac:dyDescent="0.2">
      <c r="A5745">
        <v>1459</v>
      </c>
      <c r="B5745" s="1" t="s">
        <v>13287</v>
      </c>
      <c r="C5745" t="s">
        <v>2040</v>
      </c>
      <c r="D5745" s="9" t="s">
        <v>13288</v>
      </c>
      <c r="E5745" s="9" t="s">
        <v>259</v>
      </c>
      <c r="F5745" s="9" t="s">
        <v>721</v>
      </c>
      <c r="G5745" s="10">
        <v>26</v>
      </c>
      <c r="H5745" s="10" t="s">
        <v>313</v>
      </c>
      <c r="I5745" s="10">
        <v>1949</v>
      </c>
      <c r="J5745" s="11" t="s">
        <v>13270</v>
      </c>
      <c r="K5745" s="12"/>
      <c r="L5745" s="13" t="s">
        <v>13271</v>
      </c>
      <c r="M5745" t="s">
        <v>753</v>
      </c>
      <c r="S5745" s="9"/>
      <c r="T5745">
        <v>5</v>
      </c>
      <c r="U5745" s="210" t="s">
        <v>18219</v>
      </c>
      <c r="V5745" s="14">
        <v>0</v>
      </c>
      <c r="W5745" s="14">
        <v>0</v>
      </c>
      <c r="X5745" s="150" t="s">
        <v>270</v>
      </c>
      <c r="Y5745">
        <v>109</v>
      </c>
      <c r="Z5745" t="s">
        <v>3085</v>
      </c>
      <c r="AA5745">
        <f t="shared" si="89"/>
        <v>3</v>
      </c>
    </row>
    <row r="5746" spans="1:27" x14ac:dyDescent="0.2">
      <c r="A5746">
        <v>4316</v>
      </c>
      <c r="B5746" s="1" t="s">
        <v>13292</v>
      </c>
      <c r="C5746" t="s">
        <v>2040</v>
      </c>
      <c r="D5746" s="9" t="s">
        <v>1377</v>
      </c>
      <c r="E5746" s="9" t="s">
        <v>259</v>
      </c>
      <c r="F5746" s="9" t="s">
        <v>721</v>
      </c>
      <c r="G5746" s="10">
        <v>26</v>
      </c>
      <c r="H5746" s="10" t="s">
        <v>313</v>
      </c>
      <c r="I5746" s="10">
        <v>1949</v>
      </c>
      <c r="J5746" s="11" t="s">
        <v>13270</v>
      </c>
      <c r="K5746" s="12"/>
      <c r="L5746" s="13" t="s">
        <v>13271</v>
      </c>
      <c r="M5746" t="s">
        <v>753</v>
      </c>
      <c r="S5746" s="9"/>
      <c r="T5746">
        <v>5</v>
      </c>
      <c r="U5746" s="210" t="s">
        <v>18219</v>
      </c>
      <c r="V5746" s="14">
        <v>0</v>
      </c>
      <c r="W5746" s="14">
        <v>1</v>
      </c>
      <c r="X5746" s="150" t="s">
        <v>270</v>
      </c>
      <c r="Y5746">
        <v>105</v>
      </c>
      <c r="Z5746" t="s">
        <v>271</v>
      </c>
      <c r="AA5746">
        <f t="shared" si="89"/>
        <v>2</v>
      </c>
    </row>
    <row r="5747" spans="1:27" x14ac:dyDescent="0.2">
      <c r="A5747">
        <v>7642</v>
      </c>
      <c r="B5747" s="1" t="s">
        <v>13290</v>
      </c>
      <c r="C5747" t="s">
        <v>2040</v>
      </c>
      <c r="D5747" s="9" t="s">
        <v>13291</v>
      </c>
      <c r="E5747" s="9" t="s">
        <v>259</v>
      </c>
      <c r="F5747" s="9" t="s">
        <v>532</v>
      </c>
      <c r="G5747" s="10">
        <v>26</v>
      </c>
      <c r="H5747" s="10" t="s">
        <v>313</v>
      </c>
      <c r="I5747" s="10">
        <v>1949</v>
      </c>
      <c r="J5747" s="11" t="s">
        <v>13270</v>
      </c>
      <c r="K5747" s="12"/>
      <c r="L5747" s="13" t="s">
        <v>13271</v>
      </c>
      <c r="M5747" t="s">
        <v>753</v>
      </c>
      <c r="S5747" s="9"/>
      <c r="T5747">
        <v>5</v>
      </c>
      <c r="U5747" s="210" t="s">
        <v>18219</v>
      </c>
      <c r="V5747" s="14">
        <v>0</v>
      </c>
      <c r="W5747" s="14">
        <v>1</v>
      </c>
      <c r="X5747" s="109" t="s">
        <v>294</v>
      </c>
      <c r="Y5747" t="s">
        <v>4636</v>
      </c>
      <c r="Z5747" t="s">
        <v>271</v>
      </c>
      <c r="AA5747">
        <f t="shared" si="89"/>
        <v>2</v>
      </c>
    </row>
    <row r="5748" spans="1:27" x14ac:dyDescent="0.2">
      <c r="A5748">
        <v>2504</v>
      </c>
      <c r="B5748" s="1" t="s">
        <v>13286</v>
      </c>
      <c r="C5748" t="s">
        <v>2040</v>
      </c>
      <c r="D5748" s="9" t="s">
        <v>8674</v>
      </c>
      <c r="E5748" s="9" t="s">
        <v>259</v>
      </c>
      <c r="F5748" s="9" t="s">
        <v>532</v>
      </c>
      <c r="G5748" s="10">
        <v>26</v>
      </c>
      <c r="H5748" s="10" t="s">
        <v>313</v>
      </c>
      <c r="I5748" s="10">
        <v>1949</v>
      </c>
      <c r="J5748" s="11" t="s">
        <v>13270</v>
      </c>
      <c r="K5748" s="12"/>
      <c r="L5748" s="13" t="s">
        <v>13271</v>
      </c>
      <c r="M5748" t="s">
        <v>753</v>
      </c>
      <c r="S5748" s="9"/>
      <c r="T5748">
        <v>5</v>
      </c>
      <c r="U5748" s="210" t="s">
        <v>18219</v>
      </c>
      <c r="V5748" s="14">
        <v>0</v>
      </c>
      <c r="W5748" s="14">
        <v>1</v>
      </c>
      <c r="X5748" s="109" t="s">
        <v>294</v>
      </c>
      <c r="Y5748" t="s">
        <v>4636</v>
      </c>
      <c r="Z5748" t="s">
        <v>271</v>
      </c>
      <c r="AA5748">
        <f t="shared" si="89"/>
        <v>3</v>
      </c>
    </row>
    <row r="5749" spans="1:27" x14ac:dyDescent="0.2">
      <c r="A5749">
        <v>1800</v>
      </c>
      <c r="B5749" s="1" t="s">
        <v>13279</v>
      </c>
      <c r="C5749" t="s">
        <v>2040</v>
      </c>
      <c r="D5749" s="9" t="s">
        <v>13280</v>
      </c>
      <c r="E5749" s="9" t="s">
        <v>259</v>
      </c>
      <c r="F5749" s="9" t="s">
        <v>532</v>
      </c>
      <c r="G5749" s="10">
        <v>26</v>
      </c>
      <c r="H5749" s="10" t="s">
        <v>313</v>
      </c>
      <c r="I5749" s="10">
        <v>1949</v>
      </c>
      <c r="J5749" s="11" t="s">
        <v>13270</v>
      </c>
      <c r="K5749" s="12"/>
      <c r="L5749" s="13" t="s">
        <v>13281</v>
      </c>
      <c r="M5749" t="s">
        <v>753</v>
      </c>
      <c r="S5749" s="9"/>
      <c r="T5749">
        <v>5</v>
      </c>
      <c r="U5749" s="210" t="s">
        <v>18219</v>
      </c>
      <c r="V5749" s="14">
        <v>0</v>
      </c>
      <c r="W5749" s="14">
        <v>1</v>
      </c>
      <c r="X5749" s="109" t="s">
        <v>294</v>
      </c>
      <c r="Y5749" t="s">
        <v>10697</v>
      </c>
      <c r="Z5749" t="s">
        <v>271</v>
      </c>
      <c r="AA5749">
        <f t="shared" si="89"/>
        <v>4</v>
      </c>
    </row>
    <row r="5750" spans="1:27" x14ac:dyDescent="0.2">
      <c r="A5750">
        <v>4015</v>
      </c>
      <c r="B5750" s="1" t="s">
        <v>13298</v>
      </c>
      <c r="C5750" t="s">
        <v>1027</v>
      </c>
      <c r="D5750" s="9" t="s">
        <v>13299</v>
      </c>
      <c r="E5750" s="9"/>
      <c r="F5750" s="9"/>
      <c r="G5750" s="10">
        <v>27</v>
      </c>
      <c r="H5750" s="10" t="s">
        <v>313</v>
      </c>
      <c r="I5750" s="10">
        <v>1949</v>
      </c>
      <c r="J5750" s="11" t="s">
        <v>13300</v>
      </c>
      <c r="K5750" s="12" t="s">
        <v>237</v>
      </c>
      <c r="L5750" s="13" t="s">
        <v>13301</v>
      </c>
      <c r="M5750" t="s">
        <v>290</v>
      </c>
      <c r="N5750" t="s">
        <v>291</v>
      </c>
      <c r="O5750" t="s">
        <v>620</v>
      </c>
      <c r="S5750" s="9"/>
      <c r="T5750">
        <v>5</v>
      </c>
      <c r="U5750" s="210" t="s">
        <v>18219</v>
      </c>
      <c r="V5750" s="14">
        <v>0</v>
      </c>
      <c r="W5750" s="14">
        <v>1</v>
      </c>
      <c r="X5750" s="150" t="s">
        <v>270</v>
      </c>
      <c r="Y5750">
        <v>11</v>
      </c>
      <c r="Z5750" t="s">
        <v>271</v>
      </c>
      <c r="AA5750">
        <f t="shared" si="89"/>
        <v>3</v>
      </c>
    </row>
    <row r="5751" spans="1:27" x14ac:dyDescent="0.2">
      <c r="A5751">
        <v>1086</v>
      </c>
      <c r="B5751" s="1" t="s">
        <v>13305</v>
      </c>
      <c r="C5751" t="s">
        <v>2040</v>
      </c>
      <c r="D5751" s="9" t="s">
        <v>658</v>
      </c>
      <c r="E5751" s="9"/>
      <c r="F5751" s="9"/>
      <c r="G5751" s="10">
        <v>27</v>
      </c>
      <c r="H5751" s="10" t="s">
        <v>313</v>
      </c>
      <c r="I5751" s="10">
        <v>1949</v>
      </c>
      <c r="J5751" s="11" t="s">
        <v>13300</v>
      </c>
      <c r="K5751" s="12"/>
      <c r="L5751" s="13" t="s">
        <v>13306</v>
      </c>
      <c r="M5751" t="s">
        <v>753</v>
      </c>
      <c r="S5751" s="9"/>
      <c r="T5751">
        <v>5</v>
      </c>
      <c r="U5751" s="210" t="s">
        <v>18219</v>
      </c>
      <c r="V5751" s="14">
        <v>0</v>
      </c>
      <c r="W5751" s="14">
        <v>1</v>
      </c>
      <c r="X5751" s="150" t="s">
        <v>294</v>
      </c>
      <c r="Y5751" t="s">
        <v>658</v>
      </c>
      <c r="Z5751" t="s">
        <v>271</v>
      </c>
      <c r="AA5751">
        <f t="shared" si="89"/>
        <v>1</v>
      </c>
    </row>
    <row r="5752" spans="1:27" x14ac:dyDescent="0.2">
      <c r="A5752">
        <v>5510</v>
      </c>
      <c r="B5752" s="1" t="s">
        <v>13302</v>
      </c>
      <c r="C5752" t="s">
        <v>2040</v>
      </c>
      <c r="D5752" s="9" t="s">
        <v>13303</v>
      </c>
      <c r="E5752" s="9" t="s">
        <v>259</v>
      </c>
      <c r="F5752" s="9" t="s">
        <v>721</v>
      </c>
      <c r="G5752" s="10">
        <v>27</v>
      </c>
      <c r="H5752" s="10" t="s">
        <v>313</v>
      </c>
      <c r="I5752" s="10">
        <v>1949</v>
      </c>
      <c r="J5752" s="11" t="s">
        <v>13300</v>
      </c>
      <c r="K5752" s="12"/>
      <c r="L5752" s="13" t="s">
        <v>13304</v>
      </c>
      <c r="M5752" t="s">
        <v>753</v>
      </c>
      <c r="S5752" s="9"/>
      <c r="T5752">
        <v>5</v>
      </c>
      <c r="U5752" s="210" t="s">
        <v>18219</v>
      </c>
      <c r="V5752" s="14">
        <v>0</v>
      </c>
      <c r="W5752" s="14">
        <v>0</v>
      </c>
      <c r="X5752" s="150" t="s">
        <v>270</v>
      </c>
      <c r="Y5752">
        <v>105</v>
      </c>
      <c r="Z5752" t="s">
        <v>3085</v>
      </c>
      <c r="AA5752">
        <f t="shared" si="89"/>
        <v>2</v>
      </c>
    </row>
    <row r="5753" spans="1:27" x14ac:dyDescent="0.2">
      <c r="A5753">
        <v>6129</v>
      </c>
      <c r="B5753" s="1" t="s">
        <v>13307</v>
      </c>
      <c r="C5753" t="s">
        <v>8426</v>
      </c>
      <c r="D5753" s="9">
        <v>25</v>
      </c>
      <c r="E5753" s="9" t="s">
        <v>259</v>
      </c>
      <c r="F5753" s="9" t="s">
        <v>312</v>
      </c>
      <c r="G5753" s="10">
        <v>7</v>
      </c>
      <c r="H5753" s="10" t="s">
        <v>330</v>
      </c>
      <c r="I5753" s="10">
        <v>1949</v>
      </c>
      <c r="J5753" s="11" t="s">
        <v>13308</v>
      </c>
      <c r="K5753" s="12" t="s">
        <v>237</v>
      </c>
      <c r="L5753" s="13" t="s">
        <v>13309</v>
      </c>
      <c r="M5753" t="s">
        <v>290</v>
      </c>
      <c r="N5753" t="s">
        <v>291</v>
      </c>
      <c r="O5753" t="s">
        <v>760</v>
      </c>
      <c r="S5753" s="9"/>
      <c r="T5753">
        <v>6</v>
      </c>
      <c r="U5753" s="210" t="s">
        <v>18220</v>
      </c>
      <c r="V5753" s="14">
        <v>0</v>
      </c>
      <c r="W5753" s="14">
        <v>0</v>
      </c>
      <c r="X5753" s="150" t="s">
        <v>270</v>
      </c>
      <c r="Y5753">
        <v>25</v>
      </c>
      <c r="Z5753" t="s">
        <v>505</v>
      </c>
      <c r="AA5753">
        <f t="shared" si="89"/>
        <v>1</v>
      </c>
    </row>
    <row r="5754" spans="1:27" x14ac:dyDescent="0.2">
      <c r="A5754">
        <v>4410</v>
      </c>
      <c r="B5754" s="1" t="s">
        <v>13310</v>
      </c>
      <c r="C5754" t="s">
        <v>2221</v>
      </c>
      <c r="D5754" s="9" t="s">
        <v>116</v>
      </c>
      <c r="E5754" s="9" t="s">
        <v>8233</v>
      </c>
      <c r="F5754" s="9"/>
      <c r="G5754" s="10">
        <v>9</v>
      </c>
      <c r="H5754" s="10" t="s">
        <v>330</v>
      </c>
      <c r="I5754" s="10">
        <v>1949</v>
      </c>
      <c r="J5754" s="11" t="s">
        <v>13311</v>
      </c>
      <c r="K5754" s="12" t="s">
        <v>237</v>
      </c>
      <c r="L5754" s="13" t="s">
        <v>108</v>
      </c>
      <c r="M5754" t="s">
        <v>290</v>
      </c>
      <c r="N5754" t="s">
        <v>291</v>
      </c>
      <c r="O5754" t="s">
        <v>93</v>
      </c>
      <c r="S5754" s="9"/>
      <c r="T5754">
        <v>6</v>
      </c>
      <c r="U5754" s="210" t="s">
        <v>18220</v>
      </c>
      <c r="V5754" s="14">
        <v>0</v>
      </c>
      <c r="W5754" s="14">
        <v>1</v>
      </c>
      <c r="X5754" s="150" t="s">
        <v>270</v>
      </c>
      <c r="Y5754">
        <v>68</v>
      </c>
      <c r="Z5754" t="s">
        <v>505</v>
      </c>
      <c r="AA5754">
        <f t="shared" si="89"/>
        <v>2</v>
      </c>
    </row>
    <row r="5755" spans="1:27" x14ac:dyDescent="0.2">
      <c r="A5755">
        <v>3243</v>
      </c>
      <c r="B5755" s="1" t="s">
        <v>13312</v>
      </c>
      <c r="C5755" t="s">
        <v>2221</v>
      </c>
      <c r="D5755" s="9" t="s">
        <v>112</v>
      </c>
      <c r="E5755" s="9" t="s">
        <v>8233</v>
      </c>
      <c r="F5755" s="9"/>
      <c r="G5755" s="10">
        <v>15</v>
      </c>
      <c r="H5755" s="10" t="s">
        <v>330</v>
      </c>
      <c r="I5755" s="10">
        <v>1949</v>
      </c>
      <c r="J5755" s="11" t="s">
        <v>13313</v>
      </c>
      <c r="K5755" s="12" t="s">
        <v>237</v>
      </c>
      <c r="L5755" s="13" t="s">
        <v>111</v>
      </c>
      <c r="M5755" t="s">
        <v>290</v>
      </c>
      <c r="N5755" t="s">
        <v>291</v>
      </c>
      <c r="O5755" t="s">
        <v>93</v>
      </c>
      <c r="S5755" s="9"/>
      <c r="T5755">
        <v>6</v>
      </c>
      <c r="U5755" s="210" t="s">
        <v>18220</v>
      </c>
      <c r="V5755" s="14">
        <v>0</v>
      </c>
      <c r="W5755" s="14">
        <v>1</v>
      </c>
      <c r="X5755" s="109" t="e">
        <v>#N/A</v>
      </c>
      <c r="Y5755" t="s">
        <v>7027</v>
      </c>
      <c r="Z5755" t="s">
        <v>505</v>
      </c>
      <c r="AA5755">
        <f t="shared" si="89"/>
        <v>4</v>
      </c>
    </row>
    <row r="5756" spans="1:27" x14ac:dyDescent="0.2">
      <c r="A5756">
        <v>2704</v>
      </c>
      <c r="B5756" s="1" t="s">
        <v>13314</v>
      </c>
      <c r="C5756" t="s">
        <v>1027</v>
      </c>
      <c r="D5756" s="9" t="s">
        <v>13315</v>
      </c>
      <c r="E5756" s="9"/>
      <c r="F5756" s="9"/>
      <c r="G5756" s="10">
        <v>20</v>
      </c>
      <c r="H5756" s="10" t="s">
        <v>330</v>
      </c>
      <c r="I5756" s="10">
        <v>1949</v>
      </c>
      <c r="J5756" s="11" t="s">
        <v>13316</v>
      </c>
      <c r="K5756" s="12" t="s">
        <v>237</v>
      </c>
      <c r="L5756" s="13" t="s">
        <v>13317</v>
      </c>
      <c r="M5756" t="s">
        <v>290</v>
      </c>
      <c r="N5756" t="s">
        <v>291</v>
      </c>
      <c r="O5756" t="s">
        <v>498</v>
      </c>
      <c r="S5756" s="9"/>
      <c r="T5756">
        <v>6</v>
      </c>
      <c r="U5756" s="210" t="s">
        <v>18220</v>
      </c>
      <c r="V5756" s="14">
        <v>0</v>
      </c>
      <c r="W5756" s="14">
        <v>0</v>
      </c>
      <c r="X5756" s="150" t="s">
        <v>294</v>
      </c>
      <c r="Y5756" t="s">
        <v>13318</v>
      </c>
      <c r="Z5756" t="s">
        <v>271</v>
      </c>
      <c r="AA5756">
        <f t="shared" si="89"/>
        <v>2</v>
      </c>
    </row>
    <row r="5757" spans="1:27" x14ac:dyDescent="0.2">
      <c r="A5757">
        <v>3691</v>
      </c>
      <c r="B5757" s="1" t="s">
        <v>13322</v>
      </c>
      <c r="C5757" t="s">
        <v>2040</v>
      </c>
      <c r="D5757" s="9" t="s">
        <v>13323</v>
      </c>
      <c r="E5757" s="9"/>
      <c r="F5757" s="9"/>
      <c r="G5757" s="10">
        <v>27</v>
      </c>
      <c r="H5757" s="10" t="s">
        <v>330</v>
      </c>
      <c r="I5757" s="10">
        <v>1949</v>
      </c>
      <c r="J5757" s="11" t="s">
        <v>13320</v>
      </c>
      <c r="K5757" s="12"/>
      <c r="L5757" s="13" t="s">
        <v>13324</v>
      </c>
      <c r="M5757" t="s">
        <v>753</v>
      </c>
      <c r="S5757" s="9"/>
      <c r="T5757">
        <v>6</v>
      </c>
      <c r="U5757" s="210" t="s">
        <v>18220</v>
      </c>
      <c r="V5757" s="14">
        <v>0</v>
      </c>
      <c r="W5757" s="14">
        <v>0</v>
      </c>
      <c r="X5757" s="109" t="e">
        <v>#N/A</v>
      </c>
      <c r="Y5757" t="s">
        <v>1888</v>
      </c>
      <c r="Z5757" t="s">
        <v>3085</v>
      </c>
      <c r="AA5757">
        <f t="shared" si="89"/>
        <v>2</v>
      </c>
    </row>
    <row r="5758" spans="1:27" x14ac:dyDescent="0.2">
      <c r="A5758">
        <v>2590</v>
      </c>
      <c r="B5758" s="1" t="s">
        <v>13319</v>
      </c>
      <c r="C5758" t="s">
        <v>2040</v>
      </c>
      <c r="D5758" s="9" t="s">
        <v>9267</v>
      </c>
      <c r="E5758" s="9" t="s">
        <v>259</v>
      </c>
      <c r="F5758" s="9" t="s">
        <v>532</v>
      </c>
      <c r="G5758" s="10">
        <v>27</v>
      </c>
      <c r="H5758" s="10" t="s">
        <v>330</v>
      </c>
      <c r="I5758" s="10">
        <v>1949</v>
      </c>
      <c r="J5758" s="11" t="s">
        <v>13320</v>
      </c>
      <c r="K5758" s="12"/>
      <c r="L5758" s="13" t="s">
        <v>13321</v>
      </c>
      <c r="M5758" t="s">
        <v>753</v>
      </c>
      <c r="S5758" s="9"/>
      <c r="T5758">
        <v>6</v>
      </c>
      <c r="U5758" s="210" t="s">
        <v>18220</v>
      </c>
      <c r="V5758" s="14">
        <v>0</v>
      </c>
      <c r="W5758" s="14">
        <v>1</v>
      </c>
      <c r="X5758" s="109" t="s">
        <v>294</v>
      </c>
      <c r="Y5758" t="s">
        <v>4636</v>
      </c>
      <c r="Z5758" t="s">
        <v>271</v>
      </c>
      <c r="AA5758">
        <f t="shared" si="89"/>
        <v>3</v>
      </c>
    </row>
    <row r="5759" spans="1:27" x14ac:dyDescent="0.2">
      <c r="A5759">
        <v>605</v>
      </c>
      <c r="B5759" s="1" t="s">
        <v>13325</v>
      </c>
      <c r="C5759" t="s">
        <v>2040</v>
      </c>
      <c r="D5759" s="9" t="s">
        <v>13326</v>
      </c>
      <c r="E5759" s="9" t="s">
        <v>259</v>
      </c>
      <c r="F5759" s="9" t="s">
        <v>721</v>
      </c>
      <c r="G5759" s="10">
        <v>29</v>
      </c>
      <c r="H5759" s="10" t="s">
        <v>330</v>
      </c>
      <c r="I5759" s="10">
        <v>1949</v>
      </c>
      <c r="J5759" s="11" t="s">
        <v>13327</v>
      </c>
      <c r="K5759" s="12"/>
      <c r="L5759" s="13" t="s">
        <v>13328</v>
      </c>
      <c r="M5759" t="s">
        <v>753</v>
      </c>
      <c r="S5759" s="9"/>
      <c r="T5759">
        <v>6</v>
      </c>
      <c r="U5759" s="210" t="s">
        <v>18220</v>
      </c>
      <c r="V5759" s="14">
        <v>0</v>
      </c>
      <c r="W5759" s="14">
        <v>0</v>
      </c>
      <c r="X5759" s="150" t="s">
        <v>270</v>
      </c>
      <c r="Y5759">
        <v>109</v>
      </c>
      <c r="Z5759" t="s">
        <v>3085</v>
      </c>
      <c r="AA5759">
        <f t="shared" si="89"/>
        <v>5</v>
      </c>
    </row>
    <row r="5760" spans="1:27" x14ac:dyDescent="0.2">
      <c r="A5760">
        <v>2752</v>
      </c>
      <c r="B5760" s="1" t="s">
        <v>13329</v>
      </c>
      <c r="C5760" t="s">
        <v>2040</v>
      </c>
      <c r="D5760" s="9" t="s">
        <v>13330</v>
      </c>
      <c r="E5760" s="9"/>
      <c r="F5760" s="9"/>
      <c r="G5760" s="10">
        <v>29</v>
      </c>
      <c r="H5760" s="10" t="s">
        <v>330</v>
      </c>
      <c r="I5760" s="10">
        <v>1949</v>
      </c>
      <c r="J5760" s="11" t="s">
        <v>13327</v>
      </c>
      <c r="K5760" s="12"/>
      <c r="L5760" s="13" t="s">
        <v>13328</v>
      </c>
      <c r="M5760" t="s">
        <v>753</v>
      </c>
      <c r="S5760" s="9"/>
      <c r="T5760">
        <v>6</v>
      </c>
      <c r="U5760" s="210" t="s">
        <v>18220</v>
      </c>
      <c r="V5760" s="14">
        <v>0</v>
      </c>
      <c r="W5760" s="14">
        <v>0</v>
      </c>
      <c r="X5760" s="150" t="s">
        <v>270</v>
      </c>
      <c r="Y5760">
        <v>14</v>
      </c>
      <c r="Z5760" t="s">
        <v>3085</v>
      </c>
      <c r="AA5760">
        <f t="shared" si="89"/>
        <v>3</v>
      </c>
    </row>
    <row r="5761" spans="1:27" x14ac:dyDescent="0.2">
      <c r="A5761">
        <v>4843</v>
      </c>
      <c r="B5761" s="1" t="s">
        <v>13374</v>
      </c>
      <c r="C5761" t="s">
        <v>2805</v>
      </c>
      <c r="D5761" s="9">
        <v>94</v>
      </c>
      <c r="E5761" s="9" t="s">
        <v>2806</v>
      </c>
      <c r="F5761" s="9"/>
      <c r="G5761" s="10">
        <v>0</v>
      </c>
      <c r="H5761" s="10" t="s">
        <v>342</v>
      </c>
      <c r="I5761" s="10">
        <v>1949</v>
      </c>
      <c r="J5761" s="11" t="s">
        <v>13333</v>
      </c>
      <c r="K5761" s="12"/>
      <c r="L5761" s="13" t="s">
        <v>13375</v>
      </c>
      <c r="M5761" t="s">
        <v>753</v>
      </c>
      <c r="S5761" s="9"/>
      <c r="T5761">
        <v>7</v>
      </c>
      <c r="U5761" s="210" t="s">
        <v>18221</v>
      </c>
      <c r="V5761" s="14">
        <v>0</v>
      </c>
      <c r="W5761" s="14">
        <v>0</v>
      </c>
      <c r="X5761" s="150" t="s">
        <v>270</v>
      </c>
      <c r="Y5761">
        <v>94</v>
      </c>
      <c r="Z5761" t="s">
        <v>2808</v>
      </c>
      <c r="AA5761">
        <f t="shared" si="89"/>
        <v>1</v>
      </c>
    </row>
    <row r="5762" spans="1:27" x14ac:dyDescent="0.2">
      <c r="A5762">
        <v>4907</v>
      </c>
      <c r="B5762" s="1" t="s">
        <v>13376</v>
      </c>
      <c r="C5762" t="s">
        <v>2805</v>
      </c>
      <c r="D5762" s="9">
        <v>94</v>
      </c>
      <c r="E5762" s="9" t="s">
        <v>2806</v>
      </c>
      <c r="F5762" s="9"/>
      <c r="G5762" s="10">
        <v>0</v>
      </c>
      <c r="H5762" s="10" t="s">
        <v>342</v>
      </c>
      <c r="I5762" s="10">
        <v>1949</v>
      </c>
      <c r="J5762" s="11" t="s">
        <v>13333</v>
      </c>
      <c r="K5762" s="12"/>
      <c r="L5762" s="13" t="s">
        <v>13375</v>
      </c>
      <c r="M5762" t="s">
        <v>753</v>
      </c>
      <c r="S5762" s="9"/>
      <c r="T5762">
        <v>7</v>
      </c>
      <c r="U5762" s="210" t="s">
        <v>18221</v>
      </c>
      <c r="V5762" s="14">
        <v>0</v>
      </c>
      <c r="W5762" s="14">
        <v>0</v>
      </c>
      <c r="X5762" s="150" t="s">
        <v>270</v>
      </c>
      <c r="Y5762">
        <v>94</v>
      </c>
      <c r="Z5762" t="s">
        <v>2808</v>
      </c>
      <c r="AA5762">
        <f t="shared" ref="AA5762:AA5825" si="90">LEN(D5762)-LEN(SUBSTITUTE(D5762,"/",""))+1</f>
        <v>1</v>
      </c>
    </row>
    <row r="5763" spans="1:27" x14ac:dyDescent="0.2">
      <c r="A5763">
        <v>6066</v>
      </c>
      <c r="B5763" s="1" t="s">
        <v>13377</v>
      </c>
      <c r="C5763" t="s">
        <v>2805</v>
      </c>
      <c r="D5763" s="9">
        <v>94</v>
      </c>
      <c r="E5763" s="9" t="s">
        <v>2806</v>
      </c>
      <c r="F5763" s="9"/>
      <c r="G5763" s="10">
        <v>0</v>
      </c>
      <c r="H5763" s="10" t="s">
        <v>342</v>
      </c>
      <c r="I5763" s="10">
        <v>1949</v>
      </c>
      <c r="J5763" s="11" t="s">
        <v>13333</v>
      </c>
      <c r="K5763" s="12"/>
      <c r="L5763" s="13" t="s">
        <v>13375</v>
      </c>
      <c r="M5763" t="s">
        <v>753</v>
      </c>
      <c r="S5763" s="9"/>
      <c r="T5763">
        <v>7</v>
      </c>
      <c r="U5763" s="210" t="s">
        <v>18221</v>
      </c>
      <c r="V5763" s="14">
        <v>0</v>
      </c>
      <c r="W5763" s="14">
        <v>0</v>
      </c>
      <c r="X5763" s="150" t="s">
        <v>270</v>
      </c>
      <c r="Y5763">
        <v>94</v>
      </c>
      <c r="Z5763" t="s">
        <v>2808</v>
      </c>
      <c r="AA5763">
        <f t="shared" si="90"/>
        <v>1</v>
      </c>
    </row>
    <row r="5764" spans="1:27" x14ac:dyDescent="0.2">
      <c r="A5764">
        <v>3907</v>
      </c>
      <c r="B5764" s="1" t="s">
        <v>13378</v>
      </c>
      <c r="C5764" t="s">
        <v>2805</v>
      </c>
      <c r="D5764" s="9">
        <v>94</v>
      </c>
      <c r="E5764" s="9" t="s">
        <v>2806</v>
      </c>
      <c r="F5764" s="9"/>
      <c r="G5764" s="10">
        <v>0</v>
      </c>
      <c r="H5764" s="10" t="s">
        <v>342</v>
      </c>
      <c r="I5764" s="10">
        <v>1949</v>
      </c>
      <c r="J5764" s="11" t="s">
        <v>13333</v>
      </c>
      <c r="K5764" s="12"/>
      <c r="L5764" s="13" t="s">
        <v>13375</v>
      </c>
      <c r="M5764" t="s">
        <v>753</v>
      </c>
      <c r="S5764" s="9"/>
      <c r="T5764">
        <v>7</v>
      </c>
      <c r="U5764" s="210" t="s">
        <v>18221</v>
      </c>
      <c r="V5764" s="14">
        <v>0</v>
      </c>
      <c r="W5764" s="14">
        <v>0</v>
      </c>
      <c r="X5764" s="150" t="s">
        <v>270</v>
      </c>
      <c r="Y5764">
        <v>94</v>
      </c>
      <c r="Z5764" t="s">
        <v>2808</v>
      </c>
      <c r="AA5764">
        <f t="shared" si="90"/>
        <v>1</v>
      </c>
    </row>
    <row r="5765" spans="1:27" x14ac:dyDescent="0.2">
      <c r="A5765">
        <v>6311</v>
      </c>
      <c r="B5765" s="1" t="s">
        <v>13379</v>
      </c>
      <c r="C5765" t="s">
        <v>2805</v>
      </c>
      <c r="D5765" s="9">
        <v>94</v>
      </c>
      <c r="E5765" s="9" t="s">
        <v>2806</v>
      </c>
      <c r="F5765" s="9"/>
      <c r="G5765" s="10">
        <v>0</v>
      </c>
      <c r="H5765" s="10" t="s">
        <v>342</v>
      </c>
      <c r="I5765" s="10">
        <v>1949</v>
      </c>
      <c r="J5765" s="11" t="s">
        <v>13333</v>
      </c>
      <c r="K5765" s="12"/>
      <c r="L5765" s="13" t="s">
        <v>13380</v>
      </c>
      <c r="M5765" t="s">
        <v>753</v>
      </c>
      <c r="S5765" s="9"/>
      <c r="T5765">
        <v>7</v>
      </c>
      <c r="U5765" s="210" t="s">
        <v>18221</v>
      </c>
      <c r="V5765" s="14">
        <v>0</v>
      </c>
      <c r="W5765" s="14">
        <v>0</v>
      </c>
      <c r="X5765" s="150" t="s">
        <v>270</v>
      </c>
      <c r="Y5765">
        <v>94</v>
      </c>
      <c r="Z5765" t="s">
        <v>2808</v>
      </c>
      <c r="AA5765">
        <f t="shared" si="90"/>
        <v>1</v>
      </c>
    </row>
    <row r="5766" spans="1:27" x14ac:dyDescent="0.2">
      <c r="A5766">
        <v>6264</v>
      </c>
      <c r="B5766" s="1" t="s">
        <v>13402</v>
      </c>
      <c r="C5766" t="s">
        <v>2805</v>
      </c>
      <c r="D5766" s="9"/>
      <c r="E5766" s="9" t="s">
        <v>2806</v>
      </c>
      <c r="F5766" s="9"/>
      <c r="G5766" s="10">
        <v>0</v>
      </c>
      <c r="H5766" s="10" t="s">
        <v>342</v>
      </c>
      <c r="I5766" s="10">
        <v>1949</v>
      </c>
      <c r="J5766" s="11" t="s">
        <v>13333</v>
      </c>
      <c r="K5766" s="12"/>
      <c r="L5766" s="13" t="s">
        <v>13380</v>
      </c>
      <c r="M5766" t="s">
        <v>753</v>
      </c>
      <c r="S5766" s="9"/>
      <c r="T5766">
        <v>7</v>
      </c>
      <c r="U5766" s="210" t="s">
        <v>18221</v>
      </c>
      <c r="V5766" s="14">
        <v>0</v>
      </c>
      <c r="W5766" s="14">
        <v>0</v>
      </c>
      <c r="X5766" s="109" t="e">
        <v>#N/A</v>
      </c>
      <c r="Y5766" t="s">
        <v>334</v>
      </c>
      <c r="Z5766" t="s">
        <v>2808</v>
      </c>
      <c r="AA5766">
        <f t="shared" si="90"/>
        <v>1</v>
      </c>
    </row>
    <row r="5767" spans="1:27" x14ac:dyDescent="0.2">
      <c r="A5767">
        <v>4952</v>
      </c>
      <c r="B5767" s="1" t="s">
        <v>13381</v>
      </c>
      <c r="C5767" t="s">
        <v>2805</v>
      </c>
      <c r="D5767" s="9">
        <v>94</v>
      </c>
      <c r="E5767" s="9" t="s">
        <v>2806</v>
      </c>
      <c r="F5767" s="9"/>
      <c r="G5767" s="10">
        <v>0</v>
      </c>
      <c r="H5767" s="10" t="s">
        <v>342</v>
      </c>
      <c r="I5767" s="10">
        <v>1949</v>
      </c>
      <c r="J5767" s="11" t="s">
        <v>13333</v>
      </c>
      <c r="K5767" s="12"/>
      <c r="L5767" s="13" t="s">
        <v>13380</v>
      </c>
      <c r="M5767" t="s">
        <v>753</v>
      </c>
      <c r="S5767" s="9"/>
      <c r="T5767">
        <v>7</v>
      </c>
      <c r="U5767" s="210" t="s">
        <v>18221</v>
      </c>
      <c r="V5767" s="14">
        <v>0</v>
      </c>
      <c r="W5767" s="14">
        <v>0</v>
      </c>
      <c r="X5767" s="150" t="s">
        <v>270</v>
      </c>
      <c r="Y5767">
        <v>94</v>
      </c>
      <c r="Z5767" t="s">
        <v>2808</v>
      </c>
      <c r="AA5767">
        <f t="shared" si="90"/>
        <v>1</v>
      </c>
    </row>
    <row r="5768" spans="1:27" x14ac:dyDescent="0.2">
      <c r="A5768">
        <v>5010</v>
      </c>
      <c r="B5768" s="1" t="s">
        <v>13382</v>
      </c>
      <c r="C5768" t="s">
        <v>2805</v>
      </c>
      <c r="D5768" s="9">
        <v>94</v>
      </c>
      <c r="E5768" s="9" t="s">
        <v>2806</v>
      </c>
      <c r="F5768" s="9"/>
      <c r="G5768" s="10">
        <v>0</v>
      </c>
      <c r="H5768" s="10" t="s">
        <v>342</v>
      </c>
      <c r="I5768" s="10">
        <v>1949</v>
      </c>
      <c r="J5768" s="11" t="s">
        <v>13333</v>
      </c>
      <c r="K5768" s="12"/>
      <c r="L5768" s="13" t="s">
        <v>13380</v>
      </c>
      <c r="M5768" t="s">
        <v>753</v>
      </c>
      <c r="S5768" s="9"/>
      <c r="T5768">
        <v>7</v>
      </c>
      <c r="U5768" s="210" t="s">
        <v>18221</v>
      </c>
      <c r="V5768" s="14">
        <v>0</v>
      </c>
      <c r="W5768" s="14">
        <v>0</v>
      </c>
      <c r="X5768" s="150" t="s">
        <v>270</v>
      </c>
      <c r="Y5768">
        <v>94</v>
      </c>
      <c r="Z5768" t="s">
        <v>2808</v>
      </c>
      <c r="AA5768">
        <f t="shared" si="90"/>
        <v>1</v>
      </c>
    </row>
    <row r="5769" spans="1:27" x14ac:dyDescent="0.2">
      <c r="A5769">
        <v>6038</v>
      </c>
      <c r="B5769" s="1" t="s">
        <v>13383</v>
      </c>
      <c r="C5769" t="s">
        <v>2805</v>
      </c>
      <c r="D5769" s="9">
        <v>94</v>
      </c>
      <c r="E5769" s="9" t="s">
        <v>2806</v>
      </c>
      <c r="F5769" s="9"/>
      <c r="G5769" s="10">
        <v>0</v>
      </c>
      <c r="H5769" s="10" t="s">
        <v>342</v>
      </c>
      <c r="I5769" s="10">
        <v>1949</v>
      </c>
      <c r="J5769" s="11" t="s">
        <v>13333</v>
      </c>
      <c r="K5769" s="12"/>
      <c r="L5769" s="13" t="s">
        <v>13362</v>
      </c>
      <c r="M5769" t="s">
        <v>753</v>
      </c>
      <c r="S5769" s="9"/>
      <c r="T5769">
        <v>7</v>
      </c>
      <c r="U5769" s="210" t="s">
        <v>18221</v>
      </c>
      <c r="V5769" s="14">
        <v>0</v>
      </c>
      <c r="W5769" s="14">
        <v>0</v>
      </c>
      <c r="X5769" s="150" t="s">
        <v>270</v>
      </c>
      <c r="Y5769">
        <v>94</v>
      </c>
      <c r="Z5769" t="s">
        <v>2808</v>
      </c>
      <c r="AA5769">
        <f t="shared" si="90"/>
        <v>1</v>
      </c>
    </row>
    <row r="5770" spans="1:27" x14ac:dyDescent="0.2">
      <c r="A5770">
        <v>4919</v>
      </c>
      <c r="B5770" s="1" t="s">
        <v>13384</v>
      </c>
      <c r="C5770" t="s">
        <v>2805</v>
      </c>
      <c r="D5770" s="9">
        <v>94</v>
      </c>
      <c r="E5770" s="9" t="s">
        <v>2806</v>
      </c>
      <c r="F5770" s="9"/>
      <c r="G5770" s="10">
        <v>0</v>
      </c>
      <c r="H5770" s="10" t="s">
        <v>342</v>
      </c>
      <c r="I5770" s="10">
        <v>1949</v>
      </c>
      <c r="J5770" s="11" t="s">
        <v>13333</v>
      </c>
      <c r="K5770" s="12"/>
      <c r="L5770" s="13" t="s">
        <v>13380</v>
      </c>
      <c r="M5770" t="s">
        <v>753</v>
      </c>
      <c r="S5770" s="9"/>
      <c r="T5770">
        <v>7</v>
      </c>
      <c r="U5770" s="210" t="s">
        <v>18221</v>
      </c>
      <c r="V5770" s="14">
        <v>0</v>
      </c>
      <c r="W5770" s="14">
        <v>0</v>
      </c>
      <c r="X5770" s="150" t="s">
        <v>270</v>
      </c>
      <c r="Y5770">
        <v>94</v>
      </c>
      <c r="Z5770" t="s">
        <v>2808</v>
      </c>
      <c r="AA5770">
        <f t="shared" si="90"/>
        <v>1</v>
      </c>
    </row>
    <row r="5771" spans="1:27" x14ac:dyDescent="0.2">
      <c r="A5771">
        <v>3893</v>
      </c>
      <c r="B5771" s="1" t="s">
        <v>13385</v>
      </c>
      <c r="C5771" t="s">
        <v>2805</v>
      </c>
      <c r="D5771" s="9">
        <v>94</v>
      </c>
      <c r="E5771" s="9" t="s">
        <v>2806</v>
      </c>
      <c r="F5771" s="9"/>
      <c r="G5771" s="10">
        <v>0</v>
      </c>
      <c r="H5771" s="10" t="s">
        <v>342</v>
      </c>
      <c r="I5771" s="10">
        <v>1949</v>
      </c>
      <c r="J5771" s="11" t="s">
        <v>13333</v>
      </c>
      <c r="K5771" s="12"/>
      <c r="L5771" s="13" t="s">
        <v>13380</v>
      </c>
      <c r="M5771" t="s">
        <v>753</v>
      </c>
      <c r="S5771" s="9"/>
      <c r="T5771">
        <v>7</v>
      </c>
      <c r="U5771" s="210" t="s">
        <v>18221</v>
      </c>
      <c r="V5771" s="14">
        <v>0</v>
      </c>
      <c r="W5771" s="14">
        <v>0</v>
      </c>
      <c r="X5771" s="150" t="s">
        <v>270</v>
      </c>
      <c r="Y5771">
        <v>94</v>
      </c>
      <c r="Z5771" t="s">
        <v>2808</v>
      </c>
      <c r="AA5771">
        <f t="shared" si="90"/>
        <v>1</v>
      </c>
    </row>
    <row r="5772" spans="1:27" x14ac:dyDescent="0.2">
      <c r="A5772">
        <v>4488</v>
      </c>
      <c r="B5772" s="1" t="s">
        <v>13386</v>
      </c>
      <c r="C5772" t="s">
        <v>2805</v>
      </c>
      <c r="D5772" s="9">
        <v>94</v>
      </c>
      <c r="E5772" s="9" t="s">
        <v>2806</v>
      </c>
      <c r="F5772" s="9"/>
      <c r="G5772" s="10">
        <v>0</v>
      </c>
      <c r="H5772" s="10" t="s">
        <v>342</v>
      </c>
      <c r="I5772" s="10">
        <v>1949</v>
      </c>
      <c r="J5772" s="11" t="s">
        <v>13333</v>
      </c>
      <c r="K5772" s="12"/>
      <c r="L5772" s="13" t="s">
        <v>13380</v>
      </c>
      <c r="M5772" t="s">
        <v>753</v>
      </c>
      <c r="S5772" s="9"/>
      <c r="T5772">
        <v>7</v>
      </c>
      <c r="U5772" s="210" t="s">
        <v>18221</v>
      </c>
      <c r="V5772" s="14">
        <v>0</v>
      </c>
      <c r="W5772" s="14">
        <v>0</v>
      </c>
      <c r="X5772" s="150" t="s">
        <v>270</v>
      </c>
      <c r="Y5772">
        <v>94</v>
      </c>
      <c r="Z5772" t="s">
        <v>2808</v>
      </c>
      <c r="AA5772">
        <f t="shared" si="90"/>
        <v>1</v>
      </c>
    </row>
    <row r="5773" spans="1:27" x14ac:dyDescent="0.2">
      <c r="A5773">
        <v>6171</v>
      </c>
      <c r="B5773" s="1" t="s">
        <v>13387</v>
      </c>
      <c r="C5773" t="s">
        <v>2805</v>
      </c>
      <c r="D5773" s="9">
        <v>94</v>
      </c>
      <c r="E5773" s="9" t="s">
        <v>2806</v>
      </c>
      <c r="F5773" s="9"/>
      <c r="G5773" s="10">
        <v>0</v>
      </c>
      <c r="H5773" s="10" t="s">
        <v>342</v>
      </c>
      <c r="I5773" s="10">
        <v>1949</v>
      </c>
      <c r="J5773" s="11" t="s">
        <v>13333</v>
      </c>
      <c r="K5773" s="12"/>
      <c r="L5773" s="13" t="s">
        <v>13380</v>
      </c>
      <c r="M5773" t="s">
        <v>753</v>
      </c>
      <c r="S5773" s="9"/>
      <c r="T5773">
        <v>7</v>
      </c>
      <c r="U5773" s="210" t="s">
        <v>18221</v>
      </c>
      <c r="V5773" s="14">
        <v>0</v>
      </c>
      <c r="W5773" s="14">
        <v>0</v>
      </c>
      <c r="X5773" s="150" t="s">
        <v>270</v>
      </c>
      <c r="Y5773">
        <v>94</v>
      </c>
      <c r="Z5773" t="s">
        <v>2808</v>
      </c>
      <c r="AA5773">
        <f t="shared" si="90"/>
        <v>1</v>
      </c>
    </row>
    <row r="5774" spans="1:27" x14ac:dyDescent="0.2">
      <c r="A5774">
        <v>6227</v>
      </c>
      <c r="B5774" s="1" t="s">
        <v>13388</v>
      </c>
      <c r="C5774" t="s">
        <v>2805</v>
      </c>
      <c r="D5774" s="9">
        <v>94</v>
      </c>
      <c r="E5774" s="9" t="s">
        <v>2806</v>
      </c>
      <c r="F5774" s="9"/>
      <c r="G5774" s="10">
        <v>0</v>
      </c>
      <c r="H5774" s="10" t="s">
        <v>342</v>
      </c>
      <c r="I5774" s="10">
        <v>1949</v>
      </c>
      <c r="J5774" s="11" t="s">
        <v>13333</v>
      </c>
      <c r="K5774" s="12"/>
      <c r="L5774" s="13" t="s">
        <v>13380</v>
      </c>
      <c r="M5774" t="s">
        <v>753</v>
      </c>
      <c r="S5774" s="9"/>
      <c r="T5774">
        <v>7</v>
      </c>
      <c r="U5774" s="210" t="s">
        <v>18221</v>
      </c>
      <c r="V5774" s="14">
        <v>0</v>
      </c>
      <c r="W5774" s="14">
        <v>0</v>
      </c>
      <c r="X5774" s="150" t="s">
        <v>270</v>
      </c>
      <c r="Y5774">
        <v>94</v>
      </c>
      <c r="Z5774" t="s">
        <v>2808</v>
      </c>
      <c r="AA5774">
        <f t="shared" si="90"/>
        <v>1</v>
      </c>
    </row>
    <row r="5775" spans="1:27" x14ac:dyDescent="0.2">
      <c r="A5775">
        <v>3648</v>
      </c>
      <c r="B5775" s="1" t="s">
        <v>13389</v>
      </c>
      <c r="C5775" t="s">
        <v>2805</v>
      </c>
      <c r="D5775" s="9">
        <v>94</v>
      </c>
      <c r="E5775" s="9" t="s">
        <v>2806</v>
      </c>
      <c r="F5775" s="9"/>
      <c r="G5775" s="10">
        <v>0</v>
      </c>
      <c r="H5775" s="10" t="s">
        <v>342</v>
      </c>
      <c r="I5775" s="10">
        <v>1949</v>
      </c>
      <c r="J5775" s="11" t="s">
        <v>13333</v>
      </c>
      <c r="K5775" s="12"/>
      <c r="L5775" s="13" t="s">
        <v>13380</v>
      </c>
      <c r="M5775" t="s">
        <v>753</v>
      </c>
      <c r="S5775" s="9"/>
      <c r="T5775">
        <v>7</v>
      </c>
      <c r="U5775" s="210" t="s">
        <v>18221</v>
      </c>
      <c r="V5775" s="14">
        <v>0</v>
      </c>
      <c r="W5775" s="14">
        <v>0</v>
      </c>
      <c r="X5775" s="150" t="s">
        <v>270</v>
      </c>
      <c r="Y5775">
        <v>94</v>
      </c>
      <c r="Z5775" t="s">
        <v>2808</v>
      </c>
      <c r="AA5775">
        <f t="shared" si="90"/>
        <v>1</v>
      </c>
    </row>
    <row r="5776" spans="1:27" x14ac:dyDescent="0.2">
      <c r="A5776">
        <v>4849</v>
      </c>
      <c r="B5776" s="1" t="s">
        <v>13390</v>
      </c>
      <c r="C5776" t="s">
        <v>2805</v>
      </c>
      <c r="D5776" s="9">
        <v>94</v>
      </c>
      <c r="E5776" s="9" t="s">
        <v>2806</v>
      </c>
      <c r="F5776" s="9"/>
      <c r="G5776" s="10">
        <v>0</v>
      </c>
      <c r="H5776" s="10" t="s">
        <v>342</v>
      </c>
      <c r="I5776" s="10">
        <v>1949</v>
      </c>
      <c r="J5776" s="11" t="s">
        <v>13333</v>
      </c>
      <c r="K5776" s="12"/>
      <c r="L5776" s="13" t="s">
        <v>13380</v>
      </c>
      <c r="M5776" t="s">
        <v>753</v>
      </c>
      <c r="S5776" s="9"/>
      <c r="T5776">
        <v>7</v>
      </c>
      <c r="U5776" s="210" t="s">
        <v>18221</v>
      </c>
      <c r="V5776" s="14">
        <v>0</v>
      </c>
      <c r="W5776" s="14">
        <v>0</v>
      </c>
      <c r="X5776" s="150" t="s">
        <v>270</v>
      </c>
      <c r="Y5776">
        <v>94</v>
      </c>
      <c r="Z5776" t="s">
        <v>2808</v>
      </c>
      <c r="AA5776">
        <f t="shared" si="90"/>
        <v>1</v>
      </c>
    </row>
    <row r="5777" spans="1:27" x14ac:dyDescent="0.2">
      <c r="A5777">
        <v>4623</v>
      </c>
      <c r="B5777" s="1" t="s">
        <v>13391</v>
      </c>
      <c r="C5777" t="s">
        <v>2805</v>
      </c>
      <c r="D5777" s="9">
        <v>94</v>
      </c>
      <c r="E5777" s="9" t="s">
        <v>2806</v>
      </c>
      <c r="F5777" s="9"/>
      <c r="G5777" s="10">
        <v>0</v>
      </c>
      <c r="H5777" s="10" t="s">
        <v>342</v>
      </c>
      <c r="I5777" s="10">
        <v>1949</v>
      </c>
      <c r="J5777" s="11" t="s">
        <v>13333</v>
      </c>
      <c r="K5777" s="12"/>
      <c r="L5777" s="13" t="s">
        <v>13380</v>
      </c>
      <c r="M5777" t="s">
        <v>753</v>
      </c>
      <c r="S5777" s="9"/>
      <c r="T5777">
        <v>7</v>
      </c>
      <c r="U5777" s="210" t="s">
        <v>18221</v>
      </c>
      <c r="V5777" s="14">
        <v>0</v>
      </c>
      <c r="W5777" s="14">
        <v>0</v>
      </c>
      <c r="X5777" s="150" t="s">
        <v>270</v>
      </c>
      <c r="Y5777">
        <v>94</v>
      </c>
      <c r="Z5777" t="s">
        <v>2808</v>
      </c>
      <c r="AA5777">
        <f t="shared" si="90"/>
        <v>1</v>
      </c>
    </row>
    <row r="5778" spans="1:27" x14ac:dyDescent="0.2">
      <c r="A5778">
        <v>3892</v>
      </c>
      <c r="B5778" s="1" t="s">
        <v>13392</v>
      </c>
      <c r="C5778" t="s">
        <v>2805</v>
      </c>
      <c r="D5778" s="9">
        <v>94</v>
      </c>
      <c r="E5778" s="9" t="s">
        <v>2806</v>
      </c>
      <c r="F5778" s="9"/>
      <c r="G5778" s="10">
        <v>0</v>
      </c>
      <c r="H5778" s="10" t="s">
        <v>342</v>
      </c>
      <c r="I5778" s="10">
        <v>1949</v>
      </c>
      <c r="J5778" s="11" t="s">
        <v>13333</v>
      </c>
      <c r="K5778" s="12"/>
      <c r="L5778" s="13" t="s">
        <v>13380</v>
      </c>
      <c r="M5778" t="s">
        <v>753</v>
      </c>
      <c r="S5778" s="9"/>
      <c r="T5778">
        <v>7</v>
      </c>
      <c r="U5778" s="210" t="s">
        <v>18221</v>
      </c>
      <c r="V5778" s="14">
        <v>0</v>
      </c>
      <c r="W5778" s="14">
        <v>0</v>
      </c>
      <c r="X5778" s="150" t="s">
        <v>270</v>
      </c>
      <c r="Y5778">
        <v>94</v>
      </c>
      <c r="Z5778" t="s">
        <v>2808</v>
      </c>
      <c r="AA5778">
        <f t="shared" si="90"/>
        <v>1</v>
      </c>
    </row>
    <row r="5779" spans="1:27" x14ac:dyDescent="0.2">
      <c r="A5779">
        <v>4884</v>
      </c>
      <c r="B5779" s="1" t="s">
        <v>13403</v>
      </c>
      <c r="C5779" t="s">
        <v>2805</v>
      </c>
      <c r="D5779" s="9"/>
      <c r="E5779" s="9" t="s">
        <v>2806</v>
      </c>
      <c r="F5779" s="9"/>
      <c r="G5779" s="10">
        <v>0</v>
      </c>
      <c r="H5779" s="10" t="s">
        <v>342</v>
      </c>
      <c r="I5779" s="10">
        <v>1949</v>
      </c>
      <c r="J5779" s="11" t="s">
        <v>13333</v>
      </c>
      <c r="K5779" s="12"/>
      <c r="L5779" s="13" t="s">
        <v>13362</v>
      </c>
      <c r="M5779" t="s">
        <v>753</v>
      </c>
      <c r="S5779" s="9"/>
      <c r="T5779">
        <v>7</v>
      </c>
      <c r="U5779" s="210" t="s">
        <v>18221</v>
      </c>
      <c r="V5779" s="14">
        <v>0</v>
      </c>
      <c r="W5779" s="14">
        <v>0</v>
      </c>
      <c r="X5779" s="109" t="e">
        <v>#N/A</v>
      </c>
      <c r="Y5779" t="s">
        <v>334</v>
      </c>
      <c r="Z5779" t="s">
        <v>2808</v>
      </c>
      <c r="AA5779">
        <f t="shared" si="90"/>
        <v>1</v>
      </c>
    </row>
    <row r="5780" spans="1:27" x14ac:dyDescent="0.2">
      <c r="A5780">
        <v>6634</v>
      </c>
      <c r="B5780" s="1" t="s">
        <v>13393</v>
      </c>
      <c r="C5780" t="s">
        <v>2805</v>
      </c>
      <c r="D5780" s="9">
        <v>94</v>
      </c>
      <c r="E5780" s="9" t="s">
        <v>2806</v>
      </c>
      <c r="F5780" s="9"/>
      <c r="G5780" s="10">
        <v>0</v>
      </c>
      <c r="H5780" s="10" t="s">
        <v>342</v>
      </c>
      <c r="I5780" s="10">
        <v>1949</v>
      </c>
      <c r="J5780" s="11" t="s">
        <v>13333</v>
      </c>
      <c r="K5780" s="12"/>
      <c r="L5780" s="13" t="s">
        <v>13362</v>
      </c>
      <c r="M5780" t="s">
        <v>753</v>
      </c>
      <c r="S5780" s="9"/>
      <c r="T5780">
        <v>7</v>
      </c>
      <c r="U5780" s="210" t="s">
        <v>18221</v>
      </c>
      <c r="V5780" s="14">
        <v>0</v>
      </c>
      <c r="W5780" s="14">
        <v>0</v>
      </c>
      <c r="X5780" s="150" t="s">
        <v>270</v>
      </c>
      <c r="Y5780">
        <v>94</v>
      </c>
      <c r="Z5780" t="s">
        <v>2808</v>
      </c>
      <c r="AA5780">
        <f t="shared" si="90"/>
        <v>1</v>
      </c>
    </row>
    <row r="5781" spans="1:27" x14ac:dyDescent="0.2">
      <c r="A5781">
        <v>3929</v>
      </c>
      <c r="B5781" s="1" t="s">
        <v>13394</v>
      </c>
      <c r="C5781" t="s">
        <v>2805</v>
      </c>
      <c r="D5781" s="9">
        <v>94</v>
      </c>
      <c r="E5781" s="9" t="s">
        <v>2806</v>
      </c>
      <c r="F5781" s="9"/>
      <c r="G5781" s="10">
        <v>0</v>
      </c>
      <c r="H5781" s="10" t="s">
        <v>342</v>
      </c>
      <c r="I5781" s="10">
        <v>1949</v>
      </c>
      <c r="J5781" s="11" t="s">
        <v>13333</v>
      </c>
      <c r="K5781" s="12"/>
      <c r="L5781" s="13" t="s">
        <v>13362</v>
      </c>
      <c r="M5781" t="s">
        <v>753</v>
      </c>
      <c r="S5781" s="9"/>
      <c r="T5781">
        <v>7</v>
      </c>
      <c r="U5781" s="210" t="s">
        <v>18221</v>
      </c>
      <c r="V5781" s="14">
        <v>0</v>
      </c>
      <c r="W5781" s="14">
        <v>0</v>
      </c>
      <c r="X5781" s="150" t="s">
        <v>270</v>
      </c>
      <c r="Y5781">
        <v>94</v>
      </c>
      <c r="Z5781" t="s">
        <v>2808</v>
      </c>
      <c r="AA5781">
        <f t="shared" si="90"/>
        <v>1</v>
      </c>
    </row>
    <row r="5782" spans="1:27" x14ac:dyDescent="0.2">
      <c r="A5782">
        <v>4899</v>
      </c>
      <c r="B5782" s="1" t="s">
        <v>13404</v>
      </c>
      <c r="C5782" t="s">
        <v>2805</v>
      </c>
      <c r="D5782" s="9"/>
      <c r="E5782" s="9" t="s">
        <v>2806</v>
      </c>
      <c r="F5782" s="9"/>
      <c r="G5782" s="10">
        <v>0</v>
      </c>
      <c r="H5782" s="10" t="s">
        <v>342</v>
      </c>
      <c r="I5782" s="10">
        <v>1949</v>
      </c>
      <c r="J5782" s="11" t="s">
        <v>13333</v>
      </c>
      <c r="K5782" s="12"/>
      <c r="L5782" s="13" t="s">
        <v>13362</v>
      </c>
      <c r="M5782" t="s">
        <v>753</v>
      </c>
      <c r="S5782" s="9"/>
      <c r="T5782">
        <v>7</v>
      </c>
      <c r="U5782" s="210" t="s">
        <v>18221</v>
      </c>
      <c r="V5782" s="14">
        <v>0</v>
      </c>
      <c r="W5782" s="14">
        <v>0</v>
      </c>
      <c r="X5782" s="109" t="e">
        <v>#N/A</v>
      </c>
      <c r="Y5782" t="s">
        <v>334</v>
      </c>
      <c r="Z5782" t="s">
        <v>2808</v>
      </c>
      <c r="AA5782">
        <f t="shared" si="90"/>
        <v>1</v>
      </c>
    </row>
    <row r="5783" spans="1:27" x14ac:dyDescent="0.2">
      <c r="A5783">
        <v>4909</v>
      </c>
      <c r="B5783" s="1" t="s">
        <v>13405</v>
      </c>
      <c r="C5783" t="s">
        <v>2805</v>
      </c>
      <c r="D5783" s="9"/>
      <c r="E5783" s="9" t="s">
        <v>2806</v>
      </c>
      <c r="F5783" s="9"/>
      <c r="G5783" s="10">
        <v>0</v>
      </c>
      <c r="H5783" s="10" t="s">
        <v>342</v>
      </c>
      <c r="I5783" s="10">
        <v>1949</v>
      </c>
      <c r="J5783" s="11" t="s">
        <v>13333</v>
      </c>
      <c r="K5783" s="12"/>
      <c r="L5783" s="13" t="s">
        <v>13362</v>
      </c>
      <c r="M5783" t="s">
        <v>753</v>
      </c>
      <c r="S5783" s="9"/>
      <c r="T5783">
        <v>7</v>
      </c>
      <c r="U5783" s="210" t="s">
        <v>18221</v>
      </c>
      <c r="V5783" s="14">
        <v>0</v>
      </c>
      <c r="W5783" s="14">
        <v>0</v>
      </c>
      <c r="X5783" s="109" t="e">
        <v>#N/A</v>
      </c>
      <c r="Y5783" t="s">
        <v>334</v>
      </c>
      <c r="Z5783" t="s">
        <v>2808</v>
      </c>
      <c r="AA5783">
        <f t="shared" si="90"/>
        <v>1</v>
      </c>
    </row>
    <row r="5784" spans="1:27" x14ac:dyDescent="0.2">
      <c r="A5784">
        <v>4916</v>
      </c>
      <c r="B5784" s="1" t="s">
        <v>13406</v>
      </c>
      <c r="C5784" t="s">
        <v>2805</v>
      </c>
      <c r="D5784" s="9"/>
      <c r="E5784" s="9" t="s">
        <v>2806</v>
      </c>
      <c r="F5784" s="9"/>
      <c r="G5784" s="10">
        <v>0</v>
      </c>
      <c r="H5784" s="10" t="s">
        <v>342</v>
      </c>
      <c r="I5784" s="10">
        <v>1949</v>
      </c>
      <c r="J5784" s="11" t="s">
        <v>13333</v>
      </c>
      <c r="K5784" s="12"/>
      <c r="L5784" s="13" t="s">
        <v>13362</v>
      </c>
      <c r="M5784" t="s">
        <v>753</v>
      </c>
      <c r="S5784" s="9"/>
      <c r="T5784">
        <v>7</v>
      </c>
      <c r="U5784" s="210" t="s">
        <v>18221</v>
      </c>
      <c r="V5784" s="14">
        <v>0</v>
      </c>
      <c r="W5784" s="14">
        <v>0</v>
      </c>
      <c r="X5784" s="109" t="e">
        <v>#N/A</v>
      </c>
      <c r="Y5784" t="s">
        <v>334</v>
      </c>
      <c r="Z5784" t="s">
        <v>2808</v>
      </c>
      <c r="AA5784">
        <f t="shared" si="90"/>
        <v>1</v>
      </c>
    </row>
    <row r="5785" spans="1:27" x14ac:dyDescent="0.2">
      <c r="A5785">
        <v>6072</v>
      </c>
      <c r="B5785" s="1" t="s">
        <v>13407</v>
      </c>
      <c r="C5785" t="s">
        <v>2805</v>
      </c>
      <c r="D5785" s="9"/>
      <c r="E5785" s="9" t="s">
        <v>2806</v>
      </c>
      <c r="F5785" s="9"/>
      <c r="G5785" s="10">
        <v>0</v>
      </c>
      <c r="H5785" s="10" t="s">
        <v>342</v>
      </c>
      <c r="I5785" s="10">
        <v>1949</v>
      </c>
      <c r="J5785" s="11" t="s">
        <v>13333</v>
      </c>
      <c r="K5785" s="12"/>
      <c r="L5785" s="13" t="s">
        <v>13362</v>
      </c>
      <c r="M5785" t="s">
        <v>753</v>
      </c>
      <c r="S5785" s="9"/>
      <c r="T5785">
        <v>7</v>
      </c>
      <c r="U5785" s="210" t="s">
        <v>18221</v>
      </c>
      <c r="V5785" s="14">
        <v>0</v>
      </c>
      <c r="W5785" s="14">
        <v>0</v>
      </c>
      <c r="X5785" s="109" t="e">
        <v>#N/A</v>
      </c>
      <c r="Y5785" t="s">
        <v>334</v>
      </c>
      <c r="Z5785" t="s">
        <v>2808</v>
      </c>
      <c r="AA5785">
        <f t="shared" si="90"/>
        <v>1</v>
      </c>
    </row>
    <row r="5786" spans="1:27" x14ac:dyDescent="0.2">
      <c r="A5786">
        <v>6226</v>
      </c>
      <c r="B5786" s="1" t="s">
        <v>13408</v>
      </c>
      <c r="C5786" t="s">
        <v>2805</v>
      </c>
      <c r="D5786" s="9"/>
      <c r="E5786" s="9" t="s">
        <v>2806</v>
      </c>
      <c r="F5786" s="9"/>
      <c r="G5786" s="10">
        <v>0</v>
      </c>
      <c r="H5786" s="10" t="s">
        <v>342</v>
      </c>
      <c r="I5786" s="10">
        <v>1949</v>
      </c>
      <c r="J5786" s="11" t="s">
        <v>13333</v>
      </c>
      <c r="K5786" s="12"/>
      <c r="L5786" s="13" t="s">
        <v>13409</v>
      </c>
      <c r="M5786" t="s">
        <v>753</v>
      </c>
      <c r="S5786" s="9"/>
      <c r="T5786">
        <v>7</v>
      </c>
      <c r="U5786" s="210" t="s">
        <v>18221</v>
      </c>
      <c r="V5786" s="14">
        <v>0</v>
      </c>
      <c r="W5786" s="14">
        <v>0</v>
      </c>
      <c r="X5786" s="109" t="e">
        <v>#N/A</v>
      </c>
      <c r="Y5786" t="s">
        <v>334</v>
      </c>
      <c r="Z5786" t="s">
        <v>2808</v>
      </c>
      <c r="AA5786">
        <f t="shared" si="90"/>
        <v>1</v>
      </c>
    </row>
    <row r="5787" spans="1:27" x14ac:dyDescent="0.2">
      <c r="A5787">
        <v>6279</v>
      </c>
      <c r="B5787" s="1" t="s">
        <v>13410</v>
      </c>
      <c r="C5787" t="s">
        <v>2805</v>
      </c>
      <c r="D5787" s="9"/>
      <c r="E5787" s="9" t="s">
        <v>2806</v>
      </c>
      <c r="F5787" s="9"/>
      <c r="G5787" s="10">
        <v>0</v>
      </c>
      <c r="H5787" s="10" t="s">
        <v>342</v>
      </c>
      <c r="I5787" s="10">
        <v>1949</v>
      </c>
      <c r="J5787" s="11" t="s">
        <v>13333</v>
      </c>
      <c r="K5787" s="12"/>
      <c r="L5787" s="13" t="s">
        <v>13362</v>
      </c>
      <c r="M5787" t="s">
        <v>753</v>
      </c>
      <c r="S5787" s="9"/>
      <c r="T5787">
        <v>7</v>
      </c>
      <c r="U5787" s="210" t="s">
        <v>18221</v>
      </c>
      <c r="V5787" s="14">
        <v>0</v>
      </c>
      <c r="W5787" s="14">
        <v>0</v>
      </c>
      <c r="X5787" s="109" t="e">
        <v>#N/A</v>
      </c>
      <c r="Y5787" t="s">
        <v>334</v>
      </c>
      <c r="Z5787" t="s">
        <v>2808</v>
      </c>
      <c r="AA5787">
        <f t="shared" si="90"/>
        <v>1</v>
      </c>
    </row>
    <row r="5788" spans="1:27" x14ac:dyDescent="0.2">
      <c r="A5788">
        <v>1936</v>
      </c>
      <c r="B5788" s="1" t="s">
        <v>13361</v>
      </c>
      <c r="C5788" t="s">
        <v>2805</v>
      </c>
      <c r="D5788" s="9" t="s">
        <v>8869</v>
      </c>
      <c r="E5788" s="9" t="s">
        <v>2806</v>
      </c>
      <c r="F5788" s="9"/>
      <c r="G5788" s="10">
        <v>0</v>
      </c>
      <c r="H5788" s="10" t="s">
        <v>342</v>
      </c>
      <c r="I5788" s="10">
        <v>1949</v>
      </c>
      <c r="J5788" s="11" t="s">
        <v>13333</v>
      </c>
      <c r="K5788" s="12"/>
      <c r="L5788" s="13" t="s">
        <v>13362</v>
      </c>
      <c r="M5788" t="s">
        <v>753</v>
      </c>
      <c r="S5788" s="9"/>
      <c r="T5788">
        <v>7</v>
      </c>
      <c r="U5788" s="210" t="s">
        <v>18221</v>
      </c>
      <c r="V5788" s="14">
        <v>0</v>
      </c>
      <c r="W5788" s="14">
        <v>0</v>
      </c>
      <c r="X5788" s="150" t="s">
        <v>294</v>
      </c>
      <c r="Y5788" t="s">
        <v>8869</v>
      </c>
      <c r="Z5788" t="s">
        <v>2808</v>
      </c>
      <c r="AA5788">
        <f t="shared" si="90"/>
        <v>1</v>
      </c>
    </row>
    <row r="5789" spans="1:27" x14ac:dyDescent="0.2">
      <c r="A5789">
        <v>2147</v>
      </c>
      <c r="B5789" s="1" t="s">
        <v>13363</v>
      </c>
      <c r="C5789" t="s">
        <v>2805</v>
      </c>
      <c r="D5789" s="9" t="s">
        <v>8869</v>
      </c>
      <c r="E5789" s="9" t="s">
        <v>2806</v>
      </c>
      <c r="F5789" s="9"/>
      <c r="G5789" s="10">
        <v>0</v>
      </c>
      <c r="H5789" s="10" t="s">
        <v>342</v>
      </c>
      <c r="I5789" s="10">
        <v>1949</v>
      </c>
      <c r="J5789" s="11" t="s">
        <v>13333</v>
      </c>
      <c r="K5789" s="12"/>
      <c r="L5789" s="13" t="s">
        <v>13364</v>
      </c>
      <c r="M5789" t="s">
        <v>753</v>
      </c>
      <c r="S5789" s="9"/>
      <c r="T5789">
        <v>7</v>
      </c>
      <c r="U5789" s="210" t="s">
        <v>18221</v>
      </c>
      <c r="V5789" s="14">
        <v>0</v>
      </c>
      <c r="W5789" s="14">
        <v>0</v>
      </c>
      <c r="X5789" s="150" t="s">
        <v>294</v>
      </c>
      <c r="Y5789" t="s">
        <v>8869</v>
      </c>
      <c r="Z5789" t="s">
        <v>2808</v>
      </c>
      <c r="AA5789">
        <f t="shared" si="90"/>
        <v>1</v>
      </c>
    </row>
    <row r="5790" spans="1:27" x14ac:dyDescent="0.2">
      <c r="A5790">
        <v>1486</v>
      </c>
      <c r="B5790" s="1" t="s">
        <v>13365</v>
      </c>
      <c r="C5790" t="s">
        <v>2805</v>
      </c>
      <c r="D5790" s="9" t="s">
        <v>8869</v>
      </c>
      <c r="E5790" s="9" t="s">
        <v>2806</v>
      </c>
      <c r="F5790" s="9"/>
      <c r="G5790" s="10">
        <v>0</v>
      </c>
      <c r="H5790" s="10" t="s">
        <v>342</v>
      </c>
      <c r="I5790" s="10">
        <v>1949</v>
      </c>
      <c r="J5790" s="11" t="s">
        <v>13333</v>
      </c>
      <c r="K5790" s="12"/>
      <c r="L5790" s="13" t="s">
        <v>13364</v>
      </c>
      <c r="M5790" t="s">
        <v>753</v>
      </c>
      <c r="S5790" s="9"/>
      <c r="T5790">
        <v>7</v>
      </c>
      <c r="U5790" s="210" t="s">
        <v>18221</v>
      </c>
      <c r="V5790" s="14">
        <v>0</v>
      </c>
      <c r="W5790" s="14">
        <v>0</v>
      </c>
      <c r="X5790" s="150" t="s">
        <v>294</v>
      </c>
      <c r="Y5790" t="s">
        <v>8869</v>
      </c>
      <c r="Z5790" t="s">
        <v>2808</v>
      </c>
      <c r="AA5790">
        <f t="shared" si="90"/>
        <v>1</v>
      </c>
    </row>
    <row r="5791" spans="1:27" x14ac:dyDescent="0.2">
      <c r="A5791">
        <v>3938</v>
      </c>
      <c r="B5791" s="1" t="s">
        <v>13366</v>
      </c>
      <c r="C5791" t="s">
        <v>2805</v>
      </c>
      <c r="D5791" s="9" t="s">
        <v>8869</v>
      </c>
      <c r="E5791" s="9" t="s">
        <v>2806</v>
      </c>
      <c r="F5791" s="9"/>
      <c r="G5791" s="10">
        <v>0</v>
      </c>
      <c r="H5791" s="10" t="s">
        <v>342</v>
      </c>
      <c r="I5791" s="10">
        <v>1949</v>
      </c>
      <c r="J5791" s="11" t="s">
        <v>13333</v>
      </c>
      <c r="K5791" s="12"/>
      <c r="L5791" s="13" t="s">
        <v>13362</v>
      </c>
      <c r="M5791" t="s">
        <v>753</v>
      </c>
      <c r="S5791" s="9"/>
      <c r="T5791">
        <v>7</v>
      </c>
      <c r="U5791" s="210" t="s">
        <v>18221</v>
      </c>
      <c r="V5791" s="14">
        <v>0</v>
      </c>
      <c r="W5791" s="14">
        <v>0</v>
      </c>
      <c r="X5791" s="150" t="s">
        <v>294</v>
      </c>
      <c r="Y5791" t="s">
        <v>8869</v>
      </c>
      <c r="Z5791" t="s">
        <v>2808</v>
      </c>
      <c r="AA5791">
        <f t="shared" si="90"/>
        <v>1</v>
      </c>
    </row>
    <row r="5792" spans="1:27" x14ac:dyDescent="0.2">
      <c r="A5792">
        <v>4981</v>
      </c>
      <c r="B5792" s="1" t="s">
        <v>13411</v>
      </c>
      <c r="C5792" t="s">
        <v>2805</v>
      </c>
      <c r="D5792" s="9"/>
      <c r="E5792" s="9" t="s">
        <v>2806</v>
      </c>
      <c r="F5792" s="9"/>
      <c r="G5792" s="10">
        <v>0</v>
      </c>
      <c r="H5792" s="10" t="s">
        <v>342</v>
      </c>
      <c r="I5792" s="10">
        <v>1949</v>
      </c>
      <c r="J5792" s="11" t="s">
        <v>13333</v>
      </c>
      <c r="K5792" s="12"/>
      <c r="L5792" s="13" t="s">
        <v>13364</v>
      </c>
      <c r="M5792" t="s">
        <v>753</v>
      </c>
      <c r="S5792" s="9"/>
      <c r="T5792">
        <v>7</v>
      </c>
      <c r="U5792" s="210" t="s">
        <v>18221</v>
      </c>
      <c r="V5792" s="14">
        <v>0</v>
      </c>
      <c r="W5792" s="14">
        <v>0</v>
      </c>
      <c r="X5792" s="109" t="e">
        <v>#N/A</v>
      </c>
      <c r="Y5792" t="s">
        <v>334</v>
      </c>
      <c r="Z5792" t="s">
        <v>2808</v>
      </c>
      <c r="AA5792">
        <f t="shared" si="90"/>
        <v>1</v>
      </c>
    </row>
    <row r="5793" spans="1:27" x14ac:dyDescent="0.2">
      <c r="A5793">
        <v>2237</v>
      </c>
      <c r="B5793" s="1" t="s">
        <v>13367</v>
      </c>
      <c r="C5793" t="s">
        <v>2805</v>
      </c>
      <c r="D5793" s="9" t="s">
        <v>8869</v>
      </c>
      <c r="E5793" s="9" t="s">
        <v>2806</v>
      </c>
      <c r="F5793" s="9"/>
      <c r="G5793" s="10">
        <v>0</v>
      </c>
      <c r="H5793" s="10" t="s">
        <v>342</v>
      </c>
      <c r="I5793" s="10">
        <v>1949</v>
      </c>
      <c r="J5793" s="11" t="s">
        <v>13333</v>
      </c>
      <c r="K5793" s="12"/>
      <c r="L5793" s="13" t="s">
        <v>13364</v>
      </c>
      <c r="M5793" t="s">
        <v>753</v>
      </c>
      <c r="S5793" s="9"/>
      <c r="T5793">
        <v>7</v>
      </c>
      <c r="U5793" s="210" t="s">
        <v>18221</v>
      </c>
      <c r="V5793" s="14">
        <v>0</v>
      </c>
      <c r="W5793" s="14">
        <v>0</v>
      </c>
      <c r="X5793" s="150" t="s">
        <v>294</v>
      </c>
      <c r="Y5793" t="s">
        <v>8869</v>
      </c>
      <c r="Z5793" t="s">
        <v>2808</v>
      </c>
      <c r="AA5793">
        <f t="shared" si="90"/>
        <v>1</v>
      </c>
    </row>
    <row r="5794" spans="1:27" x14ac:dyDescent="0.2">
      <c r="A5794">
        <v>4030</v>
      </c>
      <c r="B5794" s="1" t="s">
        <v>13368</v>
      </c>
      <c r="C5794" t="s">
        <v>2805</v>
      </c>
      <c r="D5794" s="9" t="s">
        <v>8869</v>
      </c>
      <c r="E5794" s="9" t="s">
        <v>2806</v>
      </c>
      <c r="F5794" s="9"/>
      <c r="G5794" s="10">
        <v>0</v>
      </c>
      <c r="H5794" s="10" t="s">
        <v>342</v>
      </c>
      <c r="I5794" s="10">
        <v>1949</v>
      </c>
      <c r="J5794" s="11" t="s">
        <v>13333</v>
      </c>
      <c r="K5794" s="12"/>
      <c r="L5794" s="13" t="s">
        <v>13364</v>
      </c>
      <c r="M5794" t="s">
        <v>753</v>
      </c>
      <c r="S5794" s="9"/>
      <c r="T5794">
        <v>7</v>
      </c>
      <c r="U5794" s="210" t="s">
        <v>18221</v>
      </c>
      <c r="V5794" s="14">
        <v>0</v>
      </c>
      <c r="W5794" s="14">
        <v>0</v>
      </c>
      <c r="X5794" s="150" t="s">
        <v>294</v>
      </c>
      <c r="Y5794" t="s">
        <v>8869</v>
      </c>
      <c r="Z5794" t="s">
        <v>2808</v>
      </c>
      <c r="AA5794">
        <f t="shared" si="90"/>
        <v>1</v>
      </c>
    </row>
    <row r="5795" spans="1:27" x14ac:dyDescent="0.2">
      <c r="A5795">
        <v>4905</v>
      </c>
      <c r="B5795" s="1" t="s">
        <v>13412</v>
      </c>
      <c r="C5795" t="s">
        <v>2805</v>
      </c>
      <c r="D5795" s="9"/>
      <c r="E5795" s="9" t="s">
        <v>2806</v>
      </c>
      <c r="F5795" s="9"/>
      <c r="G5795" s="10">
        <v>0</v>
      </c>
      <c r="H5795" s="10" t="s">
        <v>342</v>
      </c>
      <c r="I5795" s="10">
        <v>1949</v>
      </c>
      <c r="J5795" s="11" t="s">
        <v>13333</v>
      </c>
      <c r="K5795" s="12"/>
      <c r="L5795" s="13" t="s">
        <v>13413</v>
      </c>
      <c r="M5795" t="s">
        <v>753</v>
      </c>
      <c r="S5795" s="9"/>
      <c r="T5795">
        <v>7</v>
      </c>
      <c r="U5795" s="210" t="s">
        <v>18221</v>
      </c>
      <c r="V5795" s="14">
        <v>0</v>
      </c>
      <c r="W5795" s="14">
        <v>0</v>
      </c>
      <c r="X5795" s="109" t="e">
        <v>#N/A</v>
      </c>
      <c r="Y5795" t="s">
        <v>334</v>
      </c>
      <c r="Z5795" t="s">
        <v>2808</v>
      </c>
      <c r="AA5795">
        <f t="shared" si="90"/>
        <v>1</v>
      </c>
    </row>
    <row r="5796" spans="1:27" x14ac:dyDescent="0.2">
      <c r="A5796">
        <v>4342</v>
      </c>
      <c r="B5796" s="1" t="s">
        <v>13369</v>
      </c>
      <c r="C5796" t="s">
        <v>2805</v>
      </c>
      <c r="D5796" s="9" t="s">
        <v>8869</v>
      </c>
      <c r="E5796" s="9" t="s">
        <v>2806</v>
      </c>
      <c r="F5796" s="9"/>
      <c r="G5796" s="10">
        <v>0</v>
      </c>
      <c r="H5796" s="10" t="s">
        <v>342</v>
      </c>
      <c r="I5796" s="10">
        <v>1949</v>
      </c>
      <c r="J5796" s="11" t="s">
        <v>13333</v>
      </c>
      <c r="K5796" s="12"/>
      <c r="L5796" s="13" t="s">
        <v>13364</v>
      </c>
      <c r="M5796" t="s">
        <v>753</v>
      </c>
      <c r="S5796" s="9"/>
      <c r="T5796">
        <v>7</v>
      </c>
      <c r="U5796" s="210" t="s">
        <v>18221</v>
      </c>
      <c r="V5796" s="14">
        <v>0</v>
      </c>
      <c r="W5796" s="14">
        <v>0</v>
      </c>
      <c r="X5796" s="150" t="s">
        <v>294</v>
      </c>
      <c r="Y5796" t="s">
        <v>8869</v>
      </c>
      <c r="Z5796" t="s">
        <v>2808</v>
      </c>
      <c r="AA5796">
        <f t="shared" si="90"/>
        <v>1</v>
      </c>
    </row>
    <row r="5797" spans="1:27" x14ac:dyDescent="0.2">
      <c r="A5797">
        <v>4385</v>
      </c>
      <c r="B5797" s="1" t="s">
        <v>13370</v>
      </c>
      <c r="C5797" t="s">
        <v>2805</v>
      </c>
      <c r="D5797" s="9" t="s">
        <v>8869</v>
      </c>
      <c r="E5797" s="9" t="s">
        <v>2806</v>
      </c>
      <c r="F5797" s="9"/>
      <c r="G5797" s="10">
        <v>0</v>
      </c>
      <c r="H5797" s="10" t="s">
        <v>342</v>
      </c>
      <c r="I5797" s="10">
        <v>1949</v>
      </c>
      <c r="J5797" s="11" t="s">
        <v>13333</v>
      </c>
      <c r="K5797" s="12"/>
      <c r="L5797" s="13" t="s">
        <v>13755</v>
      </c>
      <c r="M5797" t="s">
        <v>753</v>
      </c>
      <c r="S5797" s="9"/>
      <c r="T5797">
        <v>7</v>
      </c>
      <c r="U5797" s="210" t="s">
        <v>18221</v>
      </c>
      <c r="V5797" s="14">
        <v>0</v>
      </c>
      <c r="W5797" s="14">
        <v>0</v>
      </c>
      <c r="X5797" s="150" t="s">
        <v>294</v>
      </c>
      <c r="Y5797" t="s">
        <v>8869</v>
      </c>
      <c r="Z5797" t="s">
        <v>2808</v>
      </c>
      <c r="AA5797">
        <f t="shared" si="90"/>
        <v>1</v>
      </c>
    </row>
    <row r="5798" spans="1:27" x14ac:dyDescent="0.2">
      <c r="A5798">
        <v>5190</v>
      </c>
      <c r="B5798" s="1" t="s">
        <v>13414</v>
      </c>
      <c r="C5798" t="s">
        <v>2805</v>
      </c>
      <c r="D5798" s="9"/>
      <c r="E5798" s="9" t="s">
        <v>2806</v>
      </c>
      <c r="F5798" s="9"/>
      <c r="G5798" s="10">
        <v>0</v>
      </c>
      <c r="H5798" s="10" t="s">
        <v>342</v>
      </c>
      <c r="I5798" s="10">
        <v>1949</v>
      </c>
      <c r="J5798" s="11" t="s">
        <v>13333</v>
      </c>
      <c r="K5798" s="12"/>
      <c r="L5798" s="13" t="s">
        <v>13364</v>
      </c>
      <c r="M5798" t="s">
        <v>753</v>
      </c>
      <c r="S5798" s="9"/>
      <c r="T5798">
        <v>7</v>
      </c>
      <c r="U5798" s="210" t="s">
        <v>18221</v>
      </c>
      <c r="V5798" s="14">
        <v>0</v>
      </c>
      <c r="W5798" s="14">
        <v>0</v>
      </c>
      <c r="X5798" s="109" t="e">
        <v>#N/A</v>
      </c>
      <c r="Y5798" t="s">
        <v>334</v>
      </c>
      <c r="Z5798" t="s">
        <v>2808</v>
      </c>
      <c r="AA5798">
        <f t="shared" si="90"/>
        <v>1</v>
      </c>
    </row>
    <row r="5799" spans="1:27" x14ac:dyDescent="0.2">
      <c r="A5799">
        <v>4440</v>
      </c>
      <c r="B5799" s="1" t="s">
        <v>13371</v>
      </c>
      <c r="C5799" t="s">
        <v>2805</v>
      </c>
      <c r="D5799" s="9" t="s">
        <v>8869</v>
      </c>
      <c r="E5799" s="9" t="s">
        <v>2806</v>
      </c>
      <c r="F5799" s="9"/>
      <c r="G5799" s="10">
        <v>0</v>
      </c>
      <c r="H5799" s="10" t="s">
        <v>342</v>
      </c>
      <c r="I5799" s="10">
        <v>1949</v>
      </c>
      <c r="J5799" s="11" t="s">
        <v>13333</v>
      </c>
      <c r="K5799" s="12"/>
      <c r="L5799" s="13" t="s">
        <v>13755</v>
      </c>
      <c r="M5799" t="s">
        <v>753</v>
      </c>
      <c r="S5799" s="9"/>
      <c r="T5799">
        <v>7</v>
      </c>
      <c r="U5799" s="210" t="s">
        <v>18221</v>
      </c>
      <c r="V5799" s="14">
        <v>0</v>
      </c>
      <c r="W5799" s="14">
        <v>0</v>
      </c>
      <c r="X5799" s="150" t="s">
        <v>294</v>
      </c>
      <c r="Y5799" t="s">
        <v>8869</v>
      </c>
      <c r="Z5799" t="s">
        <v>2808</v>
      </c>
      <c r="AA5799">
        <f t="shared" si="90"/>
        <v>1</v>
      </c>
    </row>
    <row r="5800" spans="1:27" x14ac:dyDescent="0.2">
      <c r="A5800">
        <v>4444</v>
      </c>
      <c r="B5800" s="1" t="s">
        <v>13372</v>
      </c>
      <c r="C5800" t="s">
        <v>2805</v>
      </c>
      <c r="D5800" s="9" t="s">
        <v>8869</v>
      </c>
      <c r="E5800" s="9" t="s">
        <v>2806</v>
      </c>
      <c r="F5800" s="9"/>
      <c r="G5800" s="10">
        <v>0</v>
      </c>
      <c r="H5800" s="10" t="s">
        <v>342</v>
      </c>
      <c r="I5800" s="10">
        <v>1949</v>
      </c>
      <c r="J5800" s="11" t="s">
        <v>13333</v>
      </c>
      <c r="K5800" s="12"/>
      <c r="L5800" s="13" t="s">
        <v>13755</v>
      </c>
      <c r="M5800" t="s">
        <v>753</v>
      </c>
      <c r="S5800" s="9"/>
      <c r="T5800">
        <v>7</v>
      </c>
      <c r="U5800" s="210" t="s">
        <v>18221</v>
      </c>
      <c r="V5800" s="14">
        <v>0</v>
      </c>
      <c r="W5800" s="14">
        <v>0</v>
      </c>
      <c r="X5800" s="150" t="s">
        <v>294</v>
      </c>
      <c r="Y5800" t="s">
        <v>8869</v>
      </c>
      <c r="Z5800" t="s">
        <v>2808</v>
      </c>
      <c r="AA5800">
        <f t="shared" si="90"/>
        <v>1</v>
      </c>
    </row>
    <row r="5801" spans="1:27" x14ac:dyDescent="0.2">
      <c r="A5801">
        <v>3998</v>
      </c>
      <c r="B5801" s="1" t="s">
        <v>13373</v>
      </c>
      <c r="C5801" t="s">
        <v>2805</v>
      </c>
      <c r="D5801" s="9" t="s">
        <v>8869</v>
      </c>
      <c r="E5801" s="9" t="s">
        <v>2806</v>
      </c>
      <c r="F5801" s="9"/>
      <c r="G5801" s="10">
        <v>0</v>
      </c>
      <c r="H5801" s="10" t="s">
        <v>342</v>
      </c>
      <c r="I5801" s="10">
        <v>1949</v>
      </c>
      <c r="J5801" s="11" t="s">
        <v>13333</v>
      </c>
      <c r="K5801" s="12"/>
      <c r="L5801" s="13" t="s">
        <v>13755</v>
      </c>
      <c r="M5801" t="s">
        <v>753</v>
      </c>
      <c r="S5801" s="9"/>
      <c r="T5801">
        <v>7</v>
      </c>
      <c r="U5801" s="210" t="s">
        <v>18221</v>
      </c>
      <c r="V5801" s="14">
        <v>0</v>
      </c>
      <c r="W5801" s="14">
        <v>0</v>
      </c>
      <c r="X5801" s="150" t="s">
        <v>294</v>
      </c>
      <c r="Y5801" t="s">
        <v>8869</v>
      </c>
      <c r="Z5801" t="s">
        <v>2808</v>
      </c>
      <c r="AA5801">
        <f t="shared" si="90"/>
        <v>1</v>
      </c>
    </row>
    <row r="5802" spans="1:27" x14ac:dyDescent="0.2">
      <c r="A5802">
        <v>6054</v>
      </c>
      <c r="B5802" s="1" t="s">
        <v>13415</v>
      </c>
      <c r="C5802" t="s">
        <v>2805</v>
      </c>
      <c r="D5802" s="9"/>
      <c r="E5802" s="9" t="s">
        <v>2806</v>
      </c>
      <c r="F5802" s="9"/>
      <c r="G5802" s="10">
        <v>0</v>
      </c>
      <c r="H5802" s="10" t="s">
        <v>342</v>
      </c>
      <c r="I5802" s="10">
        <v>1949</v>
      </c>
      <c r="J5802" s="11" t="s">
        <v>13333</v>
      </c>
      <c r="K5802" s="12"/>
      <c r="L5802" s="13" t="s">
        <v>13755</v>
      </c>
      <c r="M5802" t="s">
        <v>753</v>
      </c>
      <c r="S5802" s="9"/>
      <c r="T5802">
        <v>7</v>
      </c>
      <c r="U5802" s="210" t="s">
        <v>18221</v>
      </c>
      <c r="V5802" s="14">
        <v>0</v>
      </c>
      <c r="W5802" s="14">
        <v>0</v>
      </c>
      <c r="X5802" s="109" t="e">
        <v>#N/A</v>
      </c>
      <c r="Y5802" t="s">
        <v>334</v>
      </c>
      <c r="Z5802" t="s">
        <v>2808</v>
      </c>
      <c r="AA5802">
        <f t="shared" si="90"/>
        <v>1</v>
      </c>
    </row>
    <row r="5803" spans="1:27" x14ac:dyDescent="0.2">
      <c r="A5803">
        <v>3375</v>
      </c>
      <c r="B5803" s="1" t="s">
        <v>13416</v>
      </c>
      <c r="C5803" t="s">
        <v>2805</v>
      </c>
      <c r="D5803" s="9"/>
      <c r="E5803" s="9" t="s">
        <v>2806</v>
      </c>
      <c r="F5803" s="9"/>
      <c r="G5803" s="10">
        <v>0</v>
      </c>
      <c r="H5803" s="10" t="s">
        <v>342</v>
      </c>
      <c r="I5803" s="10">
        <v>1949</v>
      </c>
      <c r="J5803" s="11" t="s">
        <v>13333</v>
      </c>
      <c r="K5803" s="12"/>
      <c r="L5803" s="13" t="s">
        <v>13417</v>
      </c>
      <c r="M5803" t="s">
        <v>753</v>
      </c>
      <c r="S5803" s="9"/>
      <c r="T5803">
        <v>7</v>
      </c>
      <c r="U5803" s="210" t="s">
        <v>18221</v>
      </c>
      <c r="V5803" s="14">
        <v>0</v>
      </c>
      <c r="W5803" s="14">
        <v>0</v>
      </c>
      <c r="X5803" s="109" t="e">
        <v>#N/A</v>
      </c>
      <c r="Y5803" t="s">
        <v>334</v>
      </c>
      <c r="Z5803" t="s">
        <v>2808</v>
      </c>
      <c r="AA5803">
        <f t="shared" si="90"/>
        <v>1</v>
      </c>
    </row>
    <row r="5804" spans="1:27" x14ac:dyDescent="0.2">
      <c r="A5804">
        <v>4908</v>
      </c>
      <c r="B5804" s="1" t="s">
        <v>13418</v>
      </c>
      <c r="C5804" t="s">
        <v>2805</v>
      </c>
      <c r="D5804" s="9"/>
      <c r="E5804" s="9" t="s">
        <v>2806</v>
      </c>
      <c r="F5804" s="9"/>
      <c r="G5804" s="10">
        <v>0</v>
      </c>
      <c r="H5804" s="10" t="s">
        <v>342</v>
      </c>
      <c r="I5804" s="10">
        <v>1949</v>
      </c>
      <c r="J5804" s="11" t="s">
        <v>13333</v>
      </c>
      <c r="K5804" s="12"/>
      <c r="L5804" s="13" t="s">
        <v>13362</v>
      </c>
      <c r="M5804" t="s">
        <v>753</v>
      </c>
      <c r="S5804" s="9"/>
      <c r="T5804">
        <v>7</v>
      </c>
      <c r="U5804" s="210" t="s">
        <v>18221</v>
      </c>
      <c r="V5804" s="14">
        <v>0</v>
      </c>
      <c r="W5804" s="14">
        <v>0</v>
      </c>
      <c r="X5804" s="109" t="e">
        <v>#N/A</v>
      </c>
      <c r="Y5804" t="s">
        <v>334</v>
      </c>
      <c r="Z5804" t="s">
        <v>2808</v>
      </c>
      <c r="AA5804">
        <f t="shared" si="90"/>
        <v>1</v>
      </c>
    </row>
    <row r="5805" spans="1:27" x14ac:dyDescent="0.2">
      <c r="A5805">
        <v>3516</v>
      </c>
      <c r="B5805" s="1" t="s">
        <v>13357</v>
      </c>
      <c r="C5805" t="s">
        <v>2805</v>
      </c>
      <c r="D5805" s="9" t="s">
        <v>4291</v>
      </c>
      <c r="E5805" s="9" t="s">
        <v>2806</v>
      </c>
      <c r="F5805" s="9" t="s">
        <v>532</v>
      </c>
      <c r="G5805" s="10">
        <v>0</v>
      </c>
      <c r="H5805" s="10" t="s">
        <v>342</v>
      </c>
      <c r="I5805" s="10">
        <v>1949</v>
      </c>
      <c r="J5805" s="11" t="s">
        <v>13333</v>
      </c>
      <c r="K5805" s="12"/>
      <c r="L5805" s="13" t="s">
        <v>13353</v>
      </c>
      <c r="M5805" t="s">
        <v>753</v>
      </c>
      <c r="S5805" s="9"/>
      <c r="T5805">
        <v>7</v>
      </c>
      <c r="U5805" s="210" t="s">
        <v>18221</v>
      </c>
      <c r="V5805" s="14">
        <v>0</v>
      </c>
      <c r="W5805" s="14">
        <v>0</v>
      </c>
      <c r="X5805" s="109" t="s">
        <v>294</v>
      </c>
      <c r="Y5805" t="s">
        <v>4291</v>
      </c>
      <c r="Z5805" t="s">
        <v>2808</v>
      </c>
      <c r="AA5805">
        <f t="shared" si="90"/>
        <v>1</v>
      </c>
    </row>
    <row r="5806" spans="1:27" x14ac:dyDescent="0.2">
      <c r="A5806">
        <v>3520</v>
      </c>
      <c r="B5806" s="1" t="s">
        <v>13358</v>
      </c>
      <c r="C5806" t="s">
        <v>2805</v>
      </c>
      <c r="D5806" s="9" t="s">
        <v>4291</v>
      </c>
      <c r="E5806" s="9" t="s">
        <v>2806</v>
      </c>
      <c r="F5806" s="9" t="s">
        <v>532</v>
      </c>
      <c r="G5806" s="10">
        <v>0</v>
      </c>
      <c r="H5806" s="10" t="s">
        <v>342</v>
      </c>
      <c r="I5806" s="10">
        <v>1949</v>
      </c>
      <c r="J5806" s="11" t="s">
        <v>13333</v>
      </c>
      <c r="K5806" s="12"/>
      <c r="L5806" s="13" t="s">
        <v>13353</v>
      </c>
      <c r="M5806" t="s">
        <v>753</v>
      </c>
      <c r="S5806" s="9"/>
      <c r="T5806">
        <v>7</v>
      </c>
      <c r="U5806" s="210" t="s">
        <v>18221</v>
      </c>
      <c r="V5806" s="14">
        <v>0</v>
      </c>
      <c r="W5806" s="14">
        <v>0</v>
      </c>
      <c r="X5806" s="109" t="s">
        <v>294</v>
      </c>
      <c r="Y5806" t="s">
        <v>4291</v>
      </c>
      <c r="Z5806" t="s">
        <v>2808</v>
      </c>
      <c r="AA5806">
        <f t="shared" si="90"/>
        <v>1</v>
      </c>
    </row>
    <row r="5807" spans="1:27" x14ac:dyDescent="0.2">
      <c r="A5807">
        <v>3535</v>
      </c>
      <c r="B5807" s="1" t="s">
        <v>13359</v>
      </c>
      <c r="C5807" t="s">
        <v>2805</v>
      </c>
      <c r="D5807" s="9" t="s">
        <v>4291</v>
      </c>
      <c r="E5807" s="9" t="s">
        <v>2806</v>
      </c>
      <c r="F5807" s="9" t="s">
        <v>532</v>
      </c>
      <c r="G5807" s="10">
        <v>0</v>
      </c>
      <c r="H5807" s="10" t="s">
        <v>342</v>
      </c>
      <c r="I5807" s="10">
        <v>1949</v>
      </c>
      <c r="J5807" s="11" t="s">
        <v>13333</v>
      </c>
      <c r="K5807" s="12"/>
      <c r="L5807" s="13" t="s">
        <v>13353</v>
      </c>
      <c r="M5807" t="s">
        <v>753</v>
      </c>
      <c r="S5807" s="9"/>
      <c r="T5807">
        <v>7</v>
      </c>
      <c r="U5807" s="210" t="s">
        <v>18221</v>
      </c>
      <c r="V5807" s="14">
        <v>0</v>
      </c>
      <c r="W5807" s="14">
        <v>0</v>
      </c>
      <c r="X5807" s="109" t="s">
        <v>294</v>
      </c>
      <c r="Y5807" t="s">
        <v>4291</v>
      </c>
      <c r="Z5807" t="s">
        <v>2808</v>
      </c>
      <c r="AA5807">
        <f t="shared" si="90"/>
        <v>1</v>
      </c>
    </row>
    <row r="5808" spans="1:27" x14ac:dyDescent="0.2">
      <c r="A5808">
        <v>613</v>
      </c>
      <c r="B5808" s="1" t="s">
        <v>13351</v>
      </c>
      <c r="C5808" t="s">
        <v>2805</v>
      </c>
      <c r="D5808" s="9" t="s">
        <v>13352</v>
      </c>
      <c r="E5808" s="9" t="s">
        <v>2806</v>
      </c>
      <c r="F5808" s="9"/>
      <c r="G5808" s="10">
        <v>0</v>
      </c>
      <c r="H5808" s="10" t="s">
        <v>342</v>
      </c>
      <c r="I5808" s="10">
        <v>1949</v>
      </c>
      <c r="J5808" s="11" t="s">
        <v>13333</v>
      </c>
      <c r="K5808" s="12"/>
      <c r="L5808" s="13" t="s">
        <v>13353</v>
      </c>
      <c r="M5808" t="s">
        <v>753</v>
      </c>
      <c r="S5808" s="9"/>
      <c r="T5808">
        <v>7</v>
      </c>
      <c r="U5808" s="210" t="s">
        <v>18221</v>
      </c>
      <c r="V5808" s="14">
        <v>0</v>
      </c>
      <c r="W5808" s="14">
        <v>0</v>
      </c>
      <c r="X5808" s="150" t="s">
        <v>270</v>
      </c>
      <c r="Y5808">
        <v>94</v>
      </c>
      <c r="Z5808" t="s">
        <v>2808</v>
      </c>
      <c r="AA5808">
        <f t="shared" si="90"/>
        <v>2</v>
      </c>
    </row>
    <row r="5809" spans="1:27" x14ac:dyDescent="0.2">
      <c r="A5809">
        <v>4666</v>
      </c>
      <c r="B5809" s="1" t="s">
        <v>13419</v>
      </c>
      <c r="C5809" t="s">
        <v>2805</v>
      </c>
      <c r="D5809" s="9"/>
      <c r="E5809" s="9" t="s">
        <v>2806</v>
      </c>
      <c r="F5809" s="9"/>
      <c r="G5809" s="10">
        <v>0</v>
      </c>
      <c r="H5809" s="10" t="s">
        <v>342</v>
      </c>
      <c r="I5809" s="10">
        <v>1949</v>
      </c>
      <c r="J5809" s="11" t="s">
        <v>13333</v>
      </c>
      <c r="K5809" s="12"/>
      <c r="L5809" s="13" t="s">
        <v>13356</v>
      </c>
      <c r="M5809" t="s">
        <v>753</v>
      </c>
      <c r="S5809" s="9"/>
      <c r="T5809">
        <v>7</v>
      </c>
      <c r="U5809" s="210" t="s">
        <v>18221</v>
      </c>
      <c r="V5809" s="14">
        <v>0</v>
      </c>
      <c r="W5809" s="14">
        <v>0</v>
      </c>
      <c r="X5809" s="109" t="e">
        <v>#N/A</v>
      </c>
      <c r="Y5809" t="s">
        <v>334</v>
      </c>
      <c r="Z5809" t="s">
        <v>2808</v>
      </c>
      <c r="AA5809">
        <f t="shared" si="90"/>
        <v>1</v>
      </c>
    </row>
    <row r="5810" spans="1:27" x14ac:dyDescent="0.2">
      <c r="A5810">
        <v>5046</v>
      </c>
      <c r="B5810" s="1" t="s">
        <v>13420</v>
      </c>
      <c r="C5810" t="s">
        <v>2805</v>
      </c>
      <c r="D5810" s="9"/>
      <c r="E5810" s="9" t="s">
        <v>2806</v>
      </c>
      <c r="F5810" s="9"/>
      <c r="G5810" s="10">
        <v>0</v>
      </c>
      <c r="H5810" s="10" t="s">
        <v>342</v>
      </c>
      <c r="I5810" s="10">
        <v>1949</v>
      </c>
      <c r="J5810" s="11" t="s">
        <v>13333</v>
      </c>
      <c r="K5810" s="12"/>
      <c r="L5810" s="13" t="s">
        <v>13356</v>
      </c>
      <c r="M5810" t="s">
        <v>753</v>
      </c>
      <c r="S5810" s="9"/>
      <c r="T5810">
        <v>7</v>
      </c>
      <c r="U5810" s="210" t="s">
        <v>18221</v>
      </c>
      <c r="V5810" s="14">
        <v>0</v>
      </c>
      <c r="W5810" s="14">
        <v>0</v>
      </c>
      <c r="X5810" s="109" t="e">
        <v>#N/A</v>
      </c>
      <c r="Y5810" t="s">
        <v>334</v>
      </c>
      <c r="Z5810" t="s">
        <v>2808</v>
      </c>
      <c r="AA5810">
        <f t="shared" si="90"/>
        <v>1</v>
      </c>
    </row>
    <row r="5811" spans="1:27" x14ac:dyDescent="0.2">
      <c r="A5811">
        <v>3908</v>
      </c>
      <c r="B5811" s="1" t="s">
        <v>13421</v>
      </c>
      <c r="C5811" t="s">
        <v>2805</v>
      </c>
      <c r="D5811" s="9"/>
      <c r="E5811" s="9" t="s">
        <v>2806</v>
      </c>
      <c r="F5811" s="9"/>
      <c r="G5811" s="10">
        <v>0</v>
      </c>
      <c r="H5811" s="10" t="s">
        <v>342</v>
      </c>
      <c r="I5811" s="10">
        <v>1949</v>
      </c>
      <c r="J5811" s="11" t="s">
        <v>13333</v>
      </c>
      <c r="K5811" s="12"/>
      <c r="L5811" s="13" t="s">
        <v>13334</v>
      </c>
      <c r="M5811" t="s">
        <v>753</v>
      </c>
      <c r="S5811" s="9"/>
      <c r="T5811">
        <v>7</v>
      </c>
      <c r="U5811" s="210" t="s">
        <v>18221</v>
      </c>
      <c r="V5811" s="14">
        <v>0</v>
      </c>
      <c r="W5811" s="14">
        <v>0</v>
      </c>
      <c r="X5811" s="109" t="e">
        <v>#N/A</v>
      </c>
      <c r="Y5811" t="s">
        <v>334</v>
      </c>
      <c r="Z5811" t="s">
        <v>2808</v>
      </c>
      <c r="AA5811">
        <f t="shared" si="90"/>
        <v>1</v>
      </c>
    </row>
    <row r="5812" spans="1:27" x14ac:dyDescent="0.2">
      <c r="A5812">
        <v>6069</v>
      </c>
      <c r="B5812" s="1" t="s">
        <v>13422</v>
      </c>
      <c r="C5812" t="s">
        <v>2805</v>
      </c>
      <c r="D5812" s="9"/>
      <c r="E5812" s="9" t="s">
        <v>2806</v>
      </c>
      <c r="F5812" s="9"/>
      <c r="G5812" s="10">
        <v>0</v>
      </c>
      <c r="H5812" s="10" t="s">
        <v>342</v>
      </c>
      <c r="I5812" s="10">
        <v>1949</v>
      </c>
      <c r="J5812" s="11" t="s">
        <v>13333</v>
      </c>
      <c r="K5812" s="12"/>
      <c r="L5812" s="13" t="s">
        <v>13356</v>
      </c>
      <c r="M5812" t="s">
        <v>753</v>
      </c>
      <c r="S5812" s="9"/>
      <c r="T5812">
        <v>7</v>
      </c>
      <c r="U5812" s="210" t="s">
        <v>18221</v>
      </c>
      <c r="V5812" s="14">
        <v>0</v>
      </c>
      <c r="W5812" s="14">
        <v>0</v>
      </c>
      <c r="X5812" s="109" t="e">
        <v>#N/A</v>
      </c>
      <c r="Y5812" t="s">
        <v>334</v>
      </c>
      <c r="Z5812" t="s">
        <v>2808</v>
      </c>
      <c r="AA5812">
        <f t="shared" si="90"/>
        <v>1</v>
      </c>
    </row>
    <row r="5813" spans="1:27" x14ac:dyDescent="0.2">
      <c r="A5813">
        <v>6610</v>
      </c>
      <c r="B5813" s="1" t="s">
        <v>13423</v>
      </c>
      <c r="C5813" t="s">
        <v>2805</v>
      </c>
      <c r="D5813" s="9"/>
      <c r="E5813" s="9" t="s">
        <v>2806</v>
      </c>
      <c r="F5813" s="9"/>
      <c r="G5813" s="10">
        <v>0</v>
      </c>
      <c r="H5813" s="10" t="s">
        <v>342</v>
      </c>
      <c r="I5813" s="10">
        <v>1949</v>
      </c>
      <c r="J5813" s="11" t="s">
        <v>13333</v>
      </c>
      <c r="K5813" s="12"/>
      <c r="L5813" s="13" t="s">
        <v>13356</v>
      </c>
      <c r="M5813" t="s">
        <v>753</v>
      </c>
      <c r="S5813" s="9"/>
      <c r="T5813">
        <v>7</v>
      </c>
      <c r="U5813" s="210" t="s">
        <v>18221</v>
      </c>
      <c r="V5813" s="14">
        <v>0</v>
      </c>
      <c r="W5813" s="14">
        <v>0</v>
      </c>
      <c r="X5813" s="109" t="e">
        <v>#N/A</v>
      </c>
      <c r="Y5813" t="s">
        <v>334</v>
      </c>
      <c r="Z5813" t="s">
        <v>2808</v>
      </c>
      <c r="AA5813">
        <f t="shared" si="90"/>
        <v>1</v>
      </c>
    </row>
    <row r="5814" spans="1:27" x14ac:dyDescent="0.2">
      <c r="A5814">
        <v>6612</v>
      </c>
      <c r="B5814" s="1" t="s">
        <v>13424</v>
      </c>
      <c r="C5814" t="s">
        <v>2805</v>
      </c>
      <c r="D5814" s="9"/>
      <c r="E5814" s="9" t="s">
        <v>2806</v>
      </c>
      <c r="F5814" s="9"/>
      <c r="G5814" s="10">
        <v>0</v>
      </c>
      <c r="H5814" s="10" t="s">
        <v>342</v>
      </c>
      <c r="I5814" s="10">
        <v>1949</v>
      </c>
      <c r="J5814" s="11" t="s">
        <v>13333</v>
      </c>
      <c r="K5814" s="12"/>
      <c r="L5814" s="13" t="s">
        <v>13356</v>
      </c>
      <c r="M5814" t="s">
        <v>753</v>
      </c>
      <c r="S5814" s="9"/>
      <c r="T5814">
        <v>7</v>
      </c>
      <c r="U5814" s="210" t="s">
        <v>18221</v>
      </c>
      <c r="V5814" s="14">
        <v>0</v>
      </c>
      <c r="W5814" s="14">
        <v>0</v>
      </c>
      <c r="X5814" s="109" t="e">
        <v>#N/A</v>
      </c>
      <c r="Y5814" t="s">
        <v>334</v>
      </c>
      <c r="Z5814" t="s">
        <v>2808</v>
      </c>
      <c r="AA5814">
        <f t="shared" si="90"/>
        <v>1</v>
      </c>
    </row>
    <row r="5815" spans="1:27" x14ac:dyDescent="0.2">
      <c r="A5815">
        <v>3617</v>
      </c>
      <c r="B5815" s="1" t="s">
        <v>13360</v>
      </c>
      <c r="C5815" t="s">
        <v>2805</v>
      </c>
      <c r="D5815" s="9" t="s">
        <v>4291</v>
      </c>
      <c r="E5815" s="9" t="s">
        <v>2806</v>
      </c>
      <c r="F5815" s="9" t="s">
        <v>532</v>
      </c>
      <c r="G5815" s="10">
        <v>0</v>
      </c>
      <c r="H5815" s="10" t="s">
        <v>342</v>
      </c>
      <c r="I5815" s="10">
        <v>1949</v>
      </c>
      <c r="J5815" s="11" t="s">
        <v>13333</v>
      </c>
      <c r="K5815" s="12"/>
      <c r="L5815" s="13" t="s">
        <v>13345</v>
      </c>
      <c r="M5815" t="s">
        <v>753</v>
      </c>
      <c r="S5815" s="9"/>
      <c r="T5815">
        <v>7</v>
      </c>
      <c r="U5815" s="210" t="s">
        <v>18221</v>
      </c>
      <c r="V5815" s="14">
        <v>0</v>
      </c>
      <c r="W5815" s="14">
        <v>0</v>
      </c>
      <c r="X5815" s="109" t="s">
        <v>294</v>
      </c>
      <c r="Y5815" t="s">
        <v>4291</v>
      </c>
      <c r="Z5815" t="s">
        <v>2808</v>
      </c>
      <c r="AA5815">
        <f t="shared" si="90"/>
        <v>1</v>
      </c>
    </row>
    <row r="5816" spans="1:27" x14ac:dyDescent="0.2">
      <c r="A5816">
        <v>839</v>
      </c>
      <c r="B5816" s="1" t="s">
        <v>13354</v>
      </c>
      <c r="C5816" t="s">
        <v>2805</v>
      </c>
      <c r="D5816" s="9" t="s">
        <v>13355</v>
      </c>
      <c r="E5816" s="9" t="s">
        <v>2806</v>
      </c>
      <c r="F5816" s="9" t="s">
        <v>260</v>
      </c>
      <c r="G5816" s="10">
        <v>0</v>
      </c>
      <c r="H5816" s="10" t="s">
        <v>342</v>
      </c>
      <c r="I5816" s="10">
        <v>1949</v>
      </c>
      <c r="J5816" s="11" t="s">
        <v>13333</v>
      </c>
      <c r="K5816" s="12"/>
      <c r="L5816" s="13" t="s">
        <v>13356</v>
      </c>
      <c r="M5816" t="s">
        <v>753</v>
      </c>
      <c r="S5816" s="9"/>
      <c r="T5816">
        <v>7</v>
      </c>
      <c r="U5816" s="210" t="s">
        <v>18221</v>
      </c>
      <c r="V5816" s="14">
        <v>0</v>
      </c>
      <c r="W5816" s="14">
        <v>0</v>
      </c>
      <c r="X5816" s="109" t="s">
        <v>270</v>
      </c>
      <c r="Y5816">
        <v>87</v>
      </c>
      <c r="Z5816" t="s">
        <v>2808</v>
      </c>
      <c r="AA5816">
        <f t="shared" si="90"/>
        <v>2</v>
      </c>
    </row>
    <row r="5817" spans="1:27" x14ac:dyDescent="0.2">
      <c r="A5817">
        <v>2298</v>
      </c>
      <c r="B5817" s="1" t="s">
        <v>13331</v>
      </c>
      <c r="C5817" t="s">
        <v>2805</v>
      </c>
      <c r="D5817" s="9" t="s">
        <v>13332</v>
      </c>
      <c r="E5817" s="9" t="s">
        <v>2806</v>
      </c>
      <c r="F5817" s="9" t="s">
        <v>532</v>
      </c>
      <c r="G5817" s="10">
        <v>0</v>
      </c>
      <c r="H5817" s="10" t="s">
        <v>342</v>
      </c>
      <c r="I5817" s="10">
        <v>1949</v>
      </c>
      <c r="J5817" s="11" t="s">
        <v>13333</v>
      </c>
      <c r="K5817" s="12"/>
      <c r="L5817" s="13" t="s">
        <v>13334</v>
      </c>
      <c r="M5817" t="s">
        <v>753</v>
      </c>
      <c r="S5817" s="9"/>
      <c r="T5817">
        <v>7</v>
      </c>
      <c r="U5817" s="210" t="s">
        <v>18221</v>
      </c>
      <c r="V5817" s="14">
        <v>0</v>
      </c>
      <c r="W5817" s="14">
        <v>0</v>
      </c>
      <c r="X5817" s="109" t="s">
        <v>294</v>
      </c>
      <c r="Y5817" t="s">
        <v>13335</v>
      </c>
      <c r="Z5817" t="s">
        <v>2808</v>
      </c>
      <c r="AA5817">
        <f t="shared" si="90"/>
        <v>2</v>
      </c>
    </row>
    <row r="5818" spans="1:27" x14ac:dyDescent="0.2">
      <c r="A5818">
        <v>6479</v>
      </c>
      <c r="B5818" s="1" t="s">
        <v>13336</v>
      </c>
      <c r="C5818" t="s">
        <v>2805</v>
      </c>
      <c r="D5818" s="9" t="s">
        <v>13332</v>
      </c>
      <c r="E5818" s="9" t="s">
        <v>2806</v>
      </c>
      <c r="F5818" s="9" t="s">
        <v>532</v>
      </c>
      <c r="G5818" s="10">
        <v>0</v>
      </c>
      <c r="H5818" s="10" t="s">
        <v>342</v>
      </c>
      <c r="I5818" s="10">
        <v>1949</v>
      </c>
      <c r="J5818" s="11" t="s">
        <v>13333</v>
      </c>
      <c r="K5818" s="12"/>
      <c r="L5818" s="13" t="s">
        <v>13334</v>
      </c>
      <c r="M5818" t="s">
        <v>753</v>
      </c>
      <c r="S5818" s="9"/>
      <c r="T5818">
        <v>7</v>
      </c>
      <c r="U5818" s="210" t="s">
        <v>18221</v>
      </c>
      <c r="V5818" s="14">
        <v>0</v>
      </c>
      <c r="W5818" s="14">
        <v>0</v>
      </c>
      <c r="X5818" s="109" t="s">
        <v>294</v>
      </c>
      <c r="Y5818" t="s">
        <v>13335</v>
      </c>
      <c r="Z5818" t="s">
        <v>2808</v>
      </c>
      <c r="AA5818">
        <f t="shared" si="90"/>
        <v>2</v>
      </c>
    </row>
    <row r="5819" spans="1:27" x14ac:dyDescent="0.2">
      <c r="A5819">
        <v>962</v>
      </c>
      <c r="B5819" s="1" t="s">
        <v>13337</v>
      </c>
      <c r="C5819" t="s">
        <v>2805</v>
      </c>
      <c r="D5819" s="9" t="s">
        <v>13332</v>
      </c>
      <c r="E5819" s="9" t="s">
        <v>2806</v>
      </c>
      <c r="F5819" s="9" t="s">
        <v>532</v>
      </c>
      <c r="G5819" s="10">
        <v>0</v>
      </c>
      <c r="H5819" s="10" t="s">
        <v>342</v>
      </c>
      <c r="I5819" s="10">
        <v>1949</v>
      </c>
      <c r="J5819" s="11" t="s">
        <v>13333</v>
      </c>
      <c r="K5819" s="12"/>
      <c r="L5819" s="13" t="s">
        <v>13334</v>
      </c>
      <c r="M5819" t="s">
        <v>753</v>
      </c>
      <c r="S5819" s="9"/>
      <c r="T5819">
        <v>7</v>
      </c>
      <c r="U5819" s="210" t="s">
        <v>18221</v>
      </c>
      <c r="V5819" s="14">
        <v>0</v>
      </c>
      <c r="W5819" s="14">
        <v>0</v>
      </c>
      <c r="X5819" s="109" t="s">
        <v>294</v>
      </c>
      <c r="Y5819" t="s">
        <v>13335</v>
      </c>
      <c r="Z5819" t="s">
        <v>2808</v>
      </c>
      <c r="AA5819">
        <f t="shared" si="90"/>
        <v>2</v>
      </c>
    </row>
    <row r="5820" spans="1:27" x14ac:dyDescent="0.2">
      <c r="A5820">
        <v>1407</v>
      </c>
      <c r="B5820" s="1" t="s">
        <v>13338</v>
      </c>
      <c r="C5820" t="s">
        <v>2805</v>
      </c>
      <c r="D5820" s="9" t="s">
        <v>13332</v>
      </c>
      <c r="E5820" s="9" t="s">
        <v>2806</v>
      </c>
      <c r="F5820" s="9" t="s">
        <v>532</v>
      </c>
      <c r="G5820" s="10">
        <v>0</v>
      </c>
      <c r="H5820" s="10" t="s">
        <v>342</v>
      </c>
      <c r="I5820" s="10">
        <v>1949</v>
      </c>
      <c r="J5820" s="11" t="s">
        <v>13333</v>
      </c>
      <c r="K5820" s="12"/>
      <c r="L5820" s="13" t="s">
        <v>13334</v>
      </c>
      <c r="M5820" t="s">
        <v>753</v>
      </c>
      <c r="S5820" s="9"/>
      <c r="T5820">
        <v>7</v>
      </c>
      <c r="U5820" s="210" t="s">
        <v>18221</v>
      </c>
      <c r="V5820" s="14">
        <v>0</v>
      </c>
      <c r="W5820" s="14">
        <v>0</v>
      </c>
      <c r="X5820" s="109" t="s">
        <v>294</v>
      </c>
      <c r="Y5820" t="s">
        <v>13335</v>
      </c>
      <c r="Z5820" t="s">
        <v>2808</v>
      </c>
      <c r="AA5820">
        <f t="shared" si="90"/>
        <v>2</v>
      </c>
    </row>
    <row r="5821" spans="1:27" x14ac:dyDescent="0.2">
      <c r="A5821">
        <v>2745</v>
      </c>
      <c r="B5821" s="1" t="s">
        <v>13339</v>
      </c>
      <c r="C5821" t="s">
        <v>2805</v>
      </c>
      <c r="D5821" s="9" t="s">
        <v>13332</v>
      </c>
      <c r="E5821" s="9" t="s">
        <v>2806</v>
      </c>
      <c r="F5821" s="9" t="s">
        <v>532</v>
      </c>
      <c r="G5821" s="10">
        <v>0</v>
      </c>
      <c r="H5821" s="10" t="s">
        <v>342</v>
      </c>
      <c r="I5821" s="10">
        <v>1949</v>
      </c>
      <c r="J5821" s="11" t="s">
        <v>13333</v>
      </c>
      <c r="K5821" s="12"/>
      <c r="L5821" s="13" t="s">
        <v>13334</v>
      </c>
      <c r="M5821" t="s">
        <v>753</v>
      </c>
      <c r="S5821" s="9"/>
      <c r="T5821">
        <v>7</v>
      </c>
      <c r="U5821" s="210" t="s">
        <v>18221</v>
      </c>
      <c r="V5821" s="14">
        <v>0</v>
      </c>
      <c r="W5821" s="14">
        <v>0</v>
      </c>
      <c r="X5821" s="109" t="s">
        <v>294</v>
      </c>
      <c r="Y5821" t="s">
        <v>13335</v>
      </c>
      <c r="Z5821" t="s">
        <v>2808</v>
      </c>
      <c r="AA5821">
        <f t="shared" si="90"/>
        <v>2</v>
      </c>
    </row>
    <row r="5822" spans="1:27" x14ac:dyDescent="0.2">
      <c r="A5822">
        <v>7448</v>
      </c>
      <c r="B5822" s="1" t="s">
        <v>13340</v>
      </c>
      <c r="C5822" t="s">
        <v>2805</v>
      </c>
      <c r="D5822" s="9" t="s">
        <v>13332</v>
      </c>
      <c r="E5822" s="9" t="s">
        <v>2806</v>
      </c>
      <c r="F5822" s="9" t="s">
        <v>532</v>
      </c>
      <c r="G5822" s="10">
        <v>0</v>
      </c>
      <c r="H5822" s="10" t="s">
        <v>342</v>
      </c>
      <c r="I5822" s="10">
        <v>1949</v>
      </c>
      <c r="J5822" s="11" t="s">
        <v>13333</v>
      </c>
      <c r="K5822" s="12"/>
      <c r="L5822" s="13" t="s">
        <v>13334</v>
      </c>
      <c r="M5822" t="s">
        <v>753</v>
      </c>
      <c r="S5822" s="9"/>
      <c r="T5822">
        <v>7</v>
      </c>
      <c r="U5822" s="210" t="s">
        <v>18221</v>
      </c>
      <c r="V5822" s="14">
        <v>0</v>
      </c>
      <c r="W5822" s="14">
        <v>0</v>
      </c>
      <c r="X5822" s="109" t="s">
        <v>294</v>
      </c>
      <c r="Y5822" t="s">
        <v>13335</v>
      </c>
      <c r="Z5822" t="s">
        <v>2808</v>
      </c>
      <c r="AA5822">
        <f t="shared" si="90"/>
        <v>2</v>
      </c>
    </row>
    <row r="5823" spans="1:27" x14ac:dyDescent="0.2">
      <c r="A5823">
        <v>1708</v>
      </c>
      <c r="B5823" s="1" t="s">
        <v>13341</v>
      </c>
      <c r="C5823" t="s">
        <v>2805</v>
      </c>
      <c r="D5823" s="9" t="s">
        <v>13332</v>
      </c>
      <c r="E5823" s="9" t="s">
        <v>2806</v>
      </c>
      <c r="F5823" s="9" t="s">
        <v>532</v>
      </c>
      <c r="G5823" s="10">
        <v>0</v>
      </c>
      <c r="H5823" s="10" t="s">
        <v>342</v>
      </c>
      <c r="I5823" s="10">
        <v>1949</v>
      </c>
      <c r="J5823" s="11" t="s">
        <v>13333</v>
      </c>
      <c r="K5823" s="12"/>
      <c r="L5823" s="13" t="s">
        <v>13334</v>
      </c>
      <c r="M5823" t="s">
        <v>753</v>
      </c>
      <c r="S5823" s="9"/>
      <c r="T5823">
        <v>7</v>
      </c>
      <c r="U5823" s="210" t="s">
        <v>18221</v>
      </c>
      <c r="V5823" s="14">
        <v>0</v>
      </c>
      <c r="W5823" s="14">
        <v>0</v>
      </c>
      <c r="X5823" s="109" t="s">
        <v>294</v>
      </c>
      <c r="Y5823" t="s">
        <v>13335</v>
      </c>
      <c r="Z5823" t="s">
        <v>2808</v>
      </c>
      <c r="AA5823">
        <f t="shared" si="90"/>
        <v>2</v>
      </c>
    </row>
    <row r="5824" spans="1:27" x14ac:dyDescent="0.2">
      <c r="A5824">
        <v>6466</v>
      </c>
      <c r="B5824" s="1" t="s">
        <v>13342</v>
      </c>
      <c r="C5824" t="s">
        <v>2805</v>
      </c>
      <c r="D5824" s="9" t="s">
        <v>13332</v>
      </c>
      <c r="E5824" s="9" t="s">
        <v>2806</v>
      </c>
      <c r="F5824" s="9" t="s">
        <v>532</v>
      </c>
      <c r="G5824" s="10">
        <v>0</v>
      </c>
      <c r="H5824" s="10" t="s">
        <v>342</v>
      </c>
      <c r="I5824" s="10">
        <v>1949</v>
      </c>
      <c r="J5824" s="11" t="s">
        <v>13333</v>
      </c>
      <c r="K5824" s="12"/>
      <c r="L5824" s="13" t="s">
        <v>13343</v>
      </c>
      <c r="M5824" t="s">
        <v>753</v>
      </c>
      <c r="S5824" s="9"/>
      <c r="T5824">
        <v>7</v>
      </c>
      <c r="U5824" s="210" t="s">
        <v>18221</v>
      </c>
      <c r="V5824" s="14">
        <v>0</v>
      </c>
      <c r="W5824" s="14">
        <v>0</v>
      </c>
      <c r="X5824" s="109" t="s">
        <v>294</v>
      </c>
      <c r="Y5824" t="s">
        <v>13335</v>
      </c>
      <c r="Z5824" t="s">
        <v>2808</v>
      </c>
      <c r="AA5824">
        <f t="shared" si="90"/>
        <v>2</v>
      </c>
    </row>
    <row r="5825" spans="1:27" x14ac:dyDescent="0.2">
      <c r="A5825">
        <v>964</v>
      </c>
      <c r="B5825" s="1" t="s">
        <v>13344</v>
      </c>
      <c r="C5825" t="s">
        <v>2805</v>
      </c>
      <c r="D5825" s="9" t="s">
        <v>13332</v>
      </c>
      <c r="E5825" s="9" t="s">
        <v>2806</v>
      </c>
      <c r="F5825" s="9" t="s">
        <v>532</v>
      </c>
      <c r="G5825" s="10">
        <v>0</v>
      </c>
      <c r="H5825" s="10" t="s">
        <v>342</v>
      </c>
      <c r="I5825" s="10">
        <v>1949</v>
      </c>
      <c r="J5825" s="11" t="s">
        <v>13333</v>
      </c>
      <c r="K5825" s="12"/>
      <c r="L5825" s="13" t="s">
        <v>13345</v>
      </c>
      <c r="M5825" t="s">
        <v>753</v>
      </c>
      <c r="S5825" s="9"/>
      <c r="T5825">
        <v>7</v>
      </c>
      <c r="U5825" s="210" t="s">
        <v>18221</v>
      </c>
      <c r="V5825" s="14">
        <v>0</v>
      </c>
      <c r="W5825" s="14">
        <v>0</v>
      </c>
      <c r="X5825" s="109" t="s">
        <v>294</v>
      </c>
      <c r="Y5825" t="s">
        <v>13335</v>
      </c>
      <c r="Z5825" t="s">
        <v>2808</v>
      </c>
      <c r="AA5825">
        <f t="shared" si="90"/>
        <v>2</v>
      </c>
    </row>
    <row r="5826" spans="1:27" x14ac:dyDescent="0.2">
      <c r="A5826">
        <v>7418</v>
      </c>
      <c r="B5826" s="1" t="s">
        <v>13346</v>
      </c>
      <c r="C5826" t="s">
        <v>2805</v>
      </c>
      <c r="D5826" s="9" t="s">
        <v>13332</v>
      </c>
      <c r="E5826" s="9" t="s">
        <v>2806</v>
      </c>
      <c r="F5826" s="9" t="s">
        <v>532</v>
      </c>
      <c r="G5826" s="10">
        <v>0</v>
      </c>
      <c r="H5826" s="10" t="s">
        <v>342</v>
      </c>
      <c r="I5826" s="10">
        <v>1949</v>
      </c>
      <c r="J5826" s="11" t="s">
        <v>13333</v>
      </c>
      <c r="K5826" s="12"/>
      <c r="L5826" s="13" t="s">
        <v>13343</v>
      </c>
      <c r="M5826" t="s">
        <v>753</v>
      </c>
      <c r="S5826" s="9"/>
      <c r="T5826">
        <v>7</v>
      </c>
      <c r="U5826" s="210" t="s">
        <v>18221</v>
      </c>
      <c r="V5826" s="14">
        <v>0</v>
      </c>
      <c r="W5826" s="14">
        <v>0</v>
      </c>
      <c r="X5826" s="109" t="s">
        <v>294</v>
      </c>
      <c r="Y5826" t="s">
        <v>13335</v>
      </c>
      <c r="Z5826" t="s">
        <v>2808</v>
      </c>
      <c r="AA5826">
        <f t="shared" ref="AA5826:AA5889" si="91">LEN(D5826)-LEN(SUBSTITUTE(D5826,"/",""))+1</f>
        <v>2</v>
      </c>
    </row>
    <row r="5827" spans="1:27" x14ac:dyDescent="0.2">
      <c r="A5827">
        <v>2331</v>
      </c>
      <c r="B5827" s="1" t="s">
        <v>13347</v>
      </c>
      <c r="C5827" t="s">
        <v>2805</v>
      </c>
      <c r="D5827" s="9" t="s">
        <v>13332</v>
      </c>
      <c r="E5827" s="9" t="s">
        <v>2806</v>
      </c>
      <c r="F5827" s="9" t="s">
        <v>532</v>
      </c>
      <c r="G5827" s="10">
        <v>0</v>
      </c>
      <c r="H5827" s="10" t="s">
        <v>342</v>
      </c>
      <c r="I5827" s="10">
        <v>1949</v>
      </c>
      <c r="J5827" s="11" t="s">
        <v>13333</v>
      </c>
      <c r="K5827" s="12"/>
      <c r="L5827" s="13" t="s">
        <v>13343</v>
      </c>
      <c r="M5827" t="s">
        <v>753</v>
      </c>
      <c r="S5827" s="9"/>
      <c r="T5827">
        <v>7</v>
      </c>
      <c r="U5827" s="210" t="s">
        <v>18221</v>
      </c>
      <c r="V5827" s="14">
        <v>0</v>
      </c>
      <c r="W5827" s="14">
        <v>0</v>
      </c>
      <c r="X5827" s="109" t="s">
        <v>294</v>
      </c>
      <c r="Y5827" t="s">
        <v>13335</v>
      </c>
      <c r="Z5827" t="s">
        <v>2808</v>
      </c>
      <c r="AA5827">
        <f t="shared" si="91"/>
        <v>2</v>
      </c>
    </row>
    <row r="5828" spans="1:27" x14ac:dyDescent="0.2">
      <c r="A5828">
        <v>5011</v>
      </c>
      <c r="B5828" s="1" t="s">
        <v>13348</v>
      </c>
      <c r="C5828" t="s">
        <v>2805</v>
      </c>
      <c r="D5828" s="9" t="s">
        <v>13332</v>
      </c>
      <c r="E5828" s="9" t="s">
        <v>2806</v>
      </c>
      <c r="F5828" s="9" t="s">
        <v>532</v>
      </c>
      <c r="G5828" s="10">
        <v>0</v>
      </c>
      <c r="H5828" s="10" t="s">
        <v>342</v>
      </c>
      <c r="I5828" s="10">
        <v>1949</v>
      </c>
      <c r="J5828" s="11" t="s">
        <v>13333</v>
      </c>
      <c r="K5828" s="12"/>
      <c r="L5828" s="13" t="s">
        <v>13345</v>
      </c>
      <c r="M5828" t="s">
        <v>753</v>
      </c>
      <c r="S5828" s="9"/>
      <c r="T5828">
        <v>7</v>
      </c>
      <c r="U5828" s="210" t="s">
        <v>18221</v>
      </c>
      <c r="V5828" s="14">
        <v>0</v>
      </c>
      <c r="W5828" s="14">
        <v>0</v>
      </c>
      <c r="X5828" s="109" t="s">
        <v>294</v>
      </c>
      <c r="Y5828" t="s">
        <v>13335</v>
      </c>
      <c r="Z5828" t="s">
        <v>2808</v>
      </c>
      <c r="AA5828">
        <f t="shared" si="91"/>
        <v>2</v>
      </c>
    </row>
    <row r="5829" spans="1:27" x14ac:dyDescent="0.2">
      <c r="A5829">
        <v>3924</v>
      </c>
      <c r="B5829" s="1" t="s">
        <v>13395</v>
      </c>
      <c r="C5829" t="s">
        <v>2805</v>
      </c>
      <c r="D5829" s="9">
        <v>94</v>
      </c>
      <c r="E5829" s="9" t="s">
        <v>2806</v>
      </c>
      <c r="F5829" s="9"/>
      <c r="G5829" s="10">
        <v>0</v>
      </c>
      <c r="H5829" s="10" t="s">
        <v>342</v>
      </c>
      <c r="I5829" s="10">
        <v>1949</v>
      </c>
      <c r="J5829" s="11" t="s">
        <v>13333</v>
      </c>
      <c r="K5829" s="12"/>
      <c r="L5829" s="13" t="s">
        <v>13345</v>
      </c>
      <c r="M5829" t="s">
        <v>753</v>
      </c>
      <c r="S5829" s="9"/>
      <c r="T5829">
        <v>7</v>
      </c>
      <c r="U5829" s="210" t="s">
        <v>18221</v>
      </c>
      <c r="V5829" s="14">
        <v>0</v>
      </c>
      <c r="W5829" s="14">
        <v>0</v>
      </c>
      <c r="X5829" s="150" t="s">
        <v>270</v>
      </c>
      <c r="Y5829">
        <v>94</v>
      </c>
      <c r="Z5829" t="s">
        <v>2808</v>
      </c>
      <c r="AA5829">
        <f t="shared" si="91"/>
        <v>1</v>
      </c>
    </row>
    <row r="5830" spans="1:27" x14ac:dyDescent="0.2">
      <c r="A5830">
        <v>5912</v>
      </c>
      <c r="B5830" s="1" t="s">
        <v>13396</v>
      </c>
      <c r="C5830" t="s">
        <v>2805</v>
      </c>
      <c r="D5830" s="9">
        <v>94</v>
      </c>
      <c r="E5830" s="9" t="s">
        <v>2806</v>
      </c>
      <c r="F5830" s="9"/>
      <c r="G5830" s="10">
        <v>0</v>
      </c>
      <c r="H5830" s="10" t="s">
        <v>342</v>
      </c>
      <c r="I5830" s="10">
        <v>1949</v>
      </c>
      <c r="J5830" s="11" t="s">
        <v>13333</v>
      </c>
      <c r="K5830" s="12"/>
      <c r="L5830" s="13" t="s">
        <v>13345</v>
      </c>
      <c r="M5830" t="s">
        <v>753</v>
      </c>
      <c r="S5830" s="9"/>
      <c r="T5830">
        <v>7</v>
      </c>
      <c r="U5830" s="210" t="s">
        <v>18221</v>
      </c>
      <c r="V5830" s="14">
        <v>0</v>
      </c>
      <c r="W5830" s="14">
        <v>0</v>
      </c>
      <c r="X5830" s="150" t="s">
        <v>270</v>
      </c>
      <c r="Y5830">
        <v>94</v>
      </c>
      <c r="Z5830" t="s">
        <v>2808</v>
      </c>
      <c r="AA5830">
        <f t="shared" si="91"/>
        <v>1</v>
      </c>
    </row>
    <row r="5831" spans="1:27" x14ac:dyDescent="0.2">
      <c r="A5831">
        <v>1041</v>
      </c>
      <c r="B5831" s="1" t="s">
        <v>13349</v>
      </c>
      <c r="C5831" t="s">
        <v>2805</v>
      </c>
      <c r="D5831" s="9" t="s">
        <v>13332</v>
      </c>
      <c r="E5831" s="9" t="s">
        <v>2806</v>
      </c>
      <c r="F5831" s="9" t="s">
        <v>532</v>
      </c>
      <c r="G5831" s="10">
        <v>0</v>
      </c>
      <c r="H5831" s="10" t="s">
        <v>342</v>
      </c>
      <c r="I5831" s="10">
        <v>1949</v>
      </c>
      <c r="J5831" s="11" t="s">
        <v>13333</v>
      </c>
      <c r="K5831" s="12"/>
      <c r="L5831" s="13" t="s">
        <v>13350</v>
      </c>
      <c r="M5831" t="s">
        <v>753</v>
      </c>
      <c r="S5831" s="9"/>
      <c r="T5831">
        <v>7</v>
      </c>
      <c r="U5831" s="210" t="s">
        <v>18221</v>
      </c>
      <c r="V5831" s="14">
        <v>0</v>
      </c>
      <c r="W5831" s="14">
        <v>0</v>
      </c>
      <c r="X5831" s="109" t="s">
        <v>294</v>
      </c>
      <c r="Y5831" t="s">
        <v>13335</v>
      </c>
      <c r="Z5831" t="s">
        <v>2808</v>
      </c>
      <c r="AA5831">
        <f t="shared" si="91"/>
        <v>2</v>
      </c>
    </row>
    <row r="5832" spans="1:27" x14ac:dyDescent="0.2">
      <c r="A5832">
        <v>5915</v>
      </c>
      <c r="B5832" s="1" t="s">
        <v>13397</v>
      </c>
      <c r="C5832" t="s">
        <v>2805</v>
      </c>
      <c r="D5832" s="9">
        <v>94</v>
      </c>
      <c r="E5832" s="9" t="s">
        <v>2806</v>
      </c>
      <c r="F5832" s="9"/>
      <c r="G5832" s="10">
        <v>0</v>
      </c>
      <c r="H5832" s="10" t="s">
        <v>342</v>
      </c>
      <c r="I5832" s="10">
        <v>1949</v>
      </c>
      <c r="J5832" s="11" t="s">
        <v>13333</v>
      </c>
      <c r="K5832" s="12"/>
      <c r="L5832" s="13" t="s">
        <v>13398</v>
      </c>
      <c r="M5832" t="s">
        <v>753</v>
      </c>
      <c r="S5832" s="9"/>
      <c r="T5832">
        <v>7</v>
      </c>
      <c r="U5832" s="210" t="s">
        <v>18221</v>
      </c>
      <c r="V5832" s="14">
        <v>0</v>
      </c>
      <c r="W5832" s="14">
        <v>0</v>
      </c>
      <c r="X5832" s="150" t="s">
        <v>270</v>
      </c>
      <c r="Y5832">
        <v>94</v>
      </c>
      <c r="Z5832" t="s">
        <v>2808</v>
      </c>
      <c r="AA5832">
        <f t="shared" si="91"/>
        <v>1</v>
      </c>
    </row>
    <row r="5833" spans="1:27" x14ac:dyDescent="0.2">
      <c r="A5833">
        <v>5917</v>
      </c>
      <c r="B5833" s="1" t="s">
        <v>13399</v>
      </c>
      <c r="C5833" t="s">
        <v>2805</v>
      </c>
      <c r="D5833" s="9">
        <v>94</v>
      </c>
      <c r="E5833" s="9" t="s">
        <v>2806</v>
      </c>
      <c r="F5833" s="9"/>
      <c r="G5833" s="10">
        <v>0</v>
      </c>
      <c r="H5833" s="10" t="s">
        <v>342</v>
      </c>
      <c r="I5833" s="10">
        <v>1949</v>
      </c>
      <c r="J5833" s="11" t="s">
        <v>13333</v>
      </c>
      <c r="K5833" s="12"/>
      <c r="L5833" s="13" t="s">
        <v>13345</v>
      </c>
      <c r="M5833" t="s">
        <v>753</v>
      </c>
      <c r="S5833" s="9"/>
      <c r="T5833">
        <v>7</v>
      </c>
      <c r="U5833" s="210" t="s">
        <v>18221</v>
      </c>
      <c r="V5833" s="14">
        <v>0</v>
      </c>
      <c r="W5833" s="14">
        <v>0</v>
      </c>
      <c r="X5833" s="150" t="s">
        <v>270</v>
      </c>
      <c r="Y5833">
        <v>94</v>
      </c>
      <c r="Z5833" t="s">
        <v>2808</v>
      </c>
      <c r="AA5833">
        <f t="shared" si="91"/>
        <v>1</v>
      </c>
    </row>
    <row r="5834" spans="1:27" x14ac:dyDescent="0.2">
      <c r="A5834">
        <v>2087</v>
      </c>
      <c r="B5834" s="1" t="s">
        <v>13400</v>
      </c>
      <c r="C5834" t="s">
        <v>2805</v>
      </c>
      <c r="D5834" s="9">
        <v>94</v>
      </c>
      <c r="E5834" s="9" t="s">
        <v>2806</v>
      </c>
      <c r="F5834" s="9"/>
      <c r="G5834" s="10">
        <v>0</v>
      </c>
      <c r="H5834" s="10" t="s">
        <v>342</v>
      </c>
      <c r="I5834" s="10">
        <v>1949</v>
      </c>
      <c r="J5834" s="11" t="s">
        <v>13333</v>
      </c>
      <c r="K5834" s="12"/>
      <c r="L5834" s="13" t="s">
        <v>13345</v>
      </c>
      <c r="M5834" t="s">
        <v>753</v>
      </c>
      <c r="S5834" s="9"/>
      <c r="T5834">
        <v>7</v>
      </c>
      <c r="U5834" s="210" t="s">
        <v>18221</v>
      </c>
      <c r="V5834" s="14">
        <v>0</v>
      </c>
      <c r="W5834" s="14">
        <v>0</v>
      </c>
      <c r="X5834" s="150" t="s">
        <v>270</v>
      </c>
      <c r="Y5834">
        <v>94</v>
      </c>
      <c r="Z5834" t="s">
        <v>2808</v>
      </c>
      <c r="AA5834">
        <f t="shared" si="91"/>
        <v>1</v>
      </c>
    </row>
    <row r="5835" spans="1:27" x14ac:dyDescent="0.2">
      <c r="A5835">
        <v>4198</v>
      </c>
      <c r="B5835" s="1" t="s">
        <v>13401</v>
      </c>
      <c r="C5835" t="s">
        <v>2805</v>
      </c>
      <c r="D5835" s="9">
        <v>94</v>
      </c>
      <c r="E5835" s="9" t="s">
        <v>2806</v>
      </c>
      <c r="F5835" s="9"/>
      <c r="G5835" s="10">
        <v>0</v>
      </c>
      <c r="H5835" s="10" t="s">
        <v>342</v>
      </c>
      <c r="I5835" s="10">
        <v>1949</v>
      </c>
      <c r="J5835" s="11" t="s">
        <v>13333</v>
      </c>
      <c r="K5835" s="12"/>
      <c r="L5835" s="13" t="s">
        <v>13375</v>
      </c>
      <c r="M5835" t="s">
        <v>753</v>
      </c>
      <c r="S5835" s="9"/>
      <c r="T5835">
        <v>7</v>
      </c>
      <c r="U5835" s="210" t="s">
        <v>18221</v>
      </c>
      <c r="V5835" s="14">
        <v>0</v>
      </c>
      <c r="W5835" s="14">
        <v>0</v>
      </c>
      <c r="X5835" s="150" t="s">
        <v>270</v>
      </c>
      <c r="Y5835">
        <v>94</v>
      </c>
      <c r="Z5835" t="s">
        <v>2808</v>
      </c>
      <c r="AA5835">
        <f t="shared" si="91"/>
        <v>1</v>
      </c>
    </row>
    <row r="5836" spans="1:27" x14ac:dyDescent="0.2">
      <c r="A5836">
        <v>5901</v>
      </c>
      <c r="B5836" s="1" t="s">
        <v>13739</v>
      </c>
      <c r="C5836" t="s">
        <v>1027</v>
      </c>
      <c r="D5836" s="9"/>
      <c r="E5836" s="9" t="s">
        <v>2806</v>
      </c>
      <c r="F5836" s="9"/>
      <c r="G5836" s="10">
        <v>0</v>
      </c>
      <c r="H5836" s="10" t="s">
        <v>342</v>
      </c>
      <c r="I5836" s="10">
        <v>1949</v>
      </c>
      <c r="J5836" s="23">
        <v>18080</v>
      </c>
      <c r="K5836" s="12"/>
      <c r="L5836" s="13" t="s">
        <v>195</v>
      </c>
      <c r="M5836" s="13" t="s">
        <v>753</v>
      </c>
      <c r="S5836" s="9"/>
      <c r="T5836" s="14">
        <v>7</v>
      </c>
      <c r="U5836" s="210" t="s">
        <v>18221</v>
      </c>
      <c r="V5836" s="14">
        <v>0</v>
      </c>
      <c r="W5836" s="14">
        <v>1</v>
      </c>
      <c r="X5836" s="109" t="e">
        <v>#N/A</v>
      </c>
      <c r="Y5836" t="s">
        <v>334</v>
      </c>
      <c r="Z5836" t="s">
        <v>1419</v>
      </c>
      <c r="AA5836">
        <f t="shared" si="91"/>
        <v>1</v>
      </c>
    </row>
    <row r="5837" spans="1:27" x14ac:dyDescent="0.2">
      <c r="A5837">
        <v>5893</v>
      </c>
      <c r="B5837" s="1" t="s">
        <v>13738</v>
      </c>
      <c r="C5837" t="s">
        <v>1027</v>
      </c>
      <c r="D5837" s="9"/>
      <c r="E5837" s="9" t="s">
        <v>2806</v>
      </c>
      <c r="F5837" s="9"/>
      <c r="G5837" s="10">
        <v>1</v>
      </c>
      <c r="H5837" s="10" t="s">
        <v>342</v>
      </c>
      <c r="I5837" s="10">
        <v>1949</v>
      </c>
      <c r="J5837" s="23">
        <v>18080</v>
      </c>
      <c r="K5837" s="12"/>
      <c r="L5837" s="13" t="s">
        <v>197</v>
      </c>
      <c r="M5837" s="13" t="s">
        <v>753</v>
      </c>
      <c r="S5837" s="9"/>
      <c r="T5837" s="14">
        <v>7</v>
      </c>
      <c r="U5837" s="210" t="s">
        <v>18221</v>
      </c>
      <c r="V5837" s="14">
        <v>0</v>
      </c>
      <c r="W5837" s="14">
        <v>1</v>
      </c>
      <c r="X5837" s="109" t="e">
        <v>#N/A</v>
      </c>
      <c r="Y5837" t="s">
        <v>334</v>
      </c>
      <c r="Z5837" t="s">
        <v>1419</v>
      </c>
      <c r="AA5837">
        <f t="shared" si="91"/>
        <v>1</v>
      </c>
    </row>
    <row r="5838" spans="1:27" x14ac:dyDescent="0.2">
      <c r="A5838">
        <v>6313</v>
      </c>
      <c r="B5838" s="1" t="s">
        <v>13740</v>
      </c>
      <c r="C5838" t="s">
        <v>1027</v>
      </c>
      <c r="D5838" s="9"/>
      <c r="E5838" s="9" t="s">
        <v>2806</v>
      </c>
      <c r="F5838" s="9"/>
      <c r="G5838" s="10">
        <v>1</v>
      </c>
      <c r="H5838" s="10" t="s">
        <v>342</v>
      </c>
      <c r="I5838" s="10">
        <v>1949</v>
      </c>
      <c r="J5838" s="23">
        <v>18080</v>
      </c>
      <c r="K5838" s="12"/>
      <c r="L5838" s="13" t="s">
        <v>202</v>
      </c>
      <c r="M5838" s="13" t="s">
        <v>753</v>
      </c>
      <c r="S5838" s="9"/>
      <c r="T5838" s="14">
        <v>7</v>
      </c>
      <c r="U5838" s="210" t="s">
        <v>18221</v>
      </c>
      <c r="V5838" s="14">
        <v>0</v>
      </c>
      <c r="W5838" s="14">
        <v>1</v>
      </c>
      <c r="X5838" s="109" t="e">
        <v>#N/A</v>
      </c>
      <c r="Y5838" t="s">
        <v>334</v>
      </c>
      <c r="Z5838" t="s">
        <v>1419</v>
      </c>
      <c r="AA5838">
        <f t="shared" si="91"/>
        <v>1</v>
      </c>
    </row>
    <row r="5839" spans="1:27" x14ac:dyDescent="0.2">
      <c r="A5839">
        <v>6231</v>
      </c>
      <c r="B5839" s="1" t="s">
        <v>13743</v>
      </c>
      <c r="C5839" t="s">
        <v>1027</v>
      </c>
      <c r="D5839" s="9"/>
      <c r="E5839" s="9" t="s">
        <v>2806</v>
      </c>
      <c r="F5839" s="9"/>
      <c r="G5839" s="10">
        <v>1</v>
      </c>
      <c r="H5839" s="10" t="s">
        <v>342</v>
      </c>
      <c r="I5839" s="10">
        <v>1949</v>
      </c>
      <c r="J5839" s="23">
        <v>18080</v>
      </c>
      <c r="K5839" s="12"/>
      <c r="L5839" s="13" t="s">
        <v>206</v>
      </c>
      <c r="M5839" s="13" t="s">
        <v>753</v>
      </c>
      <c r="S5839" s="9"/>
      <c r="T5839" s="14">
        <v>7</v>
      </c>
      <c r="U5839" s="210" t="s">
        <v>18221</v>
      </c>
      <c r="V5839" s="14">
        <v>0</v>
      </c>
      <c r="W5839" s="14">
        <v>1</v>
      </c>
      <c r="X5839" s="109" t="e">
        <v>#N/A</v>
      </c>
      <c r="Y5839" t="s">
        <v>334</v>
      </c>
      <c r="Z5839" t="s">
        <v>1419</v>
      </c>
      <c r="AA5839">
        <f t="shared" si="91"/>
        <v>1</v>
      </c>
    </row>
    <row r="5840" spans="1:27" x14ac:dyDescent="0.2">
      <c r="A5840">
        <v>5936</v>
      </c>
      <c r="B5840" s="1" t="s">
        <v>13744</v>
      </c>
      <c r="C5840" t="s">
        <v>1027</v>
      </c>
      <c r="D5840" s="9"/>
      <c r="E5840" s="9" t="s">
        <v>2806</v>
      </c>
      <c r="F5840" s="9"/>
      <c r="G5840" s="10">
        <v>1</v>
      </c>
      <c r="H5840" s="10" t="s">
        <v>342</v>
      </c>
      <c r="I5840" s="10">
        <v>1949</v>
      </c>
      <c r="J5840" s="23">
        <v>18080</v>
      </c>
      <c r="K5840" s="12"/>
      <c r="L5840" s="13" t="s">
        <v>200</v>
      </c>
      <c r="M5840" t="s">
        <v>753</v>
      </c>
      <c r="S5840" s="9"/>
      <c r="T5840" s="14">
        <v>7</v>
      </c>
      <c r="U5840" s="210" t="s">
        <v>18221</v>
      </c>
      <c r="V5840" s="14">
        <v>0</v>
      </c>
      <c r="W5840" s="14">
        <v>1</v>
      </c>
      <c r="X5840" s="109" t="e">
        <v>#N/A</v>
      </c>
      <c r="Y5840" t="s">
        <v>334</v>
      </c>
      <c r="Z5840" t="s">
        <v>1419</v>
      </c>
      <c r="AA5840">
        <f t="shared" si="91"/>
        <v>1</v>
      </c>
    </row>
    <row r="5841" spans="1:27" x14ac:dyDescent="0.2">
      <c r="A5841">
        <v>4610</v>
      </c>
      <c r="B5841" s="1" t="s">
        <v>13745</v>
      </c>
      <c r="C5841" t="s">
        <v>1027</v>
      </c>
      <c r="D5841" s="9"/>
      <c r="E5841" s="9" t="s">
        <v>2806</v>
      </c>
      <c r="F5841" s="9"/>
      <c r="G5841" s="10">
        <v>1</v>
      </c>
      <c r="H5841" s="10" t="s">
        <v>342</v>
      </c>
      <c r="I5841" s="10">
        <v>1949</v>
      </c>
      <c r="J5841" s="23">
        <v>18080</v>
      </c>
      <c r="K5841" s="12"/>
      <c r="L5841" s="13" t="s">
        <v>209</v>
      </c>
      <c r="M5841" t="s">
        <v>753</v>
      </c>
      <c r="S5841" s="9"/>
      <c r="T5841" s="14">
        <v>7</v>
      </c>
      <c r="U5841" s="210" t="s">
        <v>18221</v>
      </c>
      <c r="V5841" s="14">
        <v>0</v>
      </c>
      <c r="W5841" s="14">
        <v>1</v>
      </c>
      <c r="X5841" s="109" t="e">
        <v>#N/A</v>
      </c>
      <c r="Y5841" t="s">
        <v>334</v>
      </c>
      <c r="Z5841" t="s">
        <v>1419</v>
      </c>
      <c r="AA5841">
        <f t="shared" si="91"/>
        <v>1</v>
      </c>
    </row>
    <row r="5842" spans="1:27" x14ac:dyDescent="0.2">
      <c r="A5842">
        <v>589</v>
      </c>
      <c r="B5842" s="1" t="s">
        <v>13425</v>
      </c>
      <c r="C5842" t="s">
        <v>503</v>
      </c>
      <c r="D5842" s="9" t="s">
        <v>13426</v>
      </c>
      <c r="E5842" s="9"/>
      <c r="F5842" s="9"/>
      <c r="G5842" s="10">
        <v>4</v>
      </c>
      <c r="H5842" s="10" t="s">
        <v>342</v>
      </c>
      <c r="I5842" s="10">
        <v>1949</v>
      </c>
      <c r="J5842" s="11" t="s">
        <v>13427</v>
      </c>
      <c r="K5842" s="12" t="s">
        <v>237</v>
      </c>
      <c r="L5842" s="13" t="s">
        <v>13428</v>
      </c>
      <c r="M5842" t="s">
        <v>290</v>
      </c>
      <c r="N5842" t="s">
        <v>291</v>
      </c>
      <c r="O5842" t="s">
        <v>292</v>
      </c>
      <c r="S5842" s="9"/>
      <c r="T5842">
        <v>7</v>
      </c>
      <c r="U5842" s="210" t="s">
        <v>18221</v>
      </c>
      <c r="V5842" s="14">
        <v>0</v>
      </c>
      <c r="W5842" s="14">
        <v>1</v>
      </c>
      <c r="X5842" s="150" t="s">
        <v>294</v>
      </c>
      <c r="Y5842" t="s">
        <v>10164</v>
      </c>
      <c r="Z5842" t="s">
        <v>505</v>
      </c>
      <c r="AA5842">
        <f t="shared" si="91"/>
        <v>4</v>
      </c>
    </row>
    <row r="5843" spans="1:27" x14ac:dyDescent="0.2">
      <c r="A5843">
        <v>4202</v>
      </c>
      <c r="B5843" s="1" t="s">
        <v>13429</v>
      </c>
      <c r="C5843" t="s">
        <v>1027</v>
      </c>
      <c r="D5843" s="9" t="s">
        <v>13430</v>
      </c>
      <c r="E5843" s="9"/>
      <c r="F5843" s="9"/>
      <c r="G5843" s="10">
        <v>4</v>
      </c>
      <c r="H5843" s="10" t="s">
        <v>342</v>
      </c>
      <c r="I5843" s="10">
        <v>1949</v>
      </c>
      <c r="J5843" s="11" t="s">
        <v>13427</v>
      </c>
      <c r="K5843" s="12" t="s">
        <v>237</v>
      </c>
      <c r="L5843" s="13" t="s">
        <v>13431</v>
      </c>
      <c r="M5843" t="s">
        <v>290</v>
      </c>
      <c r="N5843" t="s">
        <v>291</v>
      </c>
      <c r="O5843" t="s">
        <v>498</v>
      </c>
      <c r="S5843" s="9"/>
      <c r="T5843">
        <v>7</v>
      </c>
      <c r="U5843" s="210" t="s">
        <v>18221</v>
      </c>
      <c r="V5843" s="14">
        <v>0</v>
      </c>
      <c r="W5843" s="14">
        <v>1</v>
      </c>
      <c r="X5843" s="150" t="s">
        <v>294</v>
      </c>
      <c r="Y5843" t="s">
        <v>13709</v>
      </c>
      <c r="Z5843" t="s">
        <v>271</v>
      </c>
      <c r="AA5843">
        <f t="shared" si="91"/>
        <v>2</v>
      </c>
    </row>
    <row r="5844" spans="1:27" x14ac:dyDescent="0.2">
      <c r="A5844">
        <v>3160</v>
      </c>
      <c r="B5844" s="1" t="s">
        <v>13432</v>
      </c>
      <c r="C5844" t="s">
        <v>6878</v>
      </c>
      <c r="D5844" s="9" t="s">
        <v>13433</v>
      </c>
      <c r="E5844" s="9"/>
      <c r="F5844" s="9" t="s">
        <v>733</v>
      </c>
      <c r="G5844" s="10">
        <v>5</v>
      </c>
      <c r="H5844" s="10" t="s">
        <v>342</v>
      </c>
      <c r="I5844" s="10">
        <v>1949</v>
      </c>
      <c r="J5844" s="11" t="s">
        <v>13434</v>
      </c>
      <c r="K5844" s="12" t="s">
        <v>237</v>
      </c>
      <c r="L5844" s="13" t="s">
        <v>13435</v>
      </c>
      <c r="M5844" t="s">
        <v>290</v>
      </c>
      <c r="N5844" t="s">
        <v>291</v>
      </c>
      <c r="O5844" t="s">
        <v>1898</v>
      </c>
      <c r="S5844" s="9"/>
      <c r="T5844">
        <v>7</v>
      </c>
      <c r="U5844" s="210" t="s">
        <v>18221</v>
      </c>
      <c r="V5844" s="14">
        <v>0</v>
      </c>
      <c r="W5844" s="14">
        <v>0</v>
      </c>
      <c r="X5844" s="109" t="s">
        <v>294</v>
      </c>
      <c r="Y5844" t="s">
        <v>13436</v>
      </c>
      <c r="Z5844" t="s">
        <v>271</v>
      </c>
      <c r="AA5844">
        <f t="shared" si="91"/>
        <v>3</v>
      </c>
    </row>
    <row r="5845" spans="1:27" x14ac:dyDescent="0.2">
      <c r="A5845">
        <v>4429</v>
      </c>
      <c r="B5845" s="1" t="s">
        <v>13437</v>
      </c>
      <c r="C5845" t="s">
        <v>9894</v>
      </c>
      <c r="D5845" s="9">
        <v>14</v>
      </c>
      <c r="E5845" s="9"/>
      <c r="F5845" s="9"/>
      <c r="G5845" s="10">
        <v>11</v>
      </c>
      <c r="H5845" s="10" t="s">
        <v>342</v>
      </c>
      <c r="I5845" s="10">
        <v>1949</v>
      </c>
      <c r="J5845" s="11" t="s">
        <v>13438</v>
      </c>
      <c r="K5845" s="12" t="s">
        <v>237</v>
      </c>
      <c r="L5845" s="13" t="s">
        <v>13439</v>
      </c>
      <c r="M5845" t="s">
        <v>290</v>
      </c>
      <c r="N5845" t="s">
        <v>291</v>
      </c>
      <c r="O5845" t="s">
        <v>498</v>
      </c>
      <c r="S5845" s="9"/>
      <c r="T5845">
        <v>7</v>
      </c>
      <c r="U5845" s="210" t="s">
        <v>18221</v>
      </c>
      <c r="V5845" s="14">
        <v>0</v>
      </c>
      <c r="W5845" s="14">
        <v>0</v>
      </c>
      <c r="X5845" s="150" t="s">
        <v>270</v>
      </c>
      <c r="Y5845">
        <v>14</v>
      </c>
      <c r="Z5845" t="s">
        <v>271</v>
      </c>
      <c r="AA5845">
        <f t="shared" si="91"/>
        <v>1</v>
      </c>
    </row>
    <row r="5846" spans="1:27" x14ac:dyDescent="0.2">
      <c r="A5846">
        <v>2924</v>
      </c>
      <c r="B5846" s="1" t="s">
        <v>13440</v>
      </c>
      <c r="C5846" t="s">
        <v>2221</v>
      </c>
      <c r="D5846" s="9" t="s">
        <v>13441</v>
      </c>
      <c r="E5846" s="9"/>
      <c r="F5846" s="9"/>
      <c r="G5846" s="10">
        <v>15</v>
      </c>
      <c r="H5846" s="10" t="s">
        <v>342</v>
      </c>
      <c r="I5846" s="10">
        <v>1949</v>
      </c>
      <c r="J5846" s="11" t="s">
        <v>13442</v>
      </c>
      <c r="K5846" s="12"/>
      <c r="L5846" s="13" t="s">
        <v>13443</v>
      </c>
      <c r="M5846" t="s">
        <v>753</v>
      </c>
      <c r="S5846" s="9"/>
      <c r="T5846">
        <v>7</v>
      </c>
      <c r="U5846" s="210" t="s">
        <v>18221</v>
      </c>
      <c r="V5846" s="14">
        <v>0</v>
      </c>
      <c r="W5846" s="14">
        <v>1</v>
      </c>
      <c r="X5846" s="150" t="s">
        <v>270</v>
      </c>
      <c r="Y5846">
        <v>609</v>
      </c>
      <c r="Z5846" t="s">
        <v>505</v>
      </c>
      <c r="AA5846">
        <f t="shared" si="91"/>
        <v>3</v>
      </c>
    </row>
    <row r="5847" spans="1:27" x14ac:dyDescent="0.2">
      <c r="A5847">
        <v>3176</v>
      </c>
      <c r="B5847" s="1" t="s">
        <v>13444</v>
      </c>
      <c r="C5847" t="s">
        <v>2221</v>
      </c>
      <c r="D5847" s="9" t="s">
        <v>13445</v>
      </c>
      <c r="E5847" s="9"/>
      <c r="F5847" s="9"/>
      <c r="G5847" s="10">
        <v>16</v>
      </c>
      <c r="H5847" s="10" t="s">
        <v>342</v>
      </c>
      <c r="I5847" s="10">
        <v>1949</v>
      </c>
      <c r="J5847" s="11" t="s">
        <v>13446</v>
      </c>
      <c r="K5847" s="12"/>
      <c r="L5847" s="13" t="s">
        <v>13447</v>
      </c>
      <c r="M5847" t="s">
        <v>753</v>
      </c>
      <c r="S5847" s="9"/>
      <c r="T5847">
        <v>7</v>
      </c>
      <c r="U5847" s="210" t="s">
        <v>18221</v>
      </c>
      <c r="V5847" s="14">
        <v>0</v>
      </c>
      <c r="W5847" s="14">
        <v>1</v>
      </c>
      <c r="X5847" s="150" t="s">
        <v>270</v>
      </c>
      <c r="Y5847">
        <v>504</v>
      </c>
      <c r="Z5847" t="s">
        <v>505</v>
      </c>
      <c r="AA5847">
        <f t="shared" si="91"/>
        <v>2</v>
      </c>
    </row>
    <row r="5848" spans="1:27" x14ac:dyDescent="0.2">
      <c r="A5848">
        <v>3395</v>
      </c>
      <c r="B5848" s="1" t="s">
        <v>13448</v>
      </c>
      <c r="C5848" t="s">
        <v>1027</v>
      </c>
      <c r="D5848" s="9" t="s">
        <v>13087</v>
      </c>
      <c r="E5848" s="9" t="s">
        <v>259</v>
      </c>
      <c r="F5848" s="9" t="s">
        <v>532</v>
      </c>
      <c r="G5848" s="10">
        <v>19</v>
      </c>
      <c r="H5848" s="10" t="s">
        <v>342</v>
      </c>
      <c r="I5848" s="10">
        <v>1949</v>
      </c>
      <c r="J5848" s="11" t="s">
        <v>13449</v>
      </c>
      <c r="K5848" s="12"/>
      <c r="L5848" s="13" t="s">
        <v>13450</v>
      </c>
      <c r="M5848" t="s">
        <v>753</v>
      </c>
      <c r="S5848" s="9"/>
      <c r="T5848">
        <v>7</v>
      </c>
      <c r="U5848" s="210" t="s">
        <v>18221</v>
      </c>
      <c r="V5848" s="14">
        <v>0</v>
      </c>
      <c r="W5848" s="14">
        <v>1</v>
      </c>
      <c r="X5848" s="109" t="s">
        <v>294</v>
      </c>
      <c r="Y5848" t="s">
        <v>1242</v>
      </c>
      <c r="Z5848" t="s">
        <v>271</v>
      </c>
      <c r="AA5848">
        <f t="shared" si="91"/>
        <v>2</v>
      </c>
    </row>
    <row r="5849" spans="1:27" x14ac:dyDescent="0.2">
      <c r="A5849">
        <v>63</v>
      </c>
      <c r="B5849" s="1" t="s">
        <v>13451</v>
      </c>
      <c r="C5849" t="s">
        <v>503</v>
      </c>
      <c r="D5849" s="9" t="s">
        <v>13452</v>
      </c>
      <c r="E5849" s="9"/>
      <c r="F5849" s="9"/>
      <c r="G5849" s="10">
        <v>20</v>
      </c>
      <c r="H5849" s="10" t="s">
        <v>342</v>
      </c>
      <c r="I5849" s="10">
        <v>1949</v>
      </c>
      <c r="J5849" s="11" t="s">
        <v>13453</v>
      </c>
      <c r="K5849" s="12" t="s">
        <v>237</v>
      </c>
      <c r="L5849" s="13" t="s">
        <v>13454</v>
      </c>
      <c r="M5849" t="s">
        <v>290</v>
      </c>
      <c r="N5849" t="s">
        <v>291</v>
      </c>
      <c r="O5849" t="s">
        <v>498</v>
      </c>
      <c r="S5849" s="9"/>
      <c r="T5849">
        <v>7</v>
      </c>
      <c r="U5849" s="210" t="s">
        <v>18221</v>
      </c>
      <c r="V5849" s="14">
        <v>0</v>
      </c>
      <c r="W5849" s="14">
        <v>1</v>
      </c>
      <c r="X5849" s="150" t="s">
        <v>294</v>
      </c>
      <c r="Y5849" t="s">
        <v>13455</v>
      </c>
      <c r="Z5849" t="s">
        <v>505</v>
      </c>
      <c r="AA5849">
        <f t="shared" si="91"/>
        <v>5</v>
      </c>
    </row>
    <row r="5850" spans="1:27" x14ac:dyDescent="0.2">
      <c r="A5850">
        <v>4568</v>
      </c>
      <c r="B5850" s="1" t="s">
        <v>13456</v>
      </c>
      <c r="C5850" t="s">
        <v>6878</v>
      </c>
      <c r="D5850" s="9" t="s">
        <v>11063</v>
      </c>
      <c r="E5850" s="9"/>
      <c r="F5850" s="9"/>
      <c r="G5850" s="10">
        <v>20</v>
      </c>
      <c r="H5850" s="10" t="s">
        <v>342</v>
      </c>
      <c r="I5850" s="10">
        <v>1949</v>
      </c>
      <c r="J5850" s="11" t="s">
        <v>13453</v>
      </c>
      <c r="K5850" s="12" t="s">
        <v>237</v>
      </c>
      <c r="L5850" s="13" t="s">
        <v>13457</v>
      </c>
      <c r="M5850" t="s">
        <v>290</v>
      </c>
      <c r="N5850" t="s">
        <v>291</v>
      </c>
      <c r="O5850" t="s">
        <v>498</v>
      </c>
      <c r="S5850" s="9"/>
      <c r="T5850">
        <v>7</v>
      </c>
      <c r="U5850" s="210" t="s">
        <v>18221</v>
      </c>
      <c r="V5850" s="14">
        <v>0</v>
      </c>
      <c r="W5850" s="14">
        <v>0</v>
      </c>
      <c r="X5850" s="150" t="s">
        <v>294</v>
      </c>
      <c r="Y5850" t="s">
        <v>11063</v>
      </c>
      <c r="Z5850" t="s">
        <v>3085</v>
      </c>
      <c r="AA5850">
        <f t="shared" si="91"/>
        <v>1</v>
      </c>
    </row>
    <row r="5851" spans="1:27" x14ac:dyDescent="0.2">
      <c r="A5851">
        <v>1754</v>
      </c>
      <c r="B5851" s="1" t="s">
        <v>13458</v>
      </c>
      <c r="C5851" t="s">
        <v>2040</v>
      </c>
      <c r="D5851" s="9" t="s">
        <v>13459</v>
      </c>
      <c r="E5851" s="9"/>
      <c r="F5851" s="9"/>
      <c r="G5851" s="10">
        <v>21</v>
      </c>
      <c r="H5851" s="10" t="s">
        <v>342</v>
      </c>
      <c r="I5851" s="10">
        <v>1949</v>
      </c>
      <c r="J5851" s="11" t="s">
        <v>13460</v>
      </c>
      <c r="K5851" s="12" t="s">
        <v>237</v>
      </c>
      <c r="L5851" s="13" t="s">
        <v>13461</v>
      </c>
      <c r="M5851" t="s">
        <v>290</v>
      </c>
      <c r="N5851" t="s">
        <v>291</v>
      </c>
      <c r="O5851" t="s">
        <v>320</v>
      </c>
      <c r="S5851" s="9"/>
      <c r="T5851">
        <v>7</v>
      </c>
      <c r="U5851" s="210" t="s">
        <v>18221</v>
      </c>
      <c r="V5851" s="14">
        <v>0</v>
      </c>
      <c r="W5851" s="14">
        <v>1</v>
      </c>
      <c r="X5851" s="109" t="e">
        <v>#N/A</v>
      </c>
      <c r="Y5851" t="s">
        <v>1888</v>
      </c>
      <c r="Z5851" t="s">
        <v>271</v>
      </c>
      <c r="AA5851">
        <f t="shared" si="91"/>
        <v>4</v>
      </c>
    </row>
    <row r="5852" spans="1:27" x14ac:dyDescent="0.2">
      <c r="A5852">
        <v>6932</v>
      </c>
      <c r="B5852" s="1" t="s">
        <v>13462</v>
      </c>
      <c r="C5852" t="s">
        <v>2040</v>
      </c>
      <c r="D5852" s="9" t="s">
        <v>1973</v>
      </c>
      <c r="E5852" s="9"/>
      <c r="F5852" s="9"/>
      <c r="G5852" s="10">
        <v>27</v>
      </c>
      <c r="H5852" s="10" t="s">
        <v>342</v>
      </c>
      <c r="I5852" s="10">
        <v>1949</v>
      </c>
      <c r="J5852" s="11" t="s">
        <v>13463</v>
      </c>
      <c r="K5852" s="12"/>
      <c r="L5852" s="13" t="s">
        <v>13464</v>
      </c>
      <c r="M5852" t="s">
        <v>753</v>
      </c>
      <c r="S5852" s="9"/>
      <c r="T5852">
        <v>7</v>
      </c>
      <c r="U5852" s="210" t="s">
        <v>18221</v>
      </c>
      <c r="V5852" s="14">
        <v>0</v>
      </c>
      <c r="W5852" s="14">
        <v>0</v>
      </c>
      <c r="X5852" s="150" t="s">
        <v>294</v>
      </c>
      <c r="Y5852" t="s">
        <v>1973</v>
      </c>
      <c r="Z5852" t="s">
        <v>3085</v>
      </c>
      <c r="AA5852">
        <f t="shared" si="91"/>
        <v>1</v>
      </c>
    </row>
    <row r="5853" spans="1:27" x14ac:dyDescent="0.2">
      <c r="A5853">
        <v>5175</v>
      </c>
      <c r="B5853" s="1" t="s">
        <v>13465</v>
      </c>
      <c r="C5853" t="s">
        <v>1523</v>
      </c>
      <c r="D5853" s="9">
        <v>264</v>
      </c>
      <c r="E5853" s="9"/>
      <c r="F5853" s="9"/>
      <c r="G5853" s="10">
        <v>31</v>
      </c>
      <c r="H5853" s="10" t="s">
        <v>342</v>
      </c>
      <c r="I5853" s="10">
        <v>1949</v>
      </c>
      <c r="J5853" s="11" t="s">
        <v>13466</v>
      </c>
      <c r="K5853" s="12"/>
      <c r="L5853" s="13" t="s">
        <v>13467</v>
      </c>
      <c r="M5853" t="s">
        <v>753</v>
      </c>
      <c r="S5853" s="9"/>
      <c r="T5853">
        <v>7</v>
      </c>
      <c r="U5853" s="210" t="s">
        <v>18221</v>
      </c>
      <c r="V5853" s="14">
        <v>0</v>
      </c>
      <c r="W5853" s="14">
        <v>1</v>
      </c>
      <c r="X5853" s="150" t="s">
        <v>270</v>
      </c>
      <c r="Y5853">
        <v>264</v>
      </c>
      <c r="Z5853" t="s">
        <v>505</v>
      </c>
      <c r="AA5853">
        <f t="shared" si="91"/>
        <v>1</v>
      </c>
    </row>
    <row r="5854" spans="1:27" x14ac:dyDescent="0.2">
      <c r="A5854">
        <v>5194</v>
      </c>
      <c r="B5854" s="1" t="s">
        <v>13471</v>
      </c>
      <c r="C5854" t="s">
        <v>1027</v>
      </c>
      <c r="D5854" s="9" t="s">
        <v>11220</v>
      </c>
      <c r="E5854" s="9"/>
      <c r="F5854" s="9"/>
      <c r="G5854" s="10">
        <v>4</v>
      </c>
      <c r="H5854" s="10" t="s">
        <v>571</v>
      </c>
      <c r="I5854" s="10">
        <v>1949</v>
      </c>
      <c r="J5854" s="11" t="s">
        <v>13469</v>
      </c>
      <c r="K5854" s="12" t="s">
        <v>237</v>
      </c>
      <c r="L5854" s="13" t="s">
        <v>13472</v>
      </c>
      <c r="M5854" t="s">
        <v>290</v>
      </c>
      <c r="N5854" t="s">
        <v>291</v>
      </c>
      <c r="O5854" t="s">
        <v>380</v>
      </c>
      <c r="S5854" s="9"/>
      <c r="T5854">
        <v>8</v>
      </c>
      <c r="U5854" s="210" t="s">
        <v>18222</v>
      </c>
      <c r="V5854" s="14">
        <v>0</v>
      </c>
      <c r="W5854" s="14">
        <v>0</v>
      </c>
      <c r="X5854" s="150" t="s">
        <v>294</v>
      </c>
      <c r="Y5854" t="s">
        <v>10267</v>
      </c>
      <c r="Z5854" t="s">
        <v>271</v>
      </c>
      <c r="AA5854">
        <f t="shared" si="91"/>
        <v>2</v>
      </c>
    </row>
    <row r="5855" spans="1:27" x14ac:dyDescent="0.2">
      <c r="A5855">
        <v>1694</v>
      </c>
      <c r="B5855" s="1" t="s">
        <v>13468</v>
      </c>
      <c r="C5855" t="s">
        <v>1798</v>
      </c>
      <c r="D5855" s="9" t="s">
        <v>10829</v>
      </c>
      <c r="E5855" s="9"/>
      <c r="F5855" s="9"/>
      <c r="G5855" s="10">
        <v>4</v>
      </c>
      <c r="H5855" s="10" t="s">
        <v>571</v>
      </c>
      <c r="I5855" s="10">
        <v>1949</v>
      </c>
      <c r="J5855" s="11" t="s">
        <v>13469</v>
      </c>
      <c r="K5855" s="12"/>
      <c r="L5855" s="13" t="s">
        <v>13470</v>
      </c>
      <c r="M5855" t="s">
        <v>753</v>
      </c>
      <c r="S5855" s="9"/>
      <c r="T5855">
        <v>8</v>
      </c>
      <c r="U5855" s="210" t="s">
        <v>18222</v>
      </c>
      <c r="V5855" s="14">
        <v>0</v>
      </c>
      <c r="W5855" s="14">
        <v>1</v>
      </c>
      <c r="X5855" s="109" t="e">
        <v>#N/A</v>
      </c>
      <c r="Y5855" t="s">
        <v>1888</v>
      </c>
      <c r="Z5855" t="s">
        <v>271</v>
      </c>
      <c r="AA5855">
        <f t="shared" si="91"/>
        <v>2</v>
      </c>
    </row>
    <row r="5856" spans="1:27" x14ac:dyDescent="0.2">
      <c r="A5856">
        <v>4168</v>
      </c>
      <c r="B5856" s="1" t="s">
        <v>13473</v>
      </c>
      <c r="C5856" t="s">
        <v>6878</v>
      </c>
      <c r="D5856" s="9">
        <v>81</v>
      </c>
      <c r="E5856" s="9"/>
      <c r="F5856" s="9"/>
      <c r="G5856" s="10">
        <v>8</v>
      </c>
      <c r="H5856" s="10" t="s">
        <v>571</v>
      </c>
      <c r="I5856" s="10">
        <v>1949</v>
      </c>
      <c r="J5856" s="11" t="s">
        <v>13474</v>
      </c>
      <c r="K5856" s="12"/>
      <c r="L5856" s="13" t="s">
        <v>13475</v>
      </c>
      <c r="M5856" t="s">
        <v>753</v>
      </c>
      <c r="S5856" s="9"/>
      <c r="T5856">
        <v>8</v>
      </c>
      <c r="U5856" s="210" t="s">
        <v>18222</v>
      </c>
      <c r="V5856" s="14">
        <v>0</v>
      </c>
      <c r="W5856" s="14">
        <v>0</v>
      </c>
      <c r="X5856" s="150" t="s">
        <v>270</v>
      </c>
      <c r="Y5856">
        <v>81</v>
      </c>
      <c r="Z5856" t="s">
        <v>271</v>
      </c>
      <c r="AA5856">
        <f t="shared" si="91"/>
        <v>1</v>
      </c>
    </row>
    <row r="5857" spans="1:27" x14ac:dyDescent="0.2">
      <c r="A5857">
        <v>2695</v>
      </c>
      <c r="B5857" s="1" t="s">
        <v>13476</v>
      </c>
      <c r="C5857" t="s">
        <v>6878</v>
      </c>
      <c r="D5857" s="9">
        <v>540</v>
      </c>
      <c r="E5857" s="9"/>
      <c r="F5857" s="9"/>
      <c r="G5857" s="10">
        <v>10</v>
      </c>
      <c r="H5857" s="10" t="s">
        <v>571</v>
      </c>
      <c r="I5857" s="10">
        <v>1949</v>
      </c>
      <c r="J5857" s="11" t="s">
        <v>13477</v>
      </c>
      <c r="K5857" s="12" t="s">
        <v>237</v>
      </c>
      <c r="L5857" s="13" t="s">
        <v>13478</v>
      </c>
      <c r="M5857" t="s">
        <v>290</v>
      </c>
      <c r="N5857" t="s">
        <v>291</v>
      </c>
      <c r="O5857" t="s">
        <v>498</v>
      </c>
      <c r="S5857" s="9"/>
      <c r="T5857">
        <v>8</v>
      </c>
      <c r="U5857" s="210" t="s">
        <v>18222</v>
      </c>
      <c r="V5857" s="14">
        <v>0</v>
      </c>
      <c r="W5857" s="14">
        <v>0</v>
      </c>
      <c r="X5857" s="150" t="s">
        <v>270</v>
      </c>
      <c r="Y5857">
        <v>540</v>
      </c>
      <c r="Z5857" t="s">
        <v>271</v>
      </c>
      <c r="AA5857">
        <f t="shared" si="91"/>
        <v>1</v>
      </c>
    </row>
    <row r="5858" spans="1:27" x14ac:dyDescent="0.2">
      <c r="A5858">
        <v>1247</v>
      </c>
      <c r="B5858" s="1" t="s">
        <v>13479</v>
      </c>
      <c r="C5858" t="s">
        <v>503</v>
      </c>
      <c r="D5858" s="9" t="s">
        <v>13480</v>
      </c>
      <c r="E5858" s="9"/>
      <c r="F5858" s="9"/>
      <c r="G5858" s="10">
        <v>12</v>
      </c>
      <c r="H5858" s="10" t="s">
        <v>571</v>
      </c>
      <c r="I5858" s="10">
        <v>1949</v>
      </c>
      <c r="J5858" s="11" t="s">
        <v>13481</v>
      </c>
      <c r="K5858" s="12" t="s">
        <v>237</v>
      </c>
      <c r="L5858" s="13" t="s">
        <v>13482</v>
      </c>
      <c r="M5858" t="s">
        <v>290</v>
      </c>
      <c r="N5858" t="s">
        <v>291</v>
      </c>
      <c r="O5858" t="s">
        <v>520</v>
      </c>
      <c r="S5858" s="9"/>
      <c r="T5858">
        <v>8</v>
      </c>
      <c r="U5858" s="210" t="s">
        <v>18222</v>
      </c>
      <c r="V5858" s="14">
        <v>0</v>
      </c>
      <c r="W5858" s="14">
        <v>0</v>
      </c>
      <c r="X5858" s="150" t="s">
        <v>270</v>
      </c>
      <c r="Y5858">
        <v>64</v>
      </c>
      <c r="Z5858" t="s">
        <v>505</v>
      </c>
      <c r="AA5858">
        <f t="shared" si="91"/>
        <v>4</v>
      </c>
    </row>
    <row r="5859" spans="1:27" x14ac:dyDescent="0.2">
      <c r="A5859">
        <v>222</v>
      </c>
      <c r="B5859" s="1" t="s">
        <v>13483</v>
      </c>
      <c r="C5859" t="s">
        <v>503</v>
      </c>
      <c r="D5859" s="9" t="s">
        <v>13484</v>
      </c>
      <c r="E5859" s="9"/>
      <c r="F5859" s="9"/>
      <c r="G5859" s="10">
        <v>15</v>
      </c>
      <c r="H5859" s="10" t="s">
        <v>571</v>
      </c>
      <c r="I5859" s="10">
        <v>1949</v>
      </c>
      <c r="J5859" s="11" t="s">
        <v>13485</v>
      </c>
      <c r="K5859" s="12" t="s">
        <v>237</v>
      </c>
      <c r="L5859" s="13" t="s">
        <v>13486</v>
      </c>
      <c r="M5859" t="s">
        <v>290</v>
      </c>
      <c r="N5859" t="s">
        <v>291</v>
      </c>
      <c r="O5859" t="s">
        <v>760</v>
      </c>
      <c r="S5859" s="9"/>
      <c r="T5859">
        <v>8</v>
      </c>
      <c r="U5859" s="210" t="s">
        <v>18222</v>
      </c>
      <c r="V5859" s="14">
        <v>0</v>
      </c>
      <c r="W5859" s="14">
        <v>1</v>
      </c>
      <c r="X5859" s="150" t="s">
        <v>294</v>
      </c>
      <c r="Y5859" t="s">
        <v>10164</v>
      </c>
      <c r="Z5859" t="s">
        <v>505</v>
      </c>
      <c r="AA5859">
        <f t="shared" si="91"/>
        <v>7</v>
      </c>
    </row>
    <row r="5860" spans="1:27" x14ac:dyDescent="0.2">
      <c r="A5860">
        <v>6235</v>
      </c>
      <c r="B5860" s="1" t="s">
        <v>13487</v>
      </c>
      <c r="C5860" t="s">
        <v>9894</v>
      </c>
      <c r="D5860" s="9">
        <v>98</v>
      </c>
      <c r="E5860" s="9"/>
      <c r="F5860" s="9"/>
      <c r="G5860" s="10">
        <v>16</v>
      </c>
      <c r="H5860" s="10" t="s">
        <v>571</v>
      </c>
      <c r="I5860" s="10">
        <v>1949</v>
      </c>
      <c r="J5860" s="11" t="s">
        <v>13488</v>
      </c>
      <c r="K5860" s="12" t="s">
        <v>237</v>
      </c>
      <c r="L5860" s="13" t="s">
        <v>13489</v>
      </c>
      <c r="M5860" t="s">
        <v>290</v>
      </c>
      <c r="N5860" t="s">
        <v>291</v>
      </c>
      <c r="O5860" t="s">
        <v>93</v>
      </c>
      <c r="S5860" s="9"/>
      <c r="T5860">
        <v>8</v>
      </c>
      <c r="U5860" s="210" t="s">
        <v>18222</v>
      </c>
      <c r="V5860" s="14">
        <v>0</v>
      </c>
      <c r="W5860" s="14">
        <v>0</v>
      </c>
      <c r="X5860" s="150" t="s">
        <v>270</v>
      </c>
      <c r="Y5860">
        <v>98</v>
      </c>
      <c r="Z5860" t="s">
        <v>271</v>
      </c>
      <c r="AA5860">
        <f t="shared" si="91"/>
        <v>1</v>
      </c>
    </row>
    <row r="5861" spans="1:27" x14ac:dyDescent="0.2">
      <c r="A5861">
        <v>3900</v>
      </c>
      <c r="B5861" s="1" t="s">
        <v>13490</v>
      </c>
      <c r="C5861" t="s">
        <v>8426</v>
      </c>
      <c r="D5861" s="9">
        <v>264</v>
      </c>
      <c r="E5861" s="9"/>
      <c r="F5861" s="9"/>
      <c r="G5861" s="10">
        <v>18</v>
      </c>
      <c r="H5861" s="10" t="s">
        <v>571</v>
      </c>
      <c r="I5861" s="10">
        <v>1949</v>
      </c>
      <c r="J5861" s="11" t="s">
        <v>13491</v>
      </c>
      <c r="K5861" s="12" t="s">
        <v>237</v>
      </c>
      <c r="L5861" s="13" t="s">
        <v>13492</v>
      </c>
      <c r="M5861" t="s">
        <v>290</v>
      </c>
      <c r="N5861" t="s">
        <v>291</v>
      </c>
      <c r="O5861" t="s">
        <v>292</v>
      </c>
      <c r="S5861" s="9"/>
      <c r="T5861">
        <v>8</v>
      </c>
      <c r="U5861" s="210" t="s">
        <v>18222</v>
      </c>
      <c r="V5861" s="14">
        <v>0</v>
      </c>
      <c r="W5861" s="14">
        <v>0</v>
      </c>
      <c r="X5861" s="150" t="s">
        <v>270</v>
      </c>
      <c r="Y5861">
        <v>264</v>
      </c>
      <c r="Z5861" t="s">
        <v>505</v>
      </c>
      <c r="AA5861">
        <f t="shared" si="91"/>
        <v>1</v>
      </c>
    </row>
    <row r="5862" spans="1:27" x14ac:dyDescent="0.2">
      <c r="A5862">
        <v>3373</v>
      </c>
      <c r="B5862" s="1" t="s">
        <v>13510</v>
      </c>
      <c r="C5862" t="s">
        <v>1027</v>
      </c>
      <c r="D5862" s="9" t="s">
        <v>13511</v>
      </c>
      <c r="E5862" s="9" t="s">
        <v>259</v>
      </c>
      <c r="F5862" s="9" t="s">
        <v>1416</v>
      </c>
      <c r="G5862" s="10">
        <v>22</v>
      </c>
      <c r="H5862" s="10" t="s">
        <v>571</v>
      </c>
      <c r="I5862" s="10">
        <v>1949</v>
      </c>
      <c r="J5862" s="11" t="s">
        <v>13495</v>
      </c>
      <c r="K5862" s="12"/>
      <c r="L5862" s="13" t="s">
        <v>13512</v>
      </c>
      <c r="M5862" t="s">
        <v>753</v>
      </c>
      <c r="S5862" s="9"/>
      <c r="T5862">
        <v>8</v>
      </c>
      <c r="U5862" s="210" t="s">
        <v>18222</v>
      </c>
      <c r="V5862" s="14">
        <v>0</v>
      </c>
      <c r="W5862" s="14">
        <v>1</v>
      </c>
      <c r="X5862" s="150" t="s">
        <v>270</v>
      </c>
      <c r="Y5862">
        <v>4</v>
      </c>
      <c r="Z5862" t="s">
        <v>271</v>
      </c>
      <c r="AA5862">
        <f t="shared" si="91"/>
        <v>3</v>
      </c>
    </row>
    <row r="5863" spans="1:27" x14ac:dyDescent="0.2">
      <c r="A5863">
        <v>2181</v>
      </c>
      <c r="B5863" s="1" t="s">
        <v>13493</v>
      </c>
      <c r="C5863" t="s">
        <v>2040</v>
      </c>
      <c r="D5863" s="9" t="s">
        <v>13494</v>
      </c>
      <c r="E5863" s="9"/>
      <c r="F5863" s="9"/>
      <c r="G5863" s="10">
        <v>22</v>
      </c>
      <c r="H5863" s="10" t="s">
        <v>571</v>
      </c>
      <c r="I5863" s="10">
        <v>1949</v>
      </c>
      <c r="J5863" s="11" t="s">
        <v>13495</v>
      </c>
      <c r="K5863" s="12"/>
      <c r="L5863" s="13" t="s">
        <v>13496</v>
      </c>
      <c r="M5863" t="s">
        <v>753</v>
      </c>
      <c r="S5863" s="9"/>
      <c r="T5863">
        <v>8</v>
      </c>
      <c r="U5863" s="210" t="s">
        <v>18222</v>
      </c>
      <c r="V5863" s="14">
        <v>0</v>
      </c>
      <c r="W5863" s="14">
        <v>1</v>
      </c>
      <c r="X5863" s="150" t="s">
        <v>294</v>
      </c>
      <c r="Y5863" t="s">
        <v>9073</v>
      </c>
      <c r="Z5863" t="s">
        <v>271</v>
      </c>
      <c r="AA5863">
        <f t="shared" si="91"/>
        <v>9</v>
      </c>
    </row>
    <row r="5864" spans="1:27" x14ac:dyDescent="0.2">
      <c r="A5864">
        <v>115</v>
      </c>
      <c r="B5864" s="1" t="s">
        <v>13500</v>
      </c>
      <c r="C5864" t="s">
        <v>2040</v>
      </c>
      <c r="D5864" s="9" t="s">
        <v>13501</v>
      </c>
      <c r="E5864" s="9"/>
      <c r="F5864" s="9"/>
      <c r="G5864" s="10">
        <v>22</v>
      </c>
      <c r="H5864" s="10" t="s">
        <v>571</v>
      </c>
      <c r="I5864" s="10">
        <v>1949</v>
      </c>
      <c r="J5864" s="11" t="s">
        <v>13495</v>
      </c>
      <c r="K5864" s="12"/>
      <c r="L5864" s="13" t="s">
        <v>13499</v>
      </c>
      <c r="M5864" t="s">
        <v>753</v>
      </c>
      <c r="S5864" s="9"/>
      <c r="T5864">
        <v>8</v>
      </c>
      <c r="U5864" s="210" t="s">
        <v>18222</v>
      </c>
      <c r="V5864" s="14">
        <v>0</v>
      </c>
      <c r="W5864" s="14">
        <v>1</v>
      </c>
      <c r="X5864" s="109" t="e">
        <v>#N/A</v>
      </c>
      <c r="Y5864" t="s">
        <v>1888</v>
      </c>
      <c r="Z5864" t="s">
        <v>271</v>
      </c>
      <c r="AA5864">
        <f t="shared" si="91"/>
        <v>4</v>
      </c>
    </row>
    <row r="5865" spans="1:27" x14ac:dyDescent="0.2">
      <c r="A5865">
        <v>3933</v>
      </c>
      <c r="B5865" s="1" t="s">
        <v>13508</v>
      </c>
      <c r="C5865" t="s">
        <v>2040</v>
      </c>
      <c r="D5865" s="9" t="s">
        <v>13509</v>
      </c>
      <c r="E5865" s="9"/>
      <c r="F5865" s="9"/>
      <c r="G5865" s="10">
        <v>22</v>
      </c>
      <c r="H5865" s="10" t="s">
        <v>571</v>
      </c>
      <c r="I5865" s="10">
        <v>1949</v>
      </c>
      <c r="J5865" s="11" t="s">
        <v>13495</v>
      </c>
      <c r="K5865" s="12"/>
      <c r="L5865" s="13" t="s">
        <v>13499</v>
      </c>
      <c r="M5865" t="s">
        <v>753</v>
      </c>
      <c r="S5865" s="9"/>
      <c r="T5865">
        <v>8</v>
      </c>
      <c r="U5865" s="210" t="s">
        <v>18222</v>
      </c>
      <c r="V5865" s="14">
        <v>0</v>
      </c>
      <c r="W5865" s="14">
        <v>1</v>
      </c>
      <c r="X5865" s="109" t="e">
        <v>#N/A</v>
      </c>
      <c r="Y5865" t="s">
        <v>10749</v>
      </c>
      <c r="Z5865" t="s">
        <v>271</v>
      </c>
      <c r="AA5865">
        <f t="shared" si="91"/>
        <v>3</v>
      </c>
    </row>
    <row r="5866" spans="1:27" x14ac:dyDescent="0.2">
      <c r="A5866">
        <v>769</v>
      </c>
      <c r="B5866" s="1" t="s">
        <v>13497</v>
      </c>
      <c r="C5866" t="s">
        <v>2040</v>
      </c>
      <c r="D5866" s="9" t="s">
        <v>13498</v>
      </c>
      <c r="E5866" s="9"/>
      <c r="F5866" s="9"/>
      <c r="G5866" s="10">
        <v>22</v>
      </c>
      <c r="H5866" s="10" t="s">
        <v>571</v>
      </c>
      <c r="I5866" s="10">
        <v>1949</v>
      </c>
      <c r="J5866" s="11" t="s">
        <v>13495</v>
      </c>
      <c r="K5866" s="12"/>
      <c r="L5866" s="13" t="s">
        <v>13499</v>
      </c>
      <c r="M5866" t="s">
        <v>753</v>
      </c>
      <c r="S5866" s="9"/>
      <c r="T5866">
        <v>8</v>
      </c>
      <c r="U5866" s="210" t="s">
        <v>18222</v>
      </c>
      <c r="V5866" s="14">
        <v>0</v>
      </c>
      <c r="W5866" s="14">
        <v>1</v>
      </c>
      <c r="X5866" s="150" t="s">
        <v>270</v>
      </c>
      <c r="Y5866">
        <v>180</v>
      </c>
      <c r="Z5866" t="s">
        <v>271</v>
      </c>
      <c r="AA5866">
        <f t="shared" si="91"/>
        <v>5</v>
      </c>
    </row>
    <row r="5867" spans="1:27" x14ac:dyDescent="0.2">
      <c r="A5867">
        <v>415</v>
      </c>
      <c r="B5867" s="1" t="s">
        <v>13506</v>
      </c>
      <c r="C5867" t="s">
        <v>2040</v>
      </c>
      <c r="D5867" s="9" t="s">
        <v>13507</v>
      </c>
      <c r="E5867" s="9"/>
      <c r="F5867" s="9"/>
      <c r="G5867" s="10">
        <v>22</v>
      </c>
      <c r="H5867" s="10" t="s">
        <v>571</v>
      </c>
      <c r="I5867" s="10">
        <v>1949</v>
      </c>
      <c r="J5867" s="11" t="s">
        <v>13495</v>
      </c>
      <c r="K5867" s="12"/>
      <c r="L5867" s="13" t="s">
        <v>13499</v>
      </c>
      <c r="M5867" t="s">
        <v>753</v>
      </c>
      <c r="S5867" s="9"/>
      <c r="T5867">
        <v>8</v>
      </c>
      <c r="U5867" s="210" t="s">
        <v>18222</v>
      </c>
      <c r="V5867" s="14">
        <v>0</v>
      </c>
      <c r="W5867" s="14">
        <v>1</v>
      </c>
      <c r="X5867" s="109" t="e">
        <v>#N/A</v>
      </c>
      <c r="Y5867" t="s">
        <v>1888</v>
      </c>
      <c r="Z5867" t="s">
        <v>271</v>
      </c>
      <c r="AA5867">
        <f t="shared" si="91"/>
        <v>3</v>
      </c>
    </row>
    <row r="5868" spans="1:27" x14ac:dyDescent="0.2">
      <c r="A5868">
        <v>1186</v>
      </c>
      <c r="B5868" s="1" t="s">
        <v>13504</v>
      </c>
      <c r="C5868" t="s">
        <v>2040</v>
      </c>
      <c r="D5868" s="9" t="s">
        <v>13505</v>
      </c>
      <c r="E5868" s="9" t="s">
        <v>259</v>
      </c>
      <c r="F5868" s="9" t="s">
        <v>721</v>
      </c>
      <c r="G5868" s="10">
        <v>22</v>
      </c>
      <c r="H5868" s="10" t="s">
        <v>571</v>
      </c>
      <c r="I5868" s="10">
        <v>1949</v>
      </c>
      <c r="J5868" s="11" t="s">
        <v>13495</v>
      </c>
      <c r="K5868" s="12"/>
      <c r="L5868" s="13" t="s">
        <v>13499</v>
      </c>
      <c r="M5868" t="s">
        <v>753</v>
      </c>
      <c r="S5868" s="9"/>
      <c r="T5868">
        <v>8</v>
      </c>
      <c r="U5868" s="210" t="s">
        <v>18222</v>
      </c>
      <c r="V5868" s="14">
        <v>0</v>
      </c>
      <c r="W5868" s="14">
        <v>1</v>
      </c>
      <c r="X5868" s="150" t="s">
        <v>270</v>
      </c>
      <c r="Y5868">
        <v>105</v>
      </c>
      <c r="Z5868" t="s">
        <v>271</v>
      </c>
      <c r="AA5868">
        <f t="shared" si="91"/>
        <v>4</v>
      </c>
    </row>
    <row r="5869" spans="1:27" x14ac:dyDescent="0.2">
      <c r="A5869">
        <v>7232</v>
      </c>
      <c r="B5869" s="1" t="s">
        <v>13514</v>
      </c>
      <c r="C5869" t="s">
        <v>1798</v>
      </c>
      <c r="D5869" s="9" t="s">
        <v>13515</v>
      </c>
      <c r="E5869" s="9" t="s">
        <v>259</v>
      </c>
      <c r="F5869" s="9" t="s">
        <v>260</v>
      </c>
      <c r="G5869" s="10">
        <v>22</v>
      </c>
      <c r="H5869" s="10" t="s">
        <v>571</v>
      </c>
      <c r="I5869" s="10">
        <v>1949</v>
      </c>
      <c r="J5869" s="11" t="s">
        <v>13495</v>
      </c>
      <c r="K5869" s="12"/>
      <c r="L5869" s="13" t="s">
        <v>13499</v>
      </c>
      <c r="M5869" t="s">
        <v>753</v>
      </c>
      <c r="S5869" s="9"/>
      <c r="T5869">
        <v>8</v>
      </c>
      <c r="U5869" s="210" t="s">
        <v>18222</v>
      </c>
      <c r="V5869" s="14">
        <v>0</v>
      </c>
      <c r="W5869" s="14">
        <v>1</v>
      </c>
      <c r="X5869" s="150" t="s">
        <v>270</v>
      </c>
      <c r="Y5869">
        <v>140</v>
      </c>
      <c r="Z5869" t="s">
        <v>271</v>
      </c>
      <c r="AA5869">
        <f t="shared" si="91"/>
        <v>2</v>
      </c>
    </row>
    <row r="5870" spans="1:27" x14ac:dyDescent="0.2">
      <c r="A5870">
        <v>866</v>
      </c>
      <c r="B5870" s="1" t="s">
        <v>13502</v>
      </c>
      <c r="C5870" t="s">
        <v>2040</v>
      </c>
      <c r="D5870" s="9" t="s">
        <v>13503</v>
      </c>
      <c r="E5870" s="9"/>
      <c r="F5870" s="9"/>
      <c r="G5870" s="10">
        <v>22</v>
      </c>
      <c r="H5870" s="10" t="s">
        <v>571</v>
      </c>
      <c r="I5870" s="10">
        <v>1949</v>
      </c>
      <c r="J5870" s="11" t="s">
        <v>13495</v>
      </c>
      <c r="K5870" s="12"/>
      <c r="L5870" s="13" t="s">
        <v>13499</v>
      </c>
      <c r="M5870" t="s">
        <v>753</v>
      </c>
      <c r="S5870" s="9"/>
      <c r="T5870">
        <v>8</v>
      </c>
      <c r="U5870" s="210" t="s">
        <v>18222</v>
      </c>
      <c r="V5870" s="14">
        <v>0</v>
      </c>
      <c r="W5870" s="14">
        <v>0</v>
      </c>
      <c r="X5870" s="150" t="s">
        <v>294</v>
      </c>
      <c r="Y5870" t="s">
        <v>8462</v>
      </c>
      <c r="Z5870" t="s">
        <v>3085</v>
      </c>
      <c r="AA5870">
        <f t="shared" si="91"/>
        <v>4</v>
      </c>
    </row>
    <row r="5871" spans="1:27" x14ac:dyDescent="0.2">
      <c r="A5871">
        <v>3020</v>
      </c>
      <c r="B5871" s="1" t="s">
        <v>13518</v>
      </c>
      <c r="C5871" t="s">
        <v>2040</v>
      </c>
      <c r="D5871" s="9" t="s">
        <v>4750</v>
      </c>
      <c r="E5871" s="9" t="s">
        <v>259</v>
      </c>
      <c r="F5871" s="9" t="s">
        <v>721</v>
      </c>
      <c r="G5871" s="10">
        <v>22</v>
      </c>
      <c r="H5871" s="10" t="s">
        <v>571</v>
      </c>
      <c r="I5871" s="10">
        <v>1949</v>
      </c>
      <c r="J5871" s="11" t="s">
        <v>13495</v>
      </c>
      <c r="K5871" s="12"/>
      <c r="L5871" s="13" t="s">
        <v>13499</v>
      </c>
      <c r="M5871" t="s">
        <v>753</v>
      </c>
      <c r="S5871" s="9"/>
      <c r="T5871">
        <v>8</v>
      </c>
      <c r="U5871" s="210" t="s">
        <v>18222</v>
      </c>
      <c r="V5871" s="14">
        <v>0</v>
      </c>
      <c r="W5871" s="14">
        <v>0</v>
      </c>
      <c r="X5871" s="150" t="s">
        <v>270</v>
      </c>
      <c r="Y5871">
        <v>105</v>
      </c>
      <c r="Z5871" t="s">
        <v>3085</v>
      </c>
      <c r="AA5871">
        <f t="shared" si="91"/>
        <v>2</v>
      </c>
    </row>
    <row r="5872" spans="1:27" x14ac:dyDescent="0.2">
      <c r="A5872">
        <v>5237</v>
      </c>
      <c r="B5872" s="1" t="s">
        <v>13519</v>
      </c>
      <c r="C5872" t="s">
        <v>2040</v>
      </c>
      <c r="D5872" s="9" t="s">
        <v>10247</v>
      </c>
      <c r="E5872" s="9"/>
      <c r="F5872" s="9"/>
      <c r="G5872" s="10">
        <v>22</v>
      </c>
      <c r="H5872" s="10" t="s">
        <v>571</v>
      </c>
      <c r="I5872" s="10">
        <v>1949</v>
      </c>
      <c r="J5872" s="11" t="s">
        <v>13495</v>
      </c>
      <c r="K5872" s="12"/>
      <c r="L5872" s="13" t="s">
        <v>13499</v>
      </c>
      <c r="M5872" t="s">
        <v>753</v>
      </c>
      <c r="S5872" s="9"/>
      <c r="T5872">
        <v>8</v>
      </c>
      <c r="U5872" s="210" t="s">
        <v>18222</v>
      </c>
      <c r="V5872" s="14">
        <v>0</v>
      </c>
      <c r="W5872" s="14">
        <v>0</v>
      </c>
      <c r="X5872" s="150" t="s">
        <v>270</v>
      </c>
      <c r="Y5872">
        <v>14</v>
      </c>
      <c r="Z5872" t="s">
        <v>3085</v>
      </c>
      <c r="AA5872">
        <f t="shared" si="91"/>
        <v>2</v>
      </c>
    </row>
    <row r="5873" spans="1:27" x14ac:dyDescent="0.2">
      <c r="A5873">
        <v>6229</v>
      </c>
      <c r="B5873" s="1" t="s">
        <v>13522</v>
      </c>
      <c r="C5873" t="s">
        <v>2040</v>
      </c>
      <c r="D5873" s="9">
        <v>98</v>
      </c>
      <c r="E5873" s="9"/>
      <c r="F5873" s="9"/>
      <c r="G5873" s="10">
        <v>22</v>
      </c>
      <c r="H5873" s="10" t="s">
        <v>571</v>
      </c>
      <c r="I5873" s="10">
        <v>1949</v>
      </c>
      <c r="J5873" s="11" t="s">
        <v>13495</v>
      </c>
      <c r="K5873" s="12"/>
      <c r="L5873" s="13" t="s">
        <v>13499</v>
      </c>
      <c r="M5873" t="s">
        <v>753</v>
      </c>
      <c r="S5873" s="9"/>
      <c r="T5873">
        <v>8</v>
      </c>
      <c r="U5873" s="210" t="s">
        <v>18222</v>
      </c>
      <c r="V5873" s="14">
        <v>0</v>
      </c>
      <c r="W5873" s="14">
        <v>0</v>
      </c>
      <c r="X5873" s="150" t="s">
        <v>270</v>
      </c>
      <c r="Y5873">
        <v>98</v>
      </c>
      <c r="Z5873" t="s">
        <v>3085</v>
      </c>
      <c r="AA5873">
        <f t="shared" si="91"/>
        <v>1</v>
      </c>
    </row>
    <row r="5874" spans="1:27" x14ac:dyDescent="0.2">
      <c r="A5874">
        <v>2783</v>
      </c>
      <c r="B5874" s="1" t="s">
        <v>13513</v>
      </c>
      <c r="C5874" t="s">
        <v>1027</v>
      </c>
      <c r="D5874" s="9" t="s">
        <v>11220</v>
      </c>
      <c r="E5874" s="9"/>
      <c r="F5874" s="9"/>
      <c r="G5874" s="10">
        <v>22</v>
      </c>
      <c r="H5874" s="10" t="s">
        <v>571</v>
      </c>
      <c r="I5874" s="10">
        <v>1949</v>
      </c>
      <c r="J5874" s="11" t="s">
        <v>13495</v>
      </c>
      <c r="K5874" s="12"/>
      <c r="L5874" s="13" t="s">
        <v>13499</v>
      </c>
      <c r="M5874" t="s">
        <v>753</v>
      </c>
      <c r="S5874" s="9"/>
      <c r="T5874">
        <v>8</v>
      </c>
      <c r="U5874" s="210" t="s">
        <v>18222</v>
      </c>
      <c r="V5874" s="14">
        <v>0</v>
      </c>
      <c r="W5874" s="14">
        <v>0</v>
      </c>
      <c r="X5874" s="150" t="s">
        <v>294</v>
      </c>
      <c r="Y5874" t="s">
        <v>10267</v>
      </c>
      <c r="Z5874" t="s">
        <v>7856</v>
      </c>
      <c r="AA5874">
        <f t="shared" si="91"/>
        <v>2</v>
      </c>
    </row>
    <row r="5875" spans="1:27" x14ac:dyDescent="0.2">
      <c r="A5875">
        <v>311</v>
      </c>
      <c r="B5875" s="1" t="s">
        <v>13516</v>
      </c>
      <c r="C5875" t="s">
        <v>2040</v>
      </c>
      <c r="D5875" s="9" t="s">
        <v>4725</v>
      </c>
      <c r="E5875" s="9" t="s">
        <v>259</v>
      </c>
      <c r="F5875" s="9" t="s">
        <v>721</v>
      </c>
      <c r="G5875" s="10">
        <v>22</v>
      </c>
      <c r="H5875" s="10" t="s">
        <v>571</v>
      </c>
      <c r="I5875" s="10">
        <v>1949</v>
      </c>
      <c r="J5875" s="11" t="s">
        <v>13495</v>
      </c>
      <c r="K5875" s="12"/>
      <c r="L5875" s="13" t="s">
        <v>13499</v>
      </c>
      <c r="M5875" t="s">
        <v>753</v>
      </c>
      <c r="S5875" s="9"/>
      <c r="T5875">
        <v>8</v>
      </c>
      <c r="U5875" s="210" t="s">
        <v>18222</v>
      </c>
      <c r="V5875" s="14">
        <v>0</v>
      </c>
      <c r="W5875" s="14">
        <v>1</v>
      </c>
      <c r="X5875" s="150" t="s">
        <v>270</v>
      </c>
      <c r="Y5875">
        <v>109</v>
      </c>
      <c r="Z5875" t="s">
        <v>271</v>
      </c>
      <c r="AA5875">
        <f t="shared" si="91"/>
        <v>2</v>
      </c>
    </row>
    <row r="5876" spans="1:27" x14ac:dyDescent="0.2">
      <c r="A5876">
        <v>141</v>
      </c>
      <c r="B5876" s="1" t="s">
        <v>13517</v>
      </c>
      <c r="C5876" t="s">
        <v>2040</v>
      </c>
      <c r="D5876" s="9" t="s">
        <v>4814</v>
      </c>
      <c r="E5876" s="9" t="s">
        <v>259</v>
      </c>
      <c r="F5876" s="9" t="s">
        <v>721</v>
      </c>
      <c r="G5876" s="10">
        <v>22</v>
      </c>
      <c r="H5876" s="10" t="s">
        <v>571</v>
      </c>
      <c r="I5876" s="10">
        <v>1949</v>
      </c>
      <c r="J5876" s="11" t="s">
        <v>13495</v>
      </c>
      <c r="K5876" s="12"/>
      <c r="L5876" s="13" t="s">
        <v>13499</v>
      </c>
      <c r="M5876" t="s">
        <v>753</v>
      </c>
      <c r="S5876" s="9"/>
      <c r="T5876">
        <v>8</v>
      </c>
      <c r="U5876" s="210" t="s">
        <v>18222</v>
      </c>
      <c r="V5876" s="14">
        <v>0</v>
      </c>
      <c r="W5876" s="14">
        <v>1</v>
      </c>
      <c r="X5876" s="150" t="s">
        <v>270</v>
      </c>
      <c r="Y5876">
        <v>105</v>
      </c>
      <c r="Z5876" t="s">
        <v>271</v>
      </c>
      <c r="AA5876">
        <f t="shared" si="91"/>
        <v>2</v>
      </c>
    </row>
    <row r="5877" spans="1:27" x14ac:dyDescent="0.2">
      <c r="A5877">
        <v>7314</v>
      </c>
      <c r="B5877" s="1" t="s">
        <v>13520</v>
      </c>
      <c r="C5877" t="s">
        <v>1027</v>
      </c>
      <c r="D5877" s="9" t="s">
        <v>6957</v>
      </c>
      <c r="E5877" s="9"/>
      <c r="F5877" s="9"/>
      <c r="G5877" s="10">
        <v>22</v>
      </c>
      <c r="H5877" s="10" t="s">
        <v>571</v>
      </c>
      <c r="I5877" s="10">
        <v>1949</v>
      </c>
      <c r="J5877" s="11" t="s">
        <v>13495</v>
      </c>
      <c r="K5877" s="12"/>
      <c r="L5877" s="13" t="s">
        <v>13499</v>
      </c>
      <c r="M5877" t="s">
        <v>753</v>
      </c>
      <c r="S5877" s="9"/>
      <c r="T5877">
        <v>8</v>
      </c>
      <c r="U5877" s="210" t="s">
        <v>18222</v>
      </c>
      <c r="V5877" s="14">
        <v>0</v>
      </c>
      <c r="W5877" s="14">
        <v>0</v>
      </c>
      <c r="X5877" s="150" t="s">
        <v>294</v>
      </c>
      <c r="Y5877" t="s">
        <v>6957</v>
      </c>
      <c r="Z5877" t="s">
        <v>1419</v>
      </c>
      <c r="AA5877">
        <f t="shared" si="91"/>
        <v>1</v>
      </c>
    </row>
    <row r="5878" spans="1:27" x14ac:dyDescent="0.2">
      <c r="A5878">
        <v>1624</v>
      </c>
      <c r="B5878" s="1" t="s">
        <v>13521</v>
      </c>
      <c r="C5878" t="s">
        <v>503</v>
      </c>
      <c r="D5878" s="9" t="s">
        <v>10267</v>
      </c>
      <c r="E5878" s="9"/>
      <c r="F5878" s="9"/>
      <c r="G5878" s="10">
        <v>22</v>
      </c>
      <c r="H5878" s="10" t="s">
        <v>571</v>
      </c>
      <c r="I5878" s="10">
        <v>1949</v>
      </c>
      <c r="J5878" s="11" t="s">
        <v>13495</v>
      </c>
      <c r="K5878" s="12"/>
      <c r="L5878" s="13" t="s">
        <v>13499</v>
      </c>
      <c r="M5878" t="s">
        <v>753</v>
      </c>
      <c r="S5878" s="9"/>
      <c r="T5878">
        <v>8</v>
      </c>
      <c r="U5878" s="210" t="s">
        <v>18222</v>
      </c>
      <c r="V5878" s="14">
        <v>0</v>
      </c>
      <c r="W5878" s="14">
        <v>0</v>
      </c>
      <c r="X5878" s="150" t="s">
        <v>294</v>
      </c>
      <c r="Y5878" t="s">
        <v>10267</v>
      </c>
      <c r="Z5878" t="s">
        <v>505</v>
      </c>
      <c r="AA5878">
        <f t="shared" si="91"/>
        <v>1</v>
      </c>
    </row>
    <row r="5879" spans="1:27" x14ac:dyDescent="0.2">
      <c r="A5879">
        <v>6067</v>
      </c>
      <c r="B5879" s="1" t="s">
        <v>13523</v>
      </c>
      <c r="C5879" t="s">
        <v>6878</v>
      </c>
      <c r="D5879" s="9">
        <v>58</v>
      </c>
      <c r="E5879" s="9"/>
      <c r="F5879" s="9"/>
      <c r="G5879" s="10">
        <v>23</v>
      </c>
      <c r="H5879" s="10" t="s">
        <v>571</v>
      </c>
      <c r="I5879" s="10">
        <v>1949</v>
      </c>
      <c r="J5879" s="11" t="s">
        <v>13524</v>
      </c>
      <c r="K5879" s="12" t="s">
        <v>237</v>
      </c>
      <c r="L5879" s="13" t="s">
        <v>13525</v>
      </c>
      <c r="M5879" t="s">
        <v>290</v>
      </c>
      <c r="N5879" t="s">
        <v>291</v>
      </c>
      <c r="O5879" t="s">
        <v>760</v>
      </c>
      <c r="S5879" s="9"/>
      <c r="T5879">
        <v>8</v>
      </c>
      <c r="U5879" s="210" t="s">
        <v>18222</v>
      </c>
      <c r="V5879" s="14">
        <v>0</v>
      </c>
      <c r="W5879" s="14">
        <v>0</v>
      </c>
      <c r="X5879" s="150" t="s">
        <v>270</v>
      </c>
      <c r="Y5879">
        <v>58</v>
      </c>
      <c r="Z5879" t="s">
        <v>3085</v>
      </c>
      <c r="AA5879">
        <f t="shared" si="91"/>
        <v>1</v>
      </c>
    </row>
    <row r="5880" spans="1:27" x14ac:dyDescent="0.2">
      <c r="A5880">
        <v>5254</v>
      </c>
      <c r="B5880" s="1" t="s">
        <v>13526</v>
      </c>
      <c r="C5880" t="s">
        <v>1027</v>
      </c>
      <c r="D5880" s="9" t="s">
        <v>11903</v>
      </c>
      <c r="E5880" s="9" t="s">
        <v>259</v>
      </c>
      <c r="F5880" s="9" t="s">
        <v>1416</v>
      </c>
      <c r="G5880" s="10">
        <v>25</v>
      </c>
      <c r="H5880" s="10" t="s">
        <v>571</v>
      </c>
      <c r="I5880" s="10">
        <v>1949</v>
      </c>
      <c r="J5880" s="11" t="s">
        <v>13527</v>
      </c>
      <c r="K5880" s="12"/>
      <c r="L5880" s="13" t="s">
        <v>13528</v>
      </c>
      <c r="M5880" t="s">
        <v>753</v>
      </c>
      <c r="S5880" s="9"/>
      <c r="T5880">
        <v>8</v>
      </c>
      <c r="U5880" s="210" t="s">
        <v>18222</v>
      </c>
      <c r="V5880" s="14">
        <v>0</v>
      </c>
      <c r="W5880" s="14">
        <v>1</v>
      </c>
      <c r="X5880" s="150" t="s">
        <v>270</v>
      </c>
      <c r="Y5880">
        <v>305</v>
      </c>
      <c r="Z5880" t="s">
        <v>271</v>
      </c>
      <c r="AA5880">
        <f t="shared" si="91"/>
        <v>2</v>
      </c>
    </row>
    <row r="5881" spans="1:27" x14ac:dyDescent="0.2">
      <c r="A5881">
        <v>3309</v>
      </c>
      <c r="B5881" s="1" t="s">
        <v>13529</v>
      </c>
      <c r="C5881" t="s">
        <v>8426</v>
      </c>
      <c r="D5881" s="9" t="s">
        <v>10457</v>
      </c>
      <c r="E5881" s="9" t="s">
        <v>259</v>
      </c>
      <c r="F5881" s="9" t="s">
        <v>312</v>
      </c>
      <c r="G5881" s="10">
        <v>25</v>
      </c>
      <c r="H5881" s="10" t="s">
        <v>571</v>
      </c>
      <c r="I5881" s="10">
        <v>1949</v>
      </c>
      <c r="J5881" s="11" t="s">
        <v>13527</v>
      </c>
      <c r="K5881" s="12"/>
      <c r="L5881" s="13" t="s">
        <v>13530</v>
      </c>
      <c r="M5881" t="s">
        <v>753</v>
      </c>
      <c r="S5881" s="9"/>
      <c r="T5881">
        <v>8</v>
      </c>
      <c r="U5881" s="210" t="s">
        <v>18222</v>
      </c>
      <c r="V5881" s="14">
        <v>0</v>
      </c>
      <c r="W5881" s="14">
        <v>0</v>
      </c>
      <c r="X5881" s="150" t="s">
        <v>270</v>
      </c>
      <c r="Y5881">
        <v>23</v>
      </c>
      <c r="Z5881" t="s">
        <v>505</v>
      </c>
      <c r="AA5881">
        <f t="shared" si="91"/>
        <v>2</v>
      </c>
    </row>
    <row r="5882" spans="1:27" x14ac:dyDescent="0.2">
      <c r="A5882">
        <v>623</v>
      </c>
      <c r="B5882" s="1" t="s">
        <v>13531</v>
      </c>
      <c r="C5882" t="s">
        <v>503</v>
      </c>
      <c r="D5882" s="9" t="s">
        <v>13532</v>
      </c>
      <c r="E5882" s="9"/>
      <c r="F5882" s="9" t="s">
        <v>532</v>
      </c>
      <c r="G5882" s="10">
        <v>26</v>
      </c>
      <c r="H5882" s="10" t="s">
        <v>571</v>
      </c>
      <c r="I5882" s="10">
        <v>1949</v>
      </c>
      <c r="J5882" s="11" t="s">
        <v>13533</v>
      </c>
      <c r="K5882" s="12"/>
      <c r="L5882" s="13" t="s">
        <v>13534</v>
      </c>
      <c r="M5882" t="s">
        <v>753</v>
      </c>
      <c r="S5882" s="9"/>
      <c r="T5882">
        <v>8</v>
      </c>
      <c r="U5882" s="210" t="s">
        <v>18222</v>
      </c>
      <c r="V5882" s="14">
        <v>0</v>
      </c>
      <c r="W5882" s="14">
        <v>1</v>
      </c>
      <c r="X5882" s="109" t="s">
        <v>294</v>
      </c>
      <c r="Y5882" t="s">
        <v>971</v>
      </c>
      <c r="Z5882" t="s">
        <v>505</v>
      </c>
      <c r="AA5882">
        <f t="shared" si="91"/>
        <v>5</v>
      </c>
    </row>
    <row r="5883" spans="1:27" x14ac:dyDescent="0.2">
      <c r="A5883">
        <v>2572</v>
      </c>
      <c r="B5883" s="1" t="s">
        <v>13540</v>
      </c>
      <c r="C5883" t="s">
        <v>1027</v>
      </c>
      <c r="D5883" s="9" t="s">
        <v>13541</v>
      </c>
      <c r="E5883" s="9"/>
      <c r="F5883" s="9" t="s">
        <v>532</v>
      </c>
      <c r="G5883" s="10">
        <v>29</v>
      </c>
      <c r="H5883" s="10" t="s">
        <v>571</v>
      </c>
      <c r="I5883" s="10">
        <v>1949</v>
      </c>
      <c r="J5883" s="11" t="s">
        <v>13536</v>
      </c>
      <c r="K5883" s="12"/>
      <c r="L5883" s="13" t="s">
        <v>13537</v>
      </c>
      <c r="M5883" t="s">
        <v>753</v>
      </c>
      <c r="S5883" s="9"/>
      <c r="T5883">
        <v>8</v>
      </c>
      <c r="U5883" s="210" t="s">
        <v>18222</v>
      </c>
      <c r="V5883" s="14">
        <v>0</v>
      </c>
      <c r="W5883" s="14">
        <v>1</v>
      </c>
      <c r="X5883" s="109" t="s">
        <v>294</v>
      </c>
      <c r="Y5883" t="s">
        <v>3929</v>
      </c>
      <c r="Z5883" t="s">
        <v>271</v>
      </c>
      <c r="AA5883">
        <f t="shared" si="91"/>
        <v>2</v>
      </c>
    </row>
    <row r="5884" spans="1:27" x14ac:dyDescent="0.2">
      <c r="A5884">
        <v>520</v>
      </c>
      <c r="B5884" s="1" t="s">
        <v>13535</v>
      </c>
      <c r="C5884" t="s">
        <v>2040</v>
      </c>
      <c r="D5884" s="9" t="s">
        <v>13503</v>
      </c>
      <c r="E5884" s="9"/>
      <c r="F5884" s="9"/>
      <c r="G5884" s="10">
        <v>29</v>
      </c>
      <c r="H5884" s="10" t="s">
        <v>571</v>
      </c>
      <c r="I5884" s="10">
        <v>1949</v>
      </c>
      <c r="J5884" s="11" t="s">
        <v>13536</v>
      </c>
      <c r="K5884" s="12"/>
      <c r="L5884" s="13" t="s">
        <v>13537</v>
      </c>
      <c r="M5884" t="s">
        <v>753</v>
      </c>
      <c r="S5884" s="9"/>
      <c r="T5884">
        <v>8</v>
      </c>
      <c r="U5884" s="210" t="s">
        <v>18222</v>
      </c>
      <c r="V5884" s="14">
        <v>0</v>
      </c>
      <c r="W5884" s="14">
        <v>0</v>
      </c>
      <c r="X5884" s="150" t="s">
        <v>294</v>
      </c>
      <c r="Y5884" t="s">
        <v>8462</v>
      </c>
      <c r="Z5884" t="s">
        <v>3085</v>
      </c>
      <c r="AA5884">
        <f t="shared" si="91"/>
        <v>4</v>
      </c>
    </row>
    <row r="5885" spans="1:27" x14ac:dyDescent="0.2">
      <c r="A5885">
        <v>5115</v>
      </c>
      <c r="B5885" s="1" t="s">
        <v>13544</v>
      </c>
      <c r="C5885" t="s">
        <v>2040</v>
      </c>
      <c r="D5885" s="9" t="s">
        <v>13545</v>
      </c>
      <c r="E5885" s="9"/>
      <c r="F5885" s="9"/>
      <c r="G5885" s="10">
        <v>29</v>
      </c>
      <c r="H5885" s="10" t="s">
        <v>571</v>
      </c>
      <c r="I5885" s="10">
        <v>1949</v>
      </c>
      <c r="J5885" s="11" t="s">
        <v>13536</v>
      </c>
      <c r="K5885" s="12"/>
      <c r="L5885" s="13" t="s">
        <v>13537</v>
      </c>
      <c r="M5885" t="s">
        <v>753</v>
      </c>
      <c r="S5885" s="9"/>
      <c r="T5885">
        <v>8</v>
      </c>
      <c r="U5885" s="210" t="s">
        <v>18222</v>
      </c>
      <c r="V5885" s="14">
        <v>0</v>
      </c>
      <c r="W5885" s="14">
        <v>0</v>
      </c>
      <c r="X5885" s="150" t="s">
        <v>270</v>
      </c>
      <c r="Y5885">
        <v>14</v>
      </c>
      <c r="Z5885" t="s">
        <v>3085</v>
      </c>
      <c r="AA5885">
        <f t="shared" si="91"/>
        <v>2</v>
      </c>
    </row>
    <row r="5886" spans="1:27" x14ac:dyDescent="0.2">
      <c r="A5886">
        <v>6802</v>
      </c>
      <c r="B5886" s="1" t="s">
        <v>13542</v>
      </c>
      <c r="C5886" t="s">
        <v>2040</v>
      </c>
      <c r="D5886" s="9" t="s">
        <v>13543</v>
      </c>
      <c r="E5886" s="9"/>
      <c r="F5886" s="9"/>
      <c r="G5886" s="10">
        <v>29</v>
      </c>
      <c r="H5886" s="10" t="s">
        <v>571</v>
      </c>
      <c r="I5886" s="10">
        <v>1949</v>
      </c>
      <c r="J5886" s="11" t="s">
        <v>13536</v>
      </c>
      <c r="K5886" s="12"/>
      <c r="L5886" s="13" t="s">
        <v>13537</v>
      </c>
      <c r="M5886" t="s">
        <v>753</v>
      </c>
      <c r="S5886" s="9"/>
      <c r="T5886">
        <v>8</v>
      </c>
      <c r="U5886" s="210" t="s">
        <v>18222</v>
      </c>
      <c r="V5886" s="14">
        <v>0</v>
      </c>
      <c r="W5886" s="14">
        <v>0</v>
      </c>
      <c r="X5886" s="150" t="s">
        <v>270</v>
      </c>
      <c r="Y5886">
        <v>98</v>
      </c>
      <c r="Z5886" t="s">
        <v>3085</v>
      </c>
      <c r="AA5886">
        <f t="shared" si="91"/>
        <v>2</v>
      </c>
    </row>
    <row r="5887" spans="1:27" x14ac:dyDescent="0.2">
      <c r="A5887">
        <v>3700</v>
      </c>
      <c r="B5887" s="1" t="s">
        <v>13538</v>
      </c>
      <c r="C5887" t="s">
        <v>2040</v>
      </c>
      <c r="D5887" s="9" t="s">
        <v>13539</v>
      </c>
      <c r="E5887" s="9"/>
      <c r="F5887" s="9"/>
      <c r="G5887" s="10">
        <v>29</v>
      </c>
      <c r="H5887" s="10" t="s">
        <v>571</v>
      </c>
      <c r="I5887" s="10">
        <v>1949</v>
      </c>
      <c r="J5887" s="11" t="s">
        <v>13536</v>
      </c>
      <c r="K5887" s="12"/>
      <c r="L5887" s="13" t="s">
        <v>13537</v>
      </c>
      <c r="M5887" t="s">
        <v>753</v>
      </c>
      <c r="S5887" s="9"/>
      <c r="T5887">
        <v>8</v>
      </c>
      <c r="U5887" s="210" t="s">
        <v>18222</v>
      </c>
      <c r="V5887" s="14">
        <v>0</v>
      </c>
      <c r="W5887" s="14">
        <v>0</v>
      </c>
      <c r="X5887" s="150" t="s">
        <v>270</v>
      </c>
      <c r="Y5887">
        <v>14</v>
      </c>
      <c r="Z5887" t="s">
        <v>3085</v>
      </c>
      <c r="AA5887">
        <f t="shared" si="91"/>
        <v>3</v>
      </c>
    </row>
    <row r="5888" spans="1:27" x14ac:dyDescent="0.2">
      <c r="A5888">
        <v>4500</v>
      </c>
      <c r="B5888" s="1" t="s">
        <v>13546</v>
      </c>
      <c r="C5888" t="s">
        <v>9894</v>
      </c>
      <c r="D5888" s="9">
        <v>14</v>
      </c>
      <c r="E5888" s="9"/>
      <c r="F5888" s="9"/>
      <c r="G5888" s="10">
        <v>30</v>
      </c>
      <c r="H5888" s="10" t="s">
        <v>571</v>
      </c>
      <c r="I5888" s="10">
        <v>1949</v>
      </c>
      <c r="J5888" s="11" t="s">
        <v>13547</v>
      </c>
      <c r="K5888" s="12" t="s">
        <v>237</v>
      </c>
      <c r="L5888" s="13" t="s">
        <v>18767</v>
      </c>
      <c r="M5888" t="s">
        <v>290</v>
      </c>
      <c r="N5888" t="s">
        <v>291</v>
      </c>
      <c r="O5888" t="s">
        <v>367</v>
      </c>
      <c r="S5888" s="9"/>
      <c r="T5888">
        <v>8</v>
      </c>
      <c r="U5888" s="210" t="s">
        <v>18222</v>
      </c>
      <c r="V5888" s="14">
        <v>0</v>
      </c>
      <c r="W5888" s="14">
        <v>0</v>
      </c>
      <c r="X5888" s="150" t="s">
        <v>270</v>
      </c>
      <c r="Y5888">
        <v>14</v>
      </c>
      <c r="Z5888" t="s">
        <v>271</v>
      </c>
      <c r="AA5888">
        <f t="shared" si="91"/>
        <v>1</v>
      </c>
    </row>
    <row r="5889" spans="1:27" x14ac:dyDescent="0.2">
      <c r="A5889">
        <v>4006</v>
      </c>
      <c r="B5889" s="1" t="s">
        <v>13548</v>
      </c>
      <c r="C5889" t="s">
        <v>2805</v>
      </c>
      <c r="D5889" s="9" t="s">
        <v>8869</v>
      </c>
      <c r="E5889" s="9" t="s">
        <v>2806</v>
      </c>
      <c r="F5889" s="9"/>
      <c r="G5889" s="10">
        <v>0</v>
      </c>
      <c r="H5889" s="10" t="s">
        <v>632</v>
      </c>
      <c r="I5889" s="10">
        <v>1949</v>
      </c>
      <c r="J5889" s="11" t="s">
        <v>13549</v>
      </c>
      <c r="K5889" s="12"/>
      <c r="L5889" s="13" t="s">
        <v>13550</v>
      </c>
      <c r="M5889" t="s">
        <v>753</v>
      </c>
      <c r="S5889" s="9"/>
      <c r="T5889">
        <v>9</v>
      </c>
      <c r="U5889" s="210" t="s">
        <v>18223</v>
      </c>
      <c r="V5889" s="14">
        <v>0</v>
      </c>
      <c r="W5889" s="14">
        <v>0</v>
      </c>
      <c r="X5889" s="150" t="s">
        <v>294</v>
      </c>
      <c r="Y5889" t="s">
        <v>8869</v>
      </c>
      <c r="Z5889" t="s">
        <v>2808</v>
      </c>
      <c r="AA5889">
        <f t="shared" si="91"/>
        <v>1</v>
      </c>
    </row>
    <row r="5890" spans="1:27" x14ac:dyDescent="0.2">
      <c r="A5890">
        <v>5646</v>
      </c>
      <c r="B5890" s="1" t="s">
        <v>13551</v>
      </c>
      <c r="C5890" t="s">
        <v>2805</v>
      </c>
      <c r="D5890" s="9"/>
      <c r="E5890" s="9" t="s">
        <v>2806</v>
      </c>
      <c r="F5890" s="9"/>
      <c r="G5890" s="10">
        <v>0</v>
      </c>
      <c r="H5890" s="10" t="s">
        <v>632</v>
      </c>
      <c r="I5890" s="10">
        <v>1949</v>
      </c>
      <c r="J5890" s="11" t="s">
        <v>13549</v>
      </c>
      <c r="K5890" s="12"/>
      <c r="L5890" s="13" t="s">
        <v>13552</v>
      </c>
      <c r="M5890" t="s">
        <v>753</v>
      </c>
      <c r="S5890" s="9"/>
      <c r="T5890">
        <v>9</v>
      </c>
      <c r="U5890" s="210" t="s">
        <v>18223</v>
      </c>
      <c r="V5890" s="14">
        <v>0</v>
      </c>
      <c r="W5890" s="14">
        <v>0</v>
      </c>
      <c r="X5890" s="109" t="e">
        <v>#N/A</v>
      </c>
      <c r="Y5890" t="s">
        <v>334</v>
      </c>
      <c r="Z5890" t="s">
        <v>2808</v>
      </c>
      <c r="AA5890">
        <f t="shared" ref="AA5890:AA5953" si="92">LEN(D5890)-LEN(SUBSTITUTE(D5890,"/",""))+1</f>
        <v>1</v>
      </c>
    </row>
    <row r="5891" spans="1:27" x14ac:dyDescent="0.2">
      <c r="A5891">
        <v>6013</v>
      </c>
      <c r="B5891" s="1" t="s">
        <v>13555</v>
      </c>
      <c r="C5891" t="s">
        <v>2805</v>
      </c>
      <c r="D5891" s="9"/>
      <c r="E5891" s="9" t="s">
        <v>2806</v>
      </c>
      <c r="F5891" s="9"/>
      <c r="G5891" s="10">
        <v>0</v>
      </c>
      <c r="H5891" s="10" t="s">
        <v>632</v>
      </c>
      <c r="I5891" s="10">
        <v>1949</v>
      </c>
      <c r="J5891" s="11" t="s">
        <v>13549</v>
      </c>
      <c r="K5891" s="12"/>
      <c r="L5891" s="13" t="s">
        <v>13556</v>
      </c>
      <c r="M5891" t="s">
        <v>781</v>
      </c>
      <c r="S5891" s="9"/>
      <c r="T5891">
        <v>9</v>
      </c>
      <c r="U5891" s="210" t="s">
        <v>18223</v>
      </c>
      <c r="V5891" s="14">
        <v>0</v>
      </c>
      <c r="W5891" s="14">
        <v>0</v>
      </c>
      <c r="X5891" s="109" t="e">
        <v>#N/A</v>
      </c>
      <c r="Y5891" t="s">
        <v>334</v>
      </c>
      <c r="Z5891" t="s">
        <v>2808</v>
      </c>
      <c r="AA5891">
        <f t="shared" si="92"/>
        <v>1</v>
      </c>
    </row>
    <row r="5892" spans="1:27" x14ac:dyDescent="0.2">
      <c r="A5892">
        <v>5949</v>
      </c>
      <c r="B5892" s="1" t="s">
        <v>13553</v>
      </c>
      <c r="C5892" t="s">
        <v>2805</v>
      </c>
      <c r="D5892" s="9"/>
      <c r="E5892" s="9" t="s">
        <v>2806</v>
      </c>
      <c r="F5892" s="9"/>
      <c r="G5892" s="10">
        <v>0</v>
      </c>
      <c r="H5892" s="10" t="s">
        <v>632</v>
      </c>
      <c r="I5892" s="10">
        <v>1949</v>
      </c>
      <c r="J5892" s="11" t="s">
        <v>13549</v>
      </c>
      <c r="K5892" s="12"/>
      <c r="L5892" s="13" t="s">
        <v>13554</v>
      </c>
      <c r="M5892" t="s">
        <v>753</v>
      </c>
      <c r="S5892" s="9"/>
      <c r="T5892">
        <v>9</v>
      </c>
      <c r="U5892" s="210" t="s">
        <v>18223</v>
      </c>
      <c r="V5892" s="14">
        <v>0</v>
      </c>
      <c r="W5892" s="14">
        <v>0</v>
      </c>
      <c r="X5892" s="109" t="e">
        <v>#N/A</v>
      </c>
      <c r="Y5892" t="s">
        <v>334</v>
      </c>
      <c r="Z5892" t="s">
        <v>2808</v>
      </c>
      <c r="AA5892">
        <f t="shared" si="92"/>
        <v>1</v>
      </c>
    </row>
    <row r="5893" spans="1:27" x14ac:dyDescent="0.2">
      <c r="A5893">
        <v>3587</v>
      </c>
      <c r="B5893" s="1" t="s">
        <v>13561</v>
      </c>
      <c r="C5893" t="s">
        <v>9894</v>
      </c>
      <c r="D5893" s="9">
        <v>109</v>
      </c>
      <c r="E5893" s="9" t="s">
        <v>259</v>
      </c>
      <c r="F5893" s="9" t="s">
        <v>721</v>
      </c>
      <c r="G5893" s="10">
        <v>15</v>
      </c>
      <c r="H5893" s="10" t="s">
        <v>632</v>
      </c>
      <c r="I5893" s="10">
        <v>1949</v>
      </c>
      <c r="J5893" s="11" t="s">
        <v>13559</v>
      </c>
      <c r="K5893" s="12" t="s">
        <v>237</v>
      </c>
      <c r="L5893" s="13" t="s">
        <v>13562</v>
      </c>
      <c r="M5893" t="s">
        <v>290</v>
      </c>
      <c r="N5893" t="s">
        <v>291</v>
      </c>
      <c r="O5893" t="s">
        <v>692</v>
      </c>
      <c r="S5893" s="9"/>
      <c r="T5893">
        <v>9</v>
      </c>
      <c r="U5893" s="210" t="s">
        <v>18223</v>
      </c>
      <c r="V5893" s="14">
        <v>0</v>
      </c>
      <c r="W5893" s="14">
        <v>0</v>
      </c>
      <c r="X5893" s="150" t="s">
        <v>270</v>
      </c>
      <c r="Y5893">
        <v>109</v>
      </c>
      <c r="Z5893" t="s">
        <v>271</v>
      </c>
      <c r="AA5893">
        <f t="shared" si="92"/>
        <v>1</v>
      </c>
    </row>
    <row r="5894" spans="1:27" x14ac:dyDescent="0.2">
      <c r="A5894">
        <v>3610</v>
      </c>
      <c r="B5894" s="1" t="s">
        <v>13563</v>
      </c>
      <c r="C5894" t="s">
        <v>9894</v>
      </c>
      <c r="D5894" s="9">
        <v>109</v>
      </c>
      <c r="E5894" s="9" t="s">
        <v>259</v>
      </c>
      <c r="F5894" s="9" t="s">
        <v>721</v>
      </c>
      <c r="G5894" s="10">
        <v>15</v>
      </c>
      <c r="H5894" s="10" t="s">
        <v>632</v>
      </c>
      <c r="I5894" s="10">
        <v>1949</v>
      </c>
      <c r="J5894" s="11" t="s">
        <v>13559</v>
      </c>
      <c r="K5894" s="12" t="s">
        <v>237</v>
      </c>
      <c r="L5894" s="13" t="s">
        <v>13564</v>
      </c>
      <c r="M5894" t="s">
        <v>290</v>
      </c>
      <c r="N5894" t="s">
        <v>291</v>
      </c>
      <c r="O5894" t="s">
        <v>692</v>
      </c>
      <c r="S5894" s="9"/>
      <c r="T5894">
        <v>9</v>
      </c>
      <c r="U5894" s="210" t="s">
        <v>18223</v>
      </c>
      <c r="V5894" s="14">
        <v>0</v>
      </c>
      <c r="W5894" s="14">
        <v>0</v>
      </c>
      <c r="X5894" s="150" t="s">
        <v>270</v>
      </c>
      <c r="Y5894">
        <v>109</v>
      </c>
      <c r="Z5894" t="s">
        <v>7856</v>
      </c>
      <c r="AA5894">
        <f t="shared" si="92"/>
        <v>1</v>
      </c>
    </row>
    <row r="5895" spans="1:27" x14ac:dyDescent="0.2">
      <c r="A5895">
        <v>255</v>
      </c>
      <c r="B5895" s="1" t="s">
        <v>13557</v>
      </c>
      <c r="C5895" t="s">
        <v>1027</v>
      </c>
      <c r="D5895" s="9" t="s">
        <v>13558</v>
      </c>
      <c r="E5895" s="9"/>
      <c r="F5895" s="9"/>
      <c r="G5895" s="10">
        <v>15</v>
      </c>
      <c r="H5895" s="10" t="s">
        <v>632</v>
      </c>
      <c r="I5895" s="10">
        <v>1949</v>
      </c>
      <c r="J5895" s="11" t="s">
        <v>13559</v>
      </c>
      <c r="K5895" s="12"/>
      <c r="L5895" s="13" t="s">
        <v>13560</v>
      </c>
      <c r="M5895" t="s">
        <v>753</v>
      </c>
      <c r="S5895" s="9"/>
      <c r="T5895">
        <v>9</v>
      </c>
      <c r="U5895" s="210" t="s">
        <v>18223</v>
      </c>
      <c r="V5895" s="14">
        <v>0</v>
      </c>
      <c r="W5895" s="14">
        <v>1</v>
      </c>
      <c r="X5895" s="150" t="s">
        <v>294</v>
      </c>
      <c r="Y5895" t="s">
        <v>10267</v>
      </c>
      <c r="Z5895" t="s">
        <v>1419</v>
      </c>
      <c r="AA5895">
        <f t="shared" si="92"/>
        <v>6</v>
      </c>
    </row>
    <row r="5896" spans="1:27" x14ac:dyDescent="0.2">
      <c r="A5896">
        <v>974</v>
      </c>
      <c r="B5896" s="1" t="s">
        <v>13565</v>
      </c>
      <c r="C5896" t="s">
        <v>503</v>
      </c>
      <c r="D5896" s="9" t="s">
        <v>13566</v>
      </c>
      <c r="E5896" s="9"/>
      <c r="F5896" s="9"/>
      <c r="G5896" s="10">
        <v>16</v>
      </c>
      <c r="H5896" s="10" t="s">
        <v>632</v>
      </c>
      <c r="I5896" s="10">
        <v>1949</v>
      </c>
      <c r="J5896" s="11" t="s">
        <v>13567</v>
      </c>
      <c r="K5896" s="12" t="s">
        <v>237</v>
      </c>
      <c r="L5896" s="13" t="s">
        <v>13568</v>
      </c>
      <c r="M5896" t="s">
        <v>290</v>
      </c>
      <c r="N5896" t="s">
        <v>291</v>
      </c>
      <c r="O5896" t="s">
        <v>498</v>
      </c>
      <c r="S5896" s="9"/>
      <c r="T5896">
        <v>9</v>
      </c>
      <c r="U5896" s="210" t="s">
        <v>18223</v>
      </c>
      <c r="V5896" s="14">
        <v>0</v>
      </c>
      <c r="W5896" s="14">
        <v>0</v>
      </c>
      <c r="X5896" s="150" t="s">
        <v>294</v>
      </c>
      <c r="Y5896" t="s">
        <v>13065</v>
      </c>
      <c r="Z5896" t="s">
        <v>505</v>
      </c>
      <c r="AA5896">
        <f t="shared" si="92"/>
        <v>2</v>
      </c>
    </row>
    <row r="5897" spans="1:27" x14ac:dyDescent="0.2">
      <c r="A5897">
        <v>871</v>
      </c>
      <c r="B5897" s="1" t="s">
        <v>13569</v>
      </c>
      <c r="C5897" t="s">
        <v>503</v>
      </c>
      <c r="D5897" s="9" t="s">
        <v>13570</v>
      </c>
      <c r="E5897" s="9"/>
      <c r="F5897" s="9"/>
      <c r="G5897" s="10">
        <v>23</v>
      </c>
      <c r="H5897" s="10" t="s">
        <v>632</v>
      </c>
      <c r="I5897" s="10">
        <v>1949</v>
      </c>
      <c r="J5897" s="11" t="s">
        <v>13571</v>
      </c>
      <c r="K5897" s="12" t="s">
        <v>237</v>
      </c>
      <c r="L5897" s="13" t="s">
        <v>13572</v>
      </c>
      <c r="M5897" t="s">
        <v>290</v>
      </c>
      <c r="N5897" t="s">
        <v>291</v>
      </c>
      <c r="O5897" t="s">
        <v>520</v>
      </c>
      <c r="S5897" s="9"/>
      <c r="T5897">
        <v>9</v>
      </c>
      <c r="U5897" s="210" t="s">
        <v>18223</v>
      </c>
      <c r="V5897" s="14">
        <v>0</v>
      </c>
      <c r="W5897" s="14">
        <v>1</v>
      </c>
      <c r="X5897" s="150" t="s">
        <v>294</v>
      </c>
      <c r="Y5897" t="s">
        <v>10267</v>
      </c>
      <c r="Z5897" t="s">
        <v>505</v>
      </c>
      <c r="AA5897">
        <f t="shared" si="92"/>
        <v>3</v>
      </c>
    </row>
    <row r="5898" spans="1:27" x14ac:dyDescent="0.2">
      <c r="A5898">
        <v>4513</v>
      </c>
      <c r="B5898" s="1" t="s">
        <v>13573</v>
      </c>
      <c r="C5898" t="s">
        <v>9894</v>
      </c>
      <c r="D5898" s="9">
        <v>14</v>
      </c>
      <c r="E5898" s="9"/>
      <c r="F5898" s="9"/>
      <c r="G5898" s="10">
        <v>25</v>
      </c>
      <c r="H5898" s="10" t="s">
        <v>632</v>
      </c>
      <c r="I5898" s="10">
        <v>1949</v>
      </c>
      <c r="J5898" s="11" t="s">
        <v>13574</v>
      </c>
      <c r="K5898" s="12" t="s">
        <v>237</v>
      </c>
      <c r="L5898" s="13" t="s">
        <v>13575</v>
      </c>
      <c r="M5898" t="s">
        <v>290</v>
      </c>
      <c r="N5898" t="s">
        <v>291</v>
      </c>
      <c r="O5898" t="s">
        <v>520</v>
      </c>
      <c r="S5898" s="9"/>
      <c r="T5898">
        <v>9</v>
      </c>
      <c r="U5898" s="210" t="s">
        <v>18223</v>
      </c>
      <c r="V5898" s="14">
        <v>0</v>
      </c>
      <c r="W5898" s="14">
        <v>0</v>
      </c>
      <c r="X5898" s="150" t="s">
        <v>270</v>
      </c>
      <c r="Y5898">
        <v>14</v>
      </c>
      <c r="Z5898" t="s">
        <v>271</v>
      </c>
      <c r="AA5898">
        <f t="shared" si="92"/>
        <v>1</v>
      </c>
    </row>
    <row r="5899" spans="1:27" x14ac:dyDescent="0.2">
      <c r="A5899">
        <v>6461</v>
      </c>
      <c r="B5899" s="1" t="s">
        <v>13576</v>
      </c>
      <c r="C5899" t="s">
        <v>1027</v>
      </c>
      <c r="D5899" s="9" t="s">
        <v>13577</v>
      </c>
      <c r="E5899" s="9"/>
      <c r="F5899" s="9"/>
      <c r="G5899" s="10">
        <v>29</v>
      </c>
      <c r="H5899" s="10" t="s">
        <v>632</v>
      </c>
      <c r="I5899" s="10">
        <v>1949</v>
      </c>
      <c r="J5899" s="11" t="s">
        <v>13578</v>
      </c>
      <c r="K5899" s="12"/>
      <c r="L5899" s="13" t="s">
        <v>13579</v>
      </c>
      <c r="M5899" t="s">
        <v>753</v>
      </c>
      <c r="S5899" s="9"/>
      <c r="T5899">
        <v>9</v>
      </c>
      <c r="U5899" s="210" t="s">
        <v>18223</v>
      </c>
      <c r="V5899" s="14">
        <v>0</v>
      </c>
      <c r="W5899" s="14">
        <v>1</v>
      </c>
      <c r="X5899" s="150" t="s">
        <v>294</v>
      </c>
      <c r="Y5899" t="s">
        <v>13580</v>
      </c>
      <c r="Z5899" t="s">
        <v>1419</v>
      </c>
      <c r="AA5899">
        <f t="shared" si="92"/>
        <v>2</v>
      </c>
    </row>
    <row r="5900" spans="1:27" x14ac:dyDescent="0.2">
      <c r="A5900">
        <v>6609</v>
      </c>
      <c r="B5900" s="41" t="s">
        <v>13581</v>
      </c>
      <c r="C5900" t="s">
        <v>1027</v>
      </c>
      <c r="D5900" s="28">
        <v>4</v>
      </c>
      <c r="E5900" s="9" t="s">
        <v>259</v>
      </c>
      <c r="F5900" s="9" t="s">
        <v>1416</v>
      </c>
      <c r="G5900" s="10">
        <v>3</v>
      </c>
      <c r="H5900" s="10" t="s">
        <v>495</v>
      </c>
      <c r="I5900" s="10">
        <v>1949</v>
      </c>
      <c r="J5900" s="11" t="s">
        <v>13582</v>
      </c>
      <c r="K5900" s="12" t="s">
        <v>237</v>
      </c>
      <c r="L5900" s="13" t="s">
        <v>13583</v>
      </c>
      <c r="M5900" t="s">
        <v>290</v>
      </c>
      <c r="N5900" t="s">
        <v>291</v>
      </c>
      <c r="O5900" t="s">
        <v>3149</v>
      </c>
      <c r="S5900" s="9"/>
      <c r="T5900">
        <v>10</v>
      </c>
      <c r="U5900" s="210" t="s">
        <v>18224</v>
      </c>
      <c r="V5900" s="14">
        <v>0</v>
      </c>
      <c r="W5900" s="14">
        <v>0</v>
      </c>
      <c r="X5900" s="150" t="s">
        <v>270</v>
      </c>
      <c r="Y5900">
        <v>4</v>
      </c>
      <c r="Z5900" t="s">
        <v>7856</v>
      </c>
      <c r="AA5900">
        <f t="shared" si="92"/>
        <v>1</v>
      </c>
    </row>
    <row r="5901" spans="1:27" x14ac:dyDescent="0.2">
      <c r="A5901">
        <v>7198</v>
      </c>
      <c r="B5901" s="1" t="s">
        <v>13588</v>
      </c>
      <c r="C5901" t="s">
        <v>2221</v>
      </c>
      <c r="D5901" s="9" t="s">
        <v>117</v>
      </c>
      <c r="E5901" s="9" t="s">
        <v>8233</v>
      </c>
      <c r="F5901" s="9" t="s">
        <v>312</v>
      </c>
      <c r="G5901" s="10">
        <v>14</v>
      </c>
      <c r="H5901" s="10" t="s">
        <v>495</v>
      </c>
      <c r="I5901" s="10">
        <v>1949</v>
      </c>
      <c r="J5901" s="11" t="s">
        <v>13586</v>
      </c>
      <c r="K5901" s="12" t="s">
        <v>237</v>
      </c>
      <c r="L5901" s="13" t="s">
        <v>13589</v>
      </c>
      <c r="M5901" t="s">
        <v>290</v>
      </c>
      <c r="N5901" t="s">
        <v>291</v>
      </c>
      <c r="O5901" t="s">
        <v>93</v>
      </c>
      <c r="S5901" s="9"/>
      <c r="T5901">
        <v>10</v>
      </c>
      <c r="U5901" s="210" t="s">
        <v>18224</v>
      </c>
      <c r="V5901" s="14">
        <v>0</v>
      </c>
      <c r="W5901" s="14">
        <v>1</v>
      </c>
      <c r="X5901" s="150" t="s">
        <v>270</v>
      </c>
      <c r="Y5901">
        <v>410</v>
      </c>
      <c r="Z5901" t="s">
        <v>505</v>
      </c>
      <c r="AA5901">
        <f t="shared" si="92"/>
        <v>3</v>
      </c>
    </row>
    <row r="5902" spans="1:27" x14ac:dyDescent="0.2">
      <c r="A5902">
        <v>2257</v>
      </c>
      <c r="B5902" s="1" t="s">
        <v>13584</v>
      </c>
      <c r="C5902" t="s">
        <v>1027</v>
      </c>
      <c r="D5902" s="9" t="s">
        <v>13585</v>
      </c>
      <c r="E5902" s="9"/>
      <c r="F5902" s="9"/>
      <c r="G5902" s="10">
        <v>14</v>
      </c>
      <c r="H5902" s="10" t="s">
        <v>495</v>
      </c>
      <c r="I5902" s="10">
        <v>1949</v>
      </c>
      <c r="J5902" s="11" t="s">
        <v>13586</v>
      </c>
      <c r="K5902" s="12"/>
      <c r="L5902" s="13" t="s">
        <v>13587</v>
      </c>
      <c r="M5902" t="s">
        <v>753</v>
      </c>
      <c r="S5902" s="9"/>
      <c r="T5902">
        <v>10</v>
      </c>
      <c r="U5902" s="210" t="s">
        <v>18224</v>
      </c>
      <c r="V5902" s="14">
        <v>0</v>
      </c>
      <c r="W5902" s="14">
        <v>1</v>
      </c>
      <c r="X5902" s="150" t="s">
        <v>294</v>
      </c>
      <c r="Y5902" t="s">
        <v>10267</v>
      </c>
      <c r="Z5902" t="s">
        <v>271</v>
      </c>
      <c r="AA5902">
        <f t="shared" si="92"/>
        <v>3</v>
      </c>
    </row>
    <row r="5903" spans="1:27" x14ac:dyDescent="0.2">
      <c r="A5903">
        <v>1539</v>
      </c>
      <c r="B5903" s="1" t="s">
        <v>13590</v>
      </c>
      <c r="C5903" t="s">
        <v>503</v>
      </c>
      <c r="D5903" s="9" t="s">
        <v>6511</v>
      </c>
      <c r="E5903" s="9"/>
      <c r="F5903" s="9"/>
      <c r="G5903" s="10">
        <v>19</v>
      </c>
      <c r="H5903" s="10" t="s">
        <v>495</v>
      </c>
      <c r="I5903" s="10">
        <v>1949</v>
      </c>
      <c r="J5903" s="11" t="s">
        <v>13591</v>
      </c>
      <c r="K5903" s="12" t="s">
        <v>237</v>
      </c>
      <c r="L5903" s="63" t="s">
        <v>17987</v>
      </c>
      <c r="M5903" t="s">
        <v>290</v>
      </c>
      <c r="N5903" t="s">
        <v>291</v>
      </c>
      <c r="O5903" t="s">
        <v>292</v>
      </c>
      <c r="S5903" s="9"/>
      <c r="T5903">
        <v>10</v>
      </c>
      <c r="U5903" s="210" t="s">
        <v>18224</v>
      </c>
      <c r="V5903" s="14">
        <v>0</v>
      </c>
      <c r="W5903" s="14">
        <v>0</v>
      </c>
      <c r="X5903" s="150" t="s">
        <v>270</v>
      </c>
      <c r="Y5903" t="s">
        <v>6511</v>
      </c>
      <c r="Z5903" t="s">
        <v>271</v>
      </c>
      <c r="AA5903">
        <f t="shared" si="92"/>
        <v>1</v>
      </c>
    </row>
    <row r="5904" spans="1:27" x14ac:dyDescent="0.2">
      <c r="A5904">
        <v>5325</v>
      </c>
      <c r="B5904" s="1" t="s">
        <v>13592</v>
      </c>
      <c r="C5904" t="s">
        <v>1027</v>
      </c>
      <c r="D5904" s="9" t="s">
        <v>1888</v>
      </c>
      <c r="E5904" s="9"/>
      <c r="F5904" s="9"/>
      <c r="G5904" s="10">
        <v>19</v>
      </c>
      <c r="H5904" s="10" t="s">
        <v>495</v>
      </c>
      <c r="I5904" s="10">
        <v>1949</v>
      </c>
      <c r="J5904" s="11" t="s">
        <v>13591</v>
      </c>
      <c r="K5904" s="12"/>
      <c r="L5904" s="13" t="s">
        <v>13593</v>
      </c>
      <c r="M5904" t="s">
        <v>753</v>
      </c>
      <c r="S5904" s="9"/>
      <c r="T5904">
        <v>10</v>
      </c>
      <c r="U5904" s="210" t="s">
        <v>18224</v>
      </c>
      <c r="V5904" s="14">
        <v>0</v>
      </c>
      <c r="W5904" s="14">
        <v>0</v>
      </c>
      <c r="X5904" s="109" t="e">
        <v>#N/A</v>
      </c>
      <c r="Y5904" t="s">
        <v>1888</v>
      </c>
      <c r="Z5904" t="s">
        <v>1419</v>
      </c>
      <c r="AA5904">
        <f t="shared" si="92"/>
        <v>1</v>
      </c>
    </row>
    <row r="5905" spans="1:27" x14ac:dyDescent="0.2">
      <c r="A5905">
        <v>4379</v>
      </c>
      <c r="B5905" s="1" t="s">
        <v>13594</v>
      </c>
      <c r="C5905" t="s">
        <v>1027</v>
      </c>
      <c r="D5905" s="9" t="s">
        <v>10267</v>
      </c>
      <c r="E5905" s="9"/>
      <c r="F5905" s="9"/>
      <c r="G5905" s="10">
        <v>24</v>
      </c>
      <c r="H5905" s="10" t="s">
        <v>495</v>
      </c>
      <c r="I5905" s="10">
        <v>1949</v>
      </c>
      <c r="J5905" s="11" t="s">
        <v>13595</v>
      </c>
      <c r="K5905" s="12" t="s">
        <v>237</v>
      </c>
      <c r="L5905" s="13" t="s">
        <v>13596</v>
      </c>
      <c r="M5905" t="s">
        <v>290</v>
      </c>
      <c r="N5905" t="s">
        <v>291</v>
      </c>
      <c r="O5905" t="s">
        <v>292</v>
      </c>
      <c r="S5905" s="9"/>
      <c r="T5905">
        <v>10</v>
      </c>
      <c r="U5905" s="210" t="s">
        <v>18224</v>
      </c>
      <c r="V5905" s="14">
        <v>0</v>
      </c>
      <c r="W5905" s="14">
        <v>0</v>
      </c>
      <c r="X5905" s="150" t="s">
        <v>294</v>
      </c>
      <c r="Y5905" t="s">
        <v>10267</v>
      </c>
      <c r="Z5905" t="s">
        <v>1419</v>
      </c>
      <c r="AA5905">
        <f t="shared" si="92"/>
        <v>1</v>
      </c>
    </row>
    <row r="5906" spans="1:27" x14ac:dyDescent="0.2">
      <c r="A5906">
        <v>5058</v>
      </c>
      <c r="B5906" s="1" t="s">
        <v>13597</v>
      </c>
      <c r="C5906" t="s">
        <v>6878</v>
      </c>
      <c r="D5906" s="9">
        <v>81</v>
      </c>
      <c r="E5906" s="9"/>
      <c r="F5906" s="9"/>
      <c r="G5906" s="10">
        <v>26</v>
      </c>
      <c r="H5906" s="10" t="s">
        <v>495</v>
      </c>
      <c r="I5906" s="10">
        <v>1949</v>
      </c>
      <c r="J5906" s="11" t="s">
        <v>13598</v>
      </c>
      <c r="K5906" s="12" t="s">
        <v>237</v>
      </c>
      <c r="L5906" s="13" t="s">
        <v>13599</v>
      </c>
      <c r="M5906" t="s">
        <v>290</v>
      </c>
      <c r="N5906" t="s">
        <v>291</v>
      </c>
      <c r="O5906" t="s">
        <v>4109</v>
      </c>
      <c r="S5906" s="9"/>
      <c r="T5906">
        <v>10</v>
      </c>
      <c r="U5906" s="210" t="s">
        <v>18224</v>
      </c>
      <c r="V5906" s="14">
        <v>0</v>
      </c>
      <c r="W5906" s="14">
        <v>0</v>
      </c>
      <c r="X5906" s="150" t="s">
        <v>270</v>
      </c>
      <c r="Y5906">
        <v>81</v>
      </c>
      <c r="Z5906" t="s">
        <v>3085</v>
      </c>
      <c r="AA5906">
        <f t="shared" si="92"/>
        <v>1</v>
      </c>
    </row>
    <row r="5907" spans="1:27" x14ac:dyDescent="0.2">
      <c r="A5907">
        <v>2343</v>
      </c>
      <c r="B5907" s="1" t="s">
        <v>13600</v>
      </c>
      <c r="C5907" t="s">
        <v>1027</v>
      </c>
      <c r="D5907" s="9" t="s">
        <v>13601</v>
      </c>
      <c r="E5907" s="9" t="s">
        <v>259</v>
      </c>
      <c r="F5907" s="9" t="s">
        <v>1416</v>
      </c>
      <c r="G5907" s="10">
        <v>27</v>
      </c>
      <c r="H5907" s="10" t="s">
        <v>495</v>
      </c>
      <c r="I5907" s="10">
        <v>1949</v>
      </c>
      <c r="J5907" s="11" t="s">
        <v>13602</v>
      </c>
      <c r="K5907" s="12"/>
      <c r="L5907" s="13" t="s">
        <v>13603</v>
      </c>
      <c r="M5907" t="s">
        <v>753</v>
      </c>
      <c r="S5907" s="9"/>
      <c r="T5907">
        <v>10</v>
      </c>
      <c r="U5907" s="210" t="s">
        <v>18224</v>
      </c>
      <c r="V5907" s="14">
        <v>0</v>
      </c>
      <c r="W5907" s="14">
        <v>1</v>
      </c>
      <c r="X5907" s="150" t="s">
        <v>270</v>
      </c>
      <c r="Y5907">
        <v>4</v>
      </c>
      <c r="Z5907" t="s">
        <v>1419</v>
      </c>
      <c r="AA5907">
        <f t="shared" si="92"/>
        <v>4</v>
      </c>
    </row>
    <row r="5908" spans="1:27" x14ac:dyDescent="0.2">
      <c r="A5908">
        <v>4340</v>
      </c>
      <c r="B5908" s="1" t="s">
        <v>13604</v>
      </c>
      <c r="C5908" t="s">
        <v>9894</v>
      </c>
      <c r="D5908" s="9" t="s">
        <v>13605</v>
      </c>
      <c r="E5908" s="9"/>
      <c r="F5908" s="9"/>
      <c r="G5908" s="10">
        <v>28</v>
      </c>
      <c r="H5908" s="10" t="s">
        <v>495</v>
      </c>
      <c r="I5908" s="10">
        <v>1949</v>
      </c>
      <c r="J5908" s="11" t="s">
        <v>13606</v>
      </c>
      <c r="K5908" s="12" t="s">
        <v>237</v>
      </c>
      <c r="L5908" s="13" t="s">
        <v>13607</v>
      </c>
      <c r="M5908" t="s">
        <v>290</v>
      </c>
      <c r="N5908" t="s">
        <v>291</v>
      </c>
      <c r="O5908" t="s">
        <v>2316</v>
      </c>
      <c r="S5908" s="9"/>
      <c r="T5908">
        <v>10</v>
      </c>
      <c r="U5908" s="210" t="s">
        <v>18224</v>
      </c>
      <c r="V5908" s="14">
        <v>0</v>
      </c>
      <c r="W5908" s="14">
        <v>0</v>
      </c>
      <c r="X5908" s="150" t="s">
        <v>270</v>
      </c>
      <c r="Y5908">
        <v>14</v>
      </c>
      <c r="Z5908" t="s">
        <v>271</v>
      </c>
      <c r="AA5908">
        <f t="shared" si="92"/>
        <v>2</v>
      </c>
    </row>
    <row r="5909" spans="1:27" x14ac:dyDescent="0.2">
      <c r="A5909">
        <v>4056</v>
      </c>
      <c r="B5909" s="1" t="s">
        <v>13608</v>
      </c>
      <c r="C5909" t="s">
        <v>8426</v>
      </c>
      <c r="D5909" s="9">
        <v>29</v>
      </c>
      <c r="E5909" s="9" t="s">
        <v>259</v>
      </c>
      <c r="F5909" s="9" t="s">
        <v>312</v>
      </c>
      <c r="G5909" s="10">
        <v>3</v>
      </c>
      <c r="H5909" s="10" t="s">
        <v>369</v>
      </c>
      <c r="I5909" s="10">
        <v>1949</v>
      </c>
      <c r="J5909" s="11" t="s">
        <v>13609</v>
      </c>
      <c r="K5909" s="12" t="s">
        <v>415</v>
      </c>
      <c r="L5909" s="13" t="s">
        <v>13610</v>
      </c>
      <c r="M5909" t="s">
        <v>290</v>
      </c>
      <c r="N5909" t="s">
        <v>291</v>
      </c>
      <c r="O5909" t="s">
        <v>692</v>
      </c>
      <c r="S5909" s="9"/>
      <c r="T5909">
        <v>11</v>
      </c>
      <c r="U5909" s="210" t="s">
        <v>18225</v>
      </c>
      <c r="V5909" s="14">
        <v>0</v>
      </c>
      <c r="W5909" s="14">
        <v>0</v>
      </c>
      <c r="X5909" s="150" t="s">
        <v>270</v>
      </c>
      <c r="Y5909">
        <v>29</v>
      </c>
      <c r="Z5909" t="s">
        <v>505</v>
      </c>
      <c r="AA5909">
        <f t="shared" si="92"/>
        <v>1</v>
      </c>
    </row>
    <row r="5910" spans="1:27" x14ac:dyDescent="0.2">
      <c r="A5910">
        <v>1440</v>
      </c>
      <c r="B5910" s="1" t="s">
        <v>13614</v>
      </c>
      <c r="C5910" t="s">
        <v>2221</v>
      </c>
      <c r="D5910" s="9" t="s">
        <v>13615</v>
      </c>
      <c r="E5910" s="9" t="s">
        <v>259</v>
      </c>
      <c r="F5910" s="9" t="s">
        <v>312</v>
      </c>
      <c r="G5910" s="10">
        <v>8</v>
      </c>
      <c r="H5910" s="10" t="s">
        <v>369</v>
      </c>
      <c r="I5910" s="10">
        <v>1949</v>
      </c>
      <c r="J5910" s="11" t="s">
        <v>13612</v>
      </c>
      <c r="K5910" s="12"/>
      <c r="L5910" s="13" t="s">
        <v>13613</v>
      </c>
      <c r="M5910" t="s">
        <v>753</v>
      </c>
      <c r="S5910" s="9"/>
      <c r="T5910">
        <v>11</v>
      </c>
      <c r="U5910" s="210" t="s">
        <v>18225</v>
      </c>
      <c r="V5910" s="14">
        <v>0</v>
      </c>
      <c r="W5910" s="14">
        <v>1</v>
      </c>
      <c r="X5910" s="150" t="s">
        <v>270</v>
      </c>
      <c r="Y5910">
        <v>141</v>
      </c>
      <c r="Z5910" t="s">
        <v>505</v>
      </c>
      <c r="AA5910">
        <f t="shared" si="92"/>
        <v>3</v>
      </c>
    </row>
    <row r="5911" spans="1:27" x14ac:dyDescent="0.2">
      <c r="A5911">
        <v>1803</v>
      </c>
      <c r="B5911" s="1" t="s">
        <v>13618</v>
      </c>
      <c r="C5911" t="s">
        <v>2221</v>
      </c>
      <c r="D5911" s="9" t="s">
        <v>12544</v>
      </c>
      <c r="E5911" s="9" t="s">
        <v>259</v>
      </c>
      <c r="F5911" s="9" t="s">
        <v>312</v>
      </c>
      <c r="G5911" s="10">
        <v>8</v>
      </c>
      <c r="H5911" s="10" t="s">
        <v>369</v>
      </c>
      <c r="I5911" s="10">
        <v>1949</v>
      </c>
      <c r="J5911" s="11" t="s">
        <v>13612</v>
      </c>
      <c r="K5911" s="12"/>
      <c r="L5911" s="13" t="s">
        <v>13619</v>
      </c>
      <c r="M5911" t="s">
        <v>753</v>
      </c>
      <c r="S5911" s="9"/>
      <c r="T5911">
        <v>11</v>
      </c>
      <c r="U5911" s="210" t="s">
        <v>18225</v>
      </c>
      <c r="V5911" s="14">
        <v>0</v>
      </c>
      <c r="W5911" s="14">
        <v>1</v>
      </c>
      <c r="X5911" s="150" t="s">
        <v>270</v>
      </c>
      <c r="Y5911">
        <v>141</v>
      </c>
      <c r="Z5911" t="s">
        <v>505</v>
      </c>
      <c r="AA5911">
        <f t="shared" si="92"/>
        <v>2</v>
      </c>
    </row>
    <row r="5912" spans="1:27" x14ac:dyDescent="0.2">
      <c r="A5912">
        <v>1508</v>
      </c>
      <c r="B5912" s="1" t="s">
        <v>13616</v>
      </c>
      <c r="C5912" t="s">
        <v>2221</v>
      </c>
      <c r="D5912" s="9" t="s">
        <v>13617</v>
      </c>
      <c r="E5912" s="9" t="s">
        <v>275</v>
      </c>
      <c r="F5912" s="9" t="s">
        <v>312</v>
      </c>
      <c r="G5912" s="10">
        <v>8</v>
      </c>
      <c r="H5912" s="10" t="s">
        <v>369</v>
      </c>
      <c r="I5912" s="10">
        <v>1949</v>
      </c>
      <c r="J5912" s="11" t="s">
        <v>13612</v>
      </c>
      <c r="K5912" s="12"/>
      <c r="L5912" s="13" t="s">
        <v>13613</v>
      </c>
      <c r="M5912" t="s">
        <v>753</v>
      </c>
      <c r="S5912" s="9"/>
      <c r="T5912">
        <v>11</v>
      </c>
      <c r="U5912" s="210" t="s">
        <v>18225</v>
      </c>
      <c r="V5912" s="14">
        <v>0</v>
      </c>
      <c r="W5912" s="14">
        <v>1</v>
      </c>
      <c r="X5912" s="150" t="s">
        <v>270</v>
      </c>
      <c r="Y5912">
        <v>219</v>
      </c>
      <c r="Z5912" t="s">
        <v>505</v>
      </c>
      <c r="AA5912">
        <f t="shared" si="92"/>
        <v>2</v>
      </c>
    </row>
    <row r="5913" spans="1:27" x14ac:dyDescent="0.2">
      <c r="A5913">
        <v>6627</v>
      </c>
      <c r="B5913" s="1" t="s">
        <v>13622</v>
      </c>
      <c r="C5913" t="s">
        <v>2221</v>
      </c>
      <c r="D5913" s="9">
        <v>25</v>
      </c>
      <c r="E5913" s="9" t="s">
        <v>259</v>
      </c>
      <c r="F5913" s="9" t="s">
        <v>312</v>
      </c>
      <c r="G5913" s="10">
        <v>8</v>
      </c>
      <c r="H5913" s="10" t="s">
        <v>369</v>
      </c>
      <c r="I5913" s="10">
        <v>1949</v>
      </c>
      <c r="J5913" s="11" t="s">
        <v>13612</v>
      </c>
      <c r="K5913" s="12"/>
      <c r="L5913" s="13" t="s">
        <v>13613</v>
      </c>
      <c r="M5913" t="s">
        <v>753</v>
      </c>
      <c r="S5913" s="9"/>
      <c r="T5913">
        <v>11</v>
      </c>
      <c r="U5913" s="210" t="s">
        <v>18225</v>
      </c>
      <c r="V5913" s="14">
        <v>0</v>
      </c>
      <c r="W5913" s="14">
        <v>1</v>
      </c>
      <c r="X5913" s="150" t="s">
        <v>270</v>
      </c>
      <c r="Y5913">
        <v>25</v>
      </c>
      <c r="Z5913" t="s">
        <v>505</v>
      </c>
      <c r="AA5913">
        <f t="shared" si="92"/>
        <v>1</v>
      </c>
    </row>
    <row r="5914" spans="1:27" x14ac:dyDescent="0.2">
      <c r="A5914">
        <v>3595</v>
      </c>
      <c r="B5914" s="1" t="s">
        <v>13621</v>
      </c>
      <c r="C5914" t="s">
        <v>2040</v>
      </c>
      <c r="D5914" s="9">
        <v>98</v>
      </c>
      <c r="E5914" s="9"/>
      <c r="F5914" s="9"/>
      <c r="G5914" s="10">
        <v>8</v>
      </c>
      <c r="H5914" s="10" t="s">
        <v>369</v>
      </c>
      <c r="I5914" s="10">
        <v>1949</v>
      </c>
      <c r="J5914" s="11" t="s">
        <v>13612</v>
      </c>
      <c r="K5914" s="12"/>
      <c r="L5914" s="13" t="s">
        <v>13613</v>
      </c>
      <c r="M5914" t="s">
        <v>753</v>
      </c>
      <c r="S5914" s="9"/>
      <c r="T5914">
        <v>11</v>
      </c>
      <c r="U5914" s="210" t="s">
        <v>18225</v>
      </c>
      <c r="V5914" s="14">
        <v>0</v>
      </c>
      <c r="W5914" s="14">
        <v>0</v>
      </c>
      <c r="X5914" s="150" t="s">
        <v>270</v>
      </c>
      <c r="Y5914">
        <v>98</v>
      </c>
      <c r="Z5914" t="s">
        <v>3085</v>
      </c>
      <c r="AA5914">
        <f t="shared" si="92"/>
        <v>1</v>
      </c>
    </row>
    <row r="5915" spans="1:27" x14ac:dyDescent="0.2">
      <c r="A5915">
        <v>1311</v>
      </c>
      <c r="B5915" s="1" t="s">
        <v>13611</v>
      </c>
      <c r="C5915" t="s">
        <v>2040</v>
      </c>
      <c r="D5915" s="9" t="s">
        <v>8674</v>
      </c>
      <c r="E5915" s="9" t="s">
        <v>259</v>
      </c>
      <c r="F5915" s="9" t="s">
        <v>532</v>
      </c>
      <c r="G5915" s="10">
        <v>8</v>
      </c>
      <c r="H5915" s="10" t="s">
        <v>369</v>
      </c>
      <c r="I5915" s="10">
        <v>1949</v>
      </c>
      <c r="J5915" s="11" t="s">
        <v>13612</v>
      </c>
      <c r="K5915" s="12"/>
      <c r="L5915" s="13" t="s">
        <v>13613</v>
      </c>
      <c r="M5915" t="s">
        <v>753</v>
      </c>
      <c r="S5915" s="9"/>
      <c r="T5915">
        <v>11</v>
      </c>
      <c r="U5915" s="210" t="s">
        <v>18225</v>
      </c>
      <c r="V5915" s="14">
        <v>0</v>
      </c>
      <c r="W5915" s="14">
        <v>1</v>
      </c>
      <c r="X5915" s="109" t="s">
        <v>294</v>
      </c>
      <c r="Y5915" t="s">
        <v>4636</v>
      </c>
      <c r="Z5915" t="s">
        <v>271</v>
      </c>
      <c r="AA5915">
        <f t="shared" si="92"/>
        <v>3</v>
      </c>
    </row>
    <row r="5916" spans="1:27" x14ac:dyDescent="0.2">
      <c r="A5916">
        <v>5430</v>
      </c>
      <c r="B5916" s="1" t="s">
        <v>13620</v>
      </c>
      <c r="C5916" t="s">
        <v>1027</v>
      </c>
      <c r="D5916" s="9">
        <v>305</v>
      </c>
      <c r="E5916" s="9" t="s">
        <v>259</v>
      </c>
      <c r="F5916" s="9" t="s">
        <v>1416</v>
      </c>
      <c r="G5916" s="10">
        <v>8</v>
      </c>
      <c r="H5916" s="10" t="s">
        <v>369</v>
      </c>
      <c r="I5916" s="10">
        <v>1949</v>
      </c>
      <c r="J5916" s="11" t="s">
        <v>13612</v>
      </c>
      <c r="K5916" s="12"/>
      <c r="L5916" s="13" t="s">
        <v>13613</v>
      </c>
      <c r="M5916" t="s">
        <v>753</v>
      </c>
      <c r="S5916" s="9"/>
      <c r="T5916">
        <v>11</v>
      </c>
      <c r="U5916" s="210" t="s">
        <v>18225</v>
      </c>
      <c r="V5916" s="14">
        <v>0</v>
      </c>
      <c r="W5916" s="14">
        <v>0</v>
      </c>
      <c r="X5916" s="150" t="s">
        <v>270</v>
      </c>
      <c r="Y5916">
        <v>305</v>
      </c>
      <c r="Z5916" t="s">
        <v>271</v>
      </c>
      <c r="AA5916">
        <f t="shared" si="92"/>
        <v>1</v>
      </c>
    </row>
    <row r="5917" spans="1:27" x14ac:dyDescent="0.2">
      <c r="A5917">
        <v>1303</v>
      </c>
      <c r="B5917" s="1" t="s">
        <v>13623</v>
      </c>
      <c r="C5917" t="s">
        <v>6878</v>
      </c>
      <c r="D5917" s="9" t="s">
        <v>13624</v>
      </c>
      <c r="E5917" s="9"/>
      <c r="F5917" s="9"/>
      <c r="G5917" s="10">
        <v>10</v>
      </c>
      <c r="H5917" s="10" t="s">
        <v>369</v>
      </c>
      <c r="I5917" s="10">
        <v>1949</v>
      </c>
      <c r="J5917" s="11" t="s">
        <v>13625</v>
      </c>
      <c r="K5917" s="12" t="s">
        <v>237</v>
      </c>
      <c r="L5917" s="13" t="s">
        <v>13626</v>
      </c>
      <c r="M5917" t="s">
        <v>290</v>
      </c>
      <c r="N5917" t="s">
        <v>291</v>
      </c>
      <c r="O5917" t="s">
        <v>292</v>
      </c>
      <c r="S5917" s="9"/>
      <c r="T5917">
        <v>11</v>
      </c>
      <c r="U5917" s="210" t="s">
        <v>18225</v>
      </c>
      <c r="V5917" s="14">
        <v>0</v>
      </c>
      <c r="W5917" s="14">
        <v>0</v>
      </c>
      <c r="X5917" s="150" t="s">
        <v>270</v>
      </c>
      <c r="Y5917">
        <v>540</v>
      </c>
      <c r="Z5917" t="s">
        <v>271</v>
      </c>
      <c r="AA5917">
        <f t="shared" si="92"/>
        <v>3</v>
      </c>
    </row>
    <row r="5918" spans="1:27" x14ac:dyDescent="0.2">
      <c r="A5918">
        <v>1202</v>
      </c>
      <c r="B5918" s="1" t="s">
        <v>13631</v>
      </c>
      <c r="C5918" t="s">
        <v>1027</v>
      </c>
      <c r="D5918" s="9" t="s">
        <v>13632</v>
      </c>
      <c r="E5918" s="9"/>
      <c r="F5918" s="9"/>
      <c r="G5918" s="10">
        <v>11</v>
      </c>
      <c r="H5918" s="10" t="s">
        <v>369</v>
      </c>
      <c r="I5918" s="10">
        <v>1949</v>
      </c>
      <c r="J5918" s="11" t="s">
        <v>13629</v>
      </c>
      <c r="K5918" s="12"/>
      <c r="L5918" s="13" t="s">
        <v>13633</v>
      </c>
      <c r="M5918" t="s">
        <v>753</v>
      </c>
      <c r="S5918" s="9"/>
      <c r="T5918">
        <v>11</v>
      </c>
      <c r="U5918" s="210" t="s">
        <v>18225</v>
      </c>
      <c r="V5918" s="14">
        <v>0</v>
      </c>
      <c r="W5918" s="14">
        <v>1</v>
      </c>
      <c r="X5918" s="150" t="s">
        <v>294</v>
      </c>
      <c r="Y5918" t="s">
        <v>13634</v>
      </c>
      <c r="Z5918" t="s">
        <v>1419</v>
      </c>
      <c r="AA5918">
        <f t="shared" si="92"/>
        <v>3</v>
      </c>
    </row>
    <row r="5919" spans="1:27" x14ac:dyDescent="0.2">
      <c r="A5919">
        <v>2024</v>
      </c>
      <c r="B5919" s="1" t="s">
        <v>13627</v>
      </c>
      <c r="C5919" t="s">
        <v>503</v>
      </c>
      <c r="D5919" s="9" t="s">
        <v>13628</v>
      </c>
      <c r="E5919" s="9"/>
      <c r="F5919" s="9"/>
      <c r="G5919" s="10">
        <v>11</v>
      </c>
      <c r="H5919" s="10" t="s">
        <v>369</v>
      </c>
      <c r="I5919" s="10">
        <v>1949</v>
      </c>
      <c r="J5919" s="11" t="s">
        <v>13629</v>
      </c>
      <c r="K5919" s="12"/>
      <c r="L5919" s="13" t="s">
        <v>13630</v>
      </c>
      <c r="M5919" t="s">
        <v>753</v>
      </c>
      <c r="S5919" s="9"/>
      <c r="T5919">
        <v>11</v>
      </c>
      <c r="U5919" s="210" t="s">
        <v>18225</v>
      </c>
      <c r="V5919" s="14">
        <v>0</v>
      </c>
      <c r="W5919" s="14">
        <v>1</v>
      </c>
      <c r="X5919" s="150" t="s">
        <v>270</v>
      </c>
      <c r="Y5919">
        <v>616</v>
      </c>
      <c r="Z5919" t="s">
        <v>505</v>
      </c>
      <c r="AA5919">
        <f t="shared" si="92"/>
        <v>4</v>
      </c>
    </row>
    <row r="5920" spans="1:27" x14ac:dyDescent="0.2">
      <c r="A5920">
        <v>7351</v>
      </c>
      <c r="B5920" s="1" t="s">
        <v>13635</v>
      </c>
      <c r="C5920" t="s">
        <v>1027</v>
      </c>
      <c r="D5920" s="9" t="s">
        <v>13636</v>
      </c>
      <c r="E5920" s="9"/>
      <c r="F5920" s="9"/>
      <c r="G5920" s="10">
        <v>16</v>
      </c>
      <c r="H5920" s="10" t="s">
        <v>369</v>
      </c>
      <c r="I5920" s="10">
        <v>1949</v>
      </c>
      <c r="J5920" s="11" t="s">
        <v>13637</v>
      </c>
      <c r="K5920" s="12"/>
      <c r="L5920" s="13" t="s">
        <v>13638</v>
      </c>
      <c r="M5920" t="s">
        <v>753</v>
      </c>
      <c r="S5920" s="9"/>
      <c r="T5920">
        <v>11</v>
      </c>
      <c r="U5920" s="210" t="s">
        <v>18225</v>
      </c>
      <c r="V5920" s="14">
        <v>0</v>
      </c>
      <c r="W5920" s="14">
        <v>0</v>
      </c>
      <c r="X5920" s="150" t="s">
        <v>294</v>
      </c>
      <c r="Y5920" t="s">
        <v>13639</v>
      </c>
      <c r="Z5920" t="s">
        <v>7856</v>
      </c>
      <c r="AA5920">
        <f t="shared" si="92"/>
        <v>2</v>
      </c>
    </row>
    <row r="5921" spans="1:27" x14ac:dyDescent="0.2">
      <c r="A5921">
        <v>5666</v>
      </c>
      <c r="B5921" s="1" t="s">
        <v>13640</v>
      </c>
      <c r="C5921" t="s">
        <v>9894</v>
      </c>
      <c r="D5921" s="9" t="s">
        <v>10697</v>
      </c>
      <c r="E5921" s="9" t="s">
        <v>259</v>
      </c>
      <c r="F5921" s="9" t="s">
        <v>532</v>
      </c>
      <c r="G5921" s="10">
        <v>22</v>
      </c>
      <c r="H5921" s="10" t="s">
        <v>369</v>
      </c>
      <c r="I5921" s="10">
        <v>1949</v>
      </c>
      <c r="J5921" s="11" t="s">
        <v>13641</v>
      </c>
      <c r="K5921" s="12" t="s">
        <v>237</v>
      </c>
      <c r="L5921" s="13" t="s">
        <v>13642</v>
      </c>
      <c r="M5921" t="s">
        <v>290</v>
      </c>
      <c r="N5921" t="s">
        <v>291</v>
      </c>
      <c r="O5921" t="s">
        <v>635</v>
      </c>
      <c r="S5921" s="9"/>
      <c r="T5921">
        <v>11</v>
      </c>
      <c r="U5921" s="210" t="s">
        <v>18225</v>
      </c>
      <c r="V5921" s="14">
        <v>0</v>
      </c>
      <c r="W5921" s="14">
        <v>0</v>
      </c>
      <c r="X5921" s="109" t="s">
        <v>294</v>
      </c>
      <c r="Y5921" t="s">
        <v>10697</v>
      </c>
      <c r="Z5921" t="s">
        <v>7856</v>
      </c>
      <c r="AA5921">
        <f t="shared" si="92"/>
        <v>1</v>
      </c>
    </row>
    <row r="5922" spans="1:27" x14ac:dyDescent="0.2">
      <c r="A5922">
        <v>3867</v>
      </c>
      <c r="B5922" s="1" t="s">
        <v>13643</v>
      </c>
      <c r="C5922" t="s">
        <v>2221</v>
      </c>
      <c r="D5922" s="9" t="s">
        <v>118</v>
      </c>
      <c r="E5922" s="9" t="s">
        <v>8233</v>
      </c>
      <c r="F5922" s="9"/>
      <c r="G5922" s="10">
        <v>25</v>
      </c>
      <c r="H5922" s="10" t="s">
        <v>369</v>
      </c>
      <c r="I5922" s="10">
        <v>1949</v>
      </c>
      <c r="J5922" s="11" t="s">
        <v>13644</v>
      </c>
      <c r="K5922" s="12" t="s">
        <v>237</v>
      </c>
      <c r="L5922" s="13" t="s">
        <v>13645</v>
      </c>
      <c r="M5922" t="s">
        <v>290</v>
      </c>
      <c r="N5922" t="s">
        <v>291</v>
      </c>
      <c r="O5922" t="s">
        <v>93</v>
      </c>
      <c r="S5922" s="9"/>
      <c r="T5922">
        <v>11</v>
      </c>
      <c r="U5922" s="210" t="s">
        <v>18225</v>
      </c>
      <c r="V5922" s="14">
        <v>0</v>
      </c>
      <c r="W5922" s="14">
        <v>1</v>
      </c>
      <c r="X5922" s="150" t="s">
        <v>270</v>
      </c>
      <c r="Y5922">
        <v>151</v>
      </c>
      <c r="Z5922" t="s">
        <v>505</v>
      </c>
      <c r="AA5922">
        <f t="shared" si="92"/>
        <v>2</v>
      </c>
    </row>
    <row r="5923" spans="1:27" x14ac:dyDescent="0.2">
      <c r="A5923">
        <v>1344</v>
      </c>
      <c r="B5923" s="1" t="s">
        <v>13646</v>
      </c>
      <c r="C5923" t="s">
        <v>1027</v>
      </c>
      <c r="D5923" s="9" t="s">
        <v>13647</v>
      </c>
      <c r="E5923" s="9" t="s">
        <v>259</v>
      </c>
      <c r="F5923" s="9" t="s">
        <v>532</v>
      </c>
      <c r="G5923" s="10">
        <v>29</v>
      </c>
      <c r="H5923" s="10" t="s">
        <v>369</v>
      </c>
      <c r="I5923" s="10">
        <v>1949</v>
      </c>
      <c r="J5923" s="11" t="s">
        <v>13648</v>
      </c>
      <c r="K5923" s="12" t="s">
        <v>237</v>
      </c>
      <c r="L5923" s="13" t="s">
        <v>13649</v>
      </c>
      <c r="M5923" t="s">
        <v>290</v>
      </c>
      <c r="N5923" t="s">
        <v>291</v>
      </c>
      <c r="O5923" t="s">
        <v>520</v>
      </c>
      <c r="S5923" s="9"/>
      <c r="T5923">
        <v>11</v>
      </c>
      <c r="U5923" s="210" t="s">
        <v>18225</v>
      </c>
      <c r="V5923" s="14">
        <v>0</v>
      </c>
      <c r="W5923" s="14">
        <v>0</v>
      </c>
      <c r="X5923" s="109" t="s">
        <v>294</v>
      </c>
      <c r="Y5923" t="s">
        <v>10182</v>
      </c>
      <c r="Z5923" t="s">
        <v>271</v>
      </c>
      <c r="AA5923">
        <f t="shared" si="92"/>
        <v>2</v>
      </c>
    </row>
    <row r="5924" spans="1:27" x14ac:dyDescent="0.2">
      <c r="A5924">
        <v>2283</v>
      </c>
      <c r="B5924" s="1" t="s">
        <v>13650</v>
      </c>
      <c r="C5924" t="s">
        <v>6060</v>
      </c>
      <c r="D5924" s="9" t="s">
        <v>13651</v>
      </c>
      <c r="E5924" s="9"/>
      <c r="F5924" s="9"/>
      <c r="G5924" s="10">
        <v>30</v>
      </c>
      <c r="H5924" s="10" t="s">
        <v>369</v>
      </c>
      <c r="I5924" s="10">
        <v>1949</v>
      </c>
      <c r="J5924" s="11" t="s">
        <v>13652</v>
      </c>
      <c r="K5924" s="12"/>
      <c r="L5924" s="13" t="s">
        <v>13653</v>
      </c>
      <c r="M5924" t="s">
        <v>753</v>
      </c>
      <c r="S5924" s="9"/>
      <c r="T5924">
        <v>11</v>
      </c>
      <c r="U5924" s="210" t="s">
        <v>18225</v>
      </c>
      <c r="V5924" s="14">
        <v>0</v>
      </c>
      <c r="W5924" s="14">
        <v>0</v>
      </c>
      <c r="X5924" s="150" t="s">
        <v>270</v>
      </c>
      <c r="Y5924">
        <v>827</v>
      </c>
      <c r="Z5924" t="s">
        <v>18167</v>
      </c>
      <c r="AA5924">
        <f t="shared" si="92"/>
        <v>2</v>
      </c>
    </row>
    <row r="5925" spans="1:27" x14ac:dyDescent="0.2">
      <c r="A5925">
        <v>1179</v>
      </c>
      <c r="B5925" s="1" t="s">
        <v>13654</v>
      </c>
      <c r="C5925" t="s">
        <v>6060</v>
      </c>
      <c r="D5925" s="9" t="s">
        <v>7679</v>
      </c>
      <c r="E5925" s="9"/>
      <c r="F5925" s="9"/>
      <c r="G5925" s="10">
        <v>30</v>
      </c>
      <c r="H5925" s="10" t="s">
        <v>369</v>
      </c>
      <c r="I5925" s="10">
        <v>1949</v>
      </c>
      <c r="J5925" s="11" t="s">
        <v>13652</v>
      </c>
      <c r="K5925" s="12"/>
      <c r="L5925" s="13" t="s">
        <v>13653</v>
      </c>
      <c r="M5925" t="s">
        <v>753</v>
      </c>
      <c r="S5925" s="9"/>
      <c r="T5925">
        <v>11</v>
      </c>
      <c r="U5925" s="210" t="s">
        <v>18225</v>
      </c>
      <c r="V5925" s="14">
        <v>0</v>
      </c>
      <c r="W5925" s="14">
        <v>0</v>
      </c>
      <c r="X5925" s="150" t="s">
        <v>270</v>
      </c>
      <c r="Y5925" t="s">
        <v>7679</v>
      </c>
      <c r="Z5925" t="s">
        <v>18167</v>
      </c>
      <c r="AA5925">
        <f t="shared" si="92"/>
        <v>1</v>
      </c>
    </row>
    <row r="5926" spans="1:27" x14ac:dyDescent="0.2">
      <c r="A5926">
        <v>5535</v>
      </c>
      <c r="B5926" s="1" t="s">
        <v>13655</v>
      </c>
      <c r="C5926" t="s">
        <v>503</v>
      </c>
      <c r="D5926" s="9">
        <v>39</v>
      </c>
      <c r="E5926" s="9"/>
      <c r="F5926" s="9"/>
      <c r="G5926" s="10">
        <v>1</v>
      </c>
      <c r="H5926" s="10" t="s">
        <v>261</v>
      </c>
      <c r="I5926" s="10">
        <v>1949</v>
      </c>
      <c r="J5926" s="11" t="s">
        <v>13656</v>
      </c>
      <c r="K5926" s="12" t="s">
        <v>237</v>
      </c>
      <c r="L5926" s="13" t="s">
        <v>38</v>
      </c>
      <c r="M5926" t="s">
        <v>290</v>
      </c>
      <c r="N5926" t="s">
        <v>291</v>
      </c>
      <c r="O5926" t="s">
        <v>520</v>
      </c>
      <c r="S5926" s="9"/>
      <c r="T5926">
        <v>12</v>
      </c>
      <c r="U5926" s="210" t="s">
        <v>18226</v>
      </c>
      <c r="V5926" s="14">
        <v>0</v>
      </c>
      <c r="W5926" s="14">
        <v>0</v>
      </c>
      <c r="X5926" s="150" t="s">
        <v>270</v>
      </c>
      <c r="Y5926">
        <v>39</v>
      </c>
      <c r="Z5926" t="s">
        <v>271</v>
      </c>
      <c r="AA5926">
        <f t="shared" si="92"/>
        <v>1</v>
      </c>
    </row>
    <row r="5927" spans="1:27" x14ac:dyDescent="0.2">
      <c r="A5927">
        <v>3057</v>
      </c>
      <c r="B5927" s="1" t="s">
        <v>13657</v>
      </c>
      <c r="C5927" t="s">
        <v>503</v>
      </c>
      <c r="D5927" s="9" t="s">
        <v>13658</v>
      </c>
      <c r="E5927" s="9"/>
      <c r="F5927" s="9"/>
      <c r="G5927" s="10">
        <v>5</v>
      </c>
      <c r="H5927" s="10" t="s">
        <v>261</v>
      </c>
      <c r="I5927" s="10">
        <v>1949</v>
      </c>
      <c r="J5927" s="11" t="s">
        <v>13659</v>
      </c>
      <c r="K5927" s="12" t="s">
        <v>237</v>
      </c>
      <c r="L5927" s="13" t="s">
        <v>13660</v>
      </c>
      <c r="M5927" t="s">
        <v>290</v>
      </c>
      <c r="N5927" t="s">
        <v>291</v>
      </c>
      <c r="O5927" t="s">
        <v>760</v>
      </c>
      <c r="S5927" s="9"/>
      <c r="T5927">
        <v>12</v>
      </c>
      <c r="U5927" s="210" t="s">
        <v>18226</v>
      </c>
      <c r="V5927" s="14">
        <v>0</v>
      </c>
      <c r="W5927" s="14">
        <v>0</v>
      </c>
      <c r="X5927" s="150" t="s">
        <v>294</v>
      </c>
      <c r="Y5927" t="s">
        <v>13661</v>
      </c>
      <c r="Z5927" t="s">
        <v>505</v>
      </c>
      <c r="AA5927">
        <f t="shared" si="92"/>
        <v>2</v>
      </c>
    </row>
    <row r="5928" spans="1:27" x14ac:dyDescent="0.2">
      <c r="A5928">
        <v>7522</v>
      </c>
      <c r="B5928" s="1" t="s">
        <v>13662</v>
      </c>
      <c r="C5928" t="s">
        <v>1027</v>
      </c>
      <c r="D5928" s="9" t="s">
        <v>13663</v>
      </c>
      <c r="E5928" s="9"/>
      <c r="F5928" s="9"/>
      <c r="G5928" s="10">
        <v>6</v>
      </c>
      <c r="H5928" s="10" t="s">
        <v>261</v>
      </c>
      <c r="I5928" s="10">
        <v>1949</v>
      </c>
      <c r="J5928" s="11" t="s">
        <v>13664</v>
      </c>
      <c r="K5928" s="12" t="s">
        <v>237</v>
      </c>
      <c r="L5928" s="13" t="s">
        <v>13665</v>
      </c>
      <c r="M5928" t="s">
        <v>290</v>
      </c>
      <c r="N5928" t="s">
        <v>291</v>
      </c>
      <c r="O5928" t="s">
        <v>498</v>
      </c>
      <c r="S5928" s="9"/>
      <c r="T5928">
        <v>12</v>
      </c>
      <c r="U5928" s="210" t="s">
        <v>18226</v>
      </c>
      <c r="V5928" s="14">
        <v>0</v>
      </c>
      <c r="W5928" s="14">
        <v>0</v>
      </c>
      <c r="X5928" s="150" t="s">
        <v>270</v>
      </c>
      <c r="Y5928">
        <v>11</v>
      </c>
      <c r="Z5928" t="s">
        <v>7856</v>
      </c>
      <c r="AA5928">
        <f t="shared" si="92"/>
        <v>3</v>
      </c>
    </row>
    <row r="5929" spans="1:27" x14ac:dyDescent="0.2">
      <c r="A5929">
        <v>2531</v>
      </c>
      <c r="B5929" s="1" t="s">
        <v>13666</v>
      </c>
      <c r="C5929" t="s">
        <v>9894</v>
      </c>
      <c r="D5929" s="9" t="s">
        <v>13667</v>
      </c>
      <c r="E5929" s="9"/>
      <c r="F5929" s="9"/>
      <c r="G5929" s="10">
        <v>20</v>
      </c>
      <c r="H5929" s="10" t="s">
        <v>261</v>
      </c>
      <c r="I5929" s="10">
        <v>1949</v>
      </c>
      <c r="J5929" s="11" t="s">
        <v>13668</v>
      </c>
      <c r="K5929" s="12" t="s">
        <v>415</v>
      </c>
      <c r="L5929" s="13" t="s">
        <v>13669</v>
      </c>
      <c r="M5929" t="s">
        <v>290</v>
      </c>
      <c r="N5929" t="s">
        <v>291</v>
      </c>
      <c r="O5929" t="s">
        <v>764</v>
      </c>
      <c r="S5929" s="9"/>
      <c r="T5929">
        <v>12</v>
      </c>
      <c r="U5929" s="210" t="s">
        <v>18226</v>
      </c>
      <c r="V5929" s="14">
        <v>0</v>
      </c>
      <c r="W5929" s="14">
        <v>0</v>
      </c>
      <c r="X5929" s="150" t="s">
        <v>294</v>
      </c>
      <c r="Y5929" t="s">
        <v>13670</v>
      </c>
      <c r="Z5929" t="s">
        <v>271</v>
      </c>
      <c r="AA5929">
        <f t="shared" si="92"/>
        <v>3</v>
      </c>
    </row>
    <row r="5930" spans="1:27" x14ac:dyDescent="0.2">
      <c r="A5930">
        <v>1553</v>
      </c>
      <c r="B5930" s="1" t="s">
        <v>13671</v>
      </c>
      <c r="C5930" t="s">
        <v>1027</v>
      </c>
      <c r="D5930" s="9" t="s">
        <v>6957</v>
      </c>
      <c r="E5930" s="9"/>
      <c r="F5930" s="9"/>
      <c r="G5930" s="10">
        <v>30</v>
      </c>
      <c r="H5930" s="10" t="s">
        <v>261</v>
      </c>
      <c r="I5930" s="10">
        <v>1949</v>
      </c>
      <c r="J5930" s="11" t="s">
        <v>13672</v>
      </c>
      <c r="K5930" s="12"/>
      <c r="L5930" s="13" t="s">
        <v>13673</v>
      </c>
      <c r="M5930" t="s">
        <v>753</v>
      </c>
      <c r="S5930" s="9"/>
      <c r="T5930">
        <v>12</v>
      </c>
      <c r="U5930" s="210" t="s">
        <v>18226</v>
      </c>
      <c r="V5930" s="14">
        <v>0</v>
      </c>
      <c r="W5930" s="14">
        <v>0</v>
      </c>
      <c r="X5930" s="150" t="s">
        <v>294</v>
      </c>
      <c r="Y5930" t="s">
        <v>6957</v>
      </c>
      <c r="Z5930" t="s">
        <v>1419</v>
      </c>
      <c r="AA5930">
        <f t="shared" si="92"/>
        <v>1</v>
      </c>
    </row>
    <row r="5931" spans="1:27" x14ac:dyDescent="0.2">
      <c r="A5931">
        <v>3076</v>
      </c>
      <c r="B5931" s="1" t="s">
        <v>13685</v>
      </c>
      <c r="C5931" t="s">
        <v>1027</v>
      </c>
      <c r="D5931" s="9"/>
      <c r="E5931" s="9" t="s">
        <v>2806</v>
      </c>
      <c r="F5931" s="9"/>
      <c r="G5931" s="10">
        <v>0</v>
      </c>
      <c r="H5931" s="10" t="s">
        <v>276</v>
      </c>
      <c r="I5931" s="10">
        <v>1950</v>
      </c>
      <c r="J5931" s="23" t="s">
        <v>13676</v>
      </c>
      <c r="K5931" s="12"/>
      <c r="L5931" s="13" t="s">
        <v>13686</v>
      </c>
      <c r="M5931" t="s">
        <v>781</v>
      </c>
      <c r="S5931" s="9"/>
      <c r="T5931" s="14"/>
      <c r="U5931" s="210" t="s">
        <v>18227</v>
      </c>
      <c r="V5931" s="14">
        <v>0</v>
      </c>
      <c r="W5931" s="14">
        <v>1</v>
      </c>
      <c r="X5931" s="109" t="e">
        <v>#N/A</v>
      </c>
      <c r="Y5931" t="s">
        <v>334</v>
      </c>
      <c r="Z5931" t="s">
        <v>1419</v>
      </c>
      <c r="AA5931">
        <f t="shared" si="92"/>
        <v>1</v>
      </c>
    </row>
    <row r="5932" spans="1:27" x14ac:dyDescent="0.2">
      <c r="A5932">
        <v>2486</v>
      </c>
      <c r="B5932" s="1" t="s">
        <v>13678</v>
      </c>
      <c r="C5932" t="s">
        <v>6060</v>
      </c>
      <c r="D5932" s="9" t="s">
        <v>6533</v>
      </c>
      <c r="E5932" s="9"/>
      <c r="F5932" s="9"/>
      <c r="G5932" s="10">
        <v>0</v>
      </c>
      <c r="H5932" s="10" t="s">
        <v>276</v>
      </c>
      <c r="I5932" s="10">
        <v>1950</v>
      </c>
      <c r="J5932" s="23" t="s">
        <v>13676</v>
      </c>
      <c r="K5932" s="24"/>
      <c r="L5932" t="s">
        <v>13679</v>
      </c>
      <c r="M5932" t="s">
        <v>753</v>
      </c>
      <c r="S5932" s="9"/>
      <c r="T5932" s="14"/>
      <c r="U5932" s="210" t="s">
        <v>18227</v>
      </c>
      <c r="V5932" s="14">
        <v>0</v>
      </c>
      <c r="W5932" s="14">
        <v>0</v>
      </c>
      <c r="X5932" s="150" t="s">
        <v>270</v>
      </c>
      <c r="Y5932" t="s">
        <v>6533</v>
      </c>
      <c r="Z5932" t="s">
        <v>18167</v>
      </c>
      <c r="AA5932">
        <f t="shared" si="92"/>
        <v>1</v>
      </c>
    </row>
    <row r="5933" spans="1:27" x14ac:dyDescent="0.2">
      <c r="A5933">
        <v>2909</v>
      </c>
      <c r="B5933" s="1" t="s">
        <v>13680</v>
      </c>
      <c r="C5933" t="s">
        <v>6060</v>
      </c>
      <c r="D5933" s="9" t="s">
        <v>6533</v>
      </c>
      <c r="E5933" s="9"/>
      <c r="F5933" s="9"/>
      <c r="G5933" s="10">
        <v>0</v>
      </c>
      <c r="H5933" s="10" t="s">
        <v>276</v>
      </c>
      <c r="I5933" s="10">
        <v>1950</v>
      </c>
      <c r="J5933" s="23" t="s">
        <v>13676</v>
      </c>
      <c r="K5933" s="24"/>
      <c r="L5933" t="s">
        <v>13679</v>
      </c>
      <c r="M5933" t="s">
        <v>753</v>
      </c>
      <c r="S5933" s="9"/>
      <c r="T5933" s="14"/>
      <c r="U5933" s="210" t="s">
        <v>18227</v>
      </c>
      <c r="V5933" s="14">
        <v>0</v>
      </c>
      <c r="W5933" s="14">
        <v>0</v>
      </c>
      <c r="X5933" s="150" t="s">
        <v>270</v>
      </c>
      <c r="Y5933" t="s">
        <v>6533</v>
      </c>
      <c r="Z5933" t="s">
        <v>18167</v>
      </c>
      <c r="AA5933">
        <f t="shared" si="92"/>
        <v>1</v>
      </c>
    </row>
    <row r="5934" spans="1:27" x14ac:dyDescent="0.2">
      <c r="A5934">
        <v>4392</v>
      </c>
      <c r="B5934" s="1" t="s">
        <v>13681</v>
      </c>
      <c r="C5934" t="s">
        <v>3985</v>
      </c>
      <c r="D5934" s="9" t="s">
        <v>1888</v>
      </c>
      <c r="E5934" s="9"/>
      <c r="F5934" s="9"/>
      <c r="G5934" s="10">
        <v>0</v>
      </c>
      <c r="H5934" s="10" t="s">
        <v>276</v>
      </c>
      <c r="I5934" s="10">
        <v>1950</v>
      </c>
      <c r="J5934" s="23" t="s">
        <v>13676</v>
      </c>
      <c r="K5934" s="24"/>
      <c r="L5934" t="s">
        <v>13677</v>
      </c>
      <c r="M5934" t="s">
        <v>753</v>
      </c>
      <c r="S5934" s="9"/>
      <c r="T5934" s="14"/>
      <c r="U5934" s="210" t="s">
        <v>18227</v>
      </c>
      <c r="V5934" s="14">
        <v>0</v>
      </c>
      <c r="W5934" s="14">
        <v>1</v>
      </c>
      <c r="X5934" s="109" t="e">
        <v>#N/A</v>
      </c>
      <c r="Y5934" t="s">
        <v>1888</v>
      </c>
      <c r="Z5934" t="s">
        <v>18167</v>
      </c>
      <c r="AA5934">
        <f t="shared" si="92"/>
        <v>1</v>
      </c>
    </row>
    <row r="5935" spans="1:27" x14ac:dyDescent="0.2">
      <c r="A5935">
        <v>1142</v>
      </c>
      <c r="B5935" s="1" t="s">
        <v>13682</v>
      </c>
      <c r="C5935" t="s">
        <v>3985</v>
      </c>
      <c r="D5935" s="9" t="s">
        <v>1888</v>
      </c>
      <c r="E5935" s="9"/>
      <c r="F5935" s="9"/>
      <c r="G5935" s="10">
        <v>0</v>
      </c>
      <c r="H5935" s="10" t="s">
        <v>276</v>
      </c>
      <c r="I5935" s="10">
        <v>1950</v>
      </c>
      <c r="J5935" s="23" t="s">
        <v>13676</v>
      </c>
      <c r="K5935" s="24"/>
      <c r="L5935" t="s">
        <v>13677</v>
      </c>
      <c r="M5935" t="s">
        <v>753</v>
      </c>
      <c r="S5935" s="9"/>
      <c r="T5935" s="14"/>
      <c r="U5935" s="210" t="s">
        <v>18227</v>
      </c>
      <c r="V5935" s="14">
        <v>0</v>
      </c>
      <c r="W5935" s="14">
        <v>1</v>
      </c>
      <c r="X5935" s="109" t="e">
        <v>#N/A</v>
      </c>
      <c r="Y5935" t="s">
        <v>1888</v>
      </c>
      <c r="Z5935" t="s">
        <v>18167</v>
      </c>
      <c r="AA5935">
        <f t="shared" si="92"/>
        <v>1</v>
      </c>
    </row>
    <row r="5936" spans="1:27" x14ac:dyDescent="0.2">
      <c r="A5936">
        <v>213</v>
      </c>
      <c r="B5936" s="1" t="s">
        <v>13674</v>
      </c>
      <c r="C5936" t="s">
        <v>3985</v>
      </c>
      <c r="D5936" s="9" t="s">
        <v>13675</v>
      </c>
      <c r="E5936" s="9"/>
      <c r="F5936" s="9"/>
      <c r="G5936" s="10">
        <v>0</v>
      </c>
      <c r="H5936" s="10" t="s">
        <v>276</v>
      </c>
      <c r="I5936" s="10">
        <v>1950</v>
      </c>
      <c r="J5936" s="23" t="s">
        <v>13676</v>
      </c>
      <c r="K5936" s="24"/>
      <c r="L5936" t="s">
        <v>13677</v>
      </c>
      <c r="M5936" t="s">
        <v>753</v>
      </c>
      <c r="S5936" s="9"/>
      <c r="T5936" s="14"/>
      <c r="U5936" s="210" t="s">
        <v>18227</v>
      </c>
      <c r="V5936" s="14">
        <v>0</v>
      </c>
      <c r="W5936" s="14">
        <v>1</v>
      </c>
      <c r="X5936" s="109" t="e">
        <v>#N/A</v>
      </c>
      <c r="Y5936" t="s">
        <v>1888</v>
      </c>
      <c r="Z5936" t="s">
        <v>18167</v>
      </c>
      <c r="AA5936">
        <f t="shared" si="92"/>
        <v>3</v>
      </c>
    </row>
    <row r="5937" spans="1:27" x14ac:dyDescent="0.2">
      <c r="A5937">
        <v>5148</v>
      </c>
      <c r="B5937" s="1" t="s">
        <v>13687</v>
      </c>
      <c r="C5937" t="s">
        <v>503</v>
      </c>
      <c r="D5937" s="9"/>
      <c r="E5937" s="9" t="s">
        <v>2806</v>
      </c>
      <c r="F5937" s="9"/>
      <c r="G5937" s="10">
        <v>0</v>
      </c>
      <c r="H5937" s="10" t="s">
        <v>276</v>
      </c>
      <c r="I5937" s="10">
        <v>1950</v>
      </c>
      <c r="J5937" s="23" t="s">
        <v>13676</v>
      </c>
      <c r="K5937" s="12"/>
      <c r="L5937" s="13" t="s">
        <v>13688</v>
      </c>
      <c r="M5937" s="13" t="s">
        <v>781</v>
      </c>
      <c r="S5937" s="9"/>
      <c r="T5937" s="14"/>
      <c r="U5937" s="210" t="s">
        <v>18227</v>
      </c>
      <c r="V5937" s="14">
        <v>0</v>
      </c>
      <c r="W5937" s="14">
        <v>1</v>
      </c>
      <c r="X5937" s="109" t="e">
        <v>#N/A</v>
      </c>
      <c r="Y5937" t="s">
        <v>334</v>
      </c>
      <c r="Z5937" t="s">
        <v>505</v>
      </c>
      <c r="AA5937">
        <f t="shared" si="92"/>
        <v>1</v>
      </c>
    </row>
    <row r="5938" spans="1:27" x14ac:dyDescent="0.2">
      <c r="A5938">
        <v>2475</v>
      </c>
      <c r="B5938" s="1" t="s">
        <v>13689</v>
      </c>
      <c r="C5938" t="s">
        <v>8426</v>
      </c>
      <c r="D5938" s="9" t="s">
        <v>10182</v>
      </c>
      <c r="E5938" s="9" t="s">
        <v>259</v>
      </c>
      <c r="F5938" s="9" t="s">
        <v>532</v>
      </c>
      <c r="G5938" s="10">
        <v>4</v>
      </c>
      <c r="H5938" s="10" t="s">
        <v>276</v>
      </c>
      <c r="I5938" s="10">
        <v>1950</v>
      </c>
      <c r="J5938" s="11" t="s">
        <v>13690</v>
      </c>
      <c r="K5938" s="12" t="s">
        <v>237</v>
      </c>
      <c r="L5938" s="13" t="s">
        <v>13691</v>
      </c>
      <c r="M5938" t="s">
        <v>290</v>
      </c>
      <c r="N5938" t="s">
        <v>291</v>
      </c>
      <c r="O5938" t="s">
        <v>613</v>
      </c>
      <c r="S5938" s="9"/>
      <c r="T5938">
        <v>1</v>
      </c>
      <c r="U5938" s="210" t="s">
        <v>18228</v>
      </c>
      <c r="V5938" s="14">
        <v>0</v>
      </c>
      <c r="W5938" s="14">
        <v>0</v>
      </c>
      <c r="X5938" s="109" t="s">
        <v>294</v>
      </c>
      <c r="Y5938" t="s">
        <v>10182</v>
      </c>
      <c r="Z5938" t="s">
        <v>505</v>
      </c>
      <c r="AA5938">
        <f t="shared" si="92"/>
        <v>1</v>
      </c>
    </row>
    <row r="5939" spans="1:27" x14ac:dyDescent="0.2">
      <c r="A5939">
        <v>3060</v>
      </c>
      <c r="B5939" s="1" t="s">
        <v>13692</v>
      </c>
      <c r="C5939" t="s">
        <v>9894</v>
      </c>
      <c r="D5939" s="9" t="s">
        <v>13693</v>
      </c>
      <c r="E5939" s="9" t="s">
        <v>259</v>
      </c>
      <c r="F5939" s="9" t="s">
        <v>721</v>
      </c>
      <c r="G5939" s="10">
        <v>5</v>
      </c>
      <c r="H5939" s="10" t="s">
        <v>276</v>
      </c>
      <c r="I5939" s="10">
        <v>1950</v>
      </c>
      <c r="J5939" s="11" t="s">
        <v>13694</v>
      </c>
      <c r="K5939" s="12" t="s">
        <v>237</v>
      </c>
      <c r="L5939" s="13" t="s">
        <v>13807</v>
      </c>
      <c r="M5939" t="s">
        <v>290</v>
      </c>
      <c r="N5939" t="s">
        <v>291</v>
      </c>
      <c r="O5939" t="s">
        <v>17896</v>
      </c>
      <c r="S5939" s="9"/>
      <c r="T5939">
        <v>1</v>
      </c>
      <c r="U5939" s="210" t="s">
        <v>18228</v>
      </c>
      <c r="V5939" s="14">
        <v>0</v>
      </c>
      <c r="W5939" s="14">
        <v>0</v>
      </c>
      <c r="X5939" s="150" t="s">
        <v>270</v>
      </c>
      <c r="Y5939">
        <v>109</v>
      </c>
      <c r="Z5939" t="s">
        <v>7856</v>
      </c>
      <c r="AA5939">
        <f t="shared" si="92"/>
        <v>2</v>
      </c>
    </row>
    <row r="5940" spans="1:27" x14ac:dyDescent="0.2">
      <c r="A5940">
        <v>751</v>
      </c>
      <c r="B5940" s="1" t="s">
        <v>13907</v>
      </c>
      <c r="C5940" t="s">
        <v>2221</v>
      </c>
      <c r="D5940" s="9" t="s">
        <v>6038</v>
      </c>
      <c r="E5940" s="9" t="s">
        <v>259</v>
      </c>
      <c r="F5940" s="9" t="s">
        <v>312</v>
      </c>
      <c r="G5940" s="10">
        <v>10</v>
      </c>
      <c r="H5940" s="10" t="s">
        <v>276</v>
      </c>
      <c r="I5940" s="10">
        <v>1950</v>
      </c>
      <c r="J5940" s="11" t="s">
        <v>13908</v>
      </c>
      <c r="K5940" s="12"/>
      <c r="L5940" s="13" t="s">
        <v>13909</v>
      </c>
      <c r="M5940" t="s">
        <v>753</v>
      </c>
      <c r="S5940" s="9"/>
      <c r="T5940">
        <v>1</v>
      </c>
      <c r="U5940" s="210" t="s">
        <v>18228</v>
      </c>
      <c r="V5940" s="14">
        <v>0</v>
      </c>
      <c r="W5940" s="14">
        <v>1</v>
      </c>
      <c r="X5940" s="150" t="s">
        <v>270</v>
      </c>
      <c r="Y5940">
        <v>85</v>
      </c>
      <c r="Z5940" t="s">
        <v>505</v>
      </c>
      <c r="AA5940">
        <f t="shared" si="92"/>
        <v>2</v>
      </c>
    </row>
    <row r="5941" spans="1:27" x14ac:dyDescent="0.2">
      <c r="A5941">
        <v>6104</v>
      </c>
      <c r="B5941" s="1" t="s">
        <v>13910</v>
      </c>
      <c r="C5941" t="s">
        <v>6878</v>
      </c>
      <c r="D5941" s="9" t="s">
        <v>11063</v>
      </c>
      <c r="E5941" s="9"/>
      <c r="F5941" s="9"/>
      <c r="G5941" s="10">
        <v>10</v>
      </c>
      <c r="H5941" s="10" t="s">
        <v>276</v>
      </c>
      <c r="I5941" s="10">
        <v>1950</v>
      </c>
      <c r="J5941" s="11" t="s">
        <v>13908</v>
      </c>
      <c r="K5941" s="12"/>
      <c r="L5941" s="13" t="s">
        <v>13909</v>
      </c>
      <c r="M5941" t="s">
        <v>753</v>
      </c>
      <c r="S5941" s="9"/>
      <c r="T5941">
        <v>1</v>
      </c>
      <c r="U5941" s="210" t="s">
        <v>18228</v>
      </c>
      <c r="V5941" s="14">
        <v>0</v>
      </c>
      <c r="W5941" s="14">
        <v>0</v>
      </c>
      <c r="X5941" s="109" t="e">
        <v>#N/A</v>
      </c>
      <c r="Y5941" t="s">
        <v>11063</v>
      </c>
      <c r="Z5941" t="s">
        <v>3085</v>
      </c>
      <c r="AA5941">
        <f t="shared" si="92"/>
        <v>1</v>
      </c>
    </row>
    <row r="5942" spans="1:27" x14ac:dyDescent="0.2">
      <c r="A5942">
        <v>5260</v>
      </c>
      <c r="B5942" s="1" t="s">
        <v>13911</v>
      </c>
      <c r="C5942" t="s">
        <v>6878</v>
      </c>
      <c r="D5942" s="9" t="s">
        <v>13912</v>
      </c>
      <c r="E5942" s="9"/>
      <c r="F5942" s="9"/>
      <c r="G5942" s="10">
        <v>12</v>
      </c>
      <c r="H5942" s="10" t="s">
        <v>276</v>
      </c>
      <c r="I5942" s="10">
        <v>1950</v>
      </c>
      <c r="J5942" s="11" t="s">
        <v>13913</v>
      </c>
      <c r="K5942" s="12"/>
      <c r="L5942" s="13" t="s">
        <v>13914</v>
      </c>
      <c r="M5942" t="s">
        <v>753</v>
      </c>
      <c r="S5942" s="9"/>
      <c r="T5942">
        <v>1</v>
      </c>
      <c r="U5942" s="210" t="s">
        <v>18228</v>
      </c>
      <c r="V5942" s="14">
        <v>0</v>
      </c>
      <c r="W5942" s="14">
        <v>0</v>
      </c>
      <c r="X5942" s="150" t="s">
        <v>270</v>
      </c>
      <c r="Y5942">
        <v>13</v>
      </c>
      <c r="Z5942" t="s">
        <v>3085</v>
      </c>
      <c r="AA5942">
        <f t="shared" si="92"/>
        <v>2</v>
      </c>
    </row>
    <row r="5943" spans="1:27" x14ac:dyDescent="0.2">
      <c r="A5943">
        <v>5443</v>
      </c>
      <c r="B5943" s="1" t="s">
        <v>13915</v>
      </c>
      <c r="C5943" t="s">
        <v>6878</v>
      </c>
      <c r="D5943" s="9" t="s">
        <v>13916</v>
      </c>
      <c r="E5943" s="9" t="s">
        <v>2806</v>
      </c>
      <c r="F5943" s="9"/>
      <c r="G5943" s="10">
        <v>13</v>
      </c>
      <c r="H5943" s="10" t="s">
        <v>276</v>
      </c>
      <c r="I5943" s="10">
        <v>1950</v>
      </c>
      <c r="J5943" s="11" t="s">
        <v>13917</v>
      </c>
      <c r="K5943" s="12" t="s">
        <v>237</v>
      </c>
      <c r="L5943" s="13" t="s">
        <v>13918</v>
      </c>
      <c r="M5943" t="s">
        <v>290</v>
      </c>
      <c r="N5943" t="s">
        <v>291</v>
      </c>
      <c r="O5943" t="s">
        <v>692</v>
      </c>
      <c r="S5943" s="9"/>
      <c r="T5943">
        <v>1</v>
      </c>
      <c r="U5943" s="210" t="s">
        <v>18228</v>
      </c>
      <c r="V5943" s="14">
        <v>0</v>
      </c>
      <c r="W5943" s="14">
        <v>0</v>
      </c>
      <c r="X5943" s="150" t="s">
        <v>270</v>
      </c>
      <c r="Y5943">
        <v>81</v>
      </c>
      <c r="Z5943" t="s">
        <v>3085</v>
      </c>
      <c r="AA5943">
        <f t="shared" si="92"/>
        <v>2</v>
      </c>
    </row>
    <row r="5944" spans="1:27" x14ac:dyDescent="0.2">
      <c r="A5944">
        <v>4676</v>
      </c>
      <c r="B5944" s="1" t="s">
        <v>13919</v>
      </c>
      <c r="C5944" t="s">
        <v>6878</v>
      </c>
      <c r="D5944" s="9" t="s">
        <v>10283</v>
      </c>
      <c r="E5944" s="9" t="s">
        <v>2806</v>
      </c>
      <c r="F5944" s="9"/>
      <c r="G5944" s="10">
        <v>13</v>
      </c>
      <c r="H5944" s="10" t="s">
        <v>276</v>
      </c>
      <c r="I5944" s="10">
        <v>1950</v>
      </c>
      <c r="J5944" s="11" t="s">
        <v>13917</v>
      </c>
      <c r="K5944" s="12" t="s">
        <v>237</v>
      </c>
      <c r="L5944" s="13" t="s">
        <v>13920</v>
      </c>
      <c r="M5944" t="s">
        <v>290</v>
      </c>
      <c r="N5944" t="s">
        <v>291</v>
      </c>
      <c r="O5944" t="s">
        <v>692</v>
      </c>
      <c r="S5944" s="9"/>
      <c r="T5944">
        <v>1</v>
      </c>
      <c r="U5944" s="210" t="s">
        <v>18228</v>
      </c>
      <c r="V5944" s="14">
        <v>0</v>
      </c>
      <c r="W5944" s="14">
        <v>0</v>
      </c>
      <c r="X5944" s="150" t="s">
        <v>270</v>
      </c>
      <c r="Y5944">
        <v>81</v>
      </c>
      <c r="Z5944" t="s">
        <v>271</v>
      </c>
      <c r="AA5944">
        <f t="shared" si="92"/>
        <v>2</v>
      </c>
    </row>
    <row r="5945" spans="1:27" x14ac:dyDescent="0.2">
      <c r="A5945">
        <v>2376</v>
      </c>
      <c r="B5945" s="1" t="s">
        <v>13921</v>
      </c>
      <c r="C5945" t="s">
        <v>1027</v>
      </c>
      <c r="D5945" s="9" t="s">
        <v>13922</v>
      </c>
      <c r="E5945" s="9"/>
      <c r="F5945" s="9"/>
      <c r="G5945" s="10">
        <v>17</v>
      </c>
      <c r="H5945" s="10" t="s">
        <v>276</v>
      </c>
      <c r="I5945" s="10">
        <v>1950</v>
      </c>
      <c r="J5945" s="11" t="s">
        <v>13923</v>
      </c>
      <c r="K5945" s="12" t="s">
        <v>237</v>
      </c>
      <c r="L5945" s="13" t="s">
        <v>13924</v>
      </c>
      <c r="M5945" t="s">
        <v>290</v>
      </c>
      <c r="N5945" t="s">
        <v>291</v>
      </c>
      <c r="O5945" t="s">
        <v>498</v>
      </c>
      <c r="S5945" s="9"/>
      <c r="T5945">
        <v>1</v>
      </c>
      <c r="U5945" s="210" t="s">
        <v>18228</v>
      </c>
      <c r="V5945" s="14">
        <v>0</v>
      </c>
      <c r="W5945" s="14">
        <v>1</v>
      </c>
      <c r="X5945" s="150" t="s">
        <v>294</v>
      </c>
      <c r="Y5945" t="s">
        <v>10267</v>
      </c>
      <c r="Z5945" t="s">
        <v>271</v>
      </c>
      <c r="AA5945">
        <f t="shared" si="92"/>
        <v>3</v>
      </c>
    </row>
    <row r="5946" spans="1:27" x14ac:dyDescent="0.2">
      <c r="A5946">
        <v>3436</v>
      </c>
      <c r="B5946" s="1" t="s">
        <v>13925</v>
      </c>
      <c r="C5946" t="s">
        <v>1027</v>
      </c>
      <c r="D5946" s="9"/>
      <c r="E5946" s="9"/>
      <c r="F5946" s="9"/>
      <c r="G5946" s="10">
        <v>17</v>
      </c>
      <c r="H5946" s="10" t="s">
        <v>276</v>
      </c>
      <c r="I5946" s="10">
        <v>1950</v>
      </c>
      <c r="J5946" s="11" t="s">
        <v>13923</v>
      </c>
      <c r="K5946" s="12"/>
      <c r="L5946" s="13" t="s">
        <v>13926</v>
      </c>
      <c r="M5946" t="s">
        <v>753</v>
      </c>
      <c r="S5946" s="9"/>
      <c r="T5946">
        <v>1</v>
      </c>
      <c r="U5946" s="210" t="s">
        <v>18228</v>
      </c>
      <c r="V5946" s="14">
        <v>0</v>
      </c>
      <c r="W5946" s="14">
        <v>0</v>
      </c>
      <c r="X5946" s="109" t="e">
        <v>#N/A</v>
      </c>
      <c r="Y5946" t="s">
        <v>334</v>
      </c>
      <c r="Z5946" t="s">
        <v>1419</v>
      </c>
      <c r="AA5946">
        <f t="shared" si="92"/>
        <v>1</v>
      </c>
    </row>
    <row r="5947" spans="1:27" x14ac:dyDescent="0.2">
      <c r="A5947">
        <v>817</v>
      </c>
      <c r="B5947" s="1" t="s">
        <v>13927</v>
      </c>
      <c r="C5947" t="s">
        <v>1027</v>
      </c>
      <c r="D5947" s="9" t="s">
        <v>13928</v>
      </c>
      <c r="E5947" s="9"/>
      <c r="F5947" s="9"/>
      <c r="G5947" s="10">
        <v>19</v>
      </c>
      <c r="H5947" s="10" t="s">
        <v>276</v>
      </c>
      <c r="I5947" s="10">
        <v>1950</v>
      </c>
      <c r="J5947" s="11" t="s">
        <v>13929</v>
      </c>
      <c r="K5947" s="12" t="s">
        <v>237</v>
      </c>
      <c r="L5947" s="13" t="s">
        <v>13930</v>
      </c>
      <c r="M5947" t="s">
        <v>290</v>
      </c>
      <c r="N5947" t="s">
        <v>291</v>
      </c>
      <c r="O5947" t="s">
        <v>498</v>
      </c>
      <c r="S5947" s="9"/>
      <c r="T5947">
        <v>1</v>
      </c>
      <c r="U5947" s="210" t="s">
        <v>18228</v>
      </c>
      <c r="V5947" s="14">
        <v>0</v>
      </c>
      <c r="W5947" s="14">
        <v>1</v>
      </c>
      <c r="X5947" s="150" t="s">
        <v>294</v>
      </c>
      <c r="Y5947" t="s">
        <v>13709</v>
      </c>
      <c r="Z5947" t="s">
        <v>1419</v>
      </c>
      <c r="AA5947">
        <f t="shared" si="92"/>
        <v>2</v>
      </c>
    </row>
    <row r="5948" spans="1:27" x14ac:dyDescent="0.2">
      <c r="A5948">
        <v>4059</v>
      </c>
      <c r="B5948" s="1" t="s">
        <v>13936</v>
      </c>
      <c r="C5948" t="s">
        <v>8426</v>
      </c>
      <c r="D5948" s="9">
        <v>29</v>
      </c>
      <c r="E5948" s="9" t="s">
        <v>259</v>
      </c>
      <c r="F5948" s="9" t="s">
        <v>312</v>
      </c>
      <c r="G5948" s="10">
        <v>1</v>
      </c>
      <c r="H5948" s="10" t="s">
        <v>536</v>
      </c>
      <c r="I5948" s="10">
        <v>1950</v>
      </c>
      <c r="J5948" s="11" t="s">
        <v>13933</v>
      </c>
      <c r="K5948" s="12" t="s">
        <v>237</v>
      </c>
      <c r="L5948" s="13" t="s">
        <v>13937</v>
      </c>
      <c r="M5948" t="s">
        <v>290</v>
      </c>
      <c r="N5948" t="s">
        <v>291</v>
      </c>
      <c r="O5948" t="s">
        <v>320</v>
      </c>
      <c r="S5948" s="9"/>
      <c r="T5948">
        <v>2</v>
      </c>
      <c r="U5948" s="210" t="s">
        <v>18229</v>
      </c>
      <c r="V5948" s="14">
        <v>0</v>
      </c>
      <c r="W5948" s="14">
        <v>0</v>
      </c>
      <c r="X5948" s="150" t="s">
        <v>270</v>
      </c>
      <c r="Y5948">
        <v>29</v>
      </c>
      <c r="Z5948" t="s">
        <v>505</v>
      </c>
      <c r="AA5948">
        <f t="shared" si="92"/>
        <v>1</v>
      </c>
    </row>
    <row r="5949" spans="1:27" x14ac:dyDescent="0.2">
      <c r="A5949">
        <v>3240</v>
      </c>
      <c r="B5949" s="1" t="s">
        <v>13931</v>
      </c>
      <c r="C5949" t="s">
        <v>1027</v>
      </c>
      <c r="D5949" s="9" t="s">
        <v>13932</v>
      </c>
      <c r="E5949" s="9"/>
      <c r="F5949" s="9"/>
      <c r="G5949" s="10">
        <v>1</v>
      </c>
      <c r="H5949" s="10" t="s">
        <v>536</v>
      </c>
      <c r="I5949" s="10">
        <v>1950</v>
      </c>
      <c r="J5949" s="11" t="s">
        <v>13933</v>
      </c>
      <c r="K5949" s="12"/>
      <c r="L5949" s="13" t="s">
        <v>13934</v>
      </c>
      <c r="M5949" t="s">
        <v>753</v>
      </c>
      <c r="S5949" s="9"/>
      <c r="T5949">
        <v>2</v>
      </c>
      <c r="U5949" s="210" t="s">
        <v>18229</v>
      </c>
      <c r="V5949" s="14">
        <v>0</v>
      </c>
      <c r="W5949" s="14">
        <v>1</v>
      </c>
      <c r="X5949" s="150" t="s">
        <v>294</v>
      </c>
      <c r="Y5949" t="s">
        <v>13935</v>
      </c>
      <c r="Z5949" t="s">
        <v>1419</v>
      </c>
      <c r="AA5949">
        <f t="shared" si="92"/>
        <v>3</v>
      </c>
    </row>
    <row r="5950" spans="1:27" x14ac:dyDescent="0.2">
      <c r="A5950">
        <v>361</v>
      </c>
      <c r="B5950" s="1" t="s">
        <v>13938</v>
      </c>
      <c r="C5950" t="s">
        <v>1027</v>
      </c>
      <c r="D5950" s="9" t="s">
        <v>13939</v>
      </c>
      <c r="E5950" s="9" t="s">
        <v>259</v>
      </c>
      <c r="F5950" s="9" t="s">
        <v>1416</v>
      </c>
      <c r="G5950" s="10">
        <v>6</v>
      </c>
      <c r="H5950" s="10" t="s">
        <v>536</v>
      </c>
      <c r="I5950" s="10">
        <v>1950</v>
      </c>
      <c r="J5950" s="11" t="s">
        <v>13940</v>
      </c>
      <c r="K5950" s="12" t="s">
        <v>237</v>
      </c>
      <c r="L5950" s="13" t="s">
        <v>13941</v>
      </c>
      <c r="M5950" t="s">
        <v>290</v>
      </c>
      <c r="N5950" t="s">
        <v>291</v>
      </c>
      <c r="O5950" t="s">
        <v>933</v>
      </c>
      <c r="S5950" s="9"/>
      <c r="T5950">
        <v>2</v>
      </c>
      <c r="U5950" s="210" t="s">
        <v>18229</v>
      </c>
      <c r="V5950" s="14">
        <v>0</v>
      </c>
      <c r="W5950" s="14">
        <v>0</v>
      </c>
      <c r="X5950" s="150" t="s">
        <v>270</v>
      </c>
      <c r="Y5950">
        <v>4</v>
      </c>
      <c r="Z5950" t="s">
        <v>7856</v>
      </c>
      <c r="AA5950">
        <f t="shared" si="92"/>
        <v>4</v>
      </c>
    </row>
    <row r="5951" spans="1:27" x14ac:dyDescent="0.2">
      <c r="A5951">
        <v>4761</v>
      </c>
      <c r="B5951" s="1" t="s">
        <v>13942</v>
      </c>
      <c r="C5951" t="s">
        <v>8426</v>
      </c>
      <c r="D5951" s="9" t="s">
        <v>10182</v>
      </c>
      <c r="E5951" s="9" t="s">
        <v>259</v>
      </c>
      <c r="F5951" s="9" t="s">
        <v>532</v>
      </c>
      <c r="G5951" s="10">
        <v>13</v>
      </c>
      <c r="H5951" s="10" t="s">
        <v>536</v>
      </c>
      <c r="I5951" s="10">
        <v>1950</v>
      </c>
      <c r="J5951" s="11" t="s">
        <v>13943</v>
      </c>
      <c r="K5951" s="12" t="s">
        <v>237</v>
      </c>
      <c r="L5951" s="13" t="s">
        <v>13944</v>
      </c>
      <c r="M5951" t="s">
        <v>290</v>
      </c>
      <c r="N5951" t="s">
        <v>291</v>
      </c>
      <c r="O5951" t="s">
        <v>695</v>
      </c>
      <c r="S5951" s="9"/>
      <c r="T5951">
        <v>2</v>
      </c>
      <c r="U5951" s="210" t="s">
        <v>18229</v>
      </c>
      <c r="V5951" s="14">
        <v>0</v>
      </c>
      <c r="W5951" s="14">
        <v>0</v>
      </c>
      <c r="X5951" s="109" t="s">
        <v>294</v>
      </c>
      <c r="Y5951" t="s">
        <v>10182</v>
      </c>
      <c r="Z5951" t="s">
        <v>505</v>
      </c>
      <c r="AA5951">
        <f t="shared" si="92"/>
        <v>1</v>
      </c>
    </row>
    <row r="5952" spans="1:27" x14ac:dyDescent="0.2">
      <c r="A5952">
        <v>2476</v>
      </c>
      <c r="B5952" s="1" t="s">
        <v>13945</v>
      </c>
      <c r="C5952" t="s">
        <v>503</v>
      </c>
      <c r="D5952" s="9" t="s">
        <v>10267</v>
      </c>
      <c r="E5952" s="9"/>
      <c r="F5952" s="9"/>
      <c r="G5952" s="10">
        <v>16</v>
      </c>
      <c r="H5952" s="10" t="s">
        <v>536</v>
      </c>
      <c r="I5952" s="10">
        <v>1950</v>
      </c>
      <c r="J5952" s="11" t="s">
        <v>13946</v>
      </c>
      <c r="K5952" s="12"/>
      <c r="L5952" s="13" t="s">
        <v>44</v>
      </c>
      <c r="M5952" t="s">
        <v>753</v>
      </c>
      <c r="S5952" s="9"/>
      <c r="T5952">
        <v>2</v>
      </c>
      <c r="U5952" s="210" t="s">
        <v>18229</v>
      </c>
      <c r="V5952" s="14">
        <v>0</v>
      </c>
      <c r="W5952" s="14">
        <v>0</v>
      </c>
      <c r="X5952" s="150" t="s">
        <v>294</v>
      </c>
      <c r="Y5952" t="s">
        <v>10267</v>
      </c>
      <c r="Z5952" t="s">
        <v>271</v>
      </c>
      <c r="AA5952">
        <f t="shared" si="92"/>
        <v>1</v>
      </c>
    </row>
    <row r="5953" spans="1:27" x14ac:dyDescent="0.2">
      <c r="A5953">
        <v>4801</v>
      </c>
      <c r="B5953" s="1" t="s">
        <v>13952</v>
      </c>
      <c r="C5953" t="s">
        <v>2805</v>
      </c>
      <c r="D5953" s="9">
        <v>94</v>
      </c>
      <c r="E5953" s="9" t="s">
        <v>2806</v>
      </c>
      <c r="F5953" s="9"/>
      <c r="G5953" s="10">
        <v>0</v>
      </c>
      <c r="H5953" s="10" t="s">
        <v>287</v>
      </c>
      <c r="I5953" s="10">
        <v>1950</v>
      </c>
      <c r="J5953" s="11" t="s">
        <v>13948</v>
      </c>
      <c r="K5953" s="12"/>
      <c r="L5953" s="13" t="s">
        <v>13953</v>
      </c>
      <c r="M5953" t="s">
        <v>781</v>
      </c>
      <c r="S5953" s="9"/>
      <c r="T5953">
        <v>3</v>
      </c>
      <c r="U5953" s="210" t="s">
        <v>18230</v>
      </c>
      <c r="V5953" s="14">
        <v>0</v>
      </c>
      <c r="W5953" s="14">
        <v>0</v>
      </c>
      <c r="X5953" s="150" t="s">
        <v>270</v>
      </c>
      <c r="Y5953">
        <v>94</v>
      </c>
      <c r="Z5953" t="s">
        <v>2808</v>
      </c>
      <c r="AA5953">
        <f t="shared" si="92"/>
        <v>1</v>
      </c>
    </row>
    <row r="5954" spans="1:27" x14ac:dyDescent="0.2">
      <c r="A5954">
        <v>1752</v>
      </c>
      <c r="B5954" s="1" t="s">
        <v>13954</v>
      </c>
      <c r="C5954" t="s">
        <v>2805</v>
      </c>
      <c r="D5954" s="9">
        <v>94</v>
      </c>
      <c r="E5954" s="9" t="s">
        <v>2806</v>
      </c>
      <c r="F5954" s="9"/>
      <c r="G5954" s="10">
        <v>0</v>
      </c>
      <c r="H5954" s="10" t="s">
        <v>287</v>
      </c>
      <c r="I5954" s="10">
        <v>1950</v>
      </c>
      <c r="J5954" s="11" t="s">
        <v>13948</v>
      </c>
      <c r="K5954" s="12"/>
      <c r="L5954" s="13" t="s">
        <v>13949</v>
      </c>
      <c r="M5954" t="s">
        <v>781</v>
      </c>
      <c r="S5954" s="9"/>
      <c r="T5954">
        <v>3</v>
      </c>
      <c r="U5954" s="210" t="s">
        <v>18230</v>
      </c>
      <c r="V5954" s="14">
        <v>0</v>
      </c>
      <c r="W5954" s="14">
        <v>0</v>
      </c>
      <c r="X5954" s="150" t="s">
        <v>270</v>
      </c>
      <c r="Y5954">
        <v>94</v>
      </c>
      <c r="Z5954" t="s">
        <v>2808</v>
      </c>
      <c r="AA5954">
        <f t="shared" ref="AA5954:AA6017" si="93">LEN(D5954)-LEN(SUBSTITUTE(D5954,"/",""))+1</f>
        <v>1</v>
      </c>
    </row>
    <row r="5955" spans="1:27" x14ac:dyDescent="0.2">
      <c r="A5955">
        <v>1528</v>
      </c>
      <c r="B5955" s="1" t="s">
        <v>13947</v>
      </c>
      <c r="C5955" t="s">
        <v>2805</v>
      </c>
      <c r="D5955" s="9" t="s">
        <v>6500</v>
      </c>
      <c r="E5955" s="9" t="s">
        <v>2806</v>
      </c>
      <c r="F5955" s="9"/>
      <c r="G5955" s="10">
        <v>0</v>
      </c>
      <c r="H5955" s="10" t="s">
        <v>287</v>
      </c>
      <c r="I5955" s="10">
        <v>1950</v>
      </c>
      <c r="J5955" s="11" t="s">
        <v>13948</v>
      </c>
      <c r="K5955" s="12"/>
      <c r="L5955" s="13" t="s">
        <v>13949</v>
      </c>
      <c r="M5955" t="s">
        <v>781</v>
      </c>
      <c r="S5955" s="9"/>
      <c r="T5955">
        <v>3</v>
      </c>
      <c r="U5955" s="210" t="s">
        <v>18230</v>
      </c>
      <c r="V5955" s="14">
        <v>0</v>
      </c>
      <c r="W5955" s="14">
        <v>0</v>
      </c>
      <c r="X5955" s="150" t="s">
        <v>294</v>
      </c>
      <c r="Y5955" t="s">
        <v>6500</v>
      </c>
      <c r="Z5955" t="s">
        <v>2808</v>
      </c>
      <c r="AA5955">
        <f t="shared" si="93"/>
        <v>1</v>
      </c>
    </row>
    <row r="5956" spans="1:27" x14ac:dyDescent="0.2">
      <c r="A5956">
        <v>6666</v>
      </c>
      <c r="B5956" s="1" t="s">
        <v>13950</v>
      </c>
      <c r="C5956" t="s">
        <v>2805</v>
      </c>
      <c r="D5956" s="9" t="s">
        <v>6500</v>
      </c>
      <c r="E5956" s="9" t="s">
        <v>2806</v>
      </c>
      <c r="F5956" s="9"/>
      <c r="G5956" s="10">
        <v>0</v>
      </c>
      <c r="H5956" s="10" t="s">
        <v>287</v>
      </c>
      <c r="I5956" s="10">
        <v>1950</v>
      </c>
      <c r="J5956" s="11" t="s">
        <v>13948</v>
      </c>
      <c r="K5956" s="12"/>
      <c r="L5956" s="13" t="s">
        <v>13951</v>
      </c>
      <c r="M5956" t="s">
        <v>781</v>
      </c>
      <c r="S5956" s="9"/>
      <c r="T5956">
        <v>3</v>
      </c>
      <c r="U5956" s="210" t="s">
        <v>18230</v>
      </c>
      <c r="V5956" s="14">
        <v>0</v>
      </c>
      <c r="W5956" s="14">
        <v>0</v>
      </c>
      <c r="X5956" s="150" t="s">
        <v>294</v>
      </c>
      <c r="Y5956" t="s">
        <v>6500</v>
      </c>
      <c r="Z5956" t="s">
        <v>2808</v>
      </c>
      <c r="AA5956">
        <f t="shared" si="93"/>
        <v>1</v>
      </c>
    </row>
    <row r="5957" spans="1:27" x14ac:dyDescent="0.2">
      <c r="A5957">
        <v>3468</v>
      </c>
      <c r="B5957" s="1" t="s">
        <v>13955</v>
      </c>
      <c r="C5957" t="s">
        <v>2805</v>
      </c>
      <c r="D5957" s="9"/>
      <c r="E5957" s="9" t="s">
        <v>2806</v>
      </c>
      <c r="F5957" s="9"/>
      <c r="G5957" s="10">
        <v>0</v>
      </c>
      <c r="H5957" s="10" t="s">
        <v>287</v>
      </c>
      <c r="I5957" s="10">
        <v>1950</v>
      </c>
      <c r="J5957" s="11" t="s">
        <v>13948</v>
      </c>
      <c r="K5957" s="12"/>
      <c r="L5957" s="13" t="s">
        <v>13956</v>
      </c>
      <c r="M5957" t="s">
        <v>781</v>
      </c>
      <c r="S5957" s="9"/>
      <c r="T5957">
        <v>3</v>
      </c>
      <c r="U5957" s="210" t="s">
        <v>18230</v>
      </c>
      <c r="V5957" s="14">
        <v>0</v>
      </c>
      <c r="W5957" s="14">
        <v>0</v>
      </c>
      <c r="X5957" s="109" t="e">
        <v>#N/A</v>
      </c>
      <c r="Y5957" t="s">
        <v>334</v>
      </c>
      <c r="Z5957" t="s">
        <v>2808</v>
      </c>
      <c r="AA5957">
        <f t="shared" si="93"/>
        <v>1</v>
      </c>
    </row>
    <row r="5958" spans="1:27" x14ac:dyDescent="0.2">
      <c r="A5958">
        <v>3499</v>
      </c>
      <c r="B5958" s="1" t="s">
        <v>13957</v>
      </c>
      <c r="C5958" t="s">
        <v>2805</v>
      </c>
      <c r="D5958" s="9"/>
      <c r="E5958" s="9" t="s">
        <v>2806</v>
      </c>
      <c r="F5958" s="9"/>
      <c r="G5958" s="10">
        <v>0</v>
      </c>
      <c r="H5958" s="10" t="s">
        <v>287</v>
      </c>
      <c r="I5958" s="10">
        <v>1950</v>
      </c>
      <c r="J5958" s="11" t="s">
        <v>13948</v>
      </c>
      <c r="K5958" s="12"/>
      <c r="L5958" s="13" t="s">
        <v>18497</v>
      </c>
      <c r="M5958" t="s">
        <v>781</v>
      </c>
      <c r="S5958" s="9"/>
      <c r="T5958">
        <v>3</v>
      </c>
      <c r="U5958" s="210" t="s">
        <v>18230</v>
      </c>
      <c r="V5958" s="14">
        <v>0</v>
      </c>
      <c r="W5958" s="14">
        <v>0</v>
      </c>
      <c r="X5958" s="109" t="e">
        <v>#N/A</v>
      </c>
      <c r="Y5958" t="s">
        <v>334</v>
      </c>
      <c r="Z5958" t="s">
        <v>2808</v>
      </c>
      <c r="AA5958">
        <f t="shared" si="93"/>
        <v>1</v>
      </c>
    </row>
    <row r="5959" spans="1:27" x14ac:dyDescent="0.2">
      <c r="A5959">
        <v>6452</v>
      </c>
      <c r="B5959" s="1" t="s">
        <v>13683</v>
      </c>
      <c r="C5959" t="s">
        <v>1027</v>
      </c>
      <c r="D5959" s="9"/>
      <c r="E5959" s="9" t="s">
        <v>2806</v>
      </c>
      <c r="F5959" s="9"/>
      <c r="G5959" s="10">
        <v>1</v>
      </c>
      <c r="H5959" s="10" t="s">
        <v>287</v>
      </c>
      <c r="I5959" s="10">
        <v>1950</v>
      </c>
      <c r="J5959" s="23">
        <v>18323</v>
      </c>
      <c r="K5959" s="12"/>
      <c r="L5959" s="13" t="s">
        <v>203</v>
      </c>
      <c r="M5959" t="s">
        <v>781</v>
      </c>
      <c r="S5959" s="9"/>
      <c r="T5959" s="14">
        <v>3</v>
      </c>
      <c r="U5959" s="210" t="s">
        <v>18230</v>
      </c>
      <c r="V5959" s="14">
        <v>0</v>
      </c>
      <c r="W5959" s="14">
        <v>1</v>
      </c>
      <c r="X5959" s="109" t="e">
        <v>#N/A</v>
      </c>
      <c r="Y5959" t="s">
        <v>334</v>
      </c>
      <c r="Z5959" t="s">
        <v>1419</v>
      </c>
      <c r="AA5959">
        <f t="shared" si="93"/>
        <v>1</v>
      </c>
    </row>
    <row r="5960" spans="1:27" x14ac:dyDescent="0.2">
      <c r="A5960">
        <v>5616</v>
      </c>
      <c r="B5960" s="1" t="s">
        <v>13684</v>
      </c>
      <c r="C5960" t="s">
        <v>1027</v>
      </c>
      <c r="D5960" s="9"/>
      <c r="E5960" s="9" t="s">
        <v>2806</v>
      </c>
      <c r="F5960" s="9"/>
      <c r="G5960" s="10">
        <v>1</v>
      </c>
      <c r="H5960" s="10" t="s">
        <v>287</v>
      </c>
      <c r="I5960" s="10">
        <v>1950</v>
      </c>
      <c r="J5960" s="23">
        <v>18323</v>
      </c>
      <c r="K5960" s="12"/>
      <c r="L5960" s="13" t="s">
        <v>207</v>
      </c>
      <c r="M5960" s="13" t="s">
        <v>781</v>
      </c>
      <c r="S5960" s="9"/>
      <c r="T5960" s="14">
        <v>3</v>
      </c>
      <c r="U5960" s="210" t="s">
        <v>18230</v>
      </c>
      <c r="V5960" s="14">
        <v>0</v>
      </c>
      <c r="W5960" s="14">
        <v>1</v>
      </c>
      <c r="X5960" s="109" t="e">
        <v>#N/A</v>
      </c>
      <c r="Y5960" t="s">
        <v>334</v>
      </c>
      <c r="Z5960" t="s">
        <v>1419</v>
      </c>
      <c r="AA5960">
        <f t="shared" si="93"/>
        <v>1</v>
      </c>
    </row>
    <row r="5961" spans="1:27" x14ac:dyDescent="0.2">
      <c r="A5961">
        <v>2674</v>
      </c>
      <c r="B5961" s="1" t="s">
        <v>13958</v>
      </c>
      <c r="C5961" t="s">
        <v>503</v>
      </c>
      <c r="D5961" s="9" t="s">
        <v>119</v>
      </c>
      <c r="E5961" s="9" t="s">
        <v>8233</v>
      </c>
      <c r="F5961" s="9" t="s">
        <v>532</v>
      </c>
      <c r="G5961" s="10">
        <v>21</v>
      </c>
      <c r="H5961" s="10" t="s">
        <v>287</v>
      </c>
      <c r="I5961" s="10">
        <v>1950</v>
      </c>
      <c r="J5961" s="11" t="s">
        <v>13959</v>
      </c>
      <c r="K5961" s="12"/>
      <c r="L5961" s="13" t="s">
        <v>13960</v>
      </c>
      <c r="M5961" t="s">
        <v>753</v>
      </c>
      <c r="S5961" s="9"/>
      <c r="T5961">
        <v>3</v>
      </c>
      <c r="U5961" s="210" t="s">
        <v>18230</v>
      </c>
      <c r="V5961" s="14">
        <v>0</v>
      </c>
      <c r="W5961" s="14">
        <v>1</v>
      </c>
      <c r="X5961" s="109" t="s">
        <v>294</v>
      </c>
      <c r="Y5961" t="s">
        <v>4636</v>
      </c>
      <c r="Z5961" t="s">
        <v>505</v>
      </c>
      <c r="AA5961">
        <f t="shared" si="93"/>
        <v>3</v>
      </c>
    </row>
    <row r="5962" spans="1:27" x14ac:dyDescent="0.2">
      <c r="A5962">
        <v>6148</v>
      </c>
      <c r="B5962" s="1" t="s">
        <v>13961</v>
      </c>
      <c r="C5962" t="s">
        <v>6878</v>
      </c>
      <c r="D5962" s="9">
        <v>13</v>
      </c>
      <c r="E5962" s="9"/>
      <c r="F5962" s="9"/>
      <c r="G5962" s="10">
        <v>3</v>
      </c>
      <c r="H5962" s="10" t="s">
        <v>301</v>
      </c>
      <c r="I5962" s="10">
        <v>1950</v>
      </c>
      <c r="J5962" s="11" t="s">
        <v>13962</v>
      </c>
      <c r="K5962" s="12" t="s">
        <v>237</v>
      </c>
      <c r="L5962" s="13" t="s">
        <v>13963</v>
      </c>
      <c r="M5962" t="s">
        <v>290</v>
      </c>
      <c r="N5962" t="s">
        <v>291</v>
      </c>
      <c r="O5962" t="s">
        <v>520</v>
      </c>
      <c r="S5962" s="9"/>
      <c r="T5962">
        <v>4</v>
      </c>
      <c r="U5962" s="210" t="s">
        <v>18231</v>
      </c>
      <c r="V5962" s="14">
        <v>0</v>
      </c>
      <c r="W5962" s="14">
        <v>0</v>
      </c>
      <c r="X5962" s="150" t="s">
        <v>270</v>
      </c>
      <c r="Y5962">
        <v>13</v>
      </c>
      <c r="Z5962" t="s">
        <v>271</v>
      </c>
      <c r="AA5962">
        <f t="shared" si="93"/>
        <v>1</v>
      </c>
    </row>
    <row r="5963" spans="1:27" x14ac:dyDescent="0.2">
      <c r="A5963">
        <v>4023</v>
      </c>
      <c r="B5963" s="1" t="s">
        <v>13964</v>
      </c>
      <c r="C5963" t="s">
        <v>6878</v>
      </c>
      <c r="D5963" s="9">
        <v>13</v>
      </c>
      <c r="E5963" s="9"/>
      <c r="F5963" s="9"/>
      <c r="G5963" s="10">
        <v>4</v>
      </c>
      <c r="H5963" s="10" t="s">
        <v>301</v>
      </c>
      <c r="I5963" s="10">
        <v>1950</v>
      </c>
      <c r="J5963" s="11" t="s">
        <v>13965</v>
      </c>
      <c r="K5963" s="12" t="s">
        <v>237</v>
      </c>
      <c r="L5963" s="13" t="s">
        <v>13966</v>
      </c>
      <c r="M5963" t="s">
        <v>290</v>
      </c>
      <c r="N5963" t="s">
        <v>291</v>
      </c>
      <c r="O5963" t="s">
        <v>520</v>
      </c>
      <c r="S5963" s="9"/>
      <c r="T5963">
        <v>4</v>
      </c>
      <c r="U5963" s="210" t="s">
        <v>18231</v>
      </c>
      <c r="V5963" s="14">
        <v>0</v>
      </c>
      <c r="W5963" s="14">
        <v>0</v>
      </c>
      <c r="X5963" s="150" t="s">
        <v>270</v>
      </c>
      <c r="Y5963">
        <v>13</v>
      </c>
      <c r="Z5963" t="s">
        <v>3085</v>
      </c>
      <c r="AA5963">
        <f t="shared" si="93"/>
        <v>1</v>
      </c>
    </row>
    <row r="5964" spans="1:27" x14ac:dyDescent="0.2">
      <c r="A5964">
        <v>573</v>
      </c>
      <c r="B5964" s="1" t="s">
        <v>13967</v>
      </c>
      <c r="C5964" t="s">
        <v>6878</v>
      </c>
      <c r="D5964" s="9" t="s">
        <v>13968</v>
      </c>
      <c r="E5964" s="9"/>
      <c r="F5964" s="9"/>
      <c r="G5964" s="10">
        <v>5</v>
      </c>
      <c r="H5964" s="10" t="s">
        <v>301</v>
      </c>
      <c r="I5964" s="10">
        <v>1950</v>
      </c>
      <c r="J5964" s="11" t="s">
        <v>13969</v>
      </c>
      <c r="K5964" s="12" t="s">
        <v>237</v>
      </c>
      <c r="L5964" s="13" t="s">
        <v>13970</v>
      </c>
      <c r="M5964" t="s">
        <v>290</v>
      </c>
      <c r="N5964" t="s">
        <v>291</v>
      </c>
      <c r="O5964" t="s">
        <v>520</v>
      </c>
      <c r="S5964" s="9"/>
      <c r="T5964">
        <v>4</v>
      </c>
      <c r="U5964" s="210" t="s">
        <v>18231</v>
      </c>
      <c r="V5964" s="14">
        <v>0</v>
      </c>
      <c r="W5964" s="14">
        <v>0</v>
      </c>
      <c r="X5964" s="150" t="s">
        <v>270</v>
      </c>
      <c r="Y5964">
        <v>540</v>
      </c>
      <c r="Z5964" t="s">
        <v>271</v>
      </c>
      <c r="AA5964">
        <f t="shared" si="93"/>
        <v>3</v>
      </c>
    </row>
    <row r="5965" spans="1:27" x14ac:dyDescent="0.2">
      <c r="A5965">
        <v>2221</v>
      </c>
      <c r="B5965" s="1" t="s">
        <v>13971</v>
      </c>
      <c r="C5965" t="s">
        <v>503</v>
      </c>
      <c r="D5965" s="9" t="s">
        <v>13972</v>
      </c>
      <c r="E5965" s="9"/>
      <c r="F5965" s="9"/>
      <c r="G5965" s="10">
        <v>12</v>
      </c>
      <c r="H5965" s="10" t="s">
        <v>301</v>
      </c>
      <c r="I5965" s="10">
        <v>1950</v>
      </c>
      <c r="J5965" s="11" t="s">
        <v>13973</v>
      </c>
      <c r="K5965" s="12" t="s">
        <v>237</v>
      </c>
      <c r="L5965" s="13" t="s">
        <v>13974</v>
      </c>
      <c r="M5965" t="s">
        <v>290</v>
      </c>
      <c r="N5965" t="s">
        <v>291</v>
      </c>
      <c r="O5965" t="s">
        <v>695</v>
      </c>
      <c r="S5965" s="9"/>
      <c r="T5965">
        <v>4</v>
      </c>
      <c r="U5965" s="210" t="s">
        <v>18231</v>
      </c>
      <c r="V5965" s="14">
        <v>0</v>
      </c>
      <c r="W5965" s="14">
        <v>0</v>
      </c>
      <c r="X5965" s="150" t="s">
        <v>294</v>
      </c>
      <c r="Y5965" t="s">
        <v>10164</v>
      </c>
      <c r="Z5965" t="s">
        <v>505</v>
      </c>
      <c r="AA5965">
        <f t="shared" si="93"/>
        <v>3</v>
      </c>
    </row>
    <row r="5966" spans="1:27" x14ac:dyDescent="0.2">
      <c r="A5966">
        <v>4893</v>
      </c>
      <c r="B5966" s="1" t="s">
        <v>13975</v>
      </c>
      <c r="C5966" t="s">
        <v>2221</v>
      </c>
      <c r="D5966" s="9" t="s">
        <v>13976</v>
      </c>
      <c r="E5966" s="9" t="s">
        <v>259</v>
      </c>
      <c r="F5966" s="9" t="s">
        <v>532</v>
      </c>
      <c r="G5966" s="10">
        <v>13</v>
      </c>
      <c r="H5966" s="10" t="s">
        <v>301</v>
      </c>
      <c r="I5966" s="10">
        <v>1950</v>
      </c>
      <c r="J5966" s="11" t="s">
        <v>13977</v>
      </c>
      <c r="K5966" s="12" t="s">
        <v>237</v>
      </c>
      <c r="L5966" s="13" t="s">
        <v>13978</v>
      </c>
      <c r="M5966" t="s">
        <v>290</v>
      </c>
      <c r="N5966" t="s">
        <v>291</v>
      </c>
      <c r="O5966" t="s">
        <v>695</v>
      </c>
      <c r="S5966" s="9"/>
      <c r="T5966">
        <v>4</v>
      </c>
      <c r="U5966" s="210" t="s">
        <v>18231</v>
      </c>
      <c r="V5966" s="14">
        <v>0</v>
      </c>
      <c r="W5966" s="14">
        <v>1</v>
      </c>
      <c r="X5966" s="109" t="s">
        <v>294</v>
      </c>
      <c r="Y5966" t="s">
        <v>10182</v>
      </c>
      <c r="Z5966" t="s">
        <v>505</v>
      </c>
      <c r="AA5966">
        <f t="shared" si="93"/>
        <v>2</v>
      </c>
    </row>
    <row r="5967" spans="1:27" x14ac:dyDescent="0.2">
      <c r="A5967">
        <v>892</v>
      </c>
      <c r="B5967" s="1" t="s">
        <v>13979</v>
      </c>
      <c r="C5967" t="s">
        <v>503</v>
      </c>
      <c r="D5967" s="9" t="s">
        <v>13980</v>
      </c>
      <c r="E5967" s="9"/>
      <c r="F5967" s="9"/>
      <c r="G5967" s="10">
        <v>14</v>
      </c>
      <c r="H5967" s="10" t="s">
        <v>301</v>
      </c>
      <c r="I5967" s="10">
        <v>1950</v>
      </c>
      <c r="J5967" s="11" t="s">
        <v>13981</v>
      </c>
      <c r="K5967" s="12" t="s">
        <v>237</v>
      </c>
      <c r="L5967" s="13" t="s">
        <v>13982</v>
      </c>
      <c r="M5967" t="s">
        <v>290</v>
      </c>
      <c r="N5967" t="s">
        <v>291</v>
      </c>
      <c r="O5967" t="s">
        <v>320</v>
      </c>
      <c r="S5967" s="9"/>
      <c r="T5967">
        <v>4</v>
      </c>
      <c r="U5967" s="210" t="s">
        <v>18231</v>
      </c>
      <c r="V5967" s="14">
        <v>0</v>
      </c>
      <c r="W5967" s="14">
        <v>1</v>
      </c>
      <c r="X5967" s="150" t="s">
        <v>294</v>
      </c>
      <c r="Y5967" t="s">
        <v>10267</v>
      </c>
      <c r="Z5967" t="s">
        <v>505</v>
      </c>
      <c r="AA5967">
        <f t="shared" si="93"/>
        <v>4</v>
      </c>
    </row>
    <row r="5968" spans="1:27" x14ac:dyDescent="0.2">
      <c r="A5968">
        <v>7263</v>
      </c>
      <c r="B5968" s="1" t="s">
        <v>13983</v>
      </c>
      <c r="C5968" t="s">
        <v>1027</v>
      </c>
      <c r="D5968" s="9" t="s">
        <v>13984</v>
      </c>
      <c r="E5968" s="9" t="s">
        <v>259</v>
      </c>
      <c r="F5968" s="9" t="s">
        <v>532</v>
      </c>
      <c r="G5968" s="10">
        <v>20</v>
      </c>
      <c r="H5968" s="10" t="s">
        <v>301</v>
      </c>
      <c r="I5968" s="10">
        <v>1950</v>
      </c>
      <c r="J5968" s="11" t="s">
        <v>13985</v>
      </c>
      <c r="K5968" s="12" t="s">
        <v>237</v>
      </c>
      <c r="L5968" s="13" t="s">
        <v>13986</v>
      </c>
      <c r="M5968" t="s">
        <v>290</v>
      </c>
      <c r="N5968" t="s">
        <v>291</v>
      </c>
      <c r="O5968" t="s">
        <v>620</v>
      </c>
      <c r="S5968" s="9"/>
      <c r="T5968">
        <v>4</v>
      </c>
      <c r="U5968" s="210" t="s">
        <v>18231</v>
      </c>
      <c r="V5968" s="14">
        <v>0</v>
      </c>
      <c r="W5968" s="14">
        <v>1</v>
      </c>
      <c r="X5968" s="109" t="s">
        <v>294</v>
      </c>
      <c r="Y5968" t="s">
        <v>10182</v>
      </c>
      <c r="Z5968" t="s">
        <v>271</v>
      </c>
      <c r="AA5968">
        <f t="shared" si="93"/>
        <v>2</v>
      </c>
    </row>
    <row r="5969" spans="1:27" x14ac:dyDescent="0.2">
      <c r="A5969">
        <v>3355</v>
      </c>
      <c r="B5969" s="1" t="s">
        <v>13987</v>
      </c>
      <c r="C5969" t="s">
        <v>1027</v>
      </c>
      <c r="D5969" s="9" t="s">
        <v>13988</v>
      </c>
      <c r="E5969" s="9"/>
      <c r="F5969" s="9"/>
      <c r="G5969" s="10">
        <v>27</v>
      </c>
      <c r="H5969" s="10" t="s">
        <v>301</v>
      </c>
      <c r="I5969" s="10">
        <v>1950</v>
      </c>
      <c r="J5969" s="11" t="s">
        <v>13989</v>
      </c>
      <c r="K5969" s="12" t="s">
        <v>237</v>
      </c>
      <c r="L5969" s="13" t="s">
        <v>13990</v>
      </c>
      <c r="M5969" t="s">
        <v>290</v>
      </c>
      <c r="N5969" t="s">
        <v>291</v>
      </c>
      <c r="O5969" t="s">
        <v>498</v>
      </c>
      <c r="S5969" s="9"/>
      <c r="T5969">
        <v>4</v>
      </c>
      <c r="U5969" s="210" t="s">
        <v>18231</v>
      </c>
      <c r="V5969" s="14">
        <v>0</v>
      </c>
      <c r="W5969" s="14">
        <v>1</v>
      </c>
      <c r="X5969" s="150" t="s">
        <v>294</v>
      </c>
      <c r="Y5969" t="s">
        <v>10267</v>
      </c>
      <c r="Z5969" t="s">
        <v>1419</v>
      </c>
      <c r="AA5969">
        <f t="shared" si="93"/>
        <v>3</v>
      </c>
    </row>
    <row r="5970" spans="1:27" x14ac:dyDescent="0.2">
      <c r="A5970">
        <v>3765</v>
      </c>
      <c r="B5970" s="1" t="s">
        <v>13991</v>
      </c>
      <c r="C5970" t="s">
        <v>6878</v>
      </c>
      <c r="D5970" s="9" t="s">
        <v>11063</v>
      </c>
      <c r="E5970" s="9"/>
      <c r="F5970" s="9"/>
      <c r="G5970" s="10">
        <v>28</v>
      </c>
      <c r="H5970" s="10" t="s">
        <v>301</v>
      </c>
      <c r="I5970" s="10">
        <v>1950</v>
      </c>
      <c r="J5970" s="11" t="s">
        <v>13992</v>
      </c>
      <c r="K5970" s="12" t="s">
        <v>237</v>
      </c>
      <c r="L5970" s="13" t="s">
        <v>13993</v>
      </c>
      <c r="M5970" t="s">
        <v>290</v>
      </c>
      <c r="N5970" t="s">
        <v>291</v>
      </c>
      <c r="O5970" t="s">
        <v>292</v>
      </c>
      <c r="S5970" s="9"/>
      <c r="T5970">
        <v>4</v>
      </c>
      <c r="U5970" s="210" t="s">
        <v>18231</v>
      </c>
      <c r="V5970" s="14">
        <v>0</v>
      </c>
      <c r="W5970" s="14">
        <v>0</v>
      </c>
      <c r="X5970" s="150" t="s">
        <v>294</v>
      </c>
      <c r="Y5970" t="s">
        <v>11063</v>
      </c>
      <c r="Z5970" t="s">
        <v>271</v>
      </c>
      <c r="AA5970">
        <f t="shared" si="93"/>
        <v>1</v>
      </c>
    </row>
    <row r="5971" spans="1:27" x14ac:dyDescent="0.2">
      <c r="A5971">
        <v>4426</v>
      </c>
      <c r="B5971" s="1" t="s">
        <v>13994</v>
      </c>
      <c r="C5971" t="s">
        <v>1027</v>
      </c>
      <c r="D5971" s="9" t="s">
        <v>13995</v>
      </c>
      <c r="E5971" s="9" t="s">
        <v>259</v>
      </c>
      <c r="F5971" s="9" t="s">
        <v>413</v>
      </c>
      <c r="G5971" s="10">
        <v>1</v>
      </c>
      <c r="H5971" s="10" t="s">
        <v>313</v>
      </c>
      <c r="I5971" s="10">
        <v>1950</v>
      </c>
      <c r="J5971" s="11" t="s">
        <v>13996</v>
      </c>
      <c r="K5971" s="12"/>
      <c r="L5971" s="13" t="s">
        <v>13997</v>
      </c>
      <c r="M5971" t="s">
        <v>753</v>
      </c>
      <c r="S5971" s="9"/>
      <c r="T5971">
        <v>5</v>
      </c>
      <c r="U5971" s="210" t="s">
        <v>18232</v>
      </c>
      <c r="V5971" s="14">
        <v>0</v>
      </c>
      <c r="W5971" s="14">
        <v>1</v>
      </c>
      <c r="X5971" s="150" t="s">
        <v>270</v>
      </c>
      <c r="Y5971">
        <v>23</v>
      </c>
      <c r="Z5971" t="s">
        <v>271</v>
      </c>
      <c r="AA5971">
        <f t="shared" si="93"/>
        <v>2</v>
      </c>
    </row>
    <row r="5972" spans="1:27" x14ac:dyDescent="0.2">
      <c r="A5972">
        <v>3423</v>
      </c>
      <c r="B5972" s="1" t="s">
        <v>13998</v>
      </c>
      <c r="C5972" t="s">
        <v>1027</v>
      </c>
      <c r="D5972" s="9" t="s">
        <v>4262</v>
      </c>
      <c r="E5972" s="9"/>
      <c r="F5972" s="9"/>
      <c r="G5972" s="10">
        <v>1</v>
      </c>
      <c r="H5972" s="10" t="s">
        <v>313</v>
      </c>
      <c r="I5972" s="10">
        <v>1950</v>
      </c>
      <c r="J5972" s="11" t="s">
        <v>13996</v>
      </c>
      <c r="K5972" s="12"/>
      <c r="L5972" s="13" t="s">
        <v>13997</v>
      </c>
      <c r="M5972" t="s">
        <v>753</v>
      </c>
      <c r="S5972" s="9"/>
      <c r="T5972">
        <v>5</v>
      </c>
      <c r="U5972" s="210" t="s">
        <v>18232</v>
      </c>
      <c r="V5972" s="14">
        <v>0</v>
      </c>
      <c r="W5972" s="14">
        <v>0</v>
      </c>
      <c r="X5972" s="150" t="s">
        <v>294</v>
      </c>
      <c r="Y5972" t="s">
        <v>4262</v>
      </c>
      <c r="Z5972" t="s">
        <v>271</v>
      </c>
      <c r="AA5972">
        <f t="shared" si="93"/>
        <v>1</v>
      </c>
    </row>
    <row r="5973" spans="1:27" x14ac:dyDescent="0.2">
      <c r="A5973">
        <v>4186</v>
      </c>
      <c r="B5973" s="1" t="s">
        <v>13999</v>
      </c>
      <c r="C5973" t="s">
        <v>1027</v>
      </c>
      <c r="D5973" s="86" t="s">
        <v>14000</v>
      </c>
      <c r="E5973" s="85"/>
      <c r="F5973" s="85"/>
      <c r="G5973" s="10">
        <v>2</v>
      </c>
      <c r="H5973" s="10" t="s">
        <v>313</v>
      </c>
      <c r="I5973" s="10">
        <v>1950</v>
      </c>
      <c r="J5973" s="11" t="s">
        <v>14001</v>
      </c>
      <c r="K5973" s="12"/>
      <c r="L5973" s="13" t="s">
        <v>14002</v>
      </c>
      <c r="M5973" t="s">
        <v>753</v>
      </c>
      <c r="S5973" s="9"/>
      <c r="T5973">
        <v>5</v>
      </c>
      <c r="U5973" s="210" t="s">
        <v>18232</v>
      </c>
      <c r="V5973" s="14">
        <v>0</v>
      </c>
      <c r="W5973" s="14">
        <v>0</v>
      </c>
      <c r="X5973" s="150" t="s">
        <v>270</v>
      </c>
      <c r="Y5973">
        <v>11</v>
      </c>
      <c r="Z5973" t="s">
        <v>271</v>
      </c>
      <c r="AA5973">
        <f t="shared" si="93"/>
        <v>2</v>
      </c>
    </row>
    <row r="5974" spans="1:27" x14ac:dyDescent="0.2">
      <c r="A5974">
        <v>3501</v>
      </c>
      <c r="B5974" s="1" t="s">
        <v>14003</v>
      </c>
      <c r="C5974" t="s">
        <v>1027</v>
      </c>
      <c r="D5974" s="9"/>
      <c r="E5974" s="9"/>
      <c r="F5974" s="9"/>
      <c r="G5974" s="10">
        <v>2</v>
      </c>
      <c r="H5974" s="10" t="s">
        <v>313</v>
      </c>
      <c r="I5974" s="10">
        <v>1950</v>
      </c>
      <c r="J5974" s="11" t="s">
        <v>14001</v>
      </c>
      <c r="K5974" s="12"/>
      <c r="L5974" s="13" t="s">
        <v>14004</v>
      </c>
      <c r="M5974" t="s">
        <v>753</v>
      </c>
      <c r="S5974" s="9"/>
      <c r="T5974">
        <v>5</v>
      </c>
      <c r="U5974" s="210" t="s">
        <v>18232</v>
      </c>
      <c r="V5974" s="14">
        <v>0</v>
      </c>
      <c r="W5974" s="14">
        <v>0</v>
      </c>
      <c r="X5974" s="109" t="e">
        <v>#N/A</v>
      </c>
      <c r="Y5974" t="s">
        <v>334</v>
      </c>
      <c r="Z5974" t="s">
        <v>1419</v>
      </c>
      <c r="AA5974">
        <f t="shared" si="93"/>
        <v>1</v>
      </c>
    </row>
    <row r="5975" spans="1:27" x14ac:dyDescent="0.2">
      <c r="A5975">
        <v>3190</v>
      </c>
      <c r="B5975" s="1" t="s">
        <v>14009</v>
      </c>
      <c r="C5975" t="s">
        <v>1027</v>
      </c>
      <c r="D5975" s="9" t="s">
        <v>10267</v>
      </c>
      <c r="E5975" s="9"/>
      <c r="F5975" s="9"/>
      <c r="G5975" s="10">
        <v>4</v>
      </c>
      <c r="H5975" s="10" t="s">
        <v>313</v>
      </c>
      <c r="I5975" s="10">
        <v>1950</v>
      </c>
      <c r="J5975" s="11" t="s">
        <v>14007</v>
      </c>
      <c r="K5975" s="12" t="s">
        <v>237</v>
      </c>
      <c r="L5975" s="13" t="s">
        <v>14010</v>
      </c>
      <c r="M5975" t="s">
        <v>290</v>
      </c>
      <c r="N5975" t="s">
        <v>291</v>
      </c>
      <c r="O5975" t="s">
        <v>498</v>
      </c>
      <c r="S5975" s="9"/>
      <c r="T5975">
        <v>5</v>
      </c>
      <c r="U5975" s="210" t="s">
        <v>18232</v>
      </c>
      <c r="V5975" s="14">
        <v>0</v>
      </c>
      <c r="W5975" s="14">
        <v>0</v>
      </c>
      <c r="X5975" s="150" t="s">
        <v>294</v>
      </c>
      <c r="Y5975" t="s">
        <v>10267</v>
      </c>
      <c r="Z5975" t="s">
        <v>7856</v>
      </c>
      <c r="AA5975">
        <f t="shared" si="93"/>
        <v>1</v>
      </c>
    </row>
    <row r="5976" spans="1:27" x14ac:dyDescent="0.2">
      <c r="A5976">
        <v>5501</v>
      </c>
      <c r="B5976" s="1" t="s">
        <v>14005</v>
      </c>
      <c r="C5976" t="s">
        <v>9894</v>
      </c>
      <c r="D5976" s="9" t="s">
        <v>14006</v>
      </c>
      <c r="E5976" s="9" t="s">
        <v>259</v>
      </c>
      <c r="F5976" s="9" t="s">
        <v>721</v>
      </c>
      <c r="G5976" s="10">
        <v>4</v>
      </c>
      <c r="H5976" s="10" t="s">
        <v>313</v>
      </c>
      <c r="I5976" s="10">
        <v>1950</v>
      </c>
      <c r="J5976" s="11" t="s">
        <v>14007</v>
      </c>
      <c r="K5976" s="12" t="s">
        <v>237</v>
      </c>
      <c r="L5976" s="13" t="s">
        <v>14008</v>
      </c>
      <c r="M5976" t="s">
        <v>290</v>
      </c>
      <c r="N5976" t="s">
        <v>291</v>
      </c>
      <c r="O5976" t="s">
        <v>292</v>
      </c>
      <c r="S5976" s="9"/>
      <c r="T5976">
        <v>5</v>
      </c>
      <c r="U5976" s="210" t="s">
        <v>18232</v>
      </c>
      <c r="V5976" s="14">
        <v>0</v>
      </c>
      <c r="W5976" s="14">
        <v>0</v>
      </c>
      <c r="X5976" s="150" t="s">
        <v>270</v>
      </c>
      <c r="Y5976">
        <v>109</v>
      </c>
      <c r="Z5976" t="s">
        <v>271</v>
      </c>
      <c r="AA5976">
        <f t="shared" si="93"/>
        <v>2</v>
      </c>
    </row>
    <row r="5977" spans="1:27" x14ac:dyDescent="0.2">
      <c r="A5977">
        <v>6145</v>
      </c>
      <c r="B5977" s="1" t="s">
        <v>14011</v>
      </c>
      <c r="C5977" t="s">
        <v>8426</v>
      </c>
      <c r="D5977" s="9">
        <v>23</v>
      </c>
      <c r="E5977" s="9" t="s">
        <v>259</v>
      </c>
      <c r="F5977" s="9" t="s">
        <v>312</v>
      </c>
      <c r="G5977" s="10">
        <v>20</v>
      </c>
      <c r="H5977" s="10" t="s">
        <v>313</v>
      </c>
      <c r="I5977" s="10">
        <v>1950</v>
      </c>
      <c r="J5977" s="11" t="s">
        <v>14012</v>
      </c>
      <c r="K5977" s="12" t="s">
        <v>415</v>
      </c>
      <c r="L5977" s="13" t="s">
        <v>14013</v>
      </c>
      <c r="M5977" t="s">
        <v>290</v>
      </c>
      <c r="N5977" t="s">
        <v>291</v>
      </c>
      <c r="O5977" t="s">
        <v>764</v>
      </c>
      <c r="S5977" s="9"/>
      <c r="T5977">
        <v>5</v>
      </c>
      <c r="U5977" s="210" t="s">
        <v>18232</v>
      </c>
      <c r="V5977" s="14">
        <v>0</v>
      </c>
      <c r="W5977" s="14">
        <v>0</v>
      </c>
      <c r="X5977" s="150" t="s">
        <v>270</v>
      </c>
      <c r="Y5977">
        <v>23</v>
      </c>
      <c r="Z5977" t="s">
        <v>505</v>
      </c>
      <c r="AA5977">
        <f t="shared" si="93"/>
        <v>1</v>
      </c>
    </row>
    <row r="5978" spans="1:27" x14ac:dyDescent="0.2">
      <c r="A5978">
        <v>941</v>
      </c>
      <c r="B5978" s="1" t="s">
        <v>14014</v>
      </c>
      <c r="C5978" t="s">
        <v>503</v>
      </c>
      <c r="D5978" s="9" t="s">
        <v>14015</v>
      </c>
      <c r="E5978" s="9"/>
      <c r="F5978" s="9"/>
      <c r="G5978" s="10">
        <v>1</v>
      </c>
      <c r="H5978" s="10" t="s">
        <v>330</v>
      </c>
      <c r="I5978" s="10">
        <v>1950</v>
      </c>
      <c r="J5978" s="11" t="s">
        <v>14016</v>
      </c>
      <c r="K5978" s="12"/>
      <c r="L5978" s="13" t="s">
        <v>14017</v>
      </c>
      <c r="M5978" t="s">
        <v>753</v>
      </c>
      <c r="S5978" s="9"/>
      <c r="T5978">
        <v>6</v>
      </c>
      <c r="U5978" s="210" t="s">
        <v>18233</v>
      </c>
      <c r="V5978" s="14">
        <v>0</v>
      </c>
      <c r="W5978" s="14">
        <v>1</v>
      </c>
      <c r="X5978" s="150" t="s">
        <v>294</v>
      </c>
      <c r="Y5978" t="s">
        <v>10136</v>
      </c>
      <c r="Z5978" t="s">
        <v>505</v>
      </c>
      <c r="AA5978">
        <f t="shared" si="93"/>
        <v>4</v>
      </c>
    </row>
    <row r="5979" spans="1:27" x14ac:dyDescent="0.2">
      <c r="A5979">
        <v>5449</v>
      </c>
      <c r="B5979" s="1" t="s">
        <v>14018</v>
      </c>
      <c r="C5979" t="s">
        <v>6878</v>
      </c>
      <c r="D5979" s="9" t="s">
        <v>14019</v>
      </c>
      <c r="E5979" s="9"/>
      <c r="F5979" s="9"/>
      <c r="G5979" s="10">
        <v>1</v>
      </c>
      <c r="H5979" s="10" t="s">
        <v>330</v>
      </c>
      <c r="I5979" s="10">
        <v>1950</v>
      </c>
      <c r="J5979" s="11" t="s">
        <v>14016</v>
      </c>
      <c r="K5979" s="12"/>
      <c r="L5979" s="13" t="s">
        <v>14020</v>
      </c>
      <c r="M5979" t="s">
        <v>753</v>
      </c>
      <c r="S5979" s="9"/>
      <c r="T5979">
        <v>6</v>
      </c>
      <c r="U5979" s="210" t="s">
        <v>18233</v>
      </c>
      <c r="V5979" s="14">
        <v>0</v>
      </c>
      <c r="W5979" s="14">
        <v>0</v>
      </c>
      <c r="X5979" s="150" t="s">
        <v>270</v>
      </c>
      <c r="Y5979">
        <v>81</v>
      </c>
      <c r="Z5979" t="s">
        <v>3085</v>
      </c>
      <c r="AA5979">
        <f t="shared" si="93"/>
        <v>2</v>
      </c>
    </row>
    <row r="5980" spans="1:27" x14ac:dyDescent="0.2">
      <c r="A5980">
        <v>5275</v>
      </c>
      <c r="B5980" s="1" t="s">
        <v>14021</v>
      </c>
      <c r="C5980" t="s">
        <v>1027</v>
      </c>
      <c r="D5980" s="9" t="s">
        <v>1126</v>
      </c>
      <c r="E5980" s="9" t="s">
        <v>14530</v>
      </c>
      <c r="F5980" s="9"/>
      <c r="G5980" s="10">
        <v>2</v>
      </c>
      <c r="H5980" s="10" t="s">
        <v>330</v>
      </c>
      <c r="I5980" s="10">
        <v>1950</v>
      </c>
      <c r="J5980" s="11" t="s">
        <v>14022</v>
      </c>
      <c r="K5980" s="12" t="s">
        <v>237</v>
      </c>
      <c r="L5980" s="13" t="s">
        <v>14023</v>
      </c>
      <c r="M5980" t="s">
        <v>290</v>
      </c>
      <c r="N5980" t="s">
        <v>291</v>
      </c>
      <c r="O5980" t="s">
        <v>2007</v>
      </c>
      <c r="S5980" s="9"/>
      <c r="T5980">
        <v>6</v>
      </c>
      <c r="U5980" s="210" t="s">
        <v>18233</v>
      </c>
      <c r="V5980" s="14">
        <v>0</v>
      </c>
      <c r="W5980" s="14">
        <v>0</v>
      </c>
      <c r="X5980" s="109" t="e">
        <v>#N/A</v>
      </c>
      <c r="Y5980" t="s">
        <v>1126</v>
      </c>
      <c r="Z5980" t="s">
        <v>1419</v>
      </c>
      <c r="AA5980">
        <f t="shared" si="93"/>
        <v>1</v>
      </c>
    </row>
    <row r="5981" spans="1:27" x14ac:dyDescent="0.2">
      <c r="A5981">
        <v>1264</v>
      </c>
      <c r="B5981" s="1" t="s">
        <v>14024</v>
      </c>
      <c r="C5981" t="s">
        <v>1027</v>
      </c>
      <c r="D5981" s="9" t="s">
        <v>14025</v>
      </c>
      <c r="E5981" s="9"/>
      <c r="F5981" s="9"/>
      <c r="G5981" s="10">
        <v>5</v>
      </c>
      <c r="H5981" s="10" t="s">
        <v>330</v>
      </c>
      <c r="I5981" s="10">
        <v>1950</v>
      </c>
      <c r="J5981" s="11" t="s">
        <v>14026</v>
      </c>
      <c r="K5981" s="12"/>
      <c r="L5981" s="13" t="s">
        <v>14027</v>
      </c>
      <c r="M5981" t="s">
        <v>753</v>
      </c>
      <c r="S5981" s="9"/>
      <c r="T5981">
        <v>6</v>
      </c>
      <c r="U5981" s="210" t="s">
        <v>18233</v>
      </c>
      <c r="V5981" s="14">
        <v>0</v>
      </c>
      <c r="W5981" s="14">
        <v>1</v>
      </c>
      <c r="X5981" s="150" t="s">
        <v>294</v>
      </c>
      <c r="Y5981" t="s">
        <v>10267</v>
      </c>
      <c r="Z5981" t="s">
        <v>271</v>
      </c>
      <c r="AA5981">
        <f t="shared" si="93"/>
        <v>4</v>
      </c>
    </row>
    <row r="5982" spans="1:27" x14ac:dyDescent="0.2">
      <c r="A5982">
        <v>1998</v>
      </c>
      <c r="B5982" s="1" t="s">
        <v>14028</v>
      </c>
      <c r="C5982" t="s">
        <v>1027</v>
      </c>
      <c r="D5982" s="9" t="s">
        <v>14029</v>
      </c>
      <c r="E5982" s="9"/>
      <c r="F5982" s="9"/>
      <c r="G5982" s="10">
        <v>6</v>
      </c>
      <c r="H5982" s="10" t="s">
        <v>330</v>
      </c>
      <c r="I5982" s="10">
        <v>1950</v>
      </c>
      <c r="J5982" s="11" t="s">
        <v>14030</v>
      </c>
      <c r="K5982" s="12"/>
      <c r="L5982" s="13" t="s">
        <v>14031</v>
      </c>
      <c r="M5982" t="s">
        <v>753</v>
      </c>
      <c r="S5982" s="9"/>
      <c r="T5982">
        <v>6</v>
      </c>
      <c r="U5982" s="210" t="s">
        <v>18233</v>
      </c>
      <c r="V5982" s="14">
        <v>0</v>
      </c>
      <c r="W5982" s="14">
        <v>1</v>
      </c>
      <c r="X5982" s="150" t="s">
        <v>270</v>
      </c>
      <c r="Y5982">
        <v>268</v>
      </c>
      <c r="Z5982" t="s">
        <v>1419</v>
      </c>
      <c r="AA5982">
        <f t="shared" si="93"/>
        <v>4</v>
      </c>
    </row>
    <row r="5983" spans="1:27" x14ac:dyDescent="0.2">
      <c r="A5983">
        <v>1608</v>
      </c>
      <c r="B5983" s="1" t="s">
        <v>14034</v>
      </c>
      <c r="C5983" t="s">
        <v>1027</v>
      </c>
      <c r="D5983" s="9" t="s">
        <v>10791</v>
      </c>
      <c r="E5983" s="9"/>
      <c r="F5983" s="9"/>
      <c r="G5983" s="10">
        <v>6</v>
      </c>
      <c r="H5983" s="10" t="s">
        <v>330</v>
      </c>
      <c r="I5983" s="10">
        <v>1950</v>
      </c>
      <c r="J5983" s="11" t="s">
        <v>14030</v>
      </c>
      <c r="K5983" s="12"/>
      <c r="L5983" s="13" t="s">
        <v>14031</v>
      </c>
      <c r="M5983" t="s">
        <v>753</v>
      </c>
      <c r="S5983" s="9"/>
      <c r="T5983">
        <v>6</v>
      </c>
      <c r="U5983" s="210" t="s">
        <v>18233</v>
      </c>
      <c r="V5983" s="14">
        <v>0</v>
      </c>
      <c r="W5983" s="14">
        <v>1</v>
      </c>
      <c r="X5983" s="150" t="s">
        <v>270</v>
      </c>
      <c r="Y5983" t="s">
        <v>10827</v>
      </c>
      <c r="Z5983" t="s">
        <v>271</v>
      </c>
      <c r="AA5983">
        <f t="shared" si="93"/>
        <v>2</v>
      </c>
    </row>
    <row r="5984" spans="1:27" x14ac:dyDescent="0.2">
      <c r="A5984">
        <v>7308</v>
      </c>
      <c r="B5984" s="1" t="s">
        <v>14032</v>
      </c>
      <c r="C5984" t="s">
        <v>1027</v>
      </c>
      <c r="D5984" s="9" t="s">
        <v>14033</v>
      </c>
      <c r="E5984" s="9" t="s">
        <v>259</v>
      </c>
      <c r="F5984" s="9" t="s">
        <v>532</v>
      </c>
      <c r="G5984" s="10">
        <v>6</v>
      </c>
      <c r="H5984" s="10" t="s">
        <v>330</v>
      </c>
      <c r="I5984" s="10">
        <v>1950</v>
      </c>
      <c r="J5984" s="11" t="s">
        <v>14030</v>
      </c>
      <c r="K5984" s="12"/>
      <c r="L5984" s="13" t="s">
        <v>14031</v>
      </c>
      <c r="M5984" t="s">
        <v>753</v>
      </c>
      <c r="S5984" s="9"/>
      <c r="T5984">
        <v>6</v>
      </c>
      <c r="U5984" s="210" t="s">
        <v>18233</v>
      </c>
      <c r="V5984" s="14">
        <v>0</v>
      </c>
      <c r="W5984" s="14">
        <v>1</v>
      </c>
      <c r="X5984" s="150" t="s">
        <v>294</v>
      </c>
      <c r="Y5984" t="s">
        <v>9286</v>
      </c>
      <c r="Z5984" t="s">
        <v>271</v>
      </c>
      <c r="AA5984">
        <f t="shared" si="93"/>
        <v>3</v>
      </c>
    </row>
    <row r="5985" spans="1:27" x14ac:dyDescent="0.2">
      <c r="A5985">
        <v>6793</v>
      </c>
      <c r="B5985" s="1" t="s">
        <v>14035</v>
      </c>
      <c r="C5985" t="s">
        <v>1027</v>
      </c>
      <c r="D5985" s="9" t="s">
        <v>14036</v>
      </c>
      <c r="E5985" s="9"/>
      <c r="F5985" s="9"/>
      <c r="G5985" s="10">
        <v>6</v>
      </c>
      <c r="H5985" s="10" t="s">
        <v>330</v>
      </c>
      <c r="I5985" s="10">
        <v>1950</v>
      </c>
      <c r="J5985" s="11" t="s">
        <v>14030</v>
      </c>
      <c r="K5985" s="12"/>
      <c r="L5985" s="13" t="s">
        <v>14031</v>
      </c>
      <c r="M5985" t="s">
        <v>753</v>
      </c>
      <c r="S5985" s="9"/>
      <c r="T5985">
        <v>6</v>
      </c>
      <c r="U5985" s="210" t="s">
        <v>18233</v>
      </c>
      <c r="V5985" s="14">
        <v>0</v>
      </c>
      <c r="W5985" s="14">
        <v>1</v>
      </c>
      <c r="X5985" s="150" t="s">
        <v>270</v>
      </c>
      <c r="Y5985">
        <v>58</v>
      </c>
      <c r="Z5985" t="s">
        <v>271</v>
      </c>
      <c r="AA5985">
        <f t="shared" si="93"/>
        <v>2</v>
      </c>
    </row>
    <row r="5986" spans="1:27" x14ac:dyDescent="0.2">
      <c r="A5986">
        <v>3651</v>
      </c>
      <c r="B5986" s="1" t="s">
        <v>14040</v>
      </c>
      <c r="C5986" t="s">
        <v>1027</v>
      </c>
      <c r="D5986" s="9">
        <v>333</v>
      </c>
      <c r="E5986" s="9"/>
      <c r="F5986" s="9"/>
      <c r="G5986" s="10">
        <v>8</v>
      </c>
      <c r="H5986" s="10" t="s">
        <v>330</v>
      </c>
      <c r="I5986" s="10">
        <v>1950</v>
      </c>
      <c r="J5986" s="11" t="s">
        <v>14038</v>
      </c>
      <c r="K5986" s="12"/>
      <c r="L5986" s="13" t="s">
        <v>14039</v>
      </c>
      <c r="M5986" t="s">
        <v>753</v>
      </c>
      <c r="S5986" s="9"/>
      <c r="T5986">
        <v>6</v>
      </c>
      <c r="U5986" s="210" t="s">
        <v>18233</v>
      </c>
      <c r="V5986" s="14">
        <v>0</v>
      </c>
      <c r="W5986" s="14">
        <v>1</v>
      </c>
      <c r="X5986" s="150" t="s">
        <v>270</v>
      </c>
      <c r="Y5986">
        <v>333</v>
      </c>
      <c r="Z5986" t="s">
        <v>1419</v>
      </c>
      <c r="AA5986">
        <f t="shared" si="93"/>
        <v>1</v>
      </c>
    </row>
    <row r="5987" spans="1:27" x14ac:dyDescent="0.2">
      <c r="A5987">
        <v>6195</v>
      </c>
      <c r="B5987" s="1" t="s">
        <v>14041</v>
      </c>
      <c r="C5987" t="s">
        <v>1027</v>
      </c>
      <c r="D5987" s="9">
        <v>141</v>
      </c>
      <c r="E5987" s="9" t="s">
        <v>259</v>
      </c>
      <c r="F5987" s="9" t="s">
        <v>312</v>
      </c>
      <c r="G5987" s="10">
        <v>8</v>
      </c>
      <c r="H5987" s="10" t="s">
        <v>330</v>
      </c>
      <c r="I5987" s="10">
        <v>1950</v>
      </c>
      <c r="J5987" s="11" t="s">
        <v>14038</v>
      </c>
      <c r="K5987" s="12"/>
      <c r="L5987" s="13" t="s">
        <v>14039</v>
      </c>
      <c r="M5987" t="s">
        <v>753</v>
      </c>
      <c r="S5987" s="9"/>
      <c r="T5987">
        <v>6</v>
      </c>
      <c r="U5987" s="210" t="s">
        <v>18233</v>
      </c>
      <c r="V5987" s="14">
        <v>0</v>
      </c>
      <c r="W5987" s="14">
        <v>1</v>
      </c>
      <c r="X5987" s="150" t="s">
        <v>270</v>
      </c>
      <c r="Y5987">
        <v>141</v>
      </c>
      <c r="Z5987" t="s">
        <v>271</v>
      </c>
      <c r="AA5987">
        <f t="shared" si="93"/>
        <v>1</v>
      </c>
    </row>
    <row r="5988" spans="1:27" x14ac:dyDescent="0.2">
      <c r="A5988">
        <v>1594</v>
      </c>
      <c r="B5988" s="1" t="s">
        <v>14037</v>
      </c>
      <c r="C5988" t="s">
        <v>1027</v>
      </c>
      <c r="D5988" s="9" t="s">
        <v>10280</v>
      </c>
      <c r="E5988" s="9" t="s">
        <v>259</v>
      </c>
      <c r="F5988" s="9" t="s">
        <v>413</v>
      </c>
      <c r="G5988" s="10">
        <v>8</v>
      </c>
      <c r="H5988" s="10" t="s">
        <v>330</v>
      </c>
      <c r="I5988" s="10">
        <v>1950</v>
      </c>
      <c r="J5988" s="11" t="s">
        <v>14038</v>
      </c>
      <c r="K5988" s="12"/>
      <c r="L5988" s="13" t="s">
        <v>14039</v>
      </c>
      <c r="M5988" t="s">
        <v>753</v>
      </c>
      <c r="S5988" s="9"/>
      <c r="T5988">
        <v>6</v>
      </c>
      <c r="U5988" s="210" t="s">
        <v>18233</v>
      </c>
      <c r="V5988" s="14">
        <v>0</v>
      </c>
      <c r="W5988" s="14">
        <v>1</v>
      </c>
      <c r="X5988" s="150" t="s">
        <v>270</v>
      </c>
      <c r="Y5988">
        <v>23</v>
      </c>
      <c r="Z5988" t="s">
        <v>271</v>
      </c>
      <c r="AA5988">
        <f t="shared" si="93"/>
        <v>2</v>
      </c>
    </row>
    <row r="5989" spans="1:27" x14ac:dyDescent="0.2">
      <c r="A5989">
        <v>2738</v>
      </c>
      <c r="B5989" s="1" t="s">
        <v>14045</v>
      </c>
      <c r="C5989" t="s">
        <v>8426</v>
      </c>
      <c r="D5989" s="9" t="s">
        <v>10182</v>
      </c>
      <c r="E5989" s="9" t="s">
        <v>259</v>
      </c>
      <c r="F5989" s="9" t="s">
        <v>532</v>
      </c>
      <c r="G5989" s="10">
        <v>15</v>
      </c>
      <c r="H5989" s="10" t="s">
        <v>330</v>
      </c>
      <c r="I5989" s="10">
        <v>1950</v>
      </c>
      <c r="J5989" s="11" t="s">
        <v>14043</v>
      </c>
      <c r="K5989" s="12" t="s">
        <v>237</v>
      </c>
      <c r="L5989" s="13" t="s">
        <v>14046</v>
      </c>
      <c r="M5989" t="s">
        <v>290</v>
      </c>
      <c r="N5989" t="s">
        <v>291</v>
      </c>
      <c r="O5989" t="s">
        <v>520</v>
      </c>
      <c r="S5989" s="9"/>
      <c r="T5989">
        <v>6</v>
      </c>
      <c r="U5989" s="210" t="s">
        <v>18233</v>
      </c>
      <c r="V5989" s="14">
        <v>0</v>
      </c>
      <c r="W5989" s="14">
        <v>0</v>
      </c>
      <c r="X5989" s="109" t="s">
        <v>294</v>
      </c>
      <c r="Y5989" t="s">
        <v>10182</v>
      </c>
      <c r="Z5989" t="s">
        <v>505</v>
      </c>
      <c r="AA5989">
        <f t="shared" si="93"/>
        <v>1</v>
      </c>
    </row>
    <row r="5990" spans="1:27" x14ac:dyDescent="0.2">
      <c r="A5990">
        <v>7359</v>
      </c>
      <c r="B5990" s="1" t="s">
        <v>14042</v>
      </c>
      <c r="C5990" t="s">
        <v>657</v>
      </c>
      <c r="D5990" s="9" t="s">
        <v>7123</v>
      </c>
      <c r="E5990" s="9"/>
      <c r="F5990" s="9"/>
      <c r="G5990" s="10">
        <v>15</v>
      </c>
      <c r="H5990" s="10" t="s">
        <v>330</v>
      </c>
      <c r="I5990" s="10">
        <v>1950</v>
      </c>
      <c r="J5990" s="11" t="s">
        <v>14043</v>
      </c>
      <c r="K5990" s="12"/>
      <c r="L5990" s="13" t="s">
        <v>14044</v>
      </c>
      <c r="M5990" t="s">
        <v>753</v>
      </c>
      <c r="S5990" s="9"/>
      <c r="T5990">
        <v>6</v>
      </c>
      <c r="U5990" s="210" t="s">
        <v>18233</v>
      </c>
      <c r="V5990" s="14">
        <v>0</v>
      </c>
      <c r="W5990" s="14">
        <v>1</v>
      </c>
      <c r="X5990" s="109" t="e">
        <v>#N/A</v>
      </c>
      <c r="Y5990" t="s">
        <v>7126</v>
      </c>
      <c r="Z5990" t="s">
        <v>271</v>
      </c>
      <c r="AA5990">
        <f t="shared" si="93"/>
        <v>2</v>
      </c>
    </row>
    <row r="5991" spans="1:27" x14ac:dyDescent="0.2">
      <c r="A5991">
        <v>1095</v>
      </c>
      <c r="B5991" s="1" t="s">
        <v>14047</v>
      </c>
      <c r="C5991" t="s">
        <v>1027</v>
      </c>
      <c r="D5991" s="9" t="s">
        <v>14048</v>
      </c>
      <c r="E5991" s="9"/>
      <c r="F5991" s="9"/>
      <c r="G5991" s="10">
        <v>16</v>
      </c>
      <c r="H5991" s="10" t="s">
        <v>330</v>
      </c>
      <c r="I5991" s="10">
        <v>1950</v>
      </c>
      <c r="J5991" s="11" t="s">
        <v>14049</v>
      </c>
      <c r="K5991" s="12"/>
      <c r="L5991" s="13" t="s">
        <v>14050</v>
      </c>
      <c r="M5991" t="s">
        <v>753</v>
      </c>
      <c r="S5991" s="9"/>
      <c r="T5991">
        <v>6</v>
      </c>
      <c r="U5991" s="210" t="s">
        <v>18233</v>
      </c>
      <c r="V5991" s="14">
        <v>0</v>
      </c>
      <c r="W5991" s="14">
        <v>1</v>
      </c>
      <c r="X5991" s="150" t="s">
        <v>294</v>
      </c>
      <c r="Y5991" t="s">
        <v>10267</v>
      </c>
      <c r="Z5991" t="s">
        <v>271</v>
      </c>
      <c r="AA5991">
        <f t="shared" si="93"/>
        <v>3</v>
      </c>
    </row>
    <row r="5992" spans="1:27" x14ac:dyDescent="0.2">
      <c r="A5992">
        <v>6649</v>
      </c>
      <c r="B5992" s="1" t="s">
        <v>14051</v>
      </c>
      <c r="C5992" t="s">
        <v>1027</v>
      </c>
      <c r="D5992" s="9" t="s">
        <v>658</v>
      </c>
      <c r="E5992" s="9"/>
      <c r="F5992" s="9"/>
      <c r="G5992" s="10">
        <v>23</v>
      </c>
      <c r="H5992" s="10" t="s">
        <v>330</v>
      </c>
      <c r="I5992" s="10">
        <v>1950</v>
      </c>
      <c r="J5992" s="11" t="s">
        <v>14052</v>
      </c>
      <c r="K5992" s="12"/>
      <c r="L5992" s="13" t="s">
        <v>14053</v>
      </c>
      <c r="M5992" t="s">
        <v>753</v>
      </c>
      <c r="S5992" s="9"/>
      <c r="T5992">
        <v>6</v>
      </c>
      <c r="U5992" s="210" t="s">
        <v>18233</v>
      </c>
      <c r="V5992" s="14">
        <v>0</v>
      </c>
      <c r="W5992" s="14">
        <v>0</v>
      </c>
      <c r="X5992" s="150" t="s">
        <v>294</v>
      </c>
      <c r="Y5992" t="s">
        <v>658</v>
      </c>
      <c r="Z5992" t="s">
        <v>271</v>
      </c>
      <c r="AA5992">
        <f t="shared" si="93"/>
        <v>1</v>
      </c>
    </row>
    <row r="5993" spans="1:27" x14ac:dyDescent="0.2">
      <c r="A5993">
        <v>6955</v>
      </c>
      <c r="B5993" s="1" t="s">
        <v>14054</v>
      </c>
      <c r="C5993" t="s">
        <v>2040</v>
      </c>
      <c r="D5993" s="9" t="s">
        <v>1973</v>
      </c>
      <c r="E5993" s="9"/>
      <c r="F5993" s="9"/>
      <c r="G5993" s="10">
        <v>30</v>
      </c>
      <c r="H5993" s="10" t="s">
        <v>330</v>
      </c>
      <c r="I5993" s="10">
        <v>1950</v>
      </c>
      <c r="J5993" s="11" t="s">
        <v>14055</v>
      </c>
      <c r="K5993" s="12"/>
      <c r="L5993" s="13" t="s">
        <v>14056</v>
      </c>
      <c r="M5993" t="s">
        <v>753</v>
      </c>
      <c r="S5993" s="9"/>
      <c r="T5993">
        <v>6</v>
      </c>
      <c r="U5993" s="210" t="s">
        <v>18233</v>
      </c>
      <c r="V5993" s="14">
        <v>0</v>
      </c>
      <c r="W5993" s="14">
        <v>0</v>
      </c>
      <c r="X5993" s="150" t="s">
        <v>294</v>
      </c>
      <c r="Y5993" t="s">
        <v>1973</v>
      </c>
      <c r="Z5993" t="s">
        <v>3085</v>
      </c>
      <c r="AA5993">
        <f t="shared" si="93"/>
        <v>1</v>
      </c>
    </row>
    <row r="5994" spans="1:27" x14ac:dyDescent="0.2">
      <c r="A5994">
        <v>7520</v>
      </c>
      <c r="B5994" s="1" t="s">
        <v>14057</v>
      </c>
      <c r="C5994" t="s">
        <v>9894</v>
      </c>
      <c r="D5994" s="9" t="s">
        <v>14058</v>
      </c>
      <c r="E5994" s="9" t="s">
        <v>259</v>
      </c>
      <c r="F5994" s="9" t="s">
        <v>721</v>
      </c>
      <c r="G5994" s="10">
        <v>3</v>
      </c>
      <c r="H5994" s="10" t="s">
        <v>342</v>
      </c>
      <c r="I5994" s="10">
        <v>1950</v>
      </c>
      <c r="J5994" s="11" t="s">
        <v>14059</v>
      </c>
      <c r="K5994" s="12" t="s">
        <v>237</v>
      </c>
      <c r="L5994" s="13" t="s">
        <v>14060</v>
      </c>
      <c r="M5994" t="s">
        <v>290</v>
      </c>
      <c r="N5994" t="s">
        <v>291</v>
      </c>
      <c r="O5994" t="s">
        <v>316</v>
      </c>
      <c r="S5994" s="9"/>
      <c r="T5994">
        <v>7</v>
      </c>
      <c r="U5994" s="210" t="s">
        <v>18234</v>
      </c>
      <c r="V5994" s="14">
        <v>0</v>
      </c>
      <c r="W5994" s="14">
        <v>0</v>
      </c>
      <c r="X5994" s="150" t="s">
        <v>270</v>
      </c>
      <c r="Y5994">
        <v>139</v>
      </c>
      <c r="Z5994" t="s">
        <v>7856</v>
      </c>
      <c r="AA5994">
        <f t="shared" si="93"/>
        <v>2</v>
      </c>
    </row>
    <row r="5995" spans="1:27" x14ac:dyDescent="0.2">
      <c r="A5995">
        <v>4141</v>
      </c>
      <c r="B5995" s="1" t="s">
        <v>14061</v>
      </c>
      <c r="C5995" t="s">
        <v>503</v>
      </c>
      <c r="D5995" s="9" t="s">
        <v>10164</v>
      </c>
      <c r="E5995" s="9"/>
      <c r="F5995" s="9"/>
      <c r="G5995" s="10">
        <v>6</v>
      </c>
      <c r="H5995" s="10" t="s">
        <v>342</v>
      </c>
      <c r="I5995" s="10">
        <v>1950</v>
      </c>
      <c r="J5995" s="11" t="s">
        <v>14062</v>
      </c>
      <c r="K5995" s="12"/>
      <c r="L5995" s="13" t="s">
        <v>26</v>
      </c>
      <c r="M5995" t="s">
        <v>753</v>
      </c>
      <c r="S5995" s="9"/>
      <c r="T5995">
        <v>7</v>
      </c>
      <c r="U5995" s="210" t="s">
        <v>18234</v>
      </c>
      <c r="V5995" s="14">
        <v>0</v>
      </c>
      <c r="W5995" s="14">
        <v>0</v>
      </c>
      <c r="X5995" s="150" t="s">
        <v>294</v>
      </c>
      <c r="Y5995" t="s">
        <v>10164</v>
      </c>
      <c r="Z5995" t="s">
        <v>271</v>
      </c>
      <c r="AA5995">
        <f t="shared" si="93"/>
        <v>1</v>
      </c>
    </row>
    <row r="5996" spans="1:27" x14ac:dyDescent="0.2">
      <c r="A5996">
        <v>1352</v>
      </c>
      <c r="B5996" s="1" t="s">
        <v>14063</v>
      </c>
      <c r="C5996" t="s">
        <v>2221</v>
      </c>
      <c r="D5996" s="9" t="s">
        <v>14064</v>
      </c>
      <c r="E5996" s="9" t="s">
        <v>8805</v>
      </c>
      <c r="F5996" s="9" t="s">
        <v>312</v>
      </c>
      <c r="G5996" s="10">
        <v>7</v>
      </c>
      <c r="H5996" s="10" t="s">
        <v>342</v>
      </c>
      <c r="I5996" s="10">
        <v>1950</v>
      </c>
      <c r="J5996" s="11" t="s">
        <v>14065</v>
      </c>
      <c r="K5996" s="12"/>
      <c r="L5996" s="13" t="s">
        <v>14066</v>
      </c>
      <c r="M5996" t="s">
        <v>781</v>
      </c>
      <c r="S5996" s="9"/>
      <c r="T5996">
        <v>7</v>
      </c>
      <c r="U5996" s="210" t="s">
        <v>18234</v>
      </c>
      <c r="V5996" s="14">
        <v>0</v>
      </c>
      <c r="W5996" s="14">
        <v>1</v>
      </c>
      <c r="X5996" s="150" t="s">
        <v>270</v>
      </c>
      <c r="Y5996">
        <v>410</v>
      </c>
      <c r="Z5996" t="s">
        <v>505</v>
      </c>
      <c r="AA5996">
        <f t="shared" si="93"/>
        <v>2</v>
      </c>
    </row>
    <row r="5997" spans="1:27" x14ac:dyDescent="0.2">
      <c r="A5997">
        <v>3565</v>
      </c>
      <c r="B5997" s="1" t="s">
        <v>14067</v>
      </c>
      <c r="C5997" t="s">
        <v>503</v>
      </c>
      <c r="D5997" s="9" t="s">
        <v>12917</v>
      </c>
      <c r="E5997" s="9"/>
      <c r="F5997" s="9"/>
      <c r="G5997" s="10">
        <v>10</v>
      </c>
      <c r="H5997" s="10" t="s">
        <v>342</v>
      </c>
      <c r="I5997" s="10">
        <v>1950</v>
      </c>
      <c r="J5997" s="11" t="s">
        <v>14068</v>
      </c>
      <c r="K5997" s="12" t="s">
        <v>237</v>
      </c>
      <c r="L5997" s="13" t="s">
        <v>14069</v>
      </c>
      <c r="M5997" t="s">
        <v>290</v>
      </c>
      <c r="N5997" t="s">
        <v>291</v>
      </c>
      <c r="O5997" t="s">
        <v>498</v>
      </c>
      <c r="S5997" s="9"/>
      <c r="T5997">
        <v>7</v>
      </c>
      <c r="U5997" s="210" t="s">
        <v>18234</v>
      </c>
      <c r="V5997" s="14">
        <v>0</v>
      </c>
      <c r="W5997" s="14">
        <v>0</v>
      </c>
      <c r="X5997" s="150" t="s">
        <v>294</v>
      </c>
      <c r="Y5997" t="s">
        <v>10267</v>
      </c>
      <c r="Z5997" t="s">
        <v>505</v>
      </c>
      <c r="AA5997">
        <f t="shared" si="93"/>
        <v>2</v>
      </c>
    </row>
    <row r="5998" spans="1:27" x14ac:dyDescent="0.2">
      <c r="A5998">
        <v>3711</v>
      </c>
      <c r="B5998" s="1" t="s">
        <v>14070</v>
      </c>
      <c r="C5998" t="s">
        <v>2805</v>
      </c>
      <c r="D5998" s="9" t="s">
        <v>14071</v>
      </c>
      <c r="E5998" s="9" t="s">
        <v>2806</v>
      </c>
      <c r="F5998" s="9"/>
      <c r="G5998" s="10">
        <v>12</v>
      </c>
      <c r="H5998" s="10" t="s">
        <v>342</v>
      </c>
      <c r="I5998" s="10">
        <v>1950</v>
      </c>
      <c r="J5998" s="11" t="s">
        <v>14072</v>
      </c>
      <c r="K5998" s="12" t="s">
        <v>237</v>
      </c>
      <c r="L5998" s="13" t="s">
        <v>14073</v>
      </c>
      <c r="M5998" t="s">
        <v>290</v>
      </c>
      <c r="N5998" t="s">
        <v>291</v>
      </c>
      <c r="O5998" t="s">
        <v>93</v>
      </c>
      <c r="S5998" s="9"/>
      <c r="T5998">
        <v>7</v>
      </c>
      <c r="U5998" s="210" t="s">
        <v>18234</v>
      </c>
      <c r="V5998" s="14">
        <v>0</v>
      </c>
      <c r="W5998" s="14">
        <v>0</v>
      </c>
      <c r="X5998" s="109" t="e">
        <v>#N/A</v>
      </c>
      <c r="Y5998" t="s">
        <v>14074</v>
      </c>
      <c r="Z5998" t="s">
        <v>2808</v>
      </c>
      <c r="AA5998">
        <f t="shared" si="93"/>
        <v>2</v>
      </c>
    </row>
    <row r="5999" spans="1:27" x14ac:dyDescent="0.2">
      <c r="A5999">
        <v>4380</v>
      </c>
      <c r="B5999" s="1" t="s">
        <v>14075</v>
      </c>
      <c r="C5999" t="s">
        <v>1027</v>
      </c>
      <c r="D5999" s="9" t="s">
        <v>14076</v>
      </c>
      <c r="E5999" s="9" t="s">
        <v>259</v>
      </c>
      <c r="F5999" s="9" t="s">
        <v>1416</v>
      </c>
      <c r="G5999" s="10">
        <v>12</v>
      </c>
      <c r="H5999" s="10" t="s">
        <v>342</v>
      </c>
      <c r="I5999" s="10">
        <v>1950</v>
      </c>
      <c r="J5999" s="11" t="s">
        <v>14072</v>
      </c>
      <c r="K5999" s="12"/>
      <c r="L5999" s="13" t="s">
        <v>14077</v>
      </c>
      <c r="M5999" t="s">
        <v>753</v>
      </c>
      <c r="S5999" s="9"/>
      <c r="T5999">
        <v>7</v>
      </c>
      <c r="U5999" s="210" t="s">
        <v>18234</v>
      </c>
      <c r="V5999" s="14">
        <v>0</v>
      </c>
      <c r="W5999" s="14">
        <v>1</v>
      </c>
      <c r="X5999" s="150" t="s">
        <v>270</v>
      </c>
      <c r="Y5999">
        <v>4</v>
      </c>
      <c r="Z5999" t="s">
        <v>271</v>
      </c>
      <c r="AA5999">
        <f t="shared" si="93"/>
        <v>2</v>
      </c>
    </row>
    <row r="6000" spans="1:27" x14ac:dyDescent="0.2">
      <c r="A6000">
        <v>5065</v>
      </c>
      <c r="B6000" s="1" t="s">
        <v>14078</v>
      </c>
      <c r="C6000" t="s">
        <v>1027</v>
      </c>
      <c r="D6000" s="87" t="s">
        <v>14079</v>
      </c>
      <c r="E6000" s="9" t="s">
        <v>259</v>
      </c>
      <c r="F6000" s="9" t="s">
        <v>1416</v>
      </c>
      <c r="G6000" s="10">
        <v>12</v>
      </c>
      <c r="H6000" s="10" t="s">
        <v>342</v>
      </c>
      <c r="I6000" s="10">
        <v>1950</v>
      </c>
      <c r="J6000" s="11" t="s">
        <v>14072</v>
      </c>
      <c r="K6000" s="12"/>
      <c r="L6000" s="13" t="s">
        <v>14077</v>
      </c>
      <c r="M6000" t="s">
        <v>753</v>
      </c>
      <c r="S6000" s="9"/>
      <c r="T6000">
        <v>7</v>
      </c>
      <c r="U6000" s="210" t="s">
        <v>18234</v>
      </c>
      <c r="V6000" s="14">
        <v>0</v>
      </c>
      <c r="W6000" s="14">
        <v>0</v>
      </c>
      <c r="X6000" s="150" t="s">
        <v>270</v>
      </c>
      <c r="Y6000">
        <v>4</v>
      </c>
      <c r="Z6000" t="s">
        <v>7856</v>
      </c>
      <c r="AA6000">
        <f t="shared" si="93"/>
        <v>2</v>
      </c>
    </row>
    <row r="6001" spans="1:27" x14ac:dyDescent="0.2">
      <c r="A6001">
        <v>3508</v>
      </c>
      <c r="B6001" s="1" t="s">
        <v>14080</v>
      </c>
      <c r="C6001" t="s">
        <v>1027</v>
      </c>
      <c r="D6001" s="9"/>
      <c r="E6001" s="9" t="s">
        <v>14530</v>
      </c>
      <c r="F6001" s="9"/>
      <c r="G6001" s="10">
        <v>13</v>
      </c>
      <c r="H6001" s="10" t="s">
        <v>342</v>
      </c>
      <c r="I6001" s="10">
        <v>1950</v>
      </c>
      <c r="J6001" s="11" t="s">
        <v>14081</v>
      </c>
      <c r="K6001" s="12" t="s">
        <v>237</v>
      </c>
      <c r="L6001" s="13" t="s">
        <v>14082</v>
      </c>
      <c r="M6001" t="s">
        <v>290</v>
      </c>
      <c r="N6001" t="s">
        <v>291</v>
      </c>
      <c r="O6001" t="s">
        <v>3044</v>
      </c>
      <c r="S6001" s="9"/>
      <c r="T6001">
        <v>7</v>
      </c>
      <c r="U6001" s="210" t="s">
        <v>18234</v>
      </c>
      <c r="V6001" s="14">
        <v>0</v>
      </c>
      <c r="W6001" s="14">
        <v>0</v>
      </c>
      <c r="X6001" s="109" t="e">
        <v>#N/A</v>
      </c>
      <c r="Y6001" t="s">
        <v>334</v>
      </c>
      <c r="Z6001" t="s">
        <v>1419</v>
      </c>
      <c r="AA6001">
        <f t="shared" si="93"/>
        <v>1</v>
      </c>
    </row>
    <row r="6002" spans="1:27" x14ac:dyDescent="0.2">
      <c r="A6002">
        <v>5077</v>
      </c>
      <c r="B6002" s="1" t="s">
        <v>14083</v>
      </c>
      <c r="C6002" t="s">
        <v>6878</v>
      </c>
      <c r="D6002" s="9">
        <v>81</v>
      </c>
      <c r="E6002" s="9"/>
      <c r="F6002" s="9"/>
      <c r="G6002" s="10">
        <v>20</v>
      </c>
      <c r="H6002" s="10" t="s">
        <v>342</v>
      </c>
      <c r="I6002" s="10">
        <v>1950</v>
      </c>
      <c r="J6002" s="11" t="s">
        <v>14084</v>
      </c>
      <c r="K6002" s="12"/>
      <c r="L6002" s="13" t="s">
        <v>14085</v>
      </c>
      <c r="M6002" t="s">
        <v>753</v>
      </c>
      <c r="S6002" s="9"/>
      <c r="T6002">
        <v>7</v>
      </c>
      <c r="U6002" s="210" t="s">
        <v>18234</v>
      </c>
      <c r="V6002" s="14">
        <v>0</v>
      </c>
      <c r="W6002" s="14">
        <v>0</v>
      </c>
      <c r="X6002" s="150" t="s">
        <v>270</v>
      </c>
      <c r="Y6002">
        <v>81</v>
      </c>
      <c r="Z6002" t="s">
        <v>271</v>
      </c>
      <c r="AA6002">
        <f t="shared" si="93"/>
        <v>1</v>
      </c>
    </row>
    <row r="6003" spans="1:27" x14ac:dyDescent="0.2">
      <c r="A6003">
        <v>3511</v>
      </c>
      <c r="B6003" s="1" t="s">
        <v>14086</v>
      </c>
      <c r="C6003" t="s">
        <v>1027</v>
      </c>
      <c r="D6003" s="9"/>
      <c r="E6003" s="9" t="s">
        <v>14530</v>
      </c>
      <c r="F6003" s="9"/>
      <c r="G6003" s="10">
        <v>22</v>
      </c>
      <c r="H6003" s="10" t="s">
        <v>342</v>
      </c>
      <c r="I6003" s="10">
        <v>1950</v>
      </c>
      <c r="J6003" s="11" t="s">
        <v>14087</v>
      </c>
      <c r="K6003" s="12" t="s">
        <v>237</v>
      </c>
      <c r="L6003" s="13" t="s">
        <v>14088</v>
      </c>
      <c r="M6003" t="s">
        <v>290</v>
      </c>
      <c r="N6003" t="s">
        <v>291</v>
      </c>
      <c r="O6003" t="s">
        <v>14089</v>
      </c>
      <c r="S6003" s="9"/>
      <c r="T6003">
        <v>7</v>
      </c>
      <c r="U6003" s="210" t="s">
        <v>18234</v>
      </c>
      <c r="V6003" s="14">
        <v>0</v>
      </c>
      <c r="W6003" s="14">
        <v>0</v>
      </c>
      <c r="X6003" s="109" t="e">
        <v>#N/A</v>
      </c>
      <c r="Y6003" t="s">
        <v>334</v>
      </c>
      <c r="Z6003" t="s">
        <v>1419</v>
      </c>
      <c r="AA6003">
        <f t="shared" si="93"/>
        <v>1</v>
      </c>
    </row>
    <row r="6004" spans="1:27" x14ac:dyDescent="0.2">
      <c r="A6004">
        <v>126</v>
      </c>
      <c r="B6004" s="1" t="s">
        <v>14090</v>
      </c>
      <c r="C6004" t="s">
        <v>503</v>
      </c>
      <c r="D6004" s="9" t="s">
        <v>14091</v>
      </c>
      <c r="E6004" s="9" t="s">
        <v>259</v>
      </c>
      <c r="F6004" s="9" t="s">
        <v>532</v>
      </c>
      <c r="G6004" s="10">
        <v>31</v>
      </c>
      <c r="H6004" s="10" t="s">
        <v>342</v>
      </c>
      <c r="I6004" s="10">
        <v>1950</v>
      </c>
      <c r="J6004" s="11" t="s">
        <v>14092</v>
      </c>
      <c r="K6004" s="12" t="s">
        <v>237</v>
      </c>
      <c r="L6004" s="13" t="s">
        <v>14093</v>
      </c>
      <c r="M6004" t="s">
        <v>290</v>
      </c>
      <c r="N6004" t="s">
        <v>291</v>
      </c>
      <c r="O6004" t="s">
        <v>498</v>
      </c>
      <c r="S6004" s="9"/>
      <c r="T6004">
        <v>7</v>
      </c>
      <c r="U6004" s="210" t="s">
        <v>18234</v>
      </c>
      <c r="V6004" s="14">
        <v>0</v>
      </c>
      <c r="W6004" s="14">
        <v>1</v>
      </c>
      <c r="X6004" s="109" t="s">
        <v>294</v>
      </c>
      <c r="Y6004" t="s">
        <v>10182</v>
      </c>
      <c r="Z6004" t="s">
        <v>505</v>
      </c>
      <c r="AA6004">
        <f t="shared" si="93"/>
        <v>7</v>
      </c>
    </row>
    <row r="6005" spans="1:27" x14ac:dyDescent="0.2">
      <c r="A6005">
        <v>3549</v>
      </c>
      <c r="B6005" s="1" t="s">
        <v>14098</v>
      </c>
      <c r="C6005" t="s">
        <v>1027</v>
      </c>
      <c r="D6005" s="9"/>
      <c r="E6005" s="9"/>
      <c r="F6005" s="9"/>
      <c r="G6005" s="10">
        <v>9</v>
      </c>
      <c r="H6005" s="10" t="s">
        <v>571</v>
      </c>
      <c r="I6005" s="10">
        <v>1950</v>
      </c>
      <c r="J6005" s="11" t="s">
        <v>14096</v>
      </c>
      <c r="K6005" s="12"/>
      <c r="L6005" s="13" t="s">
        <v>14099</v>
      </c>
      <c r="M6005" t="s">
        <v>753</v>
      </c>
      <c r="S6005" s="9"/>
      <c r="T6005">
        <v>8</v>
      </c>
      <c r="U6005" s="210" t="s">
        <v>18235</v>
      </c>
      <c r="V6005" s="14">
        <v>0</v>
      </c>
      <c r="W6005" s="14">
        <v>0</v>
      </c>
      <c r="X6005" s="109" t="e">
        <v>#N/A</v>
      </c>
      <c r="Y6005" t="s">
        <v>334</v>
      </c>
      <c r="Z6005" t="s">
        <v>1419</v>
      </c>
      <c r="AA6005">
        <f t="shared" si="93"/>
        <v>1</v>
      </c>
    </row>
    <row r="6006" spans="1:27" x14ac:dyDescent="0.2">
      <c r="A6006">
        <v>2750</v>
      </c>
      <c r="B6006" s="1" t="s">
        <v>14100</v>
      </c>
      <c r="C6006" t="s">
        <v>1027</v>
      </c>
      <c r="D6006" s="9"/>
      <c r="E6006" s="9"/>
      <c r="F6006" s="9"/>
      <c r="G6006" s="10">
        <v>9</v>
      </c>
      <c r="H6006" s="10" t="s">
        <v>571</v>
      </c>
      <c r="I6006" s="10">
        <v>1950</v>
      </c>
      <c r="J6006" s="11" t="s">
        <v>14096</v>
      </c>
      <c r="K6006" s="12"/>
      <c r="L6006" s="13" t="s">
        <v>14101</v>
      </c>
      <c r="M6006" t="s">
        <v>753</v>
      </c>
      <c r="S6006" s="9"/>
      <c r="T6006">
        <v>8</v>
      </c>
      <c r="U6006" s="210" t="s">
        <v>18235</v>
      </c>
      <c r="V6006" s="14">
        <v>0</v>
      </c>
      <c r="W6006" s="14">
        <v>0</v>
      </c>
      <c r="X6006" s="109" t="e">
        <v>#N/A</v>
      </c>
      <c r="Y6006" t="s">
        <v>334</v>
      </c>
      <c r="Z6006" t="s">
        <v>1419</v>
      </c>
      <c r="AA6006">
        <f t="shared" si="93"/>
        <v>1</v>
      </c>
    </row>
    <row r="6007" spans="1:27" x14ac:dyDescent="0.2">
      <c r="A6007">
        <v>3592</v>
      </c>
      <c r="B6007" s="1" t="s">
        <v>14102</v>
      </c>
      <c r="C6007" t="s">
        <v>1027</v>
      </c>
      <c r="D6007" s="9"/>
      <c r="E6007" s="9"/>
      <c r="F6007" s="9"/>
      <c r="G6007" s="10">
        <v>9</v>
      </c>
      <c r="H6007" s="10" t="s">
        <v>571</v>
      </c>
      <c r="I6007" s="10">
        <v>1950</v>
      </c>
      <c r="J6007" s="11" t="s">
        <v>14096</v>
      </c>
      <c r="K6007" s="12"/>
      <c r="L6007" s="13" t="s">
        <v>14103</v>
      </c>
      <c r="M6007" t="s">
        <v>753</v>
      </c>
      <c r="S6007" s="9"/>
      <c r="T6007">
        <v>8</v>
      </c>
      <c r="U6007" s="210" t="s">
        <v>18235</v>
      </c>
      <c r="V6007" s="14">
        <v>0</v>
      </c>
      <c r="W6007" s="14">
        <v>0</v>
      </c>
      <c r="X6007" s="109" t="e">
        <v>#N/A</v>
      </c>
      <c r="Y6007" t="s">
        <v>334</v>
      </c>
      <c r="Z6007" t="s">
        <v>1419</v>
      </c>
      <c r="AA6007">
        <f t="shared" si="93"/>
        <v>1</v>
      </c>
    </row>
    <row r="6008" spans="1:27" x14ac:dyDescent="0.2">
      <c r="A6008">
        <v>4664</v>
      </c>
      <c r="B6008" s="1" t="s">
        <v>14104</v>
      </c>
      <c r="C6008" t="s">
        <v>1027</v>
      </c>
      <c r="D6008" s="9"/>
      <c r="E6008" s="9"/>
      <c r="F6008" s="9"/>
      <c r="G6008" s="10">
        <v>9</v>
      </c>
      <c r="H6008" s="10" t="s">
        <v>571</v>
      </c>
      <c r="I6008" s="10">
        <v>1950</v>
      </c>
      <c r="J6008" s="11" t="s">
        <v>14096</v>
      </c>
      <c r="K6008" s="12"/>
      <c r="L6008" s="13" t="s">
        <v>14105</v>
      </c>
      <c r="M6008" t="s">
        <v>753</v>
      </c>
      <c r="S6008" s="9"/>
      <c r="T6008">
        <v>8</v>
      </c>
      <c r="U6008" s="210" t="s">
        <v>18235</v>
      </c>
      <c r="V6008" s="14">
        <v>0</v>
      </c>
      <c r="W6008" s="14">
        <v>0</v>
      </c>
      <c r="X6008" s="109" t="e">
        <v>#N/A</v>
      </c>
      <c r="Y6008" t="s">
        <v>334</v>
      </c>
      <c r="Z6008" t="s">
        <v>1419</v>
      </c>
      <c r="AA6008">
        <f t="shared" si="93"/>
        <v>1</v>
      </c>
    </row>
    <row r="6009" spans="1:27" x14ac:dyDescent="0.2">
      <c r="A6009">
        <v>945</v>
      </c>
      <c r="B6009" s="1" t="s">
        <v>14106</v>
      </c>
      <c r="C6009" t="s">
        <v>1027</v>
      </c>
      <c r="D6009" s="9"/>
      <c r="E6009" s="9"/>
      <c r="F6009" s="9"/>
      <c r="G6009" s="10">
        <v>9</v>
      </c>
      <c r="H6009" s="10" t="s">
        <v>571</v>
      </c>
      <c r="I6009" s="10">
        <v>1950</v>
      </c>
      <c r="J6009" s="11" t="s">
        <v>14096</v>
      </c>
      <c r="K6009" s="12"/>
      <c r="L6009" s="13" t="s">
        <v>14107</v>
      </c>
      <c r="M6009" t="s">
        <v>753</v>
      </c>
      <c r="S6009" s="9"/>
      <c r="T6009">
        <v>8</v>
      </c>
      <c r="U6009" s="210" t="s">
        <v>18235</v>
      </c>
      <c r="V6009" s="14">
        <v>0</v>
      </c>
      <c r="W6009" s="14">
        <v>0</v>
      </c>
      <c r="X6009" s="109" t="e">
        <v>#N/A</v>
      </c>
      <c r="Y6009" t="s">
        <v>334</v>
      </c>
      <c r="Z6009" t="s">
        <v>1419</v>
      </c>
      <c r="AA6009">
        <f t="shared" si="93"/>
        <v>1</v>
      </c>
    </row>
    <row r="6010" spans="1:27" x14ac:dyDescent="0.2">
      <c r="A6010">
        <v>899</v>
      </c>
      <c r="B6010" s="1" t="s">
        <v>14108</v>
      </c>
      <c r="C6010" t="s">
        <v>1027</v>
      </c>
      <c r="D6010" s="9"/>
      <c r="E6010" s="9"/>
      <c r="F6010" s="9"/>
      <c r="G6010" s="10">
        <v>9</v>
      </c>
      <c r="H6010" s="10" t="s">
        <v>571</v>
      </c>
      <c r="I6010" s="10">
        <v>1950</v>
      </c>
      <c r="J6010" s="11" t="s">
        <v>14096</v>
      </c>
      <c r="K6010" s="12"/>
      <c r="L6010" s="13" t="s">
        <v>14109</v>
      </c>
      <c r="M6010" t="s">
        <v>753</v>
      </c>
      <c r="S6010" s="9"/>
      <c r="T6010">
        <v>8</v>
      </c>
      <c r="U6010" s="210" t="s">
        <v>18235</v>
      </c>
      <c r="V6010" s="14">
        <v>0</v>
      </c>
      <c r="W6010" s="14">
        <v>0</v>
      </c>
      <c r="X6010" s="109" t="e">
        <v>#N/A</v>
      </c>
      <c r="Y6010" t="s">
        <v>334</v>
      </c>
      <c r="Z6010" t="s">
        <v>1419</v>
      </c>
      <c r="AA6010">
        <f t="shared" si="93"/>
        <v>1</v>
      </c>
    </row>
    <row r="6011" spans="1:27" x14ac:dyDescent="0.2">
      <c r="A6011">
        <v>6307</v>
      </c>
      <c r="B6011" s="1" t="s">
        <v>14110</v>
      </c>
      <c r="C6011" t="s">
        <v>1027</v>
      </c>
      <c r="D6011" s="9"/>
      <c r="E6011" s="9"/>
      <c r="F6011" s="9"/>
      <c r="G6011" s="10">
        <v>9</v>
      </c>
      <c r="H6011" s="10" t="s">
        <v>571</v>
      </c>
      <c r="I6011" s="10">
        <v>1950</v>
      </c>
      <c r="J6011" s="11" t="s">
        <v>14096</v>
      </c>
      <c r="K6011" s="12"/>
      <c r="L6011" s="13" t="s">
        <v>14111</v>
      </c>
      <c r="M6011" t="s">
        <v>753</v>
      </c>
      <c r="S6011" s="9"/>
      <c r="T6011">
        <v>8</v>
      </c>
      <c r="U6011" s="210" t="s">
        <v>18235</v>
      </c>
      <c r="V6011" s="14">
        <v>0</v>
      </c>
      <c r="W6011" s="14">
        <v>0</v>
      </c>
      <c r="X6011" s="109" t="e">
        <v>#N/A</v>
      </c>
      <c r="Y6011" t="s">
        <v>334</v>
      </c>
      <c r="Z6011" t="s">
        <v>1419</v>
      </c>
      <c r="AA6011">
        <f t="shared" si="93"/>
        <v>1</v>
      </c>
    </row>
    <row r="6012" spans="1:27" x14ac:dyDescent="0.2">
      <c r="A6012">
        <v>7156</v>
      </c>
      <c r="B6012" s="1" t="s">
        <v>14094</v>
      </c>
      <c r="C6012" t="s">
        <v>1027</v>
      </c>
      <c r="D6012" s="9" t="s">
        <v>14095</v>
      </c>
      <c r="E6012" s="9"/>
      <c r="F6012" s="9"/>
      <c r="G6012" s="10">
        <v>9</v>
      </c>
      <c r="H6012" s="10" t="s">
        <v>571</v>
      </c>
      <c r="I6012" s="10">
        <v>1950</v>
      </c>
      <c r="J6012" s="11" t="s">
        <v>14096</v>
      </c>
      <c r="K6012" s="12"/>
      <c r="L6012" s="13" t="s">
        <v>14097</v>
      </c>
      <c r="M6012" t="s">
        <v>753</v>
      </c>
      <c r="S6012" s="9"/>
      <c r="T6012">
        <v>8</v>
      </c>
      <c r="U6012" s="210" t="s">
        <v>18235</v>
      </c>
      <c r="V6012" s="14">
        <v>0</v>
      </c>
      <c r="W6012" s="14">
        <v>0</v>
      </c>
      <c r="X6012" s="150" t="s">
        <v>294</v>
      </c>
      <c r="Y6012" t="s">
        <v>14095</v>
      </c>
      <c r="Z6012" t="s">
        <v>1419</v>
      </c>
      <c r="AA6012">
        <f t="shared" si="93"/>
        <v>1</v>
      </c>
    </row>
    <row r="6013" spans="1:27" x14ac:dyDescent="0.2">
      <c r="A6013">
        <v>5198</v>
      </c>
      <c r="B6013" s="1" t="s">
        <v>14112</v>
      </c>
      <c r="C6013" t="s">
        <v>1027</v>
      </c>
      <c r="D6013" s="9" t="s">
        <v>14113</v>
      </c>
      <c r="E6013" s="9"/>
      <c r="F6013" s="9"/>
      <c r="G6013" s="10">
        <v>10</v>
      </c>
      <c r="H6013" s="10" t="s">
        <v>571</v>
      </c>
      <c r="I6013" s="10">
        <v>1950</v>
      </c>
      <c r="J6013" s="11" t="s">
        <v>14114</v>
      </c>
      <c r="K6013" s="12" t="s">
        <v>237</v>
      </c>
      <c r="L6013" s="13" t="s">
        <v>14115</v>
      </c>
      <c r="M6013" t="s">
        <v>290</v>
      </c>
      <c r="N6013" t="s">
        <v>291</v>
      </c>
      <c r="O6013" t="s">
        <v>498</v>
      </c>
      <c r="S6013" s="9"/>
      <c r="T6013">
        <v>8</v>
      </c>
      <c r="U6013" s="210" t="s">
        <v>18235</v>
      </c>
      <c r="V6013" s="14">
        <v>0</v>
      </c>
      <c r="W6013" s="14">
        <v>1</v>
      </c>
      <c r="X6013" s="150" t="s">
        <v>294</v>
      </c>
      <c r="Y6013" t="s">
        <v>10267</v>
      </c>
      <c r="Z6013" t="s">
        <v>271</v>
      </c>
      <c r="AA6013">
        <f t="shared" si="93"/>
        <v>2</v>
      </c>
    </row>
    <row r="6014" spans="1:27" x14ac:dyDescent="0.2">
      <c r="A6014">
        <v>159</v>
      </c>
      <c r="B6014" s="1" t="s">
        <v>14116</v>
      </c>
      <c r="C6014" t="s">
        <v>2040</v>
      </c>
      <c r="D6014" s="9" t="s">
        <v>14117</v>
      </c>
      <c r="E6014" s="9"/>
      <c r="F6014" s="9"/>
      <c r="G6014" s="10">
        <v>14</v>
      </c>
      <c r="H6014" s="10" t="s">
        <v>571</v>
      </c>
      <c r="I6014" s="10">
        <v>1950</v>
      </c>
      <c r="J6014" s="11" t="s">
        <v>14118</v>
      </c>
      <c r="K6014" s="12"/>
      <c r="L6014" s="13" t="s">
        <v>14119</v>
      </c>
      <c r="M6014" t="s">
        <v>753</v>
      </c>
      <c r="S6014" s="9"/>
      <c r="T6014">
        <v>8</v>
      </c>
      <c r="U6014" s="210" t="s">
        <v>18235</v>
      </c>
      <c r="V6014" s="14">
        <v>0</v>
      </c>
      <c r="W6014" s="14">
        <v>1</v>
      </c>
      <c r="X6014" s="150" t="s">
        <v>270</v>
      </c>
      <c r="Y6014" t="s">
        <v>7679</v>
      </c>
      <c r="Z6014" t="s">
        <v>271</v>
      </c>
      <c r="AA6014">
        <f t="shared" si="93"/>
        <v>5</v>
      </c>
    </row>
    <row r="6015" spans="1:27" x14ac:dyDescent="0.2">
      <c r="A6015">
        <v>2125</v>
      </c>
      <c r="B6015" s="1" t="s">
        <v>14120</v>
      </c>
      <c r="C6015" t="s">
        <v>1027</v>
      </c>
      <c r="D6015" s="9" t="s">
        <v>14121</v>
      </c>
      <c r="E6015" s="9"/>
      <c r="F6015" s="9"/>
      <c r="G6015" s="10">
        <v>16</v>
      </c>
      <c r="H6015" s="10" t="s">
        <v>571</v>
      </c>
      <c r="I6015" s="10">
        <v>1950</v>
      </c>
      <c r="J6015" s="11" t="s">
        <v>14122</v>
      </c>
      <c r="K6015" s="12"/>
      <c r="L6015" s="13" t="s">
        <v>14123</v>
      </c>
      <c r="M6015" t="s">
        <v>753</v>
      </c>
      <c r="S6015" s="9"/>
      <c r="T6015">
        <v>8</v>
      </c>
      <c r="U6015" s="210" t="s">
        <v>18235</v>
      </c>
      <c r="V6015" s="14">
        <v>0</v>
      </c>
      <c r="W6015" s="14">
        <v>1</v>
      </c>
      <c r="X6015" s="150" t="s">
        <v>294</v>
      </c>
      <c r="Y6015" t="s">
        <v>14121</v>
      </c>
      <c r="Z6015" t="s">
        <v>1419</v>
      </c>
      <c r="AA6015">
        <f t="shared" si="93"/>
        <v>1</v>
      </c>
    </row>
    <row r="6016" spans="1:27" x14ac:dyDescent="0.2">
      <c r="A6016">
        <v>1389</v>
      </c>
      <c r="B6016" s="1" t="s">
        <v>14124</v>
      </c>
      <c r="C6016" t="s">
        <v>1027</v>
      </c>
      <c r="D6016" s="9" t="s">
        <v>4262</v>
      </c>
      <c r="E6016" s="9"/>
      <c r="F6016" s="9"/>
      <c r="G6016" s="10">
        <v>16</v>
      </c>
      <c r="H6016" s="10" t="s">
        <v>571</v>
      </c>
      <c r="I6016" s="10">
        <v>1950</v>
      </c>
      <c r="J6016" s="11" t="s">
        <v>14122</v>
      </c>
      <c r="K6016" s="12"/>
      <c r="L6016" s="13" t="s">
        <v>14123</v>
      </c>
      <c r="M6016" t="s">
        <v>753</v>
      </c>
      <c r="S6016" s="9"/>
      <c r="T6016">
        <v>8</v>
      </c>
      <c r="U6016" s="210" t="s">
        <v>18235</v>
      </c>
      <c r="V6016" s="14">
        <v>0</v>
      </c>
      <c r="W6016" s="14">
        <v>0</v>
      </c>
      <c r="X6016" s="150" t="s">
        <v>294</v>
      </c>
      <c r="Y6016" t="s">
        <v>4262</v>
      </c>
      <c r="Z6016" t="s">
        <v>1419</v>
      </c>
      <c r="AA6016">
        <f t="shared" si="93"/>
        <v>1</v>
      </c>
    </row>
    <row r="6017" spans="1:27" x14ac:dyDescent="0.2">
      <c r="A6017">
        <v>4961</v>
      </c>
      <c r="B6017" s="1" t="s">
        <v>14129</v>
      </c>
      <c r="C6017" t="s">
        <v>2221</v>
      </c>
      <c r="D6017" s="9" t="s">
        <v>120</v>
      </c>
      <c r="E6017" s="9" t="s">
        <v>8233</v>
      </c>
      <c r="F6017" s="9"/>
      <c r="G6017" s="10">
        <v>17</v>
      </c>
      <c r="H6017" s="10" t="s">
        <v>571</v>
      </c>
      <c r="I6017" s="10">
        <v>1950</v>
      </c>
      <c r="J6017" s="11" t="s">
        <v>14126</v>
      </c>
      <c r="K6017" s="12" t="s">
        <v>237</v>
      </c>
      <c r="L6017" s="13" t="s">
        <v>14130</v>
      </c>
      <c r="M6017" t="s">
        <v>290</v>
      </c>
      <c r="N6017" t="s">
        <v>291</v>
      </c>
      <c r="O6017" t="s">
        <v>93</v>
      </c>
      <c r="S6017" s="9"/>
      <c r="T6017">
        <v>8</v>
      </c>
      <c r="U6017" s="210" t="s">
        <v>18235</v>
      </c>
      <c r="V6017" s="14">
        <v>0</v>
      </c>
      <c r="W6017" s="14">
        <v>1</v>
      </c>
      <c r="X6017" s="150" t="s">
        <v>270</v>
      </c>
      <c r="Y6017">
        <v>239</v>
      </c>
      <c r="Z6017" t="s">
        <v>505</v>
      </c>
      <c r="AA6017">
        <f t="shared" si="93"/>
        <v>2</v>
      </c>
    </row>
    <row r="6018" spans="1:27" x14ac:dyDescent="0.2">
      <c r="A6018">
        <v>4644</v>
      </c>
      <c r="B6018" s="1" t="s">
        <v>14125</v>
      </c>
      <c r="C6018" t="s">
        <v>1027</v>
      </c>
      <c r="D6018" s="9" t="s">
        <v>4262</v>
      </c>
      <c r="E6018" s="9"/>
      <c r="F6018" s="9"/>
      <c r="G6018" s="10">
        <v>17</v>
      </c>
      <c r="H6018" s="10" t="s">
        <v>571</v>
      </c>
      <c r="I6018" s="10">
        <v>1950</v>
      </c>
      <c r="J6018" s="11" t="s">
        <v>14126</v>
      </c>
      <c r="K6018" s="12"/>
      <c r="L6018" s="13" t="s">
        <v>14127</v>
      </c>
      <c r="M6018" t="s">
        <v>753</v>
      </c>
      <c r="S6018" s="9"/>
      <c r="T6018">
        <v>8</v>
      </c>
      <c r="U6018" s="210" t="s">
        <v>18235</v>
      </c>
      <c r="V6018" s="14">
        <v>0</v>
      </c>
      <c r="W6018" s="14">
        <v>0</v>
      </c>
      <c r="X6018" s="150" t="s">
        <v>294</v>
      </c>
      <c r="Y6018" t="s">
        <v>4262</v>
      </c>
      <c r="Z6018" t="s">
        <v>1419</v>
      </c>
      <c r="AA6018">
        <f t="shared" ref="AA6018:AA6081" si="94">LEN(D6018)-LEN(SUBSTITUTE(D6018,"/",""))+1</f>
        <v>1</v>
      </c>
    </row>
    <row r="6019" spans="1:27" x14ac:dyDescent="0.2">
      <c r="A6019">
        <v>2982</v>
      </c>
      <c r="B6019" s="1" t="s">
        <v>14128</v>
      </c>
      <c r="C6019" t="s">
        <v>1027</v>
      </c>
      <c r="D6019" s="9" t="s">
        <v>4262</v>
      </c>
      <c r="E6019" s="9"/>
      <c r="F6019" s="9"/>
      <c r="G6019" s="10">
        <v>17</v>
      </c>
      <c r="H6019" s="10" t="s">
        <v>571</v>
      </c>
      <c r="I6019" s="10">
        <v>1950</v>
      </c>
      <c r="J6019" s="11" t="s">
        <v>14126</v>
      </c>
      <c r="K6019" s="12"/>
      <c r="L6019" s="13" t="s">
        <v>14127</v>
      </c>
      <c r="M6019" t="s">
        <v>753</v>
      </c>
      <c r="S6019" s="9"/>
      <c r="T6019">
        <v>8</v>
      </c>
      <c r="U6019" s="210" t="s">
        <v>18235</v>
      </c>
      <c r="V6019" s="14">
        <v>0</v>
      </c>
      <c r="W6019" s="14">
        <v>0</v>
      </c>
      <c r="X6019" s="150" t="s">
        <v>294</v>
      </c>
      <c r="Y6019" t="s">
        <v>4262</v>
      </c>
      <c r="Z6019" t="s">
        <v>1419</v>
      </c>
      <c r="AA6019">
        <f t="shared" si="94"/>
        <v>1</v>
      </c>
    </row>
    <row r="6020" spans="1:27" x14ac:dyDescent="0.2">
      <c r="A6020">
        <v>1609</v>
      </c>
      <c r="B6020" s="1" t="s">
        <v>14137</v>
      </c>
      <c r="C6020" t="s">
        <v>1027</v>
      </c>
      <c r="D6020" s="9" t="s">
        <v>10280</v>
      </c>
      <c r="E6020" s="9" t="s">
        <v>259</v>
      </c>
      <c r="F6020" s="9" t="s">
        <v>413</v>
      </c>
      <c r="G6020" s="10">
        <v>18</v>
      </c>
      <c r="H6020" s="10" t="s">
        <v>571</v>
      </c>
      <c r="I6020" s="10">
        <v>1950</v>
      </c>
      <c r="J6020" s="11" t="s">
        <v>14133</v>
      </c>
      <c r="K6020" s="12"/>
      <c r="L6020" s="13" t="s">
        <v>14138</v>
      </c>
      <c r="M6020" t="s">
        <v>753</v>
      </c>
      <c r="S6020" s="9"/>
      <c r="T6020">
        <v>8</v>
      </c>
      <c r="U6020" s="210" t="s">
        <v>18235</v>
      </c>
      <c r="V6020" s="14">
        <v>0</v>
      </c>
      <c r="W6020" s="14">
        <v>1</v>
      </c>
      <c r="X6020" s="150" t="s">
        <v>270</v>
      </c>
      <c r="Y6020">
        <v>23</v>
      </c>
      <c r="Z6020" t="s">
        <v>271</v>
      </c>
      <c r="AA6020">
        <f t="shared" si="94"/>
        <v>2</v>
      </c>
    </row>
    <row r="6021" spans="1:27" x14ac:dyDescent="0.2">
      <c r="A6021">
        <v>3500</v>
      </c>
      <c r="B6021" s="1" t="s">
        <v>14135</v>
      </c>
      <c r="C6021" t="s">
        <v>1027</v>
      </c>
      <c r="D6021" s="9" t="s">
        <v>10419</v>
      </c>
      <c r="E6021" s="9" t="s">
        <v>259</v>
      </c>
      <c r="F6021" s="9" t="s">
        <v>312</v>
      </c>
      <c r="G6021" s="10">
        <v>18</v>
      </c>
      <c r="H6021" s="10" t="s">
        <v>571</v>
      </c>
      <c r="I6021" s="10">
        <v>1950</v>
      </c>
      <c r="J6021" s="11" t="s">
        <v>14133</v>
      </c>
      <c r="K6021" s="12"/>
      <c r="L6021" s="13" t="s">
        <v>14136</v>
      </c>
      <c r="M6021" t="s">
        <v>753</v>
      </c>
      <c r="S6021" s="9"/>
      <c r="T6021">
        <v>8</v>
      </c>
      <c r="U6021" s="210" t="s">
        <v>18235</v>
      </c>
      <c r="V6021" s="14">
        <v>0</v>
      </c>
      <c r="W6021" s="14">
        <v>1</v>
      </c>
      <c r="X6021" s="150" t="s">
        <v>270</v>
      </c>
      <c r="Y6021">
        <v>141</v>
      </c>
      <c r="Z6021" t="s">
        <v>271</v>
      </c>
      <c r="AA6021">
        <f t="shared" si="94"/>
        <v>2</v>
      </c>
    </row>
    <row r="6022" spans="1:27" x14ac:dyDescent="0.2">
      <c r="A6022">
        <v>7391</v>
      </c>
      <c r="B6022" s="1" t="s">
        <v>14131</v>
      </c>
      <c r="C6022" t="s">
        <v>1027</v>
      </c>
      <c r="D6022" s="9" t="s">
        <v>14132</v>
      </c>
      <c r="E6022" s="9"/>
      <c r="F6022" s="9"/>
      <c r="G6022" s="10">
        <v>18</v>
      </c>
      <c r="H6022" s="10" t="s">
        <v>571</v>
      </c>
      <c r="I6022" s="10">
        <v>1950</v>
      </c>
      <c r="J6022" s="11" t="s">
        <v>14133</v>
      </c>
      <c r="K6022" s="12"/>
      <c r="L6022" s="13" t="s">
        <v>14134</v>
      </c>
      <c r="M6022" t="s">
        <v>753</v>
      </c>
      <c r="S6022" s="9"/>
      <c r="T6022">
        <v>8</v>
      </c>
      <c r="U6022" s="210" t="s">
        <v>18235</v>
      </c>
      <c r="V6022" s="14">
        <v>0</v>
      </c>
      <c r="W6022" s="14">
        <v>1</v>
      </c>
      <c r="X6022" s="150" t="s">
        <v>294</v>
      </c>
      <c r="Y6022" t="s">
        <v>6957</v>
      </c>
      <c r="Z6022" t="s">
        <v>271</v>
      </c>
      <c r="AA6022">
        <f t="shared" si="94"/>
        <v>2</v>
      </c>
    </row>
    <row r="6023" spans="1:27" x14ac:dyDescent="0.2">
      <c r="A6023">
        <v>2490</v>
      </c>
      <c r="B6023" s="1" t="s">
        <v>14139</v>
      </c>
      <c r="C6023" t="s">
        <v>1027</v>
      </c>
      <c r="D6023" s="9" t="s">
        <v>6957</v>
      </c>
      <c r="E6023" s="9"/>
      <c r="F6023" s="9"/>
      <c r="G6023" s="10">
        <v>18</v>
      </c>
      <c r="H6023" s="10" t="s">
        <v>571</v>
      </c>
      <c r="I6023" s="10">
        <v>1950</v>
      </c>
      <c r="J6023" s="11" t="s">
        <v>14133</v>
      </c>
      <c r="K6023" s="12"/>
      <c r="L6023" s="13" t="s">
        <v>14136</v>
      </c>
      <c r="M6023" t="s">
        <v>753</v>
      </c>
      <c r="S6023" s="9"/>
      <c r="T6023">
        <v>8</v>
      </c>
      <c r="U6023" s="210" t="s">
        <v>18235</v>
      </c>
      <c r="V6023" s="14">
        <v>0</v>
      </c>
      <c r="W6023" s="14">
        <v>0</v>
      </c>
      <c r="X6023" s="150" t="s">
        <v>294</v>
      </c>
      <c r="Y6023" t="s">
        <v>6957</v>
      </c>
      <c r="Z6023" t="s">
        <v>271</v>
      </c>
      <c r="AA6023">
        <f t="shared" si="94"/>
        <v>1</v>
      </c>
    </row>
    <row r="6024" spans="1:27" x14ac:dyDescent="0.2">
      <c r="A6024">
        <v>6449</v>
      </c>
      <c r="B6024" s="1" t="s">
        <v>14140</v>
      </c>
      <c r="C6024" t="s">
        <v>2805</v>
      </c>
      <c r="D6024" s="9"/>
      <c r="E6024" s="9" t="s">
        <v>14530</v>
      </c>
      <c r="F6024" s="9"/>
      <c r="G6024" s="10">
        <v>19</v>
      </c>
      <c r="H6024" s="10" t="s">
        <v>571</v>
      </c>
      <c r="I6024" s="10">
        <v>1950</v>
      </c>
      <c r="J6024" s="11" t="s">
        <v>14141</v>
      </c>
      <c r="K6024" s="12" t="s">
        <v>237</v>
      </c>
      <c r="L6024" s="13" t="s">
        <v>14142</v>
      </c>
      <c r="M6024" t="s">
        <v>290</v>
      </c>
      <c r="N6024" t="s">
        <v>291</v>
      </c>
      <c r="O6024" t="s">
        <v>695</v>
      </c>
      <c r="S6024" s="9"/>
      <c r="T6024">
        <v>8</v>
      </c>
      <c r="U6024" s="210" t="s">
        <v>18235</v>
      </c>
      <c r="V6024" s="14">
        <v>0</v>
      </c>
      <c r="W6024" s="14">
        <v>0</v>
      </c>
      <c r="X6024" s="109" t="e">
        <v>#N/A</v>
      </c>
      <c r="Y6024" t="s">
        <v>334</v>
      </c>
      <c r="Z6024" t="s">
        <v>2808</v>
      </c>
      <c r="AA6024">
        <f t="shared" si="94"/>
        <v>1</v>
      </c>
    </row>
    <row r="6025" spans="1:27" x14ac:dyDescent="0.2">
      <c r="A6025">
        <v>7305</v>
      </c>
      <c r="B6025" s="1" t="s">
        <v>14143</v>
      </c>
      <c r="C6025" t="s">
        <v>6878</v>
      </c>
      <c r="D6025" s="9" t="s">
        <v>14144</v>
      </c>
      <c r="E6025" s="9"/>
      <c r="F6025" s="9"/>
      <c r="G6025" s="10">
        <v>21</v>
      </c>
      <c r="H6025" s="10" t="s">
        <v>571</v>
      </c>
      <c r="I6025" s="10">
        <v>1950</v>
      </c>
      <c r="J6025" s="11" t="s">
        <v>14145</v>
      </c>
      <c r="K6025" s="12" t="s">
        <v>237</v>
      </c>
      <c r="L6025" s="13" t="s">
        <v>14146</v>
      </c>
      <c r="M6025" t="s">
        <v>290</v>
      </c>
      <c r="N6025" t="s">
        <v>291</v>
      </c>
      <c r="O6025" t="s">
        <v>695</v>
      </c>
      <c r="S6025" s="9"/>
      <c r="T6025">
        <v>8</v>
      </c>
      <c r="U6025" s="210" t="s">
        <v>18235</v>
      </c>
      <c r="V6025" s="14">
        <v>0</v>
      </c>
      <c r="W6025" s="14">
        <v>0</v>
      </c>
      <c r="X6025" s="150" t="s">
        <v>270</v>
      </c>
      <c r="Y6025">
        <v>540</v>
      </c>
      <c r="Z6025" t="s">
        <v>271</v>
      </c>
      <c r="AA6025">
        <f t="shared" si="94"/>
        <v>3</v>
      </c>
    </row>
    <row r="6026" spans="1:27" x14ac:dyDescent="0.2">
      <c r="A6026">
        <v>1210</v>
      </c>
      <c r="B6026" s="1" t="s">
        <v>14147</v>
      </c>
      <c r="C6026" t="s">
        <v>2221</v>
      </c>
      <c r="D6026" s="9">
        <v>151</v>
      </c>
      <c r="E6026" s="9" t="s">
        <v>259</v>
      </c>
      <c r="F6026" s="9" t="s">
        <v>312</v>
      </c>
      <c r="G6026" s="10">
        <v>21</v>
      </c>
      <c r="H6026" s="10" t="s">
        <v>571</v>
      </c>
      <c r="I6026" s="10">
        <v>1950</v>
      </c>
      <c r="J6026" s="11" t="s">
        <v>14145</v>
      </c>
      <c r="K6026" s="12"/>
      <c r="L6026" s="13" t="s">
        <v>14148</v>
      </c>
      <c r="M6026" t="s">
        <v>753</v>
      </c>
      <c r="S6026" s="9"/>
      <c r="T6026">
        <v>8</v>
      </c>
      <c r="U6026" s="210" t="s">
        <v>18235</v>
      </c>
      <c r="V6026" s="14">
        <v>0</v>
      </c>
      <c r="W6026" s="14">
        <v>0</v>
      </c>
      <c r="X6026" s="150" t="s">
        <v>270</v>
      </c>
      <c r="Y6026">
        <v>151</v>
      </c>
      <c r="Z6026" t="s">
        <v>505</v>
      </c>
      <c r="AA6026">
        <f t="shared" si="94"/>
        <v>1</v>
      </c>
    </row>
    <row r="6027" spans="1:27" x14ac:dyDescent="0.2">
      <c r="A6027">
        <v>4962</v>
      </c>
      <c r="B6027" s="1" t="s">
        <v>14149</v>
      </c>
      <c r="C6027" t="s">
        <v>1027</v>
      </c>
      <c r="D6027" s="9" t="s">
        <v>14150</v>
      </c>
      <c r="E6027" s="9"/>
      <c r="F6027" s="9"/>
      <c r="G6027" s="10">
        <v>23</v>
      </c>
      <c r="H6027" s="10" t="s">
        <v>571</v>
      </c>
      <c r="I6027" s="10">
        <v>1950</v>
      </c>
      <c r="J6027" s="11" t="s">
        <v>14151</v>
      </c>
      <c r="K6027" s="12"/>
      <c r="L6027" s="13" t="s">
        <v>14152</v>
      </c>
      <c r="M6027" t="s">
        <v>753</v>
      </c>
      <c r="S6027" s="9"/>
      <c r="T6027">
        <v>8</v>
      </c>
      <c r="U6027" s="210" t="s">
        <v>18235</v>
      </c>
      <c r="V6027" s="14">
        <v>0</v>
      </c>
      <c r="W6027" s="14">
        <v>1</v>
      </c>
      <c r="X6027" s="150" t="s">
        <v>294</v>
      </c>
      <c r="Y6027" t="s">
        <v>14150</v>
      </c>
      <c r="Z6027" t="s">
        <v>271</v>
      </c>
      <c r="AA6027">
        <f t="shared" si="94"/>
        <v>1</v>
      </c>
    </row>
    <row r="6028" spans="1:27" x14ac:dyDescent="0.2">
      <c r="A6028">
        <v>3173</v>
      </c>
      <c r="B6028" s="1" t="s">
        <v>14153</v>
      </c>
      <c r="C6028" t="s">
        <v>1027</v>
      </c>
      <c r="D6028" s="9" t="s">
        <v>4262</v>
      </c>
      <c r="E6028" s="9"/>
      <c r="F6028" s="9"/>
      <c r="G6028" s="10">
        <v>24</v>
      </c>
      <c r="H6028" s="10" t="s">
        <v>571</v>
      </c>
      <c r="I6028" s="10">
        <v>1950</v>
      </c>
      <c r="J6028" s="11" t="s">
        <v>14154</v>
      </c>
      <c r="K6028" s="12"/>
      <c r="L6028" s="13" t="s">
        <v>14155</v>
      </c>
      <c r="M6028" t="s">
        <v>753</v>
      </c>
      <c r="S6028" s="9"/>
      <c r="T6028">
        <v>8</v>
      </c>
      <c r="U6028" s="210" t="s">
        <v>18235</v>
      </c>
      <c r="V6028" s="14">
        <v>0</v>
      </c>
      <c r="W6028" s="14">
        <v>0</v>
      </c>
      <c r="X6028" s="150" t="s">
        <v>294</v>
      </c>
      <c r="Y6028" t="s">
        <v>4262</v>
      </c>
      <c r="Z6028" t="s">
        <v>1419</v>
      </c>
      <c r="AA6028">
        <f t="shared" si="94"/>
        <v>1</v>
      </c>
    </row>
    <row r="6029" spans="1:27" x14ac:dyDescent="0.2">
      <c r="A6029">
        <v>4436</v>
      </c>
      <c r="B6029" s="1" t="s">
        <v>14156</v>
      </c>
      <c r="C6029" t="s">
        <v>1027</v>
      </c>
      <c r="D6029" s="9"/>
      <c r="E6029" s="9"/>
      <c r="F6029" s="9"/>
      <c r="G6029" s="10">
        <v>24</v>
      </c>
      <c r="H6029" s="10" t="s">
        <v>571</v>
      </c>
      <c r="I6029" s="10">
        <v>1950</v>
      </c>
      <c r="J6029" s="11" t="s">
        <v>14154</v>
      </c>
      <c r="K6029" s="12"/>
      <c r="L6029" s="13" t="s">
        <v>14157</v>
      </c>
      <c r="M6029" t="s">
        <v>753</v>
      </c>
      <c r="S6029" s="9"/>
      <c r="T6029">
        <v>8</v>
      </c>
      <c r="U6029" s="210" t="s">
        <v>18235</v>
      </c>
      <c r="V6029" s="14">
        <v>0</v>
      </c>
      <c r="W6029" s="14">
        <v>0</v>
      </c>
      <c r="X6029" s="109" t="e">
        <v>#N/A</v>
      </c>
      <c r="Y6029" t="s">
        <v>334</v>
      </c>
      <c r="Z6029" t="s">
        <v>1419</v>
      </c>
      <c r="AA6029">
        <f t="shared" si="94"/>
        <v>1</v>
      </c>
    </row>
    <row r="6030" spans="1:27" x14ac:dyDescent="0.2">
      <c r="A6030">
        <v>4100</v>
      </c>
      <c r="B6030" s="1" t="s">
        <v>14158</v>
      </c>
      <c r="C6030" t="s">
        <v>6878</v>
      </c>
      <c r="D6030" s="9">
        <v>540</v>
      </c>
      <c r="E6030" s="9"/>
      <c r="F6030" s="9"/>
      <c r="G6030" s="10">
        <v>28</v>
      </c>
      <c r="H6030" s="10" t="s">
        <v>571</v>
      </c>
      <c r="I6030" s="10">
        <v>1950</v>
      </c>
      <c r="J6030" s="11" t="s">
        <v>14159</v>
      </c>
      <c r="K6030" s="12" t="s">
        <v>237</v>
      </c>
      <c r="L6030" s="13" t="s">
        <v>14160</v>
      </c>
      <c r="M6030" t="s">
        <v>290</v>
      </c>
      <c r="N6030" t="s">
        <v>291</v>
      </c>
      <c r="O6030" t="s">
        <v>748</v>
      </c>
      <c r="S6030" s="9"/>
      <c r="T6030">
        <v>8</v>
      </c>
      <c r="U6030" s="210" t="s">
        <v>18235</v>
      </c>
      <c r="V6030" s="14">
        <v>0</v>
      </c>
      <c r="W6030" s="14">
        <v>0</v>
      </c>
      <c r="X6030" s="150" t="s">
        <v>270</v>
      </c>
      <c r="Y6030">
        <v>540</v>
      </c>
      <c r="Z6030" t="s">
        <v>3085</v>
      </c>
      <c r="AA6030">
        <f t="shared" si="94"/>
        <v>1</v>
      </c>
    </row>
    <row r="6031" spans="1:27" x14ac:dyDescent="0.2">
      <c r="A6031">
        <v>854</v>
      </c>
      <c r="B6031" s="1" t="s">
        <v>14161</v>
      </c>
      <c r="C6031" t="s">
        <v>6878</v>
      </c>
      <c r="D6031" s="9" t="s">
        <v>14162</v>
      </c>
      <c r="E6031" s="9"/>
      <c r="F6031" s="9"/>
      <c r="G6031" s="10">
        <v>29</v>
      </c>
      <c r="H6031" s="10" t="s">
        <v>571</v>
      </c>
      <c r="I6031" s="10">
        <v>1950</v>
      </c>
      <c r="J6031" s="11" t="s">
        <v>14163</v>
      </c>
      <c r="K6031" s="12" t="s">
        <v>237</v>
      </c>
      <c r="L6031" s="13" t="s">
        <v>14164</v>
      </c>
      <c r="M6031" t="s">
        <v>290</v>
      </c>
      <c r="N6031" t="s">
        <v>291</v>
      </c>
      <c r="O6031" t="s">
        <v>520</v>
      </c>
      <c r="S6031" s="9"/>
      <c r="T6031">
        <v>8</v>
      </c>
      <c r="U6031" s="210" t="s">
        <v>18235</v>
      </c>
      <c r="V6031" s="14">
        <v>0</v>
      </c>
      <c r="W6031" s="14">
        <v>0</v>
      </c>
      <c r="X6031" s="150" t="s">
        <v>294</v>
      </c>
      <c r="Y6031" t="s">
        <v>11063</v>
      </c>
      <c r="Z6031" t="s">
        <v>271</v>
      </c>
      <c r="AA6031">
        <f t="shared" si="94"/>
        <v>5</v>
      </c>
    </row>
    <row r="6032" spans="1:27" x14ac:dyDescent="0.2">
      <c r="A6032">
        <v>5918</v>
      </c>
      <c r="B6032" s="1" t="s">
        <v>14167</v>
      </c>
      <c r="C6032" t="s">
        <v>8426</v>
      </c>
      <c r="D6032" s="9">
        <v>264</v>
      </c>
      <c r="E6032" s="9"/>
      <c r="F6032" s="9"/>
      <c r="G6032" s="10">
        <v>29</v>
      </c>
      <c r="H6032" s="10" t="s">
        <v>571</v>
      </c>
      <c r="I6032" s="10">
        <v>1950</v>
      </c>
      <c r="J6032" s="11" t="s">
        <v>14163</v>
      </c>
      <c r="K6032" s="12" t="s">
        <v>237</v>
      </c>
      <c r="L6032" s="13" t="s">
        <v>14168</v>
      </c>
      <c r="M6032" t="s">
        <v>290</v>
      </c>
      <c r="N6032" t="s">
        <v>291</v>
      </c>
      <c r="O6032" t="s">
        <v>292</v>
      </c>
      <c r="S6032" s="9"/>
      <c r="T6032">
        <v>8</v>
      </c>
      <c r="U6032" s="210" t="s">
        <v>18235</v>
      </c>
      <c r="V6032" s="14">
        <v>0</v>
      </c>
      <c r="W6032" s="14">
        <v>0</v>
      </c>
      <c r="X6032" s="150" t="s">
        <v>270</v>
      </c>
      <c r="Y6032">
        <v>264</v>
      </c>
      <c r="Z6032" t="s">
        <v>505</v>
      </c>
      <c r="AA6032">
        <f t="shared" si="94"/>
        <v>1</v>
      </c>
    </row>
    <row r="6033" spans="1:27" x14ac:dyDescent="0.2">
      <c r="A6033">
        <v>6720</v>
      </c>
      <c r="B6033" s="1" t="s">
        <v>14165</v>
      </c>
      <c r="C6033" t="s">
        <v>2040</v>
      </c>
      <c r="D6033" s="9" t="s">
        <v>8462</v>
      </c>
      <c r="E6033" s="9"/>
      <c r="F6033" s="9"/>
      <c r="G6033" s="10">
        <v>29</v>
      </c>
      <c r="H6033" s="10" t="s">
        <v>571</v>
      </c>
      <c r="I6033" s="10">
        <v>1950</v>
      </c>
      <c r="J6033" s="11" t="s">
        <v>14163</v>
      </c>
      <c r="K6033" s="12"/>
      <c r="L6033" s="13" t="s">
        <v>14166</v>
      </c>
      <c r="M6033" t="s">
        <v>753</v>
      </c>
      <c r="S6033" s="9"/>
      <c r="T6033">
        <v>8</v>
      </c>
      <c r="U6033" s="210" t="s">
        <v>18235</v>
      </c>
      <c r="V6033" s="14">
        <v>0</v>
      </c>
      <c r="W6033" s="14">
        <v>0</v>
      </c>
      <c r="X6033" s="150" t="s">
        <v>294</v>
      </c>
      <c r="Y6033" t="s">
        <v>8462</v>
      </c>
      <c r="Z6033" t="s">
        <v>3085</v>
      </c>
      <c r="AA6033">
        <f t="shared" si="94"/>
        <v>1</v>
      </c>
    </row>
    <row r="6034" spans="1:27" x14ac:dyDescent="0.2">
      <c r="A6034">
        <v>5064</v>
      </c>
      <c r="B6034" s="1" t="s">
        <v>14169</v>
      </c>
      <c r="C6034" t="s">
        <v>1027</v>
      </c>
      <c r="D6034" s="9"/>
      <c r="E6034" s="9"/>
      <c r="F6034" s="9"/>
      <c r="G6034" s="10">
        <v>171</v>
      </c>
      <c r="H6034" s="10" t="s">
        <v>571</v>
      </c>
      <c r="I6034" s="10">
        <v>1950</v>
      </c>
      <c r="J6034" s="11" t="s">
        <v>14170</v>
      </c>
      <c r="K6034" s="12"/>
      <c r="L6034" s="13" t="s">
        <v>14127</v>
      </c>
      <c r="M6034" t="s">
        <v>753</v>
      </c>
      <c r="S6034" s="9"/>
      <c r="T6034">
        <v>8</v>
      </c>
      <c r="U6034" s="210" t="s">
        <v>18235</v>
      </c>
      <c r="V6034" s="14">
        <v>0</v>
      </c>
      <c r="W6034" s="14">
        <v>1</v>
      </c>
      <c r="X6034" s="109" t="e">
        <v>#N/A</v>
      </c>
      <c r="Y6034" t="s">
        <v>334</v>
      </c>
      <c r="Z6034" t="s">
        <v>1419</v>
      </c>
      <c r="AA6034">
        <f t="shared" si="94"/>
        <v>1</v>
      </c>
    </row>
    <row r="6035" spans="1:27" x14ac:dyDescent="0.2">
      <c r="A6035">
        <v>88</v>
      </c>
      <c r="B6035" s="1" t="s">
        <v>14171</v>
      </c>
      <c r="C6035" t="s">
        <v>6878</v>
      </c>
      <c r="D6035" s="9" t="s">
        <v>14172</v>
      </c>
      <c r="E6035" s="9"/>
      <c r="F6035" s="9"/>
      <c r="G6035" s="10">
        <v>6</v>
      </c>
      <c r="H6035" s="10" t="s">
        <v>632</v>
      </c>
      <c r="I6035" s="10">
        <v>1950</v>
      </c>
      <c r="J6035" s="11" t="s">
        <v>14173</v>
      </c>
      <c r="K6035" s="12"/>
      <c r="L6035" s="13" t="s">
        <v>14174</v>
      </c>
      <c r="M6035" t="s">
        <v>753</v>
      </c>
      <c r="S6035" s="9"/>
      <c r="T6035">
        <v>9</v>
      </c>
      <c r="U6035" s="210" t="s">
        <v>18236</v>
      </c>
      <c r="V6035" s="14">
        <v>0</v>
      </c>
      <c r="W6035" s="14">
        <v>0</v>
      </c>
      <c r="X6035" s="150" t="s">
        <v>270</v>
      </c>
      <c r="Y6035">
        <v>81</v>
      </c>
      <c r="Z6035" t="s">
        <v>271</v>
      </c>
      <c r="AA6035">
        <f t="shared" si="94"/>
        <v>5</v>
      </c>
    </row>
    <row r="6036" spans="1:27" x14ac:dyDescent="0.2">
      <c r="A6036">
        <v>3498</v>
      </c>
      <c r="B6036" s="1" t="s">
        <v>14175</v>
      </c>
      <c r="C6036" t="s">
        <v>6878</v>
      </c>
      <c r="D6036" s="9">
        <v>13</v>
      </c>
      <c r="E6036" s="9" t="s">
        <v>876</v>
      </c>
      <c r="F6036" s="9" t="s">
        <v>260</v>
      </c>
      <c r="G6036" s="10">
        <v>7</v>
      </c>
      <c r="H6036" s="10" t="s">
        <v>632</v>
      </c>
      <c r="I6036" s="10">
        <v>1950</v>
      </c>
      <c r="J6036" s="11" t="s">
        <v>14176</v>
      </c>
      <c r="K6036" s="12" t="s">
        <v>237</v>
      </c>
      <c r="L6036" s="13" t="s">
        <v>14177</v>
      </c>
      <c r="M6036" t="s">
        <v>290</v>
      </c>
      <c r="N6036" t="s">
        <v>291</v>
      </c>
      <c r="O6036" t="s">
        <v>1087</v>
      </c>
      <c r="S6036" s="9"/>
      <c r="T6036">
        <v>9</v>
      </c>
      <c r="U6036" s="210" t="s">
        <v>18236</v>
      </c>
      <c r="V6036" s="14">
        <v>0</v>
      </c>
      <c r="W6036" s="14">
        <v>0</v>
      </c>
      <c r="X6036" s="150" t="s">
        <v>270</v>
      </c>
      <c r="Y6036">
        <v>13</v>
      </c>
      <c r="Z6036" t="s">
        <v>271</v>
      </c>
      <c r="AA6036">
        <f t="shared" si="94"/>
        <v>1</v>
      </c>
    </row>
    <row r="6037" spans="1:27" x14ac:dyDescent="0.2">
      <c r="A6037">
        <v>7435</v>
      </c>
      <c r="B6037" s="1" t="s">
        <v>14178</v>
      </c>
      <c r="C6037" t="s">
        <v>1027</v>
      </c>
      <c r="D6037" s="9" t="s">
        <v>1232</v>
      </c>
      <c r="E6037" s="9" t="s">
        <v>876</v>
      </c>
      <c r="F6037" s="9" t="s">
        <v>1416</v>
      </c>
      <c r="G6037" s="10">
        <v>11</v>
      </c>
      <c r="H6037" s="10" t="s">
        <v>632</v>
      </c>
      <c r="I6037" s="10">
        <v>1950</v>
      </c>
      <c r="J6037" s="11" t="s">
        <v>14179</v>
      </c>
      <c r="K6037" s="12"/>
      <c r="L6037" s="13" t="s">
        <v>14180</v>
      </c>
      <c r="M6037" t="s">
        <v>753</v>
      </c>
      <c r="S6037" s="9"/>
      <c r="T6037">
        <v>9</v>
      </c>
      <c r="U6037" s="210" t="s">
        <v>18236</v>
      </c>
      <c r="V6037" s="14">
        <v>0</v>
      </c>
      <c r="W6037" s="14">
        <v>0</v>
      </c>
      <c r="X6037" s="109" t="e">
        <v>#N/A</v>
      </c>
      <c r="Y6037" t="s">
        <v>1232</v>
      </c>
      <c r="Z6037" t="s">
        <v>1419</v>
      </c>
      <c r="AA6037">
        <f t="shared" si="94"/>
        <v>1</v>
      </c>
    </row>
    <row r="6038" spans="1:27" x14ac:dyDescent="0.2">
      <c r="A6038">
        <v>6348</v>
      </c>
      <c r="B6038" s="1" t="s">
        <v>14184</v>
      </c>
      <c r="C6038" t="s">
        <v>2221</v>
      </c>
      <c r="D6038" s="9">
        <v>85</v>
      </c>
      <c r="E6038" s="9" t="s">
        <v>8805</v>
      </c>
      <c r="F6038" s="9"/>
      <c r="G6038" s="10">
        <v>13</v>
      </c>
      <c r="H6038" s="10" t="s">
        <v>632</v>
      </c>
      <c r="I6038" s="10">
        <v>1950</v>
      </c>
      <c r="J6038" s="11" t="s">
        <v>14182</v>
      </c>
      <c r="K6038" s="12"/>
      <c r="L6038" s="13" t="s">
        <v>14185</v>
      </c>
      <c r="M6038" t="s">
        <v>781</v>
      </c>
      <c r="S6038" s="9"/>
      <c r="T6038">
        <v>9</v>
      </c>
      <c r="U6038" s="210" t="s">
        <v>18236</v>
      </c>
      <c r="V6038" s="14">
        <v>0</v>
      </c>
      <c r="W6038" s="14">
        <v>1</v>
      </c>
      <c r="X6038" s="150" t="s">
        <v>270</v>
      </c>
      <c r="Y6038">
        <v>85</v>
      </c>
      <c r="Z6038" t="s">
        <v>505</v>
      </c>
      <c r="AA6038">
        <f t="shared" si="94"/>
        <v>1</v>
      </c>
    </row>
    <row r="6039" spans="1:27" x14ac:dyDescent="0.2">
      <c r="A6039">
        <v>3137</v>
      </c>
      <c r="B6039" s="1" t="s">
        <v>14181</v>
      </c>
      <c r="C6039" t="s">
        <v>2221</v>
      </c>
      <c r="D6039" s="9">
        <v>488</v>
      </c>
      <c r="E6039" s="9"/>
      <c r="F6039" s="9"/>
      <c r="G6039" s="10">
        <v>13</v>
      </c>
      <c r="H6039" s="10" t="s">
        <v>632</v>
      </c>
      <c r="I6039" s="10">
        <v>1950</v>
      </c>
      <c r="J6039" s="11" t="s">
        <v>14182</v>
      </c>
      <c r="K6039" s="12"/>
      <c r="L6039" s="13" t="s">
        <v>14183</v>
      </c>
      <c r="M6039" t="s">
        <v>781</v>
      </c>
      <c r="S6039" s="9"/>
      <c r="T6039">
        <v>9</v>
      </c>
      <c r="U6039" s="210" t="s">
        <v>18236</v>
      </c>
      <c r="V6039" s="14">
        <v>0</v>
      </c>
      <c r="W6039" s="14">
        <v>1</v>
      </c>
      <c r="X6039" s="150" t="s">
        <v>270</v>
      </c>
      <c r="Y6039">
        <v>488</v>
      </c>
      <c r="Z6039" t="s">
        <v>505</v>
      </c>
      <c r="AA6039">
        <f t="shared" si="94"/>
        <v>1</v>
      </c>
    </row>
    <row r="6040" spans="1:27" x14ac:dyDescent="0.2">
      <c r="A6040">
        <v>5682</v>
      </c>
      <c r="B6040" s="1" t="s">
        <v>14186</v>
      </c>
      <c r="C6040" t="s">
        <v>6878</v>
      </c>
      <c r="D6040" s="9" t="s">
        <v>11063</v>
      </c>
      <c r="E6040" s="9"/>
      <c r="F6040" s="9"/>
      <c r="G6040" s="10">
        <v>15</v>
      </c>
      <c r="H6040" s="10" t="s">
        <v>632</v>
      </c>
      <c r="I6040" s="10">
        <v>1950</v>
      </c>
      <c r="J6040" s="11" t="s">
        <v>14187</v>
      </c>
      <c r="K6040" s="12" t="s">
        <v>237</v>
      </c>
      <c r="L6040" s="13" t="s">
        <v>14188</v>
      </c>
      <c r="M6040" t="s">
        <v>290</v>
      </c>
      <c r="N6040" t="s">
        <v>291</v>
      </c>
      <c r="O6040" t="s">
        <v>498</v>
      </c>
      <c r="S6040" s="9"/>
      <c r="T6040">
        <v>9</v>
      </c>
      <c r="U6040" s="210" t="s">
        <v>18236</v>
      </c>
      <c r="V6040" s="14">
        <v>0</v>
      </c>
      <c r="W6040" s="14">
        <v>0</v>
      </c>
      <c r="X6040" s="150" t="s">
        <v>294</v>
      </c>
      <c r="Y6040" t="s">
        <v>11063</v>
      </c>
      <c r="Z6040" t="s">
        <v>271</v>
      </c>
      <c r="AA6040">
        <f t="shared" si="94"/>
        <v>1</v>
      </c>
    </row>
    <row r="6041" spans="1:27" x14ac:dyDescent="0.2">
      <c r="A6041">
        <v>5947</v>
      </c>
      <c r="B6041" s="1" t="s">
        <v>14192</v>
      </c>
      <c r="C6041" t="s">
        <v>9894</v>
      </c>
      <c r="D6041" s="9">
        <v>98</v>
      </c>
      <c r="E6041" s="9"/>
      <c r="F6041" s="9"/>
      <c r="G6041" s="10">
        <v>18</v>
      </c>
      <c r="H6041" s="10" t="s">
        <v>632</v>
      </c>
      <c r="I6041" s="10">
        <v>1950</v>
      </c>
      <c r="J6041" s="11" t="s">
        <v>14190</v>
      </c>
      <c r="K6041" s="12" t="s">
        <v>237</v>
      </c>
      <c r="L6041" s="13" t="s">
        <v>14193</v>
      </c>
      <c r="M6041" t="s">
        <v>290</v>
      </c>
      <c r="N6041" t="s">
        <v>291</v>
      </c>
      <c r="O6041" t="s">
        <v>760</v>
      </c>
      <c r="S6041" s="9"/>
      <c r="T6041">
        <v>9</v>
      </c>
      <c r="U6041" s="210" t="s">
        <v>18236</v>
      </c>
      <c r="V6041" s="14">
        <v>0</v>
      </c>
      <c r="W6041" s="14">
        <v>0</v>
      </c>
      <c r="X6041" s="150" t="s">
        <v>270</v>
      </c>
      <c r="Y6041">
        <v>98</v>
      </c>
      <c r="Z6041" t="s">
        <v>271</v>
      </c>
      <c r="AA6041">
        <f t="shared" si="94"/>
        <v>1</v>
      </c>
    </row>
    <row r="6042" spans="1:27" x14ac:dyDescent="0.2">
      <c r="A6042">
        <v>5075</v>
      </c>
      <c r="B6042" s="1" t="s">
        <v>14194</v>
      </c>
      <c r="C6042" t="s">
        <v>1027</v>
      </c>
      <c r="D6042" s="9"/>
      <c r="E6042" s="9" t="s">
        <v>14530</v>
      </c>
      <c r="F6042" s="9"/>
      <c r="G6042" s="10">
        <v>18</v>
      </c>
      <c r="H6042" s="10" t="s">
        <v>632</v>
      </c>
      <c r="I6042" s="10">
        <v>1950</v>
      </c>
      <c r="J6042" s="11" t="s">
        <v>14190</v>
      </c>
      <c r="K6042" s="12" t="s">
        <v>237</v>
      </c>
      <c r="L6042" s="13" t="s">
        <v>14195</v>
      </c>
      <c r="M6042" t="s">
        <v>290</v>
      </c>
      <c r="N6042" t="s">
        <v>291</v>
      </c>
      <c r="O6042" t="s">
        <v>498</v>
      </c>
      <c r="S6042" s="9"/>
      <c r="T6042">
        <v>9</v>
      </c>
      <c r="U6042" s="210" t="s">
        <v>18236</v>
      </c>
      <c r="V6042" s="14">
        <v>0</v>
      </c>
      <c r="W6042" s="14">
        <v>0</v>
      </c>
      <c r="X6042" s="109" t="e">
        <v>#N/A</v>
      </c>
      <c r="Y6042" t="s">
        <v>334</v>
      </c>
      <c r="Z6042" t="s">
        <v>1419</v>
      </c>
      <c r="AA6042">
        <f t="shared" si="94"/>
        <v>1</v>
      </c>
    </row>
    <row r="6043" spans="1:27" x14ac:dyDescent="0.2">
      <c r="A6043">
        <v>1183</v>
      </c>
      <c r="B6043" s="1" t="s">
        <v>14189</v>
      </c>
      <c r="C6043" t="s">
        <v>2040</v>
      </c>
      <c r="D6043" s="9" t="s">
        <v>4750</v>
      </c>
      <c r="E6043" s="9" t="s">
        <v>259</v>
      </c>
      <c r="F6043" s="9" t="s">
        <v>721</v>
      </c>
      <c r="G6043" s="10">
        <v>18</v>
      </c>
      <c r="H6043" s="10" t="s">
        <v>632</v>
      </c>
      <c r="I6043" s="10">
        <v>1950</v>
      </c>
      <c r="J6043" s="11" t="s">
        <v>14190</v>
      </c>
      <c r="K6043" s="12"/>
      <c r="L6043" s="13" t="s">
        <v>14191</v>
      </c>
      <c r="M6043" t="s">
        <v>753</v>
      </c>
      <c r="S6043" s="9"/>
      <c r="T6043">
        <v>9</v>
      </c>
      <c r="U6043" s="210" t="s">
        <v>18236</v>
      </c>
      <c r="V6043" s="14">
        <v>0</v>
      </c>
      <c r="W6043" s="14">
        <v>0</v>
      </c>
      <c r="X6043" s="150" t="s">
        <v>270</v>
      </c>
      <c r="Y6043">
        <v>105</v>
      </c>
      <c r="Z6043" t="s">
        <v>3085</v>
      </c>
      <c r="AA6043">
        <f t="shared" si="94"/>
        <v>2</v>
      </c>
    </row>
    <row r="6044" spans="1:27" x14ac:dyDescent="0.2">
      <c r="A6044">
        <v>2002</v>
      </c>
      <c r="B6044" s="1" t="s">
        <v>14196</v>
      </c>
      <c r="C6044" t="s">
        <v>1027</v>
      </c>
      <c r="D6044" s="9" t="s">
        <v>14197</v>
      </c>
      <c r="E6044" s="9"/>
      <c r="F6044" s="9"/>
      <c r="G6044" s="10">
        <v>21</v>
      </c>
      <c r="H6044" s="10" t="s">
        <v>632</v>
      </c>
      <c r="I6044" s="10">
        <v>1950</v>
      </c>
      <c r="J6044" s="11" t="s">
        <v>14198</v>
      </c>
      <c r="K6044" s="12"/>
      <c r="L6044" s="13" t="s">
        <v>14199</v>
      </c>
      <c r="M6044" t="s">
        <v>753</v>
      </c>
      <c r="S6044" s="9"/>
      <c r="T6044">
        <v>9</v>
      </c>
      <c r="U6044" s="210" t="s">
        <v>18236</v>
      </c>
      <c r="V6044" s="14">
        <v>0</v>
      </c>
      <c r="W6044" s="14">
        <v>0</v>
      </c>
      <c r="X6044" s="150" t="s">
        <v>294</v>
      </c>
      <c r="Y6044" t="s">
        <v>6957</v>
      </c>
      <c r="Z6044" t="s">
        <v>1419</v>
      </c>
      <c r="AA6044">
        <f t="shared" si="94"/>
        <v>3</v>
      </c>
    </row>
    <row r="6045" spans="1:27" x14ac:dyDescent="0.2">
      <c r="A6045">
        <v>3093</v>
      </c>
      <c r="B6045" s="1" t="s">
        <v>14200</v>
      </c>
      <c r="C6045" t="s">
        <v>9894</v>
      </c>
      <c r="D6045" s="9">
        <v>14</v>
      </c>
      <c r="E6045" s="9"/>
      <c r="F6045" s="9"/>
      <c r="G6045" s="10">
        <v>28</v>
      </c>
      <c r="H6045" s="10" t="s">
        <v>632</v>
      </c>
      <c r="I6045" s="10">
        <v>1950</v>
      </c>
      <c r="J6045" s="11" t="s">
        <v>14201</v>
      </c>
      <c r="K6045" s="12" t="s">
        <v>237</v>
      </c>
      <c r="L6045" s="13" t="s">
        <v>14202</v>
      </c>
      <c r="M6045" t="s">
        <v>290</v>
      </c>
      <c r="N6045" t="s">
        <v>291</v>
      </c>
      <c r="O6045" t="s">
        <v>695</v>
      </c>
      <c r="S6045" s="9"/>
      <c r="T6045">
        <v>9</v>
      </c>
      <c r="U6045" s="210" t="s">
        <v>18236</v>
      </c>
      <c r="V6045" s="14">
        <v>0</v>
      </c>
      <c r="W6045" s="14">
        <v>0</v>
      </c>
      <c r="X6045" s="150" t="s">
        <v>270</v>
      </c>
      <c r="Y6045">
        <v>14</v>
      </c>
      <c r="Z6045" t="s">
        <v>271</v>
      </c>
      <c r="AA6045">
        <f t="shared" si="94"/>
        <v>1</v>
      </c>
    </row>
    <row r="6046" spans="1:27" x14ac:dyDescent="0.2">
      <c r="A6046">
        <v>4226</v>
      </c>
      <c r="B6046" s="1" t="s">
        <v>14203</v>
      </c>
      <c r="C6046" t="s">
        <v>1027</v>
      </c>
      <c r="D6046" s="9" t="s">
        <v>10267</v>
      </c>
      <c r="E6046" s="9"/>
      <c r="F6046" s="9"/>
      <c r="G6046" s="10">
        <v>5</v>
      </c>
      <c r="H6046" s="10" t="s">
        <v>495</v>
      </c>
      <c r="I6046" s="10">
        <v>1950</v>
      </c>
      <c r="J6046" s="11" t="s">
        <v>14204</v>
      </c>
      <c r="K6046" s="12" t="s">
        <v>237</v>
      </c>
      <c r="L6046" s="13" t="s">
        <v>14205</v>
      </c>
      <c r="M6046" t="s">
        <v>290</v>
      </c>
      <c r="N6046" t="s">
        <v>291</v>
      </c>
      <c r="O6046" t="s">
        <v>292</v>
      </c>
      <c r="S6046" s="9"/>
      <c r="T6046">
        <v>10</v>
      </c>
      <c r="U6046" s="210" t="s">
        <v>18237</v>
      </c>
      <c r="V6046" s="14">
        <v>0</v>
      </c>
      <c r="W6046" s="14">
        <v>0</v>
      </c>
      <c r="X6046" s="150" t="s">
        <v>294</v>
      </c>
      <c r="Y6046" t="s">
        <v>10267</v>
      </c>
      <c r="Z6046" t="s">
        <v>271</v>
      </c>
      <c r="AA6046">
        <f t="shared" si="94"/>
        <v>1</v>
      </c>
    </row>
    <row r="6047" spans="1:27" x14ac:dyDescent="0.2">
      <c r="A6047">
        <v>2252</v>
      </c>
      <c r="B6047" s="1" t="s">
        <v>14206</v>
      </c>
      <c r="C6047" t="s">
        <v>6878</v>
      </c>
      <c r="D6047" s="9" t="s">
        <v>14207</v>
      </c>
      <c r="E6047" s="9"/>
      <c r="F6047" s="9"/>
      <c r="G6047" s="10">
        <v>11</v>
      </c>
      <c r="H6047" s="10" t="s">
        <v>495</v>
      </c>
      <c r="I6047" s="10">
        <v>1950</v>
      </c>
      <c r="J6047" s="11" t="s">
        <v>14208</v>
      </c>
      <c r="K6047" s="12" t="s">
        <v>237</v>
      </c>
      <c r="L6047" s="13" t="s">
        <v>14209</v>
      </c>
      <c r="M6047" t="s">
        <v>290</v>
      </c>
      <c r="N6047" t="s">
        <v>291</v>
      </c>
      <c r="O6047" t="s">
        <v>334</v>
      </c>
      <c r="S6047" s="9"/>
      <c r="T6047">
        <v>10</v>
      </c>
      <c r="U6047" s="210" t="s">
        <v>18237</v>
      </c>
      <c r="V6047" s="14">
        <v>0</v>
      </c>
      <c r="W6047" s="14">
        <v>0</v>
      </c>
      <c r="X6047" s="150" t="s">
        <v>294</v>
      </c>
      <c r="Y6047" t="s">
        <v>11063</v>
      </c>
      <c r="Z6047" t="s">
        <v>3085</v>
      </c>
      <c r="AA6047">
        <f t="shared" si="94"/>
        <v>2</v>
      </c>
    </row>
    <row r="6048" spans="1:27" x14ac:dyDescent="0.2">
      <c r="A6048">
        <v>5079</v>
      </c>
      <c r="B6048" s="1" t="s">
        <v>14210</v>
      </c>
      <c r="C6048" t="s">
        <v>2221</v>
      </c>
      <c r="D6048" s="9" t="s">
        <v>121</v>
      </c>
      <c r="E6048" s="9" t="s">
        <v>8233</v>
      </c>
      <c r="F6048" s="9" t="s">
        <v>312</v>
      </c>
      <c r="G6048" s="10">
        <v>14</v>
      </c>
      <c r="H6048" s="10" t="s">
        <v>495</v>
      </c>
      <c r="I6048" s="10">
        <v>1950</v>
      </c>
      <c r="J6048" s="11" t="s">
        <v>14211</v>
      </c>
      <c r="K6048" s="12"/>
      <c r="L6048" s="13" t="s">
        <v>105</v>
      </c>
      <c r="M6048" t="s">
        <v>290</v>
      </c>
      <c r="N6048" t="s">
        <v>291</v>
      </c>
      <c r="O6048" t="s">
        <v>692</v>
      </c>
      <c r="S6048" s="9"/>
      <c r="T6048">
        <v>10</v>
      </c>
      <c r="U6048" s="210" t="s">
        <v>18237</v>
      </c>
      <c r="V6048" s="14">
        <v>0</v>
      </c>
      <c r="W6048" s="14">
        <v>1</v>
      </c>
      <c r="X6048" s="150" t="s">
        <v>270</v>
      </c>
      <c r="Y6048">
        <v>410</v>
      </c>
      <c r="Z6048" t="s">
        <v>505</v>
      </c>
      <c r="AA6048">
        <f t="shared" si="94"/>
        <v>2</v>
      </c>
    </row>
    <row r="6049" spans="1:27" x14ac:dyDescent="0.2">
      <c r="A6049">
        <v>7561</v>
      </c>
      <c r="B6049" s="1" t="s">
        <v>14212</v>
      </c>
      <c r="C6049" t="s">
        <v>9894</v>
      </c>
      <c r="D6049" s="9" t="s">
        <v>14058</v>
      </c>
      <c r="E6049" s="9" t="s">
        <v>259</v>
      </c>
      <c r="F6049" s="9" t="s">
        <v>721</v>
      </c>
      <c r="G6049" s="10">
        <v>17</v>
      </c>
      <c r="H6049" s="10" t="s">
        <v>495</v>
      </c>
      <c r="I6049" s="10">
        <v>1950</v>
      </c>
      <c r="J6049" s="11" t="s">
        <v>14213</v>
      </c>
      <c r="K6049" s="12" t="s">
        <v>237</v>
      </c>
      <c r="L6049" s="13" t="s">
        <v>14214</v>
      </c>
      <c r="M6049" t="s">
        <v>290</v>
      </c>
      <c r="N6049" t="s">
        <v>291</v>
      </c>
      <c r="O6049" t="s">
        <v>760</v>
      </c>
      <c r="S6049" s="9"/>
      <c r="T6049">
        <v>10</v>
      </c>
      <c r="U6049" s="210" t="s">
        <v>18237</v>
      </c>
      <c r="V6049" s="14">
        <v>0</v>
      </c>
      <c r="W6049" s="14">
        <v>0</v>
      </c>
      <c r="X6049" s="150" t="s">
        <v>270</v>
      </c>
      <c r="Y6049">
        <v>139</v>
      </c>
      <c r="Z6049" t="s">
        <v>7856</v>
      </c>
      <c r="AA6049">
        <f t="shared" si="94"/>
        <v>2</v>
      </c>
    </row>
    <row r="6050" spans="1:27" x14ac:dyDescent="0.2">
      <c r="A6050">
        <v>4122</v>
      </c>
      <c r="B6050" s="1" t="s">
        <v>14215</v>
      </c>
      <c r="C6050" t="s">
        <v>503</v>
      </c>
      <c r="D6050" s="9" t="s">
        <v>10267</v>
      </c>
      <c r="E6050" s="9"/>
      <c r="F6050" s="9"/>
      <c r="G6050" s="10">
        <v>17</v>
      </c>
      <c r="H6050" s="10" t="s">
        <v>495</v>
      </c>
      <c r="I6050" s="10">
        <v>1950</v>
      </c>
      <c r="J6050" s="11" t="s">
        <v>14213</v>
      </c>
      <c r="K6050" s="12" t="s">
        <v>237</v>
      </c>
      <c r="L6050" s="13" t="s">
        <v>34</v>
      </c>
      <c r="M6050" t="s">
        <v>290</v>
      </c>
      <c r="N6050" t="s">
        <v>291</v>
      </c>
      <c r="O6050" t="s">
        <v>498</v>
      </c>
      <c r="S6050" s="9"/>
      <c r="T6050">
        <v>10</v>
      </c>
      <c r="U6050" s="210" t="s">
        <v>18237</v>
      </c>
      <c r="V6050" s="14">
        <v>0</v>
      </c>
      <c r="W6050" s="14">
        <v>0</v>
      </c>
      <c r="X6050" s="150" t="s">
        <v>294</v>
      </c>
      <c r="Y6050" t="s">
        <v>10267</v>
      </c>
      <c r="Z6050" t="s">
        <v>271</v>
      </c>
      <c r="AA6050">
        <f t="shared" si="94"/>
        <v>1</v>
      </c>
    </row>
    <row r="6051" spans="1:27" x14ac:dyDescent="0.2">
      <c r="A6051">
        <v>5297</v>
      </c>
      <c r="B6051" s="1" t="s">
        <v>14216</v>
      </c>
      <c r="C6051" t="s">
        <v>6878</v>
      </c>
      <c r="D6051" s="9" t="s">
        <v>13912</v>
      </c>
      <c r="E6051" s="9"/>
      <c r="F6051" s="9"/>
      <c r="G6051" s="10">
        <v>25</v>
      </c>
      <c r="H6051" s="10" t="s">
        <v>495</v>
      </c>
      <c r="I6051" s="10">
        <v>1950</v>
      </c>
      <c r="J6051" s="11" t="s">
        <v>14217</v>
      </c>
      <c r="K6051" s="12"/>
      <c r="L6051" s="13" t="s">
        <v>14218</v>
      </c>
      <c r="M6051" t="s">
        <v>753</v>
      </c>
      <c r="S6051" s="9"/>
      <c r="T6051">
        <v>10</v>
      </c>
      <c r="U6051" s="210" t="s">
        <v>18237</v>
      </c>
      <c r="V6051" s="14">
        <v>0</v>
      </c>
      <c r="W6051" s="14">
        <v>0</v>
      </c>
      <c r="X6051" s="150" t="s">
        <v>270</v>
      </c>
      <c r="Y6051">
        <v>13</v>
      </c>
      <c r="Z6051" t="s">
        <v>3085</v>
      </c>
      <c r="AA6051">
        <f t="shared" si="94"/>
        <v>2</v>
      </c>
    </row>
    <row r="6052" spans="1:27" x14ac:dyDescent="0.2">
      <c r="A6052">
        <v>122</v>
      </c>
      <c r="B6052" s="1" t="s">
        <v>14219</v>
      </c>
      <c r="C6052" t="s">
        <v>1798</v>
      </c>
      <c r="D6052" s="9" t="s">
        <v>14220</v>
      </c>
      <c r="E6052" s="9"/>
      <c r="F6052" s="9"/>
      <c r="G6052" s="10">
        <v>31</v>
      </c>
      <c r="H6052" s="10" t="s">
        <v>495</v>
      </c>
      <c r="I6052" s="10">
        <v>1950</v>
      </c>
      <c r="J6052" s="11" t="s">
        <v>14221</v>
      </c>
      <c r="K6052" s="12" t="s">
        <v>237</v>
      </c>
      <c r="L6052" s="13" t="s">
        <v>14222</v>
      </c>
      <c r="M6052" t="s">
        <v>290</v>
      </c>
      <c r="N6052" t="s">
        <v>291</v>
      </c>
      <c r="O6052" t="s">
        <v>760</v>
      </c>
      <c r="S6052" s="9"/>
      <c r="T6052">
        <v>10</v>
      </c>
      <c r="U6052" s="210" t="s">
        <v>18237</v>
      </c>
      <c r="V6052" s="14">
        <v>0</v>
      </c>
      <c r="W6052" s="14">
        <v>1</v>
      </c>
      <c r="X6052" s="150" t="s">
        <v>270</v>
      </c>
      <c r="Y6052" t="s">
        <v>7679</v>
      </c>
      <c r="Z6052" t="s">
        <v>271</v>
      </c>
      <c r="AA6052">
        <f t="shared" si="94"/>
        <v>4</v>
      </c>
    </row>
    <row r="6053" spans="1:27" x14ac:dyDescent="0.2">
      <c r="A6053">
        <v>3503</v>
      </c>
      <c r="B6053" s="1" t="s">
        <v>14259</v>
      </c>
      <c r="C6053" t="s">
        <v>1027</v>
      </c>
      <c r="D6053" s="9" t="s">
        <v>14260</v>
      </c>
      <c r="E6053" s="9"/>
      <c r="F6053" s="9"/>
      <c r="G6053" s="10">
        <v>0</v>
      </c>
      <c r="H6053" s="10" t="s">
        <v>369</v>
      </c>
      <c r="I6053" s="10">
        <v>1950</v>
      </c>
      <c r="J6053" s="11" t="s">
        <v>14225</v>
      </c>
      <c r="K6053" s="12" t="s">
        <v>237</v>
      </c>
      <c r="L6053" s="13" t="s">
        <v>14261</v>
      </c>
      <c r="M6053" t="s">
        <v>290</v>
      </c>
      <c r="N6053" t="s">
        <v>291</v>
      </c>
      <c r="O6053" t="s">
        <v>520</v>
      </c>
      <c r="S6053" s="9"/>
      <c r="T6053">
        <v>11</v>
      </c>
      <c r="U6053" s="210" t="s">
        <v>18238</v>
      </c>
      <c r="V6053" s="14">
        <v>0</v>
      </c>
      <c r="W6053" s="14">
        <v>1</v>
      </c>
      <c r="X6053" s="150" t="s">
        <v>294</v>
      </c>
      <c r="Y6053" t="s">
        <v>14260</v>
      </c>
      <c r="Z6053" t="s">
        <v>271</v>
      </c>
      <c r="AA6053">
        <f t="shared" si="94"/>
        <v>1</v>
      </c>
    </row>
    <row r="6054" spans="1:27" x14ac:dyDescent="0.2">
      <c r="A6054">
        <v>5432</v>
      </c>
      <c r="B6054" s="1" t="s">
        <v>14274</v>
      </c>
      <c r="C6054" t="s">
        <v>1027</v>
      </c>
      <c r="D6054" s="9">
        <v>305</v>
      </c>
      <c r="E6054" s="9" t="s">
        <v>8805</v>
      </c>
      <c r="F6054" s="9"/>
      <c r="G6054" s="10">
        <v>0</v>
      </c>
      <c r="H6054" s="10" t="s">
        <v>369</v>
      </c>
      <c r="I6054" s="10">
        <v>1950</v>
      </c>
      <c r="J6054" s="11" t="s">
        <v>14225</v>
      </c>
      <c r="K6054" s="12"/>
      <c r="L6054" s="13" t="s">
        <v>14275</v>
      </c>
      <c r="M6054" t="s">
        <v>781</v>
      </c>
      <c r="S6054" s="9"/>
      <c r="T6054">
        <v>11</v>
      </c>
      <c r="U6054" s="210" t="s">
        <v>18238</v>
      </c>
      <c r="V6054" s="14">
        <v>0</v>
      </c>
      <c r="W6054" s="14">
        <v>1</v>
      </c>
      <c r="X6054" s="150" t="s">
        <v>270</v>
      </c>
      <c r="Y6054">
        <v>305</v>
      </c>
      <c r="Z6054" t="s">
        <v>1419</v>
      </c>
      <c r="AA6054">
        <f t="shared" si="94"/>
        <v>1</v>
      </c>
    </row>
    <row r="6055" spans="1:27" x14ac:dyDescent="0.2">
      <c r="A6055">
        <v>7141</v>
      </c>
      <c r="B6055" s="1" t="s">
        <v>14264</v>
      </c>
      <c r="C6055" t="s">
        <v>1027</v>
      </c>
      <c r="D6055" s="9">
        <v>605</v>
      </c>
      <c r="E6055" s="9" t="s">
        <v>8805</v>
      </c>
      <c r="F6055" s="9"/>
      <c r="G6055" s="10">
        <v>0</v>
      </c>
      <c r="H6055" s="10" t="s">
        <v>369</v>
      </c>
      <c r="I6055" s="10">
        <v>1950</v>
      </c>
      <c r="J6055" s="11" t="s">
        <v>14225</v>
      </c>
      <c r="K6055" s="12"/>
      <c r="L6055" s="13" t="s">
        <v>14265</v>
      </c>
      <c r="M6055" t="s">
        <v>781</v>
      </c>
      <c r="S6055" s="9"/>
      <c r="T6055">
        <v>11</v>
      </c>
      <c r="U6055" s="210" t="s">
        <v>18238</v>
      </c>
      <c r="V6055" s="14">
        <v>0</v>
      </c>
      <c r="W6055" s="14">
        <v>1</v>
      </c>
      <c r="X6055" s="150" t="s">
        <v>270</v>
      </c>
      <c r="Y6055">
        <v>605</v>
      </c>
      <c r="Z6055" t="s">
        <v>1419</v>
      </c>
      <c r="AA6055">
        <f t="shared" si="94"/>
        <v>1</v>
      </c>
    </row>
    <row r="6056" spans="1:27" x14ac:dyDescent="0.2">
      <c r="A6056">
        <v>5540</v>
      </c>
      <c r="B6056" s="1" t="s">
        <v>14268</v>
      </c>
      <c r="C6056" t="s">
        <v>2221</v>
      </c>
      <c r="D6056" s="9">
        <v>410</v>
      </c>
      <c r="E6056" s="9" t="s">
        <v>8805</v>
      </c>
      <c r="F6056" s="9" t="s">
        <v>312</v>
      </c>
      <c r="G6056" s="10">
        <v>0</v>
      </c>
      <c r="H6056" s="10" t="s">
        <v>369</v>
      </c>
      <c r="I6056" s="10">
        <v>1950</v>
      </c>
      <c r="J6056" s="11" t="s">
        <v>14225</v>
      </c>
      <c r="K6056" s="12"/>
      <c r="L6056" s="13" t="s">
        <v>14269</v>
      </c>
      <c r="M6056" t="s">
        <v>781</v>
      </c>
      <c r="S6056" s="9"/>
      <c r="T6056">
        <v>11</v>
      </c>
      <c r="U6056" s="210" t="s">
        <v>18238</v>
      </c>
      <c r="V6056" s="14">
        <v>0</v>
      </c>
      <c r="W6056" s="14">
        <v>1</v>
      </c>
      <c r="X6056" s="150" t="s">
        <v>270</v>
      </c>
      <c r="Y6056">
        <v>410</v>
      </c>
      <c r="Z6056" t="s">
        <v>505</v>
      </c>
      <c r="AA6056">
        <f t="shared" si="94"/>
        <v>1</v>
      </c>
    </row>
    <row r="6057" spans="1:27" x14ac:dyDescent="0.2">
      <c r="A6057">
        <v>7554</v>
      </c>
      <c r="B6057" s="1" t="s">
        <v>14236</v>
      </c>
      <c r="C6057" t="s">
        <v>2221</v>
      </c>
      <c r="D6057" s="9" t="s">
        <v>4123</v>
      </c>
      <c r="E6057" s="9" t="s">
        <v>8805</v>
      </c>
      <c r="F6057" s="9"/>
      <c r="G6057" s="10">
        <v>0</v>
      </c>
      <c r="H6057" s="10" t="s">
        <v>369</v>
      </c>
      <c r="I6057" s="10">
        <v>1950</v>
      </c>
      <c r="J6057" s="11" t="s">
        <v>14225</v>
      </c>
      <c r="K6057" s="12"/>
      <c r="L6057" s="13" t="s">
        <v>14237</v>
      </c>
      <c r="M6057" t="s">
        <v>781</v>
      </c>
      <c r="S6057" s="9"/>
      <c r="T6057">
        <v>11</v>
      </c>
      <c r="U6057" s="210" t="s">
        <v>18238</v>
      </c>
      <c r="V6057" s="14">
        <v>0</v>
      </c>
      <c r="W6057" s="14">
        <v>1</v>
      </c>
      <c r="X6057" s="109" t="s">
        <v>294</v>
      </c>
      <c r="Y6057" t="s">
        <v>3625</v>
      </c>
      <c r="Z6057" t="s">
        <v>505</v>
      </c>
      <c r="AA6057">
        <f t="shared" si="94"/>
        <v>2</v>
      </c>
    </row>
    <row r="6058" spans="1:27" x14ac:dyDescent="0.2">
      <c r="A6058">
        <v>5414</v>
      </c>
      <c r="B6058" s="1" t="s">
        <v>14293</v>
      </c>
      <c r="C6058" t="s">
        <v>2221</v>
      </c>
      <c r="D6058" s="9"/>
      <c r="E6058" s="9" t="s">
        <v>8805</v>
      </c>
      <c r="F6058" s="9"/>
      <c r="G6058" s="10">
        <v>0</v>
      </c>
      <c r="H6058" s="10" t="s">
        <v>369</v>
      </c>
      <c r="I6058" s="10">
        <v>1950</v>
      </c>
      <c r="J6058" s="11" t="s">
        <v>14225</v>
      </c>
      <c r="K6058" s="12"/>
      <c r="L6058" s="13" t="s">
        <v>14254</v>
      </c>
      <c r="M6058" t="s">
        <v>781</v>
      </c>
      <c r="S6058" s="9"/>
      <c r="T6058">
        <v>11</v>
      </c>
      <c r="U6058" s="210" t="s">
        <v>18238</v>
      </c>
      <c r="V6058" s="14">
        <v>0</v>
      </c>
      <c r="W6058" s="14">
        <v>1</v>
      </c>
      <c r="X6058" s="109" t="e">
        <v>#N/A</v>
      </c>
      <c r="Y6058" t="s">
        <v>334</v>
      </c>
      <c r="Z6058" t="s">
        <v>505</v>
      </c>
      <c r="AA6058">
        <f t="shared" si="94"/>
        <v>1</v>
      </c>
    </row>
    <row r="6059" spans="1:27" x14ac:dyDescent="0.2">
      <c r="A6059">
        <v>891</v>
      </c>
      <c r="B6059" s="1" t="s">
        <v>14287</v>
      </c>
      <c r="C6059" t="s">
        <v>1798</v>
      </c>
      <c r="D6059" s="9">
        <v>140</v>
      </c>
      <c r="E6059" s="9" t="s">
        <v>8805</v>
      </c>
      <c r="F6059" s="9"/>
      <c r="G6059" s="10">
        <v>0</v>
      </c>
      <c r="H6059" s="10" t="s">
        <v>369</v>
      </c>
      <c r="I6059" s="10">
        <v>1950</v>
      </c>
      <c r="J6059" s="11" t="s">
        <v>14225</v>
      </c>
      <c r="K6059" s="12"/>
      <c r="L6059" s="13" t="s">
        <v>14288</v>
      </c>
      <c r="M6059" t="s">
        <v>781</v>
      </c>
      <c r="S6059" s="9"/>
      <c r="T6059">
        <v>11</v>
      </c>
      <c r="U6059" s="210" t="s">
        <v>18238</v>
      </c>
      <c r="V6059" s="14">
        <v>0</v>
      </c>
      <c r="W6059" s="14">
        <v>1</v>
      </c>
      <c r="X6059" s="150" t="s">
        <v>270</v>
      </c>
      <c r="Y6059">
        <v>140</v>
      </c>
      <c r="Z6059" t="s">
        <v>271</v>
      </c>
      <c r="AA6059">
        <f t="shared" si="94"/>
        <v>1</v>
      </c>
    </row>
    <row r="6060" spans="1:27" x14ac:dyDescent="0.2">
      <c r="A6060">
        <v>6191</v>
      </c>
      <c r="B6060" s="1" t="s">
        <v>14270</v>
      </c>
      <c r="C6060" t="s">
        <v>2221</v>
      </c>
      <c r="D6060" s="9">
        <v>410</v>
      </c>
      <c r="E6060" s="9" t="s">
        <v>8805</v>
      </c>
      <c r="F6060" s="9" t="s">
        <v>312</v>
      </c>
      <c r="G6060" s="10">
        <v>0</v>
      </c>
      <c r="H6060" s="10" t="s">
        <v>369</v>
      </c>
      <c r="I6060" s="10">
        <v>1950</v>
      </c>
      <c r="J6060" s="11" t="s">
        <v>14225</v>
      </c>
      <c r="K6060" s="12"/>
      <c r="L6060" s="13" t="s">
        <v>14271</v>
      </c>
      <c r="M6060" t="s">
        <v>781</v>
      </c>
      <c r="S6060" s="9"/>
      <c r="T6060">
        <v>11</v>
      </c>
      <c r="U6060" s="210" t="s">
        <v>18238</v>
      </c>
      <c r="V6060" s="14">
        <v>0</v>
      </c>
      <c r="W6060" s="14">
        <v>1</v>
      </c>
      <c r="X6060" s="150" t="s">
        <v>270</v>
      </c>
      <c r="Y6060">
        <v>410</v>
      </c>
      <c r="Z6060" t="s">
        <v>505</v>
      </c>
      <c r="AA6060">
        <f t="shared" si="94"/>
        <v>1</v>
      </c>
    </row>
    <row r="6061" spans="1:27" x14ac:dyDescent="0.2">
      <c r="A6061">
        <v>5072</v>
      </c>
      <c r="B6061" s="1" t="s">
        <v>14272</v>
      </c>
      <c r="C6061" t="s">
        <v>2221</v>
      </c>
      <c r="D6061" s="9">
        <v>410</v>
      </c>
      <c r="E6061" s="9" t="s">
        <v>8805</v>
      </c>
      <c r="F6061" s="9" t="s">
        <v>312</v>
      </c>
      <c r="G6061" s="10">
        <v>0</v>
      </c>
      <c r="H6061" s="10" t="s">
        <v>369</v>
      </c>
      <c r="I6061" s="10">
        <v>1950</v>
      </c>
      <c r="J6061" s="11" t="s">
        <v>14225</v>
      </c>
      <c r="K6061" s="12"/>
      <c r="L6061" s="13" t="s">
        <v>14273</v>
      </c>
      <c r="M6061" t="s">
        <v>781</v>
      </c>
      <c r="S6061" s="9"/>
      <c r="T6061">
        <v>11</v>
      </c>
      <c r="U6061" s="210" t="s">
        <v>18238</v>
      </c>
      <c r="V6061" s="14">
        <v>0</v>
      </c>
      <c r="W6061" s="14">
        <v>1</v>
      </c>
      <c r="X6061" s="150" t="s">
        <v>270</v>
      </c>
      <c r="Y6061">
        <v>410</v>
      </c>
      <c r="Z6061" t="s">
        <v>505</v>
      </c>
      <c r="AA6061">
        <f t="shared" si="94"/>
        <v>1</v>
      </c>
    </row>
    <row r="6062" spans="1:27" x14ac:dyDescent="0.2">
      <c r="A6062">
        <v>6956</v>
      </c>
      <c r="B6062" s="1" t="s">
        <v>14257</v>
      </c>
      <c r="C6062" t="s">
        <v>2221</v>
      </c>
      <c r="D6062" s="9" t="s">
        <v>1973</v>
      </c>
      <c r="E6062" s="9" t="s">
        <v>8805</v>
      </c>
      <c r="F6062" s="9"/>
      <c r="G6062" s="10">
        <v>0</v>
      </c>
      <c r="H6062" s="10" t="s">
        <v>369</v>
      </c>
      <c r="I6062" s="10">
        <v>1950</v>
      </c>
      <c r="J6062" s="11" t="s">
        <v>14225</v>
      </c>
      <c r="K6062" s="12"/>
      <c r="L6062" s="13" t="s">
        <v>14258</v>
      </c>
      <c r="M6062" t="s">
        <v>781</v>
      </c>
      <c r="S6062" s="9"/>
      <c r="T6062">
        <v>11</v>
      </c>
      <c r="U6062" s="210" t="s">
        <v>18238</v>
      </c>
      <c r="V6062" s="14">
        <v>0</v>
      </c>
      <c r="W6062" s="14">
        <v>1</v>
      </c>
      <c r="X6062" s="150" t="s">
        <v>294</v>
      </c>
      <c r="Y6062" t="s">
        <v>1973</v>
      </c>
      <c r="Z6062" t="s">
        <v>505</v>
      </c>
      <c r="AA6062">
        <f t="shared" si="94"/>
        <v>1</v>
      </c>
    </row>
    <row r="6063" spans="1:27" x14ac:dyDescent="0.2">
      <c r="A6063">
        <v>1669</v>
      </c>
      <c r="B6063" s="1" t="s">
        <v>14246</v>
      </c>
      <c r="C6063" t="s">
        <v>2221</v>
      </c>
      <c r="D6063" s="9" t="s">
        <v>11256</v>
      </c>
      <c r="E6063" s="9" t="s">
        <v>8805</v>
      </c>
      <c r="F6063" s="9"/>
      <c r="G6063" s="10">
        <v>0</v>
      </c>
      <c r="H6063" s="10" t="s">
        <v>369</v>
      </c>
      <c r="I6063" s="10">
        <v>1950</v>
      </c>
      <c r="J6063" s="11" t="s">
        <v>14225</v>
      </c>
      <c r="K6063" s="12"/>
      <c r="L6063" s="13" t="s">
        <v>14247</v>
      </c>
      <c r="M6063" t="s">
        <v>781</v>
      </c>
      <c r="S6063" s="9"/>
      <c r="T6063">
        <v>11</v>
      </c>
      <c r="U6063" s="210" t="s">
        <v>18238</v>
      </c>
      <c r="V6063" s="14">
        <v>0</v>
      </c>
      <c r="W6063" s="14">
        <v>1</v>
      </c>
      <c r="X6063" s="150" t="s">
        <v>270</v>
      </c>
      <c r="Y6063">
        <v>157</v>
      </c>
      <c r="Z6063" t="s">
        <v>505</v>
      </c>
      <c r="AA6063">
        <f t="shared" si="94"/>
        <v>2</v>
      </c>
    </row>
    <row r="6064" spans="1:27" x14ac:dyDescent="0.2">
      <c r="A6064">
        <v>7109</v>
      </c>
      <c r="B6064" s="1" t="s">
        <v>14243</v>
      </c>
      <c r="C6064" t="s">
        <v>2221</v>
      </c>
      <c r="D6064" s="9" t="s">
        <v>14244</v>
      </c>
      <c r="E6064" s="9" t="s">
        <v>8805</v>
      </c>
      <c r="F6064" s="9"/>
      <c r="G6064" s="10">
        <v>0</v>
      </c>
      <c r="H6064" s="10" t="s">
        <v>369</v>
      </c>
      <c r="I6064" s="10">
        <v>1950</v>
      </c>
      <c r="J6064" s="11" t="s">
        <v>14225</v>
      </c>
      <c r="K6064" s="12"/>
      <c r="L6064" s="13" t="s">
        <v>14245</v>
      </c>
      <c r="M6064" t="s">
        <v>781</v>
      </c>
      <c r="S6064" s="9"/>
      <c r="T6064">
        <v>11</v>
      </c>
      <c r="U6064" s="210" t="s">
        <v>18238</v>
      </c>
      <c r="V6064" s="14">
        <v>0</v>
      </c>
      <c r="W6064" s="14">
        <v>1</v>
      </c>
      <c r="X6064" s="150" t="s">
        <v>270</v>
      </c>
      <c r="Y6064">
        <v>239</v>
      </c>
      <c r="Z6064" t="s">
        <v>505</v>
      </c>
      <c r="AA6064">
        <f t="shared" si="94"/>
        <v>2</v>
      </c>
    </row>
    <row r="6065" spans="1:27" x14ac:dyDescent="0.2">
      <c r="A6065">
        <v>2886</v>
      </c>
      <c r="B6065" s="1" t="s">
        <v>14248</v>
      </c>
      <c r="C6065" t="s">
        <v>2221</v>
      </c>
      <c r="D6065" s="9" t="s">
        <v>14249</v>
      </c>
      <c r="E6065" s="9" t="s">
        <v>8805</v>
      </c>
      <c r="F6065" s="9"/>
      <c r="G6065" s="10">
        <v>0</v>
      </c>
      <c r="H6065" s="10" t="s">
        <v>369</v>
      </c>
      <c r="I6065" s="10">
        <v>1950</v>
      </c>
      <c r="J6065" s="11" t="s">
        <v>14225</v>
      </c>
      <c r="K6065" s="12"/>
      <c r="L6065" s="13" t="s">
        <v>14250</v>
      </c>
      <c r="M6065" t="s">
        <v>781</v>
      </c>
      <c r="S6065" s="9"/>
      <c r="T6065">
        <v>11</v>
      </c>
      <c r="U6065" s="210" t="s">
        <v>18238</v>
      </c>
      <c r="V6065" s="14">
        <v>0</v>
      </c>
      <c r="W6065" s="14">
        <v>1</v>
      </c>
      <c r="X6065" s="150" t="s">
        <v>270</v>
      </c>
      <c r="Y6065">
        <v>157</v>
      </c>
      <c r="Z6065" t="s">
        <v>505</v>
      </c>
      <c r="AA6065">
        <f t="shared" si="94"/>
        <v>2</v>
      </c>
    </row>
    <row r="6066" spans="1:27" x14ac:dyDescent="0.2">
      <c r="A6066">
        <v>4973</v>
      </c>
      <c r="B6066" s="1" t="s">
        <v>14276</v>
      </c>
      <c r="C6066" t="s">
        <v>2221</v>
      </c>
      <c r="D6066" s="9">
        <v>239</v>
      </c>
      <c r="E6066" s="9" t="s">
        <v>8805</v>
      </c>
      <c r="F6066" s="9"/>
      <c r="G6066" s="10">
        <v>0</v>
      </c>
      <c r="H6066" s="10" t="s">
        <v>369</v>
      </c>
      <c r="I6066" s="10">
        <v>1950</v>
      </c>
      <c r="J6066" s="11" t="s">
        <v>14225</v>
      </c>
      <c r="K6066" s="12"/>
      <c r="L6066" s="13" t="s">
        <v>14277</v>
      </c>
      <c r="M6066" t="s">
        <v>781</v>
      </c>
      <c r="S6066" s="9"/>
      <c r="T6066">
        <v>11</v>
      </c>
      <c r="U6066" s="210" t="s">
        <v>18238</v>
      </c>
      <c r="V6066" s="14">
        <v>0</v>
      </c>
      <c r="W6066" s="14">
        <v>1</v>
      </c>
      <c r="X6066" s="150" t="s">
        <v>270</v>
      </c>
      <c r="Y6066">
        <v>239</v>
      </c>
      <c r="Z6066" t="s">
        <v>505</v>
      </c>
      <c r="AA6066">
        <f t="shared" si="94"/>
        <v>1</v>
      </c>
    </row>
    <row r="6067" spans="1:27" x14ac:dyDescent="0.2">
      <c r="A6067">
        <v>5548</v>
      </c>
      <c r="B6067" s="1" t="s">
        <v>14294</v>
      </c>
      <c r="C6067" t="s">
        <v>2221</v>
      </c>
      <c r="D6067" s="9"/>
      <c r="E6067" s="9" t="s">
        <v>8805</v>
      </c>
      <c r="F6067" s="9"/>
      <c r="G6067" s="10">
        <v>0</v>
      </c>
      <c r="H6067" s="10" t="s">
        <v>369</v>
      </c>
      <c r="I6067" s="10">
        <v>1950</v>
      </c>
      <c r="J6067" s="11" t="s">
        <v>14225</v>
      </c>
      <c r="K6067" s="12"/>
      <c r="L6067" s="13" t="s">
        <v>14258</v>
      </c>
      <c r="M6067" t="s">
        <v>781</v>
      </c>
      <c r="S6067" s="9"/>
      <c r="T6067">
        <v>11</v>
      </c>
      <c r="U6067" s="210" t="s">
        <v>18238</v>
      </c>
      <c r="V6067" s="14">
        <v>0</v>
      </c>
      <c r="W6067" s="14">
        <v>1</v>
      </c>
      <c r="X6067" s="109" t="e">
        <v>#N/A</v>
      </c>
      <c r="Y6067" t="s">
        <v>334</v>
      </c>
      <c r="Z6067" t="s">
        <v>505</v>
      </c>
      <c r="AA6067">
        <f t="shared" si="94"/>
        <v>1</v>
      </c>
    </row>
    <row r="6068" spans="1:27" x14ac:dyDescent="0.2">
      <c r="A6068">
        <v>6542</v>
      </c>
      <c r="B6068" s="1" t="s">
        <v>14282</v>
      </c>
      <c r="C6068" t="s">
        <v>2221</v>
      </c>
      <c r="D6068" s="9">
        <v>157</v>
      </c>
      <c r="E6068" s="9" t="s">
        <v>8805</v>
      </c>
      <c r="F6068" s="9"/>
      <c r="G6068" s="10">
        <v>0</v>
      </c>
      <c r="H6068" s="10" t="s">
        <v>369</v>
      </c>
      <c r="I6068" s="10">
        <v>1950</v>
      </c>
      <c r="J6068" s="11" t="s">
        <v>14225</v>
      </c>
      <c r="K6068" s="12"/>
      <c r="L6068" s="13" t="s">
        <v>14283</v>
      </c>
      <c r="M6068" t="s">
        <v>781</v>
      </c>
      <c r="S6068" s="9"/>
      <c r="T6068">
        <v>11</v>
      </c>
      <c r="U6068" s="210" t="s">
        <v>18238</v>
      </c>
      <c r="V6068" s="14">
        <v>0</v>
      </c>
      <c r="W6068" s="14">
        <v>1</v>
      </c>
      <c r="X6068" s="150" t="s">
        <v>270</v>
      </c>
      <c r="Y6068">
        <v>157</v>
      </c>
      <c r="Z6068" t="s">
        <v>505</v>
      </c>
      <c r="AA6068">
        <f t="shared" si="94"/>
        <v>1</v>
      </c>
    </row>
    <row r="6069" spans="1:27" x14ac:dyDescent="0.2">
      <c r="A6069">
        <v>6544</v>
      </c>
      <c r="B6069" s="1" t="s">
        <v>14284</v>
      </c>
      <c r="C6069" t="s">
        <v>2221</v>
      </c>
      <c r="D6069" s="9">
        <v>157</v>
      </c>
      <c r="E6069" s="9" t="s">
        <v>8805</v>
      </c>
      <c r="F6069" s="9"/>
      <c r="G6069" s="10">
        <v>0</v>
      </c>
      <c r="H6069" s="10" t="s">
        <v>369</v>
      </c>
      <c r="I6069" s="10">
        <v>1950</v>
      </c>
      <c r="J6069" s="11" t="s">
        <v>14225</v>
      </c>
      <c r="K6069" s="12"/>
      <c r="L6069" s="13" t="s">
        <v>14285</v>
      </c>
      <c r="M6069" t="s">
        <v>781</v>
      </c>
      <c r="S6069" s="9"/>
      <c r="T6069">
        <v>11</v>
      </c>
      <c r="U6069" s="210" t="s">
        <v>18238</v>
      </c>
      <c r="V6069" s="14">
        <v>0</v>
      </c>
      <c r="W6069" s="14">
        <v>1</v>
      </c>
      <c r="X6069" s="150" t="s">
        <v>270</v>
      </c>
      <c r="Y6069">
        <v>157</v>
      </c>
      <c r="Z6069" t="s">
        <v>505</v>
      </c>
      <c r="AA6069">
        <f t="shared" si="94"/>
        <v>1</v>
      </c>
    </row>
    <row r="6070" spans="1:27" x14ac:dyDescent="0.2">
      <c r="A6070">
        <v>5549</v>
      </c>
      <c r="B6070" s="1" t="s">
        <v>14295</v>
      </c>
      <c r="C6070" t="s">
        <v>2221</v>
      </c>
      <c r="D6070" s="9"/>
      <c r="E6070" s="9" t="s">
        <v>8805</v>
      </c>
      <c r="F6070" s="9"/>
      <c r="G6070" s="10">
        <v>0</v>
      </c>
      <c r="H6070" s="10" t="s">
        <v>369</v>
      </c>
      <c r="I6070" s="10">
        <v>1950</v>
      </c>
      <c r="J6070" s="11" t="s">
        <v>14225</v>
      </c>
      <c r="K6070" s="12"/>
      <c r="L6070" s="13" t="s">
        <v>14258</v>
      </c>
      <c r="M6070" t="s">
        <v>781</v>
      </c>
      <c r="S6070" s="9"/>
      <c r="T6070">
        <v>11</v>
      </c>
      <c r="U6070" s="210" t="s">
        <v>18238</v>
      </c>
      <c r="V6070" s="14">
        <v>0</v>
      </c>
      <c r="W6070" s="14">
        <v>1</v>
      </c>
      <c r="X6070" s="109" t="e">
        <v>#N/A</v>
      </c>
      <c r="Y6070" t="s">
        <v>334</v>
      </c>
      <c r="Z6070" t="s">
        <v>505</v>
      </c>
      <c r="AA6070">
        <f t="shared" si="94"/>
        <v>1</v>
      </c>
    </row>
    <row r="6071" spans="1:27" x14ac:dyDescent="0.2">
      <c r="A6071">
        <v>1255</v>
      </c>
      <c r="B6071" s="1" t="s">
        <v>14233</v>
      </c>
      <c r="C6071" t="s">
        <v>2221</v>
      </c>
      <c r="D6071" s="9" t="s">
        <v>14234</v>
      </c>
      <c r="E6071" s="9" t="s">
        <v>8805</v>
      </c>
      <c r="F6071" s="9"/>
      <c r="G6071" s="10">
        <v>0</v>
      </c>
      <c r="H6071" s="10" t="s">
        <v>369</v>
      </c>
      <c r="I6071" s="10">
        <v>1950</v>
      </c>
      <c r="J6071" s="11" t="s">
        <v>14225</v>
      </c>
      <c r="K6071" s="12"/>
      <c r="L6071" s="13" t="s">
        <v>14235</v>
      </c>
      <c r="M6071" t="s">
        <v>781</v>
      </c>
      <c r="S6071" s="9"/>
      <c r="T6071">
        <v>11</v>
      </c>
      <c r="U6071" s="210" t="s">
        <v>18238</v>
      </c>
      <c r="V6071" s="14">
        <v>0</v>
      </c>
      <c r="W6071" s="14">
        <v>1</v>
      </c>
      <c r="X6071" s="150" t="s">
        <v>270</v>
      </c>
      <c r="Y6071">
        <v>157</v>
      </c>
      <c r="Z6071" t="s">
        <v>505</v>
      </c>
      <c r="AA6071">
        <f t="shared" si="94"/>
        <v>3</v>
      </c>
    </row>
    <row r="6072" spans="1:27" x14ac:dyDescent="0.2">
      <c r="A6072">
        <v>6367</v>
      </c>
      <c r="B6072" s="1" t="s">
        <v>14289</v>
      </c>
      <c r="C6072" t="s">
        <v>2221</v>
      </c>
      <c r="D6072" s="9">
        <v>85</v>
      </c>
      <c r="E6072" s="9" t="s">
        <v>8805</v>
      </c>
      <c r="F6072" s="9"/>
      <c r="G6072" s="10">
        <v>0</v>
      </c>
      <c r="H6072" s="10" t="s">
        <v>369</v>
      </c>
      <c r="I6072" s="10">
        <v>1950</v>
      </c>
      <c r="J6072" s="11" t="s">
        <v>14225</v>
      </c>
      <c r="K6072" s="12"/>
      <c r="L6072" s="13" t="s">
        <v>14290</v>
      </c>
      <c r="M6072" t="s">
        <v>781</v>
      </c>
      <c r="S6072" s="9"/>
      <c r="T6072">
        <v>11</v>
      </c>
      <c r="U6072" s="210" t="s">
        <v>18238</v>
      </c>
      <c r="V6072" s="14">
        <v>0</v>
      </c>
      <c r="W6072" s="14">
        <v>1</v>
      </c>
      <c r="X6072" s="150" t="s">
        <v>270</v>
      </c>
      <c r="Y6072">
        <v>85</v>
      </c>
      <c r="Z6072" t="s">
        <v>505</v>
      </c>
      <c r="AA6072">
        <f t="shared" si="94"/>
        <v>1</v>
      </c>
    </row>
    <row r="6073" spans="1:27" x14ac:dyDescent="0.2">
      <c r="A6073">
        <v>5048</v>
      </c>
      <c r="B6073" s="1" t="s">
        <v>14266</v>
      </c>
      <c r="C6073" t="s">
        <v>2221</v>
      </c>
      <c r="D6073" s="9">
        <v>456</v>
      </c>
      <c r="E6073" s="9" t="s">
        <v>8805</v>
      </c>
      <c r="F6073" s="9"/>
      <c r="G6073" s="10">
        <v>0</v>
      </c>
      <c r="H6073" s="10" t="s">
        <v>369</v>
      </c>
      <c r="I6073" s="10">
        <v>1950</v>
      </c>
      <c r="J6073" s="11" t="s">
        <v>14225</v>
      </c>
      <c r="K6073" s="12"/>
      <c r="L6073" s="13" t="s">
        <v>14267</v>
      </c>
      <c r="M6073" t="s">
        <v>781</v>
      </c>
      <c r="S6073" s="9"/>
      <c r="T6073">
        <v>11</v>
      </c>
      <c r="U6073" s="210" t="s">
        <v>18238</v>
      </c>
      <c r="V6073" s="14">
        <v>0</v>
      </c>
      <c r="W6073" s="14">
        <v>1</v>
      </c>
      <c r="X6073" s="150" t="s">
        <v>270</v>
      </c>
      <c r="Y6073">
        <v>456</v>
      </c>
      <c r="Z6073" t="s">
        <v>505</v>
      </c>
      <c r="AA6073">
        <f t="shared" si="94"/>
        <v>1</v>
      </c>
    </row>
    <row r="6074" spans="1:27" x14ac:dyDescent="0.2">
      <c r="A6074" s="14">
        <v>539</v>
      </c>
      <c r="B6074" s="1" t="s">
        <v>14223</v>
      </c>
      <c r="C6074" t="s">
        <v>2040</v>
      </c>
      <c r="D6074" s="9" t="s">
        <v>14224</v>
      </c>
      <c r="E6074" s="9"/>
      <c r="F6074" s="9"/>
      <c r="G6074" s="10">
        <v>0</v>
      </c>
      <c r="H6074" s="10" t="s">
        <v>369</v>
      </c>
      <c r="I6074" s="10">
        <v>1950</v>
      </c>
      <c r="J6074" s="11" t="s">
        <v>14225</v>
      </c>
      <c r="K6074" s="12"/>
      <c r="L6074" s="13" t="s">
        <v>14226</v>
      </c>
      <c r="M6074" t="s">
        <v>753</v>
      </c>
      <c r="S6074" s="9"/>
      <c r="T6074">
        <v>11</v>
      </c>
      <c r="U6074" s="210" t="s">
        <v>18238</v>
      </c>
      <c r="V6074" s="14">
        <v>0</v>
      </c>
      <c r="W6074" s="14">
        <v>0</v>
      </c>
      <c r="X6074" s="150" t="s">
        <v>294</v>
      </c>
      <c r="Y6074" t="s">
        <v>12156</v>
      </c>
      <c r="Z6074" t="s">
        <v>3085</v>
      </c>
      <c r="AA6074">
        <f t="shared" si="94"/>
        <v>3</v>
      </c>
    </row>
    <row r="6075" spans="1:27" x14ac:dyDescent="0.2">
      <c r="A6075">
        <v>1270</v>
      </c>
      <c r="B6075" s="1" t="s">
        <v>14227</v>
      </c>
      <c r="C6075" t="s">
        <v>1027</v>
      </c>
      <c r="D6075" s="9" t="s">
        <v>14228</v>
      </c>
      <c r="E6075" s="9" t="s">
        <v>8805</v>
      </c>
      <c r="F6075" s="9"/>
      <c r="G6075" s="10">
        <v>0</v>
      </c>
      <c r="H6075" s="10" t="s">
        <v>369</v>
      </c>
      <c r="I6075" s="10">
        <v>1950</v>
      </c>
      <c r="J6075" s="11" t="s">
        <v>14225</v>
      </c>
      <c r="K6075" s="12"/>
      <c r="L6075" s="13" t="s">
        <v>14229</v>
      </c>
      <c r="M6075" t="s">
        <v>781</v>
      </c>
      <c r="S6075" s="9"/>
      <c r="T6075">
        <v>11</v>
      </c>
      <c r="U6075" s="210" t="s">
        <v>18238</v>
      </c>
      <c r="V6075" s="14">
        <v>0</v>
      </c>
      <c r="W6075" s="14">
        <v>1</v>
      </c>
      <c r="X6075" s="109" t="s">
        <v>294</v>
      </c>
      <c r="Y6075" t="s">
        <v>3929</v>
      </c>
      <c r="Z6075" t="s">
        <v>271</v>
      </c>
      <c r="AA6075">
        <f t="shared" si="94"/>
        <v>3</v>
      </c>
    </row>
    <row r="6076" spans="1:27" x14ac:dyDescent="0.2">
      <c r="A6076">
        <v>7289</v>
      </c>
      <c r="B6076" s="1" t="s">
        <v>14230</v>
      </c>
      <c r="C6076" t="s">
        <v>1027</v>
      </c>
      <c r="D6076" s="9" t="s">
        <v>14231</v>
      </c>
      <c r="E6076" s="9" t="s">
        <v>8805</v>
      </c>
      <c r="F6076" s="9"/>
      <c r="G6076" s="10">
        <v>0</v>
      </c>
      <c r="H6076" s="10" t="s">
        <v>369</v>
      </c>
      <c r="I6076" s="10">
        <v>1950</v>
      </c>
      <c r="J6076" s="11" t="s">
        <v>14225</v>
      </c>
      <c r="K6076" s="12"/>
      <c r="L6076" s="13" t="s">
        <v>14232</v>
      </c>
      <c r="M6076" t="s">
        <v>781</v>
      </c>
      <c r="S6076" s="9"/>
      <c r="T6076">
        <v>11</v>
      </c>
      <c r="U6076" s="210" t="s">
        <v>18238</v>
      </c>
      <c r="V6076" s="14">
        <v>0</v>
      </c>
      <c r="W6076" s="14">
        <v>1</v>
      </c>
      <c r="X6076" s="150" t="s">
        <v>270</v>
      </c>
      <c r="Y6076">
        <v>464</v>
      </c>
      <c r="Z6076" t="s">
        <v>271</v>
      </c>
      <c r="AA6076">
        <f t="shared" si="94"/>
        <v>3</v>
      </c>
    </row>
    <row r="6077" spans="1:27" x14ac:dyDescent="0.2">
      <c r="A6077">
        <v>6713</v>
      </c>
      <c r="B6077" s="1" t="s">
        <v>14251</v>
      </c>
      <c r="C6077" t="s">
        <v>1027</v>
      </c>
      <c r="D6077" s="9" t="s">
        <v>10419</v>
      </c>
      <c r="E6077" s="9" t="s">
        <v>8805</v>
      </c>
      <c r="F6077" s="9"/>
      <c r="G6077" s="10">
        <v>0</v>
      </c>
      <c r="H6077" s="10" t="s">
        <v>369</v>
      </c>
      <c r="I6077" s="10">
        <v>1950</v>
      </c>
      <c r="J6077" s="11" t="s">
        <v>14225</v>
      </c>
      <c r="K6077" s="12"/>
      <c r="L6077" s="13" t="s">
        <v>14252</v>
      </c>
      <c r="M6077" t="s">
        <v>781</v>
      </c>
      <c r="S6077" s="9"/>
      <c r="T6077">
        <v>11</v>
      </c>
      <c r="U6077" s="210" t="s">
        <v>18238</v>
      </c>
      <c r="V6077" s="14">
        <v>0</v>
      </c>
      <c r="W6077" s="14">
        <v>1</v>
      </c>
      <c r="X6077" s="150" t="s">
        <v>270</v>
      </c>
      <c r="Y6077">
        <v>141</v>
      </c>
      <c r="Z6077" t="s">
        <v>271</v>
      </c>
      <c r="AA6077">
        <f t="shared" si="94"/>
        <v>2</v>
      </c>
    </row>
    <row r="6078" spans="1:27" x14ac:dyDescent="0.2">
      <c r="A6078">
        <v>1499</v>
      </c>
      <c r="B6078" s="1" t="s">
        <v>14253</v>
      </c>
      <c r="C6078" t="s">
        <v>1027</v>
      </c>
      <c r="D6078" s="9" t="s">
        <v>10770</v>
      </c>
      <c r="E6078" s="9" t="s">
        <v>8805</v>
      </c>
      <c r="F6078" s="9"/>
      <c r="G6078" s="10">
        <v>0</v>
      </c>
      <c r="H6078" s="10" t="s">
        <v>369</v>
      </c>
      <c r="I6078" s="10">
        <v>1950</v>
      </c>
      <c r="J6078" s="11" t="s">
        <v>14225</v>
      </c>
      <c r="K6078" s="12"/>
      <c r="L6078" s="13" t="s">
        <v>14254</v>
      </c>
      <c r="M6078" t="s">
        <v>781</v>
      </c>
      <c r="S6078" s="9"/>
      <c r="T6078">
        <v>11</v>
      </c>
      <c r="U6078" s="210" t="s">
        <v>18238</v>
      </c>
      <c r="V6078" s="14">
        <v>0</v>
      </c>
      <c r="W6078" s="14">
        <v>1</v>
      </c>
      <c r="X6078" s="150" t="s">
        <v>270</v>
      </c>
      <c r="Y6078">
        <v>141</v>
      </c>
      <c r="Z6078" t="s">
        <v>271</v>
      </c>
      <c r="AA6078">
        <f t="shared" si="94"/>
        <v>2</v>
      </c>
    </row>
    <row r="6079" spans="1:27" x14ac:dyDescent="0.2">
      <c r="A6079">
        <v>5883</v>
      </c>
      <c r="B6079" s="1" t="s">
        <v>14255</v>
      </c>
      <c r="C6079" t="s">
        <v>1027</v>
      </c>
      <c r="D6079" s="9" t="s">
        <v>13995</v>
      </c>
      <c r="E6079" s="9" t="s">
        <v>8805</v>
      </c>
      <c r="F6079" s="9" t="s">
        <v>1416</v>
      </c>
      <c r="G6079" s="10">
        <v>0</v>
      </c>
      <c r="H6079" s="10" t="s">
        <v>369</v>
      </c>
      <c r="I6079" s="10">
        <v>1950</v>
      </c>
      <c r="J6079" s="11" t="s">
        <v>14225</v>
      </c>
      <c r="K6079" s="12"/>
      <c r="L6079" s="13" t="s">
        <v>14256</v>
      </c>
      <c r="M6079" t="s">
        <v>781</v>
      </c>
      <c r="S6079" s="9"/>
      <c r="T6079">
        <v>11</v>
      </c>
      <c r="U6079" s="210" t="s">
        <v>18238</v>
      </c>
      <c r="V6079" s="14">
        <v>0</v>
      </c>
      <c r="W6079" s="14">
        <v>1</v>
      </c>
      <c r="X6079" s="150" t="s">
        <v>270</v>
      </c>
      <c r="Y6079">
        <v>23</v>
      </c>
      <c r="Z6079" t="s">
        <v>271</v>
      </c>
      <c r="AA6079">
        <f t="shared" si="94"/>
        <v>2</v>
      </c>
    </row>
    <row r="6080" spans="1:27" x14ac:dyDescent="0.2">
      <c r="A6080">
        <v>3807</v>
      </c>
      <c r="B6080" s="1" t="s">
        <v>14286</v>
      </c>
      <c r="C6080" t="s">
        <v>1027</v>
      </c>
      <c r="D6080" s="9">
        <v>143</v>
      </c>
      <c r="E6080" s="9" t="s">
        <v>8805</v>
      </c>
      <c r="F6080" s="9"/>
      <c r="G6080" s="10">
        <v>0</v>
      </c>
      <c r="H6080" s="10" t="s">
        <v>369</v>
      </c>
      <c r="I6080" s="10">
        <v>1950</v>
      </c>
      <c r="J6080" s="11" t="s">
        <v>14225</v>
      </c>
      <c r="K6080" s="12"/>
      <c r="L6080" s="13" t="s">
        <v>14232</v>
      </c>
      <c r="M6080" t="s">
        <v>781</v>
      </c>
      <c r="S6080" s="9"/>
      <c r="T6080">
        <v>11</v>
      </c>
      <c r="U6080" s="210" t="s">
        <v>18238</v>
      </c>
      <c r="V6080" s="14">
        <v>0</v>
      </c>
      <c r="W6080" s="14">
        <v>1</v>
      </c>
      <c r="X6080" s="150" t="s">
        <v>270</v>
      </c>
      <c r="Y6080">
        <v>143</v>
      </c>
      <c r="Z6080" t="s">
        <v>271</v>
      </c>
      <c r="AA6080">
        <f t="shared" si="94"/>
        <v>1</v>
      </c>
    </row>
    <row r="6081" spans="1:27" x14ac:dyDescent="0.2">
      <c r="A6081">
        <v>7125</v>
      </c>
      <c r="B6081" s="1" t="s">
        <v>14262</v>
      </c>
      <c r="C6081" t="s">
        <v>1027</v>
      </c>
      <c r="D6081" s="9">
        <v>605</v>
      </c>
      <c r="E6081" s="9"/>
      <c r="F6081" s="9" t="s">
        <v>413</v>
      </c>
      <c r="G6081" s="10">
        <v>0</v>
      </c>
      <c r="H6081" s="10" t="s">
        <v>369</v>
      </c>
      <c r="I6081" s="10">
        <v>1950</v>
      </c>
      <c r="J6081" s="11" t="s">
        <v>14225</v>
      </c>
      <c r="K6081" s="12"/>
      <c r="L6081" s="13" t="s">
        <v>14263</v>
      </c>
      <c r="M6081" t="s">
        <v>781</v>
      </c>
      <c r="S6081" s="9"/>
      <c r="T6081">
        <v>11</v>
      </c>
      <c r="U6081" s="210" t="s">
        <v>18238</v>
      </c>
      <c r="V6081" s="14">
        <v>0</v>
      </c>
      <c r="W6081" s="14">
        <v>1</v>
      </c>
      <c r="X6081" s="109" t="s">
        <v>270</v>
      </c>
      <c r="Y6081">
        <v>605</v>
      </c>
      <c r="Z6081" t="s">
        <v>271</v>
      </c>
      <c r="AA6081">
        <f t="shared" si="94"/>
        <v>1</v>
      </c>
    </row>
    <row r="6082" spans="1:27" x14ac:dyDescent="0.2">
      <c r="A6082">
        <v>4344</v>
      </c>
      <c r="B6082" s="1" t="s">
        <v>14240</v>
      </c>
      <c r="C6082" t="s">
        <v>1027</v>
      </c>
      <c r="D6082" s="9" t="s">
        <v>14241</v>
      </c>
      <c r="E6082" s="9" t="s">
        <v>8805</v>
      </c>
      <c r="F6082" s="9"/>
      <c r="G6082" s="10">
        <v>0</v>
      </c>
      <c r="H6082" s="10" t="s">
        <v>369</v>
      </c>
      <c r="I6082" s="10">
        <v>1950</v>
      </c>
      <c r="J6082" s="11" t="s">
        <v>14225</v>
      </c>
      <c r="K6082" s="12"/>
      <c r="L6082" s="13" t="s">
        <v>14242</v>
      </c>
      <c r="M6082" t="s">
        <v>781</v>
      </c>
      <c r="S6082" s="9"/>
      <c r="T6082">
        <v>11</v>
      </c>
      <c r="U6082" s="210" t="s">
        <v>18238</v>
      </c>
      <c r="V6082" s="14">
        <v>0</v>
      </c>
      <c r="W6082" s="14">
        <v>1</v>
      </c>
      <c r="X6082" s="150" t="s">
        <v>270</v>
      </c>
      <c r="Y6082">
        <v>464</v>
      </c>
      <c r="Z6082" t="s">
        <v>271</v>
      </c>
      <c r="AA6082">
        <f t="shared" ref="AA6082:AA6145" si="95">LEN(D6082)-LEN(SUBSTITUTE(D6082,"/",""))+1</f>
        <v>2</v>
      </c>
    </row>
    <row r="6083" spans="1:27" x14ac:dyDescent="0.2">
      <c r="A6083">
        <v>1699</v>
      </c>
      <c r="B6083" s="1" t="s">
        <v>14238</v>
      </c>
      <c r="C6083" t="s">
        <v>1027</v>
      </c>
      <c r="D6083" s="9" t="s">
        <v>8255</v>
      </c>
      <c r="E6083" s="9" t="s">
        <v>8805</v>
      </c>
      <c r="F6083" s="9"/>
      <c r="G6083" s="10">
        <v>0</v>
      </c>
      <c r="H6083" s="10" t="s">
        <v>369</v>
      </c>
      <c r="I6083" s="10">
        <v>1950</v>
      </c>
      <c r="J6083" s="11" t="s">
        <v>14225</v>
      </c>
      <c r="K6083" s="12"/>
      <c r="L6083" s="13" t="s">
        <v>14239</v>
      </c>
      <c r="M6083" t="s">
        <v>781</v>
      </c>
      <c r="S6083" s="9"/>
      <c r="T6083">
        <v>11</v>
      </c>
      <c r="U6083" s="210" t="s">
        <v>18238</v>
      </c>
      <c r="V6083" s="14">
        <v>0</v>
      </c>
      <c r="W6083" s="14">
        <v>1</v>
      </c>
      <c r="X6083" s="109" t="s">
        <v>294</v>
      </c>
      <c r="Y6083" t="s">
        <v>4077</v>
      </c>
      <c r="Z6083" t="s">
        <v>1419</v>
      </c>
      <c r="AA6083">
        <f t="shared" si="95"/>
        <v>2</v>
      </c>
    </row>
    <row r="6084" spans="1:27" x14ac:dyDescent="0.2">
      <c r="A6084">
        <v>5862</v>
      </c>
      <c r="B6084" s="1" t="s">
        <v>14296</v>
      </c>
      <c r="C6084" t="s">
        <v>2221</v>
      </c>
      <c r="D6084" s="9"/>
      <c r="E6084" s="9" t="s">
        <v>8805</v>
      </c>
      <c r="F6084" s="9"/>
      <c r="G6084" s="10">
        <v>0</v>
      </c>
      <c r="H6084" s="10" t="s">
        <v>369</v>
      </c>
      <c r="I6084" s="10">
        <v>1950</v>
      </c>
      <c r="J6084" s="11" t="s">
        <v>14225</v>
      </c>
      <c r="K6084" s="12"/>
      <c r="L6084" s="13" t="s">
        <v>14258</v>
      </c>
      <c r="M6084" t="s">
        <v>781</v>
      </c>
      <c r="S6084" s="9"/>
      <c r="T6084">
        <v>11</v>
      </c>
      <c r="U6084" s="210" t="s">
        <v>18238</v>
      </c>
      <c r="V6084" s="14">
        <v>0</v>
      </c>
      <c r="W6084" s="14">
        <v>0</v>
      </c>
      <c r="X6084" s="109" t="e">
        <v>#N/A</v>
      </c>
      <c r="Y6084" t="s">
        <v>334</v>
      </c>
      <c r="Z6084" t="s">
        <v>505</v>
      </c>
      <c r="AA6084">
        <f t="shared" si="95"/>
        <v>1</v>
      </c>
    </row>
    <row r="6085" spans="1:27" x14ac:dyDescent="0.2">
      <c r="A6085">
        <v>2673</v>
      </c>
      <c r="B6085" s="1" t="s">
        <v>14278</v>
      </c>
      <c r="C6085" t="s">
        <v>1027</v>
      </c>
      <c r="D6085" s="9">
        <v>235</v>
      </c>
      <c r="E6085" s="9" t="s">
        <v>8805</v>
      </c>
      <c r="F6085" s="9"/>
      <c r="G6085" s="10">
        <v>0</v>
      </c>
      <c r="H6085" s="10" t="s">
        <v>369</v>
      </c>
      <c r="I6085" s="10">
        <v>1950</v>
      </c>
      <c r="J6085" s="11" t="s">
        <v>14225</v>
      </c>
      <c r="K6085" s="12"/>
      <c r="L6085" s="13" t="s">
        <v>14279</v>
      </c>
      <c r="M6085" t="s">
        <v>781</v>
      </c>
      <c r="S6085" s="9"/>
      <c r="T6085">
        <v>11</v>
      </c>
      <c r="U6085" s="210" t="s">
        <v>18238</v>
      </c>
      <c r="V6085" s="14">
        <v>0</v>
      </c>
      <c r="W6085" s="14">
        <v>1</v>
      </c>
      <c r="X6085" s="150" t="s">
        <v>270</v>
      </c>
      <c r="Y6085">
        <v>235</v>
      </c>
      <c r="Z6085" t="s">
        <v>271</v>
      </c>
      <c r="AA6085">
        <f t="shared" si="95"/>
        <v>1</v>
      </c>
    </row>
    <row r="6086" spans="1:27" x14ac:dyDescent="0.2">
      <c r="A6086">
        <v>6368</v>
      </c>
      <c r="B6086" s="1" t="s">
        <v>14291</v>
      </c>
      <c r="C6086" t="s">
        <v>1027</v>
      </c>
      <c r="D6086" s="9">
        <v>23</v>
      </c>
      <c r="E6086" s="9" t="s">
        <v>8805</v>
      </c>
      <c r="F6086" s="9" t="s">
        <v>1416</v>
      </c>
      <c r="G6086" s="10">
        <v>0</v>
      </c>
      <c r="H6086" s="10" t="s">
        <v>369</v>
      </c>
      <c r="I6086" s="10">
        <v>1950</v>
      </c>
      <c r="J6086" s="11" t="s">
        <v>14225</v>
      </c>
      <c r="K6086" s="12"/>
      <c r="L6086" s="13" t="s">
        <v>14292</v>
      </c>
      <c r="M6086" t="s">
        <v>781</v>
      </c>
      <c r="S6086" s="9"/>
      <c r="T6086">
        <v>11</v>
      </c>
      <c r="U6086" s="210" t="s">
        <v>18238</v>
      </c>
      <c r="V6086" s="14">
        <v>0</v>
      </c>
      <c r="W6086" s="14">
        <v>1</v>
      </c>
      <c r="X6086" s="150" t="s">
        <v>270</v>
      </c>
      <c r="Y6086">
        <v>23</v>
      </c>
      <c r="Z6086" t="s">
        <v>271</v>
      </c>
      <c r="AA6086">
        <f t="shared" si="95"/>
        <v>1</v>
      </c>
    </row>
    <row r="6087" spans="1:27" x14ac:dyDescent="0.2">
      <c r="A6087">
        <v>2681</v>
      </c>
      <c r="B6087" s="1" t="s">
        <v>14280</v>
      </c>
      <c r="C6087" t="s">
        <v>1027</v>
      </c>
      <c r="D6087" s="9">
        <v>235</v>
      </c>
      <c r="E6087" s="9" t="s">
        <v>8805</v>
      </c>
      <c r="F6087" s="9"/>
      <c r="G6087" s="10">
        <v>0</v>
      </c>
      <c r="H6087" s="10" t="s">
        <v>369</v>
      </c>
      <c r="I6087" s="10">
        <v>1950</v>
      </c>
      <c r="J6087" s="11" t="s">
        <v>14225</v>
      </c>
      <c r="K6087" s="12"/>
      <c r="L6087" s="13" t="s">
        <v>14281</v>
      </c>
      <c r="M6087" t="s">
        <v>781</v>
      </c>
      <c r="S6087" s="9"/>
      <c r="T6087">
        <v>11</v>
      </c>
      <c r="U6087" s="210" t="s">
        <v>18238</v>
      </c>
      <c r="V6087" s="14">
        <v>0</v>
      </c>
      <c r="W6087" s="14">
        <v>1</v>
      </c>
      <c r="X6087" s="150" t="s">
        <v>270</v>
      </c>
      <c r="Y6087">
        <v>235</v>
      </c>
      <c r="Z6087" t="s">
        <v>271</v>
      </c>
      <c r="AA6087">
        <f t="shared" si="95"/>
        <v>1</v>
      </c>
    </row>
    <row r="6088" spans="1:27" x14ac:dyDescent="0.2">
      <c r="A6088">
        <v>5884</v>
      </c>
      <c r="B6088" s="1" t="s">
        <v>14297</v>
      </c>
      <c r="C6088" t="s">
        <v>1027</v>
      </c>
      <c r="D6088" s="9"/>
      <c r="E6088" s="9" t="s">
        <v>8805</v>
      </c>
      <c r="F6088" s="9"/>
      <c r="G6088" s="10">
        <v>0</v>
      </c>
      <c r="H6088" s="10" t="s">
        <v>369</v>
      </c>
      <c r="I6088" s="10">
        <v>1950</v>
      </c>
      <c r="J6088" s="11" t="s">
        <v>14225</v>
      </c>
      <c r="K6088" s="12"/>
      <c r="L6088" s="13" t="s">
        <v>14298</v>
      </c>
      <c r="M6088" t="s">
        <v>781</v>
      </c>
      <c r="S6088" s="9"/>
      <c r="T6088">
        <v>11</v>
      </c>
      <c r="U6088" s="210" t="s">
        <v>18238</v>
      </c>
      <c r="V6088" s="14">
        <v>0</v>
      </c>
      <c r="W6088" s="14">
        <v>0</v>
      </c>
      <c r="X6088" s="109" t="e">
        <v>#N/A</v>
      </c>
      <c r="Y6088" t="s">
        <v>334</v>
      </c>
      <c r="Z6088" t="s">
        <v>271</v>
      </c>
      <c r="AA6088">
        <f t="shared" si="95"/>
        <v>1</v>
      </c>
    </row>
    <row r="6089" spans="1:27" x14ac:dyDescent="0.2">
      <c r="A6089">
        <v>5891</v>
      </c>
      <c r="B6089" s="1" t="s">
        <v>14299</v>
      </c>
      <c r="C6089" t="s">
        <v>1027</v>
      </c>
      <c r="D6089" s="9"/>
      <c r="E6089" s="9" t="s">
        <v>8805</v>
      </c>
      <c r="F6089" s="9"/>
      <c r="G6089" s="10">
        <v>0</v>
      </c>
      <c r="H6089" s="10" t="s">
        <v>369</v>
      </c>
      <c r="I6089" s="10">
        <v>1950</v>
      </c>
      <c r="J6089" s="11" t="s">
        <v>14225</v>
      </c>
      <c r="K6089" s="12"/>
      <c r="L6089" s="13" t="s">
        <v>14300</v>
      </c>
      <c r="M6089" t="s">
        <v>781</v>
      </c>
      <c r="S6089" s="9"/>
      <c r="T6089">
        <v>11</v>
      </c>
      <c r="U6089" s="210" t="s">
        <v>18238</v>
      </c>
      <c r="V6089" s="14">
        <v>0</v>
      </c>
      <c r="W6089" s="14">
        <v>0</v>
      </c>
      <c r="X6089" s="109" t="e">
        <v>#N/A</v>
      </c>
      <c r="Y6089" t="s">
        <v>334</v>
      </c>
      <c r="Z6089" t="s">
        <v>271</v>
      </c>
      <c r="AA6089">
        <f t="shared" si="95"/>
        <v>1</v>
      </c>
    </row>
    <row r="6090" spans="1:27" x14ac:dyDescent="0.2">
      <c r="A6090">
        <v>2256</v>
      </c>
      <c r="B6090" s="1" t="s">
        <v>14301</v>
      </c>
      <c r="C6090" t="s">
        <v>1027</v>
      </c>
      <c r="D6090" s="9" t="s">
        <v>14302</v>
      </c>
      <c r="E6090" s="9" t="s">
        <v>259</v>
      </c>
      <c r="F6090" s="9" t="s">
        <v>532</v>
      </c>
      <c r="G6090" s="10">
        <v>6</v>
      </c>
      <c r="H6090" s="10" t="s">
        <v>369</v>
      </c>
      <c r="I6090" s="10">
        <v>1950</v>
      </c>
      <c r="J6090" s="11" t="s">
        <v>14303</v>
      </c>
      <c r="K6090" s="12"/>
      <c r="L6090" s="13" t="s">
        <v>14304</v>
      </c>
      <c r="M6090" t="s">
        <v>753</v>
      </c>
      <c r="S6090" s="9"/>
      <c r="T6090">
        <v>11</v>
      </c>
      <c r="U6090" s="210" t="s">
        <v>18238</v>
      </c>
      <c r="V6090" s="14">
        <v>0</v>
      </c>
      <c r="W6090" s="14">
        <v>1</v>
      </c>
      <c r="X6090" s="109" t="s">
        <v>294</v>
      </c>
      <c r="Y6090" t="s">
        <v>4077</v>
      </c>
      <c r="Z6090" t="s">
        <v>1419</v>
      </c>
      <c r="AA6090">
        <f t="shared" si="95"/>
        <v>3</v>
      </c>
    </row>
    <row r="6091" spans="1:27" x14ac:dyDescent="0.2">
      <c r="A6091">
        <v>3976</v>
      </c>
      <c r="B6091" s="1" t="s">
        <v>14309</v>
      </c>
      <c r="C6091" t="s">
        <v>1027</v>
      </c>
      <c r="D6091" s="9" t="s">
        <v>12391</v>
      </c>
      <c r="E6091" s="9" t="s">
        <v>259</v>
      </c>
      <c r="F6091" s="9" t="s">
        <v>1416</v>
      </c>
      <c r="G6091" s="10">
        <v>8</v>
      </c>
      <c r="H6091" s="10" t="s">
        <v>369</v>
      </c>
      <c r="I6091" s="10">
        <v>1950</v>
      </c>
      <c r="J6091" s="11" t="s">
        <v>14307</v>
      </c>
      <c r="K6091" s="12"/>
      <c r="L6091" s="13" t="s">
        <v>14308</v>
      </c>
      <c r="M6091" t="s">
        <v>753</v>
      </c>
      <c r="S6091" s="9"/>
      <c r="T6091">
        <v>11</v>
      </c>
      <c r="U6091" s="210" t="s">
        <v>18238</v>
      </c>
      <c r="V6091" s="14">
        <v>0</v>
      </c>
      <c r="W6091" s="14">
        <v>1</v>
      </c>
      <c r="X6091" s="150" t="s">
        <v>270</v>
      </c>
      <c r="Y6091">
        <v>107</v>
      </c>
      <c r="Z6091" t="s">
        <v>1419</v>
      </c>
      <c r="AA6091">
        <f t="shared" si="95"/>
        <v>3</v>
      </c>
    </row>
    <row r="6092" spans="1:27" x14ac:dyDescent="0.2">
      <c r="A6092">
        <v>5024</v>
      </c>
      <c r="B6092" s="1" t="s">
        <v>14312</v>
      </c>
      <c r="C6092" t="s">
        <v>2221</v>
      </c>
      <c r="D6092" s="9" t="s">
        <v>14313</v>
      </c>
      <c r="E6092" s="9"/>
      <c r="F6092" s="9"/>
      <c r="G6092" s="10">
        <v>8</v>
      </c>
      <c r="H6092" s="10" t="s">
        <v>369</v>
      </c>
      <c r="I6092" s="10">
        <v>1950</v>
      </c>
      <c r="J6092" s="11" t="s">
        <v>14307</v>
      </c>
      <c r="K6092" s="12"/>
      <c r="L6092" s="13" t="s">
        <v>14314</v>
      </c>
      <c r="M6092" t="s">
        <v>753</v>
      </c>
      <c r="S6092" s="9"/>
      <c r="T6092">
        <v>11</v>
      </c>
      <c r="U6092" s="210" t="s">
        <v>18238</v>
      </c>
      <c r="V6092" s="14">
        <v>0</v>
      </c>
      <c r="W6092" s="14">
        <v>1</v>
      </c>
      <c r="X6092" s="150" t="s">
        <v>294</v>
      </c>
      <c r="Y6092" t="s">
        <v>1249</v>
      </c>
      <c r="Z6092" t="s">
        <v>505</v>
      </c>
      <c r="AA6092">
        <f t="shared" si="95"/>
        <v>2</v>
      </c>
    </row>
    <row r="6093" spans="1:27" x14ac:dyDescent="0.2">
      <c r="A6093">
        <v>2859</v>
      </c>
      <c r="B6093" s="1" t="s">
        <v>14310</v>
      </c>
      <c r="C6093" t="s">
        <v>2221</v>
      </c>
      <c r="D6093" s="9" t="s">
        <v>14311</v>
      </c>
      <c r="E6093" s="9"/>
      <c r="F6093" s="9"/>
      <c r="G6093" s="10">
        <v>8</v>
      </c>
      <c r="H6093" s="10" t="s">
        <v>369</v>
      </c>
      <c r="I6093" s="10">
        <v>1950</v>
      </c>
      <c r="J6093" s="11" t="s">
        <v>14307</v>
      </c>
      <c r="K6093" s="12"/>
      <c r="L6093" s="13" t="s">
        <v>14308</v>
      </c>
      <c r="M6093" t="s">
        <v>753</v>
      </c>
      <c r="S6093" s="9"/>
      <c r="T6093">
        <v>11</v>
      </c>
      <c r="U6093" s="210" t="s">
        <v>18238</v>
      </c>
      <c r="V6093" s="14">
        <v>0</v>
      </c>
      <c r="W6093" s="14">
        <v>1</v>
      </c>
      <c r="X6093" s="150" t="s">
        <v>294</v>
      </c>
      <c r="Y6093" t="s">
        <v>6784</v>
      </c>
      <c r="Z6093" t="s">
        <v>505</v>
      </c>
      <c r="AA6093">
        <f t="shared" si="95"/>
        <v>2</v>
      </c>
    </row>
    <row r="6094" spans="1:27" x14ac:dyDescent="0.2">
      <c r="A6094">
        <v>175</v>
      </c>
      <c r="B6094" s="1" t="s">
        <v>14305</v>
      </c>
      <c r="C6094" t="s">
        <v>1027</v>
      </c>
      <c r="D6094" s="9" t="s">
        <v>14306</v>
      </c>
      <c r="E6094" s="9"/>
      <c r="F6094" s="9" t="s">
        <v>532</v>
      </c>
      <c r="G6094" s="10">
        <v>8</v>
      </c>
      <c r="H6094" s="10" t="s">
        <v>369</v>
      </c>
      <c r="I6094" s="10">
        <v>1950</v>
      </c>
      <c r="J6094" s="11" t="s">
        <v>14307</v>
      </c>
      <c r="K6094" s="12"/>
      <c r="L6094" s="13" t="s">
        <v>14308</v>
      </c>
      <c r="M6094" t="s">
        <v>753</v>
      </c>
      <c r="S6094" s="9"/>
      <c r="T6094">
        <v>11</v>
      </c>
      <c r="U6094" s="210" t="s">
        <v>18238</v>
      </c>
      <c r="V6094" s="14">
        <v>0</v>
      </c>
      <c r="W6094" s="14">
        <v>1</v>
      </c>
      <c r="X6094" s="109" t="s">
        <v>294</v>
      </c>
      <c r="Y6094" t="s">
        <v>9733</v>
      </c>
      <c r="Z6094" t="s">
        <v>1419</v>
      </c>
      <c r="AA6094">
        <f t="shared" si="95"/>
        <v>3</v>
      </c>
    </row>
    <row r="6095" spans="1:27" x14ac:dyDescent="0.2">
      <c r="A6095">
        <v>6959</v>
      </c>
      <c r="B6095" s="1" t="s">
        <v>14319</v>
      </c>
      <c r="C6095" t="s">
        <v>1511</v>
      </c>
      <c r="D6095" s="9" t="s">
        <v>1973</v>
      </c>
      <c r="E6095" s="9"/>
      <c r="F6095" s="9"/>
      <c r="G6095" s="10">
        <v>10</v>
      </c>
      <c r="H6095" s="10" t="s">
        <v>369</v>
      </c>
      <c r="I6095" s="10">
        <v>1950</v>
      </c>
      <c r="J6095" s="11" t="s">
        <v>14317</v>
      </c>
      <c r="K6095" s="12"/>
      <c r="L6095" s="13" t="s">
        <v>14320</v>
      </c>
      <c r="M6095" t="s">
        <v>753</v>
      </c>
      <c r="S6095" s="9"/>
      <c r="T6095">
        <v>11</v>
      </c>
      <c r="U6095" s="210" t="s">
        <v>18238</v>
      </c>
      <c r="V6095" s="14">
        <v>0</v>
      </c>
      <c r="W6095" s="14">
        <v>1</v>
      </c>
      <c r="X6095" s="150" t="s">
        <v>294</v>
      </c>
      <c r="Y6095" t="s">
        <v>1973</v>
      </c>
      <c r="Z6095" t="s">
        <v>271</v>
      </c>
      <c r="AA6095">
        <f t="shared" si="95"/>
        <v>1</v>
      </c>
    </row>
    <row r="6096" spans="1:27" x14ac:dyDescent="0.2">
      <c r="A6096">
        <v>3143</v>
      </c>
      <c r="B6096" s="1" t="s">
        <v>14322</v>
      </c>
      <c r="C6096" t="s">
        <v>1027</v>
      </c>
      <c r="D6096" s="9" t="s">
        <v>4262</v>
      </c>
      <c r="E6096" s="9"/>
      <c r="F6096" s="9"/>
      <c r="G6096" s="10">
        <v>10</v>
      </c>
      <c r="H6096" s="10" t="s">
        <v>369</v>
      </c>
      <c r="I6096" s="10">
        <v>1950</v>
      </c>
      <c r="J6096" s="11" t="s">
        <v>14317</v>
      </c>
      <c r="K6096" s="12"/>
      <c r="L6096" s="13" t="s">
        <v>14318</v>
      </c>
      <c r="M6096" t="s">
        <v>753</v>
      </c>
      <c r="S6096" s="9"/>
      <c r="T6096">
        <v>11</v>
      </c>
      <c r="U6096" s="210" t="s">
        <v>18238</v>
      </c>
      <c r="V6096" s="14">
        <v>0</v>
      </c>
      <c r="W6096" s="14">
        <v>0</v>
      </c>
      <c r="X6096" s="150" t="s">
        <v>294</v>
      </c>
      <c r="Y6096" t="s">
        <v>4262</v>
      </c>
      <c r="Z6096" t="s">
        <v>1419</v>
      </c>
      <c r="AA6096">
        <f t="shared" si="95"/>
        <v>1</v>
      </c>
    </row>
    <row r="6097" spans="1:27" x14ac:dyDescent="0.2">
      <c r="A6097">
        <v>2570</v>
      </c>
      <c r="B6097" s="1" t="s">
        <v>14321</v>
      </c>
      <c r="C6097" t="s">
        <v>1027</v>
      </c>
      <c r="D6097" s="9" t="s">
        <v>10097</v>
      </c>
      <c r="E6097" s="9"/>
      <c r="F6097" s="9"/>
      <c r="G6097" s="10">
        <v>10</v>
      </c>
      <c r="H6097" s="10" t="s">
        <v>369</v>
      </c>
      <c r="I6097" s="10">
        <v>1950</v>
      </c>
      <c r="J6097" s="11" t="s">
        <v>14317</v>
      </c>
      <c r="K6097" s="12"/>
      <c r="L6097" s="13" t="s">
        <v>14318</v>
      </c>
      <c r="M6097" t="s">
        <v>753</v>
      </c>
      <c r="S6097" s="9"/>
      <c r="T6097">
        <v>11</v>
      </c>
      <c r="U6097" s="210" t="s">
        <v>18238</v>
      </c>
      <c r="V6097" s="14">
        <v>0</v>
      </c>
      <c r="W6097" s="14">
        <v>0</v>
      </c>
      <c r="X6097" s="150" t="s">
        <v>294</v>
      </c>
      <c r="Y6097" t="s">
        <v>10097</v>
      </c>
      <c r="Z6097" t="s">
        <v>1419</v>
      </c>
      <c r="AA6097">
        <f t="shared" si="95"/>
        <v>1</v>
      </c>
    </row>
    <row r="6098" spans="1:27" x14ac:dyDescent="0.2">
      <c r="A6098">
        <v>4301</v>
      </c>
      <c r="B6098" s="1" t="s">
        <v>14315</v>
      </c>
      <c r="C6098" t="s">
        <v>1027</v>
      </c>
      <c r="D6098" s="9" t="s">
        <v>14316</v>
      </c>
      <c r="E6098" s="9"/>
      <c r="F6098" s="9"/>
      <c r="G6098" s="10">
        <v>10</v>
      </c>
      <c r="H6098" s="10" t="s">
        <v>369</v>
      </c>
      <c r="I6098" s="10">
        <v>1950</v>
      </c>
      <c r="J6098" s="11" t="s">
        <v>14317</v>
      </c>
      <c r="K6098" s="12"/>
      <c r="L6098" s="13" t="s">
        <v>14318</v>
      </c>
      <c r="M6098" t="s">
        <v>753</v>
      </c>
      <c r="S6098" s="9"/>
      <c r="T6098">
        <v>11</v>
      </c>
      <c r="U6098" s="210" t="s">
        <v>18238</v>
      </c>
      <c r="V6098" s="14">
        <v>0</v>
      </c>
      <c r="W6098" s="14">
        <v>0</v>
      </c>
      <c r="X6098" s="150" t="s">
        <v>294</v>
      </c>
      <c r="Y6098" t="s">
        <v>10267</v>
      </c>
      <c r="Z6098" t="s">
        <v>1419</v>
      </c>
      <c r="AA6098">
        <f t="shared" si="95"/>
        <v>2</v>
      </c>
    </row>
    <row r="6099" spans="1:27" x14ac:dyDescent="0.2">
      <c r="A6099">
        <v>145</v>
      </c>
      <c r="B6099" s="1" t="s">
        <v>14323</v>
      </c>
      <c r="C6099" t="s">
        <v>1027</v>
      </c>
      <c r="D6099" s="9" t="s">
        <v>12163</v>
      </c>
      <c r="E6099" s="9" t="s">
        <v>259</v>
      </c>
      <c r="F6099" s="9" t="s">
        <v>532</v>
      </c>
      <c r="G6099" s="10">
        <v>11</v>
      </c>
      <c r="H6099" s="10" t="s">
        <v>369</v>
      </c>
      <c r="I6099" s="10">
        <v>1950</v>
      </c>
      <c r="J6099" s="11" t="s">
        <v>14324</v>
      </c>
      <c r="K6099" s="12"/>
      <c r="L6099" s="13" t="s">
        <v>14325</v>
      </c>
      <c r="M6099" t="s">
        <v>753</v>
      </c>
      <c r="S6099" s="9"/>
      <c r="T6099">
        <v>11</v>
      </c>
      <c r="U6099" s="210" t="s">
        <v>18238</v>
      </c>
      <c r="V6099" s="14">
        <v>0</v>
      </c>
      <c r="W6099" s="14">
        <v>0</v>
      </c>
      <c r="X6099" s="109" t="s">
        <v>294</v>
      </c>
      <c r="Y6099" t="s">
        <v>10182</v>
      </c>
      <c r="Z6099" t="s">
        <v>271</v>
      </c>
      <c r="AA6099">
        <f t="shared" si="95"/>
        <v>2</v>
      </c>
    </row>
    <row r="6100" spans="1:27" x14ac:dyDescent="0.2">
      <c r="A6100">
        <v>480</v>
      </c>
      <c r="B6100" s="1" t="s">
        <v>14326</v>
      </c>
      <c r="C6100" t="s">
        <v>1027</v>
      </c>
      <c r="D6100" s="9" t="s">
        <v>14327</v>
      </c>
      <c r="E6100" s="9"/>
      <c r="F6100" s="9"/>
      <c r="G6100" s="10">
        <v>12</v>
      </c>
      <c r="H6100" s="10" t="s">
        <v>369</v>
      </c>
      <c r="I6100" s="10">
        <v>1950</v>
      </c>
      <c r="J6100" s="11" t="s">
        <v>14328</v>
      </c>
      <c r="K6100" s="12"/>
      <c r="L6100" s="13" t="s">
        <v>14329</v>
      </c>
      <c r="M6100" t="s">
        <v>753</v>
      </c>
      <c r="S6100" s="9"/>
      <c r="T6100">
        <v>11</v>
      </c>
      <c r="U6100" s="210" t="s">
        <v>18238</v>
      </c>
      <c r="V6100" s="14">
        <v>0</v>
      </c>
      <c r="W6100" s="14">
        <v>1</v>
      </c>
      <c r="X6100" s="150" t="s">
        <v>294</v>
      </c>
      <c r="Y6100" t="s">
        <v>14330</v>
      </c>
      <c r="Z6100" t="s">
        <v>1419</v>
      </c>
      <c r="AA6100">
        <f t="shared" si="95"/>
        <v>5</v>
      </c>
    </row>
    <row r="6101" spans="1:27" x14ac:dyDescent="0.2">
      <c r="A6101">
        <v>598</v>
      </c>
      <c r="B6101" s="1" t="s">
        <v>15279</v>
      </c>
      <c r="C6101" t="s">
        <v>1027</v>
      </c>
      <c r="D6101" s="9" t="s">
        <v>15280</v>
      </c>
      <c r="E6101" s="9"/>
      <c r="F6101" s="9"/>
      <c r="G6101" s="10">
        <v>24</v>
      </c>
      <c r="H6101" s="10" t="s">
        <v>369</v>
      </c>
      <c r="I6101" s="10">
        <v>1950</v>
      </c>
      <c r="J6101" s="11" t="s">
        <v>15281</v>
      </c>
      <c r="K6101" s="12" t="s">
        <v>237</v>
      </c>
      <c r="L6101" s="13" t="s">
        <v>15282</v>
      </c>
      <c r="M6101" t="s">
        <v>290</v>
      </c>
      <c r="N6101" t="s">
        <v>291</v>
      </c>
      <c r="O6101" t="s">
        <v>520</v>
      </c>
      <c r="S6101" s="9"/>
      <c r="T6101">
        <v>11</v>
      </c>
      <c r="U6101" s="210" t="s">
        <v>18238</v>
      </c>
      <c r="V6101" s="14">
        <v>0</v>
      </c>
      <c r="W6101" s="14">
        <v>1</v>
      </c>
      <c r="X6101" s="150" t="s">
        <v>294</v>
      </c>
      <c r="Y6101" t="s">
        <v>12278</v>
      </c>
      <c r="Z6101" t="s">
        <v>271</v>
      </c>
      <c r="AA6101">
        <f t="shared" si="95"/>
        <v>3</v>
      </c>
    </row>
    <row r="6102" spans="1:27" x14ac:dyDescent="0.2">
      <c r="A6102">
        <v>1795</v>
      </c>
      <c r="B6102" s="1" t="s">
        <v>15283</v>
      </c>
      <c r="C6102" t="s">
        <v>8426</v>
      </c>
      <c r="D6102" s="9">
        <v>39</v>
      </c>
      <c r="E6102" s="9"/>
      <c r="F6102" s="9"/>
      <c r="G6102" s="10">
        <v>26</v>
      </c>
      <c r="H6102" s="10" t="s">
        <v>369</v>
      </c>
      <c r="I6102" s="10">
        <v>1950</v>
      </c>
      <c r="J6102" s="11" t="s">
        <v>15284</v>
      </c>
      <c r="K6102" s="12"/>
      <c r="L6102" s="13" t="s">
        <v>15285</v>
      </c>
      <c r="M6102" t="s">
        <v>753</v>
      </c>
      <c r="S6102" s="9"/>
      <c r="T6102">
        <v>11</v>
      </c>
      <c r="U6102" s="210" t="s">
        <v>18238</v>
      </c>
      <c r="V6102" s="14">
        <v>0</v>
      </c>
      <c r="W6102" s="14">
        <v>0</v>
      </c>
      <c r="X6102" s="150" t="s">
        <v>270</v>
      </c>
      <c r="Y6102">
        <v>39</v>
      </c>
      <c r="Z6102" t="s">
        <v>505</v>
      </c>
      <c r="AA6102">
        <f t="shared" si="95"/>
        <v>1</v>
      </c>
    </row>
    <row r="6103" spans="1:27" x14ac:dyDescent="0.2">
      <c r="A6103">
        <v>1603</v>
      </c>
      <c r="B6103" s="1" t="s">
        <v>15286</v>
      </c>
      <c r="C6103" t="s">
        <v>2040</v>
      </c>
      <c r="D6103" s="9" t="s">
        <v>12156</v>
      </c>
      <c r="E6103" s="9"/>
      <c r="F6103" s="9"/>
      <c r="G6103" s="10">
        <v>9</v>
      </c>
      <c r="H6103" s="10" t="s">
        <v>261</v>
      </c>
      <c r="I6103" s="10">
        <v>1950</v>
      </c>
      <c r="J6103" s="11" t="s">
        <v>15287</v>
      </c>
      <c r="K6103" s="12"/>
      <c r="L6103" s="13" t="s">
        <v>15288</v>
      </c>
      <c r="M6103" t="s">
        <v>753</v>
      </c>
      <c r="S6103" s="9"/>
      <c r="T6103">
        <v>12</v>
      </c>
      <c r="U6103" s="210" t="s">
        <v>18239</v>
      </c>
      <c r="V6103" s="14">
        <v>0</v>
      </c>
      <c r="W6103" s="14">
        <v>0</v>
      </c>
      <c r="X6103" s="150" t="s">
        <v>294</v>
      </c>
      <c r="Y6103" t="s">
        <v>12156</v>
      </c>
      <c r="Z6103" t="s">
        <v>3085</v>
      </c>
      <c r="AA6103">
        <f t="shared" si="95"/>
        <v>1</v>
      </c>
    </row>
    <row r="6104" spans="1:27" x14ac:dyDescent="0.2">
      <c r="A6104">
        <v>33</v>
      </c>
      <c r="B6104" s="1" t="s">
        <v>15293</v>
      </c>
      <c r="C6104" t="s">
        <v>1027</v>
      </c>
      <c r="D6104" s="9" t="s">
        <v>15294</v>
      </c>
      <c r="E6104" s="9" t="s">
        <v>259</v>
      </c>
      <c r="F6104" s="9" t="s">
        <v>1416</v>
      </c>
      <c r="G6104" s="10">
        <v>14</v>
      </c>
      <c r="H6104" s="10" t="s">
        <v>261</v>
      </c>
      <c r="I6104" s="10">
        <v>1950</v>
      </c>
      <c r="J6104" s="11" t="s">
        <v>15291</v>
      </c>
      <c r="K6104" s="12"/>
      <c r="L6104" s="13" t="s">
        <v>15295</v>
      </c>
      <c r="M6104" t="s">
        <v>753</v>
      </c>
      <c r="S6104" s="9"/>
      <c r="T6104">
        <v>12</v>
      </c>
      <c r="U6104" s="210" t="s">
        <v>18239</v>
      </c>
      <c r="V6104" s="14">
        <v>0</v>
      </c>
      <c r="W6104" s="14">
        <v>1</v>
      </c>
      <c r="X6104" s="150" t="s">
        <v>270</v>
      </c>
      <c r="Y6104">
        <v>4</v>
      </c>
      <c r="Z6104" t="s">
        <v>271</v>
      </c>
      <c r="AA6104">
        <f t="shared" si="95"/>
        <v>4</v>
      </c>
    </row>
    <row r="6105" spans="1:27" x14ac:dyDescent="0.2">
      <c r="A6105">
        <v>3181</v>
      </c>
      <c r="B6105" s="1" t="s">
        <v>15289</v>
      </c>
      <c r="C6105" t="s">
        <v>1027</v>
      </c>
      <c r="D6105" s="9" t="s">
        <v>15290</v>
      </c>
      <c r="E6105" s="9"/>
      <c r="F6105" s="9"/>
      <c r="G6105" s="10">
        <v>14</v>
      </c>
      <c r="H6105" s="10" t="s">
        <v>261</v>
      </c>
      <c r="I6105" s="10">
        <v>1950</v>
      </c>
      <c r="J6105" s="11" t="s">
        <v>15291</v>
      </c>
      <c r="K6105" s="12"/>
      <c r="L6105" s="13" t="s">
        <v>15292</v>
      </c>
      <c r="M6105" t="s">
        <v>753</v>
      </c>
      <c r="S6105" s="9"/>
      <c r="T6105">
        <v>12</v>
      </c>
      <c r="U6105" s="210" t="s">
        <v>18239</v>
      </c>
      <c r="V6105" s="14">
        <v>0</v>
      </c>
      <c r="W6105" s="14">
        <v>1</v>
      </c>
      <c r="X6105" s="150" t="s">
        <v>270</v>
      </c>
      <c r="Y6105">
        <v>11</v>
      </c>
      <c r="Z6105" t="s">
        <v>271</v>
      </c>
      <c r="AA6105">
        <f t="shared" si="95"/>
        <v>4</v>
      </c>
    </row>
    <row r="6106" spans="1:27" x14ac:dyDescent="0.2">
      <c r="A6106">
        <v>5868</v>
      </c>
      <c r="B6106" s="1" t="s">
        <v>15296</v>
      </c>
      <c r="C6106" t="s">
        <v>6878</v>
      </c>
      <c r="D6106" s="9">
        <v>13</v>
      </c>
      <c r="E6106" s="9"/>
      <c r="F6106" s="9"/>
      <c r="G6106" s="10">
        <v>3</v>
      </c>
      <c r="H6106" s="10" t="s">
        <v>276</v>
      </c>
      <c r="I6106" s="10">
        <v>1951</v>
      </c>
      <c r="J6106" s="11" t="s">
        <v>15297</v>
      </c>
      <c r="K6106" s="12"/>
      <c r="L6106" s="13" t="s">
        <v>15298</v>
      </c>
      <c r="M6106" t="s">
        <v>753</v>
      </c>
      <c r="S6106" s="9"/>
      <c r="T6106">
        <v>1</v>
      </c>
      <c r="U6106" s="210" t="s">
        <v>18240</v>
      </c>
      <c r="V6106" s="14">
        <v>0</v>
      </c>
      <c r="W6106" s="14">
        <v>0</v>
      </c>
      <c r="X6106" s="150" t="s">
        <v>270</v>
      </c>
      <c r="Y6106">
        <v>13</v>
      </c>
      <c r="Z6106" t="s">
        <v>271</v>
      </c>
      <c r="AA6106">
        <f t="shared" si="95"/>
        <v>1</v>
      </c>
    </row>
    <row r="6107" spans="1:27" x14ac:dyDescent="0.2">
      <c r="A6107">
        <v>528</v>
      </c>
      <c r="B6107" s="1" t="s">
        <v>14331</v>
      </c>
      <c r="C6107" t="s">
        <v>6878</v>
      </c>
      <c r="D6107" s="9" t="s">
        <v>14332</v>
      </c>
      <c r="E6107" s="9"/>
      <c r="F6107" s="9" t="s">
        <v>286</v>
      </c>
      <c r="G6107" s="10">
        <v>4</v>
      </c>
      <c r="H6107" s="10" t="s">
        <v>276</v>
      </c>
      <c r="I6107" s="10">
        <v>1951</v>
      </c>
      <c r="J6107" s="11" t="s">
        <v>14333</v>
      </c>
      <c r="K6107" s="12" t="s">
        <v>237</v>
      </c>
      <c r="L6107" s="13" t="s">
        <v>14334</v>
      </c>
      <c r="M6107" t="s">
        <v>290</v>
      </c>
      <c r="N6107" t="s">
        <v>291</v>
      </c>
      <c r="O6107" t="s">
        <v>320</v>
      </c>
      <c r="S6107" s="9"/>
      <c r="T6107">
        <v>1</v>
      </c>
      <c r="U6107" s="210" t="s">
        <v>18240</v>
      </c>
      <c r="V6107" s="14">
        <v>0</v>
      </c>
      <c r="W6107" s="14">
        <v>0</v>
      </c>
      <c r="X6107" s="109" t="s">
        <v>294</v>
      </c>
      <c r="Y6107" t="s">
        <v>11063</v>
      </c>
      <c r="Z6107" t="s">
        <v>271</v>
      </c>
      <c r="AA6107">
        <f t="shared" si="95"/>
        <v>2</v>
      </c>
    </row>
    <row r="6108" spans="1:27" x14ac:dyDescent="0.2">
      <c r="A6108">
        <v>889</v>
      </c>
      <c r="B6108" s="1" t="s">
        <v>14335</v>
      </c>
      <c r="C6108" t="s">
        <v>1027</v>
      </c>
      <c r="D6108" s="9" t="s">
        <v>14336</v>
      </c>
      <c r="E6108" s="9"/>
      <c r="F6108" s="9"/>
      <c r="G6108" s="10">
        <v>9</v>
      </c>
      <c r="H6108" s="10" t="s">
        <v>276</v>
      </c>
      <c r="I6108" s="10">
        <v>1951</v>
      </c>
      <c r="J6108" s="11" t="s">
        <v>14337</v>
      </c>
      <c r="K6108" s="12"/>
      <c r="L6108" s="13" t="s">
        <v>14338</v>
      </c>
      <c r="M6108" t="s">
        <v>753</v>
      </c>
      <c r="S6108" s="9"/>
      <c r="T6108">
        <v>1</v>
      </c>
      <c r="U6108" s="210" t="s">
        <v>18240</v>
      </c>
      <c r="V6108" s="14">
        <v>0</v>
      </c>
      <c r="W6108" s="14">
        <v>1</v>
      </c>
      <c r="X6108" s="150" t="s">
        <v>270</v>
      </c>
      <c r="Y6108">
        <v>11</v>
      </c>
      <c r="Z6108" t="s">
        <v>271</v>
      </c>
      <c r="AA6108">
        <f t="shared" si="95"/>
        <v>2</v>
      </c>
    </row>
    <row r="6109" spans="1:27" x14ac:dyDescent="0.2">
      <c r="A6109">
        <v>3209</v>
      </c>
      <c r="B6109" s="1" t="s">
        <v>14339</v>
      </c>
      <c r="C6109" t="s">
        <v>1027</v>
      </c>
      <c r="D6109" s="9" t="s">
        <v>14340</v>
      </c>
      <c r="E6109" s="9"/>
      <c r="F6109" s="9"/>
      <c r="G6109" s="10">
        <v>9</v>
      </c>
      <c r="H6109" s="10" t="s">
        <v>276</v>
      </c>
      <c r="I6109" s="10">
        <v>1951</v>
      </c>
      <c r="J6109" s="11" t="s">
        <v>14337</v>
      </c>
      <c r="K6109" s="12"/>
      <c r="L6109" s="13" t="s">
        <v>14338</v>
      </c>
      <c r="M6109" t="s">
        <v>753</v>
      </c>
      <c r="S6109" s="9"/>
      <c r="T6109">
        <v>1</v>
      </c>
      <c r="U6109" s="210" t="s">
        <v>18240</v>
      </c>
      <c r="V6109" s="14">
        <v>0</v>
      </c>
      <c r="W6109" s="14">
        <v>1</v>
      </c>
      <c r="X6109" s="150" t="s">
        <v>270</v>
      </c>
      <c r="Y6109">
        <v>11</v>
      </c>
      <c r="Z6109" t="s">
        <v>271</v>
      </c>
      <c r="AA6109">
        <f t="shared" si="95"/>
        <v>2</v>
      </c>
    </row>
    <row r="6110" spans="1:27" x14ac:dyDescent="0.2">
      <c r="A6110">
        <v>5916</v>
      </c>
      <c r="B6110" s="1" t="s">
        <v>14341</v>
      </c>
      <c r="C6110" t="s">
        <v>6878</v>
      </c>
      <c r="D6110" s="9">
        <v>13</v>
      </c>
      <c r="E6110" s="9"/>
      <c r="F6110" s="9"/>
      <c r="G6110" s="10">
        <v>11</v>
      </c>
      <c r="H6110" s="10" t="s">
        <v>276</v>
      </c>
      <c r="I6110" s="10">
        <v>1951</v>
      </c>
      <c r="J6110" s="11" t="s">
        <v>14342</v>
      </c>
      <c r="K6110" s="12"/>
      <c r="L6110" s="13" t="s">
        <v>14343</v>
      </c>
      <c r="M6110" t="s">
        <v>753</v>
      </c>
      <c r="S6110" s="9"/>
      <c r="T6110">
        <v>1</v>
      </c>
      <c r="U6110" s="210" t="s">
        <v>18240</v>
      </c>
      <c r="V6110" s="14">
        <v>0</v>
      </c>
      <c r="W6110" s="14">
        <v>0</v>
      </c>
      <c r="X6110" s="150" t="s">
        <v>270</v>
      </c>
      <c r="Y6110">
        <v>13</v>
      </c>
      <c r="Z6110" t="s">
        <v>271</v>
      </c>
      <c r="AA6110">
        <f t="shared" si="95"/>
        <v>1</v>
      </c>
    </row>
    <row r="6111" spans="1:27" x14ac:dyDescent="0.2">
      <c r="A6111">
        <v>3789</v>
      </c>
      <c r="B6111" s="1" t="s">
        <v>14349</v>
      </c>
      <c r="C6111" t="s">
        <v>6878</v>
      </c>
      <c r="D6111" s="9" t="s">
        <v>14350</v>
      </c>
      <c r="E6111" s="9"/>
      <c r="F6111" s="9"/>
      <c r="G6111" s="10">
        <v>15</v>
      </c>
      <c r="H6111" s="10" t="s">
        <v>276</v>
      </c>
      <c r="I6111" s="10">
        <v>1951</v>
      </c>
      <c r="J6111" s="11" t="s">
        <v>14346</v>
      </c>
      <c r="K6111" s="12" t="s">
        <v>237</v>
      </c>
      <c r="L6111" s="13" t="s">
        <v>14351</v>
      </c>
      <c r="M6111" t="s">
        <v>290</v>
      </c>
      <c r="N6111" t="s">
        <v>291</v>
      </c>
      <c r="O6111" t="s">
        <v>316</v>
      </c>
      <c r="S6111" s="9"/>
      <c r="T6111">
        <v>1</v>
      </c>
      <c r="U6111" s="210" t="s">
        <v>18240</v>
      </c>
      <c r="V6111" s="14">
        <v>0</v>
      </c>
      <c r="W6111" s="14">
        <v>0</v>
      </c>
      <c r="X6111" s="150" t="s">
        <v>270</v>
      </c>
      <c r="Y6111">
        <v>58</v>
      </c>
      <c r="Z6111" t="s">
        <v>271</v>
      </c>
      <c r="AA6111">
        <f t="shared" si="95"/>
        <v>2</v>
      </c>
    </row>
    <row r="6112" spans="1:27" x14ac:dyDescent="0.2">
      <c r="A6112">
        <v>3360</v>
      </c>
      <c r="B6112" s="1" t="s">
        <v>14352</v>
      </c>
      <c r="C6112" t="s">
        <v>1027</v>
      </c>
      <c r="D6112" s="9" t="s">
        <v>4262</v>
      </c>
      <c r="E6112" s="9"/>
      <c r="F6112" s="9"/>
      <c r="G6112" s="10">
        <v>15</v>
      </c>
      <c r="H6112" s="10" t="s">
        <v>276</v>
      </c>
      <c r="I6112" s="10">
        <v>1951</v>
      </c>
      <c r="J6112" s="11" t="s">
        <v>14346</v>
      </c>
      <c r="K6112" s="12"/>
      <c r="L6112" s="13" t="s">
        <v>14347</v>
      </c>
      <c r="M6112" t="s">
        <v>753</v>
      </c>
      <c r="S6112" s="9"/>
      <c r="T6112">
        <v>1</v>
      </c>
      <c r="U6112" s="210" t="s">
        <v>18240</v>
      </c>
      <c r="V6112" s="14">
        <v>0</v>
      </c>
      <c r="W6112" s="14">
        <v>0</v>
      </c>
      <c r="X6112" s="150" t="s">
        <v>294</v>
      </c>
      <c r="Y6112" t="s">
        <v>4262</v>
      </c>
      <c r="Z6112" t="s">
        <v>1419</v>
      </c>
      <c r="AA6112">
        <f t="shared" si="95"/>
        <v>1</v>
      </c>
    </row>
    <row r="6113" spans="1:27" x14ac:dyDescent="0.2">
      <c r="A6113">
        <v>4001</v>
      </c>
      <c r="B6113" s="1" t="s">
        <v>14353</v>
      </c>
      <c r="C6113" t="s">
        <v>1027</v>
      </c>
      <c r="D6113" s="9" t="s">
        <v>4262</v>
      </c>
      <c r="E6113" s="9"/>
      <c r="F6113" s="9"/>
      <c r="G6113" s="10">
        <v>15</v>
      </c>
      <c r="H6113" s="10" t="s">
        <v>276</v>
      </c>
      <c r="I6113" s="10">
        <v>1951</v>
      </c>
      <c r="J6113" s="11" t="s">
        <v>14346</v>
      </c>
      <c r="K6113" s="12"/>
      <c r="L6113" s="13" t="s">
        <v>14347</v>
      </c>
      <c r="M6113" t="s">
        <v>753</v>
      </c>
      <c r="S6113" s="9"/>
      <c r="T6113">
        <v>1</v>
      </c>
      <c r="U6113" s="210" t="s">
        <v>18240</v>
      </c>
      <c r="V6113" s="14">
        <v>0</v>
      </c>
      <c r="W6113" s="14">
        <v>0</v>
      </c>
      <c r="X6113" s="150" t="s">
        <v>294</v>
      </c>
      <c r="Y6113" t="s">
        <v>4262</v>
      </c>
      <c r="Z6113" t="s">
        <v>1419</v>
      </c>
      <c r="AA6113">
        <f t="shared" si="95"/>
        <v>1</v>
      </c>
    </row>
    <row r="6114" spans="1:27" x14ac:dyDescent="0.2">
      <c r="A6114">
        <v>2299</v>
      </c>
      <c r="B6114" s="1" t="s">
        <v>14344</v>
      </c>
      <c r="C6114" t="s">
        <v>1027</v>
      </c>
      <c r="D6114" s="9" t="s">
        <v>14345</v>
      </c>
      <c r="E6114" s="9"/>
      <c r="F6114" s="9"/>
      <c r="G6114" s="10">
        <v>15</v>
      </c>
      <c r="H6114" s="10" t="s">
        <v>276</v>
      </c>
      <c r="I6114" s="10">
        <v>1951</v>
      </c>
      <c r="J6114" s="11" t="s">
        <v>14346</v>
      </c>
      <c r="K6114" s="12"/>
      <c r="L6114" s="13" t="s">
        <v>14347</v>
      </c>
      <c r="M6114" t="s">
        <v>753</v>
      </c>
      <c r="S6114" s="9"/>
      <c r="T6114">
        <v>1</v>
      </c>
      <c r="U6114" s="210" t="s">
        <v>18240</v>
      </c>
      <c r="V6114" s="14">
        <v>0</v>
      </c>
      <c r="W6114" s="14">
        <v>0</v>
      </c>
      <c r="X6114" s="150" t="s">
        <v>294</v>
      </c>
      <c r="Y6114" t="s">
        <v>14348</v>
      </c>
      <c r="Z6114" t="s">
        <v>1419</v>
      </c>
      <c r="AA6114">
        <f t="shared" si="95"/>
        <v>2</v>
      </c>
    </row>
    <row r="6115" spans="1:27" x14ac:dyDescent="0.2">
      <c r="A6115">
        <v>3208</v>
      </c>
      <c r="B6115" s="1" t="s">
        <v>14354</v>
      </c>
      <c r="C6115" t="s">
        <v>1027</v>
      </c>
      <c r="D6115" s="9" t="s">
        <v>14355</v>
      </c>
      <c r="E6115" s="9"/>
      <c r="F6115" s="9" t="s">
        <v>532</v>
      </c>
      <c r="G6115" s="10">
        <v>17</v>
      </c>
      <c r="H6115" s="10" t="s">
        <v>276</v>
      </c>
      <c r="I6115" s="10">
        <v>1951</v>
      </c>
      <c r="J6115" s="11" t="s">
        <v>14356</v>
      </c>
      <c r="K6115" s="12"/>
      <c r="L6115" s="13" t="s">
        <v>14357</v>
      </c>
      <c r="M6115" t="s">
        <v>753</v>
      </c>
      <c r="S6115" s="9"/>
      <c r="T6115">
        <v>1</v>
      </c>
      <c r="U6115" s="210" t="s">
        <v>18240</v>
      </c>
      <c r="V6115" s="14">
        <v>0</v>
      </c>
      <c r="W6115" s="14">
        <v>1</v>
      </c>
      <c r="X6115" s="109" t="s">
        <v>294</v>
      </c>
      <c r="Y6115" t="s">
        <v>1199</v>
      </c>
      <c r="Z6115" t="s">
        <v>1419</v>
      </c>
      <c r="AA6115">
        <f t="shared" si="95"/>
        <v>3</v>
      </c>
    </row>
    <row r="6116" spans="1:27" x14ac:dyDescent="0.2">
      <c r="A6116">
        <v>1346</v>
      </c>
      <c r="B6116" s="1" t="s">
        <v>14364</v>
      </c>
      <c r="C6116" t="s">
        <v>1027</v>
      </c>
      <c r="D6116" s="9">
        <v>617</v>
      </c>
      <c r="E6116" s="9"/>
      <c r="F6116" s="9"/>
      <c r="G6116" s="10">
        <v>17</v>
      </c>
      <c r="H6116" s="10" t="s">
        <v>276</v>
      </c>
      <c r="I6116" s="10">
        <v>1951</v>
      </c>
      <c r="J6116" s="11" t="s">
        <v>14356</v>
      </c>
      <c r="K6116" s="12"/>
      <c r="L6116" s="13" t="s">
        <v>13808</v>
      </c>
      <c r="M6116" t="s">
        <v>753</v>
      </c>
      <c r="S6116" s="9"/>
      <c r="T6116">
        <v>1</v>
      </c>
      <c r="U6116" s="210" t="s">
        <v>18240</v>
      </c>
      <c r="V6116" s="14">
        <v>0</v>
      </c>
      <c r="W6116" s="14">
        <v>1</v>
      </c>
      <c r="X6116" s="150" t="s">
        <v>270</v>
      </c>
      <c r="Y6116">
        <v>617</v>
      </c>
      <c r="Z6116" t="s">
        <v>271</v>
      </c>
      <c r="AA6116">
        <f t="shared" si="95"/>
        <v>1</v>
      </c>
    </row>
    <row r="6117" spans="1:27" x14ac:dyDescent="0.2">
      <c r="A6117">
        <v>5525</v>
      </c>
      <c r="B6117" s="1" t="s">
        <v>13809</v>
      </c>
      <c r="C6117" t="s">
        <v>1027</v>
      </c>
      <c r="D6117" s="9">
        <v>248</v>
      </c>
      <c r="E6117" s="9"/>
      <c r="F6117" s="9"/>
      <c r="G6117" s="10">
        <v>17</v>
      </c>
      <c r="H6117" s="10" t="s">
        <v>276</v>
      </c>
      <c r="I6117" s="10">
        <v>1951</v>
      </c>
      <c r="J6117" s="11" t="s">
        <v>14356</v>
      </c>
      <c r="K6117" s="12"/>
      <c r="L6117" s="13" t="s">
        <v>14357</v>
      </c>
      <c r="M6117" t="s">
        <v>753</v>
      </c>
      <c r="S6117" s="9"/>
      <c r="T6117">
        <v>1</v>
      </c>
      <c r="U6117" s="210" t="s">
        <v>18240</v>
      </c>
      <c r="V6117" s="14">
        <v>0</v>
      </c>
      <c r="W6117" s="14">
        <v>1</v>
      </c>
      <c r="X6117" s="150" t="s">
        <v>270</v>
      </c>
      <c r="Y6117">
        <v>248</v>
      </c>
      <c r="Z6117" t="s">
        <v>1419</v>
      </c>
      <c r="AA6117">
        <f t="shared" si="95"/>
        <v>1</v>
      </c>
    </row>
    <row r="6118" spans="1:27" x14ac:dyDescent="0.2">
      <c r="A6118">
        <v>757</v>
      </c>
      <c r="B6118" s="1" t="s">
        <v>14358</v>
      </c>
      <c r="C6118" t="s">
        <v>1027</v>
      </c>
      <c r="D6118" s="9" t="s">
        <v>14359</v>
      </c>
      <c r="E6118" s="9"/>
      <c r="F6118" s="9"/>
      <c r="G6118" s="10">
        <v>17</v>
      </c>
      <c r="H6118" s="10" t="s">
        <v>276</v>
      </c>
      <c r="I6118" s="10">
        <v>1951</v>
      </c>
      <c r="J6118" s="11" t="s">
        <v>14356</v>
      </c>
      <c r="K6118" s="12"/>
      <c r="L6118" s="13" t="s">
        <v>14357</v>
      </c>
      <c r="M6118" t="s">
        <v>753</v>
      </c>
      <c r="S6118" s="9"/>
      <c r="T6118">
        <v>1</v>
      </c>
      <c r="U6118" s="210" t="s">
        <v>18240</v>
      </c>
      <c r="V6118" s="14">
        <v>0</v>
      </c>
      <c r="W6118" s="14">
        <v>1</v>
      </c>
      <c r="X6118" s="150" t="s">
        <v>294</v>
      </c>
      <c r="Y6118" t="s">
        <v>10136</v>
      </c>
      <c r="Z6118" t="s">
        <v>1419</v>
      </c>
      <c r="AA6118">
        <f t="shared" si="95"/>
        <v>2</v>
      </c>
    </row>
    <row r="6119" spans="1:27" x14ac:dyDescent="0.2">
      <c r="A6119">
        <v>5431</v>
      </c>
      <c r="B6119" s="1" t="s">
        <v>14360</v>
      </c>
      <c r="C6119" t="s">
        <v>1027</v>
      </c>
      <c r="D6119" s="9" t="s">
        <v>14361</v>
      </c>
      <c r="E6119" s="9"/>
      <c r="F6119" s="9"/>
      <c r="G6119" s="10">
        <v>17</v>
      </c>
      <c r="H6119" s="10" t="s">
        <v>276</v>
      </c>
      <c r="I6119" s="10">
        <v>1951</v>
      </c>
      <c r="J6119" s="11" t="s">
        <v>14356</v>
      </c>
      <c r="K6119" s="12"/>
      <c r="L6119" s="13" t="s">
        <v>14357</v>
      </c>
      <c r="M6119" t="s">
        <v>753</v>
      </c>
      <c r="S6119" s="9"/>
      <c r="T6119">
        <v>1</v>
      </c>
      <c r="U6119" s="210" t="s">
        <v>18240</v>
      </c>
      <c r="V6119" s="14">
        <v>0</v>
      </c>
      <c r="W6119" s="14">
        <v>1</v>
      </c>
      <c r="X6119" s="150" t="s">
        <v>294</v>
      </c>
      <c r="Y6119" t="s">
        <v>14362</v>
      </c>
      <c r="Z6119" t="s">
        <v>1419</v>
      </c>
      <c r="AA6119">
        <f t="shared" si="95"/>
        <v>2</v>
      </c>
    </row>
    <row r="6120" spans="1:27" x14ac:dyDescent="0.2">
      <c r="A6120">
        <v>5607</v>
      </c>
      <c r="B6120" s="1" t="s">
        <v>13811</v>
      </c>
      <c r="C6120" t="s">
        <v>1027</v>
      </c>
      <c r="D6120" s="9"/>
      <c r="E6120" s="9"/>
      <c r="F6120" s="9"/>
      <c r="G6120" s="10">
        <v>17</v>
      </c>
      <c r="H6120" s="10" t="s">
        <v>276</v>
      </c>
      <c r="I6120" s="10">
        <v>1951</v>
      </c>
      <c r="J6120" s="11" t="s">
        <v>14356</v>
      </c>
      <c r="K6120" s="12"/>
      <c r="L6120" s="13" t="s">
        <v>14357</v>
      </c>
      <c r="M6120" t="s">
        <v>753</v>
      </c>
      <c r="S6120" s="9"/>
      <c r="T6120">
        <v>1</v>
      </c>
      <c r="U6120" s="210" t="s">
        <v>18240</v>
      </c>
      <c r="V6120" s="14">
        <v>0</v>
      </c>
      <c r="W6120" s="14">
        <v>1</v>
      </c>
      <c r="X6120" s="150" t="s">
        <v>294</v>
      </c>
      <c r="Y6120" t="s">
        <v>334</v>
      </c>
      <c r="Z6120" t="s">
        <v>1419</v>
      </c>
      <c r="AA6120">
        <f t="shared" si="95"/>
        <v>1</v>
      </c>
    </row>
    <row r="6121" spans="1:27" x14ac:dyDescent="0.2">
      <c r="A6121">
        <v>5931</v>
      </c>
      <c r="B6121" s="1" t="s">
        <v>13810</v>
      </c>
      <c r="C6121" t="s">
        <v>1027</v>
      </c>
      <c r="D6121" s="9">
        <v>36</v>
      </c>
      <c r="E6121" s="9"/>
      <c r="F6121" s="9"/>
      <c r="G6121" s="10">
        <v>17</v>
      </c>
      <c r="H6121" s="10" t="s">
        <v>276</v>
      </c>
      <c r="I6121" s="10">
        <v>1951</v>
      </c>
      <c r="J6121" s="11" t="s">
        <v>14356</v>
      </c>
      <c r="K6121" s="12"/>
      <c r="L6121" s="13" t="s">
        <v>14357</v>
      </c>
      <c r="M6121" t="s">
        <v>753</v>
      </c>
      <c r="S6121" s="9"/>
      <c r="T6121">
        <v>1</v>
      </c>
      <c r="U6121" s="210" t="s">
        <v>18240</v>
      </c>
      <c r="V6121" s="14">
        <v>0</v>
      </c>
      <c r="W6121" s="14">
        <v>1</v>
      </c>
      <c r="X6121" s="150" t="s">
        <v>270</v>
      </c>
      <c r="Y6121">
        <v>36</v>
      </c>
      <c r="Z6121" t="s">
        <v>1419</v>
      </c>
      <c r="AA6121">
        <f t="shared" si="95"/>
        <v>1</v>
      </c>
    </row>
    <row r="6122" spans="1:27" x14ac:dyDescent="0.2">
      <c r="A6122">
        <v>5625</v>
      </c>
      <c r="B6122" s="1" t="s">
        <v>13812</v>
      </c>
      <c r="C6122" t="s">
        <v>1027</v>
      </c>
      <c r="D6122" s="9"/>
      <c r="E6122" s="9"/>
      <c r="F6122" s="9"/>
      <c r="G6122" s="10">
        <v>17</v>
      </c>
      <c r="H6122" s="10" t="s">
        <v>276</v>
      </c>
      <c r="I6122" s="10">
        <v>1951</v>
      </c>
      <c r="J6122" s="11" t="s">
        <v>14356</v>
      </c>
      <c r="K6122" s="12"/>
      <c r="L6122" s="13" t="s">
        <v>14357</v>
      </c>
      <c r="M6122" t="s">
        <v>753</v>
      </c>
      <c r="S6122" s="9"/>
      <c r="T6122">
        <v>1</v>
      </c>
      <c r="U6122" s="210" t="s">
        <v>18240</v>
      </c>
      <c r="V6122" s="14">
        <v>0</v>
      </c>
      <c r="W6122" s="14">
        <v>0</v>
      </c>
      <c r="X6122" s="109" t="e">
        <v>#N/A</v>
      </c>
      <c r="Y6122" t="s">
        <v>334</v>
      </c>
      <c r="Z6122" t="s">
        <v>1419</v>
      </c>
      <c r="AA6122">
        <f t="shared" si="95"/>
        <v>1</v>
      </c>
    </row>
    <row r="6123" spans="1:27" x14ac:dyDescent="0.2">
      <c r="A6123">
        <v>5630</v>
      </c>
      <c r="B6123" s="1" t="s">
        <v>13813</v>
      </c>
      <c r="C6123" t="s">
        <v>1027</v>
      </c>
      <c r="D6123" s="9"/>
      <c r="E6123" s="9"/>
      <c r="F6123" s="9"/>
      <c r="G6123" s="10">
        <v>17</v>
      </c>
      <c r="H6123" s="10" t="s">
        <v>276</v>
      </c>
      <c r="I6123" s="10">
        <v>1951</v>
      </c>
      <c r="J6123" s="11" t="s">
        <v>14356</v>
      </c>
      <c r="K6123" s="12"/>
      <c r="L6123" s="13" t="s">
        <v>14357</v>
      </c>
      <c r="M6123" t="s">
        <v>753</v>
      </c>
      <c r="S6123" s="9"/>
      <c r="T6123">
        <v>1</v>
      </c>
      <c r="U6123" s="210" t="s">
        <v>18240</v>
      </c>
      <c r="V6123" s="14">
        <v>0</v>
      </c>
      <c r="W6123" s="14">
        <v>0</v>
      </c>
      <c r="X6123" s="109" t="e">
        <v>#N/A</v>
      </c>
      <c r="Y6123" t="s">
        <v>334</v>
      </c>
      <c r="Z6123" t="s">
        <v>1419</v>
      </c>
      <c r="AA6123">
        <f t="shared" si="95"/>
        <v>1</v>
      </c>
    </row>
    <row r="6124" spans="1:27" x14ac:dyDescent="0.2">
      <c r="A6124">
        <v>5641</v>
      </c>
      <c r="B6124" s="1" t="s">
        <v>13814</v>
      </c>
      <c r="C6124" t="s">
        <v>1027</v>
      </c>
      <c r="D6124" s="9"/>
      <c r="E6124" s="9"/>
      <c r="F6124" s="9"/>
      <c r="G6124" s="10">
        <v>17</v>
      </c>
      <c r="H6124" s="10" t="s">
        <v>276</v>
      </c>
      <c r="I6124" s="10">
        <v>1951</v>
      </c>
      <c r="J6124" s="11" t="s">
        <v>14356</v>
      </c>
      <c r="K6124" s="12"/>
      <c r="L6124" s="13" t="s">
        <v>14357</v>
      </c>
      <c r="M6124" t="s">
        <v>753</v>
      </c>
      <c r="S6124" s="9"/>
      <c r="T6124">
        <v>1</v>
      </c>
      <c r="U6124" s="210" t="s">
        <v>18240</v>
      </c>
      <c r="V6124" s="14">
        <v>0</v>
      </c>
      <c r="W6124" s="14">
        <v>0</v>
      </c>
      <c r="X6124" s="109" t="e">
        <v>#N/A</v>
      </c>
      <c r="Y6124" t="s">
        <v>334</v>
      </c>
      <c r="Z6124" t="s">
        <v>1419</v>
      </c>
      <c r="AA6124">
        <f t="shared" si="95"/>
        <v>1</v>
      </c>
    </row>
    <row r="6125" spans="1:27" x14ac:dyDescent="0.2">
      <c r="A6125">
        <v>5991</v>
      </c>
      <c r="B6125" s="1" t="s">
        <v>13815</v>
      </c>
      <c r="C6125" t="s">
        <v>1027</v>
      </c>
      <c r="D6125" s="9"/>
      <c r="E6125" s="9"/>
      <c r="F6125" s="9"/>
      <c r="G6125" s="10">
        <v>17</v>
      </c>
      <c r="H6125" s="10" t="s">
        <v>276</v>
      </c>
      <c r="I6125" s="10">
        <v>1951</v>
      </c>
      <c r="J6125" s="11" t="s">
        <v>14356</v>
      </c>
      <c r="K6125" s="12"/>
      <c r="L6125" s="13" t="s">
        <v>14357</v>
      </c>
      <c r="M6125" t="s">
        <v>753</v>
      </c>
      <c r="S6125" s="9"/>
      <c r="T6125">
        <v>1</v>
      </c>
      <c r="U6125" s="210" t="s">
        <v>18240</v>
      </c>
      <c r="V6125" s="14">
        <v>0</v>
      </c>
      <c r="W6125" s="14">
        <v>0</v>
      </c>
      <c r="X6125" s="109" t="e">
        <v>#N/A</v>
      </c>
      <c r="Y6125" t="s">
        <v>334</v>
      </c>
      <c r="Z6125" t="s">
        <v>1419</v>
      </c>
      <c r="AA6125">
        <f t="shared" si="95"/>
        <v>1</v>
      </c>
    </row>
    <row r="6126" spans="1:27" x14ac:dyDescent="0.2">
      <c r="A6126">
        <v>6202</v>
      </c>
      <c r="B6126" s="1" t="s">
        <v>13816</v>
      </c>
      <c r="C6126" t="s">
        <v>1027</v>
      </c>
      <c r="D6126" s="9"/>
      <c r="E6126" s="9"/>
      <c r="F6126" s="9"/>
      <c r="G6126" s="10">
        <v>17</v>
      </c>
      <c r="H6126" s="10" t="s">
        <v>276</v>
      </c>
      <c r="I6126" s="10">
        <v>1951</v>
      </c>
      <c r="J6126" s="11" t="s">
        <v>14356</v>
      </c>
      <c r="K6126" s="12"/>
      <c r="L6126" s="13" t="s">
        <v>14357</v>
      </c>
      <c r="M6126" t="s">
        <v>753</v>
      </c>
      <c r="S6126" s="9"/>
      <c r="T6126">
        <v>1</v>
      </c>
      <c r="U6126" s="210" t="s">
        <v>18240</v>
      </c>
      <c r="V6126" s="14">
        <v>0</v>
      </c>
      <c r="W6126" s="14">
        <v>0</v>
      </c>
      <c r="X6126" s="109" t="e">
        <v>#N/A</v>
      </c>
      <c r="Y6126" t="s">
        <v>334</v>
      </c>
      <c r="Z6126" t="s">
        <v>1419</v>
      </c>
      <c r="AA6126">
        <f t="shared" si="95"/>
        <v>1</v>
      </c>
    </row>
    <row r="6127" spans="1:27" x14ac:dyDescent="0.2">
      <c r="A6127">
        <v>3132</v>
      </c>
      <c r="B6127" s="1" t="s">
        <v>13817</v>
      </c>
      <c r="C6127" t="s">
        <v>1027</v>
      </c>
      <c r="D6127" s="9"/>
      <c r="E6127" s="9"/>
      <c r="F6127" s="9"/>
      <c r="G6127" s="10">
        <v>17</v>
      </c>
      <c r="H6127" s="10" t="s">
        <v>276</v>
      </c>
      <c r="I6127" s="10">
        <v>1951</v>
      </c>
      <c r="J6127" s="11" t="s">
        <v>14356</v>
      </c>
      <c r="K6127" s="12"/>
      <c r="L6127" s="13" t="s">
        <v>14357</v>
      </c>
      <c r="M6127" t="s">
        <v>753</v>
      </c>
      <c r="S6127" s="9"/>
      <c r="T6127">
        <v>1</v>
      </c>
      <c r="U6127" s="210" t="s">
        <v>18240</v>
      </c>
      <c r="V6127" s="14">
        <v>0</v>
      </c>
      <c r="W6127" s="14">
        <v>0</v>
      </c>
      <c r="X6127" s="109" t="e">
        <v>#N/A</v>
      </c>
      <c r="Y6127" t="s">
        <v>334</v>
      </c>
      <c r="Z6127" t="s">
        <v>1419</v>
      </c>
      <c r="AA6127">
        <f t="shared" si="95"/>
        <v>1</v>
      </c>
    </row>
    <row r="6128" spans="1:27" x14ac:dyDescent="0.2">
      <c r="A6128">
        <v>4570</v>
      </c>
      <c r="B6128" s="1" t="s">
        <v>13818</v>
      </c>
      <c r="C6128" t="s">
        <v>1027</v>
      </c>
      <c r="D6128" s="9"/>
      <c r="E6128" s="9"/>
      <c r="F6128" s="9"/>
      <c r="G6128" s="10">
        <v>17</v>
      </c>
      <c r="H6128" s="10" t="s">
        <v>276</v>
      </c>
      <c r="I6128" s="10">
        <v>1951</v>
      </c>
      <c r="J6128" s="11" t="s">
        <v>14356</v>
      </c>
      <c r="K6128" s="12"/>
      <c r="L6128" s="13" t="s">
        <v>14357</v>
      </c>
      <c r="M6128" t="s">
        <v>753</v>
      </c>
      <c r="S6128" s="9"/>
      <c r="T6128">
        <v>1</v>
      </c>
      <c r="U6128" s="210" t="s">
        <v>18240</v>
      </c>
      <c r="V6128" s="14">
        <v>0</v>
      </c>
      <c r="W6128" s="14">
        <v>0</v>
      </c>
      <c r="X6128" s="109" t="e">
        <v>#N/A</v>
      </c>
      <c r="Y6128" t="s">
        <v>334</v>
      </c>
      <c r="Z6128" t="s">
        <v>1419</v>
      </c>
      <c r="AA6128">
        <f t="shared" si="95"/>
        <v>1</v>
      </c>
    </row>
    <row r="6129" spans="1:27" x14ac:dyDescent="0.2">
      <c r="A6129">
        <v>4606</v>
      </c>
      <c r="B6129" s="1" t="s">
        <v>13819</v>
      </c>
      <c r="C6129" t="s">
        <v>1027</v>
      </c>
      <c r="D6129" s="9"/>
      <c r="E6129" s="9"/>
      <c r="F6129" s="9"/>
      <c r="G6129" s="10">
        <v>17</v>
      </c>
      <c r="H6129" s="10" t="s">
        <v>276</v>
      </c>
      <c r="I6129" s="10">
        <v>1951</v>
      </c>
      <c r="J6129" s="11" t="s">
        <v>14356</v>
      </c>
      <c r="K6129" s="12"/>
      <c r="L6129" s="13" t="s">
        <v>14357</v>
      </c>
      <c r="M6129" t="s">
        <v>753</v>
      </c>
      <c r="S6129" s="9"/>
      <c r="T6129">
        <v>1</v>
      </c>
      <c r="U6129" s="210" t="s">
        <v>18240</v>
      </c>
      <c r="V6129" s="14">
        <v>0</v>
      </c>
      <c r="W6129" s="14">
        <v>0</v>
      </c>
      <c r="X6129" s="109" t="e">
        <v>#N/A</v>
      </c>
      <c r="Y6129" t="s">
        <v>334</v>
      </c>
      <c r="Z6129" t="s">
        <v>1419</v>
      </c>
      <c r="AA6129">
        <f t="shared" si="95"/>
        <v>1</v>
      </c>
    </row>
    <row r="6130" spans="1:27" x14ac:dyDescent="0.2">
      <c r="A6130">
        <v>4629</v>
      </c>
      <c r="B6130" s="1" t="s">
        <v>13820</v>
      </c>
      <c r="C6130" t="s">
        <v>1027</v>
      </c>
      <c r="D6130" s="9"/>
      <c r="E6130" s="9"/>
      <c r="F6130" s="9"/>
      <c r="G6130" s="10">
        <v>17</v>
      </c>
      <c r="H6130" s="10" t="s">
        <v>276</v>
      </c>
      <c r="I6130" s="10">
        <v>1951</v>
      </c>
      <c r="J6130" s="11" t="s">
        <v>14356</v>
      </c>
      <c r="K6130" s="12"/>
      <c r="L6130" s="13" t="s">
        <v>14357</v>
      </c>
      <c r="M6130" t="s">
        <v>753</v>
      </c>
      <c r="S6130" s="9"/>
      <c r="T6130">
        <v>1</v>
      </c>
      <c r="U6130" s="210" t="s">
        <v>18240</v>
      </c>
      <c r="V6130" s="14">
        <v>0</v>
      </c>
      <c r="W6130" s="14">
        <v>0</v>
      </c>
      <c r="X6130" s="109" t="e">
        <v>#N/A</v>
      </c>
      <c r="Y6130" t="s">
        <v>334</v>
      </c>
      <c r="Z6130" t="s">
        <v>1419</v>
      </c>
      <c r="AA6130">
        <f t="shared" si="95"/>
        <v>1</v>
      </c>
    </row>
    <row r="6131" spans="1:27" x14ac:dyDescent="0.2">
      <c r="A6131">
        <v>5957</v>
      </c>
      <c r="B6131" s="1" t="s">
        <v>13821</v>
      </c>
      <c r="C6131" t="s">
        <v>1027</v>
      </c>
      <c r="D6131" s="9"/>
      <c r="E6131" s="9"/>
      <c r="F6131" s="9"/>
      <c r="G6131" s="10">
        <v>17</v>
      </c>
      <c r="H6131" s="10" t="s">
        <v>276</v>
      </c>
      <c r="I6131" s="10">
        <v>1951</v>
      </c>
      <c r="J6131" s="11" t="s">
        <v>14356</v>
      </c>
      <c r="K6131" s="12"/>
      <c r="L6131" s="13" t="s">
        <v>14357</v>
      </c>
      <c r="M6131" t="s">
        <v>753</v>
      </c>
      <c r="S6131" s="9"/>
      <c r="T6131">
        <v>1</v>
      </c>
      <c r="U6131" s="210" t="s">
        <v>18240</v>
      </c>
      <c r="V6131" s="14">
        <v>0</v>
      </c>
      <c r="W6131" s="14">
        <v>0</v>
      </c>
      <c r="X6131" s="109" t="e">
        <v>#N/A</v>
      </c>
      <c r="Y6131" t="s">
        <v>334</v>
      </c>
      <c r="Z6131" t="s">
        <v>1419</v>
      </c>
      <c r="AA6131">
        <f t="shared" si="95"/>
        <v>1</v>
      </c>
    </row>
    <row r="6132" spans="1:27" x14ac:dyDescent="0.2">
      <c r="A6132">
        <v>5959</v>
      </c>
      <c r="B6132" s="1" t="s">
        <v>13822</v>
      </c>
      <c r="C6132" t="s">
        <v>1027</v>
      </c>
      <c r="D6132" s="9"/>
      <c r="E6132" s="9"/>
      <c r="F6132" s="9"/>
      <c r="G6132" s="10">
        <v>17</v>
      </c>
      <c r="H6132" s="10" t="s">
        <v>276</v>
      </c>
      <c r="I6132" s="10">
        <v>1951</v>
      </c>
      <c r="J6132" s="11" t="s">
        <v>14356</v>
      </c>
      <c r="K6132" s="12"/>
      <c r="L6132" s="13" t="s">
        <v>14357</v>
      </c>
      <c r="M6132" t="s">
        <v>753</v>
      </c>
      <c r="S6132" s="9"/>
      <c r="T6132">
        <v>1</v>
      </c>
      <c r="U6132" s="210" t="s">
        <v>18240</v>
      </c>
      <c r="V6132" s="14">
        <v>0</v>
      </c>
      <c r="W6132" s="14">
        <v>0</v>
      </c>
      <c r="X6132" s="109" t="e">
        <v>#N/A</v>
      </c>
      <c r="Y6132" t="s">
        <v>334</v>
      </c>
      <c r="Z6132" t="s">
        <v>1419</v>
      </c>
      <c r="AA6132">
        <f t="shared" si="95"/>
        <v>1</v>
      </c>
    </row>
    <row r="6133" spans="1:27" x14ac:dyDescent="0.2">
      <c r="A6133">
        <v>5979</v>
      </c>
      <c r="B6133" s="1" t="s">
        <v>13823</v>
      </c>
      <c r="C6133" t="s">
        <v>1027</v>
      </c>
      <c r="D6133" s="9"/>
      <c r="E6133" s="9"/>
      <c r="F6133" s="9"/>
      <c r="G6133" s="10">
        <v>17</v>
      </c>
      <c r="H6133" s="10" t="s">
        <v>276</v>
      </c>
      <c r="I6133" s="10">
        <v>1951</v>
      </c>
      <c r="J6133" s="11" t="s">
        <v>14356</v>
      </c>
      <c r="K6133" s="12"/>
      <c r="L6133" s="13" t="s">
        <v>14357</v>
      </c>
      <c r="M6133" t="s">
        <v>753</v>
      </c>
      <c r="S6133" s="9"/>
      <c r="T6133">
        <v>1</v>
      </c>
      <c r="U6133" s="210" t="s">
        <v>18240</v>
      </c>
      <c r="V6133" s="14">
        <v>0</v>
      </c>
      <c r="W6133" s="14">
        <v>0</v>
      </c>
      <c r="X6133" s="109" t="e">
        <v>#N/A</v>
      </c>
      <c r="Y6133" t="s">
        <v>334</v>
      </c>
      <c r="Z6133" t="s">
        <v>1419</v>
      </c>
      <c r="AA6133">
        <f t="shared" si="95"/>
        <v>1</v>
      </c>
    </row>
    <row r="6134" spans="1:27" x14ac:dyDescent="0.2">
      <c r="A6134">
        <v>5982</v>
      </c>
      <c r="B6134" s="1" t="s">
        <v>13824</v>
      </c>
      <c r="C6134" t="s">
        <v>1027</v>
      </c>
      <c r="D6134" s="9"/>
      <c r="E6134" s="9"/>
      <c r="F6134" s="9"/>
      <c r="G6134" s="10">
        <v>17</v>
      </c>
      <c r="H6134" s="10" t="s">
        <v>276</v>
      </c>
      <c r="I6134" s="10">
        <v>1951</v>
      </c>
      <c r="J6134" s="11" t="s">
        <v>14356</v>
      </c>
      <c r="K6134" s="12"/>
      <c r="L6134" s="13" t="s">
        <v>14357</v>
      </c>
      <c r="M6134" t="s">
        <v>753</v>
      </c>
      <c r="S6134" s="9"/>
      <c r="T6134">
        <v>1</v>
      </c>
      <c r="U6134" s="210" t="s">
        <v>18240</v>
      </c>
      <c r="V6134" s="14">
        <v>0</v>
      </c>
      <c r="W6134" s="14">
        <v>0</v>
      </c>
      <c r="X6134" s="109" t="e">
        <v>#N/A</v>
      </c>
      <c r="Y6134" t="s">
        <v>334</v>
      </c>
      <c r="Z6134" t="s">
        <v>1419</v>
      </c>
      <c r="AA6134">
        <f t="shared" si="95"/>
        <v>1</v>
      </c>
    </row>
    <row r="6135" spans="1:27" x14ac:dyDescent="0.2">
      <c r="A6135">
        <v>6214</v>
      </c>
      <c r="B6135" s="1" t="s">
        <v>13825</v>
      </c>
      <c r="C6135" t="s">
        <v>1027</v>
      </c>
      <c r="D6135" s="9"/>
      <c r="E6135" s="9"/>
      <c r="F6135" s="9"/>
      <c r="G6135" s="10">
        <v>17</v>
      </c>
      <c r="H6135" s="10" t="s">
        <v>276</v>
      </c>
      <c r="I6135" s="10">
        <v>1951</v>
      </c>
      <c r="J6135" s="11" t="s">
        <v>14356</v>
      </c>
      <c r="K6135" s="12"/>
      <c r="L6135" s="13" t="s">
        <v>14357</v>
      </c>
      <c r="M6135" t="s">
        <v>753</v>
      </c>
      <c r="S6135" s="9"/>
      <c r="T6135">
        <v>1</v>
      </c>
      <c r="U6135" s="210" t="s">
        <v>18240</v>
      </c>
      <c r="V6135" s="14">
        <v>0</v>
      </c>
      <c r="W6135" s="14">
        <v>0</v>
      </c>
      <c r="X6135" s="109" t="e">
        <v>#N/A</v>
      </c>
      <c r="Y6135" t="s">
        <v>334</v>
      </c>
      <c r="Z6135" t="s">
        <v>1419</v>
      </c>
      <c r="AA6135">
        <f t="shared" si="95"/>
        <v>1</v>
      </c>
    </row>
    <row r="6136" spans="1:27" x14ac:dyDescent="0.2">
      <c r="A6136">
        <v>6270</v>
      </c>
      <c r="B6136" s="1" t="s">
        <v>13826</v>
      </c>
      <c r="C6136" t="s">
        <v>1027</v>
      </c>
      <c r="D6136" s="9"/>
      <c r="E6136" s="9"/>
      <c r="F6136" s="9"/>
      <c r="G6136" s="10">
        <v>17</v>
      </c>
      <c r="H6136" s="10" t="s">
        <v>276</v>
      </c>
      <c r="I6136" s="10">
        <v>1951</v>
      </c>
      <c r="J6136" s="11" t="s">
        <v>14356</v>
      </c>
      <c r="K6136" s="12"/>
      <c r="L6136" s="13" t="s">
        <v>14357</v>
      </c>
      <c r="M6136" t="s">
        <v>753</v>
      </c>
      <c r="S6136" s="9"/>
      <c r="T6136">
        <v>1</v>
      </c>
      <c r="U6136" s="210" t="s">
        <v>18240</v>
      </c>
      <c r="V6136" s="14">
        <v>0</v>
      </c>
      <c r="W6136" s="14">
        <v>0</v>
      </c>
      <c r="X6136" s="109" t="e">
        <v>#N/A</v>
      </c>
      <c r="Y6136" t="s">
        <v>334</v>
      </c>
      <c r="Z6136" t="s">
        <v>1419</v>
      </c>
      <c r="AA6136">
        <f t="shared" si="95"/>
        <v>1</v>
      </c>
    </row>
    <row r="6137" spans="1:27" x14ac:dyDescent="0.2">
      <c r="A6137">
        <v>6219</v>
      </c>
      <c r="B6137" s="1" t="s">
        <v>13827</v>
      </c>
      <c r="C6137" t="s">
        <v>1027</v>
      </c>
      <c r="D6137" s="9"/>
      <c r="E6137" s="9"/>
      <c r="F6137" s="9"/>
      <c r="G6137" s="10">
        <v>17</v>
      </c>
      <c r="H6137" s="10" t="s">
        <v>276</v>
      </c>
      <c r="I6137" s="10">
        <v>1951</v>
      </c>
      <c r="J6137" s="11" t="s">
        <v>14356</v>
      </c>
      <c r="K6137" s="12"/>
      <c r="L6137" s="13" t="s">
        <v>14357</v>
      </c>
      <c r="M6137" t="s">
        <v>753</v>
      </c>
      <c r="S6137" s="9"/>
      <c r="T6137">
        <v>1</v>
      </c>
      <c r="U6137" s="210" t="s">
        <v>18240</v>
      </c>
      <c r="V6137" s="14">
        <v>0</v>
      </c>
      <c r="W6137" s="14">
        <v>0</v>
      </c>
      <c r="X6137" s="109" t="e">
        <v>#N/A</v>
      </c>
      <c r="Y6137" t="s">
        <v>334</v>
      </c>
      <c r="Z6137" t="s">
        <v>1419</v>
      </c>
      <c r="AA6137">
        <f t="shared" si="95"/>
        <v>1</v>
      </c>
    </row>
    <row r="6138" spans="1:27" x14ac:dyDescent="0.2">
      <c r="A6138">
        <v>4583</v>
      </c>
      <c r="B6138" s="1" t="s">
        <v>13828</v>
      </c>
      <c r="C6138" t="s">
        <v>1027</v>
      </c>
      <c r="D6138" s="9"/>
      <c r="E6138" s="9"/>
      <c r="F6138" s="9"/>
      <c r="G6138" s="10">
        <v>17</v>
      </c>
      <c r="H6138" s="10" t="s">
        <v>276</v>
      </c>
      <c r="I6138" s="10">
        <v>1951</v>
      </c>
      <c r="J6138" s="11" t="s">
        <v>14356</v>
      </c>
      <c r="K6138" s="12"/>
      <c r="L6138" s="13" t="s">
        <v>14357</v>
      </c>
      <c r="M6138" t="s">
        <v>753</v>
      </c>
      <c r="S6138" s="9"/>
      <c r="T6138">
        <v>1</v>
      </c>
      <c r="U6138" s="210" t="s">
        <v>18240</v>
      </c>
      <c r="V6138" s="14">
        <v>0</v>
      </c>
      <c r="W6138" s="14">
        <v>0</v>
      </c>
      <c r="X6138" s="109" t="e">
        <v>#N/A</v>
      </c>
      <c r="Y6138" t="s">
        <v>334</v>
      </c>
      <c r="Z6138" t="s">
        <v>1419</v>
      </c>
      <c r="AA6138">
        <f t="shared" si="95"/>
        <v>1</v>
      </c>
    </row>
    <row r="6139" spans="1:27" x14ac:dyDescent="0.2">
      <c r="A6139">
        <v>5086</v>
      </c>
      <c r="B6139" s="1" t="s">
        <v>13829</v>
      </c>
      <c r="C6139" t="s">
        <v>1027</v>
      </c>
      <c r="D6139" s="9"/>
      <c r="E6139" s="9"/>
      <c r="F6139" s="9"/>
      <c r="G6139" s="10">
        <v>17</v>
      </c>
      <c r="H6139" s="10" t="s">
        <v>276</v>
      </c>
      <c r="I6139" s="10">
        <v>1951</v>
      </c>
      <c r="J6139" s="11" t="s">
        <v>14356</v>
      </c>
      <c r="K6139" s="12"/>
      <c r="L6139" s="13" t="s">
        <v>14357</v>
      </c>
      <c r="M6139" t="s">
        <v>753</v>
      </c>
      <c r="S6139" s="9"/>
      <c r="T6139">
        <v>1</v>
      </c>
      <c r="U6139" s="210" t="s">
        <v>18240</v>
      </c>
      <c r="V6139" s="14">
        <v>0</v>
      </c>
      <c r="W6139" s="14">
        <v>0</v>
      </c>
      <c r="X6139" s="109" t="e">
        <v>#N/A</v>
      </c>
      <c r="Y6139" t="s">
        <v>334</v>
      </c>
      <c r="Z6139" t="s">
        <v>1419</v>
      </c>
      <c r="AA6139">
        <f t="shared" si="95"/>
        <v>1</v>
      </c>
    </row>
    <row r="6140" spans="1:27" x14ac:dyDescent="0.2">
      <c r="A6140">
        <v>5088</v>
      </c>
      <c r="B6140" s="1" t="s">
        <v>13830</v>
      </c>
      <c r="C6140" t="s">
        <v>1027</v>
      </c>
      <c r="D6140" s="9"/>
      <c r="E6140" s="9"/>
      <c r="F6140" s="9"/>
      <c r="G6140" s="10">
        <v>17</v>
      </c>
      <c r="H6140" s="10" t="s">
        <v>276</v>
      </c>
      <c r="I6140" s="10">
        <v>1951</v>
      </c>
      <c r="J6140" s="11" t="s">
        <v>14356</v>
      </c>
      <c r="K6140" s="12"/>
      <c r="L6140" s="13" t="s">
        <v>14357</v>
      </c>
      <c r="M6140" t="s">
        <v>753</v>
      </c>
      <c r="S6140" s="9"/>
      <c r="T6140">
        <v>1</v>
      </c>
      <c r="U6140" s="210" t="s">
        <v>18240</v>
      </c>
      <c r="V6140" s="14">
        <v>0</v>
      </c>
      <c r="W6140" s="14">
        <v>0</v>
      </c>
      <c r="X6140" s="109" t="e">
        <v>#N/A</v>
      </c>
      <c r="Y6140" t="s">
        <v>334</v>
      </c>
      <c r="Z6140" t="s">
        <v>1419</v>
      </c>
      <c r="AA6140">
        <f t="shared" si="95"/>
        <v>1</v>
      </c>
    </row>
    <row r="6141" spans="1:27" x14ac:dyDescent="0.2">
      <c r="A6141">
        <v>5585</v>
      </c>
      <c r="B6141" s="1" t="s">
        <v>13831</v>
      </c>
      <c r="C6141" t="s">
        <v>1027</v>
      </c>
      <c r="D6141" s="9"/>
      <c r="E6141" s="9"/>
      <c r="F6141" s="9"/>
      <c r="G6141" s="10">
        <v>17</v>
      </c>
      <c r="H6141" s="10" t="s">
        <v>276</v>
      </c>
      <c r="I6141" s="10">
        <v>1951</v>
      </c>
      <c r="J6141" s="11" t="s">
        <v>14356</v>
      </c>
      <c r="K6141" s="12"/>
      <c r="L6141" s="13" t="s">
        <v>14357</v>
      </c>
      <c r="M6141" t="s">
        <v>753</v>
      </c>
      <c r="S6141" s="9"/>
      <c r="T6141">
        <v>1</v>
      </c>
      <c r="U6141" s="210" t="s">
        <v>18240</v>
      </c>
      <c r="V6141" s="14">
        <v>0</v>
      </c>
      <c r="W6141" s="14">
        <v>0</v>
      </c>
      <c r="X6141" s="109" t="e">
        <v>#N/A</v>
      </c>
      <c r="Y6141" t="s">
        <v>334</v>
      </c>
      <c r="Z6141" t="s">
        <v>1419</v>
      </c>
      <c r="AA6141">
        <f t="shared" si="95"/>
        <v>1</v>
      </c>
    </row>
    <row r="6142" spans="1:27" x14ac:dyDescent="0.2">
      <c r="A6142">
        <v>5603</v>
      </c>
      <c r="B6142" s="1" t="s">
        <v>13832</v>
      </c>
      <c r="C6142" t="s">
        <v>1027</v>
      </c>
      <c r="D6142" s="9"/>
      <c r="E6142" s="9"/>
      <c r="F6142" s="9"/>
      <c r="G6142" s="10">
        <v>17</v>
      </c>
      <c r="H6142" s="10" t="s">
        <v>276</v>
      </c>
      <c r="I6142" s="10">
        <v>1951</v>
      </c>
      <c r="J6142" s="11" t="s">
        <v>14356</v>
      </c>
      <c r="K6142" s="12"/>
      <c r="L6142" s="13" t="s">
        <v>14357</v>
      </c>
      <c r="M6142" t="s">
        <v>753</v>
      </c>
      <c r="S6142" s="9"/>
      <c r="T6142">
        <v>1</v>
      </c>
      <c r="U6142" s="210" t="s">
        <v>18240</v>
      </c>
      <c r="V6142" s="14">
        <v>0</v>
      </c>
      <c r="W6142" s="14">
        <v>0</v>
      </c>
      <c r="X6142" s="109" t="e">
        <v>#N/A</v>
      </c>
      <c r="Y6142" t="s">
        <v>334</v>
      </c>
      <c r="Z6142" t="s">
        <v>1419</v>
      </c>
      <c r="AA6142">
        <f t="shared" si="95"/>
        <v>1</v>
      </c>
    </row>
    <row r="6143" spans="1:27" x14ac:dyDescent="0.2">
      <c r="A6143">
        <v>5628</v>
      </c>
      <c r="B6143" s="1" t="s">
        <v>13833</v>
      </c>
      <c r="C6143" t="s">
        <v>1027</v>
      </c>
      <c r="D6143" s="9"/>
      <c r="E6143" s="9"/>
      <c r="F6143" s="9"/>
      <c r="G6143" s="10">
        <v>17</v>
      </c>
      <c r="H6143" s="10" t="s">
        <v>276</v>
      </c>
      <c r="I6143" s="10">
        <v>1951</v>
      </c>
      <c r="J6143" s="11" t="s">
        <v>14356</v>
      </c>
      <c r="K6143" s="12"/>
      <c r="L6143" s="13" t="s">
        <v>14357</v>
      </c>
      <c r="M6143" t="s">
        <v>753</v>
      </c>
      <c r="S6143" s="9"/>
      <c r="T6143">
        <v>1</v>
      </c>
      <c r="U6143" s="210" t="s">
        <v>18240</v>
      </c>
      <c r="V6143" s="14">
        <v>0</v>
      </c>
      <c r="W6143" s="14">
        <v>0</v>
      </c>
      <c r="X6143" s="109" t="e">
        <v>#N/A</v>
      </c>
      <c r="Y6143" t="s">
        <v>334</v>
      </c>
      <c r="Z6143" t="s">
        <v>1419</v>
      </c>
      <c r="AA6143">
        <f t="shared" si="95"/>
        <v>1</v>
      </c>
    </row>
    <row r="6144" spans="1:27" x14ac:dyDescent="0.2">
      <c r="A6144">
        <v>5638</v>
      </c>
      <c r="B6144" s="1" t="s">
        <v>13834</v>
      </c>
      <c r="C6144" t="s">
        <v>1027</v>
      </c>
      <c r="D6144" s="9"/>
      <c r="E6144" s="9"/>
      <c r="F6144" s="9"/>
      <c r="G6144" s="10">
        <v>17</v>
      </c>
      <c r="H6144" s="10" t="s">
        <v>276</v>
      </c>
      <c r="I6144" s="10">
        <v>1951</v>
      </c>
      <c r="J6144" s="11" t="s">
        <v>14356</v>
      </c>
      <c r="K6144" s="12"/>
      <c r="L6144" s="13" t="s">
        <v>14357</v>
      </c>
      <c r="M6144" t="s">
        <v>753</v>
      </c>
      <c r="S6144" s="9"/>
      <c r="T6144">
        <v>1</v>
      </c>
      <c r="U6144" s="210" t="s">
        <v>18240</v>
      </c>
      <c r="V6144" s="14">
        <v>0</v>
      </c>
      <c r="W6144" s="14">
        <v>0</v>
      </c>
      <c r="X6144" s="109" t="e">
        <v>#N/A</v>
      </c>
      <c r="Y6144" t="s">
        <v>334</v>
      </c>
      <c r="Z6144" t="s">
        <v>1419</v>
      </c>
      <c r="AA6144">
        <f t="shared" si="95"/>
        <v>1</v>
      </c>
    </row>
    <row r="6145" spans="1:27" x14ac:dyDescent="0.2">
      <c r="A6145">
        <v>5980</v>
      </c>
      <c r="B6145" s="1" t="s">
        <v>13835</v>
      </c>
      <c r="C6145" t="s">
        <v>1027</v>
      </c>
      <c r="D6145" s="9"/>
      <c r="E6145" s="9"/>
      <c r="F6145" s="9"/>
      <c r="G6145" s="10">
        <v>17</v>
      </c>
      <c r="H6145" s="10" t="s">
        <v>276</v>
      </c>
      <c r="I6145" s="10">
        <v>1951</v>
      </c>
      <c r="J6145" s="11" t="s">
        <v>14356</v>
      </c>
      <c r="K6145" s="12"/>
      <c r="L6145" s="13" t="s">
        <v>14357</v>
      </c>
      <c r="M6145" t="s">
        <v>753</v>
      </c>
      <c r="S6145" s="9"/>
      <c r="T6145">
        <v>1</v>
      </c>
      <c r="U6145" s="210" t="s">
        <v>18240</v>
      </c>
      <c r="V6145" s="14">
        <v>0</v>
      </c>
      <c r="W6145" s="14">
        <v>0</v>
      </c>
      <c r="X6145" s="109" t="e">
        <v>#N/A</v>
      </c>
      <c r="Y6145" t="s">
        <v>334</v>
      </c>
      <c r="Z6145" t="s">
        <v>1419</v>
      </c>
      <c r="AA6145">
        <f t="shared" si="95"/>
        <v>1</v>
      </c>
    </row>
    <row r="6146" spans="1:27" x14ac:dyDescent="0.2">
      <c r="A6146">
        <v>7439</v>
      </c>
      <c r="B6146" s="1" t="s">
        <v>14363</v>
      </c>
      <c r="C6146" t="s">
        <v>1027</v>
      </c>
      <c r="D6146" s="9" t="s">
        <v>1232</v>
      </c>
      <c r="E6146" s="9" t="s">
        <v>876</v>
      </c>
      <c r="F6146" s="9" t="s">
        <v>1416</v>
      </c>
      <c r="G6146" s="10">
        <v>17</v>
      </c>
      <c r="H6146" s="10" t="s">
        <v>276</v>
      </c>
      <c r="I6146" s="10">
        <v>1951</v>
      </c>
      <c r="J6146" s="11" t="s">
        <v>14356</v>
      </c>
      <c r="K6146" s="12"/>
      <c r="L6146" s="13" t="s">
        <v>14357</v>
      </c>
      <c r="M6146" t="s">
        <v>753</v>
      </c>
      <c r="S6146" s="9"/>
      <c r="T6146">
        <v>1</v>
      </c>
      <c r="U6146" s="210" t="s">
        <v>18240</v>
      </c>
      <c r="V6146" s="14">
        <v>0</v>
      </c>
      <c r="W6146" s="14">
        <v>0</v>
      </c>
      <c r="X6146" s="109" t="e">
        <v>#N/A</v>
      </c>
      <c r="Y6146" t="s">
        <v>1232</v>
      </c>
      <c r="Z6146" t="s">
        <v>1419</v>
      </c>
      <c r="AA6146">
        <f t="shared" ref="AA6146:AA6209" si="96">LEN(D6146)-LEN(SUBSTITUTE(D6146,"/",""))+1</f>
        <v>1</v>
      </c>
    </row>
    <row r="6147" spans="1:27" x14ac:dyDescent="0.2">
      <c r="A6147">
        <v>1930</v>
      </c>
      <c r="B6147" s="1" t="s">
        <v>13836</v>
      </c>
      <c r="C6147" t="s">
        <v>1027</v>
      </c>
      <c r="D6147" s="9" t="s">
        <v>13837</v>
      </c>
      <c r="E6147" s="9" t="s">
        <v>259</v>
      </c>
      <c r="F6147" s="9" t="s">
        <v>532</v>
      </c>
      <c r="G6147" s="10">
        <v>18</v>
      </c>
      <c r="H6147" s="10" t="s">
        <v>276</v>
      </c>
      <c r="I6147" s="10">
        <v>1951</v>
      </c>
      <c r="J6147" s="11" t="s">
        <v>13838</v>
      </c>
      <c r="K6147" s="12"/>
      <c r="L6147" s="13" t="s">
        <v>13839</v>
      </c>
      <c r="M6147" t="s">
        <v>753</v>
      </c>
      <c r="S6147" s="9"/>
      <c r="T6147">
        <v>1</v>
      </c>
      <c r="U6147" s="210" t="s">
        <v>18240</v>
      </c>
      <c r="V6147" s="14">
        <v>0</v>
      </c>
      <c r="W6147" s="14">
        <v>1</v>
      </c>
      <c r="X6147" s="109" t="s">
        <v>294</v>
      </c>
      <c r="Y6147" t="s">
        <v>1242</v>
      </c>
      <c r="Z6147" t="s">
        <v>271</v>
      </c>
      <c r="AA6147">
        <f t="shared" si="96"/>
        <v>2</v>
      </c>
    </row>
    <row r="6148" spans="1:27" x14ac:dyDescent="0.2">
      <c r="A6148">
        <v>5985</v>
      </c>
      <c r="B6148" s="1" t="s">
        <v>13840</v>
      </c>
      <c r="C6148" t="s">
        <v>1027</v>
      </c>
      <c r="D6148" s="9"/>
      <c r="E6148" s="9"/>
      <c r="F6148" s="9"/>
      <c r="G6148" s="10">
        <v>18</v>
      </c>
      <c r="H6148" s="10" t="s">
        <v>276</v>
      </c>
      <c r="I6148" s="10">
        <v>1951</v>
      </c>
      <c r="J6148" s="11" t="s">
        <v>13838</v>
      </c>
      <c r="K6148" s="12"/>
      <c r="L6148" s="13" t="s">
        <v>13839</v>
      </c>
      <c r="M6148" t="s">
        <v>753</v>
      </c>
      <c r="S6148" s="9"/>
      <c r="T6148">
        <v>1</v>
      </c>
      <c r="U6148" s="210" t="s">
        <v>18240</v>
      </c>
      <c r="V6148" s="14">
        <v>0</v>
      </c>
      <c r="W6148" s="14">
        <v>0</v>
      </c>
      <c r="X6148" s="109" t="e">
        <v>#N/A</v>
      </c>
      <c r="Y6148" t="s">
        <v>334</v>
      </c>
      <c r="Z6148" t="s">
        <v>1419</v>
      </c>
      <c r="AA6148">
        <f t="shared" si="96"/>
        <v>1</v>
      </c>
    </row>
    <row r="6149" spans="1:27" x14ac:dyDescent="0.2">
      <c r="A6149">
        <v>5999</v>
      </c>
      <c r="B6149" s="1" t="s">
        <v>13841</v>
      </c>
      <c r="C6149" t="s">
        <v>1027</v>
      </c>
      <c r="D6149" s="9"/>
      <c r="E6149" s="9"/>
      <c r="F6149" s="9"/>
      <c r="G6149" s="10">
        <v>18</v>
      </c>
      <c r="H6149" s="10" t="s">
        <v>276</v>
      </c>
      <c r="I6149" s="10">
        <v>1951</v>
      </c>
      <c r="J6149" s="11" t="s">
        <v>13838</v>
      </c>
      <c r="K6149" s="12"/>
      <c r="L6149" s="13" t="s">
        <v>13839</v>
      </c>
      <c r="M6149" t="s">
        <v>753</v>
      </c>
      <c r="S6149" s="9"/>
      <c r="T6149">
        <v>1</v>
      </c>
      <c r="U6149" s="210" t="s">
        <v>18240</v>
      </c>
      <c r="V6149" s="14">
        <v>0</v>
      </c>
      <c r="W6149" s="14">
        <v>0</v>
      </c>
      <c r="X6149" s="109" t="e">
        <v>#N/A</v>
      </c>
      <c r="Y6149" t="s">
        <v>334</v>
      </c>
      <c r="Z6149" t="s">
        <v>1419</v>
      </c>
      <c r="AA6149">
        <f t="shared" si="96"/>
        <v>1</v>
      </c>
    </row>
    <row r="6150" spans="1:27" x14ac:dyDescent="0.2">
      <c r="A6150">
        <v>6003</v>
      </c>
      <c r="B6150" s="1" t="s">
        <v>13842</v>
      </c>
      <c r="C6150" t="s">
        <v>1027</v>
      </c>
      <c r="D6150" s="9"/>
      <c r="E6150" s="9"/>
      <c r="F6150" s="9"/>
      <c r="G6150" s="10">
        <v>18</v>
      </c>
      <c r="H6150" s="10" t="s">
        <v>276</v>
      </c>
      <c r="I6150" s="10">
        <v>1951</v>
      </c>
      <c r="J6150" s="11" t="s">
        <v>13838</v>
      </c>
      <c r="K6150" s="12"/>
      <c r="L6150" s="13" t="s">
        <v>13839</v>
      </c>
      <c r="M6150" t="s">
        <v>753</v>
      </c>
      <c r="S6150" s="9"/>
      <c r="T6150">
        <v>1</v>
      </c>
      <c r="U6150" s="210" t="s">
        <v>18240</v>
      </c>
      <c r="V6150" s="14">
        <v>0</v>
      </c>
      <c r="W6150" s="14">
        <v>0</v>
      </c>
      <c r="X6150" s="109" t="e">
        <v>#N/A</v>
      </c>
      <c r="Y6150" t="s">
        <v>334</v>
      </c>
      <c r="Z6150" t="s">
        <v>1419</v>
      </c>
      <c r="AA6150">
        <f t="shared" si="96"/>
        <v>1</v>
      </c>
    </row>
    <row r="6151" spans="1:27" x14ac:dyDescent="0.2">
      <c r="A6151">
        <v>6016</v>
      </c>
      <c r="B6151" s="1" t="s">
        <v>13843</v>
      </c>
      <c r="C6151" t="s">
        <v>1027</v>
      </c>
      <c r="D6151" s="9"/>
      <c r="E6151" s="9"/>
      <c r="F6151" s="9"/>
      <c r="G6151" s="10">
        <v>18</v>
      </c>
      <c r="H6151" s="10" t="s">
        <v>276</v>
      </c>
      <c r="I6151" s="10">
        <v>1951</v>
      </c>
      <c r="J6151" s="11" t="s">
        <v>13838</v>
      </c>
      <c r="K6151" s="12"/>
      <c r="L6151" s="13" t="s">
        <v>13839</v>
      </c>
      <c r="M6151" t="s">
        <v>753</v>
      </c>
      <c r="S6151" s="9"/>
      <c r="T6151">
        <v>1</v>
      </c>
      <c r="U6151" s="210" t="s">
        <v>18240</v>
      </c>
      <c r="V6151" s="14">
        <v>0</v>
      </c>
      <c r="W6151" s="14">
        <v>0</v>
      </c>
      <c r="X6151" s="109" t="e">
        <v>#N/A</v>
      </c>
      <c r="Y6151" t="s">
        <v>334</v>
      </c>
      <c r="Z6151" t="s">
        <v>1419</v>
      </c>
      <c r="AA6151">
        <f t="shared" si="96"/>
        <v>1</v>
      </c>
    </row>
    <row r="6152" spans="1:27" x14ac:dyDescent="0.2">
      <c r="A6152">
        <v>6269</v>
      </c>
      <c r="B6152" s="1" t="s">
        <v>13844</v>
      </c>
      <c r="C6152" t="s">
        <v>1027</v>
      </c>
      <c r="D6152" s="9"/>
      <c r="E6152" s="9"/>
      <c r="F6152" s="9"/>
      <c r="G6152" s="10">
        <v>18</v>
      </c>
      <c r="H6152" s="10" t="s">
        <v>276</v>
      </c>
      <c r="I6152" s="10">
        <v>1951</v>
      </c>
      <c r="J6152" s="11" t="s">
        <v>13838</v>
      </c>
      <c r="K6152" s="12"/>
      <c r="L6152" s="13" t="s">
        <v>13839</v>
      </c>
      <c r="M6152" t="s">
        <v>753</v>
      </c>
      <c r="S6152" s="9"/>
      <c r="T6152">
        <v>1</v>
      </c>
      <c r="U6152" s="210" t="s">
        <v>18240</v>
      </c>
      <c r="V6152" s="14">
        <v>0</v>
      </c>
      <c r="W6152" s="14">
        <v>0</v>
      </c>
      <c r="X6152" s="109" t="e">
        <v>#N/A</v>
      </c>
      <c r="Y6152" t="s">
        <v>334</v>
      </c>
      <c r="Z6152" t="s">
        <v>1419</v>
      </c>
      <c r="AA6152">
        <f t="shared" si="96"/>
        <v>1</v>
      </c>
    </row>
    <row r="6153" spans="1:27" x14ac:dyDescent="0.2">
      <c r="A6153">
        <v>6272</v>
      </c>
      <c r="B6153" s="1" t="s">
        <v>13845</v>
      </c>
      <c r="C6153" t="s">
        <v>1027</v>
      </c>
      <c r="D6153" s="9"/>
      <c r="E6153" s="9"/>
      <c r="F6153" s="9"/>
      <c r="G6153" s="10">
        <v>18</v>
      </c>
      <c r="H6153" s="10" t="s">
        <v>276</v>
      </c>
      <c r="I6153" s="10">
        <v>1951</v>
      </c>
      <c r="J6153" s="11" t="s">
        <v>13838</v>
      </c>
      <c r="K6153" s="12"/>
      <c r="L6153" s="13" t="s">
        <v>13839</v>
      </c>
      <c r="M6153" t="s">
        <v>753</v>
      </c>
      <c r="S6153" s="9"/>
      <c r="T6153">
        <v>1</v>
      </c>
      <c r="U6153" s="210" t="s">
        <v>18240</v>
      </c>
      <c r="V6153" s="14">
        <v>0</v>
      </c>
      <c r="W6153" s="14">
        <v>0</v>
      </c>
      <c r="X6153" s="109" t="e">
        <v>#N/A</v>
      </c>
      <c r="Y6153" t="s">
        <v>334</v>
      </c>
      <c r="Z6153" t="s">
        <v>1419</v>
      </c>
      <c r="AA6153">
        <f t="shared" si="96"/>
        <v>1</v>
      </c>
    </row>
    <row r="6154" spans="1:27" x14ac:dyDescent="0.2">
      <c r="A6154">
        <v>3666</v>
      </c>
      <c r="B6154" s="1" t="s">
        <v>13846</v>
      </c>
      <c r="C6154" t="s">
        <v>1027</v>
      </c>
      <c r="D6154" s="9"/>
      <c r="E6154" s="9"/>
      <c r="F6154" s="9"/>
      <c r="G6154" s="10">
        <v>18</v>
      </c>
      <c r="H6154" s="10" t="s">
        <v>276</v>
      </c>
      <c r="I6154" s="10">
        <v>1951</v>
      </c>
      <c r="J6154" s="11" t="s">
        <v>13838</v>
      </c>
      <c r="K6154" s="12"/>
      <c r="L6154" s="13" t="s">
        <v>13839</v>
      </c>
      <c r="M6154" t="s">
        <v>753</v>
      </c>
      <c r="S6154" s="9"/>
      <c r="T6154">
        <v>1</v>
      </c>
      <c r="U6154" s="210" t="s">
        <v>18240</v>
      </c>
      <c r="V6154" s="14">
        <v>0</v>
      </c>
      <c r="W6154" s="14">
        <v>0</v>
      </c>
      <c r="X6154" s="109" t="e">
        <v>#N/A</v>
      </c>
      <c r="Y6154" t="s">
        <v>334</v>
      </c>
      <c r="Z6154" t="s">
        <v>1419</v>
      </c>
      <c r="AA6154">
        <f t="shared" si="96"/>
        <v>1</v>
      </c>
    </row>
    <row r="6155" spans="1:27" x14ac:dyDescent="0.2">
      <c r="A6155">
        <v>5966</v>
      </c>
      <c r="B6155" s="1" t="s">
        <v>13847</v>
      </c>
      <c r="C6155" t="s">
        <v>1027</v>
      </c>
      <c r="D6155" s="9"/>
      <c r="E6155" s="9"/>
      <c r="F6155" s="9"/>
      <c r="G6155" s="10">
        <v>18</v>
      </c>
      <c r="H6155" s="10" t="s">
        <v>276</v>
      </c>
      <c r="I6155" s="10">
        <v>1951</v>
      </c>
      <c r="J6155" s="11" t="s">
        <v>13838</v>
      </c>
      <c r="K6155" s="12"/>
      <c r="L6155" s="13" t="s">
        <v>13839</v>
      </c>
      <c r="M6155" t="s">
        <v>753</v>
      </c>
      <c r="S6155" s="9"/>
      <c r="T6155">
        <v>1</v>
      </c>
      <c r="U6155" s="210" t="s">
        <v>18240</v>
      </c>
      <c r="V6155" s="14">
        <v>0</v>
      </c>
      <c r="W6155" s="14">
        <v>0</v>
      </c>
      <c r="X6155" s="109" t="e">
        <v>#N/A</v>
      </c>
      <c r="Y6155" t="s">
        <v>334</v>
      </c>
      <c r="Z6155" t="s">
        <v>1419</v>
      </c>
      <c r="AA6155">
        <f t="shared" si="96"/>
        <v>1</v>
      </c>
    </row>
    <row r="6156" spans="1:27" x14ac:dyDescent="0.2">
      <c r="A6156">
        <v>4636</v>
      </c>
      <c r="B6156" s="1" t="s">
        <v>13848</v>
      </c>
      <c r="C6156" t="s">
        <v>1027</v>
      </c>
      <c r="D6156" s="9"/>
      <c r="E6156" s="9"/>
      <c r="F6156" s="9"/>
      <c r="G6156" s="10">
        <v>18</v>
      </c>
      <c r="H6156" s="10" t="s">
        <v>276</v>
      </c>
      <c r="I6156" s="10">
        <v>1951</v>
      </c>
      <c r="J6156" s="11" t="s">
        <v>13838</v>
      </c>
      <c r="K6156" s="12"/>
      <c r="L6156" s="13" t="s">
        <v>13839</v>
      </c>
      <c r="M6156" t="s">
        <v>753</v>
      </c>
      <c r="S6156" s="9"/>
      <c r="T6156">
        <v>1</v>
      </c>
      <c r="U6156" s="210" t="s">
        <v>18240</v>
      </c>
      <c r="V6156" s="14">
        <v>0</v>
      </c>
      <c r="W6156" s="14">
        <v>0</v>
      </c>
      <c r="X6156" s="109" t="e">
        <v>#N/A</v>
      </c>
      <c r="Y6156" t="s">
        <v>334</v>
      </c>
      <c r="Z6156" t="s">
        <v>1419</v>
      </c>
      <c r="AA6156">
        <f t="shared" si="96"/>
        <v>1</v>
      </c>
    </row>
    <row r="6157" spans="1:27" x14ac:dyDescent="0.2">
      <c r="A6157">
        <v>5090</v>
      </c>
      <c r="B6157" s="1" t="s">
        <v>13849</v>
      </c>
      <c r="C6157" t="s">
        <v>1027</v>
      </c>
      <c r="D6157" s="9"/>
      <c r="E6157" s="9"/>
      <c r="F6157" s="9"/>
      <c r="G6157" s="10">
        <v>18</v>
      </c>
      <c r="H6157" s="10" t="s">
        <v>276</v>
      </c>
      <c r="I6157" s="10">
        <v>1951</v>
      </c>
      <c r="J6157" s="11" t="s">
        <v>13838</v>
      </c>
      <c r="K6157" s="12"/>
      <c r="L6157" s="13" t="s">
        <v>13839</v>
      </c>
      <c r="M6157" t="s">
        <v>753</v>
      </c>
      <c r="S6157" s="9"/>
      <c r="T6157">
        <v>1</v>
      </c>
      <c r="U6157" s="210" t="s">
        <v>18240</v>
      </c>
      <c r="V6157" s="14">
        <v>0</v>
      </c>
      <c r="W6157" s="14">
        <v>0</v>
      </c>
      <c r="X6157" s="109" t="e">
        <v>#N/A</v>
      </c>
      <c r="Y6157" t="s">
        <v>334</v>
      </c>
      <c r="Z6157" t="s">
        <v>1419</v>
      </c>
      <c r="AA6157">
        <f t="shared" si="96"/>
        <v>1</v>
      </c>
    </row>
    <row r="6158" spans="1:27" x14ac:dyDescent="0.2">
      <c r="A6158">
        <v>5591</v>
      </c>
      <c r="B6158" s="1" t="s">
        <v>13850</v>
      </c>
      <c r="C6158" t="s">
        <v>1027</v>
      </c>
      <c r="D6158" s="9"/>
      <c r="E6158" s="9"/>
      <c r="F6158" s="9"/>
      <c r="G6158" s="10">
        <v>18</v>
      </c>
      <c r="H6158" s="10" t="s">
        <v>276</v>
      </c>
      <c r="I6158" s="10">
        <v>1951</v>
      </c>
      <c r="J6158" s="11" t="s">
        <v>13838</v>
      </c>
      <c r="K6158" s="12"/>
      <c r="L6158" s="13" t="s">
        <v>13839</v>
      </c>
      <c r="M6158" t="s">
        <v>753</v>
      </c>
      <c r="S6158" s="9"/>
      <c r="T6158">
        <v>1</v>
      </c>
      <c r="U6158" s="210" t="s">
        <v>18240</v>
      </c>
      <c r="V6158" s="14">
        <v>0</v>
      </c>
      <c r="W6158" s="14">
        <v>0</v>
      </c>
      <c r="X6158" s="109" t="e">
        <v>#N/A</v>
      </c>
      <c r="Y6158" t="s">
        <v>334</v>
      </c>
      <c r="Z6158" t="s">
        <v>1419</v>
      </c>
      <c r="AA6158">
        <f t="shared" si="96"/>
        <v>1</v>
      </c>
    </row>
    <row r="6159" spans="1:27" x14ac:dyDescent="0.2">
      <c r="A6159">
        <v>5614</v>
      </c>
      <c r="B6159" s="1" t="s">
        <v>13851</v>
      </c>
      <c r="C6159" t="s">
        <v>1027</v>
      </c>
      <c r="D6159" s="9"/>
      <c r="E6159" s="9"/>
      <c r="F6159" s="9"/>
      <c r="G6159" s="10">
        <v>18</v>
      </c>
      <c r="H6159" s="10" t="s">
        <v>276</v>
      </c>
      <c r="I6159" s="10">
        <v>1951</v>
      </c>
      <c r="J6159" s="11" t="s">
        <v>13838</v>
      </c>
      <c r="K6159" s="12"/>
      <c r="L6159" s="13" t="s">
        <v>13839</v>
      </c>
      <c r="M6159" t="s">
        <v>753</v>
      </c>
      <c r="S6159" s="9"/>
      <c r="T6159">
        <v>1</v>
      </c>
      <c r="U6159" s="210" t="s">
        <v>18240</v>
      </c>
      <c r="V6159" s="14">
        <v>0</v>
      </c>
      <c r="W6159" s="14">
        <v>0</v>
      </c>
      <c r="X6159" s="109" t="e">
        <v>#N/A</v>
      </c>
      <c r="Y6159" t="s">
        <v>334</v>
      </c>
      <c r="Z6159" t="s">
        <v>1419</v>
      </c>
      <c r="AA6159">
        <f t="shared" si="96"/>
        <v>1</v>
      </c>
    </row>
    <row r="6160" spans="1:27" x14ac:dyDescent="0.2">
      <c r="A6160">
        <v>5624</v>
      </c>
      <c r="B6160" s="1" t="s">
        <v>13852</v>
      </c>
      <c r="C6160" t="s">
        <v>1027</v>
      </c>
      <c r="D6160" s="9"/>
      <c r="E6160" s="9"/>
      <c r="F6160" s="9"/>
      <c r="G6160" s="10">
        <v>18</v>
      </c>
      <c r="H6160" s="10" t="s">
        <v>276</v>
      </c>
      <c r="I6160" s="10">
        <v>1951</v>
      </c>
      <c r="J6160" s="11" t="s">
        <v>13838</v>
      </c>
      <c r="K6160" s="12"/>
      <c r="L6160" s="13" t="s">
        <v>13839</v>
      </c>
      <c r="M6160" t="s">
        <v>753</v>
      </c>
      <c r="S6160" s="9"/>
      <c r="T6160">
        <v>1</v>
      </c>
      <c r="U6160" s="210" t="s">
        <v>18240</v>
      </c>
      <c r="V6160" s="14">
        <v>0</v>
      </c>
      <c r="W6160" s="14">
        <v>0</v>
      </c>
      <c r="X6160" s="109" t="e">
        <v>#N/A</v>
      </c>
      <c r="Y6160" t="s">
        <v>334</v>
      </c>
      <c r="Z6160" t="s">
        <v>1419</v>
      </c>
      <c r="AA6160">
        <f t="shared" si="96"/>
        <v>1</v>
      </c>
    </row>
    <row r="6161" spans="1:27" x14ac:dyDescent="0.2">
      <c r="A6161">
        <v>5989</v>
      </c>
      <c r="B6161" s="1" t="s">
        <v>13853</v>
      </c>
      <c r="C6161" t="s">
        <v>1027</v>
      </c>
      <c r="D6161" s="9"/>
      <c r="E6161" s="9"/>
      <c r="F6161" s="9"/>
      <c r="G6161" s="10">
        <v>18</v>
      </c>
      <c r="H6161" s="10" t="s">
        <v>276</v>
      </c>
      <c r="I6161" s="10">
        <v>1951</v>
      </c>
      <c r="J6161" s="11" t="s">
        <v>13838</v>
      </c>
      <c r="K6161" s="12"/>
      <c r="L6161" s="13" t="s">
        <v>13839</v>
      </c>
      <c r="M6161" t="s">
        <v>753</v>
      </c>
      <c r="S6161" s="9"/>
      <c r="T6161">
        <v>1</v>
      </c>
      <c r="U6161" s="210" t="s">
        <v>18240</v>
      </c>
      <c r="V6161" s="14">
        <v>0</v>
      </c>
      <c r="W6161" s="14">
        <v>0</v>
      </c>
      <c r="X6161" s="109" t="e">
        <v>#N/A</v>
      </c>
      <c r="Y6161" t="s">
        <v>334</v>
      </c>
      <c r="Z6161" t="s">
        <v>1419</v>
      </c>
      <c r="AA6161">
        <f t="shared" si="96"/>
        <v>1</v>
      </c>
    </row>
    <row r="6162" spans="1:27" x14ac:dyDescent="0.2">
      <c r="A6162">
        <v>5993</v>
      </c>
      <c r="B6162" s="1" t="s">
        <v>13854</v>
      </c>
      <c r="C6162" t="s">
        <v>1027</v>
      </c>
      <c r="D6162" s="9"/>
      <c r="E6162" s="9"/>
      <c r="F6162" s="9"/>
      <c r="G6162" s="10">
        <v>18</v>
      </c>
      <c r="H6162" s="10" t="s">
        <v>276</v>
      </c>
      <c r="I6162" s="10">
        <v>1951</v>
      </c>
      <c r="J6162" s="11" t="s">
        <v>13838</v>
      </c>
      <c r="K6162" s="12"/>
      <c r="L6162" s="13" t="s">
        <v>13839</v>
      </c>
      <c r="M6162" t="s">
        <v>753</v>
      </c>
      <c r="S6162" s="9"/>
      <c r="T6162">
        <v>1</v>
      </c>
      <c r="U6162" s="210" t="s">
        <v>18240</v>
      </c>
      <c r="V6162" s="14">
        <v>0</v>
      </c>
      <c r="W6162" s="14">
        <v>0</v>
      </c>
      <c r="X6162" s="109" t="e">
        <v>#N/A</v>
      </c>
      <c r="Y6162" t="s">
        <v>334</v>
      </c>
      <c r="Z6162" t="s">
        <v>1419</v>
      </c>
      <c r="AA6162">
        <f t="shared" si="96"/>
        <v>1</v>
      </c>
    </row>
    <row r="6163" spans="1:27" x14ac:dyDescent="0.2">
      <c r="A6163">
        <v>6019</v>
      </c>
      <c r="B6163" s="1" t="s">
        <v>13855</v>
      </c>
      <c r="C6163" t="s">
        <v>1027</v>
      </c>
      <c r="D6163" s="9"/>
      <c r="E6163" s="9"/>
      <c r="F6163" s="9"/>
      <c r="G6163" s="10">
        <v>18</v>
      </c>
      <c r="H6163" s="10" t="s">
        <v>276</v>
      </c>
      <c r="I6163" s="10">
        <v>1951</v>
      </c>
      <c r="J6163" s="11" t="s">
        <v>13838</v>
      </c>
      <c r="K6163" s="12"/>
      <c r="L6163" s="13" t="s">
        <v>13839</v>
      </c>
      <c r="M6163" t="s">
        <v>753</v>
      </c>
      <c r="S6163" s="9"/>
      <c r="T6163">
        <v>1</v>
      </c>
      <c r="U6163" s="210" t="s">
        <v>18240</v>
      </c>
      <c r="V6163" s="14">
        <v>0</v>
      </c>
      <c r="W6163" s="14">
        <v>0</v>
      </c>
      <c r="X6163" s="109" t="e">
        <v>#N/A</v>
      </c>
      <c r="Y6163" t="s">
        <v>334</v>
      </c>
      <c r="Z6163" t="s">
        <v>1419</v>
      </c>
      <c r="AA6163">
        <f t="shared" si="96"/>
        <v>1</v>
      </c>
    </row>
    <row r="6164" spans="1:27" x14ac:dyDescent="0.2">
      <c r="A6164">
        <v>6024</v>
      </c>
      <c r="B6164" s="1" t="s">
        <v>13856</v>
      </c>
      <c r="C6164" t="s">
        <v>1027</v>
      </c>
      <c r="D6164" s="9"/>
      <c r="E6164" s="9"/>
      <c r="F6164" s="9"/>
      <c r="G6164" s="10">
        <v>18</v>
      </c>
      <c r="H6164" s="10" t="s">
        <v>276</v>
      </c>
      <c r="I6164" s="10">
        <v>1951</v>
      </c>
      <c r="J6164" s="11" t="s">
        <v>13838</v>
      </c>
      <c r="K6164" s="12"/>
      <c r="L6164" s="13" t="s">
        <v>13839</v>
      </c>
      <c r="M6164" t="s">
        <v>753</v>
      </c>
      <c r="S6164" s="9"/>
      <c r="T6164">
        <v>1</v>
      </c>
      <c r="U6164" s="210" t="s">
        <v>18240</v>
      </c>
      <c r="V6164" s="14">
        <v>0</v>
      </c>
      <c r="W6164" s="14">
        <v>0</v>
      </c>
      <c r="X6164" s="109" t="e">
        <v>#N/A</v>
      </c>
      <c r="Y6164" t="s">
        <v>334</v>
      </c>
      <c r="Z6164" t="s">
        <v>1419</v>
      </c>
      <c r="AA6164">
        <f t="shared" si="96"/>
        <v>1</v>
      </c>
    </row>
    <row r="6165" spans="1:27" x14ac:dyDescent="0.2">
      <c r="A6165">
        <v>6032</v>
      </c>
      <c r="B6165" s="1" t="s">
        <v>13857</v>
      </c>
      <c r="C6165" t="s">
        <v>1027</v>
      </c>
      <c r="D6165" s="9"/>
      <c r="E6165" s="9"/>
      <c r="F6165" s="9"/>
      <c r="G6165" s="10">
        <v>18</v>
      </c>
      <c r="H6165" s="10" t="s">
        <v>276</v>
      </c>
      <c r="I6165" s="10">
        <v>1951</v>
      </c>
      <c r="J6165" s="11" t="s">
        <v>13838</v>
      </c>
      <c r="K6165" s="12"/>
      <c r="L6165" s="13" t="s">
        <v>13839</v>
      </c>
      <c r="M6165" t="s">
        <v>753</v>
      </c>
      <c r="S6165" s="9"/>
      <c r="T6165">
        <v>1</v>
      </c>
      <c r="U6165" s="210" t="s">
        <v>18240</v>
      </c>
      <c r="V6165" s="14">
        <v>0</v>
      </c>
      <c r="W6165" s="14">
        <v>0</v>
      </c>
      <c r="X6165" s="109" t="e">
        <v>#N/A</v>
      </c>
      <c r="Y6165" t="s">
        <v>334</v>
      </c>
      <c r="Z6165" t="s">
        <v>1419</v>
      </c>
      <c r="AA6165">
        <f t="shared" si="96"/>
        <v>1</v>
      </c>
    </row>
    <row r="6166" spans="1:27" x14ac:dyDescent="0.2">
      <c r="A6166">
        <v>6188</v>
      </c>
      <c r="B6166" s="1" t="s">
        <v>13858</v>
      </c>
      <c r="C6166" t="s">
        <v>1027</v>
      </c>
      <c r="D6166" s="9"/>
      <c r="E6166" s="9"/>
      <c r="F6166" s="9"/>
      <c r="G6166" s="10">
        <v>18</v>
      </c>
      <c r="H6166" s="10" t="s">
        <v>276</v>
      </c>
      <c r="I6166" s="10">
        <v>1951</v>
      </c>
      <c r="J6166" s="11" t="s">
        <v>13838</v>
      </c>
      <c r="K6166" s="12"/>
      <c r="L6166" s="13" t="s">
        <v>13839</v>
      </c>
      <c r="M6166" t="s">
        <v>753</v>
      </c>
      <c r="S6166" s="9"/>
      <c r="T6166">
        <v>1</v>
      </c>
      <c r="U6166" s="210" t="s">
        <v>18240</v>
      </c>
      <c r="V6166" s="14">
        <v>0</v>
      </c>
      <c r="W6166" s="14">
        <v>0</v>
      </c>
      <c r="X6166" s="109" t="e">
        <v>#N/A</v>
      </c>
      <c r="Y6166" t="s">
        <v>334</v>
      </c>
      <c r="Z6166" t="s">
        <v>1419</v>
      </c>
      <c r="AA6166">
        <f t="shared" si="96"/>
        <v>1</v>
      </c>
    </row>
    <row r="6167" spans="1:27" x14ac:dyDescent="0.2">
      <c r="A6167">
        <v>5939</v>
      </c>
      <c r="B6167" s="1" t="s">
        <v>13859</v>
      </c>
      <c r="C6167" t="s">
        <v>1027</v>
      </c>
      <c r="D6167" s="9"/>
      <c r="E6167" s="9"/>
      <c r="F6167" s="9"/>
      <c r="G6167" s="10">
        <v>18</v>
      </c>
      <c r="H6167" s="10" t="s">
        <v>276</v>
      </c>
      <c r="I6167" s="10">
        <v>1951</v>
      </c>
      <c r="J6167" s="11" t="s">
        <v>13838</v>
      </c>
      <c r="K6167" s="12"/>
      <c r="L6167" s="13" t="s">
        <v>13839</v>
      </c>
      <c r="M6167" t="s">
        <v>753</v>
      </c>
      <c r="S6167" s="9"/>
      <c r="T6167">
        <v>1</v>
      </c>
      <c r="U6167" s="210" t="s">
        <v>18240</v>
      </c>
      <c r="V6167" s="14">
        <v>0</v>
      </c>
      <c r="W6167" s="14">
        <v>0</v>
      </c>
      <c r="X6167" s="109" t="e">
        <v>#N/A</v>
      </c>
      <c r="Y6167" t="s">
        <v>334</v>
      </c>
      <c r="Z6167" t="s">
        <v>1419</v>
      </c>
      <c r="AA6167">
        <f t="shared" si="96"/>
        <v>1</v>
      </c>
    </row>
    <row r="6168" spans="1:27" x14ac:dyDescent="0.2">
      <c r="A6168">
        <v>6008</v>
      </c>
      <c r="B6168" s="1" t="s">
        <v>13860</v>
      </c>
      <c r="C6168" t="s">
        <v>1027</v>
      </c>
      <c r="D6168" s="9"/>
      <c r="E6168" s="9"/>
      <c r="F6168" s="9"/>
      <c r="G6168" s="10">
        <v>18</v>
      </c>
      <c r="H6168" s="10" t="s">
        <v>276</v>
      </c>
      <c r="I6168" s="10">
        <v>1951</v>
      </c>
      <c r="J6168" s="11" t="s">
        <v>13838</v>
      </c>
      <c r="K6168" s="12"/>
      <c r="L6168" s="13" t="s">
        <v>13839</v>
      </c>
      <c r="M6168" t="s">
        <v>753</v>
      </c>
      <c r="S6168" s="9"/>
      <c r="T6168">
        <v>1</v>
      </c>
      <c r="U6168" s="210" t="s">
        <v>18240</v>
      </c>
      <c r="V6168" s="14">
        <v>0</v>
      </c>
      <c r="W6168" s="14">
        <v>0</v>
      </c>
      <c r="X6168" s="109" t="e">
        <v>#N/A</v>
      </c>
      <c r="Y6168" t="s">
        <v>334</v>
      </c>
      <c r="Z6168" t="s">
        <v>1419</v>
      </c>
      <c r="AA6168">
        <f t="shared" si="96"/>
        <v>1</v>
      </c>
    </row>
    <row r="6169" spans="1:27" x14ac:dyDescent="0.2">
      <c r="A6169">
        <v>5164</v>
      </c>
      <c r="B6169" s="1" t="s">
        <v>13861</v>
      </c>
      <c r="C6169" t="s">
        <v>1027</v>
      </c>
      <c r="D6169" s="9"/>
      <c r="E6169" s="9"/>
      <c r="F6169" s="9"/>
      <c r="G6169" s="10">
        <v>18</v>
      </c>
      <c r="H6169" s="10" t="s">
        <v>276</v>
      </c>
      <c r="I6169" s="10">
        <v>1951</v>
      </c>
      <c r="J6169" s="11" t="s">
        <v>13838</v>
      </c>
      <c r="K6169" s="12"/>
      <c r="L6169" s="13" t="s">
        <v>13839</v>
      </c>
      <c r="M6169" t="s">
        <v>753</v>
      </c>
      <c r="S6169" s="9"/>
      <c r="T6169">
        <v>1</v>
      </c>
      <c r="U6169" s="210" t="s">
        <v>18240</v>
      </c>
      <c r="V6169" s="14">
        <v>0</v>
      </c>
      <c r="W6169" s="14">
        <v>0</v>
      </c>
      <c r="X6169" s="109" t="e">
        <v>#N/A</v>
      </c>
      <c r="Y6169" t="s">
        <v>334</v>
      </c>
      <c r="Z6169" t="s">
        <v>1419</v>
      </c>
      <c r="AA6169">
        <f t="shared" si="96"/>
        <v>1</v>
      </c>
    </row>
    <row r="6170" spans="1:27" x14ac:dyDescent="0.2">
      <c r="A6170">
        <v>5095</v>
      </c>
      <c r="B6170" s="1" t="s">
        <v>13862</v>
      </c>
      <c r="C6170" t="s">
        <v>1027</v>
      </c>
      <c r="D6170" s="9"/>
      <c r="E6170" s="9"/>
      <c r="F6170" s="9"/>
      <c r="G6170" s="10">
        <v>18</v>
      </c>
      <c r="H6170" s="10" t="s">
        <v>276</v>
      </c>
      <c r="I6170" s="10">
        <v>1951</v>
      </c>
      <c r="J6170" s="11" t="s">
        <v>13838</v>
      </c>
      <c r="K6170" s="12"/>
      <c r="L6170" s="13" t="s">
        <v>13839</v>
      </c>
      <c r="M6170" t="s">
        <v>753</v>
      </c>
      <c r="S6170" s="9"/>
      <c r="T6170">
        <v>1</v>
      </c>
      <c r="U6170" s="210" t="s">
        <v>18240</v>
      </c>
      <c r="V6170" s="14">
        <v>0</v>
      </c>
      <c r="W6170" s="14">
        <v>0</v>
      </c>
      <c r="X6170" s="109" t="e">
        <v>#N/A</v>
      </c>
      <c r="Y6170" t="s">
        <v>334</v>
      </c>
      <c r="Z6170" t="s">
        <v>1419</v>
      </c>
      <c r="AA6170">
        <f t="shared" si="96"/>
        <v>1</v>
      </c>
    </row>
    <row r="6171" spans="1:27" x14ac:dyDescent="0.2">
      <c r="A6171">
        <v>5587</v>
      </c>
      <c r="B6171" s="1" t="s">
        <v>13863</v>
      </c>
      <c r="C6171" t="s">
        <v>1027</v>
      </c>
      <c r="D6171" s="9"/>
      <c r="E6171" s="9"/>
      <c r="F6171" s="9"/>
      <c r="G6171" s="10">
        <v>18</v>
      </c>
      <c r="H6171" s="10" t="s">
        <v>276</v>
      </c>
      <c r="I6171" s="10">
        <v>1951</v>
      </c>
      <c r="J6171" s="11" t="s">
        <v>13838</v>
      </c>
      <c r="K6171" s="12"/>
      <c r="L6171" s="13" t="s">
        <v>13839</v>
      </c>
      <c r="M6171" t="s">
        <v>753</v>
      </c>
      <c r="S6171" s="9"/>
      <c r="T6171">
        <v>1</v>
      </c>
      <c r="U6171" s="210" t="s">
        <v>18240</v>
      </c>
      <c r="V6171" s="14">
        <v>0</v>
      </c>
      <c r="W6171" s="14">
        <v>0</v>
      </c>
      <c r="X6171" s="109" t="e">
        <v>#N/A</v>
      </c>
      <c r="Y6171" t="s">
        <v>334</v>
      </c>
      <c r="Z6171" t="s">
        <v>1419</v>
      </c>
      <c r="AA6171">
        <f t="shared" si="96"/>
        <v>1</v>
      </c>
    </row>
    <row r="6172" spans="1:27" x14ac:dyDescent="0.2">
      <c r="A6172">
        <v>5590</v>
      </c>
      <c r="B6172" s="1" t="s">
        <v>13864</v>
      </c>
      <c r="C6172" t="s">
        <v>1027</v>
      </c>
      <c r="D6172" s="9"/>
      <c r="E6172" s="9"/>
      <c r="F6172" s="9"/>
      <c r="G6172" s="10">
        <v>18</v>
      </c>
      <c r="H6172" s="10" t="s">
        <v>276</v>
      </c>
      <c r="I6172" s="10">
        <v>1951</v>
      </c>
      <c r="J6172" s="11" t="s">
        <v>13838</v>
      </c>
      <c r="K6172" s="12"/>
      <c r="L6172" s="13" t="s">
        <v>13839</v>
      </c>
      <c r="M6172" t="s">
        <v>753</v>
      </c>
      <c r="S6172" s="9"/>
      <c r="T6172">
        <v>1</v>
      </c>
      <c r="U6172" s="210" t="s">
        <v>18240</v>
      </c>
      <c r="V6172" s="14">
        <v>0</v>
      </c>
      <c r="W6172" s="14">
        <v>0</v>
      </c>
      <c r="X6172" s="109" t="e">
        <v>#N/A</v>
      </c>
      <c r="Y6172" t="s">
        <v>334</v>
      </c>
      <c r="Z6172" t="s">
        <v>1419</v>
      </c>
      <c r="AA6172">
        <f t="shared" si="96"/>
        <v>1</v>
      </c>
    </row>
    <row r="6173" spans="1:27" x14ac:dyDescent="0.2">
      <c r="A6173">
        <v>5799</v>
      </c>
      <c r="B6173" s="1" t="s">
        <v>13868</v>
      </c>
      <c r="C6173" t="s">
        <v>9894</v>
      </c>
      <c r="D6173" s="9">
        <v>139</v>
      </c>
      <c r="E6173" s="9" t="s">
        <v>259</v>
      </c>
      <c r="F6173" s="9" t="s">
        <v>721</v>
      </c>
      <c r="G6173" s="10">
        <v>22</v>
      </c>
      <c r="H6173" s="10" t="s">
        <v>276</v>
      </c>
      <c r="I6173" s="10">
        <v>1951</v>
      </c>
      <c r="J6173" s="11" t="s">
        <v>13866</v>
      </c>
      <c r="K6173" s="12" t="s">
        <v>237</v>
      </c>
      <c r="L6173" s="13" t="s">
        <v>13869</v>
      </c>
      <c r="M6173" t="s">
        <v>290</v>
      </c>
      <c r="N6173" t="s">
        <v>291</v>
      </c>
      <c r="O6173" t="s">
        <v>455</v>
      </c>
      <c r="S6173" s="9"/>
      <c r="T6173">
        <v>1</v>
      </c>
      <c r="U6173" s="210" t="s">
        <v>18240</v>
      </c>
      <c r="V6173" s="14">
        <v>0</v>
      </c>
      <c r="W6173" s="14">
        <v>0</v>
      </c>
      <c r="X6173" s="150" t="s">
        <v>270</v>
      </c>
      <c r="Y6173">
        <v>139</v>
      </c>
      <c r="Z6173" t="s">
        <v>271</v>
      </c>
      <c r="AA6173">
        <f t="shared" si="96"/>
        <v>1</v>
      </c>
    </row>
    <row r="6174" spans="1:27" x14ac:dyDescent="0.2">
      <c r="A6174">
        <v>2491</v>
      </c>
      <c r="B6174" s="1" t="s">
        <v>13865</v>
      </c>
      <c r="C6174" t="s">
        <v>1027</v>
      </c>
      <c r="D6174" s="9" t="s">
        <v>6957</v>
      </c>
      <c r="E6174" s="9"/>
      <c r="F6174" s="9"/>
      <c r="G6174" s="10">
        <v>22</v>
      </c>
      <c r="H6174" s="10" t="s">
        <v>276</v>
      </c>
      <c r="I6174" s="10">
        <v>1951</v>
      </c>
      <c r="J6174" s="11" t="s">
        <v>13866</v>
      </c>
      <c r="K6174" s="12"/>
      <c r="L6174" s="13" t="s">
        <v>13867</v>
      </c>
      <c r="M6174" t="s">
        <v>753</v>
      </c>
      <c r="S6174" s="9"/>
      <c r="T6174">
        <v>1</v>
      </c>
      <c r="U6174" s="210" t="s">
        <v>18240</v>
      </c>
      <c r="V6174" s="14">
        <v>0</v>
      </c>
      <c r="W6174" s="14">
        <v>0</v>
      </c>
      <c r="X6174" s="150" t="s">
        <v>294</v>
      </c>
      <c r="Y6174" t="s">
        <v>6957</v>
      </c>
      <c r="Z6174" t="s">
        <v>7856</v>
      </c>
      <c r="AA6174">
        <f t="shared" si="96"/>
        <v>1</v>
      </c>
    </row>
    <row r="6175" spans="1:27" x14ac:dyDescent="0.2">
      <c r="A6175">
        <v>5595</v>
      </c>
      <c r="B6175" s="1" t="s">
        <v>13870</v>
      </c>
      <c r="C6175" t="s">
        <v>9894</v>
      </c>
      <c r="D6175" s="9"/>
      <c r="E6175" s="9"/>
      <c r="F6175" s="9"/>
      <c r="G6175" s="10">
        <v>22</v>
      </c>
      <c r="H6175" s="10" t="s">
        <v>276</v>
      </c>
      <c r="I6175" s="10">
        <v>1951</v>
      </c>
      <c r="J6175" s="11" t="s">
        <v>13866</v>
      </c>
      <c r="K6175" s="12"/>
      <c r="L6175" s="13" t="s">
        <v>13867</v>
      </c>
      <c r="M6175" t="s">
        <v>753</v>
      </c>
      <c r="S6175" s="9"/>
      <c r="T6175">
        <v>1</v>
      </c>
      <c r="U6175" s="210" t="s">
        <v>18240</v>
      </c>
      <c r="V6175" s="14">
        <v>0</v>
      </c>
      <c r="W6175" s="14">
        <v>0</v>
      </c>
      <c r="X6175" s="109" t="e">
        <v>#N/A</v>
      </c>
      <c r="Y6175" t="s">
        <v>334</v>
      </c>
      <c r="Z6175" t="s">
        <v>271</v>
      </c>
      <c r="AA6175">
        <f t="shared" si="96"/>
        <v>1</v>
      </c>
    </row>
    <row r="6176" spans="1:27" x14ac:dyDescent="0.2">
      <c r="A6176">
        <v>2815</v>
      </c>
      <c r="B6176" s="1" t="s">
        <v>13871</v>
      </c>
      <c r="C6176" t="s">
        <v>8426</v>
      </c>
      <c r="D6176" s="9" t="s">
        <v>13647</v>
      </c>
      <c r="E6176" s="9" t="s">
        <v>259</v>
      </c>
      <c r="F6176" s="9" t="s">
        <v>532</v>
      </c>
      <c r="G6176" s="10">
        <v>25</v>
      </c>
      <c r="H6176" s="10" t="s">
        <v>276</v>
      </c>
      <c r="I6176" s="10">
        <v>1951</v>
      </c>
      <c r="J6176" s="11" t="s">
        <v>13872</v>
      </c>
      <c r="K6176" s="12" t="s">
        <v>237</v>
      </c>
      <c r="L6176" s="13" t="s">
        <v>13873</v>
      </c>
      <c r="M6176" t="s">
        <v>290</v>
      </c>
      <c r="N6176" t="s">
        <v>291</v>
      </c>
      <c r="O6176" t="s">
        <v>292</v>
      </c>
      <c r="S6176" s="9"/>
      <c r="T6176">
        <v>1</v>
      </c>
      <c r="U6176" s="210" t="s">
        <v>18240</v>
      </c>
      <c r="V6176" s="14">
        <v>0</v>
      </c>
      <c r="W6176" s="14">
        <v>0</v>
      </c>
      <c r="X6176" s="109" t="s">
        <v>294</v>
      </c>
      <c r="Y6176" t="s">
        <v>10182</v>
      </c>
      <c r="Z6176" t="s">
        <v>505</v>
      </c>
      <c r="AA6176">
        <f t="shared" si="96"/>
        <v>2</v>
      </c>
    </row>
    <row r="6177" spans="1:27" x14ac:dyDescent="0.2">
      <c r="A6177">
        <v>5615</v>
      </c>
      <c r="B6177" s="1" t="s">
        <v>13876</v>
      </c>
      <c r="C6177" t="s">
        <v>1027</v>
      </c>
      <c r="D6177" s="9"/>
      <c r="E6177" s="9"/>
      <c r="F6177" s="9"/>
      <c r="G6177" s="10">
        <v>25</v>
      </c>
      <c r="H6177" s="10" t="s">
        <v>276</v>
      </c>
      <c r="I6177" s="10">
        <v>1951</v>
      </c>
      <c r="J6177" s="11" t="s">
        <v>13872</v>
      </c>
      <c r="K6177" s="12"/>
      <c r="L6177" s="13" t="s">
        <v>13875</v>
      </c>
      <c r="M6177" t="s">
        <v>753</v>
      </c>
      <c r="S6177" s="9"/>
      <c r="T6177">
        <v>1</v>
      </c>
      <c r="U6177" s="210" t="s">
        <v>18240</v>
      </c>
      <c r="V6177" s="14">
        <v>0</v>
      </c>
      <c r="W6177" s="14">
        <v>0</v>
      </c>
      <c r="X6177" s="109" t="e">
        <v>#N/A</v>
      </c>
      <c r="Y6177" t="s">
        <v>334</v>
      </c>
      <c r="Z6177" t="s">
        <v>1419</v>
      </c>
      <c r="AA6177">
        <f t="shared" si="96"/>
        <v>1</v>
      </c>
    </row>
    <row r="6178" spans="1:27" x14ac:dyDescent="0.2">
      <c r="A6178">
        <v>5620</v>
      </c>
      <c r="B6178" s="1" t="s">
        <v>13877</v>
      </c>
      <c r="C6178" t="s">
        <v>1027</v>
      </c>
      <c r="D6178" s="9"/>
      <c r="E6178" s="9"/>
      <c r="F6178" s="9"/>
      <c r="G6178" s="10">
        <v>25</v>
      </c>
      <c r="H6178" s="10" t="s">
        <v>276</v>
      </c>
      <c r="I6178" s="10">
        <v>1951</v>
      </c>
      <c r="J6178" s="11" t="s">
        <v>13872</v>
      </c>
      <c r="K6178" s="12"/>
      <c r="L6178" s="13" t="s">
        <v>13875</v>
      </c>
      <c r="M6178" t="s">
        <v>753</v>
      </c>
      <c r="S6178" s="9"/>
      <c r="T6178">
        <v>1</v>
      </c>
      <c r="U6178" s="210" t="s">
        <v>18240</v>
      </c>
      <c r="V6178" s="14">
        <v>0</v>
      </c>
      <c r="W6178" s="14">
        <v>0</v>
      </c>
      <c r="X6178" s="109" t="e">
        <v>#N/A</v>
      </c>
      <c r="Y6178" t="s">
        <v>334</v>
      </c>
      <c r="Z6178" t="s">
        <v>1419</v>
      </c>
      <c r="AA6178">
        <f t="shared" si="96"/>
        <v>1</v>
      </c>
    </row>
    <row r="6179" spans="1:27" x14ac:dyDescent="0.2">
      <c r="A6179">
        <v>5637</v>
      </c>
      <c r="B6179" s="1" t="s">
        <v>13878</v>
      </c>
      <c r="C6179" t="s">
        <v>1027</v>
      </c>
      <c r="D6179" s="9"/>
      <c r="E6179" s="9"/>
      <c r="F6179" s="9"/>
      <c r="G6179" s="10">
        <v>25</v>
      </c>
      <c r="H6179" s="10" t="s">
        <v>276</v>
      </c>
      <c r="I6179" s="10">
        <v>1951</v>
      </c>
      <c r="J6179" s="11" t="s">
        <v>13872</v>
      </c>
      <c r="K6179" s="12"/>
      <c r="L6179" s="13" t="s">
        <v>13875</v>
      </c>
      <c r="M6179" t="s">
        <v>753</v>
      </c>
      <c r="S6179" s="9"/>
      <c r="T6179">
        <v>1</v>
      </c>
      <c r="U6179" s="210" t="s">
        <v>18240</v>
      </c>
      <c r="V6179" s="14">
        <v>0</v>
      </c>
      <c r="W6179" s="14">
        <v>0</v>
      </c>
      <c r="X6179" s="109" t="e">
        <v>#N/A</v>
      </c>
      <c r="Y6179" t="s">
        <v>334</v>
      </c>
      <c r="Z6179" t="s">
        <v>1419</v>
      </c>
      <c r="AA6179">
        <f t="shared" si="96"/>
        <v>1</v>
      </c>
    </row>
    <row r="6180" spans="1:27" x14ac:dyDescent="0.2">
      <c r="A6180">
        <v>5926</v>
      </c>
      <c r="B6180" s="1" t="s">
        <v>13879</v>
      </c>
      <c r="C6180" t="s">
        <v>1027</v>
      </c>
      <c r="D6180" s="9"/>
      <c r="E6180" s="9"/>
      <c r="F6180" s="9"/>
      <c r="G6180" s="10">
        <v>25</v>
      </c>
      <c r="H6180" s="10" t="s">
        <v>276</v>
      </c>
      <c r="I6180" s="10">
        <v>1951</v>
      </c>
      <c r="J6180" s="11" t="s">
        <v>13872</v>
      </c>
      <c r="K6180" s="12"/>
      <c r="L6180" s="13" t="s">
        <v>13875</v>
      </c>
      <c r="M6180" t="s">
        <v>753</v>
      </c>
      <c r="S6180" s="9"/>
      <c r="T6180">
        <v>1</v>
      </c>
      <c r="U6180" s="210" t="s">
        <v>18240</v>
      </c>
      <c r="V6180" s="14">
        <v>0</v>
      </c>
      <c r="W6180" s="14">
        <v>0</v>
      </c>
      <c r="X6180" s="109" t="e">
        <v>#N/A</v>
      </c>
      <c r="Y6180" t="s">
        <v>334</v>
      </c>
      <c r="Z6180" t="s">
        <v>1419</v>
      </c>
      <c r="AA6180">
        <f t="shared" si="96"/>
        <v>1</v>
      </c>
    </row>
    <row r="6181" spans="1:27" x14ac:dyDescent="0.2">
      <c r="A6181">
        <v>5961</v>
      </c>
      <c r="B6181" s="1" t="s">
        <v>13880</v>
      </c>
      <c r="C6181" t="s">
        <v>1027</v>
      </c>
      <c r="D6181" s="9"/>
      <c r="E6181" s="9"/>
      <c r="F6181" s="9"/>
      <c r="G6181" s="10">
        <v>25</v>
      </c>
      <c r="H6181" s="10" t="s">
        <v>276</v>
      </c>
      <c r="I6181" s="10">
        <v>1951</v>
      </c>
      <c r="J6181" s="11" t="s">
        <v>13872</v>
      </c>
      <c r="K6181" s="12"/>
      <c r="L6181" s="13" t="s">
        <v>13875</v>
      </c>
      <c r="M6181" t="s">
        <v>753</v>
      </c>
      <c r="S6181" s="9"/>
      <c r="T6181">
        <v>1</v>
      </c>
      <c r="U6181" s="210" t="s">
        <v>18240</v>
      </c>
      <c r="V6181" s="14">
        <v>0</v>
      </c>
      <c r="W6181" s="14">
        <v>0</v>
      </c>
      <c r="X6181" s="109" t="e">
        <v>#N/A</v>
      </c>
      <c r="Y6181" t="s">
        <v>334</v>
      </c>
      <c r="Z6181" t="s">
        <v>1419</v>
      </c>
      <c r="AA6181">
        <f t="shared" si="96"/>
        <v>1</v>
      </c>
    </row>
    <row r="6182" spans="1:27" x14ac:dyDescent="0.2">
      <c r="A6182">
        <v>6001</v>
      </c>
      <c r="B6182" s="1" t="s">
        <v>13881</v>
      </c>
      <c r="C6182" t="s">
        <v>1027</v>
      </c>
      <c r="D6182" s="9"/>
      <c r="E6182" s="9"/>
      <c r="F6182" s="9"/>
      <c r="G6182" s="10">
        <v>25</v>
      </c>
      <c r="H6182" s="10" t="s">
        <v>276</v>
      </c>
      <c r="I6182" s="10">
        <v>1951</v>
      </c>
      <c r="J6182" s="11" t="s">
        <v>13872</v>
      </c>
      <c r="K6182" s="12"/>
      <c r="L6182" s="13" t="s">
        <v>13875</v>
      </c>
      <c r="M6182" t="s">
        <v>753</v>
      </c>
      <c r="S6182" s="9"/>
      <c r="T6182">
        <v>1</v>
      </c>
      <c r="U6182" s="210" t="s">
        <v>18240</v>
      </c>
      <c r="V6182" s="14">
        <v>0</v>
      </c>
      <c r="W6182" s="14">
        <v>0</v>
      </c>
      <c r="X6182" s="109" t="e">
        <v>#N/A</v>
      </c>
      <c r="Y6182" t="s">
        <v>334</v>
      </c>
      <c r="Z6182" t="s">
        <v>1419</v>
      </c>
      <c r="AA6182">
        <f t="shared" si="96"/>
        <v>1</v>
      </c>
    </row>
    <row r="6183" spans="1:27" x14ac:dyDescent="0.2">
      <c r="A6183">
        <v>1131</v>
      </c>
      <c r="B6183" s="1" t="s">
        <v>13874</v>
      </c>
      <c r="C6183" t="s">
        <v>1027</v>
      </c>
      <c r="D6183" s="9" t="s">
        <v>1232</v>
      </c>
      <c r="E6183" s="9" t="s">
        <v>876</v>
      </c>
      <c r="F6183" s="9" t="s">
        <v>1416</v>
      </c>
      <c r="G6183" s="10">
        <v>25</v>
      </c>
      <c r="H6183" s="10" t="s">
        <v>276</v>
      </c>
      <c r="I6183" s="10">
        <v>1951</v>
      </c>
      <c r="J6183" s="11" t="s">
        <v>13872</v>
      </c>
      <c r="K6183" s="12"/>
      <c r="L6183" s="13" t="s">
        <v>13875</v>
      </c>
      <c r="M6183" t="s">
        <v>753</v>
      </c>
      <c r="S6183" s="9"/>
      <c r="T6183">
        <v>1</v>
      </c>
      <c r="U6183" s="210" t="s">
        <v>18240</v>
      </c>
      <c r="V6183" s="14">
        <v>0</v>
      </c>
      <c r="W6183" s="14">
        <v>0</v>
      </c>
      <c r="X6183" s="109" t="e">
        <v>#N/A</v>
      </c>
      <c r="Y6183" t="s">
        <v>1232</v>
      </c>
      <c r="Z6183" t="s">
        <v>1419</v>
      </c>
      <c r="AA6183">
        <f t="shared" si="96"/>
        <v>1</v>
      </c>
    </row>
    <row r="6184" spans="1:27" x14ac:dyDescent="0.2">
      <c r="A6184">
        <v>2269</v>
      </c>
      <c r="B6184" s="1" t="s">
        <v>13882</v>
      </c>
      <c r="C6184" t="s">
        <v>503</v>
      </c>
      <c r="D6184" s="9" t="s">
        <v>13883</v>
      </c>
      <c r="E6184" s="9"/>
      <c r="F6184" s="9"/>
      <c r="G6184" s="10">
        <v>26</v>
      </c>
      <c r="H6184" s="10" t="s">
        <v>276</v>
      </c>
      <c r="I6184" s="10">
        <v>1951</v>
      </c>
      <c r="J6184" s="11" t="s">
        <v>13884</v>
      </c>
      <c r="K6184" s="12" t="s">
        <v>237</v>
      </c>
      <c r="L6184" s="13" t="s">
        <v>14369</v>
      </c>
      <c r="M6184" t="s">
        <v>290</v>
      </c>
      <c r="N6184" t="s">
        <v>291</v>
      </c>
      <c r="O6184" t="s">
        <v>498</v>
      </c>
      <c r="S6184" s="9"/>
      <c r="T6184">
        <v>1</v>
      </c>
      <c r="U6184" s="210" t="s">
        <v>18240</v>
      </c>
      <c r="V6184" s="14">
        <v>0</v>
      </c>
      <c r="W6184" s="14">
        <v>0</v>
      </c>
      <c r="X6184" s="150" t="s">
        <v>294</v>
      </c>
      <c r="Y6184" t="s">
        <v>10267</v>
      </c>
      <c r="Z6184" t="s">
        <v>271</v>
      </c>
      <c r="AA6184">
        <f t="shared" si="96"/>
        <v>2</v>
      </c>
    </row>
    <row r="6185" spans="1:27" x14ac:dyDescent="0.2">
      <c r="A6185">
        <v>1034</v>
      </c>
      <c r="B6185" s="1" t="s">
        <v>14370</v>
      </c>
      <c r="C6185" t="s">
        <v>503</v>
      </c>
      <c r="D6185" s="9" t="s">
        <v>14371</v>
      </c>
      <c r="E6185" s="9"/>
      <c r="F6185" s="9"/>
      <c r="G6185" s="10">
        <v>31</v>
      </c>
      <c r="H6185" s="10" t="s">
        <v>276</v>
      </c>
      <c r="I6185" s="10">
        <v>1951</v>
      </c>
      <c r="J6185" s="11" t="s">
        <v>14372</v>
      </c>
      <c r="K6185" s="12" t="s">
        <v>237</v>
      </c>
      <c r="L6185" s="13" t="s">
        <v>14373</v>
      </c>
      <c r="M6185" t="s">
        <v>290</v>
      </c>
      <c r="N6185" t="s">
        <v>291</v>
      </c>
      <c r="O6185" t="s">
        <v>498</v>
      </c>
      <c r="S6185" s="9"/>
      <c r="T6185">
        <v>1</v>
      </c>
      <c r="U6185" s="210" t="s">
        <v>18240</v>
      </c>
      <c r="V6185" s="14">
        <v>0</v>
      </c>
      <c r="W6185" s="14">
        <v>0</v>
      </c>
      <c r="X6185" s="150" t="s">
        <v>294</v>
      </c>
      <c r="Y6185" t="s">
        <v>13455</v>
      </c>
      <c r="Z6185" t="s">
        <v>271</v>
      </c>
      <c r="AA6185">
        <f t="shared" si="96"/>
        <v>2</v>
      </c>
    </row>
    <row r="6186" spans="1:27" x14ac:dyDescent="0.2">
      <c r="A6186">
        <v>4969</v>
      </c>
      <c r="B6186" s="1" t="s">
        <v>14374</v>
      </c>
      <c r="C6186" t="s">
        <v>2221</v>
      </c>
      <c r="D6186" s="9" t="s">
        <v>6094</v>
      </c>
      <c r="E6186" s="9" t="s">
        <v>12484</v>
      </c>
      <c r="F6186" s="9"/>
      <c r="G6186" s="10">
        <v>0</v>
      </c>
      <c r="H6186" s="10" t="s">
        <v>536</v>
      </c>
      <c r="I6186" s="10">
        <v>1951</v>
      </c>
      <c r="J6186" s="11" t="s">
        <v>14375</v>
      </c>
      <c r="K6186" s="12"/>
      <c r="L6186" s="13" t="s">
        <v>14376</v>
      </c>
      <c r="M6186" t="s">
        <v>781</v>
      </c>
      <c r="S6186" s="9"/>
      <c r="T6186">
        <v>2</v>
      </c>
      <c r="U6186" s="210" t="s">
        <v>18241</v>
      </c>
      <c r="V6186" s="14">
        <v>0</v>
      </c>
      <c r="W6186" s="14">
        <v>1</v>
      </c>
      <c r="X6186" s="150" t="s">
        <v>270</v>
      </c>
      <c r="Y6186">
        <v>141</v>
      </c>
      <c r="Z6186" t="s">
        <v>505</v>
      </c>
      <c r="AA6186">
        <f t="shared" si="96"/>
        <v>2</v>
      </c>
    </row>
    <row r="6187" spans="1:27" x14ac:dyDescent="0.2">
      <c r="A6187">
        <v>6120</v>
      </c>
      <c r="B6187" s="1" t="s">
        <v>14377</v>
      </c>
      <c r="C6187" t="s">
        <v>9894</v>
      </c>
      <c r="D6187" s="9">
        <v>14</v>
      </c>
      <c r="E6187" s="9"/>
      <c r="F6187" s="9"/>
      <c r="G6187" s="10">
        <v>1</v>
      </c>
      <c r="H6187" s="10" t="s">
        <v>536</v>
      </c>
      <c r="I6187" s="10">
        <v>1951</v>
      </c>
      <c r="J6187" s="11" t="s">
        <v>14378</v>
      </c>
      <c r="K6187" s="12" t="s">
        <v>237</v>
      </c>
      <c r="L6187" s="13" t="s">
        <v>14379</v>
      </c>
      <c r="M6187" t="s">
        <v>290</v>
      </c>
      <c r="N6187" t="s">
        <v>291</v>
      </c>
      <c r="O6187" t="s">
        <v>520</v>
      </c>
      <c r="S6187" s="9"/>
      <c r="T6187">
        <v>2</v>
      </c>
      <c r="U6187" s="210" t="s">
        <v>18241</v>
      </c>
      <c r="V6187" s="14">
        <v>0</v>
      </c>
      <c r="W6187" s="14">
        <v>0</v>
      </c>
      <c r="X6187" s="150" t="s">
        <v>270</v>
      </c>
      <c r="Y6187">
        <v>14</v>
      </c>
      <c r="Z6187" t="s">
        <v>271</v>
      </c>
      <c r="AA6187">
        <f t="shared" si="96"/>
        <v>1</v>
      </c>
    </row>
    <row r="6188" spans="1:27" x14ac:dyDescent="0.2">
      <c r="A6188">
        <v>686</v>
      </c>
      <c r="B6188" s="1" t="s">
        <v>14380</v>
      </c>
      <c r="C6188" t="s">
        <v>2221</v>
      </c>
      <c r="D6188" s="9" t="s">
        <v>14381</v>
      </c>
      <c r="E6188" s="9"/>
      <c r="F6188" s="9" t="s">
        <v>733</v>
      </c>
      <c r="G6188" s="10">
        <v>5</v>
      </c>
      <c r="H6188" s="10" t="s">
        <v>536</v>
      </c>
      <c r="I6188" s="10">
        <v>1951</v>
      </c>
      <c r="J6188" s="11" t="s">
        <v>14382</v>
      </c>
      <c r="K6188" s="12" t="s">
        <v>237</v>
      </c>
      <c r="L6188" s="13" t="s">
        <v>14383</v>
      </c>
      <c r="M6188" t="s">
        <v>290</v>
      </c>
      <c r="N6188" t="s">
        <v>291</v>
      </c>
      <c r="O6188" t="s">
        <v>292</v>
      </c>
      <c r="S6188" s="9"/>
      <c r="T6188">
        <v>2</v>
      </c>
      <c r="U6188" s="210" t="s">
        <v>18241</v>
      </c>
      <c r="V6188" s="14">
        <v>0</v>
      </c>
      <c r="W6188" s="14">
        <v>1</v>
      </c>
      <c r="X6188" s="109" t="s">
        <v>294</v>
      </c>
      <c r="Y6188" t="s">
        <v>14384</v>
      </c>
      <c r="Z6188" t="s">
        <v>505</v>
      </c>
      <c r="AA6188">
        <f t="shared" si="96"/>
        <v>5</v>
      </c>
    </row>
    <row r="6189" spans="1:27" x14ac:dyDescent="0.2">
      <c r="A6189">
        <v>7577</v>
      </c>
      <c r="B6189" s="1" t="s">
        <v>14385</v>
      </c>
      <c r="C6189" t="s">
        <v>9894</v>
      </c>
      <c r="D6189" s="9" t="s">
        <v>14058</v>
      </c>
      <c r="E6189" s="9" t="s">
        <v>259</v>
      </c>
      <c r="F6189" s="9" t="s">
        <v>721</v>
      </c>
      <c r="G6189" s="10">
        <v>8</v>
      </c>
      <c r="H6189" s="10" t="s">
        <v>536</v>
      </c>
      <c r="I6189" s="10">
        <v>1951</v>
      </c>
      <c r="J6189" s="11" t="s">
        <v>14386</v>
      </c>
      <c r="K6189" s="12" t="s">
        <v>237</v>
      </c>
      <c r="L6189" s="13" t="s">
        <v>14387</v>
      </c>
      <c r="M6189" t="s">
        <v>290</v>
      </c>
      <c r="N6189" t="s">
        <v>291</v>
      </c>
      <c r="O6189" t="s">
        <v>764</v>
      </c>
      <c r="S6189" s="9"/>
      <c r="T6189">
        <v>2</v>
      </c>
      <c r="U6189" s="210" t="s">
        <v>18241</v>
      </c>
      <c r="V6189" s="14">
        <v>0</v>
      </c>
      <c r="W6189" s="14">
        <v>0</v>
      </c>
      <c r="X6189" s="150" t="s">
        <v>270</v>
      </c>
      <c r="Y6189">
        <v>139</v>
      </c>
      <c r="Z6189" t="s">
        <v>7856</v>
      </c>
      <c r="AA6189">
        <f t="shared" si="96"/>
        <v>2</v>
      </c>
    </row>
    <row r="6190" spans="1:27" x14ac:dyDescent="0.2">
      <c r="A6190">
        <v>1238</v>
      </c>
      <c r="B6190" s="1" t="s">
        <v>14388</v>
      </c>
      <c r="C6190" t="s">
        <v>503</v>
      </c>
      <c r="D6190" s="9" t="s">
        <v>1888</v>
      </c>
      <c r="E6190" s="9"/>
      <c r="F6190" s="9"/>
      <c r="G6190" s="10">
        <v>13</v>
      </c>
      <c r="H6190" s="10" t="s">
        <v>536</v>
      </c>
      <c r="I6190" s="10">
        <v>1951</v>
      </c>
      <c r="J6190" s="11" t="s">
        <v>14389</v>
      </c>
      <c r="K6190" s="12" t="s">
        <v>237</v>
      </c>
      <c r="L6190" s="13" t="s">
        <v>19</v>
      </c>
      <c r="M6190" t="s">
        <v>290</v>
      </c>
      <c r="N6190" t="s">
        <v>291</v>
      </c>
      <c r="O6190" t="s">
        <v>292</v>
      </c>
      <c r="S6190" s="9"/>
      <c r="T6190">
        <v>2</v>
      </c>
      <c r="U6190" s="210" t="s">
        <v>18241</v>
      </c>
      <c r="V6190" s="14">
        <v>0</v>
      </c>
      <c r="W6190" s="14">
        <v>0</v>
      </c>
      <c r="X6190" s="109" t="e">
        <v>#N/A</v>
      </c>
      <c r="Y6190" t="s">
        <v>1888</v>
      </c>
      <c r="Z6190" t="s">
        <v>271</v>
      </c>
      <c r="AA6190">
        <f t="shared" si="96"/>
        <v>1</v>
      </c>
    </row>
    <row r="6191" spans="1:27" x14ac:dyDescent="0.2">
      <c r="A6191">
        <v>2416</v>
      </c>
      <c r="B6191" s="1" t="s">
        <v>14393</v>
      </c>
      <c r="C6191" t="s">
        <v>1798</v>
      </c>
      <c r="D6191" s="9" t="s">
        <v>2138</v>
      </c>
      <c r="E6191" s="9" t="s">
        <v>12484</v>
      </c>
      <c r="F6191" s="9"/>
      <c r="G6191" s="10">
        <v>21</v>
      </c>
      <c r="H6191" s="10" t="s">
        <v>536</v>
      </c>
      <c r="I6191" s="10">
        <v>1951</v>
      </c>
      <c r="J6191" s="11">
        <v>18680</v>
      </c>
      <c r="K6191" s="12"/>
      <c r="L6191" s="13" t="s">
        <v>14394</v>
      </c>
      <c r="M6191" t="s">
        <v>753</v>
      </c>
      <c r="S6191" s="9"/>
      <c r="T6191" s="14"/>
      <c r="U6191" s="210" t="s">
        <v>18242</v>
      </c>
      <c r="V6191" s="14">
        <v>0</v>
      </c>
      <c r="W6191" s="14">
        <v>1</v>
      </c>
      <c r="X6191" s="109" t="e">
        <v>#N/A</v>
      </c>
      <c r="Y6191" t="s">
        <v>2138</v>
      </c>
      <c r="Z6191" t="s">
        <v>271</v>
      </c>
      <c r="AA6191">
        <f t="shared" si="96"/>
        <v>1</v>
      </c>
    </row>
    <row r="6192" spans="1:27" x14ac:dyDescent="0.2">
      <c r="A6192">
        <v>189</v>
      </c>
      <c r="B6192" s="1" t="s">
        <v>14390</v>
      </c>
      <c r="C6192" t="s">
        <v>1027</v>
      </c>
      <c r="D6192" s="9" t="s">
        <v>4972</v>
      </c>
      <c r="E6192" s="9" t="s">
        <v>12484</v>
      </c>
      <c r="F6192" s="9"/>
      <c r="G6192" s="10">
        <v>21</v>
      </c>
      <c r="H6192" s="10" t="s">
        <v>536</v>
      </c>
      <c r="I6192" s="10">
        <v>1951</v>
      </c>
      <c r="J6192" s="11" t="s">
        <v>14391</v>
      </c>
      <c r="K6192" s="12"/>
      <c r="L6192" s="13" t="s">
        <v>14392</v>
      </c>
      <c r="M6192" t="s">
        <v>781</v>
      </c>
      <c r="S6192" s="9"/>
      <c r="T6192">
        <v>2</v>
      </c>
      <c r="U6192" s="210" t="s">
        <v>18241</v>
      </c>
      <c r="V6192" s="14">
        <v>0</v>
      </c>
      <c r="W6192" s="14">
        <v>1</v>
      </c>
      <c r="X6192" s="109" t="s">
        <v>294</v>
      </c>
      <c r="Y6192" t="s">
        <v>4077</v>
      </c>
      <c r="Z6192" t="s">
        <v>1419</v>
      </c>
      <c r="AA6192">
        <f t="shared" si="96"/>
        <v>2</v>
      </c>
    </row>
    <row r="6193" spans="1:27" x14ac:dyDescent="0.2">
      <c r="A6193">
        <v>3450</v>
      </c>
      <c r="B6193" s="1" t="s">
        <v>14395</v>
      </c>
      <c r="C6193" t="s">
        <v>8426</v>
      </c>
      <c r="D6193" s="9">
        <v>141</v>
      </c>
      <c r="E6193" s="9" t="s">
        <v>259</v>
      </c>
      <c r="F6193" s="9" t="s">
        <v>312</v>
      </c>
      <c r="G6193" s="10">
        <v>5</v>
      </c>
      <c r="H6193" s="10" t="s">
        <v>287</v>
      </c>
      <c r="I6193" s="10">
        <v>1951</v>
      </c>
      <c r="J6193" s="11" t="s">
        <v>14396</v>
      </c>
      <c r="K6193" s="12" t="s">
        <v>237</v>
      </c>
      <c r="L6193" s="13" t="s">
        <v>14397</v>
      </c>
      <c r="M6193" t="s">
        <v>290</v>
      </c>
      <c r="N6193" t="s">
        <v>291</v>
      </c>
      <c r="O6193" t="s">
        <v>320</v>
      </c>
      <c r="S6193" s="9"/>
      <c r="T6193">
        <v>3</v>
      </c>
      <c r="U6193" s="210" t="s">
        <v>18243</v>
      </c>
      <c r="V6193" s="14">
        <v>0</v>
      </c>
      <c r="W6193" s="14">
        <v>0</v>
      </c>
      <c r="X6193" s="150" t="s">
        <v>270</v>
      </c>
      <c r="Y6193">
        <v>141</v>
      </c>
      <c r="Z6193" t="s">
        <v>505</v>
      </c>
      <c r="AA6193">
        <f t="shared" si="96"/>
        <v>1</v>
      </c>
    </row>
    <row r="6194" spans="1:27" x14ac:dyDescent="0.2">
      <c r="A6194">
        <v>2573</v>
      </c>
      <c r="B6194" s="1" t="s">
        <v>14398</v>
      </c>
      <c r="C6194" t="s">
        <v>503</v>
      </c>
      <c r="D6194" s="9" t="s">
        <v>14399</v>
      </c>
      <c r="E6194" s="9"/>
      <c r="F6194" s="9"/>
      <c r="G6194" s="10">
        <v>12</v>
      </c>
      <c r="H6194" s="10" t="s">
        <v>287</v>
      </c>
      <c r="I6194" s="10">
        <v>1951</v>
      </c>
      <c r="J6194" s="11" t="s">
        <v>14400</v>
      </c>
      <c r="K6194" s="12" t="s">
        <v>237</v>
      </c>
      <c r="L6194" s="13" t="s">
        <v>14401</v>
      </c>
      <c r="M6194" t="s">
        <v>290</v>
      </c>
      <c r="N6194" t="s">
        <v>291</v>
      </c>
      <c r="O6194" t="s">
        <v>498</v>
      </c>
      <c r="S6194" s="9"/>
      <c r="T6194">
        <v>3</v>
      </c>
      <c r="U6194" s="210" t="s">
        <v>18243</v>
      </c>
      <c r="V6194" s="14">
        <v>0</v>
      </c>
      <c r="W6194" s="14">
        <v>1</v>
      </c>
      <c r="X6194" s="150" t="s">
        <v>270</v>
      </c>
      <c r="Y6194">
        <v>683</v>
      </c>
      <c r="Z6194" t="s">
        <v>505</v>
      </c>
      <c r="AA6194">
        <f t="shared" si="96"/>
        <v>3</v>
      </c>
    </row>
    <row r="6195" spans="1:27" x14ac:dyDescent="0.2">
      <c r="A6195">
        <v>1613</v>
      </c>
      <c r="B6195" s="1" t="s">
        <v>14402</v>
      </c>
      <c r="C6195" t="s">
        <v>9894</v>
      </c>
      <c r="D6195" s="9" t="s">
        <v>9032</v>
      </c>
      <c r="E6195" s="9"/>
      <c r="F6195" s="9"/>
      <c r="G6195" s="10">
        <v>12</v>
      </c>
      <c r="H6195" s="10" t="s">
        <v>287</v>
      </c>
      <c r="I6195" s="10">
        <v>1951</v>
      </c>
      <c r="J6195" s="11" t="s">
        <v>14400</v>
      </c>
      <c r="K6195" s="12" t="s">
        <v>237</v>
      </c>
      <c r="L6195" s="13" t="s">
        <v>14403</v>
      </c>
      <c r="M6195" t="s">
        <v>290</v>
      </c>
      <c r="N6195" t="s">
        <v>291</v>
      </c>
      <c r="O6195" t="s">
        <v>695</v>
      </c>
      <c r="S6195" s="9"/>
      <c r="T6195">
        <v>3</v>
      </c>
      <c r="U6195" s="210" t="s">
        <v>18243</v>
      </c>
      <c r="V6195" s="14">
        <v>0</v>
      </c>
      <c r="W6195" s="14">
        <v>0</v>
      </c>
      <c r="X6195" s="150" t="s">
        <v>294</v>
      </c>
      <c r="Y6195" t="s">
        <v>9032</v>
      </c>
      <c r="Z6195" t="s">
        <v>7856</v>
      </c>
      <c r="AA6195">
        <f t="shared" si="96"/>
        <v>1</v>
      </c>
    </row>
    <row r="6196" spans="1:27" x14ac:dyDescent="0.2">
      <c r="A6196">
        <v>5373</v>
      </c>
      <c r="B6196" s="1" t="s">
        <v>14404</v>
      </c>
      <c r="C6196" t="s">
        <v>6878</v>
      </c>
      <c r="D6196" s="9" t="s">
        <v>13912</v>
      </c>
      <c r="E6196" s="9"/>
      <c r="F6196" s="9"/>
      <c r="G6196" s="10">
        <v>13</v>
      </c>
      <c r="H6196" s="10" t="s">
        <v>287</v>
      </c>
      <c r="I6196" s="10">
        <v>1951</v>
      </c>
      <c r="J6196" s="11" t="s">
        <v>14405</v>
      </c>
      <c r="K6196" s="12" t="s">
        <v>237</v>
      </c>
      <c r="L6196" s="13" t="s">
        <v>14406</v>
      </c>
      <c r="M6196" t="s">
        <v>290</v>
      </c>
      <c r="N6196" t="s">
        <v>291</v>
      </c>
      <c r="O6196" t="s">
        <v>292</v>
      </c>
      <c r="S6196" s="9"/>
      <c r="T6196">
        <v>3</v>
      </c>
      <c r="U6196" s="210" t="s">
        <v>18243</v>
      </c>
      <c r="V6196" s="14">
        <v>0</v>
      </c>
      <c r="W6196" s="14">
        <v>0</v>
      </c>
      <c r="X6196" s="150" t="s">
        <v>270</v>
      </c>
      <c r="Y6196">
        <v>13</v>
      </c>
      <c r="Z6196" t="s">
        <v>271</v>
      </c>
      <c r="AA6196">
        <f t="shared" si="96"/>
        <v>2</v>
      </c>
    </row>
    <row r="6197" spans="1:27" x14ac:dyDescent="0.2">
      <c r="A6197">
        <v>6386</v>
      </c>
      <c r="B6197" s="1" t="s">
        <v>14407</v>
      </c>
      <c r="C6197" t="s">
        <v>8426</v>
      </c>
      <c r="D6197" s="9">
        <v>85</v>
      </c>
      <c r="E6197" s="9" t="s">
        <v>259</v>
      </c>
      <c r="F6197" s="9" t="s">
        <v>312</v>
      </c>
      <c r="G6197" s="10">
        <v>20</v>
      </c>
      <c r="H6197" s="10" t="s">
        <v>287</v>
      </c>
      <c r="I6197" s="10">
        <v>1951</v>
      </c>
      <c r="J6197" s="11" t="s">
        <v>14408</v>
      </c>
      <c r="K6197" s="12" t="s">
        <v>415</v>
      </c>
      <c r="L6197" s="13" t="s">
        <v>18684</v>
      </c>
      <c r="M6197" t="s">
        <v>290</v>
      </c>
      <c r="N6197" t="s">
        <v>291</v>
      </c>
      <c r="O6197" t="s">
        <v>1101</v>
      </c>
      <c r="S6197" s="9"/>
      <c r="T6197">
        <v>3</v>
      </c>
      <c r="U6197" s="210" t="s">
        <v>18243</v>
      </c>
      <c r="V6197" s="14">
        <v>0</v>
      </c>
      <c r="W6197" s="14">
        <v>0</v>
      </c>
      <c r="X6197" s="150" t="s">
        <v>270</v>
      </c>
      <c r="Y6197">
        <v>85</v>
      </c>
      <c r="Z6197" t="s">
        <v>505</v>
      </c>
      <c r="AA6197">
        <f t="shared" si="96"/>
        <v>1</v>
      </c>
    </row>
    <row r="6198" spans="1:27" x14ac:dyDescent="0.2">
      <c r="A6198">
        <v>653</v>
      </c>
      <c r="B6198" s="1" t="s">
        <v>14409</v>
      </c>
      <c r="C6198" t="s">
        <v>2040</v>
      </c>
      <c r="D6198" s="9" t="s">
        <v>14410</v>
      </c>
      <c r="E6198" s="9"/>
      <c r="F6198" s="9"/>
      <c r="G6198" s="10">
        <v>21</v>
      </c>
      <c r="H6198" s="10" t="s">
        <v>287</v>
      </c>
      <c r="I6198" s="10">
        <v>1951</v>
      </c>
      <c r="J6198" s="11" t="s">
        <v>14411</v>
      </c>
      <c r="K6198" s="12"/>
      <c r="L6198" s="13" t="s">
        <v>14412</v>
      </c>
      <c r="M6198" t="s">
        <v>753</v>
      </c>
      <c r="S6198" s="9"/>
      <c r="T6198">
        <v>3</v>
      </c>
      <c r="U6198" s="210" t="s">
        <v>18243</v>
      </c>
      <c r="V6198" s="14">
        <v>0</v>
      </c>
      <c r="W6198" s="14">
        <v>1</v>
      </c>
      <c r="X6198" s="109" t="e">
        <v>#N/A</v>
      </c>
      <c r="Y6198" t="s">
        <v>1888</v>
      </c>
      <c r="Z6198" t="s">
        <v>271</v>
      </c>
      <c r="AA6198">
        <f t="shared" si="96"/>
        <v>3</v>
      </c>
    </row>
    <row r="6199" spans="1:27" x14ac:dyDescent="0.2">
      <c r="A6199">
        <v>6023</v>
      </c>
      <c r="B6199" s="1" t="s">
        <v>14413</v>
      </c>
      <c r="C6199" t="s">
        <v>1027</v>
      </c>
      <c r="D6199" s="9"/>
      <c r="E6199" s="9"/>
      <c r="F6199" s="9"/>
      <c r="G6199" s="10">
        <v>25</v>
      </c>
      <c r="H6199" s="10" t="s">
        <v>287</v>
      </c>
      <c r="I6199" s="10">
        <v>1951</v>
      </c>
      <c r="J6199" s="11" t="s">
        <v>14414</v>
      </c>
      <c r="K6199" s="12"/>
      <c r="L6199" s="13" t="s">
        <v>14415</v>
      </c>
      <c r="M6199" t="s">
        <v>753</v>
      </c>
      <c r="S6199" s="9"/>
      <c r="T6199">
        <v>3</v>
      </c>
      <c r="U6199" s="210" t="s">
        <v>18243</v>
      </c>
      <c r="V6199" s="14">
        <v>0</v>
      </c>
      <c r="W6199" s="14">
        <v>0</v>
      </c>
      <c r="X6199" s="109" t="e">
        <v>#N/A</v>
      </c>
      <c r="Y6199" t="s">
        <v>334</v>
      </c>
      <c r="Z6199" t="s">
        <v>1419</v>
      </c>
      <c r="AA6199">
        <f t="shared" si="96"/>
        <v>1</v>
      </c>
    </row>
    <row r="6200" spans="1:27" x14ac:dyDescent="0.2">
      <c r="A6200">
        <v>258</v>
      </c>
      <c r="B6200" s="1" t="s">
        <v>14416</v>
      </c>
      <c r="C6200" t="s">
        <v>1027</v>
      </c>
      <c r="D6200" s="9" t="s">
        <v>10419</v>
      </c>
      <c r="E6200" s="9" t="s">
        <v>259</v>
      </c>
      <c r="F6200" s="9" t="s">
        <v>312</v>
      </c>
      <c r="G6200" s="10">
        <v>11</v>
      </c>
      <c r="H6200" s="10" t="s">
        <v>301</v>
      </c>
      <c r="I6200" s="10">
        <v>1951</v>
      </c>
      <c r="J6200" s="11" t="s">
        <v>14417</v>
      </c>
      <c r="K6200" s="12"/>
      <c r="L6200" s="13" t="s">
        <v>14418</v>
      </c>
      <c r="M6200" t="s">
        <v>753</v>
      </c>
      <c r="S6200" s="9"/>
      <c r="T6200">
        <v>4</v>
      </c>
      <c r="U6200" s="210" t="s">
        <v>18244</v>
      </c>
      <c r="V6200" s="14">
        <v>0</v>
      </c>
      <c r="W6200" s="14">
        <v>1</v>
      </c>
      <c r="X6200" s="150" t="s">
        <v>270</v>
      </c>
      <c r="Y6200">
        <v>141</v>
      </c>
      <c r="Z6200" t="s">
        <v>271</v>
      </c>
      <c r="AA6200">
        <f t="shared" si="96"/>
        <v>2</v>
      </c>
    </row>
    <row r="6201" spans="1:27" x14ac:dyDescent="0.2">
      <c r="A6201">
        <v>2426</v>
      </c>
      <c r="B6201" s="1" t="s">
        <v>14419</v>
      </c>
      <c r="C6201" t="s">
        <v>1027</v>
      </c>
      <c r="D6201" s="9" t="s">
        <v>14420</v>
      </c>
      <c r="E6201" s="9" t="s">
        <v>259</v>
      </c>
      <c r="F6201" s="9" t="s">
        <v>532</v>
      </c>
      <c r="G6201" s="10">
        <v>16</v>
      </c>
      <c r="H6201" s="10" t="s">
        <v>301</v>
      </c>
      <c r="I6201" s="10">
        <v>1951</v>
      </c>
      <c r="J6201" s="11" t="s">
        <v>14421</v>
      </c>
      <c r="K6201" s="12"/>
      <c r="L6201" s="13" t="s">
        <v>14422</v>
      </c>
      <c r="M6201" t="s">
        <v>753</v>
      </c>
      <c r="S6201" s="9"/>
      <c r="T6201">
        <v>4</v>
      </c>
      <c r="U6201" s="210" t="s">
        <v>18244</v>
      </c>
      <c r="V6201" s="14">
        <v>0</v>
      </c>
      <c r="W6201" s="14">
        <v>1</v>
      </c>
      <c r="X6201" s="109" t="s">
        <v>294</v>
      </c>
      <c r="Y6201" t="s">
        <v>1242</v>
      </c>
      <c r="Z6201" t="s">
        <v>271</v>
      </c>
      <c r="AA6201">
        <f t="shared" si="96"/>
        <v>3</v>
      </c>
    </row>
    <row r="6202" spans="1:27" x14ac:dyDescent="0.2">
      <c r="A6202">
        <v>4079</v>
      </c>
      <c r="B6202" s="1" t="s">
        <v>14423</v>
      </c>
      <c r="C6202" t="s">
        <v>1027</v>
      </c>
      <c r="D6202" s="9" t="s">
        <v>14424</v>
      </c>
      <c r="E6202" s="9"/>
      <c r="F6202" s="9"/>
      <c r="G6202" s="10">
        <v>18</v>
      </c>
      <c r="H6202" s="10" t="s">
        <v>301</v>
      </c>
      <c r="I6202" s="10">
        <v>1951</v>
      </c>
      <c r="J6202" s="11" t="s">
        <v>14425</v>
      </c>
      <c r="K6202" s="12"/>
      <c r="L6202" s="13" t="s">
        <v>14426</v>
      </c>
      <c r="M6202" t="s">
        <v>753</v>
      </c>
      <c r="S6202" s="9"/>
      <c r="T6202">
        <v>4</v>
      </c>
      <c r="U6202" s="210" t="s">
        <v>18244</v>
      </c>
      <c r="V6202" s="14">
        <v>0</v>
      </c>
      <c r="W6202" s="14">
        <v>1</v>
      </c>
      <c r="X6202" s="150" t="s">
        <v>294</v>
      </c>
      <c r="Y6202" t="s">
        <v>11260</v>
      </c>
      <c r="Z6202" t="s">
        <v>271</v>
      </c>
      <c r="AA6202">
        <f t="shared" si="96"/>
        <v>2</v>
      </c>
    </row>
    <row r="6203" spans="1:27" x14ac:dyDescent="0.2">
      <c r="A6203">
        <v>77</v>
      </c>
      <c r="B6203" s="1" t="s">
        <v>14427</v>
      </c>
      <c r="C6203" t="s">
        <v>503</v>
      </c>
      <c r="D6203" s="9" t="s">
        <v>14428</v>
      </c>
      <c r="E6203" s="9" t="s">
        <v>259</v>
      </c>
      <c r="F6203" s="9" t="s">
        <v>532</v>
      </c>
      <c r="G6203" s="10">
        <v>21</v>
      </c>
      <c r="H6203" s="10" t="s">
        <v>301</v>
      </c>
      <c r="I6203" s="10">
        <v>1951</v>
      </c>
      <c r="J6203" s="11" t="s">
        <v>14429</v>
      </c>
      <c r="K6203" s="12" t="s">
        <v>237</v>
      </c>
      <c r="L6203" s="13" t="s">
        <v>14430</v>
      </c>
      <c r="M6203" t="s">
        <v>290</v>
      </c>
      <c r="N6203" t="s">
        <v>291</v>
      </c>
      <c r="O6203" t="s">
        <v>316</v>
      </c>
      <c r="S6203" s="9"/>
      <c r="T6203">
        <v>4</v>
      </c>
      <c r="U6203" s="210" t="s">
        <v>18244</v>
      </c>
      <c r="V6203" s="14">
        <v>0</v>
      </c>
      <c r="W6203" s="14">
        <v>0</v>
      </c>
      <c r="X6203" s="150" t="s">
        <v>270</v>
      </c>
      <c r="Y6203">
        <v>29</v>
      </c>
      <c r="Z6203" t="s">
        <v>505</v>
      </c>
      <c r="AA6203">
        <f t="shared" si="96"/>
        <v>2</v>
      </c>
    </row>
    <row r="6204" spans="1:27" x14ac:dyDescent="0.2">
      <c r="A6204">
        <v>283</v>
      </c>
      <c r="B6204" s="1" t="s">
        <v>14431</v>
      </c>
      <c r="C6204" t="s">
        <v>503</v>
      </c>
      <c r="D6204" s="9" t="s">
        <v>12447</v>
      </c>
      <c r="E6204" s="9"/>
      <c r="F6204" s="9"/>
      <c r="G6204" s="10">
        <v>24</v>
      </c>
      <c r="H6204" s="10" t="s">
        <v>301</v>
      </c>
      <c r="I6204" s="10">
        <v>1951</v>
      </c>
      <c r="J6204" s="11" t="s">
        <v>14432</v>
      </c>
      <c r="K6204" s="12" t="s">
        <v>237</v>
      </c>
      <c r="L6204" s="13" t="s">
        <v>24</v>
      </c>
      <c r="M6204" t="s">
        <v>290</v>
      </c>
      <c r="N6204" t="s">
        <v>291</v>
      </c>
      <c r="O6204" t="s">
        <v>498</v>
      </c>
      <c r="S6204" s="9"/>
      <c r="T6204">
        <v>4</v>
      </c>
      <c r="U6204" s="210" t="s">
        <v>18244</v>
      </c>
      <c r="V6204" s="14">
        <v>0</v>
      </c>
      <c r="W6204" s="14">
        <v>0</v>
      </c>
      <c r="X6204" s="150" t="s">
        <v>270</v>
      </c>
      <c r="Y6204">
        <v>540</v>
      </c>
      <c r="Z6204" t="s">
        <v>271</v>
      </c>
      <c r="AA6204">
        <f t="shared" si="96"/>
        <v>2</v>
      </c>
    </row>
    <row r="6205" spans="1:27" x14ac:dyDescent="0.2">
      <c r="A6205">
        <v>69</v>
      </c>
      <c r="B6205" s="1" t="s">
        <v>14433</v>
      </c>
      <c r="C6205" t="s">
        <v>503</v>
      </c>
      <c r="D6205" s="9" t="s">
        <v>14434</v>
      </c>
      <c r="E6205" s="9"/>
      <c r="F6205" s="9"/>
      <c r="G6205" s="10">
        <v>26</v>
      </c>
      <c r="H6205" s="10" t="s">
        <v>301</v>
      </c>
      <c r="I6205" s="10">
        <v>1951</v>
      </c>
      <c r="J6205" s="11" t="s">
        <v>14435</v>
      </c>
      <c r="K6205" s="12" t="s">
        <v>237</v>
      </c>
      <c r="L6205" s="13" t="s">
        <v>14436</v>
      </c>
      <c r="M6205" t="s">
        <v>290</v>
      </c>
      <c r="N6205" t="s">
        <v>291</v>
      </c>
      <c r="O6205" t="s">
        <v>498</v>
      </c>
      <c r="S6205" s="9"/>
      <c r="T6205">
        <v>4</v>
      </c>
      <c r="U6205" s="210" t="s">
        <v>18244</v>
      </c>
      <c r="V6205" s="14">
        <v>0</v>
      </c>
      <c r="W6205" s="14">
        <v>0</v>
      </c>
      <c r="X6205" s="150" t="s">
        <v>294</v>
      </c>
      <c r="Y6205" t="s">
        <v>10267</v>
      </c>
      <c r="Z6205" t="s">
        <v>505</v>
      </c>
      <c r="AA6205">
        <f t="shared" si="96"/>
        <v>4</v>
      </c>
    </row>
    <row r="6206" spans="1:27" x14ac:dyDescent="0.2">
      <c r="A6206">
        <v>788</v>
      </c>
      <c r="B6206" s="1" t="s">
        <v>14437</v>
      </c>
      <c r="C6206" t="s">
        <v>8426</v>
      </c>
      <c r="D6206" s="9" t="s">
        <v>10182</v>
      </c>
      <c r="E6206" s="9" t="s">
        <v>259</v>
      </c>
      <c r="F6206" s="9" t="s">
        <v>532</v>
      </c>
      <c r="G6206" s="10">
        <v>3</v>
      </c>
      <c r="H6206" s="10" t="s">
        <v>313</v>
      </c>
      <c r="I6206" s="10">
        <v>1951</v>
      </c>
      <c r="J6206" s="11" t="s">
        <v>14438</v>
      </c>
      <c r="K6206" s="12" t="s">
        <v>237</v>
      </c>
      <c r="L6206" s="13" t="s">
        <v>14439</v>
      </c>
      <c r="M6206" t="s">
        <v>290</v>
      </c>
      <c r="N6206" t="s">
        <v>291</v>
      </c>
      <c r="O6206" t="s">
        <v>320</v>
      </c>
      <c r="S6206" s="9"/>
      <c r="T6206">
        <v>5</v>
      </c>
      <c r="U6206" s="210" t="s">
        <v>18245</v>
      </c>
      <c r="V6206" s="14">
        <v>0</v>
      </c>
      <c r="W6206" s="14">
        <v>0</v>
      </c>
      <c r="X6206" s="150" t="s">
        <v>294</v>
      </c>
      <c r="Y6206" t="s">
        <v>10182</v>
      </c>
      <c r="Z6206" t="s">
        <v>505</v>
      </c>
      <c r="AA6206">
        <f t="shared" si="96"/>
        <v>1</v>
      </c>
    </row>
    <row r="6207" spans="1:27" x14ac:dyDescent="0.2">
      <c r="A6207">
        <v>6029</v>
      </c>
      <c r="B6207" s="1" t="s">
        <v>14440</v>
      </c>
      <c r="C6207" t="s">
        <v>6060</v>
      </c>
      <c r="D6207" s="9"/>
      <c r="E6207" s="9" t="s">
        <v>508</v>
      </c>
      <c r="F6207" s="9"/>
      <c r="G6207" s="10">
        <v>17</v>
      </c>
      <c r="H6207" s="10" t="s">
        <v>313</v>
      </c>
      <c r="I6207" s="10">
        <v>1951</v>
      </c>
      <c r="J6207" s="11" t="s">
        <v>14441</v>
      </c>
      <c r="K6207" s="12" t="s">
        <v>237</v>
      </c>
      <c r="L6207" s="13" t="s">
        <v>18545</v>
      </c>
      <c r="M6207" t="s">
        <v>290</v>
      </c>
      <c r="N6207" t="s">
        <v>291</v>
      </c>
      <c r="O6207" t="s">
        <v>334</v>
      </c>
      <c r="S6207" s="9"/>
      <c r="T6207">
        <v>5</v>
      </c>
      <c r="U6207" s="210" t="s">
        <v>18245</v>
      </c>
      <c r="V6207" s="14">
        <v>0</v>
      </c>
      <c r="W6207" s="14">
        <v>0</v>
      </c>
      <c r="X6207" s="109" t="e">
        <v>#N/A</v>
      </c>
      <c r="Y6207" t="s">
        <v>334</v>
      </c>
      <c r="Z6207" t="s">
        <v>18167</v>
      </c>
      <c r="AA6207">
        <f t="shared" si="96"/>
        <v>1</v>
      </c>
    </row>
    <row r="6208" spans="1:27" x14ac:dyDescent="0.2">
      <c r="A6208">
        <v>212</v>
      </c>
      <c r="B6208" s="1" t="s">
        <v>14442</v>
      </c>
      <c r="C6208" t="s">
        <v>2040</v>
      </c>
      <c r="D6208" s="9" t="s">
        <v>14443</v>
      </c>
      <c r="E6208" s="9"/>
      <c r="F6208" s="9"/>
      <c r="G6208" s="10">
        <v>24</v>
      </c>
      <c r="H6208" s="10" t="s">
        <v>313</v>
      </c>
      <c r="I6208" s="10">
        <v>1951</v>
      </c>
      <c r="J6208" s="11" t="s">
        <v>14444</v>
      </c>
      <c r="K6208" s="12" t="s">
        <v>237</v>
      </c>
      <c r="L6208" s="13" t="s">
        <v>14445</v>
      </c>
      <c r="M6208" t="s">
        <v>290</v>
      </c>
      <c r="N6208" t="s">
        <v>291</v>
      </c>
      <c r="O6208" t="s">
        <v>1641</v>
      </c>
      <c r="S6208" s="9"/>
      <c r="T6208">
        <v>5</v>
      </c>
      <c r="U6208" s="210" t="s">
        <v>18245</v>
      </c>
      <c r="V6208" s="14">
        <v>0</v>
      </c>
      <c r="W6208" s="14">
        <v>0</v>
      </c>
      <c r="X6208" s="109" t="e">
        <v>#N/A</v>
      </c>
      <c r="Y6208" t="s">
        <v>1888</v>
      </c>
      <c r="Z6208" t="s">
        <v>3085</v>
      </c>
      <c r="AA6208">
        <f t="shared" si="96"/>
        <v>7</v>
      </c>
    </row>
    <row r="6209" spans="1:27" x14ac:dyDescent="0.2">
      <c r="A6209">
        <v>602</v>
      </c>
      <c r="B6209" s="1" t="s">
        <v>14446</v>
      </c>
      <c r="C6209" t="s">
        <v>2221</v>
      </c>
      <c r="D6209" s="9" t="s">
        <v>14447</v>
      </c>
      <c r="E6209" s="9"/>
      <c r="F6209" s="9" t="s">
        <v>733</v>
      </c>
      <c r="G6209" s="10">
        <v>25</v>
      </c>
      <c r="H6209" s="10" t="s">
        <v>313</v>
      </c>
      <c r="I6209" s="10">
        <v>1951</v>
      </c>
      <c r="J6209" s="11" t="s">
        <v>14448</v>
      </c>
      <c r="K6209" s="12" t="s">
        <v>237</v>
      </c>
      <c r="L6209" s="13" t="s">
        <v>14449</v>
      </c>
      <c r="M6209" t="s">
        <v>290</v>
      </c>
      <c r="N6209" t="s">
        <v>291</v>
      </c>
      <c r="O6209" t="s">
        <v>520</v>
      </c>
      <c r="S6209" s="9"/>
      <c r="T6209">
        <v>5</v>
      </c>
      <c r="U6209" s="210" t="s">
        <v>18245</v>
      </c>
      <c r="V6209" s="14">
        <v>0</v>
      </c>
      <c r="W6209" s="14">
        <v>1</v>
      </c>
      <c r="X6209" s="109" t="s">
        <v>294</v>
      </c>
      <c r="Y6209" t="s">
        <v>14384</v>
      </c>
      <c r="Z6209" t="s">
        <v>505</v>
      </c>
      <c r="AA6209">
        <f t="shared" si="96"/>
        <v>5</v>
      </c>
    </row>
    <row r="6210" spans="1:27" x14ac:dyDescent="0.2">
      <c r="A6210">
        <v>1835</v>
      </c>
      <c r="B6210" s="1" t="s">
        <v>14450</v>
      </c>
      <c r="C6210" t="s">
        <v>8426</v>
      </c>
      <c r="D6210" s="9">
        <v>39</v>
      </c>
      <c r="E6210" s="9"/>
      <c r="F6210" s="9"/>
      <c r="G6210" s="10">
        <v>29</v>
      </c>
      <c r="H6210" s="10" t="s">
        <v>313</v>
      </c>
      <c r="I6210" s="10">
        <v>1951</v>
      </c>
      <c r="J6210" s="11" t="s">
        <v>14451</v>
      </c>
      <c r="K6210" s="12" t="s">
        <v>237</v>
      </c>
      <c r="L6210" s="13" t="s">
        <v>14452</v>
      </c>
      <c r="M6210" t="s">
        <v>290</v>
      </c>
      <c r="N6210" t="s">
        <v>291</v>
      </c>
      <c r="O6210" t="s">
        <v>292</v>
      </c>
      <c r="S6210" s="9"/>
      <c r="T6210">
        <v>5</v>
      </c>
      <c r="U6210" s="210" t="s">
        <v>18245</v>
      </c>
      <c r="V6210" s="14">
        <v>0</v>
      </c>
      <c r="W6210" s="14">
        <v>0</v>
      </c>
      <c r="X6210" s="150" t="s">
        <v>270</v>
      </c>
      <c r="Y6210">
        <v>39</v>
      </c>
      <c r="Z6210" t="s">
        <v>505</v>
      </c>
      <c r="AA6210">
        <f t="shared" ref="AA6210:AA6273" si="97">LEN(D6210)-LEN(SUBSTITUTE(D6210,"/",""))+1</f>
        <v>1</v>
      </c>
    </row>
    <row r="6211" spans="1:27" x14ac:dyDescent="0.2">
      <c r="A6211">
        <v>1150</v>
      </c>
      <c r="B6211" s="1" t="s">
        <v>14457</v>
      </c>
      <c r="C6211" t="s">
        <v>503</v>
      </c>
      <c r="D6211" s="9" t="s">
        <v>14458</v>
      </c>
      <c r="E6211" s="9"/>
      <c r="F6211" s="9"/>
      <c r="G6211" s="10">
        <v>31</v>
      </c>
      <c r="H6211" s="10" t="s">
        <v>313</v>
      </c>
      <c r="I6211" s="10">
        <v>1951</v>
      </c>
      <c r="J6211" s="11" t="s">
        <v>14455</v>
      </c>
      <c r="K6211" s="12" t="s">
        <v>237</v>
      </c>
      <c r="L6211" s="13" t="s">
        <v>14459</v>
      </c>
      <c r="M6211" t="s">
        <v>290</v>
      </c>
      <c r="N6211" t="s">
        <v>291</v>
      </c>
      <c r="O6211" t="s">
        <v>498</v>
      </c>
      <c r="S6211" s="9"/>
      <c r="T6211">
        <v>5</v>
      </c>
      <c r="U6211" s="210" t="s">
        <v>18245</v>
      </c>
      <c r="V6211" s="14">
        <v>0</v>
      </c>
      <c r="W6211" s="14">
        <v>1</v>
      </c>
      <c r="X6211" s="150" t="s">
        <v>294</v>
      </c>
      <c r="Y6211" t="s">
        <v>14460</v>
      </c>
      <c r="Z6211" t="s">
        <v>505</v>
      </c>
      <c r="AA6211">
        <f t="shared" si="97"/>
        <v>3</v>
      </c>
    </row>
    <row r="6212" spans="1:27" x14ac:dyDescent="0.2">
      <c r="A6212">
        <v>614</v>
      </c>
      <c r="B6212" s="1" t="s">
        <v>14453</v>
      </c>
      <c r="C6212" t="s">
        <v>503</v>
      </c>
      <c r="D6212" s="9" t="s">
        <v>14454</v>
      </c>
      <c r="E6212" s="9" t="s">
        <v>259</v>
      </c>
      <c r="F6212" s="9" t="s">
        <v>532</v>
      </c>
      <c r="G6212" s="10">
        <v>31</v>
      </c>
      <c r="H6212" s="10" t="s">
        <v>313</v>
      </c>
      <c r="I6212" s="10">
        <v>1951</v>
      </c>
      <c r="J6212" s="11" t="s">
        <v>14455</v>
      </c>
      <c r="K6212" s="12" t="s">
        <v>237</v>
      </c>
      <c r="L6212" s="13" t="s">
        <v>14456</v>
      </c>
      <c r="M6212" t="s">
        <v>290</v>
      </c>
      <c r="N6212" t="s">
        <v>291</v>
      </c>
      <c r="O6212" t="s">
        <v>520</v>
      </c>
      <c r="S6212" s="9"/>
      <c r="T6212">
        <v>5</v>
      </c>
      <c r="U6212" s="210" t="s">
        <v>18245</v>
      </c>
      <c r="V6212" s="14">
        <v>0</v>
      </c>
      <c r="W6212" s="14">
        <v>0</v>
      </c>
      <c r="X6212" s="150" t="s">
        <v>270</v>
      </c>
      <c r="Y6212">
        <v>23</v>
      </c>
      <c r="Z6212" t="s">
        <v>505</v>
      </c>
      <c r="AA6212">
        <f t="shared" si="97"/>
        <v>5</v>
      </c>
    </row>
    <row r="6213" spans="1:27" x14ac:dyDescent="0.2">
      <c r="A6213">
        <v>6340</v>
      </c>
      <c r="B6213" s="1" t="s">
        <v>14461</v>
      </c>
      <c r="C6213" t="s">
        <v>6878</v>
      </c>
      <c r="D6213" s="9">
        <v>81</v>
      </c>
      <c r="E6213" s="9"/>
      <c r="F6213" s="9"/>
      <c r="G6213" s="10">
        <v>0</v>
      </c>
      <c r="H6213" s="10" t="s">
        <v>330</v>
      </c>
      <c r="I6213" s="10">
        <v>1951</v>
      </c>
      <c r="J6213" s="11" t="s">
        <v>14462</v>
      </c>
      <c r="K6213" s="12"/>
      <c r="L6213" s="13" t="s">
        <v>14463</v>
      </c>
      <c r="M6213" t="s">
        <v>753</v>
      </c>
      <c r="S6213" s="9"/>
      <c r="T6213">
        <v>6</v>
      </c>
      <c r="U6213" s="210" t="s">
        <v>18246</v>
      </c>
      <c r="V6213" s="14">
        <v>0</v>
      </c>
      <c r="W6213" s="14">
        <v>0</v>
      </c>
      <c r="X6213" s="150" t="s">
        <v>270</v>
      </c>
      <c r="Y6213">
        <v>81</v>
      </c>
      <c r="Z6213" t="s">
        <v>3085</v>
      </c>
      <c r="AA6213">
        <f t="shared" si="97"/>
        <v>1</v>
      </c>
    </row>
    <row r="6214" spans="1:27" x14ac:dyDescent="0.2">
      <c r="A6214">
        <v>6065</v>
      </c>
      <c r="B6214" s="1" t="s">
        <v>14464</v>
      </c>
      <c r="C6214" t="s">
        <v>503</v>
      </c>
      <c r="D6214" s="9" t="s">
        <v>14465</v>
      </c>
      <c r="E6214" s="9"/>
      <c r="F6214" s="9"/>
      <c r="G6214" s="10">
        <v>7</v>
      </c>
      <c r="H6214" s="10" t="s">
        <v>330</v>
      </c>
      <c r="I6214" s="10">
        <v>1951</v>
      </c>
      <c r="J6214" s="11" t="s">
        <v>14466</v>
      </c>
      <c r="K6214" s="12" t="s">
        <v>237</v>
      </c>
      <c r="L6214" s="13" t="s">
        <v>14467</v>
      </c>
      <c r="M6214" t="s">
        <v>290</v>
      </c>
      <c r="N6214" t="s">
        <v>291</v>
      </c>
      <c r="O6214" t="s">
        <v>620</v>
      </c>
      <c r="S6214" s="9"/>
      <c r="T6214">
        <v>6</v>
      </c>
      <c r="U6214" s="210" t="s">
        <v>18246</v>
      </c>
      <c r="V6214" s="14">
        <v>0</v>
      </c>
      <c r="W6214" s="14">
        <v>0</v>
      </c>
      <c r="X6214" s="150" t="s">
        <v>270</v>
      </c>
      <c r="Y6214">
        <v>58</v>
      </c>
      <c r="Z6214" t="s">
        <v>271</v>
      </c>
      <c r="AA6214">
        <f t="shared" si="97"/>
        <v>2</v>
      </c>
    </row>
    <row r="6215" spans="1:27" x14ac:dyDescent="0.2">
      <c r="A6215">
        <v>1272</v>
      </c>
      <c r="B6215" s="1" t="s">
        <v>14468</v>
      </c>
      <c r="C6215" t="s">
        <v>1027</v>
      </c>
      <c r="D6215" s="9" t="s">
        <v>14469</v>
      </c>
      <c r="E6215" s="9" t="s">
        <v>12484</v>
      </c>
      <c r="F6215" s="9"/>
      <c r="G6215" s="10">
        <v>10</v>
      </c>
      <c r="H6215" s="10" t="s">
        <v>330</v>
      </c>
      <c r="I6215" s="10">
        <v>1951</v>
      </c>
      <c r="J6215" s="11" t="s">
        <v>14470</v>
      </c>
      <c r="K6215" s="12"/>
      <c r="L6215" s="13" t="s">
        <v>14471</v>
      </c>
      <c r="M6215" t="s">
        <v>781</v>
      </c>
      <c r="S6215" s="9"/>
      <c r="T6215">
        <v>6</v>
      </c>
      <c r="U6215" s="210" t="s">
        <v>18246</v>
      </c>
      <c r="V6215" s="14">
        <v>0</v>
      </c>
      <c r="W6215" s="14">
        <v>1</v>
      </c>
      <c r="X6215" s="150" t="s">
        <v>270</v>
      </c>
      <c r="Y6215">
        <v>418</v>
      </c>
      <c r="Z6215" t="s">
        <v>271</v>
      </c>
      <c r="AA6215">
        <f t="shared" si="97"/>
        <v>2</v>
      </c>
    </row>
    <row r="6216" spans="1:27" x14ac:dyDescent="0.2">
      <c r="A6216">
        <v>4686</v>
      </c>
      <c r="B6216" s="1" t="s">
        <v>14472</v>
      </c>
      <c r="C6216" t="s">
        <v>1027</v>
      </c>
      <c r="D6216" s="9">
        <v>418</v>
      </c>
      <c r="E6216" s="9" t="s">
        <v>12484</v>
      </c>
      <c r="F6216" s="9"/>
      <c r="G6216" s="10">
        <v>17</v>
      </c>
      <c r="H6216" s="10" t="s">
        <v>330</v>
      </c>
      <c r="I6216" s="10">
        <v>1951</v>
      </c>
      <c r="J6216" s="11" t="s">
        <v>14473</v>
      </c>
      <c r="K6216" s="12" t="s">
        <v>237</v>
      </c>
      <c r="L6216" s="13" t="s">
        <v>17938</v>
      </c>
      <c r="M6216" t="s">
        <v>290</v>
      </c>
      <c r="N6216" t="s">
        <v>291</v>
      </c>
      <c r="O6216" t="s">
        <v>760</v>
      </c>
      <c r="S6216" s="9"/>
      <c r="T6216">
        <v>6</v>
      </c>
      <c r="U6216" s="210" t="s">
        <v>18246</v>
      </c>
      <c r="V6216" s="14">
        <v>0</v>
      </c>
      <c r="W6216" s="14">
        <v>1</v>
      </c>
      <c r="X6216" s="150" t="s">
        <v>270</v>
      </c>
      <c r="Y6216">
        <v>418</v>
      </c>
      <c r="Z6216" t="s">
        <v>271</v>
      </c>
      <c r="AA6216">
        <f t="shared" si="97"/>
        <v>1</v>
      </c>
    </row>
    <row r="6217" spans="1:27" x14ac:dyDescent="0.2">
      <c r="A6217">
        <v>5063</v>
      </c>
      <c r="B6217" s="1" t="s">
        <v>14474</v>
      </c>
      <c r="C6217" t="s">
        <v>9894</v>
      </c>
      <c r="D6217" s="9">
        <v>139</v>
      </c>
      <c r="E6217" s="9" t="s">
        <v>259</v>
      </c>
      <c r="F6217" s="9" t="s">
        <v>721</v>
      </c>
      <c r="G6217" s="10">
        <v>27</v>
      </c>
      <c r="H6217" s="10" t="s">
        <v>330</v>
      </c>
      <c r="I6217" s="10">
        <v>1951</v>
      </c>
      <c r="J6217" s="11" t="s">
        <v>14475</v>
      </c>
      <c r="K6217" s="12" t="s">
        <v>237</v>
      </c>
      <c r="L6217" s="13" t="s">
        <v>14476</v>
      </c>
      <c r="M6217" t="s">
        <v>290</v>
      </c>
      <c r="N6217" t="s">
        <v>291</v>
      </c>
      <c r="O6217" t="s">
        <v>2007</v>
      </c>
      <c r="S6217" s="9"/>
      <c r="T6217">
        <v>6</v>
      </c>
      <c r="U6217" s="210" t="s">
        <v>18246</v>
      </c>
      <c r="V6217" s="14">
        <v>0</v>
      </c>
      <c r="W6217" s="14">
        <v>0</v>
      </c>
      <c r="X6217" s="150" t="s">
        <v>270</v>
      </c>
      <c r="Y6217">
        <v>139</v>
      </c>
      <c r="Z6217" t="s">
        <v>271</v>
      </c>
      <c r="AA6217">
        <f t="shared" si="97"/>
        <v>1</v>
      </c>
    </row>
    <row r="6218" spans="1:27" x14ac:dyDescent="0.2">
      <c r="A6218">
        <v>815</v>
      </c>
      <c r="B6218" s="1" t="s">
        <v>14481</v>
      </c>
      <c r="C6218" t="s">
        <v>6878</v>
      </c>
      <c r="D6218" s="9" t="s">
        <v>14482</v>
      </c>
      <c r="E6218" s="9"/>
      <c r="F6218" s="9"/>
      <c r="G6218" s="10">
        <v>28</v>
      </c>
      <c r="H6218" s="10" t="s">
        <v>330</v>
      </c>
      <c r="I6218" s="10">
        <v>1951</v>
      </c>
      <c r="J6218" s="11" t="s">
        <v>14479</v>
      </c>
      <c r="K6218" s="12" t="s">
        <v>237</v>
      </c>
      <c r="L6218" s="13" t="s">
        <v>14483</v>
      </c>
      <c r="M6218" t="s">
        <v>290</v>
      </c>
      <c r="N6218" t="s">
        <v>291</v>
      </c>
      <c r="O6218" t="s">
        <v>292</v>
      </c>
      <c r="S6218" s="9"/>
      <c r="T6218">
        <v>6</v>
      </c>
      <c r="U6218" s="210" t="s">
        <v>18246</v>
      </c>
      <c r="V6218" s="14">
        <v>0</v>
      </c>
      <c r="W6218" s="14">
        <v>0</v>
      </c>
      <c r="X6218" s="150" t="s">
        <v>294</v>
      </c>
      <c r="Y6218" t="s">
        <v>14484</v>
      </c>
      <c r="Z6218" t="s">
        <v>3085</v>
      </c>
      <c r="AA6218">
        <f t="shared" si="97"/>
        <v>3</v>
      </c>
    </row>
    <row r="6219" spans="1:27" x14ac:dyDescent="0.2">
      <c r="A6219">
        <v>826</v>
      </c>
      <c r="B6219" s="1" t="s">
        <v>14477</v>
      </c>
      <c r="C6219" t="s">
        <v>503</v>
      </c>
      <c r="D6219" s="9" t="s">
        <v>14478</v>
      </c>
      <c r="E6219" s="9"/>
      <c r="F6219" s="9" t="s">
        <v>733</v>
      </c>
      <c r="G6219" s="10">
        <v>28</v>
      </c>
      <c r="H6219" s="10" t="s">
        <v>330</v>
      </c>
      <c r="I6219" s="10">
        <v>1951</v>
      </c>
      <c r="J6219" s="11" t="s">
        <v>14479</v>
      </c>
      <c r="K6219" s="12" t="s">
        <v>237</v>
      </c>
      <c r="L6219" s="13" t="s">
        <v>14480</v>
      </c>
      <c r="M6219" t="s">
        <v>290</v>
      </c>
      <c r="N6219" t="s">
        <v>291</v>
      </c>
      <c r="O6219" t="s">
        <v>498</v>
      </c>
      <c r="S6219" s="9"/>
      <c r="T6219">
        <v>6</v>
      </c>
      <c r="U6219" s="210" t="s">
        <v>18246</v>
      </c>
      <c r="V6219" s="14">
        <v>0</v>
      </c>
      <c r="W6219" s="14">
        <v>1</v>
      </c>
      <c r="X6219" s="109" t="s">
        <v>294</v>
      </c>
      <c r="Y6219" t="s">
        <v>8108</v>
      </c>
      <c r="Z6219" t="s">
        <v>505</v>
      </c>
      <c r="AA6219">
        <f t="shared" si="97"/>
        <v>5</v>
      </c>
    </row>
    <row r="6220" spans="1:27" x14ac:dyDescent="0.2">
      <c r="A6220">
        <v>1007</v>
      </c>
      <c r="B6220" s="1" t="s">
        <v>14485</v>
      </c>
      <c r="C6220" t="s">
        <v>1798</v>
      </c>
      <c r="D6220" s="9" t="s">
        <v>14486</v>
      </c>
      <c r="E6220" s="9"/>
      <c r="F6220" s="9"/>
      <c r="G6220" s="10">
        <v>30</v>
      </c>
      <c r="H6220" s="10" t="s">
        <v>330</v>
      </c>
      <c r="I6220" s="10">
        <v>1951</v>
      </c>
      <c r="J6220" s="11" t="s">
        <v>14487</v>
      </c>
      <c r="K6220" s="12"/>
      <c r="L6220" s="13" t="s">
        <v>14488</v>
      </c>
      <c r="M6220" t="s">
        <v>753</v>
      </c>
      <c r="S6220" s="9"/>
      <c r="T6220">
        <v>6</v>
      </c>
      <c r="U6220" s="210" t="s">
        <v>18246</v>
      </c>
      <c r="V6220" s="14">
        <v>0</v>
      </c>
      <c r="W6220" s="14">
        <v>1</v>
      </c>
      <c r="X6220" s="109" t="e">
        <v>#N/A</v>
      </c>
      <c r="Y6220" t="s">
        <v>1888</v>
      </c>
      <c r="Z6220" t="s">
        <v>271</v>
      </c>
      <c r="AA6220">
        <f t="shared" si="97"/>
        <v>4</v>
      </c>
    </row>
    <row r="6221" spans="1:27" x14ac:dyDescent="0.2">
      <c r="A6221">
        <v>7421</v>
      </c>
      <c r="B6221" s="1" t="s">
        <v>14493</v>
      </c>
      <c r="C6221" t="s">
        <v>503</v>
      </c>
      <c r="D6221" s="9" t="s">
        <v>12917</v>
      </c>
      <c r="E6221" s="9"/>
      <c r="F6221" s="9"/>
      <c r="G6221" s="10">
        <v>3</v>
      </c>
      <c r="H6221" s="10" t="s">
        <v>342</v>
      </c>
      <c r="I6221" s="10">
        <v>1951</v>
      </c>
      <c r="J6221" s="11" t="s">
        <v>14491</v>
      </c>
      <c r="K6221" s="12" t="s">
        <v>237</v>
      </c>
      <c r="L6221" s="13" t="s">
        <v>14494</v>
      </c>
      <c r="M6221" t="s">
        <v>290</v>
      </c>
      <c r="N6221" t="s">
        <v>291</v>
      </c>
      <c r="O6221" t="s">
        <v>760</v>
      </c>
      <c r="S6221" s="9"/>
      <c r="T6221">
        <v>7</v>
      </c>
      <c r="U6221" s="210" t="s">
        <v>18247</v>
      </c>
      <c r="V6221" s="14">
        <v>0</v>
      </c>
      <c r="W6221" s="14">
        <v>0</v>
      </c>
      <c r="X6221" s="150" t="s">
        <v>294</v>
      </c>
      <c r="Y6221" t="s">
        <v>10267</v>
      </c>
      <c r="Z6221" t="s">
        <v>505</v>
      </c>
      <c r="AA6221">
        <f t="shared" si="97"/>
        <v>2</v>
      </c>
    </row>
    <row r="6222" spans="1:27" x14ac:dyDescent="0.2">
      <c r="A6222">
        <v>1823</v>
      </c>
      <c r="B6222" s="1" t="s">
        <v>14489</v>
      </c>
      <c r="C6222" t="s">
        <v>503</v>
      </c>
      <c r="D6222" s="9" t="s">
        <v>14490</v>
      </c>
      <c r="E6222" s="9"/>
      <c r="F6222" s="9"/>
      <c r="G6222" s="10">
        <v>3</v>
      </c>
      <c r="H6222" s="10" t="s">
        <v>342</v>
      </c>
      <c r="I6222" s="10">
        <v>1951</v>
      </c>
      <c r="J6222" s="11" t="s">
        <v>14491</v>
      </c>
      <c r="K6222" s="12" t="s">
        <v>237</v>
      </c>
      <c r="L6222" s="13" t="s">
        <v>14492</v>
      </c>
      <c r="M6222" t="s">
        <v>290</v>
      </c>
      <c r="N6222" t="s">
        <v>291</v>
      </c>
      <c r="O6222" t="s">
        <v>760</v>
      </c>
      <c r="S6222" s="9"/>
      <c r="T6222">
        <v>7</v>
      </c>
      <c r="U6222" s="210" t="s">
        <v>18247</v>
      </c>
      <c r="V6222" s="14">
        <v>0</v>
      </c>
      <c r="W6222" s="14">
        <v>0</v>
      </c>
      <c r="X6222" s="150" t="s">
        <v>294</v>
      </c>
      <c r="Y6222" t="s">
        <v>14484</v>
      </c>
      <c r="Z6222" t="s">
        <v>271</v>
      </c>
      <c r="AA6222">
        <f t="shared" si="97"/>
        <v>3</v>
      </c>
    </row>
    <row r="6223" spans="1:27" x14ac:dyDescent="0.2">
      <c r="A6223">
        <v>2310</v>
      </c>
      <c r="B6223" s="1" t="s">
        <v>14495</v>
      </c>
      <c r="C6223" t="s">
        <v>2221</v>
      </c>
      <c r="D6223" s="9" t="s">
        <v>14496</v>
      </c>
      <c r="E6223" s="9" t="s">
        <v>259</v>
      </c>
      <c r="F6223" s="9" t="s">
        <v>312</v>
      </c>
      <c r="G6223" s="10">
        <v>5</v>
      </c>
      <c r="H6223" s="10" t="s">
        <v>342</v>
      </c>
      <c r="I6223" s="10">
        <v>1951</v>
      </c>
      <c r="J6223" s="11" t="s">
        <v>14497</v>
      </c>
      <c r="K6223" s="12" t="s">
        <v>237</v>
      </c>
      <c r="L6223" s="13" t="s">
        <v>14498</v>
      </c>
      <c r="M6223" t="s">
        <v>290</v>
      </c>
      <c r="N6223" t="s">
        <v>291</v>
      </c>
      <c r="O6223" t="s">
        <v>586</v>
      </c>
      <c r="S6223" s="9"/>
      <c r="T6223">
        <v>7</v>
      </c>
      <c r="U6223" s="210" t="s">
        <v>18247</v>
      </c>
      <c r="V6223" s="14">
        <v>0</v>
      </c>
      <c r="W6223" s="14">
        <v>1</v>
      </c>
      <c r="X6223" s="150" t="s">
        <v>270</v>
      </c>
      <c r="Y6223">
        <v>29</v>
      </c>
      <c r="Z6223" t="s">
        <v>505</v>
      </c>
      <c r="AA6223">
        <f t="shared" si="97"/>
        <v>3</v>
      </c>
    </row>
    <row r="6224" spans="1:27" x14ac:dyDescent="0.2">
      <c r="A6224">
        <v>2345</v>
      </c>
      <c r="B6224" s="1" t="s">
        <v>14499</v>
      </c>
      <c r="C6224" t="s">
        <v>8426</v>
      </c>
      <c r="D6224" s="9" t="s">
        <v>14500</v>
      </c>
      <c r="E6224" s="9" t="s">
        <v>259</v>
      </c>
      <c r="F6224" s="9" t="s">
        <v>532</v>
      </c>
      <c r="G6224" s="10">
        <v>11</v>
      </c>
      <c r="H6224" s="10" t="s">
        <v>342</v>
      </c>
      <c r="I6224" s="10">
        <v>1951</v>
      </c>
      <c r="J6224" s="11" t="s">
        <v>14501</v>
      </c>
      <c r="K6224" s="12" t="s">
        <v>237</v>
      </c>
      <c r="L6224" s="13" t="s">
        <v>14502</v>
      </c>
      <c r="M6224" t="s">
        <v>290</v>
      </c>
      <c r="N6224" t="s">
        <v>291</v>
      </c>
      <c r="O6224" t="s">
        <v>292</v>
      </c>
      <c r="S6224" s="9"/>
      <c r="T6224">
        <v>7</v>
      </c>
      <c r="U6224" s="210" t="s">
        <v>18247</v>
      </c>
      <c r="V6224" s="14">
        <v>0</v>
      </c>
      <c r="W6224" s="14">
        <v>0</v>
      </c>
      <c r="X6224" s="109" t="s">
        <v>294</v>
      </c>
      <c r="Y6224" t="s">
        <v>10182</v>
      </c>
      <c r="Z6224" t="s">
        <v>505</v>
      </c>
      <c r="AA6224">
        <f t="shared" si="97"/>
        <v>3</v>
      </c>
    </row>
    <row r="6225" spans="1:27" x14ac:dyDescent="0.2">
      <c r="A6225">
        <v>5757</v>
      </c>
      <c r="B6225" s="1" t="s">
        <v>14503</v>
      </c>
      <c r="C6225" t="s">
        <v>6878</v>
      </c>
      <c r="D6225" s="9">
        <v>13</v>
      </c>
      <c r="E6225" s="9"/>
      <c r="F6225" s="9"/>
      <c r="G6225" s="10">
        <v>17</v>
      </c>
      <c r="H6225" s="10" t="s">
        <v>342</v>
      </c>
      <c r="I6225" s="10">
        <v>1951</v>
      </c>
      <c r="J6225" s="11" t="s">
        <v>14504</v>
      </c>
      <c r="K6225" s="12" t="s">
        <v>237</v>
      </c>
      <c r="L6225" s="13" t="s">
        <v>14505</v>
      </c>
      <c r="M6225" t="s">
        <v>290</v>
      </c>
      <c r="N6225" t="s">
        <v>291</v>
      </c>
      <c r="O6225" t="s">
        <v>323</v>
      </c>
      <c r="S6225" s="9"/>
      <c r="T6225">
        <v>7</v>
      </c>
      <c r="U6225" s="210" t="s">
        <v>18247</v>
      </c>
      <c r="V6225" s="14">
        <v>0</v>
      </c>
      <c r="W6225" s="14">
        <v>0</v>
      </c>
      <c r="X6225" s="150" t="s">
        <v>270</v>
      </c>
      <c r="Y6225">
        <v>13</v>
      </c>
      <c r="Z6225" t="s">
        <v>271</v>
      </c>
      <c r="AA6225">
        <f t="shared" si="97"/>
        <v>1</v>
      </c>
    </row>
    <row r="6226" spans="1:27" x14ac:dyDescent="0.2">
      <c r="A6226">
        <v>6243</v>
      </c>
      <c r="B6226" s="1" t="s">
        <v>14506</v>
      </c>
      <c r="C6226" t="s">
        <v>6878</v>
      </c>
      <c r="D6226" s="9" t="s">
        <v>11063</v>
      </c>
      <c r="E6226" s="9"/>
      <c r="F6226" s="9"/>
      <c r="G6226" s="10">
        <v>24</v>
      </c>
      <c r="H6226" s="10" t="s">
        <v>342</v>
      </c>
      <c r="I6226" s="10">
        <v>1951</v>
      </c>
      <c r="J6226" s="11" t="s">
        <v>14507</v>
      </c>
      <c r="K6226" s="12" t="s">
        <v>237</v>
      </c>
      <c r="L6226" s="13" t="s">
        <v>14508</v>
      </c>
      <c r="M6226" t="s">
        <v>290</v>
      </c>
      <c r="N6226" t="s">
        <v>291</v>
      </c>
      <c r="O6226" t="s">
        <v>292</v>
      </c>
      <c r="S6226" s="9"/>
      <c r="T6226">
        <v>7</v>
      </c>
      <c r="U6226" s="210" t="s">
        <v>18247</v>
      </c>
      <c r="V6226" s="14">
        <v>0</v>
      </c>
      <c r="W6226" s="14">
        <v>0</v>
      </c>
      <c r="X6226" s="150" t="s">
        <v>294</v>
      </c>
      <c r="Y6226" t="s">
        <v>11063</v>
      </c>
      <c r="Z6226" t="s">
        <v>3085</v>
      </c>
      <c r="AA6226">
        <f t="shared" si="97"/>
        <v>1</v>
      </c>
    </row>
    <row r="6227" spans="1:27" x14ac:dyDescent="0.2">
      <c r="A6227" s="14">
        <v>429</v>
      </c>
      <c r="B6227" s="1" t="s">
        <v>14509</v>
      </c>
      <c r="C6227" t="s">
        <v>2805</v>
      </c>
      <c r="D6227" s="9" t="s">
        <v>14510</v>
      </c>
      <c r="E6227" s="9" t="s">
        <v>2806</v>
      </c>
      <c r="F6227" s="9"/>
      <c r="G6227" s="10">
        <v>3</v>
      </c>
      <c r="H6227" s="10" t="s">
        <v>571</v>
      </c>
      <c r="I6227" s="10">
        <v>1951</v>
      </c>
      <c r="J6227" s="11" t="s">
        <v>14511</v>
      </c>
      <c r="K6227" s="12" t="s">
        <v>237</v>
      </c>
      <c r="L6227" s="13" t="s">
        <v>14512</v>
      </c>
      <c r="M6227" t="s">
        <v>290</v>
      </c>
      <c r="N6227" t="s">
        <v>291</v>
      </c>
      <c r="O6227" t="s">
        <v>498</v>
      </c>
      <c r="S6227" s="9"/>
      <c r="T6227">
        <v>8</v>
      </c>
      <c r="U6227" s="210" t="s">
        <v>18248</v>
      </c>
      <c r="V6227" s="14">
        <v>0</v>
      </c>
      <c r="W6227" s="14">
        <v>0</v>
      </c>
      <c r="X6227" s="150" t="s">
        <v>294</v>
      </c>
      <c r="Y6227" t="s">
        <v>14513</v>
      </c>
      <c r="Z6227" t="s">
        <v>2808</v>
      </c>
      <c r="AA6227">
        <f t="shared" si="97"/>
        <v>3</v>
      </c>
    </row>
    <row r="6228" spans="1:27" x14ac:dyDescent="0.2">
      <c r="A6228">
        <v>6402</v>
      </c>
      <c r="B6228" s="1" t="s">
        <v>14514</v>
      </c>
      <c r="C6228" t="s">
        <v>6878</v>
      </c>
      <c r="D6228" s="9">
        <v>81</v>
      </c>
      <c r="E6228" s="9"/>
      <c r="F6228" s="9"/>
      <c r="G6228" s="10">
        <v>7</v>
      </c>
      <c r="H6228" s="10" t="s">
        <v>571</v>
      </c>
      <c r="I6228" s="10">
        <v>1951</v>
      </c>
      <c r="J6228" s="11" t="s">
        <v>14515</v>
      </c>
      <c r="K6228" s="12" t="s">
        <v>237</v>
      </c>
      <c r="L6228" s="13" t="s">
        <v>14516</v>
      </c>
      <c r="M6228" t="s">
        <v>290</v>
      </c>
      <c r="N6228" t="s">
        <v>291</v>
      </c>
      <c r="O6228" t="s">
        <v>520</v>
      </c>
      <c r="S6228" s="9"/>
      <c r="T6228">
        <v>8</v>
      </c>
      <c r="U6228" s="210" t="s">
        <v>18248</v>
      </c>
      <c r="V6228" s="14">
        <v>0</v>
      </c>
      <c r="W6228" s="14">
        <v>0</v>
      </c>
      <c r="X6228" s="150" t="s">
        <v>270</v>
      </c>
      <c r="Y6228">
        <v>81</v>
      </c>
      <c r="Z6228" t="s">
        <v>3085</v>
      </c>
      <c r="AA6228">
        <f t="shared" si="97"/>
        <v>1</v>
      </c>
    </row>
    <row r="6229" spans="1:27" x14ac:dyDescent="0.2">
      <c r="A6229">
        <v>5561</v>
      </c>
      <c r="B6229" s="1" t="s">
        <v>14517</v>
      </c>
      <c r="C6229" t="s">
        <v>6878</v>
      </c>
      <c r="D6229" s="9">
        <v>81</v>
      </c>
      <c r="E6229" s="9"/>
      <c r="F6229" s="9"/>
      <c r="G6229" s="10">
        <v>9</v>
      </c>
      <c r="H6229" s="10" t="s">
        <v>571</v>
      </c>
      <c r="I6229" s="10">
        <v>1951</v>
      </c>
      <c r="J6229" s="11" t="s">
        <v>14518</v>
      </c>
      <c r="K6229" s="12" t="s">
        <v>237</v>
      </c>
      <c r="L6229" s="13" t="s">
        <v>14519</v>
      </c>
      <c r="M6229" t="s">
        <v>290</v>
      </c>
      <c r="N6229" t="s">
        <v>291</v>
      </c>
      <c r="O6229" t="s">
        <v>646</v>
      </c>
      <c r="S6229" s="9"/>
      <c r="T6229">
        <v>8</v>
      </c>
      <c r="U6229" s="210" t="s">
        <v>18248</v>
      </c>
      <c r="V6229" s="14">
        <v>0</v>
      </c>
      <c r="W6229" s="14">
        <v>0</v>
      </c>
      <c r="X6229" s="150" t="s">
        <v>270</v>
      </c>
      <c r="Y6229">
        <v>81</v>
      </c>
      <c r="Z6229" t="s">
        <v>3085</v>
      </c>
      <c r="AA6229">
        <f t="shared" si="97"/>
        <v>1</v>
      </c>
    </row>
    <row r="6230" spans="1:27" x14ac:dyDescent="0.2">
      <c r="A6230">
        <v>6260</v>
      </c>
      <c r="B6230" s="1" t="s">
        <v>14520</v>
      </c>
      <c r="C6230" t="s">
        <v>1027</v>
      </c>
      <c r="D6230" s="9"/>
      <c r="E6230" s="9"/>
      <c r="F6230" s="9"/>
      <c r="G6230" s="10">
        <v>17</v>
      </c>
      <c r="H6230" s="10" t="s">
        <v>571</v>
      </c>
      <c r="I6230" s="10">
        <v>1951</v>
      </c>
      <c r="J6230" s="11" t="s">
        <v>14521</v>
      </c>
      <c r="K6230" s="12"/>
      <c r="L6230" s="13" t="s">
        <v>14522</v>
      </c>
      <c r="M6230" t="s">
        <v>753</v>
      </c>
      <c r="S6230" s="9"/>
      <c r="T6230">
        <v>8</v>
      </c>
      <c r="U6230" s="210" t="s">
        <v>18248</v>
      </c>
      <c r="V6230" s="14">
        <v>0</v>
      </c>
      <c r="W6230" s="14">
        <v>0</v>
      </c>
      <c r="X6230" s="109" t="e">
        <v>#N/A</v>
      </c>
      <c r="Y6230" t="s">
        <v>334</v>
      </c>
      <c r="Z6230" t="s">
        <v>1419</v>
      </c>
      <c r="AA6230">
        <f t="shared" si="97"/>
        <v>1</v>
      </c>
    </row>
    <row r="6231" spans="1:27" x14ac:dyDescent="0.2">
      <c r="A6231">
        <v>5162</v>
      </c>
      <c r="B6231" s="1" t="s">
        <v>14523</v>
      </c>
      <c r="C6231" t="s">
        <v>1027</v>
      </c>
      <c r="D6231" s="9"/>
      <c r="E6231" s="9"/>
      <c r="F6231" s="9"/>
      <c r="G6231" s="10">
        <v>17</v>
      </c>
      <c r="H6231" s="10" t="s">
        <v>571</v>
      </c>
      <c r="I6231" s="10">
        <v>1951</v>
      </c>
      <c r="J6231" s="11" t="s">
        <v>14521</v>
      </c>
      <c r="K6231" s="12"/>
      <c r="L6231" s="13" t="s">
        <v>14522</v>
      </c>
      <c r="M6231" t="s">
        <v>753</v>
      </c>
      <c r="S6231" s="9"/>
      <c r="T6231">
        <v>8</v>
      </c>
      <c r="U6231" s="210" t="s">
        <v>18248</v>
      </c>
      <c r="V6231" s="14">
        <v>0</v>
      </c>
      <c r="W6231" s="14">
        <v>0</v>
      </c>
      <c r="X6231" s="109" t="e">
        <v>#N/A</v>
      </c>
      <c r="Y6231" t="s">
        <v>334</v>
      </c>
      <c r="Z6231" t="s">
        <v>1419</v>
      </c>
      <c r="AA6231">
        <f t="shared" si="97"/>
        <v>1</v>
      </c>
    </row>
    <row r="6232" spans="1:27" x14ac:dyDescent="0.2">
      <c r="A6232">
        <v>5579</v>
      </c>
      <c r="B6232" s="1" t="s">
        <v>14524</v>
      </c>
      <c r="C6232" t="s">
        <v>1027</v>
      </c>
      <c r="D6232" s="9"/>
      <c r="E6232" s="9"/>
      <c r="F6232" s="9"/>
      <c r="G6232" s="10">
        <v>17</v>
      </c>
      <c r="H6232" s="10" t="s">
        <v>571</v>
      </c>
      <c r="I6232" s="10">
        <v>1951</v>
      </c>
      <c r="J6232" s="11" t="s">
        <v>14521</v>
      </c>
      <c r="K6232" s="12"/>
      <c r="L6232" s="13" t="s">
        <v>14522</v>
      </c>
      <c r="M6232" t="s">
        <v>753</v>
      </c>
      <c r="S6232" s="9"/>
      <c r="T6232">
        <v>8</v>
      </c>
      <c r="U6232" s="210" t="s">
        <v>18248</v>
      </c>
      <c r="V6232" s="14">
        <v>0</v>
      </c>
      <c r="W6232" s="14">
        <v>0</v>
      </c>
      <c r="X6232" s="109" t="e">
        <v>#N/A</v>
      </c>
      <c r="Y6232" t="s">
        <v>334</v>
      </c>
      <c r="Z6232" t="s">
        <v>1419</v>
      </c>
      <c r="AA6232">
        <f t="shared" si="97"/>
        <v>1</v>
      </c>
    </row>
    <row r="6233" spans="1:27" x14ac:dyDescent="0.2">
      <c r="A6233">
        <v>193</v>
      </c>
      <c r="B6233" s="1" t="s">
        <v>14525</v>
      </c>
      <c r="C6233" t="s">
        <v>503</v>
      </c>
      <c r="D6233" s="9" t="s">
        <v>14526</v>
      </c>
      <c r="E6233" s="9"/>
      <c r="F6233" s="9"/>
      <c r="G6233" s="10">
        <v>29</v>
      </c>
      <c r="H6233" s="10" t="s">
        <v>571</v>
      </c>
      <c r="I6233" s="10">
        <v>1951</v>
      </c>
      <c r="J6233" s="11" t="s">
        <v>14527</v>
      </c>
      <c r="K6233" s="12" t="s">
        <v>237</v>
      </c>
      <c r="L6233" s="13" t="s">
        <v>14528</v>
      </c>
      <c r="M6233" t="s">
        <v>290</v>
      </c>
      <c r="N6233" t="s">
        <v>291</v>
      </c>
      <c r="O6233" t="s">
        <v>620</v>
      </c>
      <c r="S6233" s="9"/>
      <c r="T6233">
        <v>8</v>
      </c>
      <c r="U6233" s="210" t="s">
        <v>18248</v>
      </c>
      <c r="V6233" s="14">
        <v>0</v>
      </c>
      <c r="W6233" s="14">
        <v>1</v>
      </c>
      <c r="X6233" s="150" t="s">
        <v>294</v>
      </c>
      <c r="Y6233" t="s">
        <v>10267</v>
      </c>
      <c r="Z6233" t="s">
        <v>505</v>
      </c>
      <c r="AA6233">
        <f t="shared" si="97"/>
        <v>6</v>
      </c>
    </row>
    <row r="6234" spans="1:27" x14ac:dyDescent="0.2">
      <c r="A6234">
        <v>4871</v>
      </c>
      <c r="B6234" s="1" t="s">
        <v>14529</v>
      </c>
      <c r="C6234" t="s">
        <v>1027</v>
      </c>
      <c r="D6234" s="9">
        <v>248</v>
      </c>
      <c r="E6234" s="9" t="s">
        <v>14530</v>
      </c>
      <c r="F6234" s="9"/>
      <c r="G6234" s="10">
        <v>0</v>
      </c>
      <c r="H6234" s="10" t="s">
        <v>632</v>
      </c>
      <c r="I6234" s="10">
        <v>1951</v>
      </c>
      <c r="J6234" s="11" t="s">
        <v>14531</v>
      </c>
      <c r="K6234" s="12"/>
      <c r="L6234" s="13" t="s">
        <v>14532</v>
      </c>
      <c r="M6234" t="s">
        <v>753</v>
      </c>
      <c r="S6234" s="9"/>
      <c r="T6234">
        <v>9</v>
      </c>
      <c r="U6234" s="210" t="s">
        <v>18249</v>
      </c>
      <c r="V6234" s="14">
        <v>0</v>
      </c>
      <c r="W6234" s="14">
        <v>1</v>
      </c>
      <c r="X6234" s="150" t="s">
        <v>270</v>
      </c>
      <c r="Y6234">
        <v>248</v>
      </c>
      <c r="Z6234" t="s">
        <v>1419</v>
      </c>
      <c r="AA6234">
        <f t="shared" si="97"/>
        <v>1</v>
      </c>
    </row>
    <row r="6235" spans="1:27" x14ac:dyDescent="0.2">
      <c r="A6235">
        <v>807</v>
      </c>
      <c r="B6235" s="1" t="s">
        <v>14533</v>
      </c>
      <c r="C6235" t="s">
        <v>503</v>
      </c>
      <c r="D6235" s="9" t="s">
        <v>14534</v>
      </c>
      <c r="E6235" s="9"/>
      <c r="F6235" s="9"/>
      <c r="G6235" s="10">
        <v>1</v>
      </c>
      <c r="H6235" s="10" t="s">
        <v>632</v>
      </c>
      <c r="I6235" s="10">
        <v>1951</v>
      </c>
      <c r="J6235" s="11" t="s">
        <v>14535</v>
      </c>
      <c r="K6235" s="12" t="s">
        <v>237</v>
      </c>
      <c r="L6235" s="13" t="s">
        <v>14536</v>
      </c>
      <c r="M6235" t="s">
        <v>290</v>
      </c>
      <c r="N6235" t="s">
        <v>291</v>
      </c>
      <c r="O6235" t="s">
        <v>316</v>
      </c>
      <c r="S6235" s="9"/>
      <c r="T6235">
        <v>9</v>
      </c>
      <c r="U6235" s="210" t="s">
        <v>18249</v>
      </c>
      <c r="V6235" s="14">
        <v>0</v>
      </c>
      <c r="W6235" s="14">
        <v>0</v>
      </c>
      <c r="X6235" s="150" t="s">
        <v>294</v>
      </c>
      <c r="Y6235" t="s">
        <v>10267</v>
      </c>
      <c r="Z6235" t="s">
        <v>505</v>
      </c>
      <c r="AA6235">
        <f t="shared" si="97"/>
        <v>2</v>
      </c>
    </row>
    <row r="6236" spans="1:27" x14ac:dyDescent="0.2">
      <c r="A6236">
        <v>6164</v>
      </c>
      <c r="B6236" s="1" t="s">
        <v>14537</v>
      </c>
      <c r="C6236" t="s">
        <v>8426</v>
      </c>
      <c r="D6236" s="9">
        <v>219</v>
      </c>
      <c r="E6236" s="9" t="s">
        <v>275</v>
      </c>
      <c r="F6236" s="9" t="s">
        <v>312</v>
      </c>
      <c r="G6236" s="10">
        <v>4</v>
      </c>
      <c r="H6236" s="10" t="s">
        <v>632</v>
      </c>
      <c r="I6236" s="10">
        <v>1951</v>
      </c>
      <c r="J6236" s="11" t="s">
        <v>14538</v>
      </c>
      <c r="K6236" s="12" t="s">
        <v>237</v>
      </c>
      <c r="L6236" s="13" t="s">
        <v>14539</v>
      </c>
      <c r="M6236" t="s">
        <v>290</v>
      </c>
      <c r="N6236" t="s">
        <v>291</v>
      </c>
      <c r="O6236" t="s">
        <v>439</v>
      </c>
      <c r="S6236" s="9"/>
      <c r="T6236">
        <v>9</v>
      </c>
      <c r="U6236" s="210" t="s">
        <v>18249</v>
      </c>
      <c r="V6236" s="14">
        <v>0</v>
      </c>
      <c r="W6236" s="14">
        <v>0</v>
      </c>
      <c r="X6236" s="150" t="s">
        <v>270</v>
      </c>
      <c r="Y6236">
        <v>219</v>
      </c>
      <c r="Z6236" t="s">
        <v>505</v>
      </c>
      <c r="AA6236">
        <f t="shared" si="97"/>
        <v>1</v>
      </c>
    </row>
    <row r="6237" spans="1:27" x14ac:dyDescent="0.2">
      <c r="A6237">
        <v>728</v>
      </c>
      <c r="B6237" s="1" t="s">
        <v>14540</v>
      </c>
      <c r="C6237" t="s">
        <v>1027</v>
      </c>
      <c r="D6237" s="97" t="s">
        <v>14541</v>
      </c>
      <c r="E6237" s="9"/>
      <c r="F6237" s="9"/>
      <c r="G6237" s="10">
        <v>16</v>
      </c>
      <c r="H6237" s="10" t="s">
        <v>632</v>
      </c>
      <c r="I6237" s="10">
        <v>1951</v>
      </c>
      <c r="J6237" s="11" t="s">
        <v>14542</v>
      </c>
      <c r="K6237" s="12"/>
      <c r="L6237" s="13" t="s">
        <v>14543</v>
      </c>
      <c r="M6237" t="s">
        <v>753</v>
      </c>
      <c r="S6237" s="9"/>
      <c r="T6237">
        <v>9</v>
      </c>
      <c r="U6237" s="210" t="s">
        <v>18249</v>
      </c>
      <c r="V6237" s="14">
        <v>0</v>
      </c>
      <c r="W6237" s="14">
        <v>1</v>
      </c>
      <c r="X6237" s="150" t="s">
        <v>294</v>
      </c>
      <c r="Y6237" t="s">
        <v>14544</v>
      </c>
      <c r="Z6237" t="s">
        <v>271</v>
      </c>
      <c r="AA6237">
        <f t="shared" si="97"/>
        <v>5</v>
      </c>
    </row>
    <row r="6238" spans="1:27" x14ac:dyDescent="0.2">
      <c r="A6238">
        <v>1160</v>
      </c>
      <c r="B6238" s="1" t="s">
        <v>14545</v>
      </c>
      <c r="C6238" t="s">
        <v>1027</v>
      </c>
      <c r="D6238" s="9" t="s">
        <v>14546</v>
      </c>
      <c r="E6238" s="9" t="s">
        <v>259</v>
      </c>
      <c r="F6238" s="9" t="s">
        <v>532</v>
      </c>
      <c r="G6238" s="10">
        <v>21</v>
      </c>
      <c r="H6238" s="10" t="s">
        <v>632</v>
      </c>
      <c r="I6238" s="10">
        <v>1951</v>
      </c>
      <c r="J6238" s="11" t="s">
        <v>14547</v>
      </c>
      <c r="K6238" s="12"/>
      <c r="L6238" s="13" t="s">
        <v>14548</v>
      </c>
      <c r="M6238" t="s">
        <v>753</v>
      </c>
      <c r="S6238" s="9"/>
      <c r="T6238">
        <v>9</v>
      </c>
      <c r="U6238" s="210" t="s">
        <v>18249</v>
      </c>
      <c r="V6238" s="14">
        <v>0</v>
      </c>
      <c r="W6238" s="14">
        <v>1</v>
      </c>
      <c r="X6238" s="150" t="s">
        <v>294</v>
      </c>
      <c r="Y6238" t="s">
        <v>9286</v>
      </c>
      <c r="Z6238" t="s">
        <v>1419</v>
      </c>
      <c r="AA6238">
        <f t="shared" si="97"/>
        <v>3</v>
      </c>
    </row>
    <row r="6239" spans="1:27" x14ac:dyDescent="0.2">
      <c r="A6239">
        <v>5933</v>
      </c>
      <c r="B6239" s="1" t="s">
        <v>14552</v>
      </c>
      <c r="C6239" t="s">
        <v>6878</v>
      </c>
      <c r="D6239" s="9">
        <v>81</v>
      </c>
      <c r="E6239" s="9"/>
      <c r="F6239" s="9"/>
      <c r="G6239" s="10">
        <v>25</v>
      </c>
      <c r="H6239" s="10" t="s">
        <v>632</v>
      </c>
      <c r="I6239" s="10">
        <v>1951</v>
      </c>
      <c r="J6239" s="11" t="s">
        <v>14550</v>
      </c>
      <c r="K6239" s="12" t="s">
        <v>237</v>
      </c>
      <c r="L6239" s="13" t="s">
        <v>14553</v>
      </c>
      <c r="M6239" t="s">
        <v>290</v>
      </c>
      <c r="N6239" t="s">
        <v>291</v>
      </c>
      <c r="O6239" t="s">
        <v>292</v>
      </c>
      <c r="S6239" s="9"/>
      <c r="T6239">
        <v>9</v>
      </c>
      <c r="U6239" s="210" t="s">
        <v>18249</v>
      </c>
      <c r="V6239" s="14">
        <v>0</v>
      </c>
      <c r="W6239" s="14">
        <v>0</v>
      </c>
      <c r="X6239" s="150" t="s">
        <v>270</v>
      </c>
      <c r="Y6239">
        <v>81</v>
      </c>
      <c r="Z6239" t="s">
        <v>271</v>
      </c>
      <c r="AA6239">
        <f t="shared" si="97"/>
        <v>1</v>
      </c>
    </row>
    <row r="6240" spans="1:27" x14ac:dyDescent="0.2">
      <c r="A6240">
        <v>4159</v>
      </c>
      <c r="B6240" s="1" t="s">
        <v>14554</v>
      </c>
      <c r="C6240" t="s">
        <v>8426</v>
      </c>
      <c r="D6240" s="9">
        <v>39</v>
      </c>
      <c r="E6240" s="9"/>
      <c r="F6240" s="9"/>
      <c r="G6240" s="10">
        <v>25</v>
      </c>
      <c r="H6240" s="10" t="s">
        <v>632</v>
      </c>
      <c r="I6240" s="10">
        <v>1951</v>
      </c>
      <c r="J6240" s="11" t="s">
        <v>14550</v>
      </c>
      <c r="K6240" s="12" t="s">
        <v>237</v>
      </c>
      <c r="L6240" s="13" t="s">
        <v>14555</v>
      </c>
      <c r="M6240" t="s">
        <v>290</v>
      </c>
      <c r="N6240" t="s">
        <v>291</v>
      </c>
      <c r="O6240" t="s">
        <v>1350</v>
      </c>
      <c r="S6240" s="9"/>
      <c r="T6240">
        <v>9</v>
      </c>
      <c r="U6240" s="210" t="s">
        <v>18249</v>
      </c>
      <c r="V6240" s="14">
        <v>0</v>
      </c>
      <c r="W6240" s="14">
        <v>0</v>
      </c>
      <c r="X6240" s="150" t="s">
        <v>270</v>
      </c>
      <c r="Y6240">
        <v>39</v>
      </c>
      <c r="Z6240" t="s">
        <v>505</v>
      </c>
      <c r="AA6240">
        <f t="shared" si="97"/>
        <v>1</v>
      </c>
    </row>
    <row r="6241" spans="1:27" x14ac:dyDescent="0.2">
      <c r="A6241">
        <v>2806</v>
      </c>
      <c r="B6241" s="1" t="s">
        <v>14549</v>
      </c>
      <c r="C6241" t="s">
        <v>2221</v>
      </c>
      <c r="D6241" s="9" t="s">
        <v>1443</v>
      </c>
      <c r="E6241" s="9"/>
      <c r="F6241" s="9"/>
      <c r="G6241" s="10">
        <v>25</v>
      </c>
      <c r="H6241" s="10" t="s">
        <v>632</v>
      </c>
      <c r="I6241" s="10">
        <v>1951</v>
      </c>
      <c r="J6241" s="11" t="s">
        <v>14550</v>
      </c>
      <c r="K6241" s="12"/>
      <c r="L6241" s="13" t="s">
        <v>14551</v>
      </c>
      <c r="M6241" t="s">
        <v>753</v>
      </c>
      <c r="S6241" s="9"/>
      <c r="T6241">
        <v>9</v>
      </c>
      <c r="U6241" s="210" t="s">
        <v>18249</v>
      </c>
      <c r="V6241" s="14">
        <v>0</v>
      </c>
      <c r="W6241" s="14">
        <v>1</v>
      </c>
      <c r="X6241" s="150" t="s">
        <v>294</v>
      </c>
      <c r="Y6241" t="s">
        <v>1443</v>
      </c>
      <c r="Z6241" t="s">
        <v>505</v>
      </c>
      <c r="AA6241">
        <f t="shared" si="97"/>
        <v>1</v>
      </c>
    </row>
    <row r="6242" spans="1:27" x14ac:dyDescent="0.2">
      <c r="A6242">
        <v>1903</v>
      </c>
      <c r="B6242" s="1" t="s">
        <v>14561</v>
      </c>
      <c r="C6242" t="s">
        <v>2805</v>
      </c>
      <c r="D6242" s="9" t="s">
        <v>14562</v>
      </c>
      <c r="E6242" s="9" t="s">
        <v>2806</v>
      </c>
      <c r="F6242" s="9" t="s">
        <v>260</v>
      </c>
      <c r="G6242" s="10">
        <v>26</v>
      </c>
      <c r="H6242" s="10" t="s">
        <v>632</v>
      </c>
      <c r="I6242" s="10">
        <v>1951</v>
      </c>
      <c r="J6242" s="11" t="s">
        <v>14559</v>
      </c>
      <c r="K6242" s="12" t="s">
        <v>237</v>
      </c>
      <c r="L6242" s="13" t="s">
        <v>14563</v>
      </c>
      <c r="M6242" t="s">
        <v>290</v>
      </c>
      <c r="N6242" t="s">
        <v>291</v>
      </c>
      <c r="O6242" t="s">
        <v>93</v>
      </c>
      <c r="S6242" s="9"/>
      <c r="T6242">
        <v>9</v>
      </c>
      <c r="U6242" s="210" t="s">
        <v>18249</v>
      </c>
      <c r="V6242" s="14">
        <v>0</v>
      </c>
      <c r="W6242" s="14">
        <v>0</v>
      </c>
      <c r="X6242" s="150" t="s">
        <v>270</v>
      </c>
      <c r="Y6242">
        <v>87</v>
      </c>
      <c r="Z6242" t="s">
        <v>2808</v>
      </c>
      <c r="AA6242">
        <f t="shared" si="97"/>
        <v>4</v>
      </c>
    </row>
    <row r="6243" spans="1:27" x14ac:dyDescent="0.2">
      <c r="A6243">
        <v>729</v>
      </c>
      <c r="B6243" s="1" t="s">
        <v>14557</v>
      </c>
      <c r="C6243" t="s">
        <v>2221</v>
      </c>
      <c r="D6243" s="9" t="s">
        <v>14558</v>
      </c>
      <c r="E6243" s="9" t="s">
        <v>275</v>
      </c>
      <c r="F6243" s="9" t="s">
        <v>312</v>
      </c>
      <c r="G6243" s="10">
        <v>26</v>
      </c>
      <c r="H6243" s="10" t="s">
        <v>632</v>
      </c>
      <c r="I6243" s="10">
        <v>1951</v>
      </c>
      <c r="J6243" s="11" t="s">
        <v>14559</v>
      </c>
      <c r="K6243" s="12"/>
      <c r="L6243" s="13" t="s">
        <v>14560</v>
      </c>
      <c r="M6243" t="s">
        <v>753</v>
      </c>
      <c r="S6243" s="9"/>
      <c r="T6243">
        <v>9</v>
      </c>
      <c r="U6243" s="210" t="s">
        <v>18249</v>
      </c>
      <c r="V6243" s="14">
        <v>0</v>
      </c>
      <c r="W6243" s="14">
        <v>1</v>
      </c>
      <c r="X6243" s="150" t="s">
        <v>270</v>
      </c>
      <c r="Y6243">
        <v>219</v>
      </c>
      <c r="Z6243" t="s">
        <v>505</v>
      </c>
      <c r="AA6243">
        <f t="shared" si="97"/>
        <v>5</v>
      </c>
    </row>
    <row r="6244" spans="1:27" x14ac:dyDescent="0.2">
      <c r="A6244">
        <v>5477</v>
      </c>
      <c r="B6244" s="1" t="s">
        <v>14567</v>
      </c>
      <c r="C6244" t="s">
        <v>6878</v>
      </c>
      <c r="D6244" s="9" t="s">
        <v>14568</v>
      </c>
      <c r="E6244" s="9"/>
      <c r="F6244" s="9"/>
      <c r="G6244" s="10">
        <v>26</v>
      </c>
      <c r="H6244" s="10" t="s">
        <v>632</v>
      </c>
      <c r="I6244" s="10">
        <v>1951</v>
      </c>
      <c r="J6244" s="11" t="s">
        <v>14559</v>
      </c>
      <c r="K6244" s="12"/>
      <c r="L6244" s="13" t="s">
        <v>14566</v>
      </c>
      <c r="M6244" t="s">
        <v>753</v>
      </c>
      <c r="S6244" s="9"/>
      <c r="T6244">
        <v>9</v>
      </c>
      <c r="U6244" s="210" t="s">
        <v>18249</v>
      </c>
      <c r="V6244" s="14">
        <v>0</v>
      </c>
      <c r="W6244" s="14">
        <v>0</v>
      </c>
      <c r="X6244" s="150" t="s">
        <v>270</v>
      </c>
      <c r="Y6244">
        <v>13</v>
      </c>
      <c r="Z6244" t="s">
        <v>3085</v>
      </c>
      <c r="AA6244">
        <f t="shared" si="97"/>
        <v>2</v>
      </c>
    </row>
    <row r="6245" spans="1:27" x14ac:dyDescent="0.2">
      <c r="A6245">
        <v>5078</v>
      </c>
      <c r="B6245" s="1" t="s">
        <v>14569</v>
      </c>
      <c r="C6245" t="s">
        <v>8426</v>
      </c>
      <c r="D6245" s="9">
        <v>39</v>
      </c>
      <c r="E6245" s="9"/>
      <c r="F6245" s="9"/>
      <c r="G6245" s="10">
        <v>26</v>
      </c>
      <c r="H6245" s="10" t="s">
        <v>632</v>
      </c>
      <c r="I6245" s="10">
        <v>1951</v>
      </c>
      <c r="J6245" s="11" t="s">
        <v>14559</v>
      </c>
      <c r="K6245" s="12"/>
      <c r="L6245" s="13" t="s">
        <v>14566</v>
      </c>
      <c r="M6245" t="s">
        <v>753</v>
      </c>
      <c r="S6245" s="9"/>
      <c r="T6245">
        <v>9</v>
      </c>
      <c r="U6245" s="210" t="s">
        <v>18249</v>
      </c>
      <c r="V6245" s="14">
        <v>0</v>
      </c>
      <c r="W6245" s="14">
        <v>0</v>
      </c>
      <c r="X6245" s="150" t="s">
        <v>270</v>
      </c>
      <c r="Y6245">
        <v>39</v>
      </c>
      <c r="Z6245" t="s">
        <v>505</v>
      </c>
      <c r="AA6245">
        <f t="shared" si="97"/>
        <v>1</v>
      </c>
    </row>
    <row r="6246" spans="1:27" x14ac:dyDescent="0.2">
      <c r="A6246">
        <v>6143</v>
      </c>
      <c r="B6246" s="1" t="s">
        <v>14570</v>
      </c>
      <c r="C6246" t="s">
        <v>503</v>
      </c>
      <c r="D6246" s="9">
        <v>13</v>
      </c>
      <c r="E6246" s="9"/>
      <c r="F6246" s="9"/>
      <c r="G6246" s="10">
        <v>26</v>
      </c>
      <c r="H6246" s="10" t="s">
        <v>632</v>
      </c>
      <c r="I6246" s="10">
        <v>1951</v>
      </c>
      <c r="J6246" s="11" t="s">
        <v>14559</v>
      </c>
      <c r="K6246" s="12"/>
      <c r="L6246" s="13" t="s">
        <v>14566</v>
      </c>
      <c r="M6246" t="s">
        <v>753</v>
      </c>
      <c r="S6246" s="9"/>
      <c r="T6246">
        <v>9</v>
      </c>
      <c r="U6246" s="210" t="s">
        <v>18249</v>
      </c>
      <c r="V6246" s="14">
        <v>0</v>
      </c>
      <c r="W6246" s="14">
        <v>0</v>
      </c>
      <c r="X6246" s="150" t="s">
        <v>270</v>
      </c>
      <c r="Y6246">
        <v>13</v>
      </c>
      <c r="Z6246" t="s">
        <v>505</v>
      </c>
      <c r="AA6246">
        <f t="shared" si="97"/>
        <v>1</v>
      </c>
    </row>
    <row r="6247" spans="1:27" x14ac:dyDescent="0.2">
      <c r="A6247">
        <v>1801</v>
      </c>
      <c r="B6247" s="1" t="s">
        <v>14564</v>
      </c>
      <c r="C6247" t="s">
        <v>503</v>
      </c>
      <c r="D6247" s="9" t="s">
        <v>14565</v>
      </c>
      <c r="E6247" s="9"/>
      <c r="F6247" s="9"/>
      <c r="G6247" s="10">
        <v>26</v>
      </c>
      <c r="H6247" s="10" t="s">
        <v>632</v>
      </c>
      <c r="I6247" s="10">
        <v>1951</v>
      </c>
      <c r="J6247" s="11" t="s">
        <v>14559</v>
      </c>
      <c r="K6247" s="12"/>
      <c r="L6247" s="13" t="s">
        <v>14566</v>
      </c>
      <c r="M6247" t="s">
        <v>753</v>
      </c>
      <c r="S6247" s="9"/>
      <c r="T6247">
        <v>9</v>
      </c>
      <c r="U6247" s="210" t="s">
        <v>18249</v>
      </c>
      <c r="V6247" s="14">
        <v>0</v>
      </c>
      <c r="W6247" s="14">
        <v>0</v>
      </c>
      <c r="X6247" s="150" t="s">
        <v>270</v>
      </c>
      <c r="Y6247">
        <v>13</v>
      </c>
      <c r="Z6247" t="s">
        <v>505</v>
      </c>
      <c r="AA6247">
        <f t="shared" si="97"/>
        <v>4</v>
      </c>
    </row>
    <row r="6248" spans="1:27" x14ac:dyDescent="0.2">
      <c r="A6248">
        <v>3694</v>
      </c>
      <c r="B6248" s="1" t="s">
        <v>14571</v>
      </c>
      <c r="C6248" t="s">
        <v>6878</v>
      </c>
      <c r="D6248" s="9">
        <v>13</v>
      </c>
      <c r="E6248" s="9"/>
      <c r="F6248" s="9"/>
      <c r="G6248" s="10">
        <v>26</v>
      </c>
      <c r="H6248" s="10" t="s">
        <v>632</v>
      </c>
      <c r="I6248" s="10">
        <v>1951</v>
      </c>
      <c r="J6248" s="11" t="s">
        <v>14559</v>
      </c>
      <c r="K6248" s="12"/>
      <c r="L6248" s="13" t="s">
        <v>14566</v>
      </c>
      <c r="M6248" t="s">
        <v>753</v>
      </c>
      <c r="S6248" s="9"/>
      <c r="T6248">
        <v>9</v>
      </c>
      <c r="U6248" s="210" t="s">
        <v>18249</v>
      </c>
      <c r="V6248" s="14">
        <v>0</v>
      </c>
      <c r="W6248" s="14">
        <v>0</v>
      </c>
      <c r="X6248" s="150" t="s">
        <v>270</v>
      </c>
      <c r="Y6248">
        <v>13</v>
      </c>
      <c r="Z6248" t="s">
        <v>271</v>
      </c>
      <c r="AA6248">
        <f t="shared" si="97"/>
        <v>1</v>
      </c>
    </row>
    <row r="6249" spans="1:27" x14ac:dyDescent="0.2">
      <c r="A6249">
        <v>4438</v>
      </c>
      <c r="B6249" s="1" t="s">
        <v>14573</v>
      </c>
      <c r="C6249" t="s">
        <v>2221</v>
      </c>
      <c r="D6249" s="9" t="s">
        <v>116</v>
      </c>
      <c r="E6249" s="9" t="s">
        <v>8233</v>
      </c>
      <c r="F6249" s="9"/>
      <c r="G6249" s="10">
        <v>30</v>
      </c>
      <c r="H6249" s="10" t="s">
        <v>632</v>
      </c>
      <c r="I6249" s="10">
        <v>1951</v>
      </c>
      <c r="J6249" s="11" t="s">
        <v>14574</v>
      </c>
      <c r="K6249" s="12" t="s">
        <v>237</v>
      </c>
      <c r="L6249" s="13" t="s">
        <v>14575</v>
      </c>
      <c r="M6249" t="s">
        <v>290</v>
      </c>
      <c r="N6249" t="s">
        <v>291</v>
      </c>
      <c r="O6249" t="s">
        <v>93</v>
      </c>
      <c r="S6249" s="9"/>
      <c r="T6249">
        <v>9</v>
      </c>
      <c r="U6249" s="210" t="s">
        <v>18249</v>
      </c>
      <c r="V6249" s="14">
        <v>0</v>
      </c>
      <c r="W6249" s="14">
        <v>1</v>
      </c>
      <c r="X6249" s="150" t="s">
        <v>270</v>
      </c>
      <c r="Y6249">
        <v>68</v>
      </c>
      <c r="Z6249" t="s">
        <v>505</v>
      </c>
      <c r="AA6249">
        <f t="shared" si="97"/>
        <v>2</v>
      </c>
    </row>
    <row r="6250" spans="1:27" x14ac:dyDescent="0.2">
      <c r="A6250">
        <v>25</v>
      </c>
      <c r="B6250" s="1" t="s">
        <v>14576</v>
      </c>
      <c r="C6250" t="s">
        <v>2805</v>
      </c>
      <c r="D6250" s="9" t="s">
        <v>14577</v>
      </c>
      <c r="E6250" s="9" t="s">
        <v>2806</v>
      </c>
      <c r="F6250" s="9"/>
      <c r="G6250" s="10">
        <v>0</v>
      </c>
      <c r="H6250" s="10" t="s">
        <v>495</v>
      </c>
      <c r="I6250" s="10">
        <v>1951</v>
      </c>
      <c r="J6250" s="11" t="s">
        <v>14578</v>
      </c>
      <c r="K6250" s="12"/>
      <c r="L6250" s="13" t="s">
        <v>14579</v>
      </c>
      <c r="M6250" t="s">
        <v>753</v>
      </c>
      <c r="S6250" s="9"/>
      <c r="T6250">
        <v>10</v>
      </c>
      <c r="U6250" s="210" t="s">
        <v>18250</v>
      </c>
      <c r="V6250" s="14">
        <v>0</v>
      </c>
      <c r="W6250" s="14">
        <v>0</v>
      </c>
      <c r="X6250" s="150" t="s">
        <v>294</v>
      </c>
      <c r="Y6250" t="s">
        <v>14580</v>
      </c>
      <c r="Z6250" t="s">
        <v>2808</v>
      </c>
      <c r="AA6250">
        <f t="shared" si="97"/>
        <v>3</v>
      </c>
    </row>
    <row r="6251" spans="1:27" x14ac:dyDescent="0.2">
      <c r="A6251">
        <v>54</v>
      </c>
      <c r="B6251" s="1" t="s">
        <v>14581</v>
      </c>
      <c r="C6251" t="s">
        <v>503</v>
      </c>
      <c r="D6251" s="9" t="s">
        <v>14582</v>
      </c>
      <c r="E6251" s="9"/>
      <c r="F6251" s="9"/>
      <c r="G6251" s="10">
        <v>10</v>
      </c>
      <c r="H6251" s="10" t="s">
        <v>495</v>
      </c>
      <c r="I6251" s="10">
        <v>1951</v>
      </c>
      <c r="J6251" s="11" t="s">
        <v>14583</v>
      </c>
      <c r="K6251" s="12" t="s">
        <v>237</v>
      </c>
      <c r="L6251" s="13" t="s">
        <v>14584</v>
      </c>
      <c r="M6251" t="s">
        <v>290</v>
      </c>
      <c r="N6251" t="s">
        <v>291</v>
      </c>
      <c r="O6251" t="s">
        <v>498</v>
      </c>
      <c r="S6251" s="9"/>
      <c r="T6251">
        <v>10</v>
      </c>
      <c r="U6251" s="210" t="s">
        <v>18250</v>
      </c>
      <c r="V6251" s="14">
        <v>0</v>
      </c>
      <c r="W6251" s="14">
        <v>1</v>
      </c>
      <c r="X6251" s="150" t="s">
        <v>294</v>
      </c>
      <c r="Y6251" t="s">
        <v>10267</v>
      </c>
      <c r="Z6251" t="s">
        <v>505</v>
      </c>
      <c r="AA6251">
        <f t="shared" si="97"/>
        <v>8</v>
      </c>
    </row>
    <row r="6252" spans="1:27" x14ac:dyDescent="0.2">
      <c r="A6252">
        <v>7271</v>
      </c>
      <c r="B6252" s="1" t="s">
        <v>14585</v>
      </c>
      <c r="C6252" t="s">
        <v>9894</v>
      </c>
      <c r="D6252" s="9" t="s">
        <v>14586</v>
      </c>
      <c r="E6252" s="9"/>
      <c r="F6252" s="9" t="s">
        <v>733</v>
      </c>
      <c r="G6252" s="10">
        <v>10</v>
      </c>
      <c r="H6252" s="10" t="s">
        <v>495</v>
      </c>
      <c r="I6252" s="10">
        <v>1951</v>
      </c>
      <c r="J6252" s="11" t="s">
        <v>14583</v>
      </c>
      <c r="K6252" s="12" t="s">
        <v>237</v>
      </c>
      <c r="L6252" s="13" t="s">
        <v>14587</v>
      </c>
      <c r="M6252" t="s">
        <v>290</v>
      </c>
      <c r="N6252" t="s">
        <v>291</v>
      </c>
      <c r="O6252" t="s">
        <v>520</v>
      </c>
      <c r="S6252" s="9"/>
      <c r="T6252">
        <v>10</v>
      </c>
      <c r="U6252" s="210" t="s">
        <v>18250</v>
      </c>
      <c r="V6252" s="14">
        <v>0</v>
      </c>
      <c r="W6252" s="14">
        <v>0</v>
      </c>
      <c r="X6252" s="150" t="s">
        <v>294</v>
      </c>
      <c r="Y6252" t="s">
        <v>14588</v>
      </c>
      <c r="Z6252" t="s">
        <v>271</v>
      </c>
      <c r="AA6252">
        <f t="shared" si="97"/>
        <v>2</v>
      </c>
    </row>
    <row r="6253" spans="1:27" x14ac:dyDescent="0.2">
      <c r="A6253">
        <v>4165</v>
      </c>
      <c r="B6253" s="1" t="s">
        <v>14589</v>
      </c>
      <c r="C6253" t="s">
        <v>1027</v>
      </c>
      <c r="D6253" s="9" t="s">
        <v>122</v>
      </c>
      <c r="E6253" s="9" t="s">
        <v>8233</v>
      </c>
      <c r="F6253" s="9"/>
      <c r="G6253" s="10">
        <v>11</v>
      </c>
      <c r="H6253" s="10" t="s">
        <v>495</v>
      </c>
      <c r="I6253" s="10">
        <v>1951</v>
      </c>
      <c r="J6253" s="11" t="s">
        <v>14590</v>
      </c>
      <c r="K6253" s="12"/>
      <c r="L6253" s="13" t="s">
        <v>14591</v>
      </c>
      <c r="M6253" t="s">
        <v>781</v>
      </c>
      <c r="S6253" s="9"/>
      <c r="T6253">
        <v>10</v>
      </c>
      <c r="U6253" s="210" t="s">
        <v>18250</v>
      </c>
      <c r="V6253" s="14">
        <v>0</v>
      </c>
      <c r="W6253" s="14">
        <v>0</v>
      </c>
      <c r="X6253" s="150" t="s">
        <v>294</v>
      </c>
      <c r="Y6253" t="s">
        <v>4262</v>
      </c>
      <c r="Z6253" t="s">
        <v>1419</v>
      </c>
      <c r="AA6253">
        <f t="shared" si="97"/>
        <v>2</v>
      </c>
    </row>
    <row r="6254" spans="1:27" x14ac:dyDescent="0.2">
      <c r="A6254">
        <v>5604</v>
      </c>
      <c r="B6254" s="1" t="s">
        <v>14595</v>
      </c>
      <c r="C6254" t="s">
        <v>12775</v>
      </c>
      <c r="D6254" s="9"/>
      <c r="E6254" s="9" t="s">
        <v>14593</v>
      </c>
      <c r="F6254" s="9"/>
      <c r="G6254" s="10">
        <v>15</v>
      </c>
      <c r="H6254" s="10" t="s">
        <v>495</v>
      </c>
      <c r="I6254" s="10">
        <v>1951</v>
      </c>
      <c r="J6254" s="11" t="s">
        <v>14594</v>
      </c>
      <c r="K6254" s="12"/>
      <c r="L6254" s="63" t="s">
        <v>18031</v>
      </c>
      <c r="M6254" t="s">
        <v>781</v>
      </c>
      <c r="S6254" s="9"/>
      <c r="T6254">
        <v>10</v>
      </c>
      <c r="U6254" s="210" t="s">
        <v>18250</v>
      </c>
      <c r="V6254" s="14">
        <v>0</v>
      </c>
      <c r="W6254" s="14">
        <v>0</v>
      </c>
      <c r="X6254" s="109" t="e">
        <v>#N/A</v>
      </c>
      <c r="Y6254" t="s">
        <v>334</v>
      </c>
      <c r="Z6254" t="s">
        <v>12778</v>
      </c>
      <c r="AA6254">
        <f t="shared" si="97"/>
        <v>1</v>
      </c>
    </row>
    <row r="6255" spans="1:27" x14ac:dyDescent="0.2">
      <c r="A6255">
        <v>2080</v>
      </c>
      <c r="B6255" s="1" t="s">
        <v>14592</v>
      </c>
      <c r="C6255" t="s">
        <v>12775</v>
      </c>
      <c r="D6255" s="9" t="s">
        <v>658</v>
      </c>
      <c r="E6255" s="9" t="s">
        <v>14593</v>
      </c>
      <c r="F6255" s="9"/>
      <c r="G6255" s="10">
        <v>15</v>
      </c>
      <c r="H6255" s="10" t="s">
        <v>495</v>
      </c>
      <c r="I6255" s="10">
        <v>1951</v>
      </c>
      <c r="J6255" s="11" t="s">
        <v>14594</v>
      </c>
      <c r="K6255" s="12"/>
      <c r="L6255" s="63" t="s">
        <v>18036</v>
      </c>
      <c r="M6255" t="s">
        <v>781</v>
      </c>
      <c r="S6255" s="9"/>
      <c r="T6255">
        <v>10</v>
      </c>
      <c r="U6255" s="210" t="s">
        <v>18250</v>
      </c>
      <c r="V6255" s="14">
        <v>0</v>
      </c>
      <c r="W6255" s="14">
        <v>0</v>
      </c>
      <c r="X6255" s="150" t="s">
        <v>294</v>
      </c>
      <c r="Y6255" t="s">
        <v>658</v>
      </c>
      <c r="Z6255" t="s">
        <v>12778</v>
      </c>
      <c r="AA6255">
        <f t="shared" si="97"/>
        <v>1</v>
      </c>
    </row>
    <row r="6256" spans="1:27" x14ac:dyDescent="0.2">
      <c r="A6256">
        <v>5654</v>
      </c>
      <c r="B6256" s="1" t="s">
        <v>14596</v>
      </c>
      <c r="C6256" t="s">
        <v>12775</v>
      </c>
      <c r="D6256" s="9"/>
      <c r="E6256" s="9" t="s">
        <v>14593</v>
      </c>
      <c r="F6256" s="9"/>
      <c r="G6256" s="10">
        <v>15</v>
      </c>
      <c r="H6256" s="10" t="s">
        <v>495</v>
      </c>
      <c r="I6256" s="10">
        <v>1951</v>
      </c>
      <c r="J6256" s="11" t="s">
        <v>14594</v>
      </c>
      <c r="K6256" s="12"/>
      <c r="L6256" s="63" t="s">
        <v>18054</v>
      </c>
      <c r="M6256" t="s">
        <v>781</v>
      </c>
      <c r="S6256" s="9"/>
      <c r="T6256">
        <v>10</v>
      </c>
      <c r="U6256" s="210" t="s">
        <v>18250</v>
      </c>
      <c r="V6256" s="14">
        <v>0</v>
      </c>
      <c r="W6256" s="14">
        <v>0</v>
      </c>
      <c r="X6256" s="109" t="e">
        <v>#N/A</v>
      </c>
      <c r="Y6256" t="s">
        <v>334</v>
      </c>
      <c r="Z6256" t="s">
        <v>7990</v>
      </c>
      <c r="AA6256">
        <f t="shared" si="97"/>
        <v>1</v>
      </c>
    </row>
    <row r="6257" spans="1:27" x14ac:dyDescent="0.2">
      <c r="A6257">
        <v>5983</v>
      </c>
      <c r="B6257" s="1" t="s">
        <v>14597</v>
      </c>
      <c r="C6257" t="s">
        <v>12775</v>
      </c>
      <c r="D6257" s="9"/>
      <c r="E6257" s="9" t="s">
        <v>14593</v>
      </c>
      <c r="F6257" s="9"/>
      <c r="G6257" s="10">
        <v>15</v>
      </c>
      <c r="H6257" s="10" t="s">
        <v>495</v>
      </c>
      <c r="I6257" s="10">
        <v>1951</v>
      </c>
      <c r="J6257" s="11" t="s">
        <v>14594</v>
      </c>
      <c r="K6257" s="12"/>
      <c r="L6257" s="63" t="s">
        <v>18069</v>
      </c>
      <c r="M6257" t="s">
        <v>781</v>
      </c>
      <c r="S6257" s="9"/>
      <c r="T6257">
        <v>10</v>
      </c>
      <c r="U6257" s="210" t="s">
        <v>18250</v>
      </c>
      <c r="V6257" s="14">
        <v>0</v>
      </c>
      <c r="W6257" s="14">
        <v>0</v>
      </c>
      <c r="X6257" s="109" t="e">
        <v>#N/A</v>
      </c>
      <c r="Y6257" t="s">
        <v>334</v>
      </c>
      <c r="Z6257" t="s">
        <v>7990</v>
      </c>
      <c r="AA6257">
        <f t="shared" si="97"/>
        <v>1</v>
      </c>
    </row>
    <row r="6258" spans="1:27" x14ac:dyDescent="0.2">
      <c r="A6258">
        <v>5986</v>
      </c>
      <c r="B6258" s="1" t="s">
        <v>14598</v>
      </c>
      <c r="C6258" t="s">
        <v>12775</v>
      </c>
      <c r="D6258" s="9"/>
      <c r="E6258" s="9" t="s">
        <v>14593</v>
      </c>
      <c r="F6258" s="9"/>
      <c r="G6258" s="10">
        <v>15</v>
      </c>
      <c r="H6258" s="10" t="s">
        <v>495</v>
      </c>
      <c r="I6258" s="10">
        <v>1951</v>
      </c>
      <c r="J6258" s="11" t="s">
        <v>14594</v>
      </c>
      <c r="K6258" s="12"/>
      <c r="L6258" s="63" t="s">
        <v>18073</v>
      </c>
      <c r="M6258" t="s">
        <v>781</v>
      </c>
      <c r="S6258" s="9"/>
      <c r="T6258">
        <v>10</v>
      </c>
      <c r="U6258" s="210" t="s">
        <v>18250</v>
      </c>
      <c r="V6258" s="14">
        <v>0</v>
      </c>
      <c r="W6258" s="14">
        <v>0</v>
      </c>
      <c r="X6258" s="109" t="e">
        <v>#N/A</v>
      </c>
      <c r="Y6258" t="s">
        <v>334</v>
      </c>
      <c r="Z6258" t="s">
        <v>7990</v>
      </c>
      <c r="AA6258">
        <f t="shared" si="97"/>
        <v>1</v>
      </c>
    </row>
    <row r="6259" spans="1:27" x14ac:dyDescent="0.2">
      <c r="A6259">
        <v>6044</v>
      </c>
      <c r="B6259" s="1" t="s">
        <v>14599</v>
      </c>
      <c r="C6259" t="s">
        <v>12775</v>
      </c>
      <c r="D6259" s="9"/>
      <c r="E6259" s="9" t="s">
        <v>14593</v>
      </c>
      <c r="F6259" s="9"/>
      <c r="G6259" s="10">
        <v>15</v>
      </c>
      <c r="H6259" s="10" t="s">
        <v>495</v>
      </c>
      <c r="I6259" s="10">
        <v>1951</v>
      </c>
      <c r="J6259" s="11" t="s">
        <v>14594</v>
      </c>
      <c r="K6259" s="12"/>
      <c r="L6259" s="63" t="s">
        <v>18079</v>
      </c>
      <c r="M6259" t="s">
        <v>781</v>
      </c>
      <c r="S6259" s="9"/>
      <c r="T6259">
        <v>10</v>
      </c>
      <c r="U6259" s="210" t="s">
        <v>18250</v>
      </c>
      <c r="V6259" s="14">
        <v>0</v>
      </c>
      <c r="W6259" s="14">
        <v>0</v>
      </c>
      <c r="X6259" s="109" t="e">
        <v>#N/A</v>
      </c>
      <c r="Y6259" t="s">
        <v>334</v>
      </c>
      <c r="Z6259" t="s">
        <v>7990</v>
      </c>
      <c r="AA6259">
        <f t="shared" si="97"/>
        <v>1</v>
      </c>
    </row>
    <row r="6260" spans="1:27" x14ac:dyDescent="0.2">
      <c r="A6260">
        <v>6309</v>
      </c>
      <c r="B6260" s="1" t="s">
        <v>14600</v>
      </c>
      <c r="C6260" t="s">
        <v>8426</v>
      </c>
      <c r="D6260" s="9">
        <v>264</v>
      </c>
      <c r="E6260" s="9"/>
      <c r="F6260" s="9"/>
      <c r="G6260" s="10">
        <v>18</v>
      </c>
      <c r="H6260" s="10" t="s">
        <v>495</v>
      </c>
      <c r="I6260" s="10">
        <v>1951</v>
      </c>
      <c r="J6260" s="11" t="s">
        <v>14601</v>
      </c>
      <c r="K6260" s="12" t="s">
        <v>237</v>
      </c>
      <c r="L6260" s="13" t="s">
        <v>14602</v>
      </c>
      <c r="M6260" t="s">
        <v>290</v>
      </c>
      <c r="N6260" t="s">
        <v>291</v>
      </c>
      <c r="O6260" t="s">
        <v>933</v>
      </c>
      <c r="S6260" s="9"/>
      <c r="T6260">
        <v>10</v>
      </c>
      <c r="U6260" s="210" t="s">
        <v>18250</v>
      </c>
      <c r="V6260" s="14">
        <v>0</v>
      </c>
      <c r="W6260" s="14">
        <v>0</v>
      </c>
      <c r="X6260" s="150" t="s">
        <v>270</v>
      </c>
      <c r="Y6260">
        <v>264</v>
      </c>
      <c r="Z6260" t="s">
        <v>505</v>
      </c>
      <c r="AA6260">
        <f t="shared" si="97"/>
        <v>1</v>
      </c>
    </row>
    <row r="6261" spans="1:27" x14ac:dyDescent="0.2">
      <c r="A6261">
        <v>5582</v>
      </c>
      <c r="B6261" s="1" t="s">
        <v>14603</v>
      </c>
      <c r="C6261" t="s">
        <v>1027</v>
      </c>
      <c r="D6261" s="9"/>
      <c r="E6261" s="9" t="s">
        <v>8233</v>
      </c>
      <c r="F6261" s="9"/>
      <c r="G6261" s="10">
        <v>18</v>
      </c>
      <c r="H6261" s="10" t="s">
        <v>495</v>
      </c>
      <c r="I6261" s="10">
        <v>1951</v>
      </c>
      <c r="J6261" s="11" t="s">
        <v>14601</v>
      </c>
      <c r="K6261" s="12"/>
      <c r="L6261" s="13" t="s">
        <v>14604</v>
      </c>
      <c r="M6261" t="s">
        <v>781</v>
      </c>
      <c r="S6261" s="9"/>
      <c r="T6261">
        <v>10</v>
      </c>
      <c r="U6261" s="210" t="s">
        <v>18250</v>
      </c>
      <c r="V6261" s="14">
        <v>0</v>
      </c>
      <c r="W6261" s="14">
        <v>0</v>
      </c>
      <c r="X6261" s="109" t="e">
        <v>#N/A</v>
      </c>
      <c r="Y6261" t="s">
        <v>334</v>
      </c>
      <c r="Z6261" t="s">
        <v>1419</v>
      </c>
      <c r="AA6261">
        <f t="shared" si="97"/>
        <v>1</v>
      </c>
    </row>
    <row r="6262" spans="1:27" x14ac:dyDescent="0.2">
      <c r="A6262">
        <v>3822</v>
      </c>
      <c r="B6262" s="1" t="s">
        <v>14608</v>
      </c>
      <c r="C6262" t="s">
        <v>8426</v>
      </c>
      <c r="D6262" s="9">
        <v>264</v>
      </c>
      <c r="E6262" s="9"/>
      <c r="F6262" s="9"/>
      <c r="G6262" s="10">
        <v>22</v>
      </c>
      <c r="H6262" s="10" t="s">
        <v>495</v>
      </c>
      <c r="I6262" s="10">
        <v>1951</v>
      </c>
      <c r="J6262" s="11" t="s">
        <v>14606</v>
      </c>
      <c r="K6262" s="12" t="s">
        <v>237</v>
      </c>
      <c r="L6262" s="13" t="s">
        <v>14609</v>
      </c>
      <c r="M6262" t="s">
        <v>290</v>
      </c>
      <c r="N6262" t="s">
        <v>291</v>
      </c>
      <c r="O6262" t="s">
        <v>320</v>
      </c>
      <c r="S6262" s="9"/>
      <c r="T6262">
        <v>10</v>
      </c>
      <c r="U6262" s="210" t="s">
        <v>18250</v>
      </c>
      <c r="V6262" s="14">
        <v>0</v>
      </c>
      <c r="W6262" s="14">
        <v>0</v>
      </c>
      <c r="X6262" s="150" t="s">
        <v>270</v>
      </c>
      <c r="Y6262">
        <v>264</v>
      </c>
      <c r="Z6262" t="s">
        <v>505</v>
      </c>
      <c r="AA6262">
        <f t="shared" si="97"/>
        <v>1</v>
      </c>
    </row>
    <row r="6263" spans="1:27" x14ac:dyDescent="0.2">
      <c r="A6263">
        <v>1250</v>
      </c>
      <c r="B6263" s="1" t="s">
        <v>14605</v>
      </c>
      <c r="C6263" t="s">
        <v>503</v>
      </c>
      <c r="D6263" s="9" t="s">
        <v>1888</v>
      </c>
      <c r="E6263" s="9"/>
      <c r="F6263" s="9"/>
      <c r="G6263" s="10">
        <v>22</v>
      </c>
      <c r="H6263" s="10" t="s">
        <v>495</v>
      </c>
      <c r="I6263" s="10">
        <v>1951</v>
      </c>
      <c r="J6263" s="11" t="s">
        <v>14606</v>
      </c>
      <c r="K6263" s="12" t="s">
        <v>237</v>
      </c>
      <c r="L6263" s="13" t="s">
        <v>14607</v>
      </c>
      <c r="M6263" t="s">
        <v>290</v>
      </c>
      <c r="N6263" t="s">
        <v>291</v>
      </c>
      <c r="O6263" t="s">
        <v>520</v>
      </c>
      <c r="S6263" s="9"/>
      <c r="T6263">
        <v>10</v>
      </c>
      <c r="U6263" s="210" t="s">
        <v>18250</v>
      </c>
      <c r="V6263" s="14">
        <v>0</v>
      </c>
      <c r="W6263" s="14">
        <v>1</v>
      </c>
      <c r="X6263" s="109" t="e">
        <v>#N/A</v>
      </c>
      <c r="Y6263" t="s">
        <v>1888</v>
      </c>
      <c r="Z6263" t="s">
        <v>505</v>
      </c>
      <c r="AA6263">
        <f t="shared" si="97"/>
        <v>1</v>
      </c>
    </row>
    <row r="6264" spans="1:27" x14ac:dyDescent="0.2">
      <c r="A6264">
        <v>1977</v>
      </c>
      <c r="B6264" s="1" t="s">
        <v>14610</v>
      </c>
      <c r="C6264" t="s">
        <v>503</v>
      </c>
      <c r="D6264" s="9" t="s">
        <v>14611</v>
      </c>
      <c r="E6264" s="9" t="s">
        <v>14593</v>
      </c>
      <c r="F6264" s="9"/>
      <c r="G6264" s="10">
        <v>25</v>
      </c>
      <c r="H6264" s="10" t="s">
        <v>495</v>
      </c>
      <c r="I6264" s="10">
        <v>1951</v>
      </c>
      <c r="J6264" s="11" t="s">
        <v>14612</v>
      </c>
      <c r="K6264" s="12"/>
      <c r="L6264" s="13" t="s">
        <v>14613</v>
      </c>
      <c r="M6264" t="s">
        <v>781</v>
      </c>
      <c r="S6264" s="9"/>
      <c r="T6264">
        <v>10</v>
      </c>
      <c r="U6264" s="210" t="s">
        <v>18250</v>
      </c>
      <c r="V6264" s="14">
        <v>0</v>
      </c>
      <c r="W6264" s="14">
        <v>1</v>
      </c>
      <c r="X6264" s="150" t="s">
        <v>294</v>
      </c>
      <c r="Y6264" t="s">
        <v>14614</v>
      </c>
      <c r="Z6264" t="s">
        <v>505</v>
      </c>
      <c r="AA6264">
        <f t="shared" si="97"/>
        <v>3</v>
      </c>
    </row>
    <row r="6265" spans="1:27" x14ac:dyDescent="0.2">
      <c r="A6265">
        <v>5596</v>
      </c>
      <c r="B6265" s="1" t="s">
        <v>14615</v>
      </c>
      <c r="C6265" t="s">
        <v>12775</v>
      </c>
      <c r="D6265" s="9"/>
      <c r="E6265" s="9" t="s">
        <v>14593</v>
      </c>
      <c r="F6265" s="9"/>
      <c r="G6265" s="10">
        <v>25</v>
      </c>
      <c r="H6265" s="10" t="s">
        <v>495</v>
      </c>
      <c r="I6265" s="10">
        <v>1951</v>
      </c>
      <c r="J6265" s="11" t="s">
        <v>14612</v>
      </c>
      <c r="K6265" s="12"/>
      <c r="L6265" s="63" t="s">
        <v>18058</v>
      </c>
      <c r="M6265" t="s">
        <v>781</v>
      </c>
      <c r="S6265" s="9"/>
      <c r="T6265">
        <v>10</v>
      </c>
      <c r="U6265" s="210" t="s">
        <v>18250</v>
      </c>
      <c r="V6265" s="14">
        <v>0</v>
      </c>
      <c r="W6265" s="14">
        <v>0</v>
      </c>
      <c r="X6265" s="109" t="e">
        <v>#N/A</v>
      </c>
      <c r="Y6265" t="s">
        <v>334</v>
      </c>
      <c r="Z6265" t="s">
        <v>7990</v>
      </c>
      <c r="AA6265">
        <f t="shared" si="97"/>
        <v>1</v>
      </c>
    </row>
    <row r="6266" spans="1:27" x14ac:dyDescent="0.2">
      <c r="A6266">
        <v>5165</v>
      </c>
      <c r="B6266" s="1" t="s">
        <v>14616</v>
      </c>
      <c r="C6266" t="s">
        <v>12775</v>
      </c>
      <c r="D6266" s="9"/>
      <c r="E6266" s="9" t="s">
        <v>14593</v>
      </c>
      <c r="F6266" s="9"/>
      <c r="G6266" s="10">
        <v>25</v>
      </c>
      <c r="H6266" s="10" t="s">
        <v>495</v>
      </c>
      <c r="I6266" s="10">
        <v>1951</v>
      </c>
      <c r="J6266" s="11" t="s">
        <v>14612</v>
      </c>
      <c r="K6266" s="12"/>
      <c r="L6266" s="63" t="s">
        <v>18059</v>
      </c>
      <c r="M6266" t="s">
        <v>781</v>
      </c>
      <c r="S6266" s="9"/>
      <c r="T6266">
        <v>10</v>
      </c>
      <c r="U6266" s="210" t="s">
        <v>18250</v>
      </c>
      <c r="V6266" s="14">
        <v>0</v>
      </c>
      <c r="W6266" s="14">
        <v>0</v>
      </c>
      <c r="X6266" s="109" t="e">
        <v>#N/A</v>
      </c>
      <c r="Y6266" t="s">
        <v>334</v>
      </c>
      <c r="Z6266" t="s">
        <v>7990</v>
      </c>
      <c r="AA6266">
        <f t="shared" si="97"/>
        <v>1</v>
      </c>
    </row>
    <row r="6267" spans="1:27" x14ac:dyDescent="0.2">
      <c r="A6267">
        <v>4608</v>
      </c>
      <c r="B6267" s="1" t="s">
        <v>14617</v>
      </c>
      <c r="C6267" t="s">
        <v>12775</v>
      </c>
      <c r="D6267" s="9"/>
      <c r="E6267" s="9" t="s">
        <v>14593</v>
      </c>
      <c r="F6267" s="9"/>
      <c r="G6267" s="10">
        <v>25</v>
      </c>
      <c r="H6267" s="10" t="s">
        <v>495</v>
      </c>
      <c r="I6267" s="10">
        <v>1951</v>
      </c>
      <c r="J6267" s="11" t="s">
        <v>14612</v>
      </c>
      <c r="K6267" s="12"/>
      <c r="L6267" s="63" t="s">
        <v>18083</v>
      </c>
      <c r="M6267" t="s">
        <v>781</v>
      </c>
      <c r="S6267" s="9"/>
      <c r="T6267">
        <v>10</v>
      </c>
      <c r="U6267" s="210" t="s">
        <v>18250</v>
      </c>
      <c r="V6267" s="14">
        <v>0</v>
      </c>
      <c r="W6267" s="14">
        <v>0</v>
      </c>
      <c r="X6267" s="109" t="e">
        <v>#N/A</v>
      </c>
      <c r="Y6267" t="s">
        <v>334</v>
      </c>
      <c r="Z6267" t="s">
        <v>7990</v>
      </c>
      <c r="AA6267">
        <f t="shared" si="97"/>
        <v>1</v>
      </c>
    </row>
    <row r="6268" spans="1:27" x14ac:dyDescent="0.2">
      <c r="A6268">
        <v>4617</v>
      </c>
      <c r="B6268" s="1" t="s">
        <v>14618</v>
      </c>
      <c r="C6268" t="s">
        <v>12775</v>
      </c>
      <c r="D6268" s="9"/>
      <c r="E6268" s="9" t="s">
        <v>14593</v>
      </c>
      <c r="F6268" s="9"/>
      <c r="G6268" s="10">
        <v>25</v>
      </c>
      <c r="H6268" s="10" t="s">
        <v>495</v>
      </c>
      <c r="I6268" s="10">
        <v>1951</v>
      </c>
      <c r="J6268" s="11" t="s">
        <v>14612</v>
      </c>
      <c r="K6268" s="12"/>
      <c r="L6268" s="63" t="s">
        <v>18089</v>
      </c>
      <c r="M6268" t="s">
        <v>781</v>
      </c>
      <c r="S6268" s="9"/>
      <c r="T6268">
        <v>10</v>
      </c>
      <c r="U6268" s="210" t="s">
        <v>18250</v>
      </c>
      <c r="V6268" s="14">
        <v>0</v>
      </c>
      <c r="W6268" s="14">
        <v>0</v>
      </c>
      <c r="X6268" s="109" t="e">
        <v>#N/A</v>
      </c>
      <c r="Y6268" t="s">
        <v>334</v>
      </c>
      <c r="Z6268" t="s">
        <v>7990</v>
      </c>
      <c r="AA6268">
        <f t="shared" si="97"/>
        <v>1</v>
      </c>
    </row>
    <row r="6269" spans="1:27" x14ac:dyDescent="0.2">
      <c r="A6269">
        <v>5609</v>
      </c>
      <c r="B6269" s="1" t="s">
        <v>14619</v>
      </c>
      <c r="C6269" t="s">
        <v>12775</v>
      </c>
      <c r="D6269" s="9"/>
      <c r="E6269" s="9" t="s">
        <v>14593</v>
      </c>
      <c r="F6269" s="9"/>
      <c r="G6269" s="10">
        <v>25</v>
      </c>
      <c r="H6269" s="10" t="s">
        <v>495</v>
      </c>
      <c r="I6269" s="10">
        <v>1951</v>
      </c>
      <c r="J6269" s="11" t="s">
        <v>14612</v>
      </c>
      <c r="K6269" s="12"/>
      <c r="L6269" s="63" t="s">
        <v>18090</v>
      </c>
      <c r="M6269" t="s">
        <v>781</v>
      </c>
      <c r="S6269" s="9"/>
      <c r="T6269">
        <v>10</v>
      </c>
      <c r="U6269" s="210" t="s">
        <v>18250</v>
      </c>
      <c r="V6269" s="14">
        <v>0</v>
      </c>
      <c r="W6269" s="14">
        <v>0</v>
      </c>
      <c r="X6269" s="109" t="e">
        <v>#N/A</v>
      </c>
      <c r="Y6269" t="s">
        <v>334</v>
      </c>
      <c r="Z6269" t="s">
        <v>7990</v>
      </c>
      <c r="AA6269">
        <f t="shared" si="97"/>
        <v>1</v>
      </c>
    </row>
    <row r="6270" spans="1:27" x14ac:dyDescent="0.2">
      <c r="A6270">
        <v>3347</v>
      </c>
      <c r="B6270" s="1" t="s">
        <v>14620</v>
      </c>
      <c r="C6270" t="s">
        <v>503</v>
      </c>
      <c r="D6270" s="9" t="s">
        <v>14621</v>
      </c>
      <c r="E6270" s="9"/>
      <c r="F6270" s="9"/>
      <c r="G6270" s="10">
        <v>1</v>
      </c>
      <c r="H6270" s="10" t="s">
        <v>369</v>
      </c>
      <c r="I6270" s="10">
        <v>1951</v>
      </c>
      <c r="J6270" s="11" t="s">
        <v>14622</v>
      </c>
      <c r="K6270" s="12" t="s">
        <v>237</v>
      </c>
      <c r="L6270" s="13" t="s">
        <v>14623</v>
      </c>
      <c r="M6270" t="s">
        <v>290</v>
      </c>
      <c r="N6270" t="s">
        <v>291</v>
      </c>
      <c r="O6270" t="s">
        <v>292</v>
      </c>
      <c r="S6270" s="9"/>
      <c r="T6270">
        <v>11</v>
      </c>
      <c r="U6270" s="210" t="s">
        <v>18251</v>
      </c>
      <c r="V6270" s="14">
        <v>0</v>
      </c>
      <c r="W6270" s="14">
        <v>0</v>
      </c>
      <c r="X6270" s="150" t="s">
        <v>294</v>
      </c>
      <c r="Y6270" t="s">
        <v>10267</v>
      </c>
      <c r="Z6270" t="s">
        <v>505</v>
      </c>
      <c r="AA6270">
        <f t="shared" si="97"/>
        <v>2</v>
      </c>
    </row>
    <row r="6271" spans="1:27" x14ac:dyDescent="0.2">
      <c r="A6271">
        <v>4525</v>
      </c>
      <c r="B6271" s="1" t="s">
        <v>14624</v>
      </c>
      <c r="C6271" t="s">
        <v>1027</v>
      </c>
      <c r="D6271" s="9" t="s">
        <v>7422</v>
      </c>
      <c r="E6271" s="9" t="s">
        <v>12484</v>
      </c>
      <c r="F6271" s="9"/>
      <c r="G6271" s="10">
        <v>5</v>
      </c>
      <c r="H6271" s="10" t="s">
        <v>369</v>
      </c>
      <c r="I6271" s="10">
        <v>1951</v>
      </c>
      <c r="J6271" s="11" t="s">
        <v>14625</v>
      </c>
      <c r="K6271" s="12"/>
      <c r="L6271" s="13" t="s">
        <v>14626</v>
      </c>
      <c r="M6271" t="s">
        <v>781</v>
      </c>
      <c r="S6271" s="9"/>
      <c r="T6271">
        <v>11</v>
      </c>
      <c r="U6271" s="210" t="s">
        <v>18251</v>
      </c>
      <c r="V6271" s="14">
        <v>0</v>
      </c>
      <c r="W6271" s="14">
        <v>1</v>
      </c>
      <c r="X6271" s="150" t="s">
        <v>270</v>
      </c>
      <c r="Y6271">
        <v>14</v>
      </c>
      <c r="Z6271" t="s">
        <v>1419</v>
      </c>
      <c r="AA6271">
        <f t="shared" si="97"/>
        <v>2</v>
      </c>
    </row>
    <row r="6272" spans="1:27" x14ac:dyDescent="0.2">
      <c r="A6272">
        <v>4172</v>
      </c>
      <c r="B6272" s="1" t="s">
        <v>14627</v>
      </c>
      <c r="C6272" t="s">
        <v>1027</v>
      </c>
      <c r="D6272" s="9" t="s">
        <v>122</v>
      </c>
      <c r="E6272" s="9" t="s">
        <v>8233</v>
      </c>
      <c r="F6272" s="9"/>
      <c r="G6272" s="10">
        <v>5</v>
      </c>
      <c r="H6272" s="10" t="s">
        <v>369</v>
      </c>
      <c r="I6272" s="10">
        <v>1951</v>
      </c>
      <c r="J6272" s="11" t="s">
        <v>14625</v>
      </c>
      <c r="K6272" s="12"/>
      <c r="L6272" s="13" t="s">
        <v>14628</v>
      </c>
      <c r="M6272" t="s">
        <v>781</v>
      </c>
      <c r="S6272" s="9"/>
      <c r="T6272">
        <v>11</v>
      </c>
      <c r="U6272" s="210" t="s">
        <v>18251</v>
      </c>
      <c r="V6272" s="14">
        <v>0</v>
      </c>
      <c r="W6272" s="14">
        <v>0</v>
      </c>
      <c r="X6272" s="150" t="s">
        <v>294</v>
      </c>
      <c r="Y6272" t="s">
        <v>4262</v>
      </c>
      <c r="Z6272" t="s">
        <v>1419</v>
      </c>
      <c r="AA6272">
        <f t="shared" si="97"/>
        <v>2</v>
      </c>
    </row>
    <row r="6273" spans="1:27" x14ac:dyDescent="0.2">
      <c r="A6273">
        <v>3152</v>
      </c>
      <c r="B6273" s="1" t="s">
        <v>14629</v>
      </c>
      <c r="C6273" t="s">
        <v>12775</v>
      </c>
      <c r="D6273" s="9" t="s">
        <v>1366</v>
      </c>
      <c r="E6273" s="9" t="s">
        <v>14593</v>
      </c>
      <c r="F6273" s="9"/>
      <c r="G6273" s="10">
        <v>6</v>
      </c>
      <c r="H6273" s="10" t="s">
        <v>369</v>
      </c>
      <c r="I6273" s="10">
        <v>1951</v>
      </c>
      <c r="J6273" s="11" t="s">
        <v>14630</v>
      </c>
      <c r="K6273" s="12"/>
      <c r="L6273" s="63" t="s">
        <v>17989</v>
      </c>
      <c r="M6273" t="s">
        <v>781</v>
      </c>
      <c r="S6273" s="9"/>
      <c r="T6273">
        <v>11</v>
      </c>
      <c r="U6273" s="210" t="s">
        <v>18251</v>
      </c>
      <c r="V6273" s="14">
        <v>0</v>
      </c>
      <c r="W6273" s="14">
        <v>0</v>
      </c>
      <c r="X6273" s="150" t="s">
        <v>294</v>
      </c>
      <c r="Y6273" t="s">
        <v>1369</v>
      </c>
      <c r="Z6273" t="s">
        <v>12778</v>
      </c>
      <c r="AA6273">
        <f t="shared" si="97"/>
        <v>2</v>
      </c>
    </row>
    <row r="6274" spans="1:27" x14ac:dyDescent="0.2">
      <c r="A6274">
        <v>5639</v>
      </c>
      <c r="B6274" s="1" t="s">
        <v>14631</v>
      </c>
      <c r="C6274" t="s">
        <v>12775</v>
      </c>
      <c r="D6274" s="9"/>
      <c r="E6274" s="9" t="s">
        <v>14593</v>
      </c>
      <c r="F6274" s="9"/>
      <c r="G6274" s="10">
        <v>6</v>
      </c>
      <c r="H6274" s="10" t="s">
        <v>369</v>
      </c>
      <c r="I6274" s="10">
        <v>1951</v>
      </c>
      <c r="J6274" s="11" t="s">
        <v>14630</v>
      </c>
      <c r="K6274" s="12"/>
      <c r="L6274" s="63" t="s">
        <v>18020</v>
      </c>
      <c r="M6274" t="s">
        <v>781</v>
      </c>
      <c r="S6274" s="9"/>
      <c r="T6274">
        <v>11</v>
      </c>
      <c r="U6274" s="210" t="s">
        <v>18251</v>
      </c>
      <c r="V6274" s="14">
        <v>0</v>
      </c>
      <c r="W6274" s="14">
        <v>0</v>
      </c>
      <c r="X6274" s="109" t="e">
        <v>#N/A</v>
      </c>
      <c r="Y6274" t="s">
        <v>334</v>
      </c>
      <c r="Z6274" t="s">
        <v>12778</v>
      </c>
      <c r="AA6274">
        <f t="shared" ref="AA6274:AA6337" si="98">LEN(D6274)-LEN(SUBSTITUTE(D6274,"/",""))+1</f>
        <v>1</v>
      </c>
    </row>
    <row r="6275" spans="1:27" x14ac:dyDescent="0.2">
      <c r="A6275">
        <v>5981</v>
      </c>
      <c r="B6275" s="1" t="s">
        <v>14632</v>
      </c>
      <c r="C6275" t="s">
        <v>12775</v>
      </c>
      <c r="D6275" s="9"/>
      <c r="E6275" s="9" t="s">
        <v>14593</v>
      </c>
      <c r="F6275" s="9"/>
      <c r="G6275" s="10">
        <v>6</v>
      </c>
      <c r="H6275" s="10" t="s">
        <v>369</v>
      </c>
      <c r="I6275" s="10">
        <v>1951</v>
      </c>
      <c r="J6275" s="11" t="s">
        <v>14630</v>
      </c>
      <c r="K6275" s="12"/>
      <c r="L6275" s="63" t="s">
        <v>18021</v>
      </c>
      <c r="M6275" t="s">
        <v>781</v>
      </c>
      <c r="S6275" s="9"/>
      <c r="T6275">
        <v>11</v>
      </c>
      <c r="U6275" s="210" t="s">
        <v>18251</v>
      </c>
      <c r="V6275" s="14">
        <v>0</v>
      </c>
      <c r="W6275" s="14">
        <v>0</v>
      </c>
      <c r="X6275" s="109" t="e">
        <v>#N/A</v>
      </c>
      <c r="Y6275" t="s">
        <v>334</v>
      </c>
      <c r="Z6275" t="s">
        <v>12778</v>
      </c>
      <c r="AA6275">
        <f t="shared" si="98"/>
        <v>1</v>
      </c>
    </row>
    <row r="6276" spans="1:27" x14ac:dyDescent="0.2">
      <c r="A6276">
        <v>6154</v>
      </c>
      <c r="B6276" s="1" t="s">
        <v>14633</v>
      </c>
      <c r="C6276" t="s">
        <v>12775</v>
      </c>
      <c r="D6276" s="9"/>
      <c r="E6276" s="9" t="s">
        <v>14593</v>
      </c>
      <c r="F6276" s="9"/>
      <c r="G6276" s="10">
        <v>6</v>
      </c>
      <c r="H6276" s="10" t="s">
        <v>369</v>
      </c>
      <c r="I6276" s="10">
        <v>1951</v>
      </c>
      <c r="J6276" s="11" t="s">
        <v>14630</v>
      </c>
      <c r="K6276" s="12"/>
      <c r="L6276" s="63" t="s">
        <v>18045</v>
      </c>
      <c r="M6276" t="s">
        <v>781</v>
      </c>
      <c r="S6276" s="9"/>
      <c r="T6276">
        <v>11</v>
      </c>
      <c r="U6276" s="210" t="s">
        <v>18251</v>
      </c>
      <c r="V6276" s="14">
        <v>0</v>
      </c>
      <c r="W6276" s="14">
        <v>0</v>
      </c>
      <c r="X6276" s="109" t="e">
        <v>#N/A</v>
      </c>
      <c r="Y6276" t="s">
        <v>334</v>
      </c>
      <c r="Z6276" t="s">
        <v>7990</v>
      </c>
      <c r="AA6276">
        <f t="shared" si="98"/>
        <v>1</v>
      </c>
    </row>
    <row r="6277" spans="1:27" x14ac:dyDescent="0.2">
      <c r="A6277">
        <v>4613</v>
      </c>
      <c r="B6277" s="1" t="s">
        <v>14634</v>
      </c>
      <c r="C6277" t="s">
        <v>12775</v>
      </c>
      <c r="D6277" s="9"/>
      <c r="E6277" s="9" t="s">
        <v>14593</v>
      </c>
      <c r="F6277" s="9"/>
      <c r="G6277" s="10">
        <v>6</v>
      </c>
      <c r="H6277" s="10" t="s">
        <v>369</v>
      </c>
      <c r="I6277" s="10">
        <v>1951</v>
      </c>
      <c r="J6277" s="11" t="s">
        <v>14630</v>
      </c>
      <c r="K6277" s="12"/>
      <c r="L6277" s="63" t="s">
        <v>18046</v>
      </c>
      <c r="M6277" t="s">
        <v>781</v>
      </c>
      <c r="S6277" s="9"/>
      <c r="T6277">
        <v>11</v>
      </c>
      <c r="U6277" s="210" t="s">
        <v>18251</v>
      </c>
      <c r="V6277" s="14">
        <v>0</v>
      </c>
      <c r="W6277" s="14">
        <v>0</v>
      </c>
      <c r="X6277" s="109" t="e">
        <v>#N/A</v>
      </c>
      <c r="Y6277" t="s">
        <v>334</v>
      </c>
      <c r="Z6277" t="s">
        <v>7990</v>
      </c>
      <c r="AA6277">
        <f t="shared" si="98"/>
        <v>1</v>
      </c>
    </row>
    <row r="6278" spans="1:27" x14ac:dyDescent="0.2">
      <c r="A6278">
        <v>3931</v>
      </c>
      <c r="B6278" s="1" t="s">
        <v>14635</v>
      </c>
      <c r="C6278" t="s">
        <v>12775</v>
      </c>
      <c r="D6278" s="9"/>
      <c r="E6278" s="9" t="s">
        <v>14593</v>
      </c>
      <c r="F6278" s="9"/>
      <c r="G6278" s="10">
        <v>6</v>
      </c>
      <c r="H6278" s="10" t="s">
        <v>369</v>
      </c>
      <c r="I6278" s="10">
        <v>1951</v>
      </c>
      <c r="J6278" s="11" t="s">
        <v>14630</v>
      </c>
      <c r="K6278" s="12"/>
      <c r="L6278" s="63" t="s">
        <v>18081</v>
      </c>
      <c r="M6278" t="s">
        <v>781</v>
      </c>
      <c r="S6278" s="9"/>
      <c r="T6278">
        <v>11</v>
      </c>
      <c r="U6278" s="210" t="s">
        <v>18251</v>
      </c>
      <c r="V6278" s="14">
        <v>0</v>
      </c>
      <c r="W6278" s="14">
        <v>0</v>
      </c>
      <c r="X6278" s="109" t="e">
        <v>#N/A</v>
      </c>
      <c r="Y6278" t="s">
        <v>334</v>
      </c>
      <c r="Z6278" t="s">
        <v>7990</v>
      </c>
      <c r="AA6278">
        <f t="shared" si="98"/>
        <v>1</v>
      </c>
    </row>
    <row r="6279" spans="1:27" x14ac:dyDescent="0.2">
      <c r="A6279">
        <v>4596</v>
      </c>
      <c r="B6279" s="1" t="s">
        <v>14636</v>
      </c>
      <c r="C6279" t="s">
        <v>12775</v>
      </c>
      <c r="D6279" s="9"/>
      <c r="E6279" s="9" t="s">
        <v>14593</v>
      </c>
      <c r="F6279" s="9"/>
      <c r="G6279" s="10">
        <v>6</v>
      </c>
      <c r="H6279" s="10" t="s">
        <v>369</v>
      </c>
      <c r="I6279" s="10">
        <v>1951</v>
      </c>
      <c r="J6279" s="11" t="s">
        <v>14630</v>
      </c>
      <c r="K6279" s="12"/>
      <c r="L6279" s="63" t="s">
        <v>18092</v>
      </c>
      <c r="M6279" t="s">
        <v>781</v>
      </c>
      <c r="S6279" s="9"/>
      <c r="T6279">
        <v>11</v>
      </c>
      <c r="U6279" s="210" t="s">
        <v>18251</v>
      </c>
      <c r="V6279" s="14">
        <v>0</v>
      </c>
      <c r="W6279" s="14">
        <v>0</v>
      </c>
      <c r="X6279" s="109" t="e">
        <v>#N/A</v>
      </c>
      <c r="Y6279" t="s">
        <v>334</v>
      </c>
      <c r="Z6279" t="s">
        <v>7990</v>
      </c>
      <c r="AA6279">
        <f t="shared" si="98"/>
        <v>1</v>
      </c>
    </row>
    <row r="6280" spans="1:27" x14ac:dyDescent="0.2">
      <c r="A6280">
        <v>1790</v>
      </c>
      <c r="B6280" s="1" t="s">
        <v>14637</v>
      </c>
      <c r="C6280" t="s">
        <v>2805</v>
      </c>
      <c r="D6280" s="9" t="s">
        <v>14638</v>
      </c>
      <c r="E6280" s="9" t="s">
        <v>2806</v>
      </c>
      <c r="F6280" s="9"/>
      <c r="G6280" s="10">
        <v>9</v>
      </c>
      <c r="H6280" s="10" t="s">
        <v>369</v>
      </c>
      <c r="I6280" s="10">
        <v>1951</v>
      </c>
      <c r="J6280" s="11" t="s">
        <v>14639</v>
      </c>
      <c r="K6280" s="12" t="s">
        <v>237</v>
      </c>
      <c r="L6280" s="13" t="s">
        <v>14640</v>
      </c>
      <c r="M6280" t="s">
        <v>290</v>
      </c>
      <c r="N6280" t="s">
        <v>291</v>
      </c>
      <c r="O6280" t="s">
        <v>93</v>
      </c>
      <c r="S6280" s="9"/>
      <c r="T6280">
        <v>11</v>
      </c>
      <c r="U6280" s="210" t="s">
        <v>18251</v>
      </c>
      <c r="V6280" s="14">
        <v>0</v>
      </c>
      <c r="W6280" s="14">
        <v>0</v>
      </c>
      <c r="X6280" s="109" t="e">
        <v>#N/A</v>
      </c>
      <c r="Y6280" t="s">
        <v>14641</v>
      </c>
      <c r="Z6280" t="s">
        <v>2808</v>
      </c>
      <c r="AA6280">
        <f t="shared" si="98"/>
        <v>3</v>
      </c>
    </row>
    <row r="6281" spans="1:27" x14ac:dyDescent="0.2">
      <c r="A6281">
        <v>2450</v>
      </c>
      <c r="B6281" s="1" t="s">
        <v>14642</v>
      </c>
      <c r="C6281" t="s">
        <v>8426</v>
      </c>
      <c r="D6281" s="9" t="s">
        <v>14643</v>
      </c>
      <c r="E6281" s="9" t="s">
        <v>259</v>
      </c>
      <c r="F6281" s="9" t="s">
        <v>532</v>
      </c>
      <c r="G6281" s="10">
        <v>14</v>
      </c>
      <c r="H6281" s="10" t="s">
        <v>369</v>
      </c>
      <c r="I6281" s="10">
        <v>1951</v>
      </c>
      <c r="J6281" s="11" t="s">
        <v>14644</v>
      </c>
      <c r="K6281" s="12" t="s">
        <v>415</v>
      </c>
      <c r="L6281" s="13" t="s">
        <v>14645</v>
      </c>
      <c r="M6281" t="s">
        <v>290</v>
      </c>
      <c r="N6281" t="s">
        <v>291</v>
      </c>
      <c r="O6281" t="s">
        <v>646</v>
      </c>
      <c r="S6281" s="9"/>
      <c r="T6281">
        <v>11</v>
      </c>
      <c r="U6281" s="210" t="s">
        <v>18251</v>
      </c>
      <c r="V6281" s="14">
        <v>0</v>
      </c>
      <c r="W6281" s="14">
        <v>0</v>
      </c>
      <c r="X6281" s="109" t="s">
        <v>294</v>
      </c>
      <c r="Y6281" t="s">
        <v>10182</v>
      </c>
      <c r="Z6281" t="s">
        <v>505</v>
      </c>
      <c r="AA6281">
        <f t="shared" si="98"/>
        <v>3</v>
      </c>
    </row>
    <row r="6282" spans="1:27" x14ac:dyDescent="0.2">
      <c r="A6282">
        <v>2295</v>
      </c>
      <c r="B6282" s="1" t="s">
        <v>14651</v>
      </c>
      <c r="C6282" t="s">
        <v>1027</v>
      </c>
      <c r="D6282" s="9" t="s">
        <v>10267</v>
      </c>
      <c r="E6282" s="9"/>
      <c r="F6282" s="9"/>
      <c r="G6282" s="10">
        <v>16</v>
      </c>
      <c r="H6282" s="10" t="s">
        <v>369</v>
      </c>
      <c r="I6282" s="10">
        <v>1951</v>
      </c>
      <c r="J6282" s="11" t="s">
        <v>14648</v>
      </c>
      <c r="K6282" s="12" t="s">
        <v>237</v>
      </c>
      <c r="L6282" s="13" t="s">
        <v>14652</v>
      </c>
      <c r="M6282" t="s">
        <v>290</v>
      </c>
      <c r="N6282" t="s">
        <v>291</v>
      </c>
      <c r="O6282" t="s">
        <v>760</v>
      </c>
      <c r="S6282" s="9"/>
      <c r="T6282">
        <v>11</v>
      </c>
      <c r="U6282" s="210" t="s">
        <v>18251</v>
      </c>
      <c r="V6282" s="14">
        <v>0</v>
      </c>
      <c r="W6282" s="14">
        <v>0</v>
      </c>
      <c r="X6282" s="150" t="s">
        <v>294</v>
      </c>
      <c r="Y6282" t="s">
        <v>10267</v>
      </c>
      <c r="Z6282" t="s">
        <v>7856</v>
      </c>
      <c r="AA6282">
        <f t="shared" si="98"/>
        <v>1</v>
      </c>
    </row>
    <row r="6283" spans="1:27" x14ac:dyDescent="0.2">
      <c r="A6283">
        <v>97</v>
      </c>
      <c r="B6283" s="1" t="s">
        <v>14646</v>
      </c>
      <c r="C6283" t="s">
        <v>503</v>
      </c>
      <c r="D6283" s="9" t="s">
        <v>14647</v>
      </c>
      <c r="E6283" s="9" t="s">
        <v>14593</v>
      </c>
      <c r="F6283" s="9"/>
      <c r="G6283" s="10">
        <v>16</v>
      </c>
      <c r="H6283" s="10" t="s">
        <v>369</v>
      </c>
      <c r="I6283" s="10">
        <v>1951</v>
      </c>
      <c r="J6283" s="11" t="s">
        <v>14648</v>
      </c>
      <c r="K6283" s="12"/>
      <c r="L6283" s="13" t="s">
        <v>14649</v>
      </c>
      <c r="M6283" t="s">
        <v>781</v>
      </c>
      <c r="S6283" s="9"/>
      <c r="T6283">
        <v>11</v>
      </c>
      <c r="U6283" s="210" t="s">
        <v>18251</v>
      </c>
      <c r="V6283" s="14">
        <v>0</v>
      </c>
      <c r="W6283" s="14">
        <v>1</v>
      </c>
      <c r="X6283" s="150" t="s">
        <v>294</v>
      </c>
      <c r="Y6283" t="s">
        <v>14484</v>
      </c>
      <c r="Z6283" t="s">
        <v>505</v>
      </c>
      <c r="AA6283">
        <f t="shared" si="98"/>
        <v>5</v>
      </c>
    </row>
    <row r="6284" spans="1:27" x14ac:dyDescent="0.2">
      <c r="A6284">
        <v>5606</v>
      </c>
      <c r="B6284" s="1" t="s">
        <v>14653</v>
      </c>
      <c r="C6284" t="s">
        <v>12775</v>
      </c>
      <c r="D6284" s="9"/>
      <c r="E6284" s="9" t="s">
        <v>14593</v>
      </c>
      <c r="F6284" s="9"/>
      <c r="G6284" s="10">
        <v>16</v>
      </c>
      <c r="H6284" s="10" t="s">
        <v>369</v>
      </c>
      <c r="I6284" s="10">
        <v>1951</v>
      </c>
      <c r="J6284" s="11" t="s">
        <v>14648</v>
      </c>
      <c r="K6284" s="12"/>
      <c r="L6284" s="63" t="s">
        <v>18001</v>
      </c>
      <c r="M6284" t="s">
        <v>781</v>
      </c>
      <c r="S6284" s="9"/>
      <c r="T6284">
        <v>11</v>
      </c>
      <c r="U6284" s="210" t="s">
        <v>18251</v>
      </c>
      <c r="V6284" s="14">
        <v>0</v>
      </c>
      <c r="W6284" s="14">
        <v>0</v>
      </c>
      <c r="X6284" s="109" t="e">
        <v>#N/A</v>
      </c>
      <c r="Y6284" t="s">
        <v>334</v>
      </c>
      <c r="Z6284" t="s">
        <v>12778</v>
      </c>
      <c r="AA6284">
        <f t="shared" si="98"/>
        <v>1</v>
      </c>
    </row>
    <row r="6285" spans="1:27" x14ac:dyDescent="0.2">
      <c r="A6285">
        <v>5645</v>
      </c>
      <c r="B6285" s="1" t="s">
        <v>14654</v>
      </c>
      <c r="C6285" t="s">
        <v>12775</v>
      </c>
      <c r="D6285" s="9"/>
      <c r="E6285" s="9" t="s">
        <v>14593</v>
      </c>
      <c r="F6285" s="9"/>
      <c r="G6285" s="10">
        <v>16</v>
      </c>
      <c r="H6285" s="10" t="s">
        <v>369</v>
      </c>
      <c r="I6285" s="10">
        <v>1951</v>
      </c>
      <c r="J6285" s="11" t="s">
        <v>14648</v>
      </c>
      <c r="K6285" s="12"/>
      <c r="L6285" s="63" t="s">
        <v>18018</v>
      </c>
      <c r="M6285" t="s">
        <v>781</v>
      </c>
      <c r="S6285" s="9"/>
      <c r="T6285">
        <v>11</v>
      </c>
      <c r="U6285" s="210" t="s">
        <v>18251</v>
      </c>
      <c r="V6285" s="14">
        <v>0</v>
      </c>
      <c r="W6285" s="14">
        <v>0</v>
      </c>
      <c r="X6285" s="109" t="e">
        <v>#N/A</v>
      </c>
      <c r="Y6285" t="s">
        <v>334</v>
      </c>
      <c r="Z6285" t="s">
        <v>12778</v>
      </c>
      <c r="AA6285">
        <f t="shared" si="98"/>
        <v>1</v>
      </c>
    </row>
    <row r="6286" spans="1:27" x14ac:dyDescent="0.2">
      <c r="A6286">
        <v>4491</v>
      </c>
      <c r="B6286" s="1" t="s">
        <v>14650</v>
      </c>
      <c r="C6286" t="s">
        <v>12775</v>
      </c>
      <c r="D6286" s="9" t="s">
        <v>1369</v>
      </c>
      <c r="E6286" s="9" t="s">
        <v>14593</v>
      </c>
      <c r="F6286" s="9"/>
      <c r="G6286" s="10">
        <v>16</v>
      </c>
      <c r="H6286" s="10" t="s">
        <v>369</v>
      </c>
      <c r="I6286" s="10">
        <v>1951</v>
      </c>
      <c r="J6286" s="11" t="s">
        <v>14648</v>
      </c>
      <c r="K6286" s="12"/>
      <c r="L6286" s="63" t="s">
        <v>18037</v>
      </c>
      <c r="M6286" t="s">
        <v>781</v>
      </c>
      <c r="S6286" s="9"/>
      <c r="T6286">
        <v>11</v>
      </c>
      <c r="U6286" s="210" t="s">
        <v>18251</v>
      </c>
      <c r="V6286" s="14">
        <v>0</v>
      </c>
      <c r="W6286" s="14">
        <v>0</v>
      </c>
      <c r="X6286" s="150" t="s">
        <v>294</v>
      </c>
      <c r="Y6286" t="s">
        <v>1369</v>
      </c>
      <c r="Z6286" t="s">
        <v>12778</v>
      </c>
      <c r="AA6286">
        <f t="shared" si="98"/>
        <v>1</v>
      </c>
    </row>
    <row r="6287" spans="1:27" x14ac:dyDescent="0.2">
      <c r="A6287">
        <v>5951</v>
      </c>
      <c r="B6287" s="1" t="s">
        <v>14655</v>
      </c>
      <c r="C6287" t="s">
        <v>12775</v>
      </c>
      <c r="D6287" s="9"/>
      <c r="E6287" s="9" t="s">
        <v>14593</v>
      </c>
      <c r="F6287" s="9"/>
      <c r="G6287" s="10">
        <v>16</v>
      </c>
      <c r="H6287" s="10" t="s">
        <v>369</v>
      </c>
      <c r="I6287" s="10">
        <v>1951</v>
      </c>
      <c r="J6287" s="11" t="s">
        <v>14648</v>
      </c>
      <c r="K6287" s="12"/>
      <c r="L6287" s="63" t="s">
        <v>18047</v>
      </c>
      <c r="M6287" t="s">
        <v>781</v>
      </c>
      <c r="S6287" s="9"/>
      <c r="T6287">
        <v>11</v>
      </c>
      <c r="U6287" s="210" t="s">
        <v>18251</v>
      </c>
      <c r="V6287" s="14">
        <v>0</v>
      </c>
      <c r="W6287" s="14">
        <v>0</v>
      </c>
      <c r="X6287" s="109" t="e">
        <v>#N/A</v>
      </c>
      <c r="Y6287" t="s">
        <v>334</v>
      </c>
      <c r="Z6287" t="s">
        <v>7990</v>
      </c>
      <c r="AA6287">
        <f t="shared" si="98"/>
        <v>1</v>
      </c>
    </row>
    <row r="6288" spans="1:27" x14ac:dyDescent="0.2">
      <c r="A6288">
        <v>5964</v>
      </c>
      <c r="B6288" s="1" t="s">
        <v>14656</v>
      </c>
      <c r="C6288" t="s">
        <v>12775</v>
      </c>
      <c r="D6288" s="9"/>
      <c r="E6288" s="9" t="s">
        <v>14593</v>
      </c>
      <c r="F6288" s="9"/>
      <c r="G6288" s="10">
        <v>16</v>
      </c>
      <c r="H6288" s="10" t="s">
        <v>369</v>
      </c>
      <c r="I6288" s="10">
        <v>1951</v>
      </c>
      <c r="J6288" s="11" t="s">
        <v>14648</v>
      </c>
      <c r="K6288" s="12"/>
      <c r="L6288" s="63" t="s">
        <v>18061</v>
      </c>
      <c r="M6288" t="s">
        <v>781</v>
      </c>
      <c r="S6288" s="9"/>
      <c r="T6288">
        <v>11</v>
      </c>
      <c r="U6288" s="210" t="s">
        <v>18251</v>
      </c>
      <c r="V6288" s="14">
        <v>0</v>
      </c>
      <c r="W6288" s="14">
        <v>0</v>
      </c>
      <c r="X6288" s="109" t="e">
        <v>#N/A</v>
      </c>
      <c r="Y6288" t="s">
        <v>334</v>
      </c>
      <c r="Z6288" t="s">
        <v>7990</v>
      </c>
      <c r="AA6288">
        <f t="shared" si="98"/>
        <v>1</v>
      </c>
    </row>
    <row r="6289" spans="1:27" x14ac:dyDescent="0.2">
      <c r="A6289">
        <v>5965</v>
      </c>
      <c r="B6289" s="1" t="s">
        <v>14657</v>
      </c>
      <c r="C6289" t="s">
        <v>12775</v>
      </c>
      <c r="D6289" s="9"/>
      <c r="E6289" s="9" t="s">
        <v>14593</v>
      </c>
      <c r="F6289" s="9"/>
      <c r="G6289" s="10">
        <v>16</v>
      </c>
      <c r="H6289" s="10" t="s">
        <v>369</v>
      </c>
      <c r="I6289" s="10">
        <v>1951</v>
      </c>
      <c r="J6289" s="11" t="s">
        <v>14648</v>
      </c>
      <c r="K6289" s="12"/>
      <c r="L6289" s="63" t="s">
        <v>18075</v>
      </c>
      <c r="M6289" t="s">
        <v>781</v>
      </c>
      <c r="S6289" s="9"/>
      <c r="T6289">
        <v>11</v>
      </c>
      <c r="U6289" s="210" t="s">
        <v>18251</v>
      </c>
      <c r="V6289" s="14">
        <v>0</v>
      </c>
      <c r="W6289" s="14">
        <v>0</v>
      </c>
      <c r="X6289" s="109" t="e">
        <v>#N/A</v>
      </c>
      <c r="Y6289" t="s">
        <v>334</v>
      </c>
      <c r="Z6289" t="s">
        <v>7990</v>
      </c>
      <c r="AA6289">
        <f t="shared" si="98"/>
        <v>1</v>
      </c>
    </row>
    <row r="6290" spans="1:27" x14ac:dyDescent="0.2">
      <c r="A6290">
        <v>7579</v>
      </c>
      <c r="B6290" s="1" t="s">
        <v>14658</v>
      </c>
      <c r="C6290" t="s">
        <v>503</v>
      </c>
      <c r="D6290" s="9" t="s">
        <v>12917</v>
      </c>
      <c r="E6290" s="9"/>
      <c r="F6290" s="9"/>
      <c r="G6290" s="10">
        <v>17</v>
      </c>
      <c r="H6290" s="10" t="s">
        <v>369</v>
      </c>
      <c r="I6290" s="10">
        <v>1951</v>
      </c>
      <c r="J6290" s="11" t="s">
        <v>14659</v>
      </c>
      <c r="K6290" s="12" t="s">
        <v>237</v>
      </c>
      <c r="L6290" s="13" t="s">
        <v>32</v>
      </c>
      <c r="M6290" t="s">
        <v>290</v>
      </c>
      <c r="N6290" t="s">
        <v>291</v>
      </c>
      <c r="O6290" t="s">
        <v>498</v>
      </c>
      <c r="S6290" s="9"/>
      <c r="T6290">
        <v>11</v>
      </c>
      <c r="U6290" s="210" t="s">
        <v>18251</v>
      </c>
      <c r="V6290" s="14">
        <v>0</v>
      </c>
      <c r="W6290" s="14">
        <v>0</v>
      </c>
      <c r="X6290" s="150" t="s">
        <v>294</v>
      </c>
      <c r="Y6290" t="s">
        <v>10267</v>
      </c>
      <c r="Z6290" t="s">
        <v>271</v>
      </c>
      <c r="AA6290">
        <f t="shared" si="98"/>
        <v>2</v>
      </c>
    </row>
    <row r="6291" spans="1:27" x14ac:dyDescent="0.2">
      <c r="A6291">
        <v>42</v>
      </c>
      <c r="B6291" s="1" t="s">
        <v>14660</v>
      </c>
      <c r="C6291" t="s">
        <v>503</v>
      </c>
      <c r="D6291" s="9" t="s">
        <v>14661</v>
      </c>
      <c r="E6291" s="9"/>
      <c r="F6291" s="9"/>
      <c r="G6291" s="10">
        <v>19</v>
      </c>
      <c r="H6291" s="10" t="s">
        <v>369</v>
      </c>
      <c r="I6291" s="10">
        <v>1951</v>
      </c>
      <c r="J6291" s="11" t="s">
        <v>14662</v>
      </c>
      <c r="K6291" s="12" t="s">
        <v>237</v>
      </c>
      <c r="L6291" s="13" t="s">
        <v>14663</v>
      </c>
      <c r="M6291" t="s">
        <v>290</v>
      </c>
      <c r="N6291" t="s">
        <v>291</v>
      </c>
      <c r="O6291" t="s">
        <v>93</v>
      </c>
      <c r="S6291" s="9"/>
      <c r="T6291">
        <v>11</v>
      </c>
      <c r="U6291" s="210" t="s">
        <v>18251</v>
      </c>
      <c r="V6291" s="14">
        <v>0</v>
      </c>
      <c r="W6291" s="14">
        <v>1</v>
      </c>
      <c r="X6291" s="150" t="s">
        <v>294</v>
      </c>
      <c r="Y6291" t="s">
        <v>10267</v>
      </c>
      <c r="Z6291" t="s">
        <v>505</v>
      </c>
      <c r="AA6291">
        <f t="shared" si="98"/>
        <v>4</v>
      </c>
    </row>
    <row r="6292" spans="1:27" x14ac:dyDescent="0.2">
      <c r="A6292">
        <v>5974</v>
      </c>
      <c r="B6292" s="1" t="s">
        <v>14664</v>
      </c>
      <c r="C6292" t="s">
        <v>1027</v>
      </c>
      <c r="D6292" s="9"/>
      <c r="E6292" s="9"/>
      <c r="F6292" s="9"/>
      <c r="G6292" s="10">
        <v>19</v>
      </c>
      <c r="H6292" s="10" t="s">
        <v>369</v>
      </c>
      <c r="I6292" s="10">
        <v>1951</v>
      </c>
      <c r="J6292" s="11" t="s">
        <v>14662</v>
      </c>
      <c r="K6292" s="12"/>
      <c r="L6292" s="13" t="s">
        <v>14665</v>
      </c>
      <c r="M6292" t="s">
        <v>753</v>
      </c>
      <c r="S6292" s="9"/>
      <c r="T6292">
        <v>11</v>
      </c>
      <c r="U6292" s="210" t="s">
        <v>18251</v>
      </c>
      <c r="V6292" s="14">
        <v>0</v>
      </c>
      <c r="W6292" s="14">
        <v>0</v>
      </c>
      <c r="X6292" s="109" t="e">
        <v>#N/A</v>
      </c>
      <c r="Y6292" t="s">
        <v>334</v>
      </c>
      <c r="Z6292" t="s">
        <v>7856</v>
      </c>
      <c r="AA6292">
        <f t="shared" si="98"/>
        <v>1</v>
      </c>
    </row>
    <row r="6293" spans="1:27" x14ac:dyDescent="0.2">
      <c r="A6293">
        <v>1671</v>
      </c>
      <c r="B6293" s="1" t="s">
        <v>14666</v>
      </c>
      <c r="C6293" t="s">
        <v>1027</v>
      </c>
      <c r="D6293" s="9" t="s">
        <v>14667</v>
      </c>
      <c r="E6293" s="9"/>
      <c r="F6293" s="9"/>
      <c r="G6293" s="10">
        <v>22</v>
      </c>
      <c r="H6293" s="10" t="s">
        <v>369</v>
      </c>
      <c r="I6293" s="10">
        <v>1951</v>
      </c>
      <c r="J6293" s="11" t="s">
        <v>14668</v>
      </c>
      <c r="K6293" s="12" t="s">
        <v>237</v>
      </c>
      <c r="L6293" s="13" t="s">
        <v>14669</v>
      </c>
      <c r="M6293" t="s">
        <v>290</v>
      </c>
      <c r="N6293" t="s">
        <v>291</v>
      </c>
      <c r="O6293" t="s">
        <v>498</v>
      </c>
      <c r="S6293" s="9"/>
      <c r="T6293">
        <v>11</v>
      </c>
      <c r="U6293" s="210" t="s">
        <v>18251</v>
      </c>
      <c r="V6293" s="14">
        <v>0</v>
      </c>
      <c r="W6293" s="14">
        <v>0</v>
      </c>
      <c r="X6293" s="150" t="s">
        <v>294</v>
      </c>
      <c r="Y6293" t="s">
        <v>10267</v>
      </c>
      <c r="Z6293" t="s">
        <v>271</v>
      </c>
      <c r="AA6293">
        <f t="shared" si="98"/>
        <v>2</v>
      </c>
    </row>
    <row r="6294" spans="1:27" x14ac:dyDescent="0.2">
      <c r="A6294">
        <v>1024</v>
      </c>
      <c r="B6294" s="1" t="s">
        <v>14670</v>
      </c>
      <c r="C6294" t="s">
        <v>2221</v>
      </c>
      <c r="D6294" s="9" t="s">
        <v>14671</v>
      </c>
      <c r="E6294" s="9" t="s">
        <v>259</v>
      </c>
      <c r="F6294" s="9" t="s">
        <v>312</v>
      </c>
      <c r="G6294" s="10">
        <v>26</v>
      </c>
      <c r="H6294" s="10" t="s">
        <v>369</v>
      </c>
      <c r="I6294" s="10">
        <v>1951</v>
      </c>
      <c r="J6294" s="11" t="s">
        <v>14672</v>
      </c>
      <c r="K6294" s="12"/>
      <c r="L6294" s="13" t="s">
        <v>14673</v>
      </c>
      <c r="M6294" t="s">
        <v>753</v>
      </c>
      <c r="S6294" s="9"/>
      <c r="T6294">
        <v>11</v>
      </c>
      <c r="U6294" s="210" t="s">
        <v>18251</v>
      </c>
      <c r="V6294" s="14">
        <v>0</v>
      </c>
      <c r="W6294" s="14">
        <v>1</v>
      </c>
      <c r="X6294" s="150" t="s">
        <v>270</v>
      </c>
      <c r="Y6294">
        <v>29</v>
      </c>
      <c r="Z6294" t="s">
        <v>505</v>
      </c>
      <c r="AA6294">
        <f t="shared" si="98"/>
        <v>3</v>
      </c>
    </row>
    <row r="6295" spans="1:27" x14ac:dyDescent="0.2">
      <c r="A6295">
        <v>6015</v>
      </c>
      <c r="B6295" s="1" t="s">
        <v>14674</v>
      </c>
      <c r="C6295" t="s">
        <v>12775</v>
      </c>
      <c r="D6295" s="9"/>
      <c r="E6295" s="9" t="s">
        <v>14593</v>
      </c>
      <c r="F6295" s="9"/>
      <c r="G6295" s="10">
        <v>27</v>
      </c>
      <c r="H6295" s="10" t="s">
        <v>369</v>
      </c>
      <c r="I6295" s="10">
        <v>1951</v>
      </c>
      <c r="J6295" s="11" t="s">
        <v>14675</v>
      </c>
      <c r="K6295" s="12"/>
      <c r="L6295" s="63" t="s">
        <v>18006</v>
      </c>
      <c r="M6295" t="s">
        <v>781</v>
      </c>
      <c r="S6295" s="9"/>
      <c r="T6295">
        <v>11</v>
      </c>
      <c r="U6295" s="210" t="s">
        <v>18251</v>
      </c>
      <c r="V6295" s="14">
        <v>0</v>
      </c>
      <c r="W6295" s="14">
        <v>0</v>
      </c>
      <c r="X6295" s="109" t="e">
        <v>#N/A</v>
      </c>
      <c r="Y6295" t="s">
        <v>334</v>
      </c>
      <c r="Z6295" t="s">
        <v>12778</v>
      </c>
      <c r="AA6295">
        <f t="shared" si="98"/>
        <v>1</v>
      </c>
    </row>
    <row r="6296" spans="1:27" x14ac:dyDescent="0.2">
      <c r="A6296">
        <v>6042</v>
      </c>
      <c r="B6296" s="1" t="s">
        <v>14676</v>
      </c>
      <c r="C6296" t="s">
        <v>12775</v>
      </c>
      <c r="D6296" s="9"/>
      <c r="E6296" s="9" t="s">
        <v>14593</v>
      </c>
      <c r="F6296" s="9"/>
      <c r="G6296" s="10">
        <v>27</v>
      </c>
      <c r="H6296" s="10" t="s">
        <v>369</v>
      </c>
      <c r="I6296" s="10">
        <v>1951</v>
      </c>
      <c r="J6296" s="11" t="s">
        <v>14675</v>
      </c>
      <c r="K6296" s="12"/>
      <c r="L6296" s="63" t="s">
        <v>18024</v>
      </c>
      <c r="M6296" t="s">
        <v>781</v>
      </c>
      <c r="S6296" s="9"/>
      <c r="T6296">
        <v>11</v>
      </c>
      <c r="U6296" s="210" t="s">
        <v>18251</v>
      </c>
      <c r="V6296" s="14">
        <v>0</v>
      </c>
      <c r="W6296" s="14">
        <v>0</v>
      </c>
      <c r="X6296" s="109" t="e">
        <v>#N/A</v>
      </c>
      <c r="Y6296" t="s">
        <v>334</v>
      </c>
      <c r="Z6296" t="s">
        <v>12778</v>
      </c>
      <c r="AA6296">
        <f t="shared" si="98"/>
        <v>1</v>
      </c>
    </row>
    <row r="6297" spans="1:27" x14ac:dyDescent="0.2">
      <c r="A6297">
        <v>5102</v>
      </c>
      <c r="B6297" s="1" t="s">
        <v>14677</v>
      </c>
      <c r="C6297" t="s">
        <v>12775</v>
      </c>
      <c r="D6297" s="9"/>
      <c r="E6297" s="9" t="s">
        <v>14593</v>
      </c>
      <c r="F6297" s="9"/>
      <c r="G6297" s="10">
        <v>27</v>
      </c>
      <c r="H6297" s="10" t="s">
        <v>369</v>
      </c>
      <c r="I6297" s="10">
        <v>1951</v>
      </c>
      <c r="J6297" s="11" t="s">
        <v>14675</v>
      </c>
      <c r="K6297" s="12"/>
      <c r="L6297" s="63" t="s">
        <v>18026</v>
      </c>
      <c r="M6297" t="s">
        <v>781</v>
      </c>
      <c r="S6297" s="9"/>
      <c r="T6297">
        <v>11</v>
      </c>
      <c r="U6297" s="210" t="s">
        <v>18251</v>
      </c>
      <c r="V6297" s="14">
        <v>0</v>
      </c>
      <c r="W6297" s="14">
        <v>0</v>
      </c>
      <c r="X6297" s="109" t="e">
        <v>#N/A</v>
      </c>
      <c r="Y6297" t="s">
        <v>334</v>
      </c>
      <c r="Z6297" t="s">
        <v>12778</v>
      </c>
      <c r="AA6297">
        <f t="shared" si="98"/>
        <v>1</v>
      </c>
    </row>
    <row r="6298" spans="1:27" x14ac:dyDescent="0.2">
      <c r="A6298">
        <v>6200</v>
      </c>
      <c r="B6298" s="1" t="s">
        <v>14678</v>
      </c>
      <c r="C6298" t="s">
        <v>12775</v>
      </c>
      <c r="D6298" s="9"/>
      <c r="E6298" s="9" t="s">
        <v>14593</v>
      </c>
      <c r="F6298" s="9"/>
      <c r="G6298" s="10">
        <v>27</v>
      </c>
      <c r="H6298" s="10" t="s">
        <v>369</v>
      </c>
      <c r="I6298" s="10">
        <v>1951</v>
      </c>
      <c r="J6298" s="11" t="s">
        <v>14675</v>
      </c>
      <c r="K6298" s="12"/>
      <c r="L6298" s="63" t="s">
        <v>18049</v>
      </c>
      <c r="M6298" t="s">
        <v>781</v>
      </c>
      <c r="S6298" s="9"/>
      <c r="T6298">
        <v>11</v>
      </c>
      <c r="U6298" s="210" t="s">
        <v>18251</v>
      </c>
      <c r="V6298" s="14">
        <v>0</v>
      </c>
      <c r="W6298" s="14">
        <v>0</v>
      </c>
      <c r="X6298" s="109" t="e">
        <v>#N/A</v>
      </c>
      <c r="Y6298" t="s">
        <v>334</v>
      </c>
      <c r="Z6298" t="s">
        <v>7990</v>
      </c>
      <c r="AA6298">
        <f t="shared" si="98"/>
        <v>1</v>
      </c>
    </row>
    <row r="6299" spans="1:27" x14ac:dyDescent="0.2">
      <c r="A6299">
        <v>6203</v>
      </c>
      <c r="B6299" s="1" t="s">
        <v>14679</v>
      </c>
      <c r="C6299" t="s">
        <v>12775</v>
      </c>
      <c r="D6299" s="9"/>
      <c r="E6299" s="9" t="s">
        <v>14593</v>
      </c>
      <c r="F6299" s="9"/>
      <c r="G6299" s="10">
        <v>27</v>
      </c>
      <c r="H6299" s="10" t="s">
        <v>369</v>
      </c>
      <c r="I6299" s="10">
        <v>1951</v>
      </c>
      <c r="J6299" s="11" t="s">
        <v>14675</v>
      </c>
      <c r="K6299" s="12"/>
      <c r="L6299" s="63" t="s">
        <v>18062</v>
      </c>
      <c r="M6299" t="s">
        <v>781</v>
      </c>
      <c r="S6299" s="9"/>
      <c r="T6299">
        <v>11</v>
      </c>
      <c r="U6299" s="210" t="s">
        <v>18251</v>
      </c>
      <c r="V6299" s="14">
        <v>0</v>
      </c>
      <c r="W6299" s="14">
        <v>0</v>
      </c>
      <c r="X6299" s="109" t="e">
        <v>#N/A</v>
      </c>
      <c r="Y6299" t="s">
        <v>334</v>
      </c>
      <c r="Z6299" t="s">
        <v>7990</v>
      </c>
      <c r="AA6299">
        <f t="shared" si="98"/>
        <v>1</v>
      </c>
    </row>
    <row r="6300" spans="1:27" x14ac:dyDescent="0.2">
      <c r="A6300">
        <v>4428</v>
      </c>
      <c r="B6300" s="1" t="s">
        <v>14680</v>
      </c>
      <c r="C6300" t="s">
        <v>12775</v>
      </c>
      <c r="D6300" s="9"/>
      <c r="E6300" s="9" t="s">
        <v>14593</v>
      </c>
      <c r="F6300" s="9"/>
      <c r="G6300" s="10">
        <v>27</v>
      </c>
      <c r="H6300" s="10" t="s">
        <v>369</v>
      </c>
      <c r="I6300" s="10">
        <v>1951</v>
      </c>
      <c r="J6300" s="11" t="s">
        <v>14675</v>
      </c>
      <c r="K6300" s="12"/>
      <c r="L6300" s="63" t="s">
        <v>18067</v>
      </c>
      <c r="M6300" t="s">
        <v>781</v>
      </c>
      <c r="S6300" s="9"/>
      <c r="T6300">
        <v>11</v>
      </c>
      <c r="U6300" s="210" t="s">
        <v>18251</v>
      </c>
      <c r="V6300" s="14">
        <v>0</v>
      </c>
      <c r="W6300" s="14">
        <v>0</v>
      </c>
      <c r="X6300" s="109" t="e">
        <v>#N/A</v>
      </c>
      <c r="Y6300" t="s">
        <v>334</v>
      </c>
      <c r="Z6300" t="s">
        <v>7990</v>
      </c>
      <c r="AA6300">
        <f t="shared" si="98"/>
        <v>1</v>
      </c>
    </row>
    <row r="6301" spans="1:27" x14ac:dyDescent="0.2">
      <c r="A6301">
        <v>5635</v>
      </c>
      <c r="B6301" s="1" t="s">
        <v>14681</v>
      </c>
      <c r="C6301" t="s">
        <v>12775</v>
      </c>
      <c r="D6301" s="9"/>
      <c r="E6301" s="9" t="s">
        <v>14593</v>
      </c>
      <c r="F6301" s="9"/>
      <c r="G6301" s="10">
        <v>27</v>
      </c>
      <c r="H6301" s="10" t="s">
        <v>369</v>
      </c>
      <c r="I6301" s="10">
        <v>1951</v>
      </c>
      <c r="J6301" s="11" t="s">
        <v>14675</v>
      </c>
      <c r="K6301" s="12"/>
      <c r="L6301" s="63" t="s">
        <v>18080</v>
      </c>
      <c r="M6301" t="s">
        <v>781</v>
      </c>
      <c r="S6301" s="9"/>
      <c r="T6301">
        <v>11</v>
      </c>
      <c r="U6301" s="210" t="s">
        <v>18251</v>
      </c>
      <c r="V6301" s="14">
        <v>0</v>
      </c>
      <c r="W6301" s="14">
        <v>0</v>
      </c>
      <c r="X6301" s="109" t="e">
        <v>#N/A</v>
      </c>
      <c r="Y6301" t="s">
        <v>334</v>
      </c>
      <c r="Z6301" t="s">
        <v>7990</v>
      </c>
      <c r="AA6301">
        <f t="shared" si="98"/>
        <v>1</v>
      </c>
    </row>
    <row r="6302" spans="1:27" x14ac:dyDescent="0.2">
      <c r="A6302">
        <v>5938</v>
      </c>
      <c r="B6302" s="1" t="s">
        <v>14682</v>
      </c>
      <c r="C6302" t="s">
        <v>12775</v>
      </c>
      <c r="D6302" s="9"/>
      <c r="E6302" s="9" t="s">
        <v>14593</v>
      </c>
      <c r="F6302" s="9"/>
      <c r="G6302" s="10">
        <v>27</v>
      </c>
      <c r="H6302" s="10" t="s">
        <v>369</v>
      </c>
      <c r="I6302" s="10">
        <v>1951</v>
      </c>
      <c r="J6302" s="11" t="s">
        <v>14675</v>
      </c>
      <c r="K6302" s="12"/>
      <c r="L6302" s="63" t="s">
        <v>18091</v>
      </c>
      <c r="M6302" t="s">
        <v>781</v>
      </c>
      <c r="S6302" s="9"/>
      <c r="T6302">
        <v>11</v>
      </c>
      <c r="U6302" s="210" t="s">
        <v>18251</v>
      </c>
      <c r="V6302" s="14">
        <v>0</v>
      </c>
      <c r="W6302" s="14">
        <v>0</v>
      </c>
      <c r="X6302" s="109" t="e">
        <v>#N/A</v>
      </c>
      <c r="Y6302" t="s">
        <v>334</v>
      </c>
      <c r="Z6302" t="s">
        <v>7990</v>
      </c>
      <c r="AA6302">
        <f t="shared" si="98"/>
        <v>1</v>
      </c>
    </row>
    <row r="6303" spans="1:27" x14ac:dyDescent="0.2">
      <c r="A6303">
        <v>91</v>
      </c>
      <c r="B6303" s="1" t="s">
        <v>14683</v>
      </c>
      <c r="C6303" t="s">
        <v>503</v>
      </c>
      <c r="D6303" s="9" t="s">
        <v>14684</v>
      </c>
      <c r="E6303" s="9" t="s">
        <v>259</v>
      </c>
      <c r="F6303" s="9" t="s">
        <v>532</v>
      </c>
      <c r="G6303" s="10">
        <v>28</v>
      </c>
      <c r="H6303" s="10" t="s">
        <v>369</v>
      </c>
      <c r="I6303" s="10">
        <v>1951</v>
      </c>
      <c r="J6303" s="11" t="s">
        <v>14685</v>
      </c>
      <c r="K6303" s="12" t="s">
        <v>237</v>
      </c>
      <c r="L6303" s="13" t="s">
        <v>14686</v>
      </c>
      <c r="M6303" t="s">
        <v>290</v>
      </c>
      <c r="N6303" t="s">
        <v>291</v>
      </c>
      <c r="O6303" t="s">
        <v>93</v>
      </c>
      <c r="S6303" s="9"/>
      <c r="T6303">
        <v>11</v>
      </c>
      <c r="U6303" s="210" t="s">
        <v>18251</v>
      </c>
      <c r="V6303" s="14">
        <v>0</v>
      </c>
      <c r="W6303" s="14">
        <v>1</v>
      </c>
      <c r="X6303" s="109" t="s">
        <v>294</v>
      </c>
      <c r="Y6303" t="s">
        <v>14687</v>
      </c>
      <c r="Z6303" t="s">
        <v>505</v>
      </c>
      <c r="AA6303">
        <f t="shared" si="98"/>
        <v>8</v>
      </c>
    </row>
    <row r="6304" spans="1:27" x14ac:dyDescent="0.2">
      <c r="A6304">
        <v>405</v>
      </c>
      <c r="B6304" s="1" t="s">
        <v>14688</v>
      </c>
      <c r="C6304" t="s">
        <v>2221</v>
      </c>
      <c r="D6304" s="9" t="s">
        <v>14689</v>
      </c>
      <c r="E6304" s="9" t="s">
        <v>259</v>
      </c>
      <c r="F6304" s="9" t="s">
        <v>312</v>
      </c>
      <c r="G6304" s="10">
        <v>30</v>
      </c>
      <c r="H6304" s="10" t="s">
        <v>369</v>
      </c>
      <c r="I6304" s="10">
        <v>1951</v>
      </c>
      <c r="J6304" s="11" t="s">
        <v>14690</v>
      </c>
      <c r="K6304" s="12"/>
      <c r="L6304" s="13" t="s">
        <v>14691</v>
      </c>
      <c r="M6304" t="s">
        <v>753</v>
      </c>
      <c r="S6304" s="9"/>
      <c r="T6304">
        <v>11</v>
      </c>
      <c r="U6304" s="210" t="s">
        <v>18251</v>
      </c>
      <c r="V6304" s="14">
        <v>0</v>
      </c>
      <c r="W6304" s="14">
        <v>1</v>
      </c>
      <c r="X6304" s="150" t="s">
        <v>270</v>
      </c>
      <c r="Y6304">
        <v>29</v>
      </c>
      <c r="Z6304" t="s">
        <v>505</v>
      </c>
      <c r="AA6304">
        <f t="shared" si="98"/>
        <v>3</v>
      </c>
    </row>
    <row r="6305" spans="1:27" x14ac:dyDescent="0.2">
      <c r="A6305">
        <v>4113</v>
      </c>
      <c r="B6305" s="1" t="s">
        <v>14692</v>
      </c>
      <c r="C6305" t="s">
        <v>2221</v>
      </c>
      <c r="D6305" s="9">
        <v>29</v>
      </c>
      <c r="E6305" s="9" t="s">
        <v>259</v>
      </c>
      <c r="F6305" s="9" t="s">
        <v>312</v>
      </c>
      <c r="G6305" s="10">
        <v>30</v>
      </c>
      <c r="H6305" s="10" t="s">
        <v>369</v>
      </c>
      <c r="I6305" s="10">
        <v>1951</v>
      </c>
      <c r="J6305" s="11" t="s">
        <v>14690</v>
      </c>
      <c r="K6305" s="12"/>
      <c r="L6305" s="13" t="s">
        <v>14693</v>
      </c>
      <c r="M6305" t="s">
        <v>753</v>
      </c>
      <c r="S6305" s="9"/>
      <c r="T6305">
        <v>11</v>
      </c>
      <c r="U6305" s="210" t="s">
        <v>18251</v>
      </c>
      <c r="V6305" s="14">
        <v>0</v>
      </c>
      <c r="W6305" s="14">
        <v>1</v>
      </c>
      <c r="X6305" s="150" t="s">
        <v>270</v>
      </c>
      <c r="Y6305">
        <v>29</v>
      </c>
      <c r="Z6305" t="s">
        <v>505</v>
      </c>
      <c r="AA6305">
        <f t="shared" si="98"/>
        <v>1</v>
      </c>
    </row>
    <row r="6306" spans="1:27" x14ac:dyDescent="0.2">
      <c r="A6306">
        <v>4124</v>
      </c>
      <c r="B6306" s="1" t="s">
        <v>14694</v>
      </c>
      <c r="C6306" t="s">
        <v>2221</v>
      </c>
      <c r="D6306" s="9">
        <v>29</v>
      </c>
      <c r="E6306" s="9" t="s">
        <v>259</v>
      </c>
      <c r="F6306" s="9" t="s">
        <v>312</v>
      </c>
      <c r="G6306" s="10">
        <v>30</v>
      </c>
      <c r="H6306" s="10" t="s">
        <v>369</v>
      </c>
      <c r="I6306" s="10">
        <v>1951</v>
      </c>
      <c r="J6306" s="11" t="s">
        <v>14690</v>
      </c>
      <c r="K6306" s="12"/>
      <c r="L6306" s="13" t="s">
        <v>14695</v>
      </c>
      <c r="M6306" t="s">
        <v>753</v>
      </c>
      <c r="S6306" s="9"/>
      <c r="T6306">
        <v>11</v>
      </c>
      <c r="U6306" s="210" t="s">
        <v>18251</v>
      </c>
      <c r="V6306" s="14">
        <v>0</v>
      </c>
      <c r="W6306" s="14">
        <v>1</v>
      </c>
      <c r="X6306" s="150" t="s">
        <v>270</v>
      </c>
      <c r="Y6306">
        <v>29</v>
      </c>
      <c r="Z6306" t="s">
        <v>505</v>
      </c>
      <c r="AA6306">
        <f t="shared" si="98"/>
        <v>1</v>
      </c>
    </row>
    <row r="6307" spans="1:27" x14ac:dyDescent="0.2">
      <c r="A6307">
        <v>4115</v>
      </c>
      <c r="B6307" s="1" t="s">
        <v>14696</v>
      </c>
      <c r="C6307" t="s">
        <v>8426</v>
      </c>
      <c r="D6307" s="9" t="s">
        <v>13647</v>
      </c>
      <c r="E6307" s="9" t="s">
        <v>259</v>
      </c>
      <c r="F6307" s="9" t="s">
        <v>532</v>
      </c>
      <c r="G6307" s="10">
        <v>1</v>
      </c>
      <c r="H6307" s="10" t="s">
        <v>261</v>
      </c>
      <c r="I6307" s="10">
        <v>1951</v>
      </c>
      <c r="J6307" s="11" t="s">
        <v>14697</v>
      </c>
      <c r="K6307" s="12" t="s">
        <v>237</v>
      </c>
      <c r="L6307" s="13" t="s">
        <v>14698</v>
      </c>
      <c r="M6307" t="s">
        <v>290</v>
      </c>
      <c r="N6307" t="s">
        <v>291</v>
      </c>
      <c r="O6307" t="s">
        <v>292</v>
      </c>
      <c r="S6307" s="9"/>
      <c r="T6307">
        <v>12</v>
      </c>
      <c r="U6307" s="210" t="s">
        <v>18252</v>
      </c>
      <c r="V6307" s="14">
        <v>0</v>
      </c>
      <c r="W6307" s="14">
        <v>0</v>
      </c>
      <c r="X6307" s="109" t="s">
        <v>294</v>
      </c>
      <c r="Y6307" t="s">
        <v>10182</v>
      </c>
      <c r="Z6307" t="s">
        <v>505</v>
      </c>
      <c r="AA6307">
        <f t="shared" si="98"/>
        <v>2</v>
      </c>
    </row>
    <row r="6308" spans="1:27" x14ac:dyDescent="0.2">
      <c r="A6308">
        <v>4390</v>
      </c>
      <c r="B6308" s="1" t="s">
        <v>14699</v>
      </c>
      <c r="C6308" t="s">
        <v>12775</v>
      </c>
      <c r="D6308" s="9"/>
      <c r="E6308" s="9" t="s">
        <v>14593</v>
      </c>
      <c r="F6308" s="9"/>
      <c r="G6308" s="10">
        <v>5</v>
      </c>
      <c r="H6308" s="10" t="s">
        <v>261</v>
      </c>
      <c r="I6308" s="10">
        <v>1951</v>
      </c>
      <c r="J6308" s="11" t="s">
        <v>14700</v>
      </c>
      <c r="K6308" s="12"/>
      <c r="L6308" s="63" t="s">
        <v>18019</v>
      </c>
      <c r="M6308" t="s">
        <v>781</v>
      </c>
      <c r="S6308" s="9"/>
      <c r="T6308">
        <v>12</v>
      </c>
      <c r="U6308" s="210" t="s">
        <v>18252</v>
      </c>
      <c r="V6308" s="14">
        <v>0</v>
      </c>
      <c r="W6308" s="14">
        <v>0</v>
      </c>
      <c r="X6308" s="109" t="e">
        <v>#N/A</v>
      </c>
      <c r="Y6308" t="s">
        <v>334</v>
      </c>
      <c r="Z6308" t="s">
        <v>12778</v>
      </c>
      <c r="AA6308">
        <f t="shared" si="98"/>
        <v>1</v>
      </c>
    </row>
    <row r="6309" spans="1:27" x14ac:dyDescent="0.2">
      <c r="A6309">
        <v>3972</v>
      </c>
      <c r="B6309" s="1" t="s">
        <v>14701</v>
      </c>
      <c r="C6309" t="s">
        <v>1027</v>
      </c>
      <c r="D6309" s="9"/>
      <c r="E6309" s="9" t="s">
        <v>14593</v>
      </c>
      <c r="F6309" s="9"/>
      <c r="G6309" s="10">
        <v>6</v>
      </c>
      <c r="H6309" s="10" t="s">
        <v>261</v>
      </c>
      <c r="I6309" s="10">
        <v>1951</v>
      </c>
      <c r="J6309" s="11" t="s">
        <v>14702</v>
      </c>
      <c r="K6309" s="12"/>
      <c r="L6309" s="13" t="s">
        <v>14703</v>
      </c>
      <c r="M6309" t="s">
        <v>781</v>
      </c>
      <c r="S6309" s="9"/>
      <c r="T6309">
        <v>12</v>
      </c>
      <c r="U6309" s="210" t="s">
        <v>18252</v>
      </c>
      <c r="V6309" s="14">
        <v>0</v>
      </c>
      <c r="W6309" s="14">
        <v>0</v>
      </c>
      <c r="X6309" s="109" t="e">
        <v>#N/A</v>
      </c>
      <c r="Y6309" t="s">
        <v>334</v>
      </c>
      <c r="Z6309" t="s">
        <v>7856</v>
      </c>
      <c r="AA6309">
        <f t="shared" si="98"/>
        <v>1</v>
      </c>
    </row>
    <row r="6310" spans="1:27" x14ac:dyDescent="0.2">
      <c r="A6310">
        <v>4134</v>
      </c>
      <c r="B6310" s="1" t="s">
        <v>14704</v>
      </c>
      <c r="C6310" t="s">
        <v>1027</v>
      </c>
      <c r="D6310" s="9"/>
      <c r="E6310" s="9" t="s">
        <v>14593</v>
      </c>
      <c r="F6310" s="9"/>
      <c r="G6310" s="10">
        <v>6</v>
      </c>
      <c r="H6310" s="10" t="s">
        <v>261</v>
      </c>
      <c r="I6310" s="10">
        <v>1951</v>
      </c>
      <c r="J6310" s="11" t="s">
        <v>14702</v>
      </c>
      <c r="K6310" s="12"/>
      <c r="L6310" s="13" t="s">
        <v>14705</v>
      </c>
      <c r="M6310" t="s">
        <v>781</v>
      </c>
      <c r="S6310" s="9"/>
      <c r="T6310">
        <v>12</v>
      </c>
      <c r="U6310" s="210" t="s">
        <v>18252</v>
      </c>
      <c r="V6310" s="14">
        <v>0</v>
      </c>
      <c r="W6310" s="14">
        <v>0</v>
      </c>
      <c r="X6310" s="109" t="e">
        <v>#N/A</v>
      </c>
      <c r="Y6310" t="s">
        <v>334</v>
      </c>
      <c r="Z6310" t="s">
        <v>7856</v>
      </c>
      <c r="AA6310">
        <f t="shared" si="98"/>
        <v>1</v>
      </c>
    </row>
    <row r="6311" spans="1:27" x14ac:dyDescent="0.2">
      <c r="A6311">
        <v>4200</v>
      </c>
      <c r="B6311" s="1" t="s">
        <v>14706</v>
      </c>
      <c r="C6311" t="s">
        <v>12775</v>
      </c>
      <c r="D6311" s="9"/>
      <c r="E6311" s="9" t="s">
        <v>14593</v>
      </c>
      <c r="F6311" s="9"/>
      <c r="G6311" s="10">
        <v>6</v>
      </c>
      <c r="H6311" s="10" t="s">
        <v>261</v>
      </c>
      <c r="I6311" s="10">
        <v>1951</v>
      </c>
      <c r="J6311" s="11" t="s">
        <v>14702</v>
      </c>
      <c r="K6311" s="12"/>
      <c r="L6311" s="63" t="s">
        <v>18023</v>
      </c>
      <c r="M6311" t="s">
        <v>781</v>
      </c>
      <c r="S6311" s="9"/>
      <c r="T6311">
        <v>12</v>
      </c>
      <c r="U6311" s="210" t="s">
        <v>18252</v>
      </c>
      <c r="V6311" s="14">
        <v>0</v>
      </c>
      <c r="W6311" s="14">
        <v>0</v>
      </c>
      <c r="X6311" s="109" t="e">
        <v>#N/A</v>
      </c>
      <c r="Y6311" t="s">
        <v>334</v>
      </c>
      <c r="Z6311" t="s">
        <v>12778</v>
      </c>
      <c r="AA6311">
        <f t="shared" si="98"/>
        <v>1</v>
      </c>
    </row>
    <row r="6312" spans="1:27" x14ac:dyDescent="0.2">
      <c r="A6312">
        <v>4591</v>
      </c>
      <c r="B6312" s="1" t="s">
        <v>14707</v>
      </c>
      <c r="C6312" t="s">
        <v>12775</v>
      </c>
      <c r="D6312" s="9"/>
      <c r="E6312" s="9" t="s">
        <v>14593</v>
      </c>
      <c r="F6312" s="9"/>
      <c r="G6312" s="10">
        <v>6</v>
      </c>
      <c r="H6312" s="10" t="s">
        <v>261</v>
      </c>
      <c r="I6312" s="10">
        <v>1951</v>
      </c>
      <c r="J6312" s="11" t="s">
        <v>14702</v>
      </c>
      <c r="K6312" s="12"/>
      <c r="L6312" s="63" t="s">
        <v>18028</v>
      </c>
      <c r="M6312" t="s">
        <v>781</v>
      </c>
      <c r="S6312" s="9"/>
      <c r="T6312">
        <v>12</v>
      </c>
      <c r="U6312" s="210" t="s">
        <v>18252</v>
      </c>
      <c r="V6312" s="14">
        <v>0</v>
      </c>
      <c r="W6312" s="14">
        <v>0</v>
      </c>
      <c r="X6312" s="109" t="e">
        <v>#N/A</v>
      </c>
      <c r="Y6312" t="s">
        <v>334</v>
      </c>
      <c r="Z6312" t="s">
        <v>12778</v>
      </c>
      <c r="AA6312">
        <f t="shared" si="98"/>
        <v>1</v>
      </c>
    </row>
    <row r="6313" spans="1:27" x14ac:dyDescent="0.2">
      <c r="A6313">
        <v>4619</v>
      </c>
      <c r="B6313" s="1" t="s">
        <v>14708</v>
      </c>
      <c r="C6313" t="s">
        <v>12775</v>
      </c>
      <c r="D6313" s="9"/>
      <c r="E6313" s="9" t="s">
        <v>14593</v>
      </c>
      <c r="F6313" s="9"/>
      <c r="G6313" s="10">
        <v>6</v>
      </c>
      <c r="H6313" s="10" t="s">
        <v>261</v>
      </c>
      <c r="I6313" s="10">
        <v>1951</v>
      </c>
      <c r="J6313" s="11" t="s">
        <v>14702</v>
      </c>
      <c r="K6313" s="12"/>
      <c r="L6313" s="63" t="s">
        <v>18029</v>
      </c>
      <c r="M6313" t="s">
        <v>781</v>
      </c>
      <c r="S6313" s="9"/>
      <c r="T6313">
        <v>12</v>
      </c>
      <c r="U6313" s="210" t="s">
        <v>18252</v>
      </c>
      <c r="V6313" s="14">
        <v>0</v>
      </c>
      <c r="W6313" s="14">
        <v>0</v>
      </c>
      <c r="X6313" s="109" t="e">
        <v>#N/A</v>
      </c>
      <c r="Y6313" t="s">
        <v>334</v>
      </c>
      <c r="Z6313" t="s">
        <v>12778</v>
      </c>
      <c r="AA6313">
        <f t="shared" si="98"/>
        <v>1</v>
      </c>
    </row>
    <row r="6314" spans="1:27" x14ac:dyDescent="0.2">
      <c r="A6314">
        <v>5929</v>
      </c>
      <c r="B6314" s="1" t="s">
        <v>14709</v>
      </c>
      <c r="C6314" t="s">
        <v>12775</v>
      </c>
      <c r="D6314" s="9"/>
      <c r="E6314" s="9" t="s">
        <v>14593</v>
      </c>
      <c r="F6314" s="9"/>
      <c r="G6314" s="10">
        <v>6</v>
      </c>
      <c r="H6314" s="10" t="s">
        <v>261</v>
      </c>
      <c r="I6314" s="10">
        <v>1951</v>
      </c>
      <c r="J6314" s="11" t="s">
        <v>14702</v>
      </c>
      <c r="K6314" s="12"/>
      <c r="L6314" s="63" t="s">
        <v>18066</v>
      </c>
      <c r="M6314" t="s">
        <v>781</v>
      </c>
      <c r="S6314" s="9"/>
      <c r="T6314">
        <v>12</v>
      </c>
      <c r="U6314" s="210" t="s">
        <v>18252</v>
      </c>
      <c r="V6314" s="14">
        <v>0</v>
      </c>
      <c r="W6314" s="14">
        <v>0</v>
      </c>
      <c r="X6314" s="109" t="e">
        <v>#N/A</v>
      </c>
      <c r="Y6314" t="s">
        <v>334</v>
      </c>
      <c r="Z6314" t="s">
        <v>7990</v>
      </c>
      <c r="AA6314">
        <f t="shared" si="98"/>
        <v>1</v>
      </c>
    </row>
    <row r="6315" spans="1:27" x14ac:dyDescent="0.2">
      <c r="A6315">
        <v>2101</v>
      </c>
      <c r="B6315" s="1" t="s">
        <v>14710</v>
      </c>
      <c r="C6315" t="s">
        <v>12775</v>
      </c>
      <c r="D6315" s="9"/>
      <c r="E6315" s="9" t="s">
        <v>14593</v>
      </c>
      <c r="F6315" s="9"/>
      <c r="G6315" s="10">
        <v>6</v>
      </c>
      <c r="H6315" s="10" t="s">
        <v>261</v>
      </c>
      <c r="I6315" s="10">
        <v>1951</v>
      </c>
      <c r="J6315" s="11" t="s">
        <v>14702</v>
      </c>
      <c r="K6315" s="12"/>
      <c r="L6315" s="63" t="s">
        <v>18093</v>
      </c>
      <c r="M6315" t="s">
        <v>781</v>
      </c>
      <c r="S6315" s="9"/>
      <c r="T6315">
        <v>12</v>
      </c>
      <c r="U6315" s="210" t="s">
        <v>18252</v>
      </c>
      <c r="V6315" s="14">
        <v>0</v>
      </c>
      <c r="W6315" s="14">
        <v>0</v>
      </c>
      <c r="X6315" s="109" t="e">
        <v>#N/A</v>
      </c>
      <c r="Y6315" t="s">
        <v>334</v>
      </c>
      <c r="Z6315" t="s">
        <v>7990</v>
      </c>
      <c r="AA6315">
        <f t="shared" si="98"/>
        <v>1</v>
      </c>
    </row>
    <row r="6316" spans="1:27" x14ac:dyDescent="0.2">
      <c r="A6316">
        <v>2400</v>
      </c>
      <c r="B6316" s="1" t="s">
        <v>14711</v>
      </c>
      <c r="C6316" t="s">
        <v>8426</v>
      </c>
      <c r="D6316" s="9" t="s">
        <v>13647</v>
      </c>
      <c r="E6316" s="9" t="s">
        <v>259</v>
      </c>
      <c r="F6316" s="9" t="s">
        <v>532</v>
      </c>
      <c r="G6316" s="10">
        <v>10</v>
      </c>
      <c r="H6316" s="10" t="s">
        <v>261</v>
      </c>
      <c r="I6316" s="10">
        <v>1951</v>
      </c>
      <c r="J6316" s="11" t="s">
        <v>14712</v>
      </c>
      <c r="K6316" s="12" t="s">
        <v>237</v>
      </c>
      <c r="L6316" s="13" t="s">
        <v>14713</v>
      </c>
      <c r="M6316" t="s">
        <v>290</v>
      </c>
      <c r="N6316" t="s">
        <v>291</v>
      </c>
      <c r="O6316" t="s">
        <v>692</v>
      </c>
      <c r="S6316" s="9"/>
      <c r="T6316">
        <v>12</v>
      </c>
      <c r="U6316" s="210" t="s">
        <v>18252</v>
      </c>
      <c r="V6316" s="14">
        <v>0</v>
      </c>
      <c r="W6316" s="14">
        <v>0</v>
      </c>
      <c r="X6316" s="109" t="s">
        <v>294</v>
      </c>
      <c r="Y6316" t="s">
        <v>10182</v>
      </c>
      <c r="Z6316" t="s">
        <v>505</v>
      </c>
      <c r="AA6316">
        <f t="shared" si="98"/>
        <v>2</v>
      </c>
    </row>
    <row r="6317" spans="1:27" x14ac:dyDescent="0.2">
      <c r="A6317">
        <v>4280</v>
      </c>
      <c r="B6317" s="1" t="s">
        <v>14714</v>
      </c>
      <c r="C6317" t="s">
        <v>8426</v>
      </c>
      <c r="D6317" s="9" t="s">
        <v>13647</v>
      </c>
      <c r="E6317" s="9" t="s">
        <v>259</v>
      </c>
      <c r="F6317" s="9" t="s">
        <v>532</v>
      </c>
      <c r="G6317" s="10">
        <v>10</v>
      </c>
      <c r="H6317" s="10" t="s">
        <v>261</v>
      </c>
      <c r="I6317" s="10">
        <v>1951</v>
      </c>
      <c r="J6317" s="11" t="s">
        <v>14712</v>
      </c>
      <c r="K6317" s="12" t="s">
        <v>415</v>
      </c>
      <c r="L6317" s="13" t="s">
        <v>14715</v>
      </c>
      <c r="M6317" t="s">
        <v>290</v>
      </c>
      <c r="N6317" t="s">
        <v>291</v>
      </c>
      <c r="O6317" t="s">
        <v>5429</v>
      </c>
      <c r="S6317" s="9"/>
      <c r="T6317">
        <v>12</v>
      </c>
      <c r="U6317" s="210" t="s">
        <v>18252</v>
      </c>
      <c r="V6317" s="14">
        <v>0</v>
      </c>
      <c r="W6317" s="14">
        <v>0</v>
      </c>
      <c r="X6317" s="109" t="s">
        <v>294</v>
      </c>
      <c r="Y6317" t="s">
        <v>10182</v>
      </c>
      <c r="Z6317" t="s">
        <v>505</v>
      </c>
      <c r="AA6317">
        <f t="shared" si="98"/>
        <v>2</v>
      </c>
    </row>
    <row r="6318" spans="1:27" x14ac:dyDescent="0.2">
      <c r="A6318">
        <v>2952</v>
      </c>
      <c r="B6318" s="1" t="s">
        <v>14716</v>
      </c>
      <c r="C6318" t="s">
        <v>1027</v>
      </c>
      <c r="D6318" s="9" t="s">
        <v>10267</v>
      </c>
      <c r="E6318" s="9"/>
      <c r="F6318" s="9"/>
      <c r="G6318" s="10">
        <v>18</v>
      </c>
      <c r="H6318" s="10" t="s">
        <v>261</v>
      </c>
      <c r="I6318" s="10">
        <v>1951</v>
      </c>
      <c r="J6318" s="11" t="s">
        <v>14717</v>
      </c>
      <c r="K6318" s="12" t="s">
        <v>237</v>
      </c>
      <c r="L6318" s="13" t="s">
        <v>14718</v>
      </c>
      <c r="M6318" t="s">
        <v>290</v>
      </c>
      <c r="N6318" t="s">
        <v>291</v>
      </c>
      <c r="O6318" t="s">
        <v>620</v>
      </c>
      <c r="S6318" s="9"/>
      <c r="T6318">
        <v>12</v>
      </c>
      <c r="U6318" s="210" t="s">
        <v>18252</v>
      </c>
      <c r="V6318" s="14">
        <v>0</v>
      </c>
      <c r="W6318" s="14">
        <v>0</v>
      </c>
      <c r="X6318" s="150" t="s">
        <v>294</v>
      </c>
      <c r="Y6318" t="s">
        <v>10267</v>
      </c>
      <c r="Z6318" t="s">
        <v>1419</v>
      </c>
      <c r="AA6318">
        <f t="shared" si="98"/>
        <v>1</v>
      </c>
    </row>
    <row r="6319" spans="1:27" x14ac:dyDescent="0.2">
      <c r="A6319">
        <v>360</v>
      </c>
      <c r="B6319" s="1" t="s">
        <v>14719</v>
      </c>
      <c r="C6319" t="s">
        <v>2040</v>
      </c>
      <c r="D6319" s="9" t="s">
        <v>14720</v>
      </c>
      <c r="E6319" s="9"/>
      <c r="F6319" s="9"/>
      <c r="G6319" s="10">
        <v>19</v>
      </c>
      <c r="H6319" s="10" t="s">
        <v>261</v>
      </c>
      <c r="I6319" s="10">
        <v>1951</v>
      </c>
      <c r="J6319" s="11" t="s">
        <v>14721</v>
      </c>
      <c r="K6319" s="12"/>
      <c r="L6319" s="13" t="s">
        <v>14722</v>
      </c>
      <c r="M6319" t="s">
        <v>753</v>
      </c>
      <c r="S6319" s="9"/>
      <c r="T6319">
        <v>12</v>
      </c>
      <c r="U6319" s="210" t="s">
        <v>18252</v>
      </c>
      <c r="V6319" s="14">
        <v>0</v>
      </c>
      <c r="W6319" s="14">
        <v>1</v>
      </c>
      <c r="X6319" s="109" t="e">
        <v>#N/A</v>
      </c>
      <c r="Y6319" t="s">
        <v>1888</v>
      </c>
      <c r="Z6319" t="s">
        <v>271</v>
      </c>
      <c r="AA6319">
        <f t="shared" si="98"/>
        <v>6</v>
      </c>
    </row>
    <row r="6320" spans="1:27" x14ac:dyDescent="0.2">
      <c r="A6320">
        <v>4918</v>
      </c>
      <c r="B6320" s="1" t="s">
        <v>14723</v>
      </c>
      <c r="C6320" t="s">
        <v>1027</v>
      </c>
      <c r="D6320" s="9"/>
      <c r="E6320" s="9" t="s">
        <v>14593</v>
      </c>
      <c r="F6320" s="9"/>
      <c r="G6320" s="10">
        <v>19</v>
      </c>
      <c r="H6320" s="10" t="s">
        <v>261</v>
      </c>
      <c r="I6320" s="10">
        <v>1951</v>
      </c>
      <c r="J6320" s="11" t="s">
        <v>14721</v>
      </c>
      <c r="K6320" s="12"/>
      <c r="L6320" s="13" t="s">
        <v>14724</v>
      </c>
      <c r="M6320" t="s">
        <v>781</v>
      </c>
      <c r="S6320" s="9"/>
      <c r="T6320">
        <v>12</v>
      </c>
      <c r="U6320" s="210" t="s">
        <v>18252</v>
      </c>
      <c r="V6320" s="14">
        <v>0</v>
      </c>
      <c r="W6320" s="14">
        <v>0</v>
      </c>
      <c r="X6320" s="109" t="e">
        <v>#N/A</v>
      </c>
      <c r="Y6320" t="s">
        <v>334</v>
      </c>
      <c r="Z6320" t="s">
        <v>271</v>
      </c>
      <c r="AA6320">
        <f t="shared" si="98"/>
        <v>1</v>
      </c>
    </row>
    <row r="6321" spans="1:27" x14ac:dyDescent="0.2">
      <c r="A6321">
        <v>6175</v>
      </c>
      <c r="B6321" s="1" t="s">
        <v>14725</v>
      </c>
      <c r="C6321" t="s">
        <v>12775</v>
      </c>
      <c r="D6321" s="9"/>
      <c r="E6321" s="9" t="s">
        <v>14593</v>
      </c>
      <c r="F6321" s="9"/>
      <c r="G6321" s="10">
        <v>19</v>
      </c>
      <c r="H6321" s="10" t="s">
        <v>261</v>
      </c>
      <c r="I6321" s="10">
        <v>1951</v>
      </c>
      <c r="J6321" s="11" t="s">
        <v>14721</v>
      </c>
      <c r="K6321" s="12"/>
      <c r="L6321" s="63" t="s">
        <v>18015</v>
      </c>
      <c r="M6321" t="s">
        <v>781</v>
      </c>
      <c r="S6321" s="9"/>
      <c r="T6321">
        <v>12</v>
      </c>
      <c r="U6321" s="210" t="s">
        <v>18252</v>
      </c>
      <c r="V6321" s="14">
        <v>0</v>
      </c>
      <c r="W6321" s="14">
        <v>0</v>
      </c>
      <c r="X6321" s="109" t="e">
        <v>#N/A</v>
      </c>
      <c r="Y6321" t="s">
        <v>334</v>
      </c>
      <c r="Z6321" t="s">
        <v>12778</v>
      </c>
      <c r="AA6321">
        <f t="shared" si="98"/>
        <v>1</v>
      </c>
    </row>
    <row r="6322" spans="1:27" x14ac:dyDescent="0.2">
      <c r="A6322">
        <v>6070</v>
      </c>
      <c r="B6322" s="1" t="s">
        <v>14726</v>
      </c>
      <c r="C6322" t="s">
        <v>12775</v>
      </c>
      <c r="D6322" s="9"/>
      <c r="E6322" s="9" t="s">
        <v>14593</v>
      </c>
      <c r="F6322" s="9"/>
      <c r="G6322" s="10">
        <v>19</v>
      </c>
      <c r="H6322" s="10" t="s">
        <v>261</v>
      </c>
      <c r="I6322" s="10">
        <v>1951</v>
      </c>
      <c r="J6322" s="11" t="s">
        <v>14721</v>
      </c>
      <c r="K6322" s="12"/>
      <c r="L6322" s="63" t="s">
        <v>18022</v>
      </c>
      <c r="M6322" t="s">
        <v>781</v>
      </c>
      <c r="S6322" s="9"/>
      <c r="T6322">
        <v>12</v>
      </c>
      <c r="U6322" s="210" t="s">
        <v>18252</v>
      </c>
      <c r="V6322" s="14">
        <v>0</v>
      </c>
      <c r="W6322" s="14">
        <v>0</v>
      </c>
      <c r="X6322" s="109" t="e">
        <v>#N/A</v>
      </c>
      <c r="Y6322" t="s">
        <v>334</v>
      </c>
      <c r="Z6322" t="s">
        <v>12778</v>
      </c>
      <c r="AA6322">
        <f t="shared" si="98"/>
        <v>1</v>
      </c>
    </row>
    <row r="6323" spans="1:27" x14ac:dyDescent="0.2">
      <c r="A6323">
        <v>6281</v>
      </c>
      <c r="B6323" s="1" t="s">
        <v>14727</v>
      </c>
      <c r="C6323" t="s">
        <v>12775</v>
      </c>
      <c r="D6323" s="9"/>
      <c r="E6323" s="9" t="s">
        <v>14593</v>
      </c>
      <c r="F6323" s="9"/>
      <c r="G6323" s="10">
        <v>19</v>
      </c>
      <c r="H6323" s="10" t="s">
        <v>261</v>
      </c>
      <c r="I6323" s="10">
        <v>1951</v>
      </c>
      <c r="J6323" s="11" t="s">
        <v>14721</v>
      </c>
      <c r="K6323" s="12"/>
      <c r="L6323" s="63" t="s">
        <v>18032</v>
      </c>
      <c r="M6323" t="s">
        <v>781</v>
      </c>
      <c r="S6323" s="9"/>
      <c r="T6323">
        <v>12</v>
      </c>
      <c r="U6323" s="210" t="s">
        <v>18252</v>
      </c>
      <c r="V6323" s="14">
        <v>0</v>
      </c>
      <c r="W6323" s="14">
        <v>0</v>
      </c>
      <c r="X6323" s="109" t="e">
        <v>#N/A</v>
      </c>
      <c r="Y6323" t="s">
        <v>334</v>
      </c>
      <c r="Z6323" t="s">
        <v>12778</v>
      </c>
      <c r="AA6323">
        <f t="shared" si="98"/>
        <v>1</v>
      </c>
    </row>
    <row r="6324" spans="1:27" x14ac:dyDescent="0.2">
      <c r="A6324">
        <v>6629</v>
      </c>
      <c r="B6324" s="1" t="s">
        <v>14728</v>
      </c>
      <c r="C6324" t="s">
        <v>12775</v>
      </c>
      <c r="D6324" s="9"/>
      <c r="E6324" s="9" t="s">
        <v>14593</v>
      </c>
      <c r="F6324" s="9"/>
      <c r="G6324" s="10">
        <v>19</v>
      </c>
      <c r="H6324" s="10" t="s">
        <v>261</v>
      </c>
      <c r="I6324" s="10">
        <v>1951</v>
      </c>
      <c r="J6324" s="11" t="s">
        <v>14721</v>
      </c>
      <c r="K6324" s="12"/>
      <c r="L6324" s="63" t="s">
        <v>18043</v>
      </c>
      <c r="M6324" t="s">
        <v>781</v>
      </c>
      <c r="S6324" s="9"/>
      <c r="T6324">
        <v>12</v>
      </c>
      <c r="U6324" s="210" t="s">
        <v>18252</v>
      </c>
      <c r="V6324" s="14">
        <v>0</v>
      </c>
      <c r="W6324" s="14">
        <v>0</v>
      </c>
      <c r="X6324" s="109" t="e">
        <v>#N/A</v>
      </c>
      <c r="Y6324" t="s">
        <v>334</v>
      </c>
      <c r="Z6324" t="s">
        <v>7990</v>
      </c>
      <c r="AA6324">
        <f t="shared" si="98"/>
        <v>1</v>
      </c>
    </row>
    <row r="6325" spans="1:27" x14ac:dyDescent="0.2">
      <c r="A6325">
        <v>6043</v>
      </c>
      <c r="B6325" s="1" t="s">
        <v>14729</v>
      </c>
      <c r="C6325" t="s">
        <v>12775</v>
      </c>
      <c r="D6325" s="9"/>
      <c r="E6325" s="9" t="s">
        <v>14593</v>
      </c>
      <c r="F6325" s="9"/>
      <c r="G6325" s="10">
        <v>19</v>
      </c>
      <c r="H6325" s="10" t="s">
        <v>261</v>
      </c>
      <c r="I6325" s="10">
        <v>1951</v>
      </c>
      <c r="J6325" s="11" t="s">
        <v>14721</v>
      </c>
      <c r="K6325" s="12"/>
      <c r="L6325" s="63" t="s">
        <v>18056</v>
      </c>
      <c r="M6325" t="s">
        <v>781</v>
      </c>
      <c r="S6325" s="9"/>
      <c r="T6325">
        <v>12</v>
      </c>
      <c r="U6325" s="210" t="s">
        <v>18252</v>
      </c>
      <c r="V6325" s="14">
        <v>0</v>
      </c>
      <c r="W6325" s="14">
        <v>0</v>
      </c>
      <c r="X6325" s="109" t="e">
        <v>#N/A</v>
      </c>
      <c r="Y6325" t="s">
        <v>334</v>
      </c>
      <c r="Z6325" t="s">
        <v>7990</v>
      </c>
      <c r="AA6325">
        <f t="shared" si="98"/>
        <v>1</v>
      </c>
    </row>
    <row r="6326" spans="1:27" x14ac:dyDescent="0.2">
      <c r="A6326">
        <v>6303</v>
      </c>
      <c r="B6326" s="1" t="s">
        <v>14730</v>
      </c>
      <c r="C6326" t="s">
        <v>12775</v>
      </c>
      <c r="D6326" s="9"/>
      <c r="E6326" s="9" t="s">
        <v>14593</v>
      </c>
      <c r="F6326" s="9"/>
      <c r="G6326" s="10">
        <v>19</v>
      </c>
      <c r="H6326" s="10" t="s">
        <v>261</v>
      </c>
      <c r="I6326" s="10">
        <v>1951</v>
      </c>
      <c r="J6326" s="11" t="s">
        <v>14721</v>
      </c>
      <c r="K6326" s="12"/>
      <c r="L6326" s="63" t="s">
        <v>18060</v>
      </c>
      <c r="M6326" t="s">
        <v>781</v>
      </c>
      <c r="S6326" s="9"/>
      <c r="T6326">
        <v>12</v>
      </c>
      <c r="U6326" s="210" t="s">
        <v>18252</v>
      </c>
      <c r="V6326" s="14">
        <v>0</v>
      </c>
      <c r="W6326" s="14">
        <v>0</v>
      </c>
      <c r="X6326" s="109" t="e">
        <v>#N/A</v>
      </c>
      <c r="Y6326" t="s">
        <v>334</v>
      </c>
      <c r="Z6326" t="s">
        <v>7990</v>
      </c>
      <c r="AA6326">
        <f t="shared" si="98"/>
        <v>1</v>
      </c>
    </row>
    <row r="6327" spans="1:27" x14ac:dyDescent="0.2">
      <c r="A6327">
        <v>4951</v>
      </c>
      <c r="B6327" s="1" t="s">
        <v>14731</v>
      </c>
      <c r="C6327" t="s">
        <v>6878</v>
      </c>
      <c r="D6327" s="9">
        <v>81</v>
      </c>
      <c r="E6327" s="9"/>
      <c r="F6327" s="9"/>
      <c r="G6327" s="10">
        <v>21</v>
      </c>
      <c r="H6327" s="10" t="s">
        <v>261</v>
      </c>
      <c r="I6327" s="10">
        <v>1951</v>
      </c>
      <c r="J6327" s="11" t="s">
        <v>14732</v>
      </c>
      <c r="K6327" s="12" t="s">
        <v>237</v>
      </c>
      <c r="L6327" s="13" t="s">
        <v>14733</v>
      </c>
      <c r="M6327" t="s">
        <v>290</v>
      </c>
      <c r="N6327" t="s">
        <v>291</v>
      </c>
      <c r="O6327" t="s">
        <v>367</v>
      </c>
      <c r="S6327" s="9"/>
      <c r="T6327">
        <v>12</v>
      </c>
      <c r="U6327" s="210" t="s">
        <v>18252</v>
      </c>
      <c r="V6327" s="14">
        <v>0</v>
      </c>
      <c r="W6327" s="14">
        <v>0</v>
      </c>
      <c r="X6327" s="150" t="s">
        <v>270</v>
      </c>
      <c r="Y6327">
        <v>81</v>
      </c>
      <c r="Z6327" t="s">
        <v>271</v>
      </c>
      <c r="AA6327">
        <f t="shared" si="98"/>
        <v>1</v>
      </c>
    </row>
    <row r="6328" spans="1:27" x14ac:dyDescent="0.2">
      <c r="A6328">
        <v>6077</v>
      </c>
      <c r="B6328" s="1" t="s">
        <v>14734</v>
      </c>
      <c r="C6328" t="s">
        <v>12775</v>
      </c>
      <c r="D6328" s="9"/>
      <c r="E6328" s="9" t="s">
        <v>14593</v>
      </c>
      <c r="F6328" s="9"/>
      <c r="G6328" s="10">
        <v>31</v>
      </c>
      <c r="H6328" s="10" t="s">
        <v>261</v>
      </c>
      <c r="I6328" s="10">
        <v>1951</v>
      </c>
      <c r="J6328" s="11" t="s">
        <v>14735</v>
      </c>
      <c r="K6328" s="12"/>
      <c r="L6328" s="63" t="s">
        <v>18051</v>
      </c>
      <c r="M6328" t="s">
        <v>781</v>
      </c>
      <c r="S6328" s="9"/>
      <c r="T6328">
        <v>12</v>
      </c>
      <c r="U6328" s="210" t="s">
        <v>18252</v>
      </c>
      <c r="V6328" s="14">
        <v>0</v>
      </c>
      <c r="W6328" s="14">
        <v>0</v>
      </c>
      <c r="X6328" s="109" t="e">
        <v>#N/A</v>
      </c>
      <c r="Y6328" t="s">
        <v>334</v>
      </c>
      <c r="Z6328" t="s">
        <v>7990</v>
      </c>
      <c r="AA6328">
        <f t="shared" si="98"/>
        <v>1</v>
      </c>
    </row>
    <row r="6329" spans="1:27" x14ac:dyDescent="0.2">
      <c r="A6329">
        <v>922</v>
      </c>
      <c r="B6329" s="1" t="s">
        <v>14736</v>
      </c>
      <c r="C6329" t="s">
        <v>12775</v>
      </c>
      <c r="D6329" s="9"/>
      <c r="E6329" s="9" t="s">
        <v>14593</v>
      </c>
      <c r="F6329" s="9"/>
      <c r="G6329" s="10">
        <v>31</v>
      </c>
      <c r="H6329" s="10" t="s">
        <v>261</v>
      </c>
      <c r="I6329" s="10">
        <v>1951</v>
      </c>
      <c r="J6329" s="11" t="s">
        <v>14735</v>
      </c>
      <c r="K6329" s="12"/>
      <c r="L6329" s="63" t="s">
        <v>18087</v>
      </c>
      <c r="M6329" t="s">
        <v>781</v>
      </c>
      <c r="S6329" s="9"/>
      <c r="T6329">
        <v>12</v>
      </c>
      <c r="U6329" s="210" t="s">
        <v>18252</v>
      </c>
      <c r="V6329" s="14">
        <v>0</v>
      </c>
      <c r="W6329" s="14">
        <v>0</v>
      </c>
      <c r="X6329" s="109" t="e">
        <v>#N/A</v>
      </c>
      <c r="Y6329" t="s">
        <v>334</v>
      </c>
      <c r="Z6329" t="s">
        <v>7990</v>
      </c>
      <c r="AA6329">
        <f t="shared" si="98"/>
        <v>1</v>
      </c>
    </row>
    <row r="6330" spans="1:27" x14ac:dyDescent="0.2">
      <c r="A6330">
        <v>6262</v>
      </c>
      <c r="B6330" s="1" t="s">
        <v>14737</v>
      </c>
      <c r="C6330" t="s">
        <v>6878</v>
      </c>
      <c r="D6330" s="9">
        <v>81</v>
      </c>
      <c r="E6330" s="9"/>
      <c r="F6330" s="9"/>
      <c r="G6330" s="10">
        <v>4</v>
      </c>
      <c r="H6330" s="10" t="s">
        <v>276</v>
      </c>
      <c r="I6330" s="10">
        <v>1952</v>
      </c>
      <c r="J6330" s="11" t="s">
        <v>14738</v>
      </c>
      <c r="K6330" s="12" t="s">
        <v>237</v>
      </c>
      <c r="L6330" s="13" t="s">
        <v>14739</v>
      </c>
      <c r="M6330" t="s">
        <v>290</v>
      </c>
      <c r="N6330" t="s">
        <v>291</v>
      </c>
      <c r="O6330" t="s">
        <v>292</v>
      </c>
      <c r="S6330" s="9"/>
      <c r="T6330">
        <v>1</v>
      </c>
      <c r="U6330" s="210" t="s">
        <v>18253</v>
      </c>
      <c r="V6330" s="14">
        <v>0</v>
      </c>
      <c r="W6330" s="14">
        <v>0</v>
      </c>
      <c r="X6330" s="150" t="s">
        <v>270</v>
      </c>
      <c r="Y6330">
        <v>81</v>
      </c>
      <c r="Z6330" t="s">
        <v>3085</v>
      </c>
      <c r="AA6330">
        <f t="shared" si="98"/>
        <v>1</v>
      </c>
    </row>
    <row r="6331" spans="1:27" x14ac:dyDescent="0.2">
      <c r="A6331">
        <v>192</v>
      </c>
      <c r="B6331" s="1" t="s">
        <v>14740</v>
      </c>
      <c r="C6331" t="s">
        <v>503</v>
      </c>
      <c r="D6331" s="9" t="s">
        <v>14741</v>
      </c>
      <c r="E6331" s="9" t="s">
        <v>259</v>
      </c>
      <c r="F6331" s="9" t="s">
        <v>532</v>
      </c>
      <c r="G6331" s="10">
        <v>7</v>
      </c>
      <c r="H6331" s="10" t="s">
        <v>276</v>
      </c>
      <c r="I6331" s="10">
        <v>1952</v>
      </c>
      <c r="J6331" s="11" t="s">
        <v>14742</v>
      </c>
      <c r="K6331" s="12" t="s">
        <v>237</v>
      </c>
      <c r="L6331" s="13" t="s">
        <v>14743</v>
      </c>
      <c r="M6331" t="s">
        <v>290</v>
      </c>
      <c r="N6331" t="s">
        <v>291</v>
      </c>
      <c r="O6331" t="s">
        <v>520</v>
      </c>
      <c r="S6331" s="9"/>
      <c r="T6331">
        <v>1</v>
      </c>
      <c r="U6331" s="210" t="s">
        <v>18253</v>
      </c>
      <c r="V6331" s="14">
        <v>0</v>
      </c>
      <c r="W6331" s="14">
        <v>1</v>
      </c>
      <c r="X6331" s="109" t="s">
        <v>294</v>
      </c>
      <c r="Y6331" t="s">
        <v>10182</v>
      </c>
      <c r="Z6331" t="s">
        <v>505</v>
      </c>
      <c r="AA6331">
        <f t="shared" si="98"/>
        <v>6</v>
      </c>
    </row>
    <row r="6332" spans="1:27" x14ac:dyDescent="0.2">
      <c r="A6332">
        <v>640</v>
      </c>
      <c r="B6332" s="1" t="s">
        <v>14744</v>
      </c>
      <c r="C6332" t="s">
        <v>1027</v>
      </c>
      <c r="D6332" s="9" t="s">
        <v>14745</v>
      </c>
      <c r="E6332" s="9" t="s">
        <v>14593</v>
      </c>
      <c r="F6332" s="9"/>
      <c r="G6332" s="10">
        <v>16</v>
      </c>
      <c r="H6332" s="10" t="s">
        <v>276</v>
      </c>
      <c r="I6332" s="10">
        <v>1952</v>
      </c>
      <c r="J6332" s="11" t="s">
        <v>14746</v>
      </c>
      <c r="K6332" s="12"/>
      <c r="L6332" s="13" t="s">
        <v>14747</v>
      </c>
      <c r="M6332" t="s">
        <v>781</v>
      </c>
      <c r="S6332" s="9"/>
      <c r="T6332">
        <v>1</v>
      </c>
      <c r="U6332" s="210" t="s">
        <v>18253</v>
      </c>
      <c r="V6332" s="14">
        <v>0</v>
      </c>
      <c r="W6332" s="14">
        <v>1</v>
      </c>
      <c r="X6332" s="150" t="s">
        <v>294</v>
      </c>
      <c r="Y6332" t="s">
        <v>14484</v>
      </c>
      <c r="Z6332" t="s">
        <v>1419</v>
      </c>
      <c r="AA6332">
        <f t="shared" si="98"/>
        <v>4</v>
      </c>
    </row>
    <row r="6333" spans="1:27" x14ac:dyDescent="0.2">
      <c r="A6333">
        <v>1337</v>
      </c>
      <c r="B6333" s="1" t="s">
        <v>14748</v>
      </c>
      <c r="C6333" t="s">
        <v>503</v>
      </c>
      <c r="D6333" s="9" t="s">
        <v>14749</v>
      </c>
      <c r="E6333" s="9" t="s">
        <v>14593</v>
      </c>
      <c r="F6333" s="9"/>
      <c r="G6333" s="10">
        <v>16</v>
      </c>
      <c r="H6333" s="10" t="s">
        <v>276</v>
      </c>
      <c r="I6333" s="10">
        <v>1952</v>
      </c>
      <c r="J6333" s="11" t="s">
        <v>14746</v>
      </c>
      <c r="K6333" s="12"/>
      <c r="L6333" s="13" t="s">
        <v>14750</v>
      </c>
      <c r="M6333" t="s">
        <v>781</v>
      </c>
      <c r="S6333" s="9"/>
      <c r="T6333">
        <v>1</v>
      </c>
      <c r="U6333" s="210" t="s">
        <v>18253</v>
      </c>
      <c r="V6333" s="14">
        <v>0</v>
      </c>
      <c r="W6333" s="14">
        <v>1</v>
      </c>
      <c r="X6333" s="150" t="s">
        <v>294</v>
      </c>
      <c r="Y6333" t="s">
        <v>14484</v>
      </c>
      <c r="Z6333" t="s">
        <v>505</v>
      </c>
      <c r="AA6333">
        <f t="shared" si="98"/>
        <v>3</v>
      </c>
    </row>
    <row r="6334" spans="1:27" x14ac:dyDescent="0.2">
      <c r="A6334">
        <v>3861</v>
      </c>
      <c r="B6334" s="1" t="s">
        <v>14751</v>
      </c>
      <c r="C6334" t="s">
        <v>1027</v>
      </c>
      <c r="D6334" s="9" t="s">
        <v>14484</v>
      </c>
      <c r="E6334" s="9" t="s">
        <v>14593</v>
      </c>
      <c r="F6334" s="9"/>
      <c r="G6334" s="10">
        <v>16</v>
      </c>
      <c r="H6334" s="10" t="s">
        <v>276</v>
      </c>
      <c r="I6334" s="10">
        <v>1952</v>
      </c>
      <c r="J6334" s="11" t="s">
        <v>14746</v>
      </c>
      <c r="K6334" s="12"/>
      <c r="L6334" s="13" t="s">
        <v>14752</v>
      </c>
      <c r="M6334" t="s">
        <v>781</v>
      </c>
      <c r="S6334" s="9"/>
      <c r="T6334">
        <v>1</v>
      </c>
      <c r="U6334" s="210" t="s">
        <v>18253</v>
      </c>
      <c r="V6334" s="14">
        <v>0</v>
      </c>
      <c r="W6334" s="14">
        <v>1</v>
      </c>
      <c r="X6334" s="150" t="s">
        <v>294</v>
      </c>
      <c r="Y6334" t="s">
        <v>14484</v>
      </c>
      <c r="Z6334" t="s">
        <v>271</v>
      </c>
      <c r="AA6334">
        <f t="shared" si="98"/>
        <v>1</v>
      </c>
    </row>
    <row r="6335" spans="1:27" x14ac:dyDescent="0.2">
      <c r="A6335">
        <v>5163</v>
      </c>
      <c r="B6335" s="1" t="s">
        <v>14753</v>
      </c>
      <c r="C6335" t="s">
        <v>1027</v>
      </c>
      <c r="D6335" s="9"/>
      <c r="E6335" s="9" t="s">
        <v>14593</v>
      </c>
      <c r="F6335" s="9"/>
      <c r="G6335" s="10">
        <v>16</v>
      </c>
      <c r="H6335" s="10" t="s">
        <v>276</v>
      </c>
      <c r="I6335" s="10">
        <v>1952</v>
      </c>
      <c r="J6335" s="11" t="s">
        <v>14746</v>
      </c>
      <c r="K6335" s="12"/>
      <c r="L6335" s="13" t="s">
        <v>14754</v>
      </c>
      <c r="M6335" t="s">
        <v>781</v>
      </c>
      <c r="S6335" s="9"/>
      <c r="T6335">
        <v>1</v>
      </c>
      <c r="U6335" s="210" t="s">
        <v>18253</v>
      </c>
      <c r="V6335" s="14">
        <v>0</v>
      </c>
      <c r="W6335" s="14">
        <v>0</v>
      </c>
      <c r="X6335" s="109" t="e">
        <v>#N/A</v>
      </c>
      <c r="Y6335" t="s">
        <v>334</v>
      </c>
      <c r="Z6335" t="s">
        <v>271</v>
      </c>
      <c r="AA6335">
        <f t="shared" si="98"/>
        <v>1</v>
      </c>
    </row>
    <row r="6336" spans="1:27" x14ac:dyDescent="0.2">
      <c r="A6336">
        <v>5098</v>
      </c>
      <c r="B6336" s="1" t="s">
        <v>14755</v>
      </c>
      <c r="C6336" t="s">
        <v>12775</v>
      </c>
      <c r="D6336" s="9"/>
      <c r="E6336" s="9" t="s">
        <v>14593</v>
      </c>
      <c r="F6336" s="9"/>
      <c r="G6336" s="10">
        <v>16</v>
      </c>
      <c r="H6336" s="10" t="s">
        <v>276</v>
      </c>
      <c r="I6336" s="10">
        <v>1952</v>
      </c>
      <c r="J6336" s="11" t="s">
        <v>14746</v>
      </c>
      <c r="K6336" s="12"/>
      <c r="L6336" s="63" t="s">
        <v>18074</v>
      </c>
      <c r="M6336" t="s">
        <v>781</v>
      </c>
      <c r="S6336" s="9"/>
      <c r="T6336">
        <v>1</v>
      </c>
      <c r="U6336" s="210" t="s">
        <v>18253</v>
      </c>
      <c r="V6336" s="14">
        <v>0</v>
      </c>
      <c r="W6336" s="14">
        <v>0</v>
      </c>
      <c r="X6336" s="109" t="e">
        <v>#N/A</v>
      </c>
      <c r="Y6336" t="s">
        <v>334</v>
      </c>
      <c r="Z6336" t="s">
        <v>7990</v>
      </c>
      <c r="AA6336">
        <f t="shared" si="98"/>
        <v>1</v>
      </c>
    </row>
    <row r="6337" spans="1:27" x14ac:dyDescent="0.2">
      <c r="A6337">
        <v>5598</v>
      </c>
      <c r="B6337" s="1" t="s">
        <v>14756</v>
      </c>
      <c r="C6337" t="s">
        <v>12775</v>
      </c>
      <c r="D6337" s="9"/>
      <c r="E6337" s="9" t="s">
        <v>14593</v>
      </c>
      <c r="F6337" s="9"/>
      <c r="G6337" s="10">
        <v>16</v>
      </c>
      <c r="H6337" s="10" t="s">
        <v>276</v>
      </c>
      <c r="I6337" s="10">
        <v>1952</v>
      </c>
      <c r="J6337" s="11" t="s">
        <v>14746</v>
      </c>
      <c r="K6337" s="12"/>
      <c r="L6337" s="63" t="s">
        <v>18086</v>
      </c>
      <c r="M6337" t="s">
        <v>781</v>
      </c>
      <c r="S6337" s="9"/>
      <c r="T6337">
        <v>1</v>
      </c>
      <c r="U6337" s="210" t="s">
        <v>18253</v>
      </c>
      <c r="V6337" s="14">
        <v>0</v>
      </c>
      <c r="W6337" s="14">
        <v>0</v>
      </c>
      <c r="X6337" s="109" t="e">
        <v>#N/A</v>
      </c>
      <c r="Y6337" t="s">
        <v>334</v>
      </c>
      <c r="Z6337" t="s">
        <v>7990</v>
      </c>
      <c r="AA6337">
        <f t="shared" si="98"/>
        <v>1</v>
      </c>
    </row>
    <row r="6338" spans="1:27" x14ac:dyDescent="0.2">
      <c r="A6338">
        <v>2278</v>
      </c>
      <c r="B6338" s="1" t="s">
        <v>14757</v>
      </c>
      <c r="C6338" t="s">
        <v>1027</v>
      </c>
      <c r="D6338" s="9" t="s">
        <v>14758</v>
      </c>
      <c r="E6338" s="9" t="s">
        <v>14593</v>
      </c>
      <c r="F6338" s="9"/>
      <c r="G6338" s="10">
        <v>29</v>
      </c>
      <c r="H6338" s="10" t="s">
        <v>276</v>
      </c>
      <c r="I6338" s="10">
        <v>1952</v>
      </c>
      <c r="J6338" s="11" t="s">
        <v>14759</v>
      </c>
      <c r="K6338" s="12"/>
      <c r="L6338" s="13" t="s">
        <v>14760</v>
      </c>
      <c r="M6338" t="s">
        <v>781</v>
      </c>
      <c r="S6338" s="9"/>
      <c r="T6338">
        <v>1</v>
      </c>
      <c r="U6338" s="210" t="s">
        <v>18253</v>
      </c>
      <c r="V6338" s="14">
        <v>0</v>
      </c>
      <c r="W6338" s="14">
        <v>1</v>
      </c>
      <c r="X6338" s="150" t="s">
        <v>294</v>
      </c>
      <c r="Y6338" t="s">
        <v>14484</v>
      </c>
      <c r="Z6338" t="s">
        <v>271</v>
      </c>
      <c r="AA6338">
        <f t="shared" ref="AA6338:AA6401" si="99">LEN(D6338)-LEN(SUBSTITUTE(D6338,"/",""))+1</f>
        <v>2</v>
      </c>
    </row>
    <row r="6339" spans="1:27" x14ac:dyDescent="0.2">
      <c r="A6339">
        <v>5618</v>
      </c>
      <c r="B6339" s="1" t="s">
        <v>14765</v>
      </c>
      <c r="C6339" t="s">
        <v>1027</v>
      </c>
      <c r="D6339" s="9"/>
      <c r="E6339" s="9" t="s">
        <v>14593</v>
      </c>
      <c r="F6339" s="9"/>
      <c r="G6339" s="10">
        <v>29</v>
      </c>
      <c r="H6339" s="10" t="s">
        <v>276</v>
      </c>
      <c r="I6339" s="10">
        <v>1952</v>
      </c>
      <c r="J6339" s="11" t="s">
        <v>14759</v>
      </c>
      <c r="K6339" s="12"/>
      <c r="L6339" s="13" t="s">
        <v>14766</v>
      </c>
      <c r="M6339" t="s">
        <v>781</v>
      </c>
      <c r="S6339" s="9"/>
      <c r="T6339">
        <v>1</v>
      </c>
      <c r="U6339" s="210" t="s">
        <v>18253</v>
      </c>
      <c r="V6339" s="14">
        <v>0</v>
      </c>
      <c r="W6339" s="14">
        <v>0</v>
      </c>
      <c r="X6339" s="109" t="e">
        <v>#N/A</v>
      </c>
      <c r="Y6339" t="s">
        <v>334</v>
      </c>
      <c r="Z6339" t="s">
        <v>7856</v>
      </c>
      <c r="AA6339">
        <f t="shared" si="99"/>
        <v>1</v>
      </c>
    </row>
    <row r="6340" spans="1:27" x14ac:dyDescent="0.2">
      <c r="A6340">
        <v>2856</v>
      </c>
      <c r="B6340" s="1" t="s">
        <v>14763</v>
      </c>
      <c r="C6340" t="s">
        <v>1027</v>
      </c>
      <c r="D6340" s="9">
        <v>21</v>
      </c>
      <c r="E6340" s="9" t="s">
        <v>14593</v>
      </c>
      <c r="F6340" s="9"/>
      <c r="G6340" s="10">
        <v>29</v>
      </c>
      <c r="H6340" s="10" t="s">
        <v>276</v>
      </c>
      <c r="I6340" s="10">
        <v>1952</v>
      </c>
      <c r="J6340" s="11" t="s">
        <v>14759</v>
      </c>
      <c r="K6340" s="12"/>
      <c r="L6340" s="13" t="s">
        <v>14764</v>
      </c>
      <c r="M6340" t="s">
        <v>781</v>
      </c>
      <c r="S6340" s="9"/>
      <c r="T6340">
        <v>1</v>
      </c>
      <c r="U6340" s="210" t="s">
        <v>18253</v>
      </c>
      <c r="V6340" s="14">
        <v>0</v>
      </c>
      <c r="W6340" s="14">
        <v>0</v>
      </c>
      <c r="X6340" s="150" t="s">
        <v>270</v>
      </c>
      <c r="Y6340">
        <v>21</v>
      </c>
      <c r="Z6340" t="s">
        <v>7856</v>
      </c>
      <c r="AA6340">
        <f t="shared" si="99"/>
        <v>1</v>
      </c>
    </row>
    <row r="6341" spans="1:27" x14ac:dyDescent="0.2">
      <c r="A6341">
        <v>2116</v>
      </c>
      <c r="B6341" s="1" t="s">
        <v>14761</v>
      </c>
      <c r="C6341" t="s">
        <v>1027</v>
      </c>
      <c r="D6341" s="9" t="s">
        <v>10182</v>
      </c>
      <c r="E6341" s="9" t="s">
        <v>14593</v>
      </c>
      <c r="F6341" s="9" t="s">
        <v>532</v>
      </c>
      <c r="G6341" s="10">
        <v>29</v>
      </c>
      <c r="H6341" s="10" t="s">
        <v>276</v>
      </c>
      <c r="I6341" s="10">
        <v>1952</v>
      </c>
      <c r="J6341" s="11" t="s">
        <v>14759</v>
      </c>
      <c r="K6341" s="12"/>
      <c r="L6341" s="13" t="s">
        <v>14762</v>
      </c>
      <c r="M6341" t="s">
        <v>781</v>
      </c>
      <c r="S6341" s="9"/>
      <c r="T6341">
        <v>1</v>
      </c>
      <c r="U6341" s="210" t="s">
        <v>18253</v>
      </c>
      <c r="V6341" s="14">
        <v>0</v>
      </c>
      <c r="W6341" s="14">
        <v>0</v>
      </c>
      <c r="X6341" s="109" t="s">
        <v>294</v>
      </c>
      <c r="Y6341" t="s">
        <v>10182</v>
      </c>
      <c r="Z6341" t="s">
        <v>271</v>
      </c>
      <c r="AA6341">
        <f t="shared" si="99"/>
        <v>1</v>
      </c>
    </row>
    <row r="6342" spans="1:27" x14ac:dyDescent="0.2">
      <c r="A6342">
        <v>5644</v>
      </c>
      <c r="B6342" s="1" t="s">
        <v>14767</v>
      </c>
      <c r="C6342" t="s">
        <v>12775</v>
      </c>
      <c r="D6342" s="9"/>
      <c r="E6342" s="9" t="s">
        <v>14593</v>
      </c>
      <c r="F6342" s="9"/>
      <c r="G6342" s="10">
        <v>29</v>
      </c>
      <c r="H6342" s="10" t="s">
        <v>276</v>
      </c>
      <c r="I6342" s="10">
        <v>1952</v>
      </c>
      <c r="J6342" s="11" t="s">
        <v>14759</v>
      </c>
      <c r="K6342" s="12"/>
      <c r="L6342" s="63" t="s">
        <v>18010</v>
      </c>
      <c r="M6342" t="s">
        <v>781</v>
      </c>
      <c r="S6342" s="9"/>
      <c r="T6342">
        <v>1</v>
      </c>
      <c r="U6342" s="210" t="s">
        <v>18253</v>
      </c>
      <c r="V6342" s="14">
        <v>0</v>
      </c>
      <c r="W6342" s="14">
        <v>0</v>
      </c>
      <c r="X6342" s="109" t="e">
        <v>#N/A</v>
      </c>
      <c r="Y6342" t="s">
        <v>334</v>
      </c>
      <c r="Z6342" t="s">
        <v>12778</v>
      </c>
      <c r="AA6342">
        <f t="shared" si="99"/>
        <v>1</v>
      </c>
    </row>
    <row r="6343" spans="1:27" x14ac:dyDescent="0.2">
      <c r="A6343">
        <v>5956</v>
      </c>
      <c r="B6343" s="1" t="s">
        <v>14768</v>
      </c>
      <c r="C6343" t="s">
        <v>12775</v>
      </c>
      <c r="D6343" s="9"/>
      <c r="E6343" s="9" t="s">
        <v>14593</v>
      </c>
      <c r="F6343" s="9"/>
      <c r="G6343" s="10">
        <v>29</v>
      </c>
      <c r="H6343" s="10" t="s">
        <v>276</v>
      </c>
      <c r="I6343" s="10">
        <v>1952</v>
      </c>
      <c r="J6343" s="11" t="s">
        <v>14759</v>
      </c>
      <c r="K6343" s="12"/>
      <c r="L6343" s="63" t="s">
        <v>18063</v>
      </c>
      <c r="M6343" t="s">
        <v>781</v>
      </c>
      <c r="S6343" s="9"/>
      <c r="T6343">
        <v>1</v>
      </c>
      <c r="U6343" s="210" t="s">
        <v>18253</v>
      </c>
      <c r="V6343" s="14">
        <v>0</v>
      </c>
      <c r="W6343" s="14">
        <v>0</v>
      </c>
      <c r="X6343" s="109" t="e">
        <v>#N/A</v>
      </c>
      <c r="Y6343" t="s">
        <v>334</v>
      </c>
      <c r="Z6343" t="s">
        <v>7990</v>
      </c>
      <c r="AA6343">
        <f t="shared" si="99"/>
        <v>1</v>
      </c>
    </row>
    <row r="6344" spans="1:27" x14ac:dyDescent="0.2">
      <c r="A6344">
        <v>2834</v>
      </c>
      <c r="B6344" s="1" t="s">
        <v>14769</v>
      </c>
      <c r="C6344" t="s">
        <v>1027</v>
      </c>
      <c r="D6344" s="9" t="s">
        <v>14770</v>
      </c>
      <c r="E6344" s="9"/>
      <c r="F6344" s="9"/>
      <c r="G6344" s="10">
        <v>31</v>
      </c>
      <c r="H6344" s="10" t="s">
        <v>276</v>
      </c>
      <c r="I6344" s="10">
        <v>1952</v>
      </c>
      <c r="J6344" s="11" t="s">
        <v>14771</v>
      </c>
      <c r="K6344" s="12" t="s">
        <v>237</v>
      </c>
      <c r="L6344" s="13" t="s">
        <v>14772</v>
      </c>
      <c r="M6344" t="s">
        <v>290</v>
      </c>
      <c r="N6344" t="s">
        <v>291</v>
      </c>
      <c r="O6344" t="s">
        <v>520</v>
      </c>
      <c r="S6344" s="9"/>
      <c r="T6344">
        <v>1</v>
      </c>
      <c r="U6344" s="210" t="s">
        <v>18253</v>
      </c>
      <c r="V6344" s="14">
        <v>0</v>
      </c>
      <c r="W6344" s="14">
        <v>0</v>
      </c>
      <c r="X6344" s="150" t="s">
        <v>294</v>
      </c>
      <c r="Y6344" t="s">
        <v>14770</v>
      </c>
      <c r="Z6344" t="s">
        <v>271</v>
      </c>
      <c r="AA6344">
        <f t="shared" si="99"/>
        <v>1</v>
      </c>
    </row>
    <row r="6345" spans="1:27" x14ac:dyDescent="0.2">
      <c r="A6345">
        <v>7538</v>
      </c>
      <c r="B6345" s="1" t="s">
        <v>14773</v>
      </c>
      <c r="C6345" t="s">
        <v>9894</v>
      </c>
      <c r="D6345" s="9" t="s">
        <v>14774</v>
      </c>
      <c r="E6345" s="9"/>
      <c r="F6345" s="9"/>
      <c r="G6345" s="10">
        <v>4</v>
      </c>
      <c r="H6345" s="10" t="s">
        <v>536</v>
      </c>
      <c r="I6345" s="10">
        <v>1952</v>
      </c>
      <c r="J6345" s="11" t="s">
        <v>14775</v>
      </c>
      <c r="K6345" s="12" t="s">
        <v>237</v>
      </c>
      <c r="L6345" s="13" t="s">
        <v>14776</v>
      </c>
      <c r="M6345" t="s">
        <v>290</v>
      </c>
      <c r="N6345" t="s">
        <v>291</v>
      </c>
      <c r="O6345" t="s">
        <v>695</v>
      </c>
      <c r="S6345" s="9"/>
      <c r="T6345">
        <v>2</v>
      </c>
      <c r="U6345" s="210" t="s">
        <v>18254</v>
      </c>
      <c r="V6345" s="14">
        <v>0</v>
      </c>
      <c r="W6345" s="14">
        <v>0</v>
      </c>
      <c r="X6345" s="150" t="s">
        <v>270</v>
      </c>
      <c r="Y6345">
        <v>58</v>
      </c>
      <c r="Z6345" t="s">
        <v>271</v>
      </c>
      <c r="AA6345">
        <f t="shared" si="99"/>
        <v>3</v>
      </c>
    </row>
    <row r="6346" spans="1:27" x14ac:dyDescent="0.2">
      <c r="A6346">
        <v>2200</v>
      </c>
      <c r="B6346" s="1" t="s">
        <v>14777</v>
      </c>
      <c r="C6346" t="s">
        <v>1027</v>
      </c>
      <c r="D6346" s="9" t="s">
        <v>14778</v>
      </c>
      <c r="E6346" s="9"/>
      <c r="F6346" s="9"/>
      <c r="G6346" s="10">
        <v>6</v>
      </c>
      <c r="H6346" s="10" t="s">
        <v>536</v>
      </c>
      <c r="I6346" s="10">
        <v>1952</v>
      </c>
      <c r="J6346" s="11" t="s">
        <v>14779</v>
      </c>
      <c r="K6346" s="12" t="s">
        <v>237</v>
      </c>
      <c r="L6346" s="13" t="s">
        <v>14780</v>
      </c>
      <c r="M6346" t="s">
        <v>290</v>
      </c>
      <c r="N6346" t="s">
        <v>291</v>
      </c>
      <c r="O6346" t="s">
        <v>498</v>
      </c>
      <c r="S6346" s="9"/>
      <c r="T6346">
        <v>2</v>
      </c>
      <c r="U6346" s="210" t="s">
        <v>18254</v>
      </c>
      <c r="V6346" s="14">
        <v>0</v>
      </c>
      <c r="W6346" s="14">
        <v>1</v>
      </c>
      <c r="X6346" s="150" t="s">
        <v>294</v>
      </c>
      <c r="Y6346" t="s">
        <v>10267</v>
      </c>
      <c r="Z6346" t="s">
        <v>271</v>
      </c>
      <c r="AA6346">
        <f t="shared" si="99"/>
        <v>3</v>
      </c>
    </row>
    <row r="6347" spans="1:27" x14ac:dyDescent="0.2">
      <c r="A6347">
        <v>2890</v>
      </c>
      <c r="B6347" s="1" t="s">
        <v>14781</v>
      </c>
      <c r="C6347" t="s">
        <v>9894</v>
      </c>
      <c r="D6347" s="9" t="s">
        <v>1659</v>
      </c>
      <c r="E6347" s="9" t="s">
        <v>259</v>
      </c>
      <c r="F6347" s="9" t="s">
        <v>721</v>
      </c>
      <c r="G6347" s="10">
        <v>7</v>
      </c>
      <c r="H6347" s="10" t="s">
        <v>536</v>
      </c>
      <c r="I6347" s="10">
        <v>1952</v>
      </c>
      <c r="J6347" s="11" t="s">
        <v>14782</v>
      </c>
      <c r="K6347" s="12" t="s">
        <v>237</v>
      </c>
      <c r="L6347" s="13" t="s">
        <v>14783</v>
      </c>
      <c r="M6347" t="s">
        <v>290</v>
      </c>
      <c r="N6347" t="s">
        <v>291</v>
      </c>
      <c r="O6347" t="s">
        <v>320</v>
      </c>
      <c r="S6347" s="9"/>
      <c r="T6347">
        <v>2</v>
      </c>
      <c r="U6347" s="210" t="s">
        <v>18254</v>
      </c>
      <c r="V6347" s="14">
        <v>0</v>
      </c>
      <c r="W6347" s="14">
        <v>0</v>
      </c>
      <c r="X6347" s="150" t="s">
        <v>270</v>
      </c>
      <c r="Y6347">
        <v>139</v>
      </c>
      <c r="Z6347" t="s">
        <v>7856</v>
      </c>
      <c r="AA6347">
        <f t="shared" si="99"/>
        <v>2</v>
      </c>
    </row>
    <row r="6348" spans="1:27" x14ac:dyDescent="0.2">
      <c r="A6348">
        <v>5960</v>
      </c>
      <c r="B6348" s="1" t="s">
        <v>14784</v>
      </c>
      <c r="C6348" t="s">
        <v>12775</v>
      </c>
      <c r="D6348" s="9"/>
      <c r="E6348" s="9" t="s">
        <v>259</v>
      </c>
      <c r="F6348" s="9"/>
      <c r="G6348" s="10">
        <v>7</v>
      </c>
      <c r="H6348" s="10" t="s">
        <v>536</v>
      </c>
      <c r="I6348" s="10">
        <v>1952</v>
      </c>
      <c r="J6348" s="11" t="s">
        <v>14782</v>
      </c>
      <c r="K6348" s="12" t="s">
        <v>237</v>
      </c>
      <c r="L6348" s="63" t="s">
        <v>18012</v>
      </c>
      <c r="M6348" t="s">
        <v>290</v>
      </c>
      <c r="N6348" t="s">
        <v>291</v>
      </c>
      <c r="O6348" t="s">
        <v>498</v>
      </c>
      <c r="S6348" s="9"/>
      <c r="T6348">
        <v>2</v>
      </c>
      <c r="U6348" s="210" t="s">
        <v>18254</v>
      </c>
      <c r="V6348" s="14">
        <v>0</v>
      </c>
      <c r="W6348" s="14">
        <v>0</v>
      </c>
      <c r="X6348" s="109" t="e">
        <v>#N/A</v>
      </c>
      <c r="Y6348" t="s">
        <v>334</v>
      </c>
      <c r="Z6348" t="s">
        <v>12778</v>
      </c>
      <c r="AA6348">
        <f t="shared" si="99"/>
        <v>1</v>
      </c>
    </row>
    <row r="6349" spans="1:27" x14ac:dyDescent="0.2">
      <c r="A6349">
        <v>5154</v>
      </c>
      <c r="B6349" s="1" t="s">
        <v>14785</v>
      </c>
      <c r="C6349" t="s">
        <v>1027</v>
      </c>
      <c r="D6349" s="9" t="s">
        <v>10267</v>
      </c>
      <c r="E6349" s="9"/>
      <c r="F6349" s="9"/>
      <c r="G6349" s="10">
        <v>8</v>
      </c>
      <c r="H6349" s="10" t="s">
        <v>536</v>
      </c>
      <c r="I6349" s="10">
        <v>1952</v>
      </c>
      <c r="J6349" s="11" t="s">
        <v>14786</v>
      </c>
      <c r="K6349" s="12" t="s">
        <v>237</v>
      </c>
      <c r="L6349" s="13" t="s">
        <v>14808</v>
      </c>
      <c r="M6349" t="s">
        <v>290</v>
      </c>
      <c r="N6349" t="s">
        <v>291</v>
      </c>
      <c r="O6349" t="s">
        <v>292</v>
      </c>
      <c r="S6349" s="9"/>
      <c r="T6349">
        <v>2</v>
      </c>
      <c r="U6349" s="210" t="s">
        <v>18254</v>
      </c>
      <c r="V6349" s="14">
        <v>0</v>
      </c>
      <c r="W6349" s="14">
        <v>1</v>
      </c>
      <c r="X6349" s="150" t="s">
        <v>294</v>
      </c>
      <c r="Y6349" t="s">
        <v>10267</v>
      </c>
      <c r="Z6349" t="s">
        <v>1419</v>
      </c>
      <c r="AA6349">
        <f t="shared" si="99"/>
        <v>1</v>
      </c>
    </row>
    <row r="6350" spans="1:27" x14ac:dyDescent="0.2">
      <c r="A6350">
        <v>579</v>
      </c>
      <c r="B6350" s="1" t="s">
        <v>14809</v>
      </c>
      <c r="C6350" t="s">
        <v>8426</v>
      </c>
      <c r="D6350" s="9" t="s">
        <v>14810</v>
      </c>
      <c r="E6350" s="9" t="s">
        <v>275</v>
      </c>
      <c r="F6350" s="9" t="s">
        <v>312</v>
      </c>
      <c r="G6350" s="10">
        <v>12</v>
      </c>
      <c r="H6350" s="10" t="s">
        <v>536</v>
      </c>
      <c r="I6350" s="10">
        <v>1952</v>
      </c>
      <c r="J6350" s="11" t="s">
        <v>14811</v>
      </c>
      <c r="K6350" s="12" t="s">
        <v>237</v>
      </c>
      <c r="L6350" s="13" t="s">
        <v>14812</v>
      </c>
      <c r="M6350" t="s">
        <v>290</v>
      </c>
      <c r="N6350" t="s">
        <v>291</v>
      </c>
      <c r="O6350" t="s">
        <v>586</v>
      </c>
      <c r="S6350" s="9"/>
      <c r="T6350">
        <v>2</v>
      </c>
      <c r="U6350" s="210" t="s">
        <v>18254</v>
      </c>
      <c r="V6350" s="14">
        <v>0</v>
      </c>
      <c r="W6350" s="14">
        <v>0</v>
      </c>
      <c r="X6350" s="150" t="s">
        <v>270</v>
      </c>
      <c r="Y6350">
        <v>219</v>
      </c>
      <c r="Z6350" t="s">
        <v>505</v>
      </c>
      <c r="AA6350">
        <f t="shared" si="99"/>
        <v>2</v>
      </c>
    </row>
    <row r="6351" spans="1:27" x14ac:dyDescent="0.2">
      <c r="A6351">
        <v>1753</v>
      </c>
      <c r="B6351" s="1" t="s">
        <v>14813</v>
      </c>
      <c r="C6351" t="s">
        <v>6878</v>
      </c>
      <c r="D6351" s="9" t="s">
        <v>14814</v>
      </c>
      <c r="E6351" s="9"/>
      <c r="F6351" s="9"/>
      <c r="G6351" s="10">
        <v>14</v>
      </c>
      <c r="H6351" s="10" t="s">
        <v>536</v>
      </c>
      <c r="I6351" s="10">
        <v>1952</v>
      </c>
      <c r="J6351" s="11" t="s">
        <v>14815</v>
      </c>
      <c r="K6351" s="12"/>
      <c r="L6351" s="13" t="s">
        <v>14816</v>
      </c>
      <c r="M6351" t="s">
        <v>753</v>
      </c>
      <c r="S6351" s="9"/>
      <c r="T6351">
        <v>2</v>
      </c>
      <c r="U6351" s="210" t="s">
        <v>18254</v>
      </c>
      <c r="V6351" s="14">
        <v>0</v>
      </c>
      <c r="W6351" s="14">
        <v>0</v>
      </c>
      <c r="X6351" s="150" t="s">
        <v>270</v>
      </c>
      <c r="Y6351">
        <v>13</v>
      </c>
      <c r="Z6351" t="s">
        <v>271</v>
      </c>
      <c r="AA6351">
        <f t="shared" si="99"/>
        <v>4</v>
      </c>
    </row>
    <row r="6352" spans="1:27" x14ac:dyDescent="0.2">
      <c r="A6352">
        <v>4974</v>
      </c>
      <c r="B6352" s="1" t="s">
        <v>14817</v>
      </c>
      <c r="C6352" t="s">
        <v>1027</v>
      </c>
      <c r="D6352" s="9" t="s">
        <v>4262</v>
      </c>
      <c r="E6352" s="9" t="s">
        <v>14530</v>
      </c>
      <c r="F6352" s="9"/>
      <c r="G6352" s="10">
        <v>18</v>
      </c>
      <c r="H6352" s="10" t="s">
        <v>536</v>
      </c>
      <c r="I6352" s="10">
        <v>1952</v>
      </c>
      <c r="J6352" s="11" t="s">
        <v>14818</v>
      </c>
      <c r="K6352" s="12"/>
      <c r="L6352" s="13" t="s">
        <v>14819</v>
      </c>
      <c r="M6352" t="s">
        <v>781</v>
      </c>
      <c r="S6352" s="9"/>
      <c r="T6352">
        <v>2</v>
      </c>
      <c r="U6352" s="210" t="s">
        <v>18254</v>
      </c>
      <c r="V6352" s="14">
        <v>0</v>
      </c>
      <c r="W6352" s="14">
        <v>1</v>
      </c>
      <c r="X6352" s="150" t="s">
        <v>294</v>
      </c>
      <c r="Y6352" t="s">
        <v>4262</v>
      </c>
      <c r="Z6352" t="s">
        <v>271</v>
      </c>
      <c r="AA6352">
        <f t="shared" si="99"/>
        <v>1</v>
      </c>
    </row>
    <row r="6353" spans="1:27" x14ac:dyDescent="0.2">
      <c r="A6353">
        <v>436</v>
      </c>
      <c r="B6353" s="1" t="s">
        <v>14820</v>
      </c>
      <c r="C6353" t="s">
        <v>503</v>
      </c>
      <c r="D6353" s="9" t="s">
        <v>14821</v>
      </c>
      <c r="E6353" s="9"/>
      <c r="F6353" s="9"/>
      <c r="G6353" s="10">
        <v>21</v>
      </c>
      <c r="H6353" s="10" t="s">
        <v>536</v>
      </c>
      <c r="I6353" s="10">
        <v>1952</v>
      </c>
      <c r="J6353" s="11" t="s">
        <v>14822</v>
      </c>
      <c r="K6353" s="12" t="s">
        <v>237</v>
      </c>
      <c r="L6353" s="13" t="s">
        <v>14823</v>
      </c>
      <c r="M6353" t="s">
        <v>290</v>
      </c>
      <c r="N6353" t="s">
        <v>291</v>
      </c>
      <c r="O6353" t="s">
        <v>292</v>
      </c>
      <c r="S6353" s="9"/>
      <c r="T6353">
        <v>2</v>
      </c>
      <c r="U6353" s="210" t="s">
        <v>18254</v>
      </c>
      <c r="V6353" s="14">
        <v>0</v>
      </c>
      <c r="W6353" s="14">
        <v>1</v>
      </c>
      <c r="X6353" s="150" t="s">
        <v>294</v>
      </c>
      <c r="Y6353" t="s">
        <v>10267</v>
      </c>
      <c r="Z6353" t="s">
        <v>505</v>
      </c>
      <c r="AA6353">
        <f t="shared" si="99"/>
        <v>6</v>
      </c>
    </row>
    <row r="6354" spans="1:27" x14ac:dyDescent="0.2">
      <c r="A6354">
        <v>7194</v>
      </c>
      <c r="B6354" s="1" t="s">
        <v>14824</v>
      </c>
      <c r="C6354" t="s">
        <v>503</v>
      </c>
      <c r="D6354" s="9" t="s">
        <v>14825</v>
      </c>
      <c r="E6354" s="9" t="s">
        <v>876</v>
      </c>
      <c r="F6354" s="9" t="s">
        <v>1416</v>
      </c>
      <c r="G6354" s="10">
        <v>21</v>
      </c>
      <c r="H6354" s="10" t="s">
        <v>536</v>
      </c>
      <c r="I6354" s="10">
        <v>1952</v>
      </c>
      <c r="J6354" s="11" t="s">
        <v>14822</v>
      </c>
      <c r="K6354" s="12" t="s">
        <v>237</v>
      </c>
      <c r="L6354" s="13" t="s">
        <v>14826</v>
      </c>
      <c r="M6354" t="s">
        <v>290</v>
      </c>
      <c r="N6354" t="s">
        <v>291</v>
      </c>
      <c r="O6354" t="s">
        <v>339</v>
      </c>
      <c r="S6354" s="9"/>
      <c r="T6354">
        <v>2</v>
      </c>
      <c r="U6354" s="210" t="s">
        <v>18254</v>
      </c>
      <c r="V6354" s="14">
        <v>0</v>
      </c>
      <c r="W6354" s="14">
        <v>1</v>
      </c>
      <c r="X6354" s="150" t="s">
        <v>270</v>
      </c>
      <c r="Y6354">
        <v>45</v>
      </c>
      <c r="Z6354" t="s">
        <v>505</v>
      </c>
      <c r="AA6354">
        <f t="shared" si="99"/>
        <v>4</v>
      </c>
    </row>
    <row r="6355" spans="1:27" x14ac:dyDescent="0.2">
      <c r="A6355">
        <v>2913</v>
      </c>
      <c r="B6355" s="1" t="s">
        <v>14827</v>
      </c>
      <c r="C6355" t="s">
        <v>1027</v>
      </c>
      <c r="D6355" s="9" t="s">
        <v>14828</v>
      </c>
      <c r="E6355" s="9" t="s">
        <v>14593</v>
      </c>
      <c r="F6355" s="9"/>
      <c r="G6355" s="10">
        <v>22</v>
      </c>
      <c r="H6355" s="10" t="s">
        <v>536</v>
      </c>
      <c r="I6355" s="10">
        <v>1952</v>
      </c>
      <c r="J6355" s="11" t="s">
        <v>14829</v>
      </c>
      <c r="K6355" s="12"/>
      <c r="L6355" s="13" t="s">
        <v>14830</v>
      </c>
      <c r="M6355" t="s">
        <v>781</v>
      </c>
      <c r="S6355" s="9"/>
      <c r="T6355">
        <v>2</v>
      </c>
      <c r="U6355" s="210" t="s">
        <v>18254</v>
      </c>
      <c r="V6355" s="14">
        <v>0</v>
      </c>
      <c r="W6355" s="14">
        <v>1</v>
      </c>
      <c r="X6355" s="150" t="s">
        <v>294</v>
      </c>
      <c r="Y6355" t="s">
        <v>6862</v>
      </c>
      <c r="Z6355" t="s">
        <v>271</v>
      </c>
      <c r="AA6355">
        <f t="shared" si="99"/>
        <v>3</v>
      </c>
    </row>
    <row r="6356" spans="1:27" x14ac:dyDescent="0.2">
      <c r="A6356">
        <v>5340</v>
      </c>
      <c r="B6356" s="1" t="s">
        <v>14831</v>
      </c>
      <c r="C6356" t="s">
        <v>1027</v>
      </c>
      <c r="D6356" s="9">
        <v>464</v>
      </c>
      <c r="E6356" s="9" t="s">
        <v>14593</v>
      </c>
      <c r="F6356" s="9"/>
      <c r="G6356" s="10">
        <v>22</v>
      </c>
      <c r="H6356" s="10" t="s">
        <v>536</v>
      </c>
      <c r="I6356" s="10">
        <v>1952</v>
      </c>
      <c r="J6356" s="11" t="s">
        <v>14829</v>
      </c>
      <c r="K6356" s="12"/>
      <c r="L6356" s="13" t="s">
        <v>14832</v>
      </c>
      <c r="M6356" t="s">
        <v>781</v>
      </c>
      <c r="S6356" s="9"/>
      <c r="T6356">
        <v>2</v>
      </c>
      <c r="U6356" s="210" t="s">
        <v>18254</v>
      </c>
      <c r="V6356" s="14">
        <v>0</v>
      </c>
      <c r="W6356" s="14">
        <v>1</v>
      </c>
      <c r="X6356" s="150" t="s">
        <v>270</v>
      </c>
      <c r="Y6356">
        <v>464</v>
      </c>
      <c r="Z6356" t="s">
        <v>271</v>
      </c>
      <c r="AA6356">
        <f t="shared" si="99"/>
        <v>1</v>
      </c>
    </row>
    <row r="6357" spans="1:27" x14ac:dyDescent="0.2">
      <c r="A6357">
        <v>5984</v>
      </c>
      <c r="B6357" s="1" t="s">
        <v>14833</v>
      </c>
      <c r="C6357" t="s">
        <v>1027</v>
      </c>
      <c r="D6357" s="9"/>
      <c r="E6357" s="9" t="s">
        <v>14593</v>
      </c>
      <c r="F6357" s="9"/>
      <c r="G6357" s="10">
        <v>22</v>
      </c>
      <c r="H6357" s="10" t="s">
        <v>536</v>
      </c>
      <c r="I6357" s="10">
        <v>1952</v>
      </c>
      <c r="J6357" s="11" t="s">
        <v>14829</v>
      </c>
      <c r="K6357" s="12"/>
      <c r="L6357" s="13" t="s">
        <v>14834</v>
      </c>
      <c r="M6357" t="s">
        <v>781</v>
      </c>
      <c r="S6357" s="9"/>
      <c r="T6357">
        <v>2</v>
      </c>
      <c r="U6357" s="210" t="s">
        <v>18254</v>
      </c>
      <c r="V6357" s="14">
        <v>0</v>
      </c>
      <c r="W6357" s="14">
        <v>0</v>
      </c>
      <c r="X6357" s="109" t="e">
        <v>#N/A</v>
      </c>
      <c r="Y6357" t="s">
        <v>334</v>
      </c>
      <c r="Z6357" t="s">
        <v>7856</v>
      </c>
      <c r="AA6357">
        <f t="shared" si="99"/>
        <v>1</v>
      </c>
    </row>
    <row r="6358" spans="1:27" x14ac:dyDescent="0.2">
      <c r="A6358">
        <v>5992</v>
      </c>
      <c r="B6358" s="1" t="s">
        <v>14835</v>
      </c>
      <c r="C6358" t="s">
        <v>12775</v>
      </c>
      <c r="D6358" s="9"/>
      <c r="E6358" s="9" t="s">
        <v>14593</v>
      </c>
      <c r="F6358" s="9"/>
      <c r="G6358" s="10">
        <v>22</v>
      </c>
      <c r="H6358" s="10" t="s">
        <v>536</v>
      </c>
      <c r="I6358" s="10">
        <v>1952</v>
      </c>
      <c r="J6358" s="11" t="s">
        <v>14829</v>
      </c>
      <c r="K6358" s="12"/>
      <c r="L6358" s="63" t="s">
        <v>18008</v>
      </c>
      <c r="M6358" t="s">
        <v>781</v>
      </c>
      <c r="S6358" s="9"/>
      <c r="T6358">
        <v>2</v>
      </c>
      <c r="U6358" s="210" t="s">
        <v>18254</v>
      </c>
      <c r="V6358" s="14">
        <v>0</v>
      </c>
      <c r="W6358" s="14">
        <v>0</v>
      </c>
      <c r="X6358" s="109" t="e">
        <v>#N/A</v>
      </c>
      <c r="Y6358" t="s">
        <v>334</v>
      </c>
      <c r="Z6358" t="s">
        <v>12778</v>
      </c>
      <c r="AA6358">
        <f t="shared" si="99"/>
        <v>1</v>
      </c>
    </row>
    <row r="6359" spans="1:27" x14ac:dyDescent="0.2">
      <c r="A6359">
        <v>6014</v>
      </c>
      <c r="B6359" s="1" t="s">
        <v>14836</v>
      </c>
      <c r="C6359" t="s">
        <v>12775</v>
      </c>
      <c r="D6359" s="9"/>
      <c r="E6359" s="9" t="s">
        <v>14593</v>
      </c>
      <c r="F6359" s="9"/>
      <c r="G6359" s="10">
        <v>22</v>
      </c>
      <c r="H6359" s="10" t="s">
        <v>536</v>
      </c>
      <c r="I6359" s="10">
        <v>1952</v>
      </c>
      <c r="J6359" s="11" t="s">
        <v>14829</v>
      </c>
      <c r="K6359" s="12"/>
      <c r="L6359" s="63" t="s">
        <v>18016</v>
      </c>
      <c r="M6359" t="s">
        <v>781</v>
      </c>
      <c r="S6359" s="9"/>
      <c r="T6359">
        <v>2</v>
      </c>
      <c r="U6359" s="210" t="s">
        <v>18254</v>
      </c>
      <c r="V6359" s="14">
        <v>0</v>
      </c>
      <c r="W6359" s="14">
        <v>0</v>
      </c>
      <c r="X6359" s="109" t="e">
        <v>#N/A</v>
      </c>
      <c r="Y6359" t="s">
        <v>334</v>
      </c>
      <c r="Z6359" t="s">
        <v>12778</v>
      </c>
      <c r="AA6359">
        <f t="shared" si="99"/>
        <v>1</v>
      </c>
    </row>
    <row r="6360" spans="1:27" x14ac:dyDescent="0.2">
      <c r="A6360">
        <v>6039</v>
      </c>
      <c r="B6360" s="1" t="s">
        <v>14837</v>
      </c>
      <c r="C6360" t="s">
        <v>12775</v>
      </c>
      <c r="D6360" s="9"/>
      <c r="E6360" s="9" t="s">
        <v>14593</v>
      </c>
      <c r="F6360" s="9"/>
      <c r="G6360" s="10">
        <v>22</v>
      </c>
      <c r="H6360" s="10" t="s">
        <v>536</v>
      </c>
      <c r="I6360" s="10">
        <v>1952</v>
      </c>
      <c r="J6360" s="11" t="s">
        <v>14829</v>
      </c>
      <c r="K6360" s="12"/>
      <c r="L6360" s="63" t="s">
        <v>18025</v>
      </c>
      <c r="M6360" t="s">
        <v>781</v>
      </c>
      <c r="S6360" s="9"/>
      <c r="T6360">
        <v>2</v>
      </c>
      <c r="U6360" s="210" t="s">
        <v>18254</v>
      </c>
      <c r="V6360" s="14">
        <v>0</v>
      </c>
      <c r="W6360" s="14">
        <v>0</v>
      </c>
      <c r="X6360" s="109" t="e">
        <v>#N/A</v>
      </c>
      <c r="Y6360" t="s">
        <v>334</v>
      </c>
      <c r="Z6360" t="s">
        <v>12778</v>
      </c>
      <c r="AA6360">
        <f t="shared" si="99"/>
        <v>1</v>
      </c>
    </row>
    <row r="6361" spans="1:27" x14ac:dyDescent="0.2">
      <c r="A6361">
        <v>5619</v>
      </c>
      <c r="B6361" s="1" t="s">
        <v>13886</v>
      </c>
      <c r="C6361" t="s">
        <v>1027</v>
      </c>
      <c r="D6361" s="9"/>
      <c r="E6361" s="9" t="s">
        <v>14593</v>
      </c>
      <c r="F6361" s="9"/>
      <c r="G6361" s="10">
        <v>7</v>
      </c>
      <c r="H6361" s="10" t="s">
        <v>287</v>
      </c>
      <c r="I6361" s="10">
        <v>1952</v>
      </c>
      <c r="J6361" s="11" t="s">
        <v>14839</v>
      </c>
      <c r="K6361" s="12"/>
      <c r="L6361" s="13" t="s">
        <v>13887</v>
      </c>
      <c r="M6361" t="s">
        <v>781</v>
      </c>
      <c r="S6361" s="9"/>
      <c r="T6361">
        <v>3</v>
      </c>
      <c r="U6361" s="210" t="s">
        <v>18255</v>
      </c>
      <c r="V6361" s="14">
        <v>0</v>
      </c>
      <c r="W6361" s="14">
        <v>1</v>
      </c>
      <c r="X6361" s="109" t="e">
        <v>#N/A</v>
      </c>
      <c r="Y6361" t="s">
        <v>334</v>
      </c>
      <c r="Z6361" t="s">
        <v>1419</v>
      </c>
      <c r="AA6361">
        <f t="shared" si="99"/>
        <v>1</v>
      </c>
    </row>
    <row r="6362" spans="1:27" x14ac:dyDescent="0.2">
      <c r="A6362">
        <v>2880</v>
      </c>
      <c r="B6362" s="1" t="s">
        <v>14838</v>
      </c>
      <c r="C6362" t="s">
        <v>1027</v>
      </c>
      <c r="D6362" s="9" t="s">
        <v>10182</v>
      </c>
      <c r="E6362" s="9" t="s">
        <v>14593</v>
      </c>
      <c r="F6362" s="9"/>
      <c r="G6362" s="10">
        <v>7</v>
      </c>
      <c r="H6362" s="10" t="s">
        <v>287</v>
      </c>
      <c r="I6362" s="10">
        <v>1952</v>
      </c>
      <c r="J6362" s="11" t="s">
        <v>14839</v>
      </c>
      <c r="K6362" s="12"/>
      <c r="L6362" s="13" t="s">
        <v>13885</v>
      </c>
      <c r="M6362" t="s">
        <v>781</v>
      </c>
      <c r="S6362" s="9"/>
      <c r="T6362">
        <v>3</v>
      </c>
      <c r="U6362" s="210" t="s">
        <v>18255</v>
      </c>
      <c r="V6362" s="14">
        <v>0</v>
      </c>
      <c r="W6362" s="14">
        <v>0</v>
      </c>
      <c r="X6362" s="109" t="s">
        <v>294</v>
      </c>
      <c r="Y6362" t="s">
        <v>10182</v>
      </c>
      <c r="Z6362" t="s">
        <v>271</v>
      </c>
      <c r="AA6362">
        <f t="shared" si="99"/>
        <v>1</v>
      </c>
    </row>
    <row r="6363" spans="1:27" x14ac:dyDescent="0.2">
      <c r="A6363">
        <v>6007</v>
      </c>
      <c r="B6363" s="1" t="s">
        <v>13888</v>
      </c>
      <c r="C6363" t="s">
        <v>1027</v>
      </c>
      <c r="D6363" s="9"/>
      <c r="E6363" s="9" t="s">
        <v>14593</v>
      </c>
      <c r="F6363" s="9"/>
      <c r="G6363" s="10">
        <v>7</v>
      </c>
      <c r="H6363" s="10" t="s">
        <v>287</v>
      </c>
      <c r="I6363" s="10">
        <v>1952</v>
      </c>
      <c r="J6363" s="11" t="s">
        <v>14839</v>
      </c>
      <c r="K6363" s="12"/>
      <c r="L6363" s="13" t="s">
        <v>13889</v>
      </c>
      <c r="M6363" t="s">
        <v>781</v>
      </c>
      <c r="S6363" s="9"/>
      <c r="T6363">
        <v>3</v>
      </c>
      <c r="U6363" s="210" t="s">
        <v>18255</v>
      </c>
      <c r="V6363" s="14">
        <v>0</v>
      </c>
      <c r="W6363" s="14">
        <v>0</v>
      </c>
      <c r="X6363" s="109" t="e">
        <v>#N/A</v>
      </c>
      <c r="Y6363" t="s">
        <v>334</v>
      </c>
      <c r="Z6363" t="s">
        <v>271</v>
      </c>
      <c r="AA6363">
        <f t="shared" si="99"/>
        <v>1</v>
      </c>
    </row>
    <row r="6364" spans="1:27" x14ac:dyDescent="0.2">
      <c r="A6364">
        <v>5977</v>
      </c>
      <c r="B6364" s="1" t="s">
        <v>13890</v>
      </c>
      <c r="C6364" t="s">
        <v>12775</v>
      </c>
      <c r="D6364" s="9"/>
      <c r="E6364" s="9" t="s">
        <v>14593</v>
      </c>
      <c r="F6364" s="9"/>
      <c r="G6364" s="10">
        <v>7</v>
      </c>
      <c r="H6364" s="10" t="s">
        <v>287</v>
      </c>
      <c r="I6364" s="10">
        <v>1952</v>
      </c>
      <c r="J6364" s="11" t="s">
        <v>14839</v>
      </c>
      <c r="K6364" s="12"/>
      <c r="L6364" s="63" t="s">
        <v>18011</v>
      </c>
      <c r="M6364" t="s">
        <v>781</v>
      </c>
      <c r="S6364" s="9"/>
      <c r="T6364">
        <v>3</v>
      </c>
      <c r="U6364" s="210" t="s">
        <v>18255</v>
      </c>
      <c r="V6364" s="14">
        <v>0</v>
      </c>
      <c r="W6364" s="14">
        <v>0</v>
      </c>
      <c r="X6364" s="109" t="e">
        <v>#N/A</v>
      </c>
      <c r="Y6364" t="s">
        <v>334</v>
      </c>
      <c r="Z6364" t="s">
        <v>12778</v>
      </c>
      <c r="AA6364">
        <f t="shared" si="99"/>
        <v>1</v>
      </c>
    </row>
    <row r="6365" spans="1:27" x14ac:dyDescent="0.2">
      <c r="A6365">
        <v>2628</v>
      </c>
      <c r="B6365" s="1" t="s">
        <v>13891</v>
      </c>
      <c r="C6365" t="s">
        <v>503</v>
      </c>
      <c r="D6365" s="9" t="s">
        <v>1888</v>
      </c>
      <c r="E6365" s="9"/>
      <c r="F6365" s="9"/>
      <c r="G6365" s="10">
        <v>8</v>
      </c>
      <c r="H6365" s="10" t="s">
        <v>287</v>
      </c>
      <c r="I6365" s="10">
        <v>1952</v>
      </c>
      <c r="J6365" s="11" t="s">
        <v>13892</v>
      </c>
      <c r="K6365" s="12" t="s">
        <v>237</v>
      </c>
      <c r="L6365" s="13" t="s">
        <v>13893</v>
      </c>
      <c r="M6365" t="s">
        <v>290</v>
      </c>
      <c r="N6365" t="s">
        <v>291</v>
      </c>
      <c r="O6365" t="s">
        <v>480</v>
      </c>
      <c r="S6365" s="9"/>
      <c r="T6365">
        <v>3</v>
      </c>
      <c r="U6365" s="210" t="s">
        <v>18255</v>
      </c>
      <c r="V6365" s="14">
        <v>0</v>
      </c>
      <c r="W6365" s="14">
        <v>0</v>
      </c>
      <c r="X6365" s="109" t="e">
        <v>#N/A</v>
      </c>
      <c r="Y6365" t="s">
        <v>1888</v>
      </c>
      <c r="Z6365" t="s">
        <v>505</v>
      </c>
      <c r="AA6365">
        <f t="shared" si="99"/>
        <v>1</v>
      </c>
    </row>
    <row r="6366" spans="1:27" x14ac:dyDescent="0.2">
      <c r="A6366">
        <v>2035</v>
      </c>
      <c r="B6366" s="1" t="s">
        <v>13894</v>
      </c>
      <c r="C6366" t="s">
        <v>2805</v>
      </c>
      <c r="D6366" s="9" t="s">
        <v>13895</v>
      </c>
      <c r="E6366" s="9" t="s">
        <v>2806</v>
      </c>
      <c r="F6366" s="9"/>
      <c r="G6366" s="10">
        <v>11</v>
      </c>
      <c r="H6366" s="10" t="s">
        <v>287</v>
      </c>
      <c r="I6366" s="10">
        <v>1952</v>
      </c>
      <c r="J6366" s="11" t="s">
        <v>13896</v>
      </c>
      <c r="K6366" s="12" t="s">
        <v>237</v>
      </c>
      <c r="L6366" s="13" t="s">
        <v>216</v>
      </c>
      <c r="M6366" t="s">
        <v>290</v>
      </c>
      <c r="N6366" t="s">
        <v>291</v>
      </c>
      <c r="O6366" t="s">
        <v>3387</v>
      </c>
      <c r="S6366" s="9"/>
      <c r="T6366">
        <v>3</v>
      </c>
      <c r="U6366" s="210" t="s">
        <v>18255</v>
      </c>
      <c r="V6366" s="14">
        <v>0</v>
      </c>
      <c r="W6366" s="14">
        <v>0</v>
      </c>
      <c r="X6366" s="150" t="s">
        <v>294</v>
      </c>
      <c r="Y6366" t="s">
        <v>10164</v>
      </c>
      <c r="Z6366" t="s">
        <v>2808</v>
      </c>
      <c r="AA6366">
        <f t="shared" si="99"/>
        <v>4</v>
      </c>
    </row>
    <row r="6367" spans="1:27" x14ac:dyDescent="0.2">
      <c r="A6367">
        <v>1048</v>
      </c>
      <c r="B6367" s="1" t="s">
        <v>13897</v>
      </c>
      <c r="C6367" t="s">
        <v>6878</v>
      </c>
      <c r="D6367" s="9" t="s">
        <v>13898</v>
      </c>
      <c r="E6367" s="9"/>
      <c r="F6367" s="9"/>
      <c r="G6367" s="10">
        <v>18</v>
      </c>
      <c r="H6367" s="10" t="s">
        <v>287</v>
      </c>
      <c r="I6367" s="10">
        <v>1952</v>
      </c>
      <c r="J6367" s="11" t="s">
        <v>13899</v>
      </c>
      <c r="K6367" s="12"/>
      <c r="L6367" s="13" t="s">
        <v>13900</v>
      </c>
      <c r="M6367" t="s">
        <v>753</v>
      </c>
      <c r="S6367" s="9"/>
      <c r="T6367">
        <v>3</v>
      </c>
      <c r="U6367" s="210" t="s">
        <v>18255</v>
      </c>
      <c r="V6367" s="14">
        <v>0</v>
      </c>
      <c r="W6367" s="14">
        <v>0</v>
      </c>
      <c r="X6367" s="150" t="s">
        <v>270</v>
      </c>
      <c r="Y6367">
        <v>81</v>
      </c>
      <c r="Z6367" t="s">
        <v>3085</v>
      </c>
      <c r="AA6367">
        <f t="shared" si="99"/>
        <v>4</v>
      </c>
    </row>
    <row r="6368" spans="1:27" x14ac:dyDescent="0.2">
      <c r="A6368">
        <v>4528</v>
      </c>
      <c r="B6368" s="1" t="s">
        <v>14843</v>
      </c>
      <c r="C6368" t="s">
        <v>1027</v>
      </c>
      <c r="D6368" s="9" t="s">
        <v>7422</v>
      </c>
      <c r="E6368" s="9" t="s">
        <v>14530</v>
      </c>
      <c r="F6368" s="9"/>
      <c r="G6368" s="10">
        <v>18</v>
      </c>
      <c r="H6368" s="10" t="s">
        <v>287</v>
      </c>
      <c r="I6368" s="10">
        <v>1952</v>
      </c>
      <c r="J6368" s="11" t="s">
        <v>13899</v>
      </c>
      <c r="K6368" s="12"/>
      <c r="L6368" s="13" t="s">
        <v>14844</v>
      </c>
      <c r="M6368" t="s">
        <v>781</v>
      </c>
      <c r="S6368" s="9"/>
      <c r="T6368">
        <v>3</v>
      </c>
      <c r="U6368" s="210" t="s">
        <v>18255</v>
      </c>
      <c r="V6368" s="14">
        <v>0</v>
      </c>
      <c r="W6368" s="14">
        <v>1</v>
      </c>
      <c r="X6368" s="150" t="s">
        <v>270</v>
      </c>
      <c r="Y6368">
        <v>14</v>
      </c>
      <c r="Z6368" t="s">
        <v>271</v>
      </c>
      <c r="AA6368">
        <f t="shared" si="99"/>
        <v>2</v>
      </c>
    </row>
    <row r="6369" spans="1:27" x14ac:dyDescent="0.2">
      <c r="A6369">
        <v>1599</v>
      </c>
      <c r="B6369" s="1" t="s">
        <v>13906</v>
      </c>
      <c r="C6369" t="s">
        <v>1027</v>
      </c>
      <c r="D6369" s="9" t="s">
        <v>8255</v>
      </c>
      <c r="E6369" s="9" t="s">
        <v>14530</v>
      </c>
      <c r="F6369" s="9" t="s">
        <v>532</v>
      </c>
      <c r="G6369" s="10">
        <v>18</v>
      </c>
      <c r="H6369" s="10" t="s">
        <v>287</v>
      </c>
      <c r="I6369" s="10">
        <v>1952</v>
      </c>
      <c r="J6369" s="11" t="s">
        <v>13899</v>
      </c>
      <c r="K6369" s="12"/>
      <c r="L6369" s="13" t="s">
        <v>14842</v>
      </c>
      <c r="M6369" t="s">
        <v>781</v>
      </c>
      <c r="S6369" s="9"/>
      <c r="T6369">
        <v>3</v>
      </c>
      <c r="U6369" s="210" t="s">
        <v>18255</v>
      </c>
      <c r="V6369" s="14">
        <v>0</v>
      </c>
      <c r="W6369" s="14">
        <v>1</v>
      </c>
      <c r="X6369" s="109" t="s">
        <v>294</v>
      </c>
      <c r="Y6369" t="s">
        <v>4077</v>
      </c>
      <c r="Z6369" t="s">
        <v>1419</v>
      </c>
      <c r="AA6369">
        <f t="shared" si="99"/>
        <v>2</v>
      </c>
    </row>
    <row r="6370" spans="1:27" x14ac:dyDescent="0.2">
      <c r="A6370">
        <v>2098</v>
      </c>
      <c r="B6370" s="1" t="s">
        <v>13901</v>
      </c>
      <c r="C6370" t="s">
        <v>1027</v>
      </c>
      <c r="D6370" s="9" t="s">
        <v>4972</v>
      </c>
      <c r="E6370" s="9" t="s">
        <v>14530</v>
      </c>
      <c r="F6370" s="9" t="s">
        <v>532</v>
      </c>
      <c r="G6370" s="10">
        <v>18</v>
      </c>
      <c r="H6370" s="10" t="s">
        <v>287</v>
      </c>
      <c r="I6370" s="10">
        <v>1952</v>
      </c>
      <c r="J6370" s="11" t="s">
        <v>13899</v>
      </c>
      <c r="K6370" s="12"/>
      <c r="L6370" s="13" t="s">
        <v>13902</v>
      </c>
      <c r="M6370" t="s">
        <v>781</v>
      </c>
      <c r="S6370" s="9"/>
      <c r="T6370">
        <v>3</v>
      </c>
      <c r="U6370" s="210" t="s">
        <v>18255</v>
      </c>
      <c r="V6370" s="14">
        <v>0</v>
      </c>
      <c r="W6370" s="14">
        <v>1</v>
      </c>
      <c r="X6370" s="109" t="s">
        <v>294</v>
      </c>
      <c r="Y6370" t="s">
        <v>4077</v>
      </c>
      <c r="Z6370" t="s">
        <v>1419</v>
      </c>
      <c r="AA6370">
        <f t="shared" si="99"/>
        <v>2</v>
      </c>
    </row>
    <row r="6371" spans="1:27" x14ac:dyDescent="0.2">
      <c r="A6371">
        <v>4363</v>
      </c>
      <c r="B6371" s="1" t="s">
        <v>14845</v>
      </c>
      <c r="C6371" t="s">
        <v>1027</v>
      </c>
      <c r="D6371" s="9" t="s">
        <v>6724</v>
      </c>
      <c r="E6371" s="9" t="s">
        <v>14530</v>
      </c>
      <c r="F6371" s="9" t="s">
        <v>1416</v>
      </c>
      <c r="G6371" s="10">
        <v>18</v>
      </c>
      <c r="H6371" s="10" t="s">
        <v>287</v>
      </c>
      <c r="I6371" s="10">
        <v>1952</v>
      </c>
      <c r="J6371" s="11" t="s">
        <v>13899</v>
      </c>
      <c r="K6371" s="12"/>
      <c r="L6371" s="13" t="s">
        <v>14846</v>
      </c>
      <c r="M6371" t="s">
        <v>781</v>
      </c>
      <c r="S6371" s="9"/>
      <c r="T6371">
        <v>3</v>
      </c>
      <c r="U6371" s="210" t="s">
        <v>18255</v>
      </c>
      <c r="V6371" s="14">
        <v>0</v>
      </c>
      <c r="W6371" s="14">
        <v>1</v>
      </c>
      <c r="X6371" s="150" t="s">
        <v>270</v>
      </c>
      <c r="Y6371">
        <v>4</v>
      </c>
      <c r="Z6371" t="s">
        <v>271</v>
      </c>
      <c r="AA6371">
        <f t="shared" si="99"/>
        <v>2</v>
      </c>
    </row>
    <row r="6372" spans="1:27" x14ac:dyDescent="0.2">
      <c r="A6372">
        <v>2036</v>
      </c>
      <c r="B6372" s="1" t="s">
        <v>13903</v>
      </c>
      <c r="C6372" t="s">
        <v>1027</v>
      </c>
      <c r="D6372" s="9" t="s">
        <v>13904</v>
      </c>
      <c r="E6372" s="9" t="s">
        <v>14530</v>
      </c>
      <c r="F6372" s="9" t="s">
        <v>532</v>
      </c>
      <c r="G6372" s="10">
        <v>18</v>
      </c>
      <c r="H6372" s="10" t="s">
        <v>287</v>
      </c>
      <c r="I6372" s="10">
        <v>1952</v>
      </c>
      <c r="J6372" s="11" t="s">
        <v>13899</v>
      </c>
      <c r="K6372" s="12"/>
      <c r="L6372" s="13" t="s">
        <v>13905</v>
      </c>
      <c r="M6372" t="s">
        <v>781</v>
      </c>
      <c r="S6372" s="9"/>
      <c r="T6372">
        <v>3</v>
      </c>
      <c r="U6372" s="210" t="s">
        <v>18255</v>
      </c>
      <c r="V6372" s="14">
        <v>0</v>
      </c>
      <c r="W6372" s="14">
        <v>0</v>
      </c>
      <c r="X6372" s="109" t="s">
        <v>294</v>
      </c>
      <c r="Y6372" t="s">
        <v>4077</v>
      </c>
      <c r="Z6372" t="s">
        <v>271</v>
      </c>
      <c r="AA6372">
        <f t="shared" si="99"/>
        <v>2</v>
      </c>
    </row>
    <row r="6373" spans="1:27" x14ac:dyDescent="0.2">
      <c r="A6373">
        <v>2013</v>
      </c>
      <c r="B6373" s="1" t="s">
        <v>14847</v>
      </c>
      <c r="C6373" t="s">
        <v>503</v>
      </c>
      <c r="D6373" s="9" t="s">
        <v>14848</v>
      </c>
      <c r="E6373" s="9" t="s">
        <v>259</v>
      </c>
      <c r="F6373" s="9" t="s">
        <v>532</v>
      </c>
      <c r="G6373" s="10">
        <v>20</v>
      </c>
      <c r="H6373" s="10" t="s">
        <v>287</v>
      </c>
      <c r="I6373" s="10">
        <v>1952</v>
      </c>
      <c r="J6373" s="11" t="s">
        <v>14849</v>
      </c>
      <c r="K6373" s="12" t="s">
        <v>237</v>
      </c>
      <c r="L6373" s="13" t="s">
        <v>14850</v>
      </c>
      <c r="M6373" t="s">
        <v>290</v>
      </c>
      <c r="N6373" t="s">
        <v>291</v>
      </c>
      <c r="O6373" t="s">
        <v>498</v>
      </c>
      <c r="S6373" s="9"/>
      <c r="T6373">
        <v>3</v>
      </c>
      <c r="U6373" s="210" t="s">
        <v>18255</v>
      </c>
      <c r="V6373" s="14">
        <v>0</v>
      </c>
      <c r="W6373" s="14">
        <v>1</v>
      </c>
      <c r="X6373" s="109" t="s">
        <v>294</v>
      </c>
      <c r="Y6373" t="s">
        <v>10697</v>
      </c>
      <c r="Z6373" t="s">
        <v>505</v>
      </c>
      <c r="AA6373">
        <f t="shared" si="99"/>
        <v>4</v>
      </c>
    </row>
    <row r="6374" spans="1:27" x14ac:dyDescent="0.2">
      <c r="A6374">
        <v>6347</v>
      </c>
      <c r="B6374" s="1" t="s">
        <v>14851</v>
      </c>
      <c r="C6374" t="s">
        <v>503</v>
      </c>
      <c r="D6374" s="9">
        <v>39</v>
      </c>
      <c r="E6374" s="9"/>
      <c r="F6374" s="9"/>
      <c r="G6374" s="10">
        <v>20</v>
      </c>
      <c r="H6374" s="10" t="s">
        <v>287</v>
      </c>
      <c r="I6374" s="10">
        <v>1952</v>
      </c>
      <c r="J6374" s="11" t="s">
        <v>14849</v>
      </c>
      <c r="K6374" s="12"/>
      <c r="L6374" s="13" t="s">
        <v>14852</v>
      </c>
      <c r="M6374" t="s">
        <v>753</v>
      </c>
      <c r="S6374" s="9"/>
      <c r="T6374">
        <v>3</v>
      </c>
      <c r="U6374" s="210" t="s">
        <v>18255</v>
      </c>
      <c r="V6374" s="14">
        <v>0</v>
      </c>
      <c r="W6374" s="14">
        <v>0</v>
      </c>
      <c r="X6374" s="150" t="s">
        <v>270</v>
      </c>
      <c r="Y6374">
        <v>39</v>
      </c>
      <c r="Z6374" t="s">
        <v>505</v>
      </c>
      <c r="AA6374">
        <f t="shared" si="99"/>
        <v>1</v>
      </c>
    </row>
    <row r="6375" spans="1:27" x14ac:dyDescent="0.2">
      <c r="A6375">
        <v>5962</v>
      </c>
      <c r="B6375" s="1" t="s">
        <v>14853</v>
      </c>
      <c r="C6375" t="s">
        <v>1027</v>
      </c>
      <c r="D6375" s="9"/>
      <c r="E6375" s="9" t="s">
        <v>14530</v>
      </c>
      <c r="F6375" s="9"/>
      <c r="G6375" s="10">
        <v>23</v>
      </c>
      <c r="H6375" s="10" t="s">
        <v>287</v>
      </c>
      <c r="I6375" s="10">
        <v>1952</v>
      </c>
      <c r="J6375" s="11" t="s">
        <v>14854</v>
      </c>
      <c r="K6375" s="12" t="s">
        <v>237</v>
      </c>
      <c r="L6375" s="13" t="s">
        <v>14855</v>
      </c>
      <c r="M6375" t="s">
        <v>290</v>
      </c>
      <c r="N6375" t="s">
        <v>291</v>
      </c>
      <c r="O6375" t="s">
        <v>455</v>
      </c>
      <c r="S6375" s="9"/>
      <c r="T6375">
        <v>3</v>
      </c>
      <c r="U6375" s="210" t="s">
        <v>18255</v>
      </c>
      <c r="V6375" s="14">
        <v>0</v>
      </c>
      <c r="W6375" s="14">
        <v>0</v>
      </c>
      <c r="X6375" s="109" t="e">
        <v>#N/A</v>
      </c>
      <c r="Y6375" t="s">
        <v>334</v>
      </c>
      <c r="Z6375" t="s">
        <v>1419</v>
      </c>
      <c r="AA6375">
        <f t="shared" si="99"/>
        <v>1</v>
      </c>
    </row>
    <row r="6376" spans="1:27" x14ac:dyDescent="0.2">
      <c r="A6376">
        <v>1564</v>
      </c>
      <c r="B6376" s="1" t="s">
        <v>14860</v>
      </c>
      <c r="C6376" t="s">
        <v>2040</v>
      </c>
      <c r="D6376" s="9" t="s">
        <v>13323</v>
      </c>
      <c r="E6376" s="9"/>
      <c r="F6376" s="9"/>
      <c r="G6376" s="10">
        <v>26</v>
      </c>
      <c r="H6376" s="10" t="s">
        <v>287</v>
      </c>
      <c r="I6376" s="10">
        <v>1952</v>
      </c>
      <c r="J6376" s="11" t="s">
        <v>14858</v>
      </c>
      <c r="K6376" s="12"/>
      <c r="L6376" s="13" t="s">
        <v>14859</v>
      </c>
      <c r="M6376" t="s">
        <v>753</v>
      </c>
      <c r="S6376" s="9"/>
      <c r="T6376">
        <v>3</v>
      </c>
      <c r="U6376" s="210" t="s">
        <v>18255</v>
      </c>
      <c r="V6376" s="14">
        <v>0</v>
      </c>
      <c r="W6376" s="14">
        <v>0</v>
      </c>
      <c r="X6376" s="109" t="e">
        <v>#N/A</v>
      </c>
      <c r="Y6376" t="s">
        <v>1888</v>
      </c>
      <c r="Z6376" t="s">
        <v>3085</v>
      </c>
      <c r="AA6376">
        <f t="shared" si="99"/>
        <v>2</v>
      </c>
    </row>
    <row r="6377" spans="1:27" x14ac:dyDescent="0.2">
      <c r="A6377">
        <v>153</v>
      </c>
      <c r="B6377" s="1" t="s">
        <v>14856</v>
      </c>
      <c r="C6377" t="s">
        <v>503</v>
      </c>
      <c r="D6377" s="9" t="s">
        <v>14857</v>
      </c>
      <c r="E6377" s="9"/>
      <c r="F6377" s="9"/>
      <c r="G6377" s="10">
        <v>26</v>
      </c>
      <c r="H6377" s="10" t="s">
        <v>287</v>
      </c>
      <c r="I6377" s="10">
        <v>1952</v>
      </c>
      <c r="J6377" s="11" t="s">
        <v>14858</v>
      </c>
      <c r="K6377" s="12"/>
      <c r="L6377" s="13" t="s">
        <v>14859</v>
      </c>
      <c r="M6377" t="s">
        <v>753</v>
      </c>
      <c r="S6377" s="9"/>
      <c r="T6377">
        <v>3</v>
      </c>
      <c r="U6377" s="210" t="s">
        <v>18255</v>
      </c>
      <c r="V6377" s="14">
        <v>0</v>
      </c>
      <c r="W6377" s="14">
        <v>1</v>
      </c>
      <c r="X6377" s="150" t="s">
        <v>270</v>
      </c>
      <c r="Y6377">
        <v>33</v>
      </c>
      <c r="Z6377" t="s">
        <v>505</v>
      </c>
      <c r="AA6377">
        <f t="shared" si="99"/>
        <v>3</v>
      </c>
    </row>
    <row r="6378" spans="1:27" x14ac:dyDescent="0.2">
      <c r="A6378">
        <v>1827</v>
      </c>
      <c r="B6378" s="1" t="s">
        <v>14861</v>
      </c>
      <c r="C6378" t="s">
        <v>503</v>
      </c>
      <c r="D6378" s="9" t="s">
        <v>14862</v>
      </c>
      <c r="E6378" s="9"/>
      <c r="F6378" s="9"/>
      <c r="G6378" s="10">
        <v>27</v>
      </c>
      <c r="H6378" s="10" t="s">
        <v>287</v>
      </c>
      <c r="I6378" s="10">
        <v>1952</v>
      </c>
      <c r="J6378" s="11" t="s">
        <v>14863</v>
      </c>
      <c r="K6378" s="12" t="s">
        <v>237</v>
      </c>
      <c r="L6378" s="13" t="s">
        <v>14864</v>
      </c>
      <c r="M6378" t="s">
        <v>290</v>
      </c>
      <c r="N6378" t="s">
        <v>291</v>
      </c>
      <c r="O6378" t="s">
        <v>93</v>
      </c>
      <c r="S6378" s="9"/>
      <c r="T6378">
        <v>3</v>
      </c>
      <c r="U6378" s="210" t="s">
        <v>18255</v>
      </c>
      <c r="V6378" s="14">
        <v>0</v>
      </c>
      <c r="W6378" s="14">
        <v>0</v>
      </c>
      <c r="X6378" s="150" t="s">
        <v>294</v>
      </c>
      <c r="Y6378" t="s">
        <v>4356</v>
      </c>
      <c r="Z6378" t="s">
        <v>505</v>
      </c>
      <c r="AA6378">
        <f t="shared" si="99"/>
        <v>3</v>
      </c>
    </row>
    <row r="6379" spans="1:27" x14ac:dyDescent="0.2">
      <c r="A6379">
        <v>5971</v>
      </c>
      <c r="B6379" s="1" t="s">
        <v>14867</v>
      </c>
      <c r="C6379" t="s">
        <v>1027</v>
      </c>
      <c r="D6379" s="9"/>
      <c r="E6379" s="9" t="s">
        <v>14593</v>
      </c>
      <c r="F6379" s="9"/>
      <c r="G6379" s="10">
        <v>28</v>
      </c>
      <c r="H6379" s="10" t="s">
        <v>287</v>
      </c>
      <c r="I6379" s="10">
        <v>1952</v>
      </c>
      <c r="J6379" s="11" t="s">
        <v>14866</v>
      </c>
      <c r="K6379" s="12"/>
      <c r="L6379" s="13" t="s">
        <v>14868</v>
      </c>
      <c r="M6379" t="s">
        <v>781</v>
      </c>
      <c r="S6379" s="9"/>
      <c r="T6379">
        <v>3</v>
      </c>
      <c r="U6379" s="210" t="s">
        <v>18255</v>
      </c>
      <c r="V6379" s="14">
        <v>0</v>
      </c>
      <c r="W6379" s="14">
        <v>0</v>
      </c>
      <c r="X6379" s="109" t="e">
        <v>#N/A</v>
      </c>
      <c r="Y6379" t="s">
        <v>334</v>
      </c>
      <c r="Z6379" t="s">
        <v>271</v>
      </c>
      <c r="AA6379">
        <f t="shared" si="99"/>
        <v>1</v>
      </c>
    </row>
    <row r="6380" spans="1:27" x14ac:dyDescent="0.2">
      <c r="A6380">
        <v>2582</v>
      </c>
      <c r="B6380" s="1" t="s">
        <v>14865</v>
      </c>
      <c r="C6380" t="s">
        <v>12775</v>
      </c>
      <c r="D6380" s="9" t="s">
        <v>9286</v>
      </c>
      <c r="E6380" s="9" t="s">
        <v>14593</v>
      </c>
      <c r="F6380" s="9" t="s">
        <v>312</v>
      </c>
      <c r="G6380" s="10">
        <v>28</v>
      </c>
      <c r="H6380" s="10" t="s">
        <v>287</v>
      </c>
      <c r="I6380" s="10">
        <v>1952</v>
      </c>
      <c r="J6380" s="11" t="s">
        <v>14866</v>
      </c>
      <c r="K6380" s="12"/>
      <c r="L6380" s="63" t="s">
        <v>17996</v>
      </c>
      <c r="M6380" t="s">
        <v>781</v>
      </c>
      <c r="S6380" s="9"/>
      <c r="T6380">
        <v>3</v>
      </c>
      <c r="U6380" s="210" t="s">
        <v>18255</v>
      </c>
      <c r="V6380" s="14">
        <v>0</v>
      </c>
      <c r="W6380" s="14">
        <v>0</v>
      </c>
      <c r="X6380" s="150" t="s">
        <v>294</v>
      </c>
      <c r="Y6380" t="s">
        <v>9286</v>
      </c>
      <c r="Z6380" t="s">
        <v>12778</v>
      </c>
      <c r="AA6380">
        <f t="shared" si="99"/>
        <v>1</v>
      </c>
    </row>
    <row r="6381" spans="1:27" x14ac:dyDescent="0.2">
      <c r="A6381">
        <v>5994</v>
      </c>
      <c r="B6381" s="1" t="s">
        <v>14869</v>
      </c>
      <c r="C6381" t="s">
        <v>12775</v>
      </c>
      <c r="D6381" s="9"/>
      <c r="E6381" s="9" t="s">
        <v>14593</v>
      </c>
      <c r="F6381" s="9"/>
      <c r="G6381" s="10">
        <v>28</v>
      </c>
      <c r="H6381" s="10" t="s">
        <v>287</v>
      </c>
      <c r="I6381" s="10">
        <v>1952</v>
      </c>
      <c r="J6381" s="11" t="s">
        <v>14866</v>
      </c>
      <c r="K6381" s="12"/>
      <c r="L6381" s="63" t="s">
        <v>18068</v>
      </c>
      <c r="M6381" t="s">
        <v>781</v>
      </c>
      <c r="S6381" s="9"/>
      <c r="T6381">
        <v>3</v>
      </c>
      <c r="U6381" s="210" t="s">
        <v>18255</v>
      </c>
      <c r="V6381" s="14">
        <v>0</v>
      </c>
      <c r="W6381" s="14">
        <v>0</v>
      </c>
      <c r="X6381" s="109" t="e">
        <v>#N/A</v>
      </c>
      <c r="Y6381" t="s">
        <v>334</v>
      </c>
      <c r="Z6381" t="s">
        <v>7990</v>
      </c>
      <c r="AA6381">
        <f t="shared" si="99"/>
        <v>1</v>
      </c>
    </row>
    <row r="6382" spans="1:27" x14ac:dyDescent="0.2">
      <c r="A6382">
        <v>5995</v>
      </c>
      <c r="B6382" s="1" t="s">
        <v>14870</v>
      </c>
      <c r="C6382" t="s">
        <v>12775</v>
      </c>
      <c r="D6382" s="9"/>
      <c r="E6382" s="9" t="s">
        <v>14593</v>
      </c>
      <c r="F6382" s="9"/>
      <c r="G6382" s="10">
        <v>29</v>
      </c>
      <c r="H6382" s="10" t="s">
        <v>287</v>
      </c>
      <c r="I6382" s="10">
        <v>1952</v>
      </c>
      <c r="J6382" s="11" t="s">
        <v>14871</v>
      </c>
      <c r="K6382" s="12"/>
      <c r="L6382" s="63" t="s">
        <v>18009</v>
      </c>
      <c r="M6382" t="s">
        <v>781</v>
      </c>
      <c r="S6382" s="9"/>
      <c r="T6382">
        <v>3</v>
      </c>
      <c r="U6382" s="210" t="s">
        <v>18255</v>
      </c>
      <c r="V6382" s="14">
        <v>0</v>
      </c>
      <c r="W6382" s="14">
        <v>0</v>
      </c>
      <c r="X6382" s="109" t="e">
        <v>#N/A</v>
      </c>
      <c r="Y6382" t="s">
        <v>334</v>
      </c>
      <c r="Z6382" t="s">
        <v>12778</v>
      </c>
      <c r="AA6382">
        <f t="shared" si="99"/>
        <v>1</v>
      </c>
    </row>
    <row r="6383" spans="1:27" x14ac:dyDescent="0.2">
      <c r="A6383">
        <v>3356</v>
      </c>
      <c r="B6383" s="1" t="s">
        <v>14872</v>
      </c>
      <c r="C6383" t="s">
        <v>12775</v>
      </c>
      <c r="D6383" s="9" t="s">
        <v>1443</v>
      </c>
      <c r="E6383" s="9"/>
      <c r="F6383" s="9"/>
      <c r="G6383" s="10">
        <v>31</v>
      </c>
      <c r="H6383" s="10" t="s">
        <v>287</v>
      </c>
      <c r="I6383" s="10">
        <v>1952</v>
      </c>
      <c r="J6383" s="11" t="s">
        <v>14873</v>
      </c>
      <c r="K6383" s="12"/>
      <c r="L6383" s="63" t="s">
        <v>18013</v>
      </c>
      <c r="M6383" t="s">
        <v>753</v>
      </c>
      <c r="S6383" s="9"/>
      <c r="T6383">
        <v>3</v>
      </c>
      <c r="U6383" s="210" t="s">
        <v>18255</v>
      </c>
      <c r="V6383" s="14">
        <v>0</v>
      </c>
      <c r="W6383" s="14">
        <v>0</v>
      </c>
      <c r="X6383" s="150" t="s">
        <v>294</v>
      </c>
      <c r="Y6383" t="s">
        <v>1443</v>
      </c>
      <c r="Z6383" t="s">
        <v>12778</v>
      </c>
      <c r="AA6383">
        <f t="shared" si="99"/>
        <v>1</v>
      </c>
    </row>
    <row r="6384" spans="1:27" x14ac:dyDescent="0.2">
      <c r="A6384">
        <v>3408</v>
      </c>
      <c r="B6384" s="1" t="s">
        <v>14878</v>
      </c>
      <c r="C6384" t="s">
        <v>2534</v>
      </c>
      <c r="D6384" s="9" t="s">
        <v>8771</v>
      </c>
      <c r="E6384" s="9" t="s">
        <v>259</v>
      </c>
      <c r="F6384" s="9" t="s">
        <v>532</v>
      </c>
      <c r="G6384" s="10">
        <v>0</v>
      </c>
      <c r="H6384" s="10" t="s">
        <v>301</v>
      </c>
      <c r="I6384" s="10">
        <v>1952</v>
      </c>
      <c r="J6384" s="11" t="s">
        <v>14876</v>
      </c>
      <c r="K6384" s="12"/>
      <c r="L6384" s="13" t="s">
        <v>14879</v>
      </c>
      <c r="M6384" t="s">
        <v>753</v>
      </c>
      <c r="S6384" s="9"/>
      <c r="T6384">
        <v>4</v>
      </c>
      <c r="U6384" s="210" t="s">
        <v>18256</v>
      </c>
      <c r="V6384" s="14">
        <v>0</v>
      </c>
      <c r="W6384" s="14">
        <v>1</v>
      </c>
      <c r="X6384" s="109" t="s">
        <v>294</v>
      </c>
      <c r="Y6384" t="s">
        <v>8771</v>
      </c>
      <c r="Z6384" t="s">
        <v>271</v>
      </c>
      <c r="AA6384">
        <f t="shared" si="99"/>
        <v>1</v>
      </c>
    </row>
    <row r="6385" spans="1:27" x14ac:dyDescent="0.2">
      <c r="A6385">
        <v>2505</v>
      </c>
      <c r="B6385" s="1" t="s">
        <v>14874</v>
      </c>
      <c r="C6385" t="s">
        <v>2534</v>
      </c>
      <c r="D6385" s="9" t="s">
        <v>14875</v>
      </c>
      <c r="E6385" s="9" t="s">
        <v>259</v>
      </c>
      <c r="F6385" s="9" t="s">
        <v>532</v>
      </c>
      <c r="G6385" s="10">
        <v>0</v>
      </c>
      <c r="H6385" s="10" t="s">
        <v>301</v>
      </c>
      <c r="I6385" s="10">
        <v>1952</v>
      </c>
      <c r="J6385" s="11" t="s">
        <v>14876</v>
      </c>
      <c r="K6385" s="12"/>
      <c r="L6385" s="13" t="s">
        <v>14877</v>
      </c>
      <c r="M6385" t="s">
        <v>753</v>
      </c>
      <c r="S6385" s="9"/>
      <c r="T6385">
        <v>4</v>
      </c>
      <c r="U6385" s="210" t="s">
        <v>18256</v>
      </c>
      <c r="V6385" s="14">
        <v>0</v>
      </c>
      <c r="W6385" s="14">
        <v>1</v>
      </c>
      <c r="X6385" s="109" t="s">
        <v>294</v>
      </c>
      <c r="Y6385" t="s">
        <v>8771</v>
      </c>
      <c r="Z6385" t="s">
        <v>271</v>
      </c>
      <c r="AA6385">
        <f t="shared" si="99"/>
        <v>2</v>
      </c>
    </row>
    <row r="6386" spans="1:27" x14ac:dyDescent="0.2">
      <c r="A6386">
        <v>1667</v>
      </c>
      <c r="B6386" s="1" t="s">
        <v>14887</v>
      </c>
      <c r="C6386" t="s">
        <v>1027</v>
      </c>
      <c r="D6386" s="9" t="s">
        <v>14888</v>
      </c>
      <c r="E6386" s="9" t="s">
        <v>14593</v>
      </c>
      <c r="F6386" s="9"/>
      <c r="G6386" s="10">
        <v>3</v>
      </c>
      <c r="H6386" s="10" t="s">
        <v>301</v>
      </c>
      <c r="I6386" s="10">
        <v>1952</v>
      </c>
      <c r="J6386" s="11" t="s">
        <v>14882</v>
      </c>
      <c r="K6386" s="12"/>
      <c r="L6386" s="13" t="s">
        <v>14889</v>
      </c>
      <c r="M6386" t="s">
        <v>781</v>
      </c>
      <c r="S6386" s="9"/>
      <c r="T6386">
        <v>4</v>
      </c>
      <c r="U6386" s="210" t="s">
        <v>18256</v>
      </c>
      <c r="V6386" s="14">
        <v>0</v>
      </c>
      <c r="W6386" s="14">
        <v>1</v>
      </c>
      <c r="X6386" s="150" t="s">
        <v>294</v>
      </c>
      <c r="Y6386" t="s">
        <v>6862</v>
      </c>
      <c r="Z6386" t="s">
        <v>271</v>
      </c>
      <c r="AA6386">
        <f t="shared" si="99"/>
        <v>2</v>
      </c>
    </row>
    <row r="6387" spans="1:27" x14ac:dyDescent="0.2">
      <c r="A6387">
        <v>3078</v>
      </c>
      <c r="B6387" s="1" t="s">
        <v>14884</v>
      </c>
      <c r="C6387" t="s">
        <v>1027</v>
      </c>
      <c r="D6387" s="9" t="s">
        <v>14885</v>
      </c>
      <c r="E6387" s="9" t="s">
        <v>14593</v>
      </c>
      <c r="F6387" s="9"/>
      <c r="G6387" s="10">
        <v>3</v>
      </c>
      <c r="H6387" s="10" t="s">
        <v>301</v>
      </c>
      <c r="I6387" s="10">
        <v>1952</v>
      </c>
      <c r="J6387" s="11" t="s">
        <v>14882</v>
      </c>
      <c r="K6387" s="12"/>
      <c r="L6387" s="13" t="s">
        <v>14886</v>
      </c>
      <c r="M6387" t="s">
        <v>781</v>
      </c>
      <c r="S6387" s="9"/>
      <c r="T6387">
        <v>4</v>
      </c>
      <c r="U6387" s="210" t="s">
        <v>18256</v>
      </c>
      <c r="V6387" s="14">
        <v>0</v>
      </c>
      <c r="W6387" s="14">
        <v>1</v>
      </c>
      <c r="X6387" s="150" t="s">
        <v>294</v>
      </c>
      <c r="Y6387" t="s">
        <v>14484</v>
      </c>
      <c r="Z6387" t="s">
        <v>1419</v>
      </c>
      <c r="AA6387">
        <f t="shared" si="99"/>
        <v>2</v>
      </c>
    </row>
    <row r="6388" spans="1:27" x14ac:dyDescent="0.2">
      <c r="A6388">
        <v>5631</v>
      </c>
      <c r="B6388" s="1" t="s">
        <v>14892</v>
      </c>
      <c r="C6388" t="s">
        <v>1027</v>
      </c>
      <c r="D6388" s="9"/>
      <c r="E6388" s="9" t="s">
        <v>14593</v>
      </c>
      <c r="F6388" s="9"/>
      <c r="G6388" s="10">
        <v>3</v>
      </c>
      <c r="H6388" s="10" t="s">
        <v>301</v>
      </c>
      <c r="I6388" s="10">
        <v>1952</v>
      </c>
      <c r="J6388" s="11" t="s">
        <v>14882</v>
      </c>
      <c r="K6388" s="12"/>
      <c r="L6388" s="13" t="s">
        <v>14893</v>
      </c>
      <c r="M6388" t="s">
        <v>781</v>
      </c>
      <c r="S6388" s="9"/>
      <c r="T6388">
        <v>4</v>
      </c>
      <c r="U6388" s="210" t="s">
        <v>18256</v>
      </c>
      <c r="V6388" s="14">
        <v>0</v>
      </c>
      <c r="W6388" s="14">
        <v>1</v>
      </c>
      <c r="X6388" s="109" t="e">
        <v>#N/A</v>
      </c>
      <c r="Y6388" t="s">
        <v>334</v>
      </c>
      <c r="Z6388" t="s">
        <v>271</v>
      </c>
      <c r="AA6388">
        <f t="shared" si="99"/>
        <v>1</v>
      </c>
    </row>
    <row r="6389" spans="1:27" x14ac:dyDescent="0.2">
      <c r="A6389">
        <v>6237</v>
      </c>
      <c r="B6389" s="1" t="s">
        <v>14890</v>
      </c>
      <c r="C6389" t="s">
        <v>1027</v>
      </c>
      <c r="D6389" s="9">
        <v>4</v>
      </c>
      <c r="E6389" s="9" t="s">
        <v>14593</v>
      </c>
      <c r="F6389" s="9" t="s">
        <v>1416</v>
      </c>
      <c r="G6389" s="10">
        <v>3</v>
      </c>
      <c r="H6389" s="10" t="s">
        <v>301</v>
      </c>
      <c r="I6389" s="10">
        <v>1952</v>
      </c>
      <c r="J6389" s="11" t="s">
        <v>14882</v>
      </c>
      <c r="K6389" s="12"/>
      <c r="L6389" s="13" t="s">
        <v>14891</v>
      </c>
      <c r="M6389" t="s">
        <v>781</v>
      </c>
      <c r="S6389" s="9"/>
      <c r="T6389">
        <v>4</v>
      </c>
      <c r="U6389" s="210" t="s">
        <v>18256</v>
      </c>
      <c r="V6389" s="14">
        <v>0</v>
      </c>
      <c r="W6389" s="14">
        <v>0</v>
      </c>
      <c r="X6389" s="150" t="s">
        <v>270</v>
      </c>
      <c r="Y6389">
        <v>4</v>
      </c>
      <c r="Z6389" t="s">
        <v>7856</v>
      </c>
      <c r="AA6389">
        <f t="shared" si="99"/>
        <v>1</v>
      </c>
    </row>
    <row r="6390" spans="1:27" x14ac:dyDescent="0.2">
      <c r="A6390">
        <v>2463</v>
      </c>
      <c r="B6390" s="1" t="s">
        <v>14880</v>
      </c>
      <c r="C6390" t="s">
        <v>12775</v>
      </c>
      <c r="D6390" s="9" t="s">
        <v>14881</v>
      </c>
      <c r="E6390" s="9" t="s">
        <v>14593</v>
      </c>
      <c r="F6390" s="9"/>
      <c r="G6390" s="10">
        <v>3</v>
      </c>
      <c r="H6390" s="10" t="s">
        <v>301</v>
      </c>
      <c r="I6390" s="10">
        <v>1952</v>
      </c>
      <c r="J6390" s="11" t="s">
        <v>14882</v>
      </c>
      <c r="K6390" s="12"/>
      <c r="L6390" s="63" t="s">
        <v>17991</v>
      </c>
      <c r="M6390" t="s">
        <v>781</v>
      </c>
      <c r="S6390" s="9"/>
      <c r="T6390">
        <v>4</v>
      </c>
      <c r="U6390" s="210" t="s">
        <v>18256</v>
      </c>
      <c r="V6390" s="14">
        <v>0</v>
      </c>
      <c r="W6390" s="14">
        <v>0</v>
      </c>
      <c r="X6390" s="150" t="s">
        <v>294</v>
      </c>
      <c r="Y6390" t="s">
        <v>14883</v>
      </c>
      <c r="Z6390" t="s">
        <v>12778</v>
      </c>
      <c r="AA6390">
        <f t="shared" si="99"/>
        <v>2</v>
      </c>
    </row>
    <row r="6391" spans="1:27" x14ac:dyDescent="0.2">
      <c r="A6391">
        <v>3507</v>
      </c>
      <c r="B6391" s="1" t="s">
        <v>14894</v>
      </c>
      <c r="C6391" t="s">
        <v>9894</v>
      </c>
      <c r="D6391" s="9" t="s">
        <v>14895</v>
      </c>
      <c r="E6391" s="9"/>
      <c r="F6391" s="9"/>
      <c r="G6391" s="10">
        <v>4</v>
      </c>
      <c r="H6391" s="10" t="s">
        <v>301</v>
      </c>
      <c r="I6391" s="10">
        <v>1952</v>
      </c>
      <c r="J6391" s="11" t="s">
        <v>14896</v>
      </c>
      <c r="K6391" s="12" t="s">
        <v>237</v>
      </c>
      <c r="L6391" s="13" t="s">
        <v>14897</v>
      </c>
      <c r="M6391" t="s">
        <v>290</v>
      </c>
      <c r="N6391" t="s">
        <v>291</v>
      </c>
      <c r="O6391" t="s">
        <v>520</v>
      </c>
      <c r="S6391" s="9"/>
      <c r="T6391">
        <v>4</v>
      </c>
      <c r="U6391" s="210" t="s">
        <v>18256</v>
      </c>
      <c r="V6391" s="14">
        <v>0</v>
      </c>
      <c r="W6391" s="14">
        <v>0</v>
      </c>
      <c r="X6391" s="150" t="s">
        <v>270</v>
      </c>
      <c r="Y6391">
        <v>58</v>
      </c>
      <c r="Z6391" t="s">
        <v>7856</v>
      </c>
      <c r="AA6391">
        <f t="shared" si="99"/>
        <v>2</v>
      </c>
    </row>
    <row r="6392" spans="1:27" x14ac:dyDescent="0.2">
      <c r="A6392">
        <v>1134</v>
      </c>
      <c r="B6392" s="1" t="s">
        <v>14898</v>
      </c>
      <c r="C6392" t="s">
        <v>1027</v>
      </c>
      <c r="D6392" s="9" t="s">
        <v>14899</v>
      </c>
      <c r="E6392" s="9"/>
      <c r="F6392" s="9"/>
      <c r="G6392" s="10">
        <v>7</v>
      </c>
      <c r="H6392" s="10" t="s">
        <v>301</v>
      </c>
      <c r="I6392" s="10">
        <v>1952</v>
      </c>
      <c r="J6392" s="11" t="s">
        <v>14900</v>
      </c>
      <c r="K6392" s="12"/>
      <c r="L6392" s="13" t="s">
        <v>14901</v>
      </c>
      <c r="M6392" t="s">
        <v>781</v>
      </c>
      <c r="S6392" s="9"/>
      <c r="T6392">
        <v>4</v>
      </c>
      <c r="U6392" s="210" t="s">
        <v>18256</v>
      </c>
      <c r="V6392" s="14">
        <v>0</v>
      </c>
      <c r="W6392" s="14">
        <v>1</v>
      </c>
      <c r="X6392" s="150" t="s">
        <v>294</v>
      </c>
      <c r="Y6392" t="s">
        <v>14484</v>
      </c>
      <c r="Z6392" t="s">
        <v>271</v>
      </c>
      <c r="AA6392">
        <f t="shared" si="99"/>
        <v>4</v>
      </c>
    </row>
    <row r="6393" spans="1:27" x14ac:dyDescent="0.2">
      <c r="A6393">
        <v>4558</v>
      </c>
      <c r="B6393" s="1" t="s">
        <v>14904</v>
      </c>
      <c r="C6393" t="s">
        <v>1027</v>
      </c>
      <c r="D6393" s="9" t="s">
        <v>1242</v>
      </c>
      <c r="E6393" s="9" t="s">
        <v>14593</v>
      </c>
      <c r="F6393" s="9"/>
      <c r="G6393" s="10">
        <v>7</v>
      </c>
      <c r="H6393" s="10" t="s">
        <v>301</v>
      </c>
      <c r="I6393" s="10">
        <v>1952</v>
      </c>
      <c r="J6393" s="11" t="s">
        <v>14900</v>
      </c>
      <c r="K6393" s="12"/>
      <c r="L6393" s="13" t="s">
        <v>14905</v>
      </c>
      <c r="M6393" t="s">
        <v>781</v>
      </c>
      <c r="S6393" s="9"/>
      <c r="T6393">
        <v>4</v>
      </c>
      <c r="U6393" s="210" t="s">
        <v>18256</v>
      </c>
      <c r="V6393" s="14">
        <v>0</v>
      </c>
      <c r="W6393" s="14">
        <v>0</v>
      </c>
      <c r="X6393" s="150" t="s">
        <v>294</v>
      </c>
      <c r="Y6393" t="s">
        <v>1242</v>
      </c>
      <c r="Z6393" t="s">
        <v>271</v>
      </c>
      <c r="AA6393">
        <f t="shared" si="99"/>
        <v>1</v>
      </c>
    </row>
    <row r="6394" spans="1:27" x14ac:dyDescent="0.2">
      <c r="A6394">
        <v>6239</v>
      </c>
      <c r="B6394" s="1" t="s">
        <v>14902</v>
      </c>
      <c r="C6394" t="s">
        <v>1027</v>
      </c>
      <c r="D6394" s="9" t="s">
        <v>9055</v>
      </c>
      <c r="E6394" s="9" t="s">
        <v>14593</v>
      </c>
      <c r="F6394" s="9"/>
      <c r="G6394" s="10">
        <v>7</v>
      </c>
      <c r="H6394" s="10" t="s">
        <v>301</v>
      </c>
      <c r="I6394" s="10">
        <v>1952</v>
      </c>
      <c r="J6394" s="11" t="s">
        <v>14900</v>
      </c>
      <c r="K6394" s="12"/>
      <c r="L6394" s="13" t="s">
        <v>14903</v>
      </c>
      <c r="M6394" t="s">
        <v>781</v>
      </c>
      <c r="S6394" s="9"/>
      <c r="T6394">
        <v>4</v>
      </c>
      <c r="U6394" s="210" t="s">
        <v>18256</v>
      </c>
      <c r="V6394" s="14">
        <v>0</v>
      </c>
      <c r="W6394" s="14">
        <v>0</v>
      </c>
      <c r="X6394" s="150" t="s">
        <v>294</v>
      </c>
      <c r="Y6394" t="s">
        <v>9055</v>
      </c>
      <c r="Z6394" t="s">
        <v>271</v>
      </c>
      <c r="AA6394">
        <f t="shared" si="99"/>
        <v>1</v>
      </c>
    </row>
    <row r="6395" spans="1:27" x14ac:dyDescent="0.2">
      <c r="A6395">
        <v>5656</v>
      </c>
      <c r="B6395" s="1" t="s">
        <v>14906</v>
      </c>
      <c r="C6395" t="s">
        <v>1027</v>
      </c>
      <c r="D6395" s="9"/>
      <c r="E6395" s="9" t="s">
        <v>14593</v>
      </c>
      <c r="F6395" s="9"/>
      <c r="G6395" s="10">
        <v>7</v>
      </c>
      <c r="H6395" s="10" t="s">
        <v>301</v>
      </c>
      <c r="I6395" s="10">
        <v>1952</v>
      </c>
      <c r="J6395" s="11" t="s">
        <v>14900</v>
      </c>
      <c r="K6395" s="12"/>
      <c r="L6395" s="13" t="s">
        <v>14907</v>
      </c>
      <c r="M6395" t="s">
        <v>781</v>
      </c>
      <c r="S6395" s="9"/>
      <c r="T6395">
        <v>4</v>
      </c>
      <c r="U6395" s="210" t="s">
        <v>18256</v>
      </c>
      <c r="V6395" s="14">
        <v>0</v>
      </c>
      <c r="W6395" s="14">
        <v>0</v>
      </c>
      <c r="X6395" s="109" t="e">
        <v>#N/A</v>
      </c>
      <c r="Y6395" t="s">
        <v>334</v>
      </c>
      <c r="Z6395" t="s">
        <v>271</v>
      </c>
      <c r="AA6395">
        <f t="shared" si="99"/>
        <v>1</v>
      </c>
    </row>
    <row r="6396" spans="1:27" x14ac:dyDescent="0.2">
      <c r="A6396">
        <v>6342</v>
      </c>
      <c r="B6396" s="1" t="s">
        <v>14908</v>
      </c>
      <c r="C6396" t="s">
        <v>6878</v>
      </c>
      <c r="D6396" s="9">
        <v>81</v>
      </c>
      <c r="E6396" s="9"/>
      <c r="F6396" s="9"/>
      <c r="G6396" s="10">
        <v>15</v>
      </c>
      <c r="H6396" s="10" t="s">
        <v>301</v>
      </c>
      <c r="I6396" s="10">
        <v>1952</v>
      </c>
      <c r="J6396" s="11" t="s">
        <v>14909</v>
      </c>
      <c r="K6396" s="12" t="s">
        <v>237</v>
      </c>
      <c r="L6396" s="13" t="s">
        <v>14910</v>
      </c>
      <c r="M6396" t="s">
        <v>290</v>
      </c>
      <c r="N6396" t="s">
        <v>291</v>
      </c>
      <c r="O6396" t="s">
        <v>8455</v>
      </c>
      <c r="S6396" s="9"/>
      <c r="T6396">
        <v>4</v>
      </c>
      <c r="U6396" s="210" t="s">
        <v>18256</v>
      </c>
      <c r="V6396" s="14">
        <v>0</v>
      </c>
      <c r="W6396" s="14">
        <v>0</v>
      </c>
      <c r="X6396" s="150" t="s">
        <v>270</v>
      </c>
      <c r="Y6396">
        <v>81</v>
      </c>
      <c r="Z6396" t="s">
        <v>271</v>
      </c>
      <c r="AA6396">
        <f t="shared" si="99"/>
        <v>1</v>
      </c>
    </row>
    <row r="6397" spans="1:27" x14ac:dyDescent="0.2">
      <c r="A6397">
        <v>93</v>
      </c>
      <c r="B6397" s="1" t="s">
        <v>14918</v>
      </c>
      <c r="C6397" t="s">
        <v>1027</v>
      </c>
      <c r="D6397" s="9" t="s">
        <v>14919</v>
      </c>
      <c r="E6397" s="9" t="s">
        <v>14593</v>
      </c>
      <c r="F6397" s="9"/>
      <c r="G6397" s="10">
        <v>21</v>
      </c>
      <c r="H6397" s="10" t="s">
        <v>301</v>
      </c>
      <c r="I6397" s="10">
        <v>1952</v>
      </c>
      <c r="J6397" s="11" t="s">
        <v>14913</v>
      </c>
      <c r="K6397" s="12"/>
      <c r="L6397" s="13" t="s">
        <v>14920</v>
      </c>
      <c r="M6397" t="s">
        <v>781</v>
      </c>
      <c r="S6397" s="9"/>
      <c r="T6397">
        <v>4</v>
      </c>
      <c r="U6397" s="210" t="s">
        <v>18256</v>
      </c>
      <c r="V6397" s="14">
        <v>0</v>
      </c>
      <c r="W6397" s="14">
        <v>1</v>
      </c>
      <c r="X6397" s="150" t="s">
        <v>294</v>
      </c>
      <c r="Y6397" t="s">
        <v>6862</v>
      </c>
      <c r="Z6397" t="s">
        <v>271</v>
      </c>
      <c r="AA6397">
        <f t="shared" si="99"/>
        <v>2</v>
      </c>
    </row>
    <row r="6398" spans="1:27" x14ac:dyDescent="0.2">
      <c r="A6398">
        <v>2598</v>
      </c>
      <c r="B6398" s="1" t="s">
        <v>14915</v>
      </c>
      <c r="C6398" t="s">
        <v>1027</v>
      </c>
      <c r="D6398" s="9" t="s">
        <v>14916</v>
      </c>
      <c r="E6398" s="9" t="s">
        <v>14593</v>
      </c>
      <c r="F6398" s="9"/>
      <c r="G6398" s="10">
        <v>21</v>
      </c>
      <c r="H6398" s="10" t="s">
        <v>301</v>
      </c>
      <c r="I6398" s="10">
        <v>1952</v>
      </c>
      <c r="J6398" s="11" t="s">
        <v>14913</v>
      </c>
      <c r="K6398" s="12"/>
      <c r="L6398" s="13" t="s">
        <v>14917</v>
      </c>
      <c r="M6398" t="s">
        <v>781</v>
      </c>
      <c r="S6398" s="9"/>
      <c r="T6398">
        <v>4</v>
      </c>
      <c r="U6398" s="210" t="s">
        <v>18256</v>
      </c>
      <c r="V6398" s="14">
        <v>0</v>
      </c>
      <c r="W6398" s="14">
        <v>1</v>
      </c>
      <c r="X6398" s="150" t="s">
        <v>270</v>
      </c>
      <c r="Y6398">
        <v>11</v>
      </c>
      <c r="Z6398" t="s">
        <v>271</v>
      </c>
      <c r="AA6398">
        <f t="shared" si="99"/>
        <v>3</v>
      </c>
    </row>
    <row r="6399" spans="1:27" x14ac:dyDescent="0.2">
      <c r="A6399">
        <v>7393</v>
      </c>
      <c r="B6399" s="1" t="s">
        <v>14911</v>
      </c>
      <c r="C6399" t="s">
        <v>1027</v>
      </c>
      <c r="D6399" s="9" t="s">
        <v>14912</v>
      </c>
      <c r="E6399" s="9" t="s">
        <v>14593</v>
      </c>
      <c r="F6399" s="9"/>
      <c r="G6399" s="10">
        <v>21</v>
      </c>
      <c r="H6399" s="10" t="s">
        <v>301</v>
      </c>
      <c r="I6399" s="10">
        <v>1952</v>
      </c>
      <c r="J6399" s="11" t="s">
        <v>14913</v>
      </c>
      <c r="K6399" s="12"/>
      <c r="L6399" s="13" t="s">
        <v>14914</v>
      </c>
      <c r="M6399" t="s">
        <v>781</v>
      </c>
      <c r="S6399" s="9"/>
      <c r="T6399">
        <v>4</v>
      </c>
      <c r="U6399" s="210" t="s">
        <v>18256</v>
      </c>
      <c r="V6399" s="14">
        <v>0</v>
      </c>
      <c r="W6399" s="14">
        <v>1</v>
      </c>
      <c r="X6399" s="150" t="s">
        <v>294</v>
      </c>
      <c r="Y6399" t="s">
        <v>1242</v>
      </c>
      <c r="Z6399" t="s">
        <v>271</v>
      </c>
      <c r="AA6399">
        <f t="shared" si="99"/>
        <v>3</v>
      </c>
    </row>
    <row r="6400" spans="1:27" x14ac:dyDescent="0.2">
      <c r="A6400">
        <v>3870</v>
      </c>
      <c r="B6400" s="1" t="s">
        <v>14921</v>
      </c>
      <c r="C6400" t="s">
        <v>1027</v>
      </c>
      <c r="D6400" s="9">
        <v>305</v>
      </c>
      <c r="E6400" s="9" t="s">
        <v>14593</v>
      </c>
      <c r="F6400" s="9"/>
      <c r="G6400" s="10">
        <v>21</v>
      </c>
      <c r="H6400" s="10" t="s">
        <v>301</v>
      </c>
      <c r="I6400" s="10">
        <v>1952</v>
      </c>
      <c r="J6400" s="11" t="s">
        <v>14913</v>
      </c>
      <c r="K6400" s="12"/>
      <c r="L6400" s="13" t="s">
        <v>14922</v>
      </c>
      <c r="M6400" t="s">
        <v>781</v>
      </c>
      <c r="S6400" s="9"/>
      <c r="T6400">
        <v>4</v>
      </c>
      <c r="U6400" s="210" t="s">
        <v>18256</v>
      </c>
      <c r="V6400" s="14">
        <v>0</v>
      </c>
      <c r="W6400" s="14">
        <v>0</v>
      </c>
      <c r="X6400" s="150" t="s">
        <v>270</v>
      </c>
      <c r="Y6400">
        <v>305</v>
      </c>
      <c r="Z6400" t="s">
        <v>271</v>
      </c>
      <c r="AA6400">
        <f t="shared" si="99"/>
        <v>1</v>
      </c>
    </row>
    <row r="6401" spans="1:27" x14ac:dyDescent="0.2">
      <c r="A6401">
        <v>2786</v>
      </c>
      <c r="B6401" s="1" t="s">
        <v>14923</v>
      </c>
      <c r="C6401" t="s">
        <v>1027</v>
      </c>
      <c r="D6401" s="9">
        <v>305</v>
      </c>
      <c r="E6401" s="9" t="s">
        <v>14593</v>
      </c>
      <c r="F6401" s="9"/>
      <c r="G6401" s="10">
        <v>21</v>
      </c>
      <c r="H6401" s="10" t="s">
        <v>301</v>
      </c>
      <c r="I6401" s="10">
        <v>1952</v>
      </c>
      <c r="J6401" s="11" t="s">
        <v>14913</v>
      </c>
      <c r="K6401" s="12"/>
      <c r="L6401" s="13" t="s">
        <v>14924</v>
      </c>
      <c r="M6401" t="s">
        <v>781</v>
      </c>
      <c r="S6401" s="9"/>
      <c r="T6401">
        <v>4</v>
      </c>
      <c r="U6401" s="210" t="s">
        <v>18256</v>
      </c>
      <c r="V6401" s="14">
        <v>0</v>
      </c>
      <c r="W6401" s="14">
        <v>0</v>
      </c>
      <c r="X6401" s="150" t="s">
        <v>270</v>
      </c>
      <c r="Y6401">
        <v>305</v>
      </c>
      <c r="Z6401" t="s">
        <v>271</v>
      </c>
      <c r="AA6401">
        <f t="shared" si="99"/>
        <v>1</v>
      </c>
    </row>
    <row r="6402" spans="1:27" x14ac:dyDescent="0.2">
      <c r="A6402">
        <v>5074</v>
      </c>
      <c r="B6402" s="1" t="s">
        <v>14925</v>
      </c>
      <c r="C6402" t="s">
        <v>8426</v>
      </c>
      <c r="D6402" s="9">
        <v>39</v>
      </c>
      <c r="E6402" s="9"/>
      <c r="F6402" s="9"/>
      <c r="G6402" s="10">
        <v>22</v>
      </c>
      <c r="H6402" s="10" t="s">
        <v>301</v>
      </c>
      <c r="I6402" s="10">
        <v>1952</v>
      </c>
      <c r="J6402" s="11" t="s">
        <v>14926</v>
      </c>
      <c r="K6402" s="12" t="s">
        <v>237</v>
      </c>
      <c r="L6402" s="13" t="s">
        <v>14927</v>
      </c>
      <c r="M6402" t="s">
        <v>290</v>
      </c>
      <c r="N6402" t="s">
        <v>291</v>
      </c>
      <c r="O6402" t="s">
        <v>292</v>
      </c>
      <c r="S6402" s="9"/>
      <c r="T6402">
        <v>4</v>
      </c>
      <c r="U6402" s="210" t="s">
        <v>18256</v>
      </c>
      <c r="V6402" s="14">
        <v>0</v>
      </c>
      <c r="W6402" s="14">
        <v>0</v>
      </c>
      <c r="X6402" s="150" t="s">
        <v>270</v>
      </c>
      <c r="Y6402">
        <v>39</v>
      </c>
      <c r="Z6402" t="s">
        <v>505</v>
      </c>
      <c r="AA6402">
        <f t="shared" ref="AA6402:AA6465" si="100">LEN(D6402)-LEN(SUBSTITUTE(D6402,"/",""))+1</f>
        <v>1</v>
      </c>
    </row>
    <row r="6403" spans="1:27" x14ac:dyDescent="0.2">
      <c r="A6403">
        <v>1154</v>
      </c>
      <c r="B6403" s="1" t="s">
        <v>14928</v>
      </c>
      <c r="C6403" t="s">
        <v>1027</v>
      </c>
      <c r="D6403" s="9" t="s">
        <v>14929</v>
      </c>
      <c r="E6403" s="9" t="s">
        <v>12484</v>
      </c>
      <c r="F6403" s="9"/>
      <c r="G6403" s="10">
        <v>26</v>
      </c>
      <c r="H6403" s="10" t="s">
        <v>301</v>
      </c>
      <c r="I6403" s="10">
        <v>1952</v>
      </c>
      <c r="J6403" s="11" t="s">
        <v>14930</v>
      </c>
      <c r="K6403" s="12" t="s">
        <v>237</v>
      </c>
      <c r="L6403" s="13" t="s">
        <v>14931</v>
      </c>
      <c r="M6403" t="s">
        <v>290</v>
      </c>
      <c r="N6403" t="s">
        <v>291</v>
      </c>
      <c r="O6403" t="s">
        <v>760</v>
      </c>
      <c r="S6403" s="9"/>
      <c r="T6403">
        <v>4</v>
      </c>
      <c r="U6403" s="210" t="s">
        <v>18256</v>
      </c>
      <c r="V6403" s="14">
        <v>0</v>
      </c>
      <c r="W6403" s="14">
        <v>1</v>
      </c>
      <c r="X6403" s="150" t="s">
        <v>270</v>
      </c>
      <c r="Y6403">
        <v>69</v>
      </c>
      <c r="Z6403" t="s">
        <v>271</v>
      </c>
      <c r="AA6403">
        <f t="shared" si="100"/>
        <v>4</v>
      </c>
    </row>
    <row r="6404" spans="1:27" x14ac:dyDescent="0.2">
      <c r="A6404">
        <v>2709</v>
      </c>
      <c r="B6404" s="1" t="s">
        <v>14936</v>
      </c>
      <c r="C6404" t="s">
        <v>2221</v>
      </c>
      <c r="D6404" s="9" t="s">
        <v>123</v>
      </c>
      <c r="E6404" s="9" t="s">
        <v>8233</v>
      </c>
      <c r="F6404" s="9"/>
      <c r="G6404" s="10">
        <v>28</v>
      </c>
      <c r="H6404" s="10" t="s">
        <v>301</v>
      </c>
      <c r="I6404" s="10">
        <v>1952</v>
      </c>
      <c r="J6404" s="11" t="s">
        <v>14934</v>
      </c>
      <c r="K6404" s="12" t="s">
        <v>237</v>
      </c>
      <c r="L6404" s="13" t="s">
        <v>14937</v>
      </c>
      <c r="M6404" t="s">
        <v>290</v>
      </c>
      <c r="N6404" t="s">
        <v>291</v>
      </c>
      <c r="O6404" t="s">
        <v>93</v>
      </c>
      <c r="S6404" s="9"/>
      <c r="T6404">
        <v>4</v>
      </c>
      <c r="U6404" s="210" t="s">
        <v>18256</v>
      </c>
      <c r="V6404" s="14">
        <v>0</v>
      </c>
      <c r="W6404" s="14">
        <v>1</v>
      </c>
      <c r="X6404" s="150" t="s">
        <v>270</v>
      </c>
      <c r="Y6404">
        <v>307</v>
      </c>
      <c r="Z6404" t="s">
        <v>505</v>
      </c>
      <c r="AA6404">
        <f t="shared" si="100"/>
        <v>2</v>
      </c>
    </row>
    <row r="6405" spans="1:27" x14ac:dyDescent="0.2">
      <c r="A6405" s="51">
        <v>760</v>
      </c>
      <c r="B6405" s="1" t="s">
        <v>14932</v>
      </c>
      <c r="C6405" t="s">
        <v>2040</v>
      </c>
      <c r="D6405" s="9" t="s">
        <v>14933</v>
      </c>
      <c r="E6405" s="9"/>
      <c r="F6405" s="9"/>
      <c r="G6405" s="10">
        <v>28</v>
      </c>
      <c r="H6405" s="10" t="s">
        <v>301</v>
      </c>
      <c r="I6405" s="10">
        <v>1952</v>
      </c>
      <c r="J6405" s="11" t="s">
        <v>14934</v>
      </c>
      <c r="K6405" s="12" t="s">
        <v>237</v>
      </c>
      <c r="L6405" s="13" t="s">
        <v>14935</v>
      </c>
      <c r="M6405" t="s">
        <v>290</v>
      </c>
      <c r="N6405" t="s">
        <v>291</v>
      </c>
      <c r="O6405" t="s">
        <v>635</v>
      </c>
      <c r="S6405" s="9"/>
      <c r="T6405">
        <v>4</v>
      </c>
      <c r="U6405" s="210" t="s">
        <v>18256</v>
      </c>
      <c r="V6405" s="14">
        <v>0</v>
      </c>
      <c r="W6405" s="14">
        <v>0</v>
      </c>
      <c r="X6405" s="150" t="s">
        <v>270</v>
      </c>
      <c r="Y6405" t="s">
        <v>7679</v>
      </c>
      <c r="Z6405" t="s">
        <v>3085</v>
      </c>
      <c r="AA6405">
        <f t="shared" si="100"/>
        <v>4</v>
      </c>
    </row>
    <row r="6406" spans="1:27" x14ac:dyDescent="0.2">
      <c r="A6406">
        <v>1245</v>
      </c>
      <c r="B6406" s="1" t="s">
        <v>14938</v>
      </c>
      <c r="C6406" t="s">
        <v>503</v>
      </c>
      <c r="D6406" s="9" t="s">
        <v>10136</v>
      </c>
      <c r="E6406" s="9"/>
      <c r="F6406" s="9"/>
      <c r="G6406" s="10">
        <v>31</v>
      </c>
      <c r="H6406" s="10" t="s">
        <v>301</v>
      </c>
      <c r="I6406" s="10">
        <v>1952</v>
      </c>
      <c r="J6406" s="11" t="s">
        <v>14939</v>
      </c>
      <c r="K6406" s="12"/>
      <c r="L6406" s="13" t="s">
        <v>14940</v>
      </c>
      <c r="M6406" t="s">
        <v>753</v>
      </c>
      <c r="S6406" s="9"/>
      <c r="T6406">
        <v>4</v>
      </c>
      <c r="U6406" s="210" t="s">
        <v>18256</v>
      </c>
      <c r="V6406" s="14">
        <v>0</v>
      </c>
      <c r="W6406" s="14">
        <v>0</v>
      </c>
      <c r="X6406" s="150" t="s">
        <v>294</v>
      </c>
      <c r="Y6406" t="s">
        <v>10136</v>
      </c>
      <c r="Z6406" t="s">
        <v>505</v>
      </c>
      <c r="AA6406">
        <f t="shared" si="100"/>
        <v>1</v>
      </c>
    </row>
    <row r="6407" spans="1:27" x14ac:dyDescent="0.2">
      <c r="A6407">
        <v>4482</v>
      </c>
      <c r="B6407" s="1" t="s">
        <v>14948</v>
      </c>
      <c r="C6407" t="s">
        <v>6878</v>
      </c>
      <c r="D6407" s="9">
        <v>81</v>
      </c>
      <c r="E6407" s="9"/>
      <c r="F6407" s="9"/>
      <c r="G6407" s="10">
        <v>5</v>
      </c>
      <c r="H6407" s="10" t="s">
        <v>313</v>
      </c>
      <c r="I6407" s="10">
        <v>1952</v>
      </c>
      <c r="J6407" s="11" t="s">
        <v>14942</v>
      </c>
      <c r="K6407" s="12"/>
      <c r="L6407" s="13" t="s">
        <v>14949</v>
      </c>
      <c r="M6407" t="s">
        <v>753</v>
      </c>
      <c r="S6407" s="9"/>
      <c r="T6407">
        <v>5</v>
      </c>
      <c r="U6407" s="210" t="s">
        <v>18257</v>
      </c>
      <c r="V6407" s="14">
        <v>0</v>
      </c>
      <c r="W6407" s="14">
        <v>0</v>
      </c>
      <c r="X6407" s="150" t="s">
        <v>270</v>
      </c>
      <c r="Y6407">
        <v>81</v>
      </c>
      <c r="Z6407" t="s">
        <v>3085</v>
      </c>
      <c r="AA6407">
        <f t="shared" si="100"/>
        <v>1</v>
      </c>
    </row>
    <row r="6408" spans="1:27" x14ac:dyDescent="0.2">
      <c r="A6408">
        <v>3222</v>
      </c>
      <c r="B6408" s="1" t="s">
        <v>14946</v>
      </c>
      <c r="C6408" t="s">
        <v>1027</v>
      </c>
      <c r="D6408" s="9" t="s">
        <v>10182</v>
      </c>
      <c r="E6408" s="9" t="s">
        <v>14593</v>
      </c>
      <c r="F6408" s="9"/>
      <c r="G6408" s="10">
        <v>5</v>
      </c>
      <c r="H6408" s="10" t="s">
        <v>313</v>
      </c>
      <c r="I6408" s="10">
        <v>1952</v>
      </c>
      <c r="J6408" s="11" t="s">
        <v>14942</v>
      </c>
      <c r="K6408" s="12"/>
      <c r="L6408" s="13" t="s">
        <v>14947</v>
      </c>
      <c r="M6408" t="s">
        <v>781</v>
      </c>
      <c r="S6408" s="9"/>
      <c r="T6408">
        <v>5</v>
      </c>
      <c r="U6408" s="210" t="s">
        <v>18257</v>
      </c>
      <c r="V6408" s="14">
        <v>0</v>
      </c>
      <c r="W6408" s="14">
        <v>0</v>
      </c>
      <c r="X6408" s="150" t="s">
        <v>294</v>
      </c>
      <c r="Y6408" t="s">
        <v>10182</v>
      </c>
      <c r="Z6408" t="s">
        <v>7856</v>
      </c>
      <c r="AA6408">
        <f t="shared" si="100"/>
        <v>1</v>
      </c>
    </row>
    <row r="6409" spans="1:27" x14ac:dyDescent="0.2">
      <c r="A6409">
        <v>2703</v>
      </c>
      <c r="B6409" s="1" t="s">
        <v>14941</v>
      </c>
      <c r="C6409" t="s">
        <v>1027</v>
      </c>
      <c r="D6409" s="9" t="s">
        <v>9957</v>
      </c>
      <c r="E6409" s="9" t="s">
        <v>14593</v>
      </c>
      <c r="F6409" s="9"/>
      <c r="G6409" s="10">
        <v>5</v>
      </c>
      <c r="H6409" s="10" t="s">
        <v>313</v>
      </c>
      <c r="I6409" s="10">
        <v>1952</v>
      </c>
      <c r="J6409" s="11" t="s">
        <v>14942</v>
      </c>
      <c r="K6409" s="12"/>
      <c r="L6409" s="13" t="s">
        <v>14943</v>
      </c>
      <c r="M6409" t="s">
        <v>781</v>
      </c>
      <c r="S6409" s="9"/>
      <c r="T6409">
        <v>5</v>
      </c>
      <c r="U6409" s="210" t="s">
        <v>18257</v>
      </c>
      <c r="V6409" s="14">
        <v>0</v>
      </c>
      <c r="W6409" s="14">
        <v>0</v>
      </c>
      <c r="X6409" s="109" t="s">
        <v>294</v>
      </c>
      <c r="Y6409" t="s">
        <v>9733</v>
      </c>
      <c r="Z6409" t="s">
        <v>271</v>
      </c>
      <c r="AA6409">
        <f t="shared" si="100"/>
        <v>2</v>
      </c>
    </row>
    <row r="6410" spans="1:27" x14ac:dyDescent="0.2">
      <c r="A6410">
        <v>2117</v>
      </c>
      <c r="B6410" s="1" t="s">
        <v>14944</v>
      </c>
      <c r="C6410" t="s">
        <v>1027</v>
      </c>
      <c r="D6410" s="9" t="s">
        <v>13984</v>
      </c>
      <c r="E6410" s="9" t="s">
        <v>14593</v>
      </c>
      <c r="F6410" s="9"/>
      <c r="G6410" s="10">
        <v>5</v>
      </c>
      <c r="H6410" s="10" t="s">
        <v>313</v>
      </c>
      <c r="I6410" s="10">
        <v>1952</v>
      </c>
      <c r="J6410" s="11" t="s">
        <v>14942</v>
      </c>
      <c r="K6410" s="12"/>
      <c r="L6410" s="13" t="s">
        <v>14945</v>
      </c>
      <c r="M6410" t="s">
        <v>781</v>
      </c>
      <c r="S6410" s="9"/>
      <c r="T6410">
        <v>5</v>
      </c>
      <c r="U6410" s="210" t="s">
        <v>18257</v>
      </c>
      <c r="V6410" s="14">
        <v>0</v>
      </c>
      <c r="W6410" s="14">
        <v>0</v>
      </c>
      <c r="X6410" s="109" t="s">
        <v>294</v>
      </c>
      <c r="Y6410" t="s">
        <v>10182</v>
      </c>
      <c r="Z6410" t="s">
        <v>271</v>
      </c>
      <c r="AA6410">
        <f t="shared" si="100"/>
        <v>2</v>
      </c>
    </row>
    <row r="6411" spans="1:27" x14ac:dyDescent="0.2">
      <c r="A6411">
        <v>5990</v>
      </c>
      <c r="B6411" s="1" t="s">
        <v>14950</v>
      </c>
      <c r="C6411" t="s">
        <v>1027</v>
      </c>
      <c r="D6411" s="9"/>
      <c r="E6411" s="9" t="s">
        <v>14593</v>
      </c>
      <c r="F6411" s="9"/>
      <c r="G6411" s="10">
        <v>5</v>
      </c>
      <c r="H6411" s="10" t="s">
        <v>313</v>
      </c>
      <c r="I6411" s="10">
        <v>1952</v>
      </c>
      <c r="J6411" s="11" t="s">
        <v>14942</v>
      </c>
      <c r="K6411" s="12"/>
      <c r="L6411" s="13" t="s">
        <v>14951</v>
      </c>
      <c r="M6411" t="s">
        <v>781</v>
      </c>
      <c r="S6411" s="9"/>
      <c r="T6411">
        <v>5</v>
      </c>
      <c r="U6411" s="210" t="s">
        <v>18257</v>
      </c>
      <c r="V6411" s="14">
        <v>0</v>
      </c>
      <c r="W6411" s="14">
        <v>0</v>
      </c>
      <c r="X6411" s="109" t="e">
        <v>#N/A</v>
      </c>
      <c r="Y6411" t="s">
        <v>334</v>
      </c>
      <c r="Z6411" t="s">
        <v>271</v>
      </c>
      <c r="AA6411">
        <f t="shared" si="100"/>
        <v>1</v>
      </c>
    </row>
    <row r="6412" spans="1:27" x14ac:dyDescent="0.2">
      <c r="A6412">
        <v>793</v>
      </c>
      <c r="B6412" s="1" t="s">
        <v>14952</v>
      </c>
      <c r="C6412" t="s">
        <v>1027</v>
      </c>
      <c r="D6412" s="9" t="s">
        <v>14953</v>
      </c>
      <c r="E6412" s="9" t="s">
        <v>14593</v>
      </c>
      <c r="F6412" s="9"/>
      <c r="G6412" s="10">
        <v>7</v>
      </c>
      <c r="H6412" s="10" t="s">
        <v>313</v>
      </c>
      <c r="I6412" s="10">
        <v>1952</v>
      </c>
      <c r="J6412" s="11" t="s">
        <v>14954</v>
      </c>
      <c r="K6412" s="12"/>
      <c r="L6412" s="13" t="s">
        <v>14955</v>
      </c>
      <c r="M6412" t="s">
        <v>781</v>
      </c>
      <c r="S6412" s="9"/>
      <c r="T6412">
        <v>5</v>
      </c>
      <c r="U6412" s="210" t="s">
        <v>18257</v>
      </c>
      <c r="V6412" s="14">
        <v>0</v>
      </c>
      <c r="W6412" s="14">
        <v>1</v>
      </c>
      <c r="X6412" s="150" t="s">
        <v>294</v>
      </c>
      <c r="Y6412" t="s">
        <v>14484</v>
      </c>
      <c r="Z6412" t="s">
        <v>271</v>
      </c>
      <c r="AA6412">
        <f t="shared" si="100"/>
        <v>4</v>
      </c>
    </row>
    <row r="6413" spans="1:27" x14ac:dyDescent="0.2">
      <c r="A6413">
        <v>4756</v>
      </c>
      <c r="B6413" s="1" t="s">
        <v>14956</v>
      </c>
      <c r="C6413" t="s">
        <v>8426</v>
      </c>
      <c r="D6413" s="9">
        <v>39</v>
      </c>
      <c r="E6413" s="9"/>
      <c r="F6413" s="9"/>
      <c r="G6413" s="10">
        <v>12</v>
      </c>
      <c r="H6413" s="10" t="s">
        <v>313</v>
      </c>
      <c r="I6413" s="10">
        <v>1952</v>
      </c>
      <c r="J6413" s="11" t="s">
        <v>14957</v>
      </c>
      <c r="K6413" s="12" t="s">
        <v>237</v>
      </c>
      <c r="L6413" s="13" t="s">
        <v>14958</v>
      </c>
      <c r="M6413" t="s">
        <v>290</v>
      </c>
      <c r="N6413" t="s">
        <v>291</v>
      </c>
      <c r="O6413" t="s">
        <v>498</v>
      </c>
      <c r="S6413" s="9"/>
      <c r="T6413">
        <v>5</v>
      </c>
      <c r="U6413" s="210" t="s">
        <v>18257</v>
      </c>
      <c r="V6413" s="14">
        <v>0</v>
      </c>
      <c r="W6413" s="14">
        <v>0</v>
      </c>
      <c r="X6413" s="150" t="s">
        <v>270</v>
      </c>
      <c r="Y6413">
        <v>39</v>
      </c>
      <c r="Z6413" t="s">
        <v>505</v>
      </c>
      <c r="AA6413">
        <f t="shared" si="100"/>
        <v>1</v>
      </c>
    </row>
    <row r="6414" spans="1:27" x14ac:dyDescent="0.2">
      <c r="A6414">
        <v>1372</v>
      </c>
      <c r="B6414" s="1" t="s">
        <v>14959</v>
      </c>
      <c r="C6414" t="s">
        <v>1027</v>
      </c>
      <c r="D6414" s="9" t="s">
        <v>14960</v>
      </c>
      <c r="E6414" s="9" t="s">
        <v>14593</v>
      </c>
      <c r="F6414" s="9"/>
      <c r="G6414" s="10">
        <v>15</v>
      </c>
      <c r="H6414" s="10" t="s">
        <v>313</v>
      </c>
      <c r="I6414" s="10">
        <v>1952</v>
      </c>
      <c r="J6414" s="11" t="s">
        <v>14961</v>
      </c>
      <c r="K6414" s="12"/>
      <c r="L6414" s="13" t="s">
        <v>14962</v>
      </c>
      <c r="M6414" t="s">
        <v>781</v>
      </c>
      <c r="S6414" s="9"/>
      <c r="T6414">
        <v>5</v>
      </c>
      <c r="U6414" s="210" t="s">
        <v>18257</v>
      </c>
      <c r="V6414" s="14">
        <v>0</v>
      </c>
      <c r="W6414" s="14">
        <v>1</v>
      </c>
      <c r="X6414" s="150" t="s">
        <v>294</v>
      </c>
      <c r="Y6414" t="s">
        <v>14484</v>
      </c>
      <c r="Z6414" t="s">
        <v>1419</v>
      </c>
      <c r="AA6414">
        <f t="shared" si="100"/>
        <v>3</v>
      </c>
    </row>
    <row r="6415" spans="1:27" x14ac:dyDescent="0.2">
      <c r="A6415">
        <v>5613</v>
      </c>
      <c r="B6415" s="1" t="s">
        <v>14966</v>
      </c>
      <c r="C6415" t="s">
        <v>1027</v>
      </c>
      <c r="D6415" s="9"/>
      <c r="E6415" s="9" t="s">
        <v>14593</v>
      </c>
      <c r="F6415" s="9"/>
      <c r="G6415" s="10">
        <v>15</v>
      </c>
      <c r="H6415" s="10" t="s">
        <v>313</v>
      </c>
      <c r="I6415" s="10">
        <v>1952</v>
      </c>
      <c r="J6415" s="11" t="s">
        <v>14961</v>
      </c>
      <c r="K6415" s="12"/>
      <c r="L6415" s="13" t="s">
        <v>14967</v>
      </c>
      <c r="M6415" t="s">
        <v>781</v>
      </c>
      <c r="S6415" s="9"/>
      <c r="T6415">
        <v>5</v>
      </c>
      <c r="U6415" s="210" t="s">
        <v>18257</v>
      </c>
      <c r="V6415" s="14">
        <v>0</v>
      </c>
      <c r="W6415" s="14">
        <v>0</v>
      </c>
      <c r="X6415" s="109" t="e">
        <v>#N/A</v>
      </c>
      <c r="Y6415" t="s">
        <v>334</v>
      </c>
      <c r="Z6415" t="s">
        <v>7856</v>
      </c>
      <c r="AA6415">
        <f t="shared" si="100"/>
        <v>1</v>
      </c>
    </row>
    <row r="6416" spans="1:27" x14ac:dyDescent="0.2">
      <c r="A6416">
        <v>101</v>
      </c>
      <c r="B6416" s="1" t="s">
        <v>14963</v>
      </c>
      <c r="C6416" t="s">
        <v>1027</v>
      </c>
      <c r="D6416" s="9" t="s">
        <v>14964</v>
      </c>
      <c r="E6416" s="9" t="s">
        <v>14593</v>
      </c>
      <c r="F6416" s="9"/>
      <c r="G6416" s="10">
        <v>15</v>
      </c>
      <c r="H6416" s="10" t="s">
        <v>313</v>
      </c>
      <c r="I6416" s="10">
        <v>1952</v>
      </c>
      <c r="J6416" s="11" t="s">
        <v>14961</v>
      </c>
      <c r="K6416" s="12"/>
      <c r="L6416" s="13" t="s">
        <v>14965</v>
      </c>
      <c r="M6416" t="s">
        <v>781</v>
      </c>
      <c r="S6416" s="9"/>
      <c r="T6416">
        <v>5</v>
      </c>
      <c r="U6416" s="210" t="s">
        <v>18257</v>
      </c>
      <c r="V6416" s="14">
        <v>0</v>
      </c>
      <c r="W6416" s="14">
        <v>0</v>
      </c>
      <c r="X6416" s="150" t="s">
        <v>294</v>
      </c>
      <c r="Y6416" t="s">
        <v>14964</v>
      </c>
      <c r="Z6416" t="s">
        <v>271</v>
      </c>
      <c r="AA6416">
        <f t="shared" si="100"/>
        <v>1</v>
      </c>
    </row>
    <row r="6417" spans="1:27" x14ac:dyDescent="0.2">
      <c r="A6417">
        <v>910</v>
      </c>
      <c r="B6417" s="1" t="s">
        <v>14974</v>
      </c>
      <c r="C6417" t="s">
        <v>8426</v>
      </c>
      <c r="D6417" s="9">
        <v>39</v>
      </c>
      <c r="E6417" s="9"/>
      <c r="F6417" s="9"/>
      <c r="G6417" s="10">
        <v>30</v>
      </c>
      <c r="H6417" s="10" t="s">
        <v>313</v>
      </c>
      <c r="I6417" s="10">
        <v>1952</v>
      </c>
      <c r="J6417" s="11" t="s">
        <v>14970</v>
      </c>
      <c r="K6417" s="12" t="s">
        <v>237</v>
      </c>
      <c r="L6417" s="13" t="s">
        <v>14975</v>
      </c>
      <c r="M6417" t="s">
        <v>290</v>
      </c>
      <c r="N6417" t="s">
        <v>291</v>
      </c>
      <c r="O6417" t="s">
        <v>292</v>
      </c>
      <c r="S6417" s="9"/>
      <c r="T6417">
        <v>5</v>
      </c>
      <c r="U6417" s="210" t="s">
        <v>18257</v>
      </c>
      <c r="V6417" s="14">
        <v>0</v>
      </c>
      <c r="W6417" s="14">
        <v>0</v>
      </c>
      <c r="X6417" s="150" t="s">
        <v>270</v>
      </c>
      <c r="Y6417">
        <v>39</v>
      </c>
      <c r="Z6417" t="s">
        <v>505</v>
      </c>
      <c r="AA6417">
        <f t="shared" si="100"/>
        <v>1</v>
      </c>
    </row>
    <row r="6418" spans="1:27" x14ac:dyDescent="0.2">
      <c r="A6418">
        <v>748</v>
      </c>
      <c r="B6418" s="1" t="s">
        <v>14968</v>
      </c>
      <c r="C6418" t="s">
        <v>2040</v>
      </c>
      <c r="D6418" s="9" t="s">
        <v>14969</v>
      </c>
      <c r="E6418" s="9"/>
      <c r="F6418" s="9"/>
      <c r="G6418" s="10">
        <v>30</v>
      </c>
      <c r="H6418" s="10" t="s">
        <v>313</v>
      </c>
      <c r="I6418" s="10">
        <v>1952</v>
      </c>
      <c r="J6418" s="11" t="s">
        <v>14970</v>
      </c>
      <c r="K6418" s="12"/>
      <c r="L6418" s="13" t="s">
        <v>14971</v>
      </c>
      <c r="M6418" t="s">
        <v>753</v>
      </c>
      <c r="S6418" s="9"/>
      <c r="T6418">
        <v>5</v>
      </c>
      <c r="U6418" s="210" t="s">
        <v>18257</v>
      </c>
      <c r="V6418" s="14">
        <v>0</v>
      </c>
      <c r="W6418" s="14">
        <v>0</v>
      </c>
      <c r="X6418" s="109" t="e">
        <v>#N/A</v>
      </c>
      <c r="Y6418" t="s">
        <v>1888</v>
      </c>
      <c r="Z6418" t="s">
        <v>3085</v>
      </c>
      <c r="AA6418">
        <f t="shared" si="100"/>
        <v>4</v>
      </c>
    </row>
    <row r="6419" spans="1:27" x14ac:dyDescent="0.2">
      <c r="A6419">
        <v>2157</v>
      </c>
      <c r="B6419" s="1" t="s">
        <v>14972</v>
      </c>
      <c r="C6419" t="s">
        <v>2040</v>
      </c>
      <c r="D6419" s="9" t="s">
        <v>13323</v>
      </c>
      <c r="E6419" s="9"/>
      <c r="F6419" s="9"/>
      <c r="G6419" s="10">
        <v>30</v>
      </c>
      <c r="H6419" s="10" t="s">
        <v>313</v>
      </c>
      <c r="I6419" s="10">
        <v>1952</v>
      </c>
      <c r="J6419" s="11" t="s">
        <v>14970</v>
      </c>
      <c r="K6419" s="12"/>
      <c r="L6419" s="13" t="s">
        <v>14971</v>
      </c>
      <c r="M6419" t="s">
        <v>753</v>
      </c>
      <c r="S6419" s="9"/>
      <c r="T6419">
        <v>5</v>
      </c>
      <c r="U6419" s="210" t="s">
        <v>18257</v>
      </c>
      <c r="V6419" s="14">
        <v>0</v>
      </c>
      <c r="W6419" s="14">
        <v>0</v>
      </c>
      <c r="X6419" s="109" t="e">
        <v>#N/A</v>
      </c>
      <c r="Y6419" t="s">
        <v>1888</v>
      </c>
      <c r="Z6419" t="s">
        <v>3085</v>
      </c>
      <c r="AA6419">
        <f t="shared" si="100"/>
        <v>2</v>
      </c>
    </row>
    <row r="6420" spans="1:27" x14ac:dyDescent="0.2">
      <c r="A6420">
        <v>5421</v>
      </c>
      <c r="B6420" s="1" t="s">
        <v>14973</v>
      </c>
      <c r="C6420" t="s">
        <v>2040</v>
      </c>
      <c r="D6420" s="9" t="s">
        <v>13323</v>
      </c>
      <c r="E6420" s="9"/>
      <c r="F6420" s="9"/>
      <c r="G6420" s="10">
        <v>30</v>
      </c>
      <c r="H6420" s="10" t="s">
        <v>313</v>
      </c>
      <c r="I6420" s="10">
        <v>1952</v>
      </c>
      <c r="J6420" s="11" t="s">
        <v>14970</v>
      </c>
      <c r="K6420" s="12"/>
      <c r="L6420" s="13" t="s">
        <v>14971</v>
      </c>
      <c r="M6420" t="s">
        <v>753</v>
      </c>
      <c r="S6420" s="9"/>
      <c r="T6420">
        <v>5</v>
      </c>
      <c r="U6420" s="210" t="s">
        <v>18257</v>
      </c>
      <c r="V6420" s="14">
        <v>0</v>
      </c>
      <c r="W6420" s="14">
        <v>0</v>
      </c>
      <c r="X6420" s="109" t="e">
        <v>#N/A</v>
      </c>
      <c r="Y6420" t="s">
        <v>1888</v>
      </c>
      <c r="Z6420" t="s">
        <v>3085</v>
      </c>
      <c r="AA6420">
        <f t="shared" si="100"/>
        <v>2</v>
      </c>
    </row>
    <row r="6421" spans="1:27" x14ac:dyDescent="0.2">
      <c r="A6421">
        <v>7296</v>
      </c>
      <c r="B6421" s="1" t="s">
        <v>14976</v>
      </c>
      <c r="C6421" t="s">
        <v>6878</v>
      </c>
      <c r="D6421" s="9" t="s">
        <v>14977</v>
      </c>
      <c r="E6421" s="9"/>
      <c r="F6421" s="9"/>
      <c r="G6421" s="10">
        <v>6</v>
      </c>
      <c r="H6421" s="10" t="s">
        <v>330</v>
      </c>
      <c r="I6421" s="10">
        <v>1952</v>
      </c>
      <c r="J6421" s="11" t="s">
        <v>14978</v>
      </c>
      <c r="K6421" s="12" t="s">
        <v>237</v>
      </c>
      <c r="L6421" s="13" t="s">
        <v>14979</v>
      </c>
      <c r="M6421" t="s">
        <v>290</v>
      </c>
      <c r="N6421" t="s">
        <v>291</v>
      </c>
      <c r="O6421" t="s">
        <v>695</v>
      </c>
      <c r="S6421" s="9"/>
      <c r="T6421">
        <v>6</v>
      </c>
      <c r="U6421" s="210" t="s">
        <v>18258</v>
      </c>
      <c r="V6421" s="14">
        <v>0</v>
      </c>
      <c r="W6421" s="14">
        <v>0</v>
      </c>
      <c r="X6421" s="150" t="s">
        <v>270</v>
      </c>
      <c r="Y6421">
        <v>540</v>
      </c>
      <c r="Z6421" t="s">
        <v>271</v>
      </c>
      <c r="AA6421">
        <f t="shared" si="100"/>
        <v>3</v>
      </c>
    </row>
    <row r="6422" spans="1:27" x14ac:dyDescent="0.2">
      <c r="A6422">
        <v>1495</v>
      </c>
      <c r="B6422" s="1" t="s">
        <v>14980</v>
      </c>
      <c r="C6422" t="s">
        <v>503</v>
      </c>
      <c r="D6422" s="9" t="s">
        <v>14981</v>
      </c>
      <c r="E6422" s="9" t="s">
        <v>259</v>
      </c>
      <c r="F6422" s="9" t="s">
        <v>532</v>
      </c>
      <c r="G6422" s="10">
        <v>12</v>
      </c>
      <c r="H6422" s="10" t="s">
        <v>330</v>
      </c>
      <c r="I6422" s="10">
        <v>1952</v>
      </c>
      <c r="J6422" s="11" t="s">
        <v>14982</v>
      </c>
      <c r="K6422" s="12" t="s">
        <v>237</v>
      </c>
      <c r="L6422" s="13" t="s">
        <v>40</v>
      </c>
      <c r="M6422" t="s">
        <v>290</v>
      </c>
      <c r="N6422" t="s">
        <v>291</v>
      </c>
      <c r="O6422" t="s">
        <v>498</v>
      </c>
      <c r="S6422" s="9"/>
      <c r="T6422">
        <v>6</v>
      </c>
      <c r="U6422" s="210" t="s">
        <v>18258</v>
      </c>
      <c r="V6422" s="14">
        <v>0</v>
      </c>
      <c r="W6422" s="14">
        <v>0</v>
      </c>
      <c r="X6422" s="150" t="s">
        <v>294</v>
      </c>
      <c r="Y6422" t="s">
        <v>10697</v>
      </c>
      <c r="Z6422" t="s">
        <v>271</v>
      </c>
      <c r="AA6422">
        <f t="shared" si="100"/>
        <v>2</v>
      </c>
    </row>
    <row r="6423" spans="1:27" x14ac:dyDescent="0.2">
      <c r="A6423">
        <v>7256</v>
      </c>
      <c r="B6423" s="1" t="s">
        <v>14983</v>
      </c>
      <c r="C6423" t="s">
        <v>1027</v>
      </c>
      <c r="D6423" s="9" t="s">
        <v>14984</v>
      </c>
      <c r="E6423" s="9" t="s">
        <v>14593</v>
      </c>
      <c r="F6423" s="9"/>
      <c r="G6423" s="10">
        <v>13</v>
      </c>
      <c r="H6423" s="10" t="s">
        <v>330</v>
      </c>
      <c r="I6423" s="10">
        <v>1952</v>
      </c>
      <c r="J6423" s="11" t="s">
        <v>14985</v>
      </c>
      <c r="K6423" s="12"/>
      <c r="L6423" s="13" t="s">
        <v>14986</v>
      </c>
      <c r="M6423" t="s">
        <v>781</v>
      </c>
      <c r="S6423" s="9"/>
      <c r="T6423">
        <v>6</v>
      </c>
      <c r="U6423" s="210" t="s">
        <v>18258</v>
      </c>
      <c r="V6423" s="14">
        <v>0</v>
      </c>
      <c r="W6423" s="14">
        <v>1</v>
      </c>
      <c r="X6423" s="150" t="s">
        <v>294</v>
      </c>
      <c r="Y6423" t="s">
        <v>14484</v>
      </c>
      <c r="Z6423" t="s">
        <v>271</v>
      </c>
      <c r="AA6423">
        <f t="shared" si="100"/>
        <v>4</v>
      </c>
    </row>
    <row r="6424" spans="1:27" x14ac:dyDescent="0.2">
      <c r="A6424">
        <v>2217</v>
      </c>
      <c r="B6424" s="1" t="s">
        <v>14987</v>
      </c>
      <c r="C6424" t="s">
        <v>1027</v>
      </c>
      <c r="D6424" s="9" t="s">
        <v>14988</v>
      </c>
      <c r="E6424" s="9" t="s">
        <v>14593</v>
      </c>
      <c r="F6424" s="9"/>
      <c r="G6424" s="10">
        <v>13</v>
      </c>
      <c r="H6424" s="10" t="s">
        <v>330</v>
      </c>
      <c r="I6424" s="10">
        <v>1952</v>
      </c>
      <c r="J6424" s="11" t="s">
        <v>14985</v>
      </c>
      <c r="K6424" s="12"/>
      <c r="L6424" s="13" t="s">
        <v>14989</v>
      </c>
      <c r="M6424" t="s">
        <v>781</v>
      </c>
      <c r="S6424" s="9"/>
      <c r="T6424">
        <v>6</v>
      </c>
      <c r="U6424" s="210" t="s">
        <v>18258</v>
      </c>
      <c r="V6424" s="14">
        <v>0</v>
      </c>
      <c r="W6424" s="14">
        <v>1</v>
      </c>
      <c r="X6424" s="150" t="s">
        <v>294</v>
      </c>
      <c r="Y6424" t="s">
        <v>14484</v>
      </c>
      <c r="Z6424" t="s">
        <v>271</v>
      </c>
      <c r="AA6424">
        <f t="shared" si="100"/>
        <v>3</v>
      </c>
    </row>
    <row r="6425" spans="1:27" x14ac:dyDescent="0.2">
      <c r="A6425">
        <v>2734</v>
      </c>
      <c r="B6425" s="1" t="s">
        <v>14993</v>
      </c>
      <c r="C6425" t="s">
        <v>1027</v>
      </c>
      <c r="D6425" s="9" t="s">
        <v>14994</v>
      </c>
      <c r="E6425" s="9" t="s">
        <v>14593</v>
      </c>
      <c r="F6425" s="9"/>
      <c r="G6425" s="10">
        <v>13</v>
      </c>
      <c r="H6425" s="10" t="s">
        <v>330</v>
      </c>
      <c r="I6425" s="10">
        <v>1952</v>
      </c>
      <c r="J6425" s="11" t="s">
        <v>14985</v>
      </c>
      <c r="K6425" s="12"/>
      <c r="L6425" s="13" t="s">
        <v>14995</v>
      </c>
      <c r="M6425" t="s">
        <v>781</v>
      </c>
      <c r="S6425" s="9"/>
      <c r="T6425">
        <v>6</v>
      </c>
      <c r="U6425" s="210" t="s">
        <v>18258</v>
      </c>
      <c r="V6425" s="14">
        <v>0</v>
      </c>
      <c r="W6425" s="14">
        <v>1</v>
      </c>
      <c r="X6425" s="150" t="s">
        <v>294</v>
      </c>
      <c r="Y6425" t="s">
        <v>14484</v>
      </c>
      <c r="Z6425" t="s">
        <v>271</v>
      </c>
      <c r="AA6425">
        <f t="shared" si="100"/>
        <v>2</v>
      </c>
    </row>
    <row r="6426" spans="1:27" x14ac:dyDescent="0.2">
      <c r="A6426">
        <v>5950</v>
      </c>
      <c r="B6426" s="1" t="s">
        <v>14996</v>
      </c>
      <c r="C6426" t="s">
        <v>1027</v>
      </c>
      <c r="D6426" s="9"/>
      <c r="E6426" s="9" t="s">
        <v>14593</v>
      </c>
      <c r="F6426" s="9"/>
      <c r="G6426" s="10">
        <v>13</v>
      </c>
      <c r="H6426" s="10" t="s">
        <v>330</v>
      </c>
      <c r="I6426" s="10">
        <v>1952</v>
      </c>
      <c r="J6426" s="11" t="s">
        <v>14985</v>
      </c>
      <c r="K6426" s="12"/>
      <c r="L6426" s="13" t="s">
        <v>14997</v>
      </c>
      <c r="M6426" t="s">
        <v>781</v>
      </c>
      <c r="S6426" s="9"/>
      <c r="T6426">
        <v>6</v>
      </c>
      <c r="U6426" s="210" t="s">
        <v>18258</v>
      </c>
      <c r="V6426" s="14">
        <v>0</v>
      </c>
      <c r="W6426" s="14">
        <v>0</v>
      </c>
      <c r="X6426" s="109" t="e">
        <v>#N/A</v>
      </c>
      <c r="Y6426" t="s">
        <v>334</v>
      </c>
      <c r="Z6426" t="s">
        <v>7856</v>
      </c>
      <c r="AA6426">
        <f t="shared" si="100"/>
        <v>1</v>
      </c>
    </row>
    <row r="6427" spans="1:27" x14ac:dyDescent="0.2">
      <c r="A6427">
        <v>4136</v>
      </c>
      <c r="B6427" s="1" t="s">
        <v>14990</v>
      </c>
      <c r="C6427" t="s">
        <v>1027</v>
      </c>
      <c r="D6427" s="9" t="s">
        <v>14991</v>
      </c>
      <c r="E6427" s="9" t="s">
        <v>14593</v>
      </c>
      <c r="F6427" s="9"/>
      <c r="G6427" s="10">
        <v>13</v>
      </c>
      <c r="H6427" s="10" t="s">
        <v>330</v>
      </c>
      <c r="I6427" s="10">
        <v>1952</v>
      </c>
      <c r="J6427" s="11" t="s">
        <v>14985</v>
      </c>
      <c r="K6427" s="12"/>
      <c r="L6427" s="13" t="s">
        <v>14992</v>
      </c>
      <c r="M6427" t="s">
        <v>781</v>
      </c>
      <c r="S6427" s="9"/>
      <c r="T6427">
        <v>6</v>
      </c>
      <c r="U6427" s="210" t="s">
        <v>18258</v>
      </c>
      <c r="V6427" s="14">
        <v>0</v>
      </c>
      <c r="W6427" s="14">
        <v>0</v>
      </c>
      <c r="X6427" s="109" t="s">
        <v>294</v>
      </c>
      <c r="Y6427" t="s">
        <v>10182</v>
      </c>
      <c r="Z6427" t="s">
        <v>271</v>
      </c>
      <c r="AA6427">
        <f t="shared" si="100"/>
        <v>2</v>
      </c>
    </row>
    <row r="6428" spans="1:27" x14ac:dyDescent="0.2">
      <c r="A6428">
        <v>6119</v>
      </c>
      <c r="B6428" s="1" t="s">
        <v>14998</v>
      </c>
      <c r="C6428" t="s">
        <v>12775</v>
      </c>
      <c r="D6428" s="9"/>
      <c r="E6428" s="9" t="s">
        <v>14593</v>
      </c>
      <c r="F6428" s="9"/>
      <c r="G6428" s="10">
        <v>13</v>
      </c>
      <c r="H6428" s="10" t="s">
        <v>330</v>
      </c>
      <c r="I6428" s="10">
        <v>1952</v>
      </c>
      <c r="J6428" s="11" t="s">
        <v>14985</v>
      </c>
      <c r="K6428" s="12"/>
      <c r="L6428" s="63" t="s">
        <v>18017</v>
      </c>
      <c r="M6428" t="s">
        <v>781</v>
      </c>
      <c r="S6428" s="9"/>
      <c r="T6428">
        <v>6</v>
      </c>
      <c r="U6428" s="210" t="s">
        <v>18258</v>
      </c>
      <c r="V6428" s="14">
        <v>0</v>
      </c>
      <c r="W6428" s="14">
        <v>0</v>
      </c>
      <c r="X6428" s="109" t="e">
        <v>#N/A</v>
      </c>
      <c r="Y6428" t="s">
        <v>334</v>
      </c>
      <c r="Z6428" t="s">
        <v>12778</v>
      </c>
      <c r="AA6428">
        <f t="shared" si="100"/>
        <v>1</v>
      </c>
    </row>
    <row r="6429" spans="1:27" x14ac:dyDescent="0.2">
      <c r="A6429">
        <v>1435</v>
      </c>
      <c r="B6429" s="1" t="s">
        <v>14999</v>
      </c>
      <c r="C6429" t="s">
        <v>1027</v>
      </c>
      <c r="D6429" s="9" t="s">
        <v>15000</v>
      </c>
      <c r="E6429" s="9" t="s">
        <v>259</v>
      </c>
      <c r="F6429" s="9" t="s">
        <v>532</v>
      </c>
      <c r="G6429" s="10">
        <v>18</v>
      </c>
      <c r="H6429" s="10" t="s">
        <v>330</v>
      </c>
      <c r="I6429" s="10">
        <v>1952</v>
      </c>
      <c r="J6429" s="11" t="s">
        <v>15001</v>
      </c>
      <c r="K6429" s="12" t="s">
        <v>237</v>
      </c>
      <c r="L6429" s="13" t="s">
        <v>15002</v>
      </c>
      <c r="M6429" t="s">
        <v>290</v>
      </c>
      <c r="N6429" t="s">
        <v>291</v>
      </c>
      <c r="O6429" t="s">
        <v>498</v>
      </c>
      <c r="S6429" s="9"/>
      <c r="T6429">
        <v>6</v>
      </c>
      <c r="U6429" s="210" t="s">
        <v>18258</v>
      </c>
      <c r="V6429" s="14">
        <v>0</v>
      </c>
      <c r="W6429" s="14">
        <v>0</v>
      </c>
      <c r="X6429" s="150" t="s">
        <v>294</v>
      </c>
      <c r="Y6429" t="s">
        <v>10697</v>
      </c>
      <c r="Z6429" t="s">
        <v>7856</v>
      </c>
      <c r="AA6429">
        <f t="shared" si="100"/>
        <v>2</v>
      </c>
    </row>
    <row r="6430" spans="1:27" x14ac:dyDescent="0.2">
      <c r="A6430">
        <v>3099</v>
      </c>
      <c r="B6430" s="1" t="s">
        <v>15003</v>
      </c>
      <c r="C6430" t="s">
        <v>8426</v>
      </c>
      <c r="D6430" s="9" t="s">
        <v>15004</v>
      </c>
      <c r="E6430" s="9" t="s">
        <v>275</v>
      </c>
      <c r="F6430" s="9" t="s">
        <v>312</v>
      </c>
      <c r="G6430" s="10">
        <v>23</v>
      </c>
      <c r="H6430" s="10" t="s">
        <v>330</v>
      </c>
      <c r="I6430" s="10">
        <v>1952</v>
      </c>
      <c r="J6430" s="11" t="s">
        <v>15005</v>
      </c>
      <c r="K6430" s="12" t="s">
        <v>237</v>
      </c>
      <c r="L6430" s="13" t="s">
        <v>15006</v>
      </c>
      <c r="M6430" t="s">
        <v>290</v>
      </c>
      <c r="N6430" t="s">
        <v>291</v>
      </c>
      <c r="O6430" t="s">
        <v>320</v>
      </c>
      <c r="S6430" s="9"/>
      <c r="T6430">
        <v>6</v>
      </c>
      <c r="U6430" s="210" t="s">
        <v>18258</v>
      </c>
      <c r="V6430" s="14">
        <v>0</v>
      </c>
      <c r="W6430" s="14">
        <v>0</v>
      </c>
      <c r="X6430" s="150" t="s">
        <v>270</v>
      </c>
      <c r="Y6430">
        <v>219</v>
      </c>
      <c r="Z6430" t="s">
        <v>505</v>
      </c>
      <c r="AA6430">
        <f t="shared" si="100"/>
        <v>2</v>
      </c>
    </row>
    <row r="6431" spans="1:27" x14ac:dyDescent="0.2">
      <c r="A6431">
        <v>857</v>
      </c>
      <c r="B6431" s="1" t="s">
        <v>15007</v>
      </c>
      <c r="C6431" t="s">
        <v>503</v>
      </c>
      <c r="D6431" s="9" t="s">
        <v>15008</v>
      </c>
      <c r="E6431" s="9" t="s">
        <v>259</v>
      </c>
      <c r="F6431" s="9" t="s">
        <v>532</v>
      </c>
      <c r="G6431" s="10">
        <v>25</v>
      </c>
      <c r="H6431" s="10" t="s">
        <v>330</v>
      </c>
      <c r="I6431" s="10">
        <v>1952</v>
      </c>
      <c r="J6431" s="11" t="s">
        <v>15009</v>
      </c>
      <c r="K6431" s="12" t="s">
        <v>237</v>
      </c>
      <c r="L6431" s="13" t="s">
        <v>15010</v>
      </c>
      <c r="M6431" t="s">
        <v>290</v>
      </c>
      <c r="N6431" t="s">
        <v>291</v>
      </c>
      <c r="O6431" t="s">
        <v>695</v>
      </c>
      <c r="S6431" s="9"/>
      <c r="T6431">
        <v>6</v>
      </c>
      <c r="U6431" s="210" t="s">
        <v>18258</v>
      </c>
      <c r="V6431" s="14">
        <v>0</v>
      </c>
      <c r="W6431" s="14">
        <v>1</v>
      </c>
      <c r="X6431" s="109" t="s">
        <v>294</v>
      </c>
      <c r="Y6431" t="s">
        <v>10697</v>
      </c>
      <c r="Z6431" t="s">
        <v>505</v>
      </c>
      <c r="AA6431">
        <f t="shared" si="100"/>
        <v>6</v>
      </c>
    </row>
    <row r="6432" spans="1:27" x14ac:dyDescent="0.2">
      <c r="A6432">
        <v>2580</v>
      </c>
      <c r="B6432" s="1" t="s">
        <v>15011</v>
      </c>
      <c r="C6432" t="s">
        <v>8426</v>
      </c>
      <c r="D6432" s="9" t="s">
        <v>15012</v>
      </c>
      <c r="E6432" s="9"/>
      <c r="F6432" s="9" t="s">
        <v>733</v>
      </c>
      <c r="G6432" s="10">
        <v>3</v>
      </c>
      <c r="H6432" s="10" t="s">
        <v>342</v>
      </c>
      <c r="I6432" s="10">
        <v>1952</v>
      </c>
      <c r="J6432" s="11" t="s">
        <v>15013</v>
      </c>
      <c r="K6432" s="12" t="s">
        <v>237</v>
      </c>
      <c r="L6432" s="13" t="s">
        <v>15014</v>
      </c>
      <c r="M6432" t="s">
        <v>290</v>
      </c>
      <c r="N6432" t="s">
        <v>291</v>
      </c>
      <c r="O6432" t="s">
        <v>1457</v>
      </c>
      <c r="S6432" s="9"/>
      <c r="T6432">
        <v>7</v>
      </c>
      <c r="U6432" s="210" t="s">
        <v>18259</v>
      </c>
      <c r="V6432" s="14">
        <v>0</v>
      </c>
      <c r="W6432" s="14">
        <v>0</v>
      </c>
      <c r="X6432" s="109" t="s">
        <v>294</v>
      </c>
      <c r="Y6432" t="s">
        <v>15015</v>
      </c>
      <c r="Z6432" t="s">
        <v>505</v>
      </c>
      <c r="AA6432">
        <f t="shared" si="100"/>
        <v>3</v>
      </c>
    </row>
    <row r="6433" spans="1:27" x14ac:dyDescent="0.2">
      <c r="A6433">
        <v>451</v>
      </c>
      <c r="B6433" s="1" t="s">
        <v>15016</v>
      </c>
      <c r="C6433" t="s">
        <v>1027</v>
      </c>
      <c r="D6433" s="9" t="s">
        <v>15017</v>
      </c>
      <c r="E6433" s="9" t="s">
        <v>14593</v>
      </c>
      <c r="F6433" s="9"/>
      <c r="G6433" s="10">
        <v>22</v>
      </c>
      <c r="H6433" s="10" t="s">
        <v>342</v>
      </c>
      <c r="I6433" s="10">
        <v>1952</v>
      </c>
      <c r="J6433" s="11" t="s">
        <v>15018</v>
      </c>
      <c r="K6433" s="12"/>
      <c r="L6433" s="13" t="s">
        <v>15019</v>
      </c>
      <c r="M6433" t="s">
        <v>781</v>
      </c>
      <c r="S6433" s="9"/>
      <c r="T6433">
        <v>7</v>
      </c>
      <c r="U6433" s="210" t="s">
        <v>18259</v>
      </c>
      <c r="V6433" s="14">
        <v>0</v>
      </c>
      <c r="W6433" s="14">
        <v>1</v>
      </c>
      <c r="X6433" s="150" t="s">
        <v>294</v>
      </c>
      <c r="Y6433" t="s">
        <v>6862</v>
      </c>
      <c r="Z6433" t="s">
        <v>271</v>
      </c>
      <c r="AA6433">
        <f t="shared" si="100"/>
        <v>4</v>
      </c>
    </row>
    <row r="6434" spans="1:27" x14ac:dyDescent="0.2">
      <c r="A6434">
        <v>4189</v>
      </c>
      <c r="B6434" s="1" t="s">
        <v>15022</v>
      </c>
      <c r="C6434" t="s">
        <v>1027</v>
      </c>
      <c r="D6434" s="9" t="s">
        <v>15023</v>
      </c>
      <c r="E6434" s="9" t="s">
        <v>14593</v>
      </c>
      <c r="F6434" s="9"/>
      <c r="G6434" s="10">
        <v>22</v>
      </c>
      <c r="H6434" s="10" t="s">
        <v>342</v>
      </c>
      <c r="I6434" s="10">
        <v>1952</v>
      </c>
      <c r="J6434" s="11" t="s">
        <v>15018</v>
      </c>
      <c r="K6434" s="12"/>
      <c r="L6434" s="13" t="s">
        <v>15024</v>
      </c>
      <c r="M6434" t="s">
        <v>781</v>
      </c>
      <c r="S6434" s="9"/>
      <c r="T6434">
        <v>7</v>
      </c>
      <c r="U6434" s="210" t="s">
        <v>18259</v>
      </c>
      <c r="V6434" s="14">
        <v>0</v>
      </c>
      <c r="W6434" s="14">
        <v>1</v>
      </c>
      <c r="X6434" s="150" t="s">
        <v>294</v>
      </c>
      <c r="Y6434" t="s">
        <v>6862</v>
      </c>
      <c r="Z6434" t="s">
        <v>271</v>
      </c>
      <c r="AA6434">
        <f t="shared" si="100"/>
        <v>2</v>
      </c>
    </row>
    <row r="6435" spans="1:27" x14ac:dyDescent="0.2">
      <c r="A6435">
        <v>5157</v>
      </c>
      <c r="B6435" s="1" t="s">
        <v>15020</v>
      </c>
      <c r="C6435" t="s">
        <v>1027</v>
      </c>
      <c r="D6435" s="9" t="s">
        <v>13087</v>
      </c>
      <c r="E6435" s="9" t="s">
        <v>14593</v>
      </c>
      <c r="F6435" s="9"/>
      <c r="G6435" s="10">
        <v>22</v>
      </c>
      <c r="H6435" s="10" t="s">
        <v>342</v>
      </c>
      <c r="I6435" s="10">
        <v>1952</v>
      </c>
      <c r="J6435" s="11" t="s">
        <v>15018</v>
      </c>
      <c r="K6435" s="12"/>
      <c r="L6435" s="13" t="s">
        <v>15021</v>
      </c>
      <c r="M6435" t="s">
        <v>781</v>
      </c>
      <c r="S6435" s="9"/>
      <c r="T6435">
        <v>7</v>
      </c>
      <c r="U6435" s="210" t="s">
        <v>18259</v>
      </c>
      <c r="V6435" s="14">
        <v>0</v>
      </c>
      <c r="W6435" s="14">
        <v>1</v>
      </c>
      <c r="X6435" s="109" t="s">
        <v>294</v>
      </c>
      <c r="Y6435" t="s">
        <v>1242</v>
      </c>
      <c r="Z6435" t="s">
        <v>271</v>
      </c>
      <c r="AA6435">
        <f t="shared" si="100"/>
        <v>2</v>
      </c>
    </row>
    <row r="6436" spans="1:27" x14ac:dyDescent="0.2">
      <c r="A6436">
        <v>2997</v>
      </c>
      <c r="B6436" s="1" t="s">
        <v>15025</v>
      </c>
      <c r="C6436" t="s">
        <v>1027</v>
      </c>
      <c r="D6436" s="9"/>
      <c r="E6436" s="9" t="s">
        <v>14593</v>
      </c>
      <c r="F6436" s="9"/>
      <c r="G6436" s="10">
        <v>22</v>
      </c>
      <c r="H6436" s="10" t="s">
        <v>342</v>
      </c>
      <c r="I6436" s="10">
        <v>1952</v>
      </c>
      <c r="J6436" s="11" t="s">
        <v>15018</v>
      </c>
      <c r="K6436" s="12"/>
      <c r="L6436" s="13" t="s">
        <v>15026</v>
      </c>
      <c r="M6436" t="s">
        <v>781</v>
      </c>
      <c r="S6436" s="9"/>
      <c r="T6436">
        <v>7</v>
      </c>
      <c r="U6436" s="210" t="s">
        <v>18259</v>
      </c>
      <c r="V6436" s="14">
        <v>0</v>
      </c>
      <c r="W6436" s="14">
        <v>0</v>
      </c>
      <c r="X6436" s="109" t="e">
        <v>#N/A</v>
      </c>
      <c r="Y6436" t="s">
        <v>334</v>
      </c>
      <c r="Z6436" t="s">
        <v>271</v>
      </c>
      <c r="AA6436">
        <f t="shared" si="100"/>
        <v>1</v>
      </c>
    </row>
    <row r="6437" spans="1:27" x14ac:dyDescent="0.2">
      <c r="A6437">
        <v>4706</v>
      </c>
      <c r="B6437" s="1" t="s">
        <v>15027</v>
      </c>
      <c r="C6437" t="s">
        <v>1027</v>
      </c>
      <c r="D6437" s="9"/>
      <c r="E6437" s="9" t="s">
        <v>14593</v>
      </c>
      <c r="F6437" s="9"/>
      <c r="G6437" s="10">
        <v>22</v>
      </c>
      <c r="H6437" s="10" t="s">
        <v>342</v>
      </c>
      <c r="I6437" s="10">
        <v>1952</v>
      </c>
      <c r="J6437" s="11" t="s">
        <v>15018</v>
      </c>
      <c r="K6437" s="12"/>
      <c r="L6437" s="13" t="s">
        <v>15028</v>
      </c>
      <c r="M6437" t="s">
        <v>781</v>
      </c>
      <c r="S6437" s="9"/>
      <c r="T6437">
        <v>7</v>
      </c>
      <c r="U6437" s="210" t="s">
        <v>18259</v>
      </c>
      <c r="V6437" s="14">
        <v>0</v>
      </c>
      <c r="W6437" s="14">
        <v>0</v>
      </c>
      <c r="X6437" s="109" t="e">
        <v>#N/A</v>
      </c>
      <c r="Y6437" t="s">
        <v>334</v>
      </c>
      <c r="Z6437" t="s">
        <v>1419</v>
      </c>
      <c r="AA6437">
        <f t="shared" si="100"/>
        <v>1</v>
      </c>
    </row>
    <row r="6438" spans="1:27" x14ac:dyDescent="0.2">
      <c r="A6438">
        <v>3106</v>
      </c>
      <c r="B6438" s="1" t="s">
        <v>15029</v>
      </c>
      <c r="C6438" t="s">
        <v>1027</v>
      </c>
      <c r="D6438" s="9"/>
      <c r="E6438" s="9" t="s">
        <v>14593</v>
      </c>
      <c r="F6438" s="9"/>
      <c r="G6438" s="10">
        <v>22</v>
      </c>
      <c r="H6438" s="10" t="s">
        <v>342</v>
      </c>
      <c r="I6438" s="10">
        <v>1952</v>
      </c>
      <c r="J6438" s="11" t="s">
        <v>15018</v>
      </c>
      <c r="K6438" s="12"/>
      <c r="L6438" s="13" t="s">
        <v>15030</v>
      </c>
      <c r="M6438" t="s">
        <v>781</v>
      </c>
      <c r="S6438" s="9"/>
      <c r="T6438">
        <v>7</v>
      </c>
      <c r="U6438" s="210" t="s">
        <v>18259</v>
      </c>
      <c r="V6438" s="14">
        <v>0</v>
      </c>
      <c r="W6438" s="14">
        <v>0</v>
      </c>
      <c r="X6438" s="109" t="e">
        <v>#N/A</v>
      </c>
      <c r="Y6438" t="s">
        <v>334</v>
      </c>
      <c r="Z6438" t="s">
        <v>1419</v>
      </c>
      <c r="AA6438">
        <f t="shared" si="100"/>
        <v>1</v>
      </c>
    </row>
    <row r="6439" spans="1:27" x14ac:dyDescent="0.2">
      <c r="A6439">
        <v>1073</v>
      </c>
      <c r="B6439" s="1" t="s">
        <v>15031</v>
      </c>
      <c r="C6439" t="s">
        <v>9894</v>
      </c>
      <c r="D6439" s="9" t="s">
        <v>15032</v>
      </c>
      <c r="E6439" s="9" t="s">
        <v>259</v>
      </c>
      <c r="F6439" s="9" t="s">
        <v>721</v>
      </c>
      <c r="G6439" s="10">
        <v>7</v>
      </c>
      <c r="H6439" s="10" t="s">
        <v>571</v>
      </c>
      <c r="I6439" s="10">
        <v>1952</v>
      </c>
      <c r="J6439" s="11" t="s">
        <v>15033</v>
      </c>
      <c r="K6439" s="12" t="s">
        <v>237</v>
      </c>
      <c r="L6439" s="13" t="s">
        <v>15034</v>
      </c>
      <c r="M6439" t="s">
        <v>290</v>
      </c>
      <c r="N6439" t="s">
        <v>291</v>
      </c>
      <c r="O6439" t="s">
        <v>320</v>
      </c>
      <c r="S6439" s="9"/>
      <c r="T6439">
        <v>8</v>
      </c>
      <c r="U6439" s="210" t="s">
        <v>18260</v>
      </c>
      <c r="V6439" s="14">
        <v>0</v>
      </c>
      <c r="W6439" s="14">
        <v>0</v>
      </c>
      <c r="X6439" s="150" t="s">
        <v>270</v>
      </c>
      <c r="Y6439">
        <v>139</v>
      </c>
      <c r="Z6439" t="s">
        <v>271</v>
      </c>
      <c r="AA6439">
        <f t="shared" si="100"/>
        <v>2</v>
      </c>
    </row>
    <row r="6440" spans="1:27" x14ac:dyDescent="0.2">
      <c r="A6440">
        <v>4802</v>
      </c>
      <c r="B6440" s="1" t="s">
        <v>15035</v>
      </c>
      <c r="C6440" t="s">
        <v>8426</v>
      </c>
      <c r="D6440" s="9">
        <v>39</v>
      </c>
      <c r="E6440" s="9"/>
      <c r="F6440" s="9"/>
      <c r="G6440" s="10">
        <v>12</v>
      </c>
      <c r="H6440" s="10" t="s">
        <v>571</v>
      </c>
      <c r="I6440" s="10">
        <v>1952</v>
      </c>
      <c r="J6440" s="11" t="s">
        <v>15036</v>
      </c>
      <c r="K6440" s="12" t="s">
        <v>237</v>
      </c>
      <c r="L6440" s="13" t="s">
        <v>15037</v>
      </c>
      <c r="M6440" t="s">
        <v>290</v>
      </c>
      <c r="N6440" t="s">
        <v>291</v>
      </c>
      <c r="O6440" t="s">
        <v>320</v>
      </c>
      <c r="S6440" s="9"/>
      <c r="T6440">
        <v>8</v>
      </c>
      <c r="U6440" s="210" t="s">
        <v>18260</v>
      </c>
      <c r="V6440" s="14">
        <v>0</v>
      </c>
      <c r="W6440" s="14">
        <v>0</v>
      </c>
      <c r="X6440" s="150" t="s">
        <v>270</v>
      </c>
      <c r="Y6440">
        <v>39</v>
      </c>
      <c r="Z6440" t="s">
        <v>505</v>
      </c>
      <c r="AA6440">
        <f t="shared" si="100"/>
        <v>1</v>
      </c>
    </row>
    <row r="6441" spans="1:27" x14ac:dyDescent="0.2">
      <c r="A6441">
        <v>1797</v>
      </c>
      <c r="B6441" s="1" t="s">
        <v>15038</v>
      </c>
      <c r="C6441" t="s">
        <v>1027</v>
      </c>
      <c r="D6441" s="9" t="s">
        <v>15039</v>
      </c>
      <c r="E6441" s="9" t="s">
        <v>14593</v>
      </c>
      <c r="F6441" s="9"/>
      <c r="G6441" s="10">
        <v>14</v>
      </c>
      <c r="H6441" s="10" t="s">
        <v>571</v>
      </c>
      <c r="I6441" s="10">
        <v>1952</v>
      </c>
      <c r="J6441" s="11" t="s">
        <v>15040</v>
      </c>
      <c r="K6441" s="12"/>
      <c r="L6441" s="13" t="s">
        <v>15041</v>
      </c>
      <c r="M6441" t="s">
        <v>781</v>
      </c>
      <c r="S6441" s="9"/>
      <c r="T6441">
        <v>8</v>
      </c>
      <c r="U6441" s="210" t="s">
        <v>18260</v>
      </c>
      <c r="V6441" s="14">
        <v>0</v>
      </c>
      <c r="W6441" s="14">
        <v>1</v>
      </c>
      <c r="X6441" s="150" t="s">
        <v>294</v>
      </c>
      <c r="Y6441" t="s">
        <v>14484</v>
      </c>
      <c r="Z6441" t="s">
        <v>271</v>
      </c>
      <c r="AA6441">
        <f t="shared" si="100"/>
        <v>4</v>
      </c>
    </row>
    <row r="6442" spans="1:27" x14ac:dyDescent="0.2">
      <c r="A6442">
        <v>6624</v>
      </c>
      <c r="B6442" s="1" t="s">
        <v>15051</v>
      </c>
      <c r="C6442" t="s">
        <v>1027</v>
      </c>
      <c r="D6442" s="9"/>
      <c r="E6442" s="9" t="s">
        <v>14593</v>
      </c>
      <c r="F6442" s="9"/>
      <c r="G6442" s="10">
        <v>14</v>
      </c>
      <c r="H6442" s="10" t="s">
        <v>571</v>
      </c>
      <c r="I6442" s="10">
        <v>1952</v>
      </c>
      <c r="J6442" s="11" t="s">
        <v>15040</v>
      </c>
      <c r="K6442" s="12"/>
      <c r="L6442" s="13" t="s">
        <v>15052</v>
      </c>
      <c r="M6442" t="s">
        <v>781</v>
      </c>
      <c r="S6442" s="9"/>
      <c r="T6442">
        <v>8</v>
      </c>
      <c r="U6442" s="210" t="s">
        <v>18260</v>
      </c>
      <c r="V6442" s="14">
        <v>0</v>
      </c>
      <c r="W6442" s="14">
        <v>0</v>
      </c>
      <c r="X6442" s="109" t="e">
        <v>#N/A</v>
      </c>
      <c r="Y6442" t="s">
        <v>334</v>
      </c>
      <c r="Z6442" t="s">
        <v>7856</v>
      </c>
      <c r="AA6442">
        <f t="shared" si="100"/>
        <v>1</v>
      </c>
    </row>
    <row r="6443" spans="1:27" x14ac:dyDescent="0.2">
      <c r="A6443">
        <v>7569</v>
      </c>
      <c r="B6443" s="1" t="s">
        <v>15049</v>
      </c>
      <c r="C6443" t="s">
        <v>1027</v>
      </c>
      <c r="D6443" s="9" t="s">
        <v>3929</v>
      </c>
      <c r="E6443" s="9" t="s">
        <v>14593</v>
      </c>
      <c r="F6443" s="9"/>
      <c r="G6443" s="10">
        <v>14</v>
      </c>
      <c r="H6443" s="10" t="s">
        <v>571</v>
      </c>
      <c r="I6443" s="10">
        <v>1952</v>
      </c>
      <c r="J6443" s="11" t="s">
        <v>15040</v>
      </c>
      <c r="K6443" s="12"/>
      <c r="L6443" s="13" t="s">
        <v>15050</v>
      </c>
      <c r="M6443" t="s">
        <v>781</v>
      </c>
      <c r="S6443" s="9"/>
      <c r="T6443">
        <v>8</v>
      </c>
      <c r="U6443" s="210" t="s">
        <v>18260</v>
      </c>
      <c r="V6443" s="14">
        <v>0</v>
      </c>
      <c r="W6443" s="14">
        <v>0</v>
      </c>
      <c r="X6443" s="109" t="s">
        <v>294</v>
      </c>
      <c r="Y6443" t="s">
        <v>3929</v>
      </c>
      <c r="Z6443" t="s">
        <v>7856</v>
      </c>
      <c r="AA6443">
        <f t="shared" si="100"/>
        <v>1</v>
      </c>
    </row>
    <row r="6444" spans="1:27" x14ac:dyDescent="0.2">
      <c r="A6444">
        <v>4364</v>
      </c>
      <c r="B6444" s="1" t="s">
        <v>15047</v>
      </c>
      <c r="C6444" t="s">
        <v>1027</v>
      </c>
      <c r="D6444" s="9" t="s">
        <v>6957</v>
      </c>
      <c r="E6444" s="9" t="s">
        <v>14593</v>
      </c>
      <c r="F6444" s="9"/>
      <c r="G6444" s="10">
        <v>14</v>
      </c>
      <c r="H6444" s="10" t="s">
        <v>571</v>
      </c>
      <c r="I6444" s="10">
        <v>1952</v>
      </c>
      <c r="J6444" s="11" t="s">
        <v>15040</v>
      </c>
      <c r="K6444" s="12"/>
      <c r="L6444" s="13" t="s">
        <v>15048</v>
      </c>
      <c r="M6444" t="s">
        <v>781</v>
      </c>
      <c r="S6444" s="9"/>
      <c r="T6444">
        <v>8</v>
      </c>
      <c r="U6444" s="210" t="s">
        <v>18260</v>
      </c>
      <c r="V6444" s="14">
        <v>0</v>
      </c>
      <c r="W6444" s="14">
        <v>0</v>
      </c>
      <c r="X6444" s="150" t="s">
        <v>294</v>
      </c>
      <c r="Y6444" t="s">
        <v>6957</v>
      </c>
      <c r="Z6444" t="s">
        <v>271</v>
      </c>
      <c r="AA6444">
        <f t="shared" si="100"/>
        <v>1</v>
      </c>
    </row>
    <row r="6445" spans="1:27" x14ac:dyDescent="0.2">
      <c r="A6445">
        <v>2666</v>
      </c>
      <c r="B6445" s="1" t="s">
        <v>15042</v>
      </c>
      <c r="C6445" t="s">
        <v>1027</v>
      </c>
      <c r="D6445" s="9" t="s">
        <v>15043</v>
      </c>
      <c r="E6445" s="9" t="s">
        <v>14593</v>
      </c>
      <c r="F6445" s="9"/>
      <c r="G6445" s="10">
        <v>14</v>
      </c>
      <c r="H6445" s="10" t="s">
        <v>571</v>
      </c>
      <c r="I6445" s="10">
        <v>1952</v>
      </c>
      <c r="J6445" s="11" t="s">
        <v>15040</v>
      </c>
      <c r="K6445" s="12"/>
      <c r="L6445" s="13" t="s">
        <v>15044</v>
      </c>
      <c r="M6445" t="s">
        <v>781</v>
      </c>
      <c r="S6445" s="9"/>
      <c r="T6445">
        <v>8</v>
      </c>
      <c r="U6445" s="210" t="s">
        <v>18260</v>
      </c>
      <c r="V6445" s="14">
        <v>0</v>
      </c>
      <c r="W6445" s="14">
        <v>0</v>
      </c>
      <c r="X6445" s="150" t="s">
        <v>270</v>
      </c>
      <c r="Y6445">
        <v>36</v>
      </c>
      <c r="Z6445" t="s">
        <v>271</v>
      </c>
      <c r="AA6445">
        <f t="shared" si="100"/>
        <v>2</v>
      </c>
    </row>
    <row r="6446" spans="1:27" x14ac:dyDescent="0.2">
      <c r="A6446">
        <v>6625</v>
      </c>
      <c r="B6446" s="1" t="s">
        <v>15053</v>
      </c>
      <c r="C6446" t="s">
        <v>1027</v>
      </c>
      <c r="D6446" s="9"/>
      <c r="E6446" s="9" t="s">
        <v>14593</v>
      </c>
      <c r="F6446" s="9"/>
      <c r="G6446" s="10">
        <v>14</v>
      </c>
      <c r="H6446" s="10" t="s">
        <v>571</v>
      </c>
      <c r="I6446" s="10">
        <v>1952</v>
      </c>
      <c r="J6446" s="11" t="s">
        <v>15040</v>
      </c>
      <c r="K6446" s="12"/>
      <c r="L6446" s="13" t="s">
        <v>15054</v>
      </c>
      <c r="M6446" t="s">
        <v>781</v>
      </c>
      <c r="S6446" s="9"/>
      <c r="T6446">
        <v>8</v>
      </c>
      <c r="U6446" s="210" t="s">
        <v>18260</v>
      </c>
      <c r="V6446" s="14">
        <v>0</v>
      </c>
      <c r="W6446" s="14">
        <v>0</v>
      </c>
      <c r="X6446" s="109" t="e">
        <v>#N/A</v>
      </c>
      <c r="Y6446" t="s">
        <v>334</v>
      </c>
      <c r="Z6446" t="s">
        <v>1419</v>
      </c>
      <c r="AA6446">
        <f t="shared" si="100"/>
        <v>1</v>
      </c>
    </row>
    <row r="6447" spans="1:27" x14ac:dyDescent="0.2">
      <c r="A6447">
        <v>2144</v>
      </c>
      <c r="B6447" s="1" t="s">
        <v>15045</v>
      </c>
      <c r="C6447" t="s">
        <v>1027</v>
      </c>
      <c r="D6447" s="9" t="s">
        <v>1232</v>
      </c>
      <c r="E6447" s="9" t="s">
        <v>14593</v>
      </c>
      <c r="F6447" s="9"/>
      <c r="G6447" s="10">
        <v>14</v>
      </c>
      <c r="H6447" s="10" t="s">
        <v>571</v>
      </c>
      <c r="I6447" s="10">
        <v>1952</v>
      </c>
      <c r="J6447" s="11" t="s">
        <v>15040</v>
      </c>
      <c r="K6447" s="12"/>
      <c r="L6447" s="13" t="s">
        <v>15046</v>
      </c>
      <c r="M6447" t="s">
        <v>781</v>
      </c>
      <c r="S6447" s="9"/>
      <c r="T6447">
        <v>8</v>
      </c>
      <c r="U6447" s="210" t="s">
        <v>18260</v>
      </c>
      <c r="V6447" s="14">
        <v>0</v>
      </c>
      <c r="W6447" s="14">
        <v>0</v>
      </c>
      <c r="X6447" s="109" t="e">
        <v>#N/A</v>
      </c>
      <c r="Y6447" t="s">
        <v>1232</v>
      </c>
      <c r="Z6447" t="s">
        <v>1419</v>
      </c>
      <c r="AA6447">
        <f t="shared" si="100"/>
        <v>1</v>
      </c>
    </row>
    <row r="6448" spans="1:27" x14ac:dyDescent="0.2">
      <c r="A6448">
        <v>81</v>
      </c>
      <c r="B6448" s="1" t="s">
        <v>15055</v>
      </c>
      <c r="C6448" t="s">
        <v>503</v>
      </c>
      <c r="D6448" s="9" t="s">
        <v>15056</v>
      </c>
      <c r="E6448" s="9"/>
      <c r="F6448" s="9"/>
      <c r="G6448" s="10">
        <v>2</v>
      </c>
      <c r="H6448" s="10" t="s">
        <v>632</v>
      </c>
      <c r="I6448" s="10">
        <v>1952</v>
      </c>
      <c r="J6448" s="11" t="s">
        <v>15057</v>
      </c>
      <c r="K6448" s="12" t="s">
        <v>237</v>
      </c>
      <c r="L6448" s="13" t="s">
        <v>15058</v>
      </c>
      <c r="M6448" t="s">
        <v>290</v>
      </c>
      <c r="N6448" t="s">
        <v>291</v>
      </c>
      <c r="O6448" t="s">
        <v>695</v>
      </c>
      <c r="S6448" s="9"/>
      <c r="T6448">
        <v>9</v>
      </c>
      <c r="U6448" s="210" t="s">
        <v>18261</v>
      </c>
      <c r="V6448" s="14">
        <v>0</v>
      </c>
      <c r="W6448" s="14">
        <v>1</v>
      </c>
      <c r="X6448" s="150" t="s">
        <v>270</v>
      </c>
      <c r="Y6448">
        <v>80</v>
      </c>
      <c r="Z6448" t="s">
        <v>505</v>
      </c>
      <c r="AA6448">
        <f t="shared" si="100"/>
        <v>5</v>
      </c>
    </row>
    <row r="6449" spans="1:27" x14ac:dyDescent="0.2">
      <c r="A6449">
        <v>7261</v>
      </c>
      <c r="B6449" s="1" t="s">
        <v>15059</v>
      </c>
      <c r="C6449" t="s">
        <v>1027</v>
      </c>
      <c r="D6449" s="9" t="s">
        <v>15060</v>
      </c>
      <c r="E6449" s="9" t="s">
        <v>14593</v>
      </c>
      <c r="F6449" s="9"/>
      <c r="G6449" s="10">
        <v>4</v>
      </c>
      <c r="H6449" s="10" t="s">
        <v>632</v>
      </c>
      <c r="I6449" s="10">
        <v>1952</v>
      </c>
      <c r="J6449" s="11" t="s">
        <v>15061</v>
      </c>
      <c r="K6449" s="12"/>
      <c r="L6449" s="13" t="s">
        <v>15062</v>
      </c>
      <c r="M6449" t="s">
        <v>781</v>
      </c>
      <c r="S6449" s="9"/>
      <c r="T6449">
        <v>9</v>
      </c>
      <c r="U6449" s="210" t="s">
        <v>18261</v>
      </c>
      <c r="V6449" s="14">
        <v>0</v>
      </c>
      <c r="W6449" s="14">
        <v>1</v>
      </c>
      <c r="X6449" s="150" t="s">
        <v>294</v>
      </c>
      <c r="Y6449" t="s">
        <v>14484</v>
      </c>
      <c r="Z6449" t="s">
        <v>1419</v>
      </c>
      <c r="AA6449">
        <f t="shared" si="100"/>
        <v>3</v>
      </c>
    </row>
    <row r="6450" spans="1:27" x14ac:dyDescent="0.2">
      <c r="A6450">
        <v>5043</v>
      </c>
      <c r="B6450" s="1" t="s">
        <v>15063</v>
      </c>
      <c r="C6450" t="s">
        <v>1027</v>
      </c>
      <c r="D6450" s="9" t="s">
        <v>1242</v>
      </c>
      <c r="E6450" s="9" t="s">
        <v>14593</v>
      </c>
      <c r="F6450" s="9"/>
      <c r="G6450" s="10">
        <v>4</v>
      </c>
      <c r="H6450" s="10" t="s">
        <v>632</v>
      </c>
      <c r="I6450" s="10">
        <v>1952</v>
      </c>
      <c r="J6450" s="11" t="s">
        <v>15061</v>
      </c>
      <c r="K6450" s="12"/>
      <c r="L6450" s="13" t="s">
        <v>15064</v>
      </c>
      <c r="M6450" t="s">
        <v>781</v>
      </c>
      <c r="S6450" s="9"/>
      <c r="T6450">
        <v>9</v>
      </c>
      <c r="U6450" s="210" t="s">
        <v>18261</v>
      </c>
      <c r="V6450" s="14">
        <v>0</v>
      </c>
      <c r="W6450" s="14">
        <v>0</v>
      </c>
      <c r="X6450" s="109" t="s">
        <v>294</v>
      </c>
      <c r="Y6450" t="s">
        <v>1242</v>
      </c>
      <c r="Z6450" t="s">
        <v>271</v>
      </c>
      <c r="AA6450">
        <f t="shared" si="100"/>
        <v>1</v>
      </c>
    </row>
    <row r="6451" spans="1:27" x14ac:dyDescent="0.2">
      <c r="A6451">
        <v>6628</v>
      </c>
      <c r="B6451" s="1" t="s">
        <v>15065</v>
      </c>
      <c r="C6451" t="s">
        <v>1027</v>
      </c>
      <c r="D6451" s="9"/>
      <c r="E6451" s="9" t="s">
        <v>14593</v>
      </c>
      <c r="F6451" s="9"/>
      <c r="G6451" s="10">
        <v>4</v>
      </c>
      <c r="H6451" s="10" t="s">
        <v>632</v>
      </c>
      <c r="I6451" s="10">
        <v>1952</v>
      </c>
      <c r="J6451" s="11" t="s">
        <v>15061</v>
      </c>
      <c r="K6451" s="12"/>
      <c r="L6451" s="13" t="s">
        <v>15066</v>
      </c>
      <c r="M6451" t="s">
        <v>781</v>
      </c>
      <c r="S6451" s="9"/>
      <c r="T6451">
        <v>9</v>
      </c>
      <c r="U6451" s="210" t="s">
        <v>18261</v>
      </c>
      <c r="V6451" s="14">
        <v>0</v>
      </c>
      <c r="W6451" s="14">
        <v>0</v>
      </c>
      <c r="X6451" s="109" t="e">
        <v>#N/A</v>
      </c>
      <c r="Y6451" t="s">
        <v>334</v>
      </c>
      <c r="Z6451" t="s">
        <v>1419</v>
      </c>
      <c r="AA6451">
        <f t="shared" si="100"/>
        <v>1</v>
      </c>
    </row>
    <row r="6452" spans="1:27" x14ac:dyDescent="0.2">
      <c r="A6452">
        <v>1029</v>
      </c>
      <c r="B6452" s="1" t="s">
        <v>15074</v>
      </c>
      <c r="C6452" t="s">
        <v>1027</v>
      </c>
      <c r="D6452" s="9" t="s">
        <v>15075</v>
      </c>
      <c r="E6452" s="9" t="s">
        <v>14593</v>
      </c>
      <c r="F6452" s="9"/>
      <c r="G6452" s="10">
        <v>25</v>
      </c>
      <c r="H6452" s="10" t="s">
        <v>632</v>
      </c>
      <c r="I6452" s="10">
        <v>1952</v>
      </c>
      <c r="J6452" s="11" t="s">
        <v>15069</v>
      </c>
      <c r="K6452" s="12"/>
      <c r="L6452" s="13" t="s">
        <v>15076</v>
      </c>
      <c r="M6452" t="s">
        <v>781</v>
      </c>
      <c r="S6452" s="9"/>
      <c r="T6452">
        <v>9</v>
      </c>
      <c r="U6452" s="210" t="s">
        <v>18261</v>
      </c>
      <c r="V6452" s="14">
        <v>0</v>
      </c>
      <c r="W6452" s="14">
        <v>1</v>
      </c>
      <c r="X6452" s="150" t="s">
        <v>294</v>
      </c>
      <c r="Y6452" t="s">
        <v>14484</v>
      </c>
      <c r="Z6452" t="s">
        <v>271</v>
      </c>
      <c r="AA6452">
        <f t="shared" si="100"/>
        <v>3</v>
      </c>
    </row>
    <row r="6453" spans="1:27" x14ac:dyDescent="0.2">
      <c r="A6453">
        <v>1148</v>
      </c>
      <c r="B6453" s="1" t="s">
        <v>15071</v>
      </c>
      <c r="C6453" t="s">
        <v>1027</v>
      </c>
      <c r="D6453" s="9" t="s">
        <v>15072</v>
      </c>
      <c r="E6453" s="9" t="s">
        <v>14593</v>
      </c>
      <c r="F6453" s="9"/>
      <c r="G6453" s="10">
        <v>25</v>
      </c>
      <c r="H6453" s="10" t="s">
        <v>632</v>
      </c>
      <c r="I6453" s="10">
        <v>1952</v>
      </c>
      <c r="J6453" s="11" t="s">
        <v>15069</v>
      </c>
      <c r="K6453" s="12"/>
      <c r="L6453" s="13" t="s">
        <v>15073</v>
      </c>
      <c r="M6453" t="s">
        <v>781</v>
      </c>
      <c r="S6453" s="9"/>
      <c r="T6453">
        <v>9</v>
      </c>
      <c r="U6453" s="210" t="s">
        <v>18261</v>
      </c>
      <c r="V6453" s="14">
        <v>0</v>
      </c>
      <c r="W6453" s="14">
        <v>1</v>
      </c>
      <c r="X6453" s="150" t="s">
        <v>294</v>
      </c>
      <c r="Y6453" t="s">
        <v>6862</v>
      </c>
      <c r="Z6453" t="s">
        <v>271</v>
      </c>
      <c r="AA6453">
        <f t="shared" si="100"/>
        <v>4</v>
      </c>
    </row>
    <row r="6454" spans="1:27" x14ac:dyDescent="0.2">
      <c r="A6454">
        <v>348</v>
      </c>
      <c r="B6454" s="1" t="s">
        <v>15067</v>
      </c>
      <c r="C6454" t="s">
        <v>1027</v>
      </c>
      <c r="D6454" s="9" t="s">
        <v>15068</v>
      </c>
      <c r="E6454" s="9" t="s">
        <v>14593</v>
      </c>
      <c r="F6454" s="9"/>
      <c r="G6454" s="10">
        <v>25</v>
      </c>
      <c r="H6454" s="10" t="s">
        <v>632</v>
      </c>
      <c r="I6454" s="10">
        <v>1952</v>
      </c>
      <c r="J6454" s="11" t="s">
        <v>15069</v>
      </c>
      <c r="K6454" s="12"/>
      <c r="L6454" s="13" t="s">
        <v>15070</v>
      </c>
      <c r="M6454" t="s">
        <v>781</v>
      </c>
      <c r="S6454" s="9"/>
      <c r="T6454">
        <v>9</v>
      </c>
      <c r="U6454" s="210" t="s">
        <v>18261</v>
      </c>
      <c r="V6454" s="14">
        <v>0</v>
      </c>
      <c r="W6454" s="14">
        <v>1</v>
      </c>
      <c r="X6454" s="150" t="s">
        <v>294</v>
      </c>
      <c r="Y6454" t="s">
        <v>14484</v>
      </c>
      <c r="Z6454" t="s">
        <v>271</v>
      </c>
      <c r="AA6454">
        <f t="shared" si="100"/>
        <v>4</v>
      </c>
    </row>
    <row r="6455" spans="1:27" x14ac:dyDescent="0.2">
      <c r="A6455">
        <v>3379</v>
      </c>
      <c r="B6455" s="1" t="s">
        <v>15077</v>
      </c>
      <c r="C6455" t="s">
        <v>1027</v>
      </c>
      <c r="D6455" s="9" t="s">
        <v>15078</v>
      </c>
      <c r="E6455" s="9" t="s">
        <v>14593</v>
      </c>
      <c r="F6455" s="9"/>
      <c r="G6455" s="10">
        <v>25</v>
      </c>
      <c r="H6455" s="10" t="s">
        <v>632</v>
      </c>
      <c r="I6455" s="10">
        <v>1952</v>
      </c>
      <c r="J6455" s="11" t="s">
        <v>15069</v>
      </c>
      <c r="K6455" s="12"/>
      <c r="L6455" s="13" t="s">
        <v>15079</v>
      </c>
      <c r="M6455" t="s">
        <v>781</v>
      </c>
      <c r="S6455" s="9"/>
      <c r="T6455">
        <v>9</v>
      </c>
      <c r="U6455" s="210" t="s">
        <v>18261</v>
      </c>
      <c r="V6455" s="14">
        <v>0</v>
      </c>
      <c r="W6455" s="14">
        <v>1</v>
      </c>
      <c r="X6455" s="150" t="s">
        <v>270</v>
      </c>
      <c r="Y6455">
        <v>69</v>
      </c>
      <c r="Z6455" t="s">
        <v>271</v>
      </c>
      <c r="AA6455">
        <f t="shared" si="100"/>
        <v>3</v>
      </c>
    </row>
    <row r="6456" spans="1:27" x14ac:dyDescent="0.2">
      <c r="A6456">
        <v>3580</v>
      </c>
      <c r="B6456" s="1" t="s">
        <v>15080</v>
      </c>
      <c r="C6456" t="s">
        <v>8426</v>
      </c>
      <c r="D6456" s="9" t="s">
        <v>15081</v>
      </c>
      <c r="E6456" s="9"/>
      <c r="F6456" s="9"/>
      <c r="G6456" s="10">
        <v>26</v>
      </c>
      <c r="H6456" s="10" t="s">
        <v>632</v>
      </c>
      <c r="I6456" s="10">
        <v>1952</v>
      </c>
      <c r="J6456" s="11" t="s">
        <v>15082</v>
      </c>
      <c r="K6456" s="12" t="s">
        <v>237</v>
      </c>
      <c r="L6456" s="13" t="s">
        <v>15083</v>
      </c>
      <c r="M6456" t="s">
        <v>290</v>
      </c>
      <c r="N6456" t="s">
        <v>291</v>
      </c>
      <c r="O6456" t="s">
        <v>292</v>
      </c>
      <c r="S6456" s="9"/>
      <c r="T6456">
        <v>9</v>
      </c>
      <c r="U6456" s="210" t="s">
        <v>18261</v>
      </c>
      <c r="V6456" s="14">
        <v>0</v>
      </c>
      <c r="W6456" s="14">
        <v>0</v>
      </c>
      <c r="X6456" s="150" t="s">
        <v>270</v>
      </c>
      <c r="Y6456">
        <v>199</v>
      </c>
      <c r="Z6456" t="s">
        <v>505</v>
      </c>
      <c r="AA6456">
        <f t="shared" si="100"/>
        <v>2</v>
      </c>
    </row>
    <row r="6457" spans="1:27" x14ac:dyDescent="0.2">
      <c r="A6457">
        <v>2801</v>
      </c>
      <c r="B6457" s="1" t="s">
        <v>17121</v>
      </c>
      <c r="C6457" t="s">
        <v>1027</v>
      </c>
      <c r="D6457" s="9">
        <v>305</v>
      </c>
      <c r="E6457" s="9" t="s">
        <v>14593</v>
      </c>
      <c r="F6457" s="9"/>
      <c r="G6457" s="10">
        <v>27</v>
      </c>
      <c r="H6457" s="10" t="s">
        <v>632</v>
      </c>
      <c r="I6457" s="10">
        <v>1952</v>
      </c>
      <c r="J6457" s="11">
        <v>19264</v>
      </c>
      <c r="K6457" s="12"/>
      <c r="L6457" s="13" t="s">
        <v>17970</v>
      </c>
      <c r="M6457" t="s">
        <v>781</v>
      </c>
      <c r="S6457" s="9"/>
      <c r="T6457" s="14"/>
      <c r="U6457" s="210" t="s">
        <v>18262</v>
      </c>
      <c r="V6457" s="14">
        <v>0</v>
      </c>
      <c r="W6457" s="14">
        <v>1</v>
      </c>
      <c r="X6457" s="150" t="s">
        <v>270</v>
      </c>
      <c r="Y6457">
        <v>305</v>
      </c>
      <c r="Z6457" t="s">
        <v>271</v>
      </c>
      <c r="AA6457">
        <f t="shared" si="100"/>
        <v>1</v>
      </c>
    </row>
    <row r="6458" spans="1:27" x14ac:dyDescent="0.2">
      <c r="A6458">
        <v>3254</v>
      </c>
      <c r="B6458" s="1" t="s">
        <v>15084</v>
      </c>
      <c r="C6458" t="s">
        <v>1027</v>
      </c>
      <c r="D6458" s="9" t="s">
        <v>15085</v>
      </c>
      <c r="E6458" s="9" t="s">
        <v>259</v>
      </c>
      <c r="F6458" s="9" t="s">
        <v>532</v>
      </c>
      <c r="G6458" s="10">
        <v>3</v>
      </c>
      <c r="H6458" s="10" t="s">
        <v>495</v>
      </c>
      <c r="I6458" s="10">
        <v>1952</v>
      </c>
      <c r="J6458" s="11" t="s">
        <v>15086</v>
      </c>
      <c r="K6458" s="12" t="s">
        <v>237</v>
      </c>
      <c r="L6458" s="13" t="s">
        <v>15087</v>
      </c>
      <c r="M6458" t="s">
        <v>290</v>
      </c>
      <c r="N6458" t="s">
        <v>291</v>
      </c>
      <c r="O6458" t="s">
        <v>498</v>
      </c>
      <c r="S6458" s="9"/>
      <c r="T6458">
        <v>10</v>
      </c>
      <c r="U6458" s="210" t="s">
        <v>18263</v>
      </c>
      <c r="V6458" s="14">
        <v>0</v>
      </c>
      <c r="W6458" s="14">
        <v>1</v>
      </c>
      <c r="X6458" s="109" t="s">
        <v>294</v>
      </c>
      <c r="Y6458" t="s">
        <v>10697</v>
      </c>
      <c r="Z6458" t="s">
        <v>271</v>
      </c>
      <c r="AA6458">
        <f t="shared" si="100"/>
        <v>3</v>
      </c>
    </row>
    <row r="6459" spans="1:27" x14ac:dyDescent="0.2">
      <c r="A6459">
        <v>2663</v>
      </c>
      <c r="B6459" s="1" t="s">
        <v>15088</v>
      </c>
      <c r="C6459" t="s">
        <v>1027</v>
      </c>
      <c r="D6459" s="9" t="s">
        <v>15089</v>
      </c>
      <c r="E6459" s="9" t="s">
        <v>14593</v>
      </c>
      <c r="F6459" s="9"/>
      <c r="G6459" s="10">
        <v>30</v>
      </c>
      <c r="H6459" s="10" t="s">
        <v>495</v>
      </c>
      <c r="I6459" s="10">
        <v>1952</v>
      </c>
      <c r="J6459" s="11" t="s">
        <v>15090</v>
      </c>
      <c r="K6459" s="12"/>
      <c r="L6459" s="13" t="s">
        <v>15091</v>
      </c>
      <c r="M6459" t="s">
        <v>781</v>
      </c>
      <c r="S6459" s="9"/>
      <c r="T6459">
        <v>10</v>
      </c>
      <c r="U6459" s="210" t="s">
        <v>18263</v>
      </c>
      <c r="V6459" s="14">
        <v>0</v>
      </c>
      <c r="W6459" s="14">
        <v>1</v>
      </c>
      <c r="X6459" s="150" t="s">
        <v>294</v>
      </c>
      <c r="Y6459" t="s">
        <v>14484</v>
      </c>
      <c r="Z6459" t="s">
        <v>1419</v>
      </c>
      <c r="AA6459">
        <f t="shared" si="100"/>
        <v>3</v>
      </c>
    </row>
    <row r="6460" spans="1:27" x14ac:dyDescent="0.2">
      <c r="A6460">
        <v>217</v>
      </c>
      <c r="B6460" s="1" t="s">
        <v>15092</v>
      </c>
      <c r="C6460" t="s">
        <v>1027</v>
      </c>
      <c r="D6460" s="9" t="s">
        <v>15093</v>
      </c>
      <c r="E6460" s="9" t="s">
        <v>14593</v>
      </c>
      <c r="F6460" s="9"/>
      <c r="G6460" s="10">
        <v>30</v>
      </c>
      <c r="H6460" s="10" t="s">
        <v>495</v>
      </c>
      <c r="I6460" s="10">
        <v>1952</v>
      </c>
      <c r="J6460" s="11" t="s">
        <v>15090</v>
      </c>
      <c r="K6460" s="12"/>
      <c r="L6460" s="13" t="s">
        <v>15094</v>
      </c>
      <c r="M6460" t="s">
        <v>781</v>
      </c>
      <c r="S6460" s="9"/>
      <c r="T6460">
        <v>10</v>
      </c>
      <c r="U6460" s="210" t="s">
        <v>18263</v>
      </c>
      <c r="V6460" s="14">
        <v>0</v>
      </c>
      <c r="W6460" s="14">
        <v>1</v>
      </c>
      <c r="X6460" s="150" t="s">
        <v>294</v>
      </c>
      <c r="Y6460" t="s">
        <v>14484</v>
      </c>
      <c r="Z6460" t="s">
        <v>1419</v>
      </c>
      <c r="AA6460">
        <f t="shared" si="100"/>
        <v>3</v>
      </c>
    </row>
    <row r="6461" spans="1:27" x14ac:dyDescent="0.2">
      <c r="A6461">
        <v>837</v>
      </c>
      <c r="B6461" s="1" t="s">
        <v>15095</v>
      </c>
      <c r="C6461" t="s">
        <v>1027</v>
      </c>
      <c r="D6461" s="9" t="s">
        <v>15096</v>
      </c>
      <c r="E6461" s="9" t="s">
        <v>14593</v>
      </c>
      <c r="F6461" s="9"/>
      <c r="G6461" s="10">
        <v>30</v>
      </c>
      <c r="H6461" s="10" t="s">
        <v>495</v>
      </c>
      <c r="I6461" s="10">
        <v>1952</v>
      </c>
      <c r="J6461" s="11" t="s">
        <v>15090</v>
      </c>
      <c r="K6461" s="12"/>
      <c r="L6461" s="13" t="s">
        <v>15097</v>
      </c>
      <c r="M6461" t="s">
        <v>781</v>
      </c>
      <c r="S6461" s="9"/>
      <c r="T6461">
        <v>10</v>
      </c>
      <c r="U6461" s="210" t="s">
        <v>18263</v>
      </c>
      <c r="V6461" s="14">
        <v>0</v>
      </c>
      <c r="W6461" s="14">
        <v>1</v>
      </c>
      <c r="X6461" s="150" t="s">
        <v>294</v>
      </c>
      <c r="Y6461" t="s">
        <v>14484</v>
      </c>
      <c r="Z6461" t="s">
        <v>271</v>
      </c>
      <c r="AA6461">
        <f t="shared" si="100"/>
        <v>3</v>
      </c>
    </row>
    <row r="6462" spans="1:27" x14ac:dyDescent="0.2">
      <c r="A6462">
        <v>5112</v>
      </c>
      <c r="B6462" s="1" t="s">
        <v>15098</v>
      </c>
      <c r="C6462" t="s">
        <v>1027</v>
      </c>
      <c r="D6462" s="9" t="s">
        <v>15099</v>
      </c>
      <c r="E6462" s="9" t="s">
        <v>14593</v>
      </c>
      <c r="F6462" s="9"/>
      <c r="G6462" s="10">
        <v>30</v>
      </c>
      <c r="H6462" s="10" t="s">
        <v>495</v>
      </c>
      <c r="I6462" s="10">
        <v>1952</v>
      </c>
      <c r="J6462" s="11" t="s">
        <v>15090</v>
      </c>
      <c r="K6462" s="12"/>
      <c r="L6462" s="13" t="s">
        <v>15100</v>
      </c>
      <c r="M6462" t="s">
        <v>781</v>
      </c>
      <c r="S6462" s="9"/>
      <c r="T6462">
        <v>10</v>
      </c>
      <c r="U6462" s="210" t="s">
        <v>18263</v>
      </c>
      <c r="V6462" s="14">
        <v>0</v>
      </c>
      <c r="W6462" s="14">
        <v>1</v>
      </c>
      <c r="X6462" s="150" t="s">
        <v>294</v>
      </c>
      <c r="Y6462" t="s">
        <v>14484</v>
      </c>
      <c r="Z6462" t="s">
        <v>271</v>
      </c>
      <c r="AA6462">
        <f t="shared" si="100"/>
        <v>2</v>
      </c>
    </row>
    <row r="6463" spans="1:27" x14ac:dyDescent="0.2">
      <c r="A6463">
        <v>4750</v>
      </c>
      <c r="B6463" s="1" t="s">
        <v>15104</v>
      </c>
      <c r="C6463" t="s">
        <v>1027</v>
      </c>
      <c r="D6463" s="9">
        <v>4</v>
      </c>
      <c r="E6463" s="9" t="s">
        <v>14593</v>
      </c>
      <c r="F6463" s="9" t="s">
        <v>1416</v>
      </c>
      <c r="G6463" s="10">
        <v>30</v>
      </c>
      <c r="H6463" s="10" t="s">
        <v>495</v>
      </c>
      <c r="I6463" s="10">
        <v>1952</v>
      </c>
      <c r="J6463" s="11" t="s">
        <v>15090</v>
      </c>
      <c r="K6463" s="12"/>
      <c r="L6463" s="13" t="s">
        <v>15105</v>
      </c>
      <c r="M6463" t="s">
        <v>781</v>
      </c>
      <c r="S6463" s="9"/>
      <c r="T6463">
        <v>10</v>
      </c>
      <c r="U6463" s="210" t="s">
        <v>18263</v>
      </c>
      <c r="V6463" s="14">
        <v>0</v>
      </c>
      <c r="W6463" s="14">
        <v>0</v>
      </c>
      <c r="X6463" s="150" t="s">
        <v>270</v>
      </c>
      <c r="Y6463">
        <v>4</v>
      </c>
      <c r="Z6463" t="s">
        <v>271</v>
      </c>
      <c r="AA6463">
        <f t="shared" si="100"/>
        <v>1</v>
      </c>
    </row>
    <row r="6464" spans="1:27" x14ac:dyDescent="0.2">
      <c r="A6464">
        <v>300</v>
      </c>
      <c r="B6464" s="1" t="s">
        <v>15101</v>
      </c>
      <c r="C6464" t="s">
        <v>1027</v>
      </c>
      <c r="D6464" s="9" t="s">
        <v>15102</v>
      </c>
      <c r="E6464" s="9" t="s">
        <v>14593</v>
      </c>
      <c r="F6464" s="9"/>
      <c r="G6464" s="10">
        <v>30</v>
      </c>
      <c r="H6464" s="10" t="s">
        <v>495</v>
      </c>
      <c r="I6464" s="10">
        <v>1952</v>
      </c>
      <c r="J6464" s="11" t="s">
        <v>15090</v>
      </c>
      <c r="K6464" s="12"/>
      <c r="L6464" s="13" t="s">
        <v>15103</v>
      </c>
      <c r="M6464" t="s">
        <v>781</v>
      </c>
      <c r="S6464" s="9"/>
      <c r="T6464">
        <v>10</v>
      </c>
      <c r="U6464" s="210" t="s">
        <v>18263</v>
      </c>
      <c r="V6464" s="14">
        <v>0</v>
      </c>
      <c r="W6464" s="14">
        <v>0</v>
      </c>
      <c r="X6464" s="150" t="s">
        <v>294</v>
      </c>
      <c r="Y6464" t="s">
        <v>15102</v>
      </c>
      <c r="Z6464" t="s">
        <v>271</v>
      </c>
      <c r="AA6464">
        <f t="shared" si="100"/>
        <v>1</v>
      </c>
    </row>
    <row r="6465" spans="1:27" x14ac:dyDescent="0.2">
      <c r="A6465">
        <v>2841</v>
      </c>
      <c r="B6465" s="1" t="s">
        <v>15106</v>
      </c>
      <c r="C6465" t="s">
        <v>503</v>
      </c>
      <c r="D6465" s="9">
        <v>98</v>
      </c>
      <c r="E6465" s="9"/>
      <c r="F6465" s="9"/>
      <c r="G6465" s="10">
        <v>31</v>
      </c>
      <c r="H6465" s="10" t="s">
        <v>495</v>
      </c>
      <c r="I6465" s="10">
        <v>1952</v>
      </c>
      <c r="J6465" s="11" t="s">
        <v>15107</v>
      </c>
      <c r="K6465" s="12"/>
      <c r="L6465" s="13" t="s">
        <v>15108</v>
      </c>
      <c r="M6465" t="s">
        <v>753</v>
      </c>
      <c r="S6465" s="9"/>
      <c r="T6465">
        <v>10</v>
      </c>
      <c r="U6465" s="210" t="s">
        <v>18263</v>
      </c>
      <c r="V6465" s="14">
        <v>0</v>
      </c>
      <c r="W6465" s="14">
        <v>0</v>
      </c>
      <c r="X6465" s="150" t="s">
        <v>270</v>
      </c>
      <c r="Y6465">
        <v>98</v>
      </c>
      <c r="Z6465" t="s">
        <v>505</v>
      </c>
      <c r="AA6465">
        <f t="shared" si="100"/>
        <v>1</v>
      </c>
    </row>
    <row r="6466" spans="1:27" x14ac:dyDescent="0.2">
      <c r="A6466">
        <v>2733</v>
      </c>
      <c r="B6466" s="1" t="s">
        <v>15109</v>
      </c>
      <c r="C6466" t="s">
        <v>1027</v>
      </c>
      <c r="D6466" s="9" t="s">
        <v>6927</v>
      </c>
      <c r="E6466" s="9" t="s">
        <v>14593</v>
      </c>
      <c r="F6466" s="9"/>
      <c r="G6466" s="10">
        <v>0</v>
      </c>
      <c r="H6466" s="10" t="s">
        <v>369</v>
      </c>
      <c r="I6466" s="10">
        <v>1952</v>
      </c>
      <c r="J6466" s="11" t="s">
        <v>15110</v>
      </c>
      <c r="K6466" s="12"/>
      <c r="L6466" s="13" t="s">
        <v>15111</v>
      </c>
      <c r="M6466" t="s">
        <v>781</v>
      </c>
      <c r="S6466" s="9"/>
      <c r="T6466">
        <v>11</v>
      </c>
      <c r="U6466" s="210" t="s">
        <v>18264</v>
      </c>
      <c r="V6466" s="14">
        <v>0</v>
      </c>
      <c r="W6466" s="14">
        <v>0</v>
      </c>
      <c r="X6466" s="150" t="s">
        <v>294</v>
      </c>
      <c r="Y6466" t="s">
        <v>6927</v>
      </c>
      <c r="Z6466" t="s">
        <v>7856</v>
      </c>
      <c r="AA6466">
        <f t="shared" ref="AA6466:AA6529" si="101">LEN(D6466)-LEN(SUBSTITUTE(D6466,"/",""))+1</f>
        <v>1</v>
      </c>
    </row>
    <row r="6467" spans="1:27" x14ac:dyDescent="0.2">
      <c r="A6467">
        <v>518</v>
      </c>
      <c r="B6467" s="1" t="s">
        <v>15121</v>
      </c>
      <c r="C6467" t="s">
        <v>2805</v>
      </c>
      <c r="D6467" s="9" t="s">
        <v>15122</v>
      </c>
      <c r="E6467" s="9" t="s">
        <v>14530</v>
      </c>
      <c r="F6467" s="9"/>
      <c r="G6467" s="10">
        <v>3</v>
      </c>
      <c r="H6467" s="10" t="s">
        <v>369</v>
      </c>
      <c r="I6467" s="10">
        <v>1952</v>
      </c>
      <c r="J6467" s="11" t="s">
        <v>15114</v>
      </c>
      <c r="K6467" s="12"/>
      <c r="L6467" s="13" t="s">
        <v>15123</v>
      </c>
      <c r="M6467" t="s">
        <v>781</v>
      </c>
      <c r="S6467" s="9"/>
      <c r="T6467">
        <v>11</v>
      </c>
      <c r="U6467" s="210" t="s">
        <v>18264</v>
      </c>
      <c r="V6467" s="14">
        <v>0</v>
      </c>
      <c r="W6467" s="14">
        <v>0</v>
      </c>
      <c r="X6467" s="109" t="e">
        <v>#N/A</v>
      </c>
      <c r="Y6467" t="s">
        <v>15124</v>
      </c>
      <c r="Z6467" t="s">
        <v>2808</v>
      </c>
      <c r="AA6467">
        <f t="shared" si="101"/>
        <v>2</v>
      </c>
    </row>
    <row r="6468" spans="1:27" x14ac:dyDescent="0.2">
      <c r="A6468">
        <v>6630</v>
      </c>
      <c r="B6468" s="1" t="s">
        <v>15147</v>
      </c>
      <c r="C6468" t="s">
        <v>503</v>
      </c>
      <c r="D6468" s="9"/>
      <c r="E6468" s="9" t="s">
        <v>14530</v>
      </c>
      <c r="F6468" s="9"/>
      <c r="G6468" s="10">
        <v>3</v>
      </c>
      <c r="H6468" s="10" t="s">
        <v>369</v>
      </c>
      <c r="I6468" s="10">
        <v>1952</v>
      </c>
      <c r="J6468" s="11" t="s">
        <v>15114</v>
      </c>
      <c r="K6468" s="12"/>
      <c r="L6468" s="13" t="s">
        <v>15148</v>
      </c>
      <c r="M6468" t="s">
        <v>781</v>
      </c>
      <c r="S6468" s="9"/>
      <c r="T6468">
        <v>11</v>
      </c>
      <c r="U6468" s="210" t="s">
        <v>18264</v>
      </c>
      <c r="V6468" s="14">
        <v>0</v>
      </c>
      <c r="W6468" s="14">
        <v>1</v>
      </c>
      <c r="X6468" s="109" t="e">
        <v>#N/A</v>
      </c>
      <c r="Y6468" t="s">
        <v>334</v>
      </c>
      <c r="Z6468" t="s">
        <v>505</v>
      </c>
      <c r="AA6468">
        <f t="shared" si="101"/>
        <v>1</v>
      </c>
    </row>
    <row r="6469" spans="1:27" x14ac:dyDescent="0.2">
      <c r="A6469">
        <v>2261</v>
      </c>
      <c r="B6469" s="1" t="s">
        <v>15116</v>
      </c>
      <c r="C6469" t="s">
        <v>1027</v>
      </c>
      <c r="D6469" s="9" t="s">
        <v>6632</v>
      </c>
      <c r="E6469" s="9" t="s">
        <v>14530</v>
      </c>
      <c r="F6469" s="9" t="s">
        <v>532</v>
      </c>
      <c r="G6469" s="10">
        <v>3</v>
      </c>
      <c r="H6469" s="10" t="s">
        <v>369</v>
      </c>
      <c r="I6469" s="10">
        <v>1952</v>
      </c>
      <c r="J6469" s="11" t="s">
        <v>15114</v>
      </c>
      <c r="K6469" s="12"/>
      <c r="L6469" s="13" t="s">
        <v>15117</v>
      </c>
      <c r="M6469" t="s">
        <v>781</v>
      </c>
      <c r="S6469" s="9"/>
      <c r="T6469">
        <v>11</v>
      </c>
      <c r="U6469" s="210" t="s">
        <v>18264</v>
      </c>
      <c r="V6469" s="14">
        <v>0</v>
      </c>
      <c r="W6469" s="14">
        <v>1</v>
      </c>
      <c r="X6469" s="109" t="s">
        <v>294</v>
      </c>
      <c r="Y6469" t="s">
        <v>4077</v>
      </c>
      <c r="Z6469" t="s">
        <v>271</v>
      </c>
      <c r="AA6469">
        <f t="shared" si="101"/>
        <v>3</v>
      </c>
    </row>
    <row r="6470" spans="1:27" x14ac:dyDescent="0.2">
      <c r="A6470">
        <v>1513</v>
      </c>
      <c r="B6470" s="1" t="s">
        <v>15125</v>
      </c>
      <c r="C6470" t="s">
        <v>1027</v>
      </c>
      <c r="D6470" s="9" t="s">
        <v>13763</v>
      </c>
      <c r="E6470" s="9" t="s">
        <v>14530</v>
      </c>
      <c r="F6470" s="9"/>
      <c r="G6470" s="10">
        <v>3</v>
      </c>
      <c r="H6470" s="10" t="s">
        <v>369</v>
      </c>
      <c r="I6470" s="10">
        <v>1952</v>
      </c>
      <c r="J6470" s="11" t="s">
        <v>15114</v>
      </c>
      <c r="K6470" s="12"/>
      <c r="L6470" s="13" t="s">
        <v>15126</v>
      </c>
      <c r="M6470" t="s">
        <v>781</v>
      </c>
      <c r="S6470" s="9"/>
      <c r="T6470">
        <v>11</v>
      </c>
      <c r="U6470" s="210" t="s">
        <v>18264</v>
      </c>
      <c r="V6470" s="14">
        <v>0</v>
      </c>
      <c r="W6470" s="14">
        <v>1</v>
      </c>
      <c r="X6470" s="150" t="s">
        <v>294</v>
      </c>
      <c r="Y6470" t="s">
        <v>2824</v>
      </c>
      <c r="Z6470" t="s">
        <v>271</v>
      </c>
      <c r="AA6470">
        <f t="shared" si="101"/>
        <v>2</v>
      </c>
    </row>
    <row r="6471" spans="1:27" x14ac:dyDescent="0.2">
      <c r="A6471">
        <v>3420</v>
      </c>
      <c r="B6471" s="1" t="s">
        <v>15145</v>
      </c>
      <c r="C6471" t="s">
        <v>1027</v>
      </c>
      <c r="D6471" s="9">
        <v>21</v>
      </c>
      <c r="E6471" s="9" t="s">
        <v>14530</v>
      </c>
      <c r="F6471" s="9"/>
      <c r="G6471" s="10">
        <v>3</v>
      </c>
      <c r="H6471" s="10" t="s">
        <v>369</v>
      </c>
      <c r="I6471" s="10">
        <v>1952</v>
      </c>
      <c r="J6471" s="11" t="s">
        <v>15114</v>
      </c>
      <c r="K6471" s="12"/>
      <c r="L6471" s="13" t="s">
        <v>15146</v>
      </c>
      <c r="M6471" t="s">
        <v>781</v>
      </c>
      <c r="S6471" s="9"/>
      <c r="T6471">
        <v>11</v>
      </c>
      <c r="U6471" s="210" t="s">
        <v>18264</v>
      </c>
      <c r="V6471" s="14">
        <v>0</v>
      </c>
      <c r="W6471" s="14">
        <v>1</v>
      </c>
      <c r="X6471" s="150" t="s">
        <v>270</v>
      </c>
      <c r="Y6471">
        <v>21</v>
      </c>
      <c r="Z6471" t="s">
        <v>271</v>
      </c>
      <c r="AA6471">
        <f t="shared" si="101"/>
        <v>1</v>
      </c>
    </row>
    <row r="6472" spans="1:27" x14ac:dyDescent="0.2">
      <c r="A6472">
        <v>5239</v>
      </c>
      <c r="B6472" s="1" t="s">
        <v>15133</v>
      </c>
      <c r="C6472" t="s">
        <v>1027</v>
      </c>
      <c r="D6472" s="9" t="s">
        <v>7000</v>
      </c>
      <c r="E6472" s="9" t="s">
        <v>14530</v>
      </c>
      <c r="F6472" s="9"/>
      <c r="G6472" s="10">
        <v>3</v>
      </c>
      <c r="H6472" s="10" t="s">
        <v>369</v>
      </c>
      <c r="I6472" s="10">
        <v>1952</v>
      </c>
      <c r="J6472" s="11" t="s">
        <v>15114</v>
      </c>
      <c r="K6472" s="12"/>
      <c r="L6472" s="13" t="s">
        <v>15134</v>
      </c>
      <c r="M6472" t="s">
        <v>781</v>
      </c>
      <c r="S6472" s="9"/>
      <c r="T6472">
        <v>11</v>
      </c>
      <c r="U6472" s="210" t="s">
        <v>18264</v>
      </c>
      <c r="V6472" s="14">
        <v>0</v>
      </c>
      <c r="W6472" s="14">
        <v>1</v>
      </c>
      <c r="X6472" s="150" t="s">
        <v>270</v>
      </c>
      <c r="Y6472">
        <v>69</v>
      </c>
      <c r="Z6472" t="s">
        <v>271</v>
      </c>
      <c r="AA6472">
        <f t="shared" si="101"/>
        <v>2</v>
      </c>
    </row>
    <row r="6473" spans="1:27" x14ac:dyDescent="0.2">
      <c r="A6473">
        <v>6052</v>
      </c>
      <c r="B6473" s="1" t="s">
        <v>15143</v>
      </c>
      <c r="C6473" t="s">
        <v>1027</v>
      </c>
      <c r="D6473" s="9">
        <v>23</v>
      </c>
      <c r="E6473" s="9" t="s">
        <v>14530</v>
      </c>
      <c r="F6473" s="9" t="s">
        <v>1416</v>
      </c>
      <c r="G6473" s="10">
        <v>3</v>
      </c>
      <c r="H6473" s="10" t="s">
        <v>369</v>
      </c>
      <c r="I6473" s="10">
        <v>1952</v>
      </c>
      <c r="J6473" s="11" t="s">
        <v>15114</v>
      </c>
      <c r="K6473" s="12"/>
      <c r="L6473" s="13" t="s">
        <v>15144</v>
      </c>
      <c r="M6473" t="s">
        <v>781</v>
      </c>
      <c r="S6473" s="9"/>
      <c r="T6473">
        <v>11</v>
      </c>
      <c r="U6473" s="210" t="s">
        <v>18264</v>
      </c>
      <c r="V6473" s="14">
        <v>0</v>
      </c>
      <c r="W6473" s="14">
        <v>1</v>
      </c>
      <c r="X6473" s="150" t="s">
        <v>270</v>
      </c>
      <c r="Y6473">
        <v>23</v>
      </c>
      <c r="Z6473" t="s">
        <v>271</v>
      </c>
      <c r="AA6473">
        <f t="shared" si="101"/>
        <v>1</v>
      </c>
    </row>
    <row r="6474" spans="1:27" x14ac:dyDescent="0.2">
      <c r="A6474">
        <v>713</v>
      </c>
      <c r="B6474" s="1" t="s">
        <v>15112</v>
      </c>
      <c r="C6474" t="s">
        <v>1027</v>
      </c>
      <c r="D6474" s="9" t="s">
        <v>15113</v>
      </c>
      <c r="E6474" s="9" t="s">
        <v>14530</v>
      </c>
      <c r="F6474" s="9"/>
      <c r="G6474" s="10">
        <v>3</v>
      </c>
      <c r="H6474" s="10" t="s">
        <v>369</v>
      </c>
      <c r="I6474" s="10">
        <v>1952</v>
      </c>
      <c r="J6474" s="11" t="s">
        <v>15114</v>
      </c>
      <c r="K6474" s="12"/>
      <c r="L6474" s="13" t="s">
        <v>15115</v>
      </c>
      <c r="M6474" t="s">
        <v>781</v>
      </c>
      <c r="S6474" s="9"/>
      <c r="T6474">
        <v>11</v>
      </c>
      <c r="U6474" s="210" t="s">
        <v>18264</v>
      </c>
      <c r="V6474" s="14">
        <v>0</v>
      </c>
      <c r="W6474" s="14">
        <v>1</v>
      </c>
      <c r="X6474" s="150" t="s">
        <v>270</v>
      </c>
      <c r="Y6474">
        <v>69</v>
      </c>
      <c r="Z6474" t="s">
        <v>271</v>
      </c>
      <c r="AA6474">
        <f t="shared" si="101"/>
        <v>5</v>
      </c>
    </row>
    <row r="6475" spans="1:27" x14ac:dyDescent="0.2">
      <c r="A6475">
        <v>970</v>
      </c>
      <c r="B6475" s="1" t="s">
        <v>15131</v>
      </c>
      <c r="C6475" t="s">
        <v>1027</v>
      </c>
      <c r="D6475" s="9" t="s">
        <v>4415</v>
      </c>
      <c r="E6475" s="9" t="s">
        <v>14530</v>
      </c>
      <c r="F6475" s="9"/>
      <c r="G6475" s="10">
        <v>3</v>
      </c>
      <c r="H6475" s="10" t="s">
        <v>369</v>
      </c>
      <c r="I6475" s="10">
        <v>1952</v>
      </c>
      <c r="J6475" s="11" t="s">
        <v>15114</v>
      </c>
      <c r="K6475" s="12"/>
      <c r="L6475" s="13" t="s">
        <v>15132</v>
      </c>
      <c r="M6475" t="s">
        <v>781</v>
      </c>
      <c r="S6475" s="9"/>
      <c r="T6475">
        <v>11</v>
      </c>
      <c r="U6475" s="210" t="s">
        <v>18264</v>
      </c>
      <c r="V6475" s="14">
        <v>0</v>
      </c>
      <c r="W6475" s="14">
        <v>1</v>
      </c>
      <c r="X6475" s="150" t="s">
        <v>270</v>
      </c>
      <c r="Y6475">
        <v>464</v>
      </c>
      <c r="Z6475" t="s">
        <v>271</v>
      </c>
      <c r="AA6475">
        <f t="shared" si="101"/>
        <v>2</v>
      </c>
    </row>
    <row r="6476" spans="1:27" x14ac:dyDescent="0.2">
      <c r="A6476">
        <v>2228</v>
      </c>
      <c r="B6476" s="1" t="s">
        <v>15141</v>
      </c>
      <c r="C6476" t="s">
        <v>1027</v>
      </c>
      <c r="D6476" s="9">
        <v>256</v>
      </c>
      <c r="E6476" s="9" t="s">
        <v>14530</v>
      </c>
      <c r="F6476" s="9"/>
      <c r="G6476" s="10">
        <v>3</v>
      </c>
      <c r="H6476" s="10" t="s">
        <v>369</v>
      </c>
      <c r="I6476" s="10">
        <v>1952</v>
      </c>
      <c r="J6476" s="11" t="s">
        <v>15114</v>
      </c>
      <c r="K6476" s="12"/>
      <c r="L6476" s="13" t="s">
        <v>15142</v>
      </c>
      <c r="M6476" t="s">
        <v>781</v>
      </c>
      <c r="S6476" s="9"/>
      <c r="T6476">
        <v>11</v>
      </c>
      <c r="U6476" s="210" t="s">
        <v>18264</v>
      </c>
      <c r="V6476" s="14">
        <v>0</v>
      </c>
      <c r="W6476" s="14">
        <v>1</v>
      </c>
      <c r="X6476" s="150" t="s">
        <v>270</v>
      </c>
      <c r="Y6476">
        <v>256</v>
      </c>
      <c r="Z6476" t="s">
        <v>1419</v>
      </c>
      <c r="AA6476">
        <f t="shared" si="101"/>
        <v>1</v>
      </c>
    </row>
    <row r="6477" spans="1:27" x14ac:dyDescent="0.2">
      <c r="A6477">
        <v>5304</v>
      </c>
      <c r="B6477" s="1" t="s">
        <v>15135</v>
      </c>
      <c r="C6477" t="s">
        <v>1027</v>
      </c>
      <c r="D6477" s="9" t="s">
        <v>2188</v>
      </c>
      <c r="E6477" s="9" t="s">
        <v>14530</v>
      </c>
      <c r="F6477" s="9"/>
      <c r="G6477" s="10">
        <v>3</v>
      </c>
      <c r="H6477" s="10" t="s">
        <v>369</v>
      </c>
      <c r="I6477" s="10">
        <v>1952</v>
      </c>
      <c r="J6477" s="11" t="s">
        <v>15114</v>
      </c>
      <c r="K6477" s="12"/>
      <c r="L6477" s="13" t="s">
        <v>15136</v>
      </c>
      <c r="M6477" t="s">
        <v>781</v>
      </c>
      <c r="S6477" s="9"/>
      <c r="T6477">
        <v>11</v>
      </c>
      <c r="U6477" s="210" t="s">
        <v>18264</v>
      </c>
      <c r="V6477" s="14">
        <v>0</v>
      </c>
      <c r="W6477" s="14">
        <v>1</v>
      </c>
      <c r="X6477" s="109" t="e">
        <v>#N/A</v>
      </c>
      <c r="Y6477" t="s">
        <v>2188</v>
      </c>
      <c r="Z6477" t="s">
        <v>1419</v>
      </c>
      <c r="AA6477">
        <f t="shared" si="101"/>
        <v>1</v>
      </c>
    </row>
    <row r="6478" spans="1:27" x14ac:dyDescent="0.2">
      <c r="A6478">
        <v>5308</v>
      </c>
      <c r="B6478" s="1" t="s">
        <v>15137</v>
      </c>
      <c r="C6478" t="s">
        <v>1027</v>
      </c>
      <c r="D6478" s="9" t="s">
        <v>2188</v>
      </c>
      <c r="E6478" s="9" t="s">
        <v>14530</v>
      </c>
      <c r="F6478" s="9"/>
      <c r="G6478" s="10">
        <v>3</v>
      </c>
      <c r="H6478" s="10" t="s">
        <v>369</v>
      </c>
      <c r="I6478" s="10">
        <v>1952</v>
      </c>
      <c r="J6478" s="11" t="s">
        <v>15114</v>
      </c>
      <c r="K6478" s="12"/>
      <c r="L6478" s="13" t="s">
        <v>15138</v>
      </c>
      <c r="M6478" t="s">
        <v>781</v>
      </c>
      <c r="S6478" s="9"/>
      <c r="T6478">
        <v>11</v>
      </c>
      <c r="U6478" s="210" t="s">
        <v>18264</v>
      </c>
      <c r="V6478" s="14">
        <v>0</v>
      </c>
      <c r="W6478" s="14">
        <v>1</v>
      </c>
      <c r="X6478" s="109" t="e">
        <v>#N/A</v>
      </c>
      <c r="Y6478" t="s">
        <v>2188</v>
      </c>
      <c r="Z6478" t="s">
        <v>1419</v>
      </c>
      <c r="AA6478">
        <f t="shared" si="101"/>
        <v>1</v>
      </c>
    </row>
    <row r="6479" spans="1:27" x14ac:dyDescent="0.2">
      <c r="A6479">
        <v>5017</v>
      </c>
      <c r="B6479" s="1" t="s">
        <v>15129</v>
      </c>
      <c r="C6479" t="s">
        <v>1027</v>
      </c>
      <c r="D6479" s="9" t="s">
        <v>8255</v>
      </c>
      <c r="E6479" s="9" t="s">
        <v>14530</v>
      </c>
      <c r="F6479" s="9" t="s">
        <v>532</v>
      </c>
      <c r="G6479" s="10">
        <v>3</v>
      </c>
      <c r="H6479" s="10" t="s">
        <v>369</v>
      </c>
      <c r="I6479" s="10">
        <v>1952</v>
      </c>
      <c r="J6479" s="11" t="s">
        <v>15114</v>
      </c>
      <c r="K6479" s="12"/>
      <c r="L6479" s="13" t="s">
        <v>15130</v>
      </c>
      <c r="M6479" t="s">
        <v>781</v>
      </c>
      <c r="S6479" s="9"/>
      <c r="T6479">
        <v>11</v>
      </c>
      <c r="U6479" s="210" t="s">
        <v>18264</v>
      </c>
      <c r="V6479" s="14">
        <v>0</v>
      </c>
      <c r="W6479" s="14">
        <v>1</v>
      </c>
      <c r="X6479" s="109" t="s">
        <v>294</v>
      </c>
      <c r="Y6479" t="s">
        <v>4077</v>
      </c>
      <c r="Z6479" t="s">
        <v>1419</v>
      </c>
      <c r="AA6479">
        <f t="shared" si="101"/>
        <v>2</v>
      </c>
    </row>
    <row r="6480" spans="1:27" x14ac:dyDescent="0.2">
      <c r="A6480">
        <v>6631</v>
      </c>
      <c r="B6480" s="1" t="s">
        <v>15149</v>
      </c>
      <c r="C6480" t="s">
        <v>1027</v>
      </c>
      <c r="D6480" s="9"/>
      <c r="E6480" s="9" t="s">
        <v>14530</v>
      </c>
      <c r="F6480" s="9"/>
      <c r="G6480" s="10">
        <v>3</v>
      </c>
      <c r="H6480" s="10" t="s">
        <v>369</v>
      </c>
      <c r="I6480" s="10">
        <v>1952</v>
      </c>
      <c r="J6480" s="11" t="s">
        <v>15114</v>
      </c>
      <c r="K6480" s="12"/>
      <c r="L6480" s="13" t="s">
        <v>15150</v>
      </c>
      <c r="M6480" t="s">
        <v>781</v>
      </c>
      <c r="S6480" s="9"/>
      <c r="T6480">
        <v>11</v>
      </c>
      <c r="U6480" s="210" t="s">
        <v>18264</v>
      </c>
      <c r="V6480" s="14">
        <v>0</v>
      </c>
      <c r="W6480" s="14">
        <v>1</v>
      </c>
      <c r="X6480" s="109" t="e">
        <v>#N/A</v>
      </c>
      <c r="Y6480" t="s">
        <v>334</v>
      </c>
      <c r="Z6480" t="s">
        <v>1419</v>
      </c>
      <c r="AA6480">
        <f t="shared" si="101"/>
        <v>1</v>
      </c>
    </row>
    <row r="6481" spans="1:27" x14ac:dyDescent="0.2">
      <c r="A6481">
        <v>1738</v>
      </c>
      <c r="B6481" s="1" t="s">
        <v>15127</v>
      </c>
      <c r="C6481" t="s">
        <v>1027</v>
      </c>
      <c r="D6481" s="9" t="s">
        <v>4972</v>
      </c>
      <c r="E6481" s="9" t="s">
        <v>14530</v>
      </c>
      <c r="F6481" s="9" t="s">
        <v>532</v>
      </c>
      <c r="G6481" s="10">
        <v>3</v>
      </c>
      <c r="H6481" s="10" t="s">
        <v>369</v>
      </c>
      <c r="I6481" s="10">
        <v>1952</v>
      </c>
      <c r="J6481" s="11" t="s">
        <v>15114</v>
      </c>
      <c r="K6481" s="12"/>
      <c r="L6481" s="13" t="s">
        <v>15128</v>
      </c>
      <c r="M6481" t="s">
        <v>781</v>
      </c>
      <c r="S6481" s="9"/>
      <c r="T6481">
        <v>11</v>
      </c>
      <c r="U6481" s="210" t="s">
        <v>18264</v>
      </c>
      <c r="V6481" s="14">
        <v>0</v>
      </c>
      <c r="W6481" s="14">
        <v>1</v>
      </c>
      <c r="X6481" s="109" t="s">
        <v>294</v>
      </c>
      <c r="Y6481" t="s">
        <v>4077</v>
      </c>
      <c r="Z6481" t="s">
        <v>1419</v>
      </c>
      <c r="AA6481">
        <f t="shared" si="101"/>
        <v>2</v>
      </c>
    </row>
    <row r="6482" spans="1:27" x14ac:dyDescent="0.2">
      <c r="A6482">
        <v>5311</v>
      </c>
      <c r="B6482" s="1" t="s">
        <v>15139</v>
      </c>
      <c r="C6482" t="s">
        <v>1027</v>
      </c>
      <c r="D6482" s="9" t="s">
        <v>2188</v>
      </c>
      <c r="E6482" s="9" t="s">
        <v>14530</v>
      </c>
      <c r="F6482" s="9"/>
      <c r="G6482" s="10">
        <v>3</v>
      </c>
      <c r="H6482" s="10" t="s">
        <v>369</v>
      </c>
      <c r="I6482" s="10">
        <v>1952</v>
      </c>
      <c r="J6482" s="11" t="s">
        <v>15114</v>
      </c>
      <c r="K6482" s="12"/>
      <c r="L6482" s="13" t="s">
        <v>15140</v>
      </c>
      <c r="M6482" t="s">
        <v>781</v>
      </c>
      <c r="S6482" s="9"/>
      <c r="T6482">
        <v>11</v>
      </c>
      <c r="U6482" s="210" t="s">
        <v>18264</v>
      </c>
      <c r="V6482" s="14">
        <v>0</v>
      </c>
      <c r="W6482" s="14">
        <v>1</v>
      </c>
      <c r="X6482" s="109" t="e">
        <v>#N/A</v>
      </c>
      <c r="Y6482" t="s">
        <v>2188</v>
      </c>
      <c r="Z6482" t="s">
        <v>1419</v>
      </c>
      <c r="AA6482">
        <f t="shared" si="101"/>
        <v>1</v>
      </c>
    </row>
    <row r="6483" spans="1:27" x14ac:dyDescent="0.2">
      <c r="A6483">
        <v>2233</v>
      </c>
      <c r="B6483" s="1" t="s">
        <v>15118</v>
      </c>
      <c r="C6483" t="s">
        <v>1027</v>
      </c>
      <c r="D6483" s="9" t="s">
        <v>15119</v>
      </c>
      <c r="E6483" s="9" t="s">
        <v>14530</v>
      </c>
      <c r="F6483" s="9"/>
      <c r="G6483" s="10">
        <v>3</v>
      </c>
      <c r="H6483" s="10" t="s">
        <v>369</v>
      </c>
      <c r="I6483" s="10">
        <v>1952</v>
      </c>
      <c r="J6483" s="11" t="s">
        <v>15114</v>
      </c>
      <c r="K6483" s="12"/>
      <c r="L6483" s="13" t="s">
        <v>15120</v>
      </c>
      <c r="M6483" t="s">
        <v>781</v>
      </c>
      <c r="S6483" s="9"/>
      <c r="T6483">
        <v>11</v>
      </c>
      <c r="U6483" s="210" t="s">
        <v>18264</v>
      </c>
      <c r="V6483" s="14">
        <v>0</v>
      </c>
      <c r="W6483" s="14">
        <v>1</v>
      </c>
      <c r="X6483" s="150" t="s">
        <v>270</v>
      </c>
      <c r="Y6483">
        <v>36</v>
      </c>
      <c r="Z6483" t="s">
        <v>271</v>
      </c>
      <c r="AA6483">
        <f t="shared" si="101"/>
        <v>3</v>
      </c>
    </row>
    <row r="6484" spans="1:27" x14ac:dyDescent="0.2">
      <c r="A6484">
        <v>6633</v>
      </c>
      <c r="B6484" s="1" t="s">
        <v>15151</v>
      </c>
      <c r="C6484" t="s">
        <v>1027</v>
      </c>
      <c r="D6484" s="9"/>
      <c r="E6484" s="9" t="s">
        <v>14530</v>
      </c>
      <c r="F6484" s="9"/>
      <c r="G6484" s="10">
        <v>3</v>
      </c>
      <c r="H6484" s="10" t="s">
        <v>369</v>
      </c>
      <c r="I6484" s="10">
        <v>1952</v>
      </c>
      <c r="J6484" s="11" t="s">
        <v>15114</v>
      </c>
      <c r="K6484" s="12"/>
      <c r="L6484" s="13" t="s">
        <v>15152</v>
      </c>
      <c r="M6484" t="s">
        <v>781</v>
      </c>
      <c r="S6484" s="9"/>
      <c r="T6484">
        <v>11</v>
      </c>
      <c r="U6484" s="210" t="s">
        <v>18264</v>
      </c>
      <c r="V6484" s="14">
        <v>0</v>
      </c>
      <c r="W6484" s="14">
        <v>0</v>
      </c>
      <c r="X6484" s="109" t="e">
        <v>#N/A</v>
      </c>
      <c r="Y6484" t="s">
        <v>334</v>
      </c>
      <c r="Z6484" t="s">
        <v>1419</v>
      </c>
      <c r="AA6484">
        <f t="shared" si="101"/>
        <v>1</v>
      </c>
    </row>
    <row r="6485" spans="1:27" x14ac:dyDescent="0.2">
      <c r="A6485">
        <v>621</v>
      </c>
      <c r="B6485" s="1" t="s">
        <v>15153</v>
      </c>
      <c r="C6485" t="s">
        <v>6878</v>
      </c>
      <c r="D6485" s="9" t="s">
        <v>15154</v>
      </c>
      <c r="E6485" s="9"/>
      <c r="F6485" s="9"/>
      <c r="G6485" s="10">
        <v>7</v>
      </c>
      <c r="H6485" s="10" t="s">
        <v>369</v>
      </c>
      <c r="I6485" s="10">
        <v>1952</v>
      </c>
      <c r="J6485" s="11" t="s">
        <v>15155</v>
      </c>
      <c r="K6485" s="12" t="s">
        <v>237</v>
      </c>
      <c r="L6485" s="13" t="s">
        <v>15156</v>
      </c>
      <c r="M6485" t="s">
        <v>290</v>
      </c>
      <c r="N6485" t="s">
        <v>291</v>
      </c>
      <c r="O6485" t="s">
        <v>4572</v>
      </c>
      <c r="S6485" s="9"/>
      <c r="T6485">
        <v>11</v>
      </c>
      <c r="U6485" s="210" t="s">
        <v>18264</v>
      </c>
      <c r="V6485" s="14">
        <v>0</v>
      </c>
      <c r="W6485" s="14">
        <v>0</v>
      </c>
      <c r="X6485" s="150" t="s">
        <v>270</v>
      </c>
      <c r="Y6485">
        <v>81</v>
      </c>
      <c r="Z6485" t="s">
        <v>271</v>
      </c>
      <c r="AA6485">
        <f t="shared" si="101"/>
        <v>5</v>
      </c>
    </row>
    <row r="6486" spans="1:27" x14ac:dyDescent="0.2">
      <c r="A6486">
        <v>2947</v>
      </c>
      <c r="B6486" s="1" t="s">
        <v>15157</v>
      </c>
      <c r="C6486" t="s">
        <v>1027</v>
      </c>
      <c r="D6486" s="9" t="s">
        <v>15158</v>
      </c>
      <c r="E6486" s="9" t="s">
        <v>14593</v>
      </c>
      <c r="F6486" s="9"/>
      <c r="G6486" s="10">
        <v>7</v>
      </c>
      <c r="H6486" s="10" t="s">
        <v>369</v>
      </c>
      <c r="I6486" s="10">
        <v>1952</v>
      </c>
      <c r="J6486" s="11" t="s">
        <v>15155</v>
      </c>
      <c r="K6486" s="12"/>
      <c r="L6486" s="13" t="s">
        <v>15159</v>
      </c>
      <c r="M6486" t="s">
        <v>781</v>
      </c>
      <c r="S6486" s="9"/>
      <c r="T6486">
        <v>11</v>
      </c>
      <c r="U6486" s="210" t="s">
        <v>18264</v>
      </c>
      <c r="V6486" s="14">
        <v>0</v>
      </c>
      <c r="W6486" s="14">
        <v>0</v>
      </c>
      <c r="X6486" s="150" t="s">
        <v>294</v>
      </c>
      <c r="Y6486" t="s">
        <v>15160</v>
      </c>
      <c r="Z6486" t="s">
        <v>271</v>
      </c>
      <c r="AA6486">
        <f t="shared" si="101"/>
        <v>2</v>
      </c>
    </row>
    <row r="6487" spans="1:27" x14ac:dyDescent="0.2">
      <c r="A6487">
        <v>1637</v>
      </c>
      <c r="B6487" s="1" t="s">
        <v>15163</v>
      </c>
      <c r="C6487" t="s">
        <v>1027</v>
      </c>
      <c r="D6487" s="9" t="s">
        <v>7092</v>
      </c>
      <c r="E6487" s="9" t="s">
        <v>14593</v>
      </c>
      <c r="F6487" s="9"/>
      <c r="G6487" s="10">
        <v>7</v>
      </c>
      <c r="H6487" s="10" t="s">
        <v>369</v>
      </c>
      <c r="I6487" s="10">
        <v>1952</v>
      </c>
      <c r="J6487" s="11" t="s">
        <v>15155</v>
      </c>
      <c r="K6487" s="12"/>
      <c r="L6487" s="13" t="s">
        <v>15164</v>
      </c>
      <c r="M6487" t="s">
        <v>781</v>
      </c>
      <c r="S6487" s="9"/>
      <c r="T6487">
        <v>11</v>
      </c>
      <c r="U6487" s="210" t="s">
        <v>18264</v>
      </c>
      <c r="V6487" s="14">
        <v>0</v>
      </c>
      <c r="W6487" s="14">
        <v>0</v>
      </c>
      <c r="X6487" s="150" t="s">
        <v>294</v>
      </c>
      <c r="Y6487" t="s">
        <v>7092</v>
      </c>
      <c r="Z6487" t="s">
        <v>271</v>
      </c>
      <c r="AA6487">
        <f t="shared" si="101"/>
        <v>1</v>
      </c>
    </row>
    <row r="6488" spans="1:27" x14ac:dyDescent="0.2">
      <c r="A6488">
        <v>2868</v>
      </c>
      <c r="B6488" s="1" t="s">
        <v>15161</v>
      </c>
      <c r="C6488" t="s">
        <v>1027</v>
      </c>
      <c r="D6488" s="9" t="s">
        <v>14991</v>
      </c>
      <c r="E6488" s="9" t="s">
        <v>14593</v>
      </c>
      <c r="F6488" s="9"/>
      <c r="G6488" s="10">
        <v>7</v>
      </c>
      <c r="H6488" s="10" t="s">
        <v>369</v>
      </c>
      <c r="I6488" s="10">
        <v>1952</v>
      </c>
      <c r="J6488" s="11" t="s">
        <v>15155</v>
      </c>
      <c r="K6488" s="12"/>
      <c r="L6488" s="13" t="s">
        <v>15162</v>
      </c>
      <c r="M6488" t="s">
        <v>781</v>
      </c>
      <c r="S6488" s="9"/>
      <c r="T6488">
        <v>11</v>
      </c>
      <c r="U6488" s="210" t="s">
        <v>18264</v>
      </c>
      <c r="V6488" s="14">
        <v>0</v>
      </c>
      <c r="W6488" s="14">
        <v>0</v>
      </c>
      <c r="X6488" s="109" t="s">
        <v>294</v>
      </c>
      <c r="Y6488" t="s">
        <v>10182</v>
      </c>
      <c r="Z6488" t="s">
        <v>271</v>
      </c>
      <c r="AA6488">
        <f t="shared" si="101"/>
        <v>2</v>
      </c>
    </row>
    <row r="6489" spans="1:27" x14ac:dyDescent="0.2">
      <c r="A6489">
        <v>3070</v>
      </c>
      <c r="B6489" s="1" t="s">
        <v>15165</v>
      </c>
      <c r="C6489" t="s">
        <v>6878</v>
      </c>
      <c r="D6489" s="9" t="s">
        <v>15166</v>
      </c>
      <c r="E6489" s="9"/>
      <c r="F6489" s="9"/>
      <c r="G6489" s="10">
        <v>11</v>
      </c>
      <c r="H6489" s="10" t="s">
        <v>369</v>
      </c>
      <c r="I6489" s="10">
        <v>1952</v>
      </c>
      <c r="J6489" s="11" t="s">
        <v>15167</v>
      </c>
      <c r="K6489" s="12"/>
      <c r="L6489" s="13" t="s">
        <v>15168</v>
      </c>
      <c r="M6489" t="s">
        <v>753</v>
      </c>
      <c r="S6489" s="9"/>
      <c r="T6489">
        <v>11</v>
      </c>
      <c r="U6489" s="210" t="s">
        <v>18264</v>
      </c>
      <c r="V6489" s="14">
        <v>0</v>
      </c>
      <c r="W6489" s="14">
        <v>0</v>
      </c>
      <c r="X6489" s="150" t="s">
        <v>270</v>
      </c>
      <c r="Y6489">
        <v>81</v>
      </c>
      <c r="Z6489" t="s">
        <v>3085</v>
      </c>
      <c r="AA6489">
        <f t="shared" si="101"/>
        <v>2</v>
      </c>
    </row>
    <row r="6490" spans="1:27" x14ac:dyDescent="0.2">
      <c r="A6490">
        <v>1808</v>
      </c>
      <c r="B6490" s="1" t="s">
        <v>15169</v>
      </c>
      <c r="C6490" t="s">
        <v>6878</v>
      </c>
      <c r="D6490" s="9" t="s">
        <v>15166</v>
      </c>
      <c r="E6490" s="9"/>
      <c r="F6490" s="9"/>
      <c r="G6490" s="10">
        <v>11</v>
      </c>
      <c r="H6490" s="10" t="s">
        <v>369</v>
      </c>
      <c r="I6490" s="10">
        <v>1952</v>
      </c>
      <c r="J6490" s="11" t="s">
        <v>15167</v>
      </c>
      <c r="K6490" s="12"/>
      <c r="L6490" s="13" t="s">
        <v>15168</v>
      </c>
      <c r="M6490" t="s">
        <v>753</v>
      </c>
      <c r="S6490" s="9"/>
      <c r="T6490">
        <v>11</v>
      </c>
      <c r="U6490" s="210" t="s">
        <v>18264</v>
      </c>
      <c r="V6490" s="14">
        <v>0</v>
      </c>
      <c r="W6490" s="14">
        <v>0</v>
      </c>
      <c r="X6490" s="150" t="s">
        <v>270</v>
      </c>
      <c r="Y6490">
        <v>81</v>
      </c>
      <c r="Z6490" t="s">
        <v>271</v>
      </c>
      <c r="AA6490">
        <f t="shared" si="101"/>
        <v>2</v>
      </c>
    </row>
    <row r="6491" spans="1:27" x14ac:dyDescent="0.2">
      <c r="A6491">
        <v>851</v>
      </c>
      <c r="B6491" s="1" t="s">
        <v>15170</v>
      </c>
      <c r="C6491" t="s">
        <v>8426</v>
      </c>
      <c r="D6491" s="9" t="s">
        <v>15171</v>
      </c>
      <c r="E6491" s="9" t="s">
        <v>275</v>
      </c>
      <c r="F6491" s="9" t="s">
        <v>312</v>
      </c>
      <c r="G6491" s="10">
        <v>15</v>
      </c>
      <c r="H6491" s="10" t="s">
        <v>369</v>
      </c>
      <c r="I6491" s="10">
        <v>1952</v>
      </c>
      <c r="J6491" s="11" t="s">
        <v>15172</v>
      </c>
      <c r="K6491" s="12"/>
      <c r="L6491" s="13" t="s">
        <v>15173</v>
      </c>
      <c r="M6491" t="s">
        <v>753</v>
      </c>
      <c r="S6491" s="9"/>
      <c r="T6491">
        <v>11</v>
      </c>
      <c r="U6491" s="210" t="s">
        <v>18264</v>
      </c>
      <c r="V6491" s="14">
        <v>0</v>
      </c>
      <c r="W6491" s="14">
        <v>0</v>
      </c>
      <c r="X6491" s="150" t="s">
        <v>270</v>
      </c>
      <c r="Y6491">
        <v>219</v>
      </c>
      <c r="Z6491" t="s">
        <v>505</v>
      </c>
      <c r="AA6491">
        <f t="shared" si="101"/>
        <v>2</v>
      </c>
    </row>
    <row r="6492" spans="1:27" x14ac:dyDescent="0.2">
      <c r="A6492">
        <v>3763</v>
      </c>
      <c r="B6492" s="1" t="s">
        <v>15174</v>
      </c>
      <c r="C6492" t="s">
        <v>9894</v>
      </c>
      <c r="D6492" s="9" t="s">
        <v>15175</v>
      </c>
      <c r="E6492" s="9"/>
      <c r="F6492" s="9"/>
      <c r="G6492" s="10">
        <v>16</v>
      </c>
      <c r="H6492" s="10" t="s">
        <v>369</v>
      </c>
      <c r="I6492" s="10">
        <v>1952</v>
      </c>
      <c r="J6492" s="11" t="s">
        <v>15176</v>
      </c>
      <c r="K6492" s="12" t="s">
        <v>237</v>
      </c>
      <c r="L6492" s="13" t="s">
        <v>15177</v>
      </c>
      <c r="M6492" t="s">
        <v>290</v>
      </c>
      <c r="N6492" t="s">
        <v>291</v>
      </c>
      <c r="O6492" t="s">
        <v>498</v>
      </c>
      <c r="S6492" s="9"/>
      <c r="T6492">
        <v>11</v>
      </c>
      <c r="U6492" s="210" t="s">
        <v>18264</v>
      </c>
      <c r="V6492" s="14">
        <v>0</v>
      </c>
      <c r="W6492" s="14">
        <v>0</v>
      </c>
      <c r="X6492" s="150" t="s">
        <v>294</v>
      </c>
      <c r="Y6492" t="s">
        <v>15178</v>
      </c>
      <c r="Z6492" t="s">
        <v>271</v>
      </c>
      <c r="AA6492">
        <f t="shared" si="101"/>
        <v>2</v>
      </c>
    </row>
    <row r="6493" spans="1:27" x14ac:dyDescent="0.2">
      <c r="A6493">
        <v>6074</v>
      </c>
      <c r="B6493" s="1" t="s">
        <v>15179</v>
      </c>
      <c r="C6493" t="s">
        <v>6878</v>
      </c>
      <c r="D6493" s="9">
        <v>13</v>
      </c>
      <c r="E6493" s="9"/>
      <c r="F6493" s="9"/>
      <c r="G6493" s="10">
        <v>25</v>
      </c>
      <c r="H6493" s="10" t="s">
        <v>369</v>
      </c>
      <c r="I6493" s="10">
        <v>1952</v>
      </c>
      <c r="J6493" s="11" t="s">
        <v>15180</v>
      </c>
      <c r="K6493" s="12"/>
      <c r="L6493" s="13" t="s">
        <v>15181</v>
      </c>
      <c r="M6493" t="s">
        <v>753</v>
      </c>
      <c r="S6493" s="9"/>
      <c r="T6493">
        <v>11</v>
      </c>
      <c r="U6493" s="210" t="s">
        <v>18264</v>
      </c>
      <c r="V6493" s="14">
        <v>0</v>
      </c>
      <c r="W6493" s="14">
        <v>0</v>
      </c>
      <c r="X6493" s="150" t="s">
        <v>270</v>
      </c>
      <c r="Y6493">
        <v>13</v>
      </c>
      <c r="Z6493" t="s">
        <v>3085</v>
      </c>
      <c r="AA6493">
        <f t="shared" si="101"/>
        <v>1</v>
      </c>
    </row>
    <row r="6494" spans="1:27" x14ac:dyDescent="0.2">
      <c r="A6494">
        <v>6423</v>
      </c>
      <c r="B6494" s="1" t="s">
        <v>15182</v>
      </c>
      <c r="C6494" t="s">
        <v>6878</v>
      </c>
      <c r="D6494" s="9">
        <v>13</v>
      </c>
      <c r="E6494" s="9"/>
      <c r="F6494" s="9"/>
      <c r="G6494" s="10">
        <v>25</v>
      </c>
      <c r="H6494" s="10" t="s">
        <v>369</v>
      </c>
      <c r="I6494" s="10">
        <v>1952</v>
      </c>
      <c r="J6494" s="11" t="s">
        <v>15180</v>
      </c>
      <c r="K6494" s="12"/>
      <c r="L6494" s="13" t="s">
        <v>15181</v>
      </c>
      <c r="M6494" t="s">
        <v>753</v>
      </c>
      <c r="S6494" s="9"/>
      <c r="T6494">
        <v>11</v>
      </c>
      <c r="U6494" s="210" t="s">
        <v>18264</v>
      </c>
      <c r="V6494" s="14">
        <v>0</v>
      </c>
      <c r="W6494" s="14">
        <v>0</v>
      </c>
      <c r="X6494" s="150" t="s">
        <v>270</v>
      </c>
      <c r="Y6494">
        <v>13</v>
      </c>
      <c r="Z6494" t="s">
        <v>271</v>
      </c>
      <c r="AA6494">
        <f t="shared" si="101"/>
        <v>1</v>
      </c>
    </row>
    <row r="6495" spans="1:27" x14ac:dyDescent="0.2">
      <c r="A6495">
        <v>7471</v>
      </c>
      <c r="B6495" s="1" t="s">
        <v>15187</v>
      </c>
      <c r="C6495" t="s">
        <v>2040</v>
      </c>
      <c r="D6495" s="9" t="s">
        <v>13323</v>
      </c>
      <c r="E6495" s="9"/>
      <c r="F6495" s="9"/>
      <c r="G6495" s="10">
        <v>27</v>
      </c>
      <c r="H6495" s="10" t="s">
        <v>369</v>
      </c>
      <c r="I6495" s="10">
        <v>1952</v>
      </c>
      <c r="J6495" s="11" t="s">
        <v>15185</v>
      </c>
      <c r="K6495" s="12"/>
      <c r="L6495" s="13" t="s">
        <v>15188</v>
      </c>
      <c r="M6495" t="s">
        <v>753</v>
      </c>
      <c r="S6495" s="9"/>
      <c r="T6495">
        <v>11</v>
      </c>
      <c r="U6495" s="210" t="s">
        <v>18264</v>
      </c>
      <c r="V6495" s="14">
        <v>0</v>
      </c>
      <c r="W6495" s="14">
        <v>0</v>
      </c>
      <c r="X6495" s="109" t="e">
        <v>#N/A</v>
      </c>
      <c r="Y6495" t="s">
        <v>1888</v>
      </c>
      <c r="Z6495" t="s">
        <v>3085</v>
      </c>
      <c r="AA6495">
        <f t="shared" si="101"/>
        <v>2</v>
      </c>
    </row>
    <row r="6496" spans="1:27" x14ac:dyDescent="0.2">
      <c r="A6496">
        <v>7499</v>
      </c>
      <c r="B6496" s="1" t="s">
        <v>15189</v>
      </c>
      <c r="C6496" t="s">
        <v>2040</v>
      </c>
      <c r="D6496" s="9" t="s">
        <v>13323</v>
      </c>
      <c r="E6496" s="9"/>
      <c r="F6496" s="9"/>
      <c r="G6496" s="10">
        <v>27</v>
      </c>
      <c r="H6496" s="10" t="s">
        <v>369</v>
      </c>
      <c r="I6496" s="10">
        <v>1952</v>
      </c>
      <c r="J6496" s="11" t="s">
        <v>15185</v>
      </c>
      <c r="K6496" s="12"/>
      <c r="L6496" s="13" t="s">
        <v>15186</v>
      </c>
      <c r="M6496" t="s">
        <v>753</v>
      </c>
      <c r="S6496" s="9"/>
      <c r="T6496">
        <v>11</v>
      </c>
      <c r="U6496" s="210" t="s">
        <v>18264</v>
      </c>
      <c r="V6496" s="14">
        <v>0</v>
      </c>
      <c r="W6496" s="14">
        <v>0</v>
      </c>
      <c r="X6496" s="109" t="e">
        <v>#N/A</v>
      </c>
      <c r="Y6496" t="s">
        <v>1888</v>
      </c>
      <c r="Z6496" t="s">
        <v>3085</v>
      </c>
      <c r="AA6496">
        <f t="shared" si="101"/>
        <v>2</v>
      </c>
    </row>
    <row r="6497" spans="1:27" x14ac:dyDescent="0.2">
      <c r="A6497">
        <v>366</v>
      </c>
      <c r="B6497" s="1" t="s">
        <v>15183</v>
      </c>
      <c r="C6497" t="s">
        <v>2040</v>
      </c>
      <c r="D6497" s="9" t="s">
        <v>15184</v>
      </c>
      <c r="E6497" s="9"/>
      <c r="F6497" s="9"/>
      <c r="G6497" s="10">
        <v>27</v>
      </c>
      <c r="H6497" s="10" t="s">
        <v>369</v>
      </c>
      <c r="I6497" s="10">
        <v>1952</v>
      </c>
      <c r="J6497" s="11" t="s">
        <v>15185</v>
      </c>
      <c r="K6497" s="12"/>
      <c r="L6497" s="13" t="s">
        <v>15186</v>
      </c>
      <c r="M6497" t="s">
        <v>753</v>
      </c>
      <c r="S6497" s="9"/>
      <c r="T6497">
        <v>11</v>
      </c>
      <c r="U6497" s="210" t="s">
        <v>18264</v>
      </c>
      <c r="V6497" s="14">
        <v>0</v>
      </c>
      <c r="W6497" s="14">
        <v>0</v>
      </c>
      <c r="X6497" s="109" t="e">
        <v>#N/A</v>
      </c>
      <c r="Y6497" t="s">
        <v>1888</v>
      </c>
      <c r="Z6497" t="s">
        <v>3085</v>
      </c>
      <c r="AA6497">
        <f t="shared" si="101"/>
        <v>4</v>
      </c>
    </row>
    <row r="6498" spans="1:27" x14ac:dyDescent="0.2">
      <c r="A6498">
        <v>1999</v>
      </c>
      <c r="B6498" s="1" t="s">
        <v>15190</v>
      </c>
      <c r="C6498" t="s">
        <v>1027</v>
      </c>
      <c r="D6498" s="9" t="s">
        <v>15191</v>
      </c>
      <c r="E6498" s="9" t="s">
        <v>14593</v>
      </c>
      <c r="F6498" s="9"/>
      <c r="G6498" s="10">
        <v>0</v>
      </c>
      <c r="H6498" s="10" t="s">
        <v>261</v>
      </c>
      <c r="I6498" s="10">
        <v>1952</v>
      </c>
      <c r="J6498" s="11" t="s">
        <v>15192</v>
      </c>
      <c r="K6498" s="12"/>
      <c r="L6498" s="13" t="s">
        <v>15193</v>
      </c>
      <c r="M6498" t="s">
        <v>781</v>
      </c>
      <c r="S6498" s="9"/>
      <c r="T6498">
        <v>12</v>
      </c>
      <c r="U6498" s="210" t="s">
        <v>18265</v>
      </c>
      <c r="V6498" s="14">
        <v>0</v>
      </c>
      <c r="W6498" s="14">
        <v>1</v>
      </c>
      <c r="X6498" s="150" t="s">
        <v>294</v>
      </c>
      <c r="Y6498" t="s">
        <v>15160</v>
      </c>
      <c r="Z6498" t="s">
        <v>1419</v>
      </c>
      <c r="AA6498">
        <f t="shared" si="101"/>
        <v>4</v>
      </c>
    </row>
    <row r="6499" spans="1:27" x14ac:dyDescent="0.2">
      <c r="A6499">
        <v>3080</v>
      </c>
      <c r="B6499" s="1" t="s">
        <v>15194</v>
      </c>
      <c r="C6499" t="s">
        <v>1027</v>
      </c>
      <c r="D6499" s="9" t="s">
        <v>15195</v>
      </c>
      <c r="E6499" s="9" t="s">
        <v>14593</v>
      </c>
      <c r="F6499" s="9"/>
      <c r="G6499" s="10">
        <v>0</v>
      </c>
      <c r="H6499" s="10" t="s">
        <v>261</v>
      </c>
      <c r="I6499" s="10">
        <v>1952</v>
      </c>
      <c r="J6499" s="11" t="s">
        <v>15192</v>
      </c>
      <c r="K6499" s="12"/>
      <c r="L6499" s="13" t="s">
        <v>15196</v>
      </c>
      <c r="M6499" t="s">
        <v>781</v>
      </c>
      <c r="S6499" s="9"/>
      <c r="T6499">
        <v>12</v>
      </c>
      <c r="U6499" s="210" t="s">
        <v>18265</v>
      </c>
      <c r="V6499" s="14">
        <v>0</v>
      </c>
      <c r="W6499" s="14">
        <v>1</v>
      </c>
      <c r="X6499" s="150" t="s">
        <v>294</v>
      </c>
      <c r="Y6499" t="s">
        <v>15160</v>
      </c>
      <c r="Z6499" t="s">
        <v>271</v>
      </c>
      <c r="AA6499">
        <f t="shared" si="101"/>
        <v>2</v>
      </c>
    </row>
    <row r="6500" spans="1:27" x14ac:dyDescent="0.2">
      <c r="A6500">
        <v>6257</v>
      </c>
      <c r="B6500" s="1" t="s">
        <v>15197</v>
      </c>
      <c r="C6500" t="s">
        <v>2221</v>
      </c>
      <c r="D6500" s="9" t="s">
        <v>121</v>
      </c>
      <c r="E6500" s="9" t="s">
        <v>8233</v>
      </c>
      <c r="F6500" s="9" t="s">
        <v>312</v>
      </c>
      <c r="G6500" s="10">
        <v>5</v>
      </c>
      <c r="H6500" s="10" t="s">
        <v>261</v>
      </c>
      <c r="I6500" s="10">
        <v>1952</v>
      </c>
      <c r="J6500" s="11" t="s">
        <v>15198</v>
      </c>
      <c r="K6500" s="12" t="s">
        <v>237</v>
      </c>
      <c r="L6500" s="13" t="s">
        <v>15199</v>
      </c>
      <c r="M6500" t="s">
        <v>290</v>
      </c>
      <c r="N6500" t="s">
        <v>291</v>
      </c>
      <c r="O6500" t="s">
        <v>93</v>
      </c>
      <c r="S6500" s="9"/>
      <c r="T6500">
        <v>12</v>
      </c>
      <c r="U6500" s="210" t="s">
        <v>18265</v>
      </c>
      <c r="V6500" s="14">
        <v>0</v>
      </c>
      <c r="W6500" s="14">
        <v>1</v>
      </c>
      <c r="X6500" s="150" t="s">
        <v>270</v>
      </c>
      <c r="Y6500">
        <v>410</v>
      </c>
      <c r="Z6500" t="s">
        <v>505</v>
      </c>
      <c r="AA6500">
        <f t="shared" si="101"/>
        <v>2</v>
      </c>
    </row>
    <row r="6501" spans="1:27" x14ac:dyDescent="0.2">
      <c r="A6501">
        <v>5484</v>
      </c>
      <c r="B6501" s="1" t="s">
        <v>15200</v>
      </c>
      <c r="C6501" t="s">
        <v>2221</v>
      </c>
      <c r="D6501" s="9" t="s">
        <v>116</v>
      </c>
      <c r="E6501" s="9" t="s">
        <v>8233</v>
      </c>
      <c r="F6501" s="9"/>
      <c r="G6501" s="10">
        <v>5</v>
      </c>
      <c r="H6501" s="10" t="s">
        <v>261</v>
      </c>
      <c r="I6501" s="10">
        <v>1952</v>
      </c>
      <c r="J6501" s="11" t="s">
        <v>15198</v>
      </c>
      <c r="K6501" s="12" t="s">
        <v>237</v>
      </c>
      <c r="L6501" s="13" t="s">
        <v>110</v>
      </c>
      <c r="M6501" t="s">
        <v>290</v>
      </c>
      <c r="N6501" t="s">
        <v>291</v>
      </c>
      <c r="O6501" t="s">
        <v>93</v>
      </c>
      <c r="S6501" s="9"/>
      <c r="T6501">
        <v>12</v>
      </c>
      <c r="U6501" s="210" t="s">
        <v>18265</v>
      </c>
      <c r="V6501" s="14">
        <v>0</v>
      </c>
      <c r="W6501" s="14">
        <v>1</v>
      </c>
      <c r="X6501" s="150" t="s">
        <v>270</v>
      </c>
      <c r="Y6501">
        <v>68</v>
      </c>
      <c r="Z6501" t="s">
        <v>505</v>
      </c>
      <c r="AA6501">
        <f t="shared" si="101"/>
        <v>2</v>
      </c>
    </row>
    <row r="6502" spans="1:27" x14ac:dyDescent="0.2">
      <c r="A6502">
        <v>1833</v>
      </c>
      <c r="B6502" s="1" t="s">
        <v>15212</v>
      </c>
      <c r="C6502" t="s">
        <v>2040</v>
      </c>
      <c r="D6502" s="9" t="s">
        <v>15213</v>
      </c>
      <c r="E6502" s="9"/>
      <c r="F6502" s="9"/>
      <c r="G6502" s="10">
        <v>11</v>
      </c>
      <c r="H6502" s="10" t="s">
        <v>261</v>
      </c>
      <c r="I6502" s="10">
        <v>1952</v>
      </c>
      <c r="J6502" s="11" t="s">
        <v>15203</v>
      </c>
      <c r="K6502" s="12"/>
      <c r="L6502" s="13" t="s">
        <v>15214</v>
      </c>
      <c r="M6502" t="s">
        <v>753</v>
      </c>
      <c r="S6502" s="9"/>
      <c r="T6502">
        <v>12</v>
      </c>
      <c r="U6502" s="210" t="s">
        <v>18265</v>
      </c>
      <c r="V6502" s="14">
        <v>0</v>
      </c>
      <c r="W6502" s="14">
        <v>1</v>
      </c>
      <c r="X6502" s="109" t="e">
        <v>#N/A</v>
      </c>
      <c r="Y6502" t="s">
        <v>15215</v>
      </c>
      <c r="Z6502" t="s">
        <v>271</v>
      </c>
      <c r="AA6502">
        <f t="shared" si="101"/>
        <v>4</v>
      </c>
    </row>
    <row r="6503" spans="1:27" x14ac:dyDescent="0.2">
      <c r="A6503">
        <v>3419</v>
      </c>
      <c r="B6503" s="1" t="s">
        <v>15216</v>
      </c>
      <c r="C6503" t="s">
        <v>2040</v>
      </c>
      <c r="D6503" s="9" t="s">
        <v>15217</v>
      </c>
      <c r="E6503" s="9"/>
      <c r="F6503" s="9"/>
      <c r="G6503" s="10">
        <v>11</v>
      </c>
      <c r="H6503" s="10" t="s">
        <v>261</v>
      </c>
      <c r="I6503" s="10">
        <v>1952</v>
      </c>
      <c r="J6503" s="11" t="s">
        <v>15203</v>
      </c>
      <c r="K6503" s="12"/>
      <c r="L6503" s="13" t="s">
        <v>15218</v>
      </c>
      <c r="M6503" t="s">
        <v>753</v>
      </c>
      <c r="S6503" s="9"/>
      <c r="T6503">
        <v>12</v>
      </c>
      <c r="U6503" s="210" t="s">
        <v>18265</v>
      </c>
      <c r="V6503" s="14">
        <v>0</v>
      </c>
      <c r="W6503" s="14">
        <v>1</v>
      </c>
      <c r="X6503" s="150" t="s">
        <v>270</v>
      </c>
      <c r="Y6503" t="s">
        <v>6426</v>
      </c>
      <c r="Z6503" t="s">
        <v>271</v>
      </c>
      <c r="AA6503">
        <f t="shared" si="101"/>
        <v>3</v>
      </c>
    </row>
    <row r="6504" spans="1:27" x14ac:dyDescent="0.2">
      <c r="A6504">
        <v>129</v>
      </c>
      <c r="B6504" s="1" t="s">
        <v>15201</v>
      </c>
      <c r="C6504" t="s">
        <v>2040</v>
      </c>
      <c r="D6504" s="9" t="s">
        <v>15202</v>
      </c>
      <c r="E6504" s="9"/>
      <c r="F6504" s="9"/>
      <c r="G6504" s="10">
        <v>11</v>
      </c>
      <c r="H6504" s="10" t="s">
        <v>261</v>
      </c>
      <c r="I6504" s="10">
        <v>1952</v>
      </c>
      <c r="J6504" s="11" t="s">
        <v>15203</v>
      </c>
      <c r="K6504" s="12"/>
      <c r="L6504" s="13" t="s">
        <v>15204</v>
      </c>
      <c r="M6504" t="s">
        <v>753</v>
      </c>
      <c r="S6504" s="9"/>
      <c r="T6504">
        <v>12</v>
      </c>
      <c r="U6504" s="210" t="s">
        <v>18265</v>
      </c>
      <c r="V6504" s="14">
        <v>0</v>
      </c>
      <c r="W6504" s="14">
        <v>1</v>
      </c>
      <c r="X6504" s="109" t="e">
        <v>#N/A</v>
      </c>
      <c r="Y6504" t="s">
        <v>1888</v>
      </c>
      <c r="Z6504" t="s">
        <v>271</v>
      </c>
      <c r="AA6504">
        <f t="shared" si="101"/>
        <v>6</v>
      </c>
    </row>
    <row r="6505" spans="1:27" x14ac:dyDescent="0.2">
      <c r="A6505">
        <v>182</v>
      </c>
      <c r="B6505" s="1" t="s">
        <v>15205</v>
      </c>
      <c r="C6505" t="s">
        <v>2040</v>
      </c>
      <c r="D6505" s="9" t="s">
        <v>15206</v>
      </c>
      <c r="E6505" s="9"/>
      <c r="F6505" s="9"/>
      <c r="G6505" s="10">
        <v>11</v>
      </c>
      <c r="H6505" s="10" t="s">
        <v>261</v>
      </c>
      <c r="I6505" s="10">
        <v>1952</v>
      </c>
      <c r="J6505" s="11" t="s">
        <v>15203</v>
      </c>
      <c r="K6505" s="12"/>
      <c r="L6505" s="13" t="s">
        <v>15207</v>
      </c>
      <c r="M6505" t="s">
        <v>753</v>
      </c>
      <c r="S6505" s="9"/>
      <c r="T6505">
        <v>12</v>
      </c>
      <c r="U6505" s="210" t="s">
        <v>18265</v>
      </c>
      <c r="V6505" s="14">
        <v>0</v>
      </c>
      <c r="W6505" s="14">
        <v>0</v>
      </c>
      <c r="X6505" s="109" t="e">
        <v>#N/A</v>
      </c>
      <c r="Y6505" t="s">
        <v>1888</v>
      </c>
      <c r="Z6505" t="s">
        <v>3085</v>
      </c>
      <c r="AA6505">
        <f t="shared" si="101"/>
        <v>6</v>
      </c>
    </row>
    <row r="6506" spans="1:27" x14ac:dyDescent="0.2">
      <c r="A6506">
        <v>448</v>
      </c>
      <c r="B6506" s="1" t="s">
        <v>15208</v>
      </c>
      <c r="C6506" t="s">
        <v>2040</v>
      </c>
      <c r="D6506" s="9" t="s">
        <v>15209</v>
      </c>
      <c r="E6506" s="9"/>
      <c r="F6506" s="9"/>
      <c r="G6506" s="10">
        <v>11</v>
      </c>
      <c r="H6506" s="10" t="s">
        <v>261</v>
      </c>
      <c r="I6506" s="10">
        <v>1952</v>
      </c>
      <c r="J6506" s="11" t="s">
        <v>15203</v>
      </c>
      <c r="K6506" s="12"/>
      <c r="L6506" s="13" t="s">
        <v>15207</v>
      </c>
      <c r="M6506" t="s">
        <v>753</v>
      </c>
      <c r="S6506" s="9"/>
      <c r="T6506">
        <v>12</v>
      </c>
      <c r="U6506" s="210" t="s">
        <v>18265</v>
      </c>
      <c r="V6506" s="14">
        <v>0</v>
      </c>
      <c r="W6506" s="14">
        <v>0</v>
      </c>
      <c r="X6506" s="109" t="e">
        <v>#N/A</v>
      </c>
      <c r="Y6506" t="s">
        <v>1888</v>
      </c>
      <c r="Z6506" t="s">
        <v>3085</v>
      </c>
      <c r="AA6506">
        <f t="shared" si="101"/>
        <v>5</v>
      </c>
    </row>
    <row r="6507" spans="1:27" x14ac:dyDescent="0.2">
      <c r="A6507">
        <v>944</v>
      </c>
      <c r="B6507" s="1" t="s">
        <v>15210</v>
      </c>
      <c r="C6507" t="s">
        <v>2040</v>
      </c>
      <c r="D6507" s="9" t="s">
        <v>15211</v>
      </c>
      <c r="E6507" s="9"/>
      <c r="F6507" s="9"/>
      <c r="G6507" s="10">
        <v>11</v>
      </c>
      <c r="H6507" s="10" t="s">
        <v>261</v>
      </c>
      <c r="I6507" s="10">
        <v>1952</v>
      </c>
      <c r="J6507" s="11" t="s">
        <v>15203</v>
      </c>
      <c r="K6507" s="12"/>
      <c r="L6507" s="13" t="s">
        <v>15207</v>
      </c>
      <c r="M6507" t="s">
        <v>753</v>
      </c>
      <c r="S6507" s="9"/>
      <c r="T6507">
        <v>12</v>
      </c>
      <c r="U6507" s="210" t="s">
        <v>18265</v>
      </c>
      <c r="V6507" s="14">
        <v>0</v>
      </c>
      <c r="W6507" s="14">
        <v>0</v>
      </c>
      <c r="X6507" s="109" t="e">
        <v>#N/A</v>
      </c>
      <c r="Y6507" t="s">
        <v>1888</v>
      </c>
      <c r="Z6507" t="s">
        <v>3085</v>
      </c>
      <c r="AA6507">
        <f t="shared" si="101"/>
        <v>4</v>
      </c>
    </row>
    <row r="6508" spans="1:27" x14ac:dyDescent="0.2">
      <c r="A6508">
        <v>7537</v>
      </c>
      <c r="B6508" s="1" t="s">
        <v>15219</v>
      </c>
      <c r="C6508" t="s">
        <v>2040</v>
      </c>
      <c r="D6508" s="9" t="s">
        <v>13323</v>
      </c>
      <c r="E6508" s="9"/>
      <c r="F6508" s="9"/>
      <c r="G6508" s="10">
        <v>11</v>
      </c>
      <c r="H6508" s="10" t="s">
        <v>261</v>
      </c>
      <c r="I6508" s="10">
        <v>1952</v>
      </c>
      <c r="J6508" s="11" t="s">
        <v>15203</v>
      </c>
      <c r="K6508" s="12"/>
      <c r="L6508" s="13" t="s">
        <v>15218</v>
      </c>
      <c r="M6508" t="s">
        <v>753</v>
      </c>
      <c r="S6508" s="9"/>
      <c r="T6508">
        <v>12</v>
      </c>
      <c r="U6508" s="210" t="s">
        <v>18265</v>
      </c>
      <c r="V6508" s="14">
        <v>0</v>
      </c>
      <c r="W6508" s="14">
        <v>0</v>
      </c>
      <c r="X6508" s="109" t="e">
        <v>#N/A</v>
      </c>
      <c r="Y6508" t="s">
        <v>1888</v>
      </c>
      <c r="Z6508" t="s">
        <v>3085</v>
      </c>
      <c r="AA6508">
        <f t="shared" si="101"/>
        <v>2</v>
      </c>
    </row>
    <row r="6509" spans="1:27" x14ac:dyDescent="0.2">
      <c r="A6509">
        <v>4731</v>
      </c>
      <c r="B6509" s="1" t="s">
        <v>15220</v>
      </c>
      <c r="C6509" t="s">
        <v>6878</v>
      </c>
      <c r="D6509" s="9">
        <v>81</v>
      </c>
      <c r="E6509" s="9"/>
      <c r="F6509" s="9"/>
      <c r="G6509" s="10">
        <v>18</v>
      </c>
      <c r="H6509" s="10" t="s">
        <v>261</v>
      </c>
      <c r="I6509" s="10">
        <v>1952</v>
      </c>
      <c r="J6509" s="11" t="s">
        <v>15221</v>
      </c>
      <c r="K6509" s="12"/>
      <c r="L6509" s="13" t="s">
        <v>15222</v>
      </c>
      <c r="M6509" t="s">
        <v>753</v>
      </c>
      <c r="S6509" s="9"/>
      <c r="T6509">
        <v>12</v>
      </c>
      <c r="U6509" s="210" t="s">
        <v>18265</v>
      </c>
      <c r="V6509" s="14">
        <v>0</v>
      </c>
      <c r="W6509" s="14">
        <v>0</v>
      </c>
      <c r="X6509" s="150" t="s">
        <v>270</v>
      </c>
      <c r="Y6509">
        <v>81</v>
      </c>
      <c r="Z6509" t="s">
        <v>271</v>
      </c>
      <c r="AA6509">
        <f t="shared" si="101"/>
        <v>1</v>
      </c>
    </row>
    <row r="6510" spans="1:27" x14ac:dyDescent="0.2">
      <c r="A6510">
        <v>6315</v>
      </c>
      <c r="B6510" s="1" t="s">
        <v>15223</v>
      </c>
      <c r="C6510" t="s">
        <v>2805</v>
      </c>
      <c r="D6510" s="9"/>
      <c r="E6510" s="9" t="s">
        <v>2806</v>
      </c>
      <c r="F6510" s="9"/>
      <c r="G6510" s="10">
        <v>0</v>
      </c>
      <c r="H6510" s="10" t="s">
        <v>276</v>
      </c>
      <c r="I6510" s="10">
        <v>1953</v>
      </c>
      <c r="J6510" s="23" t="s">
        <v>15224</v>
      </c>
      <c r="K6510" s="12"/>
      <c r="L6510" s="13" t="s">
        <v>15225</v>
      </c>
      <c r="M6510" t="s">
        <v>753</v>
      </c>
      <c r="S6510" s="9"/>
      <c r="T6510" s="14"/>
      <c r="U6510" s="210" t="s">
        <v>18266</v>
      </c>
      <c r="V6510" s="14">
        <v>0</v>
      </c>
      <c r="W6510" s="14">
        <v>0</v>
      </c>
      <c r="X6510" s="109" t="e">
        <v>#N/A</v>
      </c>
      <c r="Y6510" t="s">
        <v>334</v>
      </c>
      <c r="Z6510" t="s">
        <v>2808</v>
      </c>
      <c r="AA6510">
        <f t="shared" si="101"/>
        <v>1</v>
      </c>
    </row>
    <row r="6511" spans="1:27" x14ac:dyDescent="0.2">
      <c r="A6511">
        <v>5925</v>
      </c>
      <c r="B6511" s="1" t="s">
        <v>15226</v>
      </c>
      <c r="C6511" t="s">
        <v>2805</v>
      </c>
      <c r="D6511" s="9"/>
      <c r="E6511" s="9" t="s">
        <v>5549</v>
      </c>
      <c r="F6511" s="9"/>
      <c r="G6511" s="10">
        <v>0</v>
      </c>
      <c r="H6511" s="10" t="s">
        <v>276</v>
      </c>
      <c r="I6511" s="10">
        <v>1953</v>
      </c>
      <c r="J6511" s="23" t="s">
        <v>15224</v>
      </c>
      <c r="K6511" s="12"/>
      <c r="L6511" s="13" t="s">
        <v>184</v>
      </c>
      <c r="M6511" t="s">
        <v>753</v>
      </c>
      <c r="S6511" s="9"/>
      <c r="T6511" s="14"/>
      <c r="U6511" s="210" t="s">
        <v>18266</v>
      </c>
      <c r="V6511" s="14">
        <v>0</v>
      </c>
      <c r="W6511" s="14">
        <v>0</v>
      </c>
      <c r="X6511" s="109" t="e">
        <v>#N/A</v>
      </c>
      <c r="Y6511" t="s">
        <v>334</v>
      </c>
      <c r="Z6511" t="s">
        <v>2808</v>
      </c>
      <c r="AA6511">
        <f t="shared" si="101"/>
        <v>1</v>
      </c>
    </row>
    <row r="6512" spans="1:27" x14ac:dyDescent="0.2">
      <c r="A6512">
        <v>3185</v>
      </c>
      <c r="B6512" s="1" t="s">
        <v>15227</v>
      </c>
      <c r="C6512" t="s">
        <v>503</v>
      </c>
      <c r="D6512" s="9" t="s">
        <v>15228</v>
      </c>
      <c r="E6512" s="9" t="s">
        <v>876</v>
      </c>
      <c r="F6512" s="9" t="s">
        <v>1416</v>
      </c>
      <c r="G6512" s="10">
        <v>13</v>
      </c>
      <c r="H6512" s="10" t="s">
        <v>276</v>
      </c>
      <c r="I6512" s="10">
        <v>1953</v>
      </c>
      <c r="J6512" s="11" t="s">
        <v>15229</v>
      </c>
      <c r="K6512" s="12" t="s">
        <v>237</v>
      </c>
      <c r="L6512" s="13" t="s">
        <v>15230</v>
      </c>
      <c r="M6512" t="s">
        <v>290</v>
      </c>
      <c r="N6512" t="s">
        <v>291</v>
      </c>
      <c r="O6512" t="s">
        <v>646</v>
      </c>
      <c r="S6512" s="9"/>
      <c r="T6512">
        <v>1</v>
      </c>
      <c r="U6512" s="210" t="s">
        <v>18267</v>
      </c>
      <c r="V6512" s="14">
        <v>0</v>
      </c>
      <c r="W6512" s="14">
        <v>1</v>
      </c>
      <c r="X6512" s="150" t="s">
        <v>270</v>
      </c>
      <c r="Y6512">
        <v>45</v>
      </c>
      <c r="Z6512" t="s">
        <v>505</v>
      </c>
      <c r="AA6512">
        <f t="shared" si="101"/>
        <v>4</v>
      </c>
    </row>
    <row r="6513" spans="1:27" x14ac:dyDescent="0.2">
      <c r="A6513">
        <v>3800</v>
      </c>
      <c r="B6513" s="1" t="s">
        <v>15231</v>
      </c>
      <c r="C6513" t="s">
        <v>9894</v>
      </c>
      <c r="D6513" s="9" t="s">
        <v>15232</v>
      </c>
      <c r="E6513" s="9" t="s">
        <v>259</v>
      </c>
      <c r="F6513" s="9" t="s">
        <v>721</v>
      </c>
      <c r="G6513" s="10">
        <v>21</v>
      </c>
      <c r="H6513" s="10" t="s">
        <v>276</v>
      </c>
      <c r="I6513" s="10">
        <v>1953</v>
      </c>
      <c r="J6513" s="11" t="s">
        <v>15233</v>
      </c>
      <c r="K6513" s="12"/>
      <c r="L6513" s="13" t="s">
        <v>15234</v>
      </c>
      <c r="M6513" t="s">
        <v>753</v>
      </c>
      <c r="S6513" s="9"/>
      <c r="T6513">
        <v>1</v>
      </c>
      <c r="U6513" s="210" t="s">
        <v>18267</v>
      </c>
      <c r="V6513" s="14">
        <v>0</v>
      </c>
      <c r="W6513" s="14">
        <v>0</v>
      </c>
      <c r="X6513" s="150" t="s">
        <v>270</v>
      </c>
      <c r="Y6513">
        <v>109</v>
      </c>
      <c r="Z6513" t="s">
        <v>7856</v>
      </c>
      <c r="AA6513">
        <f t="shared" si="101"/>
        <v>2</v>
      </c>
    </row>
    <row r="6514" spans="1:27" x14ac:dyDescent="0.2">
      <c r="A6514">
        <v>1463</v>
      </c>
      <c r="B6514" s="1" t="s">
        <v>15235</v>
      </c>
      <c r="C6514" t="s">
        <v>503</v>
      </c>
      <c r="D6514" s="9" t="s">
        <v>15236</v>
      </c>
      <c r="E6514" s="9"/>
      <c r="F6514" s="9"/>
      <c r="G6514" s="10">
        <v>22</v>
      </c>
      <c r="H6514" s="10" t="s">
        <v>276</v>
      </c>
      <c r="I6514" s="10">
        <v>1953</v>
      </c>
      <c r="J6514" s="11" t="s">
        <v>15237</v>
      </c>
      <c r="K6514" s="12" t="s">
        <v>237</v>
      </c>
      <c r="L6514" s="13" t="s">
        <v>15238</v>
      </c>
      <c r="M6514" t="s">
        <v>290</v>
      </c>
      <c r="N6514" t="s">
        <v>291</v>
      </c>
      <c r="O6514" t="s">
        <v>760</v>
      </c>
      <c r="S6514" s="9"/>
      <c r="T6514">
        <v>1</v>
      </c>
      <c r="U6514" s="210" t="s">
        <v>18267</v>
      </c>
      <c r="V6514" s="14">
        <v>0</v>
      </c>
      <c r="W6514" s="14">
        <v>0</v>
      </c>
      <c r="X6514" s="150" t="s">
        <v>294</v>
      </c>
      <c r="Y6514" t="s">
        <v>15239</v>
      </c>
      <c r="Z6514" t="s">
        <v>505</v>
      </c>
      <c r="AA6514">
        <f t="shared" si="101"/>
        <v>2</v>
      </c>
    </row>
    <row r="6515" spans="1:27" x14ac:dyDescent="0.2">
      <c r="A6515">
        <v>6650</v>
      </c>
      <c r="B6515" s="1" t="s">
        <v>15240</v>
      </c>
      <c r="C6515" t="s">
        <v>1027</v>
      </c>
      <c r="D6515" s="9" t="s">
        <v>10697</v>
      </c>
      <c r="E6515" s="9" t="s">
        <v>259</v>
      </c>
      <c r="F6515" s="9" t="s">
        <v>532</v>
      </c>
      <c r="G6515" s="10">
        <v>28</v>
      </c>
      <c r="H6515" s="10" t="s">
        <v>276</v>
      </c>
      <c r="I6515" s="10">
        <v>1953</v>
      </c>
      <c r="J6515" s="11" t="s">
        <v>15241</v>
      </c>
      <c r="K6515" s="12" t="s">
        <v>237</v>
      </c>
      <c r="L6515" s="13" t="s">
        <v>15242</v>
      </c>
      <c r="M6515" t="s">
        <v>290</v>
      </c>
      <c r="N6515" t="s">
        <v>291</v>
      </c>
      <c r="O6515" t="s">
        <v>498</v>
      </c>
      <c r="S6515" s="9"/>
      <c r="T6515">
        <v>1</v>
      </c>
      <c r="U6515" s="210" t="s">
        <v>18267</v>
      </c>
      <c r="V6515" s="14">
        <v>0</v>
      </c>
      <c r="W6515" s="14">
        <v>0</v>
      </c>
      <c r="X6515" s="109" t="s">
        <v>294</v>
      </c>
      <c r="Y6515" t="s">
        <v>10697</v>
      </c>
      <c r="Z6515" t="s">
        <v>7856</v>
      </c>
      <c r="AA6515">
        <f t="shared" si="101"/>
        <v>1</v>
      </c>
    </row>
    <row r="6516" spans="1:27" x14ac:dyDescent="0.2">
      <c r="A6516">
        <v>4239</v>
      </c>
      <c r="B6516" s="1" t="s">
        <v>15243</v>
      </c>
      <c r="C6516" t="s">
        <v>1027</v>
      </c>
      <c r="D6516" s="9" t="s">
        <v>15244</v>
      </c>
      <c r="E6516" s="9" t="s">
        <v>12484</v>
      </c>
      <c r="F6516" s="9"/>
      <c r="G6516" s="10">
        <v>29</v>
      </c>
      <c r="H6516" s="10" t="s">
        <v>276</v>
      </c>
      <c r="I6516" s="10">
        <v>1953</v>
      </c>
      <c r="J6516" s="11" t="s">
        <v>15245</v>
      </c>
      <c r="K6516" s="12" t="s">
        <v>237</v>
      </c>
      <c r="L6516" s="13" t="s">
        <v>15246</v>
      </c>
      <c r="M6516" t="s">
        <v>290</v>
      </c>
      <c r="N6516" t="s">
        <v>291</v>
      </c>
      <c r="O6516" t="s">
        <v>695</v>
      </c>
      <c r="S6516" s="9"/>
      <c r="T6516">
        <v>1</v>
      </c>
      <c r="U6516" s="210" t="s">
        <v>18267</v>
      </c>
      <c r="V6516" s="14">
        <v>0</v>
      </c>
      <c r="W6516" s="14">
        <v>1</v>
      </c>
      <c r="X6516" s="150" t="s">
        <v>270</v>
      </c>
      <c r="Y6516">
        <v>21</v>
      </c>
      <c r="Z6516" t="s">
        <v>271</v>
      </c>
      <c r="AA6516">
        <f t="shared" si="101"/>
        <v>2</v>
      </c>
    </row>
    <row r="6517" spans="1:27" x14ac:dyDescent="0.2">
      <c r="A6517">
        <v>1427</v>
      </c>
      <c r="B6517" s="1" t="s">
        <v>15247</v>
      </c>
      <c r="C6517" t="s">
        <v>503</v>
      </c>
      <c r="D6517" s="9" t="s">
        <v>15248</v>
      </c>
      <c r="E6517" s="9"/>
      <c r="F6517" s="9"/>
      <c r="G6517" s="10">
        <v>10</v>
      </c>
      <c r="H6517" s="10" t="s">
        <v>536</v>
      </c>
      <c r="I6517" s="10">
        <v>1953</v>
      </c>
      <c r="J6517" s="11" t="s">
        <v>15249</v>
      </c>
      <c r="K6517" s="12" t="s">
        <v>237</v>
      </c>
      <c r="L6517" s="13" t="s">
        <v>15250</v>
      </c>
      <c r="M6517" t="s">
        <v>290</v>
      </c>
      <c r="N6517" t="s">
        <v>291</v>
      </c>
      <c r="O6517" t="s">
        <v>764</v>
      </c>
      <c r="S6517" s="9"/>
      <c r="T6517">
        <v>2</v>
      </c>
      <c r="U6517" s="210" t="s">
        <v>18268</v>
      </c>
      <c r="V6517" s="14">
        <v>0</v>
      </c>
      <c r="W6517" s="14">
        <v>0</v>
      </c>
      <c r="X6517" s="150" t="s">
        <v>270</v>
      </c>
      <c r="Y6517">
        <v>58</v>
      </c>
      <c r="Z6517" t="s">
        <v>505</v>
      </c>
      <c r="AA6517">
        <f t="shared" si="101"/>
        <v>3</v>
      </c>
    </row>
    <row r="6518" spans="1:27" x14ac:dyDescent="0.2">
      <c r="A6518">
        <v>2996</v>
      </c>
      <c r="B6518" s="1" t="s">
        <v>15251</v>
      </c>
      <c r="C6518" t="s">
        <v>2040</v>
      </c>
      <c r="D6518" s="9" t="s">
        <v>13323</v>
      </c>
      <c r="E6518" s="9"/>
      <c r="F6518" s="9"/>
      <c r="G6518" s="10">
        <v>12</v>
      </c>
      <c r="H6518" s="10" t="s">
        <v>536</v>
      </c>
      <c r="I6518" s="10">
        <v>1953</v>
      </c>
      <c r="J6518" s="11" t="s">
        <v>15252</v>
      </c>
      <c r="K6518" s="12"/>
      <c r="L6518" s="13" t="s">
        <v>15253</v>
      </c>
      <c r="M6518" t="s">
        <v>753</v>
      </c>
      <c r="S6518" s="9"/>
      <c r="T6518">
        <v>2</v>
      </c>
      <c r="U6518" s="210" t="s">
        <v>18268</v>
      </c>
      <c r="V6518" s="14">
        <v>0</v>
      </c>
      <c r="W6518" s="14">
        <v>0</v>
      </c>
      <c r="X6518" s="109" t="e">
        <v>#N/A</v>
      </c>
      <c r="Y6518" t="s">
        <v>1888</v>
      </c>
      <c r="Z6518" t="s">
        <v>3085</v>
      </c>
      <c r="AA6518">
        <f t="shared" si="101"/>
        <v>2</v>
      </c>
    </row>
    <row r="6519" spans="1:27" x14ac:dyDescent="0.2">
      <c r="A6519">
        <v>457</v>
      </c>
      <c r="B6519" s="1" t="s">
        <v>15254</v>
      </c>
      <c r="C6519" t="s">
        <v>6878</v>
      </c>
      <c r="D6519" s="9" t="s">
        <v>15255</v>
      </c>
      <c r="E6519" s="9"/>
      <c r="F6519" s="9"/>
      <c r="G6519" s="10">
        <v>13</v>
      </c>
      <c r="H6519" s="10" t="s">
        <v>536</v>
      </c>
      <c r="I6519" s="10">
        <v>1953</v>
      </c>
      <c r="J6519" s="11" t="s">
        <v>15256</v>
      </c>
      <c r="K6519" s="12" t="s">
        <v>237</v>
      </c>
      <c r="L6519" s="13" t="s">
        <v>15257</v>
      </c>
      <c r="M6519" t="s">
        <v>290</v>
      </c>
      <c r="N6519" t="s">
        <v>291</v>
      </c>
      <c r="O6519" t="s">
        <v>2007</v>
      </c>
      <c r="S6519" s="9"/>
      <c r="T6519">
        <v>2</v>
      </c>
      <c r="U6519" s="210" t="s">
        <v>18268</v>
      </c>
      <c r="V6519" s="14">
        <v>0</v>
      </c>
      <c r="W6519" s="14">
        <v>0</v>
      </c>
      <c r="X6519" s="150" t="s">
        <v>270</v>
      </c>
      <c r="Y6519">
        <v>81</v>
      </c>
      <c r="Z6519" t="s">
        <v>271</v>
      </c>
      <c r="AA6519">
        <f t="shared" si="101"/>
        <v>6</v>
      </c>
    </row>
    <row r="6520" spans="1:27" x14ac:dyDescent="0.2">
      <c r="A6520">
        <v>1417</v>
      </c>
      <c r="B6520" s="1" t="s">
        <v>15258</v>
      </c>
      <c r="C6520" t="s">
        <v>10788</v>
      </c>
      <c r="D6520" s="9" t="s">
        <v>15259</v>
      </c>
      <c r="E6520" s="9"/>
      <c r="F6520" s="9"/>
      <c r="G6520" s="10">
        <v>18</v>
      </c>
      <c r="H6520" s="10" t="s">
        <v>536</v>
      </c>
      <c r="I6520" s="10">
        <v>1953</v>
      </c>
      <c r="J6520" s="11" t="s">
        <v>15260</v>
      </c>
      <c r="K6520" s="12" t="s">
        <v>237</v>
      </c>
      <c r="L6520" s="13" t="s">
        <v>15261</v>
      </c>
      <c r="M6520" t="s">
        <v>290</v>
      </c>
      <c r="N6520" t="s">
        <v>291</v>
      </c>
      <c r="O6520" t="s">
        <v>292</v>
      </c>
      <c r="S6520" s="9"/>
      <c r="T6520">
        <v>2</v>
      </c>
      <c r="U6520" s="210" t="s">
        <v>18268</v>
      </c>
      <c r="V6520" s="14">
        <v>0</v>
      </c>
      <c r="W6520" s="14">
        <v>0</v>
      </c>
      <c r="X6520" s="150" t="s">
        <v>294</v>
      </c>
      <c r="Y6520" t="s">
        <v>15262</v>
      </c>
      <c r="Z6520" t="s">
        <v>505</v>
      </c>
      <c r="AA6520">
        <f t="shared" si="101"/>
        <v>2</v>
      </c>
    </row>
    <row r="6521" spans="1:27" x14ac:dyDescent="0.2">
      <c r="A6521">
        <v>4026</v>
      </c>
      <c r="B6521" s="1" t="s">
        <v>15268</v>
      </c>
      <c r="C6521" t="s">
        <v>1027</v>
      </c>
      <c r="D6521" s="9">
        <v>487</v>
      </c>
      <c r="E6521" s="9" t="s">
        <v>14530</v>
      </c>
      <c r="F6521" s="9"/>
      <c r="G6521" s="10">
        <v>19</v>
      </c>
      <c r="H6521" s="10" t="s">
        <v>536</v>
      </c>
      <c r="I6521" s="10">
        <v>1953</v>
      </c>
      <c r="J6521" s="11" t="s">
        <v>15264</v>
      </c>
      <c r="K6521" s="12"/>
      <c r="L6521" s="13" t="s">
        <v>15269</v>
      </c>
      <c r="M6521" t="s">
        <v>781</v>
      </c>
      <c r="S6521" s="9"/>
      <c r="T6521">
        <v>2</v>
      </c>
      <c r="U6521" s="210" t="s">
        <v>18268</v>
      </c>
      <c r="V6521" s="14">
        <v>0</v>
      </c>
      <c r="W6521" s="14">
        <v>1</v>
      </c>
      <c r="X6521" s="150" t="s">
        <v>270</v>
      </c>
      <c r="Y6521">
        <v>487</v>
      </c>
      <c r="Z6521" t="s">
        <v>271</v>
      </c>
      <c r="AA6521">
        <f t="shared" si="101"/>
        <v>1</v>
      </c>
    </row>
    <row r="6522" spans="1:27" x14ac:dyDescent="0.2">
      <c r="A6522">
        <v>3291</v>
      </c>
      <c r="B6522" s="1" t="s">
        <v>15263</v>
      </c>
      <c r="C6522" t="s">
        <v>1027</v>
      </c>
      <c r="D6522" s="9" t="s">
        <v>7379</v>
      </c>
      <c r="E6522" s="9" t="s">
        <v>14530</v>
      </c>
      <c r="F6522" s="9"/>
      <c r="G6522" s="10">
        <v>19</v>
      </c>
      <c r="H6522" s="10" t="s">
        <v>536</v>
      </c>
      <c r="I6522" s="10">
        <v>1953</v>
      </c>
      <c r="J6522" s="11" t="s">
        <v>15264</v>
      </c>
      <c r="K6522" s="12"/>
      <c r="L6522" s="13" t="s">
        <v>15265</v>
      </c>
      <c r="M6522" t="s">
        <v>781</v>
      </c>
      <c r="S6522" s="9"/>
      <c r="T6522">
        <v>2</v>
      </c>
      <c r="U6522" s="210" t="s">
        <v>18268</v>
      </c>
      <c r="V6522" s="14">
        <v>0</v>
      </c>
      <c r="W6522" s="14">
        <v>1</v>
      </c>
      <c r="X6522" s="150" t="s">
        <v>270</v>
      </c>
      <c r="Y6522">
        <v>268</v>
      </c>
      <c r="Z6522" t="s">
        <v>271</v>
      </c>
      <c r="AA6522">
        <f t="shared" si="101"/>
        <v>3</v>
      </c>
    </row>
    <row r="6523" spans="1:27" x14ac:dyDescent="0.2">
      <c r="A6523">
        <v>131</v>
      </c>
      <c r="B6523" s="1" t="s">
        <v>15266</v>
      </c>
      <c r="C6523" t="s">
        <v>1027</v>
      </c>
      <c r="D6523" s="9" t="s">
        <v>9957</v>
      </c>
      <c r="E6523" s="9" t="s">
        <v>14530</v>
      </c>
      <c r="F6523" s="9" t="s">
        <v>532</v>
      </c>
      <c r="G6523" s="10">
        <v>19</v>
      </c>
      <c r="H6523" s="10" t="s">
        <v>536</v>
      </c>
      <c r="I6523" s="10">
        <v>1953</v>
      </c>
      <c r="J6523" s="11" t="s">
        <v>15264</v>
      </c>
      <c r="K6523" s="12"/>
      <c r="L6523" s="13" t="s">
        <v>15267</v>
      </c>
      <c r="M6523" t="s">
        <v>781</v>
      </c>
      <c r="S6523" s="9"/>
      <c r="T6523">
        <v>2</v>
      </c>
      <c r="U6523" s="210" t="s">
        <v>18268</v>
      </c>
      <c r="V6523" s="14">
        <v>0</v>
      </c>
      <c r="W6523" s="14">
        <v>0</v>
      </c>
      <c r="X6523" s="150" t="s">
        <v>294</v>
      </c>
      <c r="Y6523" t="s">
        <v>9733</v>
      </c>
      <c r="Z6523" t="s">
        <v>271</v>
      </c>
      <c r="AA6523">
        <f t="shared" si="101"/>
        <v>2</v>
      </c>
    </row>
    <row r="6524" spans="1:27" x14ac:dyDescent="0.2">
      <c r="A6524">
        <v>2408</v>
      </c>
      <c r="B6524" s="1" t="s">
        <v>15270</v>
      </c>
      <c r="C6524" t="s">
        <v>6878</v>
      </c>
      <c r="D6524" s="9" t="s">
        <v>15271</v>
      </c>
      <c r="E6524" s="9"/>
      <c r="F6524" s="9"/>
      <c r="G6524" s="10">
        <v>25</v>
      </c>
      <c r="H6524" s="10" t="s">
        <v>536</v>
      </c>
      <c r="I6524" s="10">
        <v>1953</v>
      </c>
      <c r="J6524" s="11" t="s">
        <v>15272</v>
      </c>
      <c r="K6524" s="12" t="s">
        <v>237</v>
      </c>
      <c r="L6524" s="13" t="s">
        <v>15273</v>
      </c>
      <c r="M6524" t="s">
        <v>290</v>
      </c>
      <c r="N6524" t="s">
        <v>291</v>
      </c>
      <c r="O6524" t="s">
        <v>695</v>
      </c>
      <c r="S6524" s="9"/>
      <c r="T6524">
        <v>2</v>
      </c>
      <c r="U6524" s="210" t="s">
        <v>18268</v>
      </c>
      <c r="V6524" s="14">
        <v>0</v>
      </c>
      <c r="W6524" s="14">
        <v>0</v>
      </c>
      <c r="X6524" s="150" t="s">
        <v>270</v>
      </c>
      <c r="Y6524">
        <v>540</v>
      </c>
      <c r="Z6524" t="s">
        <v>3085</v>
      </c>
      <c r="AA6524">
        <f t="shared" si="101"/>
        <v>2</v>
      </c>
    </row>
    <row r="6525" spans="1:27" x14ac:dyDescent="0.2">
      <c r="A6525">
        <v>2049</v>
      </c>
      <c r="B6525" s="1" t="s">
        <v>15274</v>
      </c>
      <c r="C6525" t="s">
        <v>503</v>
      </c>
      <c r="D6525" s="9" t="s">
        <v>15275</v>
      </c>
      <c r="E6525" s="9" t="s">
        <v>876</v>
      </c>
      <c r="F6525" s="9" t="s">
        <v>1416</v>
      </c>
      <c r="G6525" s="10">
        <v>13</v>
      </c>
      <c r="H6525" s="10" t="s">
        <v>287</v>
      </c>
      <c r="I6525" s="10">
        <v>1953</v>
      </c>
      <c r="J6525" s="11" t="s">
        <v>15276</v>
      </c>
      <c r="K6525" s="12"/>
      <c r="L6525" s="13" t="s">
        <v>15277</v>
      </c>
      <c r="M6525" t="s">
        <v>753</v>
      </c>
      <c r="S6525" s="9" t="s">
        <v>15278</v>
      </c>
      <c r="T6525">
        <v>3</v>
      </c>
      <c r="U6525" s="210" t="s">
        <v>18269</v>
      </c>
      <c r="V6525" s="14">
        <v>0</v>
      </c>
      <c r="W6525" s="14">
        <v>0</v>
      </c>
      <c r="X6525" s="150" t="s">
        <v>270</v>
      </c>
      <c r="Y6525">
        <v>45</v>
      </c>
      <c r="Z6525" t="s">
        <v>505</v>
      </c>
      <c r="AA6525">
        <f t="shared" si="101"/>
        <v>4</v>
      </c>
    </row>
    <row r="6526" spans="1:27" x14ac:dyDescent="0.2">
      <c r="A6526">
        <v>413</v>
      </c>
      <c r="B6526" s="1" t="s">
        <v>14787</v>
      </c>
      <c r="C6526" t="s">
        <v>9894</v>
      </c>
      <c r="D6526" s="9" t="s">
        <v>14788</v>
      </c>
      <c r="E6526" s="9"/>
      <c r="F6526" s="9"/>
      <c r="G6526" s="10">
        <v>16</v>
      </c>
      <c r="H6526" s="10" t="s">
        <v>287</v>
      </c>
      <c r="I6526" s="10">
        <v>1953</v>
      </c>
      <c r="J6526" s="11" t="s">
        <v>14789</v>
      </c>
      <c r="K6526" s="12" t="s">
        <v>237</v>
      </c>
      <c r="L6526" s="13" t="s">
        <v>14790</v>
      </c>
      <c r="M6526" t="s">
        <v>290</v>
      </c>
      <c r="N6526" t="s">
        <v>291</v>
      </c>
      <c r="O6526" t="s">
        <v>498</v>
      </c>
      <c r="S6526" s="9"/>
      <c r="T6526">
        <v>3</v>
      </c>
      <c r="U6526" s="210" t="s">
        <v>18269</v>
      </c>
      <c r="V6526" s="14">
        <v>0</v>
      </c>
      <c r="W6526" s="14">
        <v>0</v>
      </c>
      <c r="X6526" s="109" t="e">
        <v>#N/A</v>
      </c>
      <c r="Y6526" t="s">
        <v>14791</v>
      </c>
      <c r="Z6526" t="s">
        <v>271</v>
      </c>
      <c r="AA6526">
        <f t="shared" si="101"/>
        <v>2</v>
      </c>
    </row>
    <row r="6527" spans="1:27" x14ac:dyDescent="0.2">
      <c r="A6527">
        <v>1601</v>
      </c>
      <c r="B6527" s="1" t="s">
        <v>14792</v>
      </c>
      <c r="C6527" t="s">
        <v>503</v>
      </c>
      <c r="D6527" s="9" t="s">
        <v>12163</v>
      </c>
      <c r="E6527" s="9" t="s">
        <v>14593</v>
      </c>
      <c r="F6527" s="9"/>
      <c r="G6527" s="10">
        <v>26</v>
      </c>
      <c r="H6527" s="10" t="s">
        <v>287</v>
      </c>
      <c r="I6527" s="10">
        <v>1953</v>
      </c>
      <c r="J6527" s="11" t="s">
        <v>14793</v>
      </c>
      <c r="K6527" s="12"/>
      <c r="L6527" s="13" t="s">
        <v>14794</v>
      </c>
      <c r="M6527" t="s">
        <v>781</v>
      </c>
      <c r="S6527" s="9"/>
      <c r="T6527">
        <v>3</v>
      </c>
      <c r="U6527" s="210" t="s">
        <v>18269</v>
      </c>
      <c r="V6527" s="14">
        <v>0</v>
      </c>
      <c r="W6527" s="14">
        <v>0</v>
      </c>
      <c r="X6527" s="109" t="s">
        <v>294</v>
      </c>
      <c r="Y6527" t="s">
        <v>10182</v>
      </c>
      <c r="Z6527" t="s">
        <v>505</v>
      </c>
      <c r="AA6527">
        <f t="shared" si="101"/>
        <v>2</v>
      </c>
    </row>
    <row r="6528" spans="1:27" x14ac:dyDescent="0.2">
      <c r="A6528">
        <v>2548</v>
      </c>
      <c r="B6528" s="1" t="s">
        <v>14800</v>
      </c>
      <c r="C6528" t="s">
        <v>10788</v>
      </c>
      <c r="D6528" s="9" t="s">
        <v>14801</v>
      </c>
      <c r="E6528" s="9"/>
      <c r="F6528" s="9"/>
      <c r="G6528" s="10">
        <v>0</v>
      </c>
      <c r="H6528" s="10" t="s">
        <v>301</v>
      </c>
      <c r="I6528" s="10">
        <v>1953</v>
      </c>
      <c r="J6528" s="11" t="s">
        <v>14797</v>
      </c>
      <c r="K6528" s="12" t="s">
        <v>237</v>
      </c>
      <c r="L6528" s="13" t="s">
        <v>14802</v>
      </c>
      <c r="M6528" t="s">
        <v>290</v>
      </c>
      <c r="N6528" t="s">
        <v>291</v>
      </c>
      <c r="O6528" t="s">
        <v>292</v>
      </c>
      <c r="S6528" s="9"/>
      <c r="T6528">
        <v>4</v>
      </c>
      <c r="U6528" s="210" t="s">
        <v>18270</v>
      </c>
      <c r="V6528" s="14">
        <v>0</v>
      </c>
      <c r="W6528" s="14">
        <v>0</v>
      </c>
      <c r="X6528" s="150" t="s">
        <v>294</v>
      </c>
      <c r="Y6528" t="s">
        <v>15262</v>
      </c>
      <c r="Z6528" t="s">
        <v>505</v>
      </c>
      <c r="AA6528">
        <f t="shared" si="101"/>
        <v>3</v>
      </c>
    </row>
    <row r="6529" spans="1:27" x14ac:dyDescent="0.2">
      <c r="A6529">
        <v>7294</v>
      </c>
      <c r="B6529" s="1" t="s">
        <v>14795</v>
      </c>
      <c r="C6529" t="s">
        <v>2805</v>
      </c>
      <c r="D6529" s="9" t="s">
        <v>14796</v>
      </c>
      <c r="E6529" s="9" t="s">
        <v>2806</v>
      </c>
      <c r="F6529" s="9"/>
      <c r="G6529" s="10">
        <v>0</v>
      </c>
      <c r="H6529" s="10" t="s">
        <v>301</v>
      </c>
      <c r="I6529" s="10">
        <v>1953</v>
      </c>
      <c r="J6529" s="11" t="s">
        <v>14797</v>
      </c>
      <c r="K6529" s="12"/>
      <c r="L6529" s="13" t="s">
        <v>14798</v>
      </c>
      <c r="M6529" t="s">
        <v>753</v>
      </c>
      <c r="S6529" s="9"/>
      <c r="T6529">
        <v>4</v>
      </c>
      <c r="U6529" s="210" t="s">
        <v>18270</v>
      </c>
      <c r="V6529" s="14">
        <v>0</v>
      </c>
      <c r="W6529" s="14">
        <v>0</v>
      </c>
      <c r="X6529" s="109" t="e">
        <v>#N/A</v>
      </c>
      <c r="Y6529" t="s">
        <v>14799</v>
      </c>
      <c r="Z6529" t="s">
        <v>2808</v>
      </c>
      <c r="AA6529">
        <f t="shared" si="101"/>
        <v>3</v>
      </c>
    </row>
    <row r="6530" spans="1:27" x14ac:dyDescent="0.2">
      <c r="A6530">
        <v>50</v>
      </c>
      <c r="B6530" s="1" t="s">
        <v>14803</v>
      </c>
      <c r="C6530" t="s">
        <v>503</v>
      </c>
      <c r="D6530" s="9" t="s">
        <v>14804</v>
      </c>
      <c r="E6530" s="9"/>
      <c r="F6530" s="9" t="s">
        <v>532</v>
      </c>
      <c r="G6530" s="10">
        <v>20</v>
      </c>
      <c r="H6530" s="10" t="s">
        <v>301</v>
      </c>
      <c r="I6530" s="10">
        <v>1953</v>
      </c>
      <c r="J6530" s="11" t="s">
        <v>14805</v>
      </c>
      <c r="K6530" s="12" t="s">
        <v>237</v>
      </c>
      <c r="L6530" s="13" t="s">
        <v>18670</v>
      </c>
      <c r="M6530" t="s">
        <v>290</v>
      </c>
      <c r="N6530" t="s">
        <v>291</v>
      </c>
      <c r="O6530" t="s">
        <v>933</v>
      </c>
      <c r="S6530" s="9"/>
      <c r="T6530">
        <v>4</v>
      </c>
      <c r="U6530" s="210" t="s">
        <v>18270</v>
      </c>
      <c r="V6530" s="14">
        <v>0</v>
      </c>
      <c r="W6530" s="14">
        <v>1</v>
      </c>
      <c r="X6530" s="109" t="s">
        <v>294</v>
      </c>
      <c r="Y6530" t="s">
        <v>14806</v>
      </c>
      <c r="Z6530" t="s">
        <v>505</v>
      </c>
      <c r="AA6530">
        <f t="shared" ref="AA6530:AA6593" si="102">LEN(D6530)-LEN(SUBSTITUTE(D6530,"/",""))+1</f>
        <v>6</v>
      </c>
    </row>
    <row r="6531" spans="1:27" x14ac:dyDescent="0.2">
      <c r="A6531">
        <v>6515</v>
      </c>
      <c r="B6531" s="1" t="s">
        <v>15318</v>
      </c>
      <c r="C6531" t="s">
        <v>503</v>
      </c>
      <c r="D6531" s="9"/>
      <c r="E6531" s="9" t="s">
        <v>14530</v>
      </c>
      <c r="F6531" s="9"/>
      <c r="G6531" s="10">
        <v>20</v>
      </c>
      <c r="H6531" s="10" t="s">
        <v>301</v>
      </c>
      <c r="I6531" s="10">
        <v>1953</v>
      </c>
      <c r="J6531" s="11" t="s">
        <v>14805</v>
      </c>
      <c r="K6531" s="12"/>
      <c r="L6531" s="13" t="s">
        <v>15319</v>
      </c>
      <c r="M6531" t="s">
        <v>753</v>
      </c>
      <c r="S6531" s="9"/>
      <c r="T6531">
        <v>4</v>
      </c>
      <c r="U6531" s="210" t="s">
        <v>18270</v>
      </c>
      <c r="V6531" s="14">
        <v>0</v>
      </c>
      <c r="W6531" s="14">
        <v>1</v>
      </c>
      <c r="X6531" s="109" t="e">
        <v>#N/A</v>
      </c>
      <c r="Y6531" t="s">
        <v>334</v>
      </c>
      <c r="Z6531" t="s">
        <v>505</v>
      </c>
      <c r="AA6531">
        <f t="shared" si="102"/>
        <v>1</v>
      </c>
    </row>
    <row r="6532" spans="1:27" x14ac:dyDescent="0.2">
      <c r="A6532">
        <v>6522</v>
      </c>
      <c r="B6532" s="1" t="s">
        <v>15320</v>
      </c>
      <c r="C6532" t="s">
        <v>503</v>
      </c>
      <c r="D6532" s="9"/>
      <c r="E6532" s="9" t="s">
        <v>14530</v>
      </c>
      <c r="F6532" s="9"/>
      <c r="G6532" s="10">
        <v>20</v>
      </c>
      <c r="H6532" s="10" t="s">
        <v>301</v>
      </c>
      <c r="I6532" s="10">
        <v>1953</v>
      </c>
      <c r="J6532" s="11" t="s">
        <v>14805</v>
      </c>
      <c r="K6532" s="12"/>
      <c r="L6532" s="13" t="s">
        <v>15321</v>
      </c>
      <c r="M6532" t="s">
        <v>781</v>
      </c>
      <c r="S6532" s="9"/>
      <c r="T6532">
        <v>4</v>
      </c>
      <c r="U6532" s="210" t="s">
        <v>18270</v>
      </c>
      <c r="V6532" s="14">
        <v>0</v>
      </c>
      <c r="W6532" s="14">
        <v>1</v>
      </c>
      <c r="X6532" s="109" t="e">
        <v>#N/A</v>
      </c>
      <c r="Y6532" t="s">
        <v>334</v>
      </c>
      <c r="Z6532" t="s">
        <v>505</v>
      </c>
      <c r="AA6532">
        <f t="shared" si="102"/>
        <v>1</v>
      </c>
    </row>
    <row r="6533" spans="1:27" x14ac:dyDescent="0.2">
      <c r="A6533">
        <v>1787</v>
      </c>
      <c r="B6533" s="1" t="s">
        <v>14807</v>
      </c>
      <c r="C6533" t="s">
        <v>1027</v>
      </c>
      <c r="D6533" s="9" t="s">
        <v>7379</v>
      </c>
      <c r="E6533" s="9" t="s">
        <v>14530</v>
      </c>
      <c r="F6533" s="9"/>
      <c r="G6533" s="10">
        <v>20</v>
      </c>
      <c r="H6533" s="10" t="s">
        <v>301</v>
      </c>
      <c r="I6533" s="10">
        <v>1953</v>
      </c>
      <c r="J6533" s="11" t="s">
        <v>14805</v>
      </c>
      <c r="K6533" s="12"/>
      <c r="L6533" s="13" t="s">
        <v>14365</v>
      </c>
      <c r="M6533" t="s">
        <v>17959</v>
      </c>
      <c r="S6533" s="9"/>
      <c r="T6533">
        <v>4</v>
      </c>
      <c r="U6533" s="210" t="s">
        <v>18270</v>
      </c>
      <c r="V6533" s="14">
        <v>0</v>
      </c>
      <c r="W6533" s="14">
        <v>1</v>
      </c>
      <c r="X6533" s="150" t="s">
        <v>270</v>
      </c>
      <c r="Y6533">
        <v>268</v>
      </c>
      <c r="Z6533" t="s">
        <v>1419</v>
      </c>
      <c r="AA6533">
        <f t="shared" si="102"/>
        <v>3</v>
      </c>
    </row>
    <row r="6534" spans="1:27" x14ac:dyDescent="0.2">
      <c r="A6534">
        <v>3986</v>
      </c>
      <c r="B6534" s="1" t="s">
        <v>14368</v>
      </c>
      <c r="C6534" t="s">
        <v>1027</v>
      </c>
      <c r="D6534" s="9">
        <v>235</v>
      </c>
      <c r="E6534" s="9" t="s">
        <v>14530</v>
      </c>
      <c r="F6534" s="9"/>
      <c r="G6534" s="10">
        <v>20</v>
      </c>
      <c r="H6534" s="10" t="s">
        <v>301</v>
      </c>
      <c r="I6534" s="10">
        <v>1953</v>
      </c>
      <c r="J6534" s="11" t="s">
        <v>14805</v>
      </c>
      <c r="K6534" s="12"/>
      <c r="L6534" s="13" t="s">
        <v>14840</v>
      </c>
      <c r="M6534" t="s">
        <v>781</v>
      </c>
      <c r="S6534" s="9"/>
      <c r="T6534">
        <v>4</v>
      </c>
      <c r="U6534" s="210" t="s">
        <v>18270</v>
      </c>
      <c r="V6534" s="14">
        <v>0</v>
      </c>
      <c r="W6534" s="14">
        <v>1</v>
      </c>
      <c r="X6534" s="150" t="s">
        <v>270</v>
      </c>
      <c r="Y6534">
        <v>235</v>
      </c>
      <c r="Z6534" t="s">
        <v>1419</v>
      </c>
      <c r="AA6534">
        <f t="shared" si="102"/>
        <v>1</v>
      </c>
    </row>
    <row r="6535" spans="1:27" x14ac:dyDescent="0.2">
      <c r="A6535">
        <v>3430</v>
      </c>
      <c r="B6535" s="1" t="s">
        <v>14841</v>
      </c>
      <c r="C6535" t="s">
        <v>1027</v>
      </c>
      <c r="D6535" s="9">
        <v>21</v>
      </c>
      <c r="E6535" s="9" t="s">
        <v>14530</v>
      </c>
      <c r="F6535" s="9"/>
      <c r="G6535" s="10">
        <v>20</v>
      </c>
      <c r="H6535" s="10" t="s">
        <v>301</v>
      </c>
      <c r="I6535" s="10">
        <v>1953</v>
      </c>
      <c r="J6535" s="11" t="s">
        <v>14805</v>
      </c>
      <c r="K6535" s="12"/>
      <c r="L6535" s="13" t="s">
        <v>15299</v>
      </c>
      <c r="M6535" t="s">
        <v>781</v>
      </c>
      <c r="S6535" s="9"/>
      <c r="T6535">
        <v>4</v>
      </c>
      <c r="U6535" s="210" t="s">
        <v>18270</v>
      </c>
      <c r="V6535" s="14">
        <v>0</v>
      </c>
      <c r="W6535" s="14">
        <v>1</v>
      </c>
      <c r="X6535" s="150" t="s">
        <v>270</v>
      </c>
      <c r="Y6535">
        <v>21</v>
      </c>
      <c r="Z6535" t="s">
        <v>271</v>
      </c>
      <c r="AA6535">
        <f t="shared" si="102"/>
        <v>1</v>
      </c>
    </row>
    <row r="6536" spans="1:27" x14ac:dyDescent="0.2">
      <c r="A6536">
        <v>6638</v>
      </c>
      <c r="B6536" s="1" t="s">
        <v>15300</v>
      </c>
      <c r="C6536" t="s">
        <v>1027</v>
      </c>
      <c r="D6536" s="9"/>
      <c r="E6536" s="9" t="s">
        <v>14530</v>
      </c>
      <c r="F6536" s="9"/>
      <c r="G6536" s="10">
        <v>20</v>
      </c>
      <c r="H6536" s="10" t="s">
        <v>301</v>
      </c>
      <c r="I6536" s="10">
        <v>1953</v>
      </c>
      <c r="J6536" s="11" t="s">
        <v>14805</v>
      </c>
      <c r="K6536" s="12"/>
      <c r="L6536" s="13" t="s">
        <v>15301</v>
      </c>
      <c r="M6536" t="s">
        <v>781</v>
      </c>
      <c r="S6536" s="9"/>
      <c r="T6536">
        <v>4</v>
      </c>
      <c r="U6536" s="210" t="s">
        <v>18270</v>
      </c>
      <c r="V6536" s="14">
        <v>0</v>
      </c>
      <c r="W6536" s="14">
        <v>0</v>
      </c>
      <c r="X6536" s="109" t="e">
        <v>#N/A</v>
      </c>
      <c r="Y6536" t="s">
        <v>334</v>
      </c>
      <c r="Z6536" t="s">
        <v>7856</v>
      </c>
      <c r="AA6536">
        <f t="shared" si="102"/>
        <v>1</v>
      </c>
    </row>
    <row r="6537" spans="1:27" x14ac:dyDescent="0.2">
      <c r="A6537">
        <v>7572</v>
      </c>
      <c r="B6537" s="1" t="s">
        <v>14366</v>
      </c>
      <c r="C6537" t="s">
        <v>1027</v>
      </c>
      <c r="D6537" s="9">
        <v>305</v>
      </c>
      <c r="E6537" s="9" t="s">
        <v>14530</v>
      </c>
      <c r="F6537" s="9"/>
      <c r="G6537" s="10">
        <v>20</v>
      </c>
      <c r="H6537" s="10" t="s">
        <v>301</v>
      </c>
      <c r="I6537" s="10">
        <v>1953</v>
      </c>
      <c r="J6537" s="11" t="s">
        <v>14805</v>
      </c>
      <c r="K6537" s="12"/>
      <c r="L6537" s="13" t="s">
        <v>14367</v>
      </c>
      <c r="M6537" t="s">
        <v>781</v>
      </c>
      <c r="S6537" s="9"/>
      <c r="T6537">
        <v>4</v>
      </c>
      <c r="U6537" s="210" t="s">
        <v>18270</v>
      </c>
      <c r="V6537" s="14">
        <v>0</v>
      </c>
      <c r="W6537" s="14">
        <v>1</v>
      </c>
      <c r="X6537" s="150" t="s">
        <v>270</v>
      </c>
      <c r="Y6537">
        <v>305</v>
      </c>
      <c r="Z6537" t="s">
        <v>271</v>
      </c>
      <c r="AA6537">
        <f t="shared" si="102"/>
        <v>1</v>
      </c>
    </row>
    <row r="6538" spans="1:27" x14ac:dyDescent="0.2">
      <c r="A6538">
        <v>6639</v>
      </c>
      <c r="B6538" s="1" t="s">
        <v>15302</v>
      </c>
      <c r="C6538" t="s">
        <v>1027</v>
      </c>
      <c r="D6538" s="9"/>
      <c r="E6538" s="9" t="s">
        <v>14530</v>
      </c>
      <c r="F6538" s="9"/>
      <c r="G6538" s="10">
        <v>20</v>
      </c>
      <c r="H6538" s="10" t="s">
        <v>301</v>
      </c>
      <c r="I6538" s="10">
        <v>1953</v>
      </c>
      <c r="J6538" s="11" t="s">
        <v>14805</v>
      </c>
      <c r="K6538" s="12"/>
      <c r="L6538" s="13" t="s">
        <v>15303</v>
      </c>
      <c r="M6538" t="s">
        <v>781</v>
      </c>
      <c r="S6538" s="9"/>
      <c r="T6538">
        <v>4</v>
      </c>
      <c r="U6538" s="210" t="s">
        <v>18270</v>
      </c>
      <c r="V6538" s="14">
        <v>0</v>
      </c>
      <c r="W6538" s="14">
        <v>0</v>
      </c>
      <c r="X6538" s="109" t="e">
        <v>#N/A</v>
      </c>
      <c r="Y6538" t="s">
        <v>334</v>
      </c>
      <c r="Z6538" t="s">
        <v>271</v>
      </c>
      <c r="AA6538">
        <f t="shared" si="102"/>
        <v>1</v>
      </c>
    </row>
    <row r="6539" spans="1:27" x14ac:dyDescent="0.2">
      <c r="A6539">
        <v>6640</v>
      </c>
      <c r="B6539" s="1" t="s">
        <v>15304</v>
      </c>
      <c r="C6539" t="s">
        <v>1027</v>
      </c>
      <c r="D6539" s="9"/>
      <c r="E6539" s="9" t="s">
        <v>14530</v>
      </c>
      <c r="F6539" s="9"/>
      <c r="G6539" s="10">
        <v>20</v>
      </c>
      <c r="H6539" s="10" t="s">
        <v>301</v>
      </c>
      <c r="I6539" s="10">
        <v>1953</v>
      </c>
      <c r="J6539" s="11" t="s">
        <v>14805</v>
      </c>
      <c r="K6539" s="12"/>
      <c r="L6539" s="13" t="s">
        <v>15305</v>
      </c>
      <c r="M6539" t="s">
        <v>781</v>
      </c>
      <c r="S6539" s="9"/>
      <c r="T6539">
        <v>4</v>
      </c>
      <c r="U6539" s="210" t="s">
        <v>18270</v>
      </c>
      <c r="V6539" s="14">
        <v>0</v>
      </c>
      <c r="W6539" s="14">
        <v>0</v>
      </c>
      <c r="X6539" s="109" t="e">
        <v>#N/A</v>
      </c>
      <c r="Y6539" t="s">
        <v>334</v>
      </c>
      <c r="Z6539" t="s">
        <v>1419</v>
      </c>
      <c r="AA6539">
        <f t="shared" si="102"/>
        <v>1</v>
      </c>
    </row>
    <row r="6540" spans="1:27" x14ac:dyDescent="0.2">
      <c r="A6540">
        <v>6641</v>
      </c>
      <c r="B6540" s="1" t="s">
        <v>15306</v>
      </c>
      <c r="C6540" t="s">
        <v>1027</v>
      </c>
      <c r="D6540" s="9"/>
      <c r="E6540" s="9" t="s">
        <v>14530</v>
      </c>
      <c r="F6540" s="9"/>
      <c r="G6540" s="10">
        <v>20</v>
      </c>
      <c r="H6540" s="10" t="s">
        <v>301</v>
      </c>
      <c r="I6540" s="10">
        <v>1953</v>
      </c>
      <c r="J6540" s="11" t="s">
        <v>14805</v>
      </c>
      <c r="K6540" s="12"/>
      <c r="L6540" s="13" t="s">
        <v>15307</v>
      </c>
      <c r="M6540" t="s">
        <v>781</v>
      </c>
      <c r="S6540" s="9"/>
      <c r="T6540">
        <v>4</v>
      </c>
      <c r="U6540" s="210" t="s">
        <v>18270</v>
      </c>
      <c r="V6540" s="14">
        <v>0</v>
      </c>
      <c r="W6540" s="14">
        <v>0</v>
      </c>
      <c r="X6540" s="109" t="e">
        <v>#N/A</v>
      </c>
      <c r="Y6540" t="s">
        <v>334</v>
      </c>
      <c r="Z6540" t="s">
        <v>1419</v>
      </c>
      <c r="AA6540">
        <f t="shared" si="102"/>
        <v>1</v>
      </c>
    </row>
    <row r="6541" spans="1:27" x14ac:dyDescent="0.2">
      <c r="A6541">
        <v>6643</v>
      </c>
      <c r="B6541" s="1" t="s">
        <v>15308</v>
      </c>
      <c r="C6541" t="s">
        <v>1027</v>
      </c>
      <c r="D6541" s="9"/>
      <c r="E6541" s="9" t="s">
        <v>14530</v>
      </c>
      <c r="F6541" s="9"/>
      <c r="G6541" s="10">
        <v>20</v>
      </c>
      <c r="H6541" s="10" t="s">
        <v>301</v>
      </c>
      <c r="I6541" s="10">
        <v>1953</v>
      </c>
      <c r="J6541" s="11" t="s">
        <v>14805</v>
      </c>
      <c r="K6541" s="12"/>
      <c r="L6541" s="13" t="s">
        <v>15309</v>
      </c>
      <c r="M6541" t="s">
        <v>781</v>
      </c>
      <c r="S6541" s="9"/>
      <c r="T6541">
        <v>4</v>
      </c>
      <c r="U6541" s="210" t="s">
        <v>18270</v>
      </c>
      <c r="V6541" s="14">
        <v>0</v>
      </c>
      <c r="W6541" s="14">
        <v>0</v>
      </c>
      <c r="X6541" s="109" t="e">
        <v>#N/A</v>
      </c>
      <c r="Y6541" t="s">
        <v>334</v>
      </c>
      <c r="Z6541" t="s">
        <v>1419</v>
      </c>
      <c r="AA6541">
        <f t="shared" si="102"/>
        <v>1</v>
      </c>
    </row>
    <row r="6542" spans="1:27" x14ac:dyDescent="0.2">
      <c r="A6542">
        <v>6443</v>
      </c>
      <c r="B6542" s="1" t="s">
        <v>15322</v>
      </c>
      <c r="C6542" t="s">
        <v>1027</v>
      </c>
      <c r="D6542" s="9"/>
      <c r="E6542" s="9" t="s">
        <v>14530</v>
      </c>
      <c r="F6542" s="9"/>
      <c r="G6542" s="10">
        <v>20</v>
      </c>
      <c r="H6542" s="10" t="s">
        <v>301</v>
      </c>
      <c r="I6542" s="10">
        <v>1953</v>
      </c>
      <c r="J6542" s="11" t="s">
        <v>14805</v>
      </c>
      <c r="K6542" s="12"/>
      <c r="L6542" s="13" t="s">
        <v>15323</v>
      </c>
      <c r="M6542" t="s">
        <v>781</v>
      </c>
      <c r="S6542" s="9"/>
      <c r="T6542">
        <v>4</v>
      </c>
      <c r="U6542" s="210" t="s">
        <v>18270</v>
      </c>
      <c r="V6542" s="14">
        <v>0</v>
      </c>
      <c r="W6542" s="14">
        <v>0</v>
      </c>
      <c r="X6542" s="109" t="e">
        <v>#N/A</v>
      </c>
      <c r="Y6542" t="s">
        <v>334</v>
      </c>
      <c r="Z6542" t="s">
        <v>1419</v>
      </c>
      <c r="AA6542">
        <f t="shared" si="102"/>
        <v>1</v>
      </c>
    </row>
    <row r="6543" spans="1:27" x14ac:dyDescent="0.2">
      <c r="A6543">
        <v>6473</v>
      </c>
      <c r="B6543" s="1" t="s">
        <v>15310</v>
      </c>
      <c r="C6543" t="s">
        <v>1027</v>
      </c>
      <c r="D6543" s="9"/>
      <c r="E6543" s="9" t="s">
        <v>14530</v>
      </c>
      <c r="F6543" s="9"/>
      <c r="G6543" s="10">
        <v>20</v>
      </c>
      <c r="H6543" s="10" t="s">
        <v>301</v>
      </c>
      <c r="I6543" s="10">
        <v>1953</v>
      </c>
      <c r="J6543" s="11" t="s">
        <v>14805</v>
      </c>
      <c r="K6543" s="12"/>
      <c r="L6543" s="13" t="s">
        <v>15311</v>
      </c>
      <c r="M6543" t="s">
        <v>781</v>
      </c>
      <c r="S6543" s="9"/>
      <c r="T6543">
        <v>4</v>
      </c>
      <c r="U6543" s="210" t="s">
        <v>18270</v>
      </c>
      <c r="V6543" s="14">
        <v>0</v>
      </c>
      <c r="W6543" s="14">
        <v>0</v>
      </c>
      <c r="X6543" s="109" t="e">
        <v>#N/A</v>
      </c>
      <c r="Y6543" t="s">
        <v>334</v>
      </c>
      <c r="Z6543" t="s">
        <v>1419</v>
      </c>
      <c r="AA6543">
        <f t="shared" si="102"/>
        <v>1</v>
      </c>
    </row>
    <row r="6544" spans="1:27" x14ac:dyDescent="0.2">
      <c r="A6544">
        <v>6477</v>
      </c>
      <c r="B6544" s="1" t="s">
        <v>15312</v>
      </c>
      <c r="C6544" t="s">
        <v>1027</v>
      </c>
      <c r="D6544" s="9"/>
      <c r="E6544" s="9" t="s">
        <v>14530</v>
      </c>
      <c r="F6544" s="9"/>
      <c r="G6544" s="10">
        <v>20</v>
      </c>
      <c r="H6544" s="10" t="s">
        <v>301</v>
      </c>
      <c r="I6544" s="10">
        <v>1953</v>
      </c>
      <c r="J6544" s="11" t="s">
        <v>14805</v>
      </c>
      <c r="K6544" s="12"/>
      <c r="L6544" s="13" t="s">
        <v>15313</v>
      </c>
      <c r="M6544" t="s">
        <v>781</v>
      </c>
      <c r="S6544" s="9"/>
      <c r="T6544">
        <v>4</v>
      </c>
      <c r="U6544" s="210" t="s">
        <v>18270</v>
      </c>
      <c r="V6544" s="14">
        <v>0</v>
      </c>
      <c r="W6544" s="14">
        <v>0</v>
      </c>
      <c r="X6544" s="109" t="e">
        <v>#N/A</v>
      </c>
      <c r="Y6544" t="s">
        <v>334</v>
      </c>
      <c r="Z6544" t="s">
        <v>1419</v>
      </c>
      <c r="AA6544">
        <f t="shared" si="102"/>
        <v>1</v>
      </c>
    </row>
    <row r="6545" spans="1:27" x14ac:dyDescent="0.2">
      <c r="A6545">
        <v>6460</v>
      </c>
      <c r="B6545" s="1" t="s">
        <v>15324</v>
      </c>
      <c r="C6545" t="s">
        <v>1027</v>
      </c>
      <c r="D6545" s="9"/>
      <c r="E6545" s="9" t="s">
        <v>14530</v>
      </c>
      <c r="F6545" s="9"/>
      <c r="G6545" s="10">
        <v>20</v>
      </c>
      <c r="H6545" s="10" t="s">
        <v>301</v>
      </c>
      <c r="I6545" s="10">
        <v>1953</v>
      </c>
      <c r="J6545" s="11" t="s">
        <v>14805</v>
      </c>
      <c r="K6545" s="12"/>
      <c r="L6545" s="13" t="s">
        <v>15325</v>
      </c>
      <c r="M6545" t="s">
        <v>781</v>
      </c>
      <c r="S6545" s="9"/>
      <c r="T6545">
        <v>4</v>
      </c>
      <c r="U6545" s="210" t="s">
        <v>18270</v>
      </c>
      <c r="V6545" s="14">
        <v>0</v>
      </c>
      <c r="W6545" s="14">
        <v>0</v>
      </c>
      <c r="X6545" s="109" t="e">
        <v>#N/A</v>
      </c>
      <c r="Y6545" t="s">
        <v>334</v>
      </c>
      <c r="Z6545" t="s">
        <v>1419</v>
      </c>
      <c r="AA6545">
        <f t="shared" si="102"/>
        <v>1</v>
      </c>
    </row>
    <row r="6546" spans="1:27" x14ac:dyDescent="0.2">
      <c r="A6546">
        <v>6440</v>
      </c>
      <c r="B6546" s="1" t="s">
        <v>15326</v>
      </c>
      <c r="C6546" t="s">
        <v>1027</v>
      </c>
      <c r="D6546" s="9"/>
      <c r="E6546" s="9" t="s">
        <v>14530</v>
      </c>
      <c r="F6546" s="9"/>
      <c r="G6546" s="10">
        <v>20</v>
      </c>
      <c r="H6546" s="10" t="s">
        <v>301</v>
      </c>
      <c r="I6546" s="10">
        <v>1953</v>
      </c>
      <c r="J6546" s="11" t="s">
        <v>14805</v>
      </c>
      <c r="K6546" s="12"/>
      <c r="L6546" s="13" t="s">
        <v>15327</v>
      </c>
      <c r="M6546" t="s">
        <v>781</v>
      </c>
      <c r="S6546" s="9"/>
      <c r="T6546">
        <v>4</v>
      </c>
      <c r="U6546" s="210" t="s">
        <v>18270</v>
      </c>
      <c r="V6546" s="14">
        <v>0</v>
      </c>
      <c r="W6546" s="14">
        <v>0</v>
      </c>
      <c r="X6546" s="109" t="e">
        <v>#N/A</v>
      </c>
      <c r="Y6546" t="s">
        <v>334</v>
      </c>
      <c r="Z6546" t="s">
        <v>1419</v>
      </c>
      <c r="AA6546">
        <f t="shared" si="102"/>
        <v>1</v>
      </c>
    </row>
    <row r="6547" spans="1:27" x14ac:dyDescent="0.2">
      <c r="A6547">
        <v>5948</v>
      </c>
      <c r="B6547" s="1" t="s">
        <v>15328</v>
      </c>
      <c r="C6547" t="s">
        <v>1027</v>
      </c>
      <c r="D6547" s="9"/>
      <c r="E6547" s="9" t="s">
        <v>14530</v>
      </c>
      <c r="F6547" s="9"/>
      <c r="G6547" s="10">
        <v>20</v>
      </c>
      <c r="H6547" s="10" t="s">
        <v>301</v>
      </c>
      <c r="I6547" s="10">
        <v>1953</v>
      </c>
      <c r="J6547" s="11" t="s">
        <v>14805</v>
      </c>
      <c r="K6547" s="12"/>
      <c r="L6547" s="13" t="s">
        <v>15329</v>
      </c>
      <c r="M6547" t="s">
        <v>781</v>
      </c>
      <c r="S6547" s="9"/>
      <c r="T6547">
        <v>4</v>
      </c>
      <c r="U6547" s="210" t="s">
        <v>18270</v>
      </c>
      <c r="V6547" s="14">
        <v>0</v>
      </c>
      <c r="W6547" s="14">
        <v>0</v>
      </c>
      <c r="X6547" s="109" t="e">
        <v>#N/A</v>
      </c>
      <c r="Y6547" t="s">
        <v>334</v>
      </c>
      <c r="Z6547" t="s">
        <v>1419</v>
      </c>
      <c r="AA6547">
        <f t="shared" si="102"/>
        <v>1</v>
      </c>
    </row>
    <row r="6548" spans="1:27" x14ac:dyDescent="0.2">
      <c r="A6548">
        <v>6481</v>
      </c>
      <c r="B6548" s="1" t="s">
        <v>15314</v>
      </c>
      <c r="C6548" t="s">
        <v>1027</v>
      </c>
      <c r="D6548" s="9"/>
      <c r="E6548" s="9" t="s">
        <v>14530</v>
      </c>
      <c r="F6548" s="9"/>
      <c r="G6548" s="10">
        <v>20</v>
      </c>
      <c r="H6548" s="10" t="s">
        <v>301</v>
      </c>
      <c r="I6548" s="10">
        <v>1953</v>
      </c>
      <c r="J6548" s="11" t="s">
        <v>14805</v>
      </c>
      <c r="K6548" s="12"/>
      <c r="L6548" s="13" t="s">
        <v>15315</v>
      </c>
      <c r="M6548" t="s">
        <v>781</v>
      </c>
      <c r="S6548" s="9"/>
      <c r="T6548">
        <v>4</v>
      </c>
      <c r="U6548" s="210" t="s">
        <v>18270</v>
      </c>
      <c r="V6548" s="14">
        <v>0</v>
      </c>
      <c r="W6548" s="14">
        <v>0</v>
      </c>
      <c r="X6548" s="109" t="e">
        <v>#N/A</v>
      </c>
      <c r="Y6548" t="s">
        <v>334</v>
      </c>
      <c r="Z6548" t="s">
        <v>1419</v>
      </c>
      <c r="AA6548">
        <f t="shared" si="102"/>
        <v>1</v>
      </c>
    </row>
    <row r="6549" spans="1:27" x14ac:dyDescent="0.2">
      <c r="A6549">
        <v>6496</v>
      </c>
      <c r="B6549" s="1" t="s">
        <v>15316</v>
      </c>
      <c r="C6549" t="s">
        <v>1027</v>
      </c>
      <c r="D6549" s="9"/>
      <c r="E6549" s="9" t="s">
        <v>14530</v>
      </c>
      <c r="F6549" s="9"/>
      <c r="G6549" s="10">
        <v>20</v>
      </c>
      <c r="H6549" s="10" t="s">
        <v>301</v>
      </c>
      <c r="I6549" s="10">
        <v>1953</v>
      </c>
      <c r="J6549" s="11" t="s">
        <v>14805</v>
      </c>
      <c r="K6549" s="12"/>
      <c r="L6549" s="13" t="s">
        <v>15317</v>
      </c>
      <c r="M6549" t="s">
        <v>781</v>
      </c>
      <c r="S6549" s="9"/>
      <c r="T6549">
        <v>4</v>
      </c>
      <c r="U6549" s="210" t="s">
        <v>18270</v>
      </c>
      <c r="V6549" s="14">
        <v>0</v>
      </c>
      <c r="W6549" s="14">
        <v>0</v>
      </c>
      <c r="X6549" s="109" t="e">
        <v>#N/A</v>
      </c>
      <c r="Y6549" t="s">
        <v>334</v>
      </c>
      <c r="Z6549" t="s">
        <v>1419</v>
      </c>
      <c r="AA6549">
        <f t="shared" si="102"/>
        <v>1</v>
      </c>
    </row>
    <row r="6550" spans="1:27" x14ac:dyDescent="0.2">
      <c r="A6550">
        <v>4660</v>
      </c>
      <c r="B6550" s="1" t="s">
        <v>15330</v>
      </c>
      <c r="C6550" t="s">
        <v>1027</v>
      </c>
      <c r="D6550" s="9"/>
      <c r="E6550" s="9" t="s">
        <v>14530</v>
      </c>
      <c r="F6550" s="9"/>
      <c r="G6550" s="10">
        <v>20</v>
      </c>
      <c r="H6550" s="10" t="s">
        <v>301</v>
      </c>
      <c r="I6550" s="10">
        <v>1953</v>
      </c>
      <c r="J6550" s="11" t="s">
        <v>14805</v>
      </c>
      <c r="K6550" s="12"/>
      <c r="L6550" s="13" t="s">
        <v>15331</v>
      </c>
      <c r="M6550" t="s">
        <v>781</v>
      </c>
      <c r="S6550" s="9"/>
      <c r="T6550">
        <v>4</v>
      </c>
      <c r="U6550" s="210" t="s">
        <v>18270</v>
      </c>
      <c r="V6550" s="14">
        <v>0</v>
      </c>
      <c r="W6550" s="14">
        <v>0</v>
      </c>
      <c r="X6550" s="109" t="e">
        <v>#N/A</v>
      </c>
      <c r="Y6550" t="s">
        <v>334</v>
      </c>
      <c r="Z6550" t="s">
        <v>1419</v>
      </c>
      <c r="AA6550">
        <f t="shared" si="102"/>
        <v>1</v>
      </c>
    </row>
    <row r="6551" spans="1:27" x14ac:dyDescent="0.2">
      <c r="A6551">
        <v>1629</v>
      </c>
      <c r="B6551" s="1" t="s">
        <v>15335</v>
      </c>
      <c r="C6551" t="s">
        <v>503</v>
      </c>
      <c r="D6551" s="9" t="s">
        <v>15336</v>
      </c>
      <c r="E6551" s="9" t="s">
        <v>14593</v>
      </c>
      <c r="F6551" s="9"/>
      <c r="G6551" s="10">
        <v>21</v>
      </c>
      <c r="H6551" s="10" t="s">
        <v>301</v>
      </c>
      <c r="I6551" s="10">
        <v>1953</v>
      </c>
      <c r="J6551" s="11" t="s">
        <v>15334</v>
      </c>
      <c r="K6551" s="12"/>
      <c r="L6551" s="13" t="s">
        <v>27</v>
      </c>
      <c r="M6551" t="s">
        <v>781</v>
      </c>
      <c r="S6551" s="9"/>
      <c r="T6551">
        <v>4</v>
      </c>
      <c r="U6551" s="210" t="s">
        <v>18270</v>
      </c>
      <c r="V6551" s="14">
        <v>0</v>
      </c>
      <c r="W6551" s="14">
        <v>0</v>
      </c>
      <c r="X6551" s="150" t="s">
        <v>294</v>
      </c>
      <c r="Y6551" t="s">
        <v>10267</v>
      </c>
      <c r="Z6551" t="s">
        <v>271</v>
      </c>
      <c r="AA6551">
        <f t="shared" si="102"/>
        <v>2</v>
      </c>
    </row>
    <row r="6552" spans="1:27" x14ac:dyDescent="0.2">
      <c r="A6552">
        <v>3946</v>
      </c>
      <c r="B6552" s="1" t="s">
        <v>15332</v>
      </c>
      <c r="C6552" t="s">
        <v>503</v>
      </c>
      <c r="D6552" s="9" t="s">
        <v>15333</v>
      </c>
      <c r="E6552" s="9" t="s">
        <v>14593</v>
      </c>
      <c r="F6552" s="9"/>
      <c r="G6552" s="10">
        <v>21</v>
      </c>
      <c r="H6552" s="10" t="s">
        <v>301</v>
      </c>
      <c r="I6552" s="10">
        <v>1953</v>
      </c>
      <c r="J6552" s="11" t="s">
        <v>15334</v>
      </c>
      <c r="K6552" s="12"/>
      <c r="L6552" s="13" t="s">
        <v>37</v>
      </c>
      <c r="M6552" t="s">
        <v>781</v>
      </c>
      <c r="S6552" s="9"/>
      <c r="T6552">
        <v>4</v>
      </c>
      <c r="U6552" s="210" t="s">
        <v>18270</v>
      </c>
      <c r="V6552" s="14">
        <v>0</v>
      </c>
      <c r="W6552" s="14">
        <v>0</v>
      </c>
      <c r="X6552" s="150" t="s">
        <v>294</v>
      </c>
      <c r="Y6552" t="s">
        <v>10267</v>
      </c>
      <c r="Z6552" t="s">
        <v>271</v>
      </c>
      <c r="AA6552">
        <f t="shared" si="102"/>
        <v>3</v>
      </c>
    </row>
    <row r="6553" spans="1:27" x14ac:dyDescent="0.2">
      <c r="A6553">
        <v>644</v>
      </c>
      <c r="B6553" s="1" t="s">
        <v>15337</v>
      </c>
      <c r="C6553" t="s">
        <v>2805</v>
      </c>
      <c r="D6553" s="9" t="s">
        <v>15338</v>
      </c>
      <c r="E6553" s="9" t="s">
        <v>2806</v>
      </c>
      <c r="F6553" s="9"/>
      <c r="G6553" s="10">
        <v>22</v>
      </c>
      <c r="H6553" s="10" t="s">
        <v>301</v>
      </c>
      <c r="I6553" s="10">
        <v>1953</v>
      </c>
      <c r="J6553" s="11" t="s">
        <v>15339</v>
      </c>
      <c r="K6553" s="12" t="s">
        <v>237</v>
      </c>
      <c r="L6553" s="13" t="s">
        <v>15340</v>
      </c>
      <c r="M6553" t="s">
        <v>290</v>
      </c>
      <c r="N6553" t="s">
        <v>291</v>
      </c>
      <c r="O6553" t="s">
        <v>1641</v>
      </c>
      <c r="S6553" s="9"/>
      <c r="T6553">
        <v>4</v>
      </c>
      <c r="U6553" s="210" t="s">
        <v>18270</v>
      </c>
      <c r="V6553" s="14">
        <v>0</v>
      </c>
      <c r="W6553" s="14">
        <v>0</v>
      </c>
      <c r="X6553" s="150" t="s">
        <v>294</v>
      </c>
      <c r="Y6553" t="s">
        <v>14513</v>
      </c>
      <c r="Z6553" t="s">
        <v>2808</v>
      </c>
      <c r="AA6553">
        <f t="shared" si="102"/>
        <v>5</v>
      </c>
    </row>
    <row r="6554" spans="1:27" x14ac:dyDescent="0.2">
      <c r="A6554">
        <v>3588</v>
      </c>
      <c r="B6554" s="1" t="s">
        <v>15341</v>
      </c>
      <c r="C6554" t="s">
        <v>1027</v>
      </c>
      <c r="D6554" s="9">
        <v>21</v>
      </c>
      <c r="E6554" s="9" t="s">
        <v>14530</v>
      </c>
      <c r="F6554" s="9"/>
      <c r="G6554" s="10">
        <v>0</v>
      </c>
      <c r="H6554" s="10" t="s">
        <v>313</v>
      </c>
      <c r="I6554" s="10">
        <v>1953</v>
      </c>
      <c r="J6554" s="11" t="s">
        <v>15342</v>
      </c>
      <c r="K6554" s="12"/>
      <c r="L6554" s="13" t="s">
        <v>15343</v>
      </c>
      <c r="M6554" t="s">
        <v>753</v>
      </c>
      <c r="S6554" s="9"/>
      <c r="T6554">
        <v>5</v>
      </c>
      <c r="U6554" s="210" t="s">
        <v>18271</v>
      </c>
      <c r="V6554" s="14">
        <v>0</v>
      </c>
      <c r="W6554" s="14">
        <v>1</v>
      </c>
      <c r="X6554" s="150" t="s">
        <v>270</v>
      </c>
      <c r="Y6554">
        <v>21</v>
      </c>
      <c r="Z6554" t="s">
        <v>271</v>
      </c>
      <c r="AA6554">
        <f t="shared" si="102"/>
        <v>1</v>
      </c>
    </row>
    <row r="6555" spans="1:27" x14ac:dyDescent="0.2">
      <c r="A6555">
        <v>19</v>
      </c>
      <c r="B6555" s="1" t="s">
        <v>15344</v>
      </c>
      <c r="C6555" t="s">
        <v>503</v>
      </c>
      <c r="D6555" s="9" t="s">
        <v>15345</v>
      </c>
      <c r="E6555" s="9"/>
      <c r="F6555" s="9"/>
      <c r="G6555" s="10">
        <v>11</v>
      </c>
      <c r="H6555" s="10" t="s">
        <v>313</v>
      </c>
      <c r="I6555" s="10">
        <v>1953</v>
      </c>
      <c r="J6555" s="11" t="s">
        <v>15346</v>
      </c>
      <c r="K6555" s="12"/>
      <c r="L6555" s="13" t="s">
        <v>15347</v>
      </c>
      <c r="M6555" t="s">
        <v>753</v>
      </c>
      <c r="S6555" s="9"/>
      <c r="T6555">
        <v>5</v>
      </c>
      <c r="U6555" s="210" t="s">
        <v>18271</v>
      </c>
      <c r="V6555" s="14">
        <v>0</v>
      </c>
      <c r="W6555" s="14">
        <v>1</v>
      </c>
      <c r="X6555" s="150" t="s">
        <v>294</v>
      </c>
      <c r="Y6555" t="s">
        <v>10267</v>
      </c>
      <c r="Z6555" t="s">
        <v>505</v>
      </c>
      <c r="AA6555">
        <f t="shared" si="102"/>
        <v>8</v>
      </c>
    </row>
    <row r="6556" spans="1:27" x14ac:dyDescent="0.2">
      <c r="A6556">
        <v>2231</v>
      </c>
      <c r="B6556" s="1" t="s">
        <v>15348</v>
      </c>
      <c r="C6556" t="s">
        <v>2040</v>
      </c>
      <c r="D6556" s="9" t="s">
        <v>13323</v>
      </c>
      <c r="E6556" s="9"/>
      <c r="F6556" s="9"/>
      <c r="G6556" s="10">
        <v>22</v>
      </c>
      <c r="H6556" s="10" t="s">
        <v>313</v>
      </c>
      <c r="I6556" s="10">
        <v>1953</v>
      </c>
      <c r="J6556" s="11" t="s">
        <v>15349</v>
      </c>
      <c r="K6556" s="12"/>
      <c r="L6556" s="13" t="s">
        <v>15350</v>
      </c>
      <c r="M6556" t="s">
        <v>753</v>
      </c>
      <c r="S6556" s="9"/>
      <c r="T6556">
        <v>5</v>
      </c>
      <c r="U6556" s="210" t="s">
        <v>18271</v>
      </c>
      <c r="V6556" s="14">
        <v>0</v>
      </c>
      <c r="W6556" s="14">
        <v>0</v>
      </c>
      <c r="X6556" s="109" t="e">
        <v>#N/A</v>
      </c>
      <c r="Y6556" t="s">
        <v>1888</v>
      </c>
      <c r="Z6556" t="s">
        <v>3085</v>
      </c>
      <c r="AA6556">
        <f t="shared" si="102"/>
        <v>2</v>
      </c>
    </row>
    <row r="6557" spans="1:27" x14ac:dyDescent="0.2">
      <c r="A6557">
        <v>3464</v>
      </c>
      <c r="B6557" s="1" t="s">
        <v>15351</v>
      </c>
      <c r="C6557" t="s">
        <v>1027</v>
      </c>
      <c r="D6557" s="9" t="s">
        <v>1888</v>
      </c>
      <c r="E6557" s="9"/>
      <c r="F6557" s="9"/>
      <c r="G6557" s="10">
        <v>22</v>
      </c>
      <c r="H6557" s="10" t="s">
        <v>313</v>
      </c>
      <c r="I6557" s="10">
        <v>1953</v>
      </c>
      <c r="J6557" s="11" t="s">
        <v>15349</v>
      </c>
      <c r="K6557" s="12"/>
      <c r="L6557" s="13" t="s">
        <v>15350</v>
      </c>
      <c r="M6557" t="s">
        <v>753</v>
      </c>
      <c r="S6557" s="9"/>
      <c r="T6557">
        <v>5</v>
      </c>
      <c r="U6557" s="210" t="s">
        <v>18271</v>
      </c>
      <c r="V6557" s="14">
        <v>0</v>
      </c>
      <c r="W6557" s="14">
        <v>1</v>
      </c>
      <c r="X6557" s="109" t="e">
        <v>#N/A</v>
      </c>
      <c r="Y6557" t="s">
        <v>1888</v>
      </c>
      <c r="Z6557" t="s">
        <v>1419</v>
      </c>
      <c r="AA6557">
        <f t="shared" si="102"/>
        <v>1</v>
      </c>
    </row>
    <row r="6558" spans="1:27" x14ac:dyDescent="0.2">
      <c r="A6558">
        <v>4567</v>
      </c>
      <c r="B6558" s="1" t="s">
        <v>15352</v>
      </c>
      <c r="C6558" t="s">
        <v>6878</v>
      </c>
      <c r="D6558" s="9" t="s">
        <v>15353</v>
      </c>
      <c r="E6558" s="9"/>
      <c r="F6558" s="9"/>
      <c r="G6558" s="10">
        <v>25</v>
      </c>
      <c r="H6558" s="10" t="s">
        <v>313</v>
      </c>
      <c r="I6558" s="10">
        <v>1953</v>
      </c>
      <c r="J6558" s="11" t="s">
        <v>15354</v>
      </c>
      <c r="K6558" s="12" t="s">
        <v>237</v>
      </c>
      <c r="L6558" s="13" t="s">
        <v>15355</v>
      </c>
      <c r="M6558" t="s">
        <v>290</v>
      </c>
      <c r="N6558" t="s">
        <v>291</v>
      </c>
      <c r="O6558" t="s">
        <v>498</v>
      </c>
      <c r="S6558" s="9"/>
      <c r="T6558">
        <v>5</v>
      </c>
      <c r="U6558" s="210" t="s">
        <v>18271</v>
      </c>
      <c r="V6558" s="14">
        <v>0</v>
      </c>
      <c r="W6558" s="14">
        <v>0</v>
      </c>
      <c r="X6558" s="150" t="s">
        <v>270</v>
      </c>
      <c r="Y6558">
        <v>81</v>
      </c>
      <c r="Z6558" t="s">
        <v>271</v>
      </c>
      <c r="AA6558">
        <f t="shared" si="102"/>
        <v>9</v>
      </c>
    </row>
    <row r="6559" spans="1:27" x14ac:dyDescent="0.2">
      <c r="A6559">
        <v>339</v>
      </c>
      <c r="B6559" s="1" t="s">
        <v>15356</v>
      </c>
      <c r="C6559" t="s">
        <v>503</v>
      </c>
      <c r="D6559" s="9" t="s">
        <v>15357</v>
      </c>
      <c r="E6559" s="9" t="s">
        <v>876</v>
      </c>
      <c r="F6559" s="9" t="s">
        <v>1416</v>
      </c>
      <c r="G6559" s="10">
        <v>27</v>
      </c>
      <c r="H6559" s="10" t="s">
        <v>313</v>
      </c>
      <c r="I6559" s="10">
        <v>1953</v>
      </c>
      <c r="J6559" s="11" t="s">
        <v>15358</v>
      </c>
      <c r="K6559" s="12"/>
      <c r="L6559" s="13" t="s">
        <v>15359</v>
      </c>
      <c r="M6559" t="s">
        <v>753</v>
      </c>
      <c r="S6559" s="9"/>
      <c r="T6559">
        <v>5</v>
      </c>
      <c r="U6559" s="210" t="s">
        <v>18271</v>
      </c>
      <c r="V6559" s="14">
        <v>0</v>
      </c>
      <c r="W6559" s="14">
        <v>1</v>
      </c>
      <c r="X6559" s="150" t="s">
        <v>270</v>
      </c>
      <c r="Y6559">
        <v>45</v>
      </c>
      <c r="Z6559" t="s">
        <v>505</v>
      </c>
      <c r="AA6559">
        <f t="shared" si="102"/>
        <v>5</v>
      </c>
    </row>
    <row r="6560" spans="1:27" x14ac:dyDescent="0.2">
      <c r="A6560">
        <v>2747</v>
      </c>
      <c r="B6560" s="1" t="s">
        <v>15360</v>
      </c>
      <c r="C6560" t="s">
        <v>503</v>
      </c>
      <c r="D6560" s="9" t="s">
        <v>15361</v>
      </c>
      <c r="E6560" s="9"/>
      <c r="F6560" s="9"/>
      <c r="G6560" s="10">
        <v>28</v>
      </c>
      <c r="H6560" s="10" t="s">
        <v>313</v>
      </c>
      <c r="I6560" s="10">
        <v>1953</v>
      </c>
      <c r="J6560" s="11" t="s">
        <v>15362</v>
      </c>
      <c r="K6560" s="12"/>
      <c r="L6560" s="13" t="s">
        <v>15363</v>
      </c>
      <c r="M6560" t="s">
        <v>753</v>
      </c>
      <c r="S6560" s="9"/>
      <c r="T6560">
        <v>5</v>
      </c>
      <c r="U6560" s="210" t="s">
        <v>18271</v>
      </c>
      <c r="V6560" s="14">
        <v>0</v>
      </c>
      <c r="W6560" s="14">
        <v>0</v>
      </c>
      <c r="X6560" s="150" t="s">
        <v>294</v>
      </c>
      <c r="Y6560" t="s">
        <v>15364</v>
      </c>
      <c r="Z6560" t="s">
        <v>505</v>
      </c>
      <c r="AA6560">
        <f t="shared" si="102"/>
        <v>2</v>
      </c>
    </row>
    <row r="6561" spans="1:27" x14ac:dyDescent="0.2">
      <c r="A6561">
        <v>6002</v>
      </c>
      <c r="B6561" s="1" t="s">
        <v>15365</v>
      </c>
      <c r="C6561" t="s">
        <v>1027</v>
      </c>
      <c r="D6561" s="9"/>
      <c r="E6561" s="9" t="s">
        <v>12484</v>
      </c>
      <c r="F6561" s="9"/>
      <c r="G6561" s="10">
        <v>10</v>
      </c>
      <c r="H6561" s="10" t="s">
        <v>330</v>
      </c>
      <c r="I6561" s="10">
        <v>1953</v>
      </c>
      <c r="J6561" s="11" t="s">
        <v>15366</v>
      </c>
      <c r="K6561" s="12" t="s">
        <v>237</v>
      </c>
      <c r="L6561" s="13" t="s">
        <v>15367</v>
      </c>
      <c r="M6561" t="s">
        <v>290</v>
      </c>
      <c r="N6561" t="s">
        <v>291</v>
      </c>
      <c r="O6561" t="s">
        <v>93</v>
      </c>
      <c r="S6561" s="9"/>
      <c r="T6561">
        <v>6</v>
      </c>
      <c r="U6561" s="210" t="s">
        <v>18272</v>
      </c>
      <c r="V6561" s="14">
        <v>0</v>
      </c>
      <c r="W6561" s="14">
        <v>0</v>
      </c>
      <c r="X6561" s="109" t="e">
        <v>#N/A</v>
      </c>
      <c r="Y6561" t="s">
        <v>334</v>
      </c>
      <c r="Z6561" t="s">
        <v>7856</v>
      </c>
      <c r="AA6561">
        <f t="shared" si="102"/>
        <v>1</v>
      </c>
    </row>
    <row r="6562" spans="1:27" x14ac:dyDescent="0.2">
      <c r="A6562">
        <v>3891</v>
      </c>
      <c r="B6562" s="1" t="s">
        <v>15368</v>
      </c>
      <c r="C6562" t="s">
        <v>2221</v>
      </c>
      <c r="D6562" s="9"/>
      <c r="E6562" s="9" t="s">
        <v>8233</v>
      </c>
      <c r="F6562" s="9"/>
      <c r="G6562" s="10">
        <v>11</v>
      </c>
      <c r="H6562" s="10" t="s">
        <v>330</v>
      </c>
      <c r="I6562" s="10">
        <v>1953</v>
      </c>
      <c r="J6562" s="11" t="s">
        <v>15369</v>
      </c>
      <c r="K6562" s="12" t="s">
        <v>237</v>
      </c>
      <c r="L6562" s="13" t="s">
        <v>15370</v>
      </c>
      <c r="M6562" t="s">
        <v>290</v>
      </c>
      <c r="N6562" t="s">
        <v>291</v>
      </c>
      <c r="O6562" t="s">
        <v>93</v>
      </c>
      <c r="S6562" s="9"/>
      <c r="T6562">
        <v>6</v>
      </c>
      <c r="U6562" s="210" t="s">
        <v>18272</v>
      </c>
      <c r="V6562" s="14">
        <v>0</v>
      </c>
      <c r="W6562" s="14">
        <v>0</v>
      </c>
      <c r="X6562" s="109" t="e">
        <v>#N/A</v>
      </c>
      <c r="Y6562" t="s">
        <v>334</v>
      </c>
      <c r="Z6562" t="s">
        <v>505</v>
      </c>
      <c r="AA6562">
        <f t="shared" si="102"/>
        <v>1</v>
      </c>
    </row>
    <row r="6563" spans="1:27" x14ac:dyDescent="0.2">
      <c r="A6563">
        <v>917</v>
      </c>
      <c r="B6563" s="1" t="s">
        <v>15371</v>
      </c>
      <c r="C6563" t="s">
        <v>10788</v>
      </c>
      <c r="D6563" s="9" t="s">
        <v>15372</v>
      </c>
      <c r="E6563" s="9"/>
      <c r="F6563" s="9"/>
      <c r="G6563" s="10">
        <v>15</v>
      </c>
      <c r="H6563" s="10" t="s">
        <v>330</v>
      </c>
      <c r="I6563" s="10">
        <v>1953</v>
      </c>
      <c r="J6563" s="11" t="s">
        <v>15373</v>
      </c>
      <c r="K6563" s="12"/>
      <c r="L6563" s="13" t="s">
        <v>15374</v>
      </c>
      <c r="M6563" t="s">
        <v>753</v>
      </c>
      <c r="S6563" s="9"/>
      <c r="T6563">
        <v>6</v>
      </c>
      <c r="U6563" s="210" t="s">
        <v>18272</v>
      </c>
      <c r="V6563" s="14">
        <v>0</v>
      </c>
      <c r="W6563" s="14">
        <v>0</v>
      </c>
      <c r="X6563" s="150" t="s">
        <v>270</v>
      </c>
      <c r="Y6563">
        <v>751</v>
      </c>
      <c r="Z6563" t="s">
        <v>505</v>
      </c>
      <c r="AA6563">
        <f t="shared" si="102"/>
        <v>4</v>
      </c>
    </row>
    <row r="6564" spans="1:27" x14ac:dyDescent="0.2">
      <c r="A6564">
        <v>239</v>
      </c>
      <c r="B6564" s="1" t="s">
        <v>15375</v>
      </c>
      <c r="C6564" t="s">
        <v>503</v>
      </c>
      <c r="D6564" s="9" t="s">
        <v>15376</v>
      </c>
      <c r="E6564" s="9"/>
      <c r="F6564" s="9"/>
      <c r="G6564" s="10">
        <v>28</v>
      </c>
      <c r="H6564" s="10" t="s">
        <v>330</v>
      </c>
      <c r="I6564" s="10">
        <v>1953</v>
      </c>
      <c r="J6564" s="11" t="s">
        <v>15377</v>
      </c>
      <c r="K6564" s="12"/>
      <c r="L6564" s="13" t="s">
        <v>15378</v>
      </c>
      <c r="M6564" t="s">
        <v>753</v>
      </c>
      <c r="S6564" s="9"/>
      <c r="T6564">
        <v>6</v>
      </c>
      <c r="U6564" s="210" t="s">
        <v>18272</v>
      </c>
      <c r="V6564" s="14">
        <v>0</v>
      </c>
      <c r="W6564" s="14">
        <v>1</v>
      </c>
      <c r="X6564" s="150" t="s">
        <v>294</v>
      </c>
      <c r="Y6564" t="s">
        <v>10267</v>
      </c>
      <c r="Z6564" t="s">
        <v>505</v>
      </c>
      <c r="AA6564">
        <f t="shared" si="102"/>
        <v>7</v>
      </c>
    </row>
    <row r="6565" spans="1:27" x14ac:dyDescent="0.2">
      <c r="A6565">
        <v>382</v>
      </c>
      <c r="B6565" s="1" t="s">
        <v>15379</v>
      </c>
      <c r="C6565" t="s">
        <v>503</v>
      </c>
      <c r="D6565" s="9" t="s">
        <v>15380</v>
      </c>
      <c r="E6565" s="9"/>
      <c r="F6565" s="9"/>
      <c r="G6565" s="10">
        <v>4</v>
      </c>
      <c r="H6565" s="10" t="s">
        <v>342</v>
      </c>
      <c r="I6565" s="10">
        <v>1953</v>
      </c>
      <c r="J6565" s="11" t="s">
        <v>15381</v>
      </c>
      <c r="K6565" s="12" t="s">
        <v>237</v>
      </c>
      <c r="L6565" s="13" t="s">
        <v>15382</v>
      </c>
      <c r="M6565" t="s">
        <v>290</v>
      </c>
      <c r="N6565" t="s">
        <v>291</v>
      </c>
      <c r="O6565" t="s">
        <v>498</v>
      </c>
      <c r="S6565" s="9"/>
      <c r="T6565">
        <v>7</v>
      </c>
      <c r="U6565" s="210" t="s">
        <v>18273</v>
      </c>
      <c r="V6565" s="14">
        <v>0</v>
      </c>
      <c r="W6565" s="14">
        <v>0</v>
      </c>
      <c r="X6565" s="150" t="s">
        <v>294</v>
      </c>
      <c r="Y6565" t="s">
        <v>15239</v>
      </c>
      <c r="Z6565" t="s">
        <v>505</v>
      </c>
      <c r="AA6565">
        <f t="shared" si="102"/>
        <v>5</v>
      </c>
    </row>
    <row r="6566" spans="1:27" x14ac:dyDescent="0.2">
      <c r="A6566">
        <v>1701</v>
      </c>
      <c r="B6566" s="1" t="s">
        <v>15387</v>
      </c>
      <c r="C6566" t="s">
        <v>1798</v>
      </c>
      <c r="D6566" s="9" t="s">
        <v>10829</v>
      </c>
      <c r="E6566" s="9"/>
      <c r="F6566" s="9"/>
      <c r="G6566" s="10">
        <v>23</v>
      </c>
      <c r="H6566" s="10" t="s">
        <v>342</v>
      </c>
      <c r="I6566" s="10">
        <v>1953</v>
      </c>
      <c r="J6566" s="11" t="s">
        <v>15385</v>
      </c>
      <c r="K6566" s="12"/>
      <c r="L6566" s="13" t="s">
        <v>15388</v>
      </c>
      <c r="M6566" t="s">
        <v>753</v>
      </c>
      <c r="S6566" s="9"/>
      <c r="T6566">
        <v>7</v>
      </c>
      <c r="U6566" s="210" t="s">
        <v>18273</v>
      </c>
      <c r="V6566" s="14">
        <v>0</v>
      </c>
      <c r="W6566" s="14">
        <v>1</v>
      </c>
      <c r="X6566" s="109" t="e">
        <v>#N/A</v>
      </c>
      <c r="Y6566" t="s">
        <v>1888</v>
      </c>
      <c r="Z6566" t="s">
        <v>271</v>
      </c>
      <c r="AA6566">
        <f t="shared" si="102"/>
        <v>2</v>
      </c>
    </row>
    <row r="6567" spans="1:27" x14ac:dyDescent="0.2">
      <c r="A6567">
        <v>1703</v>
      </c>
      <c r="B6567" s="1" t="s">
        <v>15389</v>
      </c>
      <c r="C6567" t="s">
        <v>1798</v>
      </c>
      <c r="D6567" s="9" t="s">
        <v>10829</v>
      </c>
      <c r="E6567" s="9"/>
      <c r="F6567" s="9"/>
      <c r="G6567" s="10">
        <v>23</v>
      </c>
      <c r="H6567" s="10" t="s">
        <v>342</v>
      </c>
      <c r="I6567" s="10">
        <v>1953</v>
      </c>
      <c r="J6567" s="11" t="s">
        <v>15385</v>
      </c>
      <c r="K6567" s="12"/>
      <c r="L6567" s="13" t="s">
        <v>15386</v>
      </c>
      <c r="M6567" t="s">
        <v>781</v>
      </c>
      <c r="S6567" s="9"/>
      <c r="T6567">
        <v>7</v>
      </c>
      <c r="U6567" s="210" t="s">
        <v>18273</v>
      </c>
      <c r="V6567" s="14">
        <v>0</v>
      </c>
      <c r="W6567" s="14">
        <v>1</v>
      </c>
      <c r="X6567" s="109" t="e">
        <v>#N/A</v>
      </c>
      <c r="Y6567" t="s">
        <v>1888</v>
      </c>
      <c r="Z6567" t="s">
        <v>271</v>
      </c>
      <c r="AA6567">
        <f t="shared" si="102"/>
        <v>2</v>
      </c>
    </row>
    <row r="6568" spans="1:27" x14ac:dyDescent="0.2">
      <c r="A6568">
        <v>3477</v>
      </c>
      <c r="B6568" s="1" t="s">
        <v>15395</v>
      </c>
      <c r="C6568" t="s">
        <v>1027</v>
      </c>
      <c r="D6568" s="9" t="s">
        <v>1888</v>
      </c>
      <c r="E6568" s="9"/>
      <c r="F6568" s="9"/>
      <c r="G6568" s="10">
        <v>23</v>
      </c>
      <c r="H6568" s="10" t="s">
        <v>342</v>
      </c>
      <c r="I6568" s="10">
        <v>1953</v>
      </c>
      <c r="J6568" s="11" t="s">
        <v>15385</v>
      </c>
      <c r="K6568" s="12"/>
      <c r="L6568" s="13" t="s">
        <v>15386</v>
      </c>
      <c r="M6568" t="s">
        <v>781</v>
      </c>
      <c r="S6568" s="9"/>
      <c r="T6568">
        <v>7</v>
      </c>
      <c r="U6568" s="210" t="s">
        <v>18273</v>
      </c>
      <c r="V6568" s="14">
        <v>0</v>
      </c>
      <c r="W6568" s="14">
        <v>0</v>
      </c>
      <c r="X6568" s="109" t="e">
        <v>#N/A</v>
      </c>
      <c r="Y6568" t="s">
        <v>1888</v>
      </c>
      <c r="Z6568" t="s">
        <v>1419</v>
      </c>
      <c r="AA6568">
        <f t="shared" si="102"/>
        <v>1</v>
      </c>
    </row>
    <row r="6569" spans="1:27" x14ac:dyDescent="0.2">
      <c r="A6569">
        <v>3917</v>
      </c>
      <c r="B6569" s="1" t="s">
        <v>15396</v>
      </c>
      <c r="C6569" t="s">
        <v>10788</v>
      </c>
      <c r="D6569" s="9" t="s">
        <v>1888</v>
      </c>
      <c r="E6569" s="9"/>
      <c r="F6569" s="9"/>
      <c r="G6569" s="10">
        <v>23</v>
      </c>
      <c r="H6569" s="10" t="s">
        <v>342</v>
      </c>
      <c r="I6569" s="10">
        <v>1953</v>
      </c>
      <c r="J6569" s="11" t="s">
        <v>15385</v>
      </c>
      <c r="K6569" s="12"/>
      <c r="L6569" s="13" t="s">
        <v>15397</v>
      </c>
      <c r="M6569" t="s">
        <v>781</v>
      </c>
      <c r="S6569" s="9"/>
      <c r="T6569">
        <v>7</v>
      </c>
      <c r="U6569" s="210" t="s">
        <v>18273</v>
      </c>
      <c r="V6569" s="14">
        <v>0</v>
      </c>
      <c r="W6569" s="14">
        <v>0</v>
      </c>
      <c r="X6569" s="109" t="e">
        <v>#N/A</v>
      </c>
      <c r="Y6569" t="s">
        <v>1888</v>
      </c>
      <c r="Z6569" t="s">
        <v>505</v>
      </c>
      <c r="AA6569">
        <f t="shared" si="102"/>
        <v>1</v>
      </c>
    </row>
    <row r="6570" spans="1:27" x14ac:dyDescent="0.2">
      <c r="A6570">
        <v>5113</v>
      </c>
      <c r="B6570" s="1" t="s">
        <v>15398</v>
      </c>
      <c r="C6570" t="s">
        <v>10788</v>
      </c>
      <c r="D6570" s="9" t="s">
        <v>1888</v>
      </c>
      <c r="E6570" s="9" t="s">
        <v>12484</v>
      </c>
      <c r="F6570" s="9"/>
      <c r="G6570" s="10">
        <v>23</v>
      </c>
      <c r="H6570" s="10" t="s">
        <v>342</v>
      </c>
      <c r="I6570" s="10">
        <v>1953</v>
      </c>
      <c r="J6570" s="11" t="s">
        <v>15385</v>
      </c>
      <c r="K6570" s="12"/>
      <c r="L6570" s="13" t="s">
        <v>15399</v>
      </c>
      <c r="M6570" t="s">
        <v>781</v>
      </c>
      <c r="S6570" s="9"/>
      <c r="T6570">
        <v>7</v>
      </c>
      <c r="U6570" s="210" t="s">
        <v>18273</v>
      </c>
      <c r="V6570" s="14">
        <v>0</v>
      </c>
      <c r="W6570" s="14">
        <v>0</v>
      </c>
      <c r="X6570" s="109" t="e">
        <v>#N/A</v>
      </c>
      <c r="Y6570" t="s">
        <v>1888</v>
      </c>
      <c r="Z6570" t="s">
        <v>505</v>
      </c>
      <c r="AA6570">
        <f t="shared" si="102"/>
        <v>1</v>
      </c>
    </row>
    <row r="6571" spans="1:27" x14ac:dyDescent="0.2">
      <c r="A6571">
        <v>134</v>
      </c>
      <c r="B6571" s="1" t="s">
        <v>15383</v>
      </c>
      <c r="C6571" t="s">
        <v>10788</v>
      </c>
      <c r="D6571" s="9" t="s">
        <v>15384</v>
      </c>
      <c r="E6571" s="9"/>
      <c r="F6571" s="9"/>
      <c r="G6571" s="10">
        <v>23</v>
      </c>
      <c r="H6571" s="10" t="s">
        <v>342</v>
      </c>
      <c r="I6571" s="10">
        <v>1953</v>
      </c>
      <c r="J6571" s="11" t="s">
        <v>15385</v>
      </c>
      <c r="K6571" s="12"/>
      <c r="L6571" s="13" t="s">
        <v>15386</v>
      </c>
      <c r="M6571" t="s">
        <v>781</v>
      </c>
      <c r="S6571" s="9"/>
      <c r="T6571">
        <v>7</v>
      </c>
      <c r="U6571" s="210" t="s">
        <v>18273</v>
      </c>
      <c r="V6571" s="14">
        <v>0</v>
      </c>
      <c r="W6571" s="14">
        <v>0</v>
      </c>
      <c r="X6571" s="150" t="s">
        <v>294</v>
      </c>
      <c r="Y6571" t="s">
        <v>15262</v>
      </c>
      <c r="Z6571" t="s">
        <v>505</v>
      </c>
      <c r="AA6571">
        <f t="shared" si="102"/>
        <v>3</v>
      </c>
    </row>
    <row r="6572" spans="1:27" x14ac:dyDescent="0.2">
      <c r="A6572">
        <v>4019</v>
      </c>
      <c r="B6572" s="1" t="s">
        <v>15394</v>
      </c>
      <c r="C6572" t="s">
        <v>10788</v>
      </c>
      <c r="D6572" s="9" t="s">
        <v>6426</v>
      </c>
      <c r="E6572" s="9"/>
      <c r="F6572" s="9"/>
      <c r="G6572" s="10">
        <v>23</v>
      </c>
      <c r="H6572" s="10" t="s">
        <v>342</v>
      </c>
      <c r="I6572" s="10">
        <v>1953</v>
      </c>
      <c r="J6572" s="11" t="s">
        <v>15385</v>
      </c>
      <c r="K6572" s="12"/>
      <c r="L6572" s="13" t="s">
        <v>15386</v>
      </c>
      <c r="M6572" t="s">
        <v>781</v>
      </c>
      <c r="S6572" s="9"/>
      <c r="T6572">
        <v>7</v>
      </c>
      <c r="U6572" s="210" t="s">
        <v>18273</v>
      </c>
      <c r="V6572" s="14">
        <v>0</v>
      </c>
      <c r="W6572" s="14">
        <v>0</v>
      </c>
      <c r="X6572" s="150" t="s">
        <v>270</v>
      </c>
      <c r="Y6572" t="s">
        <v>6426</v>
      </c>
      <c r="Z6572" t="s">
        <v>505</v>
      </c>
      <c r="AA6572">
        <f t="shared" si="102"/>
        <v>1</v>
      </c>
    </row>
    <row r="6573" spans="1:27" x14ac:dyDescent="0.2">
      <c r="A6573">
        <v>3167</v>
      </c>
      <c r="B6573" s="1" t="s">
        <v>15392</v>
      </c>
      <c r="C6573" t="s">
        <v>10788</v>
      </c>
      <c r="D6573" s="9" t="s">
        <v>15393</v>
      </c>
      <c r="E6573" s="9"/>
      <c r="F6573" s="9"/>
      <c r="G6573" s="10">
        <v>23</v>
      </c>
      <c r="H6573" s="10" t="s">
        <v>342</v>
      </c>
      <c r="I6573" s="10">
        <v>1953</v>
      </c>
      <c r="J6573" s="11" t="s">
        <v>15385</v>
      </c>
      <c r="K6573" s="12"/>
      <c r="L6573" s="13" t="s">
        <v>15386</v>
      </c>
      <c r="M6573" t="s">
        <v>781</v>
      </c>
      <c r="S6573" s="9"/>
      <c r="T6573">
        <v>7</v>
      </c>
      <c r="U6573" s="210" t="s">
        <v>18273</v>
      </c>
      <c r="V6573" s="14">
        <v>0</v>
      </c>
      <c r="W6573" s="14">
        <v>0</v>
      </c>
      <c r="X6573" s="150" t="s">
        <v>294</v>
      </c>
      <c r="Y6573" t="s">
        <v>2150</v>
      </c>
      <c r="Z6573" t="s">
        <v>505</v>
      </c>
      <c r="AA6573">
        <f t="shared" si="102"/>
        <v>2</v>
      </c>
    </row>
    <row r="6574" spans="1:27" x14ac:dyDescent="0.2">
      <c r="A6574">
        <v>7367</v>
      </c>
      <c r="B6574" s="1" t="s">
        <v>15390</v>
      </c>
      <c r="C6574" t="s">
        <v>8723</v>
      </c>
      <c r="D6574" s="9" t="s">
        <v>15391</v>
      </c>
      <c r="E6574" s="9"/>
      <c r="F6574" s="9"/>
      <c r="G6574" s="10">
        <v>23</v>
      </c>
      <c r="H6574" s="10" t="s">
        <v>342</v>
      </c>
      <c r="I6574" s="10">
        <v>1953</v>
      </c>
      <c r="J6574" s="11" t="s">
        <v>15385</v>
      </c>
      <c r="K6574" s="12"/>
      <c r="L6574" s="63" t="s">
        <v>18038</v>
      </c>
      <c r="M6574" t="s">
        <v>781</v>
      </c>
      <c r="S6574" s="9"/>
      <c r="T6574">
        <v>7</v>
      </c>
      <c r="U6574" s="210" t="s">
        <v>18273</v>
      </c>
      <c r="V6574" s="14">
        <v>0</v>
      </c>
      <c r="W6574" s="14">
        <v>0</v>
      </c>
      <c r="X6574" s="150" t="s">
        <v>294</v>
      </c>
      <c r="Y6574" t="s">
        <v>1973</v>
      </c>
      <c r="Z6574" t="s">
        <v>7990</v>
      </c>
      <c r="AA6574">
        <f t="shared" si="102"/>
        <v>2</v>
      </c>
    </row>
    <row r="6575" spans="1:27" x14ac:dyDescent="0.2">
      <c r="A6575">
        <v>6950</v>
      </c>
      <c r="B6575" s="1" t="s">
        <v>15400</v>
      </c>
      <c r="C6575" t="s">
        <v>503</v>
      </c>
      <c r="D6575" s="9" t="s">
        <v>15401</v>
      </c>
      <c r="E6575" s="9"/>
      <c r="F6575" s="9"/>
      <c r="G6575" s="10">
        <v>25</v>
      </c>
      <c r="H6575" s="10" t="s">
        <v>342</v>
      </c>
      <c r="I6575" s="10">
        <v>1953</v>
      </c>
      <c r="J6575" s="11" t="s">
        <v>15402</v>
      </c>
      <c r="K6575" s="12"/>
      <c r="L6575" s="13" t="s">
        <v>15403</v>
      </c>
      <c r="M6575" t="s">
        <v>753</v>
      </c>
      <c r="S6575" s="9"/>
      <c r="T6575">
        <v>7</v>
      </c>
      <c r="U6575" s="210" t="s">
        <v>18273</v>
      </c>
      <c r="V6575" s="14">
        <v>0</v>
      </c>
      <c r="W6575" s="14">
        <v>0</v>
      </c>
      <c r="X6575" s="150" t="s">
        <v>270</v>
      </c>
      <c r="Y6575">
        <v>33</v>
      </c>
      <c r="Z6575" t="s">
        <v>505</v>
      </c>
      <c r="AA6575">
        <f t="shared" si="102"/>
        <v>2</v>
      </c>
    </row>
    <row r="6576" spans="1:27" x14ac:dyDescent="0.2">
      <c r="A6576">
        <v>221</v>
      </c>
      <c r="B6576" s="1" t="s">
        <v>15404</v>
      </c>
      <c r="C6576" t="s">
        <v>503</v>
      </c>
      <c r="D6576" s="9" t="s">
        <v>15405</v>
      </c>
      <c r="E6576" s="9"/>
      <c r="F6576" s="9" t="s">
        <v>532</v>
      </c>
      <c r="G6576" s="10">
        <v>30</v>
      </c>
      <c r="H6576" s="10" t="s">
        <v>342</v>
      </c>
      <c r="I6576" s="10">
        <v>1953</v>
      </c>
      <c r="J6576" s="11" t="s">
        <v>15406</v>
      </c>
      <c r="K6576" s="12" t="s">
        <v>237</v>
      </c>
      <c r="L6576" s="13" t="s">
        <v>15407</v>
      </c>
      <c r="M6576" t="s">
        <v>290</v>
      </c>
      <c r="N6576" t="s">
        <v>291</v>
      </c>
      <c r="O6576" t="s">
        <v>498</v>
      </c>
      <c r="S6576" s="9"/>
      <c r="T6576">
        <v>7</v>
      </c>
      <c r="U6576" s="210" t="s">
        <v>18273</v>
      </c>
      <c r="V6576" s="14">
        <v>0</v>
      </c>
      <c r="W6576" s="14">
        <v>1</v>
      </c>
      <c r="X6576" s="109" t="s">
        <v>294</v>
      </c>
      <c r="Y6576" t="s">
        <v>14806</v>
      </c>
      <c r="Z6576" t="s">
        <v>505</v>
      </c>
      <c r="AA6576">
        <f t="shared" si="102"/>
        <v>7</v>
      </c>
    </row>
    <row r="6577" spans="1:27" x14ac:dyDescent="0.2">
      <c r="A6577">
        <v>1852</v>
      </c>
      <c r="B6577" s="1" t="s">
        <v>15408</v>
      </c>
      <c r="C6577" t="s">
        <v>10788</v>
      </c>
      <c r="D6577" s="9" t="s">
        <v>15409</v>
      </c>
      <c r="E6577" s="9"/>
      <c r="F6577" s="9"/>
      <c r="G6577" s="10">
        <v>0</v>
      </c>
      <c r="H6577" s="10" t="s">
        <v>571</v>
      </c>
      <c r="I6577" s="10">
        <v>1953</v>
      </c>
      <c r="J6577" s="11" t="s">
        <v>15410</v>
      </c>
      <c r="K6577" s="12"/>
      <c r="L6577" s="13" t="s">
        <v>15411</v>
      </c>
      <c r="M6577" t="s">
        <v>753</v>
      </c>
      <c r="S6577" s="9"/>
      <c r="T6577">
        <v>8</v>
      </c>
      <c r="U6577" s="210" t="s">
        <v>18274</v>
      </c>
      <c r="V6577" s="14">
        <v>0</v>
      </c>
      <c r="W6577" s="14">
        <v>0</v>
      </c>
      <c r="X6577" s="150" t="s">
        <v>294</v>
      </c>
      <c r="Y6577" t="s">
        <v>15412</v>
      </c>
      <c r="Z6577" t="s">
        <v>505</v>
      </c>
      <c r="AA6577">
        <f t="shared" si="102"/>
        <v>4</v>
      </c>
    </row>
    <row r="6578" spans="1:27" x14ac:dyDescent="0.2">
      <c r="A6578">
        <v>907</v>
      </c>
      <c r="B6578" s="1" t="s">
        <v>15413</v>
      </c>
      <c r="C6578" t="s">
        <v>1027</v>
      </c>
      <c r="D6578" s="9">
        <v>23</v>
      </c>
      <c r="E6578" s="9" t="s">
        <v>12484</v>
      </c>
      <c r="F6578" s="9" t="s">
        <v>1416</v>
      </c>
      <c r="G6578" s="10">
        <v>6</v>
      </c>
      <c r="H6578" s="10" t="s">
        <v>571</v>
      </c>
      <c r="I6578" s="10">
        <v>1953</v>
      </c>
      <c r="J6578" s="11" t="s">
        <v>15414</v>
      </c>
      <c r="K6578" s="12"/>
      <c r="L6578" s="13" t="s">
        <v>15415</v>
      </c>
      <c r="M6578" t="s">
        <v>753</v>
      </c>
      <c r="S6578" s="9"/>
      <c r="T6578">
        <v>8</v>
      </c>
      <c r="U6578" s="210" t="s">
        <v>18274</v>
      </c>
      <c r="V6578" s="14">
        <v>0</v>
      </c>
      <c r="W6578" s="14">
        <v>1</v>
      </c>
      <c r="X6578" s="150" t="s">
        <v>270</v>
      </c>
      <c r="Y6578">
        <v>23</v>
      </c>
      <c r="Z6578" t="s">
        <v>271</v>
      </c>
      <c r="AA6578">
        <f t="shared" si="102"/>
        <v>1</v>
      </c>
    </row>
    <row r="6579" spans="1:27" x14ac:dyDescent="0.2">
      <c r="A6579">
        <v>3413</v>
      </c>
      <c r="B6579" s="1" t="s">
        <v>15416</v>
      </c>
      <c r="C6579" t="s">
        <v>1027</v>
      </c>
      <c r="D6579" s="9" t="s">
        <v>1232</v>
      </c>
      <c r="E6579" s="9" t="s">
        <v>12484</v>
      </c>
      <c r="F6579" s="9"/>
      <c r="G6579" s="10">
        <v>7</v>
      </c>
      <c r="H6579" s="10" t="s">
        <v>571</v>
      </c>
      <c r="I6579" s="10">
        <v>1953</v>
      </c>
      <c r="J6579" s="11" t="s">
        <v>15417</v>
      </c>
      <c r="K6579" s="12" t="s">
        <v>237</v>
      </c>
      <c r="L6579" s="13" t="s">
        <v>15418</v>
      </c>
      <c r="M6579" t="s">
        <v>290</v>
      </c>
      <c r="N6579" t="s">
        <v>291</v>
      </c>
      <c r="O6579" t="s">
        <v>334</v>
      </c>
      <c r="S6579" s="9"/>
      <c r="T6579">
        <v>8</v>
      </c>
      <c r="U6579" s="210" t="s">
        <v>18274</v>
      </c>
      <c r="V6579" s="14">
        <v>0</v>
      </c>
      <c r="W6579" s="14">
        <v>0</v>
      </c>
      <c r="X6579" s="109" t="e">
        <v>#N/A</v>
      </c>
      <c r="Y6579" t="s">
        <v>1232</v>
      </c>
      <c r="Z6579" t="s">
        <v>1419</v>
      </c>
      <c r="AA6579">
        <f t="shared" si="102"/>
        <v>1</v>
      </c>
    </row>
    <row r="6580" spans="1:27" x14ac:dyDescent="0.2">
      <c r="A6580">
        <v>5248</v>
      </c>
      <c r="B6580" s="1" t="s">
        <v>15419</v>
      </c>
      <c r="C6580" t="s">
        <v>503</v>
      </c>
      <c r="D6580" s="9" t="s">
        <v>1888</v>
      </c>
      <c r="E6580" s="9"/>
      <c r="F6580" s="9"/>
      <c r="G6580" s="10">
        <v>11</v>
      </c>
      <c r="H6580" s="10" t="s">
        <v>571</v>
      </c>
      <c r="I6580" s="10">
        <v>1953</v>
      </c>
      <c r="J6580" s="11" t="s">
        <v>15420</v>
      </c>
      <c r="K6580" s="12"/>
      <c r="L6580" s="13" t="s">
        <v>15421</v>
      </c>
      <c r="M6580" t="s">
        <v>753</v>
      </c>
      <c r="S6580" s="9"/>
      <c r="T6580">
        <v>8</v>
      </c>
      <c r="U6580" s="210" t="s">
        <v>18274</v>
      </c>
      <c r="V6580" s="14">
        <v>0</v>
      </c>
      <c r="W6580" s="14">
        <v>0</v>
      </c>
      <c r="X6580" s="109" t="e">
        <v>#N/A</v>
      </c>
      <c r="Y6580" t="s">
        <v>1888</v>
      </c>
      <c r="Z6580" t="s">
        <v>505</v>
      </c>
      <c r="AA6580">
        <f t="shared" si="102"/>
        <v>1</v>
      </c>
    </row>
    <row r="6581" spans="1:27" x14ac:dyDescent="0.2">
      <c r="A6581">
        <v>1661</v>
      </c>
      <c r="B6581" s="1" t="s">
        <v>15422</v>
      </c>
      <c r="C6581" t="s">
        <v>9894</v>
      </c>
      <c r="D6581" s="9" t="s">
        <v>15423</v>
      </c>
      <c r="E6581" s="9"/>
      <c r="F6581" s="9"/>
      <c r="G6581" s="10">
        <v>12</v>
      </c>
      <c r="H6581" s="10" t="s">
        <v>571</v>
      </c>
      <c r="I6581" s="10">
        <v>1953</v>
      </c>
      <c r="J6581" s="11" t="s">
        <v>15424</v>
      </c>
      <c r="K6581" s="12" t="s">
        <v>237</v>
      </c>
      <c r="L6581" s="13" t="s">
        <v>15425</v>
      </c>
      <c r="M6581" t="s">
        <v>290</v>
      </c>
      <c r="N6581" t="s">
        <v>291</v>
      </c>
      <c r="O6581" t="s">
        <v>292</v>
      </c>
      <c r="S6581" s="9"/>
      <c r="T6581">
        <v>8</v>
      </c>
      <c r="U6581" s="210" t="s">
        <v>18274</v>
      </c>
      <c r="V6581" s="14">
        <v>0</v>
      </c>
      <c r="W6581" s="14">
        <v>0</v>
      </c>
      <c r="X6581" s="150" t="s">
        <v>294</v>
      </c>
      <c r="Y6581" t="s">
        <v>15426</v>
      </c>
      <c r="Z6581" t="s">
        <v>271</v>
      </c>
      <c r="AA6581">
        <f t="shared" si="102"/>
        <v>2</v>
      </c>
    </row>
    <row r="6582" spans="1:27" x14ac:dyDescent="0.2">
      <c r="A6582">
        <v>3980</v>
      </c>
      <c r="B6582" s="1" t="s">
        <v>15427</v>
      </c>
      <c r="C6582" t="s">
        <v>9894</v>
      </c>
      <c r="D6582" s="9" t="s">
        <v>15428</v>
      </c>
      <c r="E6582" s="9"/>
      <c r="F6582" s="9" t="s">
        <v>733</v>
      </c>
      <c r="G6582" s="10">
        <v>14</v>
      </c>
      <c r="H6582" s="10" t="s">
        <v>571</v>
      </c>
      <c r="I6582" s="10">
        <v>1953</v>
      </c>
      <c r="J6582" s="11" t="s">
        <v>15429</v>
      </c>
      <c r="K6582" s="12" t="s">
        <v>237</v>
      </c>
      <c r="L6582" s="13" t="s">
        <v>15430</v>
      </c>
      <c r="M6582" t="s">
        <v>290</v>
      </c>
      <c r="N6582" t="s">
        <v>291</v>
      </c>
      <c r="O6582" t="s">
        <v>520</v>
      </c>
      <c r="S6582" s="9"/>
      <c r="T6582">
        <v>8</v>
      </c>
      <c r="U6582" s="210" t="s">
        <v>18274</v>
      </c>
      <c r="V6582" s="14">
        <v>0</v>
      </c>
      <c r="W6582" s="14">
        <v>0</v>
      </c>
      <c r="X6582" s="109" t="s">
        <v>294</v>
      </c>
      <c r="Y6582" t="s">
        <v>15428</v>
      </c>
      <c r="Z6582" t="s">
        <v>271</v>
      </c>
      <c r="AA6582">
        <f t="shared" si="102"/>
        <v>1</v>
      </c>
    </row>
    <row r="6583" spans="1:27" x14ac:dyDescent="0.2">
      <c r="A6583">
        <v>4109</v>
      </c>
      <c r="B6583" s="1" t="s">
        <v>15431</v>
      </c>
      <c r="C6583" t="s">
        <v>9894</v>
      </c>
      <c r="D6583" s="9" t="s">
        <v>15432</v>
      </c>
      <c r="E6583" s="9"/>
      <c r="F6583" s="9"/>
      <c r="G6583" s="10">
        <v>25</v>
      </c>
      <c r="H6583" s="10" t="s">
        <v>571</v>
      </c>
      <c r="I6583" s="10">
        <v>1953</v>
      </c>
      <c r="J6583" s="11" t="s">
        <v>15433</v>
      </c>
      <c r="K6583" s="12"/>
      <c r="L6583" s="13" t="s">
        <v>15434</v>
      </c>
      <c r="M6583" t="s">
        <v>753</v>
      </c>
      <c r="S6583" s="9"/>
      <c r="T6583">
        <v>8</v>
      </c>
      <c r="U6583" s="210" t="s">
        <v>18274</v>
      </c>
      <c r="V6583" s="14">
        <v>0</v>
      </c>
      <c r="W6583" s="14">
        <v>0</v>
      </c>
      <c r="X6583" s="150" t="s">
        <v>294</v>
      </c>
      <c r="Y6583" t="s">
        <v>658</v>
      </c>
      <c r="Z6583" t="s">
        <v>271</v>
      </c>
      <c r="AA6583">
        <f t="shared" si="102"/>
        <v>2</v>
      </c>
    </row>
    <row r="6584" spans="1:27" x14ac:dyDescent="0.2">
      <c r="A6584">
        <v>2068</v>
      </c>
      <c r="B6584" s="1" t="s">
        <v>15435</v>
      </c>
      <c r="C6584" t="s">
        <v>1027</v>
      </c>
      <c r="D6584" s="9" t="s">
        <v>15436</v>
      </c>
      <c r="E6584" s="9" t="s">
        <v>259</v>
      </c>
      <c r="F6584" s="9" t="s">
        <v>532</v>
      </c>
      <c r="G6584" s="10">
        <v>27</v>
      </c>
      <c r="H6584" s="10" t="s">
        <v>571</v>
      </c>
      <c r="I6584" s="10">
        <v>1953</v>
      </c>
      <c r="J6584" s="11" t="s">
        <v>15437</v>
      </c>
      <c r="K6584" s="12"/>
      <c r="L6584" s="13" t="s">
        <v>15438</v>
      </c>
      <c r="M6584" t="s">
        <v>753</v>
      </c>
      <c r="S6584" s="9"/>
      <c r="T6584">
        <v>8</v>
      </c>
      <c r="U6584" s="210" t="s">
        <v>18274</v>
      </c>
      <c r="V6584" s="14">
        <v>0</v>
      </c>
      <c r="W6584" s="14">
        <v>1</v>
      </c>
      <c r="X6584" s="109" t="s">
        <v>294</v>
      </c>
      <c r="Y6584" t="s">
        <v>10697</v>
      </c>
      <c r="Z6584" t="s">
        <v>271</v>
      </c>
      <c r="AA6584">
        <f t="shared" si="102"/>
        <v>4</v>
      </c>
    </row>
    <row r="6585" spans="1:27" x14ac:dyDescent="0.2">
      <c r="A6585" s="15">
        <v>1692</v>
      </c>
      <c r="B6585" s="1" t="s">
        <v>15439</v>
      </c>
      <c r="C6585" t="s">
        <v>10788</v>
      </c>
      <c r="D6585" s="9" t="s">
        <v>15440</v>
      </c>
      <c r="E6585" s="9"/>
      <c r="F6585" s="9"/>
      <c r="G6585" s="10">
        <v>31</v>
      </c>
      <c r="H6585" s="10" t="s">
        <v>571</v>
      </c>
      <c r="I6585" s="10">
        <v>1953</v>
      </c>
      <c r="J6585" s="11" t="s">
        <v>15441</v>
      </c>
      <c r="K6585" s="12"/>
      <c r="L6585" s="13" t="s">
        <v>15442</v>
      </c>
      <c r="M6585" t="s">
        <v>781</v>
      </c>
      <c r="S6585" s="9"/>
      <c r="T6585">
        <v>8</v>
      </c>
      <c r="U6585" s="210" t="s">
        <v>18274</v>
      </c>
      <c r="V6585" s="14">
        <v>0</v>
      </c>
      <c r="W6585" s="14">
        <v>0</v>
      </c>
      <c r="X6585" s="150" t="s">
        <v>294</v>
      </c>
      <c r="Y6585" t="s">
        <v>15262</v>
      </c>
      <c r="Z6585" t="s">
        <v>505</v>
      </c>
      <c r="AA6585">
        <f t="shared" si="102"/>
        <v>2</v>
      </c>
    </row>
    <row r="6586" spans="1:27" x14ac:dyDescent="0.2">
      <c r="A6586">
        <v>1241</v>
      </c>
      <c r="B6586" s="1" t="s">
        <v>15443</v>
      </c>
      <c r="C6586" t="s">
        <v>8723</v>
      </c>
      <c r="D6586" s="9" t="s">
        <v>8724</v>
      </c>
      <c r="E6586" s="9"/>
      <c r="F6586" s="9"/>
      <c r="G6586" s="10">
        <v>31</v>
      </c>
      <c r="H6586" s="10" t="s">
        <v>571</v>
      </c>
      <c r="I6586" s="10">
        <v>1953</v>
      </c>
      <c r="J6586" s="11" t="s">
        <v>15441</v>
      </c>
      <c r="K6586" s="12"/>
      <c r="L6586" s="63" t="s">
        <v>18039</v>
      </c>
      <c r="M6586" t="s">
        <v>781</v>
      </c>
      <c r="S6586" s="9"/>
      <c r="T6586">
        <v>8</v>
      </c>
      <c r="U6586" s="210" t="s">
        <v>18274</v>
      </c>
      <c r="V6586" s="14">
        <v>0</v>
      </c>
      <c r="W6586" s="14">
        <v>0</v>
      </c>
      <c r="X6586" s="150" t="s">
        <v>270</v>
      </c>
      <c r="Y6586" t="s">
        <v>8724</v>
      </c>
      <c r="Z6586" t="s">
        <v>7990</v>
      </c>
      <c r="AA6586">
        <f t="shared" si="102"/>
        <v>1</v>
      </c>
    </row>
    <row r="6587" spans="1:27" x14ac:dyDescent="0.2">
      <c r="A6587">
        <v>1778</v>
      </c>
      <c r="B6587" s="1" t="s">
        <v>15444</v>
      </c>
      <c r="C6587" t="s">
        <v>2221</v>
      </c>
      <c r="D6587" s="9" t="s">
        <v>15445</v>
      </c>
      <c r="E6587" s="9"/>
      <c r="F6587" s="9"/>
      <c r="G6587" s="10">
        <v>1</v>
      </c>
      <c r="H6587" s="10" t="s">
        <v>632</v>
      </c>
      <c r="I6587" s="10">
        <v>1953</v>
      </c>
      <c r="J6587" s="11" t="s">
        <v>15446</v>
      </c>
      <c r="K6587" s="12"/>
      <c r="L6587" s="13" t="s">
        <v>15447</v>
      </c>
      <c r="M6587" t="s">
        <v>753</v>
      </c>
      <c r="S6587" s="9"/>
      <c r="T6587">
        <v>9</v>
      </c>
      <c r="U6587" s="210" t="s">
        <v>18275</v>
      </c>
      <c r="V6587" s="14">
        <v>0</v>
      </c>
      <c r="W6587" s="14">
        <v>1</v>
      </c>
      <c r="X6587" s="150" t="s">
        <v>294</v>
      </c>
      <c r="Y6587" t="s">
        <v>1443</v>
      </c>
      <c r="Z6587" t="s">
        <v>505</v>
      </c>
      <c r="AA6587">
        <f t="shared" si="102"/>
        <v>4</v>
      </c>
    </row>
    <row r="6588" spans="1:27" x14ac:dyDescent="0.2">
      <c r="A6588">
        <v>1163</v>
      </c>
      <c r="B6588" s="1" t="s">
        <v>15452</v>
      </c>
      <c r="C6588" t="s">
        <v>1798</v>
      </c>
      <c r="D6588" s="9" t="s">
        <v>1888</v>
      </c>
      <c r="E6588" s="9"/>
      <c r="F6588" s="9"/>
      <c r="G6588" s="10">
        <v>3</v>
      </c>
      <c r="H6588" s="10" t="s">
        <v>632</v>
      </c>
      <c r="I6588" s="10">
        <v>1953</v>
      </c>
      <c r="J6588" s="11" t="s">
        <v>15450</v>
      </c>
      <c r="K6588" s="12"/>
      <c r="L6588" s="13" t="s">
        <v>15453</v>
      </c>
      <c r="M6588" t="s">
        <v>753</v>
      </c>
      <c r="S6588" s="9"/>
      <c r="T6588">
        <v>9</v>
      </c>
      <c r="U6588" s="210" t="s">
        <v>18275</v>
      </c>
      <c r="V6588" s="14">
        <v>0</v>
      </c>
      <c r="W6588" s="14">
        <v>1</v>
      </c>
      <c r="X6588" s="109" t="e">
        <v>#N/A</v>
      </c>
      <c r="Y6588" t="s">
        <v>1888</v>
      </c>
      <c r="Z6588" t="s">
        <v>271</v>
      </c>
      <c r="AA6588">
        <f t="shared" si="102"/>
        <v>1</v>
      </c>
    </row>
    <row r="6589" spans="1:27" x14ac:dyDescent="0.2">
      <c r="A6589">
        <v>2632</v>
      </c>
      <c r="B6589" s="1" t="s">
        <v>15448</v>
      </c>
      <c r="C6589" t="s">
        <v>10788</v>
      </c>
      <c r="D6589" s="9" t="s">
        <v>15449</v>
      </c>
      <c r="E6589" s="9"/>
      <c r="F6589" s="9"/>
      <c r="G6589" s="10">
        <v>3</v>
      </c>
      <c r="H6589" s="10" t="s">
        <v>632</v>
      </c>
      <c r="I6589" s="10">
        <v>1953</v>
      </c>
      <c r="J6589" s="11" t="s">
        <v>15450</v>
      </c>
      <c r="K6589" s="12"/>
      <c r="L6589" s="13" t="s">
        <v>15451</v>
      </c>
      <c r="M6589" t="s">
        <v>781</v>
      </c>
      <c r="S6589" s="9"/>
      <c r="T6589">
        <v>9</v>
      </c>
      <c r="U6589" s="210" t="s">
        <v>18275</v>
      </c>
      <c r="V6589" s="14">
        <v>0</v>
      </c>
      <c r="W6589" s="14">
        <v>0</v>
      </c>
      <c r="X6589" s="150" t="s">
        <v>270</v>
      </c>
      <c r="Y6589">
        <v>790</v>
      </c>
      <c r="Z6589" t="s">
        <v>505</v>
      </c>
      <c r="AA6589">
        <f t="shared" si="102"/>
        <v>3</v>
      </c>
    </row>
    <row r="6590" spans="1:27" x14ac:dyDescent="0.2">
      <c r="A6590">
        <v>2143</v>
      </c>
      <c r="B6590" s="1" t="s">
        <v>15454</v>
      </c>
      <c r="C6590" t="s">
        <v>8426</v>
      </c>
      <c r="D6590" s="9" t="s">
        <v>10079</v>
      </c>
      <c r="E6590" s="9" t="s">
        <v>259</v>
      </c>
      <c r="F6590" s="9" t="s">
        <v>312</v>
      </c>
      <c r="G6590" s="10">
        <v>4</v>
      </c>
      <c r="H6590" s="10" t="s">
        <v>632</v>
      </c>
      <c r="I6590" s="10">
        <v>1953</v>
      </c>
      <c r="J6590" s="11" t="s">
        <v>15455</v>
      </c>
      <c r="K6590" s="12"/>
      <c r="L6590" s="13" t="s">
        <v>15456</v>
      </c>
      <c r="M6590" t="s">
        <v>753</v>
      </c>
      <c r="S6590" s="9"/>
      <c r="T6590">
        <v>9</v>
      </c>
      <c r="U6590" s="210" t="s">
        <v>18275</v>
      </c>
      <c r="V6590" s="14">
        <v>0</v>
      </c>
      <c r="W6590" s="14">
        <v>0</v>
      </c>
      <c r="X6590" s="150" t="s">
        <v>270</v>
      </c>
      <c r="Y6590">
        <v>25</v>
      </c>
      <c r="Z6590" t="s">
        <v>505</v>
      </c>
      <c r="AA6590">
        <f t="shared" si="102"/>
        <v>2</v>
      </c>
    </row>
    <row r="6591" spans="1:27" x14ac:dyDescent="0.2">
      <c r="A6591">
        <v>3915</v>
      </c>
      <c r="B6591" s="1" t="s">
        <v>15457</v>
      </c>
      <c r="C6591" t="s">
        <v>1027</v>
      </c>
      <c r="D6591" s="9"/>
      <c r="E6591" s="9" t="s">
        <v>14593</v>
      </c>
      <c r="F6591" s="9"/>
      <c r="G6591" s="10">
        <v>4</v>
      </c>
      <c r="H6591" s="10" t="s">
        <v>632</v>
      </c>
      <c r="I6591" s="10">
        <v>1953</v>
      </c>
      <c r="J6591" s="11" t="s">
        <v>15455</v>
      </c>
      <c r="K6591" s="12"/>
      <c r="L6591" s="13" t="s">
        <v>15458</v>
      </c>
      <c r="M6591" t="s">
        <v>781</v>
      </c>
      <c r="S6591" s="9"/>
      <c r="T6591">
        <v>9</v>
      </c>
      <c r="U6591" s="210" t="s">
        <v>18275</v>
      </c>
      <c r="V6591" s="14">
        <v>0</v>
      </c>
      <c r="W6591" s="14">
        <v>0</v>
      </c>
      <c r="X6591" s="109" t="e">
        <v>#N/A</v>
      </c>
      <c r="Y6591" t="s">
        <v>334</v>
      </c>
      <c r="Z6591" t="s">
        <v>7856</v>
      </c>
      <c r="AA6591">
        <f t="shared" si="102"/>
        <v>1</v>
      </c>
    </row>
    <row r="6592" spans="1:27" x14ac:dyDescent="0.2">
      <c r="A6592">
        <v>204</v>
      </c>
      <c r="B6592" s="1" t="s">
        <v>15463</v>
      </c>
      <c r="C6592" t="s">
        <v>2040</v>
      </c>
      <c r="D6592" s="9" t="s">
        <v>15464</v>
      </c>
      <c r="E6592" s="9"/>
      <c r="F6592" s="9"/>
      <c r="G6592" s="10">
        <v>11</v>
      </c>
      <c r="H6592" s="10" t="s">
        <v>632</v>
      </c>
      <c r="I6592" s="10">
        <v>1953</v>
      </c>
      <c r="J6592" s="11" t="s">
        <v>15461</v>
      </c>
      <c r="K6592" s="12"/>
      <c r="L6592" s="13" t="s">
        <v>15462</v>
      </c>
      <c r="M6592" t="s">
        <v>753</v>
      </c>
      <c r="S6592" s="9"/>
      <c r="T6592">
        <v>9</v>
      </c>
      <c r="U6592" s="210" t="s">
        <v>18275</v>
      </c>
      <c r="V6592" s="14">
        <v>0</v>
      </c>
      <c r="W6592" s="14">
        <v>0</v>
      </c>
      <c r="X6592" s="109" t="e">
        <v>#N/A</v>
      </c>
      <c r="Y6592" t="s">
        <v>1888</v>
      </c>
      <c r="Z6592" t="s">
        <v>3085</v>
      </c>
      <c r="AA6592">
        <f t="shared" si="102"/>
        <v>4</v>
      </c>
    </row>
    <row r="6593" spans="1:27" x14ac:dyDescent="0.2">
      <c r="A6593">
        <v>3223</v>
      </c>
      <c r="B6593" s="1" t="s">
        <v>15468</v>
      </c>
      <c r="C6593" t="s">
        <v>2040</v>
      </c>
      <c r="D6593" s="9" t="s">
        <v>15469</v>
      </c>
      <c r="E6593" s="9"/>
      <c r="F6593" s="9"/>
      <c r="G6593" s="10">
        <v>11</v>
      </c>
      <c r="H6593" s="10" t="s">
        <v>632</v>
      </c>
      <c r="I6593" s="10">
        <v>1953</v>
      </c>
      <c r="J6593" s="11" t="s">
        <v>15461</v>
      </c>
      <c r="K6593" s="12"/>
      <c r="L6593" s="13" t="s">
        <v>15462</v>
      </c>
      <c r="M6593" t="s">
        <v>753</v>
      </c>
      <c r="S6593" s="9"/>
      <c r="T6593">
        <v>9</v>
      </c>
      <c r="U6593" s="210" t="s">
        <v>18275</v>
      </c>
      <c r="V6593" s="14">
        <v>0</v>
      </c>
      <c r="W6593" s="14">
        <v>0</v>
      </c>
      <c r="X6593" s="109" t="e">
        <v>#N/A</v>
      </c>
      <c r="Y6593" t="s">
        <v>1888</v>
      </c>
      <c r="Z6593" t="s">
        <v>3085</v>
      </c>
      <c r="AA6593">
        <f t="shared" si="102"/>
        <v>3</v>
      </c>
    </row>
    <row r="6594" spans="1:27" x14ac:dyDescent="0.2">
      <c r="A6594">
        <v>362</v>
      </c>
      <c r="B6594" s="1" t="s">
        <v>15459</v>
      </c>
      <c r="C6594" t="s">
        <v>2040</v>
      </c>
      <c r="D6594" s="9" t="s">
        <v>15460</v>
      </c>
      <c r="E6594" s="9"/>
      <c r="F6594" s="9"/>
      <c r="G6594" s="10">
        <v>11</v>
      </c>
      <c r="H6594" s="10" t="s">
        <v>632</v>
      </c>
      <c r="I6594" s="10">
        <v>1953</v>
      </c>
      <c r="J6594" s="11" t="s">
        <v>15461</v>
      </c>
      <c r="K6594" s="12"/>
      <c r="L6594" s="13" t="s">
        <v>15462</v>
      </c>
      <c r="M6594" t="s">
        <v>753</v>
      </c>
      <c r="S6594" s="9"/>
      <c r="T6594">
        <v>9</v>
      </c>
      <c r="U6594" s="210" t="s">
        <v>18275</v>
      </c>
      <c r="V6594" s="14">
        <v>0</v>
      </c>
      <c r="W6594" s="14">
        <v>0</v>
      </c>
      <c r="X6594" s="109" t="e">
        <v>#N/A</v>
      </c>
      <c r="Y6594" t="s">
        <v>1888</v>
      </c>
      <c r="Z6594" t="s">
        <v>3085</v>
      </c>
      <c r="AA6594">
        <f t="shared" ref="AA6594:AA6657" si="103">LEN(D6594)-LEN(SUBSTITUTE(D6594,"/",""))+1</f>
        <v>6</v>
      </c>
    </row>
    <row r="6595" spans="1:27" x14ac:dyDescent="0.2">
      <c r="A6595">
        <v>527</v>
      </c>
      <c r="B6595" s="1" t="s">
        <v>15465</v>
      </c>
      <c r="C6595" t="s">
        <v>2040</v>
      </c>
      <c r="D6595" s="9" t="s">
        <v>15466</v>
      </c>
      <c r="E6595" s="9"/>
      <c r="F6595" s="9"/>
      <c r="G6595" s="10">
        <v>11</v>
      </c>
      <c r="H6595" s="10" t="s">
        <v>632</v>
      </c>
      <c r="I6595" s="10">
        <v>1953</v>
      </c>
      <c r="J6595" s="11" t="s">
        <v>15461</v>
      </c>
      <c r="K6595" s="12"/>
      <c r="L6595" s="13" t="s">
        <v>15467</v>
      </c>
      <c r="M6595" t="s">
        <v>753</v>
      </c>
      <c r="S6595" s="9"/>
      <c r="T6595">
        <v>9</v>
      </c>
      <c r="U6595" s="210" t="s">
        <v>18275</v>
      </c>
      <c r="V6595" s="14">
        <v>0</v>
      </c>
      <c r="W6595" s="14">
        <v>0</v>
      </c>
      <c r="X6595" s="109" t="e">
        <v>#N/A</v>
      </c>
      <c r="Y6595" t="s">
        <v>1888</v>
      </c>
      <c r="Z6595" t="s">
        <v>3085</v>
      </c>
      <c r="AA6595">
        <f t="shared" si="103"/>
        <v>4</v>
      </c>
    </row>
    <row r="6596" spans="1:27" x14ac:dyDescent="0.2">
      <c r="A6596">
        <v>410</v>
      </c>
      <c r="B6596" s="1" t="s">
        <v>15470</v>
      </c>
      <c r="C6596" t="s">
        <v>503</v>
      </c>
      <c r="D6596" s="9" t="s">
        <v>15471</v>
      </c>
      <c r="E6596" s="9" t="s">
        <v>259</v>
      </c>
      <c r="F6596" s="9" t="s">
        <v>532</v>
      </c>
      <c r="G6596" s="10">
        <v>16</v>
      </c>
      <c r="H6596" s="10" t="s">
        <v>632</v>
      </c>
      <c r="I6596" s="10">
        <v>1953</v>
      </c>
      <c r="J6596" s="11" t="s">
        <v>15472</v>
      </c>
      <c r="K6596" s="12"/>
      <c r="L6596" s="13" t="s">
        <v>15473</v>
      </c>
      <c r="M6596" t="s">
        <v>753</v>
      </c>
      <c r="S6596" s="9"/>
      <c r="T6596">
        <v>9</v>
      </c>
      <c r="U6596" s="210" t="s">
        <v>18275</v>
      </c>
      <c r="V6596" s="14">
        <v>0</v>
      </c>
      <c r="W6596" s="14">
        <v>1</v>
      </c>
      <c r="X6596" s="150" t="s">
        <v>294</v>
      </c>
      <c r="Y6596" t="s">
        <v>9286</v>
      </c>
      <c r="Z6596" t="s">
        <v>505</v>
      </c>
      <c r="AA6596">
        <f t="shared" si="103"/>
        <v>4</v>
      </c>
    </row>
    <row r="6597" spans="1:27" x14ac:dyDescent="0.2">
      <c r="A6597">
        <v>1711</v>
      </c>
      <c r="B6597" s="1" t="s">
        <v>15474</v>
      </c>
      <c r="C6597" t="s">
        <v>1798</v>
      </c>
      <c r="D6597" s="9" t="s">
        <v>10829</v>
      </c>
      <c r="E6597" s="9"/>
      <c r="F6597" s="9"/>
      <c r="G6597" s="10">
        <v>30</v>
      </c>
      <c r="H6597" s="10" t="s">
        <v>632</v>
      </c>
      <c r="I6597" s="10">
        <v>1953</v>
      </c>
      <c r="J6597" s="11" t="s">
        <v>15475</v>
      </c>
      <c r="K6597" s="12"/>
      <c r="L6597" s="13" t="s">
        <v>15476</v>
      </c>
      <c r="M6597" t="s">
        <v>753</v>
      </c>
      <c r="S6597" s="9"/>
      <c r="T6597">
        <v>9</v>
      </c>
      <c r="U6597" s="210" t="s">
        <v>18275</v>
      </c>
      <c r="V6597" s="14">
        <v>0</v>
      </c>
      <c r="W6597" s="14">
        <v>1</v>
      </c>
      <c r="X6597" s="109" t="e">
        <v>#N/A</v>
      </c>
      <c r="Y6597" t="s">
        <v>1888</v>
      </c>
      <c r="Z6597" t="s">
        <v>271</v>
      </c>
      <c r="AA6597">
        <f t="shared" si="103"/>
        <v>2</v>
      </c>
    </row>
    <row r="6598" spans="1:27" x14ac:dyDescent="0.2">
      <c r="A6598">
        <v>206</v>
      </c>
      <c r="B6598" s="1" t="s">
        <v>15477</v>
      </c>
      <c r="C6598" t="s">
        <v>6878</v>
      </c>
      <c r="D6598" s="9" t="s">
        <v>15478</v>
      </c>
      <c r="E6598" s="9"/>
      <c r="F6598" s="9"/>
      <c r="G6598" s="10">
        <v>1</v>
      </c>
      <c r="H6598" s="10" t="s">
        <v>495</v>
      </c>
      <c r="I6598" s="10">
        <v>1953</v>
      </c>
      <c r="J6598" s="11" t="s">
        <v>15479</v>
      </c>
      <c r="K6598" s="12"/>
      <c r="L6598" s="13" t="s">
        <v>15480</v>
      </c>
      <c r="M6598" t="s">
        <v>753</v>
      </c>
      <c r="S6598" s="9"/>
      <c r="T6598">
        <v>10</v>
      </c>
      <c r="U6598" s="210" t="s">
        <v>18276</v>
      </c>
      <c r="V6598" s="14">
        <v>0</v>
      </c>
      <c r="W6598" s="14">
        <v>0</v>
      </c>
      <c r="X6598" s="150" t="s">
        <v>270</v>
      </c>
      <c r="Y6598">
        <v>58</v>
      </c>
      <c r="Z6598" t="s">
        <v>271</v>
      </c>
      <c r="AA6598">
        <f t="shared" si="103"/>
        <v>8</v>
      </c>
    </row>
    <row r="6599" spans="1:27" x14ac:dyDescent="0.2">
      <c r="A6599">
        <v>2690</v>
      </c>
      <c r="B6599" s="1" t="s">
        <v>15481</v>
      </c>
      <c r="C6599" t="s">
        <v>2805</v>
      </c>
      <c r="D6599" s="9" t="s">
        <v>15482</v>
      </c>
      <c r="E6599" s="9" t="s">
        <v>2806</v>
      </c>
      <c r="F6599" s="9"/>
      <c r="G6599" s="10">
        <v>3</v>
      </c>
      <c r="H6599" s="10" t="s">
        <v>495</v>
      </c>
      <c r="I6599" s="10">
        <v>1953</v>
      </c>
      <c r="J6599" s="11" t="s">
        <v>15483</v>
      </c>
      <c r="K6599" s="12" t="s">
        <v>237</v>
      </c>
      <c r="L6599" s="13" t="s">
        <v>15484</v>
      </c>
      <c r="M6599" t="s">
        <v>290</v>
      </c>
      <c r="N6599" t="s">
        <v>291</v>
      </c>
      <c r="O6599" t="s">
        <v>588</v>
      </c>
      <c r="S6599" s="9"/>
      <c r="T6599">
        <v>10</v>
      </c>
      <c r="U6599" s="210" t="s">
        <v>18276</v>
      </c>
      <c r="V6599" s="14">
        <v>0</v>
      </c>
      <c r="W6599" s="14">
        <v>0</v>
      </c>
      <c r="X6599" s="109" t="e">
        <v>#N/A</v>
      </c>
      <c r="Y6599" t="s">
        <v>15485</v>
      </c>
      <c r="Z6599" t="s">
        <v>2808</v>
      </c>
      <c r="AA6599">
        <f t="shared" si="103"/>
        <v>2</v>
      </c>
    </row>
    <row r="6600" spans="1:27" x14ac:dyDescent="0.2">
      <c r="A6600">
        <v>812</v>
      </c>
      <c r="B6600" s="1" t="s">
        <v>15486</v>
      </c>
      <c r="C6600" t="s">
        <v>503</v>
      </c>
      <c r="D6600" s="9" t="s">
        <v>15487</v>
      </c>
      <c r="E6600" s="9"/>
      <c r="F6600" s="9"/>
      <c r="G6600" s="10">
        <v>6</v>
      </c>
      <c r="H6600" s="10" t="s">
        <v>495</v>
      </c>
      <c r="I6600" s="10">
        <v>1953</v>
      </c>
      <c r="J6600" s="11" t="s">
        <v>15488</v>
      </c>
      <c r="K6600" s="12"/>
      <c r="L6600" s="13" t="s">
        <v>15489</v>
      </c>
      <c r="M6600" t="s">
        <v>753</v>
      </c>
      <c r="S6600" s="9"/>
      <c r="T6600">
        <v>10</v>
      </c>
      <c r="U6600" s="210" t="s">
        <v>18276</v>
      </c>
      <c r="V6600" s="14">
        <v>0</v>
      </c>
      <c r="W6600" s="14">
        <v>1</v>
      </c>
      <c r="X6600" s="150" t="s">
        <v>270</v>
      </c>
      <c r="Y6600">
        <v>33</v>
      </c>
      <c r="Z6600" t="s">
        <v>505</v>
      </c>
      <c r="AA6600">
        <f t="shared" si="103"/>
        <v>9</v>
      </c>
    </row>
    <row r="6601" spans="1:27" x14ac:dyDescent="0.2">
      <c r="A6601">
        <v>1004</v>
      </c>
      <c r="B6601" s="1" t="s">
        <v>15490</v>
      </c>
      <c r="C6601" t="s">
        <v>503</v>
      </c>
      <c r="D6601" s="9" t="s">
        <v>12933</v>
      </c>
      <c r="E6601" s="9"/>
      <c r="F6601" s="9"/>
      <c r="G6601" s="10">
        <v>9</v>
      </c>
      <c r="H6601" s="10" t="s">
        <v>495</v>
      </c>
      <c r="I6601" s="10">
        <v>1953</v>
      </c>
      <c r="J6601" s="11" t="s">
        <v>15491</v>
      </c>
      <c r="K6601" s="12" t="s">
        <v>237</v>
      </c>
      <c r="L6601" s="13" t="s">
        <v>15492</v>
      </c>
      <c r="M6601" t="s">
        <v>290</v>
      </c>
      <c r="N6601" t="s">
        <v>291</v>
      </c>
      <c r="O6601" t="s">
        <v>320</v>
      </c>
      <c r="S6601" s="9"/>
      <c r="T6601">
        <v>10</v>
      </c>
      <c r="U6601" s="210" t="s">
        <v>18276</v>
      </c>
      <c r="V6601" s="14">
        <v>0</v>
      </c>
      <c r="W6601" s="14">
        <v>0</v>
      </c>
      <c r="X6601" s="150" t="s">
        <v>294</v>
      </c>
      <c r="Y6601" t="s">
        <v>12933</v>
      </c>
      <c r="Z6601" t="s">
        <v>271</v>
      </c>
      <c r="AA6601">
        <f t="shared" si="103"/>
        <v>1</v>
      </c>
    </row>
    <row r="6602" spans="1:27" x14ac:dyDescent="0.2">
      <c r="A6602">
        <v>2911</v>
      </c>
      <c r="B6602" s="1" t="s">
        <v>15493</v>
      </c>
      <c r="C6602" t="s">
        <v>2805</v>
      </c>
      <c r="D6602" s="9" t="s">
        <v>15494</v>
      </c>
      <c r="E6602" s="9" t="s">
        <v>2806</v>
      </c>
      <c r="F6602" s="9"/>
      <c r="G6602" s="10">
        <v>12</v>
      </c>
      <c r="H6602" s="10" t="s">
        <v>495</v>
      </c>
      <c r="I6602" s="10">
        <v>1953</v>
      </c>
      <c r="J6602" s="11" t="s">
        <v>15495</v>
      </c>
      <c r="K6602" s="12"/>
      <c r="L6602" s="13" t="s">
        <v>15496</v>
      </c>
      <c r="M6602" t="s">
        <v>17959</v>
      </c>
      <c r="S6602" s="9"/>
      <c r="T6602">
        <v>10</v>
      </c>
      <c r="U6602" s="210" t="s">
        <v>18276</v>
      </c>
      <c r="V6602" s="14">
        <v>0</v>
      </c>
      <c r="W6602" s="14">
        <v>0</v>
      </c>
      <c r="X6602" s="109" t="e">
        <v>#N/A</v>
      </c>
      <c r="Y6602" t="s">
        <v>15497</v>
      </c>
      <c r="Z6602" t="s">
        <v>2808</v>
      </c>
      <c r="AA6602">
        <f t="shared" si="103"/>
        <v>2</v>
      </c>
    </row>
    <row r="6603" spans="1:27" x14ac:dyDescent="0.2">
      <c r="A6603">
        <v>5027</v>
      </c>
      <c r="B6603" s="1" t="s">
        <v>15498</v>
      </c>
      <c r="C6603" t="s">
        <v>8426</v>
      </c>
      <c r="D6603" s="9">
        <v>39</v>
      </c>
      <c r="E6603" s="9"/>
      <c r="F6603" s="9"/>
      <c r="G6603" s="10">
        <v>12</v>
      </c>
      <c r="H6603" s="10" t="s">
        <v>495</v>
      </c>
      <c r="I6603" s="10">
        <v>1953</v>
      </c>
      <c r="J6603" s="11" t="s">
        <v>15495</v>
      </c>
      <c r="K6603" s="12"/>
      <c r="L6603" s="13" t="s">
        <v>15499</v>
      </c>
      <c r="M6603" t="s">
        <v>753</v>
      </c>
      <c r="S6603" s="9"/>
      <c r="T6603">
        <v>10</v>
      </c>
      <c r="U6603" s="210" t="s">
        <v>18276</v>
      </c>
      <c r="V6603" s="14">
        <v>0</v>
      </c>
      <c r="W6603" s="14">
        <v>0</v>
      </c>
      <c r="X6603" s="150" t="s">
        <v>270</v>
      </c>
      <c r="Y6603">
        <v>39</v>
      </c>
      <c r="Z6603" t="s">
        <v>505</v>
      </c>
      <c r="AA6603">
        <f t="shared" si="103"/>
        <v>1</v>
      </c>
    </row>
    <row r="6604" spans="1:27" x14ac:dyDescent="0.2">
      <c r="A6604">
        <v>1676</v>
      </c>
      <c r="B6604" s="1" t="s">
        <v>15500</v>
      </c>
      <c r="C6604" t="s">
        <v>1027</v>
      </c>
      <c r="D6604" s="9" t="s">
        <v>1713</v>
      </c>
      <c r="E6604" s="9" t="s">
        <v>12484</v>
      </c>
      <c r="F6604" s="9"/>
      <c r="G6604" s="10">
        <v>26</v>
      </c>
      <c r="H6604" s="10" t="s">
        <v>495</v>
      </c>
      <c r="I6604" s="10">
        <v>1953</v>
      </c>
      <c r="J6604" s="11" t="s">
        <v>15501</v>
      </c>
      <c r="K6604" s="12" t="s">
        <v>237</v>
      </c>
      <c r="L6604" s="13" t="s">
        <v>15502</v>
      </c>
      <c r="M6604" t="s">
        <v>290</v>
      </c>
      <c r="N6604" t="s">
        <v>291</v>
      </c>
      <c r="O6604" t="s">
        <v>334</v>
      </c>
      <c r="S6604" s="9"/>
      <c r="T6604">
        <v>10</v>
      </c>
      <c r="U6604" s="210" t="s">
        <v>18276</v>
      </c>
      <c r="V6604" s="14">
        <v>0</v>
      </c>
      <c r="W6604" s="14">
        <v>1</v>
      </c>
      <c r="X6604" s="150" t="s">
        <v>270</v>
      </c>
      <c r="Y6604">
        <v>305</v>
      </c>
      <c r="Z6604" t="s">
        <v>271</v>
      </c>
      <c r="AA6604">
        <f t="shared" si="103"/>
        <v>2</v>
      </c>
    </row>
    <row r="6605" spans="1:27" x14ac:dyDescent="0.2">
      <c r="A6605">
        <v>7437</v>
      </c>
      <c r="B6605" s="1" t="s">
        <v>15503</v>
      </c>
      <c r="C6605" t="s">
        <v>2221</v>
      </c>
      <c r="D6605" s="9" t="s">
        <v>124</v>
      </c>
      <c r="E6605" s="9" t="s">
        <v>8233</v>
      </c>
      <c r="F6605" s="9"/>
      <c r="G6605" s="10">
        <v>29</v>
      </c>
      <c r="H6605" s="10" t="s">
        <v>495</v>
      </c>
      <c r="I6605" s="10">
        <v>1953</v>
      </c>
      <c r="J6605" s="11" t="s">
        <v>15504</v>
      </c>
      <c r="K6605" s="12"/>
      <c r="L6605" s="13" t="s">
        <v>15505</v>
      </c>
      <c r="M6605" t="s">
        <v>753</v>
      </c>
      <c r="S6605" s="9"/>
      <c r="T6605">
        <v>10</v>
      </c>
      <c r="U6605" s="210" t="s">
        <v>18276</v>
      </c>
      <c r="V6605" s="14">
        <v>0</v>
      </c>
      <c r="W6605" s="14">
        <v>1</v>
      </c>
      <c r="X6605" s="150" t="s">
        <v>270</v>
      </c>
      <c r="Y6605">
        <v>504</v>
      </c>
      <c r="Z6605" t="s">
        <v>505</v>
      </c>
      <c r="AA6605">
        <f t="shared" si="103"/>
        <v>4</v>
      </c>
    </row>
    <row r="6606" spans="1:27" x14ac:dyDescent="0.2">
      <c r="A6606">
        <v>2600</v>
      </c>
      <c r="B6606" s="1" t="s">
        <v>15506</v>
      </c>
      <c r="C6606" t="s">
        <v>2221</v>
      </c>
      <c r="D6606" s="9" t="s">
        <v>125</v>
      </c>
      <c r="E6606" s="9" t="s">
        <v>8233</v>
      </c>
      <c r="F6606" s="9"/>
      <c r="G6606" s="10">
        <v>29</v>
      </c>
      <c r="H6606" s="10" t="s">
        <v>495</v>
      </c>
      <c r="I6606" s="10">
        <v>1953</v>
      </c>
      <c r="J6606" s="11" t="s">
        <v>15504</v>
      </c>
      <c r="K6606" s="12"/>
      <c r="L6606" s="13" t="s">
        <v>15505</v>
      </c>
      <c r="M6606" t="s">
        <v>753</v>
      </c>
      <c r="S6606" s="9"/>
      <c r="T6606">
        <v>10</v>
      </c>
      <c r="U6606" s="210" t="s">
        <v>18276</v>
      </c>
      <c r="V6606" s="14">
        <v>0</v>
      </c>
      <c r="W6606" s="14">
        <v>1</v>
      </c>
      <c r="X6606" s="150" t="s">
        <v>270</v>
      </c>
      <c r="Y6606">
        <v>504</v>
      </c>
      <c r="Z6606" t="s">
        <v>505</v>
      </c>
      <c r="AA6606">
        <f t="shared" si="103"/>
        <v>3</v>
      </c>
    </row>
    <row r="6607" spans="1:27" x14ac:dyDescent="0.2">
      <c r="A6607" s="16">
        <v>7640</v>
      </c>
      <c r="B6607" s="1" t="s">
        <v>15507</v>
      </c>
      <c r="C6607" t="s">
        <v>9894</v>
      </c>
      <c r="D6607" s="9" t="s">
        <v>15508</v>
      </c>
      <c r="E6607" s="9"/>
      <c r="F6607" s="9"/>
      <c r="G6607" s="10">
        <v>31</v>
      </c>
      <c r="H6607" s="10" t="s">
        <v>495</v>
      </c>
      <c r="I6607" s="10">
        <v>1953</v>
      </c>
      <c r="J6607" s="11" t="s">
        <v>15509</v>
      </c>
      <c r="K6607" s="12" t="s">
        <v>237</v>
      </c>
      <c r="L6607" s="13" t="s">
        <v>15510</v>
      </c>
      <c r="M6607" t="s">
        <v>290</v>
      </c>
      <c r="N6607" t="s">
        <v>291</v>
      </c>
      <c r="O6607" t="s">
        <v>367</v>
      </c>
      <c r="S6607" s="9"/>
      <c r="T6607">
        <v>10</v>
      </c>
      <c r="U6607" s="210" t="s">
        <v>18276</v>
      </c>
      <c r="V6607" s="14">
        <v>0</v>
      </c>
      <c r="W6607" s="14">
        <v>0</v>
      </c>
      <c r="X6607" s="150" t="s">
        <v>294</v>
      </c>
      <c r="Y6607" t="s">
        <v>15511</v>
      </c>
      <c r="Z6607" t="s">
        <v>7856</v>
      </c>
      <c r="AA6607">
        <f t="shared" si="103"/>
        <v>2</v>
      </c>
    </row>
    <row r="6608" spans="1:27" x14ac:dyDescent="0.2">
      <c r="A6608">
        <v>7525</v>
      </c>
      <c r="B6608" s="1" t="s">
        <v>15512</v>
      </c>
      <c r="C6608" t="s">
        <v>10788</v>
      </c>
      <c r="D6608" s="9" t="s">
        <v>15513</v>
      </c>
      <c r="E6608" s="9"/>
      <c r="F6608" s="9"/>
      <c r="G6608" s="10">
        <v>5</v>
      </c>
      <c r="H6608" s="10" t="s">
        <v>369</v>
      </c>
      <c r="I6608" s="10">
        <v>1953</v>
      </c>
      <c r="J6608" s="11" t="s">
        <v>15514</v>
      </c>
      <c r="K6608" s="12"/>
      <c r="L6608" s="13" t="s">
        <v>15515</v>
      </c>
      <c r="M6608" t="s">
        <v>781</v>
      </c>
      <c r="S6608" s="9"/>
      <c r="T6608">
        <v>11</v>
      </c>
      <c r="U6608" s="210" t="s">
        <v>18277</v>
      </c>
      <c r="V6608" s="14">
        <v>0</v>
      </c>
      <c r="W6608" s="14">
        <v>0</v>
      </c>
      <c r="X6608" s="150" t="s">
        <v>294</v>
      </c>
      <c r="Y6608" t="s">
        <v>15516</v>
      </c>
      <c r="Z6608" t="s">
        <v>505</v>
      </c>
      <c r="AA6608">
        <f t="shared" si="103"/>
        <v>2</v>
      </c>
    </row>
    <row r="6609" spans="1:27" x14ac:dyDescent="0.2">
      <c r="A6609">
        <v>1720</v>
      </c>
      <c r="B6609" s="1" t="s">
        <v>15525</v>
      </c>
      <c r="C6609" t="s">
        <v>1798</v>
      </c>
      <c r="D6609" s="9" t="s">
        <v>10829</v>
      </c>
      <c r="E6609" s="9"/>
      <c r="F6609" s="9"/>
      <c r="G6609" s="10">
        <v>18</v>
      </c>
      <c r="H6609" s="10" t="s">
        <v>369</v>
      </c>
      <c r="I6609" s="10">
        <v>1953</v>
      </c>
      <c r="J6609" s="11" t="s">
        <v>15519</v>
      </c>
      <c r="K6609" s="12"/>
      <c r="L6609" s="13" t="s">
        <v>15520</v>
      </c>
      <c r="M6609" t="s">
        <v>781</v>
      </c>
      <c r="S6609" s="9"/>
      <c r="T6609">
        <v>11</v>
      </c>
      <c r="U6609" s="210" t="s">
        <v>18277</v>
      </c>
      <c r="V6609" s="14">
        <v>0</v>
      </c>
      <c r="W6609" s="14">
        <v>1</v>
      </c>
      <c r="X6609" s="109" t="e">
        <v>#N/A</v>
      </c>
      <c r="Y6609" t="s">
        <v>1888</v>
      </c>
      <c r="Z6609" t="s">
        <v>271</v>
      </c>
      <c r="AA6609">
        <f t="shared" si="103"/>
        <v>2</v>
      </c>
    </row>
    <row r="6610" spans="1:27" x14ac:dyDescent="0.2">
      <c r="A6610">
        <v>1166</v>
      </c>
      <c r="B6610" s="1" t="s">
        <v>15530</v>
      </c>
      <c r="C6610" t="s">
        <v>1027</v>
      </c>
      <c r="D6610" s="9" t="s">
        <v>1888</v>
      </c>
      <c r="E6610" s="9"/>
      <c r="F6610" s="9"/>
      <c r="G6610" s="10">
        <v>18</v>
      </c>
      <c r="H6610" s="10" t="s">
        <v>369</v>
      </c>
      <c r="I6610" s="10">
        <v>1953</v>
      </c>
      <c r="J6610" s="11" t="s">
        <v>15519</v>
      </c>
      <c r="K6610" s="12"/>
      <c r="L6610" s="13" t="s">
        <v>15531</v>
      </c>
      <c r="M6610" t="s">
        <v>753</v>
      </c>
      <c r="S6610" s="9"/>
      <c r="T6610">
        <v>11</v>
      </c>
      <c r="U6610" s="210" t="s">
        <v>18277</v>
      </c>
      <c r="V6610" s="14">
        <v>0</v>
      </c>
      <c r="W6610" s="14">
        <v>1</v>
      </c>
      <c r="X6610" s="109" t="e">
        <v>#N/A</v>
      </c>
      <c r="Y6610" t="s">
        <v>1888</v>
      </c>
      <c r="Z6610" t="s">
        <v>1419</v>
      </c>
      <c r="AA6610">
        <f t="shared" si="103"/>
        <v>1</v>
      </c>
    </row>
    <row r="6611" spans="1:27" x14ac:dyDescent="0.2">
      <c r="A6611">
        <v>1178</v>
      </c>
      <c r="B6611" s="1" t="s">
        <v>15534</v>
      </c>
      <c r="C6611" t="s">
        <v>1027</v>
      </c>
      <c r="D6611" s="9" t="s">
        <v>1888</v>
      </c>
      <c r="E6611" s="9"/>
      <c r="F6611" s="9"/>
      <c r="G6611" s="10">
        <v>18</v>
      </c>
      <c r="H6611" s="10" t="s">
        <v>369</v>
      </c>
      <c r="I6611" s="10">
        <v>1953</v>
      </c>
      <c r="J6611" s="11" t="s">
        <v>15519</v>
      </c>
      <c r="K6611" s="12"/>
      <c r="L6611" s="13" t="s">
        <v>15520</v>
      </c>
      <c r="M6611" t="s">
        <v>781</v>
      </c>
      <c r="S6611" s="9"/>
      <c r="T6611">
        <v>11</v>
      </c>
      <c r="U6611" s="210" t="s">
        <v>18277</v>
      </c>
      <c r="V6611" s="14">
        <v>0</v>
      </c>
      <c r="W6611" s="14">
        <v>0</v>
      </c>
      <c r="X6611" s="109" t="e">
        <v>#N/A</v>
      </c>
      <c r="Y6611" t="s">
        <v>1888</v>
      </c>
      <c r="Z6611" t="s">
        <v>1419</v>
      </c>
      <c r="AA6611">
        <f t="shared" si="103"/>
        <v>1</v>
      </c>
    </row>
    <row r="6612" spans="1:27" x14ac:dyDescent="0.2">
      <c r="A6612">
        <v>1188</v>
      </c>
      <c r="B6612" s="1" t="s">
        <v>15535</v>
      </c>
      <c r="C6612" t="s">
        <v>1027</v>
      </c>
      <c r="D6612" s="9" t="s">
        <v>1888</v>
      </c>
      <c r="E6612" s="9"/>
      <c r="F6612" s="9"/>
      <c r="G6612" s="10">
        <v>18</v>
      </c>
      <c r="H6612" s="10" t="s">
        <v>369</v>
      </c>
      <c r="I6612" s="10">
        <v>1953</v>
      </c>
      <c r="J6612" s="11" t="s">
        <v>15519</v>
      </c>
      <c r="K6612" s="12"/>
      <c r="L6612" s="13" t="s">
        <v>15520</v>
      </c>
      <c r="M6612" t="s">
        <v>781</v>
      </c>
      <c r="S6612" s="9"/>
      <c r="T6612">
        <v>11</v>
      </c>
      <c r="U6612" s="210" t="s">
        <v>18277</v>
      </c>
      <c r="V6612" s="14">
        <v>0</v>
      </c>
      <c r="W6612" s="14">
        <v>0</v>
      </c>
      <c r="X6612" s="109" t="e">
        <v>#N/A</v>
      </c>
      <c r="Y6612" t="s">
        <v>1888</v>
      </c>
      <c r="Z6612" t="s">
        <v>1419</v>
      </c>
      <c r="AA6612">
        <f t="shared" si="103"/>
        <v>1</v>
      </c>
    </row>
    <row r="6613" spans="1:27" x14ac:dyDescent="0.2">
      <c r="A6613">
        <v>1174</v>
      </c>
      <c r="B6613" s="1" t="s">
        <v>15532</v>
      </c>
      <c r="C6613" t="s">
        <v>10788</v>
      </c>
      <c r="D6613" s="9" t="s">
        <v>1888</v>
      </c>
      <c r="E6613" s="9"/>
      <c r="F6613" s="9"/>
      <c r="G6613" s="10">
        <v>18</v>
      </c>
      <c r="H6613" s="10" t="s">
        <v>369</v>
      </c>
      <c r="I6613" s="10">
        <v>1953</v>
      </c>
      <c r="J6613" s="11" t="s">
        <v>15519</v>
      </c>
      <c r="K6613" s="12"/>
      <c r="L6613" s="13" t="s">
        <v>15533</v>
      </c>
      <c r="M6613" t="s">
        <v>753</v>
      </c>
      <c r="S6613" s="9"/>
      <c r="T6613">
        <v>11</v>
      </c>
      <c r="U6613" s="210" t="s">
        <v>18277</v>
      </c>
      <c r="V6613" s="14">
        <v>0</v>
      </c>
      <c r="W6613" s="14">
        <v>0</v>
      </c>
      <c r="X6613" s="109" t="e">
        <v>#N/A</v>
      </c>
      <c r="Y6613" t="s">
        <v>1888</v>
      </c>
      <c r="Z6613" t="s">
        <v>505</v>
      </c>
      <c r="AA6613">
        <f t="shared" si="103"/>
        <v>1</v>
      </c>
    </row>
    <row r="6614" spans="1:27" x14ac:dyDescent="0.2">
      <c r="A6614">
        <v>7319</v>
      </c>
      <c r="B6614" s="1" t="s">
        <v>15536</v>
      </c>
      <c r="C6614" t="s">
        <v>10788</v>
      </c>
      <c r="D6614" s="9" t="s">
        <v>1888</v>
      </c>
      <c r="E6614" s="9"/>
      <c r="F6614" s="9"/>
      <c r="G6614" s="10">
        <v>18</v>
      </c>
      <c r="H6614" s="10" t="s">
        <v>369</v>
      </c>
      <c r="I6614" s="10">
        <v>1953</v>
      </c>
      <c r="J6614" s="11" t="s">
        <v>15519</v>
      </c>
      <c r="K6614" s="12"/>
      <c r="L6614" s="13" t="s">
        <v>15537</v>
      </c>
      <c r="M6614" t="s">
        <v>781</v>
      </c>
      <c r="S6614" s="9"/>
      <c r="T6614">
        <v>11</v>
      </c>
      <c r="U6614" s="210" t="s">
        <v>18277</v>
      </c>
      <c r="V6614" s="14">
        <v>0</v>
      </c>
      <c r="W6614" s="14">
        <v>0</v>
      </c>
      <c r="X6614" s="109" t="e">
        <v>#N/A</v>
      </c>
      <c r="Y6614" t="s">
        <v>1888</v>
      </c>
      <c r="Z6614" t="s">
        <v>505</v>
      </c>
      <c r="AA6614">
        <f t="shared" si="103"/>
        <v>1</v>
      </c>
    </row>
    <row r="6615" spans="1:27" x14ac:dyDescent="0.2">
      <c r="A6615">
        <v>575</v>
      </c>
      <c r="B6615" s="1" t="s">
        <v>15517</v>
      </c>
      <c r="C6615" t="s">
        <v>10788</v>
      </c>
      <c r="D6615" s="9" t="s">
        <v>15518</v>
      </c>
      <c r="E6615" s="9"/>
      <c r="F6615" s="9"/>
      <c r="G6615" s="10">
        <v>18</v>
      </c>
      <c r="H6615" s="10" t="s">
        <v>369</v>
      </c>
      <c r="I6615" s="10">
        <v>1953</v>
      </c>
      <c r="J6615" s="11" t="s">
        <v>15519</v>
      </c>
      <c r="K6615" s="12"/>
      <c r="L6615" s="13" t="s">
        <v>15520</v>
      </c>
      <c r="M6615" t="s">
        <v>781</v>
      </c>
      <c r="S6615" s="9"/>
      <c r="T6615">
        <v>11</v>
      </c>
      <c r="U6615" s="210" t="s">
        <v>18277</v>
      </c>
      <c r="V6615" s="14">
        <v>0</v>
      </c>
      <c r="W6615" s="14">
        <v>0</v>
      </c>
      <c r="X6615" s="150" t="s">
        <v>270</v>
      </c>
      <c r="Y6615">
        <v>771</v>
      </c>
      <c r="Z6615" t="s">
        <v>505</v>
      </c>
      <c r="AA6615">
        <f t="shared" si="103"/>
        <v>5</v>
      </c>
    </row>
    <row r="6616" spans="1:27" x14ac:dyDescent="0.2">
      <c r="A6616">
        <v>1172</v>
      </c>
      <c r="B6616" s="1" t="s">
        <v>15524</v>
      </c>
      <c r="C6616" t="s">
        <v>10788</v>
      </c>
      <c r="D6616" s="9" t="s">
        <v>15384</v>
      </c>
      <c r="E6616" s="9"/>
      <c r="F6616" s="9"/>
      <c r="G6616" s="10">
        <v>18</v>
      </c>
      <c r="H6616" s="10" t="s">
        <v>369</v>
      </c>
      <c r="I6616" s="10">
        <v>1953</v>
      </c>
      <c r="J6616" s="11" t="s">
        <v>15519</v>
      </c>
      <c r="K6616" s="12"/>
      <c r="L6616" s="13" t="s">
        <v>15520</v>
      </c>
      <c r="M6616" t="s">
        <v>781</v>
      </c>
      <c r="S6616" s="9"/>
      <c r="T6616">
        <v>11</v>
      </c>
      <c r="U6616" s="210" t="s">
        <v>18277</v>
      </c>
      <c r="V6616" s="14">
        <v>0</v>
      </c>
      <c r="W6616" s="14">
        <v>0</v>
      </c>
      <c r="X6616" s="150" t="s">
        <v>294</v>
      </c>
      <c r="Y6616" t="s">
        <v>15262</v>
      </c>
      <c r="Z6616" t="s">
        <v>505</v>
      </c>
      <c r="AA6616">
        <f t="shared" si="103"/>
        <v>3</v>
      </c>
    </row>
    <row r="6617" spans="1:27" x14ac:dyDescent="0.2">
      <c r="A6617">
        <v>1636</v>
      </c>
      <c r="B6617" s="1" t="s">
        <v>15526</v>
      </c>
      <c r="C6617" t="s">
        <v>10788</v>
      </c>
      <c r="D6617" s="9" t="s">
        <v>15527</v>
      </c>
      <c r="E6617" s="9"/>
      <c r="F6617" s="9"/>
      <c r="G6617" s="10">
        <v>18</v>
      </c>
      <c r="H6617" s="10" t="s">
        <v>369</v>
      </c>
      <c r="I6617" s="10">
        <v>1953</v>
      </c>
      <c r="J6617" s="11" t="s">
        <v>15519</v>
      </c>
      <c r="K6617" s="12"/>
      <c r="L6617" s="13" t="s">
        <v>15520</v>
      </c>
      <c r="M6617" t="s">
        <v>781</v>
      </c>
      <c r="S6617" s="9"/>
      <c r="T6617">
        <v>11</v>
      </c>
      <c r="U6617" s="210" t="s">
        <v>18277</v>
      </c>
      <c r="V6617" s="14">
        <v>0</v>
      </c>
      <c r="W6617" s="14">
        <v>0</v>
      </c>
      <c r="X6617" s="150" t="s">
        <v>270</v>
      </c>
      <c r="Y6617">
        <v>771</v>
      </c>
      <c r="Z6617" t="s">
        <v>505</v>
      </c>
      <c r="AA6617">
        <f t="shared" si="103"/>
        <v>2</v>
      </c>
    </row>
    <row r="6618" spans="1:27" x14ac:dyDescent="0.2">
      <c r="A6618">
        <v>1818</v>
      </c>
      <c r="B6618" s="1" t="s">
        <v>15521</v>
      </c>
      <c r="C6618" t="s">
        <v>10788</v>
      </c>
      <c r="D6618" s="9" t="s">
        <v>15522</v>
      </c>
      <c r="E6618" s="9"/>
      <c r="F6618" s="9"/>
      <c r="G6618" s="10">
        <v>18</v>
      </c>
      <c r="H6618" s="10" t="s">
        <v>369</v>
      </c>
      <c r="I6618" s="10">
        <v>1953</v>
      </c>
      <c r="J6618" s="11" t="s">
        <v>15519</v>
      </c>
      <c r="K6618" s="12"/>
      <c r="L6618" s="13" t="s">
        <v>15523</v>
      </c>
      <c r="M6618" t="s">
        <v>781</v>
      </c>
      <c r="S6618" s="9"/>
      <c r="T6618">
        <v>11</v>
      </c>
      <c r="U6618" s="210" t="s">
        <v>18277</v>
      </c>
      <c r="V6618" s="14">
        <v>0</v>
      </c>
      <c r="W6618" s="14">
        <v>0</v>
      </c>
      <c r="X6618" s="150" t="s">
        <v>270</v>
      </c>
      <c r="Y6618">
        <v>762</v>
      </c>
      <c r="Z6618" t="s">
        <v>505</v>
      </c>
      <c r="AA6618">
        <f t="shared" si="103"/>
        <v>4</v>
      </c>
    </row>
    <row r="6619" spans="1:27" x14ac:dyDescent="0.2">
      <c r="A6619">
        <v>2516</v>
      </c>
      <c r="B6619" s="1" t="s">
        <v>15528</v>
      </c>
      <c r="C6619" t="s">
        <v>8723</v>
      </c>
      <c r="D6619" s="9" t="s">
        <v>8724</v>
      </c>
      <c r="E6619" s="9"/>
      <c r="F6619" s="9"/>
      <c r="G6619" s="10">
        <v>18</v>
      </c>
      <c r="H6619" s="10" t="s">
        <v>369</v>
      </c>
      <c r="I6619" s="10">
        <v>1953</v>
      </c>
      <c r="J6619" s="11" t="s">
        <v>15519</v>
      </c>
      <c r="K6619" s="12"/>
      <c r="L6619" s="63" t="s">
        <v>18041</v>
      </c>
      <c r="M6619" t="s">
        <v>781</v>
      </c>
      <c r="S6619" s="9"/>
      <c r="T6619">
        <v>11</v>
      </c>
      <c r="U6619" s="210" t="s">
        <v>18277</v>
      </c>
      <c r="V6619" s="14">
        <v>0</v>
      </c>
      <c r="W6619" s="14">
        <v>0</v>
      </c>
      <c r="X6619" s="150" t="s">
        <v>270</v>
      </c>
      <c r="Y6619" t="s">
        <v>8724</v>
      </c>
      <c r="Z6619" t="s">
        <v>7990</v>
      </c>
      <c r="AA6619">
        <f t="shared" si="103"/>
        <v>1</v>
      </c>
    </row>
    <row r="6620" spans="1:27" x14ac:dyDescent="0.2">
      <c r="A6620">
        <v>2594</v>
      </c>
      <c r="B6620" s="1" t="s">
        <v>15529</v>
      </c>
      <c r="C6620" t="s">
        <v>8723</v>
      </c>
      <c r="D6620" s="9" t="s">
        <v>8724</v>
      </c>
      <c r="E6620" s="9"/>
      <c r="F6620" s="9"/>
      <c r="G6620" s="10">
        <v>18</v>
      </c>
      <c r="H6620" s="10" t="s">
        <v>369</v>
      </c>
      <c r="I6620" s="10">
        <v>1953</v>
      </c>
      <c r="J6620" s="11" t="s">
        <v>15519</v>
      </c>
      <c r="K6620" s="12"/>
      <c r="L6620" s="13" t="s">
        <v>15520</v>
      </c>
      <c r="M6620" t="s">
        <v>781</v>
      </c>
      <c r="S6620" s="9"/>
      <c r="T6620">
        <v>11</v>
      </c>
      <c r="U6620" s="210" t="s">
        <v>18277</v>
      </c>
      <c r="V6620" s="14">
        <v>0</v>
      </c>
      <c r="W6620" s="14">
        <v>0</v>
      </c>
      <c r="X6620" s="150" t="s">
        <v>270</v>
      </c>
      <c r="Y6620" t="s">
        <v>8724</v>
      </c>
      <c r="Z6620" t="s">
        <v>7990</v>
      </c>
      <c r="AA6620">
        <f t="shared" si="103"/>
        <v>1</v>
      </c>
    </row>
    <row r="6621" spans="1:27" x14ac:dyDescent="0.2">
      <c r="A6621">
        <v>3320</v>
      </c>
      <c r="B6621" s="1" t="s">
        <v>15550</v>
      </c>
      <c r="C6621" t="s">
        <v>657</v>
      </c>
      <c r="D6621" s="9" t="s">
        <v>6550</v>
      </c>
      <c r="E6621" s="9" t="s">
        <v>259</v>
      </c>
      <c r="F6621" s="9" t="s">
        <v>532</v>
      </c>
      <c r="G6621" s="10">
        <v>19</v>
      </c>
      <c r="H6621" s="10" t="s">
        <v>369</v>
      </c>
      <c r="I6621" s="10">
        <v>1953</v>
      </c>
      <c r="J6621" s="11" t="s">
        <v>15540</v>
      </c>
      <c r="K6621" s="12"/>
      <c r="L6621" s="13" t="s">
        <v>18676</v>
      </c>
      <c r="M6621" t="s">
        <v>781</v>
      </c>
      <c r="S6621" s="9"/>
      <c r="T6621">
        <v>11</v>
      </c>
      <c r="U6621" s="210" t="s">
        <v>18277</v>
      </c>
      <c r="V6621" s="14">
        <v>0</v>
      </c>
      <c r="W6621" s="14">
        <v>1</v>
      </c>
      <c r="X6621" s="150" t="s">
        <v>294</v>
      </c>
      <c r="Y6621" t="s">
        <v>1242</v>
      </c>
      <c r="Z6621" t="s">
        <v>271</v>
      </c>
      <c r="AA6621">
        <f t="shared" si="103"/>
        <v>3</v>
      </c>
    </row>
    <row r="6622" spans="1:27" x14ac:dyDescent="0.2">
      <c r="A6622">
        <v>7547</v>
      </c>
      <c r="B6622" s="1" t="s">
        <v>15555</v>
      </c>
      <c r="C6622" t="s">
        <v>1027</v>
      </c>
      <c r="D6622" s="9" t="s">
        <v>8376</v>
      </c>
      <c r="E6622" s="9"/>
      <c r="F6622" s="9"/>
      <c r="G6622" s="10">
        <v>19</v>
      </c>
      <c r="H6622" s="10" t="s">
        <v>369</v>
      </c>
      <c r="I6622" s="10">
        <v>1953</v>
      </c>
      <c r="J6622" s="11" t="s">
        <v>15540</v>
      </c>
      <c r="K6622" s="12"/>
      <c r="L6622" s="13" t="s">
        <v>15541</v>
      </c>
      <c r="M6622" t="s">
        <v>753</v>
      </c>
      <c r="S6622" s="9"/>
      <c r="T6622">
        <v>11</v>
      </c>
      <c r="U6622" s="210" t="s">
        <v>18277</v>
      </c>
      <c r="V6622" s="14">
        <v>0</v>
      </c>
      <c r="W6622" s="14">
        <v>1</v>
      </c>
      <c r="X6622" s="150" t="s">
        <v>294</v>
      </c>
      <c r="Y6622" t="s">
        <v>6957</v>
      </c>
      <c r="Z6622" t="s">
        <v>1419</v>
      </c>
      <c r="AA6622">
        <f t="shared" si="103"/>
        <v>2</v>
      </c>
    </row>
    <row r="6623" spans="1:27" x14ac:dyDescent="0.2">
      <c r="A6623">
        <v>4204</v>
      </c>
      <c r="B6623" s="1" t="s">
        <v>15556</v>
      </c>
      <c r="C6623" t="s">
        <v>1027</v>
      </c>
      <c r="D6623" s="9" t="s">
        <v>15557</v>
      </c>
      <c r="E6623" s="9"/>
      <c r="F6623" s="9"/>
      <c r="G6623" s="10">
        <v>19</v>
      </c>
      <c r="H6623" s="10" t="s">
        <v>369</v>
      </c>
      <c r="I6623" s="10">
        <v>1953</v>
      </c>
      <c r="J6623" s="11" t="s">
        <v>15540</v>
      </c>
      <c r="K6623" s="12"/>
      <c r="L6623" s="13" t="s">
        <v>15558</v>
      </c>
      <c r="M6623" t="s">
        <v>753</v>
      </c>
      <c r="S6623" s="9"/>
      <c r="T6623">
        <v>11</v>
      </c>
      <c r="U6623" s="210" t="s">
        <v>18277</v>
      </c>
      <c r="V6623" s="14">
        <v>0</v>
      </c>
      <c r="W6623" s="14">
        <v>1</v>
      </c>
      <c r="X6623" s="150" t="s">
        <v>294</v>
      </c>
      <c r="Y6623" t="s">
        <v>14964</v>
      </c>
      <c r="Z6623" t="s">
        <v>271</v>
      </c>
      <c r="AA6623">
        <f t="shared" si="103"/>
        <v>2</v>
      </c>
    </row>
    <row r="6624" spans="1:27" x14ac:dyDescent="0.2">
      <c r="A6624">
        <v>2362</v>
      </c>
      <c r="B6624" s="1" t="s">
        <v>15559</v>
      </c>
      <c r="C6624" t="s">
        <v>1027</v>
      </c>
      <c r="D6624" s="9" t="s">
        <v>9594</v>
      </c>
      <c r="E6624" s="9"/>
      <c r="F6624" s="9" t="s">
        <v>532</v>
      </c>
      <c r="G6624" s="10">
        <v>19</v>
      </c>
      <c r="H6624" s="10" t="s">
        <v>369</v>
      </c>
      <c r="I6624" s="10">
        <v>1953</v>
      </c>
      <c r="J6624" s="11" t="s">
        <v>15540</v>
      </c>
      <c r="K6624" s="12"/>
      <c r="L6624" s="13" t="s">
        <v>15541</v>
      </c>
      <c r="M6624" t="s">
        <v>753</v>
      </c>
      <c r="S6624" s="9"/>
      <c r="T6624">
        <v>11</v>
      </c>
      <c r="U6624" s="210" t="s">
        <v>18277</v>
      </c>
      <c r="V6624" s="14">
        <v>0</v>
      </c>
      <c r="W6624" s="14">
        <v>1</v>
      </c>
      <c r="X6624" s="150" t="s">
        <v>294</v>
      </c>
      <c r="Y6624" t="s">
        <v>3929</v>
      </c>
      <c r="Z6624" t="s">
        <v>271</v>
      </c>
      <c r="AA6624">
        <f t="shared" si="103"/>
        <v>2</v>
      </c>
    </row>
    <row r="6625" spans="1:27" x14ac:dyDescent="0.2">
      <c r="A6625">
        <v>424</v>
      </c>
      <c r="B6625" s="1" t="s">
        <v>15538</v>
      </c>
      <c r="C6625" t="s">
        <v>1027</v>
      </c>
      <c r="D6625" s="9" t="s">
        <v>15539</v>
      </c>
      <c r="E6625" s="9" t="s">
        <v>259</v>
      </c>
      <c r="F6625" s="9" t="s">
        <v>532</v>
      </c>
      <c r="G6625" s="10">
        <v>19</v>
      </c>
      <c r="H6625" s="10" t="s">
        <v>369</v>
      </c>
      <c r="I6625" s="10">
        <v>1953</v>
      </c>
      <c r="J6625" s="11" t="s">
        <v>15540</v>
      </c>
      <c r="K6625" s="12"/>
      <c r="L6625" s="13" t="s">
        <v>15541</v>
      </c>
      <c r="M6625" t="s">
        <v>753</v>
      </c>
      <c r="S6625" s="9"/>
      <c r="T6625">
        <v>11</v>
      </c>
      <c r="U6625" s="210" t="s">
        <v>18277</v>
      </c>
      <c r="V6625" s="14">
        <v>0</v>
      </c>
      <c r="W6625" s="14">
        <v>1</v>
      </c>
      <c r="X6625" s="109" t="s">
        <v>294</v>
      </c>
      <c r="Y6625" t="s">
        <v>1242</v>
      </c>
      <c r="Z6625" t="s">
        <v>271</v>
      </c>
      <c r="AA6625">
        <f t="shared" si="103"/>
        <v>6</v>
      </c>
    </row>
    <row r="6626" spans="1:27" x14ac:dyDescent="0.2">
      <c r="A6626">
        <v>618</v>
      </c>
      <c r="B6626" s="1" t="s">
        <v>15547</v>
      </c>
      <c r="C6626" t="s">
        <v>6878</v>
      </c>
      <c r="D6626" s="9" t="s">
        <v>15548</v>
      </c>
      <c r="E6626" s="9"/>
      <c r="F6626" s="9"/>
      <c r="G6626" s="10">
        <v>19</v>
      </c>
      <c r="H6626" s="10" t="s">
        <v>369</v>
      </c>
      <c r="I6626" s="10">
        <v>1953</v>
      </c>
      <c r="J6626" s="11" t="s">
        <v>15540</v>
      </c>
      <c r="K6626" s="12"/>
      <c r="L6626" s="13" t="s">
        <v>15549</v>
      </c>
      <c r="M6626" t="s">
        <v>753</v>
      </c>
      <c r="S6626" s="9"/>
      <c r="T6626">
        <v>11</v>
      </c>
      <c r="U6626" s="210" t="s">
        <v>18277</v>
      </c>
      <c r="V6626" s="14">
        <v>0</v>
      </c>
      <c r="W6626" s="14">
        <v>0</v>
      </c>
      <c r="X6626" s="150" t="s">
        <v>270</v>
      </c>
      <c r="Y6626">
        <v>81</v>
      </c>
      <c r="Z6626" t="s">
        <v>3085</v>
      </c>
      <c r="AA6626">
        <f t="shared" si="103"/>
        <v>4</v>
      </c>
    </row>
    <row r="6627" spans="1:27" x14ac:dyDescent="0.2">
      <c r="A6627">
        <v>1697</v>
      </c>
      <c r="B6627" s="1" t="s">
        <v>15560</v>
      </c>
      <c r="C6627" t="s">
        <v>1027</v>
      </c>
      <c r="D6627" s="9" t="s">
        <v>13763</v>
      </c>
      <c r="E6627" s="9"/>
      <c r="F6627" s="9" t="s">
        <v>532</v>
      </c>
      <c r="G6627" s="10">
        <v>19</v>
      </c>
      <c r="H6627" s="10" t="s">
        <v>369</v>
      </c>
      <c r="I6627" s="10">
        <v>1953</v>
      </c>
      <c r="J6627" s="11" t="s">
        <v>15540</v>
      </c>
      <c r="K6627" s="12"/>
      <c r="L6627" s="13" t="s">
        <v>15541</v>
      </c>
      <c r="M6627" t="s">
        <v>753</v>
      </c>
      <c r="S6627" s="9"/>
      <c r="T6627">
        <v>11</v>
      </c>
      <c r="U6627" s="210" t="s">
        <v>18277</v>
      </c>
      <c r="V6627" s="14">
        <v>0</v>
      </c>
      <c r="W6627" s="14">
        <v>1</v>
      </c>
      <c r="X6627" s="150" t="s">
        <v>294</v>
      </c>
      <c r="Y6627" t="s">
        <v>2824</v>
      </c>
      <c r="Z6627" t="s">
        <v>271</v>
      </c>
      <c r="AA6627">
        <f t="shared" si="103"/>
        <v>2</v>
      </c>
    </row>
    <row r="6628" spans="1:27" x14ac:dyDescent="0.2">
      <c r="A6628">
        <v>440</v>
      </c>
      <c r="B6628" s="1" t="s">
        <v>15545</v>
      </c>
      <c r="C6628" t="s">
        <v>1027</v>
      </c>
      <c r="D6628" s="9" t="s">
        <v>15546</v>
      </c>
      <c r="E6628" s="9" t="s">
        <v>259</v>
      </c>
      <c r="F6628" s="9" t="s">
        <v>532</v>
      </c>
      <c r="G6628" s="10">
        <v>19</v>
      </c>
      <c r="H6628" s="10" t="s">
        <v>369</v>
      </c>
      <c r="I6628" s="10">
        <v>1953</v>
      </c>
      <c r="J6628" s="11" t="s">
        <v>15540</v>
      </c>
      <c r="K6628" s="12"/>
      <c r="L6628" s="13" t="s">
        <v>15541</v>
      </c>
      <c r="M6628" t="s">
        <v>753</v>
      </c>
      <c r="S6628" s="9"/>
      <c r="T6628">
        <v>11</v>
      </c>
      <c r="U6628" s="210" t="s">
        <v>18277</v>
      </c>
      <c r="V6628" s="14">
        <v>0</v>
      </c>
      <c r="W6628" s="14">
        <v>1</v>
      </c>
      <c r="X6628" s="109" t="s">
        <v>294</v>
      </c>
      <c r="Y6628" t="s">
        <v>10697</v>
      </c>
      <c r="Z6628" t="s">
        <v>271</v>
      </c>
      <c r="AA6628">
        <f t="shared" si="103"/>
        <v>4</v>
      </c>
    </row>
    <row r="6629" spans="1:27" x14ac:dyDescent="0.2">
      <c r="A6629">
        <v>647</v>
      </c>
      <c r="B6629" s="1" t="s">
        <v>15542</v>
      </c>
      <c r="C6629" t="s">
        <v>1027</v>
      </c>
      <c r="D6629" s="9" t="s">
        <v>15543</v>
      </c>
      <c r="E6629" s="9"/>
      <c r="F6629" s="9"/>
      <c r="G6629" s="10">
        <v>19</v>
      </c>
      <c r="H6629" s="10" t="s">
        <v>369</v>
      </c>
      <c r="I6629" s="10">
        <v>1953</v>
      </c>
      <c r="J6629" s="11" t="s">
        <v>15540</v>
      </c>
      <c r="K6629" s="12"/>
      <c r="L6629" s="13" t="s">
        <v>15544</v>
      </c>
      <c r="M6629" t="s">
        <v>753</v>
      </c>
      <c r="S6629" s="9"/>
      <c r="T6629">
        <v>11</v>
      </c>
      <c r="U6629" s="210" t="s">
        <v>18277</v>
      </c>
      <c r="V6629" s="14">
        <v>0</v>
      </c>
      <c r="W6629" s="14">
        <v>1</v>
      </c>
      <c r="X6629" s="150" t="s">
        <v>294</v>
      </c>
      <c r="Y6629" t="s">
        <v>10267</v>
      </c>
      <c r="Z6629" t="s">
        <v>271</v>
      </c>
      <c r="AA6629">
        <f t="shared" si="103"/>
        <v>5</v>
      </c>
    </row>
    <row r="6630" spans="1:27" x14ac:dyDescent="0.2">
      <c r="A6630">
        <v>6652</v>
      </c>
      <c r="B6630" s="1" t="s">
        <v>15562</v>
      </c>
      <c r="C6630" t="s">
        <v>1027</v>
      </c>
      <c r="D6630" s="9" t="s">
        <v>10697</v>
      </c>
      <c r="E6630" s="9" t="s">
        <v>259</v>
      </c>
      <c r="F6630" s="9" t="s">
        <v>532</v>
      </c>
      <c r="G6630" s="10">
        <v>19</v>
      </c>
      <c r="H6630" s="10" t="s">
        <v>369</v>
      </c>
      <c r="I6630" s="10">
        <v>1953</v>
      </c>
      <c r="J6630" s="11" t="s">
        <v>15540</v>
      </c>
      <c r="K6630" s="12"/>
      <c r="L6630" s="13" t="s">
        <v>15541</v>
      </c>
      <c r="M6630" t="s">
        <v>753</v>
      </c>
      <c r="S6630" s="9"/>
      <c r="T6630">
        <v>11</v>
      </c>
      <c r="U6630" s="210" t="s">
        <v>18277</v>
      </c>
      <c r="V6630" s="14">
        <v>0</v>
      </c>
      <c r="W6630" s="14">
        <v>0</v>
      </c>
      <c r="X6630" s="109" t="s">
        <v>294</v>
      </c>
      <c r="Y6630" t="s">
        <v>10697</v>
      </c>
      <c r="Z6630" t="s">
        <v>271</v>
      </c>
      <c r="AA6630">
        <f t="shared" si="103"/>
        <v>1</v>
      </c>
    </row>
    <row r="6631" spans="1:27" x14ac:dyDescent="0.2">
      <c r="A6631">
        <v>7399</v>
      </c>
      <c r="B6631" s="1" t="s">
        <v>15553</v>
      </c>
      <c r="C6631" t="s">
        <v>12775</v>
      </c>
      <c r="D6631" s="9" t="s">
        <v>15554</v>
      </c>
      <c r="E6631" s="9"/>
      <c r="F6631" s="9"/>
      <c r="G6631" s="10">
        <v>19</v>
      </c>
      <c r="H6631" s="10" t="s">
        <v>369</v>
      </c>
      <c r="I6631" s="10">
        <v>1953</v>
      </c>
      <c r="J6631" s="11" t="s">
        <v>15540</v>
      </c>
      <c r="K6631" s="12"/>
      <c r="L6631" s="63" t="s">
        <v>17993</v>
      </c>
      <c r="M6631" t="s">
        <v>753</v>
      </c>
      <c r="S6631" s="9"/>
      <c r="T6631">
        <v>11</v>
      </c>
      <c r="U6631" s="210" t="s">
        <v>18277</v>
      </c>
      <c r="V6631" s="14">
        <v>0</v>
      </c>
      <c r="W6631" s="14">
        <v>0</v>
      </c>
      <c r="X6631" s="150" t="s">
        <v>294</v>
      </c>
      <c r="Y6631" t="s">
        <v>1973</v>
      </c>
      <c r="Z6631" t="s">
        <v>12778</v>
      </c>
      <c r="AA6631">
        <f t="shared" si="103"/>
        <v>2</v>
      </c>
    </row>
    <row r="6632" spans="1:27" x14ac:dyDescent="0.2">
      <c r="A6632">
        <v>7283</v>
      </c>
      <c r="B6632" s="1" t="s">
        <v>15551</v>
      </c>
      <c r="C6632" t="s">
        <v>12775</v>
      </c>
      <c r="D6632" s="9" t="s">
        <v>15552</v>
      </c>
      <c r="E6632" s="9"/>
      <c r="F6632" s="9"/>
      <c r="G6632" s="10">
        <v>19</v>
      </c>
      <c r="H6632" s="10" t="s">
        <v>369</v>
      </c>
      <c r="I6632" s="10">
        <v>1953</v>
      </c>
      <c r="J6632" s="11" t="s">
        <v>15540</v>
      </c>
      <c r="K6632" s="12"/>
      <c r="L6632" s="63" t="s">
        <v>17995</v>
      </c>
      <c r="M6632" t="s">
        <v>753</v>
      </c>
      <c r="S6632" s="9"/>
      <c r="T6632">
        <v>11</v>
      </c>
      <c r="U6632" s="210" t="s">
        <v>18277</v>
      </c>
      <c r="V6632" s="14">
        <v>0</v>
      </c>
      <c r="W6632" s="14">
        <v>0</v>
      </c>
      <c r="X6632" s="150" t="s">
        <v>294</v>
      </c>
      <c r="Y6632" t="s">
        <v>11068</v>
      </c>
      <c r="Z6632" t="s">
        <v>12778</v>
      </c>
      <c r="AA6632">
        <f t="shared" si="103"/>
        <v>2</v>
      </c>
    </row>
    <row r="6633" spans="1:27" x14ac:dyDescent="0.2">
      <c r="A6633">
        <v>4492</v>
      </c>
      <c r="B6633" s="1" t="s">
        <v>15561</v>
      </c>
      <c r="C6633" t="s">
        <v>12775</v>
      </c>
      <c r="D6633" s="9" t="s">
        <v>1369</v>
      </c>
      <c r="E6633" s="9"/>
      <c r="F6633" s="9"/>
      <c r="G6633" s="10">
        <v>19</v>
      </c>
      <c r="H6633" s="10" t="s">
        <v>369</v>
      </c>
      <c r="I6633" s="10">
        <v>1953</v>
      </c>
      <c r="J6633" s="11" t="s">
        <v>15540</v>
      </c>
      <c r="K6633" s="12"/>
      <c r="L6633" s="63" t="s">
        <v>18065</v>
      </c>
      <c r="M6633" t="s">
        <v>753</v>
      </c>
      <c r="S6633" s="9"/>
      <c r="T6633">
        <v>11</v>
      </c>
      <c r="U6633" s="210" t="s">
        <v>18277</v>
      </c>
      <c r="V6633" s="14">
        <v>0</v>
      </c>
      <c r="W6633" s="14">
        <v>0</v>
      </c>
      <c r="X6633" s="150" t="s">
        <v>294</v>
      </c>
      <c r="Y6633" t="s">
        <v>1369</v>
      </c>
      <c r="Z6633" t="s">
        <v>7990</v>
      </c>
      <c r="AA6633">
        <f t="shared" si="103"/>
        <v>1</v>
      </c>
    </row>
    <row r="6634" spans="1:27" x14ac:dyDescent="0.2">
      <c r="A6634">
        <v>1253</v>
      </c>
      <c r="B6634" s="1" t="s">
        <v>15563</v>
      </c>
      <c r="C6634" t="s">
        <v>2221</v>
      </c>
      <c r="D6634" s="9" t="s">
        <v>15564</v>
      </c>
      <c r="E6634" s="9"/>
      <c r="F6634" s="9"/>
      <c r="G6634" s="10">
        <v>21</v>
      </c>
      <c r="H6634" s="10" t="s">
        <v>369</v>
      </c>
      <c r="I6634" s="10">
        <v>1953</v>
      </c>
      <c r="J6634" s="11" t="s">
        <v>15565</v>
      </c>
      <c r="K6634" s="12"/>
      <c r="L6634" s="13" t="s">
        <v>15566</v>
      </c>
      <c r="M6634" t="s">
        <v>753</v>
      </c>
      <c r="S6634" s="9"/>
      <c r="T6634">
        <v>11</v>
      </c>
      <c r="U6634" s="210" t="s">
        <v>18277</v>
      </c>
      <c r="V6634" s="14">
        <v>0</v>
      </c>
      <c r="W6634" s="14">
        <v>0</v>
      </c>
      <c r="X6634" s="150" t="s">
        <v>294</v>
      </c>
      <c r="Y6634" t="s">
        <v>1249</v>
      </c>
      <c r="Z6634" t="s">
        <v>505</v>
      </c>
      <c r="AA6634">
        <f t="shared" si="103"/>
        <v>4</v>
      </c>
    </row>
    <row r="6635" spans="1:27" x14ac:dyDescent="0.2">
      <c r="A6635">
        <v>7430</v>
      </c>
      <c r="B6635" s="1" t="s">
        <v>15567</v>
      </c>
      <c r="C6635" t="s">
        <v>503</v>
      </c>
      <c r="D6635" s="9" t="s">
        <v>1888</v>
      </c>
      <c r="E6635" s="9"/>
      <c r="F6635" s="9"/>
      <c r="G6635" s="10">
        <v>23</v>
      </c>
      <c r="H6635" s="10" t="s">
        <v>369</v>
      </c>
      <c r="I6635" s="10">
        <v>1953</v>
      </c>
      <c r="J6635" s="11" t="s">
        <v>15568</v>
      </c>
      <c r="K6635" s="12" t="s">
        <v>237</v>
      </c>
      <c r="L6635" s="13" t="s">
        <v>18</v>
      </c>
      <c r="M6635" t="s">
        <v>290</v>
      </c>
      <c r="N6635" t="s">
        <v>291</v>
      </c>
      <c r="O6635" t="s">
        <v>339</v>
      </c>
      <c r="S6635" s="9"/>
      <c r="T6635">
        <v>11</v>
      </c>
      <c r="U6635" s="210" t="s">
        <v>18277</v>
      </c>
      <c r="V6635" s="14">
        <v>0</v>
      </c>
      <c r="W6635" s="14">
        <v>0</v>
      </c>
      <c r="X6635" s="109" t="e">
        <v>#N/A</v>
      </c>
      <c r="Y6635" t="s">
        <v>1888</v>
      </c>
      <c r="Z6635" t="s">
        <v>271</v>
      </c>
      <c r="AA6635">
        <f t="shared" si="103"/>
        <v>1</v>
      </c>
    </row>
    <row r="6636" spans="1:27" x14ac:dyDescent="0.2">
      <c r="A6636">
        <v>2596</v>
      </c>
      <c r="B6636" s="1" t="s">
        <v>15569</v>
      </c>
      <c r="C6636" t="s">
        <v>1798</v>
      </c>
      <c r="D6636" s="9" t="s">
        <v>1888</v>
      </c>
      <c r="E6636" s="9"/>
      <c r="F6636" s="9"/>
      <c r="G6636" s="10">
        <v>23</v>
      </c>
      <c r="H6636" s="10" t="s">
        <v>369</v>
      </c>
      <c r="I6636" s="10">
        <v>1953</v>
      </c>
      <c r="J6636" s="11" t="s">
        <v>15568</v>
      </c>
      <c r="K6636" s="12"/>
      <c r="L6636" s="13" t="s">
        <v>15570</v>
      </c>
      <c r="M6636" t="s">
        <v>781</v>
      </c>
      <c r="S6636" s="9"/>
      <c r="T6636">
        <v>11</v>
      </c>
      <c r="U6636" s="210" t="s">
        <v>18277</v>
      </c>
      <c r="V6636" s="14">
        <v>0</v>
      </c>
      <c r="W6636" s="14">
        <v>1</v>
      </c>
      <c r="X6636" s="109" t="e">
        <v>#N/A</v>
      </c>
      <c r="Y6636" t="s">
        <v>1888</v>
      </c>
      <c r="Z6636" t="s">
        <v>271</v>
      </c>
      <c r="AA6636">
        <f t="shared" si="103"/>
        <v>1</v>
      </c>
    </row>
    <row r="6637" spans="1:27" x14ac:dyDescent="0.2">
      <c r="A6637">
        <v>3626</v>
      </c>
      <c r="B6637" s="1" t="s">
        <v>15571</v>
      </c>
      <c r="C6637" t="s">
        <v>10788</v>
      </c>
      <c r="D6637" s="9" t="s">
        <v>1888</v>
      </c>
      <c r="E6637" s="9"/>
      <c r="F6637" s="9"/>
      <c r="G6637" s="10">
        <v>23</v>
      </c>
      <c r="H6637" s="10" t="s">
        <v>369</v>
      </c>
      <c r="I6637" s="10">
        <v>1953</v>
      </c>
      <c r="J6637" s="11" t="s">
        <v>15568</v>
      </c>
      <c r="K6637" s="12"/>
      <c r="L6637" s="13" t="s">
        <v>15570</v>
      </c>
      <c r="M6637" t="s">
        <v>781</v>
      </c>
      <c r="S6637" s="9"/>
      <c r="T6637">
        <v>11</v>
      </c>
      <c r="U6637" s="210" t="s">
        <v>18277</v>
      </c>
      <c r="V6637" s="14">
        <v>0</v>
      </c>
      <c r="W6637" s="14">
        <v>0</v>
      </c>
      <c r="X6637" s="109" t="e">
        <v>#N/A</v>
      </c>
      <c r="Y6637" t="s">
        <v>1888</v>
      </c>
      <c r="Z6637" t="s">
        <v>505</v>
      </c>
      <c r="AA6637">
        <f t="shared" si="103"/>
        <v>1</v>
      </c>
    </row>
    <row r="6638" spans="1:27" x14ac:dyDescent="0.2">
      <c r="A6638">
        <v>2218</v>
      </c>
      <c r="B6638" s="1" t="s">
        <v>15578</v>
      </c>
      <c r="C6638" t="s">
        <v>2221</v>
      </c>
      <c r="D6638" s="9" t="s">
        <v>15579</v>
      </c>
      <c r="E6638" s="9"/>
      <c r="F6638" s="9"/>
      <c r="G6638" s="10">
        <v>24</v>
      </c>
      <c r="H6638" s="10" t="s">
        <v>369</v>
      </c>
      <c r="I6638" s="10">
        <v>1953</v>
      </c>
      <c r="J6638" s="11" t="s">
        <v>15574</v>
      </c>
      <c r="K6638" s="12"/>
      <c r="L6638" s="13" t="s">
        <v>15575</v>
      </c>
      <c r="M6638" t="s">
        <v>753</v>
      </c>
      <c r="S6638" s="9"/>
      <c r="T6638">
        <v>11</v>
      </c>
      <c r="U6638" s="210" t="s">
        <v>18277</v>
      </c>
      <c r="V6638" s="14">
        <v>0</v>
      </c>
      <c r="W6638" s="14">
        <v>1</v>
      </c>
      <c r="X6638" s="150" t="s">
        <v>270</v>
      </c>
      <c r="Y6638">
        <v>616</v>
      </c>
      <c r="Z6638" t="s">
        <v>505</v>
      </c>
      <c r="AA6638">
        <f t="shared" si="103"/>
        <v>3</v>
      </c>
    </row>
    <row r="6639" spans="1:27" x14ac:dyDescent="0.2">
      <c r="A6639">
        <v>4152</v>
      </c>
      <c r="B6639" s="1" t="s">
        <v>15590</v>
      </c>
      <c r="C6639" t="s">
        <v>2221</v>
      </c>
      <c r="D6639" s="9">
        <v>68</v>
      </c>
      <c r="E6639" s="9"/>
      <c r="F6639" s="9"/>
      <c r="G6639" s="10">
        <v>24</v>
      </c>
      <c r="H6639" s="10" t="s">
        <v>369</v>
      </c>
      <c r="I6639" s="10">
        <v>1953</v>
      </c>
      <c r="J6639" s="11" t="s">
        <v>15574</v>
      </c>
      <c r="K6639" s="12"/>
      <c r="L6639" s="13" t="s">
        <v>15575</v>
      </c>
      <c r="M6639" t="s">
        <v>753</v>
      </c>
      <c r="S6639" s="9"/>
      <c r="T6639">
        <v>11</v>
      </c>
      <c r="U6639" s="210" t="s">
        <v>18277</v>
      </c>
      <c r="V6639" s="14">
        <v>0</v>
      </c>
      <c r="W6639" s="14">
        <v>1</v>
      </c>
      <c r="X6639" s="150" t="s">
        <v>270</v>
      </c>
      <c r="Y6639">
        <v>68</v>
      </c>
      <c r="Z6639" t="s">
        <v>505</v>
      </c>
      <c r="AA6639">
        <f t="shared" si="103"/>
        <v>1</v>
      </c>
    </row>
    <row r="6640" spans="1:27" x14ac:dyDescent="0.2">
      <c r="A6640" s="14">
        <v>3260</v>
      </c>
      <c r="B6640" s="1" t="s">
        <v>15580</v>
      </c>
      <c r="C6640" t="s">
        <v>2221</v>
      </c>
      <c r="D6640" s="9" t="s">
        <v>15581</v>
      </c>
      <c r="E6640" s="9"/>
      <c r="F6640" s="9"/>
      <c r="G6640" s="10">
        <v>24</v>
      </c>
      <c r="H6640" s="10" t="s">
        <v>369</v>
      </c>
      <c r="I6640" s="10">
        <v>1953</v>
      </c>
      <c r="J6640" s="11" t="s">
        <v>15574</v>
      </c>
      <c r="K6640" s="12"/>
      <c r="L6640" s="13" t="s">
        <v>15575</v>
      </c>
      <c r="M6640" t="s">
        <v>753</v>
      </c>
      <c r="S6640" s="9"/>
      <c r="T6640">
        <v>11</v>
      </c>
      <c r="U6640" s="210" t="s">
        <v>18277</v>
      </c>
      <c r="V6640" s="14">
        <v>0</v>
      </c>
      <c r="W6640" s="14">
        <v>1</v>
      </c>
      <c r="X6640" s="150" t="s">
        <v>270</v>
      </c>
      <c r="Y6640">
        <v>616</v>
      </c>
      <c r="Z6640" t="s">
        <v>505</v>
      </c>
      <c r="AA6640">
        <f t="shared" si="103"/>
        <v>3</v>
      </c>
    </row>
    <row r="6641" spans="1:27" x14ac:dyDescent="0.2">
      <c r="A6641">
        <v>2981</v>
      </c>
      <c r="B6641" s="1" t="s">
        <v>15584</v>
      </c>
      <c r="C6641" t="s">
        <v>2221</v>
      </c>
      <c r="D6641" s="9" t="s">
        <v>15585</v>
      </c>
      <c r="E6641" s="9" t="s">
        <v>259</v>
      </c>
      <c r="F6641" s="9" t="s">
        <v>312</v>
      </c>
      <c r="G6641" s="10">
        <v>24</v>
      </c>
      <c r="H6641" s="10" t="s">
        <v>369</v>
      </c>
      <c r="I6641" s="10">
        <v>1953</v>
      </c>
      <c r="J6641" s="11" t="s">
        <v>15574</v>
      </c>
      <c r="K6641" s="12"/>
      <c r="L6641" s="13" t="s">
        <v>15575</v>
      </c>
      <c r="M6641" t="s">
        <v>753</v>
      </c>
      <c r="S6641" s="9"/>
      <c r="T6641">
        <v>11</v>
      </c>
      <c r="U6641" s="210" t="s">
        <v>18277</v>
      </c>
      <c r="V6641" s="14">
        <v>0</v>
      </c>
      <c r="W6641" s="14">
        <v>1</v>
      </c>
      <c r="X6641" s="150" t="s">
        <v>270</v>
      </c>
      <c r="Y6641">
        <v>23</v>
      </c>
      <c r="Z6641" t="s">
        <v>505</v>
      </c>
      <c r="AA6641">
        <f t="shared" si="103"/>
        <v>3</v>
      </c>
    </row>
    <row r="6642" spans="1:27" x14ac:dyDescent="0.2">
      <c r="A6642">
        <v>828</v>
      </c>
      <c r="B6642" s="1" t="s">
        <v>15586</v>
      </c>
      <c r="C6642" t="s">
        <v>2221</v>
      </c>
      <c r="D6642" s="9" t="s">
        <v>15587</v>
      </c>
      <c r="E6642" s="9" t="s">
        <v>259</v>
      </c>
      <c r="F6642" s="9" t="s">
        <v>532</v>
      </c>
      <c r="G6642" s="10">
        <v>24</v>
      </c>
      <c r="H6642" s="10" t="s">
        <v>369</v>
      </c>
      <c r="I6642" s="10">
        <v>1953</v>
      </c>
      <c r="J6642" s="11" t="s">
        <v>15574</v>
      </c>
      <c r="K6642" s="12"/>
      <c r="L6642" s="13" t="s">
        <v>15575</v>
      </c>
      <c r="M6642" t="s">
        <v>753</v>
      </c>
      <c r="S6642" s="9"/>
      <c r="T6642">
        <v>11</v>
      </c>
      <c r="U6642" s="210" t="s">
        <v>18277</v>
      </c>
      <c r="V6642" s="14">
        <v>0</v>
      </c>
      <c r="W6642" s="14">
        <v>1</v>
      </c>
      <c r="X6642" s="109" t="s">
        <v>294</v>
      </c>
      <c r="Y6642" t="s">
        <v>10182</v>
      </c>
      <c r="Z6642" t="s">
        <v>505</v>
      </c>
      <c r="AA6642">
        <f t="shared" si="103"/>
        <v>2</v>
      </c>
    </row>
    <row r="6643" spans="1:27" x14ac:dyDescent="0.2">
      <c r="A6643">
        <v>218</v>
      </c>
      <c r="B6643" s="1" t="s">
        <v>15572</v>
      </c>
      <c r="C6643" t="s">
        <v>2221</v>
      </c>
      <c r="D6643" s="9" t="s">
        <v>15573</v>
      </c>
      <c r="E6643" s="9" t="s">
        <v>259</v>
      </c>
      <c r="F6643" s="9" t="s">
        <v>312</v>
      </c>
      <c r="G6643" s="10">
        <v>24</v>
      </c>
      <c r="H6643" s="10" t="s">
        <v>369</v>
      </c>
      <c r="I6643" s="10">
        <v>1953</v>
      </c>
      <c r="J6643" s="11" t="s">
        <v>15574</v>
      </c>
      <c r="K6643" s="12"/>
      <c r="L6643" s="13" t="s">
        <v>15575</v>
      </c>
      <c r="M6643" t="s">
        <v>753</v>
      </c>
      <c r="S6643" s="9"/>
      <c r="T6643">
        <v>11</v>
      </c>
      <c r="U6643" s="210" t="s">
        <v>18277</v>
      </c>
      <c r="V6643" s="14">
        <v>0</v>
      </c>
      <c r="W6643" s="14">
        <v>1</v>
      </c>
      <c r="X6643" s="150" t="s">
        <v>270</v>
      </c>
      <c r="Y6643">
        <v>29</v>
      </c>
      <c r="Z6643" t="s">
        <v>505</v>
      </c>
      <c r="AA6643">
        <f t="shared" si="103"/>
        <v>7</v>
      </c>
    </row>
    <row r="6644" spans="1:27" x14ac:dyDescent="0.2">
      <c r="A6644">
        <v>1470</v>
      </c>
      <c r="B6644" s="1" t="s">
        <v>15582</v>
      </c>
      <c r="C6644" t="s">
        <v>2221</v>
      </c>
      <c r="D6644" s="9" t="s">
        <v>15583</v>
      </c>
      <c r="E6644" s="9" t="s">
        <v>259</v>
      </c>
      <c r="F6644" s="9" t="s">
        <v>312</v>
      </c>
      <c r="G6644" s="10">
        <v>24</v>
      </c>
      <c r="H6644" s="10" t="s">
        <v>369</v>
      </c>
      <c r="I6644" s="10">
        <v>1953</v>
      </c>
      <c r="J6644" s="11" t="s">
        <v>15574</v>
      </c>
      <c r="K6644" s="12"/>
      <c r="L6644" s="13" t="s">
        <v>15575</v>
      </c>
      <c r="M6644" t="s">
        <v>753</v>
      </c>
      <c r="S6644" s="9"/>
      <c r="T6644">
        <v>11</v>
      </c>
      <c r="U6644" s="210" t="s">
        <v>18277</v>
      </c>
      <c r="V6644" s="14">
        <v>0</v>
      </c>
      <c r="W6644" s="14">
        <v>1</v>
      </c>
      <c r="X6644" s="150" t="s">
        <v>270</v>
      </c>
      <c r="Y6644">
        <v>29</v>
      </c>
      <c r="Z6644" t="s">
        <v>505</v>
      </c>
      <c r="AA6644">
        <f t="shared" si="103"/>
        <v>3</v>
      </c>
    </row>
    <row r="6645" spans="1:27" x14ac:dyDescent="0.2">
      <c r="A6645">
        <v>5491</v>
      </c>
      <c r="B6645" s="1" t="s">
        <v>15588</v>
      </c>
      <c r="C6645" t="s">
        <v>2221</v>
      </c>
      <c r="D6645" s="9" t="s">
        <v>15589</v>
      </c>
      <c r="E6645" s="9" t="s">
        <v>259</v>
      </c>
      <c r="F6645" s="9" t="s">
        <v>312</v>
      </c>
      <c r="G6645" s="10">
        <v>24</v>
      </c>
      <c r="H6645" s="10" t="s">
        <v>369</v>
      </c>
      <c r="I6645" s="10">
        <v>1953</v>
      </c>
      <c r="J6645" s="11" t="s">
        <v>15574</v>
      </c>
      <c r="K6645" s="12"/>
      <c r="L6645" s="13" t="s">
        <v>15575</v>
      </c>
      <c r="M6645" t="s">
        <v>753</v>
      </c>
      <c r="S6645" s="9"/>
      <c r="T6645">
        <v>11</v>
      </c>
      <c r="U6645" s="210" t="s">
        <v>18277</v>
      </c>
      <c r="V6645" s="14">
        <v>0</v>
      </c>
      <c r="W6645" s="14">
        <v>1</v>
      </c>
      <c r="X6645" s="150" t="s">
        <v>270</v>
      </c>
      <c r="Y6645">
        <v>29</v>
      </c>
      <c r="Z6645" t="s">
        <v>505</v>
      </c>
      <c r="AA6645">
        <f t="shared" si="103"/>
        <v>2</v>
      </c>
    </row>
    <row r="6646" spans="1:27" x14ac:dyDescent="0.2">
      <c r="A6646">
        <v>2032</v>
      </c>
      <c r="B6646" s="1" t="s">
        <v>15576</v>
      </c>
      <c r="C6646" t="s">
        <v>6878</v>
      </c>
      <c r="D6646" s="9" t="s">
        <v>15577</v>
      </c>
      <c r="E6646" s="9" t="s">
        <v>259</v>
      </c>
      <c r="F6646" s="9" t="s">
        <v>532</v>
      </c>
      <c r="G6646" s="10">
        <v>24</v>
      </c>
      <c r="H6646" s="10" t="s">
        <v>369</v>
      </c>
      <c r="I6646" s="10">
        <v>1953</v>
      </c>
      <c r="J6646" s="11" t="s">
        <v>15574</v>
      </c>
      <c r="K6646" s="12"/>
      <c r="L6646" s="13" t="s">
        <v>15575</v>
      </c>
      <c r="M6646" t="s">
        <v>753</v>
      </c>
      <c r="S6646" s="9"/>
      <c r="T6646">
        <v>11</v>
      </c>
      <c r="U6646" s="210" t="s">
        <v>18277</v>
      </c>
      <c r="V6646" s="14">
        <v>0</v>
      </c>
      <c r="W6646" s="14">
        <v>0</v>
      </c>
      <c r="X6646" s="109" t="s">
        <v>294</v>
      </c>
      <c r="Y6646" t="s">
        <v>10697</v>
      </c>
      <c r="Z6646" t="s">
        <v>271</v>
      </c>
      <c r="AA6646">
        <f t="shared" si="103"/>
        <v>4</v>
      </c>
    </row>
    <row r="6647" spans="1:27" x14ac:dyDescent="0.2">
      <c r="A6647">
        <v>616</v>
      </c>
      <c r="B6647" s="1" t="s">
        <v>15591</v>
      </c>
      <c r="C6647" t="s">
        <v>1798</v>
      </c>
      <c r="D6647" s="9" t="s">
        <v>15592</v>
      </c>
      <c r="E6647" s="9"/>
      <c r="F6647" s="9"/>
      <c r="G6647" s="10">
        <v>25</v>
      </c>
      <c r="H6647" s="10" t="s">
        <v>369</v>
      </c>
      <c r="I6647" s="10">
        <v>1953</v>
      </c>
      <c r="J6647" s="11" t="s">
        <v>15593</v>
      </c>
      <c r="K6647" s="12"/>
      <c r="L6647" s="13" t="s">
        <v>15594</v>
      </c>
      <c r="M6647" t="s">
        <v>753</v>
      </c>
      <c r="S6647" s="9"/>
      <c r="T6647">
        <v>11</v>
      </c>
      <c r="U6647" s="210" t="s">
        <v>18277</v>
      </c>
      <c r="V6647" s="14">
        <v>0</v>
      </c>
      <c r="W6647" s="14">
        <v>1</v>
      </c>
      <c r="X6647" s="150" t="s">
        <v>270</v>
      </c>
      <c r="Y6647">
        <v>771</v>
      </c>
      <c r="Z6647" t="s">
        <v>271</v>
      </c>
      <c r="AA6647">
        <f t="shared" si="103"/>
        <v>5</v>
      </c>
    </row>
    <row r="6648" spans="1:27" x14ac:dyDescent="0.2">
      <c r="A6648">
        <v>1236</v>
      </c>
      <c r="B6648" s="1" t="s">
        <v>15602</v>
      </c>
      <c r="C6648" t="s">
        <v>1798</v>
      </c>
      <c r="D6648" s="9" t="s">
        <v>15603</v>
      </c>
      <c r="E6648" s="9"/>
      <c r="F6648" s="9"/>
      <c r="G6648" s="10">
        <v>25</v>
      </c>
      <c r="H6648" s="10" t="s">
        <v>369</v>
      </c>
      <c r="I6648" s="10">
        <v>1953</v>
      </c>
      <c r="J6648" s="11" t="s">
        <v>15593</v>
      </c>
      <c r="K6648" s="12"/>
      <c r="L6648" s="13" t="s">
        <v>15604</v>
      </c>
      <c r="M6648" t="s">
        <v>753</v>
      </c>
      <c r="S6648" s="9"/>
      <c r="T6648">
        <v>11</v>
      </c>
      <c r="U6648" s="210" t="s">
        <v>18277</v>
      </c>
      <c r="V6648" s="14">
        <v>0</v>
      </c>
      <c r="W6648" s="14">
        <v>1</v>
      </c>
      <c r="X6648" s="150" t="s">
        <v>270</v>
      </c>
      <c r="Y6648">
        <v>771</v>
      </c>
      <c r="Z6648" t="s">
        <v>271</v>
      </c>
      <c r="AA6648">
        <f t="shared" si="103"/>
        <v>3</v>
      </c>
    </row>
    <row r="6649" spans="1:27" x14ac:dyDescent="0.2">
      <c r="A6649">
        <v>1318</v>
      </c>
      <c r="B6649" s="1" t="s">
        <v>15609</v>
      </c>
      <c r="C6649" t="s">
        <v>1798</v>
      </c>
      <c r="D6649" s="9" t="s">
        <v>9573</v>
      </c>
      <c r="E6649" s="9"/>
      <c r="F6649" s="9"/>
      <c r="G6649" s="10">
        <v>25</v>
      </c>
      <c r="H6649" s="10" t="s">
        <v>369</v>
      </c>
      <c r="I6649" s="10">
        <v>1953</v>
      </c>
      <c r="J6649" s="11" t="s">
        <v>15593</v>
      </c>
      <c r="K6649" s="12"/>
      <c r="L6649" s="13" t="s">
        <v>15610</v>
      </c>
      <c r="M6649" t="s">
        <v>753</v>
      </c>
      <c r="S6649" s="9"/>
      <c r="T6649">
        <v>11</v>
      </c>
      <c r="U6649" s="210" t="s">
        <v>18277</v>
      </c>
      <c r="V6649" s="14">
        <v>0</v>
      </c>
      <c r="W6649" s="14">
        <v>1</v>
      </c>
      <c r="X6649" s="109" t="e">
        <v>#N/A</v>
      </c>
      <c r="Y6649" t="s">
        <v>1888</v>
      </c>
      <c r="Z6649" t="s">
        <v>271</v>
      </c>
      <c r="AA6649">
        <f t="shared" si="103"/>
        <v>2</v>
      </c>
    </row>
    <row r="6650" spans="1:27" x14ac:dyDescent="0.2">
      <c r="A6650">
        <v>2192</v>
      </c>
      <c r="B6650" s="1" t="s">
        <v>15608</v>
      </c>
      <c r="C6650" t="s">
        <v>1798</v>
      </c>
      <c r="D6650" s="9" t="s">
        <v>10829</v>
      </c>
      <c r="E6650" s="9"/>
      <c r="F6650" s="9"/>
      <c r="G6650" s="10">
        <v>25</v>
      </c>
      <c r="H6650" s="10" t="s">
        <v>369</v>
      </c>
      <c r="I6650" s="10">
        <v>1953</v>
      </c>
      <c r="J6650" s="11" t="s">
        <v>15593</v>
      </c>
      <c r="K6650" s="12"/>
      <c r="L6650" s="13" t="s">
        <v>15597</v>
      </c>
      <c r="M6650" t="s">
        <v>781</v>
      </c>
      <c r="S6650" s="9"/>
      <c r="T6650">
        <v>11</v>
      </c>
      <c r="U6650" s="210" t="s">
        <v>18277</v>
      </c>
      <c r="V6650" s="14">
        <v>0</v>
      </c>
      <c r="W6650" s="14">
        <v>1</v>
      </c>
      <c r="X6650" s="109" t="e">
        <v>#N/A</v>
      </c>
      <c r="Y6650" t="s">
        <v>1888</v>
      </c>
      <c r="Z6650" t="s">
        <v>271</v>
      </c>
      <c r="AA6650">
        <f t="shared" si="103"/>
        <v>2</v>
      </c>
    </row>
    <row r="6651" spans="1:27" x14ac:dyDescent="0.2">
      <c r="A6651">
        <v>3249</v>
      </c>
      <c r="B6651" s="1" t="s">
        <v>15613</v>
      </c>
      <c r="C6651" t="s">
        <v>1027</v>
      </c>
      <c r="D6651" s="9" t="s">
        <v>1888</v>
      </c>
      <c r="E6651" s="9"/>
      <c r="F6651" s="9"/>
      <c r="G6651" s="10">
        <v>25</v>
      </c>
      <c r="H6651" s="10" t="s">
        <v>369</v>
      </c>
      <c r="I6651" s="10">
        <v>1953</v>
      </c>
      <c r="J6651" s="11" t="s">
        <v>15593</v>
      </c>
      <c r="K6651" s="12"/>
      <c r="L6651" s="13" t="s">
        <v>15614</v>
      </c>
      <c r="M6651" t="s">
        <v>753</v>
      </c>
      <c r="S6651" s="9"/>
      <c r="T6651">
        <v>11</v>
      </c>
      <c r="U6651" s="210" t="s">
        <v>18277</v>
      </c>
      <c r="V6651" s="14">
        <v>0</v>
      </c>
      <c r="W6651" s="14">
        <v>1</v>
      </c>
      <c r="X6651" s="109" t="e">
        <v>#N/A</v>
      </c>
      <c r="Y6651" t="s">
        <v>1888</v>
      </c>
      <c r="Z6651" t="s">
        <v>1419</v>
      </c>
      <c r="AA6651">
        <f t="shared" si="103"/>
        <v>1</v>
      </c>
    </row>
    <row r="6652" spans="1:27" x14ac:dyDescent="0.2">
      <c r="A6652">
        <v>3903</v>
      </c>
      <c r="B6652" s="1" t="s">
        <v>15615</v>
      </c>
      <c r="C6652" t="s">
        <v>1027</v>
      </c>
      <c r="D6652" s="9" t="s">
        <v>1888</v>
      </c>
      <c r="E6652" s="9"/>
      <c r="F6652" s="9"/>
      <c r="G6652" s="10">
        <v>25</v>
      </c>
      <c r="H6652" s="10" t="s">
        <v>369</v>
      </c>
      <c r="I6652" s="10">
        <v>1953</v>
      </c>
      <c r="J6652" s="11" t="s">
        <v>15593</v>
      </c>
      <c r="K6652" s="12"/>
      <c r="L6652" s="13" t="s">
        <v>15606</v>
      </c>
      <c r="M6652" t="s">
        <v>753</v>
      </c>
      <c r="S6652" s="9"/>
      <c r="T6652">
        <v>11</v>
      </c>
      <c r="U6652" s="210" t="s">
        <v>18277</v>
      </c>
      <c r="V6652" s="14">
        <v>0</v>
      </c>
      <c r="W6652" s="14">
        <v>1</v>
      </c>
      <c r="X6652" s="109" t="e">
        <v>#N/A</v>
      </c>
      <c r="Y6652" t="s">
        <v>1888</v>
      </c>
      <c r="Z6652" t="s">
        <v>1419</v>
      </c>
      <c r="AA6652">
        <f t="shared" si="103"/>
        <v>1</v>
      </c>
    </row>
    <row r="6653" spans="1:27" x14ac:dyDescent="0.2">
      <c r="A6653">
        <v>1722</v>
      </c>
      <c r="B6653" s="1" t="s">
        <v>15605</v>
      </c>
      <c r="C6653" t="s">
        <v>1798</v>
      </c>
      <c r="D6653" s="9" t="s">
        <v>10829</v>
      </c>
      <c r="E6653" s="9"/>
      <c r="F6653" s="9"/>
      <c r="G6653" s="10">
        <v>25</v>
      </c>
      <c r="H6653" s="10" t="s">
        <v>369</v>
      </c>
      <c r="I6653" s="10">
        <v>1953</v>
      </c>
      <c r="J6653" s="11" t="s">
        <v>15593</v>
      </c>
      <c r="K6653" s="12"/>
      <c r="L6653" s="13" t="s">
        <v>15606</v>
      </c>
      <c r="M6653" t="s">
        <v>753</v>
      </c>
      <c r="S6653" s="9"/>
      <c r="T6653">
        <v>11</v>
      </c>
      <c r="U6653" s="210" t="s">
        <v>18277</v>
      </c>
      <c r="V6653" s="14">
        <v>0</v>
      </c>
      <c r="W6653" s="14">
        <v>1</v>
      </c>
      <c r="X6653" s="109" t="e">
        <v>#N/A</v>
      </c>
      <c r="Y6653" t="s">
        <v>1888</v>
      </c>
      <c r="Z6653" t="s">
        <v>271</v>
      </c>
      <c r="AA6653">
        <f t="shared" si="103"/>
        <v>2</v>
      </c>
    </row>
    <row r="6654" spans="1:27" x14ac:dyDescent="0.2">
      <c r="A6654">
        <v>1606</v>
      </c>
      <c r="B6654" s="1" t="s">
        <v>15607</v>
      </c>
      <c r="C6654" t="s">
        <v>1798</v>
      </c>
      <c r="D6654" s="9" t="s">
        <v>10829</v>
      </c>
      <c r="E6654" s="9"/>
      <c r="F6654" s="9"/>
      <c r="G6654" s="10">
        <v>25</v>
      </c>
      <c r="H6654" s="10" t="s">
        <v>369</v>
      </c>
      <c r="I6654" s="10">
        <v>1953</v>
      </c>
      <c r="J6654" s="11" t="s">
        <v>15593</v>
      </c>
      <c r="K6654" s="12"/>
      <c r="L6654" s="13" t="s">
        <v>15606</v>
      </c>
      <c r="M6654" t="s">
        <v>753</v>
      </c>
      <c r="S6654" s="9"/>
      <c r="T6654">
        <v>11</v>
      </c>
      <c r="U6654" s="210" t="s">
        <v>18277</v>
      </c>
      <c r="V6654" s="14">
        <v>0</v>
      </c>
      <c r="W6654" s="14">
        <v>1</v>
      </c>
      <c r="X6654" s="109" t="e">
        <v>#N/A</v>
      </c>
      <c r="Y6654" t="s">
        <v>1888</v>
      </c>
      <c r="Z6654" t="s">
        <v>271</v>
      </c>
      <c r="AA6654">
        <f t="shared" si="103"/>
        <v>2</v>
      </c>
    </row>
    <row r="6655" spans="1:27" x14ac:dyDescent="0.2">
      <c r="A6655">
        <v>1196</v>
      </c>
      <c r="B6655" s="1" t="s">
        <v>15598</v>
      </c>
      <c r="C6655" t="s">
        <v>10788</v>
      </c>
      <c r="D6655" s="9" t="s">
        <v>15599</v>
      </c>
      <c r="E6655" s="9"/>
      <c r="F6655" s="9"/>
      <c r="G6655" s="10">
        <v>25</v>
      </c>
      <c r="H6655" s="10" t="s">
        <v>369</v>
      </c>
      <c r="I6655" s="10">
        <v>1953</v>
      </c>
      <c r="J6655" s="11" t="s">
        <v>15593</v>
      </c>
      <c r="K6655" s="12"/>
      <c r="L6655" s="13" t="s">
        <v>15597</v>
      </c>
      <c r="M6655" t="s">
        <v>781</v>
      </c>
      <c r="S6655" s="9"/>
      <c r="T6655">
        <v>11</v>
      </c>
      <c r="U6655" s="210" t="s">
        <v>18277</v>
      </c>
      <c r="V6655" s="14">
        <v>0</v>
      </c>
      <c r="W6655" s="14">
        <v>0</v>
      </c>
      <c r="X6655" s="150" t="s">
        <v>294</v>
      </c>
      <c r="Y6655" t="s">
        <v>15262</v>
      </c>
      <c r="Z6655" t="s">
        <v>505</v>
      </c>
      <c r="AA6655">
        <f t="shared" si="103"/>
        <v>3</v>
      </c>
    </row>
    <row r="6656" spans="1:27" x14ac:dyDescent="0.2">
      <c r="A6656">
        <v>1880</v>
      </c>
      <c r="B6656" s="1" t="s">
        <v>15600</v>
      </c>
      <c r="C6656" t="s">
        <v>10788</v>
      </c>
      <c r="D6656" s="9" t="s">
        <v>15601</v>
      </c>
      <c r="E6656" s="9"/>
      <c r="F6656" s="9"/>
      <c r="G6656" s="10">
        <v>25</v>
      </c>
      <c r="H6656" s="10" t="s">
        <v>369</v>
      </c>
      <c r="I6656" s="10">
        <v>1953</v>
      </c>
      <c r="J6656" s="11" t="s">
        <v>15593</v>
      </c>
      <c r="K6656" s="12"/>
      <c r="L6656" s="13" t="s">
        <v>15597</v>
      </c>
      <c r="M6656" t="s">
        <v>781</v>
      </c>
      <c r="S6656" s="9"/>
      <c r="T6656">
        <v>11</v>
      </c>
      <c r="U6656" s="210" t="s">
        <v>18277</v>
      </c>
      <c r="V6656" s="14">
        <v>0</v>
      </c>
      <c r="W6656" s="14">
        <v>0</v>
      </c>
      <c r="X6656" s="150" t="s">
        <v>294</v>
      </c>
      <c r="Y6656" t="s">
        <v>15262</v>
      </c>
      <c r="Z6656" t="s">
        <v>505</v>
      </c>
      <c r="AA6656">
        <f t="shared" si="103"/>
        <v>3</v>
      </c>
    </row>
    <row r="6657" spans="1:27" x14ac:dyDescent="0.2">
      <c r="A6657">
        <v>752</v>
      </c>
      <c r="B6657" s="1" t="s">
        <v>15595</v>
      </c>
      <c r="C6657" t="s">
        <v>10788</v>
      </c>
      <c r="D6657" s="9" t="s">
        <v>15596</v>
      </c>
      <c r="E6657" s="9"/>
      <c r="F6657" s="9"/>
      <c r="G6657" s="10">
        <v>25</v>
      </c>
      <c r="H6657" s="10" t="s">
        <v>369</v>
      </c>
      <c r="I6657" s="10">
        <v>1953</v>
      </c>
      <c r="J6657" s="11" t="s">
        <v>15593</v>
      </c>
      <c r="K6657" s="12"/>
      <c r="L6657" s="13" t="s">
        <v>15597</v>
      </c>
      <c r="M6657" t="s">
        <v>781</v>
      </c>
      <c r="S6657" s="9"/>
      <c r="T6657">
        <v>11</v>
      </c>
      <c r="U6657" s="210" t="s">
        <v>18277</v>
      </c>
      <c r="V6657" s="14">
        <v>0</v>
      </c>
      <c r="W6657" s="14">
        <v>0</v>
      </c>
      <c r="X6657" s="150" t="s">
        <v>294</v>
      </c>
      <c r="Y6657" t="s">
        <v>15516</v>
      </c>
      <c r="Z6657" t="s">
        <v>505</v>
      </c>
      <c r="AA6657">
        <f t="shared" si="103"/>
        <v>3</v>
      </c>
    </row>
    <row r="6658" spans="1:27" x14ac:dyDescent="0.2">
      <c r="A6658">
        <v>3029</v>
      </c>
      <c r="B6658" s="1" t="s">
        <v>15611</v>
      </c>
      <c r="C6658" t="s">
        <v>10788</v>
      </c>
      <c r="D6658" s="9" t="s">
        <v>15612</v>
      </c>
      <c r="E6658" s="9"/>
      <c r="F6658" s="9"/>
      <c r="G6658" s="10">
        <v>25</v>
      </c>
      <c r="H6658" s="10" t="s">
        <v>369</v>
      </c>
      <c r="I6658" s="10">
        <v>1953</v>
      </c>
      <c r="J6658" s="11" t="s">
        <v>15593</v>
      </c>
      <c r="K6658" s="12"/>
      <c r="L6658" s="13" t="s">
        <v>15597</v>
      </c>
      <c r="M6658" t="s">
        <v>781</v>
      </c>
      <c r="S6658" s="9"/>
      <c r="T6658">
        <v>11</v>
      </c>
      <c r="U6658" s="210" t="s">
        <v>18277</v>
      </c>
      <c r="V6658" s="14">
        <v>0</v>
      </c>
      <c r="W6658" s="14">
        <v>0</v>
      </c>
      <c r="X6658" s="150" t="s">
        <v>270</v>
      </c>
      <c r="Y6658" t="s">
        <v>15612</v>
      </c>
      <c r="Z6658" t="s">
        <v>505</v>
      </c>
      <c r="AA6658">
        <f t="shared" ref="AA6658:AA6721" si="104">LEN(D6658)-LEN(SUBSTITUTE(D6658,"/",""))+1</f>
        <v>1</v>
      </c>
    </row>
    <row r="6659" spans="1:27" x14ac:dyDescent="0.2">
      <c r="A6659">
        <v>2751</v>
      </c>
      <c r="B6659" s="1" t="s">
        <v>15619</v>
      </c>
      <c r="C6659" t="s">
        <v>2221</v>
      </c>
      <c r="D6659" s="9" t="s">
        <v>1160</v>
      </c>
      <c r="E6659" s="9" t="s">
        <v>259</v>
      </c>
      <c r="F6659" s="9" t="s">
        <v>312</v>
      </c>
      <c r="G6659" s="10">
        <v>26</v>
      </c>
      <c r="H6659" s="10" t="s">
        <v>369</v>
      </c>
      <c r="I6659" s="10">
        <v>1953</v>
      </c>
      <c r="J6659" s="11" t="s">
        <v>15617</v>
      </c>
      <c r="K6659" s="12"/>
      <c r="L6659" s="13" t="s">
        <v>15620</v>
      </c>
      <c r="M6659" t="s">
        <v>753</v>
      </c>
      <c r="S6659" s="9"/>
      <c r="T6659">
        <v>11</v>
      </c>
      <c r="U6659" s="210" t="s">
        <v>18277</v>
      </c>
      <c r="V6659" s="14">
        <v>0</v>
      </c>
      <c r="W6659" s="14">
        <v>1</v>
      </c>
      <c r="X6659" s="150" t="s">
        <v>270</v>
      </c>
      <c r="Y6659">
        <v>157</v>
      </c>
      <c r="Z6659" t="s">
        <v>505</v>
      </c>
      <c r="AA6659">
        <f t="shared" si="104"/>
        <v>2</v>
      </c>
    </row>
    <row r="6660" spans="1:27" x14ac:dyDescent="0.2">
      <c r="A6660">
        <v>393</v>
      </c>
      <c r="B6660" s="1" t="s">
        <v>15616</v>
      </c>
      <c r="C6660" t="s">
        <v>1027</v>
      </c>
      <c r="D6660" s="9" t="s">
        <v>6917</v>
      </c>
      <c r="E6660" s="9" t="s">
        <v>14530</v>
      </c>
      <c r="F6660" s="9" t="s">
        <v>532</v>
      </c>
      <c r="G6660" s="10">
        <v>26</v>
      </c>
      <c r="H6660" s="10" t="s">
        <v>369</v>
      </c>
      <c r="I6660" s="10">
        <v>1953</v>
      </c>
      <c r="J6660" s="11" t="s">
        <v>15617</v>
      </c>
      <c r="K6660" s="12"/>
      <c r="L6660" s="13" t="s">
        <v>15618</v>
      </c>
      <c r="M6660" t="s">
        <v>753</v>
      </c>
      <c r="S6660" s="9"/>
      <c r="T6660">
        <v>11</v>
      </c>
      <c r="U6660" s="210" t="s">
        <v>18277</v>
      </c>
      <c r="V6660" s="14">
        <v>0</v>
      </c>
      <c r="W6660" s="14">
        <v>1</v>
      </c>
      <c r="X6660" s="109" t="s">
        <v>294</v>
      </c>
      <c r="Y6660" t="s">
        <v>4077</v>
      </c>
      <c r="Z6660" t="s">
        <v>271</v>
      </c>
      <c r="AA6660">
        <f t="shared" si="104"/>
        <v>4</v>
      </c>
    </row>
    <row r="6661" spans="1:27" x14ac:dyDescent="0.2">
      <c r="A6661">
        <v>3916</v>
      </c>
      <c r="B6661" s="1" t="s">
        <v>15621</v>
      </c>
      <c r="C6661" t="s">
        <v>1027</v>
      </c>
      <c r="D6661" s="9"/>
      <c r="E6661" s="9" t="s">
        <v>14530</v>
      </c>
      <c r="F6661" s="9"/>
      <c r="G6661" s="10">
        <v>26</v>
      </c>
      <c r="H6661" s="10" t="s">
        <v>369</v>
      </c>
      <c r="I6661" s="10">
        <v>1953</v>
      </c>
      <c r="J6661" s="11" t="s">
        <v>15617</v>
      </c>
      <c r="K6661" s="12"/>
      <c r="L6661" s="13" t="s">
        <v>15622</v>
      </c>
      <c r="M6661" t="s">
        <v>753</v>
      </c>
      <c r="S6661" s="9"/>
      <c r="T6661">
        <v>11</v>
      </c>
      <c r="U6661" s="210" t="s">
        <v>18277</v>
      </c>
      <c r="V6661" s="14">
        <v>0</v>
      </c>
      <c r="W6661" s="14">
        <v>0</v>
      </c>
      <c r="X6661" s="109" t="e">
        <v>#N/A</v>
      </c>
      <c r="Y6661" t="s">
        <v>334</v>
      </c>
      <c r="Z6661" t="s">
        <v>1419</v>
      </c>
      <c r="AA6661">
        <f t="shared" si="104"/>
        <v>1</v>
      </c>
    </row>
    <row r="6662" spans="1:27" x14ac:dyDescent="0.2">
      <c r="A6662">
        <v>6079</v>
      </c>
      <c r="B6662" s="1" t="s">
        <v>15623</v>
      </c>
      <c r="C6662" t="s">
        <v>1027</v>
      </c>
      <c r="D6662" s="9"/>
      <c r="E6662" s="9" t="s">
        <v>14530</v>
      </c>
      <c r="F6662" s="9"/>
      <c r="G6662" s="10">
        <v>26</v>
      </c>
      <c r="H6662" s="10" t="s">
        <v>369</v>
      </c>
      <c r="I6662" s="10">
        <v>1953</v>
      </c>
      <c r="J6662" s="11" t="s">
        <v>15617</v>
      </c>
      <c r="K6662" s="12"/>
      <c r="L6662" s="13" t="s">
        <v>15624</v>
      </c>
      <c r="M6662" t="s">
        <v>753</v>
      </c>
      <c r="S6662" s="9"/>
      <c r="T6662">
        <v>11</v>
      </c>
      <c r="U6662" s="210" t="s">
        <v>18277</v>
      </c>
      <c r="V6662" s="14">
        <v>0</v>
      </c>
      <c r="W6662" s="14">
        <v>0</v>
      </c>
      <c r="X6662" s="109" t="e">
        <v>#N/A</v>
      </c>
      <c r="Y6662" t="s">
        <v>334</v>
      </c>
      <c r="Z6662" t="s">
        <v>1419</v>
      </c>
      <c r="AA6662">
        <f t="shared" si="104"/>
        <v>1</v>
      </c>
    </row>
    <row r="6663" spans="1:27" x14ac:dyDescent="0.2">
      <c r="A6663">
        <v>3115</v>
      </c>
      <c r="B6663" s="1" t="s">
        <v>15625</v>
      </c>
      <c r="C6663" t="s">
        <v>1027</v>
      </c>
      <c r="D6663" s="9" t="s">
        <v>1888</v>
      </c>
      <c r="E6663" s="9"/>
      <c r="F6663" s="9"/>
      <c r="G6663" s="10">
        <v>28</v>
      </c>
      <c r="H6663" s="10" t="s">
        <v>369</v>
      </c>
      <c r="I6663" s="10">
        <v>1953</v>
      </c>
      <c r="J6663" s="11" t="s">
        <v>15626</v>
      </c>
      <c r="K6663" s="12"/>
      <c r="L6663" s="13" t="s">
        <v>15627</v>
      </c>
      <c r="M6663" t="s">
        <v>781</v>
      </c>
      <c r="S6663" s="9"/>
      <c r="T6663">
        <v>11</v>
      </c>
      <c r="U6663" s="210" t="s">
        <v>18277</v>
      </c>
      <c r="V6663" s="14">
        <v>0</v>
      </c>
      <c r="W6663" s="14">
        <v>0</v>
      </c>
      <c r="X6663" s="109" t="e">
        <v>#N/A</v>
      </c>
      <c r="Y6663" t="s">
        <v>1888</v>
      </c>
      <c r="Z6663" t="s">
        <v>1419</v>
      </c>
      <c r="AA6663">
        <f t="shared" si="104"/>
        <v>1</v>
      </c>
    </row>
    <row r="6664" spans="1:27" x14ac:dyDescent="0.2">
      <c r="A6664">
        <v>2851</v>
      </c>
      <c r="B6664" s="1" t="s">
        <v>15628</v>
      </c>
      <c r="C6664" t="s">
        <v>10788</v>
      </c>
      <c r="D6664" s="9" t="s">
        <v>12592</v>
      </c>
      <c r="E6664" s="9"/>
      <c r="F6664" s="9"/>
      <c r="G6664" s="10">
        <v>0</v>
      </c>
      <c r="H6664" s="10" t="s">
        <v>261</v>
      </c>
      <c r="I6664" s="10">
        <v>1953</v>
      </c>
      <c r="J6664" s="11" t="s">
        <v>15629</v>
      </c>
      <c r="K6664" s="12"/>
      <c r="L6664" s="13" t="s">
        <v>15630</v>
      </c>
      <c r="M6664" t="s">
        <v>753</v>
      </c>
      <c r="S6664" s="9"/>
      <c r="T6664">
        <v>12</v>
      </c>
      <c r="U6664" s="210" t="s">
        <v>18278</v>
      </c>
      <c r="V6664" s="14">
        <v>0</v>
      </c>
      <c r="W6664" s="14">
        <v>0</v>
      </c>
      <c r="X6664" s="150" t="s">
        <v>270</v>
      </c>
      <c r="Y6664" t="s">
        <v>12592</v>
      </c>
      <c r="Z6664" t="s">
        <v>505</v>
      </c>
      <c r="AA6664">
        <f t="shared" si="104"/>
        <v>1</v>
      </c>
    </row>
    <row r="6665" spans="1:27" x14ac:dyDescent="0.2">
      <c r="A6665">
        <v>67</v>
      </c>
      <c r="B6665" s="1" t="s">
        <v>15631</v>
      </c>
      <c r="C6665" t="s">
        <v>2040</v>
      </c>
      <c r="D6665" s="9" t="s">
        <v>15632</v>
      </c>
      <c r="E6665" s="9"/>
      <c r="F6665" s="9"/>
      <c r="G6665" s="10">
        <v>7</v>
      </c>
      <c r="H6665" s="10" t="s">
        <v>261</v>
      </c>
      <c r="I6665" s="10">
        <v>1953</v>
      </c>
      <c r="J6665" s="11" t="s">
        <v>15633</v>
      </c>
      <c r="K6665" s="12"/>
      <c r="L6665" s="13" t="s">
        <v>15634</v>
      </c>
      <c r="M6665" t="s">
        <v>753</v>
      </c>
      <c r="S6665" s="9"/>
      <c r="T6665">
        <v>12</v>
      </c>
      <c r="U6665" s="210" t="s">
        <v>18278</v>
      </c>
      <c r="V6665" s="14">
        <v>0</v>
      </c>
      <c r="W6665" s="14">
        <v>0</v>
      </c>
      <c r="X6665" s="109" t="e">
        <v>#N/A</v>
      </c>
      <c r="Y6665" t="s">
        <v>1888</v>
      </c>
      <c r="Z6665" t="s">
        <v>3085</v>
      </c>
      <c r="AA6665">
        <f t="shared" si="104"/>
        <v>3</v>
      </c>
    </row>
    <row r="6666" spans="1:27" x14ac:dyDescent="0.2">
      <c r="A6666">
        <v>4904</v>
      </c>
      <c r="B6666" s="1" t="s">
        <v>15635</v>
      </c>
      <c r="C6666" t="s">
        <v>503</v>
      </c>
      <c r="D6666" s="9"/>
      <c r="E6666" s="9" t="s">
        <v>12484</v>
      </c>
      <c r="F6666" s="9"/>
      <c r="G6666" s="10">
        <v>13</v>
      </c>
      <c r="H6666" s="10" t="s">
        <v>261</v>
      </c>
      <c r="I6666" s="10">
        <v>1953</v>
      </c>
      <c r="J6666" s="11" t="s">
        <v>15636</v>
      </c>
      <c r="K6666" s="12" t="s">
        <v>237</v>
      </c>
      <c r="L6666" s="13" t="s">
        <v>15637</v>
      </c>
      <c r="M6666" t="s">
        <v>290</v>
      </c>
      <c r="N6666" t="s">
        <v>291</v>
      </c>
      <c r="O6666" t="s">
        <v>93</v>
      </c>
      <c r="S6666" s="9"/>
      <c r="T6666">
        <v>12</v>
      </c>
      <c r="U6666" s="210" t="s">
        <v>18278</v>
      </c>
      <c r="V6666" s="14">
        <v>0</v>
      </c>
      <c r="W6666" s="14">
        <v>0</v>
      </c>
      <c r="X6666" s="109" t="e">
        <v>#N/A</v>
      </c>
      <c r="Y6666" t="s">
        <v>334</v>
      </c>
      <c r="Z6666" t="s">
        <v>505</v>
      </c>
      <c r="AA6666">
        <f t="shared" si="104"/>
        <v>1</v>
      </c>
    </row>
    <row r="6667" spans="1:27" x14ac:dyDescent="0.2">
      <c r="A6667">
        <v>6312</v>
      </c>
      <c r="B6667" s="1" t="s">
        <v>15638</v>
      </c>
      <c r="C6667" t="s">
        <v>12775</v>
      </c>
      <c r="D6667" s="9"/>
      <c r="E6667" s="9" t="s">
        <v>14593</v>
      </c>
      <c r="F6667" s="9"/>
      <c r="G6667" s="10">
        <v>19</v>
      </c>
      <c r="H6667" s="10" t="s">
        <v>261</v>
      </c>
      <c r="I6667" s="10">
        <v>1953</v>
      </c>
      <c r="J6667" s="11" t="s">
        <v>15639</v>
      </c>
      <c r="K6667" s="12"/>
      <c r="L6667" s="63" t="s">
        <v>18084</v>
      </c>
      <c r="M6667" t="s">
        <v>781</v>
      </c>
      <c r="S6667" s="9"/>
      <c r="T6667">
        <v>12</v>
      </c>
      <c r="U6667" s="210" t="s">
        <v>18278</v>
      </c>
      <c r="V6667" s="14">
        <v>0</v>
      </c>
      <c r="W6667" s="14">
        <v>0</v>
      </c>
      <c r="X6667" s="109" t="e">
        <v>#N/A</v>
      </c>
      <c r="Y6667" t="s">
        <v>334</v>
      </c>
      <c r="Z6667" t="s">
        <v>7990</v>
      </c>
      <c r="AA6667">
        <f t="shared" si="104"/>
        <v>1</v>
      </c>
    </row>
    <row r="6668" spans="1:27" x14ac:dyDescent="0.2">
      <c r="A6668">
        <v>4009</v>
      </c>
      <c r="B6668" s="1" t="s">
        <v>15640</v>
      </c>
      <c r="C6668" t="s">
        <v>1027</v>
      </c>
      <c r="D6668" s="9" t="s">
        <v>10267</v>
      </c>
      <c r="E6668" s="9"/>
      <c r="F6668" s="9"/>
      <c r="G6668" s="10">
        <v>26</v>
      </c>
      <c r="H6668" s="10" t="s">
        <v>261</v>
      </c>
      <c r="I6668" s="10">
        <v>1953</v>
      </c>
      <c r="J6668" s="11" t="s">
        <v>15641</v>
      </c>
      <c r="K6668" s="12"/>
      <c r="L6668" s="13" t="s">
        <v>15642</v>
      </c>
      <c r="M6668" t="s">
        <v>753</v>
      </c>
      <c r="S6668" s="9"/>
      <c r="T6668">
        <v>12</v>
      </c>
      <c r="U6668" s="210" t="s">
        <v>18278</v>
      </c>
      <c r="V6668" s="14">
        <v>0</v>
      </c>
      <c r="W6668" s="14">
        <v>1</v>
      </c>
      <c r="X6668" s="150" t="s">
        <v>294</v>
      </c>
      <c r="Y6668" t="s">
        <v>10267</v>
      </c>
      <c r="Z6668" t="s">
        <v>1419</v>
      </c>
      <c r="AA6668">
        <f t="shared" si="104"/>
        <v>1</v>
      </c>
    </row>
    <row r="6669" spans="1:27" x14ac:dyDescent="0.2">
      <c r="A6669">
        <v>1855</v>
      </c>
      <c r="B6669" s="1" t="s">
        <v>15643</v>
      </c>
      <c r="C6669" t="s">
        <v>1027</v>
      </c>
      <c r="D6669" s="9" t="s">
        <v>15644</v>
      </c>
      <c r="E6669" s="9"/>
      <c r="F6669" s="9"/>
      <c r="G6669" s="10">
        <v>29</v>
      </c>
      <c r="H6669" s="10" t="s">
        <v>261</v>
      </c>
      <c r="I6669" s="10">
        <v>1953</v>
      </c>
      <c r="J6669" s="11" t="s">
        <v>15645</v>
      </c>
      <c r="K6669" s="12"/>
      <c r="L6669" s="13" t="s">
        <v>15646</v>
      </c>
      <c r="M6669" t="s">
        <v>753</v>
      </c>
      <c r="S6669" s="9"/>
      <c r="T6669">
        <v>12</v>
      </c>
      <c r="U6669" s="210" t="s">
        <v>18278</v>
      </c>
      <c r="V6669" s="14">
        <v>0</v>
      </c>
      <c r="W6669" s="14">
        <v>1</v>
      </c>
      <c r="X6669" s="150" t="s">
        <v>294</v>
      </c>
      <c r="Y6669" t="s">
        <v>10267</v>
      </c>
      <c r="Z6669" t="s">
        <v>271</v>
      </c>
      <c r="AA6669">
        <f t="shared" si="104"/>
        <v>4</v>
      </c>
    </row>
    <row r="6670" spans="1:27" x14ac:dyDescent="0.2">
      <c r="A6670">
        <v>6100</v>
      </c>
      <c r="B6670" s="1" t="s">
        <v>15652</v>
      </c>
      <c r="C6670" t="s">
        <v>1027</v>
      </c>
      <c r="D6670" s="9">
        <v>23</v>
      </c>
      <c r="E6670" s="9" t="s">
        <v>259</v>
      </c>
      <c r="F6670" s="9" t="s">
        <v>413</v>
      </c>
      <c r="G6670" s="10">
        <v>29</v>
      </c>
      <c r="H6670" s="10" t="s">
        <v>261</v>
      </c>
      <c r="I6670" s="10">
        <v>1953</v>
      </c>
      <c r="J6670" s="11" t="s">
        <v>15645</v>
      </c>
      <c r="K6670" s="12"/>
      <c r="L6670" s="13" t="s">
        <v>15646</v>
      </c>
      <c r="M6670" t="s">
        <v>753</v>
      </c>
      <c r="S6670" s="9"/>
      <c r="T6670">
        <v>12</v>
      </c>
      <c r="U6670" s="210" t="s">
        <v>18278</v>
      </c>
      <c r="V6670" s="14">
        <v>0</v>
      </c>
      <c r="W6670" s="14">
        <v>1</v>
      </c>
      <c r="X6670" s="150" t="s">
        <v>270</v>
      </c>
      <c r="Y6670">
        <v>23</v>
      </c>
      <c r="Z6670" t="s">
        <v>271</v>
      </c>
      <c r="AA6670">
        <f t="shared" si="104"/>
        <v>1</v>
      </c>
    </row>
    <row r="6671" spans="1:27" x14ac:dyDescent="0.2">
      <c r="A6671">
        <v>3955</v>
      </c>
      <c r="B6671" s="1" t="s">
        <v>15653</v>
      </c>
      <c r="C6671" t="s">
        <v>1027</v>
      </c>
      <c r="D6671" s="9">
        <v>23</v>
      </c>
      <c r="E6671" s="9" t="s">
        <v>259</v>
      </c>
      <c r="F6671" s="9" t="s">
        <v>413</v>
      </c>
      <c r="G6671" s="10">
        <v>29</v>
      </c>
      <c r="H6671" s="10" t="s">
        <v>261</v>
      </c>
      <c r="I6671" s="10">
        <v>1953</v>
      </c>
      <c r="J6671" s="11" t="s">
        <v>15645</v>
      </c>
      <c r="K6671" s="12"/>
      <c r="L6671" s="13" t="s">
        <v>15646</v>
      </c>
      <c r="M6671" t="s">
        <v>753</v>
      </c>
      <c r="S6671" s="9"/>
      <c r="T6671">
        <v>12</v>
      </c>
      <c r="U6671" s="210" t="s">
        <v>18278</v>
      </c>
      <c r="V6671" s="14">
        <v>0</v>
      </c>
      <c r="W6671" s="14">
        <v>1</v>
      </c>
      <c r="X6671" s="150" t="s">
        <v>270</v>
      </c>
      <c r="Y6671">
        <v>23</v>
      </c>
      <c r="Z6671" t="s">
        <v>271</v>
      </c>
      <c r="AA6671">
        <f t="shared" si="104"/>
        <v>1</v>
      </c>
    </row>
    <row r="6672" spans="1:27" x14ac:dyDescent="0.2">
      <c r="A6672">
        <v>4216</v>
      </c>
      <c r="B6672" s="1" t="s">
        <v>15651</v>
      </c>
      <c r="C6672" t="s">
        <v>1027</v>
      </c>
      <c r="D6672" s="9" t="s">
        <v>12163</v>
      </c>
      <c r="E6672" s="9" t="s">
        <v>259</v>
      </c>
      <c r="F6672" s="9" t="s">
        <v>532</v>
      </c>
      <c r="G6672" s="10">
        <v>29</v>
      </c>
      <c r="H6672" s="10" t="s">
        <v>261</v>
      </c>
      <c r="I6672" s="10">
        <v>1953</v>
      </c>
      <c r="J6672" s="11" t="s">
        <v>15645</v>
      </c>
      <c r="K6672" s="12"/>
      <c r="L6672" s="13" t="s">
        <v>15646</v>
      </c>
      <c r="M6672" t="s">
        <v>753</v>
      </c>
      <c r="S6672" s="9"/>
      <c r="T6672">
        <v>12</v>
      </c>
      <c r="U6672" s="210" t="s">
        <v>18278</v>
      </c>
      <c r="V6672" s="14">
        <v>0</v>
      </c>
      <c r="W6672" s="14">
        <v>0</v>
      </c>
      <c r="X6672" s="109" t="s">
        <v>294</v>
      </c>
      <c r="Y6672" t="s">
        <v>10182</v>
      </c>
      <c r="Z6672" t="s">
        <v>7856</v>
      </c>
      <c r="AA6672">
        <f t="shared" si="104"/>
        <v>2</v>
      </c>
    </row>
    <row r="6673" spans="1:27" x14ac:dyDescent="0.2">
      <c r="A6673">
        <v>3346</v>
      </c>
      <c r="B6673" s="1" t="s">
        <v>15647</v>
      </c>
      <c r="C6673" t="s">
        <v>1027</v>
      </c>
      <c r="D6673" s="9" t="s">
        <v>15648</v>
      </c>
      <c r="E6673" s="9" t="s">
        <v>259</v>
      </c>
      <c r="F6673" s="9" t="s">
        <v>532</v>
      </c>
      <c r="G6673" s="10">
        <v>29</v>
      </c>
      <c r="H6673" s="10" t="s">
        <v>261</v>
      </c>
      <c r="I6673" s="10">
        <v>1953</v>
      </c>
      <c r="J6673" s="11" t="s">
        <v>15645</v>
      </c>
      <c r="K6673" s="12"/>
      <c r="L6673" s="13" t="s">
        <v>15646</v>
      </c>
      <c r="M6673" t="s">
        <v>753</v>
      </c>
      <c r="S6673" s="9"/>
      <c r="T6673">
        <v>12</v>
      </c>
      <c r="U6673" s="210" t="s">
        <v>18278</v>
      </c>
      <c r="V6673" s="14">
        <v>0</v>
      </c>
      <c r="W6673" s="14">
        <v>1</v>
      </c>
      <c r="X6673" s="109" t="s">
        <v>294</v>
      </c>
      <c r="Y6673" t="s">
        <v>10697</v>
      </c>
      <c r="Z6673" t="s">
        <v>271</v>
      </c>
      <c r="AA6673">
        <f t="shared" si="104"/>
        <v>3</v>
      </c>
    </row>
    <row r="6674" spans="1:27" x14ac:dyDescent="0.2">
      <c r="A6674">
        <v>1343</v>
      </c>
      <c r="B6674" s="1" t="s">
        <v>15649</v>
      </c>
      <c r="C6674" t="s">
        <v>1027</v>
      </c>
      <c r="D6674" s="9" t="s">
        <v>15650</v>
      </c>
      <c r="E6674" s="9" t="s">
        <v>259</v>
      </c>
      <c r="F6674" s="9" t="s">
        <v>532</v>
      </c>
      <c r="G6674" s="10">
        <v>29</v>
      </c>
      <c r="H6674" s="10" t="s">
        <v>261</v>
      </c>
      <c r="I6674" s="10">
        <v>1953</v>
      </c>
      <c r="J6674" s="11" t="s">
        <v>15645</v>
      </c>
      <c r="K6674" s="12"/>
      <c r="L6674" s="13" t="s">
        <v>15646</v>
      </c>
      <c r="M6674" t="s">
        <v>753</v>
      </c>
      <c r="S6674" s="9"/>
      <c r="T6674">
        <v>12</v>
      </c>
      <c r="U6674" s="210" t="s">
        <v>18278</v>
      </c>
      <c r="V6674" s="14">
        <v>0</v>
      </c>
      <c r="W6674" s="14">
        <v>0</v>
      </c>
      <c r="X6674" s="109" t="s">
        <v>294</v>
      </c>
      <c r="Y6674" t="s">
        <v>10697</v>
      </c>
      <c r="Z6674" t="s">
        <v>271</v>
      </c>
      <c r="AA6674">
        <f t="shared" si="104"/>
        <v>2</v>
      </c>
    </row>
    <row r="6675" spans="1:27" x14ac:dyDescent="0.2">
      <c r="A6675">
        <v>6916</v>
      </c>
      <c r="B6675" s="1" t="s">
        <v>17123</v>
      </c>
      <c r="C6675" t="s">
        <v>2805</v>
      </c>
      <c r="D6675" s="9"/>
      <c r="E6675" s="9" t="s">
        <v>2806</v>
      </c>
      <c r="F6675" s="9"/>
      <c r="G6675" s="10"/>
      <c r="H6675" s="10"/>
      <c r="I6675" s="10">
        <v>1953</v>
      </c>
      <c r="J6675" s="11"/>
      <c r="K6675" s="12"/>
      <c r="L6675" s="13" t="s">
        <v>17124</v>
      </c>
      <c r="M6675" t="s">
        <v>753</v>
      </c>
      <c r="S6675" s="9"/>
      <c r="T6675" s="14"/>
      <c r="U6675" s="210" t="s">
        <v>18266</v>
      </c>
      <c r="V6675" s="14">
        <v>0</v>
      </c>
      <c r="W6675" s="14">
        <v>0</v>
      </c>
      <c r="X6675" s="109" t="e">
        <v>#N/A</v>
      </c>
      <c r="Y6675" t="s">
        <v>334</v>
      </c>
      <c r="Z6675" t="s">
        <v>2808</v>
      </c>
      <c r="AA6675">
        <f t="shared" si="104"/>
        <v>1</v>
      </c>
    </row>
    <row r="6676" spans="1:27" x14ac:dyDescent="0.2">
      <c r="A6676">
        <v>6712</v>
      </c>
      <c r="B6676" s="1" t="s">
        <v>15654</v>
      </c>
      <c r="C6676" t="s">
        <v>1798</v>
      </c>
      <c r="D6676" s="9"/>
      <c r="E6676" s="9" t="s">
        <v>2806</v>
      </c>
      <c r="F6676" s="9"/>
      <c r="G6676" s="10">
        <v>0</v>
      </c>
      <c r="H6676" s="10" t="s">
        <v>276</v>
      </c>
      <c r="I6676" s="10">
        <v>1954</v>
      </c>
      <c r="J6676" s="23" t="s">
        <v>15655</v>
      </c>
      <c r="K6676" s="12"/>
      <c r="L6676" s="13" t="s">
        <v>15656</v>
      </c>
      <c r="M6676" s="13" t="s">
        <v>753</v>
      </c>
      <c r="S6676" s="9"/>
      <c r="T6676" s="14"/>
      <c r="U6676" s="210" t="s">
        <v>18279</v>
      </c>
      <c r="V6676" s="14">
        <v>0</v>
      </c>
      <c r="W6676" s="14">
        <v>1</v>
      </c>
      <c r="X6676" s="109" t="e">
        <v>#N/A</v>
      </c>
      <c r="Y6676" t="s">
        <v>334</v>
      </c>
      <c r="Z6676" t="s">
        <v>271</v>
      </c>
      <c r="AA6676">
        <f t="shared" si="104"/>
        <v>1</v>
      </c>
    </row>
    <row r="6677" spans="1:27" x14ac:dyDescent="0.2">
      <c r="A6677">
        <v>6717</v>
      </c>
      <c r="B6677" s="1" t="s">
        <v>15657</v>
      </c>
      <c r="C6677" t="s">
        <v>1798</v>
      </c>
      <c r="D6677" s="9"/>
      <c r="E6677" s="9" t="s">
        <v>2806</v>
      </c>
      <c r="F6677" s="9"/>
      <c r="G6677" s="10">
        <v>0</v>
      </c>
      <c r="H6677" s="10" t="s">
        <v>276</v>
      </c>
      <c r="I6677" s="10">
        <v>1954</v>
      </c>
      <c r="J6677" s="23" t="s">
        <v>15655</v>
      </c>
      <c r="K6677" s="12"/>
      <c r="L6677" s="13" t="s">
        <v>15658</v>
      </c>
      <c r="M6677" s="13" t="s">
        <v>753</v>
      </c>
      <c r="S6677" s="9"/>
      <c r="T6677" s="14"/>
      <c r="U6677" s="210" t="s">
        <v>18279</v>
      </c>
      <c r="V6677" s="14">
        <v>0</v>
      </c>
      <c r="W6677" s="14">
        <v>1</v>
      </c>
      <c r="X6677" s="109" t="e">
        <v>#N/A</v>
      </c>
      <c r="Y6677" t="s">
        <v>334</v>
      </c>
      <c r="Z6677" t="s">
        <v>271</v>
      </c>
      <c r="AA6677">
        <f t="shared" si="104"/>
        <v>1</v>
      </c>
    </row>
    <row r="6678" spans="1:27" x14ac:dyDescent="0.2">
      <c r="A6678">
        <v>5710</v>
      </c>
      <c r="B6678" s="1" t="s">
        <v>15659</v>
      </c>
      <c r="C6678" t="s">
        <v>503</v>
      </c>
      <c r="D6678" s="9" t="s">
        <v>15660</v>
      </c>
      <c r="E6678" s="9"/>
      <c r="F6678" s="9"/>
      <c r="G6678" s="10">
        <v>1</v>
      </c>
      <c r="H6678" s="10" t="s">
        <v>276</v>
      </c>
      <c r="I6678" s="10">
        <v>1954</v>
      </c>
      <c r="J6678" s="11" t="s">
        <v>15661</v>
      </c>
      <c r="K6678" s="12" t="s">
        <v>237</v>
      </c>
      <c r="L6678" s="13" t="s">
        <v>15662</v>
      </c>
      <c r="M6678" t="s">
        <v>290</v>
      </c>
      <c r="N6678" t="s">
        <v>291</v>
      </c>
      <c r="O6678" t="s">
        <v>498</v>
      </c>
      <c r="S6678" s="9"/>
      <c r="T6678">
        <v>1</v>
      </c>
      <c r="U6678" s="210" t="s">
        <v>18280</v>
      </c>
      <c r="V6678" s="14">
        <v>0</v>
      </c>
      <c r="W6678" s="14">
        <v>0</v>
      </c>
      <c r="X6678" s="150" t="s">
        <v>270</v>
      </c>
      <c r="Y6678">
        <v>81</v>
      </c>
      <c r="Z6678" t="s">
        <v>271</v>
      </c>
      <c r="AA6678">
        <f t="shared" si="104"/>
        <v>2</v>
      </c>
    </row>
    <row r="6679" spans="1:27" x14ac:dyDescent="0.2">
      <c r="A6679">
        <v>5521</v>
      </c>
      <c r="B6679" s="1" t="s">
        <v>15687</v>
      </c>
      <c r="C6679" t="s">
        <v>2221</v>
      </c>
      <c r="D6679" s="9">
        <v>151</v>
      </c>
      <c r="E6679" s="9" t="s">
        <v>259</v>
      </c>
      <c r="F6679" s="9" t="s">
        <v>312</v>
      </c>
      <c r="G6679" s="10">
        <v>19</v>
      </c>
      <c r="H6679" s="10" t="s">
        <v>276</v>
      </c>
      <c r="I6679" s="10">
        <v>1954</v>
      </c>
      <c r="J6679" s="11" t="s">
        <v>15665</v>
      </c>
      <c r="K6679" s="12"/>
      <c r="L6679" s="13" t="s">
        <v>15666</v>
      </c>
      <c r="M6679" t="s">
        <v>753</v>
      </c>
      <c r="S6679" s="9"/>
      <c r="T6679">
        <v>1</v>
      </c>
      <c r="U6679" s="210" t="s">
        <v>18280</v>
      </c>
      <c r="V6679" s="14">
        <v>0</v>
      </c>
      <c r="W6679" s="14">
        <v>1</v>
      </c>
      <c r="X6679" s="150" t="s">
        <v>270</v>
      </c>
      <c r="Y6679">
        <v>151</v>
      </c>
      <c r="Z6679" t="s">
        <v>505</v>
      </c>
      <c r="AA6679">
        <f t="shared" si="104"/>
        <v>1</v>
      </c>
    </row>
    <row r="6680" spans="1:27" x14ac:dyDescent="0.2">
      <c r="A6680">
        <v>1392</v>
      </c>
      <c r="B6680" s="1" t="s">
        <v>15676</v>
      </c>
      <c r="C6680" t="s">
        <v>2221</v>
      </c>
      <c r="D6680" s="9" t="s">
        <v>15677</v>
      </c>
      <c r="E6680" s="9" t="s">
        <v>259</v>
      </c>
      <c r="F6680" s="9" t="s">
        <v>532</v>
      </c>
      <c r="G6680" s="10">
        <v>19</v>
      </c>
      <c r="H6680" s="10" t="s">
        <v>276</v>
      </c>
      <c r="I6680" s="10">
        <v>1954</v>
      </c>
      <c r="J6680" s="11" t="s">
        <v>15665</v>
      </c>
      <c r="K6680" s="12"/>
      <c r="L6680" s="13" t="s">
        <v>15666</v>
      </c>
      <c r="M6680" t="s">
        <v>753</v>
      </c>
      <c r="S6680" s="9"/>
      <c r="T6680">
        <v>1</v>
      </c>
      <c r="U6680" s="210" t="s">
        <v>18280</v>
      </c>
      <c r="V6680" s="14">
        <v>0</v>
      </c>
      <c r="W6680" s="14">
        <v>1</v>
      </c>
      <c r="X6680" s="150" t="s">
        <v>294</v>
      </c>
      <c r="Y6680" t="s">
        <v>9286</v>
      </c>
      <c r="Z6680" t="s">
        <v>505</v>
      </c>
      <c r="AA6680">
        <f t="shared" si="104"/>
        <v>2</v>
      </c>
    </row>
    <row r="6681" spans="1:27" x14ac:dyDescent="0.2">
      <c r="A6681">
        <v>3594</v>
      </c>
      <c r="B6681" s="1" t="s">
        <v>15683</v>
      </c>
      <c r="C6681" t="s">
        <v>2221</v>
      </c>
      <c r="D6681" s="9" t="s">
        <v>15684</v>
      </c>
      <c r="E6681" s="9" t="s">
        <v>259</v>
      </c>
      <c r="F6681" s="9" t="s">
        <v>312</v>
      </c>
      <c r="G6681" s="10">
        <v>19</v>
      </c>
      <c r="H6681" s="10" t="s">
        <v>276</v>
      </c>
      <c r="I6681" s="10">
        <v>1954</v>
      </c>
      <c r="J6681" s="11" t="s">
        <v>15665</v>
      </c>
      <c r="K6681" s="12"/>
      <c r="L6681" s="13" t="s">
        <v>15666</v>
      </c>
      <c r="M6681" t="s">
        <v>753</v>
      </c>
      <c r="S6681" s="9"/>
      <c r="T6681">
        <v>1</v>
      </c>
      <c r="U6681" s="210" t="s">
        <v>18280</v>
      </c>
      <c r="V6681" s="14">
        <v>0</v>
      </c>
      <c r="W6681" s="14">
        <v>1</v>
      </c>
      <c r="X6681" s="150" t="s">
        <v>270</v>
      </c>
      <c r="Y6681">
        <v>29</v>
      </c>
      <c r="Z6681" t="s">
        <v>505</v>
      </c>
      <c r="AA6681">
        <f t="shared" si="104"/>
        <v>2</v>
      </c>
    </row>
    <row r="6682" spans="1:27" x14ac:dyDescent="0.2">
      <c r="A6682">
        <v>5952</v>
      </c>
      <c r="B6682" s="1" t="s">
        <v>15691</v>
      </c>
      <c r="C6682" t="s">
        <v>2221</v>
      </c>
      <c r="D6682" s="9"/>
      <c r="E6682" s="9"/>
      <c r="F6682" s="9"/>
      <c r="G6682" s="10">
        <v>19</v>
      </c>
      <c r="H6682" s="10" t="s">
        <v>276</v>
      </c>
      <c r="I6682" s="10">
        <v>1954</v>
      </c>
      <c r="J6682" s="11" t="s">
        <v>15665</v>
      </c>
      <c r="K6682" s="12"/>
      <c r="L6682" s="13" t="s">
        <v>15666</v>
      </c>
      <c r="M6682" t="s">
        <v>753</v>
      </c>
      <c r="S6682" s="9"/>
      <c r="T6682">
        <v>1</v>
      </c>
      <c r="U6682" s="210" t="s">
        <v>18280</v>
      </c>
      <c r="V6682" s="14">
        <v>0</v>
      </c>
      <c r="W6682" s="14">
        <v>1</v>
      </c>
      <c r="X6682" s="109" t="e">
        <v>#N/A</v>
      </c>
      <c r="Y6682" t="s">
        <v>334</v>
      </c>
      <c r="Z6682" t="s">
        <v>505</v>
      </c>
      <c r="AA6682">
        <f t="shared" si="104"/>
        <v>1</v>
      </c>
    </row>
    <row r="6683" spans="1:27" x14ac:dyDescent="0.2">
      <c r="A6683">
        <v>5627</v>
      </c>
      <c r="B6683" s="1" t="s">
        <v>15692</v>
      </c>
      <c r="C6683" t="s">
        <v>2221</v>
      </c>
      <c r="D6683" s="9"/>
      <c r="E6683" s="9"/>
      <c r="F6683" s="9"/>
      <c r="G6683" s="10">
        <v>19</v>
      </c>
      <c r="H6683" s="10" t="s">
        <v>276</v>
      </c>
      <c r="I6683" s="10">
        <v>1954</v>
      </c>
      <c r="J6683" s="11" t="s">
        <v>15665</v>
      </c>
      <c r="K6683" s="12"/>
      <c r="L6683" s="13" t="s">
        <v>15666</v>
      </c>
      <c r="M6683" t="s">
        <v>753</v>
      </c>
      <c r="S6683" s="9"/>
      <c r="T6683">
        <v>1</v>
      </c>
      <c r="U6683" s="210" t="s">
        <v>18280</v>
      </c>
      <c r="V6683" s="14">
        <v>0</v>
      </c>
      <c r="W6683" s="14">
        <v>1</v>
      </c>
      <c r="X6683" s="109" t="e">
        <v>#N/A</v>
      </c>
      <c r="Y6683" t="s">
        <v>334</v>
      </c>
      <c r="Z6683" t="s">
        <v>505</v>
      </c>
      <c r="AA6683">
        <f t="shared" si="104"/>
        <v>1</v>
      </c>
    </row>
    <row r="6684" spans="1:27" x14ac:dyDescent="0.2">
      <c r="A6684">
        <v>2585</v>
      </c>
      <c r="B6684" s="1" t="s">
        <v>15685</v>
      </c>
      <c r="C6684" t="s">
        <v>2221</v>
      </c>
      <c r="D6684" s="9" t="s">
        <v>9286</v>
      </c>
      <c r="E6684" s="9" t="s">
        <v>259</v>
      </c>
      <c r="F6684" s="9" t="s">
        <v>532</v>
      </c>
      <c r="G6684" s="10">
        <v>19</v>
      </c>
      <c r="H6684" s="10" t="s">
        <v>276</v>
      </c>
      <c r="I6684" s="10">
        <v>1954</v>
      </c>
      <c r="J6684" s="11" t="s">
        <v>15665</v>
      </c>
      <c r="K6684" s="12"/>
      <c r="L6684" s="13" t="s">
        <v>15666</v>
      </c>
      <c r="M6684" t="s">
        <v>753</v>
      </c>
      <c r="S6684" s="9"/>
      <c r="T6684">
        <v>1</v>
      </c>
      <c r="U6684" s="210" t="s">
        <v>18280</v>
      </c>
      <c r="V6684" s="14">
        <v>0</v>
      </c>
      <c r="W6684" s="14">
        <v>1</v>
      </c>
      <c r="X6684" s="150" t="s">
        <v>294</v>
      </c>
      <c r="Y6684" t="s">
        <v>9286</v>
      </c>
      <c r="Z6684" t="s">
        <v>505</v>
      </c>
      <c r="AA6684">
        <f t="shared" si="104"/>
        <v>1</v>
      </c>
    </row>
    <row r="6685" spans="1:27" x14ac:dyDescent="0.2">
      <c r="A6685">
        <v>5651</v>
      </c>
      <c r="B6685" s="1" t="s">
        <v>15693</v>
      </c>
      <c r="C6685" t="s">
        <v>2221</v>
      </c>
      <c r="D6685" s="9"/>
      <c r="E6685" s="9"/>
      <c r="F6685" s="9"/>
      <c r="G6685" s="10">
        <v>19</v>
      </c>
      <c r="H6685" s="10" t="s">
        <v>276</v>
      </c>
      <c r="I6685" s="10">
        <v>1954</v>
      </c>
      <c r="J6685" s="11" t="s">
        <v>15665</v>
      </c>
      <c r="K6685" s="12"/>
      <c r="L6685" s="13" t="s">
        <v>15666</v>
      </c>
      <c r="M6685" t="s">
        <v>753</v>
      </c>
      <c r="S6685" s="9"/>
      <c r="T6685">
        <v>1</v>
      </c>
      <c r="U6685" s="210" t="s">
        <v>18280</v>
      </c>
      <c r="V6685" s="14">
        <v>0</v>
      </c>
      <c r="W6685" s="14">
        <v>0</v>
      </c>
      <c r="X6685" s="109" t="e">
        <v>#N/A</v>
      </c>
      <c r="Y6685" t="s">
        <v>334</v>
      </c>
      <c r="Z6685" t="s">
        <v>505</v>
      </c>
      <c r="AA6685">
        <f t="shared" si="104"/>
        <v>1</v>
      </c>
    </row>
    <row r="6686" spans="1:27" x14ac:dyDescent="0.2">
      <c r="A6686">
        <v>5101</v>
      </c>
      <c r="B6686" s="1" t="s">
        <v>15694</v>
      </c>
      <c r="C6686" t="s">
        <v>2221</v>
      </c>
      <c r="D6686" s="9"/>
      <c r="E6686" s="9"/>
      <c r="F6686" s="9"/>
      <c r="G6686" s="10">
        <v>19</v>
      </c>
      <c r="H6686" s="10" t="s">
        <v>276</v>
      </c>
      <c r="I6686" s="10">
        <v>1954</v>
      </c>
      <c r="J6686" s="11" t="s">
        <v>15665</v>
      </c>
      <c r="K6686" s="12"/>
      <c r="L6686" s="13" t="s">
        <v>15666</v>
      </c>
      <c r="M6686" t="s">
        <v>753</v>
      </c>
      <c r="S6686" s="9"/>
      <c r="T6686">
        <v>1</v>
      </c>
      <c r="U6686" s="210" t="s">
        <v>18280</v>
      </c>
      <c r="V6686" s="14">
        <v>0</v>
      </c>
      <c r="W6686" s="14">
        <v>0</v>
      </c>
      <c r="X6686" s="109" t="e">
        <v>#N/A</v>
      </c>
      <c r="Y6686" t="s">
        <v>334</v>
      </c>
      <c r="Z6686" t="s">
        <v>505</v>
      </c>
      <c r="AA6686">
        <f t="shared" si="104"/>
        <v>1</v>
      </c>
    </row>
    <row r="6687" spans="1:27" x14ac:dyDescent="0.2">
      <c r="A6687">
        <v>5955</v>
      </c>
      <c r="B6687" s="1" t="s">
        <v>15695</v>
      </c>
      <c r="C6687" t="s">
        <v>2221</v>
      </c>
      <c r="D6687" s="9"/>
      <c r="E6687" s="9"/>
      <c r="F6687" s="9"/>
      <c r="G6687" s="10">
        <v>19</v>
      </c>
      <c r="H6687" s="10" t="s">
        <v>276</v>
      </c>
      <c r="I6687" s="10">
        <v>1954</v>
      </c>
      <c r="J6687" s="11" t="s">
        <v>15665</v>
      </c>
      <c r="K6687" s="12"/>
      <c r="L6687" s="13" t="s">
        <v>15666</v>
      </c>
      <c r="M6687" t="s">
        <v>753</v>
      </c>
      <c r="S6687" s="9"/>
      <c r="T6687">
        <v>1</v>
      </c>
      <c r="U6687" s="210" t="s">
        <v>18280</v>
      </c>
      <c r="V6687" s="14">
        <v>0</v>
      </c>
      <c r="W6687" s="14">
        <v>0</v>
      </c>
      <c r="X6687" s="109" t="e">
        <v>#N/A</v>
      </c>
      <c r="Y6687" t="s">
        <v>334</v>
      </c>
      <c r="Z6687" t="s">
        <v>505</v>
      </c>
      <c r="AA6687">
        <f t="shared" si="104"/>
        <v>1</v>
      </c>
    </row>
    <row r="6688" spans="1:27" x14ac:dyDescent="0.2">
      <c r="A6688">
        <v>5996</v>
      </c>
      <c r="B6688" s="1" t="s">
        <v>15696</v>
      </c>
      <c r="C6688" t="s">
        <v>2221</v>
      </c>
      <c r="D6688" s="9"/>
      <c r="E6688" s="9"/>
      <c r="F6688" s="9"/>
      <c r="G6688" s="10">
        <v>19</v>
      </c>
      <c r="H6688" s="10" t="s">
        <v>276</v>
      </c>
      <c r="I6688" s="10">
        <v>1954</v>
      </c>
      <c r="J6688" s="11" t="s">
        <v>15665</v>
      </c>
      <c r="K6688" s="12"/>
      <c r="L6688" s="13" t="s">
        <v>15666</v>
      </c>
      <c r="M6688" t="s">
        <v>753</v>
      </c>
      <c r="S6688" s="9"/>
      <c r="T6688">
        <v>1</v>
      </c>
      <c r="U6688" s="210" t="s">
        <v>18280</v>
      </c>
      <c r="V6688" s="14">
        <v>0</v>
      </c>
      <c r="W6688" s="14">
        <v>0</v>
      </c>
      <c r="X6688" s="109" t="e">
        <v>#N/A</v>
      </c>
      <c r="Y6688" t="s">
        <v>334</v>
      </c>
      <c r="Z6688" t="s">
        <v>505</v>
      </c>
      <c r="AA6688">
        <f t="shared" si="104"/>
        <v>1</v>
      </c>
    </row>
    <row r="6689" spans="1:27" x14ac:dyDescent="0.2">
      <c r="A6689">
        <v>2563</v>
      </c>
      <c r="B6689" s="1" t="s">
        <v>15669</v>
      </c>
      <c r="C6689" t="s">
        <v>8426</v>
      </c>
      <c r="D6689" s="9" t="s">
        <v>15670</v>
      </c>
      <c r="E6689" s="9" t="s">
        <v>259</v>
      </c>
      <c r="F6689" s="9" t="s">
        <v>532</v>
      </c>
      <c r="G6689" s="10">
        <v>19</v>
      </c>
      <c r="H6689" s="10" t="s">
        <v>276</v>
      </c>
      <c r="I6689" s="10">
        <v>1954</v>
      </c>
      <c r="J6689" s="11" t="s">
        <v>15665</v>
      </c>
      <c r="K6689" s="12"/>
      <c r="L6689" s="13" t="s">
        <v>15666</v>
      </c>
      <c r="M6689" t="s">
        <v>753</v>
      </c>
      <c r="S6689" s="9"/>
      <c r="T6689">
        <v>1</v>
      </c>
      <c r="U6689" s="210" t="s">
        <v>18280</v>
      </c>
      <c r="V6689" s="14">
        <v>0</v>
      </c>
      <c r="W6689" s="14">
        <v>0</v>
      </c>
      <c r="X6689" s="109" t="s">
        <v>294</v>
      </c>
      <c r="Y6689" t="s">
        <v>10182</v>
      </c>
      <c r="Z6689" t="s">
        <v>505</v>
      </c>
      <c r="AA6689">
        <f t="shared" si="104"/>
        <v>3</v>
      </c>
    </row>
    <row r="6690" spans="1:27" x14ac:dyDescent="0.2">
      <c r="A6690">
        <v>7438</v>
      </c>
      <c r="B6690" s="1" t="s">
        <v>15674</v>
      </c>
      <c r="C6690" t="s">
        <v>8426</v>
      </c>
      <c r="D6690" s="9" t="s">
        <v>15675</v>
      </c>
      <c r="E6690" s="9" t="s">
        <v>259</v>
      </c>
      <c r="F6690" s="9" t="s">
        <v>312</v>
      </c>
      <c r="G6690" s="10">
        <v>19</v>
      </c>
      <c r="H6690" s="10" t="s">
        <v>276</v>
      </c>
      <c r="I6690" s="10">
        <v>1954</v>
      </c>
      <c r="J6690" s="11" t="s">
        <v>15665</v>
      </c>
      <c r="K6690" s="12"/>
      <c r="L6690" s="13" t="s">
        <v>15666</v>
      </c>
      <c r="M6690" t="s">
        <v>753</v>
      </c>
      <c r="S6690" s="9"/>
      <c r="T6690">
        <v>1</v>
      </c>
      <c r="U6690" s="210" t="s">
        <v>18280</v>
      </c>
      <c r="V6690" s="14">
        <v>0</v>
      </c>
      <c r="W6690" s="14">
        <v>0</v>
      </c>
      <c r="X6690" s="150" t="s">
        <v>270</v>
      </c>
      <c r="Y6690">
        <v>85</v>
      </c>
      <c r="Z6690" t="s">
        <v>505</v>
      </c>
      <c r="AA6690">
        <f t="shared" si="104"/>
        <v>3</v>
      </c>
    </row>
    <row r="6691" spans="1:27" x14ac:dyDescent="0.2">
      <c r="A6691">
        <v>372</v>
      </c>
      <c r="B6691" s="1" t="s">
        <v>15663</v>
      </c>
      <c r="C6691" t="s">
        <v>8426</v>
      </c>
      <c r="D6691" s="9" t="s">
        <v>15664</v>
      </c>
      <c r="E6691" s="9" t="s">
        <v>259</v>
      </c>
      <c r="F6691" s="9" t="s">
        <v>532</v>
      </c>
      <c r="G6691" s="10">
        <v>19</v>
      </c>
      <c r="H6691" s="10" t="s">
        <v>276</v>
      </c>
      <c r="I6691" s="10">
        <v>1954</v>
      </c>
      <c r="J6691" s="11" t="s">
        <v>15665</v>
      </c>
      <c r="K6691" s="12"/>
      <c r="L6691" s="13" t="s">
        <v>15666</v>
      </c>
      <c r="M6691" t="s">
        <v>753</v>
      </c>
      <c r="S6691" s="9"/>
      <c r="T6691">
        <v>1</v>
      </c>
      <c r="U6691" s="210" t="s">
        <v>18280</v>
      </c>
      <c r="V6691" s="14">
        <v>0</v>
      </c>
      <c r="W6691" s="14">
        <v>0</v>
      </c>
      <c r="X6691" s="109" t="s">
        <v>294</v>
      </c>
      <c r="Y6691" t="s">
        <v>10182</v>
      </c>
      <c r="Z6691" t="s">
        <v>505</v>
      </c>
      <c r="AA6691">
        <f t="shared" si="104"/>
        <v>5</v>
      </c>
    </row>
    <row r="6692" spans="1:27" x14ac:dyDescent="0.2">
      <c r="A6692">
        <v>6400</v>
      </c>
      <c r="B6692" s="1" t="s">
        <v>15688</v>
      </c>
      <c r="C6692" t="s">
        <v>8426</v>
      </c>
      <c r="D6692" s="9">
        <v>85</v>
      </c>
      <c r="E6692" s="9" t="s">
        <v>259</v>
      </c>
      <c r="F6692" s="9" t="s">
        <v>312</v>
      </c>
      <c r="G6692" s="10">
        <v>19</v>
      </c>
      <c r="H6692" s="10" t="s">
        <v>276</v>
      </c>
      <c r="I6692" s="10">
        <v>1954</v>
      </c>
      <c r="J6692" s="11" t="s">
        <v>15665</v>
      </c>
      <c r="K6692" s="12"/>
      <c r="L6692" s="13" t="s">
        <v>15666</v>
      </c>
      <c r="M6692" t="s">
        <v>753</v>
      </c>
      <c r="S6692" s="9"/>
      <c r="T6692">
        <v>1</v>
      </c>
      <c r="U6692" s="210" t="s">
        <v>18280</v>
      </c>
      <c r="V6692" s="14">
        <v>0</v>
      </c>
      <c r="W6692" s="14">
        <v>0</v>
      </c>
      <c r="X6692" s="150" t="s">
        <v>270</v>
      </c>
      <c r="Y6692">
        <v>85</v>
      </c>
      <c r="Z6692" t="s">
        <v>505</v>
      </c>
      <c r="AA6692">
        <f t="shared" si="104"/>
        <v>1</v>
      </c>
    </row>
    <row r="6693" spans="1:27" x14ac:dyDescent="0.2">
      <c r="A6693">
        <v>7318</v>
      </c>
      <c r="B6693" s="1" t="s">
        <v>15671</v>
      </c>
      <c r="C6693" t="s">
        <v>8426</v>
      </c>
      <c r="D6693" s="9" t="s">
        <v>15672</v>
      </c>
      <c r="E6693" s="9" t="s">
        <v>259</v>
      </c>
      <c r="F6693" s="9" t="s">
        <v>312</v>
      </c>
      <c r="G6693" s="10">
        <v>19</v>
      </c>
      <c r="H6693" s="10" t="s">
        <v>276</v>
      </c>
      <c r="I6693" s="10">
        <v>1954</v>
      </c>
      <c r="J6693" s="11" t="s">
        <v>15665</v>
      </c>
      <c r="K6693" s="12"/>
      <c r="L6693" s="13" t="s">
        <v>15673</v>
      </c>
      <c r="M6693" t="s">
        <v>753</v>
      </c>
      <c r="S6693" s="9"/>
      <c r="T6693">
        <v>1</v>
      </c>
      <c r="U6693" s="210" t="s">
        <v>18280</v>
      </c>
      <c r="V6693" s="14">
        <v>0</v>
      </c>
      <c r="W6693" s="14">
        <v>0</v>
      </c>
      <c r="X6693" s="150" t="s">
        <v>270</v>
      </c>
      <c r="Y6693">
        <v>141</v>
      </c>
      <c r="Z6693" t="s">
        <v>505</v>
      </c>
      <c r="AA6693">
        <f t="shared" si="104"/>
        <v>3</v>
      </c>
    </row>
    <row r="6694" spans="1:27" x14ac:dyDescent="0.2">
      <c r="A6694">
        <v>4530</v>
      </c>
      <c r="B6694" s="1" t="s">
        <v>15681</v>
      </c>
      <c r="C6694" t="s">
        <v>8426</v>
      </c>
      <c r="D6694" s="9" t="s">
        <v>15682</v>
      </c>
      <c r="E6694" s="9"/>
      <c r="F6694" s="9"/>
      <c r="G6694" s="10">
        <v>19</v>
      </c>
      <c r="H6694" s="10" t="s">
        <v>276</v>
      </c>
      <c r="I6694" s="10">
        <v>1954</v>
      </c>
      <c r="J6694" s="11" t="s">
        <v>15665</v>
      </c>
      <c r="K6694" s="12"/>
      <c r="L6694" s="13" t="s">
        <v>15666</v>
      </c>
      <c r="M6694" t="s">
        <v>753</v>
      </c>
      <c r="S6694" s="9"/>
      <c r="T6694">
        <v>1</v>
      </c>
      <c r="U6694" s="210" t="s">
        <v>18280</v>
      </c>
      <c r="V6694" s="14">
        <v>0</v>
      </c>
      <c r="W6694" s="14">
        <v>0</v>
      </c>
      <c r="X6694" s="150" t="s">
        <v>270</v>
      </c>
      <c r="Y6694">
        <v>264</v>
      </c>
      <c r="Z6694" t="s">
        <v>505</v>
      </c>
      <c r="AA6694">
        <f t="shared" si="104"/>
        <v>2</v>
      </c>
    </row>
    <row r="6695" spans="1:27" x14ac:dyDescent="0.2">
      <c r="A6695">
        <v>2094</v>
      </c>
      <c r="B6695" s="1" t="s">
        <v>15690</v>
      </c>
      <c r="C6695" t="s">
        <v>8426</v>
      </c>
      <c r="D6695" s="9">
        <v>25</v>
      </c>
      <c r="E6695" s="9" t="s">
        <v>259</v>
      </c>
      <c r="F6695" s="9" t="s">
        <v>312</v>
      </c>
      <c r="G6695" s="10">
        <v>19</v>
      </c>
      <c r="H6695" s="10" t="s">
        <v>276</v>
      </c>
      <c r="I6695" s="10">
        <v>1954</v>
      </c>
      <c r="J6695" s="11" t="s">
        <v>15665</v>
      </c>
      <c r="K6695" s="12"/>
      <c r="L6695" s="13" t="s">
        <v>15666</v>
      </c>
      <c r="M6695" t="s">
        <v>753</v>
      </c>
      <c r="S6695" s="9"/>
      <c r="T6695">
        <v>1</v>
      </c>
      <c r="U6695" s="210" t="s">
        <v>18280</v>
      </c>
      <c r="V6695" s="14">
        <v>0</v>
      </c>
      <c r="W6695" s="14">
        <v>0</v>
      </c>
      <c r="X6695" s="150" t="s">
        <v>270</v>
      </c>
      <c r="Y6695">
        <v>25</v>
      </c>
      <c r="Z6695" t="s">
        <v>505</v>
      </c>
      <c r="AA6695">
        <f t="shared" si="104"/>
        <v>1</v>
      </c>
    </row>
    <row r="6696" spans="1:27" x14ac:dyDescent="0.2">
      <c r="A6696">
        <v>4469</v>
      </c>
      <c r="B6696" s="1" t="s">
        <v>15686</v>
      </c>
      <c r="C6696" t="s">
        <v>8426</v>
      </c>
      <c r="D6696" s="9" t="s">
        <v>10182</v>
      </c>
      <c r="E6696" s="9" t="s">
        <v>259</v>
      </c>
      <c r="F6696" s="9" t="s">
        <v>532</v>
      </c>
      <c r="G6696" s="10">
        <v>19</v>
      </c>
      <c r="H6696" s="10" t="s">
        <v>276</v>
      </c>
      <c r="I6696" s="10">
        <v>1954</v>
      </c>
      <c r="J6696" s="11" t="s">
        <v>15665</v>
      </c>
      <c r="K6696" s="12"/>
      <c r="L6696" s="13" t="s">
        <v>15666</v>
      </c>
      <c r="M6696" t="s">
        <v>753</v>
      </c>
      <c r="S6696" s="9"/>
      <c r="T6696">
        <v>1</v>
      </c>
      <c r="U6696" s="210" t="s">
        <v>18280</v>
      </c>
      <c r="V6696" s="14">
        <v>0</v>
      </c>
      <c r="W6696" s="14">
        <v>0</v>
      </c>
      <c r="X6696" s="109" t="s">
        <v>294</v>
      </c>
      <c r="Y6696" t="s">
        <v>10182</v>
      </c>
      <c r="Z6696" t="s">
        <v>505</v>
      </c>
      <c r="AA6696">
        <f t="shared" si="104"/>
        <v>1</v>
      </c>
    </row>
    <row r="6697" spans="1:27" x14ac:dyDescent="0.2">
      <c r="A6697">
        <v>596</v>
      </c>
      <c r="B6697" s="1" t="s">
        <v>15667</v>
      </c>
      <c r="C6697" t="s">
        <v>8426</v>
      </c>
      <c r="D6697" s="9" t="s">
        <v>15668</v>
      </c>
      <c r="E6697" s="9" t="s">
        <v>259</v>
      </c>
      <c r="F6697" s="9" t="s">
        <v>532</v>
      </c>
      <c r="G6697" s="10">
        <v>19</v>
      </c>
      <c r="H6697" s="10" t="s">
        <v>276</v>
      </c>
      <c r="I6697" s="10">
        <v>1954</v>
      </c>
      <c r="J6697" s="11" t="s">
        <v>15665</v>
      </c>
      <c r="K6697" s="12"/>
      <c r="L6697" s="13" t="s">
        <v>15666</v>
      </c>
      <c r="M6697" t="s">
        <v>753</v>
      </c>
      <c r="S6697" s="9"/>
      <c r="T6697">
        <v>1</v>
      </c>
      <c r="U6697" s="210" t="s">
        <v>18280</v>
      </c>
      <c r="V6697" s="14">
        <v>0</v>
      </c>
      <c r="W6697" s="14">
        <v>0</v>
      </c>
      <c r="X6697" s="109" t="s">
        <v>294</v>
      </c>
      <c r="Y6697" t="s">
        <v>10182</v>
      </c>
      <c r="Z6697" t="s">
        <v>505</v>
      </c>
      <c r="AA6697">
        <f t="shared" si="104"/>
        <v>4</v>
      </c>
    </row>
    <row r="6698" spans="1:27" x14ac:dyDescent="0.2">
      <c r="A6698">
        <v>1512</v>
      </c>
      <c r="B6698" s="1" t="s">
        <v>15679</v>
      </c>
      <c r="C6698" t="s">
        <v>8426</v>
      </c>
      <c r="D6698" s="9" t="s">
        <v>15680</v>
      </c>
      <c r="E6698" s="9" t="s">
        <v>259</v>
      </c>
      <c r="F6698" s="9" t="s">
        <v>532</v>
      </c>
      <c r="G6698" s="10">
        <v>19</v>
      </c>
      <c r="H6698" s="10" t="s">
        <v>276</v>
      </c>
      <c r="I6698" s="10">
        <v>1954</v>
      </c>
      <c r="J6698" s="11" t="s">
        <v>15665</v>
      </c>
      <c r="K6698" s="12"/>
      <c r="L6698" s="13" t="s">
        <v>15666</v>
      </c>
      <c r="M6698" t="s">
        <v>753</v>
      </c>
      <c r="S6698" s="9"/>
      <c r="T6698">
        <v>1</v>
      </c>
      <c r="U6698" s="210" t="s">
        <v>18280</v>
      </c>
      <c r="V6698" s="14">
        <v>0</v>
      </c>
      <c r="W6698" s="14">
        <v>0</v>
      </c>
      <c r="X6698" s="109" t="s">
        <v>294</v>
      </c>
      <c r="Y6698" t="s">
        <v>10182</v>
      </c>
      <c r="Z6698" t="s">
        <v>505</v>
      </c>
      <c r="AA6698">
        <f t="shared" si="104"/>
        <v>2</v>
      </c>
    </row>
    <row r="6699" spans="1:27" x14ac:dyDescent="0.2">
      <c r="A6699">
        <v>3234</v>
      </c>
      <c r="B6699" s="1" t="s">
        <v>15689</v>
      </c>
      <c r="C6699" t="s">
        <v>8426</v>
      </c>
      <c r="D6699" s="9">
        <v>39</v>
      </c>
      <c r="E6699" s="9"/>
      <c r="F6699" s="9"/>
      <c r="G6699" s="10">
        <v>19</v>
      </c>
      <c r="H6699" s="10" t="s">
        <v>276</v>
      </c>
      <c r="I6699" s="10">
        <v>1954</v>
      </c>
      <c r="J6699" s="11" t="s">
        <v>15665</v>
      </c>
      <c r="K6699" s="12"/>
      <c r="L6699" s="13" t="s">
        <v>15666</v>
      </c>
      <c r="M6699" t="s">
        <v>753</v>
      </c>
      <c r="S6699" s="9"/>
      <c r="T6699">
        <v>1</v>
      </c>
      <c r="U6699" s="210" t="s">
        <v>18280</v>
      </c>
      <c r="V6699" s="14">
        <v>0</v>
      </c>
      <c r="W6699" s="14">
        <v>0</v>
      </c>
      <c r="X6699" s="150" t="s">
        <v>270</v>
      </c>
      <c r="Y6699">
        <v>39</v>
      </c>
      <c r="Z6699" t="s">
        <v>505</v>
      </c>
      <c r="AA6699">
        <f t="shared" si="104"/>
        <v>1</v>
      </c>
    </row>
    <row r="6700" spans="1:27" x14ac:dyDescent="0.2">
      <c r="A6700">
        <v>2964</v>
      </c>
      <c r="B6700" s="1" t="s">
        <v>15678</v>
      </c>
      <c r="C6700" t="s">
        <v>8426</v>
      </c>
      <c r="D6700" s="9" t="s">
        <v>15587</v>
      </c>
      <c r="E6700" s="9" t="s">
        <v>259</v>
      </c>
      <c r="F6700" s="9" t="s">
        <v>532</v>
      </c>
      <c r="G6700" s="10">
        <v>19</v>
      </c>
      <c r="H6700" s="10" t="s">
        <v>276</v>
      </c>
      <c r="I6700" s="10">
        <v>1954</v>
      </c>
      <c r="J6700" s="11" t="s">
        <v>15665</v>
      </c>
      <c r="K6700" s="12"/>
      <c r="L6700" s="13" t="s">
        <v>15666</v>
      </c>
      <c r="M6700" t="s">
        <v>753</v>
      </c>
      <c r="S6700" s="9"/>
      <c r="T6700">
        <v>1</v>
      </c>
      <c r="U6700" s="210" t="s">
        <v>18280</v>
      </c>
      <c r="V6700" s="14">
        <v>0</v>
      </c>
      <c r="W6700" s="14">
        <v>0</v>
      </c>
      <c r="X6700" s="109" t="s">
        <v>294</v>
      </c>
      <c r="Y6700" t="s">
        <v>10182</v>
      </c>
      <c r="Z6700" t="s">
        <v>505</v>
      </c>
      <c r="AA6700">
        <f t="shared" si="104"/>
        <v>2</v>
      </c>
    </row>
    <row r="6701" spans="1:27" x14ac:dyDescent="0.2">
      <c r="A6701">
        <v>649</v>
      </c>
      <c r="B6701" s="1" t="s">
        <v>15697</v>
      </c>
      <c r="C6701" t="s">
        <v>503</v>
      </c>
      <c r="D6701" s="9" t="s">
        <v>15698</v>
      </c>
      <c r="E6701" s="9" t="s">
        <v>876</v>
      </c>
      <c r="F6701" s="9" t="s">
        <v>1416</v>
      </c>
      <c r="G6701" s="10">
        <v>22</v>
      </c>
      <c r="H6701" s="10" t="s">
        <v>276</v>
      </c>
      <c r="I6701" s="10">
        <v>1954</v>
      </c>
      <c r="J6701" s="11" t="s">
        <v>15699</v>
      </c>
      <c r="K6701" s="12"/>
      <c r="L6701" s="13" t="s">
        <v>25</v>
      </c>
      <c r="M6701" t="s">
        <v>753</v>
      </c>
      <c r="S6701" s="9"/>
      <c r="T6701">
        <v>1</v>
      </c>
      <c r="U6701" s="210" t="s">
        <v>18280</v>
      </c>
      <c r="V6701" s="14">
        <v>0</v>
      </c>
      <c r="W6701" s="14">
        <v>0</v>
      </c>
      <c r="X6701" s="150" t="s">
        <v>270</v>
      </c>
      <c r="Y6701">
        <v>45</v>
      </c>
      <c r="Z6701" t="s">
        <v>271</v>
      </c>
      <c r="AA6701">
        <f t="shared" si="104"/>
        <v>4</v>
      </c>
    </row>
    <row r="6702" spans="1:27" x14ac:dyDescent="0.2">
      <c r="A6702">
        <v>1509</v>
      </c>
      <c r="B6702" s="1" t="s">
        <v>15700</v>
      </c>
      <c r="C6702" t="s">
        <v>2805</v>
      </c>
      <c r="D6702" s="9" t="s">
        <v>15701</v>
      </c>
      <c r="E6702" s="9" t="s">
        <v>2806</v>
      </c>
      <c r="F6702" s="9"/>
      <c r="G6702" s="10">
        <v>0</v>
      </c>
      <c r="H6702" s="10" t="s">
        <v>536</v>
      </c>
      <c r="I6702" s="10">
        <v>1954</v>
      </c>
      <c r="J6702" s="11" t="s">
        <v>15702</v>
      </c>
      <c r="K6702" s="12"/>
      <c r="L6702" s="13" t="s">
        <v>15703</v>
      </c>
      <c r="M6702" t="s">
        <v>753</v>
      </c>
      <c r="S6702" s="9"/>
      <c r="T6702">
        <v>2</v>
      </c>
      <c r="U6702" s="210" t="s">
        <v>18281</v>
      </c>
      <c r="V6702" s="14">
        <v>0</v>
      </c>
      <c r="W6702" s="14">
        <v>0</v>
      </c>
      <c r="X6702" s="150" t="s">
        <v>294</v>
      </c>
      <c r="Y6702" t="s">
        <v>15701</v>
      </c>
      <c r="Z6702" t="s">
        <v>2808</v>
      </c>
      <c r="AA6702">
        <f t="shared" si="104"/>
        <v>1</v>
      </c>
    </row>
    <row r="6703" spans="1:27" x14ac:dyDescent="0.2">
      <c r="A6703">
        <v>6073</v>
      </c>
      <c r="B6703" s="1" t="s">
        <v>15704</v>
      </c>
      <c r="C6703" t="s">
        <v>2805</v>
      </c>
      <c r="D6703" s="9"/>
      <c r="E6703" s="9" t="s">
        <v>2806</v>
      </c>
      <c r="F6703" s="9"/>
      <c r="G6703" s="10">
        <v>0</v>
      </c>
      <c r="H6703" s="10" t="s">
        <v>536</v>
      </c>
      <c r="I6703" s="10">
        <v>1954</v>
      </c>
      <c r="J6703" s="11" t="s">
        <v>15702</v>
      </c>
      <c r="K6703" s="12"/>
      <c r="L6703" s="13" t="s">
        <v>15705</v>
      </c>
      <c r="M6703" t="s">
        <v>753</v>
      </c>
      <c r="S6703" s="9"/>
      <c r="T6703">
        <v>2</v>
      </c>
      <c r="U6703" s="210" t="s">
        <v>18281</v>
      </c>
      <c r="V6703" s="14">
        <v>0</v>
      </c>
      <c r="W6703" s="14">
        <v>0</v>
      </c>
      <c r="X6703" s="109" t="e">
        <v>#N/A</v>
      </c>
      <c r="Y6703" t="s">
        <v>334</v>
      </c>
      <c r="Z6703" t="s">
        <v>2808</v>
      </c>
      <c r="AA6703">
        <f t="shared" si="104"/>
        <v>1</v>
      </c>
    </row>
    <row r="6704" spans="1:27" x14ac:dyDescent="0.2">
      <c r="A6704">
        <v>6179</v>
      </c>
      <c r="B6704" s="1" t="s">
        <v>15706</v>
      </c>
      <c r="C6704" t="s">
        <v>2805</v>
      </c>
      <c r="D6704" s="9"/>
      <c r="E6704" s="9" t="s">
        <v>2806</v>
      </c>
      <c r="F6704" s="9"/>
      <c r="G6704" s="10">
        <v>0</v>
      </c>
      <c r="H6704" s="10" t="s">
        <v>536</v>
      </c>
      <c r="I6704" s="10">
        <v>1954</v>
      </c>
      <c r="J6704" s="11" t="s">
        <v>15702</v>
      </c>
      <c r="K6704" s="12"/>
      <c r="L6704" s="13" t="s">
        <v>15707</v>
      </c>
      <c r="M6704" t="s">
        <v>753</v>
      </c>
      <c r="S6704" s="9"/>
      <c r="T6704">
        <v>2</v>
      </c>
      <c r="U6704" s="210" t="s">
        <v>18281</v>
      </c>
      <c r="V6704" s="14">
        <v>0</v>
      </c>
      <c r="W6704" s="14">
        <v>0</v>
      </c>
      <c r="X6704" s="109" t="e">
        <v>#N/A</v>
      </c>
      <c r="Y6704" t="s">
        <v>334</v>
      </c>
      <c r="Z6704" t="s">
        <v>2808</v>
      </c>
      <c r="AA6704">
        <f t="shared" si="104"/>
        <v>1</v>
      </c>
    </row>
    <row r="6705" spans="1:27" x14ac:dyDescent="0.2">
      <c r="A6705">
        <v>6299</v>
      </c>
      <c r="B6705" s="1" t="s">
        <v>15708</v>
      </c>
      <c r="C6705" t="s">
        <v>2805</v>
      </c>
      <c r="D6705" s="9"/>
      <c r="E6705" s="9" t="s">
        <v>2806</v>
      </c>
      <c r="F6705" s="9"/>
      <c r="G6705" s="10">
        <v>0</v>
      </c>
      <c r="H6705" s="10" t="s">
        <v>536</v>
      </c>
      <c r="I6705" s="10">
        <v>1954</v>
      </c>
      <c r="J6705" s="11" t="s">
        <v>15702</v>
      </c>
      <c r="K6705" s="12"/>
      <c r="L6705" s="13" t="s">
        <v>15709</v>
      </c>
      <c r="M6705" t="s">
        <v>753</v>
      </c>
      <c r="S6705" s="9"/>
      <c r="T6705">
        <v>2</v>
      </c>
      <c r="U6705" s="210" t="s">
        <v>18281</v>
      </c>
      <c r="V6705" s="14">
        <v>0</v>
      </c>
      <c r="W6705" s="14">
        <v>0</v>
      </c>
      <c r="X6705" s="109" t="e">
        <v>#N/A</v>
      </c>
      <c r="Y6705" t="s">
        <v>334</v>
      </c>
      <c r="Z6705" t="s">
        <v>2808</v>
      </c>
      <c r="AA6705">
        <f t="shared" si="104"/>
        <v>1</v>
      </c>
    </row>
    <row r="6706" spans="1:27" x14ac:dyDescent="0.2">
      <c r="A6706">
        <v>5958</v>
      </c>
      <c r="B6706" s="1" t="s">
        <v>15710</v>
      </c>
      <c r="C6706" t="s">
        <v>2805</v>
      </c>
      <c r="D6706" s="9"/>
      <c r="E6706" s="9" t="s">
        <v>2806</v>
      </c>
      <c r="F6706" s="9"/>
      <c r="G6706" s="10">
        <v>0</v>
      </c>
      <c r="H6706" s="10" t="s">
        <v>536</v>
      </c>
      <c r="I6706" s="10">
        <v>1954</v>
      </c>
      <c r="J6706" s="11" t="s">
        <v>15702</v>
      </c>
      <c r="K6706" s="12"/>
      <c r="L6706" s="13" t="s">
        <v>15711</v>
      </c>
      <c r="M6706" t="s">
        <v>753</v>
      </c>
      <c r="S6706" s="9"/>
      <c r="T6706">
        <v>2</v>
      </c>
      <c r="U6706" s="210" t="s">
        <v>18281</v>
      </c>
      <c r="V6706" s="14">
        <v>0</v>
      </c>
      <c r="W6706" s="14">
        <v>0</v>
      </c>
      <c r="X6706" s="109" t="e">
        <v>#N/A</v>
      </c>
      <c r="Y6706" t="s">
        <v>334</v>
      </c>
      <c r="Z6706" t="s">
        <v>2808</v>
      </c>
      <c r="AA6706">
        <f t="shared" si="104"/>
        <v>1</v>
      </c>
    </row>
    <row r="6707" spans="1:27" x14ac:dyDescent="0.2">
      <c r="A6707">
        <v>5967</v>
      </c>
      <c r="B6707" s="1" t="s">
        <v>15712</v>
      </c>
      <c r="C6707" t="s">
        <v>2805</v>
      </c>
      <c r="D6707" s="9"/>
      <c r="E6707" s="9" t="s">
        <v>2806</v>
      </c>
      <c r="F6707" s="9"/>
      <c r="G6707" s="10">
        <v>0</v>
      </c>
      <c r="H6707" s="10" t="s">
        <v>536</v>
      </c>
      <c r="I6707" s="10">
        <v>1954</v>
      </c>
      <c r="J6707" s="11" t="s">
        <v>15702</v>
      </c>
      <c r="K6707" s="12"/>
      <c r="L6707" s="13" t="s">
        <v>15713</v>
      </c>
      <c r="M6707" t="s">
        <v>753</v>
      </c>
      <c r="S6707" s="9"/>
      <c r="T6707">
        <v>2</v>
      </c>
      <c r="U6707" s="210" t="s">
        <v>18281</v>
      </c>
      <c r="V6707" s="14">
        <v>0</v>
      </c>
      <c r="W6707" s="14">
        <v>0</v>
      </c>
      <c r="X6707" s="109" t="e">
        <v>#N/A</v>
      </c>
      <c r="Y6707" t="s">
        <v>334</v>
      </c>
      <c r="Z6707" t="s">
        <v>2808</v>
      </c>
      <c r="AA6707">
        <f t="shared" si="104"/>
        <v>1</v>
      </c>
    </row>
    <row r="6708" spans="1:27" x14ac:dyDescent="0.2">
      <c r="A6708">
        <v>5653</v>
      </c>
      <c r="B6708" s="1" t="s">
        <v>15714</v>
      </c>
      <c r="C6708" t="s">
        <v>2805</v>
      </c>
      <c r="D6708" s="9"/>
      <c r="E6708" s="9" t="s">
        <v>2806</v>
      </c>
      <c r="F6708" s="9"/>
      <c r="G6708" s="10">
        <v>0</v>
      </c>
      <c r="H6708" s="10" t="s">
        <v>536</v>
      </c>
      <c r="I6708" s="10">
        <v>1954</v>
      </c>
      <c r="J6708" s="11" t="s">
        <v>15702</v>
      </c>
      <c r="K6708" s="12"/>
      <c r="L6708" s="13" t="s">
        <v>15715</v>
      </c>
      <c r="M6708" t="s">
        <v>753</v>
      </c>
      <c r="S6708" s="9"/>
      <c r="T6708">
        <v>2</v>
      </c>
      <c r="U6708" s="210" t="s">
        <v>18281</v>
      </c>
      <c r="V6708" s="14">
        <v>0</v>
      </c>
      <c r="W6708" s="14">
        <v>0</v>
      </c>
      <c r="X6708" s="109" t="e">
        <v>#N/A</v>
      </c>
      <c r="Y6708" t="s">
        <v>334</v>
      </c>
      <c r="Z6708" t="s">
        <v>2808</v>
      </c>
      <c r="AA6708">
        <f t="shared" si="104"/>
        <v>1</v>
      </c>
    </row>
    <row r="6709" spans="1:27" x14ac:dyDescent="0.2">
      <c r="A6709">
        <v>5104</v>
      </c>
      <c r="B6709" s="1" t="s">
        <v>15716</v>
      </c>
      <c r="C6709" t="s">
        <v>2805</v>
      </c>
      <c r="D6709" s="9"/>
      <c r="E6709" s="9" t="s">
        <v>2806</v>
      </c>
      <c r="F6709" s="9"/>
      <c r="G6709" s="10">
        <v>0</v>
      </c>
      <c r="H6709" s="10" t="s">
        <v>536</v>
      </c>
      <c r="I6709" s="10">
        <v>1954</v>
      </c>
      <c r="J6709" s="11" t="s">
        <v>15702</v>
      </c>
      <c r="K6709" s="12"/>
      <c r="L6709" s="13" t="s">
        <v>15717</v>
      </c>
      <c r="M6709" t="s">
        <v>753</v>
      </c>
      <c r="S6709" s="9"/>
      <c r="T6709">
        <v>2</v>
      </c>
      <c r="U6709" s="210" t="s">
        <v>18281</v>
      </c>
      <c r="V6709" s="14">
        <v>0</v>
      </c>
      <c r="W6709" s="14">
        <v>0</v>
      </c>
      <c r="X6709" s="109" t="e">
        <v>#N/A</v>
      </c>
      <c r="Y6709" t="s">
        <v>334</v>
      </c>
      <c r="Z6709" t="s">
        <v>2808</v>
      </c>
      <c r="AA6709">
        <f t="shared" si="104"/>
        <v>1</v>
      </c>
    </row>
    <row r="6710" spans="1:27" x14ac:dyDescent="0.2">
      <c r="A6710">
        <v>5147</v>
      </c>
      <c r="B6710" s="1" t="s">
        <v>15718</v>
      </c>
      <c r="C6710" t="s">
        <v>2805</v>
      </c>
      <c r="D6710" s="9"/>
      <c r="E6710" s="9" t="s">
        <v>2806</v>
      </c>
      <c r="F6710" s="9"/>
      <c r="G6710" s="10">
        <v>0</v>
      </c>
      <c r="H6710" s="10" t="s">
        <v>536</v>
      </c>
      <c r="I6710" s="10">
        <v>1954</v>
      </c>
      <c r="J6710" s="11" t="s">
        <v>15702</v>
      </c>
      <c r="K6710" s="12"/>
      <c r="L6710" s="13" t="s">
        <v>15719</v>
      </c>
      <c r="M6710" t="s">
        <v>753</v>
      </c>
      <c r="S6710" s="9"/>
      <c r="T6710">
        <v>2</v>
      </c>
      <c r="U6710" s="210" t="s">
        <v>18281</v>
      </c>
      <c r="V6710" s="14">
        <v>0</v>
      </c>
      <c r="W6710" s="14">
        <v>0</v>
      </c>
      <c r="X6710" s="109" t="e">
        <v>#N/A</v>
      </c>
      <c r="Y6710" t="s">
        <v>334</v>
      </c>
      <c r="Z6710" t="s">
        <v>2808</v>
      </c>
      <c r="AA6710">
        <f t="shared" si="104"/>
        <v>1</v>
      </c>
    </row>
    <row r="6711" spans="1:27" x14ac:dyDescent="0.2">
      <c r="A6711">
        <v>5584</v>
      </c>
      <c r="B6711" s="1" t="s">
        <v>15720</v>
      </c>
      <c r="C6711" t="s">
        <v>2805</v>
      </c>
      <c r="D6711" s="9"/>
      <c r="E6711" s="9" t="s">
        <v>2806</v>
      </c>
      <c r="F6711" s="9"/>
      <c r="G6711" s="10">
        <v>0</v>
      </c>
      <c r="H6711" s="10" t="s">
        <v>536</v>
      </c>
      <c r="I6711" s="10">
        <v>1954</v>
      </c>
      <c r="J6711" s="11" t="s">
        <v>15702</v>
      </c>
      <c r="K6711" s="12"/>
      <c r="L6711" s="13" t="s">
        <v>15721</v>
      </c>
      <c r="M6711" t="s">
        <v>753</v>
      </c>
      <c r="S6711" s="9"/>
      <c r="T6711">
        <v>2</v>
      </c>
      <c r="U6711" s="210" t="s">
        <v>18281</v>
      </c>
      <c r="V6711" s="14">
        <v>0</v>
      </c>
      <c r="W6711" s="14">
        <v>0</v>
      </c>
      <c r="X6711" s="109" t="e">
        <v>#N/A</v>
      </c>
      <c r="Y6711" t="s">
        <v>334</v>
      </c>
      <c r="Z6711" t="s">
        <v>2808</v>
      </c>
      <c r="AA6711">
        <f t="shared" si="104"/>
        <v>1</v>
      </c>
    </row>
    <row r="6712" spans="1:27" x14ac:dyDescent="0.2">
      <c r="A6712">
        <v>5611</v>
      </c>
      <c r="B6712" s="1" t="s">
        <v>15722</v>
      </c>
      <c r="C6712" t="s">
        <v>2805</v>
      </c>
      <c r="D6712" s="9"/>
      <c r="E6712" s="9" t="s">
        <v>2806</v>
      </c>
      <c r="F6712" s="9"/>
      <c r="G6712" s="10">
        <v>0</v>
      </c>
      <c r="H6712" s="10" t="s">
        <v>536</v>
      </c>
      <c r="I6712" s="10">
        <v>1954</v>
      </c>
      <c r="J6712" s="11" t="s">
        <v>15702</v>
      </c>
      <c r="K6712" s="12"/>
      <c r="L6712" s="13" t="s">
        <v>15723</v>
      </c>
      <c r="M6712" t="s">
        <v>753</v>
      </c>
      <c r="S6712" s="9"/>
      <c r="T6712">
        <v>2</v>
      </c>
      <c r="U6712" s="210" t="s">
        <v>18281</v>
      </c>
      <c r="V6712" s="14">
        <v>0</v>
      </c>
      <c r="W6712" s="14">
        <v>0</v>
      </c>
      <c r="X6712" s="109" t="e">
        <v>#N/A</v>
      </c>
      <c r="Y6712" t="s">
        <v>334</v>
      </c>
      <c r="Z6712" t="s">
        <v>2808</v>
      </c>
      <c r="AA6712">
        <f t="shared" si="104"/>
        <v>1</v>
      </c>
    </row>
    <row r="6713" spans="1:27" x14ac:dyDescent="0.2">
      <c r="A6713">
        <v>5621</v>
      </c>
      <c r="B6713" s="1" t="s">
        <v>15724</v>
      </c>
      <c r="C6713" t="s">
        <v>2805</v>
      </c>
      <c r="D6713" s="9"/>
      <c r="E6713" s="9" t="s">
        <v>2806</v>
      </c>
      <c r="F6713" s="9"/>
      <c r="G6713" s="10">
        <v>0</v>
      </c>
      <c r="H6713" s="10" t="s">
        <v>536</v>
      </c>
      <c r="I6713" s="10">
        <v>1954</v>
      </c>
      <c r="J6713" s="11" t="s">
        <v>15702</v>
      </c>
      <c r="K6713" s="12"/>
      <c r="L6713" s="13" t="s">
        <v>15721</v>
      </c>
      <c r="M6713" t="s">
        <v>753</v>
      </c>
      <c r="S6713" s="9"/>
      <c r="T6713">
        <v>2</v>
      </c>
      <c r="U6713" s="210" t="s">
        <v>18281</v>
      </c>
      <c r="V6713" s="14">
        <v>0</v>
      </c>
      <c r="W6713" s="14">
        <v>0</v>
      </c>
      <c r="X6713" s="109" t="e">
        <v>#N/A</v>
      </c>
      <c r="Y6713" t="s">
        <v>334</v>
      </c>
      <c r="Z6713" t="s">
        <v>2808</v>
      </c>
      <c r="AA6713">
        <f t="shared" si="104"/>
        <v>1</v>
      </c>
    </row>
    <row r="6714" spans="1:27" x14ac:dyDescent="0.2">
      <c r="A6714">
        <v>5632</v>
      </c>
      <c r="B6714" s="1" t="s">
        <v>15725</v>
      </c>
      <c r="C6714" t="s">
        <v>1798</v>
      </c>
      <c r="D6714" s="9"/>
      <c r="E6714" s="9" t="s">
        <v>2806</v>
      </c>
      <c r="F6714" s="9"/>
      <c r="G6714" s="10">
        <v>0</v>
      </c>
      <c r="H6714" s="10" t="s">
        <v>536</v>
      </c>
      <c r="I6714" s="10">
        <v>1954</v>
      </c>
      <c r="J6714" s="11" t="s">
        <v>15702</v>
      </c>
      <c r="K6714" s="12"/>
      <c r="L6714" s="13" t="s">
        <v>15726</v>
      </c>
      <c r="M6714" t="s">
        <v>781</v>
      </c>
      <c r="S6714" s="9"/>
      <c r="T6714">
        <v>2</v>
      </c>
      <c r="U6714" s="210" t="s">
        <v>18281</v>
      </c>
      <c r="V6714" s="14">
        <v>0</v>
      </c>
      <c r="W6714" s="14">
        <v>1</v>
      </c>
      <c r="X6714" s="109" t="e">
        <v>#N/A</v>
      </c>
      <c r="Y6714" t="s">
        <v>334</v>
      </c>
      <c r="Z6714" t="s">
        <v>271</v>
      </c>
      <c r="AA6714">
        <f t="shared" si="104"/>
        <v>1</v>
      </c>
    </row>
    <row r="6715" spans="1:27" x14ac:dyDescent="0.2">
      <c r="A6715">
        <v>704</v>
      </c>
      <c r="B6715" s="1" t="s">
        <v>15727</v>
      </c>
      <c r="C6715" t="s">
        <v>6878</v>
      </c>
      <c r="D6715" s="9" t="s">
        <v>15728</v>
      </c>
      <c r="E6715" s="9"/>
      <c r="F6715" s="9"/>
      <c r="G6715" s="10">
        <v>10</v>
      </c>
      <c r="H6715" s="10" t="s">
        <v>536</v>
      </c>
      <c r="I6715" s="10">
        <v>1954</v>
      </c>
      <c r="J6715" s="11" t="s">
        <v>15729</v>
      </c>
      <c r="K6715" s="12" t="s">
        <v>237</v>
      </c>
      <c r="L6715" s="13" t="s">
        <v>15730</v>
      </c>
      <c r="M6715" t="s">
        <v>290</v>
      </c>
      <c r="N6715" t="s">
        <v>291</v>
      </c>
      <c r="O6715" t="s">
        <v>695</v>
      </c>
      <c r="S6715" s="9"/>
      <c r="T6715">
        <v>2</v>
      </c>
      <c r="U6715" s="210" t="s">
        <v>18281</v>
      </c>
      <c r="V6715" s="14">
        <v>0</v>
      </c>
      <c r="W6715" s="14">
        <v>0</v>
      </c>
      <c r="X6715" s="150" t="s">
        <v>270</v>
      </c>
      <c r="Y6715">
        <v>81</v>
      </c>
      <c r="Z6715" t="s">
        <v>3085</v>
      </c>
      <c r="AA6715">
        <f t="shared" si="104"/>
        <v>4</v>
      </c>
    </row>
    <row r="6716" spans="1:27" x14ac:dyDescent="0.2">
      <c r="A6716">
        <v>4649</v>
      </c>
      <c r="B6716" s="1" t="s">
        <v>15731</v>
      </c>
      <c r="C6716" t="s">
        <v>6878</v>
      </c>
      <c r="D6716" s="9">
        <v>81</v>
      </c>
      <c r="E6716" s="9"/>
      <c r="F6716" s="9"/>
      <c r="G6716" s="10">
        <v>11</v>
      </c>
      <c r="H6716" s="10" t="s">
        <v>536</v>
      </c>
      <c r="I6716" s="10">
        <v>1954</v>
      </c>
      <c r="J6716" s="11" t="s">
        <v>15732</v>
      </c>
      <c r="K6716" s="12"/>
      <c r="L6716" s="13" t="s">
        <v>15733</v>
      </c>
      <c r="M6716" t="s">
        <v>753</v>
      </c>
      <c r="S6716" s="9"/>
      <c r="T6716">
        <v>2</v>
      </c>
      <c r="U6716" s="210" t="s">
        <v>18281</v>
      </c>
      <c r="V6716" s="14">
        <v>0</v>
      </c>
      <c r="W6716" s="14">
        <v>0</v>
      </c>
      <c r="X6716" s="150" t="s">
        <v>270</v>
      </c>
      <c r="Y6716">
        <v>81</v>
      </c>
      <c r="Z6716" t="s">
        <v>271</v>
      </c>
      <c r="AA6716">
        <f t="shared" si="104"/>
        <v>1</v>
      </c>
    </row>
    <row r="6717" spans="1:27" x14ac:dyDescent="0.2">
      <c r="A6717">
        <v>731</v>
      </c>
      <c r="B6717" s="1" t="s">
        <v>15734</v>
      </c>
      <c r="C6717" t="s">
        <v>503</v>
      </c>
      <c r="D6717" s="9" t="s">
        <v>6511</v>
      </c>
      <c r="E6717" s="9"/>
      <c r="F6717" s="9"/>
      <c r="G6717" s="10">
        <v>15</v>
      </c>
      <c r="H6717" s="10" t="s">
        <v>536</v>
      </c>
      <c r="I6717" s="10">
        <v>1954</v>
      </c>
      <c r="J6717" s="11" t="s">
        <v>15735</v>
      </c>
      <c r="K6717" s="12"/>
      <c r="L6717" s="13" t="s">
        <v>15736</v>
      </c>
      <c r="M6717" t="s">
        <v>753</v>
      </c>
      <c r="S6717" s="9"/>
      <c r="T6717">
        <v>2</v>
      </c>
      <c r="U6717" s="210" t="s">
        <v>18281</v>
      </c>
      <c r="V6717" s="14">
        <v>0</v>
      </c>
      <c r="W6717" s="14">
        <v>1</v>
      </c>
      <c r="X6717" s="150" t="s">
        <v>270</v>
      </c>
      <c r="Y6717" t="s">
        <v>6511</v>
      </c>
      <c r="Z6717" t="s">
        <v>505</v>
      </c>
      <c r="AA6717">
        <f t="shared" si="104"/>
        <v>1</v>
      </c>
    </row>
    <row r="6718" spans="1:27" x14ac:dyDescent="0.2">
      <c r="A6718">
        <v>2294</v>
      </c>
      <c r="B6718" s="1" t="s">
        <v>15737</v>
      </c>
      <c r="C6718" t="s">
        <v>6878</v>
      </c>
      <c r="D6718" s="9" t="s">
        <v>1888</v>
      </c>
      <c r="E6718" s="9"/>
      <c r="F6718" s="9"/>
      <c r="G6718" s="10">
        <v>6</v>
      </c>
      <c r="H6718" s="10" t="s">
        <v>287</v>
      </c>
      <c r="I6718" s="10">
        <v>1954</v>
      </c>
      <c r="J6718" s="11" t="s">
        <v>15738</v>
      </c>
      <c r="K6718" s="12" t="s">
        <v>237</v>
      </c>
      <c r="L6718" s="13" t="s">
        <v>15739</v>
      </c>
      <c r="M6718" t="s">
        <v>290</v>
      </c>
      <c r="N6718" t="s">
        <v>291</v>
      </c>
      <c r="O6718" t="s">
        <v>520</v>
      </c>
      <c r="S6718" s="9"/>
      <c r="T6718">
        <v>3</v>
      </c>
      <c r="U6718" s="210" t="s">
        <v>18282</v>
      </c>
      <c r="V6718" s="14">
        <v>0</v>
      </c>
      <c r="W6718" s="14">
        <v>0</v>
      </c>
      <c r="X6718" s="109" t="e">
        <v>#N/A</v>
      </c>
      <c r="Y6718" t="s">
        <v>1888</v>
      </c>
      <c r="Z6718" t="s">
        <v>271</v>
      </c>
      <c r="AA6718">
        <f t="shared" si="104"/>
        <v>1</v>
      </c>
    </row>
    <row r="6719" spans="1:27" x14ac:dyDescent="0.2">
      <c r="A6719" s="14">
        <v>3170</v>
      </c>
      <c r="B6719" s="1" t="s">
        <v>15740</v>
      </c>
      <c r="C6719" t="s">
        <v>9894</v>
      </c>
      <c r="D6719" s="9" t="s">
        <v>15741</v>
      </c>
      <c r="E6719" s="9"/>
      <c r="F6719" s="9"/>
      <c r="G6719" s="10">
        <v>16</v>
      </c>
      <c r="H6719" s="10" t="s">
        <v>287</v>
      </c>
      <c r="I6719" s="10">
        <v>1954</v>
      </c>
      <c r="J6719" s="11" t="s">
        <v>15742</v>
      </c>
      <c r="K6719" s="12" t="s">
        <v>237</v>
      </c>
      <c r="L6719" s="13" t="s">
        <v>15743</v>
      </c>
      <c r="M6719" t="s">
        <v>290</v>
      </c>
      <c r="N6719" t="s">
        <v>291</v>
      </c>
      <c r="O6719" t="s">
        <v>588</v>
      </c>
      <c r="S6719" s="9"/>
      <c r="T6719">
        <v>3</v>
      </c>
      <c r="U6719" s="210" t="s">
        <v>18282</v>
      </c>
      <c r="V6719" s="14">
        <v>0</v>
      </c>
      <c r="W6719" s="14">
        <v>0</v>
      </c>
      <c r="X6719" s="150" t="s">
        <v>294</v>
      </c>
      <c r="Y6719" t="s">
        <v>15511</v>
      </c>
      <c r="Z6719" t="s">
        <v>271</v>
      </c>
      <c r="AA6719">
        <f t="shared" si="104"/>
        <v>3</v>
      </c>
    </row>
    <row r="6720" spans="1:27" x14ac:dyDescent="0.2">
      <c r="A6720">
        <v>1991</v>
      </c>
      <c r="B6720" s="1" t="s">
        <v>16374</v>
      </c>
      <c r="C6720" t="s">
        <v>6878</v>
      </c>
      <c r="D6720" s="9" t="s">
        <v>1973</v>
      </c>
      <c r="E6720" s="9"/>
      <c r="F6720" s="9"/>
      <c r="G6720" s="10">
        <v>18</v>
      </c>
      <c r="H6720" s="10" t="s">
        <v>287</v>
      </c>
      <c r="I6720" s="10">
        <v>1954</v>
      </c>
      <c r="J6720" s="11" t="s">
        <v>16373</v>
      </c>
      <c r="K6720" s="12"/>
      <c r="L6720" s="13" t="s">
        <v>16375</v>
      </c>
      <c r="M6720" t="s">
        <v>781</v>
      </c>
      <c r="S6720" s="9"/>
      <c r="T6720">
        <v>3</v>
      </c>
      <c r="U6720" s="210" t="s">
        <v>18282</v>
      </c>
      <c r="V6720" s="14">
        <v>0</v>
      </c>
      <c r="W6720" s="14">
        <v>0</v>
      </c>
      <c r="X6720" s="150" t="s">
        <v>294</v>
      </c>
      <c r="Y6720" t="s">
        <v>1973</v>
      </c>
      <c r="Z6720" t="s">
        <v>271</v>
      </c>
      <c r="AA6720">
        <f t="shared" si="104"/>
        <v>1</v>
      </c>
    </row>
    <row r="6721" spans="1:27" x14ac:dyDescent="0.2">
      <c r="A6721">
        <v>1535</v>
      </c>
      <c r="B6721" s="1" t="s">
        <v>16371</v>
      </c>
      <c r="C6721" t="s">
        <v>503</v>
      </c>
      <c r="D6721" s="9" t="s">
        <v>16372</v>
      </c>
      <c r="E6721" s="9"/>
      <c r="F6721" s="9"/>
      <c r="G6721" s="10">
        <v>18</v>
      </c>
      <c r="H6721" s="10" t="s">
        <v>287</v>
      </c>
      <c r="I6721" s="10">
        <v>1954</v>
      </c>
      <c r="J6721" s="11" t="s">
        <v>16373</v>
      </c>
      <c r="K6721" s="12"/>
      <c r="L6721" s="13" t="s">
        <v>50</v>
      </c>
      <c r="M6721" t="s">
        <v>753</v>
      </c>
      <c r="S6721" s="9"/>
      <c r="T6721">
        <v>3</v>
      </c>
      <c r="U6721" s="210" t="s">
        <v>18282</v>
      </c>
      <c r="V6721" s="14">
        <v>0</v>
      </c>
      <c r="W6721" s="14">
        <v>0</v>
      </c>
      <c r="X6721" s="150" t="s">
        <v>294</v>
      </c>
      <c r="Y6721" t="s">
        <v>15262</v>
      </c>
      <c r="Z6721" t="s">
        <v>271</v>
      </c>
      <c r="AA6721">
        <f t="shared" si="104"/>
        <v>2</v>
      </c>
    </row>
    <row r="6722" spans="1:27" x14ac:dyDescent="0.2">
      <c r="A6722">
        <v>7524</v>
      </c>
      <c r="B6722" s="1" t="s">
        <v>16376</v>
      </c>
      <c r="C6722" t="s">
        <v>10788</v>
      </c>
      <c r="D6722" s="9" t="s">
        <v>15513</v>
      </c>
      <c r="E6722" s="9" t="s">
        <v>12484</v>
      </c>
      <c r="F6722" s="9"/>
      <c r="G6722" s="10">
        <v>24</v>
      </c>
      <c r="H6722" s="10" t="s">
        <v>287</v>
      </c>
      <c r="I6722" s="10">
        <v>1954</v>
      </c>
      <c r="J6722" s="11" t="s">
        <v>16377</v>
      </c>
      <c r="K6722" s="12"/>
      <c r="L6722" s="13" t="s">
        <v>16378</v>
      </c>
      <c r="M6722" t="s">
        <v>753</v>
      </c>
      <c r="S6722" s="9"/>
      <c r="T6722">
        <v>3</v>
      </c>
      <c r="U6722" s="210" t="s">
        <v>18282</v>
      </c>
      <c r="V6722" s="14">
        <v>0</v>
      </c>
      <c r="W6722" s="14">
        <v>0</v>
      </c>
      <c r="X6722" s="150" t="s">
        <v>294</v>
      </c>
      <c r="Y6722" t="s">
        <v>15516</v>
      </c>
      <c r="Z6722" t="s">
        <v>505</v>
      </c>
      <c r="AA6722">
        <f t="shared" ref="AA6722:AA6785" si="105">LEN(D6722)-LEN(SUBSTITUTE(D6722,"/",""))+1</f>
        <v>2</v>
      </c>
    </row>
    <row r="6723" spans="1:27" x14ac:dyDescent="0.2">
      <c r="A6723">
        <v>4915</v>
      </c>
      <c r="B6723" s="1" t="s">
        <v>16379</v>
      </c>
      <c r="C6723" t="s">
        <v>503</v>
      </c>
      <c r="D6723" s="9" t="s">
        <v>16380</v>
      </c>
      <c r="E6723" s="9"/>
      <c r="F6723" s="9"/>
      <c r="G6723" s="10">
        <v>29</v>
      </c>
      <c r="H6723" s="10" t="s">
        <v>287</v>
      </c>
      <c r="I6723" s="10">
        <v>1954</v>
      </c>
      <c r="J6723" s="11" t="s">
        <v>16381</v>
      </c>
      <c r="K6723" s="12" t="s">
        <v>237</v>
      </c>
      <c r="L6723" s="13" t="s">
        <v>16382</v>
      </c>
      <c r="M6723" t="s">
        <v>290</v>
      </c>
      <c r="N6723" t="s">
        <v>291</v>
      </c>
      <c r="O6723" t="s">
        <v>498</v>
      </c>
      <c r="S6723" s="9"/>
      <c r="T6723">
        <v>3</v>
      </c>
      <c r="U6723" s="210" t="s">
        <v>18282</v>
      </c>
      <c r="V6723" s="14">
        <v>0</v>
      </c>
      <c r="W6723" s="14">
        <v>1</v>
      </c>
      <c r="X6723" s="150" t="s">
        <v>294</v>
      </c>
      <c r="Y6723" t="s">
        <v>15239</v>
      </c>
      <c r="Z6723" t="s">
        <v>505</v>
      </c>
      <c r="AA6723">
        <f t="shared" si="105"/>
        <v>9</v>
      </c>
    </row>
    <row r="6724" spans="1:27" x14ac:dyDescent="0.2">
      <c r="A6724">
        <v>6414</v>
      </c>
      <c r="B6724" s="1" t="s">
        <v>16383</v>
      </c>
      <c r="C6724" t="s">
        <v>2221</v>
      </c>
      <c r="D6724" s="9" t="s">
        <v>126</v>
      </c>
      <c r="E6724" s="9" t="s">
        <v>8233</v>
      </c>
      <c r="F6724" s="9"/>
      <c r="G6724" s="10">
        <v>9</v>
      </c>
      <c r="H6724" s="10" t="s">
        <v>301</v>
      </c>
      <c r="I6724" s="10">
        <v>1954</v>
      </c>
      <c r="J6724" s="11" t="s">
        <v>16384</v>
      </c>
      <c r="K6724" s="12"/>
      <c r="L6724" s="13" t="s">
        <v>16385</v>
      </c>
      <c r="M6724" t="s">
        <v>753</v>
      </c>
      <c r="S6724" s="9"/>
      <c r="T6724">
        <v>4</v>
      </c>
      <c r="U6724" s="210" t="s">
        <v>18283</v>
      </c>
      <c r="V6724" s="14">
        <v>0</v>
      </c>
      <c r="W6724" s="14">
        <v>1</v>
      </c>
      <c r="X6724" s="150" t="s">
        <v>270</v>
      </c>
      <c r="Y6724">
        <v>85</v>
      </c>
      <c r="Z6724" t="s">
        <v>505</v>
      </c>
      <c r="AA6724">
        <f t="shared" si="105"/>
        <v>2</v>
      </c>
    </row>
    <row r="6725" spans="1:27" x14ac:dyDescent="0.2">
      <c r="A6725">
        <v>7691</v>
      </c>
      <c r="B6725" s="1" t="s">
        <v>16422</v>
      </c>
      <c r="C6725" t="s">
        <v>1027</v>
      </c>
      <c r="D6725" s="9" t="s">
        <v>16423</v>
      </c>
      <c r="E6725" s="9" t="s">
        <v>259</v>
      </c>
      <c r="F6725" s="9" t="s">
        <v>532</v>
      </c>
      <c r="G6725" s="10">
        <v>22</v>
      </c>
      <c r="H6725" s="10" t="s">
        <v>301</v>
      </c>
      <c r="I6725" s="10">
        <v>1954</v>
      </c>
      <c r="J6725" s="11" t="s">
        <v>16388</v>
      </c>
      <c r="K6725" s="12"/>
      <c r="L6725" s="13" t="s">
        <v>16424</v>
      </c>
      <c r="M6725" t="s">
        <v>753</v>
      </c>
      <c r="S6725" s="9"/>
      <c r="T6725">
        <v>4</v>
      </c>
      <c r="U6725" s="210" t="s">
        <v>18283</v>
      </c>
      <c r="V6725" s="14">
        <v>0</v>
      </c>
      <c r="W6725" s="14">
        <v>1</v>
      </c>
      <c r="X6725" s="109" t="s">
        <v>294</v>
      </c>
      <c r="Y6725" t="s">
        <v>1242</v>
      </c>
      <c r="Z6725" t="s">
        <v>1419</v>
      </c>
      <c r="AA6725">
        <f t="shared" si="105"/>
        <v>2</v>
      </c>
    </row>
    <row r="6726" spans="1:27" x14ac:dyDescent="0.2">
      <c r="A6726">
        <v>1214</v>
      </c>
      <c r="B6726" s="1" t="s">
        <v>16404</v>
      </c>
      <c r="C6726" t="s">
        <v>1027</v>
      </c>
      <c r="D6726" s="9" t="s">
        <v>16405</v>
      </c>
      <c r="E6726" s="9" t="s">
        <v>259</v>
      </c>
      <c r="F6726" s="9" t="s">
        <v>532</v>
      </c>
      <c r="G6726" s="10">
        <v>22</v>
      </c>
      <c r="H6726" s="10" t="s">
        <v>301</v>
      </c>
      <c r="I6726" s="10">
        <v>1954</v>
      </c>
      <c r="J6726" s="11" t="s">
        <v>16388</v>
      </c>
      <c r="K6726" s="12"/>
      <c r="L6726" s="13" t="s">
        <v>16406</v>
      </c>
      <c r="M6726" t="s">
        <v>753</v>
      </c>
      <c r="S6726" s="9"/>
      <c r="T6726">
        <v>4</v>
      </c>
      <c r="U6726" s="210" t="s">
        <v>18283</v>
      </c>
      <c r="V6726" s="14">
        <v>0</v>
      </c>
      <c r="W6726" s="14">
        <v>1</v>
      </c>
      <c r="X6726" s="109" t="s">
        <v>294</v>
      </c>
      <c r="Y6726" t="s">
        <v>10697</v>
      </c>
      <c r="Z6726" t="s">
        <v>271</v>
      </c>
      <c r="AA6726">
        <f t="shared" si="105"/>
        <v>3</v>
      </c>
    </row>
    <row r="6727" spans="1:27" x14ac:dyDescent="0.2">
      <c r="A6727">
        <v>1365</v>
      </c>
      <c r="B6727" s="1" t="s">
        <v>16407</v>
      </c>
      <c r="C6727" t="s">
        <v>8426</v>
      </c>
      <c r="D6727" s="9" t="s">
        <v>15670</v>
      </c>
      <c r="E6727" s="9" t="s">
        <v>259</v>
      </c>
      <c r="F6727" s="9" t="s">
        <v>532</v>
      </c>
      <c r="G6727" s="10">
        <v>22</v>
      </c>
      <c r="H6727" s="10" t="s">
        <v>301</v>
      </c>
      <c r="I6727" s="10">
        <v>1954</v>
      </c>
      <c r="J6727" s="11" t="s">
        <v>16388</v>
      </c>
      <c r="K6727" s="12"/>
      <c r="L6727" s="13" t="s">
        <v>16389</v>
      </c>
      <c r="M6727" t="s">
        <v>753</v>
      </c>
      <c r="S6727" s="9"/>
      <c r="T6727">
        <v>4</v>
      </c>
      <c r="U6727" s="210" t="s">
        <v>18283</v>
      </c>
      <c r="V6727" s="14">
        <v>0</v>
      </c>
      <c r="W6727" s="14">
        <v>0</v>
      </c>
      <c r="X6727" s="109" t="s">
        <v>294</v>
      </c>
      <c r="Y6727" t="s">
        <v>10182</v>
      </c>
      <c r="Z6727" t="s">
        <v>505</v>
      </c>
      <c r="AA6727">
        <f t="shared" si="105"/>
        <v>3</v>
      </c>
    </row>
    <row r="6728" spans="1:27" x14ac:dyDescent="0.2">
      <c r="A6728">
        <v>827</v>
      </c>
      <c r="B6728" s="1" t="s">
        <v>16418</v>
      </c>
      <c r="C6728" t="s">
        <v>8426</v>
      </c>
      <c r="D6728" s="9" t="s">
        <v>16419</v>
      </c>
      <c r="E6728" s="9" t="s">
        <v>259</v>
      </c>
      <c r="F6728" s="9" t="s">
        <v>532</v>
      </c>
      <c r="G6728" s="10">
        <v>22</v>
      </c>
      <c r="H6728" s="10" t="s">
        <v>301</v>
      </c>
      <c r="I6728" s="10">
        <v>1954</v>
      </c>
      <c r="J6728" s="11" t="s">
        <v>16388</v>
      </c>
      <c r="K6728" s="12"/>
      <c r="L6728" s="13" t="s">
        <v>16389</v>
      </c>
      <c r="M6728" t="s">
        <v>753</v>
      </c>
      <c r="S6728" s="9"/>
      <c r="T6728">
        <v>4</v>
      </c>
      <c r="U6728" s="210" t="s">
        <v>18283</v>
      </c>
      <c r="V6728" s="14">
        <v>0</v>
      </c>
      <c r="W6728" s="14">
        <v>0</v>
      </c>
      <c r="X6728" s="109" t="s">
        <v>294</v>
      </c>
      <c r="Y6728" t="s">
        <v>10182</v>
      </c>
      <c r="Z6728" t="s">
        <v>505</v>
      </c>
      <c r="AA6728">
        <f t="shared" si="105"/>
        <v>2</v>
      </c>
    </row>
    <row r="6729" spans="1:27" x14ac:dyDescent="0.2">
      <c r="A6729">
        <v>489</v>
      </c>
      <c r="B6729" s="1" t="s">
        <v>16390</v>
      </c>
      <c r="C6729" t="s">
        <v>8426</v>
      </c>
      <c r="D6729" s="9" t="s">
        <v>16391</v>
      </c>
      <c r="E6729" s="9"/>
      <c r="F6729" s="9"/>
      <c r="G6729" s="10">
        <v>22</v>
      </c>
      <c r="H6729" s="10" t="s">
        <v>301</v>
      </c>
      <c r="I6729" s="10">
        <v>1954</v>
      </c>
      <c r="J6729" s="11" t="s">
        <v>16388</v>
      </c>
      <c r="K6729" s="12"/>
      <c r="L6729" s="13" t="s">
        <v>16389</v>
      </c>
      <c r="M6729" t="s">
        <v>753</v>
      </c>
      <c r="S6729" s="9"/>
      <c r="T6729">
        <v>4</v>
      </c>
      <c r="U6729" s="210" t="s">
        <v>18283</v>
      </c>
      <c r="V6729" s="14">
        <v>0</v>
      </c>
      <c r="W6729" s="14">
        <v>0</v>
      </c>
      <c r="X6729" s="109" t="e">
        <v>#N/A</v>
      </c>
      <c r="Y6729" t="s">
        <v>16392</v>
      </c>
      <c r="Z6729" t="s">
        <v>505</v>
      </c>
      <c r="AA6729">
        <f t="shared" si="105"/>
        <v>4</v>
      </c>
    </row>
    <row r="6730" spans="1:27" x14ac:dyDescent="0.2">
      <c r="A6730">
        <v>3857</v>
      </c>
      <c r="B6730" s="1" t="s">
        <v>16429</v>
      </c>
      <c r="C6730" t="s">
        <v>8426</v>
      </c>
      <c r="D6730" s="9">
        <v>264</v>
      </c>
      <c r="E6730" s="9"/>
      <c r="F6730" s="9"/>
      <c r="G6730" s="10">
        <v>22</v>
      </c>
      <c r="H6730" s="10" t="s">
        <v>301</v>
      </c>
      <c r="I6730" s="10">
        <v>1954</v>
      </c>
      <c r="J6730" s="11" t="s">
        <v>16388</v>
      </c>
      <c r="K6730" s="12"/>
      <c r="L6730" s="13" t="s">
        <v>16389</v>
      </c>
      <c r="M6730" t="s">
        <v>753</v>
      </c>
      <c r="S6730" s="9"/>
      <c r="T6730">
        <v>4</v>
      </c>
      <c r="U6730" s="210" t="s">
        <v>18283</v>
      </c>
      <c r="V6730" s="14">
        <v>0</v>
      </c>
      <c r="W6730" s="14">
        <v>0</v>
      </c>
      <c r="X6730" s="150" t="s">
        <v>270</v>
      </c>
      <c r="Y6730">
        <v>264</v>
      </c>
      <c r="Z6730" t="s">
        <v>505</v>
      </c>
      <c r="AA6730">
        <f t="shared" si="105"/>
        <v>1</v>
      </c>
    </row>
    <row r="6731" spans="1:27" x14ac:dyDescent="0.2">
      <c r="A6731">
        <v>2166</v>
      </c>
      <c r="B6731" s="1" t="s">
        <v>16427</v>
      </c>
      <c r="C6731" t="s">
        <v>8426</v>
      </c>
      <c r="D6731" s="9" t="s">
        <v>10079</v>
      </c>
      <c r="E6731" s="9" t="s">
        <v>259</v>
      </c>
      <c r="F6731" s="9" t="s">
        <v>312</v>
      </c>
      <c r="G6731" s="10">
        <v>22</v>
      </c>
      <c r="H6731" s="10" t="s">
        <v>301</v>
      </c>
      <c r="I6731" s="10">
        <v>1954</v>
      </c>
      <c r="J6731" s="11" t="s">
        <v>16388</v>
      </c>
      <c r="K6731" s="12"/>
      <c r="L6731" s="13" t="s">
        <v>16389</v>
      </c>
      <c r="M6731" t="s">
        <v>753</v>
      </c>
      <c r="S6731" s="9"/>
      <c r="T6731">
        <v>4</v>
      </c>
      <c r="U6731" s="210" t="s">
        <v>18283</v>
      </c>
      <c r="V6731" s="14">
        <v>0</v>
      </c>
      <c r="W6731" s="14">
        <v>0</v>
      </c>
      <c r="X6731" s="150" t="s">
        <v>270</v>
      </c>
      <c r="Y6731">
        <v>25</v>
      </c>
      <c r="Z6731" t="s">
        <v>505</v>
      </c>
      <c r="AA6731">
        <f t="shared" si="105"/>
        <v>2</v>
      </c>
    </row>
    <row r="6732" spans="1:27" x14ac:dyDescent="0.2">
      <c r="A6732">
        <v>2240</v>
      </c>
      <c r="B6732" s="1" t="s">
        <v>16425</v>
      </c>
      <c r="C6732" t="s">
        <v>8426</v>
      </c>
      <c r="D6732" s="9" t="s">
        <v>16426</v>
      </c>
      <c r="E6732" s="9" t="s">
        <v>275</v>
      </c>
      <c r="F6732" s="9" t="s">
        <v>312</v>
      </c>
      <c r="G6732" s="10">
        <v>22</v>
      </c>
      <c r="H6732" s="10" t="s">
        <v>301</v>
      </c>
      <c r="I6732" s="10">
        <v>1954</v>
      </c>
      <c r="J6732" s="11" t="s">
        <v>16388</v>
      </c>
      <c r="K6732" s="12"/>
      <c r="L6732" s="13" t="s">
        <v>16389</v>
      </c>
      <c r="M6732" t="s">
        <v>753</v>
      </c>
      <c r="S6732" s="9"/>
      <c r="T6732">
        <v>4</v>
      </c>
      <c r="U6732" s="210" t="s">
        <v>18283</v>
      </c>
      <c r="V6732" s="14">
        <v>0</v>
      </c>
      <c r="W6732" s="14">
        <v>0</v>
      </c>
      <c r="X6732" s="150" t="s">
        <v>270</v>
      </c>
      <c r="Y6732">
        <v>219</v>
      </c>
      <c r="Z6732" t="s">
        <v>505</v>
      </c>
      <c r="AA6732">
        <f t="shared" si="105"/>
        <v>2</v>
      </c>
    </row>
    <row r="6733" spans="1:27" x14ac:dyDescent="0.2">
      <c r="A6733">
        <v>2241</v>
      </c>
      <c r="B6733" s="1" t="s">
        <v>16408</v>
      </c>
      <c r="C6733" t="s">
        <v>8426</v>
      </c>
      <c r="D6733" s="9" t="s">
        <v>14643</v>
      </c>
      <c r="E6733" s="9" t="s">
        <v>259</v>
      </c>
      <c r="F6733" s="9" t="s">
        <v>532</v>
      </c>
      <c r="G6733" s="10">
        <v>22</v>
      </c>
      <c r="H6733" s="10" t="s">
        <v>301</v>
      </c>
      <c r="I6733" s="10">
        <v>1954</v>
      </c>
      <c r="J6733" s="11" t="s">
        <v>16388</v>
      </c>
      <c r="K6733" s="12"/>
      <c r="L6733" s="13" t="s">
        <v>16389</v>
      </c>
      <c r="M6733" t="s">
        <v>753</v>
      </c>
      <c r="S6733" s="9"/>
      <c r="T6733">
        <v>4</v>
      </c>
      <c r="U6733" s="210" t="s">
        <v>18283</v>
      </c>
      <c r="V6733" s="14">
        <v>0</v>
      </c>
      <c r="W6733" s="14">
        <v>0</v>
      </c>
      <c r="X6733" s="109" t="s">
        <v>294</v>
      </c>
      <c r="Y6733" t="s">
        <v>10182</v>
      </c>
      <c r="Z6733" t="s">
        <v>505</v>
      </c>
      <c r="AA6733">
        <f t="shared" si="105"/>
        <v>3</v>
      </c>
    </row>
    <row r="6734" spans="1:27" x14ac:dyDescent="0.2">
      <c r="A6734">
        <v>2581</v>
      </c>
      <c r="B6734" s="1" t="s">
        <v>16409</v>
      </c>
      <c r="C6734" t="s">
        <v>8426</v>
      </c>
      <c r="D6734" s="9" t="s">
        <v>16410</v>
      </c>
      <c r="E6734" s="9" t="s">
        <v>259</v>
      </c>
      <c r="F6734" s="9" t="s">
        <v>532</v>
      </c>
      <c r="G6734" s="10">
        <v>22</v>
      </c>
      <c r="H6734" s="10" t="s">
        <v>301</v>
      </c>
      <c r="I6734" s="10">
        <v>1954</v>
      </c>
      <c r="J6734" s="11" t="s">
        <v>16388</v>
      </c>
      <c r="K6734" s="12"/>
      <c r="L6734" s="13" t="s">
        <v>16389</v>
      </c>
      <c r="M6734" t="s">
        <v>753</v>
      </c>
      <c r="S6734" s="9"/>
      <c r="T6734">
        <v>4</v>
      </c>
      <c r="U6734" s="210" t="s">
        <v>18283</v>
      </c>
      <c r="V6734" s="14">
        <v>0</v>
      </c>
      <c r="W6734" s="14">
        <v>0</v>
      </c>
      <c r="X6734" s="109" t="s">
        <v>294</v>
      </c>
      <c r="Y6734" t="s">
        <v>10182</v>
      </c>
      <c r="Z6734" t="s">
        <v>505</v>
      </c>
      <c r="AA6734">
        <f t="shared" si="105"/>
        <v>3</v>
      </c>
    </row>
    <row r="6735" spans="1:27" x14ac:dyDescent="0.2">
      <c r="A6735">
        <v>2497</v>
      </c>
      <c r="B6735" s="1" t="s">
        <v>16411</v>
      </c>
      <c r="C6735" t="s">
        <v>8426</v>
      </c>
      <c r="D6735" s="9" t="s">
        <v>16412</v>
      </c>
      <c r="E6735" s="9" t="s">
        <v>259</v>
      </c>
      <c r="F6735" s="9" t="s">
        <v>532</v>
      </c>
      <c r="G6735" s="10">
        <v>22</v>
      </c>
      <c r="H6735" s="10" t="s">
        <v>301</v>
      </c>
      <c r="I6735" s="10">
        <v>1954</v>
      </c>
      <c r="J6735" s="11" t="s">
        <v>16388</v>
      </c>
      <c r="K6735" s="12"/>
      <c r="L6735" s="13" t="s">
        <v>16389</v>
      </c>
      <c r="M6735" t="s">
        <v>753</v>
      </c>
      <c r="S6735" s="9"/>
      <c r="T6735">
        <v>4</v>
      </c>
      <c r="U6735" s="210" t="s">
        <v>18283</v>
      </c>
      <c r="V6735" s="14">
        <v>0</v>
      </c>
      <c r="W6735" s="14">
        <v>0</v>
      </c>
      <c r="X6735" s="109" t="s">
        <v>294</v>
      </c>
      <c r="Y6735" t="s">
        <v>10182</v>
      </c>
      <c r="Z6735" t="s">
        <v>505</v>
      </c>
      <c r="AA6735">
        <f t="shared" si="105"/>
        <v>3</v>
      </c>
    </row>
    <row r="6736" spans="1:27" x14ac:dyDescent="0.2">
      <c r="A6736">
        <v>396</v>
      </c>
      <c r="B6736" s="1" t="s">
        <v>16386</v>
      </c>
      <c r="C6736" t="s">
        <v>8426</v>
      </c>
      <c r="D6736" s="9" t="s">
        <v>16387</v>
      </c>
      <c r="E6736" s="9" t="s">
        <v>259</v>
      </c>
      <c r="F6736" s="9" t="s">
        <v>532</v>
      </c>
      <c r="G6736" s="10">
        <v>22</v>
      </c>
      <c r="H6736" s="10" t="s">
        <v>301</v>
      </c>
      <c r="I6736" s="10">
        <v>1954</v>
      </c>
      <c r="J6736" s="11" t="s">
        <v>16388</v>
      </c>
      <c r="K6736" s="12"/>
      <c r="L6736" s="13" t="s">
        <v>16389</v>
      </c>
      <c r="M6736" t="s">
        <v>753</v>
      </c>
      <c r="S6736" s="9"/>
      <c r="T6736">
        <v>4</v>
      </c>
      <c r="U6736" s="210" t="s">
        <v>18283</v>
      </c>
      <c r="V6736" s="14">
        <v>0</v>
      </c>
      <c r="W6736" s="14">
        <v>0</v>
      </c>
      <c r="X6736" s="109" t="s">
        <v>294</v>
      </c>
      <c r="Y6736" t="s">
        <v>10182</v>
      </c>
      <c r="Z6736" t="s">
        <v>505</v>
      </c>
      <c r="AA6736">
        <f t="shared" si="105"/>
        <v>6</v>
      </c>
    </row>
    <row r="6737" spans="1:27" x14ac:dyDescent="0.2">
      <c r="A6737">
        <v>3180</v>
      </c>
      <c r="B6737" s="1" t="s">
        <v>16401</v>
      </c>
      <c r="C6737" t="s">
        <v>8426</v>
      </c>
      <c r="D6737" s="9" t="s">
        <v>16402</v>
      </c>
      <c r="E6737" s="9"/>
      <c r="F6737" s="9"/>
      <c r="G6737" s="10">
        <v>22</v>
      </c>
      <c r="H6737" s="10" t="s">
        <v>301</v>
      </c>
      <c r="I6737" s="10">
        <v>1954</v>
      </c>
      <c r="J6737" s="11" t="s">
        <v>16388</v>
      </c>
      <c r="K6737" s="12"/>
      <c r="L6737" s="13" t="s">
        <v>16389</v>
      </c>
      <c r="M6737" t="s">
        <v>753</v>
      </c>
      <c r="S6737" s="9"/>
      <c r="T6737">
        <v>4</v>
      </c>
      <c r="U6737" s="210" t="s">
        <v>18283</v>
      </c>
      <c r="V6737" s="14">
        <v>0</v>
      </c>
      <c r="W6737" s="14">
        <v>0</v>
      </c>
      <c r="X6737" s="150" t="s">
        <v>294</v>
      </c>
      <c r="Y6737" t="s">
        <v>16403</v>
      </c>
      <c r="Z6737" t="s">
        <v>505</v>
      </c>
      <c r="AA6737">
        <f t="shared" si="105"/>
        <v>3</v>
      </c>
    </row>
    <row r="6738" spans="1:27" x14ac:dyDescent="0.2">
      <c r="A6738">
        <v>404</v>
      </c>
      <c r="B6738" s="1" t="s">
        <v>16393</v>
      </c>
      <c r="C6738" t="s">
        <v>8426</v>
      </c>
      <c r="D6738" s="9" t="s">
        <v>16394</v>
      </c>
      <c r="E6738" s="9"/>
      <c r="F6738" s="9"/>
      <c r="G6738" s="10">
        <v>22</v>
      </c>
      <c r="H6738" s="10" t="s">
        <v>301</v>
      </c>
      <c r="I6738" s="10">
        <v>1954</v>
      </c>
      <c r="J6738" s="11" t="s">
        <v>16388</v>
      </c>
      <c r="K6738" s="12"/>
      <c r="L6738" s="13" t="s">
        <v>16389</v>
      </c>
      <c r="M6738" t="s">
        <v>753</v>
      </c>
      <c r="S6738" s="9"/>
      <c r="T6738">
        <v>4</v>
      </c>
      <c r="U6738" s="210" t="s">
        <v>18283</v>
      </c>
      <c r="V6738" s="14">
        <v>0</v>
      </c>
      <c r="W6738" s="14">
        <v>0</v>
      </c>
      <c r="X6738" s="150" t="s">
        <v>294</v>
      </c>
      <c r="Y6738" t="s">
        <v>16395</v>
      </c>
      <c r="Z6738" t="s">
        <v>505</v>
      </c>
      <c r="AA6738">
        <f t="shared" si="105"/>
        <v>4</v>
      </c>
    </row>
    <row r="6739" spans="1:27" x14ac:dyDescent="0.2">
      <c r="A6739">
        <v>2551</v>
      </c>
      <c r="B6739" s="1" t="s">
        <v>16416</v>
      </c>
      <c r="C6739" t="s">
        <v>8426</v>
      </c>
      <c r="D6739" s="9" t="s">
        <v>16417</v>
      </c>
      <c r="E6739" s="9"/>
      <c r="F6739" s="9"/>
      <c r="G6739" s="10">
        <v>22</v>
      </c>
      <c r="H6739" s="10" t="s">
        <v>301</v>
      </c>
      <c r="I6739" s="10">
        <v>1954</v>
      </c>
      <c r="J6739" s="11" t="s">
        <v>16388</v>
      </c>
      <c r="K6739" s="12"/>
      <c r="L6739" s="13" t="s">
        <v>16389</v>
      </c>
      <c r="M6739" t="s">
        <v>753</v>
      </c>
      <c r="S6739" s="9"/>
      <c r="T6739">
        <v>4</v>
      </c>
      <c r="U6739" s="210" t="s">
        <v>18283</v>
      </c>
      <c r="V6739" s="14">
        <v>0</v>
      </c>
      <c r="W6739" s="14">
        <v>0</v>
      </c>
      <c r="X6739" s="150" t="s">
        <v>294</v>
      </c>
      <c r="Y6739" t="s">
        <v>16395</v>
      </c>
      <c r="Z6739" t="s">
        <v>505</v>
      </c>
      <c r="AA6739">
        <f t="shared" si="105"/>
        <v>2</v>
      </c>
    </row>
    <row r="6740" spans="1:27" x14ac:dyDescent="0.2">
      <c r="A6740">
        <v>5935</v>
      </c>
      <c r="B6740" s="1" t="s">
        <v>16433</v>
      </c>
      <c r="C6740" t="s">
        <v>8426</v>
      </c>
      <c r="D6740" s="9"/>
      <c r="E6740" s="9"/>
      <c r="F6740" s="9"/>
      <c r="G6740" s="10">
        <v>22</v>
      </c>
      <c r="H6740" s="10" t="s">
        <v>301</v>
      </c>
      <c r="I6740" s="10">
        <v>1954</v>
      </c>
      <c r="J6740" s="11" t="s">
        <v>16388</v>
      </c>
      <c r="K6740" s="12"/>
      <c r="L6740" s="13" t="s">
        <v>16389</v>
      </c>
      <c r="M6740" t="s">
        <v>753</v>
      </c>
      <c r="S6740" s="9"/>
      <c r="T6740">
        <v>4</v>
      </c>
      <c r="U6740" s="210" t="s">
        <v>18283</v>
      </c>
      <c r="V6740" s="14">
        <v>0</v>
      </c>
      <c r="W6740" s="14">
        <v>0</v>
      </c>
      <c r="X6740" s="109" t="e">
        <v>#N/A</v>
      </c>
      <c r="Y6740" t="s">
        <v>334</v>
      </c>
      <c r="Z6740" t="s">
        <v>505</v>
      </c>
      <c r="AA6740">
        <f t="shared" si="105"/>
        <v>1</v>
      </c>
    </row>
    <row r="6741" spans="1:27" x14ac:dyDescent="0.2">
      <c r="A6741">
        <v>4024</v>
      </c>
      <c r="B6741" s="1" t="s">
        <v>16413</v>
      </c>
      <c r="C6741" t="s">
        <v>8426</v>
      </c>
      <c r="D6741" s="9" t="s">
        <v>16414</v>
      </c>
      <c r="E6741" s="9" t="s">
        <v>259</v>
      </c>
      <c r="F6741" s="9" t="s">
        <v>312</v>
      </c>
      <c r="G6741" s="10">
        <v>22</v>
      </c>
      <c r="H6741" s="10" t="s">
        <v>301</v>
      </c>
      <c r="I6741" s="10">
        <v>1954</v>
      </c>
      <c r="J6741" s="11" t="s">
        <v>16388</v>
      </c>
      <c r="K6741" s="12"/>
      <c r="L6741" s="13" t="s">
        <v>16389</v>
      </c>
      <c r="M6741" t="s">
        <v>753</v>
      </c>
      <c r="S6741" s="9"/>
      <c r="T6741">
        <v>4</v>
      </c>
      <c r="U6741" s="210" t="s">
        <v>18283</v>
      </c>
      <c r="V6741" s="14">
        <v>0</v>
      </c>
      <c r="W6741" s="14">
        <v>0</v>
      </c>
      <c r="X6741" s="150" t="s">
        <v>270</v>
      </c>
      <c r="Y6741">
        <v>25</v>
      </c>
      <c r="Z6741" t="s">
        <v>505</v>
      </c>
      <c r="AA6741">
        <f t="shared" si="105"/>
        <v>3</v>
      </c>
    </row>
    <row r="6742" spans="1:27" x14ac:dyDescent="0.2">
      <c r="A6742">
        <v>5907</v>
      </c>
      <c r="B6742" s="1" t="s">
        <v>16430</v>
      </c>
      <c r="C6742" t="s">
        <v>8426</v>
      </c>
      <c r="D6742" s="9">
        <v>23</v>
      </c>
      <c r="E6742" s="9" t="s">
        <v>259</v>
      </c>
      <c r="F6742" s="9" t="s">
        <v>312</v>
      </c>
      <c r="G6742" s="10">
        <v>22</v>
      </c>
      <c r="H6742" s="10" t="s">
        <v>301</v>
      </c>
      <c r="I6742" s="10">
        <v>1954</v>
      </c>
      <c r="J6742" s="11" t="s">
        <v>16388</v>
      </c>
      <c r="K6742" s="12"/>
      <c r="L6742" s="13" t="s">
        <v>16431</v>
      </c>
      <c r="M6742" t="s">
        <v>753</v>
      </c>
      <c r="S6742" s="9"/>
      <c r="T6742">
        <v>4</v>
      </c>
      <c r="U6742" s="210" t="s">
        <v>18283</v>
      </c>
      <c r="V6742" s="14">
        <v>0</v>
      </c>
      <c r="W6742" s="14">
        <v>0</v>
      </c>
      <c r="X6742" s="150" t="s">
        <v>270</v>
      </c>
      <c r="Y6742">
        <v>23</v>
      </c>
      <c r="Z6742" t="s">
        <v>505</v>
      </c>
      <c r="AA6742">
        <f t="shared" si="105"/>
        <v>1</v>
      </c>
    </row>
    <row r="6743" spans="1:27" x14ac:dyDescent="0.2">
      <c r="A6743">
        <v>6050</v>
      </c>
      <c r="B6743" s="1" t="s">
        <v>16432</v>
      </c>
      <c r="C6743" t="s">
        <v>1027</v>
      </c>
      <c r="D6743" s="9">
        <v>23</v>
      </c>
      <c r="E6743" s="9" t="s">
        <v>259</v>
      </c>
      <c r="F6743" s="9" t="s">
        <v>413</v>
      </c>
      <c r="G6743" s="10">
        <v>22</v>
      </c>
      <c r="H6743" s="10" t="s">
        <v>301</v>
      </c>
      <c r="I6743" s="10">
        <v>1954</v>
      </c>
      <c r="J6743" s="11" t="s">
        <v>16388</v>
      </c>
      <c r="K6743" s="12"/>
      <c r="L6743" s="13" t="s">
        <v>16389</v>
      </c>
      <c r="M6743" t="s">
        <v>753</v>
      </c>
      <c r="S6743" s="9"/>
      <c r="T6743">
        <v>4</v>
      </c>
      <c r="U6743" s="210" t="s">
        <v>18283</v>
      </c>
      <c r="V6743" s="14">
        <v>0</v>
      </c>
      <c r="W6743" s="14">
        <v>1</v>
      </c>
      <c r="X6743" s="150" t="s">
        <v>270</v>
      </c>
      <c r="Y6743">
        <v>23</v>
      </c>
      <c r="Z6743" t="s">
        <v>271</v>
      </c>
      <c r="AA6743">
        <f t="shared" si="105"/>
        <v>1</v>
      </c>
    </row>
    <row r="6744" spans="1:27" x14ac:dyDescent="0.2">
      <c r="A6744">
        <v>5016</v>
      </c>
      <c r="B6744" s="1" t="s">
        <v>16420</v>
      </c>
      <c r="C6744" t="s">
        <v>1027</v>
      </c>
      <c r="D6744" s="9" t="s">
        <v>16421</v>
      </c>
      <c r="E6744" s="9"/>
      <c r="F6744" s="9"/>
      <c r="G6744" s="10">
        <v>22</v>
      </c>
      <c r="H6744" s="10" t="s">
        <v>301</v>
      </c>
      <c r="I6744" s="10">
        <v>1954</v>
      </c>
      <c r="J6744" s="11" t="s">
        <v>16388</v>
      </c>
      <c r="K6744" s="12"/>
      <c r="L6744" s="13" t="s">
        <v>16389</v>
      </c>
      <c r="M6744" t="s">
        <v>753</v>
      </c>
      <c r="S6744" s="9"/>
      <c r="T6744">
        <v>4</v>
      </c>
      <c r="U6744" s="210" t="s">
        <v>18283</v>
      </c>
      <c r="V6744" s="14">
        <v>0</v>
      </c>
      <c r="W6744" s="14">
        <v>0</v>
      </c>
      <c r="X6744" s="150" t="s">
        <v>294</v>
      </c>
      <c r="Y6744" t="s">
        <v>10267</v>
      </c>
      <c r="Z6744" t="s">
        <v>7856</v>
      </c>
      <c r="AA6744">
        <f t="shared" si="105"/>
        <v>2</v>
      </c>
    </row>
    <row r="6745" spans="1:27" x14ac:dyDescent="0.2">
      <c r="A6745">
        <v>1851</v>
      </c>
      <c r="B6745" s="1" t="s">
        <v>16399</v>
      </c>
      <c r="C6745" t="s">
        <v>1027</v>
      </c>
      <c r="D6745" s="9" t="s">
        <v>16400</v>
      </c>
      <c r="E6745" s="9"/>
      <c r="F6745" s="9"/>
      <c r="G6745" s="10">
        <v>22</v>
      </c>
      <c r="H6745" s="10" t="s">
        <v>301</v>
      </c>
      <c r="I6745" s="10">
        <v>1954</v>
      </c>
      <c r="J6745" s="11" t="s">
        <v>16388</v>
      </c>
      <c r="K6745" s="12"/>
      <c r="L6745" s="13" t="s">
        <v>16389</v>
      </c>
      <c r="M6745" t="s">
        <v>753</v>
      </c>
      <c r="S6745" s="9"/>
      <c r="T6745">
        <v>4</v>
      </c>
      <c r="U6745" s="210" t="s">
        <v>18283</v>
      </c>
      <c r="V6745" s="14">
        <v>0</v>
      </c>
      <c r="W6745" s="14">
        <v>0</v>
      </c>
      <c r="X6745" s="150" t="s">
        <v>294</v>
      </c>
      <c r="Y6745" t="s">
        <v>10267</v>
      </c>
      <c r="Z6745" t="s">
        <v>271</v>
      </c>
      <c r="AA6745">
        <f t="shared" si="105"/>
        <v>4</v>
      </c>
    </row>
    <row r="6746" spans="1:27" x14ac:dyDescent="0.2">
      <c r="A6746">
        <v>5937</v>
      </c>
      <c r="B6746" s="1" t="s">
        <v>16434</v>
      </c>
      <c r="C6746" t="s">
        <v>1027</v>
      </c>
      <c r="D6746" s="9"/>
      <c r="E6746" s="9"/>
      <c r="F6746" s="9"/>
      <c r="G6746" s="10">
        <v>22</v>
      </c>
      <c r="H6746" s="10" t="s">
        <v>301</v>
      </c>
      <c r="I6746" s="10">
        <v>1954</v>
      </c>
      <c r="J6746" s="11" t="s">
        <v>16388</v>
      </c>
      <c r="K6746" s="12"/>
      <c r="L6746" s="13" t="s">
        <v>16389</v>
      </c>
      <c r="M6746" t="s">
        <v>753</v>
      </c>
      <c r="S6746" s="9"/>
      <c r="T6746">
        <v>4</v>
      </c>
      <c r="U6746" s="210" t="s">
        <v>18283</v>
      </c>
      <c r="V6746" s="14">
        <v>0</v>
      </c>
      <c r="W6746" s="14">
        <v>0</v>
      </c>
      <c r="X6746" s="109" t="e">
        <v>#N/A</v>
      </c>
      <c r="Y6746" t="s">
        <v>334</v>
      </c>
      <c r="Z6746" t="s">
        <v>271</v>
      </c>
      <c r="AA6746">
        <f t="shared" si="105"/>
        <v>1</v>
      </c>
    </row>
    <row r="6747" spans="1:27" x14ac:dyDescent="0.2">
      <c r="A6747">
        <v>714</v>
      </c>
      <c r="B6747" s="1" t="s">
        <v>16396</v>
      </c>
      <c r="C6747" t="s">
        <v>12775</v>
      </c>
      <c r="D6747" s="9" t="s">
        <v>16397</v>
      </c>
      <c r="E6747" s="9"/>
      <c r="F6747" s="9"/>
      <c r="G6747" s="10">
        <v>22</v>
      </c>
      <c r="H6747" s="10" t="s">
        <v>301</v>
      </c>
      <c r="I6747" s="10">
        <v>1954</v>
      </c>
      <c r="J6747" s="11" t="s">
        <v>16388</v>
      </c>
      <c r="K6747" s="12"/>
      <c r="L6747" s="63" t="s">
        <v>17992</v>
      </c>
      <c r="M6747" t="s">
        <v>753</v>
      </c>
      <c r="S6747" s="9"/>
      <c r="T6747">
        <v>4</v>
      </c>
      <c r="U6747" s="210" t="s">
        <v>18283</v>
      </c>
      <c r="V6747" s="14">
        <v>0</v>
      </c>
      <c r="W6747" s="14">
        <v>0</v>
      </c>
      <c r="X6747" s="150" t="s">
        <v>294</v>
      </c>
      <c r="Y6747" t="s">
        <v>16398</v>
      </c>
      <c r="Z6747" t="s">
        <v>12778</v>
      </c>
      <c r="AA6747">
        <f t="shared" si="105"/>
        <v>4</v>
      </c>
    </row>
    <row r="6748" spans="1:27" x14ac:dyDescent="0.2">
      <c r="A6748">
        <v>7614</v>
      </c>
      <c r="B6748" s="1" t="s">
        <v>16415</v>
      </c>
      <c r="C6748" t="s">
        <v>12775</v>
      </c>
      <c r="D6748" s="9" t="s">
        <v>15552</v>
      </c>
      <c r="E6748" s="9"/>
      <c r="F6748" s="9"/>
      <c r="G6748" s="10">
        <v>22</v>
      </c>
      <c r="H6748" s="10" t="s">
        <v>301</v>
      </c>
      <c r="I6748" s="10">
        <v>1954</v>
      </c>
      <c r="J6748" s="11" t="s">
        <v>16388</v>
      </c>
      <c r="K6748" s="12"/>
      <c r="L6748" s="63" t="s">
        <v>17997</v>
      </c>
      <c r="M6748" t="s">
        <v>753</v>
      </c>
      <c r="S6748" s="9"/>
      <c r="T6748">
        <v>4</v>
      </c>
      <c r="U6748" s="210" t="s">
        <v>18283</v>
      </c>
      <c r="V6748" s="14">
        <v>0</v>
      </c>
      <c r="W6748" s="14">
        <v>0</v>
      </c>
      <c r="X6748" s="150" t="s">
        <v>294</v>
      </c>
      <c r="Y6748" t="s">
        <v>11068</v>
      </c>
      <c r="Z6748" t="s">
        <v>12778</v>
      </c>
      <c r="AA6748">
        <f t="shared" si="105"/>
        <v>2</v>
      </c>
    </row>
    <row r="6749" spans="1:27" x14ac:dyDescent="0.2">
      <c r="A6749">
        <v>4501</v>
      </c>
      <c r="B6749" s="1" t="s">
        <v>16428</v>
      </c>
      <c r="C6749" t="s">
        <v>12775</v>
      </c>
      <c r="D6749" s="9" t="s">
        <v>1369</v>
      </c>
      <c r="E6749" s="9"/>
      <c r="F6749" s="9"/>
      <c r="G6749" s="10">
        <v>22</v>
      </c>
      <c r="H6749" s="10" t="s">
        <v>301</v>
      </c>
      <c r="I6749" s="10">
        <v>1954</v>
      </c>
      <c r="J6749" s="11" t="s">
        <v>16388</v>
      </c>
      <c r="K6749" s="12"/>
      <c r="L6749" s="63" t="s">
        <v>18044</v>
      </c>
      <c r="M6749" t="s">
        <v>753</v>
      </c>
      <c r="S6749" s="9"/>
      <c r="T6749">
        <v>4</v>
      </c>
      <c r="U6749" s="210" t="s">
        <v>18283</v>
      </c>
      <c r="V6749" s="14">
        <v>0</v>
      </c>
      <c r="W6749" s="14">
        <v>0</v>
      </c>
      <c r="X6749" s="150" t="s">
        <v>294</v>
      </c>
      <c r="Y6749" t="s">
        <v>1369</v>
      </c>
      <c r="Z6749" t="s">
        <v>7990</v>
      </c>
      <c r="AA6749">
        <f t="shared" si="105"/>
        <v>1</v>
      </c>
    </row>
    <row r="6750" spans="1:27" x14ac:dyDescent="0.2">
      <c r="A6750">
        <v>4229</v>
      </c>
      <c r="B6750" s="1" t="s">
        <v>16441</v>
      </c>
      <c r="C6750" t="s">
        <v>8426</v>
      </c>
      <c r="D6750" s="9" t="s">
        <v>16442</v>
      </c>
      <c r="E6750" s="9"/>
      <c r="F6750" s="9"/>
      <c r="G6750" s="10">
        <v>23</v>
      </c>
      <c r="H6750" s="10" t="s">
        <v>301</v>
      </c>
      <c r="I6750" s="10">
        <v>1954</v>
      </c>
      <c r="J6750" s="11" t="s">
        <v>16437</v>
      </c>
      <c r="K6750" s="12"/>
      <c r="L6750" s="13" t="s">
        <v>16438</v>
      </c>
      <c r="M6750" t="s">
        <v>753</v>
      </c>
      <c r="S6750" s="9"/>
      <c r="T6750">
        <v>4</v>
      </c>
      <c r="U6750" s="210" t="s">
        <v>18283</v>
      </c>
      <c r="V6750" s="14">
        <v>0</v>
      </c>
      <c r="W6750" s="14">
        <v>0</v>
      </c>
      <c r="X6750" s="150" t="s">
        <v>270</v>
      </c>
      <c r="Y6750">
        <v>39</v>
      </c>
      <c r="Z6750" t="s">
        <v>505</v>
      </c>
      <c r="AA6750">
        <f t="shared" si="105"/>
        <v>2</v>
      </c>
    </row>
    <row r="6751" spans="1:27" x14ac:dyDescent="0.2">
      <c r="A6751">
        <v>35</v>
      </c>
      <c r="B6751" s="1" t="s">
        <v>16435</v>
      </c>
      <c r="C6751" t="s">
        <v>8426</v>
      </c>
      <c r="D6751" s="9" t="s">
        <v>16436</v>
      </c>
      <c r="E6751" s="9"/>
      <c r="F6751" s="9"/>
      <c r="G6751" s="10">
        <v>23</v>
      </c>
      <c r="H6751" s="10" t="s">
        <v>301</v>
      </c>
      <c r="I6751" s="10">
        <v>1954</v>
      </c>
      <c r="J6751" s="11" t="s">
        <v>16437</v>
      </c>
      <c r="K6751" s="12"/>
      <c r="L6751" s="13" t="s">
        <v>16438</v>
      </c>
      <c r="M6751" t="s">
        <v>753</v>
      </c>
      <c r="S6751" s="9"/>
      <c r="T6751">
        <v>4</v>
      </c>
      <c r="U6751" s="210" t="s">
        <v>18283</v>
      </c>
      <c r="V6751" s="14">
        <v>0</v>
      </c>
      <c r="W6751" s="14">
        <v>0</v>
      </c>
      <c r="X6751" s="150" t="s">
        <v>270</v>
      </c>
      <c r="Y6751">
        <v>39</v>
      </c>
      <c r="Z6751" t="s">
        <v>505</v>
      </c>
      <c r="AA6751">
        <f t="shared" si="105"/>
        <v>4</v>
      </c>
    </row>
    <row r="6752" spans="1:27" x14ac:dyDescent="0.2">
      <c r="A6752">
        <v>560</v>
      </c>
      <c r="B6752" s="1" t="s">
        <v>16439</v>
      </c>
      <c r="C6752" t="s">
        <v>8426</v>
      </c>
      <c r="D6752" s="9" t="s">
        <v>16440</v>
      </c>
      <c r="E6752" s="9"/>
      <c r="F6752" s="9"/>
      <c r="G6752" s="10">
        <v>23</v>
      </c>
      <c r="H6752" s="10" t="s">
        <v>301</v>
      </c>
      <c r="I6752" s="10">
        <v>1954</v>
      </c>
      <c r="J6752" s="11" t="s">
        <v>16437</v>
      </c>
      <c r="K6752" s="12"/>
      <c r="L6752" s="13" t="s">
        <v>16438</v>
      </c>
      <c r="M6752" t="s">
        <v>753</v>
      </c>
      <c r="S6752" s="9"/>
      <c r="T6752">
        <v>4</v>
      </c>
      <c r="U6752" s="210" t="s">
        <v>18283</v>
      </c>
      <c r="V6752" s="14">
        <v>0</v>
      </c>
      <c r="W6752" s="14">
        <v>0</v>
      </c>
      <c r="X6752" s="150" t="s">
        <v>270</v>
      </c>
      <c r="Y6752">
        <v>39</v>
      </c>
      <c r="Z6752" t="s">
        <v>505</v>
      </c>
      <c r="AA6752">
        <f t="shared" si="105"/>
        <v>3</v>
      </c>
    </row>
    <row r="6753" spans="1:27" x14ac:dyDescent="0.2">
      <c r="A6753">
        <v>1959</v>
      </c>
      <c r="B6753" s="1" t="s">
        <v>16448</v>
      </c>
      <c r="C6753" t="s">
        <v>8426</v>
      </c>
      <c r="D6753" s="9" t="s">
        <v>16449</v>
      </c>
      <c r="E6753" s="9"/>
      <c r="F6753" s="9"/>
      <c r="G6753" s="10">
        <v>29</v>
      </c>
      <c r="H6753" s="10" t="s">
        <v>301</v>
      </c>
      <c r="I6753" s="10">
        <v>1954</v>
      </c>
      <c r="J6753" s="11" t="s">
        <v>16445</v>
      </c>
      <c r="K6753" s="12"/>
      <c r="L6753" s="13" t="s">
        <v>16450</v>
      </c>
      <c r="M6753" t="s">
        <v>753</v>
      </c>
      <c r="S6753" s="9"/>
      <c r="T6753">
        <v>4</v>
      </c>
      <c r="U6753" s="210" t="s">
        <v>18283</v>
      </c>
      <c r="V6753" s="14">
        <v>0</v>
      </c>
      <c r="W6753" s="14">
        <v>0</v>
      </c>
      <c r="X6753" s="150" t="s">
        <v>270</v>
      </c>
      <c r="Y6753">
        <v>264</v>
      </c>
      <c r="Z6753" t="s">
        <v>505</v>
      </c>
      <c r="AA6753">
        <f t="shared" si="105"/>
        <v>2</v>
      </c>
    </row>
    <row r="6754" spans="1:27" x14ac:dyDescent="0.2">
      <c r="A6754">
        <v>4376</v>
      </c>
      <c r="B6754" s="1" t="s">
        <v>16451</v>
      </c>
      <c r="C6754" t="s">
        <v>9894</v>
      </c>
      <c r="D6754" s="9" t="s">
        <v>14791</v>
      </c>
      <c r="E6754" s="9"/>
      <c r="F6754" s="9"/>
      <c r="G6754" s="10">
        <v>29</v>
      </c>
      <c r="H6754" s="10" t="s">
        <v>301</v>
      </c>
      <c r="I6754" s="10">
        <v>1954</v>
      </c>
      <c r="J6754" s="11" t="s">
        <v>16445</v>
      </c>
      <c r="K6754" s="12"/>
      <c r="L6754" s="13" t="s">
        <v>16452</v>
      </c>
      <c r="M6754" t="s">
        <v>781</v>
      </c>
      <c r="S6754" s="9"/>
      <c r="T6754">
        <v>4</v>
      </c>
      <c r="U6754" s="210" t="s">
        <v>18283</v>
      </c>
      <c r="V6754" s="14">
        <v>0</v>
      </c>
      <c r="W6754" s="14">
        <v>0</v>
      </c>
      <c r="X6754" s="109" t="e">
        <v>#N/A</v>
      </c>
      <c r="Y6754" t="s">
        <v>14791</v>
      </c>
      <c r="Z6754" t="s">
        <v>271</v>
      </c>
      <c r="AA6754">
        <f t="shared" si="105"/>
        <v>1</v>
      </c>
    </row>
    <row r="6755" spans="1:27" x14ac:dyDescent="0.2">
      <c r="A6755">
        <v>3530</v>
      </c>
      <c r="B6755" s="1" t="s">
        <v>16443</v>
      </c>
      <c r="C6755" t="s">
        <v>9894</v>
      </c>
      <c r="D6755" s="9" t="s">
        <v>16444</v>
      </c>
      <c r="E6755" s="9"/>
      <c r="F6755" s="9"/>
      <c r="G6755" s="10">
        <v>29</v>
      </c>
      <c r="H6755" s="10" t="s">
        <v>301</v>
      </c>
      <c r="I6755" s="10">
        <v>1954</v>
      </c>
      <c r="J6755" s="11" t="s">
        <v>16445</v>
      </c>
      <c r="K6755" s="12"/>
      <c r="L6755" s="13" t="s">
        <v>16446</v>
      </c>
      <c r="M6755" t="s">
        <v>781</v>
      </c>
      <c r="S6755" s="9"/>
      <c r="T6755">
        <v>4</v>
      </c>
      <c r="U6755" s="210" t="s">
        <v>18283</v>
      </c>
      <c r="V6755" s="14">
        <v>0</v>
      </c>
      <c r="W6755" s="14">
        <v>0</v>
      </c>
      <c r="X6755" s="150" t="s">
        <v>294</v>
      </c>
      <c r="Y6755" t="s">
        <v>16447</v>
      </c>
      <c r="Z6755" t="s">
        <v>7856</v>
      </c>
      <c r="AA6755">
        <f t="shared" si="105"/>
        <v>2</v>
      </c>
    </row>
    <row r="6756" spans="1:27" x14ac:dyDescent="0.2">
      <c r="A6756">
        <v>1913</v>
      </c>
      <c r="B6756" s="1" t="s">
        <v>16457</v>
      </c>
      <c r="C6756" t="s">
        <v>2221</v>
      </c>
      <c r="D6756" s="9" t="s">
        <v>16458</v>
      </c>
      <c r="E6756" s="9" t="s">
        <v>259</v>
      </c>
      <c r="F6756" s="9" t="s">
        <v>532</v>
      </c>
      <c r="G6756" s="10">
        <v>30</v>
      </c>
      <c r="H6756" s="10" t="s">
        <v>301</v>
      </c>
      <c r="I6756" s="10">
        <v>1954</v>
      </c>
      <c r="J6756" s="11" t="s">
        <v>16455</v>
      </c>
      <c r="K6756" s="12"/>
      <c r="L6756" s="13" t="s">
        <v>16459</v>
      </c>
      <c r="M6756" t="s">
        <v>753</v>
      </c>
      <c r="S6756" s="9"/>
      <c r="T6756">
        <v>4</v>
      </c>
      <c r="U6756" s="210" t="s">
        <v>18283</v>
      </c>
      <c r="V6756" s="14">
        <v>0</v>
      </c>
      <c r="W6756" s="14">
        <v>1</v>
      </c>
      <c r="X6756" s="150" t="s">
        <v>294</v>
      </c>
      <c r="Y6756" t="s">
        <v>9286</v>
      </c>
      <c r="Z6756" t="s">
        <v>505</v>
      </c>
      <c r="AA6756">
        <f t="shared" si="105"/>
        <v>3</v>
      </c>
    </row>
    <row r="6757" spans="1:27" x14ac:dyDescent="0.2">
      <c r="A6757" s="76">
        <v>4158</v>
      </c>
      <c r="B6757" s="1" t="s">
        <v>16460</v>
      </c>
      <c r="C6757" t="s">
        <v>2221</v>
      </c>
      <c r="D6757" s="9" t="s">
        <v>16461</v>
      </c>
      <c r="E6757" s="9"/>
      <c r="F6757" s="9"/>
      <c r="G6757" s="10">
        <v>30</v>
      </c>
      <c r="H6757" s="10" t="s">
        <v>301</v>
      </c>
      <c r="I6757" s="10">
        <v>1954</v>
      </c>
      <c r="J6757" s="11" t="s">
        <v>16455</v>
      </c>
      <c r="K6757" s="12"/>
      <c r="L6757" s="13" t="s">
        <v>16459</v>
      </c>
      <c r="M6757" t="s">
        <v>753</v>
      </c>
      <c r="S6757" s="9"/>
      <c r="T6757">
        <v>4</v>
      </c>
      <c r="U6757" s="210" t="s">
        <v>18283</v>
      </c>
      <c r="V6757" s="14">
        <v>0</v>
      </c>
      <c r="W6757" s="14">
        <v>1</v>
      </c>
      <c r="X6757" s="150" t="s">
        <v>294</v>
      </c>
      <c r="Y6757" t="s">
        <v>10635</v>
      </c>
      <c r="Z6757" t="s">
        <v>505</v>
      </c>
      <c r="AA6757">
        <f t="shared" si="105"/>
        <v>2</v>
      </c>
    </row>
    <row r="6758" spans="1:27" x14ac:dyDescent="0.2">
      <c r="A6758">
        <v>1139</v>
      </c>
      <c r="B6758" s="1" t="s">
        <v>16463</v>
      </c>
      <c r="C6758" t="s">
        <v>2221</v>
      </c>
      <c r="D6758" s="9" t="s">
        <v>16464</v>
      </c>
      <c r="E6758" s="9"/>
      <c r="F6758" s="9"/>
      <c r="G6758" s="10">
        <v>30</v>
      </c>
      <c r="H6758" s="10" t="s">
        <v>301</v>
      </c>
      <c r="I6758" s="10">
        <v>1954</v>
      </c>
      <c r="J6758" s="11" t="s">
        <v>16455</v>
      </c>
      <c r="K6758" s="12"/>
      <c r="L6758" s="13" t="s">
        <v>16459</v>
      </c>
      <c r="M6758" t="s">
        <v>753</v>
      </c>
      <c r="S6758" s="9"/>
      <c r="T6758">
        <v>4</v>
      </c>
      <c r="U6758" s="210" t="s">
        <v>18283</v>
      </c>
      <c r="V6758" s="14">
        <v>0</v>
      </c>
      <c r="W6758" s="14">
        <v>1</v>
      </c>
      <c r="X6758" s="150" t="s">
        <v>294</v>
      </c>
      <c r="Y6758" t="s">
        <v>16464</v>
      </c>
      <c r="Z6758" t="s">
        <v>505</v>
      </c>
      <c r="AA6758">
        <f t="shared" si="105"/>
        <v>1</v>
      </c>
    </row>
    <row r="6759" spans="1:27" x14ac:dyDescent="0.2">
      <c r="A6759">
        <v>5222</v>
      </c>
      <c r="B6759" s="1" t="s">
        <v>16462</v>
      </c>
      <c r="C6759" t="s">
        <v>2221</v>
      </c>
      <c r="D6759" s="9" t="s">
        <v>15684</v>
      </c>
      <c r="E6759" s="9" t="s">
        <v>259</v>
      </c>
      <c r="F6759" s="9" t="s">
        <v>312</v>
      </c>
      <c r="G6759" s="10">
        <v>30</v>
      </c>
      <c r="H6759" s="10" t="s">
        <v>301</v>
      </c>
      <c r="I6759" s="10">
        <v>1954</v>
      </c>
      <c r="J6759" s="11" t="s">
        <v>16455</v>
      </c>
      <c r="K6759" s="12"/>
      <c r="L6759" s="13" t="s">
        <v>16459</v>
      </c>
      <c r="M6759" t="s">
        <v>753</v>
      </c>
      <c r="S6759" s="9"/>
      <c r="T6759">
        <v>4</v>
      </c>
      <c r="U6759" s="210" t="s">
        <v>18283</v>
      </c>
      <c r="V6759" s="14">
        <v>0</v>
      </c>
      <c r="W6759" s="14">
        <v>0</v>
      </c>
      <c r="X6759" s="150" t="s">
        <v>270</v>
      </c>
      <c r="Y6759">
        <v>29</v>
      </c>
      <c r="Z6759" t="s">
        <v>505</v>
      </c>
      <c r="AA6759">
        <f t="shared" si="105"/>
        <v>2</v>
      </c>
    </row>
    <row r="6760" spans="1:27" x14ac:dyDescent="0.2">
      <c r="A6760">
        <v>7266</v>
      </c>
      <c r="B6760" s="1" t="s">
        <v>16466</v>
      </c>
      <c r="C6760" t="s">
        <v>2221</v>
      </c>
      <c r="D6760" s="9" t="s">
        <v>9286</v>
      </c>
      <c r="E6760" s="9" t="s">
        <v>259</v>
      </c>
      <c r="F6760" s="9" t="s">
        <v>532</v>
      </c>
      <c r="G6760" s="10">
        <v>30</v>
      </c>
      <c r="H6760" s="10" t="s">
        <v>301</v>
      </c>
      <c r="I6760" s="10">
        <v>1954</v>
      </c>
      <c r="J6760" s="11" t="s">
        <v>16455</v>
      </c>
      <c r="K6760" s="12"/>
      <c r="L6760" s="13" t="s">
        <v>16459</v>
      </c>
      <c r="M6760" t="s">
        <v>753</v>
      </c>
      <c r="S6760" s="9"/>
      <c r="T6760">
        <v>4</v>
      </c>
      <c r="U6760" s="210" t="s">
        <v>18283</v>
      </c>
      <c r="V6760" s="14">
        <v>0</v>
      </c>
      <c r="W6760" s="14">
        <v>0</v>
      </c>
      <c r="X6760" s="150" t="s">
        <v>294</v>
      </c>
      <c r="Y6760" t="s">
        <v>9286</v>
      </c>
      <c r="Z6760" t="s">
        <v>505</v>
      </c>
      <c r="AA6760">
        <f t="shared" si="105"/>
        <v>1</v>
      </c>
    </row>
    <row r="6761" spans="1:27" x14ac:dyDescent="0.2">
      <c r="A6761">
        <v>4286</v>
      </c>
      <c r="B6761" s="1" t="s">
        <v>16467</v>
      </c>
      <c r="C6761" t="s">
        <v>2221</v>
      </c>
      <c r="D6761" s="9">
        <v>29</v>
      </c>
      <c r="E6761" s="9" t="s">
        <v>259</v>
      </c>
      <c r="F6761" s="9" t="s">
        <v>312</v>
      </c>
      <c r="G6761" s="10">
        <v>30</v>
      </c>
      <c r="H6761" s="10" t="s">
        <v>301</v>
      </c>
      <c r="I6761" s="10">
        <v>1954</v>
      </c>
      <c r="J6761" s="11" t="s">
        <v>16455</v>
      </c>
      <c r="K6761" s="12"/>
      <c r="L6761" s="13" t="s">
        <v>16459</v>
      </c>
      <c r="M6761" t="s">
        <v>753</v>
      </c>
      <c r="S6761" s="9"/>
      <c r="T6761">
        <v>4</v>
      </c>
      <c r="U6761" s="210" t="s">
        <v>18283</v>
      </c>
      <c r="V6761" s="14">
        <v>0</v>
      </c>
      <c r="W6761" s="14">
        <v>0</v>
      </c>
      <c r="X6761" s="150" t="s">
        <v>270</v>
      </c>
      <c r="Y6761">
        <v>29</v>
      </c>
      <c r="Z6761" t="s">
        <v>505</v>
      </c>
      <c r="AA6761">
        <f t="shared" si="105"/>
        <v>1</v>
      </c>
    </row>
    <row r="6762" spans="1:27" x14ac:dyDescent="0.2">
      <c r="A6762">
        <v>4296</v>
      </c>
      <c r="B6762" s="1" t="s">
        <v>16468</v>
      </c>
      <c r="C6762" t="s">
        <v>2221</v>
      </c>
      <c r="D6762" s="9">
        <v>29</v>
      </c>
      <c r="E6762" s="9" t="s">
        <v>259</v>
      </c>
      <c r="F6762" s="9" t="s">
        <v>312</v>
      </c>
      <c r="G6762" s="10">
        <v>30</v>
      </c>
      <c r="H6762" s="10" t="s">
        <v>301</v>
      </c>
      <c r="I6762" s="10">
        <v>1954</v>
      </c>
      <c r="J6762" s="11" t="s">
        <v>16455</v>
      </c>
      <c r="K6762" s="12"/>
      <c r="L6762" s="13" t="s">
        <v>16459</v>
      </c>
      <c r="M6762" t="s">
        <v>753</v>
      </c>
      <c r="S6762" s="9"/>
      <c r="T6762">
        <v>4</v>
      </c>
      <c r="U6762" s="210" t="s">
        <v>18283</v>
      </c>
      <c r="V6762" s="14">
        <v>0</v>
      </c>
      <c r="W6762" s="14">
        <v>0</v>
      </c>
      <c r="X6762" s="150" t="s">
        <v>270</v>
      </c>
      <c r="Y6762">
        <v>29</v>
      </c>
      <c r="Z6762" t="s">
        <v>505</v>
      </c>
      <c r="AA6762">
        <f t="shared" si="105"/>
        <v>1</v>
      </c>
    </row>
    <row r="6763" spans="1:27" x14ac:dyDescent="0.2">
      <c r="A6763">
        <v>5944</v>
      </c>
      <c r="B6763" s="1" t="s">
        <v>16469</v>
      </c>
      <c r="C6763" t="s">
        <v>2221</v>
      </c>
      <c r="D6763" s="9"/>
      <c r="E6763" s="9"/>
      <c r="F6763" s="9"/>
      <c r="G6763" s="10">
        <v>30</v>
      </c>
      <c r="H6763" s="10" t="s">
        <v>301</v>
      </c>
      <c r="I6763" s="10">
        <v>1954</v>
      </c>
      <c r="J6763" s="11" t="s">
        <v>16455</v>
      </c>
      <c r="K6763" s="12"/>
      <c r="L6763" s="13" t="s">
        <v>16470</v>
      </c>
      <c r="M6763" t="s">
        <v>753</v>
      </c>
      <c r="S6763" s="9"/>
      <c r="T6763">
        <v>4</v>
      </c>
      <c r="U6763" s="210" t="s">
        <v>18283</v>
      </c>
      <c r="V6763" s="14">
        <v>0</v>
      </c>
      <c r="W6763" s="14">
        <v>0</v>
      </c>
      <c r="X6763" s="109" t="e">
        <v>#N/A</v>
      </c>
      <c r="Y6763" t="s">
        <v>334</v>
      </c>
      <c r="Z6763" t="s">
        <v>505</v>
      </c>
      <c r="AA6763">
        <f t="shared" si="105"/>
        <v>1</v>
      </c>
    </row>
    <row r="6764" spans="1:27" x14ac:dyDescent="0.2">
      <c r="A6764">
        <v>7270</v>
      </c>
      <c r="B6764" s="1" t="s">
        <v>16465</v>
      </c>
      <c r="C6764" t="s">
        <v>2221</v>
      </c>
      <c r="D6764" s="9" t="s">
        <v>16464</v>
      </c>
      <c r="E6764" s="9"/>
      <c r="F6764" s="9"/>
      <c r="G6764" s="10">
        <v>30</v>
      </c>
      <c r="H6764" s="10" t="s">
        <v>301</v>
      </c>
      <c r="I6764" s="10">
        <v>1954</v>
      </c>
      <c r="J6764" s="11" t="s">
        <v>16455</v>
      </c>
      <c r="K6764" s="12"/>
      <c r="L6764" s="13" t="s">
        <v>16459</v>
      </c>
      <c r="M6764" t="s">
        <v>753</v>
      </c>
      <c r="S6764" s="9"/>
      <c r="T6764">
        <v>4</v>
      </c>
      <c r="U6764" s="210" t="s">
        <v>18283</v>
      </c>
      <c r="V6764" s="14">
        <v>0</v>
      </c>
      <c r="W6764" s="14">
        <v>0</v>
      </c>
      <c r="X6764" s="150" t="s">
        <v>294</v>
      </c>
      <c r="Y6764" t="s">
        <v>16464</v>
      </c>
      <c r="Z6764" t="s">
        <v>505</v>
      </c>
      <c r="AA6764">
        <f t="shared" si="105"/>
        <v>1</v>
      </c>
    </row>
    <row r="6765" spans="1:27" x14ac:dyDescent="0.2">
      <c r="A6765">
        <v>5988</v>
      </c>
      <c r="B6765" s="1" t="s">
        <v>16471</v>
      </c>
      <c r="C6765" t="s">
        <v>1027</v>
      </c>
      <c r="D6765" s="9"/>
      <c r="E6765" s="9"/>
      <c r="F6765" s="9"/>
      <c r="G6765" s="10">
        <v>30</v>
      </c>
      <c r="H6765" s="10" t="s">
        <v>301</v>
      </c>
      <c r="I6765" s="10">
        <v>1954</v>
      </c>
      <c r="J6765" s="11" t="s">
        <v>16455</v>
      </c>
      <c r="K6765" s="12"/>
      <c r="L6765" s="13" t="s">
        <v>16459</v>
      </c>
      <c r="M6765" t="s">
        <v>753</v>
      </c>
      <c r="S6765" s="9"/>
      <c r="T6765">
        <v>4</v>
      </c>
      <c r="U6765" s="210" t="s">
        <v>18283</v>
      </c>
      <c r="V6765" s="14">
        <v>0</v>
      </c>
      <c r="W6765" s="14">
        <v>0</v>
      </c>
      <c r="X6765" s="109" t="e">
        <v>#N/A</v>
      </c>
      <c r="Y6765" t="s">
        <v>334</v>
      </c>
      <c r="Z6765" t="s">
        <v>7856</v>
      </c>
      <c r="AA6765">
        <f t="shared" si="105"/>
        <v>1</v>
      </c>
    </row>
    <row r="6766" spans="1:27" x14ac:dyDescent="0.2">
      <c r="A6766">
        <v>852</v>
      </c>
      <c r="B6766" s="1" t="s">
        <v>16453</v>
      </c>
      <c r="C6766" t="s">
        <v>1027</v>
      </c>
      <c r="D6766" s="9" t="s">
        <v>16454</v>
      </c>
      <c r="E6766" s="9"/>
      <c r="F6766" s="9"/>
      <c r="G6766" s="10">
        <v>30</v>
      </c>
      <c r="H6766" s="10" t="s">
        <v>301</v>
      </c>
      <c r="I6766" s="10">
        <v>1954</v>
      </c>
      <c r="J6766" s="11" t="s">
        <v>16455</v>
      </c>
      <c r="K6766" s="12"/>
      <c r="L6766" s="13" t="s">
        <v>16456</v>
      </c>
      <c r="M6766" t="s">
        <v>753</v>
      </c>
      <c r="S6766" s="9"/>
      <c r="T6766">
        <v>4</v>
      </c>
      <c r="U6766" s="210" t="s">
        <v>18283</v>
      </c>
      <c r="V6766" s="14">
        <v>0</v>
      </c>
      <c r="W6766" s="14">
        <v>1</v>
      </c>
      <c r="X6766" s="150" t="s">
        <v>270</v>
      </c>
      <c r="Y6766">
        <v>69</v>
      </c>
      <c r="Z6766" t="s">
        <v>271</v>
      </c>
      <c r="AA6766">
        <f t="shared" si="105"/>
        <v>4</v>
      </c>
    </row>
    <row r="6767" spans="1:27" x14ac:dyDescent="0.2">
      <c r="A6767">
        <v>275</v>
      </c>
      <c r="B6767" s="1" t="s">
        <v>16476</v>
      </c>
      <c r="C6767" t="s">
        <v>1027</v>
      </c>
      <c r="D6767" s="9" t="s">
        <v>10419</v>
      </c>
      <c r="E6767" s="9" t="s">
        <v>12484</v>
      </c>
      <c r="F6767" s="9"/>
      <c r="G6767" s="10">
        <v>4</v>
      </c>
      <c r="H6767" s="10" t="s">
        <v>313</v>
      </c>
      <c r="I6767" s="10">
        <v>1954</v>
      </c>
      <c r="J6767" s="11" t="s">
        <v>16474</v>
      </c>
      <c r="K6767" s="12" t="s">
        <v>237</v>
      </c>
      <c r="L6767" s="13" t="s">
        <v>16477</v>
      </c>
      <c r="M6767" t="s">
        <v>290</v>
      </c>
      <c r="N6767" t="s">
        <v>291</v>
      </c>
      <c r="O6767" t="s">
        <v>760</v>
      </c>
      <c r="S6767" s="9"/>
      <c r="T6767">
        <v>5</v>
      </c>
      <c r="U6767" s="210" t="s">
        <v>18284</v>
      </c>
      <c r="V6767" s="14">
        <v>0</v>
      </c>
      <c r="W6767" s="14">
        <v>1</v>
      </c>
      <c r="X6767" s="150" t="s">
        <v>270</v>
      </c>
      <c r="Y6767">
        <v>141</v>
      </c>
      <c r="Z6767" t="s">
        <v>271</v>
      </c>
      <c r="AA6767">
        <f t="shared" si="105"/>
        <v>2</v>
      </c>
    </row>
    <row r="6768" spans="1:27" x14ac:dyDescent="0.2">
      <c r="A6768">
        <v>2305</v>
      </c>
      <c r="B6768" s="1" t="s">
        <v>16472</v>
      </c>
      <c r="C6768" t="s">
        <v>6878</v>
      </c>
      <c r="D6768" s="9" t="s">
        <v>16473</v>
      </c>
      <c r="E6768" s="9"/>
      <c r="F6768" s="9"/>
      <c r="G6768" s="10">
        <v>4</v>
      </c>
      <c r="H6768" s="10" t="s">
        <v>313</v>
      </c>
      <c r="I6768" s="10">
        <v>1954</v>
      </c>
      <c r="J6768" s="11" t="s">
        <v>16474</v>
      </c>
      <c r="K6768" s="12"/>
      <c r="L6768" s="13" t="s">
        <v>16475</v>
      </c>
      <c r="M6768" t="s">
        <v>753</v>
      </c>
      <c r="S6768" s="9"/>
      <c r="T6768">
        <v>5</v>
      </c>
      <c r="U6768" s="210" t="s">
        <v>18284</v>
      </c>
      <c r="V6768" s="14">
        <v>0</v>
      </c>
      <c r="W6768" s="14">
        <v>0</v>
      </c>
      <c r="X6768" s="150" t="s">
        <v>270</v>
      </c>
      <c r="Y6768">
        <v>81</v>
      </c>
      <c r="Z6768" t="s">
        <v>3085</v>
      </c>
      <c r="AA6768">
        <f t="shared" si="105"/>
        <v>3</v>
      </c>
    </row>
    <row r="6769" spans="1:27" x14ac:dyDescent="0.2">
      <c r="A6769">
        <v>2664</v>
      </c>
      <c r="B6769" s="1" t="s">
        <v>16478</v>
      </c>
      <c r="C6769" t="s">
        <v>1027</v>
      </c>
      <c r="D6769" s="9" t="s">
        <v>16479</v>
      </c>
      <c r="E6769" s="9" t="s">
        <v>12484</v>
      </c>
      <c r="F6769" s="9"/>
      <c r="G6769" s="10">
        <v>11</v>
      </c>
      <c r="H6769" s="10" t="s">
        <v>313</v>
      </c>
      <c r="I6769" s="10">
        <v>1954</v>
      </c>
      <c r="J6769" s="11" t="s">
        <v>16480</v>
      </c>
      <c r="K6769" s="12" t="s">
        <v>237</v>
      </c>
      <c r="L6769" s="13" t="s">
        <v>165</v>
      </c>
      <c r="M6769" t="s">
        <v>290</v>
      </c>
      <c r="N6769" t="s">
        <v>291</v>
      </c>
      <c r="O6769" t="s">
        <v>760</v>
      </c>
      <c r="S6769" s="9"/>
      <c r="T6769">
        <v>5</v>
      </c>
      <c r="U6769" s="210" t="s">
        <v>18284</v>
      </c>
      <c r="V6769" s="14">
        <v>0</v>
      </c>
      <c r="W6769" s="14">
        <v>1</v>
      </c>
      <c r="X6769" s="150" t="s">
        <v>294</v>
      </c>
      <c r="Y6769" t="s">
        <v>4262</v>
      </c>
      <c r="Z6769" t="s">
        <v>1419</v>
      </c>
      <c r="AA6769">
        <f t="shared" si="105"/>
        <v>3</v>
      </c>
    </row>
    <row r="6770" spans="1:27" x14ac:dyDescent="0.2">
      <c r="A6770">
        <v>7719</v>
      </c>
      <c r="B6770" s="1" t="s">
        <v>16487</v>
      </c>
      <c r="C6770" t="s">
        <v>8426</v>
      </c>
      <c r="D6770" s="9" t="s">
        <v>10079</v>
      </c>
      <c r="E6770" s="9" t="s">
        <v>259</v>
      </c>
      <c r="F6770" s="9" t="s">
        <v>312</v>
      </c>
      <c r="G6770" s="10">
        <v>20</v>
      </c>
      <c r="H6770" s="10" t="s">
        <v>313</v>
      </c>
      <c r="I6770" s="10">
        <v>1954</v>
      </c>
      <c r="J6770" s="11" t="s">
        <v>16483</v>
      </c>
      <c r="K6770" s="12"/>
      <c r="L6770" s="13" t="s">
        <v>16488</v>
      </c>
      <c r="M6770" t="s">
        <v>753</v>
      </c>
      <c r="S6770" s="9"/>
      <c r="T6770">
        <v>5</v>
      </c>
      <c r="U6770" s="210" t="s">
        <v>18284</v>
      </c>
      <c r="V6770" s="14">
        <v>0</v>
      </c>
      <c r="W6770" s="14">
        <v>0</v>
      </c>
      <c r="X6770" s="150" t="s">
        <v>270</v>
      </c>
      <c r="Y6770">
        <v>25</v>
      </c>
      <c r="Z6770" t="s">
        <v>505</v>
      </c>
      <c r="AA6770">
        <f t="shared" si="105"/>
        <v>2</v>
      </c>
    </row>
    <row r="6771" spans="1:27" x14ac:dyDescent="0.2">
      <c r="A6771">
        <v>1759</v>
      </c>
      <c r="B6771" s="1" t="s">
        <v>16481</v>
      </c>
      <c r="C6771" t="s">
        <v>8426</v>
      </c>
      <c r="D6771" s="9" t="s">
        <v>16482</v>
      </c>
      <c r="E6771" s="9"/>
      <c r="F6771" s="9"/>
      <c r="G6771" s="10">
        <v>20</v>
      </c>
      <c r="H6771" s="10" t="s">
        <v>313</v>
      </c>
      <c r="I6771" s="10">
        <v>1954</v>
      </c>
      <c r="J6771" s="11" t="s">
        <v>16483</v>
      </c>
      <c r="K6771" s="12"/>
      <c r="L6771" s="13" t="s">
        <v>16484</v>
      </c>
      <c r="M6771" t="s">
        <v>753</v>
      </c>
      <c r="S6771" s="9"/>
      <c r="T6771">
        <v>5</v>
      </c>
      <c r="U6771" s="210" t="s">
        <v>18284</v>
      </c>
      <c r="V6771" s="14">
        <v>0</v>
      </c>
      <c r="W6771" s="14">
        <v>0</v>
      </c>
      <c r="X6771" s="150" t="s">
        <v>270</v>
      </c>
      <c r="Y6771">
        <v>131</v>
      </c>
      <c r="Z6771" t="s">
        <v>505</v>
      </c>
      <c r="AA6771">
        <f t="shared" si="105"/>
        <v>5</v>
      </c>
    </row>
    <row r="6772" spans="1:27" x14ac:dyDescent="0.2">
      <c r="A6772">
        <v>6524</v>
      </c>
      <c r="B6772" s="1" t="s">
        <v>16489</v>
      </c>
      <c r="C6772" t="s">
        <v>8426</v>
      </c>
      <c r="D6772" s="9">
        <v>264</v>
      </c>
      <c r="E6772" s="9"/>
      <c r="F6772" s="9"/>
      <c r="G6772" s="10">
        <v>20</v>
      </c>
      <c r="H6772" s="10" t="s">
        <v>313</v>
      </c>
      <c r="I6772" s="10">
        <v>1954</v>
      </c>
      <c r="J6772" s="11" t="s">
        <v>16483</v>
      </c>
      <c r="K6772" s="12"/>
      <c r="L6772" s="13" t="s">
        <v>16490</v>
      </c>
      <c r="M6772" t="s">
        <v>753</v>
      </c>
      <c r="S6772" s="9"/>
      <c r="T6772">
        <v>5</v>
      </c>
      <c r="U6772" s="210" t="s">
        <v>18284</v>
      </c>
      <c r="V6772" s="14">
        <v>0</v>
      </c>
      <c r="W6772" s="14">
        <v>0</v>
      </c>
      <c r="X6772" s="150" t="s">
        <v>270</v>
      </c>
      <c r="Y6772">
        <v>264</v>
      </c>
      <c r="Z6772" t="s">
        <v>505</v>
      </c>
      <c r="AA6772">
        <f t="shared" si="105"/>
        <v>1</v>
      </c>
    </row>
    <row r="6773" spans="1:27" x14ac:dyDescent="0.2">
      <c r="A6773">
        <v>4932</v>
      </c>
      <c r="B6773" s="1" t="s">
        <v>16485</v>
      </c>
      <c r="C6773" t="s">
        <v>8426</v>
      </c>
      <c r="D6773" s="9" t="s">
        <v>16449</v>
      </c>
      <c r="E6773" s="9"/>
      <c r="F6773" s="9"/>
      <c r="G6773" s="10">
        <v>20</v>
      </c>
      <c r="H6773" s="10" t="s">
        <v>313</v>
      </c>
      <c r="I6773" s="10">
        <v>1954</v>
      </c>
      <c r="J6773" s="11" t="s">
        <v>16483</v>
      </c>
      <c r="K6773" s="12"/>
      <c r="L6773" s="13" t="s">
        <v>16486</v>
      </c>
      <c r="M6773" t="s">
        <v>753</v>
      </c>
      <c r="S6773" s="9"/>
      <c r="T6773">
        <v>5</v>
      </c>
      <c r="U6773" s="210" t="s">
        <v>18284</v>
      </c>
      <c r="V6773" s="14">
        <v>0</v>
      </c>
      <c r="W6773" s="14">
        <v>0</v>
      </c>
      <c r="X6773" s="150" t="s">
        <v>270</v>
      </c>
      <c r="Y6773">
        <v>264</v>
      </c>
      <c r="Z6773" t="s">
        <v>505</v>
      </c>
      <c r="AA6773">
        <f t="shared" si="105"/>
        <v>2</v>
      </c>
    </row>
    <row r="6774" spans="1:27" x14ac:dyDescent="0.2">
      <c r="A6774">
        <v>6006</v>
      </c>
      <c r="B6774" s="1" t="s">
        <v>16491</v>
      </c>
      <c r="C6774" t="s">
        <v>12775</v>
      </c>
      <c r="D6774" s="9"/>
      <c r="E6774" s="9"/>
      <c r="F6774" s="9"/>
      <c r="G6774" s="10">
        <v>20</v>
      </c>
      <c r="H6774" s="10" t="s">
        <v>313</v>
      </c>
      <c r="I6774" s="10">
        <v>1954</v>
      </c>
      <c r="J6774" s="11" t="s">
        <v>16483</v>
      </c>
      <c r="K6774" s="12"/>
      <c r="L6774" s="63" t="s">
        <v>18027</v>
      </c>
      <c r="M6774" t="s">
        <v>753</v>
      </c>
      <c r="S6774" s="9"/>
      <c r="T6774">
        <v>5</v>
      </c>
      <c r="U6774" s="210" t="s">
        <v>18284</v>
      </c>
      <c r="V6774" s="14">
        <v>0</v>
      </c>
      <c r="W6774" s="14">
        <v>0</v>
      </c>
      <c r="X6774" s="109" t="e">
        <v>#N/A</v>
      </c>
      <c r="Y6774" t="s">
        <v>334</v>
      </c>
      <c r="Z6774" t="s">
        <v>12778</v>
      </c>
      <c r="AA6774">
        <f t="shared" si="105"/>
        <v>1</v>
      </c>
    </row>
    <row r="6775" spans="1:27" x14ac:dyDescent="0.2">
      <c r="A6775">
        <v>6810</v>
      </c>
      <c r="B6775" s="1" t="s">
        <v>16497</v>
      </c>
      <c r="C6775" t="s">
        <v>6878</v>
      </c>
      <c r="D6775" s="9" t="s">
        <v>16498</v>
      </c>
      <c r="E6775" s="9"/>
      <c r="F6775" s="9"/>
      <c r="G6775" s="10">
        <v>27</v>
      </c>
      <c r="H6775" s="10" t="s">
        <v>313</v>
      </c>
      <c r="I6775" s="10">
        <v>1954</v>
      </c>
      <c r="J6775" s="11" t="s">
        <v>16494</v>
      </c>
      <c r="K6775" s="12"/>
      <c r="L6775" s="13" t="s">
        <v>16495</v>
      </c>
      <c r="M6775" t="s">
        <v>753</v>
      </c>
      <c r="S6775" s="9"/>
      <c r="T6775">
        <v>5</v>
      </c>
      <c r="U6775" s="210" t="s">
        <v>18284</v>
      </c>
      <c r="V6775" s="14">
        <v>0</v>
      </c>
      <c r="W6775" s="14">
        <v>0</v>
      </c>
      <c r="X6775" s="150" t="s">
        <v>270</v>
      </c>
      <c r="Y6775">
        <v>13</v>
      </c>
      <c r="Z6775" t="s">
        <v>3085</v>
      </c>
      <c r="AA6775">
        <f t="shared" si="105"/>
        <v>2</v>
      </c>
    </row>
    <row r="6776" spans="1:27" x14ac:dyDescent="0.2">
      <c r="A6776">
        <v>4447</v>
      </c>
      <c r="B6776" s="1" t="s">
        <v>16500</v>
      </c>
      <c r="C6776" t="s">
        <v>6878</v>
      </c>
      <c r="D6776" s="9">
        <v>13</v>
      </c>
      <c r="E6776" s="9"/>
      <c r="F6776" s="9"/>
      <c r="G6776" s="10">
        <v>27</v>
      </c>
      <c r="H6776" s="10" t="s">
        <v>313</v>
      </c>
      <c r="I6776" s="10">
        <v>1954</v>
      </c>
      <c r="J6776" s="11" t="s">
        <v>16494</v>
      </c>
      <c r="K6776" s="12"/>
      <c r="L6776" s="13" t="s">
        <v>16495</v>
      </c>
      <c r="M6776" t="s">
        <v>753</v>
      </c>
      <c r="S6776" s="9"/>
      <c r="T6776">
        <v>5</v>
      </c>
      <c r="U6776" s="210" t="s">
        <v>18284</v>
      </c>
      <c r="V6776" s="14">
        <v>0</v>
      </c>
      <c r="W6776" s="14">
        <v>0</v>
      </c>
      <c r="X6776" s="150" t="s">
        <v>270</v>
      </c>
      <c r="Y6776">
        <v>13</v>
      </c>
      <c r="Z6776" t="s">
        <v>3085</v>
      </c>
      <c r="AA6776">
        <f t="shared" si="105"/>
        <v>1</v>
      </c>
    </row>
    <row r="6777" spans="1:27" x14ac:dyDescent="0.2">
      <c r="A6777">
        <v>667</v>
      </c>
      <c r="B6777" s="1" t="s">
        <v>16492</v>
      </c>
      <c r="C6777" t="s">
        <v>6878</v>
      </c>
      <c r="D6777" s="9" t="s">
        <v>16493</v>
      </c>
      <c r="E6777" s="9"/>
      <c r="F6777" s="9"/>
      <c r="G6777" s="10">
        <v>27</v>
      </c>
      <c r="H6777" s="10" t="s">
        <v>313</v>
      </c>
      <c r="I6777" s="10">
        <v>1954</v>
      </c>
      <c r="J6777" s="11" t="s">
        <v>16494</v>
      </c>
      <c r="K6777" s="12"/>
      <c r="L6777" s="13" t="s">
        <v>16495</v>
      </c>
      <c r="M6777" t="s">
        <v>753</v>
      </c>
      <c r="S6777" s="9"/>
      <c r="T6777">
        <v>5</v>
      </c>
      <c r="U6777" s="210" t="s">
        <v>18284</v>
      </c>
      <c r="V6777" s="14">
        <v>0</v>
      </c>
      <c r="W6777" s="14">
        <v>0</v>
      </c>
      <c r="X6777" s="150" t="s">
        <v>294</v>
      </c>
      <c r="Y6777" t="s">
        <v>15160</v>
      </c>
      <c r="Z6777" t="s">
        <v>271</v>
      </c>
      <c r="AA6777">
        <f t="shared" si="105"/>
        <v>4</v>
      </c>
    </row>
    <row r="6778" spans="1:27" x14ac:dyDescent="0.2">
      <c r="A6778">
        <v>5066</v>
      </c>
      <c r="B6778" s="1" t="s">
        <v>16501</v>
      </c>
      <c r="C6778" t="s">
        <v>6878</v>
      </c>
      <c r="D6778" s="9">
        <v>13</v>
      </c>
      <c r="E6778" s="9"/>
      <c r="F6778" s="9"/>
      <c r="G6778" s="10">
        <v>27</v>
      </c>
      <c r="H6778" s="10" t="s">
        <v>313</v>
      </c>
      <c r="I6778" s="10">
        <v>1954</v>
      </c>
      <c r="J6778" s="11" t="s">
        <v>16494</v>
      </c>
      <c r="K6778" s="12"/>
      <c r="L6778" s="13" t="s">
        <v>16495</v>
      </c>
      <c r="M6778" t="s">
        <v>753</v>
      </c>
      <c r="S6778" s="9"/>
      <c r="T6778">
        <v>5</v>
      </c>
      <c r="U6778" s="210" t="s">
        <v>18284</v>
      </c>
      <c r="V6778" s="14">
        <v>0</v>
      </c>
      <c r="W6778" s="14">
        <v>0</v>
      </c>
      <c r="X6778" s="150" t="s">
        <v>270</v>
      </c>
      <c r="Y6778">
        <v>13</v>
      </c>
      <c r="Z6778" t="s">
        <v>271</v>
      </c>
      <c r="AA6778">
        <f t="shared" si="105"/>
        <v>1</v>
      </c>
    </row>
    <row r="6779" spans="1:27" x14ac:dyDescent="0.2">
      <c r="A6779">
        <v>1712</v>
      </c>
      <c r="B6779" s="1" t="s">
        <v>16496</v>
      </c>
      <c r="C6779" t="s">
        <v>8426</v>
      </c>
      <c r="D6779" s="9" t="s">
        <v>16442</v>
      </c>
      <c r="E6779" s="9"/>
      <c r="F6779" s="9"/>
      <c r="G6779" s="10">
        <v>27</v>
      </c>
      <c r="H6779" s="10" t="s">
        <v>313</v>
      </c>
      <c r="I6779" s="10">
        <v>1954</v>
      </c>
      <c r="J6779" s="11" t="s">
        <v>16494</v>
      </c>
      <c r="K6779" s="12"/>
      <c r="L6779" s="13" t="s">
        <v>16495</v>
      </c>
      <c r="M6779" t="s">
        <v>753</v>
      </c>
      <c r="S6779" s="9"/>
      <c r="T6779">
        <v>5</v>
      </c>
      <c r="U6779" s="210" t="s">
        <v>18284</v>
      </c>
      <c r="V6779" s="14">
        <v>0</v>
      </c>
      <c r="W6779" s="14">
        <v>0</v>
      </c>
      <c r="X6779" s="150" t="s">
        <v>270</v>
      </c>
      <c r="Y6779">
        <v>39</v>
      </c>
      <c r="Z6779" t="s">
        <v>505</v>
      </c>
      <c r="AA6779">
        <f t="shared" si="105"/>
        <v>2</v>
      </c>
    </row>
    <row r="6780" spans="1:27" x14ac:dyDescent="0.2">
      <c r="A6780">
        <v>4522</v>
      </c>
      <c r="B6780" s="1" t="s">
        <v>16499</v>
      </c>
      <c r="C6780" t="s">
        <v>9894</v>
      </c>
      <c r="D6780" s="9" t="s">
        <v>1369</v>
      </c>
      <c r="E6780" s="9"/>
      <c r="F6780" s="9"/>
      <c r="G6780" s="10">
        <v>27</v>
      </c>
      <c r="H6780" s="10" t="s">
        <v>313</v>
      </c>
      <c r="I6780" s="10">
        <v>1954</v>
      </c>
      <c r="J6780" s="11" t="s">
        <v>16494</v>
      </c>
      <c r="K6780" s="12"/>
      <c r="L6780" s="13" t="s">
        <v>16495</v>
      </c>
      <c r="M6780" t="s">
        <v>753</v>
      </c>
      <c r="S6780" s="9"/>
      <c r="T6780">
        <v>5</v>
      </c>
      <c r="U6780" s="210" t="s">
        <v>18284</v>
      </c>
      <c r="V6780" s="14">
        <v>0</v>
      </c>
      <c r="W6780" s="14">
        <v>0</v>
      </c>
      <c r="X6780" s="150" t="s">
        <v>294</v>
      </c>
      <c r="Y6780" t="s">
        <v>1369</v>
      </c>
      <c r="Z6780" t="s">
        <v>271</v>
      </c>
      <c r="AA6780">
        <f t="shared" si="105"/>
        <v>1</v>
      </c>
    </row>
    <row r="6781" spans="1:27" x14ac:dyDescent="0.2">
      <c r="A6781">
        <v>6010</v>
      </c>
      <c r="B6781" s="1" t="s">
        <v>16552</v>
      </c>
      <c r="C6781" t="s">
        <v>2805</v>
      </c>
      <c r="D6781" s="9"/>
      <c r="E6781" s="9" t="s">
        <v>2806</v>
      </c>
      <c r="F6781" s="9"/>
      <c r="G6781" s="10">
        <v>0</v>
      </c>
      <c r="H6781" s="10" t="s">
        <v>330</v>
      </c>
      <c r="I6781" s="10">
        <v>1954</v>
      </c>
      <c r="J6781" s="11" t="s">
        <v>16504</v>
      </c>
      <c r="K6781" s="12"/>
      <c r="L6781" s="13" t="s">
        <v>16553</v>
      </c>
      <c r="M6781" t="s">
        <v>753</v>
      </c>
      <c r="S6781" s="9"/>
      <c r="T6781">
        <v>6</v>
      </c>
      <c r="U6781" s="210" t="s">
        <v>18285</v>
      </c>
      <c r="V6781" s="14">
        <v>0</v>
      </c>
      <c r="W6781" s="14">
        <v>0</v>
      </c>
      <c r="X6781" s="109" t="e">
        <v>#N/A</v>
      </c>
      <c r="Y6781" t="s">
        <v>334</v>
      </c>
      <c r="Z6781" t="s">
        <v>2808</v>
      </c>
      <c r="AA6781">
        <f t="shared" si="105"/>
        <v>1</v>
      </c>
    </row>
    <row r="6782" spans="1:27" x14ac:dyDescent="0.2">
      <c r="A6782">
        <v>6011</v>
      </c>
      <c r="B6782" s="1" t="s">
        <v>16554</v>
      </c>
      <c r="C6782" t="s">
        <v>2805</v>
      </c>
      <c r="D6782" s="9"/>
      <c r="E6782" s="9" t="s">
        <v>2806</v>
      </c>
      <c r="F6782" s="9"/>
      <c r="G6782" s="10">
        <v>0</v>
      </c>
      <c r="H6782" s="10" t="s">
        <v>330</v>
      </c>
      <c r="I6782" s="10">
        <v>1954</v>
      </c>
      <c r="J6782" s="11" t="s">
        <v>16504</v>
      </c>
      <c r="K6782" s="12"/>
      <c r="L6782" s="13" t="s">
        <v>16555</v>
      </c>
      <c r="M6782" t="s">
        <v>753</v>
      </c>
      <c r="S6782" s="9"/>
      <c r="T6782">
        <v>6</v>
      </c>
      <c r="U6782" s="210" t="s">
        <v>18285</v>
      </c>
      <c r="V6782" s="14">
        <v>0</v>
      </c>
      <c r="W6782" s="14">
        <v>0</v>
      </c>
      <c r="X6782" s="109" t="e">
        <v>#N/A</v>
      </c>
      <c r="Y6782" t="s">
        <v>334</v>
      </c>
      <c r="Z6782" t="s">
        <v>2808</v>
      </c>
      <c r="AA6782">
        <f t="shared" si="105"/>
        <v>1</v>
      </c>
    </row>
    <row r="6783" spans="1:27" x14ac:dyDescent="0.2">
      <c r="A6783">
        <v>6012</v>
      </c>
      <c r="B6783" s="1" t="s">
        <v>16556</v>
      </c>
      <c r="C6783" t="s">
        <v>2805</v>
      </c>
      <c r="D6783" s="9"/>
      <c r="E6783" s="9" t="s">
        <v>2806</v>
      </c>
      <c r="F6783" s="9"/>
      <c r="G6783" s="10">
        <v>0</v>
      </c>
      <c r="H6783" s="10" t="s">
        <v>330</v>
      </c>
      <c r="I6783" s="10">
        <v>1954</v>
      </c>
      <c r="J6783" s="11" t="s">
        <v>16504</v>
      </c>
      <c r="K6783" s="12"/>
      <c r="L6783" s="13" t="s">
        <v>16557</v>
      </c>
      <c r="M6783" t="s">
        <v>753</v>
      </c>
      <c r="S6783" s="9"/>
      <c r="T6783">
        <v>6</v>
      </c>
      <c r="U6783" s="210" t="s">
        <v>18285</v>
      </c>
      <c r="V6783" s="14">
        <v>0</v>
      </c>
      <c r="W6783" s="14">
        <v>0</v>
      </c>
      <c r="X6783" s="109" t="e">
        <v>#N/A</v>
      </c>
      <c r="Y6783" t="s">
        <v>334</v>
      </c>
      <c r="Z6783" t="s">
        <v>2808</v>
      </c>
      <c r="AA6783">
        <f t="shared" si="105"/>
        <v>1</v>
      </c>
    </row>
    <row r="6784" spans="1:27" x14ac:dyDescent="0.2">
      <c r="A6784">
        <v>5580</v>
      </c>
      <c r="B6784" s="1" t="s">
        <v>16558</v>
      </c>
      <c r="C6784" t="s">
        <v>2805</v>
      </c>
      <c r="D6784" s="9"/>
      <c r="E6784" s="9" t="s">
        <v>2806</v>
      </c>
      <c r="F6784" s="9"/>
      <c r="G6784" s="10">
        <v>0</v>
      </c>
      <c r="H6784" s="10" t="s">
        <v>330</v>
      </c>
      <c r="I6784" s="10">
        <v>1954</v>
      </c>
      <c r="J6784" s="11" t="s">
        <v>16504</v>
      </c>
      <c r="K6784" s="12"/>
      <c r="L6784" s="13" t="s">
        <v>16557</v>
      </c>
      <c r="M6784" t="s">
        <v>753</v>
      </c>
      <c r="S6784" s="9"/>
      <c r="T6784">
        <v>6</v>
      </c>
      <c r="U6784" s="210" t="s">
        <v>18285</v>
      </c>
      <c r="V6784" s="14">
        <v>0</v>
      </c>
      <c r="W6784" s="14">
        <v>0</v>
      </c>
      <c r="X6784" s="109" t="e">
        <v>#N/A</v>
      </c>
      <c r="Y6784" t="s">
        <v>334</v>
      </c>
      <c r="Z6784" t="s">
        <v>2808</v>
      </c>
      <c r="AA6784">
        <f t="shared" si="105"/>
        <v>1</v>
      </c>
    </row>
    <row r="6785" spans="1:27" x14ac:dyDescent="0.2">
      <c r="A6785">
        <v>5594</v>
      </c>
      <c r="B6785" s="1" t="s">
        <v>16559</v>
      </c>
      <c r="C6785" t="s">
        <v>2805</v>
      </c>
      <c r="D6785" s="9"/>
      <c r="E6785" s="9" t="s">
        <v>2806</v>
      </c>
      <c r="F6785" s="9"/>
      <c r="G6785" s="10">
        <v>0</v>
      </c>
      <c r="H6785" s="10" t="s">
        <v>330</v>
      </c>
      <c r="I6785" s="10">
        <v>1954</v>
      </c>
      <c r="J6785" s="11" t="s">
        <v>16504</v>
      </c>
      <c r="K6785" s="12"/>
      <c r="L6785" s="13" t="s">
        <v>16560</v>
      </c>
      <c r="M6785" t="s">
        <v>753</v>
      </c>
      <c r="S6785" s="9"/>
      <c r="T6785">
        <v>6</v>
      </c>
      <c r="U6785" s="210" t="s">
        <v>18285</v>
      </c>
      <c r="V6785" s="14">
        <v>0</v>
      </c>
      <c r="W6785" s="14">
        <v>0</v>
      </c>
      <c r="X6785" s="109" t="e">
        <v>#N/A</v>
      </c>
      <c r="Y6785" t="s">
        <v>334</v>
      </c>
      <c r="Z6785" t="s">
        <v>2808</v>
      </c>
      <c r="AA6785">
        <f t="shared" si="105"/>
        <v>1</v>
      </c>
    </row>
    <row r="6786" spans="1:27" x14ac:dyDescent="0.2">
      <c r="A6786">
        <v>5636</v>
      </c>
      <c r="B6786" s="1" t="s">
        <v>16561</v>
      </c>
      <c r="C6786" t="s">
        <v>2805</v>
      </c>
      <c r="D6786" s="9"/>
      <c r="E6786" s="9" t="s">
        <v>2806</v>
      </c>
      <c r="F6786" s="9"/>
      <c r="G6786" s="10">
        <v>0</v>
      </c>
      <c r="H6786" s="10" t="s">
        <v>330</v>
      </c>
      <c r="I6786" s="10">
        <v>1954</v>
      </c>
      <c r="J6786" s="11" t="s">
        <v>16504</v>
      </c>
      <c r="K6786" s="12"/>
      <c r="L6786" s="13" t="s">
        <v>16560</v>
      </c>
      <c r="M6786" t="s">
        <v>753</v>
      </c>
      <c r="S6786" s="9"/>
      <c r="T6786">
        <v>6</v>
      </c>
      <c r="U6786" s="210" t="s">
        <v>18285</v>
      </c>
      <c r="V6786" s="14">
        <v>0</v>
      </c>
      <c r="W6786" s="14">
        <v>0</v>
      </c>
      <c r="X6786" s="109" t="e">
        <v>#N/A</v>
      </c>
      <c r="Y6786" t="s">
        <v>334</v>
      </c>
      <c r="Z6786" t="s">
        <v>2808</v>
      </c>
      <c r="AA6786">
        <f t="shared" ref="AA6786:AA6849" si="106">LEN(D6786)-LEN(SUBSTITUTE(D6786,"/",""))+1</f>
        <v>1</v>
      </c>
    </row>
    <row r="6787" spans="1:27" x14ac:dyDescent="0.2">
      <c r="A6787">
        <v>6009</v>
      </c>
      <c r="B6787" s="1" t="s">
        <v>16562</v>
      </c>
      <c r="C6787" t="s">
        <v>2805</v>
      </c>
      <c r="D6787" s="9"/>
      <c r="E6787" s="9" t="s">
        <v>2806</v>
      </c>
      <c r="F6787" s="9"/>
      <c r="G6787" s="10">
        <v>0</v>
      </c>
      <c r="H6787" s="10" t="s">
        <v>330</v>
      </c>
      <c r="I6787" s="10">
        <v>1954</v>
      </c>
      <c r="J6787" s="11" t="s">
        <v>16504</v>
      </c>
      <c r="K6787" s="12"/>
      <c r="L6787" s="13" t="s">
        <v>16560</v>
      </c>
      <c r="M6787" t="s">
        <v>753</v>
      </c>
      <c r="S6787" s="9"/>
      <c r="T6787">
        <v>6</v>
      </c>
      <c r="U6787" s="210" t="s">
        <v>18285</v>
      </c>
      <c r="V6787" s="14">
        <v>0</v>
      </c>
      <c r="W6787" s="14">
        <v>0</v>
      </c>
      <c r="X6787" s="109" t="e">
        <v>#N/A</v>
      </c>
      <c r="Y6787" t="s">
        <v>334</v>
      </c>
      <c r="Z6787" t="s">
        <v>2808</v>
      </c>
      <c r="AA6787">
        <f t="shared" si="106"/>
        <v>1</v>
      </c>
    </row>
    <row r="6788" spans="1:27" x14ac:dyDescent="0.2">
      <c r="A6788">
        <v>6162</v>
      </c>
      <c r="B6788" s="1" t="s">
        <v>16563</v>
      </c>
      <c r="C6788" t="s">
        <v>2805</v>
      </c>
      <c r="D6788" s="9"/>
      <c r="E6788" s="9" t="s">
        <v>2806</v>
      </c>
      <c r="F6788" s="9"/>
      <c r="G6788" s="10">
        <v>0</v>
      </c>
      <c r="H6788" s="10" t="s">
        <v>330</v>
      </c>
      <c r="I6788" s="10">
        <v>1954</v>
      </c>
      <c r="J6788" s="11" t="s">
        <v>16504</v>
      </c>
      <c r="K6788" s="12"/>
      <c r="L6788" s="13" t="s">
        <v>16564</v>
      </c>
      <c r="M6788" t="s">
        <v>753</v>
      </c>
      <c r="S6788" s="9"/>
      <c r="T6788">
        <v>6</v>
      </c>
      <c r="U6788" s="210" t="s">
        <v>18285</v>
      </c>
      <c r="V6788" s="14">
        <v>0</v>
      </c>
      <c r="W6788" s="14">
        <v>0</v>
      </c>
      <c r="X6788" s="109" t="e">
        <v>#N/A</v>
      </c>
      <c r="Y6788" t="s">
        <v>334</v>
      </c>
      <c r="Z6788" t="s">
        <v>2808</v>
      </c>
      <c r="AA6788">
        <f t="shared" si="106"/>
        <v>1</v>
      </c>
    </row>
    <row r="6789" spans="1:27" x14ac:dyDescent="0.2">
      <c r="A6789">
        <v>5588</v>
      </c>
      <c r="B6789" s="1" t="s">
        <v>16565</v>
      </c>
      <c r="C6789" t="s">
        <v>2805</v>
      </c>
      <c r="D6789" s="9"/>
      <c r="E6789" s="9" t="s">
        <v>2806</v>
      </c>
      <c r="F6789" s="9"/>
      <c r="G6789" s="10">
        <v>0</v>
      </c>
      <c r="H6789" s="10" t="s">
        <v>330</v>
      </c>
      <c r="I6789" s="10">
        <v>1954</v>
      </c>
      <c r="J6789" s="11" t="s">
        <v>16504</v>
      </c>
      <c r="K6789" s="12"/>
      <c r="L6789" s="13" t="s">
        <v>16566</v>
      </c>
      <c r="M6789" t="s">
        <v>753</v>
      </c>
      <c r="S6789" s="9"/>
      <c r="T6789">
        <v>6</v>
      </c>
      <c r="U6789" s="210" t="s">
        <v>18285</v>
      </c>
      <c r="V6789" s="14">
        <v>0</v>
      </c>
      <c r="W6789" s="14">
        <v>0</v>
      </c>
      <c r="X6789" s="109" t="e">
        <v>#N/A</v>
      </c>
      <c r="Y6789" t="s">
        <v>334</v>
      </c>
      <c r="Z6789" t="s">
        <v>2808</v>
      </c>
      <c r="AA6789">
        <f t="shared" si="106"/>
        <v>1</v>
      </c>
    </row>
    <row r="6790" spans="1:27" x14ac:dyDescent="0.2">
      <c r="A6790">
        <v>6273</v>
      </c>
      <c r="B6790" s="1" t="s">
        <v>16567</v>
      </c>
      <c r="C6790" t="s">
        <v>2805</v>
      </c>
      <c r="D6790" s="9"/>
      <c r="E6790" s="9" t="s">
        <v>2806</v>
      </c>
      <c r="F6790" s="9"/>
      <c r="G6790" s="10">
        <v>0</v>
      </c>
      <c r="H6790" s="10" t="s">
        <v>330</v>
      </c>
      <c r="I6790" s="10">
        <v>1954</v>
      </c>
      <c r="J6790" s="11" t="s">
        <v>16504</v>
      </c>
      <c r="K6790" s="12"/>
      <c r="L6790" s="13" t="s">
        <v>16568</v>
      </c>
      <c r="M6790" t="s">
        <v>753</v>
      </c>
      <c r="S6790" s="9"/>
      <c r="T6790">
        <v>6</v>
      </c>
      <c r="U6790" s="210" t="s">
        <v>18285</v>
      </c>
      <c r="V6790" s="14">
        <v>0</v>
      </c>
      <c r="W6790" s="14">
        <v>0</v>
      </c>
      <c r="X6790" s="109" t="e">
        <v>#N/A</v>
      </c>
      <c r="Y6790" t="s">
        <v>334</v>
      </c>
      <c r="Z6790" t="s">
        <v>2808</v>
      </c>
      <c r="AA6790">
        <f t="shared" si="106"/>
        <v>1</v>
      </c>
    </row>
    <row r="6791" spans="1:27" x14ac:dyDescent="0.2">
      <c r="A6791">
        <v>5655</v>
      </c>
      <c r="B6791" s="1" t="s">
        <v>16569</v>
      </c>
      <c r="C6791" t="s">
        <v>2805</v>
      </c>
      <c r="D6791" s="9"/>
      <c r="E6791" s="9" t="s">
        <v>2806</v>
      </c>
      <c r="F6791" s="9"/>
      <c r="G6791" s="10">
        <v>0</v>
      </c>
      <c r="H6791" s="10" t="s">
        <v>330</v>
      </c>
      <c r="I6791" s="10">
        <v>1954</v>
      </c>
      <c r="J6791" s="11" t="s">
        <v>16504</v>
      </c>
      <c r="K6791" s="12"/>
      <c r="L6791" s="13" t="s">
        <v>16564</v>
      </c>
      <c r="M6791" t="s">
        <v>753</v>
      </c>
      <c r="S6791" s="9"/>
      <c r="T6791">
        <v>6</v>
      </c>
      <c r="U6791" s="210" t="s">
        <v>18285</v>
      </c>
      <c r="V6791" s="14">
        <v>0</v>
      </c>
      <c r="W6791" s="14">
        <v>0</v>
      </c>
      <c r="X6791" s="109" t="e">
        <v>#N/A</v>
      </c>
      <c r="Y6791" t="s">
        <v>334</v>
      </c>
      <c r="Z6791" t="s">
        <v>2808</v>
      </c>
      <c r="AA6791">
        <f t="shared" si="106"/>
        <v>1</v>
      </c>
    </row>
    <row r="6792" spans="1:27" x14ac:dyDescent="0.2">
      <c r="A6792">
        <v>5973</v>
      </c>
      <c r="B6792" s="1" t="s">
        <v>16570</v>
      </c>
      <c r="C6792" t="s">
        <v>2805</v>
      </c>
      <c r="D6792" s="9"/>
      <c r="E6792" s="9" t="s">
        <v>2806</v>
      </c>
      <c r="F6792" s="9"/>
      <c r="G6792" s="10">
        <v>0</v>
      </c>
      <c r="H6792" s="10" t="s">
        <v>330</v>
      </c>
      <c r="I6792" s="10">
        <v>1954</v>
      </c>
      <c r="J6792" s="11" t="s">
        <v>16504</v>
      </c>
      <c r="K6792" s="12"/>
      <c r="L6792" s="13" t="s">
        <v>16571</v>
      </c>
      <c r="M6792" t="s">
        <v>753</v>
      </c>
      <c r="S6792" s="9"/>
      <c r="T6792">
        <v>6</v>
      </c>
      <c r="U6792" s="210" t="s">
        <v>18285</v>
      </c>
      <c r="V6792" s="14">
        <v>0</v>
      </c>
      <c r="W6792" s="14">
        <v>0</v>
      </c>
      <c r="X6792" s="109" t="e">
        <v>#N/A</v>
      </c>
      <c r="Y6792" t="s">
        <v>334</v>
      </c>
      <c r="Z6792" t="s">
        <v>2808</v>
      </c>
      <c r="AA6792">
        <f t="shared" si="106"/>
        <v>1</v>
      </c>
    </row>
    <row r="6793" spans="1:27" x14ac:dyDescent="0.2">
      <c r="A6793">
        <v>6442</v>
      </c>
      <c r="B6793" s="1" t="s">
        <v>16572</v>
      </c>
      <c r="C6793" t="s">
        <v>2805</v>
      </c>
      <c r="D6793" s="9"/>
      <c r="E6793" s="9" t="s">
        <v>2806</v>
      </c>
      <c r="F6793" s="9"/>
      <c r="G6793" s="10">
        <v>0</v>
      </c>
      <c r="H6793" s="10" t="s">
        <v>330</v>
      </c>
      <c r="I6793" s="10">
        <v>1954</v>
      </c>
      <c r="J6793" s="11" t="s">
        <v>16504</v>
      </c>
      <c r="K6793" s="12"/>
      <c r="L6793" s="13" t="s">
        <v>16573</v>
      </c>
      <c r="M6793" t="s">
        <v>753</v>
      </c>
      <c r="S6793" s="9"/>
      <c r="T6793">
        <v>6</v>
      </c>
      <c r="U6793" s="210" t="s">
        <v>18285</v>
      </c>
      <c r="V6793" s="14">
        <v>0</v>
      </c>
      <c r="W6793" s="14">
        <v>0</v>
      </c>
      <c r="X6793" s="109" t="e">
        <v>#N/A</v>
      </c>
      <c r="Y6793" t="s">
        <v>334</v>
      </c>
      <c r="Z6793" t="s">
        <v>2808</v>
      </c>
      <c r="AA6793">
        <f t="shared" si="106"/>
        <v>1</v>
      </c>
    </row>
    <row r="6794" spans="1:27" x14ac:dyDescent="0.2">
      <c r="A6794">
        <v>4562</v>
      </c>
      <c r="B6794" s="1" t="s">
        <v>16574</v>
      </c>
      <c r="C6794" t="s">
        <v>2805</v>
      </c>
      <c r="D6794" s="9"/>
      <c r="E6794" s="9" t="s">
        <v>2806</v>
      </c>
      <c r="F6794" s="9"/>
      <c r="G6794" s="10">
        <v>0</v>
      </c>
      <c r="H6794" s="10" t="s">
        <v>330</v>
      </c>
      <c r="I6794" s="10">
        <v>1954</v>
      </c>
      <c r="J6794" s="11" t="s">
        <v>16504</v>
      </c>
      <c r="K6794" s="12"/>
      <c r="L6794" s="13" t="s">
        <v>16571</v>
      </c>
      <c r="M6794" t="s">
        <v>753</v>
      </c>
      <c r="S6794" s="9"/>
      <c r="T6794">
        <v>6</v>
      </c>
      <c r="U6794" s="210" t="s">
        <v>18285</v>
      </c>
      <c r="V6794" s="14">
        <v>0</v>
      </c>
      <c r="W6794" s="14">
        <v>0</v>
      </c>
      <c r="X6794" s="109" t="e">
        <v>#N/A</v>
      </c>
      <c r="Y6794" t="s">
        <v>334</v>
      </c>
      <c r="Z6794" t="s">
        <v>2808</v>
      </c>
      <c r="AA6794">
        <f t="shared" si="106"/>
        <v>1</v>
      </c>
    </row>
    <row r="6795" spans="1:27" x14ac:dyDescent="0.2">
      <c r="A6795">
        <v>6026</v>
      </c>
      <c r="B6795" s="1" t="s">
        <v>16575</v>
      </c>
      <c r="C6795" t="s">
        <v>2805</v>
      </c>
      <c r="D6795" s="9"/>
      <c r="E6795" s="9" t="s">
        <v>2806</v>
      </c>
      <c r="F6795" s="9"/>
      <c r="G6795" s="10">
        <v>0</v>
      </c>
      <c r="H6795" s="10" t="s">
        <v>330</v>
      </c>
      <c r="I6795" s="10">
        <v>1954</v>
      </c>
      <c r="J6795" s="11" t="s">
        <v>16504</v>
      </c>
      <c r="K6795" s="12"/>
      <c r="L6795" s="13" t="s">
        <v>16571</v>
      </c>
      <c r="M6795" t="s">
        <v>753</v>
      </c>
      <c r="S6795" s="9"/>
      <c r="T6795">
        <v>6</v>
      </c>
      <c r="U6795" s="210" t="s">
        <v>18285</v>
      </c>
      <c r="V6795" s="14">
        <v>0</v>
      </c>
      <c r="W6795" s="14">
        <v>0</v>
      </c>
      <c r="X6795" s="109" t="e">
        <v>#N/A</v>
      </c>
      <c r="Y6795" t="s">
        <v>334</v>
      </c>
      <c r="Z6795" t="s">
        <v>2808</v>
      </c>
      <c r="AA6795">
        <f t="shared" si="106"/>
        <v>1</v>
      </c>
    </row>
    <row r="6796" spans="1:27" x14ac:dyDescent="0.2">
      <c r="A6796">
        <v>5097</v>
      </c>
      <c r="B6796" s="1" t="s">
        <v>16576</v>
      </c>
      <c r="C6796" t="s">
        <v>2805</v>
      </c>
      <c r="D6796" s="9"/>
      <c r="E6796" s="9" t="s">
        <v>2806</v>
      </c>
      <c r="F6796" s="9"/>
      <c r="G6796" s="10">
        <v>0</v>
      </c>
      <c r="H6796" s="10" t="s">
        <v>330</v>
      </c>
      <c r="I6796" s="10">
        <v>1954</v>
      </c>
      <c r="J6796" s="11" t="s">
        <v>16504</v>
      </c>
      <c r="K6796" s="12"/>
      <c r="L6796" s="13" t="s">
        <v>16571</v>
      </c>
      <c r="M6796" t="s">
        <v>753</v>
      </c>
      <c r="S6796" s="9"/>
      <c r="T6796">
        <v>6</v>
      </c>
      <c r="U6796" s="210" t="s">
        <v>18285</v>
      </c>
      <c r="V6796" s="14">
        <v>0</v>
      </c>
      <c r="W6796" s="14">
        <v>0</v>
      </c>
      <c r="X6796" s="109" t="e">
        <v>#N/A</v>
      </c>
      <c r="Y6796" t="s">
        <v>334</v>
      </c>
      <c r="Z6796" t="s">
        <v>2808</v>
      </c>
      <c r="AA6796">
        <f t="shared" si="106"/>
        <v>1</v>
      </c>
    </row>
    <row r="6797" spans="1:27" x14ac:dyDescent="0.2">
      <c r="A6797">
        <v>5953</v>
      </c>
      <c r="B6797" s="1" t="s">
        <v>16577</v>
      </c>
      <c r="C6797" t="s">
        <v>2805</v>
      </c>
      <c r="D6797" s="9"/>
      <c r="E6797" s="9" t="s">
        <v>2806</v>
      </c>
      <c r="F6797" s="9"/>
      <c r="G6797" s="10">
        <v>0</v>
      </c>
      <c r="H6797" s="10" t="s">
        <v>330</v>
      </c>
      <c r="I6797" s="10">
        <v>1954</v>
      </c>
      <c r="J6797" s="11" t="s">
        <v>16504</v>
      </c>
      <c r="K6797" s="12"/>
      <c r="L6797" s="13" t="s">
        <v>16578</v>
      </c>
      <c r="M6797" t="s">
        <v>753</v>
      </c>
      <c r="S6797" s="9"/>
      <c r="T6797">
        <v>6</v>
      </c>
      <c r="U6797" s="210" t="s">
        <v>18285</v>
      </c>
      <c r="V6797" s="14">
        <v>0</v>
      </c>
      <c r="W6797" s="14">
        <v>0</v>
      </c>
      <c r="X6797" s="109" t="e">
        <v>#N/A</v>
      </c>
      <c r="Y6797" t="s">
        <v>334</v>
      </c>
      <c r="Z6797" t="s">
        <v>2808</v>
      </c>
      <c r="AA6797">
        <f t="shared" si="106"/>
        <v>1</v>
      </c>
    </row>
    <row r="6798" spans="1:27" x14ac:dyDescent="0.2">
      <c r="A6798">
        <v>6213</v>
      </c>
      <c r="B6798" s="1" t="s">
        <v>16579</v>
      </c>
      <c r="C6798" t="s">
        <v>2805</v>
      </c>
      <c r="D6798" s="9"/>
      <c r="E6798" s="9" t="s">
        <v>2806</v>
      </c>
      <c r="F6798" s="9"/>
      <c r="G6798" s="10">
        <v>0</v>
      </c>
      <c r="H6798" s="10" t="s">
        <v>330</v>
      </c>
      <c r="I6798" s="10">
        <v>1954</v>
      </c>
      <c r="J6798" s="11" t="s">
        <v>16504</v>
      </c>
      <c r="K6798" s="12"/>
      <c r="L6798" s="13" t="s">
        <v>16578</v>
      </c>
      <c r="M6798" t="s">
        <v>753</v>
      </c>
      <c r="S6798" s="9"/>
      <c r="T6798">
        <v>6</v>
      </c>
      <c r="U6798" s="210" t="s">
        <v>18285</v>
      </c>
      <c r="V6798" s="14">
        <v>0</v>
      </c>
      <c r="W6798" s="14">
        <v>0</v>
      </c>
      <c r="X6798" s="109" t="e">
        <v>#N/A</v>
      </c>
      <c r="Y6798" t="s">
        <v>334</v>
      </c>
      <c r="Z6798" t="s">
        <v>2808</v>
      </c>
      <c r="AA6798">
        <f t="shared" si="106"/>
        <v>1</v>
      </c>
    </row>
    <row r="6799" spans="1:27" x14ac:dyDescent="0.2">
      <c r="A6799">
        <v>5100</v>
      </c>
      <c r="B6799" s="1" t="s">
        <v>16580</v>
      </c>
      <c r="C6799" t="s">
        <v>2805</v>
      </c>
      <c r="D6799" s="9"/>
      <c r="E6799" s="9" t="s">
        <v>2806</v>
      </c>
      <c r="F6799" s="9"/>
      <c r="G6799" s="10">
        <v>0</v>
      </c>
      <c r="H6799" s="10" t="s">
        <v>330</v>
      </c>
      <c r="I6799" s="10">
        <v>1954</v>
      </c>
      <c r="J6799" s="11" t="s">
        <v>16504</v>
      </c>
      <c r="K6799" s="12"/>
      <c r="L6799" s="13" t="s">
        <v>16578</v>
      </c>
      <c r="M6799" t="s">
        <v>753</v>
      </c>
      <c r="S6799" s="9"/>
      <c r="T6799">
        <v>6</v>
      </c>
      <c r="U6799" s="210" t="s">
        <v>18285</v>
      </c>
      <c r="V6799" s="14">
        <v>0</v>
      </c>
      <c r="W6799" s="14">
        <v>0</v>
      </c>
      <c r="X6799" s="109" t="e">
        <v>#N/A</v>
      </c>
      <c r="Y6799" t="s">
        <v>334</v>
      </c>
      <c r="Z6799" t="s">
        <v>2808</v>
      </c>
      <c r="AA6799">
        <f t="shared" si="106"/>
        <v>1</v>
      </c>
    </row>
    <row r="6800" spans="1:27" x14ac:dyDescent="0.2">
      <c r="A6800">
        <v>1192</v>
      </c>
      <c r="B6800" s="1" t="s">
        <v>16502</v>
      </c>
      <c r="C6800" t="s">
        <v>2805</v>
      </c>
      <c r="D6800" s="9" t="s">
        <v>16503</v>
      </c>
      <c r="E6800" s="9" t="s">
        <v>2806</v>
      </c>
      <c r="F6800" s="9" t="s">
        <v>260</v>
      </c>
      <c r="G6800" s="10">
        <v>0</v>
      </c>
      <c r="H6800" s="10" t="s">
        <v>330</v>
      </c>
      <c r="I6800" s="10">
        <v>1954</v>
      </c>
      <c r="J6800" s="11" t="s">
        <v>16504</v>
      </c>
      <c r="K6800" s="12"/>
      <c r="L6800" s="13" t="s">
        <v>16505</v>
      </c>
      <c r="M6800" t="s">
        <v>781</v>
      </c>
      <c r="S6800" s="9"/>
      <c r="T6800">
        <v>6</v>
      </c>
      <c r="U6800" s="210" t="s">
        <v>18285</v>
      </c>
      <c r="V6800" s="14">
        <v>0</v>
      </c>
      <c r="W6800" s="14">
        <v>0</v>
      </c>
      <c r="X6800" s="150" t="s">
        <v>270</v>
      </c>
      <c r="Y6800">
        <v>87</v>
      </c>
      <c r="Z6800" t="s">
        <v>2808</v>
      </c>
      <c r="AA6800">
        <f t="shared" si="106"/>
        <v>4</v>
      </c>
    </row>
    <row r="6801" spans="1:27" x14ac:dyDescent="0.2">
      <c r="A6801">
        <v>3733</v>
      </c>
      <c r="B6801" s="1" t="s">
        <v>16546</v>
      </c>
      <c r="C6801" t="s">
        <v>2805</v>
      </c>
      <c r="D6801" s="9" t="s">
        <v>16547</v>
      </c>
      <c r="E6801" s="9" t="s">
        <v>2806</v>
      </c>
      <c r="F6801" s="9"/>
      <c r="G6801" s="10">
        <v>0</v>
      </c>
      <c r="H6801" s="10" t="s">
        <v>330</v>
      </c>
      <c r="I6801" s="10">
        <v>1954</v>
      </c>
      <c r="J6801" s="11" t="s">
        <v>16504</v>
      </c>
      <c r="K6801" s="12"/>
      <c r="L6801" s="13" t="s">
        <v>16548</v>
      </c>
      <c r="M6801" t="s">
        <v>753</v>
      </c>
      <c r="S6801" s="9"/>
      <c r="T6801">
        <v>6</v>
      </c>
      <c r="U6801" s="210" t="s">
        <v>18285</v>
      </c>
      <c r="V6801" s="14">
        <v>0</v>
      </c>
      <c r="W6801" s="14">
        <v>0</v>
      </c>
      <c r="X6801" s="109" t="e">
        <v>#N/A</v>
      </c>
      <c r="Y6801" t="s">
        <v>16549</v>
      </c>
      <c r="Z6801" t="s">
        <v>2808</v>
      </c>
      <c r="AA6801">
        <f t="shared" si="106"/>
        <v>2</v>
      </c>
    </row>
    <row r="6802" spans="1:27" x14ac:dyDescent="0.2">
      <c r="A6802">
        <v>5581</v>
      </c>
      <c r="B6802" s="1" t="s">
        <v>16581</v>
      </c>
      <c r="C6802" t="s">
        <v>2805</v>
      </c>
      <c r="D6802" s="9"/>
      <c r="E6802" s="9" t="s">
        <v>2806</v>
      </c>
      <c r="F6802" s="9"/>
      <c r="G6802" s="10">
        <v>0</v>
      </c>
      <c r="H6802" s="10" t="s">
        <v>330</v>
      </c>
      <c r="I6802" s="10">
        <v>1954</v>
      </c>
      <c r="J6802" s="11" t="s">
        <v>16504</v>
      </c>
      <c r="K6802" s="12"/>
      <c r="L6802" s="13" t="s">
        <v>16582</v>
      </c>
      <c r="M6802" t="s">
        <v>753</v>
      </c>
      <c r="S6802" s="9"/>
      <c r="T6802">
        <v>6</v>
      </c>
      <c r="U6802" s="210" t="s">
        <v>18285</v>
      </c>
      <c r="V6802" s="14">
        <v>0</v>
      </c>
      <c r="W6802" s="14">
        <v>0</v>
      </c>
      <c r="X6802" s="109" t="e">
        <v>#N/A</v>
      </c>
      <c r="Y6802" t="s">
        <v>334</v>
      </c>
      <c r="Z6802" t="s">
        <v>2808</v>
      </c>
      <c r="AA6802">
        <f t="shared" si="106"/>
        <v>1</v>
      </c>
    </row>
    <row r="6803" spans="1:27" x14ac:dyDescent="0.2">
      <c r="A6803">
        <v>7472</v>
      </c>
      <c r="B6803" s="1" t="s">
        <v>16542</v>
      </c>
      <c r="C6803" t="s">
        <v>2805</v>
      </c>
      <c r="D6803" s="9" t="s">
        <v>16543</v>
      </c>
      <c r="E6803" s="9" t="s">
        <v>2806</v>
      </c>
      <c r="F6803" s="9"/>
      <c r="G6803" s="10">
        <v>0</v>
      </c>
      <c r="H6803" s="10" t="s">
        <v>330</v>
      </c>
      <c r="I6803" s="10">
        <v>1954</v>
      </c>
      <c r="J6803" s="11" t="s">
        <v>16504</v>
      </c>
      <c r="K6803" s="12"/>
      <c r="L6803" s="13" t="s">
        <v>16544</v>
      </c>
      <c r="M6803" t="s">
        <v>753</v>
      </c>
      <c r="S6803" s="9"/>
      <c r="T6803">
        <v>6</v>
      </c>
      <c r="U6803" s="210" t="s">
        <v>18285</v>
      </c>
      <c r="V6803" s="14">
        <v>0</v>
      </c>
      <c r="W6803" s="14">
        <v>0</v>
      </c>
      <c r="X6803" s="109" t="e">
        <v>#N/A</v>
      </c>
      <c r="Y6803" t="s">
        <v>16545</v>
      </c>
      <c r="Z6803" t="s">
        <v>2808</v>
      </c>
      <c r="AA6803">
        <f t="shared" si="106"/>
        <v>2</v>
      </c>
    </row>
    <row r="6804" spans="1:27" x14ac:dyDescent="0.2">
      <c r="A6804">
        <v>2092</v>
      </c>
      <c r="B6804" s="1" t="s">
        <v>16522</v>
      </c>
      <c r="C6804" t="s">
        <v>2805</v>
      </c>
      <c r="D6804" s="9" t="s">
        <v>16523</v>
      </c>
      <c r="E6804" s="9" t="s">
        <v>2806</v>
      </c>
      <c r="F6804" s="9"/>
      <c r="G6804" s="10">
        <v>0</v>
      </c>
      <c r="H6804" s="10" t="s">
        <v>330</v>
      </c>
      <c r="I6804" s="10">
        <v>1954</v>
      </c>
      <c r="J6804" s="11" t="s">
        <v>16504</v>
      </c>
      <c r="K6804" s="12"/>
      <c r="L6804" s="13" t="s">
        <v>16524</v>
      </c>
      <c r="M6804" t="s">
        <v>753</v>
      </c>
      <c r="S6804" s="9"/>
      <c r="T6804">
        <v>6</v>
      </c>
      <c r="U6804" s="210" t="s">
        <v>18285</v>
      </c>
      <c r="V6804" s="14">
        <v>0</v>
      </c>
      <c r="W6804" s="14">
        <v>0</v>
      </c>
      <c r="X6804" s="109" t="e">
        <v>#N/A</v>
      </c>
      <c r="Y6804" t="s">
        <v>16525</v>
      </c>
      <c r="Z6804" t="s">
        <v>2808</v>
      </c>
      <c r="AA6804">
        <f t="shared" si="106"/>
        <v>3</v>
      </c>
    </row>
    <row r="6805" spans="1:27" x14ac:dyDescent="0.2">
      <c r="A6805">
        <v>2569</v>
      </c>
      <c r="B6805" s="1" t="s">
        <v>16538</v>
      </c>
      <c r="C6805" t="s">
        <v>2805</v>
      </c>
      <c r="D6805" s="9" t="s">
        <v>16539</v>
      </c>
      <c r="E6805" s="9" t="s">
        <v>2806</v>
      </c>
      <c r="F6805" s="9"/>
      <c r="G6805" s="10">
        <v>0</v>
      </c>
      <c r="H6805" s="10" t="s">
        <v>330</v>
      </c>
      <c r="I6805" s="10">
        <v>1954</v>
      </c>
      <c r="J6805" s="11" t="s">
        <v>16504</v>
      </c>
      <c r="K6805" s="12"/>
      <c r="L6805" s="13" t="s">
        <v>16540</v>
      </c>
      <c r="M6805" t="s">
        <v>753</v>
      </c>
      <c r="S6805" s="9"/>
      <c r="T6805">
        <v>6</v>
      </c>
      <c r="U6805" s="210" t="s">
        <v>18285</v>
      </c>
      <c r="V6805" s="14">
        <v>0</v>
      </c>
      <c r="W6805" s="14">
        <v>0</v>
      </c>
      <c r="X6805" s="109" t="e">
        <v>#N/A</v>
      </c>
      <c r="Y6805" t="s">
        <v>16541</v>
      </c>
      <c r="Z6805" t="s">
        <v>2808</v>
      </c>
      <c r="AA6805">
        <f t="shared" si="106"/>
        <v>2</v>
      </c>
    </row>
    <row r="6806" spans="1:27" x14ac:dyDescent="0.2">
      <c r="A6806">
        <v>2460</v>
      </c>
      <c r="B6806" s="1" t="s">
        <v>16526</v>
      </c>
      <c r="C6806" t="s">
        <v>2805</v>
      </c>
      <c r="D6806" s="9" t="s">
        <v>16527</v>
      </c>
      <c r="E6806" s="9" t="s">
        <v>2806</v>
      </c>
      <c r="F6806" s="9"/>
      <c r="G6806" s="10">
        <v>0</v>
      </c>
      <c r="H6806" s="10" t="s">
        <v>330</v>
      </c>
      <c r="I6806" s="10">
        <v>1954</v>
      </c>
      <c r="J6806" s="11" t="s">
        <v>16504</v>
      </c>
      <c r="K6806" s="12"/>
      <c r="L6806" s="13" t="s">
        <v>16528</v>
      </c>
      <c r="M6806" t="s">
        <v>753</v>
      </c>
      <c r="S6806" s="9"/>
      <c r="T6806">
        <v>6</v>
      </c>
      <c r="U6806" s="210" t="s">
        <v>18285</v>
      </c>
      <c r="V6806" s="14">
        <v>0</v>
      </c>
      <c r="W6806" s="14">
        <v>0</v>
      </c>
      <c r="X6806" s="109" t="e">
        <v>#N/A</v>
      </c>
      <c r="Y6806" t="s">
        <v>16529</v>
      </c>
      <c r="Z6806" t="s">
        <v>2808</v>
      </c>
      <c r="AA6806">
        <f t="shared" si="106"/>
        <v>3</v>
      </c>
    </row>
    <row r="6807" spans="1:27" x14ac:dyDescent="0.2">
      <c r="A6807">
        <v>272</v>
      </c>
      <c r="B6807" s="1" t="s">
        <v>16518</v>
      </c>
      <c r="C6807" t="s">
        <v>2805</v>
      </c>
      <c r="D6807" s="9" t="s">
        <v>16519</v>
      </c>
      <c r="E6807" s="9" t="s">
        <v>2806</v>
      </c>
      <c r="F6807" s="9"/>
      <c r="G6807" s="10">
        <v>0</v>
      </c>
      <c r="H6807" s="10" t="s">
        <v>330</v>
      </c>
      <c r="I6807" s="10">
        <v>1954</v>
      </c>
      <c r="J6807" s="11" t="s">
        <v>16504</v>
      </c>
      <c r="K6807" s="12"/>
      <c r="L6807" s="13" t="s">
        <v>16520</v>
      </c>
      <c r="M6807" t="s">
        <v>753</v>
      </c>
      <c r="S6807" s="9"/>
      <c r="T6807">
        <v>6</v>
      </c>
      <c r="U6807" s="210" t="s">
        <v>18285</v>
      </c>
      <c r="V6807" s="14">
        <v>0</v>
      </c>
      <c r="W6807" s="14">
        <v>0</v>
      </c>
      <c r="X6807" s="109" t="e">
        <v>#N/A</v>
      </c>
      <c r="Y6807" t="s">
        <v>16521</v>
      </c>
      <c r="Z6807" t="s">
        <v>2808</v>
      </c>
      <c r="AA6807">
        <f t="shared" si="106"/>
        <v>3</v>
      </c>
    </row>
    <row r="6808" spans="1:27" x14ac:dyDescent="0.2">
      <c r="A6808">
        <v>2501</v>
      </c>
      <c r="B6808" s="1" t="s">
        <v>16514</v>
      </c>
      <c r="C6808" t="s">
        <v>2805</v>
      </c>
      <c r="D6808" s="9" t="s">
        <v>16515</v>
      </c>
      <c r="E6808" s="9" t="s">
        <v>2806</v>
      </c>
      <c r="F6808" s="9"/>
      <c r="G6808" s="10">
        <v>0</v>
      </c>
      <c r="H6808" s="10" t="s">
        <v>330</v>
      </c>
      <c r="I6808" s="10">
        <v>1954</v>
      </c>
      <c r="J6808" s="11" t="s">
        <v>16504</v>
      </c>
      <c r="K6808" s="12"/>
      <c r="L6808" s="13" t="s">
        <v>16516</v>
      </c>
      <c r="M6808" t="s">
        <v>753</v>
      </c>
      <c r="S6808" s="9"/>
      <c r="T6808">
        <v>6</v>
      </c>
      <c r="U6808" s="210" t="s">
        <v>18285</v>
      </c>
      <c r="V6808" s="14">
        <v>0</v>
      </c>
      <c r="W6808" s="14">
        <v>0</v>
      </c>
      <c r="X6808" s="109" t="e">
        <v>#N/A</v>
      </c>
      <c r="Y6808" t="s">
        <v>16517</v>
      </c>
      <c r="Z6808" t="s">
        <v>2808</v>
      </c>
      <c r="AA6808">
        <f t="shared" si="106"/>
        <v>3</v>
      </c>
    </row>
    <row r="6809" spans="1:27" x14ac:dyDescent="0.2">
      <c r="A6809">
        <v>972</v>
      </c>
      <c r="B6809" s="1" t="s">
        <v>16510</v>
      </c>
      <c r="C6809" t="s">
        <v>2805</v>
      </c>
      <c r="D6809" s="9" t="s">
        <v>16511</v>
      </c>
      <c r="E6809" s="9" t="s">
        <v>2806</v>
      </c>
      <c r="F6809" s="9"/>
      <c r="G6809" s="10">
        <v>0</v>
      </c>
      <c r="H6809" s="10" t="s">
        <v>330</v>
      </c>
      <c r="I6809" s="10">
        <v>1954</v>
      </c>
      <c r="J6809" s="11" t="s">
        <v>16504</v>
      </c>
      <c r="K6809" s="12"/>
      <c r="L6809" s="13" t="s">
        <v>16512</v>
      </c>
      <c r="M6809" t="s">
        <v>753</v>
      </c>
      <c r="S6809" s="9"/>
      <c r="T6809">
        <v>6</v>
      </c>
      <c r="U6809" s="210" t="s">
        <v>18285</v>
      </c>
      <c r="V6809" s="14">
        <v>0</v>
      </c>
      <c r="W6809" s="14">
        <v>0</v>
      </c>
      <c r="X6809" s="109" t="e">
        <v>#N/A</v>
      </c>
      <c r="Y6809" t="s">
        <v>16513</v>
      </c>
      <c r="Z6809" t="s">
        <v>2808</v>
      </c>
      <c r="AA6809">
        <f t="shared" si="106"/>
        <v>3</v>
      </c>
    </row>
    <row r="6810" spans="1:27" x14ac:dyDescent="0.2">
      <c r="A6810">
        <v>3112</v>
      </c>
      <c r="B6810" s="1" t="s">
        <v>16534</v>
      </c>
      <c r="C6810" t="s">
        <v>2805</v>
      </c>
      <c r="D6810" s="9" t="s">
        <v>16535</v>
      </c>
      <c r="E6810" s="9" t="s">
        <v>2806</v>
      </c>
      <c r="F6810" s="9"/>
      <c r="G6810" s="10">
        <v>0</v>
      </c>
      <c r="H6810" s="10" t="s">
        <v>330</v>
      </c>
      <c r="I6810" s="10">
        <v>1954</v>
      </c>
      <c r="J6810" s="11" t="s">
        <v>16504</v>
      </c>
      <c r="K6810" s="12"/>
      <c r="L6810" s="13" t="s">
        <v>16536</v>
      </c>
      <c r="M6810" t="s">
        <v>753</v>
      </c>
      <c r="S6810" s="9"/>
      <c r="T6810">
        <v>6</v>
      </c>
      <c r="U6810" s="210" t="s">
        <v>18285</v>
      </c>
      <c r="V6810" s="14">
        <v>0</v>
      </c>
      <c r="W6810" s="14">
        <v>0</v>
      </c>
      <c r="X6810" s="109" t="e">
        <v>#N/A</v>
      </c>
      <c r="Y6810" t="s">
        <v>16537</v>
      </c>
      <c r="Z6810" t="s">
        <v>2808</v>
      </c>
      <c r="AA6810">
        <f t="shared" si="106"/>
        <v>2</v>
      </c>
    </row>
    <row r="6811" spans="1:27" x14ac:dyDescent="0.2">
      <c r="A6811">
        <v>1934</v>
      </c>
      <c r="B6811" s="1" t="s">
        <v>16506</v>
      </c>
      <c r="C6811" t="s">
        <v>2805</v>
      </c>
      <c r="D6811" s="9" t="s">
        <v>16507</v>
      </c>
      <c r="E6811" s="9" t="s">
        <v>2806</v>
      </c>
      <c r="F6811" s="9"/>
      <c r="G6811" s="10">
        <v>0</v>
      </c>
      <c r="H6811" s="10" t="s">
        <v>330</v>
      </c>
      <c r="I6811" s="10">
        <v>1954</v>
      </c>
      <c r="J6811" s="11" t="s">
        <v>16504</v>
      </c>
      <c r="K6811" s="12"/>
      <c r="L6811" s="13" t="s">
        <v>16508</v>
      </c>
      <c r="M6811" t="s">
        <v>753</v>
      </c>
      <c r="S6811" s="9"/>
      <c r="T6811">
        <v>6</v>
      </c>
      <c r="U6811" s="210" t="s">
        <v>18285</v>
      </c>
      <c r="V6811" s="14">
        <v>0</v>
      </c>
      <c r="W6811" s="14">
        <v>0</v>
      </c>
      <c r="X6811" s="109" t="e">
        <v>#N/A</v>
      </c>
      <c r="Y6811" t="s">
        <v>16509</v>
      </c>
      <c r="Z6811" t="s">
        <v>2808</v>
      </c>
      <c r="AA6811">
        <f t="shared" si="106"/>
        <v>3</v>
      </c>
    </row>
    <row r="6812" spans="1:27" x14ac:dyDescent="0.2">
      <c r="A6812">
        <v>568</v>
      </c>
      <c r="B6812" s="1" t="s">
        <v>16530</v>
      </c>
      <c r="C6812" t="s">
        <v>2805</v>
      </c>
      <c r="D6812" s="9" t="s">
        <v>16531</v>
      </c>
      <c r="E6812" s="9" t="s">
        <v>2806</v>
      </c>
      <c r="F6812" s="9"/>
      <c r="G6812" s="10">
        <v>0</v>
      </c>
      <c r="H6812" s="10" t="s">
        <v>330</v>
      </c>
      <c r="I6812" s="10">
        <v>1954</v>
      </c>
      <c r="J6812" s="11" t="s">
        <v>16504</v>
      </c>
      <c r="K6812" s="12"/>
      <c r="L6812" s="13" t="s">
        <v>16532</v>
      </c>
      <c r="M6812" t="s">
        <v>753</v>
      </c>
      <c r="S6812" s="9"/>
      <c r="T6812">
        <v>6</v>
      </c>
      <c r="U6812" s="210" t="s">
        <v>18285</v>
      </c>
      <c r="V6812" s="14">
        <v>0</v>
      </c>
      <c r="W6812" s="14">
        <v>0</v>
      </c>
      <c r="X6812" s="109" t="e">
        <v>#N/A</v>
      </c>
      <c r="Y6812" t="s">
        <v>16533</v>
      </c>
      <c r="Z6812" t="s">
        <v>2808</v>
      </c>
      <c r="AA6812">
        <f t="shared" si="106"/>
        <v>2</v>
      </c>
    </row>
    <row r="6813" spans="1:27" x14ac:dyDescent="0.2">
      <c r="A6813">
        <v>5946</v>
      </c>
      <c r="B6813" s="1" t="s">
        <v>16583</v>
      </c>
      <c r="C6813" t="s">
        <v>2805</v>
      </c>
      <c r="D6813" s="9"/>
      <c r="E6813" s="9" t="s">
        <v>2806</v>
      </c>
      <c r="F6813" s="9"/>
      <c r="G6813" s="10">
        <v>0</v>
      </c>
      <c r="H6813" s="10" t="s">
        <v>330</v>
      </c>
      <c r="I6813" s="10">
        <v>1954</v>
      </c>
      <c r="J6813" s="11" t="s">
        <v>16504</v>
      </c>
      <c r="K6813" s="12"/>
      <c r="L6813" s="13" t="s">
        <v>16553</v>
      </c>
      <c r="M6813" t="s">
        <v>753</v>
      </c>
      <c r="S6813" s="9"/>
      <c r="T6813">
        <v>6</v>
      </c>
      <c r="U6813" s="210" t="s">
        <v>18285</v>
      </c>
      <c r="V6813" s="14">
        <v>0</v>
      </c>
      <c r="W6813" s="14">
        <v>0</v>
      </c>
      <c r="X6813" s="109" t="e">
        <v>#N/A</v>
      </c>
      <c r="Y6813" t="s">
        <v>334</v>
      </c>
      <c r="Z6813" t="s">
        <v>2808</v>
      </c>
      <c r="AA6813">
        <f t="shared" si="106"/>
        <v>1</v>
      </c>
    </row>
    <row r="6814" spans="1:27" x14ac:dyDescent="0.2">
      <c r="A6814">
        <v>6094</v>
      </c>
      <c r="B6814" s="1" t="s">
        <v>16550</v>
      </c>
      <c r="C6814" t="s">
        <v>3576</v>
      </c>
      <c r="D6814" s="9">
        <v>87</v>
      </c>
      <c r="E6814" s="9" t="s">
        <v>2806</v>
      </c>
      <c r="F6814" s="9" t="s">
        <v>260</v>
      </c>
      <c r="G6814" s="10">
        <v>0</v>
      </c>
      <c r="H6814" s="10" t="s">
        <v>330</v>
      </c>
      <c r="I6814" s="10">
        <v>1954</v>
      </c>
      <c r="J6814" s="11" t="s">
        <v>16504</v>
      </c>
      <c r="K6814" s="12"/>
      <c r="L6814" s="13" t="s">
        <v>16551</v>
      </c>
      <c r="M6814" t="s">
        <v>753</v>
      </c>
      <c r="S6814" s="9"/>
      <c r="T6814">
        <v>6</v>
      </c>
      <c r="U6814" s="210" t="s">
        <v>18285</v>
      </c>
      <c r="V6814" s="14">
        <v>0</v>
      </c>
      <c r="W6814" s="14">
        <v>0</v>
      </c>
      <c r="X6814" s="109" t="s">
        <v>270</v>
      </c>
      <c r="Y6814">
        <v>87</v>
      </c>
      <c r="Z6814" t="s">
        <v>2808</v>
      </c>
      <c r="AA6814">
        <f t="shared" si="106"/>
        <v>1</v>
      </c>
    </row>
    <row r="6815" spans="1:27" x14ac:dyDescent="0.2">
      <c r="A6815">
        <v>1950</v>
      </c>
      <c r="B6815" s="1" t="s">
        <v>16584</v>
      </c>
      <c r="C6815" t="s">
        <v>6878</v>
      </c>
      <c r="D6815" s="9" t="s">
        <v>16585</v>
      </c>
      <c r="E6815" s="9"/>
      <c r="F6815" s="9"/>
      <c r="G6815" s="10">
        <v>10</v>
      </c>
      <c r="H6815" s="10" t="s">
        <v>330</v>
      </c>
      <c r="I6815" s="10">
        <v>1954</v>
      </c>
      <c r="J6815" s="11" t="s">
        <v>16586</v>
      </c>
      <c r="K6815" s="12" t="s">
        <v>237</v>
      </c>
      <c r="L6815" s="13" t="s">
        <v>16587</v>
      </c>
      <c r="M6815" t="s">
        <v>290</v>
      </c>
      <c r="N6815" t="s">
        <v>291</v>
      </c>
      <c r="O6815" t="s">
        <v>695</v>
      </c>
      <c r="S6815" s="9"/>
      <c r="T6815">
        <v>6</v>
      </c>
      <c r="U6815" s="210" t="s">
        <v>18285</v>
      </c>
      <c r="V6815" s="14">
        <v>0</v>
      </c>
      <c r="W6815" s="14">
        <v>0</v>
      </c>
      <c r="X6815" s="150" t="s">
        <v>270</v>
      </c>
      <c r="Y6815">
        <v>81</v>
      </c>
      <c r="Z6815" t="s">
        <v>271</v>
      </c>
      <c r="AA6815">
        <f t="shared" si="106"/>
        <v>4</v>
      </c>
    </row>
    <row r="6816" spans="1:27" x14ac:dyDescent="0.2">
      <c r="A6816">
        <v>619</v>
      </c>
      <c r="B6816" s="1" t="s">
        <v>16588</v>
      </c>
      <c r="C6816" t="s">
        <v>8426</v>
      </c>
      <c r="D6816" s="9" t="s">
        <v>16589</v>
      </c>
      <c r="E6816" s="9" t="s">
        <v>259</v>
      </c>
      <c r="F6816" s="9" t="s">
        <v>532</v>
      </c>
      <c r="G6816" s="10">
        <v>12</v>
      </c>
      <c r="H6816" s="10" t="s">
        <v>330</v>
      </c>
      <c r="I6816" s="10">
        <v>1954</v>
      </c>
      <c r="J6816" s="11" t="s">
        <v>16590</v>
      </c>
      <c r="K6816" s="12"/>
      <c r="L6816" s="13" t="s">
        <v>16591</v>
      </c>
      <c r="M6816" t="s">
        <v>753</v>
      </c>
      <c r="S6816" s="9"/>
      <c r="T6816">
        <v>6</v>
      </c>
      <c r="U6816" s="210" t="s">
        <v>18285</v>
      </c>
      <c r="V6816" s="14">
        <v>0</v>
      </c>
      <c r="W6816" s="14">
        <v>0</v>
      </c>
      <c r="X6816" s="109" t="s">
        <v>294</v>
      </c>
      <c r="Y6816" t="s">
        <v>10182</v>
      </c>
      <c r="Z6816" t="s">
        <v>505</v>
      </c>
      <c r="AA6816">
        <f t="shared" si="106"/>
        <v>5</v>
      </c>
    </row>
    <row r="6817" spans="1:27" x14ac:dyDescent="0.2">
      <c r="A6817">
        <v>1243</v>
      </c>
      <c r="B6817" s="1" t="s">
        <v>16592</v>
      </c>
      <c r="C6817" t="s">
        <v>1798</v>
      </c>
      <c r="D6817" s="9" t="s">
        <v>10829</v>
      </c>
      <c r="E6817" s="9"/>
      <c r="F6817" s="9"/>
      <c r="G6817" s="10">
        <v>21</v>
      </c>
      <c r="H6817" s="10" t="s">
        <v>330</v>
      </c>
      <c r="I6817" s="10">
        <v>1954</v>
      </c>
      <c r="J6817" s="11" t="s">
        <v>16593</v>
      </c>
      <c r="K6817" s="12"/>
      <c r="L6817" s="13" t="s">
        <v>16594</v>
      </c>
      <c r="M6817" t="s">
        <v>753</v>
      </c>
      <c r="S6817" s="9"/>
      <c r="T6817">
        <v>6</v>
      </c>
      <c r="U6817" s="210" t="s">
        <v>18285</v>
      </c>
      <c r="V6817" s="14">
        <v>0</v>
      </c>
      <c r="W6817" s="14">
        <v>1</v>
      </c>
      <c r="X6817" s="109" t="e">
        <v>#N/A</v>
      </c>
      <c r="Y6817" t="s">
        <v>1888</v>
      </c>
      <c r="Z6817" t="s">
        <v>271</v>
      </c>
      <c r="AA6817">
        <f t="shared" si="106"/>
        <v>2</v>
      </c>
    </row>
    <row r="6818" spans="1:27" x14ac:dyDescent="0.2">
      <c r="A6818">
        <v>4960</v>
      </c>
      <c r="B6818" s="1" t="s">
        <v>16599</v>
      </c>
      <c r="C6818" t="s">
        <v>8426</v>
      </c>
      <c r="D6818" s="9">
        <v>141</v>
      </c>
      <c r="E6818" s="9" t="s">
        <v>259</v>
      </c>
      <c r="F6818" s="9" t="s">
        <v>312</v>
      </c>
      <c r="G6818" s="10">
        <v>21</v>
      </c>
      <c r="H6818" s="10" t="s">
        <v>330</v>
      </c>
      <c r="I6818" s="10">
        <v>1954</v>
      </c>
      <c r="J6818" s="11" t="s">
        <v>16593</v>
      </c>
      <c r="K6818" s="12"/>
      <c r="L6818" s="13" t="s">
        <v>16596</v>
      </c>
      <c r="M6818" t="s">
        <v>753</v>
      </c>
      <c r="S6818" s="9"/>
      <c r="T6818">
        <v>6</v>
      </c>
      <c r="U6818" s="210" t="s">
        <v>18285</v>
      </c>
      <c r="V6818" s="14">
        <v>0</v>
      </c>
      <c r="W6818" s="14">
        <v>0</v>
      </c>
      <c r="X6818" s="150" t="s">
        <v>270</v>
      </c>
      <c r="Y6818">
        <v>141</v>
      </c>
      <c r="Z6818" t="s">
        <v>505</v>
      </c>
      <c r="AA6818">
        <f t="shared" si="106"/>
        <v>1</v>
      </c>
    </row>
    <row r="6819" spans="1:27" x14ac:dyDescent="0.2">
      <c r="A6819">
        <v>1690</v>
      </c>
      <c r="B6819" s="1" t="s">
        <v>16595</v>
      </c>
      <c r="C6819" t="s">
        <v>8426</v>
      </c>
      <c r="D6819" s="9" t="s">
        <v>15680</v>
      </c>
      <c r="E6819" s="9" t="s">
        <v>259</v>
      </c>
      <c r="F6819" s="9" t="s">
        <v>532</v>
      </c>
      <c r="G6819" s="10">
        <v>21</v>
      </c>
      <c r="H6819" s="10" t="s">
        <v>330</v>
      </c>
      <c r="I6819" s="10">
        <v>1954</v>
      </c>
      <c r="J6819" s="11" t="s">
        <v>16593</v>
      </c>
      <c r="K6819" s="12"/>
      <c r="L6819" s="13" t="s">
        <v>16596</v>
      </c>
      <c r="M6819" t="s">
        <v>753</v>
      </c>
      <c r="S6819" s="9"/>
      <c r="T6819">
        <v>6</v>
      </c>
      <c r="U6819" s="210" t="s">
        <v>18285</v>
      </c>
      <c r="V6819" s="14">
        <v>0</v>
      </c>
      <c r="W6819" s="14">
        <v>0</v>
      </c>
      <c r="X6819" s="109" t="s">
        <v>294</v>
      </c>
      <c r="Y6819" t="s">
        <v>10182</v>
      </c>
      <c r="Z6819" t="s">
        <v>505</v>
      </c>
      <c r="AA6819">
        <f t="shared" si="106"/>
        <v>2</v>
      </c>
    </row>
    <row r="6820" spans="1:27" x14ac:dyDescent="0.2">
      <c r="A6820">
        <v>4138</v>
      </c>
      <c r="B6820" s="1" t="s">
        <v>16597</v>
      </c>
      <c r="C6820" t="s">
        <v>10788</v>
      </c>
      <c r="D6820" s="9" t="s">
        <v>1888</v>
      </c>
      <c r="E6820" s="9"/>
      <c r="F6820" s="9"/>
      <c r="G6820" s="10">
        <v>21</v>
      </c>
      <c r="H6820" s="10" t="s">
        <v>330</v>
      </c>
      <c r="I6820" s="10">
        <v>1954</v>
      </c>
      <c r="J6820" s="11" t="s">
        <v>16593</v>
      </c>
      <c r="K6820" s="12"/>
      <c r="L6820" s="13" t="s">
        <v>16598</v>
      </c>
      <c r="M6820" t="s">
        <v>781</v>
      </c>
      <c r="S6820" s="9"/>
      <c r="T6820">
        <v>6</v>
      </c>
      <c r="U6820" s="210" t="s">
        <v>18285</v>
      </c>
      <c r="V6820" s="14">
        <v>0</v>
      </c>
      <c r="W6820" s="14">
        <v>0</v>
      </c>
      <c r="X6820" s="109" t="e">
        <v>#N/A</v>
      </c>
      <c r="Y6820" t="s">
        <v>1888</v>
      </c>
      <c r="Z6820" t="s">
        <v>505</v>
      </c>
      <c r="AA6820">
        <f t="shared" si="106"/>
        <v>1</v>
      </c>
    </row>
    <row r="6821" spans="1:27" x14ac:dyDescent="0.2">
      <c r="A6821">
        <v>3334</v>
      </c>
      <c r="B6821" s="1" t="s">
        <v>16609</v>
      </c>
      <c r="C6821" t="s">
        <v>8426</v>
      </c>
      <c r="D6821" s="9">
        <v>39</v>
      </c>
      <c r="E6821" s="9"/>
      <c r="F6821" s="9"/>
      <c r="G6821" s="10">
        <v>24</v>
      </c>
      <c r="H6821" s="10" t="s">
        <v>330</v>
      </c>
      <c r="I6821" s="10">
        <v>1954</v>
      </c>
      <c r="J6821" s="11" t="s">
        <v>16602</v>
      </c>
      <c r="K6821" s="12"/>
      <c r="L6821" s="13" t="s">
        <v>16607</v>
      </c>
      <c r="M6821" t="s">
        <v>753</v>
      </c>
      <c r="S6821" s="9"/>
      <c r="T6821">
        <v>6</v>
      </c>
      <c r="U6821" s="210" t="s">
        <v>18285</v>
      </c>
      <c r="V6821" s="14">
        <v>0</v>
      </c>
      <c r="W6821" s="14">
        <v>0</v>
      </c>
      <c r="X6821" s="150" t="s">
        <v>270</v>
      </c>
      <c r="Y6821">
        <v>39</v>
      </c>
      <c r="Z6821" t="s">
        <v>505</v>
      </c>
      <c r="AA6821">
        <f t="shared" si="106"/>
        <v>1</v>
      </c>
    </row>
    <row r="6822" spans="1:27" x14ac:dyDescent="0.2">
      <c r="A6822">
        <v>5378</v>
      </c>
      <c r="B6822" s="1" t="s">
        <v>16608</v>
      </c>
      <c r="C6822" t="s">
        <v>8426</v>
      </c>
      <c r="D6822" s="9">
        <v>264</v>
      </c>
      <c r="E6822" s="9"/>
      <c r="F6822" s="9"/>
      <c r="G6822" s="10">
        <v>24</v>
      </c>
      <c r="H6822" s="10" t="s">
        <v>330</v>
      </c>
      <c r="I6822" s="10">
        <v>1954</v>
      </c>
      <c r="J6822" s="11" t="s">
        <v>16602</v>
      </c>
      <c r="K6822" s="12"/>
      <c r="L6822" s="13" t="s">
        <v>16607</v>
      </c>
      <c r="M6822" t="s">
        <v>753</v>
      </c>
      <c r="S6822" s="9"/>
      <c r="T6822">
        <v>6</v>
      </c>
      <c r="U6822" s="210" t="s">
        <v>18285</v>
      </c>
      <c r="V6822" s="14">
        <v>0</v>
      </c>
      <c r="W6822" s="14">
        <v>0</v>
      </c>
      <c r="X6822" s="150" t="s">
        <v>270</v>
      </c>
      <c r="Y6822">
        <v>264</v>
      </c>
      <c r="Z6822" t="s">
        <v>505</v>
      </c>
      <c r="AA6822">
        <f t="shared" si="106"/>
        <v>1</v>
      </c>
    </row>
    <row r="6823" spans="1:27" x14ac:dyDescent="0.2">
      <c r="A6823">
        <v>5483</v>
      </c>
      <c r="B6823" s="1" t="s">
        <v>16610</v>
      </c>
      <c r="C6823" t="s">
        <v>8426</v>
      </c>
      <c r="D6823" s="9">
        <v>39</v>
      </c>
      <c r="E6823" s="9"/>
      <c r="F6823" s="9"/>
      <c r="G6823" s="10">
        <v>24</v>
      </c>
      <c r="H6823" s="10" t="s">
        <v>330</v>
      </c>
      <c r="I6823" s="10">
        <v>1954</v>
      </c>
      <c r="J6823" s="11" t="s">
        <v>16602</v>
      </c>
      <c r="K6823" s="12"/>
      <c r="L6823" s="13" t="s">
        <v>16607</v>
      </c>
      <c r="M6823" t="s">
        <v>753</v>
      </c>
      <c r="S6823" s="9"/>
      <c r="T6823">
        <v>6</v>
      </c>
      <c r="U6823" s="210" t="s">
        <v>18285</v>
      </c>
      <c r="V6823" s="14">
        <v>0</v>
      </c>
      <c r="W6823" s="14">
        <v>0</v>
      </c>
      <c r="X6823" s="150" t="s">
        <v>270</v>
      </c>
      <c r="Y6823">
        <v>39</v>
      </c>
      <c r="Z6823" t="s">
        <v>505</v>
      </c>
      <c r="AA6823">
        <f t="shared" si="106"/>
        <v>1</v>
      </c>
    </row>
    <row r="6824" spans="1:27" x14ac:dyDescent="0.2">
      <c r="A6824">
        <v>814</v>
      </c>
      <c r="B6824" s="1" t="s">
        <v>16605</v>
      </c>
      <c r="C6824" t="s">
        <v>8426</v>
      </c>
      <c r="D6824" s="9" t="s">
        <v>16606</v>
      </c>
      <c r="E6824" s="9" t="s">
        <v>275</v>
      </c>
      <c r="F6824" s="9" t="s">
        <v>312</v>
      </c>
      <c r="G6824" s="10">
        <v>24</v>
      </c>
      <c r="H6824" s="10" t="s">
        <v>330</v>
      </c>
      <c r="I6824" s="10">
        <v>1954</v>
      </c>
      <c r="J6824" s="11" t="s">
        <v>16602</v>
      </c>
      <c r="K6824" s="12"/>
      <c r="L6824" s="13" t="s">
        <v>16607</v>
      </c>
      <c r="M6824" t="s">
        <v>753</v>
      </c>
      <c r="S6824" s="9"/>
      <c r="T6824">
        <v>6</v>
      </c>
      <c r="U6824" s="210" t="s">
        <v>18285</v>
      </c>
      <c r="V6824" s="14">
        <v>0</v>
      </c>
      <c r="W6824" s="14">
        <v>0</v>
      </c>
      <c r="X6824" s="150" t="s">
        <v>270</v>
      </c>
      <c r="Y6824">
        <v>219</v>
      </c>
      <c r="Z6824" t="s">
        <v>505</v>
      </c>
      <c r="AA6824">
        <f t="shared" si="106"/>
        <v>3</v>
      </c>
    </row>
    <row r="6825" spans="1:27" x14ac:dyDescent="0.2">
      <c r="A6825">
        <v>49</v>
      </c>
      <c r="B6825" s="1" t="s">
        <v>16600</v>
      </c>
      <c r="C6825" t="s">
        <v>503</v>
      </c>
      <c r="D6825" s="9" t="s">
        <v>16601</v>
      </c>
      <c r="E6825" s="9"/>
      <c r="F6825" s="9"/>
      <c r="G6825" s="10">
        <v>24</v>
      </c>
      <c r="H6825" s="10" t="s">
        <v>330</v>
      </c>
      <c r="I6825" s="10">
        <v>1954</v>
      </c>
      <c r="J6825" s="11" t="s">
        <v>16602</v>
      </c>
      <c r="K6825" s="12"/>
      <c r="L6825" s="13" t="s">
        <v>16603</v>
      </c>
      <c r="M6825" t="s">
        <v>753</v>
      </c>
      <c r="S6825" s="9"/>
      <c r="T6825">
        <v>6</v>
      </c>
      <c r="U6825" s="210" t="s">
        <v>18285</v>
      </c>
      <c r="V6825" s="14">
        <v>0</v>
      </c>
      <c r="W6825" s="14">
        <v>1</v>
      </c>
      <c r="X6825" s="150" t="s">
        <v>294</v>
      </c>
      <c r="Y6825" t="s">
        <v>16604</v>
      </c>
      <c r="Z6825" t="s">
        <v>505</v>
      </c>
      <c r="AA6825">
        <f t="shared" si="106"/>
        <v>4</v>
      </c>
    </row>
    <row r="6826" spans="1:27" x14ac:dyDescent="0.2">
      <c r="A6826">
        <v>3212</v>
      </c>
      <c r="B6826" s="1" t="s">
        <v>16611</v>
      </c>
      <c r="C6826" t="s">
        <v>8426</v>
      </c>
      <c r="D6826" s="9" t="s">
        <v>16612</v>
      </c>
      <c r="E6826" s="9"/>
      <c r="F6826" s="9"/>
      <c r="G6826" s="10">
        <v>26</v>
      </c>
      <c r="H6826" s="10" t="s">
        <v>330</v>
      </c>
      <c r="I6826" s="10">
        <v>1954</v>
      </c>
      <c r="J6826" s="11" t="s">
        <v>16613</v>
      </c>
      <c r="K6826" s="12"/>
      <c r="L6826" s="13" t="s">
        <v>16614</v>
      </c>
      <c r="M6826" t="s">
        <v>753</v>
      </c>
      <c r="S6826" s="9"/>
      <c r="T6826">
        <v>6</v>
      </c>
      <c r="U6826" s="210" t="s">
        <v>18285</v>
      </c>
      <c r="V6826" s="14">
        <v>0</v>
      </c>
      <c r="W6826" s="14">
        <v>0</v>
      </c>
      <c r="X6826" s="150" t="s">
        <v>270</v>
      </c>
      <c r="Y6826">
        <v>264</v>
      </c>
      <c r="Z6826" t="s">
        <v>505</v>
      </c>
      <c r="AA6826">
        <f t="shared" si="106"/>
        <v>3</v>
      </c>
    </row>
    <row r="6827" spans="1:27" x14ac:dyDescent="0.2">
      <c r="A6827">
        <v>3953</v>
      </c>
      <c r="B6827" s="1" t="s">
        <v>16615</v>
      </c>
      <c r="C6827" t="s">
        <v>9894</v>
      </c>
      <c r="D6827" s="9" t="s">
        <v>16616</v>
      </c>
      <c r="E6827" s="9"/>
      <c r="F6827" s="9"/>
      <c r="G6827" s="10">
        <v>30</v>
      </c>
      <c r="H6827" s="10" t="s">
        <v>330</v>
      </c>
      <c r="I6827" s="10">
        <v>1954</v>
      </c>
      <c r="J6827" s="11" t="s">
        <v>16617</v>
      </c>
      <c r="K6827" s="12"/>
      <c r="L6827" s="13" t="s">
        <v>16618</v>
      </c>
      <c r="M6827" t="s">
        <v>753</v>
      </c>
      <c r="S6827" s="9"/>
      <c r="T6827">
        <v>6</v>
      </c>
      <c r="U6827" s="210" t="s">
        <v>18285</v>
      </c>
      <c r="V6827" s="14">
        <v>0</v>
      </c>
      <c r="W6827" s="14">
        <v>0</v>
      </c>
      <c r="X6827" s="150" t="s">
        <v>294</v>
      </c>
      <c r="Y6827" t="s">
        <v>16616</v>
      </c>
      <c r="Z6827" t="s">
        <v>271</v>
      </c>
      <c r="AA6827">
        <f t="shared" si="106"/>
        <v>1</v>
      </c>
    </row>
    <row r="6828" spans="1:27" x14ac:dyDescent="0.2">
      <c r="A6828">
        <v>5589</v>
      </c>
      <c r="B6828" s="1" t="s">
        <v>16619</v>
      </c>
      <c r="C6828" t="s">
        <v>9894</v>
      </c>
      <c r="D6828" s="9"/>
      <c r="E6828" s="9"/>
      <c r="F6828" s="9"/>
      <c r="G6828" s="10">
        <v>30</v>
      </c>
      <c r="H6828" s="10" t="s">
        <v>330</v>
      </c>
      <c r="I6828" s="10">
        <v>1954</v>
      </c>
      <c r="J6828" s="11" t="s">
        <v>16617</v>
      </c>
      <c r="K6828" s="12"/>
      <c r="L6828" s="13" t="s">
        <v>16618</v>
      </c>
      <c r="M6828" t="s">
        <v>753</v>
      </c>
      <c r="S6828" s="9"/>
      <c r="T6828">
        <v>6</v>
      </c>
      <c r="U6828" s="210" t="s">
        <v>18285</v>
      </c>
      <c r="V6828" s="14">
        <v>0</v>
      </c>
      <c r="W6828" s="14">
        <v>0</v>
      </c>
      <c r="X6828" s="109" t="e">
        <v>#N/A</v>
      </c>
      <c r="Y6828" t="s">
        <v>334</v>
      </c>
      <c r="Z6828" t="s">
        <v>271</v>
      </c>
      <c r="AA6828">
        <f t="shared" si="106"/>
        <v>1</v>
      </c>
    </row>
    <row r="6829" spans="1:27" x14ac:dyDescent="0.2">
      <c r="A6829">
        <v>5657</v>
      </c>
      <c r="B6829" s="1" t="s">
        <v>16620</v>
      </c>
      <c r="C6829" t="s">
        <v>9894</v>
      </c>
      <c r="D6829" s="9"/>
      <c r="E6829" s="9"/>
      <c r="F6829" s="9"/>
      <c r="G6829" s="10">
        <v>30</v>
      </c>
      <c r="H6829" s="10" t="s">
        <v>330</v>
      </c>
      <c r="I6829" s="10">
        <v>1954</v>
      </c>
      <c r="J6829" s="11" t="s">
        <v>16617</v>
      </c>
      <c r="K6829" s="12"/>
      <c r="L6829" s="13" t="s">
        <v>16618</v>
      </c>
      <c r="M6829" t="s">
        <v>753</v>
      </c>
      <c r="S6829" s="9"/>
      <c r="T6829">
        <v>6</v>
      </c>
      <c r="U6829" s="210" t="s">
        <v>18285</v>
      </c>
      <c r="V6829" s="14">
        <v>0</v>
      </c>
      <c r="W6829" s="14">
        <v>0</v>
      </c>
      <c r="X6829" s="109" t="e">
        <v>#N/A</v>
      </c>
      <c r="Y6829" t="s">
        <v>334</v>
      </c>
      <c r="Z6829" t="s">
        <v>271</v>
      </c>
      <c r="AA6829">
        <f t="shared" si="106"/>
        <v>1</v>
      </c>
    </row>
    <row r="6830" spans="1:27" x14ac:dyDescent="0.2">
      <c r="A6830">
        <v>6941</v>
      </c>
      <c r="B6830" s="1" t="s">
        <v>14572</v>
      </c>
      <c r="C6830" t="s">
        <v>7788</v>
      </c>
      <c r="D6830" s="9"/>
      <c r="E6830" s="9" t="s">
        <v>12399</v>
      </c>
      <c r="F6830" s="9"/>
      <c r="G6830" s="10">
        <v>0</v>
      </c>
      <c r="H6830" s="151" t="s">
        <v>342</v>
      </c>
      <c r="I6830" s="10">
        <v>1954</v>
      </c>
      <c r="J6830" s="148" t="s">
        <v>18548</v>
      </c>
      <c r="K6830" s="12"/>
      <c r="L6830" s="13" t="s">
        <v>18549</v>
      </c>
      <c r="M6830" s="145" t="s">
        <v>753</v>
      </c>
      <c r="S6830" s="9"/>
      <c r="T6830" s="14"/>
      <c r="U6830" s="210" t="s">
        <v>18242</v>
      </c>
      <c r="V6830" s="14">
        <v>0</v>
      </c>
      <c r="W6830" s="14">
        <v>0</v>
      </c>
      <c r="X6830" s="109" t="e">
        <v>#N/A</v>
      </c>
      <c r="Y6830" t="s">
        <v>334</v>
      </c>
      <c r="Z6830" t="s">
        <v>18167</v>
      </c>
      <c r="AA6830">
        <f t="shared" si="106"/>
        <v>1</v>
      </c>
    </row>
    <row r="6831" spans="1:27" x14ac:dyDescent="0.2">
      <c r="A6831">
        <v>6951</v>
      </c>
      <c r="B6831" s="1" t="s">
        <v>14556</v>
      </c>
      <c r="C6831" t="s">
        <v>7788</v>
      </c>
      <c r="D6831" s="9"/>
      <c r="E6831" s="9" t="s">
        <v>12399</v>
      </c>
      <c r="F6831" s="9"/>
      <c r="G6831" s="10">
        <v>0</v>
      </c>
      <c r="H6831" s="151" t="s">
        <v>342</v>
      </c>
      <c r="I6831" s="10">
        <v>1954</v>
      </c>
      <c r="J6831" s="148" t="s">
        <v>18548</v>
      </c>
      <c r="K6831" s="12"/>
      <c r="L6831" s="13" t="s">
        <v>18550</v>
      </c>
      <c r="M6831" t="s">
        <v>781</v>
      </c>
      <c r="S6831" s="9"/>
      <c r="T6831" s="14"/>
      <c r="U6831" s="210" t="s">
        <v>18242</v>
      </c>
      <c r="V6831" s="14">
        <v>0</v>
      </c>
      <c r="W6831" s="14">
        <v>0</v>
      </c>
      <c r="X6831" s="109" t="e">
        <v>#N/A</v>
      </c>
      <c r="Y6831" t="s">
        <v>334</v>
      </c>
      <c r="Z6831" t="s">
        <v>18167</v>
      </c>
      <c r="AA6831">
        <f t="shared" si="106"/>
        <v>1</v>
      </c>
    </row>
    <row r="6832" spans="1:27" x14ac:dyDescent="0.2">
      <c r="A6832">
        <v>6968</v>
      </c>
      <c r="B6832" s="1" t="s">
        <v>17157</v>
      </c>
      <c r="C6832" t="s">
        <v>7788</v>
      </c>
      <c r="D6832" s="9"/>
      <c r="E6832" s="9" t="s">
        <v>508</v>
      </c>
      <c r="F6832" s="9"/>
      <c r="G6832" s="10">
        <v>0</v>
      </c>
      <c r="H6832" s="151" t="s">
        <v>342</v>
      </c>
      <c r="I6832" s="10">
        <v>1954</v>
      </c>
      <c r="J6832" s="148" t="s">
        <v>18548</v>
      </c>
      <c r="K6832" s="12"/>
      <c r="L6832" t="s">
        <v>18551</v>
      </c>
      <c r="M6832" s="145" t="s">
        <v>753</v>
      </c>
      <c r="S6832" s="9"/>
      <c r="T6832" s="14"/>
      <c r="U6832" s="210" t="s">
        <v>18348</v>
      </c>
      <c r="V6832" s="14">
        <v>0</v>
      </c>
      <c r="W6832" s="14">
        <v>0</v>
      </c>
      <c r="X6832" s="109" t="e">
        <v>#N/A</v>
      </c>
      <c r="Y6832" t="s">
        <v>334</v>
      </c>
      <c r="Z6832" t="s">
        <v>18167</v>
      </c>
      <c r="AA6832">
        <f t="shared" si="106"/>
        <v>1</v>
      </c>
    </row>
    <row r="6833" spans="1:27" x14ac:dyDescent="0.2">
      <c r="A6833">
        <v>2431</v>
      </c>
      <c r="B6833" s="1" t="s">
        <v>16621</v>
      </c>
      <c r="C6833" t="s">
        <v>503</v>
      </c>
      <c r="D6833" s="9" t="s">
        <v>16622</v>
      </c>
      <c r="E6833" s="9"/>
      <c r="F6833" s="9"/>
      <c r="G6833" s="10">
        <v>1</v>
      </c>
      <c r="H6833" s="10" t="s">
        <v>342</v>
      </c>
      <c r="I6833" s="10">
        <v>1954</v>
      </c>
      <c r="J6833" s="11" t="s">
        <v>16623</v>
      </c>
      <c r="K6833" s="12" t="s">
        <v>237</v>
      </c>
      <c r="L6833" s="13" t="s">
        <v>16624</v>
      </c>
      <c r="M6833" t="s">
        <v>290</v>
      </c>
      <c r="N6833" t="s">
        <v>291</v>
      </c>
      <c r="O6833" t="s">
        <v>498</v>
      </c>
      <c r="S6833" s="9"/>
      <c r="T6833">
        <v>7</v>
      </c>
      <c r="U6833" s="210" t="s">
        <v>18286</v>
      </c>
      <c r="V6833" s="14">
        <v>0</v>
      </c>
      <c r="W6833" s="14">
        <v>0</v>
      </c>
      <c r="X6833" s="150" t="s">
        <v>294</v>
      </c>
      <c r="Y6833" t="s">
        <v>15239</v>
      </c>
      <c r="Z6833" t="s">
        <v>271</v>
      </c>
      <c r="AA6833">
        <f t="shared" si="106"/>
        <v>3</v>
      </c>
    </row>
    <row r="6834" spans="1:27" x14ac:dyDescent="0.2">
      <c r="A6834">
        <v>2054</v>
      </c>
      <c r="B6834" s="1" t="s">
        <v>16625</v>
      </c>
      <c r="C6834" t="s">
        <v>8426</v>
      </c>
      <c r="D6834" s="9" t="s">
        <v>16626</v>
      </c>
      <c r="E6834" s="9"/>
      <c r="F6834" s="9"/>
      <c r="G6834" s="10">
        <v>1</v>
      </c>
      <c r="H6834" s="10" t="s">
        <v>342</v>
      </c>
      <c r="I6834" s="10">
        <v>1954</v>
      </c>
      <c r="J6834" s="11" t="s">
        <v>16623</v>
      </c>
      <c r="K6834" s="12"/>
      <c r="L6834" s="13" t="s">
        <v>16627</v>
      </c>
      <c r="M6834" t="s">
        <v>753</v>
      </c>
      <c r="S6834" s="9"/>
      <c r="T6834">
        <v>7</v>
      </c>
      <c r="U6834" s="210" t="s">
        <v>18286</v>
      </c>
      <c r="V6834" s="14">
        <v>0</v>
      </c>
      <c r="W6834" s="14">
        <v>0</v>
      </c>
      <c r="X6834" s="150" t="s">
        <v>270</v>
      </c>
      <c r="Y6834">
        <v>39</v>
      </c>
      <c r="Z6834" t="s">
        <v>505</v>
      </c>
      <c r="AA6834">
        <f t="shared" si="106"/>
        <v>2</v>
      </c>
    </row>
    <row r="6835" spans="1:27" x14ac:dyDescent="0.2">
      <c r="A6835">
        <v>174</v>
      </c>
      <c r="B6835" s="1" t="s">
        <v>16628</v>
      </c>
      <c r="C6835" t="s">
        <v>503</v>
      </c>
      <c r="D6835" s="9" t="s">
        <v>16629</v>
      </c>
      <c r="E6835" s="9"/>
      <c r="F6835" s="9"/>
      <c r="G6835" s="10">
        <v>22</v>
      </c>
      <c r="H6835" s="10" t="s">
        <v>342</v>
      </c>
      <c r="I6835" s="10">
        <v>1954</v>
      </c>
      <c r="J6835" s="11" t="s">
        <v>16630</v>
      </c>
      <c r="K6835" s="12" t="s">
        <v>237</v>
      </c>
      <c r="L6835" s="13" t="s">
        <v>28</v>
      </c>
      <c r="M6835" t="s">
        <v>290</v>
      </c>
      <c r="N6835" t="s">
        <v>291</v>
      </c>
      <c r="O6835" t="s">
        <v>498</v>
      </c>
      <c r="S6835" s="9"/>
      <c r="T6835">
        <v>7</v>
      </c>
      <c r="U6835" s="210" t="s">
        <v>18286</v>
      </c>
      <c r="V6835" s="14">
        <v>0</v>
      </c>
      <c r="W6835" s="14">
        <v>0</v>
      </c>
      <c r="X6835" s="150" t="s">
        <v>294</v>
      </c>
      <c r="Y6835" t="s">
        <v>14806</v>
      </c>
      <c r="Z6835" t="s">
        <v>271</v>
      </c>
      <c r="AA6835">
        <f t="shared" si="106"/>
        <v>4</v>
      </c>
    </row>
    <row r="6836" spans="1:27" x14ac:dyDescent="0.2">
      <c r="A6836">
        <v>3638</v>
      </c>
      <c r="B6836" s="1" t="s">
        <v>16649</v>
      </c>
      <c r="C6836" t="s">
        <v>1027</v>
      </c>
      <c r="D6836" s="9" t="s">
        <v>1888</v>
      </c>
      <c r="E6836" s="9"/>
      <c r="F6836" s="9"/>
      <c r="G6836" s="10">
        <v>0</v>
      </c>
      <c r="H6836" s="10" t="s">
        <v>571</v>
      </c>
      <c r="I6836" s="10">
        <v>1954</v>
      </c>
      <c r="J6836" s="11" t="s">
        <v>16633</v>
      </c>
      <c r="K6836" s="12"/>
      <c r="L6836" s="13" t="s">
        <v>16650</v>
      </c>
      <c r="M6836" t="s">
        <v>781</v>
      </c>
      <c r="S6836" s="9"/>
      <c r="T6836">
        <v>8</v>
      </c>
      <c r="U6836" s="210" t="s">
        <v>18287</v>
      </c>
      <c r="V6836" s="14">
        <v>0</v>
      </c>
      <c r="W6836" s="14">
        <v>0</v>
      </c>
      <c r="X6836" s="109" t="e">
        <v>#N/A</v>
      </c>
      <c r="Y6836" t="s">
        <v>1888</v>
      </c>
      <c r="Z6836" t="s">
        <v>1419</v>
      </c>
      <c r="AA6836">
        <f t="shared" si="106"/>
        <v>1</v>
      </c>
    </row>
    <row r="6837" spans="1:27" x14ac:dyDescent="0.2">
      <c r="A6837">
        <v>3116</v>
      </c>
      <c r="B6837" s="1" t="s">
        <v>16651</v>
      </c>
      <c r="C6837" t="s">
        <v>1027</v>
      </c>
      <c r="D6837" s="9" t="s">
        <v>1888</v>
      </c>
      <c r="E6837" s="9"/>
      <c r="F6837" s="9"/>
      <c r="G6837" s="10">
        <v>0</v>
      </c>
      <c r="H6837" s="10" t="s">
        <v>571</v>
      </c>
      <c r="I6837" s="10">
        <v>1954</v>
      </c>
      <c r="J6837" s="11" t="s">
        <v>16633</v>
      </c>
      <c r="K6837" s="12"/>
      <c r="L6837" s="13" t="s">
        <v>16646</v>
      </c>
      <c r="M6837" t="s">
        <v>781</v>
      </c>
      <c r="S6837" s="9"/>
      <c r="T6837">
        <v>8</v>
      </c>
      <c r="U6837" s="210" t="s">
        <v>18287</v>
      </c>
      <c r="V6837" s="14">
        <v>0</v>
      </c>
      <c r="W6837" s="14">
        <v>0</v>
      </c>
      <c r="X6837" s="109" t="e">
        <v>#N/A</v>
      </c>
      <c r="Y6837" t="s">
        <v>1888</v>
      </c>
      <c r="Z6837" t="s">
        <v>1419</v>
      </c>
      <c r="AA6837">
        <f t="shared" si="106"/>
        <v>1</v>
      </c>
    </row>
    <row r="6838" spans="1:27" x14ac:dyDescent="0.2">
      <c r="A6838">
        <v>4656</v>
      </c>
      <c r="B6838" s="1" t="s">
        <v>16652</v>
      </c>
      <c r="C6838" t="s">
        <v>1027</v>
      </c>
      <c r="D6838" s="9" t="s">
        <v>1888</v>
      </c>
      <c r="E6838" s="9"/>
      <c r="F6838" s="9"/>
      <c r="G6838" s="10">
        <v>0</v>
      </c>
      <c r="H6838" s="10" t="s">
        <v>571</v>
      </c>
      <c r="I6838" s="10">
        <v>1954</v>
      </c>
      <c r="J6838" s="11" t="s">
        <v>16633</v>
      </c>
      <c r="K6838" s="12"/>
      <c r="L6838" s="13" t="s">
        <v>16653</v>
      </c>
      <c r="M6838" t="s">
        <v>781</v>
      </c>
      <c r="S6838" s="9"/>
      <c r="T6838">
        <v>8</v>
      </c>
      <c r="U6838" s="210" t="s">
        <v>18287</v>
      </c>
      <c r="V6838" s="14">
        <v>0</v>
      </c>
      <c r="W6838" s="14">
        <v>0</v>
      </c>
      <c r="X6838" s="109" t="e">
        <v>#N/A</v>
      </c>
      <c r="Y6838" t="s">
        <v>1888</v>
      </c>
      <c r="Z6838" t="s">
        <v>1419</v>
      </c>
      <c r="AA6838">
        <f t="shared" si="106"/>
        <v>1</v>
      </c>
    </row>
    <row r="6839" spans="1:27" x14ac:dyDescent="0.2">
      <c r="A6839">
        <v>2670</v>
      </c>
      <c r="B6839" s="1" t="s">
        <v>16654</v>
      </c>
      <c r="C6839" t="s">
        <v>1027</v>
      </c>
      <c r="D6839" s="9" t="s">
        <v>1888</v>
      </c>
      <c r="E6839" s="9"/>
      <c r="F6839" s="9"/>
      <c r="G6839" s="10">
        <v>0</v>
      </c>
      <c r="H6839" s="10" t="s">
        <v>571</v>
      </c>
      <c r="I6839" s="10">
        <v>1954</v>
      </c>
      <c r="J6839" s="11" t="s">
        <v>16633</v>
      </c>
      <c r="K6839" s="12"/>
      <c r="L6839" s="13" t="s">
        <v>16646</v>
      </c>
      <c r="M6839" t="s">
        <v>781</v>
      </c>
      <c r="S6839" s="9"/>
      <c r="T6839">
        <v>8</v>
      </c>
      <c r="U6839" s="210" t="s">
        <v>18287</v>
      </c>
      <c r="V6839" s="14">
        <v>0</v>
      </c>
      <c r="W6839" s="14">
        <v>0</v>
      </c>
      <c r="X6839" s="109" t="e">
        <v>#N/A</v>
      </c>
      <c r="Y6839" t="s">
        <v>1888</v>
      </c>
      <c r="Z6839" t="s">
        <v>1419</v>
      </c>
      <c r="AA6839">
        <f t="shared" si="106"/>
        <v>1</v>
      </c>
    </row>
    <row r="6840" spans="1:27" x14ac:dyDescent="0.2">
      <c r="A6840">
        <v>1583</v>
      </c>
      <c r="B6840" s="1" t="s">
        <v>16658</v>
      </c>
      <c r="C6840" t="s">
        <v>1027</v>
      </c>
      <c r="D6840" s="9" t="s">
        <v>1232</v>
      </c>
      <c r="E6840" s="9" t="s">
        <v>8805</v>
      </c>
      <c r="F6840" s="9"/>
      <c r="G6840" s="10">
        <v>0</v>
      </c>
      <c r="H6840" s="10" t="s">
        <v>571</v>
      </c>
      <c r="I6840" s="10">
        <v>1954</v>
      </c>
      <c r="J6840" s="11" t="s">
        <v>16633</v>
      </c>
      <c r="K6840" s="12"/>
      <c r="L6840" s="13" t="s">
        <v>15744</v>
      </c>
      <c r="M6840" t="s">
        <v>781</v>
      </c>
      <c r="S6840" s="9"/>
      <c r="T6840">
        <v>8</v>
      </c>
      <c r="U6840" s="210" t="s">
        <v>18287</v>
      </c>
      <c r="V6840" s="14">
        <v>0</v>
      </c>
      <c r="W6840" s="14">
        <v>0</v>
      </c>
      <c r="X6840" s="109" t="e">
        <v>#N/A</v>
      </c>
      <c r="Y6840" t="s">
        <v>1232</v>
      </c>
      <c r="Z6840" t="s">
        <v>1419</v>
      </c>
      <c r="AA6840">
        <f t="shared" si="106"/>
        <v>1</v>
      </c>
    </row>
    <row r="6841" spans="1:27" x14ac:dyDescent="0.2">
      <c r="A6841">
        <v>4242</v>
      </c>
      <c r="B6841" s="1" t="s">
        <v>16655</v>
      </c>
      <c r="C6841" t="s">
        <v>10788</v>
      </c>
      <c r="D6841" s="9" t="s">
        <v>1888</v>
      </c>
      <c r="E6841" s="9"/>
      <c r="F6841" s="9"/>
      <c r="G6841" s="10">
        <v>0</v>
      </c>
      <c r="H6841" s="10" t="s">
        <v>571</v>
      </c>
      <c r="I6841" s="10">
        <v>1954</v>
      </c>
      <c r="J6841" s="11" t="s">
        <v>16633</v>
      </c>
      <c r="K6841" s="12"/>
      <c r="L6841" s="13" t="s">
        <v>16637</v>
      </c>
      <c r="M6841" t="s">
        <v>781</v>
      </c>
      <c r="S6841" s="9"/>
      <c r="T6841">
        <v>8</v>
      </c>
      <c r="U6841" s="210" t="s">
        <v>18287</v>
      </c>
      <c r="V6841" s="14">
        <v>0</v>
      </c>
      <c r="W6841" s="14">
        <v>0</v>
      </c>
      <c r="X6841" s="109" t="e">
        <v>#N/A</v>
      </c>
      <c r="Y6841" t="s">
        <v>1888</v>
      </c>
      <c r="Z6841" t="s">
        <v>505</v>
      </c>
      <c r="AA6841">
        <f t="shared" si="106"/>
        <v>1</v>
      </c>
    </row>
    <row r="6842" spans="1:27" x14ac:dyDescent="0.2">
      <c r="A6842">
        <v>3002</v>
      </c>
      <c r="B6842" s="1" t="s">
        <v>16656</v>
      </c>
      <c r="C6842" t="s">
        <v>10788</v>
      </c>
      <c r="D6842" s="9" t="s">
        <v>1888</v>
      </c>
      <c r="E6842" s="9"/>
      <c r="F6842" s="9"/>
      <c r="G6842" s="10">
        <v>0</v>
      </c>
      <c r="H6842" s="10" t="s">
        <v>571</v>
      </c>
      <c r="I6842" s="10">
        <v>1954</v>
      </c>
      <c r="J6842" s="11" t="s">
        <v>16633</v>
      </c>
      <c r="K6842" s="12"/>
      <c r="L6842" s="13" t="s">
        <v>16634</v>
      </c>
      <c r="M6842" t="s">
        <v>781</v>
      </c>
      <c r="S6842" s="9"/>
      <c r="T6842">
        <v>8</v>
      </c>
      <c r="U6842" s="210" t="s">
        <v>18287</v>
      </c>
      <c r="V6842" s="14">
        <v>0</v>
      </c>
      <c r="W6842" s="14">
        <v>0</v>
      </c>
      <c r="X6842" s="109" t="e">
        <v>#N/A</v>
      </c>
      <c r="Y6842" t="s">
        <v>1888</v>
      </c>
      <c r="Z6842" t="s">
        <v>505</v>
      </c>
      <c r="AA6842">
        <f t="shared" si="106"/>
        <v>1</v>
      </c>
    </row>
    <row r="6843" spans="1:27" x14ac:dyDescent="0.2">
      <c r="A6843">
        <v>609</v>
      </c>
      <c r="B6843" s="1" t="s">
        <v>16631</v>
      </c>
      <c r="C6843" t="s">
        <v>10788</v>
      </c>
      <c r="D6843" s="9" t="s">
        <v>16632</v>
      </c>
      <c r="E6843" s="9"/>
      <c r="F6843" s="9"/>
      <c r="G6843" s="10">
        <v>0</v>
      </c>
      <c r="H6843" s="10" t="s">
        <v>571</v>
      </c>
      <c r="I6843" s="10">
        <v>1954</v>
      </c>
      <c r="J6843" s="11" t="s">
        <v>16633</v>
      </c>
      <c r="K6843" s="12"/>
      <c r="L6843" s="13" t="s">
        <v>16634</v>
      </c>
      <c r="M6843" t="s">
        <v>781</v>
      </c>
      <c r="S6843" s="9"/>
      <c r="T6843">
        <v>8</v>
      </c>
      <c r="U6843" s="210" t="s">
        <v>18287</v>
      </c>
      <c r="V6843" s="14">
        <v>0</v>
      </c>
      <c r="W6843" s="14">
        <v>0</v>
      </c>
      <c r="X6843" s="109" t="e">
        <v>#N/A</v>
      </c>
      <c r="Y6843" t="s">
        <v>15516</v>
      </c>
      <c r="Z6843" t="s">
        <v>505</v>
      </c>
      <c r="AA6843">
        <f t="shared" si="106"/>
        <v>5</v>
      </c>
    </row>
    <row r="6844" spans="1:27" x14ac:dyDescent="0.2">
      <c r="A6844">
        <v>687</v>
      </c>
      <c r="B6844" s="1" t="s">
        <v>16638</v>
      </c>
      <c r="C6844" t="s">
        <v>10788</v>
      </c>
      <c r="D6844" s="9" t="s">
        <v>16639</v>
      </c>
      <c r="E6844" s="9"/>
      <c r="F6844" s="9"/>
      <c r="G6844" s="10">
        <v>0</v>
      </c>
      <c r="H6844" s="10" t="s">
        <v>571</v>
      </c>
      <c r="I6844" s="10">
        <v>1954</v>
      </c>
      <c r="J6844" s="11" t="s">
        <v>16633</v>
      </c>
      <c r="K6844" s="12"/>
      <c r="L6844" s="13" t="s">
        <v>16637</v>
      </c>
      <c r="M6844" t="s">
        <v>781</v>
      </c>
      <c r="S6844" s="9"/>
      <c r="T6844">
        <v>8</v>
      </c>
      <c r="U6844" s="210" t="s">
        <v>18287</v>
      </c>
      <c r="V6844" s="14">
        <v>0</v>
      </c>
      <c r="W6844" s="14">
        <v>0</v>
      </c>
      <c r="X6844" s="150" t="s">
        <v>270</v>
      </c>
      <c r="Y6844">
        <v>771</v>
      </c>
      <c r="Z6844" t="s">
        <v>505</v>
      </c>
      <c r="AA6844">
        <f t="shared" si="106"/>
        <v>5</v>
      </c>
    </row>
    <row r="6845" spans="1:27" x14ac:dyDescent="0.2">
      <c r="A6845">
        <v>1755</v>
      </c>
      <c r="B6845" s="1" t="s">
        <v>16657</v>
      </c>
      <c r="C6845" t="s">
        <v>10788</v>
      </c>
      <c r="D6845" s="9" t="s">
        <v>1888</v>
      </c>
      <c r="E6845" s="9"/>
      <c r="F6845" s="9"/>
      <c r="G6845" s="10">
        <v>0</v>
      </c>
      <c r="H6845" s="10" t="s">
        <v>571</v>
      </c>
      <c r="I6845" s="10">
        <v>1954</v>
      </c>
      <c r="J6845" s="11" t="s">
        <v>16633</v>
      </c>
      <c r="K6845" s="12"/>
      <c r="L6845" s="13" t="s">
        <v>16637</v>
      </c>
      <c r="M6845" t="s">
        <v>781</v>
      </c>
      <c r="S6845" s="9"/>
      <c r="T6845">
        <v>8</v>
      </c>
      <c r="U6845" s="210" t="s">
        <v>18287</v>
      </c>
      <c r="V6845" s="14">
        <v>0</v>
      </c>
      <c r="W6845" s="14">
        <v>0</v>
      </c>
      <c r="X6845" s="109" t="e">
        <v>#N/A</v>
      </c>
      <c r="Y6845" t="s">
        <v>1888</v>
      </c>
      <c r="Z6845" t="s">
        <v>505</v>
      </c>
      <c r="AA6845">
        <f t="shared" si="106"/>
        <v>1</v>
      </c>
    </row>
    <row r="6846" spans="1:27" x14ac:dyDescent="0.2">
      <c r="A6846">
        <v>685</v>
      </c>
      <c r="B6846" s="1" t="s">
        <v>16644</v>
      </c>
      <c r="C6846" t="s">
        <v>10788</v>
      </c>
      <c r="D6846" s="9" t="s">
        <v>15599</v>
      </c>
      <c r="E6846" s="9"/>
      <c r="F6846" s="9"/>
      <c r="G6846" s="10">
        <v>0</v>
      </c>
      <c r="H6846" s="10" t="s">
        <v>571</v>
      </c>
      <c r="I6846" s="10">
        <v>1954</v>
      </c>
      <c r="J6846" s="11" t="s">
        <v>16633</v>
      </c>
      <c r="K6846" s="12"/>
      <c r="L6846" s="13" t="s">
        <v>16637</v>
      </c>
      <c r="M6846" t="s">
        <v>781</v>
      </c>
      <c r="S6846" s="9"/>
      <c r="T6846">
        <v>8</v>
      </c>
      <c r="U6846" s="210" t="s">
        <v>18287</v>
      </c>
      <c r="V6846" s="14">
        <v>0</v>
      </c>
      <c r="W6846" s="14">
        <v>0</v>
      </c>
      <c r="X6846" s="150" t="s">
        <v>294</v>
      </c>
      <c r="Y6846" t="s">
        <v>15262</v>
      </c>
      <c r="Z6846" t="s">
        <v>505</v>
      </c>
      <c r="AA6846">
        <f t="shared" si="106"/>
        <v>3</v>
      </c>
    </row>
    <row r="6847" spans="1:27" x14ac:dyDescent="0.2">
      <c r="A6847">
        <v>3934</v>
      </c>
      <c r="B6847" s="1" t="s">
        <v>16645</v>
      </c>
      <c r="C6847" t="s">
        <v>10788</v>
      </c>
      <c r="D6847" s="9" t="s">
        <v>15599</v>
      </c>
      <c r="E6847" s="9"/>
      <c r="F6847" s="9"/>
      <c r="G6847" s="10">
        <v>0</v>
      </c>
      <c r="H6847" s="10" t="s">
        <v>571</v>
      </c>
      <c r="I6847" s="10">
        <v>1954</v>
      </c>
      <c r="J6847" s="11" t="s">
        <v>16633</v>
      </c>
      <c r="K6847" s="12"/>
      <c r="L6847" s="13" t="s">
        <v>16646</v>
      </c>
      <c r="M6847" t="s">
        <v>781</v>
      </c>
      <c r="S6847" s="9"/>
      <c r="T6847">
        <v>8</v>
      </c>
      <c r="U6847" s="210" t="s">
        <v>18287</v>
      </c>
      <c r="V6847" s="14">
        <v>0</v>
      </c>
      <c r="W6847" s="14">
        <v>0</v>
      </c>
      <c r="X6847" s="150" t="s">
        <v>294</v>
      </c>
      <c r="Y6847" t="s">
        <v>15262</v>
      </c>
      <c r="Z6847" t="s">
        <v>505</v>
      </c>
      <c r="AA6847">
        <f t="shared" si="106"/>
        <v>3</v>
      </c>
    </row>
    <row r="6848" spans="1:27" x14ac:dyDescent="0.2">
      <c r="A6848">
        <v>721</v>
      </c>
      <c r="B6848" s="1" t="s">
        <v>16640</v>
      </c>
      <c r="C6848" t="s">
        <v>10788</v>
      </c>
      <c r="D6848" s="9" t="s">
        <v>15596</v>
      </c>
      <c r="E6848" s="9"/>
      <c r="F6848" s="9"/>
      <c r="G6848" s="10">
        <v>0</v>
      </c>
      <c r="H6848" s="10" t="s">
        <v>571</v>
      </c>
      <c r="I6848" s="10">
        <v>1954</v>
      </c>
      <c r="J6848" s="11" t="s">
        <v>16633</v>
      </c>
      <c r="K6848" s="12"/>
      <c r="L6848" s="13" t="s">
        <v>16641</v>
      </c>
      <c r="M6848" t="s">
        <v>781</v>
      </c>
      <c r="S6848" s="9"/>
      <c r="T6848">
        <v>8</v>
      </c>
      <c r="U6848" s="210" t="s">
        <v>18287</v>
      </c>
      <c r="V6848" s="14">
        <v>0</v>
      </c>
      <c r="W6848" s="14">
        <v>0</v>
      </c>
      <c r="X6848" s="150" t="s">
        <v>294</v>
      </c>
      <c r="Y6848" t="s">
        <v>15516</v>
      </c>
      <c r="Z6848" t="s">
        <v>505</v>
      </c>
      <c r="AA6848">
        <f t="shared" si="106"/>
        <v>3</v>
      </c>
    </row>
    <row r="6849" spans="1:27" x14ac:dyDescent="0.2">
      <c r="A6849">
        <v>2191</v>
      </c>
      <c r="B6849" s="1" t="s">
        <v>16642</v>
      </c>
      <c r="C6849" t="s">
        <v>10788</v>
      </c>
      <c r="D6849" s="9" t="s">
        <v>16643</v>
      </c>
      <c r="E6849" s="9"/>
      <c r="F6849" s="9"/>
      <c r="G6849" s="10">
        <v>0</v>
      </c>
      <c r="H6849" s="10" t="s">
        <v>571</v>
      </c>
      <c r="I6849" s="10">
        <v>1954</v>
      </c>
      <c r="J6849" s="11" t="s">
        <v>16633</v>
      </c>
      <c r="K6849" s="12"/>
      <c r="L6849" s="13" t="s">
        <v>16637</v>
      </c>
      <c r="M6849" t="s">
        <v>781</v>
      </c>
      <c r="S6849" s="9"/>
      <c r="T6849">
        <v>8</v>
      </c>
      <c r="U6849" s="210" t="s">
        <v>18287</v>
      </c>
      <c r="V6849" s="14">
        <v>0</v>
      </c>
      <c r="W6849" s="14">
        <v>0</v>
      </c>
      <c r="X6849" s="150" t="s">
        <v>294</v>
      </c>
      <c r="Y6849" t="s">
        <v>15516</v>
      </c>
      <c r="Z6849" t="s">
        <v>505</v>
      </c>
      <c r="AA6849">
        <f t="shared" si="106"/>
        <v>3</v>
      </c>
    </row>
    <row r="6850" spans="1:27" x14ac:dyDescent="0.2">
      <c r="A6850">
        <v>956</v>
      </c>
      <c r="B6850" s="1" t="s">
        <v>16635</v>
      </c>
      <c r="C6850" t="s">
        <v>10788</v>
      </c>
      <c r="D6850" s="9" t="s">
        <v>16636</v>
      </c>
      <c r="E6850" s="9"/>
      <c r="F6850" s="9"/>
      <c r="G6850" s="10">
        <v>0</v>
      </c>
      <c r="H6850" s="10" t="s">
        <v>571</v>
      </c>
      <c r="I6850" s="10">
        <v>1954</v>
      </c>
      <c r="J6850" s="11" t="s">
        <v>16633</v>
      </c>
      <c r="K6850" s="12"/>
      <c r="L6850" s="13" t="s">
        <v>16637</v>
      </c>
      <c r="M6850" t="s">
        <v>781</v>
      </c>
      <c r="S6850" s="9"/>
      <c r="T6850">
        <v>8</v>
      </c>
      <c r="U6850" s="210" t="s">
        <v>18287</v>
      </c>
      <c r="V6850" s="14">
        <v>0</v>
      </c>
      <c r="W6850" s="14">
        <v>0</v>
      </c>
      <c r="X6850" s="150" t="s">
        <v>270</v>
      </c>
      <c r="Y6850">
        <v>790</v>
      </c>
      <c r="Z6850" t="s">
        <v>505</v>
      </c>
      <c r="AA6850">
        <f t="shared" ref="AA6850:AA6913" si="107">LEN(D6850)-LEN(SUBSTITUTE(D6850,"/",""))+1</f>
        <v>5</v>
      </c>
    </row>
    <row r="6851" spans="1:27" x14ac:dyDescent="0.2">
      <c r="A6851" s="15">
        <v>1359</v>
      </c>
      <c r="B6851" s="1" t="s">
        <v>16647</v>
      </c>
      <c r="C6851" t="s">
        <v>10788</v>
      </c>
      <c r="D6851" s="9" t="s">
        <v>16648</v>
      </c>
      <c r="E6851" s="9"/>
      <c r="F6851" s="9"/>
      <c r="G6851" s="10">
        <v>0</v>
      </c>
      <c r="H6851" s="10" t="s">
        <v>571</v>
      </c>
      <c r="I6851" s="10">
        <v>1954</v>
      </c>
      <c r="J6851" s="11" t="s">
        <v>16633</v>
      </c>
      <c r="K6851" s="12"/>
      <c r="L6851" s="13" t="s">
        <v>16637</v>
      </c>
      <c r="M6851" t="s">
        <v>781</v>
      </c>
      <c r="S6851" s="9"/>
      <c r="T6851">
        <v>8</v>
      </c>
      <c r="U6851" s="210" t="s">
        <v>18287</v>
      </c>
      <c r="V6851" s="14">
        <v>0</v>
      </c>
      <c r="W6851" s="14">
        <v>0</v>
      </c>
      <c r="X6851" s="150" t="s">
        <v>294</v>
      </c>
      <c r="Y6851" t="s">
        <v>15262</v>
      </c>
      <c r="Z6851" t="s">
        <v>505</v>
      </c>
      <c r="AA6851">
        <f t="shared" si="107"/>
        <v>2</v>
      </c>
    </row>
    <row r="6852" spans="1:27" x14ac:dyDescent="0.2">
      <c r="A6852">
        <v>4539</v>
      </c>
      <c r="B6852" s="1" t="s">
        <v>15748</v>
      </c>
      <c r="C6852" t="s">
        <v>6878</v>
      </c>
      <c r="D6852" s="9" t="s">
        <v>15749</v>
      </c>
      <c r="E6852" s="9"/>
      <c r="F6852" s="9"/>
      <c r="G6852" s="10">
        <v>18</v>
      </c>
      <c r="H6852" s="10" t="s">
        <v>571</v>
      </c>
      <c r="I6852" s="10">
        <v>1954</v>
      </c>
      <c r="J6852" s="11" t="s">
        <v>15746</v>
      </c>
      <c r="K6852" s="12"/>
      <c r="L6852" s="13" t="s">
        <v>15750</v>
      </c>
      <c r="M6852" t="s">
        <v>753</v>
      </c>
      <c r="S6852" s="9"/>
      <c r="T6852">
        <v>8</v>
      </c>
      <c r="U6852" s="210" t="s">
        <v>18287</v>
      </c>
      <c r="V6852" s="14">
        <v>0</v>
      </c>
      <c r="W6852" s="14">
        <v>0</v>
      </c>
      <c r="X6852" s="150" t="s">
        <v>294</v>
      </c>
      <c r="Y6852" t="s">
        <v>15749</v>
      </c>
      <c r="Z6852" t="s">
        <v>271</v>
      </c>
      <c r="AA6852">
        <f t="shared" si="107"/>
        <v>1</v>
      </c>
    </row>
    <row r="6853" spans="1:27" x14ac:dyDescent="0.2">
      <c r="A6853">
        <v>4877</v>
      </c>
      <c r="B6853" s="1" t="s">
        <v>15745</v>
      </c>
      <c r="C6853" t="s">
        <v>1027</v>
      </c>
      <c r="D6853" s="9" t="s">
        <v>1888</v>
      </c>
      <c r="E6853" s="9"/>
      <c r="F6853" s="9"/>
      <c r="G6853" s="10">
        <v>18</v>
      </c>
      <c r="H6853" s="10" t="s">
        <v>571</v>
      </c>
      <c r="I6853" s="10">
        <v>1954</v>
      </c>
      <c r="J6853" s="11" t="s">
        <v>15746</v>
      </c>
      <c r="K6853" s="12"/>
      <c r="L6853" s="13" t="s">
        <v>15747</v>
      </c>
      <c r="M6853" t="s">
        <v>781</v>
      </c>
      <c r="S6853" s="9"/>
      <c r="T6853">
        <v>8</v>
      </c>
      <c r="U6853" s="210" t="s">
        <v>18287</v>
      </c>
      <c r="V6853" s="14">
        <v>0</v>
      </c>
      <c r="W6853" s="14">
        <v>0</v>
      </c>
      <c r="X6853" s="109" t="e">
        <v>#N/A</v>
      </c>
      <c r="Y6853" t="s">
        <v>1888</v>
      </c>
      <c r="Z6853" t="s">
        <v>1419</v>
      </c>
      <c r="AA6853">
        <f t="shared" si="107"/>
        <v>1</v>
      </c>
    </row>
    <row r="6854" spans="1:27" x14ac:dyDescent="0.2">
      <c r="A6854">
        <v>770</v>
      </c>
      <c r="B6854" s="1" t="s">
        <v>15751</v>
      </c>
      <c r="C6854" t="s">
        <v>1027</v>
      </c>
      <c r="D6854" s="9" t="s">
        <v>1888</v>
      </c>
      <c r="E6854" s="9"/>
      <c r="F6854" s="9"/>
      <c r="G6854" s="10">
        <v>28</v>
      </c>
      <c r="H6854" s="10" t="s">
        <v>571</v>
      </c>
      <c r="I6854" s="10">
        <v>1954</v>
      </c>
      <c r="J6854" s="11" t="s">
        <v>15752</v>
      </c>
      <c r="K6854" s="12"/>
      <c r="L6854" s="13" t="s">
        <v>15753</v>
      </c>
      <c r="M6854" t="s">
        <v>781</v>
      </c>
      <c r="S6854" s="9"/>
      <c r="T6854">
        <v>8</v>
      </c>
      <c r="U6854" s="210" t="s">
        <v>18287</v>
      </c>
      <c r="V6854" s="14">
        <v>0</v>
      </c>
      <c r="W6854" s="14">
        <v>0</v>
      </c>
      <c r="X6854" s="109" t="e">
        <v>#N/A</v>
      </c>
      <c r="Y6854" t="s">
        <v>1888</v>
      </c>
      <c r="Z6854" t="s">
        <v>1419</v>
      </c>
      <c r="AA6854">
        <f t="shared" si="107"/>
        <v>1</v>
      </c>
    </row>
    <row r="6855" spans="1:27" x14ac:dyDescent="0.2">
      <c r="A6855">
        <v>5586</v>
      </c>
      <c r="B6855" s="1" t="s">
        <v>15767</v>
      </c>
      <c r="C6855" t="s">
        <v>9894</v>
      </c>
      <c r="D6855" s="9"/>
      <c r="E6855" s="9"/>
      <c r="F6855" s="9"/>
      <c r="G6855" s="10">
        <v>31</v>
      </c>
      <c r="H6855" s="10" t="s">
        <v>571</v>
      </c>
      <c r="I6855" s="10">
        <v>1954</v>
      </c>
      <c r="J6855" s="11" t="s">
        <v>15756</v>
      </c>
      <c r="K6855" s="12"/>
      <c r="L6855" s="13" t="s">
        <v>15763</v>
      </c>
      <c r="M6855" t="s">
        <v>753</v>
      </c>
      <c r="S6855" s="9"/>
      <c r="T6855">
        <v>8</v>
      </c>
      <c r="U6855" s="210" t="s">
        <v>18287</v>
      </c>
      <c r="V6855" s="14">
        <v>0</v>
      </c>
      <c r="W6855" s="14">
        <v>1</v>
      </c>
      <c r="X6855" s="109" t="e">
        <v>#N/A</v>
      </c>
      <c r="Y6855" t="s">
        <v>334</v>
      </c>
      <c r="Z6855" t="s">
        <v>271</v>
      </c>
      <c r="AA6855">
        <f t="shared" si="107"/>
        <v>1</v>
      </c>
    </row>
    <row r="6856" spans="1:27" x14ac:dyDescent="0.2">
      <c r="A6856">
        <v>6467</v>
      </c>
      <c r="B6856" s="1" t="s">
        <v>15761</v>
      </c>
      <c r="C6856" t="s">
        <v>9894</v>
      </c>
      <c r="D6856" s="9" t="s">
        <v>15762</v>
      </c>
      <c r="E6856" s="9"/>
      <c r="F6856" s="9"/>
      <c r="G6856" s="10">
        <v>31</v>
      </c>
      <c r="H6856" s="10" t="s">
        <v>571</v>
      </c>
      <c r="I6856" s="10">
        <v>1954</v>
      </c>
      <c r="J6856" s="11" t="s">
        <v>15756</v>
      </c>
      <c r="K6856" s="12"/>
      <c r="L6856" s="13" t="s">
        <v>15763</v>
      </c>
      <c r="M6856" t="s">
        <v>753</v>
      </c>
      <c r="S6856" s="9"/>
      <c r="T6856">
        <v>8</v>
      </c>
      <c r="U6856" s="210" t="s">
        <v>18287</v>
      </c>
      <c r="V6856" s="14">
        <v>0</v>
      </c>
      <c r="W6856" s="14">
        <v>0</v>
      </c>
      <c r="X6856" s="150" t="s">
        <v>294</v>
      </c>
      <c r="Y6856" t="s">
        <v>12156</v>
      </c>
      <c r="Z6856" t="s">
        <v>271</v>
      </c>
      <c r="AA6856">
        <f t="shared" si="107"/>
        <v>2</v>
      </c>
    </row>
    <row r="6857" spans="1:27" x14ac:dyDescent="0.2">
      <c r="A6857">
        <v>6097</v>
      </c>
      <c r="B6857" s="1" t="s">
        <v>15768</v>
      </c>
      <c r="C6857" t="s">
        <v>9894</v>
      </c>
      <c r="D6857" s="9"/>
      <c r="E6857" s="9"/>
      <c r="F6857" s="9"/>
      <c r="G6857" s="10">
        <v>31</v>
      </c>
      <c r="H6857" s="10" t="s">
        <v>571</v>
      </c>
      <c r="I6857" s="10">
        <v>1954</v>
      </c>
      <c r="J6857" s="11" t="s">
        <v>15756</v>
      </c>
      <c r="K6857" s="12"/>
      <c r="L6857" s="13" t="s">
        <v>15763</v>
      </c>
      <c r="M6857" t="s">
        <v>753</v>
      </c>
      <c r="S6857" s="9"/>
      <c r="T6857">
        <v>8</v>
      </c>
      <c r="U6857" s="210" t="s">
        <v>18287</v>
      </c>
      <c r="V6857" s="14">
        <v>0</v>
      </c>
      <c r="W6857" s="14">
        <v>0</v>
      </c>
      <c r="X6857" s="109" t="e">
        <v>#N/A</v>
      </c>
      <c r="Y6857" t="s">
        <v>334</v>
      </c>
      <c r="Z6857" t="s">
        <v>271</v>
      </c>
      <c r="AA6857">
        <f t="shared" si="107"/>
        <v>1</v>
      </c>
    </row>
    <row r="6858" spans="1:27" x14ac:dyDescent="0.2">
      <c r="A6858">
        <v>1536</v>
      </c>
      <c r="B6858" s="1" t="s">
        <v>15764</v>
      </c>
      <c r="C6858" t="s">
        <v>9894</v>
      </c>
      <c r="D6858" s="9" t="s">
        <v>15765</v>
      </c>
      <c r="E6858" s="9"/>
      <c r="F6858" s="9"/>
      <c r="G6858" s="10">
        <v>31</v>
      </c>
      <c r="H6858" s="10" t="s">
        <v>571</v>
      </c>
      <c r="I6858" s="10">
        <v>1954</v>
      </c>
      <c r="J6858" s="11" t="s">
        <v>15756</v>
      </c>
      <c r="K6858" s="12"/>
      <c r="L6858" s="13" t="s">
        <v>15763</v>
      </c>
      <c r="M6858" t="s">
        <v>753</v>
      </c>
      <c r="S6858" s="9"/>
      <c r="T6858">
        <v>8</v>
      </c>
      <c r="U6858" s="210" t="s">
        <v>18287</v>
      </c>
      <c r="V6858" s="14">
        <v>0</v>
      </c>
      <c r="W6858" s="14">
        <v>0</v>
      </c>
      <c r="X6858" s="150" t="s">
        <v>294</v>
      </c>
      <c r="Y6858" t="s">
        <v>15766</v>
      </c>
      <c r="Z6858" t="s">
        <v>271</v>
      </c>
      <c r="AA6858">
        <f t="shared" si="107"/>
        <v>2</v>
      </c>
    </row>
    <row r="6859" spans="1:27" x14ac:dyDescent="0.2">
      <c r="A6859">
        <v>2056</v>
      </c>
      <c r="B6859" s="1" t="s">
        <v>15759</v>
      </c>
      <c r="C6859" t="s">
        <v>503</v>
      </c>
      <c r="D6859" s="9" t="s">
        <v>15760</v>
      </c>
      <c r="E6859" s="9" t="s">
        <v>259</v>
      </c>
      <c r="F6859" s="9" t="s">
        <v>532</v>
      </c>
      <c r="G6859" s="10">
        <v>31</v>
      </c>
      <c r="H6859" s="10" t="s">
        <v>571</v>
      </c>
      <c r="I6859" s="10">
        <v>1954</v>
      </c>
      <c r="J6859" s="11" t="s">
        <v>15756</v>
      </c>
      <c r="K6859" s="12"/>
      <c r="L6859" s="13" t="s">
        <v>15757</v>
      </c>
      <c r="M6859" t="s">
        <v>753</v>
      </c>
      <c r="S6859" s="9"/>
      <c r="T6859">
        <v>8</v>
      </c>
      <c r="U6859" s="210" t="s">
        <v>18287</v>
      </c>
      <c r="V6859" s="14">
        <v>0</v>
      </c>
      <c r="W6859" s="14">
        <v>0</v>
      </c>
      <c r="X6859" s="150" t="s">
        <v>294</v>
      </c>
      <c r="Y6859" t="s">
        <v>10697</v>
      </c>
      <c r="Z6859" t="s">
        <v>505</v>
      </c>
      <c r="AA6859">
        <f t="shared" si="107"/>
        <v>4</v>
      </c>
    </row>
    <row r="6860" spans="1:27" x14ac:dyDescent="0.2">
      <c r="A6860">
        <v>965</v>
      </c>
      <c r="B6860" s="1" t="s">
        <v>15754</v>
      </c>
      <c r="C6860" t="s">
        <v>9894</v>
      </c>
      <c r="D6860" s="9" t="s">
        <v>15755</v>
      </c>
      <c r="E6860" s="9"/>
      <c r="F6860" s="9"/>
      <c r="G6860" s="10">
        <v>31</v>
      </c>
      <c r="H6860" s="10" t="s">
        <v>571</v>
      </c>
      <c r="I6860" s="10">
        <v>1954</v>
      </c>
      <c r="J6860" s="11" t="s">
        <v>15756</v>
      </c>
      <c r="K6860" s="12"/>
      <c r="L6860" s="13" t="s">
        <v>15757</v>
      </c>
      <c r="M6860" t="s">
        <v>753</v>
      </c>
      <c r="S6860" s="9"/>
      <c r="T6860">
        <v>8</v>
      </c>
      <c r="U6860" s="210" t="s">
        <v>18287</v>
      </c>
      <c r="V6860" s="14">
        <v>0</v>
      </c>
      <c r="W6860" s="14">
        <v>0</v>
      </c>
      <c r="X6860" s="150" t="s">
        <v>294</v>
      </c>
      <c r="Y6860" t="s">
        <v>15758</v>
      </c>
      <c r="Z6860" t="s">
        <v>7856</v>
      </c>
      <c r="AA6860">
        <f t="shared" si="107"/>
        <v>4</v>
      </c>
    </row>
    <row r="6861" spans="1:27" x14ac:dyDescent="0.2">
      <c r="A6861">
        <v>242</v>
      </c>
      <c r="B6861" s="1" t="s">
        <v>15769</v>
      </c>
      <c r="C6861" t="s">
        <v>503</v>
      </c>
      <c r="D6861" s="9" t="s">
        <v>15770</v>
      </c>
      <c r="E6861" s="9" t="s">
        <v>259</v>
      </c>
      <c r="F6861" s="9" t="s">
        <v>532</v>
      </c>
      <c r="G6861" s="10">
        <v>7</v>
      </c>
      <c r="H6861" s="10" t="s">
        <v>632</v>
      </c>
      <c r="I6861" s="10">
        <v>1954</v>
      </c>
      <c r="J6861" s="11" t="s">
        <v>15771</v>
      </c>
      <c r="K6861" s="12"/>
      <c r="L6861" s="13" t="s">
        <v>15772</v>
      </c>
      <c r="M6861" t="s">
        <v>753</v>
      </c>
      <c r="S6861" s="9"/>
      <c r="T6861">
        <v>9</v>
      </c>
      <c r="U6861" s="210" t="s">
        <v>18288</v>
      </c>
      <c r="V6861" s="14">
        <v>0</v>
      </c>
      <c r="W6861" s="14">
        <v>1</v>
      </c>
      <c r="X6861" s="109" t="s">
        <v>294</v>
      </c>
      <c r="Y6861" t="s">
        <v>10697</v>
      </c>
      <c r="Z6861" t="s">
        <v>505</v>
      </c>
      <c r="AA6861">
        <f t="shared" si="107"/>
        <v>7</v>
      </c>
    </row>
    <row r="6862" spans="1:27" x14ac:dyDescent="0.2">
      <c r="A6862">
        <v>4900</v>
      </c>
      <c r="B6862" s="1" t="s">
        <v>15801</v>
      </c>
      <c r="C6862" t="s">
        <v>2221</v>
      </c>
      <c r="D6862" s="9">
        <v>219</v>
      </c>
      <c r="E6862" s="9" t="s">
        <v>275</v>
      </c>
      <c r="F6862" s="9" t="s">
        <v>312</v>
      </c>
      <c r="G6862" s="10">
        <v>7</v>
      </c>
      <c r="H6862" s="10" t="s">
        <v>632</v>
      </c>
      <c r="I6862" s="10">
        <v>1954</v>
      </c>
      <c r="J6862" s="11" t="s">
        <v>15771</v>
      </c>
      <c r="K6862" s="12"/>
      <c r="L6862" s="13" t="s">
        <v>15772</v>
      </c>
      <c r="M6862" t="s">
        <v>753</v>
      </c>
      <c r="S6862" s="9"/>
      <c r="T6862">
        <v>9</v>
      </c>
      <c r="U6862" s="210" t="s">
        <v>18288</v>
      </c>
      <c r="V6862" s="14">
        <v>0</v>
      </c>
      <c r="W6862" s="14">
        <v>1</v>
      </c>
      <c r="X6862" s="150" t="s">
        <v>270</v>
      </c>
      <c r="Y6862">
        <v>219</v>
      </c>
      <c r="Z6862" t="s">
        <v>505</v>
      </c>
      <c r="AA6862">
        <f t="shared" si="107"/>
        <v>1</v>
      </c>
    </row>
    <row r="6863" spans="1:27" x14ac:dyDescent="0.2">
      <c r="A6863">
        <v>6701</v>
      </c>
      <c r="B6863" s="1" t="s">
        <v>15799</v>
      </c>
      <c r="C6863" t="s">
        <v>2221</v>
      </c>
      <c r="D6863" s="9">
        <v>488</v>
      </c>
      <c r="E6863" s="9"/>
      <c r="F6863" s="9"/>
      <c r="G6863" s="10">
        <v>7</v>
      </c>
      <c r="H6863" s="10" t="s">
        <v>632</v>
      </c>
      <c r="I6863" s="10">
        <v>1954</v>
      </c>
      <c r="J6863" s="11" t="s">
        <v>15771</v>
      </c>
      <c r="K6863" s="12"/>
      <c r="L6863" s="13" t="s">
        <v>15800</v>
      </c>
      <c r="M6863" t="s">
        <v>753</v>
      </c>
      <c r="S6863" s="9"/>
      <c r="T6863">
        <v>9</v>
      </c>
      <c r="U6863" s="210" t="s">
        <v>18288</v>
      </c>
      <c r="V6863" s="14">
        <v>0</v>
      </c>
      <c r="W6863" s="14">
        <v>1</v>
      </c>
      <c r="X6863" s="150" t="s">
        <v>270</v>
      </c>
      <c r="Y6863">
        <v>488</v>
      </c>
      <c r="Z6863" t="s">
        <v>505</v>
      </c>
      <c r="AA6863">
        <f t="shared" si="107"/>
        <v>1</v>
      </c>
    </row>
    <row r="6864" spans="1:27" x14ac:dyDescent="0.2">
      <c r="A6864">
        <v>1008</v>
      </c>
      <c r="B6864" s="1" t="s">
        <v>15773</v>
      </c>
      <c r="C6864" t="s">
        <v>2221</v>
      </c>
      <c r="D6864" s="9" t="s">
        <v>15774</v>
      </c>
      <c r="E6864" s="9"/>
      <c r="F6864" s="9"/>
      <c r="G6864" s="10">
        <v>7</v>
      </c>
      <c r="H6864" s="10" t="s">
        <v>632</v>
      </c>
      <c r="I6864" s="10">
        <v>1954</v>
      </c>
      <c r="J6864" s="11" t="s">
        <v>15771</v>
      </c>
      <c r="K6864" s="12"/>
      <c r="L6864" s="13" t="s">
        <v>15772</v>
      </c>
      <c r="M6864" t="s">
        <v>753</v>
      </c>
      <c r="S6864" s="9"/>
      <c r="T6864">
        <v>9</v>
      </c>
      <c r="U6864" s="210" t="s">
        <v>18288</v>
      </c>
      <c r="V6864" s="14">
        <v>0</v>
      </c>
      <c r="W6864" s="14">
        <v>1</v>
      </c>
      <c r="X6864" s="150" t="s">
        <v>294</v>
      </c>
      <c r="Y6864" t="s">
        <v>10635</v>
      </c>
      <c r="Z6864" t="s">
        <v>505</v>
      </c>
      <c r="AA6864">
        <f t="shared" si="107"/>
        <v>4</v>
      </c>
    </row>
    <row r="6865" spans="1:27" x14ac:dyDescent="0.2">
      <c r="A6865">
        <v>4955</v>
      </c>
      <c r="B6865" s="1" t="s">
        <v>15792</v>
      </c>
      <c r="C6865" t="s">
        <v>1027</v>
      </c>
      <c r="D6865" s="9" t="s">
        <v>15793</v>
      </c>
      <c r="E6865" s="9" t="s">
        <v>259</v>
      </c>
      <c r="F6865" s="9" t="s">
        <v>1416</v>
      </c>
      <c r="G6865" s="10">
        <v>7</v>
      </c>
      <c r="H6865" s="10" t="s">
        <v>632</v>
      </c>
      <c r="I6865" s="10">
        <v>1954</v>
      </c>
      <c r="J6865" s="11" t="s">
        <v>15771</v>
      </c>
      <c r="K6865" s="12"/>
      <c r="L6865" s="13" t="s">
        <v>15772</v>
      </c>
      <c r="M6865" t="s">
        <v>753</v>
      </c>
      <c r="S6865" s="9"/>
      <c r="T6865">
        <v>9</v>
      </c>
      <c r="U6865" s="210" t="s">
        <v>18288</v>
      </c>
      <c r="V6865" s="14">
        <v>0</v>
      </c>
      <c r="W6865" s="14">
        <v>1</v>
      </c>
      <c r="X6865" s="150" t="s">
        <v>270</v>
      </c>
      <c r="Y6865">
        <v>4</v>
      </c>
      <c r="Z6865" t="s">
        <v>271</v>
      </c>
      <c r="AA6865">
        <f t="shared" si="107"/>
        <v>2</v>
      </c>
    </row>
    <row r="6866" spans="1:27" x14ac:dyDescent="0.2">
      <c r="A6866">
        <v>1332</v>
      </c>
      <c r="B6866" s="1" t="s">
        <v>15790</v>
      </c>
      <c r="C6866" t="s">
        <v>2221</v>
      </c>
      <c r="D6866" s="9" t="s">
        <v>10169</v>
      </c>
      <c r="E6866" s="9" t="s">
        <v>259</v>
      </c>
      <c r="F6866" s="9" t="s">
        <v>312</v>
      </c>
      <c r="G6866" s="10">
        <v>7</v>
      </c>
      <c r="H6866" s="10" t="s">
        <v>632</v>
      </c>
      <c r="I6866" s="10">
        <v>1954</v>
      </c>
      <c r="J6866" s="11" t="s">
        <v>15771</v>
      </c>
      <c r="K6866" s="12"/>
      <c r="L6866" s="13" t="s">
        <v>15772</v>
      </c>
      <c r="M6866" t="s">
        <v>753</v>
      </c>
      <c r="S6866" s="9"/>
      <c r="T6866">
        <v>9</v>
      </c>
      <c r="U6866" s="210" t="s">
        <v>18288</v>
      </c>
      <c r="V6866" s="14">
        <v>0</v>
      </c>
      <c r="W6866" s="14">
        <v>1</v>
      </c>
      <c r="X6866" s="150" t="s">
        <v>270</v>
      </c>
      <c r="Y6866">
        <v>23</v>
      </c>
      <c r="Z6866" t="s">
        <v>505</v>
      </c>
      <c r="AA6866">
        <f t="shared" si="107"/>
        <v>2</v>
      </c>
    </row>
    <row r="6867" spans="1:27" x14ac:dyDescent="0.2">
      <c r="A6867">
        <v>1123</v>
      </c>
      <c r="B6867" s="1" t="s">
        <v>15788</v>
      </c>
      <c r="C6867" t="s">
        <v>2221</v>
      </c>
      <c r="D6867" s="9" t="s">
        <v>15789</v>
      </c>
      <c r="E6867" s="9" t="s">
        <v>259</v>
      </c>
      <c r="F6867" s="9" t="s">
        <v>312</v>
      </c>
      <c r="G6867" s="10">
        <v>7</v>
      </c>
      <c r="H6867" s="10" t="s">
        <v>632</v>
      </c>
      <c r="I6867" s="10">
        <v>1954</v>
      </c>
      <c r="J6867" s="11" t="s">
        <v>15771</v>
      </c>
      <c r="K6867" s="12"/>
      <c r="L6867" s="13" t="s">
        <v>15772</v>
      </c>
      <c r="M6867" t="s">
        <v>753</v>
      </c>
      <c r="S6867" s="9"/>
      <c r="T6867">
        <v>9</v>
      </c>
      <c r="U6867" s="210" t="s">
        <v>18288</v>
      </c>
      <c r="V6867" s="14">
        <v>0</v>
      </c>
      <c r="W6867" s="14">
        <v>1</v>
      </c>
      <c r="X6867" s="150" t="s">
        <v>270</v>
      </c>
      <c r="Y6867">
        <v>29</v>
      </c>
      <c r="Z6867" t="s">
        <v>505</v>
      </c>
      <c r="AA6867">
        <f t="shared" si="107"/>
        <v>2</v>
      </c>
    </row>
    <row r="6868" spans="1:27" x14ac:dyDescent="0.2">
      <c r="A6868">
        <v>1943</v>
      </c>
      <c r="B6868" s="1" t="s">
        <v>15782</v>
      </c>
      <c r="C6868" t="s">
        <v>1027</v>
      </c>
      <c r="D6868" s="9" t="s">
        <v>15783</v>
      </c>
      <c r="E6868" s="9"/>
      <c r="F6868" s="9"/>
      <c r="G6868" s="10">
        <v>7</v>
      </c>
      <c r="H6868" s="10" t="s">
        <v>632</v>
      </c>
      <c r="I6868" s="10">
        <v>1954</v>
      </c>
      <c r="J6868" s="11" t="s">
        <v>15771</v>
      </c>
      <c r="K6868" s="12"/>
      <c r="L6868" s="13" t="s">
        <v>15772</v>
      </c>
      <c r="M6868" t="s">
        <v>753</v>
      </c>
      <c r="S6868" s="9"/>
      <c r="T6868">
        <v>9</v>
      </c>
      <c r="U6868" s="210" t="s">
        <v>18288</v>
      </c>
      <c r="V6868" s="14">
        <v>0</v>
      </c>
      <c r="W6868" s="14">
        <v>1</v>
      </c>
      <c r="X6868" s="150" t="s">
        <v>270</v>
      </c>
      <c r="Y6868">
        <v>11</v>
      </c>
      <c r="Z6868" t="s">
        <v>271</v>
      </c>
      <c r="AA6868">
        <f t="shared" si="107"/>
        <v>3</v>
      </c>
    </row>
    <row r="6869" spans="1:27" x14ac:dyDescent="0.2">
      <c r="A6869">
        <v>6261</v>
      </c>
      <c r="B6869" s="1" t="s">
        <v>15804</v>
      </c>
      <c r="C6869" t="s">
        <v>2221</v>
      </c>
      <c r="D6869" s="9"/>
      <c r="E6869" s="9"/>
      <c r="F6869" s="9"/>
      <c r="G6869" s="10">
        <v>7</v>
      </c>
      <c r="H6869" s="10" t="s">
        <v>632</v>
      </c>
      <c r="I6869" s="10">
        <v>1954</v>
      </c>
      <c r="J6869" s="11" t="s">
        <v>15771</v>
      </c>
      <c r="K6869" s="12"/>
      <c r="L6869" s="13" t="s">
        <v>15772</v>
      </c>
      <c r="M6869" t="s">
        <v>753</v>
      </c>
      <c r="S6869" s="9"/>
      <c r="T6869">
        <v>9</v>
      </c>
      <c r="U6869" s="210" t="s">
        <v>18288</v>
      </c>
      <c r="V6869" s="14">
        <v>0</v>
      </c>
      <c r="W6869" s="14">
        <v>0</v>
      </c>
      <c r="X6869" s="109" t="e">
        <v>#N/A</v>
      </c>
      <c r="Y6869" t="s">
        <v>334</v>
      </c>
      <c r="Z6869" t="s">
        <v>505</v>
      </c>
      <c r="AA6869">
        <f t="shared" si="107"/>
        <v>1</v>
      </c>
    </row>
    <row r="6870" spans="1:27" x14ac:dyDescent="0.2">
      <c r="A6870">
        <v>4901</v>
      </c>
      <c r="B6870" s="1" t="s">
        <v>15805</v>
      </c>
      <c r="C6870" t="s">
        <v>2221</v>
      </c>
      <c r="D6870" s="9"/>
      <c r="E6870" s="9"/>
      <c r="F6870" s="9"/>
      <c r="G6870" s="10">
        <v>7</v>
      </c>
      <c r="H6870" s="10" t="s">
        <v>632</v>
      </c>
      <c r="I6870" s="10">
        <v>1954</v>
      </c>
      <c r="J6870" s="11" t="s">
        <v>15771</v>
      </c>
      <c r="K6870" s="12"/>
      <c r="L6870" s="13" t="s">
        <v>15772</v>
      </c>
      <c r="M6870" t="s">
        <v>753</v>
      </c>
      <c r="S6870" s="9"/>
      <c r="T6870">
        <v>9</v>
      </c>
      <c r="U6870" s="210" t="s">
        <v>18288</v>
      </c>
      <c r="V6870" s="14">
        <v>0</v>
      </c>
      <c r="W6870" s="14">
        <v>0</v>
      </c>
      <c r="X6870" s="109" t="e">
        <v>#N/A</v>
      </c>
      <c r="Y6870" t="s">
        <v>334</v>
      </c>
      <c r="Z6870" t="s">
        <v>505</v>
      </c>
      <c r="AA6870">
        <f t="shared" si="107"/>
        <v>1</v>
      </c>
    </row>
    <row r="6871" spans="1:27" x14ac:dyDescent="0.2">
      <c r="A6871">
        <v>1353</v>
      </c>
      <c r="B6871" s="1" t="s">
        <v>15798</v>
      </c>
      <c r="C6871" t="s">
        <v>2221</v>
      </c>
      <c r="D6871" s="9">
        <v>616</v>
      </c>
      <c r="E6871" s="9"/>
      <c r="F6871" s="9"/>
      <c r="G6871" s="10">
        <v>7</v>
      </c>
      <c r="H6871" s="10" t="s">
        <v>632</v>
      </c>
      <c r="I6871" s="10">
        <v>1954</v>
      </c>
      <c r="J6871" s="11" t="s">
        <v>15771</v>
      </c>
      <c r="K6871" s="12"/>
      <c r="L6871" s="13" t="s">
        <v>15772</v>
      </c>
      <c r="M6871" t="s">
        <v>753</v>
      </c>
      <c r="S6871" s="9"/>
      <c r="T6871">
        <v>9</v>
      </c>
      <c r="U6871" s="210" t="s">
        <v>18288</v>
      </c>
      <c r="V6871" s="14">
        <v>0</v>
      </c>
      <c r="W6871" s="14">
        <v>0</v>
      </c>
      <c r="X6871" s="150" t="s">
        <v>270</v>
      </c>
      <c r="Y6871">
        <v>616</v>
      </c>
      <c r="Z6871" t="s">
        <v>505</v>
      </c>
      <c r="AA6871">
        <f t="shared" si="107"/>
        <v>1</v>
      </c>
    </row>
    <row r="6872" spans="1:27" x14ac:dyDescent="0.2">
      <c r="A6872">
        <v>821</v>
      </c>
      <c r="B6872" s="1" t="s">
        <v>15806</v>
      </c>
      <c r="C6872" t="s">
        <v>2221</v>
      </c>
      <c r="D6872" s="9"/>
      <c r="E6872" s="9"/>
      <c r="F6872" s="9"/>
      <c r="G6872" s="10">
        <v>7</v>
      </c>
      <c r="H6872" s="10" t="s">
        <v>632</v>
      </c>
      <c r="I6872" s="10">
        <v>1954</v>
      </c>
      <c r="J6872" s="11" t="s">
        <v>15771</v>
      </c>
      <c r="K6872" s="12"/>
      <c r="L6872" s="13" t="s">
        <v>15772</v>
      </c>
      <c r="M6872" t="s">
        <v>753</v>
      </c>
      <c r="S6872" s="9"/>
      <c r="T6872">
        <v>9</v>
      </c>
      <c r="U6872" s="210" t="s">
        <v>18288</v>
      </c>
      <c r="V6872" s="14">
        <v>0</v>
      </c>
      <c r="W6872" s="14">
        <v>0</v>
      </c>
      <c r="X6872" s="109" t="e">
        <v>#N/A</v>
      </c>
      <c r="Y6872" t="s">
        <v>334</v>
      </c>
      <c r="Z6872" t="s">
        <v>505</v>
      </c>
      <c r="AA6872">
        <f t="shared" si="107"/>
        <v>1</v>
      </c>
    </row>
    <row r="6873" spans="1:27" x14ac:dyDescent="0.2">
      <c r="A6873">
        <v>5545</v>
      </c>
      <c r="B6873" s="1" t="s">
        <v>15791</v>
      </c>
      <c r="C6873" t="s">
        <v>1027</v>
      </c>
      <c r="D6873" s="9" t="s">
        <v>6724</v>
      </c>
      <c r="E6873" s="9" t="s">
        <v>259</v>
      </c>
      <c r="F6873" s="9" t="s">
        <v>1416</v>
      </c>
      <c r="G6873" s="10">
        <v>7</v>
      </c>
      <c r="H6873" s="10" t="s">
        <v>632</v>
      </c>
      <c r="I6873" s="10">
        <v>1954</v>
      </c>
      <c r="J6873" s="11" t="s">
        <v>15771</v>
      </c>
      <c r="K6873" s="12"/>
      <c r="L6873" s="13" t="s">
        <v>15772</v>
      </c>
      <c r="M6873" t="s">
        <v>753</v>
      </c>
      <c r="S6873" s="9"/>
      <c r="T6873">
        <v>9</v>
      </c>
      <c r="U6873" s="210" t="s">
        <v>18288</v>
      </c>
      <c r="V6873" s="14">
        <v>0</v>
      </c>
      <c r="W6873" s="14">
        <v>1</v>
      </c>
      <c r="X6873" s="150" t="s">
        <v>270</v>
      </c>
      <c r="Y6873">
        <v>4</v>
      </c>
      <c r="Z6873" t="s">
        <v>271</v>
      </c>
      <c r="AA6873">
        <f t="shared" si="107"/>
        <v>2</v>
      </c>
    </row>
    <row r="6874" spans="1:27" x14ac:dyDescent="0.2">
      <c r="A6874">
        <v>290</v>
      </c>
      <c r="B6874" s="1" t="s">
        <v>15777</v>
      </c>
      <c r="C6874" t="s">
        <v>1027</v>
      </c>
      <c r="D6874" s="9" t="s">
        <v>15778</v>
      </c>
      <c r="E6874" s="9"/>
      <c r="F6874" s="9"/>
      <c r="G6874" s="10">
        <v>7</v>
      </c>
      <c r="H6874" s="10" t="s">
        <v>632</v>
      </c>
      <c r="I6874" s="10">
        <v>1954</v>
      </c>
      <c r="J6874" s="11" t="s">
        <v>15771</v>
      </c>
      <c r="K6874" s="12"/>
      <c r="L6874" s="13" t="s">
        <v>15772</v>
      </c>
      <c r="M6874" t="s">
        <v>753</v>
      </c>
      <c r="S6874" s="9"/>
      <c r="T6874">
        <v>9</v>
      </c>
      <c r="U6874" s="210" t="s">
        <v>18288</v>
      </c>
      <c r="V6874" s="14">
        <v>0</v>
      </c>
      <c r="W6874" s="14">
        <v>1</v>
      </c>
      <c r="X6874" s="150" t="s">
        <v>294</v>
      </c>
      <c r="Y6874" t="s">
        <v>10267</v>
      </c>
      <c r="Z6874" t="s">
        <v>271</v>
      </c>
      <c r="AA6874">
        <f t="shared" si="107"/>
        <v>3</v>
      </c>
    </row>
    <row r="6875" spans="1:27" x14ac:dyDescent="0.2">
      <c r="A6875">
        <v>587</v>
      </c>
      <c r="B6875" s="1" t="s">
        <v>15787</v>
      </c>
      <c r="C6875" t="s">
        <v>1027</v>
      </c>
      <c r="D6875" s="9" t="s">
        <v>10419</v>
      </c>
      <c r="E6875" s="9" t="s">
        <v>259</v>
      </c>
      <c r="F6875" s="9" t="s">
        <v>312</v>
      </c>
      <c r="G6875" s="10">
        <v>7</v>
      </c>
      <c r="H6875" s="10" t="s">
        <v>632</v>
      </c>
      <c r="I6875" s="10">
        <v>1954</v>
      </c>
      <c r="J6875" s="11" t="s">
        <v>15771</v>
      </c>
      <c r="K6875" s="12"/>
      <c r="L6875" s="13" t="s">
        <v>15772</v>
      </c>
      <c r="M6875" t="s">
        <v>753</v>
      </c>
      <c r="S6875" s="9"/>
      <c r="T6875">
        <v>9</v>
      </c>
      <c r="U6875" s="210" t="s">
        <v>18288</v>
      </c>
      <c r="V6875" s="14">
        <v>0</v>
      </c>
      <c r="W6875" s="14">
        <v>1</v>
      </c>
      <c r="X6875" s="150" t="s">
        <v>270</v>
      </c>
      <c r="Y6875">
        <v>141</v>
      </c>
      <c r="Z6875" t="s">
        <v>271</v>
      </c>
      <c r="AA6875">
        <f t="shared" si="107"/>
        <v>2</v>
      </c>
    </row>
    <row r="6876" spans="1:27" x14ac:dyDescent="0.2">
      <c r="A6876">
        <v>5945</v>
      </c>
      <c r="B6876" s="1" t="s">
        <v>15802</v>
      </c>
      <c r="C6876" t="s">
        <v>1027</v>
      </c>
      <c r="D6876" s="9">
        <v>23</v>
      </c>
      <c r="E6876" s="9" t="s">
        <v>259</v>
      </c>
      <c r="F6876" s="9" t="s">
        <v>413</v>
      </c>
      <c r="G6876" s="10">
        <v>7</v>
      </c>
      <c r="H6876" s="10" t="s">
        <v>632</v>
      </c>
      <c r="I6876" s="10">
        <v>1954</v>
      </c>
      <c r="J6876" s="11" t="s">
        <v>15771</v>
      </c>
      <c r="K6876" s="12"/>
      <c r="L6876" s="13" t="s">
        <v>15772</v>
      </c>
      <c r="M6876" t="s">
        <v>753</v>
      </c>
      <c r="S6876" s="9"/>
      <c r="T6876">
        <v>9</v>
      </c>
      <c r="U6876" s="210" t="s">
        <v>18288</v>
      </c>
      <c r="V6876" s="14">
        <v>0</v>
      </c>
      <c r="W6876" s="14">
        <v>1</v>
      </c>
      <c r="X6876" s="150" t="s">
        <v>270</v>
      </c>
      <c r="Y6876">
        <v>23</v>
      </c>
      <c r="Z6876" t="s">
        <v>271</v>
      </c>
      <c r="AA6876">
        <f t="shared" si="107"/>
        <v>1</v>
      </c>
    </row>
    <row r="6877" spans="1:27" x14ac:dyDescent="0.2">
      <c r="A6877">
        <v>1060</v>
      </c>
      <c r="B6877" s="1" t="s">
        <v>15785</v>
      </c>
      <c r="C6877" t="s">
        <v>1027</v>
      </c>
      <c r="D6877" s="9" t="s">
        <v>15786</v>
      </c>
      <c r="E6877" s="9"/>
      <c r="F6877" s="9" t="s">
        <v>532</v>
      </c>
      <c r="G6877" s="10">
        <v>7</v>
      </c>
      <c r="H6877" s="10" t="s">
        <v>632</v>
      </c>
      <c r="I6877" s="10">
        <v>1954</v>
      </c>
      <c r="J6877" s="11" t="s">
        <v>15771</v>
      </c>
      <c r="K6877" s="12"/>
      <c r="L6877" s="13" t="s">
        <v>15772</v>
      </c>
      <c r="M6877" t="s">
        <v>753</v>
      </c>
      <c r="S6877" s="9"/>
      <c r="T6877">
        <v>9</v>
      </c>
      <c r="U6877" s="210" t="s">
        <v>18288</v>
      </c>
      <c r="V6877" s="14">
        <v>0</v>
      </c>
      <c r="W6877" s="14">
        <v>0</v>
      </c>
      <c r="X6877" s="109" t="s">
        <v>294</v>
      </c>
      <c r="Y6877" t="s">
        <v>3929</v>
      </c>
      <c r="Z6877" t="s">
        <v>7856</v>
      </c>
      <c r="AA6877">
        <f t="shared" si="107"/>
        <v>2</v>
      </c>
    </row>
    <row r="6878" spans="1:27" x14ac:dyDescent="0.2">
      <c r="A6878">
        <v>829</v>
      </c>
      <c r="B6878" s="1" t="s">
        <v>15807</v>
      </c>
      <c r="C6878" t="s">
        <v>1027</v>
      </c>
      <c r="D6878" s="9"/>
      <c r="E6878" s="9"/>
      <c r="F6878" s="9"/>
      <c r="G6878" s="10">
        <v>7</v>
      </c>
      <c r="H6878" s="10" t="s">
        <v>632</v>
      </c>
      <c r="I6878" s="10">
        <v>1954</v>
      </c>
      <c r="J6878" s="11" t="s">
        <v>15771</v>
      </c>
      <c r="K6878" s="12"/>
      <c r="L6878" s="13" t="s">
        <v>15772</v>
      </c>
      <c r="M6878" t="s">
        <v>753</v>
      </c>
      <c r="S6878" s="9"/>
      <c r="T6878">
        <v>9</v>
      </c>
      <c r="U6878" s="210" t="s">
        <v>18288</v>
      </c>
      <c r="V6878" s="14">
        <v>0</v>
      </c>
      <c r="W6878" s="14">
        <v>0</v>
      </c>
      <c r="X6878" s="109" t="e">
        <v>#N/A</v>
      </c>
      <c r="Y6878" t="s">
        <v>334</v>
      </c>
      <c r="Z6878" t="s">
        <v>7856</v>
      </c>
      <c r="AA6878">
        <f t="shared" si="107"/>
        <v>1</v>
      </c>
    </row>
    <row r="6879" spans="1:27" x14ac:dyDescent="0.2">
      <c r="A6879">
        <v>830</v>
      </c>
      <c r="B6879" s="1" t="s">
        <v>15808</v>
      </c>
      <c r="C6879" t="s">
        <v>1027</v>
      </c>
      <c r="D6879" s="9"/>
      <c r="E6879" s="9"/>
      <c r="F6879" s="9"/>
      <c r="G6879" s="10">
        <v>7</v>
      </c>
      <c r="H6879" s="10" t="s">
        <v>632</v>
      </c>
      <c r="I6879" s="10">
        <v>1954</v>
      </c>
      <c r="J6879" s="11" t="s">
        <v>15771</v>
      </c>
      <c r="K6879" s="12"/>
      <c r="L6879" s="13" t="s">
        <v>15772</v>
      </c>
      <c r="M6879" t="s">
        <v>753</v>
      </c>
      <c r="S6879" s="9"/>
      <c r="T6879">
        <v>9</v>
      </c>
      <c r="U6879" s="210" t="s">
        <v>18288</v>
      </c>
      <c r="V6879" s="14">
        <v>0</v>
      </c>
      <c r="W6879" s="14">
        <v>0</v>
      </c>
      <c r="X6879" s="109" t="e">
        <v>#N/A</v>
      </c>
      <c r="Y6879" t="s">
        <v>334</v>
      </c>
      <c r="Z6879" t="s">
        <v>7856</v>
      </c>
      <c r="AA6879">
        <f t="shared" si="107"/>
        <v>1</v>
      </c>
    </row>
    <row r="6880" spans="1:27" x14ac:dyDescent="0.2">
      <c r="A6880">
        <v>832</v>
      </c>
      <c r="B6880" s="1" t="s">
        <v>15809</v>
      </c>
      <c r="C6880" t="s">
        <v>1027</v>
      </c>
      <c r="D6880" s="9"/>
      <c r="E6880" s="9"/>
      <c r="F6880" s="9"/>
      <c r="G6880" s="10">
        <v>7</v>
      </c>
      <c r="H6880" s="10" t="s">
        <v>632</v>
      </c>
      <c r="I6880" s="10">
        <v>1954</v>
      </c>
      <c r="J6880" s="11" t="s">
        <v>15771</v>
      </c>
      <c r="K6880" s="12"/>
      <c r="L6880" s="13" t="s">
        <v>15772</v>
      </c>
      <c r="M6880" t="s">
        <v>753</v>
      </c>
      <c r="S6880" s="9"/>
      <c r="T6880">
        <v>9</v>
      </c>
      <c r="U6880" s="210" t="s">
        <v>18288</v>
      </c>
      <c r="V6880" s="14">
        <v>0</v>
      </c>
      <c r="W6880" s="14">
        <v>0</v>
      </c>
      <c r="X6880" s="109" t="e">
        <v>#N/A</v>
      </c>
      <c r="Y6880" t="s">
        <v>334</v>
      </c>
      <c r="Z6880" t="s">
        <v>7856</v>
      </c>
      <c r="AA6880">
        <f t="shared" si="107"/>
        <v>1</v>
      </c>
    </row>
    <row r="6881" spans="1:27" x14ac:dyDescent="0.2">
      <c r="A6881">
        <v>1274</v>
      </c>
      <c r="B6881" s="1" t="s">
        <v>15779</v>
      </c>
      <c r="C6881" t="s">
        <v>1027</v>
      </c>
      <c r="D6881" s="9" t="s">
        <v>15780</v>
      </c>
      <c r="E6881" s="9"/>
      <c r="F6881" s="9"/>
      <c r="G6881" s="10">
        <v>7</v>
      </c>
      <c r="H6881" s="10" t="s">
        <v>632</v>
      </c>
      <c r="I6881" s="10">
        <v>1954</v>
      </c>
      <c r="J6881" s="11" t="s">
        <v>15771</v>
      </c>
      <c r="K6881" s="12"/>
      <c r="L6881" s="13" t="s">
        <v>15781</v>
      </c>
      <c r="M6881" t="s">
        <v>753</v>
      </c>
      <c r="S6881" s="9"/>
      <c r="T6881">
        <v>9</v>
      </c>
      <c r="U6881" s="210" t="s">
        <v>18288</v>
      </c>
      <c r="V6881" s="14">
        <v>0</v>
      </c>
      <c r="W6881" s="14">
        <v>1</v>
      </c>
      <c r="X6881" s="150" t="s">
        <v>270</v>
      </c>
      <c r="Y6881">
        <v>14</v>
      </c>
      <c r="Z6881" t="s">
        <v>271</v>
      </c>
      <c r="AA6881">
        <f t="shared" si="107"/>
        <v>3</v>
      </c>
    </row>
    <row r="6882" spans="1:27" x14ac:dyDescent="0.2">
      <c r="A6882">
        <v>5674</v>
      </c>
      <c r="B6882" s="1" t="s">
        <v>15796</v>
      </c>
      <c r="C6882" t="s">
        <v>1027</v>
      </c>
      <c r="D6882" s="9" t="s">
        <v>6957</v>
      </c>
      <c r="E6882" s="9"/>
      <c r="F6882" s="9"/>
      <c r="G6882" s="10">
        <v>7</v>
      </c>
      <c r="H6882" s="10" t="s">
        <v>632</v>
      </c>
      <c r="I6882" s="10">
        <v>1954</v>
      </c>
      <c r="J6882" s="11" t="s">
        <v>15771</v>
      </c>
      <c r="K6882" s="12"/>
      <c r="L6882" s="13" t="s">
        <v>15772</v>
      </c>
      <c r="M6882" t="s">
        <v>753</v>
      </c>
      <c r="S6882" s="9"/>
      <c r="T6882">
        <v>9</v>
      </c>
      <c r="U6882" s="210" t="s">
        <v>18288</v>
      </c>
      <c r="V6882" s="14">
        <v>0</v>
      </c>
      <c r="W6882" s="14">
        <v>0</v>
      </c>
      <c r="X6882" s="150" t="s">
        <v>294</v>
      </c>
      <c r="Y6882" t="s">
        <v>6957</v>
      </c>
      <c r="Z6882" t="s">
        <v>271</v>
      </c>
      <c r="AA6882">
        <f t="shared" si="107"/>
        <v>1</v>
      </c>
    </row>
    <row r="6883" spans="1:27" x14ac:dyDescent="0.2">
      <c r="A6883">
        <v>7191</v>
      </c>
      <c r="B6883" s="1" t="s">
        <v>15775</v>
      </c>
      <c r="C6883" t="s">
        <v>1027</v>
      </c>
      <c r="D6883" s="9" t="s">
        <v>15776</v>
      </c>
      <c r="E6883" s="9"/>
      <c r="F6883" s="9"/>
      <c r="G6883" s="10">
        <v>7</v>
      </c>
      <c r="H6883" s="10" t="s">
        <v>632</v>
      </c>
      <c r="I6883" s="10">
        <v>1954</v>
      </c>
      <c r="J6883" s="11" t="s">
        <v>15771</v>
      </c>
      <c r="K6883" s="12"/>
      <c r="L6883" s="13" t="s">
        <v>15772</v>
      </c>
      <c r="M6883" t="s">
        <v>753</v>
      </c>
      <c r="S6883" s="9"/>
      <c r="T6883">
        <v>9</v>
      </c>
      <c r="U6883" s="210" t="s">
        <v>18288</v>
      </c>
      <c r="V6883" s="14">
        <v>0</v>
      </c>
      <c r="W6883" s="14">
        <v>0</v>
      </c>
      <c r="X6883" s="150" t="s">
        <v>294</v>
      </c>
      <c r="Y6883" t="s">
        <v>16464</v>
      </c>
      <c r="Z6883" t="s">
        <v>271</v>
      </c>
      <c r="AA6883">
        <f t="shared" si="107"/>
        <v>4</v>
      </c>
    </row>
    <row r="6884" spans="1:27" x14ac:dyDescent="0.2">
      <c r="A6884">
        <v>5536</v>
      </c>
      <c r="B6884" s="1" t="s">
        <v>15803</v>
      </c>
      <c r="C6884" t="s">
        <v>1027</v>
      </c>
      <c r="D6884" s="9">
        <v>11</v>
      </c>
      <c r="E6884" s="9"/>
      <c r="F6884" s="9"/>
      <c r="G6884" s="10">
        <v>7</v>
      </c>
      <c r="H6884" s="10" t="s">
        <v>632</v>
      </c>
      <c r="I6884" s="10">
        <v>1954</v>
      </c>
      <c r="J6884" s="11" t="s">
        <v>15771</v>
      </c>
      <c r="K6884" s="12"/>
      <c r="L6884" s="13" t="s">
        <v>15772</v>
      </c>
      <c r="M6884" t="s">
        <v>753</v>
      </c>
      <c r="S6884" s="9"/>
      <c r="T6884">
        <v>9</v>
      </c>
      <c r="U6884" s="210" t="s">
        <v>18288</v>
      </c>
      <c r="V6884" s="14">
        <v>0</v>
      </c>
      <c r="W6884" s="14">
        <v>0</v>
      </c>
      <c r="X6884" s="150" t="s">
        <v>270</v>
      </c>
      <c r="Y6884">
        <v>11</v>
      </c>
      <c r="Z6884" t="s">
        <v>271</v>
      </c>
      <c r="AA6884">
        <f t="shared" si="107"/>
        <v>1</v>
      </c>
    </row>
    <row r="6885" spans="1:27" x14ac:dyDescent="0.2">
      <c r="A6885">
        <v>2517</v>
      </c>
      <c r="B6885" s="1" t="s">
        <v>15784</v>
      </c>
      <c r="C6885" t="s">
        <v>12775</v>
      </c>
      <c r="D6885" s="9" t="s">
        <v>14881</v>
      </c>
      <c r="E6885" s="9"/>
      <c r="F6885" s="9"/>
      <c r="G6885" s="10">
        <v>7</v>
      </c>
      <c r="H6885" s="10" t="s">
        <v>632</v>
      </c>
      <c r="I6885" s="10">
        <v>1954</v>
      </c>
      <c r="J6885" s="11" t="s">
        <v>15771</v>
      </c>
      <c r="K6885" s="12"/>
      <c r="L6885" s="63" t="s">
        <v>17994</v>
      </c>
      <c r="M6885" t="s">
        <v>753</v>
      </c>
      <c r="S6885" s="9"/>
      <c r="T6885">
        <v>9</v>
      </c>
      <c r="U6885" s="210" t="s">
        <v>18288</v>
      </c>
      <c r="V6885" s="14">
        <v>0</v>
      </c>
      <c r="W6885" s="14">
        <v>0</v>
      </c>
      <c r="X6885" s="150" t="s">
        <v>294</v>
      </c>
      <c r="Y6885" t="s">
        <v>14883</v>
      </c>
      <c r="Z6885" t="s">
        <v>12778</v>
      </c>
      <c r="AA6885">
        <f t="shared" si="107"/>
        <v>2</v>
      </c>
    </row>
    <row r="6886" spans="1:27" x14ac:dyDescent="0.2">
      <c r="A6886">
        <v>822</v>
      </c>
      <c r="B6886" s="1" t="s">
        <v>15810</v>
      </c>
      <c r="C6886" t="s">
        <v>12775</v>
      </c>
      <c r="D6886" s="9"/>
      <c r="E6886" s="9"/>
      <c r="F6886" s="9"/>
      <c r="G6886" s="10">
        <v>7</v>
      </c>
      <c r="H6886" s="10" t="s">
        <v>632</v>
      </c>
      <c r="I6886" s="10">
        <v>1954</v>
      </c>
      <c r="J6886" s="11" t="s">
        <v>15771</v>
      </c>
      <c r="K6886" s="12"/>
      <c r="L6886" s="63" t="s">
        <v>17998</v>
      </c>
      <c r="M6886" t="s">
        <v>753</v>
      </c>
      <c r="S6886" s="9"/>
      <c r="T6886">
        <v>9</v>
      </c>
      <c r="U6886" s="210" t="s">
        <v>18288</v>
      </c>
      <c r="V6886" s="14">
        <v>0</v>
      </c>
      <c r="W6886" s="14">
        <v>0</v>
      </c>
      <c r="X6886" s="109" t="e">
        <v>#N/A</v>
      </c>
      <c r="Y6886" t="s">
        <v>334</v>
      </c>
      <c r="Z6886" t="s">
        <v>12778</v>
      </c>
      <c r="AA6886">
        <f t="shared" si="107"/>
        <v>1</v>
      </c>
    </row>
    <row r="6887" spans="1:27" x14ac:dyDescent="0.2">
      <c r="A6887">
        <v>7222</v>
      </c>
      <c r="B6887" s="1" t="s">
        <v>15811</v>
      </c>
      <c r="C6887" t="s">
        <v>12775</v>
      </c>
      <c r="D6887" s="9"/>
      <c r="E6887" s="9"/>
      <c r="F6887" s="9"/>
      <c r="G6887" s="10">
        <v>7</v>
      </c>
      <c r="H6887" s="10" t="s">
        <v>632</v>
      </c>
      <c r="I6887" s="10">
        <v>1954</v>
      </c>
      <c r="J6887" s="11" t="s">
        <v>15771</v>
      </c>
      <c r="K6887" s="12"/>
      <c r="L6887" s="63" t="s">
        <v>18000</v>
      </c>
      <c r="M6887" t="s">
        <v>753</v>
      </c>
      <c r="S6887" s="9"/>
      <c r="T6887">
        <v>9</v>
      </c>
      <c r="U6887" s="210" t="s">
        <v>18288</v>
      </c>
      <c r="V6887" s="14">
        <v>0</v>
      </c>
      <c r="W6887" s="14">
        <v>0</v>
      </c>
      <c r="X6887" s="109" t="e">
        <v>#N/A</v>
      </c>
      <c r="Y6887" t="s">
        <v>334</v>
      </c>
      <c r="Z6887" t="s">
        <v>12778</v>
      </c>
      <c r="AA6887">
        <f t="shared" si="107"/>
        <v>1</v>
      </c>
    </row>
    <row r="6888" spans="1:27" x14ac:dyDescent="0.2">
      <c r="A6888">
        <v>1345</v>
      </c>
      <c r="B6888" s="1" t="s">
        <v>15812</v>
      </c>
      <c r="C6888" t="s">
        <v>12775</v>
      </c>
      <c r="D6888" s="9"/>
      <c r="E6888" s="9"/>
      <c r="F6888" s="9"/>
      <c r="G6888" s="10">
        <v>7</v>
      </c>
      <c r="H6888" s="10" t="s">
        <v>632</v>
      </c>
      <c r="I6888" s="10">
        <v>1954</v>
      </c>
      <c r="J6888" s="11" t="s">
        <v>15771</v>
      </c>
      <c r="K6888" s="12"/>
      <c r="L6888" s="63" t="s">
        <v>18002</v>
      </c>
      <c r="M6888" t="s">
        <v>753</v>
      </c>
      <c r="S6888" s="9"/>
      <c r="T6888">
        <v>9</v>
      </c>
      <c r="U6888" s="210" t="s">
        <v>18288</v>
      </c>
      <c r="V6888" s="14">
        <v>0</v>
      </c>
      <c r="W6888" s="14">
        <v>0</v>
      </c>
      <c r="X6888" s="109" t="e">
        <v>#N/A</v>
      </c>
      <c r="Y6888" t="s">
        <v>334</v>
      </c>
      <c r="Z6888" t="s">
        <v>12778</v>
      </c>
      <c r="AA6888">
        <f t="shared" si="107"/>
        <v>1</v>
      </c>
    </row>
    <row r="6889" spans="1:27" x14ac:dyDescent="0.2">
      <c r="A6889">
        <v>6487</v>
      </c>
      <c r="B6889" s="1" t="s">
        <v>15813</v>
      </c>
      <c r="C6889" t="s">
        <v>12775</v>
      </c>
      <c r="D6889" s="9"/>
      <c r="E6889" s="9"/>
      <c r="F6889" s="9"/>
      <c r="G6889" s="10">
        <v>7</v>
      </c>
      <c r="H6889" s="10" t="s">
        <v>632</v>
      </c>
      <c r="I6889" s="10">
        <v>1954</v>
      </c>
      <c r="J6889" s="11" t="s">
        <v>15771</v>
      </c>
      <c r="K6889" s="12"/>
      <c r="L6889" s="63" t="s">
        <v>18003</v>
      </c>
      <c r="M6889" t="s">
        <v>753</v>
      </c>
      <c r="S6889" s="9"/>
      <c r="T6889">
        <v>9</v>
      </c>
      <c r="U6889" s="210" t="s">
        <v>18288</v>
      </c>
      <c r="V6889" s="14">
        <v>0</v>
      </c>
      <c r="W6889" s="14">
        <v>0</v>
      </c>
      <c r="X6889" s="109" t="e">
        <v>#N/A</v>
      </c>
      <c r="Y6889" t="s">
        <v>334</v>
      </c>
      <c r="Z6889" t="s">
        <v>12778</v>
      </c>
      <c r="AA6889">
        <f t="shared" si="107"/>
        <v>1</v>
      </c>
    </row>
    <row r="6890" spans="1:27" x14ac:dyDescent="0.2">
      <c r="A6890">
        <v>5869</v>
      </c>
      <c r="B6890" s="1" t="s">
        <v>15814</v>
      </c>
      <c r="C6890" t="s">
        <v>12775</v>
      </c>
      <c r="D6890" s="9"/>
      <c r="E6890" s="9"/>
      <c r="F6890" s="9"/>
      <c r="G6890" s="10">
        <v>7</v>
      </c>
      <c r="H6890" s="10" t="s">
        <v>632</v>
      </c>
      <c r="I6890" s="10">
        <v>1954</v>
      </c>
      <c r="J6890" s="11" t="s">
        <v>15771</v>
      </c>
      <c r="K6890" s="12"/>
      <c r="L6890" s="63" t="s">
        <v>18003</v>
      </c>
      <c r="M6890" t="s">
        <v>753</v>
      </c>
      <c r="S6890" s="9"/>
      <c r="T6890">
        <v>9</v>
      </c>
      <c r="U6890" s="210" t="s">
        <v>18288</v>
      </c>
      <c r="V6890" s="14">
        <v>0</v>
      </c>
      <c r="W6890" s="14">
        <v>0</v>
      </c>
      <c r="X6890" s="109" t="e">
        <v>#N/A</v>
      </c>
      <c r="Y6890" t="s">
        <v>334</v>
      </c>
      <c r="Z6890" t="s">
        <v>12778</v>
      </c>
      <c r="AA6890">
        <f t="shared" si="107"/>
        <v>1</v>
      </c>
    </row>
    <row r="6891" spans="1:27" x14ac:dyDescent="0.2">
      <c r="A6891">
        <v>3018</v>
      </c>
      <c r="B6891" s="1" t="s">
        <v>15815</v>
      </c>
      <c r="C6891" t="s">
        <v>12775</v>
      </c>
      <c r="D6891" s="9"/>
      <c r="E6891" s="9"/>
      <c r="F6891" s="9"/>
      <c r="G6891" s="10">
        <v>7</v>
      </c>
      <c r="H6891" s="10" t="s">
        <v>632</v>
      </c>
      <c r="I6891" s="10">
        <v>1954</v>
      </c>
      <c r="J6891" s="11" t="s">
        <v>15771</v>
      </c>
      <c r="K6891" s="12"/>
      <c r="L6891" s="63" t="s">
        <v>18004</v>
      </c>
      <c r="M6891" t="s">
        <v>753</v>
      </c>
      <c r="S6891" s="9"/>
      <c r="T6891">
        <v>9</v>
      </c>
      <c r="U6891" s="210" t="s">
        <v>18288</v>
      </c>
      <c r="V6891" s="14">
        <v>0</v>
      </c>
      <c r="W6891" s="14">
        <v>0</v>
      </c>
      <c r="X6891" s="109" t="e">
        <v>#N/A</v>
      </c>
      <c r="Y6891" t="s">
        <v>334</v>
      </c>
      <c r="Z6891" t="s">
        <v>12778</v>
      </c>
      <c r="AA6891">
        <f t="shared" si="107"/>
        <v>1</v>
      </c>
    </row>
    <row r="6892" spans="1:27" x14ac:dyDescent="0.2">
      <c r="A6892">
        <v>3061</v>
      </c>
      <c r="B6892" s="1" t="s">
        <v>15816</v>
      </c>
      <c r="C6892" t="s">
        <v>12775</v>
      </c>
      <c r="D6892" s="9"/>
      <c r="E6892" s="9"/>
      <c r="F6892" s="9"/>
      <c r="G6892" s="10">
        <v>7</v>
      </c>
      <c r="H6892" s="10" t="s">
        <v>632</v>
      </c>
      <c r="I6892" s="10">
        <v>1954</v>
      </c>
      <c r="J6892" s="11" t="s">
        <v>15771</v>
      </c>
      <c r="K6892" s="12"/>
      <c r="L6892" s="63" t="s">
        <v>18005</v>
      </c>
      <c r="M6892" t="s">
        <v>753</v>
      </c>
      <c r="S6892" s="9"/>
      <c r="T6892">
        <v>9</v>
      </c>
      <c r="U6892" s="210" t="s">
        <v>18288</v>
      </c>
      <c r="V6892" s="14">
        <v>0</v>
      </c>
      <c r="W6892" s="14">
        <v>0</v>
      </c>
      <c r="X6892" s="109" t="e">
        <v>#N/A</v>
      </c>
      <c r="Y6892" t="s">
        <v>334</v>
      </c>
      <c r="Z6892" t="s">
        <v>12778</v>
      </c>
      <c r="AA6892">
        <f t="shared" si="107"/>
        <v>1</v>
      </c>
    </row>
    <row r="6893" spans="1:27" x14ac:dyDescent="0.2">
      <c r="A6893">
        <v>4521</v>
      </c>
      <c r="B6893" s="1" t="s">
        <v>15817</v>
      </c>
      <c r="C6893" t="s">
        <v>12775</v>
      </c>
      <c r="D6893" s="9"/>
      <c r="E6893" s="9"/>
      <c r="F6893" s="9"/>
      <c r="G6893" s="10">
        <v>7</v>
      </c>
      <c r="H6893" s="10" t="s">
        <v>632</v>
      </c>
      <c r="I6893" s="10">
        <v>1954</v>
      </c>
      <c r="J6893" s="11" t="s">
        <v>15771</v>
      </c>
      <c r="K6893" s="12"/>
      <c r="L6893" s="63" t="s">
        <v>18007</v>
      </c>
      <c r="M6893" t="s">
        <v>753</v>
      </c>
      <c r="S6893" s="9"/>
      <c r="T6893">
        <v>9</v>
      </c>
      <c r="U6893" s="210" t="s">
        <v>18288</v>
      </c>
      <c r="V6893" s="14">
        <v>0</v>
      </c>
      <c r="W6893" s="14">
        <v>0</v>
      </c>
      <c r="X6893" s="109" t="e">
        <v>#N/A</v>
      </c>
      <c r="Y6893" t="s">
        <v>334</v>
      </c>
      <c r="Z6893" t="s">
        <v>12778</v>
      </c>
      <c r="AA6893">
        <f t="shared" si="107"/>
        <v>1</v>
      </c>
    </row>
    <row r="6894" spans="1:27" x14ac:dyDescent="0.2">
      <c r="A6894">
        <v>1006</v>
      </c>
      <c r="B6894" s="1" t="s">
        <v>15794</v>
      </c>
      <c r="C6894" t="s">
        <v>12775</v>
      </c>
      <c r="D6894" s="9" t="s">
        <v>11068</v>
      </c>
      <c r="E6894" s="9"/>
      <c r="F6894" s="9"/>
      <c r="G6894" s="10">
        <v>7</v>
      </c>
      <c r="H6894" s="10" t="s">
        <v>632</v>
      </c>
      <c r="I6894" s="10">
        <v>1954</v>
      </c>
      <c r="J6894" s="11" t="s">
        <v>15771</v>
      </c>
      <c r="K6894" s="12"/>
      <c r="L6894" s="63" t="s">
        <v>18014</v>
      </c>
      <c r="M6894" t="s">
        <v>753</v>
      </c>
      <c r="S6894" s="9"/>
      <c r="T6894">
        <v>9</v>
      </c>
      <c r="U6894" s="210" t="s">
        <v>18288</v>
      </c>
      <c r="V6894" s="14">
        <v>0</v>
      </c>
      <c r="W6894" s="14">
        <v>0</v>
      </c>
      <c r="X6894" s="150" t="s">
        <v>294</v>
      </c>
      <c r="Y6894" t="s">
        <v>11068</v>
      </c>
      <c r="Z6894" t="s">
        <v>12778</v>
      </c>
      <c r="AA6894">
        <f t="shared" si="107"/>
        <v>1</v>
      </c>
    </row>
    <row r="6895" spans="1:27" x14ac:dyDescent="0.2">
      <c r="A6895">
        <v>5575</v>
      </c>
      <c r="B6895" s="1" t="s">
        <v>15818</v>
      </c>
      <c r="C6895" t="s">
        <v>12775</v>
      </c>
      <c r="D6895" s="9"/>
      <c r="E6895" s="9"/>
      <c r="F6895" s="9"/>
      <c r="G6895" s="10">
        <v>7</v>
      </c>
      <c r="H6895" s="10" t="s">
        <v>632</v>
      </c>
      <c r="I6895" s="10">
        <v>1954</v>
      </c>
      <c r="J6895" s="11" t="s">
        <v>15771</v>
      </c>
      <c r="K6895" s="12"/>
      <c r="L6895" s="63" t="s">
        <v>18030</v>
      </c>
      <c r="M6895" t="s">
        <v>753</v>
      </c>
      <c r="S6895" s="9"/>
      <c r="T6895">
        <v>9</v>
      </c>
      <c r="U6895" s="210" t="s">
        <v>18288</v>
      </c>
      <c r="V6895" s="14">
        <v>0</v>
      </c>
      <c r="W6895" s="14">
        <v>0</v>
      </c>
      <c r="X6895" s="109" t="e">
        <v>#N/A</v>
      </c>
      <c r="Y6895" t="s">
        <v>334</v>
      </c>
      <c r="Z6895" t="s">
        <v>12778</v>
      </c>
      <c r="AA6895">
        <f t="shared" si="107"/>
        <v>1</v>
      </c>
    </row>
    <row r="6896" spans="1:27" x14ac:dyDescent="0.2">
      <c r="A6896">
        <v>1129</v>
      </c>
      <c r="B6896" s="1" t="s">
        <v>15795</v>
      </c>
      <c r="C6896" t="s">
        <v>12775</v>
      </c>
      <c r="D6896" s="9" t="s">
        <v>11068</v>
      </c>
      <c r="E6896" s="9"/>
      <c r="F6896" s="9"/>
      <c r="G6896" s="10">
        <v>7</v>
      </c>
      <c r="H6896" s="10" t="s">
        <v>632</v>
      </c>
      <c r="I6896" s="10">
        <v>1954</v>
      </c>
      <c r="J6896" s="11" t="s">
        <v>15771</v>
      </c>
      <c r="K6896" s="12"/>
      <c r="L6896" s="63" t="s">
        <v>18033</v>
      </c>
      <c r="M6896" t="s">
        <v>753</v>
      </c>
      <c r="S6896" s="9"/>
      <c r="T6896">
        <v>9</v>
      </c>
      <c r="U6896" s="210" t="s">
        <v>18288</v>
      </c>
      <c r="V6896" s="14">
        <v>0</v>
      </c>
      <c r="W6896" s="14">
        <v>0</v>
      </c>
      <c r="X6896" s="150" t="s">
        <v>294</v>
      </c>
      <c r="Y6896" t="s">
        <v>11068</v>
      </c>
      <c r="Z6896" t="s">
        <v>12778</v>
      </c>
      <c r="AA6896">
        <f t="shared" si="107"/>
        <v>1</v>
      </c>
    </row>
    <row r="6897" spans="1:27" x14ac:dyDescent="0.2">
      <c r="A6897">
        <v>6046</v>
      </c>
      <c r="B6897" s="1" t="s">
        <v>15819</v>
      </c>
      <c r="C6897" t="s">
        <v>12775</v>
      </c>
      <c r="D6897" s="9"/>
      <c r="E6897" s="9"/>
      <c r="F6897" s="9"/>
      <c r="G6897" s="10">
        <v>7</v>
      </c>
      <c r="H6897" s="10" t="s">
        <v>632</v>
      </c>
      <c r="I6897" s="10">
        <v>1954</v>
      </c>
      <c r="J6897" s="11" t="s">
        <v>15771</v>
      </c>
      <c r="K6897" s="12"/>
      <c r="L6897" s="63" t="s">
        <v>18034</v>
      </c>
      <c r="M6897" t="s">
        <v>753</v>
      </c>
      <c r="S6897" s="9"/>
      <c r="T6897">
        <v>9</v>
      </c>
      <c r="U6897" s="210" t="s">
        <v>18288</v>
      </c>
      <c r="V6897" s="14">
        <v>0</v>
      </c>
      <c r="W6897" s="14">
        <v>0</v>
      </c>
      <c r="X6897" s="109" t="e">
        <v>#N/A</v>
      </c>
      <c r="Y6897" t="s">
        <v>334</v>
      </c>
      <c r="Z6897" t="s">
        <v>12778</v>
      </c>
      <c r="AA6897">
        <f t="shared" si="107"/>
        <v>1</v>
      </c>
    </row>
    <row r="6898" spans="1:27" x14ac:dyDescent="0.2">
      <c r="A6898">
        <v>6441</v>
      </c>
      <c r="B6898" s="1" t="s">
        <v>15820</v>
      </c>
      <c r="C6898" t="s">
        <v>12775</v>
      </c>
      <c r="D6898" s="9"/>
      <c r="E6898" s="9"/>
      <c r="F6898" s="9"/>
      <c r="G6898" s="10">
        <v>7</v>
      </c>
      <c r="H6898" s="10" t="s">
        <v>632</v>
      </c>
      <c r="I6898" s="10">
        <v>1954</v>
      </c>
      <c r="J6898" s="11" t="s">
        <v>15771</v>
      </c>
      <c r="K6898" s="12"/>
      <c r="L6898" s="63" t="s">
        <v>18035</v>
      </c>
      <c r="M6898" t="s">
        <v>753</v>
      </c>
      <c r="S6898" s="9"/>
      <c r="T6898">
        <v>9</v>
      </c>
      <c r="U6898" s="210" t="s">
        <v>18288</v>
      </c>
      <c r="V6898" s="14">
        <v>0</v>
      </c>
      <c r="W6898" s="14">
        <v>0</v>
      </c>
      <c r="X6898" s="109" t="e">
        <v>#N/A</v>
      </c>
      <c r="Y6898" t="s">
        <v>334</v>
      </c>
      <c r="Z6898" t="s">
        <v>12778</v>
      </c>
      <c r="AA6898">
        <f t="shared" si="107"/>
        <v>1</v>
      </c>
    </row>
    <row r="6899" spans="1:27" x14ac:dyDescent="0.2">
      <c r="A6899">
        <v>6637</v>
      </c>
      <c r="B6899" s="1" t="s">
        <v>15821</v>
      </c>
      <c r="C6899" t="s">
        <v>12775</v>
      </c>
      <c r="D6899" s="9"/>
      <c r="E6899" s="9"/>
      <c r="F6899" s="9"/>
      <c r="G6899" s="10">
        <v>7</v>
      </c>
      <c r="H6899" s="10" t="s">
        <v>632</v>
      </c>
      <c r="I6899" s="10">
        <v>1954</v>
      </c>
      <c r="J6899" s="11" t="s">
        <v>15771</v>
      </c>
      <c r="K6899" s="12"/>
      <c r="L6899" s="63" t="s">
        <v>18052</v>
      </c>
      <c r="M6899" t="s">
        <v>753</v>
      </c>
      <c r="S6899" s="9"/>
      <c r="T6899">
        <v>9</v>
      </c>
      <c r="U6899" s="210" t="s">
        <v>18288</v>
      </c>
      <c r="V6899" s="14">
        <v>0</v>
      </c>
      <c r="W6899" s="14">
        <v>0</v>
      </c>
      <c r="X6899" s="109" t="e">
        <v>#N/A</v>
      </c>
      <c r="Y6899" t="s">
        <v>334</v>
      </c>
      <c r="Z6899" t="s">
        <v>7990</v>
      </c>
      <c r="AA6899">
        <f t="shared" si="107"/>
        <v>1</v>
      </c>
    </row>
    <row r="6900" spans="1:27" x14ac:dyDescent="0.2">
      <c r="A6900">
        <v>6451</v>
      </c>
      <c r="B6900" s="1" t="s">
        <v>15822</v>
      </c>
      <c r="C6900" t="s">
        <v>12775</v>
      </c>
      <c r="D6900" s="9"/>
      <c r="E6900" s="9"/>
      <c r="F6900" s="9"/>
      <c r="G6900" s="10">
        <v>7</v>
      </c>
      <c r="H6900" s="10" t="s">
        <v>632</v>
      </c>
      <c r="I6900" s="10">
        <v>1954</v>
      </c>
      <c r="J6900" s="11" t="s">
        <v>15771</v>
      </c>
      <c r="K6900" s="12"/>
      <c r="L6900" s="63" t="s">
        <v>18053</v>
      </c>
      <c r="M6900" t="s">
        <v>753</v>
      </c>
      <c r="S6900" s="9"/>
      <c r="T6900">
        <v>9</v>
      </c>
      <c r="U6900" s="210" t="s">
        <v>18288</v>
      </c>
      <c r="V6900" s="14">
        <v>0</v>
      </c>
      <c r="W6900" s="14">
        <v>0</v>
      </c>
      <c r="X6900" s="109" t="e">
        <v>#N/A</v>
      </c>
      <c r="Y6900" t="s">
        <v>334</v>
      </c>
      <c r="Z6900" t="s">
        <v>7990</v>
      </c>
      <c r="AA6900">
        <f t="shared" si="107"/>
        <v>1</v>
      </c>
    </row>
    <row r="6901" spans="1:27" x14ac:dyDescent="0.2">
      <c r="A6901">
        <v>5793</v>
      </c>
      <c r="B6901" s="1" t="s">
        <v>15823</v>
      </c>
      <c r="C6901" t="s">
        <v>12775</v>
      </c>
      <c r="D6901" s="9"/>
      <c r="E6901" s="9"/>
      <c r="F6901" s="9"/>
      <c r="G6901" s="10">
        <v>7</v>
      </c>
      <c r="H6901" s="10" t="s">
        <v>632</v>
      </c>
      <c r="I6901" s="10">
        <v>1954</v>
      </c>
      <c r="J6901" s="11" t="s">
        <v>15771</v>
      </c>
      <c r="K6901" s="12"/>
      <c r="L6901" s="63" t="s">
        <v>18055</v>
      </c>
      <c r="M6901" t="s">
        <v>753</v>
      </c>
      <c r="S6901" s="9"/>
      <c r="T6901">
        <v>9</v>
      </c>
      <c r="U6901" s="210" t="s">
        <v>18288</v>
      </c>
      <c r="V6901" s="14">
        <v>0</v>
      </c>
      <c r="W6901" s="14">
        <v>0</v>
      </c>
      <c r="X6901" s="109" t="e">
        <v>#N/A</v>
      </c>
      <c r="Y6901" t="s">
        <v>334</v>
      </c>
      <c r="Z6901" t="s">
        <v>7990</v>
      </c>
      <c r="AA6901">
        <f t="shared" si="107"/>
        <v>1</v>
      </c>
    </row>
    <row r="6902" spans="1:27" x14ac:dyDescent="0.2">
      <c r="A6902">
        <v>4180</v>
      </c>
      <c r="B6902" s="1" t="s">
        <v>15824</v>
      </c>
      <c r="C6902" t="s">
        <v>12775</v>
      </c>
      <c r="D6902" s="9"/>
      <c r="E6902" s="9"/>
      <c r="F6902" s="9"/>
      <c r="G6902" s="10">
        <v>7</v>
      </c>
      <c r="H6902" s="10" t="s">
        <v>632</v>
      </c>
      <c r="I6902" s="10">
        <v>1954</v>
      </c>
      <c r="J6902" s="11" t="s">
        <v>15771</v>
      </c>
      <c r="K6902" s="12"/>
      <c r="L6902" s="63" t="s">
        <v>18057</v>
      </c>
      <c r="M6902" t="s">
        <v>753</v>
      </c>
      <c r="S6902" s="9"/>
      <c r="T6902">
        <v>9</v>
      </c>
      <c r="U6902" s="210" t="s">
        <v>18288</v>
      </c>
      <c r="V6902" s="14">
        <v>0</v>
      </c>
      <c r="W6902" s="14">
        <v>0</v>
      </c>
      <c r="X6902" s="109" t="e">
        <v>#N/A</v>
      </c>
      <c r="Y6902" t="s">
        <v>334</v>
      </c>
      <c r="Z6902" t="s">
        <v>7990</v>
      </c>
      <c r="AA6902">
        <f t="shared" si="107"/>
        <v>1</v>
      </c>
    </row>
    <row r="6903" spans="1:27" x14ac:dyDescent="0.2">
      <c r="A6903">
        <v>6055</v>
      </c>
      <c r="B6903" s="1" t="s">
        <v>15825</v>
      </c>
      <c r="C6903" t="s">
        <v>12775</v>
      </c>
      <c r="D6903" s="9"/>
      <c r="E6903" s="9"/>
      <c r="F6903" s="9"/>
      <c r="G6903" s="10">
        <v>7</v>
      </c>
      <c r="H6903" s="10" t="s">
        <v>632</v>
      </c>
      <c r="I6903" s="10">
        <v>1954</v>
      </c>
      <c r="J6903" s="11" t="s">
        <v>15771</v>
      </c>
      <c r="K6903" s="12"/>
      <c r="L6903" s="63" t="s">
        <v>18064</v>
      </c>
      <c r="M6903" t="s">
        <v>753</v>
      </c>
      <c r="S6903" s="9"/>
      <c r="T6903">
        <v>9</v>
      </c>
      <c r="U6903" s="210" t="s">
        <v>18288</v>
      </c>
      <c r="V6903" s="14">
        <v>0</v>
      </c>
      <c r="W6903" s="14">
        <v>0</v>
      </c>
      <c r="X6903" s="109" t="e">
        <v>#N/A</v>
      </c>
      <c r="Y6903" t="s">
        <v>334</v>
      </c>
      <c r="Z6903" t="s">
        <v>7990</v>
      </c>
      <c r="AA6903">
        <f t="shared" si="107"/>
        <v>1</v>
      </c>
    </row>
    <row r="6904" spans="1:27" x14ac:dyDescent="0.2">
      <c r="A6904">
        <v>7188</v>
      </c>
      <c r="B6904" s="1" t="s">
        <v>15826</v>
      </c>
      <c r="C6904" t="s">
        <v>12775</v>
      </c>
      <c r="D6904" s="9"/>
      <c r="E6904" s="9"/>
      <c r="F6904" s="9"/>
      <c r="G6904" s="10">
        <v>7</v>
      </c>
      <c r="H6904" s="10" t="s">
        <v>632</v>
      </c>
      <c r="I6904" s="10">
        <v>1954</v>
      </c>
      <c r="J6904" s="11" t="s">
        <v>15771</v>
      </c>
      <c r="K6904" s="12"/>
      <c r="L6904" s="63" t="s">
        <v>18070</v>
      </c>
      <c r="M6904" t="s">
        <v>753</v>
      </c>
      <c r="S6904" s="9"/>
      <c r="T6904">
        <v>9</v>
      </c>
      <c r="U6904" s="210" t="s">
        <v>18288</v>
      </c>
      <c r="V6904" s="14">
        <v>0</v>
      </c>
      <c r="W6904" s="14">
        <v>0</v>
      </c>
      <c r="X6904" s="109" t="e">
        <v>#N/A</v>
      </c>
      <c r="Y6904" t="s">
        <v>334</v>
      </c>
      <c r="Z6904" t="s">
        <v>7990</v>
      </c>
      <c r="AA6904">
        <f t="shared" si="107"/>
        <v>1</v>
      </c>
    </row>
    <row r="6905" spans="1:27" x14ac:dyDescent="0.2">
      <c r="A6905">
        <v>7326</v>
      </c>
      <c r="B6905" s="1" t="s">
        <v>15827</v>
      </c>
      <c r="C6905" t="s">
        <v>12775</v>
      </c>
      <c r="D6905" s="9"/>
      <c r="E6905" s="9"/>
      <c r="F6905" s="9"/>
      <c r="G6905" s="10">
        <v>7</v>
      </c>
      <c r="H6905" s="10" t="s">
        <v>632</v>
      </c>
      <c r="I6905" s="10">
        <v>1954</v>
      </c>
      <c r="J6905" s="11" t="s">
        <v>15771</v>
      </c>
      <c r="K6905" s="12"/>
      <c r="L6905" s="63" t="s">
        <v>18072</v>
      </c>
      <c r="M6905" t="s">
        <v>753</v>
      </c>
      <c r="S6905" s="9"/>
      <c r="T6905">
        <v>9</v>
      </c>
      <c r="U6905" s="210" t="s">
        <v>18288</v>
      </c>
      <c r="V6905" s="14">
        <v>0</v>
      </c>
      <c r="W6905" s="14">
        <v>0</v>
      </c>
      <c r="X6905" s="109" t="e">
        <v>#N/A</v>
      </c>
      <c r="Y6905" t="s">
        <v>334</v>
      </c>
      <c r="Z6905" t="s">
        <v>7990</v>
      </c>
      <c r="AA6905">
        <f t="shared" si="107"/>
        <v>1</v>
      </c>
    </row>
    <row r="6906" spans="1:27" x14ac:dyDescent="0.2">
      <c r="A6906">
        <v>1200</v>
      </c>
      <c r="B6906" s="1" t="s">
        <v>15797</v>
      </c>
      <c r="C6906" t="s">
        <v>12775</v>
      </c>
      <c r="D6906" s="9" t="s">
        <v>9286</v>
      </c>
      <c r="E6906" s="9" t="s">
        <v>259</v>
      </c>
      <c r="F6906" s="9" t="s">
        <v>532</v>
      </c>
      <c r="G6906" s="10">
        <v>7</v>
      </c>
      <c r="H6906" s="10" t="s">
        <v>632</v>
      </c>
      <c r="I6906" s="10">
        <v>1954</v>
      </c>
      <c r="J6906" s="11" t="s">
        <v>15771</v>
      </c>
      <c r="K6906" s="12"/>
      <c r="L6906" s="63" t="s">
        <v>18077</v>
      </c>
      <c r="M6906" t="s">
        <v>753</v>
      </c>
      <c r="S6906" s="9"/>
      <c r="T6906">
        <v>9</v>
      </c>
      <c r="U6906" s="210" t="s">
        <v>18288</v>
      </c>
      <c r="V6906" s="14">
        <v>0</v>
      </c>
      <c r="W6906" s="14">
        <v>0</v>
      </c>
      <c r="X6906" s="150" t="s">
        <v>294</v>
      </c>
      <c r="Y6906" t="s">
        <v>9286</v>
      </c>
      <c r="Z6906" t="s">
        <v>7990</v>
      </c>
      <c r="AA6906">
        <f t="shared" si="107"/>
        <v>1</v>
      </c>
    </row>
    <row r="6907" spans="1:27" x14ac:dyDescent="0.2">
      <c r="A6907">
        <v>7476</v>
      </c>
      <c r="B6907" s="1" t="s">
        <v>15828</v>
      </c>
      <c r="C6907" t="s">
        <v>12775</v>
      </c>
      <c r="D6907" s="9"/>
      <c r="E6907" s="9"/>
      <c r="F6907" s="9"/>
      <c r="G6907" s="10">
        <v>7</v>
      </c>
      <c r="H6907" s="10" t="s">
        <v>632</v>
      </c>
      <c r="I6907" s="10">
        <v>1954</v>
      </c>
      <c r="J6907" s="11" t="s">
        <v>15771</v>
      </c>
      <c r="K6907" s="12"/>
      <c r="L6907" s="63" t="s">
        <v>18078</v>
      </c>
      <c r="M6907" t="s">
        <v>753</v>
      </c>
      <c r="S6907" s="9"/>
      <c r="T6907">
        <v>9</v>
      </c>
      <c r="U6907" s="210" t="s">
        <v>18288</v>
      </c>
      <c r="V6907" s="14">
        <v>0</v>
      </c>
      <c r="W6907" s="14">
        <v>0</v>
      </c>
      <c r="X6907" s="109" t="e">
        <v>#N/A</v>
      </c>
      <c r="Y6907" t="s">
        <v>334</v>
      </c>
      <c r="Z6907" t="s">
        <v>7990</v>
      </c>
      <c r="AA6907">
        <f t="shared" si="107"/>
        <v>1</v>
      </c>
    </row>
    <row r="6908" spans="1:27" x14ac:dyDescent="0.2">
      <c r="A6908">
        <v>7641</v>
      </c>
      <c r="B6908" s="1" t="s">
        <v>15829</v>
      </c>
      <c r="C6908" t="s">
        <v>12775</v>
      </c>
      <c r="D6908" s="9"/>
      <c r="E6908" s="9"/>
      <c r="F6908" s="9"/>
      <c r="G6908" s="10">
        <v>7</v>
      </c>
      <c r="H6908" s="10" t="s">
        <v>632</v>
      </c>
      <c r="I6908" s="10">
        <v>1954</v>
      </c>
      <c r="J6908" s="11" t="s">
        <v>15771</v>
      </c>
      <c r="K6908" s="12"/>
      <c r="L6908" s="63" t="s">
        <v>18085</v>
      </c>
      <c r="M6908" t="s">
        <v>753</v>
      </c>
      <c r="S6908" s="9"/>
      <c r="T6908">
        <v>9</v>
      </c>
      <c r="U6908" s="210" t="s">
        <v>18288</v>
      </c>
      <c r="V6908" s="14">
        <v>0</v>
      </c>
      <c r="W6908" s="14">
        <v>0</v>
      </c>
      <c r="X6908" s="109" t="e">
        <v>#N/A</v>
      </c>
      <c r="Y6908" t="s">
        <v>334</v>
      </c>
      <c r="Z6908" t="s">
        <v>7990</v>
      </c>
      <c r="AA6908">
        <f t="shared" si="107"/>
        <v>1</v>
      </c>
    </row>
    <row r="6909" spans="1:27" x14ac:dyDescent="0.2">
      <c r="A6909">
        <v>5770</v>
      </c>
      <c r="B6909" s="1" t="s">
        <v>15830</v>
      </c>
      <c r="C6909" t="s">
        <v>12775</v>
      </c>
      <c r="D6909" s="9"/>
      <c r="E6909" s="9"/>
      <c r="F6909" s="9"/>
      <c r="G6909" s="10">
        <v>7</v>
      </c>
      <c r="H6909" s="10" t="s">
        <v>632</v>
      </c>
      <c r="I6909" s="10">
        <v>1954</v>
      </c>
      <c r="J6909" s="11" t="s">
        <v>15771</v>
      </c>
      <c r="K6909" s="12"/>
      <c r="L6909" s="63" t="s">
        <v>18088</v>
      </c>
      <c r="M6909" t="s">
        <v>753</v>
      </c>
      <c r="S6909" s="9"/>
      <c r="T6909">
        <v>9</v>
      </c>
      <c r="U6909" s="210" t="s">
        <v>18288</v>
      </c>
      <c r="V6909" s="14">
        <v>0</v>
      </c>
      <c r="W6909" s="14">
        <v>0</v>
      </c>
      <c r="X6909" s="109" t="e">
        <v>#N/A</v>
      </c>
      <c r="Y6909" t="s">
        <v>334</v>
      </c>
      <c r="Z6909" t="s">
        <v>7990</v>
      </c>
      <c r="AA6909">
        <f t="shared" si="107"/>
        <v>1</v>
      </c>
    </row>
    <row r="6910" spans="1:27" x14ac:dyDescent="0.2">
      <c r="A6910">
        <v>3109</v>
      </c>
      <c r="B6910" s="1" t="s">
        <v>15831</v>
      </c>
      <c r="C6910" t="s">
        <v>503</v>
      </c>
      <c r="D6910" s="9" t="s">
        <v>15832</v>
      </c>
      <c r="E6910" s="9" t="s">
        <v>876</v>
      </c>
      <c r="F6910" s="9" t="s">
        <v>1416</v>
      </c>
      <c r="G6910" s="10">
        <v>9</v>
      </c>
      <c r="H6910" s="10" t="s">
        <v>632</v>
      </c>
      <c r="I6910" s="10">
        <v>1954</v>
      </c>
      <c r="J6910" s="11" t="s">
        <v>15833</v>
      </c>
      <c r="K6910" s="12"/>
      <c r="L6910" s="63" t="s">
        <v>17985</v>
      </c>
      <c r="M6910" t="s">
        <v>753</v>
      </c>
      <c r="S6910" s="9"/>
      <c r="T6910">
        <v>9</v>
      </c>
      <c r="U6910" s="210" t="s">
        <v>18288</v>
      </c>
      <c r="V6910" s="14">
        <v>0</v>
      </c>
      <c r="W6910" s="14">
        <v>0</v>
      </c>
      <c r="X6910" s="150" t="s">
        <v>270</v>
      </c>
      <c r="Y6910">
        <v>45</v>
      </c>
      <c r="Z6910" t="s">
        <v>271</v>
      </c>
      <c r="AA6910">
        <f t="shared" si="107"/>
        <v>3</v>
      </c>
    </row>
    <row r="6911" spans="1:27" x14ac:dyDescent="0.2">
      <c r="A6911">
        <v>745</v>
      </c>
      <c r="B6911" s="1" t="s">
        <v>15834</v>
      </c>
      <c r="C6911" t="s">
        <v>6878</v>
      </c>
      <c r="D6911" s="9" t="s">
        <v>15835</v>
      </c>
      <c r="E6911" s="9"/>
      <c r="F6911" s="9"/>
      <c r="G6911" s="10">
        <v>10</v>
      </c>
      <c r="H6911" s="10" t="s">
        <v>632</v>
      </c>
      <c r="I6911" s="10">
        <v>1954</v>
      </c>
      <c r="J6911" s="11" t="s">
        <v>15836</v>
      </c>
      <c r="K6911" s="12" t="s">
        <v>237</v>
      </c>
      <c r="L6911" s="13" t="s">
        <v>15837</v>
      </c>
      <c r="M6911" t="s">
        <v>290</v>
      </c>
      <c r="N6911" t="s">
        <v>291</v>
      </c>
      <c r="O6911" t="s">
        <v>498</v>
      </c>
      <c r="S6911" s="9"/>
      <c r="T6911">
        <v>9</v>
      </c>
      <c r="U6911" s="210" t="s">
        <v>18288</v>
      </c>
      <c r="V6911" s="14">
        <v>0</v>
      </c>
      <c r="W6911" s="14">
        <v>0</v>
      </c>
      <c r="X6911" s="150" t="s">
        <v>270</v>
      </c>
      <c r="Y6911">
        <v>81</v>
      </c>
      <c r="Z6911" t="s">
        <v>271</v>
      </c>
      <c r="AA6911">
        <f t="shared" si="107"/>
        <v>4</v>
      </c>
    </row>
    <row r="6912" spans="1:27" x14ac:dyDescent="0.2">
      <c r="A6912">
        <v>1696</v>
      </c>
      <c r="B6912" s="1" t="s">
        <v>15838</v>
      </c>
      <c r="C6912" t="s">
        <v>9894</v>
      </c>
      <c r="D6912" s="9" t="s">
        <v>15839</v>
      </c>
      <c r="E6912" s="9"/>
      <c r="F6912" s="9"/>
      <c r="G6912" s="10">
        <v>16</v>
      </c>
      <c r="H6912" s="10" t="s">
        <v>632</v>
      </c>
      <c r="I6912" s="10">
        <v>1954</v>
      </c>
      <c r="J6912" s="11" t="s">
        <v>15840</v>
      </c>
      <c r="K6912" s="12" t="s">
        <v>237</v>
      </c>
      <c r="L6912" s="13" t="s">
        <v>15841</v>
      </c>
      <c r="M6912" t="s">
        <v>290</v>
      </c>
      <c r="N6912" t="s">
        <v>291</v>
      </c>
      <c r="O6912" t="s">
        <v>520</v>
      </c>
      <c r="S6912" s="9"/>
      <c r="T6912">
        <v>9</v>
      </c>
      <c r="U6912" s="210" t="s">
        <v>18288</v>
      </c>
      <c r="V6912" s="14">
        <v>0</v>
      </c>
      <c r="W6912" s="14">
        <v>0</v>
      </c>
      <c r="X6912" s="150" t="s">
        <v>294</v>
      </c>
      <c r="Y6912" t="s">
        <v>10417</v>
      </c>
      <c r="Z6912" t="s">
        <v>271</v>
      </c>
      <c r="AA6912">
        <f t="shared" si="107"/>
        <v>2</v>
      </c>
    </row>
    <row r="6913" spans="1:27" x14ac:dyDescent="0.2">
      <c r="A6913">
        <v>5942</v>
      </c>
      <c r="B6913" s="1" t="s">
        <v>15856</v>
      </c>
      <c r="C6913" t="s">
        <v>9894</v>
      </c>
      <c r="D6913" s="9">
        <v>139</v>
      </c>
      <c r="E6913" s="9" t="s">
        <v>259</v>
      </c>
      <c r="F6913" s="9" t="s">
        <v>721</v>
      </c>
      <c r="G6913" s="10">
        <v>21</v>
      </c>
      <c r="H6913" s="10" t="s">
        <v>632</v>
      </c>
      <c r="I6913" s="10">
        <v>1954</v>
      </c>
      <c r="J6913" s="11" t="s">
        <v>15844</v>
      </c>
      <c r="K6913" s="12"/>
      <c r="L6913" s="13" t="s">
        <v>15848</v>
      </c>
      <c r="M6913" t="s">
        <v>753</v>
      </c>
      <c r="S6913" s="9"/>
      <c r="T6913">
        <v>9</v>
      </c>
      <c r="U6913" s="210" t="s">
        <v>18288</v>
      </c>
      <c r="V6913" s="14">
        <v>0</v>
      </c>
      <c r="W6913" s="14">
        <v>0</v>
      </c>
      <c r="X6913" s="150" t="s">
        <v>270</v>
      </c>
      <c r="Y6913">
        <v>139</v>
      </c>
      <c r="Z6913" t="s">
        <v>271</v>
      </c>
      <c r="AA6913">
        <f t="shared" si="107"/>
        <v>1</v>
      </c>
    </row>
    <row r="6914" spans="1:27" x14ac:dyDescent="0.2">
      <c r="A6914">
        <v>3993</v>
      </c>
      <c r="B6914" s="1" t="s">
        <v>15851</v>
      </c>
      <c r="C6914" t="s">
        <v>9894</v>
      </c>
      <c r="D6914" s="9" t="s">
        <v>15852</v>
      </c>
      <c r="E6914" s="9"/>
      <c r="F6914" s="9"/>
      <c r="G6914" s="10">
        <v>21</v>
      </c>
      <c r="H6914" s="10" t="s">
        <v>632</v>
      </c>
      <c r="I6914" s="10">
        <v>1954</v>
      </c>
      <c r="J6914" s="11" t="s">
        <v>15844</v>
      </c>
      <c r="K6914" s="12"/>
      <c r="L6914" s="13" t="s">
        <v>15853</v>
      </c>
      <c r="M6914" t="s">
        <v>753</v>
      </c>
      <c r="S6914" s="9"/>
      <c r="T6914">
        <v>9</v>
      </c>
      <c r="U6914" s="210" t="s">
        <v>18288</v>
      </c>
      <c r="V6914" s="14">
        <v>0</v>
      </c>
      <c r="W6914" s="14">
        <v>0</v>
      </c>
      <c r="X6914" s="150" t="s">
        <v>270</v>
      </c>
      <c r="Y6914">
        <v>14</v>
      </c>
      <c r="Z6914" t="s">
        <v>271</v>
      </c>
      <c r="AA6914">
        <f t="shared" ref="AA6914:AA6977" si="108">LEN(D6914)-LEN(SUBSTITUTE(D6914,"/",""))+1</f>
        <v>3</v>
      </c>
    </row>
    <row r="6915" spans="1:27" x14ac:dyDescent="0.2">
      <c r="A6915">
        <v>795</v>
      </c>
      <c r="B6915" s="1" t="s">
        <v>15858</v>
      </c>
      <c r="C6915" t="s">
        <v>9894</v>
      </c>
      <c r="D6915" s="9"/>
      <c r="E6915" s="9"/>
      <c r="F6915" s="9"/>
      <c r="G6915" s="10">
        <v>21</v>
      </c>
      <c r="H6915" s="10" t="s">
        <v>632</v>
      </c>
      <c r="I6915" s="10">
        <v>1954</v>
      </c>
      <c r="J6915" s="11" t="s">
        <v>15844</v>
      </c>
      <c r="K6915" s="12"/>
      <c r="L6915" s="13" t="s">
        <v>15845</v>
      </c>
      <c r="M6915" t="s">
        <v>753</v>
      </c>
      <c r="S6915" s="9"/>
      <c r="T6915">
        <v>9</v>
      </c>
      <c r="U6915" s="210" t="s">
        <v>18288</v>
      </c>
      <c r="V6915" s="14">
        <v>0</v>
      </c>
      <c r="W6915" s="14">
        <v>0</v>
      </c>
      <c r="X6915" s="109" t="e">
        <v>#N/A</v>
      </c>
      <c r="Y6915" t="s">
        <v>334</v>
      </c>
      <c r="Z6915" t="s">
        <v>271</v>
      </c>
      <c r="AA6915">
        <f t="shared" si="108"/>
        <v>1</v>
      </c>
    </row>
    <row r="6916" spans="1:27" x14ac:dyDescent="0.2">
      <c r="A6916">
        <v>1870</v>
      </c>
      <c r="B6916" s="1" t="s">
        <v>15854</v>
      </c>
      <c r="C6916" t="s">
        <v>9894</v>
      </c>
      <c r="D6916" s="9" t="s">
        <v>15032</v>
      </c>
      <c r="E6916" s="9" t="s">
        <v>259</v>
      </c>
      <c r="F6916" s="9" t="s">
        <v>721</v>
      </c>
      <c r="G6916" s="10">
        <v>21</v>
      </c>
      <c r="H6916" s="10" t="s">
        <v>632</v>
      </c>
      <c r="I6916" s="10">
        <v>1954</v>
      </c>
      <c r="J6916" s="11" t="s">
        <v>15844</v>
      </c>
      <c r="K6916" s="12"/>
      <c r="L6916" s="13" t="s">
        <v>15845</v>
      </c>
      <c r="M6916" t="s">
        <v>753</v>
      </c>
      <c r="S6916" s="9"/>
      <c r="T6916">
        <v>9</v>
      </c>
      <c r="U6916" s="210" t="s">
        <v>18288</v>
      </c>
      <c r="V6916" s="14">
        <v>0</v>
      </c>
      <c r="W6916" s="14">
        <v>0</v>
      </c>
      <c r="X6916" s="150" t="s">
        <v>270</v>
      </c>
      <c r="Y6916">
        <v>139</v>
      </c>
      <c r="Z6916" t="s">
        <v>271</v>
      </c>
      <c r="AA6916">
        <f t="shared" si="108"/>
        <v>2</v>
      </c>
    </row>
    <row r="6917" spans="1:27" x14ac:dyDescent="0.2">
      <c r="A6917">
        <v>2550</v>
      </c>
      <c r="B6917" s="1" t="s">
        <v>15842</v>
      </c>
      <c r="C6917" t="s">
        <v>9894</v>
      </c>
      <c r="D6917" s="9" t="s">
        <v>15843</v>
      </c>
      <c r="E6917" s="9"/>
      <c r="F6917" s="9"/>
      <c r="G6917" s="10">
        <v>21</v>
      </c>
      <c r="H6917" s="10" t="s">
        <v>632</v>
      </c>
      <c r="I6917" s="10">
        <v>1954</v>
      </c>
      <c r="J6917" s="11" t="s">
        <v>15844</v>
      </c>
      <c r="K6917" s="12"/>
      <c r="L6917" s="13" t="s">
        <v>15845</v>
      </c>
      <c r="M6917" t="s">
        <v>753</v>
      </c>
      <c r="S6917" s="9"/>
      <c r="T6917">
        <v>9</v>
      </c>
      <c r="U6917" s="210" t="s">
        <v>18288</v>
      </c>
      <c r="V6917" s="14">
        <v>0</v>
      </c>
      <c r="W6917" s="14">
        <v>0</v>
      </c>
      <c r="X6917" s="150" t="s">
        <v>294</v>
      </c>
      <c r="Y6917" t="s">
        <v>13670</v>
      </c>
      <c r="Z6917" t="s">
        <v>271</v>
      </c>
      <c r="AA6917">
        <f t="shared" si="108"/>
        <v>3</v>
      </c>
    </row>
    <row r="6918" spans="1:27" x14ac:dyDescent="0.2">
      <c r="A6918">
        <v>2306</v>
      </c>
      <c r="B6918" s="1" t="s">
        <v>15849</v>
      </c>
      <c r="C6918" t="s">
        <v>9894</v>
      </c>
      <c r="D6918" s="9" t="s">
        <v>15850</v>
      </c>
      <c r="E6918" s="9" t="s">
        <v>259</v>
      </c>
      <c r="F6918" s="9" t="s">
        <v>721</v>
      </c>
      <c r="G6918" s="10">
        <v>21</v>
      </c>
      <c r="H6918" s="10" t="s">
        <v>632</v>
      </c>
      <c r="I6918" s="10">
        <v>1954</v>
      </c>
      <c r="J6918" s="11" t="s">
        <v>15844</v>
      </c>
      <c r="K6918" s="12"/>
      <c r="L6918" s="13" t="s">
        <v>15845</v>
      </c>
      <c r="M6918" t="s">
        <v>753</v>
      </c>
      <c r="S6918" s="9"/>
      <c r="T6918">
        <v>9</v>
      </c>
      <c r="U6918" s="210" t="s">
        <v>18288</v>
      </c>
      <c r="V6918" s="14">
        <v>0</v>
      </c>
      <c r="W6918" s="14">
        <v>0</v>
      </c>
      <c r="X6918" s="150" t="s">
        <v>270</v>
      </c>
      <c r="Y6918">
        <v>109</v>
      </c>
      <c r="Z6918" t="s">
        <v>271</v>
      </c>
      <c r="AA6918">
        <f t="shared" si="108"/>
        <v>3</v>
      </c>
    </row>
    <row r="6919" spans="1:27" x14ac:dyDescent="0.2">
      <c r="A6919">
        <v>4860</v>
      </c>
      <c r="B6919" s="1" t="s">
        <v>15857</v>
      </c>
      <c r="C6919" t="s">
        <v>9894</v>
      </c>
      <c r="D6919" s="9">
        <v>139</v>
      </c>
      <c r="E6919" s="9" t="s">
        <v>259</v>
      </c>
      <c r="F6919" s="9" t="s">
        <v>721</v>
      </c>
      <c r="G6919" s="10">
        <v>21</v>
      </c>
      <c r="H6919" s="10" t="s">
        <v>632</v>
      </c>
      <c r="I6919" s="10">
        <v>1954</v>
      </c>
      <c r="J6919" s="11" t="s">
        <v>15844</v>
      </c>
      <c r="K6919" s="12"/>
      <c r="L6919" s="13" t="s">
        <v>15845</v>
      </c>
      <c r="M6919" t="s">
        <v>753</v>
      </c>
      <c r="S6919" s="9"/>
      <c r="T6919">
        <v>9</v>
      </c>
      <c r="U6919" s="210" t="s">
        <v>18288</v>
      </c>
      <c r="V6919" s="14">
        <v>0</v>
      </c>
      <c r="W6919" s="14">
        <v>0</v>
      </c>
      <c r="X6919" s="150" t="s">
        <v>270</v>
      </c>
      <c r="Y6919">
        <v>139</v>
      </c>
      <c r="Z6919" t="s">
        <v>271</v>
      </c>
      <c r="AA6919">
        <f t="shared" si="108"/>
        <v>1</v>
      </c>
    </row>
    <row r="6920" spans="1:27" x14ac:dyDescent="0.2">
      <c r="A6920">
        <v>558</v>
      </c>
      <c r="B6920" s="1" t="s">
        <v>15846</v>
      </c>
      <c r="C6920" t="s">
        <v>9894</v>
      </c>
      <c r="D6920" s="9" t="s">
        <v>15847</v>
      </c>
      <c r="E6920" s="9" t="s">
        <v>259</v>
      </c>
      <c r="F6920" s="9" t="s">
        <v>721</v>
      </c>
      <c r="G6920" s="10">
        <v>21</v>
      </c>
      <c r="H6920" s="10" t="s">
        <v>632</v>
      </c>
      <c r="I6920" s="10">
        <v>1954</v>
      </c>
      <c r="J6920" s="11" t="s">
        <v>15844</v>
      </c>
      <c r="K6920" s="12"/>
      <c r="L6920" s="13" t="s">
        <v>15848</v>
      </c>
      <c r="M6920" t="s">
        <v>753</v>
      </c>
      <c r="S6920" s="9"/>
      <c r="T6920">
        <v>9</v>
      </c>
      <c r="U6920" s="210" t="s">
        <v>18288</v>
      </c>
      <c r="V6920" s="14">
        <v>0</v>
      </c>
      <c r="W6920" s="14">
        <v>0</v>
      </c>
      <c r="X6920" s="150" t="s">
        <v>270</v>
      </c>
      <c r="Y6920">
        <v>139</v>
      </c>
      <c r="Z6920" t="s">
        <v>7856</v>
      </c>
      <c r="AA6920">
        <f t="shared" si="108"/>
        <v>3</v>
      </c>
    </row>
    <row r="6921" spans="1:27" x14ac:dyDescent="0.2">
      <c r="A6921">
        <v>2242</v>
      </c>
      <c r="B6921" s="1" t="s">
        <v>15855</v>
      </c>
      <c r="C6921" t="s">
        <v>9894</v>
      </c>
      <c r="D6921" s="9" t="s">
        <v>13693</v>
      </c>
      <c r="E6921" s="9" t="s">
        <v>259</v>
      </c>
      <c r="F6921" s="9" t="s">
        <v>721</v>
      </c>
      <c r="G6921" s="10">
        <v>21</v>
      </c>
      <c r="H6921" s="10" t="s">
        <v>632</v>
      </c>
      <c r="I6921" s="10">
        <v>1954</v>
      </c>
      <c r="J6921" s="11" t="s">
        <v>15844</v>
      </c>
      <c r="K6921" s="12"/>
      <c r="L6921" s="13" t="s">
        <v>15848</v>
      </c>
      <c r="M6921" t="s">
        <v>753</v>
      </c>
      <c r="S6921" s="9"/>
      <c r="T6921">
        <v>9</v>
      </c>
      <c r="U6921" s="210" t="s">
        <v>18288</v>
      </c>
      <c r="V6921" s="14">
        <v>0</v>
      </c>
      <c r="W6921" s="14">
        <v>0</v>
      </c>
      <c r="X6921" s="150" t="s">
        <v>270</v>
      </c>
      <c r="Y6921">
        <v>109</v>
      </c>
      <c r="Z6921" t="s">
        <v>7856</v>
      </c>
      <c r="AA6921">
        <f t="shared" si="108"/>
        <v>2</v>
      </c>
    </row>
    <row r="6922" spans="1:27" x14ac:dyDescent="0.2">
      <c r="A6922">
        <v>628</v>
      </c>
      <c r="B6922" s="1" t="s">
        <v>15859</v>
      </c>
      <c r="C6922" t="s">
        <v>15860</v>
      </c>
      <c r="D6922" s="9" t="s">
        <v>15861</v>
      </c>
      <c r="E6922" s="9"/>
      <c r="F6922" s="9"/>
      <c r="G6922" s="10">
        <v>24</v>
      </c>
      <c r="H6922" s="10" t="s">
        <v>632</v>
      </c>
      <c r="I6922" s="10">
        <v>1954</v>
      </c>
      <c r="J6922" s="11" t="s">
        <v>15862</v>
      </c>
      <c r="K6922" s="12"/>
      <c r="L6922" s="13" t="s">
        <v>15863</v>
      </c>
      <c r="M6922" t="s">
        <v>753</v>
      </c>
      <c r="S6922" s="9"/>
      <c r="T6922">
        <v>9</v>
      </c>
      <c r="U6922" s="210" t="s">
        <v>18288</v>
      </c>
      <c r="V6922" s="14">
        <v>0</v>
      </c>
      <c r="W6922" s="14">
        <v>0</v>
      </c>
      <c r="X6922" s="150" t="s">
        <v>294</v>
      </c>
      <c r="Y6922" t="s">
        <v>1443</v>
      </c>
      <c r="Z6922" t="s">
        <v>505</v>
      </c>
      <c r="AA6922">
        <f t="shared" si="108"/>
        <v>4</v>
      </c>
    </row>
    <row r="6923" spans="1:27" x14ac:dyDescent="0.2">
      <c r="A6923">
        <v>1162</v>
      </c>
      <c r="B6923" s="1" t="s">
        <v>15864</v>
      </c>
      <c r="C6923" t="s">
        <v>12775</v>
      </c>
      <c r="D6923" s="9"/>
      <c r="E6923" s="9"/>
      <c r="F6923" s="9"/>
      <c r="G6923" s="10">
        <v>24</v>
      </c>
      <c r="H6923" s="10" t="s">
        <v>632</v>
      </c>
      <c r="I6923" s="10">
        <v>1954</v>
      </c>
      <c r="J6923" s="11" t="s">
        <v>15862</v>
      </c>
      <c r="K6923" s="12"/>
      <c r="L6923" s="63" t="s">
        <v>17999</v>
      </c>
      <c r="M6923" t="s">
        <v>753</v>
      </c>
      <c r="S6923" s="9"/>
      <c r="T6923">
        <v>9</v>
      </c>
      <c r="U6923" s="210" t="s">
        <v>18288</v>
      </c>
      <c r="V6923" s="14">
        <v>0</v>
      </c>
      <c r="W6923" s="14">
        <v>0</v>
      </c>
      <c r="X6923" s="109" t="e">
        <v>#N/A</v>
      </c>
      <c r="Y6923" t="s">
        <v>334</v>
      </c>
      <c r="Z6923" t="s">
        <v>12778</v>
      </c>
      <c r="AA6923">
        <f t="shared" si="108"/>
        <v>1</v>
      </c>
    </row>
    <row r="6924" spans="1:27" x14ac:dyDescent="0.2">
      <c r="A6924">
        <v>7178</v>
      </c>
      <c r="B6924" s="1" t="s">
        <v>15865</v>
      </c>
      <c r="C6924" t="s">
        <v>12775</v>
      </c>
      <c r="D6924" s="9"/>
      <c r="E6924" s="9"/>
      <c r="F6924" s="9"/>
      <c r="G6924" s="10">
        <v>24</v>
      </c>
      <c r="H6924" s="10" t="s">
        <v>632</v>
      </c>
      <c r="I6924" s="10">
        <v>1954</v>
      </c>
      <c r="J6924" s="11" t="s">
        <v>15862</v>
      </c>
      <c r="K6924" s="12"/>
      <c r="L6924" s="63" t="s">
        <v>18071</v>
      </c>
      <c r="M6924" t="s">
        <v>753</v>
      </c>
      <c r="S6924" s="9"/>
      <c r="T6924">
        <v>9</v>
      </c>
      <c r="U6924" s="210" t="s">
        <v>18288</v>
      </c>
      <c r="V6924" s="14">
        <v>0</v>
      </c>
      <c r="W6924" s="14">
        <v>0</v>
      </c>
      <c r="X6924" s="109" t="e">
        <v>#N/A</v>
      </c>
      <c r="Y6924" t="s">
        <v>334</v>
      </c>
      <c r="Z6924" t="s">
        <v>7990</v>
      </c>
      <c r="AA6924">
        <f t="shared" si="108"/>
        <v>1</v>
      </c>
    </row>
    <row r="6925" spans="1:27" x14ac:dyDescent="0.2">
      <c r="A6925">
        <v>132</v>
      </c>
      <c r="B6925" s="1" t="s">
        <v>15866</v>
      </c>
      <c r="C6925" t="s">
        <v>12775</v>
      </c>
      <c r="D6925" s="9"/>
      <c r="E6925" s="9"/>
      <c r="F6925" s="9"/>
      <c r="G6925" s="10">
        <v>24</v>
      </c>
      <c r="H6925" s="10" t="s">
        <v>632</v>
      </c>
      <c r="I6925" s="10">
        <v>1954</v>
      </c>
      <c r="J6925" s="11" t="s">
        <v>15862</v>
      </c>
      <c r="K6925" s="12"/>
      <c r="L6925" s="63" t="s">
        <v>18076</v>
      </c>
      <c r="M6925" t="s">
        <v>753</v>
      </c>
      <c r="S6925" s="9"/>
      <c r="T6925">
        <v>9</v>
      </c>
      <c r="U6925" s="210" t="s">
        <v>18288</v>
      </c>
      <c r="V6925" s="14">
        <v>0</v>
      </c>
      <c r="W6925" s="14">
        <v>0</v>
      </c>
      <c r="X6925" s="109" t="e">
        <v>#N/A</v>
      </c>
      <c r="Y6925" t="s">
        <v>334</v>
      </c>
      <c r="Z6925" t="s">
        <v>7990</v>
      </c>
      <c r="AA6925">
        <f t="shared" si="108"/>
        <v>1</v>
      </c>
    </row>
    <row r="6926" spans="1:27" x14ac:dyDescent="0.2">
      <c r="A6926">
        <v>427</v>
      </c>
      <c r="B6926" s="1" t="s">
        <v>15867</v>
      </c>
      <c r="C6926" t="s">
        <v>503</v>
      </c>
      <c r="D6926" s="9" t="s">
        <v>15868</v>
      </c>
      <c r="E6926" s="9" t="s">
        <v>259</v>
      </c>
      <c r="F6926" s="9" t="s">
        <v>532</v>
      </c>
      <c r="G6926" s="10">
        <v>3</v>
      </c>
      <c r="H6926" s="10" t="s">
        <v>495</v>
      </c>
      <c r="I6926" s="10">
        <v>1954</v>
      </c>
      <c r="J6926" s="11" t="s">
        <v>15869</v>
      </c>
      <c r="K6926" s="12"/>
      <c r="L6926" s="13" t="s">
        <v>15870</v>
      </c>
      <c r="M6926" t="s">
        <v>753</v>
      </c>
      <c r="S6926" s="9"/>
      <c r="T6926">
        <v>10</v>
      </c>
      <c r="U6926" s="210" t="s">
        <v>18289</v>
      </c>
      <c r="V6926" s="14">
        <v>0</v>
      </c>
      <c r="W6926" s="14">
        <v>1</v>
      </c>
      <c r="X6926" s="109" t="s">
        <v>294</v>
      </c>
      <c r="Y6926" t="s">
        <v>10417</v>
      </c>
      <c r="Z6926" t="s">
        <v>505</v>
      </c>
      <c r="AA6926">
        <f t="shared" si="108"/>
        <v>6</v>
      </c>
    </row>
    <row r="6927" spans="1:27" x14ac:dyDescent="0.2">
      <c r="A6927">
        <v>3011</v>
      </c>
      <c r="B6927" s="1" t="s">
        <v>15880</v>
      </c>
      <c r="C6927" t="s">
        <v>2221</v>
      </c>
      <c r="D6927" s="9" t="s">
        <v>15881</v>
      </c>
      <c r="E6927" s="9"/>
      <c r="F6927" s="9"/>
      <c r="G6927" s="10">
        <v>4</v>
      </c>
      <c r="H6927" s="10" t="s">
        <v>495</v>
      </c>
      <c r="I6927" s="10">
        <v>1954</v>
      </c>
      <c r="J6927" s="11" t="s">
        <v>15873</v>
      </c>
      <c r="K6927" s="12"/>
      <c r="L6927" s="13" t="s">
        <v>15877</v>
      </c>
      <c r="M6927" t="s">
        <v>753</v>
      </c>
      <c r="S6927" s="9"/>
      <c r="T6927">
        <v>10</v>
      </c>
      <c r="U6927" s="210" t="s">
        <v>18289</v>
      </c>
      <c r="V6927" s="14">
        <v>0</v>
      </c>
      <c r="W6927" s="14">
        <v>1</v>
      </c>
      <c r="X6927" s="150" t="s">
        <v>270</v>
      </c>
      <c r="Y6927">
        <v>608</v>
      </c>
      <c r="Z6927" t="s">
        <v>505</v>
      </c>
      <c r="AA6927">
        <f t="shared" si="108"/>
        <v>2</v>
      </c>
    </row>
    <row r="6928" spans="1:27" x14ac:dyDescent="0.2">
      <c r="A6928">
        <v>1122</v>
      </c>
      <c r="B6928" s="1" t="s">
        <v>15871</v>
      </c>
      <c r="C6928" t="s">
        <v>2221</v>
      </c>
      <c r="D6928" s="9" t="s">
        <v>15872</v>
      </c>
      <c r="E6928" s="9"/>
      <c r="F6928" s="9"/>
      <c r="G6928" s="10">
        <v>4</v>
      </c>
      <c r="H6928" s="10" t="s">
        <v>495</v>
      </c>
      <c r="I6928" s="10">
        <v>1954</v>
      </c>
      <c r="J6928" s="11" t="s">
        <v>15873</v>
      </c>
      <c r="K6928" s="12"/>
      <c r="L6928" s="13" t="s">
        <v>15874</v>
      </c>
      <c r="M6928" t="s">
        <v>753</v>
      </c>
      <c r="S6928" s="9"/>
      <c r="T6928">
        <v>10</v>
      </c>
      <c r="U6928" s="210" t="s">
        <v>18289</v>
      </c>
      <c r="V6928" s="14">
        <v>0</v>
      </c>
      <c r="W6928" s="14">
        <v>1</v>
      </c>
      <c r="X6928" s="150" t="s">
        <v>270</v>
      </c>
      <c r="Y6928">
        <v>502</v>
      </c>
      <c r="Z6928" t="s">
        <v>505</v>
      </c>
      <c r="AA6928">
        <f t="shared" si="108"/>
        <v>4</v>
      </c>
    </row>
    <row r="6929" spans="1:27" x14ac:dyDescent="0.2">
      <c r="A6929">
        <v>2527</v>
      </c>
      <c r="B6929" s="1" t="s">
        <v>15875</v>
      </c>
      <c r="C6929" t="s">
        <v>2221</v>
      </c>
      <c r="D6929" s="9" t="s">
        <v>15876</v>
      </c>
      <c r="E6929" s="9"/>
      <c r="F6929" s="9"/>
      <c r="G6929" s="10">
        <v>4</v>
      </c>
      <c r="H6929" s="10" t="s">
        <v>495</v>
      </c>
      <c r="I6929" s="10">
        <v>1954</v>
      </c>
      <c r="J6929" s="11" t="s">
        <v>15873</v>
      </c>
      <c r="K6929" s="12"/>
      <c r="L6929" s="13" t="s">
        <v>15877</v>
      </c>
      <c r="M6929" t="s">
        <v>753</v>
      </c>
      <c r="S6929" s="9"/>
      <c r="T6929">
        <v>10</v>
      </c>
      <c r="U6929" s="210" t="s">
        <v>18289</v>
      </c>
      <c r="V6929" s="14">
        <v>0</v>
      </c>
      <c r="W6929" s="14">
        <v>1</v>
      </c>
      <c r="X6929" s="150" t="s">
        <v>270</v>
      </c>
      <c r="Y6929">
        <v>616</v>
      </c>
      <c r="Z6929" t="s">
        <v>505</v>
      </c>
      <c r="AA6929">
        <f t="shared" si="108"/>
        <v>3</v>
      </c>
    </row>
    <row r="6930" spans="1:27" x14ac:dyDescent="0.2">
      <c r="A6930">
        <v>3628</v>
      </c>
      <c r="B6930" s="1" t="s">
        <v>15882</v>
      </c>
      <c r="C6930" t="s">
        <v>2221</v>
      </c>
      <c r="D6930" s="9" t="s">
        <v>15883</v>
      </c>
      <c r="E6930" s="9" t="s">
        <v>12484</v>
      </c>
      <c r="F6930" s="9"/>
      <c r="G6930" s="10">
        <v>4</v>
      </c>
      <c r="H6930" s="18" t="s">
        <v>495</v>
      </c>
      <c r="I6930" s="10">
        <v>1954</v>
      </c>
      <c r="J6930" s="11" t="s">
        <v>15873</v>
      </c>
      <c r="K6930" s="12"/>
      <c r="L6930" s="13" t="s">
        <v>15884</v>
      </c>
      <c r="M6930" t="s">
        <v>753</v>
      </c>
      <c r="S6930" s="9"/>
      <c r="T6930">
        <v>10</v>
      </c>
      <c r="U6930" s="210" t="s">
        <v>18289</v>
      </c>
      <c r="V6930" s="14">
        <v>0</v>
      </c>
      <c r="W6930" s="14">
        <v>1</v>
      </c>
      <c r="X6930" s="150" t="s">
        <v>270</v>
      </c>
      <c r="Y6930">
        <v>608</v>
      </c>
      <c r="Z6930" t="s">
        <v>505</v>
      </c>
      <c r="AA6930">
        <f t="shared" si="108"/>
        <v>2</v>
      </c>
    </row>
    <row r="6931" spans="1:27" x14ac:dyDescent="0.2">
      <c r="A6931">
        <v>4201</v>
      </c>
      <c r="B6931" s="1" t="s">
        <v>15878</v>
      </c>
      <c r="C6931" t="s">
        <v>2221</v>
      </c>
      <c r="D6931" s="9" t="s">
        <v>15879</v>
      </c>
      <c r="E6931" s="9"/>
      <c r="F6931" s="9"/>
      <c r="G6931" s="10">
        <v>4</v>
      </c>
      <c r="H6931" s="10" t="s">
        <v>495</v>
      </c>
      <c r="I6931" s="10">
        <v>1954</v>
      </c>
      <c r="J6931" s="11" t="s">
        <v>15873</v>
      </c>
      <c r="K6931" s="12"/>
      <c r="L6931" s="13" t="s">
        <v>15877</v>
      </c>
      <c r="M6931" t="s">
        <v>753</v>
      </c>
      <c r="S6931" s="9"/>
      <c r="T6931">
        <v>10</v>
      </c>
      <c r="U6931" s="210" t="s">
        <v>18289</v>
      </c>
      <c r="V6931" s="14">
        <v>0</v>
      </c>
      <c r="W6931" s="14">
        <v>1</v>
      </c>
      <c r="X6931" s="150" t="s">
        <v>270</v>
      </c>
      <c r="Y6931">
        <v>616</v>
      </c>
      <c r="Z6931" t="s">
        <v>505</v>
      </c>
      <c r="AA6931">
        <f t="shared" si="108"/>
        <v>2</v>
      </c>
    </row>
    <row r="6932" spans="1:27" x14ac:dyDescent="0.2">
      <c r="A6932">
        <v>5166</v>
      </c>
      <c r="B6932" s="1" t="s">
        <v>15910</v>
      </c>
      <c r="C6932" t="s">
        <v>1027</v>
      </c>
      <c r="D6932" s="9">
        <v>418</v>
      </c>
      <c r="E6932" s="9"/>
      <c r="F6932" s="9"/>
      <c r="G6932" s="10">
        <v>14</v>
      </c>
      <c r="H6932" s="10" t="s">
        <v>495</v>
      </c>
      <c r="I6932" s="10">
        <v>1954</v>
      </c>
      <c r="J6932" s="11" t="s">
        <v>15887</v>
      </c>
      <c r="K6932" s="12"/>
      <c r="L6932" s="13" t="s">
        <v>15911</v>
      </c>
      <c r="M6932" t="s">
        <v>753</v>
      </c>
      <c r="S6932" s="9"/>
      <c r="T6932">
        <v>10</v>
      </c>
      <c r="U6932" s="210" t="s">
        <v>18289</v>
      </c>
      <c r="V6932" s="14">
        <v>0</v>
      </c>
      <c r="W6932" s="14">
        <v>1</v>
      </c>
      <c r="X6932" s="150" t="s">
        <v>270</v>
      </c>
      <c r="Y6932">
        <v>418</v>
      </c>
      <c r="Z6932" t="s">
        <v>1419</v>
      </c>
      <c r="AA6932">
        <f t="shared" si="108"/>
        <v>1</v>
      </c>
    </row>
    <row r="6933" spans="1:27" x14ac:dyDescent="0.2">
      <c r="A6933">
        <v>5733</v>
      </c>
      <c r="B6933" s="1" t="s">
        <v>15904</v>
      </c>
      <c r="C6933" t="s">
        <v>1027</v>
      </c>
      <c r="D6933" s="9" t="s">
        <v>15905</v>
      </c>
      <c r="E6933" s="9"/>
      <c r="F6933" s="9"/>
      <c r="G6933" s="10">
        <v>14</v>
      </c>
      <c r="H6933" s="10" t="s">
        <v>495</v>
      </c>
      <c r="I6933" s="10">
        <v>1954</v>
      </c>
      <c r="J6933" s="11" t="s">
        <v>15887</v>
      </c>
      <c r="K6933" s="12"/>
      <c r="L6933" s="13" t="s">
        <v>15906</v>
      </c>
      <c r="M6933" t="s">
        <v>753</v>
      </c>
      <c r="S6933" s="9"/>
      <c r="T6933">
        <v>10</v>
      </c>
      <c r="U6933" s="210" t="s">
        <v>18289</v>
      </c>
      <c r="V6933" s="14">
        <v>0</v>
      </c>
      <c r="W6933" s="14">
        <v>1</v>
      </c>
      <c r="X6933" s="150" t="s">
        <v>270</v>
      </c>
      <c r="Y6933">
        <v>11</v>
      </c>
      <c r="Z6933" t="s">
        <v>1419</v>
      </c>
      <c r="AA6933">
        <f t="shared" si="108"/>
        <v>2</v>
      </c>
    </row>
    <row r="6934" spans="1:27" x14ac:dyDescent="0.2">
      <c r="A6934">
        <v>4273</v>
      </c>
      <c r="B6934" s="1" t="s">
        <v>15900</v>
      </c>
      <c r="C6934" t="s">
        <v>1027</v>
      </c>
      <c r="D6934" s="9" t="s">
        <v>15901</v>
      </c>
      <c r="E6934" s="9" t="s">
        <v>259</v>
      </c>
      <c r="F6934" s="9" t="s">
        <v>1416</v>
      </c>
      <c r="G6934" s="10">
        <v>14</v>
      </c>
      <c r="H6934" s="10" t="s">
        <v>495</v>
      </c>
      <c r="I6934" s="10">
        <v>1954</v>
      </c>
      <c r="J6934" s="11" t="s">
        <v>15887</v>
      </c>
      <c r="K6934" s="12"/>
      <c r="L6934" s="13" t="s">
        <v>15888</v>
      </c>
      <c r="M6934" t="s">
        <v>753</v>
      </c>
      <c r="S6934" s="9"/>
      <c r="T6934">
        <v>10</v>
      </c>
      <c r="U6934" s="210" t="s">
        <v>18289</v>
      </c>
      <c r="V6934" s="14">
        <v>0</v>
      </c>
      <c r="W6934" s="14">
        <v>1</v>
      </c>
      <c r="X6934" s="150" t="s">
        <v>270</v>
      </c>
      <c r="Y6934">
        <v>107</v>
      </c>
      <c r="Z6934" t="s">
        <v>1419</v>
      </c>
      <c r="AA6934">
        <f t="shared" si="108"/>
        <v>2</v>
      </c>
    </row>
    <row r="6935" spans="1:27" x14ac:dyDescent="0.2">
      <c r="A6935">
        <v>1688</v>
      </c>
      <c r="B6935" s="1" t="s">
        <v>15902</v>
      </c>
      <c r="C6935" t="s">
        <v>1027</v>
      </c>
      <c r="D6935" s="9" t="s">
        <v>4172</v>
      </c>
      <c r="E6935" s="9" t="s">
        <v>259</v>
      </c>
      <c r="F6935" s="9" t="s">
        <v>1416</v>
      </c>
      <c r="G6935" s="10">
        <v>14</v>
      </c>
      <c r="H6935" s="10" t="s">
        <v>495</v>
      </c>
      <c r="I6935" s="10">
        <v>1954</v>
      </c>
      <c r="J6935" s="11" t="s">
        <v>15887</v>
      </c>
      <c r="K6935" s="12"/>
      <c r="L6935" s="13" t="s">
        <v>15903</v>
      </c>
      <c r="M6935" t="s">
        <v>753</v>
      </c>
      <c r="S6935" s="9"/>
      <c r="T6935">
        <v>10</v>
      </c>
      <c r="U6935" s="210" t="s">
        <v>18289</v>
      </c>
      <c r="V6935" s="14">
        <v>0</v>
      </c>
      <c r="W6935" s="14">
        <v>1</v>
      </c>
      <c r="X6935" s="150" t="s">
        <v>270</v>
      </c>
      <c r="Y6935">
        <v>21</v>
      </c>
      <c r="Z6935" t="s">
        <v>1419</v>
      </c>
      <c r="AA6935">
        <f t="shared" si="108"/>
        <v>2</v>
      </c>
    </row>
    <row r="6936" spans="1:27" x14ac:dyDescent="0.2">
      <c r="A6936">
        <v>626</v>
      </c>
      <c r="B6936" s="1" t="s">
        <v>15892</v>
      </c>
      <c r="C6936" t="s">
        <v>1027</v>
      </c>
      <c r="D6936" s="9" t="s">
        <v>15893</v>
      </c>
      <c r="E6936" s="9"/>
      <c r="F6936" s="9"/>
      <c r="G6936" s="10">
        <v>14</v>
      </c>
      <c r="H6936" s="10" t="s">
        <v>495</v>
      </c>
      <c r="I6936" s="10">
        <v>1954</v>
      </c>
      <c r="J6936" s="11" t="s">
        <v>15887</v>
      </c>
      <c r="K6936" s="12"/>
      <c r="L6936" s="13" t="s">
        <v>15888</v>
      </c>
      <c r="M6936" t="s">
        <v>753</v>
      </c>
      <c r="S6936" s="9"/>
      <c r="T6936">
        <v>10</v>
      </c>
      <c r="U6936" s="210" t="s">
        <v>18289</v>
      </c>
      <c r="V6936" s="14">
        <v>0</v>
      </c>
      <c r="W6936" s="14">
        <v>1</v>
      </c>
      <c r="X6936" s="150" t="s">
        <v>294</v>
      </c>
      <c r="Y6936" t="s">
        <v>6957</v>
      </c>
      <c r="Z6936" t="s">
        <v>271</v>
      </c>
      <c r="AA6936">
        <f t="shared" si="108"/>
        <v>3</v>
      </c>
    </row>
    <row r="6937" spans="1:27" x14ac:dyDescent="0.2">
      <c r="A6937">
        <v>1184</v>
      </c>
      <c r="B6937" s="1" t="s">
        <v>15889</v>
      </c>
      <c r="C6937" t="s">
        <v>1027</v>
      </c>
      <c r="D6937" s="9" t="s">
        <v>15890</v>
      </c>
      <c r="E6937" s="9" t="s">
        <v>259</v>
      </c>
      <c r="F6937" s="9" t="s">
        <v>1416</v>
      </c>
      <c r="G6937" s="10">
        <v>14</v>
      </c>
      <c r="H6937" s="10" t="s">
        <v>495</v>
      </c>
      <c r="I6937" s="10">
        <v>1954</v>
      </c>
      <c r="J6937" s="11" t="s">
        <v>15887</v>
      </c>
      <c r="K6937" s="12"/>
      <c r="L6937" s="13" t="s">
        <v>15891</v>
      </c>
      <c r="M6937" t="s">
        <v>753</v>
      </c>
      <c r="S6937" s="9"/>
      <c r="T6937">
        <v>10</v>
      </c>
      <c r="U6937" s="210" t="s">
        <v>18289</v>
      </c>
      <c r="V6937" s="14">
        <v>0</v>
      </c>
      <c r="W6937" s="14">
        <v>1</v>
      </c>
      <c r="X6937" s="150" t="s">
        <v>270</v>
      </c>
      <c r="Y6937">
        <v>107</v>
      </c>
      <c r="Z6937" t="s">
        <v>271</v>
      </c>
      <c r="AA6937">
        <f t="shared" si="108"/>
        <v>4</v>
      </c>
    </row>
    <row r="6938" spans="1:27" x14ac:dyDescent="0.2">
      <c r="A6938">
        <v>1305</v>
      </c>
      <c r="B6938" s="1" t="s">
        <v>15885</v>
      </c>
      <c r="C6938" t="s">
        <v>1027</v>
      </c>
      <c r="D6938" s="9" t="s">
        <v>15886</v>
      </c>
      <c r="E6938" s="9" t="s">
        <v>259</v>
      </c>
      <c r="F6938" s="9" t="s">
        <v>312</v>
      </c>
      <c r="G6938" s="10">
        <v>14</v>
      </c>
      <c r="H6938" s="10" t="s">
        <v>495</v>
      </c>
      <c r="I6938" s="10">
        <v>1954</v>
      </c>
      <c r="J6938" s="11" t="s">
        <v>15887</v>
      </c>
      <c r="K6938" s="12"/>
      <c r="L6938" s="13" t="s">
        <v>17972</v>
      </c>
      <c r="M6938" t="s">
        <v>753</v>
      </c>
      <c r="S6938" s="9"/>
      <c r="T6938">
        <v>10</v>
      </c>
      <c r="U6938" s="210" t="s">
        <v>18289</v>
      </c>
      <c r="V6938" s="14">
        <v>0</v>
      </c>
      <c r="W6938" s="14">
        <v>1</v>
      </c>
      <c r="X6938" s="150" t="s">
        <v>270</v>
      </c>
      <c r="Y6938">
        <v>141</v>
      </c>
      <c r="Z6938" t="s">
        <v>271</v>
      </c>
      <c r="AA6938">
        <f t="shared" si="108"/>
        <v>4</v>
      </c>
    </row>
    <row r="6939" spans="1:27" x14ac:dyDescent="0.2">
      <c r="A6939">
        <v>7702</v>
      </c>
      <c r="B6939" s="1" t="s">
        <v>15894</v>
      </c>
      <c r="C6939" t="s">
        <v>1027</v>
      </c>
      <c r="D6939" s="9" t="s">
        <v>16423</v>
      </c>
      <c r="E6939" s="9" t="s">
        <v>259</v>
      </c>
      <c r="F6939" s="9" t="s">
        <v>532</v>
      </c>
      <c r="G6939" s="10">
        <v>14</v>
      </c>
      <c r="H6939" s="10" t="s">
        <v>495</v>
      </c>
      <c r="I6939" s="10">
        <v>1954</v>
      </c>
      <c r="J6939" s="11" t="s">
        <v>15887</v>
      </c>
      <c r="K6939" s="12"/>
      <c r="L6939" s="13" t="s">
        <v>15895</v>
      </c>
      <c r="M6939" t="s">
        <v>753</v>
      </c>
      <c r="S6939" s="9"/>
      <c r="T6939">
        <v>10</v>
      </c>
      <c r="U6939" s="210" t="s">
        <v>18289</v>
      </c>
      <c r="V6939" s="14">
        <v>0</v>
      </c>
      <c r="W6939" s="14">
        <v>1</v>
      </c>
      <c r="X6939" s="109" t="s">
        <v>294</v>
      </c>
      <c r="Y6939" t="s">
        <v>1242</v>
      </c>
      <c r="Z6939" t="s">
        <v>271</v>
      </c>
      <c r="AA6939">
        <f t="shared" si="108"/>
        <v>2</v>
      </c>
    </row>
    <row r="6940" spans="1:27" x14ac:dyDescent="0.2">
      <c r="A6940">
        <v>1648</v>
      </c>
      <c r="B6940" s="1" t="s">
        <v>15898</v>
      </c>
      <c r="C6940" t="s">
        <v>8426</v>
      </c>
      <c r="D6940" s="9" t="s">
        <v>15899</v>
      </c>
      <c r="E6940" s="9" t="s">
        <v>275</v>
      </c>
      <c r="F6940" s="9" t="s">
        <v>312</v>
      </c>
      <c r="G6940" s="10">
        <v>14</v>
      </c>
      <c r="H6940" s="10" t="s">
        <v>495</v>
      </c>
      <c r="I6940" s="10">
        <v>1954</v>
      </c>
      <c r="J6940" s="11" t="s">
        <v>15887</v>
      </c>
      <c r="K6940" s="12"/>
      <c r="L6940" s="13" t="s">
        <v>15888</v>
      </c>
      <c r="M6940" t="s">
        <v>753</v>
      </c>
      <c r="S6940" s="9"/>
      <c r="T6940">
        <v>10</v>
      </c>
      <c r="U6940" s="210" t="s">
        <v>18289</v>
      </c>
      <c r="V6940" s="14">
        <v>0</v>
      </c>
      <c r="W6940" s="14">
        <v>0</v>
      </c>
      <c r="X6940" s="150" t="s">
        <v>270</v>
      </c>
      <c r="Y6940">
        <v>219</v>
      </c>
      <c r="Z6940" t="s">
        <v>505</v>
      </c>
      <c r="AA6940">
        <f t="shared" si="108"/>
        <v>2</v>
      </c>
    </row>
    <row r="6941" spans="1:27" x14ac:dyDescent="0.2">
      <c r="A6941">
        <v>5622</v>
      </c>
      <c r="B6941" s="1" t="s">
        <v>15912</v>
      </c>
      <c r="C6941" t="s">
        <v>1027</v>
      </c>
      <c r="D6941" s="9">
        <v>23</v>
      </c>
      <c r="E6941" s="9" t="s">
        <v>259</v>
      </c>
      <c r="F6941" s="9" t="s">
        <v>413</v>
      </c>
      <c r="G6941" s="10">
        <v>14</v>
      </c>
      <c r="H6941" s="10" t="s">
        <v>495</v>
      </c>
      <c r="I6941" s="10">
        <v>1954</v>
      </c>
      <c r="J6941" s="11" t="s">
        <v>15887</v>
      </c>
      <c r="K6941" s="12"/>
      <c r="L6941" s="13" t="s">
        <v>15888</v>
      </c>
      <c r="M6941" t="s">
        <v>753</v>
      </c>
      <c r="S6941" s="9"/>
      <c r="T6941">
        <v>10</v>
      </c>
      <c r="U6941" s="210" t="s">
        <v>18289</v>
      </c>
      <c r="V6941" s="14">
        <v>0</v>
      </c>
      <c r="W6941" s="14">
        <v>1</v>
      </c>
      <c r="X6941" s="150" t="s">
        <v>270</v>
      </c>
      <c r="Y6941">
        <v>23</v>
      </c>
      <c r="Z6941" t="s">
        <v>271</v>
      </c>
      <c r="AA6941">
        <f t="shared" si="108"/>
        <v>1</v>
      </c>
    </row>
    <row r="6942" spans="1:27" x14ac:dyDescent="0.2">
      <c r="A6942">
        <v>1233</v>
      </c>
      <c r="B6942" s="1" t="s">
        <v>15896</v>
      </c>
      <c r="C6942" t="s">
        <v>1027</v>
      </c>
      <c r="D6942" s="9" t="s">
        <v>15897</v>
      </c>
      <c r="E6942" s="9"/>
      <c r="F6942" s="9"/>
      <c r="G6942" s="10">
        <v>14</v>
      </c>
      <c r="H6942" s="10" t="s">
        <v>495</v>
      </c>
      <c r="I6942" s="10">
        <v>1954</v>
      </c>
      <c r="J6942" s="11" t="s">
        <v>15887</v>
      </c>
      <c r="K6942" s="12"/>
      <c r="L6942" s="13" t="s">
        <v>15888</v>
      </c>
      <c r="M6942" t="s">
        <v>753</v>
      </c>
      <c r="S6942" s="9"/>
      <c r="T6942">
        <v>10</v>
      </c>
      <c r="U6942" s="210" t="s">
        <v>18289</v>
      </c>
      <c r="V6942" s="14">
        <v>0</v>
      </c>
      <c r="W6942" s="14">
        <v>1</v>
      </c>
      <c r="X6942" s="150" t="s">
        <v>270</v>
      </c>
      <c r="Y6942">
        <v>248</v>
      </c>
      <c r="Z6942" t="s">
        <v>271</v>
      </c>
      <c r="AA6942">
        <f t="shared" si="108"/>
        <v>2</v>
      </c>
    </row>
    <row r="6943" spans="1:27" x14ac:dyDescent="0.2">
      <c r="A6943">
        <v>3609</v>
      </c>
      <c r="B6943" s="1" t="s">
        <v>15913</v>
      </c>
      <c r="C6943" t="s">
        <v>1027</v>
      </c>
      <c r="D6943" s="9">
        <v>21</v>
      </c>
      <c r="E6943" s="9" t="s">
        <v>259</v>
      </c>
      <c r="F6943" s="9" t="s">
        <v>1416</v>
      </c>
      <c r="G6943" s="10">
        <v>14</v>
      </c>
      <c r="H6943" s="10" t="s">
        <v>495</v>
      </c>
      <c r="I6943" s="10">
        <v>1954</v>
      </c>
      <c r="J6943" s="11" t="s">
        <v>15887</v>
      </c>
      <c r="K6943" s="12"/>
      <c r="L6943" s="13" t="s">
        <v>15888</v>
      </c>
      <c r="M6943" t="s">
        <v>753</v>
      </c>
      <c r="S6943" s="9"/>
      <c r="T6943">
        <v>10</v>
      </c>
      <c r="U6943" s="210" t="s">
        <v>18289</v>
      </c>
      <c r="V6943" s="14">
        <v>0</v>
      </c>
      <c r="W6943" s="14">
        <v>0</v>
      </c>
      <c r="X6943" s="150" t="s">
        <v>270</v>
      </c>
      <c r="Y6943">
        <v>21</v>
      </c>
      <c r="Z6943" t="s">
        <v>7856</v>
      </c>
      <c r="AA6943">
        <f t="shared" si="108"/>
        <v>1</v>
      </c>
    </row>
    <row r="6944" spans="1:27" x14ac:dyDescent="0.2">
      <c r="A6944">
        <v>4487</v>
      </c>
      <c r="B6944" s="1" t="s">
        <v>15907</v>
      </c>
      <c r="C6944" t="s">
        <v>1027</v>
      </c>
      <c r="D6944" s="9" t="s">
        <v>1242</v>
      </c>
      <c r="E6944" s="9" t="s">
        <v>259</v>
      </c>
      <c r="F6944" s="9" t="s">
        <v>532</v>
      </c>
      <c r="G6944" s="10">
        <v>14</v>
      </c>
      <c r="H6944" s="10" t="s">
        <v>495</v>
      </c>
      <c r="I6944" s="10">
        <v>1954</v>
      </c>
      <c r="J6944" s="11" t="s">
        <v>15887</v>
      </c>
      <c r="K6944" s="12"/>
      <c r="L6944" s="13" t="s">
        <v>15888</v>
      </c>
      <c r="M6944" t="s">
        <v>753</v>
      </c>
      <c r="S6944" s="9"/>
      <c r="T6944">
        <v>10</v>
      </c>
      <c r="U6944" s="210" t="s">
        <v>18289</v>
      </c>
      <c r="V6944" s="14">
        <v>0</v>
      </c>
      <c r="W6944" s="14">
        <v>0</v>
      </c>
      <c r="X6944" s="109" t="s">
        <v>294</v>
      </c>
      <c r="Y6944" t="s">
        <v>1242</v>
      </c>
      <c r="Z6944" t="s">
        <v>271</v>
      </c>
      <c r="AA6944">
        <f t="shared" si="108"/>
        <v>1</v>
      </c>
    </row>
    <row r="6945" spans="1:27" x14ac:dyDescent="0.2">
      <c r="A6945">
        <v>5042</v>
      </c>
      <c r="B6945" s="1" t="s">
        <v>15908</v>
      </c>
      <c r="C6945" t="s">
        <v>1027</v>
      </c>
      <c r="D6945" s="9" t="s">
        <v>1242</v>
      </c>
      <c r="E6945" s="9" t="s">
        <v>259</v>
      </c>
      <c r="F6945" s="9" t="s">
        <v>532</v>
      </c>
      <c r="G6945" s="10">
        <v>14</v>
      </c>
      <c r="H6945" s="10" t="s">
        <v>495</v>
      </c>
      <c r="I6945" s="10">
        <v>1954</v>
      </c>
      <c r="J6945" s="11" t="s">
        <v>15887</v>
      </c>
      <c r="K6945" s="12"/>
      <c r="L6945" s="13" t="s">
        <v>15888</v>
      </c>
      <c r="M6945" t="s">
        <v>753</v>
      </c>
      <c r="S6945" s="9"/>
      <c r="T6945">
        <v>10</v>
      </c>
      <c r="U6945" s="210" t="s">
        <v>18289</v>
      </c>
      <c r="V6945" s="14">
        <v>0</v>
      </c>
      <c r="W6945" s="14">
        <v>0</v>
      </c>
      <c r="X6945" s="109" t="s">
        <v>294</v>
      </c>
      <c r="Y6945" t="s">
        <v>1242</v>
      </c>
      <c r="Z6945" t="s">
        <v>271</v>
      </c>
      <c r="AA6945">
        <f t="shared" si="108"/>
        <v>1</v>
      </c>
    </row>
    <row r="6946" spans="1:27" x14ac:dyDescent="0.2">
      <c r="A6946">
        <v>5897</v>
      </c>
      <c r="B6946" s="1" t="s">
        <v>15909</v>
      </c>
      <c r="C6946" t="s">
        <v>1027</v>
      </c>
      <c r="D6946" s="9" t="s">
        <v>1242</v>
      </c>
      <c r="E6946" s="9" t="s">
        <v>259</v>
      </c>
      <c r="F6946" s="9" t="s">
        <v>532</v>
      </c>
      <c r="G6946" s="10">
        <v>14</v>
      </c>
      <c r="H6946" s="10" t="s">
        <v>495</v>
      </c>
      <c r="I6946" s="10">
        <v>1954</v>
      </c>
      <c r="J6946" s="11" t="s">
        <v>15887</v>
      </c>
      <c r="K6946" s="12"/>
      <c r="L6946" s="13" t="s">
        <v>15888</v>
      </c>
      <c r="M6946" t="s">
        <v>753</v>
      </c>
      <c r="S6946" s="9"/>
      <c r="T6946">
        <v>10</v>
      </c>
      <c r="U6946" s="210" t="s">
        <v>18289</v>
      </c>
      <c r="V6946" s="14">
        <v>0</v>
      </c>
      <c r="W6946" s="14">
        <v>0</v>
      </c>
      <c r="X6946" s="109" t="s">
        <v>294</v>
      </c>
      <c r="Y6946" t="s">
        <v>1242</v>
      </c>
      <c r="Z6946" t="s">
        <v>271</v>
      </c>
      <c r="AA6946">
        <f t="shared" si="108"/>
        <v>1</v>
      </c>
    </row>
    <row r="6947" spans="1:27" x14ac:dyDescent="0.2">
      <c r="A6947">
        <v>7244</v>
      </c>
      <c r="B6947" s="1" t="s">
        <v>15914</v>
      </c>
      <c r="C6947" t="s">
        <v>9894</v>
      </c>
      <c r="D6947" s="9"/>
      <c r="E6947" s="9"/>
      <c r="F6947" s="9"/>
      <c r="G6947" s="10">
        <v>14</v>
      </c>
      <c r="H6947" s="10" t="s">
        <v>495</v>
      </c>
      <c r="I6947" s="10">
        <v>1954</v>
      </c>
      <c r="J6947" s="11" t="s">
        <v>15887</v>
      </c>
      <c r="K6947" s="12"/>
      <c r="L6947" s="13" t="s">
        <v>15888</v>
      </c>
      <c r="M6947" t="s">
        <v>753</v>
      </c>
      <c r="S6947" s="9"/>
      <c r="T6947">
        <v>10</v>
      </c>
      <c r="U6947" s="210" t="s">
        <v>18289</v>
      </c>
      <c r="V6947" s="14">
        <v>0</v>
      </c>
      <c r="W6947" s="14">
        <v>0</v>
      </c>
      <c r="X6947" s="109" t="e">
        <v>#N/A</v>
      </c>
      <c r="Y6947" t="s">
        <v>334</v>
      </c>
      <c r="Z6947" t="s">
        <v>271</v>
      </c>
      <c r="AA6947">
        <f t="shared" si="108"/>
        <v>1</v>
      </c>
    </row>
    <row r="6948" spans="1:27" x14ac:dyDescent="0.2">
      <c r="A6948">
        <v>3533</v>
      </c>
      <c r="B6948" s="1" t="s">
        <v>15915</v>
      </c>
      <c r="C6948" t="s">
        <v>1027</v>
      </c>
      <c r="D6948" s="9"/>
      <c r="E6948" s="9"/>
      <c r="F6948" s="9"/>
      <c r="G6948" s="10">
        <v>14</v>
      </c>
      <c r="H6948" s="10" t="s">
        <v>495</v>
      </c>
      <c r="I6948" s="10">
        <v>1954</v>
      </c>
      <c r="J6948" s="11" t="s">
        <v>15887</v>
      </c>
      <c r="K6948" s="12"/>
      <c r="L6948" s="13" t="s">
        <v>15888</v>
      </c>
      <c r="M6948" t="s">
        <v>753</v>
      </c>
      <c r="S6948" s="9"/>
      <c r="T6948">
        <v>10</v>
      </c>
      <c r="U6948" s="210" t="s">
        <v>18289</v>
      </c>
      <c r="V6948" s="14">
        <v>0</v>
      </c>
      <c r="W6948" s="14">
        <v>0</v>
      </c>
      <c r="X6948" s="109" t="e">
        <v>#N/A</v>
      </c>
      <c r="Y6948" t="s">
        <v>334</v>
      </c>
      <c r="Z6948" t="s">
        <v>1419</v>
      </c>
      <c r="AA6948">
        <f t="shared" si="108"/>
        <v>1</v>
      </c>
    </row>
    <row r="6949" spans="1:27" x14ac:dyDescent="0.2">
      <c r="A6949">
        <v>3534</v>
      </c>
      <c r="B6949" s="1" t="s">
        <v>15916</v>
      </c>
      <c r="C6949" t="s">
        <v>1027</v>
      </c>
      <c r="D6949" s="9"/>
      <c r="E6949" s="9"/>
      <c r="F6949" s="9"/>
      <c r="G6949" s="10">
        <v>14</v>
      </c>
      <c r="H6949" s="10" t="s">
        <v>495</v>
      </c>
      <c r="I6949" s="10">
        <v>1954</v>
      </c>
      <c r="J6949" s="11" t="s">
        <v>15887</v>
      </c>
      <c r="K6949" s="12"/>
      <c r="L6949" s="13" t="s">
        <v>15888</v>
      </c>
      <c r="M6949" t="s">
        <v>753</v>
      </c>
      <c r="S6949" s="9"/>
      <c r="T6949">
        <v>10</v>
      </c>
      <c r="U6949" s="210" t="s">
        <v>18289</v>
      </c>
      <c r="V6949" s="14">
        <v>0</v>
      </c>
      <c r="W6949" s="14">
        <v>0</v>
      </c>
      <c r="X6949" s="109" t="e">
        <v>#N/A</v>
      </c>
      <c r="Y6949" t="s">
        <v>334</v>
      </c>
      <c r="Z6949" t="s">
        <v>1419</v>
      </c>
      <c r="AA6949">
        <f t="shared" si="108"/>
        <v>1</v>
      </c>
    </row>
    <row r="6950" spans="1:27" x14ac:dyDescent="0.2">
      <c r="A6950">
        <v>3833</v>
      </c>
      <c r="B6950" s="1" t="s">
        <v>15917</v>
      </c>
      <c r="C6950" t="s">
        <v>1027</v>
      </c>
      <c r="D6950" s="9"/>
      <c r="E6950" s="9"/>
      <c r="F6950" s="9"/>
      <c r="G6950" s="10">
        <v>14</v>
      </c>
      <c r="H6950" s="10" t="s">
        <v>495</v>
      </c>
      <c r="I6950" s="10">
        <v>1954</v>
      </c>
      <c r="J6950" s="11" t="s">
        <v>15887</v>
      </c>
      <c r="K6950" s="12"/>
      <c r="L6950" s="13" t="s">
        <v>15888</v>
      </c>
      <c r="M6950" t="s">
        <v>753</v>
      </c>
      <c r="S6950" s="9"/>
      <c r="T6950">
        <v>10</v>
      </c>
      <c r="U6950" s="210" t="s">
        <v>18289</v>
      </c>
      <c r="V6950" s="14">
        <v>0</v>
      </c>
      <c r="W6950" s="14">
        <v>0</v>
      </c>
      <c r="X6950" s="109" t="e">
        <v>#N/A</v>
      </c>
      <c r="Y6950" t="s">
        <v>334</v>
      </c>
      <c r="Z6950" t="s">
        <v>1419</v>
      </c>
      <c r="AA6950">
        <f t="shared" si="108"/>
        <v>1</v>
      </c>
    </row>
    <row r="6951" spans="1:27" x14ac:dyDescent="0.2">
      <c r="A6951">
        <v>6370</v>
      </c>
      <c r="B6951" s="1" t="s">
        <v>15918</v>
      </c>
      <c r="C6951" t="s">
        <v>1027</v>
      </c>
      <c r="D6951" s="9"/>
      <c r="E6951" s="9"/>
      <c r="F6951" s="9"/>
      <c r="G6951" s="10">
        <v>14</v>
      </c>
      <c r="H6951" s="10" t="s">
        <v>495</v>
      </c>
      <c r="I6951" s="10">
        <v>1954</v>
      </c>
      <c r="J6951" s="11" t="s">
        <v>15887</v>
      </c>
      <c r="K6951" s="12"/>
      <c r="L6951" s="13" t="s">
        <v>15888</v>
      </c>
      <c r="M6951" t="s">
        <v>753</v>
      </c>
      <c r="S6951" s="9"/>
      <c r="T6951">
        <v>10</v>
      </c>
      <c r="U6951" s="210" t="s">
        <v>18289</v>
      </c>
      <c r="V6951" s="14">
        <v>0</v>
      </c>
      <c r="W6951" s="14">
        <v>0</v>
      </c>
      <c r="X6951" s="109" t="e">
        <v>#N/A</v>
      </c>
      <c r="Y6951" t="s">
        <v>334</v>
      </c>
      <c r="Z6951" t="s">
        <v>1419</v>
      </c>
      <c r="AA6951">
        <f t="shared" si="108"/>
        <v>1</v>
      </c>
    </row>
    <row r="6952" spans="1:27" x14ac:dyDescent="0.2">
      <c r="A6952">
        <v>1524</v>
      </c>
      <c r="B6952" s="1" t="s">
        <v>15919</v>
      </c>
      <c r="C6952" t="s">
        <v>1027</v>
      </c>
      <c r="D6952" s="9"/>
      <c r="E6952" s="9"/>
      <c r="F6952" s="9"/>
      <c r="G6952" s="10">
        <v>14</v>
      </c>
      <c r="H6952" s="10" t="s">
        <v>495</v>
      </c>
      <c r="I6952" s="10">
        <v>1954</v>
      </c>
      <c r="J6952" s="11" t="s">
        <v>15887</v>
      </c>
      <c r="K6952" s="12"/>
      <c r="L6952" s="13" t="s">
        <v>15888</v>
      </c>
      <c r="M6952" t="s">
        <v>753</v>
      </c>
      <c r="S6952" s="9"/>
      <c r="T6952">
        <v>10</v>
      </c>
      <c r="U6952" s="210" t="s">
        <v>18289</v>
      </c>
      <c r="V6952" s="14">
        <v>0</v>
      </c>
      <c r="W6952" s="14">
        <v>0</v>
      </c>
      <c r="X6952" s="109" t="e">
        <v>#N/A</v>
      </c>
      <c r="Y6952" t="s">
        <v>334</v>
      </c>
      <c r="Z6952" t="s">
        <v>1419</v>
      </c>
      <c r="AA6952">
        <f t="shared" si="108"/>
        <v>1</v>
      </c>
    </row>
    <row r="6953" spans="1:27" x14ac:dyDescent="0.2">
      <c r="A6953">
        <v>1785</v>
      </c>
      <c r="B6953" s="1" t="s">
        <v>15920</v>
      </c>
      <c r="C6953" t="s">
        <v>1027</v>
      </c>
      <c r="D6953" s="9"/>
      <c r="E6953" s="9"/>
      <c r="F6953" s="9"/>
      <c r="G6953" s="10">
        <v>14</v>
      </c>
      <c r="H6953" s="10" t="s">
        <v>495</v>
      </c>
      <c r="I6953" s="10">
        <v>1954</v>
      </c>
      <c r="J6953" s="11" t="s">
        <v>15887</v>
      </c>
      <c r="K6953" s="12"/>
      <c r="L6953" s="13" t="s">
        <v>15888</v>
      </c>
      <c r="M6953" t="s">
        <v>753</v>
      </c>
      <c r="S6953" s="9"/>
      <c r="T6953">
        <v>10</v>
      </c>
      <c r="U6953" s="210" t="s">
        <v>18289</v>
      </c>
      <c r="V6953" s="14">
        <v>0</v>
      </c>
      <c r="W6953" s="14">
        <v>0</v>
      </c>
      <c r="X6953" s="109" t="e">
        <v>#N/A</v>
      </c>
      <c r="Y6953" t="s">
        <v>334</v>
      </c>
      <c r="Z6953" t="s">
        <v>1419</v>
      </c>
      <c r="AA6953">
        <f t="shared" si="108"/>
        <v>1</v>
      </c>
    </row>
    <row r="6954" spans="1:27" x14ac:dyDescent="0.2">
      <c r="A6954">
        <v>1786</v>
      </c>
      <c r="B6954" s="1" t="s">
        <v>15921</v>
      </c>
      <c r="C6954" t="s">
        <v>1027</v>
      </c>
      <c r="D6954" s="9"/>
      <c r="E6954" s="9"/>
      <c r="F6954" s="9"/>
      <c r="G6954" s="10">
        <v>14</v>
      </c>
      <c r="H6954" s="10" t="s">
        <v>495</v>
      </c>
      <c r="I6954" s="10">
        <v>1954</v>
      </c>
      <c r="J6954" s="11" t="s">
        <v>15887</v>
      </c>
      <c r="K6954" s="12"/>
      <c r="L6954" s="13" t="s">
        <v>15888</v>
      </c>
      <c r="M6954" t="s">
        <v>753</v>
      </c>
      <c r="S6954" s="9"/>
      <c r="T6954">
        <v>10</v>
      </c>
      <c r="U6954" s="210" t="s">
        <v>18289</v>
      </c>
      <c r="V6954" s="14">
        <v>0</v>
      </c>
      <c r="W6954" s="14">
        <v>0</v>
      </c>
      <c r="X6954" s="109" t="e">
        <v>#N/A</v>
      </c>
      <c r="Y6954" t="s">
        <v>334</v>
      </c>
      <c r="Z6954" t="s">
        <v>1419</v>
      </c>
      <c r="AA6954">
        <f t="shared" si="108"/>
        <v>1</v>
      </c>
    </row>
    <row r="6955" spans="1:27" x14ac:dyDescent="0.2">
      <c r="A6955">
        <v>2817</v>
      </c>
      <c r="B6955" s="1" t="s">
        <v>15922</v>
      </c>
      <c r="C6955" t="s">
        <v>1027</v>
      </c>
      <c r="D6955" s="9"/>
      <c r="E6955" s="9"/>
      <c r="F6955" s="9"/>
      <c r="G6955" s="10">
        <v>14</v>
      </c>
      <c r="H6955" s="10" t="s">
        <v>495</v>
      </c>
      <c r="I6955" s="10">
        <v>1954</v>
      </c>
      <c r="J6955" s="11" t="s">
        <v>15887</v>
      </c>
      <c r="K6955" s="12"/>
      <c r="L6955" s="13" t="s">
        <v>15888</v>
      </c>
      <c r="M6955" t="s">
        <v>753</v>
      </c>
      <c r="S6955" s="9"/>
      <c r="T6955">
        <v>10</v>
      </c>
      <c r="U6955" s="210" t="s">
        <v>18289</v>
      </c>
      <c r="V6955" s="14">
        <v>0</v>
      </c>
      <c r="W6955" s="14">
        <v>0</v>
      </c>
      <c r="X6955" s="109" t="e">
        <v>#N/A</v>
      </c>
      <c r="Y6955" t="s">
        <v>334</v>
      </c>
      <c r="Z6955" t="s">
        <v>1419</v>
      </c>
      <c r="AA6955">
        <f t="shared" si="108"/>
        <v>1</v>
      </c>
    </row>
    <row r="6956" spans="1:27" x14ac:dyDescent="0.2">
      <c r="A6956">
        <v>294</v>
      </c>
      <c r="B6956" s="1" t="s">
        <v>15934</v>
      </c>
      <c r="C6956" t="s">
        <v>1027</v>
      </c>
      <c r="D6956" s="9" t="s">
        <v>5506</v>
      </c>
      <c r="E6956" s="9"/>
      <c r="F6956" s="9" t="s">
        <v>532</v>
      </c>
      <c r="G6956" s="10">
        <v>15</v>
      </c>
      <c r="H6956" s="10" t="s">
        <v>495</v>
      </c>
      <c r="I6956" s="10">
        <v>1954</v>
      </c>
      <c r="J6956" s="11" t="s">
        <v>15925</v>
      </c>
      <c r="K6956" s="12"/>
      <c r="L6956" s="13" t="s">
        <v>15926</v>
      </c>
      <c r="M6956" t="s">
        <v>753</v>
      </c>
      <c r="S6956" s="9"/>
      <c r="T6956">
        <v>10</v>
      </c>
      <c r="U6956" s="210" t="s">
        <v>18289</v>
      </c>
      <c r="V6956" s="14">
        <v>0</v>
      </c>
      <c r="W6956" s="14">
        <v>1</v>
      </c>
      <c r="X6956" s="109" t="s">
        <v>294</v>
      </c>
      <c r="Y6956" t="s">
        <v>3929</v>
      </c>
      <c r="Z6956" t="s">
        <v>271</v>
      </c>
      <c r="AA6956">
        <f t="shared" si="108"/>
        <v>2</v>
      </c>
    </row>
    <row r="6957" spans="1:27" x14ac:dyDescent="0.2">
      <c r="A6957">
        <v>1204</v>
      </c>
      <c r="B6957" s="1" t="s">
        <v>15935</v>
      </c>
      <c r="C6957" t="s">
        <v>6878</v>
      </c>
      <c r="D6957" s="9" t="s">
        <v>15936</v>
      </c>
      <c r="E6957" s="9"/>
      <c r="F6957" s="9"/>
      <c r="G6957" s="10">
        <v>15</v>
      </c>
      <c r="H6957" s="10" t="s">
        <v>495</v>
      </c>
      <c r="I6957" s="10">
        <v>1954</v>
      </c>
      <c r="J6957" s="11" t="s">
        <v>15925</v>
      </c>
      <c r="K6957" s="12"/>
      <c r="L6957" s="13" t="s">
        <v>15926</v>
      </c>
      <c r="M6957" t="s">
        <v>753</v>
      </c>
      <c r="S6957" s="9"/>
      <c r="T6957">
        <v>10</v>
      </c>
      <c r="U6957" s="210" t="s">
        <v>18289</v>
      </c>
      <c r="V6957" s="14">
        <v>0</v>
      </c>
      <c r="W6957" s="14">
        <v>0</v>
      </c>
      <c r="X6957" s="150" t="s">
        <v>270</v>
      </c>
      <c r="Y6957">
        <v>192</v>
      </c>
      <c r="Z6957" t="s">
        <v>271</v>
      </c>
      <c r="AA6957">
        <f t="shared" si="108"/>
        <v>2</v>
      </c>
    </row>
    <row r="6958" spans="1:27" x14ac:dyDescent="0.2">
      <c r="A6958">
        <v>4318</v>
      </c>
      <c r="B6958" s="1" t="s">
        <v>15947</v>
      </c>
      <c r="C6958" t="s">
        <v>8426</v>
      </c>
      <c r="D6958" s="9">
        <v>25</v>
      </c>
      <c r="E6958" s="9" t="s">
        <v>259</v>
      </c>
      <c r="F6958" s="9" t="s">
        <v>312</v>
      </c>
      <c r="G6958" s="10">
        <v>15</v>
      </c>
      <c r="H6958" s="10" t="s">
        <v>495</v>
      </c>
      <c r="I6958" s="10">
        <v>1954</v>
      </c>
      <c r="J6958" s="11" t="s">
        <v>15925</v>
      </c>
      <c r="K6958" s="12"/>
      <c r="L6958" s="13" t="s">
        <v>15926</v>
      </c>
      <c r="M6958" t="s">
        <v>753</v>
      </c>
      <c r="S6958" s="9"/>
      <c r="T6958">
        <v>10</v>
      </c>
      <c r="U6958" s="210" t="s">
        <v>18289</v>
      </c>
      <c r="V6958" s="14">
        <v>0</v>
      </c>
      <c r="W6958" s="14">
        <v>0</v>
      </c>
      <c r="X6958" s="150" t="s">
        <v>270</v>
      </c>
      <c r="Y6958">
        <v>25</v>
      </c>
      <c r="Z6958" t="s">
        <v>505</v>
      </c>
      <c r="AA6958">
        <f t="shared" si="108"/>
        <v>1</v>
      </c>
    </row>
    <row r="6959" spans="1:27" x14ac:dyDescent="0.2">
      <c r="A6959">
        <v>2040</v>
      </c>
      <c r="B6959" s="1" t="s">
        <v>15932</v>
      </c>
      <c r="C6959" t="s">
        <v>8426</v>
      </c>
      <c r="D6959" s="9" t="s">
        <v>15933</v>
      </c>
      <c r="E6959" s="9"/>
      <c r="F6959" s="9"/>
      <c r="G6959" s="10">
        <v>15</v>
      </c>
      <c r="H6959" s="10" t="s">
        <v>495</v>
      </c>
      <c r="I6959" s="10">
        <v>1954</v>
      </c>
      <c r="J6959" s="11" t="s">
        <v>15925</v>
      </c>
      <c r="K6959" s="12"/>
      <c r="L6959" s="13" t="s">
        <v>15926</v>
      </c>
      <c r="M6959" t="s">
        <v>753</v>
      </c>
      <c r="S6959" s="9"/>
      <c r="T6959">
        <v>10</v>
      </c>
      <c r="U6959" s="210" t="s">
        <v>18289</v>
      </c>
      <c r="V6959" s="14">
        <v>0</v>
      </c>
      <c r="W6959" s="14">
        <v>0</v>
      </c>
      <c r="X6959" s="150" t="s">
        <v>270</v>
      </c>
      <c r="Y6959">
        <v>39</v>
      </c>
      <c r="Z6959" t="s">
        <v>505</v>
      </c>
      <c r="AA6959">
        <f t="shared" si="108"/>
        <v>3</v>
      </c>
    </row>
    <row r="6960" spans="1:27" x14ac:dyDescent="0.2">
      <c r="A6960">
        <v>802</v>
      </c>
      <c r="B6960" s="1" t="s">
        <v>15930</v>
      </c>
      <c r="C6960" t="s">
        <v>8426</v>
      </c>
      <c r="D6960" s="9" t="s">
        <v>15931</v>
      </c>
      <c r="E6960" s="9" t="s">
        <v>259</v>
      </c>
      <c r="F6960" s="9" t="s">
        <v>532</v>
      </c>
      <c r="G6960" s="10">
        <v>15</v>
      </c>
      <c r="H6960" s="10" t="s">
        <v>495</v>
      </c>
      <c r="I6960" s="10">
        <v>1954</v>
      </c>
      <c r="J6960" s="11" t="s">
        <v>15925</v>
      </c>
      <c r="K6960" s="12"/>
      <c r="L6960" s="13" t="s">
        <v>15926</v>
      </c>
      <c r="M6960" t="s">
        <v>753</v>
      </c>
      <c r="S6960" s="9"/>
      <c r="T6960">
        <v>10</v>
      </c>
      <c r="U6960" s="210" t="s">
        <v>18289</v>
      </c>
      <c r="V6960" s="14">
        <v>0</v>
      </c>
      <c r="W6960" s="14">
        <v>0</v>
      </c>
      <c r="X6960" s="109" t="s">
        <v>294</v>
      </c>
      <c r="Y6960" t="s">
        <v>10182</v>
      </c>
      <c r="Z6960" t="s">
        <v>505</v>
      </c>
      <c r="AA6960">
        <f t="shared" si="108"/>
        <v>3</v>
      </c>
    </row>
    <row r="6961" spans="1:27" x14ac:dyDescent="0.2">
      <c r="A6961">
        <v>4835</v>
      </c>
      <c r="B6961" s="1" t="s">
        <v>15937</v>
      </c>
      <c r="C6961" t="s">
        <v>8426</v>
      </c>
      <c r="D6961" s="9" t="s">
        <v>15938</v>
      </c>
      <c r="E6961" s="9"/>
      <c r="F6961" s="9"/>
      <c r="G6961" s="10">
        <v>15</v>
      </c>
      <c r="H6961" s="10" t="s">
        <v>495</v>
      </c>
      <c r="I6961" s="10">
        <v>1954</v>
      </c>
      <c r="J6961" s="11" t="s">
        <v>15925</v>
      </c>
      <c r="K6961" s="12"/>
      <c r="L6961" s="13" t="s">
        <v>15926</v>
      </c>
      <c r="M6961" t="s">
        <v>753</v>
      </c>
      <c r="S6961" s="9"/>
      <c r="T6961">
        <v>10</v>
      </c>
      <c r="U6961" s="210" t="s">
        <v>18289</v>
      </c>
      <c r="V6961" s="14">
        <v>0</v>
      </c>
      <c r="W6961" s="14">
        <v>0</v>
      </c>
      <c r="X6961" s="150" t="s">
        <v>270</v>
      </c>
      <c r="Y6961">
        <v>39</v>
      </c>
      <c r="Z6961" t="s">
        <v>505</v>
      </c>
      <c r="AA6961">
        <f t="shared" si="108"/>
        <v>2</v>
      </c>
    </row>
    <row r="6962" spans="1:27" x14ac:dyDescent="0.2">
      <c r="A6962">
        <v>435</v>
      </c>
      <c r="B6962" s="1" t="s">
        <v>15923</v>
      </c>
      <c r="C6962" t="s">
        <v>8426</v>
      </c>
      <c r="D6962" s="9" t="s">
        <v>15924</v>
      </c>
      <c r="E6962" s="9" t="s">
        <v>259</v>
      </c>
      <c r="F6962" s="9" t="s">
        <v>532</v>
      </c>
      <c r="G6962" s="10">
        <v>15</v>
      </c>
      <c r="H6962" s="10" t="s">
        <v>495</v>
      </c>
      <c r="I6962" s="10">
        <v>1954</v>
      </c>
      <c r="J6962" s="11" t="s">
        <v>15925</v>
      </c>
      <c r="K6962" s="12"/>
      <c r="L6962" s="13" t="s">
        <v>15926</v>
      </c>
      <c r="M6962" t="s">
        <v>753</v>
      </c>
      <c r="S6962" s="9"/>
      <c r="T6962">
        <v>10</v>
      </c>
      <c r="U6962" s="210" t="s">
        <v>18289</v>
      </c>
      <c r="V6962" s="14">
        <v>0</v>
      </c>
      <c r="W6962" s="14">
        <v>0</v>
      </c>
      <c r="X6962" s="109" t="s">
        <v>294</v>
      </c>
      <c r="Y6962" t="s">
        <v>10182</v>
      </c>
      <c r="Z6962" t="s">
        <v>505</v>
      </c>
      <c r="AA6962">
        <f t="shared" si="108"/>
        <v>6</v>
      </c>
    </row>
    <row r="6963" spans="1:27" x14ac:dyDescent="0.2">
      <c r="A6963">
        <v>6316</v>
      </c>
      <c r="B6963" s="1" t="s">
        <v>15944</v>
      </c>
      <c r="C6963" t="s">
        <v>8426</v>
      </c>
      <c r="D6963" s="9">
        <v>141</v>
      </c>
      <c r="E6963" s="9" t="s">
        <v>259</v>
      </c>
      <c r="F6963" s="9" t="s">
        <v>312</v>
      </c>
      <c r="G6963" s="10">
        <v>15</v>
      </c>
      <c r="H6963" s="10" t="s">
        <v>495</v>
      </c>
      <c r="I6963" s="10">
        <v>1954</v>
      </c>
      <c r="J6963" s="11" t="s">
        <v>15925</v>
      </c>
      <c r="K6963" s="12"/>
      <c r="L6963" s="13" t="s">
        <v>15926</v>
      </c>
      <c r="M6963" t="s">
        <v>753</v>
      </c>
      <c r="S6963" s="9"/>
      <c r="T6963">
        <v>10</v>
      </c>
      <c r="U6963" s="210" t="s">
        <v>18289</v>
      </c>
      <c r="V6963" s="14">
        <v>0</v>
      </c>
      <c r="W6963" s="14">
        <v>0</v>
      </c>
      <c r="X6963" s="150" t="s">
        <v>270</v>
      </c>
      <c r="Y6963">
        <v>141</v>
      </c>
      <c r="Z6963" t="s">
        <v>505</v>
      </c>
      <c r="AA6963">
        <f t="shared" si="108"/>
        <v>1</v>
      </c>
    </row>
    <row r="6964" spans="1:27" x14ac:dyDescent="0.2">
      <c r="A6964">
        <v>1646</v>
      </c>
      <c r="B6964" s="1" t="s">
        <v>15939</v>
      </c>
      <c r="C6964" t="s">
        <v>8426</v>
      </c>
      <c r="D6964" s="9" t="s">
        <v>15940</v>
      </c>
      <c r="E6964" s="9" t="s">
        <v>259</v>
      </c>
      <c r="F6964" s="9" t="s">
        <v>312</v>
      </c>
      <c r="G6964" s="10">
        <v>15</v>
      </c>
      <c r="H6964" s="10" t="s">
        <v>495</v>
      </c>
      <c r="I6964" s="10">
        <v>1954</v>
      </c>
      <c r="J6964" s="11" t="s">
        <v>15925</v>
      </c>
      <c r="K6964" s="12"/>
      <c r="L6964" s="13" t="s">
        <v>15926</v>
      </c>
      <c r="M6964" t="s">
        <v>753</v>
      </c>
      <c r="S6964" s="9"/>
      <c r="T6964">
        <v>10</v>
      </c>
      <c r="U6964" s="210" t="s">
        <v>18289</v>
      </c>
      <c r="V6964" s="14">
        <v>0</v>
      </c>
      <c r="W6964" s="14">
        <v>0</v>
      </c>
      <c r="X6964" s="150" t="s">
        <v>270</v>
      </c>
      <c r="Y6964">
        <v>23</v>
      </c>
      <c r="Z6964" t="s">
        <v>505</v>
      </c>
      <c r="AA6964">
        <f t="shared" si="108"/>
        <v>2</v>
      </c>
    </row>
    <row r="6965" spans="1:27" x14ac:dyDescent="0.2">
      <c r="A6965">
        <v>2081</v>
      </c>
      <c r="B6965" s="1" t="s">
        <v>15941</v>
      </c>
      <c r="C6965" t="s">
        <v>9894</v>
      </c>
      <c r="D6965" s="9" t="s">
        <v>10136</v>
      </c>
      <c r="E6965" s="9"/>
      <c r="F6965" s="9"/>
      <c r="G6965" s="10">
        <v>15</v>
      </c>
      <c r="H6965" s="10" t="s">
        <v>495</v>
      </c>
      <c r="I6965" s="10">
        <v>1954</v>
      </c>
      <c r="J6965" s="11" t="s">
        <v>15925</v>
      </c>
      <c r="K6965" s="12"/>
      <c r="L6965" s="13" t="s">
        <v>15926</v>
      </c>
      <c r="M6965" t="s">
        <v>753</v>
      </c>
      <c r="S6965" s="9"/>
      <c r="T6965">
        <v>10</v>
      </c>
      <c r="U6965" s="210" t="s">
        <v>18289</v>
      </c>
      <c r="V6965" s="14">
        <v>0</v>
      </c>
      <c r="W6965" s="14">
        <v>0</v>
      </c>
      <c r="X6965" s="150" t="s">
        <v>294</v>
      </c>
      <c r="Y6965" t="s">
        <v>10136</v>
      </c>
      <c r="Z6965" t="s">
        <v>7856</v>
      </c>
      <c r="AA6965">
        <f t="shared" si="108"/>
        <v>1</v>
      </c>
    </row>
    <row r="6966" spans="1:27" x14ac:dyDescent="0.2">
      <c r="A6966">
        <v>3743</v>
      </c>
      <c r="B6966" s="1" t="s">
        <v>15942</v>
      </c>
      <c r="C6966" t="s">
        <v>9894</v>
      </c>
      <c r="D6966" s="9">
        <v>142</v>
      </c>
      <c r="E6966" s="9" t="s">
        <v>259</v>
      </c>
      <c r="F6966" s="9" t="s">
        <v>721</v>
      </c>
      <c r="G6966" s="10">
        <v>15</v>
      </c>
      <c r="H6966" s="10" t="s">
        <v>495</v>
      </c>
      <c r="I6966" s="10">
        <v>1954</v>
      </c>
      <c r="J6966" s="11" t="s">
        <v>15925</v>
      </c>
      <c r="K6966" s="12"/>
      <c r="L6966" s="13" t="s">
        <v>15926</v>
      </c>
      <c r="M6966" t="s">
        <v>753</v>
      </c>
      <c r="S6966" s="9"/>
      <c r="T6966">
        <v>10</v>
      </c>
      <c r="U6966" s="210" t="s">
        <v>18289</v>
      </c>
      <c r="V6966" s="14">
        <v>0</v>
      </c>
      <c r="W6966" s="14">
        <v>0</v>
      </c>
      <c r="X6966" s="150" t="s">
        <v>270</v>
      </c>
      <c r="Y6966">
        <v>142</v>
      </c>
      <c r="Z6966" t="s">
        <v>271</v>
      </c>
      <c r="AA6966">
        <f t="shared" si="108"/>
        <v>1</v>
      </c>
    </row>
    <row r="6967" spans="1:27" x14ac:dyDescent="0.2">
      <c r="A6967">
        <v>3820</v>
      </c>
      <c r="B6967" s="1" t="s">
        <v>15943</v>
      </c>
      <c r="C6967" t="s">
        <v>9894</v>
      </c>
      <c r="D6967" s="9">
        <v>142</v>
      </c>
      <c r="E6967" s="9" t="s">
        <v>259</v>
      </c>
      <c r="F6967" s="9" t="s">
        <v>721</v>
      </c>
      <c r="G6967" s="10">
        <v>15</v>
      </c>
      <c r="H6967" s="10" t="s">
        <v>495</v>
      </c>
      <c r="I6967" s="10">
        <v>1954</v>
      </c>
      <c r="J6967" s="11" t="s">
        <v>15925</v>
      </c>
      <c r="K6967" s="12"/>
      <c r="L6967" s="13" t="s">
        <v>15926</v>
      </c>
      <c r="M6967" t="s">
        <v>753</v>
      </c>
      <c r="S6967" s="9"/>
      <c r="T6967">
        <v>10</v>
      </c>
      <c r="U6967" s="210" t="s">
        <v>18289</v>
      </c>
      <c r="V6967" s="14">
        <v>0</v>
      </c>
      <c r="W6967" s="14">
        <v>0</v>
      </c>
      <c r="X6967" s="150" t="s">
        <v>270</v>
      </c>
      <c r="Y6967">
        <v>142</v>
      </c>
      <c r="Z6967" t="s">
        <v>271</v>
      </c>
      <c r="AA6967">
        <f t="shared" si="108"/>
        <v>1</v>
      </c>
    </row>
    <row r="6968" spans="1:27" x14ac:dyDescent="0.2">
      <c r="A6968">
        <v>838</v>
      </c>
      <c r="B6968" s="1" t="s">
        <v>15945</v>
      </c>
      <c r="C6968" t="s">
        <v>9894</v>
      </c>
      <c r="D6968" s="9">
        <v>139</v>
      </c>
      <c r="E6968" s="9" t="s">
        <v>259</v>
      </c>
      <c r="F6968" s="9" t="s">
        <v>721</v>
      </c>
      <c r="G6968" s="10">
        <v>15</v>
      </c>
      <c r="H6968" s="10" t="s">
        <v>495</v>
      </c>
      <c r="I6968" s="10">
        <v>1954</v>
      </c>
      <c r="J6968" s="11" t="s">
        <v>15925</v>
      </c>
      <c r="K6968" s="12"/>
      <c r="L6968" s="13" t="s">
        <v>15946</v>
      </c>
      <c r="M6968" t="s">
        <v>753</v>
      </c>
      <c r="S6968" s="9"/>
      <c r="T6968">
        <v>10</v>
      </c>
      <c r="U6968" s="210" t="s">
        <v>18289</v>
      </c>
      <c r="V6968" s="14">
        <v>0</v>
      </c>
      <c r="W6968" s="14">
        <v>0</v>
      </c>
      <c r="X6968" s="150" t="s">
        <v>270</v>
      </c>
      <c r="Y6968">
        <v>139</v>
      </c>
      <c r="Z6968" t="s">
        <v>271</v>
      </c>
      <c r="AA6968">
        <f t="shared" si="108"/>
        <v>1</v>
      </c>
    </row>
    <row r="6969" spans="1:27" x14ac:dyDescent="0.2">
      <c r="A6969">
        <v>2465</v>
      </c>
      <c r="B6969" s="1" t="s">
        <v>15927</v>
      </c>
      <c r="C6969" t="s">
        <v>9894</v>
      </c>
      <c r="D6969" s="9" t="s">
        <v>15928</v>
      </c>
      <c r="E6969" s="9" t="s">
        <v>259</v>
      </c>
      <c r="F6969" s="9" t="s">
        <v>721</v>
      </c>
      <c r="G6969" s="10">
        <v>15</v>
      </c>
      <c r="H6969" s="10" t="s">
        <v>495</v>
      </c>
      <c r="I6969" s="10">
        <v>1954</v>
      </c>
      <c r="J6969" s="11" t="s">
        <v>15925</v>
      </c>
      <c r="K6969" s="12"/>
      <c r="L6969" s="13" t="s">
        <v>15929</v>
      </c>
      <c r="M6969" t="s">
        <v>753</v>
      </c>
      <c r="S6969" s="9"/>
      <c r="T6969">
        <v>10</v>
      </c>
      <c r="U6969" s="210" t="s">
        <v>18289</v>
      </c>
      <c r="V6969" s="14">
        <v>0</v>
      </c>
      <c r="W6969" s="14">
        <v>0</v>
      </c>
      <c r="X6969" s="150" t="s">
        <v>270</v>
      </c>
      <c r="Y6969">
        <v>139</v>
      </c>
      <c r="Z6969" t="s">
        <v>7856</v>
      </c>
      <c r="AA6969">
        <f t="shared" si="108"/>
        <v>4</v>
      </c>
    </row>
    <row r="6970" spans="1:27" x14ac:dyDescent="0.2">
      <c r="A6970">
        <v>155</v>
      </c>
      <c r="B6970" s="1" t="s">
        <v>15948</v>
      </c>
      <c r="C6970" t="s">
        <v>503</v>
      </c>
      <c r="D6970" s="9" t="s">
        <v>15949</v>
      </c>
      <c r="E6970" s="9"/>
      <c r="F6970" s="9"/>
      <c r="G6970" s="10">
        <v>26</v>
      </c>
      <c r="H6970" s="10" t="s">
        <v>495</v>
      </c>
      <c r="I6970" s="10">
        <v>1954</v>
      </c>
      <c r="J6970" s="11" t="s">
        <v>15950</v>
      </c>
      <c r="K6970" s="12" t="s">
        <v>237</v>
      </c>
      <c r="L6970" s="13" t="s">
        <v>15951</v>
      </c>
      <c r="M6970" t="s">
        <v>290</v>
      </c>
      <c r="N6970" t="s">
        <v>291</v>
      </c>
      <c r="O6970" t="s">
        <v>292</v>
      </c>
      <c r="S6970" s="9"/>
      <c r="T6970">
        <v>10</v>
      </c>
      <c r="U6970" s="210" t="s">
        <v>18289</v>
      </c>
      <c r="V6970" s="14">
        <v>0</v>
      </c>
      <c r="W6970" s="14">
        <v>0</v>
      </c>
      <c r="X6970" s="150" t="s">
        <v>294</v>
      </c>
      <c r="Y6970" t="s">
        <v>14806</v>
      </c>
      <c r="Z6970" t="s">
        <v>271</v>
      </c>
      <c r="AA6970">
        <f t="shared" si="108"/>
        <v>4</v>
      </c>
    </row>
    <row r="6971" spans="1:27" x14ac:dyDescent="0.2">
      <c r="A6971">
        <v>7160</v>
      </c>
      <c r="B6971" s="1" t="s">
        <v>15952</v>
      </c>
      <c r="C6971" t="s">
        <v>1027</v>
      </c>
      <c r="D6971" s="9"/>
      <c r="E6971" s="9" t="s">
        <v>14530</v>
      </c>
      <c r="F6971" s="9"/>
      <c r="G6971" s="10">
        <v>0</v>
      </c>
      <c r="H6971" s="10" t="s">
        <v>369</v>
      </c>
      <c r="I6971" s="10">
        <v>1954</v>
      </c>
      <c r="J6971" s="11" t="s">
        <v>15953</v>
      </c>
      <c r="K6971" s="12"/>
      <c r="L6971" s="13" t="s">
        <v>15954</v>
      </c>
      <c r="M6971" t="s">
        <v>781</v>
      </c>
      <c r="S6971" s="9"/>
      <c r="T6971">
        <v>11</v>
      </c>
      <c r="U6971" s="210" t="s">
        <v>18290</v>
      </c>
      <c r="V6971" s="14">
        <v>0</v>
      </c>
      <c r="W6971" s="14">
        <v>0</v>
      </c>
      <c r="X6971" s="109" t="e">
        <v>#N/A</v>
      </c>
      <c r="Y6971" t="s">
        <v>334</v>
      </c>
      <c r="Z6971" t="s">
        <v>1419</v>
      </c>
      <c r="AA6971">
        <f t="shared" si="108"/>
        <v>1</v>
      </c>
    </row>
    <row r="6972" spans="1:27" x14ac:dyDescent="0.2">
      <c r="A6972">
        <v>1641</v>
      </c>
      <c r="B6972" s="1" t="s">
        <v>15955</v>
      </c>
      <c r="C6972" t="s">
        <v>9894</v>
      </c>
      <c r="D6972" s="9"/>
      <c r="E6972" s="9"/>
      <c r="F6972" s="9"/>
      <c r="G6972" s="10">
        <v>1</v>
      </c>
      <c r="H6972" s="10" t="s">
        <v>369</v>
      </c>
      <c r="I6972" s="10">
        <v>1954</v>
      </c>
      <c r="J6972" s="11" t="s">
        <v>15956</v>
      </c>
      <c r="K6972" s="12"/>
      <c r="L6972" s="13" t="s">
        <v>15957</v>
      </c>
      <c r="M6972" t="s">
        <v>781</v>
      </c>
      <c r="S6972" s="9"/>
      <c r="T6972">
        <v>11</v>
      </c>
      <c r="U6972" s="210" t="s">
        <v>18290</v>
      </c>
      <c r="V6972" s="14">
        <v>0</v>
      </c>
      <c r="W6972" s="14">
        <v>0</v>
      </c>
      <c r="X6972" s="109" t="e">
        <v>#N/A</v>
      </c>
      <c r="Y6972" t="s">
        <v>334</v>
      </c>
      <c r="Z6972" t="s">
        <v>7856</v>
      </c>
      <c r="AA6972">
        <f t="shared" si="108"/>
        <v>1</v>
      </c>
    </row>
    <row r="6973" spans="1:27" x14ac:dyDescent="0.2">
      <c r="A6973">
        <v>3358</v>
      </c>
      <c r="B6973" s="1" t="s">
        <v>15963</v>
      </c>
      <c r="C6973" t="s">
        <v>1027</v>
      </c>
      <c r="D6973" s="9" t="s">
        <v>1443</v>
      </c>
      <c r="E6973" s="9"/>
      <c r="F6973" s="9"/>
      <c r="G6973" s="10">
        <v>10</v>
      </c>
      <c r="H6973" s="10" t="s">
        <v>369</v>
      </c>
      <c r="I6973" s="10">
        <v>1954</v>
      </c>
      <c r="J6973" s="11" t="s">
        <v>15960</v>
      </c>
      <c r="K6973" s="12"/>
      <c r="L6973" s="13" t="s">
        <v>15961</v>
      </c>
      <c r="M6973" t="s">
        <v>753</v>
      </c>
      <c r="S6973" s="9"/>
      <c r="T6973">
        <v>11</v>
      </c>
      <c r="U6973" s="210" t="s">
        <v>18290</v>
      </c>
      <c r="V6973" s="14">
        <v>0</v>
      </c>
      <c r="W6973" s="14">
        <v>1</v>
      </c>
      <c r="X6973" s="150" t="s">
        <v>294</v>
      </c>
      <c r="Y6973" t="s">
        <v>1443</v>
      </c>
      <c r="Z6973" t="s">
        <v>271</v>
      </c>
      <c r="AA6973">
        <f t="shared" si="108"/>
        <v>1</v>
      </c>
    </row>
    <row r="6974" spans="1:27" x14ac:dyDescent="0.2">
      <c r="A6974">
        <v>7721</v>
      </c>
      <c r="B6974" s="1" t="s">
        <v>15962</v>
      </c>
      <c r="C6974" t="s">
        <v>1027</v>
      </c>
      <c r="D6974" s="9" t="s">
        <v>10113</v>
      </c>
      <c r="E6974" s="9"/>
      <c r="F6974" s="9"/>
      <c r="G6974" s="10">
        <v>10</v>
      </c>
      <c r="H6974" s="10" t="s">
        <v>369</v>
      </c>
      <c r="I6974" s="10">
        <v>1954</v>
      </c>
      <c r="J6974" s="11" t="s">
        <v>15960</v>
      </c>
      <c r="K6974" s="12"/>
      <c r="L6974" s="13" t="s">
        <v>15961</v>
      </c>
      <c r="M6974" t="s">
        <v>753</v>
      </c>
      <c r="S6974" s="9"/>
      <c r="T6974">
        <v>11</v>
      </c>
      <c r="U6974" s="210" t="s">
        <v>18290</v>
      </c>
      <c r="V6974" s="14">
        <v>0</v>
      </c>
      <c r="W6974" s="14">
        <v>1</v>
      </c>
      <c r="X6974" s="150" t="s">
        <v>270</v>
      </c>
      <c r="Y6974">
        <v>36</v>
      </c>
      <c r="Z6974" t="s">
        <v>271</v>
      </c>
      <c r="AA6974">
        <f t="shared" si="108"/>
        <v>2</v>
      </c>
    </row>
    <row r="6975" spans="1:27" x14ac:dyDescent="0.2">
      <c r="A6975">
        <v>1876</v>
      </c>
      <c r="B6975" s="1" t="s">
        <v>15964</v>
      </c>
      <c r="C6975" t="s">
        <v>1027</v>
      </c>
      <c r="D6975" s="9">
        <v>11</v>
      </c>
      <c r="E6975" s="9"/>
      <c r="F6975" s="9"/>
      <c r="G6975" s="10">
        <v>10</v>
      </c>
      <c r="H6975" s="10" t="s">
        <v>369</v>
      </c>
      <c r="I6975" s="10">
        <v>1954</v>
      </c>
      <c r="J6975" s="11" t="s">
        <v>15960</v>
      </c>
      <c r="K6975" s="12"/>
      <c r="L6975" s="13" t="s">
        <v>15961</v>
      </c>
      <c r="M6975" t="s">
        <v>753</v>
      </c>
      <c r="S6975" s="9"/>
      <c r="T6975">
        <v>11</v>
      </c>
      <c r="U6975" s="210" t="s">
        <v>18290</v>
      </c>
      <c r="V6975" s="14">
        <v>0</v>
      </c>
      <c r="W6975" s="14">
        <v>0</v>
      </c>
      <c r="X6975" s="150" t="s">
        <v>270</v>
      </c>
      <c r="Y6975">
        <v>11</v>
      </c>
      <c r="Z6975" t="s">
        <v>1419</v>
      </c>
      <c r="AA6975">
        <f t="shared" si="108"/>
        <v>1</v>
      </c>
    </row>
    <row r="6976" spans="1:27" x14ac:dyDescent="0.2">
      <c r="A6976">
        <v>2164</v>
      </c>
      <c r="B6976" s="1" t="s">
        <v>15958</v>
      </c>
      <c r="C6976" t="s">
        <v>1027</v>
      </c>
      <c r="D6976" s="9" t="s">
        <v>15959</v>
      </c>
      <c r="E6976" s="9" t="s">
        <v>259</v>
      </c>
      <c r="F6976" s="9" t="s">
        <v>532</v>
      </c>
      <c r="G6976" s="10">
        <v>10</v>
      </c>
      <c r="H6976" s="10" t="s">
        <v>369</v>
      </c>
      <c r="I6976" s="10">
        <v>1954</v>
      </c>
      <c r="J6976" s="11" t="s">
        <v>15960</v>
      </c>
      <c r="K6976" s="12"/>
      <c r="L6976" s="13" t="s">
        <v>15961</v>
      </c>
      <c r="M6976" t="s">
        <v>753</v>
      </c>
      <c r="S6976" s="9"/>
      <c r="T6976">
        <v>11</v>
      </c>
      <c r="U6976" s="210" t="s">
        <v>18290</v>
      </c>
      <c r="V6976" s="14">
        <v>0</v>
      </c>
      <c r="W6976" s="14">
        <v>0</v>
      </c>
      <c r="X6976" s="109" t="s">
        <v>294</v>
      </c>
      <c r="Y6976" t="s">
        <v>10697</v>
      </c>
      <c r="Z6976" t="s">
        <v>7856</v>
      </c>
      <c r="AA6976">
        <f t="shared" si="108"/>
        <v>4</v>
      </c>
    </row>
    <row r="6977" spans="1:27" x14ac:dyDescent="0.2">
      <c r="A6977">
        <v>6645</v>
      </c>
      <c r="B6977" s="1" t="s">
        <v>15972</v>
      </c>
      <c r="C6977" t="s">
        <v>503</v>
      </c>
      <c r="D6977" s="9"/>
      <c r="E6977" s="9" t="s">
        <v>12484</v>
      </c>
      <c r="F6977" s="9"/>
      <c r="G6977" s="10">
        <v>26</v>
      </c>
      <c r="H6977" s="10" t="s">
        <v>369</v>
      </c>
      <c r="I6977" s="10">
        <v>1954</v>
      </c>
      <c r="J6977" s="11" t="s">
        <v>15966</v>
      </c>
      <c r="K6977" s="12" t="s">
        <v>237</v>
      </c>
      <c r="L6977" s="13" t="s">
        <v>21</v>
      </c>
      <c r="M6977" t="s">
        <v>290</v>
      </c>
      <c r="N6977" t="s">
        <v>291</v>
      </c>
      <c r="O6977" t="s">
        <v>760</v>
      </c>
      <c r="S6977" s="9"/>
      <c r="T6977">
        <v>11</v>
      </c>
      <c r="U6977" s="210" t="s">
        <v>18290</v>
      </c>
      <c r="V6977" s="14">
        <v>0</v>
      </c>
      <c r="W6977" s="14">
        <v>0</v>
      </c>
      <c r="X6977" s="109" t="e">
        <v>#N/A</v>
      </c>
      <c r="Y6977" t="s">
        <v>334</v>
      </c>
      <c r="Z6977" t="s">
        <v>271</v>
      </c>
      <c r="AA6977">
        <f t="shared" si="108"/>
        <v>1</v>
      </c>
    </row>
    <row r="6978" spans="1:27" x14ac:dyDescent="0.2">
      <c r="A6978">
        <v>4480</v>
      </c>
      <c r="B6978" s="1" t="s">
        <v>15968</v>
      </c>
      <c r="C6978" t="s">
        <v>8426</v>
      </c>
      <c r="D6978" s="9" t="s">
        <v>10182</v>
      </c>
      <c r="E6978" s="9" t="s">
        <v>259</v>
      </c>
      <c r="F6978" s="9" t="s">
        <v>532</v>
      </c>
      <c r="G6978" s="10">
        <v>26</v>
      </c>
      <c r="H6978" s="10" t="s">
        <v>369</v>
      </c>
      <c r="I6978" s="10">
        <v>1954</v>
      </c>
      <c r="J6978" s="11" t="s">
        <v>15966</v>
      </c>
      <c r="K6978" s="12"/>
      <c r="L6978" s="13" t="s">
        <v>15967</v>
      </c>
      <c r="M6978" t="s">
        <v>753</v>
      </c>
      <c r="S6978" s="9"/>
      <c r="T6978">
        <v>11</v>
      </c>
      <c r="U6978" s="210" t="s">
        <v>18290</v>
      </c>
      <c r="V6978" s="14">
        <v>0</v>
      </c>
      <c r="W6978" s="14">
        <v>0</v>
      </c>
      <c r="X6978" s="109" t="s">
        <v>294</v>
      </c>
      <c r="Y6978" t="s">
        <v>10182</v>
      </c>
      <c r="Z6978" t="s">
        <v>505</v>
      </c>
      <c r="AA6978">
        <f t="shared" ref="AA6978:AA7041" si="109">LEN(D6978)-LEN(SUBSTITUTE(D6978,"/",""))+1</f>
        <v>1</v>
      </c>
    </row>
    <row r="6979" spans="1:27" x14ac:dyDescent="0.2">
      <c r="A6979">
        <v>3388</v>
      </c>
      <c r="B6979" s="1" t="s">
        <v>15965</v>
      </c>
      <c r="C6979" t="s">
        <v>9894</v>
      </c>
      <c r="D6979" s="9" t="s">
        <v>13693</v>
      </c>
      <c r="E6979" s="9" t="s">
        <v>259</v>
      </c>
      <c r="F6979" s="9" t="s">
        <v>721</v>
      </c>
      <c r="G6979" s="10">
        <v>26</v>
      </c>
      <c r="H6979" s="10" t="s">
        <v>369</v>
      </c>
      <c r="I6979" s="10">
        <v>1954</v>
      </c>
      <c r="J6979" s="11" t="s">
        <v>15966</v>
      </c>
      <c r="K6979" s="12"/>
      <c r="L6979" s="13" t="s">
        <v>15967</v>
      </c>
      <c r="M6979" t="s">
        <v>753</v>
      </c>
      <c r="S6979" s="9"/>
      <c r="T6979">
        <v>11</v>
      </c>
      <c r="U6979" s="210" t="s">
        <v>18290</v>
      </c>
      <c r="V6979" s="14">
        <v>0</v>
      </c>
      <c r="W6979" s="14">
        <v>0</v>
      </c>
      <c r="X6979" s="150" t="s">
        <v>270</v>
      </c>
      <c r="Y6979">
        <v>109</v>
      </c>
      <c r="Z6979" t="s">
        <v>7856</v>
      </c>
      <c r="AA6979">
        <f t="shared" si="109"/>
        <v>2</v>
      </c>
    </row>
    <row r="6980" spans="1:27" x14ac:dyDescent="0.2">
      <c r="A6980">
        <v>3612</v>
      </c>
      <c r="B6980" s="1" t="s">
        <v>15969</v>
      </c>
      <c r="C6980" t="s">
        <v>9894</v>
      </c>
      <c r="D6980" s="9">
        <v>109</v>
      </c>
      <c r="E6980" s="9" t="s">
        <v>259</v>
      </c>
      <c r="F6980" s="9" t="s">
        <v>721</v>
      </c>
      <c r="G6980" s="10">
        <v>26</v>
      </c>
      <c r="H6980" s="10" t="s">
        <v>369</v>
      </c>
      <c r="I6980" s="10">
        <v>1954</v>
      </c>
      <c r="J6980" s="11" t="s">
        <v>15966</v>
      </c>
      <c r="K6980" s="12"/>
      <c r="L6980" s="13" t="s">
        <v>15967</v>
      </c>
      <c r="M6980" t="s">
        <v>753</v>
      </c>
      <c r="S6980" s="9"/>
      <c r="T6980">
        <v>11</v>
      </c>
      <c r="U6980" s="210" t="s">
        <v>18290</v>
      </c>
      <c r="V6980" s="14">
        <v>0</v>
      </c>
      <c r="W6980" s="14">
        <v>0</v>
      </c>
      <c r="X6980" s="150" t="s">
        <v>270</v>
      </c>
      <c r="Y6980">
        <v>109</v>
      </c>
      <c r="Z6980" t="s">
        <v>7856</v>
      </c>
      <c r="AA6980">
        <f t="shared" si="109"/>
        <v>1</v>
      </c>
    </row>
    <row r="6981" spans="1:27" x14ac:dyDescent="0.2">
      <c r="A6981">
        <v>5081</v>
      </c>
      <c r="B6981" s="1" t="s">
        <v>15970</v>
      </c>
      <c r="C6981" t="s">
        <v>9894</v>
      </c>
      <c r="D6981" s="9">
        <v>98</v>
      </c>
      <c r="E6981" s="9"/>
      <c r="F6981" s="9"/>
      <c r="G6981" s="10">
        <v>26</v>
      </c>
      <c r="H6981" s="10" t="s">
        <v>369</v>
      </c>
      <c r="I6981" s="10">
        <v>1954</v>
      </c>
      <c r="J6981" s="11" t="s">
        <v>15966</v>
      </c>
      <c r="K6981" s="12"/>
      <c r="L6981" s="13" t="s">
        <v>15967</v>
      </c>
      <c r="M6981" t="s">
        <v>753</v>
      </c>
      <c r="S6981" s="9"/>
      <c r="T6981">
        <v>11</v>
      </c>
      <c r="U6981" s="210" t="s">
        <v>18290</v>
      </c>
      <c r="V6981" s="14">
        <v>0</v>
      </c>
      <c r="W6981" s="14">
        <v>0</v>
      </c>
      <c r="X6981" s="150" t="s">
        <v>270</v>
      </c>
      <c r="Y6981">
        <v>98</v>
      </c>
      <c r="Z6981" t="s">
        <v>271</v>
      </c>
      <c r="AA6981">
        <f t="shared" si="109"/>
        <v>1</v>
      </c>
    </row>
    <row r="6982" spans="1:27" x14ac:dyDescent="0.2">
      <c r="A6982">
        <v>6646</v>
      </c>
      <c r="B6982" s="1" t="s">
        <v>15973</v>
      </c>
      <c r="C6982" t="s">
        <v>9894</v>
      </c>
      <c r="D6982" s="9"/>
      <c r="E6982" s="9"/>
      <c r="F6982" s="9"/>
      <c r="G6982" s="10">
        <v>26</v>
      </c>
      <c r="H6982" s="10" t="s">
        <v>369</v>
      </c>
      <c r="I6982" s="10">
        <v>1954</v>
      </c>
      <c r="J6982" s="11" t="s">
        <v>15966</v>
      </c>
      <c r="K6982" s="12"/>
      <c r="L6982" s="13" t="s">
        <v>15967</v>
      </c>
      <c r="M6982" t="s">
        <v>753</v>
      </c>
      <c r="S6982" s="9"/>
      <c r="T6982">
        <v>11</v>
      </c>
      <c r="U6982" s="210" t="s">
        <v>18290</v>
      </c>
      <c r="V6982" s="14">
        <v>0</v>
      </c>
      <c r="W6982" s="14">
        <v>0</v>
      </c>
      <c r="X6982" s="109" t="e">
        <v>#N/A</v>
      </c>
      <c r="Y6982" t="s">
        <v>334</v>
      </c>
      <c r="Z6982" t="s">
        <v>271</v>
      </c>
      <c r="AA6982">
        <f t="shared" si="109"/>
        <v>1</v>
      </c>
    </row>
    <row r="6983" spans="1:27" x14ac:dyDescent="0.2">
      <c r="A6983">
        <v>6647</v>
      </c>
      <c r="B6983" s="1" t="s">
        <v>15974</v>
      </c>
      <c r="C6983" t="s">
        <v>9894</v>
      </c>
      <c r="D6983" s="9"/>
      <c r="E6983" s="9"/>
      <c r="F6983" s="9"/>
      <c r="G6983" s="10">
        <v>26</v>
      </c>
      <c r="H6983" s="10" t="s">
        <v>369</v>
      </c>
      <c r="I6983" s="10">
        <v>1954</v>
      </c>
      <c r="J6983" s="11" t="s">
        <v>15966</v>
      </c>
      <c r="K6983" s="12"/>
      <c r="L6983" s="13" t="s">
        <v>15967</v>
      </c>
      <c r="M6983" t="s">
        <v>753</v>
      </c>
      <c r="S6983" s="9"/>
      <c r="T6983">
        <v>11</v>
      </c>
      <c r="U6983" s="210" t="s">
        <v>18290</v>
      </c>
      <c r="V6983" s="14">
        <v>0</v>
      </c>
      <c r="W6983" s="14">
        <v>0</v>
      </c>
      <c r="X6983" s="109" t="e">
        <v>#N/A</v>
      </c>
      <c r="Y6983" t="s">
        <v>334</v>
      </c>
      <c r="Z6983" t="s">
        <v>271</v>
      </c>
      <c r="AA6983">
        <f t="shared" si="109"/>
        <v>1</v>
      </c>
    </row>
    <row r="6984" spans="1:27" x14ac:dyDescent="0.2">
      <c r="A6984">
        <v>6276</v>
      </c>
      <c r="B6984" s="1" t="s">
        <v>15971</v>
      </c>
      <c r="C6984" t="s">
        <v>9894</v>
      </c>
      <c r="D6984" s="9">
        <v>98</v>
      </c>
      <c r="E6984" s="9"/>
      <c r="F6984" s="9"/>
      <c r="G6984" s="10">
        <v>26</v>
      </c>
      <c r="H6984" s="10" t="s">
        <v>369</v>
      </c>
      <c r="I6984" s="10">
        <v>1954</v>
      </c>
      <c r="J6984" s="11" t="s">
        <v>15966</v>
      </c>
      <c r="K6984" s="12"/>
      <c r="L6984" s="13" t="s">
        <v>15967</v>
      </c>
      <c r="M6984" t="s">
        <v>753</v>
      </c>
      <c r="S6984" s="9"/>
      <c r="T6984">
        <v>11</v>
      </c>
      <c r="U6984" s="210" t="s">
        <v>18290</v>
      </c>
      <c r="V6984" s="14">
        <v>0</v>
      </c>
      <c r="W6984" s="14">
        <v>0</v>
      </c>
      <c r="X6984" s="150" t="s">
        <v>270</v>
      </c>
      <c r="Y6984">
        <v>98</v>
      </c>
      <c r="Z6984" t="s">
        <v>271</v>
      </c>
      <c r="AA6984">
        <f t="shared" si="109"/>
        <v>1</v>
      </c>
    </row>
    <row r="6985" spans="1:27" x14ac:dyDescent="0.2">
      <c r="A6985">
        <v>6648</v>
      </c>
      <c r="B6985" s="1" t="s">
        <v>15975</v>
      </c>
      <c r="C6985" t="s">
        <v>9894</v>
      </c>
      <c r="D6985" s="9"/>
      <c r="E6985" s="9"/>
      <c r="F6985" s="9"/>
      <c r="G6985" s="10">
        <v>26</v>
      </c>
      <c r="H6985" s="10" t="s">
        <v>369</v>
      </c>
      <c r="I6985" s="10">
        <v>1954</v>
      </c>
      <c r="J6985" s="11" t="s">
        <v>15966</v>
      </c>
      <c r="K6985" s="12"/>
      <c r="L6985" s="13" t="s">
        <v>15976</v>
      </c>
      <c r="M6985" t="s">
        <v>753</v>
      </c>
      <c r="S6985" s="9"/>
      <c r="T6985">
        <v>11</v>
      </c>
      <c r="U6985" s="210" t="s">
        <v>18290</v>
      </c>
      <c r="V6985" s="14">
        <v>0</v>
      </c>
      <c r="W6985" s="14">
        <v>0</v>
      </c>
      <c r="X6985" s="109" t="e">
        <v>#N/A</v>
      </c>
      <c r="Y6985" t="s">
        <v>334</v>
      </c>
      <c r="Z6985" t="s">
        <v>7856</v>
      </c>
      <c r="AA6985">
        <f t="shared" si="109"/>
        <v>1</v>
      </c>
    </row>
    <row r="6986" spans="1:27" x14ac:dyDescent="0.2">
      <c r="A6986">
        <v>950</v>
      </c>
      <c r="B6986" s="1" t="s">
        <v>15990</v>
      </c>
      <c r="C6986" t="s">
        <v>1027</v>
      </c>
      <c r="D6986" s="9" t="s">
        <v>4972</v>
      </c>
      <c r="E6986" s="9" t="s">
        <v>12484</v>
      </c>
      <c r="F6986" s="9"/>
      <c r="G6986" s="10">
        <v>29</v>
      </c>
      <c r="H6986" s="10" t="s">
        <v>369</v>
      </c>
      <c r="I6986" s="10">
        <v>1954</v>
      </c>
      <c r="J6986" s="11" t="s">
        <v>15979</v>
      </c>
      <c r="K6986" s="12" t="s">
        <v>237</v>
      </c>
      <c r="L6986" s="13" t="s">
        <v>15991</v>
      </c>
      <c r="M6986" t="s">
        <v>290</v>
      </c>
      <c r="N6986" t="s">
        <v>291</v>
      </c>
      <c r="O6986" t="s">
        <v>760</v>
      </c>
      <c r="S6986" s="9"/>
      <c r="T6986">
        <v>11</v>
      </c>
      <c r="U6986" s="210" t="s">
        <v>18290</v>
      </c>
      <c r="V6986" s="14">
        <v>0</v>
      </c>
      <c r="W6986" s="14">
        <v>1</v>
      </c>
      <c r="X6986" s="109" t="s">
        <v>294</v>
      </c>
      <c r="Y6986" t="s">
        <v>4077</v>
      </c>
      <c r="Z6986" t="s">
        <v>1419</v>
      </c>
      <c r="AA6986">
        <f t="shared" si="109"/>
        <v>2</v>
      </c>
    </row>
    <row r="6987" spans="1:27" x14ac:dyDescent="0.2">
      <c r="A6987">
        <v>5253</v>
      </c>
      <c r="B6987" s="1" t="s">
        <v>15995</v>
      </c>
      <c r="C6987" t="s">
        <v>6878</v>
      </c>
      <c r="D6987" s="9" t="s">
        <v>15996</v>
      </c>
      <c r="E6987" s="9"/>
      <c r="F6987" s="9"/>
      <c r="G6987" s="10">
        <v>29</v>
      </c>
      <c r="H6987" s="10" t="s">
        <v>369</v>
      </c>
      <c r="I6987" s="10">
        <v>1954</v>
      </c>
      <c r="J6987" s="11" t="s">
        <v>15979</v>
      </c>
      <c r="K6987" s="12"/>
      <c r="L6987" s="13" t="s">
        <v>15980</v>
      </c>
      <c r="M6987" t="s">
        <v>753</v>
      </c>
      <c r="S6987" s="9"/>
      <c r="T6987">
        <v>11</v>
      </c>
      <c r="U6987" s="210" t="s">
        <v>18290</v>
      </c>
      <c r="V6987" s="14">
        <v>0</v>
      </c>
      <c r="W6987" s="14">
        <v>0</v>
      </c>
      <c r="X6987" s="150" t="s">
        <v>270</v>
      </c>
      <c r="Y6987">
        <v>13</v>
      </c>
      <c r="Z6987" t="s">
        <v>3085</v>
      </c>
      <c r="AA6987">
        <f t="shared" si="109"/>
        <v>2</v>
      </c>
    </row>
    <row r="6988" spans="1:27" x14ac:dyDescent="0.2">
      <c r="A6988">
        <v>444</v>
      </c>
      <c r="B6988" s="1" t="s">
        <v>15977</v>
      </c>
      <c r="C6988" t="s">
        <v>8426</v>
      </c>
      <c r="D6988" s="9" t="s">
        <v>15978</v>
      </c>
      <c r="E6988" s="9" t="s">
        <v>259</v>
      </c>
      <c r="F6988" s="9" t="s">
        <v>532</v>
      </c>
      <c r="G6988" s="10">
        <v>29</v>
      </c>
      <c r="H6988" s="10" t="s">
        <v>369</v>
      </c>
      <c r="I6988" s="10">
        <v>1954</v>
      </c>
      <c r="J6988" s="11" t="s">
        <v>15979</v>
      </c>
      <c r="K6988" s="12"/>
      <c r="L6988" s="13" t="s">
        <v>15980</v>
      </c>
      <c r="M6988" t="s">
        <v>753</v>
      </c>
      <c r="S6988" s="9"/>
      <c r="T6988">
        <v>11</v>
      </c>
      <c r="U6988" s="210" t="s">
        <v>18290</v>
      </c>
      <c r="V6988" s="14">
        <v>0</v>
      </c>
      <c r="W6988" s="14">
        <v>0</v>
      </c>
      <c r="X6988" s="109" t="s">
        <v>294</v>
      </c>
      <c r="Y6988" t="s">
        <v>10182</v>
      </c>
      <c r="Z6988" t="s">
        <v>505</v>
      </c>
      <c r="AA6988">
        <f t="shared" si="109"/>
        <v>5</v>
      </c>
    </row>
    <row r="6989" spans="1:27" x14ac:dyDescent="0.2">
      <c r="A6989">
        <v>1898</v>
      </c>
      <c r="B6989" s="1" t="s">
        <v>15994</v>
      </c>
      <c r="C6989" t="s">
        <v>8426</v>
      </c>
      <c r="D6989" s="9" t="s">
        <v>10079</v>
      </c>
      <c r="E6989" s="9" t="s">
        <v>259</v>
      </c>
      <c r="F6989" s="9" t="s">
        <v>312</v>
      </c>
      <c r="G6989" s="10">
        <v>29</v>
      </c>
      <c r="H6989" s="10" t="s">
        <v>369</v>
      </c>
      <c r="I6989" s="10">
        <v>1954</v>
      </c>
      <c r="J6989" s="11" t="s">
        <v>15979</v>
      </c>
      <c r="K6989" s="12"/>
      <c r="L6989" s="13" t="s">
        <v>15980</v>
      </c>
      <c r="M6989" t="s">
        <v>753</v>
      </c>
      <c r="S6989" s="9"/>
      <c r="T6989">
        <v>11</v>
      </c>
      <c r="U6989" s="210" t="s">
        <v>18290</v>
      </c>
      <c r="V6989" s="14">
        <v>0</v>
      </c>
      <c r="W6989" s="14">
        <v>0</v>
      </c>
      <c r="X6989" s="150" t="s">
        <v>270</v>
      </c>
      <c r="Y6989">
        <v>25</v>
      </c>
      <c r="Z6989" t="s">
        <v>505</v>
      </c>
      <c r="AA6989">
        <f t="shared" si="109"/>
        <v>2</v>
      </c>
    </row>
    <row r="6990" spans="1:27" x14ac:dyDescent="0.2">
      <c r="A6990">
        <v>5769</v>
      </c>
      <c r="B6990" s="1" t="s">
        <v>16001</v>
      </c>
      <c r="C6990" t="s">
        <v>8426</v>
      </c>
      <c r="D6990" s="9">
        <v>141</v>
      </c>
      <c r="E6990" s="9" t="s">
        <v>259</v>
      </c>
      <c r="F6990" s="9" t="s">
        <v>312</v>
      </c>
      <c r="G6990" s="10">
        <v>29</v>
      </c>
      <c r="H6990" s="10" t="s">
        <v>369</v>
      </c>
      <c r="I6990" s="10">
        <v>1954</v>
      </c>
      <c r="J6990" s="11" t="s">
        <v>15979</v>
      </c>
      <c r="K6990" s="12"/>
      <c r="L6990" s="13" t="s">
        <v>15980</v>
      </c>
      <c r="M6990" t="s">
        <v>753</v>
      </c>
      <c r="S6990" s="9"/>
      <c r="T6990">
        <v>11</v>
      </c>
      <c r="U6990" s="210" t="s">
        <v>18290</v>
      </c>
      <c r="V6990" s="14">
        <v>0</v>
      </c>
      <c r="W6990" s="14">
        <v>0</v>
      </c>
      <c r="X6990" s="150" t="s">
        <v>270</v>
      </c>
      <c r="Y6990">
        <v>141</v>
      </c>
      <c r="Z6990" t="s">
        <v>505</v>
      </c>
      <c r="AA6990">
        <f t="shared" si="109"/>
        <v>1</v>
      </c>
    </row>
    <row r="6991" spans="1:27" x14ac:dyDescent="0.2">
      <c r="A6991">
        <v>4650</v>
      </c>
      <c r="B6991" s="1" t="s">
        <v>15999</v>
      </c>
      <c r="C6991" t="s">
        <v>8426</v>
      </c>
      <c r="D6991" s="9" t="s">
        <v>10182</v>
      </c>
      <c r="E6991" s="9" t="s">
        <v>259</v>
      </c>
      <c r="F6991" s="9" t="s">
        <v>532</v>
      </c>
      <c r="G6991" s="10">
        <v>29</v>
      </c>
      <c r="H6991" s="10" t="s">
        <v>369</v>
      </c>
      <c r="I6991" s="10">
        <v>1954</v>
      </c>
      <c r="J6991" s="11" t="s">
        <v>15979</v>
      </c>
      <c r="K6991" s="12"/>
      <c r="L6991" s="13" t="s">
        <v>15980</v>
      </c>
      <c r="M6991" t="s">
        <v>753</v>
      </c>
      <c r="S6991" s="9"/>
      <c r="T6991">
        <v>11</v>
      </c>
      <c r="U6991" s="210" t="s">
        <v>18290</v>
      </c>
      <c r="V6991" s="14">
        <v>0</v>
      </c>
      <c r="W6991" s="14">
        <v>0</v>
      </c>
      <c r="X6991" s="109" t="s">
        <v>294</v>
      </c>
      <c r="Y6991" t="s">
        <v>10182</v>
      </c>
      <c r="Z6991" t="s">
        <v>505</v>
      </c>
      <c r="AA6991">
        <f t="shared" si="109"/>
        <v>1</v>
      </c>
    </row>
    <row r="6992" spans="1:27" x14ac:dyDescent="0.2">
      <c r="A6992">
        <v>345</v>
      </c>
      <c r="B6992" s="1" t="s">
        <v>15981</v>
      </c>
      <c r="C6992" t="s">
        <v>8426</v>
      </c>
      <c r="D6992" s="9" t="s">
        <v>15982</v>
      </c>
      <c r="E6992" s="9" t="s">
        <v>259</v>
      </c>
      <c r="F6992" s="9" t="s">
        <v>532</v>
      </c>
      <c r="G6992" s="10">
        <v>29</v>
      </c>
      <c r="H6992" s="10" t="s">
        <v>369</v>
      </c>
      <c r="I6992" s="10">
        <v>1954</v>
      </c>
      <c r="J6992" s="11" t="s">
        <v>15979</v>
      </c>
      <c r="K6992" s="12"/>
      <c r="L6992" s="13" t="s">
        <v>15980</v>
      </c>
      <c r="M6992" t="s">
        <v>753</v>
      </c>
      <c r="S6992" s="9"/>
      <c r="T6992">
        <v>11</v>
      </c>
      <c r="U6992" s="210" t="s">
        <v>18290</v>
      </c>
      <c r="V6992" s="14">
        <v>0</v>
      </c>
      <c r="W6992" s="14">
        <v>0</v>
      </c>
      <c r="X6992" s="109" t="s">
        <v>294</v>
      </c>
      <c r="Y6992" t="s">
        <v>10182</v>
      </c>
      <c r="Z6992" t="s">
        <v>505</v>
      </c>
      <c r="AA6992">
        <f t="shared" si="109"/>
        <v>4</v>
      </c>
    </row>
    <row r="6993" spans="1:27" x14ac:dyDescent="0.2">
      <c r="A6993">
        <v>7436</v>
      </c>
      <c r="B6993" s="1" t="s">
        <v>15989</v>
      </c>
      <c r="C6993" t="s">
        <v>8426</v>
      </c>
      <c r="D6993" s="9" t="s">
        <v>15680</v>
      </c>
      <c r="E6993" s="9" t="s">
        <v>259</v>
      </c>
      <c r="F6993" s="9" t="s">
        <v>532</v>
      </c>
      <c r="G6993" s="10">
        <v>29</v>
      </c>
      <c r="H6993" s="10" t="s">
        <v>369</v>
      </c>
      <c r="I6993" s="10">
        <v>1954</v>
      </c>
      <c r="J6993" s="11" t="s">
        <v>15979</v>
      </c>
      <c r="K6993" s="12"/>
      <c r="L6993" s="13" t="s">
        <v>15980</v>
      </c>
      <c r="M6993" t="s">
        <v>753</v>
      </c>
      <c r="S6993" s="9"/>
      <c r="T6993">
        <v>11</v>
      </c>
      <c r="U6993" s="210" t="s">
        <v>18290</v>
      </c>
      <c r="V6993" s="14">
        <v>0</v>
      </c>
      <c r="W6993" s="14">
        <v>0</v>
      </c>
      <c r="X6993" s="109" t="s">
        <v>294</v>
      </c>
      <c r="Y6993" t="s">
        <v>10182</v>
      </c>
      <c r="Z6993" t="s">
        <v>505</v>
      </c>
      <c r="AA6993">
        <f t="shared" si="109"/>
        <v>2</v>
      </c>
    </row>
    <row r="6994" spans="1:27" x14ac:dyDescent="0.2">
      <c r="A6994">
        <v>1287</v>
      </c>
      <c r="B6994" s="1" t="s">
        <v>15992</v>
      </c>
      <c r="C6994" t="s">
        <v>8426</v>
      </c>
      <c r="D6994" s="9" t="s">
        <v>15993</v>
      </c>
      <c r="E6994" s="9" t="s">
        <v>259</v>
      </c>
      <c r="F6994" s="9" t="s">
        <v>312</v>
      </c>
      <c r="G6994" s="10">
        <v>29</v>
      </c>
      <c r="H6994" s="10" t="s">
        <v>369</v>
      </c>
      <c r="I6994" s="10">
        <v>1954</v>
      </c>
      <c r="J6994" s="11" t="s">
        <v>15979</v>
      </c>
      <c r="K6994" s="12"/>
      <c r="L6994" s="13" t="s">
        <v>15980</v>
      </c>
      <c r="M6994" t="s">
        <v>753</v>
      </c>
      <c r="S6994" s="9"/>
      <c r="T6994">
        <v>11</v>
      </c>
      <c r="U6994" s="210" t="s">
        <v>18290</v>
      </c>
      <c r="V6994" s="14">
        <v>0</v>
      </c>
      <c r="W6994" s="14">
        <v>0</v>
      </c>
      <c r="X6994" s="150" t="s">
        <v>270</v>
      </c>
      <c r="Y6994">
        <v>85</v>
      </c>
      <c r="Z6994" t="s">
        <v>505</v>
      </c>
      <c r="AA6994">
        <f t="shared" si="109"/>
        <v>2</v>
      </c>
    </row>
    <row r="6995" spans="1:27" x14ac:dyDescent="0.2">
      <c r="A6995">
        <v>6651</v>
      </c>
      <c r="B6995" s="1" t="s">
        <v>16003</v>
      </c>
      <c r="C6995" t="s">
        <v>9894</v>
      </c>
      <c r="D6995" s="9"/>
      <c r="E6995" s="9"/>
      <c r="F6995" s="9"/>
      <c r="G6995" s="10">
        <v>29</v>
      </c>
      <c r="H6995" s="10" t="s">
        <v>369</v>
      </c>
      <c r="I6995" s="10">
        <v>1954</v>
      </c>
      <c r="J6995" s="11" t="s">
        <v>15979</v>
      </c>
      <c r="K6995" s="12"/>
      <c r="L6995" s="13" t="s">
        <v>15980</v>
      </c>
      <c r="M6995" t="s">
        <v>753</v>
      </c>
      <c r="S6995" s="9"/>
      <c r="T6995">
        <v>11</v>
      </c>
      <c r="U6995" s="210" t="s">
        <v>18290</v>
      </c>
      <c r="V6995" s="14">
        <v>0</v>
      </c>
      <c r="W6995" s="14">
        <v>0</v>
      </c>
      <c r="X6995" s="109" t="e">
        <v>#N/A</v>
      </c>
      <c r="Y6995" t="s">
        <v>334</v>
      </c>
      <c r="Z6995" t="s">
        <v>7856</v>
      </c>
      <c r="AA6995">
        <f t="shared" si="109"/>
        <v>1</v>
      </c>
    </row>
    <row r="6996" spans="1:27" x14ac:dyDescent="0.2">
      <c r="A6996">
        <v>2375</v>
      </c>
      <c r="B6996" s="1" t="s">
        <v>15983</v>
      </c>
      <c r="C6996" t="s">
        <v>9894</v>
      </c>
      <c r="D6996" s="9" t="s">
        <v>15984</v>
      </c>
      <c r="E6996" s="9"/>
      <c r="F6996" s="9"/>
      <c r="G6996" s="10">
        <v>29</v>
      </c>
      <c r="H6996" s="10" t="s">
        <v>369</v>
      </c>
      <c r="I6996" s="10">
        <v>1954</v>
      </c>
      <c r="J6996" s="11" t="s">
        <v>15979</v>
      </c>
      <c r="K6996" s="12"/>
      <c r="L6996" s="13" t="s">
        <v>15980</v>
      </c>
      <c r="M6996" t="s">
        <v>753</v>
      </c>
      <c r="S6996" s="9"/>
      <c r="T6996">
        <v>11</v>
      </c>
      <c r="U6996" s="210" t="s">
        <v>18290</v>
      </c>
      <c r="V6996" s="14">
        <v>0</v>
      </c>
      <c r="W6996" s="14">
        <v>0</v>
      </c>
      <c r="X6996" s="150" t="s">
        <v>270</v>
      </c>
      <c r="Y6996">
        <v>58</v>
      </c>
      <c r="Z6996" t="s">
        <v>271</v>
      </c>
      <c r="AA6996">
        <f t="shared" si="109"/>
        <v>4</v>
      </c>
    </row>
    <row r="6997" spans="1:27" x14ac:dyDescent="0.2">
      <c r="A6997">
        <v>3954</v>
      </c>
      <c r="B6997" s="1" t="s">
        <v>15997</v>
      </c>
      <c r="C6997" t="s">
        <v>9894</v>
      </c>
      <c r="D6997" s="9" t="s">
        <v>16616</v>
      </c>
      <c r="E6997" s="9"/>
      <c r="F6997" s="9"/>
      <c r="G6997" s="10">
        <v>29</v>
      </c>
      <c r="H6997" s="10" t="s">
        <v>369</v>
      </c>
      <c r="I6997" s="10">
        <v>1954</v>
      </c>
      <c r="J6997" s="11" t="s">
        <v>15979</v>
      </c>
      <c r="K6997" s="12"/>
      <c r="L6997" s="13" t="s">
        <v>15980</v>
      </c>
      <c r="M6997" t="s">
        <v>753</v>
      </c>
      <c r="S6997" s="9"/>
      <c r="T6997">
        <v>11</v>
      </c>
      <c r="U6997" s="210" t="s">
        <v>18290</v>
      </c>
      <c r="V6997" s="14">
        <v>0</v>
      </c>
      <c r="W6997" s="14">
        <v>0</v>
      </c>
      <c r="X6997" s="150" t="s">
        <v>294</v>
      </c>
      <c r="Y6997" t="s">
        <v>16616</v>
      </c>
      <c r="Z6997" t="s">
        <v>271</v>
      </c>
      <c r="AA6997">
        <f t="shared" si="109"/>
        <v>1</v>
      </c>
    </row>
    <row r="6998" spans="1:27" x14ac:dyDescent="0.2">
      <c r="A6998">
        <v>3826</v>
      </c>
      <c r="B6998" s="1" t="s">
        <v>16000</v>
      </c>
      <c r="C6998" t="s">
        <v>9894</v>
      </c>
      <c r="D6998" s="9">
        <v>142</v>
      </c>
      <c r="E6998" s="9" t="s">
        <v>259</v>
      </c>
      <c r="F6998" s="9" t="s">
        <v>721</v>
      </c>
      <c r="G6998" s="10">
        <v>29</v>
      </c>
      <c r="H6998" s="10" t="s">
        <v>369</v>
      </c>
      <c r="I6998" s="10">
        <v>1954</v>
      </c>
      <c r="J6998" s="11" t="s">
        <v>15979</v>
      </c>
      <c r="K6998" s="12"/>
      <c r="L6998" s="13" t="s">
        <v>15980</v>
      </c>
      <c r="M6998" t="s">
        <v>753</v>
      </c>
      <c r="S6998" s="9"/>
      <c r="T6998">
        <v>11</v>
      </c>
      <c r="U6998" s="210" t="s">
        <v>18290</v>
      </c>
      <c r="V6998" s="14">
        <v>0</v>
      </c>
      <c r="W6998" s="14">
        <v>0</v>
      </c>
      <c r="X6998" s="150" t="s">
        <v>270</v>
      </c>
      <c r="Y6998">
        <v>142</v>
      </c>
      <c r="Z6998" t="s">
        <v>271</v>
      </c>
      <c r="AA6998">
        <f t="shared" si="109"/>
        <v>1</v>
      </c>
    </row>
    <row r="6999" spans="1:27" x14ac:dyDescent="0.2">
      <c r="A6999">
        <v>4434</v>
      </c>
      <c r="B6999" s="1" t="s">
        <v>16002</v>
      </c>
      <c r="C6999" t="s">
        <v>9894</v>
      </c>
      <c r="D6999" s="9">
        <v>98</v>
      </c>
      <c r="E6999" s="9"/>
      <c r="F6999" s="9"/>
      <c r="G6999" s="10">
        <v>29</v>
      </c>
      <c r="H6999" s="10" t="s">
        <v>369</v>
      </c>
      <c r="I6999" s="10">
        <v>1954</v>
      </c>
      <c r="J6999" s="11" t="s">
        <v>15979</v>
      </c>
      <c r="K6999" s="12"/>
      <c r="L6999" s="13" t="s">
        <v>15980</v>
      </c>
      <c r="M6999" t="s">
        <v>753</v>
      </c>
      <c r="S6999" s="9"/>
      <c r="T6999">
        <v>11</v>
      </c>
      <c r="U6999" s="210" t="s">
        <v>18290</v>
      </c>
      <c r="V6999" s="14">
        <v>0</v>
      </c>
      <c r="W6999" s="14">
        <v>0</v>
      </c>
      <c r="X6999" s="150" t="s">
        <v>270</v>
      </c>
      <c r="Y6999">
        <v>98</v>
      </c>
      <c r="Z6999" t="s">
        <v>271</v>
      </c>
      <c r="AA6999">
        <f t="shared" si="109"/>
        <v>1</v>
      </c>
    </row>
    <row r="7000" spans="1:27" x14ac:dyDescent="0.2">
      <c r="A7000">
        <v>6668</v>
      </c>
      <c r="B7000" s="1" t="s">
        <v>16004</v>
      </c>
      <c r="C7000" t="s">
        <v>9894</v>
      </c>
      <c r="D7000" s="9"/>
      <c r="E7000" s="9"/>
      <c r="F7000" s="9"/>
      <c r="G7000" s="10">
        <v>29</v>
      </c>
      <c r="H7000" s="10" t="s">
        <v>369</v>
      </c>
      <c r="I7000" s="10">
        <v>1954</v>
      </c>
      <c r="J7000" s="11" t="s">
        <v>15979</v>
      </c>
      <c r="K7000" s="12"/>
      <c r="L7000" s="13" t="s">
        <v>15980</v>
      </c>
      <c r="M7000" t="s">
        <v>753</v>
      </c>
      <c r="S7000" s="9"/>
      <c r="T7000">
        <v>11</v>
      </c>
      <c r="U7000" s="210" t="s">
        <v>18290</v>
      </c>
      <c r="V7000" s="14">
        <v>0</v>
      </c>
      <c r="W7000" s="14">
        <v>0</v>
      </c>
      <c r="X7000" s="109" t="e">
        <v>#N/A</v>
      </c>
      <c r="Y7000" t="s">
        <v>334</v>
      </c>
      <c r="Z7000" t="s">
        <v>271</v>
      </c>
      <c r="AA7000">
        <f t="shared" si="109"/>
        <v>1</v>
      </c>
    </row>
    <row r="7001" spans="1:27" x14ac:dyDescent="0.2">
      <c r="A7001">
        <v>6745</v>
      </c>
      <c r="B7001" s="1" t="s">
        <v>15998</v>
      </c>
      <c r="C7001" t="s">
        <v>9894</v>
      </c>
      <c r="D7001" s="9" t="s">
        <v>8462</v>
      </c>
      <c r="E7001" s="9"/>
      <c r="F7001" s="9"/>
      <c r="G7001" s="10">
        <v>29</v>
      </c>
      <c r="H7001" s="10" t="s">
        <v>369</v>
      </c>
      <c r="I7001" s="10">
        <v>1954</v>
      </c>
      <c r="J7001" s="11" t="s">
        <v>15979</v>
      </c>
      <c r="K7001" s="12"/>
      <c r="L7001" s="13" t="s">
        <v>15987</v>
      </c>
      <c r="M7001" t="s">
        <v>753</v>
      </c>
      <c r="S7001" s="9"/>
      <c r="T7001">
        <v>11</v>
      </c>
      <c r="U7001" s="210" t="s">
        <v>18290</v>
      </c>
      <c r="V7001" s="14">
        <v>0</v>
      </c>
      <c r="W7001" s="14">
        <v>0</v>
      </c>
      <c r="X7001" s="150" t="s">
        <v>294</v>
      </c>
      <c r="Y7001" t="s">
        <v>8462</v>
      </c>
      <c r="Z7001" t="s">
        <v>7856</v>
      </c>
      <c r="AA7001">
        <f t="shared" si="109"/>
        <v>1</v>
      </c>
    </row>
    <row r="7002" spans="1:27" x14ac:dyDescent="0.2">
      <c r="A7002">
        <v>170</v>
      </c>
      <c r="B7002" s="1" t="s">
        <v>15985</v>
      </c>
      <c r="C7002" t="s">
        <v>9894</v>
      </c>
      <c r="D7002" s="9" t="s">
        <v>15986</v>
      </c>
      <c r="E7002" s="9"/>
      <c r="F7002" s="9"/>
      <c r="G7002" s="10">
        <v>29</v>
      </c>
      <c r="H7002" s="10" t="s">
        <v>369</v>
      </c>
      <c r="I7002" s="10">
        <v>1954</v>
      </c>
      <c r="J7002" s="11" t="s">
        <v>15979</v>
      </c>
      <c r="K7002" s="12"/>
      <c r="L7002" s="13" t="s">
        <v>15987</v>
      </c>
      <c r="M7002" t="s">
        <v>753</v>
      </c>
      <c r="S7002" s="9"/>
      <c r="T7002">
        <v>11</v>
      </c>
      <c r="U7002" s="210" t="s">
        <v>18290</v>
      </c>
      <c r="V7002" s="14">
        <v>0</v>
      </c>
      <c r="W7002" s="14">
        <v>0</v>
      </c>
      <c r="X7002" s="150" t="s">
        <v>294</v>
      </c>
      <c r="Y7002" t="s">
        <v>15988</v>
      </c>
      <c r="Z7002" t="s">
        <v>7856</v>
      </c>
      <c r="AA7002">
        <f t="shared" si="109"/>
        <v>2</v>
      </c>
    </row>
    <row r="7003" spans="1:27" x14ac:dyDescent="0.2">
      <c r="A7003">
        <v>5144</v>
      </c>
      <c r="B7003" s="1" t="s">
        <v>16012</v>
      </c>
      <c r="C7003" t="s">
        <v>9894</v>
      </c>
      <c r="D7003" s="9" t="s">
        <v>14895</v>
      </c>
      <c r="E7003" s="9"/>
      <c r="F7003" s="9"/>
      <c r="G7003" s="10">
        <v>15</v>
      </c>
      <c r="H7003" s="10" t="s">
        <v>261</v>
      </c>
      <c r="I7003" s="10">
        <v>1954</v>
      </c>
      <c r="J7003" s="11" t="s">
        <v>16007</v>
      </c>
      <c r="K7003" s="12"/>
      <c r="L7003" s="13" t="s">
        <v>16013</v>
      </c>
      <c r="M7003" t="s">
        <v>17959</v>
      </c>
      <c r="S7003" s="9"/>
      <c r="T7003">
        <v>12</v>
      </c>
      <c r="U7003" s="210" t="s">
        <v>18291</v>
      </c>
      <c r="V7003" s="14">
        <v>0</v>
      </c>
      <c r="W7003" s="14">
        <v>0</v>
      </c>
      <c r="X7003" s="150" t="s">
        <v>270</v>
      </c>
      <c r="Y7003">
        <v>58</v>
      </c>
      <c r="Z7003" t="s">
        <v>7856</v>
      </c>
      <c r="AA7003">
        <f t="shared" si="109"/>
        <v>2</v>
      </c>
    </row>
    <row r="7004" spans="1:27" x14ac:dyDescent="0.2">
      <c r="A7004">
        <v>113</v>
      </c>
      <c r="B7004" s="1" t="s">
        <v>16009</v>
      </c>
      <c r="C7004" t="s">
        <v>9894</v>
      </c>
      <c r="D7004" s="9" t="s">
        <v>16010</v>
      </c>
      <c r="E7004" s="9" t="s">
        <v>508</v>
      </c>
      <c r="F7004" s="9"/>
      <c r="G7004" s="10">
        <v>15</v>
      </c>
      <c r="H7004" s="10" t="s">
        <v>261</v>
      </c>
      <c r="I7004" s="10">
        <v>1954</v>
      </c>
      <c r="J7004" s="11" t="s">
        <v>16007</v>
      </c>
      <c r="K7004" s="12"/>
      <c r="L7004" s="13" t="s">
        <v>16011</v>
      </c>
      <c r="M7004" t="s">
        <v>781</v>
      </c>
      <c r="S7004" s="9"/>
      <c r="T7004">
        <v>12</v>
      </c>
      <c r="U7004" s="210" t="s">
        <v>18291</v>
      </c>
      <c r="V7004" s="14">
        <v>0</v>
      </c>
      <c r="W7004" s="14">
        <v>0</v>
      </c>
      <c r="X7004" s="150" t="s">
        <v>270</v>
      </c>
      <c r="Y7004">
        <v>109</v>
      </c>
      <c r="Z7004" t="s">
        <v>7856</v>
      </c>
      <c r="AA7004">
        <f t="shared" si="109"/>
        <v>2</v>
      </c>
    </row>
    <row r="7005" spans="1:27" x14ac:dyDescent="0.2">
      <c r="A7005">
        <v>615</v>
      </c>
      <c r="B7005" s="1" t="s">
        <v>16005</v>
      </c>
      <c r="C7005" t="s">
        <v>9894</v>
      </c>
      <c r="D7005" s="9" t="s">
        <v>16006</v>
      </c>
      <c r="E7005" s="9" t="s">
        <v>508</v>
      </c>
      <c r="F7005" s="9"/>
      <c r="G7005" s="10">
        <v>15</v>
      </c>
      <c r="H7005" s="10" t="s">
        <v>261</v>
      </c>
      <c r="I7005" s="10">
        <v>1954</v>
      </c>
      <c r="J7005" s="11" t="s">
        <v>16007</v>
      </c>
      <c r="K7005" s="12"/>
      <c r="L7005" s="13" t="s">
        <v>16008</v>
      </c>
      <c r="M7005" t="s">
        <v>17959</v>
      </c>
      <c r="S7005" s="9"/>
      <c r="T7005">
        <v>12</v>
      </c>
      <c r="U7005" s="210" t="s">
        <v>18291</v>
      </c>
      <c r="V7005" s="14">
        <v>0</v>
      </c>
      <c r="W7005" s="14">
        <v>0</v>
      </c>
      <c r="X7005" s="150" t="s">
        <v>270</v>
      </c>
      <c r="Y7005">
        <v>109</v>
      </c>
      <c r="Z7005" t="s">
        <v>271</v>
      </c>
      <c r="AA7005">
        <f t="shared" si="109"/>
        <v>2</v>
      </c>
    </row>
    <row r="7006" spans="1:27" x14ac:dyDescent="0.2">
      <c r="A7006">
        <v>6653</v>
      </c>
      <c r="B7006" s="1" t="s">
        <v>16014</v>
      </c>
      <c r="C7006" t="s">
        <v>9894</v>
      </c>
      <c r="D7006" s="9" t="s">
        <v>10697</v>
      </c>
      <c r="E7006" s="9" t="s">
        <v>259</v>
      </c>
      <c r="F7006" s="9" t="s">
        <v>532</v>
      </c>
      <c r="G7006" s="10">
        <v>15</v>
      </c>
      <c r="H7006" s="10" t="s">
        <v>261</v>
      </c>
      <c r="I7006" s="10">
        <v>1954</v>
      </c>
      <c r="J7006" s="11" t="s">
        <v>16007</v>
      </c>
      <c r="K7006" s="12"/>
      <c r="L7006" s="13" t="s">
        <v>17819</v>
      </c>
      <c r="M7006" t="s">
        <v>17959</v>
      </c>
      <c r="S7006" s="9"/>
      <c r="T7006">
        <v>12</v>
      </c>
      <c r="U7006" s="210" t="s">
        <v>18291</v>
      </c>
      <c r="V7006" s="14">
        <v>0</v>
      </c>
      <c r="W7006" s="14">
        <v>0</v>
      </c>
      <c r="X7006" s="109" t="s">
        <v>294</v>
      </c>
      <c r="Y7006" t="s">
        <v>10697</v>
      </c>
      <c r="Z7006" t="s">
        <v>7856</v>
      </c>
      <c r="AA7006">
        <f t="shared" si="109"/>
        <v>1</v>
      </c>
    </row>
    <row r="7007" spans="1:27" x14ac:dyDescent="0.2">
      <c r="A7007">
        <v>6711</v>
      </c>
      <c r="B7007" s="1" t="s">
        <v>16015</v>
      </c>
      <c r="C7007" t="s">
        <v>9894</v>
      </c>
      <c r="D7007" s="9"/>
      <c r="E7007" s="9"/>
      <c r="F7007" s="9"/>
      <c r="G7007" s="10">
        <v>15</v>
      </c>
      <c r="H7007" s="10" t="s">
        <v>261</v>
      </c>
      <c r="I7007" s="10">
        <v>1954</v>
      </c>
      <c r="J7007" s="11" t="s">
        <v>16007</v>
      </c>
      <c r="K7007" s="12"/>
      <c r="L7007" s="13" t="s">
        <v>16016</v>
      </c>
      <c r="M7007" t="s">
        <v>17959</v>
      </c>
      <c r="S7007" s="9"/>
      <c r="T7007">
        <v>12</v>
      </c>
      <c r="U7007" s="210" t="s">
        <v>18291</v>
      </c>
      <c r="V7007" s="14">
        <v>0</v>
      </c>
      <c r="W7007" s="14">
        <v>0</v>
      </c>
      <c r="X7007" s="109" t="e">
        <v>#N/A</v>
      </c>
      <c r="Y7007" t="s">
        <v>334</v>
      </c>
      <c r="Z7007" t="s">
        <v>7856</v>
      </c>
      <c r="AA7007">
        <f t="shared" si="109"/>
        <v>1</v>
      </c>
    </row>
    <row r="7008" spans="1:27" x14ac:dyDescent="0.2">
      <c r="A7008">
        <v>6779</v>
      </c>
      <c r="B7008" s="1" t="s">
        <v>16017</v>
      </c>
      <c r="C7008" t="s">
        <v>2805</v>
      </c>
      <c r="D7008" s="9"/>
      <c r="E7008" s="9" t="s">
        <v>2806</v>
      </c>
      <c r="F7008" s="9"/>
      <c r="G7008" s="10">
        <v>0</v>
      </c>
      <c r="H7008" s="10" t="s">
        <v>276</v>
      </c>
      <c r="I7008" s="10">
        <v>1955</v>
      </c>
      <c r="J7008" s="23" t="s">
        <v>16018</v>
      </c>
      <c r="K7008" s="12"/>
      <c r="L7008" s="13" t="s">
        <v>16019</v>
      </c>
      <c r="M7008" t="s">
        <v>753</v>
      </c>
      <c r="S7008" s="9"/>
      <c r="T7008" s="14"/>
      <c r="U7008" s="210" t="s">
        <v>18292</v>
      </c>
      <c r="V7008" s="14">
        <v>0</v>
      </c>
      <c r="W7008" s="14">
        <v>0</v>
      </c>
      <c r="X7008" s="109" t="e">
        <v>#N/A</v>
      </c>
      <c r="Y7008" t="s">
        <v>334</v>
      </c>
      <c r="Z7008" t="s">
        <v>2808</v>
      </c>
      <c r="AA7008">
        <f t="shared" si="109"/>
        <v>1</v>
      </c>
    </row>
    <row r="7009" spans="1:27" x14ac:dyDescent="0.2">
      <c r="A7009">
        <v>6780</v>
      </c>
      <c r="B7009" s="1" t="s">
        <v>16020</v>
      </c>
      <c r="C7009" t="s">
        <v>2805</v>
      </c>
      <c r="D7009" s="9"/>
      <c r="E7009" s="9" t="s">
        <v>2806</v>
      </c>
      <c r="F7009" s="9"/>
      <c r="G7009" s="10">
        <v>0</v>
      </c>
      <c r="H7009" s="10" t="s">
        <v>276</v>
      </c>
      <c r="I7009" s="10">
        <v>1955</v>
      </c>
      <c r="J7009" s="23" t="s">
        <v>16018</v>
      </c>
      <c r="K7009" s="12"/>
      <c r="L7009" s="13" t="s">
        <v>16019</v>
      </c>
      <c r="M7009" t="s">
        <v>753</v>
      </c>
      <c r="S7009" s="9"/>
      <c r="T7009" s="14"/>
      <c r="U7009" s="210" t="s">
        <v>18292</v>
      </c>
      <c r="V7009" s="14">
        <v>0</v>
      </c>
      <c r="W7009" s="14">
        <v>0</v>
      </c>
      <c r="X7009" s="109" t="e">
        <v>#N/A</v>
      </c>
      <c r="Y7009" t="s">
        <v>334</v>
      </c>
      <c r="Z7009" t="s">
        <v>2808</v>
      </c>
      <c r="AA7009">
        <f t="shared" si="109"/>
        <v>1</v>
      </c>
    </row>
    <row r="7010" spans="1:27" x14ac:dyDescent="0.2">
      <c r="A7010">
        <v>4370</v>
      </c>
      <c r="B7010" s="1" t="s">
        <v>16030</v>
      </c>
      <c r="C7010" t="s">
        <v>8426</v>
      </c>
      <c r="D7010" s="9" t="s">
        <v>15081</v>
      </c>
      <c r="E7010" s="9"/>
      <c r="F7010" s="9"/>
      <c r="G7010" s="10">
        <v>3</v>
      </c>
      <c r="H7010" s="10" t="s">
        <v>276</v>
      </c>
      <c r="I7010" s="10">
        <v>1955</v>
      </c>
      <c r="J7010" s="11" t="s">
        <v>16023</v>
      </c>
      <c r="K7010" s="12"/>
      <c r="L7010" s="13" t="s">
        <v>16024</v>
      </c>
      <c r="M7010" t="s">
        <v>753</v>
      </c>
      <c r="S7010" s="9"/>
      <c r="T7010">
        <v>1</v>
      </c>
      <c r="U7010" s="210" t="s">
        <v>18293</v>
      </c>
      <c r="V7010" s="14">
        <v>0</v>
      </c>
      <c r="W7010" s="14">
        <v>0</v>
      </c>
      <c r="X7010" s="150" t="s">
        <v>270</v>
      </c>
      <c r="Y7010">
        <v>199</v>
      </c>
      <c r="Z7010" t="s">
        <v>505</v>
      </c>
      <c r="AA7010">
        <f t="shared" si="109"/>
        <v>2</v>
      </c>
    </row>
    <row r="7011" spans="1:27" x14ac:dyDescent="0.2">
      <c r="A7011">
        <v>4184</v>
      </c>
      <c r="B7011" s="1" t="s">
        <v>16035</v>
      </c>
      <c r="C7011" t="s">
        <v>8426</v>
      </c>
      <c r="D7011" s="9" t="s">
        <v>15938</v>
      </c>
      <c r="E7011" s="9"/>
      <c r="F7011" s="9"/>
      <c r="G7011" s="10">
        <v>3</v>
      </c>
      <c r="H7011" s="10" t="s">
        <v>276</v>
      </c>
      <c r="I7011" s="10">
        <v>1955</v>
      </c>
      <c r="J7011" s="11" t="s">
        <v>16023</v>
      </c>
      <c r="K7011" s="12"/>
      <c r="L7011" s="13" t="s">
        <v>16024</v>
      </c>
      <c r="M7011" t="s">
        <v>753</v>
      </c>
      <c r="S7011" s="9"/>
      <c r="T7011">
        <v>1</v>
      </c>
      <c r="U7011" s="210" t="s">
        <v>18293</v>
      </c>
      <c r="V7011" s="14">
        <v>0</v>
      </c>
      <c r="W7011" s="14">
        <v>0</v>
      </c>
      <c r="X7011" s="150" t="s">
        <v>270</v>
      </c>
      <c r="Y7011">
        <v>39</v>
      </c>
      <c r="Z7011" t="s">
        <v>505</v>
      </c>
      <c r="AA7011">
        <f t="shared" si="109"/>
        <v>2</v>
      </c>
    </row>
    <row r="7012" spans="1:27" x14ac:dyDescent="0.2">
      <c r="A7012">
        <v>6041</v>
      </c>
      <c r="B7012" s="1" t="s">
        <v>16042</v>
      </c>
      <c r="C7012" t="s">
        <v>8426</v>
      </c>
      <c r="D7012" s="9">
        <v>23</v>
      </c>
      <c r="E7012" s="9" t="s">
        <v>259</v>
      </c>
      <c r="F7012" s="9" t="s">
        <v>312</v>
      </c>
      <c r="G7012" s="10">
        <v>3</v>
      </c>
      <c r="H7012" s="10" t="s">
        <v>276</v>
      </c>
      <c r="I7012" s="10">
        <v>1955</v>
      </c>
      <c r="J7012" s="11" t="s">
        <v>16023</v>
      </c>
      <c r="K7012" s="12"/>
      <c r="L7012" s="13" t="s">
        <v>16024</v>
      </c>
      <c r="M7012" t="s">
        <v>753</v>
      </c>
      <c r="S7012" s="9"/>
      <c r="T7012">
        <v>1</v>
      </c>
      <c r="U7012" s="210" t="s">
        <v>18293</v>
      </c>
      <c r="V7012" s="14">
        <v>0</v>
      </c>
      <c r="W7012" s="14">
        <v>0</v>
      </c>
      <c r="X7012" s="150" t="s">
        <v>270</v>
      </c>
      <c r="Y7012">
        <v>23</v>
      </c>
      <c r="Z7012" t="s">
        <v>505</v>
      </c>
      <c r="AA7012">
        <f t="shared" si="109"/>
        <v>1</v>
      </c>
    </row>
    <row r="7013" spans="1:27" x14ac:dyDescent="0.2">
      <c r="A7013">
        <v>5150</v>
      </c>
      <c r="B7013" s="1" t="s">
        <v>16031</v>
      </c>
      <c r="C7013" t="s">
        <v>8426</v>
      </c>
      <c r="D7013" s="9" t="s">
        <v>15081</v>
      </c>
      <c r="E7013" s="9"/>
      <c r="F7013" s="9"/>
      <c r="G7013" s="10">
        <v>3</v>
      </c>
      <c r="H7013" s="10" t="s">
        <v>276</v>
      </c>
      <c r="I7013" s="10">
        <v>1955</v>
      </c>
      <c r="J7013" s="11" t="s">
        <v>16023</v>
      </c>
      <c r="K7013" s="12"/>
      <c r="L7013" s="13" t="s">
        <v>16024</v>
      </c>
      <c r="M7013" t="s">
        <v>753</v>
      </c>
      <c r="S7013" s="9"/>
      <c r="T7013">
        <v>1</v>
      </c>
      <c r="U7013" s="210" t="s">
        <v>18293</v>
      </c>
      <c r="V7013" s="14">
        <v>0</v>
      </c>
      <c r="W7013" s="14">
        <v>0</v>
      </c>
      <c r="X7013" s="150" t="s">
        <v>270</v>
      </c>
      <c r="Y7013">
        <v>199</v>
      </c>
      <c r="Z7013" t="s">
        <v>505</v>
      </c>
      <c r="AA7013">
        <f t="shared" si="109"/>
        <v>2</v>
      </c>
    </row>
    <row r="7014" spans="1:27" x14ac:dyDescent="0.2">
      <c r="A7014">
        <v>7427</v>
      </c>
      <c r="B7014" s="1" t="s">
        <v>16028</v>
      </c>
      <c r="C7014" t="s">
        <v>8426</v>
      </c>
      <c r="D7014" s="9" t="s">
        <v>16029</v>
      </c>
      <c r="E7014" s="9" t="s">
        <v>259</v>
      </c>
      <c r="F7014" s="9" t="s">
        <v>532</v>
      </c>
      <c r="G7014" s="10">
        <v>3</v>
      </c>
      <c r="H7014" s="10" t="s">
        <v>276</v>
      </c>
      <c r="I7014" s="10">
        <v>1955</v>
      </c>
      <c r="J7014" s="11" t="s">
        <v>16023</v>
      </c>
      <c r="K7014" s="12"/>
      <c r="L7014" s="13" t="s">
        <v>16024</v>
      </c>
      <c r="M7014" t="s">
        <v>753</v>
      </c>
      <c r="S7014" s="9"/>
      <c r="T7014">
        <v>1</v>
      </c>
      <c r="U7014" s="210" t="s">
        <v>18293</v>
      </c>
      <c r="V7014" s="14">
        <v>0</v>
      </c>
      <c r="W7014" s="14">
        <v>0</v>
      </c>
      <c r="X7014" s="109" t="s">
        <v>294</v>
      </c>
      <c r="Y7014" t="s">
        <v>10182</v>
      </c>
      <c r="Z7014" t="s">
        <v>505</v>
      </c>
      <c r="AA7014">
        <f t="shared" si="109"/>
        <v>2</v>
      </c>
    </row>
    <row r="7015" spans="1:27" x14ac:dyDescent="0.2">
      <c r="A7015">
        <v>4160</v>
      </c>
      <c r="B7015" s="1" t="s">
        <v>16043</v>
      </c>
      <c r="C7015" t="s">
        <v>8426</v>
      </c>
      <c r="D7015" s="9">
        <v>23</v>
      </c>
      <c r="E7015" s="9" t="s">
        <v>259</v>
      </c>
      <c r="F7015" s="9" t="s">
        <v>312</v>
      </c>
      <c r="G7015" s="10">
        <v>3</v>
      </c>
      <c r="H7015" s="10" t="s">
        <v>276</v>
      </c>
      <c r="I7015" s="10">
        <v>1955</v>
      </c>
      <c r="J7015" s="11" t="s">
        <v>16023</v>
      </c>
      <c r="K7015" s="12"/>
      <c r="L7015" s="13" t="s">
        <v>220</v>
      </c>
      <c r="M7015" t="s">
        <v>753</v>
      </c>
      <c r="S7015" s="9"/>
      <c r="T7015">
        <v>1</v>
      </c>
      <c r="U7015" s="210" t="s">
        <v>18293</v>
      </c>
      <c r="V7015" s="14">
        <v>0</v>
      </c>
      <c r="W7015" s="14">
        <v>0</v>
      </c>
      <c r="X7015" s="150" t="s">
        <v>270</v>
      </c>
      <c r="Y7015">
        <v>23</v>
      </c>
      <c r="Z7015" t="s">
        <v>505</v>
      </c>
      <c r="AA7015">
        <f t="shared" si="109"/>
        <v>1</v>
      </c>
    </row>
    <row r="7016" spans="1:27" x14ac:dyDescent="0.2">
      <c r="A7016">
        <v>1899</v>
      </c>
      <c r="B7016" s="1" t="s">
        <v>16021</v>
      </c>
      <c r="C7016" t="s">
        <v>8426</v>
      </c>
      <c r="D7016" s="9" t="s">
        <v>16022</v>
      </c>
      <c r="E7016" s="9"/>
      <c r="F7016" s="9"/>
      <c r="G7016" s="10">
        <v>3</v>
      </c>
      <c r="H7016" s="10" t="s">
        <v>276</v>
      </c>
      <c r="I7016" s="10">
        <v>1955</v>
      </c>
      <c r="J7016" s="11" t="s">
        <v>16023</v>
      </c>
      <c r="K7016" s="12"/>
      <c r="L7016" s="13" t="s">
        <v>16024</v>
      </c>
      <c r="M7016" t="s">
        <v>753</v>
      </c>
      <c r="S7016" s="9"/>
      <c r="T7016">
        <v>1</v>
      </c>
      <c r="U7016" s="210" t="s">
        <v>18293</v>
      </c>
      <c r="V7016" s="14">
        <v>0</v>
      </c>
      <c r="W7016" s="14">
        <v>0</v>
      </c>
      <c r="X7016" s="150" t="s">
        <v>294</v>
      </c>
      <c r="Y7016" t="s">
        <v>16025</v>
      </c>
      <c r="Z7016" t="s">
        <v>505</v>
      </c>
      <c r="AA7016">
        <f t="shared" si="109"/>
        <v>3</v>
      </c>
    </row>
    <row r="7017" spans="1:27" x14ac:dyDescent="0.2">
      <c r="A7017">
        <v>5822</v>
      </c>
      <c r="B7017" s="1" t="s">
        <v>16038</v>
      </c>
      <c r="C7017" t="s">
        <v>8426</v>
      </c>
      <c r="D7017" s="9" t="s">
        <v>10182</v>
      </c>
      <c r="E7017" s="9" t="s">
        <v>259</v>
      </c>
      <c r="F7017" s="9" t="s">
        <v>532</v>
      </c>
      <c r="G7017" s="10">
        <v>3</v>
      </c>
      <c r="H7017" s="10" t="s">
        <v>276</v>
      </c>
      <c r="I7017" s="10">
        <v>1955</v>
      </c>
      <c r="J7017" s="11" t="s">
        <v>16023</v>
      </c>
      <c r="K7017" s="12"/>
      <c r="L7017" s="13" t="s">
        <v>16024</v>
      </c>
      <c r="M7017" t="s">
        <v>753</v>
      </c>
      <c r="S7017" s="9"/>
      <c r="T7017">
        <v>1</v>
      </c>
      <c r="U7017" s="210" t="s">
        <v>18293</v>
      </c>
      <c r="V7017" s="14">
        <v>0</v>
      </c>
      <c r="W7017" s="14">
        <v>0</v>
      </c>
      <c r="X7017" s="109" t="s">
        <v>294</v>
      </c>
      <c r="Y7017" t="s">
        <v>10182</v>
      </c>
      <c r="Z7017" t="s">
        <v>505</v>
      </c>
      <c r="AA7017">
        <f t="shared" si="109"/>
        <v>1</v>
      </c>
    </row>
    <row r="7018" spans="1:27" x14ac:dyDescent="0.2">
      <c r="A7018">
        <v>6291</v>
      </c>
      <c r="B7018" s="1" t="s">
        <v>16039</v>
      </c>
      <c r="C7018" t="s">
        <v>8426</v>
      </c>
      <c r="D7018" s="9">
        <v>85</v>
      </c>
      <c r="E7018" s="9" t="s">
        <v>259</v>
      </c>
      <c r="F7018" s="9" t="s">
        <v>312</v>
      </c>
      <c r="G7018" s="10">
        <v>3</v>
      </c>
      <c r="H7018" s="10" t="s">
        <v>276</v>
      </c>
      <c r="I7018" s="10">
        <v>1955</v>
      </c>
      <c r="J7018" s="11" t="s">
        <v>16023</v>
      </c>
      <c r="K7018" s="12"/>
      <c r="L7018" s="13" t="s">
        <v>16040</v>
      </c>
      <c r="M7018" t="s">
        <v>753</v>
      </c>
      <c r="S7018" s="9"/>
      <c r="T7018">
        <v>1</v>
      </c>
      <c r="U7018" s="210" t="s">
        <v>18293</v>
      </c>
      <c r="V7018" s="14">
        <v>0</v>
      </c>
      <c r="W7018" s="14">
        <v>0</v>
      </c>
      <c r="X7018" s="150" t="s">
        <v>270</v>
      </c>
      <c r="Y7018">
        <v>85</v>
      </c>
      <c r="Z7018" t="s">
        <v>505</v>
      </c>
      <c r="AA7018">
        <f t="shared" si="109"/>
        <v>1</v>
      </c>
    </row>
    <row r="7019" spans="1:27" x14ac:dyDescent="0.2">
      <c r="A7019">
        <v>5761</v>
      </c>
      <c r="B7019" s="1" t="s">
        <v>16041</v>
      </c>
      <c r="C7019" t="s">
        <v>8426</v>
      </c>
      <c r="D7019" s="9">
        <v>39</v>
      </c>
      <c r="E7019" s="9"/>
      <c r="F7019" s="9"/>
      <c r="G7019" s="10">
        <v>3</v>
      </c>
      <c r="H7019" s="10" t="s">
        <v>276</v>
      </c>
      <c r="I7019" s="10">
        <v>1955</v>
      </c>
      <c r="J7019" s="11" t="s">
        <v>16023</v>
      </c>
      <c r="K7019" s="12"/>
      <c r="L7019" s="13" t="s">
        <v>16024</v>
      </c>
      <c r="M7019" t="s">
        <v>753</v>
      </c>
      <c r="S7019" s="9"/>
      <c r="T7019">
        <v>1</v>
      </c>
      <c r="U7019" s="210" t="s">
        <v>18293</v>
      </c>
      <c r="V7019" s="14">
        <v>0</v>
      </c>
      <c r="W7019" s="14">
        <v>0</v>
      </c>
      <c r="X7019" s="150" t="s">
        <v>270</v>
      </c>
      <c r="Y7019">
        <v>39</v>
      </c>
      <c r="Z7019" t="s">
        <v>505</v>
      </c>
      <c r="AA7019">
        <f t="shared" si="109"/>
        <v>1</v>
      </c>
    </row>
    <row r="7020" spans="1:27" x14ac:dyDescent="0.2">
      <c r="A7020">
        <v>7429</v>
      </c>
      <c r="B7020" s="1" t="s">
        <v>16032</v>
      </c>
      <c r="C7020" t="s">
        <v>8426</v>
      </c>
      <c r="D7020" s="9" t="s">
        <v>16033</v>
      </c>
      <c r="E7020" s="9"/>
      <c r="F7020" s="9"/>
      <c r="G7020" s="10">
        <v>3</v>
      </c>
      <c r="H7020" s="10" t="s">
        <v>276</v>
      </c>
      <c r="I7020" s="10">
        <v>1955</v>
      </c>
      <c r="J7020" s="11" t="s">
        <v>16023</v>
      </c>
      <c r="K7020" s="12"/>
      <c r="L7020" s="13" t="s">
        <v>16034</v>
      </c>
      <c r="M7020" t="s">
        <v>753</v>
      </c>
      <c r="S7020" s="9"/>
      <c r="T7020">
        <v>1</v>
      </c>
      <c r="U7020" s="210" t="s">
        <v>18293</v>
      </c>
      <c r="V7020" s="14">
        <v>0</v>
      </c>
      <c r="W7020" s="14">
        <v>0</v>
      </c>
      <c r="X7020" s="150" t="s">
        <v>270</v>
      </c>
      <c r="Y7020">
        <v>199</v>
      </c>
      <c r="Z7020" t="s">
        <v>505</v>
      </c>
      <c r="AA7020">
        <f t="shared" si="109"/>
        <v>2</v>
      </c>
    </row>
    <row r="7021" spans="1:27" x14ac:dyDescent="0.2">
      <c r="A7021">
        <v>1863</v>
      </c>
      <c r="B7021" s="1" t="s">
        <v>16026</v>
      </c>
      <c r="C7021" t="s">
        <v>8426</v>
      </c>
      <c r="D7021" s="9" t="s">
        <v>16027</v>
      </c>
      <c r="E7021" s="9"/>
      <c r="F7021" s="9"/>
      <c r="G7021" s="10">
        <v>3</v>
      </c>
      <c r="H7021" s="10" t="s">
        <v>276</v>
      </c>
      <c r="I7021" s="10">
        <v>1955</v>
      </c>
      <c r="J7021" s="11" t="s">
        <v>16023</v>
      </c>
      <c r="K7021" s="12"/>
      <c r="L7021" s="13" t="s">
        <v>16024</v>
      </c>
      <c r="M7021" t="s">
        <v>753</v>
      </c>
      <c r="S7021" s="9"/>
      <c r="T7021">
        <v>1</v>
      </c>
      <c r="U7021" s="210" t="s">
        <v>18293</v>
      </c>
      <c r="V7021" s="14">
        <v>0</v>
      </c>
      <c r="W7021" s="14">
        <v>0</v>
      </c>
      <c r="X7021" s="150" t="s">
        <v>294</v>
      </c>
      <c r="Y7021" t="s">
        <v>10635</v>
      </c>
      <c r="Z7021" t="s">
        <v>505</v>
      </c>
      <c r="AA7021">
        <f t="shared" si="109"/>
        <v>2</v>
      </c>
    </row>
    <row r="7022" spans="1:27" x14ac:dyDescent="0.2">
      <c r="A7022">
        <v>2407</v>
      </c>
      <c r="B7022" s="1" t="s">
        <v>16036</v>
      </c>
      <c r="C7022" t="s">
        <v>6878</v>
      </c>
      <c r="D7022" s="9" t="s">
        <v>1973</v>
      </c>
      <c r="E7022" s="9"/>
      <c r="F7022" s="9"/>
      <c r="G7022" s="10">
        <v>3</v>
      </c>
      <c r="H7022" s="10" t="s">
        <v>276</v>
      </c>
      <c r="I7022" s="10">
        <v>1955</v>
      </c>
      <c r="J7022" s="11" t="s">
        <v>16023</v>
      </c>
      <c r="K7022" s="12"/>
      <c r="L7022" s="13" t="s">
        <v>16037</v>
      </c>
      <c r="M7022" t="s">
        <v>753</v>
      </c>
      <c r="S7022" s="9"/>
      <c r="T7022">
        <v>1</v>
      </c>
      <c r="U7022" s="210" t="s">
        <v>18293</v>
      </c>
      <c r="V7022" s="14">
        <v>0</v>
      </c>
      <c r="W7022" s="14">
        <v>0</v>
      </c>
      <c r="X7022" s="150" t="s">
        <v>294</v>
      </c>
      <c r="Y7022" t="s">
        <v>1973</v>
      </c>
      <c r="Z7022" t="s">
        <v>271</v>
      </c>
      <c r="AA7022">
        <f t="shared" si="109"/>
        <v>1</v>
      </c>
    </row>
    <row r="7023" spans="1:27" x14ac:dyDescent="0.2">
      <c r="A7023">
        <v>2478</v>
      </c>
      <c r="B7023" s="1" t="s">
        <v>16044</v>
      </c>
      <c r="C7023" t="s">
        <v>503</v>
      </c>
      <c r="D7023" s="9" t="s">
        <v>16045</v>
      </c>
      <c r="E7023" s="9"/>
      <c r="F7023" s="9"/>
      <c r="G7023" s="10">
        <v>20</v>
      </c>
      <c r="H7023" s="10" t="s">
        <v>276</v>
      </c>
      <c r="I7023" s="10">
        <v>1955</v>
      </c>
      <c r="J7023" s="11" t="s">
        <v>16046</v>
      </c>
      <c r="K7023" s="12"/>
      <c r="L7023" s="13" t="s">
        <v>48</v>
      </c>
      <c r="M7023" t="s">
        <v>753</v>
      </c>
      <c r="S7023" s="9"/>
      <c r="T7023">
        <v>1</v>
      </c>
      <c r="U7023" s="210" t="s">
        <v>18293</v>
      </c>
      <c r="V7023" s="14">
        <v>0</v>
      </c>
      <c r="W7023" s="14">
        <v>0</v>
      </c>
      <c r="X7023" s="150" t="s">
        <v>270</v>
      </c>
      <c r="Y7023">
        <v>80</v>
      </c>
      <c r="Z7023" t="s">
        <v>271</v>
      </c>
      <c r="AA7023">
        <f t="shared" si="109"/>
        <v>3</v>
      </c>
    </row>
    <row r="7024" spans="1:27" x14ac:dyDescent="0.2">
      <c r="A7024">
        <v>5763</v>
      </c>
      <c r="B7024" s="1" t="s">
        <v>16055</v>
      </c>
      <c r="C7024" t="s">
        <v>8426</v>
      </c>
      <c r="D7024" s="9">
        <v>39</v>
      </c>
      <c r="E7024" s="9"/>
      <c r="F7024" s="9"/>
      <c r="G7024" s="10">
        <v>21</v>
      </c>
      <c r="H7024" s="10" t="s">
        <v>276</v>
      </c>
      <c r="I7024" s="10">
        <v>1955</v>
      </c>
      <c r="J7024" s="11" t="s">
        <v>16049</v>
      </c>
      <c r="K7024" s="12"/>
      <c r="L7024" s="13" t="s">
        <v>16053</v>
      </c>
      <c r="M7024" t="s">
        <v>753</v>
      </c>
      <c r="S7024" s="9"/>
      <c r="T7024">
        <v>1</v>
      </c>
      <c r="U7024" s="210" t="s">
        <v>18293</v>
      </c>
      <c r="V7024" s="14">
        <v>0</v>
      </c>
      <c r="W7024" s="14">
        <v>0</v>
      </c>
      <c r="X7024" s="150" t="s">
        <v>270</v>
      </c>
      <c r="Y7024">
        <v>39</v>
      </c>
      <c r="Z7024" t="s">
        <v>505</v>
      </c>
      <c r="AA7024">
        <f t="shared" si="109"/>
        <v>1</v>
      </c>
    </row>
    <row r="7025" spans="1:27" x14ac:dyDescent="0.2">
      <c r="A7025">
        <v>909</v>
      </c>
      <c r="B7025" s="1" t="s">
        <v>16051</v>
      </c>
      <c r="C7025" t="s">
        <v>8426</v>
      </c>
      <c r="D7025" s="9" t="s">
        <v>16052</v>
      </c>
      <c r="E7025" s="9" t="s">
        <v>259</v>
      </c>
      <c r="F7025" s="9" t="s">
        <v>532</v>
      </c>
      <c r="G7025" s="10">
        <v>21</v>
      </c>
      <c r="H7025" s="10" t="s">
        <v>276</v>
      </c>
      <c r="I7025" s="10">
        <v>1955</v>
      </c>
      <c r="J7025" s="11" t="s">
        <v>16049</v>
      </c>
      <c r="K7025" s="12"/>
      <c r="L7025" s="13" t="s">
        <v>16053</v>
      </c>
      <c r="M7025" t="s">
        <v>753</v>
      </c>
      <c r="S7025" s="9"/>
      <c r="T7025">
        <v>1</v>
      </c>
      <c r="U7025" s="210" t="s">
        <v>18293</v>
      </c>
      <c r="V7025" s="14">
        <v>0</v>
      </c>
      <c r="W7025" s="14">
        <v>0</v>
      </c>
      <c r="X7025" s="109" t="s">
        <v>294</v>
      </c>
      <c r="Y7025" t="s">
        <v>10182</v>
      </c>
      <c r="Z7025" t="s">
        <v>505</v>
      </c>
      <c r="AA7025">
        <f t="shared" si="109"/>
        <v>4</v>
      </c>
    </row>
    <row r="7026" spans="1:27" x14ac:dyDescent="0.2">
      <c r="A7026">
        <v>1721</v>
      </c>
      <c r="B7026" s="1" t="s">
        <v>16054</v>
      </c>
      <c r="C7026" t="s">
        <v>8426</v>
      </c>
      <c r="D7026" s="9" t="s">
        <v>16029</v>
      </c>
      <c r="E7026" s="9" t="s">
        <v>259</v>
      </c>
      <c r="F7026" s="9" t="s">
        <v>532</v>
      </c>
      <c r="G7026" s="10">
        <v>21</v>
      </c>
      <c r="H7026" s="10" t="s">
        <v>276</v>
      </c>
      <c r="I7026" s="10">
        <v>1955</v>
      </c>
      <c r="J7026" s="11" t="s">
        <v>16049</v>
      </c>
      <c r="K7026" s="12"/>
      <c r="L7026" s="13" t="s">
        <v>16053</v>
      </c>
      <c r="M7026" t="s">
        <v>753</v>
      </c>
      <c r="S7026" s="9"/>
      <c r="T7026">
        <v>1</v>
      </c>
      <c r="U7026" s="210" t="s">
        <v>18293</v>
      </c>
      <c r="V7026" s="14">
        <v>0</v>
      </c>
      <c r="W7026" s="14">
        <v>0</v>
      </c>
      <c r="X7026" s="109" t="s">
        <v>294</v>
      </c>
      <c r="Y7026" t="s">
        <v>10182</v>
      </c>
      <c r="Z7026" t="s">
        <v>505</v>
      </c>
      <c r="AA7026">
        <f t="shared" si="109"/>
        <v>2</v>
      </c>
    </row>
    <row r="7027" spans="1:27" x14ac:dyDescent="0.2">
      <c r="A7027">
        <v>6718</v>
      </c>
      <c r="B7027" s="1" t="s">
        <v>16056</v>
      </c>
      <c r="C7027" t="s">
        <v>8426</v>
      </c>
      <c r="D7027" s="9"/>
      <c r="E7027" s="9"/>
      <c r="F7027" s="9"/>
      <c r="G7027" s="10">
        <v>21</v>
      </c>
      <c r="H7027" s="10" t="s">
        <v>276</v>
      </c>
      <c r="I7027" s="10">
        <v>1955</v>
      </c>
      <c r="J7027" s="11" t="s">
        <v>16049</v>
      </c>
      <c r="K7027" s="12"/>
      <c r="L7027" s="13" t="s">
        <v>16053</v>
      </c>
      <c r="M7027" t="s">
        <v>753</v>
      </c>
      <c r="S7027" s="9"/>
      <c r="T7027">
        <v>1</v>
      </c>
      <c r="U7027" s="210" t="s">
        <v>18293</v>
      </c>
      <c r="V7027" s="14">
        <v>0</v>
      </c>
      <c r="W7027" s="14">
        <v>0</v>
      </c>
      <c r="X7027" s="109" t="e">
        <v>#N/A</v>
      </c>
      <c r="Y7027" t="s">
        <v>334</v>
      </c>
      <c r="Z7027" t="s">
        <v>505</v>
      </c>
      <c r="AA7027">
        <f t="shared" si="109"/>
        <v>1</v>
      </c>
    </row>
    <row r="7028" spans="1:27" x14ac:dyDescent="0.2">
      <c r="A7028">
        <v>18</v>
      </c>
      <c r="B7028" s="1" t="s">
        <v>16047</v>
      </c>
      <c r="C7028" t="s">
        <v>503</v>
      </c>
      <c r="D7028" s="9" t="s">
        <v>16048</v>
      </c>
      <c r="E7028" s="9"/>
      <c r="F7028" s="9"/>
      <c r="G7028" s="10">
        <v>21</v>
      </c>
      <c r="H7028" s="10" t="s">
        <v>276</v>
      </c>
      <c r="I7028" s="10">
        <v>1955</v>
      </c>
      <c r="J7028" s="11" t="s">
        <v>16049</v>
      </c>
      <c r="K7028" s="12"/>
      <c r="L7028" s="13" t="s">
        <v>16050</v>
      </c>
      <c r="M7028" t="s">
        <v>753</v>
      </c>
      <c r="S7028" s="9"/>
      <c r="T7028">
        <v>1</v>
      </c>
      <c r="U7028" s="210" t="s">
        <v>18293</v>
      </c>
      <c r="V7028" s="14">
        <v>0</v>
      </c>
      <c r="W7028" s="14">
        <v>1</v>
      </c>
      <c r="X7028" s="150" t="s">
        <v>270</v>
      </c>
      <c r="Y7028">
        <v>33</v>
      </c>
      <c r="Z7028" t="s">
        <v>505</v>
      </c>
      <c r="AA7028">
        <f t="shared" si="109"/>
        <v>8</v>
      </c>
    </row>
    <row r="7029" spans="1:27" x14ac:dyDescent="0.2">
      <c r="A7029">
        <v>7502</v>
      </c>
      <c r="B7029" s="1" t="s">
        <v>16057</v>
      </c>
      <c r="C7029" t="s">
        <v>9894</v>
      </c>
      <c r="D7029" s="9" t="s">
        <v>16058</v>
      </c>
      <c r="E7029" s="9" t="s">
        <v>259</v>
      </c>
      <c r="F7029" s="9" t="s">
        <v>721</v>
      </c>
      <c r="G7029" s="10">
        <v>22</v>
      </c>
      <c r="H7029" s="10" t="s">
        <v>276</v>
      </c>
      <c r="I7029" s="10">
        <v>1955</v>
      </c>
      <c r="J7029" s="11" t="s">
        <v>16059</v>
      </c>
      <c r="K7029" s="12"/>
      <c r="L7029" s="13" t="s">
        <v>16060</v>
      </c>
      <c r="M7029" t="s">
        <v>753</v>
      </c>
      <c r="S7029" s="9"/>
      <c r="T7029">
        <v>1</v>
      </c>
      <c r="U7029" s="210" t="s">
        <v>18293</v>
      </c>
      <c r="V7029" s="14">
        <v>0</v>
      </c>
      <c r="W7029" s="14">
        <v>0</v>
      </c>
      <c r="X7029" s="150" t="s">
        <v>270</v>
      </c>
      <c r="Y7029">
        <v>139</v>
      </c>
      <c r="Z7029" t="s">
        <v>271</v>
      </c>
      <c r="AA7029">
        <f t="shared" si="109"/>
        <v>2</v>
      </c>
    </row>
    <row r="7030" spans="1:27" x14ac:dyDescent="0.2">
      <c r="A7030">
        <v>4527</v>
      </c>
      <c r="B7030" s="1" t="s">
        <v>16061</v>
      </c>
      <c r="C7030" t="s">
        <v>12775</v>
      </c>
      <c r="D7030" s="9" t="s">
        <v>1369</v>
      </c>
      <c r="E7030" s="9"/>
      <c r="F7030" s="9"/>
      <c r="G7030" s="10">
        <v>26</v>
      </c>
      <c r="H7030" s="10" t="s">
        <v>276</v>
      </c>
      <c r="I7030" s="10">
        <v>1955</v>
      </c>
      <c r="J7030" s="11" t="s">
        <v>16062</v>
      </c>
      <c r="K7030" s="12"/>
      <c r="L7030" s="63" t="s">
        <v>18048</v>
      </c>
      <c r="M7030" t="s">
        <v>753</v>
      </c>
      <c r="S7030" s="9"/>
      <c r="T7030">
        <v>1</v>
      </c>
      <c r="U7030" s="210" t="s">
        <v>18293</v>
      </c>
      <c r="V7030" s="14">
        <v>0</v>
      </c>
      <c r="W7030" s="14">
        <v>0</v>
      </c>
      <c r="X7030" s="150" t="s">
        <v>294</v>
      </c>
      <c r="Y7030" t="s">
        <v>1369</v>
      </c>
      <c r="Z7030" t="s">
        <v>7990</v>
      </c>
      <c r="AA7030">
        <f t="shared" si="109"/>
        <v>1</v>
      </c>
    </row>
    <row r="7031" spans="1:27" x14ac:dyDescent="0.2">
      <c r="A7031">
        <v>4536</v>
      </c>
      <c r="B7031" s="1" t="s">
        <v>16063</v>
      </c>
      <c r="C7031" t="s">
        <v>12775</v>
      </c>
      <c r="D7031" s="9" t="s">
        <v>1369</v>
      </c>
      <c r="E7031" s="9"/>
      <c r="F7031" s="9"/>
      <c r="G7031" s="10">
        <v>26</v>
      </c>
      <c r="H7031" s="10" t="s">
        <v>276</v>
      </c>
      <c r="I7031" s="10">
        <v>1955</v>
      </c>
      <c r="J7031" s="11" t="s">
        <v>16062</v>
      </c>
      <c r="K7031" s="12"/>
      <c r="L7031" s="63" t="s">
        <v>18050</v>
      </c>
      <c r="M7031" t="s">
        <v>753</v>
      </c>
      <c r="S7031" s="9"/>
      <c r="T7031">
        <v>1</v>
      </c>
      <c r="U7031" s="210" t="s">
        <v>18293</v>
      </c>
      <c r="V7031" s="14">
        <v>0</v>
      </c>
      <c r="W7031" s="14">
        <v>0</v>
      </c>
      <c r="X7031" s="150" t="s">
        <v>294</v>
      </c>
      <c r="Y7031" t="s">
        <v>1369</v>
      </c>
      <c r="Z7031" t="s">
        <v>7990</v>
      </c>
      <c r="AA7031">
        <f t="shared" si="109"/>
        <v>1</v>
      </c>
    </row>
    <row r="7032" spans="1:27" x14ac:dyDescent="0.2">
      <c r="A7032">
        <v>5827</v>
      </c>
      <c r="B7032" s="1" t="s">
        <v>16064</v>
      </c>
      <c r="C7032" t="s">
        <v>8426</v>
      </c>
      <c r="D7032" s="9" t="s">
        <v>10182</v>
      </c>
      <c r="E7032" s="9" t="s">
        <v>259</v>
      </c>
      <c r="F7032" s="9" t="s">
        <v>532</v>
      </c>
      <c r="G7032" s="10">
        <v>31</v>
      </c>
      <c r="H7032" s="10" t="s">
        <v>276</v>
      </c>
      <c r="I7032" s="10">
        <v>1955</v>
      </c>
      <c r="J7032" s="11" t="s">
        <v>16065</v>
      </c>
      <c r="K7032" s="12"/>
      <c r="L7032" s="13" t="s">
        <v>16066</v>
      </c>
      <c r="M7032" t="s">
        <v>753</v>
      </c>
      <c r="S7032" s="9"/>
      <c r="T7032">
        <v>1</v>
      </c>
      <c r="U7032" s="210" t="s">
        <v>18293</v>
      </c>
      <c r="V7032" s="14">
        <v>0</v>
      </c>
      <c r="W7032" s="14">
        <v>0</v>
      </c>
      <c r="X7032" s="150" t="s">
        <v>294</v>
      </c>
      <c r="Y7032" t="s">
        <v>10182</v>
      </c>
      <c r="Z7032" t="s">
        <v>505</v>
      </c>
      <c r="AA7032">
        <f t="shared" si="109"/>
        <v>1</v>
      </c>
    </row>
    <row r="7033" spans="1:27" x14ac:dyDescent="0.2">
      <c r="A7033">
        <v>4505</v>
      </c>
      <c r="B7033" s="1" t="s">
        <v>16067</v>
      </c>
      <c r="C7033" t="s">
        <v>9894</v>
      </c>
      <c r="D7033" s="9" t="s">
        <v>16068</v>
      </c>
      <c r="E7033" s="9"/>
      <c r="F7033" s="9"/>
      <c r="G7033" s="10">
        <v>3</v>
      </c>
      <c r="H7033" s="10" t="s">
        <v>536</v>
      </c>
      <c r="I7033" s="10">
        <v>1955</v>
      </c>
      <c r="J7033" s="11" t="s">
        <v>16069</v>
      </c>
      <c r="K7033" s="12"/>
      <c r="L7033" s="13" t="s">
        <v>16070</v>
      </c>
      <c r="M7033" t="s">
        <v>753</v>
      </c>
      <c r="S7033" s="9"/>
      <c r="T7033">
        <v>2</v>
      </c>
      <c r="U7033" s="210" t="s">
        <v>18294</v>
      </c>
      <c r="V7033" s="14">
        <v>0</v>
      </c>
      <c r="W7033" s="14">
        <v>0</v>
      </c>
      <c r="X7033" s="150" t="s">
        <v>270</v>
      </c>
      <c r="Y7033">
        <v>98</v>
      </c>
      <c r="Z7033" t="s">
        <v>271</v>
      </c>
      <c r="AA7033">
        <f t="shared" si="109"/>
        <v>2</v>
      </c>
    </row>
    <row r="7034" spans="1:27" x14ac:dyDescent="0.2">
      <c r="A7034">
        <v>890</v>
      </c>
      <c r="B7034" s="1" t="s">
        <v>16071</v>
      </c>
      <c r="C7034" t="s">
        <v>6878</v>
      </c>
      <c r="D7034" s="9" t="s">
        <v>16072</v>
      </c>
      <c r="E7034" s="9"/>
      <c r="F7034" s="9"/>
      <c r="G7034" s="10">
        <v>12</v>
      </c>
      <c r="H7034" s="10" t="s">
        <v>536</v>
      </c>
      <c r="I7034" s="10">
        <v>1955</v>
      </c>
      <c r="J7034" s="11" t="s">
        <v>16073</v>
      </c>
      <c r="K7034" s="12" t="s">
        <v>237</v>
      </c>
      <c r="L7034" s="13" t="s">
        <v>16074</v>
      </c>
      <c r="M7034" t="s">
        <v>290</v>
      </c>
      <c r="N7034" t="s">
        <v>291</v>
      </c>
      <c r="O7034" t="s">
        <v>760</v>
      </c>
      <c r="S7034" s="9"/>
      <c r="T7034">
        <v>2</v>
      </c>
      <c r="U7034" s="210" t="s">
        <v>18294</v>
      </c>
      <c r="V7034" s="14">
        <v>0</v>
      </c>
      <c r="W7034" s="14">
        <v>0</v>
      </c>
      <c r="X7034" s="150" t="s">
        <v>270</v>
      </c>
      <c r="Y7034">
        <v>81</v>
      </c>
      <c r="Z7034" t="s">
        <v>3085</v>
      </c>
      <c r="AA7034">
        <f t="shared" si="109"/>
        <v>5</v>
      </c>
    </row>
    <row r="7035" spans="1:27" x14ac:dyDescent="0.2">
      <c r="A7035">
        <v>2499</v>
      </c>
      <c r="B7035" s="1" t="s">
        <v>16075</v>
      </c>
      <c r="C7035" t="s">
        <v>503</v>
      </c>
      <c r="D7035" s="9" t="s">
        <v>16076</v>
      </c>
      <c r="E7035" s="9"/>
      <c r="F7035" s="9"/>
      <c r="G7035" s="10">
        <v>22</v>
      </c>
      <c r="H7035" s="10" t="s">
        <v>536</v>
      </c>
      <c r="I7035" s="10">
        <v>1955</v>
      </c>
      <c r="J7035" s="11" t="s">
        <v>16077</v>
      </c>
      <c r="K7035" s="12"/>
      <c r="L7035" s="13" t="s">
        <v>16078</v>
      </c>
      <c r="M7035" t="s">
        <v>753</v>
      </c>
      <c r="S7035" s="9"/>
      <c r="T7035">
        <v>2</v>
      </c>
      <c r="U7035" s="210" t="s">
        <v>18294</v>
      </c>
      <c r="V7035" s="14">
        <v>0</v>
      </c>
      <c r="W7035" s="14">
        <v>0</v>
      </c>
      <c r="X7035" s="150" t="s">
        <v>294</v>
      </c>
      <c r="Y7035" t="s">
        <v>16079</v>
      </c>
      <c r="Z7035" t="s">
        <v>505</v>
      </c>
      <c r="AA7035">
        <f t="shared" si="109"/>
        <v>3</v>
      </c>
    </row>
    <row r="7036" spans="1:27" x14ac:dyDescent="0.2">
      <c r="A7036">
        <v>334</v>
      </c>
      <c r="B7036" s="1" t="s">
        <v>16080</v>
      </c>
      <c r="C7036" t="s">
        <v>6878</v>
      </c>
      <c r="D7036" s="9" t="s">
        <v>16081</v>
      </c>
      <c r="E7036" s="9"/>
      <c r="F7036" s="9"/>
      <c r="G7036" s="10">
        <v>28</v>
      </c>
      <c r="H7036" s="10" t="s">
        <v>536</v>
      </c>
      <c r="I7036" s="10">
        <v>1955</v>
      </c>
      <c r="J7036" s="11" t="s">
        <v>16082</v>
      </c>
      <c r="K7036" s="12" t="s">
        <v>237</v>
      </c>
      <c r="L7036" s="13" t="s">
        <v>16083</v>
      </c>
      <c r="M7036" t="s">
        <v>290</v>
      </c>
      <c r="N7036" t="s">
        <v>291</v>
      </c>
      <c r="O7036" t="s">
        <v>316</v>
      </c>
      <c r="S7036" s="9"/>
      <c r="T7036">
        <v>2</v>
      </c>
      <c r="U7036" s="210" t="s">
        <v>18294</v>
      </c>
      <c r="V7036" s="14">
        <v>0</v>
      </c>
      <c r="W7036" s="14">
        <v>0</v>
      </c>
      <c r="X7036" s="150" t="s">
        <v>270</v>
      </c>
      <c r="Y7036">
        <v>81</v>
      </c>
      <c r="Z7036" t="s">
        <v>271</v>
      </c>
      <c r="AA7036">
        <f t="shared" si="109"/>
        <v>7</v>
      </c>
    </row>
    <row r="7037" spans="1:27" x14ac:dyDescent="0.2">
      <c r="A7037">
        <v>3277</v>
      </c>
      <c r="B7037" s="1" t="s">
        <v>16084</v>
      </c>
      <c r="C7037" t="s">
        <v>8426</v>
      </c>
      <c r="D7037" s="9" t="s">
        <v>16612</v>
      </c>
      <c r="E7037" s="9"/>
      <c r="F7037" s="9"/>
      <c r="G7037" s="10">
        <v>2</v>
      </c>
      <c r="H7037" s="10" t="s">
        <v>287</v>
      </c>
      <c r="I7037" s="10">
        <v>1955</v>
      </c>
      <c r="J7037" s="11" t="s">
        <v>16085</v>
      </c>
      <c r="K7037" s="12"/>
      <c r="L7037" s="13" t="s">
        <v>16086</v>
      </c>
      <c r="M7037" t="s">
        <v>753</v>
      </c>
      <c r="S7037" s="9"/>
      <c r="T7037">
        <v>3</v>
      </c>
      <c r="U7037" s="210" t="s">
        <v>18295</v>
      </c>
      <c r="V7037" s="14">
        <v>0</v>
      </c>
      <c r="W7037" s="14">
        <v>0</v>
      </c>
      <c r="X7037" s="150" t="s">
        <v>270</v>
      </c>
      <c r="Y7037">
        <v>264</v>
      </c>
      <c r="Z7037" t="s">
        <v>505</v>
      </c>
      <c r="AA7037">
        <f t="shared" si="109"/>
        <v>3</v>
      </c>
    </row>
    <row r="7038" spans="1:27" x14ac:dyDescent="0.2">
      <c r="A7038">
        <v>4507</v>
      </c>
      <c r="B7038" s="1" t="s">
        <v>16090</v>
      </c>
      <c r="C7038" t="s">
        <v>9894</v>
      </c>
      <c r="D7038" s="9" t="s">
        <v>16616</v>
      </c>
      <c r="E7038" s="9"/>
      <c r="F7038" s="9"/>
      <c r="G7038" s="10">
        <v>2</v>
      </c>
      <c r="H7038" s="10" t="s">
        <v>287</v>
      </c>
      <c r="I7038" s="10">
        <v>1955</v>
      </c>
      <c r="J7038" s="11" t="s">
        <v>16085</v>
      </c>
      <c r="K7038" s="12"/>
      <c r="L7038" s="13" t="s">
        <v>16086</v>
      </c>
      <c r="M7038" t="s">
        <v>753</v>
      </c>
      <c r="S7038" s="9"/>
      <c r="T7038">
        <v>3</v>
      </c>
      <c r="U7038" s="210" t="s">
        <v>18295</v>
      </c>
      <c r="V7038" s="14">
        <v>0</v>
      </c>
      <c r="W7038" s="14">
        <v>0</v>
      </c>
      <c r="X7038" s="150" t="s">
        <v>294</v>
      </c>
      <c r="Y7038" t="s">
        <v>16616</v>
      </c>
      <c r="Z7038" t="s">
        <v>271</v>
      </c>
      <c r="AA7038">
        <f t="shared" si="109"/>
        <v>1</v>
      </c>
    </row>
    <row r="7039" spans="1:27" x14ac:dyDescent="0.2">
      <c r="A7039">
        <v>3905</v>
      </c>
      <c r="B7039" s="1" t="s">
        <v>16091</v>
      </c>
      <c r="C7039" t="s">
        <v>9894</v>
      </c>
      <c r="D7039" s="9">
        <v>139</v>
      </c>
      <c r="E7039" s="9" t="s">
        <v>259</v>
      </c>
      <c r="F7039" s="9" t="s">
        <v>721</v>
      </c>
      <c r="G7039" s="10">
        <v>2</v>
      </c>
      <c r="H7039" s="10" t="s">
        <v>287</v>
      </c>
      <c r="I7039" s="10">
        <v>1955</v>
      </c>
      <c r="J7039" s="11" t="s">
        <v>16085</v>
      </c>
      <c r="K7039" s="12"/>
      <c r="L7039" s="13" t="s">
        <v>16089</v>
      </c>
      <c r="M7039" t="s">
        <v>753</v>
      </c>
      <c r="S7039" s="9"/>
      <c r="T7039">
        <v>3</v>
      </c>
      <c r="U7039" s="210" t="s">
        <v>18295</v>
      </c>
      <c r="V7039" s="14">
        <v>0</v>
      </c>
      <c r="W7039" s="14">
        <v>0</v>
      </c>
      <c r="X7039" s="150" t="s">
        <v>270</v>
      </c>
      <c r="Y7039">
        <v>139</v>
      </c>
      <c r="Z7039" t="s">
        <v>7856</v>
      </c>
      <c r="AA7039">
        <f t="shared" si="109"/>
        <v>1</v>
      </c>
    </row>
    <row r="7040" spans="1:27" x14ac:dyDescent="0.2">
      <c r="A7040">
        <v>1258</v>
      </c>
      <c r="B7040" s="1" t="s">
        <v>16087</v>
      </c>
      <c r="C7040" t="s">
        <v>9894</v>
      </c>
      <c r="D7040" s="9" t="s">
        <v>16088</v>
      </c>
      <c r="E7040" s="9"/>
      <c r="F7040" s="9"/>
      <c r="G7040" s="10">
        <v>2</v>
      </c>
      <c r="H7040" s="10" t="s">
        <v>287</v>
      </c>
      <c r="I7040" s="10">
        <v>1955</v>
      </c>
      <c r="J7040" s="11" t="s">
        <v>16085</v>
      </c>
      <c r="K7040" s="12"/>
      <c r="L7040" s="13" t="s">
        <v>16089</v>
      </c>
      <c r="M7040" t="s">
        <v>753</v>
      </c>
      <c r="S7040" s="9"/>
      <c r="T7040">
        <v>3</v>
      </c>
      <c r="U7040" s="210" t="s">
        <v>18295</v>
      </c>
      <c r="V7040" s="14">
        <v>0</v>
      </c>
      <c r="W7040" s="14">
        <v>0</v>
      </c>
      <c r="X7040" s="109" t="e">
        <v>#N/A</v>
      </c>
      <c r="Y7040" t="s">
        <v>10620</v>
      </c>
      <c r="Z7040" t="s">
        <v>7856</v>
      </c>
      <c r="AA7040">
        <f t="shared" si="109"/>
        <v>2</v>
      </c>
    </row>
    <row r="7041" spans="1:27" x14ac:dyDescent="0.2">
      <c r="A7041">
        <v>6719</v>
      </c>
      <c r="B7041" s="1" t="s">
        <v>16092</v>
      </c>
      <c r="C7041" t="s">
        <v>12775</v>
      </c>
      <c r="D7041" s="9"/>
      <c r="E7041" s="9"/>
      <c r="F7041" s="9"/>
      <c r="G7041" s="10">
        <v>2</v>
      </c>
      <c r="H7041" s="10" t="s">
        <v>287</v>
      </c>
      <c r="I7041" s="10">
        <v>1955</v>
      </c>
      <c r="J7041" s="11" t="s">
        <v>16085</v>
      </c>
      <c r="K7041" s="12"/>
      <c r="L7041" s="63" t="s">
        <v>18082</v>
      </c>
      <c r="M7041" t="s">
        <v>753</v>
      </c>
      <c r="S7041" s="9"/>
      <c r="T7041">
        <v>3</v>
      </c>
      <c r="U7041" s="210" t="s">
        <v>18295</v>
      </c>
      <c r="V7041" s="14">
        <v>0</v>
      </c>
      <c r="W7041" s="14">
        <v>0</v>
      </c>
      <c r="X7041" s="109" t="e">
        <v>#N/A</v>
      </c>
      <c r="Y7041" t="s">
        <v>334</v>
      </c>
      <c r="Z7041" t="s">
        <v>7990</v>
      </c>
      <c r="AA7041">
        <f t="shared" si="109"/>
        <v>1</v>
      </c>
    </row>
    <row r="7042" spans="1:27" x14ac:dyDescent="0.2">
      <c r="A7042">
        <v>229</v>
      </c>
      <c r="B7042" s="1" t="s">
        <v>16093</v>
      </c>
      <c r="C7042" t="s">
        <v>6878</v>
      </c>
      <c r="D7042" s="9" t="s">
        <v>16094</v>
      </c>
      <c r="E7042" s="9"/>
      <c r="F7042" s="9"/>
      <c r="G7042" s="10">
        <v>17</v>
      </c>
      <c r="H7042" s="10" t="s">
        <v>287</v>
      </c>
      <c r="I7042" s="10">
        <v>1955</v>
      </c>
      <c r="J7042" s="11" t="s">
        <v>16095</v>
      </c>
      <c r="K7042" s="12" t="s">
        <v>237</v>
      </c>
      <c r="L7042" s="13" t="s">
        <v>16096</v>
      </c>
      <c r="M7042" t="s">
        <v>290</v>
      </c>
      <c r="N7042" t="s">
        <v>291</v>
      </c>
      <c r="O7042" t="s">
        <v>498</v>
      </c>
      <c r="S7042" s="9"/>
      <c r="T7042">
        <v>3</v>
      </c>
      <c r="U7042" s="210" t="s">
        <v>18295</v>
      </c>
      <c r="V7042" s="14">
        <v>0</v>
      </c>
      <c r="W7042" s="14">
        <v>0</v>
      </c>
      <c r="X7042" s="150" t="s">
        <v>270</v>
      </c>
      <c r="Y7042">
        <v>81</v>
      </c>
      <c r="Z7042" t="s">
        <v>271</v>
      </c>
      <c r="AA7042">
        <f t="shared" ref="AA7042:AA7105" si="110">LEN(D7042)-LEN(SUBSTITUTE(D7042,"/",""))+1</f>
        <v>7</v>
      </c>
    </row>
    <row r="7043" spans="1:27" x14ac:dyDescent="0.2">
      <c r="A7043">
        <v>4533</v>
      </c>
      <c r="B7043" s="1" t="s">
        <v>16097</v>
      </c>
      <c r="C7043" t="s">
        <v>1027</v>
      </c>
      <c r="D7043" s="9" t="s">
        <v>7422</v>
      </c>
      <c r="E7043" s="9" t="s">
        <v>12484</v>
      </c>
      <c r="F7043" s="9"/>
      <c r="G7043" s="10">
        <v>20</v>
      </c>
      <c r="H7043" s="10" t="s">
        <v>287</v>
      </c>
      <c r="I7043" s="10">
        <v>1955</v>
      </c>
      <c r="J7043" s="11" t="s">
        <v>16098</v>
      </c>
      <c r="K7043" s="12"/>
      <c r="L7043" s="13" t="s">
        <v>16099</v>
      </c>
      <c r="M7043" t="s">
        <v>753</v>
      </c>
      <c r="S7043" s="9"/>
      <c r="T7043">
        <v>3</v>
      </c>
      <c r="U7043" s="210" t="s">
        <v>18295</v>
      </c>
      <c r="V7043" s="14">
        <v>0</v>
      </c>
      <c r="W7043" s="14">
        <v>1</v>
      </c>
      <c r="X7043" s="150" t="s">
        <v>270</v>
      </c>
      <c r="Y7043">
        <v>14</v>
      </c>
      <c r="Z7043" t="s">
        <v>1419</v>
      </c>
      <c r="AA7043">
        <f t="shared" si="110"/>
        <v>2</v>
      </c>
    </row>
    <row r="7044" spans="1:27" x14ac:dyDescent="0.2">
      <c r="A7044">
        <v>753</v>
      </c>
      <c r="B7044" s="1" t="s">
        <v>16104</v>
      </c>
      <c r="C7044" t="s">
        <v>8426</v>
      </c>
      <c r="D7044" s="9" t="s">
        <v>15587</v>
      </c>
      <c r="E7044" s="9" t="s">
        <v>259</v>
      </c>
      <c r="F7044" s="9" t="s">
        <v>532</v>
      </c>
      <c r="G7044" s="10">
        <v>21</v>
      </c>
      <c r="H7044" s="10" t="s">
        <v>287</v>
      </c>
      <c r="I7044" s="10">
        <v>1955</v>
      </c>
      <c r="J7044" s="11" t="s">
        <v>16102</v>
      </c>
      <c r="K7044" s="12"/>
      <c r="L7044" s="13" t="s">
        <v>16103</v>
      </c>
      <c r="M7044" t="s">
        <v>753</v>
      </c>
      <c r="S7044" s="9"/>
      <c r="T7044">
        <v>3</v>
      </c>
      <c r="U7044" s="210" t="s">
        <v>18295</v>
      </c>
      <c r="V7044" s="14">
        <v>0</v>
      </c>
      <c r="W7044" s="14">
        <v>0</v>
      </c>
      <c r="X7044" s="150" t="s">
        <v>294</v>
      </c>
      <c r="Y7044" t="s">
        <v>10182</v>
      </c>
      <c r="Z7044" t="s">
        <v>505</v>
      </c>
      <c r="AA7044">
        <f t="shared" si="110"/>
        <v>2</v>
      </c>
    </row>
    <row r="7045" spans="1:27" x14ac:dyDescent="0.2">
      <c r="A7045">
        <v>6146</v>
      </c>
      <c r="B7045" s="1" t="s">
        <v>16112</v>
      </c>
      <c r="C7045" t="s">
        <v>8426</v>
      </c>
      <c r="D7045" s="9">
        <v>23</v>
      </c>
      <c r="E7045" s="9" t="s">
        <v>259</v>
      </c>
      <c r="F7045" s="9" t="s">
        <v>312</v>
      </c>
      <c r="G7045" s="10">
        <v>21</v>
      </c>
      <c r="H7045" s="10" t="s">
        <v>287</v>
      </c>
      <c r="I7045" s="10">
        <v>1955</v>
      </c>
      <c r="J7045" s="11" t="s">
        <v>16102</v>
      </c>
      <c r="K7045" s="12"/>
      <c r="L7045" s="13" t="s">
        <v>16103</v>
      </c>
      <c r="M7045" t="s">
        <v>753</v>
      </c>
      <c r="S7045" s="9"/>
      <c r="T7045">
        <v>3</v>
      </c>
      <c r="U7045" s="210" t="s">
        <v>18295</v>
      </c>
      <c r="V7045" s="14">
        <v>0</v>
      </c>
      <c r="W7045" s="14">
        <v>0</v>
      </c>
      <c r="X7045" s="150" t="s">
        <v>270</v>
      </c>
      <c r="Y7045">
        <v>23</v>
      </c>
      <c r="Z7045" t="s">
        <v>505</v>
      </c>
      <c r="AA7045">
        <f t="shared" si="110"/>
        <v>1</v>
      </c>
    </row>
    <row r="7046" spans="1:27" x14ac:dyDescent="0.2">
      <c r="A7046">
        <v>6721</v>
      </c>
      <c r="B7046" s="1" t="s">
        <v>16113</v>
      </c>
      <c r="C7046" t="s">
        <v>8426</v>
      </c>
      <c r="D7046" s="9"/>
      <c r="E7046" s="9"/>
      <c r="F7046" s="9"/>
      <c r="G7046" s="10">
        <v>21</v>
      </c>
      <c r="H7046" s="10" t="s">
        <v>287</v>
      </c>
      <c r="I7046" s="10">
        <v>1955</v>
      </c>
      <c r="J7046" s="11" t="s">
        <v>16102</v>
      </c>
      <c r="K7046" s="12"/>
      <c r="L7046" s="13" t="s">
        <v>16103</v>
      </c>
      <c r="M7046" t="s">
        <v>753</v>
      </c>
      <c r="S7046" s="9"/>
      <c r="T7046">
        <v>3</v>
      </c>
      <c r="U7046" s="210" t="s">
        <v>18295</v>
      </c>
      <c r="V7046" s="14">
        <v>0</v>
      </c>
      <c r="W7046" s="14">
        <v>0</v>
      </c>
      <c r="X7046" s="109" t="e">
        <v>#N/A</v>
      </c>
      <c r="Y7046" t="s">
        <v>334</v>
      </c>
      <c r="Z7046" t="s">
        <v>505</v>
      </c>
      <c r="AA7046">
        <f t="shared" si="110"/>
        <v>1</v>
      </c>
    </row>
    <row r="7047" spans="1:27" x14ac:dyDescent="0.2">
      <c r="A7047">
        <v>6747</v>
      </c>
      <c r="B7047" s="1" t="s">
        <v>16114</v>
      </c>
      <c r="C7047" t="s">
        <v>8426</v>
      </c>
      <c r="D7047" s="9"/>
      <c r="E7047" s="9"/>
      <c r="F7047" s="9"/>
      <c r="G7047" s="10">
        <v>21</v>
      </c>
      <c r="H7047" s="10" t="s">
        <v>287</v>
      </c>
      <c r="I7047" s="10">
        <v>1955</v>
      </c>
      <c r="J7047" s="11" t="s">
        <v>16102</v>
      </c>
      <c r="K7047" s="12"/>
      <c r="L7047" s="13" t="s">
        <v>16103</v>
      </c>
      <c r="M7047" t="s">
        <v>753</v>
      </c>
      <c r="S7047" s="9"/>
      <c r="T7047">
        <v>3</v>
      </c>
      <c r="U7047" s="210" t="s">
        <v>18295</v>
      </c>
      <c r="V7047" s="14">
        <v>0</v>
      </c>
      <c r="W7047" s="14">
        <v>0</v>
      </c>
      <c r="X7047" s="109" t="e">
        <v>#N/A</v>
      </c>
      <c r="Y7047" t="s">
        <v>334</v>
      </c>
      <c r="Z7047" t="s">
        <v>505</v>
      </c>
      <c r="AA7047">
        <f t="shared" si="110"/>
        <v>1</v>
      </c>
    </row>
    <row r="7048" spans="1:27" x14ac:dyDescent="0.2">
      <c r="A7048">
        <v>1871</v>
      </c>
      <c r="B7048" s="1" t="s">
        <v>16100</v>
      </c>
      <c r="C7048" t="s">
        <v>8426</v>
      </c>
      <c r="D7048" s="9" t="s">
        <v>16101</v>
      </c>
      <c r="E7048" s="9" t="s">
        <v>259</v>
      </c>
      <c r="F7048" s="9" t="s">
        <v>532</v>
      </c>
      <c r="G7048" s="10">
        <v>21</v>
      </c>
      <c r="H7048" s="10" t="s">
        <v>287</v>
      </c>
      <c r="I7048" s="10">
        <v>1955</v>
      </c>
      <c r="J7048" s="11" t="s">
        <v>16102</v>
      </c>
      <c r="K7048" s="12"/>
      <c r="L7048" s="13" t="s">
        <v>16103</v>
      </c>
      <c r="M7048" t="s">
        <v>753</v>
      </c>
      <c r="S7048" s="9"/>
      <c r="T7048">
        <v>3</v>
      </c>
      <c r="U7048" s="210" t="s">
        <v>18295</v>
      </c>
      <c r="V7048" s="14">
        <v>0</v>
      </c>
      <c r="W7048" s="14">
        <v>0</v>
      </c>
      <c r="X7048" s="109" t="s">
        <v>294</v>
      </c>
      <c r="Y7048" t="s">
        <v>10182</v>
      </c>
      <c r="Z7048" t="s">
        <v>505</v>
      </c>
      <c r="AA7048">
        <f t="shared" si="110"/>
        <v>4</v>
      </c>
    </row>
    <row r="7049" spans="1:27" x14ac:dyDescent="0.2">
      <c r="A7049">
        <v>1506</v>
      </c>
      <c r="B7049" s="1" t="s">
        <v>16108</v>
      </c>
      <c r="C7049" t="s">
        <v>8426</v>
      </c>
      <c r="D7049" s="9" t="s">
        <v>15993</v>
      </c>
      <c r="E7049" s="9" t="s">
        <v>259</v>
      </c>
      <c r="F7049" s="9" t="s">
        <v>312</v>
      </c>
      <c r="G7049" s="10">
        <v>21</v>
      </c>
      <c r="H7049" s="10" t="s">
        <v>287</v>
      </c>
      <c r="I7049" s="10">
        <v>1955</v>
      </c>
      <c r="J7049" s="11" t="s">
        <v>16102</v>
      </c>
      <c r="K7049" s="12"/>
      <c r="L7049" s="13" t="s">
        <v>16103</v>
      </c>
      <c r="M7049" t="s">
        <v>753</v>
      </c>
      <c r="S7049" s="9"/>
      <c r="T7049">
        <v>3</v>
      </c>
      <c r="U7049" s="210" t="s">
        <v>18295</v>
      </c>
      <c r="V7049" s="14">
        <v>0</v>
      </c>
      <c r="W7049" s="14">
        <v>0</v>
      </c>
      <c r="X7049" s="150" t="s">
        <v>270</v>
      </c>
      <c r="Y7049">
        <v>85</v>
      </c>
      <c r="Z7049" t="s">
        <v>505</v>
      </c>
      <c r="AA7049">
        <f t="shared" si="110"/>
        <v>2</v>
      </c>
    </row>
    <row r="7050" spans="1:27" x14ac:dyDescent="0.2">
      <c r="A7050">
        <v>2255</v>
      </c>
      <c r="B7050" s="1" t="s">
        <v>16105</v>
      </c>
      <c r="C7050" t="s">
        <v>8426</v>
      </c>
      <c r="D7050" s="9" t="s">
        <v>16029</v>
      </c>
      <c r="E7050" s="9" t="s">
        <v>259</v>
      </c>
      <c r="F7050" s="9" t="s">
        <v>532</v>
      </c>
      <c r="G7050" s="10">
        <v>21</v>
      </c>
      <c r="H7050" s="10" t="s">
        <v>287</v>
      </c>
      <c r="I7050" s="10">
        <v>1955</v>
      </c>
      <c r="J7050" s="11" t="s">
        <v>16102</v>
      </c>
      <c r="K7050" s="12"/>
      <c r="L7050" s="13" t="s">
        <v>16103</v>
      </c>
      <c r="M7050" t="s">
        <v>753</v>
      </c>
      <c r="S7050" s="9"/>
      <c r="T7050">
        <v>3</v>
      </c>
      <c r="U7050" s="210" t="s">
        <v>18295</v>
      </c>
      <c r="V7050" s="14">
        <v>0</v>
      </c>
      <c r="W7050" s="14">
        <v>0</v>
      </c>
      <c r="X7050" s="109" t="s">
        <v>294</v>
      </c>
      <c r="Y7050" t="s">
        <v>10182</v>
      </c>
      <c r="Z7050" t="s">
        <v>505</v>
      </c>
      <c r="AA7050">
        <f t="shared" si="110"/>
        <v>2</v>
      </c>
    </row>
    <row r="7051" spans="1:27" x14ac:dyDescent="0.2">
      <c r="A7051">
        <v>1276</v>
      </c>
      <c r="B7051" s="1" t="s">
        <v>16106</v>
      </c>
      <c r="C7051" t="s">
        <v>8426</v>
      </c>
      <c r="D7051" s="9" t="s">
        <v>16107</v>
      </c>
      <c r="E7051" s="9" t="s">
        <v>259</v>
      </c>
      <c r="F7051" s="9" t="s">
        <v>312</v>
      </c>
      <c r="G7051" s="10">
        <v>21</v>
      </c>
      <c r="H7051" s="10" t="s">
        <v>287</v>
      </c>
      <c r="I7051" s="10">
        <v>1955</v>
      </c>
      <c r="J7051" s="11" t="s">
        <v>16102</v>
      </c>
      <c r="K7051" s="12"/>
      <c r="L7051" s="13" t="s">
        <v>16103</v>
      </c>
      <c r="M7051" t="s">
        <v>753</v>
      </c>
      <c r="S7051" s="9"/>
      <c r="T7051">
        <v>3</v>
      </c>
      <c r="U7051" s="210" t="s">
        <v>18295</v>
      </c>
      <c r="V7051" s="14">
        <v>0</v>
      </c>
      <c r="W7051" s="14">
        <v>0</v>
      </c>
      <c r="X7051" s="150" t="s">
        <v>270</v>
      </c>
      <c r="Y7051">
        <v>85</v>
      </c>
      <c r="Z7051" t="s">
        <v>505</v>
      </c>
      <c r="AA7051">
        <f t="shared" si="110"/>
        <v>2</v>
      </c>
    </row>
    <row r="7052" spans="1:27" x14ac:dyDescent="0.2">
      <c r="A7052">
        <v>4808</v>
      </c>
      <c r="B7052" s="1" t="s">
        <v>16109</v>
      </c>
      <c r="C7052" t="s">
        <v>8426</v>
      </c>
      <c r="D7052" s="9">
        <v>264</v>
      </c>
      <c r="E7052" s="9"/>
      <c r="F7052" s="9"/>
      <c r="G7052" s="10">
        <v>21</v>
      </c>
      <c r="H7052" s="10" t="s">
        <v>287</v>
      </c>
      <c r="I7052" s="10">
        <v>1955</v>
      </c>
      <c r="J7052" s="11" t="s">
        <v>16102</v>
      </c>
      <c r="K7052" s="12"/>
      <c r="L7052" s="13" t="s">
        <v>16103</v>
      </c>
      <c r="M7052" t="s">
        <v>753</v>
      </c>
      <c r="S7052" s="9"/>
      <c r="T7052">
        <v>3</v>
      </c>
      <c r="U7052" s="210" t="s">
        <v>18295</v>
      </c>
      <c r="V7052" s="14">
        <v>0</v>
      </c>
      <c r="W7052" s="14">
        <v>0</v>
      </c>
      <c r="X7052" s="150" t="s">
        <v>270</v>
      </c>
      <c r="Y7052">
        <v>264</v>
      </c>
      <c r="Z7052" t="s">
        <v>505</v>
      </c>
      <c r="AA7052">
        <f t="shared" si="110"/>
        <v>1</v>
      </c>
    </row>
    <row r="7053" spans="1:27" x14ac:dyDescent="0.2">
      <c r="A7053">
        <v>3779</v>
      </c>
      <c r="B7053" s="1" t="s">
        <v>16110</v>
      </c>
      <c r="C7053" t="s">
        <v>8426</v>
      </c>
      <c r="D7053" s="9">
        <v>264</v>
      </c>
      <c r="E7053" s="9"/>
      <c r="F7053" s="9"/>
      <c r="G7053" s="10">
        <v>21</v>
      </c>
      <c r="H7053" s="10" t="s">
        <v>287</v>
      </c>
      <c r="I7053" s="10">
        <v>1955</v>
      </c>
      <c r="J7053" s="11" t="s">
        <v>16102</v>
      </c>
      <c r="K7053" s="12"/>
      <c r="L7053" s="13" t="s">
        <v>16103</v>
      </c>
      <c r="M7053" t="s">
        <v>753</v>
      </c>
      <c r="S7053" s="9"/>
      <c r="T7053">
        <v>3</v>
      </c>
      <c r="U7053" s="210" t="s">
        <v>18295</v>
      </c>
      <c r="V7053" s="14">
        <v>0</v>
      </c>
      <c r="W7053" s="14">
        <v>0</v>
      </c>
      <c r="X7053" s="150" t="s">
        <v>270</v>
      </c>
      <c r="Y7053">
        <v>264</v>
      </c>
      <c r="Z7053" t="s">
        <v>505</v>
      </c>
      <c r="AA7053">
        <f t="shared" si="110"/>
        <v>1</v>
      </c>
    </row>
    <row r="7054" spans="1:27" x14ac:dyDescent="0.2">
      <c r="A7054">
        <v>6319</v>
      </c>
      <c r="B7054" s="1" t="s">
        <v>16111</v>
      </c>
      <c r="C7054" t="s">
        <v>8426</v>
      </c>
      <c r="D7054" s="9">
        <v>264</v>
      </c>
      <c r="E7054" s="9"/>
      <c r="F7054" s="9"/>
      <c r="G7054" s="10">
        <v>21</v>
      </c>
      <c r="H7054" s="10" t="s">
        <v>287</v>
      </c>
      <c r="I7054" s="10">
        <v>1955</v>
      </c>
      <c r="J7054" s="11" t="s">
        <v>16102</v>
      </c>
      <c r="K7054" s="12"/>
      <c r="L7054" s="13" t="s">
        <v>16103</v>
      </c>
      <c r="M7054" t="s">
        <v>753</v>
      </c>
      <c r="S7054" s="9"/>
      <c r="T7054">
        <v>3</v>
      </c>
      <c r="U7054" s="210" t="s">
        <v>18295</v>
      </c>
      <c r="V7054" s="14">
        <v>0</v>
      </c>
      <c r="W7054" s="14">
        <v>0</v>
      </c>
      <c r="X7054" s="150" t="s">
        <v>270</v>
      </c>
      <c r="Y7054">
        <v>264</v>
      </c>
      <c r="Z7054" t="s">
        <v>505</v>
      </c>
      <c r="AA7054">
        <f t="shared" si="110"/>
        <v>1</v>
      </c>
    </row>
    <row r="7055" spans="1:27" x14ac:dyDescent="0.2">
      <c r="A7055">
        <v>6748</v>
      </c>
      <c r="B7055" s="1" t="s">
        <v>16115</v>
      </c>
      <c r="C7055" t="s">
        <v>9894</v>
      </c>
      <c r="D7055" s="9"/>
      <c r="E7055" s="9"/>
      <c r="F7055" s="9"/>
      <c r="G7055" s="10">
        <v>31</v>
      </c>
      <c r="H7055" s="10" t="s">
        <v>287</v>
      </c>
      <c r="I7055" s="10">
        <v>1955</v>
      </c>
      <c r="J7055" s="11" t="s">
        <v>16116</v>
      </c>
      <c r="K7055" s="12"/>
      <c r="L7055" s="13" t="s">
        <v>16117</v>
      </c>
      <c r="M7055" t="s">
        <v>753</v>
      </c>
      <c r="S7055" s="9"/>
      <c r="T7055">
        <v>3</v>
      </c>
      <c r="U7055" s="210" t="s">
        <v>18295</v>
      </c>
      <c r="V7055" s="14">
        <v>0</v>
      </c>
      <c r="W7055" s="14">
        <v>0</v>
      </c>
      <c r="X7055" s="109" t="e">
        <v>#N/A</v>
      </c>
      <c r="Y7055" t="s">
        <v>334</v>
      </c>
      <c r="Z7055" t="s">
        <v>271</v>
      </c>
      <c r="AA7055">
        <f t="shared" si="110"/>
        <v>1</v>
      </c>
    </row>
    <row r="7056" spans="1:27" x14ac:dyDescent="0.2">
      <c r="A7056">
        <v>6749</v>
      </c>
      <c r="B7056" s="1" t="s">
        <v>16118</v>
      </c>
      <c r="C7056" t="s">
        <v>9894</v>
      </c>
      <c r="D7056" s="9"/>
      <c r="E7056" s="9"/>
      <c r="F7056" s="9"/>
      <c r="G7056" s="10">
        <v>31</v>
      </c>
      <c r="H7056" s="10" t="s">
        <v>287</v>
      </c>
      <c r="I7056" s="10">
        <v>1955</v>
      </c>
      <c r="J7056" s="11" t="s">
        <v>16116</v>
      </c>
      <c r="K7056" s="12"/>
      <c r="L7056" s="13" t="s">
        <v>16117</v>
      </c>
      <c r="M7056" t="s">
        <v>753</v>
      </c>
      <c r="S7056" s="9"/>
      <c r="T7056">
        <v>3</v>
      </c>
      <c r="U7056" s="210" t="s">
        <v>18295</v>
      </c>
      <c r="V7056" s="14">
        <v>0</v>
      </c>
      <c r="W7056" s="14">
        <v>0</v>
      </c>
      <c r="X7056" s="109" t="e">
        <v>#N/A</v>
      </c>
      <c r="Y7056" t="s">
        <v>334</v>
      </c>
      <c r="Z7056" t="s">
        <v>271</v>
      </c>
      <c r="AA7056">
        <f t="shared" si="110"/>
        <v>1</v>
      </c>
    </row>
    <row r="7057" spans="1:27" x14ac:dyDescent="0.2">
      <c r="A7057">
        <v>6750</v>
      </c>
      <c r="B7057" s="1" t="s">
        <v>16119</v>
      </c>
      <c r="C7057" t="s">
        <v>9894</v>
      </c>
      <c r="D7057" s="9"/>
      <c r="E7057" s="9"/>
      <c r="F7057" s="9"/>
      <c r="G7057" s="10">
        <v>31</v>
      </c>
      <c r="H7057" s="10" t="s">
        <v>287</v>
      </c>
      <c r="I7057" s="10">
        <v>1955</v>
      </c>
      <c r="J7057" s="11" t="s">
        <v>16116</v>
      </c>
      <c r="K7057" s="12"/>
      <c r="L7057" s="13" t="s">
        <v>16117</v>
      </c>
      <c r="M7057" t="s">
        <v>753</v>
      </c>
      <c r="S7057" s="9"/>
      <c r="T7057">
        <v>3</v>
      </c>
      <c r="U7057" s="210" t="s">
        <v>18295</v>
      </c>
      <c r="V7057" s="14">
        <v>0</v>
      </c>
      <c r="W7057" s="14">
        <v>0</v>
      </c>
      <c r="X7057" s="109" t="e">
        <v>#N/A</v>
      </c>
      <c r="Y7057" t="s">
        <v>334</v>
      </c>
      <c r="Z7057" t="s">
        <v>271</v>
      </c>
      <c r="AA7057">
        <f t="shared" si="110"/>
        <v>1</v>
      </c>
    </row>
    <row r="7058" spans="1:27" x14ac:dyDescent="0.2">
      <c r="A7058">
        <v>6751</v>
      </c>
      <c r="B7058" s="1" t="s">
        <v>16120</v>
      </c>
      <c r="C7058" t="s">
        <v>9894</v>
      </c>
      <c r="D7058" s="9"/>
      <c r="E7058" s="9"/>
      <c r="F7058" s="9"/>
      <c r="G7058" s="10">
        <v>31</v>
      </c>
      <c r="H7058" s="10" t="s">
        <v>287</v>
      </c>
      <c r="I7058" s="10">
        <v>1955</v>
      </c>
      <c r="J7058" s="11" t="s">
        <v>16116</v>
      </c>
      <c r="K7058" s="12"/>
      <c r="L7058" s="13" t="s">
        <v>16117</v>
      </c>
      <c r="M7058" t="s">
        <v>753</v>
      </c>
      <c r="S7058" s="9"/>
      <c r="T7058">
        <v>3</v>
      </c>
      <c r="U7058" s="210" t="s">
        <v>18295</v>
      </c>
      <c r="V7058" s="14">
        <v>0</v>
      </c>
      <c r="W7058" s="14">
        <v>0</v>
      </c>
      <c r="X7058" s="109" t="e">
        <v>#N/A</v>
      </c>
      <c r="Y7058" t="s">
        <v>334</v>
      </c>
      <c r="Z7058" t="s">
        <v>271</v>
      </c>
      <c r="AA7058">
        <f t="shared" si="110"/>
        <v>1</v>
      </c>
    </row>
    <row r="7059" spans="1:27" x14ac:dyDescent="0.2">
      <c r="A7059">
        <v>1915</v>
      </c>
      <c r="B7059" s="1" t="s">
        <v>16121</v>
      </c>
      <c r="C7059" t="s">
        <v>1027</v>
      </c>
      <c r="D7059" s="9" t="s">
        <v>1199</v>
      </c>
      <c r="E7059" s="9" t="s">
        <v>12484</v>
      </c>
      <c r="F7059" s="9"/>
      <c r="G7059" s="10">
        <v>5</v>
      </c>
      <c r="H7059" s="10" t="s">
        <v>313</v>
      </c>
      <c r="I7059" s="10">
        <v>1955</v>
      </c>
      <c r="J7059" s="11" t="s">
        <v>16122</v>
      </c>
      <c r="K7059" s="12"/>
      <c r="L7059" s="13" t="s">
        <v>16123</v>
      </c>
      <c r="M7059" t="s">
        <v>753</v>
      </c>
      <c r="S7059" s="9"/>
      <c r="T7059">
        <v>5</v>
      </c>
      <c r="U7059" s="210" t="s">
        <v>18296</v>
      </c>
      <c r="V7059" s="14">
        <v>0</v>
      </c>
      <c r="W7059" s="14">
        <v>0</v>
      </c>
      <c r="X7059" s="109" t="s">
        <v>294</v>
      </c>
      <c r="Y7059" t="s">
        <v>1199</v>
      </c>
      <c r="Z7059" t="s">
        <v>271</v>
      </c>
      <c r="AA7059">
        <f t="shared" si="110"/>
        <v>1</v>
      </c>
    </row>
    <row r="7060" spans="1:27" x14ac:dyDescent="0.2">
      <c r="A7060">
        <v>6752</v>
      </c>
      <c r="B7060" s="1" t="s">
        <v>16124</v>
      </c>
      <c r="C7060" t="s">
        <v>9894</v>
      </c>
      <c r="D7060" s="9"/>
      <c r="E7060" s="9"/>
      <c r="F7060" s="9"/>
      <c r="G7060" s="10">
        <v>13</v>
      </c>
      <c r="H7060" s="10" t="s">
        <v>330</v>
      </c>
      <c r="I7060" s="10">
        <v>1955</v>
      </c>
      <c r="J7060" s="11" t="s">
        <v>16125</v>
      </c>
      <c r="K7060" s="12" t="s">
        <v>237</v>
      </c>
      <c r="L7060" s="13" t="s">
        <v>16126</v>
      </c>
      <c r="M7060" t="s">
        <v>290</v>
      </c>
      <c r="N7060" t="s">
        <v>291</v>
      </c>
      <c r="O7060" t="s">
        <v>93</v>
      </c>
      <c r="S7060" s="9"/>
      <c r="T7060">
        <v>6</v>
      </c>
      <c r="U7060" s="210" t="s">
        <v>18297</v>
      </c>
      <c r="V7060" s="14">
        <v>0</v>
      </c>
      <c r="W7060" s="14">
        <v>0</v>
      </c>
      <c r="X7060" s="109" t="e">
        <v>#N/A</v>
      </c>
      <c r="Y7060" t="s">
        <v>334</v>
      </c>
      <c r="Z7060" t="s">
        <v>7856</v>
      </c>
      <c r="AA7060">
        <f t="shared" si="110"/>
        <v>1</v>
      </c>
    </row>
    <row r="7061" spans="1:27" x14ac:dyDescent="0.2">
      <c r="A7061">
        <v>2778</v>
      </c>
      <c r="B7061" s="1" t="s">
        <v>16127</v>
      </c>
      <c r="C7061" t="s">
        <v>1027</v>
      </c>
      <c r="D7061" s="9" t="s">
        <v>1232</v>
      </c>
      <c r="E7061" s="9" t="s">
        <v>14530</v>
      </c>
      <c r="F7061" s="9"/>
      <c r="G7061" s="10">
        <v>30</v>
      </c>
      <c r="H7061" s="10" t="s">
        <v>330</v>
      </c>
      <c r="I7061" s="10">
        <v>1955</v>
      </c>
      <c r="J7061" s="11" t="s">
        <v>16128</v>
      </c>
      <c r="K7061" s="12"/>
      <c r="L7061" s="13" t="s">
        <v>16129</v>
      </c>
      <c r="M7061" t="s">
        <v>753</v>
      </c>
      <c r="S7061" s="9"/>
      <c r="T7061">
        <v>6</v>
      </c>
      <c r="U7061" s="210" t="s">
        <v>18297</v>
      </c>
      <c r="V7061" s="14">
        <v>0</v>
      </c>
      <c r="W7061" s="14">
        <v>0</v>
      </c>
      <c r="X7061" s="109" t="e">
        <v>#N/A</v>
      </c>
      <c r="Y7061" t="s">
        <v>1232</v>
      </c>
      <c r="Z7061" t="s">
        <v>1419</v>
      </c>
      <c r="AA7061">
        <f t="shared" si="110"/>
        <v>1</v>
      </c>
    </row>
    <row r="7062" spans="1:27" x14ac:dyDescent="0.2">
      <c r="A7062">
        <v>6753</v>
      </c>
      <c r="B7062" s="1" t="s">
        <v>16130</v>
      </c>
      <c r="C7062" t="s">
        <v>1027</v>
      </c>
      <c r="D7062" s="9"/>
      <c r="E7062" s="9" t="s">
        <v>14530</v>
      </c>
      <c r="F7062" s="9"/>
      <c r="G7062" s="10">
        <v>30</v>
      </c>
      <c r="H7062" s="10" t="s">
        <v>330</v>
      </c>
      <c r="I7062" s="10">
        <v>1955</v>
      </c>
      <c r="J7062" s="11" t="s">
        <v>16128</v>
      </c>
      <c r="K7062" s="12"/>
      <c r="L7062" s="13" t="s">
        <v>16131</v>
      </c>
      <c r="M7062" t="s">
        <v>781</v>
      </c>
      <c r="S7062" s="9"/>
      <c r="T7062">
        <v>6</v>
      </c>
      <c r="U7062" s="210" t="s">
        <v>18297</v>
      </c>
      <c r="V7062" s="14">
        <v>0</v>
      </c>
      <c r="W7062" s="14">
        <v>0</v>
      </c>
      <c r="X7062" s="109" t="e">
        <v>#N/A</v>
      </c>
      <c r="Y7062" t="s">
        <v>334</v>
      </c>
      <c r="Z7062" t="s">
        <v>1419</v>
      </c>
      <c r="AA7062">
        <f t="shared" si="110"/>
        <v>1</v>
      </c>
    </row>
    <row r="7063" spans="1:27" x14ac:dyDescent="0.2">
      <c r="A7063">
        <v>6764</v>
      </c>
      <c r="B7063" s="1" t="s">
        <v>16132</v>
      </c>
      <c r="C7063" t="s">
        <v>1798</v>
      </c>
      <c r="D7063" s="9"/>
      <c r="E7063" s="9" t="s">
        <v>2806</v>
      </c>
      <c r="F7063" s="9"/>
      <c r="G7063" s="10">
        <v>0</v>
      </c>
      <c r="H7063" s="10" t="s">
        <v>342</v>
      </c>
      <c r="I7063" s="10">
        <v>1955</v>
      </c>
      <c r="J7063" s="11" t="s">
        <v>16133</v>
      </c>
      <c r="K7063" s="12"/>
      <c r="L7063" s="13" t="s">
        <v>18498</v>
      </c>
      <c r="M7063" s="13" t="s">
        <v>753</v>
      </c>
      <c r="S7063" s="9"/>
      <c r="T7063">
        <v>7</v>
      </c>
      <c r="U7063" s="210" t="s">
        <v>18298</v>
      </c>
      <c r="V7063" s="14">
        <v>0</v>
      </c>
      <c r="W7063" s="14">
        <v>1</v>
      </c>
      <c r="X7063" s="109" t="e">
        <v>#N/A</v>
      </c>
      <c r="Y7063" t="s">
        <v>334</v>
      </c>
      <c r="Z7063" t="s">
        <v>271</v>
      </c>
      <c r="AA7063">
        <f t="shared" si="110"/>
        <v>1</v>
      </c>
    </row>
    <row r="7064" spans="1:27" x14ac:dyDescent="0.2">
      <c r="A7064">
        <v>1763</v>
      </c>
      <c r="B7064" s="1" t="s">
        <v>16134</v>
      </c>
      <c r="C7064" t="s">
        <v>10788</v>
      </c>
      <c r="D7064" s="9" t="s">
        <v>1888</v>
      </c>
      <c r="E7064" s="9" t="s">
        <v>12484</v>
      </c>
      <c r="F7064" s="9"/>
      <c r="G7064" s="10">
        <v>5</v>
      </c>
      <c r="H7064" s="10" t="s">
        <v>342</v>
      </c>
      <c r="I7064" s="10">
        <v>1955</v>
      </c>
      <c r="J7064" s="11" t="s">
        <v>16135</v>
      </c>
      <c r="K7064" s="12"/>
      <c r="L7064" s="13" t="s">
        <v>16136</v>
      </c>
      <c r="M7064" t="s">
        <v>290</v>
      </c>
      <c r="O7064" t="s">
        <v>93</v>
      </c>
      <c r="S7064" s="9"/>
      <c r="T7064">
        <v>7</v>
      </c>
      <c r="U7064" s="210" t="s">
        <v>18298</v>
      </c>
      <c r="V7064" s="14">
        <v>0</v>
      </c>
      <c r="W7064" s="14">
        <v>0</v>
      </c>
      <c r="X7064" s="109" t="e">
        <v>#N/A</v>
      </c>
      <c r="Y7064" t="s">
        <v>1888</v>
      </c>
      <c r="Z7064" t="s">
        <v>505</v>
      </c>
      <c r="AA7064">
        <f t="shared" si="110"/>
        <v>1</v>
      </c>
    </row>
    <row r="7065" spans="1:27" x14ac:dyDescent="0.2">
      <c r="A7065">
        <v>636</v>
      </c>
      <c r="B7065" s="1" t="s">
        <v>16137</v>
      </c>
      <c r="C7065" t="s">
        <v>503</v>
      </c>
      <c r="D7065" s="9" t="s">
        <v>16138</v>
      </c>
      <c r="E7065" s="9"/>
      <c r="F7065" s="9" t="s">
        <v>532</v>
      </c>
      <c r="G7065" s="10">
        <v>12</v>
      </c>
      <c r="H7065" s="10" t="s">
        <v>342</v>
      </c>
      <c r="I7065" s="10">
        <v>1955</v>
      </c>
      <c r="J7065" s="11" t="s">
        <v>16139</v>
      </c>
      <c r="K7065" s="12"/>
      <c r="L7065" s="13" t="s">
        <v>16140</v>
      </c>
      <c r="M7065" t="s">
        <v>753</v>
      </c>
      <c r="S7065" s="9"/>
      <c r="T7065">
        <v>7</v>
      </c>
      <c r="U7065" s="210" t="s">
        <v>18298</v>
      </c>
      <c r="V7065" s="14">
        <v>0</v>
      </c>
      <c r="W7065" s="14">
        <v>1</v>
      </c>
      <c r="X7065" s="150" t="s">
        <v>294</v>
      </c>
      <c r="Y7065" t="s">
        <v>14806</v>
      </c>
      <c r="Z7065" t="s">
        <v>505</v>
      </c>
      <c r="AA7065">
        <f t="shared" si="110"/>
        <v>3</v>
      </c>
    </row>
    <row r="7066" spans="1:27" x14ac:dyDescent="0.2">
      <c r="A7066">
        <v>3159</v>
      </c>
      <c r="B7066" s="1" t="s">
        <v>16141</v>
      </c>
      <c r="C7066" t="s">
        <v>1027</v>
      </c>
      <c r="D7066" s="9" t="s">
        <v>7315</v>
      </c>
      <c r="E7066" s="9" t="s">
        <v>12484</v>
      </c>
      <c r="F7066" s="9"/>
      <c r="G7066" s="10">
        <v>18</v>
      </c>
      <c r="H7066" s="10" t="s">
        <v>342</v>
      </c>
      <c r="I7066" s="10">
        <v>1955</v>
      </c>
      <c r="J7066" s="11" t="s">
        <v>16142</v>
      </c>
      <c r="K7066" s="12" t="s">
        <v>237</v>
      </c>
      <c r="L7066" s="13" t="s">
        <v>16143</v>
      </c>
      <c r="M7066" t="s">
        <v>290</v>
      </c>
      <c r="N7066" t="s">
        <v>291</v>
      </c>
      <c r="O7066" t="s">
        <v>945</v>
      </c>
      <c r="S7066" s="9"/>
      <c r="T7066">
        <v>7</v>
      </c>
      <c r="U7066" s="210" t="s">
        <v>18298</v>
      </c>
      <c r="V7066" s="14">
        <v>0</v>
      </c>
      <c r="W7066" s="14">
        <v>1</v>
      </c>
      <c r="X7066" s="150" t="s">
        <v>270</v>
      </c>
      <c r="Y7066">
        <v>334</v>
      </c>
      <c r="Z7066" t="s">
        <v>1419</v>
      </c>
      <c r="AA7066">
        <f t="shared" si="110"/>
        <v>2</v>
      </c>
    </row>
    <row r="7067" spans="1:27" x14ac:dyDescent="0.2">
      <c r="A7067">
        <v>706</v>
      </c>
      <c r="B7067" s="1" t="s">
        <v>16144</v>
      </c>
      <c r="C7067" t="s">
        <v>503</v>
      </c>
      <c r="D7067" s="9" t="s">
        <v>16145</v>
      </c>
      <c r="E7067" s="9"/>
      <c r="F7067" s="9"/>
      <c r="G7067" s="10">
        <v>19</v>
      </c>
      <c r="H7067" s="10" t="s">
        <v>342</v>
      </c>
      <c r="I7067" s="10">
        <v>1955</v>
      </c>
      <c r="J7067" s="11" t="s">
        <v>16146</v>
      </c>
      <c r="K7067" s="12"/>
      <c r="L7067" s="13" t="s">
        <v>16147</v>
      </c>
      <c r="M7067" t="s">
        <v>753</v>
      </c>
      <c r="S7067" s="9"/>
      <c r="T7067">
        <v>7</v>
      </c>
      <c r="U7067" s="210" t="s">
        <v>18298</v>
      </c>
      <c r="V7067" s="14">
        <v>0</v>
      </c>
      <c r="W7067" s="14">
        <v>0</v>
      </c>
      <c r="X7067" s="150" t="s">
        <v>294</v>
      </c>
      <c r="Y7067" t="s">
        <v>15239</v>
      </c>
      <c r="Z7067" t="s">
        <v>505</v>
      </c>
      <c r="AA7067">
        <f t="shared" si="110"/>
        <v>4</v>
      </c>
    </row>
    <row r="7068" spans="1:27" x14ac:dyDescent="0.2">
      <c r="A7068">
        <v>6679</v>
      </c>
      <c r="B7068" s="1" t="s">
        <v>16148</v>
      </c>
      <c r="C7068" t="s">
        <v>6878</v>
      </c>
      <c r="D7068" s="9" t="s">
        <v>1888</v>
      </c>
      <c r="E7068" s="9"/>
      <c r="F7068" s="9"/>
      <c r="G7068" s="10">
        <v>8</v>
      </c>
      <c r="H7068" s="10" t="s">
        <v>571</v>
      </c>
      <c r="I7068" s="10">
        <v>1955</v>
      </c>
      <c r="J7068" s="11" t="s">
        <v>16149</v>
      </c>
      <c r="K7068" s="12"/>
      <c r="L7068" s="13" t="s">
        <v>16150</v>
      </c>
      <c r="M7068" t="s">
        <v>753</v>
      </c>
      <c r="S7068" s="9"/>
      <c r="T7068">
        <v>8</v>
      </c>
      <c r="U7068" s="210" t="s">
        <v>18299</v>
      </c>
      <c r="V7068" s="14">
        <v>0</v>
      </c>
      <c r="W7068" s="14">
        <v>0</v>
      </c>
      <c r="X7068" s="109" t="e">
        <v>#N/A</v>
      </c>
      <c r="Y7068" t="s">
        <v>1888</v>
      </c>
      <c r="Z7068" t="s">
        <v>3085</v>
      </c>
      <c r="AA7068">
        <f t="shared" si="110"/>
        <v>1</v>
      </c>
    </row>
    <row r="7069" spans="1:27" x14ac:dyDescent="0.2">
      <c r="A7069">
        <v>6680</v>
      </c>
      <c r="B7069" s="1" t="s">
        <v>16151</v>
      </c>
      <c r="C7069" t="s">
        <v>6878</v>
      </c>
      <c r="D7069" s="9" t="s">
        <v>1888</v>
      </c>
      <c r="E7069" s="9"/>
      <c r="F7069" s="9"/>
      <c r="G7069" s="10">
        <v>8</v>
      </c>
      <c r="H7069" s="10" t="s">
        <v>571</v>
      </c>
      <c r="I7069" s="10">
        <v>1955</v>
      </c>
      <c r="J7069" s="11" t="s">
        <v>16149</v>
      </c>
      <c r="K7069" s="12"/>
      <c r="L7069" s="13" t="s">
        <v>16150</v>
      </c>
      <c r="M7069" t="s">
        <v>753</v>
      </c>
      <c r="S7069" s="9"/>
      <c r="T7069">
        <v>8</v>
      </c>
      <c r="U7069" s="210" t="s">
        <v>18299</v>
      </c>
      <c r="V7069" s="14">
        <v>0</v>
      </c>
      <c r="W7069" s="14">
        <v>0</v>
      </c>
      <c r="X7069" s="109" t="e">
        <v>#N/A</v>
      </c>
      <c r="Y7069" t="s">
        <v>1888</v>
      </c>
      <c r="Z7069" t="s">
        <v>3085</v>
      </c>
      <c r="AA7069">
        <f t="shared" si="110"/>
        <v>1</v>
      </c>
    </row>
    <row r="7070" spans="1:27" x14ac:dyDescent="0.2">
      <c r="A7070">
        <v>6685</v>
      </c>
      <c r="B7070" s="1" t="s">
        <v>16153</v>
      </c>
      <c r="C7070" t="s">
        <v>6878</v>
      </c>
      <c r="D7070" s="9" t="s">
        <v>1888</v>
      </c>
      <c r="E7070" s="9"/>
      <c r="F7070" s="9"/>
      <c r="G7070" s="10">
        <v>8</v>
      </c>
      <c r="H7070" s="10" t="s">
        <v>571</v>
      </c>
      <c r="I7070" s="10">
        <v>1955</v>
      </c>
      <c r="J7070" s="11" t="s">
        <v>16149</v>
      </c>
      <c r="K7070" s="12"/>
      <c r="L7070" s="13" t="s">
        <v>16154</v>
      </c>
      <c r="M7070" t="s">
        <v>781</v>
      </c>
      <c r="S7070" s="9"/>
      <c r="T7070">
        <v>8</v>
      </c>
      <c r="U7070" s="210" t="s">
        <v>18299</v>
      </c>
      <c r="V7070" s="14">
        <v>0</v>
      </c>
      <c r="W7070" s="14">
        <v>0</v>
      </c>
      <c r="X7070" s="109" t="e">
        <v>#N/A</v>
      </c>
      <c r="Y7070" t="s">
        <v>1888</v>
      </c>
      <c r="Z7070" t="s">
        <v>271</v>
      </c>
      <c r="AA7070">
        <f t="shared" si="110"/>
        <v>1</v>
      </c>
    </row>
    <row r="7071" spans="1:27" x14ac:dyDescent="0.2">
      <c r="A7071">
        <v>6681</v>
      </c>
      <c r="B7071" s="1" t="s">
        <v>16152</v>
      </c>
      <c r="C7071" t="s">
        <v>6878</v>
      </c>
      <c r="D7071" s="9" t="s">
        <v>1888</v>
      </c>
      <c r="E7071" s="9"/>
      <c r="F7071" s="9"/>
      <c r="G7071" s="10">
        <v>8</v>
      </c>
      <c r="H7071" s="10" t="s">
        <v>571</v>
      </c>
      <c r="I7071" s="10">
        <v>1955</v>
      </c>
      <c r="J7071" s="11" t="s">
        <v>16149</v>
      </c>
      <c r="K7071" s="12"/>
      <c r="L7071" s="13" t="s">
        <v>16150</v>
      </c>
      <c r="M7071" t="s">
        <v>753</v>
      </c>
      <c r="S7071" s="9"/>
      <c r="T7071">
        <v>8</v>
      </c>
      <c r="U7071" s="210" t="s">
        <v>18299</v>
      </c>
      <c r="V7071" s="14">
        <v>0</v>
      </c>
      <c r="W7071" s="14">
        <v>0</v>
      </c>
      <c r="X7071" s="109" t="e">
        <v>#N/A</v>
      </c>
      <c r="Y7071" t="s">
        <v>1888</v>
      </c>
      <c r="Z7071" t="s">
        <v>271</v>
      </c>
      <c r="AA7071">
        <f t="shared" si="110"/>
        <v>1</v>
      </c>
    </row>
    <row r="7072" spans="1:27" x14ac:dyDescent="0.2">
      <c r="A7072">
        <v>4248</v>
      </c>
      <c r="B7072" s="1" t="s">
        <v>16155</v>
      </c>
      <c r="C7072" t="s">
        <v>1027</v>
      </c>
      <c r="D7072" s="9" t="s">
        <v>4972</v>
      </c>
      <c r="E7072" s="9" t="s">
        <v>12484</v>
      </c>
      <c r="F7072" s="9"/>
      <c r="G7072" s="10">
        <v>9</v>
      </c>
      <c r="H7072" s="10" t="s">
        <v>571</v>
      </c>
      <c r="I7072" s="10">
        <v>1955</v>
      </c>
      <c r="J7072" s="11" t="s">
        <v>16156</v>
      </c>
      <c r="K7072" s="12" t="s">
        <v>237</v>
      </c>
      <c r="L7072" s="13" t="s">
        <v>16157</v>
      </c>
      <c r="M7072" t="s">
        <v>290</v>
      </c>
      <c r="N7072" t="s">
        <v>291</v>
      </c>
      <c r="O7072" t="s">
        <v>760</v>
      </c>
      <c r="S7072" s="9"/>
      <c r="T7072">
        <v>8</v>
      </c>
      <c r="U7072" s="210" t="s">
        <v>18299</v>
      </c>
      <c r="V7072" s="14">
        <v>0</v>
      </c>
      <c r="W7072" s="14">
        <v>1</v>
      </c>
      <c r="X7072" s="109" t="s">
        <v>294</v>
      </c>
      <c r="Y7072" t="s">
        <v>4077</v>
      </c>
      <c r="Z7072" t="s">
        <v>1419</v>
      </c>
      <c r="AA7072">
        <f t="shared" si="110"/>
        <v>2</v>
      </c>
    </row>
    <row r="7073" spans="1:27" x14ac:dyDescent="0.2">
      <c r="A7073">
        <v>4724</v>
      </c>
      <c r="B7073" s="1" t="s">
        <v>16158</v>
      </c>
      <c r="C7073" t="s">
        <v>9894</v>
      </c>
      <c r="D7073" s="9">
        <v>98</v>
      </c>
      <c r="E7073" s="9"/>
      <c r="F7073" s="9"/>
      <c r="G7073" s="10">
        <v>9</v>
      </c>
      <c r="H7073" s="10" t="s">
        <v>571</v>
      </c>
      <c r="I7073" s="10">
        <v>1955</v>
      </c>
      <c r="J7073" s="11" t="s">
        <v>16156</v>
      </c>
      <c r="K7073" s="12" t="s">
        <v>237</v>
      </c>
      <c r="L7073" s="13" t="s">
        <v>16159</v>
      </c>
      <c r="M7073" t="s">
        <v>290</v>
      </c>
      <c r="N7073" t="s">
        <v>291</v>
      </c>
      <c r="O7073" t="s">
        <v>93</v>
      </c>
      <c r="S7073" s="9"/>
      <c r="T7073">
        <v>8</v>
      </c>
      <c r="U7073" s="210" t="s">
        <v>18299</v>
      </c>
      <c r="V7073" s="14">
        <v>0</v>
      </c>
      <c r="W7073" s="14">
        <v>0</v>
      </c>
      <c r="X7073" s="150" t="s">
        <v>270</v>
      </c>
      <c r="Y7073">
        <v>98</v>
      </c>
      <c r="Z7073" t="s">
        <v>271</v>
      </c>
      <c r="AA7073">
        <f t="shared" si="110"/>
        <v>1</v>
      </c>
    </row>
    <row r="7074" spans="1:27" x14ac:dyDescent="0.2">
      <c r="A7074">
        <v>6696</v>
      </c>
      <c r="B7074" s="1" t="s">
        <v>16169</v>
      </c>
      <c r="C7074" t="s">
        <v>503</v>
      </c>
      <c r="D7074" s="9" t="s">
        <v>1888</v>
      </c>
      <c r="E7074" s="9"/>
      <c r="F7074" s="9"/>
      <c r="G7074" s="10">
        <v>11</v>
      </c>
      <c r="H7074" s="10" t="s">
        <v>571</v>
      </c>
      <c r="I7074" s="10">
        <v>1955</v>
      </c>
      <c r="J7074" s="11" t="s">
        <v>16162</v>
      </c>
      <c r="K7074" s="12"/>
      <c r="L7074" s="13" t="s">
        <v>16170</v>
      </c>
      <c r="M7074" t="s">
        <v>753</v>
      </c>
      <c r="S7074" s="9"/>
      <c r="T7074">
        <v>8</v>
      </c>
      <c r="U7074" s="210" t="s">
        <v>18299</v>
      </c>
      <c r="V7074" s="14">
        <v>0</v>
      </c>
      <c r="W7074" s="14">
        <v>0</v>
      </c>
      <c r="X7074" s="109" t="e">
        <v>#N/A</v>
      </c>
      <c r="Y7074" t="s">
        <v>1888</v>
      </c>
      <c r="Z7074" t="s">
        <v>505</v>
      </c>
      <c r="AA7074">
        <f t="shared" si="110"/>
        <v>1</v>
      </c>
    </row>
    <row r="7075" spans="1:27" x14ac:dyDescent="0.2">
      <c r="A7075">
        <v>6697</v>
      </c>
      <c r="B7075" s="1" t="s">
        <v>16171</v>
      </c>
      <c r="C7075" t="s">
        <v>503</v>
      </c>
      <c r="D7075" s="9" t="s">
        <v>1888</v>
      </c>
      <c r="E7075" s="9"/>
      <c r="F7075" s="9"/>
      <c r="G7075" s="10">
        <v>11</v>
      </c>
      <c r="H7075" s="10" t="s">
        <v>571</v>
      </c>
      <c r="I7075" s="10">
        <v>1955</v>
      </c>
      <c r="J7075" s="11" t="s">
        <v>16162</v>
      </c>
      <c r="K7075" s="12"/>
      <c r="L7075" s="13" t="s">
        <v>16165</v>
      </c>
      <c r="M7075" t="s">
        <v>781</v>
      </c>
      <c r="S7075" s="9"/>
      <c r="T7075">
        <v>8</v>
      </c>
      <c r="U7075" s="210" t="s">
        <v>18299</v>
      </c>
      <c r="V7075" s="14">
        <v>0</v>
      </c>
      <c r="W7075" s="14">
        <v>0</v>
      </c>
      <c r="X7075" s="109" t="e">
        <v>#N/A</v>
      </c>
      <c r="Y7075" t="s">
        <v>1888</v>
      </c>
      <c r="Z7075" t="s">
        <v>505</v>
      </c>
      <c r="AA7075">
        <f t="shared" si="110"/>
        <v>1</v>
      </c>
    </row>
    <row r="7076" spans="1:27" x14ac:dyDescent="0.2">
      <c r="A7076">
        <v>2847</v>
      </c>
      <c r="B7076" s="1" t="s">
        <v>16166</v>
      </c>
      <c r="C7076" t="s">
        <v>503</v>
      </c>
      <c r="D7076" s="9" t="s">
        <v>16167</v>
      </c>
      <c r="E7076" s="9"/>
      <c r="F7076" s="9"/>
      <c r="G7076" s="10">
        <v>11</v>
      </c>
      <c r="H7076" s="10" t="s">
        <v>571</v>
      </c>
      <c r="I7076" s="10">
        <v>1955</v>
      </c>
      <c r="J7076" s="11" t="s">
        <v>16162</v>
      </c>
      <c r="K7076" s="12"/>
      <c r="L7076" s="13" t="s">
        <v>12</v>
      </c>
      <c r="M7076" t="s">
        <v>753</v>
      </c>
      <c r="S7076" s="9"/>
      <c r="T7076">
        <v>8</v>
      </c>
      <c r="U7076" s="210" t="s">
        <v>18299</v>
      </c>
      <c r="V7076" s="14">
        <v>0</v>
      </c>
      <c r="W7076" s="14">
        <v>0</v>
      </c>
      <c r="X7076" s="150" t="s">
        <v>270</v>
      </c>
      <c r="Y7076">
        <v>762</v>
      </c>
      <c r="Z7076" t="s">
        <v>505</v>
      </c>
      <c r="AA7076">
        <f t="shared" si="110"/>
        <v>2</v>
      </c>
    </row>
    <row r="7077" spans="1:27" x14ac:dyDescent="0.2">
      <c r="A7077">
        <v>996</v>
      </c>
      <c r="B7077" s="1" t="s">
        <v>16168</v>
      </c>
      <c r="C7077" t="s">
        <v>503</v>
      </c>
      <c r="D7077" s="9" t="s">
        <v>6511</v>
      </c>
      <c r="E7077" s="9"/>
      <c r="F7077" s="9"/>
      <c r="G7077" s="10">
        <v>11</v>
      </c>
      <c r="H7077" s="10" t="s">
        <v>571</v>
      </c>
      <c r="I7077" s="10">
        <v>1955</v>
      </c>
      <c r="J7077" s="11" t="s">
        <v>16162</v>
      </c>
      <c r="K7077" s="12"/>
      <c r="L7077" s="13" t="s">
        <v>13</v>
      </c>
      <c r="M7077" t="s">
        <v>753</v>
      </c>
      <c r="S7077" s="9"/>
      <c r="T7077">
        <v>8</v>
      </c>
      <c r="U7077" s="210" t="s">
        <v>18299</v>
      </c>
      <c r="V7077" s="14">
        <v>0</v>
      </c>
      <c r="W7077" s="14">
        <v>0</v>
      </c>
      <c r="X7077" s="150" t="s">
        <v>270</v>
      </c>
      <c r="Y7077" t="s">
        <v>6511</v>
      </c>
      <c r="Z7077" t="s">
        <v>505</v>
      </c>
      <c r="AA7077">
        <f t="shared" si="110"/>
        <v>1</v>
      </c>
    </row>
    <row r="7078" spans="1:27" x14ac:dyDescent="0.2">
      <c r="A7078">
        <v>4051</v>
      </c>
      <c r="B7078" s="1" t="s">
        <v>16160</v>
      </c>
      <c r="C7078" t="s">
        <v>503</v>
      </c>
      <c r="D7078" s="9" t="s">
        <v>16161</v>
      </c>
      <c r="E7078" s="9"/>
      <c r="F7078" s="9"/>
      <c r="G7078" s="10">
        <v>11</v>
      </c>
      <c r="H7078" s="10" t="s">
        <v>571</v>
      </c>
      <c r="I7078" s="10">
        <v>1955</v>
      </c>
      <c r="J7078" s="11" t="s">
        <v>16162</v>
      </c>
      <c r="K7078" s="12"/>
      <c r="L7078" s="13" t="s">
        <v>35</v>
      </c>
      <c r="M7078" t="s">
        <v>753</v>
      </c>
      <c r="S7078" s="9"/>
      <c r="T7078">
        <v>8</v>
      </c>
      <c r="U7078" s="210" t="s">
        <v>18299</v>
      </c>
      <c r="V7078" s="14">
        <v>0</v>
      </c>
      <c r="W7078" s="14">
        <v>0</v>
      </c>
      <c r="X7078" s="150" t="s">
        <v>294</v>
      </c>
      <c r="Y7078" t="s">
        <v>15262</v>
      </c>
      <c r="Z7078" t="s">
        <v>271</v>
      </c>
      <c r="AA7078">
        <f t="shared" si="110"/>
        <v>2</v>
      </c>
    </row>
    <row r="7079" spans="1:27" x14ac:dyDescent="0.2">
      <c r="A7079">
        <v>1391</v>
      </c>
      <c r="B7079" s="1" t="s">
        <v>16164</v>
      </c>
      <c r="C7079" t="s">
        <v>503</v>
      </c>
      <c r="D7079" s="9" t="s">
        <v>16161</v>
      </c>
      <c r="E7079" s="9"/>
      <c r="F7079" s="9"/>
      <c r="G7079" s="10">
        <v>11</v>
      </c>
      <c r="H7079" s="10" t="s">
        <v>571</v>
      </c>
      <c r="I7079" s="10">
        <v>1955</v>
      </c>
      <c r="J7079" s="11" t="s">
        <v>16162</v>
      </c>
      <c r="K7079" s="12"/>
      <c r="L7079" s="13" t="s">
        <v>46</v>
      </c>
      <c r="M7079" t="s">
        <v>781</v>
      </c>
      <c r="S7079" s="9"/>
      <c r="T7079">
        <v>8</v>
      </c>
      <c r="U7079" s="210" t="s">
        <v>18299</v>
      </c>
      <c r="V7079" s="14">
        <v>0</v>
      </c>
      <c r="W7079" s="14">
        <v>0</v>
      </c>
      <c r="X7079" s="150" t="s">
        <v>294</v>
      </c>
      <c r="Y7079" t="s">
        <v>15262</v>
      </c>
      <c r="Z7079" t="s">
        <v>271</v>
      </c>
      <c r="AA7079">
        <f t="shared" si="110"/>
        <v>2</v>
      </c>
    </row>
    <row r="7080" spans="1:27" x14ac:dyDescent="0.2">
      <c r="A7080">
        <v>1321</v>
      </c>
      <c r="B7080" s="1" t="s">
        <v>16163</v>
      </c>
      <c r="C7080" t="s">
        <v>503</v>
      </c>
      <c r="D7080" s="9" t="s">
        <v>16161</v>
      </c>
      <c r="E7080" s="9"/>
      <c r="F7080" s="9"/>
      <c r="G7080" s="10">
        <v>11</v>
      </c>
      <c r="H7080" s="10" t="s">
        <v>571</v>
      </c>
      <c r="I7080" s="10">
        <v>1955</v>
      </c>
      <c r="J7080" s="11" t="s">
        <v>16162</v>
      </c>
      <c r="K7080" s="12"/>
      <c r="L7080" s="13" t="s">
        <v>47</v>
      </c>
      <c r="M7080" t="s">
        <v>753</v>
      </c>
      <c r="S7080" s="9"/>
      <c r="T7080">
        <v>8</v>
      </c>
      <c r="U7080" s="210" t="s">
        <v>18299</v>
      </c>
      <c r="V7080" s="14">
        <v>0</v>
      </c>
      <c r="W7080" s="14">
        <v>0</v>
      </c>
      <c r="X7080" s="150" t="s">
        <v>294</v>
      </c>
      <c r="Y7080" t="s">
        <v>15262</v>
      </c>
      <c r="Z7080" t="s">
        <v>271</v>
      </c>
      <c r="AA7080">
        <f t="shared" si="110"/>
        <v>2</v>
      </c>
    </row>
    <row r="7081" spans="1:27" x14ac:dyDescent="0.2">
      <c r="A7081">
        <v>6699</v>
      </c>
      <c r="B7081" s="1" t="s">
        <v>16172</v>
      </c>
      <c r="C7081" t="s">
        <v>503</v>
      </c>
      <c r="D7081" s="9" t="s">
        <v>1888</v>
      </c>
      <c r="E7081" s="9"/>
      <c r="F7081" s="9"/>
      <c r="G7081" s="10">
        <v>11</v>
      </c>
      <c r="H7081" s="10" t="s">
        <v>571</v>
      </c>
      <c r="I7081" s="10">
        <v>1955</v>
      </c>
      <c r="J7081" s="11" t="s">
        <v>16162</v>
      </c>
      <c r="K7081" s="12"/>
      <c r="L7081" s="63" t="s">
        <v>52</v>
      </c>
      <c r="M7081" t="s">
        <v>781</v>
      </c>
      <c r="S7081" s="9"/>
      <c r="T7081">
        <v>8</v>
      </c>
      <c r="U7081" s="210" t="s">
        <v>18299</v>
      </c>
      <c r="V7081" s="14">
        <v>0</v>
      </c>
      <c r="W7081" s="14">
        <v>0</v>
      </c>
      <c r="X7081" s="109" t="e">
        <v>#N/A</v>
      </c>
      <c r="Y7081" t="s">
        <v>1888</v>
      </c>
      <c r="Z7081" t="s">
        <v>271</v>
      </c>
      <c r="AA7081">
        <f t="shared" si="110"/>
        <v>1</v>
      </c>
    </row>
    <row r="7082" spans="1:27" x14ac:dyDescent="0.2">
      <c r="A7082">
        <v>6707</v>
      </c>
      <c r="B7082" s="1" t="s">
        <v>16173</v>
      </c>
      <c r="C7082" t="s">
        <v>503</v>
      </c>
      <c r="D7082" s="9" t="s">
        <v>1888</v>
      </c>
      <c r="E7082" s="9"/>
      <c r="F7082" s="9"/>
      <c r="G7082" s="10">
        <v>11</v>
      </c>
      <c r="H7082" s="10" t="s">
        <v>571</v>
      </c>
      <c r="I7082" s="10">
        <v>1955</v>
      </c>
      <c r="J7082" s="11" t="s">
        <v>16162</v>
      </c>
      <c r="K7082" s="12"/>
      <c r="L7082" s="63" t="s">
        <v>17988</v>
      </c>
      <c r="M7082" t="s">
        <v>781</v>
      </c>
      <c r="S7082" s="9"/>
      <c r="T7082">
        <v>8</v>
      </c>
      <c r="U7082" s="210" t="s">
        <v>18299</v>
      </c>
      <c r="V7082" s="14">
        <v>0</v>
      </c>
      <c r="W7082" s="14">
        <v>0</v>
      </c>
      <c r="X7082" s="109" t="e">
        <v>#N/A</v>
      </c>
      <c r="Y7082" t="s">
        <v>1888</v>
      </c>
      <c r="Z7082" t="s">
        <v>271</v>
      </c>
      <c r="AA7082">
        <f t="shared" si="110"/>
        <v>1</v>
      </c>
    </row>
    <row r="7083" spans="1:27" x14ac:dyDescent="0.2">
      <c r="A7083">
        <v>6709</v>
      </c>
      <c r="B7083" s="1" t="s">
        <v>16174</v>
      </c>
      <c r="C7083" t="s">
        <v>6878</v>
      </c>
      <c r="D7083" s="9" t="s">
        <v>1888</v>
      </c>
      <c r="E7083" s="9"/>
      <c r="F7083" s="9"/>
      <c r="G7083" s="10">
        <v>13</v>
      </c>
      <c r="H7083" s="10" t="s">
        <v>571</v>
      </c>
      <c r="I7083" s="10">
        <v>1955</v>
      </c>
      <c r="J7083" s="11" t="s">
        <v>16175</v>
      </c>
      <c r="K7083" s="12"/>
      <c r="L7083" s="13" t="s">
        <v>16176</v>
      </c>
      <c r="M7083" t="s">
        <v>753</v>
      </c>
      <c r="S7083" s="9"/>
      <c r="T7083">
        <v>8</v>
      </c>
      <c r="U7083" s="210" t="s">
        <v>18299</v>
      </c>
      <c r="V7083" s="14">
        <v>0</v>
      </c>
      <c r="W7083" s="14">
        <v>0</v>
      </c>
      <c r="X7083" s="109" t="e">
        <v>#N/A</v>
      </c>
      <c r="Y7083" t="s">
        <v>1888</v>
      </c>
      <c r="Z7083" t="s">
        <v>3085</v>
      </c>
      <c r="AA7083">
        <f t="shared" si="110"/>
        <v>1</v>
      </c>
    </row>
    <row r="7084" spans="1:27" x14ac:dyDescent="0.2">
      <c r="A7084">
        <v>6765</v>
      </c>
      <c r="B7084" s="1" t="s">
        <v>16177</v>
      </c>
      <c r="C7084" t="s">
        <v>9894</v>
      </c>
      <c r="D7084" s="9"/>
      <c r="E7084" s="9"/>
      <c r="F7084" s="9"/>
      <c r="G7084" s="10">
        <v>18</v>
      </c>
      <c r="H7084" s="10" t="s">
        <v>571</v>
      </c>
      <c r="I7084" s="10">
        <v>1955</v>
      </c>
      <c r="J7084" s="11" t="s">
        <v>16178</v>
      </c>
      <c r="K7084" s="12"/>
      <c r="L7084" s="13" t="s">
        <v>16179</v>
      </c>
      <c r="M7084" t="s">
        <v>781</v>
      </c>
      <c r="S7084" s="9"/>
      <c r="T7084">
        <v>8</v>
      </c>
      <c r="U7084" s="210" t="s">
        <v>18299</v>
      </c>
      <c r="V7084" s="14">
        <v>0</v>
      </c>
      <c r="W7084" s="14">
        <v>0</v>
      </c>
      <c r="X7084" s="109" t="e">
        <v>#N/A</v>
      </c>
      <c r="Y7084" t="s">
        <v>334</v>
      </c>
      <c r="Z7084" t="s">
        <v>7856</v>
      </c>
      <c r="AA7084">
        <f t="shared" si="110"/>
        <v>1</v>
      </c>
    </row>
    <row r="7085" spans="1:27" x14ac:dyDescent="0.2">
      <c r="A7085">
        <v>6766</v>
      </c>
      <c r="B7085" s="1" t="s">
        <v>16180</v>
      </c>
      <c r="C7085" t="s">
        <v>9894</v>
      </c>
      <c r="D7085" s="9"/>
      <c r="E7085" s="9"/>
      <c r="F7085" s="9"/>
      <c r="G7085" s="10">
        <v>18</v>
      </c>
      <c r="H7085" s="10" t="s">
        <v>571</v>
      </c>
      <c r="I7085" s="10">
        <v>1955</v>
      </c>
      <c r="J7085" s="11" t="s">
        <v>16178</v>
      </c>
      <c r="K7085" s="12"/>
      <c r="L7085" s="13" t="s">
        <v>16181</v>
      </c>
      <c r="M7085" t="s">
        <v>781</v>
      </c>
      <c r="S7085" s="9"/>
      <c r="T7085">
        <v>8</v>
      </c>
      <c r="U7085" s="210" t="s">
        <v>18299</v>
      </c>
      <c r="V7085" s="14">
        <v>0</v>
      </c>
      <c r="W7085" s="14">
        <v>0</v>
      </c>
      <c r="X7085" s="109" t="e">
        <v>#N/A</v>
      </c>
      <c r="Y7085" t="s">
        <v>334</v>
      </c>
      <c r="Z7085" t="s">
        <v>271</v>
      </c>
      <c r="AA7085">
        <f t="shared" si="110"/>
        <v>1</v>
      </c>
    </row>
    <row r="7086" spans="1:27" x14ac:dyDescent="0.2">
      <c r="A7086">
        <v>6776</v>
      </c>
      <c r="B7086" s="1" t="s">
        <v>16182</v>
      </c>
      <c r="C7086" t="s">
        <v>9894</v>
      </c>
      <c r="D7086" s="9"/>
      <c r="E7086" s="9"/>
      <c r="F7086" s="9"/>
      <c r="G7086" s="10">
        <v>18</v>
      </c>
      <c r="H7086" s="10" t="s">
        <v>571</v>
      </c>
      <c r="I7086" s="10">
        <v>1955</v>
      </c>
      <c r="J7086" s="11" t="s">
        <v>16178</v>
      </c>
      <c r="K7086" s="12"/>
      <c r="L7086" s="13" t="s">
        <v>16183</v>
      </c>
      <c r="M7086" t="s">
        <v>781</v>
      </c>
      <c r="S7086" s="9"/>
      <c r="T7086">
        <v>8</v>
      </c>
      <c r="U7086" s="210" t="s">
        <v>18299</v>
      </c>
      <c r="V7086" s="14">
        <v>0</v>
      </c>
      <c r="W7086" s="14">
        <v>0</v>
      </c>
      <c r="X7086" s="109" t="e">
        <v>#N/A</v>
      </c>
      <c r="Y7086" t="s">
        <v>334</v>
      </c>
      <c r="Z7086" t="s">
        <v>7856</v>
      </c>
      <c r="AA7086">
        <f t="shared" si="110"/>
        <v>1</v>
      </c>
    </row>
    <row r="7087" spans="1:27" x14ac:dyDescent="0.2">
      <c r="A7087">
        <v>6777</v>
      </c>
      <c r="B7087" s="1" t="s">
        <v>16184</v>
      </c>
      <c r="C7087" t="s">
        <v>9894</v>
      </c>
      <c r="D7087" s="9"/>
      <c r="E7087" s="9"/>
      <c r="F7087" s="9"/>
      <c r="G7087" s="10">
        <v>18</v>
      </c>
      <c r="H7087" s="10" t="s">
        <v>571</v>
      </c>
      <c r="I7087" s="10">
        <v>1955</v>
      </c>
      <c r="J7087" s="11" t="s">
        <v>16178</v>
      </c>
      <c r="K7087" s="12"/>
      <c r="L7087" s="13" t="s">
        <v>16185</v>
      </c>
      <c r="M7087" t="s">
        <v>781</v>
      </c>
      <c r="S7087" s="9"/>
      <c r="T7087">
        <v>8</v>
      </c>
      <c r="U7087" s="210" t="s">
        <v>18299</v>
      </c>
      <c r="V7087" s="14">
        <v>0</v>
      </c>
      <c r="W7087" s="14">
        <v>0</v>
      </c>
      <c r="X7087" s="109" t="e">
        <v>#N/A</v>
      </c>
      <c r="Y7087" t="s">
        <v>334</v>
      </c>
      <c r="Z7087" t="s">
        <v>7856</v>
      </c>
      <c r="AA7087">
        <f t="shared" si="110"/>
        <v>1</v>
      </c>
    </row>
    <row r="7088" spans="1:27" x14ac:dyDescent="0.2">
      <c r="A7088">
        <v>2462</v>
      </c>
      <c r="B7088" s="1" t="s">
        <v>16198</v>
      </c>
      <c r="C7088" t="s">
        <v>503</v>
      </c>
      <c r="D7088" s="9" t="s">
        <v>16199</v>
      </c>
      <c r="E7088" s="9"/>
      <c r="F7088" s="9"/>
      <c r="G7088" s="10">
        <v>1</v>
      </c>
      <c r="H7088" s="10" t="s">
        <v>632</v>
      </c>
      <c r="I7088" s="10">
        <v>1955</v>
      </c>
      <c r="J7088" s="11" t="s">
        <v>16188</v>
      </c>
      <c r="K7088" s="12"/>
      <c r="L7088" s="13" t="s">
        <v>16189</v>
      </c>
      <c r="M7088" t="s">
        <v>753</v>
      </c>
      <c r="S7088" s="9"/>
      <c r="T7088">
        <v>9</v>
      </c>
      <c r="U7088" s="210" t="s">
        <v>18300</v>
      </c>
      <c r="V7088" s="14">
        <v>0</v>
      </c>
      <c r="W7088" s="14">
        <v>1</v>
      </c>
      <c r="X7088" s="150" t="s">
        <v>270</v>
      </c>
      <c r="Y7088">
        <v>80</v>
      </c>
      <c r="Z7088" t="s">
        <v>505</v>
      </c>
      <c r="AA7088">
        <f t="shared" si="110"/>
        <v>4</v>
      </c>
    </row>
    <row r="7089" spans="1:27" x14ac:dyDescent="0.2">
      <c r="A7089">
        <v>378</v>
      </c>
      <c r="B7089" s="1" t="s">
        <v>16192</v>
      </c>
      <c r="C7089" t="s">
        <v>503</v>
      </c>
      <c r="D7089" s="9" t="s">
        <v>16193</v>
      </c>
      <c r="E7089" s="9" t="s">
        <v>876</v>
      </c>
      <c r="F7089" s="9" t="s">
        <v>532</v>
      </c>
      <c r="G7089" s="10">
        <v>1</v>
      </c>
      <c r="H7089" s="10" t="s">
        <v>632</v>
      </c>
      <c r="I7089" s="10">
        <v>1955</v>
      </c>
      <c r="J7089" s="11" t="s">
        <v>16188</v>
      </c>
      <c r="K7089" s="12"/>
      <c r="L7089" s="13" t="s">
        <v>16189</v>
      </c>
      <c r="M7089" t="s">
        <v>753</v>
      </c>
      <c r="S7089" s="9"/>
      <c r="T7089">
        <v>9</v>
      </c>
      <c r="U7089" s="210" t="s">
        <v>18300</v>
      </c>
      <c r="V7089" s="14">
        <v>0</v>
      </c>
      <c r="W7089" s="14">
        <v>1</v>
      </c>
      <c r="X7089" s="150" t="s">
        <v>294</v>
      </c>
      <c r="Y7089" t="s">
        <v>1232</v>
      </c>
      <c r="Z7089" t="s">
        <v>505</v>
      </c>
      <c r="AA7089">
        <f t="shared" si="110"/>
        <v>6</v>
      </c>
    </row>
    <row r="7090" spans="1:27" x14ac:dyDescent="0.2">
      <c r="A7090">
        <v>351</v>
      </c>
      <c r="B7090" s="1" t="s">
        <v>16194</v>
      </c>
      <c r="C7090" t="s">
        <v>503</v>
      </c>
      <c r="D7090" s="9" t="s">
        <v>16195</v>
      </c>
      <c r="E7090" s="9" t="s">
        <v>876</v>
      </c>
      <c r="F7090" s="9" t="s">
        <v>532</v>
      </c>
      <c r="G7090" s="10">
        <v>1</v>
      </c>
      <c r="H7090" s="10" t="s">
        <v>632</v>
      </c>
      <c r="I7090" s="10">
        <v>1955</v>
      </c>
      <c r="J7090" s="11" t="s">
        <v>16188</v>
      </c>
      <c r="K7090" s="12"/>
      <c r="L7090" s="13" t="s">
        <v>16189</v>
      </c>
      <c r="M7090" t="s">
        <v>753</v>
      </c>
      <c r="S7090" s="9"/>
      <c r="T7090">
        <v>9</v>
      </c>
      <c r="U7090" s="210" t="s">
        <v>18300</v>
      </c>
      <c r="V7090" s="14">
        <v>0</v>
      </c>
      <c r="W7090" s="14">
        <v>1</v>
      </c>
      <c r="X7090" s="150" t="s">
        <v>294</v>
      </c>
      <c r="Y7090" t="s">
        <v>1232</v>
      </c>
      <c r="Z7090" t="s">
        <v>505</v>
      </c>
      <c r="AA7090">
        <f t="shared" si="110"/>
        <v>6</v>
      </c>
    </row>
    <row r="7091" spans="1:27" x14ac:dyDescent="0.2">
      <c r="A7091">
        <v>74</v>
      </c>
      <c r="B7091" s="1" t="s">
        <v>16186</v>
      </c>
      <c r="C7091" t="s">
        <v>503</v>
      </c>
      <c r="D7091" s="9" t="s">
        <v>16187</v>
      </c>
      <c r="E7091" s="9"/>
      <c r="F7091" s="9"/>
      <c r="G7091" s="10">
        <v>1</v>
      </c>
      <c r="H7091" s="10" t="s">
        <v>632</v>
      </c>
      <c r="I7091" s="10">
        <v>1955</v>
      </c>
      <c r="J7091" s="11" t="s">
        <v>16188</v>
      </c>
      <c r="K7091" s="12"/>
      <c r="L7091" s="13" t="s">
        <v>16189</v>
      </c>
      <c r="M7091" t="s">
        <v>753</v>
      </c>
      <c r="S7091" s="9"/>
      <c r="T7091">
        <v>9</v>
      </c>
      <c r="U7091" s="210" t="s">
        <v>18300</v>
      </c>
      <c r="V7091" s="14">
        <v>0</v>
      </c>
      <c r="W7091" s="14">
        <v>1</v>
      </c>
      <c r="X7091" s="150" t="s">
        <v>294</v>
      </c>
      <c r="Y7091" t="s">
        <v>15239</v>
      </c>
      <c r="Z7091" t="s">
        <v>505</v>
      </c>
      <c r="AA7091">
        <f t="shared" si="110"/>
        <v>7</v>
      </c>
    </row>
    <row r="7092" spans="1:27" x14ac:dyDescent="0.2">
      <c r="A7092">
        <v>75</v>
      </c>
      <c r="B7092" s="1" t="s">
        <v>16190</v>
      </c>
      <c r="C7092" t="s">
        <v>503</v>
      </c>
      <c r="D7092" s="9" t="s">
        <v>16191</v>
      </c>
      <c r="E7092" s="9"/>
      <c r="F7092" s="9"/>
      <c r="G7092" s="10">
        <v>1</v>
      </c>
      <c r="H7092" s="10" t="s">
        <v>632</v>
      </c>
      <c r="I7092" s="10">
        <v>1955</v>
      </c>
      <c r="J7092" s="11" t="s">
        <v>16188</v>
      </c>
      <c r="K7092" s="12"/>
      <c r="L7092" s="13" t="s">
        <v>16189</v>
      </c>
      <c r="M7092" t="s">
        <v>753</v>
      </c>
      <c r="S7092" s="9"/>
      <c r="T7092">
        <v>9</v>
      </c>
      <c r="U7092" s="210" t="s">
        <v>18300</v>
      </c>
      <c r="V7092" s="14">
        <v>0</v>
      </c>
      <c r="W7092" s="14">
        <v>0</v>
      </c>
      <c r="X7092" s="150" t="s">
        <v>294</v>
      </c>
      <c r="Y7092" t="s">
        <v>15239</v>
      </c>
      <c r="Z7092" t="s">
        <v>505</v>
      </c>
      <c r="AA7092">
        <f t="shared" si="110"/>
        <v>6</v>
      </c>
    </row>
    <row r="7093" spans="1:27" x14ac:dyDescent="0.2">
      <c r="A7093">
        <v>233</v>
      </c>
      <c r="B7093" s="1" t="s">
        <v>16196</v>
      </c>
      <c r="C7093" t="s">
        <v>503</v>
      </c>
      <c r="D7093" s="9" t="s">
        <v>16197</v>
      </c>
      <c r="E7093" s="9"/>
      <c r="F7093" s="9"/>
      <c r="G7093" s="10">
        <v>1</v>
      </c>
      <c r="H7093" s="10" t="s">
        <v>632</v>
      </c>
      <c r="I7093" s="10">
        <v>1955</v>
      </c>
      <c r="J7093" s="11" t="s">
        <v>16188</v>
      </c>
      <c r="K7093" s="12"/>
      <c r="L7093" s="13" t="s">
        <v>16189</v>
      </c>
      <c r="M7093" t="s">
        <v>753</v>
      </c>
      <c r="S7093" s="9"/>
      <c r="T7093">
        <v>9</v>
      </c>
      <c r="U7093" s="210" t="s">
        <v>18300</v>
      </c>
      <c r="V7093" s="14">
        <v>0</v>
      </c>
      <c r="W7093" s="14">
        <v>0</v>
      </c>
      <c r="X7093" s="150" t="s">
        <v>294</v>
      </c>
      <c r="Y7093" t="s">
        <v>15239</v>
      </c>
      <c r="Z7093" t="s">
        <v>271</v>
      </c>
      <c r="AA7093">
        <f t="shared" si="110"/>
        <v>4</v>
      </c>
    </row>
    <row r="7094" spans="1:27" x14ac:dyDescent="0.2">
      <c r="A7094">
        <v>702</v>
      </c>
      <c r="B7094" s="1" t="s">
        <v>16200</v>
      </c>
      <c r="C7094" t="s">
        <v>503</v>
      </c>
      <c r="D7094" s="9" t="s">
        <v>16201</v>
      </c>
      <c r="E7094" s="9" t="s">
        <v>876</v>
      </c>
      <c r="F7094" s="9" t="s">
        <v>1416</v>
      </c>
      <c r="G7094" s="10">
        <v>1</v>
      </c>
      <c r="H7094" s="10" t="s">
        <v>632</v>
      </c>
      <c r="I7094" s="10">
        <v>1955</v>
      </c>
      <c r="J7094" s="11" t="s">
        <v>16188</v>
      </c>
      <c r="K7094" s="12"/>
      <c r="L7094" s="13" t="s">
        <v>22</v>
      </c>
      <c r="M7094" t="s">
        <v>753</v>
      </c>
      <c r="S7094" s="9"/>
      <c r="T7094">
        <v>9</v>
      </c>
      <c r="U7094" s="210" t="s">
        <v>18300</v>
      </c>
      <c r="V7094" s="14">
        <v>0</v>
      </c>
      <c r="W7094" s="14">
        <v>0</v>
      </c>
      <c r="X7094" s="150" t="s">
        <v>270</v>
      </c>
      <c r="Y7094">
        <v>45</v>
      </c>
      <c r="Z7094" t="s">
        <v>271</v>
      </c>
      <c r="AA7094">
        <f t="shared" si="110"/>
        <v>4</v>
      </c>
    </row>
    <row r="7095" spans="1:27" x14ac:dyDescent="0.2">
      <c r="A7095">
        <v>6369</v>
      </c>
      <c r="B7095" s="1" t="s">
        <v>16206</v>
      </c>
      <c r="C7095" t="s">
        <v>1027</v>
      </c>
      <c r="D7095" s="9">
        <v>23</v>
      </c>
      <c r="E7095" s="9" t="s">
        <v>12484</v>
      </c>
      <c r="F7095" s="9" t="s">
        <v>1416</v>
      </c>
      <c r="G7095" s="10">
        <v>12</v>
      </c>
      <c r="H7095" s="10" t="s">
        <v>632</v>
      </c>
      <c r="I7095" s="10">
        <v>1955</v>
      </c>
      <c r="J7095" s="11" t="s">
        <v>16204</v>
      </c>
      <c r="K7095" s="12" t="s">
        <v>237</v>
      </c>
      <c r="L7095" s="13" t="s">
        <v>16207</v>
      </c>
      <c r="M7095" t="s">
        <v>290</v>
      </c>
      <c r="N7095" t="s">
        <v>291</v>
      </c>
      <c r="O7095" t="s">
        <v>760</v>
      </c>
      <c r="S7095" s="9"/>
      <c r="T7095">
        <v>9</v>
      </c>
      <c r="U7095" s="210" t="s">
        <v>18300</v>
      </c>
      <c r="V7095" s="14">
        <v>0</v>
      </c>
      <c r="W7095" s="14">
        <v>1</v>
      </c>
      <c r="X7095" s="150" t="s">
        <v>270</v>
      </c>
      <c r="Y7095">
        <v>23</v>
      </c>
      <c r="Z7095" t="s">
        <v>271</v>
      </c>
      <c r="AA7095">
        <f t="shared" si="110"/>
        <v>1</v>
      </c>
    </row>
    <row r="7096" spans="1:27" x14ac:dyDescent="0.2">
      <c r="A7096">
        <v>13</v>
      </c>
      <c r="B7096" s="1" t="s">
        <v>16202</v>
      </c>
      <c r="C7096" t="s">
        <v>503</v>
      </c>
      <c r="D7096" s="9" t="s">
        <v>16203</v>
      </c>
      <c r="E7096" s="9"/>
      <c r="F7096" s="9"/>
      <c r="G7096" s="10">
        <v>12</v>
      </c>
      <c r="H7096" s="10" t="s">
        <v>632</v>
      </c>
      <c r="I7096" s="10">
        <v>1955</v>
      </c>
      <c r="J7096" s="11" t="s">
        <v>16204</v>
      </c>
      <c r="K7096" s="12"/>
      <c r="L7096" s="13" t="s">
        <v>16205</v>
      </c>
      <c r="M7096" t="s">
        <v>753</v>
      </c>
      <c r="S7096" s="9"/>
      <c r="T7096">
        <v>9</v>
      </c>
      <c r="U7096" s="210" t="s">
        <v>18300</v>
      </c>
      <c r="V7096" s="14">
        <v>0</v>
      </c>
      <c r="W7096" s="14">
        <v>1</v>
      </c>
      <c r="X7096" s="150" t="s">
        <v>294</v>
      </c>
      <c r="Y7096" t="s">
        <v>16079</v>
      </c>
      <c r="Z7096" t="s">
        <v>505</v>
      </c>
      <c r="AA7096">
        <f t="shared" si="110"/>
        <v>8</v>
      </c>
    </row>
    <row r="7097" spans="1:27" x14ac:dyDescent="0.2">
      <c r="A7097">
        <v>2708</v>
      </c>
      <c r="B7097" s="1" t="s">
        <v>16208</v>
      </c>
      <c r="C7097" t="s">
        <v>1027</v>
      </c>
      <c r="D7097" s="9">
        <v>305</v>
      </c>
      <c r="E7097" s="9" t="s">
        <v>12484</v>
      </c>
      <c r="F7097" s="9"/>
      <c r="G7097" s="10">
        <v>18</v>
      </c>
      <c r="H7097" s="10" t="s">
        <v>632</v>
      </c>
      <c r="I7097" s="10">
        <v>1955</v>
      </c>
      <c r="J7097" s="11" t="s">
        <v>16209</v>
      </c>
      <c r="K7097" s="12" t="s">
        <v>237</v>
      </c>
      <c r="L7097" s="13" t="s">
        <v>16210</v>
      </c>
      <c r="M7097" t="s">
        <v>290</v>
      </c>
      <c r="N7097" t="s">
        <v>291</v>
      </c>
      <c r="O7097" t="s">
        <v>498</v>
      </c>
      <c r="S7097" s="9"/>
      <c r="T7097">
        <v>9</v>
      </c>
      <c r="U7097" s="210" t="s">
        <v>18300</v>
      </c>
      <c r="V7097" s="14">
        <v>0</v>
      </c>
      <c r="W7097" s="14">
        <v>1</v>
      </c>
      <c r="X7097" s="150" t="s">
        <v>270</v>
      </c>
      <c r="Y7097">
        <v>305</v>
      </c>
      <c r="Z7097" t="s">
        <v>271</v>
      </c>
      <c r="AA7097">
        <f t="shared" si="110"/>
        <v>1</v>
      </c>
    </row>
    <row r="7098" spans="1:27" x14ac:dyDescent="0.2">
      <c r="A7098">
        <v>152</v>
      </c>
      <c r="B7098" s="1" t="s">
        <v>16211</v>
      </c>
      <c r="C7098" t="s">
        <v>503</v>
      </c>
      <c r="D7098" s="9" t="s">
        <v>16212</v>
      </c>
      <c r="E7098" s="9"/>
      <c r="F7098" s="9"/>
      <c r="G7098" s="10">
        <v>20</v>
      </c>
      <c r="H7098" s="10" t="s">
        <v>632</v>
      </c>
      <c r="I7098" s="10">
        <v>1955</v>
      </c>
      <c r="J7098" s="11" t="s">
        <v>16213</v>
      </c>
      <c r="K7098" s="12"/>
      <c r="L7098" s="13" t="s">
        <v>16214</v>
      </c>
      <c r="M7098" t="s">
        <v>753</v>
      </c>
      <c r="S7098" s="9"/>
      <c r="T7098">
        <v>9</v>
      </c>
      <c r="U7098" s="210" t="s">
        <v>18300</v>
      </c>
      <c r="V7098" s="14">
        <v>0</v>
      </c>
      <c r="W7098" s="14">
        <v>0</v>
      </c>
      <c r="X7098" s="150" t="s">
        <v>294</v>
      </c>
      <c r="Y7098" t="s">
        <v>16215</v>
      </c>
      <c r="Z7098" t="s">
        <v>505</v>
      </c>
      <c r="AA7098">
        <f t="shared" si="110"/>
        <v>4</v>
      </c>
    </row>
    <row r="7099" spans="1:27" x14ac:dyDescent="0.2">
      <c r="A7099">
        <v>2413</v>
      </c>
      <c r="B7099" s="1" t="s">
        <v>16216</v>
      </c>
      <c r="C7099" t="s">
        <v>1027</v>
      </c>
      <c r="D7099" s="9" t="s">
        <v>16217</v>
      </c>
      <c r="E7099" s="9" t="s">
        <v>12484</v>
      </c>
      <c r="F7099" s="9"/>
      <c r="G7099" s="10">
        <v>21</v>
      </c>
      <c r="H7099" s="10" t="s">
        <v>632</v>
      </c>
      <c r="I7099" s="10">
        <v>1955</v>
      </c>
      <c r="J7099" s="11" t="s">
        <v>16218</v>
      </c>
      <c r="K7099" s="12" t="s">
        <v>237</v>
      </c>
      <c r="L7099" s="13" t="s">
        <v>16219</v>
      </c>
      <c r="M7099" t="s">
        <v>290</v>
      </c>
      <c r="N7099" t="s">
        <v>291</v>
      </c>
      <c r="O7099" t="s">
        <v>93</v>
      </c>
      <c r="S7099" s="9"/>
      <c r="T7099">
        <v>9</v>
      </c>
      <c r="U7099" s="210" t="s">
        <v>18300</v>
      </c>
      <c r="V7099" s="14">
        <v>0</v>
      </c>
      <c r="W7099" s="14">
        <v>1</v>
      </c>
      <c r="X7099" s="109" t="s">
        <v>294</v>
      </c>
      <c r="Y7099" t="s">
        <v>4077</v>
      </c>
      <c r="Z7099" t="s">
        <v>271</v>
      </c>
      <c r="AA7099">
        <f t="shared" si="110"/>
        <v>3</v>
      </c>
    </row>
    <row r="7100" spans="1:27" x14ac:dyDescent="0.2">
      <c r="A7100">
        <v>2124</v>
      </c>
      <c r="B7100" s="1" t="s">
        <v>16220</v>
      </c>
      <c r="C7100" t="s">
        <v>503</v>
      </c>
      <c r="D7100" s="9" t="s">
        <v>16221</v>
      </c>
      <c r="E7100" s="9" t="s">
        <v>876</v>
      </c>
      <c r="F7100" s="9"/>
      <c r="G7100" s="10">
        <v>30</v>
      </c>
      <c r="H7100" s="10" t="s">
        <v>632</v>
      </c>
      <c r="I7100" s="10">
        <v>1955</v>
      </c>
      <c r="J7100" s="11" t="s">
        <v>16222</v>
      </c>
      <c r="K7100" s="12" t="s">
        <v>237</v>
      </c>
      <c r="L7100" s="13" t="s">
        <v>16223</v>
      </c>
      <c r="M7100" t="s">
        <v>290</v>
      </c>
      <c r="N7100" t="s">
        <v>291</v>
      </c>
      <c r="O7100" t="s">
        <v>520</v>
      </c>
      <c r="S7100" s="9"/>
      <c r="T7100">
        <v>9</v>
      </c>
      <c r="U7100" s="210" t="s">
        <v>18300</v>
      </c>
      <c r="V7100" s="14">
        <v>0</v>
      </c>
      <c r="W7100" s="14">
        <v>1</v>
      </c>
      <c r="X7100" s="150" t="s">
        <v>270</v>
      </c>
      <c r="Y7100">
        <v>81</v>
      </c>
      <c r="Z7100" t="s">
        <v>505</v>
      </c>
      <c r="AA7100">
        <f t="shared" si="110"/>
        <v>2</v>
      </c>
    </row>
    <row r="7101" spans="1:27" x14ac:dyDescent="0.2">
      <c r="A7101">
        <v>536</v>
      </c>
      <c r="B7101" s="1" t="s">
        <v>16224</v>
      </c>
      <c r="C7101" t="s">
        <v>6878</v>
      </c>
      <c r="D7101" s="9" t="s">
        <v>16225</v>
      </c>
      <c r="E7101" s="9"/>
      <c r="F7101" s="9"/>
      <c r="G7101" s="10">
        <v>11</v>
      </c>
      <c r="H7101" s="10" t="s">
        <v>495</v>
      </c>
      <c r="I7101" s="10">
        <v>1955</v>
      </c>
      <c r="J7101" s="11" t="s">
        <v>16226</v>
      </c>
      <c r="K7101" s="12"/>
      <c r="L7101" s="13" t="s">
        <v>16227</v>
      </c>
      <c r="M7101" t="s">
        <v>753</v>
      </c>
      <c r="S7101" s="9"/>
      <c r="T7101">
        <v>10</v>
      </c>
      <c r="U7101" s="210" t="s">
        <v>18301</v>
      </c>
      <c r="V7101" s="14">
        <v>0</v>
      </c>
      <c r="W7101" s="14">
        <v>0</v>
      </c>
      <c r="X7101" s="150" t="s">
        <v>270</v>
      </c>
      <c r="Y7101">
        <v>81</v>
      </c>
      <c r="Z7101" t="s">
        <v>271</v>
      </c>
      <c r="AA7101">
        <f t="shared" si="110"/>
        <v>5</v>
      </c>
    </row>
    <row r="7102" spans="1:27" x14ac:dyDescent="0.2">
      <c r="A7102">
        <v>6778</v>
      </c>
      <c r="B7102" s="1" t="s">
        <v>16228</v>
      </c>
      <c r="C7102" t="s">
        <v>1027</v>
      </c>
      <c r="D7102" s="9"/>
      <c r="E7102" s="9" t="s">
        <v>12484</v>
      </c>
      <c r="F7102" s="9"/>
      <c r="G7102" s="10">
        <v>11</v>
      </c>
      <c r="H7102" s="10" t="s">
        <v>495</v>
      </c>
      <c r="I7102" s="10">
        <v>1955</v>
      </c>
      <c r="J7102" s="11" t="s">
        <v>16226</v>
      </c>
      <c r="K7102" s="12"/>
      <c r="L7102" s="13" t="s">
        <v>16229</v>
      </c>
      <c r="M7102" t="s">
        <v>753</v>
      </c>
      <c r="S7102" s="9"/>
      <c r="T7102">
        <v>10</v>
      </c>
      <c r="U7102" s="210" t="s">
        <v>18301</v>
      </c>
      <c r="V7102" s="14">
        <v>0</v>
      </c>
      <c r="W7102" s="14">
        <v>0</v>
      </c>
      <c r="X7102" s="109" t="e">
        <v>#N/A</v>
      </c>
      <c r="Y7102" t="s">
        <v>334</v>
      </c>
      <c r="Z7102" t="s">
        <v>7856</v>
      </c>
      <c r="AA7102">
        <f t="shared" si="110"/>
        <v>1</v>
      </c>
    </row>
    <row r="7103" spans="1:27" x14ac:dyDescent="0.2">
      <c r="A7103">
        <v>6180</v>
      </c>
      <c r="B7103" s="1" t="s">
        <v>16230</v>
      </c>
      <c r="C7103" t="s">
        <v>6878</v>
      </c>
      <c r="D7103" s="9" t="s">
        <v>16231</v>
      </c>
      <c r="E7103" s="9"/>
      <c r="F7103" s="9"/>
      <c r="G7103" s="10">
        <v>19</v>
      </c>
      <c r="H7103" s="10" t="s">
        <v>495</v>
      </c>
      <c r="I7103" s="10">
        <v>1955</v>
      </c>
      <c r="J7103" s="11" t="s">
        <v>16232</v>
      </c>
      <c r="K7103" s="12"/>
      <c r="L7103" s="13" t="s">
        <v>16233</v>
      </c>
      <c r="M7103" t="s">
        <v>753</v>
      </c>
      <c r="S7103" s="9"/>
      <c r="T7103">
        <v>10</v>
      </c>
      <c r="U7103" s="210" t="s">
        <v>18301</v>
      </c>
      <c r="V7103" s="14">
        <v>0</v>
      </c>
      <c r="W7103" s="14">
        <v>0</v>
      </c>
      <c r="X7103" s="150" t="s">
        <v>270</v>
      </c>
      <c r="Y7103">
        <v>81</v>
      </c>
      <c r="Z7103" t="s">
        <v>271</v>
      </c>
      <c r="AA7103">
        <f t="shared" si="110"/>
        <v>9</v>
      </c>
    </row>
    <row r="7104" spans="1:27" x14ac:dyDescent="0.2">
      <c r="A7104">
        <v>2153</v>
      </c>
      <c r="B7104" s="1" t="s">
        <v>16234</v>
      </c>
      <c r="C7104" t="s">
        <v>6878</v>
      </c>
      <c r="D7104" s="9" t="s">
        <v>16235</v>
      </c>
      <c r="E7104" s="9"/>
      <c r="F7104" s="9"/>
      <c r="G7104" s="10">
        <v>20</v>
      </c>
      <c r="H7104" s="10" t="s">
        <v>495</v>
      </c>
      <c r="I7104" s="10">
        <v>1955</v>
      </c>
      <c r="J7104" s="11" t="s">
        <v>16236</v>
      </c>
      <c r="K7104" s="12"/>
      <c r="L7104" s="13" t="s">
        <v>16237</v>
      </c>
      <c r="M7104" t="s">
        <v>753</v>
      </c>
      <c r="S7104" s="9"/>
      <c r="T7104">
        <v>10</v>
      </c>
      <c r="U7104" s="210" t="s">
        <v>18301</v>
      </c>
      <c r="V7104" s="14">
        <v>0</v>
      </c>
      <c r="W7104" s="14">
        <v>0</v>
      </c>
      <c r="X7104" s="150" t="s">
        <v>270</v>
      </c>
      <c r="Y7104">
        <v>81</v>
      </c>
      <c r="Z7104" t="s">
        <v>3085</v>
      </c>
      <c r="AA7104">
        <f t="shared" si="110"/>
        <v>3</v>
      </c>
    </row>
    <row r="7105" spans="1:27" x14ac:dyDescent="0.2">
      <c r="A7105">
        <v>3211</v>
      </c>
      <c r="B7105" s="1" t="s">
        <v>16238</v>
      </c>
      <c r="C7105" t="s">
        <v>503</v>
      </c>
      <c r="D7105" s="9" t="s">
        <v>16239</v>
      </c>
      <c r="E7105" s="9" t="s">
        <v>876</v>
      </c>
      <c r="F7105" s="9" t="s">
        <v>532</v>
      </c>
      <c r="G7105" s="10">
        <v>8</v>
      </c>
      <c r="H7105" s="10" t="s">
        <v>369</v>
      </c>
      <c r="I7105" s="10">
        <v>1955</v>
      </c>
      <c r="J7105" s="11" t="s">
        <v>16240</v>
      </c>
      <c r="K7105" s="12"/>
      <c r="L7105" s="13" t="s">
        <v>16241</v>
      </c>
      <c r="M7105" t="s">
        <v>753</v>
      </c>
      <c r="S7105" s="9"/>
      <c r="T7105">
        <v>11</v>
      </c>
      <c r="U7105" s="210" t="s">
        <v>18302</v>
      </c>
      <c r="V7105" s="14">
        <v>0</v>
      </c>
      <c r="W7105" s="14">
        <v>0</v>
      </c>
      <c r="X7105" s="109" t="e">
        <v>#N/A</v>
      </c>
      <c r="Y7105" t="s">
        <v>1232</v>
      </c>
      <c r="Z7105" t="s">
        <v>505</v>
      </c>
      <c r="AA7105">
        <f t="shared" si="110"/>
        <v>3</v>
      </c>
    </row>
    <row r="7106" spans="1:27" x14ac:dyDescent="0.2">
      <c r="A7106">
        <v>6787</v>
      </c>
      <c r="B7106" s="1" t="s">
        <v>16242</v>
      </c>
      <c r="C7106" t="s">
        <v>9894</v>
      </c>
      <c r="D7106" s="9"/>
      <c r="E7106" s="9" t="s">
        <v>17861</v>
      </c>
      <c r="F7106" s="9"/>
      <c r="G7106" s="10">
        <v>22</v>
      </c>
      <c r="H7106" s="10" t="s">
        <v>276</v>
      </c>
      <c r="I7106" s="10">
        <v>1956</v>
      </c>
      <c r="J7106" s="11" t="s">
        <v>16243</v>
      </c>
      <c r="K7106" s="12"/>
      <c r="L7106" s="13" t="s">
        <v>16244</v>
      </c>
      <c r="M7106" t="s">
        <v>753</v>
      </c>
      <c r="S7106" s="9"/>
      <c r="T7106">
        <v>1</v>
      </c>
      <c r="U7106" s="210" t="s">
        <v>18303</v>
      </c>
      <c r="V7106" s="14">
        <v>0</v>
      </c>
      <c r="W7106" s="14">
        <v>0</v>
      </c>
      <c r="X7106" s="109" t="e">
        <v>#N/A</v>
      </c>
      <c r="Y7106" t="s">
        <v>334</v>
      </c>
      <c r="Z7106" t="s">
        <v>271</v>
      </c>
      <c r="AA7106">
        <f t="shared" ref="AA7106:AA7169" si="111">LEN(D7106)-LEN(SUBSTITUTE(D7106,"/",""))+1</f>
        <v>1</v>
      </c>
    </row>
    <row r="7107" spans="1:27" x14ac:dyDescent="0.2">
      <c r="A7107">
        <v>7486</v>
      </c>
      <c r="B7107" s="1" t="s">
        <v>16245</v>
      </c>
      <c r="C7107" t="s">
        <v>9894</v>
      </c>
      <c r="D7107" s="9" t="s">
        <v>16246</v>
      </c>
      <c r="E7107" s="9"/>
      <c r="F7107" s="9"/>
      <c r="G7107" s="10">
        <v>6</v>
      </c>
      <c r="H7107" s="10" t="s">
        <v>536</v>
      </c>
      <c r="I7107" s="10">
        <v>1956</v>
      </c>
      <c r="J7107" s="11" t="s">
        <v>16247</v>
      </c>
      <c r="K7107" s="12"/>
      <c r="L7107" s="13" t="s">
        <v>16248</v>
      </c>
      <c r="M7107" t="s">
        <v>753</v>
      </c>
      <c r="S7107" s="9"/>
      <c r="T7107">
        <v>2</v>
      </c>
      <c r="U7107" s="210" t="s">
        <v>18304</v>
      </c>
      <c r="V7107" s="14">
        <v>0</v>
      </c>
      <c r="W7107" s="14">
        <v>0</v>
      </c>
      <c r="X7107" s="150" t="s">
        <v>294</v>
      </c>
      <c r="Y7107" t="s">
        <v>16249</v>
      </c>
      <c r="Z7107" t="s">
        <v>271</v>
      </c>
      <c r="AA7107">
        <f t="shared" si="111"/>
        <v>2</v>
      </c>
    </row>
    <row r="7108" spans="1:27" x14ac:dyDescent="0.2">
      <c r="A7108">
        <v>2307</v>
      </c>
      <c r="B7108" s="1" t="s">
        <v>16250</v>
      </c>
      <c r="C7108" t="s">
        <v>9894</v>
      </c>
      <c r="D7108" s="9" t="s">
        <v>16246</v>
      </c>
      <c r="E7108" s="9"/>
      <c r="F7108" s="9"/>
      <c r="G7108" s="10">
        <v>6</v>
      </c>
      <c r="H7108" s="10" t="s">
        <v>536</v>
      </c>
      <c r="I7108" s="10">
        <v>1956</v>
      </c>
      <c r="J7108" s="11" t="s">
        <v>16247</v>
      </c>
      <c r="K7108" s="12"/>
      <c r="L7108" s="13" t="s">
        <v>16248</v>
      </c>
      <c r="M7108" t="s">
        <v>753</v>
      </c>
      <c r="S7108" s="9"/>
      <c r="T7108">
        <v>2</v>
      </c>
      <c r="U7108" s="210" t="s">
        <v>18304</v>
      </c>
      <c r="V7108" s="14">
        <v>0</v>
      </c>
      <c r="W7108" s="14">
        <v>0</v>
      </c>
      <c r="X7108" s="150" t="s">
        <v>294</v>
      </c>
      <c r="Y7108" t="s">
        <v>16249</v>
      </c>
      <c r="Z7108" t="s">
        <v>271</v>
      </c>
      <c r="AA7108">
        <f t="shared" si="111"/>
        <v>2</v>
      </c>
    </row>
    <row r="7109" spans="1:27" x14ac:dyDescent="0.2">
      <c r="A7109">
        <v>6472</v>
      </c>
      <c r="B7109" s="1" t="s">
        <v>16251</v>
      </c>
      <c r="C7109" t="s">
        <v>6878</v>
      </c>
      <c r="D7109" s="9" t="s">
        <v>16252</v>
      </c>
      <c r="E7109" s="9"/>
      <c r="F7109" s="9"/>
      <c r="G7109" s="10">
        <v>8</v>
      </c>
      <c r="H7109" s="10" t="s">
        <v>536</v>
      </c>
      <c r="I7109" s="10">
        <v>1956</v>
      </c>
      <c r="J7109" s="11" t="s">
        <v>16253</v>
      </c>
      <c r="K7109" s="12"/>
      <c r="L7109" s="13" t="s">
        <v>16254</v>
      </c>
      <c r="M7109" t="s">
        <v>753</v>
      </c>
      <c r="S7109" s="9"/>
      <c r="T7109">
        <v>2</v>
      </c>
      <c r="U7109" s="210" t="s">
        <v>18304</v>
      </c>
      <c r="V7109" s="14">
        <v>0</v>
      </c>
      <c r="W7109" s="14">
        <v>0</v>
      </c>
      <c r="X7109" s="150" t="s">
        <v>270</v>
      </c>
      <c r="Y7109">
        <v>81</v>
      </c>
      <c r="Z7109" t="s">
        <v>271</v>
      </c>
      <c r="AA7109">
        <f t="shared" si="111"/>
        <v>3</v>
      </c>
    </row>
    <row r="7110" spans="1:27" x14ac:dyDescent="0.2">
      <c r="A7110">
        <v>1780</v>
      </c>
      <c r="B7110" s="1" t="s">
        <v>16255</v>
      </c>
      <c r="C7110" t="s">
        <v>503</v>
      </c>
      <c r="D7110" s="9" t="s">
        <v>16256</v>
      </c>
      <c r="E7110" s="9"/>
      <c r="F7110" s="9"/>
      <c r="G7110" s="10">
        <v>24</v>
      </c>
      <c r="H7110" s="10" t="s">
        <v>536</v>
      </c>
      <c r="I7110" s="10">
        <v>1956</v>
      </c>
      <c r="J7110" s="11" t="s">
        <v>16257</v>
      </c>
      <c r="K7110" s="12"/>
      <c r="L7110" s="13" t="s">
        <v>16258</v>
      </c>
      <c r="M7110" t="s">
        <v>753</v>
      </c>
      <c r="S7110" s="9"/>
      <c r="T7110">
        <v>2</v>
      </c>
      <c r="U7110" s="210" t="s">
        <v>18304</v>
      </c>
      <c r="V7110" s="14">
        <v>0</v>
      </c>
      <c r="W7110" s="14">
        <v>0</v>
      </c>
      <c r="X7110" s="150" t="s">
        <v>294</v>
      </c>
      <c r="Y7110" t="s">
        <v>15511</v>
      </c>
      <c r="Z7110" t="s">
        <v>271</v>
      </c>
      <c r="AA7110">
        <f t="shared" si="111"/>
        <v>4</v>
      </c>
    </row>
    <row r="7111" spans="1:27" x14ac:dyDescent="0.2">
      <c r="A7111">
        <v>903</v>
      </c>
      <c r="B7111" s="1" t="s">
        <v>16259</v>
      </c>
      <c r="C7111" t="s">
        <v>1798</v>
      </c>
      <c r="D7111" s="9">
        <v>140</v>
      </c>
      <c r="E7111" s="9" t="s">
        <v>12484</v>
      </c>
      <c r="F7111" s="9"/>
      <c r="G7111" s="10">
        <v>13</v>
      </c>
      <c r="H7111" s="10" t="s">
        <v>287</v>
      </c>
      <c r="I7111" s="10">
        <v>1956</v>
      </c>
      <c r="J7111" s="11" t="s">
        <v>16260</v>
      </c>
      <c r="K7111" s="12" t="s">
        <v>237</v>
      </c>
      <c r="L7111" s="13" t="s">
        <v>16261</v>
      </c>
      <c r="M7111" t="s">
        <v>290</v>
      </c>
      <c r="N7111" t="s">
        <v>291</v>
      </c>
      <c r="O7111" t="s">
        <v>760</v>
      </c>
      <c r="S7111" s="9"/>
      <c r="T7111">
        <v>3</v>
      </c>
      <c r="U7111" s="210" t="s">
        <v>18305</v>
      </c>
      <c r="V7111" s="14">
        <v>0</v>
      </c>
      <c r="W7111" s="14">
        <v>1</v>
      </c>
      <c r="X7111" s="150" t="s">
        <v>270</v>
      </c>
      <c r="Y7111">
        <v>140</v>
      </c>
      <c r="Z7111" t="s">
        <v>271</v>
      </c>
      <c r="AA7111">
        <f t="shared" si="111"/>
        <v>1</v>
      </c>
    </row>
    <row r="7112" spans="1:27" x14ac:dyDescent="0.2">
      <c r="A7112">
        <v>5031</v>
      </c>
      <c r="B7112" s="1" t="s">
        <v>16262</v>
      </c>
      <c r="C7112" t="s">
        <v>2221</v>
      </c>
      <c r="D7112" s="9">
        <v>239</v>
      </c>
      <c r="E7112" s="9" t="s">
        <v>12484</v>
      </c>
      <c r="F7112" s="9"/>
      <c r="G7112" s="10">
        <v>6</v>
      </c>
      <c r="H7112" s="10" t="s">
        <v>313</v>
      </c>
      <c r="I7112" s="10">
        <v>1956</v>
      </c>
      <c r="J7112" s="11" t="s">
        <v>16263</v>
      </c>
      <c r="K7112" s="12"/>
      <c r="L7112" s="13" t="s">
        <v>16264</v>
      </c>
      <c r="M7112" t="s">
        <v>781</v>
      </c>
      <c r="S7112" s="9"/>
      <c r="T7112">
        <v>5</v>
      </c>
      <c r="U7112" s="210" t="s">
        <v>18306</v>
      </c>
      <c r="V7112" s="14">
        <v>0</v>
      </c>
      <c r="W7112" s="14">
        <v>1</v>
      </c>
      <c r="X7112" s="150" t="s">
        <v>270</v>
      </c>
      <c r="Y7112">
        <v>239</v>
      </c>
      <c r="Z7112" t="s">
        <v>505</v>
      </c>
      <c r="AA7112">
        <f t="shared" si="111"/>
        <v>1</v>
      </c>
    </row>
    <row r="7113" spans="1:27" x14ac:dyDescent="0.2">
      <c r="A7113">
        <v>6788</v>
      </c>
      <c r="B7113" s="1" t="s">
        <v>16265</v>
      </c>
      <c r="C7113" t="s">
        <v>9894</v>
      </c>
      <c r="D7113" s="9"/>
      <c r="E7113" s="9" t="s">
        <v>5549</v>
      </c>
      <c r="F7113" s="9"/>
      <c r="G7113" s="10">
        <v>15</v>
      </c>
      <c r="H7113" s="10" t="s">
        <v>313</v>
      </c>
      <c r="I7113" s="10">
        <v>1956</v>
      </c>
      <c r="J7113" s="11" t="s">
        <v>16266</v>
      </c>
      <c r="K7113" s="12"/>
      <c r="L7113" s="13" t="s">
        <v>16267</v>
      </c>
      <c r="M7113" t="s">
        <v>17959</v>
      </c>
      <c r="S7113" s="9"/>
      <c r="T7113">
        <v>5</v>
      </c>
      <c r="U7113" s="210" t="s">
        <v>18306</v>
      </c>
      <c r="V7113" s="14">
        <v>0</v>
      </c>
      <c r="W7113" s="14">
        <v>0</v>
      </c>
      <c r="X7113" s="109" t="e">
        <v>#N/A</v>
      </c>
      <c r="Y7113" t="s">
        <v>334</v>
      </c>
      <c r="Z7113" t="s">
        <v>271</v>
      </c>
      <c r="AA7113">
        <f t="shared" si="111"/>
        <v>1</v>
      </c>
    </row>
    <row r="7114" spans="1:27" x14ac:dyDescent="0.2">
      <c r="A7114">
        <v>4598</v>
      </c>
      <c r="B7114" s="1" t="s">
        <v>16268</v>
      </c>
      <c r="C7114" t="s">
        <v>1027</v>
      </c>
      <c r="D7114" s="9" t="s">
        <v>1232</v>
      </c>
      <c r="E7114" s="9" t="s">
        <v>14530</v>
      </c>
      <c r="F7114" s="9"/>
      <c r="G7114" s="10">
        <v>28</v>
      </c>
      <c r="H7114" s="10" t="s">
        <v>313</v>
      </c>
      <c r="I7114" s="10">
        <v>1956</v>
      </c>
      <c r="J7114" s="11" t="s">
        <v>16269</v>
      </c>
      <c r="K7114" s="12"/>
      <c r="L7114" s="13" t="s">
        <v>16270</v>
      </c>
      <c r="M7114" t="s">
        <v>781</v>
      </c>
      <c r="S7114" s="9"/>
      <c r="T7114">
        <v>5</v>
      </c>
      <c r="U7114" s="210" t="s">
        <v>18306</v>
      </c>
      <c r="V7114" s="14">
        <v>0</v>
      </c>
      <c r="W7114" s="14">
        <v>0</v>
      </c>
      <c r="X7114" s="109" t="e">
        <v>#N/A</v>
      </c>
      <c r="Y7114" t="s">
        <v>1232</v>
      </c>
      <c r="Z7114" t="s">
        <v>1419</v>
      </c>
      <c r="AA7114">
        <f t="shared" si="111"/>
        <v>1</v>
      </c>
    </row>
    <row r="7115" spans="1:27" x14ac:dyDescent="0.2">
      <c r="A7115">
        <v>6789</v>
      </c>
      <c r="B7115" s="1" t="s">
        <v>16271</v>
      </c>
      <c r="C7115" t="s">
        <v>1027</v>
      </c>
      <c r="D7115" s="9"/>
      <c r="E7115" s="9" t="s">
        <v>14530</v>
      </c>
      <c r="F7115" s="9"/>
      <c r="G7115" s="10">
        <v>28</v>
      </c>
      <c r="H7115" s="10" t="s">
        <v>313</v>
      </c>
      <c r="I7115" s="10">
        <v>1956</v>
      </c>
      <c r="J7115" s="11" t="s">
        <v>16269</v>
      </c>
      <c r="K7115" s="12"/>
      <c r="L7115" s="13" t="s">
        <v>16272</v>
      </c>
      <c r="M7115" t="s">
        <v>753</v>
      </c>
      <c r="S7115" s="9"/>
      <c r="T7115">
        <v>5</v>
      </c>
      <c r="U7115" s="210" t="s">
        <v>18306</v>
      </c>
      <c r="V7115" s="14">
        <v>0</v>
      </c>
      <c r="W7115" s="14">
        <v>0</v>
      </c>
      <c r="X7115" s="109" t="e">
        <v>#N/A</v>
      </c>
      <c r="Y7115" t="s">
        <v>334</v>
      </c>
      <c r="Z7115" t="s">
        <v>1419</v>
      </c>
      <c r="AA7115">
        <f t="shared" si="111"/>
        <v>1</v>
      </c>
    </row>
    <row r="7116" spans="1:27" x14ac:dyDescent="0.2">
      <c r="A7116">
        <v>6797</v>
      </c>
      <c r="B7116" s="1" t="s">
        <v>16273</v>
      </c>
      <c r="C7116" t="s">
        <v>1027</v>
      </c>
      <c r="D7116" s="9"/>
      <c r="E7116" s="9" t="s">
        <v>14530</v>
      </c>
      <c r="F7116" s="9"/>
      <c r="G7116" s="10">
        <v>0</v>
      </c>
      <c r="H7116" s="10" t="s">
        <v>330</v>
      </c>
      <c r="I7116" s="10">
        <v>1956</v>
      </c>
      <c r="J7116" s="11" t="s">
        <v>16274</v>
      </c>
      <c r="K7116" s="12"/>
      <c r="L7116" s="13" t="s">
        <v>16275</v>
      </c>
      <c r="M7116" s="88" t="s">
        <v>17959</v>
      </c>
      <c r="S7116" s="9"/>
      <c r="T7116">
        <v>6</v>
      </c>
      <c r="U7116" s="210" t="s">
        <v>18307</v>
      </c>
      <c r="V7116" s="14">
        <v>0</v>
      </c>
      <c r="W7116" s="14">
        <v>0</v>
      </c>
      <c r="X7116" s="109" t="e">
        <v>#N/A</v>
      </c>
      <c r="Y7116" t="s">
        <v>334</v>
      </c>
      <c r="Z7116" t="s">
        <v>1419</v>
      </c>
      <c r="AA7116">
        <f t="shared" si="111"/>
        <v>1</v>
      </c>
    </row>
    <row r="7117" spans="1:27" x14ac:dyDescent="0.2">
      <c r="A7117">
        <v>6710</v>
      </c>
      <c r="B7117" s="1" t="s">
        <v>16276</v>
      </c>
      <c r="C7117" t="s">
        <v>503</v>
      </c>
      <c r="D7117" s="9" t="s">
        <v>1888</v>
      </c>
      <c r="E7117" s="9"/>
      <c r="F7117" s="9"/>
      <c r="G7117" s="10">
        <v>20</v>
      </c>
      <c r="H7117" s="10" t="s">
        <v>330</v>
      </c>
      <c r="I7117" s="10">
        <v>1956</v>
      </c>
      <c r="J7117" s="11" t="s">
        <v>16277</v>
      </c>
      <c r="K7117" s="12"/>
      <c r="L7117" s="63" t="s">
        <v>17984</v>
      </c>
      <c r="M7117" t="s">
        <v>753</v>
      </c>
      <c r="S7117" s="9"/>
      <c r="T7117">
        <v>6</v>
      </c>
      <c r="U7117" s="210" t="s">
        <v>18307</v>
      </c>
      <c r="V7117" s="14">
        <v>0</v>
      </c>
      <c r="W7117" s="14">
        <v>0</v>
      </c>
      <c r="X7117" s="109" t="e">
        <v>#N/A</v>
      </c>
      <c r="Y7117" t="s">
        <v>1888</v>
      </c>
      <c r="Z7117" t="s">
        <v>271</v>
      </c>
      <c r="AA7117">
        <f t="shared" si="111"/>
        <v>1</v>
      </c>
    </row>
    <row r="7118" spans="1:27" x14ac:dyDescent="0.2">
      <c r="A7118">
        <v>430</v>
      </c>
      <c r="B7118" s="1" t="s">
        <v>16278</v>
      </c>
      <c r="C7118" t="s">
        <v>6878</v>
      </c>
      <c r="D7118" s="9" t="s">
        <v>16279</v>
      </c>
      <c r="E7118" s="9"/>
      <c r="F7118" s="9"/>
      <c r="G7118" s="10">
        <v>10</v>
      </c>
      <c r="H7118" s="10" t="s">
        <v>342</v>
      </c>
      <c r="I7118" s="10">
        <v>1956</v>
      </c>
      <c r="J7118" s="11" t="s">
        <v>16280</v>
      </c>
      <c r="K7118" s="12"/>
      <c r="L7118" s="13" t="s">
        <v>16281</v>
      </c>
      <c r="M7118" t="s">
        <v>753</v>
      </c>
      <c r="S7118" s="9"/>
      <c r="T7118">
        <v>7</v>
      </c>
      <c r="U7118" s="210" t="s">
        <v>18308</v>
      </c>
      <c r="V7118" s="14">
        <v>0</v>
      </c>
      <c r="W7118" s="14">
        <v>0</v>
      </c>
      <c r="X7118" s="150" t="s">
        <v>270</v>
      </c>
      <c r="Y7118">
        <v>540</v>
      </c>
      <c r="Z7118" t="s">
        <v>271</v>
      </c>
      <c r="AA7118">
        <f t="shared" si="111"/>
        <v>6</v>
      </c>
    </row>
    <row r="7119" spans="1:27" x14ac:dyDescent="0.2">
      <c r="A7119">
        <v>231</v>
      </c>
      <c r="B7119" s="1" t="s">
        <v>16282</v>
      </c>
      <c r="C7119" t="s">
        <v>503</v>
      </c>
      <c r="D7119" s="9" t="s">
        <v>16283</v>
      </c>
      <c r="E7119" s="9"/>
      <c r="F7119" s="9"/>
      <c r="G7119" s="10">
        <v>10</v>
      </c>
      <c r="H7119" s="10" t="s">
        <v>342</v>
      </c>
      <c r="I7119" s="10">
        <v>1956</v>
      </c>
      <c r="J7119" s="11" t="s">
        <v>16280</v>
      </c>
      <c r="K7119" s="12"/>
      <c r="L7119" s="13" t="s">
        <v>16284</v>
      </c>
      <c r="M7119" t="s">
        <v>753</v>
      </c>
      <c r="S7119" s="9"/>
      <c r="T7119">
        <v>7</v>
      </c>
      <c r="U7119" s="210" t="s">
        <v>18308</v>
      </c>
      <c r="V7119" s="14">
        <v>0</v>
      </c>
      <c r="W7119" s="14">
        <v>0</v>
      </c>
      <c r="X7119" s="150" t="s">
        <v>270</v>
      </c>
      <c r="Y7119">
        <v>39</v>
      </c>
      <c r="Z7119" t="s">
        <v>271</v>
      </c>
      <c r="AA7119">
        <f t="shared" si="111"/>
        <v>6</v>
      </c>
    </row>
    <row r="7120" spans="1:27" x14ac:dyDescent="0.2">
      <c r="A7120">
        <v>2222</v>
      </c>
      <c r="B7120" s="1" t="s">
        <v>16285</v>
      </c>
      <c r="C7120" t="s">
        <v>9894</v>
      </c>
      <c r="D7120" s="9" t="s">
        <v>16286</v>
      </c>
      <c r="E7120" s="9"/>
      <c r="F7120" s="9"/>
      <c r="G7120" s="10">
        <v>23</v>
      </c>
      <c r="H7120" s="10" t="s">
        <v>342</v>
      </c>
      <c r="I7120" s="10">
        <v>1956</v>
      </c>
      <c r="J7120" s="11" t="s">
        <v>16287</v>
      </c>
      <c r="K7120" s="12"/>
      <c r="L7120" s="13" t="s">
        <v>16288</v>
      </c>
      <c r="M7120" t="s">
        <v>753</v>
      </c>
      <c r="S7120" s="9"/>
      <c r="T7120">
        <v>7</v>
      </c>
      <c r="U7120" s="210" t="s">
        <v>18308</v>
      </c>
      <c r="V7120" s="14">
        <v>0</v>
      </c>
      <c r="W7120" s="14">
        <v>0</v>
      </c>
      <c r="X7120" s="150" t="s">
        <v>294</v>
      </c>
      <c r="Y7120" t="s">
        <v>1369</v>
      </c>
      <c r="Z7120" t="s">
        <v>271</v>
      </c>
      <c r="AA7120">
        <f t="shared" si="111"/>
        <v>2</v>
      </c>
    </row>
    <row r="7121" spans="1:27" x14ac:dyDescent="0.2">
      <c r="A7121">
        <v>295</v>
      </c>
      <c r="B7121" s="1" t="s">
        <v>16289</v>
      </c>
      <c r="C7121" t="s">
        <v>6878</v>
      </c>
      <c r="D7121" s="9" t="s">
        <v>16290</v>
      </c>
      <c r="E7121" s="9"/>
      <c r="F7121" s="9"/>
      <c r="G7121" s="10">
        <v>10</v>
      </c>
      <c r="H7121" s="10" t="s">
        <v>571</v>
      </c>
      <c r="I7121" s="10">
        <v>1956</v>
      </c>
      <c r="J7121" s="11" t="s">
        <v>16291</v>
      </c>
      <c r="K7121" s="12"/>
      <c r="L7121" s="13" t="s">
        <v>16292</v>
      </c>
      <c r="M7121" t="s">
        <v>781</v>
      </c>
      <c r="S7121" s="9"/>
      <c r="T7121">
        <v>8</v>
      </c>
      <c r="U7121" s="210" t="s">
        <v>18309</v>
      </c>
      <c r="V7121" s="14">
        <v>0</v>
      </c>
      <c r="W7121" s="14">
        <v>0</v>
      </c>
      <c r="X7121" s="109" t="e">
        <v>#N/A</v>
      </c>
      <c r="Y7121" t="s">
        <v>10106</v>
      </c>
      <c r="Z7121" t="s">
        <v>271</v>
      </c>
      <c r="AA7121">
        <f t="shared" si="111"/>
        <v>2</v>
      </c>
    </row>
    <row r="7122" spans="1:27" x14ac:dyDescent="0.2">
      <c r="A7122">
        <v>62</v>
      </c>
      <c r="B7122" s="1" t="s">
        <v>16293</v>
      </c>
      <c r="C7122" t="s">
        <v>6878</v>
      </c>
      <c r="D7122" s="9" t="s">
        <v>15271</v>
      </c>
      <c r="E7122" s="9"/>
      <c r="F7122" s="9"/>
      <c r="G7122" s="10">
        <v>28</v>
      </c>
      <c r="H7122" s="10" t="s">
        <v>571</v>
      </c>
      <c r="I7122" s="10">
        <v>1956</v>
      </c>
      <c r="J7122" s="11" t="s">
        <v>16294</v>
      </c>
      <c r="K7122" s="12"/>
      <c r="L7122" s="13" t="s">
        <v>16295</v>
      </c>
      <c r="M7122" t="s">
        <v>781</v>
      </c>
      <c r="S7122" s="9"/>
      <c r="T7122">
        <v>8</v>
      </c>
      <c r="U7122" s="210" t="s">
        <v>18309</v>
      </c>
      <c r="V7122" s="14">
        <v>0</v>
      </c>
      <c r="W7122" s="14">
        <v>0</v>
      </c>
      <c r="X7122" s="150" t="s">
        <v>270</v>
      </c>
      <c r="Y7122">
        <v>540</v>
      </c>
      <c r="Z7122" t="s">
        <v>3085</v>
      </c>
      <c r="AA7122">
        <f t="shared" si="111"/>
        <v>2</v>
      </c>
    </row>
    <row r="7123" spans="1:27" x14ac:dyDescent="0.2">
      <c r="A7123">
        <v>2956</v>
      </c>
      <c r="B7123" s="1" t="s">
        <v>16296</v>
      </c>
      <c r="C7123" t="s">
        <v>503</v>
      </c>
      <c r="D7123" s="9" t="s">
        <v>6511</v>
      </c>
      <c r="E7123" s="9"/>
      <c r="F7123" s="9"/>
      <c r="G7123" s="10">
        <v>4</v>
      </c>
      <c r="H7123" s="10" t="s">
        <v>632</v>
      </c>
      <c r="I7123" s="10">
        <v>1956</v>
      </c>
      <c r="J7123" s="11" t="s">
        <v>16297</v>
      </c>
      <c r="K7123" s="12"/>
      <c r="L7123" s="13" t="s">
        <v>16298</v>
      </c>
      <c r="M7123" t="s">
        <v>17959</v>
      </c>
      <c r="S7123" s="9"/>
      <c r="T7123">
        <v>9</v>
      </c>
      <c r="U7123" s="210" t="s">
        <v>18310</v>
      </c>
      <c r="V7123" s="14">
        <v>0</v>
      </c>
      <c r="W7123" s="14">
        <v>0</v>
      </c>
      <c r="X7123" s="150" t="s">
        <v>270</v>
      </c>
      <c r="Y7123" t="s">
        <v>6511</v>
      </c>
      <c r="Z7123" t="s">
        <v>505</v>
      </c>
      <c r="AA7123">
        <f t="shared" si="111"/>
        <v>1</v>
      </c>
    </row>
    <row r="7124" spans="1:27" x14ac:dyDescent="0.2">
      <c r="A7124">
        <v>369</v>
      </c>
      <c r="B7124" s="1" t="s">
        <v>16303</v>
      </c>
      <c r="C7124" t="s">
        <v>503</v>
      </c>
      <c r="D7124" s="9" t="s">
        <v>16304</v>
      </c>
      <c r="E7124" s="9" t="s">
        <v>259</v>
      </c>
      <c r="F7124" s="9" t="s">
        <v>532</v>
      </c>
      <c r="G7124" s="10">
        <v>25</v>
      </c>
      <c r="H7124" s="10" t="s">
        <v>632</v>
      </c>
      <c r="I7124" s="10">
        <v>1956</v>
      </c>
      <c r="J7124" s="11" t="s">
        <v>16301</v>
      </c>
      <c r="K7124" s="12"/>
      <c r="L7124" s="13" t="s">
        <v>16302</v>
      </c>
      <c r="M7124" t="s">
        <v>753</v>
      </c>
      <c r="S7124" s="9"/>
      <c r="T7124">
        <v>9</v>
      </c>
      <c r="U7124" s="210" t="s">
        <v>18310</v>
      </c>
      <c r="V7124" s="14">
        <v>0</v>
      </c>
      <c r="W7124" s="14">
        <v>1</v>
      </c>
      <c r="X7124" s="109" t="s">
        <v>294</v>
      </c>
      <c r="Y7124" t="s">
        <v>10182</v>
      </c>
      <c r="Z7124" t="s">
        <v>505</v>
      </c>
      <c r="AA7124">
        <f t="shared" si="111"/>
        <v>6</v>
      </c>
    </row>
    <row r="7125" spans="1:27" x14ac:dyDescent="0.2">
      <c r="A7125">
        <v>2110</v>
      </c>
      <c r="B7125" s="1" t="s">
        <v>16299</v>
      </c>
      <c r="C7125" t="s">
        <v>503</v>
      </c>
      <c r="D7125" s="9" t="s">
        <v>16300</v>
      </c>
      <c r="E7125" s="9" t="s">
        <v>259</v>
      </c>
      <c r="F7125" s="9" t="s">
        <v>532</v>
      </c>
      <c r="G7125" s="10">
        <v>25</v>
      </c>
      <c r="H7125" s="10" t="s">
        <v>632</v>
      </c>
      <c r="I7125" s="10">
        <v>1956</v>
      </c>
      <c r="J7125" s="11" t="s">
        <v>16301</v>
      </c>
      <c r="K7125" s="12"/>
      <c r="L7125" s="13" t="s">
        <v>16302</v>
      </c>
      <c r="M7125" t="s">
        <v>753</v>
      </c>
      <c r="S7125" s="9"/>
      <c r="T7125">
        <v>9</v>
      </c>
      <c r="U7125" s="210" t="s">
        <v>18310</v>
      </c>
      <c r="V7125" s="14">
        <v>0</v>
      </c>
      <c r="W7125" s="14">
        <v>1</v>
      </c>
      <c r="X7125" s="109" t="s">
        <v>294</v>
      </c>
      <c r="Y7125" t="s">
        <v>10697</v>
      </c>
      <c r="Z7125" t="s">
        <v>505</v>
      </c>
      <c r="AA7125">
        <f t="shared" si="111"/>
        <v>9</v>
      </c>
    </row>
    <row r="7126" spans="1:27" x14ac:dyDescent="0.2">
      <c r="A7126">
        <v>4776</v>
      </c>
      <c r="B7126" s="1" t="s">
        <v>16306</v>
      </c>
      <c r="C7126" t="s">
        <v>9894</v>
      </c>
      <c r="D7126" s="9" t="s">
        <v>16307</v>
      </c>
      <c r="E7126" s="9"/>
      <c r="F7126" s="9"/>
      <c r="G7126" s="10">
        <v>25</v>
      </c>
      <c r="H7126" s="10" t="s">
        <v>632</v>
      </c>
      <c r="I7126" s="10">
        <v>1956</v>
      </c>
      <c r="J7126" s="11" t="s">
        <v>16301</v>
      </c>
      <c r="K7126" s="12"/>
      <c r="L7126" s="13" t="s">
        <v>16308</v>
      </c>
      <c r="M7126" t="s">
        <v>753</v>
      </c>
      <c r="S7126" s="9"/>
      <c r="T7126">
        <v>9</v>
      </c>
      <c r="U7126" s="210" t="s">
        <v>18310</v>
      </c>
      <c r="V7126" s="14">
        <v>0</v>
      </c>
      <c r="W7126" s="14">
        <v>0</v>
      </c>
      <c r="X7126" s="109" t="e">
        <v>#N/A</v>
      </c>
      <c r="Y7126" t="s">
        <v>16307</v>
      </c>
      <c r="Z7126" t="s">
        <v>271</v>
      </c>
      <c r="AA7126">
        <f t="shared" si="111"/>
        <v>1</v>
      </c>
    </row>
    <row r="7127" spans="1:27" x14ac:dyDescent="0.2">
      <c r="A7127">
        <v>991</v>
      </c>
      <c r="B7127" s="1" t="s">
        <v>16305</v>
      </c>
      <c r="C7127" t="s">
        <v>503</v>
      </c>
      <c r="D7127" s="9" t="s">
        <v>11220</v>
      </c>
      <c r="E7127" s="9"/>
      <c r="F7127" s="9"/>
      <c r="G7127" s="10">
        <v>25</v>
      </c>
      <c r="H7127" s="10" t="s">
        <v>632</v>
      </c>
      <c r="I7127" s="10">
        <v>1956</v>
      </c>
      <c r="J7127" s="11" t="s">
        <v>16301</v>
      </c>
      <c r="K7127" s="12"/>
      <c r="L7127" s="13" t="s">
        <v>16302</v>
      </c>
      <c r="M7127" t="s">
        <v>753</v>
      </c>
      <c r="S7127" s="9"/>
      <c r="T7127">
        <v>9</v>
      </c>
      <c r="U7127" s="210" t="s">
        <v>18310</v>
      </c>
      <c r="V7127" s="14">
        <v>0</v>
      </c>
      <c r="W7127" s="14">
        <v>0</v>
      </c>
      <c r="X7127" s="150" t="s">
        <v>294</v>
      </c>
      <c r="Y7127" t="s">
        <v>10267</v>
      </c>
      <c r="Z7127" t="s">
        <v>505</v>
      </c>
      <c r="AA7127">
        <f t="shared" si="111"/>
        <v>2</v>
      </c>
    </row>
    <row r="7128" spans="1:27" x14ac:dyDescent="0.2">
      <c r="A7128">
        <v>7590</v>
      </c>
      <c r="B7128" s="1" t="s">
        <v>16309</v>
      </c>
      <c r="C7128" t="s">
        <v>9894</v>
      </c>
      <c r="D7128" s="9" t="s">
        <v>16310</v>
      </c>
      <c r="E7128" s="9"/>
      <c r="F7128" s="9"/>
      <c r="G7128" s="10">
        <v>56</v>
      </c>
      <c r="H7128" s="10" t="s">
        <v>632</v>
      </c>
      <c r="I7128" s="10">
        <v>1956</v>
      </c>
      <c r="J7128" s="11" t="s">
        <v>16311</v>
      </c>
      <c r="K7128" s="12"/>
      <c r="L7128" s="13" t="s">
        <v>16312</v>
      </c>
      <c r="M7128" t="s">
        <v>753</v>
      </c>
      <c r="S7128" s="9"/>
      <c r="T7128">
        <v>9</v>
      </c>
      <c r="U7128" s="210" t="s">
        <v>18310</v>
      </c>
      <c r="V7128" s="14">
        <v>0</v>
      </c>
      <c r="W7128" s="14">
        <v>0</v>
      </c>
      <c r="X7128" s="150" t="s">
        <v>294</v>
      </c>
      <c r="Y7128" t="s">
        <v>16313</v>
      </c>
      <c r="Z7128" t="s">
        <v>271</v>
      </c>
      <c r="AA7128">
        <f t="shared" si="111"/>
        <v>2</v>
      </c>
    </row>
    <row r="7129" spans="1:27" x14ac:dyDescent="0.2">
      <c r="A7129">
        <v>6090</v>
      </c>
      <c r="B7129" s="1" t="s">
        <v>16322</v>
      </c>
      <c r="C7129" t="s">
        <v>2221</v>
      </c>
      <c r="D7129" s="9" t="s">
        <v>121</v>
      </c>
      <c r="E7129" s="9" t="s">
        <v>8233</v>
      </c>
      <c r="F7129" s="9" t="s">
        <v>312</v>
      </c>
      <c r="G7129" s="10">
        <v>17</v>
      </c>
      <c r="H7129" s="10" t="s">
        <v>495</v>
      </c>
      <c r="I7129" s="10">
        <v>1956</v>
      </c>
      <c r="J7129" s="11" t="s">
        <v>16315</v>
      </c>
      <c r="K7129" s="12"/>
      <c r="L7129" s="13" t="s">
        <v>107</v>
      </c>
      <c r="M7129" t="s">
        <v>781</v>
      </c>
      <c r="S7129" s="9"/>
      <c r="T7129">
        <v>10</v>
      </c>
      <c r="U7129" s="210" t="s">
        <v>18311</v>
      </c>
      <c r="V7129" s="14">
        <v>0</v>
      </c>
      <c r="W7129" s="14">
        <v>1</v>
      </c>
      <c r="X7129" s="150" t="s">
        <v>270</v>
      </c>
      <c r="Y7129">
        <v>410</v>
      </c>
      <c r="Z7129" t="s">
        <v>505</v>
      </c>
      <c r="AA7129">
        <f t="shared" si="111"/>
        <v>2</v>
      </c>
    </row>
    <row r="7130" spans="1:27" x14ac:dyDescent="0.2">
      <c r="A7130">
        <v>4697</v>
      </c>
      <c r="B7130" s="1" t="s">
        <v>16314</v>
      </c>
      <c r="C7130" t="s">
        <v>2221</v>
      </c>
      <c r="D7130" s="9" t="s">
        <v>127</v>
      </c>
      <c r="E7130" s="9" t="s">
        <v>8233</v>
      </c>
      <c r="F7130" s="9"/>
      <c r="G7130" s="10">
        <v>17</v>
      </c>
      <c r="H7130" s="10" t="s">
        <v>495</v>
      </c>
      <c r="I7130" s="10">
        <v>1956</v>
      </c>
      <c r="J7130" s="11" t="s">
        <v>16315</v>
      </c>
      <c r="K7130" s="12"/>
      <c r="L7130" s="13" t="s">
        <v>109</v>
      </c>
      <c r="M7130" t="s">
        <v>753</v>
      </c>
      <c r="S7130" s="9"/>
      <c r="T7130">
        <v>10</v>
      </c>
      <c r="U7130" s="210" t="s">
        <v>18311</v>
      </c>
      <c r="V7130" s="14">
        <v>0</v>
      </c>
      <c r="W7130" s="14">
        <v>1</v>
      </c>
      <c r="X7130" s="150" t="s">
        <v>270</v>
      </c>
      <c r="Y7130">
        <v>456</v>
      </c>
      <c r="Z7130" t="s">
        <v>505</v>
      </c>
      <c r="AA7130">
        <f t="shared" si="111"/>
        <v>2</v>
      </c>
    </row>
    <row r="7131" spans="1:27" x14ac:dyDescent="0.2">
      <c r="A7131">
        <v>6582</v>
      </c>
      <c r="B7131" s="1" t="s">
        <v>16316</v>
      </c>
      <c r="C7131" t="s">
        <v>2221</v>
      </c>
      <c r="D7131" s="9" t="s">
        <v>127</v>
      </c>
      <c r="E7131" s="9" t="s">
        <v>8233</v>
      </c>
      <c r="F7131" s="9"/>
      <c r="G7131" s="10">
        <v>17</v>
      </c>
      <c r="H7131" s="10" t="s">
        <v>495</v>
      </c>
      <c r="I7131" s="10">
        <v>1956</v>
      </c>
      <c r="J7131" s="11" t="s">
        <v>16315</v>
      </c>
      <c r="K7131" s="12"/>
      <c r="L7131" s="13" t="s">
        <v>16317</v>
      </c>
      <c r="M7131" t="s">
        <v>753</v>
      </c>
      <c r="S7131" s="9"/>
      <c r="T7131">
        <v>10</v>
      </c>
      <c r="U7131" s="210" t="s">
        <v>18311</v>
      </c>
      <c r="V7131" s="14">
        <v>0</v>
      </c>
      <c r="W7131" s="14">
        <v>1</v>
      </c>
      <c r="X7131" s="150" t="s">
        <v>270</v>
      </c>
      <c r="Y7131">
        <v>456</v>
      </c>
      <c r="Z7131" t="s">
        <v>505</v>
      </c>
      <c r="AA7131">
        <f t="shared" si="111"/>
        <v>2</v>
      </c>
    </row>
    <row r="7132" spans="1:27" x14ac:dyDescent="0.2">
      <c r="A7132">
        <v>5412</v>
      </c>
      <c r="B7132" s="1" t="s">
        <v>16325</v>
      </c>
      <c r="C7132" t="s">
        <v>2221</v>
      </c>
      <c r="D7132" s="9" t="s">
        <v>116</v>
      </c>
      <c r="E7132" s="9" t="s">
        <v>8233</v>
      </c>
      <c r="F7132" s="9"/>
      <c r="G7132" s="10">
        <v>17</v>
      </c>
      <c r="H7132" s="10" t="s">
        <v>495</v>
      </c>
      <c r="I7132" s="10">
        <v>1956</v>
      </c>
      <c r="J7132" s="11" t="s">
        <v>16315</v>
      </c>
      <c r="K7132" s="12"/>
      <c r="L7132" s="13" t="s">
        <v>16326</v>
      </c>
      <c r="M7132" t="s">
        <v>753</v>
      </c>
      <c r="S7132" s="9"/>
      <c r="T7132">
        <v>10</v>
      </c>
      <c r="U7132" s="210" t="s">
        <v>18311</v>
      </c>
      <c r="V7132" s="14">
        <v>0</v>
      </c>
      <c r="W7132" s="14">
        <v>1</v>
      </c>
      <c r="X7132" s="150" t="s">
        <v>270</v>
      </c>
      <c r="Y7132">
        <v>68</v>
      </c>
      <c r="Z7132" t="s">
        <v>505</v>
      </c>
      <c r="AA7132">
        <f t="shared" si="111"/>
        <v>2</v>
      </c>
    </row>
    <row r="7133" spans="1:27" x14ac:dyDescent="0.2">
      <c r="A7133">
        <v>3716</v>
      </c>
      <c r="B7133" s="1" t="s">
        <v>16320</v>
      </c>
      <c r="C7133" t="s">
        <v>2221</v>
      </c>
      <c r="D7133" s="9" t="s">
        <v>121</v>
      </c>
      <c r="E7133" s="9" t="s">
        <v>8233</v>
      </c>
      <c r="F7133" s="9" t="s">
        <v>312</v>
      </c>
      <c r="G7133" s="10">
        <v>17</v>
      </c>
      <c r="H7133" s="10" t="s">
        <v>495</v>
      </c>
      <c r="I7133" s="10">
        <v>1956</v>
      </c>
      <c r="J7133" s="11" t="s">
        <v>16315</v>
      </c>
      <c r="K7133" s="12"/>
      <c r="L7133" s="13" t="s">
        <v>16321</v>
      </c>
      <c r="M7133" t="s">
        <v>753</v>
      </c>
      <c r="S7133" s="9"/>
      <c r="T7133">
        <v>10</v>
      </c>
      <c r="U7133" s="210" t="s">
        <v>18311</v>
      </c>
      <c r="V7133" s="14">
        <v>0</v>
      </c>
      <c r="W7133" s="14">
        <v>1</v>
      </c>
      <c r="X7133" s="150" t="s">
        <v>270</v>
      </c>
      <c r="Y7133">
        <v>410</v>
      </c>
      <c r="Z7133" t="s">
        <v>505</v>
      </c>
      <c r="AA7133">
        <f t="shared" si="111"/>
        <v>2</v>
      </c>
    </row>
    <row r="7134" spans="1:27" x14ac:dyDescent="0.2">
      <c r="A7134">
        <v>3920</v>
      </c>
      <c r="B7134" s="1" t="s">
        <v>16327</v>
      </c>
      <c r="C7134" t="s">
        <v>2221</v>
      </c>
      <c r="D7134" s="9" t="s">
        <v>116</v>
      </c>
      <c r="E7134" s="9" t="s">
        <v>8233</v>
      </c>
      <c r="F7134" s="9"/>
      <c r="G7134" s="10">
        <v>17</v>
      </c>
      <c r="H7134" s="10" t="s">
        <v>495</v>
      </c>
      <c r="I7134" s="10">
        <v>1956</v>
      </c>
      <c r="J7134" s="11" t="s">
        <v>16315</v>
      </c>
      <c r="K7134" s="12"/>
      <c r="L7134" s="13" t="s">
        <v>16328</v>
      </c>
      <c r="M7134" t="s">
        <v>753</v>
      </c>
      <c r="S7134" s="9"/>
      <c r="T7134">
        <v>10</v>
      </c>
      <c r="U7134" s="210" t="s">
        <v>18311</v>
      </c>
      <c r="V7134" s="14">
        <v>0</v>
      </c>
      <c r="W7134" s="14">
        <v>1</v>
      </c>
      <c r="X7134" s="150" t="s">
        <v>270</v>
      </c>
      <c r="Y7134">
        <v>68</v>
      </c>
      <c r="Z7134" t="s">
        <v>505</v>
      </c>
      <c r="AA7134">
        <f t="shared" si="111"/>
        <v>2</v>
      </c>
    </row>
    <row r="7135" spans="1:27" x14ac:dyDescent="0.2">
      <c r="A7135">
        <v>3114</v>
      </c>
      <c r="B7135" s="1" t="s">
        <v>16318</v>
      </c>
      <c r="C7135" t="s">
        <v>2221</v>
      </c>
      <c r="D7135" s="9" t="s">
        <v>127</v>
      </c>
      <c r="E7135" s="9" t="s">
        <v>8233</v>
      </c>
      <c r="F7135" s="9"/>
      <c r="G7135" s="10">
        <v>17</v>
      </c>
      <c r="H7135" s="10" t="s">
        <v>495</v>
      </c>
      <c r="I7135" s="10">
        <v>1956</v>
      </c>
      <c r="J7135" s="11" t="s">
        <v>16315</v>
      </c>
      <c r="K7135" s="12"/>
      <c r="L7135" s="13" t="s">
        <v>16319</v>
      </c>
      <c r="M7135" t="s">
        <v>753</v>
      </c>
      <c r="S7135" s="9"/>
      <c r="T7135">
        <v>10</v>
      </c>
      <c r="U7135" s="210" t="s">
        <v>18311</v>
      </c>
      <c r="V7135" s="14">
        <v>0</v>
      </c>
      <c r="W7135" s="14">
        <v>1</v>
      </c>
      <c r="X7135" s="150" t="s">
        <v>270</v>
      </c>
      <c r="Y7135">
        <v>456</v>
      </c>
      <c r="Z7135" t="s">
        <v>505</v>
      </c>
      <c r="AA7135">
        <f t="shared" si="111"/>
        <v>2</v>
      </c>
    </row>
    <row r="7136" spans="1:27" x14ac:dyDescent="0.2">
      <c r="A7136">
        <v>4890</v>
      </c>
      <c r="B7136" s="1" t="s">
        <v>16329</v>
      </c>
      <c r="C7136" t="s">
        <v>2221</v>
      </c>
      <c r="D7136" s="9" t="s">
        <v>116</v>
      </c>
      <c r="E7136" s="9" t="s">
        <v>8233</v>
      </c>
      <c r="F7136" s="9"/>
      <c r="G7136" s="10">
        <v>17</v>
      </c>
      <c r="H7136" s="10" t="s">
        <v>495</v>
      </c>
      <c r="I7136" s="10">
        <v>1956</v>
      </c>
      <c r="J7136" s="11" t="s">
        <v>16315</v>
      </c>
      <c r="K7136" s="12"/>
      <c r="L7136" s="13" t="s">
        <v>106</v>
      </c>
      <c r="M7136" t="s">
        <v>753</v>
      </c>
      <c r="S7136" s="9"/>
      <c r="T7136">
        <v>10</v>
      </c>
      <c r="U7136" s="210" t="s">
        <v>18311</v>
      </c>
      <c r="V7136" s="14">
        <v>0</v>
      </c>
      <c r="W7136" s="14">
        <v>1</v>
      </c>
      <c r="X7136" s="150" t="s">
        <v>270</v>
      </c>
      <c r="Y7136">
        <v>68</v>
      </c>
      <c r="Z7136" t="s">
        <v>505</v>
      </c>
      <c r="AA7136">
        <f t="shared" si="111"/>
        <v>2</v>
      </c>
    </row>
    <row r="7137" spans="1:27" x14ac:dyDescent="0.2">
      <c r="A7137">
        <v>4850</v>
      </c>
      <c r="B7137" s="1" t="s">
        <v>16323</v>
      </c>
      <c r="C7137" t="s">
        <v>2221</v>
      </c>
      <c r="D7137" s="9" t="s">
        <v>128</v>
      </c>
      <c r="E7137" s="9" t="s">
        <v>8233</v>
      </c>
      <c r="F7137" s="9"/>
      <c r="G7137" s="10">
        <v>17</v>
      </c>
      <c r="H7137" s="10" t="s">
        <v>495</v>
      </c>
      <c r="I7137" s="10">
        <v>1956</v>
      </c>
      <c r="J7137" s="11" t="s">
        <v>16315</v>
      </c>
      <c r="K7137" s="12"/>
      <c r="L7137" s="13" t="s">
        <v>16324</v>
      </c>
      <c r="M7137" t="s">
        <v>781</v>
      </c>
      <c r="S7137" s="9"/>
      <c r="T7137">
        <v>10</v>
      </c>
      <c r="U7137" s="210" t="s">
        <v>18311</v>
      </c>
      <c r="V7137" s="14">
        <v>0</v>
      </c>
      <c r="W7137" s="14">
        <v>1</v>
      </c>
      <c r="X7137" s="150" t="s">
        <v>270</v>
      </c>
      <c r="Y7137">
        <v>219</v>
      </c>
      <c r="Z7137" t="s">
        <v>505</v>
      </c>
      <c r="AA7137">
        <f t="shared" si="111"/>
        <v>2</v>
      </c>
    </row>
    <row r="7138" spans="1:27" x14ac:dyDescent="0.2">
      <c r="A7138">
        <v>194</v>
      </c>
      <c r="B7138" s="1" t="s">
        <v>16330</v>
      </c>
      <c r="C7138" t="s">
        <v>6878</v>
      </c>
      <c r="D7138" s="9" t="s">
        <v>16331</v>
      </c>
      <c r="E7138" s="9" t="s">
        <v>259</v>
      </c>
      <c r="F7138" s="9" t="s">
        <v>532</v>
      </c>
      <c r="G7138" s="10">
        <v>22</v>
      </c>
      <c r="H7138" s="10" t="s">
        <v>495</v>
      </c>
      <c r="I7138" s="10">
        <v>1956</v>
      </c>
      <c r="J7138" s="11" t="s">
        <v>16332</v>
      </c>
      <c r="K7138" s="12"/>
      <c r="L7138" s="13" t="s">
        <v>18843</v>
      </c>
      <c r="M7138" t="s">
        <v>17959</v>
      </c>
      <c r="S7138" s="9"/>
      <c r="T7138">
        <v>10</v>
      </c>
      <c r="U7138" s="210" t="s">
        <v>18311</v>
      </c>
      <c r="V7138" s="14">
        <v>0</v>
      </c>
      <c r="W7138" s="14">
        <v>0</v>
      </c>
      <c r="X7138" s="109" t="s">
        <v>294</v>
      </c>
      <c r="Y7138" t="s">
        <v>10697</v>
      </c>
      <c r="Z7138" t="s">
        <v>271</v>
      </c>
      <c r="AA7138">
        <f t="shared" si="111"/>
        <v>6</v>
      </c>
    </row>
    <row r="7139" spans="1:27" x14ac:dyDescent="0.2">
      <c r="A7139">
        <v>6031</v>
      </c>
      <c r="B7139" s="1" t="s">
        <v>16333</v>
      </c>
      <c r="C7139" t="s">
        <v>284</v>
      </c>
      <c r="D7139" s="9">
        <v>256</v>
      </c>
      <c r="E7139" s="9"/>
      <c r="F7139" s="9"/>
      <c r="G7139" s="10">
        <v>27</v>
      </c>
      <c r="H7139" s="10" t="s">
        <v>495</v>
      </c>
      <c r="I7139" s="10">
        <v>1956</v>
      </c>
      <c r="J7139" s="11" t="s">
        <v>16334</v>
      </c>
      <c r="K7139" s="12"/>
      <c r="L7139" s="13" t="s">
        <v>16335</v>
      </c>
      <c r="M7139" t="s">
        <v>753</v>
      </c>
      <c r="S7139" s="9"/>
      <c r="T7139">
        <v>10</v>
      </c>
      <c r="U7139" s="210" t="s">
        <v>18311</v>
      </c>
      <c r="V7139" s="14">
        <v>0</v>
      </c>
      <c r="W7139" s="14">
        <v>1</v>
      </c>
      <c r="X7139" s="150" t="s">
        <v>270</v>
      </c>
      <c r="Y7139">
        <v>256</v>
      </c>
      <c r="Z7139" t="s">
        <v>505</v>
      </c>
      <c r="AA7139">
        <f t="shared" si="111"/>
        <v>1</v>
      </c>
    </row>
    <row r="7140" spans="1:27" x14ac:dyDescent="0.2">
      <c r="A7140">
        <v>225</v>
      </c>
      <c r="B7140" s="1" t="s">
        <v>16336</v>
      </c>
      <c r="C7140" t="s">
        <v>503</v>
      </c>
      <c r="D7140" s="9" t="s">
        <v>16337</v>
      </c>
      <c r="E7140" s="9"/>
      <c r="F7140" s="9"/>
      <c r="G7140" s="10">
        <v>31</v>
      </c>
      <c r="H7140" s="10" t="s">
        <v>495</v>
      </c>
      <c r="I7140" s="10">
        <v>1956</v>
      </c>
      <c r="J7140" s="11" t="s">
        <v>16338</v>
      </c>
      <c r="K7140" s="12"/>
      <c r="L7140" s="13" t="s">
        <v>16339</v>
      </c>
      <c r="M7140" t="s">
        <v>753</v>
      </c>
      <c r="S7140" s="9"/>
      <c r="T7140">
        <v>10</v>
      </c>
      <c r="U7140" s="210" t="s">
        <v>18311</v>
      </c>
      <c r="V7140" s="14">
        <v>0</v>
      </c>
      <c r="W7140" s="14">
        <v>1</v>
      </c>
      <c r="X7140" s="150" t="s">
        <v>294</v>
      </c>
      <c r="Y7140" t="s">
        <v>16079</v>
      </c>
      <c r="Z7140" t="s">
        <v>505</v>
      </c>
      <c r="AA7140">
        <f t="shared" si="111"/>
        <v>7</v>
      </c>
    </row>
    <row r="7141" spans="1:27" x14ac:dyDescent="0.2">
      <c r="A7141">
        <v>3091</v>
      </c>
      <c r="B7141" s="1" t="s">
        <v>16340</v>
      </c>
      <c r="C7141" t="s">
        <v>503</v>
      </c>
      <c r="D7141" s="9" t="s">
        <v>16341</v>
      </c>
      <c r="E7141" s="9"/>
      <c r="F7141" s="9"/>
      <c r="G7141" s="10">
        <v>31</v>
      </c>
      <c r="H7141" s="10" t="s">
        <v>495</v>
      </c>
      <c r="I7141" s="10">
        <v>1956</v>
      </c>
      <c r="J7141" s="11" t="s">
        <v>16338</v>
      </c>
      <c r="K7141" s="12"/>
      <c r="L7141" s="13" t="s">
        <v>49</v>
      </c>
      <c r="M7141" t="s">
        <v>753</v>
      </c>
      <c r="S7141" s="9"/>
      <c r="T7141">
        <v>10</v>
      </c>
      <c r="U7141" s="210" t="s">
        <v>18311</v>
      </c>
      <c r="V7141" s="14">
        <v>0</v>
      </c>
      <c r="W7141" s="14">
        <v>0</v>
      </c>
      <c r="X7141" s="150" t="s">
        <v>294</v>
      </c>
      <c r="Y7141" t="s">
        <v>14484</v>
      </c>
      <c r="Z7141" t="s">
        <v>271</v>
      </c>
      <c r="AA7141">
        <f t="shared" si="111"/>
        <v>2</v>
      </c>
    </row>
    <row r="7142" spans="1:27" x14ac:dyDescent="0.2">
      <c r="A7142">
        <v>56</v>
      </c>
      <c r="B7142" s="1" t="s">
        <v>16346</v>
      </c>
      <c r="C7142" t="s">
        <v>2805</v>
      </c>
      <c r="D7142" s="9" t="s">
        <v>16347</v>
      </c>
      <c r="E7142" s="9" t="s">
        <v>14530</v>
      </c>
      <c r="F7142" s="9"/>
      <c r="G7142" s="10">
        <v>0</v>
      </c>
      <c r="H7142" s="10" t="s">
        <v>369</v>
      </c>
      <c r="I7142" s="10">
        <v>1956</v>
      </c>
      <c r="J7142" s="11" t="s">
        <v>16344</v>
      </c>
      <c r="K7142" s="12"/>
      <c r="L7142" s="13" t="s">
        <v>16348</v>
      </c>
      <c r="M7142" t="s">
        <v>753</v>
      </c>
      <c r="S7142" s="9"/>
      <c r="T7142">
        <v>11</v>
      </c>
      <c r="U7142" s="210" t="s">
        <v>18312</v>
      </c>
      <c r="V7142" s="14">
        <v>0</v>
      </c>
      <c r="W7142" s="14">
        <v>0</v>
      </c>
      <c r="X7142" s="109" t="e">
        <v>#N/A</v>
      </c>
      <c r="Y7142" t="s">
        <v>16349</v>
      </c>
      <c r="Z7142" t="s">
        <v>2808</v>
      </c>
      <c r="AA7142">
        <f t="shared" si="111"/>
        <v>2</v>
      </c>
    </row>
    <row r="7143" spans="1:27" x14ac:dyDescent="0.2">
      <c r="A7143">
        <v>1467</v>
      </c>
      <c r="B7143" s="1" t="s">
        <v>16342</v>
      </c>
      <c r="C7143" t="s">
        <v>2805</v>
      </c>
      <c r="D7143" s="9" t="s">
        <v>16343</v>
      </c>
      <c r="E7143" s="9" t="s">
        <v>14530</v>
      </c>
      <c r="F7143" s="9"/>
      <c r="G7143" s="10">
        <v>0</v>
      </c>
      <c r="H7143" s="10" t="s">
        <v>369</v>
      </c>
      <c r="I7143" s="10">
        <v>1956</v>
      </c>
      <c r="J7143" s="11" t="s">
        <v>16344</v>
      </c>
      <c r="K7143" s="12"/>
      <c r="L7143" s="13" t="s">
        <v>18844</v>
      </c>
      <c r="M7143" t="s">
        <v>17959</v>
      </c>
      <c r="S7143" s="9"/>
      <c r="T7143">
        <v>11</v>
      </c>
      <c r="U7143" s="210" t="s">
        <v>18312</v>
      </c>
      <c r="V7143" s="14">
        <v>0</v>
      </c>
      <c r="W7143" s="14">
        <v>0</v>
      </c>
      <c r="X7143" s="109" t="e">
        <v>#N/A</v>
      </c>
      <c r="Y7143" t="s">
        <v>16345</v>
      </c>
      <c r="Z7143" t="s">
        <v>2808</v>
      </c>
      <c r="AA7143">
        <f t="shared" si="111"/>
        <v>2</v>
      </c>
    </row>
    <row r="7144" spans="1:27" x14ac:dyDescent="0.2">
      <c r="A7144">
        <v>4831</v>
      </c>
      <c r="B7144" s="1" t="s">
        <v>16350</v>
      </c>
      <c r="C7144" t="s">
        <v>1027</v>
      </c>
      <c r="D7144" s="9">
        <v>540</v>
      </c>
      <c r="E7144" s="9" t="s">
        <v>14530</v>
      </c>
      <c r="F7144" s="9"/>
      <c r="G7144" s="10">
        <v>0</v>
      </c>
      <c r="H7144" s="10" t="s">
        <v>369</v>
      </c>
      <c r="I7144" s="10">
        <v>1956</v>
      </c>
      <c r="J7144" s="11" t="s">
        <v>16344</v>
      </c>
      <c r="K7144" s="12"/>
      <c r="L7144" s="13" t="s">
        <v>16351</v>
      </c>
      <c r="M7144" t="s">
        <v>753</v>
      </c>
      <c r="S7144" s="9"/>
      <c r="T7144">
        <v>11</v>
      </c>
      <c r="U7144" s="210" t="s">
        <v>18312</v>
      </c>
      <c r="V7144" s="14">
        <v>0</v>
      </c>
      <c r="W7144" s="14">
        <v>1</v>
      </c>
      <c r="X7144" s="150" t="s">
        <v>270</v>
      </c>
      <c r="Y7144">
        <v>540</v>
      </c>
      <c r="Z7144" t="s">
        <v>1419</v>
      </c>
      <c r="AA7144">
        <f t="shared" si="111"/>
        <v>1</v>
      </c>
    </row>
    <row r="7145" spans="1:27" x14ac:dyDescent="0.2">
      <c r="A7145">
        <v>6826</v>
      </c>
      <c r="B7145" s="1" t="s">
        <v>16352</v>
      </c>
      <c r="C7145" t="s">
        <v>1027</v>
      </c>
      <c r="D7145" s="9"/>
      <c r="E7145" s="9" t="s">
        <v>14530</v>
      </c>
      <c r="F7145" s="9"/>
      <c r="G7145" s="10">
        <v>0</v>
      </c>
      <c r="H7145" s="10" t="s">
        <v>369</v>
      </c>
      <c r="I7145" s="10">
        <v>1956</v>
      </c>
      <c r="J7145" s="11" t="s">
        <v>16344</v>
      </c>
      <c r="K7145" s="12"/>
      <c r="L7145" s="13" t="s">
        <v>16353</v>
      </c>
      <c r="M7145" t="s">
        <v>753</v>
      </c>
      <c r="S7145" s="9"/>
      <c r="T7145">
        <v>11</v>
      </c>
      <c r="U7145" s="210" t="s">
        <v>18312</v>
      </c>
      <c r="V7145" s="14">
        <v>0</v>
      </c>
      <c r="W7145" s="14">
        <v>0</v>
      </c>
      <c r="X7145" s="109" t="e">
        <v>#N/A</v>
      </c>
      <c r="Y7145" t="s">
        <v>334</v>
      </c>
      <c r="Z7145" t="s">
        <v>7856</v>
      </c>
      <c r="AA7145">
        <f t="shared" si="111"/>
        <v>1</v>
      </c>
    </row>
    <row r="7146" spans="1:27" x14ac:dyDescent="0.2">
      <c r="A7146">
        <v>6832</v>
      </c>
      <c r="B7146" s="1" t="s">
        <v>16354</v>
      </c>
      <c r="C7146" t="s">
        <v>1027</v>
      </c>
      <c r="D7146" s="9"/>
      <c r="E7146" s="9" t="s">
        <v>14530</v>
      </c>
      <c r="F7146" s="9"/>
      <c r="G7146" s="10">
        <v>0</v>
      </c>
      <c r="H7146" s="10" t="s">
        <v>369</v>
      </c>
      <c r="I7146" s="10">
        <v>1956</v>
      </c>
      <c r="J7146" s="11" t="s">
        <v>16344</v>
      </c>
      <c r="K7146" s="12"/>
      <c r="L7146" s="13" t="s">
        <v>16355</v>
      </c>
      <c r="M7146" t="s">
        <v>753</v>
      </c>
      <c r="S7146" s="9"/>
      <c r="T7146">
        <v>11</v>
      </c>
      <c r="U7146" s="210" t="s">
        <v>18312</v>
      </c>
      <c r="V7146" s="14">
        <v>0</v>
      </c>
      <c r="W7146" s="14">
        <v>0</v>
      </c>
      <c r="X7146" s="109" t="e">
        <v>#N/A</v>
      </c>
      <c r="Y7146" t="s">
        <v>334</v>
      </c>
      <c r="Z7146" t="s">
        <v>7856</v>
      </c>
      <c r="AA7146">
        <f t="shared" si="111"/>
        <v>1</v>
      </c>
    </row>
    <row r="7147" spans="1:27" x14ac:dyDescent="0.2">
      <c r="A7147">
        <v>6841</v>
      </c>
      <c r="B7147" s="1" t="s">
        <v>16356</v>
      </c>
      <c r="C7147" t="s">
        <v>1027</v>
      </c>
      <c r="D7147" s="9"/>
      <c r="E7147" s="9" t="s">
        <v>14530</v>
      </c>
      <c r="F7147" s="9"/>
      <c r="G7147" s="10">
        <v>0</v>
      </c>
      <c r="H7147" s="10" t="s">
        <v>369</v>
      </c>
      <c r="I7147" s="10">
        <v>1956</v>
      </c>
      <c r="J7147" s="11" t="s">
        <v>16344</v>
      </c>
      <c r="K7147" s="12"/>
      <c r="L7147" s="13" t="s">
        <v>16357</v>
      </c>
      <c r="M7147" t="s">
        <v>753</v>
      </c>
      <c r="S7147" s="9"/>
      <c r="T7147">
        <v>11</v>
      </c>
      <c r="U7147" s="210" t="s">
        <v>18312</v>
      </c>
      <c r="V7147" s="14">
        <v>0</v>
      </c>
      <c r="W7147" s="14">
        <v>1</v>
      </c>
      <c r="X7147" s="109" t="e">
        <v>#N/A</v>
      </c>
      <c r="Y7147" t="s">
        <v>334</v>
      </c>
      <c r="Z7147" t="s">
        <v>271</v>
      </c>
      <c r="AA7147">
        <f t="shared" si="111"/>
        <v>1</v>
      </c>
    </row>
    <row r="7148" spans="1:27" x14ac:dyDescent="0.2">
      <c r="A7148">
        <v>6842</v>
      </c>
      <c r="B7148" s="1" t="s">
        <v>16358</v>
      </c>
      <c r="C7148" t="s">
        <v>1027</v>
      </c>
      <c r="D7148" s="9"/>
      <c r="E7148" s="9" t="s">
        <v>14530</v>
      </c>
      <c r="F7148" s="9"/>
      <c r="G7148" s="10">
        <v>0</v>
      </c>
      <c r="H7148" s="10" t="s">
        <v>369</v>
      </c>
      <c r="I7148" s="10">
        <v>1956</v>
      </c>
      <c r="J7148" s="11" t="s">
        <v>16344</v>
      </c>
      <c r="K7148" s="12"/>
      <c r="L7148" s="13" t="s">
        <v>16359</v>
      </c>
      <c r="M7148" t="s">
        <v>753</v>
      </c>
      <c r="S7148" s="9"/>
      <c r="T7148">
        <v>11</v>
      </c>
      <c r="U7148" s="210" t="s">
        <v>18312</v>
      </c>
      <c r="V7148" s="14">
        <v>0</v>
      </c>
      <c r="W7148" s="14">
        <v>0</v>
      </c>
      <c r="X7148" s="109" t="e">
        <v>#N/A</v>
      </c>
      <c r="Y7148" t="s">
        <v>334</v>
      </c>
      <c r="Z7148" t="s">
        <v>271</v>
      </c>
      <c r="AA7148">
        <f t="shared" si="111"/>
        <v>1</v>
      </c>
    </row>
    <row r="7149" spans="1:27" x14ac:dyDescent="0.2">
      <c r="A7149">
        <v>6843</v>
      </c>
      <c r="B7149" s="1" t="s">
        <v>16360</v>
      </c>
      <c r="C7149" t="s">
        <v>1027</v>
      </c>
      <c r="D7149" s="9"/>
      <c r="E7149" s="9" t="s">
        <v>14530</v>
      </c>
      <c r="F7149" s="9"/>
      <c r="G7149" s="10">
        <v>0</v>
      </c>
      <c r="H7149" s="10" t="s">
        <v>369</v>
      </c>
      <c r="I7149" s="10">
        <v>1956</v>
      </c>
      <c r="J7149" s="11" t="s">
        <v>16344</v>
      </c>
      <c r="K7149" s="12"/>
      <c r="L7149" s="13" t="s">
        <v>16361</v>
      </c>
      <c r="M7149" t="s">
        <v>753</v>
      </c>
      <c r="S7149" s="9"/>
      <c r="T7149">
        <v>11</v>
      </c>
      <c r="U7149" s="210" t="s">
        <v>18312</v>
      </c>
      <c r="V7149" s="14">
        <v>0</v>
      </c>
      <c r="W7149" s="14">
        <v>0</v>
      </c>
      <c r="X7149" s="109" t="e">
        <v>#N/A</v>
      </c>
      <c r="Y7149" t="s">
        <v>334</v>
      </c>
      <c r="Z7149" t="s">
        <v>271</v>
      </c>
      <c r="AA7149">
        <f t="shared" si="111"/>
        <v>1</v>
      </c>
    </row>
    <row r="7150" spans="1:27" x14ac:dyDescent="0.2">
      <c r="A7150">
        <v>6844</v>
      </c>
      <c r="B7150" s="1" t="s">
        <v>16362</v>
      </c>
      <c r="C7150" t="s">
        <v>1027</v>
      </c>
      <c r="D7150" s="9"/>
      <c r="E7150" s="9" t="s">
        <v>14530</v>
      </c>
      <c r="F7150" s="9"/>
      <c r="G7150" s="10">
        <v>0</v>
      </c>
      <c r="H7150" s="10" t="s">
        <v>369</v>
      </c>
      <c r="I7150" s="10">
        <v>1956</v>
      </c>
      <c r="J7150" s="11" t="s">
        <v>16344</v>
      </c>
      <c r="K7150" s="12"/>
      <c r="L7150" s="13" t="s">
        <v>16363</v>
      </c>
      <c r="M7150" t="s">
        <v>753</v>
      </c>
      <c r="S7150" s="9"/>
      <c r="T7150">
        <v>11</v>
      </c>
      <c r="U7150" s="210" t="s">
        <v>18312</v>
      </c>
      <c r="V7150" s="14">
        <v>0</v>
      </c>
      <c r="W7150" s="14">
        <v>0</v>
      </c>
      <c r="X7150" s="109" t="e">
        <v>#N/A</v>
      </c>
      <c r="Y7150" t="s">
        <v>334</v>
      </c>
      <c r="Z7150" t="s">
        <v>1419</v>
      </c>
      <c r="AA7150">
        <f t="shared" si="111"/>
        <v>1</v>
      </c>
    </row>
    <row r="7151" spans="1:27" x14ac:dyDescent="0.2">
      <c r="A7151">
        <v>6846</v>
      </c>
      <c r="B7151" s="1" t="s">
        <v>16364</v>
      </c>
      <c r="C7151" t="s">
        <v>1027</v>
      </c>
      <c r="D7151" s="9"/>
      <c r="E7151" s="9" t="s">
        <v>14530</v>
      </c>
      <c r="F7151" s="9"/>
      <c r="G7151" s="10">
        <v>0</v>
      </c>
      <c r="H7151" s="10" t="s">
        <v>369</v>
      </c>
      <c r="I7151" s="10">
        <v>1956</v>
      </c>
      <c r="J7151" s="11" t="s">
        <v>16344</v>
      </c>
      <c r="K7151" s="12"/>
      <c r="L7151" s="13" t="s">
        <v>16365</v>
      </c>
      <c r="M7151" t="s">
        <v>753</v>
      </c>
      <c r="S7151" s="9"/>
      <c r="T7151">
        <v>11</v>
      </c>
      <c r="U7151" s="210" t="s">
        <v>18312</v>
      </c>
      <c r="V7151" s="14">
        <v>0</v>
      </c>
      <c r="W7151" s="14">
        <v>0</v>
      </c>
      <c r="X7151" s="109" t="e">
        <v>#N/A</v>
      </c>
      <c r="Y7151" t="s">
        <v>334</v>
      </c>
      <c r="Z7151" t="s">
        <v>1419</v>
      </c>
      <c r="AA7151">
        <f t="shared" si="111"/>
        <v>1</v>
      </c>
    </row>
    <row r="7152" spans="1:27" x14ac:dyDescent="0.2">
      <c r="A7152">
        <v>6847</v>
      </c>
      <c r="B7152" s="1" t="s">
        <v>16366</v>
      </c>
      <c r="C7152" t="s">
        <v>1027</v>
      </c>
      <c r="D7152" s="9"/>
      <c r="E7152" s="9" t="s">
        <v>14530</v>
      </c>
      <c r="F7152" s="9"/>
      <c r="G7152" s="10">
        <v>0</v>
      </c>
      <c r="H7152" s="10" t="s">
        <v>369</v>
      </c>
      <c r="I7152" s="10">
        <v>1956</v>
      </c>
      <c r="J7152" s="11" t="s">
        <v>16344</v>
      </c>
      <c r="K7152" s="12"/>
      <c r="L7152" s="13" t="s">
        <v>16367</v>
      </c>
      <c r="M7152" t="s">
        <v>753</v>
      </c>
      <c r="S7152" s="9"/>
      <c r="T7152">
        <v>11</v>
      </c>
      <c r="U7152" s="210" t="s">
        <v>18312</v>
      </c>
      <c r="V7152" s="14">
        <v>0</v>
      </c>
      <c r="W7152" s="14">
        <v>0</v>
      </c>
      <c r="X7152" s="109" t="e">
        <v>#N/A</v>
      </c>
      <c r="Y7152" t="s">
        <v>334</v>
      </c>
      <c r="Z7152" t="s">
        <v>1419</v>
      </c>
      <c r="AA7152">
        <f t="shared" si="111"/>
        <v>1</v>
      </c>
    </row>
    <row r="7153" spans="1:27" x14ac:dyDescent="0.2">
      <c r="A7153">
        <v>1209</v>
      </c>
      <c r="B7153" s="1" t="s">
        <v>16368</v>
      </c>
      <c r="C7153" t="s">
        <v>9894</v>
      </c>
      <c r="D7153" s="9" t="s">
        <v>16369</v>
      </c>
      <c r="E7153" s="9"/>
      <c r="F7153" s="9"/>
      <c r="G7153" s="10">
        <v>20</v>
      </c>
      <c r="H7153" s="10" t="s">
        <v>369</v>
      </c>
      <c r="I7153" s="10">
        <v>1956</v>
      </c>
      <c r="J7153" s="11" t="s">
        <v>16370</v>
      </c>
      <c r="K7153" s="12" t="s">
        <v>237</v>
      </c>
      <c r="L7153" s="13" t="s">
        <v>16659</v>
      </c>
      <c r="M7153" t="s">
        <v>290</v>
      </c>
      <c r="N7153" t="s">
        <v>291</v>
      </c>
      <c r="O7153" t="s">
        <v>760</v>
      </c>
      <c r="S7153" s="9"/>
      <c r="T7153">
        <v>11</v>
      </c>
      <c r="U7153" s="210" t="s">
        <v>18312</v>
      </c>
      <c r="V7153" s="14">
        <v>0</v>
      </c>
      <c r="W7153" s="14">
        <v>0</v>
      </c>
      <c r="X7153" s="150" t="s">
        <v>294</v>
      </c>
      <c r="Y7153" t="s">
        <v>15511</v>
      </c>
      <c r="Z7153" t="s">
        <v>271</v>
      </c>
      <c r="AA7153">
        <f t="shared" si="111"/>
        <v>2</v>
      </c>
    </row>
    <row r="7154" spans="1:27" x14ac:dyDescent="0.2">
      <c r="A7154">
        <v>2443</v>
      </c>
      <c r="B7154" s="1" t="s">
        <v>17598</v>
      </c>
      <c r="C7154" t="s">
        <v>1798</v>
      </c>
      <c r="D7154" s="9" t="s">
        <v>10829</v>
      </c>
      <c r="E7154" s="9" t="s">
        <v>12484</v>
      </c>
      <c r="F7154" s="9"/>
      <c r="G7154" s="10">
        <v>22</v>
      </c>
      <c r="H7154" s="10" t="s">
        <v>369</v>
      </c>
      <c r="I7154" s="10">
        <v>1956</v>
      </c>
      <c r="J7154" s="11" t="s">
        <v>17599</v>
      </c>
      <c r="K7154" s="12"/>
      <c r="L7154" s="13" t="s">
        <v>17600</v>
      </c>
      <c r="M7154" t="s">
        <v>781</v>
      </c>
      <c r="S7154" s="9"/>
      <c r="T7154">
        <v>11</v>
      </c>
      <c r="U7154" s="210" t="s">
        <v>18312</v>
      </c>
      <c r="V7154" s="14">
        <v>0</v>
      </c>
      <c r="W7154" s="14">
        <v>1</v>
      </c>
      <c r="X7154" s="109" t="e">
        <v>#N/A</v>
      </c>
      <c r="Y7154" t="s">
        <v>1888</v>
      </c>
      <c r="Z7154" t="s">
        <v>271</v>
      </c>
      <c r="AA7154">
        <f t="shared" si="111"/>
        <v>2</v>
      </c>
    </row>
    <row r="7155" spans="1:27" x14ac:dyDescent="0.2">
      <c r="A7155">
        <v>3554</v>
      </c>
      <c r="B7155" s="1" t="s">
        <v>17610</v>
      </c>
      <c r="C7155" t="s">
        <v>9894</v>
      </c>
      <c r="D7155" s="9" t="s">
        <v>10620</v>
      </c>
      <c r="E7155" s="9"/>
      <c r="F7155" s="9"/>
      <c r="G7155" s="10">
        <v>18</v>
      </c>
      <c r="H7155" s="10" t="s">
        <v>261</v>
      </c>
      <c r="I7155" s="10">
        <v>1956</v>
      </c>
      <c r="J7155" s="11" t="s">
        <v>17603</v>
      </c>
      <c r="K7155" s="12"/>
      <c r="L7155" s="13" t="s">
        <v>17604</v>
      </c>
      <c r="M7155" t="s">
        <v>753</v>
      </c>
      <c r="S7155" s="9"/>
      <c r="T7155">
        <v>12</v>
      </c>
      <c r="U7155" s="210" t="s">
        <v>18313</v>
      </c>
      <c r="V7155" s="14">
        <v>0</v>
      </c>
      <c r="W7155" s="14">
        <v>1</v>
      </c>
      <c r="X7155" s="109" t="e">
        <v>#N/A</v>
      </c>
      <c r="Y7155" t="s">
        <v>10620</v>
      </c>
      <c r="Z7155" t="s">
        <v>271</v>
      </c>
      <c r="AA7155">
        <f t="shared" si="111"/>
        <v>1</v>
      </c>
    </row>
    <row r="7156" spans="1:27" x14ac:dyDescent="0.2">
      <c r="A7156">
        <v>4937</v>
      </c>
      <c r="B7156" s="1" t="s">
        <v>17608</v>
      </c>
      <c r="C7156" t="s">
        <v>9894</v>
      </c>
      <c r="D7156" s="9" t="s">
        <v>16369</v>
      </c>
      <c r="E7156" s="9"/>
      <c r="F7156" s="9"/>
      <c r="G7156" s="10">
        <v>18</v>
      </c>
      <c r="H7156" s="10" t="s">
        <v>261</v>
      </c>
      <c r="I7156" s="10">
        <v>1956</v>
      </c>
      <c r="J7156" s="11" t="s">
        <v>17603</v>
      </c>
      <c r="K7156" s="12"/>
      <c r="L7156" s="13" t="s">
        <v>17604</v>
      </c>
      <c r="M7156" t="s">
        <v>753</v>
      </c>
      <c r="S7156" s="9"/>
      <c r="T7156">
        <v>12</v>
      </c>
      <c r="U7156" s="210" t="s">
        <v>18313</v>
      </c>
      <c r="V7156" s="14">
        <v>0</v>
      </c>
      <c r="W7156" s="14">
        <v>0</v>
      </c>
      <c r="X7156" s="150" t="s">
        <v>294</v>
      </c>
      <c r="Y7156" t="s">
        <v>15511</v>
      </c>
      <c r="Z7156" t="s">
        <v>271</v>
      </c>
      <c r="AA7156">
        <f t="shared" si="111"/>
        <v>2</v>
      </c>
    </row>
    <row r="7157" spans="1:27" x14ac:dyDescent="0.2">
      <c r="A7157">
        <v>7730</v>
      </c>
      <c r="B7157" s="1" t="s">
        <v>17611</v>
      </c>
      <c r="C7157" t="s">
        <v>9894</v>
      </c>
      <c r="D7157" s="9" t="s">
        <v>16307</v>
      </c>
      <c r="E7157" s="9"/>
      <c r="F7157" s="9"/>
      <c r="G7157" s="10">
        <v>18</v>
      </c>
      <c r="H7157" s="10" t="s">
        <v>261</v>
      </c>
      <c r="I7157" s="10">
        <v>1956</v>
      </c>
      <c r="J7157" s="11" t="s">
        <v>17603</v>
      </c>
      <c r="K7157" s="12"/>
      <c r="L7157" s="13" t="s">
        <v>17604</v>
      </c>
      <c r="M7157" t="s">
        <v>753</v>
      </c>
      <c r="S7157" s="9"/>
      <c r="T7157">
        <v>12</v>
      </c>
      <c r="U7157" s="210" t="s">
        <v>18313</v>
      </c>
      <c r="V7157" s="14">
        <v>0</v>
      </c>
      <c r="W7157" s="14">
        <v>0</v>
      </c>
      <c r="X7157" s="109" t="e">
        <v>#N/A</v>
      </c>
      <c r="Y7157" t="s">
        <v>16307</v>
      </c>
      <c r="Z7157" t="s">
        <v>271</v>
      </c>
      <c r="AA7157">
        <f t="shared" si="111"/>
        <v>1</v>
      </c>
    </row>
    <row r="7158" spans="1:27" x14ac:dyDescent="0.2">
      <c r="A7158">
        <v>2583</v>
      </c>
      <c r="B7158" s="1" t="s">
        <v>17609</v>
      </c>
      <c r="C7158" t="s">
        <v>9894</v>
      </c>
      <c r="D7158" s="9" t="s">
        <v>16369</v>
      </c>
      <c r="E7158" s="9"/>
      <c r="F7158" s="9"/>
      <c r="G7158" s="10">
        <v>18</v>
      </c>
      <c r="H7158" s="10" t="s">
        <v>261</v>
      </c>
      <c r="I7158" s="10">
        <v>1956</v>
      </c>
      <c r="J7158" s="11" t="s">
        <v>17603</v>
      </c>
      <c r="K7158" s="12"/>
      <c r="L7158" s="13" t="s">
        <v>17604</v>
      </c>
      <c r="M7158" t="s">
        <v>753</v>
      </c>
      <c r="S7158" s="9"/>
      <c r="T7158">
        <v>12</v>
      </c>
      <c r="U7158" s="210" t="s">
        <v>18313</v>
      </c>
      <c r="V7158" s="14">
        <v>0</v>
      </c>
      <c r="W7158" s="14">
        <v>0</v>
      </c>
      <c r="X7158" s="150" t="s">
        <v>294</v>
      </c>
      <c r="Y7158" t="s">
        <v>15511</v>
      </c>
      <c r="Z7158" t="s">
        <v>271</v>
      </c>
      <c r="AA7158">
        <f t="shared" si="111"/>
        <v>2</v>
      </c>
    </row>
    <row r="7159" spans="1:27" x14ac:dyDescent="0.2">
      <c r="A7159">
        <v>3340</v>
      </c>
      <c r="B7159" s="1" t="s">
        <v>17601</v>
      </c>
      <c r="C7159" t="s">
        <v>9894</v>
      </c>
      <c r="D7159" s="9" t="s">
        <v>17602</v>
      </c>
      <c r="E7159" s="9"/>
      <c r="F7159" s="9"/>
      <c r="G7159" s="10">
        <v>18</v>
      </c>
      <c r="H7159" s="10" t="s">
        <v>261</v>
      </c>
      <c r="I7159" s="10">
        <v>1956</v>
      </c>
      <c r="J7159" s="11" t="s">
        <v>17603</v>
      </c>
      <c r="K7159" s="12"/>
      <c r="L7159" s="13" t="s">
        <v>17604</v>
      </c>
      <c r="M7159" t="s">
        <v>753</v>
      </c>
      <c r="S7159" s="9"/>
      <c r="T7159">
        <v>12</v>
      </c>
      <c r="U7159" s="210" t="s">
        <v>18313</v>
      </c>
      <c r="V7159" s="14">
        <v>0</v>
      </c>
      <c r="W7159" s="14">
        <v>0</v>
      </c>
      <c r="X7159" s="150" t="s">
        <v>270</v>
      </c>
      <c r="Y7159">
        <v>527</v>
      </c>
      <c r="Z7159" t="s">
        <v>271</v>
      </c>
      <c r="AA7159">
        <f t="shared" si="111"/>
        <v>3</v>
      </c>
    </row>
    <row r="7160" spans="1:27" x14ac:dyDescent="0.2">
      <c r="A7160">
        <v>4174</v>
      </c>
      <c r="B7160" s="1" t="s">
        <v>17612</v>
      </c>
      <c r="C7160" t="s">
        <v>9894</v>
      </c>
      <c r="D7160" s="9" t="s">
        <v>16307</v>
      </c>
      <c r="E7160" s="9"/>
      <c r="F7160" s="9"/>
      <c r="G7160" s="10">
        <v>18</v>
      </c>
      <c r="H7160" s="10" t="s">
        <v>261</v>
      </c>
      <c r="I7160" s="10">
        <v>1956</v>
      </c>
      <c r="J7160" s="11" t="s">
        <v>17603</v>
      </c>
      <c r="K7160" s="12"/>
      <c r="L7160" s="13" t="s">
        <v>17604</v>
      </c>
      <c r="M7160" t="s">
        <v>753</v>
      </c>
      <c r="S7160" s="9"/>
      <c r="T7160">
        <v>12</v>
      </c>
      <c r="U7160" s="210" t="s">
        <v>18313</v>
      </c>
      <c r="V7160" s="14">
        <v>0</v>
      </c>
      <c r="W7160" s="14">
        <v>0</v>
      </c>
      <c r="X7160" s="109" t="e">
        <v>#N/A</v>
      </c>
      <c r="Y7160" t="s">
        <v>16307</v>
      </c>
      <c r="Z7160" t="s">
        <v>271</v>
      </c>
      <c r="AA7160">
        <f t="shared" si="111"/>
        <v>1</v>
      </c>
    </row>
    <row r="7161" spans="1:27" x14ac:dyDescent="0.2">
      <c r="A7161">
        <v>277</v>
      </c>
      <c r="B7161" s="1" t="s">
        <v>17605</v>
      </c>
      <c r="C7161" t="s">
        <v>9894</v>
      </c>
      <c r="D7161" s="9" t="s">
        <v>17606</v>
      </c>
      <c r="E7161" s="9"/>
      <c r="F7161" s="9"/>
      <c r="G7161" s="10">
        <v>18</v>
      </c>
      <c r="H7161" s="10" t="s">
        <v>261</v>
      </c>
      <c r="I7161" s="10">
        <v>1956</v>
      </c>
      <c r="J7161" s="11" t="s">
        <v>17603</v>
      </c>
      <c r="K7161" s="12"/>
      <c r="L7161" s="13" t="s">
        <v>17607</v>
      </c>
      <c r="M7161" t="s">
        <v>753</v>
      </c>
      <c r="S7161" s="9"/>
      <c r="T7161">
        <v>12</v>
      </c>
      <c r="U7161" s="210" t="s">
        <v>18313</v>
      </c>
      <c r="V7161" s="14">
        <v>0</v>
      </c>
      <c r="W7161" s="14">
        <v>0</v>
      </c>
      <c r="X7161" s="150" t="s">
        <v>270</v>
      </c>
      <c r="Y7161">
        <v>527</v>
      </c>
      <c r="Z7161" t="s">
        <v>7856</v>
      </c>
      <c r="AA7161">
        <f t="shared" si="111"/>
        <v>3</v>
      </c>
    </row>
    <row r="7162" spans="1:27" x14ac:dyDescent="0.2">
      <c r="A7162">
        <v>6772</v>
      </c>
      <c r="B7162" s="1" t="s">
        <v>17617</v>
      </c>
      <c r="C7162" t="s">
        <v>1798</v>
      </c>
      <c r="D7162" s="9" t="s">
        <v>1888</v>
      </c>
      <c r="E7162" s="9" t="s">
        <v>12484</v>
      </c>
      <c r="F7162" s="9"/>
      <c r="G7162" s="10">
        <v>0</v>
      </c>
      <c r="H7162" s="10" t="s">
        <v>276</v>
      </c>
      <c r="I7162" s="10" t="s">
        <v>17615</v>
      </c>
      <c r="J7162" s="23" t="s">
        <v>17615</v>
      </c>
      <c r="K7162" s="12"/>
      <c r="L7162" s="13" t="s">
        <v>17618</v>
      </c>
      <c r="M7162" t="s">
        <v>781</v>
      </c>
      <c r="S7162" s="9"/>
      <c r="T7162" s="14"/>
      <c r="U7162" s="210" t="s">
        <v>18314</v>
      </c>
      <c r="V7162" s="14">
        <v>0</v>
      </c>
      <c r="W7162" s="14">
        <v>1</v>
      </c>
      <c r="X7162" s="109" t="e">
        <v>#N/A</v>
      </c>
      <c r="Y7162" t="s">
        <v>1888</v>
      </c>
      <c r="Z7162" t="s">
        <v>271</v>
      </c>
      <c r="AA7162">
        <f t="shared" si="111"/>
        <v>1</v>
      </c>
    </row>
    <row r="7163" spans="1:27" x14ac:dyDescent="0.2">
      <c r="A7163">
        <v>884</v>
      </c>
      <c r="B7163" s="1" t="s">
        <v>17613</v>
      </c>
      <c r="C7163" t="s">
        <v>1798</v>
      </c>
      <c r="D7163" s="9" t="s">
        <v>17614</v>
      </c>
      <c r="E7163" s="9" t="s">
        <v>12484</v>
      </c>
      <c r="F7163" s="9"/>
      <c r="G7163" s="10">
        <v>0</v>
      </c>
      <c r="H7163" s="10" t="s">
        <v>276</v>
      </c>
      <c r="I7163" s="10" t="s">
        <v>17615</v>
      </c>
      <c r="J7163" s="23" t="s">
        <v>17615</v>
      </c>
      <c r="K7163" s="12"/>
      <c r="L7163" s="13" t="s">
        <v>17616</v>
      </c>
      <c r="M7163" t="s">
        <v>334</v>
      </c>
      <c r="S7163" s="9"/>
      <c r="T7163" s="14"/>
      <c r="U7163" s="210" t="s">
        <v>18314</v>
      </c>
      <c r="V7163" s="14">
        <v>0</v>
      </c>
      <c r="W7163" s="14">
        <v>0</v>
      </c>
      <c r="X7163" s="109" t="e">
        <v>#N/A</v>
      </c>
      <c r="Y7163" t="s">
        <v>1888</v>
      </c>
      <c r="Z7163" t="s">
        <v>271</v>
      </c>
      <c r="AA7163">
        <f t="shared" si="111"/>
        <v>3</v>
      </c>
    </row>
    <row r="7164" spans="1:27" x14ac:dyDescent="0.2">
      <c r="A7164">
        <v>3264</v>
      </c>
      <c r="B7164" s="1" t="s">
        <v>17619</v>
      </c>
      <c r="C7164" t="s">
        <v>10788</v>
      </c>
      <c r="D7164" s="9" t="s">
        <v>17620</v>
      </c>
      <c r="E7164" s="9"/>
      <c r="F7164" s="9"/>
      <c r="G7164" s="10">
        <v>0</v>
      </c>
      <c r="H7164" s="10" t="s">
        <v>276</v>
      </c>
      <c r="I7164" s="10">
        <v>1957</v>
      </c>
      <c r="J7164" s="23" t="s">
        <v>17615</v>
      </c>
      <c r="K7164" s="12"/>
      <c r="L7164" s="13" t="s">
        <v>17621</v>
      </c>
      <c r="M7164" t="s">
        <v>781</v>
      </c>
      <c r="S7164" s="9"/>
      <c r="T7164" s="14"/>
      <c r="U7164" s="210" t="s">
        <v>18314</v>
      </c>
      <c r="V7164" s="14">
        <v>0</v>
      </c>
      <c r="W7164" s="14">
        <v>0</v>
      </c>
      <c r="X7164" s="150" t="s">
        <v>294</v>
      </c>
      <c r="Y7164" t="s">
        <v>15262</v>
      </c>
      <c r="Z7164" t="s">
        <v>505</v>
      </c>
      <c r="AA7164">
        <f t="shared" si="111"/>
        <v>3</v>
      </c>
    </row>
    <row r="7165" spans="1:27" x14ac:dyDescent="0.2">
      <c r="A7165">
        <v>2145</v>
      </c>
      <c r="B7165" s="1" t="s">
        <v>17622</v>
      </c>
      <c r="C7165" t="s">
        <v>1798</v>
      </c>
      <c r="D7165" s="9" t="s">
        <v>2138</v>
      </c>
      <c r="E7165" s="9" t="s">
        <v>12484</v>
      </c>
      <c r="F7165" s="9"/>
      <c r="G7165" s="10">
        <v>13</v>
      </c>
      <c r="H7165" s="10" t="s">
        <v>276</v>
      </c>
      <c r="I7165" s="10">
        <v>1957</v>
      </c>
      <c r="J7165" s="11" t="s">
        <v>17623</v>
      </c>
      <c r="K7165" s="12" t="s">
        <v>237</v>
      </c>
      <c r="L7165" s="13" t="s">
        <v>17624</v>
      </c>
      <c r="M7165" t="s">
        <v>290</v>
      </c>
      <c r="N7165" t="s">
        <v>291</v>
      </c>
      <c r="O7165" t="s">
        <v>692</v>
      </c>
      <c r="S7165" s="9"/>
      <c r="T7165">
        <v>1</v>
      </c>
      <c r="U7165" s="210" t="s">
        <v>18315</v>
      </c>
      <c r="V7165" s="14">
        <v>0</v>
      </c>
      <c r="W7165" s="14">
        <v>1</v>
      </c>
      <c r="X7165" s="109" t="e">
        <v>#N/A</v>
      </c>
      <c r="Y7165" t="s">
        <v>2138</v>
      </c>
      <c r="Z7165" t="s">
        <v>271</v>
      </c>
      <c r="AA7165">
        <f t="shared" si="111"/>
        <v>1</v>
      </c>
    </row>
    <row r="7166" spans="1:27" x14ac:dyDescent="0.2">
      <c r="A7166">
        <v>121</v>
      </c>
      <c r="B7166" s="1" t="s">
        <v>17625</v>
      </c>
      <c r="C7166" t="s">
        <v>6878</v>
      </c>
      <c r="D7166" s="9" t="s">
        <v>17626</v>
      </c>
      <c r="E7166" s="9" t="s">
        <v>259</v>
      </c>
      <c r="F7166" s="9" t="s">
        <v>532</v>
      </c>
      <c r="G7166" s="10">
        <v>14</v>
      </c>
      <c r="H7166" s="10" t="s">
        <v>276</v>
      </c>
      <c r="I7166" s="10">
        <v>1957</v>
      </c>
      <c r="J7166" s="11" t="s">
        <v>17627</v>
      </c>
      <c r="K7166" s="12"/>
      <c r="L7166" s="13" t="s">
        <v>17628</v>
      </c>
      <c r="M7166" t="s">
        <v>753</v>
      </c>
      <c r="S7166" s="9"/>
      <c r="T7166">
        <v>1</v>
      </c>
      <c r="U7166" s="210" t="s">
        <v>18315</v>
      </c>
      <c r="V7166" s="14">
        <v>0</v>
      </c>
      <c r="W7166" s="14">
        <v>0</v>
      </c>
      <c r="X7166" s="109" t="s">
        <v>294</v>
      </c>
      <c r="Y7166" t="s">
        <v>10697</v>
      </c>
      <c r="Z7166" t="s">
        <v>271</v>
      </c>
      <c r="AA7166">
        <f t="shared" si="111"/>
        <v>7</v>
      </c>
    </row>
    <row r="7167" spans="1:27" x14ac:dyDescent="0.2">
      <c r="A7167">
        <v>120</v>
      </c>
      <c r="B7167" s="1" t="s">
        <v>17629</v>
      </c>
      <c r="C7167" t="s">
        <v>6878</v>
      </c>
      <c r="D7167" s="9" t="s">
        <v>17630</v>
      </c>
      <c r="E7167" s="9"/>
      <c r="F7167" s="9"/>
      <c r="G7167" s="10">
        <v>14</v>
      </c>
      <c r="H7167" s="10" t="s">
        <v>276</v>
      </c>
      <c r="I7167" s="10">
        <v>1957</v>
      </c>
      <c r="J7167" s="11" t="s">
        <v>17627</v>
      </c>
      <c r="K7167" s="12"/>
      <c r="L7167" s="13" t="s">
        <v>17628</v>
      </c>
      <c r="M7167" t="s">
        <v>753</v>
      </c>
      <c r="S7167" s="9"/>
      <c r="T7167">
        <v>1</v>
      </c>
      <c r="U7167" s="210" t="s">
        <v>18315</v>
      </c>
      <c r="V7167" s="14">
        <v>0</v>
      </c>
      <c r="W7167" s="14">
        <v>0</v>
      </c>
      <c r="X7167" s="150" t="s">
        <v>294</v>
      </c>
      <c r="Y7167" t="s">
        <v>12947</v>
      </c>
      <c r="Z7167" t="s">
        <v>271</v>
      </c>
      <c r="AA7167">
        <f t="shared" si="111"/>
        <v>7</v>
      </c>
    </row>
    <row r="7168" spans="1:27" x14ac:dyDescent="0.2">
      <c r="A7168">
        <v>2893</v>
      </c>
      <c r="B7168" s="1" t="s">
        <v>17631</v>
      </c>
      <c r="C7168" t="s">
        <v>6878</v>
      </c>
      <c r="D7168" s="9" t="s">
        <v>17632</v>
      </c>
      <c r="E7168" s="9"/>
      <c r="F7168" s="9"/>
      <c r="G7168" s="10">
        <v>14</v>
      </c>
      <c r="H7168" s="10" t="s">
        <v>276</v>
      </c>
      <c r="I7168" s="10">
        <v>1957</v>
      </c>
      <c r="J7168" s="11" t="s">
        <v>17627</v>
      </c>
      <c r="K7168" s="12"/>
      <c r="L7168" s="13" t="s">
        <v>17628</v>
      </c>
      <c r="M7168" t="s">
        <v>753</v>
      </c>
      <c r="S7168" s="9"/>
      <c r="T7168">
        <v>1</v>
      </c>
      <c r="U7168" s="210" t="s">
        <v>18315</v>
      </c>
      <c r="V7168" s="14">
        <v>0</v>
      </c>
      <c r="W7168" s="14">
        <v>0</v>
      </c>
      <c r="X7168" s="150" t="s">
        <v>270</v>
      </c>
      <c r="Y7168">
        <v>58</v>
      </c>
      <c r="Z7168" t="s">
        <v>271</v>
      </c>
      <c r="AA7168">
        <f t="shared" si="111"/>
        <v>3</v>
      </c>
    </row>
    <row r="7169" spans="1:27" x14ac:dyDescent="0.2">
      <c r="A7169">
        <v>1559</v>
      </c>
      <c r="B7169" s="1" t="s">
        <v>17639</v>
      </c>
      <c r="C7169" t="s">
        <v>9894</v>
      </c>
      <c r="D7169" s="9" t="s">
        <v>16369</v>
      </c>
      <c r="E7169" s="9"/>
      <c r="F7169" s="9"/>
      <c r="G7169" s="10">
        <v>14</v>
      </c>
      <c r="H7169" s="10" t="s">
        <v>276</v>
      </c>
      <c r="I7169" s="10">
        <v>1957</v>
      </c>
      <c r="J7169" s="11" t="s">
        <v>17627</v>
      </c>
      <c r="K7169" s="12"/>
      <c r="L7169" s="13" t="s">
        <v>17628</v>
      </c>
      <c r="M7169" t="s">
        <v>753</v>
      </c>
      <c r="S7169" s="9"/>
      <c r="T7169">
        <v>1</v>
      </c>
      <c r="U7169" s="210" t="s">
        <v>18315</v>
      </c>
      <c r="V7169" s="14">
        <v>0</v>
      </c>
      <c r="W7169" s="14">
        <v>0</v>
      </c>
      <c r="X7169" s="150" t="s">
        <v>294</v>
      </c>
      <c r="Y7169" t="s">
        <v>15511</v>
      </c>
      <c r="Z7169" t="s">
        <v>271</v>
      </c>
      <c r="AA7169">
        <f t="shared" si="111"/>
        <v>2</v>
      </c>
    </row>
    <row r="7170" spans="1:27" x14ac:dyDescent="0.2">
      <c r="A7170">
        <v>3778</v>
      </c>
      <c r="B7170" s="1" t="s">
        <v>17642</v>
      </c>
      <c r="C7170" t="s">
        <v>9894</v>
      </c>
      <c r="D7170" s="9" t="s">
        <v>17643</v>
      </c>
      <c r="E7170" s="9"/>
      <c r="F7170" s="9"/>
      <c r="G7170" s="10">
        <v>14</v>
      </c>
      <c r="H7170" s="10" t="s">
        <v>276</v>
      </c>
      <c r="I7170" s="10">
        <v>1957</v>
      </c>
      <c r="J7170" s="11" t="s">
        <v>17627</v>
      </c>
      <c r="K7170" s="12"/>
      <c r="L7170" s="13" t="s">
        <v>17628</v>
      </c>
      <c r="M7170" t="s">
        <v>753</v>
      </c>
      <c r="S7170" s="9"/>
      <c r="T7170">
        <v>1</v>
      </c>
      <c r="U7170" s="210" t="s">
        <v>18315</v>
      </c>
      <c r="V7170" s="14">
        <v>0</v>
      </c>
      <c r="W7170" s="14">
        <v>0</v>
      </c>
      <c r="X7170" s="150" t="s">
        <v>270</v>
      </c>
      <c r="Y7170">
        <v>58</v>
      </c>
      <c r="Z7170" t="s">
        <v>271</v>
      </c>
      <c r="AA7170">
        <f t="shared" ref="AA7170:AA7233" si="112">LEN(D7170)-LEN(SUBSTITUTE(D7170,"/",""))+1</f>
        <v>2</v>
      </c>
    </row>
    <row r="7171" spans="1:27" x14ac:dyDescent="0.2">
      <c r="A7171">
        <v>4060</v>
      </c>
      <c r="B7171" s="1" t="s">
        <v>17637</v>
      </c>
      <c r="C7171" t="s">
        <v>9894</v>
      </c>
      <c r="D7171" s="9" t="s">
        <v>17638</v>
      </c>
      <c r="E7171" s="9"/>
      <c r="F7171" s="9"/>
      <c r="G7171" s="10">
        <v>14</v>
      </c>
      <c r="H7171" s="10" t="s">
        <v>276</v>
      </c>
      <c r="I7171" s="10">
        <v>1957</v>
      </c>
      <c r="J7171" s="11" t="s">
        <v>17627</v>
      </c>
      <c r="K7171" s="12"/>
      <c r="L7171" s="13" t="s">
        <v>17628</v>
      </c>
      <c r="M7171" t="s">
        <v>753</v>
      </c>
      <c r="S7171" s="9"/>
      <c r="T7171">
        <v>1</v>
      </c>
      <c r="U7171" s="210" t="s">
        <v>18315</v>
      </c>
      <c r="V7171" s="14">
        <v>0</v>
      </c>
      <c r="W7171" s="14">
        <v>0</v>
      </c>
      <c r="X7171" s="109" t="e">
        <v>#N/A</v>
      </c>
      <c r="Y7171" t="s">
        <v>16307</v>
      </c>
      <c r="Z7171" t="s">
        <v>271</v>
      </c>
      <c r="AA7171">
        <f t="shared" si="112"/>
        <v>2</v>
      </c>
    </row>
    <row r="7172" spans="1:27" x14ac:dyDescent="0.2">
      <c r="A7172">
        <v>1719</v>
      </c>
      <c r="B7172" s="1" t="s">
        <v>17640</v>
      </c>
      <c r="C7172" t="s">
        <v>9894</v>
      </c>
      <c r="D7172" s="9" t="s">
        <v>16369</v>
      </c>
      <c r="E7172" s="9"/>
      <c r="F7172" s="9"/>
      <c r="G7172" s="10">
        <v>14</v>
      </c>
      <c r="H7172" s="10" t="s">
        <v>276</v>
      </c>
      <c r="I7172" s="10">
        <v>1957</v>
      </c>
      <c r="J7172" s="11" t="s">
        <v>17627</v>
      </c>
      <c r="K7172" s="12"/>
      <c r="L7172" s="13" t="s">
        <v>17628</v>
      </c>
      <c r="M7172" t="s">
        <v>753</v>
      </c>
      <c r="S7172" s="9"/>
      <c r="T7172">
        <v>1</v>
      </c>
      <c r="U7172" s="210" t="s">
        <v>18315</v>
      </c>
      <c r="V7172" s="14">
        <v>0</v>
      </c>
      <c r="W7172" s="14">
        <v>0</v>
      </c>
      <c r="X7172" s="150" t="s">
        <v>294</v>
      </c>
      <c r="Y7172" t="s">
        <v>15511</v>
      </c>
      <c r="Z7172" t="s">
        <v>271</v>
      </c>
      <c r="AA7172">
        <f t="shared" si="112"/>
        <v>2</v>
      </c>
    </row>
    <row r="7173" spans="1:27" x14ac:dyDescent="0.2">
      <c r="A7173">
        <v>117</v>
      </c>
      <c r="B7173" s="1" t="s">
        <v>17641</v>
      </c>
      <c r="C7173" t="s">
        <v>9894</v>
      </c>
      <c r="D7173" s="9" t="s">
        <v>16010</v>
      </c>
      <c r="E7173" s="9" t="s">
        <v>259</v>
      </c>
      <c r="F7173" s="9" t="s">
        <v>721</v>
      </c>
      <c r="G7173" s="10">
        <v>14</v>
      </c>
      <c r="H7173" s="10" t="s">
        <v>276</v>
      </c>
      <c r="I7173" s="10">
        <v>1957</v>
      </c>
      <c r="J7173" s="11" t="s">
        <v>17627</v>
      </c>
      <c r="K7173" s="12"/>
      <c r="L7173" s="13" t="s">
        <v>17635</v>
      </c>
      <c r="M7173" t="s">
        <v>753</v>
      </c>
      <c r="S7173" s="9"/>
      <c r="T7173">
        <v>1</v>
      </c>
      <c r="U7173" s="210" t="s">
        <v>18315</v>
      </c>
      <c r="V7173" s="14">
        <v>0</v>
      </c>
      <c r="W7173" s="14">
        <v>0</v>
      </c>
      <c r="X7173" s="150" t="s">
        <v>270</v>
      </c>
      <c r="Y7173">
        <v>109</v>
      </c>
      <c r="Z7173" t="s">
        <v>7856</v>
      </c>
      <c r="AA7173">
        <f t="shared" si="112"/>
        <v>2</v>
      </c>
    </row>
    <row r="7174" spans="1:27" x14ac:dyDescent="0.2">
      <c r="A7174">
        <v>1226</v>
      </c>
      <c r="B7174" s="1" t="s">
        <v>17633</v>
      </c>
      <c r="C7174" t="s">
        <v>9894</v>
      </c>
      <c r="D7174" s="9" t="s">
        <v>17634</v>
      </c>
      <c r="E7174" s="9"/>
      <c r="F7174" s="9"/>
      <c r="G7174" s="10">
        <v>14</v>
      </c>
      <c r="H7174" s="10" t="s">
        <v>276</v>
      </c>
      <c r="I7174" s="10">
        <v>1957</v>
      </c>
      <c r="J7174" s="11" t="s">
        <v>17627</v>
      </c>
      <c r="K7174" s="12"/>
      <c r="L7174" s="13" t="s">
        <v>17635</v>
      </c>
      <c r="M7174" t="s">
        <v>753</v>
      </c>
      <c r="S7174" s="9"/>
      <c r="T7174">
        <v>1</v>
      </c>
      <c r="U7174" s="210" t="s">
        <v>18315</v>
      </c>
      <c r="V7174" s="14">
        <v>0</v>
      </c>
      <c r="W7174" s="14">
        <v>0</v>
      </c>
      <c r="X7174" s="150" t="s">
        <v>294</v>
      </c>
      <c r="Y7174" t="s">
        <v>17636</v>
      </c>
      <c r="Z7174" t="s">
        <v>7856</v>
      </c>
      <c r="AA7174">
        <f t="shared" si="112"/>
        <v>2</v>
      </c>
    </row>
    <row r="7175" spans="1:27" x14ac:dyDescent="0.2">
      <c r="A7175">
        <v>1834</v>
      </c>
      <c r="B7175" s="1" t="s">
        <v>17644</v>
      </c>
      <c r="C7175" t="s">
        <v>9894</v>
      </c>
      <c r="D7175" s="9" t="s">
        <v>17645</v>
      </c>
      <c r="E7175" s="9"/>
      <c r="F7175" s="9"/>
      <c r="G7175" s="10">
        <v>16</v>
      </c>
      <c r="H7175" s="10" t="s">
        <v>276</v>
      </c>
      <c r="I7175" s="10">
        <v>1957</v>
      </c>
      <c r="J7175" s="11" t="s">
        <v>17646</v>
      </c>
      <c r="K7175" s="12"/>
      <c r="L7175" s="13" t="s">
        <v>17647</v>
      </c>
      <c r="M7175" t="s">
        <v>753</v>
      </c>
      <c r="S7175" s="9"/>
      <c r="T7175">
        <v>1</v>
      </c>
      <c r="U7175" s="210" t="s">
        <v>18315</v>
      </c>
      <c r="V7175" s="14">
        <v>0</v>
      </c>
      <c r="W7175" s="14">
        <v>0</v>
      </c>
      <c r="X7175" s="109" t="e">
        <v>#N/A</v>
      </c>
      <c r="Y7175" t="s">
        <v>10620</v>
      </c>
      <c r="Z7175" t="s">
        <v>7856</v>
      </c>
      <c r="AA7175">
        <f t="shared" si="112"/>
        <v>4</v>
      </c>
    </row>
    <row r="7176" spans="1:27" x14ac:dyDescent="0.2">
      <c r="A7176">
        <v>1857</v>
      </c>
      <c r="B7176" s="1" t="s">
        <v>17665</v>
      </c>
      <c r="C7176" t="s">
        <v>6878</v>
      </c>
      <c r="D7176" s="9" t="s">
        <v>15271</v>
      </c>
      <c r="E7176" s="9"/>
      <c r="F7176" s="9"/>
      <c r="G7176" s="10">
        <v>25</v>
      </c>
      <c r="H7176" s="10" t="s">
        <v>276</v>
      </c>
      <c r="I7176" s="10">
        <v>1957</v>
      </c>
      <c r="J7176" s="11" t="s">
        <v>17650</v>
      </c>
      <c r="K7176" s="12"/>
      <c r="L7176" s="13" t="s">
        <v>17651</v>
      </c>
      <c r="M7176" t="s">
        <v>753</v>
      </c>
      <c r="S7176" s="9"/>
      <c r="T7176">
        <v>1</v>
      </c>
      <c r="U7176" s="210" t="s">
        <v>18315</v>
      </c>
      <c r="V7176" s="14">
        <v>0</v>
      </c>
      <c r="W7176" s="14">
        <v>0</v>
      </c>
      <c r="X7176" s="150" t="s">
        <v>270</v>
      </c>
      <c r="Y7176">
        <v>540</v>
      </c>
      <c r="Z7176" t="s">
        <v>271</v>
      </c>
      <c r="AA7176">
        <f t="shared" si="112"/>
        <v>2</v>
      </c>
    </row>
    <row r="7177" spans="1:27" x14ac:dyDescent="0.2">
      <c r="A7177">
        <v>1962</v>
      </c>
      <c r="B7177" s="1" t="s">
        <v>17654</v>
      </c>
      <c r="C7177" t="s">
        <v>9894</v>
      </c>
      <c r="D7177" s="9" t="s">
        <v>17655</v>
      </c>
      <c r="E7177" s="9"/>
      <c r="F7177" s="9"/>
      <c r="G7177" s="10">
        <v>25</v>
      </c>
      <c r="H7177" s="10" t="s">
        <v>276</v>
      </c>
      <c r="I7177" s="10">
        <v>1957</v>
      </c>
      <c r="J7177" s="11" t="s">
        <v>17650</v>
      </c>
      <c r="K7177" s="12"/>
      <c r="L7177" s="13" t="s">
        <v>17651</v>
      </c>
      <c r="M7177" t="s">
        <v>753</v>
      </c>
      <c r="S7177" s="9"/>
      <c r="T7177">
        <v>1</v>
      </c>
      <c r="U7177" s="210" t="s">
        <v>18315</v>
      </c>
      <c r="V7177" s="14">
        <v>0</v>
      </c>
      <c r="W7177" s="14">
        <v>0</v>
      </c>
      <c r="X7177" s="109" t="e">
        <v>#N/A</v>
      </c>
      <c r="Y7177" t="s">
        <v>10620</v>
      </c>
      <c r="Z7177" t="s">
        <v>7856</v>
      </c>
      <c r="AA7177">
        <f t="shared" si="112"/>
        <v>2</v>
      </c>
    </row>
    <row r="7178" spans="1:27" x14ac:dyDescent="0.2">
      <c r="A7178">
        <v>2211</v>
      </c>
      <c r="B7178" s="1" t="s">
        <v>17648</v>
      </c>
      <c r="C7178" t="s">
        <v>9894</v>
      </c>
      <c r="D7178" s="9" t="s">
        <v>17649</v>
      </c>
      <c r="E7178" s="9"/>
      <c r="F7178" s="9"/>
      <c r="G7178" s="10">
        <v>25</v>
      </c>
      <c r="H7178" s="10" t="s">
        <v>276</v>
      </c>
      <c r="I7178" s="10">
        <v>1957</v>
      </c>
      <c r="J7178" s="11" t="s">
        <v>17650</v>
      </c>
      <c r="K7178" s="12"/>
      <c r="L7178" s="13" t="s">
        <v>17651</v>
      </c>
      <c r="M7178" t="s">
        <v>753</v>
      </c>
      <c r="S7178" s="9"/>
      <c r="T7178">
        <v>1</v>
      </c>
      <c r="U7178" s="210" t="s">
        <v>18315</v>
      </c>
      <c r="V7178" s="14">
        <v>0</v>
      </c>
      <c r="W7178" s="14">
        <v>0</v>
      </c>
      <c r="X7178" s="109" t="e">
        <v>#N/A</v>
      </c>
      <c r="Y7178" t="s">
        <v>10620</v>
      </c>
      <c r="Z7178" t="s">
        <v>7856</v>
      </c>
      <c r="AA7178">
        <f t="shared" si="112"/>
        <v>3</v>
      </c>
    </row>
    <row r="7179" spans="1:27" x14ac:dyDescent="0.2">
      <c r="A7179">
        <v>4941</v>
      </c>
      <c r="B7179" s="1" t="s">
        <v>17660</v>
      </c>
      <c r="C7179" t="s">
        <v>9894</v>
      </c>
      <c r="D7179" s="9" t="s">
        <v>17661</v>
      </c>
      <c r="E7179" s="9"/>
      <c r="F7179" s="9"/>
      <c r="G7179" s="10">
        <v>25</v>
      </c>
      <c r="H7179" s="10" t="s">
        <v>276</v>
      </c>
      <c r="I7179" s="10">
        <v>1957</v>
      </c>
      <c r="J7179" s="11" t="s">
        <v>17650</v>
      </c>
      <c r="K7179" s="12"/>
      <c r="L7179" s="13" t="s">
        <v>17651</v>
      </c>
      <c r="M7179" t="s">
        <v>753</v>
      </c>
      <c r="S7179" s="9"/>
      <c r="T7179">
        <v>1</v>
      </c>
      <c r="U7179" s="210" t="s">
        <v>18315</v>
      </c>
      <c r="V7179" s="14">
        <v>0</v>
      </c>
      <c r="W7179" s="14">
        <v>0</v>
      </c>
      <c r="X7179" s="109" t="e">
        <v>#N/A</v>
      </c>
      <c r="Y7179" t="s">
        <v>16307</v>
      </c>
      <c r="Z7179" t="s">
        <v>271</v>
      </c>
      <c r="AA7179">
        <f t="shared" si="112"/>
        <v>2</v>
      </c>
    </row>
    <row r="7180" spans="1:27" x14ac:dyDescent="0.2">
      <c r="A7180">
        <v>1498</v>
      </c>
      <c r="B7180" s="1" t="s">
        <v>17658</v>
      </c>
      <c r="C7180" t="s">
        <v>9894</v>
      </c>
      <c r="D7180" s="9" t="s">
        <v>17659</v>
      </c>
      <c r="E7180" s="9"/>
      <c r="F7180" s="9"/>
      <c r="G7180" s="10">
        <v>25</v>
      </c>
      <c r="H7180" s="10" t="s">
        <v>276</v>
      </c>
      <c r="I7180" s="10">
        <v>1957</v>
      </c>
      <c r="J7180" s="11" t="s">
        <v>17650</v>
      </c>
      <c r="K7180" s="12"/>
      <c r="L7180" s="13" t="s">
        <v>17651</v>
      </c>
      <c r="M7180" t="s">
        <v>753</v>
      </c>
      <c r="S7180" s="9"/>
      <c r="T7180">
        <v>1</v>
      </c>
      <c r="U7180" s="210" t="s">
        <v>18315</v>
      </c>
      <c r="V7180" s="14">
        <v>0</v>
      </c>
      <c r="W7180" s="14">
        <v>0</v>
      </c>
      <c r="X7180" s="109" t="e">
        <v>#N/A</v>
      </c>
      <c r="Y7180" t="s">
        <v>16307</v>
      </c>
      <c r="Z7180" t="s">
        <v>271</v>
      </c>
      <c r="AA7180">
        <f t="shared" si="112"/>
        <v>2</v>
      </c>
    </row>
    <row r="7181" spans="1:27" x14ac:dyDescent="0.2">
      <c r="A7181">
        <v>1227</v>
      </c>
      <c r="B7181" s="1" t="s">
        <v>17662</v>
      </c>
      <c r="C7181" t="s">
        <v>9894</v>
      </c>
      <c r="D7181" s="9" t="s">
        <v>17663</v>
      </c>
      <c r="E7181" s="9"/>
      <c r="F7181" s="9"/>
      <c r="G7181" s="10">
        <v>25</v>
      </c>
      <c r="H7181" s="10" t="s">
        <v>276</v>
      </c>
      <c r="I7181" s="10">
        <v>1957</v>
      </c>
      <c r="J7181" s="11" t="s">
        <v>17650</v>
      </c>
      <c r="K7181" s="12"/>
      <c r="L7181" s="13" t="s">
        <v>17651</v>
      </c>
      <c r="M7181" t="s">
        <v>753</v>
      </c>
      <c r="S7181" s="9"/>
      <c r="T7181">
        <v>1</v>
      </c>
      <c r="U7181" s="210" t="s">
        <v>18315</v>
      </c>
      <c r="V7181" s="14">
        <v>0</v>
      </c>
      <c r="W7181" s="14">
        <v>0</v>
      </c>
      <c r="X7181" s="109" t="e">
        <v>#N/A</v>
      </c>
      <c r="Y7181" t="s">
        <v>16307</v>
      </c>
      <c r="Z7181" t="s">
        <v>271</v>
      </c>
      <c r="AA7181">
        <f t="shared" si="112"/>
        <v>2</v>
      </c>
    </row>
    <row r="7182" spans="1:27" x14ac:dyDescent="0.2">
      <c r="A7182">
        <v>4396</v>
      </c>
      <c r="B7182" s="1" t="s">
        <v>17666</v>
      </c>
      <c r="C7182" t="s">
        <v>9894</v>
      </c>
      <c r="D7182" s="9" t="s">
        <v>16307</v>
      </c>
      <c r="E7182" s="9"/>
      <c r="F7182" s="9"/>
      <c r="G7182" s="10">
        <v>25</v>
      </c>
      <c r="H7182" s="10" t="s">
        <v>276</v>
      </c>
      <c r="I7182" s="10">
        <v>1957</v>
      </c>
      <c r="J7182" s="11" t="s">
        <v>17650</v>
      </c>
      <c r="K7182" s="12"/>
      <c r="L7182" s="13" t="s">
        <v>17651</v>
      </c>
      <c r="M7182" t="s">
        <v>753</v>
      </c>
      <c r="S7182" s="9"/>
      <c r="T7182">
        <v>1</v>
      </c>
      <c r="U7182" s="210" t="s">
        <v>18315</v>
      </c>
      <c r="V7182" s="14">
        <v>0</v>
      </c>
      <c r="W7182" s="14">
        <v>0</v>
      </c>
      <c r="X7182" s="109" t="e">
        <v>#N/A</v>
      </c>
      <c r="Y7182" t="s">
        <v>16307</v>
      </c>
      <c r="Z7182" t="s">
        <v>271</v>
      </c>
      <c r="AA7182">
        <f t="shared" si="112"/>
        <v>1</v>
      </c>
    </row>
    <row r="7183" spans="1:27" x14ac:dyDescent="0.2">
      <c r="A7183">
        <v>3253</v>
      </c>
      <c r="B7183" s="1" t="s">
        <v>17671</v>
      </c>
      <c r="C7183" t="s">
        <v>9894</v>
      </c>
      <c r="D7183" s="9" t="s">
        <v>14791</v>
      </c>
      <c r="E7183" s="9"/>
      <c r="F7183" s="9"/>
      <c r="G7183" s="10">
        <v>25</v>
      </c>
      <c r="H7183" s="10" t="s">
        <v>276</v>
      </c>
      <c r="I7183" s="10">
        <v>1957</v>
      </c>
      <c r="J7183" s="11" t="s">
        <v>17650</v>
      </c>
      <c r="K7183" s="12"/>
      <c r="L7183" s="13" t="s">
        <v>17651</v>
      </c>
      <c r="M7183" t="s">
        <v>753</v>
      </c>
      <c r="S7183" s="9"/>
      <c r="T7183">
        <v>1</v>
      </c>
      <c r="U7183" s="210" t="s">
        <v>18315</v>
      </c>
      <c r="V7183" s="14">
        <v>0</v>
      </c>
      <c r="W7183" s="14">
        <v>0</v>
      </c>
      <c r="X7183" s="109" t="e">
        <v>#N/A</v>
      </c>
      <c r="Y7183" t="s">
        <v>14791</v>
      </c>
      <c r="Z7183" t="s">
        <v>271</v>
      </c>
      <c r="AA7183">
        <f t="shared" si="112"/>
        <v>1</v>
      </c>
    </row>
    <row r="7184" spans="1:27" x14ac:dyDescent="0.2">
      <c r="A7184" s="15">
        <v>7300</v>
      </c>
      <c r="B7184" s="1" t="s">
        <v>17652</v>
      </c>
      <c r="C7184" t="s">
        <v>9894</v>
      </c>
      <c r="D7184" s="9" t="s">
        <v>17653</v>
      </c>
      <c r="E7184" s="9"/>
      <c r="F7184" s="9"/>
      <c r="G7184" s="10">
        <v>25</v>
      </c>
      <c r="H7184" s="10" t="s">
        <v>276</v>
      </c>
      <c r="I7184" s="10">
        <v>1957</v>
      </c>
      <c r="J7184" s="11" t="s">
        <v>17650</v>
      </c>
      <c r="K7184" s="12"/>
      <c r="L7184" s="13" t="s">
        <v>17651</v>
      </c>
      <c r="M7184" t="s">
        <v>753</v>
      </c>
      <c r="S7184" s="9"/>
      <c r="T7184">
        <v>1</v>
      </c>
      <c r="U7184" s="210" t="s">
        <v>18315</v>
      </c>
      <c r="V7184" s="14">
        <v>0</v>
      </c>
      <c r="W7184" s="14">
        <v>0</v>
      </c>
      <c r="X7184" s="150" t="s">
        <v>294</v>
      </c>
      <c r="Y7184" t="s">
        <v>1369</v>
      </c>
      <c r="Z7184" t="s">
        <v>271</v>
      </c>
      <c r="AA7184">
        <f t="shared" si="112"/>
        <v>2</v>
      </c>
    </row>
    <row r="7185" spans="1:27" x14ac:dyDescent="0.2">
      <c r="A7185">
        <v>2949</v>
      </c>
      <c r="B7185" s="1" t="s">
        <v>17664</v>
      </c>
      <c r="C7185" t="s">
        <v>9894</v>
      </c>
      <c r="D7185" s="9" t="s">
        <v>15839</v>
      </c>
      <c r="E7185" s="9"/>
      <c r="F7185" s="9"/>
      <c r="G7185" s="10">
        <v>25</v>
      </c>
      <c r="H7185" s="10" t="s">
        <v>276</v>
      </c>
      <c r="I7185" s="10">
        <v>1957</v>
      </c>
      <c r="J7185" s="11" t="s">
        <v>17650</v>
      </c>
      <c r="K7185" s="12"/>
      <c r="L7185" s="13" t="s">
        <v>17651</v>
      </c>
      <c r="M7185" t="s">
        <v>753</v>
      </c>
      <c r="S7185" s="9"/>
      <c r="T7185">
        <v>1</v>
      </c>
      <c r="U7185" s="210" t="s">
        <v>18315</v>
      </c>
      <c r="V7185" s="14">
        <v>0</v>
      </c>
      <c r="W7185" s="14">
        <v>0</v>
      </c>
      <c r="X7185" s="150" t="s">
        <v>294</v>
      </c>
      <c r="Y7185" t="s">
        <v>10417</v>
      </c>
      <c r="Z7185" t="s">
        <v>271</v>
      </c>
      <c r="AA7185">
        <f t="shared" si="112"/>
        <v>2</v>
      </c>
    </row>
    <row r="7186" spans="1:27" x14ac:dyDescent="0.2">
      <c r="A7186">
        <v>3</v>
      </c>
      <c r="B7186" s="1" t="s">
        <v>17667</v>
      </c>
      <c r="C7186" t="s">
        <v>9894</v>
      </c>
      <c r="D7186" s="9" t="s">
        <v>16307</v>
      </c>
      <c r="E7186" s="9"/>
      <c r="F7186" s="9"/>
      <c r="G7186" s="10">
        <v>25</v>
      </c>
      <c r="H7186" s="10" t="s">
        <v>276</v>
      </c>
      <c r="I7186" s="10">
        <v>1957</v>
      </c>
      <c r="J7186" s="11" t="s">
        <v>17650</v>
      </c>
      <c r="K7186" s="12"/>
      <c r="L7186" s="13" t="s">
        <v>17651</v>
      </c>
      <c r="M7186" t="s">
        <v>753</v>
      </c>
      <c r="S7186" s="9"/>
      <c r="T7186">
        <v>1</v>
      </c>
      <c r="U7186" s="210" t="s">
        <v>18315</v>
      </c>
      <c r="V7186" s="14">
        <v>0</v>
      </c>
      <c r="W7186" s="14">
        <v>0</v>
      </c>
      <c r="X7186" s="109" t="e">
        <v>#N/A</v>
      </c>
      <c r="Y7186" t="s">
        <v>16307</v>
      </c>
      <c r="Z7186" t="s">
        <v>271</v>
      </c>
      <c r="AA7186">
        <f t="shared" si="112"/>
        <v>1</v>
      </c>
    </row>
    <row r="7187" spans="1:27" x14ac:dyDescent="0.2">
      <c r="A7187">
        <v>3318</v>
      </c>
      <c r="B7187" s="1" t="s">
        <v>17668</v>
      </c>
      <c r="C7187" t="s">
        <v>9894</v>
      </c>
      <c r="D7187" s="9" t="s">
        <v>16307</v>
      </c>
      <c r="E7187" s="9"/>
      <c r="F7187" s="9"/>
      <c r="G7187" s="10">
        <v>25</v>
      </c>
      <c r="H7187" s="10" t="s">
        <v>276</v>
      </c>
      <c r="I7187" s="10">
        <v>1957</v>
      </c>
      <c r="J7187" s="11" t="s">
        <v>17650</v>
      </c>
      <c r="K7187" s="12"/>
      <c r="L7187" s="13" t="s">
        <v>17651</v>
      </c>
      <c r="M7187" t="s">
        <v>753</v>
      </c>
      <c r="S7187" s="9"/>
      <c r="T7187">
        <v>1</v>
      </c>
      <c r="U7187" s="210" t="s">
        <v>18315</v>
      </c>
      <c r="V7187" s="14">
        <v>0</v>
      </c>
      <c r="W7187" s="14">
        <v>0</v>
      </c>
      <c r="X7187" s="109" t="e">
        <v>#N/A</v>
      </c>
      <c r="Y7187" t="s">
        <v>16307</v>
      </c>
      <c r="Z7187" t="s">
        <v>271</v>
      </c>
      <c r="AA7187">
        <f t="shared" si="112"/>
        <v>1</v>
      </c>
    </row>
    <row r="7188" spans="1:27" x14ac:dyDescent="0.2">
      <c r="A7188">
        <v>555</v>
      </c>
      <c r="B7188" s="1" t="s">
        <v>17656</v>
      </c>
      <c r="C7188" t="s">
        <v>9894</v>
      </c>
      <c r="D7188" s="9" t="s">
        <v>17655</v>
      </c>
      <c r="E7188" s="9"/>
      <c r="F7188" s="9"/>
      <c r="G7188" s="10">
        <v>25</v>
      </c>
      <c r="H7188" s="10" t="s">
        <v>276</v>
      </c>
      <c r="I7188" s="10">
        <v>1957</v>
      </c>
      <c r="J7188" s="11" t="s">
        <v>17650</v>
      </c>
      <c r="K7188" s="12"/>
      <c r="L7188" s="13" t="s">
        <v>17657</v>
      </c>
      <c r="M7188" t="s">
        <v>753</v>
      </c>
      <c r="S7188" s="9"/>
      <c r="T7188">
        <v>1</v>
      </c>
      <c r="U7188" s="210" t="s">
        <v>18315</v>
      </c>
      <c r="V7188" s="14">
        <v>0</v>
      </c>
      <c r="W7188" s="14">
        <v>0</v>
      </c>
      <c r="X7188" s="109" t="e">
        <v>#N/A</v>
      </c>
      <c r="Y7188" t="s">
        <v>10620</v>
      </c>
      <c r="Z7188" t="s">
        <v>7856</v>
      </c>
      <c r="AA7188">
        <f t="shared" si="112"/>
        <v>2</v>
      </c>
    </row>
    <row r="7189" spans="1:27" x14ac:dyDescent="0.2">
      <c r="A7189">
        <v>5382</v>
      </c>
      <c r="B7189" s="1" t="s">
        <v>17669</v>
      </c>
      <c r="C7189" t="s">
        <v>9894</v>
      </c>
      <c r="D7189" s="9" t="s">
        <v>17670</v>
      </c>
      <c r="E7189" s="9"/>
      <c r="F7189" s="9"/>
      <c r="G7189" s="10">
        <v>25</v>
      </c>
      <c r="H7189" s="10" t="s">
        <v>276</v>
      </c>
      <c r="I7189" s="10">
        <v>1957</v>
      </c>
      <c r="J7189" s="11" t="s">
        <v>17650</v>
      </c>
      <c r="K7189" s="12"/>
      <c r="L7189" s="13" t="s">
        <v>17657</v>
      </c>
      <c r="M7189" t="s">
        <v>753</v>
      </c>
      <c r="S7189" s="9"/>
      <c r="T7189">
        <v>1</v>
      </c>
      <c r="U7189" s="210" t="s">
        <v>18315</v>
      </c>
      <c r="V7189" s="14">
        <v>0</v>
      </c>
      <c r="W7189" s="14">
        <v>0</v>
      </c>
      <c r="X7189" s="109" t="e">
        <v>#N/A</v>
      </c>
      <c r="Y7189" t="s">
        <v>17670</v>
      </c>
      <c r="Z7189" t="s">
        <v>7856</v>
      </c>
      <c r="AA7189">
        <f t="shared" si="112"/>
        <v>1</v>
      </c>
    </row>
    <row r="7190" spans="1:27" x14ac:dyDescent="0.2">
      <c r="A7190">
        <v>6545</v>
      </c>
      <c r="B7190" s="1" t="s">
        <v>17672</v>
      </c>
      <c r="C7190" t="s">
        <v>2221</v>
      </c>
      <c r="D7190" s="9">
        <v>157</v>
      </c>
      <c r="E7190" s="9" t="s">
        <v>12484</v>
      </c>
      <c r="F7190" s="9"/>
      <c r="G7190" s="10">
        <v>29</v>
      </c>
      <c r="H7190" s="10" t="s">
        <v>276</v>
      </c>
      <c r="I7190" s="10">
        <v>1957</v>
      </c>
      <c r="J7190" s="11" t="s">
        <v>17673</v>
      </c>
      <c r="K7190" s="12"/>
      <c r="L7190" s="13" t="s">
        <v>17674</v>
      </c>
      <c r="M7190" t="s">
        <v>753</v>
      </c>
      <c r="S7190" s="9"/>
      <c r="T7190">
        <v>1</v>
      </c>
      <c r="U7190" s="210" t="s">
        <v>18315</v>
      </c>
      <c r="V7190" s="14">
        <v>0</v>
      </c>
      <c r="W7190" s="14">
        <v>1</v>
      </c>
      <c r="X7190" s="150" t="s">
        <v>270</v>
      </c>
      <c r="Y7190">
        <v>157</v>
      </c>
      <c r="Z7190" t="s">
        <v>505</v>
      </c>
      <c r="AA7190">
        <f t="shared" si="112"/>
        <v>1</v>
      </c>
    </row>
    <row r="7191" spans="1:27" x14ac:dyDescent="0.2">
      <c r="A7191">
        <v>4584</v>
      </c>
      <c r="B7191" s="1" t="s">
        <v>17675</v>
      </c>
      <c r="C7191" t="s">
        <v>6878</v>
      </c>
      <c r="D7191" s="9" t="s">
        <v>17676</v>
      </c>
      <c r="E7191" s="9"/>
      <c r="F7191" s="9"/>
      <c r="G7191" s="10">
        <v>14</v>
      </c>
      <c r="H7191" s="10" t="s">
        <v>536</v>
      </c>
      <c r="I7191" s="10">
        <v>1957</v>
      </c>
      <c r="J7191" s="11" t="s">
        <v>17677</v>
      </c>
      <c r="K7191" s="12"/>
      <c r="L7191" s="13" t="s">
        <v>17678</v>
      </c>
      <c r="M7191" t="s">
        <v>753</v>
      </c>
      <c r="S7191" s="9"/>
      <c r="T7191">
        <v>2</v>
      </c>
      <c r="U7191" s="210" t="s">
        <v>18316</v>
      </c>
      <c r="V7191" s="14">
        <v>0</v>
      </c>
      <c r="W7191" s="14">
        <v>0</v>
      </c>
      <c r="X7191" s="150" t="s">
        <v>270</v>
      </c>
      <c r="Y7191">
        <v>540</v>
      </c>
      <c r="Z7191" t="s">
        <v>271</v>
      </c>
      <c r="AA7191">
        <f t="shared" si="112"/>
        <v>9</v>
      </c>
    </row>
    <row r="7192" spans="1:27" x14ac:dyDescent="0.2">
      <c r="A7192">
        <v>2694</v>
      </c>
      <c r="B7192" s="1" t="s">
        <v>17679</v>
      </c>
      <c r="C7192" t="s">
        <v>9894</v>
      </c>
      <c r="D7192" s="9" t="s">
        <v>16369</v>
      </c>
      <c r="E7192" s="9"/>
      <c r="F7192" s="9"/>
      <c r="G7192" s="10">
        <v>14</v>
      </c>
      <c r="H7192" s="10" t="s">
        <v>536</v>
      </c>
      <c r="I7192" s="10">
        <v>1957</v>
      </c>
      <c r="J7192" s="11" t="s">
        <v>17677</v>
      </c>
      <c r="K7192" s="12"/>
      <c r="L7192" s="13" t="s">
        <v>17678</v>
      </c>
      <c r="M7192" t="s">
        <v>753</v>
      </c>
      <c r="S7192" s="9"/>
      <c r="T7192">
        <v>2</v>
      </c>
      <c r="U7192" s="210" t="s">
        <v>18316</v>
      </c>
      <c r="V7192" s="14">
        <v>0</v>
      </c>
      <c r="W7192" s="14">
        <v>0</v>
      </c>
      <c r="X7192" s="150" t="s">
        <v>294</v>
      </c>
      <c r="Y7192" t="s">
        <v>15511</v>
      </c>
      <c r="Z7192" t="s">
        <v>271</v>
      </c>
      <c r="AA7192">
        <f t="shared" si="112"/>
        <v>2</v>
      </c>
    </row>
    <row r="7193" spans="1:27" x14ac:dyDescent="0.2">
      <c r="A7193">
        <v>1772</v>
      </c>
      <c r="B7193" s="1" t="s">
        <v>17680</v>
      </c>
      <c r="C7193" t="s">
        <v>6878</v>
      </c>
      <c r="D7193" s="9" t="s">
        <v>17681</v>
      </c>
      <c r="E7193" s="9"/>
      <c r="F7193" s="9"/>
      <c r="G7193" s="10">
        <v>15</v>
      </c>
      <c r="H7193" s="10" t="s">
        <v>536</v>
      </c>
      <c r="I7193" s="10">
        <v>1957</v>
      </c>
      <c r="J7193" s="11" t="s">
        <v>17682</v>
      </c>
      <c r="K7193" s="12"/>
      <c r="L7193" s="13" t="s">
        <v>17683</v>
      </c>
      <c r="M7193" t="s">
        <v>753</v>
      </c>
      <c r="S7193" s="9"/>
      <c r="T7193">
        <v>2</v>
      </c>
      <c r="U7193" s="210" t="s">
        <v>18316</v>
      </c>
      <c r="V7193" s="14">
        <v>0</v>
      </c>
      <c r="W7193" s="14">
        <v>0</v>
      </c>
      <c r="X7193" s="150" t="s">
        <v>270</v>
      </c>
      <c r="Y7193">
        <v>58</v>
      </c>
      <c r="Z7193" t="s">
        <v>271</v>
      </c>
      <c r="AA7193">
        <f t="shared" si="112"/>
        <v>4</v>
      </c>
    </row>
    <row r="7194" spans="1:27" x14ac:dyDescent="0.2">
      <c r="A7194" s="76">
        <v>3196</v>
      </c>
      <c r="B7194" s="1" t="s">
        <v>17689</v>
      </c>
      <c r="C7194" t="s">
        <v>9894</v>
      </c>
      <c r="D7194" s="9" t="s">
        <v>17655</v>
      </c>
      <c r="E7194" s="9"/>
      <c r="F7194" s="9"/>
      <c r="G7194" s="10">
        <v>15</v>
      </c>
      <c r="H7194" s="10" t="s">
        <v>536</v>
      </c>
      <c r="I7194" s="10">
        <v>1957</v>
      </c>
      <c r="J7194" s="11" t="s">
        <v>17682</v>
      </c>
      <c r="K7194" s="12"/>
      <c r="L7194" s="13" t="s">
        <v>17683</v>
      </c>
      <c r="M7194" t="s">
        <v>753</v>
      </c>
      <c r="S7194" s="9"/>
      <c r="T7194">
        <v>2</v>
      </c>
      <c r="U7194" s="210" t="s">
        <v>18316</v>
      </c>
      <c r="V7194" s="14">
        <v>0</v>
      </c>
      <c r="W7194" s="14">
        <v>0</v>
      </c>
      <c r="X7194" s="109" t="e">
        <v>#N/A</v>
      </c>
      <c r="Y7194" t="s">
        <v>10620</v>
      </c>
      <c r="Z7194" t="s">
        <v>7856</v>
      </c>
      <c r="AA7194">
        <f t="shared" si="112"/>
        <v>2</v>
      </c>
    </row>
    <row r="7195" spans="1:27" x14ac:dyDescent="0.2">
      <c r="A7195">
        <v>6855</v>
      </c>
      <c r="B7195" s="1" t="s">
        <v>17696</v>
      </c>
      <c r="C7195" t="s">
        <v>9894</v>
      </c>
      <c r="D7195" s="9"/>
      <c r="E7195" s="9"/>
      <c r="F7195" s="9"/>
      <c r="G7195" s="10">
        <v>15</v>
      </c>
      <c r="H7195" s="10" t="s">
        <v>536</v>
      </c>
      <c r="I7195" s="10">
        <v>1957</v>
      </c>
      <c r="J7195" s="11" t="s">
        <v>17682</v>
      </c>
      <c r="K7195" s="12"/>
      <c r="L7195" s="13" t="s">
        <v>17683</v>
      </c>
      <c r="M7195" t="s">
        <v>753</v>
      </c>
      <c r="S7195" s="9"/>
      <c r="T7195">
        <v>2</v>
      </c>
      <c r="U7195" s="210" t="s">
        <v>18316</v>
      </c>
      <c r="V7195" s="14">
        <v>0</v>
      </c>
      <c r="W7195" s="14">
        <v>0</v>
      </c>
      <c r="X7195" s="109" t="e">
        <v>#N/A</v>
      </c>
      <c r="Y7195" t="s">
        <v>334</v>
      </c>
      <c r="Z7195" t="s">
        <v>271</v>
      </c>
      <c r="AA7195">
        <f t="shared" si="112"/>
        <v>1</v>
      </c>
    </row>
    <row r="7196" spans="1:27" x14ac:dyDescent="0.2">
      <c r="A7196">
        <v>1327</v>
      </c>
      <c r="B7196" s="1" t="s">
        <v>17684</v>
      </c>
      <c r="C7196" t="s">
        <v>9894</v>
      </c>
      <c r="D7196" s="9" t="s">
        <v>17685</v>
      </c>
      <c r="E7196" s="9"/>
      <c r="F7196" s="9"/>
      <c r="G7196" s="10">
        <v>15</v>
      </c>
      <c r="H7196" s="10" t="s">
        <v>536</v>
      </c>
      <c r="I7196" s="10">
        <v>1957</v>
      </c>
      <c r="J7196" s="11" t="s">
        <v>17682</v>
      </c>
      <c r="K7196" s="12"/>
      <c r="L7196" s="13" t="s">
        <v>17683</v>
      </c>
      <c r="M7196" t="s">
        <v>753</v>
      </c>
      <c r="S7196" s="9"/>
      <c r="T7196">
        <v>2</v>
      </c>
      <c r="U7196" s="210" t="s">
        <v>18316</v>
      </c>
      <c r="V7196" s="14">
        <v>0</v>
      </c>
      <c r="W7196" s="14">
        <v>0</v>
      </c>
      <c r="X7196" s="109" t="e">
        <v>#N/A</v>
      </c>
      <c r="Y7196" t="s">
        <v>16307</v>
      </c>
      <c r="Z7196" t="s">
        <v>271</v>
      </c>
      <c r="AA7196">
        <f t="shared" si="112"/>
        <v>3</v>
      </c>
    </row>
    <row r="7197" spans="1:27" x14ac:dyDescent="0.2">
      <c r="A7197">
        <v>4305</v>
      </c>
      <c r="B7197" s="1" t="s">
        <v>17693</v>
      </c>
      <c r="C7197" t="s">
        <v>9894</v>
      </c>
      <c r="D7197" s="9" t="s">
        <v>16307</v>
      </c>
      <c r="E7197" s="9"/>
      <c r="F7197" s="9"/>
      <c r="G7197" s="10">
        <v>15</v>
      </c>
      <c r="H7197" s="10" t="s">
        <v>536</v>
      </c>
      <c r="I7197" s="10">
        <v>1957</v>
      </c>
      <c r="J7197" s="11" t="s">
        <v>17682</v>
      </c>
      <c r="K7197" s="12"/>
      <c r="L7197" s="13" t="s">
        <v>17683</v>
      </c>
      <c r="M7197" t="s">
        <v>753</v>
      </c>
      <c r="S7197" s="9"/>
      <c r="T7197">
        <v>2</v>
      </c>
      <c r="U7197" s="210" t="s">
        <v>18316</v>
      </c>
      <c r="V7197" s="14">
        <v>0</v>
      </c>
      <c r="W7197" s="14">
        <v>0</v>
      </c>
      <c r="X7197" s="109" t="e">
        <v>#N/A</v>
      </c>
      <c r="Y7197" t="s">
        <v>16307</v>
      </c>
      <c r="Z7197" t="s">
        <v>271</v>
      </c>
      <c r="AA7197">
        <f t="shared" si="112"/>
        <v>1</v>
      </c>
    </row>
    <row r="7198" spans="1:27" x14ac:dyDescent="0.2">
      <c r="A7198">
        <v>657</v>
      </c>
      <c r="B7198" s="1" t="s">
        <v>17690</v>
      </c>
      <c r="C7198" t="s">
        <v>9894</v>
      </c>
      <c r="D7198" s="9" t="s">
        <v>16369</v>
      </c>
      <c r="E7198" s="9"/>
      <c r="F7198" s="9"/>
      <c r="G7198" s="10">
        <v>15</v>
      </c>
      <c r="H7198" s="10" t="s">
        <v>536</v>
      </c>
      <c r="I7198" s="10">
        <v>1957</v>
      </c>
      <c r="J7198" s="11" t="s">
        <v>17682</v>
      </c>
      <c r="K7198" s="12"/>
      <c r="L7198" s="13" t="s">
        <v>17683</v>
      </c>
      <c r="M7198" t="s">
        <v>753</v>
      </c>
      <c r="S7198" s="9"/>
      <c r="T7198">
        <v>2</v>
      </c>
      <c r="U7198" s="210" t="s">
        <v>18316</v>
      </c>
      <c r="V7198" s="14">
        <v>0</v>
      </c>
      <c r="W7198" s="14">
        <v>0</v>
      </c>
      <c r="X7198" s="150" t="s">
        <v>294</v>
      </c>
      <c r="Y7198" t="s">
        <v>15511</v>
      </c>
      <c r="Z7198" t="s">
        <v>271</v>
      </c>
      <c r="AA7198">
        <f t="shared" si="112"/>
        <v>2</v>
      </c>
    </row>
    <row r="7199" spans="1:27" x14ac:dyDescent="0.2">
      <c r="A7199">
        <v>3331</v>
      </c>
      <c r="B7199" s="1" t="s">
        <v>17694</v>
      </c>
      <c r="C7199" t="s">
        <v>9894</v>
      </c>
      <c r="D7199" s="9" t="s">
        <v>16307</v>
      </c>
      <c r="E7199" s="9"/>
      <c r="F7199" s="9"/>
      <c r="G7199" s="10">
        <v>15</v>
      </c>
      <c r="H7199" s="10" t="s">
        <v>536</v>
      </c>
      <c r="I7199" s="10">
        <v>1957</v>
      </c>
      <c r="J7199" s="11" t="s">
        <v>17682</v>
      </c>
      <c r="K7199" s="12"/>
      <c r="L7199" s="13" t="s">
        <v>17683</v>
      </c>
      <c r="M7199" t="s">
        <v>753</v>
      </c>
      <c r="S7199" s="9"/>
      <c r="T7199">
        <v>2</v>
      </c>
      <c r="U7199" s="210" t="s">
        <v>18316</v>
      </c>
      <c r="V7199" s="14">
        <v>0</v>
      </c>
      <c r="W7199" s="14">
        <v>0</v>
      </c>
      <c r="X7199" s="109" t="e">
        <v>#N/A</v>
      </c>
      <c r="Y7199" t="s">
        <v>16307</v>
      </c>
      <c r="Z7199" t="s">
        <v>271</v>
      </c>
      <c r="AA7199">
        <f t="shared" si="112"/>
        <v>1</v>
      </c>
    </row>
    <row r="7200" spans="1:27" x14ac:dyDescent="0.2">
      <c r="A7200">
        <v>4895</v>
      </c>
      <c r="B7200" s="1" t="s">
        <v>17695</v>
      </c>
      <c r="C7200" t="s">
        <v>9894</v>
      </c>
      <c r="D7200" s="9" t="s">
        <v>16307</v>
      </c>
      <c r="E7200" s="9"/>
      <c r="F7200" s="9"/>
      <c r="G7200" s="10">
        <v>15</v>
      </c>
      <c r="H7200" s="10" t="s">
        <v>536</v>
      </c>
      <c r="I7200" s="10">
        <v>1957</v>
      </c>
      <c r="J7200" s="11" t="s">
        <v>17682</v>
      </c>
      <c r="K7200" s="12"/>
      <c r="L7200" s="13" t="s">
        <v>17683</v>
      </c>
      <c r="M7200" t="s">
        <v>753</v>
      </c>
      <c r="S7200" s="9"/>
      <c r="T7200">
        <v>2</v>
      </c>
      <c r="U7200" s="210" t="s">
        <v>18316</v>
      </c>
      <c r="V7200" s="14">
        <v>0</v>
      </c>
      <c r="W7200" s="14">
        <v>0</v>
      </c>
      <c r="X7200" s="109" t="e">
        <v>#N/A</v>
      </c>
      <c r="Y7200" t="s">
        <v>16307</v>
      </c>
      <c r="Z7200" t="s">
        <v>271</v>
      </c>
      <c r="AA7200">
        <f t="shared" si="112"/>
        <v>1</v>
      </c>
    </row>
    <row r="7201" spans="1:27" x14ac:dyDescent="0.2">
      <c r="A7201">
        <v>7366</v>
      </c>
      <c r="B7201" s="1" t="s">
        <v>17687</v>
      </c>
      <c r="C7201" t="s">
        <v>9894</v>
      </c>
      <c r="D7201" s="9" t="s">
        <v>17688</v>
      </c>
      <c r="E7201" s="9"/>
      <c r="F7201" s="9"/>
      <c r="G7201" s="10">
        <v>15</v>
      </c>
      <c r="H7201" s="10" t="s">
        <v>536</v>
      </c>
      <c r="I7201" s="10">
        <v>1957</v>
      </c>
      <c r="J7201" s="11" t="s">
        <v>17682</v>
      </c>
      <c r="K7201" s="12"/>
      <c r="L7201" s="13" t="s">
        <v>17683</v>
      </c>
      <c r="M7201" t="s">
        <v>753</v>
      </c>
      <c r="S7201" s="9"/>
      <c r="T7201">
        <v>2</v>
      </c>
      <c r="U7201" s="210" t="s">
        <v>18316</v>
      </c>
      <c r="V7201" s="14">
        <v>0</v>
      </c>
      <c r="W7201" s="14">
        <v>0</v>
      </c>
      <c r="X7201" s="150" t="s">
        <v>294</v>
      </c>
      <c r="Y7201" t="s">
        <v>1973</v>
      </c>
      <c r="Z7201" t="s">
        <v>271</v>
      </c>
      <c r="AA7201">
        <f t="shared" si="112"/>
        <v>2</v>
      </c>
    </row>
    <row r="7202" spans="1:27" x14ac:dyDescent="0.2">
      <c r="A7202">
        <v>2248</v>
      </c>
      <c r="B7202" s="1" t="s">
        <v>17686</v>
      </c>
      <c r="C7202" t="s">
        <v>9894</v>
      </c>
      <c r="D7202" s="9" t="s">
        <v>17606</v>
      </c>
      <c r="E7202" s="9"/>
      <c r="F7202" s="9"/>
      <c r="G7202" s="10">
        <v>15</v>
      </c>
      <c r="H7202" s="10" t="s">
        <v>536</v>
      </c>
      <c r="I7202" s="10">
        <v>1957</v>
      </c>
      <c r="J7202" s="11" t="s">
        <v>17682</v>
      </c>
      <c r="K7202" s="12"/>
      <c r="L7202" s="13" t="s">
        <v>17683</v>
      </c>
      <c r="M7202" t="s">
        <v>753</v>
      </c>
      <c r="S7202" s="9"/>
      <c r="T7202">
        <v>2</v>
      </c>
      <c r="U7202" s="210" t="s">
        <v>18316</v>
      </c>
      <c r="V7202" s="14">
        <v>0</v>
      </c>
      <c r="W7202" s="14">
        <v>0</v>
      </c>
      <c r="X7202" s="150" t="s">
        <v>270</v>
      </c>
      <c r="Y7202">
        <v>527</v>
      </c>
      <c r="Z7202" t="s">
        <v>271</v>
      </c>
      <c r="AA7202">
        <f t="shared" si="112"/>
        <v>3</v>
      </c>
    </row>
    <row r="7203" spans="1:27" x14ac:dyDescent="0.2">
      <c r="A7203">
        <v>4878</v>
      </c>
      <c r="B7203" s="1" t="s">
        <v>17691</v>
      </c>
      <c r="C7203" t="s">
        <v>6878</v>
      </c>
      <c r="D7203" s="9" t="s">
        <v>15749</v>
      </c>
      <c r="E7203" s="9"/>
      <c r="F7203" s="9"/>
      <c r="G7203" s="10">
        <v>15</v>
      </c>
      <c r="H7203" s="10" t="s">
        <v>536</v>
      </c>
      <c r="I7203" s="10">
        <v>1957</v>
      </c>
      <c r="J7203" s="11" t="s">
        <v>17682</v>
      </c>
      <c r="K7203" s="12"/>
      <c r="L7203" s="13" t="s">
        <v>17692</v>
      </c>
      <c r="M7203" t="s">
        <v>753</v>
      </c>
      <c r="S7203" s="9"/>
      <c r="T7203">
        <v>2</v>
      </c>
      <c r="U7203" s="210" t="s">
        <v>18316</v>
      </c>
      <c r="V7203" s="14">
        <v>0</v>
      </c>
      <c r="W7203" s="14">
        <v>0</v>
      </c>
      <c r="X7203" s="150" t="s">
        <v>294</v>
      </c>
      <c r="Y7203" t="s">
        <v>15749</v>
      </c>
      <c r="Z7203" t="s">
        <v>271</v>
      </c>
      <c r="AA7203">
        <f t="shared" si="112"/>
        <v>1</v>
      </c>
    </row>
    <row r="7204" spans="1:27" x14ac:dyDescent="0.2">
      <c r="A7204">
        <v>6706</v>
      </c>
      <c r="B7204" s="1" t="s">
        <v>17697</v>
      </c>
      <c r="C7204" t="s">
        <v>9894</v>
      </c>
      <c r="D7204" s="9" t="s">
        <v>16307</v>
      </c>
      <c r="E7204" s="9"/>
      <c r="F7204" s="9"/>
      <c r="G7204" s="10">
        <v>16</v>
      </c>
      <c r="H7204" s="10" t="s">
        <v>536</v>
      </c>
      <c r="I7204" s="10">
        <v>1957</v>
      </c>
      <c r="J7204" s="11" t="s">
        <v>17698</v>
      </c>
      <c r="K7204" s="12"/>
      <c r="L7204" s="13" t="s">
        <v>17699</v>
      </c>
      <c r="M7204" t="s">
        <v>753</v>
      </c>
      <c r="S7204" s="9"/>
      <c r="T7204">
        <v>2</v>
      </c>
      <c r="U7204" s="210" t="s">
        <v>18316</v>
      </c>
      <c r="V7204" s="14">
        <v>0</v>
      </c>
      <c r="W7204" s="14">
        <v>0</v>
      </c>
      <c r="X7204" s="109" t="e">
        <v>#N/A</v>
      </c>
      <c r="Y7204" t="s">
        <v>16307</v>
      </c>
      <c r="Z7204" t="s">
        <v>271</v>
      </c>
      <c r="AA7204">
        <f t="shared" si="112"/>
        <v>1</v>
      </c>
    </row>
    <row r="7205" spans="1:27" x14ac:dyDescent="0.2">
      <c r="A7205">
        <v>3735</v>
      </c>
      <c r="B7205" s="1" t="s">
        <v>17700</v>
      </c>
      <c r="C7205" t="s">
        <v>9894</v>
      </c>
      <c r="D7205" s="9" t="s">
        <v>15423</v>
      </c>
      <c r="E7205" s="9"/>
      <c r="F7205" s="9"/>
      <c r="G7205" s="10">
        <v>18</v>
      </c>
      <c r="H7205" s="10" t="s">
        <v>536</v>
      </c>
      <c r="I7205" s="10">
        <v>1957</v>
      </c>
      <c r="J7205" s="11" t="s">
        <v>17701</v>
      </c>
      <c r="K7205" s="12" t="s">
        <v>237</v>
      </c>
      <c r="L7205" s="13" t="s">
        <v>17702</v>
      </c>
      <c r="M7205" t="s">
        <v>290</v>
      </c>
      <c r="N7205" t="s">
        <v>291</v>
      </c>
      <c r="O7205" t="s">
        <v>498</v>
      </c>
      <c r="S7205" s="9"/>
      <c r="T7205">
        <v>2</v>
      </c>
      <c r="U7205" s="210" t="s">
        <v>18316</v>
      </c>
      <c r="V7205" s="14">
        <v>0</v>
      </c>
      <c r="W7205" s="14">
        <v>0</v>
      </c>
      <c r="X7205" s="150" t="s">
        <v>294</v>
      </c>
      <c r="Y7205" t="s">
        <v>15426</v>
      </c>
      <c r="Z7205" t="s">
        <v>271</v>
      </c>
      <c r="AA7205">
        <f t="shared" si="112"/>
        <v>2</v>
      </c>
    </row>
    <row r="7206" spans="1:27" x14ac:dyDescent="0.2">
      <c r="A7206" s="14">
        <v>707</v>
      </c>
      <c r="B7206" s="1" t="s">
        <v>17703</v>
      </c>
      <c r="C7206" t="s">
        <v>9894</v>
      </c>
      <c r="D7206" s="9" t="s">
        <v>17704</v>
      </c>
      <c r="E7206" s="9"/>
      <c r="F7206" s="9"/>
      <c r="G7206" s="10">
        <v>22</v>
      </c>
      <c r="H7206" s="10" t="s">
        <v>536</v>
      </c>
      <c r="I7206" s="10">
        <v>1957</v>
      </c>
      <c r="J7206" s="11" t="s">
        <v>17705</v>
      </c>
      <c r="K7206" s="12"/>
      <c r="L7206" s="13" t="s">
        <v>17706</v>
      </c>
      <c r="M7206" t="s">
        <v>753</v>
      </c>
      <c r="S7206" s="9"/>
      <c r="T7206">
        <v>2</v>
      </c>
      <c r="U7206" s="210" t="s">
        <v>18316</v>
      </c>
      <c r="V7206" s="14">
        <v>0</v>
      </c>
      <c r="W7206" s="14">
        <v>0</v>
      </c>
      <c r="X7206" s="150" t="s">
        <v>294</v>
      </c>
      <c r="Y7206" t="s">
        <v>15511</v>
      </c>
      <c r="Z7206" t="s">
        <v>7856</v>
      </c>
      <c r="AA7206">
        <f t="shared" si="112"/>
        <v>3</v>
      </c>
    </row>
    <row r="7207" spans="1:27" x14ac:dyDescent="0.2">
      <c r="A7207">
        <v>2993</v>
      </c>
      <c r="B7207" s="1" t="s">
        <v>17711</v>
      </c>
      <c r="C7207" t="s">
        <v>9894</v>
      </c>
      <c r="D7207" s="9" t="s">
        <v>17712</v>
      </c>
      <c r="E7207" s="9" t="s">
        <v>259</v>
      </c>
      <c r="F7207" s="9" t="s">
        <v>532</v>
      </c>
      <c r="G7207" s="10">
        <v>22</v>
      </c>
      <c r="H7207" s="10" t="s">
        <v>536</v>
      </c>
      <c r="I7207" s="10">
        <v>1957</v>
      </c>
      <c r="J7207" s="11" t="s">
        <v>17705</v>
      </c>
      <c r="K7207" s="12"/>
      <c r="L7207" s="13" t="s">
        <v>17709</v>
      </c>
      <c r="M7207" t="s">
        <v>753</v>
      </c>
      <c r="S7207" s="9"/>
      <c r="T7207">
        <v>2</v>
      </c>
      <c r="U7207" s="210" t="s">
        <v>18316</v>
      </c>
      <c r="V7207" s="14">
        <v>0</v>
      </c>
      <c r="W7207" s="14">
        <v>1</v>
      </c>
      <c r="X7207" s="109" t="s">
        <v>294</v>
      </c>
      <c r="Y7207" t="s">
        <v>10417</v>
      </c>
      <c r="Z7207" t="s">
        <v>271</v>
      </c>
      <c r="AA7207">
        <f t="shared" si="112"/>
        <v>2</v>
      </c>
    </row>
    <row r="7208" spans="1:27" x14ac:dyDescent="0.2">
      <c r="A7208">
        <v>4225</v>
      </c>
      <c r="B7208" s="1" t="s">
        <v>17714</v>
      </c>
      <c r="C7208" t="s">
        <v>9894</v>
      </c>
      <c r="D7208" s="9" t="s">
        <v>17715</v>
      </c>
      <c r="E7208" s="9" t="s">
        <v>259</v>
      </c>
      <c r="F7208" s="9" t="s">
        <v>721</v>
      </c>
      <c r="G7208" s="10">
        <v>22</v>
      </c>
      <c r="H7208" s="10" t="s">
        <v>536</v>
      </c>
      <c r="I7208" s="10">
        <v>1957</v>
      </c>
      <c r="J7208" s="11" t="s">
        <v>17705</v>
      </c>
      <c r="K7208" s="12"/>
      <c r="L7208" s="13" t="s">
        <v>17709</v>
      </c>
      <c r="M7208" t="s">
        <v>753</v>
      </c>
      <c r="S7208" s="9"/>
      <c r="T7208">
        <v>2</v>
      </c>
      <c r="U7208" s="210" t="s">
        <v>18316</v>
      </c>
      <c r="V7208" s="14">
        <v>0</v>
      </c>
      <c r="W7208" s="14">
        <v>0</v>
      </c>
      <c r="X7208" s="150" t="s">
        <v>270</v>
      </c>
      <c r="Y7208">
        <v>139</v>
      </c>
      <c r="Z7208" t="s">
        <v>271</v>
      </c>
      <c r="AA7208">
        <f t="shared" si="112"/>
        <v>2</v>
      </c>
    </row>
    <row r="7209" spans="1:27" x14ac:dyDescent="0.2">
      <c r="A7209">
        <v>6838</v>
      </c>
      <c r="B7209" s="1" t="s">
        <v>17716</v>
      </c>
      <c r="C7209" t="s">
        <v>9894</v>
      </c>
      <c r="D7209" s="9" t="s">
        <v>16307</v>
      </c>
      <c r="E7209" s="9"/>
      <c r="F7209" s="9"/>
      <c r="G7209" s="10">
        <v>22</v>
      </c>
      <c r="H7209" s="10" t="s">
        <v>536</v>
      </c>
      <c r="I7209" s="10">
        <v>1957</v>
      </c>
      <c r="J7209" s="11" t="s">
        <v>17705</v>
      </c>
      <c r="K7209" s="12"/>
      <c r="L7209" s="13" t="s">
        <v>17709</v>
      </c>
      <c r="M7209" t="s">
        <v>753</v>
      </c>
      <c r="S7209" s="9"/>
      <c r="T7209">
        <v>2</v>
      </c>
      <c r="U7209" s="210" t="s">
        <v>18316</v>
      </c>
      <c r="V7209" s="14">
        <v>0</v>
      </c>
      <c r="W7209" s="14">
        <v>0</v>
      </c>
      <c r="X7209" s="109" t="e">
        <v>#N/A</v>
      </c>
      <c r="Y7209" t="s">
        <v>16307</v>
      </c>
      <c r="Z7209" t="s">
        <v>271</v>
      </c>
      <c r="AA7209">
        <f t="shared" si="112"/>
        <v>1</v>
      </c>
    </row>
    <row r="7210" spans="1:27" x14ac:dyDescent="0.2">
      <c r="A7210">
        <v>3635</v>
      </c>
      <c r="B7210" s="1" t="s">
        <v>17721</v>
      </c>
      <c r="C7210" t="s">
        <v>9894</v>
      </c>
      <c r="D7210" s="9">
        <v>109</v>
      </c>
      <c r="E7210" s="9" t="s">
        <v>259</v>
      </c>
      <c r="F7210" s="9" t="s">
        <v>721</v>
      </c>
      <c r="G7210" s="10">
        <v>22</v>
      </c>
      <c r="H7210" s="10" t="s">
        <v>536</v>
      </c>
      <c r="I7210" s="10">
        <v>1957</v>
      </c>
      <c r="J7210" s="11" t="s">
        <v>17705</v>
      </c>
      <c r="K7210" s="12"/>
      <c r="L7210" s="13" t="s">
        <v>17709</v>
      </c>
      <c r="M7210" t="s">
        <v>753</v>
      </c>
      <c r="S7210" s="9"/>
      <c r="T7210">
        <v>2</v>
      </c>
      <c r="U7210" s="210" t="s">
        <v>18316</v>
      </c>
      <c r="V7210" s="14">
        <v>0</v>
      </c>
      <c r="W7210" s="14">
        <v>0</v>
      </c>
      <c r="X7210" s="150" t="s">
        <v>270</v>
      </c>
      <c r="Y7210">
        <v>109</v>
      </c>
      <c r="Z7210" t="s">
        <v>271</v>
      </c>
      <c r="AA7210">
        <f t="shared" si="112"/>
        <v>1</v>
      </c>
    </row>
    <row r="7211" spans="1:27" x14ac:dyDescent="0.2">
      <c r="A7211">
        <v>6852</v>
      </c>
      <c r="B7211" s="1" t="s">
        <v>17717</v>
      </c>
      <c r="C7211" t="s">
        <v>9894</v>
      </c>
      <c r="D7211" s="9" t="s">
        <v>16307</v>
      </c>
      <c r="E7211" s="9"/>
      <c r="F7211" s="9"/>
      <c r="G7211" s="10">
        <v>22</v>
      </c>
      <c r="H7211" s="10" t="s">
        <v>536</v>
      </c>
      <c r="I7211" s="10">
        <v>1957</v>
      </c>
      <c r="J7211" s="11" t="s">
        <v>17705</v>
      </c>
      <c r="K7211" s="12"/>
      <c r="L7211" s="13" t="s">
        <v>17709</v>
      </c>
      <c r="M7211" t="s">
        <v>753</v>
      </c>
      <c r="S7211" s="9"/>
      <c r="T7211">
        <v>2</v>
      </c>
      <c r="U7211" s="210" t="s">
        <v>18316</v>
      </c>
      <c r="V7211" s="14">
        <v>0</v>
      </c>
      <c r="W7211" s="14">
        <v>0</v>
      </c>
      <c r="X7211" s="109" t="e">
        <v>#N/A</v>
      </c>
      <c r="Y7211" t="s">
        <v>16307</v>
      </c>
      <c r="Z7211" t="s">
        <v>271</v>
      </c>
      <c r="AA7211">
        <f t="shared" si="112"/>
        <v>1</v>
      </c>
    </row>
    <row r="7212" spans="1:27" x14ac:dyDescent="0.2">
      <c r="A7212">
        <v>1488</v>
      </c>
      <c r="B7212" s="1" t="s">
        <v>17710</v>
      </c>
      <c r="C7212" t="s">
        <v>9894</v>
      </c>
      <c r="D7212" s="9" t="s">
        <v>16369</v>
      </c>
      <c r="E7212" s="9"/>
      <c r="F7212" s="9"/>
      <c r="G7212" s="10">
        <v>22</v>
      </c>
      <c r="H7212" s="10" t="s">
        <v>536</v>
      </c>
      <c r="I7212" s="10">
        <v>1957</v>
      </c>
      <c r="J7212" s="11" t="s">
        <v>17705</v>
      </c>
      <c r="K7212" s="12"/>
      <c r="L7212" s="13" t="s">
        <v>17709</v>
      </c>
      <c r="M7212" t="s">
        <v>753</v>
      </c>
      <c r="S7212" s="9"/>
      <c r="T7212">
        <v>2</v>
      </c>
      <c r="U7212" s="210" t="s">
        <v>18316</v>
      </c>
      <c r="V7212" s="14">
        <v>0</v>
      </c>
      <c r="W7212" s="14">
        <v>0</v>
      </c>
      <c r="X7212" s="150" t="s">
        <v>294</v>
      </c>
      <c r="Y7212" t="s">
        <v>15511</v>
      </c>
      <c r="Z7212" t="s">
        <v>271</v>
      </c>
      <c r="AA7212">
        <f t="shared" si="112"/>
        <v>2</v>
      </c>
    </row>
    <row r="7213" spans="1:27" x14ac:dyDescent="0.2">
      <c r="A7213" s="14">
        <v>3226</v>
      </c>
      <c r="B7213" s="1" t="s">
        <v>17707</v>
      </c>
      <c r="C7213" t="s">
        <v>9894</v>
      </c>
      <c r="D7213" s="9" t="s">
        <v>17708</v>
      </c>
      <c r="E7213" s="9"/>
      <c r="F7213" s="9"/>
      <c r="G7213" s="10">
        <v>22</v>
      </c>
      <c r="H7213" s="10" t="s">
        <v>536</v>
      </c>
      <c r="I7213" s="10">
        <v>1957</v>
      </c>
      <c r="J7213" s="11" t="s">
        <v>17705</v>
      </c>
      <c r="K7213" s="12"/>
      <c r="L7213" s="13" t="s">
        <v>17709</v>
      </c>
      <c r="M7213" t="s">
        <v>753</v>
      </c>
      <c r="S7213" s="9"/>
      <c r="T7213">
        <v>2</v>
      </c>
      <c r="U7213" s="210" t="s">
        <v>18316</v>
      </c>
      <c r="V7213" s="14">
        <v>0</v>
      </c>
      <c r="W7213" s="14">
        <v>0</v>
      </c>
      <c r="X7213" s="150" t="s">
        <v>294</v>
      </c>
      <c r="Y7213" t="s">
        <v>15511</v>
      </c>
      <c r="Z7213" t="s">
        <v>271</v>
      </c>
      <c r="AA7213">
        <f t="shared" si="112"/>
        <v>3</v>
      </c>
    </row>
    <row r="7214" spans="1:27" x14ac:dyDescent="0.2">
      <c r="A7214">
        <v>6900</v>
      </c>
      <c r="B7214" s="1" t="s">
        <v>17718</v>
      </c>
      <c r="C7214" t="s">
        <v>9894</v>
      </c>
      <c r="D7214" s="9" t="s">
        <v>16307</v>
      </c>
      <c r="E7214" s="9"/>
      <c r="F7214" s="9"/>
      <c r="G7214" s="10">
        <v>22</v>
      </c>
      <c r="H7214" s="10" t="s">
        <v>536</v>
      </c>
      <c r="I7214" s="10">
        <v>1957</v>
      </c>
      <c r="J7214" s="11" t="s">
        <v>17705</v>
      </c>
      <c r="K7214" s="12"/>
      <c r="L7214" s="13" t="s">
        <v>17709</v>
      </c>
      <c r="M7214" t="s">
        <v>753</v>
      </c>
      <c r="S7214" s="9"/>
      <c r="T7214">
        <v>2</v>
      </c>
      <c r="U7214" s="210" t="s">
        <v>18316</v>
      </c>
      <c r="V7214" s="14">
        <v>0</v>
      </c>
      <c r="W7214" s="14">
        <v>0</v>
      </c>
      <c r="X7214" s="109" t="e">
        <v>#N/A</v>
      </c>
      <c r="Y7214" t="s">
        <v>16307</v>
      </c>
      <c r="Z7214" t="s">
        <v>271</v>
      </c>
      <c r="AA7214">
        <f t="shared" si="112"/>
        <v>1</v>
      </c>
    </row>
    <row r="7215" spans="1:27" x14ac:dyDescent="0.2">
      <c r="A7215">
        <v>3586</v>
      </c>
      <c r="B7215" s="1" t="s">
        <v>17713</v>
      </c>
      <c r="C7215" t="s">
        <v>9894</v>
      </c>
      <c r="D7215" s="9" t="s">
        <v>15839</v>
      </c>
      <c r="E7215" s="9"/>
      <c r="F7215" s="9"/>
      <c r="G7215" s="10">
        <v>22</v>
      </c>
      <c r="H7215" s="10" t="s">
        <v>536</v>
      </c>
      <c r="I7215" s="10">
        <v>1957</v>
      </c>
      <c r="J7215" s="11" t="s">
        <v>17705</v>
      </c>
      <c r="K7215" s="12"/>
      <c r="L7215" s="13" t="s">
        <v>17709</v>
      </c>
      <c r="M7215" t="s">
        <v>753</v>
      </c>
      <c r="S7215" s="9"/>
      <c r="T7215">
        <v>2</v>
      </c>
      <c r="U7215" s="210" t="s">
        <v>18316</v>
      </c>
      <c r="V7215" s="14">
        <v>0</v>
      </c>
      <c r="W7215" s="14">
        <v>0</v>
      </c>
      <c r="X7215" s="150" t="s">
        <v>294</v>
      </c>
      <c r="Y7215" t="s">
        <v>10417</v>
      </c>
      <c r="Z7215" t="s">
        <v>271</v>
      </c>
      <c r="AA7215">
        <f t="shared" si="112"/>
        <v>2</v>
      </c>
    </row>
    <row r="7216" spans="1:27" x14ac:dyDescent="0.2">
      <c r="A7216">
        <v>6917</v>
      </c>
      <c r="B7216" s="1" t="s">
        <v>17719</v>
      </c>
      <c r="C7216" t="s">
        <v>9894</v>
      </c>
      <c r="D7216" s="9" t="s">
        <v>16307</v>
      </c>
      <c r="E7216" s="9"/>
      <c r="F7216" s="9"/>
      <c r="G7216" s="10">
        <v>22</v>
      </c>
      <c r="H7216" s="10" t="s">
        <v>536</v>
      </c>
      <c r="I7216" s="10">
        <v>1957</v>
      </c>
      <c r="J7216" s="11" t="s">
        <v>17705</v>
      </c>
      <c r="K7216" s="12"/>
      <c r="L7216" s="13" t="s">
        <v>17709</v>
      </c>
      <c r="M7216" t="s">
        <v>753</v>
      </c>
      <c r="S7216" s="9"/>
      <c r="T7216">
        <v>2</v>
      </c>
      <c r="U7216" s="210" t="s">
        <v>18316</v>
      </c>
      <c r="V7216" s="14">
        <v>0</v>
      </c>
      <c r="W7216" s="14">
        <v>0</v>
      </c>
      <c r="X7216" s="109" t="e">
        <v>#N/A</v>
      </c>
      <c r="Y7216" t="s">
        <v>16307</v>
      </c>
      <c r="Z7216" t="s">
        <v>271</v>
      </c>
      <c r="AA7216">
        <f t="shared" si="112"/>
        <v>1</v>
      </c>
    </row>
    <row r="7217" spans="1:27" x14ac:dyDescent="0.2">
      <c r="A7217">
        <v>5792</v>
      </c>
      <c r="B7217" s="1" t="s">
        <v>17720</v>
      </c>
      <c r="C7217" t="s">
        <v>9894</v>
      </c>
      <c r="D7217" s="9">
        <v>139</v>
      </c>
      <c r="E7217" s="9" t="s">
        <v>259</v>
      </c>
      <c r="F7217" s="9" t="s">
        <v>721</v>
      </c>
      <c r="G7217" s="10">
        <v>22</v>
      </c>
      <c r="H7217" s="10" t="s">
        <v>536</v>
      </c>
      <c r="I7217" s="10">
        <v>1957</v>
      </c>
      <c r="J7217" s="11" t="s">
        <v>17705</v>
      </c>
      <c r="K7217" s="12"/>
      <c r="L7217" s="13" t="s">
        <v>17709</v>
      </c>
      <c r="M7217" t="s">
        <v>753</v>
      </c>
      <c r="S7217" s="9"/>
      <c r="T7217">
        <v>2</v>
      </c>
      <c r="U7217" s="210" t="s">
        <v>18316</v>
      </c>
      <c r="V7217" s="14">
        <v>0</v>
      </c>
      <c r="W7217" s="14">
        <v>0</v>
      </c>
      <c r="X7217" s="150" t="s">
        <v>270</v>
      </c>
      <c r="Y7217">
        <v>139</v>
      </c>
      <c r="Z7217" t="s">
        <v>271</v>
      </c>
      <c r="AA7217">
        <f t="shared" si="112"/>
        <v>1</v>
      </c>
    </row>
    <row r="7218" spans="1:27" x14ac:dyDescent="0.2">
      <c r="A7218">
        <v>6857</v>
      </c>
      <c r="B7218" s="1" t="s">
        <v>17722</v>
      </c>
      <c r="C7218" t="s">
        <v>9894</v>
      </c>
      <c r="D7218" s="9"/>
      <c r="E7218" s="9"/>
      <c r="F7218" s="9"/>
      <c r="G7218" s="10">
        <v>22</v>
      </c>
      <c r="H7218" s="10" t="s">
        <v>536</v>
      </c>
      <c r="I7218" s="10">
        <v>1957</v>
      </c>
      <c r="J7218" s="11" t="s">
        <v>17705</v>
      </c>
      <c r="K7218" s="12"/>
      <c r="L7218" s="13" t="s">
        <v>17709</v>
      </c>
      <c r="M7218" t="s">
        <v>753</v>
      </c>
      <c r="S7218" s="9"/>
      <c r="T7218">
        <v>2</v>
      </c>
      <c r="U7218" s="210" t="s">
        <v>18316</v>
      </c>
      <c r="V7218" s="14">
        <v>0</v>
      </c>
      <c r="W7218" s="14">
        <v>0</v>
      </c>
      <c r="X7218" s="109" t="e">
        <v>#N/A</v>
      </c>
      <c r="Y7218" t="s">
        <v>334</v>
      </c>
      <c r="Z7218" t="s">
        <v>271</v>
      </c>
      <c r="AA7218">
        <f t="shared" si="112"/>
        <v>1</v>
      </c>
    </row>
    <row r="7219" spans="1:27" x14ac:dyDescent="0.2">
      <c r="A7219">
        <v>4004</v>
      </c>
      <c r="B7219" s="1" t="s">
        <v>17733</v>
      </c>
      <c r="C7219" t="s">
        <v>9894</v>
      </c>
      <c r="D7219" s="9" t="s">
        <v>17655</v>
      </c>
      <c r="E7219" s="9"/>
      <c r="F7219" s="9"/>
      <c r="G7219" s="10">
        <v>25</v>
      </c>
      <c r="H7219" s="10" t="s">
        <v>536</v>
      </c>
      <c r="I7219" s="10">
        <v>1957</v>
      </c>
      <c r="J7219" s="11" t="s">
        <v>17725</v>
      </c>
      <c r="K7219" s="12"/>
      <c r="L7219" s="13" t="s">
        <v>17726</v>
      </c>
      <c r="M7219" t="s">
        <v>753</v>
      </c>
      <c r="S7219" s="9"/>
      <c r="T7219">
        <v>2</v>
      </c>
      <c r="U7219" s="210" t="s">
        <v>18316</v>
      </c>
      <c r="V7219" s="14">
        <v>0</v>
      </c>
      <c r="W7219" s="14">
        <v>1</v>
      </c>
      <c r="X7219" s="109" t="e">
        <v>#N/A</v>
      </c>
      <c r="Y7219" t="s">
        <v>10620</v>
      </c>
      <c r="Z7219" t="s">
        <v>271</v>
      </c>
      <c r="AA7219">
        <f t="shared" si="112"/>
        <v>2</v>
      </c>
    </row>
    <row r="7220" spans="1:27" x14ac:dyDescent="0.2">
      <c r="A7220">
        <v>2789</v>
      </c>
      <c r="B7220" s="1" t="s">
        <v>17735</v>
      </c>
      <c r="C7220" t="s">
        <v>9894</v>
      </c>
      <c r="D7220" s="9" t="s">
        <v>17736</v>
      </c>
      <c r="E7220" s="9"/>
      <c r="F7220" s="9"/>
      <c r="G7220" s="10">
        <v>25</v>
      </c>
      <c r="H7220" s="10" t="s">
        <v>536</v>
      </c>
      <c r="I7220" s="10">
        <v>1957</v>
      </c>
      <c r="J7220" s="11" t="s">
        <v>17725</v>
      </c>
      <c r="K7220" s="12"/>
      <c r="L7220" s="13" t="s">
        <v>17726</v>
      </c>
      <c r="M7220" t="s">
        <v>753</v>
      </c>
      <c r="S7220" s="9"/>
      <c r="T7220">
        <v>2</v>
      </c>
      <c r="U7220" s="210" t="s">
        <v>18316</v>
      </c>
      <c r="V7220" s="14">
        <v>0</v>
      </c>
      <c r="W7220" s="14">
        <v>0</v>
      </c>
      <c r="X7220" s="150" t="s">
        <v>294</v>
      </c>
      <c r="Y7220" t="s">
        <v>17737</v>
      </c>
      <c r="Z7220" t="s">
        <v>271</v>
      </c>
      <c r="AA7220">
        <f t="shared" si="112"/>
        <v>2</v>
      </c>
    </row>
    <row r="7221" spans="1:27" x14ac:dyDescent="0.2">
      <c r="A7221">
        <v>7262</v>
      </c>
      <c r="B7221" s="1" t="s">
        <v>17739</v>
      </c>
      <c r="C7221" t="s">
        <v>9894</v>
      </c>
      <c r="D7221" s="9" t="s">
        <v>16307</v>
      </c>
      <c r="E7221" s="9"/>
      <c r="F7221" s="9"/>
      <c r="G7221" s="10">
        <v>25</v>
      </c>
      <c r="H7221" s="10" t="s">
        <v>536</v>
      </c>
      <c r="I7221" s="10">
        <v>1957</v>
      </c>
      <c r="J7221" s="11" t="s">
        <v>17725</v>
      </c>
      <c r="K7221" s="12"/>
      <c r="L7221" s="13" t="s">
        <v>17726</v>
      </c>
      <c r="M7221" t="s">
        <v>753</v>
      </c>
      <c r="S7221" s="9"/>
      <c r="T7221">
        <v>2</v>
      </c>
      <c r="U7221" s="210" t="s">
        <v>18316</v>
      </c>
      <c r="V7221" s="14">
        <v>0</v>
      </c>
      <c r="W7221" s="14">
        <v>0</v>
      </c>
      <c r="X7221" s="109" t="e">
        <v>#N/A</v>
      </c>
      <c r="Y7221" t="s">
        <v>16307</v>
      </c>
      <c r="Z7221" t="s">
        <v>271</v>
      </c>
      <c r="AA7221">
        <f t="shared" si="112"/>
        <v>1</v>
      </c>
    </row>
    <row r="7222" spans="1:27" x14ac:dyDescent="0.2">
      <c r="A7222">
        <v>1925</v>
      </c>
      <c r="B7222" s="1" t="s">
        <v>17728</v>
      </c>
      <c r="C7222" t="s">
        <v>9894</v>
      </c>
      <c r="D7222" s="9" t="s">
        <v>17729</v>
      </c>
      <c r="E7222" s="9"/>
      <c r="F7222" s="9"/>
      <c r="G7222" s="10">
        <v>25</v>
      </c>
      <c r="H7222" s="10" t="s">
        <v>536</v>
      </c>
      <c r="I7222" s="10">
        <v>1957</v>
      </c>
      <c r="J7222" s="11" t="s">
        <v>17725</v>
      </c>
      <c r="K7222" s="12"/>
      <c r="L7222" s="13" t="s">
        <v>17726</v>
      </c>
      <c r="M7222" t="s">
        <v>753</v>
      </c>
      <c r="S7222" s="9"/>
      <c r="T7222">
        <v>2</v>
      </c>
      <c r="U7222" s="210" t="s">
        <v>18316</v>
      </c>
      <c r="V7222" s="14">
        <v>0</v>
      </c>
      <c r="W7222" s="14">
        <v>0</v>
      </c>
      <c r="X7222" s="150" t="s">
        <v>294</v>
      </c>
      <c r="Y7222" t="s">
        <v>17730</v>
      </c>
      <c r="Z7222" t="s">
        <v>271</v>
      </c>
      <c r="AA7222">
        <f t="shared" si="112"/>
        <v>2</v>
      </c>
    </row>
    <row r="7223" spans="1:27" x14ac:dyDescent="0.2">
      <c r="A7223">
        <v>2593</v>
      </c>
      <c r="B7223" s="1" t="s">
        <v>17734</v>
      </c>
      <c r="C7223" t="s">
        <v>9894</v>
      </c>
      <c r="D7223" s="9" t="s">
        <v>16369</v>
      </c>
      <c r="E7223" s="9"/>
      <c r="F7223" s="9"/>
      <c r="G7223" s="10">
        <v>25</v>
      </c>
      <c r="H7223" s="10" t="s">
        <v>536</v>
      </c>
      <c r="I7223" s="10">
        <v>1957</v>
      </c>
      <c r="J7223" s="11" t="s">
        <v>17725</v>
      </c>
      <c r="K7223" s="12"/>
      <c r="L7223" s="13" t="s">
        <v>17726</v>
      </c>
      <c r="M7223" t="s">
        <v>753</v>
      </c>
      <c r="S7223" s="9"/>
      <c r="T7223">
        <v>2</v>
      </c>
      <c r="U7223" s="210" t="s">
        <v>18316</v>
      </c>
      <c r="V7223" s="14">
        <v>0</v>
      </c>
      <c r="W7223" s="14">
        <v>0</v>
      </c>
      <c r="X7223" s="150" t="s">
        <v>294</v>
      </c>
      <c r="Y7223" t="s">
        <v>15511</v>
      </c>
      <c r="Z7223" t="s">
        <v>271</v>
      </c>
      <c r="AA7223">
        <f t="shared" si="112"/>
        <v>2</v>
      </c>
    </row>
    <row r="7224" spans="1:27" x14ac:dyDescent="0.2">
      <c r="A7224">
        <v>7545</v>
      </c>
      <c r="B7224" s="1" t="s">
        <v>17723</v>
      </c>
      <c r="C7224" t="s">
        <v>9894</v>
      </c>
      <c r="D7224" s="9" t="s">
        <v>17724</v>
      </c>
      <c r="E7224" s="9"/>
      <c r="F7224" s="9"/>
      <c r="G7224" s="10">
        <v>25</v>
      </c>
      <c r="H7224" s="10" t="s">
        <v>536</v>
      </c>
      <c r="I7224" s="10">
        <v>1957</v>
      </c>
      <c r="J7224" s="11" t="s">
        <v>17725</v>
      </c>
      <c r="K7224" s="12"/>
      <c r="L7224" s="13" t="s">
        <v>17726</v>
      </c>
      <c r="M7224" t="s">
        <v>753</v>
      </c>
      <c r="S7224" s="9"/>
      <c r="T7224">
        <v>2</v>
      </c>
      <c r="U7224" s="210" t="s">
        <v>18316</v>
      </c>
      <c r="V7224" s="14">
        <v>0</v>
      </c>
      <c r="W7224" s="14">
        <v>0</v>
      </c>
      <c r="X7224" s="150" t="s">
        <v>294</v>
      </c>
      <c r="Y7224" t="s">
        <v>17727</v>
      </c>
      <c r="Z7224" t="s">
        <v>271</v>
      </c>
      <c r="AA7224">
        <f t="shared" si="112"/>
        <v>2</v>
      </c>
    </row>
    <row r="7225" spans="1:27" x14ac:dyDescent="0.2">
      <c r="A7225">
        <v>3459</v>
      </c>
      <c r="B7225" s="1" t="s">
        <v>17738</v>
      </c>
      <c r="C7225" t="s">
        <v>9894</v>
      </c>
      <c r="D7225" s="9" t="s">
        <v>17736</v>
      </c>
      <c r="E7225" s="9"/>
      <c r="F7225" s="9"/>
      <c r="G7225" s="10">
        <v>25</v>
      </c>
      <c r="H7225" s="10" t="s">
        <v>536</v>
      </c>
      <c r="I7225" s="10">
        <v>1957</v>
      </c>
      <c r="J7225" s="11" t="s">
        <v>17725</v>
      </c>
      <c r="K7225" s="12"/>
      <c r="L7225" s="13" t="s">
        <v>17726</v>
      </c>
      <c r="M7225" t="s">
        <v>753</v>
      </c>
      <c r="S7225" s="9"/>
      <c r="T7225">
        <v>2</v>
      </c>
      <c r="U7225" s="210" t="s">
        <v>18316</v>
      </c>
      <c r="V7225" s="14">
        <v>0</v>
      </c>
      <c r="W7225" s="14">
        <v>0</v>
      </c>
      <c r="X7225" s="150" t="s">
        <v>294</v>
      </c>
      <c r="Y7225" t="s">
        <v>17737</v>
      </c>
      <c r="Z7225" t="s">
        <v>271</v>
      </c>
      <c r="AA7225">
        <f t="shared" si="112"/>
        <v>2</v>
      </c>
    </row>
    <row r="7226" spans="1:27" x14ac:dyDescent="0.2">
      <c r="A7226">
        <v>2276</v>
      </c>
      <c r="B7226" s="1" t="s">
        <v>17731</v>
      </c>
      <c r="C7226" t="s">
        <v>9894</v>
      </c>
      <c r="D7226" s="9" t="s">
        <v>17655</v>
      </c>
      <c r="E7226" s="9"/>
      <c r="F7226" s="9"/>
      <c r="G7226" s="10">
        <v>25</v>
      </c>
      <c r="H7226" s="10" t="s">
        <v>536</v>
      </c>
      <c r="I7226" s="10">
        <v>1957</v>
      </c>
      <c r="J7226" s="11" t="s">
        <v>17725</v>
      </c>
      <c r="K7226" s="12"/>
      <c r="L7226" s="13" t="s">
        <v>17732</v>
      </c>
      <c r="M7226" t="s">
        <v>753</v>
      </c>
      <c r="S7226" s="9"/>
      <c r="T7226">
        <v>2</v>
      </c>
      <c r="U7226" s="210" t="s">
        <v>18316</v>
      </c>
      <c r="V7226" s="14">
        <v>0</v>
      </c>
      <c r="W7226" s="14">
        <v>0</v>
      </c>
      <c r="X7226" s="109" t="e">
        <v>#N/A</v>
      </c>
      <c r="Y7226" t="s">
        <v>10620</v>
      </c>
      <c r="Z7226" t="s">
        <v>7856</v>
      </c>
      <c r="AA7226">
        <f t="shared" si="112"/>
        <v>2</v>
      </c>
    </row>
    <row r="7227" spans="1:27" x14ac:dyDescent="0.2">
      <c r="A7227">
        <v>7282</v>
      </c>
      <c r="B7227" s="1" t="s">
        <v>17743</v>
      </c>
      <c r="C7227" t="s">
        <v>9894</v>
      </c>
      <c r="D7227" s="9" t="s">
        <v>16307</v>
      </c>
      <c r="E7227" s="9"/>
      <c r="F7227" s="9"/>
      <c r="G7227" s="10">
        <v>52</v>
      </c>
      <c r="H7227" s="10" t="s">
        <v>536</v>
      </c>
      <c r="I7227" s="10">
        <v>1957</v>
      </c>
      <c r="J7227" s="11" t="s">
        <v>17742</v>
      </c>
      <c r="K7227" s="12"/>
      <c r="L7227" s="13" t="s">
        <v>17726</v>
      </c>
      <c r="M7227" t="s">
        <v>753</v>
      </c>
      <c r="S7227" s="9"/>
      <c r="T7227">
        <v>2</v>
      </c>
      <c r="U7227" s="210" t="s">
        <v>18316</v>
      </c>
      <c r="V7227" s="14">
        <v>0</v>
      </c>
      <c r="W7227" s="14">
        <v>0</v>
      </c>
      <c r="X7227" s="109" t="e">
        <v>#N/A</v>
      </c>
      <c r="Y7227" t="s">
        <v>16307</v>
      </c>
      <c r="Z7227" t="s">
        <v>271</v>
      </c>
      <c r="AA7227">
        <f t="shared" si="112"/>
        <v>1</v>
      </c>
    </row>
    <row r="7228" spans="1:27" x14ac:dyDescent="0.2">
      <c r="A7228">
        <v>2156</v>
      </c>
      <c r="B7228" s="1" t="s">
        <v>17740</v>
      </c>
      <c r="C7228" t="s">
        <v>9894</v>
      </c>
      <c r="D7228" s="9" t="s">
        <v>17741</v>
      </c>
      <c r="E7228" s="9"/>
      <c r="F7228" s="9"/>
      <c r="G7228" s="10">
        <v>52</v>
      </c>
      <c r="H7228" s="10" t="s">
        <v>536</v>
      </c>
      <c r="I7228" s="10">
        <v>1957</v>
      </c>
      <c r="J7228" s="11" t="s">
        <v>17742</v>
      </c>
      <c r="K7228" s="12"/>
      <c r="L7228" s="13" t="s">
        <v>17726</v>
      </c>
      <c r="M7228" t="s">
        <v>753</v>
      </c>
      <c r="S7228" s="9"/>
      <c r="T7228">
        <v>2</v>
      </c>
      <c r="U7228" s="210" t="s">
        <v>18316</v>
      </c>
      <c r="V7228" s="14">
        <v>0</v>
      </c>
      <c r="W7228" s="14">
        <v>0</v>
      </c>
      <c r="X7228" s="109" t="e">
        <v>#N/A</v>
      </c>
      <c r="Y7228" t="s">
        <v>16307</v>
      </c>
      <c r="Z7228" t="s">
        <v>271</v>
      </c>
      <c r="AA7228">
        <f t="shared" si="112"/>
        <v>2</v>
      </c>
    </row>
    <row r="7229" spans="1:27" x14ac:dyDescent="0.2">
      <c r="A7229">
        <v>4164</v>
      </c>
      <c r="B7229" s="1" t="s">
        <v>17744</v>
      </c>
      <c r="C7229" t="s">
        <v>9894</v>
      </c>
      <c r="D7229" s="9" t="s">
        <v>17745</v>
      </c>
      <c r="E7229" s="9"/>
      <c r="F7229" s="9"/>
      <c r="G7229" s="10">
        <v>13</v>
      </c>
      <c r="H7229" s="10" t="s">
        <v>287</v>
      </c>
      <c r="I7229" s="10">
        <v>1957</v>
      </c>
      <c r="J7229" s="11" t="s">
        <v>17746</v>
      </c>
      <c r="K7229" s="12" t="s">
        <v>237</v>
      </c>
      <c r="L7229" s="13" t="s">
        <v>17747</v>
      </c>
      <c r="M7229" t="s">
        <v>290</v>
      </c>
      <c r="N7229" t="s">
        <v>291</v>
      </c>
      <c r="O7229" t="s">
        <v>498</v>
      </c>
      <c r="S7229" s="9"/>
      <c r="T7229">
        <v>3</v>
      </c>
      <c r="U7229" s="210" t="s">
        <v>18317</v>
      </c>
      <c r="V7229" s="14">
        <v>0</v>
      </c>
      <c r="W7229" s="14">
        <v>1</v>
      </c>
      <c r="X7229" s="150" t="s">
        <v>294</v>
      </c>
      <c r="Y7229" t="s">
        <v>15426</v>
      </c>
      <c r="Z7229" t="s">
        <v>271</v>
      </c>
      <c r="AA7229">
        <f t="shared" si="112"/>
        <v>2</v>
      </c>
    </row>
    <row r="7230" spans="1:27" x14ac:dyDescent="0.2">
      <c r="A7230">
        <v>337</v>
      </c>
      <c r="B7230" s="1" t="s">
        <v>17748</v>
      </c>
      <c r="C7230" t="s">
        <v>6878</v>
      </c>
      <c r="D7230" s="9" t="s">
        <v>17749</v>
      </c>
      <c r="E7230" s="9"/>
      <c r="F7230" s="9"/>
      <c r="G7230" s="10">
        <v>27</v>
      </c>
      <c r="H7230" s="10" t="s">
        <v>287</v>
      </c>
      <c r="I7230" s="10">
        <v>1957</v>
      </c>
      <c r="J7230" s="11" t="s">
        <v>17750</v>
      </c>
      <c r="K7230" s="12"/>
      <c r="L7230" s="13" t="s">
        <v>17751</v>
      </c>
      <c r="M7230" t="s">
        <v>753</v>
      </c>
      <c r="S7230" s="9"/>
      <c r="T7230">
        <v>3</v>
      </c>
      <c r="U7230" s="210" t="s">
        <v>18317</v>
      </c>
      <c r="V7230" s="14">
        <v>0</v>
      </c>
      <c r="W7230" s="14">
        <v>0</v>
      </c>
      <c r="X7230" s="150" t="s">
        <v>270</v>
      </c>
      <c r="Y7230">
        <v>58</v>
      </c>
      <c r="Z7230" t="s">
        <v>271</v>
      </c>
      <c r="AA7230">
        <f t="shared" si="112"/>
        <v>7</v>
      </c>
    </row>
    <row r="7231" spans="1:27" x14ac:dyDescent="0.2">
      <c r="A7231">
        <v>3069</v>
      </c>
      <c r="B7231" s="1" t="s">
        <v>17756</v>
      </c>
      <c r="C7231" t="s">
        <v>6878</v>
      </c>
      <c r="D7231" s="9" t="s">
        <v>15271</v>
      </c>
      <c r="E7231" s="9"/>
      <c r="F7231" s="9"/>
      <c r="G7231" s="10">
        <v>27</v>
      </c>
      <c r="H7231" s="10" t="s">
        <v>287</v>
      </c>
      <c r="I7231" s="10">
        <v>1957</v>
      </c>
      <c r="J7231" s="11" t="s">
        <v>17750</v>
      </c>
      <c r="K7231" s="12"/>
      <c r="L7231" s="13" t="s">
        <v>17757</v>
      </c>
      <c r="M7231" t="s">
        <v>753</v>
      </c>
      <c r="S7231" s="9"/>
      <c r="T7231">
        <v>3</v>
      </c>
      <c r="U7231" s="210" t="s">
        <v>18317</v>
      </c>
      <c r="V7231" s="14">
        <v>0</v>
      </c>
      <c r="W7231" s="14">
        <v>0</v>
      </c>
      <c r="X7231" s="150" t="s">
        <v>270</v>
      </c>
      <c r="Y7231">
        <v>540</v>
      </c>
      <c r="Z7231" t="s">
        <v>271</v>
      </c>
      <c r="AA7231">
        <f t="shared" si="112"/>
        <v>2</v>
      </c>
    </row>
    <row r="7232" spans="1:27" x14ac:dyDescent="0.2">
      <c r="A7232">
        <v>1923</v>
      </c>
      <c r="B7232" s="1" t="s">
        <v>17755</v>
      </c>
      <c r="C7232" t="s">
        <v>9894</v>
      </c>
      <c r="D7232" s="9" t="s">
        <v>17729</v>
      </c>
      <c r="E7232" s="9"/>
      <c r="F7232" s="9"/>
      <c r="G7232" s="10">
        <v>27</v>
      </c>
      <c r="H7232" s="10" t="s">
        <v>287</v>
      </c>
      <c r="I7232" s="10">
        <v>1957</v>
      </c>
      <c r="J7232" s="11" t="s">
        <v>17750</v>
      </c>
      <c r="K7232" s="12"/>
      <c r="L7232" s="13" t="s">
        <v>17754</v>
      </c>
      <c r="M7232" t="s">
        <v>753</v>
      </c>
      <c r="S7232" s="9"/>
      <c r="T7232">
        <v>3</v>
      </c>
      <c r="U7232" s="210" t="s">
        <v>18317</v>
      </c>
      <c r="V7232" s="14">
        <v>0</v>
      </c>
      <c r="W7232" s="14">
        <v>0</v>
      </c>
      <c r="X7232" s="150" t="s">
        <v>294</v>
      </c>
      <c r="Y7232" t="s">
        <v>17730</v>
      </c>
      <c r="Z7232" t="s">
        <v>271</v>
      </c>
      <c r="AA7232">
        <f t="shared" si="112"/>
        <v>2</v>
      </c>
    </row>
    <row r="7233" spans="1:27" x14ac:dyDescent="0.2">
      <c r="A7233">
        <v>556</v>
      </c>
      <c r="B7233" s="1" t="s">
        <v>17752</v>
      </c>
      <c r="C7233" t="s">
        <v>9894</v>
      </c>
      <c r="D7233" s="9" t="s">
        <v>17753</v>
      </c>
      <c r="E7233" s="9"/>
      <c r="F7233" s="9"/>
      <c r="G7233" s="10">
        <v>27</v>
      </c>
      <c r="H7233" s="10" t="s">
        <v>287</v>
      </c>
      <c r="I7233" s="10">
        <v>1957</v>
      </c>
      <c r="J7233" s="11" t="s">
        <v>17750</v>
      </c>
      <c r="K7233" s="12"/>
      <c r="L7233" s="13" t="s">
        <v>17754</v>
      </c>
      <c r="M7233" t="s">
        <v>753</v>
      </c>
      <c r="S7233" s="9"/>
      <c r="T7233">
        <v>3</v>
      </c>
      <c r="U7233" s="210" t="s">
        <v>18317</v>
      </c>
      <c r="V7233" s="14">
        <v>0</v>
      </c>
      <c r="W7233" s="14">
        <v>0</v>
      </c>
      <c r="X7233" s="109" t="e">
        <v>#N/A</v>
      </c>
      <c r="Y7233" t="s">
        <v>16307</v>
      </c>
      <c r="Z7233" t="s">
        <v>271</v>
      </c>
      <c r="AA7233">
        <f t="shared" si="112"/>
        <v>3</v>
      </c>
    </row>
    <row r="7234" spans="1:27" x14ac:dyDescent="0.2">
      <c r="A7234">
        <v>92</v>
      </c>
      <c r="B7234" s="1" t="s">
        <v>17758</v>
      </c>
      <c r="C7234" t="s">
        <v>9894</v>
      </c>
      <c r="D7234" s="9" t="s">
        <v>17759</v>
      </c>
      <c r="E7234" s="9"/>
      <c r="F7234" s="9"/>
      <c r="G7234" s="10">
        <v>27</v>
      </c>
      <c r="H7234" s="10" t="s">
        <v>287</v>
      </c>
      <c r="I7234" s="10">
        <v>1957</v>
      </c>
      <c r="J7234" s="11" t="s">
        <v>17750</v>
      </c>
      <c r="K7234" s="12"/>
      <c r="L7234" s="13" t="s">
        <v>17754</v>
      </c>
      <c r="M7234" t="s">
        <v>753</v>
      </c>
      <c r="S7234" s="9"/>
      <c r="T7234">
        <v>3</v>
      </c>
      <c r="U7234" s="210" t="s">
        <v>18317</v>
      </c>
      <c r="V7234" s="14">
        <v>0</v>
      </c>
      <c r="W7234" s="14">
        <v>0</v>
      </c>
      <c r="X7234" s="150" t="s">
        <v>270</v>
      </c>
      <c r="Y7234">
        <v>98</v>
      </c>
      <c r="Z7234" t="s">
        <v>271</v>
      </c>
      <c r="AA7234">
        <f t="shared" ref="AA7234:AA7297" si="113">LEN(D7234)-LEN(SUBSTITUTE(D7234,"/",""))+1</f>
        <v>2</v>
      </c>
    </row>
    <row r="7235" spans="1:27" x14ac:dyDescent="0.2">
      <c r="A7235">
        <v>375</v>
      </c>
      <c r="B7235" s="1" t="s">
        <v>17760</v>
      </c>
      <c r="C7235" t="s">
        <v>503</v>
      </c>
      <c r="D7235" s="9" t="s">
        <v>17761</v>
      </c>
      <c r="E7235" s="9"/>
      <c r="F7235" s="9"/>
      <c r="G7235" s="10">
        <v>10</v>
      </c>
      <c r="H7235" s="10" t="s">
        <v>301</v>
      </c>
      <c r="I7235" s="10">
        <v>1957</v>
      </c>
      <c r="J7235" s="11" t="s">
        <v>17762</v>
      </c>
      <c r="K7235" s="12"/>
      <c r="L7235" s="13" t="s">
        <v>17763</v>
      </c>
      <c r="M7235" t="s">
        <v>753</v>
      </c>
      <c r="S7235" s="9"/>
      <c r="T7235">
        <v>4</v>
      </c>
      <c r="U7235" s="210" t="s">
        <v>18318</v>
      </c>
      <c r="V7235" s="14">
        <v>0</v>
      </c>
      <c r="W7235" s="14">
        <v>0</v>
      </c>
      <c r="X7235" s="150" t="s">
        <v>294</v>
      </c>
      <c r="Y7235" t="s">
        <v>17764</v>
      </c>
      <c r="Z7235" t="s">
        <v>505</v>
      </c>
      <c r="AA7235">
        <f t="shared" si="113"/>
        <v>6</v>
      </c>
    </row>
    <row r="7236" spans="1:27" x14ac:dyDescent="0.2">
      <c r="A7236">
        <v>7567</v>
      </c>
      <c r="B7236" s="1" t="s">
        <v>17771</v>
      </c>
      <c r="C7236" t="s">
        <v>6878</v>
      </c>
      <c r="D7236" s="9" t="s">
        <v>17772</v>
      </c>
      <c r="E7236" s="9"/>
      <c r="F7236" s="9"/>
      <c r="G7236" s="10">
        <v>15</v>
      </c>
      <c r="H7236" s="10" t="s">
        <v>301</v>
      </c>
      <c r="I7236" s="10">
        <v>1957</v>
      </c>
      <c r="J7236" s="11" t="s">
        <v>17767</v>
      </c>
      <c r="K7236" s="12"/>
      <c r="L7236" s="13" t="s">
        <v>17768</v>
      </c>
      <c r="M7236" t="s">
        <v>753</v>
      </c>
      <c r="S7236" s="9"/>
      <c r="T7236">
        <v>4</v>
      </c>
      <c r="U7236" s="210" t="s">
        <v>18318</v>
      </c>
      <c r="V7236" s="14">
        <v>0</v>
      </c>
      <c r="W7236" s="14">
        <v>0</v>
      </c>
      <c r="X7236" s="150" t="s">
        <v>270</v>
      </c>
      <c r="Y7236">
        <v>58</v>
      </c>
      <c r="Z7236" t="s">
        <v>3085</v>
      </c>
      <c r="AA7236">
        <f t="shared" si="113"/>
        <v>3</v>
      </c>
    </row>
    <row r="7237" spans="1:27" x14ac:dyDescent="0.2">
      <c r="A7237">
        <v>1249</v>
      </c>
      <c r="B7237" s="1" t="s">
        <v>17769</v>
      </c>
      <c r="C7237" t="s">
        <v>6878</v>
      </c>
      <c r="D7237" s="9" t="s">
        <v>17770</v>
      </c>
      <c r="E7237" s="9"/>
      <c r="F7237" s="9"/>
      <c r="G7237" s="10">
        <v>15</v>
      </c>
      <c r="H7237" s="10" t="s">
        <v>301</v>
      </c>
      <c r="I7237" s="10">
        <v>1957</v>
      </c>
      <c r="J7237" s="11" t="s">
        <v>17767</v>
      </c>
      <c r="K7237" s="12"/>
      <c r="L7237" s="13" t="s">
        <v>17768</v>
      </c>
      <c r="M7237" t="s">
        <v>753</v>
      </c>
      <c r="S7237" s="9"/>
      <c r="T7237">
        <v>4</v>
      </c>
      <c r="U7237" s="210" t="s">
        <v>18318</v>
      </c>
      <c r="V7237" s="14">
        <v>0</v>
      </c>
      <c r="W7237" s="14">
        <v>0</v>
      </c>
      <c r="X7237" s="150" t="s">
        <v>270</v>
      </c>
      <c r="Y7237">
        <v>58</v>
      </c>
      <c r="Z7237" t="s">
        <v>271</v>
      </c>
      <c r="AA7237">
        <f t="shared" si="113"/>
        <v>4</v>
      </c>
    </row>
    <row r="7238" spans="1:27" x14ac:dyDescent="0.2">
      <c r="A7238">
        <v>1858</v>
      </c>
      <c r="B7238" s="1" t="s">
        <v>17765</v>
      </c>
      <c r="C7238" t="s">
        <v>6878</v>
      </c>
      <c r="D7238" s="9" t="s">
        <v>17766</v>
      </c>
      <c r="E7238" s="9" t="s">
        <v>259</v>
      </c>
      <c r="F7238" s="9" t="s">
        <v>532</v>
      </c>
      <c r="G7238" s="10">
        <v>15</v>
      </c>
      <c r="H7238" s="10" t="s">
        <v>301</v>
      </c>
      <c r="I7238" s="10">
        <v>1957</v>
      </c>
      <c r="J7238" s="11" t="s">
        <v>17767</v>
      </c>
      <c r="K7238" s="12"/>
      <c r="L7238" s="13" t="s">
        <v>17768</v>
      </c>
      <c r="M7238" t="s">
        <v>753</v>
      </c>
      <c r="S7238" s="9"/>
      <c r="T7238">
        <v>4</v>
      </c>
      <c r="U7238" s="210" t="s">
        <v>18318</v>
      </c>
      <c r="V7238" s="14">
        <v>0</v>
      </c>
      <c r="W7238" s="14">
        <v>0</v>
      </c>
      <c r="X7238" s="109" t="s">
        <v>294</v>
      </c>
      <c r="Y7238" t="s">
        <v>10697</v>
      </c>
      <c r="Z7238" t="s">
        <v>271</v>
      </c>
      <c r="AA7238">
        <f t="shared" si="113"/>
        <v>4</v>
      </c>
    </row>
    <row r="7239" spans="1:27" x14ac:dyDescent="0.2">
      <c r="A7239">
        <v>7724</v>
      </c>
      <c r="B7239" s="1" t="s">
        <v>17773</v>
      </c>
      <c r="C7239" t="s">
        <v>9894</v>
      </c>
      <c r="D7239" s="9" t="s">
        <v>16307</v>
      </c>
      <c r="E7239" s="9"/>
      <c r="F7239" s="9"/>
      <c r="G7239" s="10">
        <v>15</v>
      </c>
      <c r="H7239" s="10" t="s">
        <v>301</v>
      </c>
      <c r="I7239" s="10">
        <v>1957</v>
      </c>
      <c r="J7239" s="11" t="s">
        <v>17767</v>
      </c>
      <c r="K7239" s="12"/>
      <c r="L7239" s="13" t="s">
        <v>17768</v>
      </c>
      <c r="M7239" t="s">
        <v>753</v>
      </c>
      <c r="S7239" s="9"/>
      <c r="T7239">
        <v>4</v>
      </c>
      <c r="U7239" s="210" t="s">
        <v>18318</v>
      </c>
      <c r="V7239" s="14">
        <v>0</v>
      </c>
      <c r="W7239" s="14">
        <v>0</v>
      </c>
      <c r="X7239" s="109" t="e">
        <v>#N/A</v>
      </c>
      <c r="Y7239" t="s">
        <v>16307</v>
      </c>
      <c r="Z7239" t="s">
        <v>271</v>
      </c>
      <c r="AA7239">
        <f t="shared" si="113"/>
        <v>1</v>
      </c>
    </row>
    <row r="7240" spans="1:27" x14ac:dyDescent="0.2">
      <c r="A7240">
        <v>2730</v>
      </c>
      <c r="B7240" s="1" t="s">
        <v>17774</v>
      </c>
      <c r="C7240" t="s">
        <v>9894</v>
      </c>
      <c r="D7240" s="9" t="s">
        <v>16307</v>
      </c>
      <c r="E7240" s="9"/>
      <c r="F7240" s="9"/>
      <c r="G7240" s="10">
        <v>15</v>
      </c>
      <c r="H7240" s="10" t="s">
        <v>301</v>
      </c>
      <c r="I7240" s="10">
        <v>1957</v>
      </c>
      <c r="J7240" s="11" t="s">
        <v>17767</v>
      </c>
      <c r="K7240" s="12"/>
      <c r="L7240" s="13" t="s">
        <v>17768</v>
      </c>
      <c r="M7240" t="s">
        <v>753</v>
      </c>
      <c r="S7240" s="9"/>
      <c r="T7240">
        <v>4</v>
      </c>
      <c r="U7240" s="210" t="s">
        <v>18318</v>
      </c>
      <c r="V7240" s="14">
        <v>0</v>
      </c>
      <c r="W7240" s="14">
        <v>0</v>
      </c>
      <c r="X7240" s="109" t="e">
        <v>#N/A</v>
      </c>
      <c r="Y7240" t="s">
        <v>16307</v>
      </c>
      <c r="Z7240" t="s">
        <v>271</v>
      </c>
      <c r="AA7240">
        <f t="shared" si="113"/>
        <v>1</v>
      </c>
    </row>
    <row r="7241" spans="1:27" x14ac:dyDescent="0.2">
      <c r="A7241">
        <v>3759</v>
      </c>
      <c r="B7241" s="1" t="s">
        <v>17775</v>
      </c>
      <c r="C7241" t="s">
        <v>9894</v>
      </c>
      <c r="D7241" s="9" t="s">
        <v>16307</v>
      </c>
      <c r="E7241" s="9"/>
      <c r="F7241" s="9"/>
      <c r="G7241" s="10">
        <v>15</v>
      </c>
      <c r="H7241" s="10" t="s">
        <v>301</v>
      </c>
      <c r="I7241" s="10">
        <v>1957</v>
      </c>
      <c r="J7241" s="11" t="s">
        <v>17767</v>
      </c>
      <c r="K7241" s="12"/>
      <c r="L7241" s="13" t="s">
        <v>17768</v>
      </c>
      <c r="M7241" t="s">
        <v>753</v>
      </c>
      <c r="S7241" s="9"/>
      <c r="T7241">
        <v>4</v>
      </c>
      <c r="U7241" s="210" t="s">
        <v>18318</v>
      </c>
      <c r="V7241" s="14">
        <v>0</v>
      </c>
      <c r="W7241" s="14">
        <v>0</v>
      </c>
      <c r="X7241" s="109" t="e">
        <v>#N/A</v>
      </c>
      <c r="Y7241" t="s">
        <v>16307</v>
      </c>
      <c r="Z7241" t="s">
        <v>271</v>
      </c>
      <c r="AA7241">
        <f t="shared" si="113"/>
        <v>1</v>
      </c>
    </row>
    <row r="7242" spans="1:27" x14ac:dyDescent="0.2">
      <c r="A7242">
        <v>4588</v>
      </c>
      <c r="B7242" s="1" t="s">
        <v>17776</v>
      </c>
      <c r="C7242" t="s">
        <v>9894</v>
      </c>
      <c r="D7242" s="9" t="s">
        <v>16307</v>
      </c>
      <c r="E7242" s="9"/>
      <c r="F7242" s="9"/>
      <c r="G7242" s="10">
        <v>15</v>
      </c>
      <c r="H7242" s="10" t="s">
        <v>301</v>
      </c>
      <c r="I7242" s="10">
        <v>1957</v>
      </c>
      <c r="J7242" s="11" t="s">
        <v>17767</v>
      </c>
      <c r="K7242" s="12"/>
      <c r="L7242" s="13" t="s">
        <v>17768</v>
      </c>
      <c r="M7242" t="s">
        <v>753</v>
      </c>
      <c r="S7242" s="9"/>
      <c r="T7242">
        <v>4</v>
      </c>
      <c r="U7242" s="210" t="s">
        <v>18318</v>
      </c>
      <c r="V7242" s="14">
        <v>0</v>
      </c>
      <c r="W7242" s="14">
        <v>0</v>
      </c>
      <c r="X7242" s="109" t="e">
        <v>#N/A</v>
      </c>
      <c r="Y7242" t="s">
        <v>16307</v>
      </c>
      <c r="Z7242" t="s">
        <v>271</v>
      </c>
      <c r="AA7242">
        <f t="shared" si="113"/>
        <v>1</v>
      </c>
    </row>
    <row r="7243" spans="1:27" x14ac:dyDescent="0.2">
      <c r="A7243">
        <v>5083</v>
      </c>
      <c r="B7243" s="1" t="s">
        <v>17777</v>
      </c>
      <c r="C7243" t="s">
        <v>9894</v>
      </c>
      <c r="D7243" s="9" t="s">
        <v>16307</v>
      </c>
      <c r="E7243" s="9"/>
      <c r="F7243" s="9"/>
      <c r="G7243" s="10">
        <v>15</v>
      </c>
      <c r="H7243" s="10" t="s">
        <v>301</v>
      </c>
      <c r="I7243" s="10">
        <v>1957</v>
      </c>
      <c r="J7243" s="11" t="s">
        <v>17767</v>
      </c>
      <c r="K7243" s="12"/>
      <c r="L7243" s="13" t="s">
        <v>17768</v>
      </c>
      <c r="M7243" t="s">
        <v>753</v>
      </c>
      <c r="S7243" s="9"/>
      <c r="T7243">
        <v>4</v>
      </c>
      <c r="U7243" s="210" t="s">
        <v>18318</v>
      </c>
      <c r="V7243" s="14">
        <v>0</v>
      </c>
      <c r="W7243" s="14">
        <v>0</v>
      </c>
      <c r="X7243" s="109" t="e">
        <v>#N/A</v>
      </c>
      <c r="Y7243" t="s">
        <v>16307</v>
      </c>
      <c r="Z7243" t="s">
        <v>271</v>
      </c>
      <c r="AA7243">
        <f t="shared" si="113"/>
        <v>1</v>
      </c>
    </row>
    <row r="7244" spans="1:27" x14ac:dyDescent="0.2">
      <c r="A7244">
        <v>4187</v>
      </c>
      <c r="B7244" s="1" t="s">
        <v>17778</v>
      </c>
      <c r="C7244" t="s">
        <v>9894</v>
      </c>
      <c r="D7244" s="9" t="s">
        <v>16307</v>
      </c>
      <c r="E7244" s="9"/>
      <c r="F7244" s="9"/>
      <c r="G7244" s="10">
        <v>15</v>
      </c>
      <c r="H7244" s="10" t="s">
        <v>301</v>
      </c>
      <c r="I7244" s="10">
        <v>1957</v>
      </c>
      <c r="J7244" s="11" t="s">
        <v>17767</v>
      </c>
      <c r="K7244" s="12"/>
      <c r="L7244" s="13" t="s">
        <v>17768</v>
      </c>
      <c r="M7244" t="s">
        <v>753</v>
      </c>
      <c r="S7244" s="9"/>
      <c r="T7244">
        <v>4</v>
      </c>
      <c r="U7244" s="210" t="s">
        <v>18318</v>
      </c>
      <c r="V7244" s="14">
        <v>0</v>
      </c>
      <c r="W7244" s="14">
        <v>0</v>
      </c>
      <c r="X7244" s="109" t="e">
        <v>#N/A</v>
      </c>
      <c r="Y7244" t="s">
        <v>16307</v>
      </c>
      <c r="Z7244" t="s">
        <v>271</v>
      </c>
      <c r="AA7244">
        <f t="shared" si="113"/>
        <v>1</v>
      </c>
    </row>
    <row r="7245" spans="1:27" x14ac:dyDescent="0.2">
      <c r="A7245">
        <v>3576</v>
      </c>
      <c r="B7245" s="1" t="s">
        <v>17779</v>
      </c>
      <c r="C7245" t="s">
        <v>9894</v>
      </c>
      <c r="D7245" s="9" t="s">
        <v>16307</v>
      </c>
      <c r="E7245" s="9"/>
      <c r="F7245" s="9"/>
      <c r="G7245" s="10">
        <v>15</v>
      </c>
      <c r="H7245" s="10" t="s">
        <v>301</v>
      </c>
      <c r="I7245" s="10">
        <v>1957</v>
      </c>
      <c r="J7245" s="11" t="s">
        <v>17767</v>
      </c>
      <c r="K7245" s="12"/>
      <c r="L7245" s="13" t="s">
        <v>17768</v>
      </c>
      <c r="M7245" t="s">
        <v>753</v>
      </c>
      <c r="S7245" s="9"/>
      <c r="T7245">
        <v>4</v>
      </c>
      <c r="U7245" s="210" t="s">
        <v>18318</v>
      </c>
      <c r="V7245" s="14">
        <v>0</v>
      </c>
      <c r="W7245" s="14">
        <v>0</v>
      </c>
      <c r="X7245" s="109" t="e">
        <v>#N/A</v>
      </c>
      <c r="Y7245" t="s">
        <v>16307</v>
      </c>
      <c r="Z7245" t="s">
        <v>271</v>
      </c>
      <c r="AA7245">
        <f t="shared" si="113"/>
        <v>1</v>
      </c>
    </row>
    <row r="7246" spans="1:27" x14ac:dyDescent="0.2">
      <c r="A7246">
        <v>3848</v>
      </c>
      <c r="B7246" s="1" t="s">
        <v>17780</v>
      </c>
      <c r="C7246" t="s">
        <v>9894</v>
      </c>
      <c r="D7246" s="9" t="s">
        <v>16307</v>
      </c>
      <c r="E7246" s="9"/>
      <c r="F7246" s="9"/>
      <c r="G7246" s="10">
        <v>15</v>
      </c>
      <c r="H7246" s="10" t="s">
        <v>301</v>
      </c>
      <c r="I7246" s="10">
        <v>1957</v>
      </c>
      <c r="J7246" s="11" t="s">
        <v>17767</v>
      </c>
      <c r="K7246" s="12"/>
      <c r="L7246" s="13" t="s">
        <v>17768</v>
      </c>
      <c r="M7246" t="s">
        <v>753</v>
      </c>
      <c r="S7246" s="9"/>
      <c r="T7246">
        <v>4</v>
      </c>
      <c r="U7246" s="210" t="s">
        <v>18318</v>
      </c>
      <c r="V7246" s="14">
        <v>0</v>
      </c>
      <c r="W7246" s="14">
        <v>0</v>
      </c>
      <c r="X7246" s="109" t="e">
        <v>#N/A</v>
      </c>
      <c r="Y7246" t="s">
        <v>16307</v>
      </c>
      <c r="Z7246" t="s">
        <v>271</v>
      </c>
      <c r="AA7246">
        <f t="shared" si="113"/>
        <v>1</v>
      </c>
    </row>
    <row r="7247" spans="1:27" x14ac:dyDescent="0.2">
      <c r="A7247">
        <v>1491</v>
      </c>
      <c r="B7247" s="1" t="s">
        <v>17781</v>
      </c>
      <c r="C7247" t="s">
        <v>9894</v>
      </c>
      <c r="D7247" s="9" t="s">
        <v>17782</v>
      </c>
      <c r="E7247" s="9"/>
      <c r="F7247" s="9"/>
      <c r="G7247" s="10">
        <v>16</v>
      </c>
      <c r="H7247" s="10" t="s">
        <v>301</v>
      </c>
      <c r="I7247" s="10">
        <v>1957</v>
      </c>
      <c r="J7247" s="11" t="s">
        <v>17783</v>
      </c>
      <c r="K7247" s="12"/>
      <c r="L7247" s="13" t="s">
        <v>17784</v>
      </c>
      <c r="M7247" t="s">
        <v>753</v>
      </c>
      <c r="S7247" s="9"/>
      <c r="T7247">
        <v>4</v>
      </c>
      <c r="U7247" s="210" t="s">
        <v>18318</v>
      </c>
      <c r="V7247" s="14">
        <v>0</v>
      </c>
      <c r="W7247" s="14">
        <v>0</v>
      </c>
      <c r="X7247" s="109" t="e">
        <v>#N/A</v>
      </c>
      <c r="Y7247" t="s">
        <v>10620</v>
      </c>
      <c r="Z7247" t="s">
        <v>7856</v>
      </c>
      <c r="AA7247">
        <f t="shared" si="113"/>
        <v>2</v>
      </c>
    </row>
    <row r="7248" spans="1:27" x14ac:dyDescent="0.2">
      <c r="A7248">
        <v>7557</v>
      </c>
      <c r="B7248" s="1" t="s">
        <v>17787</v>
      </c>
      <c r="C7248" t="s">
        <v>9894</v>
      </c>
      <c r="D7248" s="9" t="s">
        <v>17655</v>
      </c>
      <c r="E7248" s="9"/>
      <c r="F7248" s="9"/>
      <c r="G7248" s="10">
        <v>16</v>
      </c>
      <c r="H7248" s="10" t="s">
        <v>301</v>
      </c>
      <c r="I7248" s="10">
        <v>1957</v>
      </c>
      <c r="J7248" s="11" t="s">
        <v>17783</v>
      </c>
      <c r="K7248" s="12"/>
      <c r="L7248" s="13" t="s">
        <v>17786</v>
      </c>
      <c r="M7248" t="s">
        <v>753</v>
      </c>
      <c r="S7248" s="9"/>
      <c r="T7248">
        <v>4</v>
      </c>
      <c r="U7248" s="210" t="s">
        <v>18318</v>
      </c>
      <c r="V7248" s="14">
        <v>0</v>
      </c>
      <c r="W7248" s="14">
        <v>0</v>
      </c>
      <c r="X7248" s="109" t="e">
        <v>#N/A</v>
      </c>
      <c r="Y7248" t="s">
        <v>10620</v>
      </c>
      <c r="Z7248" t="s">
        <v>7856</v>
      </c>
      <c r="AA7248">
        <f t="shared" si="113"/>
        <v>2</v>
      </c>
    </row>
    <row r="7249" spans="1:27" x14ac:dyDescent="0.2">
      <c r="A7249">
        <v>7576</v>
      </c>
      <c r="B7249" s="1" t="s">
        <v>17785</v>
      </c>
      <c r="C7249" t="s">
        <v>9894</v>
      </c>
      <c r="D7249" s="9" t="s">
        <v>10641</v>
      </c>
      <c r="E7249" s="9"/>
      <c r="F7249" s="9"/>
      <c r="G7249" s="10">
        <v>16</v>
      </c>
      <c r="H7249" s="10" t="s">
        <v>301</v>
      </c>
      <c r="I7249" s="10">
        <v>1957</v>
      </c>
      <c r="J7249" s="11" t="s">
        <v>17783</v>
      </c>
      <c r="K7249" s="12"/>
      <c r="L7249" s="13" t="s">
        <v>17786</v>
      </c>
      <c r="M7249" t="s">
        <v>753</v>
      </c>
      <c r="S7249" s="9"/>
      <c r="T7249">
        <v>4</v>
      </c>
      <c r="U7249" s="210" t="s">
        <v>18318</v>
      </c>
      <c r="V7249" s="14">
        <v>0</v>
      </c>
      <c r="W7249" s="14">
        <v>0</v>
      </c>
      <c r="X7249" s="109" t="e">
        <v>#N/A</v>
      </c>
      <c r="Y7249" t="s">
        <v>10620</v>
      </c>
      <c r="Z7249" t="s">
        <v>7856</v>
      </c>
      <c r="AA7249">
        <f t="shared" si="113"/>
        <v>2</v>
      </c>
    </row>
    <row r="7250" spans="1:27" x14ac:dyDescent="0.2">
      <c r="A7250">
        <v>1556</v>
      </c>
      <c r="B7250" s="1" t="s">
        <v>17794</v>
      </c>
      <c r="C7250" t="s">
        <v>1027</v>
      </c>
      <c r="D7250" s="9" t="s">
        <v>4972</v>
      </c>
      <c r="E7250" s="9" t="s">
        <v>12484</v>
      </c>
      <c r="F7250" s="9"/>
      <c r="G7250" s="10">
        <v>17</v>
      </c>
      <c r="H7250" s="10" t="s">
        <v>301</v>
      </c>
      <c r="I7250" s="10">
        <v>1957</v>
      </c>
      <c r="J7250" s="11" t="s">
        <v>17795</v>
      </c>
      <c r="K7250" s="12"/>
      <c r="L7250" s="13" t="s">
        <v>17796</v>
      </c>
      <c r="M7250" t="s">
        <v>334</v>
      </c>
      <c r="S7250" s="9"/>
      <c r="T7250">
        <v>4</v>
      </c>
      <c r="U7250" s="210" t="s">
        <v>18318</v>
      </c>
      <c r="V7250" s="14">
        <v>0</v>
      </c>
      <c r="W7250" s="14">
        <v>1</v>
      </c>
      <c r="X7250" s="109" t="s">
        <v>294</v>
      </c>
      <c r="Y7250" t="s">
        <v>4077</v>
      </c>
      <c r="Z7250" t="s">
        <v>1419</v>
      </c>
      <c r="AA7250">
        <f t="shared" si="113"/>
        <v>2</v>
      </c>
    </row>
    <row r="7251" spans="1:27" x14ac:dyDescent="0.2">
      <c r="A7251">
        <v>1340</v>
      </c>
      <c r="B7251" s="1" t="s">
        <v>17797</v>
      </c>
      <c r="C7251" t="s">
        <v>9894</v>
      </c>
      <c r="D7251" s="9" t="s">
        <v>16660</v>
      </c>
      <c r="E7251" s="9"/>
      <c r="F7251" s="9" t="s">
        <v>532</v>
      </c>
      <c r="G7251" s="10">
        <v>25</v>
      </c>
      <c r="H7251" s="10" t="s">
        <v>301</v>
      </c>
      <c r="I7251" s="10">
        <v>1957</v>
      </c>
      <c r="J7251" s="11" t="s">
        <v>16661</v>
      </c>
      <c r="K7251" s="12"/>
      <c r="L7251" s="13" t="s">
        <v>16662</v>
      </c>
      <c r="M7251" t="s">
        <v>753</v>
      </c>
      <c r="S7251" s="9"/>
      <c r="T7251">
        <v>4</v>
      </c>
      <c r="U7251" s="210" t="s">
        <v>18318</v>
      </c>
      <c r="V7251" s="14">
        <v>0</v>
      </c>
      <c r="W7251" s="14">
        <v>0</v>
      </c>
      <c r="X7251" s="109" t="s">
        <v>294</v>
      </c>
      <c r="Y7251" t="s">
        <v>10195</v>
      </c>
      <c r="Z7251" t="s">
        <v>271</v>
      </c>
      <c r="AA7251">
        <f t="shared" si="113"/>
        <v>2</v>
      </c>
    </row>
    <row r="7252" spans="1:27" x14ac:dyDescent="0.2">
      <c r="A7252">
        <v>3368</v>
      </c>
      <c r="B7252" s="1" t="s">
        <v>16663</v>
      </c>
      <c r="C7252" t="s">
        <v>9894</v>
      </c>
      <c r="D7252" s="9" t="s">
        <v>16664</v>
      </c>
      <c r="E7252" s="9" t="s">
        <v>259</v>
      </c>
      <c r="F7252" s="9" t="s">
        <v>532</v>
      </c>
      <c r="G7252" s="10">
        <v>25</v>
      </c>
      <c r="H7252" s="10" t="s">
        <v>301</v>
      </c>
      <c r="I7252" s="10">
        <v>1957</v>
      </c>
      <c r="J7252" s="11" t="s">
        <v>16661</v>
      </c>
      <c r="K7252" s="12"/>
      <c r="L7252" s="13" t="s">
        <v>16662</v>
      </c>
      <c r="M7252" t="s">
        <v>753</v>
      </c>
      <c r="S7252" s="9"/>
      <c r="T7252">
        <v>4</v>
      </c>
      <c r="U7252" s="210" t="s">
        <v>18318</v>
      </c>
      <c r="V7252" s="14">
        <v>0</v>
      </c>
      <c r="W7252" s="14">
        <v>0</v>
      </c>
      <c r="X7252" s="109" t="s">
        <v>294</v>
      </c>
      <c r="Y7252" t="s">
        <v>10182</v>
      </c>
      <c r="Z7252" t="s">
        <v>271</v>
      </c>
      <c r="AA7252">
        <f t="shared" si="113"/>
        <v>2</v>
      </c>
    </row>
    <row r="7253" spans="1:27" x14ac:dyDescent="0.2">
      <c r="A7253">
        <v>2154</v>
      </c>
      <c r="B7253" s="1" t="s">
        <v>16669</v>
      </c>
      <c r="C7253" t="s">
        <v>1027</v>
      </c>
      <c r="D7253" s="9" t="s">
        <v>16670</v>
      </c>
      <c r="E7253" s="9" t="s">
        <v>14530</v>
      </c>
      <c r="F7253" s="9" t="s">
        <v>532</v>
      </c>
      <c r="G7253" s="10">
        <v>0</v>
      </c>
      <c r="H7253" s="10" t="s">
        <v>313</v>
      </c>
      <c r="I7253" s="10">
        <v>1957</v>
      </c>
      <c r="J7253" s="11" t="s">
        <v>16667</v>
      </c>
      <c r="K7253" s="12"/>
      <c r="L7253" s="13" t="s">
        <v>16671</v>
      </c>
      <c r="M7253" t="s">
        <v>753</v>
      </c>
      <c r="S7253" s="9"/>
      <c r="T7253">
        <v>5</v>
      </c>
      <c r="U7253" s="210" t="s">
        <v>18319</v>
      </c>
      <c r="V7253" s="14">
        <v>0</v>
      </c>
      <c r="W7253" s="14">
        <v>1</v>
      </c>
      <c r="X7253" s="109" t="s">
        <v>294</v>
      </c>
      <c r="Y7253" t="s">
        <v>3929</v>
      </c>
      <c r="Z7253" t="s">
        <v>271</v>
      </c>
      <c r="AA7253">
        <f t="shared" si="113"/>
        <v>4</v>
      </c>
    </row>
    <row r="7254" spans="1:27" x14ac:dyDescent="0.2">
      <c r="A7254">
        <v>228</v>
      </c>
      <c r="B7254" s="1" t="s">
        <v>16665</v>
      </c>
      <c r="C7254" t="s">
        <v>1027</v>
      </c>
      <c r="D7254" s="9" t="s">
        <v>16666</v>
      </c>
      <c r="E7254" s="9" t="s">
        <v>14530</v>
      </c>
      <c r="F7254" s="9" t="s">
        <v>532</v>
      </c>
      <c r="G7254" s="10">
        <v>0</v>
      </c>
      <c r="H7254" s="10" t="s">
        <v>313</v>
      </c>
      <c r="I7254" s="10">
        <v>1957</v>
      </c>
      <c r="J7254" s="11" t="s">
        <v>16667</v>
      </c>
      <c r="K7254" s="12"/>
      <c r="L7254" s="13" t="s">
        <v>16668</v>
      </c>
      <c r="M7254" t="s">
        <v>753</v>
      </c>
      <c r="S7254" s="9"/>
      <c r="T7254">
        <v>5</v>
      </c>
      <c r="U7254" s="210" t="s">
        <v>18319</v>
      </c>
      <c r="V7254" s="14">
        <v>0</v>
      </c>
      <c r="W7254" s="14">
        <v>1</v>
      </c>
      <c r="X7254" s="109" t="s">
        <v>294</v>
      </c>
      <c r="Y7254" t="s">
        <v>4077</v>
      </c>
      <c r="Z7254" t="s">
        <v>271</v>
      </c>
      <c r="AA7254">
        <f t="shared" si="113"/>
        <v>6</v>
      </c>
    </row>
    <row r="7255" spans="1:27" x14ac:dyDescent="0.2">
      <c r="A7255">
        <v>4103</v>
      </c>
      <c r="B7255" s="1" t="s">
        <v>16675</v>
      </c>
      <c r="C7255" t="s">
        <v>1027</v>
      </c>
      <c r="D7255" s="9">
        <v>235</v>
      </c>
      <c r="E7255" s="9" t="s">
        <v>14530</v>
      </c>
      <c r="F7255" s="9"/>
      <c r="G7255" s="10">
        <v>0</v>
      </c>
      <c r="H7255" s="10" t="s">
        <v>313</v>
      </c>
      <c r="I7255" s="10">
        <v>1957</v>
      </c>
      <c r="J7255" s="11" t="s">
        <v>16667</v>
      </c>
      <c r="K7255" s="12"/>
      <c r="L7255" s="13" t="s">
        <v>16676</v>
      </c>
      <c r="M7255" t="s">
        <v>17959</v>
      </c>
      <c r="S7255" s="9"/>
      <c r="T7255">
        <v>5</v>
      </c>
      <c r="U7255" s="210" t="s">
        <v>18319</v>
      </c>
      <c r="V7255" s="14">
        <v>0</v>
      </c>
      <c r="W7255" s="14">
        <v>1</v>
      </c>
      <c r="X7255" s="150" t="s">
        <v>270</v>
      </c>
      <c r="Y7255">
        <v>235</v>
      </c>
      <c r="Z7255" t="s">
        <v>1419</v>
      </c>
      <c r="AA7255">
        <f t="shared" si="113"/>
        <v>1</v>
      </c>
    </row>
    <row r="7256" spans="1:27" x14ac:dyDescent="0.2">
      <c r="A7256">
        <v>1165</v>
      </c>
      <c r="B7256" s="1" t="s">
        <v>16672</v>
      </c>
      <c r="C7256" t="s">
        <v>1027</v>
      </c>
      <c r="D7256" s="9" t="s">
        <v>16673</v>
      </c>
      <c r="E7256" s="9" t="s">
        <v>14530</v>
      </c>
      <c r="F7256" s="9" t="s">
        <v>532</v>
      </c>
      <c r="G7256" s="10">
        <v>0</v>
      </c>
      <c r="H7256" s="10" t="s">
        <v>313</v>
      </c>
      <c r="I7256" s="10">
        <v>1957</v>
      </c>
      <c r="J7256" s="11" t="s">
        <v>16667</v>
      </c>
      <c r="K7256" s="12"/>
      <c r="L7256" s="13" t="s">
        <v>16674</v>
      </c>
      <c r="M7256" t="s">
        <v>753</v>
      </c>
      <c r="S7256" s="9"/>
      <c r="T7256">
        <v>5</v>
      </c>
      <c r="U7256" s="210" t="s">
        <v>18319</v>
      </c>
      <c r="V7256" s="14">
        <v>0</v>
      </c>
      <c r="W7256" s="14">
        <v>1</v>
      </c>
      <c r="X7256" s="109" t="s">
        <v>294</v>
      </c>
      <c r="Y7256" t="s">
        <v>4077</v>
      </c>
      <c r="Z7256" t="s">
        <v>1419</v>
      </c>
      <c r="AA7256">
        <f t="shared" si="113"/>
        <v>3</v>
      </c>
    </row>
    <row r="7257" spans="1:27" x14ac:dyDescent="0.2">
      <c r="A7257">
        <v>123</v>
      </c>
      <c r="B7257" s="1" t="s">
        <v>16677</v>
      </c>
      <c r="C7257" t="s">
        <v>6878</v>
      </c>
      <c r="D7257" s="9" t="s">
        <v>16678</v>
      </c>
      <c r="E7257" s="9" t="s">
        <v>259</v>
      </c>
      <c r="F7257" s="9" t="s">
        <v>532</v>
      </c>
      <c r="G7257" s="10">
        <v>27</v>
      </c>
      <c r="H7257" s="10" t="s">
        <v>313</v>
      </c>
      <c r="I7257" s="10">
        <v>1957</v>
      </c>
      <c r="J7257" s="11" t="s">
        <v>16679</v>
      </c>
      <c r="K7257" s="12"/>
      <c r="L7257" s="13" t="s">
        <v>16680</v>
      </c>
      <c r="M7257" t="s">
        <v>753</v>
      </c>
      <c r="S7257" s="9"/>
      <c r="T7257">
        <v>5</v>
      </c>
      <c r="U7257" s="210" t="s">
        <v>18319</v>
      </c>
      <c r="V7257" s="14">
        <v>0</v>
      </c>
      <c r="W7257" s="14">
        <v>0</v>
      </c>
      <c r="X7257" s="109" t="s">
        <v>294</v>
      </c>
      <c r="Y7257" t="s">
        <v>10697</v>
      </c>
      <c r="Z7257" t="s">
        <v>271</v>
      </c>
      <c r="AA7257">
        <f t="shared" si="113"/>
        <v>7</v>
      </c>
    </row>
    <row r="7258" spans="1:27" x14ac:dyDescent="0.2">
      <c r="A7258">
        <v>5410</v>
      </c>
      <c r="B7258" s="1" t="s">
        <v>16681</v>
      </c>
      <c r="C7258" t="s">
        <v>6878</v>
      </c>
      <c r="D7258" s="9">
        <v>13</v>
      </c>
      <c r="E7258" s="9"/>
      <c r="F7258" s="9"/>
      <c r="G7258" s="10">
        <v>27</v>
      </c>
      <c r="H7258" s="10" t="s">
        <v>313</v>
      </c>
      <c r="I7258" s="10">
        <v>1957</v>
      </c>
      <c r="J7258" s="11" t="s">
        <v>16679</v>
      </c>
      <c r="K7258" s="12"/>
      <c r="L7258" s="13" t="s">
        <v>16682</v>
      </c>
      <c r="M7258" t="s">
        <v>753</v>
      </c>
      <c r="S7258" s="9"/>
      <c r="T7258">
        <v>5</v>
      </c>
      <c r="U7258" s="210" t="s">
        <v>18319</v>
      </c>
      <c r="V7258" s="14">
        <v>0</v>
      </c>
      <c r="W7258" s="14">
        <v>0</v>
      </c>
      <c r="X7258" s="150" t="s">
        <v>270</v>
      </c>
      <c r="Y7258">
        <v>13</v>
      </c>
      <c r="Z7258" t="s">
        <v>271</v>
      </c>
      <c r="AA7258">
        <f t="shared" si="113"/>
        <v>1</v>
      </c>
    </row>
    <row r="7259" spans="1:27" x14ac:dyDescent="0.2">
      <c r="A7259">
        <v>1132</v>
      </c>
      <c r="B7259" s="1" t="s">
        <v>16683</v>
      </c>
      <c r="C7259" t="s">
        <v>9894</v>
      </c>
      <c r="D7259" s="9" t="s">
        <v>16684</v>
      </c>
      <c r="E7259" s="9"/>
      <c r="F7259" s="9"/>
      <c r="G7259" s="10">
        <v>23</v>
      </c>
      <c r="H7259" s="10" t="s">
        <v>342</v>
      </c>
      <c r="I7259" s="10">
        <v>1957</v>
      </c>
      <c r="J7259" s="11" t="s">
        <v>16685</v>
      </c>
      <c r="K7259" s="12"/>
      <c r="L7259" s="13" t="s">
        <v>16686</v>
      </c>
      <c r="M7259" t="s">
        <v>753</v>
      </c>
      <c r="S7259" s="9"/>
      <c r="T7259">
        <v>7</v>
      </c>
      <c r="U7259" s="210" t="s">
        <v>18320</v>
      </c>
      <c r="V7259" s="14">
        <v>0</v>
      </c>
      <c r="W7259" s="14">
        <v>0</v>
      </c>
      <c r="X7259" s="150" t="s">
        <v>294</v>
      </c>
      <c r="Y7259" t="s">
        <v>16313</v>
      </c>
      <c r="Z7259" t="s">
        <v>271</v>
      </c>
      <c r="AA7259">
        <f t="shared" si="113"/>
        <v>4</v>
      </c>
    </row>
    <row r="7260" spans="1:27" x14ac:dyDescent="0.2">
      <c r="A7260">
        <v>603</v>
      </c>
      <c r="B7260" s="1" t="s">
        <v>16691</v>
      </c>
      <c r="C7260" t="s">
        <v>503</v>
      </c>
      <c r="D7260" s="9" t="s">
        <v>16692</v>
      </c>
      <c r="E7260" s="9"/>
      <c r="F7260" s="9" t="s">
        <v>733</v>
      </c>
      <c r="G7260" s="10">
        <v>6</v>
      </c>
      <c r="H7260" s="10" t="s">
        <v>571</v>
      </c>
      <c r="I7260" s="10">
        <v>1957</v>
      </c>
      <c r="J7260" s="11" t="s">
        <v>16689</v>
      </c>
      <c r="K7260" s="12"/>
      <c r="L7260" s="13" t="s">
        <v>16693</v>
      </c>
      <c r="M7260" t="s">
        <v>753</v>
      </c>
      <c r="S7260" s="9"/>
      <c r="T7260">
        <v>8</v>
      </c>
      <c r="U7260" s="210" t="s">
        <v>18321</v>
      </c>
      <c r="V7260" s="14">
        <v>0</v>
      </c>
      <c r="W7260" s="14">
        <v>1</v>
      </c>
      <c r="X7260" s="109" t="s">
        <v>294</v>
      </c>
      <c r="Y7260" t="s">
        <v>16694</v>
      </c>
      <c r="Z7260" t="s">
        <v>505</v>
      </c>
      <c r="AA7260">
        <f t="shared" si="113"/>
        <v>5</v>
      </c>
    </row>
    <row r="7261" spans="1:27" x14ac:dyDescent="0.2">
      <c r="A7261">
        <v>673</v>
      </c>
      <c r="B7261" s="1" t="s">
        <v>16687</v>
      </c>
      <c r="C7261" t="s">
        <v>503</v>
      </c>
      <c r="D7261" s="9" t="s">
        <v>16688</v>
      </c>
      <c r="E7261" s="9" t="s">
        <v>259</v>
      </c>
      <c r="F7261" s="9" t="s">
        <v>532</v>
      </c>
      <c r="G7261" s="10">
        <v>6</v>
      </c>
      <c r="H7261" s="10" t="s">
        <v>571</v>
      </c>
      <c r="I7261" s="10">
        <v>1957</v>
      </c>
      <c r="J7261" s="11" t="s">
        <v>16689</v>
      </c>
      <c r="K7261" s="12"/>
      <c r="L7261" s="13" t="s">
        <v>16690</v>
      </c>
      <c r="M7261" t="s">
        <v>753</v>
      </c>
      <c r="S7261" s="9"/>
      <c r="T7261">
        <v>8</v>
      </c>
      <c r="U7261" s="210" t="s">
        <v>18321</v>
      </c>
      <c r="V7261" s="14">
        <v>0</v>
      </c>
      <c r="W7261" s="14">
        <v>1</v>
      </c>
      <c r="X7261" s="109" t="s">
        <v>294</v>
      </c>
      <c r="Y7261" t="s">
        <v>10697</v>
      </c>
      <c r="Z7261" t="s">
        <v>505</v>
      </c>
      <c r="AA7261">
        <f t="shared" si="113"/>
        <v>6</v>
      </c>
    </row>
    <row r="7262" spans="1:27" x14ac:dyDescent="0.2">
      <c r="A7262">
        <v>1161</v>
      </c>
      <c r="B7262" s="1" t="s">
        <v>16700</v>
      </c>
      <c r="C7262" t="s">
        <v>503</v>
      </c>
      <c r="D7262" s="9" t="s">
        <v>16701</v>
      </c>
      <c r="E7262" s="9" t="s">
        <v>275</v>
      </c>
      <c r="F7262" s="9" t="s">
        <v>532</v>
      </c>
      <c r="G7262" s="10">
        <v>6</v>
      </c>
      <c r="H7262" s="10" t="s">
        <v>571</v>
      </c>
      <c r="I7262" s="10">
        <v>1957</v>
      </c>
      <c r="J7262" s="11" t="s">
        <v>16689</v>
      </c>
      <c r="K7262" s="12"/>
      <c r="L7262" s="13" t="s">
        <v>16690</v>
      </c>
      <c r="M7262" t="s">
        <v>753</v>
      </c>
      <c r="S7262" s="9"/>
      <c r="T7262">
        <v>8</v>
      </c>
      <c r="U7262" s="210" t="s">
        <v>18321</v>
      </c>
      <c r="V7262" s="14">
        <v>0</v>
      </c>
      <c r="W7262" s="14">
        <v>0</v>
      </c>
      <c r="X7262" s="150" t="s">
        <v>294</v>
      </c>
      <c r="Y7262" t="s">
        <v>16702</v>
      </c>
      <c r="Z7262" t="s">
        <v>505</v>
      </c>
      <c r="AA7262">
        <f t="shared" si="113"/>
        <v>2</v>
      </c>
    </row>
    <row r="7263" spans="1:27" x14ac:dyDescent="0.2">
      <c r="A7263">
        <v>2437</v>
      </c>
      <c r="B7263" s="1" t="s">
        <v>16695</v>
      </c>
      <c r="C7263" t="s">
        <v>503</v>
      </c>
      <c r="D7263" s="9" t="s">
        <v>16696</v>
      </c>
      <c r="E7263" s="9" t="s">
        <v>259</v>
      </c>
      <c r="F7263" s="9" t="s">
        <v>532</v>
      </c>
      <c r="G7263" s="10">
        <v>6</v>
      </c>
      <c r="H7263" s="10" t="s">
        <v>571</v>
      </c>
      <c r="I7263" s="10">
        <v>1957</v>
      </c>
      <c r="J7263" s="11" t="s">
        <v>16689</v>
      </c>
      <c r="K7263" s="12"/>
      <c r="L7263" s="13" t="s">
        <v>16690</v>
      </c>
      <c r="M7263" t="s">
        <v>753</v>
      </c>
      <c r="S7263" s="9"/>
      <c r="T7263">
        <v>8</v>
      </c>
      <c r="U7263" s="210" t="s">
        <v>18321</v>
      </c>
      <c r="V7263" s="14">
        <v>0</v>
      </c>
      <c r="W7263" s="14">
        <v>0</v>
      </c>
      <c r="X7263" s="109" t="s">
        <v>294</v>
      </c>
      <c r="Y7263" t="s">
        <v>10697</v>
      </c>
      <c r="Z7263" t="s">
        <v>505</v>
      </c>
      <c r="AA7263">
        <f t="shared" si="113"/>
        <v>3</v>
      </c>
    </row>
    <row r="7264" spans="1:27" x14ac:dyDescent="0.2">
      <c r="A7264">
        <v>1921</v>
      </c>
      <c r="B7264" s="1" t="s">
        <v>16697</v>
      </c>
      <c r="C7264" t="s">
        <v>503</v>
      </c>
      <c r="D7264" s="9" t="s">
        <v>16698</v>
      </c>
      <c r="E7264" s="9"/>
      <c r="F7264" s="9"/>
      <c r="G7264" s="10">
        <v>6</v>
      </c>
      <c r="H7264" s="10" t="s">
        <v>571</v>
      </c>
      <c r="I7264" s="10">
        <v>1957</v>
      </c>
      <c r="J7264" s="11" t="s">
        <v>16689</v>
      </c>
      <c r="K7264" s="12"/>
      <c r="L7264" s="13" t="s">
        <v>23</v>
      </c>
      <c r="M7264" t="s">
        <v>753</v>
      </c>
      <c r="S7264" s="9"/>
      <c r="T7264">
        <v>8</v>
      </c>
      <c r="U7264" s="210" t="s">
        <v>18321</v>
      </c>
      <c r="V7264" s="14">
        <v>0</v>
      </c>
      <c r="W7264" s="14">
        <v>0</v>
      </c>
      <c r="X7264" s="150" t="s">
        <v>294</v>
      </c>
      <c r="Y7264" t="s">
        <v>16699</v>
      </c>
      <c r="Z7264" t="s">
        <v>271</v>
      </c>
      <c r="AA7264">
        <f t="shared" si="113"/>
        <v>3</v>
      </c>
    </row>
    <row r="7265" spans="1:27" x14ac:dyDescent="0.2">
      <c r="A7265">
        <v>205</v>
      </c>
      <c r="B7265" s="1" t="s">
        <v>16703</v>
      </c>
      <c r="C7265" t="s">
        <v>2805</v>
      </c>
      <c r="D7265" s="9" t="s">
        <v>16704</v>
      </c>
      <c r="E7265" s="9" t="s">
        <v>2806</v>
      </c>
      <c r="F7265" s="9" t="s">
        <v>260</v>
      </c>
      <c r="G7265" s="10">
        <v>20</v>
      </c>
      <c r="H7265" s="10" t="s">
        <v>571</v>
      </c>
      <c r="I7265" s="10">
        <v>1957</v>
      </c>
      <c r="J7265" s="11" t="s">
        <v>16705</v>
      </c>
      <c r="K7265" s="12"/>
      <c r="L7265" s="13" t="s">
        <v>16706</v>
      </c>
      <c r="M7265" t="s">
        <v>753</v>
      </c>
      <c r="S7265" s="9"/>
      <c r="T7265">
        <v>8</v>
      </c>
      <c r="U7265" s="210" t="s">
        <v>18321</v>
      </c>
      <c r="V7265" s="14">
        <v>0</v>
      </c>
      <c r="W7265" s="14">
        <v>0</v>
      </c>
      <c r="X7265" s="150" t="s">
        <v>270</v>
      </c>
      <c r="Y7265">
        <v>87</v>
      </c>
      <c r="Z7265" t="s">
        <v>2808</v>
      </c>
      <c r="AA7265">
        <f t="shared" si="113"/>
        <v>4</v>
      </c>
    </row>
    <row r="7266" spans="1:27" x14ac:dyDescent="0.2">
      <c r="A7266">
        <v>6858</v>
      </c>
      <c r="B7266" s="1" t="s">
        <v>16707</v>
      </c>
      <c r="C7266" t="s">
        <v>9894</v>
      </c>
      <c r="D7266" s="9"/>
      <c r="E7266" s="9"/>
      <c r="F7266" s="9"/>
      <c r="G7266" s="10">
        <v>23</v>
      </c>
      <c r="H7266" s="10" t="s">
        <v>571</v>
      </c>
      <c r="I7266" s="10">
        <v>1957</v>
      </c>
      <c r="J7266" s="11" t="s">
        <v>16708</v>
      </c>
      <c r="K7266" s="12"/>
      <c r="L7266" s="13" t="s">
        <v>16709</v>
      </c>
      <c r="M7266" t="s">
        <v>753</v>
      </c>
      <c r="S7266" s="9"/>
      <c r="T7266">
        <v>8</v>
      </c>
      <c r="U7266" s="210" t="s">
        <v>18321</v>
      </c>
      <c r="V7266" s="14">
        <v>0</v>
      </c>
      <c r="W7266" s="14">
        <v>0</v>
      </c>
      <c r="X7266" s="109" t="e">
        <v>#N/A</v>
      </c>
      <c r="Y7266" t="s">
        <v>334</v>
      </c>
      <c r="Z7266" t="s">
        <v>271</v>
      </c>
      <c r="AA7266">
        <f t="shared" si="113"/>
        <v>1</v>
      </c>
    </row>
    <row r="7267" spans="1:27" x14ac:dyDescent="0.2">
      <c r="A7267">
        <v>2538</v>
      </c>
      <c r="B7267" s="1" t="s">
        <v>16710</v>
      </c>
      <c r="C7267" t="s">
        <v>503</v>
      </c>
      <c r="D7267" s="9" t="s">
        <v>15000</v>
      </c>
      <c r="E7267" s="9" t="s">
        <v>259</v>
      </c>
      <c r="F7267" s="9" t="s">
        <v>532</v>
      </c>
      <c r="G7267" s="10">
        <v>26</v>
      </c>
      <c r="H7267" s="10" t="s">
        <v>571</v>
      </c>
      <c r="I7267" s="10">
        <v>1957</v>
      </c>
      <c r="J7267" s="11" t="s">
        <v>16711</v>
      </c>
      <c r="K7267" s="12"/>
      <c r="L7267" s="13" t="s">
        <v>45</v>
      </c>
      <c r="M7267" t="s">
        <v>753</v>
      </c>
      <c r="S7267" s="9"/>
      <c r="T7267">
        <v>8</v>
      </c>
      <c r="U7267" s="210" t="s">
        <v>18321</v>
      </c>
      <c r="V7267" s="14">
        <v>0</v>
      </c>
      <c r="W7267" s="14">
        <v>0</v>
      </c>
      <c r="X7267" s="109" t="s">
        <v>294</v>
      </c>
      <c r="Y7267" t="s">
        <v>10697</v>
      </c>
      <c r="Z7267" t="s">
        <v>271</v>
      </c>
      <c r="AA7267">
        <f t="shared" si="113"/>
        <v>2</v>
      </c>
    </row>
    <row r="7268" spans="1:27" x14ac:dyDescent="0.2">
      <c r="A7268">
        <v>2025</v>
      </c>
      <c r="B7268" s="1" t="s">
        <v>16729</v>
      </c>
      <c r="C7268" t="s">
        <v>503</v>
      </c>
      <c r="D7268" s="9" t="s">
        <v>16730</v>
      </c>
      <c r="E7268" s="9" t="s">
        <v>259</v>
      </c>
      <c r="F7268" s="9" t="s">
        <v>532</v>
      </c>
      <c r="G7268" s="10">
        <v>30</v>
      </c>
      <c r="H7268" s="10" t="s">
        <v>571</v>
      </c>
      <c r="I7268" s="10">
        <v>1957</v>
      </c>
      <c r="J7268" s="11" t="s">
        <v>16714</v>
      </c>
      <c r="K7268" s="12"/>
      <c r="L7268" s="13" t="s">
        <v>16715</v>
      </c>
      <c r="M7268" t="s">
        <v>753</v>
      </c>
      <c r="S7268" s="9"/>
      <c r="T7268">
        <v>8</v>
      </c>
      <c r="U7268" s="210" t="s">
        <v>18321</v>
      </c>
      <c r="V7268" s="14">
        <v>0</v>
      </c>
      <c r="W7268" s="14">
        <v>1</v>
      </c>
      <c r="X7268" s="109" t="s">
        <v>294</v>
      </c>
      <c r="Y7268" t="s">
        <v>10182</v>
      </c>
      <c r="Z7268" t="s">
        <v>505</v>
      </c>
      <c r="AA7268">
        <f t="shared" si="113"/>
        <v>3</v>
      </c>
    </row>
    <row r="7269" spans="1:27" x14ac:dyDescent="0.2">
      <c r="A7269">
        <v>7587</v>
      </c>
      <c r="B7269" s="1" t="s">
        <v>16731</v>
      </c>
      <c r="C7269" t="s">
        <v>9894</v>
      </c>
      <c r="D7269" s="9" t="s">
        <v>10641</v>
      </c>
      <c r="E7269" s="9"/>
      <c r="F7269" s="9"/>
      <c r="G7269" s="10">
        <v>30</v>
      </c>
      <c r="H7269" s="10" t="s">
        <v>571</v>
      </c>
      <c r="I7269" s="10">
        <v>1957</v>
      </c>
      <c r="J7269" s="11" t="s">
        <v>16714</v>
      </c>
      <c r="K7269" s="12"/>
      <c r="L7269" s="13" t="s">
        <v>16715</v>
      </c>
      <c r="M7269" t="s">
        <v>753</v>
      </c>
      <c r="S7269" s="9"/>
      <c r="T7269">
        <v>8</v>
      </c>
      <c r="U7269" s="210" t="s">
        <v>18321</v>
      </c>
      <c r="V7269" s="14">
        <v>0</v>
      </c>
      <c r="W7269" s="14">
        <v>0</v>
      </c>
      <c r="X7269" s="109" t="e">
        <v>#N/A</v>
      </c>
      <c r="Y7269" t="s">
        <v>10620</v>
      </c>
      <c r="Z7269" t="s">
        <v>7856</v>
      </c>
      <c r="AA7269">
        <f t="shared" si="113"/>
        <v>2</v>
      </c>
    </row>
    <row r="7270" spans="1:27" x14ac:dyDescent="0.2">
      <c r="A7270">
        <v>2201</v>
      </c>
      <c r="B7270" s="1" t="s">
        <v>16724</v>
      </c>
      <c r="C7270" t="s">
        <v>9894</v>
      </c>
      <c r="D7270" s="9" t="s">
        <v>16725</v>
      </c>
      <c r="E7270" s="9" t="s">
        <v>259</v>
      </c>
      <c r="F7270" s="9" t="s">
        <v>532</v>
      </c>
      <c r="G7270" s="10">
        <v>30</v>
      </c>
      <c r="H7270" s="10" t="s">
        <v>571</v>
      </c>
      <c r="I7270" s="10">
        <v>1957</v>
      </c>
      <c r="J7270" s="11" t="s">
        <v>16714</v>
      </c>
      <c r="K7270" s="12"/>
      <c r="L7270" s="13" t="s">
        <v>16715</v>
      </c>
      <c r="M7270" t="s">
        <v>753</v>
      </c>
      <c r="S7270" s="9"/>
      <c r="T7270">
        <v>8</v>
      </c>
      <c r="U7270" s="210" t="s">
        <v>18321</v>
      </c>
      <c r="V7270" s="14">
        <v>0</v>
      </c>
      <c r="W7270" s="14">
        <v>1</v>
      </c>
      <c r="X7270" s="109" t="s">
        <v>294</v>
      </c>
      <c r="Y7270" t="s">
        <v>14687</v>
      </c>
      <c r="Z7270" t="s">
        <v>271</v>
      </c>
      <c r="AA7270">
        <f t="shared" si="113"/>
        <v>3</v>
      </c>
    </row>
    <row r="7271" spans="1:27" x14ac:dyDescent="0.2">
      <c r="A7271">
        <v>641</v>
      </c>
      <c r="B7271" s="1" t="s">
        <v>16712</v>
      </c>
      <c r="C7271" t="s">
        <v>9894</v>
      </c>
      <c r="D7271" s="9" t="s">
        <v>16713</v>
      </c>
      <c r="E7271" s="9"/>
      <c r="F7271" s="9"/>
      <c r="G7271" s="10">
        <v>30</v>
      </c>
      <c r="H7271" s="10" t="s">
        <v>571</v>
      </c>
      <c r="I7271" s="10">
        <v>1957</v>
      </c>
      <c r="J7271" s="11" t="s">
        <v>16714</v>
      </c>
      <c r="K7271" s="12"/>
      <c r="L7271" s="13" t="s">
        <v>16715</v>
      </c>
      <c r="M7271" t="s">
        <v>753</v>
      </c>
      <c r="S7271" s="9"/>
      <c r="T7271">
        <v>8</v>
      </c>
      <c r="U7271" s="210" t="s">
        <v>18321</v>
      </c>
      <c r="V7271" s="14">
        <v>0</v>
      </c>
      <c r="W7271" s="14">
        <v>0</v>
      </c>
      <c r="X7271" s="150" t="s">
        <v>294</v>
      </c>
      <c r="Y7271" t="s">
        <v>16716</v>
      </c>
      <c r="Z7271" t="s">
        <v>271</v>
      </c>
      <c r="AA7271">
        <f t="shared" si="113"/>
        <v>5</v>
      </c>
    </row>
    <row r="7272" spans="1:27" x14ac:dyDescent="0.2">
      <c r="A7272">
        <v>5137</v>
      </c>
      <c r="B7272" s="1" t="s">
        <v>16735</v>
      </c>
      <c r="C7272" t="s">
        <v>9894</v>
      </c>
      <c r="D7272" s="9" t="s">
        <v>16736</v>
      </c>
      <c r="E7272" s="9"/>
      <c r="F7272" s="9"/>
      <c r="G7272" s="10">
        <v>30</v>
      </c>
      <c r="H7272" s="10" t="s">
        <v>571</v>
      </c>
      <c r="I7272" s="10">
        <v>1957</v>
      </c>
      <c r="J7272" s="11" t="s">
        <v>16714</v>
      </c>
      <c r="K7272" s="12"/>
      <c r="L7272" s="13" t="s">
        <v>16715</v>
      </c>
      <c r="M7272" t="s">
        <v>753</v>
      </c>
      <c r="S7272" s="9"/>
      <c r="T7272">
        <v>8</v>
      </c>
      <c r="U7272" s="210" t="s">
        <v>18321</v>
      </c>
      <c r="V7272" s="14">
        <v>0</v>
      </c>
      <c r="W7272" s="14">
        <v>0</v>
      </c>
      <c r="X7272" s="150" t="s">
        <v>294</v>
      </c>
      <c r="Y7272" t="s">
        <v>14687</v>
      </c>
      <c r="Z7272" t="s">
        <v>271</v>
      </c>
      <c r="AA7272">
        <f t="shared" si="113"/>
        <v>2</v>
      </c>
    </row>
    <row r="7273" spans="1:27" x14ac:dyDescent="0.2">
      <c r="A7273">
        <v>2267</v>
      </c>
      <c r="B7273" s="1" t="s">
        <v>16726</v>
      </c>
      <c r="C7273" t="s">
        <v>9894</v>
      </c>
      <c r="D7273" s="9" t="s">
        <v>16727</v>
      </c>
      <c r="E7273" s="9"/>
      <c r="F7273" s="9"/>
      <c r="G7273" s="10">
        <v>30</v>
      </c>
      <c r="H7273" s="10" t="s">
        <v>571</v>
      </c>
      <c r="I7273" s="10">
        <v>1957</v>
      </c>
      <c r="J7273" s="11" t="s">
        <v>16714</v>
      </c>
      <c r="K7273" s="12"/>
      <c r="L7273" s="13" t="s">
        <v>16715</v>
      </c>
      <c r="M7273" t="s">
        <v>753</v>
      </c>
      <c r="S7273" s="9"/>
      <c r="T7273">
        <v>8</v>
      </c>
      <c r="U7273" s="210" t="s">
        <v>18321</v>
      </c>
      <c r="V7273" s="14">
        <v>0</v>
      </c>
      <c r="W7273" s="14">
        <v>0</v>
      </c>
      <c r="X7273" s="150" t="s">
        <v>294</v>
      </c>
      <c r="Y7273" t="s">
        <v>14687</v>
      </c>
      <c r="Z7273" t="s">
        <v>271</v>
      </c>
      <c r="AA7273">
        <f t="shared" si="113"/>
        <v>3</v>
      </c>
    </row>
    <row r="7274" spans="1:27" x14ac:dyDescent="0.2">
      <c r="A7274">
        <v>7432</v>
      </c>
      <c r="B7274" s="1" t="s">
        <v>16732</v>
      </c>
      <c r="C7274" t="s">
        <v>9894</v>
      </c>
      <c r="D7274" s="9" t="s">
        <v>16733</v>
      </c>
      <c r="E7274" s="9"/>
      <c r="F7274" s="9"/>
      <c r="G7274" s="10">
        <v>30</v>
      </c>
      <c r="H7274" s="10" t="s">
        <v>571</v>
      </c>
      <c r="I7274" s="10">
        <v>1957</v>
      </c>
      <c r="J7274" s="11" t="s">
        <v>16714</v>
      </c>
      <c r="K7274" s="12"/>
      <c r="L7274" s="13" t="s">
        <v>16715</v>
      </c>
      <c r="M7274" t="s">
        <v>753</v>
      </c>
      <c r="S7274" s="9"/>
      <c r="T7274">
        <v>8</v>
      </c>
      <c r="U7274" s="210" t="s">
        <v>18321</v>
      </c>
      <c r="V7274" s="14">
        <v>0</v>
      </c>
      <c r="W7274" s="14">
        <v>0</v>
      </c>
      <c r="X7274" s="150" t="s">
        <v>294</v>
      </c>
      <c r="Y7274" t="s">
        <v>16734</v>
      </c>
      <c r="Z7274" t="s">
        <v>271</v>
      </c>
      <c r="AA7274">
        <f t="shared" si="113"/>
        <v>2</v>
      </c>
    </row>
    <row r="7275" spans="1:27" x14ac:dyDescent="0.2">
      <c r="A7275">
        <v>207</v>
      </c>
      <c r="B7275" s="1" t="s">
        <v>16717</v>
      </c>
      <c r="C7275" t="s">
        <v>9894</v>
      </c>
      <c r="D7275" s="9" t="s">
        <v>16718</v>
      </c>
      <c r="E7275" s="9"/>
      <c r="F7275" s="9"/>
      <c r="G7275" s="10">
        <v>30</v>
      </c>
      <c r="H7275" s="10" t="s">
        <v>571</v>
      </c>
      <c r="I7275" s="10">
        <v>1957</v>
      </c>
      <c r="J7275" s="11" t="s">
        <v>16714</v>
      </c>
      <c r="K7275" s="12"/>
      <c r="L7275" s="13" t="s">
        <v>16715</v>
      </c>
      <c r="M7275" t="s">
        <v>753</v>
      </c>
      <c r="S7275" s="9"/>
      <c r="T7275">
        <v>8</v>
      </c>
      <c r="U7275" s="210" t="s">
        <v>18321</v>
      </c>
      <c r="V7275" s="14">
        <v>0</v>
      </c>
      <c r="W7275" s="14">
        <v>0</v>
      </c>
      <c r="X7275" s="150" t="s">
        <v>294</v>
      </c>
      <c r="Y7275" t="s">
        <v>15426</v>
      </c>
      <c r="Z7275" t="s">
        <v>271</v>
      </c>
      <c r="AA7275">
        <f t="shared" si="113"/>
        <v>4</v>
      </c>
    </row>
    <row r="7276" spans="1:27" x14ac:dyDescent="0.2">
      <c r="A7276">
        <v>2268</v>
      </c>
      <c r="B7276" s="1" t="s">
        <v>16728</v>
      </c>
      <c r="C7276" t="s">
        <v>9894</v>
      </c>
      <c r="D7276" s="9" t="s">
        <v>16727</v>
      </c>
      <c r="E7276" s="9"/>
      <c r="F7276" s="9"/>
      <c r="G7276" s="10">
        <v>30</v>
      </c>
      <c r="H7276" s="10" t="s">
        <v>571</v>
      </c>
      <c r="I7276" s="10">
        <v>1957</v>
      </c>
      <c r="J7276" s="11" t="s">
        <v>16714</v>
      </c>
      <c r="K7276" s="12"/>
      <c r="L7276" s="13" t="s">
        <v>16715</v>
      </c>
      <c r="M7276" t="s">
        <v>753</v>
      </c>
      <c r="S7276" s="9"/>
      <c r="T7276">
        <v>8</v>
      </c>
      <c r="U7276" s="210" t="s">
        <v>18321</v>
      </c>
      <c r="V7276" s="14">
        <v>0</v>
      </c>
      <c r="W7276" s="14">
        <v>0</v>
      </c>
      <c r="X7276" s="150" t="s">
        <v>294</v>
      </c>
      <c r="Y7276" t="s">
        <v>14687</v>
      </c>
      <c r="Z7276" t="s">
        <v>271</v>
      </c>
      <c r="AA7276">
        <f t="shared" si="113"/>
        <v>3</v>
      </c>
    </row>
    <row r="7277" spans="1:27" x14ac:dyDescent="0.2">
      <c r="A7277">
        <v>2526</v>
      </c>
      <c r="B7277" s="1" t="s">
        <v>16737</v>
      </c>
      <c r="C7277" t="s">
        <v>9894</v>
      </c>
      <c r="D7277" s="9" t="s">
        <v>16738</v>
      </c>
      <c r="E7277" s="9"/>
      <c r="F7277" s="9"/>
      <c r="G7277" s="10">
        <v>30</v>
      </c>
      <c r="H7277" s="10" t="s">
        <v>571</v>
      </c>
      <c r="I7277" s="10">
        <v>1957</v>
      </c>
      <c r="J7277" s="11" t="s">
        <v>16714</v>
      </c>
      <c r="K7277" s="12"/>
      <c r="L7277" s="13" t="s">
        <v>16715</v>
      </c>
      <c r="M7277" t="s">
        <v>753</v>
      </c>
      <c r="S7277" s="9"/>
      <c r="T7277">
        <v>8</v>
      </c>
      <c r="U7277" s="210" t="s">
        <v>18321</v>
      </c>
      <c r="V7277" s="14">
        <v>0</v>
      </c>
      <c r="W7277" s="14">
        <v>0</v>
      </c>
      <c r="X7277" s="150" t="s">
        <v>294</v>
      </c>
      <c r="Y7277" t="s">
        <v>16699</v>
      </c>
      <c r="Z7277" t="s">
        <v>271</v>
      </c>
      <c r="AA7277">
        <f t="shared" si="113"/>
        <v>2</v>
      </c>
    </row>
    <row r="7278" spans="1:27" x14ac:dyDescent="0.2">
      <c r="A7278">
        <v>1862</v>
      </c>
      <c r="B7278" s="1" t="s">
        <v>16719</v>
      </c>
      <c r="C7278" t="s">
        <v>9894</v>
      </c>
      <c r="D7278" s="9" t="s">
        <v>16720</v>
      </c>
      <c r="E7278" s="9"/>
      <c r="F7278" s="9"/>
      <c r="G7278" s="10">
        <v>30</v>
      </c>
      <c r="H7278" s="10" t="s">
        <v>571</v>
      </c>
      <c r="I7278" s="10">
        <v>1957</v>
      </c>
      <c r="J7278" s="11" t="s">
        <v>16714</v>
      </c>
      <c r="K7278" s="12"/>
      <c r="L7278" s="13" t="s">
        <v>16715</v>
      </c>
      <c r="M7278" t="s">
        <v>753</v>
      </c>
      <c r="S7278" s="9"/>
      <c r="T7278">
        <v>8</v>
      </c>
      <c r="U7278" s="210" t="s">
        <v>18321</v>
      </c>
      <c r="V7278" s="14">
        <v>0</v>
      </c>
      <c r="W7278" s="14">
        <v>0</v>
      </c>
      <c r="X7278" s="150" t="s">
        <v>294</v>
      </c>
      <c r="Y7278" t="s">
        <v>16699</v>
      </c>
      <c r="Z7278" t="s">
        <v>271</v>
      </c>
      <c r="AA7278">
        <f t="shared" si="113"/>
        <v>4</v>
      </c>
    </row>
    <row r="7279" spans="1:27" x14ac:dyDescent="0.2">
      <c r="A7279">
        <v>692</v>
      </c>
      <c r="B7279" s="1" t="s">
        <v>16721</v>
      </c>
      <c r="C7279" t="s">
        <v>503</v>
      </c>
      <c r="D7279" s="9" t="s">
        <v>16722</v>
      </c>
      <c r="E7279" s="9"/>
      <c r="F7279" s="9"/>
      <c r="G7279" s="10">
        <v>30</v>
      </c>
      <c r="H7279" s="10" t="s">
        <v>571</v>
      </c>
      <c r="I7279" s="10">
        <v>1957</v>
      </c>
      <c r="J7279" s="11" t="s">
        <v>16714</v>
      </c>
      <c r="K7279" s="12"/>
      <c r="L7279" s="13" t="s">
        <v>16723</v>
      </c>
      <c r="M7279" t="s">
        <v>753</v>
      </c>
      <c r="S7279" s="9"/>
      <c r="T7279">
        <v>8</v>
      </c>
      <c r="U7279" s="210" t="s">
        <v>18321</v>
      </c>
      <c r="V7279" s="14">
        <v>0</v>
      </c>
      <c r="W7279" s="14">
        <v>0</v>
      </c>
      <c r="X7279" s="150" t="s">
        <v>294</v>
      </c>
      <c r="Y7279" t="s">
        <v>14806</v>
      </c>
      <c r="Z7279" t="s">
        <v>505</v>
      </c>
      <c r="AA7279">
        <f t="shared" si="113"/>
        <v>3</v>
      </c>
    </row>
    <row r="7280" spans="1:27" x14ac:dyDescent="0.2">
      <c r="A7280">
        <v>2374</v>
      </c>
      <c r="B7280" s="1" t="s">
        <v>16739</v>
      </c>
      <c r="C7280" t="s">
        <v>9894</v>
      </c>
      <c r="D7280" s="9" t="s">
        <v>16740</v>
      </c>
      <c r="E7280" s="9" t="s">
        <v>508</v>
      </c>
      <c r="F7280" s="9"/>
      <c r="G7280" s="10">
        <v>10</v>
      </c>
      <c r="H7280" s="10" t="s">
        <v>632</v>
      </c>
      <c r="I7280" s="10">
        <v>1957</v>
      </c>
      <c r="J7280" s="11" t="s">
        <v>16741</v>
      </c>
      <c r="K7280" s="12"/>
      <c r="L7280" s="13" t="s">
        <v>16742</v>
      </c>
      <c r="M7280" t="s">
        <v>753</v>
      </c>
      <c r="S7280" s="9"/>
      <c r="T7280">
        <v>9</v>
      </c>
      <c r="U7280" s="210" t="s">
        <v>18322</v>
      </c>
      <c r="V7280" s="14">
        <v>0</v>
      </c>
      <c r="W7280" s="14">
        <v>0</v>
      </c>
      <c r="X7280" s="150" t="s">
        <v>270</v>
      </c>
      <c r="Y7280">
        <v>139</v>
      </c>
      <c r="Z7280" t="s">
        <v>271</v>
      </c>
      <c r="AA7280">
        <f t="shared" si="113"/>
        <v>2</v>
      </c>
    </row>
    <row r="7281" spans="1:27" x14ac:dyDescent="0.2">
      <c r="A7281">
        <v>939</v>
      </c>
      <c r="B7281" s="1" t="s">
        <v>16743</v>
      </c>
      <c r="C7281" t="s">
        <v>9894</v>
      </c>
      <c r="D7281" s="9" t="s">
        <v>16744</v>
      </c>
      <c r="E7281" s="9"/>
      <c r="F7281" s="9"/>
      <c r="G7281" s="10">
        <v>17</v>
      </c>
      <c r="H7281" s="10" t="s">
        <v>495</v>
      </c>
      <c r="I7281" s="10">
        <v>1957</v>
      </c>
      <c r="J7281" s="11" t="s">
        <v>16745</v>
      </c>
      <c r="K7281" s="12" t="s">
        <v>237</v>
      </c>
      <c r="L7281" s="13" t="s">
        <v>16746</v>
      </c>
      <c r="M7281" t="s">
        <v>290</v>
      </c>
      <c r="N7281" t="s">
        <v>291</v>
      </c>
      <c r="O7281" t="s">
        <v>292</v>
      </c>
      <c r="S7281" s="9"/>
      <c r="T7281">
        <v>10</v>
      </c>
      <c r="U7281" s="210" t="s">
        <v>18323</v>
      </c>
      <c r="V7281" s="14">
        <v>0</v>
      </c>
      <c r="W7281" s="14">
        <v>0</v>
      </c>
      <c r="X7281" s="150" t="s">
        <v>294</v>
      </c>
      <c r="Y7281" t="s">
        <v>15511</v>
      </c>
      <c r="Z7281" t="s">
        <v>271</v>
      </c>
      <c r="AA7281">
        <f t="shared" si="113"/>
        <v>4</v>
      </c>
    </row>
    <row r="7282" spans="1:27" x14ac:dyDescent="0.2">
      <c r="A7282">
        <v>401</v>
      </c>
      <c r="B7282" s="1" t="s">
        <v>16747</v>
      </c>
      <c r="C7282" t="s">
        <v>9894</v>
      </c>
      <c r="D7282" s="9" t="s">
        <v>16748</v>
      </c>
      <c r="E7282" s="9"/>
      <c r="F7282" s="9"/>
      <c r="G7282" s="10">
        <v>29</v>
      </c>
      <c r="H7282" s="10" t="s">
        <v>495</v>
      </c>
      <c r="I7282" s="10">
        <v>1957</v>
      </c>
      <c r="J7282" s="11" t="s">
        <v>16749</v>
      </c>
      <c r="K7282" s="12" t="s">
        <v>237</v>
      </c>
      <c r="L7282" s="13" t="s">
        <v>16750</v>
      </c>
      <c r="M7282" t="s">
        <v>290</v>
      </c>
      <c r="N7282" t="s">
        <v>291</v>
      </c>
      <c r="O7282" t="s">
        <v>760</v>
      </c>
      <c r="S7282" s="9"/>
      <c r="T7282">
        <v>10</v>
      </c>
      <c r="U7282" s="210" t="s">
        <v>18323</v>
      </c>
      <c r="V7282" s="14">
        <v>0</v>
      </c>
      <c r="W7282" s="14">
        <v>0</v>
      </c>
      <c r="X7282" s="150" t="s">
        <v>294</v>
      </c>
      <c r="Y7282" t="s">
        <v>16751</v>
      </c>
      <c r="Z7282" t="s">
        <v>271</v>
      </c>
      <c r="AA7282">
        <f t="shared" si="113"/>
        <v>4</v>
      </c>
    </row>
    <row r="7283" spans="1:27" x14ac:dyDescent="0.2">
      <c r="A7283">
        <v>6872</v>
      </c>
      <c r="B7283" s="1" t="s">
        <v>16752</v>
      </c>
      <c r="C7283" t="s">
        <v>9894</v>
      </c>
      <c r="D7283" s="9"/>
      <c r="E7283" s="9" t="s">
        <v>508</v>
      </c>
      <c r="F7283" s="9" t="s">
        <v>721</v>
      </c>
      <c r="G7283" s="10">
        <v>20</v>
      </c>
      <c r="H7283" s="10" t="s">
        <v>369</v>
      </c>
      <c r="I7283" s="10">
        <v>1957</v>
      </c>
      <c r="J7283" s="11" t="s">
        <v>16753</v>
      </c>
      <c r="K7283" s="12"/>
      <c r="L7283" s="13" t="s">
        <v>16754</v>
      </c>
      <c r="M7283" t="s">
        <v>753</v>
      </c>
      <c r="S7283" s="9"/>
      <c r="T7283">
        <v>11</v>
      </c>
      <c r="U7283" s="210" t="s">
        <v>18324</v>
      </c>
      <c r="V7283" s="14">
        <v>0</v>
      </c>
      <c r="W7283" s="14">
        <v>0</v>
      </c>
      <c r="X7283" s="109" t="s">
        <v>270</v>
      </c>
      <c r="Y7283" t="s">
        <v>334</v>
      </c>
      <c r="Z7283" t="s">
        <v>271</v>
      </c>
      <c r="AA7283">
        <f t="shared" si="113"/>
        <v>1</v>
      </c>
    </row>
    <row r="7284" spans="1:27" x14ac:dyDescent="0.2">
      <c r="A7284">
        <v>226</v>
      </c>
      <c r="B7284" s="1" t="s">
        <v>16755</v>
      </c>
      <c r="C7284" t="s">
        <v>9894</v>
      </c>
      <c r="D7284" s="9" t="s">
        <v>16369</v>
      </c>
      <c r="E7284" s="9"/>
      <c r="F7284" s="9"/>
      <c r="G7284" s="10">
        <v>5</v>
      </c>
      <c r="H7284" s="10" t="s">
        <v>261</v>
      </c>
      <c r="I7284" s="10">
        <v>1957</v>
      </c>
      <c r="J7284" s="11" t="s">
        <v>16756</v>
      </c>
      <c r="K7284" s="12"/>
      <c r="L7284" s="13" t="s">
        <v>16757</v>
      </c>
      <c r="M7284" t="s">
        <v>753</v>
      </c>
      <c r="S7284" s="9"/>
      <c r="T7284">
        <v>12</v>
      </c>
      <c r="U7284" s="210" t="s">
        <v>18325</v>
      </c>
      <c r="V7284" s="14">
        <v>0</v>
      </c>
      <c r="W7284" s="14">
        <v>0</v>
      </c>
      <c r="X7284" s="150" t="s">
        <v>294</v>
      </c>
      <c r="Y7284" t="s">
        <v>15511</v>
      </c>
      <c r="Z7284" t="s">
        <v>271</v>
      </c>
      <c r="AA7284">
        <f t="shared" si="113"/>
        <v>2</v>
      </c>
    </row>
    <row r="7285" spans="1:27" x14ac:dyDescent="0.2">
      <c r="A7285">
        <v>850</v>
      </c>
      <c r="B7285" s="1" t="s">
        <v>16758</v>
      </c>
      <c r="C7285" t="s">
        <v>9894</v>
      </c>
      <c r="D7285" s="9" t="s">
        <v>16369</v>
      </c>
      <c r="E7285" s="9"/>
      <c r="F7285" s="9"/>
      <c r="G7285" s="10">
        <v>5</v>
      </c>
      <c r="H7285" s="10" t="s">
        <v>261</v>
      </c>
      <c r="I7285" s="10">
        <v>1957</v>
      </c>
      <c r="J7285" s="11" t="s">
        <v>16756</v>
      </c>
      <c r="K7285" s="12"/>
      <c r="L7285" s="13" t="s">
        <v>16757</v>
      </c>
      <c r="M7285" t="s">
        <v>753</v>
      </c>
      <c r="S7285" s="9"/>
      <c r="T7285">
        <v>12</v>
      </c>
      <c r="U7285" s="210" t="s">
        <v>18325</v>
      </c>
      <c r="V7285" s="14">
        <v>0</v>
      </c>
      <c r="W7285" s="14">
        <v>0</v>
      </c>
      <c r="X7285" s="150" t="s">
        <v>294</v>
      </c>
      <c r="Y7285" t="s">
        <v>15511</v>
      </c>
      <c r="Z7285" t="s">
        <v>271</v>
      </c>
      <c r="AA7285">
        <f t="shared" si="113"/>
        <v>2</v>
      </c>
    </row>
    <row r="7286" spans="1:27" x14ac:dyDescent="0.2">
      <c r="A7286">
        <v>2717</v>
      </c>
      <c r="B7286" s="1" t="s">
        <v>16759</v>
      </c>
      <c r="C7286" t="s">
        <v>9894</v>
      </c>
      <c r="D7286" s="9" t="s">
        <v>16369</v>
      </c>
      <c r="E7286" s="9"/>
      <c r="F7286" s="9"/>
      <c r="G7286" s="10">
        <v>5</v>
      </c>
      <c r="H7286" s="10" t="s">
        <v>261</v>
      </c>
      <c r="I7286" s="10">
        <v>1957</v>
      </c>
      <c r="J7286" s="11" t="s">
        <v>16756</v>
      </c>
      <c r="K7286" s="12"/>
      <c r="L7286" s="13" t="s">
        <v>16757</v>
      </c>
      <c r="M7286" t="s">
        <v>753</v>
      </c>
      <c r="S7286" s="9"/>
      <c r="T7286">
        <v>12</v>
      </c>
      <c r="U7286" s="210" t="s">
        <v>18325</v>
      </c>
      <c r="V7286" s="14">
        <v>0</v>
      </c>
      <c r="W7286" s="14">
        <v>0</v>
      </c>
      <c r="X7286" s="150" t="s">
        <v>294</v>
      </c>
      <c r="Y7286" t="s">
        <v>15511</v>
      </c>
      <c r="Z7286" t="s">
        <v>271</v>
      </c>
      <c r="AA7286">
        <f t="shared" si="113"/>
        <v>2</v>
      </c>
    </row>
    <row r="7287" spans="1:27" x14ac:dyDescent="0.2">
      <c r="A7287">
        <v>7479</v>
      </c>
      <c r="B7287" s="1" t="s">
        <v>16760</v>
      </c>
      <c r="C7287" t="s">
        <v>9894</v>
      </c>
      <c r="D7287" s="9" t="s">
        <v>16369</v>
      </c>
      <c r="E7287" s="9"/>
      <c r="F7287" s="9"/>
      <c r="G7287" s="10">
        <v>5</v>
      </c>
      <c r="H7287" s="10" t="s">
        <v>261</v>
      </c>
      <c r="I7287" s="10">
        <v>1957</v>
      </c>
      <c r="J7287" s="11" t="s">
        <v>16756</v>
      </c>
      <c r="K7287" s="12"/>
      <c r="L7287" s="13" t="s">
        <v>16757</v>
      </c>
      <c r="M7287" t="s">
        <v>753</v>
      </c>
      <c r="S7287" s="9"/>
      <c r="T7287">
        <v>12</v>
      </c>
      <c r="U7287" s="210" t="s">
        <v>18325</v>
      </c>
      <c r="V7287" s="14">
        <v>0</v>
      </c>
      <c r="W7287" s="14">
        <v>0</v>
      </c>
      <c r="X7287" s="150" t="s">
        <v>294</v>
      </c>
      <c r="Y7287" t="s">
        <v>15511</v>
      </c>
      <c r="Z7287" t="s">
        <v>271</v>
      </c>
      <c r="AA7287">
        <f t="shared" si="113"/>
        <v>2</v>
      </c>
    </row>
    <row r="7288" spans="1:27" x14ac:dyDescent="0.2">
      <c r="A7288">
        <v>2722</v>
      </c>
      <c r="B7288" s="1" t="s">
        <v>16761</v>
      </c>
      <c r="C7288" t="s">
        <v>9894</v>
      </c>
      <c r="D7288" s="9" t="s">
        <v>16762</v>
      </c>
      <c r="E7288" s="9"/>
      <c r="F7288" s="9"/>
      <c r="G7288" s="10">
        <v>12</v>
      </c>
      <c r="H7288" s="10" t="s">
        <v>261</v>
      </c>
      <c r="I7288" s="10">
        <v>1957</v>
      </c>
      <c r="J7288" s="11" t="s">
        <v>16763</v>
      </c>
      <c r="K7288" s="12"/>
      <c r="L7288" s="13" t="s">
        <v>16764</v>
      </c>
      <c r="M7288" t="s">
        <v>753</v>
      </c>
      <c r="S7288" s="9"/>
      <c r="T7288">
        <v>12</v>
      </c>
      <c r="U7288" s="210" t="s">
        <v>18325</v>
      </c>
      <c r="V7288" s="14">
        <v>0</v>
      </c>
      <c r="W7288" s="14">
        <v>0</v>
      </c>
      <c r="X7288" s="150" t="s">
        <v>294</v>
      </c>
      <c r="Y7288" t="s">
        <v>16716</v>
      </c>
      <c r="Z7288" t="s">
        <v>271</v>
      </c>
      <c r="AA7288">
        <f t="shared" si="113"/>
        <v>2</v>
      </c>
    </row>
    <row r="7289" spans="1:27" x14ac:dyDescent="0.2">
      <c r="A7289">
        <v>4388</v>
      </c>
      <c r="B7289" s="1" t="s">
        <v>16766</v>
      </c>
      <c r="C7289" t="s">
        <v>9894</v>
      </c>
      <c r="D7289" s="9" t="s">
        <v>16664</v>
      </c>
      <c r="E7289" s="9" t="s">
        <v>259</v>
      </c>
      <c r="F7289" s="9" t="s">
        <v>532</v>
      </c>
      <c r="G7289" s="10">
        <v>12</v>
      </c>
      <c r="H7289" s="10" t="s">
        <v>261</v>
      </c>
      <c r="I7289" s="10">
        <v>1957</v>
      </c>
      <c r="J7289" s="11" t="s">
        <v>16763</v>
      </c>
      <c r="K7289" s="12"/>
      <c r="L7289" s="13" t="s">
        <v>16764</v>
      </c>
      <c r="M7289" t="s">
        <v>753</v>
      </c>
      <c r="S7289" s="9"/>
      <c r="T7289">
        <v>12</v>
      </c>
      <c r="U7289" s="210" t="s">
        <v>18325</v>
      </c>
      <c r="V7289" s="14">
        <v>0</v>
      </c>
      <c r="W7289" s="14">
        <v>0</v>
      </c>
      <c r="X7289" s="109" t="s">
        <v>294</v>
      </c>
      <c r="Y7289" t="s">
        <v>10182</v>
      </c>
      <c r="Z7289" t="s">
        <v>271</v>
      </c>
      <c r="AA7289">
        <f t="shared" si="113"/>
        <v>2</v>
      </c>
    </row>
    <row r="7290" spans="1:27" x14ac:dyDescent="0.2">
      <c r="A7290">
        <v>7512</v>
      </c>
      <c r="B7290" s="1" t="s">
        <v>16767</v>
      </c>
      <c r="C7290" t="s">
        <v>9894</v>
      </c>
      <c r="D7290" s="9" t="s">
        <v>16664</v>
      </c>
      <c r="E7290" s="9" t="s">
        <v>259</v>
      </c>
      <c r="F7290" s="9" t="s">
        <v>532</v>
      </c>
      <c r="G7290" s="10">
        <v>12</v>
      </c>
      <c r="H7290" s="10" t="s">
        <v>261</v>
      </c>
      <c r="I7290" s="10">
        <v>1957</v>
      </c>
      <c r="J7290" s="11" t="s">
        <v>16763</v>
      </c>
      <c r="K7290" s="12"/>
      <c r="L7290" s="13" t="s">
        <v>16764</v>
      </c>
      <c r="M7290" t="s">
        <v>753</v>
      </c>
      <c r="S7290" s="9"/>
      <c r="T7290">
        <v>12</v>
      </c>
      <c r="U7290" s="210" t="s">
        <v>18325</v>
      </c>
      <c r="V7290" s="14">
        <v>0</v>
      </c>
      <c r="W7290" s="14">
        <v>0</v>
      </c>
      <c r="X7290" s="109" t="s">
        <v>294</v>
      </c>
      <c r="Y7290" t="s">
        <v>10182</v>
      </c>
      <c r="Z7290" t="s">
        <v>271</v>
      </c>
      <c r="AA7290">
        <f t="shared" si="113"/>
        <v>2</v>
      </c>
    </row>
    <row r="7291" spans="1:27" x14ac:dyDescent="0.2">
      <c r="A7291">
        <v>7445</v>
      </c>
      <c r="B7291" s="1" t="s">
        <v>16765</v>
      </c>
      <c r="C7291" t="s">
        <v>9894</v>
      </c>
      <c r="D7291" s="9" t="s">
        <v>16762</v>
      </c>
      <c r="E7291" s="9"/>
      <c r="F7291" s="9"/>
      <c r="G7291" s="10">
        <v>12</v>
      </c>
      <c r="H7291" s="10" t="s">
        <v>261</v>
      </c>
      <c r="I7291" s="10">
        <v>1957</v>
      </c>
      <c r="J7291" s="11" t="s">
        <v>16763</v>
      </c>
      <c r="K7291" s="12"/>
      <c r="L7291" s="13" t="s">
        <v>16764</v>
      </c>
      <c r="M7291" t="s">
        <v>753</v>
      </c>
      <c r="S7291" s="9"/>
      <c r="T7291">
        <v>12</v>
      </c>
      <c r="U7291" s="210" t="s">
        <v>18325</v>
      </c>
      <c r="V7291" s="14">
        <v>0</v>
      </c>
      <c r="W7291" s="14">
        <v>0</v>
      </c>
      <c r="X7291" s="150" t="s">
        <v>294</v>
      </c>
      <c r="Y7291" t="s">
        <v>16716</v>
      </c>
      <c r="Z7291" t="s">
        <v>271</v>
      </c>
      <c r="AA7291">
        <f t="shared" si="113"/>
        <v>2</v>
      </c>
    </row>
    <row r="7292" spans="1:27" x14ac:dyDescent="0.2">
      <c r="A7292">
        <v>4209</v>
      </c>
      <c r="B7292" s="1" t="s">
        <v>16768</v>
      </c>
      <c r="C7292" t="s">
        <v>9894</v>
      </c>
      <c r="D7292" s="9" t="s">
        <v>16664</v>
      </c>
      <c r="E7292" s="9" t="s">
        <v>259</v>
      </c>
      <c r="F7292" s="9" t="s">
        <v>532</v>
      </c>
      <c r="G7292" s="10">
        <v>12</v>
      </c>
      <c r="H7292" s="10" t="s">
        <v>261</v>
      </c>
      <c r="I7292" s="10">
        <v>1957</v>
      </c>
      <c r="J7292" s="11" t="s">
        <v>16763</v>
      </c>
      <c r="K7292" s="12"/>
      <c r="L7292" s="13" t="s">
        <v>16764</v>
      </c>
      <c r="M7292" t="s">
        <v>753</v>
      </c>
      <c r="S7292" s="9"/>
      <c r="T7292">
        <v>12</v>
      </c>
      <c r="U7292" s="210" t="s">
        <v>18325</v>
      </c>
      <c r="V7292" s="14">
        <v>0</v>
      </c>
      <c r="W7292" s="14">
        <v>0</v>
      </c>
      <c r="X7292" s="109" t="s">
        <v>294</v>
      </c>
      <c r="Y7292" t="s">
        <v>10182</v>
      </c>
      <c r="Z7292" t="s">
        <v>271</v>
      </c>
      <c r="AA7292">
        <f t="shared" si="113"/>
        <v>2</v>
      </c>
    </row>
    <row r="7293" spans="1:27" x14ac:dyDescent="0.2">
      <c r="A7293">
        <v>1970</v>
      </c>
      <c r="B7293" s="1" t="s">
        <v>16788</v>
      </c>
      <c r="C7293" t="s">
        <v>2805</v>
      </c>
      <c r="D7293" s="9" t="s">
        <v>16789</v>
      </c>
      <c r="E7293" s="9" t="s">
        <v>2806</v>
      </c>
      <c r="F7293" s="9" t="s">
        <v>260</v>
      </c>
      <c r="G7293" s="10">
        <v>0</v>
      </c>
      <c r="H7293" s="10" t="s">
        <v>276</v>
      </c>
      <c r="I7293" s="10">
        <v>1958</v>
      </c>
      <c r="J7293" s="103">
        <v>1958</v>
      </c>
      <c r="K7293" s="12"/>
      <c r="L7293" s="13" t="s">
        <v>16771</v>
      </c>
      <c r="M7293" t="s">
        <v>753</v>
      </c>
      <c r="S7293" s="9"/>
      <c r="T7293" s="14"/>
      <c r="U7293" s="210" t="s">
        <v>18326</v>
      </c>
      <c r="V7293" s="14">
        <v>0</v>
      </c>
      <c r="W7293" s="14">
        <v>0</v>
      </c>
      <c r="X7293" s="150" t="s">
        <v>270</v>
      </c>
      <c r="Y7293">
        <v>87</v>
      </c>
      <c r="Z7293" t="s">
        <v>2808</v>
      </c>
      <c r="AA7293">
        <f t="shared" si="113"/>
        <v>4</v>
      </c>
    </row>
    <row r="7294" spans="1:27" x14ac:dyDescent="0.2">
      <c r="A7294">
        <v>65</v>
      </c>
      <c r="B7294" s="1" t="s">
        <v>16776</v>
      </c>
      <c r="C7294" t="s">
        <v>2805</v>
      </c>
      <c r="D7294" s="9" t="s">
        <v>16777</v>
      </c>
      <c r="E7294" s="9" t="s">
        <v>2806</v>
      </c>
      <c r="F7294" s="9" t="s">
        <v>260</v>
      </c>
      <c r="G7294" s="10">
        <v>0</v>
      </c>
      <c r="H7294" s="10" t="s">
        <v>276</v>
      </c>
      <c r="I7294" s="10">
        <v>1958</v>
      </c>
      <c r="J7294" s="103">
        <v>1958</v>
      </c>
      <c r="K7294" s="12"/>
      <c r="L7294" s="13" t="s">
        <v>16771</v>
      </c>
      <c r="M7294" t="s">
        <v>753</v>
      </c>
      <c r="S7294" s="9"/>
      <c r="T7294" s="14"/>
      <c r="U7294" s="210" t="s">
        <v>18326</v>
      </c>
      <c r="V7294" s="14">
        <v>0</v>
      </c>
      <c r="W7294" s="14">
        <v>0</v>
      </c>
      <c r="X7294" s="150" t="s">
        <v>270</v>
      </c>
      <c r="Y7294">
        <v>87</v>
      </c>
      <c r="Z7294" t="s">
        <v>2808</v>
      </c>
      <c r="AA7294">
        <f t="shared" si="113"/>
        <v>5</v>
      </c>
    </row>
    <row r="7295" spans="1:27" x14ac:dyDescent="0.2">
      <c r="A7295">
        <v>350</v>
      </c>
      <c r="B7295" s="1" t="s">
        <v>16786</v>
      </c>
      <c r="C7295" t="s">
        <v>2805</v>
      </c>
      <c r="D7295" s="9" t="s">
        <v>16787</v>
      </c>
      <c r="E7295" s="9" t="s">
        <v>2806</v>
      </c>
      <c r="F7295" s="9" t="s">
        <v>260</v>
      </c>
      <c r="G7295" s="10">
        <v>0</v>
      </c>
      <c r="H7295" s="10" t="s">
        <v>276</v>
      </c>
      <c r="I7295" s="10">
        <v>1958</v>
      </c>
      <c r="J7295" s="103">
        <v>1958</v>
      </c>
      <c r="K7295" s="12"/>
      <c r="L7295" s="13" t="s">
        <v>16771</v>
      </c>
      <c r="M7295" t="s">
        <v>753</v>
      </c>
      <c r="S7295" s="9"/>
      <c r="T7295" s="14"/>
      <c r="U7295" s="210" t="s">
        <v>18326</v>
      </c>
      <c r="V7295" s="14">
        <v>0</v>
      </c>
      <c r="W7295" s="14">
        <v>0</v>
      </c>
      <c r="X7295" s="150" t="s">
        <v>270</v>
      </c>
      <c r="Y7295">
        <v>87</v>
      </c>
      <c r="Z7295" t="s">
        <v>2808</v>
      </c>
      <c r="AA7295">
        <f t="shared" si="113"/>
        <v>4</v>
      </c>
    </row>
    <row r="7296" spans="1:27" x14ac:dyDescent="0.2">
      <c r="A7296">
        <v>1793</v>
      </c>
      <c r="B7296" s="1" t="s">
        <v>16784</v>
      </c>
      <c r="C7296" t="s">
        <v>2805</v>
      </c>
      <c r="D7296" s="9" t="s">
        <v>16785</v>
      </c>
      <c r="E7296" s="9" t="s">
        <v>2806</v>
      </c>
      <c r="F7296" s="9" t="s">
        <v>260</v>
      </c>
      <c r="G7296" s="10">
        <v>0</v>
      </c>
      <c r="H7296" s="10" t="s">
        <v>276</v>
      </c>
      <c r="I7296" s="10">
        <v>1958</v>
      </c>
      <c r="J7296" s="103">
        <v>1958</v>
      </c>
      <c r="K7296" s="12"/>
      <c r="L7296" s="13" t="s">
        <v>16771</v>
      </c>
      <c r="M7296" t="s">
        <v>753</v>
      </c>
      <c r="S7296" s="9"/>
      <c r="T7296" s="14"/>
      <c r="U7296" s="210" t="s">
        <v>18326</v>
      </c>
      <c r="V7296" s="14">
        <v>0</v>
      </c>
      <c r="W7296" s="14">
        <v>0</v>
      </c>
      <c r="X7296" s="150" t="s">
        <v>270</v>
      </c>
      <c r="Y7296">
        <v>87</v>
      </c>
      <c r="Z7296" t="s">
        <v>2808</v>
      </c>
      <c r="AA7296">
        <f t="shared" si="113"/>
        <v>4</v>
      </c>
    </row>
    <row r="7297" spans="1:27" x14ac:dyDescent="0.2">
      <c r="A7297">
        <v>1000</v>
      </c>
      <c r="B7297" s="1" t="s">
        <v>16774</v>
      </c>
      <c r="C7297" t="s">
        <v>2805</v>
      </c>
      <c r="D7297" s="9" t="s">
        <v>16775</v>
      </c>
      <c r="E7297" s="9" t="s">
        <v>2806</v>
      </c>
      <c r="F7297" s="9" t="s">
        <v>260</v>
      </c>
      <c r="G7297" s="10">
        <v>0</v>
      </c>
      <c r="H7297" s="10" t="s">
        <v>276</v>
      </c>
      <c r="I7297" s="10">
        <v>1958</v>
      </c>
      <c r="J7297" s="103">
        <v>1958</v>
      </c>
      <c r="K7297" s="12"/>
      <c r="L7297" s="13" t="s">
        <v>16771</v>
      </c>
      <c r="M7297" t="s">
        <v>753</v>
      </c>
      <c r="S7297" s="9"/>
      <c r="T7297" s="14"/>
      <c r="U7297" s="210" t="s">
        <v>18326</v>
      </c>
      <c r="V7297" s="14">
        <v>0</v>
      </c>
      <c r="W7297" s="14">
        <v>0</v>
      </c>
      <c r="X7297" s="150" t="s">
        <v>270</v>
      </c>
      <c r="Y7297">
        <v>87</v>
      </c>
      <c r="Z7297" t="s">
        <v>2808</v>
      </c>
      <c r="AA7297">
        <f t="shared" si="113"/>
        <v>5</v>
      </c>
    </row>
    <row r="7298" spans="1:27" x14ac:dyDescent="0.2">
      <c r="A7298">
        <v>1758</v>
      </c>
      <c r="B7298" s="1" t="s">
        <v>16782</v>
      </c>
      <c r="C7298" t="s">
        <v>2805</v>
      </c>
      <c r="D7298" s="9" t="s">
        <v>16783</v>
      </c>
      <c r="E7298" s="9" t="s">
        <v>2806</v>
      </c>
      <c r="F7298" s="9" t="s">
        <v>260</v>
      </c>
      <c r="G7298" s="10">
        <v>0</v>
      </c>
      <c r="H7298" s="10" t="s">
        <v>276</v>
      </c>
      <c r="I7298" s="10">
        <v>1958</v>
      </c>
      <c r="J7298" s="103">
        <v>1958</v>
      </c>
      <c r="K7298" s="12"/>
      <c r="L7298" s="13" t="s">
        <v>16771</v>
      </c>
      <c r="M7298" t="s">
        <v>753</v>
      </c>
      <c r="S7298" s="9"/>
      <c r="T7298" s="14"/>
      <c r="U7298" s="210" t="s">
        <v>18326</v>
      </c>
      <c r="V7298" s="14">
        <v>0</v>
      </c>
      <c r="W7298" s="14">
        <v>0</v>
      </c>
      <c r="X7298" s="150" t="s">
        <v>270</v>
      </c>
      <c r="Y7298">
        <v>87</v>
      </c>
      <c r="Z7298" t="s">
        <v>2808</v>
      </c>
      <c r="AA7298">
        <f t="shared" ref="AA7298:AA7361" si="114">LEN(D7298)-LEN(SUBSTITUTE(D7298,"/",""))+1</f>
        <v>4</v>
      </c>
    </row>
    <row r="7299" spans="1:27" x14ac:dyDescent="0.2">
      <c r="A7299">
        <v>1316</v>
      </c>
      <c r="B7299" s="1" t="s">
        <v>16780</v>
      </c>
      <c r="C7299" t="s">
        <v>2805</v>
      </c>
      <c r="D7299" s="9" t="s">
        <v>16781</v>
      </c>
      <c r="E7299" s="9" t="s">
        <v>2806</v>
      </c>
      <c r="F7299" s="9" t="s">
        <v>260</v>
      </c>
      <c r="G7299" s="10">
        <v>0</v>
      </c>
      <c r="H7299" s="10" t="s">
        <v>276</v>
      </c>
      <c r="I7299" s="10">
        <v>1958</v>
      </c>
      <c r="J7299" s="103">
        <v>1958</v>
      </c>
      <c r="K7299" s="12"/>
      <c r="L7299" s="13" t="s">
        <v>16771</v>
      </c>
      <c r="M7299" t="s">
        <v>753</v>
      </c>
      <c r="S7299" s="9"/>
      <c r="T7299" s="14"/>
      <c r="U7299" s="210" t="s">
        <v>18326</v>
      </c>
      <c r="V7299" s="14">
        <v>0</v>
      </c>
      <c r="W7299" s="14">
        <v>0</v>
      </c>
      <c r="X7299" s="150" t="s">
        <v>270</v>
      </c>
      <c r="Y7299">
        <v>87</v>
      </c>
      <c r="Z7299" t="s">
        <v>2808</v>
      </c>
      <c r="AA7299">
        <f t="shared" si="114"/>
        <v>4</v>
      </c>
    </row>
    <row r="7300" spans="1:27" x14ac:dyDescent="0.2">
      <c r="A7300">
        <v>482</v>
      </c>
      <c r="B7300" s="1" t="s">
        <v>16818</v>
      </c>
      <c r="C7300" t="s">
        <v>2805</v>
      </c>
      <c r="D7300" s="9" t="s">
        <v>16819</v>
      </c>
      <c r="E7300" s="9" t="s">
        <v>2806</v>
      </c>
      <c r="F7300" s="9"/>
      <c r="G7300" s="10">
        <v>0</v>
      </c>
      <c r="H7300" s="10" t="s">
        <v>276</v>
      </c>
      <c r="I7300" s="10">
        <v>1958</v>
      </c>
      <c r="J7300" s="103">
        <v>1958</v>
      </c>
      <c r="K7300" s="12"/>
      <c r="L7300" s="13" t="s">
        <v>16795</v>
      </c>
      <c r="M7300" t="s">
        <v>753</v>
      </c>
      <c r="S7300" s="9"/>
      <c r="T7300" s="14"/>
      <c r="U7300" s="210" t="s">
        <v>18326</v>
      </c>
      <c r="V7300" s="14">
        <v>0</v>
      </c>
      <c r="W7300" s="14">
        <v>0</v>
      </c>
      <c r="X7300" s="109" t="e">
        <v>#N/A</v>
      </c>
      <c r="Y7300" t="s">
        <v>16820</v>
      </c>
      <c r="Z7300" t="s">
        <v>2808</v>
      </c>
      <c r="AA7300">
        <f t="shared" si="114"/>
        <v>2</v>
      </c>
    </row>
    <row r="7301" spans="1:27" x14ac:dyDescent="0.2">
      <c r="A7301">
        <v>2884</v>
      </c>
      <c r="B7301" s="1" t="s">
        <v>16815</v>
      </c>
      <c r="C7301" t="s">
        <v>2805</v>
      </c>
      <c r="D7301" s="9" t="s">
        <v>16816</v>
      </c>
      <c r="E7301" s="9" t="s">
        <v>2806</v>
      </c>
      <c r="F7301" s="9"/>
      <c r="G7301" s="10">
        <v>0</v>
      </c>
      <c r="H7301" s="10" t="s">
        <v>276</v>
      </c>
      <c r="I7301" s="10">
        <v>1958</v>
      </c>
      <c r="J7301" s="103">
        <v>1958</v>
      </c>
      <c r="K7301" s="12"/>
      <c r="L7301" s="13" t="s">
        <v>16795</v>
      </c>
      <c r="M7301" t="s">
        <v>753</v>
      </c>
      <c r="S7301" s="9"/>
      <c r="T7301" s="14"/>
      <c r="U7301" s="210" t="s">
        <v>18326</v>
      </c>
      <c r="V7301" s="14">
        <v>0</v>
      </c>
      <c r="W7301" s="14">
        <v>0</v>
      </c>
      <c r="X7301" s="109" t="e">
        <v>#N/A</v>
      </c>
      <c r="Y7301" t="s">
        <v>16817</v>
      </c>
      <c r="Z7301" t="s">
        <v>2808</v>
      </c>
      <c r="AA7301">
        <f t="shared" si="114"/>
        <v>2</v>
      </c>
    </row>
    <row r="7302" spans="1:27" x14ac:dyDescent="0.2">
      <c r="A7302">
        <v>2887</v>
      </c>
      <c r="B7302" s="1" t="s">
        <v>16812</v>
      </c>
      <c r="C7302" t="s">
        <v>2805</v>
      </c>
      <c r="D7302" s="9" t="s">
        <v>16813</v>
      </c>
      <c r="E7302" s="9" t="s">
        <v>2806</v>
      </c>
      <c r="F7302" s="9"/>
      <c r="G7302" s="10">
        <v>0</v>
      </c>
      <c r="H7302" s="10" t="s">
        <v>276</v>
      </c>
      <c r="I7302" s="10">
        <v>1958</v>
      </c>
      <c r="J7302" s="103">
        <v>1958</v>
      </c>
      <c r="K7302" s="12"/>
      <c r="L7302" s="13" t="s">
        <v>16795</v>
      </c>
      <c r="M7302" t="s">
        <v>753</v>
      </c>
      <c r="S7302" s="9"/>
      <c r="T7302" s="14"/>
      <c r="U7302" s="210" t="s">
        <v>18326</v>
      </c>
      <c r="V7302" s="14">
        <v>0</v>
      </c>
      <c r="W7302" s="14">
        <v>0</v>
      </c>
      <c r="X7302" s="109" t="e">
        <v>#N/A</v>
      </c>
      <c r="Y7302" t="s">
        <v>16814</v>
      </c>
      <c r="Z7302" t="s">
        <v>2808</v>
      </c>
      <c r="AA7302">
        <f t="shared" si="114"/>
        <v>2</v>
      </c>
    </row>
    <row r="7303" spans="1:27" x14ac:dyDescent="0.2">
      <c r="A7303">
        <v>2788</v>
      </c>
      <c r="B7303" s="1" t="s">
        <v>16809</v>
      </c>
      <c r="C7303" t="s">
        <v>2805</v>
      </c>
      <c r="D7303" s="9" t="s">
        <v>16810</v>
      </c>
      <c r="E7303" s="9" t="s">
        <v>2806</v>
      </c>
      <c r="F7303" s="9"/>
      <c r="G7303" s="10">
        <v>0</v>
      </c>
      <c r="H7303" s="10" t="s">
        <v>276</v>
      </c>
      <c r="I7303" s="10">
        <v>1958</v>
      </c>
      <c r="J7303" s="103">
        <v>1958</v>
      </c>
      <c r="K7303" s="12"/>
      <c r="L7303" s="13" t="s">
        <v>16795</v>
      </c>
      <c r="M7303" t="s">
        <v>753</v>
      </c>
      <c r="S7303" s="9"/>
      <c r="T7303" s="14"/>
      <c r="U7303" s="210" t="s">
        <v>18326</v>
      </c>
      <c r="V7303" s="14">
        <v>0</v>
      </c>
      <c r="W7303" s="14">
        <v>0</v>
      </c>
      <c r="X7303" s="109" t="e">
        <v>#N/A</v>
      </c>
      <c r="Y7303" t="s">
        <v>16811</v>
      </c>
      <c r="Z7303" t="s">
        <v>2808</v>
      </c>
      <c r="AA7303">
        <f t="shared" si="114"/>
        <v>2</v>
      </c>
    </row>
    <row r="7304" spans="1:27" x14ac:dyDescent="0.2">
      <c r="A7304">
        <v>2194</v>
      </c>
      <c r="B7304" s="1" t="s">
        <v>16805</v>
      </c>
      <c r="C7304" t="s">
        <v>2805</v>
      </c>
      <c r="D7304" s="9" t="s">
        <v>16806</v>
      </c>
      <c r="E7304" s="9" t="s">
        <v>2806</v>
      </c>
      <c r="F7304" s="9"/>
      <c r="G7304" s="10">
        <v>0</v>
      </c>
      <c r="H7304" s="10" t="s">
        <v>276</v>
      </c>
      <c r="I7304" s="10">
        <v>1958</v>
      </c>
      <c r="J7304" s="103">
        <v>1958</v>
      </c>
      <c r="K7304" s="12"/>
      <c r="L7304" s="13" t="s">
        <v>16807</v>
      </c>
      <c r="M7304" t="s">
        <v>753</v>
      </c>
      <c r="S7304" s="9"/>
      <c r="T7304" s="14"/>
      <c r="U7304" s="210" t="s">
        <v>18326</v>
      </c>
      <c r="V7304" s="14">
        <v>0</v>
      </c>
      <c r="W7304" s="14">
        <v>0</v>
      </c>
      <c r="X7304" s="109" t="e">
        <v>#N/A</v>
      </c>
      <c r="Y7304" t="s">
        <v>16808</v>
      </c>
      <c r="Z7304" t="s">
        <v>2808</v>
      </c>
      <c r="AA7304">
        <f t="shared" si="114"/>
        <v>2</v>
      </c>
    </row>
    <row r="7305" spans="1:27" x14ac:dyDescent="0.2">
      <c r="A7305">
        <v>2500</v>
      </c>
      <c r="B7305" s="1" t="s">
        <v>16790</v>
      </c>
      <c r="C7305" t="s">
        <v>2805</v>
      </c>
      <c r="D7305" s="9" t="s">
        <v>16791</v>
      </c>
      <c r="E7305" s="9" t="s">
        <v>2806</v>
      </c>
      <c r="F7305" s="9" t="s">
        <v>1416</v>
      </c>
      <c r="G7305" s="10">
        <v>0</v>
      </c>
      <c r="H7305" s="10" t="s">
        <v>276</v>
      </c>
      <c r="I7305" s="10">
        <v>1958</v>
      </c>
      <c r="J7305" s="103">
        <v>1958</v>
      </c>
      <c r="K7305" s="12"/>
      <c r="L7305" s="13" t="s">
        <v>16792</v>
      </c>
      <c r="M7305" t="s">
        <v>753</v>
      </c>
      <c r="S7305" s="9"/>
      <c r="T7305" s="14"/>
      <c r="U7305" s="210" t="s">
        <v>18326</v>
      </c>
      <c r="V7305" s="14">
        <v>0</v>
      </c>
      <c r="W7305" s="14">
        <v>0</v>
      </c>
      <c r="X7305" s="109" t="e">
        <v>#N/A</v>
      </c>
      <c r="Y7305">
        <v>8</v>
      </c>
      <c r="Z7305" t="s">
        <v>2808</v>
      </c>
      <c r="AA7305">
        <f t="shared" si="114"/>
        <v>4</v>
      </c>
    </row>
    <row r="7306" spans="1:27" x14ac:dyDescent="0.2">
      <c r="A7306">
        <v>48</v>
      </c>
      <c r="B7306" s="1" t="s">
        <v>16802</v>
      </c>
      <c r="C7306" t="s">
        <v>2805</v>
      </c>
      <c r="D7306" s="9" t="s">
        <v>16803</v>
      </c>
      <c r="E7306" s="9" t="s">
        <v>2806</v>
      </c>
      <c r="F7306" s="9"/>
      <c r="G7306" s="10">
        <v>0</v>
      </c>
      <c r="H7306" s="10" t="s">
        <v>276</v>
      </c>
      <c r="I7306" s="10">
        <v>1958</v>
      </c>
      <c r="J7306" s="103">
        <v>1958</v>
      </c>
      <c r="K7306" s="12"/>
      <c r="L7306" s="13" t="s">
        <v>16795</v>
      </c>
      <c r="M7306" t="s">
        <v>753</v>
      </c>
      <c r="S7306" s="9"/>
      <c r="T7306" s="14"/>
      <c r="U7306" s="210" t="s">
        <v>18326</v>
      </c>
      <c r="V7306" s="14">
        <v>0</v>
      </c>
      <c r="W7306" s="14">
        <v>0</v>
      </c>
      <c r="X7306" s="109" t="e">
        <v>#N/A</v>
      </c>
      <c r="Y7306" t="s">
        <v>16804</v>
      </c>
      <c r="Z7306" t="s">
        <v>2808</v>
      </c>
      <c r="AA7306">
        <f t="shared" si="114"/>
        <v>2</v>
      </c>
    </row>
    <row r="7307" spans="1:27" x14ac:dyDescent="0.2">
      <c r="A7307">
        <v>2712</v>
      </c>
      <c r="B7307" s="1" t="s">
        <v>16799</v>
      </c>
      <c r="C7307" t="s">
        <v>2805</v>
      </c>
      <c r="D7307" s="9" t="s">
        <v>16800</v>
      </c>
      <c r="E7307" s="9" t="s">
        <v>2806</v>
      </c>
      <c r="F7307" s="9"/>
      <c r="G7307" s="10">
        <v>0</v>
      </c>
      <c r="H7307" s="10" t="s">
        <v>276</v>
      </c>
      <c r="I7307" s="10">
        <v>1958</v>
      </c>
      <c r="J7307" s="103">
        <v>1958</v>
      </c>
      <c r="K7307" s="12"/>
      <c r="L7307" s="13" t="s">
        <v>16795</v>
      </c>
      <c r="M7307" t="s">
        <v>753</v>
      </c>
      <c r="S7307" s="9"/>
      <c r="T7307" s="14"/>
      <c r="U7307" s="210" t="s">
        <v>18326</v>
      </c>
      <c r="V7307" s="14">
        <v>0</v>
      </c>
      <c r="W7307" s="14">
        <v>0</v>
      </c>
      <c r="X7307" s="109" t="e">
        <v>#N/A</v>
      </c>
      <c r="Y7307" t="s">
        <v>16801</v>
      </c>
      <c r="Z7307" t="s">
        <v>2808</v>
      </c>
      <c r="AA7307">
        <f t="shared" si="114"/>
        <v>2</v>
      </c>
    </row>
    <row r="7308" spans="1:27" x14ac:dyDescent="0.2">
      <c r="A7308">
        <v>532</v>
      </c>
      <c r="B7308" s="1" t="s">
        <v>16793</v>
      </c>
      <c r="C7308" t="s">
        <v>2805</v>
      </c>
      <c r="D7308" s="9" t="s">
        <v>16794</v>
      </c>
      <c r="E7308" s="9" t="s">
        <v>2806</v>
      </c>
      <c r="F7308" s="9"/>
      <c r="G7308" s="10">
        <v>0</v>
      </c>
      <c r="H7308" s="10" t="s">
        <v>276</v>
      </c>
      <c r="I7308" s="10">
        <v>1958</v>
      </c>
      <c r="J7308" s="103">
        <v>1958</v>
      </c>
      <c r="K7308" s="12"/>
      <c r="L7308" s="13" t="s">
        <v>16795</v>
      </c>
      <c r="M7308" t="s">
        <v>753</v>
      </c>
      <c r="S7308" s="9"/>
      <c r="T7308" s="14"/>
      <c r="U7308" s="210" t="s">
        <v>18326</v>
      </c>
      <c r="V7308" s="14">
        <v>0</v>
      </c>
      <c r="W7308" s="14">
        <v>0</v>
      </c>
      <c r="X7308" s="109" t="e">
        <v>#N/A</v>
      </c>
      <c r="Y7308" t="s">
        <v>16796</v>
      </c>
      <c r="Z7308" t="s">
        <v>2808</v>
      </c>
      <c r="AA7308">
        <f t="shared" si="114"/>
        <v>3</v>
      </c>
    </row>
    <row r="7309" spans="1:27" x14ac:dyDescent="0.2">
      <c r="A7309">
        <v>267</v>
      </c>
      <c r="B7309" s="1" t="s">
        <v>16797</v>
      </c>
      <c r="C7309" t="s">
        <v>2805</v>
      </c>
      <c r="D7309" s="9" t="s">
        <v>16798</v>
      </c>
      <c r="E7309" s="9" t="s">
        <v>2806</v>
      </c>
      <c r="F7309" s="9" t="s">
        <v>260</v>
      </c>
      <c r="G7309" s="10">
        <v>0</v>
      </c>
      <c r="H7309" s="10" t="s">
        <v>276</v>
      </c>
      <c r="I7309" s="10">
        <v>1958</v>
      </c>
      <c r="J7309" s="103">
        <v>1958</v>
      </c>
      <c r="K7309" s="12"/>
      <c r="L7309" s="13" t="s">
        <v>16771</v>
      </c>
      <c r="M7309" t="s">
        <v>753</v>
      </c>
      <c r="S7309" s="9"/>
      <c r="T7309" s="14"/>
      <c r="U7309" s="210" t="s">
        <v>18326</v>
      </c>
      <c r="V7309" s="14">
        <v>0</v>
      </c>
      <c r="W7309" s="14">
        <v>0</v>
      </c>
      <c r="X7309" s="150" t="s">
        <v>270</v>
      </c>
      <c r="Y7309">
        <v>87</v>
      </c>
      <c r="Z7309" t="s">
        <v>2808</v>
      </c>
      <c r="AA7309">
        <f t="shared" si="114"/>
        <v>3</v>
      </c>
    </row>
    <row r="7310" spans="1:27" x14ac:dyDescent="0.2">
      <c r="A7310">
        <v>403</v>
      </c>
      <c r="B7310" s="1" t="s">
        <v>16772</v>
      </c>
      <c r="C7310" t="s">
        <v>2805</v>
      </c>
      <c r="D7310" s="9" t="s">
        <v>16773</v>
      </c>
      <c r="E7310" s="9" t="s">
        <v>2806</v>
      </c>
      <c r="F7310" s="9" t="s">
        <v>260</v>
      </c>
      <c r="G7310" s="10">
        <v>0</v>
      </c>
      <c r="H7310" s="10" t="s">
        <v>276</v>
      </c>
      <c r="I7310" s="10">
        <v>1958</v>
      </c>
      <c r="J7310" s="103">
        <v>1958</v>
      </c>
      <c r="K7310" s="12"/>
      <c r="L7310" s="13" t="s">
        <v>16771</v>
      </c>
      <c r="M7310" t="s">
        <v>753</v>
      </c>
      <c r="S7310" s="9"/>
      <c r="T7310" s="14"/>
      <c r="U7310" s="210" t="s">
        <v>18326</v>
      </c>
      <c r="V7310" s="14">
        <v>0</v>
      </c>
      <c r="W7310" s="14">
        <v>0</v>
      </c>
      <c r="X7310" s="150" t="s">
        <v>270</v>
      </c>
      <c r="Y7310">
        <v>87</v>
      </c>
      <c r="Z7310" t="s">
        <v>2808</v>
      </c>
      <c r="AA7310">
        <f t="shared" si="114"/>
        <v>6</v>
      </c>
    </row>
    <row r="7311" spans="1:27" x14ac:dyDescent="0.2">
      <c r="A7311">
        <v>7197</v>
      </c>
      <c r="B7311" s="1" t="s">
        <v>16778</v>
      </c>
      <c r="C7311" t="s">
        <v>2805</v>
      </c>
      <c r="D7311" s="9" t="s">
        <v>16779</v>
      </c>
      <c r="E7311" s="9" t="s">
        <v>2806</v>
      </c>
      <c r="F7311" s="9" t="s">
        <v>260</v>
      </c>
      <c r="G7311" s="10">
        <v>0</v>
      </c>
      <c r="H7311" s="10" t="s">
        <v>276</v>
      </c>
      <c r="I7311" s="10">
        <v>1958</v>
      </c>
      <c r="J7311" s="103">
        <v>1958</v>
      </c>
      <c r="K7311" s="12"/>
      <c r="L7311" s="13" t="s">
        <v>16771</v>
      </c>
      <c r="M7311" t="s">
        <v>753</v>
      </c>
      <c r="S7311" s="9"/>
      <c r="T7311" s="14"/>
      <c r="U7311" s="210" t="s">
        <v>18326</v>
      </c>
      <c r="V7311" s="14">
        <v>0</v>
      </c>
      <c r="W7311" s="14">
        <v>0</v>
      </c>
      <c r="X7311" s="150" t="s">
        <v>270</v>
      </c>
      <c r="Y7311">
        <v>87</v>
      </c>
      <c r="Z7311" t="s">
        <v>2808</v>
      </c>
      <c r="AA7311">
        <f t="shared" si="114"/>
        <v>4</v>
      </c>
    </row>
    <row r="7312" spans="1:27" x14ac:dyDescent="0.2">
      <c r="A7312">
        <v>325</v>
      </c>
      <c r="B7312" s="1" t="s">
        <v>16769</v>
      </c>
      <c r="C7312" t="s">
        <v>2805</v>
      </c>
      <c r="D7312" s="9" t="s">
        <v>16770</v>
      </c>
      <c r="E7312" s="9" t="s">
        <v>2806</v>
      </c>
      <c r="F7312" s="9"/>
      <c r="G7312" s="10">
        <v>0</v>
      </c>
      <c r="H7312" s="10" t="s">
        <v>276</v>
      </c>
      <c r="I7312" s="10">
        <v>1958</v>
      </c>
      <c r="J7312" s="103">
        <v>1958</v>
      </c>
      <c r="K7312" s="12"/>
      <c r="L7312" s="13" t="s">
        <v>16771</v>
      </c>
      <c r="M7312" t="s">
        <v>753</v>
      </c>
      <c r="S7312" s="9"/>
      <c r="T7312" s="14"/>
      <c r="U7312" s="210" t="s">
        <v>18326</v>
      </c>
      <c r="V7312" s="14">
        <v>0</v>
      </c>
      <c r="W7312" s="14">
        <v>0</v>
      </c>
      <c r="X7312" s="150" t="s">
        <v>294</v>
      </c>
      <c r="Y7312" t="s">
        <v>14513</v>
      </c>
      <c r="Z7312" t="s">
        <v>2808</v>
      </c>
      <c r="AA7312">
        <f t="shared" si="114"/>
        <v>6</v>
      </c>
    </row>
    <row r="7313" spans="1:27" x14ac:dyDescent="0.2">
      <c r="A7313">
        <v>3550</v>
      </c>
      <c r="B7313" s="1" t="s">
        <v>16833</v>
      </c>
      <c r="C7313" t="s">
        <v>1798</v>
      </c>
      <c r="D7313" s="9" t="s">
        <v>11171</v>
      </c>
      <c r="E7313" s="9" t="s">
        <v>2806</v>
      </c>
      <c r="F7313" s="9"/>
      <c r="G7313" s="10">
        <v>0</v>
      </c>
      <c r="H7313" s="10" t="s">
        <v>276</v>
      </c>
      <c r="I7313" s="10" t="s">
        <v>16834</v>
      </c>
      <c r="J7313" s="23" t="s">
        <v>16834</v>
      </c>
      <c r="K7313" s="12"/>
      <c r="L7313" s="13" t="s">
        <v>16835</v>
      </c>
      <c r="M7313" s="13" t="s">
        <v>753</v>
      </c>
      <c r="S7313" s="9"/>
      <c r="T7313" s="14"/>
      <c r="U7313" s="210" t="s">
        <v>18326</v>
      </c>
      <c r="V7313" s="14">
        <v>0</v>
      </c>
      <c r="W7313" s="14">
        <v>1</v>
      </c>
      <c r="X7313" s="150" t="s">
        <v>294</v>
      </c>
      <c r="Y7313" t="s">
        <v>11171</v>
      </c>
      <c r="Z7313" t="s">
        <v>271</v>
      </c>
      <c r="AA7313">
        <f t="shared" si="114"/>
        <v>1</v>
      </c>
    </row>
    <row r="7314" spans="1:27" x14ac:dyDescent="0.2">
      <c r="A7314">
        <v>2367</v>
      </c>
      <c r="B7314" s="1" t="s">
        <v>16836</v>
      </c>
      <c r="C7314" t="s">
        <v>1798</v>
      </c>
      <c r="D7314" s="9" t="s">
        <v>849</v>
      </c>
      <c r="E7314" s="9" t="s">
        <v>2806</v>
      </c>
      <c r="F7314" s="9"/>
      <c r="G7314" s="10">
        <v>0</v>
      </c>
      <c r="H7314" s="10" t="s">
        <v>276</v>
      </c>
      <c r="I7314" s="10" t="s">
        <v>16834</v>
      </c>
      <c r="J7314" s="23" t="s">
        <v>16834</v>
      </c>
      <c r="K7314" s="12"/>
      <c r="L7314" s="13" t="s">
        <v>16837</v>
      </c>
      <c r="M7314" s="13" t="s">
        <v>753</v>
      </c>
      <c r="S7314" s="9"/>
      <c r="T7314" s="14"/>
      <c r="U7314" s="210" t="s">
        <v>18326</v>
      </c>
      <c r="V7314" s="14">
        <v>0</v>
      </c>
      <c r="W7314" s="14">
        <v>1</v>
      </c>
      <c r="X7314" s="150" t="s">
        <v>270</v>
      </c>
      <c r="Y7314" t="s">
        <v>849</v>
      </c>
      <c r="Z7314" t="s">
        <v>271</v>
      </c>
      <c r="AA7314">
        <f t="shared" si="114"/>
        <v>1</v>
      </c>
    </row>
    <row r="7315" spans="1:27" x14ac:dyDescent="0.2">
      <c r="A7315">
        <v>6723</v>
      </c>
      <c r="B7315" s="1" t="s">
        <v>16829</v>
      </c>
      <c r="C7315" t="s">
        <v>6878</v>
      </c>
      <c r="D7315" s="9" t="s">
        <v>1888</v>
      </c>
      <c r="E7315" s="9"/>
      <c r="F7315" s="9"/>
      <c r="G7315" s="10">
        <v>0</v>
      </c>
      <c r="H7315" s="10" t="s">
        <v>276</v>
      </c>
      <c r="I7315" s="10">
        <v>1958</v>
      </c>
      <c r="J7315" s="103">
        <v>1958</v>
      </c>
      <c r="K7315" s="12"/>
      <c r="L7315" s="13" t="s">
        <v>16830</v>
      </c>
      <c r="M7315" t="s">
        <v>753</v>
      </c>
      <c r="S7315" s="9"/>
      <c r="T7315" s="14"/>
      <c r="U7315" s="210" t="s">
        <v>18326</v>
      </c>
      <c r="V7315" s="14">
        <v>0</v>
      </c>
      <c r="W7315" s="14">
        <v>0</v>
      </c>
      <c r="X7315" s="109" t="e">
        <v>#N/A</v>
      </c>
      <c r="Y7315" t="s">
        <v>1888</v>
      </c>
      <c r="Z7315" t="s">
        <v>3085</v>
      </c>
      <c r="AA7315">
        <f t="shared" si="114"/>
        <v>1</v>
      </c>
    </row>
    <row r="7316" spans="1:27" x14ac:dyDescent="0.2">
      <c r="A7316">
        <v>6743</v>
      </c>
      <c r="B7316" s="1" t="s">
        <v>16831</v>
      </c>
      <c r="C7316" t="s">
        <v>6878</v>
      </c>
      <c r="D7316" s="9" t="s">
        <v>1888</v>
      </c>
      <c r="E7316" s="9"/>
      <c r="F7316" s="9"/>
      <c r="G7316" s="10">
        <v>0</v>
      </c>
      <c r="H7316" s="10" t="s">
        <v>276</v>
      </c>
      <c r="I7316" s="10">
        <v>1958</v>
      </c>
      <c r="J7316" s="103">
        <v>1958</v>
      </c>
      <c r="K7316" s="12"/>
      <c r="L7316" s="13" t="s">
        <v>16832</v>
      </c>
      <c r="M7316" t="s">
        <v>753</v>
      </c>
      <c r="S7316" s="9"/>
      <c r="T7316" s="14"/>
      <c r="U7316" s="210" t="s">
        <v>18326</v>
      </c>
      <c r="V7316" s="14">
        <v>0</v>
      </c>
      <c r="W7316" s="14">
        <v>0</v>
      </c>
      <c r="X7316" s="109" t="e">
        <v>#N/A</v>
      </c>
      <c r="Y7316" t="s">
        <v>1888</v>
      </c>
      <c r="Z7316" t="s">
        <v>3085</v>
      </c>
      <c r="AA7316">
        <f t="shared" si="114"/>
        <v>1</v>
      </c>
    </row>
    <row r="7317" spans="1:27" x14ac:dyDescent="0.2">
      <c r="A7317">
        <v>6919</v>
      </c>
      <c r="B7317" s="1" t="s">
        <v>16838</v>
      </c>
      <c r="C7317" t="s">
        <v>1798</v>
      </c>
      <c r="D7317" s="9"/>
      <c r="E7317" s="9" t="s">
        <v>2806</v>
      </c>
      <c r="F7317" s="9"/>
      <c r="G7317" s="10">
        <v>0</v>
      </c>
      <c r="H7317" s="10" t="s">
        <v>276</v>
      </c>
      <c r="I7317" s="10" t="s">
        <v>16834</v>
      </c>
      <c r="J7317" s="23" t="s">
        <v>16834</v>
      </c>
      <c r="K7317" s="12"/>
      <c r="L7317" s="13" t="s">
        <v>16839</v>
      </c>
      <c r="M7317" t="s">
        <v>781</v>
      </c>
      <c r="S7317" s="9"/>
      <c r="T7317" s="14"/>
      <c r="U7317" s="210" t="s">
        <v>18326</v>
      </c>
      <c r="V7317" s="14">
        <v>0</v>
      </c>
      <c r="W7317" s="14">
        <v>1</v>
      </c>
      <c r="X7317" s="109" t="e">
        <v>#N/A</v>
      </c>
      <c r="Y7317" t="s">
        <v>334</v>
      </c>
      <c r="Z7317" t="s">
        <v>271</v>
      </c>
      <c r="AA7317">
        <f t="shared" si="114"/>
        <v>1</v>
      </c>
    </row>
    <row r="7318" spans="1:27" x14ac:dyDescent="0.2">
      <c r="A7318">
        <v>6716</v>
      </c>
      <c r="B7318" s="1" t="s">
        <v>16827</v>
      </c>
      <c r="C7318" t="s">
        <v>6878</v>
      </c>
      <c r="D7318" s="9" t="s">
        <v>1888</v>
      </c>
      <c r="E7318" s="9"/>
      <c r="F7318" s="9"/>
      <c r="G7318" s="10">
        <v>0</v>
      </c>
      <c r="H7318" s="10" t="s">
        <v>276</v>
      </c>
      <c r="I7318" s="10">
        <v>1958</v>
      </c>
      <c r="J7318" s="103">
        <v>1958</v>
      </c>
      <c r="K7318" s="12"/>
      <c r="L7318" s="13" t="s">
        <v>16828</v>
      </c>
      <c r="M7318" t="s">
        <v>753</v>
      </c>
      <c r="S7318" s="9"/>
      <c r="T7318" s="14"/>
      <c r="U7318" s="210" t="s">
        <v>18326</v>
      </c>
      <c r="V7318" s="14">
        <v>0</v>
      </c>
      <c r="W7318" s="14">
        <v>0</v>
      </c>
      <c r="X7318" s="109" t="e">
        <v>#N/A</v>
      </c>
      <c r="Y7318" t="s">
        <v>1888</v>
      </c>
      <c r="Z7318" t="s">
        <v>271</v>
      </c>
      <c r="AA7318">
        <f t="shared" si="114"/>
        <v>1</v>
      </c>
    </row>
    <row r="7319" spans="1:27" x14ac:dyDescent="0.2">
      <c r="A7319">
        <v>5139</v>
      </c>
      <c r="B7319" s="1" t="s">
        <v>16824</v>
      </c>
      <c r="C7319" t="s">
        <v>9894</v>
      </c>
      <c r="D7319" s="9" t="s">
        <v>16664</v>
      </c>
      <c r="E7319" s="9" t="s">
        <v>259</v>
      </c>
      <c r="F7319" s="9"/>
      <c r="G7319" s="10">
        <v>0</v>
      </c>
      <c r="H7319" s="10" t="s">
        <v>276</v>
      </c>
      <c r="I7319" s="10">
        <v>1958</v>
      </c>
      <c r="J7319" s="103">
        <v>1958</v>
      </c>
      <c r="K7319" s="12"/>
      <c r="L7319" s="13" t="s">
        <v>16825</v>
      </c>
      <c r="M7319" t="s">
        <v>753</v>
      </c>
      <c r="S7319" s="9"/>
      <c r="T7319" s="14"/>
      <c r="U7319" s="210" t="s">
        <v>18326</v>
      </c>
      <c r="V7319" s="14">
        <v>0</v>
      </c>
      <c r="W7319" s="14">
        <v>0</v>
      </c>
      <c r="X7319" s="150" t="s">
        <v>294</v>
      </c>
      <c r="Y7319" t="s">
        <v>10182</v>
      </c>
      <c r="Z7319" t="s">
        <v>271</v>
      </c>
      <c r="AA7319">
        <f t="shared" si="114"/>
        <v>2</v>
      </c>
    </row>
    <row r="7320" spans="1:27" x14ac:dyDescent="0.2">
      <c r="A7320">
        <v>5293</v>
      </c>
      <c r="B7320" s="1" t="s">
        <v>16826</v>
      </c>
      <c r="C7320" t="s">
        <v>9894</v>
      </c>
      <c r="D7320" s="9" t="s">
        <v>16664</v>
      </c>
      <c r="E7320" s="9" t="s">
        <v>259</v>
      </c>
      <c r="F7320" s="9"/>
      <c r="G7320" s="10">
        <v>0</v>
      </c>
      <c r="H7320" s="10" t="s">
        <v>276</v>
      </c>
      <c r="I7320" s="10">
        <v>1958</v>
      </c>
      <c r="J7320" s="103">
        <v>1958</v>
      </c>
      <c r="K7320" s="12"/>
      <c r="L7320" s="13" t="s">
        <v>16825</v>
      </c>
      <c r="M7320" t="s">
        <v>753</v>
      </c>
      <c r="S7320" s="9"/>
      <c r="T7320" s="14"/>
      <c r="U7320" s="210" t="s">
        <v>18326</v>
      </c>
      <c r="V7320" s="14">
        <v>0</v>
      </c>
      <c r="W7320" s="14">
        <v>0</v>
      </c>
      <c r="X7320" s="150" t="s">
        <v>294</v>
      </c>
      <c r="Y7320" t="s">
        <v>10182</v>
      </c>
      <c r="Z7320" t="s">
        <v>271</v>
      </c>
      <c r="AA7320">
        <f t="shared" si="114"/>
        <v>2</v>
      </c>
    </row>
    <row r="7321" spans="1:27" x14ac:dyDescent="0.2">
      <c r="A7321">
        <v>7443</v>
      </c>
      <c r="B7321" s="1" t="s">
        <v>16821</v>
      </c>
      <c r="C7321" t="s">
        <v>9894</v>
      </c>
      <c r="D7321" s="9" t="s">
        <v>16369</v>
      </c>
      <c r="E7321" s="9"/>
      <c r="F7321" s="9"/>
      <c r="G7321" s="10">
        <v>0</v>
      </c>
      <c r="H7321" s="10" t="s">
        <v>276</v>
      </c>
      <c r="I7321" s="10">
        <v>1958</v>
      </c>
      <c r="J7321" s="103">
        <v>1958</v>
      </c>
      <c r="K7321" s="12"/>
      <c r="L7321" t="s">
        <v>16822</v>
      </c>
      <c r="M7321" t="s">
        <v>290</v>
      </c>
      <c r="N7321" t="s">
        <v>291</v>
      </c>
      <c r="O7321" t="s">
        <v>292</v>
      </c>
      <c r="S7321" s="9"/>
      <c r="T7321" s="14"/>
      <c r="U7321" s="210" t="s">
        <v>18326</v>
      </c>
      <c r="V7321" s="14">
        <v>0</v>
      </c>
      <c r="W7321" s="14">
        <v>0</v>
      </c>
      <c r="X7321" s="150" t="s">
        <v>294</v>
      </c>
      <c r="Y7321" t="s">
        <v>15511</v>
      </c>
      <c r="Z7321" t="s">
        <v>271</v>
      </c>
      <c r="AA7321">
        <f t="shared" si="114"/>
        <v>2</v>
      </c>
    </row>
    <row r="7322" spans="1:27" x14ac:dyDescent="0.2">
      <c r="A7322">
        <v>1406</v>
      </c>
      <c r="B7322" s="1" t="s">
        <v>16823</v>
      </c>
      <c r="C7322" t="s">
        <v>503</v>
      </c>
      <c r="D7322" s="9" t="s">
        <v>16161</v>
      </c>
      <c r="E7322" s="9"/>
      <c r="F7322" s="9"/>
      <c r="G7322" s="10">
        <v>0</v>
      </c>
      <c r="H7322" s="10" t="s">
        <v>276</v>
      </c>
      <c r="I7322" s="10">
        <v>1958</v>
      </c>
      <c r="J7322" s="103">
        <v>1958</v>
      </c>
      <c r="K7322" s="12"/>
      <c r="L7322" s="63" t="s">
        <v>17986</v>
      </c>
      <c r="M7322" t="s">
        <v>753</v>
      </c>
      <c r="S7322" s="9"/>
      <c r="T7322" s="14"/>
      <c r="U7322" s="210" t="s">
        <v>18326</v>
      </c>
      <c r="V7322" s="14">
        <v>0</v>
      </c>
      <c r="W7322" s="14">
        <v>0</v>
      </c>
      <c r="X7322" s="150" t="s">
        <v>294</v>
      </c>
      <c r="Y7322" t="s">
        <v>15262</v>
      </c>
      <c r="Z7322" t="s">
        <v>271</v>
      </c>
      <c r="AA7322">
        <f t="shared" si="114"/>
        <v>2</v>
      </c>
    </row>
    <row r="7323" spans="1:27" x14ac:dyDescent="0.2">
      <c r="A7323">
        <v>6735</v>
      </c>
      <c r="B7323" s="1" t="s">
        <v>16840</v>
      </c>
      <c r="C7323" t="s">
        <v>6878</v>
      </c>
      <c r="D7323" s="9" t="s">
        <v>1888</v>
      </c>
      <c r="E7323" s="9"/>
      <c r="F7323" s="9"/>
      <c r="G7323" s="10">
        <v>13</v>
      </c>
      <c r="H7323" s="10" t="s">
        <v>276</v>
      </c>
      <c r="I7323" s="10">
        <v>1958</v>
      </c>
      <c r="J7323" s="11">
        <v>21198</v>
      </c>
      <c r="K7323" s="12"/>
      <c r="L7323" s="13" t="s">
        <v>16841</v>
      </c>
      <c r="M7323" t="s">
        <v>753</v>
      </c>
      <c r="S7323" s="9"/>
      <c r="T7323" s="14"/>
      <c r="U7323" s="210" t="s">
        <v>18326</v>
      </c>
      <c r="V7323" s="14">
        <v>0</v>
      </c>
      <c r="W7323" s="14">
        <v>0</v>
      </c>
      <c r="X7323" s="109" t="e">
        <v>#N/A</v>
      </c>
      <c r="Y7323" t="s">
        <v>1888</v>
      </c>
      <c r="Z7323" t="s">
        <v>3085</v>
      </c>
      <c r="AA7323">
        <f t="shared" si="114"/>
        <v>1</v>
      </c>
    </row>
    <row r="7324" spans="1:27" x14ac:dyDescent="0.2">
      <c r="A7324">
        <v>245</v>
      </c>
      <c r="B7324" s="1" t="s">
        <v>16842</v>
      </c>
      <c r="C7324" t="s">
        <v>503</v>
      </c>
      <c r="D7324" s="9" t="s">
        <v>16843</v>
      </c>
      <c r="E7324" s="9"/>
      <c r="F7324" s="9"/>
      <c r="G7324" s="10">
        <v>15</v>
      </c>
      <c r="H7324" s="10" t="s">
        <v>313</v>
      </c>
      <c r="I7324" s="10">
        <v>1958</v>
      </c>
      <c r="J7324" s="11">
        <v>21320</v>
      </c>
      <c r="K7324" s="12"/>
      <c r="L7324" s="13" t="s">
        <v>16844</v>
      </c>
      <c r="M7324" t="s">
        <v>753</v>
      </c>
      <c r="S7324" s="9"/>
      <c r="T7324" s="14">
        <v>5</v>
      </c>
      <c r="U7324" s="210" t="s">
        <v>18327</v>
      </c>
      <c r="V7324" s="14">
        <v>0</v>
      </c>
      <c r="W7324" s="14">
        <v>0</v>
      </c>
      <c r="X7324" s="150" t="s">
        <v>294</v>
      </c>
      <c r="Y7324" t="s">
        <v>15511</v>
      </c>
      <c r="Z7324" t="s">
        <v>505</v>
      </c>
      <c r="AA7324">
        <f t="shared" si="114"/>
        <v>6</v>
      </c>
    </row>
    <row r="7325" spans="1:27" x14ac:dyDescent="0.2">
      <c r="A7325">
        <v>7627</v>
      </c>
      <c r="B7325" s="1" t="s">
        <v>16845</v>
      </c>
      <c r="C7325" t="s">
        <v>503</v>
      </c>
      <c r="D7325" s="9" t="s">
        <v>16846</v>
      </c>
      <c r="E7325" s="9"/>
      <c r="F7325" s="9"/>
      <c r="G7325" s="10">
        <v>22</v>
      </c>
      <c r="H7325" s="10" t="s">
        <v>313</v>
      </c>
      <c r="I7325" s="10">
        <v>1958</v>
      </c>
      <c r="J7325" s="11">
        <v>21327</v>
      </c>
      <c r="K7325" s="12"/>
      <c r="L7325" s="13" t="s">
        <v>16847</v>
      </c>
      <c r="M7325" t="s">
        <v>753</v>
      </c>
      <c r="S7325" s="9"/>
      <c r="T7325" s="14">
        <v>5</v>
      </c>
      <c r="U7325" s="210" t="s">
        <v>18327</v>
      </c>
      <c r="V7325" s="14">
        <v>0</v>
      </c>
      <c r="W7325" s="14">
        <v>1</v>
      </c>
      <c r="X7325" s="109" t="e">
        <v>#N/A</v>
      </c>
      <c r="Y7325" t="s">
        <v>1888</v>
      </c>
      <c r="Z7325" t="s">
        <v>505</v>
      </c>
      <c r="AA7325">
        <f t="shared" si="114"/>
        <v>2</v>
      </c>
    </row>
    <row r="7326" spans="1:27" x14ac:dyDescent="0.2">
      <c r="A7326">
        <v>6759</v>
      </c>
      <c r="B7326" s="1" t="s">
        <v>16848</v>
      </c>
      <c r="C7326" t="s">
        <v>503</v>
      </c>
      <c r="D7326" s="9" t="s">
        <v>1888</v>
      </c>
      <c r="E7326" s="9"/>
      <c r="F7326" s="9"/>
      <c r="G7326" s="10">
        <v>22</v>
      </c>
      <c r="H7326" s="10" t="s">
        <v>313</v>
      </c>
      <c r="I7326" s="10">
        <v>1958</v>
      </c>
      <c r="J7326" s="11">
        <v>21327</v>
      </c>
      <c r="K7326" s="12"/>
      <c r="L7326" s="63" t="s">
        <v>17983</v>
      </c>
      <c r="M7326" t="s">
        <v>753</v>
      </c>
      <c r="S7326" s="9"/>
      <c r="T7326" s="14">
        <v>5</v>
      </c>
      <c r="U7326" s="210" t="s">
        <v>18327</v>
      </c>
      <c r="V7326" s="14">
        <v>0</v>
      </c>
      <c r="W7326" s="14">
        <v>0</v>
      </c>
      <c r="X7326" s="109" t="e">
        <v>#N/A</v>
      </c>
      <c r="Y7326" t="s">
        <v>1888</v>
      </c>
      <c r="Z7326" t="s">
        <v>271</v>
      </c>
      <c r="AA7326">
        <f t="shared" si="114"/>
        <v>1</v>
      </c>
    </row>
    <row r="7327" spans="1:27" x14ac:dyDescent="0.2">
      <c r="A7327">
        <v>223</v>
      </c>
      <c r="B7327" s="1" t="s">
        <v>16849</v>
      </c>
      <c r="C7327" t="s">
        <v>9894</v>
      </c>
      <c r="D7327" s="9" t="s">
        <v>16850</v>
      </c>
      <c r="E7327" s="9"/>
      <c r="F7327" s="9"/>
      <c r="G7327" s="10">
        <v>31</v>
      </c>
      <c r="H7327" s="10" t="s">
        <v>313</v>
      </c>
      <c r="I7327" s="10">
        <v>1958</v>
      </c>
      <c r="J7327" s="11">
        <v>21336</v>
      </c>
      <c r="K7327" s="12"/>
      <c r="L7327" s="13" t="s">
        <v>16851</v>
      </c>
      <c r="M7327" t="s">
        <v>753</v>
      </c>
      <c r="S7327" s="9"/>
      <c r="T7327" s="14">
        <v>5</v>
      </c>
      <c r="U7327" s="210" t="s">
        <v>18327</v>
      </c>
      <c r="V7327" s="14">
        <v>0</v>
      </c>
      <c r="W7327" s="14">
        <v>0</v>
      </c>
      <c r="X7327" s="150" t="s">
        <v>294</v>
      </c>
      <c r="Y7327" t="s">
        <v>16313</v>
      </c>
      <c r="Z7327" t="s">
        <v>7856</v>
      </c>
      <c r="AA7327">
        <f t="shared" si="114"/>
        <v>7</v>
      </c>
    </row>
    <row r="7328" spans="1:27" x14ac:dyDescent="0.2">
      <c r="A7328">
        <v>7385</v>
      </c>
      <c r="B7328" s="1" t="s">
        <v>16852</v>
      </c>
      <c r="C7328" t="s">
        <v>9894</v>
      </c>
      <c r="D7328" s="9" t="s">
        <v>16853</v>
      </c>
      <c r="E7328" s="9"/>
      <c r="F7328" s="9"/>
      <c r="G7328" s="10">
        <v>31</v>
      </c>
      <c r="H7328" s="10" t="s">
        <v>313</v>
      </c>
      <c r="I7328" s="10">
        <v>1958</v>
      </c>
      <c r="J7328" s="11">
        <v>21336</v>
      </c>
      <c r="K7328" s="12"/>
      <c r="L7328" s="13" t="s">
        <v>16854</v>
      </c>
      <c r="M7328" t="s">
        <v>753</v>
      </c>
      <c r="S7328" s="9"/>
      <c r="T7328" s="14">
        <v>5</v>
      </c>
      <c r="U7328" s="210" t="s">
        <v>18327</v>
      </c>
      <c r="V7328" s="14">
        <v>0</v>
      </c>
      <c r="W7328" s="14">
        <v>0</v>
      </c>
      <c r="X7328" s="150" t="s">
        <v>294</v>
      </c>
      <c r="Y7328" t="s">
        <v>16855</v>
      </c>
      <c r="Z7328" t="s">
        <v>271</v>
      </c>
      <c r="AA7328">
        <f t="shared" si="114"/>
        <v>4</v>
      </c>
    </row>
    <row r="7329" spans="1:27" x14ac:dyDescent="0.2">
      <c r="A7329">
        <v>7388</v>
      </c>
      <c r="B7329" s="1" t="s">
        <v>16856</v>
      </c>
      <c r="C7329" t="s">
        <v>9894</v>
      </c>
      <c r="D7329" s="9" t="s">
        <v>16857</v>
      </c>
      <c r="E7329" s="9"/>
      <c r="F7329" s="9"/>
      <c r="G7329" s="10">
        <v>31</v>
      </c>
      <c r="H7329" s="10" t="s">
        <v>313</v>
      </c>
      <c r="I7329" s="10">
        <v>1958</v>
      </c>
      <c r="J7329" s="11">
        <v>21336</v>
      </c>
      <c r="K7329" s="12"/>
      <c r="L7329" s="13" t="s">
        <v>16854</v>
      </c>
      <c r="M7329" t="s">
        <v>753</v>
      </c>
      <c r="S7329" s="9"/>
      <c r="T7329" s="14">
        <v>5</v>
      </c>
      <c r="U7329" s="210" t="s">
        <v>18327</v>
      </c>
      <c r="V7329" s="14">
        <v>0</v>
      </c>
      <c r="W7329" s="14">
        <v>0</v>
      </c>
      <c r="X7329" s="150" t="s">
        <v>294</v>
      </c>
      <c r="Y7329" t="s">
        <v>16855</v>
      </c>
      <c r="Z7329" t="s">
        <v>271</v>
      </c>
      <c r="AA7329">
        <f t="shared" si="114"/>
        <v>4</v>
      </c>
    </row>
    <row r="7330" spans="1:27" x14ac:dyDescent="0.2">
      <c r="A7330">
        <v>291</v>
      </c>
      <c r="B7330" s="1" t="s">
        <v>16858</v>
      </c>
      <c r="C7330" t="s">
        <v>9894</v>
      </c>
      <c r="D7330" s="9" t="s">
        <v>16369</v>
      </c>
      <c r="E7330" s="9"/>
      <c r="F7330" s="9"/>
      <c r="G7330" s="10">
        <v>4</v>
      </c>
      <c r="H7330" s="10" t="s">
        <v>369</v>
      </c>
      <c r="I7330" s="10">
        <v>1958</v>
      </c>
      <c r="J7330" s="11">
        <v>21493</v>
      </c>
      <c r="K7330" s="12"/>
      <c r="L7330" s="13" t="s">
        <v>16859</v>
      </c>
      <c r="M7330" t="s">
        <v>753</v>
      </c>
      <c r="S7330" s="9"/>
      <c r="T7330" s="14"/>
      <c r="U7330" s="210" t="s">
        <v>18326</v>
      </c>
      <c r="V7330" s="14">
        <v>0</v>
      </c>
      <c r="W7330" s="14">
        <v>0</v>
      </c>
      <c r="X7330" s="150" t="s">
        <v>294</v>
      </c>
      <c r="Y7330" t="s">
        <v>15511</v>
      </c>
      <c r="Z7330" t="s">
        <v>271</v>
      </c>
      <c r="AA7330">
        <f t="shared" si="114"/>
        <v>2</v>
      </c>
    </row>
    <row r="7331" spans="1:27" x14ac:dyDescent="0.2">
      <c r="A7331">
        <v>373</v>
      </c>
      <c r="B7331" s="1" t="s">
        <v>16860</v>
      </c>
      <c r="C7331" t="s">
        <v>9894</v>
      </c>
      <c r="D7331" s="9" t="s">
        <v>16861</v>
      </c>
      <c r="E7331" s="9"/>
      <c r="F7331" s="9"/>
      <c r="G7331" s="10">
        <v>0</v>
      </c>
      <c r="H7331" s="10" t="s">
        <v>276</v>
      </c>
      <c r="I7331" s="10">
        <v>1959</v>
      </c>
      <c r="J7331" s="103">
        <v>1959</v>
      </c>
      <c r="K7331" s="12"/>
      <c r="L7331" s="29" t="s">
        <v>16862</v>
      </c>
      <c r="M7331" t="s">
        <v>753</v>
      </c>
      <c r="S7331" s="9"/>
      <c r="T7331" s="14"/>
      <c r="U7331" s="210" t="s">
        <v>18328</v>
      </c>
      <c r="V7331" s="14">
        <v>0</v>
      </c>
      <c r="W7331" s="14">
        <v>0</v>
      </c>
      <c r="X7331" s="150" t="s">
        <v>294</v>
      </c>
      <c r="Y7331" t="s">
        <v>16313</v>
      </c>
      <c r="Z7331" t="s">
        <v>271</v>
      </c>
      <c r="AA7331">
        <f t="shared" si="114"/>
        <v>5</v>
      </c>
    </row>
    <row r="7332" spans="1:27" x14ac:dyDescent="0.2">
      <c r="A7332">
        <v>1384</v>
      </c>
      <c r="B7332" s="1" t="s">
        <v>16863</v>
      </c>
      <c r="C7332" t="s">
        <v>9894</v>
      </c>
      <c r="D7332" s="9" t="s">
        <v>16864</v>
      </c>
      <c r="E7332" s="9"/>
      <c r="F7332" s="9"/>
      <c r="G7332" s="10">
        <v>0</v>
      </c>
      <c r="H7332" s="10" t="s">
        <v>276</v>
      </c>
      <c r="I7332" s="10">
        <v>1959</v>
      </c>
      <c r="J7332" s="103">
        <v>1959</v>
      </c>
      <c r="K7332" s="12"/>
      <c r="L7332" s="13" t="s">
        <v>11</v>
      </c>
      <c r="M7332" t="s">
        <v>17959</v>
      </c>
      <c r="S7332" s="9"/>
      <c r="T7332" s="14"/>
      <c r="U7332" s="210" t="s">
        <v>18328</v>
      </c>
      <c r="V7332" s="14">
        <v>0</v>
      </c>
      <c r="W7332" s="14">
        <v>0</v>
      </c>
      <c r="X7332" s="150" t="s">
        <v>294</v>
      </c>
      <c r="Y7332" t="s">
        <v>16313</v>
      </c>
      <c r="Z7332" t="s">
        <v>271</v>
      </c>
      <c r="AA7332">
        <f t="shared" si="114"/>
        <v>3</v>
      </c>
    </row>
    <row r="7333" spans="1:27" x14ac:dyDescent="0.2">
      <c r="A7333">
        <v>137</v>
      </c>
      <c r="B7333" s="1" t="s">
        <v>16865</v>
      </c>
      <c r="C7333" t="s">
        <v>9894</v>
      </c>
      <c r="D7333" s="9" t="s">
        <v>16866</v>
      </c>
      <c r="E7333" s="9"/>
      <c r="F7333" s="9"/>
      <c r="G7333" s="10">
        <v>6</v>
      </c>
      <c r="H7333" s="10" t="s">
        <v>536</v>
      </c>
      <c r="I7333" s="10">
        <v>1959</v>
      </c>
      <c r="J7333" s="11">
        <v>21587</v>
      </c>
      <c r="K7333" s="12"/>
      <c r="L7333" s="13" t="s">
        <v>16867</v>
      </c>
      <c r="M7333" t="s">
        <v>753</v>
      </c>
      <c r="S7333" s="9"/>
      <c r="T7333" s="14">
        <v>6</v>
      </c>
      <c r="U7333" s="210" t="s">
        <v>18329</v>
      </c>
      <c r="V7333" s="14">
        <v>0</v>
      </c>
      <c r="W7333" s="14">
        <v>0</v>
      </c>
      <c r="X7333" s="150" t="s">
        <v>294</v>
      </c>
      <c r="Y7333" t="s">
        <v>16868</v>
      </c>
      <c r="Z7333" t="s">
        <v>271</v>
      </c>
      <c r="AA7333">
        <f t="shared" si="114"/>
        <v>2</v>
      </c>
    </row>
    <row r="7334" spans="1:27" x14ac:dyDescent="0.2">
      <c r="A7334">
        <v>6945</v>
      </c>
      <c r="B7334" s="1" t="s">
        <v>16869</v>
      </c>
      <c r="C7334" t="s">
        <v>7788</v>
      </c>
      <c r="D7334" s="9"/>
      <c r="E7334" s="9" t="s">
        <v>508</v>
      </c>
      <c r="F7334" s="9"/>
      <c r="G7334" s="10">
        <v>26</v>
      </c>
      <c r="H7334" s="10" t="s">
        <v>536</v>
      </c>
      <c r="I7334" s="10">
        <v>1959</v>
      </c>
      <c r="J7334" s="11">
        <v>21607</v>
      </c>
      <c r="K7334" s="12"/>
      <c r="L7334" s="13" t="s">
        <v>18547</v>
      </c>
      <c r="M7334" t="s">
        <v>753</v>
      </c>
      <c r="S7334" s="9"/>
      <c r="T7334" s="14">
        <v>2</v>
      </c>
      <c r="U7334" s="210" t="s">
        <v>18330</v>
      </c>
      <c r="V7334" s="14">
        <v>0</v>
      </c>
      <c r="W7334" s="14">
        <v>0</v>
      </c>
      <c r="X7334" s="109" t="e">
        <v>#N/A</v>
      </c>
      <c r="Y7334" t="s">
        <v>334</v>
      </c>
      <c r="Z7334" t="s">
        <v>18167</v>
      </c>
      <c r="AA7334">
        <f t="shared" si="114"/>
        <v>1</v>
      </c>
    </row>
    <row r="7335" spans="1:27" x14ac:dyDescent="0.2">
      <c r="A7335">
        <v>1966</v>
      </c>
      <c r="B7335" s="1" t="s">
        <v>16870</v>
      </c>
      <c r="C7335" t="s">
        <v>9894</v>
      </c>
      <c r="D7335" s="9" t="s">
        <v>16307</v>
      </c>
      <c r="E7335" s="9"/>
      <c r="F7335" s="9"/>
      <c r="G7335" s="10">
        <v>5</v>
      </c>
      <c r="H7335" s="10" t="s">
        <v>313</v>
      </c>
      <c r="I7335" s="10">
        <v>1959</v>
      </c>
      <c r="J7335" s="11">
        <v>21675</v>
      </c>
      <c r="K7335" s="12"/>
      <c r="L7335" s="13" t="s">
        <v>16871</v>
      </c>
      <c r="M7335" t="s">
        <v>753</v>
      </c>
      <c r="S7335" s="9"/>
      <c r="T7335" s="14">
        <v>6</v>
      </c>
      <c r="U7335" s="210" t="s">
        <v>18329</v>
      </c>
      <c r="V7335" s="14">
        <v>0</v>
      </c>
      <c r="W7335" s="14">
        <v>0</v>
      </c>
      <c r="X7335" s="109" t="e">
        <v>#N/A</v>
      </c>
      <c r="Y7335" t="s">
        <v>16307</v>
      </c>
      <c r="Z7335" t="s">
        <v>271</v>
      </c>
      <c r="AA7335">
        <f t="shared" si="114"/>
        <v>1</v>
      </c>
    </row>
    <row r="7336" spans="1:27" x14ac:dyDescent="0.2">
      <c r="A7336">
        <v>3225</v>
      </c>
      <c r="B7336" s="1" t="s">
        <v>16872</v>
      </c>
      <c r="C7336" t="s">
        <v>9894</v>
      </c>
      <c r="D7336" s="9" t="s">
        <v>16307</v>
      </c>
      <c r="E7336" s="9"/>
      <c r="F7336" s="9"/>
      <c r="G7336" s="10">
        <v>5</v>
      </c>
      <c r="H7336" s="10" t="s">
        <v>313</v>
      </c>
      <c r="I7336" s="10">
        <v>1959</v>
      </c>
      <c r="J7336" s="11">
        <v>21675</v>
      </c>
      <c r="K7336" s="12"/>
      <c r="L7336" s="13" t="s">
        <v>16871</v>
      </c>
      <c r="M7336" t="s">
        <v>753</v>
      </c>
      <c r="S7336" s="9"/>
      <c r="T7336" s="14">
        <v>6</v>
      </c>
      <c r="U7336" s="210" t="s">
        <v>18329</v>
      </c>
      <c r="V7336" s="14">
        <v>0</v>
      </c>
      <c r="W7336" s="14">
        <v>0</v>
      </c>
      <c r="X7336" s="109" t="e">
        <v>#N/A</v>
      </c>
      <c r="Y7336" t="s">
        <v>16307</v>
      </c>
      <c r="Z7336" t="s">
        <v>271</v>
      </c>
      <c r="AA7336">
        <f t="shared" si="114"/>
        <v>1</v>
      </c>
    </row>
    <row r="7337" spans="1:27" x14ac:dyDescent="0.2">
      <c r="A7337">
        <v>7383</v>
      </c>
      <c r="B7337" s="1" t="s">
        <v>16875</v>
      </c>
      <c r="C7337" t="s">
        <v>9894</v>
      </c>
      <c r="D7337" s="9" t="s">
        <v>16876</v>
      </c>
      <c r="E7337" s="9"/>
      <c r="F7337" s="9"/>
      <c r="G7337" s="10">
        <v>2</v>
      </c>
      <c r="H7337" s="10" t="s">
        <v>330</v>
      </c>
      <c r="I7337" s="10">
        <v>1959</v>
      </c>
      <c r="J7337" s="11">
        <v>21703</v>
      </c>
      <c r="K7337" s="12"/>
      <c r="L7337" s="13" t="s">
        <v>16877</v>
      </c>
      <c r="M7337" t="s">
        <v>753</v>
      </c>
      <c r="S7337" s="9"/>
      <c r="T7337" s="14">
        <v>6</v>
      </c>
      <c r="U7337" s="210" t="s">
        <v>18329</v>
      </c>
      <c r="V7337" s="14">
        <v>0</v>
      </c>
      <c r="W7337" s="14">
        <v>0</v>
      </c>
      <c r="X7337" s="150" t="s">
        <v>294</v>
      </c>
      <c r="Y7337" t="s">
        <v>16855</v>
      </c>
      <c r="Z7337" t="s">
        <v>271</v>
      </c>
      <c r="AA7337">
        <f t="shared" si="114"/>
        <v>4</v>
      </c>
    </row>
    <row r="7338" spans="1:27" x14ac:dyDescent="0.2">
      <c r="A7338">
        <v>7401</v>
      </c>
      <c r="B7338" s="1" t="s">
        <v>16878</v>
      </c>
      <c r="C7338" t="s">
        <v>9894</v>
      </c>
      <c r="D7338" s="9" t="s">
        <v>16879</v>
      </c>
      <c r="E7338" s="9"/>
      <c r="F7338" s="9"/>
      <c r="G7338" s="10">
        <v>2</v>
      </c>
      <c r="H7338" s="10" t="s">
        <v>330</v>
      </c>
      <c r="I7338" s="10">
        <v>1959</v>
      </c>
      <c r="J7338" s="11">
        <v>21703</v>
      </c>
      <c r="K7338" s="12"/>
      <c r="L7338" s="13" t="s">
        <v>16877</v>
      </c>
      <c r="M7338" t="s">
        <v>753</v>
      </c>
      <c r="S7338" s="9"/>
      <c r="T7338" s="14">
        <v>6</v>
      </c>
      <c r="U7338" s="210" t="s">
        <v>18329</v>
      </c>
      <c r="V7338" s="14">
        <v>0</v>
      </c>
      <c r="W7338" s="14">
        <v>0</v>
      </c>
      <c r="X7338" s="150" t="s">
        <v>294</v>
      </c>
      <c r="Y7338" t="s">
        <v>16855</v>
      </c>
      <c r="Z7338" t="s">
        <v>271</v>
      </c>
      <c r="AA7338">
        <f t="shared" si="114"/>
        <v>4</v>
      </c>
    </row>
    <row r="7339" spans="1:27" x14ac:dyDescent="0.2">
      <c r="A7339">
        <v>1450</v>
      </c>
      <c r="B7339" s="1" t="s">
        <v>16882</v>
      </c>
      <c r="C7339" t="s">
        <v>503</v>
      </c>
      <c r="D7339" s="9" t="s">
        <v>16883</v>
      </c>
      <c r="E7339" s="9"/>
      <c r="F7339" s="9"/>
      <c r="G7339" s="10">
        <v>2</v>
      </c>
      <c r="H7339" s="10" t="s">
        <v>330</v>
      </c>
      <c r="I7339" s="10">
        <v>1959</v>
      </c>
      <c r="J7339" s="11">
        <v>21703</v>
      </c>
      <c r="K7339" s="12"/>
      <c r="L7339" s="13" t="s">
        <v>16877</v>
      </c>
      <c r="M7339" t="s">
        <v>753</v>
      </c>
      <c r="S7339" s="9"/>
      <c r="T7339" s="14">
        <v>6</v>
      </c>
      <c r="U7339" s="210" t="s">
        <v>18329</v>
      </c>
      <c r="V7339" s="14">
        <v>0</v>
      </c>
      <c r="W7339" s="14">
        <v>0</v>
      </c>
      <c r="X7339" s="150" t="s">
        <v>294</v>
      </c>
      <c r="Y7339" t="s">
        <v>16855</v>
      </c>
      <c r="Z7339" t="s">
        <v>505</v>
      </c>
      <c r="AA7339">
        <f t="shared" si="114"/>
        <v>3</v>
      </c>
    </row>
    <row r="7340" spans="1:27" x14ac:dyDescent="0.2">
      <c r="A7340">
        <v>1799</v>
      </c>
      <c r="B7340" s="1" t="s">
        <v>16880</v>
      </c>
      <c r="C7340" t="s">
        <v>503</v>
      </c>
      <c r="D7340" s="9" t="s">
        <v>16881</v>
      </c>
      <c r="E7340" s="9"/>
      <c r="F7340" s="9"/>
      <c r="G7340" s="10">
        <v>2</v>
      </c>
      <c r="H7340" s="10" t="s">
        <v>330</v>
      </c>
      <c r="I7340" s="10">
        <v>1959</v>
      </c>
      <c r="J7340" s="11">
        <v>21703</v>
      </c>
      <c r="K7340" s="12"/>
      <c r="L7340" s="13" t="s">
        <v>16877</v>
      </c>
      <c r="M7340" t="s">
        <v>753</v>
      </c>
      <c r="S7340" s="9"/>
      <c r="T7340" s="14">
        <v>6</v>
      </c>
      <c r="U7340" s="210" t="s">
        <v>18329</v>
      </c>
      <c r="V7340" s="14">
        <v>0</v>
      </c>
      <c r="W7340" s="14">
        <v>0</v>
      </c>
      <c r="X7340" s="150" t="s">
        <v>270</v>
      </c>
      <c r="Y7340">
        <v>199</v>
      </c>
      <c r="Z7340" t="s">
        <v>505</v>
      </c>
      <c r="AA7340">
        <f t="shared" si="114"/>
        <v>4</v>
      </c>
    </row>
    <row r="7341" spans="1:27" x14ac:dyDescent="0.2">
      <c r="A7341">
        <v>377</v>
      </c>
      <c r="B7341" s="1" t="s">
        <v>16873</v>
      </c>
      <c r="C7341" t="s">
        <v>503</v>
      </c>
      <c r="D7341" s="9" t="s">
        <v>16874</v>
      </c>
      <c r="E7341" s="9"/>
      <c r="F7341" s="9"/>
      <c r="G7341" s="10">
        <v>2</v>
      </c>
      <c r="H7341" s="10" t="s">
        <v>330</v>
      </c>
      <c r="I7341" s="10">
        <v>1959</v>
      </c>
      <c r="J7341" s="11">
        <v>21703</v>
      </c>
      <c r="K7341" s="12"/>
      <c r="L7341" s="13" t="s">
        <v>41</v>
      </c>
      <c r="M7341" t="s">
        <v>753</v>
      </c>
      <c r="S7341" s="9"/>
      <c r="T7341" s="14">
        <v>6</v>
      </c>
      <c r="U7341" s="210" t="s">
        <v>18329</v>
      </c>
      <c r="V7341" s="14">
        <v>0</v>
      </c>
      <c r="W7341" s="14">
        <v>0</v>
      </c>
      <c r="X7341" s="150" t="s">
        <v>294</v>
      </c>
      <c r="Y7341" t="s">
        <v>15511</v>
      </c>
      <c r="Z7341" t="s">
        <v>271</v>
      </c>
      <c r="AA7341">
        <f t="shared" si="114"/>
        <v>5</v>
      </c>
    </row>
    <row r="7342" spans="1:27" x14ac:dyDescent="0.2">
      <c r="A7342">
        <v>4011</v>
      </c>
      <c r="B7342" s="1" t="s">
        <v>16900</v>
      </c>
      <c r="C7342" t="s">
        <v>9894</v>
      </c>
      <c r="D7342" s="9" t="s">
        <v>10620</v>
      </c>
      <c r="E7342" s="9"/>
      <c r="F7342" s="9"/>
      <c r="G7342" s="10">
        <v>9</v>
      </c>
      <c r="H7342" s="10" t="s">
        <v>330</v>
      </c>
      <c r="I7342" s="10">
        <v>1959</v>
      </c>
      <c r="J7342" s="11">
        <v>21710</v>
      </c>
      <c r="K7342" s="12"/>
      <c r="L7342" s="13" t="s">
        <v>16886</v>
      </c>
      <c r="M7342" t="s">
        <v>753</v>
      </c>
      <c r="S7342" s="9"/>
      <c r="T7342" s="14">
        <v>6</v>
      </c>
      <c r="U7342" s="210" t="s">
        <v>18329</v>
      </c>
      <c r="V7342" s="14">
        <v>0</v>
      </c>
      <c r="W7342" s="14">
        <v>0</v>
      </c>
      <c r="X7342" s="109" t="e">
        <v>#N/A</v>
      </c>
      <c r="Y7342" t="s">
        <v>10620</v>
      </c>
      <c r="Z7342" t="s">
        <v>7856</v>
      </c>
      <c r="AA7342">
        <f t="shared" si="114"/>
        <v>1</v>
      </c>
    </row>
    <row r="7343" spans="1:27" x14ac:dyDescent="0.2">
      <c r="A7343">
        <v>4335</v>
      </c>
      <c r="B7343" s="1" t="s">
        <v>16901</v>
      </c>
      <c r="C7343" t="s">
        <v>9894</v>
      </c>
      <c r="D7343" s="9" t="s">
        <v>10620</v>
      </c>
      <c r="E7343" s="9"/>
      <c r="F7343" s="9"/>
      <c r="G7343" s="10">
        <v>9</v>
      </c>
      <c r="H7343" s="10" t="s">
        <v>330</v>
      </c>
      <c r="I7343" s="10">
        <v>1959</v>
      </c>
      <c r="J7343" s="11">
        <v>21710</v>
      </c>
      <c r="K7343" s="12"/>
      <c r="L7343" s="13" t="s">
        <v>16886</v>
      </c>
      <c r="M7343" t="s">
        <v>753</v>
      </c>
      <c r="S7343" s="9"/>
      <c r="T7343" s="14">
        <v>6</v>
      </c>
      <c r="U7343" s="210" t="s">
        <v>18329</v>
      </c>
      <c r="V7343" s="14">
        <v>0</v>
      </c>
      <c r="W7343" s="14">
        <v>1</v>
      </c>
      <c r="X7343" s="109" t="e">
        <v>#N/A</v>
      </c>
      <c r="Y7343" t="s">
        <v>10620</v>
      </c>
      <c r="Z7343" t="s">
        <v>271</v>
      </c>
      <c r="AA7343">
        <f t="shared" si="114"/>
        <v>1</v>
      </c>
    </row>
    <row r="7344" spans="1:27" x14ac:dyDescent="0.2">
      <c r="A7344">
        <v>1955</v>
      </c>
      <c r="B7344" s="1" t="s">
        <v>16892</v>
      </c>
      <c r="C7344" t="s">
        <v>9894</v>
      </c>
      <c r="D7344" s="9" t="s">
        <v>16893</v>
      </c>
      <c r="E7344" s="9"/>
      <c r="F7344" s="9"/>
      <c r="G7344" s="10">
        <v>9</v>
      </c>
      <c r="H7344" s="10" t="s">
        <v>330</v>
      </c>
      <c r="I7344" s="10">
        <v>1959</v>
      </c>
      <c r="J7344" s="11">
        <v>21710</v>
      </c>
      <c r="K7344" s="12"/>
      <c r="L7344" s="13" t="s">
        <v>16886</v>
      </c>
      <c r="M7344" t="s">
        <v>753</v>
      </c>
      <c r="S7344" s="9"/>
      <c r="T7344" s="14">
        <v>6</v>
      </c>
      <c r="U7344" s="210" t="s">
        <v>18329</v>
      </c>
      <c r="V7344" s="14">
        <v>0</v>
      </c>
      <c r="W7344" s="14">
        <v>0</v>
      </c>
      <c r="X7344" s="150" t="s">
        <v>294</v>
      </c>
      <c r="Y7344" t="s">
        <v>16887</v>
      </c>
      <c r="Z7344" t="s">
        <v>271</v>
      </c>
      <c r="AA7344">
        <f t="shared" si="114"/>
        <v>3</v>
      </c>
    </row>
    <row r="7345" spans="1:27" x14ac:dyDescent="0.2">
      <c r="A7345">
        <v>2170</v>
      </c>
      <c r="B7345" s="1" t="s">
        <v>16899</v>
      </c>
      <c r="C7345" t="s">
        <v>9894</v>
      </c>
      <c r="D7345" s="9" t="s">
        <v>16310</v>
      </c>
      <c r="E7345" s="9"/>
      <c r="F7345" s="9"/>
      <c r="G7345" s="10">
        <v>9</v>
      </c>
      <c r="H7345" s="10" t="s">
        <v>330</v>
      </c>
      <c r="I7345" s="10">
        <v>1959</v>
      </c>
      <c r="J7345" s="11">
        <v>21710</v>
      </c>
      <c r="K7345" s="12"/>
      <c r="L7345" s="13" t="s">
        <v>16886</v>
      </c>
      <c r="M7345" t="s">
        <v>753</v>
      </c>
      <c r="S7345" s="9"/>
      <c r="T7345" s="14">
        <v>6</v>
      </c>
      <c r="U7345" s="210" t="s">
        <v>18329</v>
      </c>
      <c r="V7345" s="14">
        <v>0</v>
      </c>
      <c r="W7345" s="14">
        <v>0</v>
      </c>
      <c r="X7345" s="150" t="s">
        <v>294</v>
      </c>
      <c r="Y7345" t="s">
        <v>16313</v>
      </c>
      <c r="Z7345" t="s">
        <v>271</v>
      </c>
      <c r="AA7345">
        <f t="shared" si="114"/>
        <v>2</v>
      </c>
    </row>
    <row r="7346" spans="1:27" x14ac:dyDescent="0.2">
      <c r="A7346">
        <v>1540</v>
      </c>
      <c r="B7346" s="1" t="s">
        <v>16902</v>
      </c>
      <c r="C7346" t="s">
        <v>9894</v>
      </c>
      <c r="D7346" s="9" t="s">
        <v>16307</v>
      </c>
      <c r="E7346" s="9"/>
      <c r="F7346" s="9"/>
      <c r="G7346" s="10">
        <v>9</v>
      </c>
      <c r="H7346" s="10" t="s">
        <v>330</v>
      </c>
      <c r="I7346" s="10">
        <v>1959</v>
      </c>
      <c r="J7346" s="11">
        <v>21710</v>
      </c>
      <c r="K7346" s="12"/>
      <c r="L7346" s="13" t="s">
        <v>16886</v>
      </c>
      <c r="M7346" t="s">
        <v>753</v>
      </c>
      <c r="S7346" s="9"/>
      <c r="T7346" s="14">
        <v>6</v>
      </c>
      <c r="U7346" s="210" t="s">
        <v>18329</v>
      </c>
      <c r="V7346" s="14">
        <v>0</v>
      </c>
      <c r="W7346" s="14">
        <v>0</v>
      </c>
      <c r="X7346" s="109" t="e">
        <v>#N/A</v>
      </c>
      <c r="Y7346" t="s">
        <v>16307</v>
      </c>
      <c r="Z7346" t="s">
        <v>271</v>
      </c>
      <c r="AA7346">
        <f t="shared" si="114"/>
        <v>1</v>
      </c>
    </row>
    <row r="7347" spans="1:27" x14ac:dyDescent="0.2">
      <c r="A7347">
        <v>1783</v>
      </c>
      <c r="B7347" s="1" t="s">
        <v>16884</v>
      </c>
      <c r="C7347" t="s">
        <v>9894</v>
      </c>
      <c r="D7347" s="9" t="s">
        <v>16885</v>
      </c>
      <c r="E7347" s="9"/>
      <c r="F7347" s="9"/>
      <c r="G7347" s="10">
        <v>9</v>
      </c>
      <c r="H7347" s="10" t="s">
        <v>330</v>
      </c>
      <c r="I7347" s="10">
        <v>1959</v>
      </c>
      <c r="J7347" s="11">
        <v>21710</v>
      </c>
      <c r="K7347" s="12"/>
      <c r="L7347" s="13" t="s">
        <v>16886</v>
      </c>
      <c r="M7347" t="s">
        <v>753</v>
      </c>
      <c r="S7347" s="9"/>
      <c r="T7347" s="14">
        <v>6</v>
      </c>
      <c r="U7347" s="210" t="s">
        <v>18329</v>
      </c>
      <c r="V7347" s="14">
        <v>0</v>
      </c>
      <c r="W7347" s="14">
        <v>0</v>
      </c>
      <c r="X7347" s="150" t="s">
        <v>294</v>
      </c>
      <c r="Y7347" t="s">
        <v>16887</v>
      </c>
      <c r="Z7347" t="s">
        <v>271</v>
      </c>
      <c r="AA7347">
        <f t="shared" si="114"/>
        <v>4</v>
      </c>
    </row>
    <row r="7348" spans="1:27" x14ac:dyDescent="0.2">
      <c r="A7348">
        <v>961</v>
      </c>
      <c r="B7348" s="1" t="s">
        <v>16890</v>
      </c>
      <c r="C7348" t="s">
        <v>9894</v>
      </c>
      <c r="D7348" s="9" t="s">
        <v>16891</v>
      </c>
      <c r="E7348" s="9"/>
      <c r="F7348" s="9"/>
      <c r="G7348" s="10">
        <v>9</v>
      </c>
      <c r="H7348" s="10" t="s">
        <v>330</v>
      </c>
      <c r="I7348" s="10">
        <v>1959</v>
      </c>
      <c r="J7348" s="11">
        <v>21710</v>
      </c>
      <c r="K7348" s="12"/>
      <c r="L7348" s="13" t="s">
        <v>16886</v>
      </c>
      <c r="M7348" t="s">
        <v>753</v>
      </c>
      <c r="S7348" s="9"/>
      <c r="T7348" s="14">
        <v>6</v>
      </c>
      <c r="U7348" s="210" t="s">
        <v>18329</v>
      </c>
      <c r="V7348" s="14">
        <v>0</v>
      </c>
      <c r="W7348" s="14">
        <v>0</v>
      </c>
      <c r="X7348" s="150" t="s">
        <v>294</v>
      </c>
      <c r="Y7348" t="s">
        <v>16313</v>
      </c>
      <c r="Z7348" t="s">
        <v>271</v>
      </c>
      <c r="AA7348">
        <f t="shared" si="114"/>
        <v>4</v>
      </c>
    </row>
    <row r="7349" spans="1:27" x14ac:dyDescent="0.2">
      <c r="A7349">
        <v>5350</v>
      </c>
      <c r="B7349" s="1" t="s">
        <v>16903</v>
      </c>
      <c r="C7349" t="s">
        <v>9894</v>
      </c>
      <c r="D7349" s="9" t="s">
        <v>16307</v>
      </c>
      <c r="E7349" s="9"/>
      <c r="F7349" s="9"/>
      <c r="G7349" s="10">
        <v>9</v>
      </c>
      <c r="H7349" s="10" t="s">
        <v>330</v>
      </c>
      <c r="I7349" s="10">
        <v>1959</v>
      </c>
      <c r="J7349" s="11">
        <v>21710</v>
      </c>
      <c r="K7349" s="12"/>
      <c r="L7349" s="13" t="s">
        <v>16886</v>
      </c>
      <c r="M7349" t="s">
        <v>753</v>
      </c>
      <c r="S7349" s="9"/>
      <c r="T7349" s="14">
        <v>6</v>
      </c>
      <c r="U7349" s="210" t="s">
        <v>18329</v>
      </c>
      <c r="V7349" s="14">
        <v>0</v>
      </c>
      <c r="W7349" s="14">
        <v>0</v>
      </c>
      <c r="X7349" s="109" t="e">
        <v>#N/A</v>
      </c>
      <c r="Y7349" t="s">
        <v>16307</v>
      </c>
      <c r="Z7349" t="s">
        <v>271</v>
      </c>
      <c r="AA7349">
        <f t="shared" si="114"/>
        <v>1</v>
      </c>
    </row>
    <row r="7350" spans="1:27" x14ac:dyDescent="0.2">
      <c r="A7350">
        <v>1442</v>
      </c>
      <c r="B7350" s="1" t="s">
        <v>16906</v>
      </c>
      <c r="C7350" t="s">
        <v>9894</v>
      </c>
      <c r="D7350" s="9" t="s">
        <v>16313</v>
      </c>
      <c r="E7350" s="9"/>
      <c r="F7350" s="9"/>
      <c r="G7350" s="10">
        <v>9</v>
      </c>
      <c r="H7350" s="10" t="s">
        <v>330</v>
      </c>
      <c r="I7350" s="10">
        <v>1959</v>
      </c>
      <c r="J7350" s="11">
        <v>21710</v>
      </c>
      <c r="K7350" s="12"/>
      <c r="L7350" s="13" t="s">
        <v>16886</v>
      </c>
      <c r="M7350" t="s">
        <v>753</v>
      </c>
      <c r="S7350" s="9"/>
      <c r="T7350" s="14">
        <v>6</v>
      </c>
      <c r="U7350" s="210" t="s">
        <v>18329</v>
      </c>
      <c r="V7350" s="14">
        <v>0</v>
      </c>
      <c r="W7350" s="14">
        <v>0</v>
      </c>
      <c r="X7350" s="150" t="s">
        <v>294</v>
      </c>
      <c r="Y7350" t="s">
        <v>16313</v>
      </c>
      <c r="Z7350" t="s">
        <v>271</v>
      </c>
      <c r="AA7350">
        <f t="shared" si="114"/>
        <v>1</v>
      </c>
    </row>
    <row r="7351" spans="1:27" x14ac:dyDescent="0.2">
      <c r="A7351">
        <v>3847</v>
      </c>
      <c r="B7351" s="1" t="s">
        <v>16904</v>
      </c>
      <c r="C7351" t="s">
        <v>9894</v>
      </c>
      <c r="D7351" s="9" t="s">
        <v>16307</v>
      </c>
      <c r="E7351" s="9"/>
      <c r="F7351" s="9"/>
      <c r="G7351" s="10">
        <v>9</v>
      </c>
      <c r="H7351" s="10" t="s">
        <v>330</v>
      </c>
      <c r="I7351" s="10">
        <v>1959</v>
      </c>
      <c r="J7351" s="11">
        <v>21710</v>
      </c>
      <c r="K7351" s="12"/>
      <c r="L7351" s="13" t="s">
        <v>16886</v>
      </c>
      <c r="M7351" t="s">
        <v>753</v>
      </c>
      <c r="S7351" s="9"/>
      <c r="T7351" s="14">
        <v>6</v>
      </c>
      <c r="U7351" s="210" t="s">
        <v>18329</v>
      </c>
      <c r="V7351" s="14">
        <v>0</v>
      </c>
      <c r="W7351" s="14">
        <v>0</v>
      </c>
      <c r="X7351" s="109" t="e">
        <v>#N/A</v>
      </c>
      <c r="Y7351" t="s">
        <v>16307</v>
      </c>
      <c r="Z7351" t="s">
        <v>271</v>
      </c>
      <c r="AA7351">
        <f t="shared" si="114"/>
        <v>1</v>
      </c>
    </row>
    <row r="7352" spans="1:27" x14ac:dyDescent="0.2">
      <c r="A7352">
        <v>5834</v>
      </c>
      <c r="B7352" s="1" t="s">
        <v>16905</v>
      </c>
      <c r="C7352" t="s">
        <v>9894</v>
      </c>
      <c r="D7352" s="9" t="s">
        <v>16307</v>
      </c>
      <c r="E7352" s="9"/>
      <c r="F7352" s="9"/>
      <c r="G7352" s="10">
        <v>9</v>
      </c>
      <c r="H7352" s="10" t="s">
        <v>330</v>
      </c>
      <c r="I7352" s="10">
        <v>1959</v>
      </c>
      <c r="J7352" s="11">
        <v>21710</v>
      </c>
      <c r="K7352" s="12"/>
      <c r="L7352" s="13" t="s">
        <v>16886</v>
      </c>
      <c r="M7352" t="s">
        <v>753</v>
      </c>
      <c r="S7352" s="9"/>
      <c r="T7352" s="14">
        <v>6</v>
      </c>
      <c r="U7352" s="210" t="s">
        <v>18329</v>
      </c>
      <c r="V7352" s="14">
        <v>0</v>
      </c>
      <c r="W7352" s="14">
        <v>0</v>
      </c>
      <c r="X7352" s="109" t="e">
        <v>#N/A</v>
      </c>
      <c r="Y7352" t="s">
        <v>16307</v>
      </c>
      <c r="Z7352" t="s">
        <v>271</v>
      </c>
      <c r="AA7352">
        <f t="shared" si="114"/>
        <v>1</v>
      </c>
    </row>
    <row r="7353" spans="1:27" x14ac:dyDescent="0.2">
      <c r="A7353">
        <v>979</v>
      </c>
      <c r="B7353" s="1" t="s">
        <v>16888</v>
      </c>
      <c r="C7353" t="s">
        <v>9894</v>
      </c>
      <c r="D7353" s="9" t="s">
        <v>16889</v>
      </c>
      <c r="E7353" s="9"/>
      <c r="F7353" s="9"/>
      <c r="G7353" s="10">
        <v>9</v>
      </c>
      <c r="H7353" s="10" t="s">
        <v>330</v>
      </c>
      <c r="I7353" s="10">
        <v>1959</v>
      </c>
      <c r="J7353" s="11">
        <v>21710</v>
      </c>
      <c r="K7353" s="12"/>
      <c r="L7353" s="13" t="s">
        <v>16886</v>
      </c>
      <c r="M7353" t="s">
        <v>753</v>
      </c>
      <c r="S7353" s="9"/>
      <c r="T7353" s="14">
        <v>6</v>
      </c>
      <c r="U7353" s="210" t="s">
        <v>18329</v>
      </c>
      <c r="V7353" s="14">
        <v>0</v>
      </c>
      <c r="W7353" s="14">
        <v>0</v>
      </c>
      <c r="X7353" s="150" t="s">
        <v>294</v>
      </c>
      <c r="Y7353" t="s">
        <v>15511</v>
      </c>
      <c r="Z7353" t="s">
        <v>271</v>
      </c>
      <c r="AA7353">
        <f t="shared" si="114"/>
        <v>4</v>
      </c>
    </row>
    <row r="7354" spans="1:27" x14ac:dyDescent="0.2">
      <c r="A7354" s="14">
        <v>1868</v>
      </c>
      <c r="B7354" s="1" t="s">
        <v>16894</v>
      </c>
      <c r="C7354" t="s">
        <v>9894</v>
      </c>
      <c r="D7354" s="9" t="s">
        <v>16895</v>
      </c>
      <c r="E7354" s="9"/>
      <c r="F7354" s="9"/>
      <c r="G7354" s="10">
        <v>9</v>
      </c>
      <c r="H7354" s="10" t="s">
        <v>330</v>
      </c>
      <c r="I7354" s="10">
        <v>1959</v>
      </c>
      <c r="J7354" s="11">
        <v>21710</v>
      </c>
      <c r="K7354" s="12"/>
      <c r="L7354" s="13" t="s">
        <v>16886</v>
      </c>
      <c r="M7354" t="s">
        <v>753</v>
      </c>
      <c r="S7354" s="9"/>
      <c r="T7354" s="14">
        <v>6</v>
      </c>
      <c r="U7354" s="210" t="s">
        <v>18329</v>
      </c>
      <c r="V7354" s="14">
        <v>0</v>
      </c>
      <c r="W7354" s="14">
        <v>0</v>
      </c>
      <c r="X7354" s="150" t="s">
        <v>294</v>
      </c>
      <c r="Y7354" t="s">
        <v>15511</v>
      </c>
      <c r="Z7354" t="s">
        <v>271</v>
      </c>
      <c r="AA7354">
        <f t="shared" si="114"/>
        <v>3</v>
      </c>
    </row>
    <row r="7355" spans="1:27" x14ac:dyDescent="0.2">
      <c r="A7355">
        <v>2086</v>
      </c>
      <c r="B7355" s="1" t="s">
        <v>16896</v>
      </c>
      <c r="C7355" t="s">
        <v>9894</v>
      </c>
      <c r="D7355" s="9" t="s">
        <v>16897</v>
      </c>
      <c r="E7355" s="9"/>
      <c r="F7355" s="9"/>
      <c r="G7355" s="10">
        <v>9</v>
      </c>
      <c r="H7355" s="10" t="s">
        <v>330</v>
      </c>
      <c r="I7355" s="10">
        <v>1959</v>
      </c>
      <c r="J7355" s="11">
        <v>21710</v>
      </c>
      <c r="K7355" s="12"/>
      <c r="L7355" s="13" t="s">
        <v>16886</v>
      </c>
      <c r="M7355" t="s">
        <v>753</v>
      </c>
      <c r="S7355" s="9"/>
      <c r="T7355" s="14">
        <v>6</v>
      </c>
      <c r="U7355" s="210" t="s">
        <v>18329</v>
      </c>
      <c r="V7355" s="14">
        <v>0</v>
      </c>
      <c r="W7355" s="14">
        <v>0</v>
      </c>
      <c r="X7355" s="150" t="s">
        <v>294</v>
      </c>
      <c r="Y7355" t="s">
        <v>16898</v>
      </c>
      <c r="Z7355" t="s">
        <v>271</v>
      </c>
      <c r="AA7355">
        <f t="shared" si="114"/>
        <v>3</v>
      </c>
    </row>
    <row r="7356" spans="1:27" x14ac:dyDescent="0.2">
      <c r="A7356">
        <v>105</v>
      </c>
      <c r="B7356" s="1" t="s">
        <v>16910</v>
      </c>
      <c r="C7356" t="s">
        <v>9894</v>
      </c>
      <c r="D7356" s="9" t="s">
        <v>16911</v>
      </c>
      <c r="E7356" s="9"/>
      <c r="F7356" s="9"/>
      <c r="G7356" s="10">
        <v>14</v>
      </c>
      <c r="H7356" s="10" t="s">
        <v>342</v>
      </c>
      <c r="I7356" s="10">
        <v>1959</v>
      </c>
      <c r="J7356" s="11">
        <v>21745</v>
      </c>
      <c r="K7356" s="12"/>
      <c r="L7356" s="13" t="s">
        <v>16909</v>
      </c>
      <c r="M7356" t="s">
        <v>753</v>
      </c>
      <c r="S7356" s="9"/>
      <c r="T7356" s="14">
        <v>7</v>
      </c>
      <c r="U7356" s="210" t="s">
        <v>18331</v>
      </c>
      <c r="V7356" s="14">
        <v>0</v>
      </c>
      <c r="W7356" s="14">
        <v>0</v>
      </c>
      <c r="X7356" s="150" t="s">
        <v>294</v>
      </c>
      <c r="Y7356" t="s">
        <v>15426</v>
      </c>
      <c r="Z7356" t="s">
        <v>271</v>
      </c>
      <c r="AA7356">
        <f t="shared" si="114"/>
        <v>4</v>
      </c>
    </row>
    <row r="7357" spans="1:27" x14ac:dyDescent="0.2">
      <c r="A7357">
        <v>665</v>
      </c>
      <c r="B7357" s="1" t="s">
        <v>16912</v>
      </c>
      <c r="C7357" t="s">
        <v>9894</v>
      </c>
      <c r="D7357" s="9" t="s">
        <v>16913</v>
      </c>
      <c r="E7357" s="9"/>
      <c r="F7357" s="9"/>
      <c r="G7357" s="10">
        <v>14</v>
      </c>
      <c r="H7357" s="10" t="s">
        <v>342</v>
      </c>
      <c r="I7357" s="10">
        <v>1959</v>
      </c>
      <c r="J7357" s="11">
        <v>21745</v>
      </c>
      <c r="K7357" s="12"/>
      <c r="L7357" s="13" t="s">
        <v>16909</v>
      </c>
      <c r="M7357" t="s">
        <v>753</v>
      </c>
      <c r="S7357" s="9"/>
      <c r="T7357" s="14">
        <v>7</v>
      </c>
      <c r="U7357" s="210" t="s">
        <v>18331</v>
      </c>
      <c r="V7357" s="14">
        <v>0</v>
      </c>
      <c r="W7357" s="14">
        <v>0</v>
      </c>
      <c r="X7357" s="150" t="s">
        <v>294</v>
      </c>
      <c r="Y7357" t="s">
        <v>15426</v>
      </c>
      <c r="Z7357" t="s">
        <v>271</v>
      </c>
      <c r="AA7357">
        <f t="shared" si="114"/>
        <v>4</v>
      </c>
    </row>
    <row r="7358" spans="1:27" x14ac:dyDescent="0.2">
      <c r="A7358">
        <v>718</v>
      </c>
      <c r="B7358" s="1" t="s">
        <v>16914</v>
      </c>
      <c r="C7358" t="s">
        <v>9894</v>
      </c>
      <c r="D7358" s="9" t="s">
        <v>16915</v>
      </c>
      <c r="E7358" s="9"/>
      <c r="F7358" s="9"/>
      <c r="G7358" s="10">
        <v>14</v>
      </c>
      <c r="H7358" s="10" t="s">
        <v>342</v>
      </c>
      <c r="I7358" s="10">
        <v>1959</v>
      </c>
      <c r="J7358" s="11">
        <v>21745</v>
      </c>
      <c r="K7358" s="12"/>
      <c r="L7358" s="13" t="s">
        <v>16909</v>
      </c>
      <c r="M7358" t="s">
        <v>753</v>
      </c>
      <c r="S7358" s="9"/>
      <c r="T7358" s="14">
        <v>7</v>
      </c>
      <c r="U7358" s="210" t="s">
        <v>18331</v>
      </c>
      <c r="V7358" s="14">
        <v>0</v>
      </c>
      <c r="W7358" s="14">
        <v>0</v>
      </c>
      <c r="X7358" s="150" t="s">
        <v>294</v>
      </c>
      <c r="Y7358" t="s">
        <v>15426</v>
      </c>
      <c r="Z7358" t="s">
        <v>271</v>
      </c>
      <c r="AA7358">
        <f t="shared" si="114"/>
        <v>3</v>
      </c>
    </row>
    <row r="7359" spans="1:27" x14ac:dyDescent="0.2">
      <c r="A7359">
        <v>3494</v>
      </c>
      <c r="B7359" s="1" t="s">
        <v>16916</v>
      </c>
      <c r="C7359" t="s">
        <v>9894</v>
      </c>
      <c r="D7359" s="9" t="s">
        <v>15423</v>
      </c>
      <c r="E7359" s="9"/>
      <c r="F7359" s="9"/>
      <c r="G7359" s="10">
        <v>14</v>
      </c>
      <c r="H7359" s="10" t="s">
        <v>342</v>
      </c>
      <c r="I7359" s="10">
        <v>1959</v>
      </c>
      <c r="J7359" s="11">
        <v>21745</v>
      </c>
      <c r="K7359" s="12"/>
      <c r="L7359" s="13" t="s">
        <v>16909</v>
      </c>
      <c r="M7359" t="s">
        <v>753</v>
      </c>
      <c r="S7359" s="9"/>
      <c r="T7359" s="14">
        <v>7</v>
      </c>
      <c r="U7359" s="210" t="s">
        <v>18331</v>
      </c>
      <c r="V7359" s="14">
        <v>0</v>
      </c>
      <c r="W7359" s="14">
        <v>0</v>
      </c>
      <c r="X7359" s="150" t="s">
        <v>294</v>
      </c>
      <c r="Y7359" t="s">
        <v>15426</v>
      </c>
      <c r="Z7359" t="s">
        <v>271</v>
      </c>
      <c r="AA7359">
        <f t="shared" si="114"/>
        <v>2</v>
      </c>
    </row>
    <row r="7360" spans="1:27" x14ac:dyDescent="0.2">
      <c r="A7360">
        <v>144</v>
      </c>
      <c r="B7360" s="1" t="s">
        <v>16907</v>
      </c>
      <c r="C7360" t="s">
        <v>503</v>
      </c>
      <c r="D7360" s="9" t="s">
        <v>16908</v>
      </c>
      <c r="E7360" s="9"/>
      <c r="F7360" s="9"/>
      <c r="G7360" s="10">
        <v>14</v>
      </c>
      <c r="H7360" s="10" t="s">
        <v>342</v>
      </c>
      <c r="I7360" s="10">
        <v>1959</v>
      </c>
      <c r="J7360" s="11">
        <v>21745</v>
      </c>
      <c r="K7360" s="12"/>
      <c r="L7360" s="13" t="s">
        <v>14</v>
      </c>
      <c r="M7360" t="s">
        <v>753</v>
      </c>
      <c r="S7360" s="9"/>
      <c r="T7360" s="14">
        <v>7</v>
      </c>
      <c r="U7360" s="210" t="s">
        <v>18331</v>
      </c>
      <c r="V7360" s="14">
        <v>0</v>
      </c>
      <c r="W7360" s="14">
        <v>0</v>
      </c>
      <c r="X7360" s="150" t="s">
        <v>294</v>
      </c>
      <c r="Y7360" t="s">
        <v>14806</v>
      </c>
      <c r="Z7360" t="s">
        <v>505</v>
      </c>
      <c r="AA7360">
        <f t="shared" si="114"/>
        <v>5</v>
      </c>
    </row>
    <row r="7361" spans="1:27" x14ac:dyDescent="0.2">
      <c r="A7361">
        <v>1137</v>
      </c>
      <c r="B7361" s="1" t="s">
        <v>16917</v>
      </c>
      <c r="C7361" t="s">
        <v>9894</v>
      </c>
      <c r="D7361" s="9" t="s">
        <v>16918</v>
      </c>
      <c r="E7361" s="9"/>
      <c r="F7361" s="9"/>
      <c r="G7361" s="10">
        <v>16</v>
      </c>
      <c r="H7361" s="10" t="s">
        <v>261</v>
      </c>
      <c r="I7361" s="10">
        <v>1959</v>
      </c>
      <c r="J7361" s="11">
        <v>21900</v>
      </c>
      <c r="K7361" s="12"/>
      <c r="L7361" s="13" t="s">
        <v>16919</v>
      </c>
      <c r="M7361" t="s">
        <v>753</v>
      </c>
      <c r="S7361" s="9"/>
      <c r="T7361" s="14">
        <v>12</v>
      </c>
      <c r="U7361" s="210" t="s">
        <v>18332</v>
      </c>
      <c r="V7361" s="14">
        <v>0</v>
      </c>
      <c r="W7361" s="14">
        <v>0</v>
      </c>
      <c r="X7361" s="150" t="s">
        <v>294</v>
      </c>
      <c r="Y7361" t="s">
        <v>16313</v>
      </c>
      <c r="Z7361" t="s">
        <v>271</v>
      </c>
      <c r="AA7361">
        <f t="shared" si="114"/>
        <v>4</v>
      </c>
    </row>
    <row r="7362" spans="1:27" x14ac:dyDescent="0.2">
      <c r="A7362">
        <v>1190</v>
      </c>
      <c r="B7362" s="1" t="s">
        <v>16920</v>
      </c>
      <c r="C7362" t="s">
        <v>9894</v>
      </c>
      <c r="D7362" s="9" t="s">
        <v>16921</v>
      </c>
      <c r="E7362" s="9"/>
      <c r="F7362" s="9"/>
      <c r="G7362" s="10">
        <v>16</v>
      </c>
      <c r="H7362" s="10" t="s">
        <v>261</v>
      </c>
      <c r="I7362" s="10">
        <v>1959</v>
      </c>
      <c r="J7362" s="11">
        <v>21900</v>
      </c>
      <c r="K7362" s="12"/>
      <c r="L7362" s="13" t="s">
        <v>16922</v>
      </c>
      <c r="M7362" t="s">
        <v>753</v>
      </c>
      <c r="S7362" s="9"/>
      <c r="T7362" s="14">
        <v>12</v>
      </c>
      <c r="U7362" s="210" t="s">
        <v>18332</v>
      </c>
      <c r="V7362" s="14">
        <v>0</v>
      </c>
      <c r="W7362" s="14">
        <v>0</v>
      </c>
      <c r="X7362" s="150" t="s">
        <v>294</v>
      </c>
      <c r="Y7362" t="s">
        <v>16313</v>
      </c>
      <c r="Z7362" t="s">
        <v>7856</v>
      </c>
      <c r="AA7362">
        <f t="shared" ref="AA7362:AA7425" si="115">LEN(D7362)-LEN(SUBSTITUTE(D7362,"/",""))+1</f>
        <v>3</v>
      </c>
    </row>
    <row r="7363" spans="1:27" x14ac:dyDescent="0.2">
      <c r="A7363">
        <v>2810</v>
      </c>
      <c r="B7363" s="1" t="s">
        <v>16923</v>
      </c>
      <c r="C7363" t="s">
        <v>2805</v>
      </c>
      <c r="D7363" s="9" t="s">
        <v>16924</v>
      </c>
      <c r="E7363" s="9" t="s">
        <v>2806</v>
      </c>
      <c r="F7363" s="9"/>
      <c r="G7363" s="10">
        <v>0</v>
      </c>
      <c r="H7363" s="10" t="s">
        <v>276</v>
      </c>
      <c r="I7363" s="10">
        <v>1960</v>
      </c>
      <c r="J7363" s="103">
        <v>1960</v>
      </c>
      <c r="K7363" s="12"/>
      <c r="L7363" s="13" t="s">
        <v>16925</v>
      </c>
      <c r="M7363" t="s">
        <v>753</v>
      </c>
      <c r="S7363" s="9"/>
      <c r="T7363" s="14"/>
      <c r="U7363" s="210" t="s">
        <v>18333</v>
      </c>
      <c r="V7363" s="14">
        <v>0</v>
      </c>
      <c r="W7363" s="14">
        <v>0</v>
      </c>
      <c r="X7363" s="109" t="e">
        <v>#N/A</v>
      </c>
      <c r="Y7363" t="s">
        <v>16926</v>
      </c>
      <c r="Z7363" t="s">
        <v>2808</v>
      </c>
      <c r="AA7363">
        <f t="shared" si="115"/>
        <v>2</v>
      </c>
    </row>
    <row r="7364" spans="1:27" x14ac:dyDescent="0.2">
      <c r="A7364">
        <v>6920</v>
      </c>
      <c r="B7364" s="1" t="s">
        <v>16927</v>
      </c>
      <c r="C7364" t="s">
        <v>9894</v>
      </c>
      <c r="D7364" s="9"/>
      <c r="E7364" s="9"/>
      <c r="F7364" s="9"/>
      <c r="G7364" s="10">
        <v>0</v>
      </c>
      <c r="H7364" s="10" t="s">
        <v>276</v>
      </c>
      <c r="I7364" s="10" t="s">
        <v>16928</v>
      </c>
      <c r="J7364" s="23" t="s">
        <v>16928</v>
      </c>
      <c r="K7364" s="12"/>
      <c r="L7364" s="13" t="s">
        <v>16929</v>
      </c>
      <c r="M7364" t="s">
        <v>753</v>
      </c>
      <c r="S7364" s="9"/>
      <c r="T7364" s="14"/>
      <c r="U7364" s="210" t="s">
        <v>18333</v>
      </c>
      <c r="V7364" s="14">
        <v>0</v>
      </c>
      <c r="W7364" s="14">
        <v>0</v>
      </c>
      <c r="X7364" s="109" t="e">
        <v>#N/A</v>
      </c>
      <c r="Y7364" t="s">
        <v>334</v>
      </c>
      <c r="Z7364" t="s">
        <v>271</v>
      </c>
      <c r="AA7364">
        <f t="shared" si="115"/>
        <v>1</v>
      </c>
    </row>
    <row r="7365" spans="1:27" x14ac:dyDescent="0.2">
      <c r="A7365">
        <v>6880</v>
      </c>
      <c r="B7365" s="1" t="s">
        <v>16930</v>
      </c>
      <c r="C7365" t="s">
        <v>9894</v>
      </c>
      <c r="D7365" s="9"/>
      <c r="E7365" s="9"/>
      <c r="F7365" s="9"/>
      <c r="G7365" s="10">
        <v>27</v>
      </c>
      <c r="H7365" s="10" t="s">
        <v>287</v>
      </c>
      <c r="I7365" s="10">
        <v>1960</v>
      </c>
      <c r="J7365" s="11">
        <v>22002</v>
      </c>
      <c r="K7365" s="12"/>
      <c r="L7365" s="13" t="s">
        <v>16931</v>
      </c>
      <c r="M7365" t="s">
        <v>753</v>
      </c>
      <c r="S7365" s="9"/>
      <c r="T7365" s="14">
        <v>3</v>
      </c>
      <c r="U7365" s="210" t="s">
        <v>18334</v>
      </c>
      <c r="V7365" s="14">
        <v>0</v>
      </c>
      <c r="W7365" s="14">
        <v>0</v>
      </c>
      <c r="X7365" s="109" t="e">
        <v>#N/A</v>
      </c>
      <c r="Y7365" t="s">
        <v>334</v>
      </c>
      <c r="Z7365" t="s">
        <v>271</v>
      </c>
      <c r="AA7365">
        <f t="shared" si="115"/>
        <v>1</v>
      </c>
    </row>
    <row r="7366" spans="1:27" x14ac:dyDescent="0.2">
      <c r="A7366">
        <v>949</v>
      </c>
      <c r="B7366" s="1" t="s">
        <v>16932</v>
      </c>
      <c r="C7366" t="s">
        <v>1798</v>
      </c>
      <c r="D7366" s="9" t="s">
        <v>16933</v>
      </c>
      <c r="E7366" s="9"/>
      <c r="F7366" s="9"/>
      <c r="G7366" s="10">
        <v>0</v>
      </c>
      <c r="H7366" s="10" t="s">
        <v>495</v>
      </c>
      <c r="I7366" s="10">
        <v>1960</v>
      </c>
      <c r="J7366" s="23" t="s">
        <v>16934</v>
      </c>
      <c r="K7366" s="12"/>
      <c r="L7366" s="13" t="s">
        <v>16935</v>
      </c>
      <c r="M7366" t="s">
        <v>753</v>
      </c>
      <c r="S7366" s="9"/>
      <c r="T7366">
        <v>10</v>
      </c>
      <c r="U7366" s="210" t="s">
        <v>18335</v>
      </c>
      <c r="V7366" s="14">
        <v>0</v>
      </c>
      <c r="W7366" s="14">
        <v>1</v>
      </c>
      <c r="X7366" s="109" t="e">
        <v>#N/A</v>
      </c>
      <c r="Y7366" t="s">
        <v>1888</v>
      </c>
      <c r="Z7366" t="s">
        <v>271</v>
      </c>
      <c r="AA7366">
        <f t="shared" si="115"/>
        <v>3</v>
      </c>
    </row>
    <row r="7367" spans="1:27" x14ac:dyDescent="0.2">
      <c r="A7367">
        <v>6760</v>
      </c>
      <c r="B7367" s="1" t="s">
        <v>16936</v>
      </c>
      <c r="C7367" t="s">
        <v>1798</v>
      </c>
      <c r="D7367" s="9" t="s">
        <v>1888</v>
      </c>
      <c r="E7367" s="9"/>
      <c r="F7367" s="9"/>
      <c r="G7367" s="10">
        <v>0</v>
      </c>
      <c r="H7367" s="10" t="s">
        <v>495</v>
      </c>
      <c r="I7367" s="10">
        <v>1960</v>
      </c>
      <c r="J7367" s="11" t="s">
        <v>16937</v>
      </c>
      <c r="K7367" s="12"/>
      <c r="L7367" t="s">
        <v>16938</v>
      </c>
      <c r="M7367" t="s">
        <v>781</v>
      </c>
      <c r="S7367" s="9"/>
      <c r="T7367" s="14">
        <v>10</v>
      </c>
      <c r="U7367" s="210" t="s">
        <v>18335</v>
      </c>
      <c r="V7367" s="14">
        <v>0</v>
      </c>
      <c r="W7367" s="14">
        <v>1</v>
      </c>
      <c r="X7367" s="109" t="e">
        <v>#N/A</v>
      </c>
      <c r="Y7367" t="s">
        <v>1888</v>
      </c>
      <c r="Z7367" t="s">
        <v>271</v>
      </c>
      <c r="AA7367">
        <f t="shared" si="115"/>
        <v>1</v>
      </c>
    </row>
    <row r="7368" spans="1:27" x14ac:dyDescent="0.2">
      <c r="A7368">
        <v>777</v>
      </c>
      <c r="B7368" s="1" t="s">
        <v>16939</v>
      </c>
      <c r="C7368" t="s">
        <v>9894</v>
      </c>
      <c r="D7368" s="9" t="s">
        <v>16940</v>
      </c>
      <c r="E7368" s="9"/>
      <c r="F7368" s="9"/>
      <c r="G7368" s="10">
        <v>18</v>
      </c>
      <c r="H7368" s="10" t="s">
        <v>632</v>
      </c>
      <c r="I7368" s="10">
        <v>1961</v>
      </c>
      <c r="J7368" s="11">
        <v>22542</v>
      </c>
      <c r="K7368" s="12"/>
      <c r="L7368" s="13" t="s">
        <v>16941</v>
      </c>
      <c r="M7368" t="s">
        <v>17959</v>
      </c>
      <c r="S7368" s="9"/>
      <c r="T7368" s="14">
        <v>9</v>
      </c>
      <c r="U7368" s="210" t="s">
        <v>18336</v>
      </c>
      <c r="V7368" s="14">
        <v>0</v>
      </c>
      <c r="W7368" s="14">
        <v>0</v>
      </c>
      <c r="X7368" s="150" t="s">
        <v>294</v>
      </c>
      <c r="Y7368" t="s">
        <v>16868</v>
      </c>
      <c r="Z7368" t="s">
        <v>7856</v>
      </c>
      <c r="AA7368">
        <f t="shared" si="115"/>
        <v>4</v>
      </c>
    </row>
    <row r="7369" spans="1:27" x14ac:dyDescent="0.2">
      <c r="A7369">
        <v>3198</v>
      </c>
      <c r="B7369" s="1" t="s">
        <v>16942</v>
      </c>
      <c r="C7369" t="s">
        <v>9894</v>
      </c>
      <c r="D7369" s="9" t="s">
        <v>16943</v>
      </c>
      <c r="E7369" s="9"/>
      <c r="F7369" s="9"/>
      <c r="G7369" s="10">
        <v>18</v>
      </c>
      <c r="H7369" s="10" t="s">
        <v>632</v>
      </c>
      <c r="I7369" s="10">
        <v>1961</v>
      </c>
      <c r="J7369" s="11">
        <v>22542</v>
      </c>
      <c r="K7369" s="12"/>
      <c r="L7369" s="13" t="s">
        <v>16944</v>
      </c>
      <c r="M7369" t="s">
        <v>17959</v>
      </c>
      <c r="S7369" s="9"/>
      <c r="T7369" s="14">
        <v>9</v>
      </c>
      <c r="U7369" s="210" t="s">
        <v>18336</v>
      </c>
      <c r="V7369" s="14">
        <v>0</v>
      </c>
      <c r="W7369" s="14">
        <v>0</v>
      </c>
      <c r="X7369" s="150" t="s">
        <v>294</v>
      </c>
      <c r="Y7369" t="s">
        <v>16313</v>
      </c>
      <c r="Z7369" t="s">
        <v>271</v>
      </c>
      <c r="AA7369">
        <f t="shared" si="115"/>
        <v>3</v>
      </c>
    </row>
    <row r="7370" spans="1:27" x14ac:dyDescent="0.2">
      <c r="A7370">
        <v>146</v>
      </c>
      <c r="B7370" s="1" t="s">
        <v>16945</v>
      </c>
      <c r="C7370" t="s">
        <v>9894</v>
      </c>
      <c r="D7370" s="9" t="s">
        <v>16946</v>
      </c>
      <c r="E7370" s="9"/>
      <c r="F7370" s="9"/>
      <c r="G7370" s="10">
        <v>19</v>
      </c>
      <c r="H7370" s="10" t="s">
        <v>330</v>
      </c>
      <c r="I7370" s="10">
        <v>1962</v>
      </c>
      <c r="J7370" s="11">
        <v>22816</v>
      </c>
      <c r="K7370" s="12"/>
      <c r="L7370" s="13" t="s">
        <v>16947</v>
      </c>
      <c r="M7370" t="s">
        <v>753</v>
      </c>
      <c r="S7370" s="9"/>
      <c r="T7370" s="14">
        <v>6</v>
      </c>
      <c r="U7370" s="210" t="s">
        <v>18337</v>
      </c>
      <c r="V7370" s="14">
        <v>0</v>
      </c>
      <c r="W7370" s="14">
        <v>0</v>
      </c>
      <c r="X7370" s="150" t="s">
        <v>294</v>
      </c>
      <c r="Y7370" t="s">
        <v>16716</v>
      </c>
      <c r="Z7370" t="s">
        <v>7856</v>
      </c>
      <c r="AA7370">
        <f t="shared" si="115"/>
        <v>5</v>
      </c>
    </row>
    <row r="7371" spans="1:27" x14ac:dyDescent="0.2">
      <c r="A7371">
        <v>2028</v>
      </c>
      <c r="B7371" s="1" t="s">
        <v>16948</v>
      </c>
      <c r="C7371" t="s">
        <v>9894</v>
      </c>
      <c r="D7371" s="9" t="s">
        <v>16949</v>
      </c>
      <c r="E7371" s="9"/>
      <c r="F7371" s="9" t="s">
        <v>286</v>
      </c>
      <c r="G7371" s="10">
        <v>17</v>
      </c>
      <c r="H7371" s="10" t="s">
        <v>342</v>
      </c>
      <c r="I7371" s="10">
        <v>1962</v>
      </c>
      <c r="J7371" s="11">
        <v>22844</v>
      </c>
      <c r="K7371" s="12"/>
      <c r="L7371" s="13" t="s">
        <v>16950</v>
      </c>
      <c r="M7371" t="s">
        <v>290</v>
      </c>
      <c r="N7371" t="s">
        <v>291</v>
      </c>
      <c r="O7371" t="s">
        <v>635</v>
      </c>
      <c r="S7371" s="9"/>
      <c r="T7371" s="14">
        <v>7</v>
      </c>
      <c r="U7371" s="210" t="s">
        <v>18338</v>
      </c>
      <c r="V7371" s="14">
        <v>0</v>
      </c>
      <c r="W7371" s="14">
        <v>0</v>
      </c>
      <c r="X7371" s="109" t="s">
        <v>294</v>
      </c>
      <c r="Y7371" t="s">
        <v>16951</v>
      </c>
      <c r="Z7371" t="s">
        <v>7856</v>
      </c>
      <c r="AA7371">
        <f t="shared" si="115"/>
        <v>3</v>
      </c>
    </row>
    <row r="7372" spans="1:27" x14ac:dyDescent="0.2">
      <c r="A7372">
        <v>1879</v>
      </c>
      <c r="B7372" s="1" t="s">
        <v>16952</v>
      </c>
      <c r="C7372" t="s">
        <v>503</v>
      </c>
      <c r="D7372" s="9" t="s">
        <v>16953</v>
      </c>
      <c r="E7372" s="9"/>
      <c r="F7372" s="9"/>
      <c r="G7372" s="10">
        <v>0</v>
      </c>
      <c r="H7372" s="10" t="s">
        <v>276</v>
      </c>
      <c r="I7372" s="10">
        <v>1963</v>
      </c>
      <c r="J7372" s="103">
        <v>1963</v>
      </c>
      <c r="K7372" s="12"/>
      <c r="L7372" s="13" t="s">
        <v>16954</v>
      </c>
      <c r="M7372" t="s">
        <v>17959</v>
      </c>
      <c r="S7372" s="9"/>
      <c r="T7372" s="14"/>
      <c r="U7372" s="210" t="s">
        <v>18339</v>
      </c>
      <c r="V7372" s="14">
        <v>0</v>
      </c>
      <c r="W7372" s="14">
        <v>0</v>
      </c>
      <c r="X7372" s="150" t="s">
        <v>294</v>
      </c>
      <c r="Y7372" t="s">
        <v>16868</v>
      </c>
      <c r="Z7372" t="s">
        <v>505</v>
      </c>
      <c r="AA7372">
        <f t="shared" si="115"/>
        <v>4</v>
      </c>
    </row>
    <row r="7373" spans="1:27" x14ac:dyDescent="0.2">
      <c r="A7373">
        <v>1891</v>
      </c>
      <c r="B7373" s="1" t="s">
        <v>16955</v>
      </c>
      <c r="C7373" t="s">
        <v>9894</v>
      </c>
      <c r="D7373" s="9" t="s">
        <v>16956</v>
      </c>
      <c r="E7373" s="9"/>
      <c r="F7373" s="9"/>
      <c r="G7373" s="10">
        <v>31</v>
      </c>
      <c r="H7373" s="10" t="s">
        <v>313</v>
      </c>
      <c r="I7373" s="10">
        <v>1963</v>
      </c>
      <c r="J7373" s="11">
        <v>23162</v>
      </c>
      <c r="K7373" s="12"/>
      <c r="L7373" s="13" t="s">
        <v>16957</v>
      </c>
      <c r="M7373" t="s">
        <v>17959</v>
      </c>
      <c r="S7373" s="9"/>
      <c r="T7373" s="14">
        <v>5</v>
      </c>
      <c r="U7373" s="210" t="s">
        <v>18340</v>
      </c>
      <c r="V7373" s="14">
        <v>0</v>
      </c>
      <c r="W7373" s="14">
        <v>0</v>
      </c>
      <c r="X7373" s="150" t="s">
        <v>294</v>
      </c>
      <c r="Y7373" t="s">
        <v>16868</v>
      </c>
      <c r="Z7373" t="s">
        <v>271</v>
      </c>
      <c r="AA7373">
        <f t="shared" si="115"/>
        <v>4</v>
      </c>
    </row>
    <row r="7374" spans="1:27" x14ac:dyDescent="0.2">
      <c r="A7374">
        <v>397</v>
      </c>
      <c r="B7374" s="1" t="s">
        <v>16958</v>
      </c>
      <c r="C7374" t="s">
        <v>9894</v>
      </c>
      <c r="D7374" s="9" t="s">
        <v>16959</v>
      </c>
      <c r="E7374" s="9"/>
      <c r="F7374" s="9"/>
      <c r="G7374" s="10">
        <v>31</v>
      </c>
      <c r="H7374" s="10" t="s">
        <v>313</v>
      </c>
      <c r="I7374" s="10">
        <v>1963</v>
      </c>
      <c r="J7374" s="11">
        <v>23162</v>
      </c>
      <c r="K7374" s="12"/>
      <c r="L7374" s="13" t="s">
        <v>16960</v>
      </c>
      <c r="M7374" t="s">
        <v>753</v>
      </c>
      <c r="S7374" s="9"/>
      <c r="T7374" s="14">
        <v>5</v>
      </c>
      <c r="U7374" s="210" t="s">
        <v>18340</v>
      </c>
      <c r="V7374" s="14">
        <v>0</v>
      </c>
      <c r="W7374" s="14">
        <v>0</v>
      </c>
      <c r="X7374" s="150" t="s">
        <v>294</v>
      </c>
      <c r="Y7374" t="s">
        <v>16855</v>
      </c>
      <c r="Z7374" t="s">
        <v>271</v>
      </c>
      <c r="AA7374">
        <f t="shared" si="115"/>
        <v>3</v>
      </c>
    </row>
    <row r="7375" spans="1:27" x14ac:dyDescent="0.2">
      <c r="A7375">
        <v>4228</v>
      </c>
      <c r="B7375" s="1" t="s">
        <v>16961</v>
      </c>
      <c r="C7375" t="s">
        <v>9894</v>
      </c>
      <c r="D7375" s="9" t="s">
        <v>16866</v>
      </c>
      <c r="E7375" s="9"/>
      <c r="F7375" s="9"/>
      <c r="G7375" s="10">
        <v>31</v>
      </c>
      <c r="H7375" s="10" t="s">
        <v>313</v>
      </c>
      <c r="I7375" s="10">
        <v>1963</v>
      </c>
      <c r="J7375" s="11">
        <v>23162</v>
      </c>
      <c r="K7375" s="12"/>
      <c r="L7375" s="13" t="s">
        <v>16962</v>
      </c>
      <c r="M7375" t="s">
        <v>753</v>
      </c>
      <c r="S7375" s="9"/>
      <c r="T7375" s="14">
        <v>5</v>
      </c>
      <c r="U7375" s="210" t="s">
        <v>18340</v>
      </c>
      <c r="V7375" s="14">
        <v>0</v>
      </c>
      <c r="W7375" s="14">
        <v>0</v>
      </c>
      <c r="X7375" s="150" t="s">
        <v>294</v>
      </c>
      <c r="Y7375" t="s">
        <v>16868</v>
      </c>
      <c r="Z7375" t="s">
        <v>271</v>
      </c>
      <c r="AA7375">
        <f t="shared" si="115"/>
        <v>2</v>
      </c>
    </row>
    <row r="7376" spans="1:27" x14ac:dyDescent="0.2">
      <c r="A7376">
        <v>4133</v>
      </c>
      <c r="B7376" s="1" t="s">
        <v>16963</v>
      </c>
      <c r="C7376" t="s">
        <v>9894</v>
      </c>
      <c r="D7376" s="9" t="s">
        <v>16866</v>
      </c>
      <c r="E7376" s="9"/>
      <c r="F7376" s="9"/>
      <c r="G7376" s="10">
        <v>17</v>
      </c>
      <c r="H7376" s="10" t="s">
        <v>571</v>
      </c>
      <c r="I7376" s="10">
        <v>1963</v>
      </c>
      <c r="J7376" s="11">
        <v>23240</v>
      </c>
      <c r="K7376" s="12"/>
      <c r="L7376" s="13" t="s">
        <v>16964</v>
      </c>
      <c r="M7376" t="s">
        <v>17959</v>
      </c>
      <c r="S7376" s="9"/>
      <c r="T7376" s="14">
        <v>8</v>
      </c>
      <c r="U7376" s="210" t="s">
        <v>18341</v>
      </c>
      <c r="V7376" s="14">
        <v>0</v>
      </c>
      <c r="W7376" s="14">
        <v>0</v>
      </c>
      <c r="X7376" s="150" t="s">
        <v>294</v>
      </c>
      <c r="Y7376" t="s">
        <v>16868</v>
      </c>
      <c r="Z7376" t="s">
        <v>271</v>
      </c>
      <c r="AA7376">
        <f t="shared" si="115"/>
        <v>2</v>
      </c>
    </row>
    <row r="7377" spans="1:27" x14ac:dyDescent="0.2">
      <c r="A7377">
        <v>1153</v>
      </c>
      <c r="B7377" s="1" t="s">
        <v>16965</v>
      </c>
      <c r="C7377" t="s">
        <v>9894</v>
      </c>
      <c r="D7377" s="9" t="s">
        <v>16966</v>
      </c>
      <c r="E7377" s="9"/>
      <c r="F7377" s="9"/>
      <c r="G7377" s="10">
        <v>6</v>
      </c>
      <c r="H7377" s="10" t="s">
        <v>369</v>
      </c>
      <c r="I7377" s="10">
        <v>1963</v>
      </c>
      <c r="J7377" s="11">
        <v>23321</v>
      </c>
      <c r="K7377" s="12"/>
      <c r="L7377" s="13" t="s">
        <v>16967</v>
      </c>
      <c r="M7377" t="s">
        <v>17959</v>
      </c>
      <c r="S7377" s="9"/>
      <c r="T7377" s="14">
        <v>11</v>
      </c>
      <c r="U7377" s="210" t="s">
        <v>18342</v>
      </c>
      <c r="V7377" s="14">
        <v>0</v>
      </c>
      <c r="W7377" s="14">
        <v>0</v>
      </c>
      <c r="X7377" s="150" t="s">
        <v>294</v>
      </c>
      <c r="Y7377" t="s">
        <v>16868</v>
      </c>
      <c r="Z7377" t="s">
        <v>271</v>
      </c>
      <c r="AA7377">
        <f t="shared" si="115"/>
        <v>4</v>
      </c>
    </row>
    <row r="7378" spans="1:27" x14ac:dyDescent="0.2">
      <c r="A7378">
        <v>876</v>
      </c>
      <c r="B7378" s="1" t="s">
        <v>16968</v>
      </c>
      <c r="C7378" t="s">
        <v>3576</v>
      </c>
      <c r="D7378" s="9" t="s">
        <v>16969</v>
      </c>
      <c r="E7378" s="9" t="s">
        <v>2806</v>
      </c>
      <c r="F7378" s="9" t="s">
        <v>260</v>
      </c>
      <c r="G7378" s="10">
        <v>0</v>
      </c>
      <c r="H7378" s="10" t="s">
        <v>276</v>
      </c>
      <c r="I7378" s="10" t="s">
        <v>16970</v>
      </c>
      <c r="J7378" s="23" t="s">
        <v>16970</v>
      </c>
      <c r="K7378" s="12"/>
      <c r="L7378" s="13" t="s">
        <v>16971</v>
      </c>
      <c r="M7378" t="s">
        <v>753</v>
      </c>
      <c r="S7378" s="9"/>
      <c r="T7378" s="14"/>
      <c r="U7378" s="210" t="s">
        <v>18343</v>
      </c>
      <c r="V7378" s="14">
        <v>0</v>
      </c>
      <c r="W7378" s="14">
        <v>0</v>
      </c>
      <c r="X7378" s="109" t="s">
        <v>270</v>
      </c>
      <c r="Y7378">
        <v>87</v>
      </c>
      <c r="Z7378" t="s">
        <v>2808</v>
      </c>
      <c r="AA7378">
        <f t="shared" si="115"/>
        <v>2</v>
      </c>
    </row>
    <row r="7379" spans="1:27" x14ac:dyDescent="0.2">
      <c r="A7379">
        <v>6853</v>
      </c>
      <c r="B7379" s="1" t="s">
        <v>16972</v>
      </c>
      <c r="C7379" t="s">
        <v>9894</v>
      </c>
      <c r="D7379" s="9" t="s">
        <v>12364</v>
      </c>
      <c r="E7379" s="9"/>
      <c r="F7379" s="9"/>
      <c r="G7379" s="10">
        <v>22</v>
      </c>
      <c r="H7379" s="10" t="s">
        <v>369</v>
      </c>
      <c r="I7379" s="10">
        <v>1964</v>
      </c>
      <c r="J7379" s="11">
        <v>23703</v>
      </c>
      <c r="K7379" s="12"/>
      <c r="L7379" s="13" t="s">
        <v>16973</v>
      </c>
      <c r="M7379" t="s">
        <v>753</v>
      </c>
      <c r="S7379" s="9"/>
      <c r="T7379" s="14"/>
      <c r="U7379" s="210" t="s">
        <v>18343</v>
      </c>
      <c r="V7379" s="14">
        <v>0</v>
      </c>
      <c r="W7379" s="14">
        <v>0</v>
      </c>
      <c r="X7379" s="150" t="s">
        <v>294</v>
      </c>
      <c r="Y7379" t="s">
        <v>12364</v>
      </c>
      <c r="Z7379" t="s">
        <v>7856</v>
      </c>
      <c r="AA7379">
        <f t="shared" si="115"/>
        <v>1</v>
      </c>
    </row>
    <row r="7380" spans="1:27" x14ac:dyDescent="0.2">
      <c r="A7380">
        <v>811</v>
      </c>
      <c r="B7380" s="1" t="s">
        <v>16974</v>
      </c>
      <c r="C7380" t="s">
        <v>2805</v>
      </c>
      <c r="D7380" s="9" t="s">
        <v>16975</v>
      </c>
      <c r="E7380" s="9" t="s">
        <v>2806</v>
      </c>
      <c r="F7380" s="9"/>
      <c r="G7380" s="10">
        <v>0</v>
      </c>
      <c r="H7380" s="10" t="s">
        <v>276</v>
      </c>
      <c r="I7380" s="10" t="s">
        <v>16976</v>
      </c>
      <c r="J7380" s="23" t="s">
        <v>16976</v>
      </c>
      <c r="K7380" s="12"/>
      <c r="L7380" s="13" t="s">
        <v>16977</v>
      </c>
      <c r="M7380" t="s">
        <v>753</v>
      </c>
      <c r="S7380" s="9"/>
      <c r="T7380" s="14"/>
      <c r="U7380" s="210" t="s">
        <v>18344</v>
      </c>
      <c r="V7380" s="14">
        <v>0</v>
      </c>
      <c r="W7380" s="14">
        <v>0</v>
      </c>
      <c r="X7380" s="109" t="e">
        <v>#N/A</v>
      </c>
      <c r="Y7380" t="s">
        <v>16978</v>
      </c>
      <c r="Z7380" t="s">
        <v>2808</v>
      </c>
      <c r="AA7380">
        <f t="shared" si="115"/>
        <v>2</v>
      </c>
    </row>
    <row r="7381" spans="1:27" x14ac:dyDescent="0.2">
      <c r="A7381">
        <v>55</v>
      </c>
      <c r="B7381" s="1" t="s">
        <v>16979</v>
      </c>
      <c r="C7381" t="s">
        <v>503</v>
      </c>
      <c r="D7381" s="9" t="s">
        <v>16980</v>
      </c>
      <c r="E7381" s="9"/>
      <c r="F7381" s="9"/>
      <c r="G7381" s="10">
        <v>21</v>
      </c>
      <c r="H7381" s="10" t="s">
        <v>342</v>
      </c>
      <c r="I7381" s="10">
        <v>1996</v>
      </c>
      <c r="J7381" s="11">
        <v>35267</v>
      </c>
      <c r="K7381" s="12"/>
      <c r="L7381" s="13" t="s">
        <v>16981</v>
      </c>
      <c r="M7381" t="s">
        <v>290</v>
      </c>
      <c r="N7381" t="s">
        <v>291</v>
      </c>
      <c r="O7381" t="s">
        <v>292</v>
      </c>
      <c r="S7381" s="9"/>
      <c r="T7381" s="14">
        <v>7</v>
      </c>
      <c r="U7381" s="210" t="s">
        <v>18345</v>
      </c>
      <c r="V7381" s="14">
        <v>0</v>
      </c>
      <c r="W7381" s="14">
        <v>1</v>
      </c>
      <c r="X7381" s="150" t="s">
        <v>294</v>
      </c>
      <c r="Y7381" t="s">
        <v>16716</v>
      </c>
      <c r="Z7381" t="s">
        <v>505</v>
      </c>
      <c r="AA7381">
        <f t="shared" si="115"/>
        <v>8</v>
      </c>
    </row>
    <row r="7382" spans="1:27" x14ac:dyDescent="0.2">
      <c r="A7382">
        <v>108</v>
      </c>
      <c r="B7382" s="1" t="s">
        <v>16982</v>
      </c>
      <c r="C7382" t="s">
        <v>503</v>
      </c>
      <c r="D7382" s="9" t="s">
        <v>16983</v>
      </c>
      <c r="E7382" s="9"/>
      <c r="F7382" s="9"/>
      <c r="G7382" s="10">
        <v>0</v>
      </c>
      <c r="H7382" s="10" t="s">
        <v>276</v>
      </c>
      <c r="I7382" s="10" t="s">
        <v>16984</v>
      </c>
      <c r="J7382" s="23" t="s">
        <v>16984</v>
      </c>
      <c r="K7382" s="12"/>
      <c r="L7382" s="13" t="s">
        <v>16985</v>
      </c>
      <c r="M7382" t="s">
        <v>17959</v>
      </c>
      <c r="S7382" s="9"/>
      <c r="T7382" s="14"/>
      <c r="U7382" s="210" t="s">
        <v>18346</v>
      </c>
      <c r="V7382" s="14">
        <v>0</v>
      </c>
      <c r="W7382" s="14">
        <v>0</v>
      </c>
      <c r="X7382" s="150" t="s">
        <v>294</v>
      </c>
      <c r="Y7382" t="s">
        <v>16855</v>
      </c>
      <c r="Z7382" t="s">
        <v>505</v>
      </c>
      <c r="AA7382">
        <f t="shared" si="115"/>
        <v>7</v>
      </c>
    </row>
    <row r="7383" spans="1:27" x14ac:dyDescent="0.2">
      <c r="A7383">
        <v>6876</v>
      </c>
      <c r="B7383" s="1" t="s">
        <v>16986</v>
      </c>
      <c r="C7383" t="s">
        <v>2221</v>
      </c>
      <c r="D7383" s="9"/>
      <c r="E7383" s="9" t="s">
        <v>8233</v>
      </c>
      <c r="F7383" s="9"/>
      <c r="G7383" s="10">
        <v>0</v>
      </c>
      <c r="H7383" s="10" t="s">
        <v>276</v>
      </c>
      <c r="I7383" s="10">
        <v>2006</v>
      </c>
      <c r="J7383" s="23" t="s">
        <v>16987</v>
      </c>
      <c r="K7383" s="12"/>
      <c r="L7383" s="13" t="s">
        <v>16988</v>
      </c>
      <c r="M7383" t="s">
        <v>17959</v>
      </c>
      <c r="S7383" s="9"/>
      <c r="T7383" s="14"/>
      <c r="U7383" s="210" t="s">
        <v>18347</v>
      </c>
      <c r="V7383" s="14">
        <v>0</v>
      </c>
      <c r="W7383" s="14">
        <v>0</v>
      </c>
      <c r="X7383" s="109" t="e">
        <v>#N/A</v>
      </c>
      <c r="Y7383" t="s">
        <v>334</v>
      </c>
      <c r="Z7383" t="s">
        <v>505</v>
      </c>
      <c r="AA7383">
        <f t="shared" si="115"/>
        <v>1</v>
      </c>
    </row>
    <row r="7384" spans="1:27" x14ac:dyDescent="0.2">
      <c r="A7384">
        <v>5094</v>
      </c>
      <c r="B7384" s="1" t="s">
        <v>17583</v>
      </c>
      <c r="C7384" t="s">
        <v>5998</v>
      </c>
      <c r="D7384" s="9"/>
      <c r="E7384" s="9" t="s">
        <v>508</v>
      </c>
      <c r="F7384" s="9"/>
      <c r="G7384" s="10"/>
      <c r="H7384" s="10"/>
      <c r="I7384" s="10">
        <v>2013</v>
      </c>
      <c r="J7384" s="11"/>
      <c r="K7384" s="12"/>
      <c r="L7384" t="s">
        <v>18120</v>
      </c>
      <c r="M7384" t="s">
        <v>17959</v>
      </c>
      <c r="S7384" s="9"/>
      <c r="T7384" s="14"/>
      <c r="U7384" s="210" t="s">
        <v>18349</v>
      </c>
      <c r="V7384" s="14">
        <v>0</v>
      </c>
      <c r="W7384" s="14">
        <v>0</v>
      </c>
      <c r="X7384" s="109" t="e">
        <v>#N/A</v>
      </c>
      <c r="Y7384" t="s">
        <v>334</v>
      </c>
      <c r="Z7384" t="s">
        <v>18167</v>
      </c>
      <c r="AA7384">
        <f t="shared" si="115"/>
        <v>1</v>
      </c>
    </row>
    <row r="7385" spans="1:27" x14ac:dyDescent="0.2">
      <c r="A7385">
        <v>2459</v>
      </c>
      <c r="B7385" s="1" t="s">
        <v>17034</v>
      </c>
      <c r="C7385" t="s">
        <v>2805</v>
      </c>
      <c r="D7385" s="9" t="s">
        <v>17035</v>
      </c>
      <c r="E7385" s="9" t="s">
        <v>14530</v>
      </c>
      <c r="F7385" s="9"/>
      <c r="G7385" s="37"/>
      <c r="H7385" s="37"/>
      <c r="I7385" s="37"/>
      <c r="J7385" s="11"/>
      <c r="K7385" s="12"/>
      <c r="L7385" s="13" t="s">
        <v>17036</v>
      </c>
      <c r="M7385" t="s">
        <v>17959</v>
      </c>
      <c r="S7385" s="9"/>
      <c r="T7385" s="14"/>
      <c r="U7385" s="210" t="s">
        <v>18348</v>
      </c>
      <c r="V7385" s="14">
        <v>0</v>
      </c>
      <c r="W7385" s="14">
        <v>0</v>
      </c>
      <c r="X7385" s="109" t="e">
        <v>#N/A</v>
      </c>
      <c r="Y7385" t="s">
        <v>17037</v>
      </c>
      <c r="Z7385" t="s">
        <v>2808</v>
      </c>
      <c r="AA7385">
        <f t="shared" si="115"/>
        <v>2</v>
      </c>
    </row>
    <row r="7386" spans="1:27" x14ac:dyDescent="0.2">
      <c r="A7386">
        <v>98</v>
      </c>
      <c r="B7386" s="1" t="s">
        <v>16992</v>
      </c>
      <c r="C7386" t="s">
        <v>16993</v>
      </c>
      <c r="D7386" s="9" t="s">
        <v>16994</v>
      </c>
      <c r="E7386" s="9"/>
      <c r="F7386" s="9"/>
      <c r="G7386" s="10"/>
      <c r="H7386" s="10"/>
      <c r="I7386" s="10"/>
      <c r="J7386" s="11"/>
      <c r="K7386" s="12"/>
      <c r="L7386" s="13" t="s">
        <v>16995</v>
      </c>
      <c r="M7386" t="s">
        <v>753</v>
      </c>
      <c r="S7386" s="9"/>
      <c r="T7386" s="14"/>
      <c r="U7386" s="210" t="s">
        <v>18348</v>
      </c>
      <c r="V7386" s="14">
        <v>0</v>
      </c>
      <c r="W7386" s="14">
        <v>1</v>
      </c>
      <c r="X7386" s="150" t="s">
        <v>270</v>
      </c>
      <c r="Y7386">
        <v>406</v>
      </c>
      <c r="Z7386" t="s">
        <v>271</v>
      </c>
      <c r="AA7386">
        <f t="shared" si="115"/>
        <v>6</v>
      </c>
    </row>
    <row r="7387" spans="1:27" x14ac:dyDescent="0.2">
      <c r="A7387">
        <v>3748</v>
      </c>
      <c r="B7387" s="1" t="s">
        <v>17043</v>
      </c>
      <c r="C7387" t="s">
        <v>284</v>
      </c>
      <c r="D7387" s="9" t="s">
        <v>17044</v>
      </c>
      <c r="E7387" s="9"/>
      <c r="F7387" s="9" t="s">
        <v>532</v>
      </c>
      <c r="G7387" s="10"/>
      <c r="H7387" s="10"/>
      <c r="I7387" s="10"/>
      <c r="J7387" s="11"/>
      <c r="K7387" s="12"/>
      <c r="L7387" s="13"/>
      <c r="M7387" t="s">
        <v>334</v>
      </c>
      <c r="S7387" s="9"/>
      <c r="T7387" s="14"/>
      <c r="U7387" s="210" t="s">
        <v>18348</v>
      </c>
      <c r="V7387" s="14">
        <v>0</v>
      </c>
      <c r="W7387" s="14">
        <v>1</v>
      </c>
      <c r="X7387" s="109" t="s">
        <v>294</v>
      </c>
      <c r="Y7387" t="s">
        <v>1199</v>
      </c>
      <c r="Z7387" t="s">
        <v>271</v>
      </c>
      <c r="AA7387">
        <f t="shared" si="115"/>
        <v>2</v>
      </c>
    </row>
    <row r="7388" spans="1:27" x14ac:dyDescent="0.2">
      <c r="A7388">
        <v>271</v>
      </c>
      <c r="B7388" s="1" t="s">
        <v>16996</v>
      </c>
      <c r="C7388" t="s">
        <v>657</v>
      </c>
      <c r="D7388" s="9" t="s">
        <v>18103</v>
      </c>
      <c r="E7388" s="9"/>
      <c r="F7388" s="9"/>
      <c r="G7388" s="10"/>
      <c r="H7388" s="10"/>
      <c r="I7388" s="10"/>
      <c r="J7388" s="11"/>
      <c r="K7388" s="12"/>
      <c r="L7388" s="13" t="s">
        <v>18104</v>
      </c>
      <c r="M7388" t="s">
        <v>334</v>
      </c>
      <c r="S7388" s="9"/>
      <c r="T7388" s="14"/>
      <c r="U7388" s="210" t="s">
        <v>18348</v>
      </c>
      <c r="V7388" s="14">
        <v>0</v>
      </c>
      <c r="W7388" s="14">
        <v>1</v>
      </c>
      <c r="X7388" s="150" t="s">
        <v>270</v>
      </c>
      <c r="Y7388">
        <v>46</v>
      </c>
      <c r="Z7388" t="s">
        <v>271</v>
      </c>
      <c r="AA7388">
        <f t="shared" si="115"/>
        <v>6</v>
      </c>
    </row>
    <row r="7389" spans="1:27" x14ac:dyDescent="0.2">
      <c r="A7389">
        <v>7546</v>
      </c>
      <c r="B7389" s="1" t="s">
        <v>17066</v>
      </c>
      <c r="C7389" t="s">
        <v>284</v>
      </c>
      <c r="D7389" s="9" t="s">
        <v>17067</v>
      </c>
      <c r="E7389" s="9" t="s">
        <v>259</v>
      </c>
      <c r="F7389" s="9" t="s">
        <v>312</v>
      </c>
      <c r="G7389" s="10"/>
      <c r="H7389" s="10"/>
      <c r="I7389" s="10"/>
      <c r="J7389" s="11"/>
      <c r="K7389" s="12"/>
      <c r="L7389" s="13" t="s">
        <v>16997</v>
      </c>
      <c r="M7389" t="s">
        <v>334</v>
      </c>
      <c r="S7389" s="9"/>
      <c r="T7389" s="14"/>
      <c r="U7389" s="210" t="s">
        <v>18348</v>
      </c>
      <c r="V7389" s="14">
        <v>0</v>
      </c>
      <c r="W7389" s="14">
        <v>1</v>
      </c>
      <c r="X7389" s="150" t="s">
        <v>270</v>
      </c>
      <c r="Y7389">
        <v>141</v>
      </c>
      <c r="Z7389" t="s">
        <v>271</v>
      </c>
      <c r="AA7389">
        <f t="shared" si="115"/>
        <v>2</v>
      </c>
    </row>
    <row r="7390" spans="1:27" x14ac:dyDescent="0.2">
      <c r="A7390">
        <v>2520</v>
      </c>
      <c r="B7390" s="1" t="s">
        <v>17010</v>
      </c>
      <c r="C7390" t="s">
        <v>657</v>
      </c>
      <c r="D7390" s="9" t="s">
        <v>17011</v>
      </c>
      <c r="E7390" s="9" t="s">
        <v>259</v>
      </c>
      <c r="F7390" s="9" t="s">
        <v>1416</v>
      </c>
      <c r="G7390" s="10"/>
      <c r="H7390" s="10"/>
      <c r="I7390" s="10"/>
      <c r="J7390" s="11"/>
      <c r="K7390" s="12"/>
      <c r="L7390" s="13" t="s">
        <v>16997</v>
      </c>
      <c r="M7390" t="s">
        <v>334</v>
      </c>
      <c r="S7390" s="9"/>
      <c r="T7390" s="14"/>
      <c r="U7390" s="210" t="s">
        <v>18348</v>
      </c>
      <c r="V7390" s="14">
        <v>0</v>
      </c>
      <c r="W7390" s="14">
        <v>1</v>
      </c>
      <c r="X7390" s="150" t="s">
        <v>270</v>
      </c>
      <c r="Y7390">
        <v>21</v>
      </c>
      <c r="Z7390" t="s">
        <v>271</v>
      </c>
      <c r="AA7390">
        <f t="shared" si="115"/>
        <v>4</v>
      </c>
    </row>
    <row r="7391" spans="1:27" x14ac:dyDescent="0.2">
      <c r="A7391">
        <v>7269</v>
      </c>
      <c r="B7391" s="1" t="s">
        <v>17045</v>
      </c>
      <c r="C7391" t="s">
        <v>657</v>
      </c>
      <c r="D7391" s="9" t="s">
        <v>17046</v>
      </c>
      <c r="E7391" s="9"/>
      <c r="F7391" s="9" t="s">
        <v>532</v>
      </c>
      <c r="G7391" s="10"/>
      <c r="H7391" s="10"/>
      <c r="I7391" s="10"/>
      <c r="J7391" s="11"/>
      <c r="K7391" s="12"/>
      <c r="L7391" s="13" t="s">
        <v>17047</v>
      </c>
      <c r="M7391" t="s">
        <v>753</v>
      </c>
      <c r="S7391" s="9"/>
      <c r="T7391" s="14"/>
      <c r="U7391" s="210" t="s">
        <v>18348</v>
      </c>
      <c r="V7391" s="14">
        <v>0</v>
      </c>
      <c r="W7391" s="14">
        <v>1</v>
      </c>
      <c r="X7391" s="109" t="s">
        <v>294</v>
      </c>
      <c r="Y7391" t="s">
        <v>3625</v>
      </c>
      <c r="Z7391" t="s">
        <v>271</v>
      </c>
      <c r="AA7391">
        <f t="shared" si="115"/>
        <v>2</v>
      </c>
    </row>
    <row r="7392" spans="1:27" x14ac:dyDescent="0.2">
      <c r="A7392">
        <v>114</v>
      </c>
      <c r="B7392" s="1" t="s">
        <v>16989</v>
      </c>
      <c r="C7392" t="s">
        <v>503</v>
      </c>
      <c r="D7392" s="9" t="s">
        <v>16990</v>
      </c>
      <c r="E7392" s="9"/>
      <c r="F7392" s="9"/>
      <c r="G7392" s="10"/>
      <c r="H7392" s="10"/>
      <c r="I7392" s="10"/>
      <c r="J7392" s="11"/>
      <c r="K7392" s="12"/>
      <c r="L7392" s="13" t="s">
        <v>16991</v>
      </c>
      <c r="M7392" t="s">
        <v>334</v>
      </c>
      <c r="S7392" s="9"/>
      <c r="T7392" s="14"/>
      <c r="U7392" s="210" t="s">
        <v>18348</v>
      </c>
      <c r="V7392" s="14">
        <v>0</v>
      </c>
      <c r="W7392" s="14">
        <v>1</v>
      </c>
      <c r="X7392" s="150" t="s">
        <v>294</v>
      </c>
      <c r="Y7392" t="s">
        <v>1973</v>
      </c>
      <c r="Z7392" t="s">
        <v>505</v>
      </c>
      <c r="AA7392">
        <f t="shared" si="115"/>
        <v>7</v>
      </c>
    </row>
    <row r="7393" spans="1:27" x14ac:dyDescent="0.2">
      <c r="A7393">
        <v>7203</v>
      </c>
      <c r="B7393" s="1" t="s">
        <v>17048</v>
      </c>
      <c r="C7393" t="s">
        <v>1523</v>
      </c>
      <c r="D7393" s="9" t="s">
        <v>17049</v>
      </c>
      <c r="E7393" s="9"/>
      <c r="F7393" s="9" t="s">
        <v>532</v>
      </c>
      <c r="G7393" s="10"/>
      <c r="H7393" s="10"/>
      <c r="I7393" s="10"/>
      <c r="J7393" s="11"/>
      <c r="K7393" s="12"/>
      <c r="L7393" s="13" t="s">
        <v>17050</v>
      </c>
      <c r="M7393" t="s">
        <v>753</v>
      </c>
      <c r="S7393" s="9"/>
      <c r="T7393" s="14"/>
      <c r="U7393" s="210" t="s">
        <v>18348</v>
      </c>
      <c r="V7393" s="14">
        <v>0</v>
      </c>
      <c r="W7393" s="14">
        <v>1</v>
      </c>
      <c r="X7393" s="109" t="s">
        <v>294</v>
      </c>
      <c r="Y7393" t="s">
        <v>3625</v>
      </c>
      <c r="Z7393" t="s">
        <v>505</v>
      </c>
      <c r="AA7393">
        <f t="shared" si="115"/>
        <v>2</v>
      </c>
    </row>
    <row r="7394" spans="1:27" x14ac:dyDescent="0.2">
      <c r="A7394">
        <v>4171</v>
      </c>
      <c r="B7394" s="1" t="s">
        <v>17039</v>
      </c>
      <c r="C7394" t="s">
        <v>1027</v>
      </c>
      <c r="D7394" s="9" t="s">
        <v>9530</v>
      </c>
      <c r="E7394" s="9" t="s">
        <v>275</v>
      </c>
      <c r="F7394" s="9" t="s">
        <v>1416</v>
      </c>
      <c r="G7394" s="10"/>
      <c r="H7394" s="10"/>
      <c r="I7394" s="10"/>
      <c r="J7394" s="11"/>
      <c r="K7394" s="12"/>
      <c r="L7394" s="29" t="s">
        <v>18119</v>
      </c>
      <c r="M7394" t="s">
        <v>334</v>
      </c>
      <c r="S7394" s="9"/>
      <c r="T7394" s="14"/>
      <c r="U7394" s="210" t="s">
        <v>18348</v>
      </c>
      <c r="V7394" s="14">
        <v>0</v>
      </c>
      <c r="W7394" s="14">
        <v>1</v>
      </c>
      <c r="X7394" s="109" t="e">
        <v>#N/A</v>
      </c>
      <c r="Y7394" t="s">
        <v>2188</v>
      </c>
      <c r="Z7394" t="s">
        <v>1419</v>
      </c>
      <c r="AA7394">
        <f t="shared" si="115"/>
        <v>2</v>
      </c>
    </row>
    <row r="7395" spans="1:27" x14ac:dyDescent="0.2">
      <c r="A7395">
        <v>1638</v>
      </c>
      <c r="B7395" s="1" t="s">
        <v>17109</v>
      </c>
      <c r="C7395" t="s">
        <v>1027</v>
      </c>
      <c r="D7395" s="9" t="s">
        <v>7856</v>
      </c>
      <c r="E7395" s="9"/>
      <c r="F7395" s="9"/>
      <c r="G7395" s="10"/>
      <c r="H7395" s="10"/>
      <c r="I7395" s="10"/>
      <c r="J7395" s="11"/>
      <c r="K7395" s="12"/>
      <c r="L7395" s="13" t="s">
        <v>17110</v>
      </c>
      <c r="M7395" t="s">
        <v>1244</v>
      </c>
      <c r="S7395" s="9"/>
      <c r="T7395" s="14"/>
      <c r="U7395" s="210" t="s">
        <v>18348</v>
      </c>
      <c r="V7395" s="14">
        <v>0</v>
      </c>
      <c r="W7395" s="14">
        <v>1</v>
      </c>
      <c r="X7395" s="150" t="s">
        <v>294</v>
      </c>
      <c r="Y7395" t="s">
        <v>7856</v>
      </c>
      <c r="Z7395" t="s">
        <v>1419</v>
      </c>
      <c r="AA7395">
        <f t="shared" si="115"/>
        <v>1</v>
      </c>
    </row>
    <row r="7396" spans="1:27" x14ac:dyDescent="0.2">
      <c r="A7396">
        <v>6931</v>
      </c>
      <c r="B7396" s="1" t="s">
        <v>17139</v>
      </c>
      <c r="C7396" t="s">
        <v>1027</v>
      </c>
      <c r="D7396" s="9"/>
      <c r="E7396" s="9" t="s">
        <v>2806</v>
      </c>
      <c r="F7396" s="9"/>
      <c r="G7396" s="10"/>
      <c r="H7396" s="10"/>
      <c r="I7396" s="10"/>
      <c r="J7396" s="11"/>
      <c r="K7396" s="12"/>
      <c r="L7396" s="13" t="s">
        <v>17140</v>
      </c>
      <c r="M7396" t="s">
        <v>781</v>
      </c>
      <c r="S7396" s="9"/>
      <c r="T7396" s="14"/>
      <c r="U7396" s="210" t="s">
        <v>18348</v>
      </c>
      <c r="V7396" s="14">
        <v>0</v>
      </c>
      <c r="W7396" s="14">
        <v>1</v>
      </c>
      <c r="X7396" s="109" t="e">
        <v>#N/A</v>
      </c>
      <c r="Y7396" t="s">
        <v>334</v>
      </c>
      <c r="Z7396" t="s">
        <v>1419</v>
      </c>
      <c r="AA7396">
        <f t="shared" si="115"/>
        <v>1</v>
      </c>
    </row>
    <row r="7397" spans="1:27" x14ac:dyDescent="0.2">
      <c r="A7397">
        <v>6933</v>
      </c>
      <c r="B7397" s="1" t="s">
        <v>17141</v>
      </c>
      <c r="C7397" t="s">
        <v>8238</v>
      </c>
      <c r="D7397" s="9"/>
      <c r="E7397" s="9" t="s">
        <v>508</v>
      </c>
      <c r="F7397" s="9"/>
      <c r="G7397" s="10"/>
      <c r="H7397" s="10"/>
      <c r="I7397" s="10"/>
      <c r="J7397" s="11"/>
      <c r="K7397" s="12"/>
      <c r="L7397" t="s">
        <v>17113</v>
      </c>
      <c r="M7397" t="s">
        <v>781</v>
      </c>
      <c r="S7397" s="9"/>
      <c r="T7397" s="14"/>
      <c r="U7397" s="210" t="s">
        <v>18348</v>
      </c>
      <c r="V7397" s="14">
        <v>0</v>
      </c>
      <c r="W7397" s="14">
        <v>0</v>
      </c>
      <c r="X7397" s="109" t="e">
        <v>#N/A</v>
      </c>
      <c r="Y7397" t="s">
        <v>334</v>
      </c>
      <c r="Z7397" t="s">
        <v>18167</v>
      </c>
      <c r="AA7397">
        <f t="shared" si="115"/>
        <v>1</v>
      </c>
    </row>
    <row r="7398" spans="1:27" x14ac:dyDescent="0.2">
      <c r="A7398">
        <v>6935</v>
      </c>
      <c r="B7398" s="1" t="s">
        <v>17142</v>
      </c>
      <c r="C7398" t="s">
        <v>8238</v>
      </c>
      <c r="D7398" s="9"/>
      <c r="E7398" s="9" t="s">
        <v>508</v>
      </c>
      <c r="F7398" s="9"/>
      <c r="G7398" s="10"/>
      <c r="H7398" s="10"/>
      <c r="I7398" s="10"/>
      <c r="J7398" s="11"/>
      <c r="K7398" s="12"/>
      <c r="L7398" t="s">
        <v>64</v>
      </c>
      <c r="M7398" t="s">
        <v>781</v>
      </c>
      <c r="S7398" s="9"/>
      <c r="T7398" s="14"/>
      <c r="U7398" s="210" t="s">
        <v>18348</v>
      </c>
      <c r="V7398" s="14">
        <v>0</v>
      </c>
      <c r="W7398" s="14">
        <v>0</v>
      </c>
      <c r="X7398" s="109" t="e">
        <v>#N/A</v>
      </c>
      <c r="Y7398" t="s">
        <v>334</v>
      </c>
      <c r="Z7398" t="s">
        <v>18167</v>
      </c>
      <c r="AA7398">
        <f t="shared" si="115"/>
        <v>1</v>
      </c>
    </row>
    <row r="7399" spans="1:27" x14ac:dyDescent="0.2">
      <c r="A7399">
        <v>6937</v>
      </c>
      <c r="B7399" s="1" t="s">
        <v>17143</v>
      </c>
      <c r="C7399" t="s">
        <v>5998</v>
      </c>
      <c r="D7399" s="9"/>
      <c r="E7399" s="9" t="s">
        <v>508</v>
      </c>
      <c r="F7399" s="9"/>
      <c r="G7399" s="10"/>
      <c r="H7399" s="10"/>
      <c r="I7399" s="10"/>
      <c r="J7399" s="11"/>
      <c r="K7399" s="12"/>
      <c r="L7399" t="s">
        <v>17113</v>
      </c>
      <c r="M7399" t="s">
        <v>781</v>
      </c>
      <c r="S7399" s="9"/>
      <c r="T7399" s="14"/>
      <c r="U7399" s="210" t="s">
        <v>18348</v>
      </c>
      <c r="V7399" s="14">
        <v>0</v>
      </c>
      <c r="W7399" s="14">
        <v>0</v>
      </c>
      <c r="X7399" s="109" t="e">
        <v>#N/A</v>
      </c>
      <c r="Y7399" t="s">
        <v>334</v>
      </c>
      <c r="Z7399" t="s">
        <v>18167</v>
      </c>
      <c r="AA7399">
        <f t="shared" si="115"/>
        <v>1</v>
      </c>
    </row>
    <row r="7400" spans="1:27" x14ac:dyDescent="0.2">
      <c r="A7400">
        <v>6938</v>
      </c>
      <c r="B7400" s="1" t="s">
        <v>17144</v>
      </c>
      <c r="C7400" t="s">
        <v>5998</v>
      </c>
      <c r="D7400" s="9"/>
      <c r="E7400" s="9" t="s">
        <v>508</v>
      </c>
      <c r="F7400" s="9"/>
      <c r="G7400" s="10"/>
      <c r="H7400" s="10"/>
      <c r="I7400" s="10"/>
      <c r="J7400" s="11"/>
      <c r="K7400" s="12"/>
      <c r="L7400" t="s">
        <v>17148</v>
      </c>
      <c r="M7400" t="s">
        <v>334</v>
      </c>
      <c r="S7400" s="9"/>
      <c r="T7400" s="14"/>
      <c r="U7400" s="210" t="s">
        <v>18348</v>
      </c>
      <c r="V7400" s="14">
        <v>0</v>
      </c>
      <c r="W7400" s="14">
        <v>0</v>
      </c>
      <c r="X7400" s="109" t="e">
        <v>#N/A</v>
      </c>
      <c r="Y7400" t="s">
        <v>334</v>
      </c>
      <c r="Z7400" t="s">
        <v>18167</v>
      </c>
      <c r="AA7400">
        <f t="shared" si="115"/>
        <v>1</v>
      </c>
    </row>
    <row r="7401" spans="1:27" x14ac:dyDescent="0.2">
      <c r="A7401">
        <v>6944</v>
      </c>
      <c r="B7401" s="1" t="s">
        <v>17149</v>
      </c>
      <c r="C7401" t="s">
        <v>5998</v>
      </c>
      <c r="D7401" s="9"/>
      <c r="E7401" s="9" t="s">
        <v>508</v>
      </c>
      <c r="F7401" s="9"/>
      <c r="G7401" s="10"/>
      <c r="H7401" s="10"/>
      <c r="I7401" s="10"/>
      <c r="J7401" s="11"/>
      <c r="K7401" s="12"/>
      <c r="L7401" t="s">
        <v>17113</v>
      </c>
      <c r="M7401" t="s">
        <v>781</v>
      </c>
      <c r="S7401" s="9"/>
      <c r="T7401" s="14"/>
      <c r="U7401" s="210" t="s">
        <v>18348</v>
      </c>
      <c r="V7401" s="14">
        <v>0</v>
      </c>
      <c r="W7401" s="14">
        <v>0</v>
      </c>
      <c r="X7401" s="109" t="e">
        <v>#N/A</v>
      </c>
      <c r="Y7401" t="s">
        <v>334</v>
      </c>
      <c r="Z7401" t="s">
        <v>18167</v>
      </c>
      <c r="AA7401">
        <f t="shared" si="115"/>
        <v>1</v>
      </c>
    </row>
    <row r="7402" spans="1:27" x14ac:dyDescent="0.2">
      <c r="A7402">
        <v>6964</v>
      </c>
      <c r="B7402" s="1" t="s">
        <v>17150</v>
      </c>
      <c r="C7402" t="s">
        <v>7788</v>
      </c>
      <c r="D7402" s="9"/>
      <c r="E7402" s="9" t="s">
        <v>9135</v>
      </c>
      <c r="F7402" s="9"/>
      <c r="G7402" s="10"/>
      <c r="H7402" s="10"/>
      <c r="I7402" s="10"/>
      <c r="J7402" s="11"/>
      <c r="K7402" s="12"/>
      <c r="L7402" t="s">
        <v>17151</v>
      </c>
      <c r="M7402" t="s">
        <v>781</v>
      </c>
      <c r="S7402" s="9"/>
      <c r="T7402" s="14"/>
      <c r="U7402" s="210" t="s">
        <v>18348</v>
      </c>
      <c r="V7402" s="14">
        <v>0</v>
      </c>
      <c r="W7402" s="14">
        <v>0</v>
      </c>
      <c r="X7402" s="109" t="e">
        <v>#N/A</v>
      </c>
      <c r="Y7402" t="s">
        <v>334</v>
      </c>
      <c r="Z7402" t="s">
        <v>18167</v>
      </c>
      <c r="AA7402">
        <f t="shared" si="115"/>
        <v>1</v>
      </c>
    </row>
    <row r="7403" spans="1:27" x14ac:dyDescent="0.2">
      <c r="A7403">
        <v>6965</v>
      </c>
      <c r="B7403" s="1" t="s">
        <v>17152</v>
      </c>
      <c r="C7403" t="s">
        <v>7788</v>
      </c>
      <c r="D7403" s="9"/>
      <c r="E7403" s="9" t="s">
        <v>508</v>
      </c>
      <c r="F7403" s="9"/>
      <c r="G7403" s="10"/>
      <c r="H7403" s="10"/>
      <c r="I7403" s="10"/>
      <c r="J7403" s="11"/>
      <c r="K7403" s="12"/>
      <c r="L7403" t="s">
        <v>17113</v>
      </c>
      <c r="M7403" t="s">
        <v>781</v>
      </c>
      <c r="S7403" s="9"/>
      <c r="T7403" s="14"/>
      <c r="U7403" s="210" t="s">
        <v>18348</v>
      </c>
      <c r="V7403" s="14">
        <v>0</v>
      </c>
      <c r="W7403" s="14">
        <v>0</v>
      </c>
      <c r="X7403" s="109" t="e">
        <v>#N/A</v>
      </c>
      <c r="Y7403" t="s">
        <v>334</v>
      </c>
      <c r="Z7403" t="s">
        <v>18167</v>
      </c>
      <c r="AA7403">
        <f t="shared" si="115"/>
        <v>1</v>
      </c>
    </row>
    <row r="7404" spans="1:27" x14ac:dyDescent="0.2">
      <c r="A7404">
        <v>6966</v>
      </c>
      <c r="B7404" s="1" t="s">
        <v>17153</v>
      </c>
      <c r="C7404" t="s">
        <v>5998</v>
      </c>
      <c r="D7404" s="9"/>
      <c r="E7404" s="9" t="s">
        <v>9135</v>
      </c>
      <c r="F7404" s="9"/>
      <c r="G7404" s="10"/>
      <c r="H7404" s="10"/>
      <c r="I7404" s="10"/>
      <c r="J7404" s="11"/>
      <c r="K7404" s="12"/>
      <c r="L7404" t="s">
        <v>17154</v>
      </c>
      <c r="M7404" t="s">
        <v>781</v>
      </c>
      <c r="S7404" s="9"/>
      <c r="T7404" s="14"/>
      <c r="U7404" s="210" t="s">
        <v>18348</v>
      </c>
      <c r="V7404" s="14">
        <v>0</v>
      </c>
      <c r="W7404" s="14">
        <v>0</v>
      </c>
      <c r="X7404" s="109" t="e">
        <v>#N/A</v>
      </c>
      <c r="Y7404" t="s">
        <v>334</v>
      </c>
      <c r="Z7404" t="s">
        <v>18167</v>
      </c>
      <c r="AA7404">
        <f t="shared" si="115"/>
        <v>1</v>
      </c>
    </row>
    <row r="7405" spans="1:27" x14ac:dyDescent="0.2">
      <c r="A7405">
        <v>6967</v>
      </c>
      <c r="B7405" s="1" t="s">
        <v>17155</v>
      </c>
      <c r="C7405" t="s">
        <v>7788</v>
      </c>
      <c r="D7405" s="9"/>
      <c r="E7405" s="9" t="s">
        <v>9135</v>
      </c>
      <c r="F7405" s="9"/>
      <c r="G7405" s="10"/>
      <c r="H7405" s="10"/>
      <c r="I7405" s="10"/>
      <c r="J7405" s="11"/>
      <c r="K7405" s="12"/>
      <c r="L7405" t="s">
        <v>17156</v>
      </c>
      <c r="M7405" t="s">
        <v>781</v>
      </c>
      <c r="S7405" s="9"/>
      <c r="T7405" s="14"/>
      <c r="U7405" s="210" t="s">
        <v>18348</v>
      </c>
      <c r="V7405" s="14">
        <v>0</v>
      </c>
      <c r="W7405" s="14">
        <v>0</v>
      </c>
      <c r="X7405" s="109" t="e">
        <v>#N/A</v>
      </c>
      <c r="Y7405" t="s">
        <v>334</v>
      </c>
      <c r="Z7405" t="s">
        <v>18167</v>
      </c>
      <c r="AA7405">
        <f t="shared" si="115"/>
        <v>1</v>
      </c>
    </row>
    <row r="7406" spans="1:27" x14ac:dyDescent="0.2">
      <c r="A7406">
        <v>6969</v>
      </c>
      <c r="B7406" s="1" t="s">
        <v>17158</v>
      </c>
      <c r="C7406" t="s">
        <v>5998</v>
      </c>
      <c r="D7406" s="9"/>
      <c r="E7406" s="9" t="s">
        <v>508</v>
      </c>
      <c r="F7406" s="9"/>
      <c r="G7406" s="10"/>
      <c r="H7406" s="10"/>
      <c r="I7406" s="10"/>
      <c r="J7406" s="11"/>
      <c r="K7406" s="12"/>
      <c r="L7406" t="s">
        <v>17159</v>
      </c>
      <c r="M7406" t="s">
        <v>781</v>
      </c>
      <c r="S7406" s="9"/>
      <c r="T7406" s="14"/>
      <c r="U7406" s="210" t="s">
        <v>18348</v>
      </c>
      <c r="V7406" s="14">
        <v>0</v>
      </c>
      <c r="W7406" s="14">
        <v>0</v>
      </c>
      <c r="X7406" s="109" t="e">
        <v>#N/A</v>
      </c>
      <c r="Y7406" t="s">
        <v>334</v>
      </c>
      <c r="Z7406" t="s">
        <v>18167</v>
      </c>
      <c r="AA7406">
        <f t="shared" si="115"/>
        <v>1</v>
      </c>
    </row>
    <row r="7407" spans="1:27" x14ac:dyDescent="0.2">
      <c r="A7407">
        <v>6970</v>
      </c>
      <c r="B7407" s="1" t="s">
        <v>17160</v>
      </c>
      <c r="C7407" t="s">
        <v>5998</v>
      </c>
      <c r="D7407" s="9"/>
      <c r="E7407" s="9" t="s">
        <v>9135</v>
      </c>
      <c r="F7407" s="9"/>
      <c r="G7407" s="10"/>
      <c r="H7407" s="10"/>
      <c r="I7407" s="10"/>
      <c r="J7407" s="11"/>
      <c r="K7407" s="12"/>
      <c r="L7407" t="s">
        <v>17161</v>
      </c>
      <c r="M7407" t="s">
        <v>781</v>
      </c>
      <c r="S7407" s="9"/>
      <c r="T7407" s="14"/>
      <c r="U7407" s="210" t="s">
        <v>18348</v>
      </c>
      <c r="V7407" s="14">
        <v>0</v>
      </c>
      <c r="W7407" s="14">
        <v>0</v>
      </c>
      <c r="X7407" s="109" t="e">
        <v>#N/A</v>
      </c>
      <c r="Y7407" t="s">
        <v>334</v>
      </c>
      <c r="Z7407" t="s">
        <v>18167</v>
      </c>
      <c r="AA7407">
        <f t="shared" si="115"/>
        <v>1</v>
      </c>
    </row>
    <row r="7408" spans="1:27" x14ac:dyDescent="0.2">
      <c r="A7408">
        <v>6971</v>
      </c>
      <c r="B7408" s="1" t="s">
        <v>17162</v>
      </c>
      <c r="C7408" t="s">
        <v>7788</v>
      </c>
      <c r="D7408" s="9"/>
      <c r="E7408" s="9" t="s">
        <v>508</v>
      </c>
      <c r="F7408" s="9"/>
      <c r="G7408" s="10"/>
      <c r="H7408" s="10"/>
      <c r="I7408" s="10"/>
      <c r="J7408" s="11"/>
      <c r="K7408" s="12"/>
      <c r="L7408" t="s">
        <v>17113</v>
      </c>
      <c r="M7408" t="s">
        <v>781</v>
      </c>
      <c r="S7408" s="9"/>
      <c r="T7408" s="14"/>
      <c r="U7408" s="210" t="s">
        <v>18348</v>
      </c>
      <c r="V7408" s="14">
        <v>0</v>
      </c>
      <c r="W7408" s="14">
        <v>0</v>
      </c>
      <c r="X7408" s="109" t="e">
        <v>#N/A</v>
      </c>
      <c r="Y7408" t="s">
        <v>334</v>
      </c>
      <c r="Z7408" t="s">
        <v>18167</v>
      </c>
      <c r="AA7408">
        <f t="shared" si="115"/>
        <v>1</v>
      </c>
    </row>
    <row r="7409" spans="1:27" x14ac:dyDescent="0.2">
      <c r="A7409">
        <v>6972</v>
      </c>
      <c r="B7409" s="1" t="s">
        <v>17163</v>
      </c>
      <c r="C7409" t="s">
        <v>5998</v>
      </c>
      <c r="D7409" s="9"/>
      <c r="E7409" s="9" t="s">
        <v>9135</v>
      </c>
      <c r="F7409" s="9"/>
      <c r="G7409" s="10"/>
      <c r="H7409" s="10"/>
      <c r="I7409" s="10"/>
      <c r="J7409" s="11"/>
      <c r="K7409" s="12"/>
      <c r="L7409" t="s">
        <v>17164</v>
      </c>
      <c r="M7409" t="s">
        <v>781</v>
      </c>
      <c r="S7409" s="9"/>
      <c r="T7409" s="14"/>
      <c r="U7409" s="210" t="s">
        <v>18348</v>
      </c>
      <c r="V7409" s="14">
        <v>0</v>
      </c>
      <c r="W7409" s="14">
        <v>0</v>
      </c>
      <c r="X7409" s="109" t="e">
        <v>#N/A</v>
      </c>
      <c r="Y7409" t="s">
        <v>334</v>
      </c>
      <c r="Z7409" t="s">
        <v>18167</v>
      </c>
      <c r="AA7409">
        <f t="shared" si="115"/>
        <v>1</v>
      </c>
    </row>
    <row r="7410" spans="1:27" x14ac:dyDescent="0.2">
      <c r="A7410">
        <v>6973</v>
      </c>
      <c r="B7410" s="1" t="s">
        <v>17165</v>
      </c>
      <c r="C7410" t="s">
        <v>7788</v>
      </c>
      <c r="D7410" s="9"/>
      <c r="E7410" s="9" t="s">
        <v>9135</v>
      </c>
      <c r="F7410" s="9"/>
      <c r="G7410" s="10"/>
      <c r="H7410" s="10"/>
      <c r="I7410" s="10"/>
      <c r="J7410" s="11"/>
      <c r="K7410" s="12"/>
      <c r="L7410" t="s">
        <v>17166</v>
      </c>
      <c r="M7410" t="s">
        <v>781</v>
      </c>
      <c r="S7410" s="9"/>
      <c r="T7410" s="14"/>
      <c r="U7410" s="210" t="s">
        <v>18348</v>
      </c>
      <c r="V7410" s="14">
        <v>0</v>
      </c>
      <c r="W7410" s="14">
        <v>0</v>
      </c>
      <c r="X7410" s="109" t="e">
        <v>#N/A</v>
      </c>
      <c r="Y7410" t="s">
        <v>334</v>
      </c>
      <c r="Z7410" t="s">
        <v>18167</v>
      </c>
      <c r="AA7410">
        <f t="shared" si="115"/>
        <v>1</v>
      </c>
    </row>
    <row r="7411" spans="1:27" x14ac:dyDescent="0.2">
      <c r="A7411">
        <v>6974</v>
      </c>
      <c r="B7411" s="1" t="s">
        <v>17167</v>
      </c>
      <c r="C7411" t="s">
        <v>7788</v>
      </c>
      <c r="D7411" s="9"/>
      <c r="E7411" s="9" t="s">
        <v>508</v>
      </c>
      <c r="F7411" s="9"/>
      <c r="G7411" s="10"/>
      <c r="H7411" s="10"/>
      <c r="I7411" s="10"/>
      <c r="J7411" s="11"/>
      <c r="K7411" s="12"/>
      <c r="L7411" t="s">
        <v>17113</v>
      </c>
      <c r="M7411" t="s">
        <v>781</v>
      </c>
      <c r="S7411" s="9"/>
      <c r="T7411" s="14"/>
      <c r="U7411" s="210" t="s">
        <v>18348</v>
      </c>
      <c r="V7411" s="14">
        <v>0</v>
      </c>
      <c r="W7411" s="14">
        <v>0</v>
      </c>
      <c r="X7411" s="109" t="e">
        <v>#N/A</v>
      </c>
      <c r="Y7411" t="s">
        <v>334</v>
      </c>
      <c r="Z7411" t="s">
        <v>18167</v>
      </c>
      <c r="AA7411">
        <f t="shared" si="115"/>
        <v>1</v>
      </c>
    </row>
    <row r="7412" spans="1:27" x14ac:dyDescent="0.2">
      <c r="A7412">
        <v>6975</v>
      </c>
      <c r="B7412" s="1" t="s">
        <v>17168</v>
      </c>
      <c r="C7412" t="s">
        <v>7788</v>
      </c>
      <c r="D7412" s="9"/>
      <c r="E7412" s="9" t="s">
        <v>508</v>
      </c>
      <c r="F7412" s="9"/>
      <c r="G7412" s="10"/>
      <c r="H7412" s="10"/>
      <c r="I7412" s="10"/>
      <c r="J7412" s="11"/>
      <c r="K7412" s="12"/>
      <c r="L7412" t="s">
        <v>17113</v>
      </c>
      <c r="M7412" t="s">
        <v>781</v>
      </c>
      <c r="S7412" s="9"/>
      <c r="T7412" s="14"/>
      <c r="U7412" s="210" t="s">
        <v>18348</v>
      </c>
      <c r="V7412" s="14">
        <v>0</v>
      </c>
      <c r="W7412" s="14">
        <v>0</v>
      </c>
      <c r="X7412" s="109" t="e">
        <v>#N/A</v>
      </c>
      <c r="Y7412" t="s">
        <v>334</v>
      </c>
      <c r="Z7412" t="s">
        <v>18167</v>
      </c>
      <c r="AA7412">
        <f t="shared" si="115"/>
        <v>1</v>
      </c>
    </row>
    <row r="7413" spans="1:27" x14ac:dyDescent="0.2">
      <c r="A7413">
        <v>6976</v>
      </c>
      <c r="B7413" s="1" t="s">
        <v>17169</v>
      </c>
      <c r="C7413" t="s">
        <v>7788</v>
      </c>
      <c r="D7413" s="9"/>
      <c r="E7413" s="9" t="s">
        <v>508</v>
      </c>
      <c r="F7413" s="9"/>
      <c r="G7413" s="10"/>
      <c r="H7413" s="10"/>
      <c r="I7413" s="10"/>
      <c r="J7413" s="11"/>
      <c r="K7413" s="12"/>
      <c r="L7413" t="s">
        <v>17113</v>
      </c>
      <c r="M7413" t="s">
        <v>781</v>
      </c>
      <c r="S7413" s="9"/>
      <c r="T7413" s="14"/>
      <c r="U7413" s="210" t="s">
        <v>18348</v>
      </c>
      <c r="V7413" s="14">
        <v>0</v>
      </c>
      <c r="W7413" s="14">
        <v>0</v>
      </c>
      <c r="X7413" s="109" t="e">
        <v>#N/A</v>
      </c>
      <c r="Y7413" t="s">
        <v>334</v>
      </c>
      <c r="Z7413" t="s">
        <v>18167</v>
      </c>
      <c r="AA7413">
        <f t="shared" si="115"/>
        <v>1</v>
      </c>
    </row>
    <row r="7414" spans="1:27" x14ac:dyDescent="0.2">
      <c r="A7414">
        <v>6977</v>
      </c>
      <c r="B7414" s="1" t="s">
        <v>17170</v>
      </c>
      <c r="C7414" t="s">
        <v>5998</v>
      </c>
      <c r="D7414" s="9"/>
      <c r="E7414" s="9" t="s">
        <v>508</v>
      </c>
      <c r="F7414" s="9"/>
      <c r="G7414" s="10"/>
      <c r="H7414" s="10"/>
      <c r="I7414" s="10"/>
      <c r="J7414" s="11"/>
      <c r="K7414" s="12"/>
      <c r="L7414" t="s">
        <v>17113</v>
      </c>
      <c r="M7414" t="s">
        <v>781</v>
      </c>
      <c r="S7414" s="9"/>
      <c r="T7414" s="14"/>
      <c r="U7414" s="210" t="s">
        <v>18348</v>
      </c>
      <c r="V7414" s="14">
        <v>0</v>
      </c>
      <c r="W7414" s="14">
        <v>0</v>
      </c>
      <c r="X7414" s="109" t="e">
        <v>#N/A</v>
      </c>
      <c r="Y7414" t="s">
        <v>334</v>
      </c>
      <c r="Z7414" t="s">
        <v>18167</v>
      </c>
      <c r="AA7414">
        <f t="shared" si="115"/>
        <v>1</v>
      </c>
    </row>
    <row r="7415" spans="1:27" x14ac:dyDescent="0.2">
      <c r="A7415">
        <v>6978</v>
      </c>
      <c r="B7415" s="1" t="s">
        <v>17171</v>
      </c>
      <c r="C7415" t="s">
        <v>5998</v>
      </c>
      <c r="D7415" s="9"/>
      <c r="E7415" s="9" t="s">
        <v>508</v>
      </c>
      <c r="F7415" s="9"/>
      <c r="G7415" s="10"/>
      <c r="H7415" s="10"/>
      <c r="I7415" s="10"/>
      <c r="J7415" s="11"/>
      <c r="K7415" s="12"/>
      <c r="L7415" t="s">
        <v>17113</v>
      </c>
      <c r="M7415" t="s">
        <v>781</v>
      </c>
      <c r="S7415" s="9"/>
      <c r="T7415" s="14"/>
      <c r="U7415" s="210" t="s">
        <v>18348</v>
      </c>
      <c r="V7415" s="14">
        <v>0</v>
      </c>
      <c r="W7415" s="14">
        <v>0</v>
      </c>
      <c r="X7415" s="109" t="e">
        <v>#N/A</v>
      </c>
      <c r="Y7415" t="s">
        <v>334</v>
      </c>
      <c r="Z7415" t="s">
        <v>18167</v>
      </c>
      <c r="AA7415">
        <f t="shared" si="115"/>
        <v>1</v>
      </c>
    </row>
    <row r="7416" spans="1:27" x14ac:dyDescent="0.2">
      <c r="A7416">
        <v>6979</v>
      </c>
      <c r="B7416" s="1" t="s">
        <v>17172</v>
      </c>
      <c r="C7416" t="s">
        <v>5998</v>
      </c>
      <c r="D7416" s="9"/>
      <c r="E7416" s="9" t="s">
        <v>9135</v>
      </c>
      <c r="F7416" s="9"/>
      <c r="G7416" s="10"/>
      <c r="H7416" s="10"/>
      <c r="I7416" s="10"/>
      <c r="J7416" s="11"/>
      <c r="K7416" s="12"/>
      <c r="L7416" t="s">
        <v>17173</v>
      </c>
      <c r="M7416" t="s">
        <v>781</v>
      </c>
      <c r="S7416" s="9"/>
      <c r="T7416" s="14"/>
      <c r="U7416" s="210" t="s">
        <v>18348</v>
      </c>
      <c r="V7416" s="14">
        <v>0</v>
      </c>
      <c r="W7416" s="14">
        <v>0</v>
      </c>
      <c r="X7416" s="109" t="e">
        <v>#N/A</v>
      </c>
      <c r="Y7416" t="s">
        <v>334</v>
      </c>
      <c r="Z7416" t="s">
        <v>18167</v>
      </c>
      <c r="AA7416">
        <f t="shared" si="115"/>
        <v>1</v>
      </c>
    </row>
    <row r="7417" spans="1:27" x14ac:dyDescent="0.2">
      <c r="A7417">
        <v>6980</v>
      </c>
      <c r="B7417" s="1" t="s">
        <v>17174</v>
      </c>
      <c r="C7417" t="s">
        <v>7788</v>
      </c>
      <c r="D7417" s="9"/>
      <c r="E7417" s="9" t="s">
        <v>9135</v>
      </c>
      <c r="F7417" s="9"/>
      <c r="G7417" s="10"/>
      <c r="H7417" s="10"/>
      <c r="I7417" s="10"/>
      <c r="J7417" s="11"/>
      <c r="K7417" s="12"/>
      <c r="L7417" t="s">
        <v>17175</v>
      </c>
      <c r="M7417" t="s">
        <v>781</v>
      </c>
      <c r="S7417" s="9"/>
      <c r="T7417" s="14"/>
      <c r="U7417" s="210" t="s">
        <v>18348</v>
      </c>
      <c r="V7417" s="14">
        <v>0</v>
      </c>
      <c r="W7417" s="14">
        <v>0</v>
      </c>
      <c r="X7417" s="109" t="e">
        <v>#N/A</v>
      </c>
      <c r="Y7417" t="s">
        <v>334</v>
      </c>
      <c r="Z7417" t="s">
        <v>18167</v>
      </c>
      <c r="AA7417">
        <f t="shared" si="115"/>
        <v>1</v>
      </c>
    </row>
    <row r="7418" spans="1:27" x14ac:dyDescent="0.2">
      <c r="A7418">
        <v>6981</v>
      </c>
      <c r="B7418" s="1" t="s">
        <v>17176</v>
      </c>
      <c r="C7418" t="s">
        <v>7788</v>
      </c>
      <c r="D7418" s="9"/>
      <c r="E7418" s="9" t="s">
        <v>508</v>
      </c>
      <c r="F7418" s="9"/>
      <c r="G7418" s="10"/>
      <c r="H7418" s="10"/>
      <c r="I7418" s="10"/>
      <c r="J7418" s="11"/>
      <c r="K7418" s="12"/>
      <c r="L7418" t="s">
        <v>17113</v>
      </c>
      <c r="M7418" t="s">
        <v>781</v>
      </c>
      <c r="S7418" s="9"/>
      <c r="T7418" s="14"/>
      <c r="U7418" s="210" t="s">
        <v>18348</v>
      </c>
      <c r="V7418" s="14">
        <v>0</v>
      </c>
      <c r="W7418" s="14">
        <v>0</v>
      </c>
      <c r="X7418" s="109" t="e">
        <v>#N/A</v>
      </c>
      <c r="Y7418" t="s">
        <v>334</v>
      </c>
      <c r="Z7418" t="s">
        <v>18167</v>
      </c>
      <c r="AA7418">
        <f t="shared" si="115"/>
        <v>1</v>
      </c>
    </row>
    <row r="7419" spans="1:27" x14ac:dyDescent="0.2">
      <c r="A7419">
        <v>6982</v>
      </c>
      <c r="B7419" s="1" t="s">
        <v>17177</v>
      </c>
      <c r="C7419" t="s">
        <v>5998</v>
      </c>
      <c r="D7419" s="9"/>
      <c r="E7419" s="9" t="s">
        <v>508</v>
      </c>
      <c r="F7419" s="9"/>
      <c r="G7419" s="10"/>
      <c r="H7419" s="10"/>
      <c r="I7419" s="10"/>
      <c r="J7419" s="11"/>
      <c r="K7419" s="12"/>
      <c r="L7419" t="s">
        <v>17113</v>
      </c>
      <c r="M7419" t="s">
        <v>781</v>
      </c>
      <c r="S7419" s="9"/>
      <c r="T7419" s="14"/>
      <c r="U7419" s="210" t="s">
        <v>18348</v>
      </c>
      <c r="V7419" s="14">
        <v>0</v>
      </c>
      <c r="W7419" s="14">
        <v>0</v>
      </c>
      <c r="X7419" s="109" t="e">
        <v>#N/A</v>
      </c>
      <c r="Y7419" t="s">
        <v>334</v>
      </c>
      <c r="Z7419" t="s">
        <v>18167</v>
      </c>
      <c r="AA7419">
        <f t="shared" si="115"/>
        <v>1</v>
      </c>
    </row>
    <row r="7420" spans="1:27" x14ac:dyDescent="0.2">
      <c r="A7420">
        <v>6983</v>
      </c>
      <c r="B7420" s="1" t="s">
        <v>17178</v>
      </c>
      <c r="C7420" t="s">
        <v>5998</v>
      </c>
      <c r="D7420" s="9"/>
      <c r="E7420" s="9" t="s">
        <v>9135</v>
      </c>
      <c r="F7420" s="9"/>
      <c r="G7420" s="10"/>
      <c r="H7420" s="10"/>
      <c r="I7420" s="10"/>
      <c r="J7420" s="11"/>
      <c r="K7420" s="12"/>
      <c r="L7420" t="s">
        <v>17179</v>
      </c>
      <c r="M7420" t="s">
        <v>781</v>
      </c>
      <c r="S7420" s="9"/>
      <c r="T7420" s="14"/>
      <c r="U7420" s="210" t="s">
        <v>18348</v>
      </c>
      <c r="V7420" s="14">
        <v>0</v>
      </c>
      <c r="W7420" s="14">
        <v>0</v>
      </c>
      <c r="X7420" s="109" t="e">
        <v>#N/A</v>
      </c>
      <c r="Y7420" t="s">
        <v>334</v>
      </c>
      <c r="Z7420" t="s">
        <v>18167</v>
      </c>
      <c r="AA7420">
        <f t="shared" si="115"/>
        <v>1</v>
      </c>
    </row>
    <row r="7421" spans="1:27" x14ac:dyDescent="0.2">
      <c r="A7421">
        <v>6984</v>
      </c>
      <c r="B7421" s="1" t="s">
        <v>17180</v>
      </c>
      <c r="C7421" t="s">
        <v>5998</v>
      </c>
      <c r="D7421" s="9"/>
      <c r="E7421" s="9" t="s">
        <v>9135</v>
      </c>
      <c r="F7421" s="9"/>
      <c r="G7421" s="10"/>
      <c r="H7421" s="10"/>
      <c r="I7421" s="10"/>
      <c r="J7421" s="11"/>
      <c r="K7421" s="12"/>
      <c r="L7421" t="s">
        <v>17181</v>
      </c>
      <c r="M7421" t="s">
        <v>781</v>
      </c>
      <c r="S7421" s="9"/>
      <c r="T7421" s="14"/>
      <c r="U7421" s="210" t="s">
        <v>18348</v>
      </c>
      <c r="V7421" s="14">
        <v>0</v>
      </c>
      <c r="W7421" s="14">
        <v>0</v>
      </c>
      <c r="X7421" s="109" t="e">
        <v>#N/A</v>
      </c>
      <c r="Y7421" t="s">
        <v>334</v>
      </c>
      <c r="Z7421" t="s">
        <v>18167</v>
      </c>
      <c r="AA7421">
        <f t="shared" si="115"/>
        <v>1</v>
      </c>
    </row>
    <row r="7422" spans="1:27" x14ac:dyDescent="0.2">
      <c r="A7422">
        <v>6985</v>
      </c>
      <c r="B7422" s="1" t="s">
        <v>17182</v>
      </c>
      <c r="C7422" t="s">
        <v>5998</v>
      </c>
      <c r="D7422" s="9"/>
      <c r="E7422" s="9" t="s">
        <v>9135</v>
      </c>
      <c r="F7422" s="9"/>
      <c r="G7422" s="10"/>
      <c r="H7422" s="10"/>
      <c r="I7422" s="10"/>
      <c r="J7422" s="11"/>
      <c r="K7422" s="12"/>
      <c r="L7422" t="s">
        <v>17183</v>
      </c>
      <c r="M7422" t="s">
        <v>781</v>
      </c>
      <c r="S7422" s="9"/>
      <c r="T7422" s="14"/>
      <c r="U7422" s="210" t="s">
        <v>18348</v>
      </c>
      <c r="V7422" s="14">
        <v>0</v>
      </c>
      <c r="W7422" s="14">
        <v>0</v>
      </c>
      <c r="X7422" s="109" t="e">
        <v>#N/A</v>
      </c>
      <c r="Y7422" t="s">
        <v>334</v>
      </c>
      <c r="Z7422" t="s">
        <v>18167</v>
      </c>
      <c r="AA7422">
        <f t="shared" si="115"/>
        <v>1</v>
      </c>
    </row>
    <row r="7423" spans="1:27" x14ac:dyDescent="0.2">
      <c r="A7423">
        <v>6986</v>
      </c>
      <c r="B7423" s="1" t="s">
        <v>17184</v>
      </c>
      <c r="C7423" t="s">
        <v>5998</v>
      </c>
      <c r="D7423" s="9"/>
      <c r="E7423" s="9" t="s">
        <v>9135</v>
      </c>
      <c r="F7423" s="9"/>
      <c r="G7423" s="10"/>
      <c r="H7423" s="10"/>
      <c r="I7423" s="10"/>
      <c r="J7423" s="11"/>
      <c r="K7423" s="12"/>
      <c r="L7423" t="s">
        <v>17185</v>
      </c>
      <c r="M7423" t="s">
        <v>781</v>
      </c>
      <c r="S7423" s="9"/>
      <c r="T7423" s="14"/>
      <c r="U7423" s="210" t="s">
        <v>18348</v>
      </c>
      <c r="V7423" s="14">
        <v>0</v>
      </c>
      <c r="W7423" s="14">
        <v>0</v>
      </c>
      <c r="X7423" s="109" t="e">
        <v>#N/A</v>
      </c>
      <c r="Y7423" t="s">
        <v>334</v>
      </c>
      <c r="Z7423" t="s">
        <v>18167</v>
      </c>
      <c r="AA7423">
        <f t="shared" si="115"/>
        <v>1</v>
      </c>
    </row>
    <row r="7424" spans="1:27" x14ac:dyDescent="0.2">
      <c r="A7424">
        <v>6987</v>
      </c>
      <c r="B7424" s="1" t="s">
        <v>17186</v>
      </c>
      <c r="C7424" t="s">
        <v>5998</v>
      </c>
      <c r="D7424" s="9"/>
      <c r="E7424" s="9" t="s">
        <v>508</v>
      </c>
      <c r="F7424" s="9"/>
      <c r="G7424" s="10"/>
      <c r="H7424" s="10"/>
      <c r="I7424" s="10"/>
      <c r="J7424" s="11"/>
      <c r="K7424" s="12"/>
      <c r="L7424" t="s">
        <v>17113</v>
      </c>
      <c r="M7424" t="s">
        <v>781</v>
      </c>
      <c r="S7424" s="9"/>
      <c r="T7424" s="14"/>
      <c r="U7424" s="210" t="s">
        <v>18348</v>
      </c>
      <c r="V7424" s="14">
        <v>0</v>
      </c>
      <c r="W7424" s="14">
        <v>0</v>
      </c>
      <c r="X7424" s="109" t="e">
        <v>#N/A</v>
      </c>
      <c r="Y7424" t="s">
        <v>334</v>
      </c>
      <c r="Z7424" t="s">
        <v>18167</v>
      </c>
      <c r="AA7424">
        <f t="shared" si="115"/>
        <v>1</v>
      </c>
    </row>
    <row r="7425" spans="1:27" x14ac:dyDescent="0.2">
      <c r="A7425">
        <v>6988</v>
      </c>
      <c r="B7425" s="1" t="s">
        <v>17187</v>
      </c>
      <c r="C7425" t="s">
        <v>5998</v>
      </c>
      <c r="D7425" s="9"/>
      <c r="E7425" s="9" t="s">
        <v>508</v>
      </c>
      <c r="F7425" s="9"/>
      <c r="G7425" s="10"/>
      <c r="H7425" s="10"/>
      <c r="I7425" s="10"/>
      <c r="J7425" s="11"/>
      <c r="K7425" s="12"/>
      <c r="L7425" t="s">
        <v>17113</v>
      </c>
      <c r="M7425" t="s">
        <v>781</v>
      </c>
      <c r="S7425" s="9"/>
      <c r="T7425" s="14"/>
      <c r="U7425" s="210" t="s">
        <v>18348</v>
      </c>
      <c r="V7425" s="14">
        <v>0</v>
      </c>
      <c r="W7425" s="14">
        <v>0</v>
      </c>
      <c r="X7425" s="109" t="e">
        <v>#N/A</v>
      </c>
      <c r="Y7425" t="s">
        <v>334</v>
      </c>
      <c r="Z7425" t="s">
        <v>18167</v>
      </c>
      <c r="AA7425">
        <f t="shared" si="115"/>
        <v>1</v>
      </c>
    </row>
    <row r="7426" spans="1:27" x14ac:dyDescent="0.2">
      <c r="A7426">
        <v>6989</v>
      </c>
      <c r="B7426" s="1" t="s">
        <v>17188</v>
      </c>
      <c r="C7426" t="s">
        <v>5998</v>
      </c>
      <c r="D7426" s="9"/>
      <c r="E7426" s="9" t="s">
        <v>9135</v>
      </c>
      <c r="F7426" s="9"/>
      <c r="G7426" s="10"/>
      <c r="H7426" s="10"/>
      <c r="I7426" s="10"/>
      <c r="J7426" s="11"/>
      <c r="K7426" s="12"/>
      <c r="L7426" t="s">
        <v>17189</v>
      </c>
      <c r="M7426" t="s">
        <v>781</v>
      </c>
      <c r="S7426" s="9"/>
      <c r="T7426" s="14"/>
      <c r="U7426" s="210" t="s">
        <v>18348</v>
      </c>
      <c r="V7426" s="14">
        <v>0</v>
      </c>
      <c r="W7426" s="14">
        <v>0</v>
      </c>
      <c r="X7426" s="109" t="e">
        <v>#N/A</v>
      </c>
      <c r="Y7426" t="s">
        <v>334</v>
      </c>
      <c r="Z7426" t="s">
        <v>18167</v>
      </c>
      <c r="AA7426">
        <f t="shared" ref="AA7426:AA7489" si="116">LEN(D7426)-LEN(SUBSTITUTE(D7426,"/",""))+1</f>
        <v>1</v>
      </c>
    </row>
    <row r="7427" spans="1:27" x14ac:dyDescent="0.2">
      <c r="A7427">
        <v>6990</v>
      </c>
      <c r="B7427" s="1" t="s">
        <v>17190</v>
      </c>
      <c r="C7427" t="s">
        <v>5998</v>
      </c>
      <c r="D7427" s="9"/>
      <c r="E7427" s="9" t="s">
        <v>9135</v>
      </c>
      <c r="F7427" s="9"/>
      <c r="G7427" s="10"/>
      <c r="H7427" s="10"/>
      <c r="I7427" s="10"/>
      <c r="J7427" s="11"/>
      <c r="K7427" s="12"/>
      <c r="L7427" t="s">
        <v>17191</v>
      </c>
      <c r="M7427" t="s">
        <v>781</v>
      </c>
      <c r="S7427" s="9"/>
      <c r="T7427" s="14"/>
      <c r="U7427" s="210" t="s">
        <v>18348</v>
      </c>
      <c r="V7427" s="14">
        <v>0</v>
      </c>
      <c r="W7427" s="14">
        <v>0</v>
      </c>
      <c r="X7427" s="109" t="e">
        <v>#N/A</v>
      </c>
      <c r="Y7427" t="s">
        <v>334</v>
      </c>
      <c r="Z7427" t="s">
        <v>18167</v>
      </c>
      <c r="AA7427">
        <f t="shared" si="116"/>
        <v>1</v>
      </c>
    </row>
    <row r="7428" spans="1:27" x14ac:dyDescent="0.2">
      <c r="A7428">
        <v>6991</v>
      </c>
      <c r="B7428" s="1" t="s">
        <v>17192</v>
      </c>
      <c r="C7428" t="s">
        <v>5998</v>
      </c>
      <c r="D7428" s="9"/>
      <c r="E7428" s="9" t="s">
        <v>9135</v>
      </c>
      <c r="F7428" s="9"/>
      <c r="G7428" s="10"/>
      <c r="H7428" s="10"/>
      <c r="I7428" s="10"/>
      <c r="J7428" s="11"/>
      <c r="K7428" s="12"/>
      <c r="L7428" t="s">
        <v>17193</v>
      </c>
      <c r="M7428" t="s">
        <v>781</v>
      </c>
      <c r="S7428" s="9"/>
      <c r="T7428" s="14"/>
      <c r="U7428" s="210" t="s">
        <v>18348</v>
      </c>
      <c r="V7428" s="14">
        <v>0</v>
      </c>
      <c r="W7428" s="14">
        <v>0</v>
      </c>
      <c r="X7428" s="109" t="e">
        <v>#N/A</v>
      </c>
      <c r="Y7428" t="s">
        <v>334</v>
      </c>
      <c r="Z7428" t="s">
        <v>18167</v>
      </c>
      <c r="AA7428">
        <f t="shared" si="116"/>
        <v>1</v>
      </c>
    </row>
    <row r="7429" spans="1:27" x14ac:dyDescent="0.2">
      <c r="A7429">
        <v>6992</v>
      </c>
      <c r="B7429" s="1" t="s">
        <v>17194</v>
      </c>
      <c r="C7429" t="s">
        <v>5998</v>
      </c>
      <c r="D7429" s="9"/>
      <c r="E7429" s="9" t="s">
        <v>508</v>
      </c>
      <c r="F7429" s="9"/>
      <c r="G7429" s="10"/>
      <c r="H7429" s="10"/>
      <c r="I7429" s="10"/>
      <c r="J7429" s="11"/>
      <c r="K7429" s="12"/>
      <c r="L7429" t="s">
        <v>17113</v>
      </c>
      <c r="M7429" t="s">
        <v>781</v>
      </c>
      <c r="S7429" s="9"/>
      <c r="T7429" s="14"/>
      <c r="U7429" s="210" t="s">
        <v>18348</v>
      </c>
      <c r="V7429" s="14">
        <v>0</v>
      </c>
      <c r="W7429" s="14">
        <v>0</v>
      </c>
      <c r="X7429" s="109" t="e">
        <v>#N/A</v>
      </c>
      <c r="Y7429" t="s">
        <v>334</v>
      </c>
      <c r="Z7429" t="s">
        <v>18167</v>
      </c>
      <c r="AA7429">
        <f t="shared" si="116"/>
        <v>1</v>
      </c>
    </row>
    <row r="7430" spans="1:27" x14ac:dyDescent="0.2">
      <c r="A7430">
        <v>6993</v>
      </c>
      <c r="B7430" s="1" t="s">
        <v>17195</v>
      </c>
      <c r="C7430" t="s">
        <v>5998</v>
      </c>
      <c r="D7430" s="9"/>
      <c r="E7430" s="9" t="s">
        <v>9135</v>
      </c>
      <c r="F7430" s="9"/>
      <c r="G7430" s="10"/>
      <c r="H7430" s="10"/>
      <c r="I7430" s="10"/>
      <c r="J7430" s="11"/>
      <c r="K7430" s="12"/>
      <c r="L7430" t="s">
        <v>17196</v>
      </c>
      <c r="M7430" t="s">
        <v>781</v>
      </c>
      <c r="S7430" s="9"/>
      <c r="T7430" s="14"/>
      <c r="U7430" s="210" t="s">
        <v>18348</v>
      </c>
      <c r="V7430" s="14">
        <v>0</v>
      </c>
      <c r="W7430" s="14">
        <v>0</v>
      </c>
      <c r="X7430" s="109" t="e">
        <v>#N/A</v>
      </c>
      <c r="Y7430" t="s">
        <v>334</v>
      </c>
      <c r="Z7430" t="s">
        <v>18167</v>
      </c>
      <c r="AA7430">
        <f t="shared" si="116"/>
        <v>1</v>
      </c>
    </row>
    <row r="7431" spans="1:27" x14ac:dyDescent="0.2">
      <c r="A7431">
        <v>6994</v>
      </c>
      <c r="B7431" s="1" t="s">
        <v>17197</v>
      </c>
      <c r="C7431" t="s">
        <v>5998</v>
      </c>
      <c r="D7431" s="9"/>
      <c r="E7431" s="9" t="s">
        <v>9135</v>
      </c>
      <c r="F7431" s="9"/>
      <c r="G7431" s="10"/>
      <c r="H7431" s="10"/>
      <c r="I7431" s="10"/>
      <c r="J7431" s="11"/>
      <c r="K7431" s="12"/>
      <c r="L7431" t="s">
        <v>17198</v>
      </c>
      <c r="M7431" t="s">
        <v>781</v>
      </c>
      <c r="S7431" s="9"/>
      <c r="T7431" s="14"/>
      <c r="U7431" s="210" t="s">
        <v>18348</v>
      </c>
      <c r="V7431" s="14">
        <v>0</v>
      </c>
      <c r="W7431" s="14">
        <v>0</v>
      </c>
      <c r="X7431" s="109" t="e">
        <v>#N/A</v>
      </c>
      <c r="Y7431" t="s">
        <v>334</v>
      </c>
      <c r="Z7431" t="s">
        <v>18167</v>
      </c>
      <c r="AA7431">
        <f t="shared" si="116"/>
        <v>1</v>
      </c>
    </row>
    <row r="7432" spans="1:27" x14ac:dyDescent="0.2">
      <c r="A7432">
        <v>6995</v>
      </c>
      <c r="B7432" s="1" t="s">
        <v>17199</v>
      </c>
      <c r="C7432" t="s">
        <v>5998</v>
      </c>
      <c r="D7432" s="9"/>
      <c r="E7432" s="9" t="s">
        <v>508</v>
      </c>
      <c r="F7432" s="9"/>
      <c r="G7432" s="10"/>
      <c r="H7432" s="10"/>
      <c r="I7432" s="10"/>
      <c r="J7432" s="11"/>
      <c r="K7432" s="12"/>
      <c r="L7432" t="s">
        <v>17113</v>
      </c>
      <c r="M7432" t="s">
        <v>781</v>
      </c>
      <c r="S7432" s="9"/>
      <c r="T7432" s="14"/>
      <c r="U7432" s="210" t="s">
        <v>18348</v>
      </c>
      <c r="V7432" s="14">
        <v>0</v>
      </c>
      <c r="W7432" s="14">
        <v>0</v>
      </c>
      <c r="X7432" s="109" t="e">
        <v>#N/A</v>
      </c>
      <c r="Y7432" t="s">
        <v>334</v>
      </c>
      <c r="Z7432" t="s">
        <v>18167</v>
      </c>
      <c r="AA7432">
        <f t="shared" si="116"/>
        <v>1</v>
      </c>
    </row>
    <row r="7433" spans="1:27" x14ac:dyDescent="0.2">
      <c r="A7433">
        <v>6996</v>
      </c>
      <c r="B7433" s="1" t="s">
        <v>17200</v>
      </c>
      <c r="C7433" t="s">
        <v>5998</v>
      </c>
      <c r="D7433" s="9"/>
      <c r="E7433" s="9" t="s">
        <v>9135</v>
      </c>
      <c r="F7433" s="9"/>
      <c r="G7433" s="10"/>
      <c r="H7433" s="10"/>
      <c r="I7433" s="10"/>
      <c r="J7433" s="11"/>
      <c r="K7433" s="12"/>
      <c r="L7433" t="s">
        <v>17201</v>
      </c>
      <c r="M7433" t="s">
        <v>781</v>
      </c>
      <c r="S7433" s="9"/>
      <c r="T7433" s="14"/>
      <c r="U7433" s="210" t="s">
        <v>18348</v>
      </c>
      <c r="V7433" s="14">
        <v>0</v>
      </c>
      <c r="W7433" s="14">
        <v>0</v>
      </c>
      <c r="X7433" s="109" t="e">
        <v>#N/A</v>
      </c>
      <c r="Y7433" t="s">
        <v>334</v>
      </c>
      <c r="Z7433" t="s">
        <v>18167</v>
      </c>
      <c r="AA7433">
        <f t="shared" si="116"/>
        <v>1</v>
      </c>
    </row>
    <row r="7434" spans="1:27" x14ac:dyDescent="0.2">
      <c r="A7434">
        <v>6997</v>
      </c>
      <c r="B7434" s="1" t="s">
        <v>17202</v>
      </c>
      <c r="C7434" t="s">
        <v>5998</v>
      </c>
      <c r="D7434" s="9"/>
      <c r="E7434" s="9" t="s">
        <v>9135</v>
      </c>
      <c r="F7434" s="9"/>
      <c r="G7434" s="10"/>
      <c r="H7434" s="10"/>
      <c r="I7434" s="10"/>
      <c r="J7434" s="11"/>
      <c r="K7434" s="12"/>
      <c r="L7434" t="s">
        <v>17203</v>
      </c>
      <c r="M7434" t="s">
        <v>781</v>
      </c>
      <c r="S7434" s="9"/>
      <c r="T7434" s="14"/>
      <c r="U7434" s="210" t="s">
        <v>18348</v>
      </c>
      <c r="V7434" s="14">
        <v>0</v>
      </c>
      <c r="W7434" s="14">
        <v>0</v>
      </c>
      <c r="X7434" s="109" t="e">
        <v>#N/A</v>
      </c>
      <c r="Y7434" t="s">
        <v>334</v>
      </c>
      <c r="Z7434" t="s">
        <v>18167</v>
      </c>
      <c r="AA7434">
        <f t="shared" si="116"/>
        <v>1</v>
      </c>
    </row>
    <row r="7435" spans="1:27" x14ac:dyDescent="0.2">
      <c r="A7435">
        <v>6998</v>
      </c>
      <c r="B7435" s="1" t="s">
        <v>17204</v>
      </c>
      <c r="C7435" t="s">
        <v>5998</v>
      </c>
      <c r="D7435" s="9"/>
      <c r="E7435" s="9" t="s">
        <v>508</v>
      </c>
      <c r="F7435" s="9"/>
      <c r="G7435" s="10"/>
      <c r="H7435" s="10"/>
      <c r="I7435" s="10"/>
      <c r="J7435" s="11"/>
      <c r="K7435" s="12"/>
      <c r="L7435" t="s">
        <v>17113</v>
      </c>
      <c r="M7435" t="s">
        <v>781</v>
      </c>
      <c r="S7435" s="9"/>
      <c r="T7435" s="14"/>
      <c r="U7435" s="210" t="s">
        <v>18348</v>
      </c>
      <c r="V7435" s="14">
        <v>0</v>
      </c>
      <c r="W7435" s="14">
        <v>0</v>
      </c>
      <c r="X7435" s="109" t="e">
        <v>#N/A</v>
      </c>
      <c r="Y7435" t="s">
        <v>334</v>
      </c>
      <c r="Z7435" t="s">
        <v>18167</v>
      </c>
      <c r="AA7435">
        <f t="shared" si="116"/>
        <v>1</v>
      </c>
    </row>
    <row r="7436" spans="1:27" x14ac:dyDescent="0.2">
      <c r="A7436">
        <v>6999</v>
      </c>
      <c r="B7436" s="1" t="s">
        <v>17205</v>
      </c>
      <c r="C7436" t="s">
        <v>5998</v>
      </c>
      <c r="D7436" s="9"/>
      <c r="E7436" s="9" t="s">
        <v>9135</v>
      </c>
      <c r="F7436" s="9"/>
      <c r="G7436" s="10"/>
      <c r="H7436" s="10"/>
      <c r="I7436" s="10"/>
      <c r="J7436" s="11"/>
      <c r="K7436" s="12"/>
      <c r="L7436" t="s">
        <v>17206</v>
      </c>
      <c r="M7436" t="s">
        <v>781</v>
      </c>
      <c r="S7436" s="9"/>
      <c r="T7436" s="14"/>
      <c r="U7436" s="210" t="s">
        <v>18348</v>
      </c>
      <c r="V7436" s="14">
        <v>0</v>
      </c>
      <c r="W7436" s="14">
        <v>0</v>
      </c>
      <c r="X7436" s="109" t="e">
        <v>#N/A</v>
      </c>
      <c r="Y7436" t="s">
        <v>334</v>
      </c>
      <c r="Z7436" t="s">
        <v>18167</v>
      </c>
      <c r="AA7436">
        <f t="shared" si="116"/>
        <v>1</v>
      </c>
    </row>
    <row r="7437" spans="1:27" x14ac:dyDescent="0.2">
      <c r="A7437">
        <v>7000</v>
      </c>
      <c r="B7437" s="1" t="s">
        <v>17207</v>
      </c>
      <c r="C7437" t="s">
        <v>5998</v>
      </c>
      <c r="D7437" s="9"/>
      <c r="E7437" s="9" t="s">
        <v>9135</v>
      </c>
      <c r="F7437" s="9"/>
      <c r="G7437" s="10"/>
      <c r="H7437" s="10"/>
      <c r="I7437" s="10"/>
      <c r="J7437" s="11"/>
      <c r="K7437" s="12"/>
      <c r="L7437" t="s">
        <v>17208</v>
      </c>
      <c r="M7437" t="s">
        <v>781</v>
      </c>
      <c r="S7437" s="9"/>
      <c r="T7437" s="14"/>
      <c r="U7437" s="210" t="s">
        <v>18348</v>
      </c>
      <c r="V7437" s="14">
        <v>0</v>
      </c>
      <c r="W7437" s="14">
        <v>0</v>
      </c>
      <c r="X7437" s="109" t="e">
        <v>#N/A</v>
      </c>
      <c r="Y7437" t="s">
        <v>334</v>
      </c>
      <c r="Z7437" t="s">
        <v>18167</v>
      </c>
      <c r="AA7437">
        <f t="shared" si="116"/>
        <v>1</v>
      </c>
    </row>
    <row r="7438" spans="1:27" x14ac:dyDescent="0.2">
      <c r="A7438">
        <v>7001</v>
      </c>
      <c r="B7438" s="1" t="s">
        <v>17209</v>
      </c>
      <c r="C7438" t="s">
        <v>5998</v>
      </c>
      <c r="D7438" s="9"/>
      <c r="E7438" s="9" t="s">
        <v>9135</v>
      </c>
      <c r="F7438" s="9"/>
      <c r="G7438" s="10"/>
      <c r="H7438" s="10"/>
      <c r="I7438" s="10"/>
      <c r="J7438" s="11"/>
      <c r="K7438" s="12"/>
      <c r="L7438" t="s">
        <v>17210</v>
      </c>
      <c r="M7438" t="s">
        <v>781</v>
      </c>
      <c r="S7438" s="9"/>
      <c r="T7438" s="14"/>
      <c r="U7438" s="210" t="s">
        <v>18348</v>
      </c>
      <c r="V7438" s="14">
        <v>0</v>
      </c>
      <c r="W7438" s="14">
        <v>0</v>
      </c>
      <c r="X7438" s="109" t="e">
        <v>#N/A</v>
      </c>
      <c r="Y7438" t="s">
        <v>334</v>
      </c>
      <c r="Z7438" t="s">
        <v>18167</v>
      </c>
      <c r="AA7438">
        <f t="shared" si="116"/>
        <v>1</v>
      </c>
    </row>
    <row r="7439" spans="1:27" x14ac:dyDescent="0.2">
      <c r="A7439">
        <v>7002</v>
      </c>
      <c r="B7439" s="1" t="s">
        <v>17211</v>
      </c>
      <c r="C7439" t="s">
        <v>5998</v>
      </c>
      <c r="D7439" s="9"/>
      <c r="E7439" s="9" t="s">
        <v>508</v>
      </c>
      <c r="F7439" s="9"/>
      <c r="G7439" s="10"/>
      <c r="H7439" s="10"/>
      <c r="I7439" s="10"/>
      <c r="J7439" s="11"/>
      <c r="K7439" s="12"/>
      <c r="L7439" t="s">
        <v>17113</v>
      </c>
      <c r="M7439" t="s">
        <v>781</v>
      </c>
      <c r="S7439" s="9"/>
      <c r="T7439" s="14"/>
      <c r="U7439" s="210" t="s">
        <v>18348</v>
      </c>
      <c r="V7439" s="14">
        <v>0</v>
      </c>
      <c r="W7439" s="14">
        <v>0</v>
      </c>
      <c r="X7439" s="109" t="e">
        <v>#N/A</v>
      </c>
      <c r="Y7439" t="s">
        <v>334</v>
      </c>
      <c r="Z7439" t="s">
        <v>18167</v>
      </c>
      <c r="AA7439">
        <f t="shared" si="116"/>
        <v>1</v>
      </c>
    </row>
    <row r="7440" spans="1:27" x14ac:dyDescent="0.2">
      <c r="A7440">
        <v>7003</v>
      </c>
      <c r="B7440" s="1" t="s">
        <v>17212</v>
      </c>
      <c r="C7440" t="s">
        <v>5998</v>
      </c>
      <c r="D7440" s="9"/>
      <c r="E7440" s="9" t="s">
        <v>9135</v>
      </c>
      <c r="F7440" s="9"/>
      <c r="G7440" s="10"/>
      <c r="H7440" s="10"/>
      <c r="I7440" s="10"/>
      <c r="J7440" s="11"/>
      <c r="K7440" s="12"/>
      <c r="L7440" t="s">
        <v>17213</v>
      </c>
      <c r="M7440" t="s">
        <v>781</v>
      </c>
      <c r="S7440" s="9"/>
      <c r="T7440" s="14"/>
      <c r="U7440" s="210" t="s">
        <v>18348</v>
      </c>
      <c r="V7440" s="14">
        <v>0</v>
      </c>
      <c r="W7440" s="14">
        <v>0</v>
      </c>
      <c r="X7440" s="109" t="e">
        <v>#N/A</v>
      </c>
      <c r="Y7440" t="s">
        <v>334</v>
      </c>
      <c r="Z7440" t="s">
        <v>18167</v>
      </c>
      <c r="AA7440">
        <f t="shared" si="116"/>
        <v>1</v>
      </c>
    </row>
    <row r="7441" spans="1:27" x14ac:dyDescent="0.2">
      <c r="A7441">
        <v>7004</v>
      </c>
      <c r="B7441" s="1" t="s">
        <v>17214</v>
      </c>
      <c r="C7441" t="s">
        <v>5998</v>
      </c>
      <c r="D7441" s="9"/>
      <c r="E7441" s="9" t="s">
        <v>9135</v>
      </c>
      <c r="F7441" s="9"/>
      <c r="G7441" s="10"/>
      <c r="H7441" s="10"/>
      <c r="I7441" s="10"/>
      <c r="J7441" s="11"/>
      <c r="K7441" s="12"/>
      <c r="L7441" t="s">
        <v>17215</v>
      </c>
      <c r="M7441" t="s">
        <v>781</v>
      </c>
      <c r="S7441" s="9"/>
      <c r="T7441" s="14"/>
      <c r="U7441" s="210" t="s">
        <v>18348</v>
      </c>
      <c r="V7441" s="14">
        <v>0</v>
      </c>
      <c r="W7441" s="14">
        <v>0</v>
      </c>
      <c r="X7441" s="109" t="e">
        <v>#N/A</v>
      </c>
      <c r="Y7441" t="s">
        <v>334</v>
      </c>
      <c r="Z7441" t="s">
        <v>18167</v>
      </c>
      <c r="AA7441">
        <f t="shared" si="116"/>
        <v>1</v>
      </c>
    </row>
    <row r="7442" spans="1:27" x14ac:dyDescent="0.2">
      <c r="A7442">
        <v>7005</v>
      </c>
      <c r="B7442" s="1" t="s">
        <v>17216</v>
      </c>
      <c r="C7442" t="s">
        <v>5998</v>
      </c>
      <c r="D7442" s="9"/>
      <c r="E7442" s="9" t="s">
        <v>9135</v>
      </c>
      <c r="F7442" s="9"/>
      <c r="G7442" s="10"/>
      <c r="H7442" s="10"/>
      <c r="I7442" s="10"/>
      <c r="J7442" s="11"/>
      <c r="K7442" s="12"/>
      <c r="L7442" t="s">
        <v>17217</v>
      </c>
      <c r="M7442" t="s">
        <v>781</v>
      </c>
      <c r="S7442" s="9"/>
      <c r="T7442" s="14"/>
      <c r="U7442" s="210" t="s">
        <v>18348</v>
      </c>
      <c r="V7442" s="14">
        <v>0</v>
      </c>
      <c r="W7442" s="14">
        <v>0</v>
      </c>
      <c r="X7442" s="109" t="e">
        <v>#N/A</v>
      </c>
      <c r="Y7442" t="s">
        <v>334</v>
      </c>
      <c r="Z7442" t="s">
        <v>18167</v>
      </c>
      <c r="AA7442">
        <f t="shared" si="116"/>
        <v>1</v>
      </c>
    </row>
    <row r="7443" spans="1:27" x14ac:dyDescent="0.2">
      <c r="A7443">
        <v>7006</v>
      </c>
      <c r="B7443" s="1" t="s">
        <v>17218</v>
      </c>
      <c r="C7443" t="s">
        <v>5998</v>
      </c>
      <c r="D7443" s="9"/>
      <c r="E7443" s="9" t="s">
        <v>508</v>
      </c>
      <c r="F7443" s="9"/>
      <c r="G7443" s="10"/>
      <c r="H7443" s="10"/>
      <c r="I7443" s="10"/>
      <c r="J7443" s="11"/>
      <c r="K7443" s="12"/>
      <c r="L7443" t="s">
        <v>17113</v>
      </c>
      <c r="M7443" t="s">
        <v>781</v>
      </c>
      <c r="S7443" s="9"/>
      <c r="T7443" s="14"/>
      <c r="U7443" s="210" t="s">
        <v>18348</v>
      </c>
      <c r="V7443" s="14">
        <v>0</v>
      </c>
      <c r="W7443" s="14">
        <v>0</v>
      </c>
      <c r="X7443" s="109" t="e">
        <v>#N/A</v>
      </c>
      <c r="Y7443" t="s">
        <v>334</v>
      </c>
      <c r="Z7443" t="s">
        <v>18167</v>
      </c>
      <c r="AA7443">
        <f t="shared" si="116"/>
        <v>1</v>
      </c>
    </row>
    <row r="7444" spans="1:27" x14ac:dyDescent="0.2">
      <c r="A7444">
        <v>7007</v>
      </c>
      <c r="B7444" s="1" t="s">
        <v>17219</v>
      </c>
      <c r="C7444" t="s">
        <v>5998</v>
      </c>
      <c r="D7444" s="9"/>
      <c r="E7444" s="9" t="s">
        <v>508</v>
      </c>
      <c r="F7444" s="9"/>
      <c r="G7444" s="10"/>
      <c r="H7444" s="10"/>
      <c r="I7444" s="10"/>
      <c r="J7444" s="11"/>
      <c r="K7444" s="12"/>
      <c r="L7444" t="s">
        <v>17113</v>
      </c>
      <c r="M7444" t="s">
        <v>781</v>
      </c>
      <c r="S7444" s="9"/>
      <c r="T7444" s="14"/>
      <c r="U7444" s="210" t="s">
        <v>18348</v>
      </c>
      <c r="V7444" s="14">
        <v>0</v>
      </c>
      <c r="W7444" s="14">
        <v>0</v>
      </c>
      <c r="X7444" s="109" t="e">
        <v>#N/A</v>
      </c>
      <c r="Y7444" t="s">
        <v>334</v>
      </c>
      <c r="Z7444" t="s">
        <v>18167</v>
      </c>
      <c r="AA7444">
        <f t="shared" si="116"/>
        <v>1</v>
      </c>
    </row>
    <row r="7445" spans="1:27" x14ac:dyDescent="0.2">
      <c r="A7445">
        <v>7008</v>
      </c>
      <c r="B7445" s="1" t="s">
        <v>17220</v>
      </c>
      <c r="C7445" t="s">
        <v>5998</v>
      </c>
      <c r="D7445" s="9"/>
      <c r="E7445" s="9" t="s">
        <v>9135</v>
      </c>
      <c r="F7445" s="9"/>
      <c r="G7445" s="10"/>
      <c r="H7445" s="10"/>
      <c r="I7445" s="10"/>
      <c r="J7445" s="11"/>
      <c r="K7445" s="12"/>
      <c r="L7445" t="s">
        <v>17221</v>
      </c>
      <c r="M7445" t="s">
        <v>781</v>
      </c>
      <c r="S7445" s="9"/>
      <c r="T7445" s="14"/>
      <c r="U7445" s="210" t="s">
        <v>18348</v>
      </c>
      <c r="V7445" s="14">
        <v>0</v>
      </c>
      <c r="W7445" s="14">
        <v>0</v>
      </c>
      <c r="X7445" s="109" t="e">
        <v>#N/A</v>
      </c>
      <c r="Y7445" t="s">
        <v>334</v>
      </c>
      <c r="Z7445" t="s">
        <v>18167</v>
      </c>
      <c r="AA7445">
        <f t="shared" si="116"/>
        <v>1</v>
      </c>
    </row>
    <row r="7446" spans="1:27" x14ac:dyDescent="0.2">
      <c r="A7446">
        <v>7009</v>
      </c>
      <c r="B7446" s="1" t="s">
        <v>17222</v>
      </c>
      <c r="C7446" t="s">
        <v>5998</v>
      </c>
      <c r="D7446" s="9"/>
      <c r="E7446" s="9" t="s">
        <v>508</v>
      </c>
      <c r="F7446" s="9"/>
      <c r="G7446" s="10"/>
      <c r="H7446" s="10"/>
      <c r="I7446" s="10"/>
      <c r="J7446" s="11"/>
      <c r="K7446" s="12"/>
      <c r="L7446" t="s">
        <v>17113</v>
      </c>
      <c r="M7446" t="s">
        <v>781</v>
      </c>
      <c r="S7446" s="9"/>
      <c r="T7446" s="14"/>
      <c r="U7446" s="210" t="s">
        <v>18348</v>
      </c>
      <c r="V7446" s="14">
        <v>0</v>
      </c>
      <c r="W7446" s="14">
        <v>0</v>
      </c>
      <c r="X7446" s="109" t="e">
        <v>#N/A</v>
      </c>
      <c r="Y7446" t="s">
        <v>334</v>
      </c>
      <c r="Z7446" t="s">
        <v>18167</v>
      </c>
      <c r="AA7446">
        <f t="shared" si="116"/>
        <v>1</v>
      </c>
    </row>
    <row r="7447" spans="1:27" x14ac:dyDescent="0.2">
      <c r="A7447">
        <v>7010</v>
      </c>
      <c r="B7447" s="1" t="s">
        <v>17223</v>
      </c>
      <c r="C7447" t="s">
        <v>5998</v>
      </c>
      <c r="D7447" s="9"/>
      <c r="E7447" s="9" t="s">
        <v>508</v>
      </c>
      <c r="F7447" s="9"/>
      <c r="G7447" s="10"/>
      <c r="H7447" s="10"/>
      <c r="I7447" s="10"/>
      <c r="J7447" s="11"/>
      <c r="K7447" s="12"/>
      <c r="L7447" t="s">
        <v>17113</v>
      </c>
      <c r="M7447" t="s">
        <v>781</v>
      </c>
      <c r="S7447" s="9"/>
      <c r="T7447" s="14"/>
      <c r="U7447" s="210" t="s">
        <v>18348</v>
      </c>
      <c r="V7447" s="14">
        <v>0</v>
      </c>
      <c r="W7447" s="14">
        <v>0</v>
      </c>
      <c r="X7447" s="109" t="e">
        <v>#N/A</v>
      </c>
      <c r="Y7447" t="s">
        <v>334</v>
      </c>
      <c r="Z7447" t="s">
        <v>18167</v>
      </c>
      <c r="AA7447">
        <f t="shared" si="116"/>
        <v>1</v>
      </c>
    </row>
    <row r="7448" spans="1:27" x14ac:dyDescent="0.2">
      <c r="A7448">
        <v>7011</v>
      </c>
      <c r="B7448" s="1" t="s">
        <v>17224</v>
      </c>
      <c r="C7448" t="s">
        <v>5998</v>
      </c>
      <c r="D7448" s="9"/>
      <c r="E7448" s="9" t="s">
        <v>9135</v>
      </c>
      <c r="F7448" s="9"/>
      <c r="G7448" s="10"/>
      <c r="H7448" s="10"/>
      <c r="I7448" s="10"/>
      <c r="J7448" s="11"/>
      <c r="K7448" s="12"/>
      <c r="L7448" t="s">
        <v>17225</v>
      </c>
      <c r="M7448" t="s">
        <v>781</v>
      </c>
      <c r="S7448" s="9"/>
      <c r="T7448" s="14"/>
      <c r="U7448" s="210" t="s">
        <v>18348</v>
      </c>
      <c r="V7448" s="14">
        <v>0</v>
      </c>
      <c r="W7448" s="14">
        <v>0</v>
      </c>
      <c r="X7448" s="109" t="e">
        <v>#N/A</v>
      </c>
      <c r="Y7448" t="s">
        <v>334</v>
      </c>
      <c r="Z7448" t="s">
        <v>18167</v>
      </c>
      <c r="AA7448">
        <f t="shared" si="116"/>
        <v>1</v>
      </c>
    </row>
    <row r="7449" spans="1:27" x14ac:dyDescent="0.2">
      <c r="A7449">
        <v>7012</v>
      </c>
      <c r="B7449" s="1" t="s">
        <v>17226</v>
      </c>
      <c r="C7449" t="s">
        <v>5998</v>
      </c>
      <c r="D7449" s="9"/>
      <c r="E7449" s="9" t="s">
        <v>508</v>
      </c>
      <c r="F7449" s="9"/>
      <c r="G7449" s="10"/>
      <c r="H7449" s="10"/>
      <c r="I7449" s="10"/>
      <c r="J7449" s="11"/>
      <c r="K7449" s="12"/>
      <c r="L7449" t="s">
        <v>17113</v>
      </c>
      <c r="M7449" t="s">
        <v>781</v>
      </c>
      <c r="S7449" s="9"/>
      <c r="T7449" s="14"/>
      <c r="U7449" s="210" t="s">
        <v>18348</v>
      </c>
      <c r="V7449" s="14">
        <v>0</v>
      </c>
      <c r="W7449" s="14">
        <v>0</v>
      </c>
      <c r="X7449" s="109" t="e">
        <v>#N/A</v>
      </c>
      <c r="Y7449" t="s">
        <v>334</v>
      </c>
      <c r="Z7449" t="s">
        <v>18167</v>
      </c>
      <c r="AA7449">
        <f t="shared" si="116"/>
        <v>1</v>
      </c>
    </row>
    <row r="7450" spans="1:27" x14ac:dyDescent="0.2">
      <c r="A7450">
        <v>7013</v>
      </c>
      <c r="B7450" s="1" t="s">
        <v>17227</v>
      </c>
      <c r="C7450" t="s">
        <v>5998</v>
      </c>
      <c r="D7450" s="9"/>
      <c r="E7450" s="9" t="s">
        <v>9135</v>
      </c>
      <c r="F7450" s="9"/>
      <c r="G7450" s="10"/>
      <c r="H7450" s="10"/>
      <c r="I7450" s="10"/>
      <c r="J7450" s="11"/>
      <c r="K7450" s="12"/>
      <c r="L7450" t="s">
        <v>17228</v>
      </c>
      <c r="M7450" t="s">
        <v>781</v>
      </c>
      <c r="S7450" s="9"/>
      <c r="T7450" s="14"/>
      <c r="U7450" s="210" t="s">
        <v>18348</v>
      </c>
      <c r="V7450" s="14">
        <v>0</v>
      </c>
      <c r="W7450" s="14">
        <v>0</v>
      </c>
      <c r="X7450" s="109" t="e">
        <v>#N/A</v>
      </c>
      <c r="Y7450" t="s">
        <v>334</v>
      </c>
      <c r="Z7450" t="s">
        <v>18167</v>
      </c>
      <c r="AA7450">
        <f t="shared" si="116"/>
        <v>1</v>
      </c>
    </row>
    <row r="7451" spans="1:27" x14ac:dyDescent="0.2">
      <c r="A7451">
        <v>7014</v>
      </c>
      <c r="B7451" s="1" t="s">
        <v>17229</v>
      </c>
      <c r="C7451" t="s">
        <v>5998</v>
      </c>
      <c r="D7451" s="9"/>
      <c r="E7451" s="9" t="s">
        <v>9135</v>
      </c>
      <c r="F7451" s="9"/>
      <c r="G7451" s="10"/>
      <c r="H7451" s="10"/>
      <c r="I7451" s="10"/>
      <c r="J7451" s="11"/>
      <c r="K7451" s="12"/>
      <c r="L7451" t="s">
        <v>17230</v>
      </c>
      <c r="M7451" t="s">
        <v>781</v>
      </c>
      <c r="S7451" s="9"/>
      <c r="T7451" s="14"/>
      <c r="U7451" s="210" t="s">
        <v>18348</v>
      </c>
      <c r="V7451" s="14">
        <v>0</v>
      </c>
      <c r="W7451" s="14">
        <v>0</v>
      </c>
      <c r="X7451" s="109" t="e">
        <v>#N/A</v>
      </c>
      <c r="Y7451" t="s">
        <v>334</v>
      </c>
      <c r="Z7451" t="s">
        <v>18167</v>
      </c>
      <c r="AA7451">
        <f t="shared" si="116"/>
        <v>1</v>
      </c>
    </row>
    <row r="7452" spans="1:27" x14ac:dyDescent="0.2">
      <c r="A7452">
        <v>7015</v>
      </c>
      <c r="B7452" s="1" t="s">
        <v>17231</v>
      </c>
      <c r="C7452" t="s">
        <v>5998</v>
      </c>
      <c r="D7452" s="9"/>
      <c r="E7452" s="9" t="s">
        <v>9135</v>
      </c>
      <c r="F7452" s="9"/>
      <c r="G7452" s="10"/>
      <c r="H7452" s="10"/>
      <c r="I7452" s="10"/>
      <c r="J7452" s="11"/>
      <c r="K7452" s="12"/>
      <c r="L7452" t="s">
        <v>17232</v>
      </c>
      <c r="M7452" t="s">
        <v>781</v>
      </c>
      <c r="S7452" s="9"/>
      <c r="T7452" s="14"/>
      <c r="U7452" s="210" t="s">
        <v>18348</v>
      </c>
      <c r="V7452" s="14">
        <v>0</v>
      </c>
      <c r="W7452" s="14">
        <v>0</v>
      </c>
      <c r="X7452" s="109" t="e">
        <v>#N/A</v>
      </c>
      <c r="Y7452" t="s">
        <v>334</v>
      </c>
      <c r="Z7452" t="s">
        <v>18167</v>
      </c>
      <c r="AA7452">
        <f t="shared" si="116"/>
        <v>1</v>
      </c>
    </row>
    <row r="7453" spans="1:27" x14ac:dyDescent="0.2">
      <c r="A7453">
        <v>7016</v>
      </c>
      <c r="B7453" s="1" t="s">
        <v>17233</v>
      </c>
      <c r="C7453" t="s">
        <v>5998</v>
      </c>
      <c r="D7453" s="9"/>
      <c r="E7453" s="9" t="s">
        <v>508</v>
      </c>
      <c r="F7453" s="9"/>
      <c r="G7453" s="10"/>
      <c r="H7453" s="10"/>
      <c r="I7453" s="10"/>
      <c r="J7453" s="11"/>
      <c r="K7453" s="12"/>
      <c r="L7453" t="s">
        <v>17113</v>
      </c>
      <c r="M7453" t="s">
        <v>781</v>
      </c>
      <c r="S7453" s="9"/>
      <c r="T7453" s="14"/>
      <c r="U7453" s="210" t="s">
        <v>18348</v>
      </c>
      <c r="V7453" s="14">
        <v>0</v>
      </c>
      <c r="W7453" s="14">
        <v>0</v>
      </c>
      <c r="X7453" s="109" t="e">
        <v>#N/A</v>
      </c>
      <c r="Y7453" t="s">
        <v>334</v>
      </c>
      <c r="Z7453" t="s">
        <v>18167</v>
      </c>
      <c r="AA7453">
        <f t="shared" si="116"/>
        <v>1</v>
      </c>
    </row>
    <row r="7454" spans="1:27" x14ac:dyDescent="0.2">
      <c r="A7454">
        <v>7017</v>
      </c>
      <c r="B7454" s="1" t="s">
        <v>17234</v>
      </c>
      <c r="C7454" t="s">
        <v>5998</v>
      </c>
      <c r="D7454" s="9"/>
      <c r="E7454" s="9" t="s">
        <v>9135</v>
      </c>
      <c r="F7454" s="9"/>
      <c r="G7454" s="10"/>
      <c r="H7454" s="10"/>
      <c r="I7454" s="10"/>
      <c r="J7454" s="11"/>
      <c r="K7454" s="12"/>
      <c r="L7454" t="s">
        <v>17235</v>
      </c>
      <c r="M7454" t="s">
        <v>781</v>
      </c>
      <c r="S7454" s="9"/>
      <c r="T7454" s="14"/>
      <c r="U7454" s="210" t="s">
        <v>18348</v>
      </c>
      <c r="V7454" s="14">
        <v>0</v>
      </c>
      <c r="W7454" s="14">
        <v>0</v>
      </c>
      <c r="X7454" s="109" t="e">
        <v>#N/A</v>
      </c>
      <c r="Y7454" t="s">
        <v>334</v>
      </c>
      <c r="Z7454" t="s">
        <v>18167</v>
      </c>
      <c r="AA7454">
        <f t="shared" si="116"/>
        <v>1</v>
      </c>
    </row>
    <row r="7455" spans="1:27" x14ac:dyDescent="0.2">
      <c r="A7455">
        <v>1521</v>
      </c>
      <c r="B7455" s="1" t="s">
        <v>17040</v>
      </c>
      <c r="C7455" t="s">
        <v>5998</v>
      </c>
      <c r="D7455" s="9" t="s">
        <v>9530</v>
      </c>
      <c r="E7455" s="9" t="s">
        <v>275</v>
      </c>
      <c r="F7455" s="9"/>
      <c r="G7455" s="10"/>
      <c r="H7455" s="10"/>
      <c r="I7455" s="10"/>
      <c r="J7455" s="11"/>
      <c r="K7455" s="12"/>
      <c r="L7455" s="13"/>
      <c r="M7455" t="s">
        <v>334</v>
      </c>
      <c r="S7455" s="9"/>
      <c r="T7455" s="14"/>
      <c r="U7455" s="210" t="s">
        <v>18348</v>
      </c>
      <c r="V7455" s="14">
        <v>0</v>
      </c>
      <c r="W7455" s="14">
        <v>0</v>
      </c>
      <c r="X7455" s="109" t="e">
        <v>#N/A</v>
      </c>
      <c r="Y7455" t="s">
        <v>2188</v>
      </c>
      <c r="Z7455" t="s">
        <v>18167</v>
      </c>
      <c r="AA7455">
        <f t="shared" si="116"/>
        <v>2</v>
      </c>
    </row>
    <row r="7456" spans="1:27" x14ac:dyDescent="0.2">
      <c r="A7456">
        <v>7018</v>
      </c>
      <c r="B7456" s="1" t="s">
        <v>17236</v>
      </c>
      <c r="C7456" t="s">
        <v>5998</v>
      </c>
      <c r="D7456" s="9"/>
      <c r="E7456" s="9" t="s">
        <v>508</v>
      </c>
      <c r="F7456" s="9"/>
      <c r="G7456" s="10"/>
      <c r="H7456" s="10"/>
      <c r="I7456" s="10"/>
      <c r="J7456" s="11"/>
      <c r="K7456" s="12"/>
      <c r="L7456" t="s">
        <v>17113</v>
      </c>
      <c r="M7456" t="s">
        <v>781</v>
      </c>
      <c r="S7456" s="9"/>
      <c r="T7456" s="14"/>
      <c r="U7456" s="210" t="s">
        <v>18348</v>
      </c>
      <c r="V7456" s="14">
        <v>0</v>
      </c>
      <c r="W7456" s="14">
        <v>0</v>
      </c>
      <c r="X7456" s="109" t="e">
        <v>#N/A</v>
      </c>
      <c r="Y7456" t="s">
        <v>334</v>
      </c>
      <c r="Z7456" t="s">
        <v>18167</v>
      </c>
      <c r="AA7456">
        <f t="shared" si="116"/>
        <v>1</v>
      </c>
    </row>
    <row r="7457" spans="1:27" x14ac:dyDescent="0.2">
      <c r="A7457">
        <v>7019</v>
      </c>
      <c r="B7457" s="1" t="s">
        <v>17237</v>
      </c>
      <c r="C7457" t="s">
        <v>5998</v>
      </c>
      <c r="D7457" s="9"/>
      <c r="E7457" s="9" t="s">
        <v>508</v>
      </c>
      <c r="F7457" s="9"/>
      <c r="G7457" s="10"/>
      <c r="H7457" s="10"/>
      <c r="I7457" s="10"/>
      <c r="J7457" s="11"/>
      <c r="K7457" s="12"/>
      <c r="L7457" t="s">
        <v>18100</v>
      </c>
      <c r="M7457" t="s">
        <v>781</v>
      </c>
      <c r="S7457" s="9"/>
      <c r="T7457" s="14"/>
      <c r="U7457" s="210" t="s">
        <v>18348</v>
      </c>
      <c r="V7457" s="14">
        <v>0</v>
      </c>
      <c r="W7457" s="14">
        <v>0</v>
      </c>
      <c r="X7457" s="109" t="e">
        <v>#N/A</v>
      </c>
      <c r="Y7457" t="s">
        <v>334</v>
      </c>
      <c r="Z7457" t="s">
        <v>18167</v>
      </c>
      <c r="AA7457">
        <f t="shared" si="116"/>
        <v>1</v>
      </c>
    </row>
    <row r="7458" spans="1:27" x14ac:dyDescent="0.2">
      <c r="A7458">
        <v>7020</v>
      </c>
      <c r="B7458" s="1" t="s">
        <v>17238</v>
      </c>
      <c r="C7458" t="s">
        <v>5998</v>
      </c>
      <c r="D7458" s="9"/>
      <c r="E7458" s="9" t="s">
        <v>9135</v>
      </c>
      <c r="F7458" s="9"/>
      <c r="G7458" s="10"/>
      <c r="H7458" s="10"/>
      <c r="I7458" s="10"/>
      <c r="J7458" s="11"/>
      <c r="K7458" s="12"/>
      <c r="L7458" t="s">
        <v>17239</v>
      </c>
      <c r="M7458" t="s">
        <v>781</v>
      </c>
      <c r="S7458" s="9"/>
      <c r="T7458" s="14"/>
      <c r="U7458" s="210" t="s">
        <v>18348</v>
      </c>
      <c r="V7458" s="14">
        <v>0</v>
      </c>
      <c r="W7458" s="14">
        <v>0</v>
      </c>
      <c r="X7458" s="109" t="e">
        <v>#N/A</v>
      </c>
      <c r="Y7458" t="s">
        <v>334</v>
      </c>
      <c r="Z7458" t="s">
        <v>18167</v>
      </c>
      <c r="AA7458">
        <f t="shared" si="116"/>
        <v>1</v>
      </c>
    </row>
    <row r="7459" spans="1:27" x14ac:dyDescent="0.2">
      <c r="A7459">
        <v>7021</v>
      </c>
      <c r="B7459" s="1" t="s">
        <v>17240</v>
      </c>
      <c r="C7459" t="s">
        <v>5998</v>
      </c>
      <c r="D7459" s="9"/>
      <c r="E7459" s="9" t="s">
        <v>9135</v>
      </c>
      <c r="F7459" s="9"/>
      <c r="G7459" s="10"/>
      <c r="H7459" s="10"/>
      <c r="I7459" s="10"/>
      <c r="J7459" s="11"/>
      <c r="K7459" s="12"/>
      <c r="L7459" t="s">
        <v>17241</v>
      </c>
      <c r="M7459" t="s">
        <v>781</v>
      </c>
      <c r="S7459" s="9"/>
      <c r="T7459" s="14"/>
      <c r="U7459" s="210" t="s">
        <v>18348</v>
      </c>
      <c r="V7459" s="14">
        <v>0</v>
      </c>
      <c r="W7459" s="14">
        <v>0</v>
      </c>
      <c r="X7459" s="109" t="e">
        <v>#N/A</v>
      </c>
      <c r="Y7459" t="s">
        <v>334</v>
      </c>
      <c r="Z7459" t="s">
        <v>18167</v>
      </c>
      <c r="AA7459">
        <f t="shared" si="116"/>
        <v>1</v>
      </c>
    </row>
    <row r="7460" spans="1:27" x14ac:dyDescent="0.2">
      <c r="A7460">
        <v>7022</v>
      </c>
      <c r="B7460" s="1" t="s">
        <v>17242</v>
      </c>
      <c r="C7460" t="s">
        <v>5998</v>
      </c>
      <c r="D7460" s="9"/>
      <c r="E7460" s="9" t="s">
        <v>9135</v>
      </c>
      <c r="F7460" s="9"/>
      <c r="G7460" s="10"/>
      <c r="H7460" s="10"/>
      <c r="I7460" s="10"/>
      <c r="J7460" s="11"/>
      <c r="K7460" s="12"/>
      <c r="L7460" t="s">
        <v>17243</v>
      </c>
      <c r="M7460" t="s">
        <v>781</v>
      </c>
      <c r="S7460" s="9"/>
      <c r="T7460" s="14"/>
      <c r="U7460" s="210" t="s">
        <v>18348</v>
      </c>
      <c r="V7460" s="14">
        <v>0</v>
      </c>
      <c r="W7460" s="14">
        <v>0</v>
      </c>
      <c r="X7460" s="109" t="e">
        <v>#N/A</v>
      </c>
      <c r="Y7460" t="s">
        <v>334</v>
      </c>
      <c r="Z7460" t="s">
        <v>18167</v>
      </c>
      <c r="AA7460">
        <f t="shared" si="116"/>
        <v>1</v>
      </c>
    </row>
    <row r="7461" spans="1:27" x14ac:dyDescent="0.2">
      <c r="A7461">
        <v>7023</v>
      </c>
      <c r="B7461" s="1" t="s">
        <v>17244</v>
      </c>
      <c r="C7461" t="s">
        <v>5998</v>
      </c>
      <c r="D7461" s="9"/>
      <c r="E7461" s="9" t="s">
        <v>9135</v>
      </c>
      <c r="F7461" s="9"/>
      <c r="G7461" s="10"/>
      <c r="H7461" s="10"/>
      <c r="I7461" s="10"/>
      <c r="J7461" s="11"/>
      <c r="K7461" s="12"/>
      <c r="L7461" t="s">
        <v>17245</v>
      </c>
      <c r="M7461" t="s">
        <v>781</v>
      </c>
      <c r="S7461" s="9"/>
      <c r="T7461" s="14"/>
      <c r="U7461" s="210" t="s">
        <v>18348</v>
      </c>
      <c r="V7461" s="14">
        <v>0</v>
      </c>
      <c r="W7461" s="14">
        <v>0</v>
      </c>
      <c r="X7461" s="109" t="e">
        <v>#N/A</v>
      </c>
      <c r="Y7461" t="s">
        <v>334</v>
      </c>
      <c r="Z7461" t="s">
        <v>18167</v>
      </c>
      <c r="AA7461">
        <f t="shared" si="116"/>
        <v>1</v>
      </c>
    </row>
    <row r="7462" spans="1:27" x14ac:dyDescent="0.2">
      <c r="A7462">
        <v>7024</v>
      </c>
      <c r="B7462" s="1" t="s">
        <v>17246</v>
      </c>
      <c r="C7462" t="s">
        <v>5998</v>
      </c>
      <c r="D7462" s="9"/>
      <c r="E7462" s="9" t="s">
        <v>9135</v>
      </c>
      <c r="F7462" s="9"/>
      <c r="G7462" s="10"/>
      <c r="H7462" s="10"/>
      <c r="I7462" s="10"/>
      <c r="J7462" s="11"/>
      <c r="K7462" s="12"/>
      <c r="L7462" t="s">
        <v>17247</v>
      </c>
      <c r="M7462" t="s">
        <v>781</v>
      </c>
      <c r="S7462" s="9"/>
      <c r="T7462" s="14"/>
      <c r="U7462" s="210" t="s">
        <v>18348</v>
      </c>
      <c r="V7462" s="14">
        <v>0</v>
      </c>
      <c r="W7462" s="14">
        <v>0</v>
      </c>
      <c r="X7462" s="109" t="e">
        <v>#N/A</v>
      </c>
      <c r="Y7462" t="s">
        <v>334</v>
      </c>
      <c r="Z7462" t="s">
        <v>18167</v>
      </c>
      <c r="AA7462">
        <f t="shared" si="116"/>
        <v>1</v>
      </c>
    </row>
    <row r="7463" spans="1:27" x14ac:dyDescent="0.2">
      <c r="A7463">
        <v>7025</v>
      </c>
      <c r="B7463" s="1" t="s">
        <v>17248</v>
      </c>
      <c r="C7463" t="s">
        <v>5998</v>
      </c>
      <c r="D7463" s="9"/>
      <c r="E7463" s="9" t="s">
        <v>508</v>
      </c>
      <c r="F7463" s="9"/>
      <c r="G7463" s="10"/>
      <c r="H7463" s="10"/>
      <c r="I7463" s="10"/>
      <c r="J7463" s="11"/>
      <c r="K7463" s="12"/>
      <c r="L7463" t="s">
        <v>17113</v>
      </c>
      <c r="M7463" t="s">
        <v>781</v>
      </c>
      <c r="S7463" s="9"/>
      <c r="T7463" s="14"/>
      <c r="U7463" s="210" t="s">
        <v>18348</v>
      </c>
      <c r="V7463" s="14">
        <v>0</v>
      </c>
      <c r="W7463" s="14">
        <v>0</v>
      </c>
      <c r="X7463" s="109" t="e">
        <v>#N/A</v>
      </c>
      <c r="Y7463" t="s">
        <v>334</v>
      </c>
      <c r="Z7463" t="s">
        <v>18167</v>
      </c>
      <c r="AA7463">
        <f t="shared" si="116"/>
        <v>1</v>
      </c>
    </row>
    <row r="7464" spans="1:27" x14ac:dyDescent="0.2">
      <c r="A7464">
        <v>7026</v>
      </c>
      <c r="B7464" s="1" t="s">
        <v>17249</v>
      </c>
      <c r="C7464" t="s">
        <v>5998</v>
      </c>
      <c r="D7464" s="9"/>
      <c r="E7464" s="9" t="s">
        <v>9135</v>
      </c>
      <c r="F7464" s="9"/>
      <c r="G7464" s="10"/>
      <c r="H7464" s="10"/>
      <c r="I7464" s="10"/>
      <c r="J7464" s="11"/>
      <c r="K7464" s="12"/>
      <c r="L7464" t="s">
        <v>17250</v>
      </c>
      <c r="M7464" t="s">
        <v>781</v>
      </c>
      <c r="S7464" s="9"/>
      <c r="T7464" s="14"/>
      <c r="U7464" s="210" t="s">
        <v>18348</v>
      </c>
      <c r="V7464" s="14">
        <v>0</v>
      </c>
      <c r="W7464" s="14">
        <v>0</v>
      </c>
      <c r="X7464" s="109" t="e">
        <v>#N/A</v>
      </c>
      <c r="Y7464" t="s">
        <v>334</v>
      </c>
      <c r="Z7464" t="s">
        <v>18167</v>
      </c>
      <c r="AA7464">
        <f t="shared" si="116"/>
        <v>1</v>
      </c>
    </row>
    <row r="7465" spans="1:27" x14ac:dyDescent="0.2">
      <c r="A7465">
        <v>7027</v>
      </c>
      <c r="B7465" s="1" t="s">
        <v>17251</v>
      </c>
      <c r="C7465" t="s">
        <v>5998</v>
      </c>
      <c r="D7465" s="9"/>
      <c r="E7465" s="9" t="s">
        <v>9135</v>
      </c>
      <c r="F7465" s="9"/>
      <c r="G7465" s="10"/>
      <c r="H7465" s="10"/>
      <c r="I7465" s="10"/>
      <c r="J7465" s="11"/>
      <c r="K7465" s="12"/>
      <c r="L7465" t="s">
        <v>17252</v>
      </c>
      <c r="M7465" t="s">
        <v>781</v>
      </c>
      <c r="S7465" s="9"/>
      <c r="T7465" s="14"/>
      <c r="U7465" s="210" t="s">
        <v>18348</v>
      </c>
      <c r="V7465" s="14">
        <v>0</v>
      </c>
      <c r="W7465" s="14">
        <v>0</v>
      </c>
      <c r="X7465" s="109" t="e">
        <v>#N/A</v>
      </c>
      <c r="Y7465" t="s">
        <v>334</v>
      </c>
      <c r="Z7465" t="s">
        <v>18167</v>
      </c>
      <c r="AA7465">
        <f t="shared" si="116"/>
        <v>1</v>
      </c>
    </row>
    <row r="7466" spans="1:27" x14ac:dyDescent="0.2">
      <c r="A7466">
        <v>7028</v>
      </c>
      <c r="B7466" s="1" t="s">
        <v>17253</v>
      </c>
      <c r="C7466" t="s">
        <v>5998</v>
      </c>
      <c r="D7466" s="9"/>
      <c r="E7466" s="9" t="s">
        <v>9135</v>
      </c>
      <c r="F7466" s="9"/>
      <c r="G7466" s="10"/>
      <c r="H7466" s="10"/>
      <c r="I7466" s="10"/>
      <c r="J7466" s="11"/>
      <c r="K7466" s="12"/>
      <c r="L7466" t="s">
        <v>17254</v>
      </c>
      <c r="M7466" t="s">
        <v>781</v>
      </c>
      <c r="S7466" s="9"/>
      <c r="T7466" s="14"/>
      <c r="U7466" s="210" t="s">
        <v>18348</v>
      </c>
      <c r="V7466" s="14">
        <v>0</v>
      </c>
      <c r="W7466" s="14">
        <v>0</v>
      </c>
      <c r="X7466" s="109" t="e">
        <v>#N/A</v>
      </c>
      <c r="Y7466" t="s">
        <v>334</v>
      </c>
      <c r="Z7466" t="s">
        <v>18167</v>
      </c>
      <c r="AA7466">
        <f t="shared" si="116"/>
        <v>1</v>
      </c>
    </row>
    <row r="7467" spans="1:27" x14ac:dyDescent="0.2">
      <c r="A7467">
        <v>7029</v>
      </c>
      <c r="B7467" s="1" t="s">
        <v>17255</v>
      </c>
      <c r="C7467" t="s">
        <v>5998</v>
      </c>
      <c r="D7467" s="9"/>
      <c r="E7467" s="9" t="s">
        <v>9135</v>
      </c>
      <c r="F7467" s="9"/>
      <c r="G7467" s="10"/>
      <c r="H7467" s="10"/>
      <c r="I7467" s="10"/>
      <c r="J7467" s="11"/>
      <c r="K7467" s="12"/>
      <c r="L7467" t="s">
        <v>17256</v>
      </c>
      <c r="M7467" t="s">
        <v>781</v>
      </c>
      <c r="S7467" s="9"/>
      <c r="T7467" s="14"/>
      <c r="U7467" s="210" t="s">
        <v>18348</v>
      </c>
      <c r="V7467" s="14">
        <v>0</v>
      </c>
      <c r="W7467" s="14">
        <v>0</v>
      </c>
      <c r="X7467" s="109" t="e">
        <v>#N/A</v>
      </c>
      <c r="Y7467" t="s">
        <v>334</v>
      </c>
      <c r="Z7467" t="s">
        <v>18167</v>
      </c>
      <c r="AA7467">
        <f t="shared" si="116"/>
        <v>1</v>
      </c>
    </row>
    <row r="7468" spans="1:27" x14ac:dyDescent="0.2">
      <c r="A7468">
        <v>7030</v>
      </c>
      <c r="B7468" s="1" t="s">
        <v>17257</v>
      </c>
      <c r="C7468" t="s">
        <v>5998</v>
      </c>
      <c r="D7468" s="9"/>
      <c r="E7468" s="9" t="s">
        <v>9135</v>
      </c>
      <c r="F7468" s="9"/>
      <c r="G7468" s="10"/>
      <c r="H7468" s="10"/>
      <c r="I7468" s="10"/>
      <c r="J7468" s="11"/>
      <c r="K7468" s="12"/>
      <c r="L7468" t="s">
        <v>17258</v>
      </c>
      <c r="M7468" t="s">
        <v>781</v>
      </c>
      <c r="S7468" s="9"/>
      <c r="T7468" s="14"/>
      <c r="U7468" s="210" t="s">
        <v>18348</v>
      </c>
      <c r="V7468" s="14">
        <v>0</v>
      </c>
      <c r="W7468" s="14">
        <v>0</v>
      </c>
      <c r="X7468" s="109" t="e">
        <v>#N/A</v>
      </c>
      <c r="Y7468" t="s">
        <v>334</v>
      </c>
      <c r="Z7468" t="s">
        <v>18167</v>
      </c>
      <c r="AA7468">
        <f t="shared" si="116"/>
        <v>1</v>
      </c>
    </row>
    <row r="7469" spans="1:27" x14ac:dyDescent="0.2">
      <c r="A7469">
        <v>7031</v>
      </c>
      <c r="B7469" s="1" t="s">
        <v>17259</v>
      </c>
      <c r="C7469" t="s">
        <v>5998</v>
      </c>
      <c r="D7469" s="9"/>
      <c r="E7469" s="9" t="s">
        <v>9135</v>
      </c>
      <c r="F7469" s="9"/>
      <c r="G7469" s="10"/>
      <c r="H7469" s="10"/>
      <c r="I7469" s="10"/>
      <c r="J7469" s="11"/>
      <c r="K7469" s="12"/>
      <c r="L7469" t="s">
        <v>17260</v>
      </c>
      <c r="M7469" t="s">
        <v>781</v>
      </c>
      <c r="S7469" s="9"/>
      <c r="T7469" s="14"/>
      <c r="U7469" s="210" t="s">
        <v>18348</v>
      </c>
      <c r="V7469" s="14">
        <v>0</v>
      </c>
      <c r="W7469" s="14">
        <v>0</v>
      </c>
      <c r="X7469" s="109" t="e">
        <v>#N/A</v>
      </c>
      <c r="Y7469" t="s">
        <v>334</v>
      </c>
      <c r="Z7469" t="s">
        <v>18167</v>
      </c>
      <c r="AA7469">
        <f t="shared" si="116"/>
        <v>1</v>
      </c>
    </row>
    <row r="7470" spans="1:27" x14ac:dyDescent="0.2">
      <c r="A7470">
        <v>7032</v>
      </c>
      <c r="B7470" s="1" t="s">
        <v>17261</v>
      </c>
      <c r="C7470" t="s">
        <v>5998</v>
      </c>
      <c r="D7470" s="9"/>
      <c r="E7470" s="9" t="s">
        <v>9135</v>
      </c>
      <c r="F7470" s="9"/>
      <c r="G7470" s="10"/>
      <c r="H7470" s="10"/>
      <c r="I7470" s="10"/>
      <c r="J7470" s="11"/>
      <c r="K7470" s="12"/>
      <c r="L7470" t="s">
        <v>17262</v>
      </c>
      <c r="M7470" t="s">
        <v>781</v>
      </c>
      <c r="S7470" s="9"/>
      <c r="T7470" s="14"/>
      <c r="U7470" s="210" t="s">
        <v>18348</v>
      </c>
      <c r="V7470" s="14">
        <v>0</v>
      </c>
      <c r="W7470" s="14">
        <v>0</v>
      </c>
      <c r="X7470" s="109" t="e">
        <v>#N/A</v>
      </c>
      <c r="Y7470" t="s">
        <v>334</v>
      </c>
      <c r="Z7470" t="s">
        <v>18167</v>
      </c>
      <c r="AA7470">
        <f t="shared" si="116"/>
        <v>1</v>
      </c>
    </row>
    <row r="7471" spans="1:27" x14ac:dyDescent="0.2">
      <c r="A7471">
        <v>7033</v>
      </c>
      <c r="B7471" s="1" t="s">
        <v>17263</v>
      </c>
      <c r="C7471" t="s">
        <v>5998</v>
      </c>
      <c r="D7471" s="9"/>
      <c r="E7471" s="9" t="s">
        <v>508</v>
      </c>
      <c r="F7471" s="9"/>
      <c r="G7471" s="10"/>
      <c r="H7471" s="10"/>
      <c r="I7471" s="10"/>
      <c r="J7471" s="11"/>
      <c r="K7471" s="12"/>
      <c r="L7471" t="s">
        <v>17113</v>
      </c>
      <c r="M7471" t="s">
        <v>781</v>
      </c>
      <c r="S7471" s="9"/>
      <c r="T7471" s="14"/>
      <c r="U7471" s="210" t="s">
        <v>18348</v>
      </c>
      <c r="V7471" s="14">
        <v>0</v>
      </c>
      <c r="W7471" s="14">
        <v>0</v>
      </c>
      <c r="X7471" s="109" t="e">
        <v>#N/A</v>
      </c>
      <c r="Y7471" t="s">
        <v>334</v>
      </c>
      <c r="Z7471" t="s">
        <v>18167</v>
      </c>
      <c r="AA7471">
        <f t="shared" si="116"/>
        <v>1</v>
      </c>
    </row>
    <row r="7472" spans="1:27" x14ac:dyDescent="0.2">
      <c r="A7472">
        <v>7034</v>
      </c>
      <c r="B7472" s="1" t="s">
        <v>17264</v>
      </c>
      <c r="C7472" t="s">
        <v>5998</v>
      </c>
      <c r="D7472" s="9"/>
      <c r="E7472" s="9" t="s">
        <v>9135</v>
      </c>
      <c r="F7472" s="9"/>
      <c r="G7472" s="10"/>
      <c r="H7472" s="10"/>
      <c r="I7472" s="10"/>
      <c r="J7472" s="11"/>
      <c r="K7472" s="12"/>
      <c r="L7472" t="s">
        <v>17265</v>
      </c>
      <c r="M7472" t="s">
        <v>781</v>
      </c>
      <c r="S7472" s="9"/>
      <c r="T7472" s="14"/>
      <c r="U7472" s="210" t="s">
        <v>18348</v>
      </c>
      <c r="V7472" s="14">
        <v>0</v>
      </c>
      <c r="W7472" s="14">
        <v>0</v>
      </c>
      <c r="X7472" s="109" t="e">
        <v>#N/A</v>
      </c>
      <c r="Y7472" t="s">
        <v>334</v>
      </c>
      <c r="Z7472" t="s">
        <v>18167</v>
      </c>
      <c r="AA7472">
        <f t="shared" si="116"/>
        <v>1</v>
      </c>
    </row>
    <row r="7473" spans="1:27" x14ac:dyDescent="0.2">
      <c r="A7473">
        <v>7035</v>
      </c>
      <c r="B7473" s="1" t="s">
        <v>17266</v>
      </c>
      <c r="C7473" t="s">
        <v>5998</v>
      </c>
      <c r="D7473" s="9"/>
      <c r="E7473" s="9" t="s">
        <v>9135</v>
      </c>
      <c r="F7473" s="9"/>
      <c r="G7473" s="10"/>
      <c r="H7473" s="10"/>
      <c r="I7473" s="10"/>
      <c r="J7473" s="11"/>
      <c r="K7473" s="12"/>
      <c r="L7473" t="s">
        <v>17267</v>
      </c>
      <c r="M7473" t="s">
        <v>781</v>
      </c>
      <c r="S7473" s="9"/>
      <c r="T7473" s="14"/>
      <c r="U7473" s="210" t="s">
        <v>18348</v>
      </c>
      <c r="V7473" s="14">
        <v>0</v>
      </c>
      <c r="W7473" s="14">
        <v>0</v>
      </c>
      <c r="X7473" s="109" t="e">
        <v>#N/A</v>
      </c>
      <c r="Y7473" t="s">
        <v>334</v>
      </c>
      <c r="Z7473" t="s">
        <v>18167</v>
      </c>
      <c r="AA7473">
        <f t="shared" si="116"/>
        <v>1</v>
      </c>
    </row>
    <row r="7474" spans="1:27" x14ac:dyDescent="0.2">
      <c r="A7474">
        <v>7036</v>
      </c>
      <c r="B7474" s="1" t="s">
        <v>17268</v>
      </c>
      <c r="C7474" t="s">
        <v>5998</v>
      </c>
      <c r="D7474" s="9"/>
      <c r="E7474" s="9" t="s">
        <v>9135</v>
      </c>
      <c r="F7474" s="9"/>
      <c r="G7474" s="10"/>
      <c r="H7474" s="10"/>
      <c r="I7474" s="10"/>
      <c r="J7474" s="11"/>
      <c r="K7474" s="12"/>
      <c r="L7474" t="s">
        <v>17269</v>
      </c>
      <c r="M7474" t="s">
        <v>781</v>
      </c>
      <c r="S7474" s="9"/>
      <c r="T7474" s="14"/>
      <c r="U7474" s="210" t="s">
        <v>18348</v>
      </c>
      <c r="V7474" s="14">
        <v>0</v>
      </c>
      <c r="W7474" s="14">
        <v>0</v>
      </c>
      <c r="X7474" s="109" t="e">
        <v>#N/A</v>
      </c>
      <c r="Y7474" t="s">
        <v>334</v>
      </c>
      <c r="Z7474" t="s">
        <v>18167</v>
      </c>
      <c r="AA7474">
        <f t="shared" si="116"/>
        <v>1</v>
      </c>
    </row>
    <row r="7475" spans="1:27" x14ac:dyDescent="0.2">
      <c r="A7475">
        <v>7037</v>
      </c>
      <c r="B7475" s="1" t="s">
        <v>17270</v>
      </c>
      <c r="C7475" t="s">
        <v>5998</v>
      </c>
      <c r="D7475" s="9"/>
      <c r="E7475" s="9" t="s">
        <v>9135</v>
      </c>
      <c r="F7475" s="9"/>
      <c r="G7475" s="10"/>
      <c r="H7475" s="10"/>
      <c r="I7475" s="10"/>
      <c r="J7475" s="11"/>
      <c r="K7475" s="12"/>
      <c r="L7475" t="s">
        <v>17271</v>
      </c>
      <c r="M7475" t="s">
        <v>781</v>
      </c>
      <c r="S7475" s="9"/>
      <c r="T7475" s="14"/>
      <c r="U7475" s="210" t="s">
        <v>18348</v>
      </c>
      <c r="V7475" s="14">
        <v>0</v>
      </c>
      <c r="W7475" s="14">
        <v>0</v>
      </c>
      <c r="X7475" s="109" t="e">
        <v>#N/A</v>
      </c>
      <c r="Y7475" t="s">
        <v>334</v>
      </c>
      <c r="Z7475" t="s">
        <v>18167</v>
      </c>
      <c r="AA7475">
        <f t="shared" si="116"/>
        <v>1</v>
      </c>
    </row>
    <row r="7476" spans="1:27" x14ac:dyDescent="0.2">
      <c r="A7476">
        <v>7038</v>
      </c>
      <c r="B7476" s="1" t="s">
        <v>17272</v>
      </c>
      <c r="C7476" t="s">
        <v>5998</v>
      </c>
      <c r="D7476" s="9"/>
      <c r="E7476" s="9" t="s">
        <v>508</v>
      </c>
      <c r="F7476" s="9"/>
      <c r="G7476" s="10"/>
      <c r="H7476" s="10"/>
      <c r="I7476" s="10"/>
      <c r="J7476" s="11"/>
      <c r="K7476" s="12"/>
      <c r="L7476" t="s">
        <v>17113</v>
      </c>
      <c r="M7476" t="s">
        <v>781</v>
      </c>
      <c r="S7476" s="9"/>
      <c r="T7476" s="14"/>
      <c r="U7476" s="210" t="s">
        <v>18348</v>
      </c>
      <c r="V7476" s="14">
        <v>0</v>
      </c>
      <c r="W7476" s="14">
        <v>0</v>
      </c>
      <c r="X7476" s="109" t="e">
        <v>#N/A</v>
      </c>
      <c r="Y7476" t="s">
        <v>334</v>
      </c>
      <c r="Z7476" t="s">
        <v>18167</v>
      </c>
      <c r="AA7476">
        <f t="shared" si="116"/>
        <v>1</v>
      </c>
    </row>
    <row r="7477" spans="1:27" x14ac:dyDescent="0.2">
      <c r="A7477">
        <v>7039</v>
      </c>
      <c r="B7477" s="1" t="s">
        <v>17273</v>
      </c>
      <c r="C7477" t="s">
        <v>5998</v>
      </c>
      <c r="D7477" s="9"/>
      <c r="E7477" s="9" t="s">
        <v>508</v>
      </c>
      <c r="F7477" s="9"/>
      <c r="G7477" s="10"/>
      <c r="H7477" s="10"/>
      <c r="I7477" s="10"/>
      <c r="J7477" s="11"/>
      <c r="K7477" s="12"/>
      <c r="L7477" t="s">
        <v>17113</v>
      </c>
      <c r="M7477" t="s">
        <v>781</v>
      </c>
      <c r="S7477" s="9"/>
      <c r="T7477" s="14"/>
      <c r="U7477" s="210" t="s">
        <v>18348</v>
      </c>
      <c r="V7477" s="14">
        <v>0</v>
      </c>
      <c r="W7477" s="14">
        <v>0</v>
      </c>
      <c r="X7477" s="109" t="e">
        <v>#N/A</v>
      </c>
      <c r="Y7477" t="s">
        <v>334</v>
      </c>
      <c r="Z7477" t="s">
        <v>18167</v>
      </c>
      <c r="AA7477">
        <f t="shared" si="116"/>
        <v>1</v>
      </c>
    </row>
    <row r="7478" spans="1:27" x14ac:dyDescent="0.2">
      <c r="A7478">
        <v>7040</v>
      </c>
      <c r="B7478" s="1" t="s">
        <v>17274</v>
      </c>
      <c r="C7478" t="s">
        <v>5998</v>
      </c>
      <c r="D7478" s="9"/>
      <c r="E7478" s="9" t="s">
        <v>9135</v>
      </c>
      <c r="F7478" s="9"/>
      <c r="G7478" s="10"/>
      <c r="H7478" s="10"/>
      <c r="I7478" s="10"/>
      <c r="J7478" s="11"/>
      <c r="K7478" s="12"/>
      <c r="L7478" t="s">
        <v>17275</v>
      </c>
      <c r="M7478" t="s">
        <v>781</v>
      </c>
      <c r="S7478" s="9"/>
      <c r="T7478" s="14"/>
      <c r="U7478" s="210" t="s">
        <v>18348</v>
      </c>
      <c r="V7478" s="14">
        <v>0</v>
      </c>
      <c r="W7478" s="14">
        <v>0</v>
      </c>
      <c r="X7478" s="109" t="e">
        <v>#N/A</v>
      </c>
      <c r="Y7478" t="s">
        <v>334</v>
      </c>
      <c r="Z7478" t="s">
        <v>18167</v>
      </c>
      <c r="AA7478">
        <f t="shared" si="116"/>
        <v>1</v>
      </c>
    </row>
    <row r="7479" spans="1:27" x14ac:dyDescent="0.2">
      <c r="A7479">
        <v>7041</v>
      </c>
      <c r="B7479" s="1" t="s">
        <v>17276</v>
      </c>
      <c r="C7479" t="s">
        <v>5998</v>
      </c>
      <c r="D7479" s="9"/>
      <c r="E7479" s="9" t="s">
        <v>508</v>
      </c>
      <c r="F7479" s="9"/>
      <c r="G7479" s="10"/>
      <c r="H7479" s="10"/>
      <c r="I7479" s="10"/>
      <c r="J7479" s="11"/>
      <c r="K7479" s="12"/>
      <c r="L7479" t="s">
        <v>17113</v>
      </c>
      <c r="M7479" t="s">
        <v>781</v>
      </c>
      <c r="S7479" s="9"/>
      <c r="T7479" s="14"/>
      <c r="U7479" s="210" t="s">
        <v>18348</v>
      </c>
      <c r="V7479" s="14">
        <v>0</v>
      </c>
      <c r="W7479" s="14">
        <v>0</v>
      </c>
      <c r="X7479" s="109" t="e">
        <v>#N/A</v>
      </c>
      <c r="Y7479" t="s">
        <v>334</v>
      </c>
      <c r="Z7479" t="s">
        <v>18167</v>
      </c>
      <c r="AA7479">
        <f t="shared" si="116"/>
        <v>1</v>
      </c>
    </row>
    <row r="7480" spans="1:27" x14ac:dyDescent="0.2">
      <c r="A7480">
        <v>7042</v>
      </c>
      <c r="B7480" s="1" t="s">
        <v>17277</v>
      </c>
      <c r="C7480" t="s">
        <v>5998</v>
      </c>
      <c r="D7480" s="9"/>
      <c r="E7480" s="9" t="s">
        <v>9135</v>
      </c>
      <c r="F7480" s="9"/>
      <c r="G7480" s="10"/>
      <c r="H7480" s="10"/>
      <c r="I7480" s="10"/>
      <c r="J7480" s="11"/>
      <c r="K7480" s="12"/>
      <c r="L7480" t="s">
        <v>17278</v>
      </c>
      <c r="M7480" t="s">
        <v>781</v>
      </c>
      <c r="S7480" s="9"/>
      <c r="T7480" s="14"/>
      <c r="U7480" s="210" t="s">
        <v>18348</v>
      </c>
      <c r="V7480" s="14">
        <v>0</v>
      </c>
      <c r="W7480" s="14">
        <v>0</v>
      </c>
      <c r="X7480" s="109" t="e">
        <v>#N/A</v>
      </c>
      <c r="Y7480" t="s">
        <v>334</v>
      </c>
      <c r="Z7480" t="s">
        <v>18167</v>
      </c>
      <c r="AA7480">
        <f t="shared" si="116"/>
        <v>1</v>
      </c>
    </row>
    <row r="7481" spans="1:27" x14ac:dyDescent="0.2">
      <c r="A7481">
        <v>7043</v>
      </c>
      <c r="B7481" s="1" t="s">
        <v>17279</v>
      </c>
      <c r="C7481" t="s">
        <v>5998</v>
      </c>
      <c r="D7481" s="9"/>
      <c r="E7481" s="9" t="s">
        <v>9135</v>
      </c>
      <c r="F7481" s="9"/>
      <c r="G7481" s="10"/>
      <c r="H7481" s="10"/>
      <c r="I7481" s="10"/>
      <c r="J7481" s="11"/>
      <c r="K7481" s="12"/>
      <c r="L7481" t="s">
        <v>17280</v>
      </c>
      <c r="M7481" t="s">
        <v>781</v>
      </c>
      <c r="S7481" s="9"/>
      <c r="T7481" s="14"/>
      <c r="U7481" s="210" t="s">
        <v>18348</v>
      </c>
      <c r="V7481" s="14">
        <v>0</v>
      </c>
      <c r="W7481" s="14">
        <v>0</v>
      </c>
      <c r="X7481" s="109" t="e">
        <v>#N/A</v>
      </c>
      <c r="Y7481" t="s">
        <v>334</v>
      </c>
      <c r="Z7481" t="s">
        <v>18167</v>
      </c>
      <c r="AA7481">
        <f t="shared" si="116"/>
        <v>1</v>
      </c>
    </row>
    <row r="7482" spans="1:27" x14ac:dyDescent="0.2">
      <c r="A7482">
        <v>7044</v>
      </c>
      <c r="B7482" s="1" t="s">
        <v>17281</v>
      </c>
      <c r="C7482" t="s">
        <v>5998</v>
      </c>
      <c r="D7482" s="9"/>
      <c r="E7482" s="9" t="s">
        <v>9135</v>
      </c>
      <c r="F7482" s="9"/>
      <c r="G7482" s="10"/>
      <c r="H7482" s="10"/>
      <c r="I7482" s="10"/>
      <c r="J7482" s="11"/>
      <c r="K7482" s="12"/>
      <c r="L7482" t="s">
        <v>17282</v>
      </c>
      <c r="M7482" t="s">
        <v>781</v>
      </c>
      <c r="S7482" s="9"/>
      <c r="T7482" s="14"/>
      <c r="U7482" s="210" t="s">
        <v>18348</v>
      </c>
      <c r="V7482" s="14">
        <v>0</v>
      </c>
      <c r="W7482" s="14">
        <v>0</v>
      </c>
      <c r="X7482" s="109" t="e">
        <v>#N/A</v>
      </c>
      <c r="Y7482" t="s">
        <v>334</v>
      </c>
      <c r="Z7482" t="s">
        <v>18167</v>
      </c>
      <c r="AA7482">
        <f t="shared" si="116"/>
        <v>1</v>
      </c>
    </row>
    <row r="7483" spans="1:27" x14ac:dyDescent="0.2">
      <c r="A7483">
        <v>7045</v>
      </c>
      <c r="B7483" s="1" t="s">
        <v>17283</v>
      </c>
      <c r="C7483" t="s">
        <v>5998</v>
      </c>
      <c r="D7483" s="9"/>
      <c r="E7483" s="9" t="s">
        <v>508</v>
      </c>
      <c r="F7483" s="9"/>
      <c r="G7483" s="10"/>
      <c r="H7483" s="10"/>
      <c r="I7483" s="10"/>
      <c r="J7483" s="11"/>
      <c r="K7483" s="12"/>
      <c r="L7483" t="s">
        <v>17113</v>
      </c>
      <c r="M7483" t="s">
        <v>781</v>
      </c>
      <c r="S7483" s="9"/>
      <c r="T7483" s="14"/>
      <c r="U7483" s="210" t="s">
        <v>18348</v>
      </c>
      <c r="V7483" s="14">
        <v>0</v>
      </c>
      <c r="W7483" s="14">
        <v>0</v>
      </c>
      <c r="X7483" s="109" t="e">
        <v>#N/A</v>
      </c>
      <c r="Y7483" t="s">
        <v>334</v>
      </c>
      <c r="Z7483" t="s">
        <v>18167</v>
      </c>
      <c r="AA7483">
        <f t="shared" si="116"/>
        <v>1</v>
      </c>
    </row>
    <row r="7484" spans="1:27" x14ac:dyDescent="0.2">
      <c r="A7484">
        <v>7046</v>
      </c>
      <c r="B7484" s="1" t="s">
        <v>17284</v>
      </c>
      <c r="C7484" t="s">
        <v>5998</v>
      </c>
      <c r="D7484" s="9"/>
      <c r="E7484" s="9" t="s">
        <v>9135</v>
      </c>
      <c r="F7484" s="9"/>
      <c r="G7484" s="10"/>
      <c r="H7484" s="10"/>
      <c r="I7484" s="10"/>
      <c r="J7484" s="11"/>
      <c r="K7484" s="12"/>
      <c r="L7484" t="s">
        <v>17285</v>
      </c>
      <c r="M7484" t="s">
        <v>781</v>
      </c>
      <c r="S7484" s="9"/>
      <c r="T7484" s="14"/>
      <c r="U7484" s="210" t="s">
        <v>18348</v>
      </c>
      <c r="V7484" s="14">
        <v>0</v>
      </c>
      <c r="W7484" s="14">
        <v>0</v>
      </c>
      <c r="X7484" s="109" t="e">
        <v>#N/A</v>
      </c>
      <c r="Y7484" t="s">
        <v>334</v>
      </c>
      <c r="Z7484" t="s">
        <v>18167</v>
      </c>
      <c r="AA7484">
        <f t="shared" si="116"/>
        <v>1</v>
      </c>
    </row>
    <row r="7485" spans="1:27" x14ac:dyDescent="0.2">
      <c r="A7485">
        <v>7047</v>
      </c>
      <c r="B7485" s="1" t="s">
        <v>17286</v>
      </c>
      <c r="C7485" t="s">
        <v>5998</v>
      </c>
      <c r="D7485" s="9"/>
      <c r="E7485" s="9" t="s">
        <v>9135</v>
      </c>
      <c r="F7485" s="9"/>
      <c r="G7485" s="10"/>
      <c r="H7485" s="10"/>
      <c r="I7485" s="10"/>
      <c r="J7485" s="11"/>
      <c r="K7485" s="12"/>
      <c r="L7485" t="s">
        <v>17287</v>
      </c>
      <c r="M7485" t="s">
        <v>781</v>
      </c>
      <c r="S7485" s="9"/>
      <c r="T7485" s="14"/>
      <c r="U7485" s="210" t="s">
        <v>18348</v>
      </c>
      <c r="V7485" s="14">
        <v>0</v>
      </c>
      <c r="W7485" s="14">
        <v>0</v>
      </c>
      <c r="X7485" s="109" t="e">
        <v>#N/A</v>
      </c>
      <c r="Y7485" t="s">
        <v>334</v>
      </c>
      <c r="Z7485" t="s">
        <v>18167</v>
      </c>
      <c r="AA7485">
        <f t="shared" si="116"/>
        <v>1</v>
      </c>
    </row>
    <row r="7486" spans="1:27" x14ac:dyDescent="0.2">
      <c r="A7486">
        <v>7048</v>
      </c>
      <c r="B7486" s="1" t="s">
        <v>17288</v>
      </c>
      <c r="C7486" t="s">
        <v>5998</v>
      </c>
      <c r="D7486" s="9"/>
      <c r="E7486" s="9" t="s">
        <v>9135</v>
      </c>
      <c r="F7486" s="9"/>
      <c r="G7486" s="10"/>
      <c r="H7486" s="10"/>
      <c r="I7486" s="10"/>
      <c r="J7486" s="11"/>
      <c r="K7486" s="12"/>
      <c r="L7486" t="s">
        <v>17289</v>
      </c>
      <c r="M7486" t="s">
        <v>781</v>
      </c>
      <c r="S7486" s="9"/>
      <c r="T7486" s="14"/>
      <c r="U7486" s="210" t="s">
        <v>18348</v>
      </c>
      <c r="V7486" s="14">
        <v>0</v>
      </c>
      <c r="W7486" s="14">
        <v>0</v>
      </c>
      <c r="X7486" s="109" t="e">
        <v>#N/A</v>
      </c>
      <c r="Y7486" t="s">
        <v>334</v>
      </c>
      <c r="Z7486" t="s">
        <v>18167</v>
      </c>
      <c r="AA7486">
        <f t="shared" si="116"/>
        <v>1</v>
      </c>
    </row>
    <row r="7487" spans="1:27" x14ac:dyDescent="0.2">
      <c r="A7487">
        <v>7049</v>
      </c>
      <c r="B7487" s="1" t="s">
        <v>17290</v>
      </c>
      <c r="C7487" t="s">
        <v>5998</v>
      </c>
      <c r="D7487" s="9"/>
      <c r="E7487" s="9" t="s">
        <v>508</v>
      </c>
      <c r="F7487" s="9"/>
      <c r="G7487" s="10"/>
      <c r="H7487" s="10"/>
      <c r="I7487" s="10"/>
      <c r="J7487" s="11"/>
      <c r="K7487" s="12"/>
      <c r="L7487" t="s">
        <v>17113</v>
      </c>
      <c r="M7487" t="s">
        <v>781</v>
      </c>
      <c r="S7487" s="9"/>
      <c r="T7487" s="14"/>
      <c r="U7487" s="210" t="s">
        <v>18348</v>
      </c>
      <c r="V7487" s="14">
        <v>0</v>
      </c>
      <c r="W7487" s="14">
        <v>0</v>
      </c>
      <c r="X7487" s="109" t="e">
        <v>#N/A</v>
      </c>
      <c r="Y7487" t="s">
        <v>334</v>
      </c>
      <c r="Z7487" t="s">
        <v>18167</v>
      </c>
      <c r="AA7487">
        <f t="shared" si="116"/>
        <v>1</v>
      </c>
    </row>
    <row r="7488" spans="1:27" x14ac:dyDescent="0.2">
      <c r="A7488">
        <v>7050</v>
      </c>
      <c r="B7488" s="1" t="s">
        <v>17291</v>
      </c>
      <c r="C7488" t="s">
        <v>5998</v>
      </c>
      <c r="D7488" s="9"/>
      <c r="E7488" s="9" t="s">
        <v>508</v>
      </c>
      <c r="F7488" s="9"/>
      <c r="G7488" s="10"/>
      <c r="H7488" s="10"/>
      <c r="I7488" s="10"/>
      <c r="J7488" s="11"/>
      <c r="K7488" s="12"/>
      <c r="L7488" t="s">
        <v>17113</v>
      </c>
      <c r="M7488" t="s">
        <v>781</v>
      </c>
      <c r="S7488" s="9"/>
      <c r="T7488" s="14"/>
      <c r="U7488" s="210" t="s">
        <v>18348</v>
      </c>
      <c r="V7488" s="14">
        <v>0</v>
      </c>
      <c r="W7488" s="14">
        <v>0</v>
      </c>
      <c r="X7488" s="109" t="e">
        <v>#N/A</v>
      </c>
      <c r="Y7488" t="s">
        <v>334</v>
      </c>
      <c r="Z7488" t="s">
        <v>18167</v>
      </c>
      <c r="AA7488">
        <f t="shared" si="116"/>
        <v>1</v>
      </c>
    </row>
    <row r="7489" spans="1:27" x14ac:dyDescent="0.2">
      <c r="A7489">
        <v>7051</v>
      </c>
      <c r="B7489" s="1" t="s">
        <v>17292</v>
      </c>
      <c r="C7489" t="s">
        <v>5998</v>
      </c>
      <c r="D7489" s="9"/>
      <c r="E7489" s="9" t="s">
        <v>9135</v>
      </c>
      <c r="F7489" s="9"/>
      <c r="G7489" s="10"/>
      <c r="H7489" s="10"/>
      <c r="I7489" s="10"/>
      <c r="J7489" s="11"/>
      <c r="K7489" s="12"/>
      <c r="L7489" t="s">
        <v>17293</v>
      </c>
      <c r="M7489" t="s">
        <v>781</v>
      </c>
      <c r="S7489" s="9"/>
      <c r="T7489" s="14"/>
      <c r="U7489" s="210" t="s">
        <v>18348</v>
      </c>
      <c r="V7489" s="14">
        <v>0</v>
      </c>
      <c r="W7489" s="14">
        <v>0</v>
      </c>
      <c r="X7489" s="109" t="e">
        <v>#N/A</v>
      </c>
      <c r="Y7489" t="s">
        <v>334</v>
      </c>
      <c r="Z7489" t="s">
        <v>18167</v>
      </c>
      <c r="AA7489">
        <f t="shared" si="116"/>
        <v>1</v>
      </c>
    </row>
    <row r="7490" spans="1:27" x14ac:dyDescent="0.2">
      <c r="A7490">
        <v>7052</v>
      </c>
      <c r="B7490" s="1" t="s">
        <v>17294</v>
      </c>
      <c r="C7490" t="s">
        <v>5998</v>
      </c>
      <c r="D7490" s="9"/>
      <c r="E7490" s="9" t="s">
        <v>508</v>
      </c>
      <c r="F7490" s="9"/>
      <c r="G7490" s="10"/>
      <c r="H7490" s="10"/>
      <c r="I7490" s="10"/>
      <c r="J7490" s="11"/>
      <c r="K7490" s="12"/>
      <c r="L7490" t="s">
        <v>17113</v>
      </c>
      <c r="M7490" t="s">
        <v>781</v>
      </c>
      <c r="S7490" s="9"/>
      <c r="T7490" s="14"/>
      <c r="U7490" s="210" t="s">
        <v>18348</v>
      </c>
      <c r="V7490" s="14">
        <v>0</v>
      </c>
      <c r="W7490" s="14">
        <v>0</v>
      </c>
      <c r="X7490" s="109" t="e">
        <v>#N/A</v>
      </c>
      <c r="Y7490" t="s">
        <v>334</v>
      </c>
      <c r="Z7490" t="s">
        <v>18167</v>
      </c>
      <c r="AA7490">
        <f t="shared" ref="AA7490:AA7553" si="117">LEN(D7490)-LEN(SUBSTITUTE(D7490,"/",""))+1</f>
        <v>1</v>
      </c>
    </row>
    <row r="7491" spans="1:27" x14ac:dyDescent="0.2">
      <c r="A7491">
        <v>7053</v>
      </c>
      <c r="B7491" s="1" t="s">
        <v>17295</v>
      </c>
      <c r="C7491" t="s">
        <v>5998</v>
      </c>
      <c r="D7491" s="9"/>
      <c r="E7491" s="9" t="s">
        <v>508</v>
      </c>
      <c r="F7491" s="9"/>
      <c r="G7491" s="10"/>
      <c r="H7491" s="10"/>
      <c r="I7491" s="10"/>
      <c r="J7491" s="11"/>
      <c r="K7491" s="12"/>
      <c r="L7491" t="s">
        <v>17113</v>
      </c>
      <c r="M7491" t="s">
        <v>781</v>
      </c>
      <c r="S7491" s="9"/>
      <c r="T7491" s="14"/>
      <c r="U7491" s="210" t="s">
        <v>18348</v>
      </c>
      <c r="V7491" s="14">
        <v>0</v>
      </c>
      <c r="W7491" s="14">
        <v>0</v>
      </c>
      <c r="X7491" s="109" t="e">
        <v>#N/A</v>
      </c>
      <c r="Y7491" t="s">
        <v>334</v>
      </c>
      <c r="Z7491" t="s">
        <v>18167</v>
      </c>
      <c r="AA7491">
        <f t="shared" si="117"/>
        <v>1</v>
      </c>
    </row>
    <row r="7492" spans="1:27" x14ac:dyDescent="0.2">
      <c r="A7492">
        <v>7054</v>
      </c>
      <c r="B7492" s="1" t="s">
        <v>17296</v>
      </c>
      <c r="C7492" t="s">
        <v>5998</v>
      </c>
      <c r="D7492" s="9"/>
      <c r="E7492" s="9" t="s">
        <v>508</v>
      </c>
      <c r="F7492" s="9"/>
      <c r="G7492" s="10"/>
      <c r="H7492" s="10"/>
      <c r="I7492" s="10"/>
      <c r="J7492" s="11"/>
      <c r="K7492" s="12"/>
      <c r="L7492" t="s">
        <v>17113</v>
      </c>
      <c r="M7492" t="s">
        <v>781</v>
      </c>
      <c r="S7492" s="9"/>
      <c r="T7492" s="14"/>
      <c r="U7492" s="210" t="s">
        <v>18348</v>
      </c>
      <c r="V7492" s="14">
        <v>0</v>
      </c>
      <c r="W7492" s="14">
        <v>0</v>
      </c>
      <c r="X7492" s="109" t="e">
        <v>#N/A</v>
      </c>
      <c r="Y7492" t="s">
        <v>334</v>
      </c>
      <c r="Z7492" t="s">
        <v>18167</v>
      </c>
      <c r="AA7492">
        <f t="shared" si="117"/>
        <v>1</v>
      </c>
    </row>
    <row r="7493" spans="1:27" x14ac:dyDescent="0.2">
      <c r="A7493">
        <v>7055</v>
      </c>
      <c r="B7493" s="1" t="s">
        <v>17297</v>
      </c>
      <c r="C7493" t="s">
        <v>5998</v>
      </c>
      <c r="D7493" s="9"/>
      <c r="E7493" s="9" t="s">
        <v>508</v>
      </c>
      <c r="F7493" s="9"/>
      <c r="G7493" s="10"/>
      <c r="H7493" s="10"/>
      <c r="I7493" s="10"/>
      <c r="J7493" s="11"/>
      <c r="K7493" s="12"/>
      <c r="L7493" t="s">
        <v>17113</v>
      </c>
      <c r="M7493" t="s">
        <v>781</v>
      </c>
      <c r="S7493" s="9"/>
      <c r="T7493" s="14"/>
      <c r="U7493" s="210" t="s">
        <v>18348</v>
      </c>
      <c r="V7493" s="14">
        <v>0</v>
      </c>
      <c r="W7493" s="14">
        <v>0</v>
      </c>
      <c r="X7493" s="109" t="e">
        <v>#N/A</v>
      </c>
      <c r="Y7493" t="s">
        <v>334</v>
      </c>
      <c r="Z7493" t="s">
        <v>18167</v>
      </c>
      <c r="AA7493">
        <f t="shared" si="117"/>
        <v>1</v>
      </c>
    </row>
    <row r="7494" spans="1:27" x14ac:dyDescent="0.2">
      <c r="A7494">
        <v>7056</v>
      </c>
      <c r="B7494" s="1" t="s">
        <v>17298</v>
      </c>
      <c r="C7494" t="s">
        <v>5998</v>
      </c>
      <c r="D7494" s="9"/>
      <c r="E7494" s="9" t="s">
        <v>508</v>
      </c>
      <c r="F7494" s="9"/>
      <c r="G7494" s="10"/>
      <c r="H7494" s="10"/>
      <c r="I7494" s="10"/>
      <c r="J7494" s="11"/>
      <c r="K7494" s="12"/>
      <c r="L7494" t="s">
        <v>17113</v>
      </c>
      <c r="M7494" t="s">
        <v>781</v>
      </c>
      <c r="S7494" s="9"/>
      <c r="T7494" s="14"/>
      <c r="U7494" s="210" t="s">
        <v>18348</v>
      </c>
      <c r="V7494" s="14">
        <v>0</v>
      </c>
      <c r="W7494" s="14">
        <v>0</v>
      </c>
      <c r="X7494" s="109" t="e">
        <v>#N/A</v>
      </c>
      <c r="Y7494" t="s">
        <v>334</v>
      </c>
      <c r="Z7494" t="s">
        <v>18167</v>
      </c>
      <c r="AA7494">
        <f t="shared" si="117"/>
        <v>1</v>
      </c>
    </row>
    <row r="7495" spans="1:27" x14ac:dyDescent="0.2">
      <c r="A7495">
        <v>7057</v>
      </c>
      <c r="B7495" s="1" t="s">
        <v>17299</v>
      </c>
      <c r="C7495" t="s">
        <v>5998</v>
      </c>
      <c r="D7495" s="9"/>
      <c r="E7495" s="9" t="s">
        <v>9135</v>
      </c>
      <c r="F7495" s="9"/>
      <c r="G7495" s="10"/>
      <c r="H7495" s="10"/>
      <c r="I7495" s="10"/>
      <c r="J7495" s="11"/>
      <c r="K7495" s="12"/>
      <c r="L7495" t="s">
        <v>17300</v>
      </c>
      <c r="M7495" t="s">
        <v>781</v>
      </c>
      <c r="S7495" s="9"/>
      <c r="T7495" s="14"/>
      <c r="U7495" s="210" t="s">
        <v>18348</v>
      </c>
      <c r="V7495" s="14">
        <v>0</v>
      </c>
      <c r="W7495" s="14">
        <v>0</v>
      </c>
      <c r="X7495" s="109" t="e">
        <v>#N/A</v>
      </c>
      <c r="Y7495" t="s">
        <v>334</v>
      </c>
      <c r="Z7495" t="s">
        <v>18167</v>
      </c>
      <c r="AA7495">
        <f t="shared" si="117"/>
        <v>1</v>
      </c>
    </row>
    <row r="7496" spans="1:27" x14ac:dyDescent="0.2">
      <c r="A7496">
        <v>7058</v>
      </c>
      <c r="B7496" s="1" t="s">
        <v>17301</v>
      </c>
      <c r="C7496" t="s">
        <v>5998</v>
      </c>
      <c r="D7496" s="9"/>
      <c r="E7496" s="9" t="s">
        <v>9135</v>
      </c>
      <c r="F7496" s="9"/>
      <c r="G7496" s="10"/>
      <c r="H7496" s="10"/>
      <c r="I7496" s="10"/>
      <c r="J7496" s="11"/>
      <c r="K7496" s="12"/>
      <c r="L7496" t="s">
        <v>17302</v>
      </c>
      <c r="M7496" t="s">
        <v>781</v>
      </c>
      <c r="S7496" s="9"/>
      <c r="T7496" s="14"/>
      <c r="U7496" s="210" t="s">
        <v>18348</v>
      </c>
      <c r="V7496" s="14">
        <v>0</v>
      </c>
      <c r="W7496" s="14">
        <v>0</v>
      </c>
      <c r="X7496" s="109" t="e">
        <v>#N/A</v>
      </c>
      <c r="Y7496" t="s">
        <v>334</v>
      </c>
      <c r="Z7496" t="s">
        <v>18167</v>
      </c>
      <c r="AA7496">
        <f t="shared" si="117"/>
        <v>1</v>
      </c>
    </row>
    <row r="7497" spans="1:27" x14ac:dyDescent="0.2">
      <c r="A7497">
        <v>7059</v>
      </c>
      <c r="B7497" s="1" t="s">
        <v>17303</v>
      </c>
      <c r="C7497" t="s">
        <v>5998</v>
      </c>
      <c r="D7497" s="9"/>
      <c r="E7497" s="9" t="s">
        <v>9135</v>
      </c>
      <c r="F7497" s="9"/>
      <c r="G7497" s="10"/>
      <c r="H7497" s="10"/>
      <c r="I7497" s="10"/>
      <c r="J7497" s="11"/>
      <c r="K7497" s="12"/>
      <c r="L7497" t="s">
        <v>17304</v>
      </c>
      <c r="M7497" t="s">
        <v>781</v>
      </c>
      <c r="S7497" s="9"/>
      <c r="T7497" s="14"/>
      <c r="U7497" s="210" t="s">
        <v>18348</v>
      </c>
      <c r="V7497" s="14">
        <v>0</v>
      </c>
      <c r="W7497" s="14">
        <v>0</v>
      </c>
      <c r="X7497" s="109" t="e">
        <v>#N/A</v>
      </c>
      <c r="Y7497" t="s">
        <v>334</v>
      </c>
      <c r="Z7497" t="s">
        <v>18167</v>
      </c>
      <c r="AA7497">
        <f t="shared" si="117"/>
        <v>1</v>
      </c>
    </row>
    <row r="7498" spans="1:27" x14ac:dyDescent="0.2">
      <c r="A7498">
        <v>7060</v>
      </c>
      <c r="B7498" s="1" t="s">
        <v>17305</v>
      </c>
      <c r="C7498" t="s">
        <v>5998</v>
      </c>
      <c r="D7498" s="9"/>
      <c r="E7498" s="9" t="s">
        <v>9135</v>
      </c>
      <c r="F7498" s="9"/>
      <c r="G7498" s="10"/>
      <c r="H7498" s="10"/>
      <c r="I7498" s="10"/>
      <c r="J7498" s="11"/>
      <c r="K7498" s="12"/>
      <c r="L7498" t="s">
        <v>17306</v>
      </c>
      <c r="M7498" t="s">
        <v>781</v>
      </c>
      <c r="S7498" s="9"/>
      <c r="T7498" s="14"/>
      <c r="U7498" s="210" t="s">
        <v>18348</v>
      </c>
      <c r="V7498" s="14">
        <v>0</v>
      </c>
      <c r="W7498" s="14">
        <v>0</v>
      </c>
      <c r="X7498" s="109" t="e">
        <v>#N/A</v>
      </c>
      <c r="Y7498" t="s">
        <v>334</v>
      </c>
      <c r="Z7498" t="s">
        <v>18167</v>
      </c>
      <c r="AA7498">
        <f t="shared" si="117"/>
        <v>1</v>
      </c>
    </row>
    <row r="7499" spans="1:27" x14ac:dyDescent="0.2">
      <c r="A7499">
        <v>7061</v>
      </c>
      <c r="B7499" s="1" t="s">
        <v>17307</v>
      </c>
      <c r="C7499" t="s">
        <v>5998</v>
      </c>
      <c r="D7499" s="9"/>
      <c r="E7499" s="9" t="s">
        <v>9135</v>
      </c>
      <c r="F7499" s="9"/>
      <c r="G7499" s="10"/>
      <c r="H7499" s="10"/>
      <c r="I7499" s="10"/>
      <c r="J7499" s="11"/>
      <c r="K7499" s="12"/>
      <c r="L7499" t="s">
        <v>17308</v>
      </c>
      <c r="M7499" t="s">
        <v>781</v>
      </c>
      <c r="S7499" s="9"/>
      <c r="T7499" s="14"/>
      <c r="U7499" s="210" t="s">
        <v>18348</v>
      </c>
      <c r="V7499" s="14">
        <v>0</v>
      </c>
      <c r="W7499" s="14">
        <v>0</v>
      </c>
      <c r="X7499" s="109" t="e">
        <v>#N/A</v>
      </c>
      <c r="Y7499" t="s">
        <v>334</v>
      </c>
      <c r="Z7499" t="s">
        <v>18167</v>
      </c>
      <c r="AA7499">
        <f t="shared" si="117"/>
        <v>1</v>
      </c>
    </row>
    <row r="7500" spans="1:27" x14ac:dyDescent="0.2">
      <c r="A7500">
        <v>7062</v>
      </c>
      <c r="B7500" s="1" t="s">
        <v>17309</v>
      </c>
      <c r="C7500" t="s">
        <v>5998</v>
      </c>
      <c r="D7500" s="9"/>
      <c r="E7500" s="9" t="s">
        <v>9135</v>
      </c>
      <c r="F7500" s="9"/>
      <c r="G7500" s="10"/>
      <c r="H7500" s="10"/>
      <c r="I7500" s="10"/>
      <c r="J7500" s="11"/>
      <c r="K7500" s="12"/>
      <c r="L7500" t="s">
        <v>17304</v>
      </c>
      <c r="M7500" t="s">
        <v>781</v>
      </c>
      <c r="S7500" s="9"/>
      <c r="T7500" s="14"/>
      <c r="U7500" s="210" t="s">
        <v>18348</v>
      </c>
      <c r="V7500" s="14">
        <v>0</v>
      </c>
      <c r="W7500" s="14">
        <v>0</v>
      </c>
      <c r="X7500" s="109" t="e">
        <v>#N/A</v>
      </c>
      <c r="Y7500" t="s">
        <v>334</v>
      </c>
      <c r="Z7500" t="s">
        <v>18167</v>
      </c>
      <c r="AA7500">
        <f t="shared" si="117"/>
        <v>1</v>
      </c>
    </row>
    <row r="7501" spans="1:27" x14ac:dyDescent="0.2">
      <c r="A7501">
        <v>7063</v>
      </c>
      <c r="B7501" s="1" t="s">
        <v>17310</v>
      </c>
      <c r="C7501" t="s">
        <v>5998</v>
      </c>
      <c r="D7501" s="9"/>
      <c r="E7501" s="9" t="s">
        <v>9135</v>
      </c>
      <c r="F7501" s="9"/>
      <c r="G7501" s="10"/>
      <c r="H7501" s="10"/>
      <c r="I7501" s="10"/>
      <c r="J7501" s="11"/>
      <c r="K7501" s="12"/>
      <c r="L7501" t="s">
        <v>17311</v>
      </c>
      <c r="M7501" t="s">
        <v>781</v>
      </c>
      <c r="S7501" s="9"/>
      <c r="T7501" s="14"/>
      <c r="U7501" s="210" t="s">
        <v>18348</v>
      </c>
      <c r="V7501" s="14">
        <v>0</v>
      </c>
      <c r="W7501" s="14">
        <v>0</v>
      </c>
      <c r="X7501" s="109" t="e">
        <v>#N/A</v>
      </c>
      <c r="Y7501" t="s">
        <v>334</v>
      </c>
      <c r="Z7501" t="s">
        <v>18167</v>
      </c>
      <c r="AA7501">
        <f t="shared" si="117"/>
        <v>1</v>
      </c>
    </row>
    <row r="7502" spans="1:27" x14ac:dyDescent="0.2">
      <c r="A7502">
        <v>7064</v>
      </c>
      <c r="B7502" s="1" t="s">
        <v>17312</v>
      </c>
      <c r="C7502" t="s">
        <v>5998</v>
      </c>
      <c r="D7502" s="9"/>
      <c r="E7502" s="9" t="s">
        <v>9135</v>
      </c>
      <c r="F7502" s="9"/>
      <c r="G7502" s="10"/>
      <c r="H7502" s="10"/>
      <c r="I7502" s="10"/>
      <c r="J7502" s="11"/>
      <c r="K7502" s="12"/>
      <c r="L7502" t="s">
        <v>17313</v>
      </c>
      <c r="M7502" t="s">
        <v>781</v>
      </c>
      <c r="S7502" s="9"/>
      <c r="T7502" s="14"/>
      <c r="U7502" s="210" t="s">
        <v>18348</v>
      </c>
      <c r="V7502" s="14">
        <v>0</v>
      </c>
      <c r="W7502" s="14">
        <v>0</v>
      </c>
      <c r="X7502" s="109" t="e">
        <v>#N/A</v>
      </c>
      <c r="Y7502" t="s">
        <v>334</v>
      </c>
      <c r="Z7502" t="s">
        <v>18167</v>
      </c>
      <c r="AA7502">
        <f t="shared" si="117"/>
        <v>1</v>
      </c>
    </row>
    <row r="7503" spans="1:27" x14ac:dyDescent="0.2">
      <c r="A7503">
        <v>7065</v>
      </c>
      <c r="B7503" s="1" t="s">
        <v>17314</v>
      </c>
      <c r="C7503" t="s">
        <v>5998</v>
      </c>
      <c r="D7503" s="9"/>
      <c r="E7503" s="9" t="s">
        <v>9135</v>
      </c>
      <c r="F7503" s="9"/>
      <c r="G7503" s="10"/>
      <c r="H7503" s="10"/>
      <c r="I7503" s="10"/>
      <c r="J7503" s="11"/>
      <c r="K7503" s="12"/>
      <c r="L7503" t="s">
        <v>17315</v>
      </c>
      <c r="M7503" t="s">
        <v>781</v>
      </c>
      <c r="S7503" s="9"/>
      <c r="T7503" s="14"/>
      <c r="U7503" s="210" t="s">
        <v>18348</v>
      </c>
      <c r="V7503" s="14">
        <v>0</v>
      </c>
      <c r="W7503" s="14">
        <v>0</v>
      </c>
      <c r="X7503" s="109" t="e">
        <v>#N/A</v>
      </c>
      <c r="Y7503" t="s">
        <v>334</v>
      </c>
      <c r="Z7503" t="s">
        <v>18167</v>
      </c>
      <c r="AA7503">
        <f t="shared" si="117"/>
        <v>1</v>
      </c>
    </row>
    <row r="7504" spans="1:27" x14ac:dyDescent="0.2">
      <c r="A7504">
        <v>7066</v>
      </c>
      <c r="B7504" s="1" t="s">
        <v>17316</v>
      </c>
      <c r="C7504" t="s">
        <v>5998</v>
      </c>
      <c r="D7504" s="9"/>
      <c r="E7504" s="9" t="s">
        <v>9135</v>
      </c>
      <c r="F7504" s="9"/>
      <c r="G7504" s="10"/>
      <c r="H7504" s="10"/>
      <c r="I7504" s="10"/>
      <c r="J7504" s="11"/>
      <c r="K7504" s="12"/>
      <c r="L7504" t="s">
        <v>17304</v>
      </c>
      <c r="M7504" t="s">
        <v>781</v>
      </c>
      <c r="S7504" s="9"/>
      <c r="T7504" s="14"/>
      <c r="U7504" s="210" t="s">
        <v>18348</v>
      </c>
      <c r="V7504" s="14">
        <v>0</v>
      </c>
      <c r="W7504" s="14">
        <v>0</v>
      </c>
      <c r="X7504" s="109" t="e">
        <v>#N/A</v>
      </c>
      <c r="Y7504" t="s">
        <v>334</v>
      </c>
      <c r="Z7504" t="s">
        <v>18167</v>
      </c>
      <c r="AA7504">
        <f t="shared" si="117"/>
        <v>1</v>
      </c>
    </row>
    <row r="7505" spans="1:27" x14ac:dyDescent="0.2">
      <c r="A7505">
        <v>7067</v>
      </c>
      <c r="B7505" s="1" t="s">
        <v>17317</v>
      </c>
      <c r="C7505" t="s">
        <v>5998</v>
      </c>
      <c r="D7505" s="9"/>
      <c r="E7505" s="9" t="s">
        <v>9135</v>
      </c>
      <c r="F7505" s="9"/>
      <c r="G7505" s="10"/>
      <c r="H7505" s="10"/>
      <c r="I7505" s="10"/>
      <c r="J7505" s="11"/>
      <c r="K7505" s="12"/>
      <c r="L7505" t="s">
        <v>17318</v>
      </c>
      <c r="M7505" t="s">
        <v>781</v>
      </c>
      <c r="S7505" s="9"/>
      <c r="T7505" s="14"/>
      <c r="U7505" s="210" t="s">
        <v>18348</v>
      </c>
      <c r="V7505" s="14">
        <v>0</v>
      </c>
      <c r="W7505" s="14">
        <v>0</v>
      </c>
      <c r="X7505" s="109" t="e">
        <v>#N/A</v>
      </c>
      <c r="Y7505" t="s">
        <v>334</v>
      </c>
      <c r="Z7505" t="s">
        <v>18167</v>
      </c>
      <c r="AA7505">
        <f t="shared" si="117"/>
        <v>1</v>
      </c>
    </row>
    <row r="7506" spans="1:27" x14ac:dyDescent="0.2">
      <c r="A7506">
        <v>7068</v>
      </c>
      <c r="B7506" s="1" t="s">
        <v>17319</v>
      </c>
      <c r="C7506" t="s">
        <v>5998</v>
      </c>
      <c r="D7506" s="9"/>
      <c r="E7506" s="9" t="s">
        <v>9135</v>
      </c>
      <c r="F7506" s="9"/>
      <c r="G7506" s="10"/>
      <c r="H7506" s="10"/>
      <c r="I7506" s="10"/>
      <c r="J7506" s="11"/>
      <c r="K7506" s="12"/>
      <c r="L7506" t="s">
        <v>17320</v>
      </c>
      <c r="M7506" t="s">
        <v>781</v>
      </c>
      <c r="S7506" s="9"/>
      <c r="T7506" s="14"/>
      <c r="U7506" s="210" t="s">
        <v>18348</v>
      </c>
      <c r="V7506" s="14">
        <v>0</v>
      </c>
      <c r="W7506" s="14">
        <v>0</v>
      </c>
      <c r="X7506" s="109" t="e">
        <v>#N/A</v>
      </c>
      <c r="Y7506" t="s">
        <v>334</v>
      </c>
      <c r="Z7506" t="s">
        <v>18167</v>
      </c>
      <c r="AA7506">
        <f t="shared" si="117"/>
        <v>1</v>
      </c>
    </row>
    <row r="7507" spans="1:27" x14ac:dyDescent="0.2">
      <c r="A7507">
        <v>7069</v>
      </c>
      <c r="B7507" s="1" t="s">
        <v>17321</v>
      </c>
      <c r="C7507" t="s">
        <v>5998</v>
      </c>
      <c r="D7507" s="9"/>
      <c r="E7507" s="9" t="s">
        <v>9135</v>
      </c>
      <c r="F7507" s="9"/>
      <c r="G7507" s="10"/>
      <c r="H7507" s="10"/>
      <c r="I7507" s="10"/>
      <c r="J7507" s="11"/>
      <c r="K7507" s="12"/>
      <c r="L7507" t="s">
        <v>17322</v>
      </c>
      <c r="M7507" t="s">
        <v>781</v>
      </c>
      <c r="S7507" s="9"/>
      <c r="T7507" s="14"/>
      <c r="U7507" s="210" t="s">
        <v>18348</v>
      </c>
      <c r="V7507" s="14">
        <v>0</v>
      </c>
      <c r="W7507" s="14">
        <v>0</v>
      </c>
      <c r="X7507" s="109" t="e">
        <v>#N/A</v>
      </c>
      <c r="Y7507" t="s">
        <v>334</v>
      </c>
      <c r="Z7507" t="s">
        <v>18167</v>
      </c>
      <c r="AA7507">
        <f t="shared" si="117"/>
        <v>1</v>
      </c>
    </row>
    <row r="7508" spans="1:27" x14ac:dyDescent="0.2">
      <c r="A7508">
        <v>7070</v>
      </c>
      <c r="B7508" s="1" t="s">
        <v>17323</v>
      </c>
      <c r="C7508" t="s">
        <v>5998</v>
      </c>
      <c r="D7508" s="9"/>
      <c r="E7508" s="9" t="s">
        <v>9135</v>
      </c>
      <c r="F7508" s="9"/>
      <c r="G7508" s="10"/>
      <c r="H7508" s="10"/>
      <c r="I7508" s="10"/>
      <c r="J7508" s="11"/>
      <c r="K7508" s="12"/>
      <c r="L7508" t="s">
        <v>17324</v>
      </c>
      <c r="M7508" t="s">
        <v>781</v>
      </c>
      <c r="S7508" s="9"/>
      <c r="T7508" s="14"/>
      <c r="U7508" s="210" t="s">
        <v>18348</v>
      </c>
      <c r="V7508" s="14">
        <v>0</v>
      </c>
      <c r="W7508" s="14">
        <v>0</v>
      </c>
      <c r="X7508" s="109" t="e">
        <v>#N/A</v>
      </c>
      <c r="Y7508" t="s">
        <v>334</v>
      </c>
      <c r="Z7508" t="s">
        <v>18167</v>
      </c>
      <c r="AA7508">
        <f t="shared" si="117"/>
        <v>1</v>
      </c>
    </row>
    <row r="7509" spans="1:27" x14ac:dyDescent="0.2">
      <c r="A7509">
        <v>7071</v>
      </c>
      <c r="B7509" s="1" t="s">
        <v>17325</v>
      </c>
      <c r="C7509" t="s">
        <v>5998</v>
      </c>
      <c r="D7509" s="9"/>
      <c r="E7509" s="9" t="s">
        <v>9135</v>
      </c>
      <c r="F7509" s="9"/>
      <c r="G7509" s="10"/>
      <c r="H7509" s="10"/>
      <c r="I7509" s="10"/>
      <c r="J7509" s="11"/>
      <c r="K7509" s="12"/>
      <c r="L7509" t="s">
        <v>17326</v>
      </c>
      <c r="M7509" t="s">
        <v>781</v>
      </c>
      <c r="S7509" s="9"/>
      <c r="T7509" s="14"/>
      <c r="U7509" s="210" t="s">
        <v>18348</v>
      </c>
      <c r="V7509" s="14">
        <v>0</v>
      </c>
      <c r="W7509" s="14">
        <v>0</v>
      </c>
      <c r="X7509" s="109" t="e">
        <v>#N/A</v>
      </c>
      <c r="Y7509" t="s">
        <v>334</v>
      </c>
      <c r="Z7509" t="s">
        <v>18167</v>
      </c>
      <c r="AA7509">
        <f t="shared" si="117"/>
        <v>1</v>
      </c>
    </row>
    <row r="7510" spans="1:27" x14ac:dyDescent="0.2">
      <c r="A7510">
        <v>7072</v>
      </c>
      <c r="B7510" s="1" t="s">
        <v>17327</v>
      </c>
      <c r="C7510" t="s">
        <v>5998</v>
      </c>
      <c r="D7510" s="9"/>
      <c r="E7510" s="9" t="s">
        <v>9135</v>
      </c>
      <c r="F7510" s="9"/>
      <c r="G7510" s="10"/>
      <c r="H7510" s="10"/>
      <c r="I7510" s="10"/>
      <c r="J7510" s="11"/>
      <c r="K7510" s="12"/>
      <c r="L7510" t="s">
        <v>17304</v>
      </c>
      <c r="M7510" t="s">
        <v>781</v>
      </c>
      <c r="S7510" s="9"/>
      <c r="T7510" s="14"/>
      <c r="U7510" s="210" t="s">
        <v>18348</v>
      </c>
      <c r="V7510" s="14">
        <v>0</v>
      </c>
      <c r="W7510" s="14">
        <v>0</v>
      </c>
      <c r="X7510" s="109" t="e">
        <v>#N/A</v>
      </c>
      <c r="Y7510" t="s">
        <v>334</v>
      </c>
      <c r="Z7510" t="s">
        <v>18167</v>
      </c>
      <c r="AA7510">
        <f t="shared" si="117"/>
        <v>1</v>
      </c>
    </row>
    <row r="7511" spans="1:27" x14ac:dyDescent="0.2">
      <c r="A7511">
        <v>7073</v>
      </c>
      <c r="B7511" s="1" t="s">
        <v>17328</v>
      </c>
      <c r="C7511" t="s">
        <v>5998</v>
      </c>
      <c r="D7511" s="9"/>
      <c r="E7511" s="9" t="s">
        <v>9135</v>
      </c>
      <c r="F7511" s="9"/>
      <c r="G7511" s="10"/>
      <c r="H7511" s="10"/>
      <c r="I7511" s="10"/>
      <c r="J7511" s="11"/>
      <c r="K7511" s="12"/>
      <c r="L7511" t="s">
        <v>17329</v>
      </c>
      <c r="M7511" t="s">
        <v>781</v>
      </c>
      <c r="S7511" s="9"/>
      <c r="T7511" s="14"/>
      <c r="U7511" s="210" t="s">
        <v>18348</v>
      </c>
      <c r="V7511" s="14">
        <v>0</v>
      </c>
      <c r="W7511" s="14">
        <v>0</v>
      </c>
      <c r="X7511" s="109" t="e">
        <v>#N/A</v>
      </c>
      <c r="Y7511" t="s">
        <v>334</v>
      </c>
      <c r="Z7511" t="s">
        <v>18167</v>
      </c>
      <c r="AA7511">
        <f t="shared" si="117"/>
        <v>1</v>
      </c>
    </row>
    <row r="7512" spans="1:27" x14ac:dyDescent="0.2">
      <c r="A7512">
        <v>7074</v>
      </c>
      <c r="B7512" s="1" t="s">
        <v>17330</v>
      </c>
      <c r="C7512" t="s">
        <v>5998</v>
      </c>
      <c r="D7512" s="9"/>
      <c r="E7512" s="9" t="s">
        <v>9135</v>
      </c>
      <c r="F7512" s="9"/>
      <c r="G7512" s="10"/>
      <c r="H7512" s="10"/>
      <c r="I7512" s="10"/>
      <c r="J7512" s="11"/>
      <c r="K7512" s="12"/>
      <c r="L7512" t="s">
        <v>17331</v>
      </c>
      <c r="M7512" t="s">
        <v>781</v>
      </c>
      <c r="S7512" s="9"/>
      <c r="T7512" s="14"/>
      <c r="U7512" s="210" t="s">
        <v>18348</v>
      </c>
      <c r="V7512" s="14">
        <v>0</v>
      </c>
      <c r="W7512" s="14">
        <v>0</v>
      </c>
      <c r="X7512" s="109" t="e">
        <v>#N/A</v>
      </c>
      <c r="Y7512" t="s">
        <v>334</v>
      </c>
      <c r="Z7512" t="s">
        <v>18167</v>
      </c>
      <c r="AA7512">
        <f t="shared" si="117"/>
        <v>1</v>
      </c>
    </row>
    <row r="7513" spans="1:27" x14ac:dyDescent="0.2">
      <c r="A7513">
        <v>7075</v>
      </c>
      <c r="B7513" s="1" t="s">
        <v>17332</v>
      </c>
      <c r="C7513" t="s">
        <v>5998</v>
      </c>
      <c r="D7513" s="9"/>
      <c r="E7513" s="9" t="s">
        <v>9135</v>
      </c>
      <c r="F7513" s="9"/>
      <c r="G7513" s="10"/>
      <c r="H7513" s="10"/>
      <c r="I7513" s="10"/>
      <c r="J7513" s="11"/>
      <c r="K7513" s="12"/>
      <c r="L7513" t="s">
        <v>17333</v>
      </c>
      <c r="M7513" t="s">
        <v>781</v>
      </c>
      <c r="S7513" s="9"/>
      <c r="T7513" s="14"/>
      <c r="U7513" s="210" t="s">
        <v>18348</v>
      </c>
      <c r="V7513" s="14">
        <v>0</v>
      </c>
      <c r="W7513" s="14">
        <v>0</v>
      </c>
      <c r="X7513" s="109" t="e">
        <v>#N/A</v>
      </c>
      <c r="Y7513" t="s">
        <v>334</v>
      </c>
      <c r="Z7513" t="s">
        <v>18167</v>
      </c>
      <c r="AA7513">
        <f t="shared" si="117"/>
        <v>1</v>
      </c>
    </row>
    <row r="7514" spans="1:27" x14ac:dyDescent="0.2">
      <c r="A7514">
        <v>7076</v>
      </c>
      <c r="B7514" s="1" t="s">
        <v>17334</v>
      </c>
      <c r="C7514" t="s">
        <v>5998</v>
      </c>
      <c r="D7514" s="9"/>
      <c r="E7514" s="9" t="s">
        <v>9135</v>
      </c>
      <c r="F7514" s="9"/>
      <c r="G7514" s="10"/>
      <c r="H7514" s="10"/>
      <c r="I7514" s="10"/>
      <c r="J7514" s="11"/>
      <c r="K7514" s="12"/>
      <c r="L7514" t="s">
        <v>17335</v>
      </c>
      <c r="M7514" t="s">
        <v>781</v>
      </c>
      <c r="S7514" s="9"/>
      <c r="T7514" s="14"/>
      <c r="U7514" s="210" t="s">
        <v>18348</v>
      </c>
      <c r="V7514" s="14">
        <v>0</v>
      </c>
      <c r="W7514" s="14">
        <v>0</v>
      </c>
      <c r="X7514" s="109" t="e">
        <v>#N/A</v>
      </c>
      <c r="Y7514" t="s">
        <v>334</v>
      </c>
      <c r="Z7514" t="s">
        <v>18167</v>
      </c>
      <c r="AA7514">
        <f t="shared" si="117"/>
        <v>1</v>
      </c>
    </row>
    <row r="7515" spans="1:27" x14ac:dyDescent="0.2">
      <c r="A7515">
        <v>7077</v>
      </c>
      <c r="B7515" s="1" t="s">
        <v>17336</v>
      </c>
      <c r="C7515" t="s">
        <v>5998</v>
      </c>
      <c r="D7515" s="9"/>
      <c r="E7515" s="9" t="s">
        <v>9135</v>
      </c>
      <c r="F7515" s="9"/>
      <c r="G7515" s="10"/>
      <c r="H7515" s="10"/>
      <c r="I7515" s="10"/>
      <c r="J7515" s="11"/>
      <c r="K7515" s="12"/>
      <c r="L7515" t="s">
        <v>17337</v>
      </c>
      <c r="M7515" t="s">
        <v>781</v>
      </c>
      <c r="S7515" s="9"/>
      <c r="T7515" s="14"/>
      <c r="U7515" s="210" t="s">
        <v>18348</v>
      </c>
      <c r="V7515" s="14">
        <v>0</v>
      </c>
      <c r="W7515" s="14">
        <v>0</v>
      </c>
      <c r="X7515" s="109" t="e">
        <v>#N/A</v>
      </c>
      <c r="Y7515" t="s">
        <v>334</v>
      </c>
      <c r="Z7515" t="s">
        <v>18167</v>
      </c>
      <c r="AA7515">
        <f t="shared" si="117"/>
        <v>1</v>
      </c>
    </row>
    <row r="7516" spans="1:27" x14ac:dyDescent="0.2">
      <c r="A7516">
        <v>7078</v>
      </c>
      <c r="B7516" s="1" t="s">
        <v>17338</v>
      </c>
      <c r="C7516" t="s">
        <v>5998</v>
      </c>
      <c r="D7516" s="9"/>
      <c r="E7516" s="9" t="s">
        <v>9135</v>
      </c>
      <c r="F7516" s="9"/>
      <c r="G7516" s="10"/>
      <c r="H7516" s="10"/>
      <c r="I7516" s="10"/>
      <c r="J7516" s="11"/>
      <c r="K7516" s="12"/>
      <c r="L7516" t="s">
        <v>17339</v>
      </c>
      <c r="M7516" t="s">
        <v>781</v>
      </c>
      <c r="S7516" s="9"/>
      <c r="T7516" s="14"/>
      <c r="U7516" s="210" t="s">
        <v>18348</v>
      </c>
      <c r="V7516" s="14">
        <v>0</v>
      </c>
      <c r="W7516" s="14">
        <v>0</v>
      </c>
      <c r="X7516" s="109" t="e">
        <v>#N/A</v>
      </c>
      <c r="Y7516" t="s">
        <v>334</v>
      </c>
      <c r="Z7516" t="s">
        <v>18167</v>
      </c>
      <c r="AA7516">
        <f t="shared" si="117"/>
        <v>1</v>
      </c>
    </row>
    <row r="7517" spans="1:27" x14ac:dyDescent="0.2">
      <c r="A7517">
        <v>7079</v>
      </c>
      <c r="B7517" s="1" t="s">
        <v>17340</v>
      </c>
      <c r="C7517" t="s">
        <v>5998</v>
      </c>
      <c r="D7517" s="9"/>
      <c r="E7517" s="9" t="s">
        <v>9135</v>
      </c>
      <c r="F7517" s="9"/>
      <c r="G7517" s="10"/>
      <c r="H7517" s="10"/>
      <c r="I7517" s="10"/>
      <c r="J7517" s="11"/>
      <c r="K7517" s="12"/>
      <c r="L7517" t="s">
        <v>17341</v>
      </c>
      <c r="M7517" t="s">
        <v>781</v>
      </c>
      <c r="S7517" s="9"/>
      <c r="T7517" s="14"/>
      <c r="U7517" s="210" t="s">
        <v>18348</v>
      </c>
      <c r="V7517" s="14">
        <v>0</v>
      </c>
      <c r="W7517" s="14">
        <v>0</v>
      </c>
      <c r="X7517" s="109" t="e">
        <v>#N/A</v>
      </c>
      <c r="Y7517" t="s">
        <v>334</v>
      </c>
      <c r="Z7517" t="s">
        <v>18167</v>
      </c>
      <c r="AA7517">
        <f t="shared" si="117"/>
        <v>1</v>
      </c>
    </row>
    <row r="7518" spans="1:27" x14ac:dyDescent="0.2">
      <c r="A7518">
        <v>7080</v>
      </c>
      <c r="B7518" s="1" t="s">
        <v>17342</v>
      </c>
      <c r="C7518" t="s">
        <v>5998</v>
      </c>
      <c r="D7518" s="9"/>
      <c r="E7518" s="9" t="s">
        <v>9135</v>
      </c>
      <c r="F7518" s="9"/>
      <c r="G7518" s="10"/>
      <c r="H7518" s="10"/>
      <c r="I7518" s="10"/>
      <c r="J7518" s="11"/>
      <c r="K7518" s="12"/>
      <c r="L7518" t="s">
        <v>17304</v>
      </c>
      <c r="M7518" t="s">
        <v>781</v>
      </c>
      <c r="S7518" s="9"/>
      <c r="T7518" s="14"/>
      <c r="U7518" s="210" t="s">
        <v>18348</v>
      </c>
      <c r="V7518" s="14">
        <v>0</v>
      </c>
      <c r="W7518" s="14">
        <v>0</v>
      </c>
      <c r="X7518" s="109" t="e">
        <v>#N/A</v>
      </c>
      <c r="Y7518" t="s">
        <v>334</v>
      </c>
      <c r="Z7518" t="s">
        <v>18167</v>
      </c>
      <c r="AA7518">
        <f t="shared" si="117"/>
        <v>1</v>
      </c>
    </row>
    <row r="7519" spans="1:27" x14ac:dyDescent="0.2">
      <c r="A7519">
        <v>7081</v>
      </c>
      <c r="B7519" s="1" t="s">
        <v>17343</v>
      </c>
      <c r="C7519" t="s">
        <v>5998</v>
      </c>
      <c r="D7519" s="9"/>
      <c r="E7519" s="9" t="s">
        <v>9135</v>
      </c>
      <c r="F7519" s="9"/>
      <c r="G7519" s="10"/>
      <c r="H7519" s="10"/>
      <c r="I7519" s="10"/>
      <c r="J7519" s="11"/>
      <c r="K7519" s="12"/>
      <c r="L7519" t="s">
        <v>17344</v>
      </c>
      <c r="M7519" t="s">
        <v>781</v>
      </c>
      <c r="S7519" s="9"/>
      <c r="T7519" s="14"/>
      <c r="U7519" s="210" t="s">
        <v>18348</v>
      </c>
      <c r="V7519" s="14">
        <v>0</v>
      </c>
      <c r="W7519" s="14">
        <v>0</v>
      </c>
      <c r="X7519" s="109" t="e">
        <v>#N/A</v>
      </c>
      <c r="Y7519" t="s">
        <v>334</v>
      </c>
      <c r="Z7519" t="s">
        <v>18167</v>
      </c>
      <c r="AA7519">
        <f t="shared" si="117"/>
        <v>1</v>
      </c>
    </row>
    <row r="7520" spans="1:27" x14ac:dyDescent="0.2">
      <c r="A7520">
        <v>7082</v>
      </c>
      <c r="B7520" s="1" t="s">
        <v>17345</v>
      </c>
      <c r="C7520" t="s">
        <v>5998</v>
      </c>
      <c r="D7520" s="9"/>
      <c r="E7520" s="9" t="s">
        <v>9135</v>
      </c>
      <c r="F7520" s="9"/>
      <c r="G7520" s="10"/>
      <c r="H7520" s="10"/>
      <c r="I7520" s="10"/>
      <c r="J7520" s="11"/>
      <c r="K7520" s="12"/>
      <c r="L7520" t="s">
        <v>17304</v>
      </c>
      <c r="M7520" t="s">
        <v>781</v>
      </c>
      <c r="S7520" s="9"/>
      <c r="T7520" s="14"/>
      <c r="U7520" s="210" t="s">
        <v>18348</v>
      </c>
      <c r="V7520" s="14">
        <v>0</v>
      </c>
      <c r="W7520" s="14">
        <v>0</v>
      </c>
      <c r="X7520" s="109" t="e">
        <v>#N/A</v>
      </c>
      <c r="Y7520" t="s">
        <v>334</v>
      </c>
      <c r="Z7520" t="s">
        <v>18167</v>
      </c>
      <c r="AA7520">
        <f t="shared" si="117"/>
        <v>1</v>
      </c>
    </row>
    <row r="7521" spans="1:27" x14ac:dyDescent="0.2">
      <c r="A7521">
        <v>7083</v>
      </c>
      <c r="B7521" s="1" t="s">
        <v>17346</v>
      </c>
      <c r="C7521" t="s">
        <v>5998</v>
      </c>
      <c r="D7521" s="9"/>
      <c r="E7521" s="9" t="s">
        <v>9135</v>
      </c>
      <c r="F7521" s="9"/>
      <c r="G7521" s="10"/>
      <c r="H7521" s="10"/>
      <c r="I7521" s="10"/>
      <c r="J7521" s="11"/>
      <c r="K7521" s="12"/>
      <c r="L7521" t="s">
        <v>17304</v>
      </c>
      <c r="M7521" t="s">
        <v>781</v>
      </c>
      <c r="S7521" s="9"/>
      <c r="T7521" s="14"/>
      <c r="U7521" s="210" t="s">
        <v>18348</v>
      </c>
      <c r="V7521" s="14">
        <v>0</v>
      </c>
      <c r="W7521" s="14">
        <v>0</v>
      </c>
      <c r="X7521" s="109" t="e">
        <v>#N/A</v>
      </c>
      <c r="Y7521" t="s">
        <v>334</v>
      </c>
      <c r="Z7521" t="s">
        <v>18167</v>
      </c>
      <c r="AA7521">
        <f t="shared" si="117"/>
        <v>1</v>
      </c>
    </row>
    <row r="7522" spans="1:27" x14ac:dyDescent="0.2">
      <c r="A7522">
        <v>7084</v>
      </c>
      <c r="B7522" s="1" t="s">
        <v>17347</v>
      </c>
      <c r="C7522" t="s">
        <v>5998</v>
      </c>
      <c r="D7522" s="9"/>
      <c r="E7522" s="9" t="s">
        <v>9135</v>
      </c>
      <c r="F7522" s="9"/>
      <c r="G7522" s="10"/>
      <c r="H7522" s="10"/>
      <c r="I7522" s="10"/>
      <c r="J7522" s="11"/>
      <c r="K7522" s="12"/>
      <c r="L7522" t="s">
        <v>17348</v>
      </c>
      <c r="M7522" t="s">
        <v>781</v>
      </c>
      <c r="S7522" s="9"/>
      <c r="T7522" s="14"/>
      <c r="U7522" s="210" t="s">
        <v>18348</v>
      </c>
      <c r="V7522" s="14">
        <v>0</v>
      </c>
      <c r="W7522" s="14">
        <v>0</v>
      </c>
      <c r="X7522" s="109" t="e">
        <v>#N/A</v>
      </c>
      <c r="Y7522" t="s">
        <v>334</v>
      </c>
      <c r="Z7522" t="s">
        <v>18167</v>
      </c>
      <c r="AA7522">
        <f t="shared" si="117"/>
        <v>1</v>
      </c>
    </row>
    <row r="7523" spans="1:27" x14ac:dyDescent="0.2">
      <c r="A7523">
        <v>7085</v>
      </c>
      <c r="B7523" s="1" t="s">
        <v>17349</v>
      </c>
      <c r="C7523" t="s">
        <v>5998</v>
      </c>
      <c r="D7523" s="9"/>
      <c r="E7523" s="9" t="s">
        <v>9135</v>
      </c>
      <c r="F7523" s="9"/>
      <c r="G7523" s="10"/>
      <c r="H7523" s="10"/>
      <c r="I7523" s="10"/>
      <c r="J7523" s="11"/>
      <c r="K7523" s="12"/>
      <c r="L7523" t="s">
        <v>17350</v>
      </c>
      <c r="M7523" t="s">
        <v>781</v>
      </c>
      <c r="S7523" s="9"/>
      <c r="T7523" s="14"/>
      <c r="U7523" s="210" t="s">
        <v>18348</v>
      </c>
      <c r="V7523" s="14">
        <v>0</v>
      </c>
      <c r="W7523" s="14">
        <v>0</v>
      </c>
      <c r="X7523" s="109" t="e">
        <v>#N/A</v>
      </c>
      <c r="Y7523" t="s">
        <v>334</v>
      </c>
      <c r="Z7523" t="s">
        <v>18167</v>
      </c>
      <c r="AA7523">
        <f t="shared" si="117"/>
        <v>1</v>
      </c>
    </row>
    <row r="7524" spans="1:27" x14ac:dyDescent="0.2">
      <c r="A7524">
        <v>7086</v>
      </c>
      <c r="B7524" s="1" t="s">
        <v>17351</v>
      </c>
      <c r="C7524" t="s">
        <v>5998</v>
      </c>
      <c r="D7524" s="9"/>
      <c r="E7524" s="9" t="s">
        <v>9135</v>
      </c>
      <c r="F7524" s="9"/>
      <c r="G7524" s="10"/>
      <c r="H7524" s="10"/>
      <c r="I7524" s="10"/>
      <c r="J7524" s="11"/>
      <c r="K7524" s="12"/>
      <c r="L7524" t="s">
        <v>17304</v>
      </c>
      <c r="M7524" t="s">
        <v>781</v>
      </c>
      <c r="S7524" s="9"/>
      <c r="T7524" s="14"/>
      <c r="U7524" s="210" t="s">
        <v>18348</v>
      </c>
      <c r="V7524" s="14">
        <v>0</v>
      </c>
      <c r="W7524" s="14">
        <v>0</v>
      </c>
      <c r="X7524" s="109" t="e">
        <v>#N/A</v>
      </c>
      <c r="Y7524" t="s">
        <v>334</v>
      </c>
      <c r="Z7524" t="s">
        <v>18167</v>
      </c>
      <c r="AA7524">
        <f t="shared" si="117"/>
        <v>1</v>
      </c>
    </row>
    <row r="7525" spans="1:27" x14ac:dyDescent="0.2">
      <c r="A7525">
        <v>7087</v>
      </c>
      <c r="B7525" s="1" t="s">
        <v>17352</v>
      </c>
      <c r="C7525" t="s">
        <v>5998</v>
      </c>
      <c r="D7525" s="9"/>
      <c r="E7525" s="9" t="s">
        <v>9135</v>
      </c>
      <c r="F7525" s="9"/>
      <c r="G7525" s="10"/>
      <c r="H7525" s="10"/>
      <c r="I7525" s="10"/>
      <c r="J7525" s="11"/>
      <c r="K7525" s="12"/>
      <c r="L7525" t="s">
        <v>17304</v>
      </c>
      <c r="M7525" t="s">
        <v>781</v>
      </c>
      <c r="S7525" s="9"/>
      <c r="T7525" s="14"/>
      <c r="U7525" s="210" t="s">
        <v>18348</v>
      </c>
      <c r="V7525" s="14">
        <v>0</v>
      </c>
      <c r="W7525" s="14">
        <v>0</v>
      </c>
      <c r="X7525" s="109" t="e">
        <v>#N/A</v>
      </c>
      <c r="Y7525" t="s">
        <v>334</v>
      </c>
      <c r="Z7525" t="s">
        <v>18167</v>
      </c>
      <c r="AA7525">
        <f t="shared" si="117"/>
        <v>1</v>
      </c>
    </row>
    <row r="7526" spans="1:27" x14ac:dyDescent="0.2">
      <c r="A7526">
        <v>7088</v>
      </c>
      <c r="B7526" s="1" t="s">
        <v>17353</v>
      </c>
      <c r="C7526" t="s">
        <v>5998</v>
      </c>
      <c r="D7526" s="9"/>
      <c r="E7526" s="9" t="s">
        <v>9135</v>
      </c>
      <c r="F7526" s="9"/>
      <c r="G7526" s="10"/>
      <c r="H7526" s="10"/>
      <c r="I7526" s="10"/>
      <c r="J7526" s="11"/>
      <c r="K7526" s="12"/>
      <c r="L7526" t="s">
        <v>17354</v>
      </c>
      <c r="M7526" t="s">
        <v>781</v>
      </c>
      <c r="S7526" s="9"/>
      <c r="T7526" s="14"/>
      <c r="U7526" s="210" t="s">
        <v>18348</v>
      </c>
      <c r="V7526" s="14">
        <v>0</v>
      </c>
      <c r="W7526" s="14">
        <v>0</v>
      </c>
      <c r="X7526" s="109" t="e">
        <v>#N/A</v>
      </c>
      <c r="Y7526" t="s">
        <v>334</v>
      </c>
      <c r="Z7526" t="s">
        <v>18167</v>
      </c>
      <c r="AA7526">
        <f t="shared" si="117"/>
        <v>1</v>
      </c>
    </row>
    <row r="7527" spans="1:27" x14ac:dyDescent="0.2">
      <c r="A7527">
        <v>7089</v>
      </c>
      <c r="B7527" s="1" t="s">
        <v>17355</v>
      </c>
      <c r="C7527" t="s">
        <v>5998</v>
      </c>
      <c r="D7527" s="9"/>
      <c r="E7527" s="9" t="s">
        <v>9135</v>
      </c>
      <c r="F7527" s="9"/>
      <c r="G7527" s="10"/>
      <c r="H7527" s="10"/>
      <c r="I7527" s="10"/>
      <c r="J7527" s="11"/>
      <c r="K7527" s="12"/>
      <c r="L7527" t="s">
        <v>17304</v>
      </c>
      <c r="M7527" t="s">
        <v>781</v>
      </c>
      <c r="S7527" s="9"/>
      <c r="T7527" s="14"/>
      <c r="U7527" s="210" t="s">
        <v>18348</v>
      </c>
      <c r="V7527" s="14">
        <v>0</v>
      </c>
      <c r="W7527" s="14">
        <v>0</v>
      </c>
      <c r="X7527" s="109" t="e">
        <v>#N/A</v>
      </c>
      <c r="Y7527" t="s">
        <v>334</v>
      </c>
      <c r="Z7527" t="s">
        <v>18167</v>
      </c>
      <c r="AA7527">
        <f t="shared" si="117"/>
        <v>1</v>
      </c>
    </row>
    <row r="7528" spans="1:27" x14ac:dyDescent="0.2">
      <c r="A7528">
        <v>7090</v>
      </c>
      <c r="B7528" s="1" t="s">
        <v>17356</v>
      </c>
      <c r="C7528" t="s">
        <v>5998</v>
      </c>
      <c r="D7528" s="9"/>
      <c r="E7528" s="9" t="s">
        <v>9135</v>
      </c>
      <c r="F7528" s="9"/>
      <c r="G7528" s="10"/>
      <c r="H7528" s="10"/>
      <c r="I7528" s="10"/>
      <c r="J7528" s="11"/>
      <c r="K7528" s="12"/>
      <c r="L7528" t="s">
        <v>17357</v>
      </c>
      <c r="M7528" t="s">
        <v>781</v>
      </c>
      <c r="S7528" s="9"/>
      <c r="T7528" s="14"/>
      <c r="U7528" s="210" t="s">
        <v>18348</v>
      </c>
      <c r="V7528" s="14">
        <v>0</v>
      </c>
      <c r="W7528" s="14">
        <v>0</v>
      </c>
      <c r="X7528" s="109" t="e">
        <v>#N/A</v>
      </c>
      <c r="Y7528" t="s">
        <v>334</v>
      </c>
      <c r="Z7528" t="s">
        <v>18167</v>
      </c>
      <c r="AA7528">
        <f t="shared" si="117"/>
        <v>1</v>
      </c>
    </row>
    <row r="7529" spans="1:27" x14ac:dyDescent="0.2">
      <c r="A7529">
        <v>7091</v>
      </c>
      <c r="B7529" s="1" t="s">
        <v>17358</v>
      </c>
      <c r="C7529" t="s">
        <v>5998</v>
      </c>
      <c r="D7529" s="9"/>
      <c r="E7529" s="9" t="s">
        <v>9135</v>
      </c>
      <c r="F7529" s="9"/>
      <c r="G7529" s="10"/>
      <c r="H7529" s="10"/>
      <c r="I7529" s="10"/>
      <c r="J7529" s="11"/>
      <c r="K7529" s="12"/>
      <c r="L7529" t="s">
        <v>17304</v>
      </c>
      <c r="M7529" t="s">
        <v>781</v>
      </c>
      <c r="S7529" s="9"/>
      <c r="T7529" s="14"/>
      <c r="U7529" s="210" t="s">
        <v>18348</v>
      </c>
      <c r="V7529" s="14">
        <v>0</v>
      </c>
      <c r="W7529" s="14">
        <v>0</v>
      </c>
      <c r="X7529" s="109" t="e">
        <v>#N/A</v>
      </c>
      <c r="Y7529" t="s">
        <v>334</v>
      </c>
      <c r="Z7529" t="s">
        <v>18167</v>
      </c>
      <c r="AA7529">
        <f t="shared" si="117"/>
        <v>1</v>
      </c>
    </row>
    <row r="7530" spans="1:27" x14ac:dyDescent="0.2">
      <c r="A7530">
        <v>7092</v>
      </c>
      <c r="B7530" s="1" t="s">
        <v>17359</v>
      </c>
      <c r="C7530" t="s">
        <v>5998</v>
      </c>
      <c r="D7530" s="9"/>
      <c r="E7530" s="9" t="s">
        <v>9135</v>
      </c>
      <c r="F7530" s="9"/>
      <c r="G7530" s="10"/>
      <c r="H7530" s="10"/>
      <c r="I7530" s="10"/>
      <c r="J7530" s="11"/>
      <c r="K7530" s="12"/>
      <c r="L7530" t="s">
        <v>17360</v>
      </c>
      <c r="M7530" t="s">
        <v>781</v>
      </c>
      <c r="S7530" s="9"/>
      <c r="T7530" s="14"/>
      <c r="U7530" s="210" t="s">
        <v>18348</v>
      </c>
      <c r="V7530" s="14">
        <v>0</v>
      </c>
      <c r="W7530" s="14">
        <v>0</v>
      </c>
      <c r="X7530" s="109" t="e">
        <v>#N/A</v>
      </c>
      <c r="Y7530" t="s">
        <v>334</v>
      </c>
      <c r="Z7530" t="s">
        <v>18167</v>
      </c>
      <c r="AA7530">
        <f t="shared" si="117"/>
        <v>1</v>
      </c>
    </row>
    <row r="7531" spans="1:27" x14ac:dyDescent="0.2">
      <c r="A7531">
        <v>7093</v>
      </c>
      <c r="B7531" s="1" t="s">
        <v>17361</v>
      </c>
      <c r="C7531" t="s">
        <v>5998</v>
      </c>
      <c r="D7531" s="9"/>
      <c r="E7531" s="9" t="s">
        <v>9135</v>
      </c>
      <c r="F7531" s="9"/>
      <c r="G7531" s="10"/>
      <c r="H7531" s="10"/>
      <c r="I7531" s="10"/>
      <c r="J7531" s="11"/>
      <c r="K7531" s="12"/>
      <c r="L7531" t="s">
        <v>17362</v>
      </c>
      <c r="M7531" t="s">
        <v>781</v>
      </c>
      <c r="S7531" s="9"/>
      <c r="T7531" s="14"/>
      <c r="U7531" s="210" t="s">
        <v>18348</v>
      </c>
      <c r="V7531" s="14">
        <v>0</v>
      </c>
      <c r="W7531" s="14">
        <v>0</v>
      </c>
      <c r="X7531" s="109" t="e">
        <v>#N/A</v>
      </c>
      <c r="Y7531" t="s">
        <v>334</v>
      </c>
      <c r="Z7531" t="s">
        <v>18167</v>
      </c>
      <c r="AA7531">
        <f t="shared" si="117"/>
        <v>1</v>
      </c>
    </row>
    <row r="7532" spans="1:27" x14ac:dyDescent="0.2">
      <c r="A7532">
        <v>7094</v>
      </c>
      <c r="B7532" s="1" t="s">
        <v>17363</v>
      </c>
      <c r="C7532" t="s">
        <v>5998</v>
      </c>
      <c r="D7532" s="9"/>
      <c r="E7532" s="9" t="s">
        <v>9135</v>
      </c>
      <c r="F7532" s="9"/>
      <c r="G7532" s="10"/>
      <c r="H7532" s="10"/>
      <c r="I7532" s="10"/>
      <c r="J7532" s="11"/>
      <c r="K7532" s="12"/>
      <c r="L7532" t="s">
        <v>17364</v>
      </c>
      <c r="M7532" t="s">
        <v>781</v>
      </c>
      <c r="S7532" s="9"/>
      <c r="T7532" s="14"/>
      <c r="U7532" s="210" t="s">
        <v>18348</v>
      </c>
      <c r="V7532" s="14">
        <v>0</v>
      </c>
      <c r="W7532" s="14">
        <v>0</v>
      </c>
      <c r="X7532" s="109" t="e">
        <v>#N/A</v>
      </c>
      <c r="Y7532" t="s">
        <v>334</v>
      </c>
      <c r="Z7532" t="s">
        <v>18167</v>
      </c>
      <c r="AA7532">
        <f t="shared" si="117"/>
        <v>1</v>
      </c>
    </row>
    <row r="7533" spans="1:27" x14ac:dyDescent="0.2">
      <c r="A7533">
        <v>7095</v>
      </c>
      <c r="B7533" s="1" t="s">
        <v>17365</v>
      </c>
      <c r="C7533" t="s">
        <v>5998</v>
      </c>
      <c r="D7533" s="9"/>
      <c r="E7533" s="9" t="s">
        <v>9135</v>
      </c>
      <c r="F7533" s="9"/>
      <c r="G7533" s="10"/>
      <c r="H7533" s="10"/>
      <c r="I7533" s="10"/>
      <c r="J7533" s="11"/>
      <c r="K7533" s="12"/>
      <c r="L7533" t="s">
        <v>17304</v>
      </c>
      <c r="M7533" t="s">
        <v>781</v>
      </c>
      <c r="S7533" s="9"/>
      <c r="T7533" s="14"/>
      <c r="U7533" s="210" t="s">
        <v>18348</v>
      </c>
      <c r="V7533" s="14">
        <v>0</v>
      </c>
      <c r="W7533" s="14">
        <v>0</v>
      </c>
      <c r="X7533" s="109" t="e">
        <v>#N/A</v>
      </c>
      <c r="Y7533" t="s">
        <v>334</v>
      </c>
      <c r="Z7533" t="s">
        <v>18167</v>
      </c>
      <c r="AA7533">
        <f t="shared" si="117"/>
        <v>1</v>
      </c>
    </row>
    <row r="7534" spans="1:27" x14ac:dyDescent="0.2">
      <c r="A7534">
        <v>7096</v>
      </c>
      <c r="B7534" s="1" t="s">
        <v>17366</v>
      </c>
      <c r="C7534" t="s">
        <v>5998</v>
      </c>
      <c r="D7534" s="9"/>
      <c r="E7534" s="9" t="s">
        <v>9135</v>
      </c>
      <c r="F7534" s="9"/>
      <c r="G7534" s="10"/>
      <c r="H7534" s="10"/>
      <c r="I7534" s="10"/>
      <c r="J7534" s="11"/>
      <c r="K7534" s="12"/>
      <c r="L7534" t="s">
        <v>17304</v>
      </c>
      <c r="M7534" t="s">
        <v>781</v>
      </c>
      <c r="S7534" s="9"/>
      <c r="T7534" s="14"/>
      <c r="U7534" s="210" t="s">
        <v>18348</v>
      </c>
      <c r="V7534" s="14">
        <v>0</v>
      </c>
      <c r="W7534" s="14">
        <v>0</v>
      </c>
      <c r="X7534" s="109" t="e">
        <v>#N/A</v>
      </c>
      <c r="Y7534" t="s">
        <v>334</v>
      </c>
      <c r="Z7534" t="s">
        <v>18167</v>
      </c>
      <c r="AA7534">
        <f t="shared" si="117"/>
        <v>1</v>
      </c>
    </row>
    <row r="7535" spans="1:27" x14ac:dyDescent="0.2">
      <c r="A7535">
        <v>7097</v>
      </c>
      <c r="B7535" s="1" t="s">
        <v>17367</v>
      </c>
      <c r="C7535" t="s">
        <v>5998</v>
      </c>
      <c r="D7535" s="9"/>
      <c r="E7535" s="9" t="s">
        <v>9135</v>
      </c>
      <c r="F7535" s="9"/>
      <c r="G7535" s="10"/>
      <c r="H7535" s="10"/>
      <c r="I7535" s="10"/>
      <c r="J7535" s="11"/>
      <c r="K7535" s="12"/>
      <c r="L7535" t="s">
        <v>17304</v>
      </c>
      <c r="M7535" t="s">
        <v>781</v>
      </c>
      <c r="S7535" s="9"/>
      <c r="T7535" s="14"/>
      <c r="U7535" s="210" t="s">
        <v>18348</v>
      </c>
      <c r="V7535" s="14">
        <v>0</v>
      </c>
      <c r="W7535" s="14">
        <v>0</v>
      </c>
      <c r="X7535" s="109" t="e">
        <v>#N/A</v>
      </c>
      <c r="Y7535" t="s">
        <v>334</v>
      </c>
      <c r="Z7535" t="s">
        <v>18167</v>
      </c>
      <c r="AA7535">
        <f t="shared" si="117"/>
        <v>1</v>
      </c>
    </row>
    <row r="7536" spans="1:27" x14ac:dyDescent="0.2">
      <c r="A7536">
        <v>7098</v>
      </c>
      <c r="B7536" s="1" t="s">
        <v>17368</v>
      </c>
      <c r="C7536" t="s">
        <v>5998</v>
      </c>
      <c r="D7536" s="9"/>
      <c r="E7536" s="9" t="s">
        <v>9135</v>
      </c>
      <c r="F7536" s="9"/>
      <c r="G7536" s="10"/>
      <c r="H7536" s="10"/>
      <c r="I7536" s="10"/>
      <c r="J7536" s="11"/>
      <c r="K7536" s="12"/>
      <c r="L7536" t="s">
        <v>17304</v>
      </c>
      <c r="M7536" t="s">
        <v>781</v>
      </c>
      <c r="S7536" s="9"/>
      <c r="T7536" s="14"/>
      <c r="U7536" s="210" t="s">
        <v>18348</v>
      </c>
      <c r="V7536" s="14">
        <v>0</v>
      </c>
      <c r="W7536" s="14">
        <v>0</v>
      </c>
      <c r="X7536" s="109" t="e">
        <v>#N/A</v>
      </c>
      <c r="Y7536" t="s">
        <v>334</v>
      </c>
      <c r="Z7536" t="s">
        <v>18167</v>
      </c>
      <c r="AA7536">
        <f t="shared" si="117"/>
        <v>1</v>
      </c>
    </row>
    <row r="7537" spans="1:27" x14ac:dyDescent="0.2">
      <c r="A7537">
        <v>7099</v>
      </c>
      <c r="B7537" s="1" t="s">
        <v>17369</v>
      </c>
      <c r="C7537" t="s">
        <v>5998</v>
      </c>
      <c r="D7537" s="9"/>
      <c r="E7537" s="9" t="s">
        <v>9135</v>
      </c>
      <c r="F7537" s="9"/>
      <c r="G7537" s="10"/>
      <c r="H7537" s="10"/>
      <c r="I7537" s="10"/>
      <c r="J7537" s="11"/>
      <c r="K7537" s="12"/>
      <c r="L7537" t="s">
        <v>17304</v>
      </c>
      <c r="M7537" t="s">
        <v>781</v>
      </c>
      <c r="S7537" s="9"/>
      <c r="T7537" s="14"/>
      <c r="U7537" s="210" t="s">
        <v>18348</v>
      </c>
      <c r="V7537" s="14">
        <v>0</v>
      </c>
      <c r="W7537" s="14">
        <v>0</v>
      </c>
      <c r="X7537" s="109" t="e">
        <v>#N/A</v>
      </c>
      <c r="Y7537" t="s">
        <v>334</v>
      </c>
      <c r="Z7537" t="s">
        <v>18167</v>
      </c>
      <c r="AA7537">
        <f t="shared" si="117"/>
        <v>1</v>
      </c>
    </row>
    <row r="7538" spans="1:27" x14ac:dyDescent="0.2">
      <c r="A7538">
        <v>7100</v>
      </c>
      <c r="B7538" s="1" t="s">
        <v>17370</v>
      </c>
      <c r="C7538" t="s">
        <v>5998</v>
      </c>
      <c r="D7538" s="9"/>
      <c r="E7538" s="9" t="s">
        <v>9135</v>
      </c>
      <c r="F7538" s="9"/>
      <c r="G7538" s="10"/>
      <c r="H7538" s="10"/>
      <c r="I7538" s="10"/>
      <c r="J7538" s="11"/>
      <c r="K7538" s="12"/>
      <c r="L7538" t="s">
        <v>17304</v>
      </c>
      <c r="M7538" t="s">
        <v>781</v>
      </c>
      <c r="S7538" s="9"/>
      <c r="T7538" s="14"/>
      <c r="U7538" s="210" t="s">
        <v>18348</v>
      </c>
      <c r="V7538" s="14">
        <v>0</v>
      </c>
      <c r="W7538" s="14">
        <v>0</v>
      </c>
      <c r="X7538" s="109" t="e">
        <v>#N/A</v>
      </c>
      <c r="Y7538" t="s">
        <v>334</v>
      </c>
      <c r="Z7538" t="s">
        <v>18167</v>
      </c>
      <c r="AA7538">
        <f t="shared" si="117"/>
        <v>1</v>
      </c>
    </row>
    <row r="7539" spans="1:27" x14ac:dyDescent="0.2">
      <c r="A7539">
        <v>7101</v>
      </c>
      <c r="B7539" s="1" t="s">
        <v>17371</v>
      </c>
      <c r="C7539" t="s">
        <v>5998</v>
      </c>
      <c r="D7539" s="9"/>
      <c r="E7539" s="9" t="s">
        <v>9135</v>
      </c>
      <c r="F7539" s="9"/>
      <c r="G7539" s="10"/>
      <c r="H7539" s="10"/>
      <c r="I7539" s="10"/>
      <c r="J7539" s="11"/>
      <c r="K7539" s="12"/>
      <c r="L7539" t="s">
        <v>17372</v>
      </c>
      <c r="M7539" t="s">
        <v>781</v>
      </c>
      <c r="S7539" s="9"/>
      <c r="T7539" s="14"/>
      <c r="U7539" s="210" t="s">
        <v>18348</v>
      </c>
      <c r="V7539" s="14">
        <v>0</v>
      </c>
      <c r="W7539" s="14">
        <v>0</v>
      </c>
      <c r="X7539" s="109" t="e">
        <v>#N/A</v>
      </c>
      <c r="Y7539" t="s">
        <v>334</v>
      </c>
      <c r="Z7539" t="s">
        <v>18167</v>
      </c>
      <c r="AA7539">
        <f t="shared" si="117"/>
        <v>1</v>
      </c>
    </row>
    <row r="7540" spans="1:27" x14ac:dyDescent="0.2">
      <c r="A7540">
        <v>7102</v>
      </c>
      <c r="B7540" s="1" t="s">
        <v>17373</v>
      </c>
      <c r="C7540" t="s">
        <v>5998</v>
      </c>
      <c r="D7540" s="9"/>
      <c r="E7540" s="9" t="s">
        <v>9135</v>
      </c>
      <c r="F7540" s="9"/>
      <c r="G7540" s="10"/>
      <c r="H7540" s="10"/>
      <c r="I7540" s="10"/>
      <c r="J7540" s="11"/>
      <c r="K7540" s="12"/>
      <c r="L7540" t="s">
        <v>17304</v>
      </c>
      <c r="M7540" t="s">
        <v>781</v>
      </c>
      <c r="S7540" s="9"/>
      <c r="T7540" s="14"/>
      <c r="U7540" s="210" t="s">
        <v>18348</v>
      </c>
      <c r="V7540" s="14">
        <v>0</v>
      </c>
      <c r="W7540" s="14">
        <v>0</v>
      </c>
      <c r="X7540" s="109" t="e">
        <v>#N/A</v>
      </c>
      <c r="Y7540" t="s">
        <v>334</v>
      </c>
      <c r="Z7540" t="s">
        <v>18167</v>
      </c>
      <c r="AA7540">
        <f t="shared" si="117"/>
        <v>1</v>
      </c>
    </row>
    <row r="7541" spans="1:27" x14ac:dyDescent="0.2">
      <c r="A7541">
        <v>7103</v>
      </c>
      <c r="B7541" s="1" t="s">
        <v>17374</v>
      </c>
      <c r="C7541" t="s">
        <v>5998</v>
      </c>
      <c r="D7541" s="9"/>
      <c r="E7541" s="9" t="s">
        <v>9135</v>
      </c>
      <c r="F7541" s="9"/>
      <c r="G7541" s="10"/>
      <c r="H7541" s="10"/>
      <c r="I7541" s="10"/>
      <c r="J7541" s="11"/>
      <c r="K7541" s="12"/>
      <c r="L7541" t="s">
        <v>17375</v>
      </c>
      <c r="M7541" t="s">
        <v>781</v>
      </c>
      <c r="S7541" s="9"/>
      <c r="T7541" s="14"/>
      <c r="U7541" s="210" t="s">
        <v>18348</v>
      </c>
      <c r="V7541" s="14">
        <v>0</v>
      </c>
      <c r="W7541" s="14">
        <v>0</v>
      </c>
      <c r="X7541" s="109" t="e">
        <v>#N/A</v>
      </c>
      <c r="Y7541" t="s">
        <v>334</v>
      </c>
      <c r="Z7541" t="s">
        <v>18167</v>
      </c>
      <c r="AA7541">
        <f t="shared" si="117"/>
        <v>1</v>
      </c>
    </row>
    <row r="7542" spans="1:27" x14ac:dyDescent="0.2">
      <c r="A7542">
        <v>7104</v>
      </c>
      <c r="B7542" s="1" t="s">
        <v>17376</v>
      </c>
      <c r="C7542" t="s">
        <v>5998</v>
      </c>
      <c r="D7542" s="9"/>
      <c r="E7542" s="9" t="s">
        <v>9135</v>
      </c>
      <c r="F7542" s="9"/>
      <c r="G7542" s="10"/>
      <c r="H7542" s="10"/>
      <c r="I7542" s="10"/>
      <c r="J7542" s="11"/>
      <c r="K7542" s="12"/>
      <c r="L7542" t="s">
        <v>17377</v>
      </c>
      <c r="M7542" t="s">
        <v>781</v>
      </c>
      <c r="S7542" s="9"/>
      <c r="T7542" s="14"/>
      <c r="U7542" s="210" t="s">
        <v>18348</v>
      </c>
      <c r="V7542" s="14">
        <v>0</v>
      </c>
      <c r="W7542" s="14">
        <v>0</v>
      </c>
      <c r="X7542" s="109" t="e">
        <v>#N/A</v>
      </c>
      <c r="Y7542" t="s">
        <v>334</v>
      </c>
      <c r="Z7542" t="s">
        <v>18167</v>
      </c>
      <c r="AA7542">
        <f t="shared" si="117"/>
        <v>1</v>
      </c>
    </row>
    <row r="7543" spans="1:27" x14ac:dyDescent="0.2">
      <c r="A7543">
        <v>7105</v>
      </c>
      <c r="B7543" s="1" t="s">
        <v>17378</v>
      </c>
      <c r="C7543" t="s">
        <v>5998</v>
      </c>
      <c r="D7543" s="9"/>
      <c r="E7543" s="9" t="s">
        <v>9135</v>
      </c>
      <c r="F7543" s="9"/>
      <c r="G7543" s="10"/>
      <c r="H7543" s="10"/>
      <c r="I7543" s="10"/>
      <c r="J7543" s="11"/>
      <c r="K7543" s="12"/>
      <c r="L7543" t="s">
        <v>17379</v>
      </c>
      <c r="M7543" t="s">
        <v>781</v>
      </c>
      <c r="S7543" s="9"/>
      <c r="T7543" s="14"/>
      <c r="U7543" s="210" t="s">
        <v>18348</v>
      </c>
      <c r="V7543" s="14">
        <v>0</v>
      </c>
      <c r="W7543" s="14">
        <v>0</v>
      </c>
      <c r="X7543" s="109" t="e">
        <v>#N/A</v>
      </c>
      <c r="Y7543" t="s">
        <v>334</v>
      </c>
      <c r="Z7543" t="s">
        <v>18167</v>
      </c>
      <c r="AA7543">
        <f t="shared" si="117"/>
        <v>1</v>
      </c>
    </row>
    <row r="7544" spans="1:27" x14ac:dyDescent="0.2">
      <c r="A7544">
        <v>7114</v>
      </c>
      <c r="B7544" s="1" t="s">
        <v>17380</v>
      </c>
      <c r="C7544" t="s">
        <v>5998</v>
      </c>
      <c r="D7544" s="9"/>
      <c r="E7544" s="9" t="s">
        <v>9135</v>
      </c>
      <c r="F7544" s="9"/>
      <c r="G7544" s="10"/>
      <c r="H7544" s="10"/>
      <c r="I7544" s="10"/>
      <c r="J7544" s="11"/>
      <c r="K7544" s="12"/>
      <c r="L7544" t="s">
        <v>17304</v>
      </c>
      <c r="M7544" t="s">
        <v>781</v>
      </c>
      <c r="S7544" s="9"/>
      <c r="T7544" s="14"/>
      <c r="U7544" s="210" t="s">
        <v>18348</v>
      </c>
      <c r="V7544" s="14">
        <v>0</v>
      </c>
      <c r="W7544" s="14">
        <v>0</v>
      </c>
      <c r="X7544" s="109" t="e">
        <v>#N/A</v>
      </c>
      <c r="Y7544" t="s">
        <v>334</v>
      </c>
      <c r="Z7544" t="s">
        <v>18167</v>
      </c>
      <c r="AA7544">
        <f t="shared" si="117"/>
        <v>1</v>
      </c>
    </row>
    <row r="7545" spans="1:27" x14ac:dyDescent="0.2">
      <c r="A7545">
        <v>7120</v>
      </c>
      <c r="B7545" s="1" t="s">
        <v>17381</v>
      </c>
      <c r="C7545" t="s">
        <v>5998</v>
      </c>
      <c r="D7545" s="9"/>
      <c r="E7545" s="9" t="s">
        <v>9135</v>
      </c>
      <c r="F7545" s="9"/>
      <c r="G7545" s="10"/>
      <c r="H7545" s="10"/>
      <c r="I7545" s="10"/>
      <c r="J7545" s="11"/>
      <c r="K7545" s="12"/>
      <c r="L7545" t="s">
        <v>17382</v>
      </c>
      <c r="M7545" t="s">
        <v>781</v>
      </c>
      <c r="S7545" s="9"/>
      <c r="T7545" s="14"/>
      <c r="U7545" s="210" t="s">
        <v>18348</v>
      </c>
      <c r="V7545" s="14">
        <v>0</v>
      </c>
      <c r="W7545" s="14">
        <v>0</v>
      </c>
      <c r="X7545" s="109" t="e">
        <v>#N/A</v>
      </c>
      <c r="Y7545" t="s">
        <v>334</v>
      </c>
      <c r="Z7545" t="s">
        <v>18167</v>
      </c>
      <c r="AA7545">
        <f t="shared" si="117"/>
        <v>1</v>
      </c>
    </row>
    <row r="7546" spans="1:27" x14ac:dyDescent="0.2">
      <c r="A7546">
        <v>7162</v>
      </c>
      <c r="B7546" s="1" t="s">
        <v>17383</v>
      </c>
      <c r="C7546" t="s">
        <v>5998</v>
      </c>
      <c r="D7546" s="9"/>
      <c r="E7546" s="9" t="s">
        <v>9135</v>
      </c>
      <c r="F7546" s="9"/>
      <c r="G7546" s="10"/>
      <c r="H7546" s="10"/>
      <c r="I7546" s="10"/>
      <c r="J7546" s="11"/>
      <c r="K7546" s="12"/>
      <c r="L7546" t="s">
        <v>17304</v>
      </c>
      <c r="M7546" t="s">
        <v>781</v>
      </c>
      <c r="S7546" s="9"/>
      <c r="T7546" s="14"/>
      <c r="U7546" s="210" t="s">
        <v>18348</v>
      </c>
      <c r="V7546" s="14">
        <v>0</v>
      </c>
      <c r="W7546" s="14">
        <v>0</v>
      </c>
      <c r="X7546" s="109" t="e">
        <v>#N/A</v>
      </c>
      <c r="Y7546" t="s">
        <v>334</v>
      </c>
      <c r="Z7546" t="s">
        <v>18167</v>
      </c>
      <c r="AA7546">
        <f t="shared" si="117"/>
        <v>1</v>
      </c>
    </row>
    <row r="7547" spans="1:27" x14ac:dyDescent="0.2">
      <c r="A7547">
        <v>7163</v>
      </c>
      <c r="B7547" s="1" t="s">
        <v>17384</v>
      </c>
      <c r="C7547" t="s">
        <v>5998</v>
      </c>
      <c r="D7547" s="9"/>
      <c r="E7547" s="9" t="s">
        <v>9135</v>
      </c>
      <c r="F7547" s="9"/>
      <c r="G7547" s="10"/>
      <c r="H7547" s="10"/>
      <c r="I7547" s="10"/>
      <c r="J7547" s="11"/>
      <c r="K7547" s="12"/>
      <c r="L7547" t="s">
        <v>17304</v>
      </c>
      <c r="M7547" t="s">
        <v>781</v>
      </c>
      <c r="S7547" s="9"/>
      <c r="T7547" s="14"/>
      <c r="U7547" s="210" t="s">
        <v>18348</v>
      </c>
      <c r="V7547" s="14">
        <v>0</v>
      </c>
      <c r="W7547" s="14">
        <v>0</v>
      </c>
      <c r="X7547" s="109" t="e">
        <v>#N/A</v>
      </c>
      <c r="Y7547" t="s">
        <v>334</v>
      </c>
      <c r="Z7547" t="s">
        <v>18167</v>
      </c>
      <c r="AA7547">
        <f t="shared" si="117"/>
        <v>1</v>
      </c>
    </row>
    <row r="7548" spans="1:27" x14ac:dyDescent="0.2">
      <c r="A7548">
        <v>7164</v>
      </c>
      <c r="B7548" s="1" t="s">
        <v>17385</v>
      </c>
      <c r="C7548" t="s">
        <v>5998</v>
      </c>
      <c r="D7548" s="9"/>
      <c r="E7548" s="9" t="s">
        <v>9135</v>
      </c>
      <c r="F7548" s="9"/>
      <c r="G7548" s="10"/>
      <c r="H7548" s="10"/>
      <c r="I7548" s="10"/>
      <c r="J7548" s="11"/>
      <c r="K7548" s="12"/>
      <c r="L7548" t="s">
        <v>17386</v>
      </c>
      <c r="M7548" t="s">
        <v>781</v>
      </c>
      <c r="S7548" s="9"/>
      <c r="T7548" s="14"/>
      <c r="U7548" s="210" t="s">
        <v>18348</v>
      </c>
      <c r="V7548" s="14">
        <v>0</v>
      </c>
      <c r="W7548" s="14">
        <v>0</v>
      </c>
      <c r="X7548" s="109" t="e">
        <v>#N/A</v>
      </c>
      <c r="Y7548" t="s">
        <v>334</v>
      </c>
      <c r="Z7548" t="s">
        <v>18167</v>
      </c>
      <c r="AA7548">
        <f t="shared" si="117"/>
        <v>1</v>
      </c>
    </row>
    <row r="7549" spans="1:27" x14ac:dyDescent="0.2">
      <c r="A7549">
        <v>7165</v>
      </c>
      <c r="B7549" s="1" t="s">
        <v>17387</v>
      </c>
      <c r="C7549" t="s">
        <v>5998</v>
      </c>
      <c r="D7549" s="9"/>
      <c r="E7549" s="9" t="s">
        <v>9135</v>
      </c>
      <c r="F7549" s="9"/>
      <c r="G7549" s="10"/>
      <c r="H7549" s="10"/>
      <c r="I7549" s="10"/>
      <c r="J7549" s="11"/>
      <c r="K7549" s="12"/>
      <c r="L7549" t="s">
        <v>17388</v>
      </c>
      <c r="M7549" t="s">
        <v>781</v>
      </c>
      <c r="S7549" s="9"/>
      <c r="T7549" s="14"/>
      <c r="U7549" s="210" t="s">
        <v>18348</v>
      </c>
      <c r="V7549" s="14">
        <v>0</v>
      </c>
      <c r="W7549" s="14">
        <v>0</v>
      </c>
      <c r="X7549" s="109" t="e">
        <v>#N/A</v>
      </c>
      <c r="Y7549" t="s">
        <v>334</v>
      </c>
      <c r="Z7549" t="s">
        <v>18167</v>
      </c>
      <c r="AA7549">
        <f t="shared" si="117"/>
        <v>1</v>
      </c>
    </row>
    <row r="7550" spans="1:27" x14ac:dyDescent="0.2">
      <c r="A7550">
        <v>7166</v>
      </c>
      <c r="B7550" s="1" t="s">
        <v>17389</v>
      </c>
      <c r="C7550" t="s">
        <v>5998</v>
      </c>
      <c r="D7550" s="9"/>
      <c r="E7550" s="9" t="s">
        <v>9135</v>
      </c>
      <c r="F7550" s="9"/>
      <c r="G7550" s="10"/>
      <c r="H7550" s="10"/>
      <c r="I7550" s="10"/>
      <c r="J7550" s="11"/>
      <c r="K7550" s="12"/>
      <c r="L7550" t="s">
        <v>17390</v>
      </c>
      <c r="M7550" t="s">
        <v>781</v>
      </c>
      <c r="S7550" s="9"/>
      <c r="T7550" s="14"/>
      <c r="U7550" s="210" t="s">
        <v>18348</v>
      </c>
      <c r="V7550" s="14">
        <v>0</v>
      </c>
      <c r="W7550" s="14">
        <v>0</v>
      </c>
      <c r="X7550" s="109" t="e">
        <v>#N/A</v>
      </c>
      <c r="Y7550" t="s">
        <v>334</v>
      </c>
      <c r="Z7550" t="s">
        <v>18167</v>
      </c>
      <c r="AA7550">
        <f t="shared" si="117"/>
        <v>1</v>
      </c>
    </row>
    <row r="7551" spans="1:27" x14ac:dyDescent="0.2">
      <c r="A7551">
        <v>7168</v>
      </c>
      <c r="B7551" s="1" t="s">
        <v>17391</v>
      </c>
      <c r="C7551" t="s">
        <v>5998</v>
      </c>
      <c r="D7551" s="9"/>
      <c r="E7551" s="9" t="s">
        <v>9135</v>
      </c>
      <c r="F7551" s="9"/>
      <c r="G7551" s="10"/>
      <c r="H7551" s="10"/>
      <c r="I7551" s="10"/>
      <c r="J7551" s="11"/>
      <c r="K7551" s="12"/>
      <c r="L7551" t="s">
        <v>17392</v>
      </c>
      <c r="M7551" t="s">
        <v>781</v>
      </c>
      <c r="S7551" s="9"/>
      <c r="T7551" s="14"/>
      <c r="U7551" s="210" t="s">
        <v>18348</v>
      </c>
      <c r="V7551" s="14">
        <v>0</v>
      </c>
      <c r="W7551" s="14">
        <v>0</v>
      </c>
      <c r="X7551" s="109" t="e">
        <v>#N/A</v>
      </c>
      <c r="Y7551" t="s">
        <v>334</v>
      </c>
      <c r="Z7551" t="s">
        <v>18167</v>
      </c>
      <c r="AA7551">
        <f t="shared" si="117"/>
        <v>1</v>
      </c>
    </row>
    <row r="7552" spans="1:27" x14ac:dyDescent="0.2">
      <c r="A7552">
        <v>7169</v>
      </c>
      <c r="B7552" s="1" t="s">
        <v>17393</v>
      </c>
      <c r="C7552" t="s">
        <v>5998</v>
      </c>
      <c r="D7552" s="9"/>
      <c r="E7552" s="9" t="s">
        <v>9135</v>
      </c>
      <c r="F7552" s="9"/>
      <c r="G7552" s="10"/>
      <c r="H7552" s="10"/>
      <c r="I7552" s="10"/>
      <c r="J7552" s="11"/>
      <c r="K7552" s="12"/>
      <c r="L7552" t="s">
        <v>17304</v>
      </c>
      <c r="M7552" t="s">
        <v>781</v>
      </c>
      <c r="S7552" s="9"/>
      <c r="T7552" s="14"/>
      <c r="U7552" s="210" t="s">
        <v>18348</v>
      </c>
      <c r="V7552" s="14">
        <v>0</v>
      </c>
      <c r="W7552" s="14">
        <v>0</v>
      </c>
      <c r="X7552" s="109" t="e">
        <v>#N/A</v>
      </c>
      <c r="Y7552" t="s">
        <v>334</v>
      </c>
      <c r="Z7552" t="s">
        <v>18167</v>
      </c>
      <c r="AA7552">
        <f t="shared" si="117"/>
        <v>1</v>
      </c>
    </row>
    <row r="7553" spans="1:27" x14ac:dyDescent="0.2">
      <c r="A7553">
        <v>7170</v>
      </c>
      <c r="B7553" s="1" t="s">
        <v>17394</v>
      </c>
      <c r="C7553" t="s">
        <v>5998</v>
      </c>
      <c r="D7553" s="9"/>
      <c r="E7553" s="9" t="s">
        <v>9135</v>
      </c>
      <c r="F7553" s="9"/>
      <c r="G7553" s="10"/>
      <c r="H7553" s="10"/>
      <c r="I7553" s="10"/>
      <c r="J7553" s="11"/>
      <c r="K7553" s="12"/>
      <c r="L7553" t="s">
        <v>17304</v>
      </c>
      <c r="M7553" t="s">
        <v>781</v>
      </c>
      <c r="S7553" s="9"/>
      <c r="T7553" s="14"/>
      <c r="U7553" s="210" t="s">
        <v>18348</v>
      </c>
      <c r="V7553" s="14">
        <v>0</v>
      </c>
      <c r="W7553" s="14">
        <v>0</v>
      </c>
      <c r="X7553" s="109" t="e">
        <v>#N/A</v>
      </c>
      <c r="Y7553" t="s">
        <v>334</v>
      </c>
      <c r="Z7553" t="s">
        <v>18167</v>
      </c>
      <c r="AA7553">
        <f t="shared" si="117"/>
        <v>1</v>
      </c>
    </row>
    <row r="7554" spans="1:27" x14ac:dyDescent="0.2">
      <c r="A7554">
        <v>7171</v>
      </c>
      <c r="B7554" s="1" t="s">
        <v>17395</v>
      </c>
      <c r="C7554" t="s">
        <v>5998</v>
      </c>
      <c r="D7554" s="9"/>
      <c r="E7554" s="9" t="s">
        <v>9135</v>
      </c>
      <c r="F7554" s="9"/>
      <c r="G7554" s="10"/>
      <c r="H7554" s="10"/>
      <c r="I7554" s="10"/>
      <c r="J7554" s="11"/>
      <c r="K7554" s="12"/>
      <c r="L7554" t="s">
        <v>17304</v>
      </c>
      <c r="M7554" t="s">
        <v>781</v>
      </c>
      <c r="S7554" s="9"/>
      <c r="T7554" s="14"/>
      <c r="U7554" s="210" t="s">
        <v>18348</v>
      </c>
      <c r="V7554" s="14">
        <v>0</v>
      </c>
      <c r="W7554" s="14">
        <v>0</v>
      </c>
      <c r="X7554" s="109" t="e">
        <v>#N/A</v>
      </c>
      <c r="Y7554" t="s">
        <v>334</v>
      </c>
      <c r="Z7554" t="s">
        <v>18167</v>
      </c>
      <c r="AA7554">
        <f t="shared" ref="AA7554:AA7617" si="118">LEN(D7554)-LEN(SUBSTITUTE(D7554,"/",""))+1</f>
        <v>1</v>
      </c>
    </row>
    <row r="7555" spans="1:27" x14ac:dyDescent="0.2">
      <c r="A7555">
        <v>7172</v>
      </c>
      <c r="B7555" s="1" t="s">
        <v>17396</v>
      </c>
      <c r="C7555" t="s">
        <v>5998</v>
      </c>
      <c r="D7555" s="9"/>
      <c r="E7555" s="9" t="s">
        <v>9135</v>
      </c>
      <c r="F7555" s="9"/>
      <c r="G7555" s="10"/>
      <c r="H7555" s="10"/>
      <c r="I7555" s="10"/>
      <c r="J7555" s="11"/>
      <c r="K7555" s="12"/>
      <c r="L7555" t="s">
        <v>17304</v>
      </c>
      <c r="M7555" t="s">
        <v>781</v>
      </c>
      <c r="S7555" s="9"/>
      <c r="T7555" s="14"/>
      <c r="U7555" s="210" t="s">
        <v>18348</v>
      </c>
      <c r="V7555" s="14">
        <v>0</v>
      </c>
      <c r="W7555" s="14">
        <v>0</v>
      </c>
      <c r="X7555" s="109" t="e">
        <v>#N/A</v>
      </c>
      <c r="Y7555" t="s">
        <v>334</v>
      </c>
      <c r="Z7555" t="s">
        <v>18167</v>
      </c>
      <c r="AA7555">
        <f t="shared" si="118"/>
        <v>1</v>
      </c>
    </row>
    <row r="7556" spans="1:27" x14ac:dyDescent="0.2">
      <c r="A7556">
        <v>7173</v>
      </c>
      <c r="B7556" s="1" t="s">
        <v>17397</v>
      </c>
      <c r="C7556" t="s">
        <v>5998</v>
      </c>
      <c r="D7556" s="9"/>
      <c r="E7556" s="9" t="s">
        <v>9135</v>
      </c>
      <c r="F7556" s="9"/>
      <c r="G7556" s="10"/>
      <c r="H7556" s="10"/>
      <c r="I7556" s="10"/>
      <c r="J7556" s="11"/>
      <c r="K7556" s="12"/>
      <c r="L7556" t="s">
        <v>17398</v>
      </c>
      <c r="M7556" t="s">
        <v>781</v>
      </c>
      <c r="S7556" s="9"/>
      <c r="T7556" s="14"/>
      <c r="U7556" s="210" t="s">
        <v>18348</v>
      </c>
      <c r="V7556" s="14">
        <v>0</v>
      </c>
      <c r="W7556" s="14">
        <v>0</v>
      </c>
      <c r="X7556" s="109" t="e">
        <v>#N/A</v>
      </c>
      <c r="Y7556" t="s">
        <v>334</v>
      </c>
      <c r="Z7556" t="s">
        <v>18167</v>
      </c>
      <c r="AA7556">
        <f t="shared" si="118"/>
        <v>1</v>
      </c>
    </row>
    <row r="7557" spans="1:27" x14ac:dyDescent="0.2">
      <c r="A7557">
        <v>7175</v>
      </c>
      <c r="B7557" s="1" t="s">
        <v>17399</v>
      </c>
      <c r="C7557" t="s">
        <v>5998</v>
      </c>
      <c r="D7557" s="9"/>
      <c r="E7557" s="9" t="s">
        <v>9135</v>
      </c>
      <c r="F7557" s="9"/>
      <c r="G7557" s="10"/>
      <c r="H7557" s="10"/>
      <c r="I7557" s="10"/>
      <c r="J7557" s="11"/>
      <c r="K7557" s="12"/>
      <c r="L7557" t="s">
        <v>17304</v>
      </c>
      <c r="M7557" t="s">
        <v>781</v>
      </c>
      <c r="S7557" s="9"/>
      <c r="T7557" s="14"/>
      <c r="U7557" s="210" t="s">
        <v>18348</v>
      </c>
      <c r="V7557" s="14">
        <v>0</v>
      </c>
      <c r="W7557" s="14">
        <v>0</v>
      </c>
      <c r="X7557" s="109" t="e">
        <v>#N/A</v>
      </c>
      <c r="Y7557" t="s">
        <v>334</v>
      </c>
      <c r="Z7557" t="s">
        <v>18167</v>
      </c>
      <c r="AA7557">
        <f t="shared" si="118"/>
        <v>1</v>
      </c>
    </row>
    <row r="7558" spans="1:27" x14ac:dyDescent="0.2">
      <c r="A7558">
        <v>7176</v>
      </c>
      <c r="B7558" s="1" t="s">
        <v>17400</v>
      </c>
      <c r="C7558" t="s">
        <v>5998</v>
      </c>
      <c r="D7558" s="9"/>
      <c r="E7558" s="9" t="s">
        <v>9135</v>
      </c>
      <c r="F7558" s="9"/>
      <c r="G7558" s="10"/>
      <c r="H7558" s="10"/>
      <c r="I7558" s="10"/>
      <c r="J7558" s="11"/>
      <c r="K7558" s="12"/>
      <c r="L7558" t="s">
        <v>17304</v>
      </c>
      <c r="M7558" t="s">
        <v>781</v>
      </c>
      <c r="S7558" s="9"/>
      <c r="T7558" s="14"/>
      <c r="U7558" s="210" t="s">
        <v>18348</v>
      </c>
      <c r="V7558" s="14">
        <v>0</v>
      </c>
      <c r="W7558" s="14">
        <v>0</v>
      </c>
      <c r="X7558" s="109" t="e">
        <v>#N/A</v>
      </c>
      <c r="Y7558" t="s">
        <v>334</v>
      </c>
      <c r="Z7558" t="s">
        <v>18167</v>
      </c>
      <c r="AA7558">
        <f t="shared" si="118"/>
        <v>1</v>
      </c>
    </row>
    <row r="7559" spans="1:27" x14ac:dyDescent="0.2">
      <c r="A7559">
        <v>7177</v>
      </c>
      <c r="B7559" s="1" t="s">
        <v>17401</v>
      </c>
      <c r="C7559" t="s">
        <v>5998</v>
      </c>
      <c r="D7559" s="9"/>
      <c r="E7559" s="9" t="s">
        <v>9135</v>
      </c>
      <c r="F7559" s="9"/>
      <c r="G7559" s="10"/>
      <c r="H7559" s="10"/>
      <c r="I7559" s="10"/>
      <c r="J7559" s="11"/>
      <c r="K7559" s="12"/>
      <c r="L7559" t="s">
        <v>17402</v>
      </c>
      <c r="M7559" t="s">
        <v>781</v>
      </c>
      <c r="S7559" s="9"/>
      <c r="T7559" s="14"/>
      <c r="U7559" s="210" t="s">
        <v>18348</v>
      </c>
      <c r="V7559" s="14">
        <v>0</v>
      </c>
      <c r="W7559" s="14">
        <v>0</v>
      </c>
      <c r="X7559" s="109" t="e">
        <v>#N/A</v>
      </c>
      <c r="Y7559" t="s">
        <v>334</v>
      </c>
      <c r="Z7559" t="s">
        <v>18167</v>
      </c>
      <c r="AA7559">
        <f t="shared" si="118"/>
        <v>1</v>
      </c>
    </row>
    <row r="7560" spans="1:27" x14ac:dyDescent="0.2">
      <c r="A7560">
        <v>7179</v>
      </c>
      <c r="B7560" s="1" t="s">
        <v>17403</v>
      </c>
      <c r="C7560" t="s">
        <v>5998</v>
      </c>
      <c r="D7560" s="9"/>
      <c r="E7560" s="9" t="s">
        <v>9135</v>
      </c>
      <c r="F7560" s="9"/>
      <c r="G7560" s="10"/>
      <c r="H7560" s="10"/>
      <c r="I7560" s="10"/>
      <c r="J7560" s="11"/>
      <c r="K7560" s="12"/>
      <c r="L7560" t="s">
        <v>17404</v>
      </c>
      <c r="M7560" t="s">
        <v>781</v>
      </c>
      <c r="S7560" s="9"/>
      <c r="T7560" s="14"/>
      <c r="U7560" s="210" t="s">
        <v>18348</v>
      </c>
      <c r="V7560" s="14">
        <v>0</v>
      </c>
      <c r="W7560" s="14">
        <v>0</v>
      </c>
      <c r="X7560" s="109" t="e">
        <v>#N/A</v>
      </c>
      <c r="Y7560" t="s">
        <v>334</v>
      </c>
      <c r="Z7560" t="s">
        <v>18167</v>
      </c>
      <c r="AA7560">
        <f t="shared" si="118"/>
        <v>1</v>
      </c>
    </row>
    <row r="7561" spans="1:27" x14ac:dyDescent="0.2">
      <c r="A7561">
        <v>7181</v>
      </c>
      <c r="B7561" s="1" t="s">
        <v>17405</v>
      </c>
      <c r="C7561" t="s">
        <v>5998</v>
      </c>
      <c r="D7561" s="9"/>
      <c r="E7561" s="9" t="s">
        <v>9135</v>
      </c>
      <c r="F7561" s="9"/>
      <c r="G7561" s="10"/>
      <c r="H7561" s="10"/>
      <c r="I7561" s="10"/>
      <c r="J7561" s="11"/>
      <c r="K7561" s="12"/>
      <c r="L7561" t="s">
        <v>17406</v>
      </c>
      <c r="M7561" t="s">
        <v>781</v>
      </c>
      <c r="S7561" s="9"/>
      <c r="T7561" s="14"/>
      <c r="U7561" s="210" t="s">
        <v>18348</v>
      </c>
      <c r="V7561" s="14">
        <v>0</v>
      </c>
      <c r="W7561" s="14">
        <v>0</v>
      </c>
      <c r="X7561" s="109" t="e">
        <v>#N/A</v>
      </c>
      <c r="Y7561" t="s">
        <v>334</v>
      </c>
      <c r="Z7561" t="s">
        <v>18167</v>
      </c>
      <c r="AA7561">
        <f t="shared" si="118"/>
        <v>1</v>
      </c>
    </row>
    <row r="7562" spans="1:27" x14ac:dyDescent="0.2">
      <c r="A7562">
        <v>7182</v>
      </c>
      <c r="B7562" s="1" t="s">
        <v>17407</v>
      </c>
      <c r="C7562" t="s">
        <v>5998</v>
      </c>
      <c r="D7562" s="9"/>
      <c r="E7562" s="9" t="s">
        <v>9135</v>
      </c>
      <c r="F7562" s="9"/>
      <c r="G7562" s="10"/>
      <c r="H7562" s="10"/>
      <c r="I7562" s="10"/>
      <c r="J7562" s="11"/>
      <c r="K7562" s="12"/>
      <c r="L7562" t="s">
        <v>17408</v>
      </c>
      <c r="M7562" t="s">
        <v>781</v>
      </c>
      <c r="S7562" s="9"/>
      <c r="T7562" s="14"/>
      <c r="U7562" s="210" t="s">
        <v>18348</v>
      </c>
      <c r="V7562" s="14">
        <v>0</v>
      </c>
      <c r="W7562" s="14">
        <v>0</v>
      </c>
      <c r="X7562" s="109" t="e">
        <v>#N/A</v>
      </c>
      <c r="Y7562" t="s">
        <v>334</v>
      </c>
      <c r="Z7562" t="s">
        <v>18167</v>
      </c>
      <c r="AA7562">
        <f t="shared" si="118"/>
        <v>1</v>
      </c>
    </row>
    <row r="7563" spans="1:27" x14ac:dyDescent="0.2">
      <c r="A7563">
        <v>7183</v>
      </c>
      <c r="B7563" s="1" t="s">
        <v>17409</v>
      </c>
      <c r="C7563" t="s">
        <v>5998</v>
      </c>
      <c r="D7563" s="9"/>
      <c r="E7563" s="9" t="s">
        <v>9135</v>
      </c>
      <c r="F7563" s="9"/>
      <c r="G7563" s="10"/>
      <c r="H7563" s="10"/>
      <c r="I7563" s="10"/>
      <c r="J7563" s="11"/>
      <c r="K7563" s="12"/>
      <c r="L7563" t="s">
        <v>17304</v>
      </c>
      <c r="M7563" t="s">
        <v>781</v>
      </c>
      <c r="S7563" s="9"/>
      <c r="T7563" s="14"/>
      <c r="U7563" s="210" t="s">
        <v>18348</v>
      </c>
      <c r="V7563" s="14">
        <v>0</v>
      </c>
      <c r="W7563" s="14">
        <v>0</v>
      </c>
      <c r="X7563" s="109" t="e">
        <v>#N/A</v>
      </c>
      <c r="Y7563" t="s">
        <v>334</v>
      </c>
      <c r="Z7563" t="s">
        <v>18167</v>
      </c>
      <c r="AA7563">
        <f t="shared" si="118"/>
        <v>1</v>
      </c>
    </row>
    <row r="7564" spans="1:27" x14ac:dyDescent="0.2">
      <c r="A7564">
        <v>7184</v>
      </c>
      <c r="B7564" s="1" t="s">
        <v>17410</v>
      </c>
      <c r="C7564" t="s">
        <v>5998</v>
      </c>
      <c r="D7564" s="9"/>
      <c r="E7564" s="9" t="s">
        <v>9135</v>
      </c>
      <c r="F7564" s="9"/>
      <c r="G7564" s="10"/>
      <c r="H7564" s="10"/>
      <c r="I7564" s="10"/>
      <c r="J7564" s="11"/>
      <c r="K7564" s="12"/>
      <c r="L7564" t="s">
        <v>17304</v>
      </c>
      <c r="M7564" t="s">
        <v>781</v>
      </c>
      <c r="S7564" s="9"/>
      <c r="T7564" s="14"/>
      <c r="U7564" s="210" t="s">
        <v>18348</v>
      </c>
      <c r="V7564" s="14">
        <v>0</v>
      </c>
      <c r="W7564" s="14">
        <v>0</v>
      </c>
      <c r="X7564" s="109" t="e">
        <v>#N/A</v>
      </c>
      <c r="Y7564" t="s">
        <v>334</v>
      </c>
      <c r="Z7564" t="s">
        <v>18167</v>
      </c>
      <c r="AA7564">
        <f t="shared" si="118"/>
        <v>1</v>
      </c>
    </row>
    <row r="7565" spans="1:27" x14ac:dyDescent="0.2">
      <c r="A7565">
        <v>7185</v>
      </c>
      <c r="B7565" s="1" t="s">
        <v>17411</v>
      </c>
      <c r="C7565" t="s">
        <v>5998</v>
      </c>
      <c r="D7565" s="9"/>
      <c r="E7565" s="9" t="s">
        <v>9135</v>
      </c>
      <c r="F7565" s="9"/>
      <c r="G7565" s="10"/>
      <c r="H7565" s="10"/>
      <c r="I7565" s="10"/>
      <c r="J7565" s="11"/>
      <c r="K7565" s="12"/>
      <c r="L7565" t="s">
        <v>17412</v>
      </c>
      <c r="M7565" t="s">
        <v>781</v>
      </c>
      <c r="S7565" s="9"/>
      <c r="T7565" s="14"/>
      <c r="U7565" s="210" t="s">
        <v>18348</v>
      </c>
      <c r="V7565" s="14">
        <v>0</v>
      </c>
      <c r="W7565" s="14">
        <v>0</v>
      </c>
      <c r="X7565" s="109" t="e">
        <v>#N/A</v>
      </c>
      <c r="Y7565" t="s">
        <v>334</v>
      </c>
      <c r="Z7565" t="s">
        <v>18167</v>
      </c>
      <c r="AA7565">
        <f t="shared" si="118"/>
        <v>1</v>
      </c>
    </row>
    <row r="7566" spans="1:27" x14ac:dyDescent="0.2">
      <c r="A7566">
        <v>7190</v>
      </c>
      <c r="B7566" s="1" t="s">
        <v>17413</v>
      </c>
      <c r="C7566" t="s">
        <v>5998</v>
      </c>
      <c r="D7566" s="9"/>
      <c r="E7566" s="9" t="s">
        <v>9135</v>
      </c>
      <c r="F7566" s="9"/>
      <c r="G7566" s="10"/>
      <c r="H7566" s="10"/>
      <c r="I7566" s="10"/>
      <c r="J7566" s="11"/>
      <c r="K7566" s="12"/>
      <c r="L7566" t="s">
        <v>17414</v>
      </c>
      <c r="M7566" t="s">
        <v>781</v>
      </c>
      <c r="S7566" s="9"/>
      <c r="T7566" s="14"/>
      <c r="U7566" s="210" t="s">
        <v>18348</v>
      </c>
      <c r="V7566" s="14">
        <v>0</v>
      </c>
      <c r="W7566" s="14">
        <v>0</v>
      </c>
      <c r="X7566" s="109" t="e">
        <v>#N/A</v>
      </c>
      <c r="Y7566" t="s">
        <v>334</v>
      </c>
      <c r="Z7566" t="s">
        <v>18167</v>
      </c>
      <c r="AA7566">
        <f t="shared" si="118"/>
        <v>1</v>
      </c>
    </row>
    <row r="7567" spans="1:27" x14ac:dyDescent="0.2">
      <c r="A7567">
        <v>7192</v>
      </c>
      <c r="B7567" s="1" t="s">
        <v>17416</v>
      </c>
      <c r="C7567" t="s">
        <v>5998</v>
      </c>
      <c r="D7567" s="9"/>
      <c r="E7567" s="9" t="s">
        <v>9135</v>
      </c>
      <c r="F7567" s="9"/>
      <c r="G7567" s="10"/>
      <c r="H7567" s="10"/>
      <c r="I7567" s="10"/>
      <c r="J7567" s="11"/>
      <c r="K7567" s="12"/>
      <c r="L7567" t="s">
        <v>17417</v>
      </c>
      <c r="M7567" t="s">
        <v>781</v>
      </c>
      <c r="S7567" s="9"/>
      <c r="T7567" s="14"/>
      <c r="U7567" s="210" t="s">
        <v>18348</v>
      </c>
      <c r="V7567" s="14">
        <v>0</v>
      </c>
      <c r="W7567" s="14">
        <v>0</v>
      </c>
      <c r="X7567" s="109" t="e">
        <v>#N/A</v>
      </c>
      <c r="Y7567" t="s">
        <v>334</v>
      </c>
      <c r="Z7567" t="s">
        <v>18167</v>
      </c>
      <c r="AA7567">
        <f t="shared" si="118"/>
        <v>1</v>
      </c>
    </row>
    <row r="7568" spans="1:27" x14ac:dyDescent="0.2">
      <c r="A7568">
        <v>7199</v>
      </c>
      <c r="B7568" s="1" t="s">
        <v>17418</v>
      </c>
      <c r="C7568" t="s">
        <v>5998</v>
      </c>
      <c r="D7568" s="9"/>
      <c r="E7568" s="9" t="s">
        <v>9135</v>
      </c>
      <c r="F7568" s="9"/>
      <c r="G7568" s="10"/>
      <c r="H7568" s="10"/>
      <c r="I7568" s="10"/>
      <c r="J7568" s="11"/>
      <c r="K7568" s="12"/>
      <c r="L7568" t="s">
        <v>17304</v>
      </c>
      <c r="M7568" t="s">
        <v>781</v>
      </c>
      <c r="S7568" s="9"/>
      <c r="T7568" s="14"/>
      <c r="U7568" s="210" t="s">
        <v>18348</v>
      </c>
      <c r="V7568" s="14">
        <v>0</v>
      </c>
      <c r="W7568" s="14">
        <v>0</v>
      </c>
      <c r="X7568" s="109" t="e">
        <v>#N/A</v>
      </c>
      <c r="Y7568" t="s">
        <v>334</v>
      </c>
      <c r="Z7568" t="s">
        <v>18167</v>
      </c>
      <c r="AA7568">
        <f t="shared" si="118"/>
        <v>1</v>
      </c>
    </row>
    <row r="7569" spans="1:27" x14ac:dyDescent="0.2">
      <c r="A7569">
        <v>7205</v>
      </c>
      <c r="B7569" s="1" t="s">
        <v>17419</v>
      </c>
      <c r="C7569" t="s">
        <v>5998</v>
      </c>
      <c r="D7569" s="9"/>
      <c r="E7569" s="9" t="s">
        <v>9135</v>
      </c>
      <c r="F7569" s="9"/>
      <c r="G7569" s="10"/>
      <c r="H7569" s="10"/>
      <c r="I7569" s="10"/>
      <c r="J7569" s="11"/>
      <c r="K7569" s="12"/>
      <c r="L7569" t="s">
        <v>17304</v>
      </c>
      <c r="M7569" t="s">
        <v>781</v>
      </c>
      <c r="S7569" s="9"/>
      <c r="T7569" s="14"/>
      <c r="U7569" s="210" t="s">
        <v>18348</v>
      </c>
      <c r="V7569" s="14">
        <v>0</v>
      </c>
      <c r="W7569" s="14">
        <v>0</v>
      </c>
      <c r="X7569" s="109" t="e">
        <v>#N/A</v>
      </c>
      <c r="Y7569" t="s">
        <v>334</v>
      </c>
      <c r="Z7569" t="s">
        <v>18167</v>
      </c>
      <c r="AA7569">
        <f t="shared" si="118"/>
        <v>1</v>
      </c>
    </row>
    <row r="7570" spans="1:27" x14ac:dyDescent="0.2">
      <c r="A7570">
        <v>7206</v>
      </c>
      <c r="B7570" s="1" t="s">
        <v>17420</v>
      </c>
      <c r="C7570" t="s">
        <v>5998</v>
      </c>
      <c r="D7570" s="9"/>
      <c r="E7570" s="9" t="s">
        <v>9135</v>
      </c>
      <c r="F7570" s="9"/>
      <c r="G7570" s="10"/>
      <c r="H7570" s="10"/>
      <c r="I7570" s="10"/>
      <c r="J7570" s="11"/>
      <c r="K7570" s="12"/>
      <c r="L7570" t="s">
        <v>17421</v>
      </c>
      <c r="M7570" t="s">
        <v>781</v>
      </c>
      <c r="S7570" s="9"/>
      <c r="T7570" s="14"/>
      <c r="U7570" s="210" t="s">
        <v>18348</v>
      </c>
      <c r="V7570" s="14">
        <v>0</v>
      </c>
      <c r="W7570" s="14">
        <v>0</v>
      </c>
      <c r="X7570" s="109" t="e">
        <v>#N/A</v>
      </c>
      <c r="Y7570" t="s">
        <v>334</v>
      </c>
      <c r="Z7570" t="s">
        <v>18167</v>
      </c>
      <c r="AA7570">
        <f t="shared" si="118"/>
        <v>1</v>
      </c>
    </row>
    <row r="7571" spans="1:27" x14ac:dyDescent="0.2">
      <c r="A7571">
        <v>7207</v>
      </c>
      <c r="B7571" s="1" t="s">
        <v>17422</v>
      </c>
      <c r="C7571" t="s">
        <v>5998</v>
      </c>
      <c r="D7571" s="9"/>
      <c r="E7571" s="9" t="s">
        <v>9135</v>
      </c>
      <c r="F7571" s="9"/>
      <c r="G7571" s="10"/>
      <c r="H7571" s="10"/>
      <c r="I7571" s="10"/>
      <c r="J7571" s="11"/>
      <c r="K7571" s="12"/>
      <c r="L7571" t="s">
        <v>17304</v>
      </c>
      <c r="M7571" t="s">
        <v>781</v>
      </c>
      <c r="S7571" s="9"/>
      <c r="T7571" s="14"/>
      <c r="U7571" s="210" t="s">
        <v>18348</v>
      </c>
      <c r="V7571" s="14">
        <v>0</v>
      </c>
      <c r="W7571" s="14">
        <v>0</v>
      </c>
      <c r="X7571" s="109" t="e">
        <v>#N/A</v>
      </c>
      <c r="Y7571" t="s">
        <v>334</v>
      </c>
      <c r="Z7571" t="s">
        <v>18167</v>
      </c>
      <c r="AA7571">
        <f t="shared" si="118"/>
        <v>1</v>
      </c>
    </row>
    <row r="7572" spans="1:27" x14ac:dyDescent="0.2">
      <c r="A7572">
        <v>7208</v>
      </c>
      <c r="B7572" s="1" t="s">
        <v>17423</v>
      </c>
      <c r="C7572" t="s">
        <v>5998</v>
      </c>
      <c r="D7572" s="9"/>
      <c r="E7572" s="9" t="s">
        <v>9135</v>
      </c>
      <c r="F7572" s="9"/>
      <c r="G7572" s="10"/>
      <c r="H7572" s="10"/>
      <c r="I7572" s="10"/>
      <c r="J7572" s="11"/>
      <c r="K7572" s="12"/>
      <c r="L7572" t="s">
        <v>17424</v>
      </c>
      <c r="M7572" t="s">
        <v>781</v>
      </c>
      <c r="S7572" s="9"/>
      <c r="T7572" s="14"/>
      <c r="U7572" s="210" t="s">
        <v>18348</v>
      </c>
      <c r="V7572" s="14">
        <v>0</v>
      </c>
      <c r="W7572" s="14">
        <v>0</v>
      </c>
      <c r="X7572" s="109" t="e">
        <v>#N/A</v>
      </c>
      <c r="Y7572" t="s">
        <v>334</v>
      </c>
      <c r="Z7572" t="s">
        <v>18167</v>
      </c>
      <c r="AA7572">
        <f t="shared" si="118"/>
        <v>1</v>
      </c>
    </row>
    <row r="7573" spans="1:27" x14ac:dyDescent="0.2">
      <c r="A7573">
        <v>7209</v>
      </c>
      <c r="B7573" s="1" t="s">
        <v>17425</v>
      </c>
      <c r="C7573" t="s">
        <v>5998</v>
      </c>
      <c r="D7573" s="9"/>
      <c r="E7573" s="9" t="s">
        <v>9135</v>
      </c>
      <c r="F7573" s="9"/>
      <c r="G7573" s="10"/>
      <c r="H7573" s="10"/>
      <c r="I7573" s="10"/>
      <c r="J7573" s="11"/>
      <c r="K7573" s="12"/>
      <c r="L7573" t="s">
        <v>17304</v>
      </c>
      <c r="M7573" t="s">
        <v>781</v>
      </c>
      <c r="S7573" s="9"/>
      <c r="T7573" s="14"/>
      <c r="U7573" s="210" t="s">
        <v>18348</v>
      </c>
      <c r="V7573" s="14">
        <v>0</v>
      </c>
      <c r="W7573" s="14">
        <v>0</v>
      </c>
      <c r="X7573" s="109" t="e">
        <v>#N/A</v>
      </c>
      <c r="Y7573" t="s">
        <v>334</v>
      </c>
      <c r="Z7573" t="s">
        <v>18167</v>
      </c>
      <c r="AA7573">
        <f t="shared" si="118"/>
        <v>1</v>
      </c>
    </row>
    <row r="7574" spans="1:27" x14ac:dyDescent="0.2">
      <c r="A7574">
        <v>7213</v>
      </c>
      <c r="B7574" s="1" t="s">
        <v>17426</v>
      </c>
      <c r="C7574" t="s">
        <v>5998</v>
      </c>
      <c r="D7574" s="9"/>
      <c r="E7574" s="9" t="s">
        <v>9135</v>
      </c>
      <c r="F7574" s="9"/>
      <c r="G7574" s="10"/>
      <c r="H7574" s="10"/>
      <c r="I7574" s="10"/>
      <c r="J7574" s="11"/>
      <c r="K7574" s="12"/>
      <c r="L7574" t="s">
        <v>17427</v>
      </c>
      <c r="M7574" t="s">
        <v>781</v>
      </c>
      <c r="S7574" s="9"/>
      <c r="T7574" s="14"/>
      <c r="U7574" s="210" t="s">
        <v>18348</v>
      </c>
      <c r="V7574" s="14">
        <v>0</v>
      </c>
      <c r="W7574" s="14">
        <v>0</v>
      </c>
      <c r="X7574" s="109" t="e">
        <v>#N/A</v>
      </c>
      <c r="Y7574" t="s">
        <v>334</v>
      </c>
      <c r="Z7574" t="s">
        <v>18167</v>
      </c>
      <c r="AA7574">
        <f t="shared" si="118"/>
        <v>1</v>
      </c>
    </row>
    <row r="7575" spans="1:27" x14ac:dyDescent="0.2">
      <c r="A7575">
        <v>7214</v>
      </c>
      <c r="B7575" s="1" t="s">
        <v>17428</v>
      </c>
      <c r="C7575" t="s">
        <v>5998</v>
      </c>
      <c r="D7575" s="9"/>
      <c r="E7575" s="9" t="s">
        <v>9135</v>
      </c>
      <c r="F7575" s="9"/>
      <c r="G7575" s="10"/>
      <c r="H7575" s="10"/>
      <c r="I7575" s="10"/>
      <c r="J7575" s="11"/>
      <c r="K7575" s="12"/>
      <c r="L7575" t="s">
        <v>17304</v>
      </c>
      <c r="M7575" t="s">
        <v>781</v>
      </c>
      <c r="S7575" s="9"/>
      <c r="T7575" s="14"/>
      <c r="U7575" s="210" t="s">
        <v>18348</v>
      </c>
      <c r="V7575" s="14">
        <v>0</v>
      </c>
      <c r="W7575" s="14">
        <v>0</v>
      </c>
      <c r="X7575" s="109" t="e">
        <v>#N/A</v>
      </c>
      <c r="Y7575" t="s">
        <v>334</v>
      </c>
      <c r="Z7575" t="s">
        <v>18167</v>
      </c>
      <c r="AA7575">
        <f t="shared" si="118"/>
        <v>1</v>
      </c>
    </row>
    <row r="7576" spans="1:27" x14ac:dyDescent="0.2">
      <c r="A7576">
        <v>7215</v>
      </c>
      <c r="B7576" s="1" t="s">
        <v>17429</v>
      </c>
      <c r="C7576" t="s">
        <v>5998</v>
      </c>
      <c r="D7576" s="9"/>
      <c r="E7576" s="9" t="s">
        <v>9135</v>
      </c>
      <c r="F7576" s="9"/>
      <c r="G7576" s="10"/>
      <c r="H7576" s="10"/>
      <c r="I7576" s="10"/>
      <c r="J7576" s="11"/>
      <c r="K7576" s="12"/>
      <c r="L7576" t="s">
        <v>17304</v>
      </c>
      <c r="M7576" t="s">
        <v>781</v>
      </c>
      <c r="S7576" s="9"/>
      <c r="T7576" s="14"/>
      <c r="U7576" s="210" t="s">
        <v>18348</v>
      </c>
      <c r="V7576" s="14">
        <v>0</v>
      </c>
      <c r="W7576" s="14">
        <v>0</v>
      </c>
      <c r="X7576" s="109" t="e">
        <v>#N/A</v>
      </c>
      <c r="Y7576" t="s">
        <v>334</v>
      </c>
      <c r="Z7576" t="s">
        <v>18167</v>
      </c>
      <c r="AA7576">
        <f t="shared" si="118"/>
        <v>1</v>
      </c>
    </row>
    <row r="7577" spans="1:27" x14ac:dyDescent="0.2">
      <c r="A7577">
        <v>7217</v>
      </c>
      <c r="B7577" s="1" t="s">
        <v>17430</v>
      </c>
      <c r="C7577" t="s">
        <v>5998</v>
      </c>
      <c r="D7577" s="9"/>
      <c r="E7577" s="9" t="s">
        <v>9135</v>
      </c>
      <c r="F7577" s="9"/>
      <c r="G7577" s="10"/>
      <c r="H7577" s="10"/>
      <c r="I7577" s="10"/>
      <c r="J7577" s="11"/>
      <c r="K7577" s="12"/>
      <c r="L7577" t="s">
        <v>17304</v>
      </c>
      <c r="M7577" t="s">
        <v>781</v>
      </c>
      <c r="S7577" s="9"/>
      <c r="T7577" s="14"/>
      <c r="U7577" s="210" t="s">
        <v>18348</v>
      </c>
      <c r="V7577" s="14">
        <v>0</v>
      </c>
      <c r="W7577" s="14">
        <v>0</v>
      </c>
      <c r="X7577" s="109" t="e">
        <v>#N/A</v>
      </c>
      <c r="Y7577" t="s">
        <v>334</v>
      </c>
      <c r="Z7577" t="s">
        <v>18167</v>
      </c>
      <c r="AA7577">
        <f t="shared" si="118"/>
        <v>1</v>
      </c>
    </row>
    <row r="7578" spans="1:27" x14ac:dyDescent="0.2">
      <c r="A7578">
        <v>7219</v>
      </c>
      <c r="B7578" s="1" t="s">
        <v>17431</v>
      </c>
      <c r="C7578" t="s">
        <v>5998</v>
      </c>
      <c r="D7578" s="9"/>
      <c r="E7578" s="9" t="s">
        <v>9135</v>
      </c>
      <c r="F7578" s="9"/>
      <c r="G7578" s="10"/>
      <c r="H7578" s="10"/>
      <c r="I7578" s="10"/>
      <c r="J7578" s="11"/>
      <c r="K7578" s="12"/>
      <c r="L7578" t="s">
        <v>17432</v>
      </c>
      <c r="M7578" t="s">
        <v>781</v>
      </c>
      <c r="S7578" s="9"/>
      <c r="T7578" s="14"/>
      <c r="U7578" s="210" t="s">
        <v>18348</v>
      </c>
      <c r="V7578" s="14">
        <v>0</v>
      </c>
      <c r="W7578" s="14">
        <v>0</v>
      </c>
      <c r="X7578" s="109" t="e">
        <v>#N/A</v>
      </c>
      <c r="Y7578" t="s">
        <v>334</v>
      </c>
      <c r="Z7578" t="s">
        <v>18167</v>
      </c>
      <c r="AA7578">
        <f t="shared" si="118"/>
        <v>1</v>
      </c>
    </row>
    <row r="7579" spans="1:27" x14ac:dyDescent="0.2">
      <c r="A7579">
        <v>7220</v>
      </c>
      <c r="B7579" s="1" t="s">
        <v>17433</v>
      </c>
      <c r="C7579" t="s">
        <v>5998</v>
      </c>
      <c r="D7579" s="9"/>
      <c r="E7579" s="9" t="s">
        <v>9135</v>
      </c>
      <c r="F7579" s="9"/>
      <c r="G7579" s="10"/>
      <c r="H7579" s="10"/>
      <c r="I7579" s="10"/>
      <c r="J7579" s="11"/>
      <c r="K7579" s="12"/>
      <c r="L7579" t="s">
        <v>17304</v>
      </c>
      <c r="M7579" t="s">
        <v>781</v>
      </c>
      <c r="S7579" s="9"/>
      <c r="T7579" s="14"/>
      <c r="U7579" s="210" t="s">
        <v>18348</v>
      </c>
      <c r="V7579" s="14">
        <v>0</v>
      </c>
      <c r="W7579" s="14">
        <v>0</v>
      </c>
      <c r="X7579" s="109" t="e">
        <v>#N/A</v>
      </c>
      <c r="Y7579" t="s">
        <v>334</v>
      </c>
      <c r="Z7579" t="s">
        <v>18167</v>
      </c>
      <c r="AA7579">
        <f t="shared" si="118"/>
        <v>1</v>
      </c>
    </row>
    <row r="7580" spans="1:27" x14ac:dyDescent="0.2">
      <c r="A7580">
        <v>7221</v>
      </c>
      <c r="B7580" s="1" t="s">
        <v>17434</v>
      </c>
      <c r="C7580" t="s">
        <v>5998</v>
      </c>
      <c r="D7580" s="9"/>
      <c r="E7580" s="9" t="s">
        <v>9135</v>
      </c>
      <c r="F7580" s="9"/>
      <c r="G7580" s="10"/>
      <c r="H7580" s="10"/>
      <c r="I7580" s="10"/>
      <c r="J7580" s="11"/>
      <c r="K7580" s="12"/>
      <c r="L7580" t="s">
        <v>17435</v>
      </c>
      <c r="M7580" t="s">
        <v>781</v>
      </c>
      <c r="S7580" s="9"/>
      <c r="T7580" s="14"/>
      <c r="U7580" s="210" t="s">
        <v>18348</v>
      </c>
      <c r="V7580" s="14">
        <v>0</v>
      </c>
      <c r="W7580" s="14">
        <v>0</v>
      </c>
      <c r="X7580" s="109" t="e">
        <v>#N/A</v>
      </c>
      <c r="Y7580" t="s">
        <v>334</v>
      </c>
      <c r="Z7580" t="s">
        <v>18167</v>
      </c>
      <c r="AA7580">
        <f t="shared" si="118"/>
        <v>1</v>
      </c>
    </row>
    <row r="7581" spans="1:27" x14ac:dyDescent="0.2">
      <c r="A7581">
        <v>7223</v>
      </c>
      <c r="B7581" s="1" t="s">
        <v>17436</v>
      </c>
      <c r="C7581" t="s">
        <v>5998</v>
      </c>
      <c r="D7581" s="9"/>
      <c r="E7581" s="9" t="s">
        <v>9135</v>
      </c>
      <c r="F7581" s="9"/>
      <c r="G7581" s="10"/>
      <c r="H7581" s="10"/>
      <c r="I7581" s="10"/>
      <c r="J7581" s="11"/>
      <c r="K7581" s="12"/>
      <c r="L7581" t="s">
        <v>17437</v>
      </c>
      <c r="M7581" t="s">
        <v>781</v>
      </c>
      <c r="S7581" s="9"/>
      <c r="T7581" s="14"/>
      <c r="U7581" s="210" t="s">
        <v>18348</v>
      </c>
      <c r="V7581" s="14">
        <v>0</v>
      </c>
      <c r="W7581" s="14">
        <v>0</v>
      </c>
      <c r="X7581" s="109" t="e">
        <v>#N/A</v>
      </c>
      <c r="Y7581" t="s">
        <v>334</v>
      </c>
      <c r="Z7581" t="s">
        <v>18167</v>
      </c>
      <c r="AA7581">
        <f t="shared" si="118"/>
        <v>1</v>
      </c>
    </row>
    <row r="7582" spans="1:27" x14ac:dyDescent="0.2">
      <c r="A7582">
        <v>7225</v>
      </c>
      <c r="B7582" s="1" t="s">
        <v>17438</v>
      </c>
      <c r="C7582" t="s">
        <v>5998</v>
      </c>
      <c r="D7582" s="9"/>
      <c r="E7582" s="9" t="s">
        <v>9135</v>
      </c>
      <c r="F7582" s="9"/>
      <c r="G7582" s="10"/>
      <c r="H7582" s="10"/>
      <c r="I7582" s="10"/>
      <c r="J7582" s="11"/>
      <c r="K7582" s="12"/>
      <c r="L7582" t="s">
        <v>17439</v>
      </c>
      <c r="M7582" t="s">
        <v>781</v>
      </c>
      <c r="S7582" s="9"/>
      <c r="T7582" s="14"/>
      <c r="U7582" s="210" t="s">
        <v>18348</v>
      </c>
      <c r="V7582" s="14">
        <v>0</v>
      </c>
      <c r="W7582" s="14">
        <v>0</v>
      </c>
      <c r="X7582" s="109" t="e">
        <v>#N/A</v>
      </c>
      <c r="Y7582" t="s">
        <v>334</v>
      </c>
      <c r="Z7582" t="s">
        <v>18167</v>
      </c>
      <c r="AA7582">
        <f t="shared" si="118"/>
        <v>1</v>
      </c>
    </row>
    <row r="7583" spans="1:27" x14ac:dyDescent="0.2">
      <c r="A7583">
        <v>7230</v>
      </c>
      <c r="B7583" s="1" t="s">
        <v>17440</v>
      </c>
      <c r="C7583" t="s">
        <v>5998</v>
      </c>
      <c r="D7583" s="9"/>
      <c r="E7583" s="9" t="s">
        <v>9135</v>
      </c>
      <c r="F7583" s="9"/>
      <c r="G7583" s="10"/>
      <c r="H7583" s="10"/>
      <c r="I7583" s="10"/>
      <c r="J7583" s="11"/>
      <c r="K7583" s="12"/>
      <c r="L7583" t="s">
        <v>17441</v>
      </c>
      <c r="M7583" t="s">
        <v>781</v>
      </c>
      <c r="S7583" s="9"/>
      <c r="T7583" s="14"/>
      <c r="U7583" s="210" t="s">
        <v>18348</v>
      </c>
      <c r="V7583" s="14">
        <v>0</v>
      </c>
      <c r="W7583" s="14">
        <v>0</v>
      </c>
      <c r="X7583" s="109" t="e">
        <v>#N/A</v>
      </c>
      <c r="Y7583" t="s">
        <v>334</v>
      </c>
      <c r="Z7583" t="s">
        <v>18167</v>
      </c>
      <c r="AA7583">
        <f t="shared" si="118"/>
        <v>1</v>
      </c>
    </row>
    <row r="7584" spans="1:27" x14ac:dyDescent="0.2">
      <c r="A7584">
        <v>7233</v>
      </c>
      <c r="B7584" s="1" t="s">
        <v>17442</v>
      </c>
      <c r="C7584" t="s">
        <v>5998</v>
      </c>
      <c r="D7584" s="9"/>
      <c r="E7584" s="9" t="s">
        <v>9135</v>
      </c>
      <c r="F7584" s="9"/>
      <c r="G7584" s="10"/>
      <c r="H7584" s="10"/>
      <c r="I7584" s="10"/>
      <c r="J7584" s="11"/>
      <c r="K7584" s="12"/>
      <c r="L7584" t="s">
        <v>17443</v>
      </c>
      <c r="M7584" t="s">
        <v>781</v>
      </c>
      <c r="S7584" s="9"/>
      <c r="T7584" s="14"/>
      <c r="U7584" s="210" t="s">
        <v>18348</v>
      </c>
      <c r="V7584" s="14">
        <v>0</v>
      </c>
      <c r="W7584" s="14">
        <v>0</v>
      </c>
      <c r="X7584" s="109" t="e">
        <v>#N/A</v>
      </c>
      <c r="Y7584" t="s">
        <v>334</v>
      </c>
      <c r="Z7584" t="s">
        <v>18167</v>
      </c>
      <c r="AA7584">
        <f t="shared" si="118"/>
        <v>1</v>
      </c>
    </row>
    <row r="7585" spans="1:27" x14ac:dyDescent="0.2">
      <c r="A7585">
        <v>7237</v>
      </c>
      <c r="B7585" s="1" t="s">
        <v>17444</v>
      </c>
      <c r="C7585" t="s">
        <v>6684</v>
      </c>
      <c r="D7585" s="9"/>
      <c r="E7585" s="9" t="s">
        <v>508</v>
      </c>
      <c r="F7585" s="9"/>
      <c r="G7585" s="10"/>
      <c r="H7585" s="10"/>
      <c r="I7585" s="10"/>
      <c r="J7585" s="11"/>
      <c r="K7585" s="12"/>
      <c r="L7585" t="s">
        <v>17113</v>
      </c>
      <c r="M7585" t="s">
        <v>781</v>
      </c>
      <c r="S7585" s="9"/>
      <c r="T7585" s="14"/>
      <c r="U7585" s="210" t="s">
        <v>18348</v>
      </c>
      <c r="V7585" s="14">
        <v>0</v>
      </c>
      <c r="W7585" s="14">
        <v>0</v>
      </c>
      <c r="X7585" s="109" t="e">
        <v>#N/A</v>
      </c>
      <c r="Y7585" t="s">
        <v>334</v>
      </c>
      <c r="Z7585" t="s">
        <v>18167</v>
      </c>
      <c r="AA7585">
        <f t="shared" si="118"/>
        <v>1</v>
      </c>
    </row>
    <row r="7586" spans="1:27" x14ac:dyDescent="0.2">
      <c r="A7586">
        <v>7243</v>
      </c>
      <c r="B7586" s="1" t="s">
        <v>17445</v>
      </c>
      <c r="C7586" t="s">
        <v>6684</v>
      </c>
      <c r="D7586" s="9"/>
      <c r="E7586" s="9" t="s">
        <v>508</v>
      </c>
      <c r="F7586" s="9"/>
      <c r="G7586" s="10"/>
      <c r="H7586" s="10"/>
      <c r="I7586" s="10"/>
      <c r="J7586" s="11"/>
      <c r="K7586" s="12"/>
      <c r="L7586" t="s">
        <v>17113</v>
      </c>
      <c r="M7586" t="s">
        <v>781</v>
      </c>
      <c r="S7586" s="9"/>
      <c r="T7586" s="14"/>
      <c r="U7586" s="210" t="s">
        <v>18348</v>
      </c>
      <c r="V7586" s="14">
        <v>0</v>
      </c>
      <c r="W7586" s="14">
        <v>0</v>
      </c>
      <c r="X7586" s="109" t="e">
        <v>#N/A</v>
      </c>
      <c r="Y7586" t="s">
        <v>334</v>
      </c>
      <c r="Z7586" t="s">
        <v>18167</v>
      </c>
      <c r="AA7586">
        <f t="shared" si="118"/>
        <v>1</v>
      </c>
    </row>
    <row r="7587" spans="1:27" x14ac:dyDescent="0.2">
      <c r="A7587">
        <v>7245</v>
      </c>
      <c r="B7587" s="1" t="s">
        <v>17446</v>
      </c>
      <c r="C7587" t="s">
        <v>6684</v>
      </c>
      <c r="D7587" s="9"/>
      <c r="E7587" s="9" t="s">
        <v>508</v>
      </c>
      <c r="F7587" s="9"/>
      <c r="G7587" s="10"/>
      <c r="H7587" s="10"/>
      <c r="I7587" s="10"/>
      <c r="J7587" s="11"/>
      <c r="K7587" s="12"/>
      <c r="L7587" t="s">
        <v>17113</v>
      </c>
      <c r="M7587" t="s">
        <v>781</v>
      </c>
      <c r="S7587" s="9"/>
      <c r="T7587" s="14"/>
      <c r="U7587" s="210" t="s">
        <v>18348</v>
      </c>
      <c r="V7587" s="14">
        <v>0</v>
      </c>
      <c r="W7587" s="14">
        <v>0</v>
      </c>
      <c r="X7587" s="109" t="e">
        <v>#N/A</v>
      </c>
      <c r="Y7587" t="s">
        <v>334</v>
      </c>
      <c r="Z7587" t="s">
        <v>18167</v>
      </c>
      <c r="AA7587">
        <f t="shared" si="118"/>
        <v>1</v>
      </c>
    </row>
    <row r="7588" spans="1:27" x14ac:dyDescent="0.2">
      <c r="A7588">
        <v>7246</v>
      </c>
      <c r="B7588" s="1" t="s">
        <v>17447</v>
      </c>
      <c r="C7588" t="s">
        <v>6684</v>
      </c>
      <c r="D7588" s="9"/>
      <c r="E7588" s="9" t="s">
        <v>508</v>
      </c>
      <c r="F7588" s="9"/>
      <c r="G7588" s="10"/>
      <c r="H7588" s="10"/>
      <c r="I7588" s="10"/>
      <c r="J7588" s="11"/>
      <c r="K7588" s="12"/>
      <c r="L7588" t="s">
        <v>17113</v>
      </c>
      <c r="M7588" t="s">
        <v>781</v>
      </c>
      <c r="S7588" s="9"/>
      <c r="T7588" s="14"/>
      <c r="U7588" s="210" t="s">
        <v>18348</v>
      </c>
      <c r="V7588" s="14">
        <v>0</v>
      </c>
      <c r="W7588" s="14">
        <v>0</v>
      </c>
      <c r="X7588" s="109" t="e">
        <v>#N/A</v>
      </c>
      <c r="Y7588" t="s">
        <v>334</v>
      </c>
      <c r="Z7588" t="s">
        <v>18167</v>
      </c>
      <c r="AA7588">
        <f t="shared" si="118"/>
        <v>1</v>
      </c>
    </row>
    <row r="7589" spans="1:27" x14ac:dyDescent="0.2">
      <c r="A7589">
        <v>7249</v>
      </c>
      <c r="B7589" s="1" t="s">
        <v>17448</v>
      </c>
      <c r="C7589" t="s">
        <v>17112</v>
      </c>
      <c r="D7589" s="9"/>
      <c r="E7589" s="9" t="s">
        <v>508</v>
      </c>
      <c r="F7589" s="9"/>
      <c r="G7589" s="10"/>
      <c r="H7589" s="10"/>
      <c r="I7589" s="10"/>
      <c r="J7589" s="11"/>
      <c r="K7589" s="12"/>
      <c r="L7589" t="s">
        <v>17113</v>
      </c>
      <c r="M7589" t="s">
        <v>781</v>
      </c>
      <c r="S7589" s="9"/>
      <c r="T7589" s="14"/>
      <c r="U7589" s="210" t="s">
        <v>18348</v>
      </c>
      <c r="V7589" s="14">
        <v>0</v>
      </c>
      <c r="W7589" s="14">
        <v>0</v>
      </c>
      <c r="X7589" s="109" t="e">
        <v>#N/A</v>
      </c>
      <c r="Y7589" t="s">
        <v>334</v>
      </c>
      <c r="Z7589" t="s">
        <v>18167</v>
      </c>
      <c r="AA7589">
        <f t="shared" si="118"/>
        <v>1</v>
      </c>
    </row>
    <row r="7590" spans="1:27" x14ac:dyDescent="0.2">
      <c r="A7590">
        <v>7250</v>
      </c>
      <c r="B7590" s="1" t="s">
        <v>17449</v>
      </c>
      <c r="C7590" t="s">
        <v>17112</v>
      </c>
      <c r="D7590" s="9"/>
      <c r="E7590" s="9" t="s">
        <v>508</v>
      </c>
      <c r="F7590" s="9"/>
      <c r="G7590" s="10"/>
      <c r="H7590" s="10"/>
      <c r="I7590" s="10"/>
      <c r="J7590" s="11"/>
      <c r="K7590" s="12"/>
      <c r="L7590" t="s">
        <v>17113</v>
      </c>
      <c r="M7590" t="s">
        <v>781</v>
      </c>
      <c r="S7590" s="9"/>
      <c r="T7590" s="14"/>
      <c r="U7590" s="210" t="s">
        <v>18348</v>
      </c>
      <c r="V7590" s="14">
        <v>0</v>
      </c>
      <c r="W7590" s="14">
        <v>0</v>
      </c>
      <c r="X7590" s="109" t="e">
        <v>#N/A</v>
      </c>
      <c r="Y7590" t="s">
        <v>334</v>
      </c>
      <c r="Z7590" t="s">
        <v>18167</v>
      </c>
      <c r="AA7590">
        <f t="shared" si="118"/>
        <v>1</v>
      </c>
    </row>
    <row r="7591" spans="1:27" x14ac:dyDescent="0.2">
      <c r="A7591">
        <v>7252</v>
      </c>
      <c r="B7591" s="1" t="s">
        <v>17450</v>
      </c>
      <c r="C7591" t="s">
        <v>17112</v>
      </c>
      <c r="D7591" s="9"/>
      <c r="E7591" s="9" t="s">
        <v>508</v>
      </c>
      <c r="F7591" s="9"/>
      <c r="G7591" s="10"/>
      <c r="H7591" s="10"/>
      <c r="I7591" s="10"/>
      <c r="J7591" s="11"/>
      <c r="K7591" s="12"/>
      <c r="L7591" t="s">
        <v>17113</v>
      </c>
      <c r="M7591" t="s">
        <v>781</v>
      </c>
      <c r="S7591" s="9"/>
      <c r="T7591" s="14"/>
      <c r="U7591" s="210" t="s">
        <v>18348</v>
      </c>
      <c r="V7591" s="14">
        <v>0</v>
      </c>
      <c r="W7591" s="14">
        <v>0</v>
      </c>
      <c r="X7591" s="109" t="e">
        <v>#N/A</v>
      </c>
      <c r="Y7591" t="s">
        <v>334</v>
      </c>
      <c r="Z7591" t="s">
        <v>18167</v>
      </c>
      <c r="AA7591">
        <f t="shared" si="118"/>
        <v>1</v>
      </c>
    </row>
    <row r="7592" spans="1:27" x14ac:dyDescent="0.2">
      <c r="A7592">
        <v>7253</v>
      </c>
      <c r="B7592" s="1" t="s">
        <v>17451</v>
      </c>
      <c r="C7592" t="s">
        <v>17112</v>
      </c>
      <c r="D7592" s="9"/>
      <c r="E7592" s="9" t="s">
        <v>508</v>
      </c>
      <c r="F7592" s="9"/>
      <c r="G7592" s="10"/>
      <c r="H7592" s="10"/>
      <c r="I7592" s="10"/>
      <c r="J7592" s="11"/>
      <c r="K7592" s="12"/>
      <c r="L7592" t="s">
        <v>17113</v>
      </c>
      <c r="M7592" t="s">
        <v>781</v>
      </c>
      <c r="S7592" s="9"/>
      <c r="T7592" s="14"/>
      <c r="U7592" s="210" t="s">
        <v>18348</v>
      </c>
      <c r="V7592" s="14">
        <v>0</v>
      </c>
      <c r="W7592" s="14">
        <v>0</v>
      </c>
      <c r="X7592" s="109" t="e">
        <v>#N/A</v>
      </c>
      <c r="Y7592" t="s">
        <v>334</v>
      </c>
      <c r="Z7592" t="s">
        <v>18167</v>
      </c>
      <c r="AA7592">
        <f t="shared" si="118"/>
        <v>1</v>
      </c>
    </row>
    <row r="7593" spans="1:27" x14ac:dyDescent="0.2">
      <c r="A7593">
        <v>7254</v>
      </c>
      <c r="B7593" s="1" t="s">
        <v>17452</v>
      </c>
      <c r="C7593" t="s">
        <v>17112</v>
      </c>
      <c r="D7593" s="9"/>
      <c r="E7593" s="9" t="s">
        <v>508</v>
      </c>
      <c r="F7593" s="9"/>
      <c r="G7593" s="10"/>
      <c r="H7593" s="10"/>
      <c r="I7593" s="10"/>
      <c r="J7593" s="11"/>
      <c r="K7593" s="12"/>
      <c r="L7593" t="s">
        <v>17113</v>
      </c>
      <c r="M7593" t="s">
        <v>781</v>
      </c>
      <c r="S7593" s="9"/>
      <c r="T7593" s="14"/>
      <c r="U7593" s="210" t="s">
        <v>18348</v>
      </c>
      <c r="V7593" s="14">
        <v>0</v>
      </c>
      <c r="W7593" s="14">
        <v>0</v>
      </c>
      <c r="X7593" s="109" t="e">
        <v>#N/A</v>
      </c>
      <c r="Y7593" t="s">
        <v>334</v>
      </c>
      <c r="Z7593" t="s">
        <v>18167</v>
      </c>
      <c r="AA7593">
        <f t="shared" si="118"/>
        <v>1</v>
      </c>
    </row>
    <row r="7594" spans="1:27" x14ac:dyDescent="0.2">
      <c r="A7594">
        <v>7255</v>
      </c>
      <c r="B7594" s="1" t="s">
        <v>17453</v>
      </c>
      <c r="C7594" t="s">
        <v>17112</v>
      </c>
      <c r="D7594" s="9"/>
      <c r="E7594" s="9" t="s">
        <v>508</v>
      </c>
      <c r="F7594" s="9"/>
      <c r="G7594" s="10"/>
      <c r="H7594" s="10"/>
      <c r="I7594" s="10"/>
      <c r="J7594" s="11"/>
      <c r="K7594" s="12"/>
      <c r="L7594" t="s">
        <v>17113</v>
      </c>
      <c r="M7594" t="s">
        <v>781</v>
      </c>
      <c r="S7594" s="9"/>
      <c r="T7594" s="14"/>
      <c r="U7594" s="210" t="s">
        <v>18348</v>
      </c>
      <c r="V7594" s="14">
        <v>0</v>
      </c>
      <c r="W7594" s="14">
        <v>0</v>
      </c>
      <c r="X7594" s="109" t="e">
        <v>#N/A</v>
      </c>
      <c r="Y7594" t="s">
        <v>334</v>
      </c>
      <c r="Z7594" t="s">
        <v>18167</v>
      </c>
      <c r="AA7594">
        <f t="shared" si="118"/>
        <v>1</v>
      </c>
    </row>
    <row r="7595" spans="1:27" x14ac:dyDescent="0.2">
      <c r="A7595">
        <v>7257</v>
      </c>
      <c r="B7595" s="1" t="s">
        <v>17454</v>
      </c>
      <c r="C7595" t="s">
        <v>17112</v>
      </c>
      <c r="D7595" s="9"/>
      <c r="E7595" s="9" t="s">
        <v>508</v>
      </c>
      <c r="F7595" s="9"/>
      <c r="G7595" s="10"/>
      <c r="H7595" s="10"/>
      <c r="I7595" s="10"/>
      <c r="J7595" s="11"/>
      <c r="K7595" s="12"/>
      <c r="L7595" t="s">
        <v>17113</v>
      </c>
      <c r="M7595" t="s">
        <v>781</v>
      </c>
      <c r="S7595" s="9"/>
      <c r="T7595" s="14"/>
      <c r="U7595" s="210" t="s">
        <v>18348</v>
      </c>
      <c r="V7595" s="14">
        <v>0</v>
      </c>
      <c r="W7595" s="14">
        <v>0</v>
      </c>
      <c r="X7595" s="109" t="e">
        <v>#N/A</v>
      </c>
      <c r="Y7595" t="s">
        <v>334</v>
      </c>
      <c r="Z7595" t="s">
        <v>18167</v>
      </c>
      <c r="AA7595">
        <f t="shared" si="118"/>
        <v>1</v>
      </c>
    </row>
    <row r="7596" spans="1:27" x14ac:dyDescent="0.2">
      <c r="A7596">
        <v>7259</v>
      </c>
      <c r="B7596" s="1" t="s">
        <v>17455</v>
      </c>
      <c r="C7596" t="s">
        <v>17112</v>
      </c>
      <c r="D7596" s="9"/>
      <c r="E7596" s="9" t="s">
        <v>508</v>
      </c>
      <c r="F7596" s="9"/>
      <c r="G7596" s="10"/>
      <c r="H7596" s="10"/>
      <c r="I7596" s="10"/>
      <c r="J7596" s="11"/>
      <c r="K7596" s="12"/>
      <c r="L7596" t="s">
        <v>17113</v>
      </c>
      <c r="M7596" t="s">
        <v>781</v>
      </c>
      <c r="S7596" s="9"/>
      <c r="T7596" s="14"/>
      <c r="U7596" s="210" t="s">
        <v>18348</v>
      </c>
      <c r="V7596" s="14">
        <v>0</v>
      </c>
      <c r="W7596" s="14">
        <v>0</v>
      </c>
      <c r="X7596" s="109" t="e">
        <v>#N/A</v>
      </c>
      <c r="Y7596" t="s">
        <v>334</v>
      </c>
      <c r="Z7596" t="s">
        <v>18167</v>
      </c>
      <c r="AA7596">
        <f t="shared" si="118"/>
        <v>1</v>
      </c>
    </row>
    <row r="7597" spans="1:27" x14ac:dyDescent="0.2">
      <c r="A7597">
        <v>7265</v>
      </c>
      <c r="B7597" s="1" t="s">
        <v>17456</v>
      </c>
      <c r="C7597" t="s">
        <v>17112</v>
      </c>
      <c r="D7597" s="9"/>
      <c r="E7597" s="9" t="s">
        <v>508</v>
      </c>
      <c r="F7597" s="9"/>
      <c r="G7597" s="10"/>
      <c r="H7597" s="10"/>
      <c r="I7597" s="10"/>
      <c r="J7597" s="11"/>
      <c r="K7597" s="12"/>
      <c r="L7597" t="s">
        <v>17113</v>
      </c>
      <c r="M7597" t="s">
        <v>781</v>
      </c>
      <c r="S7597" s="9"/>
      <c r="T7597" s="14"/>
      <c r="U7597" s="210" t="s">
        <v>18348</v>
      </c>
      <c r="V7597" s="14">
        <v>0</v>
      </c>
      <c r="W7597" s="14">
        <v>0</v>
      </c>
      <c r="X7597" s="109" t="e">
        <v>#N/A</v>
      </c>
      <c r="Y7597" t="s">
        <v>334</v>
      </c>
      <c r="Z7597" t="s">
        <v>18167</v>
      </c>
      <c r="AA7597">
        <f t="shared" si="118"/>
        <v>1</v>
      </c>
    </row>
    <row r="7598" spans="1:27" x14ac:dyDescent="0.2">
      <c r="A7598">
        <v>7268</v>
      </c>
      <c r="B7598" s="1" t="s">
        <v>17457</v>
      </c>
      <c r="C7598" t="s">
        <v>17112</v>
      </c>
      <c r="D7598" s="9"/>
      <c r="E7598" s="9" t="s">
        <v>508</v>
      </c>
      <c r="F7598" s="9"/>
      <c r="G7598" s="10"/>
      <c r="H7598" s="10"/>
      <c r="I7598" s="10"/>
      <c r="J7598" s="11"/>
      <c r="K7598" s="12"/>
      <c r="L7598" t="s">
        <v>17113</v>
      </c>
      <c r="M7598" t="s">
        <v>781</v>
      </c>
      <c r="S7598" s="9"/>
      <c r="T7598" s="14"/>
      <c r="U7598" s="210" t="s">
        <v>18348</v>
      </c>
      <c r="V7598" s="14">
        <v>0</v>
      </c>
      <c r="W7598" s="14">
        <v>0</v>
      </c>
      <c r="X7598" s="109" t="e">
        <v>#N/A</v>
      </c>
      <c r="Y7598" t="s">
        <v>334</v>
      </c>
      <c r="Z7598" t="s">
        <v>18167</v>
      </c>
      <c r="AA7598">
        <f t="shared" si="118"/>
        <v>1</v>
      </c>
    </row>
    <row r="7599" spans="1:27" x14ac:dyDescent="0.2">
      <c r="A7599">
        <v>7321</v>
      </c>
      <c r="B7599" s="1" t="s">
        <v>17458</v>
      </c>
      <c r="C7599" t="s">
        <v>17112</v>
      </c>
      <c r="D7599" s="9"/>
      <c r="E7599" s="9" t="s">
        <v>508</v>
      </c>
      <c r="F7599" s="9"/>
      <c r="G7599" s="10"/>
      <c r="H7599" s="10"/>
      <c r="I7599" s="10"/>
      <c r="J7599" s="11"/>
      <c r="K7599" s="12"/>
      <c r="L7599" t="s">
        <v>17113</v>
      </c>
      <c r="M7599" t="s">
        <v>781</v>
      </c>
      <c r="S7599" s="9"/>
      <c r="T7599" s="14"/>
      <c r="U7599" s="210" t="s">
        <v>18348</v>
      </c>
      <c r="V7599" s="14">
        <v>0</v>
      </c>
      <c r="W7599" s="14">
        <v>0</v>
      </c>
      <c r="X7599" s="109" t="e">
        <v>#N/A</v>
      </c>
      <c r="Y7599" t="s">
        <v>334</v>
      </c>
      <c r="Z7599" t="s">
        <v>18167</v>
      </c>
      <c r="AA7599">
        <f t="shared" si="118"/>
        <v>1</v>
      </c>
    </row>
    <row r="7600" spans="1:27" x14ac:dyDescent="0.2">
      <c r="A7600">
        <v>7322</v>
      </c>
      <c r="B7600" s="1" t="s">
        <v>17459</v>
      </c>
      <c r="C7600" t="s">
        <v>17112</v>
      </c>
      <c r="D7600" s="9"/>
      <c r="E7600" s="9" t="s">
        <v>508</v>
      </c>
      <c r="F7600" s="9"/>
      <c r="G7600" s="10"/>
      <c r="H7600" s="10"/>
      <c r="I7600" s="10"/>
      <c r="J7600" s="11"/>
      <c r="K7600" s="12"/>
      <c r="L7600" t="s">
        <v>17113</v>
      </c>
      <c r="M7600" t="s">
        <v>781</v>
      </c>
      <c r="S7600" s="9"/>
      <c r="T7600" s="14"/>
      <c r="U7600" s="210" t="s">
        <v>18348</v>
      </c>
      <c r="V7600" s="14">
        <v>0</v>
      </c>
      <c r="W7600" s="14">
        <v>0</v>
      </c>
      <c r="X7600" s="109" t="e">
        <v>#N/A</v>
      </c>
      <c r="Y7600" t="s">
        <v>334</v>
      </c>
      <c r="Z7600" t="s">
        <v>18167</v>
      </c>
      <c r="AA7600">
        <f t="shared" si="118"/>
        <v>1</v>
      </c>
    </row>
    <row r="7601" spans="1:27" x14ac:dyDescent="0.2">
      <c r="A7601">
        <v>7323</v>
      </c>
      <c r="B7601" s="1" t="s">
        <v>17460</v>
      </c>
      <c r="C7601" t="s">
        <v>17112</v>
      </c>
      <c r="D7601" s="9"/>
      <c r="E7601" s="9" t="s">
        <v>508</v>
      </c>
      <c r="F7601" s="9"/>
      <c r="G7601" s="10"/>
      <c r="H7601" s="10"/>
      <c r="I7601" s="10"/>
      <c r="J7601" s="11"/>
      <c r="K7601" s="12"/>
      <c r="L7601" t="s">
        <v>17113</v>
      </c>
      <c r="M7601" t="s">
        <v>781</v>
      </c>
      <c r="S7601" s="9"/>
      <c r="T7601" s="14"/>
      <c r="U7601" s="210" t="s">
        <v>18348</v>
      </c>
      <c r="V7601" s="14">
        <v>0</v>
      </c>
      <c r="W7601" s="14">
        <v>0</v>
      </c>
      <c r="X7601" s="109" t="e">
        <v>#N/A</v>
      </c>
      <c r="Y7601" t="s">
        <v>334</v>
      </c>
      <c r="Z7601" t="s">
        <v>18167</v>
      </c>
      <c r="AA7601">
        <f t="shared" si="118"/>
        <v>1</v>
      </c>
    </row>
    <row r="7602" spans="1:27" x14ac:dyDescent="0.2">
      <c r="A7602">
        <v>2398</v>
      </c>
      <c r="B7602" s="1" t="s">
        <v>17111</v>
      </c>
      <c r="C7602" t="s">
        <v>17112</v>
      </c>
      <c r="D7602" s="9" t="s">
        <v>6685</v>
      </c>
      <c r="E7602" s="9" t="s">
        <v>508</v>
      </c>
      <c r="F7602" s="9"/>
      <c r="G7602" s="10"/>
      <c r="H7602" s="10"/>
      <c r="I7602" s="10"/>
      <c r="J7602" s="11"/>
      <c r="K7602" s="12"/>
      <c r="L7602" t="s">
        <v>17113</v>
      </c>
      <c r="M7602" t="s">
        <v>781</v>
      </c>
      <c r="S7602" s="9"/>
      <c r="T7602" s="14"/>
      <c r="U7602" s="210" t="s">
        <v>18348</v>
      </c>
      <c r="V7602" s="14">
        <v>0</v>
      </c>
      <c r="W7602" s="14">
        <v>0</v>
      </c>
      <c r="X7602" s="150" t="s">
        <v>294</v>
      </c>
      <c r="Y7602" t="s">
        <v>6685</v>
      </c>
      <c r="Z7602" t="s">
        <v>18167</v>
      </c>
      <c r="AA7602">
        <f t="shared" si="118"/>
        <v>1</v>
      </c>
    </row>
    <row r="7603" spans="1:27" x14ac:dyDescent="0.2">
      <c r="A7603">
        <v>2940</v>
      </c>
      <c r="B7603" s="1" t="s">
        <v>17114</v>
      </c>
      <c r="C7603" t="s">
        <v>17112</v>
      </c>
      <c r="D7603" s="9" t="s">
        <v>6685</v>
      </c>
      <c r="E7603" s="9" t="s">
        <v>508</v>
      </c>
      <c r="F7603" s="9"/>
      <c r="G7603" s="10"/>
      <c r="H7603" s="10"/>
      <c r="I7603" s="10"/>
      <c r="J7603" s="11"/>
      <c r="K7603" s="12"/>
      <c r="L7603" t="s">
        <v>17113</v>
      </c>
      <c r="M7603" t="s">
        <v>781</v>
      </c>
      <c r="S7603" s="9"/>
      <c r="T7603" s="14"/>
      <c r="U7603" s="210" t="s">
        <v>18348</v>
      </c>
      <c r="V7603" s="14">
        <v>0</v>
      </c>
      <c r="W7603" s="14">
        <v>0</v>
      </c>
      <c r="X7603" s="150" t="s">
        <v>294</v>
      </c>
      <c r="Y7603" t="s">
        <v>6685</v>
      </c>
      <c r="Z7603" t="s">
        <v>18167</v>
      </c>
      <c r="AA7603">
        <f t="shared" si="118"/>
        <v>1</v>
      </c>
    </row>
    <row r="7604" spans="1:27" x14ac:dyDescent="0.2">
      <c r="A7604">
        <v>4054</v>
      </c>
      <c r="B7604" s="1" t="s">
        <v>17115</v>
      </c>
      <c r="C7604" t="s">
        <v>17112</v>
      </c>
      <c r="D7604" s="9" t="s">
        <v>6685</v>
      </c>
      <c r="E7604" s="9" t="s">
        <v>508</v>
      </c>
      <c r="F7604" s="9"/>
      <c r="G7604" s="10"/>
      <c r="H7604" s="10"/>
      <c r="I7604" s="10"/>
      <c r="J7604" s="11"/>
      <c r="K7604" s="12"/>
      <c r="L7604" t="s">
        <v>17113</v>
      </c>
      <c r="M7604" t="s">
        <v>781</v>
      </c>
      <c r="S7604" s="9"/>
      <c r="T7604" s="14"/>
      <c r="U7604" s="210" t="s">
        <v>18348</v>
      </c>
      <c r="V7604" s="14">
        <v>0</v>
      </c>
      <c r="W7604" s="14">
        <v>0</v>
      </c>
      <c r="X7604" s="150" t="s">
        <v>294</v>
      </c>
      <c r="Y7604" t="s">
        <v>6685</v>
      </c>
      <c r="Z7604" t="s">
        <v>18167</v>
      </c>
      <c r="AA7604">
        <f t="shared" si="118"/>
        <v>1</v>
      </c>
    </row>
    <row r="7605" spans="1:27" x14ac:dyDescent="0.2">
      <c r="A7605">
        <v>1747</v>
      </c>
      <c r="B7605" s="1" t="s">
        <v>17116</v>
      </c>
      <c r="C7605" t="s">
        <v>17112</v>
      </c>
      <c r="D7605" s="9" t="s">
        <v>6685</v>
      </c>
      <c r="E7605" s="9" t="s">
        <v>508</v>
      </c>
      <c r="F7605" s="9"/>
      <c r="G7605" s="10"/>
      <c r="H7605" s="10"/>
      <c r="I7605" s="10"/>
      <c r="J7605" s="11"/>
      <c r="K7605" s="12"/>
      <c r="L7605" t="s">
        <v>17113</v>
      </c>
      <c r="M7605" t="s">
        <v>781</v>
      </c>
      <c r="S7605" s="9"/>
      <c r="T7605" s="14"/>
      <c r="U7605" s="210" t="s">
        <v>18348</v>
      </c>
      <c r="V7605" s="14">
        <v>0</v>
      </c>
      <c r="W7605" s="14">
        <v>0</v>
      </c>
      <c r="X7605" s="150" t="s">
        <v>294</v>
      </c>
      <c r="Y7605" t="s">
        <v>6685</v>
      </c>
      <c r="Z7605" t="s">
        <v>18167</v>
      </c>
      <c r="AA7605">
        <f t="shared" si="118"/>
        <v>1</v>
      </c>
    </row>
    <row r="7606" spans="1:27" x14ac:dyDescent="0.2">
      <c r="A7606">
        <v>6622</v>
      </c>
      <c r="B7606" s="1" t="s">
        <v>17117</v>
      </c>
      <c r="C7606" t="s">
        <v>17112</v>
      </c>
      <c r="D7606" s="9" t="s">
        <v>6685</v>
      </c>
      <c r="E7606" s="9" t="s">
        <v>508</v>
      </c>
      <c r="F7606" s="9"/>
      <c r="G7606" s="10"/>
      <c r="H7606" s="10"/>
      <c r="I7606" s="10"/>
      <c r="J7606" s="11"/>
      <c r="K7606" s="12"/>
      <c r="L7606" t="s">
        <v>17113</v>
      </c>
      <c r="M7606" t="s">
        <v>781</v>
      </c>
      <c r="S7606" s="9"/>
      <c r="T7606" s="14"/>
      <c r="U7606" s="210" t="s">
        <v>18348</v>
      </c>
      <c r="V7606" s="14">
        <v>0</v>
      </c>
      <c r="W7606" s="14">
        <v>0</v>
      </c>
      <c r="X7606" s="150" t="s">
        <v>294</v>
      </c>
      <c r="Y7606" t="s">
        <v>6685</v>
      </c>
      <c r="Z7606" t="s">
        <v>18167</v>
      </c>
      <c r="AA7606">
        <f t="shared" si="118"/>
        <v>1</v>
      </c>
    </row>
    <row r="7607" spans="1:27" x14ac:dyDescent="0.2">
      <c r="A7607">
        <v>4295</v>
      </c>
      <c r="B7607" s="1" t="s">
        <v>17118</v>
      </c>
      <c r="C7607" t="s">
        <v>17112</v>
      </c>
      <c r="D7607" s="9" t="s">
        <v>6685</v>
      </c>
      <c r="E7607" s="9" t="s">
        <v>508</v>
      </c>
      <c r="F7607" s="9"/>
      <c r="G7607" s="10"/>
      <c r="H7607" s="10"/>
      <c r="I7607" s="10"/>
      <c r="J7607" s="11"/>
      <c r="K7607" s="12"/>
      <c r="L7607" t="s">
        <v>17113</v>
      </c>
      <c r="M7607" t="s">
        <v>781</v>
      </c>
      <c r="S7607" s="9"/>
      <c r="T7607" s="14"/>
      <c r="U7607" s="210" t="s">
        <v>18348</v>
      </c>
      <c r="V7607" s="14">
        <v>0</v>
      </c>
      <c r="W7607" s="14">
        <v>0</v>
      </c>
      <c r="X7607" s="150" t="s">
        <v>294</v>
      </c>
      <c r="Y7607" t="s">
        <v>6685</v>
      </c>
      <c r="Z7607" t="s">
        <v>18167</v>
      </c>
      <c r="AA7607">
        <f t="shared" si="118"/>
        <v>1</v>
      </c>
    </row>
    <row r="7608" spans="1:27" x14ac:dyDescent="0.2">
      <c r="A7608">
        <v>7325</v>
      </c>
      <c r="B7608" s="1" t="s">
        <v>17461</v>
      </c>
      <c r="C7608" t="s">
        <v>6060</v>
      </c>
      <c r="D7608" s="9"/>
      <c r="E7608" s="9" t="s">
        <v>508</v>
      </c>
      <c r="F7608" s="9"/>
      <c r="G7608" s="10"/>
      <c r="H7608" s="10"/>
      <c r="I7608" s="10"/>
      <c r="J7608" s="11"/>
      <c r="K7608" s="12"/>
      <c r="L7608" t="s">
        <v>17113</v>
      </c>
      <c r="M7608" t="s">
        <v>781</v>
      </c>
      <c r="S7608" s="9"/>
      <c r="T7608" s="14"/>
      <c r="U7608" s="210" t="s">
        <v>18348</v>
      </c>
      <c r="V7608" s="14">
        <v>0</v>
      </c>
      <c r="W7608" s="14">
        <v>0</v>
      </c>
      <c r="X7608" s="109" t="e">
        <v>#N/A</v>
      </c>
      <c r="Y7608" t="s">
        <v>334</v>
      </c>
      <c r="Z7608" t="s">
        <v>18167</v>
      </c>
      <c r="AA7608">
        <f t="shared" si="118"/>
        <v>1</v>
      </c>
    </row>
    <row r="7609" spans="1:27" x14ac:dyDescent="0.2">
      <c r="A7609">
        <v>7327</v>
      </c>
      <c r="B7609" s="1" t="s">
        <v>17462</v>
      </c>
      <c r="C7609" t="s">
        <v>6060</v>
      </c>
      <c r="D7609" s="9"/>
      <c r="E7609" s="9" t="s">
        <v>508</v>
      </c>
      <c r="F7609" s="9"/>
      <c r="G7609" s="10"/>
      <c r="H7609" s="10"/>
      <c r="I7609" s="10"/>
      <c r="J7609" s="11"/>
      <c r="K7609" s="12"/>
      <c r="L7609" t="s">
        <v>17113</v>
      </c>
      <c r="M7609" t="s">
        <v>781</v>
      </c>
      <c r="S7609" s="9"/>
      <c r="T7609" s="14"/>
      <c r="U7609" s="210" t="s">
        <v>18348</v>
      </c>
      <c r="V7609" s="14">
        <v>0</v>
      </c>
      <c r="W7609" s="14">
        <v>0</v>
      </c>
      <c r="X7609" s="109" t="e">
        <v>#N/A</v>
      </c>
      <c r="Y7609" t="s">
        <v>334</v>
      </c>
      <c r="Z7609" t="s">
        <v>18167</v>
      </c>
      <c r="AA7609">
        <f t="shared" si="118"/>
        <v>1</v>
      </c>
    </row>
    <row r="7610" spans="1:27" x14ac:dyDescent="0.2">
      <c r="A7610">
        <v>6930</v>
      </c>
      <c r="B7610" s="1" t="s">
        <v>17138</v>
      </c>
      <c r="C7610" t="s">
        <v>6060</v>
      </c>
      <c r="D7610" s="9"/>
      <c r="E7610" s="9" t="s">
        <v>508</v>
      </c>
      <c r="F7610" s="9"/>
      <c r="G7610" s="10"/>
      <c r="H7610" s="10"/>
      <c r="I7610" s="10"/>
      <c r="J7610" s="11"/>
      <c r="K7610" s="12"/>
      <c r="L7610" t="s">
        <v>17113</v>
      </c>
      <c r="M7610" t="s">
        <v>781</v>
      </c>
      <c r="S7610" s="9"/>
      <c r="T7610" s="14"/>
      <c r="U7610" s="210" t="s">
        <v>18348</v>
      </c>
      <c r="V7610" s="14">
        <v>0</v>
      </c>
      <c r="W7610" s="14">
        <v>0</v>
      </c>
      <c r="X7610" s="109" t="e">
        <v>#N/A</v>
      </c>
      <c r="Y7610" t="s">
        <v>334</v>
      </c>
      <c r="Z7610" t="s">
        <v>18167</v>
      </c>
      <c r="AA7610">
        <f t="shared" si="118"/>
        <v>1</v>
      </c>
    </row>
    <row r="7611" spans="1:27" x14ac:dyDescent="0.2">
      <c r="A7611">
        <v>7328</v>
      </c>
      <c r="B7611" s="1" t="s">
        <v>17463</v>
      </c>
      <c r="C7611" t="s">
        <v>6060</v>
      </c>
      <c r="D7611" s="9"/>
      <c r="E7611" s="9" t="s">
        <v>508</v>
      </c>
      <c r="F7611" s="9"/>
      <c r="G7611" s="10"/>
      <c r="H7611" s="10"/>
      <c r="I7611" s="10"/>
      <c r="J7611" s="11"/>
      <c r="K7611" s="12"/>
      <c r="L7611" t="s">
        <v>17464</v>
      </c>
      <c r="M7611" t="s">
        <v>781</v>
      </c>
      <c r="S7611" s="9"/>
      <c r="T7611" s="14"/>
      <c r="U7611" s="210" t="s">
        <v>18348</v>
      </c>
      <c r="V7611" s="14">
        <v>0</v>
      </c>
      <c r="W7611" s="14">
        <v>0</v>
      </c>
      <c r="X7611" s="109" t="e">
        <v>#N/A</v>
      </c>
      <c r="Y7611" t="s">
        <v>334</v>
      </c>
      <c r="Z7611" t="s">
        <v>18167</v>
      </c>
      <c r="AA7611">
        <f t="shared" si="118"/>
        <v>1</v>
      </c>
    </row>
    <row r="7612" spans="1:27" x14ac:dyDescent="0.2">
      <c r="A7612">
        <v>7329</v>
      </c>
      <c r="B7612" s="1" t="s">
        <v>17465</v>
      </c>
      <c r="C7612" t="s">
        <v>6060</v>
      </c>
      <c r="D7612" s="9"/>
      <c r="E7612" s="9" t="s">
        <v>508</v>
      </c>
      <c r="F7612" s="9"/>
      <c r="G7612" s="10"/>
      <c r="H7612" s="10"/>
      <c r="I7612" s="10"/>
      <c r="J7612" s="11"/>
      <c r="K7612" s="12"/>
      <c r="L7612" t="s">
        <v>17113</v>
      </c>
      <c r="M7612" t="s">
        <v>781</v>
      </c>
      <c r="S7612" s="9"/>
      <c r="T7612" s="14"/>
      <c r="U7612" s="210" t="s">
        <v>18348</v>
      </c>
      <c r="V7612" s="14">
        <v>0</v>
      </c>
      <c r="W7612" s="14">
        <v>0</v>
      </c>
      <c r="X7612" s="109" t="e">
        <v>#N/A</v>
      </c>
      <c r="Y7612" t="s">
        <v>334</v>
      </c>
      <c r="Z7612" t="s">
        <v>18167</v>
      </c>
      <c r="AA7612">
        <f t="shared" si="118"/>
        <v>1</v>
      </c>
    </row>
    <row r="7613" spans="1:27" x14ac:dyDescent="0.2">
      <c r="A7613">
        <v>7330</v>
      </c>
      <c r="B7613" s="1" t="s">
        <v>17466</v>
      </c>
      <c r="C7613" t="s">
        <v>6060</v>
      </c>
      <c r="D7613" s="9"/>
      <c r="E7613" s="9" t="s">
        <v>508</v>
      </c>
      <c r="F7613" s="9"/>
      <c r="G7613" s="10">
        <v>5</v>
      </c>
      <c r="H7613" s="151" t="s">
        <v>571</v>
      </c>
      <c r="I7613" s="10">
        <v>1946</v>
      </c>
      <c r="J7613" s="11">
        <v>17019</v>
      </c>
      <c r="K7613" s="12"/>
      <c r="L7613" s="145" t="s">
        <v>18742</v>
      </c>
      <c r="M7613" s="145" t="s">
        <v>753</v>
      </c>
      <c r="S7613" s="9"/>
      <c r="T7613" s="14"/>
      <c r="U7613" s="210">
        <v>17015</v>
      </c>
      <c r="V7613" s="14">
        <v>0</v>
      </c>
      <c r="W7613" s="14">
        <v>0</v>
      </c>
      <c r="X7613" s="109" t="e">
        <v>#N/A</v>
      </c>
      <c r="Y7613" t="s">
        <v>334</v>
      </c>
      <c r="Z7613" t="s">
        <v>18167</v>
      </c>
      <c r="AA7613">
        <f t="shared" si="118"/>
        <v>1</v>
      </c>
    </row>
    <row r="7614" spans="1:27" x14ac:dyDescent="0.2">
      <c r="A7614">
        <v>7331</v>
      </c>
      <c r="B7614" s="1" t="s">
        <v>17467</v>
      </c>
      <c r="C7614" t="s">
        <v>6060</v>
      </c>
      <c r="D7614" s="9"/>
      <c r="E7614" s="9" t="s">
        <v>508</v>
      </c>
      <c r="F7614" s="9"/>
      <c r="G7614" s="10"/>
      <c r="H7614" s="10"/>
      <c r="I7614" s="10"/>
      <c r="J7614" s="11"/>
      <c r="K7614" s="12"/>
      <c r="L7614" t="s">
        <v>17113</v>
      </c>
      <c r="M7614" t="s">
        <v>781</v>
      </c>
      <c r="S7614" s="9"/>
      <c r="T7614" s="14"/>
      <c r="U7614" s="210" t="s">
        <v>18348</v>
      </c>
      <c r="V7614" s="14">
        <v>0</v>
      </c>
      <c r="W7614" s="14">
        <v>0</v>
      </c>
      <c r="X7614" s="109" t="e">
        <v>#N/A</v>
      </c>
      <c r="Y7614" t="s">
        <v>334</v>
      </c>
      <c r="Z7614" t="s">
        <v>18167</v>
      </c>
      <c r="AA7614">
        <f t="shared" si="118"/>
        <v>1</v>
      </c>
    </row>
    <row r="7615" spans="1:27" x14ac:dyDescent="0.2">
      <c r="A7615">
        <v>7333</v>
      </c>
      <c r="B7615" s="1" t="s">
        <v>17468</v>
      </c>
      <c r="C7615" t="s">
        <v>6060</v>
      </c>
      <c r="D7615" s="9"/>
      <c r="E7615" s="9" t="s">
        <v>508</v>
      </c>
      <c r="F7615" s="9"/>
      <c r="G7615" s="10"/>
      <c r="H7615" s="10"/>
      <c r="I7615" s="10"/>
      <c r="J7615" s="11"/>
      <c r="K7615" s="12"/>
      <c r="L7615" t="s">
        <v>17113</v>
      </c>
      <c r="M7615" t="s">
        <v>781</v>
      </c>
      <c r="S7615" s="9"/>
      <c r="T7615" s="14"/>
      <c r="U7615" s="210" t="s">
        <v>18348</v>
      </c>
      <c r="V7615" s="14">
        <v>0</v>
      </c>
      <c r="W7615" s="14">
        <v>0</v>
      </c>
      <c r="X7615" s="109" t="e">
        <v>#N/A</v>
      </c>
      <c r="Y7615" t="s">
        <v>334</v>
      </c>
      <c r="Z7615" t="s">
        <v>18167</v>
      </c>
      <c r="AA7615">
        <f t="shared" si="118"/>
        <v>1</v>
      </c>
    </row>
    <row r="7616" spans="1:27" x14ac:dyDescent="0.2">
      <c r="A7616">
        <v>7334</v>
      </c>
      <c r="B7616" s="1" t="s">
        <v>17469</v>
      </c>
      <c r="C7616" t="s">
        <v>6060</v>
      </c>
      <c r="D7616" s="9"/>
      <c r="E7616" s="9" t="s">
        <v>508</v>
      </c>
      <c r="F7616" s="9"/>
      <c r="G7616" s="10"/>
      <c r="H7616" s="10"/>
      <c r="I7616" s="10"/>
      <c r="J7616" s="11"/>
      <c r="K7616" s="12"/>
      <c r="L7616" t="s">
        <v>17113</v>
      </c>
      <c r="M7616" t="s">
        <v>781</v>
      </c>
      <c r="S7616" s="9"/>
      <c r="T7616" s="14"/>
      <c r="U7616" s="210" t="s">
        <v>18348</v>
      </c>
      <c r="V7616" s="14">
        <v>0</v>
      </c>
      <c r="W7616" s="14">
        <v>0</v>
      </c>
      <c r="X7616" s="109" t="e">
        <v>#N/A</v>
      </c>
      <c r="Y7616" t="s">
        <v>334</v>
      </c>
      <c r="Z7616" t="s">
        <v>18167</v>
      </c>
      <c r="AA7616">
        <f t="shared" si="118"/>
        <v>1</v>
      </c>
    </row>
    <row r="7617" spans="1:27" x14ac:dyDescent="0.2">
      <c r="A7617">
        <v>7335</v>
      </c>
      <c r="B7617" s="1" t="s">
        <v>17470</v>
      </c>
      <c r="C7617" t="s">
        <v>6060</v>
      </c>
      <c r="D7617" s="9"/>
      <c r="E7617" s="9" t="s">
        <v>508</v>
      </c>
      <c r="F7617" s="9"/>
      <c r="G7617" s="10">
        <v>16</v>
      </c>
      <c r="H7617" s="151" t="s">
        <v>342</v>
      </c>
      <c r="I7617" s="10">
        <v>1946</v>
      </c>
      <c r="J7617" s="11">
        <v>16999</v>
      </c>
      <c r="K7617" s="12"/>
      <c r="L7617" s="145" t="s">
        <v>18735</v>
      </c>
      <c r="M7617" s="145" t="s">
        <v>753</v>
      </c>
      <c r="S7617" s="9"/>
      <c r="T7617" s="14"/>
      <c r="U7617" s="210">
        <v>16984</v>
      </c>
      <c r="V7617" s="14">
        <v>0</v>
      </c>
      <c r="W7617" s="14">
        <v>0</v>
      </c>
      <c r="X7617" s="109" t="e">
        <v>#N/A</v>
      </c>
      <c r="Y7617" t="s">
        <v>334</v>
      </c>
      <c r="Z7617" t="s">
        <v>18167</v>
      </c>
      <c r="AA7617">
        <f t="shared" si="118"/>
        <v>1</v>
      </c>
    </row>
    <row r="7618" spans="1:27" x14ac:dyDescent="0.2">
      <c r="A7618">
        <v>7336</v>
      </c>
      <c r="B7618" s="1" t="s">
        <v>17471</v>
      </c>
      <c r="C7618" t="s">
        <v>6060</v>
      </c>
      <c r="D7618" s="9"/>
      <c r="E7618" s="9" t="s">
        <v>508</v>
      </c>
      <c r="F7618" s="9"/>
      <c r="G7618" s="10">
        <v>16</v>
      </c>
      <c r="H7618" s="151" t="s">
        <v>342</v>
      </c>
      <c r="I7618" s="10">
        <v>1946</v>
      </c>
      <c r="J7618" s="11">
        <v>16999</v>
      </c>
      <c r="K7618" s="12"/>
      <c r="L7618" s="145" t="s">
        <v>18741</v>
      </c>
      <c r="M7618" s="145" t="s">
        <v>753</v>
      </c>
      <c r="S7618" s="9"/>
      <c r="T7618" s="14"/>
      <c r="U7618" s="210">
        <v>16984</v>
      </c>
      <c r="V7618" s="14">
        <v>0</v>
      </c>
      <c r="W7618" s="14">
        <v>0</v>
      </c>
      <c r="X7618" s="109" t="e">
        <v>#N/A</v>
      </c>
      <c r="Y7618" t="s">
        <v>334</v>
      </c>
      <c r="Z7618" t="s">
        <v>18167</v>
      </c>
      <c r="AA7618">
        <f t="shared" ref="AA7618:AA7681" si="119">LEN(D7618)-LEN(SUBSTITUTE(D7618,"/",""))+1</f>
        <v>1</v>
      </c>
    </row>
    <row r="7619" spans="1:27" x14ac:dyDescent="0.2">
      <c r="A7619">
        <v>7337</v>
      </c>
      <c r="B7619" s="1" t="s">
        <v>17472</v>
      </c>
      <c r="C7619" t="s">
        <v>6060</v>
      </c>
      <c r="D7619" s="9"/>
      <c r="E7619" s="9" t="s">
        <v>508</v>
      </c>
      <c r="F7619" s="9"/>
      <c r="G7619" s="10">
        <v>16</v>
      </c>
      <c r="H7619" s="151" t="s">
        <v>342</v>
      </c>
      <c r="I7619" s="10">
        <v>1946</v>
      </c>
      <c r="J7619" s="11">
        <v>16999</v>
      </c>
      <c r="K7619" s="12"/>
      <c r="L7619" s="145" t="s">
        <v>18740</v>
      </c>
      <c r="M7619" s="145" t="s">
        <v>753</v>
      </c>
      <c r="S7619" s="9"/>
      <c r="T7619" s="14"/>
      <c r="U7619" s="210">
        <v>16984</v>
      </c>
      <c r="V7619" s="14">
        <v>0</v>
      </c>
      <c r="W7619" s="14">
        <v>0</v>
      </c>
      <c r="X7619" s="109" t="e">
        <v>#N/A</v>
      </c>
      <c r="Y7619" t="s">
        <v>334</v>
      </c>
      <c r="Z7619" t="s">
        <v>18167</v>
      </c>
      <c r="AA7619">
        <f t="shared" si="119"/>
        <v>1</v>
      </c>
    </row>
    <row r="7620" spans="1:27" x14ac:dyDescent="0.2">
      <c r="A7620">
        <v>7338</v>
      </c>
      <c r="B7620" s="1" t="s">
        <v>17473</v>
      </c>
      <c r="C7620" t="s">
        <v>6060</v>
      </c>
      <c r="D7620" s="9"/>
      <c r="E7620" s="9" t="s">
        <v>508</v>
      </c>
      <c r="F7620" s="9"/>
      <c r="G7620" s="10">
        <v>16</v>
      </c>
      <c r="H7620" s="151" t="s">
        <v>342</v>
      </c>
      <c r="I7620" s="10">
        <v>1946</v>
      </c>
      <c r="J7620" s="11">
        <v>16999</v>
      </c>
      <c r="K7620" s="12"/>
      <c r="L7620" s="145" t="s">
        <v>18736</v>
      </c>
      <c r="M7620" s="145" t="s">
        <v>753</v>
      </c>
      <c r="S7620" s="9"/>
      <c r="T7620" s="14"/>
      <c r="U7620" s="210">
        <v>16984</v>
      </c>
      <c r="V7620" s="14">
        <v>0</v>
      </c>
      <c r="W7620" s="14">
        <v>0</v>
      </c>
      <c r="X7620" s="109" t="e">
        <v>#N/A</v>
      </c>
      <c r="Y7620" t="s">
        <v>334</v>
      </c>
      <c r="Z7620" t="s">
        <v>18167</v>
      </c>
      <c r="AA7620">
        <f t="shared" si="119"/>
        <v>1</v>
      </c>
    </row>
    <row r="7621" spans="1:27" x14ac:dyDescent="0.2">
      <c r="A7621">
        <v>7352</v>
      </c>
      <c r="B7621" s="1" t="s">
        <v>17474</v>
      </c>
      <c r="C7621" t="s">
        <v>6060</v>
      </c>
      <c r="D7621" s="9"/>
      <c r="E7621" s="9" t="s">
        <v>508</v>
      </c>
      <c r="F7621" s="9"/>
      <c r="G7621" s="10">
        <v>16</v>
      </c>
      <c r="H7621" s="151" t="s">
        <v>342</v>
      </c>
      <c r="I7621" s="10">
        <v>1946</v>
      </c>
      <c r="J7621" s="11">
        <v>16999</v>
      </c>
      <c r="K7621" s="12"/>
      <c r="L7621" s="145" t="s">
        <v>18737</v>
      </c>
      <c r="M7621" s="145" t="s">
        <v>753</v>
      </c>
      <c r="S7621" s="9"/>
      <c r="T7621" s="14"/>
      <c r="U7621" s="210">
        <v>16984</v>
      </c>
      <c r="V7621" s="14">
        <v>0</v>
      </c>
      <c r="W7621" s="14">
        <v>0</v>
      </c>
      <c r="X7621" s="109" t="e">
        <v>#N/A</v>
      </c>
      <c r="Y7621" t="s">
        <v>334</v>
      </c>
      <c r="Z7621" t="s">
        <v>18167</v>
      </c>
      <c r="AA7621">
        <f t="shared" si="119"/>
        <v>1</v>
      </c>
    </row>
    <row r="7622" spans="1:27" x14ac:dyDescent="0.2">
      <c r="A7622">
        <v>7353</v>
      </c>
      <c r="B7622" s="1" t="s">
        <v>17475</v>
      </c>
      <c r="C7622" t="s">
        <v>6060</v>
      </c>
      <c r="D7622" s="9"/>
      <c r="E7622" s="9" t="s">
        <v>508</v>
      </c>
      <c r="F7622" s="9"/>
      <c r="G7622" s="10"/>
      <c r="H7622" s="10"/>
      <c r="I7622" s="10"/>
      <c r="J7622" s="11"/>
      <c r="K7622" s="12"/>
      <c r="L7622" t="s">
        <v>17476</v>
      </c>
      <c r="M7622" t="s">
        <v>781</v>
      </c>
      <c r="S7622" s="9"/>
      <c r="T7622" s="14"/>
      <c r="U7622" s="210" t="s">
        <v>18348</v>
      </c>
      <c r="V7622" s="14">
        <v>0</v>
      </c>
      <c r="W7622" s="14">
        <v>0</v>
      </c>
      <c r="X7622" s="109" t="e">
        <v>#N/A</v>
      </c>
      <c r="Y7622" t="s">
        <v>334</v>
      </c>
      <c r="Z7622" t="s">
        <v>18167</v>
      </c>
      <c r="AA7622">
        <f t="shared" si="119"/>
        <v>1</v>
      </c>
    </row>
    <row r="7623" spans="1:27" x14ac:dyDescent="0.2">
      <c r="A7623">
        <v>7354</v>
      </c>
      <c r="B7623" s="1" t="s">
        <v>17477</v>
      </c>
      <c r="C7623" t="s">
        <v>6060</v>
      </c>
      <c r="D7623" s="9"/>
      <c r="E7623" s="9" t="s">
        <v>508</v>
      </c>
      <c r="F7623" s="9"/>
      <c r="G7623" s="10">
        <v>2</v>
      </c>
      <c r="H7623" s="151" t="s">
        <v>342</v>
      </c>
      <c r="I7623" s="10">
        <v>1946</v>
      </c>
      <c r="J7623" s="11">
        <v>16985</v>
      </c>
      <c r="K7623" s="12"/>
      <c r="L7623" s="145" t="s">
        <v>18733</v>
      </c>
      <c r="M7623" s="145" t="s">
        <v>753</v>
      </c>
      <c r="S7623" s="9"/>
      <c r="T7623" s="14"/>
      <c r="U7623" s="210">
        <v>16984</v>
      </c>
      <c r="V7623" s="14">
        <v>0</v>
      </c>
      <c r="W7623" s="14">
        <v>0</v>
      </c>
      <c r="X7623" s="109" t="e">
        <v>#N/A</v>
      </c>
      <c r="Y7623" t="s">
        <v>334</v>
      </c>
      <c r="Z7623" t="s">
        <v>18167</v>
      </c>
      <c r="AA7623">
        <f t="shared" si="119"/>
        <v>1</v>
      </c>
    </row>
    <row r="7624" spans="1:27" x14ac:dyDescent="0.2">
      <c r="A7624">
        <v>7357</v>
      </c>
      <c r="B7624" s="1" t="s">
        <v>17478</v>
      </c>
      <c r="C7624" t="s">
        <v>6060</v>
      </c>
      <c r="D7624" s="9"/>
      <c r="E7624" s="9" t="s">
        <v>508</v>
      </c>
      <c r="F7624" s="9"/>
      <c r="G7624" s="10"/>
      <c r="H7624" s="10"/>
      <c r="I7624" s="10"/>
      <c r="J7624" s="11"/>
      <c r="K7624" s="12"/>
      <c r="L7624" t="s">
        <v>17113</v>
      </c>
      <c r="M7624" t="s">
        <v>781</v>
      </c>
      <c r="S7624" s="9"/>
      <c r="T7624" s="14"/>
      <c r="U7624" s="210" t="s">
        <v>18348</v>
      </c>
      <c r="V7624" s="14">
        <v>0</v>
      </c>
      <c r="W7624" s="14">
        <v>0</v>
      </c>
      <c r="X7624" s="109" t="e">
        <v>#N/A</v>
      </c>
      <c r="Y7624" t="s">
        <v>334</v>
      </c>
      <c r="Z7624" t="s">
        <v>18167</v>
      </c>
      <c r="AA7624">
        <f t="shared" si="119"/>
        <v>1</v>
      </c>
    </row>
    <row r="7625" spans="1:27" x14ac:dyDescent="0.2">
      <c r="A7625">
        <v>3213</v>
      </c>
      <c r="B7625" s="1" t="s">
        <v>17025</v>
      </c>
      <c r="C7625" t="s">
        <v>507</v>
      </c>
      <c r="D7625" s="9" t="s">
        <v>17026</v>
      </c>
      <c r="E7625" s="9" t="s">
        <v>259</v>
      </c>
      <c r="F7625" s="9" t="s">
        <v>532</v>
      </c>
      <c r="G7625" s="10"/>
      <c r="H7625" s="10"/>
      <c r="I7625" s="10"/>
      <c r="J7625" s="11"/>
      <c r="K7625" s="12"/>
      <c r="L7625" s="15" t="s">
        <v>17027</v>
      </c>
      <c r="M7625" t="s">
        <v>753</v>
      </c>
      <c r="S7625" s="9"/>
      <c r="T7625" s="14"/>
      <c r="U7625" s="210" t="s">
        <v>18348</v>
      </c>
      <c r="V7625" s="14">
        <v>0</v>
      </c>
      <c r="W7625" s="14">
        <v>1</v>
      </c>
      <c r="X7625" s="109" t="s">
        <v>294</v>
      </c>
      <c r="Y7625" t="s">
        <v>4636</v>
      </c>
      <c r="Z7625" t="s">
        <v>18167</v>
      </c>
      <c r="AA7625">
        <f t="shared" si="119"/>
        <v>3</v>
      </c>
    </row>
    <row r="7626" spans="1:27" x14ac:dyDescent="0.2">
      <c r="A7626">
        <v>7360</v>
      </c>
      <c r="B7626" s="1" t="s">
        <v>17479</v>
      </c>
      <c r="C7626" t="s">
        <v>507</v>
      </c>
      <c r="D7626" s="9"/>
      <c r="E7626" s="9" t="s">
        <v>508</v>
      </c>
      <c r="F7626" s="9"/>
      <c r="G7626" s="10"/>
      <c r="H7626" s="10"/>
      <c r="I7626" s="10"/>
      <c r="J7626" s="11"/>
      <c r="K7626" s="12"/>
      <c r="L7626" t="s">
        <v>17113</v>
      </c>
      <c r="M7626" t="s">
        <v>781</v>
      </c>
      <c r="S7626" s="9"/>
      <c r="T7626" s="14"/>
      <c r="U7626" s="210" t="s">
        <v>18348</v>
      </c>
      <c r="V7626" s="14">
        <v>0</v>
      </c>
      <c r="W7626" s="14">
        <v>1</v>
      </c>
      <c r="X7626" s="109" t="e">
        <v>#N/A</v>
      </c>
      <c r="Y7626" t="s">
        <v>334</v>
      </c>
      <c r="Z7626" t="s">
        <v>18167</v>
      </c>
      <c r="AA7626">
        <f t="shared" si="119"/>
        <v>1</v>
      </c>
    </row>
    <row r="7627" spans="1:27" x14ac:dyDescent="0.2">
      <c r="A7627">
        <v>7361</v>
      </c>
      <c r="B7627" s="1" t="s">
        <v>17480</v>
      </c>
      <c r="C7627" t="s">
        <v>507</v>
      </c>
      <c r="D7627" s="9"/>
      <c r="E7627" s="9" t="s">
        <v>508</v>
      </c>
      <c r="F7627" s="9"/>
      <c r="G7627" s="10"/>
      <c r="H7627" s="10"/>
      <c r="I7627" s="10"/>
      <c r="J7627" s="11"/>
      <c r="K7627" s="12"/>
      <c r="L7627" t="s">
        <v>17113</v>
      </c>
      <c r="M7627" t="s">
        <v>781</v>
      </c>
      <c r="S7627" s="9"/>
      <c r="T7627" s="14"/>
      <c r="U7627" s="210" t="s">
        <v>18348</v>
      </c>
      <c r="V7627" s="14">
        <v>0</v>
      </c>
      <c r="W7627" s="14">
        <v>1</v>
      </c>
      <c r="X7627" s="109" t="e">
        <v>#N/A</v>
      </c>
      <c r="Y7627" t="s">
        <v>334</v>
      </c>
      <c r="Z7627" t="s">
        <v>18167</v>
      </c>
      <c r="AA7627">
        <f t="shared" si="119"/>
        <v>1</v>
      </c>
    </row>
    <row r="7628" spans="1:27" x14ac:dyDescent="0.2">
      <c r="A7628">
        <v>7362</v>
      </c>
      <c r="B7628" s="1" t="s">
        <v>17481</v>
      </c>
      <c r="C7628" t="s">
        <v>507</v>
      </c>
      <c r="D7628" s="9"/>
      <c r="E7628" s="9" t="s">
        <v>508</v>
      </c>
      <c r="F7628" s="9"/>
      <c r="G7628" s="10"/>
      <c r="H7628" s="10"/>
      <c r="I7628" s="10"/>
      <c r="J7628" s="11"/>
      <c r="K7628" s="12"/>
      <c r="L7628" t="s">
        <v>17113</v>
      </c>
      <c r="M7628" t="s">
        <v>781</v>
      </c>
      <c r="S7628" s="9"/>
      <c r="T7628" s="14"/>
      <c r="U7628" s="210" t="s">
        <v>18348</v>
      </c>
      <c r="V7628" s="14">
        <v>0</v>
      </c>
      <c r="W7628" s="14">
        <v>1</v>
      </c>
      <c r="X7628" s="109" t="e">
        <v>#N/A</v>
      </c>
      <c r="Y7628" t="s">
        <v>334</v>
      </c>
      <c r="Z7628" t="s">
        <v>18167</v>
      </c>
      <c r="AA7628">
        <f t="shared" si="119"/>
        <v>1</v>
      </c>
    </row>
    <row r="7629" spans="1:27" x14ac:dyDescent="0.2">
      <c r="A7629">
        <v>7364</v>
      </c>
      <c r="B7629" s="1" t="s">
        <v>17482</v>
      </c>
      <c r="C7629" t="s">
        <v>507</v>
      </c>
      <c r="D7629" s="9"/>
      <c r="E7629" s="9" t="s">
        <v>508</v>
      </c>
      <c r="F7629" s="9"/>
      <c r="G7629" s="10"/>
      <c r="H7629" s="10"/>
      <c r="I7629" s="10"/>
      <c r="J7629" s="11"/>
      <c r="K7629" s="12"/>
      <c r="L7629" t="s">
        <v>17113</v>
      </c>
      <c r="M7629" t="s">
        <v>781</v>
      </c>
      <c r="S7629" s="9"/>
      <c r="T7629" s="14"/>
      <c r="U7629" s="210" t="s">
        <v>18348</v>
      </c>
      <c r="V7629" s="14">
        <v>0</v>
      </c>
      <c r="W7629" s="14">
        <v>1</v>
      </c>
      <c r="X7629" s="109" t="e">
        <v>#N/A</v>
      </c>
      <c r="Y7629" t="s">
        <v>334</v>
      </c>
      <c r="Z7629" t="s">
        <v>18167</v>
      </c>
      <c r="AA7629">
        <f t="shared" si="119"/>
        <v>1</v>
      </c>
    </row>
    <row r="7630" spans="1:27" x14ac:dyDescent="0.2">
      <c r="A7630">
        <v>7365</v>
      </c>
      <c r="B7630" s="1" t="s">
        <v>17483</v>
      </c>
      <c r="C7630" t="s">
        <v>507</v>
      </c>
      <c r="D7630" s="9"/>
      <c r="E7630" s="9" t="s">
        <v>508</v>
      </c>
      <c r="F7630" s="9"/>
      <c r="G7630" s="10"/>
      <c r="H7630" s="10"/>
      <c r="I7630" s="10"/>
      <c r="J7630" s="11"/>
      <c r="K7630" s="12"/>
      <c r="L7630" t="s">
        <v>17113</v>
      </c>
      <c r="M7630" t="s">
        <v>781</v>
      </c>
      <c r="S7630" s="9"/>
      <c r="T7630" s="14"/>
      <c r="U7630" s="210" t="s">
        <v>18348</v>
      </c>
      <c r="V7630" s="14">
        <v>0</v>
      </c>
      <c r="W7630" s="14">
        <v>1</v>
      </c>
      <c r="X7630" s="109" t="e">
        <v>#N/A</v>
      </c>
      <c r="Y7630" t="s">
        <v>334</v>
      </c>
      <c r="Z7630" t="s">
        <v>18167</v>
      </c>
      <c r="AA7630">
        <f t="shared" si="119"/>
        <v>1</v>
      </c>
    </row>
    <row r="7631" spans="1:27" x14ac:dyDescent="0.2">
      <c r="A7631">
        <v>7369</v>
      </c>
      <c r="B7631" s="1" t="s">
        <v>17484</v>
      </c>
      <c r="C7631" t="s">
        <v>507</v>
      </c>
      <c r="D7631" s="9"/>
      <c r="E7631" s="9" t="s">
        <v>508</v>
      </c>
      <c r="F7631" s="9"/>
      <c r="G7631" s="10"/>
      <c r="H7631" s="10"/>
      <c r="I7631" s="10"/>
      <c r="J7631" s="11"/>
      <c r="K7631" s="12"/>
      <c r="L7631" t="s">
        <v>17113</v>
      </c>
      <c r="M7631" t="s">
        <v>781</v>
      </c>
      <c r="S7631" s="9"/>
      <c r="T7631" s="14"/>
      <c r="U7631" s="210" t="s">
        <v>18348</v>
      </c>
      <c r="V7631" s="14">
        <v>0</v>
      </c>
      <c r="W7631" s="14">
        <v>1</v>
      </c>
      <c r="X7631" s="109" t="e">
        <v>#N/A</v>
      </c>
      <c r="Y7631" t="s">
        <v>334</v>
      </c>
      <c r="Z7631" t="s">
        <v>18167</v>
      </c>
      <c r="AA7631">
        <f t="shared" si="119"/>
        <v>1</v>
      </c>
    </row>
    <row r="7632" spans="1:27" x14ac:dyDescent="0.2">
      <c r="A7632">
        <v>6923</v>
      </c>
      <c r="B7632" s="1" t="s">
        <v>17127</v>
      </c>
      <c r="C7632" t="s">
        <v>507</v>
      </c>
      <c r="D7632" s="9"/>
      <c r="E7632" s="9" t="s">
        <v>508</v>
      </c>
      <c r="F7632" s="9"/>
      <c r="G7632" s="10"/>
      <c r="H7632" s="10"/>
      <c r="I7632" s="10"/>
      <c r="J7632" s="11"/>
      <c r="K7632" s="12"/>
      <c r="L7632" t="s">
        <v>17128</v>
      </c>
      <c r="M7632" t="s">
        <v>290</v>
      </c>
      <c r="N7632" t="s">
        <v>291</v>
      </c>
      <c r="O7632" t="s">
        <v>93</v>
      </c>
      <c r="S7632" s="9"/>
      <c r="T7632" s="14"/>
      <c r="U7632" s="210" t="s">
        <v>18348</v>
      </c>
      <c r="V7632" s="14">
        <v>0</v>
      </c>
      <c r="W7632" s="14">
        <v>1</v>
      </c>
      <c r="X7632" s="109" t="s">
        <v>294</v>
      </c>
      <c r="Y7632" t="s">
        <v>334</v>
      </c>
      <c r="Z7632" t="s">
        <v>18167</v>
      </c>
      <c r="AA7632">
        <f t="shared" si="119"/>
        <v>1</v>
      </c>
    </row>
    <row r="7633" spans="1:27" x14ac:dyDescent="0.2">
      <c r="A7633">
        <v>7371</v>
      </c>
      <c r="B7633" s="1" t="s">
        <v>17485</v>
      </c>
      <c r="C7633" t="s">
        <v>507</v>
      </c>
      <c r="D7633" s="9"/>
      <c r="E7633" s="9" t="s">
        <v>508</v>
      </c>
      <c r="F7633" s="9"/>
      <c r="G7633" s="10">
        <v>16</v>
      </c>
      <c r="H7633" s="151" t="s">
        <v>495</v>
      </c>
      <c r="I7633" s="10">
        <v>1946</v>
      </c>
      <c r="J7633" s="11">
        <v>17091</v>
      </c>
      <c r="K7633" s="12"/>
      <c r="L7633" s="145" t="s">
        <v>18745</v>
      </c>
      <c r="M7633" s="145" t="s">
        <v>753</v>
      </c>
      <c r="S7633" s="9"/>
      <c r="T7633" s="14"/>
      <c r="U7633" s="210">
        <v>17076</v>
      </c>
      <c r="V7633" s="14">
        <v>0</v>
      </c>
      <c r="W7633" s="14">
        <v>1</v>
      </c>
      <c r="X7633" s="109" t="e">
        <v>#N/A</v>
      </c>
      <c r="Y7633" t="s">
        <v>334</v>
      </c>
      <c r="Z7633" t="s">
        <v>18167</v>
      </c>
      <c r="AA7633">
        <f t="shared" si="119"/>
        <v>1</v>
      </c>
    </row>
    <row r="7634" spans="1:27" x14ac:dyDescent="0.2">
      <c r="A7634">
        <v>7372</v>
      </c>
      <c r="B7634" s="1" t="s">
        <v>17486</v>
      </c>
      <c r="C7634" t="s">
        <v>507</v>
      </c>
      <c r="D7634" s="9"/>
      <c r="E7634" s="9" t="s">
        <v>508</v>
      </c>
      <c r="F7634" s="9"/>
      <c r="G7634" s="10"/>
      <c r="H7634" s="10"/>
      <c r="I7634" s="10"/>
      <c r="J7634" s="11"/>
      <c r="K7634" s="12"/>
      <c r="L7634" t="s">
        <v>17113</v>
      </c>
      <c r="M7634" t="s">
        <v>781</v>
      </c>
      <c r="S7634" s="9"/>
      <c r="T7634" s="14"/>
      <c r="U7634" s="210" t="s">
        <v>18348</v>
      </c>
      <c r="V7634" s="14">
        <v>0</v>
      </c>
      <c r="W7634" s="14">
        <v>1</v>
      </c>
      <c r="X7634" s="109" t="e">
        <v>#N/A</v>
      </c>
      <c r="Y7634" t="s">
        <v>334</v>
      </c>
      <c r="Z7634" t="s">
        <v>18167</v>
      </c>
      <c r="AA7634">
        <f t="shared" si="119"/>
        <v>1</v>
      </c>
    </row>
    <row r="7635" spans="1:27" x14ac:dyDescent="0.2">
      <c r="A7635">
        <v>7373</v>
      </c>
      <c r="B7635" s="1" t="s">
        <v>17487</v>
      </c>
      <c r="C7635" t="s">
        <v>507</v>
      </c>
      <c r="D7635" s="9"/>
      <c r="E7635" s="9" t="s">
        <v>508</v>
      </c>
      <c r="F7635" s="9"/>
      <c r="G7635" s="10"/>
      <c r="H7635" s="10"/>
      <c r="I7635" s="10"/>
      <c r="J7635" s="11"/>
      <c r="K7635" s="12"/>
      <c r="L7635" t="s">
        <v>17113</v>
      </c>
      <c r="M7635" t="s">
        <v>781</v>
      </c>
      <c r="S7635" s="9"/>
      <c r="T7635" s="14"/>
      <c r="U7635" s="210" t="s">
        <v>18348</v>
      </c>
      <c r="V7635" s="14">
        <v>0</v>
      </c>
      <c r="W7635" s="14">
        <v>1</v>
      </c>
      <c r="X7635" s="109" t="e">
        <v>#N/A</v>
      </c>
      <c r="Y7635" t="s">
        <v>334</v>
      </c>
      <c r="Z7635" t="s">
        <v>18167</v>
      </c>
      <c r="AA7635">
        <f t="shared" si="119"/>
        <v>1</v>
      </c>
    </row>
    <row r="7636" spans="1:27" x14ac:dyDescent="0.2">
      <c r="A7636">
        <v>7377</v>
      </c>
      <c r="B7636" s="1" t="s">
        <v>17488</v>
      </c>
      <c r="C7636" t="s">
        <v>507</v>
      </c>
      <c r="D7636" s="9"/>
      <c r="E7636" s="9" t="s">
        <v>508</v>
      </c>
      <c r="F7636" s="9"/>
      <c r="G7636" s="10"/>
      <c r="H7636" s="10"/>
      <c r="I7636" s="10"/>
      <c r="J7636" s="11"/>
      <c r="K7636" s="12"/>
      <c r="L7636" t="s">
        <v>17113</v>
      </c>
      <c r="M7636" t="s">
        <v>781</v>
      </c>
      <c r="S7636" s="9"/>
      <c r="T7636" s="14"/>
      <c r="U7636" s="210" t="s">
        <v>18348</v>
      </c>
      <c r="V7636" s="14">
        <v>0</v>
      </c>
      <c r="W7636" s="14">
        <v>1</v>
      </c>
      <c r="X7636" s="109" t="e">
        <v>#N/A</v>
      </c>
      <c r="Y7636" t="s">
        <v>334</v>
      </c>
      <c r="Z7636" t="s">
        <v>18167</v>
      </c>
      <c r="AA7636">
        <f t="shared" si="119"/>
        <v>1</v>
      </c>
    </row>
    <row r="7637" spans="1:27" x14ac:dyDescent="0.2">
      <c r="A7637">
        <v>7378</v>
      </c>
      <c r="B7637" s="1" t="s">
        <v>17489</v>
      </c>
      <c r="C7637" t="s">
        <v>507</v>
      </c>
      <c r="D7637" s="9"/>
      <c r="E7637" s="9" t="s">
        <v>508</v>
      </c>
      <c r="F7637" s="9"/>
      <c r="G7637" s="10"/>
      <c r="H7637" s="10"/>
      <c r="I7637" s="10"/>
      <c r="J7637" s="11"/>
      <c r="K7637" s="12"/>
      <c r="L7637" t="s">
        <v>17113</v>
      </c>
      <c r="M7637" t="s">
        <v>781</v>
      </c>
      <c r="S7637" s="9"/>
      <c r="T7637" s="14"/>
      <c r="U7637" s="210" t="s">
        <v>18348</v>
      </c>
      <c r="V7637" s="14">
        <v>0</v>
      </c>
      <c r="W7637" s="14">
        <v>1</v>
      </c>
      <c r="X7637" s="109" t="e">
        <v>#N/A</v>
      </c>
      <c r="Y7637" t="s">
        <v>334</v>
      </c>
      <c r="Z7637" t="s">
        <v>18167</v>
      </c>
      <c r="AA7637">
        <f t="shared" si="119"/>
        <v>1</v>
      </c>
    </row>
    <row r="7638" spans="1:27" x14ac:dyDescent="0.2">
      <c r="A7638">
        <v>7379</v>
      </c>
      <c r="B7638" s="1" t="s">
        <v>17490</v>
      </c>
      <c r="C7638" t="s">
        <v>507</v>
      </c>
      <c r="D7638" s="9"/>
      <c r="E7638" s="9" t="s">
        <v>508</v>
      </c>
      <c r="F7638" s="9"/>
      <c r="G7638" s="10"/>
      <c r="H7638" s="10"/>
      <c r="I7638" s="10"/>
      <c r="J7638" s="11"/>
      <c r="K7638" s="12"/>
      <c r="L7638" t="s">
        <v>17113</v>
      </c>
      <c r="M7638" t="s">
        <v>781</v>
      </c>
      <c r="S7638" s="9"/>
      <c r="T7638" s="14"/>
      <c r="U7638" s="210" t="s">
        <v>18348</v>
      </c>
      <c r="V7638" s="14">
        <v>0</v>
      </c>
      <c r="W7638" s="14">
        <v>1</v>
      </c>
      <c r="X7638" s="109" t="e">
        <v>#N/A</v>
      </c>
      <c r="Y7638" t="s">
        <v>334</v>
      </c>
      <c r="Z7638" t="s">
        <v>18167</v>
      </c>
      <c r="AA7638">
        <f t="shared" si="119"/>
        <v>1</v>
      </c>
    </row>
    <row r="7639" spans="1:27" x14ac:dyDescent="0.2">
      <c r="A7639">
        <v>7380</v>
      </c>
      <c r="B7639" s="1" t="s">
        <v>17491</v>
      </c>
      <c r="C7639" t="s">
        <v>507</v>
      </c>
      <c r="D7639" s="9"/>
      <c r="E7639" s="9" t="s">
        <v>508</v>
      </c>
      <c r="F7639" s="9"/>
      <c r="G7639" s="10"/>
      <c r="H7639" s="10"/>
      <c r="I7639" s="10"/>
      <c r="J7639" s="11"/>
      <c r="K7639" s="12"/>
      <c r="L7639" t="s">
        <v>17113</v>
      </c>
      <c r="M7639" t="s">
        <v>781</v>
      </c>
      <c r="S7639" s="9"/>
      <c r="T7639" s="14"/>
      <c r="U7639" s="210" t="s">
        <v>18348</v>
      </c>
      <c r="V7639" s="14">
        <v>0</v>
      </c>
      <c r="W7639" s="14">
        <v>1</v>
      </c>
      <c r="X7639" s="109" t="e">
        <v>#N/A</v>
      </c>
      <c r="Y7639" t="s">
        <v>334</v>
      </c>
      <c r="Z7639" t="s">
        <v>18167</v>
      </c>
      <c r="AA7639">
        <f t="shared" si="119"/>
        <v>1</v>
      </c>
    </row>
    <row r="7640" spans="1:27" x14ac:dyDescent="0.2">
      <c r="A7640">
        <v>7381</v>
      </c>
      <c r="B7640" s="1" t="s">
        <v>17492</v>
      </c>
      <c r="C7640" t="s">
        <v>507</v>
      </c>
      <c r="D7640" s="9"/>
      <c r="E7640" s="9" t="s">
        <v>508</v>
      </c>
      <c r="F7640" s="9"/>
      <c r="G7640" s="10"/>
      <c r="H7640" s="10"/>
      <c r="I7640" s="10"/>
      <c r="J7640" s="11"/>
      <c r="K7640" s="12"/>
      <c r="L7640" t="s">
        <v>17113</v>
      </c>
      <c r="M7640" t="s">
        <v>781</v>
      </c>
      <c r="S7640" s="9"/>
      <c r="T7640" s="14"/>
      <c r="U7640" s="210" t="s">
        <v>18348</v>
      </c>
      <c r="V7640" s="14">
        <v>0</v>
      </c>
      <c r="W7640" s="14">
        <v>1</v>
      </c>
      <c r="X7640" s="109" t="e">
        <v>#N/A</v>
      </c>
      <c r="Y7640" t="s">
        <v>334</v>
      </c>
      <c r="Z7640" t="s">
        <v>18167</v>
      </c>
      <c r="AA7640">
        <f t="shared" si="119"/>
        <v>1</v>
      </c>
    </row>
    <row r="7641" spans="1:27" x14ac:dyDescent="0.2">
      <c r="A7641">
        <v>7382</v>
      </c>
      <c r="B7641" s="1" t="s">
        <v>17493</v>
      </c>
      <c r="C7641" t="s">
        <v>507</v>
      </c>
      <c r="D7641" s="9"/>
      <c r="E7641" s="9" t="s">
        <v>508</v>
      </c>
      <c r="F7641" s="9"/>
      <c r="G7641" s="10"/>
      <c r="H7641" s="10"/>
      <c r="I7641" s="10"/>
      <c r="J7641" s="11"/>
      <c r="K7641" s="12"/>
      <c r="L7641" t="s">
        <v>17113</v>
      </c>
      <c r="M7641" t="s">
        <v>781</v>
      </c>
      <c r="S7641" s="9"/>
      <c r="T7641" s="14"/>
      <c r="U7641" s="210" t="s">
        <v>18348</v>
      </c>
      <c r="V7641" s="14">
        <v>0</v>
      </c>
      <c r="W7641" s="14">
        <v>1</v>
      </c>
      <c r="X7641" s="109" t="e">
        <v>#N/A</v>
      </c>
      <c r="Y7641" t="s">
        <v>334</v>
      </c>
      <c r="Z7641" t="s">
        <v>18167</v>
      </c>
      <c r="AA7641">
        <f t="shared" si="119"/>
        <v>1</v>
      </c>
    </row>
    <row r="7642" spans="1:27" x14ac:dyDescent="0.2">
      <c r="A7642">
        <v>7384</v>
      </c>
      <c r="B7642" s="1" t="s">
        <v>17494</v>
      </c>
      <c r="C7642" t="s">
        <v>507</v>
      </c>
      <c r="D7642" s="9"/>
      <c r="E7642" s="9" t="s">
        <v>508</v>
      </c>
      <c r="F7642" s="9"/>
      <c r="G7642" s="10"/>
      <c r="H7642" s="10"/>
      <c r="I7642" s="10"/>
      <c r="J7642" s="11"/>
      <c r="K7642" s="12"/>
      <c r="L7642" t="s">
        <v>17113</v>
      </c>
      <c r="M7642" t="s">
        <v>781</v>
      </c>
      <c r="S7642" s="9"/>
      <c r="T7642" s="14"/>
      <c r="U7642" s="210" t="s">
        <v>18348</v>
      </c>
      <c r="V7642" s="14">
        <v>0</v>
      </c>
      <c r="W7642" s="14">
        <v>1</v>
      </c>
      <c r="X7642" s="109" t="e">
        <v>#N/A</v>
      </c>
      <c r="Y7642" t="s">
        <v>334</v>
      </c>
      <c r="Z7642" t="s">
        <v>18167</v>
      </c>
      <c r="AA7642">
        <f t="shared" si="119"/>
        <v>1</v>
      </c>
    </row>
    <row r="7643" spans="1:27" x14ac:dyDescent="0.2">
      <c r="A7643">
        <v>7386</v>
      </c>
      <c r="B7643" s="1" t="s">
        <v>17497</v>
      </c>
      <c r="C7643" t="s">
        <v>507</v>
      </c>
      <c r="D7643" s="9"/>
      <c r="E7643" s="9" t="s">
        <v>508</v>
      </c>
      <c r="F7643" s="9"/>
      <c r="G7643" s="10"/>
      <c r="H7643" s="10"/>
      <c r="I7643" s="10"/>
      <c r="J7643" s="11"/>
      <c r="K7643" s="12"/>
      <c r="L7643" t="s">
        <v>17113</v>
      </c>
      <c r="M7643" t="s">
        <v>781</v>
      </c>
      <c r="S7643" s="9"/>
      <c r="T7643" s="14"/>
      <c r="U7643" s="210" t="s">
        <v>18348</v>
      </c>
      <c r="V7643" s="14">
        <v>0</v>
      </c>
      <c r="W7643" s="14">
        <v>1</v>
      </c>
      <c r="X7643" s="109" t="e">
        <v>#N/A</v>
      </c>
      <c r="Y7643" t="s">
        <v>334</v>
      </c>
      <c r="Z7643" t="s">
        <v>18167</v>
      </c>
      <c r="AA7643">
        <f t="shared" si="119"/>
        <v>1</v>
      </c>
    </row>
    <row r="7644" spans="1:27" x14ac:dyDescent="0.2">
      <c r="A7644">
        <v>7387</v>
      </c>
      <c r="B7644" s="1" t="s">
        <v>17498</v>
      </c>
      <c r="C7644" t="s">
        <v>507</v>
      </c>
      <c r="D7644" s="9"/>
      <c r="E7644" s="9" t="s">
        <v>508</v>
      </c>
      <c r="F7644" s="9"/>
      <c r="G7644" s="10">
        <v>8</v>
      </c>
      <c r="H7644" s="151" t="s">
        <v>495</v>
      </c>
      <c r="I7644" s="10">
        <v>1946</v>
      </c>
      <c r="J7644" s="11">
        <v>17083</v>
      </c>
      <c r="K7644" s="12"/>
      <c r="L7644" s="145" t="s">
        <v>18743</v>
      </c>
      <c r="M7644" s="145" t="s">
        <v>753</v>
      </c>
      <c r="S7644" s="9"/>
      <c r="T7644" s="14"/>
      <c r="U7644" s="210">
        <v>17076</v>
      </c>
      <c r="V7644" s="14">
        <v>0</v>
      </c>
      <c r="W7644" s="14">
        <v>1</v>
      </c>
      <c r="X7644" s="109" t="e">
        <v>#N/A</v>
      </c>
      <c r="Y7644" t="s">
        <v>334</v>
      </c>
      <c r="Z7644" t="s">
        <v>18167</v>
      </c>
      <c r="AA7644">
        <f t="shared" si="119"/>
        <v>1</v>
      </c>
    </row>
    <row r="7645" spans="1:27" x14ac:dyDescent="0.2">
      <c r="A7645">
        <v>2939</v>
      </c>
      <c r="B7645" s="1" t="s">
        <v>17072</v>
      </c>
      <c r="C7645" t="s">
        <v>507</v>
      </c>
      <c r="D7645" s="9" t="s">
        <v>2138</v>
      </c>
      <c r="E7645" s="9" t="s">
        <v>5549</v>
      </c>
      <c r="F7645" s="9"/>
      <c r="G7645" s="10"/>
      <c r="H7645" s="10"/>
      <c r="I7645" s="10"/>
      <c r="J7645" s="11"/>
      <c r="K7645" s="12"/>
      <c r="L7645" t="s">
        <v>17073</v>
      </c>
      <c r="M7645" t="s">
        <v>781</v>
      </c>
      <c r="S7645" s="9"/>
      <c r="T7645" s="14"/>
      <c r="U7645" s="210" t="s">
        <v>18348</v>
      </c>
      <c r="V7645" s="14">
        <v>0</v>
      </c>
      <c r="W7645" s="14">
        <v>1</v>
      </c>
      <c r="X7645" s="109" t="e">
        <v>#N/A</v>
      </c>
      <c r="Y7645" t="s">
        <v>2138</v>
      </c>
      <c r="Z7645" t="s">
        <v>18167</v>
      </c>
      <c r="AA7645">
        <f t="shared" si="119"/>
        <v>1</v>
      </c>
    </row>
    <row r="7646" spans="1:27" x14ac:dyDescent="0.2">
      <c r="A7646">
        <v>3058</v>
      </c>
      <c r="B7646" s="1" t="s">
        <v>17075</v>
      </c>
      <c r="C7646" t="s">
        <v>507</v>
      </c>
      <c r="D7646" s="9" t="s">
        <v>2138</v>
      </c>
      <c r="E7646" s="9" t="s">
        <v>5549</v>
      </c>
      <c r="F7646" s="9"/>
      <c r="G7646" s="10"/>
      <c r="H7646" s="10"/>
      <c r="I7646" s="10"/>
      <c r="J7646" s="11"/>
      <c r="K7646" s="12"/>
      <c r="L7646" t="s">
        <v>17831</v>
      </c>
      <c r="M7646" t="s">
        <v>781</v>
      </c>
      <c r="S7646" s="9"/>
      <c r="T7646" s="14"/>
      <c r="U7646" s="210" t="s">
        <v>18348</v>
      </c>
      <c r="V7646" s="14">
        <v>0</v>
      </c>
      <c r="W7646" s="14">
        <v>1</v>
      </c>
      <c r="X7646" s="109" t="e">
        <v>#N/A</v>
      </c>
      <c r="Y7646" t="s">
        <v>2138</v>
      </c>
      <c r="Z7646" t="s">
        <v>18167</v>
      </c>
      <c r="AA7646">
        <f t="shared" si="119"/>
        <v>1</v>
      </c>
    </row>
    <row r="7647" spans="1:27" x14ac:dyDescent="0.2">
      <c r="A7647">
        <v>7389</v>
      </c>
      <c r="B7647" s="1" t="s">
        <v>17499</v>
      </c>
      <c r="C7647" t="s">
        <v>507</v>
      </c>
      <c r="D7647" s="9"/>
      <c r="E7647" s="9" t="s">
        <v>508</v>
      </c>
      <c r="F7647" s="9"/>
      <c r="G7647" s="10"/>
      <c r="H7647" s="10"/>
      <c r="I7647" s="10"/>
      <c r="J7647" s="11"/>
      <c r="K7647" s="12"/>
      <c r="L7647" t="s">
        <v>17113</v>
      </c>
      <c r="M7647" t="s">
        <v>781</v>
      </c>
      <c r="S7647" s="9"/>
      <c r="T7647" s="14"/>
      <c r="U7647" s="210" t="s">
        <v>18348</v>
      </c>
      <c r="V7647" s="14">
        <v>0</v>
      </c>
      <c r="W7647" s="14">
        <v>1</v>
      </c>
      <c r="X7647" s="109" t="e">
        <v>#N/A</v>
      </c>
      <c r="Y7647" t="s">
        <v>334</v>
      </c>
      <c r="Z7647" t="s">
        <v>18167</v>
      </c>
      <c r="AA7647">
        <f t="shared" si="119"/>
        <v>1</v>
      </c>
    </row>
    <row r="7648" spans="1:27" x14ac:dyDescent="0.2">
      <c r="A7648">
        <v>6927</v>
      </c>
      <c r="B7648" s="1" t="s">
        <v>17133</v>
      </c>
      <c r="C7648" t="s">
        <v>507</v>
      </c>
      <c r="D7648" s="9"/>
      <c r="E7648" s="9"/>
      <c r="F7648" s="9"/>
      <c r="G7648" s="10"/>
      <c r="H7648" s="10"/>
      <c r="I7648" s="10"/>
      <c r="J7648" s="11"/>
      <c r="K7648" s="12"/>
      <c r="L7648" s="13" t="s">
        <v>17056</v>
      </c>
      <c r="M7648" t="s">
        <v>753</v>
      </c>
      <c r="S7648" s="9"/>
      <c r="T7648" s="14"/>
      <c r="U7648" s="210" t="s">
        <v>18348</v>
      </c>
      <c r="V7648" s="14">
        <v>0</v>
      </c>
      <c r="W7648" s="14">
        <v>1</v>
      </c>
      <c r="X7648" s="109" t="e">
        <v>#N/A</v>
      </c>
      <c r="Y7648" t="s">
        <v>334</v>
      </c>
      <c r="Z7648" t="s">
        <v>18167</v>
      </c>
      <c r="AA7648">
        <f t="shared" si="119"/>
        <v>1</v>
      </c>
    </row>
    <row r="7649" spans="1:27" x14ac:dyDescent="0.2">
      <c r="A7649">
        <v>7390</v>
      </c>
      <c r="B7649" s="1" t="s">
        <v>17500</v>
      </c>
      <c r="C7649" t="s">
        <v>507</v>
      </c>
      <c r="D7649" s="9"/>
      <c r="E7649" s="9" t="s">
        <v>508</v>
      </c>
      <c r="F7649" s="9"/>
      <c r="G7649" s="10"/>
      <c r="H7649" s="10"/>
      <c r="I7649" s="10"/>
      <c r="J7649" s="11"/>
      <c r="K7649" s="12"/>
      <c r="L7649" t="s">
        <v>17113</v>
      </c>
      <c r="M7649" t="s">
        <v>781</v>
      </c>
      <c r="S7649" s="9"/>
      <c r="T7649" s="14"/>
      <c r="U7649" s="210" t="s">
        <v>18348</v>
      </c>
      <c r="V7649" s="14">
        <v>0</v>
      </c>
      <c r="W7649" s="14">
        <v>1</v>
      </c>
      <c r="X7649" s="109" t="e">
        <v>#N/A</v>
      </c>
      <c r="Y7649" t="s">
        <v>334</v>
      </c>
      <c r="Z7649" t="s">
        <v>18167</v>
      </c>
      <c r="AA7649">
        <f t="shared" si="119"/>
        <v>1</v>
      </c>
    </row>
    <row r="7650" spans="1:27" x14ac:dyDescent="0.2">
      <c r="A7650">
        <v>7392</v>
      </c>
      <c r="B7650" s="1" t="s">
        <v>17501</v>
      </c>
      <c r="C7650" t="s">
        <v>507</v>
      </c>
      <c r="D7650" s="9"/>
      <c r="E7650" s="9" t="s">
        <v>508</v>
      </c>
      <c r="F7650" s="9"/>
      <c r="G7650" s="10">
        <v>5</v>
      </c>
      <c r="H7650" s="151" t="s">
        <v>369</v>
      </c>
      <c r="I7650" s="10">
        <v>1946</v>
      </c>
      <c r="J7650" s="11">
        <v>17111</v>
      </c>
      <c r="K7650" s="12"/>
      <c r="L7650" s="145" t="s">
        <v>18746</v>
      </c>
      <c r="M7650" s="145" t="s">
        <v>753</v>
      </c>
      <c r="S7650" s="9"/>
      <c r="T7650" s="14"/>
      <c r="U7650" s="210">
        <v>17107</v>
      </c>
      <c r="V7650" s="14">
        <v>0</v>
      </c>
      <c r="W7650" s="14">
        <v>1</v>
      </c>
      <c r="X7650" s="109" t="e">
        <v>#N/A</v>
      </c>
      <c r="Y7650" t="s">
        <v>334</v>
      </c>
      <c r="Z7650" t="s">
        <v>18167</v>
      </c>
      <c r="AA7650">
        <f t="shared" si="119"/>
        <v>1</v>
      </c>
    </row>
    <row r="7651" spans="1:27" x14ac:dyDescent="0.2">
      <c r="A7651">
        <v>3522</v>
      </c>
      <c r="B7651" s="1" t="s">
        <v>17077</v>
      </c>
      <c r="C7651" t="s">
        <v>507</v>
      </c>
      <c r="D7651" s="9" t="s">
        <v>2138</v>
      </c>
      <c r="E7651" s="9" t="s">
        <v>5549</v>
      </c>
      <c r="F7651" s="9"/>
      <c r="G7651" s="10"/>
      <c r="H7651" s="10"/>
      <c r="I7651" s="10"/>
      <c r="J7651" s="11"/>
      <c r="K7651" s="12"/>
      <c r="L7651" t="s">
        <v>17078</v>
      </c>
      <c r="M7651" t="s">
        <v>781</v>
      </c>
      <c r="S7651" s="9"/>
      <c r="T7651" s="14"/>
      <c r="U7651" s="210" t="s">
        <v>18348</v>
      </c>
      <c r="V7651" s="14">
        <v>0</v>
      </c>
      <c r="W7651" s="14">
        <v>1</v>
      </c>
      <c r="X7651" s="109" t="e">
        <v>#N/A</v>
      </c>
      <c r="Y7651" t="s">
        <v>2138</v>
      </c>
      <c r="Z7651" t="s">
        <v>18167</v>
      </c>
      <c r="AA7651">
        <f t="shared" si="119"/>
        <v>1</v>
      </c>
    </row>
    <row r="7652" spans="1:27" x14ac:dyDescent="0.2">
      <c r="A7652">
        <v>7394</v>
      </c>
      <c r="B7652" s="1" t="s">
        <v>17502</v>
      </c>
      <c r="C7652" t="s">
        <v>507</v>
      </c>
      <c r="D7652" s="9"/>
      <c r="E7652" s="9" t="s">
        <v>508</v>
      </c>
      <c r="F7652" s="9"/>
      <c r="G7652" s="10"/>
      <c r="H7652" s="10"/>
      <c r="I7652" s="10"/>
      <c r="J7652" s="11"/>
      <c r="K7652" s="12"/>
      <c r="L7652" t="s">
        <v>17113</v>
      </c>
      <c r="M7652" t="s">
        <v>781</v>
      </c>
      <c r="S7652" s="9"/>
      <c r="T7652" s="14"/>
      <c r="U7652" s="210" t="s">
        <v>18348</v>
      </c>
      <c r="V7652" s="14">
        <v>0</v>
      </c>
      <c r="W7652" s="14">
        <v>1</v>
      </c>
      <c r="X7652" s="109" t="e">
        <v>#N/A</v>
      </c>
      <c r="Y7652" t="s">
        <v>334</v>
      </c>
      <c r="Z7652" t="s">
        <v>18167</v>
      </c>
      <c r="AA7652">
        <f t="shared" si="119"/>
        <v>1</v>
      </c>
    </row>
    <row r="7653" spans="1:27" x14ac:dyDescent="0.2">
      <c r="A7653">
        <v>7395</v>
      </c>
      <c r="B7653" s="1" t="s">
        <v>17503</v>
      </c>
      <c r="C7653" t="s">
        <v>507</v>
      </c>
      <c r="D7653" s="9"/>
      <c r="E7653" s="9" t="s">
        <v>508</v>
      </c>
      <c r="F7653" s="9"/>
      <c r="G7653" s="10"/>
      <c r="H7653" s="10"/>
      <c r="I7653" s="10"/>
      <c r="J7653" s="11"/>
      <c r="K7653" s="12"/>
      <c r="L7653" t="s">
        <v>17113</v>
      </c>
      <c r="M7653" t="s">
        <v>781</v>
      </c>
      <c r="S7653" s="9"/>
      <c r="T7653" s="14"/>
      <c r="U7653" s="210" t="s">
        <v>18348</v>
      </c>
      <c r="V7653" s="14">
        <v>0</v>
      </c>
      <c r="W7653" s="14">
        <v>1</v>
      </c>
      <c r="X7653" s="109" t="e">
        <v>#N/A</v>
      </c>
      <c r="Y7653" t="s">
        <v>334</v>
      </c>
      <c r="Z7653" t="s">
        <v>18167</v>
      </c>
      <c r="AA7653">
        <f t="shared" si="119"/>
        <v>1</v>
      </c>
    </row>
    <row r="7654" spans="1:27" x14ac:dyDescent="0.2">
      <c r="A7654">
        <v>7396</v>
      </c>
      <c r="B7654" s="1" t="s">
        <v>17504</v>
      </c>
      <c r="C7654" t="s">
        <v>507</v>
      </c>
      <c r="D7654" s="9"/>
      <c r="E7654" s="9" t="s">
        <v>508</v>
      </c>
      <c r="F7654" s="9"/>
      <c r="G7654" s="10"/>
      <c r="H7654" s="10"/>
      <c r="I7654" s="10"/>
      <c r="J7654" s="11"/>
      <c r="K7654" s="12"/>
      <c r="L7654" t="s">
        <v>17113</v>
      </c>
      <c r="M7654" t="s">
        <v>781</v>
      </c>
      <c r="S7654" s="9"/>
      <c r="T7654" s="14"/>
      <c r="U7654" s="210" t="s">
        <v>18348</v>
      </c>
      <c r="V7654" s="14">
        <v>0</v>
      </c>
      <c r="W7654" s="14">
        <v>1</v>
      </c>
      <c r="X7654" s="109" t="e">
        <v>#N/A</v>
      </c>
      <c r="Y7654" t="s">
        <v>334</v>
      </c>
      <c r="Z7654" t="s">
        <v>18167</v>
      </c>
      <c r="AA7654">
        <f t="shared" si="119"/>
        <v>1</v>
      </c>
    </row>
    <row r="7655" spans="1:27" x14ac:dyDescent="0.2">
      <c r="A7655">
        <v>7397</v>
      </c>
      <c r="B7655" s="1" t="s">
        <v>17505</v>
      </c>
      <c r="C7655" t="s">
        <v>507</v>
      </c>
      <c r="D7655" s="9"/>
      <c r="E7655" s="9" t="s">
        <v>508</v>
      </c>
      <c r="F7655" s="9"/>
      <c r="G7655" s="10"/>
      <c r="H7655" s="10"/>
      <c r="I7655" s="10"/>
      <c r="J7655" s="11"/>
      <c r="K7655" s="12"/>
      <c r="L7655" t="s">
        <v>17113</v>
      </c>
      <c r="M7655" t="s">
        <v>781</v>
      </c>
      <c r="S7655" s="9"/>
      <c r="T7655" s="14"/>
      <c r="U7655" s="210" t="s">
        <v>18348</v>
      </c>
      <c r="V7655" s="14">
        <v>0</v>
      </c>
      <c r="W7655" s="14">
        <v>1</v>
      </c>
      <c r="X7655" s="109" t="e">
        <v>#N/A</v>
      </c>
      <c r="Y7655" t="s">
        <v>334</v>
      </c>
      <c r="Z7655" t="s">
        <v>18167</v>
      </c>
      <c r="AA7655">
        <f t="shared" si="119"/>
        <v>1</v>
      </c>
    </row>
    <row r="7656" spans="1:27" x14ac:dyDescent="0.2">
      <c r="A7656">
        <v>7400</v>
      </c>
      <c r="B7656" s="1" t="s">
        <v>17506</v>
      </c>
      <c r="C7656" t="s">
        <v>507</v>
      </c>
      <c r="D7656" s="9"/>
      <c r="E7656" s="9" t="s">
        <v>508</v>
      </c>
      <c r="F7656" s="9"/>
      <c r="G7656" s="10"/>
      <c r="H7656" s="10"/>
      <c r="I7656" s="10"/>
      <c r="J7656" s="11"/>
      <c r="K7656" s="12"/>
      <c r="L7656" t="s">
        <v>17113</v>
      </c>
      <c r="M7656" t="s">
        <v>781</v>
      </c>
      <c r="S7656" s="9"/>
      <c r="T7656" s="14"/>
      <c r="U7656" s="210" t="s">
        <v>18348</v>
      </c>
      <c r="V7656" s="14">
        <v>0</v>
      </c>
      <c r="W7656" s="14">
        <v>1</v>
      </c>
      <c r="X7656" s="109" t="e">
        <v>#N/A</v>
      </c>
      <c r="Y7656" t="s">
        <v>334</v>
      </c>
      <c r="Z7656" t="s">
        <v>18167</v>
      </c>
      <c r="AA7656">
        <f t="shared" si="119"/>
        <v>1</v>
      </c>
    </row>
    <row r="7657" spans="1:27" x14ac:dyDescent="0.2">
      <c r="A7657">
        <v>7402</v>
      </c>
      <c r="B7657" s="1" t="s">
        <v>17507</v>
      </c>
      <c r="C7657" t="s">
        <v>507</v>
      </c>
      <c r="D7657" s="9"/>
      <c r="E7657" s="9" t="s">
        <v>508</v>
      </c>
      <c r="F7657" s="9"/>
      <c r="G7657" s="10"/>
      <c r="H7657" s="10"/>
      <c r="I7657" s="10"/>
      <c r="J7657" s="11"/>
      <c r="K7657" s="12"/>
      <c r="L7657" t="s">
        <v>17113</v>
      </c>
      <c r="M7657" t="s">
        <v>781</v>
      </c>
      <c r="S7657" s="9"/>
      <c r="T7657" s="14"/>
      <c r="U7657" s="210" t="s">
        <v>18348</v>
      </c>
      <c r="V7657" s="14">
        <v>0</v>
      </c>
      <c r="W7657" s="14">
        <v>1</v>
      </c>
      <c r="X7657" s="109" t="e">
        <v>#N/A</v>
      </c>
      <c r="Y7657" t="s">
        <v>334</v>
      </c>
      <c r="Z7657" t="s">
        <v>18167</v>
      </c>
      <c r="AA7657">
        <f t="shared" si="119"/>
        <v>1</v>
      </c>
    </row>
    <row r="7658" spans="1:27" x14ac:dyDescent="0.2">
      <c r="A7658">
        <v>4319</v>
      </c>
      <c r="B7658" s="1" t="s">
        <v>17079</v>
      </c>
      <c r="C7658" t="s">
        <v>507</v>
      </c>
      <c r="D7658" s="9" t="s">
        <v>2138</v>
      </c>
      <c r="E7658" s="9" t="s">
        <v>5549</v>
      </c>
      <c r="F7658" s="9"/>
      <c r="G7658" s="10"/>
      <c r="H7658" s="10"/>
      <c r="I7658" s="10"/>
      <c r="J7658" s="11"/>
      <c r="K7658" s="12"/>
      <c r="L7658" t="s">
        <v>17080</v>
      </c>
      <c r="M7658" t="s">
        <v>781</v>
      </c>
      <c r="S7658" s="9"/>
      <c r="T7658" s="14"/>
      <c r="U7658" s="210" t="s">
        <v>18348</v>
      </c>
      <c r="V7658" s="14">
        <v>0</v>
      </c>
      <c r="W7658" s="14">
        <v>1</v>
      </c>
      <c r="X7658" s="109" t="e">
        <v>#N/A</v>
      </c>
      <c r="Y7658" t="s">
        <v>2138</v>
      </c>
      <c r="Z7658" t="s">
        <v>18167</v>
      </c>
      <c r="AA7658">
        <f t="shared" si="119"/>
        <v>1</v>
      </c>
    </row>
    <row r="7659" spans="1:27" x14ac:dyDescent="0.2">
      <c r="A7659">
        <v>7403</v>
      </c>
      <c r="B7659" s="1" t="s">
        <v>17508</v>
      </c>
      <c r="C7659" t="s">
        <v>507</v>
      </c>
      <c r="D7659" s="9"/>
      <c r="E7659" s="9" t="s">
        <v>508</v>
      </c>
      <c r="F7659" s="9"/>
      <c r="G7659" s="10"/>
      <c r="H7659" s="10"/>
      <c r="I7659" s="10"/>
      <c r="J7659" s="11"/>
      <c r="K7659" s="12"/>
      <c r="L7659" t="s">
        <v>17113</v>
      </c>
      <c r="M7659" t="s">
        <v>781</v>
      </c>
      <c r="S7659" s="9"/>
      <c r="T7659" s="14"/>
      <c r="U7659" s="210" t="s">
        <v>18348</v>
      </c>
      <c r="V7659" s="14">
        <v>0</v>
      </c>
      <c r="W7659" s="14">
        <v>1</v>
      </c>
      <c r="X7659" s="109" t="e">
        <v>#N/A</v>
      </c>
      <c r="Y7659" t="s">
        <v>334</v>
      </c>
      <c r="Z7659" t="s">
        <v>18167</v>
      </c>
      <c r="AA7659">
        <f t="shared" si="119"/>
        <v>1</v>
      </c>
    </row>
    <row r="7660" spans="1:27" x14ac:dyDescent="0.2">
      <c r="A7660">
        <v>7405</v>
      </c>
      <c r="B7660" s="1" t="s">
        <v>17509</v>
      </c>
      <c r="C7660" t="s">
        <v>507</v>
      </c>
      <c r="D7660" s="9"/>
      <c r="E7660" s="9" t="s">
        <v>508</v>
      </c>
      <c r="F7660" s="9"/>
      <c r="G7660" s="10"/>
      <c r="H7660" s="10"/>
      <c r="I7660" s="10"/>
      <c r="J7660" s="11"/>
      <c r="K7660" s="12"/>
      <c r="L7660" t="s">
        <v>17113</v>
      </c>
      <c r="M7660" t="s">
        <v>781</v>
      </c>
      <c r="S7660" s="9"/>
      <c r="T7660" s="14"/>
      <c r="U7660" s="210" t="s">
        <v>18348</v>
      </c>
      <c r="V7660" s="14">
        <v>0</v>
      </c>
      <c r="W7660" s="14">
        <v>1</v>
      </c>
      <c r="X7660" s="109" t="e">
        <v>#N/A</v>
      </c>
      <c r="Y7660" t="s">
        <v>334</v>
      </c>
      <c r="Z7660" t="s">
        <v>18167</v>
      </c>
      <c r="AA7660">
        <f t="shared" si="119"/>
        <v>1</v>
      </c>
    </row>
    <row r="7661" spans="1:27" x14ac:dyDescent="0.2">
      <c r="A7661">
        <v>7408</v>
      </c>
      <c r="B7661" s="1" t="s">
        <v>17510</v>
      </c>
      <c r="C7661" t="s">
        <v>507</v>
      </c>
      <c r="D7661" s="9"/>
      <c r="E7661" s="9" t="s">
        <v>508</v>
      </c>
      <c r="F7661" s="9"/>
      <c r="G7661" s="10"/>
      <c r="H7661" s="10"/>
      <c r="I7661" s="10"/>
      <c r="J7661" s="11"/>
      <c r="K7661" s="12"/>
      <c r="L7661" t="s">
        <v>17113</v>
      </c>
      <c r="M7661" t="s">
        <v>781</v>
      </c>
      <c r="S7661" s="9"/>
      <c r="T7661" s="14"/>
      <c r="U7661" s="210" t="s">
        <v>18348</v>
      </c>
      <c r="V7661" s="14">
        <v>0</v>
      </c>
      <c r="W7661" s="14">
        <v>1</v>
      </c>
      <c r="X7661" s="109" t="e">
        <v>#N/A</v>
      </c>
      <c r="Y7661" t="s">
        <v>334</v>
      </c>
      <c r="Z7661" t="s">
        <v>18167</v>
      </c>
      <c r="AA7661">
        <f t="shared" si="119"/>
        <v>1</v>
      </c>
    </row>
    <row r="7662" spans="1:27" x14ac:dyDescent="0.2">
      <c r="A7662">
        <v>7409</v>
      </c>
      <c r="B7662" s="1" t="s">
        <v>17511</v>
      </c>
      <c r="C7662" t="s">
        <v>507</v>
      </c>
      <c r="D7662" s="9"/>
      <c r="E7662" s="9" t="s">
        <v>508</v>
      </c>
      <c r="F7662" s="9"/>
      <c r="G7662" s="10"/>
      <c r="H7662" s="10"/>
      <c r="I7662" s="10"/>
      <c r="J7662" s="11"/>
      <c r="K7662" s="12"/>
      <c r="L7662" t="s">
        <v>17113</v>
      </c>
      <c r="M7662" t="s">
        <v>781</v>
      </c>
      <c r="S7662" s="9"/>
      <c r="T7662" s="14"/>
      <c r="U7662" s="210" t="s">
        <v>18348</v>
      </c>
      <c r="V7662" s="14">
        <v>0</v>
      </c>
      <c r="W7662" s="14">
        <v>1</v>
      </c>
      <c r="X7662" s="109" t="e">
        <v>#N/A</v>
      </c>
      <c r="Y7662" t="s">
        <v>334</v>
      </c>
      <c r="Z7662" t="s">
        <v>18167</v>
      </c>
      <c r="AA7662">
        <f t="shared" si="119"/>
        <v>1</v>
      </c>
    </row>
    <row r="7663" spans="1:27" x14ac:dyDescent="0.2">
      <c r="A7663">
        <v>7411</v>
      </c>
      <c r="B7663" s="1" t="s">
        <v>17512</v>
      </c>
      <c r="C7663" t="s">
        <v>507</v>
      </c>
      <c r="D7663" s="9"/>
      <c r="E7663" s="9" t="s">
        <v>508</v>
      </c>
      <c r="F7663" s="9"/>
      <c r="G7663" s="10"/>
      <c r="H7663" s="10"/>
      <c r="I7663" s="10"/>
      <c r="J7663" s="11"/>
      <c r="K7663" s="12"/>
      <c r="L7663" t="s">
        <v>17113</v>
      </c>
      <c r="M7663" t="s">
        <v>781</v>
      </c>
      <c r="S7663" s="9"/>
      <c r="T7663" s="14"/>
      <c r="U7663" s="210" t="s">
        <v>18348</v>
      </c>
      <c r="V7663" s="14">
        <v>0</v>
      </c>
      <c r="W7663" s="14">
        <v>1</v>
      </c>
      <c r="X7663" s="109" t="e">
        <v>#N/A</v>
      </c>
      <c r="Y7663" t="s">
        <v>334</v>
      </c>
      <c r="Z7663" t="s">
        <v>18167</v>
      </c>
      <c r="AA7663">
        <f t="shared" si="119"/>
        <v>1</v>
      </c>
    </row>
    <row r="7664" spans="1:27" x14ac:dyDescent="0.2">
      <c r="A7664">
        <v>7412</v>
      </c>
      <c r="B7664" s="1" t="s">
        <v>17513</v>
      </c>
      <c r="C7664" t="s">
        <v>507</v>
      </c>
      <c r="D7664" s="9"/>
      <c r="E7664" s="9" t="s">
        <v>508</v>
      </c>
      <c r="F7664" s="9"/>
      <c r="G7664" s="10"/>
      <c r="H7664" s="10"/>
      <c r="I7664" s="10"/>
      <c r="J7664" s="11"/>
      <c r="K7664" s="12"/>
      <c r="L7664" t="s">
        <v>17113</v>
      </c>
      <c r="M7664" t="s">
        <v>781</v>
      </c>
      <c r="S7664" s="9"/>
      <c r="T7664" s="14"/>
      <c r="U7664" s="210" t="s">
        <v>18348</v>
      </c>
      <c r="V7664" s="14">
        <v>0</v>
      </c>
      <c r="W7664" s="14">
        <v>1</v>
      </c>
      <c r="X7664" s="109" t="e">
        <v>#N/A</v>
      </c>
      <c r="Y7664" t="s">
        <v>334</v>
      </c>
      <c r="Z7664" t="s">
        <v>18167</v>
      </c>
      <c r="AA7664">
        <f t="shared" si="119"/>
        <v>1</v>
      </c>
    </row>
    <row r="7665" spans="1:27" x14ac:dyDescent="0.2">
      <c r="A7665">
        <v>7413</v>
      </c>
      <c r="B7665" s="1" t="s">
        <v>17514</v>
      </c>
      <c r="C7665" t="s">
        <v>507</v>
      </c>
      <c r="D7665" s="9"/>
      <c r="E7665" s="9" t="s">
        <v>508</v>
      </c>
      <c r="F7665" s="9"/>
      <c r="G7665" s="10"/>
      <c r="H7665" s="10"/>
      <c r="I7665" s="10"/>
      <c r="J7665" s="11"/>
      <c r="K7665" s="12"/>
      <c r="L7665" t="s">
        <v>17113</v>
      </c>
      <c r="M7665" t="s">
        <v>781</v>
      </c>
      <c r="S7665" s="9"/>
      <c r="T7665" s="14"/>
      <c r="U7665" s="210" t="s">
        <v>18348</v>
      </c>
      <c r="V7665" s="14">
        <v>0</v>
      </c>
      <c r="W7665" s="14">
        <v>1</v>
      </c>
      <c r="X7665" s="109" t="e">
        <v>#N/A</v>
      </c>
      <c r="Y7665" t="s">
        <v>334</v>
      </c>
      <c r="Z7665" t="s">
        <v>18167</v>
      </c>
      <c r="AA7665">
        <f t="shared" si="119"/>
        <v>1</v>
      </c>
    </row>
    <row r="7666" spans="1:27" x14ac:dyDescent="0.2">
      <c r="A7666">
        <v>7415</v>
      </c>
      <c r="B7666" s="1" t="s">
        <v>17515</v>
      </c>
      <c r="C7666" t="s">
        <v>507</v>
      </c>
      <c r="D7666" s="9"/>
      <c r="E7666" s="9" t="s">
        <v>508</v>
      </c>
      <c r="F7666" s="9"/>
      <c r="G7666" s="10"/>
      <c r="H7666" s="10"/>
      <c r="I7666" s="10"/>
      <c r="J7666" s="11"/>
      <c r="K7666" s="12"/>
      <c r="L7666" t="s">
        <v>17113</v>
      </c>
      <c r="M7666" t="s">
        <v>781</v>
      </c>
      <c r="S7666" s="9"/>
      <c r="T7666" s="14"/>
      <c r="U7666" s="210" t="s">
        <v>18348</v>
      </c>
      <c r="V7666" s="14">
        <v>0</v>
      </c>
      <c r="W7666" s="14">
        <v>1</v>
      </c>
      <c r="X7666" s="109" t="e">
        <v>#N/A</v>
      </c>
      <c r="Y7666" t="s">
        <v>334</v>
      </c>
      <c r="Z7666" t="s">
        <v>18167</v>
      </c>
      <c r="AA7666">
        <f t="shared" si="119"/>
        <v>1</v>
      </c>
    </row>
    <row r="7667" spans="1:27" x14ac:dyDescent="0.2">
      <c r="A7667">
        <v>7419</v>
      </c>
      <c r="B7667" s="1" t="s">
        <v>17516</v>
      </c>
      <c r="C7667" t="s">
        <v>507</v>
      </c>
      <c r="D7667" s="9"/>
      <c r="E7667" s="9" t="s">
        <v>508</v>
      </c>
      <c r="F7667" s="9"/>
      <c r="G7667" s="10"/>
      <c r="H7667" s="10"/>
      <c r="I7667" s="10"/>
      <c r="J7667" s="11"/>
      <c r="K7667" s="12"/>
      <c r="L7667" t="s">
        <v>17113</v>
      </c>
      <c r="M7667" t="s">
        <v>781</v>
      </c>
      <c r="S7667" s="9"/>
      <c r="T7667" s="14"/>
      <c r="U7667" s="210" t="s">
        <v>18348</v>
      </c>
      <c r="V7667" s="14">
        <v>0</v>
      </c>
      <c r="W7667" s="14">
        <v>1</v>
      </c>
      <c r="X7667" s="109" t="e">
        <v>#N/A</v>
      </c>
      <c r="Y7667" t="s">
        <v>334</v>
      </c>
      <c r="Z7667" t="s">
        <v>18167</v>
      </c>
      <c r="AA7667">
        <f t="shared" si="119"/>
        <v>1</v>
      </c>
    </row>
    <row r="7668" spans="1:27" x14ac:dyDescent="0.2">
      <c r="A7668">
        <v>7420</v>
      </c>
      <c r="B7668" s="1" t="s">
        <v>17517</v>
      </c>
      <c r="C7668" t="s">
        <v>507</v>
      </c>
      <c r="D7668" s="9"/>
      <c r="E7668" s="9" t="s">
        <v>508</v>
      </c>
      <c r="F7668" s="9"/>
      <c r="G7668" s="10">
        <v>1</v>
      </c>
      <c r="H7668" s="10" t="s">
        <v>313</v>
      </c>
      <c r="I7668" s="10">
        <v>1945</v>
      </c>
      <c r="J7668" s="11">
        <v>16558</v>
      </c>
      <c r="K7668" s="12"/>
      <c r="L7668" t="s">
        <v>18731</v>
      </c>
      <c r="M7668" t="s">
        <v>753</v>
      </c>
      <c r="S7668" s="9"/>
      <c r="T7668" s="14"/>
      <c r="U7668" s="210" t="s">
        <v>5920</v>
      </c>
      <c r="V7668" s="14">
        <v>0</v>
      </c>
      <c r="W7668" s="14">
        <v>1</v>
      </c>
      <c r="X7668" s="109" t="e">
        <v>#N/A</v>
      </c>
      <c r="Y7668" t="s">
        <v>334</v>
      </c>
      <c r="Z7668" t="s">
        <v>18167</v>
      </c>
      <c r="AA7668">
        <f t="shared" si="119"/>
        <v>1</v>
      </c>
    </row>
    <row r="7669" spans="1:27" x14ac:dyDescent="0.2">
      <c r="A7669">
        <v>7449</v>
      </c>
      <c r="B7669" s="1" t="s">
        <v>17518</v>
      </c>
      <c r="C7669" t="s">
        <v>507</v>
      </c>
      <c r="D7669" s="9"/>
      <c r="E7669" s="9" t="s">
        <v>508</v>
      </c>
      <c r="F7669" s="9"/>
      <c r="G7669" s="10"/>
      <c r="H7669" s="10"/>
      <c r="I7669" s="10"/>
      <c r="J7669" s="11"/>
      <c r="K7669" s="12"/>
      <c r="L7669" t="s">
        <v>17113</v>
      </c>
      <c r="M7669" t="s">
        <v>781</v>
      </c>
      <c r="S7669" s="9"/>
      <c r="T7669" s="14"/>
      <c r="U7669" s="210" t="s">
        <v>18348</v>
      </c>
      <c r="V7669" s="14">
        <v>0</v>
      </c>
      <c r="W7669" s="14">
        <v>1</v>
      </c>
      <c r="X7669" s="109" t="e">
        <v>#N/A</v>
      </c>
      <c r="Y7669" t="s">
        <v>334</v>
      </c>
      <c r="Z7669" t="s">
        <v>18167</v>
      </c>
      <c r="AA7669">
        <f t="shared" si="119"/>
        <v>1</v>
      </c>
    </row>
    <row r="7670" spans="1:27" x14ac:dyDescent="0.2">
      <c r="A7670">
        <v>7450</v>
      </c>
      <c r="B7670" s="1" t="s">
        <v>17519</v>
      </c>
      <c r="C7670" t="s">
        <v>507</v>
      </c>
      <c r="D7670" s="9"/>
      <c r="E7670" s="9" t="s">
        <v>508</v>
      </c>
      <c r="F7670" s="9"/>
      <c r="G7670" s="10"/>
      <c r="H7670" s="10"/>
      <c r="I7670" s="10"/>
      <c r="J7670" s="11"/>
      <c r="K7670" s="12"/>
      <c r="L7670" t="s">
        <v>17113</v>
      </c>
      <c r="M7670" t="s">
        <v>781</v>
      </c>
      <c r="S7670" s="9"/>
      <c r="T7670" s="14"/>
      <c r="U7670" s="210" t="s">
        <v>18348</v>
      </c>
      <c r="V7670" s="14">
        <v>0</v>
      </c>
      <c r="W7670" s="14">
        <v>1</v>
      </c>
      <c r="X7670" s="109" t="e">
        <v>#N/A</v>
      </c>
      <c r="Y7670" t="s">
        <v>334</v>
      </c>
      <c r="Z7670" t="s">
        <v>18167</v>
      </c>
      <c r="AA7670">
        <f t="shared" si="119"/>
        <v>1</v>
      </c>
    </row>
    <row r="7671" spans="1:27" x14ac:dyDescent="0.2">
      <c r="A7671">
        <v>7451</v>
      </c>
      <c r="B7671" s="1" t="s">
        <v>17520</v>
      </c>
      <c r="C7671" t="s">
        <v>507</v>
      </c>
      <c r="D7671" s="9"/>
      <c r="E7671" s="9" t="s">
        <v>508</v>
      </c>
      <c r="F7671" s="9"/>
      <c r="G7671" s="10"/>
      <c r="H7671" s="10"/>
      <c r="I7671" s="10"/>
      <c r="J7671" s="11"/>
      <c r="K7671" s="12"/>
      <c r="L7671" t="s">
        <v>17113</v>
      </c>
      <c r="M7671" t="s">
        <v>781</v>
      </c>
      <c r="S7671" s="9"/>
      <c r="T7671" s="14"/>
      <c r="U7671" s="210" t="s">
        <v>18348</v>
      </c>
      <c r="V7671" s="14">
        <v>0</v>
      </c>
      <c r="W7671" s="14">
        <v>1</v>
      </c>
      <c r="X7671" s="109" t="e">
        <v>#N/A</v>
      </c>
      <c r="Y7671" t="s">
        <v>334</v>
      </c>
      <c r="Z7671" t="s">
        <v>18167</v>
      </c>
      <c r="AA7671">
        <f t="shared" si="119"/>
        <v>1</v>
      </c>
    </row>
    <row r="7672" spans="1:27" x14ac:dyDescent="0.2">
      <c r="A7672">
        <v>7452</v>
      </c>
      <c r="B7672" s="1" t="s">
        <v>17521</v>
      </c>
      <c r="C7672" t="s">
        <v>507</v>
      </c>
      <c r="D7672" s="9"/>
      <c r="E7672" s="9" t="s">
        <v>508</v>
      </c>
      <c r="F7672" s="9"/>
      <c r="G7672" s="10"/>
      <c r="H7672" s="10"/>
      <c r="I7672" s="10"/>
      <c r="J7672" s="11"/>
      <c r="K7672" s="12"/>
      <c r="L7672" t="s">
        <v>17113</v>
      </c>
      <c r="M7672" t="s">
        <v>781</v>
      </c>
      <c r="S7672" s="9"/>
      <c r="T7672" s="14"/>
      <c r="U7672" s="210" t="s">
        <v>18348</v>
      </c>
      <c r="V7672" s="14">
        <v>0</v>
      </c>
      <c r="W7672" s="14">
        <v>1</v>
      </c>
      <c r="X7672" s="109" t="e">
        <v>#N/A</v>
      </c>
      <c r="Y7672" t="s">
        <v>334</v>
      </c>
      <c r="Z7672" t="s">
        <v>18167</v>
      </c>
      <c r="AA7672">
        <f t="shared" si="119"/>
        <v>1</v>
      </c>
    </row>
    <row r="7673" spans="1:27" x14ac:dyDescent="0.2">
      <c r="A7673">
        <v>7453</v>
      </c>
      <c r="B7673" s="1" t="s">
        <v>17522</v>
      </c>
      <c r="C7673" t="s">
        <v>507</v>
      </c>
      <c r="D7673" s="9"/>
      <c r="E7673" s="9" t="s">
        <v>508</v>
      </c>
      <c r="F7673" s="9"/>
      <c r="G7673" s="10"/>
      <c r="H7673" s="10"/>
      <c r="I7673" s="10"/>
      <c r="J7673" s="11"/>
      <c r="K7673" s="12"/>
      <c r="L7673" t="s">
        <v>17113</v>
      </c>
      <c r="M7673" t="s">
        <v>781</v>
      </c>
      <c r="S7673" s="9"/>
      <c r="T7673" s="14"/>
      <c r="U7673" s="210" t="s">
        <v>18348</v>
      </c>
      <c r="V7673" s="14">
        <v>0</v>
      </c>
      <c r="W7673" s="14">
        <v>1</v>
      </c>
      <c r="X7673" s="109" t="e">
        <v>#N/A</v>
      </c>
      <c r="Y7673" t="s">
        <v>334</v>
      </c>
      <c r="Z7673" t="s">
        <v>18167</v>
      </c>
      <c r="AA7673">
        <f t="shared" si="119"/>
        <v>1</v>
      </c>
    </row>
    <row r="7674" spans="1:27" x14ac:dyDescent="0.2">
      <c r="A7674">
        <v>7455</v>
      </c>
      <c r="B7674" s="1" t="s">
        <v>17523</v>
      </c>
      <c r="C7674" t="s">
        <v>507</v>
      </c>
      <c r="D7674" s="9"/>
      <c r="E7674" s="9" t="s">
        <v>508</v>
      </c>
      <c r="F7674" s="9"/>
      <c r="G7674" s="10"/>
      <c r="H7674" s="10"/>
      <c r="I7674" s="10"/>
      <c r="J7674" s="11"/>
      <c r="K7674" s="12"/>
      <c r="L7674" t="s">
        <v>17113</v>
      </c>
      <c r="M7674" t="s">
        <v>781</v>
      </c>
      <c r="S7674" s="9"/>
      <c r="T7674" s="14"/>
      <c r="U7674" s="210" t="s">
        <v>18348</v>
      </c>
      <c r="V7674" s="14">
        <v>0</v>
      </c>
      <c r="W7674" s="14">
        <v>1</v>
      </c>
      <c r="X7674" s="109" t="e">
        <v>#N/A</v>
      </c>
      <c r="Y7674" t="s">
        <v>334</v>
      </c>
      <c r="Z7674" t="s">
        <v>18167</v>
      </c>
      <c r="AA7674">
        <f t="shared" si="119"/>
        <v>1</v>
      </c>
    </row>
    <row r="7675" spans="1:27" x14ac:dyDescent="0.2">
      <c r="A7675">
        <v>7458</v>
      </c>
      <c r="B7675" s="1" t="s">
        <v>17524</v>
      </c>
      <c r="C7675" t="s">
        <v>507</v>
      </c>
      <c r="D7675" s="9"/>
      <c r="E7675" s="9" t="s">
        <v>508</v>
      </c>
      <c r="F7675" s="9"/>
      <c r="G7675" s="10"/>
      <c r="H7675" s="10"/>
      <c r="I7675" s="10"/>
      <c r="J7675" s="11"/>
      <c r="K7675" s="12"/>
      <c r="L7675" t="s">
        <v>17113</v>
      </c>
      <c r="M7675" t="s">
        <v>781</v>
      </c>
      <c r="S7675" s="9"/>
      <c r="T7675" s="14"/>
      <c r="U7675" s="210" t="s">
        <v>18348</v>
      </c>
      <c r="V7675" s="14">
        <v>0</v>
      </c>
      <c r="W7675" s="14">
        <v>1</v>
      </c>
      <c r="X7675" s="109" t="e">
        <v>#N/A</v>
      </c>
      <c r="Y7675" t="s">
        <v>334</v>
      </c>
      <c r="Z7675" t="s">
        <v>18167</v>
      </c>
      <c r="AA7675">
        <f t="shared" si="119"/>
        <v>1</v>
      </c>
    </row>
    <row r="7676" spans="1:27" x14ac:dyDescent="0.2">
      <c r="A7676">
        <v>7490</v>
      </c>
      <c r="B7676" s="1" t="s">
        <v>17525</v>
      </c>
      <c r="C7676" t="s">
        <v>507</v>
      </c>
      <c r="D7676" s="9"/>
      <c r="E7676" s="9" t="s">
        <v>508</v>
      </c>
      <c r="F7676" s="9"/>
      <c r="G7676" s="10"/>
      <c r="H7676" s="10"/>
      <c r="I7676" s="10"/>
      <c r="J7676" s="11"/>
      <c r="K7676" s="12"/>
      <c r="L7676" t="s">
        <v>18730</v>
      </c>
      <c r="M7676" t="s">
        <v>753</v>
      </c>
      <c r="S7676" s="9"/>
      <c r="T7676" s="14"/>
      <c r="U7676" s="210" t="s">
        <v>1042</v>
      </c>
      <c r="V7676" s="14">
        <v>0</v>
      </c>
      <c r="W7676" s="14">
        <v>1</v>
      </c>
      <c r="X7676" s="109" t="e">
        <v>#N/A</v>
      </c>
      <c r="Y7676" t="s">
        <v>334</v>
      </c>
      <c r="Z7676" t="s">
        <v>18167</v>
      </c>
      <c r="AA7676">
        <f t="shared" si="119"/>
        <v>1</v>
      </c>
    </row>
    <row r="7677" spans="1:27" x14ac:dyDescent="0.2">
      <c r="A7677">
        <v>7496</v>
      </c>
      <c r="B7677" s="1" t="s">
        <v>17526</v>
      </c>
      <c r="C7677" t="s">
        <v>507</v>
      </c>
      <c r="D7677" s="9"/>
      <c r="E7677" s="9" t="s">
        <v>508</v>
      </c>
      <c r="F7677" s="9"/>
      <c r="G7677" s="10"/>
      <c r="H7677" s="10"/>
      <c r="I7677" s="10"/>
      <c r="J7677" s="11"/>
      <c r="K7677" s="12"/>
      <c r="L7677" t="s">
        <v>17113</v>
      </c>
      <c r="M7677" t="s">
        <v>781</v>
      </c>
      <c r="S7677" s="9"/>
      <c r="T7677" s="14"/>
      <c r="U7677" s="210" t="s">
        <v>18348</v>
      </c>
      <c r="V7677" s="14">
        <v>0</v>
      </c>
      <c r="W7677" s="14">
        <v>1</v>
      </c>
      <c r="X7677" s="109" t="e">
        <v>#N/A</v>
      </c>
      <c r="Y7677" t="s">
        <v>334</v>
      </c>
      <c r="Z7677" t="s">
        <v>18167</v>
      </c>
      <c r="AA7677">
        <f t="shared" si="119"/>
        <v>1</v>
      </c>
    </row>
    <row r="7678" spans="1:27" x14ac:dyDescent="0.2">
      <c r="A7678">
        <v>7498</v>
      </c>
      <c r="B7678" s="1" t="s">
        <v>17527</v>
      </c>
      <c r="C7678" t="s">
        <v>507</v>
      </c>
      <c r="D7678" s="9"/>
      <c r="E7678" s="9" t="s">
        <v>508</v>
      </c>
      <c r="F7678" s="9"/>
      <c r="G7678" s="10"/>
      <c r="H7678" s="10"/>
      <c r="I7678" s="10"/>
      <c r="J7678" s="11"/>
      <c r="K7678" s="12"/>
      <c r="L7678" t="s">
        <v>17113</v>
      </c>
      <c r="M7678" t="s">
        <v>781</v>
      </c>
      <c r="S7678" s="9"/>
      <c r="T7678" s="14"/>
      <c r="U7678" s="210" t="s">
        <v>18348</v>
      </c>
      <c r="V7678" s="14">
        <v>0</v>
      </c>
      <c r="W7678" s="14">
        <v>1</v>
      </c>
      <c r="X7678" s="109" t="e">
        <v>#N/A</v>
      </c>
      <c r="Y7678" t="s">
        <v>334</v>
      </c>
      <c r="Z7678" t="s">
        <v>18167</v>
      </c>
      <c r="AA7678">
        <f t="shared" si="119"/>
        <v>1</v>
      </c>
    </row>
    <row r="7679" spans="1:27" x14ac:dyDescent="0.2">
      <c r="A7679">
        <v>7506</v>
      </c>
      <c r="B7679" s="1" t="s">
        <v>17528</v>
      </c>
      <c r="C7679" t="s">
        <v>507</v>
      </c>
      <c r="D7679" s="9"/>
      <c r="E7679" s="9" t="s">
        <v>508</v>
      </c>
      <c r="F7679" s="9"/>
      <c r="G7679" s="10"/>
      <c r="H7679" s="10"/>
      <c r="I7679" s="10"/>
      <c r="J7679" s="11"/>
      <c r="K7679" s="12"/>
      <c r="L7679" t="s">
        <v>17113</v>
      </c>
      <c r="M7679" t="s">
        <v>781</v>
      </c>
      <c r="S7679" s="9"/>
      <c r="T7679" s="14"/>
      <c r="U7679" s="210" t="s">
        <v>18348</v>
      </c>
      <c r="V7679" s="14">
        <v>0</v>
      </c>
      <c r="W7679" s="14">
        <v>1</v>
      </c>
      <c r="X7679" s="109" t="e">
        <v>#N/A</v>
      </c>
      <c r="Y7679" t="s">
        <v>334</v>
      </c>
      <c r="Z7679" t="s">
        <v>18167</v>
      </c>
      <c r="AA7679">
        <f t="shared" si="119"/>
        <v>1</v>
      </c>
    </row>
    <row r="7680" spans="1:27" x14ac:dyDescent="0.2">
      <c r="A7680">
        <v>7556</v>
      </c>
      <c r="B7680" s="1" t="s">
        <v>17529</v>
      </c>
      <c r="C7680" t="s">
        <v>507</v>
      </c>
      <c r="D7680" s="9"/>
      <c r="E7680" s="9" t="s">
        <v>508</v>
      </c>
      <c r="F7680" s="9"/>
      <c r="G7680" s="10"/>
      <c r="H7680" s="10"/>
      <c r="I7680" s="10"/>
      <c r="J7680" s="11"/>
      <c r="K7680" s="12"/>
      <c r="L7680" t="s">
        <v>17113</v>
      </c>
      <c r="M7680" t="s">
        <v>781</v>
      </c>
      <c r="S7680" s="9"/>
      <c r="T7680" s="14"/>
      <c r="U7680" s="210" t="s">
        <v>18348</v>
      </c>
      <c r="V7680" s="14">
        <v>0</v>
      </c>
      <c r="W7680" s="14">
        <v>1</v>
      </c>
      <c r="X7680" s="109" t="e">
        <v>#N/A</v>
      </c>
      <c r="Y7680" t="s">
        <v>334</v>
      </c>
      <c r="Z7680" t="s">
        <v>18167</v>
      </c>
      <c r="AA7680">
        <f t="shared" si="119"/>
        <v>1</v>
      </c>
    </row>
    <row r="7681" spans="1:27" x14ac:dyDescent="0.2">
      <c r="A7681">
        <v>7558</v>
      </c>
      <c r="B7681" s="1" t="s">
        <v>17530</v>
      </c>
      <c r="C7681" t="s">
        <v>507</v>
      </c>
      <c r="D7681" s="9"/>
      <c r="E7681" s="9" t="s">
        <v>508</v>
      </c>
      <c r="F7681" s="9"/>
      <c r="G7681" s="10"/>
      <c r="H7681" s="10"/>
      <c r="I7681" s="10"/>
      <c r="J7681" s="11"/>
      <c r="K7681" s="12"/>
      <c r="L7681" t="s">
        <v>17113</v>
      </c>
      <c r="M7681" t="s">
        <v>781</v>
      </c>
      <c r="S7681" s="9"/>
      <c r="T7681" s="14"/>
      <c r="U7681" s="210" t="s">
        <v>18348</v>
      </c>
      <c r="V7681" s="14">
        <v>0</v>
      </c>
      <c r="W7681" s="14">
        <v>1</v>
      </c>
      <c r="X7681" s="109" t="e">
        <v>#N/A</v>
      </c>
      <c r="Y7681" t="s">
        <v>334</v>
      </c>
      <c r="Z7681" t="s">
        <v>18167</v>
      </c>
      <c r="AA7681">
        <f t="shared" si="119"/>
        <v>1</v>
      </c>
    </row>
    <row r="7682" spans="1:27" x14ac:dyDescent="0.2">
      <c r="A7682">
        <v>7663</v>
      </c>
      <c r="B7682" s="1" t="s">
        <v>17531</v>
      </c>
      <c r="C7682" t="s">
        <v>507</v>
      </c>
      <c r="D7682" s="9"/>
      <c r="E7682" s="9" t="s">
        <v>508</v>
      </c>
      <c r="F7682" s="9"/>
      <c r="G7682" s="10"/>
      <c r="H7682" s="10"/>
      <c r="I7682" s="10"/>
      <c r="J7682" s="11"/>
      <c r="K7682" s="12"/>
      <c r="L7682" t="s">
        <v>17113</v>
      </c>
      <c r="M7682" t="s">
        <v>781</v>
      </c>
      <c r="S7682" s="9"/>
      <c r="T7682" s="14"/>
      <c r="U7682" s="210" t="s">
        <v>18348</v>
      </c>
      <c r="V7682" s="14">
        <v>0</v>
      </c>
      <c r="W7682" s="14">
        <v>1</v>
      </c>
      <c r="X7682" s="109" t="e">
        <v>#N/A</v>
      </c>
      <c r="Y7682" t="s">
        <v>334</v>
      </c>
      <c r="Z7682" t="s">
        <v>18167</v>
      </c>
      <c r="AA7682">
        <f t="shared" ref="AA7682:AA7745" si="120">LEN(D7682)-LEN(SUBSTITUTE(D7682,"/",""))+1</f>
        <v>1</v>
      </c>
    </row>
    <row r="7683" spans="1:27" x14ac:dyDescent="0.2">
      <c r="A7683">
        <v>7665</v>
      </c>
      <c r="B7683" s="1" t="s">
        <v>17532</v>
      </c>
      <c r="C7683" t="s">
        <v>507</v>
      </c>
      <c r="D7683" s="9"/>
      <c r="E7683" s="9" t="s">
        <v>508</v>
      </c>
      <c r="F7683" s="9"/>
      <c r="G7683" s="10"/>
      <c r="H7683" s="10"/>
      <c r="I7683" s="10"/>
      <c r="J7683" s="11"/>
      <c r="K7683" s="12"/>
      <c r="L7683" t="s">
        <v>17113</v>
      </c>
      <c r="M7683" t="s">
        <v>781</v>
      </c>
      <c r="S7683" s="9"/>
      <c r="T7683" s="14"/>
      <c r="U7683" s="210" t="s">
        <v>18348</v>
      </c>
      <c r="V7683" s="14">
        <v>0</v>
      </c>
      <c r="W7683" s="14">
        <v>1</v>
      </c>
      <c r="X7683" s="109" t="e">
        <v>#N/A</v>
      </c>
      <c r="Y7683" t="s">
        <v>334</v>
      </c>
      <c r="Z7683" t="s">
        <v>18167</v>
      </c>
      <c r="AA7683">
        <f t="shared" si="120"/>
        <v>1</v>
      </c>
    </row>
    <row r="7684" spans="1:27" x14ac:dyDescent="0.2">
      <c r="A7684">
        <v>7674</v>
      </c>
      <c r="B7684" s="1" t="s">
        <v>17533</v>
      </c>
      <c r="C7684" t="s">
        <v>507</v>
      </c>
      <c r="D7684" s="9"/>
      <c r="E7684" s="9" t="s">
        <v>508</v>
      </c>
      <c r="F7684" s="9"/>
      <c r="G7684" s="10"/>
      <c r="H7684" s="10"/>
      <c r="I7684" s="10"/>
      <c r="J7684" s="11"/>
      <c r="K7684" s="12"/>
      <c r="L7684" t="s">
        <v>17113</v>
      </c>
      <c r="M7684" t="s">
        <v>781</v>
      </c>
      <c r="S7684" s="9"/>
      <c r="T7684" s="14"/>
      <c r="U7684" s="210" t="s">
        <v>18348</v>
      </c>
      <c r="V7684" s="14">
        <v>0</v>
      </c>
      <c r="W7684" s="14">
        <v>1</v>
      </c>
      <c r="X7684" s="109" t="e">
        <v>#N/A</v>
      </c>
      <c r="Y7684" t="s">
        <v>334</v>
      </c>
      <c r="Z7684" t="s">
        <v>18167</v>
      </c>
      <c r="AA7684">
        <f t="shared" si="120"/>
        <v>1</v>
      </c>
    </row>
    <row r="7685" spans="1:27" x14ac:dyDescent="0.2">
      <c r="A7685">
        <v>7675</v>
      </c>
      <c r="B7685" s="1" t="s">
        <v>17534</v>
      </c>
      <c r="C7685" t="s">
        <v>507</v>
      </c>
      <c r="D7685" s="9"/>
      <c r="E7685" s="9" t="s">
        <v>508</v>
      </c>
      <c r="F7685" s="9"/>
      <c r="G7685" s="10"/>
      <c r="H7685" s="10"/>
      <c r="I7685" s="10"/>
      <c r="J7685" s="11"/>
      <c r="K7685" s="12"/>
      <c r="L7685" t="s">
        <v>17113</v>
      </c>
      <c r="M7685" t="s">
        <v>781</v>
      </c>
      <c r="S7685" s="9"/>
      <c r="T7685" s="14"/>
      <c r="U7685" s="210" t="s">
        <v>18348</v>
      </c>
      <c r="V7685" s="14">
        <v>0</v>
      </c>
      <c r="W7685" s="14">
        <v>1</v>
      </c>
      <c r="X7685" s="109" t="e">
        <v>#N/A</v>
      </c>
      <c r="Y7685" t="s">
        <v>334</v>
      </c>
      <c r="Z7685" t="s">
        <v>18167</v>
      </c>
      <c r="AA7685">
        <f t="shared" si="120"/>
        <v>1</v>
      </c>
    </row>
    <row r="7686" spans="1:27" x14ac:dyDescent="0.2">
      <c r="A7686">
        <v>7676</v>
      </c>
      <c r="B7686" s="1" t="s">
        <v>17535</v>
      </c>
      <c r="C7686" t="s">
        <v>507</v>
      </c>
      <c r="D7686" s="9"/>
      <c r="E7686" s="9" t="s">
        <v>508</v>
      </c>
      <c r="F7686" s="9"/>
      <c r="G7686" s="10"/>
      <c r="H7686" s="10"/>
      <c r="I7686" s="10"/>
      <c r="J7686" s="11"/>
      <c r="K7686" s="12"/>
      <c r="L7686" t="s">
        <v>17113</v>
      </c>
      <c r="M7686" t="s">
        <v>781</v>
      </c>
      <c r="S7686" s="9"/>
      <c r="T7686" s="14"/>
      <c r="U7686" s="210" t="s">
        <v>18348</v>
      </c>
      <c r="V7686" s="14">
        <v>0</v>
      </c>
      <c r="W7686" s="14">
        <v>1</v>
      </c>
      <c r="X7686" s="109" t="e">
        <v>#N/A</v>
      </c>
      <c r="Y7686" t="s">
        <v>334</v>
      </c>
      <c r="Z7686" t="s">
        <v>18167</v>
      </c>
      <c r="AA7686">
        <f t="shared" si="120"/>
        <v>1</v>
      </c>
    </row>
    <row r="7687" spans="1:27" x14ac:dyDescent="0.2">
      <c r="A7687">
        <v>7720</v>
      </c>
      <c r="B7687" s="1" t="s">
        <v>17536</v>
      </c>
      <c r="C7687" t="s">
        <v>507</v>
      </c>
      <c r="D7687" s="9"/>
      <c r="E7687" s="9" t="s">
        <v>508</v>
      </c>
      <c r="F7687" s="9"/>
      <c r="G7687" s="10"/>
      <c r="H7687" s="10"/>
      <c r="I7687" s="10"/>
      <c r="J7687" s="11"/>
      <c r="K7687" s="12"/>
      <c r="L7687" t="s">
        <v>17113</v>
      </c>
      <c r="M7687" t="s">
        <v>781</v>
      </c>
      <c r="S7687" s="9"/>
      <c r="T7687" s="14"/>
      <c r="U7687" s="210" t="s">
        <v>18348</v>
      </c>
      <c r="V7687" s="14">
        <v>0</v>
      </c>
      <c r="W7687" s="14">
        <v>1</v>
      </c>
      <c r="X7687" s="109" t="e">
        <v>#N/A</v>
      </c>
      <c r="Y7687" t="s">
        <v>334</v>
      </c>
      <c r="Z7687" t="s">
        <v>18167</v>
      </c>
      <c r="AA7687">
        <f t="shared" si="120"/>
        <v>1</v>
      </c>
    </row>
    <row r="7688" spans="1:27" x14ac:dyDescent="0.2">
      <c r="A7688">
        <v>2100</v>
      </c>
      <c r="B7688" s="1" t="s">
        <v>17537</v>
      </c>
      <c r="C7688" t="s">
        <v>507</v>
      </c>
      <c r="D7688" s="9"/>
      <c r="E7688" s="9" t="s">
        <v>508</v>
      </c>
      <c r="F7688" s="9"/>
      <c r="G7688" s="10"/>
      <c r="H7688" s="10"/>
      <c r="I7688" s="10"/>
      <c r="J7688" s="11"/>
      <c r="K7688" s="12"/>
      <c r="L7688" t="s">
        <v>17113</v>
      </c>
      <c r="M7688" t="s">
        <v>781</v>
      </c>
      <c r="S7688" s="9"/>
      <c r="T7688" s="14"/>
      <c r="U7688" s="210" t="s">
        <v>18348</v>
      </c>
      <c r="V7688" s="14">
        <v>0</v>
      </c>
      <c r="W7688" s="14">
        <v>1</v>
      </c>
      <c r="X7688" s="109" t="e">
        <v>#N/A</v>
      </c>
      <c r="Y7688" t="s">
        <v>334</v>
      </c>
      <c r="Z7688" t="s">
        <v>18167</v>
      </c>
      <c r="AA7688">
        <f t="shared" si="120"/>
        <v>1</v>
      </c>
    </row>
    <row r="7689" spans="1:27" x14ac:dyDescent="0.2">
      <c r="A7689">
        <v>2103</v>
      </c>
      <c r="B7689" s="1" t="s">
        <v>17538</v>
      </c>
      <c r="C7689" t="s">
        <v>511</v>
      </c>
      <c r="D7689" s="9"/>
      <c r="E7689" s="9" t="s">
        <v>508</v>
      </c>
      <c r="F7689" s="9"/>
      <c r="G7689" s="10"/>
      <c r="H7689" s="10"/>
      <c r="I7689" s="10"/>
      <c r="J7689" s="11"/>
      <c r="K7689" s="12"/>
      <c r="L7689" t="s">
        <v>17113</v>
      </c>
      <c r="M7689" t="s">
        <v>781</v>
      </c>
      <c r="S7689" s="9"/>
      <c r="T7689" s="14"/>
      <c r="U7689" s="210" t="s">
        <v>18348</v>
      </c>
      <c r="V7689" s="14">
        <v>0</v>
      </c>
      <c r="W7689" s="14">
        <v>1</v>
      </c>
      <c r="X7689" s="109" t="e">
        <v>#N/A</v>
      </c>
      <c r="Y7689" t="s">
        <v>334</v>
      </c>
      <c r="Z7689" t="s">
        <v>18167</v>
      </c>
      <c r="AA7689">
        <f t="shared" si="120"/>
        <v>1</v>
      </c>
    </row>
    <row r="7690" spans="1:27" x14ac:dyDescent="0.2">
      <c r="A7690">
        <v>2528</v>
      </c>
      <c r="B7690" s="1" t="s">
        <v>17539</v>
      </c>
      <c r="C7690" t="s">
        <v>511</v>
      </c>
      <c r="D7690" s="9"/>
      <c r="E7690" s="9" t="s">
        <v>508</v>
      </c>
      <c r="F7690" s="9"/>
      <c r="G7690" s="10"/>
      <c r="H7690" s="10"/>
      <c r="I7690" s="10"/>
      <c r="J7690" s="11"/>
      <c r="K7690" s="12"/>
      <c r="L7690" t="s">
        <v>17113</v>
      </c>
      <c r="M7690" t="s">
        <v>781</v>
      </c>
      <c r="S7690" s="9"/>
      <c r="T7690" s="14"/>
      <c r="U7690" s="210" t="s">
        <v>18348</v>
      </c>
      <c r="V7690" s="14">
        <v>0</v>
      </c>
      <c r="W7690" s="14">
        <v>1</v>
      </c>
      <c r="X7690" s="109" t="e">
        <v>#N/A</v>
      </c>
      <c r="Y7690" t="s">
        <v>334</v>
      </c>
      <c r="Z7690" t="s">
        <v>18167</v>
      </c>
      <c r="AA7690">
        <f t="shared" si="120"/>
        <v>1</v>
      </c>
    </row>
    <row r="7691" spans="1:27" x14ac:dyDescent="0.2">
      <c r="A7691">
        <v>3092</v>
      </c>
      <c r="B7691" s="1" t="s">
        <v>17540</v>
      </c>
      <c r="C7691" t="s">
        <v>511</v>
      </c>
      <c r="D7691" s="9"/>
      <c r="E7691" s="9" t="s">
        <v>508</v>
      </c>
      <c r="F7691" s="9"/>
      <c r="G7691" s="10"/>
      <c r="H7691" s="10"/>
      <c r="I7691" s="10"/>
      <c r="J7691" s="11"/>
      <c r="K7691" s="12"/>
      <c r="L7691" t="s">
        <v>17113</v>
      </c>
      <c r="M7691" t="s">
        <v>781</v>
      </c>
      <c r="S7691" s="9"/>
      <c r="T7691" s="14"/>
      <c r="U7691" s="210" t="s">
        <v>18348</v>
      </c>
      <c r="V7691" s="14">
        <v>0</v>
      </c>
      <c r="W7691" s="14">
        <v>1</v>
      </c>
      <c r="X7691" s="109" t="e">
        <v>#N/A</v>
      </c>
      <c r="Y7691" t="s">
        <v>334</v>
      </c>
      <c r="Z7691" t="s">
        <v>18167</v>
      </c>
      <c r="AA7691">
        <f t="shared" si="120"/>
        <v>1</v>
      </c>
    </row>
    <row r="7692" spans="1:27" x14ac:dyDescent="0.2">
      <c r="A7692">
        <v>4401</v>
      </c>
      <c r="B7692" s="1" t="s">
        <v>17541</v>
      </c>
      <c r="C7692" t="s">
        <v>511</v>
      </c>
      <c r="D7692" s="9"/>
      <c r="E7692" s="9" t="s">
        <v>508</v>
      </c>
      <c r="F7692" s="9"/>
      <c r="G7692" s="10"/>
      <c r="H7692" s="10"/>
      <c r="I7692" s="10"/>
      <c r="J7692" s="11"/>
      <c r="K7692" s="12"/>
      <c r="L7692" t="s">
        <v>17113</v>
      </c>
      <c r="M7692" t="s">
        <v>781</v>
      </c>
      <c r="S7692" s="9"/>
      <c r="T7692" s="14"/>
      <c r="U7692" s="210" t="s">
        <v>18348</v>
      </c>
      <c r="V7692" s="14">
        <v>0</v>
      </c>
      <c r="W7692" s="14">
        <v>1</v>
      </c>
      <c r="X7692" s="109" t="e">
        <v>#N/A</v>
      </c>
      <c r="Y7692" t="s">
        <v>334</v>
      </c>
      <c r="Z7692" t="s">
        <v>18167</v>
      </c>
      <c r="AA7692">
        <f t="shared" si="120"/>
        <v>1</v>
      </c>
    </row>
    <row r="7693" spans="1:27" x14ac:dyDescent="0.2">
      <c r="A7693">
        <v>4433</v>
      </c>
      <c r="B7693" s="1" t="s">
        <v>17542</v>
      </c>
      <c r="C7693" t="s">
        <v>511</v>
      </c>
      <c r="D7693" s="9"/>
      <c r="E7693" s="9" t="s">
        <v>508</v>
      </c>
      <c r="F7693" s="9"/>
      <c r="G7693" s="10"/>
      <c r="H7693" s="10"/>
      <c r="I7693" s="10"/>
      <c r="J7693" s="11"/>
      <c r="K7693" s="12"/>
      <c r="L7693" t="s">
        <v>17113</v>
      </c>
      <c r="M7693" t="s">
        <v>781</v>
      </c>
      <c r="S7693" s="9"/>
      <c r="T7693" s="14"/>
      <c r="U7693" s="210" t="s">
        <v>18348</v>
      </c>
      <c r="V7693" s="14">
        <v>0</v>
      </c>
      <c r="W7693" s="14">
        <v>1</v>
      </c>
      <c r="X7693" s="109" t="e">
        <v>#N/A</v>
      </c>
      <c r="Y7693" t="s">
        <v>334</v>
      </c>
      <c r="Z7693" t="s">
        <v>18167</v>
      </c>
      <c r="AA7693">
        <f t="shared" si="120"/>
        <v>1</v>
      </c>
    </row>
    <row r="7694" spans="1:27" x14ac:dyDescent="0.2">
      <c r="A7694">
        <v>4563</v>
      </c>
      <c r="B7694" s="1" t="s">
        <v>17543</v>
      </c>
      <c r="C7694" t="s">
        <v>511</v>
      </c>
      <c r="D7694" s="9"/>
      <c r="E7694" s="9" t="s">
        <v>508</v>
      </c>
      <c r="F7694" s="9"/>
      <c r="G7694" s="10"/>
      <c r="H7694" s="10"/>
      <c r="I7694" s="10"/>
      <c r="J7694" s="11"/>
      <c r="K7694" s="12"/>
      <c r="L7694" t="s">
        <v>17113</v>
      </c>
      <c r="M7694" t="s">
        <v>781</v>
      </c>
      <c r="S7694" s="9"/>
      <c r="T7694" s="14"/>
      <c r="U7694" s="210" t="s">
        <v>18348</v>
      </c>
      <c r="V7694" s="14">
        <v>0</v>
      </c>
      <c r="W7694" s="14">
        <v>1</v>
      </c>
      <c r="X7694" s="109" t="e">
        <v>#N/A</v>
      </c>
      <c r="Y7694" t="s">
        <v>334</v>
      </c>
      <c r="Z7694" t="s">
        <v>18167</v>
      </c>
      <c r="AA7694">
        <f t="shared" si="120"/>
        <v>1</v>
      </c>
    </row>
    <row r="7695" spans="1:27" x14ac:dyDescent="0.2">
      <c r="A7695">
        <v>133</v>
      </c>
      <c r="B7695" s="1" t="s">
        <v>17544</v>
      </c>
      <c r="C7695" t="s">
        <v>511</v>
      </c>
      <c r="D7695" s="9"/>
      <c r="E7695" s="9" t="s">
        <v>508</v>
      </c>
      <c r="F7695" s="9"/>
      <c r="G7695" s="10">
        <v>25</v>
      </c>
      <c r="H7695" s="10" t="s">
        <v>330</v>
      </c>
      <c r="I7695" s="10">
        <v>1943</v>
      </c>
      <c r="J7695" s="11">
        <v>15882</v>
      </c>
      <c r="K7695" s="12"/>
      <c r="L7695" t="s">
        <v>18728</v>
      </c>
      <c r="M7695" t="s">
        <v>753</v>
      </c>
      <c r="S7695" s="9"/>
      <c r="T7695" s="14"/>
      <c r="U7695" s="210" t="s">
        <v>977</v>
      </c>
      <c r="V7695" s="14">
        <v>0</v>
      </c>
      <c r="W7695" s="14">
        <v>1</v>
      </c>
      <c r="X7695" s="109" t="e">
        <v>#N/A</v>
      </c>
      <c r="Y7695" t="s">
        <v>334</v>
      </c>
      <c r="Z7695" t="s">
        <v>18167</v>
      </c>
      <c r="AA7695">
        <f t="shared" si="120"/>
        <v>1</v>
      </c>
    </row>
    <row r="7696" spans="1:27" x14ac:dyDescent="0.2">
      <c r="A7696">
        <v>680</v>
      </c>
      <c r="B7696" s="1" t="s">
        <v>17545</v>
      </c>
      <c r="C7696" t="s">
        <v>511</v>
      </c>
      <c r="D7696" s="9"/>
      <c r="E7696" s="9" t="s">
        <v>508</v>
      </c>
      <c r="F7696" s="9"/>
      <c r="G7696" s="10"/>
      <c r="H7696" s="10"/>
      <c r="I7696" s="10"/>
      <c r="J7696" s="11"/>
      <c r="K7696" s="12"/>
      <c r="L7696" t="s">
        <v>17113</v>
      </c>
      <c r="M7696" t="s">
        <v>781</v>
      </c>
      <c r="S7696" s="9"/>
      <c r="T7696" s="14"/>
      <c r="U7696" s="210" t="s">
        <v>18348</v>
      </c>
      <c r="V7696" s="14">
        <v>0</v>
      </c>
      <c r="W7696" s="14">
        <v>1</v>
      </c>
      <c r="X7696" s="109" t="e">
        <v>#N/A</v>
      </c>
      <c r="Y7696" t="s">
        <v>334</v>
      </c>
      <c r="Z7696" t="s">
        <v>18167</v>
      </c>
      <c r="AA7696">
        <f t="shared" si="120"/>
        <v>1</v>
      </c>
    </row>
    <row r="7697" spans="1:27" x14ac:dyDescent="0.2">
      <c r="A7697">
        <v>3421</v>
      </c>
      <c r="B7697" s="1" t="s">
        <v>17083</v>
      </c>
      <c r="C7697" t="s">
        <v>511</v>
      </c>
      <c r="D7697" s="9" t="s">
        <v>2138</v>
      </c>
      <c r="E7697" s="9" t="s">
        <v>5549</v>
      </c>
      <c r="F7697" s="9"/>
      <c r="G7697" s="10"/>
      <c r="H7697" s="10"/>
      <c r="I7697" s="10"/>
      <c r="J7697" s="11"/>
      <c r="K7697" s="12"/>
      <c r="L7697" t="s">
        <v>18797</v>
      </c>
      <c r="M7697" t="s">
        <v>781</v>
      </c>
      <c r="S7697" s="9"/>
      <c r="T7697" s="14"/>
      <c r="U7697" s="210" t="s">
        <v>18348</v>
      </c>
      <c r="V7697" s="14">
        <v>0</v>
      </c>
      <c r="W7697" s="14">
        <v>1</v>
      </c>
      <c r="X7697" s="109" t="e">
        <v>#N/A</v>
      </c>
      <c r="Y7697" t="s">
        <v>2138</v>
      </c>
      <c r="Z7697" t="s">
        <v>18167</v>
      </c>
      <c r="AA7697">
        <f t="shared" si="120"/>
        <v>1</v>
      </c>
    </row>
    <row r="7698" spans="1:27" x14ac:dyDescent="0.2">
      <c r="A7698">
        <v>697</v>
      </c>
      <c r="B7698" s="1" t="s">
        <v>17546</v>
      </c>
      <c r="C7698" t="s">
        <v>511</v>
      </c>
      <c r="D7698" s="9"/>
      <c r="E7698" s="9" t="s">
        <v>508</v>
      </c>
      <c r="F7698" s="9"/>
      <c r="G7698" s="10"/>
      <c r="H7698" s="10"/>
      <c r="I7698" s="10"/>
      <c r="J7698" s="11"/>
      <c r="K7698" s="12"/>
      <c r="L7698" t="s">
        <v>17113</v>
      </c>
      <c r="M7698" t="s">
        <v>781</v>
      </c>
      <c r="S7698" s="9"/>
      <c r="T7698" s="14"/>
      <c r="U7698" s="210" t="s">
        <v>18348</v>
      </c>
      <c r="V7698" s="14">
        <v>0</v>
      </c>
      <c r="W7698" s="14">
        <v>1</v>
      </c>
      <c r="X7698" s="109" t="e">
        <v>#N/A</v>
      </c>
      <c r="Y7698" t="s">
        <v>334</v>
      </c>
      <c r="Z7698" t="s">
        <v>18167</v>
      </c>
      <c r="AA7698">
        <f t="shared" si="120"/>
        <v>1</v>
      </c>
    </row>
    <row r="7699" spans="1:27" x14ac:dyDescent="0.2">
      <c r="A7699">
        <v>6736</v>
      </c>
      <c r="B7699" s="1" t="s">
        <v>17085</v>
      </c>
      <c r="C7699" t="s">
        <v>511</v>
      </c>
      <c r="D7699" s="9" t="s">
        <v>2138</v>
      </c>
      <c r="E7699" s="9" t="s">
        <v>5549</v>
      </c>
      <c r="F7699" s="9"/>
      <c r="G7699" s="10"/>
      <c r="H7699" s="10"/>
      <c r="I7699" s="10"/>
      <c r="J7699" s="11"/>
      <c r="K7699" s="12"/>
      <c r="L7699" t="s">
        <v>17834</v>
      </c>
      <c r="M7699" t="s">
        <v>753</v>
      </c>
      <c r="S7699" s="9"/>
      <c r="T7699" s="14"/>
      <c r="U7699" s="210" t="s">
        <v>18348</v>
      </c>
      <c r="V7699" s="14">
        <v>0</v>
      </c>
      <c r="W7699" s="14">
        <v>1</v>
      </c>
      <c r="X7699" s="109" t="e">
        <v>#N/A</v>
      </c>
      <c r="Y7699" t="s">
        <v>2138</v>
      </c>
      <c r="Z7699" t="s">
        <v>18167</v>
      </c>
      <c r="AA7699">
        <f t="shared" si="120"/>
        <v>1</v>
      </c>
    </row>
    <row r="7700" spans="1:27" x14ac:dyDescent="0.2">
      <c r="A7700">
        <v>736</v>
      </c>
      <c r="B7700" s="1" t="s">
        <v>17547</v>
      </c>
      <c r="C7700" t="s">
        <v>511</v>
      </c>
      <c r="D7700" s="9"/>
      <c r="E7700" s="9" t="s">
        <v>508</v>
      </c>
      <c r="F7700" s="9"/>
      <c r="G7700" s="10"/>
      <c r="H7700" s="10"/>
      <c r="I7700" s="10"/>
      <c r="J7700" s="11"/>
      <c r="K7700" s="12"/>
      <c r="L7700" t="s">
        <v>17113</v>
      </c>
      <c r="M7700" t="s">
        <v>781</v>
      </c>
      <c r="S7700" s="9"/>
      <c r="T7700" s="14"/>
      <c r="U7700" s="210" t="s">
        <v>18348</v>
      </c>
      <c r="V7700" s="14">
        <v>0</v>
      </c>
      <c r="W7700" s="14">
        <v>1</v>
      </c>
      <c r="X7700" s="109" t="e">
        <v>#N/A</v>
      </c>
      <c r="Y7700" t="s">
        <v>334</v>
      </c>
      <c r="Z7700" t="s">
        <v>18167</v>
      </c>
      <c r="AA7700">
        <f t="shared" si="120"/>
        <v>1</v>
      </c>
    </row>
    <row r="7701" spans="1:27" x14ac:dyDescent="0.2">
      <c r="A7701">
        <v>848</v>
      </c>
      <c r="B7701" s="1" t="s">
        <v>17548</v>
      </c>
      <c r="C7701" t="s">
        <v>511</v>
      </c>
      <c r="D7701" s="9"/>
      <c r="E7701" s="9" t="s">
        <v>508</v>
      </c>
      <c r="F7701" s="9"/>
      <c r="G7701" s="10"/>
      <c r="H7701" s="10"/>
      <c r="I7701" s="10"/>
      <c r="J7701" s="11"/>
      <c r="K7701" s="12"/>
      <c r="L7701" t="s">
        <v>17113</v>
      </c>
      <c r="M7701" t="s">
        <v>781</v>
      </c>
      <c r="S7701" s="9"/>
      <c r="T7701" s="14"/>
      <c r="U7701" s="210" t="s">
        <v>18348</v>
      </c>
      <c r="V7701" s="14">
        <v>0</v>
      </c>
      <c r="W7701" s="14">
        <v>1</v>
      </c>
      <c r="X7701" s="109" t="e">
        <v>#N/A</v>
      </c>
      <c r="Y7701" t="s">
        <v>334</v>
      </c>
      <c r="Z7701" t="s">
        <v>18167</v>
      </c>
      <c r="AA7701">
        <f t="shared" si="120"/>
        <v>1</v>
      </c>
    </row>
    <row r="7702" spans="1:27" x14ac:dyDescent="0.2">
      <c r="A7702" s="109">
        <v>1339</v>
      </c>
      <c r="B7702" s="108" t="s">
        <v>17549</v>
      </c>
      <c r="C7702" s="109" t="s">
        <v>511</v>
      </c>
      <c r="D7702" s="161"/>
      <c r="E7702" s="110" t="s">
        <v>508</v>
      </c>
      <c r="F7702" s="110"/>
      <c r="G7702" s="111"/>
      <c r="H7702" s="111"/>
      <c r="I7702" s="111"/>
      <c r="J7702" s="112"/>
      <c r="K7702" s="113"/>
      <c r="L7702" s="109" t="s">
        <v>17113</v>
      </c>
      <c r="M7702" s="109" t="s">
        <v>781</v>
      </c>
      <c r="N7702" s="109"/>
      <c r="O7702" s="109"/>
      <c r="P7702" s="109"/>
      <c r="Q7702" s="109"/>
      <c r="R7702" s="109"/>
      <c r="S7702" s="110"/>
      <c r="T7702" s="109"/>
      <c r="U7702" s="212" t="s">
        <v>18348</v>
      </c>
      <c r="V7702" s="109">
        <v>0</v>
      </c>
      <c r="W7702" s="109">
        <v>1</v>
      </c>
      <c r="X7702" s="109" t="e">
        <v>#N/A</v>
      </c>
      <c r="Y7702" s="109" t="s">
        <v>334</v>
      </c>
      <c r="Z7702" s="109" t="s">
        <v>18167</v>
      </c>
      <c r="AA7702" s="109">
        <f t="shared" si="120"/>
        <v>1</v>
      </c>
    </row>
    <row r="7703" spans="1:27" x14ac:dyDescent="0.2">
      <c r="A7703">
        <v>6947</v>
      </c>
      <c r="B7703" s="1" t="s">
        <v>17550</v>
      </c>
      <c r="C7703" t="s">
        <v>511</v>
      </c>
      <c r="D7703" s="9"/>
      <c r="E7703" s="9" t="s">
        <v>508</v>
      </c>
      <c r="F7703" s="9"/>
      <c r="G7703" s="10"/>
      <c r="H7703" s="10"/>
      <c r="I7703" s="10"/>
      <c r="J7703" s="11"/>
      <c r="K7703" s="12"/>
      <c r="L7703" t="s">
        <v>17113</v>
      </c>
      <c r="M7703" t="s">
        <v>781</v>
      </c>
      <c r="S7703" s="9"/>
      <c r="T7703" s="14"/>
      <c r="U7703" s="210" t="s">
        <v>18348</v>
      </c>
      <c r="V7703" s="14">
        <v>0</v>
      </c>
      <c r="W7703" s="14">
        <v>1</v>
      </c>
      <c r="X7703" s="109" t="e">
        <v>#N/A</v>
      </c>
      <c r="Y7703" t="s">
        <v>334</v>
      </c>
      <c r="Z7703" t="s">
        <v>18167</v>
      </c>
      <c r="AA7703">
        <f t="shared" si="120"/>
        <v>1</v>
      </c>
    </row>
    <row r="7704" spans="1:27" x14ac:dyDescent="0.2">
      <c r="A7704">
        <v>1944</v>
      </c>
      <c r="B7704" s="1" t="s">
        <v>17551</v>
      </c>
      <c r="C7704" t="s">
        <v>507</v>
      </c>
      <c r="D7704" s="9"/>
      <c r="E7704" s="9" t="s">
        <v>508</v>
      </c>
      <c r="F7704" s="9"/>
      <c r="G7704" s="10"/>
      <c r="H7704" s="10"/>
      <c r="I7704" s="10"/>
      <c r="J7704" s="11"/>
      <c r="K7704" s="12"/>
      <c r="L7704" t="s">
        <v>17113</v>
      </c>
      <c r="M7704" t="s">
        <v>781</v>
      </c>
      <c r="S7704" s="9"/>
      <c r="T7704" s="14"/>
      <c r="U7704" s="210" t="s">
        <v>18348</v>
      </c>
      <c r="V7704" s="14">
        <v>0</v>
      </c>
      <c r="W7704" s="14">
        <v>1</v>
      </c>
      <c r="X7704" s="109" t="e">
        <v>#N/A</v>
      </c>
      <c r="Y7704" t="s">
        <v>334</v>
      </c>
      <c r="Z7704" t="s">
        <v>18167</v>
      </c>
      <c r="AA7704">
        <f t="shared" si="120"/>
        <v>1</v>
      </c>
    </row>
    <row r="7705" spans="1:27" x14ac:dyDescent="0.2">
      <c r="A7705">
        <v>2900</v>
      </c>
      <c r="B7705" s="1" t="s">
        <v>17552</v>
      </c>
      <c r="C7705" t="s">
        <v>507</v>
      </c>
      <c r="D7705" s="9"/>
      <c r="E7705" s="9" t="s">
        <v>508</v>
      </c>
      <c r="F7705" s="9"/>
      <c r="G7705" s="10"/>
      <c r="H7705" s="10"/>
      <c r="I7705" s="10"/>
      <c r="J7705" s="11"/>
      <c r="K7705" s="12"/>
      <c r="L7705" t="s">
        <v>17113</v>
      </c>
      <c r="M7705" t="s">
        <v>781</v>
      </c>
      <c r="S7705" s="9"/>
      <c r="T7705" s="14"/>
      <c r="U7705" s="210" t="s">
        <v>18348</v>
      </c>
      <c r="V7705" s="14">
        <v>0</v>
      </c>
      <c r="W7705" s="14">
        <v>1</v>
      </c>
      <c r="X7705" s="109" t="e">
        <v>#N/A</v>
      </c>
      <c r="Y7705" t="s">
        <v>334</v>
      </c>
      <c r="Z7705" t="s">
        <v>18167</v>
      </c>
      <c r="AA7705">
        <f t="shared" si="120"/>
        <v>1</v>
      </c>
    </row>
    <row r="7706" spans="1:27" x14ac:dyDescent="0.2">
      <c r="A7706">
        <v>2969</v>
      </c>
      <c r="B7706" s="1" t="s">
        <v>17553</v>
      </c>
      <c r="C7706" t="s">
        <v>507</v>
      </c>
      <c r="D7706" s="9"/>
      <c r="E7706" s="9" t="s">
        <v>508</v>
      </c>
      <c r="F7706" s="9"/>
      <c r="G7706" s="10"/>
      <c r="H7706" s="10"/>
      <c r="I7706" s="10"/>
      <c r="J7706" s="11"/>
      <c r="K7706" s="12"/>
      <c r="L7706" t="s">
        <v>17113</v>
      </c>
      <c r="M7706" t="s">
        <v>781</v>
      </c>
      <c r="S7706" s="9"/>
      <c r="T7706" s="14"/>
      <c r="U7706" s="210" t="s">
        <v>18348</v>
      </c>
      <c r="V7706" s="14">
        <v>0</v>
      </c>
      <c r="W7706" s="14">
        <v>1</v>
      </c>
      <c r="X7706" s="109" t="e">
        <v>#N/A</v>
      </c>
      <c r="Y7706" t="s">
        <v>334</v>
      </c>
      <c r="Z7706" t="s">
        <v>18167</v>
      </c>
      <c r="AA7706">
        <f t="shared" si="120"/>
        <v>1</v>
      </c>
    </row>
    <row r="7707" spans="1:27" x14ac:dyDescent="0.2">
      <c r="A7707">
        <v>2990</v>
      </c>
      <c r="B7707" s="1" t="s">
        <v>17554</v>
      </c>
      <c r="C7707" t="s">
        <v>507</v>
      </c>
      <c r="D7707" s="9"/>
      <c r="E7707" s="9" t="s">
        <v>508</v>
      </c>
      <c r="F7707" s="9"/>
      <c r="G7707" s="10"/>
      <c r="H7707" s="10"/>
      <c r="I7707" s="10"/>
      <c r="J7707" s="11"/>
      <c r="K7707" s="12"/>
      <c r="L7707" t="s">
        <v>17113</v>
      </c>
      <c r="M7707" t="s">
        <v>781</v>
      </c>
      <c r="S7707" s="9"/>
      <c r="T7707" s="14"/>
      <c r="U7707" s="210" t="s">
        <v>18348</v>
      </c>
      <c r="V7707" s="14">
        <v>0</v>
      </c>
      <c r="W7707" s="14">
        <v>1</v>
      </c>
      <c r="X7707" s="109" t="e">
        <v>#N/A</v>
      </c>
      <c r="Y7707" t="s">
        <v>334</v>
      </c>
      <c r="Z7707" t="s">
        <v>18167</v>
      </c>
      <c r="AA7707">
        <f t="shared" si="120"/>
        <v>1</v>
      </c>
    </row>
    <row r="7708" spans="1:27" x14ac:dyDescent="0.2">
      <c r="A7708">
        <v>2992</v>
      </c>
      <c r="B7708" s="1" t="s">
        <v>17555</v>
      </c>
      <c r="C7708" t="s">
        <v>507</v>
      </c>
      <c r="D7708" s="9"/>
      <c r="E7708" s="9" t="s">
        <v>508</v>
      </c>
      <c r="F7708" s="9"/>
      <c r="G7708" s="10"/>
      <c r="H7708" s="10"/>
      <c r="I7708" s="10"/>
      <c r="J7708" s="11"/>
      <c r="K7708" s="12"/>
      <c r="L7708" t="s">
        <v>17113</v>
      </c>
      <c r="M7708" t="s">
        <v>781</v>
      </c>
      <c r="S7708" s="9"/>
      <c r="T7708" s="14"/>
      <c r="U7708" s="210" t="s">
        <v>18348</v>
      </c>
      <c r="V7708" s="14">
        <v>0</v>
      </c>
      <c r="W7708" s="14">
        <v>1</v>
      </c>
      <c r="X7708" s="109" t="e">
        <v>#N/A</v>
      </c>
      <c r="Y7708" t="s">
        <v>334</v>
      </c>
      <c r="Z7708" t="s">
        <v>18167</v>
      </c>
      <c r="AA7708">
        <f t="shared" si="120"/>
        <v>1</v>
      </c>
    </row>
    <row r="7709" spans="1:27" x14ac:dyDescent="0.2">
      <c r="A7709">
        <v>3028</v>
      </c>
      <c r="B7709" s="1" t="s">
        <v>17556</v>
      </c>
      <c r="C7709" t="s">
        <v>507</v>
      </c>
      <c r="D7709" s="9"/>
      <c r="E7709" s="9" t="s">
        <v>508</v>
      </c>
      <c r="F7709" s="9"/>
      <c r="G7709" s="10"/>
      <c r="H7709" s="10"/>
      <c r="I7709" s="10"/>
      <c r="J7709" s="11"/>
      <c r="K7709" s="12"/>
      <c r="L7709" t="s">
        <v>17113</v>
      </c>
      <c r="M7709" t="s">
        <v>781</v>
      </c>
      <c r="S7709" s="9"/>
      <c r="T7709" s="14"/>
      <c r="U7709" s="210" t="s">
        <v>18348</v>
      </c>
      <c r="V7709" s="14">
        <v>0</v>
      </c>
      <c r="W7709" s="14">
        <v>1</v>
      </c>
      <c r="X7709" s="109" t="e">
        <v>#N/A</v>
      </c>
      <c r="Y7709" t="s">
        <v>334</v>
      </c>
      <c r="Z7709" t="s">
        <v>18167</v>
      </c>
      <c r="AA7709">
        <f t="shared" si="120"/>
        <v>1</v>
      </c>
    </row>
    <row r="7710" spans="1:27" x14ac:dyDescent="0.2">
      <c r="A7710">
        <v>3372</v>
      </c>
      <c r="B7710" s="1" t="s">
        <v>17557</v>
      </c>
      <c r="C7710" t="s">
        <v>507</v>
      </c>
      <c r="D7710" s="9"/>
      <c r="E7710" s="9" t="s">
        <v>508</v>
      </c>
      <c r="F7710" s="9"/>
      <c r="G7710" s="10"/>
      <c r="H7710" s="10"/>
      <c r="I7710" s="10"/>
      <c r="J7710" s="11"/>
      <c r="K7710" s="12"/>
      <c r="L7710" t="s">
        <v>17113</v>
      </c>
      <c r="M7710" t="s">
        <v>781</v>
      </c>
      <c r="S7710" s="9"/>
      <c r="T7710" s="14"/>
      <c r="U7710" s="210" t="s">
        <v>18348</v>
      </c>
      <c r="V7710" s="14">
        <v>0</v>
      </c>
      <c r="W7710" s="14">
        <v>1</v>
      </c>
      <c r="X7710" s="109" t="e">
        <v>#N/A</v>
      </c>
      <c r="Y7710" t="s">
        <v>334</v>
      </c>
      <c r="Z7710" t="s">
        <v>18167</v>
      </c>
      <c r="AA7710">
        <f t="shared" si="120"/>
        <v>1</v>
      </c>
    </row>
    <row r="7711" spans="1:27" x14ac:dyDescent="0.2">
      <c r="A7711">
        <v>5652</v>
      </c>
      <c r="B7711" s="1" t="s">
        <v>17584</v>
      </c>
      <c r="C7711" t="s">
        <v>507</v>
      </c>
      <c r="D7711" s="9"/>
      <c r="E7711" s="9" t="s">
        <v>508</v>
      </c>
      <c r="F7711" s="9"/>
      <c r="G7711" s="10"/>
      <c r="H7711" s="10"/>
      <c r="I7711" s="10"/>
      <c r="J7711" s="11"/>
      <c r="K7711" s="12"/>
      <c r="L7711" s="145" t="s">
        <v>18744</v>
      </c>
      <c r="M7711" t="s">
        <v>17959</v>
      </c>
      <c r="S7711" s="9"/>
      <c r="T7711" s="14"/>
      <c r="U7711" s="210" t="s">
        <v>18348</v>
      </c>
      <c r="V7711" s="14">
        <v>0</v>
      </c>
      <c r="W7711" s="14">
        <v>1</v>
      </c>
      <c r="X7711" s="109" t="e">
        <v>#N/A</v>
      </c>
      <c r="Y7711" t="s">
        <v>334</v>
      </c>
      <c r="Z7711" t="s">
        <v>18167</v>
      </c>
      <c r="AA7711">
        <f t="shared" si="120"/>
        <v>1</v>
      </c>
    </row>
    <row r="7712" spans="1:27" x14ac:dyDescent="0.2">
      <c r="A7712">
        <v>3384</v>
      </c>
      <c r="B7712" s="1" t="s">
        <v>17558</v>
      </c>
      <c r="C7712" t="s">
        <v>507</v>
      </c>
      <c r="D7712" s="9"/>
      <c r="E7712" s="9" t="s">
        <v>508</v>
      </c>
      <c r="F7712" s="9"/>
      <c r="G7712" s="10"/>
      <c r="H7712" s="10"/>
      <c r="I7712" s="10"/>
      <c r="J7712" s="11"/>
      <c r="K7712" s="12"/>
      <c r="L7712" t="s">
        <v>17113</v>
      </c>
      <c r="M7712" t="s">
        <v>781</v>
      </c>
      <c r="S7712" s="9"/>
      <c r="T7712" s="14"/>
      <c r="U7712" s="210" t="s">
        <v>18348</v>
      </c>
      <c r="V7712" s="14">
        <v>0</v>
      </c>
      <c r="W7712" s="14">
        <v>1</v>
      </c>
      <c r="X7712" s="109" t="e">
        <v>#N/A</v>
      </c>
      <c r="Y7712" t="s">
        <v>334</v>
      </c>
      <c r="Z7712" t="s">
        <v>18167</v>
      </c>
      <c r="AA7712">
        <f t="shared" si="120"/>
        <v>1</v>
      </c>
    </row>
    <row r="7713" spans="1:27" x14ac:dyDescent="0.2">
      <c r="A7713">
        <v>4352</v>
      </c>
      <c r="B7713" s="1" t="s">
        <v>17559</v>
      </c>
      <c r="C7713" t="s">
        <v>507</v>
      </c>
      <c r="D7713" s="9"/>
      <c r="E7713" s="9" t="s">
        <v>508</v>
      </c>
      <c r="F7713" s="9"/>
      <c r="G7713" s="10"/>
      <c r="H7713" s="10"/>
      <c r="I7713" s="10"/>
      <c r="J7713" s="11"/>
      <c r="K7713" s="12"/>
      <c r="L7713" t="s">
        <v>17113</v>
      </c>
      <c r="M7713" t="s">
        <v>781</v>
      </c>
      <c r="S7713" s="9"/>
      <c r="T7713" s="14"/>
      <c r="U7713" s="210" t="s">
        <v>18348</v>
      </c>
      <c r="V7713" s="14">
        <v>0</v>
      </c>
      <c r="W7713" s="14">
        <v>1</v>
      </c>
      <c r="X7713" s="109" t="e">
        <v>#N/A</v>
      </c>
      <c r="Y7713" t="s">
        <v>334</v>
      </c>
      <c r="Z7713" t="s">
        <v>18167</v>
      </c>
      <c r="AA7713">
        <f t="shared" si="120"/>
        <v>1</v>
      </c>
    </row>
    <row r="7714" spans="1:27" x14ac:dyDescent="0.2">
      <c r="A7714">
        <v>4414</v>
      </c>
      <c r="B7714" s="1" t="s">
        <v>17560</v>
      </c>
      <c r="C7714" t="s">
        <v>507</v>
      </c>
      <c r="D7714" s="9"/>
      <c r="E7714" s="9" t="s">
        <v>508</v>
      </c>
      <c r="F7714" s="9"/>
      <c r="G7714" s="10"/>
      <c r="H7714" s="10"/>
      <c r="I7714" s="10"/>
      <c r="J7714" s="11"/>
      <c r="K7714" s="12"/>
      <c r="L7714" t="s">
        <v>17113</v>
      </c>
      <c r="M7714" t="s">
        <v>781</v>
      </c>
      <c r="S7714" s="9"/>
      <c r="T7714" s="14"/>
      <c r="U7714" s="210" t="s">
        <v>18348</v>
      </c>
      <c r="V7714" s="14">
        <v>0</v>
      </c>
      <c r="W7714" s="14">
        <v>1</v>
      </c>
      <c r="X7714" s="109" t="e">
        <v>#N/A</v>
      </c>
      <c r="Y7714" t="s">
        <v>334</v>
      </c>
      <c r="Z7714" t="s">
        <v>18167</v>
      </c>
      <c r="AA7714">
        <f t="shared" si="120"/>
        <v>1</v>
      </c>
    </row>
    <row r="7715" spans="1:27" x14ac:dyDescent="0.2">
      <c r="A7715">
        <v>4420</v>
      </c>
      <c r="B7715" s="1" t="s">
        <v>17561</v>
      </c>
      <c r="C7715" t="s">
        <v>3985</v>
      </c>
      <c r="D7715" s="9"/>
      <c r="E7715" s="9" t="s">
        <v>508</v>
      </c>
      <c r="F7715" s="9"/>
      <c r="G7715" s="10"/>
      <c r="H7715" s="10"/>
      <c r="I7715" s="10"/>
      <c r="J7715" s="11"/>
      <c r="K7715" s="12"/>
      <c r="L7715" t="s">
        <v>17113</v>
      </c>
      <c r="M7715" t="s">
        <v>781</v>
      </c>
      <c r="S7715" s="9"/>
      <c r="T7715" s="14"/>
      <c r="U7715" s="210" t="s">
        <v>18348</v>
      </c>
      <c r="V7715" s="14">
        <v>0</v>
      </c>
      <c r="W7715" s="14">
        <v>1</v>
      </c>
      <c r="X7715" s="109" t="e">
        <v>#N/A</v>
      </c>
      <c r="Y7715" t="s">
        <v>334</v>
      </c>
      <c r="Z7715" t="s">
        <v>18167</v>
      </c>
      <c r="AA7715">
        <f t="shared" si="120"/>
        <v>1</v>
      </c>
    </row>
    <row r="7716" spans="1:27" x14ac:dyDescent="0.2">
      <c r="A7716">
        <v>4615</v>
      </c>
      <c r="B7716" s="1" t="s">
        <v>17562</v>
      </c>
      <c r="C7716" t="s">
        <v>3985</v>
      </c>
      <c r="D7716" s="9"/>
      <c r="E7716" s="9" t="s">
        <v>508</v>
      </c>
      <c r="F7716" s="9"/>
      <c r="G7716" s="10"/>
      <c r="H7716" s="10"/>
      <c r="I7716" s="10"/>
      <c r="J7716" s="11"/>
      <c r="K7716" s="12"/>
      <c r="L7716" t="s">
        <v>17113</v>
      </c>
      <c r="M7716" t="s">
        <v>781</v>
      </c>
      <c r="S7716" s="9"/>
      <c r="T7716" s="14"/>
      <c r="U7716" s="210" t="s">
        <v>18348</v>
      </c>
      <c r="V7716" s="14">
        <v>0</v>
      </c>
      <c r="W7716" s="14">
        <v>1</v>
      </c>
      <c r="X7716" s="109" t="e">
        <v>#N/A</v>
      </c>
      <c r="Y7716" t="s">
        <v>334</v>
      </c>
      <c r="Z7716" t="s">
        <v>18167</v>
      </c>
      <c r="AA7716">
        <f t="shared" si="120"/>
        <v>1</v>
      </c>
    </row>
    <row r="7717" spans="1:27" x14ac:dyDescent="0.2">
      <c r="A7717">
        <v>5407</v>
      </c>
      <c r="B7717" s="1" t="s">
        <v>17563</v>
      </c>
      <c r="C7717" t="s">
        <v>3985</v>
      </c>
      <c r="D7717" s="9"/>
      <c r="E7717" s="9" t="s">
        <v>508</v>
      </c>
      <c r="F7717" s="9"/>
      <c r="G7717" s="10"/>
      <c r="H7717" s="10"/>
      <c r="I7717" s="10"/>
      <c r="J7717" s="11"/>
      <c r="K7717" s="12"/>
      <c r="L7717" t="s">
        <v>17113</v>
      </c>
      <c r="M7717" t="s">
        <v>781</v>
      </c>
      <c r="S7717" s="9"/>
      <c r="T7717" s="14"/>
      <c r="U7717" s="210" t="s">
        <v>18348</v>
      </c>
      <c r="V7717" s="14">
        <v>0</v>
      </c>
      <c r="W7717" s="14">
        <v>1</v>
      </c>
      <c r="X7717" s="109" t="e">
        <v>#N/A</v>
      </c>
      <c r="Y7717" t="s">
        <v>334</v>
      </c>
      <c r="Z7717" t="s">
        <v>18167</v>
      </c>
      <c r="AA7717">
        <f t="shared" si="120"/>
        <v>1</v>
      </c>
    </row>
    <row r="7718" spans="1:27" x14ac:dyDescent="0.2">
      <c r="A7718">
        <v>6047</v>
      </c>
      <c r="B7718" s="1" t="s">
        <v>17564</v>
      </c>
      <c r="C7718" t="s">
        <v>3985</v>
      </c>
      <c r="D7718" s="9"/>
      <c r="E7718" s="9" t="s">
        <v>508</v>
      </c>
      <c r="F7718" s="9"/>
      <c r="G7718" s="10"/>
      <c r="H7718" s="10"/>
      <c r="I7718" s="10"/>
      <c r="J7718" s="11"/>
      <c r="K7718" s="12"/>
      <c r="L7718" t="s">
        <v>17113</v>
      </c>
      <c r="M7718" t="s">
        <v>781</v>
      </c>
      <c r="S7718" s="9"/>
      <c r="T7718" s="14"/>
      <c r="U7718" s="210" t="s">
        <v>18348</v>
      </c>
      <c r="V7718" s="14">
        <v>0</v>
      </c>
      <c r="W7718" s="14">
        <v>1</v>
      </c>
      <c r="X7718" s="109" t="e">
        <v>#N/A</v>
      </c>
      <c r="Y7718" t="s">
        <v>334</v>
      </c>
      <c r="Z7718" t="s">
        <v>18167</v>
      </c>
      <c r="AA7718">
        <f t="shared" si="120"/>
        <v>1</v>
      </c>
    </row>
    <row r="7719" spans="1:27" x14ac:dyDescent="0.2">
      <c r="A7719">
        <v>6103</v>
      </c>
      <c r="B7719" s="1" t="s">
        <v>17565</v>
      </c>
      <c r="C7719" t="s">
        <v>3985</v>
      </c>
      <c r="D7719" s="9"/>
      <c r="E7719" s="9" t="s">
        <v>508</v>
      </c>
      <c r="F7719" s="9"/>
      <c r="G7719" s="10">
        <v>16</v>
      </c>
      <c r="H7719" s="151" t="s">
        <v>342</v>
      </c>
      <c r="I7719" s="10">
        <v>1946</v>
      </c>
      <c r="J7719" s="11">
        <v>16999</v>
      </c>
      <c r="K7719" s="12"/>
      <c r="L7719" s="145" t="s">
        <v>18738</v>
      </c>
      <c r="M7719" s="145" t="s">
        <v>753</v>
      </c>
      <c r="S7719" s="9"/>
      <c r="T7719" s="14"/>
      <c r="U7719" s="210">
        <v>16984</v>
      </c>
      <c r="V7719" s="14">
        <v>0</v>
      </c>
      <c r="W7719" s="14">
        <v>1</v>
      </c>
      <c r="X7719" s="109" t="e">
        <v>#N/A</v>
      </c>
      <c r="Y7719" t="s">
        <v>334</v>
      </c>
      <c r="Z7719" t="s">
        <v>18167</v>
      </c>
      <c r="AA7719">
        <f t="shared" si="120"/>
        <v>1</v>
      </c>
    </row>
    <row r="7720" spans="1:27" x14ac:dyDescent="0.2">
      <c r="A7720">
        <v>6108</v>
      </c>
      <c r="B7720" s="1" t="s">
        <v>17566</v>
      </c>
      <c r="C7720" t="s">
        <v>3985</v>
      </c>
      <c r="D7720" s="9"/>
      <c r="E7720" s="9" t="s">
        <v>508</v>
      </c>
      <c r="F7720" s="9"/>
      <c r="G7720" s="10"/>
      <c r="H7720" s="10"/>
      <c r="I7720" s="10"/>
      <c r="J7720" s="11"/>
      <c r="K7720" s="12"/>
      <c r="L7720" t="s">
        <v>17567</v>
      </c>
      <c r="M7720" t="s">
        <v>781</v>
      </c>
      <c r="S7720" s="9"/>
      <c r="T7720" s="14"/>
      <c r="U7720" s="210" t="s">
        <v>18348</v>
      </c>
      <c r="V7720" s="14">
        <v>0</v>
      </c>
      <c r="W7720" s="14">
        <v>1</v>
      </c>
      <c r="X7720" s="109" t="e">
        <v>#N/A</v>
      </c>
      <c r="Y7720" t="s">
        <v>334</v>
      </c>
      <c r="Z7720" t="s">
        <v>18167</v>
      </c>
      <c r="AA7720">
        <f t="shared" si="120"/>
        <v>1</v>
      </c>
    </row>
    <row r="7721" spans="1:27" x14ac:dyDescent="0.2">
      <c r="A7721">
        <v>6300</v>
      </c>
      <c r="B7721" s="1" t="s">
        <v>17568</v>
      </c>
      <c r="C7721" t="s">
        <v>3985</v>
      </c>
      <c r="D7721" s="9"/>
      <c r="E7721" s="9" t="s">
        <v>508</v>
      </c>
      <c r="F7721" s="9"/>
      <c r="G7721" s="10">
        <v>16</v>
      </c>
      <c r="H7721" s="151" t="s">
        <v>342</v>
      </c>
      <c r="I7721" s="10">
        <v>1946</v>
      </c>
      <c r="J7721" s="11">
        <v>16999</v>
      </c>
      <c r="K7721" s="12"/>
      <c r="L7721" s="145" t="s">
        <v>18739</v>
      </c>
      <c r="M7721" s="145" t="s">
        <v>753</v>
      </c>
      <c r="S7721" s="9"/>
      <c r="T7721" s="14"/>
      <c r="U7721" s="210">
        <v>16984</v>
      </c>
      <c r="V7721" s="14">
        <v>0</v>
      </c>
      <c r="W7721" s="14">
        <v>1</v>
      </c>
      <c r="X7721" s="109" t="e">
        <v>#N/A</v>
      </c>
      <c r="Y7721" t="s">
        <v>334</v>
      </c>
      <c r="Z7721" t="s">
        <v>18167</v>
      </c>
      <c r="AA7721">
        <f t="shared" si="120"/>
        <v>1</v>
      </c>
    </row>
    <row r="7722" spans="1:27" x14ac:dyDescent="0.2">
      <c r="A7722">
        <v>6925</v>
      </c>
      <c r="B7722" s="1" t="s">
        <v>17130</v>
      </c>
      <c r="C7722" t="s">
        <v>3985</v>
      </c>
      <c r="D7722" s="9"/>
      <c r="E7722" s="9" t="s">
        <v>2588</v>
      </c>
      <c r="F7722" s="9"/>
      <c r="G7722" s="10"/>
      <c r="H7722" s="10"/>
      <c r="I7722" s="10"/>
      <c r="J7722" s="11"/>
      <c r="K7722" s="12"/>
      <c r="L7722" t="s">
        <v>17131</v>
      </c>
      <c r="M7722" t="s">
        <v>290</v>
      </c>
      <c r="N7722" t="s">
        <v>291</v>
      </c>
      <c r="O7722" t="s">
        <v>17896</v>
      </c>
      <c r="S7722" s="9"/>
      <c r="T7722" s="14"/>
      <c r="U7722" s="210" t="s">
        <v>18348</v>
      </c>
      <c r="V7722" s="14">
        <v>0</v>
      </c>
      <c r="W7722" s="14">
        <v>1</v>
      </c>
      <c r="X7722" s="109" t="e">
        <v>#N/A</v>
      </c>
      <c r="Y7722" t="s">
        <v>334</v>
      </c>
      <c r="Z7722" t="s">
        <v>18167</v>
      </c>
      <c r="AA7722">
        <f t="shared" si="120"/>
        <v>1</v>
      </c>
    </row>
    <row r="7723" spans="1:27" x14ac:dyDescent="0.2">
      <c r="A7723">
        <v>6374</v>
      </c>
      <c r="B7723" s="1" t="s">
        <v>17569</v>
      </c>
      <c r="C7723" t="s">
        <v>3985</v>
      </c>
      <c r="D7723" s="9"/>
      <c r="E7723" s="9" t="s">
        <v>508</v>
      </c>
      <c r="F7723" s="9"/>
      <c r="G7723" s="10">
        <v>10</v>
      </c>
      <c r="H7723" s="151" t="s">
        <v>301</v>
      </c>
      <c r="I7723" s="10">
        <v>1947</v>
      </c>
      <c r="J7723" s="11">
        <v>17267</v>
      </c>
      <c r="K7723" s="12"/>
      <c r="L7723" s="145" t="s">
        <v>18747</v>
      </c>
      <c r="M7723" s="145" t="s">
        <v>753</v>
      </c>
      <c r="S7723" s="9"/>
      <c r="T7723" s="14"/>
      <c r="U7723" s="210">
        <v>17258</v>
      </c>
      <c r="V7723" s="14">
        <v>0</v>
      </c>
      <c r="W7723" s="14">
        <v>1</v>
      </c>
      <c r="X7723" s="109" t="e">
        <v>#N/A</v>
      </c>
      <c r="Y7723" t="s">
        <v>334</v>
      </c>
      <c r="Z7723" t="s">
        <v>18167</v>
      </c>
      <c r="AA7723">
        <f t="shared" si="120"/>
        <v>1</v>
      </c>
    </row>
    <row r="7724" spans="1:27" x14ac:dyDescent="0.2">
      <c r="A7724">
        <v>6375</v>
      </c>
      <c r="B7724" s="8" t="s">
        <v>17570</v>
      </c>
      <c r="C7724" t="s">
        <v>3985</v>
      </c>
      <c r="D7724" s="9"/>
      <c r="E7724" s="9" t="s">
        <v>508</v>
      </c>
      <c r="F7724" s="9"/>
      <c r="G7724" s="10">
        <v>11</v>
      </c>
      <c r="H7724" s="151" t="s">
        <v>330</v>
      </c>
      <c r="I7724" s="10">
        <v>1946</v>
      </c>
      <c r="J7724" s="11">
        <v>16964</v>
      </c>
      <c r="K7724" s="12"/>
      <c r="L7724" s="145" t="s">
        <v>18732</v>
      </c>
      <c r="M7724" s="145" t="s">
        <v>753</v>
      </c>
      <c r="S7724" s="9"/>
      <c r="T7724" s="14"/>
      <c r="U7724" s="210">
        <v>16954</v>
      </c>
      <c r="V7724" s="14">
        <v>0</v>
      </c>
      <c r="W7724" s="14">
        <v>1</v>
      </c>
      <c r="X7724" s="109" t="e">
        <v>#N/A</v>
      </c>
      <c r="Y7724" t="s">
        <v>334</v>
      </c>
      <c r="Z7724" t="s">
        <v>18167</v>
      </c>
      <c r="AA7724">
        <f t="shared" si="120"/>
        <v>1</v>
      </c>
    </row>
    <row r="7725" spans="1:27" x14ac:dyDescent="0.2">
      <c r="A7725">
        <v>6376</v>
      </c>
      <c r="B7725" s="1" t="s">
        <v>17571</v>
      </c>
      <c r="C7725" t="s">
        <v>3985</v>
      </c>
      <c r="D7725" s="9"/>
      <c r="E7725" s="9" t="s">
        <v>508</v>
      </c>
      <c r="F7725" s="9"/>
      <c r="G7725" s="10"/>
      <c r="H7725" s="10"/>
      <c r="I7725" s="10"/>
      <c r="J7725" s="11"/>
      <c r="K7725" s="12"/>
      <c r="L7725" t="s">
        <v>17113</v>
      </c>
      <c r="M7725" t="s">
        <v>781</v>
      </c>
      <c r="S7725" s="9"/>
      <c r="T7725" s="14"/>
      <c r="U7725" s="210" t="s">
        <v>18348</v>
      </c>
      <c r="V7725" s="14">
        <v>0</v>
      </c>
      <c r="W7725" s="14">
        <v>1</v>
      </c>
      <c r="X7725" s="109" t="e">
        <v>#N/A</v>
      </c>
      <c r="Y7725" t="s">
        <v>334</v>
      </c>
      <c r="Z7725" t="s">
        <v>18167</v>
      </c>
      <c r="AA7725">
        <f t="shared" si="120"/>
        <v>1</v>
      </c>
    </row>
    <row r="7726" spans="1:27" x14ac:dyDescent="0.2">
      <c r="A7726">
        <v>6377</v>
      </c>
      <c r="B7726" s="1" t="s">
        <v>17572</v>
      </c>
      <c r="C7726" t="s">
        <v>3985</v>
      </c>
      <c r="D7726" s="9"/>
      <c r="E7726" s="9" t="s">
        <v>508</v>
      </c>
      <c r="F7726" s="9"/>
      <c r="G7726" s="10">
        <v>9</v>
      </c>
      <c r="H7726" s="151" t="s">
        <v>342</v>
      </c>
      <c r="I7726" s="10">
        <v>1946</v>
      </c>
      <c r="J7726" s="11">
        <v>16992</v>
      </c>
      <c r="K7726" s="12"/>
      <c r="L7726" s="145" t="s">
        <v>18734</v>
      </c>
      <c r="M7726" s="145" t="s">
        <v>753</v>
      </c>
      <c r="S7726" s="9"/>
      <c r="T7726" s="14"/>
      <c r="U7726" s="210">
        <v>16984</v>
      </c>
      <c r="V7726" s="14">
        <v>0</v>
      </c>
      <c r="W7726" s="14">
        <v>1</v>
      </c>
      <c r="X7726" s="109" t="e">
        <v>#N/A</v>
      </c>
      <c r="Y7726" t="s">
        <v>334</v>
      </c>
      <c r="Z7726" t="s">
        <v>18167</v>
      </c>
      <c r="AA7726">
        <f t="shared" si="120"/>
        <v>1</v>
      </c>
    </row>
    <row r="7727" spans="1:27" x14ac:dyDescent="0.2">
      <c r="A7727">
        <v>6378</v>
      </c>
      <c r="B7727" s="1" t="s">
        <v>17573</v>
      </c>
      <c r="C7727" t="s">
        <v>3985</v>
      </c>
      <c r="D7727" s="9"/>
      <c r="E7727" s="9" t="s">
        <v>508</v>
      </c>
      <c r="F7727" s="9"/>
      <c r="G7727" s="10"/>
      <c r="H7727" s="10"/>
      <c r="I7727" s="10"/>
      <c r="J7727" s="11"/>
      <c r="K7727" s="12"/>
      <c r="L7727" t="s">
        <v>17113</v>
      </c>
      <c r="M7727" t="s">
        <v>781</v>
      </c>
      <c r="S7727" s="9"/>
      <c r="T7727" s="14"/>
      <c r="U7727" s="210" t="s">
        <v>18348</v>
      </c>
      <c r="V7727" s="14">
        <v>0</v>
      </c>
      <c r="W7727" s="14">
        <v>1</v>
      </c>
      <c r="X7727" s="109" t="e">
        <v>#N/A</v>
      </c>
      <c r="Y7727" t="s">
        <v>334</v>
      </c>
      <c r="Z7727" t="s">
        <v>18167</v>
      </c>
      <c r="AA7727">
        <f t="shared" si="120"/>
        <v>1</v>
      </c>
    </row>
    <row r="7728" spans="1:27" x14ac:dyDescent="0.2">
      <c r="A7728">
        <v>6379</v>
      </c>
      <c r="B7728" s="1" t="s">
        <v>17574</v>
      </c>
      <c r="C7728" t="s">
        <v>3985</v>
      </c>
      <c r="D7728" s="9"/>
      <c r="E7728" s="9" t="s">
        <v>508</v>
      </c>
      <c r="F7728" s="9"/>
      <c r="G7728" s="10"/>
      <c r="H7728" s="10"/>
      <c r="I7728" s="10"/>
      <c r="J7728" s="11"/>
      <c r="K7728" s="12"/>
      <c r="L7728" t="s">
        <v>17113</v>
      </c>
      <c r="M7728" t="s">
        <v>781</v>
      </c>
      <c r="S7728" s="9"/>
      <c r="T7728" s="14"/>
      <c r="U7728" s="210" t="s">
        <v>18348</v>
      </c>
      <c r="V7728" s="14">
        <v>0</v>
      </c>
      <c r="W7728" s="14">
        <v>1</v>
      </c>
      <c r="X7728" s="109" t="e">
        <v>#N/A</v>
      </c>
      <c r="Y7728" t="s">
        <v>334</v>
      </c>
      <c r="Z7728" t="s">
        <v>18167</v>
      </c>
      <c r="AA7728">
        <f t="shared" si="120"/>
        <v>1</v>
      </c>
    </row>
    <row r="7729" spans="1:27" x14ac:dyDescent="0.2">
      <c r="A7729">
        <v>6380</v>
      </c>
      <c r="B7729" s="1" t="s">
        <v>17575</v>
      </c>
      <c r="C7729" t="s">
        <v>3985</v>
      </c>
      <c r="D7729" s="9"/>
      <c r="E7729" s="9" t="s">
        <v>508</v>
      </c>
      <c r="F7729" s="9"/>
      <c r="G7729" s="10"/>
      <c r="H7729" s="10"/>
      <c r="I7729" s="10"/>
      <c r="J7729" s="11"/>
      <c r="K7729" s="12"/>
      <c r="L7729" t="s">
        <v>17113</v>
      </c>
      <c r="M7729" t="s">
        <v>781</v>
      </c>
      <c r="S7729" s="9"/>
      <c r="T7729" s="14"/>
      <c r="U7729" s="210" t="s">
        <v>18348</v>
      </c>
      <c r="V7729" s="14">
        <v>0</v>
      </c>
      <c r="W7729" s="14">
        <v>1</v>
      </c>
      <c r="X7729" s="109" t="e">
        <v>#N/A</v>
      </c>
      <c r="Y7729" t="s">
        <v>334</v>
      </c>
      <c r="Z7729" t="s">
        <v>18167</v>
      </c>
      <c r="AA7729">
        <f t="shared" si="120"/>
        <v>1</v>
      </c>
    </row>
    <row r="7730" spans="1:27" x14ac:dyDescent="0.2">
      <c r="A7730">
        <v>6381</v>
      </c>
      <c r="B7730" s="1" t="s">
        <v>17576</v>
      </c>
      <c r="C7730" t="s">
        <v>3985</v>
      </c>
      <c r="D7730" s="9"/>
      <c r="E7730" s="9" t="s">
        <v>508</v>
      </c>
      <c r="F7730" s="9"/>
      <c r="G7730" s="10"/>
      <c r="H7730" s="10"/>
      <c r="I7730" s="10"/>
      <c r="J7730" s="11"/>
      <c r="K7730" s="12"/>
      <c r="L7730" t="s">
        <v>17113</v>
      </c>
      <c r="M7730" t="s">
        <v>781</v>
      </c>
      <c r="S7730" s="9"/>
      <c r="T7730" s="14"/>
      <c r="U7730" s="210" t="s">
        <v>18348</v>
      </c>
      <c r="V7730" s="14">
        <v>0</v>
      </c>
      <c r="W7730" s="14">
        <v>1</v>
      </c>
      <c r="X7730" s="109" t="e">
        <v>#N/A</v>
      </c>
      <c r="Y7730" t="s">
        <v>334</v>
      </c>
      <c r="Z7730" t="s">
        <v>18167</v>
      </c>
      <c r="AA7730">
        <f t="shared" si="120"/>
        <v>1</v>
      </c>
    </row>
    <row r="7731" spans="1:27" x14ac:dyDescent="0.2">
      <c r="A7731">
        <v>24</v>
      </c>
      <c r="B7731" s="1" t="s">
        <v>17577</v>
      </c>
      <c r="C7731" t="s">
        <v>3985</v>
      </c>
      <c r="D7731" s="9"/>
      <c r="E7731" s="9" t="s">
        <v>508</v>
      </c>
      <c r="F7731" s="9"/>
      <c r="G7731" s="10"/>
      <c r="H7731" s="10"/>
      <c r="I7731" s="10"/>
      <c r="J7731" s="11"/>
      <c r="K7731" s="12"/>
      <c r="L7731" t="s">
        <v>17113</v>
      </c>
      <c r="M7731" t="s">
        <v>781</v>
      </c>
      <c r="S7731" s="9"/>
      <c r="T7731" s="14"/>
      <c r="U7731" s="210" t="s">
        <v>18348</v>
      </c>
      <c r="V7731" s="14">
        <v>0</v>
      </c>
      <c r="W7731" s="14">
        <v>1</v>
      </c>
      <c r="X7731" s="109" t="e">
        <v>#N/A</v>
      </c>
      <c r="Y7731" t="s">
        <v>334</v>
      </c>
      <c r="Z7731" t="s">
        <v>18167</v>
      </c>
      <c r="AA7731">
        <f t="shared" si="120"/>
        <v>1</v>
      </c>
    </row>
    <row r="7732" spans="1:27" x14ac:dyDescent="0.2">
      <c r="A7732">
        <v>6659</v>
      </c>
      <c r="B7732" s="1" t="s">
        <v>17578</v>
      </c>
      <c r="C7732" t="s">
        <v>3985</v>
      </c>
      <c r="D7732" s="9"/>
      <c r="E7732" s="9" t="s">
        <v>508</v>
      </c>
      <c r="F7732" s="9"/>
      <c r="G7732" s="10"/>
      <c r="H7732" s="10"/>
      <c r="I7732" s="10"/>
      <c r="J7732" s="11"/>
      <c r="K7732" s="12"/>
      <c r="L7732" t="s">
        <v>17113</v>
      </c>
      <c r="M7732" t="s">
        <v>781</v>
      </c>
      <c r="S7732" s="9"/>
      <c r="T7732" s="14"/>
      <c r="U7732" s="210" t="s">
        <v>18348</v>
      </c>
      <c r="V7732" s="14">
        <v>0</v>
      </c>
      <c r="W7732" s="14">
        <v>1</v>
      </c>
      <c r="X7732" s="109" t="e">
        <v>#N/A</v>
      </c>
      <c r="Y7732" t="s">
        <v>334</v>
      </c>
      <c r="Z7732" t="s">
        <v>18167</v>
      </c>
      <c r="AA7732">
        <f t="shared" si="120"/>
        <v>1</v>
      </c>
    </row>
    <row r="7733" spans="1:27" x14ac:dyDescent="0.2">
      <c r="A7733">
        <v>7414</v>
      </c>
      <c r="B7733" s="1" t="s">
        <v>17579</v>
      </c>
      <c r="C7733" t="s">
        <v>3985</v>
      </c>
      <c r="D7733" s="9"/>
      <c r="E7733" s="9" t="s">
        <v>508</v>
      </c>
      <c r="F7733" s="9"/>
      <c r="G7733" s="10"/>
      <c r="H7733" s="10"/>
      <c r="I7733" s="10"/>
      <c r="J7733" s="11"/>
      <c r="K7733" s="12"/>
      <c r="L7733" t="s">
        <v>17113</v>
      </c>
      <c r="M7733" t="s">
        <v>781</v>
      </c>
      <c r="S7733" s="9"/>
      <c r="T7733" s="14"/>
      <c r="U7733" s="210" t="s">
        <v>18348</v>
      </c>
      <c r="V7733" s="14">
        <v>0</v>
      </c>
      <c r="W7733" s="14">
        <v>1</v>
      </c>
      <c r="X7733" s="109" t="e">
        <v>#N/A</v>
      </c>
      <c r="Y7733" t="s">
        <v>334</v>
      </c>
      <c r="Z7733" t="s">
        <v>18167</v>
      </c>
      <c r="AA7733">
        <f t="shared" si="120"/>
        <v>1</v>
      </c>
    </row>
    <row r="7734" spans="1:27" x14ac:dyDescent="0.2">
      <c r="A7734">
        <v>2989</v>
      </c>
      <c r="B7734" s="1" t="s">
        <v>17580</v>
      </c>
      <c r="C7734" t="s">
        <v>3985</v>
      </c>
      <c r="D7734" s="9"/>
      <c r="E7734" s="9" t="s">
        <v>508</v>
      </c>
      <c r="F7734" s="9"/>
      <c r="G7734" s="10"/>
      <c r="H7734" s="10"/>
      <c r="I7734" s="10"/>
      <c r="J7734" s="11"/>
      <c r="K7734" s="12"/>
      <c r="L7734" t="s">
        <v>17113</v>
      </c>
      <c r="M7734" t="s">
        <v>781</v>
      </c>
      <c r="S7734" s="9"/>
      <c r="T7734" s="14"/>
      <c r="U7734" s="210" t="s">
        <v>18348</v>
      </c>
      <c r="V7734" s="14">
        <v>0</v>
      </c>
      <c r="W7734" s="14">
        <v>0</v>
      </c>
      <c r="X7734" s="109" t="e">
        <v>#N/A</v>
      </c>
      <c r="Y7734" t="s">
        <v>334</v>
      </c>
      <c r="Z7734" t="s">
        <v>18167</v>
      </c>
      <c r="AA7734">
        <f t="shared" si="120"/>
        <v>1</v>
      </c>
    </row>
    <row r="7735" spans="1:27" x14ac:dyDescent="0.2">
      <c r="A7735">
        <v>186</v>
      </c>
      <c r="B7735" s="1" t="s">
        <v>17015</v>
      </c>
      <c r="C7735" t="s">
        <v>1027</v>
      </c>
      <c r="D7735" s="9" t="s">
        <v>17016</v>
      </c>
      <c r="E7735" s="9"/>
      <c r="F7735" s="9"/>
      <c r="G7735" s="10"/>
      <c r="H7735" s="10"/>
      <c r="I7735" s="10"/>
      <c r="J7735" s="11"/>
      <c r="K7735" s="12"/>
      <c r="L7735" s="13"/>
      <c r="M7735" t="s">
        <v>334</v>
      </c>
      <c r="S7735" s="9"/>
      <c r="T7735" s="14"/>
      <c r="U7735" s="210" t="s">
        <v>18348</v>
      </c>
      <c r="V7735" s="14">
        <v>0</v>
      </c>
      <c r="W7735" s="14">
        <v>1</v>
      </c>
      <c r="X7735" s="150" t="s">
        <v>270</v>
      </c>
      <c r="Y7735" t="s">
        <v>6300</v>
      </c>
      <c r="Z7735" t="s">
        <v>271</v>
      </c>
      <c r="AA7735">
        <f t="shared" si="120"/>
        <v>3</v>
      </c>
    </row>
    <row r="7736" spans="1:27" x14ac:dyDescent="0.2">
      <c r="A7736">
        <v>3922</v>
      </c>
      <c r="B7736" s="1" t="s">
        <v>17581</v>
      </c>
      <c r="C7736" t="s">
        <v>503</v>
      </c>
      <c r="D7736" s="9"/>
      <c r="E7736" s="9" t="s">
        <v>508</v>
      </c>
      <c r="F7736" s="9"/>
      <c r="G7736" s="10"/>
      <c r="H7736" s="10"/>
      <c r="I7736" s="10"/>
      <c r="J7736" s="11"/>
      <c r="K7736" s="12"/>
      <c r="L7736" s="63" t="s">
        <v>18122</v>
      </c>
      <c r="M7736" t="s">
        <v>781</v>
      </c>
      <c r="S7736" s="9"/>
      <c r="T7736" s="14"/>
      <c r="U7736" s="210" t="s">
        <v>18348</v>
      </c>
      <c r="V7736" s="14">
        <v>0</v>
      </c>
      <c r="W7736" s="14">
        <v>1</v>
      </c>
      <c r="X7736" s="109" t="e">
        <v>#N/A</v>
      </c>
      <c r="Y7736" t="s">
        <v>334</v>
      </c>
      <c r="Z7736" t="s">
        <v>505</v>
      </c>
      <c r="AA7736">
        <f t="shared" si="120"/>
        <v>1</v>
      </c>
    </row>
    <row r="7737" spans="1:27" x14ac:dyDescent="0.2">
      <c r="A7737">
        <v>5091</v>
      </c>
      <c r="B7737" s="1" t="s">
        <v>17582</v>
      </c>
      <c r="C7737" t="s">
        <v>503</v>
      </c>
      <c r="D7737" s="9"/>
      <c r="E7737" s="9" t="s">
        <v>508</v>
      </c>
      <c r="F7737" s="9"/>
      <c r="G7737" s="10"/>
      <c r="H7737" s="10"/>
      <c r="I7737" s="10"/>
      <c r="J7737" s="11"/>
      <c r="K7737" s="12"/>
      <c r="L7737" s="63" t="s">
        <v>18122</v>
      </c>
      <c r="M7737" t="s">
        <v>781</v>
      </c>
      <c r="S7737" s="9"/>
      <c r="T7737" s="14"/>
      <c r="U7737" s="210" t="s">
        <v>18348</v>
      </c>
      <c r="V7737" s="14">
        <v>0</v>
      </c>
      <c r="W7737" s="14">
        <v>1</v>
      </c>
      <c r="X7737" s="109" t="e">
        <v>#N/A</v>
      </c>
      <c r="Y7737" t="s">
        <v>334</v>
      </c>
      <c r="Z7737" t="s">
        <v>505</v>
      </c>
      <c r="AA7737">
        <f t="shared" si="120"/>
        <v>1</v>
      </c>
    </row>
    <row r="7738" spans="1:27" x14ac:dyDescent="0.2">
      <c r="A7738">
        <v>2249</v>
      </c>
      <c r="B7738" s="1" t="s">
        <v>17041</v>
      </c>
      <c r="C7738" t="s">
        <v>1523</v>
      </c>
      <c r="D7738" s="9" t="s">
        <v>6354</v>
      </c>
      <c r="E7738" s="9" t="s">
        <v>275</v>
      </c>
      <c r="F7738" s="9" t="s">
        <v>312</v>
      </c>
      <c r="G7738" s="10"/>
      <c r="H7738" s="10"/>
      <c r="I7738" s="10"/>
      <c r="J7738" s="11"/>
      <c r="K7738" s="12"/>
      <c r="L7738" s="13" t="s">
        <v>17042</v>
      </c>
      <c r="M7738" t="s">
        <v>781</v>
      </c>
      <c r="S7738" s="9"/>
      <c r="T7738" s="14"/>
      <c r="U7738" s="210" t="s">
        <v>18348</v>
      </c>
      <c r="V7738" s="14">
        <v>0</v>
      </c>
      <c r="W7738" s="14">
        <v>1</v>
      </c>
      <c r="X7738" s="109" t="e">
        <v>#N/A</v>
      </c>
      <c r="Y7738" t="s">
        <v>1126</v>
      </c>
      <c r="Z7738" t="s">
        <v>505</v>
      </c>
      <c r="AA7738">
        <f t="shared" si="120"/>
        <v>2</v>
      </c>
    </row>
    <row r="7739" spans="1:27" x14ac:dyDescent="0.2">
      <c r="A7739">
        <v>6929</v>
      </c>
      <c r="B7739" s="1" t="s">
        <v>17136</v>
      </c>
      <c r="C7739" t="s">
        <v>2221</v>
      </c>
      <c r="D7739" s="9"/>
      <c r="E7739" s="9"/>
      <c r="F7739" s="9"/>
      <c r="G7739" s="10"/>
      <c r="H7739" s="10"/>
      <c r="I7739" s="10"/>
      <c r="J7739" s="11"/>
      <c r="K7739" s="12"/>
      <c r="L7739" s="13" t="s">
        <v>17137</v>
      </c>
      <c r="M7739" t="s">
        <v>1244</v>
      </c>
      <c r="S7739" s="9"/>
      <c r="T7739" s="14"/>
      <c r="U7739" s="210" t="s">
        <v>18348</v>
      </c>
      <c r="V7739" s="14">
        <v>0</v>
      </c>
      <c r="W7739" s="14">
        <v>1</v>
      </c>
      <c r="X7739" s="109" t="e">
        <v>#N/A</v>
      </c>
      <c r="Y7739" t="s">
        <v>334</v>
      </c>
      <c r="Z7739" t="s">
        <v>505</v>
      </c>
      <c r="AA7739">
        <f t="shared" si="120"/>
        <v>1</v>
      </c>
    </row>
    <row r="7740" spans="1:27" x14ac:dyDescent="0.2">
      <c r="A7740">
        <v>3088</v>
      </c>
      <c r="B7740" s="1" t="s">
        <v>17086</v>
      </c>
      <c r="C7740" t="s">
        <v>1798</v>
      </c>
      <c r="D7740" s="9" t="s">
        <v>2138</v>
      </c>
      <c r="E7740" s="9"/>
      <c r="F7740" s="9"/>
      <c r="G7740" s="10"/>
      <c r="H7740" s="10"/>
      <c r="I7740" s="10"/>
      <c r="J7740" s="11"/>
      <c r="K7740" s="12"/>
      <c r="L7740" s="13"/>
      <c r="M7740" t="s">
        <v>334</v>
      </c>
      <c r="S7740" s="9"/>
      <c r="T7740" s="14"/>
      <c r="U7740" s="210" t="s">
        <v>18348</v>
      </c>
      <c r="V7740" s="14">
        <v>0</v>
      </c>
      <c r="W7740" s="14">
        <v>1</v>
      </c>
      <c r="X7740" s="109" t="e">
        <v>#N/A</v>
      </c>
      <c r="Y7740" t="s">
        <v>2138</v>
      </c>
      <c r="Z7740" t="s">
        <v>271</v>
      </c>
      <c r="AA7740">
        <f t="shared" si="120"/>
        <v>1</v>
      </c>
    </row>
    <row r="7741" spans="1:27" x14ac:dyDescent="0.2">
      <c r="A7741">
        <v>7737</v>
      </c>
      <c r="B7741" s="1" t="s">
        <v>17119</v>
      </c>
      <c r="C7741" t="s">
        <v>5967</v>
      </c>
      <c r="D7741" s="9">
        <v>540</v>
      </c>
      <c r="E7741" s="9"/>
      <c r="F7741" s="9"/>
      <c r="G7741" s="10"/>
      <c r="H7741" s="10"/>
      <c r="I7741" s="10"/>
      <c r="J7741" s="11"/>
      <c r="K7741" s="12"/>
      <c r="L7741" s="13" t="s">
        <v>17120</v>
      </c>
      <c r="M7741" t="s">
        <v>334</v>
      </c>
      <c r="S7741" s="9"/>
      <c r="T7741" s="14"/>
      <c r="U7741" s="210" t="s">
        <v>18348</v>
      </c>
      <c r="V7741" s="14">
        <v>0</v>
      </c>
      <c r="W7741" s="14">
        <v>1</v>
      </c>
      <c r="X7741" s="150" t="s">
        <v>270</v>
      </c>
      <c r="Y7741">
        <v>540</v>
      </c>
      <c r="Z7741" t="s">
        <v>271</v>
      </c>
      <c r="AA7741">
        <f t="shared" si="120"/>
        <v>1</v>
      </c>
    </row>
    <row r="7742" spans="1:27" x14ac:dyDescent="0.2">
      <c r="A7742">
        <v>6106</v>
      </c>
      <c r="B7742" s="1" t="s">
        <v>17585</v>
      </c>
      <c r="C7742" t="s">
        <v>1798</v>
      </c>
      <c r="D7742" s="9"/>
      <c r="E7742" s="9" t="s">
        <v>2806</v>
      </c>
      <c r="F7742" s="9"/>
      <c r="G7742" s="37"/>
      <c r="H7742" s="37"/>
      <c r="I7742" s="37"/>
      <c r="J7742" s="11"/>
      <c r="K7742" s="12"/>
      <c r="L7742" s="13" t="s">
        <v>17586</v>
      </c>
      <c r="M7742" s="13" t="s">
        <v>17959</v>
      </c>
      <c r="S7742" s="9"/>
      <c r="T7742" s="14"/>
      <c r="U7742" s="210" t="s">
        <v>18348</v>
      </c>
      <c r="V7742" s="14">
        <v>0</v>
      </c>
      <c r="W7742" s="14">
        <v>1</v>
      </c>
      <c r="X7742" s="109" t="e">
        <v>#N/A</v>
      </c>
      <c r="Y7742" t="s">
        <v>334</v>
      </c>
      <c r="Z7742" t="s">
        <v>271</v>
      </c>
      <c r="AA7742">
        <f t="shared" si="120"/>
        <v>1</v>
      </c>
    </row>
    <row r="7743" spans="1:27" x14ac:dyDescent="0.2">
      <c r="A7743">
        <v>3658</v>
      </c>
      <c r="B7743" s="1" t="s">
        <v>17087</v>
      </c>
      <c r="C7743" t="s">
        <v>1798</v>
      </c>
      <c r="D7743" s="9" t="s">
        <v>2138</v>
      </c>
      <c r="E7743" s="9"/>
      <c r="F7743" s="9"/>
      <c r="G7743" s="10"/>
      <c r="H7743" s="10"/>
      <c r="I7743" s="10"/>
      <c r="J7743" s="11"/>
      <c r="K7743" s="12"/>
      <c r="L7743" s="13"/>
      <c r="M7743" t="s">
        <v>334</v>
      </c>
      <c r="S7743" s="9"/>
      <c r="T7743" s="14"/>
      <c r="U7743" s="210" t="s">
        <v>18348</v>
      </c>
      <c r="V7743" s="14">
        <v>0</v>
      </c>
      <c r="W7743" s="14">
        <v>1</v>
      </c>
      <c r="X7743" s="109" t="e">
        <v>#N/A</v>
      </c>
      <c r="Y7743" t="s">
        <v>2138</v>
      </c>
      <c r="Z7743" t="s">
        <v>271</v>
      </c>
      <c r="AA7743">
        <f t="shared" si="120"/>
        <v>1</v>
      </c>
    </row>
    <row r="7744" spans="1:27" x14ac:dyDescent="0.2">
      <c r="A7744">
        <v>2692</v>
      </c>
      <c r="B7744" s="1" t="s">
        <v>17088</v>
      </c>
      <c r="C7744" t="s">
        <v>1798</v>
      </c>
      <c r="D7744" s="9" t="s">
        <v>2138</v>
      </c>
      <c r="E7744" s="9"/>
      <c r="F7744" s="9"/>
      <c r="G7744" s="10"/>
      <c r="H7744" s="10"/>
      <c r="I7744" s="10"/>
      <c r="J7744" s="11"/>
      <c r="K7744" s="12"/>
      <c r="L7744" s="13"/>
      <c r="M7744" t="s">
        <v>334</v>
      </c>
      <c r="S7744" s="9"/>
      <c r="T7744" s="14"/>
      <c r="U7744" s="210" t="s">
        <v>18348</v>
      </c>
      <c r="V7744" s="14">
        <v>0</v>
      </c>
      <c r="W7744" s="14">
        <v>1</v>
      </c>
      <c r="X7744" s="109" t="e">
        <v>#N/A</v>
      </c>
      <c r="Y7744" t="s">
        <v>2138</v>
      </c>
      <c r="Z7744" t="s">
        <v>271</v>
      </c>
      <c r="AA7744">
        <f t="shared" si="120"/>
        <v>1</v>
      </c>
    </row>
    <row r="7745" spans="1:27" x14ac:dyDescent="0.2">
      <c r="A7745">
        <v>1951</v>
      </c>
      <c r="B7745" s="1" t="s">
        <v>17012</v>
      </c>
      <c r="C7745" t="s">
        <v>1798</v>
      </c>
      <c r="D7745" s="9" t="s">
        <v>17013</v>
      </c>
      <c r="E7745" s="9"/>
      <c r="F7745" s="9"/>
      <c r="G7745" s="10"/>
      <c r="H7745" s="10"/>
      <c r="I7745" s="10"/>
      <c r="J7745" s="11"/>
      <c r="K7745" s="12"/>
      <c r="L7745" s="13" t="s">
        <v>17014</v>
      </c>
      <c r="M7745" t="s">
        <v>334</v>
      </c>
      <c r="S7745" s="9"/>
      <c r="T7745" s="14"/>
      <c r="U7745" s="210" t="s">
        <v>18348</v>
      </c>
      <c r="V7745" s="14">
        <v>0</v>
      </c>
      <c r="W7745" s="14">
        <v>1</v>
      </c>
      <c r="X7745" s="150" t="s">
        <v>294</v>
      </c>
      <c r="Y7745" t="s">
        <v>1443</v>
      </c>
      <c r="Z7745" t="s">
        <v>271</v>
      </c>
      <c r="AA7745">
        <f t="shared" si="120"/>
        <v>3</v>
      </c>
    </row>
    <row r="7746" spans="1:27" x14ac:dyDescent="0.2">
      <c r="A7746">
        <v>2866</v>
      </c>
      <c r="B7746" s="1" t="s">
        <v>17033</v>
      </c>
      <c r="C7746" t="s">
        <v>1798</v>
      </c>
      <c r="D7746" s="9" t="s">
        <v>10829</v>
      </c>
      <c r="E7746" s="9"/>
      <c r="F7746" s="9"/>
      <c r="G7746" s="10"/>
      <c r="H7746" s="10"/>
      <c r="I7746" s="10"/>
      <c r="J7746" s="11"/>
      <c r="K7746" s="12"/>
      <c r="L7746" s="117" t="s">
        <v>18710</v>
      </c>
      <c r="M7746" t="s">
        <v>781</v>
      </c>
      <c r="S7746" s="9"/>
      <c r="T7746" s="14"/>
      <c r="U7746" s="210" t="s">
        <v>18348</v>
      </c>
      <c r="V7746" s="14">
        <v>0</v>
      </c>
      <c r="W7746" s="14">
        <v>1</v>
      </c>
      <c r="X7746" s="109" t="e">
        <v>#N/A</v>
      </c>
      <c r="Y7746" t="s">
        <v>1888</v>
      </c>
      <c r="Z7746" t="s">
        <v>271</v>
      </c>
      <c r="AA7746">
        <f t="shared" ref="AA7746:AA7778" si="121">LEN(D7746)-LEN(SUBSTITUTE(D7746,"/",""))+1</f>
        <v>2</v>
      </c>
    </row>
    <row r="7747" spans="1:27" x14ac:dyDescent="0.2">
      <c r="A7747">
        <v>274</v>
      </c>
      <c r="B7747" s="1" t="s">
        <v>17057</v>
      </c>
      <c r="C7747" t="s">
        <v>1027</v>
      </c>
      <c r="D7747" s="9" t="s">
        <v>17058</v>
      </c>
      <c r="E7747" s="9"/>
      <c r="F7747" s="9"/>
      <c r="G7747" s="10"/>
      <c r="H7747" s="10"/>
      <c r="I7747" s="10"/>
      <c r="J7747" s="11"/>
      <c r="K7747" s="12"/>
      <c r="L7747" s="13" t="s">
        <v>17059</v>
      </c>
      <c r="M7747" t="s">
        <v>334</v>
      </c>
      <c r="S7747" s="9"/>
      <c r="T7747" s="14"/>
      <c r="U7747" s="210" t="s">
        <v>18348</v>
      </c>
      <c r="V7747" s="14">
        <v>0</v>
      </c>
      <c r="W7747" s="14">
        <v>1</v>
      </c>
      <c r="X7747" s="150" t="s">
        <v>270</v>
      </c>
      <c r="Y7747">
        <v>334</v>
      </c>
      <c r="Z7747" t="s">
        <v>271</v>
      </c>
      <c r="AA7747">
        <f t="shared" si="121"/>
        <v>2</v>
      </c>
    </row>
    <row r="7748" spans="1:27" x14ac:dyDescent="0.2">
      <c r="A7748">
        <v>1914</v>
      </c>
      <c r="B7748" s="1" t="s">
        <v>17017</v>
      </c>
      <c r="C7748" t="s">
        <v>1027</v>
      </c>
      <c r="D7748" s="9" t="s">
        <v>17018</v>
      </c>
      <c r="E7748" s="9"/>
      <c r="F7748" s="9"/>
      <c r="G7748" s="10"/>
      <c r="H7748" s="10"/>
      <c r="I7748" s="10"/>
      <c r="J7748" s="11"/>
      <c r="K7748" s="12"/>
      <c r="L7748" s="13"/>
      <c r="M7748" s="13" t="s">
        <v>334</v>
      </c>
      <c r="S7748" s="9"/>
      <c r="T7748" s="14"/>
      <c r="U7748" s="210" t="s">
        <v>18348</v>
      </c>
      <c r="V7748" s="14">
        <v>0</v>
      </c>
      <c r="W7748" s="14">
        <v>1</v>
      </c>
      <c r="X7748" s="150" t="s">
        <v>294</v>
      </c>
      <c r="Y7748" t="s">
        <v>15160</v>
      </c>
      <c r="Z7748" t="s">
        <v>271</v>
      </c>
      <c r="AA7748">
        <f t="shared" si="121"/>
        <v>3</v>
      </c>
    </row>
    <row r="7749" spans="1:27" x14ac:dyDescent="0.2">
      <c r="A7749">
        <v>1796</v>
      </c>
      <c r="B7749" s="1" t="s">
        <v>17054</v>
      </c>
      <c r="C7749" t="s">
        <v>2221</v>
      </c>
      <c r="D7749" s="9" t="s">
        <v>17055</v>
      </c>
      <c r="E7749" s="9"/>
      <c r="F7749" s="9"/>
      <c r="G7749" s="10"/>
      <c r="H7749" s="10"/>
      <c r="I7749" s="10"/>
      <c r="J7749" s="11"/>
      <c r="K7749" s="12"/>
      <c r="L7749" s="13" t="s">
        <v>17056</v>
      </c>
      <c r="M7749" t="s">
        <v>753</v>
      </c>
      <c r="S7749" s="9"/>
      <c r="T7749" s="14"/>
      <c r="U7749" s="210" t="s">
        <v>18348</v>
      </c>
      <c r="V7749" s="14">
        <v>0</v>
      </c>
      <c r="W7749" s="14">
        <v>1</v>
      </c>
      <c r="X7749" s="150" t="s">
        <v>270</v>
      </c>
      <c r="Y7749">
        <v>500</v>
      </c>
      <c r="Z7749" t="s">
        <v>505</v>
      </c>
      <c r="AA7749">
        <f t="shared" si="121"/>
        <v>2</v>
      </c>
    </row>
    <row r="7750" spans="1:27" x14ac:dyDescent="0.2">
      <c r="A7750">
        <v>6928</v>
      </c>
      <c r="B7750" s="1" t="s">
        <v>17134</v>
      </c>
      <c r="C7750" t="s">
        <v>2221</v>
      </c>
      <c r="D7750" s="9"/>
      <c r="E7750" s="9"/>
      <c r="F7750" s="9"/>
      <c r="G7750" s="10"/>
      <c r="H7750" s="10"/>
      <c r="I7750" s="10"/>
      <c r="J7750" s="11"/>
      <c r="K7750" s="12"/>
      <c r="L7750" s="13" t="s">
        <v>17135</v>
      </c>
      <c r="M7750" t="s">
        <v>753</v>
      </c>
      <c r="S7750" s="9"/>
      <c r="T7750" s="14"/>
      <c r="U7750" s="210" t="s">
        <v>18348</v>
      </c>
      <c r="V7750" s="14">
        <v>0</v>
      </c>
      <c r="W7750" s="14">
        <v>1</v>
      </c>
      <c r="X7750" s="109" t="e">
        <v>#N/A</v>
      </c>
      <c r="Y7750" t="s">
        <v>334</v>
      </c>
      <c r="Z7750" t="s">
        <v>505</v>
      </c>
      <c r="AA7750">
        <f t="shared" si="121"/>
        <v>1</v>
      </c>
    </row>
    <row r="7751" spans="1:27" x14ac:dyDescent="0.2">
      <c r="A7751">
        <v>794</v>
      </c>
      <c r="B7751" s="1" t="s">
        <v>17004</v>
      </c>
      <c r="C7751" t="s">
        <v>2040</v>
      </c>
      <c r="D7751" s="9" t="s">
        <v>17005</v>
      </c>
      <c r="E7751" s="9"/>
      <c r="F7751" s="9"/>
      <c r="G7751" s="10"/>
      <c r="H7751" s="10"/>
      <c r="I7751" s="10"/>
      <c r="J7751" s="11"/>
      <c r="K7751" s="12"/>
      <c r="L7751" s="13" t="s">
        <v>17006</v>
      </c>
      <c r="M7751" t="s">
        <v>753</v>
      </c>
      <c r="S7751" s="9"/>
      <c r="T7751" s="14"/>
      <c r="U7751" s="210" t="s">
        <v>18348</v>
      </c>
      <c r="V7751" s="14">
        <v>0</v>
      </c>
      <c r="W7751" s="14">
        <v>0</v>
      </c>
      <c r="X7751" s="109" t="e">
        <v>#N/A</v>
      </c>
      <c r="Y7751" t="s">
        <v>1888</v>
      </c>
      <c r="Z7751" t="s">
        <v>3085</v>
      </c>
      <c r="AA7751">
        <f t="shared" si="121"/>
        <v>4</v>
      </c>
    </row>
    <row r="7752" spans="1:27" x14ac:dyDescent="0.2">
      <c r="A7752">
        <v>1942</v>
      </c>
      <c r="B7752" s="1" t="s">
        <v>17107</v>
      </c>
      <c r="C7752" t="s">
        <v>6878</v>
      </c>
      <c r="D7752" s="9" t="s">
        <v>10106</v>
      </c>
      <c r="E7752" s="9" t="s">
        <v>5549</v>
      </c>
      <c r="F7752" s="9"/>
      <c r="G7752" s="10"/>
      <c r="H7752" s="10"/>
      <c r="I7752" s="10"/>
      <c r="J7752" s="11"/>
      <c r="K7752" s="12"/>
      <c r="L7752" s="13" t="s">
        <v>17108</v>
      </c>
      <c r="M7752" t="s">
        <v>17959</v>
      </c>
      <c r="S7752" s="9"/>
      <c r="T7752" s="14"/>
      <c r="U7752" s="210" t="s">
        <v>18348</v>
      </c>
      <c r="V7752" s="14">
        <v>0</v>
      </c>
      <c r="W7752" s="14">
        <v>0</v>
      </c>
      <c r="X7752" s="109" t="e">
        <v>#N/A</v>
      </c>
      <c r="Y7752" t="s">
        <v>10106</v>
      </c>
      <c r="Z7752" t="s">
        <v>3085</v>
      </c>
      <c r="AA7752">
        <f t="shared" si="121"/>
        <v>1</v>
      </c>
    </row>
    <row r="7753" spans="1:27" x14ac:dyDescent="0.2">
      <c r="A7753">
        <v>3541</v>
      </c>
      <c r="B7753" s="1" t="s">
        <v>17051</v>
      </c>
      <c r="C7753" t="s">
        <v>1027</v>
      </c>
      <c r="D7753" s="9" t="s">
        <v>17052</v>
      </c>
      <c r="E7753" s="9" t="s">
        <v>259</v>
      </c>
      <c r="F7753" s="9" t="s">
        <v>532</v>
      </c>
      <c r="G7753" s="10"/>
      <c r="H7753" s="10"/>
      <c r="I7753" s="10"/>
      <c r="J7753" s="11"/>
      <c r="K7753" s="12"/>
      <c r="L7753" s="13" t="s">
        <v>17053</v>
      </c>
      <c r="M7753" t="s">
        <v>17959</v>
      </c>
      <c r="S7753" s="9"/>
      <c r="T7753" s="14"/>
      <c r="U7753" s="210" t="s">
        <v>18348</v>
      </c>
      <c r="V7753" s="14">
        <v>0</v>
      </c>
      <c r="W7753" s="14">
        <v>1</v>
      </c>
      <c r="X7753" s="109" t="s">
        <v>294</v>
      </c>
      <c r="Y7753" t="s">
        <v>4077</v>
      </c>
      <c r="Z7753" t="s">
        <v>271</v>
      </c>
      <c r="AA7753">
        <f t="shared" si="121"/>
        <v>2</v>
      </c>
    </row>
    <row r="7754" spans="1:27" x14ac:dyDescent="0.2">
      <c r="A7754">
        <v>3048</v>
      </c>
      <c r="B7754" s="1" t="s">
        <v>17061</v>
      </c>
      <c r="C7754" t="s">
        <v>1027</v>
      </c>
      <c r="D7754" s="9" t="s">
        <v>7315</v>
      </c>
      <c r="E7754" s="9"/>
      <c r="F7754" s="9"/>
      <c r="G7754" s="10"/>
      <c r="H7754" s="10"/>
      <c r="I7754" s="10"/>
      <c r="J7754" s="11"/>
      <c r="K7754" s="12"/>
      <c r="L7754" s="13" t="s">
        <v>17062</v>
      </c>
      <c r="M7754" t="s">
        <v>334</v>
      </c>
      <c r="S7754" s="9"/>
      <c r="T7754" s="14"/>
      <c r="U7754" s="210" t="s">
        <v>18348</v>
      </c>
      <c r="V7754" s="14">
        <v>0</v>
      </c>
      <c r="W7754" s="14">
        <v>1</v>
      </c>
      <c r="X7754" s="150" t="s">
        <v>270</v>
      </c>
      <c r="Y7754">
        <v>334</v>
      </c>
      <c r="Z7754" t="s">
        <v>1419</v>
      </c>
      <c r="AA7754">
        <f t="shared" si="121"/>
        <v>2</v>
      </c>
    </row>
    <row r="7755" spans="1:27" x14ac:dyDescent="0.2">
      <c r="A7755">
        <v>7345</v>
      </c>
      <c r="B7755" s="1" t="s">
        <v>17028</v>
      </c>
      <c r="C7755" t="s">
        <v>1027</v>
      </c>
      <c r="D7755" s="9" t="s">
        <v>17029</v>
      </c>
      <c r="E7755" s="9"/>
      <c r="F7755" s="9"/>
      <c r="G7755" s="10"/>
      <c r="H7755" s="10"/>
      <c r="I7755" s="10"/>
      <c r="J7755" s="11"/>
      <c r="K7755" s="12"/>
      <c r="L7755" s="13" t="s">
        <v>17030</v>
      </c>
      <c r="M7755" t="s">
        <v>781</v>
      </c>
      <c r="S7755" s="9"/>
      <c r="T7755" s="14"/>
      <c r="U7755" s="210" t="s">
        <v>18348</v>
      </c>
      <c r="V7755" s="14">
        <v>0</v>
      </c>
      <c r="W7755" s="14">
        <v>1</v>
      </c>
      <c r="X7755" s="150" t="s">
        <v>270</v>
      </c>
      <c r="Y7755">
        <v>334</v>
      </c>
      <c r="Z7755" t="s">
        <v>1419</v>
      </c>
      <c r="AA7755">
        <f t="shared" si="121"/>
        <v>3</v>
      </c>
    </row>
    <row r="7756" spans="1:27" x14ac:dyDescent="0.2">
      <c r="A7756">
        <v>208</v>
      </c>
      <c r="B7756" s="1" t="s">
        <v>17063</v>
      </c>
      <c r="C7756" t="s">
        <v>1027</v>
      </c>
      <c r="D7756" s="9" t="s">
        <v>7315</v>
      </c>
      <c r="E7756" s="9"/>
      <c r="F7756" s="9"/>
      <c r="G7756" s="10"/>
      <c r="H7756" s="10"/>
      <c r="I7756" s="10"/>
      <c r="J7756" s="11"/>
      <c r="K7756" s="12"/>
      <c r="L7756" s="13" t="s">
        <v>16997</v>
      </c>
      <c r="M7756" t="s">
        <v>334</v>
      </c>
      <c r="S7756" s="9"/>
      <c r="T7756" s="14"/>
      <c r="U7756" s="210" t="s">
        <v>18348</v>
      </c>
      <c r="V7756" s="14">
        <v>0</v>
      </c>
      <c r="W7756" s="14">
        <v>1</v>
      </c>
      <c r="X7756" s="150" t="s">
        <v>270</v>
      </c>
      <c r="Y7756">
        <v>334</v>
      </c>
      <c r="Z7756" t="s">
        <v>1419</v>
      </c>
      <c r="AA7756">
        <f t="shared" si="121"/>
        <v>2</v>
      </c>
    </row>
    <row r="7757" spans="1:27" x14ac:dyDescent="0.2">
      <c r="A7757">
        <v>2888</v>
      </c>
      <c r="B7757" s="1" t="s">
        <v>17103</v>
      </c>
      <c r="C7757" t="s">
        <v>1027</v>
      </c>
      <c r="D7757" s="9" t="s">
        <v>1973</v>
      </c>
      <c r="E7757" s="9" t="s">
        <v>259</v>
      </c>
      <c r="F7757" s="9" t="s">
        <v>286</v>
      </c>
      <c r="G7757" s="10"/>
      <c r="H7757" s="10"/>
      <c r="I7757" s="10"/>
      <c r="J7757" s="11"/>
      <c r="K7757" s="12"/>
      <c r="L7757" s="13" t="s">
        <v>17104</v>
      </c>
      <c r="M7757" t="s">
        <v>334</v>
      </c>
      <c r="S7757" s="9"/>
      <c r="T7757" s="14"/>
      <c r="U7757" s="210" t="s">
        <v>18348</v>
      </c>
      <c r="V7757" s="14">
        <v>0</v>
      </c>
      <c r="W7757" s="14">
        <v>1</v>
      </c>
      <c r="X7757" s="150" t="s">
        <v>294</v>
      </c>
      <c r="Y7757" t="s">
        <v>1973</v>
      </c>
      <c r="Z7757" t="s">
        <v>1419</v>
      </c>
      <c r="AA7757">
        <f t="shared" si="121"/>
        <v>1</v>
      </c>
    </row>
    <row r="7758" spans="1:27" x14ac:dyDescent="0.2">
      <c r="A7758">
        <v>7570</v>
      </c>
      <c r="B7758" s="1" t="s">
        <v>17060</v>
      </c>
      <c r="C7758" t="s">
        <v>1027</v>
      </c>
      <c r="D7758" s="9" t="s">
        <v>7315</v>
      </c>
      <c r="E7758" s="9"/>
      <c r="F7758" s="9"/>
      <c r="G7758" s="10"/>
      <c r="H7758" s="10"/>
      <c r="I7758" s="10"/>
      <c r="J7758" s="11"/>
      <c r="K7758" s="12"/>
      <c r="L7758" s="13" t="s">
        <v>17030</v>
      </c>
      <c r="M7758" t="s">
        <v>781</v>
      </c>
      <c r="S7758" s="9"/>
      <c r="T7758" s="14"/>
      <c r="U7758" s="210" t="s">
        <v>18348</v>
      </c>
      <c r="V7758" s="14">
        <v>0</v>
      </c>
      <c r="W7758" s="14">
        <v>1</v>
      </c>
      <c r="X7758" s="150" t="s">
        <v>270</v>
      </c>
      <c r="Y7758">
        <v>334</v>
      </c>
      <c r="Z7758" t="s">
        <v>1419</v>
      </c>
      <c r="AA7758">
        <f t="shared" si="121"/>
        <v>2</v>
      </c>
    </row>
    <row r="7759" spans="1:27" x14ac:dyDescent="0.2">
      <c r="A7759">
        <v>1101</v>
      </c>
      <c r="B7759" s="1" t="s">
        <v>17007</v>
      </c>
      <c r="C7759" t="s">
        <v>6878</v>
      </c>
      <c r="D7759" s="9" t="s">
        <v>17008</v>
      </c>
      <c r="E7759" s="9"/>
      <c r="F7759" s="9"/>
      <c r="G7759" s="10"/>
      <c r="H7759" s="10"/>
      <c r="I7759" s="10"/>
      <c r="J7759" s="11"/>
      <c r="K7759" s="12"/>
      <c r="L7759" s="13" t="s">
        <v>17009</v>
      </c>
      <c r="M7759" t="s">
        <v>334</v>
      </c>
      <c r="S7759" s="9"/>
      <c r="T7759" s="14"/>
      <c r="U7759" s="210" t="s">
        <v>18348</v>
      </c>
      <c r="V7759" s="14">
        <v>0</v>
      </c>
      <c r="W7759" s="14">
        <v>0</v>
      </c>
      <c r="X7759" s="150" t="s">
        <v>270</v>
      </c>
      <c r="Y7759">
        <v>81</v>
      </c>
      <c r="Z7759" t="s">
        <v>271</v>
      </c>
      <c r="AA7759">
        <f t="shared" si="121"/>
        <v>4</v>
      </c>
    </row>
    <row r="7760" spans="1:27" x14ac:dyDescent="0.2">
      <c r="A7760">
        <v>2159</v>
      </c>
      <c r="B7760" s="1" t="s">
        <v>17022</v>
      </c>
      <c r="C7760" t="s">
        <v>9894</v>
      </c>
      <c r="D7760" s="9" t="s">
        <v>17023</v>
      </c>
      <c r="E7760" s="9"/>
      <c r="F7760" s="9"/>
      <c r="G7760" s="10"/>
      <c r="H7760" s="10"/>
      <c r="I7760" s="10"/>
      <c r="J7760" s="11"/>
      <c r="K7760" s="12"/>
      <c r="L7760" s="13" t="s">
        <v>17024</v>
      </c>
      <c r="M7760" t="s">
        <v>17959</v>
      </c>
      <c r="S7760" s="9"/>
      <c r="T7760" s="14"/>
      <c r="U7760" s="210" t="s">
        <v>18348</v>
      </c>
      <c r="V7760" s="14">
        <v>0</v>
      </c>
      <c r="W7760" s="14">
        <v>0</v>
      </c>
      <c r="X7760" s="150" t="s">
        <v>294</v>
      </c>
      <c r="Y7760" t="s">
        <v>16716</v>
      </c>
      <c r="Z7760" t="s">
        <v>7856</v>
      </c>
      <c r="AA7760">
        <f t="shared" si="121"/>
        <v>3</v>
      </c>
    </row>
    <row r="7761" spans="1:27" x14ac:dyDescent="0.2">
      <c r="A7761">
        <v>425</v>
      </c>
      <c r="B7761" s="1" t="s">
        <v>16998</v>
      </c>
      <c r="C7761" t="s">
        <v>9894</v>
      </c>
      <c r="D7761" s="9" t="s">
        <v>16999</v>
      </c>
      <c r="E7761" s="9"/>
      <c r="F7761" s="9"/>
      <c r="G7761" s="10"/>
      <c r="H7761" s="10"/>
      <c r="I7761" s="10"/>
      <c r="J7761" s="11"/>
      <c r="K7761" s="12"/>
      <c r="L7761" s="13" t="s">
        <v>17000</v>
      </c>
      <c r="M7761" t="s">
        <v>17959</v>
      </c>
      <c r="S7761" s="9"/>
      <c r="T7761" s="14"/>
      <c r="U7761" s="210" t="s">
        <v>18348</v>
      </c>
      <c r="V7761" s="14">
        <v>0</v>
      </c>
      <c r="W7761" s="14">
        <v>0</v>
      </c>
      <c r="X7761" s="150" t="s">
        <v>294</v>
      </c>
      <c r="Y7761" t="s">
        <v>16716</v>
      </c>
      <c r="Z7761" t="s">
        <v>7856</v>
      </c>
      <c r="AA7761">
        <f t="shared" si="121"/>
        <v>5</v>
      </c>
    </row>
    <row r="7762" spans="1:27" x14ac:dyDescent="0.2">
      <c r="A7762">
        <v>2586</v>
      </c>
      <c r="B7762" s="1" t="s">
        <v>17019</v>
      </c>
      <c r="C7762" t="s">
        <v>9894</v>
      </c>
      <c r="D7762" s="9" t="s">
        <v>17020</v>
      </c>
      <c r="E7762" s="9"/>
      <c r="F7762" s="9"/>
      <c r="G7762" s="10"/>
      <c r="H7762" s="10"/>
      <c r="I7762" s="10"/>
      <c r="J7762" s="11"/>
      <c r="K7762" s="12"/>
      <c r="L7762" s="13" t="s">
        <v>17021</v>
      </c>
      <c r="M7762" t="s">
        <v>17959</v>
      </c>
      <c r="S7762" s="9"/>
      <c r="T7762" s="14"/>
      <c r="U7762" s="210" t="s">
        <v>18348</v>
      </c>
      <c r="V7762" s="14">
        <v>0</v>
      </c>
      <c r="W7762" s="14">
        <v>0</v>
      </c>
      <c r="X7762" s="150" t="s">
        <v>294</v>
      </c>
      <c r="Y7762" t="s">
        <v>16868</v>
      </c>
      <c r="Z7762" t="s">
        <v>271</v>
      </c>
      <c r="AA7762">
        <f t="shared" si="121"/>
        <v>3</v>
      </c>
    </row>
    <row r="7763" spans="1:27" x14ac:dyDescent="0.2">
      <c r="A7763">
        <v>6762</v>
      </c>
      <c r="B7763" s="1" t="s">
        <v>17089</v>
      </c>
      <c r="C7763" t="s">
        <v>1027</v>
      </c>
      <c r="D7763" s="9" t="s">
        <v>1888</v>
      </c>
      <c r="E7763" s="9" t="s">
        <v>259</v>
      </c>
      <c r="F7763" s="9" t="s">
        <v>1885</v>
      </c>
      <c r="G7763" s="10"/>
      <c r="H7763" s="10"/>
      <c r="I7763" s="10"/>
      <c r="J7763" s="11"/>
      <c r="K7763" s="12"/>
      <c r="L7763" s="13" t="s">
        <v>17090</v>
      </c>
      <c r="M7763" t="s">
        <v>290</v>
      </c>
      <c r="N7763" t="s">
        <v>291</v>
      </c>
      <c r="O7763" t="s">
        <v>520</v>
      </c>
      <c r="S7763" s="9"/>
      <c r="T7763" s="14"/>
      <c r="U7763" s="210" t="s">
        <v>18348</v>
      </c>
      <c r="V7763" s="14">
        <v>0</v>
      </c>
      <c r="W7763" s="14">
        <v>0</v>
      </c>
      <c r="X7763" s="109" t="e">
        <v>#N/A</v>
      </c>
      <c r="Y7763" t="s">
        <v>1888</v>
      </c>
      <c r="Z7763" t="s">
        <v>1419</v>
      </c>
      <c r="AA7763">
        <f t="shared" si="121"/>
        <v>1</v>
      </c>
    </row>
    <row r="7764" spans="1:27" x14ac:dyDescent="0.2">
      <c r="A7764">
        <v>6922</v>
      </c>
      <c r="B7764" s="1" t="s">
        <v>17125</v>
      </c>
      <c r="C7764" t="s">
        <v>1027</v>
      </c>
      <c r="D7764" s="9"/>
      <c r="E7764" s="9" t="s">
        <v>14530</v>
      </c>
      <c r="F7764" s="9"/>
      <c r="G7764" s="37"/>
      <c r="H7764" s="37"/>
      <c r="I7764" s="37"/>
      <c r="J7764" s="11"/>
      <c r="K7764" s="12"/>
      <c r="L7764" s="13" t="s">
        <v>17126</v>
      </c>
      <c r="M7764" t="s">
        <v>17959</v>
      </c>
      <c r="S7764" s="9"/>
      <c r="T7764" s="14"/>
      <c r="U7764" s="210" t="s">
        <v>18348</v>
      </c>
      <c r="V7764" s="14">
        <v>0</v>
      </c>
      <c r="W7764" s="14">
        <v>0</v>
      </c>
      <c r="X7764" s="109" t="e">
        <v>#N/A</v>
      </c>
      <c r="Y7764" t="s">
        <v>334</v>
      </c>
      <c r="Z7764" t="s">
        <v>1419</v>
      </c>
      <c r="AA7764">
        <f t="shared" si="121"/>
        <v>1</v>
      </c>
    </row>
    <row r="7765" spans="1:27" x14ac:dyDescent="0.2">
      <c r="A7765">
        <v>6064</v>
      </c>
      <c r="B7765" s="1" t="s">
        <v>17105</v>
      </c>
      <c r="C7765" t="s">
        <v>1027</v>
      </c>
      <c r="D7765" s="9" t="s">
        <v>2150</v>
      </c>
      <c r="E7765" s="9" t="s">
        <v>14530</v>
      </c>
      <c r="F7765" s="9"/>
      <c r="G7765" s="10"/>
      <c r="H7765" s="10"/>
      <c r="I7765" s="10"/>
      <c r="J7765" s="11"/>
      <c r="K7765" s="12"/>
      <c r="L7765" s="13" t="s">
        <v>17106</v>
      </c>
      <c r="M7765" t="s">
        <v>17959</v>
      </c>
      <c r="S7765" s="9"/>
      <c r="T7765" s="14"/>
      <c r="U7765" s="210" t="s">
        <v>18348</v>
      </c>
      <c r="V7765" s="14">
        <v>0</v>
      </c>
      <c r="W7765" s="14">
        <v>0</v>
      </c>
      <c r="X7765" s="150" t="s">
        <v>294</v>
      </c>
      <c r="Y7765" t="s">
        <v>2150</v>
      </c>
      <c r="Z7765" t="s">
        <v>1419</v>
      </c>
      <c r="AA7765">
        <f t="shared" si="121"/>
        <v>1</v>
      </c>
    </row>
    <row r="7766" spans="1:27" x14ac:dyDescent="0.2">
      <c r="A7766">
        <v>3688</v>
      </c>
      <c r="B7766" s="1" t="s">
        <v>17031</v>
      </c>
      <c r="C7766" t="s">
        <v>9894</v>
      </c>
      <c r="D7766" s="9" t="s">
        <v>17032</v>
      </c>
      <c r="E7766" s="9"/>
      <c r="F7766" s="9"/>
      <c r="G7766" s="10"/>
      <c r="H7766" s="10"/>
      <c r="I7766" s="10"/>
      <c r="J7766" s="11"/>
      <c r="K7766" s="12"/>
      <c r="L7766" s="13"/>
      <c r="M7766" t="s">
        <v>334</v>
      </c>
      <c r="S7766" s="9"/>
      <c r="T7766" s="14"/>
      <c r="U7766" s="210" t="s">
        <v>18348</v>
      </c>
      <c r="V7766" s="14">
        <v>0</v>
      </c>
      <c r="W7766" s="14">
        <v>0</v>
      </c>
      <c r="X7766" s="150" t="s">
        <v>270</v>
      </c>
      <c r="Y7766">
        <v>58</v>
      </c>
      <c r="Z7766" t="s">
        <v>271</v>
      </c>
      <c r="AA7766">
        <f t="shared" si="121"/>
        <v>3</v>
      </c>
    </row>
    <row r="7767" spans="1:27" x14ac:dyDescent="0.2">
      <c r="A7767">
        <v>6801</v>
      </c>
      <c r="B7767" s="1" t="s">
        <v>17091</v>
      </c>
      <c r="C7767" t="s">
        <v>10788</v>
      </c>
      <c r="D7767" s="9" t="s">
        <v>1888</v>
      </c>
      <c r="E7767" s="9" t="s">
        <v>259</v>
      </c>
      <c r="F7767" s="9" t="s">
        <v>1885</v>
      </c>
      <c r="G7767" s="10"/>
      <c r="H7767" s="10"/>
      <c r="I7767" s="10"/>
      <c r="J7767" s="11"/>
      <c r="K7767" s="12"/>
      <c r="L7767" s="13"/>
      <c r="M7767" t="s">
        <v>334</v>
      </c>
      <c r="S7767" s="9"/>
      <c r="T7767" s="14"/>
      <c r="U7767" s="210" t="s">
        <v>18348</v>
      </c>
      <c r="V7767" s="14">
        <v>0</v>
      </c>
      <c r="W7767" s="14">
        <v>0</v>
      </c>
      <c r="X7767" s="109" t="e">
        <v>#N/A</v>
      </c>
      <c r="Y7767" t="s">
        <v>1888</v>
      </c>
      <c r="Z7767" t="s">
        <v>505</v>
      </c>
      <c r="AA7767">
        <f t="shared" si="121"/>
        <v>1</v>
      </c>
    </row>
    <row r="7768" spans="1:27" x14ac:dyDescent="0.2">
      <c r="A7768">
        <v>6854</v>
      </c>
      <c r="B7768" s="1" t="s">
        <v>17101</v>
      </c>
      <c r="C7768" t="s">
        <v>10788</v>
      </c>
      <c r="D7768" s="9" t="s">
        <v>1888</v>
      </c>
      <c r="E7768" s="9" t="s">
        <v>12484</v>
      </c>
      <c r="F7768" s="9"/>
      <c r="G7768" s="10"/>
      <c r="H7768" s="10"/>
      <c r="I7768" s="10"/>
      <c r="J7768" s="11"/>
      <c r="K7768" s="12"/>
      <c r="L7768" s="13" t="s">
        <v>17102</v>
      </c>
      <c r="M7768" t="s">
        <v>17959</v>
      </c>
      <c r="S7768" s="9"/>
      <c r="T7768" s="14"/>
      <c r="U7768" s="210" t="s">
        <v>18348</v>
      </c>
      <c r="V7768" s="14">
        <v>0</v>
      </c>
      <c r="W7768" s="14">
        <v>0</v>
      </c>
      <c r="X7768" s="109" t="e">
        <v>#N/A</v>
      </c>
      <c r="Y7768" t="s">
        <v>1888</v>
      </c>
      <c r="Z7768" t="s">
        <v>505</v>
      </c>
      <c r="AA7768">
        <f t="shared" si="121"/>
        <v>1</v>
      </c>
    </row>
    <row r="7769" spans="1:27" x14ac:dyDescent="0.2">
      <c r="A7769">
        <v>6803</v>
      </c>
      <c r="B7769" s="1" t="s">
        <v>17092</v>
      </c>
      <c r="C7769" t="s">
        <v>10788</v>
      </c>
      <c r="D7769" s="9" t="s">
        <v>1888</v>
      </c>
      <c r="E7769" s="9" t="s">
        <v>259</v>
      </c>
      <c r="F7769" s="9" t="s">
        <v>1885</v>
      </c>
      <c r="G7769" s="10"/>
      <c r="H7769" s="10"/>
      <c r="I7769" s="10"/>
      <c r="J7769" s="11"/>
      <c r="K7769" s="12"/>
      <c r="L7769" s="13" t="s">
        <v>16997</v>
      </c>
      <c r="M7769" t="s">
        <v>334</v>
      </c>
      <c r="S7769" s="9"/>
      <c r="T7769" s="14"/>
      <c r="U7769" s="210" t="s">
        <v>18348</v>
      </c>
      <c r="V7769" s="14">
        <v>0</v>
      </c>
      <c r="W7769" s="14">
        <v>0</v>
      </c>
      <c r="X7769" s="109" t="e">
        <v>#N/A</v>
      </c>
      <c r="Y7769" t="s">
        <v>1888</v>
      </c>
      <c r="Z7769" t="s">
        <v>505</v>
      </c>
      <c r="AA7769">
        <f t="shared" si="121"/>
        <v>1</v>
      </c>
    </row>
    <row r="7770" spans="1:27" x14ac:dyDescent="0.2">
      <c r="A7770">
        <v>6804</v>
      </c>
      <c r="B7770" s="1" t="s">
        <v>17093</v>
      </c>
      <c r="C7770" t="s">
        <v>8723</v>
      </c>
      <c r="D7770" s="9" t="s">
        <v>1888</v>
      </c>
      <c r="E7770" s="9" t="s">
        <v>259</v>
      </c>
      <c r="F7770" s="9" t="s">
        <v>1885</v>
      </c>
      <c r="G7770" s="10"/>
      <c r="H7770" s="10"/>
      <c r="I7770" s="10"/>
      <c r="J7770" s="11"/>
      <c r="K7770" s="12"/>
      <c r="L7770" s="13"/>
      <c r="M7770" t="s">
        <v>334</v>
      </c>
      <c r="S7770" s="9"/>
      <c r="T7770" s="14"/>
      <c r="U7770" s="210" t="s">
        <v>18348</v>
      </c>
      <c r="V7770" s="14">
        <v>0</v>
      </c>
      <c r="W7770" s="14">
        <v>0</v>
      </c>
      <c r="X7770" s="109" t="e">
        <v>#N/A</v>
      </c>
      <c r="Y7770" t="s">
        <v>1888</v>
      </c>
      <c r="Z7770" t="s">
        <v>7990</v>
      </c>
      <c r="AA7770">
        <f t="shared" si="121"/>
        <v>1</v>
      </c>
    </row>
    <row r="7771" spans="1:27" x14ac:dyDescent="0.2">
      <c r="A7771">
        <v>6807</v>
      </c>
      <c r="B7771" s="1" t="s">
        <v>17094</v>
      </c>
      <c r="C7771" t="s">
        <v>8723</v>
      </c>
      <c r="D7771" s="9" t="s">
        <v>1888</v>
      </c>
      <c r="E7771" s="9" t="s">
        <v>259</v>
      </c>
      <c r="F7771" s="9" t="s">
        <v>1885</v>
      </c>
      <c r="G7771" s="10"/>
      <c r="H7771" s="10"/>
      <c r="I7771" s="10"/>
      <c r="J7771" s="11"/>
      <c r="K7771" s="12"/>
      <c r="L7771" s="13"/>
      <c r="M7771" t="s">
        <v>334</v>
      </c>
      <c r="S7771" s="9"/>
      <c r="T7771" s="14"/>
      <c r="U7771" s="210" t="s">
        <v>18348</v>
      </c>
      <c r="V7771" s="14">
        <v>0</v>
      </c>
      <c r="W7771" s="14">
        <v>0</v>
      </c>
      <c r="X7771" s="109" t="e">
        <v>#N/A</v>
      </c>
      <c r="Y7771" t="s">
        <v>1888</v>
      </c>
      <c r="Z7771" t="s">
        <v>7990</v>
      </c>
      <c r="AA7771">
        <f t="shared" si="121"/>
        <v>1</v>
      </c>
    </row>
    <row r="7772" spans="1:27" x14ac:dyDescent="0.2">
      <c r="A7772">
        <v>6809</v>
      </c>
      <c r="B7772" s="1" t="s">
        <v>17095</v>
      </c>
      <c r="C7772" t="s">
        <v>8723</v>
      </c>
      <c r="D7772" s="9" t="s">
        <v>1888</v>
      </c>
      <c r="E7772" s="9" t="s">
        <v>259</v>
      </c>
      <c r="F7772" s="9" t="s">
        <v>1885</v>
      </c>
      <c r="G7772" s="10"/>
      <c r="H7772" s="10"/>
      <c r="I7772" s="10"/>
      <c r="J7772" s="11"/>
      <c r="K7772" s="12"/>
      <c r="L7772" s="13"/>
      <c r="M7772" t="s">
        <v>334</v>
      </c>
      <c r="S7772" s="9"/>
      <c r="T7772" s="14"/>
      <c r="U7772" s="210" t="s">
        <v>18348</v>
      </c>
      <c r="V7772" s="14">
        <v>0</v>
      </c>
      <c r="W7772" s="14">
        <v>0</v>
      </c>
      <c r="X7772" s="109" t="e">
        <v>#N/A</v>
      </c>
      <c r="Y7772" t="s">
        <v>1888</v>
      </c>
      <c r="Z7772" t="s">
        <v>7990</v>
      </c>
      <c r="AA7772">
        <f t="shared" si="121"/>
        <v>1</v>
      </c>
    </row>
    <row r="7773" spans="1:27" x14ac:dyDescent="0.2">
      <c r="A7773">
        <v>6811</v>
      </c>
      <c r="B7773" s="1" t="s">
        <v>17096</v>
      </c>
      <c r="C7773" t="s">
        <v>8723</v>
      </c>
      <c r="D7773" s="9" t="s">
        <v>1888</v>
      </c>
      <c r="E7773" s="9" t="s">
        <v>259</v>
      </c>
      <c r="F7773" s="9" t="s">
        <v>1885</v>
      </c>
      <c r="G7773" s="10"/>
      <c r="H7773" s="10"/>
      <c r="I7773" s="10"/>
      <c r="J7773" s="11"/>
      <c r="K7773" s="12"/>
      <c r="L7773" s="13"/>
      <c r="M7773" t="s">
        <v>334</v>
      </c>
      <c r="S7773" s="9"/>
      <c r="T7773" s="14"/>
      <c r="U7773" s="210" t="s">
        <v>18348</v>
      </c>
      <c r="V7773" s="14">
        <v>0</v>
      </c>
      <c r="W7773" s="14">
        <v>0</v>
      </c>
      <c r="X7773" s="109" t="e">
        <v>#N/A</v>
      </c>
      <c r="Y7773" t="s">
        <v>1888</v>
      </c>
      <c r="Z7773" t="s">
        <v>7990</v>
      </c>
      <c r="AA7773">
        <f t="shared" si="121"/>
        <v>1</v>
      </c>
    </row>
    <row r="7774" spans="1:27" x14ac:dyDescent="0.2">
      <c r="A7774">
        <v>6822</v>
      </c>
      <c r="B7774" s="1" t="s">
        <v>17097</v>
      </c>
      <c r="C7774" t="s">
        <v>8723</v>
      </c>
      <c r="D7774" s="9" t="s">
        <v>1888</v>
      </c>
      <c r="E7774" s="9" t="s">
        <v>259</v>
      </c>
      <c r="F7774" s="9" t="s">
        <v>1885</v>
      </c>
      <c r="G7774" s="10"/>
      <c r="H7774" s="10"/>
      <c r="I7774" s="10"/>
      <c r="J7774" s="11"/>
      <c r="K7774" s="12"/>
      <c r="L7774" s="13"/>
      <c r="M7774" t="s">
        <v>334</v>
      </c>
      <c r="S7774" s="9"/>
      <c r="T7774" s="14"/>
      <c r="U7774" s="210" t="s">
        <v>18348</v>
      </c>
      <c r="V7774" s="14">
        <v>0</v>
      </c>
      <c r="W7774" s="14">
        <v>0</v>
      </c>
      <c r="X7774" s="109" t="e">
        <v>#N/A</v>
      </c>
      <c r="Y7774" t="s">
        <v>1888</v>
      </c>
      <c r="Z7774" t="s">
        <v>7990</v>
      </c>
      <c r="AA7774">
        <f t="shared" si="121"/>
        <v>1</v>
      </c>
    </row>
    <row r="7775" spans="1:27" x14ac:dyDescent="0.2">
      <c r="A7775">
        <v>6829</v>
      </c>
      <c r="B7775" s="1" t="s">
        <v>17098</v>
      </c>
      <c r="C7775" t="s">
        <v>8723</v>
      </c>
      <c r="D7775" s="9" t="s">
        <v>1888</v>
      </c>
      <c r="E7775" s="9" t="s">
        <v>259</v>
      </c>
      <c r="F7775" s="9" t="s">
        <v>1885</v>
      </c>
      <c r="G7775" s="10"/>
      <c r="H7775" s="10"/>
      <c r="I7775" s="10"/>
      <c r="J7775" s="11"/>
      <c r="K7775" s="12"/>
      <c r="L7775" s="13"/>
      <c r="M7775" t="s">
        <v>334</v>
      </c>
      <c r="S7775" s="9"/>
      <c r="T7775" s="14"/>
      <c r="U7775" s="210" t="s">
        <v>18348</v>
      </c>
      <c r="V7775" s="14">
        <v>0</v>
      </c>
      <c r="W7775" s="14">
        <v>0</v>
      </c>
      <c r="X7775" s="109" t="e">
        <v>#N/A</v>
      </c>
      <c r="Y7775" t="s">
        <v>1888</v>
      </c>
      <c r="Z7775" t="s">
        <v>7990</v>
      </c>
      <c r="AA7775">
        <f t="shared" si="121"/>
        <v>1</v>
      </c>
    </row>
    <row r="7776" spans="1:27" x14ac:dyDescent="0.2">
      <c r="A7776">
        <v>6831</v>
      </c>
      <c r="B7776" s="1" t="s">
        <v>17099</v>
      </c>
      <c r="C7776" t="s">
        <v>8723</v>
      </c>
      <c r="D7776" s="9" t="s">
        <v>1888</v>
      </c>
      <c r="E7776" s="9" t="s">
        <v>259</v>
      </c>
      <c r="F7776" s="9" t="s">
        <v>1885</v>
      </c>
      <c r="G7776" s="10"/>
      <c r="H7776" s="10"/>
      <c r="I7776" s="10"/>
      <c r="J7776" s="11"/>
      <c r="K7776" s="12"/>
      <c r="L7776" s="13"/>
      <c r="M7776" t="s">
        <v>334</v>
      </c>
      <c r="S7776" s="9"/>
      <c r="T7776" s="14"/>
      <c r="U7776" s="210" t="s">
        <v>18348</v>
      </c>
      <c r="V7776" s="14">
        <v>0</v>
      </c>
      <c r="W7776" s="14">
        <v>0</v>
      </c>
      <c r="X7776" s="109" t="e">
        <v>#N/A</v>
      </c>
      <c r="Y7776" t="s">
        <v>1888</v>
      </c>
      <c r="Z7776" t="s">
        <v>7990</v>
      </c>
      <c r="AA7776">
        <f t="shared" si="121"/>
        <v>1</v>
      </c>
    </row>
    <row r="7777" spans="1:27" x14ac:dyDescent="0.2">
      <c r="A7777">
        <v>6848</v>
      </c>
      <c r="B7777" s="1" t="s">
        <v>17100</v>
      </c>
      <c r="C7777" t="s">
        <v>8723</v>
      </c>
      <c r="D7777" s="9" t="s">
        <v>1888</v>
      </c>
      <c r="E7777" s="9" t="s">
        <v>259</v>
      </c>
      <c r="F7777" s="9" t="s">
        <v>1885</v>
      </c>
      <c r="G7777" s="10"/>
      <c r="H7777" s="10"/>
      <c r="I7777" s="10"/>
      <c r="J7777" s="11"/>
      <c r="K7777" s="12"/>
      <c r="L7777" s="13"/>
      <c r="M7777" t="s">
        <v>334</v>
      </c>
      <c r="S7777" s="9"/>
      <c r="T7777" s="14"/>
      <c r="U7777" s="210" t="s">
        <v>18348</v>
      </c>
      <c r="V7777" s="14">
        <v>0</v>
      </c>
      <c r="W7777" s="14">
        <v>0</v>
      </c>
      <c r="X7777" s="109" t="e">
        <v>#N/A</v>
      </c>
      <c r="Y7777" t="s">
        <v>1888</v>
      </c>
      <c r="Z7777" t="s">
        <v>7990</v>
      </c>
      <c r="AA7777">
        <f t="shared" si="121"/>
        <v>1</v>
      </c>
    </row>
    <row r="7778" spans="1:27" x14ac:dyDescent="0.2">
      <c r="A7778">
        <v>727</v>
      </c>
      <c r="B7778" s="1" t="s">
        <v>17001</v>
      </c>
      <c r="C7778" t="s">
        <v>17002</v>
      </c>
      <c r="D7778" s="9" t="s">
        <v>17003</v>
      </c>
      <c r="E7778" s="9" t="s">
        <v>259</v>
      </c>
      <c r="F7778" s="9" t="s">
        <v>532</v>
      </c>
      <c r="G7778" s="10"/>
      <c r="H7778" s="10"/>
      <c r="I7778" s="10"/>
      <c r="J7778" s="11"/>
      <c r="K7778" s="12"/>
      <c r="L7778" s="13"/>
      <c r="M7778" t="s">
        <v>334</v>
      </c>
      <c r="S7778" s="9"/>
      <c r="T7778" s="14"/>
      <c r="U7778" s="210" t="s">
        <v>18348</v>
      </c>
      <c r="V7778" s="14">
        <v>0</v>
      </c>
      <c r="W7778" s="14">
        <v>1</v>
      </c>
      <c r="X7778" s="150" t="s">
        <v>270</v>
      </c>
      <c r="Y7778">
        <v>21</v>
      </c>
      <c r="Z7778" t="s">
        <v>271</v>
      </c>
      <c r="AA7778">
        <f t="shared" si="121"/>
        <v>5</v>
      </c>
    </row>
    <row r="7780" spans="1:27" x14ac:dyDescent="0.2">
      <c r="B7780" s="1" t="s">
        <v>17948</v>
      </c>
      <c r="C7780" t="s">
        <v>17949</v>
      </c>
      <c r="E7780" s="9" t="s">
        <v>508</v>
      </c>
      <c r="L7780" t="s">
        <v>17950</v>
      </c>
    </row>
    <row r="7783" spans="1:27" x14ac:dyDescent="0.2">
      <c r="B7783" t="s">
        <v>817</v>
      </c>
      <c r="K7783" t="s">
        <v>241</v>
      </c>
    </row>
    <row r="7784" spans="1:27" x14ac:dyDescent="0.2">
      <c r="B7784" t="s">
        <v>8387</v>
      </c>
    </row>
    <row r="7785" spans="1:27" x14ac:dyDescent="0.2">
      <c r="B7785" t="s">
        <v>9175</v>
      </c>
      <c r="K7785" t="s">
        <v>237</v>
      </c>
    </row>
    <row r="7786" spans="1:27" x14ac:dyDescent="0.2">
      <c r="B7786" t="s">
        <v>1333</v>
      </c>
      <c r="K7786" t="s">
        <v>415</v>
      </c>
    </row>
    <row r="7787" spans="1:27" x14ac:dyDescent="0.2">
      <c r="B7787" t="s">
        <v>637</v>
      </c>
    </row>
    <row r="7788" spans="1:27" x14ac:dyDescent="0.2">
      <c r="B7788" t="s">
        <v>9781</v>
      </c>
    </row>
    <row r="7789" spans="1:27" x14ac:dyDescent="0.2">
      <c r="B7789" t="s">
        <v>6125</v>
      </c>
    </row>
    <row r="7790" spans="1:27" x14ac:dyDescent="0.2">
      <c r="B7790" t="s">
        <v>1302</v>
      </c>
    </row>
    <row r="7791" spans="1:27" x14ac:dyDescent="0.2">
      <c r="B7791" t="s">
        <v>471</v>
      </c>
    </row>
    <row r="7792" spans="1:27" x14ac:dyDescent="0.2">
      <c r="B7792" t="s">
        <v>1176</v>
      </c>
    </row>
    <row r="7793" spans="2:2" x14ac:dyDescent="0.2">
      <c r="B7793" t="s">
        <v>908</v>
      </c>
    </row>
  </sheetData>
  <sortState ref="A2:AA7778">
    <sortCondition ref="I2:I7778"/>
    <sortCondition ref="H2:H7778" customList="January,February,March,April,May,June,July,August,September,October,November,December"/>
    <sortCondition ref="G2:G7778"/>
    <sortCondition ref="K2:K7778"/>
    <sortCondition ref="B2:B7778"/>
  </sortState>
  <phoneticPr fontId="6" type="noConversion"/>
  <pageMargins left="0.75" right="0.75" top="1" bottom="1" header="0.5" footer="0.5"/>
  <pageSetup paperSize="9" orientation="portrait"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A4" sqref="A4"/>
    </sheetView>
  </sheetViews>
  <sheetFormatPr defaultRowHeight="12.75" x14ac:dyDescent="0.2"/>
  <cols>
    <col min="1" max="1" width="11.7109375" customWidth="1"/>
    <col min="2" max="6" width="16.140625" customWidth="1"/>
    <col min="7" max="8" width="10.5703125" customWidth="1"/>
    <col min="9" max="10" width="5" customWidth="1"/>
    <col min="11" max="11" width="9.85546875" bestFit="1" customWidth="1"/>
    <col min="12" max="12" width="10.5703125" bestFit="1" customWidth="1"/>
    <col min="13" max="13" width="9.5703125" bestFit="1" customWidth="1"/>
    <col min="14" max="14" width="10.5703125" bestFit="1" customWidth="1"/>
  </cols>
  <sheetData>
    <row r="1" spans="1:7" x14ac:dyDescent="0.2">
      <c r="A1" s="135" t="s">
        <v>243</v>
      </c>
      <c r="B1" s="137" t="s">
        <v>17591</v>
      </c>
      <c r="C1" t="s">
        <v>18819</v>
      </c>
    </row>
    <row r="2" spans="1:7" x14ac:dyDescent="0.2">
      <c r="A2" s="135" t="s">
        <v>241</v>
      </c>
      <c r="B2" s="137" t="s">
        <v>17590</v>
      </c>
    </row>
    <row r="3" spans="1:7" x14ac:dyDescent="0.2">
      <c r="A3" s="135" t="s">
        <v>235</v>
      </c>
      <c r="B3" s="137" t="s">
        <v>17590</v>
      </c>
    </row>
    <row r="5" spans="1:7" x14ac:dyDescent="0.2">
      <c r="A5" s="119" t="s">
        <v>17587</v>
      </c>
      <c r="B5" s="119" t="s">
        <v>239</v>
      </c>
      <c r="C5" s="120"/>
      <c r="D5" s="120"/>
      <c r="E5" s="120"/>
      <c r="F5" s="120"/>
      <c r="G5" s="121"/>
    </row>
    <row r="6" spans="1:7" x14ac:dyDescent="0.2">
      <c r="A6" s="119" t="s">
        <v>236</v>
      </c>
      <c r="B6" s="122">
        <v>1941</v>
      </c>
      <c r="C6" s="123">
        <v>1942</v>
      </c>
      <c r="D6" s="123">
        <v>1943</v>
      </c>
      <c r="E6" s="123">
        <v>1944</v>
      </c>
      <c r="F6" s="123">
        <v>1945</v>
      </c>
      <c r="G6" s="124" t="s">
        <v>17588</v>
      </c>
    </row>
    <row r="7" spans="1:7" x14ac:dyDescent="0.2">
      <c r="A7" s="122" t="s">
        <v>1416</v>
      </c>
      <c r="B7" s="125"/>
      <c r="C7" s="126"/>
      <c r="D7" s="126">
        <v>10</v>
      </c>
      <c r="E7" s="126">
        <v>112</v>
      </c>
      <c r="F7" s="126">
        <v>84</v>
      </c>
      <c r="G7" s="127">
        <v>206</v>
      </c>
    </row>
    <row r="8" spans="1:7" x14ac:dyDescent="0.2">
      <c r="A8" s="128" t="s">
        <v>413</v>
      </c>
      <c r="B8" s="129"/>
      <c r="C8" s="13">
        <v>5</v>
      </c>
      <c r="D8" s="13">
        <v>67</v>
      </c>
      <c r="E8" s="13">
        <v>101</v>
      </c>
      <c r="F8" s="13">
        <v>29</v>
      </c>
      <c r="G8" s="130">
        <v>202</v>
      </c>
    </row>
    <row r="9" spans="1:7" x14ac:dyDescent="0.2">
      <c r="A9" s="128" t="s">
        <v>721</v>
      </c>
      <c r="B9" s="129"/>
      <c r="C9" s="13"/>
      <c r="D9" s="13">
        <v>22</v>
      </c>
      <c r="E9" s="13">
        <v>73</v>
      </c>
      <c r="F9" s="13">
        <v>41</v>
      </c>
      <c r="G9" s="130">
        <v>136</v>
      </c>
    </row>
    <row r="10" spans="1:7" x14ac:dyDescent="0.2">
      <c r="A10" s="128" t="s">
        <v>312</v>
      </c>
      <c r="B10" s="129"/>
      <c r="C10" s="13">
        <v>1</v>
      </c>
      <c r="D10" s="13">
        <v>15</v>
      </c>
      <c r="E10" s="13">
        <v>58</v>
      </c>
      <c r="F10" s="13">
        <v>23</v>
      </c>
      <c r="G10" s="130">
        <v>97</v>
      </c>
    </row>
    <row r="11" spans="1:7" x14ac:dyDescent="0.2">
      <c r="A11" s="128" t="s">
        <v>260</v>
      </c>
      <c r="B11" s="129">
        <v>1</v>
      </c>
      <c r="C11" s="13">
        <v>7</v>
      </c>
      <c r="D11" s="13">
        <v>22</v>
      </c>
      <c r="E11" s="13">
        <v>35</v>
      </c>
      <c r="F11" s="13">
        <v>13</v>
      </c>
      <c r="G11" s="130">
        <v>78</v>
      </c>
    </row>
    <row r="12" spans="1:7" x14ac:dyDescent="0.2">
      <c r="A12" s="128" t="s">
        <v>883</v>
      </c>
      <c r="B12" s="129"/>
      <c r="C12" s="13"/>
      <c r="D12" s="13">
        <v>6</v>
      </c>
      <c r="E12" s="13">
        <v>37</v>
      </c>
      <c r="F12" s="13">
        <v>33</v>
      </c>
      <c r="G12" s="130">
        <v>76</v>
      </c>
    </row>
    <row r="13" spans="1:7" x14ac:dyDescent="0.2">
      <c r="A13" s="128" t="s">
        <v>326</v>
      </c>
      <c r="B13" s="129"/>
      <c r="C13" s="13">
        <v>29</v>
      </c>
      <c r="D13" s="13">
        <v>22</v>
      </c>
      <c r="E13" s="13"/>
      <c r="F13" s="13"/>
      <c r="G13" s="130">
        <v>51</v>
      </c>
    </row>
    <row r="14" spans="1:7" x14ac:dyDescent="0.2">
      <c r="A14" s="128" t="s">
        <v>1701</v>
      </c>
      <c r="B14" s="129"/>
      <c r="C14" s="13"/>
      <c r="D14" s="13">
        <v>1</v>
      </c>
      <c r="E14" s="13">
        <v>29</v>
      </c>
      <c r="F14" s="13">
        <v>8</v>
      </c>
      <c r="G14" s="130">
        <v>38</v>
      </c>
    </row>
    <row r="15" spans="1:7" x14ac:dyDescent="0.2">
      <c r="A15" s="128" t="s">
        <v>748</v>
      </c>
      <c r="B15" s="129"/>
      <c r="C15" s="13">
        <v>2</v>
      </c>
      <c r="D15" s="13">
        <v>7</v>
      </c>
      <c r="E15" s="13">
        <v>9</v>
      </c>
      <c r="F15" s="13">
        <v>6</v>
      </c>
      <c r="G15" s="130">
        <v>24</v>
      </c>
    </row>
    <row r="16" spans="1:7" x14ac:dyDescent="0.2">
      <c r="A16" s="128" t="s">
        <v>1319</v>
      </c>
      <c r="B16" s="129"/>
      <c r="C16" s="13"/>
      <c r="D16" s="13">
        <v>1</v>
      </c>
      <c r="E16" s="13">
        <v>3</v>
      </c>
      <c r="F16" s="13"/>
      <c r="G16" s="130">
        <v>4</v>
      </c>
    </row>
    <row r="17" spans="1:7" x14ac:dyDescent="0.2">
      <c r="A17" s="128" t="s">
        <v>286</v>
      </c>
      <c r="B17" s="129"/>
      <c r="C17" s="13"/>
      <c r="D17" s="13"/>
      <c r="E17" s="13"/>
      <c r="F17" s="13">
        <v>2</v>
      </c>
      <c r="G17" s="130">
        <v>2</v>
      </c>
    </row>
    <row r="18" spans="1:7" x14ac:dyDescent="0.2">
      <c r="A18" s="128" t="s">
        <v>532</v>
      </c>
      <c r="B18" s="129"/>
      <c r="C18" s="13"/>
      <c r="D18" s="13"/>
      <c r="E18" s="13">
        <v>1</v>
      </c>
      <c r="F18" s="13"/>
      <c r="G18" s="130">
        <v>1</v>
      </c>
    </row>
    <row r="19" spans="1:7" x14ac:dyDescent="0.2">
      <c r="A19" s="131" t="s">
        <v>17588</v>
      </c>
      <c r="B19" s="132">
        <v>1</v>
      </c>
      <c r="C19" s="133">
        <v>44</v>
      </c>
      <c r="D19" s="133">
        <v>173</v>
      </c>
      <c r="E19" s="133">
        <v>458</v>
      </c>
      <c r="F19" s="133">
        <v>239</v>
      </c>
      <c r="G19" s="134">
        <v>915</v>
      </c>
    </row>
    <row r="21" spans="1:7" x14ac:dyDescent="0.2">
      <c r="A21" s="135" t="s">
        <v>243</v>
      </c>
      <c r="B21" s="137" t="s">
        <v>17591</v>
      </c>
    </row>
    <row r="22" spans="1:7" x14ac:dyDescent="0.2">
      <c r="A22" s="135" t="s">
        <v>235</v>
      </c>
      <c r="B22" s="137" t="s">
        <v>17590</v>
      </c>
    </row>
    <row r="24" spans="1:7" x14ac:dyDescent="0.2">
      <c r="A24" s="119" t="s">
        <v>17587</v>
      </c>
      <c r="B24" s="119" t="s">
        <v>241</v>
      </c>
      <c r="C24" s="120"/>
      <c r="D24" s="121"/>
    </row>
    <row r="25" spans="1:7" x14ac:dyDescent="0.2">
      <c r="A25" s="119" t="s">
        <v>239</v>
      </c>
      <c r="B25" s="122" t="s">
        <v>237</v>
      </c>
      <c r="C25" s="123" t="s">
        <v>415</v>
      </c>
      <c r="D25" s="124" t="s">
        <v>17588</v>
      </c>
    </row>
    <row r="26" spans="1:7" x14ac:dyDescent="0.2">
      <c r="A26" s="122">
        <v>1941</v>
      </c>
      <c r="B26" s="125">
        <v>1</v>
      </c>
      <c r="C26" s="126"/>
      <c r="D26" s="127">
        <v>1</v>
      </c>
    </row>
    <row r="27" spans="1:7" x14ac:dyDescent="0.2">
      <c r="A27" s="128">
        <v>1942</v>
      </c>
      <c r="B27" s="129">
        <v>38</v>
      </c>
      <c r="C27" s="13">
        <v>6</v>
      </c>
      <c r="D27" s="130">
        <v>44</v>
      </c>
    </row>
    <row r="28" spans="1:7" x14ac:dyDescent="0.2">
      <c r="A28" s="128">
        <v>1943</v>
      </c>
      <c r="B28" s="129">
        <v>92</v>
      </c>
      <c r="C28" s="13">
        <v>81</v>
      </c>
      <c r="D28" s="130">
        <v>173</v>
      </c>
    </row>
    <row r="29" spans="1:7" x14ac:dyDescent="0.2">
      <c r="A29" s="128">
        <v>1944</v>
      </c>
      <c r="B29" s="129">
        <v>161</v>
      </c>
      <c r="C29" s="13">
        <v>297</v>
      </c>
      <c r="D29" s="130">
        <v>458</v>
      </c>
    </row>
    <row r="30" spans="1:7" x14ac:dyDescent="0.2">
      <c r="A30" s="128">
        <v>1945</v>
      </c>
      <c r="B30" s="129">
        <v>106</v>
      </c>
      <c r="C30" s="13">
        <v>133</v>
      </c>
      <c r="D30" s="130">
        <v>239</v>
      </c>
    </row>
    <row r="31" spans="1:7" x14ac:dyDescent="0.2">
      <c r="A31" s="131" t="s">
        <v>17588</v>
      </c>
      <c r="B31" s="132">
        <v>398</v>
      </c>
      <c r="C31" s="133">
        <v>517</v>
      </c>
      <c r="D31" s="134">
        <v>915</v>
      </c>
    </row>
  </sheetData>
  <phoneticPr fontId="6" type="noConversion"/>
  <pageMargins left="0.75" right="0.75" top="1" bottom="1" header="0.5" footer="0.5"/>
  <pageSetup paperSize="0" orientation="portrait" horizontalDpi="0" verticalDpi="0" copies="0" r:id="rId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pane xSplit="1" topLeftCell="B1" activePane="topRight" state="frozen"/>
      <selection pane="topRight"/>
    </sheetView>
  </sheetViews>
  <sheetFormatPr defaultRowHeight="12.75" x14ac:dyDescent="0.2"/>
  <cols>
    <col min="1" max="1" width="16.28515625" customWidth="1"/>
    <col min="2" max="6" width="11.28515625" customWidth="1"/>
    <col min="7" max="8" width="10.5703125" customWidth="1"/>
    <col min="9" max="10" width="5" customWidth="1"/>
    <col min="11" max="11" width="9.85546875" bestFit="1" customWidth="1"/>
    <col min="12" max="12" width="10.5703125" bestFit="1" customWidth="1"/>
    <col min="13" max="13" width="9.5703125" bestFit="1" customWidth="1"/>
    <col min="14" max="14" width="10.5703125" bestFit="1" customWidth="1"/>
  </cols>
  <sheetData>
    <row r="1" spans="1:7" x14ac:dyDescent="0.2">
      <c r="A1" s="135" t="s">
        <v>243</v>
      </c>
      <c r="B1" s="137" t="s">
        <v>17591</v>
      </c>
      <c r="C1" t="s">
        <v>18820</v>
      </c>
    </row>
    <row r="2" spans="1:7" x14ac:dyDescent="0.2">
      <c r="A2" s="135" t="s">
        <v>241</v>
      </c>
      <c r="B2" s="137" t="s">
        <v>17590</v>
      </c>
    </row>
    <row r="3" spans="1:7" x14ac:dyDescent="0.2">
      <c r="A3" s="135" t="s">
        <v>235</v>
      </c>
      <c r="B3" s="137" t="s">
        <v>17590</v>
      </c>
    </row>
    <row r="5" spans="1:7" x14ac:dyDescent="0.2">
      <c r="A5" s="119" t="s">
        <v>17587</v>
      </c>
      <c r="B5" s="119" t="s">
        <v>239</v>
      </c>
      <c r="C5" s="120"/>
      <c r="D5" s="120"/>
      <c r="E5" s="120"/>
      <c r="F5" s="120"/>
      <c r="G5" s="121"/>
    </row>
    <row r="6" spans="1:7" x14ac:dyDescent="0.2">
      <c r="A6" s="119" t="s">
        <v>236</v>
      </c>
      <c r="B6" s="122">
        <v>1941</v>
      </c>
      <c r="C6" s="123">
        <v>1942</v>
      </c>
      <c r="D6" s="123">
        <v>1943</v>
      </c>
      <c r="E6" s="123">
        <v>1944</v>
      </c>
      <c r="F6" s="123">
        <v>1945</v>
      </c>
      <c r="G6" s="124" t="s">
        <v>17588</v>
      </c>
    </row>
    <row r="7" spans="1:7" x14ac:dyDescent="0.2">
      <c r="A7" s="122" t="s">
        <v>1416</v>
      </c>
      <c r="B7" s="125"/>
      <c r="C7" s="126"/>
      <c r="D7" s="126">
        <v>9</v>
      </c>
      <c r="E7" s="126">
        <v>79</v>
      </c>
      <c r="F7" s="126">
        <v>45</v>
      </c>
      <c r="G7" s="127">
        <v>133</v>
      </c>
    </row>
    <row r="8" spans="1:7" x14ac:dyDescent="0.2">
      <c r="A8" s="128" t="s">
        <v>413</v>
      </c>
      <c r="B8" s="129"/>
      <c r="C8" s="13">
        <v>3</v>
      </c>
      <c r="D8" s="13">
        <v>34</v>
      </c>
      <c r="E8" s="13">
        <v>62</v>
      </c>
      <c r="F8" s="13">
        <v>15</v>
      </c>
      <c r="G8" s="130">
        <v>114</v>
      </c>
    </row>
    <row r="9" spans="1:7" x14ac:dyDescent="0.2">
      <c r="A9" s="128" t="s">
        <v>721</v>
      </c>
      <c r="B9" s="129"/>
      <c r="C9" s="13"/>
      <c r="D9" s="13">
        <v>14</v>
      </c>
      <c r="E9" s="13">
        <v>56</v>
      </c>
      <c r="F9" s="13">
        <v>34</v>
      </c>
      <c r="G9" s="130">
        <v>104</v>
      </c>
    </row>
    <row r="10" spans="1:7" x14ac:dyDescent="0.2">
      <c r="A10" s="128" t="s">
        <v>883</v>
      </c>
      <c r="B10" s="129"/>
      <c r="C10" s="13"/>
      <c r="D10" s="13">
        <v>6</v>
      </c>
      <c r="E10" s="13">
        <v>34</v>
      </c>
      <c r="F10" s="13">
        <v>33</v>
      </c>
      <c r="G10" s="130">
        <v>73</v>
      </c>
    </row>
    <row r="11" spans="1:7" x14ac:dyDescent="0.2">
      <c r="A11" s="128" t="s">
        <v>312</v>
      </c>
      <c r="B11" s="129"/>
      <c r="C11" s="13">
        <v>1</v>
      </c>
      <c r="D11" s="13">
        <v>8</v>
      </c>
      <c r="E11" s="13">
        <v>37</v>
      </c>
      <c r="F11" s="13">
        <v>15</v>
      </c>
      <c r="G11" s="130">
        <v>61</v>
      </c>
    </row>
    <row r="12" spans="1:7" x14ac:dyDescent="0.2">
      <c r="A12" s="128" t="s">
        <v>260</v>
      </c>
      <c r="B12" s="129">
        <v>1</v>
      </c>
      <c r="C12" s="13">
        <v>6</v>
      </c>
      <c r="D12" s="13">
        <v>11</v>
      </c>
      <c r="E12" s="13">
        <v>29</v>
      </c>
      <c r="F12" s="13">
        <v>10</v>
      </c>
      <c r="G12" s="130">
        <v>57</v>
      </c>
    </row>
    <row r="13" spans="1:7" x14ac:dyDescent="0.2">
      <c r="A13" s="128" t="s">
        <v>326</v>
      </c>
      <c r="B13" s="129"/>
      <c r="C13" s="13">
        <v>26</v>
      </c>
      <c r="D13" s="13">
        <v>20</v>
      </c>
      <c r="E13" s="13"/>
      <c r="F13" s="13"/>
      <c r="G13" s="130">
        <v>46</v>
      </c>
    </row>
    <row r="14" spans="1:7" x14ac:dyDescent="0.2">
      <c r="A14" s="128" t="s">
        <v>1701</v>
      </c>
      <c r="B14" s="129"/>
      <c r="C14" s="13"/>
      <c r="D14" s="13"/>
      <c r="E14" s="13">
        <v>23</v>
      </c>
      <c r="F14" s="13">
        <v>4</v>
      </c>
      <c r="G14" s="130">
        <v>27</v>
      </c>
    </row>
    <row r="15" spans="1:7" x14ac:dyDescent="0.2">
      <c r="A15" s="128" t="s">
        <v>748</v>
      </c>
      <c r="B15" s="129"/>
      <c r="C15" s="13">
        <v>2</v>
      </c>
      <c r="D15" s="13">
        <v>6</v>
      </c>
      <c r="E15" s="13">
        <v>7</v>
      </c>
      <c r="F15" s="13">
        <v>6</v>
      </c>
      <c r="G15" s="130">
        <v>21</v>
      </c>
    </row>
    <row r="16" spans="1:7" x14ac:dyDescent="0.2">
      <c r="A16" s="128" t="s">
        <v>1319</v>
      </c>
      <c r="B16" s="129"/>
      <c r="C16" s="13"/>
      <c r="D16" s="13">
        <v>1</v>
      </c>
      <c r="E16" s="13">
        <v>2</v>
      </c>
      <c r="F16" s="13"/>
      <c r="G16" s="130">
        <v>3</v>
      </c>
    </row>
    <row r="17" spans="1:10" x14ac:dyDescent="0.2">
      <c r="A17" s="128" t="s">
        <v>286</v>
      </c>
      <c r="B17" s="129"/>
      <c r="C17" s="13"/>
      <c r="D17" s="13"/>
      <c r="E17" s="13"/>
      <c r="F17" s="13">
        <v>2</v>
      </c>
      <c r="G17" s="130">
        <v>2</v>
      </c>
    </row>
    <row r="18" spans="1:10" x14ac:dyDescent="0.2">
      <c r="A18" s="128" t="s">
        <v>532</v>
      </c>
      <c r="B18" s="129"/>
      <c r="C18" s="13"/>
      <c r="D18" s="13"/>
      <c r="E18" s="13">
        <v>1</v>
      </c>
      <c r="F18" s="13"/>
      <c r="G18" s="130">
        <v>1</v>
      </c>
    </row>
    <row r="19" spans="1:10" x14ac:dyDescent="0.2">
      <c r="A19" s="131" t="s">
        <v>17588</v>
      </c>
      <c r="B19" s="132">
        <v>1</v>
      </c>
      <c r="C19" s="133">
        <v>38</v>
      </c>
      <c r="D19" s="133">
        <v>109</v>
      </c>
      <c r="E19" s="133">
        <v>330</v>
      </c>
      <c r="F19" s="133">
        <v>164</v>
      </c>
      <c r="G19" s="185">
        <v>642</v>
      </c>
    </row>
    <row r="20" spans="1:10" x14ac:dyDescent="0.2">
      <c r="G20" s="228"/>
      <c r="I20" s="92"/>
      <c r="J20" s="92"/>
    </row>
    <row r="21" spans="1:10" x14ac:dyDescent="0.2">
      <c r="A21" s="92"/>
      <c r="B21" s="92"/>
      <c r="C21" s="92"/>
      <c r="D21" s="92"/>
      <c r="E21" s="92"/>
      <c r="F21" s="92"/>
      <c r="G21" s="92"/>
      <c r="H21" s="92"/>
      <c r="I21" s="92"/>
      <c r="J21" s="92"/>
    </row>
    <row r="22" spans="1:10" x14ac:dyDescent="0.2">
      <c r="A22" s="92"/>
      <c r="B22" s="92"/>
      <c r="C22" s="92"/>
      <c r="D22" s="92"/>
      <c r="E22" s="92"/>
      <c r="F22" s="92"/>
      <c r="G22" s="92"/>
      <c r="H22" s="92"/>
      <c r="I22" s="92"/>
      <c r="J22" s="92"/>
    </row>
    <row r="23" spans="1:10" x14ac:dyDescent="0.2">
      <c r="A23" s="92"/>
      <c r="B23" s="92"/>
      <c r="C23" s="92"/>
      <c r="D23" s="92"/>
      <c r="E23" s="92"/>
      <c r="F23" s="92"/>
      <c r="G23" s="92"/>
      <c r="H23" s="92"/>
      <c r="I23" s="92"/>
      <c r="J23" s="92"/>
    </row>
    <row r="24" spans="1:10" x14ac:dyDescent="0.2">
      <c r="A24" s="92"/>
      <c r="B24" s="92"/>
      <c r="C24" s="92"/>
      <c r="D24" s="92"/>
      <c r="E24" s="92"/>
      <c r="F24" s="92"/>
      <c r="G24" s="92"/>
      <c r="H24" s="92"/>
      <c r="I24" s="92"/>
      <c r="J24" s="92"/>
    </row>
    <row r="25" spans="1:10" x14ac:dyDescent="0.2">
      <c r="A25" s="135" t="s">
        <v>243</v>
      </c>
      <c r="B25" s="137" t="s">
        <v>17591</v>
      </c>
    </row>
    <row r="26" spans="1:10" x14ac:dyDescent="0.2">
      <c r="A26" s="135" t="s">
        <v>235</v>
      </c>
      <c r="B26" s="137" t="s">
        <v>17590</v>
      </c>
    </row>
    <row r="28" spans="1:10" x14ac:dyDescent="0.2">
      <c r="A28" s="119" t="s">
        <v>17587</v>
      </c>
      <c r="B28" s="119" t="s">
        <v>241</v>
      </c>
      <c r="C28" s="120"/>
      <c r="D28" s="121"/>
    </row>
    <row r="29" spans="1:10" x14ac:dyDescent="0.2">
      <c r="A29" s="119" t="s">
        <v>239</v>
      </c>
      <c r="B29" s="122" t="s">
        <v>237</v>
      </c>
      <c r="C29" s="123" t="s">
        <v>415</v>
      </c>
      <c r="D29" s="124" t="s">
        <v>17588</v>
      </c>
    </row>
    <row r="30" spans="1:10" x14ac:dyDescent="0.2">
      <c r="A30" s="122">
        <v>1941</v>
      </c>
      <c r="B30" s="125">
        <v>1</v>
      </c>
      <c r="C30" s="126"/>
      <c r="D30" s="127">
        <v>1</v>
      </c>
    </row>
    <row r="31" spans="1:10" x14ac:dyDescent="0.2">
      <c r="A31" s="128">
        <v>1942</v>
      </c>
      <c r="B31" s="129">
        <v>34</v>
      </c>
      <c r="C31" s="13">
        <v>4</v>
      </c>
      <c r="D31" s="130">
        <v>38</v>
      </c>
    </row>
    <row r="32" spans="1:10" x14ac:dyDescent="0.2">
      <c r="A32" s="128">
        <v>1943</v>
      </c>
      <c r="B32" s="129">
        <v>70</v>
      </c>
      <c r="C32" s="13">
        <v>39</v>
      </c>
      <c r="D32" s="130">
        <v>109</v>
      </c>
    </row>
    <row r="33" spans="1:4" x14ac:dyDescent="0.2">
      <c r="A33" s="128">
        <v>1944</v>
      </c>
      <c r="B33" s="129">
        <v>135</v>
      </c>
      <c r="C33" s="13">
        <v>195</v>
      </c>
      <c r="D33" s="130">
        <v>330</v>
      </c>
    </row>
    <row r="34" spans="1:4" x14ac:dyDescent="0.2">
      <c r="A34" s="128">
        <v>1945</v>
      </c>
      <c r="B34" s="129">
        <v>95</v>
      </c>
      <c r="C34" s="13">
        <v>69</v>
      </c>
      <c r="D34" s="130">
        <v>164</v>
      </c>
    </row>
    <row r="35" spans="1:4" x14ac:dyDescent="0.2">
      <c r="A35" s="131" t="s">
        <v>17588</v>
      </c>
      <c r="B35" s="132">
        <v>335</v>
      </c>
      <c r="C35" s="133">
        <v>307</v>
      </c>
      <c r="D35" s="134">
        <v>642</v>
      </c>
    </row>
  </sheetData>
  <phoneticPr fontId="6" type="noConversion"/>
  <pageMargins left="0.75" right="0.75" top="1" bottom="1" header="0.5" footer="0.5"/>
  <pageSetup paperSize="0" orientation="portrait" horizontalDpi="0" verticalDpi="0" copies="0" r:id="rId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A2" sqref="A2"/>
    </sheetView>
  </sheetViews>
  <sheetFormatPr defaultRowHeight="12.75" x14ac:dyDescent="0.2"/>
  <cols>
    <col min="1" max="1" width="16.28515625" customWidth="1"/>
    <col min="2" max="5" width="11.28515625" customWidth="1"/>
    <col min="6" max="7" width="10.5703125" customWidth="1"/>
    <col min="8" max="9" width="16.140625" bestFit="1" customWidth="1"/>
    <col min="10" max="10" width="16.140625" customWidth="1"/>
    <col min="11" max="17" width="16.140625" bestFit="1" customWidth="1"/>
    <col min="18" max="18" width="10.5703125" bestFit="1" customWidth="1"/>
  </cols>
  <sheetData>
    <row r="1" spans="1:6" x14ac:dyDescent="0.2">
      <c r="A1" s="135" t="s">
        <v>243</v>
      </c>
      <c r="B1" s="137" t="s">
        <v>17591</v>
      </c>
      <c r="C1" t="s">
        <v>18821</v>
      </c>
    </row>
    <row r="2" spans="1:6" x14ac:dyDescent="0.2">
      <c r="A2" s="135" t="s">
        <v>241</v>
      </c>
      <c r="B2" s="137" t="s">
        <v>17590</v>
      </c>
    </row>
    <row r="3" spans="1:6" x14ac:dyDescent="0.2">
      <c r="A3" s="135" t="s">
        <v>235</v>
      </c>
      <c r="B3" s="137" t="s">
        <v>17590</v>
      </c>
    </row>
    <row r="5" spans="1:6" x14ac:dyDescent="0.2">
      <c r="A5" s="119" t="s">
        <v>17587</v>
      </c>
      <c r="B5" s="119" t="s">
        <v>239</v>
      </c>
      <c r="C5" s="120"/>
      <c r="D5" s="120"/>
      <c r="E5" s="120"/>
      <c r="F5" s="121"/>
    </row>
    <row r="6" spans="1:6" x14ac:dyDescent="0.2">
      <c r="A6" s="119" t="s">
        <v>236</v>
      </c>
      <c r="B6" s="122">
        <v>1942</v>
      </c>
      <c r="C6" s="123">
        <v>1943</v>
      </c>
      <c r="D6" s="123">
        <v>1944</v>
      </c>
      <c r="E6" s="123">
        <v>1945</v>
      </c>
      <c r="F6" s="124" t="s">
        <v>17588</v>
      </c>
    </row>
    <row r="7" spans="1:6" x14ac:dyDescent="0.2">
      <c r="A7" s="122" t="s">
        <v>413</v>
      </c>
      <c r="B7" s="125">
        <v>2</v>
      </c>
      <c r="C7" s="126">
        <v>33</v>
      </c>
      <c r="D7" s="126">
        <v>39</v>
      </c>
      <c r="E7" s="126">
        <v>14</v>
      </c>
      <c r="F7" s="127">
        <v>88</v>
      </c>
    </row>
    <row r="8" spans="1:6" x14ac:dyDescent="0.2">
      <c r="A8" s="128" t="s">
        <v>1416</v>
      </c>
      <c r="B8" s="129"/>
      <c r="C8" s="13">
        <v>1</v>
      </c>
      <c r="D8" s="13">
        <v>33</v>
      </c>
      <c r="E8" s="13">
        <v>39</v>
      </c>
      <c r="F8" s="130">
        <v>73</v>
      </c>
    </row>
    <row r="9" spans="1:6" x14ac:dyDescent="0.2">
      <c r="A9" s="128" t="s">
        <v>312</v>
      </c>
      <c r="B9" s="129"/>
      <c r="C9" s="13">
        <v>7</v>
      </c>
      <c r="D9" s="13">
        <v>21</v>
      </c>
      <c r="E9" s="13">
        <v>8</v>
      </c>
      <c r="F9" s="130">
        <v>36</v>
      </c>
    </row>
    <row r="10" spans="1:6" x14ac:dyDescent="0.2">
      <c r="A10" s="128" t="s">
        <v>721</v>
      </c>
      <c r="B10" s="129"/>
      <c r="C10" s="13">
        <v>8</v>
      </c>
      <c r="D10" s="13">
        <v>17</v>
      </c>
      <c r="E10" s="13">
        <v>7</v>
      </c>
      <c r="F10" s="130">
        <v>32</v>
      </c>
    </row>
    <row r="11" spans="1:6" x14ac:dyDescent="0.2">
      <c r="A11" s="128" t="s">
        <v>260</v>
      </c>
      <c r="B11" s="129">
        <v>1</v>
      </c>
      <c r="C11" s="13">
        <v>11</v>
      </c>
      <c r="D11" s="13">
        <v>6</v>
      </c>
      <c r="E11" s="13">
        <v>3</v>
      </c>
      <c r="F11" s="130">
        <v>21</v>
      </c>
    </row>
    <row r="12" spans="1:6" x14ac:dyDescent="0.2">
      <c r="A12" s="128" t="s">
        <v>1701</v>
      </c>
      <c r="B12" s="129"/>
      <c r="C12" s="13">
        <v>1</v>
      </c>
      <c r="D12" s="13">
        <v>6</v>
      </c>
      <c r="E12" s="13">
        <v>4</v>
      </c>
      <c r="F12" s="130">
        <v>11</v>
      </c>
    </row>
    <row r="13" spans="1:6" x14ac:dyDescent="0.2">
      <c r="A13" s="128" t="s">
        <v>326</v>
      </c>
      <c r="B13" s="129">
        <v>3</v>
      </c>
      <c r="C13" s="13">
        <v>2</v>
      </c>
      <c r="D13" s="13"/>
      <c r="E13" s="13"/>
      <c r="F13" s="130">
        <v>5</v>
      </c>
    </row>
    <row r="14" spans="1:6" x14ac:dyDescent="0.2">
      <c r="A14" s="128" t="s">
        <v>748</v>
      </c>
      <c r="B14" s="129"/>
      <c r="C14" s="13">
        <v>1</v>
      </c>
      <c r="D14" s="13">
        <v>2</v>
      </c>
      <c r="E14" s="13"/>
      <c r="F14" s="130">
        <v>3</v>
      </c>
    </row>
    <row r="15" spans="1:6" x14ac:dyDescent="0.2">
      <c r="A15" s="128" t="s">
        <v>883</v>
      </c>
      <c r="B15" s="129"/>
      <c r="C15" s="13"/>
      <c r="D15" s="13">
        <v>3</v>
      </c>
      <c r="E15" s="13"/>
      <c r="F15" s="130">
        <v>3</v>
      </c>
    </row>
    <row r="16" spans="1:6" x14ac:dyDescent="0.2">
      <c r="A16" s="128" t="s">
        <v>1319</v>
      </c>
      <c r="B16" s="129"/>
      <c r="C16" s="13"/>
      <c r="D16" s="13">
        <v>1</v>
      </c>
      <c r="E16" s="13"/>
      <c r="F16" s="130">
        <v>1</v>
      </c>
    </row>
    <row r="17" spans="1:6" x14ac:dyDescent="0.2">
      <c r="A17" s="131" t="s">
        <v>17588</v>
      </c>
      <c r="B17" s="132">
        <v>6</v>
      </c>
      <c r="C17" s="133">
        <v>64</v>
      </c>
      <c r="D17" s="133">
        <v>128</v>
      </c>
      <c r="E17" s="133">
        <v>75</v>
      </c>
      <c r="F17" s="134">
        <v>273</v>
      </c>
    </row>
    <row r="20" spans="1:6" x14ac:dyDescent="0.2">
      <c r="A20" s="135" t="s">
        <v>243</v>
      </c>
      <c r="B20" s="137" t="s">
        <v>17591</v>
      </c>
    </row>
    <row r="21" spans="1:6" x14ac:dyDescent="0.2">
      <c r="A21" s="135" t="s">
        <v>235</v>
      </c>
      <c r="B21" s="137" t="s">
        <v>17590</v>
      </c>
    </row>
    <row r="23" spans="1:6" x14ac:dyDescent="0.2">
      <c r="A23" s="119" t="s">
        <v>17587</v>
      </c>
      <c r="B23" s="119" t="s">
        <v>241</v>
      </c>
      <c r="C23" s="120"/>
      <c r="D23" s="121"/>
    </row>
    <row r="24" spans="1:6" x14ac:dyDescent="0.2">
      <c r="A24" s="119" t="s">
        <v>239</v>
      </c>
      <c r="B24" s="122" t="s">
        <v>237</v>
      </c>
      <c r="C24" s="123" t="s">
        <v>415</v>
      </c>
      <c r="D24" s="124" t="s">
        <v>17588</v>
      </c>
    </row>
    <row r="25" spans="1:6" x14ac:dyDescent="0.2">
      <c r="A25" s="122">
        <v>1942</v>
      </c>
      <c r="B25" s="125">
        <v>4</v>
      </c>
      <c r="C25" s="126">
        <v>2</v>
      </c>
      <c r="D25" s="127">
        <v>6</v>
      </c>
    </row>
    <row r="26" spans="1:6" x14ac:dyDescent="0.2">
      <c r="A26" s="128">
        <v>1943</v>
      </c>
      <c r="B26" s="129">
        <v>22</v>
      </c>
      <c r="C26" s="13">
        <v>42</v>
      </c>
      <c r="D26" s="130">
        <v>64</v>
      </c>
    </row>
    <row r="27" spans="1:6" x14ac:dyDescent="0.2">
      <c r="A27" s="128">
        <v>1944</v>
      </c>
      <c r="B27" s="129">
        <v>26</v>
      </c>
      <c r="C27" s="13">
        <v>102</v>
      </c>
      <c r="D27" s="130">
        <v>128</v>
      </c>
    </row>
    <row r="28" spans="1:6" x14ac:dyDescent="0.2">
      <c r="A28" s="128">
        <v>1945</v>
      </c>
      <c r="B28" s="129">
        <v>11</v>
      </c>
      <c r="C28" s="13">
        <v>64</v>
      </c>
      <c r="D28" s="130">
        <v>75</v>
      </c>
    </row>
    <row r="29" spans="1:6" x14ac:dyDescent="0.2">
      <c r="A29" s="131" t="s">
        <v>17588</v>
      </c>
      <c r="B29" s="132">
        <v>63</v>
      </c>
      <c r="C29" s="133">
        <v>210</v>
      </c>
      <c r="D29" s="134">
        <v>273</v>
      </c>
    </row>
  </sheetData>
  <phoneticPr fontId="6" type="noConversion"/>
  <pageMargins left="0.75" right="0.75" top="1" bottom="1" header="0.5" footer="0.5"/>
  <pageSetup paperSize="0" orientation="portrait" horizontalDpi="0" verticalDpi="0" copies="0" r:id="rId3"/>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workbookViewId="0"/>
  </sheetViews>
  <sheetFormatPr defaultRowHeight="12.75" x14ac:dyDescent="0.2"/>
  <cols>
    <col min="1" max="1" width="16.28515625" customWidth="1"/>
    <col min="2" max="2" width="16.140625" customWidth="1"/>
    <col min="3" max="3" width="10.85546875" hidden="1" customWidth="1"/>
    <col min="4" max="4" width="7" customWidth="1"/>
    <col min="5" max="5" width="7" bestFit="1" customWidth="1"/>
    <col min="6" max="6" width="9.5703125" hidden="1" customWidth="1"/>
    <col min="7" max="8" width="7" bestFit="1" customWidth="1"/>
    <col min="9" max="9" width="9.5703125" hidden="1" customWidth="1"/>
    <col min="10" max="11" width="7" bestFit="1" customWidth="1"/>
    <col min="12" max="12" width="9.5703125" hidden="1" customWidth="1"/>
    <col min="13" max="14" width="7" customWidth="1"/>
    <col min="15" max="15" width="9.5703125" hidden="1" customWidth="1"/>
    <col min="16" max="16" width="10.5703125" customWidth="1"/>
    <col min="17" max="17" width="10.5703125" bestFit="1" customWidth="1"/>
  </cols>
  <sheetData>
    <row r="1" spans="1:18" x14ac:dyDescent="0.2">
      <c r="A1" s="135" t="s">
        <v>252</v>
      </c>
      <c r="B1" s="137" t="s">
        <v>17591</v>
      </c>
    </row>
    <row r="2" spans="1:18" x14ac:dyDescent="0.2">
      <c r="A2" s="135" t="s">
        <v>243</v>
      </c>
      <c r="B2" s="137" t="s">
        <v>17591</v>
      </c>
    </row>
    <row r="3" spans="1:18" x14ac:dyDescent="0.2">
      <c r="A3" s="135" t="s">
        <v>235</v>
      </c>
      <c r="B3" s="137" t="s">
        <v>17591</v>
      </c>
    </row>
    <row r="4" spans="1:18" x14ac:dyDescent="0.2">
      <c r="A4" s="135" t="s">
        <v>247</v>
      </c>
      <c r="B4" s="137" t="s">
        <v>17590</v>
      </c>
    </row>
    <row r="6" spans="1:18" x14ac:dyDescent="0.2">
      <c r="A6" s="119" t="s">
        <v>17587</v>
      </c>
      <c r="B6" s="119" t="s">
        <v>239</v>
      </c>
      <c r="C6" s="139" t="s">
        <v>241</v>
      </c>
      <c r="D6" s="120"/>
      <c r="E6" s="120"/>
      <c r="F6" s="120"/>
      <c r="G6" s="120"/>
      <c r="H6" s="120"/>
      <c r="I6" s="120"/>
      <c r="J6" s="120"/>
      <c r="K6" s="120"/>
      <c r="L6" s="120"/>
      <c r="M6" s="120"/>
      <c r="N6" s="120"/>
      <c r="O6" s="120"/>
      <c r="P6" s="121"/>
    </row>
    <row r="7" spans="1:18" x14ac:dyDescent="0.2">
      <c r="A7" s="138"/>
      <c r="B7" s="122">
        <v>1941</v>
      </c>
      <c r="C7" s="122" t="s">
        <v>17788</v>
      </c>
      <c r="D7" s="122">
        <v>1942</v>
      </c>
      <c r="E7" s="120"/>
      <c r="F7" s="122" t="s">
        <v>17789</v>
      </c>
      <c r="G7" s="122">
        <v>1943</v>
      </c>
      <c r="H7" s="120"/>
      <c r="I7" s="122" t="s">
        <v>17790</v>
      </c>
      <c r="J7" s="122">
        <v>1944</v>
      </c>
      <c r="K7" s="120"/>
      <c r="L7" s="122" t="s">
        <v>17791</v>
      </c>
      <c r="M7" s="122">
        <v>1945</v>
      </c>
      <c r="N7" s="120"/>
      <c r="O7" s="122" t="s">
        <v>17792</v>
      </c>
      <c r="P7" s="124" t="s">
        <v>17588</v>
      </c>
    </row>
    <row r="8" spans="1:18" x14ac:dyDescent="0.2">
      <c r="A8" s="119" t="s">
        <v>236</v>
      </c>
      <c r="B8" s="122" t="s">
        <v>237</v>
      </c>
      <c r="C8" s="138"/>
      <c r="D8" s="122" t="s">
        <v>237</v>
      </c>
      <c r="E8" s="123" t="s">
        <v>415</v>
      </c>
      <c r="F8" s="138"/>
      <c r="G8" s="122" t="s">
        <v>237</v>
      </c>
      <c r="H8" s="123" t="s">
        <v>415</v>
      </c>
      <c r="I8" s="138"/>
      <c r="J8" s="122" t="s">
        <v>237</v>
      </c>
      <c r="K8" s="123" t="s">
        <v>415</v>
      </c>
      <c r="L8" s="138"/>
      <c r="M8" s="122" t="s">
        <v>237</v>
      </c>
      <c r="N8" s="123" t="s">
        <v>415</v>
      </c>
      <c r="O8" s="138"/>
      <c r="P8" s="140"/>
      <c r="R8" s="94"/>
    </row>
    <row r="9" spans="1:18" x14ac:dyDescent="0.2">
      <c r="A9" s="122" t="s">
        <v>721</v>
      </c>
      <c r="B9" s="125"/>
      <c r="C9" s="125"/>
      <c r="D9" s="125"/>
      <c r="E9" s="126"/>
      <c r="F9" s="125"/>
      <c r="G9" s="125">
        <v>1</v>
      </c>
      <c r="H9" s="126">
        <v>21</v>
      </c>
      <c r="I9" s="125">
        <v>22</v>
      </c>
      <c r="J9" s="125">
        <v>7</v>
      </c>
      <c r="K9" s="126">
        <v>66</v>
      </c>
      <c r="L9" s="125">
        <v>73</v>
      </c>
      <c r="M9" s="125">
        <v>3</v>
      </c>
      <c r="N9" s="126">
        <v>38</v>
      </c>
      <c r="O9" s="125">
        <v>41</v>
      </c>
      <c r="P9" s="127">
        <v>136</v>
      </c>
      <c r="R9" s="94"/>
    </row>
    <row r="10" spans="1:18" x14ac:dyDescent="0.2">
      <c r="A10" s="128" t="s">
        <v>1319</v>
      </c>
      <c r="B10" s="129"/>
      <c r="C10" s="129"/>
      <c r="D10" s="129"/>
      <c r="E10" s="13"/>
      <c r="F10" s="129"/>
      <c r="G10" s="129">
        <v>1</v>
      </c>
      <c r="H10" s="13"/>
      <c r="I10" s="129">
        <v>1</v>
      </c>
      <c r="J10" s="129"/>
      <c r="K10" s="13">
        <v>3</v>
      </c>
      <c r="L10" s="129">
        <v>3</v>
      </c>
      <c r="M10" s="129"/>
      <c r="N10" s="13"/>
      <c r="O10" s="129"/>
      <c r="P10" s="130">
        <v>4</v>
      </c>
    </row>
    <row r="11" spans="1:18" x14ac:dyDescent="0.2">
      <c r="A11" s="128" t="s">
        <v>326</v>
      </c>
      <c r="B11" s="129"/>
      <c r="C11" s="129"/>
      <c r="D11" s="129">
        <v>29</v>
      </c>
      <c r="E11" s="13"/>
      <c r="F11" s="129">
        <v>29</v>
      </c>
      <c r="G11" s="129">
        <v>22</v>
      </c>
      <c r="H11" s="13"/>
      <c r="I11" s="129">
        <v>22</v>
      </c>
      <c r="J11" s="129"/>
      <c r="K11" s="13"/>
      <c r="L11" s="129"/>
      <c r="M11" s="129"/>
      <c r="N11" s="13"/>
      <c r="O11" s="129"/>
      <c r="P11" s="130">
        <v>51</v>
      </c>
      <c r="R11" s="94"/>
    </row>
    <row r="12" spans="1:18" x14ac:dyDescent="0.2">
      <c r="A12" s="128" t="s">
        <v>1701</v>
      </c>
      <c r="B12" s="129"/>
      <c r="C12" s="129"/>
      <c r="D12" s="129"/>
      <c r="E12" s="13"/>
      <c r="F12" s="129"/>
      <c r="G12" s="129"/>
      <c r="H12" s="13">
        <v>1</v>
      </c>
      <c r="I12" s="129">
        <v>1</v>
      </c>
      <c r="J12" s="129"/>
      <c r="K12" s="13">
        <v>29</v>
      </c>
      <c r="L12" s="129">
        <v>29</v>
      </c>
      <c r="M12" s="129"/>
      <c r="N12" s="13">
        <v>8</v>
      </c>
      <c r="O12" s="129">
        <v>8</v>
      </c>
      <c r="P12" s="130">
        <v>38</v>
      </c>
    </row>
    <row r="13" spans="1:18" x14ac:dyDescent="0.2">
      <c r="A13" s="128" t="s">
        <v>413</v>
      </c>
      <c r="B13" s="129"/>
      <c r="C13" s="129"/>
      <c r="D13" s="129"/>
      <c r="E13" s="13">
        <v>5</v>
      </c>
      <c r="F13" s="129">
        <v>5</v>
      </c>
      <c r="G13" s="129">
        <v>24</v>
      </c>
      <c r="H13" s="13">
        <v>43</v>
      </c>
      <c r="I13" s="129">
        <v>67</v>
      </c>
      <c r="J13" s="129">
        <v>35</v>
      </c>
      <c r="K13" s="13">
        <v>66</v>
      </c>
      <c r="L13" s="129">
        <v>101</v>
      </c>
      <c r="M13" s="129">
        <v>5</v>
      </c>
      <c r="N13" s="13">
        <v>24</v>
      </c>
      <c r="O13" s="129">
        <v>29</v>
      </c>
      <c r="P13" s="130">
        <v>202</v>
      </c>
    </row>
    <row r="14" spans="1:18" x14ac:dyDescent="0.2">
      <c r="A14" s="128" t="s">
        <v>312</v>
      </c>
      <c r="B14" s="129"/>
      <c r="C14" s="129"/>
      <c r="D14" s="129"/>
      <c r="E14" s="13">
        <v>1</v>
      </c>
      <c r="F14" s="129">
        <v>1</v>
      </c>
      <c r="G14" s="129">
        <v>1</v>
      </c>
      <c r="H14" s="13">
        <v>14</v>
      </c>
      <c r="I14" s="129">
        <v>15</v>
      </c>
      <c r="J14" s="129">
        <v>6</v>
      </c>
      <c r="K14" s="13">
        <v>52</v>
      </c>
      <c r="L14" s="129">
        <v>58</v>
      </c>
      <c r="M14" s="129">
        <v>4</v>
      </c>
      <c r="N14" s="13">
        <v>19</v>
      </c>
      <c r="O14" s="129">
        <v>23</v>
      </c>
      <c r="P14" s="130">
        <v>97</v>
      </c>
    </row>
    <row r="15" spans="1:18" x14ac:dyDescent="0.2">
      <c r="A15" s="128" t="s">
        <v>286</v>
      </c>
      <c r="B15" s="129"/>
      <c r="C15" s="129"/>
      <c r="D15" s="129"/>
      <c r="E15" s="13"/>
      <c r="F15" s="129"/>
      <c r="G15" s="129"/>
      <c r="H15" s="13"/>
      <c r="I15" s="129"/>
      <c r="J15" s="129"/>
      <c r="K15" s="13"/>
      <c r="L15" s="129"/>
      <c r="M15" s="129">
        <v>2</v>
      </c>
      <c r="N15" s="13"/>
      <c r="O15" s="129">
        <v>2</v>
      </c>
      <c r="P15" s="130">
        <v>2</v>
      </c>
      <c r="R15" s="94"/>
    </row>
    <row r="16" spans="1:18" x14ac:dyDescent="0.2">
      <c r="A16" s="128" t="s">
        <v>532</v>
      </c>
      <c r="B16" s="129"/>
      <c r="C16" s="129"/>
      <c r="D16" s="129"/>
      <c r="E16" s="13"/>
      <c r="F16" s="129"/>
      <c r="G16" s="129"/>
      <c r="H16" s="13"/>
      <c r="I16" s="129"/>
      <c r="J16" s="129"/>
      <c r="K16" s="13">
        <v>1</v>
      </c>
      <c r="L16" s="129">
        <v>1</v>
      </c>
      <c r="M16" s="129"/>
      <c r="N16" s="13"/>
      <c r="O16" s="129"/>
      <c r="P16" s="130">
        <v>1</v>
      </c>
      <c r="R16" s="94"/>
    </row>
    <row r="17" spans="1:16" x14ac:dyDescent="0.2">
      <c r="A17" s="128" t="s">
        <v>260</v>
      </c>
      <c r="B17" s="129">
        <v>1</v>
      </c>
      <c r="C17" s="129">
        <v>1</v>
      </c>
      <c r="D17" s="129">
        <v>7</v>
      </c>
      <c r="E17" s="13"/>
      <c r="F17" s="129">
        <v>7</v>
      </c>
      <c r="G17" s="129">
        <v>20</v>
      </c>
      <c r="H17" s="13">
        <v>2</v>
      </c>
      <c r="I17" s="129">
        <v>22</v>
      </c>
      <c r="J17" s="129">
        <v>34</v>
      </c>
      <c r="K17" s="13">
        <v>1</v>
      </c>
      <c r="L17" s="129">
        <v>35</v>
      </c>
      <c r="M17" s="129">
        <v>12</v>
      </c>
      <c r="N17" s="13">
        <v>1</v>
      </c>
      <c r="O17" s="129">
        <v>13</v>
      </c>
      <c r="P17" s="130">
        <v>78</v>
      </c>
    </row>
    <row r="18" spans="1:16" x14ac:dyDescent="0.2">
      <c r="A18" s="128" t="s">
        <v>883</v>
      </c>
      <c r="B18" s="129"/>
      <c r="C18" s="129"/>
      <c r="D18" s="129"/>
      <c r="E18" s="13"/>
      <c r="F18" s="129"/>
      <c r="G18" s="129">
        <v>6</v>
      </c>
      <c r="H18" s="13"/>
      <c r="I18" s="129">
        <v>6</v>
      </c>
      <c r="J18" s="129">
        <v>37</v>
      </c>
      <c r="K18" s="13"/>
      <c r="L18" s="129">
        <v>37</v>
      </c>
      <c r="M18" s="129">
        <v>33</v>
      </c>
      <c r="N18" s="13"/>
      <c r="O18" s="129">
        <v>33</v>
      </c>
      <c r="P18" s="130">
        <v>76</v>
      </c>
    </row>
    <row r="19" spans="1:16" x14ac:dyDescent="0.2">
      <c r="A19" s="128" t="s">
        <v>1416</v>
      </c>
      <c r="B19" s="129"/>
      <c r="C19" s="129"/>
      <c r="D19" s="129"/>
      <c r="E19" s="13"/>
      <c r="F19" s="129"/>
      <c r="G19" s="129">
        <v>10</v>
      </c>
      <c r="H19" s="13"/>
      <c r="I19" s="129">
        <v>10</v>
      </c>
      <c r="J19" s="129">
        <v>35</v>
      </c>
      <c r="K19" s="13">
        <v>77</v>
      </c>
      <c r="L19" s="129">
        <v>112</v>
      </c>
      <c r="M19" s="129">
        <v>41</v>
      </c>
      <c r="N19" s="13">
        <v>43</v>
      </c>
      <c r="O19" s="129">
        <v>84</v>
      </c>
      <c r="P19" s="130">
        <v>206</v>
      </c>
    </row>
    <row r="20" spans="1:16" x14ac:dyDescent="0.2">
      <c r="A20" s="128" t="s">
        <v>748</v>
      </c>
      <c r="B20" s="129"/>
      <c r="C20" s="129"/>
      <c r="D20" s="129">
        <v>2</v>
      </c>
      <c r="E20" s="13"/>
      <c r="F20" s="129">
        <v>2</v>
      </c>
      <c r="G20" s="129">
        <v>7</v>
      </c>
      <c r="H20" s="13"/>
      <c r="I20" s="129">
        <v>7</v>
      </c>
      <c r="J20" s="129">
        <v>7</v>
      </c>
      <c r="K20" s="13">
        <v>2</v>
      </c>
      <c r="L20" s="129">
        <v>9</v>
      </c>
      <c r="M20" s="129">
        <v>6</v>
      </c>
      <c r="N20" s="13"/>
      <c r="O20" s="129">
        <v>6</v>
      </c>
      <c r="P20" s="130">
        <v>24</v>
      </c>
    </row>
    <row r="21" spans="1:16" x14ac:dyDescent="0.2">
      <c r="A21" s="131" t="s">
        <v>17588</v>
      </c>
      <c r="B21" s="132">
        <v>1</v>
      </c>
      <c r="C21" s="132">
        <v>1</v>
      </c>
      <c r="D21" s="132">
        <v>38</v>
      </c>
      <c r="E21" s="133">
        <v>6</v>
      </c>
      <c r="F21" s="132">
        <v>44</v>
      </c>
      <c r="G21" s="132">
        <v>92</v>
      </c>
      <c r="H21" s="133">
        <v>81</v>
      </c>
      <c r="I21" s="132">
        <v>173</v>
      </c>
      <c r="J21" s="132">
        <v>161</v>
      </c>
      <c r="K21" s="133">
        <v>297</v>
      </c>
      <c r="L21" s="132">
        <v>458</v>
      </c>
      <c r="M21" s="132">
        <v>106</v>
      </c>
      <c r="N21" s="133">
        <v>133</v>
      </c>
      <c r="O21" s="132">
        <v>239</v>
      </c>
      <c r="P21" s="224">
        <v>915</v>
      </c>
    </row>
    <row r="22" spans="1:16" x14ac:dyDescent="0.2">
      <c r="A22" s="135" t="s">
        <v>252</v>
      </c>
      <c r="B22" s="137" t="s">
        <v>17591</v>
      </c>
    </row>
    <row r="23" spans="1:16" x14ac:dyDescent="0.2">
      <c r="A23" s="135" t="s">
        <v>243</v>
      </c>
      <c r="B23" s="137" t="s">
        <v>17591</v>
      </c>
    </row>
    <row r="24" spans="1:16" x14ac:dyDescent="0.2">
      <c r="A24" s="135" t="s">
        <v>235</v>
      </c>
      <c r="B24" s="137" t="s">
        <v>17591</v>
      </c>
    </row>
    <row r="26" spans="1:16" x14ac:dyDescent="0.2">
      <c r="A26" s="119" t="s">
        <v>17587</v>
      </c>
      <c r="B26" s="119" t="s">
        <v>241</v>
      </c>
      <c r="C26" s="121"/>
    </row>
    <row r="27" spans="1:16" x14ac:dyDescent="0.2">
      <c r="A27" s="119" t="s">
        <v>236</v>
      </c>
      <c r="B27" s="122" t="s">
        <v>237</v>
      </c>
      <c r="C27" s="124" t="s">
        <v>17588</v>
      </c>
      <c r="G27" t="s">
        <v>237</v>
      </c>
      <c r="H27" t="s">
        <v>415</v>
      </c>
      <c r="O27" t="s">
        <v>415</v>
      </c>
    </row>
    <row r="28" spans="1:16" x14ac:dyDescent="0.2">
      <c r="A28" s="122" t="s">
        <v>721</v>
      </c>
      <c r="B28" s="125">
        <v>11</v>
      </c>
      <c r="C28" s="127">
        <v>11</v>
      </c>
      <c r="D28" t="s">
        <v>721</v>
      </c>
      <c r="G28">
        <v>11</v>
      </c>
      <c r="H28">
        <v>125</v>
      </c>
      <c r="L28">
        <v>123</v>
      </c>
      <c r="O28">
        <v>124</v>
      </c>
    </row>
    <row r="29" spans="1:16" x14ac:dyDescent="0.2">
      <c r="A29" s="128" t="s">
        <v>1319</v>
      </c>
      <c r="B29" s="129">
        <v>1</v>
      </c>
      <c r="C29" s="130">
        <v>1</v>
      </c>
      <c r="D29" t="s">
        <v>1319</v>
      </c>
      <c r="G29">
        <v>1</v>
      </c>
      <c r="H29">
        <v>3</v>
      </c>
      <c r="L29">
        <v>3</v>
      </c>
      <c r="O29">
        <v>3</v>
      </c>
    </row>
    <row r="30" spans="1:16" x14ac:dyDescent="0.2">
      <c r="A30" s="128" t="s">
        <v>326</v>
      </c>
      <c r="B30" s="129">
        <v>51</v>
      </c>
      <c r="C30" s="130">
        <v>51</v>
      </c>
      <c r="D30" t="s">
        <v>326</v>
      </c>
      <c r="G30">
        <v>51</v>
      </c>
      <c r="L30">
        <v>41</v>
      </c>
    </row>
    <row r="31" spans="1:16" x14ac:dyDescent="0.2">
      <c r="A31" s="128" t="s">
        <v>413</v>
      </c>
      <c r="B31" s="129">
        <v>64</v>
      </c>
      <c r="C31" s="130">
        <v>64</v>
      </c>
      <c r="D31" t="s">
        <v>1701</v>
      </c>
      <c r="H31">
        <v>41</v>
      </c>
      <c r="L31">
        <v>136</v>
      </c>
      <c r="O31">
        <v>41</v>
      </c>
    </row>
    <row r="32" spans="1:16" x14ac:dyDescent="0.2">
      <c r="A32" s="128" t="s">
        <v>312</v>
      </c>
      <c r="B32" s="129">
        <v>11</v>
      </c>
      <c r="C32" s="130">
        <v>11</v>
      </c>
      <c r="D32" t="s">
        <v>413</v>
      </c>
      <c r="G32">
        <v>65</v>
      </c>
      <c r="H32">
        <v>137</v>
      </c>
      <c r="L32">
        <v>84</v>
      </c>
      <c r="O32">
        <v>136</v>
      </c>
    </row>
    <row r="33" spans="1:15" x14ac:dyDescent="0.2">
      <c r="A33" s="128" t="s">
        <v>286</v>
      </c>
      <c r="B33" s="129">
        <v>2</v>
      </c>
      <c r="C33" s="130">
        <v>2</v>
      </c>
      <c r="D33" t="s">
        <v>312</v>
      </c>
      <c r="G33">
        <v>11</v>
      </c>
      <c r="H33">
        <v>83</v>
      </c>
      <c r="L33">
        <v>1</v>
      </c>
      <c r="O33">
        <v>85</v>
      </c>
    </row>
    <row r="34" spans="1:15" x14ac:dyDescent="0.2">
      <c r="A34" s="128" t="s">
        <v>260</v>
      </c>
      <c r="B34" s="129">
        <v>74</v>
      </c>
      <c r="C34" s="130">
        <v>74</v>
      </c>
      <c r="D34" t="s">
        <v>286</v>
      </c>
      <c r="G34">
        <v>2</v>
      </c>
      <c r="L34">
        <v>3</v>
      </c>
    </row>
    <row r="35" spans="1:15" x14ac:dyDescent="0.2">
      <c r="A35" s="128" t="s">
        <v>883</v>
      </c>
      <c r="B35" s="129">
        <v>76</v>
      </c>
      <c r="C35" s="130">
        <v>76</v>
      </c>
      <c r="D35" t="s">
        <v>532</v>
      </c>
      <c r="H35">
        <v>1</v>
      </c>
      <c r="L35">
        <v>120</v>
      </c>
      <c r="O35">
        <v>1</v>
      </c>
    </row>
    <row r="36" spans="1:15" x14ac:dyDescent="0.2">
      <c r="A36" s="128" t="s">
        <v>1416</v>
      </c>
      <c r="B36" s="129">
        <v>86</v>
      </c>
      <c r="C36" s="130">
        <v>86</v>
      </c>
      <c r="D36" t="s">
        <v>260</v>
      </c>
      <c r="G36">
        <v>74</v>
      </c>
      <c r="H36">
        <v>4</v>
      </c>
      <c r="L36">
        <v>2</v>
      </c>
      <c r="O36">
        <v>3</v>
      </c>
    </row>
    <row r="37" spans="1:15" x14ac:dyDescent="0.2">
      <c r="A37" s="128" t="s">
        <v>748</v>
      </c>
      <c r="B37" s="129">
        <v>22</v>
      </c>
      <c r="C37" s="130">
        <v>22</v>
      </c>
      <c r="D37" t="s">
        <v>883</v>
      </c>
      <c r="G37">
        <v>76</v>
      </c>
    </row>
    <row r="38" spans="1:15" x14ac:dyDescent="0.2">
      <c r="A38" s="131" t="s">
        <v>17588</v>
      </c>
      <c r="B38" s="132">
        <v>398</v>
      </c>
      <c r="C38" s="224">
        <v>398</v>
      </c>
      <c r="D38" t="s">
        <v>1416</v>
      </c>
      <c r="G38">
        <v>86</v>
      </c>
      <c r="H38">
        <v>120</v>
      </c>
      <c r="O38">
        <v>120</v>
      </c>
    </row>
    <row r="39" spans="1:15" x14ac:dyDescent="0.2">
      <c r="D39" t="s">
        <v>748</v>
      </c>
      <c r="G39">
        <v>22</v>
      </c>
      <c r="H39">
        <v>2</v>
      </c>
      <c r="O39">
        <v>2</v>
      </c>
    </row>
    <row r="40" spans="1:15" x14ac:dyDescent="0.2">
      <c r="G40">
        <f>SUM(G28:G39)</f>
        <v>399</v>
      </c>
      <c r="H40">
        <f>SUM(H28:H39)</f>
        <v>516</v>
      </c>
      <c r="J40" s="155">
        <f>G40+H40</f>
        <v>915</v>
      </c>
      <c r="O40">
        <f>SUM(O28:O39)</f>
        <v>515</v>
      </c>
    </row>
  </sheetData>
  <phoneticPr fontId="6" type="noConversion"/>
  <pageMargins left="0.75" right="0.75" top="1" bottom="1" header="0.5" footer="0.5"/>
  <pageSetup paperSize="0" orientation="portrait" horizontalDpi="0" verticalDpi="0" copies="0" r:id="rId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workbookViewId="0">
      <pane xSplit="1" ySplit="5" topLeftCell="B6" activePane="bottomRight" state="frozen"/>
      <selection pane="topRight" activeCell="B1" sqref="B1"/>
      <selection pane="bottomLeft" activeCell="A6" sqref="A6"/>
      <selection pane="bottomRight" activeCell="F1" sqref="F1"/>
    </sheetView>
  </sheetViews>
  <sheetFormatPr defaultRowHeight="12.75" x14ac:dyDescent="0.2"/>
  <cols>
    <col min="1" max="1" width="11.7109375" bestFit="1" customWidth="1"/>
    <col min="2" max="5" width="11.28515625" customWidth="1"/>
    <col min="6" max="6" width="10.5703125" bestFit="1" customWidth="1"/>
    <col min="7" max="7" width="10.28515625" bestFit="1" customWidth="1"/>
    <col min="8" max="8" width="16.140625" bestFit="1" customWidth="1"/>
    <col min="9" max="9" width="10.5703125" bestFit="1" customWidth="1"/>
  </cols>
  <sheetData>
    <row r="1" spans="1:6" x14ac:dyDescent="0.2">
      <c r="A1" s="135" t="s">
        <v>253</v>
      </c>
      <c r="B1" s="137" t="s">
        <v>17591</v>
      </c>
      <c r="C1" t="s">
        <v>18822</v>
      </c>
    </row>
    <row r="2" spans="1:6" x14ac:dyDescent="0.2">
      <c r="A2" s="135" t="s">
        <v>252</v>
      </c>
      <c r="B2" s="137" t="s">
        <v>17591</v>
      </c>
    </row>
    <row r="4" spans="1:6" x14ac:dyDescent="0.2">
      <c r="A4" s="119" t="s">
        <v>17587</v>
      </c>
      <c r="B4" s="119" t="s">
        <v>235</v>
      </c>
      <c r="C4" s="120"/>
      <c r="D4" s="120"/>
      <c r="E4" s="120"/>
      <c r="F4" s="121"/>
    </row>
    <row r="5" spans="1:6" x14ac:dyDescent="0.2">
      <c r="A5" s="119" t="s">
        <v>251</v>
      </c>
      <c r="B5" s="122" t="s">
        <v>259</v>
      </c>
      <c r="C5" s="123" t="s">
        <v>876</v>
      </c>
      <c r="D5" s="123" t="s">
        <v>275</v>
      </c>
      <c r="E5" s="123" t="s">
        <v>2806</v>
      </c>
      <c r="F5" s="124" t="s">
        <v>17588</v>
      </c>
    </row>
    <row r="6" spans="1:6" x14ac:dyDescent="0.2">
      <c r="A6" s="122" t="s">
        <v>269</v>
      </c>
      <c r="B6" s="125">
        <v>1</v>
      </c>
      <c r="C6" s="126"/>
      <c r="D6" s="126"/>
      <c r="E6" s="126"/>
      <c r="F6" s="127">
        <v>1</v>
      </c>
    </row>
    <row r="7" spans="1:6" x14ac:dyDescent="0.2">
      <c r="A7" s="128" t="s">
        <v>282</v>
      </c>
      <c r="B7" s="129"/>
      <c r="C7" s="13"/>
      <c r="D7" s="13">
        <v>1</v>
      </c>
      <c r="E7" s="13"/>
      <c r="F7" s="130">
        <v>1</v>
      </c>
    </row>
    <row r="8" spans="1:6" x14ac:dyDescent="0.2">
      <c r="A8" s="128" t="s">
        <v>293</v>
      </c>
      <c r="B8" s="129"/>
      <c r="C8" s="13"/>
      <c r="D8" s="13">
        <v>1</v>
      </c>
      <c r="E8" s="13"/>
      <c r="F8" s="130">
        <v>1</v>
      </c>
    </row>
    <row r="9" spans="1:6" x14ac:dyDescent="0.2">
      <c r="A9" s="128" t="s">
        <v>310</v>
      </c>
      <c r="B9" s="129">
        <v>1</v>
      </c>
      <c r="C9" s="13"/>
      <c r="D9" s="13"/>
      <c r="E9" s="13"/>
      <c r="F9" s="130">
        <v>1</v>
      </c>
    </row>
    <row r="10" spans="1:6" x14ac:dyDescent="0.2">
      <c r="A10" s="128" t="s">
        <v>317</v>
      </c>
      <c r="B10" s="129">
        <v>4</v>
      </c>
      <c r="C10" s="13"/>
      <c r="D10" s="13"/>
      <c r="E10" s="13"/>
      <c r="F10" s="130">
        <v>4</v>
      </c>
    </row>
    <row r="11" spans="1:6" x14ac:dyDescent="0.2">
      <c r="A11" s="128" t="s">
        <v>335</v>
      </c>
      <c r="B11" s="129">
        <v>2</v>
      </c>
      <c r="C11" s="13"/>
      <c r="D11" s="13"/>
      <c r="E11" s="13"/>
      <c r="F11" s="130">
        <v>2</v>
      </c>
    </row>
    <row r="12" spans="1:6" x14ac:dyDescent="0.2">
      <c r="A12" s="128" t="s">
        <v>349</v>
      </c>
      <c r="B12" s="129">
        <v>9</v>
      </c>
      <c r="C12" s="13"/>
      <c r="D12" s="13"/>
      <c r="E12" s="13"/>
      <c r="F12" s="130">
        <v>9</v>
      </c>
    </row>
    <row r="13" spans="1:6" x14ac:dyDescent="0.2">
      <c r="A13" s="128" t="s">
        <v>574</v>
      </c>
      <c r="B13" s="129">
        <v>10</v>
      </c>
      <c r="C13" s="13"/>
      <c r="D13" s="13"/>
      <c r="E13" s="13"/>
      <c r="F13" s="130">
        <v>10</v>
      </c>
    </row>
    <row r="14" spans="1:6" x14ac:dyDescent="0.2">
      <c r="A14" s="128" t="s">
        <v>636</v>
      </c>
      <c r="B14" s="129">
        <v>13</v>
      </c>
      <c r="C14" s="13"/>
      <c r="D14" s="13"/>
      <c r="E14" s="13"/>
      <c r="F14" s="130">
        <v>13</v>
      </c>
    </row>
    <row r="15" spans="1:6" x14ac:dyDescent="0.2">
      <c r="A15" s="128" t="s">
        <v>499</v>
      </c>
      <c r="B15" s="129">
        <v>9</v>
      </c>
      <c r="C15" s="13"/>
      <c r="D15" s="13"/>
      <c r="E15" s="13"/>
      <c r="F15" s="130">
        <v>9</v>
      </c>
    </row>
    <row r="16" spans="1:6" x14ac:dyDescent="0.2">
      <c r="A16" s="128" t="s">
        <v>465</v>
      </c>
      <c r="B16" s="129">
        <v>8</v>
      </c>
      <c r="C16" s="13"/>
      <c r="D16" s="13">
        <v>1</v>
      </c>
      <c r="E16" s="13"/>
      <c r="F16" s="130">
        <v>9</v>
      </c>
    </row>
    <row r="17" spans="1:6" x14ac:dyDescent="0.2">
      <c r="A17" s="128" t="s">
        <v>717</v>
      </c>
      <c r="B17" s="129">
        <v>9</v>
      </c>
      <c r="C17" s="13"/>
      <c r="D17" s="13">
        <v>1</v>
      </c>
      <c r="E17" s="13"/>
      <c r="F17" s="130">
        <v>10</v>
      </c>
    </row>
    <row r="18" spans="1:6" x14ac:dyDescent="0.2">
      <c r="A18" s="128" t="s">
        <v>521</v>
      </c>
      <c r="B18" s="129">
        <v>14</v>
      </c>
      <c r="C18" s="13"/>
      <c r="D18" s="13">
        <v>2</v>
      </c>
      <c r="E18" s="13"/>
      <c r="F18" s="130">
        <v>16</v>
      </c>
    </row>
    <row r="19" spans="1:6" x14ac:dyDescent="0.2">
      <c r="A19" s="128" t="s">
        <v>474</v>
      </c>
      <c r="B19" s="129">
        <v>13</v>
      </c>
      <c r="C19" s="13"/>
      <c r="D19" s="13">
        <v>4</v>
      </c>
      <c r="E19" s="13"/>
      <c r="F19" s="130">
        <v>17</v>
      </c>
    </row>
    <row r="20" spans="1:6" x14ac:dyDescent="0.2">
      <c r="A20" s="128" t="s">
        <v>666</v>
      </c>
      <c r="B20" s="129">
        <v>24</v>
      </c>
      <c r="C20" s="13"/>
      <c r="D20" s="13">
        <v>1</v>
      </c>
      <c r="E20" s="13"/>
      <c r="F20" s="130">
        <v>25</v>
      </c>
    </row>
    <row r="21" spans="1:6" x14ac:dyDescent="0.2">
      <c r="A21" s="128" t="s">
        <v>797</v>
      </c>
      <c r="B21" s="129">
        <v>15</v>
      </c>
      <c r="C21" s="13"/>
      <c r="D21" s="13">
        <v>7</v>
      </c>
      <c r="E21" s="13"/>
      <c r="F21" s="130">
        <v>22</v>
      </c>
    </row>
    <row r="22" spans="1:6" x14ac:dyDescent="0.2">
      <c r="A22" s="128" t="s">
        <v>873</v>
      </c>
      <c r="B22" s="129">
        <v>31</v>
      </c>
      <c r="C22" s="13">
        <v>1</v>
      </c>
      <c r="D22" s="13"/>
      <c r="E22" s="13"/>
      <c r="F22" s="130">
        <v>32</v>
      </c>
    </row>
    <row r="23" spans="1:6" x14ac:dyDescent="0.2">
      <c r="A23" s="128" t="s">
        <v>977</v>
      </c>
      <c r="B23" s="129">
        <v>14</v>
      </c>
      <c r="C23" s="13"/>
      <c r="D23" s="13">
        <v>5</v>
      </c>
      <c r="E23" s="13"/>
      <c r="F23" s="130">
        <v>19</v>
      </c>
    </row>
    <row r="24" spans="1:6" x14ac:dyDescent="0.2">
      <c r="A24" s="128" t="s">
        <v>1042</v>
      </c>
      <c r="B24" s="129">
        <v>19</v>
      </c>
      <c r="C24" s="13"/>
      <c r="D24" s="13">
        <v>12</v>
      </c>
      <c r="E24" s="13"/>
      <c r="F24" s="130">
        <v>31</v>
      </c>
    </row>
    <row r="25" spans="1:6" x14ac:dyDescent="0.2">
      <c r="A25" s="128" t="s">
        <v>1154</v>
      </c>
      <c r="B25" s="129">
        <v>26</v>
      </c>
      <c r="C25" s="13"/>
      <c r="D25" s="13">
        <v>2</v>
      </c>
      <c r="E25" s="13"/>
      <c r="F25" s="130">
        <v>28</v>
      </c>
    </row>
    <row r="26" spans="1:6" x14ac:dyDescent="0.2">
      <c r="A26" s="128" t="s">
        <v>1291</v>
      </c>
      <c r="B26" s="129">
        <v>17</v>
      </c>
      <c r="C26" s="13"/>
      <c r="D26" s="13">
        <v>4</v>
      </c>
      <c r="E26" s="13"/>
      <c r="F26" s="130">
        <v>21</v>
      </c>
    </row>
    <row r="27" spans="1:6" x14ac:dyDescent="0.2">
      <c r="A27" s="128" t="s">
        <v>1387</v>
      </c>
      <c r="B27" s="129">
        <v>33</v>
      </c>
      <c r="C27" s="13">
        <v>1</v>
      </c>
      <c r="D27" s="13"/>
      <c r="E27" s="13"/>
      <c r="F27" s="130">
        <v>34</v>
      </c>
    </row>
    <row r="28" spans="1:6" x14ac:dyDescent="0.2">
      <c r="A28" s="128" t="s">
        <v>1029</v>
      </c>
      <c r="B28" s="129">
        <v>39</v>
      </c>
      <c r="C28" s="13">
        <v>1</v>
      </c>
      <c r="D28" s="13">
        <v>2</v>
      </c>
      <c r="E28" s="13"/>
      <c r="F28" s="130">
        <v>42</v>
      </c>
    </row>
    <row r="29" spans="1:6" x14ac:dyDescent="0.2">
      <c r="A29" s="128" t="s">
        <v>1576</v>
      </c>
      <c r="B29" s="129">
        <v>28</v>
      </c>
      <c r="C29" s="13">
        <v>2</v>
      </c>
      <c r="D29" s="13">
        <v>4</v>
      </c>
      <c r="E29" s="13"/>
      <c r="F29" s="130">
        <v>34</v>
      </c>
    </row>
    <row r="30" spans="1:6" x14ac:dyDescent="0.2">
      <c r="A30" s="128" t="s">
        <v>1793</v>
      </c>
      <c r="B30" s="129">
        <v>40</v>
      </c>
      <c r="C30" s="13">
        <v>2</v>
      </c>
      <c r="D30" s="13">
        <v>3</v>
      </c>
      <c r="E30" s="13"/>
      <c r="F30" s="130">
        <v>45</v>
      </c>
    </row>
    <row r="31" spans="1:6" x14ac:dyDescent="0.2">
      <c r="A31" s="128" t="s">
        <v>1863</v>
      </c>
      <c r="B31" s="129">
        <v>47</v>
      </c>
      <c r="C31" s="13">
        <v>2</v>
      </c>
      <c r="D31" s="13">
        <v>3</v>
      </c>
      <c r="E31" s="13"/>
      <c r="F31" s="130">
        <v>52</v>
      </c>
    </row>
    <row r="32" spans="1:6" x14ac:dyDescent="0.2">
      <c r="A32" s="128" t="s">
        <v>2343</v>
      </c>
      <c r="B32" s="129">
        <v>38</v>
      </c>
      <c r="C32" s="13">
        <v>1</v>
      </c>
      <c r="D32" s="13">
        <v>7</v>
      </c>
      <c r="E32" s="13"/>
      <c r="F32" s="130">
        <v>46</v>
      </c>
    </row>
    <row r="33" spans="1:6" x14ac:dyDescent="0.2">
      <c r="A33" s="128" t="s">
        <v>2361</v>
      </c>
      <c r="B33" s="129">
        <v>50</v>
      </c>
      <c r="C33" s="13"/>
      <c r="D33" s="13">
        <v>5</v>
      </c>
      <c r="E33" s="13"/>
      <c r="F33" s="130">
        <v>55</v>
      </c>
    </row>
    <row r="34" spans="1:6" x14ac:dyDescent="0.2">
      <c r="A34" s="128" t="s">
        <v>2507</v>
      </c>
      <c r="B34" s="129">
        <v>61</v>
      </c>
      <c r="C34" s="13">
        <v>4</v>
      </c>
      <c r="D34" s="13">
        <v>5</v>
      </c>
      <c r="E34" s="13"/>
      <c r="F34" s="130">
        <v>70</v>
      </c>
    </row>
    <row r="35" spans="1:6" x14ac:dyDescent="0.2">
      <c r="A35" s="128" t="s">
        <v>2728</v>
      </c>
      <c r="B35" s="129">
        <v>89</v>
      </c>
      <c r="C35" s="13">
        <v>2</v>
      </c>
      <c r="D35" s="13"/>
      <c r="E35" s="13"/>
      <c r="F35" s="130">
        <v>91</v>
      </c>
    </row>
    <row r="36" spans="1:6" x14ac:dyDescent="0.2">
      <c r="A36" s="128" t="s">
        <v>2991</v>
      </c>
      <c r="B36" s="129">
        <v>90</v>
      </c>
      <c r="C36" s="13">
        <v>2</v>
      </c>
      <c r="D36" s="13">
        <v>7</v>
      </c>
      <c r="E36" s="13"/>
      <c r="F36" s="130">
        <v>99</v>
      </c>
    </row>
    <row r="37" spans="1:6" x14ac:dyDescent="0.2">
      <c r="A37" s="128" t="s">
        <v>3288</v>
      </c>
      <c r="B37" s="129">
        <v>100</v>
      </c>
      <c r="C37" s="13">
        <v>3</v>
      </c>
      <c r="D37" s="13">
        <v>6</v>
      </c>
      <c r="E37" s="13"/>
      <c r="F37" s="130">
        <v>109</v>
      </c>
    </row>
    <row r="38" spans="1:6" x14ac:dyDescent="0.2">
      <c r="A38" s="128" t="s">
        <v>3564</v>
      </c>
      <c r="B38" s="129">
        <v>91</v>
      </c>
      <c r="C38" s="13">
        <v>3</v>
      </c>
      <c r="D38" s="13">
        <v>3</v>
      </c>
      <c r="E38" s="13">
        <v>1</v>
      </c>
      <c r="F38" s="130">
        <v>98</v>
      </c>
    </row>
    <row r="39" spans="1:6" x14ac:dyDescent="0.2">
      <c r="A39" s="128" t="s">
        <v>3899</v>
      </c>
      <c r="B39" s="129">
        <v>74</v>
      </c>
      <c r="C39" s="13">
        <v>7</v>
      </c>
      <c r="D39" s="13">
        <v>7</v>
      </c>
      <c r="E39" s="13"/>
      <c r="F39" s="130">
        <v>88</v>
      </c>
    </row>
    <row r="40" spans="1:6" x14ac:dyDescent="0.2">
      <c r="A40" s="128" t="s">
        <v>4157</v>
      </c>
      <c r="B40" s="129">
        <v>83</v>
      </c>
      <c r="C40" s="13">
        <v>5</v>
      </c>
      <c r="D40" s="13">
        <v>4</v>
      </c>
      <c r="E40" s="13"/>
      <c r="F40" s="130">
        <v>92</v>
      </c>
    </row>
    <row r="41" spans="1:6" x14ac:dyDescent="0.2">
      <c r="A41" s="128" t="s">
        <v>4466</v>
      </c>
      <c r="B41" s="129">
        <v>78</v>
      </c>
      <c r="C41" s="13">
        <v>4</v>
      </c>
      <c r="D41" s="13">
        <v>3</v>
      </c>
      <c r="E41" s="13"/>
      <c r="F41" s="130">
        <v>85</v>
      </c>
    </row>
    <row r="42" spans="1:6" x14ac:dyDescent="0.2">
      <c r="A42" s="128" t="s">
        <v>4771</v>
      </c>
      <c r="B42" s="129">
        <v>88</v>
      </c>
      <c r="C42" s="13">
        <v>8</v>
      </c>
      <c r="D42" s="13">
        <v>9</v>
      </c>
      <c r="E42" s="13"/>
      <c r="F42" s="130">
        <v>105</v>
      </c>
    </row>
    <row r="43" spans="1:6" x14ac:dyDescent="0.2">
      <c r="A43" s="128" t="s">
        <v>5045</v>
      </c>
      <c r="B43" s="129">
        <v>94</v>
      </c>
      <c r="C43" s="13">
        <v>11</v>
      </c>
      <c r="D43" s="13">
        <v>6</v>
      </c>
      <c r="E43" s="13">
        <v>1</v>
      </c>
      <c r="F43" s="130">
        <v>112</v>
      </c>
    </row>
    <row r="44" spans="1:6" x14ac:dyDescent="0.2">
      <c r="A44" s="128" t="s">
        <v>5331</v>
      </c>
      <c r="B44" s="129">
        <v>124</v>
      </c>
      <c r="C44" s="13">
        <v>13</v>
      </c>
      <c r="D44" s="13">
        <v>15</v>
      </c>
      <c r="E44" s="13">
        <v>1</v>
      </c>
      <c r="F44" s="130">
        <v>153</v>
      </c>
    </row>
    <row r="45" spans="1:6" x14ac:dyDescent="0.2">
      <c r="A45" s="128" t="s">
        <v>5796</v>
      </c>
      <c r="B45" s="129">
        <v>103</v>
      </c>
      <c r="C45" s="13">
        <v>22</v>
      </c>
      <c r="D45" s="13">
        <v>11</v>
      </c>
      <c r="E45" s="13"/>
      <c r="F45" s="130">
        <v>136</v>
      </c>
    </row>
    <row r="46" spans="1:6" x14ac:dyDescent="0.2">
      <c r="A46" s="128" t="s">
        <v>5920</v>
      </c>
      <c r="B46" s="129">
        <v>11</v>
      </c>
      <c r="C46" s="13">
        <v>16</v>
      </c>
      <c r="D46" s="13">
        <v>1</v>
      </c>
      <c r="E46" s="13"/>
      <c r="F46" s="130">
        <v>28</v>
      </c>
    </row>
    <row r="47" spans="1:6" x14ac:dyDescent="0.2">
      <c r="A47" s="128" t="s">
        <v>6371</v>
      </c>
      <c r="B47" s="129"/>
      <c r="C47" s="13">
        <v>19</v>
      </c>
      <c r="D47" s="13"/>
      <c r="E47" s="13">
        <v>1</v>
      </c>
      <c r="F47" s="130">
        <v>20</v>
      </c>
    </row>
    <row r="48" spans="1:6" x14ac:dyDescent="0.2">
      <c r="A48" s="128" t="s">
        <v>6438</v>
      </c>
      <c r="B48" s="129"/>
      <c r="C48" s="13">
        <v>18</v>
      </c>
      <c r="D48" s="13"/>
      <c r="E48" s="13"/>
      <c r="F48" s="130">
        <v>18</v>
      </c>
    </row>
    <row r="49" spans="1:6" x14ac:dyDescent="0.2">
      <c r="A49" s="128" t="s">
        <v>7248</v>
      </c>
      <c r="B49" s="129"/>
      <c r="C49" s="13">
        <v>5</v>
      </c>
      <c r="D49" s="13"/>
      <c r="E49" s="13">
        <v>3</v>
      </c>
      <c r="F49" s="130">
        <v>8</v>
      </c>
    </row>
    <row r="50" spans="1:6" x14ac:dyDescent="0.2">
      <c r="A50" s="131" t="s">
        <v>17588</v>
      </c>
      <c r="B50" s="132">
        <v>1600</v>
      </c>
      <c r="C50" s="133">
        <v>152</v>
      </c>
      <c r="D50" s="133">
        <v>142</v>
      </c>
      <c r="E50" s="133">
        <v>7</v>
      </c>
      <c r="F50" s="134">
        <v>1901</v>
      </c>
    </row>
  </sheetData>
  <phoneticPr fontId="6" type="noConversion"/>
  <pageMargins left="0.75" right="0.75" top="1" bottom="1" header="0.5" footer="0.5"/>
  <pageSetup paperSize="0" orientation="portrait" horizontalDpi="0" verticalDpi="0" copies="0"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workbookViewId="0"/>
  </sheetViews>
  <sheetFormatPr defaultRowHeight="12.75" x14ac:dyDescent="0.2"/>
  <cols>
    <col min="1" max="1" width="11.7109375" customWidth="1"/>
    <col min="2" max="4" width="17.28515625" customWidth="1"/>
    <col min="5" max="5" width="3.5703125" customWidth="1"/>
    <col min="6" max="6" width="11.85546875" customWidth="1"/>
    <col min="7" max="8" width="16.140625" customWidth="1"/>
    <col min="9" max="9" width="10.5703125" customWidth="1"/>
    <col min="10" max="10" width="4.140625" customWidth="1"/>
    <col min="11" max="11" width="11.7109375" bestFit="1" customWidth="1"/>
    <col min="12" max="13" width="16.140625" customWidth="1"/>
    <col min="14" max="14" width="10.5703125" customWidth="1"/>
  </cols>
  <sheetData>
    <row r="1" spans="1:8" x14ac:dyDescent="0.2">
      <c r="A1" s="135" t="s">
        <v>235</v>
      </c>
      <c r="B1" s="137" t="s">
        <v>17591</v>
      </c>
      <c r="C1" s="1" t="s">
        <v>18667</v>
      </c>
      <c r="D1" t="s">
        <v>18823</v>
      </c>
    </row>
    <row r="2" spans="1:8" x14ac:dyDescent="0.2">
      <c r="A2" s="135" t="s">
        <v>241</v>
      </c>
      <c r="B2" s="137" t="s">
        <v>17590</v>
      </c>
    </row>
    <row r="3" spans="1:8" x14ac:dyDescent="0.2">
      <c r="A3" s="135" t="s">
        <v>252</v>
      </c>
      <c r="B3" s="137" t="s">
        <v>17591</v>
      </c>
    </row>
    <row r="5" spans="1:8" x14ac:dyDescent="0.2">
      <c r="A5" s="119" t="s">
        <v>17587</v>
      </c>
      <c r="B5" s="119" t="s">
        <v>253</v>
      </c>
      <c r="C5" s="120"/>
      <c r="D5" s="121"/>
    </row>
    <row r="6" spans="1:8" x14ac:dyDescent="0.2">
      <c r="A6" s="119" t="s">
        <v>243</v>
      </c>
      <c r="B6" s="122" t="s">
        <v>270</v>
      </c>
      <c r="C6" s="123" t="s">
        <v>294</v>
      </c>
      <c r="D6" s="124" t="s">
        <v>17588</v>
      </c>
    </row>
    <row r="7" spans="1:8" x14ac:dyDescent="0.2">
      <c r="A7" s="122" t="s">
        <v>290</v>
      </c>
      <c r="B7" s="125">
        <v>717</v>
      </c>
      <c r="C7" s="126">
        <v>294</v>
      </c>
      <c r="D7" s="127">
        <v>1011</v>
      </c>
    </row>
    <row r="8" spans="1:8" x14ac:dyDescent="0.2">
      <c r="A8" s="128" t="s">
        <v>263</v>
      </c>
      <c r="B8" s="141">
        <v>622</v>
      </c>
      <c r="C8" s="114">
        <v>3</v>
      </c>
      <c r="D8" s="130">
        <v>625</v>
      </c>
      <c r="F8" s="145" t="s">
        <v>18662</v>
      </c>
      <c r="G8" s="108">
        <f>GETPIVOTDATA("Reg",$A$5,"How","Operations","Combat","Front-Line")+GETPIVOTDATA("Reg",$A$5,"How","Operations","Combat","Support Unit")+GETPIVOTDATA("Reg",$A$5,"How","Missing","Combat","Front-Line")+GETPIVOTDATA("Reg",$A$5,"How","Missing","Combat","Support Unit")</f>
        <v>888</v>
      </c>
    </row>
    <row r="9" spans="1:8" x14ac:dyDescent="0.2">
      <c r="A9" s="128" t="s">
        <v>332</v>
      </c>
      <c r="B9" s="141">
        <v>263</v>
      </c>
      <c r="C9" s="114"/>
      <c r="D9" s="130">
        <v>263</v>
      </c>
      <c r="F9" s="204" t="s">
        <v>18668</v>
      </c>
      <c r="G9">
        <f>EastFates!G10</f>
        <v>27</v>
      </c>
      <c r="H9" t="s">
        <v>18666</v>
      </c>
    </row>
    <row r="10" spans="1:8" x14ac:dyDescent="0.2">
      <c r="A10" s="128" t="s">
        <v>753</v>
      </c>
      <c r="B10" s="129">
        <v>54</v>
      </c>
      <c r="C10" s="13">
        <v>39</v>
      </c>
      <c r="D10" s="130">
        <v>93</v>
      </c>
      <c r="G10" s="205">
        <f>G8+G9</f>
        <v>915</v>
      </c>
    </row>
    <row r="11" spans="1:8" x14ac:dyDescent="0.2">
      <c r="A11" s="128" t="s">
        <v>279</v>
      </c>
      <c r="B11" s="129">
        <v>76</v>
      </c>
      <c r="C11" s="13">
        <v>1</v>
      </c>
      <c r="D11" s="130">
        <v>77</v>
      </c>
    </row>
    <row r="12" spans="1:8" x14ac:dyDescent="0.2">
      <c r="A12" s="128" t="s">
        <v>334</v>
      </c>
      <c r="B12" s="129">
        <v>9</v>
      </c>
      <c r="C12" s="13">
        <v>2</v>
      </c>
      <c r="D12" s="130">
        <v>11</v>
      </c>
    </row>
    <row r="13" spans="1:8" x14ac:dyDescent="0.2">
      <c r="A13" s="128" t="s">
        <v>781</v>
      </c>
      <c r="B13" s="129"/>
      <c r="C13" s="13">
        <v>3</v>
      </c>
      <c r="D13" s="130">
        <v>3</v>
      </c>
    </row>
    <row r="14" spans="1:8" x14ac:dyDescent="0.2">
      <c r="A14" s="128" t="s">
        <v>2102</v>
      </c>
      <c r="B14" s="129">
        <v>1</v>
      </c>
      <c r="C14" s="13">
        <v>1</v>
      </c>
      <c r="D14" s="130">
        <v>2</v>
      </c>
    </row>
    <row r="15" spans="1:8" x14ac:dyDescent="0.2">
      <c r="A15" s="128" t="s">
        <v>17959</v>
      </c>
      <c r="B15" s="129"/>
      <c r="C15" s="13">
        <v>1</v>
      </c>
      <c r="D15" s="130">
        <v>1</v>
      </c>
    </row>
    <row r="16" spans="1:8" x14ac:dyDescent="0.2">
      <c r="A16" s="131" t="s">
        <v>17588</v>
      </c>
      <c r="B16" s="132">
        <v>1742</v>
      </c>
      <c r="C16" s="133">
        <v>344</v>
      </c>
      <c r="D16" s="134">
        <v>2086</v>
      </c>
    </row>
    <row r="18" spans="1:14" x14ac:dyDescent="0.2">
      <c r="A18" s="89"/>
      <c r="B18" s="90"/>
      <c r="C18" s="92"/>
      <c r="D18" s="92"/>
    </row>
    <row r="19" spans="1:14" x14ac:dyDescent="0.2">
      <c r="A19" s="135" t="s">
        <v>235</v>
      </c>
      <c r="B19" s="137" t="s">
        <v>17591</v>
      </c>
      <c r="F19" s="135" t="s">
        <v>235</v>
      </c>
      <c r="G19" s="137" t="s">
        <v>17591</v>
      </c>
      <c r="K19" s="135" t="s">
        <v>235</v>
      </c>
      <c r="L19" s="137" t="s">
        <v>17591</v>
      </c>
    </row>
    <row r="20" spans="1:14" x14ac:dyDescent="0.2">
      <c r="A20" s="135" t="s">
        <v>243</v>
      </c>
      <c r="B20" s="137" t="s">
        <v>17591</v>
      </c>
      <c r="F20" s="135" t="s">
        <v>243</v>
      </c>
      <c r="G20" s="137" t="s">
        <v>17591</v>
      </c>
      <c r="K20" s="135" t="s">
        <v>243</v>
      </c>
      <c r="L20" s="137" t="s">
        <v>17591</v>
      </c>
    </row>
    <row r="21" spans="1:14" x14ac:dyDescent="0.2">
      <c r="A21" s="135" t="s">
        <v>241</v>
      </c>
      <c r="B21" s="137" t="s">
        <v>17590</v>
      </c>
      <c r="F21" s="135" t="s">
        <v>241</v>
      </c>
      <c r="G21" s="137" t="s">
        <v>237</v>
      </c>
      <c r="K21" s="135" t="s">
        <v>241</v>
      </c>
      <c r="L21" s="137" t="s">
        <v>415</v>
      </c>
    </row>
    <row r="22" spans="1:14" x14ac:dyDescent="0.2">
      <c r="A22" s="135" t="s">
        <v>252</v>
      </c>
      <c r="B22" s="137" t="s">
        <v>17591</v>
      </c>
      <c r="F22" s="135" t="s">
        <v>252</v>
      </c>
      <c r="G22" s="137" t="s">
        <v>17591</v>
      </c>
      <c r="K22" s="135" t="s">
        <v>252</v>
      </c>
      <c r="L22" s="137" t="s">
        <v>17591</v>
      </c>
    </row>
    <row r="24" spans="1:14" x14ac:dyDescent="0.2">
      <c r="A24" s="119" t="s">
        <v>17587</v>
      </c>
      <c r="B24" s="119" t="s">
        <v>253</v>
      </c>
      <c r="C24" s="120"/>
      <c r="D24" s="121"/>
      <c r="F24" s="119" t="s">
        <v>17587</v>
      </c>
      <c r="G24" s="119" t="s">
        <v>253</v>
      </c>
      <c r="H24" s="120"/>
      <c r="I24" s="121"/>
      <c r="K24" s="119" t="s">
        <v>17587</v>
      </c>
      <c r="L24" s="119" t="s">
        <v>253</v>
      </c>
      <c r="M24" s="120"/>
      <c r="N24" s="121"/>
    </row>
    <row r="25" spans="1:14" x14ac:dyDescent="0.2">
      <c r="A25" s="119" t="s">
        <v>244</v>
      </c>
      <c r="B25" s="122" t="s">
        <v>270</v>
      </c>
      <c r="C25" s="123" t="s">
        <v>294</v>
      </c>
      <c r="D25" s="124" t="s">
        <v>17588</v>
      </c>
      <c r="F25" s="119" t="s">
        <v>244</v>
      </c>
      <c r="G25" s="122" t="s">
        <v>270</v>
      </c>
      <c r="H25" s="123" t="s">
        <v>294</v>
      </c>
      <c r="I25" s="124" t="s">
        <v>17588</v>
      </c>
      <c r="K25" s="119" t="s">
        <v>244</v>
      </c>
      <c r="L25" s="122" t="s">
        <v>270</v>
      </c>
      <c r="M25" s="123" t="s">
        <v>294</v>
      </c>
      <c r="N25" s="124" t="s">
        <v>17588</v>
      </c>
    </row>
    <row r="26" spans="1:14" x14ac:dyDescent="0.2">
      <c r="A26" s="122" t="s">
        <v>333</v>
      </c>
      <c r="B26" s="125">
        <v>263</v>
      </c>
      <c r="C26" s="126"/>
      <c r="D26" s="127">
        <v>263</v>
      </c>
      <c r="F26" s="122" t="s">
        <v>280</v>
      </c>
      <c r="G26" s="125">
        <v>123</v>
      </c>
      <c r="H26" s="126"/>
      <c r="I26" s="127">
        <v>123</v>
      </c>
      <c r="K26" s="122" t="s">
        <v>333</v>
      </c>
      <c r="L26" s="125">
        <v>209</v>
      </c>
      <c r="M26" s="126"/>
      <c r="N26" s="127">
        <v>209</v>
      </c>
    </row>
    <row r="27" spans="1:14" x14ac:dyDescent="0.2">
      <c r="A27" s="128" t="s">
        <v>280</v>
      </c>
      <c r="B27" s="129">
        <v>227</v>
      </c>
      <c r="C27" s="13"/>
      <c r="D27" s="130">
        <v>227</v>
      </c>
      <c r="F27" s="128" t="s">
        <v>333</v>
      </c>
      <c r="G27" s="129">
        <v>54</v>
      </c>
      <c r="H27" s="13"/>
      <c r="I27" s="130">
        <v>54</v>
      </c>
      <c r="K27" s="128" t="s">
        <v>280</v>
      </c>
      <c r="L27" s="129">
        <v>104</v>
      </c>
      <c r="M27" s="13"/>
      <c r="N27" s="130">
        <v>104</v>
      </c>
    </row>
    <row r="28" spans="1:14" x14ac:dyDescent="0.2">
      <c r="A28" s="128" t="s">
        <v>470</v>
      </c>
      <c r="B28" s="129">
        <v>63</v>
      </c>
      <c r="C28" s="13"/>
      <c r="D28" s="130">
        <v>63</v>
      </c>
      <c r="F28" s="128" t="s">
        <v>345</v>
      </c>
      <c r="G28" s="129">
        <v>43</v>
      </c>
      <c r="H28" s="13"/>
      <c r="I28" s="130">
        <v>43</v>
      </c>
      <c r="K28" s="128" t="s">
        <v>470</v>
      </c>
      <c r="L28" s="129">
        <v>43</v>
      </c>
      <c r="M28" s="13"/>
      <c r="N28" s="130">
        <v>43</v>
      </c>
    </row>
    <row r="29" spans="1:14" x14ac:dyDescent="0.2">
      <c r="A29" s="128" t="s">
        <v>771</v>
      </c>
      <c r="B29" s="129">
        <v>48</v>
      </c>
      <c r="C29" s="13"/>
      <c r="D29" s="130">
        <v>48</v>
      </c>
      <c r="F29" s="128" t="s">
        <v>264</v>
      </c>
      <c r="G29" s="129">
        <v>29</v>
      </c>
      <c r="H29" s="13"/>
      <c r="I29" s="130">
        <v>29</v>
      </c>
      <c r="K29" s="128" t="s">
        <v>771</v>
      </c>
      <c r="L29" s="129">
        <v>34</v>
      </c>
      <c r="M29" s="13"/>
      <c r="N29" s="130">
        <v>34</v>
      </c>
    </row>
    <row r="30" spans="1:14" x14ac:dyDescent="0.2">
      <c r="A30" s="128" t="s">
        <v>345</v>
      </c>
      <c r="B30" s="129">
        <v>45</v>
      </c>
      <c r="C30" s="13"/>
      <c r="D30" s="130">
        <v>45</v>
      </c>
      <c r="F30" s="128" t="s">
        <v>470</v>
      </c>
      <c r="G30" s="129">
        <v>20</v>
      </c>
      <c r="H30" s="13"/>
      <c r="I30" s="130">
        <v>20</v>
      </c>
      <c r="K30" s="128" t="s">
        <v>613</v>
      </c>
      <c r="L30" s="129">
        <v>27</v>
      </c>
      <c r="M30" s="13"/>
      <c r="N30" s="130">
        <v>27</v>
      </c>
    </row>
    <row r="31" spans="1:14" x14ac:dyDescent="0.2">
      <c r="A31" s="128" t="s">
        <v>613</v>
      </c>
      <c r="B31" s="129">
        <v>35</v>
      </c>
      <c r="C31" s="13"/>
      <c r="D31" s="130">
        <v>35</v>
      </c>
      <c r="F31" s="128" t="s">
        <v>771</v>
      </c>
      <c r="G31" s="129">
        <v>14</v>
      </c>
      <c r="H31" s="13"/>
      <c r="I31" s="130">
        <v>14</v>
      </c>
      <c r="K31" s="128" t="s">
        <v>312</v>
      </c>
      <c r="L31" s="129">
        <v>14</v>
      </c>
      <c r="M31" s="13"/>
      <c r="N31" s="130">
        <v>14</v>
      </c>
    </row>
    <row r="32" spans="1:14" x14ac:dyDescent="0.2">
      <c r="A32" s="128" t="s">
        <v>264</v>
      </c>
      <c r="B32" s="129">
        <v>32</v>
      </c>
      <c r="C32" s="13"/>
      <c r="D32" s="130">
        <v>32</v>
      </c>
      <c r="F32" s="128" t="s">
        <v>2672</v>
      </c>
      <c r="G32" s="129">
        <v>10</v>
      </c>
      <c r="H32" s="13"/>
      <c r="I32" s="130">
        <v>10</v>
      </c>
      <c r="K32" s="128" t="s">
        <v>1350</v>
      </c>
      <c r="L32" s="129">
        <v>12</v>
      </c>
      <c r="M32" s="13"/>
      <c r="N32" s="130">
        <v>12</v>
      </c>
    </row>
    <row r="33" spans="1:14" x14ac:dyDescent="0.2">
      <c r="A33" s="128" t="s">
        <v>3374</v>
      </c>
      <c r="B33" s="129">
        <v>20</v>
      </c>
      <c r="C33" s="13"/>
      <c r="D33" s="130">
        <v>20</v>
      </c>
      <c r="F33" s="128" t="s">
        <v>1301</v>
      </c>
      <c r="G33" s="129">
        <v>7</v>
      </c>
      <c r="H33" s="13">
        <v>2</v>
      </c>
      <c r="I33" s="130">
        <v>9</v>
      </c>
      <c r="K33" s="128" t="s">
        <v>3374</v>
      </c>
      <c r="L33" s="129">
        <v>11</v>
      </c>
      <c r="M33" s="13"/>
      <c r="N33" s="130">
        <v>11</v>
      </c>
    </row>
    <row r="34" spans="1:14" x14ac:dyDescent="0.2">
      <c r="A34" s="128" t="s">
        <v>1322</v>
      </c>
      <c r="B34" s="129">
        <v>17</v>
      </c>
      <c r="C34" s="13"/>
      <c r="D34" s="130">
        <v>17</v>
      </c>
      <c r="F34" s="128" t="s">
        <v>3374</v>
      </c>
      <c r="G34" s="129">
        <v>9</v>
      </c>
      <c r="H34" s="13"/>
      <c r="I34" s="130">
        <v>9</v>
      </c>
      <c r="K34" s="128" t="s">
        <v>2578</v>
      </c>
      <c r="L34" s="129">
        <v>10</v>
      </c>
      <c r="M34" s="13"/>
      <c r="N34" s="130">
        <v>10</v>
      </c>
    </row>
    <row r="35" spans="1:14" x14ac:dyDescent="0.2">
      <c r="A35" s="128" t="s">
        <v>1350</v>
      </c>
      <c r="B35" s="129">
        <v>14</v>
      </c>
      <c r="C35" s="13"/>
      <c r="D35" s="130">
        <v>14</v>
      </c>
      <c r="F35" s="128" t="s">
        <v>1322</v>
      </c>
      <c r="G35" s="129">
        <v>9</v>
      </c>
      <c r="H35" s="13"/>
      <c r="I35" s="130">
        <v>9</v>
      </c>
      <c r="K35" s="128" t="s">
        <v>652</v>
      </c>
      <c r="L35" s="129">
        <v>9</v>
      </c>
      <c r="M35" s="13"/>
      <c r="N35" s="130">
        <v>9</v>
      </c>
    </row>
    <row r="36" spans="1:14" x14ac:dyDescent="0.2">
      <c r="A36" s="128" t="s">
        <v>588</v>
      </c>
      <c r="B36" s="129">
        <v>14</v>
      </c>
      <c r="C36" s="13"/>
      <c r="D36" s="130">
        <v>14</v>
      </c>
      <c r="F36" s="128" t="s">
        <v>613</v>
      </c>
      <c r="G36" s="129">
        <v>8</v>
      </c>
      <c r="H36" s="13"/>
      <c r="I36" s="130">
        <v>8</v>
      </c>
      <c r="K36" s="128" t="s">
        <v>588</v>
      </c>
      <c r="L36" s="129">
        <v>8</v>
      </c>
      <c r="M36" s="13"/>
      <c r="N36" s="130">
        <v>8</v>
      </c>
    </row>
    <row r="37" spans="1:14" x14ac:dyDescent="0.2">
      <c r="A37" s="128" t="s">
        <v>312</v>
      </c>
      <c r="B37" s="129">
        <v>14</v>
      </c>
      <c r="C37" s="13"/>
      <c r="D37" s="130">
        <v>14</v>
      </c>
      <c r="F37" s="128" t="s">
        <v>650</v>
      </c>
      <c r="G37" s="129">
        <v>8</v>
      </c>
      <c r="H37" s="13"/>
      <c r="I37" s="130">
        <v>8</v>
      </c>
      <c r="K37" s="128" t="s">
        <v>1322</v>
      </c>
      <c r="L37" s="129">
        <v>8</v>
      </c>
      <c r="M37" s="13"/>
      <c r="N37" s="130">
        <v>8</v>
      </c>
    </row>
    <row r="38" spans="1:14" x14ac:dyDescent="0.2">
      <c r="A38" s="128" t="s">
        <v>650</v>
      </c>
      <c r="B38" s="129">
        <v>14</v>
      </c>
      <c r="C38" s="13"/>
      <c r="D38" s="130">
        <v>14</v>
      </c>
      <c r="F38" s="128" t="s">
        <v>588</v>
      </c>
      <c r="G38" s="129">
        <v>6</v>
      </c>
      <c r="H38" s="13"/>
      <c r="I38" s="130">
        <v>6</v>
      </c>
      <c r="K38" s="128" t="s">
        <v>650</v>
      </c>
      <c r="L38" s="129">
        <v>6</v>
      </c>
      <c r="M38" s="13"/>
      <c r="N38" s="130">
        <v>6</v>
      </c>
    </row>
    <row r="39" spans="1:14" x14ac:dyDescent="0.2">
      <c r="A39" s="128" t="s">
        <v>2672</v>
      </c>
      <c r="B39" s="129">
        <v>11</v>
      </c>
      <c r="C39" s="13"/>
      <c r="D39" s="130">
        <v>11</v>
      </c>
      <c r="F39" s="128" t="s">
        <v>1422</v>
      </c>
      <c r="G39" s="129">
        <v>6</v>
      </c>
      <c r="H39" s="13"/>
      <c r="I39" s="130">
        <v>6</v>
      </c>
      <c r="K39" s="128" t="s">
        <v>1202</v>
      </c>
      <c r="L39" s="129">
        <v>5</v>
      </c>
      <c r="M39" s="13"/>
      <c r="N39" s="130">
        <v>5</v>
      </c>
    </row>
    <row r="40" spans="1:14" x14ac:dyDescent="0.2">
      <c r="A40" s="128" t="s">
        <v>2578</v>
      </c>
      <c r="B40" s="129">
        <v>10</v>
      </c>
      <c r="C40" s="13"/>
      <c r="D40" s="130">
        <v>10</v>
      </c>
      <c r="F40" s="128" t="s">
        <v>586</v>
      </c>
      <c r="G40" s="129">
        <v>4</v>
      </c>
      <c r="H40" s="13"/>
      <c r="I40" s="130">
        <v>4</v>
      </c>
      <c r="K40" s="128" t="s">
        <v>264</v>
      </c>
      <c r="L40" s="129">
        <v>3</v>
      </c>
      <c r="M40" s="13"/>
      <c r="N40" s="130">
        <v>3</v>
      </c>
    </row>
    <row r="41" spans="1:14" x14ac:dyDescent="0.2">
      <c r="A41" s="128" t="s">
        <v>1301</v>
      </c>
      <c r="B41" s="129">
        <v>7</v>
      </c>
      <c r="C41" s="13">
        <v>2</v>
      </c>
      <c r="D41" s="130">
        <v>9</v>
      </c>
      <c r="F41" s="128" t="s">
        <v>671</v>
      </c>
      <c r="G41" s="129">
        <v>3</v>
      </c>
      <c r="H41" s="13"/>
      <c r="I41" s="130">
        <v>3</v>
      </c>
      <c r="K41" s="128" t="s">
        <v>1158</v>
      </c>
      <c r="L41" s="129">
        <v>2</v>
      </c>
      <c r="M41" s="13"/>
      <c r="N41" s="130">
        <v>2</v>
      </c>
    </row>
    <row r="42" spans="1:14" x14ac:dyDescent="0.2">
      <c r="A42" s="128" t="s">
        <v>652</v>
      </c>
      <c r="B42" s="129">
        <v>9</v>
      </c>
      <c r="C42" s="13"/>
      <c r="D42" s="130">
        <v>9</v>
      </c>
      <c r="F42" s="128" t="s">
        <v>1158</v>
      </c>
      <c r="G42" s="129">
        <v>3</v>
      </c>
      <c r="H42" s="13"/>
      <c r="I42" s="130">
        <v>3</v>
      </c>
      <c r="K42" s="128" t="s">
        <v>345</v>
      </c>
      <c r="L42" s="129">
        <v>2</v>
      </c>
      <c r="M42" s="13"/>
      <c r="N42" s="130">
        <v>2</v>
      </c>
    </row>
    <row r="43" spans="1:14" x14ac:dyDescent="0.2">
      <c r="A43" s="128" t="s">
        <v>1422</v>
      </c>
      <c r="B43" s="129">
        <v>7</v>
      </c>
      <c r="C43" s="13"/>
      <c r="D43" s="130">
        <v>7</v>
      </c>
      <c r="F43" s="128" t="s">
        <v>2896</v>
      </c>
      <c r="G43" s="129">
        <v>3</v>
      </c>
      <c r="H43" s="13"/>
      <c r="I43" s="130">
        <v>3</v>
      </c>
      <c r="K43" s="128" t="s">
        <v>4555</v>
      </c>
      <c r="L43" s="129">
        <v>1</v>
      </c>
      <c r="M43" s="13"/>
      <c r="N43" s="130">
        <v>1</v>
      </c>
    </row>
    <row r="44" spans="1:14" x14ac:dyDescent="0.2">
      <c r="A44" s="128" t="s">
        <v>1202</v>
      </c>
      <c r="B44" s="129">
        <v>6</v>
      </c>
      <c r="C44" s="13"/>
      <c r="D44" s="130">
        <v>6</v>
      </c>
      <c r="F44" s="128" t="s">
        <v>4135</v>
      </c>
      <c r="G44" s="129">
        <v>2</v>
      </c>
      <c r="H44" s="13"/>
      <c r="I44" s="130">
        <v>2</v>
      </c>
      <c r="K44" s="128" t="s">
        <v>1422</v>
      </c>
      <c r="L44" s="129">
        <v>1</v>
      </c>
      <c r="M44" s="13"/>
      <c r="N44" s="130">
        <v>1</v>
      </c>
    </row>
    <row r="45" spans="1:14" x14ac:dyDescent="0.2">
      <c r="A45" s="128" t="s">
        <v>1158</v>
      </c>
      <c r="B45" s="129">
        <v>5</v>
      </c>
      <c r="C45" s="13"/>
      <c r="D45" s="130">
        <v>5</v>
      </c>
      <c r="F45" s="128" t="s">
        <v>1350</v>
      </c>
      <c r="G45" s="129">
        <v>2</v>
      </c>
      <c r="H45" s="13"/>
      <c r="I45" s="130">
        <v>2</v>
      </c>
      <c r="K45" s="128" t="s">
        <v>18624</v>
      </c>
      <c r="L45" s="129">
        <v>1</v>
      </c>
      <c r="M45" s="13"/>
      <c r="N45" s="130">
        <v>1</v>
      </c>
    </row>
    <row r="46" spans="1:14" x14ac:dyDescent="0.2">
      <c r="A46" s="128" t="s">
        <v>586</v>
      </c>
      <c r="B46" s="129">
        <v>5</v>
      </c>
      <c r="C46" s="13"/>
      <c r="D46" s="130">
        <v>5</v>
      </c>
      <c r="F46" s="128" t="s">
        <v>2975</v>
      </c>
      <c r="G46" s="129">
        <v>2</v>
      </c>
      <c r="H46" s="13"/>
      <c r="I46" s="130">
        <v>2</v>
      </c>
      <c r="K46" s="128" t="s">
        <v>3698</v>
      </c>
      <c r="L46" s="129">
        <v>1</v>
      </c>
      <c r="M46" s="13"/>
      <c r="N46" s="130">
        <v>1</v>
      </c>
    </row>
    <row r="47" spans="1:14" x14ac:dyDescent="0.2">
      <c r="A47" s="128" t="s">
        <v>671</v>
      </c>
      <c r="B47" s="129">
        <v>3</v>
      </c>
      <c r="C47" s="13"/>
      <c r="D47" s="130">
        <v>3</v>
      </c>
      <c r="F47" s="128" t="s">
        <v>3177</v>
      </c>
      <c r="G47" s="129">
        <v>1</v>
      </c>
      <c r="H47" s="13"/>
      <c r="I47" s="130">
        <v>1</v>
      </c>
      <c r="K47" s="128" t="s">
        <v>2672</v>
      </c>
      <c r="L47" s="129">
        <v>1</v>
      </c>
      <c r="M47" s="13"/>
      <c r="N47" s="130">
        <v>1</v>
      </c>
    </row>
    <row r="48" spans="1:14" x14ac:dyDescent="0.2">
      <c r="A48" s="128" t="s">
        <v>2896</v>
      </c>
      <c r="B48" s="129">
        <v>3</v>
      </c>
      <c r="C48" s="13"/>
      <c r="D48" s="130">
        <v>3</v>
      </c>
      <c r="F48" s="128" t="s">
        <v>899</v>
      </c>
      <c r="G48" s="129">
        <v>1</v>
      </c>
      <c r="H48" s="13"/>
      <c r="I48" s="130">
        <v>1</v>
      </c>
      <c r="K48" s="128" t="s">
        <v>2212</v>
      </c>
      <c r="L48" s="129"/>
      <c r="M48" s="13">
        <v>1</v>
      </c>
      <c r="N48" s="130">
        <v>1</v>
      </c>
    </row>
    <row r="49" spans="1:14" x14ac:dyDescent="0.2">
      <c r="A49" s="128" t="s">
        <v>2975</v>
      </c>
      <c r="B49" s="129">
        <v>2</v>
      </c>
      <c r="C49" s="13"/>
      <c r="D49" s="130">
        <v>2</v>
      </c>
      <c r="F49" s="128" t="s">
        <v>18624</v>
      </c>
      <c r="G49" s="129">
        <v>1</v>
      </c>
      <c r="H49" s="13"/>
      <c r="I49" s="130">
        <v>1</v>
      </c>
      <c r="K49" s="128" t="s">
        <v>1147</v>
      </c>
      <c r="L49" s="129">
        <v>1</v>
      </c>
      <c r="M49" s="13"/>
      <c r="N49" s="130">
        <v>1</v>
      </c>
    </row>
    <row r="50" spans="1:14" x14ac:dyDescent="0.2">
      <c r="A50" s="128" t="s">
        <v>4135</v>
      </c>
      <c r="B50" s="129">
        <v>2</v>
      </c>
      <c r="C50" s="13"/>
      <c r="D50" s="130">
        <v>2</v>
      </c>
      <c r="F50" s="128" t="s">
        <v>1202</v>
      </c>
      <c r="G50" s="129">
        <v>1</v>
      </c>
      <c r="H50" s="13"/>
      <c r="I50" s="130">
        <v>1</v>
      </c>
      <c r="K50" s="128" t="s">
        <v>586</v>
      </c>
      <c r="L50" s="129">
        <v>1</v>
      </c>
      <c r="M50" s="13"/>
      <c r="N50" s="130">
        <v>1</v>
      </c>
    </row>
    <row r="51" spans="1:14" x14ac:dyDescent="0.2">
      <c r="A51" s="128" t="s">
        <v>18624</v>
      </c>
      <c r="B51" s="129">
        <v>2</v>
      </c>
      <c r="C51" s="13"/>
      <c r="D51" s="130">
        <v>2</v>
      </c>
      <c r="F51" s="128" t="s">
        <v>2212</v>
      </c>
      <c r="G51" s="129">
        <v>1</v>
      </c>
      <c r="H51" s="13"/>
      <c r="I51" s="130">
        <v>1</v>
      </c>
      <c r="K51" s="128" t="s">
        <v>2633</v>
      </c>
      <c r="L51" s="129">
        <v>1</v>
      </c>
      <c r="M51" s="13"/>
      <c r="N51" s="130">
        <v>1</v>
      </c>
    </row>
    <row r="52" spans="1:14" x14ac:dyDescent="0.2">
      <c r="A52" s="128" t="s">
        <v>2212</v>
      </c>
      <c r="B52" s="129">
        <v>1</v>
      </c>
      <c r="C52" s="13">
        <v>1</v>
      </c>
      <c r="D52" s="130">
        <v>2</v>
      </c>
      <c r="F52" s="131" t="s">
        <v>17588</v>
      </c>
      <c r="G52" s="132">
        <v>370</v>
      </c>
      <c r="H52" s="133">
        <v>2</v>
      </c>
      <c r="I52" s="142">
        <v>372</v>
      </c>
      <c r="K52" s="131" t="s">
        <v>17588</v>
      </c>
      <c r="L52" s="132">
        <v>515</v>
      </c>
      <c r="M52" s="133">
        <v>1</v>
      </c>
      <c r="N52" s="142">
        <v>516</v>
      </c>
    </row>
    <row r="53" spans="1:14" x14ac:dyDescent="0.2">
      <c r="A53" s="128" t="s">
        <v>1147</v>
      </c>
      <c r="B53" s="129">
        <v>1</v>
      </c>
      <c r="C53" s="13"/>
      <c r="D53" s="130">
        <v>1</v>
      </c>
    </row>
    <row r="54" spans="1:14" x14ac:dyDescent="0.2">
      <c r="A54" s="128" t="s">
        <v>4555</v>
      </c>
      <c r="B54" s="129">
        <v>1</v>
      </c>
      <c r="C54" s="13"/>
      <c r="D54" s="130">
        <v>1</v>
      </c>
      <c r="M54" t="s">
        <v>18129</v>
      </c>
      <c r="N54" s="108">
        <f>GETPIVOTDATA("Reg",$K$24)+GETPIVOTDATA("Reg",$F$24)</f>
        <v>888</v>
      </c>
    </row>
    <row r="55" spans="1:14" x14ac:dyDescent="0.2">
      <c r="A55" s="128" t="s">
        <v>899</v>
      </c>
      <c r="B55" s="129">
        <v>1</v>
      </c>
      <c r="C55" s="13"/>
      <c r="D55" s="130">
        <v>1</v>
      </c>
    </row>
    <row r="56" spans="1:14" x14ac:dyDescent="0.2">
      <c r="A56" s="128" t="s">
        <v>3177</v>
      </c>
      <c r="B56" s="129">
        <v>1</v>
      </c>
      <c r="C56" s="13"/>
      <c r="D56" s="130">
        <v>1</v>
      </c>
    </row>
    <row r="57" spans="1:14" x14ac:dyDescent="0.2">
      <c r="A57" s="128" t="s">
        <v>2633</v>
      </c>
      <c r="B57" s="129">
        <v>1</v>
      </c>
      <c r="C57" s="13"/>
      <c r="D57" s="130">
        <v>1</v>
      </c>
    </row>
    <row r="58" spans="1:14" x14ac:dyDescent="0.2">
      <c r="A58" s="128" t="s">
        <v>3698</v>
      </c>
      <c r="B58" s="129">
        <v>1</v>
      </c>
      <c r="C58" s="13"/>
      <c r="D58" s="130">
        <v>1</v>
      </c>
    </row>
    <row r="59" spans="1:14" x14ac:dyDescent="0.2">
      <c r="A59" s="131" t="s">
        <v>17588</v>
      </c>
      <c r="B59" s="132">
        <v>885</v>
      </c>
      <c r="C59" s="133">
        <v>3</v>
      </c>
      <c r="D59" s="225">
        <v>888</v>
      </c>
    </row>
  </sheetData>
  <phoneticPr fontId="6" type="noConversion"/>
  <pageMargins left="0.75" right="0.75" top="1" bottom="1" header="0.5" footer="0.5"/>
  <pageSetup paperSize="0" orientation="portrait" horizontalDpi="0" verticalDpi="0" copies="0" r:id="rId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C2" sqref="C2"/>
    </sheetView>
  </sheetViews>
  <sheetFormatPr defaultRowHeight="12.75" x14ac:dyDescent="0.2"/>
  <cols>
    <col min="1" max="1" width="11.7109375" bestFit="1" customWidth="1"/>
    <col min="2" max="3" width="19.28515625" customWidth="1"/>
    <col min="4" max="4" width="10.5703125" customWidth="1"/>
    <col min="6" max="6" width="19" customWidth="1"/>
  </cols>
  <sheetData>
    <row r="1" spans="1:7" x14ac:dyDescent="0.2">
      <c r="A1" s="135" t="s">
        <v>235</v>
      </c>
      <c r="B1" s="137" t="s">
        <v>17591</v>
      </c>
      <c r="C1" t="s">
        <v>18825</v>
      </c>
    </row>
    <row r="2" spans="1:7" x14ac:dyDescent="0.2">
      <c r="A2" s="135" t="s">
        <v>241</v>
      </c>
      <c r="B2" s="137" t="s">
        <v>17590</v>
      </c>
    </row>
    <row r="3" spans="1:7" x14ac:dyDescent="0.2">
      <c r="A3" s="135" t="s">
        <v>252</v>
      </c>
      <c r="B3" s="137" t="s">
        <v>17591</v>
      </c>
    </row>
    <row r="5" spans="1:7" x14ac:dyDescent="0.2">
      <c r="A5" s="119" t="s">
        <v>17587</v>
      </c>
      <c r="B5" s="119" t="s">
        <v>253</v>
      </c>
      <c r="C5" s="120"/>
      <c r="D5" s="121"/>
    </row>
    <row r="6" spans="1:7" x14ac:dyDescent="0.2">
      <c r="A6" s="119" t="s">
        <v>243</v>
      </c>
      <c r="B6" s="122" t="s">
        <v>270</v>
      </c>
      <c r="C6" s="123" t="s">
        <v>294</v>
      </c>
      <c r="D6" s="124" t="s">
        <v>17588</v>
      </c>
    </row>
    <row r="7" spans="1:7" x14ac:dyDescent="0.2">
      <c r="A7" s="122" t="s">
        <v>290</v>
      </c>
      <c r="B7" s="125">
        <v>71</v>
      </c>
      <c r="C7" s="126">
        <v>48</v>
      </c>
      <c r="D7" s="127">
        <v>119</v>
      </c>
    </row>
    <row r="8" spans="1:7" x14ac:dyDescent="0.2">
      <c r="A8" s="128" t="s">
        <v>753</v>
      </c>
      <c r="B8" s="129">
        <v>54</v>
      </c>
      <c r="C8" s="13"/>
      <c r="D8" s="130">
        <v>54</v>
      </c>
    </row>
    <row r="9" spans="1:7" x14ac:dyDescent="0.2">
      <c r="A9" s="128" t="s">
        <v>263</v>
      </c>
      <c r="B9" s="141">
        <v>17</v>
      </c>
      <c r="C9" s="114"/>
      <c r="D9" s="130">
        <v>17</v>
      </c>
    </row>
    <row r="10" spans="1:7" x14ac:dyDescent="0.2">
      <c r="A10" s="128" t="s">
        <v>332</v>
      </c>
      <c r="B10" s="141">
        <v>10</v>
      </c>
      <c r="C10" s="114"/>
      <c r="D10" s="130">
        <v>10</v>
      </c>
      <c r="F10" s="145" t="s">
        <v>18663</v>
      </c>
      <c r="G10" s="108">
        <f>GETPIVOTDATA("Reg",$A$5,"How","Operations","Combat","Front-Line")+GETPIVOTDATA("Reg",$A$5,"How","Missing","Combat","Front-Line")+GETPIVOTDATA("Reg",$A$5,"How","Operations","Combat","Support Unit")+GETPIVOTDATA("Reg",$A$5,"How","Missing","Combat","Support Unit")</f>
        <v>27</v>
      </c>
    </row>
    <row r="11" spans="1:7" x14ac:dyDescent="0.2">
      <c r="A11" s="128" t="s">
        <v>781</v>
      </c>
      <c r="B11" s="129"/>
      <c r="C11" s="13">
        <v>8</v>
      </c>
      <c r="D11" s="130">
        <v>8</v>
      </c>
    </row>
    <row r="12" spans="1:7" x14ac:dyDescent="0.2">
      <c r="A12" s="128" t="s">
        <v>279</v>
      </c>
      <c r="B12" s="129">
        <v>4</v>
      </c>
      <c r="C12" s="13"/>
      <c r="D12" s="130">
        <v>4</v>
      </c>
    </row>
    <row r="13" spans="1:7" x14ac:dyDescent="0.2">
      <c r="A13" s="128" t="s">
        <v>334</v>
      </c>
      <c r="B13" s="129">
        <v>3</v>
      </c>
      <c r="C13" s="13"/>
      <c r="D13" s="130">
        <v>3</v>
      </c>
    </row>
    <row r="14" spans="1:7" x14ac:dyDescent="0.2">
      <c r="A14" s="131" t="s">
        <v>17588</v>
      </c>
      <c r="B14" s="132">
        <v>159</v>
      </c>
      <c r="C14" s="133">
        <v>56</v>
      </c>
      <c r="D14" s="134">
        <v>215</v>
      </c>
    </row>
    <row r="16" spans="1:7" x14ac:dyDescent="0.2">
      <c r="A16" s="95"/>
      <c r="B16" s="92"/>
      <c r="C16" s="92"/>
      <c r="D16" s="92"/>
    </row>
    <row r="18" spans="1:3" x14ac:dyDescent="0.2">
      <c r="A18" s="135" t="s">
        <v>235</v>
      </c>
      <c r="B18" s="137" t="s">
        <v>17591</v>
      </c>
      <c r="C18" s="1" t="s">
        <v>17793</v>
      </c>
    </row>
    <row r="19" spans="1:3" x14ac:dyDescent="0.2">
      <c r="A19" s="135" t="s">
        <v>243</v>
      </c>
      <c r="B19" s="137" t="s">
        <v>17591</v>
      </c>
    </row>
    <row r="20" spans="1:3" x14ac:dyDescent="0.2">
      <c r="A20" s="135" t="s">
        <v>241</v>
      </c>
      <c r="B20" s="137" t="s">
        <v>17590</v>
      </c>
    </row>
    <row r="21" spans="1:3" x14ac:dyDescent="0.2">
      <c r="A21" s="135" t="s">
        <v>252</v>
      </c>
      <c r="B21" s="137" t="s">
        <v>17591</v>
      </c>
    </row>
    <row r="23" spans="1:3" x14ac:dyDescent="0.2">
      <c r="A23" s="119" t="s">
        <v>17587</v>
      </c>
      <c r="B23" s="119" t="s">
        <v>253</v>
      </c>
      <c r="C23" s="121"/>
    </row>
    <row r="24" spans="1:3" x14ac:dyDescent="0.2">
      <c r="A24" s="119" t="s">
        <v>244</v>
      </c>
      <c r="B24" s="122" t="s">
        <v>270</v>
      </c>
      <c r="C24" s="124" t="s">
        <v>17588</v>
      </c>
    </row>
    <row r="25" spans="1:3" x14ac:dyDescent="0.2">
      <c r="A25" s="122" t="s">
        <v>333</v>
      </c>
      <c r="B25" s="125">
        <v>10</v>
      </c>
      <c r="C25" s="127">
        <v>10</v>
      </c>
    </row>
    <row r="26" spans="1:3" x14ac:dyDescent="0.2">
      <c r="A26" s="128" t="s">
        <v>1503</v>
      </c>
      <c r="B26" s="129">
        <v>5</v>
      </c>
      <c r="C26" s="130">
        <v>5</v>
      </c>
    </row>
    <row r="27" spans="1:3" x14ac:dyDescent="0.2">
      <c r="A27" s="128" t="s">
        <v>470</v>
      </c>
      <c r="B27" s="129">
        <v>5</v>
      </c>
      <c r="C27" s="130">
        <v>5</v>
      </c>
    </row>
    <row r="28" spans="1:3" x14ac:dyDescent="0.2">
      <c r="A28" s="128" t="s">
        <v>650</v>
      </c>
      <c r="B28" s="129">
        <v>2</v>
      </c>
      <c r="C28" s="130">
        <v>2</v>
      </c>
    </row>
    <row r="29" spans="1:3" x14ac:dyDescent="0.2">
      <c r="A29" s="128" t="s">
        <v>280</v>
      </c>
      <c r="B29" s="129">
        <v>1</v>
      </c>
      <c r="C29" s="130">
        <v>1</v>
      </c>
    </row>
    <row r="30" spans="1:3" x14ac:dyDescent="0.2">
      <c r="A30" s="128" t="s">
        <v>613</v>
      </c>
      <c r="B30" s="129">
        <v>1</v>
      </c>
      <c r="C30" s="130">
        <v>1</v>
      </c>
    </row>
    <row r="31" spans="1:3" x14ac:dyDescent="0.2">
      <c r="A31" s="128" t="s">
        <v>6045</v>
      </c>
      <c r="B31" s="129">
        <v>1</v>
      </c>
      <c r="C31" s="130">
        <v>1</v>
      </c>
    </row>
    <row r="32" spans="1:3" x14ac:dyDescent="0.2">
      <c r="A32" s="128" t="s">
        <v>588</v>
      </c>
      <c r="B32" s="129">
        <v>1</v>
      </c>
      <c r="C32" s="130">
        <v>1</v>
      </c>
    </row>
    <row r="33" spans="1:3" x14ac:dyDescent="0.2">
      <c r="A33" s="128" t="s">
        <v>1158</v>
      </c>
      <c r="B33" s="129">
        <v>1</v>
      </c>
      <c r="C33" s="130">
        <v>1</v>
      </c>
    </row>
    <row r="34" spans="1:3" x14ac:dyDescent="0.2">
      <c r="A34" s="131" t="s">
        <v>17588</v>
      </c>
      <c r="B34" s="132">
        <v>27</v>
      </c>
      <c r="C34" s="225">
        <v>27</v>
      </c>
    </row>
  </sheetData>
  <phoneticPr fontId="6" type="noConversion"/>
  <pageMargins left="0.75" right="0.75" top="1" bottom="1" header="0.5" footer="0.5"/>
  <pageSetup paperSize="0" orientation="portrait" horizontalDpi="0" verticalDpi="0" copies="0" r:id="rId3"/>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4"/>
  <sheetViews>
    <sheetView topLeftCell="A3" workbookViewId="0">
      <pane ySplit="6" topLeftCell="A9" activePane="bottomLeft" state="frozen"/>
      <selection activeCell="A3" sqref="A3"/>
      <selection pane="bottomLeft" activeCell="C4" sqref="C4"/>
    </sheetView>
  </sheetViews>
  <sheetFormatPr defaultRowHeight="12.75" x14ac:dyDescent="0.2"/>
  <cols>
    <col min="1" max="1" width="11.7109375" bestFit="1" customWidth="1"/>
    <col min="2" max="8" width="21" bestFit="1" customWidth="1"/>
    <col min="9" max="9" width="10.5703125" bestFit="1" customWidth="1"/>
    <col min="10" max="10" width="10.5703125" customWidth="1"/>
    <col min="11" max="26" width="16.140625" bestFit="1" customWidth="1"/>
    <col min="27" max="27" width="10.5703125" bestFit="1" customWidth="1"/>
  </cols>
  <sheetData>
    <row r="2" spans="1:9" x14ac:dyDescent="0.2">
      <c r="A2" s="135" t="s">
        <v>235</v>
      </c>
      <c r="B2" s="137" t="s">
        <v>17591</v>
      </c>
    </row>
    <row r="3" spans="1:9" x14ac:dyDescent="0.2">
      <c r="A3" s="135" t="s">
        <v>241</v>
      </c>
      <c r="B3" s="137" t="s">
        <v>17590</v>
      </c>
      <c r="C3" t="s">
        <v>18827</v>
      </c>
    </row>
    <row r="4" spans="1:9" x14ac:dyDescent="0.2">
      <c r="A4" s="135" t="s">
        <v>252</v>
      </c>
      <c r="B4" s="137" t="s">
        <v>17591</v>
      </c>
    </row>
    <row r="5" spans="1:9" x14ac:dyDescent="0.2">
      <c r="A5" s="135" t="s">
        <v>253</v>
      </c>
      <c r="B5" s="137" t="s">
        <v>17590</v>
      </c>
    </row>
    <row r="7" spans="1:9" x14ac:dyDescent="0.2">
      <c r="A7" s="119" t="s">
        <v>17587</v>
      </c>
      <c r="B7" s="119" t="s">
        <v>243</v>
      </c>
      <c r="C7" s="120"/>
      <c r="D7" s="120"/>
      <c r="E7" s="120"/>
      <c r="F7" s="120"/>
      <c r="G7" s="120"/>
      <c r="H7" s="120"/>
      <c r="I7" s="121"/>
    </row>
    <row r="8" spans="1:9" x14ac:dyDescent="0.2">
      <c r="A8" s="119" t="s">
        <v>251</v>
      </c>
      <c r="B8" s="122" t="s">
        <v>290</v>
      </c>
      <c r="C8" s="123" t="s">
        <v>753</v>
      </c>
      <c r="D8" s="123" t="s">
        <v>263</v>
      </c>
      <c r="E8" s="123" t="s">
        <v>332</v>
      </c>
      <c r="F8" s="123" t="s">
        <v>781</v>
      </c>
      <c r="G8" s="123" t="s">
        <v>279</v>
      </c>
      <c r="H8" s="123" t="s">
        <v>334</v>
      </c>
      <c r="I8" s="124" t="s">
        <v>17588</v>
      </c>
    </row>
    <row r="9" spans="1:9" x14ac:dyDescent="0.2">
      <c r="A9" s="122" t="s">
        <v>873</v>
      </c>
      <c r="B9" s="125">
        <v>1</v>
      </c>
      <c r="C9" s="126"/>
      <c r="D9" s="126"/>
      <c r="E9" s="126"/>
      <c r="F9" s="126"/>
      <c r="G9" s="126"/>
      <c r="H9" s="126"/>
      <c r="I9" s="127">
        <v>1</v>
      </c>
    </row>
    <row r="10" spans="1:9" x14ac:dyDescent="0.2">
      <c r="A10" s="128" t="s">
        <v>977</v>
      </c>
      <c r="B10" s="129">
        <v>1</v>
      </c>
      <c r="C10" s="13"/>
      <c r="D10" s="13"/>
      <c r="E10" s="13"/>
      <c r="F10" s="13"/>
      <c r="G10" s="13"/>
      <c r="H10" s="13"/>
      <c r="I10" s="130">
        <v>1</v>
      </c>
    </row>
    <row r="11" spans="1:9" x14ac:dyDescent="0.2">
      <c r="A11" s="128" t="s">
        <v>1291</v>
      </c>
      <c r="B11" s="129">
        <v>1</v>
      </c>
      <c r="C11" s="13"/>
      <c r="D11" s="13"/>
      <c r="E11" s="13"/>
      <c r="F11" s="13"/>
      <c r="G11" s="13"/>
      <c r="H11" s="13"/>
      <c r="I11" s="130">
        <v>1</v>
      </c>
    </row>
    <row r="12" spans="1:9" x14ac:dyDescent="0.2">
      <c r="A12" s="128" t="s">
        <v>1387</v>
      </c>
      <c r="B12" s="129">
        <v>1</v>
      </c>
      <c r="C12" s="13"/>
      <c r="D12" s="13"/>
      <c r="E12" s="13"/>
      <c r="F12" s="13"/>
      <c r="G12" s="13"/>
      <c r="H12" s="13"/>
      <c r="I12" s="130">
        <v>1</v>
      </c>
    </row>
    <row r="13" spans="1:9" x14ac:dyDescent="0.2">
      <c r="A13" s="128" t="s">
        <v>1029</v>
      </c>
      <c r="B13" s="129">
        <v>1</v>
      </c>
      <c r="C13" s="13"/>
      <c r="D13" s="13">
        <v>1</v>
      </c>
      <c r="E13" s="13"/>
      <c r="F13" s="13"/>
      <c r="G13" s="13"/>
      <c r="H13" s="13"/>
      <c r="I13" s="130">
        <v>2</v>
      </c>
    </row>
    <row r="14" spans="1:9" x14ac:dyDescent="0.2">
      <c r="A14" s="128" t="s">
        <v>1576</v>
      </c>
      <c r="B14" s="129">
        <v>1</v>
      </c>
      <c r="C14" s="13"/>
      <c r="D14" s="13">
        <v>1</v>
      </c>
      <c r="E14" s="13"/>
      <c r="F14" s="13"/>
      <c r="G14" s="13"/>
      <c r="H14" s="13"/>
      <c r="I14" s="130">
        <v>2</v>
      </c>
    </row>
    <row r="15" spans="1:9" x14ac:dyDescent="0.2">
      <c r="A15" s="128" t="s">
        <v>1793</v>
      </c>
      <c r="B15" s="129"/>
      <c r="C15" s="13">
        <v>1</v>
      </c>
      <c r="D15" s="13"/>
      <c r="E15" s="13">
        <v>1</v>
      </c>
      <c r="F15" s="13"/>
      <c r="G15" s="13"/>
      <c r="H15" s="13"/>
      <c r="I15" s="130">
        <v>2</v>
      </c>
    </row>
    <row r="16" spans="1:9" x14ac:dyDescent="0.2">
      <c r="A16" s="128" t="s">
        <v>1863</v>
      </c>
      <c r="B16" s="129">
        <v>2</v>
      </c>
      <c r="C16" s="13"/>
      <c r="D16" s="13"/>
      <c r="E16" s="13"/>
      <c r="F16" s="13"/>
      <c r="G16" s="13"/>
      <c r="H16" s="13"/>
      <c r="I16" s="130">
        <v>2</v>
      </c>
    </row>
    <row r="17" spans="1:9" x14ac:dyDescent="0.2">
      <c r="A17" s="128" t="s">
        <v>2343</v>
      </c>
      <c r="B17" s="129">
        <v>1</v>
      </c>
      <c r="C17" s="13"/>
      <c r="D17" s="13"/>
      <c r="E17" s="13"/>
      <c r="F17" s="13"/>
      <c r="G17" s="13"/>
      <c r="H17" s="13"/>
      <c r="I17" s="130">
        <v>1</v>
      </c>
    </row>
    <row r="18" spans="1:9" x14ac:dyDescent="0.2">
      <c r="A18" s="128" t="s">
        <v>2507</v>
      </c>
      <c r="B18" s="129">
        <v>4</v>
      </c>
      <c r="C18" s="13">
        <v>1</v>
      </c>
      <c r="D18" s="13"/>
      <c r="E18" s="13"/>
      <c r="F18" s="13"/>
      <c r="G18" s="13"/>
      <c r="H18" s="13"/>
      <c r="I18" s="130">
        <v>5</v>
      </c>
    </row>
    <row r="19" spans="1:9" x14ac:dyDescent="0.2">
      <c r="A19" s="128" t="s">
        <v>2728</v>
      </c>
      <c r="B19" s="129">
        <v>4</v>
      </c>
      <c r="C19" s="13"/>
      <c r="D19" s="13"/>
      <c r="E19" s="13"/>
      <c r="F19" s="13"/>
      <c r="G19" s="13"/>
      <c r="H19" s="13"/>
      <c r="I19" s="130">
        <v>4</v>
      </c>
    </row>
    <row r="20" spans="1:9" x14ac:dyDescent="0.2">
      <c r="A20" s="128" t="s">
        <v>2991</v>
      </c>
      <c r="B20" s="129">
        <v>6</v>
      </c>
      <c r="C20" s="13"/>
      <c r="D20" s="13"/>
      <c r="E20" s="13"/>
      <c r="F20" s="13"/>
      <c r="G20" s="13"/>
      <c r="H20" s="13"/>
      <c r="I20" s="130">
        <v>6</v>
      </c>
    </row>
    <row r="21" spans="1:9" x14ac:dyDescent="0.2">
      <c r="A21" s="128" t="s">
        <v>3288</v>
      </c>
      <c r="B21" s="129">
        <v>3</v>
      </c>
      <c r="C21" s="13">
        <v>1</v>
      </c>
      <c r="D21" s="13"/>
      <c r="E21" s="13"/>
      <c r="F21" s="13"/>
      <c r="G21" s="13"/>
      <c r="H21" s="13"/>
      <c r="I21" s="130">
        <v>4</v>
      </c>
    </row>
    <row r="22" spans="1:9" x14ac:dyDescent="0.2">
      <c r="A22" s="128" t="s">
        <v>3564</v>
      </c>
      <c r="B22" s="129">
        <v>7</v>
      </c>
      <c r="C22" s="13"/>
      <c r="D22" s="13"/>
      <c r="E22" s="13"/>
      <c r="F22" s="13"/>
      <c r="G22" s="13"/>
      <c r="H22" s="13"/>
      <c r="I22" s="130">
        <v>7</v>
      </c>
    </row>
    <row r="23" spans="1:9" x14ac:dyDescent="0.2">
      <c r="A23" s="128" t="s">
        <v>3899</v>
      </c>
      <c r="B23" s="129">
        <v>8</v>
      </c>
      <c r="C23" s="13">
        <v>2</v>
      </c>
      <c r="D23" s="13">
        <v>1</v>
      </c>
      <c r="E23" s="13"/>
      <c r="F23" s="13"/>
      <c r="G23" s="13"/>
      <c r="H23" s="13"/>
      <c r="I23" s="130">
        <v>11</v>
      </c>
    </row>
    <row r="24" spans="1:9" x14ac:dyDescent="0.2">
      <c r="A24" s="128" t="s">
        <v>4157</v>
      </c>
      <c r="B24" s="129">
        <v>6</v>
      </c>
      <c r="C24" s="13">
        <v>2</v>
      </c>
      <c r="D24" s="13">
        <v>1</v>
      </c>
      <c r="E24" s="13"/>
      <c r="F24" s="13"/>
      <c r="G24" s="13"/>
      <c r="H24" s="13"/>
      <c r="I24" s="130">
        <v>9</v>
      </c>
    </row>
    <row r="25" spans="1:9" x14ac:dyDescent="0.2">
      <c r="A25" s="128" t="s">
        <v>4466</v>
      </c>
      <c r="B25" s="129">
        <v>2</v>
      </c>
      <c r="C25" s="13">
        <v>1</v>
      </c>
      <c r="D25" s="13">
        <v>2</v>
      </c>
      <c r="E25" s="13"/>
      <c r="F25" s="13">
        <v>8</v>
      </c>
      <c r="G25" s="13"/>
      <c r="H25" s="13"/>
      <c r="I25" s="130">
        <v>13</v>
      </c>
    </row>
    <row r="26" spans="1:9" x14ac:dyDescent="0.2">
      <c r="A26" s="128" t="s">
        <v>4771</v>
      </c>
      <c r="B26" s="129">
        <v>4</v>
      </c>
      <c r="C26" s="13">
        <v>5</v>
      </c>
      <c r="D26" s="13">
        <v>1</v>
      </c>
      <c r="E26" s="13"/>
      <c r="F26" s="13"/>
      <c r="G26" s="13"/>
      <c r="H26" s="13"/>
      <c r="I26" s="130">
        <v>10</v>
      </c>
    </row>
    <row r="27" spans="1:9" x14ac:dyDescent="0.2">
      <c r="A27" s="128" t="s">
        <v>5045</v>
      </c>
      <c r="B27" s="129">
        <v>12</v>
      </c>
      <c r="C27" s="13">
        <v>3</v>
      </c>
      <c r="D27" s="13">
        <v>1</v>
      </c>
      <c r="E27" s="13">
        <v>1</v>
      </c>
      <c r="F27" s="13"/>
      <c r="G27" s="13"/>
      <c r="H27" s="13">
        <v>1</v>
      </c>
      <c r="I27" s="130">
        <v>18</v>
      </c>
    </row>
    <row r="28" spans="1:9" x14ac:dyDescent="0.2">
      <c r="A28" s="128" t="s">
        <v>5331</v>
      </c>
      <c r="B28" s="129">
        <v>11</v>
      </c>
      <c r="C28" s="13">
        <v>4</v>
      </c>
      <c r="D28" s="13">
        <v>1</v>
      </c>
      <c r="E28" s="13">
        <v>1</v>
      </c>
      <c r="F28" s="13"/>
      <c r="G28" s="13"/>
      <c r="H28" s="13"/>
      <c r="I28" s="130">
        <v>17</v>
      </c>
    </row>
    <row r="29" spans="1:9" x14ac:dyDescent="0.2">
      <c r="A29" s="128" t="s">
        <v>5796</v>
      </c>
      <c r="B29" s="129">
        <v>11</v>
      </c>
      <c r="C29" s="13">
        <v>9</v>
      </c>
      <c r="D29" s="13">
        <v>2</v>
      </c>
      <c r="E29" s="13">
        <v>5</v>
      </c>
      <c r="F29" s="13"/>
      <c r="G29" s="13"/>
      <c r="H29" s="13">
        <v>1</v>
      </c>
      <c r="I29" s="130">
        <v>28</v>
      </c>
    </row>
    <row r="30" spans="1:9" x14ac:dyDescent="0.2">
      <c r="A30" s="128" t="s">
        <v>5920</v>
      </c>
      <c r="B30" s="129">
        <v>6</v>
      </c>
      <c r="C30" s="13">
        <v>7</v>
      </c>
      <c r="D30" s="13">
        <v>1</v>
      </c>
      <c r="E30" s="13">
        <v>2</v>
      </c>
      <c r="F30" s="13"/>
      <c r="G30" s="13">
        <v>3</v>
      </c>
      <c r="H30" s="13">
        <v>1</v>
      </c>
      <c r="I30" s="130">
        <v>20</v>
      </c>
    </row>
    <row r="31" spans="1:9" x14ac:dyDescent="0.2">
      <c r="A31" s="128" t="s">
        <v>6371</v>
      </c>
      <c r="B31" s="129">
        <v>12</v>
      </c>
      <c r="C31" s="13">
        <v>8</v>
      </c>
      <c r="D31" s="13">
        <v>1</v>
      </c>
      <c r="E31" s="13"/>
      <c r="F31" s="13"/>
      <c r="G31" s="13">
        <v>1</v>
      </c>
      <c r="H31" s="13"/>
      <c r="I31" s="130">
        <v>22</v>
      </c>
    </row>
    <row r="32" spans="1:9" x14ac:dyDescent="0.2">
      <c r="A32" s="128" t="s">
        <v>6438</v>
      </c>
      <c r="B32" s="129">
        <v>8</v>
      </c>
      <c r="C32" s="13">
        <v>10</v>
      </c>
      <c r="D32" s="13">
        <v>2</v>
      </c>
      <c r="E32" s="13"/>
      <c r="F32" s="13"/>
      <c r="G32" s="13"/>
      <c r="H32" s="13"/>
      <c r="I32" s="130">
        <v>20</v>
      </c>
    </row>
    <row r="33" spans="1:9" x14ac:dyDescent="0.2">
      <c r="A33" s="128" t="s">
        <v>7248</v>
      </c>
      <c r="B33" s="129">
        <v>6</v>
      </c>
      <c r="C33" s="13"/>
      <c r="D33" s="13">
        <v>2</v>
      </c>
      <c r="E33" s="13"/>
      <c r="F33" s="13"/>
      <c r="G33" s="13"/>
      <c r="H33" s="13"/>
      <c r="I33" s="130">
        <v>8</v>
      </c>
    </row>
    <row r="34" spans="1:9" x14ac:dyDescent="0.2">
      <c r="A34" s="131" t="s">
        <v>17588</v>
      </c>
      <c r="B34" s="132">
        <v>119</v>
      </c>
      <c r="C34" s="133">
        <v>54</v>
      </c>
      <c r="D34" s="143">
        <v>17</v>
      </c>
      <c r="E34" s="143">
        <v>10</v>
      </c>
      <c r="F34" s="133">
        <v>8</v>
      </c>
      <c r="G34" s="133">
        <v>4</v>
      </c>
      <c r="H34" s="133">
        <v>3</v>
      </c>
      <c r="I34" s="134">
        <v>215</v>
      </c>
    </row>
  </sheetData>
  <phoneticPr fontId="6" type="noConversion"/>
  <pageMargins left="0.75" right="0.75" top="1" bottom="1" header="0.5" footer="0.5"/>
  <pageSetup paperSize="0" orientation="portrait" horizontalDpi="0" verticalDpi="0" copies="0"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6"/>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2.75" x14ac:dyDescent="0.2"/>
  <cols>
    <col min="1" max="1" width="21.140625" bestFit="1" customWidth="1"/>
    <col min="2" max="4" width="16.140625" bestFit="1" customWidth="1"/>
    <col min="5" max="5" width="10.5703125" bestFit="1" customWidth="1"/>
  </cols>
  <sheetData>
    <row r="1" spans="1:5" x14ac:dyDescent="0.2">
      <c r="A1" s="135" t="s">
        <v>243</v>
      </c>
      <c r="B1" s="137" t="s">
        <v>17591</v>
      </c>
    </row>
    <row r="3" spans="1:5" x14ac:dyDescent="0.2">
      <c r="A3" s="119" t="s">
        <v>17587</v>
      </c>
      <c r="B3" s="119" t="s">
        <v>244</v>
      </c>
      <c r="C3" s="120"/>
      <c r="D3" s="120"/>
      <c r="E3" s="121"/>
    </row>
    <row r="4" spans="1:5" x14ac:dyDescent="0.2">
      <c r="A4" s="119" t="s">
        <v>245</v>
      </c>
      <c r="B4" s="122" t="s">
        <v>291</v>
      </c>
      <c r="C4" s="123" t="s">
        <v>573</v>
      </c>
      <c r="D4" s="123" t="s">
        <v>17589</v>
      </c>
      <c r="E4" s="124" t="s">
        <v>17588</v>
      </c>
    </row>
    <row r="5" spans="1:5" x14ac:dyDescent="0.2">
      <c r="A5" s="122" t="s">
        <v>292</v>
      </c>
      <c r="B5" s="125">
        <v>262</v>
      </c>
      <c r="C5" s="126">
        <v>60</v>
      </c>
      <c r="D5" s="126">
        <v>73</v>
      </c>
      <c r="E5" s="127">
        <v>395</v>
      </c>
    </row>
    <row r="6" spans="1:5" x14ac:dyDescent="0.2">
      <c r="A6" s="128" t="s">
        <v>520</v>
      </c>
      <c r="B6" s="129">
        <v>114</v>
      </c>
      <c r="C6" s="13">
        <v>11</v>
      </c>
      <c r="D6" s="13">
        <v>29</v>
      </c>
      <c r="E6" s="130">
        <v>154</v>
      </c>
    </row>
    <row r="7" spans="1:5" x14ac:dyDescent="0.2">
      <c r="A7" s="128" t="s">
        <v>498</v>
      </c>
      <c r="B7" s="129">
        <v>125</v>
      </c>
      <c r="C7" s="13">
        <v>10</v>
      </c>
      <c r="D7" s="13">
        <v>16</v>
      </c>
      <c r="E7" s="130">
        <v>151</v>
      </c>
    </row>
    <row r="8" spans="1:5" x14ac:dyDescent="0.2">
      <c r="A8" s="128" t="s">
        <v>320</v>
      </c>
      <c r="B8" s="129">
        <v>95</v>
      </c>
      <c r="C8" s="13">
        <v>18</v>
      </c>
      <c r="D8" s="13">
        <v>33</v>
      </c>
      <c r="E8" s="130">
        <v>146</v>
      </c>
    </row>
    <row r="9" spans="1:5" x14ac:dyDescent="0.2">
      <c r="A9" s="128" t="s">
        <v>17895</v>
      </c>
      <c r="B9" s="129">
        <v>93</v>
      </c>
      <c r="C9" s="13">
        <v>5</v>
      </c>
      <c r="D9" s="13">
        <v>21</v>
      </c>
      <c r="E9" s="130">
        <v>119</v>
      </c>
    </row>
    <row r="10" spans="1:5" x14ac:dyDescent="0.2">
      <c r="A10" s="128" t="s">
        <v>695</v>
      </c>
      <c r="B10" s="129">
        <v>72</v>
      </c>
      <c r="C10" s="13">
        <v>5</v>
      </c>
      <c r="D10" s="13">
        <v>22</v>
      </c>
      <c r="E10" s="130">
        <v>99</v>
      </c>
    </row>
    <row r="11" spans="1:5" x14ac:dyDescent="0.2">
      <c r="A11" s="128" t="s">
        <v>760</v>
      </c>
      <c r="B11" s="129">
        <v>54</v>
      </c>
      <c r="C11" s="13">
        <v>7</v>
      </c>
      <c r="D11" s="13">
        <v>15</v>
      </c>
      <c r="E11" s="130">
        <v>76</v>
      </c>
    </row>
    <row r="12" spans="1:5" x14ac:dyDescent="0.2">
      <c r="A12" s="128" t="s">
        <v>692</v>
      </c>
      <c r="B12" s="129">
        <v>50</v>
      </c>
      <c r="C12" s="13">
        <v>10</v>
      </c>
      <c r="D12" s="13">
        <v>7</v>
      </c>
      <c r="E12" s="130">
        <v>67</v>
      </c>
    </row>
    <row r="13" spans="1:5" x14ac:dyDescent="0.2">
      <c r="A13" s="128" t="s">
        <v>635</v>
      </c>
      <c r="B13" s="129">
        <v>36</v>
      </c>
      <c r="C13" s="13">
        <v>12</v>
      </c>
      <c r="D13" s="13">
        <v>18</v>
      </c>
      <c r="E13" s="130">
        <v>66</v>
      </c>
    </row>
    <row r="14" spans="1:5" x14ac:dyDescent="0.2">
      <c r="A14" s="128" t="s">
        <v>339</v>
      </c>
      <c r="B14" s="129">
        <v>46</v>
      </c>
      <c r="C14" s="13">
        <v>1</v>
      </c>
      <c r="D14" s="13">
        <v>13</v>
      </c>
      <c r="E14" s="130">
        <v>60</v>
      </c>
    </row>
    <row r="15" spans="1:5" x14ac:dyDescent="0.2">
      <c r="A15" s="128" t="s">
        <v>367</v>
      </c>
      <c r="B15" s="129">
        <v>25</v>
      </c>
      <c r="C15" s="13">
        <v>22</v>
      </c>
      <c r="D15" s="13">
        <v>7</v>
      </c>
      <c r="E15" s="130">
        <v>54</v>
      </c>
    </row>
    <row r="16" spans="1:5" x14ac:dyDescent="0.2">
      <c r="A16" s="128" t="s">
        <v>620</v>
      </c>
      <c r="B16" s="129">
        <v>37</v>
      </c>
      <c r="C16" s="13">
        <v>3</v>
      </c>
      <c r="D16" s="13">
        <v>10</v>
      </c>
      <c r="E16" s="130">
        <v>50</v>
      </c>
    </row>
    <row r="17" spans="1:5" x14ac:dyDescent="0.2">
      <c r="A17" s="128" t="s">
        <v>646</v>
      </c>
      <c r="B17" s="129">
        <v>24</v>
      </c>
      <c r="C17" s="13">
        <v>6</v>
      </c>
      <c r="D17" s="13">
        <v>13</v>
      </c>
      <c r="E17" s="130">
        <v>43</v>
      </c>
    </row>
    <row r="18" spans="1:5" x14ac:dyDescent="0.2">
      <c r="A18" s="128" t="s">
        <v>933</v>
      </c>
      <c r="B18" s="129">
        <v>31</v>
      </c>
      <c r="C18" s="13">
        <v>2</v>
      </c>
      <c r="D18" s="13">
        <v>9</v>
      </c>
      <c r="E18" s="130">
        <v>42</v>
      </c>
    </row>
    <row r="19" spans="1:5" x14ac:dyDescent="0.2">
      <c r="A19" s="128" t="s">
        <v>764</v>
      </c>
      <c r="B19" s="129">
        <v>24</v>
      </c>
      <c r="C19" s="13">
        <v>10</v>
      </c>
      <c r="D19" s="13">
        <v>3</v>
      </c>
      <c r="E19" s="130">
        <v>37</v>
      </c>
    </row>
    <row r="20" spans="1:5" x14ac:dyDescent="0.2">
      <c r="A20" s="128" t="s">
        <v>323</v>
      </c>
      <c r="B20" s="129">
        <v>20</v>
      </c>
      <c r="C20" s="13">
        <v>3</v>
      </c>
      <c r="D20" s="13">
        <v>8</v>
      </c>
      <c r="E20" s="130">
        <v>31</v>
      </c>
    </row>
    <row r="21" spans="1:5" x14ac:dyDescent="0.2">
      <c r="A21" s="128" t="s">
        <v>2007</v>
      </c>
      <c r="B21" s="129">
        <v>24</v>
      </c>
      <c r="C21" s="13">
        <v>1</v>
      </c>
      <c r="D21" s="13">
        <v>4</v>
      </c>
      <c r="E21" s="130">
        <v>29</v>
      </c>
    </row>
    <row r="22" spans="1:5" x14ac:dyDescent="0.2">
      <c r="A22" s="128" t="s">
        <v>748</v>
      </c>
      <c r="B22" s="129">
        <v>24</v>
      </c>
      <c r="C22" s="13">
        <v>3</v>
      </c>
      <c r="D22" s="13">
        <v>1</v>
      </c>
      <c r="E22" s="130">
        <v>28</v>
      </c>
    </row>
    <row r="23" spans="1:5" x14ac:dyDescent="0.2">
      <c r="A23" s="128" t="s">
        <v>480</v>
      </c>
      <c r="B23" s="129">
        <v>27</v>
      </c>
      <c r="C23" s="13"/>
      <c r="D23" s="13">
        <v>1</v>
      </c>
      <c r="E23" s="130">
        <v>28</v>
      </c>
    </row>
    <row r="24" spans="1:5" x14ac:dyDescent="0.2">
      <c r="A24" s="128" t="s">
        <v>455</v>
      </c>
      <c r="B24" s="129">
        <v>28</v>
      </c>
      <c r="C24" s="13"/>
      <c r="D24" s="13"/>
      <c r="E24" s="130">
        <v>28</v>
      </c>
    </row>
    <row r="25" spans="1:5" x14ac:dyDescent="0.2">
      <c r="A25" s="128" t="s">
        <v>17896</v>
      </c>
      <c r="B25" s="129">
        <v>27</v>
      </c>
      <c r="C25" s="13"/>
      <c r="D25" s="13"/>
      <c r="E25" s="130">
        <v>27</v>
      </c>
    </row>
    <row r="26" spans="1:5" x14ac:dyDescent="0.2">
      <c r="A26" s="128" t="s">
        <v>439</v>
      </c>
      <c r="B26" s="129">
        <v>17</v>
      </c>
      <c r="C26" s="13">
        <v>5</v>
      </c>
      <c r="D26" s="13">
        <v>2</v>
      </c>
      <c r="E26" s="130">
        <v>24</v>
      </c>
    </row>
    <row r="27" spans="1:5" x14ac:dyDescent="0.2">
      <c r="A27" s="128" t="s">
        <v>316</v>
      </c>
      <c r="B27" s="129">
        <v>14</v>
      </c>
      <c r="C27" s="13">
        <v>3</v>
      </c>
      <c r="D27" s="13">
        <v>6</v>
      </c>
      <c r="E27" s="130">
        <v>23</v>
      </c>
    </row>
    <row r="28" spans="1:5" x14ac:dyDescent="0.2">
      <c r="A28" s="128" t="s">
        <v>334</v>
      </c>
      <c r="B28" s="129">
        <v>17</v>
      </c>
      <c r="C28" s="13">
        <v>3</v>
      </c>
      <c r="D28" s="13">
        <v>2</v>
      </c>
      <c r="E28" s="130">
        <v>22</v>
      </c>
    </row>
    <row r="29" spans="1:5" x14ac:dyDescent="0.2">
      <c r="A29" s="128" t="s">
        <v>1101</v>
      </c>
      <c r="B29" s="129">
        <v>19</v>
      </c>
      <c r="C29" s="13"/>
      <c r="D29" s="13">
        <v>1</v>
      </c>
      <c r="E29" s="130">
        <v>20</v>
      </c>
    </row>
    <row r="30" spans="1:5" x14ac:dyDescent="0.2">
      <c r="A30" s="128" t="s">
        <v>586</v>
      </c>
      <c r="B30" s="129">
        <v>15</v>
      </c>
      <c r="C30" s="13">
        <v>2</v>
      </c>
      <c r="D30" s="13">
        <v>2</v>
      </c>
      <c r="E30" s="130">
        <v>19</v>
      </c>
    </row>
    <row r="31" spans="1:5" x14ac:dyDescent="0.2">
      <c r="A31" s="128" t="s">
        <v>945</v>
      </c>
      <c r="B31" s="129">
        <v>9</v>
      </c>
      <c r="C31" s="13">
        <v>3</v>
      </c>
      <c r="D31" s="13">
        <v>6</v>
      </c>
      <c r="E31" s="130">
        <v>18</v>
      </c>
    </row>
    <row r="32" spans="1:5" x14ac:dyDescent="0.2">
      <c r="A32" s="128" t="s">
        <v>1840</v>
      </c>
      <c r="B32" s="129">
        <v>8</v>
      </c>
      <c r="C32" s="13">
        <v>1</v>
      </c>
      <c r="D32" s="13">
        <v>5</v>
      </c>
      <c r="E32" s="130">
        <v>14</v>
      </c>
    </row>
    <row r="33" spans="1:5" x14ac:dyDescent="0.2">
      <c r="A33" s="128" t="s">
        <v>613</v>
      </c>
      <c r="B33" s="129">
        <v>9</v>
      </c>
      <c r="C33" s="13"/>
      <c r="D33" s="13">
        <v>3</v>
      </c>
      <c r="E33" s="130">
        <v>12</v>
      </c>
    </row>
    <row r="34" spans="1:5" x14ac:dyDescent="0.2">
      <c r="A34" s="128" t="s">
        <v>3044</v>
      </c>
      <c r="B34" s="129">
        <v>7</v>
      </c>
      <c r="C34" s="13"/>
      <c r="D34" s="13">
        <v>4</v>
      </c>
      <c r="E34" s="130">
        <v>11</v>
      </c>
    </row>
    <row r="35" spans="1:5" x14ac:dyDescent="0.2">
      <c r="A35" s="128" t="s">
        <v>1457</v>
      </c>
      <c r="B35" s="129">
        <v>7</v>
      </c>
      <c r="C35" s="13">
        <v>2</v>
      </c>
      <c r="D35" s="13">
        <v>2</v>
      </c>
      <c r="E35" s="130">
        <v>11</v>
      </c>
    </row>
    <row r="36" spans="1:5" x14ac:dyDescent="0.2">
      <c r="A36" s="128" t="s">
        <v>1087</v>
      </c>
      <c r="B36" s="129">
        <v>7</v>
      </c>
      <c r="C36" s="13">
        <v>4</v>
      </c>
      <c r="D36" s="13"/>
      <c r="E36" s="130">
        <v>11</v>
      </c>
    </row>
    <row r="37" spans="1:5" x14ac:dyDescent="0.2">
      <c r="A37" s="128" t="s">
        <v>6778</v>
      </c>
      <c r="B37" s="129">
        <v>10</v>
      </c>
      <c r="C37" s="13"/>
      <c r="D37" s="13">
        <v>1</v>
      </c>
      <c r="E37" s="130">
        <v>11</v>
      </c>
    </row>
    <row r="38" spans="1:5" x14ac:dyDescent="0.2">
      <c r="A38" s="128" t="s">
        <v>1641</v>
      </c>
      <c r="B38" s="129">
        <v>9</v>
      </c>
      <c r="C38" s="13"/>
      <c r="D38" s="13">
        <v>1</v>
      </c>
      <c r="E38" s="130">
        <v>10</v>
      </c>
    </row>
    <row r="39" spans="1:5" x14ac:dyDescent="0.2">
      <c r="A39" s="128" t="s">
        <v>380</v>
      </c>
      <c r="B39" s="129">
        <v>5</v>
      </c>
      <c r="C39" s="13">
        <v>1</v>
      </c>
      <c r="D39" s="13">
        <v>3</v>
      </c>
      <c r="E39" s="130">
        <v>9</v>
      </c>
    </row>
    <row r="40" spans="1:5" x14ac:dyDescent="0.2">
      <c r="A40" s="128" t="s">
        <v>2316</v>
      </c>
      <c r="B40" s="129">
        <v>5</v>
      </c>
      <c r="C40" s="13">
        <v>2</v>
      </c>
      <c r="D40" s="13">
        <v>1</v>
      </c>
      <c r="E40" s="130">
        <v>8</v>
      </c>
    </row>
    <row r="41" spans="1:5" x14ac:dyDescent="0.2">
      <c r="A41" s="128" t="s">
        <v>3076</v>
      </c>
      <c r="B41" s="129">
        <v>5</v>
      </c>
      <c r="C41" s="13"/>
      <c r="D41" s="13">
        <v>2</v>
      </c>
      <c r="E41" s="130">
        <v>7</v>
      </c>
    </row>
    <row r="42" spans="1:5" x14ac:dyDescent="0.2">
      <c r="A42" s="128" t="s">
        <v>2352</v>
      </c>
      <c r="B42" s="129">
        <v>1</v>
      </c>
      <c r="C42" s="13">
        <v>6</v>
      </c>
      <c r="D42" s="13"/>
      <c r="E42" s="130">
        <v>7</v>
      </c>
    </row>
    <row r="43" spans="1:5" x14ac:dyDescent="0.2">
      <c r="A43" s="128" t="s">
        <v>17829</v>
      </c>
      <c r="B43" s="129">
        <v>4</v>
      </c>
      <c r="C43" s="13">
        <v>1</v>
      </c>
      <c r="D43" s="13">
        <v>2</v>
      </c>
      <c r="E43" s="130">
        <v>7</v>
      </c>
    </row>
    <row r="44" spans="1:5" x14ac:dyDescent="0.2">
      <c r="A44" s="128" t="s">
        <v>7239</v>
      </c>
      <c r="B44" s="129">
        <v>5</v>
      </c>
      <c r="C44" s="13"/>
      <c r="D44" s="13">
        <v>1</v>
      </c>
      <c r="E44" s="130">
        <v>6</v>
      </c>
    </row>
    <row r="45" spans="1:5" x14ac:dyDescent="0.2">
      <c r="A45" s="128" t="s">
        <v>2926</v>
      </c>
      <c r="B45" s="129">
        <v>1</v>
      </c>
      <c r="C45" s="13">
        <v>5</v>
      </c>
      <c r="D45" s="13"/>
      <c r="E45" s="130">
        <v>6</v>
      </c>
    </row>
    <row r="46" spans="1:5" x14ac:dyDescent="0.2">
      <c r="A46" s="128" t="s">
        <v>1741</v>
      </c>
      <c r="B46" s="129">
        <v>6</v>
      </c>
      <c r="C46" s="13"/>
      <c r="D46" s="13"/>
      <c r="E46" s="130">
        <v>6</v>
      </c>
    </row>
    <row r="47" spans="1:5" x14ac:dyDescent="0.2">
      <c r="A47" s="128" t="s">
        <v>452</v>
      </c>
      <c r="B47" s="129">
        <v>1</v>
      </c>
      <c r="C47" s="13"/>
      <c r="D47" s="13">
        <v>4</v>
      </c>
      <c r="E47" s="130">
        <v>5</v>
      </c>
    </row>
    <row r="48" spans="1:5" x14ac:dyDescent="0.2">
      <c r="A48" s="128" t="s">
        <v>8455</v>
      </c>
      <c r="B48" s="129">
        <v>5</v>
      </c>
      <c r="C48" s="13"/>
      <c r="D48" s="13"/>
      <c r="E48" s="130">
        <v>5</v>
      </c>
    </row>
    <row r="49" spans="1:5" x14ac:dyDescent="0.2">
      <c r="A49" s="128" t="s">
        <v>1898</v>
      </c>
      <c r="B49" s="129">
        <v>3</v>
      </c>
      <c r="C49" s="13"/>
      <c r="D49" s="13">
        <v>2</v>
      </c>
      <c r="E49" s="130">
        <v>5</v>
      </c>
    </row>
    <row r="50" spans="1:5" x14ac:dyDescent="0.2">
      <c r="A50" s="128" t="s">
        <v>4109</v>
      </c>
      <c r="B50" s="129">
        <v>3</v>
      </c>
      <c r="C50" s="13">
        <v>1</v>
      </c>
      <c r="D50" s="13"/>
      <c r="E50" s="130">
        <v>4</v>
      </c>
    </row>
    <row r="51" spans="1:5" x14ac:dyDescent="0.2">
      <c r="A51" s="128" t="s">
        <v>4680</v>
      </c>
      <c r="B51" s="129">
        <v>4</v>
      </c>
      <c r="C51" s="13"/>
      <c r="D51" s="13"/>
      <c r="E51" s="130">
        <v>4</v>
      </c>
    </row>
    <row r="52" spans="1:5" x14ac:dyDescent="0.2">
      <c r="A52" s="128" t="s">
        <v>1946</v>
      </c>
      <c r="B52" s="129">
        <v>3</v>
      </c>
      <c r="C52" s="13"/>
      <c r="D52" s="13">
        <v>1</v>
      </c>
      <c r="E52" s="130">
        <v>4</v>
      </c>
    </row>
    <row r="53" spans="1:5" x14ac:dyDescent="0.2">
      <c r="A53" s="128" t="s">
        <v>2681</v>
      </c>
      <c r="B53" s="129">
        <v>2</v>
      </c>
      <c r="C53" s="13">
        <v>1</v>
      </c>
      <c r="D53" s="13"/>
      <c r="E53" s="130">
        <v>3</v>
      </c>
    </row>
    <row r="54" spans="1:5" x14ac:dyDescent="0.2">
      <c r="A54" s="128" t="s">
        <v>2596</v>
      </c>
      <c r="B54" s="129">
        <v>1</v>
      </c>
      <c r="C54" s="13">
        <v>2</v>
      </c>
      <c r="D54" s="13"/>
      <c r="E54" s="130">
        <v>3</v>
      </c>
    </row>
    <row r="55" spans="1:5" x14ac:dyDescent="0.2">
      <c r="A55" s="128" t="s">
        <v>3979</v>
      </c>
      <c r="B55" s="129">
        <v>2</v>
      </c>
      <c r="C55" s="13">
        <v>1</v>
      </c>
      <c r="D55" s="13"/>
      <c r="E55" s="130">
        <v>3</v>
      </c>
    </row>
    <row r="56" spans="1:5" x14ac:dyDescent="0.2">
      <c r="A56" s="128" t="s">
        <v>1350</v>
      </c>
      <c r="B56" s="129">
        <v>3</v>
      </c>
      <c r="C56" s="13"/>
      <c r="D56" s="13"/>
      <c r="E56" s="130">
        <v>3</v>
      </c>
    </row>
    <row r="57" spans="1:5" x14ac:dyDescent="0.2">
      <c r="A57" s="128" t="s">
        <v>2583</v>
      </c>
      <c r="B57" s="129">
        <v>2</v>
      </c>
      <c r="C57" s="13"/>
      <c r="D57" s="13">
        <v>1</v>
      </c>
      <c r="E57" s="130">
        <v>3</v>
      </c>
    </row>
    <row r="58" spans="1:5" x14ac:dyDescent="0.2">
      <c r="A58" s="128" t="s">
        <v>588</v>
      </c>
      <c r="B58" s="129">
        <v>2</v>
      </c>
      <c r="C58" s="13">
        <v>1</v>
      </c>
      <c r="D58" s="13"/>
      <c r="E58" s="130">
        <v>3</v>
      </c>
    </row>
    <row r="59" spans="1:5" x14ac:dyDescent="0.2">
      <c r="A59" s="128" t="s">
        <v>1961</v>
      </c>
      <c r="B59" s="129">
        <v>2</v>
      </c>
      <c r="C59" s="13"/>
      <c r="D59" s="13">
        <v>1</v>
      </c>
      <c r="E59" s="130">
        <v>3</v>
      </c>
    </row>
    <row r="60" spans="1:5" x14ac:dyDescent="0.2">
      <c r="A60" s="128" t="s">
        <v>17893</v>
      </c>
      <c r="B60" s="129">
        <v>2</v>
      </c>
      <c r="C60" s="13"/>
      <c r="D60" s="13"/>
      <c r="E60" s="130">
        <v>2</v>
      </c>
    </row>
    <row r="61" spans="1:5" x14ac:dyDescent="0.2">
      <c r="A61" s="128" t="s">
        <v>4572</v>
      </c>
      <c r="B61" s="129">
        <v>1</v>
      </c>
      <c r="C61" s="13"/>
      <c r="D61" s="13">
        <v>1</v>
      </c>
      <c r="E61" s="130">
        <v>2</v>
      </c>
    </row>
    <row r="62" spans="1:5" x14ac:dyDescent="0.2">
      <c r="A62" s="128" t="s">
        <v>18115</v>
      </c>
      <c r="B62" s="129">
        <v>1</v>
      </c>
      <c r="C62" s="13"/>
      <c r="D62" s="13">
        <v>1</v>
      </c>
      <c r="E62" s="130">
        <v>2</v>
      </c>
    </row>
    <row r="63" spans="1:5" x14ac:dyDescent="0.2">
      <c r="A63" s="128" t="s">
        <v>2302</v>
      </c>
      <c r="B63" s="129">
        <v>2</v>
      </c>
      <c r="C63" s="13"/>
      <c r="D63" s="13"/>
      <c r="E63" s="130">
        <v>2</v>
      </c>
    </row>
    <row r="64" spans="1:5" x14ac:dyDescent="0.2">
      <c r="A64" s="128" t="s">
        <v>14089</v>
      </c>
      <c r="B64" s="129">
        <v>2</v>
      </c>
      <c r="C64" s="13"/>
      <c r="D64" s="13"/>
      <c r="E64" s="130">
        <v>2</v>
      </c>
    </row>
    <row r="65" spans="1:5" x14ac:dyDescent="0.2">
      <c r="A65" s="128" t="s">
        <v>5962</v>
      </c>
      <c r="B65" s="129">
        <v>1</v>
      </c>
      <c r="C65" s="13"/>
      <c r="D65" s="13">
        <v>1</v>
      </c>
      <c r="E65" s="130">
        <v>2</v>
      </c>
    </row>
    <row r="66" spans="1:5" x14ac:dyDescent="0.2">
      <c r="A66" s="128" t="s">
        <v>1597</v>
      </c>
      <c r="B66" s="129">
        <v>1</v>
      </c>
      <c r="C66" s="13"/>
      <c r="D66" s="13">
        <v>1</v>
      </c>
      <c r="E66" s="130">
        <v>2</v>
      </c>
    </row>
    <row r="67" spans="1:5" x14ac:dyDescent="0.2">
      <c r="A67" s="128" t="s">
        <v>4620</v>
      </c>
      <c r="B67" s="129">
        <v>1</v>
      </c>
      <c r="C67" s="13">
        <v>1</v>
      </c>
      <c r="D67" s="13"/>
      <c r="E67" s="130">
        <v>2</v>
      </c>
    </row>
    <row r="68" spans="1:5" x14ac:dyDescent="0.2">
      <c r="A68" s="128" t="s">
        <v>201</v>
      </c>
      <c r="B68" s="129">
        <v>1</v>
      </c>
      <c r="C68" s="13"/>
      <c r="D68" s="13"/>
      <c r="E68" s="130">
        <v>1</v>
      </c>
    </row>
    <row r="69" spans="1:5" x14ac:dyDescent="0.2">
      <c r="A69" s="128" t="s">
        <v>17892</v>
      </c>
      <c r="B69" s="129">
        <v>1</v>
      </c>
      <c r="C69" s="13"/>
      <c r="D69" s="13"/>
      <c r="E69" s="130">
        <v>1</v>
      </c>
    </row>
    <row r="70" spans="1:5" x14ac:dyDescent="0.2">
      <c r="A70" s="128" t="s">
        <v>17867</v>
      </c>
      <c r="B70" s="129"/>
      <c r="C70" s="13">
        <v>1</v>
      </c>
      <c r="D70" s="13"/>
      <c r="E70" s="130">
        <v>1</v>
      </c>
    </row>
    <row r="71" spans="1:5" x14ac:dyDescent="0.2">
      <c r="A71" s="128" t="s">
        <v>13142</v>
      </c>
      <c r="B71" s="129">
        <v>1</v>
      </c>
      <c r="C71" s="13"/>
      <c r="D71" s="13"/>
      <c r="E71" s="130">
        <v>1</v>
      </c>
    </row>
    <row r="72" spans="1:5" x14ac:dyDescent="0.2">
      <c r="A72" s="128" t="s">
        <v>9737</v>
      </c>
      <c r="B72" s="129">
        <v>1</v>
      </c>
      <c r="C72" s="13"/>
      <c r="D72" s="13"/>
      <c r="E72" s="130">
        <v>1</v>
      </c>
    </row>
    <row r="73" spans="1:5" x14ac:dyDescent="0.2">
      <c r="A73" s="128" t="s">
        <v>5681</v>
      </c>
      <c r="B73" s="129"/>
      <c r="C73" s="13"/>
      <c r="D73" s="13">
        <v>1</v>
      </c>
      <c r="E73" s="130">
        <v>1</v>
      </c>
    </row>
    <row r="74" spans="1:5" x14ac:dyDescent="0.2">
      <c r="A74" s="128" t="s">
        <v>12369</v>
      </c>
      <c r="B74" s="129">
        <v>1</v>
      </c>
      <c r="C74" s="13"/>
      <c r="D74" s="13"/>
      <c r="E74" s="130">
        <v>1</v>
      </c>
    </row>
    <row r="75" spans="1:5" x14ac:dyDescent="0.2">
      <c r="A75" s="128" t="s">
        <v>94</v>
      </c>
      <c r="B75" s="129">
        <v>1</v>
      </c>
      <c r="C75" s="13"/>
      <c r="D75" s="13"/>
      <c r="E75" s="130">
        <v>1</v>
      </c>
    </row>
    <row r="76" spans="1:5" x14ac:dyDescent="0.2">
      <c r="A76" s="128" t="s">
        <v>91</v>
      </c>
      <c r="B76" s="129"/>
      <c r="C76" s="13">
        <v>1</v>
      </c>
      <c r="D76" s="13"/>
      <c r="E76" s="130">
        <v>1</v>
      </c>
    </row>
    <row r="77" spans="1:5" x14ac:dyDescent="0.2">
      <c r="A77" s="128" t="s">
        <v>2544</v>
      </c>
      <c r="B77" s="129">
        <v>1</v>
      </c>
      <c r="C77" s="13"/>
      <c r="D77" s="13"/>
      <c r="E77" s="130">
        <v>1</v>
      </c>
    </row>
    <row r="78" spans="1:5" x14ac:dyDescent="0.2">
      <c r="A78" s="128" t="s">
        <v>7189</v>
      </c>
      <c r="B78" s="129">
        <v>1</v>
      </c>
      <c r="C78" s="13"/>
      <c r="D78" s="13"/>
      <c r="E78" s="130">
        <v>1</v>
      </c>
    </row>
    <row r="79" spans="1:5" x14ac:dyDescent="0.2">
      <c r="A79" s="128" t="s">
        <v>3820</v>
      </c>
      <c r="B79" s="129"/>
      <c r="C79" s="13"/>
      <c r="D79" s="13">
        <v>1</v>
      </c>
      <c r="E79" s="130">
        <v>1</v>
      </c>
    </row>
    <row r="80" spans="1:5" x14ac:dyDescent="0.2">
      <c r="A80" s="128" t="s">
        <v>6494</v>
      </c>
      <c r="B80" s="129">
        <v>1</v>
      </c>
      <c r="C80" s="13"/>
      <c r="D80" s="13"/>
      <c r="E80" s="130">
        <v>1</v>
      </c>
    </row>
    <row r="81" spans="1:5" x14ac:dyDescent="0.2">
      <c r="A81" s="128" t="s">
        <v>218</v>
      </c>
      <c r="B81" s="129">
        <v>1</v>
      </c>
      <c r="C81" s="13"/>
      <c r="D81" s="13"/>
      <c r="E81" s="130">
        <v>1</v>
      </c>
    </row>
    <row r="82" spans="1:5" x14ac:dyDescent="0.2">
      <c r="A82" s="128" t="s">
        <v>17913</v>
      </c>
      <c r="B82" s="129"/>
      <c r="C82" s="13">
        <v>1</v>
      </c>
      <c r="D82" s="13"/>
      <c r="E82" s="130">
        <v>1</v>
      </c>
    </row>
    <row r="83" spans="1:5" x14ac:dyDescent="0.2">
      <c r="A83" s="128" t="s">
        <v>1558</v>
      </c>
      <c r="B83" s="129"/>
      <c r="C83" s="13"/>
      <c r="D83" s="13">
        <v>1</v>
      </c>
      <c r="E83" s="130">
        <v>1</v>
      </c>
    </row>
    <row r="84" spans="1:5" x14ac:dyDescent="0.2">
      <c r="A84" s="128" t="s">
        <v>1202</v>
      </c>
      <c r="B84" s="129">
        <v>1</v>
      </c>
      <c r="C84" s="13"/>
      <c r="D84" s="13"/>
      <c r="E84" s="130">
        <v>1</v>
      </c>
    </row>
    <row r="85" spans="1:5" x14ac:dyDescent="0.2">
      <c r="A85" s="128" t="s">
        <v>470</v>
      </c>
      <c r="B85" s="129">
        <v>1</v>
      </c>
      <c r="C85" s="13"/>
      <c r="D85" s="13"/>
      <c r="E85" s="130">
        <v>1</v>
      </c>
    </row>
    <row r="86" spans="1:5" x14ac:dyDescent="0.2">
      <c r="A86" s="131" t="s">
        <v>17588</v>
      </c>
      <c r="B86" s="132">
        <v>1474</v>
      </c>
      <c r="C86" s="133">
        <v>237</v>
      </c>
      <c r="D86" s="133">
        <v>363</v>
      </c>
      <c r="E86" s="134">
        <v>2074</v>
      </c>
    </row>
  </sheetData>
  <phoneticPr fontId="6" type="noConversion"/>
  <pageMargins left="0.75" right="0.75" top="1" bottom="1" header="0.5" footer="0.5"/>
  <pageSetup paperSize="0" orientation="portrait" horizontalDpi="0" verticalDpi="0" copies="0"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9"/>
  <sheetViews>
    <sheetView workbookViewId="0">
      <pane xSplit="1" ySplit="6" topLeftCell="B7" activePane="bottomRight" state="frozen"/>
      <selection pane="topRight" activeCell="B1" sqref="B1"/>
      <selection pane="bottomLeft" activeCell="A7" sqref="A7"/>
      <selection pane="bottomRight" activeCell="J10" sqref="J10"/>
    </sheetView>
  </sheetViews>
  <sheetFormatPr defaultRowHeight="12.75" x14ac:dyDescent="0.2"/>
  <cols>
    <col min="1" max="1" width="11.7109375" customWidth="1"/>
    <col min="2" max="4" width="13" customWidth="1"/>
    <col min="5" max="5" width="10.5703125" bestFit="1" customWidth="1"/>
  </cols>
  <sheetData>
    <row r="1" spans="1:5" x14ac:dyDescent="0.2">
      <c r="A1" s="135" t="s">
        <v>243</v>
      </c>
      <c r="B1" s="137" t="s">
        <v>17591</v>
      </c>
      <c r="C1" t="s">
        <v>18824</v>
      </c>
    </row>
    <row r="2" spans="1:5" x14ac:dyDescent="0.2">
      <c r="A2" s="135" t="s">
        <v>252</v>
      </c>
      <c r="B2" s="136">
        <v>1</v>
      </c>
    </row>
    <row r="3" spans="1:5" x14ac:dyDescent="0.2">
      <c r="A3" s="135" t="s">
        <v>253</v>
      </c>
      <c r="B3" s="137" t="s">
        <v>270</v>
      </c>
    </row>
    <row r="5" spans="1:5" x14ac:dyDescent="0.2">
      <c r="A5" s="119" t="s">
        <v>17587</v>
      </c>
      <c r="B5" s="119" t="s">
        <v>244</v>
      </c>
      <c r="C5" s="120"/>
      <c r="D5" s="120"/>
      <c r="E5" s="121"/>
    </row>
    <row r="6" spans="1:5" x14ac:dyDescent="0.2">
      <c r="A6" s="119" t="s">
        <v>254</v>
      </c>
      <c r="B6" s="122" t="s">
        <v>291</v>
      </c>
      <c r="C6" s="123" t="s">
        <v>573</v>
      </c>
      <c r="D6" s="123" t="s">
        <v>17589</v>
      </c>
      <c r="E6" s="124" t="s">
        <v>17588</v>
      </c>
    </row>
    <row r="7" spans="1:5" x14ac:dyDescent="0.2">
      <c r="A7" s="122" t="s">
        <v>2138</v>
      </c>
      <c r="B7" s="125">
        <v>5</v>
      </c>
      <c r="C7" s="126">
        <v>5</v>
      </c>
      <c r="D7" s="126">
        <v>22</v>
      </c>
      <c r="E7" s="127">
        <v>32</v>
      </c>
    </row>
    <row r="8" spans="1:5" x14ac:dyDescent="0.2">
      <c r="A8" s="128">
        <v>105</v>
      </c>
      <c r="B8" s="129">
        <v>10</v>
      </c>
      <c r="C8" s="13">
        <v>17</v>
      </c>
      <c r="D8" s="13">
        <v>2</v>
      </c>
      <c r="E8" s="130">
        <v>29</v>
      </c>
    </row>
    <row r="9" spans="1:5" x14ac:dyDescent="0.2">
      <c r="A9" s="128">
        <v>410</v>
      </c>
      <c r="B9" s="129">
        <v>7</v>
      </c>
      <c r="C9" s="13">
        <v>8</v>
      </c>
      <c r="D9" s="13">
        <v>14</v>
      </c>
      <c r="E9" s="130">
        <v>29</v>
      </c>
    </row>
    <row r="10" spans="1:5" x14ac:dyDescent="0.2">
      <c r="A10" s="128">
        <v>25</v>
      </c>
      <c r="B10" s="129">
        <v>6</v>
      </c>
      <c r="C10" s="13">
        <v>1</v>
      </c>
      <c r="D10" s="13">
        <v>17</v>
      </c>
      <c r="E10" s="130">
        <v>24</v>
      </c>
    </row>
    <row r="11" spans="1:5" x14ac:dyDescent="0.2">
      <c r="A11" s="128">
        <v>157</v>
      </c>
      <c r="B11" s="129">
        <v>8</v>
      </c>
      <c r="C11" s="13">
        <v>7</v>
      </c>
      <c r="D11" s="13">
        <v>8</v>
      </c>
      <c r="E11" s="130">
        <v>23</v>
      </c>
    </row>
    <row r="12" spans="1:5" x14ac:dyDescent="0.2">
      <c r="A12" s="128">
        <v>264</v>
      </c>
      <c r="B12" s="129">
        <v>3</v>
      </c>
      <c r="C12" s="13">
        <v>5</v>
      </c>
      <c r="D12" s="13">
        <v>15</v>
      </c>
      <c r="E12" s="130">
        <v>23</v>
      </c>
    </row>
    <row r="13" spans="1:5" x14ac:dyDescent="0.2">
      <c r="A13" s="128">
        <v>307</v>
      </c>
      <c r="B13" s="129">
        <v>8</v>
      </c>
      <c r="C13" s="13">
        <v>1</v>
      </c>
      <c r="D13" s="13">
        <v>13</v>
      </c>
      <c r="E13" s="130">
        <v>22</v>
      </c>
    </row>
    <row r="14" spans="1:5" x14ac:dyDescent="0.2">
      <c r="A14" s="128">
        <v>139</v>
      </c>
      <c r="B14" s="129">
        <v>5</v>
      </c>
      <c r="C14" s="13">
        <v>16</v>
      </c>
      <c r="D14" s="13"/>
      <c r="E14" s="130">
        <v>21</v>
      </c>
    </row>
    <row r="15" spans="1:5" x14ac:dyDescent="0.2">
      <c r="A15" s="128">
        <v>23</v>
      </c>
      <c r="B15" s="129">
        <v>7</v>
      </c>
      <c r="C15" s="13">
        <v>2</v>
      </c>
      <c r="D15" s="13">
        <v>11</v>
      </c>
      <c r="E15" s="130">
        <v>20</v>
      </c>
    </row>
    <row r="16" spans="1:5" x14ac:dyDescent="0.2">
      <c r="A16" s="128">
        <v>488</v>
      </c>
      <c r="B16" s="129">
        <v>6</v>
      </c>
      <c r="C16" s="13">
        <v>7</v>
      </c>
      <c r="D16" s="13">
        <v>7</v>
      </c>
      <c r="E16" s="130">
        <v>20</v>
      </c>
    </row>
    <row r="17" spans="1:5" x14ac:dyDescent="0.2">
      <c r="A17" s="128">
        <v>109</v>
      </c>
      <c r="B17" s="129">
        <v>8</v>
      </c>
      <c r="C17" s="13">
        <v>9</v>
      </c>
      <c r="D17" s="13">
        <v>3</v>
      </c>
      <c r="E17" s="130">
        <v>20</v>
      </c>
    </row>
    <row r="18" spans="1:5" x14ac:dyDescent="0.2">
      <c r="A18" s="128">
        <v>45</v>
      </c>
      <c r="B18" s="129">
        <v>1</v>
      </c>
      <c r="C18" s="13">
        <v>2</v>
      </c>
      <c r="D18" s="13">
        <v>16</v>
      </c>
      <c r="E18" s="130">
        <v>19</v>
      </c>
    </row>
    <row r="19" spans="1:5" x14ac:dyDescent="0.2">
      <c r="A19" s="128">
        <v>21</v>
      </c>
      <c r="B19" s="129">
        <v>2</v>
      </c>
      <c r="C19" s="13">
        <v>5</v>
      </c>
      <c r="D19" s="13">
        <v>10</v>
      </c>
      <c r="E19" s="130">
        <v>17</v>
      </c>
    </row>
    <row r="20" spans="1:5" x14ac:dyDescent="0.2">
      <c r="A20" s="128">
        <v>151</v>
      </c>
      <c r="B20" s="129">
        <v>7</v>
      </c>
      <c r="C20" s="13">
        <v>2</v>
      </c>
      <c r="D20" s="13">
        <v>8</v>
      </c>
      <c r="E20" s="130">
        <v>17</v>
      </c>
    </row>
    <row r="21" spans="1:5" x14ac:dyDescent="0.2">
      <c r="A21" s="128">
        <v>107</v>
      </c>
      <c r="B21" s="129">
        <v>3</v>
      </c>
      <c r="C21" s="13">
        <v>4</v>
      </c>
      <c r="D21" s="13">
        <v>9</v>
      </c>
      <c r="E21" s="130">
        <v>16</v>
      </c>
    </row>
    <row r="22" spans="1:5" x14ac:dyDescent="0.2">
      <c r="A22" s="128">
        <v>571</v>
      </c>
      <c r="B22" s="129">
        <v>4</v>
      </c>
      <c r="C22" s="13">
        <v>12</v>
      </c>
      <c r="D22" s="13"/>
      <c r="E22" s="130">
        <v>16</v>
      </c>
    </row>
    <row r="23" spans="1:5" x14ac:dyDescent="0.2">
      <c r="A23" s="128">
        <v>692</v>
      </c>
      <c r="B23" s="129">
        <v>2</v>
      </c>
      <c r="C23" s="13">
        <v>13</v>
      </c>
      <c r="D23" s="13"/>
      <c r="E23" s="130">
        <v>15</v>
      </c>
    </row>
    <row r="24" spans="1:5" x14ac:dyDescent="0.2">
      <c r="A24" s="128">
        <v>142</v>
      </c>
      <c r="B24" s="129">
        <v>2</v>
      </c>
      <c r="C24" s="13">
        <v>12</v>
      </c>
      <c r="D24" s="13"/>
      <c r="E24" s="130">
        <v>14</v>
      </c>
    </row>
    <row r="25" spans="1:5" x14ac:dyDescent="0.2">
      <c r="A25" s="128">
        <v>613</v>
      </c>
      <c r="B25" s="129">
        <v>3</v>
      </c>
      <c r="C25" s="13">
        <v>1</v>
      </c>
      <c r="D25" s="13">
        <v>10</v>
      </c>
      <c r="E25" s="130">
        <v>14</v>
      </c>
    </row>
    <row r="26" spans="1:5" x14ac:dyDescent="0.2">
      <c r="A26" s="128">
        <v>608</v>
      </c>
      <c r="B26" s="129">
        <v>2</v>
      </c>
      <c r="C26" s="13">
        <v>11</v>
      </c>
      <c r="D26" s="13"/>
      <c r="E26" s="130">
        <v>13</v>
      </c>
    </row>
    <row r="27" spans="1:5" x14ac:dyDescent="0.2">
      <c r="A27" s="128">
        <v>29</v>
      </c>
      <c r="B27" s="129">
        <v>5</v>
      </c>
      <c r="C27" s="13">
        <v>3</v>
      </c>
      <c r="D27" s="13">
        <v>5</v>
      </c>
      <c r="E27" s="130">
        <v>13</v>
      </c>
    </row>
    <row r="28" spans="1:5" x14ac:dyDescent="0.2">
      <c r="A28" s="128">
        <v>305</v>
      </c>
      <c r="B28" s="129">
        <v>4</v>
      </c>
      <c r="C28" s="13">
        <v>3</v>
      </c>
      <c r="D28" s="13">
        <v>6</v>
      </c>
      <c r="E28" s="130">
        <v>13</v>
      </c>
    </row>
    <row r="29" spans="1:5" x14ac:dyDescent="0.2">
      <c r="A29" s="128">
        <v>464</v>
      </c>
      <c r="B29" s="129">
        <v>1</v>
      </c>
      <c r="C29" s="13">
        <v>5</v>
      </c>
      <c r="D29" s="13">
        <v>7</v>
      </c>
      <c r="E29" s="130">
        <v>13</v>
      </c>
    </row>
    <row r="30" spans="1:5" x14ac:dyDescent="0.2">
      <c r="A30" s="128" t="s">
        <v>1047</v>
      </c>
      <c r="B30" s="129">
        <v>4</v>
      </c>
      <c r="C30" s="13">
        <v>2</v>
      </c>
      <c r="D30" s="13">
        <v>7</v>
      </c>
      <c r="E30" s="130">
        <v>13</v>
      </c>
    </row>
    <row r="31" spans="1:5" x14ac:dyDescent="0.2">
      <c r="A31" s="128">
        <v>85</v>
      </c>
      <c r="B31" s="129">
        <v>8</v>
      </c>
      <c r="C31" s="13">
        <v>1</v>
      </c>
      <c r="D31" s="13">
        <v>4</v>
      </c>
      <c r="E31" s="130">
        <v>13</v>
      </c>
    </row>
    <row r="32" spans="1:5" x14ac:dyDescent="0.2">
      <c r="A32" s="128">
        <v>418</v>
      </c>
      <c r="B32" s="129">
        <v>4</v>
      </c>
      <c r="C32" s="13">
        <v>3</v>
      </c>
      <c r="D32" s="13">
        <v>6</v>
      </c>
      <c r="E32" s="130">
        <v>13</v>
      </c>
    </row>
    <row r="33" spans="1:5" x14ac:dyDescent="0.2">
      <c r="A33" s="128">
        <v>239</v>
      </c>
      <c r="B33" s="129">
        <v>8</v>
      </c>
      <c r="C33" s="13">
        <v>5</v>
      </c>
      <c r="D33" s="13"/>
      <c r="E33" s="130">
        <v>13</v>
      </c>
    </row>
    <row r="34" spans="1:5" x14ac:dyDescent="0.2">
      <c r="A34" s="128">
        <v>684</v>
      </c>
      <c r="B34" s="129"/>
      <c r="C34" s="13">
        <v>2</v>
      </c>
      <c r="D34" s="13">
        <v>10</v>
      </c>
      <c r="E34" s="130">
        <v>12</v>
      </c>
    </row>
    <row r="35" spans="1:5" x14ac:dyDescent="0.2">
      <c r="A35" s="128">
        <v>627</v>
      </c>
      <c r="B35" s="129">
        <v>5</v>
      </c>
      <c r="C35" s="13">
        <v>5</v>
      </c>
      <c r="D35" s="13">
        <v>2</v>
      </c>
      <c r="E35" s="130">
        <v>12</v>
      </c>
    </row>
    <row r="36" spans="1:5" x14ac:dyDescent="0.2">
      <c r="A36" s="128">
        <v>409</v>
      </c>
      <c r="B36" s="129">
        <v>4</v>
      </c>
      <c r="C36" s="13">
        <v>4</v>
      </c>
      <c r="D36" s="13">
        <v>4</v>
      </c>
      <c r="E36" s="130">
        <v>12</v>
      </c>
    </row>
    <row r="37" spans="1:5" x14ac:dyDescent="0.2">
      <c r="A37" s="128">
        <v>256</v>
      </c>
      <c r="B37" s="129">
        <v>2</v>
      </c>
      <c r="C37" s="13">
        <v>2</v>
      </c>
      <c r="D37" s="13">
        <v>8</v>
      </c>
      <c r="E37" s="130">
        <v>12</v>
      </c>
    </row>
    <row r="38" spans="1:5" x14ac:dyDescent="0.2">
      <c r="A38" s="128">
        <v>540</v>
      </c>
      <c r="B38" s="129">
        <v>3</v>
      </c>
      <c r="C38" s="13">
        <v>2</v>
      </c>
      <c r="D38" s="13">
        <v>6</v>
      </c>
      <c r="E38" s="130">
        <v>11</v>
      </c>
    </row>
    <row r="39" spans="1:5" x14ac:dyDescent="0.2">
      <c r="A39" s="128">
        <v>169</v>
      </c>
      <c r="B39" s="129">
        <v>7</v>
      </c>
      <c r="C39" s="13">
        <v>3</v>
      </c>
      <c r="D39" s="13">
        <v>1</v>
      </c>
      <c r="E39" s="130">
        <v>11</v>
      </c>
    </row>
    <row r="40" spans="1:5" x14ac:dyDescent="0.2">
      <c r="A40" s="128">
        <v>96</v>
      </c>
      <c r="B40" s="129">
        <v>1</v>
      </c>
      <c r="C40" s="13">
        <v>4</v>
      </c>
      <c r="D40" s="13">
        <v>6</v>
      </c>
      <c r="E40" s="130">
        <v>11</v>
      </c>
    </row>
    <row r="41" spans="1:5" x14ac:dyDescent="0.2">
      <c r="A41" s="128">
        <v>248</v>
      </c>
      <c r="B41" s="129">
        <v>2</v>
      </c>
      <c r="C41" s="13">
        <v>4</v>
      </c>
      <c r="D41" s="13">
        <v>5</v>
      </c>
      <c r="E41" s="130">
        <v>11</v>
      </c>
    </row>
    <row r="42" spans="1:5" x14ac:dyDescent="0.2">
      <c r="A42" s="128">
        <v>487</v>
      </c>
      <c r="B42" s="129"/>
      <c r="C42" s="13">
        <v>2</v>
      </c>
      <c r="D42" s="13">
        <v>9</v>
      </c>
      <c r="E42" s="130">
        <v>11</v>
      </c>
    </row>
    <row r="43" spans="1:5" x14ac:dyDescent="0.2">
      <c r="A43" s="128">
        <v>544</v>
      </c>
      <c r="B43" s="129">
        <v>1</v>
      </c>
      <c r="C43" s="13">
        <v>2</v>
      </c>
      <c r="D43" s="13">
        <v>8</v>
      </c>
      <c r="E43" s="130">
        <v>11</v>
      </c>
    </row>
    <row r="44" spans="1:5" x14ac:dyDescent="0.2">
      <c r="A44" s="128">
        <v>128</v>
      </c>
      <c r="B44" s="129">
        <v>3</v>
      </c>
      <c r="C44" s="13">
        <v>7</v>
      </c>
      <c r="D44" s="13"/>
      <c r="E44" s="130">
        <v>10</v>
      </c>
    </row>
    <row r="45" spans="1:5" x14ac:dyDescent="0.2">
      <c r="A45" s="128">
        <v>140</v>
      </c>
      <c r="B45" s="129"/>
      <c r="C45" s="13">
        <v>3</v>
      </c>
      <c r="D45" s="13">
        <v>6</v>
      </c>
      <c r="E45" s="130">
        <v>9</v>
      </c>
    </row>
    <row r="46" spans="1:5" x14ac:dyDescent="0.2">
      <c r="A46" s="128">
        <v>125</v>
      </c>
      <c r="B46" s="129">
        <v>3</v>
      </c>
      <c r="C46" s="13"/>
      <c r="D46" s="13">
        <v>6</v>
      </c>
      <c r="E46" s="130">
        <v>9</v>
      </c>
    </row>
    <row r="47" spans="1:5" x14ac:dyDescent="0.2">
      <c r="A47" s="128">
        <v>333</v>
      </c>
      <c r="B47" s="129">
        <v>4</v>
      </c>
      <c r="C47" s="13"/>
      <c r="D47" s="13">
        <v>5</v>
      </c>
      <c r="E47" s="130">
        <v>9</v>
      </c>
    </row>
    <row r="48" spans="1:5" x14ac:dyDescent="0.2">
      <c r="A48" s="128">
        <v>110</v>
      </c>
      <c r="B48" s="129"/>
      <c r="C48" s="13">
        <v>1</v>
      </c>
      <c r="D48" s="13">
        <v>8</v>
      </c>
      <c r="E48" s="130">
        <v>9</v>
      </c>
    </row>
    <row r="49" spans="1:5" x14ac:dyDescent="0.2">
      <c r="A49" s="128">
        <v>456</v>
      </c>
      <c r="B49" s="129"/>
      <c r="C49" s="13">
        <v>1</v>
      </c>
      <c r="D49" s="13">
        <v>8</v>
      </c>
      <c r="E49" s="130">
        <v>9</v>
      </c>
    </row>
    <row r="50" spans="1:5" x14ac:dyDescent="0.2">
      <c r="A50" s="128">
        <v>406</v>
      </c>
      <c r="B50" s="129">
        <v>4</v>
      </c>
      <c r="C50" s="13">
        <v>1</v>
      </c>
      <c r="D50" s="13">
        <v>3</v>
      </c>
      <c r="E50" s="130">
        <v>8</v>
      </c>
    </row>
    <row r="51" spans="1:5" x14ac:dyDescent="0.2">
      <c r="A51" s="128">
        <v>605</v>
      </c>
      <c r="B51" s="129">
        <v>2</v>
      </c>
      <c r="C51" s="13">
        <v>1</v>
      </c>
      <c r="D51" s="13">
        <v>5</v>
      </c>
      <c r="E51" s="130">
        <v>8</v>
      </c>
    </row>
    <row r="52" spans="1:5" x14ac:dyDescent="0.2">
      <c r="A52" s="128">
        <v>219</v>
      </c>
      <c r="B52" s="129">
        <v>4</v>
      </c>
      <c r="C52" s="13"/>
      <c r="D52" s="13">
        <v>4</v>
      </c>
      <c r="E52" s="130">
        <v>8</v>
      </c>
    </row>
    <row r="53" spans="1:5" x14ac:dyDescent="0.2">
      <c r="A53" s="128">
        <v>84</v>
      </c>
      <c r="B53" s="129">
        <v>1</v>
      </c>
      <c r="C53" s="13"/>
      <c r="D53" s="13">
        <v>6</v>
      </c>
      <c r="E53" s="130">
        <v>7</v>
      </c>
    </row>
    <row r="54" spans="1:5" x14ac:dyDescent="0.2">
      <c r="A54" s="128" t="s">
        <v>849</v>
      </c>
      <c r="B54" s="129">
        <v>1</v>
      </c>
      <c r="C54" s="13">
        <v>5</v>
      </c>
      <c r="D54" s="13">
        <v>1</v>
      </c>
      <c r="E54" s="130">
        <v>7</v>
      </c>
    </row>
    <row r="55" spans="1:5" x14ac:dyDescent="0.2">
      <c r="A55" s="128">
        <v>141</v>
      </c>
      <c r="B55" s="129">
        <v>6</v>
      </c>
      <c r="C55" s="13">
        <v>1</v>
      </c>
      <c r="D55" s="13"/>
      <c r="E55" s="130">
        <v>7</v>
      </c>
    </row>
    <row r="56" spans="1:5" x14ac:dyDescent="0.2">
      <c r="A56" s="128">
        <v>82</v>
      </c>
      <c r="B56" s="129">
        <v>2</v>
      </c>
      <c r="C56" s="13">
        <v>1</v>
      </c>
      <c r="D56" s="13">
        <v>3</v>
      </c>
      <c r="E56" s="130">
        <v>6</v>
      </c>
    </row>
    <row r="57" spans="1:5" x14ac:dyDescent="0.2">
      <c r="A57" s="128">
        <v>68</v>
      </c>
      <c r="B57" s="129">
        <v>1</v>
      </c>
      <c r="C57" s="13">
        <v>2</v>
      </c>
      <c r="D57" s="13">
        <v>3</v>
      </c>
      <c r="E57" s="130">
        <v>6</v>
      </c>
    </row>
    <row r="58" spans="1:5" x14ac:dyDescent="0.2">
      <c r="A58" s="128">
        <v>47</v>
      </c>
      <c r="B58" s="129"/>
      <c r="C58" s="13">
        <v>2</v>
      </c>
      <c r="D58" s="13">
        <v>4</v>
      </c>
      <c r="E58" s="130">
        <v>6</v>
      </c>
    </row>
    <row r="59" spans="1:5" x14ac:dyDescent="0.2">
      <c r="A59" s="128">
        <v>162</v>
      </c>
      <c r="B59" s="129"/>
      <c r="C59" s="13">
        <v>5</v>
      </c>
      <c r="D59" s="13">
        <v>1</v>
      </c>
      <c r="E59" s="130">
        <v>6</v>
      </c>
    </row>
    <row r="60" spans="1:5" x14ac:dyDescent="0.2">
      <c r="A60" s="128" t="s">
        <v>4803</v>
      </c>
      <c r="B60" s="129"/>
      <c r="C60" s="13"/>
      <c r="D60" s="13">
        <v>5</v>
      </c>
      <c r="E60" s="130">
        <v>5</v>
      </c>
    </row>
    <row r="61" spans="1:5" x14ac:dyDescent="0.2">
      <c r="A61" s="128">
        <v>163</v>
      </c>
      <c r="B61" s="129">
        <v>1</v>
      </c>
      <c r="C61" s="13">
        <v>2</v>
      </c>
      <c r="D61" s="13">
        <v>1</v>
      </c>
      <c r="E61" s="130">
        <v>4</v>
      </c>
    </row>
    <row r="62" spans="1:5" x14ac:dyDescent="0.2">
      <c r="A62" s="128">
        <v>108</v>
      </c>
      <c r="B62" s="129">
        <v>1</v>
      </c>
      <c r="C62" s="13"/>
      <c r="D62" s="13">
        <v>3</v>
      </c>
      <c r="E62" s="130">
        <v>4</v>
      </c>
    </row>
    <row r="63" spans="1:5" x14ac:dyDescent="0.2">
      <c r="A63" s="128">
        <v>604</v>
      </c>
      <c r="B63" s="129"/>
      <c r="C63" s="13">
        <v>2</v>
      </c>
      <c r="D63" s="13">
        <v>2</v>
      </c>
      <c r="E63" s="130">
        <v>4</v>
      </c>
    </row>
    <row r="64" spans="1:5" x14ac:dyDescent="0.2">
      <c r="A64" s="128">
        <v>192</v>
      </c>
      <c r="B64" s="129">
        <v>1</v>
      </c>
      <c r="C64" s="13">
        <v>2</v>
      </c>
      <c r="D64" s="13"/>
      <c r="E64" s="130">
        <v>3</v>
      </c>
    </row>
    <row r="65" spans="1:5" x14ac:dyDescent="0.2">
      <c r="A65" s="128" t="s">
        <v>1469</v>
      </c>
      <c r="B65" s="129">
        <v>2</v>
      </c>
      <c r="C65" s="13"/>
      <c r="D65" s="13">
        <v>1</v>
      </c>
      <c r="E65" s="130">
        <v>3</v>
      </c>
    </row>
    <row r="66" spans="1:5" x14ac:dyDescent="0.2">
      <c r="A66" s="128">
        <v>211</v>
      </c>
      <c r="B66" s="129">
        <v>2</v>
      </c>
      <c r="C66" s="13">
        <v>1</v>
      </c>
      <c r="D66" s="13"/>
      <c r="E66" s="130">
        <v>3</v>
      </c>
    </row>
    <row r="67" spans="1:5" x14ac:dyDescent="0.2">
      <c r="A67" s="128" t="s">
        <v>1126</v>
      </c>
      <c r="B67" s="129">
        <v>1</v>
      </c>
      <c r="C67" s="13"/>
      <c r="D67" s="13">
        <v>1</v>
      </c>
      <c r="E67" s="130">
        <v>2</v>
      </c>
    </row>
    <row r="68" spans="1:5" x14ac:dyDescent="0.2">
      <c r="A68" s="128">
        <v>515</v>
      </c>
      <c r="B68" s="129"/>
      <c r="C68" s="13">
        <v>2</v>
      </c>
      <c r="D68" s="13"/>
      <c r="E68" s="130">
        <v>2</v>
      </c>
    </row>
    <row r="69" spans="1:5" x14ac:dyDescent="0.2">
      <c r="A69" s="128" t="s">
        <v>258</v>
      </c>
      <c r="B69" s="129"/>
      <c r="C69" s="13">
        <v>2</v>
      </c>
      <c r="D69" s="13"/>
      <c r="E69" s="130">
        <v>2</v>
      </c>
    </row>
    <row r="70" spans="1:5" x14ac:dyDescent="0.2">
      <c r="A70" s="128">
        <v>143</v>
      </c>
      <c r="B70" s="129"/>
      <c r="C70" s="13"/>
      <c r="D70" s="13">
        <v>2</v>
      </c>
      <c r="E70" s="130">
        <v>2</v>
      </c>
    </row>
    <row r="71" spans="1:5" x14ac:dyDescent="0.2">
      <c r="A71" s="128" t="s">
        <v>1232</v>
      </c>
      <c r="B71" s="129">
        <v>1</v>
      </c>
      <c r="C71" s="13"/>
      <c r="D71" s="13">
        <v>1</v>
      </c>
      <c r="E71" s="130">
        <v>2</v>
      </c>
    </row>
    <row r="72" spans="1:5" x14ac:dyDescent="0.2">
      <c r="A72" s="128">
        <v>235</v>
      </c>
      <c r="B72" s="129">
        <v>1</v>
      </c>
      <c r="C72" s="13"/>
      <c r="D72" s="13">
        <v>1</v>
      </c>
      <c r="E72" s="130">
        <v>2</v>
      </c>
    </row>
    <row r="73" spans="1:5" x14ac:dyDescent="0.2">
      <c r="A73" s="128">
        <v>176</v>
      </c>
      <c r="B73" s="129"/>
      <c r="C73" s="13"/>
      <c r="D73" s="13">
        <v>2</v>
      </c>
      <c r="E73" s="130">
        <v>2</v>
      </c>
    </row>
    <row r="74" spans="1:5" x14ac:dyDescent="0.2">
      <c r="A74" s="128" t="s">
        <v>4806</v>
      </c>
      <c r="B74" s="129"/>
      <c r="C74" s="13"/>
      <c r="D74" s="13">
        <v>1</v>
      </c>
      <c r="E74" s="130">
        <v>1</v>
      </c>
    </row>
    <row r="75" spans="1:5" x14ac:dyDescent="0.2">
      <c r="A75" s="128">
        <v>27</v>
      </c>
      <c r="B75" s="129"/>
      <c r="C75" s="13"/>
      <c r="D75" s="13">
        <v>1</v>
      </c>
      <c r="E75" s="130">
        <v>1</v>
      </c>
    </row>
    <row r="76" spans="1:5" x14ac:dyDescent="0.2">
      <c r="A76" s="128">
        <v>600</v>
      </c>
      <c r="B76" s="129"/>
      <c r="C76" s="13"/>
      <c r="D76" s="13">
        <v>1</v>
      </c>
      <c r="E76" s="130">
        <v>1</v>
      </c>
    </row>
    <row r="77" spans="1:5" x14ac:dyDescent="0.2">
      <c r="A77" s="128">
        <v>614</v>
      </c>
      <c r="B77" s="129"/>
      <c r="C77" s="13"/>
      <c r="D77" s="13">
        <v>1</v>
      </c>
      <c r="E77" s="130">
        <v>1</v>
      </c>
    </row>
    <row r="78" spans="1:5" x14ac:dyDescent="0.2">
      <c r="A78" s="128">
        <v>400</v>
      </c>
      <c r="B78" s="129"/>
      <c r="C78" s="13"/>
      <c r="D78" s="13">
        <v>1</v>
      </c>
      <c r="E78" s="130">
        <v>1</v>
      </c>
    </row>
    <row r="79" spans="1:5" x14ac:dyDescent="0.2">
      <c r="A79" s="128" t="s">
        <v>2188</v>
      </c>
      <c r="B79" s="129"/>
      <c r="C79" s="13"/>
      <c r="D79" s="13">
        <v>1</v>
      </c>
      <c r="E79" s="130">
        <v>1</v>
      </c>
    </row>
    <row r="80" spans="1:5" x14ac:dyDescent="0.2">
      <c r="A80" s="128">
        <v>680</v>
      </c>
      <c r="B80" s="129"/>
      <c r="C80" s="13"/>
      <c r="D80" s="13">
        <v>1</v>
      </c>
      <c r="E80" s="130">
        <v>1</v>
      </c>
    </row>
    <row r="81" spans="1:5" x14ac:dyDescent="0.2">
      <c r="A81" s="128">
        <v>4</v>
      </c>
      <c r="B81" s="129"/>
      <c r="C81" s="13"/>
      <c r="D81" s="13">
        <v>1</v>
      </c>
      <c r="E81" s="130">
        <v>1</v>
      </c>
    </row>
    <row r="82" spans="1:5" x14ac:dyDescent="0.2">
      <c r="A82" s="128" t="s">
        <v>1984</v>
      </c>
      <c r="B82" s="129"/>
      <c r="C82" s="13"/>
      <c r="D82" s="13">
        <v>1</v>
      </c>
      <c r="E82" s="130">
        <v>1</v>
      </c>
    </row>
    <row r="83" spans="1:5" x14ac:dyDescent="0.2">
      <c r="A83" s="128">
        <v>617</v>
      </c>
      <c r="B83" s="129">
        <v>1</v>
      </c>
      <c r="C83" s="13"/>
      <c r="D83" s="13"/>
      <c r="E83" s="130">
        <v>1</v>
      </c>
    </row>
    <row r="84" spans="1:5" x14ac:dyDescent="0.2">
      <c r="A84" s="128">
        <v>87</v>
      </c>
      <c r="B84" s="129"/>
      <c r="C84" s="13"/>
      <c r="D84" s="13">
        <v>1</v>
      </c>
      <c r="E84" s="130">
        <v>1</v>
      </c>
    </row>
    <row r="85" spans="1:5" x14ac:dyDescent="0.2">
      <c r="A85" s="128" t="s">
        <v>5241</v>
      </c>
      <c r="B85" s="129">
        <v>1</v>
      </c>
      <c r="C85" s="13"/>
      <c r="D85" s="13"/>
      <c r="E85" s="130">
        <v>1</v>
      </c>
    </row>
    <row r="86" spans="1:5" x14ac:dyDescent="0.2">
      <c r="A86" s="128">
        <v>255</v>
      </c>
      <c r="B86" s="129"/>
      <c r="C86" s="13"/>
      <c r="D86" s="13">
        <v>1</v>
      </c>
      <c r="E86" s="130">
        <v>1</v>
      </c>
    </row>
    <row r="87" spans="1:5" x14ac:dyDescent="0.2">
      <c r="A87" s="128">
        <v>254</v>
      </c>
      <c r="B87" s="129"/>
      <c r="C87" s="13"/>
      <c r="D87" s="13">
        <v>1</v>
      </c>
      <c r="E87" s="130">
        <v>1</v>
      </c>
    </row>
    <row r="88" spans="1:5" x14ac:dyDescent="0.2">
      <c r="A88" s="128" t="s">
        <v>5579</v>
      </c>
      <c r="B88" s="129"/>
      <c r="C88" s="13"/>
      <c r="D88" s="13">
        <v>1</v>
      </c>
      <c r="E88" s="130">
        <v>1</v>
      </c>
    </row>
    <row r="89" spans="1:5" x14ac:dyDescent="0.2">
      <c r="A89" s="131" t="s">
        <v>17588</v>
      </c>
      <c r="B89" s="132">
        <v>201</v>
      </c>
      <c r="C89" s="133">
        <v>233</v>
      </c>
      <c r="D89" s="133">
        <v>354</v>
      </c>
      <c r="E89" s="134">
        <v>788</v>
      </c>
    </row>
  </sheetData>
  <phoneticPr fontId="6" type="noConversion"/>
  <pageMargins left="0.75" right="0.75" top="1" bottom="1" header="0.5" footer="0.5"/>
  <pageSetup paperSize="0" orientation="portrait" horizontalDpi="0" verticalDpi="0" copies="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workbookViewId="0">
      <pane xSplit="1" ySplit="5" topLeftCell="B6" activePane="bottomRight" state="frozen"/>
      <selection pane="topRight" activeCell="B1" sqref="B1"/>
      <selection pane="bottomLeft" activeCell="A6" sqref="A6"/>
      <selection pane="bottomRight" activeCell="A19" sqref="A19"/>
    </sheetView>
  </sheetViews>
  <sheetFormatPr defaultRowHeight="12.75" x14ac:dyDescent="0.2"/>
  <cols>
    <col min="1" max="1" width="11.7109375" customWidth="1"/>
    <col min="2" max="8" width="11.5703125" customWidth="1"/>
    <col min="9" max="9" width="10.5703125" customWidth="1"/>
    <col min="10" max="11" width="11.85546875" customWidth="1"/>
    <col min="12" max="12" width="10.5703125" customWidth="1"/>
    <col min="13" max="13" width="10.5703125" bestFit="1" customWidth="1"/>
  </cols>
  <sheetData>
    <row r="1" spans="1:9" x14ac:dyDescent="0.2">
      <c r="A1" s="135" t="s">
        <v>252</v>
      </c>
      <c r="B1" s="136">
        <v>1</v>
      </c>
    </row>
    <row r="2" spans="1:9" x14ac:dyDescent="0.2">
      <c r="A2" s="135" t="s">
        <v>253</v>
      </c>
      <c r="B2" s="137" t="s">
        <v>270</v>
      </c>
    </row>
    <row r="4" spans="1:9" x14ac:dyDescent="0.2">
      <c r="A4" s="119" t="s">
        <v>17587</v>
      </c>
      <c r="B4" s="119" t="s">
        <v>243</v>
      </c>
      <c r="C4" s="120"/>
      <c r="D4" s="120"/>
      <c r="E4" s="120"/>
      <c r="F4" s="120"/>
      <c r="G4" s="120"/>
      <c r="H4" s="120"/>
      <c r="I4" s="121"/>
    </row>
    <row r="5" spans="1:9" x14ac:dyDescent="0.2">
      <c r="A5" s="119" t="s">
        <v>254</v>
      </c>
      <c r="B5" s="122" t="s">
        <v>290</v>
      </c>
      <c r="C5" s="123" t="s">
        <v>263</v>
      </c>
      <c r="D5" s="123" t="s">
        <v>332</v>
      </c>
      <c r="E5" s="123" t="s">
        <v>753</v>
      </c>
      <c r="F5" s="123" t="s">
        <v>279</v>
      </c>
      <c r="G5" s="123" t="s">
        <v>334</v>
      </c>
      <c r="H5" s="123" t="s">
        <v>2102</v>
      </c>
      <c r="I5" s="124" t="s">
        <v>17588</v>
      </c>
    </row>
    <row r="6" spans="1:9" x14ac:dyDescent="0.2">
      <c r="A6" s="122">
        <v>105</v>
      </c>
      <c r="B6" s="125">
        <v>29</v>
      </c>
      <c r="C6" s="126">
        <v>42</v>
      </c>
      <c r="D6" s="126">
        <v>8</v>
      </c>
      <c r="E6" s="126">
        <v>2</v>
      </c>
      <c r="F6" s="126">
        <v>5</v>
      </c>
      <c r="G6" s="126"/>
      <c r="H6" s="126"/>
      <c r="I6" s="127">
        <v>86</v>
      </c>
    </row>
    <row r="7" spans="1:9" x14ac:dyDescent="0.2">
      <c r="A7" s="128">
        <v>139</v>
      </c>
      <c r="B7" s="129">
        <v>21</v>
      </c>
      <c r="C7" s="13">
        <v>33</v>
      </c>
      <c r="D7" s="13">
        <v>11</v>
      </c>
      <c r="E7" s="13">
        <v>2</v>
      </c>
      <c r="F7" s="13">
        <v>4</v>
      </c>
      <c r="G7" s="13"/>
      <c r="H7" s="13"/>
      <c r="I7" s="130">
        <v>71</v>
      </c>
    </row>
    <row r="8" spans="1:9" x14ac:dyDescent="0.2">
      <c r="A8" s="128">
        <v>23</v>
      </c>
      <c r="B8" s="129">
        <v>20</v>
      </c>
      <c r="C8" s="13">
        <v>16</v>
      </c>
      <c r="D8" s="13">
        <v>24</v>
      </c>
      <c r="E8" s="13"/>
      <c r="F8" s="13">
        <v>1</v>
      </c>
      <c r="G8" s="13"/>
      <c r="H8" s="13"/>
      <c r="I8" s="130">
        <v>61</v>
      </c>
    </row>
    <row r="9" spans="1:9" x14ac:dyDescent="0.2">
      <c r="A9" s="128">
        <v>464</v>
      </c>
      <c r="B9" s="129">
        <v>13</v>
      </c>
      <c r="C9" s="13">
        <v>26</v>
      </c>
      <c r="D9" s="13">
        <v>10</v>
      </c>
      <c r="E9" s="13"/>
      <c r="F9" s="13">
        <v>5</v>
      </c>
      <c r="G9" s="13">
        <v>1</v>
      </c>
      <c r="H9" s="13"/>
      <c r="I9" s="130">
        <v>55</v>
      </c>
    </row>
    <row r="10" spans="1:9" x14ac:dyDescent="0.2">
      <c r="A10" s="128" t="s">
        <v>2138</v>
      </c>
      <c r="B10" s="129">
        <v>32</v>
      </c>
      <c r="C10" s="13">
        <v>15</v>
      </c>
      <c r="D10" s="13">
        <v>2</v>
      </c>
      <c r="E10" s="13">
        <v>5</v>
      </c>
      <c r="F10" s="13"/>
      <c r="G10" s="13">
        <v>1</v>
      </c>
      <c r="H10" s="13"/>
      <c r="I10" s="130">
        <v>55</v>
      </c>
    </row>
    <row r="11" spans="1:9" x14ac:dyDescent="0.2">
      <c r="A11" s="128">
        <v>21</v>
      </c>
      <c r="B11" s="129">
        <v>17</v>
      </c>
      <c r="C11" s="13">
        <v>20</v>
      </c>
      <c r="D11" s="13">
        <v>8</v>
      </c>
      <c r="E11" s="13">
        <v>1</v>
      </c>
      <c r="F11" s="13">
        <v>5</v>
      </c>
      <c r="G11" s="13"/>
      <c r="H11" s="13"/>
      <c r="I11" s="130">
        <v>51</v>
      </c>
    </row>
    <row r="12" spans="1:9" x14ac:dyDescent="0.2">
      <c r="A12" s="128">
        <v>418</v>
      </c>
      <c r="B12" s="129">
        <v>13</v>
      </c>
      <c r="C12" s="13">
        <v>17</v>
      </c>
      <c r="D12" s="13">
        <v>19</v>
      </c>
      <c r="E12" s="13"/>
      <c r="F12" s="13"/>
      <c r="G12" s="13"/>
      <c r="H12" s="13"/>
      <c r="I12" s="130">
        <v>49</v>
      </c>
    </row>
    <row r="13" spans="1:9" x14ac:dyDescent="0.2">
      <c r="A13" s="128">
        <v>487</v>
      </c>
      <c r="B13" s="129">
        <v>11</v>
      </c>
      <c r="C13" s="13">
        <v>24</v>
      </c>
      <c r="D13" s="13">
        <v>10</v>
      </c>
      <c r="E13" s="13">
        <v>1</v>
      </c>
      <c r="F13" s="13">
        <v>2</v>
      </c>
      <c r="G13" s="13"/>
      <c r="H13" s="13"/>
      <c r="I13" s="130">
        <v>48</v>
      </c>
    </row>
    <row r="14" spans="1:9" x14ac:dyDescent="0.2">
      <c r="A14" s="128">
        <v>157</v>
      </c>
      <c r="B14" s="129">
        <v>23</v>
      </c>
      <c r="C14" s="13">
        <v>11</v>
      </c>
      <c r="D14" s="13">
        <v>4</v>
      </c>
      <c r="E14" s="13">
        <v>6</v>
      </c>
      <c r="F14" s="13">
        <v>1</v>
      </c>
      <c r="G14" s="13"/>
      <c r="H14" s="13"/>
      <c r="I14" s="130">
        <v>45</v>
      </c>
    </row>
    <row r="15" spans="1:9" x14ac:dyDescent="0.2">
      <c r="A15" s="128">
        <v>410</v>
      </c>
      <c r="B15" s="129">
        <v>29</v>
      </c>
      <c r="C15" s="13">
        <v>10</v>
      </c>
      <c r="D15" s="13">
        <v>4</v>
      </c>
      <c r="E15" s="13">
        <v>1</v>
      </c>
      <c r="F15" s="13">
        <v>1</v>
      </c>
      <c r="G15" s="13"/>
      <c r="H15" s="13"/>
      <c r="I15" s="130">
        <v>45</v>
      </c>
    </row>
    <row r="16" spans="1:9" x14ac:dyDescent="0.2">
      <c r="A16" s="128">
        <v>107</v>
      </c>
      <c r="B16" s="129">
        <v>16</v>
      </c>
      <c r="C16" s="13">
        <v>14</v>
      </c>
      <c r="D16" s="13">
        <v>7</v>
      </c>
      <c r="E16" s="13"/>
      <c r="F16" s="13">
        <v>7</v>
      </c>
      <c r="G16" s="13"/>
      <c r="H16" s="13"/>
      <c r="I16" s="130">
        <v>44</v>
      </c>
    </row>
    <row r="17" spans="1:9" x14ac:dyDescent="0.2">
      <c r="A17" s="128">
        <v>605</v>
      </c>
      <c r="B17" s="129">
        <v>8</v>
      </c>
      <c r="C17" s="13">
        <v>18</v>
      </c>
      <c r="D17" s="13">
        <v>16</v>
      </c>
      <c r="E17" s="13"/>
      <c r="F17" s="13">
        <v>1</v>
      </c>
      <c r="G17" s="13"/>
      <c r="H17" s="13"/>
      <c r="I17" s="130">
        <v>43</v>
      </c>
    </row>
    <row r="18" spans="1:9" x14ac:dyDescent="0.2">
      <c r="A18" s="128">
        <v>248</v>
      </c>
      <c r="B18" s="129">
        <v>11</v>
      </c>
      <c r="C18" s="13">
        <v>26</v>
      </c>
      <c r="D18" s="13">
        <v>2</v>
      </c>
      <c r="E18" s="13"/>
      <c r="F18" s="13">
        <v>3</v>
      </c>
      <c r="G18" s="13"/>
      <c r="H18" s="13">
        <v>1</v>
      </c>
      <c r="I18" s="130">
        <v>43</v>
      </c>
    </row>
    <row r="19" spans="1:9" x14ac:dyDescent="0.2">
      <c r="A19" s="128">
        <v>109</v>
      </c>
      <c r="B19" s="129">
        <v>20</v>
      </c>
      <c r="C19" s="13">
        <v>14</v>
      </c>
      <c r="D19" s="13">
        <v>3</v>
      </c>
      <c r="E19" s="13"/>
      <c r="F19" s="13">
        <v>5</v>
      </c>
      <c r="G19" s="13"/>
      <c r="H19" s="13"/>
      <c r="I19" s="130">
        <v>42</v>
      </c>
    </row>
    <row r="20" spans="1:9" x14ac:dyDescent="0.2">
      <c r="A20" s="128">
        <v>45</v>
      </c>
      <c r="B20" s="129">
        <v>19</v>
      </c>
      <c r="C20" s="13">
        <v>4</v>
      </c>
      <c r="D20" s="13">
        <v>1</v>
      </c>
      <c r="E20" s="13">
        <v>16</v>
      </c>
      <c r="F20" s="13"/>
      <c r="G20" s="13">
        <v>1</v>
      </c>
      <c r="H20" s="13"/>
      <c r="I20" s="130">
        <v>41</v>
      </c>
    </row>
    <row r="21" spans="1:9" x14ac:dyDescent="0.2">
      <c r="A21" s="128">
        <v>613</v>
      </c>
      <c r="B21" s="129">
        <v>14</v>
      </c>
      <c r="C21" s="13">
        <v>10</v>
      </c>
      <c r="D21" s="13">
        <v>14</v>
      </c>
      <c r="E21" s="13"/>
      <c r="F21" s="13">
        <v>1</v>
      </c>
      <c r="G21" s="13">
        <v>1</v>
      </c>
      <c r="H21" s="13"/>
      <c r="I21" s="130">
        <v>40</v>
      </c>
    </row>
    <row r="22" spans="1:9" x14ac:dyDescent="0.2">
      <c r="A22" s="128">
        <v>151</v>
      </c>
      <c r="B22" s="129">
        <v>17</v>
      </c>
      <c r="C22" s="13">
        <v>14</v>
      </c>
      <c r="D22" s="13">
        <v>4</v>
      </c>
      <c r="E22" s="13">
        <v>2</v>
      </c>
      <c r="F22" s="13">
        <v>3</v>
      </c>
      <c r="G22" s="13"/>
      <c r="H22" s="13"/>
      <c r="I22" s="130">
        <v>40</v>
      </c>
    </row>
    <row r="23" spans="1:9" x14ac:dyDescent="0.2">
      <c r="A23" s="128">
        <v>540</v>
      </c>
      <c r="B23" s="129">
        <v>11</v>
      </c>
      <c r="C23" s="13">
        <v>18</v>
      </c>
      <c r="D23" s="13">
        <v>9</v>
      </c>
      <c r="E23" s="13"/>
      <c r="F23" s="13"/>
      <c r="G23" s="13"/>
      <c r="H23" s="13"/>
      <c r="I23" s="130">
        <v>38</v>
      </c>
    </row>
    <row r="24" spans="1:9" x14ac:dyDescent="0.2">
      <c r="A24" s="128">
        <v>692</v>
      </c>
      <c r="B24" s="129">
        <v>15</v>
      </c>
      <c r="C24" s="13">
        <v>19</v>
      </c>
      <c r="D24" s="13">
        <v>3</v>
      </c>
      <c r="E24" s="13"/>
      <c r="F24" s="13"/>
      <c r="G24" s="13"/>
      <c r="H24" s="13"/>
      <c r="I24" s="130">
        <v>37</v>
      </c>
    </row>
    <row r="25" spans="1:9" x14ac:dyDescent="0.2">
      <c r="A25" s="128">
        <v>305</v>
      </c>
      <c r="B25" s="129">
        <v>13</v>
      </c>
      <c r="C25" s="13">
        <v>16</v>
      </c>
      <c r="D25" s="13">
        <v>4</v>
      </c>
      <c r="E25" s="13"/>
      <c r="F25" s="13">
        <v>3</v>
      </c>
      <c r="G25" s="13">
        <v>1</v>
      </c>
      <c r="H25" s="13"/>
      <c r="I25" s="130">
        <v>37</v>
      </c>
    </row>
    <row r="26" spans="1:9" x14ac:dyDescent="0.2">
      <c r="A26" s="128">
        <v>25</v>
      </c>
      <c r="B26" s="129">
        <v>24</v>
      </c>
      <c r="C26" s="13">
        <v>6</v>
      </c>
      <c r="D26" s="13">
        <v>4</v>
      </c>
      <c r="E26" s="13">
        <v>2</v>
      </c>
      <c r="F26" s="13"/>
      <c r="G26" s="13"/>
      <c r="H26" s="13"/>
      <c r="I26" s="130">
        <v>36</v>
      </c>
    </row>
    <row r="27" spans="1:9" x14ac:dyDescent="0.2">
      <c r="A27" s="128">
        <v>307</v>
      </c>
      <c r="B27" s="129">
        <v>22</v>
      </c>
      <c r="C27" s="13">
        <v>9</v>
      </c>
      <c r="D27" s="13">
        <v>3</v>
      </c>
      <c r="E27" s="13">
        <v>2</v>
      </c>
      <c r="F27" s="13"/>
      <c r="G27" s="13"/>
      <c r="H27" s="13"/>
      <c r="I27" s="130">
        <v>36</v>
      </c>
    </row>
    <row r="28" spans="1:9" x14ac:dyDescent="0.2">
      <c r="A28" s="128">
        <v>256</v>
      </c>
      <c r="B28" s="129">
        <v>12</v>
      </c>
      <c r="C28" s="13">
        <v>5</v>
      </c>
      <c r="D28" s="13">
        <v>11</v>
      </c>
      <c r="E28" s="13">
        <v>5</v>
      </c>
      <c r="F28" s="13">
        <v>1</v>
      </c>
      <c r="G28" s="13">
        <v>1</v>
      </c>
      <c r="H28" s="13"/>
      <c r="I28" s="130">
        <v>35</v>
      </c>
    </row>
    <row r="29" spans="1:9" x14ac:dyDescent="0.2">
      <c r="A29" s="128">
        <v>264</v>
      </c>
      <c r="B29" s="129">
        <v>23</v>
      </c>
      <c r="C29" s="13">
        <v>5</v>
      </c>
      <c r="D29" s="13">
        <v>5</v>
      </c>
      <c r="E29" s="13">
        <v>2</v>
      </c>
      <c r="F29" s="13"/>
      <c r="G29" s="13"/>
      <c r="H29" s="13"/>
      <c r="I29" s="130">
        <v>35</v>
      </c>
    </row>
    <row r="30" spans="1:9" x14ac:dyDescent="0.2">
      <c r="A30" s="128">
        <v>627</v>
      </c>
      <c r="B30" s="129">
        <v>12</v>
      </c>
      <c r="C30" s="13">
        <v>15</v>
      </c>
      <c r="D30" s="13">
        <v>3</v>
      </c>
      <c r="E30" s="13"/>
      <c r="F30" s="13"/>
      <c r="G30" s="13"/>
      <c r="H30" s="13"/>
      <c r="I30" s="130">
        <v>30</v>
      </c>
    </row>
    <row r="31" spans="1:9" x14ac:dyDescent="0.2">
      <c r="A31" s="128">
        <v>85</v>
      </c>
      <c r="B31" s="129">
        <v>13</v>
      </c>
      <c r="C31" s="13">
        <v>11</v>
      </c>
      <c r="D31" s="13">
        <v>3</v>
      </c>
      <c r="E31" s="13">
        <v>2</v>
      </c>
      <c r="F31" s="13"/>
      <c r="G31" s="13"/>
      <c r="H31" s="13"/>
      <c r="I31" s="130">
        <v>29</v>
      </c>
    </row>
    <row r="32" spans="1:9" x14ac:dyDescent="0.2">
      <c r="A32" s="128">
        <v>544</v>
      </c>
      <c r="B32" s="129">
        <v>11</v>
      </c>
      <c r="C32" s="13">
        <v>10</v>
      </c>
      <c r="D32" s="13">
        <v>5</v>
      </c>
      <c r="E32" s="13"/>
      <c r="F32" s="13">
        <v>2</v>
      </c>
      <c r="G32" s="13"/>
      <c r="H32" s="13"/>
      <c r="I32" s="130">
        <v>28</v>
      </c>
    </row>
    <row r="33" spans="1:9" x14ac:dyDescent="0.2">
      <c r="A33" s="128">
        <v>571</v>
      </c>
      <c r="B33" s="129">
        <v>16</v>
      </c>
      <c r="C33" s="13">
        <v>10</v>
      </c>
      <c r="D33" s="13">
        <v>1</v>
      </c>
      <c r="E33" s="13"/>
      <c r="F33" s="13">
        <v>1</v>
      </c>
      <c r="G33" s="13"/>
      <c r="H33" s="13"/>
      <c r="I33" s="130">
        <v>28</v>
      </c>
    </row>
    <row r="34" spans="1:9" x14ac:dyDescent="0.2">
      <c r="A34" s="128">
        <v>29</v>
      </c>
      <c r="B34" s="129">
        <v>13</v>
      </c>
      <c r="C34" s="13">
        <v>4</v>
      </c>
      <c r="D34" s="13">
        <v>9</v>
      </c>
      <c r="E34" s="13"/>
      <c r="F34" s="13">
        <v>1</v>
      </c>
      <c r="G34" s="13"/>
      <c r="H34" s="13"/>
      <c r="I34" s="130">
        <v>27</v>
      </c>
    </row>
    <row r="35" spans="1:9" x14ac:dyDescent="0.2">
      <c r="A35" s="128">
        <v>515</v>
      </c>
      <c r="B35" s="129">
        <v>2</v>
      </c>
      <c r="C35" s="13">
        <v>19</v>
      </c>
      <c r="D35" s="13">
        <v>6</v>
      </c>
      <c r="E35" s="13"/>
      <c r="F35" s="13"/>
      <c r="G35" s="13"/>
      <c r="H35" s="13"/>
      <c r="I35" s="130">
        <v>27</v>
      </c>
    </row>
    <row r="36" spans="1:9" x14ac:dyDescent="0.2">
      <c r="A36" s="128">
        <v>235</v>
      </c>
      <c r="B36" s="129">
        <v>2</v>
      </c>
      <c r="C36" s="13">
        <v>23</v>
      </c>
      <c r="D36" s="13">
        <v>1</v>
      </c>
      <c r="E36" s="13"/>
      <c r="F36" s="13"/>
      <c r="G36" s="13"/>
      <c r="H36" s="13"/>
      <c r="I36" s="130">
        <v>26</v>
      </c>
    </row>
    <row r="37" spans="1:9" x14ac:dyDescent="0.2">
      <c r="A37" s="128" t="s">
        <v>1047</v>
      </c>
      <c r="B37" s="129">
        <v>13</v>
      </c>
      <c r="C37" s="13">
        <v>6</v>
      </c>
      <c r="D37" s="13">
        <v>3</v>
      </c>
      <c r="E37" s="13">
        <v>2</v>
      </c>
      <c r="F37" s="13">
        <v>2</v>
      </c>
      <c r="G37" s="13"/>
      <c r="H37" s="13"/>
      <c r="I37" s="130">
        <v>26</v>
      </c>
    </row>
    <row r="38" spans="1:9" x14ac:dyDescent="0.2">
      <c r="A38" s="128">
        <v>608</v>
      </c>
      <c r="B38" s="129">
        <v>13</v>
      </c>
      <c r="C38" s="13">
        <v>6</v>
      </c>
      <c r="D38" s="13">
        <v>3</v>
      </c>
      <c r="E38" s="13">
        <v>1</v>
      </c>
      <c r="F38" s="13">
        <v>2</v>
      </c>
      <c r="G38" s="13"/>
      <c r="H38" s="13"/>
      <c r="I38" s="130">
        <v>25</v>
      </c>
    </row>
    <row r="39" spans="1:9" x14ac:dyDescent="0.2">
      <c r="A39" s="128">
        <v>488</v>
      </c>
      <c r="B39" s="129">
        <v>20</v>
      </c>
      <c r="C39" s="13">
        <v>2</v>
      </c>
      <c r="D39" s="13">
        <v>1</v>
      </c>
      <c r="E39" s="13"/>
      <c r="F39" s="13">
        <v>1</v>
      </c>
      <c r="G39" s="13">
        <v>1</v>
      </c>
      <c r="H39" s="13"/>
      <c r="I39" s="130">
        <v>25</v>
      </c>
    </row>
    <row r="40" spans="1:9" x14ac:dyDescent="0.2">
      <c r="A40" s="128">
        <v>239</v>
      </c>
      <c r="B40" s="129">
        <v>13</v>
      </c>
      <c r="C40" s="13">
        <v>6</v>
      </c>
      <c r="D40" s="13">
        <v>3</v>
      </c>
      <c r="E40" s="13">
        <v>1</v>
      </c>
      <c r="F40" s="13">
        <v>1</v>
      </c>
      <c r="G40" s="13"/>
      <c r="H40" s="13"/>
      <c r="I40" s="130">
        <v>24</v>
      </c>
    </row>
    <row r="41" spans="1:9" x14ac:dyDescent="0.2">
      <c r="A41" s="128">
        <v>409</v>
      </c>
      <c r="B41" s="129">
        <v>12</v>
      </c>
      <c r="C41" s="13">
        <v>9</v>
      </c>
      <c r="D41" s="13">
        <v>1</v>
      </c>
      <c r="E41" s="13"/>
      <c r="F41" s="13">
        <v>2</v>
      </c>
      <c r="G41" s="13"/>
      <c r="H41" s="13"/>
      <c r="I41" s="130">
        <v>24</v>
      </c>
    </row>
    <row r="42" spans="1:9" x14ac:dyDescent="0.2">
      <c r="A42" s="128" t="s">
        <v>1232</v>
      </c>
      <c r="B42" s="129">
        <v>2</v>
      </c>
      <c r="C42" s="13"/>
      <c r="D42" s="13"/>
      <c r="E42" s="13">
        <v>20</v>
      </c>
      <c r="F42" s="13"/>
      <c r="G42" s="13">
        <v>2</v>
      </c>
      <c r="H42" s="13"/>
      <c r="I42" s="130">
        <v>24</v>
      </c>
    </row>
    <row r="43" spans="1:9" x14ac:dyDescent="0.2">
      <c r="A43" s="128">
        <v>169</v>
      </c>
      <c r="B43" s="129">
        <v>11</v>
      </c>
      <c r="C43" s="13">
        <v>11</v>
      </c>
      <c r="D43" s="13">
        <v>2</v>
      </c>
      <c r="E43" s="13"/>
      <c r="F43" s="13"/>
      <c r="G43" s="13"/>
      <c r="H43" s="13"/>
      <c r="I43" s="130">
        <v>24</v>
      </c>
    </row>
    <row r="44" spans="1:9" x14ac:dyDescent="0.2">
      <c r="A44" s="128">
        <v>684</v>
      </c>
      <c r="B44" s="129">
        <v>12</v>
      </c>
      <c r="C44" s="13">
        <v>3</v>
      </c>
      <c r="D44" s="13">
        <v>1</v>
      </c>
      <c r="E44" s="13">
        <v>7</v>
      </c>
      <c r="F44" s="13"/>
      <c r="G44" s="13"/>
      <c r="H44" s="13"/>
      <c r="I44" s="130">
        <v>23</v>
      </c>
    </row>
    <row r="45" spans="1:9" x14ac:dyDescent="0.2">
      <c r="A45" s="128">
        <v>141</v>
      </c>
      <c r="B45" s="129">
        <v>7</v>
      </c>
      <c r="C45" s="13">
        <v>8</v>
      </c>
      <c r="D45" s="13">
        <v>3</v>
      </c>
      <c r="E45" s="13">
        <v>1</v>
      </c>
      <c r="F45" s="13">
        <v>4</v>
      </c>
      <c r="G45" s="13"/>
      <c r="H45" s="13"/>
      <c r="I45" s="130">
        <v>23</v>
      </c>
    </row>
    <row r="46" spans="1:9" x14ac:dyDescent="0.2">
      <c r="A46" s="128">
        <v>128</v>
      </c>
      <c r="B46" s="129">
        <v>10</v>
      </c>
      <c r="C46" s="13">
        <v>6</v>
      </c>
      <c r="D46" s="13">
        <v>4</v>
      </c>
      <c r="E46" s="13"/>
      <c r="F46" s="13">
        <v>2</v>
      </c>
      <c r="G46" s="13"/>
      <c r="H46" s="13"/>
      <c r="I46" s="130">
        <v>22</v>
      </c>
    </row>
    <row r="47" spans="1:9" x14ac:dyDescent="0.2">
      <c r="A47" s="128">
        <v>333</v>
      </c>
      <c r="B47" s="129">
        <v>9</v>
      </c>
      <c r="C47" s="13">
        <v>11</v>
      </c>
      <c r="D47" s="13"/>
      <c r="E47" s="13"/>
      <c r="F47" s="13">
        <v>1</v>
      </c>
      <c r="G47" s="13"/>
      <c r="H47" s="13"/>
      <c r="I47" s="130">
        <v>21</v>
      </c>
    </row>
    <row r="48" spans="1:9" x14ac:dyDescent="0.2">
      <c r="A48" s="128">
        <v>406</v>
      </c>
      <c r="B48" s="129">
        <v>8</v>
      </c>
      <c r="C48" s="13">
        <v>6</v>
      </c>
      <c r="D48" s="13">
        <v>5</v>
      </c>
      <c r="E48" s="13">
        <v>1</v>
      </c>
      <c r="F48" s="13"/>
      <c r="G48" s="13"/>
      <c r="H48" s="13"/>
      <c r="I48" s="130">
        <v>20</v>
      </c>
    </row>
    <row r="49" spans="1:9" x14ac:dyDescent="0.2">
      <c r="A49" s="128">
        <v>140</v>
      </c>
      <c r="B49" s="129">
        <v>9</v>
      </c>
      <c r="C49" s="13">
        <v>8</v>
      </c>
      <c r="D49" s="13">
        <v>1</v>
      </c>
      <c r="E49" s="13"/>
      <c r="F49" s="13">
        <v>1</v>
      </c>
      <c r="G49" s="13">
        <v>1</v>
      </c>
      <c r="H49" s="13"/>
      <c r="I49" s="130">
        <v>20</v>
      </c>
    </row>
    <row r="50" spans="1:9" x14ac:dyDescent="0.2">
      <c r="A50" s="128">
        <v>110</v>
      </c>
      <c r="B50" s="129">
        <v>9</v>
      </c>
      <c r="C50" s="13">
        <v>2</v>
      </c>
      <c r="D50" s="13">
        <v>6</v>
      </c>
      <c r="E50" s="13"/>
      <c r="F50" s="13">
        <v>2</v>
      </c>
      <c r="G50" s="13"/>
      <c r="H50" s="13"/>
      <c r="I50" s="130">
        <v>19</v>
      </c>
    </row>
    <row r="51" spans="1:9" x14ac:dyDescent="0.2">
      <c r="A51" s="128">
        <v>96</v>
      </c>
      <c r="B51" s="129">
        <v>11</v>
      </c>
      <c r="C51" s="13">
        <v>5</v>
      </c>
      <c r="D51" s="13">
        <v>2</v>
      </c>
      <c r="E51" s="13"/>
      <c r="F51" s="13">
        <v>1</v>
      </c>
      <c r="G51" s="13"/>
      <c r="H51" s="13"/>
      <c r="I51" s="130">
        <v>19</v>
      </c>
    </row>
    <row r="52" spans="1:9" x14ac:dyDescent="0.2">
      <c r="A52" s="128">
        <v>219</v>
      </c>
      <c r="B52" s="129">
        <v>8</v>
      </c>
      <c r="C52" s="13">
        <v>5</v>
      </c>
      <c r="D52" s="13">
        <v>3</v>
      </c>
      <c r="E52" s="13">
        <v>1</v>
      </c>
      <c r="F52" s="13">
        <v>1</v>
      </c>
      <c r="G52" s="13"/>
      <c r="H52" s="13"/>
      <c r="I52" s="130">
        <v>18</v>
      </c>
    </row>
    <row r="53" spans="1:9" x14ac:dyDescent="0.2">
      <c r="A53" s="128">
        <v>142</v>
      </c>
      <c r="B53" s="129">
        <v>14</v>
      </c>
      <c r="C53" s="13">
        <v>1</v>
      </c>
      <c r="D53" s="13">
        <v>1</v>
      </c>
      <c r="E53" s="13"/>
      <c r="F53" s="13"/>
      <c r="G53" s="13"/>
      <c r="H53" s="13"/>
      <c r="I53" s="130">
        <v>16</v>
      </c>
    </row>
    <row r="54" spans="1:9" x14ac:dyDescent="0.2">
      <c r="A54" s="128">
        <v>82</v>
      </c>
      <c r="B54" s="129">
        <v>6</v>
      </c>
      <c r="C54" s="13">
        <v>4</v>
      </c>
      <c r="D54" s="13">
        <v>1</v>
      </c>
      <c r="E54" s="13">
        <v>4</v>
      </c>
      <c r="F54" s="13"/>
      <c r="G54" s="13"/>
      <c r="H54" s="13"/>
      <c r="I54" s="130">
        <v>15</v>
      </c>
    </row>
    <row r="55" spans="1:9" x14ac:dyDescent="0.2">
      <c r="A55" s="128">
        <v>456</v>
      </c>
      <c r="B55" s="129">
        <v>9</v>
      </c>
      <c r="C55" s="13">
        <v>1</v>
      </c>
      <c r="D55" s="13">
        <v>4</v>
      </c>
      <c r="E55" s="13"/>
      <c r="F55" s="13"/>
      <c r="G55" s="13"/>
      <c r="H55" s="13"/>
      <c r="I55" s="130">
        <v>14</v>
      </c>
    </row>
    <row r="56" spans="1:9" x14ac:dyDescent="0.2">
      <c r="A56" s="128" t="s">
        <v>849</v>
      </c>
      <c r="B56" s="129">
        <v>7</v>
      </c>
      <c r="C56" s="13">
        <v>6</v>
      </c>
      <c r="D56" s="13"/>
      <c r="E56" s="13">
        <v>1</v>
      </c>
      <c r="F56" s="13"/>
      <c r="G56" s="13"/>
      <c r="H56" s="13"/>
      <c r="I56" s="130">
        <v>14</v>
      </c>
    </row>
    <row r="57" spans="1:9" x14ac:dyDescent="0.2">
      <c r="A57" s="128">
        <v>143</v>
      </c>
      <c r="B57" s="129">
        <v>2</v>
      </c>
      <c r="C57" s="13">
        <v>8</v>
      </c>
      <c r="D57" s="13"/>
      <c r="E57" s="13">
        <v>1</v>
      </c>
      <c r="F57" s="13">
        <v>2</v>
      </c>
      <c r="G57" s="13"/>
      <c r="H57" s="13"/>
      <c r="I57" s="130">
        <v>13</v>
      </c>
    </row>
    <row r="58" spans="1:9" x14ac:dyDescent="0.2">
      <c r="A58" s="128">
        <v>68</v>
      </c>
      <c r="B58" s="129">
        <v>6</v>
      </c>
      <c r="C58" s="13">
        <v>5</v>
      </c>
      <c r="D58" s="13">
        <v>2</v>
      </c>
      <c r="E58" s="13"/>
      <c r="F58" s="13"/>
      <c r="G58" s="13"/>
      <c r="H58" s="13"/>
      <c r="I58" s="130">
        <v>13</v>
      </c>
    </row>
    <row r="59" spans="1:9" x14ac:dyDescent="0.2">
      <c r="A59" s="128" t="s">
        <v>4803</v>
      </c>
      <c r="B59" s="129">
        <v>5</v>
      </c>
      <c r="C59" s="13">
        <v>3</v>
      </c>
      <c r="D59" s="13">
        <v>5</v>
      </c>
      <c r="E59" s="13"/>
      <c r="F59" s="13"/>
      <c r="G59" s="13"/>
      <c r="H59" s="13"/>
      <c r="I59" s="130">
        <v>13</v>
      </c>
    </row>
    <row r="60" spans="1:9" x14ac:dyDescent="0.2">
      <c r="A60" s="128">
        <v>47</v>
      </c>
      <c r="B60" s="129">
        <v>6</v>
      </c>
      <c r="C60" s="13">
        <v>2</v>
      </c>
      <c r="D60" s="13"/>
      <c r="E60" s="13">
        <v>2</v>
      </c>
      <c r="F60" s="13">
        <v>2</v>
      </c>
      <c r="G60" s="13"/>
      <c r="H60" s="13"/>
      <c r="I60" s="130">
        <v>12</v>
      </c>
    </row>
    <row r="61" spans="1:9" x14ac:dyDescent="0.2">
      <c r="A61" s="128">
        <v>125</v>
      </c>
      <c r="B61" s="129">
        <v>9</v>
      </c>
      <c r="C61" s="13">
        <v>2</v>
      </c>
      <c r="D61" s="13">
        <v>1</v>
      </c>
      <c r="E61" s="13"/>
      <c r="F61" s="13"/>
      <c r="G61" s="13"/>
      <c r="H61" s="13"/>
      <c r="I61" s="130">
        <v>12</v>
      </c>
    </row>
    <row r="62" spans="1:9" x14ac:dyDescent="0.2">
      <c r="A62" s="128" t="s">
        <v>258</v>
      </c>
      <c r="B62" s="129">
        <v>2</v>
      </c>
      <c r="C62" s="13">
        <v>5</v>
      </c>
      <c r="D62" s="13">
        <v>1</v>
      </c>
      <c r="E62" s="13">
        <v>1</v>
      </c>
      <c r="F62" s="13"/>
      <c r="G62" s="13"/>
      <c r="H62" s="13"/>
      <c r="I62" s="130">
        <v>9</v>
      </c>
    </row>
    <row r="63" spans="1:9" x14ac:dyDescent="0.2">
      <c r="A63" s="128">
        <v>604</v>
      </c>
      <c r="B63" s="129">
        <v>4</v>
      </c>
      <c r="C63" s="13">
        <v>4</v>
      </c>
      <c r="D63" s="13"/>
      <c r="E63" s="13">
        <v>1</v>
      </c>
      <c r="F63" s="13"/>
      <c r="G63" s="13"/>
      <c r="H63" s="13"/>
      <c r="I63" s="130">
        <v>9</v>
      </c>
    </row>
    <row r="64" spans="1:9" x14ac:dyDescent="0.2">
      <c r="A64" s="128">
        <v>163</v>
      </c>
      <c r="B64" s="129">
        <v>4</v>
      </c>
      <c r="C64" s="13">
        <v>3</v>
      </c>
      <c r="D64" s="13"/>
      <c r="E64" s="13"/>
      <c r="F64" s="13">
        <v>1</v>
      </c>
      <c r="G64" s="13"/>
      <c r="H64" s="13"/>
      <c r="I64" s="130">
        <v>8</v>
      </c>
    </row>
    <row r="65" spans="1:9" x14ac:dyDescent="0.2">
      <c r="A65" s="128">
        <v>192</v>
      </c>
      <c r="B65" s="129">
        <v>3</v>
      </c>
      <c r="C65" s="13">
        <v>3</v>
      </c>
      <c r="D65" s="13">
        <v>1</v>
      </c>
      <c r="E65" s="13">
        <v>1</v>
      </c>
      <c r="F65" s="13"/>
      <c r="G65" s="13"/>
      <c r="H65" s="13"/>
      <c r="I65" s="130">
        <v>8</v>
      </c>
    </row>
    <row r="66" spans="1:9" x14ac:dyDescent="0.2">
      <c r="A66" s="128">
        <v>84</v>
      </c>
      <c r="B66" s="129">
        <v>7</v>
      </c>
      <c r="C66" s="13"/>
      <c r="D66" s="13"/>
      <c r="E66" s="13"/>
      <c r="F66" s="13"/>
      <c r="G66" s="13"/>
      <c r="H66" s="13"/>
      <c r="I66" s="130">
        <v>7</v>
      </c>
    </row>
    <row r="67" spans="1:9" x14ac:dyDescent="0.2">
      <c r="A67" s="128">
        <v>162</v>
      </c>
      <c r="B67" s="129">
        <v>6</v>
      </c>
      <c r="C67" s="13">
        <v>1</v>
      </c>
      <c r="D67" s="13"/>
      <c r="E67" s="13"/>
      <c r="F67" s="13"/>
      <c r="G67" s="13"/>
      <c r="H67" s="13"/>
      <c r="I67" s="130">
        <v>7</v>
      </c>
    </row>
    <row r="68" spans="1:9" x14ac:dyDescent="0.2">
      <c r="A68" s="128" t="s">
        <v>1469</v>
      </c>
      <c r="B68" s="129">
        <v>3</v>
      </c>
      <c r="C68" s="13">
        <v>1</v>
      </c>
      <c r="D68" s="13">
        <v>1</v>
      </c>
      <c r="E68" s="13">
        <v>2</v>
      </c>
      <c r="F68" s="13"/>
      <c r="G68" s="13"/>
      <c r="H68" s="13"/>
      <c r="I68" s="130">
        <v>7</v>
      </c>
    </row>
    <row r="69" spans="1:9" x14ac:dyDescent="0.2">
      <c r="A69" s="128">
        <v>108</v>
      </c>
      <c r="B69" s="129">
        <v>4</v>
      </c>
      <c r="C69" s="13"/>
      <c r="D69" s="13">
        <v>1</v>
      </c>
      <c r="E69" s="13"/>
      <c r="F69" s="13"/>
      <c r="G69" s="13">
        <v>1</v>
      </c>
      <c r="H69" s="13"/>
      <c r="I69" s="130">
        <v>6</v>
      </c>
    </row>
    <row r="70" spans="1:9" x14ac:dyDescent="0.2">
      <c r="A70" s="128">
        <v>27</v>
      </c>
      <c r="B70" s="129">
        <v>1</v>
      </c>
      <c r="C70" s="13"/>
      <c r="D70" s="13">
        <v>1</v>
      </c>
      <c r="E70" s="13">
        <v>4</v>
      </c>
      <c r="F70" s="13"/>
      <c r="G70" s="13"/>
      <c r="H70" s="13"/>
      <c r="I70" s="130">
        <v>6</v>
      </c>
    </row>
    <row r="71" spans="1:9" x14ac:dyDescent="0.2">
      <c r="A71" s="128" t="s">
        <v>1126</v>
      </c>
      <c r="B71" s="129">
        <v>2</v>
      </c>
      <c r="C71" s="13"/>
      <c r="D71" s="13"/>
      <c r="E71" s="13">
        <v>4</v>
      </c>
      <c r="F71" s="13"/>
      <c r="G71" s="13"/>
      <c r="H71" s="13"/>
      <c r="I71" s="130">
        <v>6</v>
      </c>
    </row>
    <row r="72" spans="1:9" x14ac:dyDescent="0.2">
      <c r="A72" s="128" t="s">
        <v>5074</v>
      </c>
      <c r="B72" s="129"/>
      <c r="C72" s="13">
        <v>3</v>
      </c>
      <c r="D72" s="13">
        <v>1</v>
      </c>
      <c r="E72" s="13">
        <v>1</v>
      </c>
      <c r="F72" s="13"/>
      <c r="G72" s="13"/>
      <c r="H72" s="13"/>
      <c r="I72" s="130">
        <v>5</v>
      </c>
    </row>
    <row r="73" spans="1:9" x14ac:dyDescent="0.2">
      <c r="A73" s="128">
        <v>680</v>
      </c>
      <c r="B73" s="129">
        <v>1</v>
      </c>
      <c r="C73" s="13">
        <v>2</v>
      </c>
      <c r="D73" s="13"/>
      <c r="E73" s="13"/>
      <c r="F73" s="13">
        <v>1</v>
      </c>
      <c r="G73" s="13"/>
      <c r="H73" s="13"/>
      <c r="I73" s="130">
        <v>4</v>
      </c>
    </row>
    <row r="74" spans="1:9" x14ac:dyDescent="0.2">
      <c r="A74" s="128" t="s">
        <v>1984</v>
      </c>
      <c r="B74" s="129">
        <v>1</v>
      </c>
      <c r="C74" s="13"/>
      <c r="D74" s="13"/>
      <c r="E74" s="13">
        <v>2</v>
      </c>
      <c r="F74" s="13"/>
      <c r="G74" s="13">
        <v>1</v>
      </c>
      <c r="H74" s="13"/>
      <c r="I74" s="130">
        <v>4</v>
      </c>
    </row>
    <row r="75" spans="1:9" x14ac:dyDescent="0.2">
      <c r="A75" s="128">
        <v>521</v>
      </c>
      <c r="B75" s="129"/>
      <c r="C75" s="13">
        <v>2</v>
      </c>
      <c r="D75" s="13">
        <v>1</v>
      </c>
      <c r="E75" s="13"/>
      <c r="F75" s="13"/>
      <c r="G75" s="13"/>
      <c r="H75" s="13"/>
      <c r="I75" s="130">
        <v>3</v>
      </c>
    </row>
    <row r="76" spans="1:9" x14ac:dyDescent="0.2">
      <c r="A76" s="128">
        <v>211</v>
      </c>
      <c r="B76" s="129">
        <v>3</v>
      </c>
      <c r="C76" s="13"/>
      <c r="D76" s="13"/>
      <c r="E76" s="13"/>
      <c r="F76" s="13"/>
      <c r="G76" s="13"/>
      <c r="H76" s="13"/>
      <c r="I76" s="130">
        <v>3</v>
      </c>
    </row>
    <row r="77" spans="1:9" x14ac:dyDescent="0.2">
      <c r="A77" s="128" t="s">
        <v>5579</v>
      </c>
      <c r="B77" s="129">
        <v>1</v>
      </c>
      <c r="C77" s="13">
        <v>2</v>
      </c>
      <c r="D77" s="13"/>
      <c r="E77" s="13"/>
      <c r="F77" s="13"/>
      <c r="G77" s="13"/>
      <c r="H77" s="13"/>
      <c r="I77" s="130">
        <v>3</v>
      </c>
    </row>
    <row r="78" spans="1:9" x14ac:dyDescent="0.2">
      <c r="A78" s="128">
        <v>176</v>
      </c>
      <c r="B78" s="129">
        <v>2</v>
      </c>
      <c r="C78" s="13"/>
      <c r="D78" s="13"/>
      <c r="E78" s="13"/>
      <c r="F78" s="13"/>
      <c r="G78" s="13"/>
      <c r="H78" s="13"/>
      <c r="I78" s="130">
        <v>2</v>
      </c>
    </row>
    <row r="79" spans="1:9" x14ac:dyDescent="0.2">
      <c r="A79" s="128">
        <v>69</v>
      </c>
      <c r="B79" s="129"/>
      <c r="C79" s="13">
        <v>1</v>
      </c>
      <c r="D79" s="13"/>
      <c r="E79" s="13"/>
      <c r="F79" s="13">
        <v>1</v>
      </c>
      <c r="G79" s="13"/>
      <c r="H79" s="13"/>
      <c r="I79" s="130">
        <v>2</v>
      </c>
    </row>
    <row r="80" spans="1:9" x14ac:dyDescent="0.2">
      <c r="A80" s="128">
        <v>255</v>
      </c>
      <c r="B80" s="129">
        <v>1</v>
      </c>
      <c r="C80" s="13">
        <v>1</v>
      </c>
      <c r="D80" s="13"/>
      <c r="E80" s="13"/>
      <c r="F80" s="13"/>
      <c r="G80" s="13"/>
      <c r="H80" s="13"/>
      <c r="I80" s="130">
        <v>2</v>
      </c>
    </row>
    <row r="81" spans="1:9" x14ac:dyDescent="0.2">
      <c r="A81" s="128">
        <v>254</v>
      </c>
      <c r="B81" s="129">
        <v>1</v>
      </c>
      <c r="C81" s="13"/>
      <c r="D81" s="13"/>
      <c r="E81" s="13"/>
      <c r="F81" s="13"/>
      <c r="G81" s="13"/>
      <c r="H81" s="13"/>
      <c r="I81" s="130">
        <v>1</v>
      </c>
    </row>
    <row r="82" spans="1:9" x14ac:dyDescent="0.2">
      <c r="A82" s="128" t="s">
        <v>747</v>
      </c>
      <c r="B82" s="129"/>
      <c r="C82" s="13">
        <v>1</v>
      </c>
      <c r="D82" s="13"/>
      <c r="E82" s="13"/>
      <c r="F82" s="13"/>
      <c r="G82" s="13"/>
      <c r="H82" s="13"/>
      <c r="I82" s="130">
        <v>1</v>
      </c>
    </row>
    <row r="83" spans="1:9" x14ac:dyDescent="0.2">
      <c r="A83" s="128">
        <v>87</v>
      </c>
      <c r="B83" s="129">
        <v>1</v>
      </c>
      <c r="C83" s="13"/>
      <c r="D83" s="13"/>
      <c r="E83" s="13"/>
      <c r="F83" s="13"/>
      <c r="G83" s="13"/>
      <c r="H83" s="13"/>
      <c r="I83" s="130">
        <v>1</v>
      </c>
    </row>
    <row r="84" spans="1:9" x14ac:dyDescent="0.2">
      <c r="A84" s="128" t="s">
        <v>1209</v>
      </c>
      <c r="B84" s="129"/>
      <c r="C84" s="13"/>
      <c r="D84" s="13"/>
      <c r="E84" s="13"/>
      <c r="F84" s="13">
        <v>1</v>
      </c>
      <c r="G84" s="13"/>
      <c r="H84" s="13"/>
      <c r="I84" s="130">
        <v>1</v>
      </c>
    </row>
    <row r="85" spans="1:9" x14ac:dyDescent="0.2">
      <c r="A85" s="128">
        <v>400</v>
      </c>
      <c r="B85" s="129">
        <v>1</v>
      </c>
      <c r="C85" s="13"/>
      <c r="D85" s="13"/>
      <c r="E85" s="13"/>
      <c r="F85" s="13"/>
      <c r="G85" s="13"/>
      <c r="H85" s="13"/>
      <c r="I85" s="130">
        <v>1</v>
      </c>
    </row>
    <row r="86" spans="1:9" x14ac:dyDescent="0.2">
      <c r="A86" s="128">
        <v>614</v>
      </c>
      <c r="B86" s="129">
        <v>1</v>
      </c>
      <c r="C86" s="13"/>
      <c r="D86" s="13"/>
      <c r="E86" s="13"/>
      <c r="F86" s="13"/>
      <c r="G86" s="13"/>
      <c r="H86" s="13"/>
      <c r="I86" s="130">
        <v>1</v>
      </c>
    </row>
    <row r="87" spans="1:9" x14ac:dyDescent="0.2">
      <c r="A87" s="128" t="s">
        <v>5241</v>
      </c>
      <c r="B87" s="129">
        <v>1</v>
      </c>
      <c r="C87" s="13"/>
      <c r="D87" s="13"/>
      <c r="E87" s="13"/>
      <c r="F87" s="13"/>
      <c r="G87" s="13"/>
      <c r="H87" s="13"/>
      <c r="I87" s="130">
        <v>1</v>
      </c>
    </row>
    <row r="88" spans="1:9" x14ac:dyDescent="0.2">
      <c r="A88" s="128" t="s">
        <v>4806</v>
      </c>
      <c r="B88" s="129">
        <v>1</v>
      </c>
      <c r="C88" s="13"/>
      <c r="D88" s="13"/>
      <c r="E88" s="13"/>
      <c r="F88" s="13"/>
      <c r="G88" s="13"/>
      <c r="H88" s="13"/>
      <c r="I88" s="130">
        <v>1</v>
      </c>
    </row>
    <row r="89" spans="1:9" x14ac:dyDescent="0.2">
      <c r="A89" s="128">
        <v>600</v>
      </c>
      <c r="B89" s="129">
        <v>1</v>
      </c>
      <c r="C89" s="13"/>
      <c r="D89" s="13"/>
      <c r="E89" s="13"/>
      <c r="F89" s="13"/>
      <c r="G89" s="13"/>
      <c r="H89" s="13"/>
      <c r="I89" s="130">
        <v>1</v>
      </c>
    </row>
    <row r="90" spans="1:9" x14ac:dyDescent="0.2">
      <c r="A90" s="128">
        <v>617</v>
      </c>
      <c r="B90" s="129">
        <v>1</v>
      </c>
      <c r="C90" s="13"/>
      <c r="D90" s="13"/>
      <c r="E90" s="13"/>
      <c r="F90" s="13"/>
      <c r="G90" s="13"/>
      <c r="H90" s="13"/>
      <c r="I90" s="130">
        <v>1</v>
      </c>
    </row>
    <row r="91" spans="1:9" x14ac:dyDescent="0.2">
      <c r="A91" s="128">
        <v>4</v>
      </c>
      <c r="B91" s="129">
        <v>1</v>
      </c>
      <c r="C91" s="13"/>
      <c r="D91" s="13"/>
      <c r="E91" s="13"/>
      <c r="F91" s="13"/>
      <c r="G91" s="13"/>
      <c r="H91" s="13"/>
      <c r="I91" s="130">
        <v>1</v>
      </c>
    </row>
    <row r="92" spans="1:9" x14ac:dyDescent="0.2">
      <c r="A92" s="128" t="s">
        <v>5419</v>
      </c>
      <c r="B92" s="129"/>
      <c r="C92" s="13"/>
      <c r="D92" s="13"/>
      <c r="E92" s="13">
        <v>1</v>
      </c>
      <c r="F92" s="13"/>
      <c r="G92" s="13"/>
      <c r="H92" s="13"/>
      <c r="I92" s="130">
        <v>1</v>
      </c>
    </row>
    <row r="93" spans="1:9" x14ac:dyDescent="0.2">
      <c r="A93" s="128" t="s">
        <v>2188</v>
      </c>
      <c r="B93" s="129">
        <v>1</v>
      </c>
      <c r="C93" s="13"/>
      <c r="D93" s="13"/>
      <c r="E93" s="13"/>
      <c r="F93" s="13"/>
      <c r="G93" s="13"/>
      <c r="H93" s="13"/>
      <c r="I93" s="130">
        <v>1</v>
      </c>
    </row>
    <row r="94" spans="1:9" x14ac:dyDescent="0.2">
      <c r="A94" s="131" t="s">
        <v>17588</v>
      </c>
      <c r="B94" s="132">
        <v>788</v>
      </c>
      <c r="C94" s="133">
        <v>639</v>
      </c>
      <c r="D94" s="133">
        <v>273</v>
      </c>
      <c r="E94" s="133">
        <v>108</v>
      </c>
      <c r="F94" s="133">
        <v>80</v>
      </c>
      <c r="G94" s="133">
        <v>12</v>
      </c>
      <c r="H94" s="133">
        <v>1</v>
      </c>
      <c r="I94" s="134">
        <v>1901</v>
      </c>
    </row>
    <row r="96" spans="1:9" x14ac:dyDescent="0.2">
      <c r="C96" t="s">
        <v>17822</v>
      </c>
    </row>
    <row r="97" spans="3:3" x14ac:dyDescent="0.2">
      <c r="C97" s="186">
        <v>642</v>
      </c>
    </row>
  </sheetData>
  <phoneticPr fontId="6" type="noConversion"/>
  <pageMargins left="0.75" right="0.75" top="1" bottom="1" header="0.5" footer="0.5"/>
  <pageSetup paperSize="0" orientation="portrait" horizontalDpi="0" verticalDpi="0" copies="0" r:id="rId2"/>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E13" sqref="E13"/>
    </sheetView>
  </sheetViews>
  <sheetFormatPr defaultRowHeight="12.75" x14ac:dyDescent="0.2"/>
  <cols>
    <col min="1" max="1" width="11.7109375" bestFit="1" customWidth="1"/>
    <col min="2" max="31" width="16.140625" bestFit="1" customWidth="1"/>
    <col min="32" max="32" width="10.5703125" bestFit="1" customWidth="1"/>
  </cols>
  <sheetData>
    <row r="1" spans="1:2" x14ac:dyDescent="0.2">
      <c r="A1" s="135" t="s">
        <v>236</v>
      </c>
      <c r="B1" s="137" t="s">
        <v>17591</v>
      </c>
    </row>
    <row r="2" spans="1:2" x14ac:dyDescent="0.2">
      <c r="A2" s="135" t="s">
        <v>243</v>
      </c>
      <c r="B2" s="137" t="s">
        <v>290</v>
      </c>
    </row>
    <row r="3" spans="1:2" x14ac:dyDescent="0.2">
      <c r="A3" s="135" t="s">
        <v>244</v>
      </c>
      <c r="B3" s="137" t="s">
        <v>291</v>
      </c>
    </row>
    <row r="4" spans="1:2" x14ac:dyDescent="0.2">
      <c r="A4" s="135" t="s">
        <v>252</v>
      </c>
      <c r="B4" s="136">
        <v>1</v>
      </c>
    </row>
    <row r="6" spans="1:2" x14ac:dyDescent="0.2">
      <c r="A6" s="119" t="s">
        <v>17587</v>
      </c>
      <c r="B6" s="124"/>
    </row>
    <row r="7" spans="1:2" x14ac:dyDescent="0.2">
      <c r="A7" s="119" t="s">
        <v>241</v>
      </c>
      <c r="B7" s="124" t="s">
        <v>17811</v>
      </c>
    </row>
    <row r="8" spans="1:2" x14ac:dyDescent="0.2">
      <c r="A8" s="122" t="s">
        <v>237</v>
      </c>
      <c r="B8" s="127">
        <v>46</v>
      </c>
    </row>
    <row r="9" spans="1:2" x14ac:dyDescent="0.2">
      <c r="A9" s="131" t="s">
        <v>17588</v>
      </c>
      <c r="B9" s="134">
        <v>46</v>
      </c>
    </row>
  </sheetData>
  <phoneticPr fontId="6" type="noConversion"/>
  <pageMargins left="0.75" right="0.75" top="1" bottom="1" header="0.5" footer="0.5"/>
  <pageSetup paperSize="0" orientation="portrait" horizontalDpi="0" verticalDpi="0" copies="0" r:id="rId2"/>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workbookViewId="0">
      <selection activeCell="C1" sqref="C1"/>
    </sheetView>
  </sheetViews>
  <sheetFormatPr defaultRowHeight="12.75" x14ac:dyDescent="0.2"/>
  <cols>
    <col min="1" max="1" width="14.85546875" customWidth="1"/>
    <col min="2" max="7" width="10" customWidth="1"/>
    <col min="8" max="8" width="10.5703125" customWidth="1"/>
    <col min="9" max="11" width="11.85546875" bestFit="1" customWidth="1"/>
    <col min="12" max="12" width="10.5703125" customWidth="1"/>
    <col min="13" max="13" width="10.5703125" bestFit="1" customWidth="1"/>
  </cols>
  <sheetData>
    <row r="1" spans="1:8" x14ac:dyDescent="0.2">
      <c r="A1" s="135" t="s">
        <v>252</v>
      </c>
      <c r="B1" s="136">
        <v>1</v>
      </c>
      <c r="C1" t="s">
        <v>18826</v>
      </c>
    </row>
    <row r="2" spans="1:8" x14ac:dyDescent="0.2">
      <c r="A2" s="135" t="s">
        <v>253</v>
      </c>
      <c r="B2" s="137" t="s">
        <v>17590</v>
      </c>
    </row>
    <row r="3" spans="1:8" x14ac:dyDescent="0.2">
      <c r="A3" s="135" t="s">
        <v>235</v>
      </c>
      <c r="B3" s="137" t="s">
        <v>876</v>
      </c>
    </row>
    <row r="5" spans="1:8" x14ac:dyDescent="0.2">
      <c r="A5" s="119" t="s">
        <v>17587</v>
      </c>
      <c r="B5" s="119" t="s">
        <v>243</v>
      </c>
      <c r="C5" s="120"/>
      <c r="D5" s="120"/>
      <c r="E5" s="120"/>
      <c r="F5" s="120"/>
      <c r="G5" s="120"/>
      <c r="H5" s="121"/>
    </row>
    <row r="6" spans="1:8" x14ac:dyDescent="0.2">
      <c r="A6" s="119" t="s">
        <v>255</v>
      </c>
      <c r="B6" s="122" t="s">
        <v>290</v>
      </c>
      <c r="C6" s="123" t="s">
        <v>753</v>
      </c>
      <c r="D6" s="123" t="s">
        <v>279</v>
      </c>
      <c r="E6" s="123" t="s">
        <v>332</v>
      </c>
      <c r="F6" s="123" t="s">
        <v>263</v>
      </c>
      <c r="G6" s="123" t="s">
        <v>334</v>
      </c>
      <c r="H6" s="124" t="s">
        <v>17588</v>
      </c>
    </row>
    <row r="7" spans="1:8" x14ac:dyDescent="0.2">
      <c r="A7" s="122" t="s">
        <v>271</v>
      </c>
      <c r="B7" s="125">
        <v>32</v>
      </c>
      <c r="C7" s="126">
        <v>20</v>
      </c>
      <c r="D7" s="126"/>
      <c r="E7" s="126">
        <v>2</v>
      </c>
      <c r="F7" s="126">
        <v>3</v>
      </c>
      <c r="G7" s="126"/>
      <c r="H7" s="127">
        <v>57</v>
      </c>
    </row>
    <row r="8" spans="1:8" x14ac:dyDescent="0.2">
      <c r="A8" s="128" t="s">
        <v>505</v>
      </c>
      <c r="B8" s="129">
        <v>2</v>
      </c>
      <c r="C8" s="13"/>
      <c r="D8" s="13"/>
      <c r="E8" s="13"/>
      <c r="F8" s="13"/>
      <c r="G8" s="13"/>
      <c r="H8" s="130">
        <v>2</v>
      </c>
    </row>
    <row r="9" spans="1:8" x14ac:dyDescent="0.2">
      <c r="A9" s="128" t="s">
        <v>1419</v>
      </c>
      <c r="B9" s="129">
        <v>62</v>
      </c>
      <c r="C9" s="13">
        <v>33</v>
      </c>
      <c r="D9" s="13">
        <v>4</v>
      </c>
      <c r="E9" s="13">
        <v>8</v>
      </c>
      <c r="F9" s="13">
        <v>12</v>
      </c>
      <c r="G9" s="13">
        <v>3</v>
      </c>
      <c r="H9" s="130">
        <v>122</v>
      </c>
    </row>
    <row r="10" spans="1:8" x14ac:dyDescent="0.2">
      <c r="A10" s="131" t="s">
        <v>17588</v>
      </c>
      <c r="B10" s="227">
        <v>96</v>
      </c>
      <c r="C10" s="133">
        <v>53</v>
      </c>
      <c r="D10" s="133">
        <v>4</v>
      </c>
      <c r="E10" s="133">
        <v>10</v>
      </c>
      <c r="F10" s="133">
        <v>15</v>
      </c>
      <c r="G10" s="133">
        <v>3</v>
      </c>
      <c r="H10" s="134">
        <v>181</v>
      </c>
    </row>
    <row r="12" spans="1:8" x14ac:dyDescent="0.2">
      <c r="A12" s="135" t="s">
        <v>252</v>
      </c>
      <c r="B12" s="136">
        <v>1</v>
      </c>
    </row>
    <row r="13" spans="1:8" x14ac:dyDescent="0.2">
      <c r="A13" s="135" t="s">
        <v>253</v>
      </c>
      <c r="B13" s="137" t="s">
        <v>17590</v>
      </c>
    </row>
    <row r="14" spans="1:8" x14ac:dyDescent="0.2">
      <c r="A14" s="135" t="s">
        <v>235</v>
      </c>
      <c r="B14" s="137" t="s">
        <v>876</v>
      </c>
    </row>
    <row r="15" spans="1:8" x14ac:dyDescent="0.2">
      <c r="A15" s="135" t="s">
        <v>243</v>
      </c>
      <c r="B15" s="137" t="s">
        <v>290</v>
      </c>
    </row>
    <row r="17" spans="1:5" x14ac:dyDescent="0.2">
      <c r="A17" s="119" t="s">
        <v>17587</v>
      </c>
      <c r="B17" s="119" t="s">
        <v>255</v>
      </c>
      <c r="C17" s="120"/>
      <c r="D17" s="120"/>
      <c r="E17" s="121"/>
    </row>
    <row r="18" spans="1:5" x14ac:dyDescent="0.2">
      <c r="A18" s="119" t="s">
        <v>245</v>
      </c>
      <c r="B18" s="122" t="s">
        <v>271</v>
      </c>
      <c r="C18" s="123" t="s">
        <v>505</v>
      </c>
      <c r="D18" s="123" t="s">
        <v>1419</v>
      </c>
      <c r="E18" s="124" t="s">
        <v>17588</v>
      </c>
    </row>
    <row r="19" spans="1:5" x14ac:dyDescent="0.2">
      <c r="A19" s="122" t="s">
        <v>292</v>
      </c>
      <c r="B19" s="125">
        <v>7</v>
      </c>
      <c r="C19" s="126">
        <v>1</v>
      </c>
      <c r="D19" s="126">
        <v>6</v>
      </c>
      <c r="E19" s="127">
        <v>14</v>
      </c>
    </row>
    <row r="20" spans="1:5" x14ac:dyDescent="0.2">
      <c r="A20" s="128" t="s">
        <v>520</v>
      </c>
      <c r="B20" s="129">
        <v>5</v>
      </c>
      <c r="C20" s="13"/>
      <c r="D20" s="13">
        <v>7</v>
      </c>
      <c r="E20" s="130">
        <v>12</v>
      </c>
    </row>
    <row r="21" spans="1:5" x14ac:dyDescent="0.2">
      <c r="A21" s="128" t="s">
        <v>339</v>
      </c>
      <c r="B21" s="129">
        <v>1</v>
      </c>
      <c r="C21" s="13">
        <v>1</v>
      </c>
      <c r="D21" s="13">
        <v>6</v>
      </c>
      <c r="E21" s="130">
        <v>8</v>
      </c>
    </row>
    <row r="22" spans="1:5" x14ac:dyDescent="0.2">
      <c r="A22" s="128" t="s">
        <v>320</v>
      </c>
      <c r="B22" s="129">
        <v>2</v>
      </c>
      <c r="C22" s="13"/>
      <c r="D22" s="13">
        <v>5</v>
      </c>
      <c r="E22" s="130">
        <v>7</v>
      </c>
    </row>
    <row r="23" spans="1:5" x14ac:dyDescent="0.2">
      <c r="A23" s="128" t="s">
        <v>695</v>
      </c>
      <c r="B23" s="129">
        <v>3</v>
      </c>
      <c r="C23" s="13"/>
      <c r="D23" s="13">
        <v>3</v>
      </c>
      <c r="E23" s="130">
        <v>6</v>
      </c>
    </row>
    <row r="24" spans="1:5" x14ac:dyDescent="0.2">
      <c r="A24" s="128" t="s">
        <v>17895</v>
      </c>
      <c r="B24" s="129">
        <v>2</v>
      </c>
      <c r="C24" s="13"/>
      <c r="D24" s="13">
        <v>4</v>
      </c>
      <c r="E24" s="130">
        <v>6</v>
      </c>
    </row>
    <row r="25" spans="1:5" x14ac:dyDescent="0.2">
      <c r="A25" s="128" t="s">
        <v>646</v>
      </c>
      <c r="B25" s="129">
        <v>1</v>
      </c>
      <c r="C25" s="13"/>
      <c r="D25" s="13">
        <v>5</v>
      </c>
      <c r="E25" s="130">
        <v>6</v>
      </c>
    </row>
    <row r="26" spans="1:5" x14ac:dyDescent="0.2">
      <c r="A26" s="128" t="s">
        <v>933</v>
      </c>
      <c r="B26" s="129">
        <v>1</v>
      </c>
      <c r="C26" s="13"/>
      <c r="D26" s="13">
        <v>3</v>
      </c>
      <c r="E26" s="130">
        <v>4</v>
      </c>
    </row>
    <row r="27" spans="1:5" x14ac:dyDescent="0.2">
      <c r="A27" s="128" t="s">
        <v>620</v>
      </c>
      <c r="B27" s="129">
        <v>1</v>
      </c>
      <c r="C27" s="13"/>
      <c r="D27" s="13">
        <v>2</v>
      </c>
      <c r="E27" s="130">
        <v>3</v>
      </c>
    </row>
    <row r="28" spans="1:5" x14ac:dyDescent="0.2">
      <c r="A28" s="128" t="s">
        <v>498</v>
      </c>
      <c r="B28" s="129"/>
      <c r="C28" s="13"/>
      <c r="D28" s="13">
        <v>3</v>
      </c>
      <c r="E28" s="130">
        <v>3</v>
      </c>
    </row>
    <row r="29" spans="1:5" x14ac:dyDescent="0.2">
      <c r="A29" s="128" t="s">
        <v>586</v>
      </c>
      <c r="B29" s="129">
        <v>1</v>
      </c>
      <c r="C29" s="13"/>
      <c r="D29" s="13">
        <v>1</v>
      </c>
      <c r="E29" s="130">
        <v>2</v>
      </c>
    </row>
    <row r="30" spans="1:5" x14ac:dyDescent="0.2">
      <c r="A30" s="128" t="s">
        <v>316</v>
      </c>
      <c r="B30" s="129">
        <v>2</v>
      </c>
      <c r="C30" s="13"/>
      <c r="D30" s="13"/>
      <c r="E30" s="130">
        <v>2</v>
      </c>
    </row>
    <row r="31" spans="1:5" x14ac:dyDescent="0.2">
      <c r="A31" s="128" t="s">
        <v>2352</v>
      </c>
      <c r="B31" s="129"/>
      <c r="C31" s="13"/>
      <c r="D31" s="13">
        <v>2</v>
      </c>
      <c r="E31" s="130">
        <v>2</v>
      </c>
    </row>
    <row r="32" spans="1:5" x14ac:dyDescent="0.2">
      <c r="A32" s="128" t="s">
        <v>334</v>
      </c>
      <c r="B32" s="129"/>
      <c r="C32" s="13"/>
      <c r="D32" s="13">
        <v>2</v>
      </c>
      <c r="E32" s="130">
        <v>2</v>
      </c>
    </row>
    <row r="33" spans="1:5" x14ac:dyDescent="0.2">
      <c r="A33" s="128" t="s">
        <v>2007</v>
      </c>
      <c r="B33" s="129"/>
      <c r="C33" s="13"/>
      <c r="D33" s="13">
        <v>2</v>
      </c>
      <c r="E33" s="130">
        <v>2</v>
      </c>
    </row>
    <row r="34" spans="1:5" x14ac:dyDescent="0.2">
      <c r="A34" s="128" t="s">
        <v>635</v>
      </c>
      <c r="B34" s="129">
        <v>1</v>
      </c>
      <c r="C34" s="13"/>
      <c r="D34" s="13">
        <v>1</v>
      </c>
      <c r="E34" s="130">
        <v>2</v>
      </c>
    </row>
    <row r="35" spans="1:5" x14ac:dyDescent="0.2">
      <c r="A35" s="128" t="s">
        <v>380</v>
      </c>
      <c r="B35" s="129">
        <v>1</v>
      </c>
      <c r="C35" s="13"/>
      <c r="D35" s="13"/>
      <c r="E35" s="130">
        <v>1</v>
      </c>
    </row>
    <row r="36" spans="1:5" x14ac:dyDescent="0.2">
      <c r="A36" s="128" t="s">
        <v>945</v>
      </c>
      <c r="B36" s="129"/>
      <c r="C36" s="13"/>
      <c r="D36" s="13">
        <v>1</v>
      </c>
      <c r="E36" s="130">
        <v>1</v>
      </c>
    </row>
    <row r="37" spans="1:5" x14ac:dyDescent="0.2">
      <c r="A37" s="128" t="s">
        <v>764</v>
      </c>
      <c r="B37" s="129">
        <v>1</v>
      </c>
      <c r="C37" s="13"/>
      <c r="D37" s="13"/>
      <c r="E37" s="130">
        <v>1</v>
      </c>
    </row>
    <row r="38" spans="1:5" x14ac:dyDescent="0.2">
      <c r="A38" s="128" t="s">
        <v>1840</v>
      </c>
      <c r="B38" s="129"/>
      <c r="C38" s="13"/>
      <c r="D38" s="13">
        <v>1</v>
      </c>
      <c r="E38" s="130">
        <v>1</v>
      </c>
    </row>
    <row r="39" spans="1:5" x14ac:dyDescent="0.2">
      <c r="A39" s="128" t="s">
        <v>17893</v>
      </c>
      <c r="B39" s="129"/>
      <c r="C39" s="13"/>
      <c r="D39" s="13">
        <v>1</v>
      </c>
      <c r="E39" s="130">
        <v>1</v>
      </c>
    </row>
    <row r="40" spans="1:5" x14ac:dyDescent="0.2">
      <c r="A40" s="128" t="s">
        <v>2302</v>
      </c>
      <c r="B40" s="129"/>
      <c r="C40" s="13"/>
      <c r="D40" s="13">
        <v>1</v>
      </c>
      <c r="E40" s="130">
        <v>1</v>
      </c>
    </row>
    <row r="41" spans="1:5" x14ac:dyDescent="0.2">
      <c r="A41" s="128" t="s">
        <v>452</v>
      </c>
      <c r="B41" s="129"/>
      <c r="C41" s="13"/>
      <c r="D41" s="13">
        <v>1</v>
      </c>
      <c r="E41" s="130">
        <v>1</v>
      </c>
    </row>
    <row r="42" spans="1:5" x14ac:dyDescent="0.2">
      <c r="A42" s="128" t="s">
        <v>439</v>
      </c>
      <c r="B42" s="129"/>
      <c r="C42" s="13"/>
      <c r="D42" s="13">
        <v>1</v>
      </c>
      <c r="E42" s="130">
        <v>1</v>
      </c>
    </row>
    <row r="43" spans="1:5" x14ac:dyDescent="0.2">
      <c r="A43" s="128" t="s">
        <v>3979</v>
      </c>
      <c r="B43" s="129"/>
      <c r="C43" s="13"/>
      <c r="D43" s="13">
        <v>1</v>
      </c>
      <c r="E43" s="130">
        <v>1</v>
      </c>
    </row>
    <row r="44" spans="1:5" x14ac:dyDescent="0.2">
      <c r="A44" s="128" t="s">
        <v>1457</v>
      </c>
      <c r="B44" s="129"/>
      <c r="C44" s="13"/>
      <c r="D44" s="13">
        <v>1</v>
      </c>
      <c r="E44" s="130">
        <v>1</v>
      </c>
    </row>
    <row r="45" spans="1:5" x14ac:dyDescent="0.2">
      <c r="A45" s="128" t="s">
        <v>367</v>
      </c>
      <c r="B45" s="129"/>
      <c r="C45" s="13"/>
      <c r="D45" s="13">
        <v>1</v>
      </c>
      <c r="E45" s="130">
        <v>1</v>
      </c>
    </row>
    <row r="46" spans="1:5" x14ac:dyDescent="0.2">
      <c r="A46" s="128" t="s">
        <v>323</v>
      </c>
      <c r="B46" s="129">
        <v>1</v>
      </c>
      <c r="C46" s="13"/>
      <c r="D46" s="13"/>
      <c r="E46" s="130">
        <v>1</v>
      </c>
    </row>
    <row r="47" spans="1:5" x14ac:dyDescent="0.2">
      <c r="A47" s="128" t="s">
        <v>480</v>
      </c>
      <c r="B47" s="129">
        <v>1</v>
      </c>
      <c r="C47" s="13"/>
      <c r="D47" s="13"/>
      <c r="E47" s="130">
        <v>1</v>
      </c>
    </row>
    <row r="48" spans="1:5" x14ac:dyDescent="0.2">
      <c r="A48" s="128" t="s">
        <v>2544</v>
      </c>
      <c r="B48" s="129">
        <v>1</v>
      </c>
      <c r="C48" s="13"/>
      <c r="D48" s="13"/>
      <c r="E48" s="130">
        <v>1</v>
      </c>
    </row>
    <row r="49" spans="1:5" x14ac:dyDescent="0.2">
      <c r="A49" s="128" t="s">
        <v>2316</v>
      </c>
      <c r="B49" s="129"/>
      <c r="C49" s="13"/>
      <c r="D49" s="13">
        <v>1</v>
      </c>
      <c r="E49" s="130">
        <v>1</v>
      </c>
    </row>
    <row r="50" spans="1:5" x14ac:dyDescent="0.2">
      <c r="A50" s="131" t="s">
        <v>17588</v>
      </c>
      <c r="B50" s="132">
        <v>32</v>
      </c>
      <c r="C50" s="133">
        <v>2</v>
      </c>
      <c r="D50" s="133">
        <v>62</v>
      </c>
      <c r="E50" s="226">
        <v>96</v>
      </c>
    </row>
  </sheetData>
  <phoneticPr fontId="6" type="noConversion"/>
  <pageMargins left="0.75" right="0.75" top="1" bottom="1" header="0.5" footer="0.5"/>
  <pageSetup paperSize="0" orientation="portrait" horizontalDpi="0" verticalDpi="0" copies="0" r:id="rId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opLeftCell="A16" workbookViewId="0">
      <selection activeCell="C45" sqref="C45"/>
    </sheetView>
  </sheetViews>
  <sheetFormatPr defaultRowHeight="12.75" x14ac:dyDescent="0.2"/>
  <cols>
    <col min="1" max="1" width="17.5703125" customWidth="1"/>
    <col min="2" max="4" width="14.85546875" customWidth="1"/>
    <col min="5" max="5" width="10.5703125" customWidth="1"/>
    <col min="6" max="6" width="14.85546875" customWidth="1"/>
    <col min="7" max="7" width="10.5703125" customWidth="1"/>
  </cols>
  <sheetData>
    <row r="1" spans="1:5" x14ac:dyDescent="0.2">
      <c r="A1" s="135" t="s">
        <v>252</v>
      </c>
      <c r="B1" s="136">
        <v>1</v>
      </c>
      <c r="C1" t="s">
        <v>18826</v>
      </c>
    </row>
    <row r="2" spans="1:5" x14ac:dyDescent="0.2">
      <c r="A2" s="135" t="s">
        <v>253</v>
      </c>
      <c r="B2" s="137" t="s">
        <v>17590</v>
      </c>
    </row>
    <row r="3" spans="1:5" x14ac:dyDescent="0.2">
      <c r="A3" s="135" t="s">
        <v>235</v>
      </c>
      <c r="B3" s="137" t="s">
        <v>2806</v>
      </c>
    </row>
    <row r="5" spans="1:5" x14ac:dyDescent="0.2">
      <c r="A5" s="119" t="s">
        <v>17587</v>
      </c>
      <c r="B5" s="119" t="s">
        <v>255</v>
      </c>
      <c r="C5" s="120"/>
      <c r="D5" s="120"/>
      <c r="E5" s="121"/>
    </row>
    <row r="6" spans="1:5" x14ac:dyDescent="0.2">
      <c r="A6" s="119" t="s">
        <v>243</v>
      </c>
      <c r="B6" s="122" t="s">
        <v>2808</v>
      </c>
      <c r="C6" s="123" t="s">
        <v>271</v>
      </c>
      <c r="D6" s="123" t="s">
        <v>1419</v>
      </c>
      <c r="E6" s="124" t="s">
        <v>17588</v>
      </c>
    </row>
    <row r="7" spans="1:5" x14ac:dyDescent="0.2">
      <c r="A7" s="122" t="s">
        <v>290</v>
      </c>
      <c r="B7" s="125">
        <v>15</v>
      </c>
      <c r="C7" s="126">
        <v>1</v>
      </c>
      <c r="D7" s="126">
        <v>7</v>
      </c>
      <c r="E7" s="127">
        <v>23</v>
      </c>
    </row>
    <row r="8" spans="1:5" x14ac:dyDescent="0.2">
      <c r="A8" s="128" t="s">
        <v>753</v>
      </c>
      <c r="B8" s="129">
        <v>1</v>
      </c>
      <c r="C8" s="13"/>
      <c r="D8" s="13"/>
      <c r="E8" s="130">
        <v>1</v>
      </c>
    </row>
    <row r="9" spans="1:5" x14ac:dyDescent="0.2">
      <c r="A9" s="128" t="s">
        <v>263</v>
      </c>
      <c r="B9" s="129"/>
      <c r="C9" s="13"/>
      <c r="D9" s="13">
        <v>2</v>
      </c>
      <c r="E9" s="130">
        <v>2</v>
      </c>
    </row>
    <row r="10" spans="1:5" x14ac:dyDescent="0.2">
      <c r="A10" s="128" t="s">
        <v>781</v>
      </c>
      <c r="B10" s="129"/>
      <c r="C10" s="13"/>
      <c r="D10" s="13">
        <v>8</v>
      </c>
      <c r="E10" s="130">
        <v>8</v>
      </c>
    </row>
    <row r="11" spans="1:5" x14ac:dyDescent="0.2">
      <c r="A11" s="131" t="s">
        <v>17588</v>
      </c>
      <c r="B11" s="132">
        <v>16</v>
      </c>
      <c r="C11" s="133">
        <v>1</v>
      </c>
      <c r="D11" s="133">
        <v>17</v>
      </c>
      <c r="E11" s="134">
        <v>34</v>
      </c>
    </row>
    <row r="14" spans="1:5" x14ac:dyDescent="0.2">
      <c r="A14" s="135" t="s">
        <v>252</v>
      </c>
      <c r="B14" s="136">
        <v>1</v>
      </c>
    </row>
    <row r="15" spans="1:5" x14ac:dyDescent="0.2">
      <c r="A15" s="135" t="s">
        <v>253</v>
      </c>
      <c r="B15" s="137" t="s">
        <v>17590</v>
      </c>
    </row>
    <row r="16" spans="1:5" x14ac:dyDescent="0.2">
      <c r="A16" s="135" t="s">
        <v>235</v>
      </c>
      <c r="B16" s="137" t="s">
        <v>2806</v>
      </c>
    </row>
    <row r="17" spans="1:5" x14ac:dyDescent="0.2">
      <c r="A17" s="135" t="s">
        <v>243</v>
      </c>
      <c r="B17" s="137" t="s">
        <v>290</v>
      </c>
    </row>
    <row r="19" spans="1:5" x14ac:dyDescent="0.2">
      <c r="A19" s="119" t="s">
        <v>17587</v>
      </c>
      <c r="B19" s="119" t="s">
        <v>255</v>
      </c>
      <c r="C19" s="120"/>
      <c r="D19" s="120"/>
      <c r="E19" s="121"/>
    </row>
    <row r="20" spans="1:5" x14ac:dyDescent="0.2">
      <c r="A20" s="119" t="s">
        <v>245</v>
      </c>
      <c r="B20" s="122" t="s">
        <v>2808</v>
      </c>
      <c r="C20" s="123" t="s">
        <v>271</v>
      </c>
      <c r="D20" s="123" t="s">
        <v>1419</v>
      </c>
      <c r="E20" s="124" t="s">
        <v>17588</v>
      </c>
    </row>
    <row r="21" spans="1:5" x14ac:dyDescent="0.2">
      <c r="A21" s="122" t="s">
        <v>17895</v>
      </c>
      <c r="B21" s="125">
        <v>2</v>
      </c>
      <c r="C21" s="126">
        <v>1</v>
      </c>
      <c r="D21" s="126">
        <v>2</v>
      </c>
      <c r="E21" s="127">
        <v>5</v>
      </c>
    </row>
    <row r="22" spans="1:5" x14ac:dyDescent="0.2">
      <c r="A22" s="128" t="s">
        <v>339</v>
      </c>
      <c r="B22" s="129">
        <v>3</v>
      </c>
      <c r="C22" s="13"/>
      <c r="D22" s="13">
        <v>1</v>
      </c>
      <c r="E22" s="130">
        <v>4</v>
      </c>
    </row>
    <row r="23" spans="1:5" x14ac:dyDescent="0.2">
      <c r="A23" s="128" t="s">
        <v>760</v>
      </c>
      <c r="B23" s="129">
        <v>2</v>
      </c>
      <c r="C23" s="13"/>
      <c r="D23" s="13">
        <v>1</v>
      </c>
      <c r="E23" s="130">
        <v>3</v>
      </c>
    </row>
    <row r="24" spans="1:5" x14ac:dyDescent="0.2">
      <c r="A24" s="128" t="s">
        <v>320</v>
      </c>
      <c r="B24" s="129">
        <v>2</v>
      </c>
      <c r="C24" s="13"/>
      <c r="D24" s="13"/>
      <c r="E24" s="130">
        <v>2</v>
      </c>
    </row>
    <row r="25" spans="1:5" x14ac:dyDescent="0.2">
      <c r="A25" s="128" t="s">
        <v>695</v>
      </c>
      <c r="B25" s="129">
        <v>1</v>
      </c>
      <c r="C25" s="13"/>
      <c r="D25" s="13"/>
      <c r="E25" s="130">
        <v>1</v>
      </c>
    </row>
    <row r="26" spans="1:5" x14ac:dyDescent="0.2">
      <c r="A26" s="128" t="s">
        <v>620</v>
      </c>
      <c r="B26" s="129">
        <v>1</v>
      </c>
      <c r="C26" s="13"/>
      <c r="D26" s="13"/>
      <c r="E26" s="130">
        <v>1</v>
      </c>
    </row>
    <row r="27" spans="1:5" x14ac:dyDescent="0.2">
      <c r="A27" s="128" t="s">
        <v>586</v>
      </c>
      <c r="B27" s="129">
        <v>1</v>
      </c>
      <c r="C27" s="13"/>
      <c r="D27" s="13"/>
      <c r="E27" s="130">
        <v>1</v>
      </c>
    </row>
    <row r="28" spans="1:5" x14ac:dyDescent="0.2">
      <c r="A28" s="128" t="s">
        <v>367</v>
      </c>
      <c r="B28" s="129">
        <v>1</v>
      </c>
      <c r="C28" s="13"/>
      <c r="D28" s="13"/>
      <c r="E28" s="130">
        <v>1</v>
      </c>
    </row>
    <row r="29" spans="1:5" x14ac:dyDescent="0.2">
      <c r="A29" s="128" t="s">
        <v>520</v>
      </c>
      <c r="B29" s="129"/>
      <c r="C29" s="13"/>
      <c r="D29" s="13">
        <v>1</v>
      </c>
      <c r="E29" s="130">
        <v>1</v>
      </c>
    </row>
    <row r="30" spans="1:5" x14ac:dyDescent="0.2">
      <c r="A30" s="128" t="s">
        <v>1741</v>
      </c>
      <c r="B30" s="129">
        <v>1</v>
      </c>
      <c r="C30" s="13"/>
      <c r="D30" s="13"/>
      <c r="E30" s="130">
        <v>1</v>
      </c>
    </row>
    <row r="31" spans="1:5" x14ac:dyDescent="0.2">
      <c r="A31" s="128" t="s">
        <v>201</v>
      </c>
      <c r="B31" s="129"/>
      <c r="C31" s="13"/>
      <c r="D31" s="13">
        <v>1</v>
      </c>
      <c r="E31" s="130">
        <v>1</v>
      </c>
    </row>
    <row r="32" spans="1:5" x14ac:dyDescent="0.2">
      <c r="A32" s="128" t="s">
        <v>1087</v>
      </c>
      <c r="B32" s="129">
        <v>1</v>
      </c>
      <c r="C32" s="13"/>
      <c r="D32" s="13"/>
      <c r="E32" s="130">
        <v>1</v>
      </c>
    </row>
    <row r="33" spans="1:5" x14ac:dyDescent="0.2">
      <c r="A33" s="128" t="s">
        <v>439</v>
      </c>
      <c r="B33" s="129"/>
      <c r="C33" s="13"/>
      <c r="D33" s="13">
        <v>1</v>
      </c>
      <c r="E33" s="130">
        <v>1</v>
      </c>
    </row>
    <row r="34" spans="1:5" x14ac:dyDescent="0.2">
      <c r="A34" s="131" t="s">
        <v>17588</v>
      </c>
      <c r="B34" s="132">
        <v>15</v>
      </c>
      <c r="C34" s="133">
        <v>1</v>
      </c>
      <c r="D34" s="133">
        <v>7</v>
      </c>
      <c r="E34" s="134">
        <v>23</v>
      </c>
    </row>
  </sheetData>
  <phoneticPr fontId="6" type="noConversion"/>
  <pageMargins left="0.75" right="0.75" top="1" bottom="1" header="0.5" footer="0.5"/>
  <pageSetup paperSize="0" orientation="portrait" horizontalDpi="0" verticalDpi="0" copies="0" r:id="rId3"/>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election activeCell="C2" sqref="C2"/>
    </sheetView>
  </sheetViews>
  <sheetFormatPr defaultRowHeight="12.75" x14ac:dyDescent="0.2"/>
  <cols>
    <col min="1" max="1" width="11.7109375" customWidth="1"/>
    <col min="2" max="10" width="16.140625" bestFit="1" customWidth="1"/>
    <col min="11" max="13" width="10.5703125" bestFit="1" customWidth="1"/>
  </cols>
  <sheetData>
    <row r="1" spans="1:11" x14ac:dyDescent="0.2">
      <c r="A1" s="135" t="s">
        <v>252</v>
      </c>
      <c r="B1" s="137" t="s">
        <v>17591</v>
      </c>
      <c r="C1" t="s">
        <v>18828</v>
      </c>
    </row>
    <row r="3" spans="1:11" x14ac:dyDescent="0.2">
      <c r="A3" s="119" t="s">
        <v>17587</v>
      </c>
      <c r="B3" s="119" t="s">
        <v>243</v>
      </c>
      <c r="C3" s="120"/>
      <c r="D3" s="120"/>
      <c r="E3" s="120"/>
      <c r="F3" s="120"/>
      <c r="G3" s="120"/>
      <c r="H3" s="120"/>
      <c r="I3" s="120"/>
      <c r="J3" s="120"/>
      <c r="K3" s="121"/>
    </row>
    <row r="4" spans="1:11" x14ac:dyDescent="0.2">
      <c r="A4" s="138"/>
      <c r="B4" s="122" t="s">
        <v>290</v>
      </c>
      <c r="C4" s="123" t="s">
        <v>263</v>
      </c>
      <c r="D4" s="123" t="s">
        <v>332</v>
      </c>
      <c r="E4" s="123" t="s">
        <v>753</v>
      </c>
      <c r="F4" s="123" t="s">
        <v>279</v>
      </c>
      <c r="G4" s="123" t="s">
        <v>781</v>
      </c>
      <c r="H4" s="123" t="s">
        <v>334</v>
      </c>
      <c r="I4" s="123" t="s">
        <v>2102</v>
      </c>
      <c r="J4" s="123" t="s">
        <v>17959</v>
      </c>
      <c r="K4" s="124" t="s">
        <v>17588</v>
      </c>
    </row>
    <row r="5" spans="1:11" x14ac:dyDescent="0.2">
      <c r="A5" s="131" t="s">
        <v>17811</v>
      </c>
      <c r="B5" s="132">
        <v>1191</v>
      </c>
      <c r="C5" s="133">
        <v>642</v>
      </c>
      <c r="D5" s="133">
        <v>273</v>
      </c>
      <c r="E5" s="133">
        <v>148</v>
      </c>
      <c r="F5" s="133">
        <v>81</v>
      </c>
      <c r="G5" s="133">
        <v>26</v>
      </c>
      <c r="H5" s="133">
        <v>14</v>
      </c>
      <c r="I5" s="133">
        <v>2</v>
      </c>
      <c r="J5" s="133">
        <v>1</v>
      </c>
      <c r="K5" s="134">
        <v>2378</v>
      </c>
    </row>
  </sheetData>
  <phoneticPr fontId="6" type="noConversion"/>
  <pageMargins left="0.75" right="0.75" top="1" bottom="1" header="0.5" footer="0.5"/>
  <pageSetup paperSize="0" orientation="portrait" horizontalDpi="0" verticalDpi="0" copies="0" r:id="rId2"/>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zoomScaleNormal="100" workbookViewId="0">
      <pane xSplit="1" topLeftCell="B1" activePane="topRight" state="frozen"/>
      <selection pane="topRight"/>
    </sheetView>
  </sheetViews>
  <sheetFormatPr defaultRowHeight="12.75" x14ac:dyDescent="0.2"/>
  <cols>
    <col min="1" max="1" width="11.7109375" customWidth="1"/>
    <col min="2" max="10" width="16.28515625" bestFit="1" customWidth="1"/>
    <col min="11" max="11" width="10.5703125" bestFit="1" customWidth="1"/>
    <col min="12" max="21" width="16.28515625" bestFit="1" customWidth="1"/>
    <col min="22" max="22" width="10.5703125" bestFit="1" customWidth="1"/>
  </cols>
  <sheetData>
    <row r="1" spans="1:11" x14ac:dyDescent="0.2">
      <c r="A1" s="135" t="s">
        <v>244</v>
      </c>
      <c r="B1" s="137" t="s">
        <v>771</v>
      </c>
    </row>
    <row r="2" spans="1:11" x14ac:dyDescent="0.2">
      <c r="A2" s="135" t="s">
        <v>243</v>
      </c>
      <c r="B2" s="137" t="s">
        <v>263</v>
      </c>
    </row>
    <row r="4" spans="1:11" x14ac:dyDescent="0.2">
      <c r="A4" s="119" t="s">
        <v>17587</v>
      </c>
      <c r="B4" s="119" t="s">
        <v>236</v>
      </c>
      <c r="C4" s="120"/>
      <c r="D4" s="120"/>
      <c r="E4" s="120"/>
      <c r="F4" s="120"/>
      <c r="G4" s="120"/>
      <c r="H4" s="120"/>
      <c r="I4" s="120"/>
      <c r="J4" s="120"/>
      <c r="K4" s="121"/>
    </row>
    <row r="5" spans="1:11" x14ac:dyDescent="0.2">
      <c r="A5" s="119" t="s">
        <v>245</v>
      </c>
      <c r="B5" s="122" t="s">
        <v>312</v>
      </c>
      <c r="C5" s="123" t="s">
        <v>1416</v>
      </c>
      <c r="D5" s="123" t="s">
        <v>413</v>
      </c>
      <c r="E5" s="123" t="s">
        <v>260</v>
      </c>
      <c r="F5" s="123" t="s">
        <v>1701</v>
      </c>
      <c r="G5" s="123" t="s">
        <v>721</v>
      </c>
      <c r="H5" s="123" t="s">
        <v>748</v>
      </c>
      <c r="I5" s="123" t="s">
        <v>883</v>
      </c>
      <c r="J5" s="123" t="s">
        <v>1319</v>
      </c>
      <c r="K5" s="124" t="s">
        <v>17588</v>
      </c>
    </row>
    <row r="6" spans="1:11" x14ac:dyDescent="0.2">
      <c r="A6" s="122" t="s">
        <v>17852</v>
      </c>
      <c r="B6" s="125">
        <v>1</v>
      </c>
      <c r="C6" s="126">
        <v>2</v>
      </c>
      <c r="D6" s="126">
        <v>4</v>
      </c>
      <c r="E6" s="126">
        <v>1</v>
      </c>
      <c r="F6" s="126">
        <v>3</v>
      </c>
      <c r="G6" s="126">
        <v>4</v>
      </c>
      <c r="H6" s="126"/>
      <c r="I6" s="126"/>
      <c r="J6" s="126">
        <v>1</v>
      </c>
      <c r="K6" s="127">
        <v>16</v>
      </c>
    </row>
    <row r="7" spans="1:11" x14ac:dyDescent="0.2">
      <c r="A7" s="128" t="s">
        <v>280</v>
      </c>
      <c r="B7" s="129">
        <v>9</v>
      </c>
      <c r="C7" s="13"/>
      <c r="D7" s="13">
        <v>1</v>
      </c>
      <c r="E7" s="13"/>
      <c r="F7" s="13">
        <v>2</v>
      </c>
      <c r="G7" s="13"/>
      <c r="H7" s="13"/>
      <c r="I7" s="13"/>
      <c r="J7" s="13"/>
      <c r="K7" s="130">
        <v>12</v>
      </c>
    </row>
    <row r="8" spans="1:11" x14ac:dyDescent="0.2">
      <c r="A8" s="128" t="s">
        <v>17853</v>
      </c>
      <c r="B8" s="129"/>
      <c r="C8" s="13">
        <v>2</v>
      </c>
      <c r="D8" s="13"/>
      <c r="E8" s="13">
        <v>3</v>
      </c>
      <c r="F8" s="13"/>
      <c r="G8" s="13">
        <v>1</v>
      </c>
      <c r="H8" s="13">
        <v>2</v>
      </c>
      <c r="I8" s="13"/>
      <c r="J8" s="13"/>
      <c r="K8" s="130">
        <v>8</v>
      </c>
    </row>
    <row r="9" spans="1:11" x14ac:dyDescent="0.2">
      <c r="A9" s="128" t="s">
        <v>17851</v>
      </c>
      <c r="B9" s="129">
        <v>3</v>
      </c>
      <c r="C9" s="13"/>
      <c r="D9" s="13"/>
      <c r="E9" s="13"/>
      <c r="F9" s="13"/>
      <c r="G9" s="13"/>
      <c r="H9" s="13"/>
      <c r="I9" s="13"/>
      <c r="J9" s="13"/>
      <c r="K9" s="130">
        <v>3</v>
      </c>
    </row>
    <row r="10" spans="1:11" x14ac:dyDescent="0.2">
      <c r="A10" s="128" t="s">
        <v>17856</v>
      </c>
      <c r="B10" s="129"/>
      <c r="C10" s="13"/>
      <c r="D10" s="13"/>
      <c r="E10" s="13">
        <v>1</v>
      </c>
      <c r="F10" s="13"/>
      <c r="G10" s="13"/>
      <c r="H10" s="13">
        <v>1</v>
      </c>
      <c r="I10" s="13"/>
      <c r="J10" s="13"/>
      <c r="K10" s="130">
        <v>2</v>
      </c>
    </row>
    <row r="11" spans="1:11" x14ac:dyDescent="0.2">
      <c r="A11" s="128" t="s">
        <v>17589</v>
      </c>
      <c r="B11" s="129">
        <v>2</v>
      </c>
      <c r="C11" s="13"/>
      <c r="D11" s="13"/>
      <c r="E11" s="13"/>
      <c r="F11" s="13"/>
      <c r="G11" s="13"/>
      <c r="H11" s="13"/>
      <c r="I11" s="13"/>
      <c r="J11" s="13"/>
      <c r="K11" s="130">
        <v>2</v>
      </c>
    </row>
    <row r="12" spans="1:11" x14ac:dyDescent="0.2">
      <c r="A12" s="128" t="s">
        <v>17858</v>
      </c>
      <c r="B12" s="129"/>
      <c r="C12" s="13">
        <v>2</v>
      </c>
      <c r="D12" s="13"/>
      <c r="E12" s="13"/>
      <c r="F12" s="13"/>
      <c r="G12" s="13"/>
      <c r="H12" s="13"/>
      <c r="I12" s="13"/>
      <c r="J12" s="13"/>
      <c r="K12" s="130">
        <v>2</v>
      </c>
    </row>
    <row r="13" spans="1:11" x14ac:dyDescent="0.2">
      <c r="A13" s="128" t="s">
        <v>17857</v>
      </c>
      <c r="B13" s="129"/>
      <c r="C13" s="13"/>
      <c r="D13" s="13"/>
      <c r="E13" s="13"/>
      <c r="F13" s="13"/>
      <c r="G13" s="13"/>
      <c r="H13" s="13">
        <v>1</v>
      </c>
      <c r="I13" s="13"/>
      <c r="J13" s="13"/>
      <c r="K13" s="130">
        <v>1</v>
      </c>
    </row>
    <row r="14" spans="1:11" x14ac:dyDescent="0.2">
      <c r="A14" s="128" t="s">
        <v>17854</v>
      </c>
      <c r="B14" s="129">
        <v>1</v>
      </c>
      <c r="C14" s="13"/>
      <c r="D14" s="13"/>
      <c r="E14" s="13"/>
      <c r="F14" s="13"/>
      <c r="G14" s="13"/>
      <c r="H14" s="13"/>
      <c r="I14" s="13"/>
      <c r="J14" s="13"/>
      <c r="K14" s="130">
        <v>1</v>
      </c>
    </row>
    <row r="15" spans="1:11" x14ac:dyDescent="0.2">
      <c r="A15" s="128" t="s">
        <v>17855</v>
      </c>
      <c r="B15" s="129"/>
      <c r="C15" s="13"/>
      <c r="D15" s="13"/>
      <c r="E15" s="13"/>
      <c r="F15" s="13"/>
      <c r="G15" s="13"/>
      <c r="H15" s="13"/>
      <c r="I15" s="13">
        <v>1</v>
      </c>
      <c r="J15" s="13"/>
      <c r="K15" s="130">
        <v>1</v>
      </c>
    </row>
    <row r="16" spans="1:11" x14ac:dyDescent="0.2">
      <c r="A16" s="131" t="s">
        <v>17588</v>
      </c>
      <c r="B16" s="132">
        <v>16</v>
      </c>
      <c r="C16" s="133">
        <v>6</v>
      </c>
      <c r="D16" s="133">
        <v>5</v>
      </c>
      <c r="E16" s="133">
        <v>5</v>
      </c>
      <c r="F16" s="133">
        <v>5</v>
      </c>
      <c r="G16" s="133">
        <v>5</v>
      </c>
      <c r="H16" s="133">
        <v>4</v>
      </c>
      <c r="I16" s="133">
        <v>1</v>
      </c>
      <c r="J16" s="133">
        <v>1</v>
      </c>
      <c r="K16" s="134">
        <v>48</v>
      </c>
    </row>
  </sheetData>
  <phoneticPr fontId="6" type="noConversion"/>
  <pageMargins left="0.75" right="0.75" top="1" bottom="1" header="0.5" footer="0.5"/>
  <pageSetup paperSize="0" orientation="portrait" horizontalDpi="0" verticalDpi="0" copies="0" r:id="rId2"/>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workbookViewId="0">
      <selection activeCell="A4" sqref="A4"/>
    </sheetView>
  </sheetViews>
  <sheetFormatPr defaultRowHeight="12.75" x14ac:dyDescent="0.2"/>
  <cols>
    <col min="1" max="1" width="11.7109375" bestFit="1" customWidth="1"/>
    <col min="2" max="3" width="16.140625" customWidth="1"/>
    <col min="4" max="4" width="10.5703125" customWidth="1"/>
    <col min="5" max="5" width="10.5703125" bestFit="1" customWidth="1"/>
  </cols>
  <sheetData>
    <row r="1" spans="1:4" x14ac:dyDescent="0.2">
      <c r="A1" s="135" t="s">
        <v>243</v>
      </c>
      <c r="B1" s="137" t="s">
        <v>17591</v>
      </c>
    </row>
    <row r="2" spans="1:4" x14ac:dyDescent="0.2">
      <c r="A2" s="135" t="s">
        <v>252</v>
      </c>
      <c r="B2" s="136">
        <v>1</v>
      </c>
    </row>
    <row r="3" spans="1:4" x14ac:dyDescent="0.2">
      <c r="A3" s="135" t="s">
        <v>235</v>
      </c>
      <c r="B3" s="137" t="s">
        <v>259</v>
      </c>
    </row>
    <row r="5" spans="1:4" x14ac:dyDescent="0.2">
      <c r="A5" s="119" t="s">
        <v>17587</v>
      </c>
      <c r="B5" s="119" t="s">
        <v>253</v>
      </c>
      <c r="C5" s="120"/>
      <c r="D5" s="121"/>
    </row>
    <row r="6" spans="1:4" x14ac:dyDescent="0.2">
      <c r="A6" s="119" t="s">
        <v>251</v>
      </c>
      <c r="B6" s="122" t="s">
        <v>270</v>
      </c>
      <c r="C6" s="123" t="s">
        <v>294</v>
      </c>
      <c r="D6" s="124" t="s">
        <v>17588</v>
      </c>
    </row>
    <row r="7" spans="1:4" x14ac:dyDescent="0.2">
      <c r="A7" s="122" t="s">
        <v>293</v>
      </c>
      <c r="B7" s="125"/>
      <c r="C7" s="126">
        <v>1</v>
      </c>
      <c r="D7" s="127">
        <v>1</v>
      </c>
    </row>
    <row r="8" spans="1:4" x14ac:dyDescent="0.2">
      <c r="A8" s="128" t="s">
        <v>317</v>
      </c>
      <c r="B8" s="129">
        <v>3</v>
      </c>
      <c r="C8" s="13"/>
      <c r="D8" s="130">
        <v>3</v>
      </c>
    </row>
    <row r="9" spans="1:4" x14ac:dyDescent="0.2">
      <c r="A9" s="128" t="s">
        <v>335</v>
      </c>
      <c r="B9" s="129">
        <v>1</v>
      </c>
      <c r="C9" s="13"/>
      <c r="D9" s="130">
        <v>1</v>
      </c>
    </row>
    <row r="10" spans="1:4" x14ac:dyDescent="0.2">
      <c r="A10" s="128" t="s">
        <v>349</v>
      </c>
      <c r="B10" s="129"/>
      <c r="C10" s="13">
        <v>1</v>
      </c>
      <c r="D10" s="130">
        <v>1</v>
      </c>
    </row>
    <row r="11" spans="1:4" x14ac:dyDescent="0.2">
      <c r="A11" s="128" t="s">
        <v>574</v>
      </c>
      <c r="B11" s="129">
        <v>2</v>
      </c>
      <c r="C11" s="13"/>
      <c r="D11" s="130">
        <v>2</v>
      </c>
    </row>
    <row r="12" spans="1:4" x14ac:dyDescent="0.2">
      <c r="A12" s="128" t="s">
        <v>636</v>
      </c>
      <c r="B12" s="129">
        <v>6</v>
      </c>
      <c r="C12" s="13"/>
      <c r="D12" s="130">
        <v>6</v>
      </c>
    </row>
    <row r="13" spans="1:4" x14ac:dyDescent="0.2">
      <c r="A13" s="128" t="s">
        <v>499</v>
      </c>
      <c r="B13" s="129">
        <v>1</v>
      </c>
      <c r="C13" s="13">
        <v>2</v>
      </c>
      <c r="D13" s="130">
        <v>3</v>
      </c>
    </row>
    <row r="14" spans="1:4" x14ac:dyDescent="0.2">
      <c r="A14" s="128" t="s">
        <v>465</v>
      </c>
      <c r="B14" s="129">
        <v>4</v>
      </c>
      <c r="C14" s="13"/>
      <c r="D14" s="130">
        <v>4</v>
      </c>
    </row>
    <row r="15" spans="1:4" x14ac:dyDescent="0.2">
      <c r="A15" s="128" t="s">
        <v>717</v>
      </c>
      <c r="B15" s="129">
        <v>4</v>
      </c>
      <c r="C15" s="13"/>
      <c r="D15" s="130">
        <v>4</v>
      </c>
    </row>
    <row r="16" spans="1:4" x14ac:dyDescent="0.2">
      <c r="A16" s="128" t="s">
        <v>521</v>
      </c>
      <c r="B16" s="129">
        <v>9</v>
      </c>
      <c r="C16" s="13"/>
      <c r="D16" s="130">
        <v>9</v>
      </c>
    </row>
    <row r="17" spans="1:4" x14ac:dyDescent="0.2">
      <c r="A17" s="128" t="s">
        <v>474</v>
      </c>
      <c r="B17" s="129">
        <v>5</v>
      </c>
      <c r="C17" s="13">
        <v>2</v>
      </c>
      <c r="D17" s="130">
        <v>7</v>
      </c>
    </row>
    <row r="18" spans="1:4" x14ac:dyDescent="0.2">
      <c r="A18" s="128" t="s">
        <v>666</v>
      </c>
      <c r="B18" s="129">
        <v>7</v>
      </c>
      <c r="C18" s="13">
        <v>1</v>
      </c>
      <c r="D18" s="130">
        <v>8</v>
      </c>
    </row>
    <row r="19" spans="1:4" x14ac:dyDescent="0.2">
      <c r="A19" s="128" t="s">
        <v>797</v>
      </c>
      <c r="B19" s="129">
        <v>4</v>
      </c>
      <c r="C19" s="13">
        <v>1</v>
      </c>
      <c r="D19" s="130">
        <v>5</v>
      </c>
    </row>
    <row r="20" spans="1:4" x14ac:dyDescent="0.2">
      <c r="A20" s="128" t="s">
        <v>873</v>
      </c>
      <c r="B20" s="129">
        <v>12</v>
      </c>
      <c r="C20" s="13">
        <v>2</v>
      </c>
      <c r="D20" s="130">
        <v>14</v>
      </c>
    </row>
    <row r="21" spans="1:4" x14ac:dyDescent="0.2">
      <c r="A21" s="128" t="s">
        <v>977</v>
      </c>
      <c r="B21" s="129">
        <v>5</v>
      </c>
      <c r="C21" s="13"/>
      <c r="D21" s="130">
        <v>5</v>
      </c>
    </row>
    <row r="22" spans="1:4" x14ac:dyDescent="0.2">
      <c r="A22" s="128" t="s">
        <v>1042</v>
      </c>
      <c r="B22" s="129">
        <v>9</v>
      </c>
      <c r="C22" s="13">
        <v>6</v>
      </c>
      <c r="D22" s="130">
        <v>15</v>
      </c>
    </row>
    <row r="23" spans="1:4" x14ac:dyDescent="0.2">
      <c r="A23" s="128" t="s">
        <v>1154</v>
      </c>
      <c r="B23" s="129">
        <v>10</v>
      </c>
      <c r="C23" s="13">
        <v>10</v>
      </c>
      <c r="D23" s="130">
        <v>20</v>
      </c>
    </row>
    <row r="24" spans="1:4" x14ac:dyDescent="0.2">
      <c r="A24" s="128" t="s">
        <v>1291</v>
      </c>
      <c r="B24" s="129">
        <v>3</v>
      </c>
      <c r="C24" s="13">
        <v>4</v>
      </c>
      <c r="D24" s="130">
        <v>7</v>
      </c>
    </row>
    <row r="25" spans="1:4" x14ac:dyDescent="0.2">
      <c r="A25" s="128" t="s">
        <v>1387</v>
      </c>
      <c r="B25" s="129">
        <v>13</v>
      </c>
      <c r="C25" s="13">
        <v>4</v>
      </c>
      <c r="D25" s="130">
        <v>17</v>
      </c>
    </row>
    <row r="26" spans="1:4" x14ac:dyDescent="0.2">
      <c r="A26" s="128" t="s">
        <v>1029</v>
      </c>
      <c r="B26" s="129">
        <v>23</v>
      </c>
      <c r="C26" s="13">
        <v>5</v>
      </c>
      <c r="D26" s="130">
        <v>28</v>
      </c>
    </row>
    <row r="27" spans="1:4" x14ac:dyDescent="0.2">
      <c r="A27" s="128" t="s">
        <v>1576</v>
      </c>
      <c r="B27" s="129">
        <v>12</v>
      </c>
      <c r="C27" s="13">
        <v>5</v>
      </c>
      <c r="D27" s="130">
        <v>17</v>
      </c>
    </row>
    <row r="28" spans="1:4" x14ac:dyDescent="0.2">
      <c r="A28" s="128" t="s">
        <v>1793</v>
      </c>
      <c r="B28" s="129">
        <v>22</v>
      </c>
      <c r="C28" s="13">
        <v>11</v>
      </c>
      <c r="D28" s="130">
        <v>33</v>
      </c>
    </row>
    <row r="29" spans="1:4" x14ac:dyDescent="0.2">
      <c r="A29" s="128" t="s">
        <v>1863</v>
      </c>
      <c r="B29" s="129">
        <v>23</v>
      </c>
      <c r="C29" s="13">
        <v>5</v>
      </c>
      <c r="D29" s="130">
        <v>28</v>
      </c>
    </row>
    <row r="30" spans="1:4" x14ac:dyDescent="0.2">
      <c r="A30" s="128" t="s">
        <v>2343</v>
      </c>
      <c r="B30" s="129">
        <v>20</v>
      </c>
      <c r="C30" s="13">
        <v>11</v>
      </c>
      <c r="D30" s="130">
        <v>31</v>
      </c>
    </row>
    <row r="31" spans="1:4" x14ac:dyDescent="0.2">
      <c r="A31" s="128" t="s">
        <v>2361</v>
      </c>
      <c r="B31" s="129">
        <v>26</v>
      </c>
      <c r="C31" s="13">
        <v>12</v>
      </c>
      <c r="D31" s="130">
        <v>38</v>
      </c>
    </row>
    <row r="32" spans="1:4" x14ac:dyDescent="0.2">
      <c r="A32" s="128" t="s">
        <v>2507</v>
      </c>
      <c r="B32" s="129">
        <v>26</v>
      </c>
      <c r="C32" s="13">
        <v>9</v>
      </c>
      <c r="D32" s="130">
        <v>35</v>
      </c>
    </row>
    <row r="33" spans="1:4" x14ac:dyDescent="0.2">
      <c r="A33" s="128" t="s">
        <v>2728</v>
      </c>
      <c r="B33" s="129">
        <v>28</v>
      </c>
      <c r="C33" s="13">
        <v>7</v>
      </c>
      <c r="D33" s="130">
        <v>35</v>
      </c>
    </row>
    <row r="34" spans="1:4" x14ac:dyDescent="0.2">
      <c r="A34" s="128" t="s">
        <v>2991</v>
      </c>
      <c r="B34" s="129">
        <v>34</v>
      </c>
      <c r="C34" s="13">
        <v>11</v>
      </c>
      <c r="D34" s="130">
        <v>45</v>
      </c>
    </row>
    <row r="35" spans="1:4" x14ac:dyDescent="0.2">
      <c r="A35" s="128" t="s">
        <v>3288</v>
      </c>
      <c r="B35" s="129">
        <v>35</v>
      </c>
      <c r="C35" s="13">
        <v>15</v>
      </c>
      <c r="D35" s="130">
        <v>50</v>
      </c>
    </row>
    <row r="36" spans="1:4" x14ac:dyDescent="0.2">
      <c r="A36" s="128" t="s">
        <v>3564</v>
      </c>
      <c r="B36" s="129">
        <v>30</v>
      </c>
      <c r="C36" s="13">
        <v>15</v>
      </c>
      <c r="D36" s="130">
        <v>45</v>
      </c>
    </row>
    <row r="37" spans="1:4" x14ac:dyDescent="0.2">
      <c r="A37" s="128" t="s">
        <v>3899</v>
      </c>
      <c r="B37" s="129">
        <v>30</v>
      </c>
      <c r="C37" s="13">
        <v>8</v>
      </c>
      <c r="D37" s="130">
        <v>38</v>
      </c>
    </row>
    <row r="38" spans="1:4" x14ac:dyDescent="0.2">
      <c r="A38" s="128" t="s">
        <v>4157</v>
      </c>
      <c r="B38" s="129">
        <v>37</v>
      </c>
      <c r="C38" s="13">
        <v>25</v>
      </c>
      <c r="D38" s="130">
        <v>62</v>
      </c>
    </row>
    <row r="39" spans="1:4" x14ac:dyDescent="0.2">
      <c r="A39" s="128" t="s">
        <v>4466</v>
      </c>
      <c r="B39" s="129">
        <v>36</v>
      </c>
      <c r="C39" s="13">
        <v>12</v>
      </c>
      <c r="D39" s="130">
        <v>48</v>
      </c>
    </row>
    <row r="40" spans="1:4" x14ac:dyDescent="0.2">
      <c r="A40" s="128" t="s">
        <v>4771</v>
      </c>
      <c r="B40" s="129">
        <v>49</v>
      </c>
      <c r="C40" s="13">
        <v>14</v>
      </c>
      <c r="D40" s="130">
        <v>63</v>
      </c>
    </row>
    <row r="41" spans="1:4" x14ac:dyDescent="0.2">
      <c r="A41" s="128" t="s">
        <v>5045</v>
      </c>
      <c r="B41" s="129">
        <v>29</v>
      </c>
      <c r="C41" s="13">
        <v>22</v>
      </c>
      <c r="D41" s="130">
        <v>51</v>
      </c>
    </row>
    <row r="42" spans="1:4" x14ac:dyDescent="0.2">
      <c r="A42" s="128" t="s">
        <v>5331</v>
      </c>
      <c r="B42" s="129">
        <v>58</v>
      </c>
      <c r="C42" s="13">
        <v>29</v>
      </c>
      <c r="D42" s="130">
        <v>87</v>
      </c>
    </row>
    <row r="43" spans="1:4" x14ac:dyDescent="0.2">
      <c r="A43" s="128" t="s">
        <v>5796</v>
      </c>
      <c r="B43" s="129">
        <v>42</v>
      </c>
      <c r="C43" s="13">
        <v>28</v>
      </c>
      <c r="D43" s="130">
        <v>70</v>
      </c>
    </row>
    <row r="44" spans="1:4" x14ac:dyDescent="0.2">
      <c r="A44" s="128" t="s">
        <v>5920</v>
      </c>
      <c r="B44" s="129">
        <v>4</v>
      </c>
      <c r="C44" s="13">
        <v>4</v>
      </c>
      <c r="D44" s="130">
        <v>8</v>
      </c>
    </row>
    <row r="45" spans="1:4" x14ac:dyDescent="0.2">
      <c r="A45" s="131" t="s">
        <v>17588</v>
      </c>
      <c r="B45" s="132">
        <v>662</v>
      </c>
      <c r="C45" s="133">
        <v>282</v>
      </c>
      <c r="D45" s="134">
        <v>944</v>
      </c>
    </row>
    <row r="49" spans="1:4" x14ac:dyDescent="0.2">
      <c r="A49" t="s">
        <v>17921</v>
      </c>
      <c r="B49" s="15">
        <v>885</v>
      </c>
      <c r="C49" s="93">
        <f>B49/$B$49</f>
        <v>1</v>
      </c>
      <c r="D49" t="s">
        <v>17924</v>
      </c>
    </row>
    <row r="50" spans="1:4" x14ac:dyDescent="0.2">
      <c r="A50" t="s">
        <v>17922</v>
      </c>
      <c r="B50" s="31">
        <v>243</v>
      </c>
      <c r="C50" s="93">
        <f>B50/$B$49</f>
        <v>0.27457627118644068</v>
      </c>
      <c r="D50" t="s">
        <v>17923</v>
      </c>
    </row>
    <row r="51" spans="1:4" x14ac:dyDescent="0.2">
      <c r="A51" t="s">
        <v>17925</v>
      </c>
      <c r="B51" s="31">
        <v>295</v>
      </c>
      <c r="C51" s="93">
        <f>B51/$B$49</f>
        <v>0.33333333333333331</v>
      </c>
      <c r="D51" t="s">
        <v>17923</v>
      </c>
    </row>
    <row r="53" spans="1:4" x14ac:dyDescent="0.2">
      <c r="A53" t="s">
        <v>17921</v>
      </c>
      <c r="B53" s="15">
        <v>936</v>
      </c>
      <c r="D53" t="s">
        <v>17926</v>
      </c>
    </row>
    <row r="54" spans="1:4" x14ac:dyDescent="0.2">
      <c r="A54" t="s">
        <v>17927</v>
      </c>
      <c r="B54">
        <f>B53-B49</f>
        <v>51</v>
      </c>
      <c r="D54" t="s">
        <v>17923</v>
      </c>
    </row>
    <row r="55" spans="1:4" x14ac:dyDescent="0.2">
      <c r="A55" t="s">
        <v>17928</v>
      </c>
      <c r="B55" s="31">
        <f>B51+B50</f>
        <v>538</v>
      </c>
      <c r="D55" t="s">
        <v>17923</v>
      </c>
    </row>
    <row r="56" spans="1:4" x14ac:dyDescent="0.2">
      <c r="A56" t="s">
        <v>17929</v>
      </c>
      <c r="B56">
        <f>B55+B54</f>
        <v>589</v>
      </c>
      <c r="D56" t="s">
        <v>17923</v>
      </c>
    </row>
    <row r="57" spans="1:4" x14ac:dyDescent="0.2">
      <c r="A57" t="s">
        <v>17930</v>
      </c>
      <c r="B57">
        <v>1752</v>
      </c>
      <c r="D57" t="s">
        <v>17923</v>
      </c>
    </row>
    <row r="58" spans="1:4" x14ac:dyDescent="0.2">
      <c r="A58" t="s">
        <v>17931</v>
      </c>
      <c r="B58">
        <v>76</v>
      </c>
      <c r="D58" t="s">
        <v>17923</v>
      </c>
    </row>
    <row r="59" spans="1:4" x14ac:dyDescent="0.2">
      <c r="A59" t="s">
        <v>17932</v>
      </c>
      <c r="B59">
        <f>B57-B58</f>
        <v>1676</v>
      </c>
      <c r="D59" t="s">
        <v>17923</v>
      </c>
    </row>
  </sheetData>
  <phoneticPr fontId="6" type="noConversion"/>
  <pageMargins left="0.75" right="0.75" top="1" bottom="1" header="0.5" footer="0.5"/>
  <pageSetup paperSize="0" orientation="portrait" horizontalDpi="0" verticalDpi="0" copies="0" r:id="rId2"/>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29"/>
  <sheetViews>
    <sheetView workbookViewId="0"/>
  </sheetViews>
  <sheetFormatPr defaultRowHeight="12.75" x14ac:dyDescent="0.2"/>
  <cols>
    <col min="1" max="1" width="13.85546875" customWidth="1"/>
    <col min="2" max="2" width="17" customWidth="1"/>
    <col min="3" max="3" width="10.85546875" bestFit="1" customWidth="1"/>
    <col min="4" max="4" width="7.85546875" bestFit="1" customWidth="1"/>
    <col min="5" max="5" width="11.28515625" customWidth="1"/>
    <col min="6" max="6" width="8" customWidth="1"/>
    <col min="7" max="7" width="15.5703125" customWidth="1"/>
    <col min="8" max="8" width="10.85546875" customWidth="1"/>
    <col min="9" max="9" width="8.42578125" customWidth="1"/>
    <col min="10" max="10" width="13.7109375" customWidth="1"/>
    <col min="11" max="11" width="16" customWidth="1"/>
    <col min="12" max="15" width="11.7109375" bestFit="1" customWidth="1"/>
  </cols>
  <sheetData>
    <row r="3" spans="1:12" x14ac:dyDescent="0.2">
      <c r="A3" s="152" t="s">
        <v>17587</v>
      </c>
      <c r="B3" s="152" t="s">
        <v>18166</v>
      </c>
    </row>
    <row r="4" spans="1:12" x14ac:dyDescent="0.2">
      <c r="A4" s="152" t="s">
        <v>18165</v>
      </c>
      <c r="B4" t="s">
        <v>7856</v>
      </c>
      <c r="C4" t="s">
        <v>2808</v>
      </c>
      <c r="D4" t="s">
        <v>7990</v>
      </c>
      <c r="E4" t="s">
        <v>18167</v>
      </c>
      <c r="F4" t="s">
        <v>271</v>
      </c>
      <c r="G4" t="s">
        <v>12778</v>
      </c>
      <c r="H4" t="s">
        <v>505</v>
      </c>
      <c r="I4" t="s">
        <v>3085</v>
      </c>
      <c r="J4" t="s">
        <v>2345</v>
      </c>
      <c r="K4" t="s">
        <v>1419</v>
      </c>
      <c r="L4" t="s">
        <v>17588</v>
      </c>
    </row>
    <row r="5" spans="1:12" x14ac:dyDescent="0.2">
      <c r="A5" s="9" t="s">
        <v>290</v>
      </c>
      <c r="B5" s="13">
        <v>36</v>
      </c>
      <c r="C5" s="13">
        <v>35</v>
      </c>
      <c r="D5" s="13"/>
      <c r="E5" s="13">
        <v>211</v>
      </c>
      <c r="F5" s="13">
        <v>955</v>
      </c>
      <c r="G5" s="13">
        <v>2</v>
      </c>
      <c r="H5" s="13">
        <v>530</v>
      </c>
      <c r="I5" s="13">
        <v>98</v>
      </c>
      <c r="J5" s="13"/>
      <c r="K5" s="13">
        <v>207</v>
      </c>
      <c r="L5" s="13">
        <v>2074</v>
      </c>
    </row>
    <row r="6" spans="1:12" x14ac:dyDescent="0.2">
      <c r="A6" s="9" t="s">
        <v>753</v>
      </c>
      <c r="B6" s="13">
        <v>56</v>
      </c>
      <c r="C6" s="13">
        <v>164</v>
      </c>
      <c r="D6" s="13">
        <v>20</v>
      </c>
      <c r="E6" s="13">
        <v>513</v>
      </c>
      <c r="F6" s="13">
        <v>1239</v>
      </c>
      <c r="G6" s="13">
        <v>21</v>
      </c>
      <c r="H6" s="13">
        <v>748</v>
      </c>
      <c r="I6" s="13">
        <v>127</v>
      </c>
      <c r="J6" s="13"/>
      <c r="K6" s="13">
        <v>532</v>
      </c>
      <c r="L6" s="13">
        <v>3420</v>
      </c>
    </row>
    <row r="7" spans="1:12" x14ac:dyDescent="0.2">
      <c r="A7" s="9" t="s">
        <v>279</v>
      </c>
      <c r="B7" s="13"/>
      <c r="C7" s="13"/>
      <c r="D7" s="13"/>
      <c r="E7" s="13">
        <v>5</v>
      </c>
      <c r="F7" s="13">
        <v>55</v>
      </c>
      <c r="G7" s="13"/>
      <c r="H7" s="13">
        <v>9</v>
      </c>
      <c r="I7" s="13">
        <v>1</v>
      </c>
      <c r="J7" s="13"/>
      <c r="K7" s="13">
        <v>11</v>
      </c>
      <c r="L7" s="13">
        <v>81</v>
      </c>
    </row>
    <row r="8" spans="1:12" x14ac:dyDescent="0.2">
      <c r="A8" s="9" t="s">
        <v>332</v>
      </c>
      <c r="B8" s="13"/>
      <c r="C8" s="13"/>
      <c r="D8" s="13"/>
      <c r="E8" s="13">
        <v>7</v>
      </c>
      <c r="F8" s="13">
        <v>172</v>
      </c>
      <c r="G8" s="13"/>
      <c r="H8" s="13">
        <v>63</v>
      </c>
      <c r="I8" s="13">
        <v>2</v>
      </c>
      <c r="J8" s="13"/>
      <c r="K8" s="13">
        <v>29</v>
      </c>
      <c r="L8" s="13">
        <v>273</v>
      </c>
    </row>
    <row r="9" spans="1:12" x14ac:dyDescent="0.2">
      <c r="A9" s="9" t="s">
        <v>17959</v>
      </c>
      <c r="B9" s="13">
        <v>6</v>
      </c>
      <c r="C9" s="13">
        <v>3</v>
      </c>
      <c r="D9" s="13"/>
      <c r="E9" s="13">
        <v>2</v>
      </c>
      <c r="F9" s="13">
        <v>13</v>
      </c>
      <c r="G9" s="13"/>
      <c r="H9" s="13">
        <v>5</v>
      </c>
      <c r="I9" s="13">
        <v>2</v>
      </c>
      <c r="J9" s="13">
        <v>1</v>
      </c>
      <c r="K9" s="13">
        <v>6</v>
      </c>
      <c r="L9" s="13">
        <v>38</v>
      </c>
    </row>
    <row r="10" spans="1:12" x14ac:dyDescent="0.2">
      <c r="A10" s="9" t="s">
        <v>1244</v>
      </c>
      <c r="B10" s="13"/>
      <c r="C10" s="13"/>
      <c r="D10" s="13"/>
      <c r="E10" s="13"/>
      <c r="F10" s="13">
        <v>2</v>
      </c>
      <c r="G10" s="13"/>
      <c r="H10" s="13">
        <v>1</v>
      </c>
      <c r="I10" s="13"/>
      <c r="J10" s="13"/>
      <c r="K10" s="13">
        <v>1</v>
      </c>
      <c r="L10" s="13">
        <v>4</v>
      </c>
    </row>
    <row r="11" spans="1:12" x14ac:dyDescent="0.2">
      <c r="A11" s="9" t="s">
        <v>263</v>
      </c>
      <c r="B11" s="13"/>
      <c r="C11" s="13"/>
      <c r="D11" s="13"/>
      <c r="E11" s="13">
        <v>24</v>
      </c>
      <c r="F11" s="13">
        <v>452</v>
      </c>
      <c r="G11" s="13"/>
      <c r="H11" s="13">
        <v>85</v>
      </c>
      <c r="I11" s="13">
        <v>8</v>
      </c>
      <c r="J11" s="13"/>
      <c r="K11" s="13">
        <v>73</v>
      </c>
      <c r="L11" s="13">
        <v>642</v>
      </c>
    </row>
    <row r="12" spans="1:12" x14ac:dyDescent="0.2">
      <c r="A12" s="9" t="s">
        <v>7380</v>
      </c>
      <c r="B12" s="13"/>
      <c r="C12" s="13"/>
      <c r="D12" s="13"/>
      <c r="E12" s="13"/>
      <c r="F12" s="13">
        <v>3</v>
      </c>
      <c r="G12" s="13"/>
      <c r="H12" s="13"/>
      <c r="I12" s="13"/>
      <c r="J12" s="13"/>
      <c r="K12" s="13">
        <v>1</v>
      </c>
      <c r="L12" s="13">
        <v>4</v>
      </c>
    </row>
    <row r="13" spans="1:12" x14ac:dyDescent="0.2">
      <c r="A13" s="9" t="s">
        <v>2102</v>
      </c>
      <c r="B13" s="13"/>
      <c r="C13" s="13"/>
      <c r="D13" s="13"/>
      <c r="E13" s="13">
        <v>1</v>
      </c>
      <c r="F13" s="13"/>
      <c r="G13" s="13"/>
      <c r="H13" s="13"/>
      <c r="I13" s="13"/>
      <c r="J13" s="13"/>
      <c r="K13" s="13">
        <v>1</v>
      </c>
      <c r="L13" s="13">
        <v>2</v>
      </c>
    </row>
    <row r="14" spans="1:12" x14ac:dyDescent="0.2">
      <c r="A14" s="9" t="s">
        <v>781</v>
      </c>
      <c r="B14" s="13">
        <v>24</v>
      </c>
      <c r="C14" s="13">
        <v>10</v>
      </c>
      <c r="D14" s="13">
        <v>37</v>
      </c>
      <c r="E14" s="13">
        <v>347</v>
      </c>
      <c r="F14" s="13">
        <v>392</v>
      </c>
      <c r="G14" s="13">
        <v>27</v>
      </c>
      <c r="H14" s="13">
        <v>126</v>
      </c>
      <c r="I14" s="13">
        <v>6</v>
      </c>
      <c r="J14" s="13"/>
      <c r="K14" s="13">
        <v>196</v>
      </c>
      <c r="L14" s="13">
        <v>1165</v>
      </c>
    </row>
    <row r="15" spans="1:12" x14ac:dyDescent="0.2">
      <c r="A15" s="9" t="s">
        <v>334</v>
      </c>
      <c r="B15" s="13"/>
      <c r="C15" s="13"/>
      <c r="D15" s="13">
        <v>8</v>
      </c>
      <c r="E15" s="13">
        <v>23</v>
      </c>
      <c r="F15" s="13">
        <v>25</v>
      </c>
      <c r="G15" s="13"/>
      <c r="H15" s="13">
        <v>8</v>
      </c>
      <c r="I15" s="13">
        <v>1</v>
      </c>
      <c r="J15" s="13"/>
      <c r="K15" s="13">
        <v>9</v>
      </c>
      <c r="L15" s="13">
        <v>74</v>
      </c>
    </row>
    <row r="16" spans="1:12" x14ac:dyDescent="0.2">
      <c r="A16" s="9" t="s">
        <v>17588</v>
      </c>
      <c r="B16" s="13">
        <v>122</v>
      </c>
      <c r="C16" s="13">
        <v>212</v>
      </c>
      <c r="D16" s="13">
        <v>65</v>
      </c>
      <c r="E16" s="13">
        <v>1133</v>
      </c>
      <c r="F16" s="13">
        <v>3308</v>
      </c>
      <c r="G16" s="13">
        <v>50</v>
      </c>
      <c r="H16" s="13">
        <v>1575</v>
      </c>
      <c r="I16" s="13">
        <v>245</v>
      </c>
      <c r="J16" s="13">
        <v>1</v>
      </c>
      <c r="K16" s="13">
        <v>1066</v>
      </c>
      <c r="L16" s="13">
        <v>7777</v>
      </c>
    </row>
    <row r="18" spans="1:13" x14ac:dyDescent="0.2">
      <c r="B18" t="s">
        <v>17147</v>
      </c>
    </row>
    <row r="19" spans="1:13" x14ac:dyDescent="0.2">
      <c r="A19" s="9" t="str">
        <f t="shared" ref="A19:A29" si="0">A5</f>
        <v>Accident</v>
      </c>
      <c r="B19" s="153">
        <f>GETPIVOTDATA("Reg",$A$3,"How","Accident","Built At","Airspeed")/GETPIVOTDATA("Reg",$A$3,"Built At","Airspeed")</f>
        <v>0.29508196721311475</v>
      </c>
      <c r="C19" s="153">
        <f>GETPIVOTDATA("Reg",$A$3,"How","Accident","Built At","Bankstown")/GETPIVOTDATA("Reg",$A$3,"Built At","Bankstown")</f>
        <v>0.1650943396226415</v>
      </c>
      <c r="D19" s="153">
        <f>GETPIVOTDATA("Reg",$A$3,"How","Accident","Built At","Chester")/GETPIVOTDATA("Reg",$A$3,"Built At","Chester")</f>
        <v>0</v>
      </c>
      <c r="E19" s="153">
        <f>GETPIVOTDATA("Reg",$A$3,"How","Accident","Built At","Downsview")/GETPIVOTDATA("Reg",$A$3,"Built At","Downsview")</f>
        <v>0.18623124448367168</v>
      </c>
      <c r="F19" s="153">
        <f>GETPIVOTDATA("Reg",$A$3,"How","Accident","Built At","Hatfield")/GETPIVOTDATA("Reg",$A$3,"Built At","Hatfield")</f>
        <v>0.28869407496977023</v>
      </c>
      <c r="G19" s="153">
        <f>GETPIVOTDATA("Reg",$A$3,"How","Accident","Built At","Hatfield/Chester")/GETPIVOTDATA("Reg",$A$3,"Built At","Hatfield/Chester")</f>
        <v>0.04</v>
      </c>
      <c r="H19" s="153">
        <f>GETPIVOTDATA("Reg",$A$3,"How","Accident","Built At","Leavesden")/GETPIVOTDATA("Reg",$A$3,"Built At","Leavesden")</f>
        <v>0.33650793650793653</v>
      </c>
      <c r="I19" s="153">
        <f>GETPIVOTDATA("Reg",$A$3,"How","Accident","Built At","Percival")/GETPIVOTDATA("Reg",$A$3,"Built At","Percival")</f>
        <v>0.4</v>
      </c>
      <c r="J19" s="153"/>
      <c r="K19" s="153">
        <f>GETPIVOTDATA("Reg",$A$3,"How","Accident","Built At","Standard Motors")/GETPIVOTDATA("Reg",$A$3,"Built At","Standard Motors")</f>
        <v>0.19418386491557224</v>
      </c>
      <c r="L19" s="153">
        <f>GETPIVOTDATA("Reg",$A$3,"How","Accident")/GETPIVOTDATA("Reg",$A$3)</f>
        <v>0.26668381123826668</v>
      </c>
      <c r="M19" t="str">
        <f>A19</f>
        <v>Accident</v>
      </c>
    </row>
    <row r="20" spans="1:13" x14ac:dyDescent="0.2">
      <c r="A20" s="9" t="str">
        <f t="shared" si="0"/>
        <v>Disposed</v>
      </c>
      <c r="B20" s="153">
        <f>GETPIVOTDATA("Reg",$A$3,"How","Disposed","Built At","Airspeed")/GETPIVOTDATA("Reg",$A$3,"Built At","Airspeed")</f>
        <v>0.45901639344262296</v>
      </c>
      <c r="C20" s="153">
        <f>GETPIVOTDATA("Reg",$A$3,"How","Disposed","Built At","Bankstown")/GETPIVOTDATA("Reg",$A$3,"Built At","Bankstown")</f>
        <v>0.77358490566037741</v>
      </c>
      <c r="D20" s="153">
        <f>GETPIVOTDATA("Reg",$A$3,"How","Disposed","Built At","Chester")/GETPIVOTDATA("Reg",$A$3,"Built At","Chester")</f>
        <v>0.30769230769230771</v>
      </c>
      <c r="E20" s="153">
        <f>GETPIVOTDATA("Reg",$A$3,"How","Disposed","Built At","Downsview")/GETPIVOTDATA("Reg",$A$3,"Built At","Downsview")</f>
        <v>0.45278022947925861</v>
      </c>
      <c r="F20" s="153">
        <f>GETPIVOTDATA("Reg",$A$3,"How","Disposed","Built At","Hatfield")/GETPIVOTDATA("Reg",$A$3,"Built At","Hatfield")</f>
        <v>0.37454655380894802</v>
      </c>
      <c r="G20" s="153">
        <f>GETPIVOTDATA("Reg",$A$3,"How","Disposed","Built At","Hatfield/Chester")/GETPIVOTDATA("Reg",$A$3,"Built At","Hatfield/Chester")</f>
        <v>0.42</v>
      </c>
      <c r="H20" s="153">
        <f>GETPIVOTDATA("Reg",$A$3,"How","Disposed","Built At","Leavesden")/GETPIVOTDATA("Reg",$A$3,"Built At","Leavesden")</f>
        <v>0.47492063492063491</v>
      </c>
      <c r="I20" s="153">
        <f>GETPIVOTDATA("Reg",$A$3,"How","Disposed","Built At","Percival")/GETPIVOTDATA("Reg",$A$3,"Built At","Percival")</f>
        <v>0.51836734693877551</v>
      </c>
      <c r="J20" s="153"/>
      <c r="K20" s="153">
        <f>GETPIVOTDATA("Reg",$A$3,"How","Disposed","Built At","Standard Motors")/GETPIVOTDATA("Reg",$A$3,"Built At","Standard Motors")</f>
        <v>0.49906191369606001</v>
      </c>
      <c r="L20" s="153">
        <f>GETPIVOTDATA("Reg",$A$3,"How","Disposed")/GETPIVOTDATA("Reg",$A$3)</f>
        <v>0.43975826154043973</v>
      </c>
      <c r="M20" t="str">
        <f t="shared" ref="M20:M29" si="1">A20</f>
        <v>Disposed</v>
      </c>
    </row>
    <row r="21" spans="1:13" x14ac:dyDescent="0.2">
      <c r="A21" s="9" t="str">
        <f t="shared" si="0"/>
        <v>Escaped</v>
      </c>
      <c r="B21" s="153"/>
      <c r="C21" s="153"/>
      <c r="D21" s="153"/>
      <c r="E21" s="153">
        <f>GETPIVOTDATA("Reg",$A$3,"How","Escaped","Built At","Downsview")/GETPIVOTDATA("Reg",$A$3,"Built At","Downsview")</f>
        <v>4.4130626654898496E-3</v>
      </c>
      <c r="F21" s="153">
        <f>GETPIVOTDATA("Reg",$A$3,"How","Escaped","Built At","Hatfield")/GETPIVOTDATA("Reg",$A$3,"Built At","Hatfield")</f>
        <v>1.6626360338573155E-2</v>
      </c>
      <c r="G21" s="153"/>
      <c r="H21" s="153">
        <f>GETPIVOTDATA("Reg",$A$3,"How","Escaped","Built At","Leavesden")/GETPIVOTDATA("Reg",$A$3,"Built At","Leavesden")</f>
        <v>5.7142857142857143E-3</v>
      </c>
      <c r="I21" s="153">
        <f>GETPIVOTDATA("Reg",$A$3,"How","Escaped","Built At","Percival")/GETPIVOTDATA("Reg",$A$3,"Built At","Percival")</f>
        <v>4.0816326530612249E-3</v>
      </c>
      <c r="J21" s="153"/>
      <c r="K21" s="153">
        <f>GETPIVOTDATA("Reg",$A$3,"How","Escaped","Built At","Standard Motors")/GETPIVOTDATA("Reg",$A$3,"Built At","Standard Motors")</f>
        <v>1.0318949343339587E-2</v>
      </c>
      <c r="L21" s="153">
        <f>GETPIVOTDATA("Reg",$A$3,"How","Escaped")/GETPIVOTDATA("Reg",$A$3)</f>
        <v>1.0415327247010416E-2</v>
      </c>
      <c r="M21" t="str">
        <f t="shared" si="1"/>
        <v>Escaped</v>
      </c>
    </row>
    <row r="22" spans="1:13" x14ac:dyDescent="0.2">
      <c r="A22" s="9" t="str">
        <f t="shared" si="0"/>
        <v>Missing</v>
      </c>
      <c r="B22" s="153">
        <f>GETPIVOTDATA("Reg",$A$3,"How","Missing","Built At","Airspeed")/GETPIVOTDATA("Reg",$A$3,"Built At","Airspeed")</f>
        <v>0</v>
      </c>
      <c r="C22" s="153">
        <f>GETPIVOTDATA("Reg",$A$3,"How","Missing","Built At","Bankstown")/GETPIVOTDATA("Reg",$A$3,"Built At","Bankstown")</f>
        <v>0</v>
      </c>
      <c r="D22" s="153">
        <f>GETPIVOTDATA("Reg",$A$3,"How","Missing","Built At","Chester")/GETPIVOTDATA("Reg",$A$3,"Built At","Chester")</f>
        <v>0</v>
      </c>
      <c r="E22" s="153">
        <f>GETPIVOTDATA("Reg",$A$3,"How","Missing","Built At","Downsview")/GETPIVOTDATA("Reg",$A$3,"Built At","Downsview")</f>
        <v>6.1782877316857903E-3</v>
      </c>
      <c r="F22" s="153">
        <f>GETPIVOTDATA("Reg",$A$3,"How","Missing","Built At","Hatfield")/GETPIVOTDATA("Reg",$A$3,"Built At","Hatfield")</f>
        <v>5.1995163240628778E-2</v>
      </c>
      <c r="G22" s="153">
        <f>GETPIVOTDATA("Reg",$A$3,"How","Missing","Built At","Hatfield/Chester")/GETPIVOTDATA("Reg",$A$3,"Built At","Hatfield/Chester")</f>
        <v>0</v>
      </c>
      <c r="H22" s="153">
        <f>GETPIVOTDATA("Reg",$A$3,"How","Missing","Built At","Leavesden")/GETPIVOTDATA("Reg",$A$3,"Built At","Leavesden")</f>
        <v>0.04</v>
      </c>
      <c r="I22" s="153">
        <f>GETPIVOTDATA("Reg",$A$3,"How","Missing","Built At","Percival")/GETPIVOTDATA("Reg",$A$3,"Built At","Percival")</f>
        <v>8.1632653061224497E-3</v>
      </c>
      <c r="J22" s="153"/>
      <c r="K22" s="153">
        <f>GETPIVOTDATA("Reg",$A$3,"How","Missing","Built At","Standard Motors")/GETPIVOTDATA("Reg",$A$3,"Built At","Standard Motors")</f>
        <v>2.7204502814258912E-2</v>
      </c>
      <c r="L22" s="153">
        <f>GETPIVOTDATA("Reg",$A$3,"How","Missing")/GETPIVOTDATA("Reg",$A$3)</f>
        <v>3.5103510351035101E-2</v>
      </c>
      <c r="M22" t="str">
        <f t="shared" si="1"/>
        <v>Missing</v>
      </c>
    </row>
    <row r="23" spans="1:13" x14ac:dyDescent="0.2">
      <c r="A23" s="9" t="str">
        <f t="shared" si="0"/>
        <v>Museum</v>
      </c>
      <c r="B23" s="153">
        <f>GETPIVOTDATA("Reg",$A$3,"How","Museum","Built At","Airspeed")/GETPIVOTDATA("Reg",$A$3,"Built At","Airspeed")</f>
        <v>4.9180327868852458E-2</v>
      </c>
      <c r="C23" s="153">
        <f>GETPIVOTDATA("Reg",$A$3,"How","Museum","Built At","Bankstown")/GETPIVOTDATA("Reg",$A$3,"Built At","Bankstown")</f>
        <v>1.4150943396226415E-2</v>
      </c>
      <c r="D23" s="153"/>
      <c r="E23" s="153">
        <f>GETPIVOTDATA("Reg",$A$3,"How","Museum","Built At","Downsview")/GETPIVOTDATA("Reg",$A$3,"Built At","Downsview")</f>
        <v>1.76522506619594E-3</v>
      </c>
      <c r="F23" s="153">
        <f>GETPIVOTDATA("Reg",$A$3,"How","Museum","Built At","Hatfield")/GETPIVOTDATA("Reg",$A$3,"Built At","Hatfield")</f>
        <v>3.9298669891172913E-3</v>
      </c>
      <c r="G23" s="153"/>
      <c r="H23" s="153">
        <f>GETPIVOTDATA("Reg",$A$3,"How","Museum","Built At","Leavesden")/GETPIVOTDATA("Reg",$A$3,"Built At","Leavesden")</f>
        <v>3.1746031746031746E-3</v>
      </c>
      <c r="I23" s="153">
        <f>GETPIVOTDATA("Reg",$A$3,"How","Museum","Built At","Percival")/GETPIVOTDATA("Reg",$A$3,"Built At","Percival")</f>
        <v>8.1632653061224497E-3</v>
      </c>
      <c r="J23" s="153"/>
      <c r="K23" s="153">
        <f>GETPIVOTDATA("Reg",$A$3,"How","Museum","Built At","Standard Motors")/GETPIVOTDATA("Reg",$A$3,"Built At","Standard Motors")</f>
        <v>5.6285178236397749E-3</v>
      </c>
      <c r="L23" s="153">
        <f>GETPIVOTDATA("Reg",$A$3,"How","Museum")/GETPIVOTDATA("Reg",$A$3)</f>
        <v>4.8862029060048858E-3</v>
      </c>
      <c r="M23" t="str">
        <f t="shared" si="1"/>
        <v>Museum</v>
      </c>
    </row>
    <row r="24" spans="1:13" x14ac:dyDescent="0.2">
      <c r="A24" s="9" t="str">
        <f t="shared" si="0"/>
        <v>Not Delivered</v>
      </c>
      <c r="B24" s="153"/>
      <c r="C24" s="153"/>
      <c r="D24" s="153"/>
      <c r="E24" s="153"/>
      <c r="F24" s="153">
        <f>GETPIVOTDATA("Reg",$A$3,"How","Not Delivered","Built At","Hatfield")/GETPIVOTDATA("Reg",$A$3,"Built At","Hatfield")</f>
        <v>6.0459492140266019E-4</v>
      </c>
      <c r="G24" s="153"/>
      <c r="H24" s="153">
        <f>GETPIVOTDATA("Reg",$A$3,"How","Not Delivered","Built At","Leavesden")/GETPIVOTDATA("Reg",$A$3,"Built At","Leavesden")</f>
        <v>6.3492063492063492E-4</v>
      </c>
      <c r="I24" s="153"/>
      <c r="J24" s="153"/>
      <c r="K24" s="153">
        <f>GETPIVOTDATA("Reg",$A$3,"How","Not Delivered","Built At","Standard Motors")/GETPIVOTDATA("Reg",$A$3,"Built At","Standard Motors")</f>
        <v>9.3808630393996248E-4</v>
      </c>
      <c r="L24" s="153">
        <f>GETPIVOTDATA("Reg",$A$3,"How","Not Delivered")/GETPIVOTDATA("Reg",$A$3)</f>
        <v>5.1433714800051432E-4</v>
      </c>
      <c r="M24" t="str">
        <f t="shared" si="1"/>
        <v>Not Delivered</v>
      </c>
    </row>
    <row r="25" spans="1:13" x14ac:dyDescent="0.2">
      <c r="A25" s="9" t="str">
        <f t="shared" si="0"/>
        <v>Operations</v>
      </c>
      <c r="B25" s="153">
        <f>GETPIVOTDATA("Reg",$A$3,"How","Operations","Built At","Airspeed")/GETPIVOTDATA("Reg",$A$3,"Built At","Airspeed")</f>
        <v>0</v>
      </c>
      <c r="C25" s="153">
        <f>GETPIVOTDATA("Reg",$A$3,"How","Operations","Built At","Bankstown")/GETPIVOTDATA("Reg",$A$3,"Built At","Bankstown")</f>
        <v>0</v>
      </c>
      <c r="D25" s="153">
        <f>GETPIVOTDATA("Reg",$A$3,"How","Operations","Built At","Chester")/GETPIVOTDATA("Reg",$A$3,"Built At","Chester")</f>
        <v>0</v>
      </c>
      <c r="E25" s="153">
        <f>GETPIVOTDATA("Reg",$A$3,"How","Operations","Built At","Downsview")/GETPIVOTDATA("Reg",$A$3,"Built At","Downsview")</f>
        <v>2.1182700794351281E-2</v>
      </c>
      <c r="F25" s="153">
        <f>GETPIVOTDATA("Reg",$A$3,"How","Operations","Built At","Hatfield")/GETPIVOTDATA("Reg",$A$3,"Built At","Hatfield")</f>
        <v>0.13663845223700122</v>
      </c>
      <c r="G25" s="153">
        <f>GETPIVOTDATA("Reg",$A$3,"How","Operations","Built At","Hatfield/Chester")/GETPIVOTDATA("Reg",$A$3,"Built At","Hatfield/Chester")</f>
        <v>0</v>
      </c>
      <c r="H25" s="153">
        <f>GETPIVOTDATA("Reg",$A$3,"How","Operations","Built At","Leavesden")/GETPIVOTDATA("Reg",$A$3,"Built At","Leavesden")</f>
        <v>5.3968253968253971E-2</v>
      </c>
      <c r="I25" s="153">
        <f>GETPIVOTDATA("Reg",$A$3,"How","Operations","Built At","Percival")/GETPIVOTDATA("Reg",$A$3,"Built At","Percival")</f>
        <v>3.2653061224489799E-2</v>
      </c>
      <c r="J25" s="153"/>
      <c r="K25" s="153">
        <f>GETPIVOTDATA("Reg",$A$3,"How","Operations","Built At","Standard Motors")/GETPIVOTDATA("Reg",$A$3,"Built At","Standard Motors")</f>
        <v>6.8480300187617263E-2</v>
      </c>
      <c r="L25" s="153">
        <f>GETPIVOTDATA("Reg",$A$3,"How","Operations")/GETPIVOTDATA("Reg",$A$3)</f>
        <v>8.2551112254082556E-2</v>
      </c>
      <c r="M25" t="str">
        <f t="shared" si="1"/>
        <v>Operations</v>
      </c>
    </row>
    <row r="26" spans="1:13" x14ac:dyDescent="0.2">
      <c r="A26" s="9" t="str">
        <f t="shared" si="0"/>
        <v>Post-War</v>
      </c>
      <c r="B26" s="153"/>
      <c r="C26" s="153"/>
      <c r="D26" s="153"/>
      <c r="E26" s="153"/>
      <c r="F26" s="153">
        <f>GETPIVOTDATA("Reg",$A$3,"How","Post-War","Built At","Hatfield")/GETPIVOTDATA("Reg",$A$3,"Built At","Hatfield")</f>
        <v>9.0689238210399034E-4</v>
      </c>
      <c r="G26" s="153"/>
      <c r="H26" s="153"/>
      <c r="I26" s="153"/>
      <c r="J26" s="153"/>
      <c r="K26" s="153">
        <f>GETPIVOTDATA("Reg",$A$3,"How","Post-War","Built At","Standard Motors")/GETPIVOTDATA("Reg",$A$3,"Built At","Standard Motors")</f>
        <v>9.3808630393996248E-4</v>
      </c>
      <c r="L26" s="153">
        <f>GETPIVOTDATA("Reg",$A$3,"How","Post-War")/GETPIVOTDATA("Reg",$A$3)</f>
        <v>5.1433714800051432E-4</v>
      </c>
      <c r="M26" t="str">
        <f t="shared" si="1"/>
        <v>Post-War</v>
      </c>
    </row>
    <row r="27" spans="1:13" x14ac:dyDescent="0.2">
      <c r="A27" s="9" t="str">
        <f t="shared" si="0"/>
        <v>Sabotage</v>
      </c>
      <c r="B27" s="153"/>
      <c r="C27" s="153"/>
      <c r="D27" s="153"/>
      <c r="E27" s="153">
        <f>GETPIVOTDATA("Reg",$A$3,"How","Sabotage","Built At","Downsview")/GETPIVOTDATA("Reg",$A$3,"Built At","Downsview")</f>
        <v>8.8261253309797002E-4</v>
      </c>
      <c r="F27" s="153"/>
      <c r="G27" s="153"/>
      <c r="H27" s="153"/>
      <c r="I27" s="153"/>
      <c r="J27" s="153"/>
      <c r="K27" s="153">
        <f>GETPIVOTDATA("Reg",$A$3,"How","Sabotage","Built At","Standard Motors")/GETPIVOTDATA("Reg",$A$3,"Built At","Standard Motors")</f>
        <v>9.3808630393996248E-4</v>
      </c>
      <c r="L27" s="153">
        <f>GETPIVOTDATA("Reg",$A$3,"How","Sabotage")/GETPIVOTDATA("Reg",$A$3)</f>
        <v>2.5716857400025716E-4</v>
      </c>
      <c r="M27" t="str">
        <f t="shared" si="1"/>
        <v>Sabotage</v>
      </c>
    </row>
    <row r="28" spans="1:13" x14ac:dyDescent="0.2">
      <c r="A28" s="9" t="str">
        <f t="shared" si="0"/>
        <v>Sold</v>
      </c>
      <c r="B28" s="153">
        <f>GETPIVOTDATA("Reg",$A$3,"How","Sold","Built At","Airspeed")/GETPIVOTDATA("Reg",$A$3,"Built At","Airspeed")</f>
        <v>0.19672131147540983</v>
      </c>
      <c r="C28" s="153">
        <f>GETPIVOTDATA("Reg",$A$3,"How","Sold","Built At","Bankstown")/GETPIVOTDATA("Reg",$A$3,"Built At","Bankstown")</f>
        <v>4.716981132075472E-2</v>
      </c>
      <c r="D28" s="153">
        <f>GETPIVOTDATA("Reg",$A$3,"How","Sold","Built At","Chester")/GETPIVOTDATA("Reg",$A$3,"Built At","Chester")</f>
        <v>0.56923076923076921</v>
      </c>
      <c r="E28" s="153">
        <f>GETPIVOTDATA("Reg",$A$3,"How","Sold","Built At","Downsview")/GETPIVOTDATA("Reg",$A$3,"Built At","Downsview")</f>
        <v>0.30626654898499561</v>
      </c>
      <c r="F28" s="153">
        <f>GETPIVOTDATA("Reg",$A$3,"How","Sold","Built At","Hatfield")/GETPIVOTDATA("Reg",$A$3,"Built At","Hatfield")</f>
        <v>0.1185006045949214</v>
      </c>
      <c r="G28" s="153">
        <f>GETPIVOTDATA("Reg",$A$3,"How","Sold","Built At","Hatfield/Chester")/GETPIVOTDATA("Reg",$A$3,"Built At","Hatfield/Chester")</f>
        <v>0.54</v>
      </c>
      <c r="H28" s="153">
        <f>GETPIVOTDATA("Reg",$A$3,"How","Sold","Built At","Leavesden")/GETPIVOTDATA("Reg",$A$3,"Built At","Leavesden")</f>
        <v>0.08</v>
      </c>
      <c r="I28" s="153">
        <f>GETPIVOTDATA("Reg",$A$3,"How","Sold","Built At","Percival")/GETPIVOTDATA("Reg",$A$3,"Built At","Percival")</f>
        <v>2.4489795918367346E-2</v>
      </c>
      <c r="J28" s="153"/>
      <c r="K28" s="153">
        <f>GETPIVOTDATA("Reg",$A$3,"How","Sold","Built At","Standard Motors")/GETPIVOTDATA("Reg",$A$3,"Built At","Standard Motors")</f>
        <v>0.18386491557223264</v>
      </c>
      <c r="L28" s="153">
        <f>GETPIVOTDATA("Reg",$A$3,"How","Sold")/GETPIVOTDATA("Reg",$A$3)</f>
        <v>0.14980069435514981</v>
      </c>
      <c r="M28" t="str">
        <f t="shared" si="1"/>
        <v>Sold</v>
      </c>
    </row>
    <row r="29" spans="1:13" x14ac:dyDescent="0.2">
      <c r="A29" s="9" t="str">
        <f t="shared" si="0"/>
        <v>Unknown</v>
      </c>
      <c r="B29" s="153"/>
      <c r="C29" s="153"/>
      <c r="D29" s="153">
        <f>GETPIVOTDATA("Reg",$A$3,"How","Unknown","Built At","Chester")/GETPIVOTDATA("Reg",$A$3,"Built At","Chester")</f>
        <v>0.12307692307692308</v>
      </c>
      <c r="E29" s="153">
        <f>GETPIVOTDATA("Reg",$A$3,"How","Unknown","Built At","Downsview")/GETPIVOTDATA("Reg",$A$3,"Built At","Downsview")</f>
        <v>2.0300088261253312E-2</v>
      </c>
      <c r="F29" s="153">
        <f>GETPIVOTDATA("Reg",$A$3,"How","Unknown","Built At","Hatfield")/GETPIVOTDATA("Reg",$A$3,"Built At","Hatfield")</f>
        <v>7.5574365175332531E-3</v>
      </c>
      <c r="G29" s="153"/>
      <c r="H29" s="153">
        <f>GETPIVOTDATA("Reg",$A$3,"How","Unknown","Built At","Leavesden")/GETPIVOTDATA("Reg",$A$3,"Built At","Leavesden")</f>
        <v>5.0793650793650794E-3</v>
      </c>
      <c r="I29" s="153">
        <f>GETPIVOTDATA("Reg",$A$3,"How","Unknown","Built At","Percival")/GETPIVOTDATA("Reg",$A$3,"Built At","Percival")</f>
        <v>4.0816326530612249E-3</v>
      </c>
      <c r="J29" s="153"/>
      <c r="K29" s="153">
        <f>GETPIVOTDATA("Reg",$A$3,"How","Unknown","Built At","Standard Motors")/GETPIVOTDATA("Reg",$A$3,"Built At","Standard Motors")</f>
        <v>8.4427767354596627E-3</v>
      </c>
      <c r="L29" s="153">
        <f>GETPIVOTDATA("Reg",$A$3,"How","Unknown")/GETPIVOTDATA("Reg",$A$3)</f>
        <v>9.5152372380095159E-3</v>
      </c>
      <c r="M29" t="str">
        <f t="shared" si="1"/>
        <v>Unknown</v>
      </c>
    </row>
  </sheetData>
  <pageMargins left="0.7" right="0.7" top="0.75" bottom="0.75" header="0.3" footer="0.3"/>
  <pageSetup paperSize="0" orientation="portrait" horizontalDpi="0" verticalDpi="0" copies="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44"/>
  <sheetViews>
    <sheetView workbookViewId="0">
      <pane xSplit="1" ySplit="4" topLeftCell="B29" activePane="bottomRight" state="frozen"/>
      <selection pane="topRight" activeCell="B1" sqref="B1"/>
      <selection pane="bottomLeft" activeCell="A5" sqref="A5"/>
      <selection pane="bottomRight" activeCell="A48" sqref="A48"/>
    </sheetView>
  </sheetViews>
  <sheetFormatPr defaultRowHeight="12.75" x14ac:dyDescent="0.2"/>
  <cols>
    <col min="1" max="12" width="11.85546875" bestFit="1" customWidth="1"/>
    <col min="13" max="14" width="10.5703125" bestFit="1" customWidth="1"/>
  </cols>
  <sheetData>
    <row r="3" spans="1:13" x14ac:dyDescent="0.2">
      <c r="A3" s="119" t="s">
        <v>17587</v>
      </c>
      <c r="B3" s="119" t="s">
        <v>243</v>
      </c>
      <c r="C3" s="120"/>
      <c r="D3" s="120"/>
      <c r="E3" s="120"/>
      <c r="F3" s="120"/>
      <c r="G3" s="120"/>
      <c r="H3" s="120"/>
      <c r="I3" s="120"/>
      <c r="J3" s="120"/>
      <c r="K3" s="120"/>
      <c r="L3" s="120"/>
      <c r="M3" s="121"/>
    </row>
    <row r="4" spans="1:13" x14ac:dyDescent="0.2">
      <c r="A4" s="119" t="s">
        <v>244</v>
      </c>
      <c r="B4" s="122" t="s">
        <v>753</v>
      </c>
      <c r="C4" s="123" t="s">
        <v>290</v>
      </c>
      <c r="D4" s="123" t="s">
        <v>781</v>
      </c>
      <c r="E4" s="123" t="s">
        <v>263</v>
      </c>
      <c r="F4" s="123" t="s">
        <v>332</v>
      </c>
      <c r="G4" s="123" t="s">
        <v>279</v>
      </c>
      <c r="H4" s="123" t="s">
        <v>334</v>
      </c>
      <c r="I4" s="123" t="s">
        <v>17959</v>
      </c>
      <c r="J4" s="123" t="s">
        <v>1244</v>
      </c>
      <c r="K4" s="123" t="s">
        <v>7380</v>
      </c>
      <c r="L4" s="123" t="s">
        <v>2102</v>
      </c>
      <c r="M4" s="124" t="s">
        <v>17588</v>
      </c>
    </row>
    <row r="5" spans="1:13" x14ac:dyDescent="0.2">
      <c r="A5" s="122" t="s">
        <v>17589</v>
      </c>
      <c r="B5" s="125">
        <v>3420</v>
      </c>
      <c r="C5" s="126">
        <v>363</v>
      </c>
      <c r="D5" s="126">
        <v>1165</v>
      </c>
      <c r="E5" s="126"/>
      <c r="F5" s="126"/>
      <c r="G5" s="126"/>
      <c r="H5" s="126">
        <v>74</v>
      </c>
      <c r="I5" s="126">
        <v>38</v>
      </c>
      <c r="J5" s="126">
        <v>4</v>
      </c>
      <c r="K5" s="126">
        <v>1</v>
      </c>
      <c r="L5" s="126">
        <v>2</v>
      </c>
      <c r="M5" s="127">
        <v>5067</v>
      </c>
    </row>
    <row r="6" spans="1:13" x14ac:dyDescent="0.2">
      <c r="A6" s="128" t="s">
        <v>291</v>
      </c>
      <c r="B6" s="129"/>
      <c r="C6" s="13">
        <v>1474</v>
      </c>
      <c r="D6" s="13"/>
      <c r="E6" s="13"/>
      <c r="F6" s="13"/>
      <c r="G6" s="13"/>
      <c r="H6" s="13"/>
      <c r="I6" s="13"/>
      <c r="J6" s="13"/>
      <c r="K6" s="13"/>
      <c r="L6" s="13"/>
      <c r="M6" s="130">
        <v>1474</v>
      </c>
    </row>
    <row r="7" spans="1:13" x14ac:dyDescent="0.2">
      <c r="A7" s="128" t="s">
        <v>280</v>
      </c>
      <c r="B7" s="129"/>
      <c r="C7" s="13"/>
      <c r="D7" s="13"/>
      <c r="E7" s="13">
        <v>228</v>
      </c>
      <c r="F7" s="13"/>
      <c r="G7" s="13">
        <v>62</v>
      </c>
      <c r="H7" s="13"/>
      <c r="I7" s="13"/>
      <c r="J7" s="13"/>
      <c r="K7" s="13">
        <v>1</v>
      </c>
      <c r="L7" s="13"/>
      <c r="M7" s="130">
        <v>291</v>
      </c>
    </row>
    <row r="8" spans="1:13" x14ac:dyDescent="0.2">
      <c r="A8" s="128" t="s">
        <v>333</v>
      </c>
      <c r="B8" s="129"/>
      <c r="C8" s="13"/>
      <c r="D8" s="13"/>
      <c r="E8" s="13"/>
      <c r="F8" s="13">
        <v>273</v>
      </c>
      <c r="G8" s="13"/>
      <c r="H8" s="13"/>
      <c r="I8" s="13"/>
      <c r="J8" s="13"/>
      <c r="K8" s="13"/>
      <c r="L8" s="13"/>
      <c r="M8" s="130">
        <v>273</v>
      </c>
    </row>
    <row r="9" spans="1:13" x14ac:dyDescent="0.2">
      <c r="A9" s="128" t="s">
        <v>573</v>
      </c>
      <c r="B9" s="129"/>
      <c r="C9" s="13">
        <v>237</v>
      </c>
      <c r="D9" s="13"/>
      <c r="E9" s="13"/>
      <c r="F9" s="13"/>
      <c r="G9" s="13"/>
      <c r="H9" s="13"/>
      <c r="I9" s="13"/>
      <c r="J9" s="13"/>
      <c r="K9" s="13"/>
      <c r="L9" s="13"/>
      <c r="M9" s="130">
        <v>237</v>
      </c>
    </row>
    <row r="10" spans="1:13" x14ac:dyDescent="0.2">
      <c r="A10" s="128" t="s">
        <v>470</v>
      </c>
      <c r="B10" s="129"/>
      <c r="C10" s="13"/>
      <c r="D10" s="13"/>
      <c r="E10" s="13">
        <v>68</v>
      </c>
      <c r="F10" s="13"/>
      <c r="G10" s="13"/>
      <c r="H10" s="13"/>
      <c r="I10" s="13"/>
      <c r="J10" s="13"/>
      <c r="K10" s="13">
        <v>1</v>
      </c>
      <c r="L10" s="13"/>
      <c r="M10" s="130">
        <v>69</v>
      </c>
    </row>
    <row r="11" spans="1:13" x14ac:dyDescent="0.2">
      <c r="A11" s="128" t="s">
        <v>771</v>
      </c>
      <c r="B11" s="129"/>
      <c r="C11" s="13"/>
      <c r="D11" s="13"/>
      <c r="E11" s="13">
        <v>48</v>
      </c>
      <c r="F11" s="13"/>
      <c r="G11" s="13">
        <v>1</v>
      </c>
      <c r="H11" s="13"/>
      <c r="I11" s="13"/>
      <c r="J11" s="13"/>
      <c r="K11" s="13">
        <v>1</v>
      </c>
      <c r="L11" s="13"/>
      <c r="M11" s="130">
        <v>50</v>
      </c>
    </row>
    <row r="12" spans="1:13" x14ac:dyDescent="0.2">
      <c r="A12" s="128" t="s">
        <v>345</v>
      </c>
      <c r="B12" s="129"/>
      <c r="C12" s="13"/>
      <c r="D12" s="13"/>
      <c r="E12" s="13">
        <v>45</v>
      </c>
      <c r="F12" s="13"/>
      <c r="G12" s="13">
        <v>1</v>
      </c>
      <c r="H12" s="13"/>
      <c r="I12" s="13"/>
      <c r="J12" s="13"/>
      <c r="K12" s="13"/>
      <c r="L12" s="13"/>
      <c r="M12" s="130">
        <v>46</v>
      </c>
    </row>
    <row r="13" spans="1:13" x14ac:dyDescent="0.2">
      <c r="A13" s="128" t="s">
        <v>613</v>
      </c>
      <c r="B13" s="129"/>
      <c r="C13" s="13"/>
      <c r="D13" s="13"/>
      <c r="E13" s="13">
        <v>36</v>
      </c>
      <c r="F13" s="13"/>
      <c r="G13" s="13"/>
      <c r="H13" s="13"/>
      <c r="I13" s="13"/>
      <c r="J13" s="13"/>
      <c r="K13" s="13"/>
      <c r="L13" s="13"/>
      <c r="M13" s="130">
        <v>36</v>
      </c>
    </row>
    <row r="14" spans="1:13" x14ac:dyDescent="0.2">
      <c r="A14" s="128" t="s">
        <v>264</v>
      </c>
      <c r="B14" s="129"/>
      <c r="C14" s="13"/>
      <c r="D14" s="13"/>
      <c r="E14" s="13">
        <v>32</v>
      </c>
      <c r="F14" s="13"/>
      <c r="G14" s="13">
        <v>4</v>
      </c>
      <c r="H14" s="13"/>
      <c r="I14" s="13"/>
      <c r="J14" s="13"/>
      <c r="K14" s="13"/>
      <c r="L14" s="13"/>
      <c r="M14" s="130">
        <v>36</v>
      </c>
    </row>
    <row r="15" spans="1:13" x14ac:dyDescent="0.2">
      <c r="A15" s="128" t="s">
        <v>3374</v>
      </c>
      <c r="B15" s="129"/>
      <c r="C15" s="13"/>
      <c r="D15" s="13"/>
      <c r="E15" s="13">
        <v>20</v>
      </c>
      <c r="F15" s="13"/>
      <c r="G15" s="13">
        <v>2</v>
      </c>
      <c r="H15" s="13"/>
      <c r="I15" s="13"/>
      <c r="J15" s="13"/>
      <c r="K15" s="13"/>
      <c r="L15" s="13"/>
      <c r="M15" s="130">
        <v>22</v>
      </c>
    </row>
    <row r="16" spans="1:13" x14ac:dyDescent="0.2">
      <c r="A16" s="128" t="s">
        <v>312</v>
      </c>
      <c r="B16" s="129"/>
      <c r="C16" s="13"/>
      <c r="D16" s="13"/>
      <c r="E16" s="13">
        <v>14</v>
      </c>
      <c r="F16" s="13"/>
      <c r="G16" s="13">
        <v>3</v>
      </c>
      <c r="H16" s="13"/>
      <c r="I16" s="13"/>
      <c r="J16" s="13"/>
      <c r="K16" s="13"/>
      <c r="L16" s="13"/>
      <c r="M16" s="130">
        <v>17</v>
      </c>
    </row>
    <row r="17" spans="1:13" x14ac:dyDescent="0.2">
      <c r="A17" s="128" t="s">
        <v>1322</v>
      </c>
      <c r="B17" s="129"/>
      <c r="C17" s="13"/>
      <c r="D17" s="13"/>
      <c r="E17" s="13">
        <v>17</v>
      </c>
      <c r="F17" s="13"/>
      <c r="G17" s="13"/>
      <c r="H17" s="13"/>
      <c r="I17" s="13"/>
      <c r="J17" s="13"/>
      <c r="K17" s="13"/>
      <c r="L17" s="13"/>
      <c r="M17" s="130">
        <v>17</v>
      </c>
    </row>
    <row r="18" spans="1:13" x14ac:dyDescent="0.2">
      <c r="A18" s="128" t="s">
        <v>650</v>
      </c>
      <c r="B18" s="129"/>
      <c r="C18" s="13"/>
      <c r="D18" s="13"/>
      <c r="E18" s="13">
        <v>16</v>
      </c>
      <c r="F18" s="13"/>
      <c r="G18" s="13"/>
      <c r="H18" s="13"/>
      <c r="I18" s="13"/>
      <c r="J18" s="13"/>
      <c r="K18" s="13"/>
      <c r="L18" s="13"/>
      <c r="M18" s="130">
        <v>16</v>
      </c>
    </row>
    <row r="19" spans="1:13" x14ac:dyDescent="0.2">
      <c r="A19" s="128" t="s">
        <v>588</v>
      </c>
      <c r="B19" s="129"/>
      <c r="C19" s="13"/>
      <c r="D19" s="13"/>
      <c r="E19" s="13">
        <v>15</v>
      </c>
      <c r="F19" s="13"/>
      <c r="G19" s="13"/>
      <c r="H19" s="13"/>
      <c r="I19" s="13"/>
      <c r="J19" s="13"/>
      <c r="K19" s="13"/>
      <c r="L19" s="13"/>
      <c r="M19" s="130">
        <v>15</v>
      </c>
    </row>
    <row r="20" spans="1:13" x14ac:dyDescent="0.2">
      <c r="A20" s="128" t="s">
        <v>1350</v>
      </c>
      <c r="B20" s="129"/>
      <c r="C20" s="13"/>
      <c r="D20" s="13"/>
      <c r="E20" s="13">
        <v>14</v>
      </c>
      <c r="F20" s="13"/>
      <c r="G20" s="13">
        <v>1</v>
      </c>
      <c r="H20" s="13"/>
      <c r="I20" s="13"/>
      <c r="J20" s="13"/>
      <c r="K20" s="13"/>
      <c r="L20" s="13"/>
      <c r="M20" s="130">
        <v>15</v>
      </c>
    </row>
    <row r="21" spans="1:13" x14ac:dyDescent="0.2">
      <c r="A21" s="128" t="s">
        <v>2672</v>
      </c>
      <c r="B21" s="129"/>
      <c r="C21" s="13"/>
      <c r="D21" s="13"/>
      <c r="E21" s="13">
        <v>11</v>
      </c>
      <c r="F21" s="13"/>
      <c r="G21" s="13"/>
      <c r="H21" s="13"/>
      <c r="I21" s="13"/>
      <c r="J21" s="13"/>
      <c r="K21" s="13"/>
      <c r="L21" s="13"/>
      <c r="M21" s="130">
        <v>11</v>
      </c>
    </row>
    <row r="22" spans="1:13" x14ac:dyDescent="0.2">
      <c r="A22" s="128" t="s">
        <v>2578</v>
      </c>
      <c r="B22" s="129"/>
      <c r="C22" s="13"/>
      <c r="D22" s="13"/>
      <c r="E22" s="13">
        <v>10</v>
      </c>
      <c r="F22" s="13"/>
      <c r="G22" s="13">
        <v>1</v>
      </c>
      <c r="H22" s="13"/>
      <c r="I22" s="13"/>
      <c r="J22" s="13"/>
      <c r="K22" s="13"/>
      <c r="L22" s="13"/>
      <c r="M22" s="130">
        <v>11</v>
      </c>
    </row>
    <row r="23" spans="1:13" x14ac:dyDescent="0.2">
      <c r="A23" s="128" t="s">
        <v>652</v>
      </c>
      <c r="B23" s="129"/>
      <c r="C23" s="13"/>
      <c r="D23" s="13"/>
      <c r="E23" s="13">
        <v>9</v>
      </c>
      <c r="F23" s="13"/>
      <c r="G23" s="13">
        <v>1</v>
      </c>
      <c r="H23" s="13"/>
      <c r="I23" s="13"/>
      <c r="J23" s="13"/>
      <c r="K23" s="13"/>
      <c r="L23" s="13"/>
      <c r="M23" s="130">
        <v>10</v>
      </c>
    </row>
    <row r="24" spans="1:13" x14ac:dyDescent="0.2">
      <c r="A24" s="128" t="s">
        <v>1422</v>
      </c>
      <c r="B24" s="129"/>
      <c r="C24" s="13"/>
      <c r="D24" s="13"/>
      <c r="E24" s="13">
        <v>7</v>
      </c>
      <c r="F24" s="13"/>
      <c r="G24" s="13">
        <v>3</v>
      </c>
      <c r="H24" s="13"/>
      <c r="I24" s="13"/>
      <c r="J24" s="13"/>
      <c r="K24" s="13"/>
      <c r="L24" s="13"/>
      <c r="M24" s="130">
        <v>10</v>
      </c>
    </row>
    <row r="25" spans="1:13" x14ac:dyDescent="0.2">
      <c r="A25" s="128" t="s">
        <v>1301</v>
      </c>
      <c r="B25" s="129"/>
      <c r="C25" s="13"/>
      <c r="D25" s="13"/>
      <c r="E25" s="13">
        <v>9</v>
      </c>
      <c r="F25" s="13"/>
      <c r="G25" s="13"/>
      <c r="H25" s="13"/>
      <c r="I25" s="13"/>
      <c r="J25" s="13"/>
      <c r="K25" s="13"/>
      <c r="L25" s="13"/>
      <c r="M25" s="130">
        <v>9</v>
      </c>
    </row>
    <row r="26" spans="1:13" x14ac:dyDescent="0.2">
      <c r="A26" s="128" t="s">
        <v>1158</v>
      </c>
      <c r="B26" s="129"/>
      <c r="C26" s="13"/>
      <c r="D26" s="13"/>
      <c r="E26" s="13">
        <v>6</v>
      </c>
      <c r="F26" s="13"/>
      <c r="G26" s="13"/>
      <c r="H26" s="13"/>
      <c r="I26" s="13"/>
      <c r="J26" s="13"/>
      <c r="K26" s="13"/>
      <c r="L26" s="13"/>
      <c r="M26" s="130">
        <v>6</v>
      </c>
    </row>
    <row r="27" spans="1:13" x14ac:dyDescent="0.2">
      <c r="A27" s="128" t="s">
        <v>1202</v>
      </c>
      <c r="B27" s="129"/>
      <c r="C27" s="13"/>
      <c r="D27" s="13"/>
      <c r="E27" s="13">
        <v>6</v>
      </c>
      <c r="F27" s="13"/>
      <c r="G27" s="13"/>
      <c r="H27" s="13"/>
      <c r="I27" s="13"/>
      <c r="J27" s="13"/>
      <c r="K27" s="13"/>
      <c r="L27" s="13"/>
      <c r="M27" s="130">
        <v>6</v>
      </c>
    </row>
    <row r="28" spans="1:13" x14ac:dyDescent="0.2">
      <c r="A28" s="128" t="s">
        <v>586</v>
      </c>
      <c r="B28" s="129"/>
      <c r="C28" s="13"/>
      <c r="D28" s="13"/>
      <c r="E28" s="13">
        <v>5</v>
      </c>
      <c r="F28" s="13"/>
      <c r="G28" s="13"/>
      <c r="H28" s="13"/>
      <c r="I28" s="13"/>
      <c r="J28" s="13"/>
      <c r="K28" s="13"/>
      <c r="L28" s="13"/>
      <c r="M28" s="130">
        <v>5</v>
      </c>
    </row>
    <row r="29" spans="1:13" x14ac:dyDescent="0.2">
      <c r="A29" s="128" t="s">
        <v>1503</v>
      </c>
      <c r="B29" s="129"/>
      <c r="C29" s="13"/>
      <c r="D29" s="13"/>
      <c r="E29" s="13">
        <v>5</v>
      </c>
      <c r="F29" s="13"/>
      <c r="G29" s="13"/>
      <c r="H29" s="13"/>
      <c r="I29" s="13"/>
      <c r="J29" s="13"/>
      <c r="K29" s="13"/>
      <c r="L29" s="13"/>
      <c r="M29" s="130">
        <v>5</v>
      </c>
    </row>
    <row r="30" spans="1:13" x14ac:dyDescent="0.2">
      <c r="A30" s="128" t="s">
        <v>18624</v>
      </c>
      <c r="B30" s="129"/>
      <c r="C30" s="13"/>
      <c r="D30" s="13"/>
      <c r="E30" s="13">
        <v>2</v>
      </c>
      <c r="F30" s="13"/>
      <c r="G30" s="13">
        <v>1</v>
      </c>
      <c r="H30" s="13"/>
      <c r="I30" s="13"/>
      <c r="J30" s="13"/>
      <c r="K30" s="13"/>
      <c r="L30" s="13"/>
      <c r="M30" s="130">
        <v>3</v>
      </c>
    </row>
    <row r="31" spans="1:13" x14ac:dyDescent="0.2">
      <c r="A31" s="128" t="s">
        <v>2896</v>
      </c>
      <c r="B31" s="129"/>
      <c r="C31" s="13"/>
      <c r="D31" s="13"/>
      <c r="E31" s="13">
        <v>3</v>
      </c>
      <c r="F31" s="13"/>
      <c r="G31" s="13"/>
      <c r="H31" s="13"/>
      <c r="I31" s="13"/>
      <c r="J31" s="13"/>
      <c r="K31" s="13"/>
      <c r="L31" s="13"/>
      <c r="M31" s="130">
        <v>3</v>
      </c>
    </row>
    <row r="32" spans="1:13" x14ac:dyDescent="0.2">
      <c r="A32" s="128" t="s">
        <v>671</v>
      </c>
      <c r="B32" s="129"/>
      <c r="C32" s="13"/>
      <c r="D32" s="13"/>
      <c r="E32" s="13">
        <v>3</v>
      </c>
      <c r="F32" s="13"/>
      <c r="G32" s="13"/>
      <c r="H32" s="13"/>
      <c r="I32" s="13"/>
      <c r="J32" s="13"/>
      <c r="K32" s="13"/>
      <c r="L32" s="13"/>
      <c r="M32" s="130">
        <v>3</v>
      </c>
    </row>
    <row r="33" spans="1:13" x14ac:dyDescent="0.2">
      <c r="A33" s="128" t="s">
        <v>2975</v>
      </c>
      <c r="B33" s="129"/>
      <c r="C33" s="13"/>
      <c r="D33" s="13"/>
      <c r="E33" s="13">
        <v>2</v>
      </c>
      <c r="F33" s="13"/>
      <c r="G33" s="13"/>
      <c r="H33" s="13"/>
      <c r="I33" s="13"/>
      <c r="J33" s="13"/>
      <c r="K33" s="13"/>
      <c r="L33" s="13"/>
      <c r="M33" s="130">
        <v>2</v>
      </c>
    </row>
    <row r="34" spans="1:13" x14ac:dyDescent="0.2">
      <c r="A34" s="128" t="s">
        <v>4135</v>
      </c>
      <c r="B34" s="129"/>
      <c r="C34" s="13"/>
      <c r="D34" s="13"/>
      <c r="E34" s="13">
        <v>2</v>
      </c>
      <c r="F34" s="13"/>
      <c r="G34" s="13"/>
      <c r="H34" s="13"/>
      <c r="I34" s="13"/>
      <c r="J34" s="13"/>
      <c r="K34" s="13"/>
      <c r="L34" s="13"/>
      <c r="M34" s="130">
        <v>2</v>
      </c>
    </row>
    <row r="35" spans="1:13" x14ac:dyDescent="0.2">
      <c r="A35" s="128" t="s">
        <v>2212</v>
      </c>
      <c r="B35" s="129"/>
      <c r="C35" s="13"/>
      <c r="D35" s="13"/>
      <c r="E35" s="13">
        <v>2</v>
      </c>
      <c r="F35" s="13"/>
      <c r="G35" s="13"/>
      <c r="H35" s="13"/>
      <c r="I35" s="13"/>
      <c r="J35" s="13"/>
      <c r="K35" s="13"/>
      <c r="L35" s="13"/>
      <c r="M35" s="130">
        <v>2</v>
      </c>
    </row>
    <row r="36" spans="1:13" x14ac:dyDescent="0.2">
      <c r="A36" s="128" t="s">
        <v>6045</v>
      </c>
      <c r="B36" s="129"/>
      <c r="C36" s="13"/>
      <c r="D36" s="13"/>
      <c r="E36" s="13">
        <v>1</v>
      </c>
      <c r="F36" s="13"/>
      <c r="G36" s="13"/>
      <c r="H36" s="13"/>
      <c r="I36" s="13"/>
      <c r="J36" s="13"/>
      <c r="K36" s="13"/>
      <c r="L36" s="13"/>
      <c r="M36" s="130">
        <v>1</v>
      </c>
    </row>
    <row r="37" spans="1:13" x14ac:dyDescent="0.2">
      <c r="A37" s="128" t="s">
        <v>4555</v>
      </c>
      <c r="B37" s="129"/>
      <c r="C37" s="13"/>
      <c r="D37" s="13"/>
      <c r="E37" s="13">
        <v>1</v>
      </c>
      <c r="F37" s="13"/>
      <c r="G37" s="13"/>
      <c r="H37" s="13"/>
      <c r="I37" s="13"/>
      <c r="J37" s="13"/>
      <c r="K37" s="13"/>
      <c r="L37" s="13"/>
      <c r="M37" s="130">
        <v>1</v>
      </c>
    </row>
    <row r="38" spans="1:13" x14ac:dyDescent="0.2">
      <c r="A38" s="128" t="s">
        <v>1147</v>
      </c>
      <c r="B38" s="129"/>
      <c r="C38" s="13"/>
      <c r="D38" s="13"/>
      <c r="E38" s="13">
        <v>1</v>
      </c>
      <c r="F38" s="13"/>
      <c r="G38" s="13"/>
      <c r="H38" s="13"/>
      <c r="I38" s="13"/>
      <c r="J38" s="13"/>
      <c r="K38" s="13"/>
      <c r="L38" s="13"/>
      <c r="M38" s="130">
        <v>1</v>
      </c>
    </row>
    <row r="39" spans="1:13" x14ac:dyDescent="0.2">
      <c r="A39" s="128" t="s">
        <v>899</v>
      </c>
      <c r="B39" s="129"/>
      <c r="C39" s="13"/>
      <c r="D39" s="13"/>
      <c r="E39" s="13">
        <v>1</v>
      </c>
      <c r="F39" s="13"/>
      <c r="G39" s="13"/>
      <c r="H39" s="13"/>
      <c r="I39" s="13"/>
      <c r="J39" s="13"/>
      <c r="K39" s="13"/>
      <c r="L39" s="13"/>
      <c r="M39" s="130">
        <v>1</v>
      </c>
    </row>
    <row r="40" spans="1:13" x14ac:dyDescent="0.2">
      <c r="A40" s="128" t="s">
        <v>3177</v>
      </c>
      <c r="B40" s="129"/>
      <c r="C40" s="13"/>
      <c r="D40" s="13"/>
      <c r="E40" s="13">
        <v>1</v>
      </c>
      <c r="F40" s="13"/>
      <c r="G40" s="13"/>
      <c r="H40" s="13"/>
      <c r="I40" s="13"/>
      <c r="J40" s="13"/>
      <c r="K40" s="13"/>
      <c r="L40" s="13"/>
      <c r="M40" s="130">
        <v>1</v>
      </c>
    </row>
    <row r="41" spans="1:13" x14ac:dyDescent="0.2">
      <c r="A41" s="128" t="s">
        <v>2633</v>
      </c>
      <c r="B41" s="129"/>
      <c r="C41" s="13"/>
      <c r="D41" s="13"/>
      <c r="E41" s="13">
        <v>1</v>
      </c>
      <c r="F41" s="13"/>
      <c r="G41" s="13"/>
      <c r="H41" s="13"/>
      <c r="I41" s="13"/>
      <c r="J41" s="13"/>
      <c r="K41" s="13"/>
      <c r="L41" s="13"/>
      <c r="M41" s="130">
        <v>1</v>
      </c>
    </row>
    <row r="42" spans="1:13" x14ac:dyDescent="0.2">
      <c r="A42" s="128" t="s">
        <v>6201</v>
      </c>
      <c r="B42" s="129"/>
      <c r="C42" s="13"/>
      <c r="D42" s="13"/>
      <c r="E42" s="13"/>
      <c r="F42" s="13"/>
      <c r="G42" s="13">
        <v>1</v>
      </c>
      <c r="H42" s="13"/>
      <c r="I42" s="13"/>
      <c r="J42" s="13"/>
      <c r="K42" s="13"/>
      <c r="L42" s="13"/>
      <c r="M42" s="130">
        <v>1</v>
      </c>
    </row>
    <row r="43" spans="1:13" x14ac:dyDescent="0.2">
      <c r="A43" s="128" t="s">
        <v>3698</v>
      </c>
      <c r="B43" s="129"/>
      <c r="C43" s="13"/>
      <c r="D43" s="13"/>
      <c r="E43" s="13">
        <v>1</v>
      </c>
      <c r="F43" s="13"/>
      <c r="G43" s="13"/>
      <c r="H43" s="13"/>
      <c r="I43" s="13"/>
      <c r="J43" s="13"/>
      <c r="K43" s="13"/>
      <c r="L43" s="13"/>
      <c r="M43" s="130">
        <v>1</v>
      </c>
    </row>
    <row r="44" spans="1:13" x14ac:dyDescent="0.2">
      <c r="A44" s="131" t="s">
        <v>17588</v>
      </c>
      <c r="B44" s="132">
        <v>3420</v>
      </c>
      <c r="C44" s="133">
        <v>2074</v>
      </c>
      <c r="D44" s="133">
        <v>1165</v>
      </c>
      <c r="E44" s="133">
        <v>642</v>
      </c>
      <c r="F44" s="133">
        <v>273</v>
      </c>
      <c r="G44" s="133">
        <v>81</v>
      </c>
      <c r="H44" s="133">
        <v>74</v>
      </c>
      <c r="I44" s="133">
        <v>38</v>
      </c>
      <c r="J44" s="133">
        <v>4</v>
      </c>
      <c r="K44" s="133">
        <v>4</v>
      </c>
      <c r="L44" s="133">
        <v>2</v>
      </c>
      <c r="M44" s="134">
        <v>7777</v>
      </c>
    </row>
  </sheetData>
  <phoneticPr fontId="6" type="noConversion"/>
  <pageMargins left="0.75" right="0.75" top="1" bottom="1" header="0.5" footer="0.5"/>
  <pageSetup paperSize="0" orientation="portrait" horizontalDpi="0" verticalDpi="0" copies="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37"/>
  <sheetViews>
    <sheetView topLeftCell="A3" workbookViewId="0">
      <selection activeCell="A3" sqref="A3"/>
    </sheetView>
  </sheetViews>
  <sheetFormatPr defaultRowHeight="12.75" x14ac:dyDescent="0.2"/>
  <cols>
    <col min="1" max="1" width="11.7109375" bestFit="1" customWidth="1"/>
    <col min="2" max="2" width="5" bestFit="1" customWidth="1"/>
  </cols>
  <sheetData>
    <row r="3" spans="1:2" x14ac:dyDescent="0.2">
      <c r="A3" s="119" t="s">
        <v>17587</v>
      </c>
      <c r="B3" s="124"/>
    </row>
    <row r="4" spans="1:2" x14ac:dyDescent="0.2">
      <c r="A4" s="119" t="s">
        <v>251</v>
      </c>
      <c r="B4" s="124" t="s">
        <v>17811</v>
      </c>
    </row>
    <row r="5" spans="1:2" x14ac:dyDescent="0.2">
      <c r="A5" s="122" t="s">
        <v>269</v>
      </c>
      <c r="B5" s="127">
        <v>1</v>
      </c>
    </row>
    <row r="6" spans="1:2" x14ac:dyDescent="0.2">
      <c r="A6" s="128" t="s">
        <v>282</v>
      </c>
      <c r="B6" s="130">
        <v>1</v>
      </c>
    </row>
    <row r="7" spans="1:2" x14ac:dyDescent="0.2">
      <c r="A7" s="128" t="s">
        <v>293</v>
      </c>
      <c r="B7" s="130">
        <v>2</v>
      </c>
    </row>
    <row r="8" spans="1:2" x14ac:dyDescent="0.2">
      <c r="A8" s="128" t="s">
        <v>310</v>
      </c>
      <c r="B8" s="130">
        <v>1</v>
      </c>
    </row>
    <row r="9" spans="1:2" x14ac:dyDescent="0.2">
      <c r="A9" s="128" t="s">
        <v>317</v>
      </c>
      <c r="B9" s="130">
        <v>4</v>
      </c>
    </row>
    <row r="10" spans="1:2" x14ac:dyDescent="0.2">
      <c r="A10" s="128" t="s">
        <v>335</v>
      </c>
      <c r="B10" s="130">
        <v>2</v>
      </c>
    </row>
    <row r="11" spans="1:2" x14ac:dyDescent="0.2">
      <c r="A11" s="128" t="s">
        <v>349</v>
      </c>
      <c r="B11" s="130">
        <v>10</v>
      </c>
    </row>
    <row r="12" spans="1:2" x14ac:dyDescent="0.2">
      <c r="A12" s="128" t="s">
        <v>574</v>
      </c>
      <c r="B12" s="130">
        <v>10</v>
      </c>
    </row>
    <row r="13" spans="1:2" x14ac:dyDescent="0.2">
      <c r="A13" s="128" t="s">
        <v>636</v>
      </c>
      <c r="B13" s="130">
        <v>13</v>
      </c>
    </row>
    <row r="14" spans="1:2" x14ac:dyDescent="0.2">
      <c r="A14" s="128" t="s">
        <v>499</v>
      </c>
      <c r="B14" s="130">
        <v>11</v>
      </c>
    </row>
    <row r="15" spans="1:2" x14ac:dyDescent="0.2">
      <c r="A15" s="128" t="s">
        <v>465</v>
      </c>
      <c r="B15" s="130">
        <v>9</v>
      </c>
    </row>
    <row r="16" spans="1:2" x14ac:dyDescent="0.2">
      <c r="A16" s="128" t="s">
        <v>717</v>
      </c>
      <c r="B16" s="130">
        <v>10</v>
      </c>
    </row>
    <row r="17" spans="1:2" x14ac:dyDescent="0.2">
      <c r="A17" s="128" t="s">
        <v>521</v>
      </c>
      <c r="B17" s="130">
        <v>16</v>
      </c>
    </row>
    <row r="18" spans="1:2" x14ac:dyDescent="0.2">
      <c r="A18" s="128" t="s">
        <v>474</v>
      </c>
      <c r="B18" s="130">
        <v>19</v>
      </c>
    </row>
    <row r="19" spans="1:2" x14ac:dyDescent="0.2">
      <c r="A19" s="128" t="s">
        <v>666</v>
      </c>
      <c r="B19" s="130">
        <v>29</v>
      </c>
    </row>
    <row r="20" spans="1:2" x14ac:dyDescent="0.2">
      <c r="A20" s="128" t="s">
        <v>797</v>
      </c>
      <c r="B20" s="130">
        <v>24</v>
      </c>
    </row>
    <row r="21" spans="1:2" x14ac:dyDescent="0.2">
      <c r="A21" s="128" t="s">
        <v>873</v>
      </c>
      <c r="B21" s="130">
        <v>34</v>
      </c>
    </row>
    <row r="22" spans="1:2" x14ac:dyDescent="0.2">
      <c r="A22" s="128" t="s">
        <v>977</v>
      </c>
      <c r="B22" s="130">
        <v>22</v>
      </c>
    </row>
    <row r="23" spans="1:2" x14ac:dyDescent="0.2">
      <c r="A23" s="128" t="s">
        <v>1042</v>
      </c>
      <c r="B23" s="130">
        <v>40</v>
      </c>
    </row>
    <row r="24" spans="1:2" x14ac:dyDescent="0.2">
      <c r="A24" s="128" t="s">
        <v>1154</v>
      </c>
      <c r="B24" s="130">
        <v>45</v>
      </c>
    </row>
    <row r="25" spans="1:2" x14ac:dyDescent="0.2">
      <c r="A25" s="128" t="s">
        <v>1291</v>
      </c>
      <c r="B25" s="130">
        <v>31</v>
      </c>
    </row>
    <row r="26" spans="1:2" x14ac:dyDescent="0.2">
      <c r="A26" s="128" t="s">
        <v>1387</v>
      </c>
      <c r="B26" s="130">
        <v>41</v>
      </c>
    </row>
    <row r="27" spans="1:2" x14ac:dyDescent="0.2">
      <c r="A27" s="128" t="s">
        <v>1029</v>
      </c>
      <c r="B27" s="130">
        <v>51</v>
      </c>
    </row>
    <row r="28" spans="1:2" x14ac:dyDescent="0.2">
      <c r="A28" s="128" t="s">
        <v>1576</v>
      </c>
      <c r="B28" s="130">
        <v>40</v>
      </c>
    </row>
    <row r="29" spans="1:2" x14ac:dyDescent="0.2">
      <c r="A29" s="128" t="s">
        <v>1793</v>
      </c>
      <c r="B29" s="130">
        <v>59</v>
      </c>
    </row>
    <row r="30" spans="1:2" x14ac:dyDescent="0.2">
      <c r="A30" s="128" t="s">
        <v>1863</v>
      </c>
      <c r="B30" s="130">
        <v>64</v>
      </c>
    </row>
    <row r="31" spans="1:2" x14ac:dyDescent="0.2">
      <c r="A31" s="128" t="s">
        <v>2343</v>
      </c>
      <c r="B31" s="130">
        <v>59</v>
      </c>
    </row>
    <row r="32" spans="1:2" x14ac:dyDescent="0.2">
      <c r="A32" s="128" t="s">
        <v>2361</v>
      </c>
      <c r="B32" s="130">
        <v>75</v>
      </c>
    </row>
    <row r="33" spans="1:2" x14ac:dyDescent="0.2">
      <c r="A33" s="128" t="s">
        <v>2507</v>
      </c>
      <c r="B33" s="130">
        <v>83</v>
      </c>
    </row>
    <row r="34" spans="1:2" x14ac:dyDescent="0.2">
      <c r="A34" s="128" t="s">
        <v>2728</v>
      </c>
      <c r="B34" s="130">
        <v>103</v>
      </c>
    </row>
    <row r="35" spans="1:2" x14ac:dyDescent="0.2">
      <c r="A35" s="128" t="s">
        <v>2991</v>
      </c>
      <c r="B35" s="130">
        <v>117</v>
      </c>
    </row>
    <row r="36" spans="1:2" x14ac:dyDescent="0.2">
      <c r="A36" s="128" t="s">
        <v>3288</v>
      </c>
      <c r="B36" s="130">
        <v>130</v>
      </c>
    </row>
    <row r="37" spans="1:2" x14ac:dyDescent="0.2">
      <c r="A37" s="128" t="s">
        <v>3564</v>
      </c>
      <c r="B37" s="130">
        <v>120</v>
      </c>
    </row>
    <row r="38" spans="1:2" x14ac:dyDescent="0.2">
      <c r="A38" s="128" t="s">
        <v>3899</v>
      </c>
      <c r="B38" s="130">
        <v>106</v>
      </c>
    </row>
    <row r="39" spans="1:2" x14ac:dyDescent="0.2">
      <c r="A39" s="128" t="s">
        <v>4157</v>
      </c>
      <c r="B39" s="130">
        <v>129</v>
      </c>
    </row>
    <row r="40" spans="1:2" x14ac:dyDescent="0.2">
      <c r="A40" s="128" t="s">
        <v>4466</v>
      </c>
      <c r="B40" s="130">
        <v>117</v>
      </c>
    </row>
    <row r="41" spans="1:2" x14ac:dyDescent="0.2">
      <c r="A41" s="128" t="s">
        <v>4771</v>
      </c>
      <c r="B41" s="130">
        <v>127</v>
      </c>
    </row>
    <row r="42" spans="1:2" x14ac:dyDescent="0.2">
      <c r="A42" s="128" t="s">
        <v>5045</v>
      </c>
      <c r="B42" s="130">
        <v>152</v>
      </c>
    </row>
    <row r="43" spans="1:2" x14ac:dyDescent="0.2">
      <c r="A43" s="128" t="s">
        <v>5331</v>
      </c>
      <c r="B43" s="130">
        <v>202</v>
      </c>
    </row>
    <row r="44" spans="1:2" x14ac:dyDescent="0.2">
      <c r="A44" s="128" t="s">
        <v>5796</v>
      </c>
      <c r="B44" s="130">
        <v>187</v>
      </c>
    </row>
    <row r="45" spans="1:2" x14ac:dyDescent="0.2">
      <c r="A45" s="128" t="s">
        <v>5920</v>
      </c>
      <c r="B45" s="130">
        <v>88</v>
      </c>
    </row>
    <row r="46" spans="1:2" x14ac:dyDescent="0.2">
      <c r="A46" s="128" t="s">
        <v>6371</v>
      </c>
      <c r="B46" s="130">
        <v>129</v>
      </c>
    </row>
    <row r="47" spans="1:2" x14ac:dyDescent="0.2">
      <c r="A47" s="128" t="s">
        <v>6438</v>
      </c>
      <c r="B47" s="130">
        <v>78</v>
      </c>
    </row>
    <row r="48" spans="1:2" x14ac:dyDescent="0.2">
      <c r="A48" s="128" t="s">
        <v>7248</v>
      </c>
      <c r="B48" s="130">
        <v>81</v>
      </c>
    </row>
    <row r="49" spans="1:2" x14ac:dyDescent="0.2">
      <c r="A49" s="128" t="s">
        <v>18170</v>
      </c>
      <c r="B49" s="130">
        <v>66</v>
      </c>
    </row>
    <row r="50" spans="1:2" x14ac:dyDescent="0.2">
      <c r="A50" s="128" t="s">
        <v>18187</v>
      </c>
      <c r="B50" s="130">
        <v>3</v>
      </c>
    </row>
    <row r="51" spans="1:2" x14ac:dyDescent="0.2">
      <c r="A51" s="128" t="s">
        <v>18179</v>
      </c>
      <c r="B51" s="130">
        <v>77</v>
      </c>
    </row>
    <row r="52" spans="1:2" x14ac:dyDescent="0.2">
      <c r="A52" s="128" t="s">
        <v>18188</v>
      </c>
      <c r="B52" s="130">
        <v>15</v>
      </c>
    </row>
    <row r="53" spans="1:2" x14ac:dyDescent="0.2">
      <c r="A53" s="128" t="s">
        <v>18189</v>
      </c>
      <c r="B53" s="130">
        <v>4</v>
      </c>
    </row>
    <row r="54" spans="1:2" x14ac:dyDescent="0.2">
      <c r="A54" s="128" t="s">
        <v>18168</v>
      </c>
      <c r="B54" s="130">
        <v>73</v>
      </c>
    </row>
    <row r="55" spans="1:2" x14ac:dyDescent="0.2">
      <c r="A55" s="128" t="s">
        <v>18169</v>
      </c>
      <c r="B55" s="130">
        <v>77</v>
      </c>
    </row>
    <row r="56" spans="1:2" x14ac:dyDescent="0.2">
      <c r="A56" s="128" t="s">
        <v>18171</v>
      </c>
      <c r="B56" s="130">
        <v>51</v>
      </c>
    </row>
    <row r="57" spans="1:2" x14ac:dyDescent="0.2">
      <c r="A57" s="128" t="s">
        <v>18190</v>
      </c>
      <c r="B57" s="130">
        <v>16</v>
      </c>
    </row>
    <row r="58" spans="1:2" x14ac:dyDescent="0.2">
      <c r="A58" s="128" t="s">
        <v>18172</v>
      </c>
      <c r="B58" s="130">
        <v>76</v>
      </c>
    </row>
    <row r="59" spans="1:2" x14ac:dyDescent="0.2">
      <c r="A59" s="128" t="s">
        <v>18174</v>
      </c>
      <c r="B59" s="130">
        <v>81</v>
      </c>
    </row>
    <row r="60" spans="1:2" x14ac:dyDescent="0.2">
      <c r="A60" s="128" t="s">
        <v>18175</v>
      </c>
      <c r="B60" s="130">
        <v>58</v>
      </c>
    </row>
    <row r="61" spans="1:2" x14ac:dyDescent="0.2">
      <c r="A61" s="128" t="s">
        <v>18176</v>
      </c>
      <c r="B61" s="130">
        <v>61</v>
      </c>
    </row>
    <row r="62" spans="1:2" x14ac:dyDescent="0.2">
      <c r="A62" s="128" t="s">
        <v>18177</v>
      </c>
      <c r="B62" s="130">
        <v>116</v>
      </c>
    </row>
    <row r="63" spans="1:2" x14ac:dyDescent="0.2">
      <c r="A63" s="128" t="s">
        <v>18178</v>
      </c>
      <c r="B63" s="130">
        <v>76</v>
      </c>
    </row>
    <row r="64" spans="1:2" x14ac:dyDescent="0.2">
      <c r="A64" s="128" t="s">
        <v>18173</v>
      </c>
      <c r="B64" s="130">
        <v>107</v>
      </c>
    </row>
    <row r="65" spans="1:2" x14ac:dyDescent="0.2">
      <c r="A65" s="128" t="s">
        <v>18180</v>
      </c>
      <c r="B65" s="130">
        <v>223</v>
      </c>
    </row>
    <row r="66" spans="1:2" x14ac:dyDescent="0.2">
      <c r="A66" s="128" t="s">
        <v>18181</v>
      </c>
      <c r="B66" s="130">
        <v>194</v>
      </c>
    </row>
    <row r="67" spans="1:2" x14ac:dyDescent="0.2">
      <c r="A67" s="128" t="s">
        <v>18182</v>
      </c>
      <c r="B67" s="130">
        <v>67</v>
      </c>
    </row>
    <row r="68" spans="1:2" x14ac:dyDescent="0.2">
      <c r="A68" s="128" t="s">
        <v>18183</v>
      </c>
      <c r="B68" s="130">
        <v>64</v>
      </c>
    </row>
    <row r="69" spans="1:2" x14ac:dyDescent="0.2">
      <c r="A69" s="128" t="s">
        <v>18184</v>
      </c>
      <c r="B69" s="130">
        <v>65</v>
      </c>
    </row>
    <row r="70" spans="1:2" x14ac:dyDescent="0.2">
      <c r="A70" s="128" t="s">
        <v>18186</v>
      </c>
      <c r="B70" s="130">
        <v>21</v>
      </c>
    </row>
    <row r="71" spans="1:2" x14ac:dyDescent="0.2">
      <c r="A71" s="128" t="s">
        <v>18191</v>
      </c>
      <c r="B71" s="130">
        <v>38</v>
      </c>
    </row>
    <row r="72" spans="1:2" x14ac:dyDescent="0.2">
      <c r="A72" s="128" t="s">
        <v>18192</v>
      </c>
      <c r="B72" s="130">
        <v>62</v>
      </c>
    </row>
    <row r="73" spans="1:2" x14ac:dyDescent="0.2">
      <c r="A73" s="128" t="s">
        <v>18193</v>
      </c>
      <c r="B73" s="130">
        <v>47</v>
      </c>
    </row>
    <row r="74" spans="1:2" x14ac:dyDescent="0.2">
      <c r="A74" s="128" t="s">
        <v>18194</v>
      </c>
      <c r="B74" s="130">
        <v>58</v>
      </c>
    </row>
    <row r="75" spans="1:2" x14ac:dyDescent="0.2">
      <c r="A75" s="128" t="s">
        <v>18195</v>
      </c>
      <c r="B75" s="130">
        <v>108</v>
      </c>
    </row>
    <row r="76" spans="1:2" x14ac:dyDescent="0.2">
      <c r="A76" s="128" t="s">
        <v>18196</v>
      </c>
      <c r="B76" s="130">
        <v>182</v>
      </c>
    </row>
    <row r="77" spans="1:2" x14ac:dyDescent="0.2">
      <c r="A77" s="128" t="s">
        <v>18197</v>
      </c>
      <c r="B77" s="130">
        <v>84</v>
      </c>
    </row>
    <row r="78" spans="1:2" x14ac:dyDescent="0.2">
      <c r="A78" s="128" t="s">
        <v>18198</v>
      </c>
      <c r="B78" s="130">
        <v>160</v>
      </c>
    </row>
    <row r="79" spans="1:2" x14ac:dyDescent="0.2">
      <c r="A79" s="128" t="s">
        <v>18199</v>
      </c>
      <c r="B79" s="130">
        <v>80</v>
      </c>
    </row>
    <row r="80" spans="1:2" x14ac:dyDescent="0.2">
      <c r="A80" s="128" t="s">
        <v>18200</v>
      </c>
      <c r="B80" s="130">
        <v>23</v>
      </c>
    </row>
    <row r="81" spans="1:2" x14ac:dyDescent="0.2">
      <c r="A81" s="128" t="s">
        <v>18201</v>
      </c>
      <c r="B81" s="130">
        <v>59</v>
      </c>
    </row>
    <row r="82" spans="1:2" x14ac:dyDescent="0.2">
      <c r="A82" s="128" t="s">
        <v>18202</v>
      </c>
      <c r="B82" s="130">
        <v>28</v>
      </c>
    </row>
    <row r="83" spans="1:2" x14ac:dyDescent="0.2">
      <c r="A83" s="128" t="s">
        <v>18203</v>
      </c>
      <c r="B83" s="130">
        <v>57</v>
      </c>
    </row>
    <row r="84" spans="1:2" x14ac:dyDescent="0.2">
      <c r="A84" s="128" t="s">
        <v>18204</v>
      </c>
      <c r="B84" s="130">
        <v>32</v>
      </c>
    </row>
    <row r="85" spans="1:2" x14ac:dyDescent="0.2">
      <c r="A85" s="128" t="s">
        <v>18205</v>
      </c>
      <c r="B85" s="130">
        <v>17</v>
      </c>
    </row>
    <row r="86" spans="1:2" x14ac:dyDescent="0.2">
      <c r="A86" s="128" t="s">
        <v>18206</v>
      </c>
      <c r="B86" s="130">
        <v>19</v>
      </c>
    </row>
    <row r="87" spans="1:2" x14ac:dyDescent="0.2">
      <c r="A87" s="128" t="s">
        <v>18212</v>
      </c>
      <c r="B87" s="130">
        <v>2</v>
      </c>
    </row>
    <row r="88" spans="1:2" x14ac:dyDescent="0.2">
      <c r="A88" s="128" t="s">
        <v>18207</v>
      </c>
      <c r="B88" s="130">
        <v>80</v>
      </c>
    </row>
    <row r="89" spans="1:2" x14ac:dyDescent="0.2">
      <c r="A89" s="128" t="s">
        <v>18208</v>
      </c>
      <c r="B89" s="130">
        <v>87</v>
      </c>
    </row>
    <row r="90" spans="1:2" x14ac:dyDescent="0.2">
      <c r="A90" s="128" t="s">
        <v>18209</v>
      </c>
      <c r="B90" s="130">
        <v>20</v>
      </c>
    </row>
    <row r="91" spans="1:2" x14ac:dyDescent="0.2">
      <c r="A91" s="128" t="s">
        <v>18210</v>
      </c>
      <c r="B91" s="130">
        <v>23</v>
      </c>
    </row>
    <row r="92" spans="1:2" x14ac:dyDescent="0.2">
      <c r="A92" s="128" t="s">
        <v>18211</v>
      </c>
      <c r="B92" s="130">
        <v>10</v>
      </c>
    </row>
    <row r="93" spans="1:2" x14ac:dyDescent="0.2">
      <c r="A93" s="128" t="s">
        <v>18213</v>
      </c>
      <c r="B93" s="130">
        <v>18</v>
      </c>
    </row>
    <row r="94" spans="1:2" x14ac:dyDescent="0.2">
      <c r="A94" s="128" t="s">
        <v>18214</v>
      </c>
      <c r="B94" s="130">
        <v>14</v>
      </c>
    </row>
    <row r="95" spans="1:2" x14ac:dyDescent="0.2">
      <c r="A95" s="128" t="s">
        <v>18215</v>
      </c>
      <c r="B95" s="130">
        <v>26</v>
      </c>
    </row>
    <row r="96" spans="1:2" x14ac:dyDescent="0.2">
      <c r="A96" s="128" t="s">
        <v>18216</v>
      </c>
      <c r="B96" s="130">
        <v>96</v>
      </c>
    </row>
    <row r="97" spans="1:2" x14ac:dyDescent="0.2">
      <c r="A97" s="128" t="s">
        <v>18217</v>
      </c>
      <c r="B97" s="130">
        <v>13</v>
      </c>
    </row>
    <row r="98" spans="1:2" x14ac:dyDescent="0.2">
      <c r="A98" s="128" t="s">
        <v>18218</v>
      </c>
      <c r="B98" s="130">
        <v>16</v>
      </c>
    </row>
    <row r="99" spans="1:2" x14ac:dyDescent="0.2">
      <c r="A99" s="128" t="s">
        <v>18219</v>
      </c>
      <c r="B99" s="130">
        <v>31</v>
      </c>
    </row>
    <row r="100" spans="1:2" x14ac:dyDescent="0.2">
      <c r="A100" s="128" t="s">
        <v>18220</v>
      </c>
      <c r="B100" s="130">
        <v>8</v>
      </c>
    </row>
    <row r="101" spans="1:2" x14ac:dyDescent="0.2">
      <c r="A101" s="128" t="s">
        <v>18221</v>
      </c>
      <c r="B101" s="130">
        <v>93</v>
      </c>
    </row>
    <row r="102" spans="1:2" x14ac:dyDescent="0.2">
      <c r="A102" s="128" t="s">
        <v>18222</v>
      </c>
      <c r="B102" s="130">
        <v>35</v>
      </c>
    </row>
    <row r="103" spans="1:2" x14ac:dyDescent="0.2">
      <c r="A103" s="128" t="s">
        <v>18223</v>
      </c>
      <c r="B103" s="130">
        <v>11</v>
      </c>
    </row>
    <row r="104" spans="1:2" x14ac:dyDescent="0.2">
      <c r="A104" s="128" t="s">
        <v>18224</v>
      </c>
      <c r="B104" s="130">
        <v>9</v>
      </c>
    </row>
    <row r="105" spans="1:2" x14ac:dyDescent="0.2">
      <c r="A105" s="128" t="s">
        <v>18225</v>
      </c>
      <c r="B105" s="130">
        <v>17</v>
      </c>
    </row>
    <row r="106" spans="1:2" x14ac:dyDescent="0.2">
      <c r="A106" s="128" t="s">
        <v>18226</v>
      </c>
      <c r="B106" s="130">
        <v>5</v>
      </c>
    </row>
    <row r="107" spans="1:2" x14ac:dyDescent="0.2">
      <c r="A107" s="128" t="s">
        <v>18227</v>
      </c>
      <c r="B107" s="130">
        <v>7</v>
      </c>
    </row>
    <row r="108" spans="1:2" x14ac:dyDescent="0.2">
      <c r="A108" s="128" t="s">
        <v>18228</v>
      </c>
      <c r="B108" s="130">
        <v>10</v>
      </c>
    </row>
    <row r="109" spans="1:2" x14ac:dyDescent="0.2">
      <c r="A109" s="128" t="s">
        <v>18229</v>
      </c>
      <c r="B109" s="130">
        <v>5</v>
      </c>
    </row>
    <row r="110" spans="1:2" x14ac:dyDescent="0.2">
      <c r="A110" s="128" t="s">
        <v>18230</v>
      </c>
      <c r="B110" s="130">
        <v>9</v>
      </c>
    </row>
    <row r="111" spans="1:2" x14ac:dyDescent="0.2">
      <c r="A111" s="128" t="s">
        <v>18231</v>
      </c>
      <c r="B111" s="130">
        <v>9</v>
      </c>
    </row>
    <row r="112" spans="1:2" x14ac:dyDescent="0.2">
      <c r="A112" s="128" t="s">
        <v>18232</v>
      </c>
      <c r="B112" s="130">
        <v>7</v>
      </c>
    </row>
    <row r="113" spans="1:2" x14ac:dyDescent="0.2">
      <c r="A113" s="128" t="s">
        <v>18233</v>
      </c>
      <c r="B113" s="130">
        <v>16</v>
      </c>
    </row>
    <row r="114" spans="1:2" x14ac:dyDescent="0.2">
      <c r="A114" s="128" t="s">
        <v>18234</v>
      </c>
      <c r="B114" s="130">
        <v>11</v>
      </c>
    </row>
    <row r="115" spans="1:2" x14ac:dyDescent="0.2">
      <c r="A115" s="128" t="s">
        <v>18235</v>
      </c>
      <c r="B115" s="130">
        <v>30</v>
      </c>
    </row>
    <row r="116" spans="1:2" x14ac:dyDescent="0.2">
      <c r="A116" s="128" t="s">
        <v>18236</v>
      </c>
      <c r="B116" s="130">
        <v>11</v>
      </c>
    </row>
    <row r="117" spans="1:2" x14ac:dyDescent="0.2">
      <c r="A117" s="128" t="s">
        <v>18237</v>
      </c>
      <c r="B117" s="130">
        <v>7</v>
      </c>
    </row>
    <row r="118" spans="1:2" x14ac:dyDescent="0.2">
      <c r="A118" s="128" t="s">
        <v>18238</v>
      </c>
      <c r="B118" s="130">
        <v>50</v>
      </c>
    </row>
    <row r="119" spans="1:2" x14ac:dyDescent="0.2">
      <c r="A119" s="128" t="s">
        <v>18239</v>
      </c>
      <c r="B119" s="130">
        <v>3</v>
      </c>
    </row>
    <row r="120" spans="1:2" x14ac:dyDescent="0.2">
      <c r="A120" s="128" t="s">
        <v>18240</v>
      </c>
      <c r="B120" s="130">
        <v>80</v>
      </c>
    </row>
    <row r="121" spans="1:2" x14ac:dyDescent="0.2">
      <c r="A121" s="128" t="s">
        <v>18241</v>
      </c>
      <c r="B121" s="130">
        <v>6</v>
      </c>
    </row>
    <row r="122" spans="1:2" x14ac:dyDescent="0.2">
      <c r="A122" s="128" t="s">
        <v>18242</v>
      </c>
      <c r="B122" s="130">
        <v>3</v>
      </c>
    </row>
    <row r="123" spans="1:2" x14ac:dyDescent="0.2">
      <c r="A123" s="128" t="s">
        <v>18243</v>
      </c>
      <c r="B123" s="130">
        <v>7</v>
      </c>
    </row>
    <row r="124" spans="1:2" x14ac:dyDescent="0.2">
      <c r="A124" s="128" t="s">
        <v>18244</v>
      </c>
      <c r="B124" s="130">
        <v>6</v>
      </c>
    </row>
    <row r="125" spans="1:2" x14ac:dyDescent="0.2">
      <c r="A125" s="128" t="s">
        <v>18245</v>
      </c>
      <c r="B125" s="130">
        <v>7</v>
      </c>
    </row>
    <row r="126" spans="1:2" x14ac:dyDescent="0.2">
      <c r="A126" s="128" t="s">
        <v>18246</v>
      </c>
      <c r="B126" s="130">
        <v>8</v>
      </c>
    </row>
    <row r="127" spans="1:2" x14ac:dyDescent="0.2">
      <c r="A127" s="128" t="s">
        <v>18247</v>
      </c>
      <c r="B127" s="130">
        <v>6</v>
      </c>
    </row>
    <row r="128" spans="1:2" x14ac:dyDescent="0.2">
      <c r="A128" s="128" t="s">
        <v>18248</v>
      </c>
      <c r="B128" s="130">
        <v>7</v>
      </c>
    </row>
    <row r="129" spans="1:2" x14ac:dyDescent="0.2">
      <c r="A129" s="128" t="s">
        <v>18249</v>
      </c>
      <c r="B129" s="130">
        <v>16</v>
      </c>
    </row>
    <row r="130" spans="1:2" x14ac:dyDescent="0.2">
      <c r="A130" s="128" t="s">
        <v>18250</v>
      </c>
      <c r="B130" s="130">
        <v>20</v>
      </c>
    </row>
    <row r="131" spans="1:2" x14ac:dyDescent="0.2">
      <c r="A131" s="128" t="s">
        <v>18251</v>
      </c>
      <c r="B131" s="130">
        <v>37</v>
      </c>
    </row>
    <row r="132" spans="1:2" x14ac:dyDescent="0.2">
      <c r="A132" s="128" t="s">
        <v>18252</v>
      </c>
      <c r="B132" s="130">
        <v>23</v>
      </c>
    </row>
    <row r="133" spans="1:2" x14ac:dyDescent="0.2">
      <c r="A133" s="128" t="s">
        <v>18253</v>
      </c>
      <c r="B133" s="130">
        <v>15</v>
      </c>
    </row>
    <row r="134" spans="1:2" x14ac:dyDescent="0.2">
      <c r="A134" s="128" t="s">
        <v>18254</v>
      </c>
      <c r="B134" s="130">
        <v>16</v>
      </c>
    </row>
    <row r="135" spans="1:2" x14ac:dyDescent="0.2">
      <c r="A135" s="128" t="s">
        <v>18255</v>
      </c>
      <c r="B135" s="130">
        <v>23</v>
      </c>
    </row>
    <row r="136" spans="1:2" x14ac:dyDescent="0.2">
      <c r="A136" s="128" t="s">
        <v>18256</v>
      </c>
      <c r="B136" s="130">
        <v>23</v>
      </c>
    </row>
    <row r="137" spans="1:2" x14ac:dyDescent="0.2">
      <c r="A137" s="128" t="s">
        <v>18257</v>
      </c>
      <c r="B137" s="130">
        <v>14</v>
      </c>
    </row>
    <row r="138" spans="1:2" x14ac:dyDescent="0.2">
      <c r="A138" s="128" t="s">
        <v>18258</v>
      </c>
      <c r="B138" s="130">
        <v>11</v>
      </c>
    </row>
    <row r="139" spans="1:2" x14ac:dyDescent="0.2">
      <c r="A139" s="128" t="s">
        <v>18259</v>
      </c>
      <c r="B139" s="130">
        <v>7</v>
      </c>
    </row>
    <row r="140" spans="1:2" x14ac:dyDescent="0.2">
      <c r="A140" s="128" t="s">
        <v>18260</v>
      </c>
      <c r="B140" s="130">
        <v>9</v>
      </c>
    </row>
    <row r="141" spans="1:2" x14ac:dyDescent="0.2">
      <c r="A141" s="128" t="s">
        <v>18261</v>
      </c>
      <c r="B141" s="130">
        <v>9</v>
      </c>
    </row>
    <row r="142" spans="1:2" x14ac:dyDescent="0.2">
      <c r="A142" s="128" t="s">
        <v>18262</v>
      </c>
      <c r="B142" s="130">
        <v>1</v>
      </c>
    </row>
    <row r="143" spans="1:2" x14ac:dyDescent="0.2">
      <c r="A143" s="128" t="s">
        <v>18263</v>
      </c>
      <c r="B143" s="130">
        <v>8</v>
      </c>
    </row>
    <row r="144" spans="1:2" x14ac:dyDescent="0.2">
      <c r="A144" s="128" t="s">
        <v>18264</v>
      </c>
      <c r="B144" s="130">
        <v>32</v>
      </c>
    </row>
    <row r="145" spans="1:2" x14ac:dyDescent="0.2">
      <c r="A145" s="128" t="s">
        <v>18265</v>
      </c>
      <c r="B145" s="130">
        <v>12</v>
      </c>
    </row>
    <row r="146" spans="1:2" x14ac:dyDescent="0.2">
      <c r="A146" s="128" t="s">
        <v>18266</v>
      </c>
      <c r="B146" s="130">
        <v>3</v>
      </c>
    </row>
    <row r="147" spans="1:2" x14ac:dyDescent="0.2">
      <c r="A147" s="128" t="s">
        <v>18267</v>
      </c>
      <c r="B147" s="130">
        <v>5</v>
      </c>
    </row>
    <row r="148" spans="1:2" x14ac:dyDescent="0.2">
      <c r="A148" s="128" t="s">
        <v>18268</v>
      </c>
      <c r="B148" s="130">
        <v>8</v>
      </c>
    </row>
    <row r="149" spans="1:2" x14ac:dyDescent="0.2">
      <c r="A149" s="128" t="s">
        <v>18269</v>
      </c>
      <c r="B149" s="130">
        <v>3</v>
      </c>
    </row>
    <row r="150" spans="1:2" x14ac:dyDescent="0.2">
      <c r="A150" s="128" t="s">
        <v>18270</v>
      </c>
      <c r="B150" s="130">
        <v>26</v>
      </c>
    </row>
    <row r="151" spans="1:2" x14ac:dyDescent="0.2">
      <c r="A151" s="128" t="s">
        <v>18271</v>
      </c>
      <c r="B151" s="130">
        <v>7</v>
      </c>
    </row>
    <row r="152" spans="1:2" x14ac:dyDescent="0.2">
      <c r="A152" s="128" t="s">
        <v>18272</v>
      </c>
      <c r="B152" s="130">
        <v>4</v>
      </c>
    </row>
    <row r="153" spans="1:2" x14ac:dyDescent="0.2">
      <c r="A153" s="128" t="s">
        <v>18273</v>
      </c>
      <c r="B153" s="130">
        <v>12</v>
      </c>
    </row>
    <row r="154" spans="1:2" x14ac:dyDescent="0.2">
      <c r="A154" s="128" t="s">
        <v>18274</v>
      </c>
      <c r="B154" s="130">
        <v>10</v>
      </c>
    </row>
    <row r="155" spans="1:2" x14ac:dyDescent="0.2">
      <c r="A155" s="128" t="s">
        <v>18275</v>
      </c>
      <c r="B155" s="130">
        <v>11</v>
      </c>
    </row>
    <row r="156" spans="1:2" x14ac:dyDescent="0.2">
      <c r="A156" s="128" t="s">
        <v>18276</v>
      </c>
      <c r="B156" s="130">
        <v>10</v>
      </c>
    </row>
    <row r="157" spans="1:2" x14ac:dyDescent="0.2">
      <c r="A157" s="128" t="s">
        <v>18277</v>
      </c>
      <c r="B157" s="130">
        <v>56</v>
      </c>
    </row>
    <row r="158" spans="1:2" x14ac:dyDescent="0.2">
      <c r="A158" s="128" t="s">
        <v>18278</v>
      </c>
      <c r="B158" s="130">
        <v>11</v>
      </c>
    </row>
    <row r="159" spans="1:2" x14ac:dyDescent="0.2">
      <c r="A159" s="128" t="s">
        <v>18279</v>
      </c>
      <c r="B159" s="130">
        <v>2</v>
      </c>
    </row>
    <row r="160" spans="1:2" x14ac:dyDescent="0.2">
      <c r="A160" s="128" t="s">
        <v>18280</v>
      </c>
      <c r="B160" s="130">
        <v>24</v>
      </c>
    </row>
    <row r="161" spans="1:2" x14ac:dyDescent="0.2">
      <c r="A161" s="128" t="s">
        <v>18281</v>
      </c>
      <c r="B161" s="130">
        <v>16</v>
      </c>
    </row>
    <row r="162" spans="1:2" x14ac:dyDescent="0.2">
      <c r="A162" s="128" t="s">
        <v>18282</v>
      </c>
      <c r="B162" s="130">
        <v>6</v>
      </c>
    </row>
    <row r="163" spans="1:2" x14ac:dyDescent="0.2">
      <c r="A163" s="128" t="s">
        <v>18283</v>
      </c>
      <c r="B163" s="130">
        <v>43</v>
      </c>
    </row>
    <row r="164" spans="1:2" x14ac:dyDescent="0.2">
      <c r="A164" s="128" t="s">
        <v>18284</v>
      </c>
      <c r="B164" s="130">
        <v>14</v>
      </c>
    </row>
    <row r="165" spans="1:2" x14ac:dyDescent="0.2">
      <c r="A165" s="128" t="s">
        <v>18285</v>
      </c>
      <c r="B165" s="130">
        <v>49</v>
      </c>
    </row>
    <row r="166" spans="1:2" x14ac:dyDescent="0.2">
      <c r="A166" s="128" t="s">
        <v>18286</v>
      </c>
      <c r="B166" s="130">
        <v>3</v>
      </c>
    </row>
    <row r="167" spans="1:2" x14ac:dyDescent="0.2">
      <c r="A167" s="128" t="s">
        <v>18287</v>
      </c>
      <c r="B167" s="130">
        <v>25</v>
      </c>
    </row>
    <row r="168" spans="1:2" x14ac:dyDescent="0.2">
      <c r="A168" s="128" t="s">
        <v>18288</v>
      </c>
      <c r="B168" s="130">
        <v>65</v>
      </c>
    </row>
    <row r="169" spans="1:2" x14ac:dyDescent="0.2">
      <c r="A169" s="128" t="s">
        <v>18289</v>
      </c>
      <c r="B169" s="130">
        <v>45</v>
      </c>
    </row>
    <row r="170" spans="1:2" x14ac:dyDescent="0.2">
      <c r="A170" s="128" t="s">
        <v>18290</v>
      </c>
      <c r="B170" s="130">
        <v>32</v>
      </c>
    </row>
    <row r="171" spans="1:2" x14ac:dyDescent="0.2">
      <c r="A171" s="128" t="s">
        <v>18291</v>
      </c>
      <c r="B171" s="130">
        <v>5</v>
      </c>
    </row>
    <row r="172" spans="1:2" x14ac:dyDescent="0.2">
      <c r="A172" s="128" t="s">
        <v>18292</v>
      </c>
      <c r="B172" s="130">
        <v>2</v>
      </c>
    </row>
    <row r="173" spans="1:2" x14ac:dyDescent="0.2">
      <c r="A173" s="128" t="s">
        <v>18293</v>
      </c>
      <c r="B173" s="130">
        <v>23</v>
      </c>
    </row>
    <row r="174" spans="1:2" x14ac:dyDescent="0.2">
      <c r="A174" s="128" t="s">
        <v>18294</v>
      </c>
      <c r="B174" s="130">
        <v>4</v>
      </c>
    </row>
    <row r="175" spans="1:2" x14ac:dyDescent="0.2">
      <c r="A175" s="128" t="s">
        <v>18295</v>
      </c>
      <c r="B175" s="130">
        <v>22</v>
      </c>
    </row>
    <row r="176" spans="1:2" x14ac:dyDescent="0.2">
      <c r="A176" s="128" t="s">
        <v>18296</v>
      </c>
      <c r="B176" s="130">
        <v>1</v>
      </c>
    </row>
    <row r="177" spans="1:2" x14ac:dyDescent="0.2">
      <c r="A177" s="128" t="s">
        <v>18297</v>
      </c>
      <c r="B177" s="130">
        <v>3</v>
      </c>
    </row>
    <row r="178" spans="1:2" x14ac:dyDescent="0.2">
      <c r="A178" s="128" t="s">
        <v>18298</v>
      </c>
      <c r="B178" s="130">
        <v>5</v>
      </c>
    </row>
    <row r="179" spans="1:2" x14ac:dyDescent="0.2">
      <c r="A179" s="128" t="s">
        <v>18299</v>
      </c>
      <c r="B179" s="130">
        <v>20</v>
      </c>
    </row>
    <row r="180" spans="1:2" x14ac:dyDescent="0.2">
      <c r="A180" s="128" t="s">
        <v>18300</v>
      </c>
      <c r="B180" s="130">
        <v>13</v>
      </c>
    </row>
    <row r="181" spans="1:2" x14ac:dyDescent="0.2">
      <c r="A181" s="128" t="s">
        <v>18301</v>
      </c>
      <c r="B181" s="130">
        <v>4</v>
      </c>
    </row>
    <row r="182" spans="1:2" x14ac:dyDescent="0.2">
      <c r="A182" s="128" t="s">
        <v>18302</v>
      </c>
      <c r="B182" s="130">
        <v>1</v>
      </c>
    </row>
    <row r="183" spans="1:2" x14ac:dyDescent="0.2">
      <c r="A183" s="128" t="s">
        <v>18303</v>
      </c>
      <c r="B183" s="130">
        <v>1</v>
      </c>
    </row>
    <row r="184" spans="1:2" x14ac:dyDescent="0.2">
      <c r="A184" s="128" t="s">
        <v>18304</v>
      </c>
      <c r="B184" s="130">
        <v>4</v>
      </c>
    </row>
    <row r="185" spans="1:2" x14ac:dyDescent="0.2">
      <c r="A185" s="128" t="s">
        <v>18305</v>
      </c>
      <c r="B185" s="130">
        <v>1</v>
      </c>
    </row>
    <row r="186" spans="1:2" x14ac:dyDescent="0.2">
      <c r="A186" s="128" t="s">
        <v>18306</v>
      </c>
      <c r="B186" s="130">
        <v>4</v>
      </c>
    </row>
    <row r="187" spans="1:2" x14ac:dyDescent="0.2">
      <c r="A187" s="128" t="s">
        <v>18307</v>
      </c>
      <c r="B187" s="130">
        <v>2</v>
      </c>
    </row>
    <row r="188" spans="1:2" x14ac:dyDescent="0.2">
      <c r="A188" s="128" t="s">
        <v>18308</v>
      </c>
      <c r="B188" s="130">
        <v>3</v>
      </c>
    </row>
    <row r="189" spans="1:2" x14ac:dyDescent="0.2">
      <c r="A189" s="128" t="s">
        <v>18309</v>
      </c>
      <c r="B189" s="130">
        <v>2</v>
      </c>
    </row>
    <row r="190" spans="1:2" x14ac:dyDescent="0.2">
      <c r="A190" s="128" t="s">
        <v>18310</v>
      </c>
      <c r="B190" s="130">
        <v>6</v>
      </c>
    </row>
    <row r="191" spans="1:2" x14ac:dyDescent="0.2">
      <c r="A191" s="128" t="s">
        <v>18311</v>
      </c>
      <c r="B191" s="130">
        <v>13</v>
      </c>
    </row>
    <row r="192" spans="1:2" x14ac:dyDescent="0.2">
      <c r="A192" s="128" t="s">
        <v>18312</v>
      </c>
      <c r="B192" s="130">
        <v>13</v>
      </c>
    </row>
    <row r="193" spans="1:2" x14ac:dyDescent="0.2">
      <c r="A193" s="128" t="s">
        <v>18313</v>
      </c>
      <c r="B193" s="130">
        <v>7</v>
      </c>
    </row>
    <row r="194" spans="1:2" x14ac:dyDescent="0.2">
      <c r="A194" s="128" t="s">
        <v>18314</v>
      </c>
      <c r="B194" s="130">
        <v>3</v>
      </c>
    </row>
    <row r="195" spans="1:2" x14ac:dyDescent="0.2">
      <c r="A195" s="128" t="s">
        <v>18315</v>
      </c>
      <c r="B195" s="130">
        <v>26</v>
      </c>
    </row>
    <row r="196" spans="1:2" x14ac:dyDescent="0.2">
      <c r="A196" s="128" t="s">
        <v>18316</v>
      </c>
      <c r="B196" s="130">
        <v>38</v>
      </c>
    </row>
    <row r="197" spans="1:2" x14ac:dyDescent="0.2">
      <c r="A197" s="128" t="s">
        <v>18317</v>
      </c>
      <c r="B197" s="130">
        <v>6</v>
      </c>
    </row>
    <row r="198" spans="1:2" x14ac:dyDescent="0.2">
      <c r="A198" s="128" t="s">
        <v>18318</v>
      </c>
      <c r="B198" s="130">
        <v>18</v>
      </c>
    </row>
    <row r="199" spans="1:2" x14ac:dyDescent="0.2">
      <c r="A199" s="128" t="s">
        <v>18319</v>
      </c>
      <c r="B199" s="130">
        <v>6</v>
      </c>
    </row>
    <row r="200" spans="1:2" x14ac:dyDescent="0.2">
      <c r="A200" s="128" t="s">
        <v>18320</v>
      </c>
      <c r="B200" s="130">
        <v>1</v>
      </c>
    </row>
    <row r="201" spans="1:2" x14ac:dyDescent="0.2">
      <c r="A201" s="128" t="s">
        <v>18321</v>
      </c>
      <c r="B201" s="130">
        <v>20</v>
      </c>
    </row>
    <row r="202" spans="1:2" x14ac:dyDescent="0.2">
      <c r="A202" s="128" t="s">
        <v>18322</v>
      </c>
      <c r="B202" s="130">
        <v>1</v>
      </c>
    </row>
    <row r="203" spans="1:2" x14ac:dyDescent="0.2">
      <c r="A203" s="128" t="s">
        <v>18323</v>
      </c>
      <c r="B203" s="130">
        <v>2</v>
      </c>
    </row>
    <row r="204" spans="1:2" x14ac:dyDescent="0.2">
      <c r="A204" s="128" t="s">
        <v>18324</v>
      </c>
      <c r="B204" s="130">
        <v>1</v>
      </c>
    </row>
    <row r="205" spans="1:2" x14ac:dyDescent="0.2">
      <c r="A205" s="128" t="s">
        <v>18325</v>
      </c>
      <c r="B205" s="130">
        <v>9</v>
      </c>
    </row>
    <row r="206" spans="1:2" x14ac:dyDescent="0.2">
      <c r="A206" s="128" t="s">
        <v>18326</v>
      </c>
      <c r="B206" s="130">
        <v>32</v>
      </c>
    </row>
    <row r="207" spans="1:2" x14ac:dyDescent="0.2">
      <c r="A207" s="128" t="s">
        <v>18327</v>
      </c>
      <c r="B207" s="130">
        <v>6</v>
      </c>
    </row>
    <row r="208" spans="1:2" x14ac:dyDescent="0.2">
      <c r="A208" s="128" t="s">
        <v>18328</v>
      </c>
      <c r="B208" s="130">
        <v>2</v>
      </c>
    </row>
    <row r="209" spans="1:2" x14ac:dyDescent="0.2">
      <c r="A209" s="128" t="s">
        <v>18329</v>
      </c>
      <c r="B209" s="130">
        <v>22</v>
      </c>
    </row>
    <row r="210" spans="1:2" x14ac:dyDescent="0.2">
      <c r="A210" s="128" t="s">
        <v>18330</v>
      </c>
      <c r="B210" s="130">
        <v>1</v>
      </c>
    </row>
    <row r="211" spans="1:2" x14ac:dyDescent="0.2">
      <c r="A211" s="128" t="s">
        <v>18331</v>
      </c>
      <c r="B211" s="130">
        <v>5</v>
      </c>
    </row>
    <row r="212" spans="1:2" x14ac:dyDescent="0.2">
      <c r="A212" s="128" t="s">
        <v>18332</v>
      </c>
      <c r="B212" s="130">
        <v>2</v>
      </c>
    </row>
    <row r="213" spans="1:2" x14ac:dyDescent="0.2">
      <c r="A213" s="128" t="s">
        <v>18333</v>
      </c>
      <c r="B213" s="130">
        <v>2</v>
      </c>
    </row>
    <row r="214" spans="1:2" x14ac:dyDescent="0.2">
      <c r="A214" s="128" t="s">
        <v>18334</v>
      </c>
      <c r="B214" s="130">
        <v>1</v>
      </c>
    </row>
    <row r="215" spans="1:2" x14ac:dyDescent="0.2">
      <c r="A215" s="128" t="s">
        <v>18335</v>
      </c>
      <c r="B215" s="130">
        <v>2</v>
      </c>
    </row>
    <row r="216" spans="1:2" x14ac:dyDescent="0.2">
      <c r="A216" s="128" t="s">
        <v>18336</v>
      </c>
      <c r="B216" s="130">
        <v>2</v>
      </c>
    </row>
    <row r="217" spans="1:2" x14ac:dyDescent="0.2">
      <c r="A217" s="128" t="s">
        <v>18337</v>
      </c>
      <c r="B217" s="130">
        <v>1</v>
      </c>
    </row>
    <row r="218" spans="1:2" x14ac:dyDescent="0.2">
      <c r="A218" s="128" t="s">
        <v>18338</v>
      </c>
      <c r="B218" s="130">
        <v>1</v>
      </c>
    </row>
    <row r="219" spans="1:2" x14ac:dyDescent="0.2">
      <c r="A219" s="128" t="s">
        <v>18339</v>
      </c>
      <c r="B219" s="130">
        <v>1</v>
      </c>
    </row>
    <row r="220" spans="1:2" x14ac:dyDescent="0.2">
      <c r="A220" s="128" t="s">
        <v>18340</v>
      </c>
      <c r="B220" s="130">
        <v>3</v>
      </c>
    </row>
    <row r="221" spans="1:2" x14ac:dyDescent="0.2">
      <c r="A221" s="128" t="s">
        <v>18341</v>
      </c>
      <c r="B221" s="130">
        <v>1</v>
      </c>
    </row>
    <row r="222" spans="1:2" x14ac:dyDescent="0.2">
      <c r="A222" s="128" t="s">
        <v>18342</v>
      </c>
      <c r="B222" s="130">
        <v>1</v>
      </c>
    </row>
    <row r="223" spans="1:2" x14ac:dyDescent="0.2">
      <c r="A223" s="128" t="s">
        <v>18343</v>
      </c>
      <c r="B223" s="130">
        <v>2</v>
      </c>
    </row>
    <row r="224" spans="1:2" x14ac:dyDescent="0.2">
      <c r="A224" s="128" t="s">
        <v>18344</v>
      </c>
      <c r="B224" s="130">
        <v>1</v>
      </c>
    </row>
    <row r="225" spans="1:2" x14ac:dyDescent="0.2">
      <c r="A225" s="128" t="s">
        <v>18345</v>
      </c>
      <c r="B225" s="130">
        <v>1</v>
      </c>
    </row>
    <row r="226" spans="1:2" x14ac:dyDescent="0.2">
      <c r="A226" s="128" t="s">
        <v>18346</v>
      </c>
      <c r="B226" s="130">
        <v>1</v>
      </c>
    </row>
    <row r="227" spans="1:2" x14ac:dyDescent="0.2">
      <c r="A227" s="128" t="s">
        <v>18347</v>
      </c>
      <c r="B227" s="130">
        <v>1</v>
      </c>
    </row>
    <row r="228" spans="1:2" x14ac:dyDescent="0.2">
      <c r="A228" s="128" t="s">
        <v>18349</v>
      </c>
      <c r="B228" s="130">
        <v>1</v>
      </c>
    </row>
    <row r="229" spans="1:2" x14ac:dyDescent="0.2">
      <c r="A229" s="128" t="s">
        <v>18348</v>
      </c>
      <c r="B229" s="130">
        <v>377</v>
      </c>
    </row>
    <row r="230" spans="1:2" x14ac:dyDescent="0.2">
      <c r="A230" s="221">
        <v>16132</v>
      </c>
      <c r="B230" s="130">
        <v>1</v>
      </c>
    </row>
    <row r="231" spans="1:2" x14ac:dyDescent="0.2">
      <c r="A231" s="221">
        <v>17015</v>
      </c>
      <c r="B231" s="130">
        <v>1</v>
      </c>
    </row>
    <row r="232" spans="1:2" x14ac:dyDescent="0.2">
      <c r="A232" s="221">
        <v>16984</v>
      </c>
      <c r="B232" s="130">
        <v>9</v>
      </c>
    </row>
    <row r="233" spans="1:2" x14ac:dyDescent="0.2">
      <c r="A233" s="221">
        <v>17076</v>
      </c>
      <c r="B233" s="130">
        <v>2</v>
      </c>
    </row>
    <row r="234" spans="1:2" x14ac:dyDescent="0.2">
      <c r="A234" s="221">
        <v>17107</v>
      </c>
      <c r="B234" s="130">
        <v>1</v>
      </c>
    </row>
    <row r="235" spans="1:2" x14ac:dyDescent="0.2">
      <c r="A235" s="221">
        <v>17258</v>
      </c>
      <c r="B235" s="130">
        <v>1</v>
      </c>
    </row>
    <row r="236" spans="1:2" x14ac:dyDescent="0.2">
      <c r="A236" s="221">
        <v>16954</v>
      </c>
      <c r="B236" s="130">
        <v>1</v>
      </c>
    </row>
    <row r="237" spans="1:2" x14ac:dyDescent="0.2">
      <c r="A237" s="131" t="s">
        <v>17588</v>
      </c>
      <c r="B237" s="134">
        <v>7777</v>
      </c>
    </row>
  </sheetData>
  <phoneticPr fontId="6" type="noConversion"/>
  <pageMargins left="0.75" right="0.75" top="1" bottom="1" header="0.5" footer="0.5"/>
  <pageSetup paperSize="0" orientation="portrait" horizontalDpi="0" verticalDpi="0" copies="0"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54"/>
  <sheetViews>
    <sheetView workbookViewId="0">
      <pane xSplit="1" ySplit="4" topLeftCell="B5" activePane="bottomRight" state="frozen"/>
      <selection pane="topRight" activeCell="B1" sqref="B1"/>
      <selection pane="bottomLeft" activeCell="A5" sqref="A5"/>
      <selection pane="bottomRight"/>
    </sheetView>
  </sheetViews>
  <sheetFormatPr defaultRowHeight="12.75" x14ac:dyDescent="0.2"/>
  <cols>
    <col min="1" max="1" width="40" bestFit="1" customWidth="1"/>
    <col min="2" max="12" width="11.85546875" bestFit="1" customWidth="1"/>
    <col min="13" max="14" width="10.5703125" bestFit="1" customWidth="1"/>
  </cols>
  <sheetData>
    <row r="3" spans="1:13" x14ac:dyDescent="0.2">
      <c r="A3" s="119" t="s">
        <v>17587</v>
      </c>
      <c r="B3" s="119" t="s">
        <v>243</v>
      </c>
      <c r="C3" s="120"/>
      <c r="D3" s="120"/>
      <c r="E3" s="120"/>
      <c r="F3" s="120"/>
      <c r="G3" s="120"/>
      <c r="H3" s="120"/>
      <c r="I3" s="120"/>
      <c r="J3" s="120"/>
      <c r="K3" s="120"/>
      <c r="L3" s="120"/>
      <c r="M3" s="121"/>
    </row>
    <row r="4" spans="1:13" x14ac:dyDescent="0.2">
      <c r="A4" s="119" t="s">
        <v>66</v>
      </c>
      <c r="B4" s="122" t="s">
        <v>753</v>
      </c>
      <c r="C4" s="123" t="s">
        <v>290</v>
      </c>
      <c r="D4" s="123" t="s">
        <v>781</v>
      </c>
      <c r="E4" s="123" t="s">
        <v>263</v>
      </c>
      <c r="F4" s="123" t="s">
        <v>332</v>
      </c>
      <c r="G4" s="123" t="s">
        <v>279</v>
      </c>
      <c r="H4" s="123" t="s">
        <v>334</v>
      </c>
      <c r="I4" s="123" t="s">
        <v>17959</v>
      </c>
      <c r="J4" s="123" t="s">
        <v>1244</v>
      </c>
      <c r="K4" s="123" t="s">
        <v>7380</v>
      </c>
      <c r="L4" s="123" t="s">
        <v>2102</v>
      </c>
      <c r="M4" s="124" t="s">
        <v>17588</v>
      </c>
    </row>
    <row r="5" spans="1:13" x14ac:dyDescent="0.2">
      <c r="A5" s="122" t="s">
        <v>1027</v>
      </c>
      <c r="B5" s="125">
        <v>806</v>
      </c>
      <c r="C5" s="126">
        <v>485</v>
      </c>
      <c r="D5" s="126">
        <v>453</v>
      </c>
      <c r="E5" s="126">
        <v>263</v>
      </c>
      <c r="F5" s="126">
        <v>104</v>
      </c>
      <c r="G5" s="126">
        <v>35</v>
      </c>
      <c r="H5" s="126">
        <v>15</v>
      </c>
      <c r="I5" s="126">
        <v>8</v>
      </c>
      <c r="J5" s="126">
        <v>3</v>
      </c>
      <c r="K5" s="126">
        <v>3</v>
      </c>
      <c r="L5" s="126">
        <v>1</v>
      </c>
      <c r="M5" s="127">
        <v>2176</v>
      </c>
    </row>
    <row r="6" spans="1:13" x14ac:dyDescent="0.2">
      <c r="A6" s="128" t="s">
        <v>284</v>
      </c>
      <c r="B6" s="129">
        <v>207</v>
      </c>
      <c r="C6" s="13">
        <v>233</v>
      </c>
      <c r="D6" s="13">
        <v>1</v>
      </c>
      <c r="E6" s="13">
        <v>65</v>
      </c>
      <c r="F6" s="13">
        <v>45</v>
      </c>
      <c r="G6" s="13">
        <v>6</v>
      </c>
      <c r="H6" s="13">
        <v>4</v>
      </c>
      <c r="I6" s="13"/>
      <c r="J6" s="13"/>
      <c r="K6" s="13"/>
      <c r="L6" s="13"/>
      <c r="M6" s="130">
        <v>561</v>
      </c>
    </row>
    <row r="7" spans="1:13" x14ac:dyDescent="0.2">
      <c r="A7" s="128" t="s">
        <v>2221</v>
      </c>
      <c r="B7" s="129">
        <v>301</v>
      </c>
      <c r="C7" s="13">
        <v>136</v>
      </c>
      <c r="D7" s="13">
        <v>48</v>
      </c>
      <c r="E7" s="13">
        <v>23</v>
      </c>
      <c r="F7" s="13">
        <v>16</v>
      </c>
      <c r="G7" s="13">
        <v>4</v>
      </c>
      <c r="H7" s="13"/>
      <c r="I7" s="13">
        <v>1</v>
      </c>
      <c r="J7" s="13">
        <v>1</v>
      </c>
      <c r="K7" s="13"/>
      <c r="L7" s="13"/>
      <c r="M7" s="130">
        <v>530</v>
      </c>
    </row>
    <row r="8" spans="1:13" x14ac:dyDescent="0.2">
      <c r="A8" s="128" t="s">
        <v>1798</v>
      </c>
      <c r="B8" s="129">
        <v>207</v>
      </c>
      <c r="C8" s="13">
        <v>105</v>
      </c>
      <c r="D8" s="13">
        <v>67</v>
      </c>
      <c r="E8" s="13">
        <v>35</v>
      </c>
      <c r="F8" s="13">
        <v>8</v>
      </c>
      <c r="G8" s="13">
        <v>5</v>
      </c>
      <c r="H8" s="13">
        <v>7</v>
      </c>
      <c r="I8" s="13">
        <v>1</v>
      </c>
      <c r="J8" s="13"/>
      <c r="K8" s="13"/>
      <c r="L8" s="13"/>
      <c r="M8" s="130">
        <v>435</v>
      </c>
    </row>
    <row r="9" spans="1:13" x14ac:dyDescent="0.2">
      <c r="A9" s="128" t="s">
        <v>2040</v>
      </c>
      <c r="B9" s="129">
        <v>180</v>
      </c>
      <c r="C9" s="13">
        <v>146</v>
      </c>
      <c r="D9" s="13">
        <v>7</v>
      </c>
      <c r="E9" s="13">
        <v>44</v>
      </c>
      <c r="F9" s="13">
        <v>11</v>
      </c>
      <c r="G9" s="13">
        <v>10</v>
      </c>
      <c r="H9" s="13">
        <v>1</v>
      </c>
      <c r="I9" s="13">
        <v>1</v>
      </c>
      <c r="J9" s="13"/>
      <c r="K9" s="13"/>
      <c r="L9" s="13"/>
      <c r="M9" s="130">
        <v>400</v>
      </c>
    </row>
    <row r="10" spans="1:13" x14ac:dyDescent="0.2">
      <c r="A10" s="128" t="s">
        <v>5998</v>
      </c>
      <c r="B10" s="129">
        <v>199</v>
      </c>
      <c r="C10" s="13">
        <v>18</v>
      </c>
      <c r="D10" s="13">
        <v>178</v>
      </c>
      <c r="E10" s="13"/>
      <c r="F10" s="13"/>
      <c r="G10" s="13"/>
      <c r="H10" s="13">
        <v>2</v>
      </c>
      <c r="I10" s="13">
        <v>1</v>
      </c>
      <c r="J10" s="13"/>
      <c r="K10" s="13"/>
      <c r="L10" s="13"/>
      <c r="M10" s="130">
        <v>398</v>
      </c>
    </row>
    <row r="11" spans="1:13" x14ac:dyDescent="0.2">
      <c r="A11" s="128" t="s">
        <v>503</v>
      </c>
      <c r="B11" s="129">
        <v>144</v>
      </c>
      <c r="C11" s="13">
        <v>156</v>
      </c>
      <c r="D11" s="13">
        <v>53</v>
      </c>
      <c r="E11" s="13"/>
      <c r="F11" s="13"/>
      <c r="G11" s="13"/>
      <c r="H11" s="13">
        <v>2</v>
      </c>
      <c r="I11" s="13">
        <v>3</v>
      </c>
      <c r="J11" s="13"/>
      <c r="K11" s="13"/>
      <c r="L11" s="13"/>
      <c r="M11" s="130">
        <v>358</v>
      </c>
    </row>
    <row r="12" spans="1:13" x14ac:dyDescent="0.2">
      <c r="A12" s="128" t="s">
        <v>3985</v>
      </c>
      <c r="B12" s="129">
        <v>196</v>
      </c>
      <c r="C12" s="13">
        <v>86</v>
      </c>
      <c r="D12" s="13">
        <v>29</v>
      </c>
      <c r="E12" s="13">
        <v>7</v>
      </c>
      <c r="F12" s="13">
        <v>2</v>
      </c>
      <c r="G12" s="13">
        <v>2</v>
      </c>
      <c r="H12" s="13">
        <v>8</v>
      </c>
      <c r="I12" s="13"/>
      <c r="J12" s="13"/>
      <c r="K12" s="13"/>
      <c r="L12" s="13"/>
      <c r="M12" s="130">
        <v>330</v>
      </c>
    </row>
    <row r="13" spans="1:13" x14ac:dyDescent="0.2">
      <c r="A13" s="128" t="s">
        <v>341</v>
      </c>
      <c r="B13" s="129">
        <v>87</v>
      </c>
      <c r="C13" s="13">
        <v>86</v>
      </c>
      <c r="D13" s="13"/>
      <c r="E13" s="13">
        <v>89</v>
      </c>
      <c r="F13" s="13">
        <v>26</v>
      </c>
      <c r="G13" s="13">
        <v>4</v>
      </c>
      <c r="H13" s="13"/>
      <c r="I13" s="13"/>
      <c r="J13" s="13"/>
      <c r="K13" s="13"/>
      <c r="L13" s="13"/>
      <c r="M13" s="130">
        <v>292</v>
      </c>
    </row>
    <row r="14" spans="1:13" x14ac:dyDescent="0.2">
      <c r="A14" s="128" t="s">
        <v>2534</v>
      </c>
      <c r="B14" s="129">
        <v>159</v>
      </c>
      <c r="C14" s="13">
        <v>40</v>
      </c>
      <c r="D14" s="13">
        <v>62</v>
      </c>
      <c r="E14" s="13">
        <v>11</v>
      </c>
      <c r="F14" s="13">
        <v>7</v>
      </c>
      <c r="G14" s="13">
        <v>1</v>
      </c>
      <c r="H14" s="13"/>
      <c r="I14" s="13"/>
      <c r="J14" s="13"/>
      <c r="K14" s="13"/>
      <c r="L14" s="13"/>
      <c r="M14" s="130">
        <v>280</v>
      </c>
    </row>
    <row r="15" spans="1:13" x14ac:dyDescent="0.2">
      <c r="A15" s="128" t="s">
        <v>9894</v>
      </c>
      <c r="B15" s="129">
        <v>197</v>
      </c>
      <c r="C15" s="13">
        <v>56</v>
      </c>
      <c r="D15" s="13">
        <v>8</v>
      </c>
      <c r="E15" s="13"/>
      <c r="F15" s="13"/>
      <c r="G15" s="13"/>
      <c r="H15" s="13">
        <v>1</v>
      </c>
      <c r="I15" s="13">
        <v>14</v>
      </c>
      <c r="J15" s="13"/>
      <c r="K15" s="13"/>
      <c r="L15" s="13"/>
      <c r="M15" s="130">
        <v>276</v>
      </c>
    </row>
    <row r="16" spans="1:13" x14ac:dyDescent="0.2">
      <c r="A16" s="128" t="s">
        <v>1523</v>
      </c>
      <c r="B16" s="129">
        <v>113</v>
      </c>
      <c r="C16" s="13">
        <v>92</v>
      </c>
      <c r="D16" s="13">
        <v>1</v>
      </c>
      <c r="E16" s="13">
        <v>33</v>
      </c>
      <c r="F16" s="13">
        <v>21</v>
      </c>
      <c r="G16" s="13">
        <v>5</v>
      </c>
      <c r="H16" s="13">
        <v>5</v>
      </c>
      <c r="I16" s="13"/>
      <c r="J16" s="13"/>
      <c r="K16" s="13"/>
      <c r="L16" s="13"/>
      <c r="M16" s="130">
        <v>270</v>
      </c>
    </row>
    <row r="17" spans="1:13" x14ac:dyDescent="0.2">
      <c r="A17" s="128" t="s">
        <v>507</v>
      </c>
      <c r="B17" s="129">
        <v>62</v>
      </c>
      <c r="C17" s="13">
        <v>88</v>
      </c>
      <c r="D17" s="13">
        <v>68</v>
      </c>
      <c r="E17" s="13">
        <v>17</v>
      </c>
      <c r="F17" s="13">
        <v>5</v>
      </c>
      <c r="G17" s="13">
        <v>3</v>
      </c>
      <c r="H17" s="13"/>
      <c r="I17" s="13">
        <v>1</v>
      </c>
      <c r="J17" s="13"/>
      <c r="K17" s="13"/>
      <c r="L17" s="13">
        <v>1</v>
      </c>
      <c r="M17" s="130">
        <v>245</v>
      </c>
    </row>
    <row r="18" spans="1:13" x14ac:dyDescent="0.2">
      <c r="A18" s="128" t="s">
        <v>2805</v>
      </c>
      <c r="B18" s="129">
        <v>161</v>
      </c>
      <c r="C18" s="13">
        <v>32</v>
      </c>
      <c r="D18" s="13">
        <v>10</v>
      </c>
      <c r="E18" s="13"/>
      <c r="F18" s="13"/>
      <c r="G18" s="13"/>
      <c r="H18" s="13"/>
      <c r="I18" s="13">
        <v>3</v>
      </c>
      <c r="J18" s="13"/>
      <c r="K18" s="13"/>
      <c r="L18" s="13"/>
      <c r="M18" s="130">
        <v>206</v>
      </c>
    </row>
    <row r="19" spans="1:13" x14ac:dyDescent="0.2">
      <c r="A19" s="128" t="s">
        <v>6878</v>
      </c>
      <c r="B19" s="129">
        <v>89</v>
      </c>
      <c r="C19" s="13">
        <v>83</v>
      </c>
      <c r="D19" s="13">
        <v>5</v>
      </c>
      <c r="E19" s="13"/>
      <c r="F19" s="13"/>
      <c r="G19" s="13"/>
      <c r="H19" s="13">
        <v>1</v>
      </c>
      <c r="I19" s="13">
        <v>2</v>
      </c>
      <c r="J19" s="13"/>
      <c r="K19" s="13">
        <v>1</v>
      </c>
      <c r="L19" s="13"/>
      <c r="M19" s="130">
        <v>181</v>
      </c>
    </row>
    <row r="20" spans="1:13" x14ac:dyDescent="0.2">
      <c r="A20" s="128" t="s">
        <v>8426</v>
      </c>
      <c r="B20" s="129">
        <v>97</v>
      </c>
      <c r="C20" s="13">
        <v>64</v>
      </c>
      <c r="D20" s="13">
        <v>1</v>
      </c>
      <c r="E20" s="13"/>
      <c r="F20" s="13"/>
      <c r="G20" s="13"/>
      <c r="H20" s="13"/>
      <c r="I20" s="13"/>
      <c r="J20" s="13"/>
      <c r="K20" s="13"/>
      <c r="L20" s="13"/>
      <c r="M20" s="130">
        <v>162</v>
      </c>
    </row>
    <row r="21" spans="1:13" x14ac:dyDescent="0.2">
      <c r="A21" s="128" t="s">
        <v>657</v>
      </c>
      <c r="B21" s="129">
        <v>26</v>
      </c>
      <c r="C21" s="13">
        <v>49</v>
      </c>
      <c r="D21" s="13">
        <v>7</v>
      </c>
      <c r="E21" s="13">
        <v>10</v>
      </c>
      <c r="F21" s="13">
        <v>17</v>
      </c>
      <c r="G21" s="13">
        <v>1</v>
      </c>
      <c r="H21" s="13">
        <v>3</v>
      </c>
      <c r="I21" s="13"/>
      <c r="J21" s="13"/>
      <c r="K21" s="13"/>
      <c r="L21" s="13"/>
      <c r="M21" s="130">
        <v>113</v>
      </c>
    </row>
    <row r="22" spans="1:13" x14ac:dyDescent="0.2">
      <c r="A22" s="128" t="s">
        <v>12775</v>
      </c>
      <c r="B22" s="129">
        <v>39</v>
      </c>
      <c r="C22" s="13">
        <v>2</v>
      </c>
      <c r="D22" s="13">
        <v>60</v>
      </c>
      <c r="E22" s="13"/>
      <c r="F22" s="13"/>
      <c r="G22" s="13"/>
      <c r="H22" s="13"/>
      <c r="I22" s="13"/>
      <c r="J22" s="13"/>
      <c r="K22" s="13"/>
      <c r="L22" s="13"/>
      <c r="M22" s="130">
        <v>101</v>
      </c>
    </row>
    <row r="23" spans="1:13" x14ac:dyDescent="0.2">
      <c r="A23" s="128" t="s">
        <v>1352</v>
      </c>
      <c r="B23" s="129">
        <v>33</v>
      </c>
      <c r="C23" s="13">
        <v>32</v>
      </c>
      <c r="D23" s="13"/>
      <c r="E23" s="13">
        <v>19</v>
      </c>
      <c r="F23" s="13">
        <v>4</v>
      </c>
      <c r="G23" s="13">
        <v>1</v>
      </c>
      <c r="H23" s="13"/>
      <c r="I23" s="13">
        <v>1</v>
      </c>
      <c r="J23" s="13"/>
      <c r="K23" s="13"/>
      <c r="L23" s="13"/>
      <c r="M23" s="130">
        <v>90</v>
      </c>
    </row>
    <row r="24" spans="1:13" x14ac:dyDescent="0.2">
      <c r="A24" s="128" t="s">
        <v>6060</v>
      </c>
      <c r="B24" s="129">
        <v>34</v>
      </c>
      <c r="C24" s="13">
        <v>5</v>
      </c>
      <c r="D24" s="13">
        <v>18</v>
      </c>
      <c r="E24" s="13"/>
      <c r="F24" s="13"/>
      <c r="G24" s="13"/>
      <c r="H24" s="13">
        <v>13</v>
      </c>
      <c r="I24" s="13"/>
      <c r="J24" s="13"/>
      <c r="K24" s="13"/>
      <c r="L24" s="13"/>
      <c r="M24" s="130">
        <v>70</v>
      </c>
    </row>
    <row r="25" spans="1:13" x14ac:dyDescent="0.2">
      <c r="A25" s="128" t="s">
        <v>1008</v>
      </c>
      <c r="B25" s="129">
        <v>16</v>
      </c>
      <c r="C25" s="13">
        <v>27</v>
      </c>
      <c r="D25" s="13"/>
      <c r="E25" s="13">
        <v>6</v>
      </c>
      <c r="F25" s="13">
        <v>3</v>
      </c>
      <c r="G25" s="13">
        <v>2</v>
      </c>
      <c r="H25" s="13"/>
      <c r="I25" s="13"/>
      <c r="J25" s="13"/>
      <c r="K25" s="13"/>
      <c r="L25" s="13"/>
      <c r="M25" s="130">
        <v>54</v>
      </c>
    </row>
    <row r="26" spans="1:13" x14ac:dyDescent="0.2">
      <c r="A26" s="128" t="s">
        <v>10788</v>
      </c>
      <c r="B26" s="129">
        <v>6</v>
      </c>
      <c r="C26" s="13">
        <v>12</v>
      </c>
      <c r="D26" s="13">
        <v>31</v>
      </c>
      <c r="E26" s="13"/>
      <c r="F26" s="13"/>
      <c r="G26" s="13"/>
      <c r="H26" s="13">
        <v>2</v>
      </c>
      <c r="I26" s="13">
        <v>1</v>
      </c>
      <c r="J26" s="13"/>
      <c r="K26" s="13"/>
      <c r="L26" s="13"/>
      <c r="M26" s="130">
        <v>52</v>
      </c>
    </row>
    <row r="27" spans="1:13" x14ac:dyDescent="0.2">
      <c r="A27" s="128" t="s">
        <v>7788</v>
      </c>
      <c r="B27" s="129">
        <v>20</v>
      </c>
      <c r="C27" s="13">
        <v>3</v>
      </c>
      <c r="D27" s="13">
        <v>14</v>
      </c>
      <c r="E27" s="13"/>
      <c r="F27" s="13"/>
      <c r="G27" s="13"/>
      <c r="H27" s="13"/>
      <c r="I27" s="13"/>
      <c r="J27" s="13"/>
      <c r="K27" s="13"/>
      <c r="L27" s="13"/>
      <c r="M27" s="130">
        <v>37</v>
      </c>
    </row>
    <row r="28" spans="1:13" x14ac:dyDescent="0.2">
      <c r="A28" s="128" t="s">
        <v>412</v>
      </c>
      <c r="B28" s="129">
        <v>6</v>
      </c>
      <c r="C28" s="13">
        <v>11</v>
      </c>
      <c r="D28" s="13"/>
      <c r="E28" s="13">
        <v>5</v>
      </c>
      <c r="F28" s="13">
        <v>2</v>
      </c>
      <c r="G28" s="13">
        <v>1</v>
      </c>
      <c r="H28" s="13"/>
      <c r="I28" s="13"/>
      <c r="J28" s="13"/>
      <c r="K28" s="13"/>
      <c r="L28" s="13"/>
      <c r="M28" s="130">
        <v>25</v>
      </c>
    </row>
    <row r="29" spans="1:13" x14ac:dyDescent="0.2">
      <c r="A29" s="128" t="s">
        <v>511</v>
      </c>
      <c r="B29" s="129">
        <v>2</v>
      </c>
      <c r="C29" s="13">
        <v>9</v>
      </c>
      <c r="D29" s="13">
        <v>14</v>
      </c>
      <c r="E29" s="13"/>
      <c r="F29" s="13"/>
      <c r="G29" s="13"/>
      <c r="H29" s="13"/>
      <c r="I29" s="13"/>
      <c r="J29" s="13"/>
      <c r="K29" s="13"/>
      <c r="L29" s="13"/>
      <c r="M29" s="130">
        <v>25</v>
      </c>
    </row>
    <row r="30" spans="1:13" x14ac:dyDescent="0.2">
      <c r="A30" s="128" t="s">
        <v>17112</v>
      </c>
      <c r="B30" s="129"/>
      <c r="C30" s="13"/>
      <c r="D30" s="13">
        <v>19</v>
      </c>
      <c r="E30" s="13"/>
      <c r="F30" s="13"/>
      <c r="G30" s="13"/>
      <c r="H30" s="13"/>
      <c r="I30" s="13"/>
      <c r="J30" s="13"/>
      <c r="K30" s="13"/>
      <c r="L30" s="13"/>
      <c r="M30" s="130">
        <v>19</v>
      </c>
    </row>
    <row r="31" spans="1:13" x14ac:dyDescent="0.2">
      <c r="A31" s="128" t="s">
        <v>1511</v>
      </c>
      <c r="B31" s="129">
        <v>8</v>
      </c>
      <c r="C31" s="13">
        <v>4</v>
      </c>
      <c r="D31" s="13"/>
      <c r="E31" s="13">
        <v>5</v>
      </c>
      <c r="F31" s="13"/>
      <c r="G31" s="13"/>
      <c r="H31" s="13"/>
      <c r="I31" s="13"/>
      <c r="J31" s="13"/>
      <c r="K31" s="13"/>
      <c r="L31" s="13"/>
      <c r="M31" s="130">
        <v>17</v>
      </c>
    </row>
    <row r="32" spans="1:13" x14ac:dyDescent="0.2">
      <c r="A32" s="128" t="s">
        <v>8723</v>
      </c>
      <c r="B32" s="129">
        <v>2</v>
      </c>
      <c r="C32" s="13"/>
      <c r="D32" s="13">
        <v>4</v>
      </c>
      <c r="E32" s="13"/>
      <c r="F32" s="13"/>
      <c r="G32" s="13"/>
      <c r="H32" s="13">
        <v>8</v>
      </c>
      <c r="I32" s="13"/>
      <c r="J32" s="13"/>
      <c r="K32" s="13"/>
      <c r="L32" s="13"/>
      <c r="M32" s="130">
        <v>14</v>
      </c>
    </row>
    <row r="33" spans="1:13" x14ac:dyDescent="0.2">
      <c r="A33" s="128" t="s">
        <v>325</v>
      </c>
      <c r="B33" s="129">
        <v>1</v>
      </c>
      <c r="C33" s="13">
        <v>2</v>
      </c>
      <c r="D33" s="13"/>
      <c r="E33" s="13">
        <v>5</v>
      </c>
      <c r="F33" s="13">
        <v>1</v>
      </c>
      <c r="G33" s="13"/>
      <c r="H33" s="13"/>
      <c r="I33" s="13"/>
      <c r="J33" s="13"/>
      <c r="K33" s="13"/>
      <c r="L33" s="13"/>
      <c r="M33" s="130">
        <v>9</v>
      </c>
    </row>
    <row r="34" spans="1:13" x14ac:dyDescent="0.2">
      <c r="A34" s="128" t="s">
        <v>6684</v>
      </c>
      <c r="B34" s="129"/>
      <c r="C34" s="13">
        <v>2</v>
      </c>
      <c r="D34" s="13">
        <v>4</v>
      </c>
      <c r="E34" s="13"/>
      <c r="F34" s="13"/>
      <c r="G34" s="13"/>
      <c r="H34" s="13"/>
      <c r="I34" s="13"/>
      <c r="J34" s="13"/>
      <c r="K34" s="13"/>
      <c r="L34" s="13"/>
      <c r="M34" s="130">
        <v>6</v>
      </c>
    </row>
    <row r="35" spans="1:13" x14ac:dyDescent="0.2">
      <c r="A35" s="128" t="s">
        <v>3576</v>
      </c>
      <c r="B35" s="129">
        <v>3</v>
      </c>
      <c r="C35" s="13">
        <v>3</v>
      </c>
      <c r="D35" s="13"/>
      <c r="E35" s="13"/>
      <c r="F35" s="13"/>
      <c r="G35" s="13"/>
      <c r="H35" s="13"/>
      <c r="I35" s="13"/>
      <c r="J35" s="13"/>
      <c r="K35" s="13"/>
      <c r="L35" s="13"/>
      <c r="M35" s="130">
        <v>6</v>
      </c>
    </row>
    <row r="36" spans="1:13" x14ac:dyDescent="0.2">
      <c r="A36" s="128" t="s">
        <v>257</v>
      </c>
      <c r="B36" s="129">
        <v>1</v>
      </c>
      <c r="C36" s="13"/>
      <c r="D36" s="13"/>
      <c r="E36" s="13">
        <v>3</v>
      </c>
      <c r="F36" s="13">
        <v>1</v>
      </c>
      <c r="G36" s="13"/>
      <c r="H36" s="13"/>
      <c r="I36" s="13"/>
      <c r="J36" s="13"/>
      <c r="K36" s="13"/>
      <c r="L36" s="13"/>
      <c r="M36" s="130">
        <v>5</v>
      </c>
    </row>
    <row r="37" spans="1:13" x14ac:dyDescent="0.2">
      <c r="A37" s="128" t="s">
        <v>491</v>
      </c>
      <c r="B37" s="129">
        <v>3</v>
      </c>
      <c r="C37" s="13">
        <v>2</v>
      </c>
      <c r="D37" s="13"/>
      <c r="E37" s="13"/>
      <c r="F37" s="13"/>
      <c r="G37" s="13"/>
      <c r="H37" s="13"/>
      <c r="I37" s="13"/>
      <c r="J37" s="13"/>
      <c r="K37" s="13"/>
      <c r="L37" s="13"/>
      <c r="M37" s="130">
        <v>5</v>
      </c>
    </row>
    <row r="38" spans="1:13" x14ac:dyDescent="0.2">
      <c r="A38" s="128" t="s">
        <v>6994</v>
      </c>
      <c r="B38" s="129">
        <v>4</v>
      </c>
      <c r="C38" s="13"/>
      <c r="D38" s="13"/>
      <c r="E38" s="13"/>
      <c r="F38" s="13"/>
      <c r="G38" s="13"/>
      <c r="H38" s="13"/>
      <c r="I38" s="13"/>
      <c r="J38" s="13"/>
      <c r="K38" s="13"/>
      <c r="L38" s="13"/>
      <c r="M38" s="130">
        <v>4</v>
      </c>
    </row>
    <row r="39" spans="1:13" x14ac:dyDescent="0.2">
      <c r="A39" s="128" t="s">
        <v>5967</v>
      </c>
      <c r="B39" s="129">
        <v>2</v>
      </c>
      <c r="C39" s="13">
        <v>1</v>
      </c>
      <c r="D39" s="13"/>
      <c r="E39" s="13"/>
      <c r="F39" s="13"/>
      <c r="G39" s="13"/>
      <c r="H39" s="13">
        <v>1</v>
      </c>
      <c r="I39" s="13"/>
      <c r="J39" s="13"/>
      <c r="K39" s="13"/>
      <c r="L39" s="13"/>
      <c r="M39" s="130">
        <v>4</v>
      </c>
    </row>
    <row r="40" spans="1:13" x14ac:dyDescent="0.2">
      <c r="A40" s="128" t="s">
        <v>1970</v>
      </c>
      <c r="B40" s="129">
        <v>3</v>
      </c>
      <c r="C40" s="13">
        <v>1</v>
      </c>
      <c r="D40" s="13"/>
      <c r="E40" s="13"/>
      <c r="F40" s="13"/>
      <c r="G40" s="13"/>
      <c r="H40" s="13"/>
      <c r="I40" s="13"/>
      <c r="J40" s="13"/>
      <c r="K40" s="13"/>
      <c r="L40" s="13"/>
      <c r="M40" s="130">
        <v>4</v>
      </c>
    </row>
    <row r="41" spans="1:13" x14ac:dyDescent="0.2">
      <c r="A41" s="128" t="s">
        <v>8238</v>
      </c>
      <c r="B41" s="129"/>
      <c r="C41" s="13"/>
      <c r="D41" s="13">
        <v>3</v>
      </c>
      <c r="E41" s="13"/>
      <c r="F41" s="13"/>
      <c r="G41" s="13"/>
      <c r="H41" s="13"/>
      <c r="I41" s="13"/>
      <c r="J41" s="13"/>
      <c r="K41" s="13"/>
      <c r="L41" s="13"/>
      <c r="M41" s="130">
        <v>3</v>
      </c>
    </row>
    <row r="42" spans="1:13" x14ac:dyDescent="0.2">
      <c r="A42" s="128" t="s">
        <v>431</v>
      </c>
      <c r="B42" s="129"/>
      <c r="C42" s="13">
        <v>1</v>
      </c>
      <c r="D42" s="13"/>
      <c r="E42" s="13">
        <v>1</v>
      </c>
      <c r="F42" s="13"/>
      <c r="G42" s="13"/>
      <c r="H42" s="13"/>
      <c r="I42" s="13"/>
      <c r="J42" s="13"/>
      <c r="K42" s="13"/>
      <c r="L42" s="13"/>
      <c r="M42" s="130">
        <v>2</v>
      </c>
    </row>
    <row r="43" spans="1:13" x14ac:dyDescent="0.2">
      <c r="A43" s="128" t="s">
        <v>273</v>
      </c>
      <c r="B43" s="129"/>
      <c r="C43" s="13"/>
      <c r="D43" s="13"/>
      <c r="E43" s="13">
        <v>1</v>
      </c>
      <c r="F43" s="13"/>
      <c r="G43" s="13">
        <v>1</v>
      </c>
      <c r="H43" s="13"/>
      <c r="I43" s="13"/>
      <c r="J43" s="13"/>
      <c r="K43" s="13"/>
      <c r="L43" s="13"/>
      <c r="M43" s="130">
        <v>2</v>
      </c>
    </row>
    <row r="44" spans="1:13" x14ac:dyDescent="0.2">
      <c r="A44" s="128" t="s">
        <v>15860</v>
      </c>
      <c r="B44" s="129">
        <v>1</v>
      </c>
      <c r="C44" s="13"/>
      <c r="D44" s="13"/>
      <c r="E44" s="13"/>
      <c r="F44" s="13"/>
      <c r="G44" s="13"/>
      <c r="H44" s="13"/>
      <c r="I44" s="13"/>
      <c r="J44" s="13"/>
      <c r="K44" s="13"/>
      <c r="L44" s="13"/>
      <c r="M44" s="130">
        <v>1</v>
      </c>
    </row>
    <row r="45" spans="1:13" x14ac:dyDescent="0.2">
      <c r="A45" s="128" t="s">
        <v>3785</v>
      </c>
      <c r="B45" s="129">
        <v>1</v>
      </c>
      <c r="C45" s="13"/>
      <c r="D45" s="13"/>
      <c r="E45" s="13"/>
      <c r="F45" s="13"/>
      <c r="G45" s="13"/>
      <c r="H45" s="13"/>
      <c r="I45" s="13"/>
      <c r="J45" s="13"/>
      <c r="K45" s="13"/>
      <c r="L45" s="13"/>
      <c r="M45" s="130">
        <v>1</v>
      </c>
    </row>
    <row r="46" spans="1:13" x14ac:dyDescent="0.2">
      <c r="A46" s="128" t="s">
        <v>16993</v>
      </c>
      <c r="B46" s="129">
        <v>1</v>
      </c>
      <c r="C46" s="13"/>
      <c r="D46" s="13"/>
      <c r="E46" s="13"/>
      <c r="F46" s="13"/>
      <c r="G46" s="13"/>
      <c r="H46" s="13"/>
      <c r="I46" s="13"/>
      <c r="J46" s="13"/>
      <c r="K46" s="13"/>
      <c r="L46" s="13"/>
      <c r="M46" s="130">
        <v>1</v>
      </c>
    </row>
    <row r="47" spans="1:13" x14ac:dyDescent="0.2">
      <c r="A47" s="128" t="s">
        <v>1365</v>
      </c>
      <c r="B47" s="129">
        <v>1</v>
      </c>
      <c r="C47" s="13"/>
      <c r="D47" s="13"/>
      <c r="E47" s="13"/>
      <c r="F47" s="13"/>
      <c r="G47" s="13"/>
      <c r="H47" s="13"/>
      <c r="I47" s="13"/>
      <c r="J47" s="13"/>
      <c r="K47" s="13"/>
      <c r="L47" s="13"/>
      <c r="M47" s="130">
        <v>1</v>
      </c>
    </row>
    <row r="48" spans="1:13" x14ac:dyDescent="0.2">
      <c r="A48" s="128" t="s">
        <v>2774</v>
      </c>
      <c r="B48" s="129"/>
      <c r="C48" s="13">
        <v>1</v>
      </c>
      <c r="D48" s="13"/>
      <c r="E48" s="13"/>
      <c r="F48" s="13"/>
      <c r="G48" s="13"/>
      <c r="H48" s="13"/>
      <c r="I48" s="13"/>
      <c r="J48" s="13"/>
      <c r="K48" s="13"/>
      <c r="L48" s="13"/>
      <c r="M48" s="130">
        <v>1</v>
      </c>
    </row>
    <row r="49" spans="1:13" x14ac:dyDescent="0.2">
      <c r="A49" s="128" t="s">
        <v>17002</v>
      </c>
      <c r="B49" s="129"/>
      <c r="C49" s="13"/>
      <c r="D49" s="13"/>
      <c r="E49" s="13"/>
      <c r="F49" s="13"/>
      <c r="G49" s="13"/>
      <c r="H49" s="13">
        <v>1</v>
      </c>
      <c r="I49" s="13"/>
      <c r="J49" s="13"/>
      <c r="K49" s="13"/>
      <c r="L49" s="13"/>
      <c r="M49" s="130">
        <v>1</v>
      </c>
    </row>
    <row r="50" spans="1:13" x14ac:dyDescent="0.2">
      <c r="A50" s="128" t="s">
        <v>2339</v>
      </c>
      <c r="B50" s="129"/>
      <c r="C50" s="13"/>
      <c r="D50" s="13"/>
      <c r="E50" s="13"/>
      <c r="F50" s="13"/>
      <c r="G50" s="13"/>
      <c r="H50" s="13"/>
      <c r="I50" s="13">
        <v>1</v>
      </c>
      <c r="J50" s="13"/>
      <c r="K50" s="13"/>
      <c r="L50" s="13"/>
      <c r="M50" s="130">
        <v>1</v>
      </c>
    </row>
    <row r="51" spans="1:13" x14ac:dyDescent="0.2">
      <c r="A51" s="128" t="s">
        <v>10448</v>
      </c>
      <c r="B51" s="129">
        <v>1</v>
      </c>
      <c r="C51" s="13"/>
      <c r="D51" s="13"/>
      <c r="E51" s="13"/>
      <c r="F51" s="13"/>
      <c r="G51" s="13"/>
      <c r="H51" s="13"/>
      <c r="I51" s="13"/>
      <c r="J51" s="13"/>
      <c r="K51" s="13"/>
      <c r="L51" s="13"/>
      <c r="M51" s="130">
        <v>1</v>
      </c>
    </row>
    <row r="52" spans="1:13" x14ac:dyDescent="0.2">
      <c r="A52" s="128" t="s">
        <v>6734</v>
      </c>
      <c r="B52" s="129"/>
      <c r="C52" s="13">
        <v>1</v>
      </c>
      <c r="D52" s="13"/>
      <c r="E52" s="13"/>
      <c r="F52" s="13"/>
      <c r="G52" s="13"/>
      <c r="H52" s="13"/>
      <c r="I52" s="13"/>
      <c r="J52" s="13"/>
      <c r="K52" s="13"/>
      <c r="L52" s="13"/>
      <c r="M52" s="130">
        <v>1</v>
      </c>
    </row>
    <row r="53" spans="1:13" x14ac:dyDescent="0.2">
      <c r="A53" s="128" t="s">
        <v>6646</v>
      </c>
      <c r="B53" s="129">
        <v>1</v>
      </c>
      <c r="C53" s="13"/>
      <c r="D53" s="13"/>
      <c r="E53" s="13"/>
      <c r="F53" s="13"/>
      <c r="G53" s="13"/>
      <c r="H53" s="13"/>
      <c r="I53" s="13"/>
      <c r="J53" s="13"/>
      <c r="K53" s="13"/>
      <c r="L53" s="13"/>
      <c r="M53" s="130">
        <v>1</v>
      </c>
    </row>
    <row r="54" spans="1:13" x14ac:dyDescent="0.2">
      <c r="A54" s="131" t="s">
        <v>17588</v>
      </c>
      <c r="B54" s="132">
        <v>3420</v>
      </c>
      <c r="C54" s="133">
        <v>2074</v>
      </c>
      <c r="D54" s="133">
        <v>1165</v>
      </c>
      <c r="E54" s="133">
        <v>642</v>
      </c>
      <c r="F54" s="133">
        <v>273</v>
      </c>
      <c r="G54" s="133">
        <v>81</v>
      </c>
      <c r="H54" s="133">
        <v>74</v>
      </c>
      <c r="I54" s="133">
        <v>38</v>
      </c>
      <c r="J54" s="133">
        <v>4</v>
      </c>
      <c r="K54" s="133">
        <v>4</v>
      </c>
      <c r="L54" s="133">
        <v>2</v>
      </c>
      <c r="M54" s="134">
        <v>7777</v>
      </c>
    </row>
  </sheetData>
  <phoneticPr fontId="6" type="noConversion"/>
  <pageMargins left="0.75" right="0.75" top="1" bottom="1" header="0.5" footer="0.5"/>
  <pageSetup paperSize="0" orientation="portrait" horizontalDpi="0" verticalDpi="0" copies="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pane xSplit="1" ySplit="4" topLeftCell="B36" activePane="bottomRight" state="frozen"/>
      <selection pane="topRight" activeCell="B1" sqref="B1"/>
      <selection pane="bottomLeft" activeCell="A5" sqref="A5"/>
      <selection pane="bottomRight" activeCell="H57" sqref="H57"/>
    </sheetView>
  </sheetViews>
  <sheetFormatPr defaultRowHeight="12.75" x14ac:dyDescent="0.2"/>
  <cols>
    <col min="1" max="1" width="11.7109375" bestFit="1" customWidth="1"/>
    <col min="2" max="10" width="10" customWidth="1"/>
    <col min="11" max="11" width="10.5703125" customWidth="1"/>
    <col min="12" max="12" width="11.85546875" bestFit="1" customWidth="1"/>
    <col min="13" max="13" width="10.5703125" bestFit="1" customWidth="1"/>
    <col min="14" max="46" width="8.28515625" bestFit="1" customWidth="1"/>
    <col min="47" max="47" width="10.5703125" bestFit="1" customWidth="1"/>
  </cols>
  <sheetData>
    <row r="1" spans="1:11" x14ac:dyDescent="0.2">
      <c r="A1" s="135" t="s">
        <v>252</v>
      </c>
      <c r="B1" s="136">
        <v>1</v>
      </c>
    </row>
    <row r="3" spans="1:11" x14ac:dyDescent="0.2">
      <c r="A3" s="119" t="s">
        <v>17587</v>
      </c>
      <c r="B3" s="119" t="s">
        <v>243</v>
      </c>
      <c r="C3" s="120"/>
      <c r="D3" s="120"/>
      <c r="E3" s="120"/>
      <c r="F3" s="120"/>
      <c r="G3" s="120"/>
      <c r="H3" s="120"/>
      <c r="I3" s="120"/>
      <c r="J3" s="120"/>
      <c r="K3" s="121"/>
    </row>
    <row r="4" spans="1:11" x14ac:dyDescent="0.2">
      <c r="A4" s="119" t="s">
        <v>251</v>
      </c>
      <c r="B4" s="122" t="s">
        <v>290</v>
      </c>
      <c r="C4" s="123" t="s">
        <v>753</v>
      </c>
      <c r="D4" s="123" t="s">
        <v>279</v>
      </c>
      <c r="E4" s="123" t="s">
        <v>332</v>
      </c>
      <c r="F4" s="123" t="s">
        <v>263</v>
      </c>
      <c r="G4" s="123" t="s">
        <v>2102</v>
      </c>
      <c r="H4" s="123" t="s">
        <v>781</v>
      </c>
      <c r="I4" s="123" t="s">
        <v>334</v>
      </c>
      <c r="J4" s="123" t="s">
        <v>17959</v>
      </c>
      <c r="K4" s="124" t="s">
        <v>17588</v>
      </c>
    </row>
    <row r="5" spans="1:11" x14ac:dyDescent="0.2">
      <c r="A5" s="122" t="s">
        <v>269</v>
      </c>
      <c r="B5" s="125"/>
      <c r="C5" s="126"/>
      <c r="D5" s="126"/>
      <c r="E5" s="126"/>
      <c r="F5" s="126">
        <v>1</v>
      </c>
      <c r="G5" s="126"/>
      <c r="H5" s="126"/>
      <c r="I5" s="126"/>
      <c r="J5" s="126"/>
      <c r="K5" s="127">
        <v>1</v>
      </c>
    </row>
    <row r="6" spans="1:11" x14ac:dyDescent="0.2">
      <c r="A6" s="128" t="s">
        <v>282</v>
      </c>
      <c r="B6" s="129"/>
      <c r="C6" s="13"/>
      <c r="D6" s="13">
        <v>1</v>
      </c>
      <c r="E6" s="13"/>
      <c r="F6" s="13"/>
      <c r="G6" s="13"/>
      <c r="H6" s="13"/>
      <c r="I6" s="13"/>
      <c r="J6" s="13"/>
      <c r="K6" s="130">
        <v>1</v>
      </c>
    </row>
    <row r="7" spans="1:11" x14ac:dyDescent="0.2">
      <c r="A7" s="128" t="s">
        <v>293</v>
      </c>
      <c r="B7" s="129">
        <v>1</v>
      </c>
      <c r="C7" s="13"/>
      <c r="D7" s="13"/>
      <c r="E7" s="13"/>
      <c r="F7" s="13">
        <v>1</v>
      </c>
      <c r="G7" s="13"/>
      <c r="H7" s="13"/>
      <c r="I7" s="13"/>
      <c r="J7" s="13"/>
      <c r="K7" s="130">
        <v>2</v>
      </c>
    </row>
    <row r="8" spans="1:11" x14ac:dyDescent="0.2">
      <c r="A8" s="128" t="s">
        <v>310</v>
      </c>
      <c r="B8" s="129"/>
      <c r="C8" s="13"/>
      <c r="D8" s="13"/>
      <c r="E8" s="13"/>
      <c r="F8" s="13">
        <v>1</v>
      </c>
      <c r="G8" s="13"/>
      <c r="H8" s="13"/>
      <c r="I8" s="13"/>
      <c r="J8" s="13"/>
      <c r="K8" s="130">
        <v>1</v>
      </c>
    </row>
    <row r="9" spans="1:11" x14ac:dyDescent="0.2">
      <c r="A9" s="128" t="s">
        <v>317</v>
      </c>
      <c r="B9" s="129">
        <v>3</v>
      </c>
      <c r="C9" s="13"/>
      <c r="D9" s="13"/>
      <c r="E9" s="13"/>
      <c r="F9" s="13">
        <v>1</v>
      </c>
      <c r="G9" s="13"/>
      <c r="H9" s="13"/>
      <c r="I9" s="13"/>
      <c r="J9" s="13"/>
      <c r="K9" s="130">
        <v>4</v>
      </c>
    </row>
    <row r="10" spans="1:11" x14ac:dyDescent="0.2">
      <c r="A10" s="128" t="s">
        <v>335</v>
      </c>
      <c r="B10" s="129">
        <v>1</v>
      </c>
      <c r="C10" s="13"/>
      <c r="D10" s="13"/>
      <c r="E10" s="13">
        <v>1</v>
      </c>
      <c r="F10" s="13"/>
      <c r="G10" s="13"/>
      <c r="H10" s="13"/>
      <c r="I10" s="13"/>
      <c r="J10" s="13"/>
      <c r="K10" s="130">
        <v>2</v>
      </c>
    </row>
    <row r="11" spans="1:11" x14ac:dyDescent="0.2">
      <c r="A11" s="128" t="s">
        <v>349</v>
      </c>
      <c r="B11" s="129">
        <v>1</v>
      </c>
      <c r="C11" s="13"/>
      <c r="D11" s="13"/>
      <c r="E11" s="13"/>
      <c r="F11" s="13">
        <v>9</v>
      </c>
      <c r="G11" s="13"/>
      <c r="H11" s="13"/>
      <c r="I11" s="13"/>
      <c r="J11" s="13"/>
      <c r="K11" s="130">
        <v>10</v>
      </c>
    </row>
    <row r="12" spans="1:11" x14ac:dyDescent="0.2">
      <c r="A12" s="128" t="s">
        <v>574</v>
      </c>
      <c r="B12" s="129">
        <v>2</v>
      </c>
      <c r="C12" s="13"/>
      <c r="D12" s="13"/>
      <c r="E12" s="13"/>
      <c r="F12" s="13">
        <v>8</v>
      </c>
      <c r="G12" s="13"/>
      <c r="H12" s="13"/>
      <c r="I12" s="13"/>
      <c r="J12" s="13"/>
      <c r="K12" s="130">
        <v>10</v>
      </c>
    </row>
    <row r="13" spans="1:11" x14ac:dyDescent="0.2">
      <c r="A13" s="128" t="s">
        <v>636</v>
      </c>
      <c r="B13" s="129">
        <v>6</v>
      </c>
      <c r="C13" s="13"/>
      <c r="D13" s="13"/>
      <c r="E13" s="13">
        <v>1</v>
      </c>
      <c r="F13" s="13">
        <v>6</v>
      </c>
      <c r="G13" s="13"/>
      <c r="H13" s="13"/>
      <c r="I13" s="13"/>
      <c r="J13" s="13"/>
      <c r="K13" s="130">
        <v>13</v>
      </c>
    </row>
    <row r="14" spans="1:11" x14ac:dyDescent="0.2">
      <c r="A14" s="128" t="s">
        <v>499</v>
      </c>
      <c r="B14" s="129">
        <v>3</v>
      </c>
      <c r="C14" s="13"/>
      <c r="D14" s="13">
        <v>1</v>
      </c>
      <c r="E14" s="13">
        <v>2</v>
      </c>
      <c r="F14" s="13">
        <v>5</v>
      </c>
      <c r="G14" s="13"/>
      <c r="H14" s="13"/>
      <c r="I14" s="13"/>
      <c r="J14" s="13"/>
      <c r="K14" s="130">
        <v>11</v>
      </c>
    </row>
    <row r="15" spans="1:11" x14ac:dyDescent="0.2">
      <c r="A15" s="128" t="s">
        <v>465</v>
      </c>
      <c r="B15" s="129">
        <v>5</v>
      </c>
      <c r="C15" s="13"/>
      <c r="D15" s="13"/>
      <c r="E15" s="13">
        <v>1</v>
      </c>
      <c r="F15" s="13">
        <v>3</v>
      </c>
      <c r="G15" s="13"/>
      <c r="H15" s="13"/>
      <c r="I15" s="13"/>
      <c r="J15" s="13"/>
      <c r="K15" s="130">
        <v>9</v>
      </c>
    </row>
    <row r="16" spans="1:11" x14ac:dyDescent="0.2">
      <c r="A16" s="128" t="s">
        <v>717</v>
      </c>
      <c r="B16" s="129">
        <v>5</v>
      </c>
      <c r="C16" s="13"/>
      <c r="D16" s="13"/>
      <c r="E16" s="13">
        <v>1</v>
      </c>
      <c r="F16" s="13">
        <v>4</v>
      </c>
      <c r="G16" s="13"/>
      <c r="H16" s="13"/>
      <c r="I16" s="13"/>
      <c r="J16" s="13"/>
      <c r="K16" s="130">
        <v>10</v>
      </c>
    </row>
    <row r="17" spans="1:11" x14ac:dyDescent="0.2">
      <c r="A17" s="128" t="s">
        <v>521</v>
      </c>
      <c r="B17" s="129">
        <v>10</v>
      </c>
      <c r="C17" s="13"/>
      <c r="D17" s="13"/>
      <c r="E17" s="13">
        <v>1</v>
      </c>
      <c r="F17" s="13">
        <v>5</v>
      </c>
      <c r="G17" s="13"/>
      <c r="H17" s="13"/>
      <c r="I17" s="13"/>
      <c r="J17" s="13"/>
      <c r="K17" s="130">
        <v>16</v>
      </c>
    </row>
    <row r="18" spans="1:11" x14ac:dyDescent="0.2">
      <c r="A18" s="128" t="s">
        <v>474</v>
      </c>
      <c r="B18" s="129">
        <v>8</v>
      </c>
      <c r="C18" s="13">
        <v>1</v>
      </c>
      <c r="D18" s="13"/>
      <c r="E18" s="13">
        <v>5</v>
      </c>
      <c r="F18" s="13">
        <v>5</v>
      </c>
      <c r="G18" s="13"/>
      <c r="H18" s="13"/>
      <c r="I18" s="13"/>
      <c r="J18" s="13"/>
      <c r="K18" s="130">
        <v>19</v>
      </c>
    </row>
    <row r="19" spans="1:11" x14ac:dyDescent="0.2">
      <c r="A19" s="128" t="s">
        <v>666</v>
      </c>
      <c r="B19" s="129">
        <v>9</v>
      </c>
      <c r="C19" s="13"/>
      <c r="D19" s="13"/>
      <c r="E19" s="13">
        <v>5</v>
      </c>
      <c r="F19" s="13">
        <v>13</v>
      </c>
      <c r="G19" s="13"/>
      <c r="H19" s="13">
        <v>2</v>
      </c>
      <c r="I19" s="13"/>
      <c r="J19" s="13"/>
      <c r="K19" s="130">
        <v>29</v>
      </c>
    </row>
    <row r="20" spans="1:11" x14ac:dyDescent="0.2">
      <c r="A20" s="128" t="s">
        <v>797</v>
      </c>
      <c r="B20" s="129">
        <v>6</v>
      </c>
      <c r="C20" s="13"/>
      <c r="D20" s="13"/>
      <c r="E20" s="13">
        <v>6</v>
      </c>
      <c r="F20" s="13">
        <v>11</v>
      </c>
      <c r="G20" s="13"/>
      <c r="H20" s="13">
        <v>1</v>
      </c>
      <c r="I20" s="13"/>
      <c r="J20" s="13"/>
      <c r="K20" s="130">
        <v>24</v>
      </c>
    </row>
    <row r="21" spans="1:11" x14ac:dyDescent="0.2">
      <c r="A21" s="128" t="s">
        <v>873</v>
      </c>
      <c r="B21" s="129">
        <v>15</v>
      </c>
      <c r="C21" s="13"/>
      <c r="D21" s="13">
        <v>1</v>
      </c>
      <c r="E21" s="13">
        <v>4</v>
      </c>
      <c r="F21" s="13">
        <v>14</v>
      </c>
      <c r="G21" s="13"/>
      <c r="H21" s="13"/>
      <c r="I21" s="13"/>
      <c r="J21" s="13"/>
      <c r="K21" s="130">
        <v>34</v>
      </c>
    </row>
    <row r="22" spans="1:11" x14ac:dyDescent="0.2">
      <c r="A22" s="128" t="s">
        <v>977</v>
      </c>
      <c r="B22" s="129">
        <v>8</v>
      </c>
      <c r="C22" s="13">
        <v>1</v>
      </c>
      <c r="D22" s="13">
        <v>1</v>
      </c>
      <c r="E22" s="13">
        <v>3</v>
      </c>
      <c r="F22" s="13">
        <v>7</v>
      </c>
      <c r="G22" s="13"/>
      <c r="H22" s="13">
        <v>1</v>
      </c>
      <c r="I22" s="13"/>
      <c r="J22" s="13"/>
      <c r="K22" s="130">
        <v>21</v>
      </c>
    </row>
    <row r="23" spans="1:11" x14ac:dyDescent="0.2">
      <c r="A23" s="128" t="s">
        <v>1042</v>
      </c>
      <c r="B23" s="129">
        <v>18</v>
      </c>
      <c r="C23" s="13">
        <v>1</v>
      </c>
      <c r="D23" s="13"/>
      <c r="E23" s="13">
        <v>12</v>
      </c>
      <c r="F23" s="13">
        <v>6</v>
      </c>
      <c r="G23" s="13"/>
      <c r="H23" s="13"/>
      <c r="I23" s="13">
        <v>1</v>
      </c>
      <c r="J23" s="13"/>
      <c r="K23" s="130">
        <v>38</v>
      </c>
    </row>
    <row r="24" spans="1:11" x14ac:dyDescent="0.2">
      <c r="A24" s="128" t="s">
        <v>1154</v>
      </c>
      <c r="B24" s="129">
        <v>23</v>
      </c>
      <c r="C24" s="13">
        <v>1</v>
      </c>
      <c r="D24" s="13">
        <v>1</v>
      </c>
      <c r="E24" s="13">
        <v>8</v>
      </c>
      <c r="F24" s="13">
        <v>7</v>
      </c>
      <c r="G24" s="13"/>
      <c r="H24" s="13">
        <v>1</v>
      </c>
      <c r="I24" s="13"/>
      <c r="J24" s="13"/>
      <c r="K24" s="130">
        <v>41</v>
      </c>
    </row>
    <row r="25" spans="1:11" x14ac:dyDescent="0.2">
      <c r="A25" s="128" t="s">
        <v>1291</v>
      </c>
      <c r="B25" s="129">
        <v>9</v>
      </c>
      <c r="C25" s="13">
        <v>1</v>
      </c>
      <c r="D25" s="13">
        <v>1</v>
      </c>
      <c r="E25" s="13">
        <v>4</v>
      </c>
      <c r="F25" s="13">
        <v>12</v>
      </c>
      <c r="G25" s="13"/>
      <c r="H25" s="13">
        <v>2</v>
      </c>
      <c r="I25" s="13"/>
      <c r="J25" s="13"/>
      <c r="K25" s="130">
        <v>29</v>
      </c>
    </row>
    <row r="26" spans="1:11" x14ac:dyDescent="0.2">
      <c r="A26" s="128" t="s">
        <v>1387</v>
      </c>
      <c r="B26" s="129">
        <v>19</v>
      </c>
      <c r="C26" s="13">
        <v>5</v>
      </c>
      <c r="D26" s="13"/>
      <c r="E26" s="13">
        <v>6</v>
      </c>
      <c r="F26" s="13">
        <v>9</v>
      </c>
      <c r="G26" s="13"/>
      <c r="H26" s="13">
        <v>1</v>
      </c>
      <c r="I26" s="13"/>
      <c r="J26" s="13"/>
      <c r="K26" s="130">
        <v>40</v>
      </c>
    </row>
    <row r="27" spans="1:11" x14ac:dyDescent="0.2">
      <c r="A27" s="128" t="s">
        <v>1029</v>
      </c>
      <c r="B27" s="129">
        <v>30</v>
      </c>
      <c r="C27" s="13">
        <v>1</v>
      </c>
      <c r="D27" s="13">
        <v>1</v>
      </c>
      <c r="E27" s="13">
        <v>5</v>
      </c>
      <c r="F27" s="13">
        <v>11</v>
      </c>
      <c r="G27" s="13"/>
      <c r="H27" s="13"/>
      <c r="I27" s="13"/>
      <c r="J27" s="13"/>
      <c r="K27" s="130">
        <v>48</v>
      </c>
    </row>
    <row r="28" spans="1:11" x14ac:dyDescent="0.2">
      <c r="A28" s="128" t="s">
        <v>1576</v>
      </c>
      <c r="B28" s="129">
        <v>20</v>
      </c>
      <c r="C28" s="13">
        <v>4</v>
      </c>
      <c r="D28" s="13">
        <v>2</v>
      </c>
      <c r="E28" s="13">
        <v>5</v>
      </c>
      <c r="F28" s="13">
        <v>9</v>
      </c>
      <c r="G28" s="13"/>
      <c r="H28" s="13"/>
      <c r="I28" s="13"/>
      <c r="J28" s="13"/>
      <c r="K28" s="130">
        <v>40</v>
      </c>
    </row>
    <row r="29" spans="1:11" x14ac:dyDescent="0.2">
      <c r="A29" s="128" t="s">
        <v>1793</v>
      </c>
      <c r="B29" s="129">
        <v>37</v>
      </c>
      <c r="C29" s="13">
        <v>1</v>
      </c>
      <c r="D29" s="13">
        <v>1</v>
      </c>
      <c r="E29" s="13">
        <v>5</v>
      </c>
      <c r="F29" s="13">
        <v>13</v>
      </c>
      <c r="G29" s="13"/>
      <c r="H29" s="13">
        <v>2</v>
      </c>
      <c r="I29" s="13"/>
      <c r="J29" s="13"/>
      <c r="K29" s="130">
        <v>59</v>
      </c>
    </row>
    <row r="30" spans="1:11" x14ac:dyDescent="0.2">
      <c r="A30" s="128" t="s">
        <v>1863</v>
      </c>
      <c r="B30" s="129">
        <v>32</v>
      </c>
      <c r="C30" s="13">
        <v>5</v>
      </c>
      <c r="D30" s="13">
        <v>2</v>
      </c>
      <c r="E30" s="13">
        <v>5</v>
      </c>
      <c r="F30" s="13">
        <v>15</v>
      </c>
      <c r="G30" s="13"/>
      <c r="H30" s="13">
        <v>3</v>
      </c>
      <c r="I30" s="13">
        <v>2</v>
      </c>
      <c r="J30" s="13"/>
      <c r="K30" s="130">
        <v>64</v>
      </c>
    </row>
    <row r="31" spans="1:11" x14ac:dyDescent="0.2">
      <c r="A31" s="128" t="s">
        <v>2343</v>
      </c>
      <c r="B31" s="129">
        <v>33</v>
      </c>
      <c r="C31" s="13">
        <v>1</v>
      </c>
      <c r="D31" s="13">
        <v>1</v>
      </c>
      <c r="E31" s="13">
        <v>9</v>
      </c>
      <c r="F31" s="13">
        <v>12</v>
      </c>
      <c r="G31" s="13">
        <v>1</v>
      </c>
      <c r="H31" s="13"/>
      <c r="I31" s="13">
        <v>1</v>
      </c>
      <c r="J31" s="13">
        <v>1</v>
      </c>
      <c r="K31" s="130">
        <v>59</v>
      </c>
    </row>
    <row r="32" spans="1:11" x14ac:dyDescent="0.2">
      <c r="A32" s="128" t="s">
        <v>2361</v>
      </c>
      <c r="B32" s="129">
        <v>47</v>
      </c>
      <c r="C32" s="13">
        <v>2</v>
      </c>
      <c r="D32" s="13">
        <v>1</v>
      </c>
      <c r="E32" s="13">
        <v>9</v>
      </c>
      <c r="F32" s="13">
        <v>15</v>
      </c>
      <c r="G32" s="13"/>
      <c r="H32" s="13"/>
      <c r="I32" s="13"/>
      <c r="J32" s="13"/>
      <c r="K32" s="130">
        <v>74</v>
      </c>
    </row>
    <row r="33" spans="1:11" x14ac:dyDescent="0.2">
      <c r="A33" s="128" t="s">
        <v>2507</v>
      </c>
      <c r="B33" s="129">
        <v>45</v>
      </c>
      <c r="C33" s="13">
        <v>1</v>
      </c>
      <c r="D33" s="13">
        <v>4</v>
      </c>
      <c r="E33" s="13">
        <v>11</v>
      </c>
      <c r="F33" s="13">
        <v>21</v>
      </c>
      <c r="G33" s="13"/>
      <c r="H33" s="13"/>
      <c r="I33" s="13">
        <v>1</v>
      </c>
      <c r="J33" s="13"/>
      <c r="K33" s="130">
        <v>83</v>
      </c>
    </row>
    <row r="34" spans="1:11" x14ac:dyDescent="0.2">
      <c r="A34" s="128" t="s">
        <v>2728</v>
      </c>
      <c r="B34" s="129">
        <v>41</v>
      </c>
      <c r="C34" s="13"/>
      <c r="D34" s="13">
        <v>6</v>
      </c>
      <c r="E34" s="13">
        <v>16</v>
      </c>
      <c r="F34" s="13">
        <v>39</v>
      </c>
      <c r="G34" s="13"/>
      <c r="H34" s="13"/>
      <c r="I34" s="13"/>
      <c r="J34" s="13"/>
      <c r="K34" s="130">
        <v>102</v>
      </c>
    </row>
    <row r="35" spans="1:11" x14ac:dyDescent="0.2">
      <c r="A35" s="128" t="s">
        <v>2991</v>
      </c>
      <c r="B35" s="129">
        <v>56</v>
      </c>
      <c r="C35" s="13">
        <v>1</v>
      </c>
      <c r="D35" s="13">
        <v>7</v>
      </c>
      <c r="E35" s="13">
        <v>17</v>
      </c>
      <c r="F35" s="13">
        <v>36</v>
      </c>
      <c r="G35" s="13"/>
      <c r="H35" s="13"/>
      <c r="I35" s="13"/>
      <c r="J35" s="13"/>
      <c r="K35" s="130">
        <v>117</v>
      </c>
    </row>
    <row r="36" spans="1:11" x14ac:dyDescent="0.2">
      <c r="A36" s="128" t="s">
        <v>3288</v>
      </c>
      <c r="B36" s="129">
        <v>57</v>
      </c>
      <c r="C36" s="13">
        <v>6</v>
      </c>
      <c r="D36" s="13">
        <v>5</v>
      </c>
      <c r="E36" s="13">
        <v>14</v>
      </c>
      <c r="F36" s="13">
        <v>47</v>
      </c>
      <c r="G36" s="13"/>
      <c r="H36" s="13">
        <v>1</v>
      </c>
      <c r="I36" s="13"/>
      <c r="J36" s="13"/>
      <c r="K36" s="130">
        <v>130</v>
      </c>
    </row>
    <row r="37" spans="1:11" x14ac:dyDescent="0.2">
      <c r="A37" s="128" t="s">
        <v>3564</v>
      </c>
      <c r="B37" s="129">
        <v>55</v>
      </c>
      <c r="C37" s="13">
        <v>4</v>
      </c>
      <c r="D37" s="13">
        <v>6</v>
      </c>
      <c r="E37" s="13">
        <v>11</v>
      </c>
      <c r="F37" s="13">
        <v>43</v>
      </c>
      <c r="G37" s="13"/>
      <c r="H37" s="13"/>
      <c r="I37" s="13"/>
      <c r="J37" s="13"/>
      <c r="K37" s="130">
        <v>119</v>
      </c>
    </row>
    <row r="38" spans="1:11" x14ac:dyDescent="0.2">
      <c r="A38" s="128" t="s">
        <v>3899</v>
      </c>
      <c r="B38" s="129">
        <v>50</v>
      </c>
      <c r="C38" s="13">
        <v>9</v>
      </c>
      <c r="D38" s="13">
        <v>1</v>
      </c>
      <c r="E38" s="13">
        <v>8</v>
      </c>
      <c r="F38" s="13">
        <v>36</v>
      </c>
      <c r="G38" s="13"/>
      <c r="H38" s="13"/>
      <c r="I38" s="13">
        <v>1</v>
      </c>
      <c r="J38" s="13"/>
      <c r="K38" s="130">
        <v>105</v>
      </c>
    </row>
    <row r="39" spans="1:11" x14ac:dyDescent="0.2">
      <c r="A39" s="128" t="s">
        <v>4157</v>
      </c>
      <c r="B39" s="129">
        <v>77</v>
      </c>
      <c r="C39" s="13">
        <v>5</v>
      </c>
      <c r="D39" s="13">
        <v>5</v>
      </c>
      <c r="E39" s="13">
        <v>13</v>
      </c>
      <c r="F39" s="13">
        <v>28</v>
      </c>
      <c r="G39" s="13"/>
      <c r="H39" s="13"/>
      <c r="I39" s="13">
        <v>1</v>
      </c>
      <c r="J39" s="13"/>
      <c r="K39" s="130">
        <v>129</v>
      </c>
    </row>
    <row r="40" spans="1:11" x14ac:dyDescent="0.2">
      <c r="A40" s="128" t="s">
        <v>4466</v>
      </c>
      <c r="B40" s="129">
        <v>60</v>
      </c>
      <c r="C40" s="13">
        <v>6</v>
      </c>
      <c r="D40" s="13">
        <v>6</v>
      </c>
      <c r="E40" s="13">
        <v>10</v>
      </c>
      <c r="F40" s="13">
        <v>25</v>
      </c>
      <c r="G40" s="13"/>
      <c r="H40" s="13">
        <v>8</v>
      </c>
      <c r="I40" s="13">
        <v>1</v>
      </c>
      <c r="J40" s="13"/>
      <c r="K40" s="130">
        <v>116</v>
      </c>
    </row>
    <row r="41" spans="1:11" x14ac:dyDescent="0.2">
      <c r="A41" s="128" t="s">
        <v>4771</v>
      </c>
      <c r="B41" s="129">
        <v>71</v>
      </c>
      <c r="C41" s="13">
        <v>10</v>
      </c>
      <c r="D41" s="13">
        <v>5</v>
      </c>
      <c r="E41" s="13">
        <v>10</v>
      </c>
      <c r="F41" s="13">
        <v>29</v>
      </c>
      <c r="G41" s="13"/>
      <c r="H41" s="13">
        <v>1</v>
      </c>
      <c r="I41" s="13">
        <v>1</v>
      </c>
      <c r="J41" s="13"/>
      <c r="K41" s="130">
        <v>127</v>
      </c>
    </row>
    <row r="42" spans="1:11" x14ac:dyDescent="0.2">
      <c r="A42" s="128" t="s">
        <v>5045</v>
      </c>
      <c r="B42" s="129">
        <v>73</v>
      </c>
      <c r="C42" s="13">
        <v>9</v>
      </c>
      <c r="D42" s="13">
        <v>7</v>
      </c>
      <c r="E42" s="13">
        <v>16</v>
      </c>
      <c r="F42" s="13">
        <v>44</v>
      </c>
      <c r="G42" s="13">
        <v>1</v>
      </c>
      <c r="H42" s="13"/>
      <c r="I42" s="13">
        <v>1</v>
      </c>
      <c r="J42" s="13"/>
      <c r="K42" s="130">
        <v>151</v>
      </c>
    </row>
    <row r="43" spans="1:11" x14ac:dyDescent="0.2">
      <c r="A43" s="128" t="s">
        <v>5331</v>
      </c>
      <c r="B43" s="129">
        <v>111</v>
      </c>
      <c r="C43" s="13">
        <v>17</v>
      </c>
      <c r="D43" s="13">
        <v>6</v>
      </c>
      <c r="E43" s="13">
        <v>21</v>
      </c>
      <c r="F43" s="13">
        <v>43</v>
      </c>
      <c r="G43" s="13"/>
      <c r="H43" s="13">
        <v>2</v>
      </c>
      <c r="I43" s="13">
        <v>1</v>
      </c>
      <c r="J43" s="13"/>
      <c r="K43" s="130">
        <v>201</v>
      </c>
    </row>
    <row r="44" spans="1:11" x14ac:dyDescent="0.2">
      <c r="A44" s="128" t="s">
        <v>5796</v>
      </c>
      <c r="B44" s="129">
        <v>88</v>
      </c>
      <c r="C44" s="13">
        <v>28</v>
      </c>
      <c r="D44" s="13">
        <v>5</v>
      </c>
      <c r="E44" s="13">
        <v>26</v>
      </c>
      <c r="F44" s="13">
        <v>36</v>
      </c>
      <c r="G44" s="13"/>
      <c r="H44" s="13"/>
      <c r="I44" s="13">
        <v>2</v>
      </c>
      <c r="J44" s="13"/>
      <c r="K44" s="130">
        <v>185</v>
      </c>
    </row>
    <row r="45" spans="1:11" x14ac:dyDescent="0.2">
      <c r="A45" s="128" t="s">
        <v>5920</v>
      </c>
      <c r="B45" s="129">
        <v>15</v>
      </c>
      <c r="C45" s="13">
        <v>10</v>
      </c>
      <c r="D45" s="13">
        <v>3</v>
      </c>
      <c r="E45" s="13">
        <v>2</v>
      </c>
      <c r="F45" s="13">
        <v>7</v>
      </c>
      <c r="G45" s="13"/>
      <c r="H45" s="13">
        <v>1</v>
      </c>
      <c r="I45" s="13">
        <v>1</v>
      </c>
      <c r="J45" s="13"/>
      <c r="K45" s="130">
        <v>39</v>
      </c>
    </row>
    <row r="46" spans="1:11" x14ac:dyDescent="0.2">
      <c r="A46" s="128" t="s">
        <v>6371</v>
      </c>
      <c r="B46" s="129">
        <v>12</v>
      </c>
      <c r="C46" s="13">
        <v>8</v>
      </c>
      <c r="D46" s="13">
        <v>1</v>
      </c>
      <c r="E46" s="13"/>
      <c r="F46" s="13">
        <v>1</v>
      </c>
      <c r="G46" s="13"/>
      <c r="H46" s="13"/>
      <c r="I46" s="13"/>
      <c r="J46" s="13"/>
      <c r="K46" s="130">
        <v>22</v>
      </c>
    </row>
    <row r="47" spans="1:11" x14ac:dyDescent="0.2">
      <c r="A47" s="128" t="s">
        <v>6438</v>
      </c>
      <c r="B47" s="129">
        <v>8</v>
      </c>
      <c r="C47" s="13">
        <v>10</v>
      </c>
      <c r="D47" s="13"/>
      <c r="E47" s="13"/>
      <c r="F47" s="13">
        <v>2</v>
      </c>
      <c r="G47" s="13"/>
      <c r="H47" s="13"/>
      <c r="I47" s="13"/>
      <c r="J47" s="13"/>
      <c r="K47" s="130">
        <v>20</v>
      </c>
    </row>
    <row r="48" spans="1:11" x14ac:dyDescent="0.2">
      <c r="A48" s="128" t="s">
        <v>7248</v>
      </c>
      <c r="B48" s="129">
        <v>6</v>
      </c>
      <c r="C48" s="13"/>
      <c r="D48" s="13"/>
      <c r="E48" s="13"/>
      <c r="F48" s="13">
        <v>2</v>
      </c>
      <c r="G48" s="13"/>
      <c r="H48" s="13"/>
      <c r="I48" s="13"/>
      <c r="J48" s="13"/>
      <c r="K48" s="130">
        <v>8</v>
      </c>
    </row>
    <row r="49" spans="1:11" x14ac:dyDescent="0.2">
      <c r="A49" s="128" t="s">
        <v>18188</v>
      </c>
      <c r="B49" s="129">
        <v>15</v>
      </c>
      <c r="C49" s="13"/>
      <c r="D49" s="13"/>
      <c r="E49" s="13"/>
      <c r="F49" s="13"/>
      <c r="G49" s="13"/>
      <c r="H49" s="13"/>
      <c r="I49" s="13"/>
      <c r="J49" s="13"/>
      <c r="K49" s="130">
        <v>15</v>
      </c>
    </row>
    <row r="50" spans="1:11" x14ac:dyDescent="0.2">
      <c r="A50" s="131" t="s">
        <v>17588</v>
      </c>
      <c r="B50" s="132">
        <v>1191</v>
      </c>
      <c r="C50" s="133">
        <v>148</v>
      </c>
      <c r="D50" s="133">
        <v>81</v>
      </c>
      <c r="E50" s="133">
        <v>273</v>
      </c>
      <c r="F50" s="133">
        <v>642</v>
      </c>
      <c r="G50" s="133">
        <v>2</v>
      </c>
      <c r="H50" s="133">
        <v>26</v>
      </c>
      <c r="I50" s="133">
        <v>14</v>
      </c>
      <c r="J50" s="133">
        <v>1</v>
      </c>
      <c r="K50" s="134">
        <v>2378</v>
      </c>
    </row>
  </sheetData>
  <phoneticPr fontId="6" type="noConversion"/>
  <pageMargins left="0.75" right="0.75" top="1" bottom="1" header="0.5" footer="0.5"/>
  <pageSetup paperSize="0" orientation="portrait" horizontalDpi="0" verticalDpi="0" copies="0"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topLeftCell="A51" workbookViewId="0">
      <selection activeCell="A3" sqref="A3:G69"/>
    </sheetView>
  </sheetViews>
  <sheetFormatPr defaultRowHeight="12.75" x14ac:dyDescent="0.2"/>
  <cols>
    <col min="1" max="1" width="13.85546875" bestFit="1" customWidth="1"/>
    <col min="2" max="2" width="17" customWidth="1"/>
    <col min="3" max="3" width="9.140625" customWidth="1"/>
    <col min="4" max="4" width="8.5703125" customWidth="1"/>
    <col min="5" max="5" width="7.7109375" customWidth="1"/>
    <col min="6" max="6" width="8.5703125" customWidth="1"/>
    <col min="7" max="7" width="10.85546875" customWidth="1"/>
    <col min="8" max="8" width="9.7109375" customWidth="1"/>
    <col min="9" max="9" width="5.140625" customWidth="1"/>
    <col min="10" max="10" width="9.42578125" customWidth="1"/>
    <col min="11" max="11" width="11.7109375" customWidth="1"/>
    <col min="12" max="12" width="9.42578125" customWidth="1"/>
    <col min="13" max="13" width="11.7109375" bestFit="1" customWidth="1"/>
  </cols>
  <sheetData>
    <row r="1" spans="1:11" x14ac:dyDescent="0.2">
      <c r="A1" s="152" t="s">
        <v>252</v>
      </c>
      <c r="B1" s="9">
        <v>1</v>
      </c>
    </row>
    <row r="3" spans="1:11" x14ac:dyDescent="0.2">
      <c r="A3" s="152" t="s">
        <v>17587</v>
      </c>
      <c r="B3" s="152" t="s">
        <v>18166</v>
      </c>
    </row>
    <row r="4" spans="1:11" x14ac:dyDescent="0.2">
      <c r="A4" s="152" t="s">
        <v>18165</v>
      </c>
      <c r="B4" t="s">
        <v>290</v>
      </c>
      <c r="C4" t="s">
        <v>753</v>
      </c>
      <c r="D4" t="s">
        <v>279</v>
      </c>
      <c r="E4" t="s">
        <v>332</v>
      </c>
      <c r="F4" t="s">
        <v>17959</v>
      </c>
      <c r="G4" t="s">
        <v>263</v>
      </c>
      <c r="H4" t="s">
        <v>2102</v>
      </c>
      <c r="I4" t="s">
        <v>781</v>
      </c>
      <c r="J4" t="s">
        <v>334</v>
      </c>
      <c r="K4" t="s">
        <v>17588</v>
      </c>
    </row>
    <row r="5" spans="1:11" x14ac:dyDescent="0.2">
      <c r="A5" s="9" t="s">
        <v>269</v>
      </c>
      <c r="B5" s="13"/>
      <c r="C5" s="13"/>
      <c r="D5" s="13"/>
      <c r="E5" s="13"/>
      <c r="F5" s="13"/>
      <c r="G5" s="13">
        <v>1</v>
      </c>
      <c r="H5" s="13"/>
      <c r="I5" s="13"/>
      <c r="J5" s="13"/>
      <c r="K5" s="13">
        <v>1</v>
      </c>
    </row>
    <row r="6" spans="1:11" x14ac:dyDescent="0.2">
      <c r="A6" s="9" t="s">
        <v>282</v>
      </c>
      <c r="B6" s="13"/>
      <c r="C6" s="13"/>
      <c r="D6" s="13">
        <v>1</v>
      </c>
      <c r="E6" s="13"/>
      <c r="F6" s="13"/>
      <c r="G6" s="13"/>
      <c r="H6" s="13"/>
      <c r="I6" s="13"/>
      <c r="J6" s="13"/>
      <c r="K6" s="13">
        <v>1</v>
      </c>
    </row>
    <row r="7" spans="1:11" x14ac:dyDescent="0.2">
      <c r="A7" s="9" t="s">
        <v>293</v>
      </c>
      <c r="B7" s="13">
        <v>1</v>
      </c>
      <c r="C7" s="13"/>
      <c r="D7" s="13"/>
      <c r="E7" s="13"/>
      <c r="F7" s="13"/>
      <c r="G7" s="13">
        <v>1</v>
      </c>
      <c r="H7" s="13"/>
      <c r="I7" s="13"/>
      <c r="J7" s="13"/>
      <c r="K7" s="13">
        <v>2</v>
      </c>
    </row>
    <row r="8" spans="1:11" x14ac:dyDescent="0.2">
      <c r="A8" s="9" t="s">
        <v>310</v>
      </c>
      <c r="B8" s="13"/>
      <c r="C8" s="13"/>
      <c r="D8" s="13"/>
      <c r="E8" s="13"/>
      <c r="F8" s="13"/>
      <c r="G8" s="13">
        <v>1</v>
      </c>
      <c r="H8" s="13"/>
      <c r="I8" s="13"/>
      <c r="J8" s="13"/>
      <c r="K8" s="13">
        <v>1</v>
      </c>
    </row>
    <row r="9" spans="1:11" x14ac:dyDescent="0.2">
      <c r="A9" s="9" t="s">
        <v>317</v>
      </c>
      <c r="B9" s="13">
        <v>3</v>
      </c>
      <c r="C9" s="13"/>
      <c r="D9" s="13"/>
      <c r="E9" s="13"/>
      <c r="F9" s="13"/>
      <c r="G9" s="13">
        <v>1</v>
      </c>
      <c r="H9" s="13"/>
      <c r="I9" s="13"/>
      <c r="J9" s="13"/>
      <c r="K9" s="13">
        <v>4</v>
      </c>
    </row>
    <row r="10" spans="1:11" x14ac:dyDescent="0.2">
      <c r="A10" s="9" t="s">
        <v>335</v>
      </c>
      <c r="B10" s="13">
        <v>1</v>
      </c>
      <c r="C10" s="13"/>
      <c r="D10" s="13"/>
      <c r="E10" s="13">
        <v>1</v>
      </c>
      <c r="F10" s="13"/>
      <c r="G10" s="13"/>
      <c r="H10" s="13"/>
      <c r="I10" s="13"/>
      <c r="J10" s="13"/>
      <c r="K10" s="13">
        <v>2</v>
      </c>
    </row>
    <row r="11" spans="1:11" x14ac:dyDescent="0.2">
      <c r="A11" s="9" t="s">
        <v>349</v>
      </c>
      <c r="B11" s="13">
        <v>1</v>
      </c>
      <c r="C11" s="13"/>
      <c r="D11" s="13"/>
      <c r="E11" s="13"/>
      <c r="F11" s="13"/>
      <c r="G11" s="13">
        <v>9</v>
      </c>
      <c r="H11" s="13"/>
      <c r="I11" s="13"/>
      <c r="J11" s="13"/>
      <c r="K11" s="13">
        <v>10</v>
      </c>
    </row>
    <row r="12" spans="1:11" x14ac:dyDescent="0.2">
      <c r="A12" s="9" t="s">
        <v>574</v>
      </c>
      <c r="B12" s="13">
        <v>2</v>
      </c>
      <c r="C12" s="13"/>
      <c r="D12" s="13"/>
      <c r="E12" s="13"/>
      <c r="F12" s="13"/>
      <c r="G12" s="13">
        <v>8</v>
      </c>
      <c r="H12" s="13"/>
      <c r="I12" s="13"/>
      <c r="J12" s="13"/>
      <c r="K12" s="13">
        <v>10</v>
      </c>
    </row>
    <row r="13" spans="1:11" x14ac:dyDescent="0.2">
      <c r="A13" s="9" t="s">
        <v>636</v>
      </c>
      <c r="B13" s="13">
        <v>6</v>
      </c>
      <c r="C13" s="13"/>
      <c r="D13" s="13"/>
      <c r="E13" s="13">
        <v>1</v>
      </c>
      <c r="F13" s="13"/>
      <c r="G13" s="13">
        <v>6</v>
      </c>
      <c r="H13" s="13"/>
      <c r="I13" s="13"/>
      <c r="J13" s="13"/>
      <c r="K13" s="13">
        <v>13</v>
      </c>
    </row>
    <row r="14" spans="1:11" x14ac:dyDescent="0.2">
      <c r="A14" s="9" t="s">
        <v>499</v>
      </c>
      <c r="B14" s="13">
        <v>3</v>
      </c>
      <c r="C14" s="13"/>
      <c r="D14" s="13">
        <v>1</v>
      </c>
      <c r="E14" s="13">
        <v>2</v>
      </c>
      <c r="F14" s="13"/>
      <c r="G14" s="13">
        <v>5</v>
      </c>
      <c r="H14" s="13"/>
      <c r="I14" s="13"/>
      <c r="J14" s="13"/>
      <c r="K14" s="13">
        <v>11</v>
      </c>
    </row>
    <row r="15" spans="1:11" x14ac:dyDescent="0.2">
      <c r="A15" s="9" t="s">
        <v>465</v>
      </c>
      <c r="B15" s="13">
        <v>5</v>
      </c>
      <c r="C15" s="13"/>
      <c r="D15" s="13"/>
      <c r="E15" s="13">
        <v>1</v>
      </c>
      <c r="F15" s="13"/>
      <c r="G15" s="13">
        <v>3</v>
      </c>
      <c r="H15" s="13"/>
      <c r="I15" s="13"/>
      <c r="J15" s="13"/>
      <c r="K15" s="13">
        <v>9</v>
      </c>
    </row>
    <row r="16" spans="1:11" x14ac:dyDescent="0.2">
      <c r="A16" s="9" t="s">
        <v>717</v>
      </c>
      <c r="B16" s="13">
        <v>5</v>
      </c>
      <c r="C16" s="13"/>
      <c r="D16" s="13"/>
      <c r="E16" s="13">
        <v>1</v>
      </c>
      <c r="F16" s="13"/>
      <c r="G16" s="13">
        <v>4</v>
      </c>
      <c r="H16" s="13"/>
      <c r="I16" s="13"/>
      <c r="J16" s="13"/>
      <c r="K16" s="13">
        <v>10</v>
      </c>
    </row>
    <row r="17" spans="1:11" x14ac:dyDescent="0.2">
      <c r="A17" s="9" t="s">
        <v>521</v>
      </c>
      <c r="B17" s="13">
        <v>10</v>
      </c>
      <c r="C17" s="13"/>
      <c r="D17" s="13"/>
      <c r="E17" s="13">
        <v>1</v>
      </c>
      <c r="F17" s="13"/>
      <c r="G17" s="13">
        <v>5</v>
      </c>
      <c r="H17" s="13"/>
      <c r="I17" s="13"/>
      <c r="J17" s="13"/>
      <c r="K17" s="13">
        <v>16</v>
      </c>
    </row>
    <row r="18" spans="1:11" x14ac:dyDescent="0.2">
      <c r="A18" s="9" t="s">
        <v>474</v>
      </c>
      <c r="B18" s="13">
        <v>8</v>
      </c>
      <c r="C18" s="13">
        <v>1</v>
      </c>
      <c r="D18" s="13"/>
      <c r="E18" s="13">
        <v>5</v>
      </c>
      <c r="F18" s="13"/>
      <c r="G18" s="13">
        <v>5</v>
      </c>
      <c r="H18" s="13"/>
      <c r="I18" s="13"/>
      <c r="J18" s="13"/>
      <c r="K18" s="13">
        <v>19</v>
      </c>
    </row>
    <row r="19" spans="1:11" x14ac:dyDescent="0.2">
      <c r="A19" s="9" t="s">
        <v>666</v>
      </c>
      <c r="B19" s="13">
        <v>9</v>
      </c>
      <c r="C19" s="13"/>
      <c r="D19" s="13"/>
      <c r="E19" s="13">
        <v>5</v>
      </c>
      <c r="F19" s="13"/>
      <c r="G19" s="13">
        <v>13</v>
      </c>
      <c r="H19" s="13"/>
      <c r="I19" s="13">
        <v>2</v>
      </c>
      <c r="J19" s="13"/>
      <c r="K19" s="13">
        <v>29</v>
      </c>
    </row>
    <row r="20" spans="1:11" x14ac:dyDescent="0.2">
      <c r="A20" s="9" t="s">
        <v>797</v>
      </c>
      <c r="B20" s="13">
        <v>6</v>
      </c>
      <c r="C20" s="13"/>
      <c r="D20" s="13"/>
      <c r="E20" s="13">
        <v>6</v>
      </c>
      <c r="F20" s="13"/>
      <c r="G20" s="13">
        <v>11</v>
      </c>
      <c r="H20" s="13"/>
      <c r="I20" s="13">
        <v>1</v>
      </c>
      <c r="J20" s="13"/>
      <c r="K20" s="13">
        <v>24</v>
      </c>
    </row>
    <row r="21" spans="1:11" x14ac:dyDescent="0.2">
      <c r="A21" s="9" t="s">
        <v>873</v>
      </c>
      <c r="B21" s="13">
        <v>15</v>
      </c>
      <c r="C21" s="13"/>
      <c r="D21" s="13">
        <v>1</v>
      </c>
      <c r="E21" s="13">
        <v>4</v>
      </c>
      <c r="F21" s="13"/>
      <c r="G21" s="13">
        <v>14</v>
      </c>
      <c r="H21" s="13"/>
      <c r="I21" s="13"/>
      <c r="J21" s="13"/>
      <c r="K21" s="13">
        <v>34</v>
      </c>
    </row>
    <row r="22" spans="1:11" x14ac:dyDescent="0.2">
      <c r="A22" s="9" t="s">
        <v>977</v>
      </c>
      <c r="B22" s="13">
        <v>8</v>
      </c>
      <c r="C22" s="13">
        <v>1</v>
      </c>
      <c r="D22" s="13">
        <v>1</v>
      </c>
      <c r="E22" s="13">
        <v>3</v>
      </c>
      <c r="F22" s="13"/>
      <c r="G22" s="13">
        <v>7</v>
      </c>
      <c r="H22" s="13"/>
      <c r="I22" s="13">
        <v>1</v>
      </c>
      <c r="J22" s="13"/>
      <c r="K22" s="13">
        <v>21</v>
      </c>
    </row>
    <row r="23" spans="1:11" x14ac:dyDescent="0.2">
      <c r="A23" s="9" t="s">
        <v>1042</v>
      </c>
      <c r="B23" s="13">
        <v>18</v>
      </c>
      <c r="C23" s="13">
        <v>1</v>
      </c>
      <c r="D23" s="13"/>
      <c r="E23" s="13">
        <v>12</v>
      </c>
      <c r="F23" s="13"/>
      <c r="G23" s="13">
        <v>6</v>
      </c>
      <c r="H23" s="13"/>
      <c r="I23" s="13"/>
      <c r="J23" s="13">
        <v>1</v>
      </c>
      <c r="K23" s="13">
        <v>38</v>
      </c>
    </row>
    <row r="24" spans="1:11" x14ac:dyDescent="0.2">
      <c r="A24" s="9" t="s">
        <v>1154</v>
      </c>
      <c r="B24" s="13">
        <v>23</v>
      </c>
      <c r="C24" s="13">
        <v>1</v>
      </c>
      <c r="D24" s="13">
        <v>1</v>
      </c>
      <c r="E24" s="13">
        <v>8</v>
      </c>
      <c r="F24" s="13"/>
      <c r="G24" s="13">
        <v>7</v>
      </c>
      <c r="H24" s="13"/>
      <c r="I24" s="13">
        <v>1</v>
      </c>
      <c r="J24" s="13"/>
      <c r="K24" s="13">
        <v>41</v>
      </c>
    </row>
    <row r="25" spans="1:11" x14ac:dyDescent="0.2">
      <c r="A25" s="9" t="s">
        <v>1291</v>
      </c>
      <c r="B25" s="13">
        <v>9</v>
      </c>
      <c r="C25" s="13">
        <v>1</v>
      </c>
      <c r="D25" s="13">
        <v>1</v>
      </c>
      <c r="E25" s="13">
        <v>4</v>
      </c>
      <c r="F25" s="13"/>
      <c r="G25" s="13">
        <v>12</v>
      </c>
      <c r="H25" s="13"/>
      <c r="I25" s="13">
        <v>2</v>
      </c>
      <c r="J25" s="13"/>
      <c r="K25" s="13">
        <v>29</v>
      </c>
    </row>
    <row r="26" spans="1:11" x14ac:dyDescent="0.2">
      <c r="A26" s="9" t="s">
        <v>1387</v>
      </c>
      <c r="B26" s="13">
        <v>19</v>
      </c>
      <c r="C26" s="13">
        <v>5</v>
      </c>
      <c r="D26" s="13"/>
      <c r="E26" s="13">
        <v>6</v>
      </c>
      <c r="F26" s="13"/>
      <c r="G26" s="13">
        <v>9</v>
      </c>
      <c r="H26" s="13"/>
      <c r="I26" s="13">
        <v>1</v>
      </c>
      <c r="J26" s="13"/>
      <c r="K26" s="13">
        <v>40</v>
      </c>
    </row>
    <row r="27" spans="1:11" x14ac:dyDescent="0.2">
      <c r="A27" s="9" t="s">
        <v>1029</v>
      </c>
      <c r="B27" s="13">
        <v>30</v>
      </c>
      <c r="C27" s="13">
        <v>1</v>
      </c>
      <c r="D27" s="13">
        <v>1</v>
      </c>
      <c r="E27" s="13">
        <v>5</v>
      </c>
      <c r="F27" s="13"/>
      <c r="G27" s="13">
        <v>11</v>
      </c>
      <c r="H27" s="13"/>
      <c r="I27" s="13"/>
      <c r="J27" s="13"/>
      <c r="K27" s="13">
        <v>48</v>
      </c>
    </row>
    <row r="28" spans="1:11" x14ac:dyDescent="0.2">
      <c r="A28" s="9" t="s">
        <v>1576</v>
      </c>
      <c r="B28" s="13">
        <v>20</v>
      </c>
      <c r="C28" s="13">
        <v>4</v>
      </c>
      <c r="D28" s="13">
        <v>2</v>
      </c>
      <c r="E28" s="13">
        <v>5</v>
      </c>
      <c r="F28" s="13"/>
      <c r="G28" s="13">
        <v>9</v>
      </c>
      <c r="H28" s="13"/>
      <c r="I28" s="13"/>
      <c r="J28" s="13"/>
      <c r="K28" s="13">
        <v>40</v>
      </c>
    </row>
    <row r="29" spans="1:11" x14ac:dyDescent="0.2">
      <c r="A29" s="9" t="s">
        <v>18188</v>
      </c>
      <c r="B29" s="13">
        <v>15</v>
      </c>
      <c r="C29" s="13"/>
      <c r="D29" s="13"/>
      <c r="E29" s="13"/>
      <c r="F29" s="13"/>
      <c r="G29" s="13"/>
      <c r="H29" s="13"/>
      <c r="I29" s="13"/>
      <c r="J29" s="13"/>
      <c r="K29" s="13">
        <v>15</v>
      </c>
    </row>
    <row r="30" spans="1:11" x14ac:dyDescent="0.2">
      <c r="A30" s="9" t="s">
        <v>1793</v>
      </c>
      <c r="B30" s="13">
        <v>37</v>
      </c>
      <c r="C30" s="13">
        <v>1</v>
      </c>
      <c r="D30" s="13">
        <v>1</v>
      </c>
      <c r="E30" s="13">
        <v>5</v>
      </c>
      <c r="F30" s="13"/>
      <c r="G30" s="13">
        <v>13</v>
      </c>
      <c r="H30" s="13"/>
      <c r="I30" s="13">
        <v>2</v>
      </c>
      <c r="J30" s="13"/>
      <c r="K30" s="13">
        <v>59</v>
      </c>
    </row>
    <row r="31" spans="1:11" x14ac:dyDescent="0.2">
      <c r="A31" s="9" t="s">
        <v>1863</v>
      </c>
      <c r="B31" s="13">
        <v>32</v>
      </c>
      <c r="C31" s="13">
        <v>5</v>
      </c>
      <c r="D31" s="13">
        <v>2</v>
      </c>
      <c r="E31" s="13">
        <v>5</v>
      </c>
      <c r="F31" s="13"/>
      <c r="G31" s="13">
        <v>15</v>
      </c>
      <c r="H31" s="13"/>
      <c r="I31" s="13">
        <v>3</v>
      </c>
      <c r="J31" s="13">
        <v>2</v>
      </c>
      <c r="K31" s="13">
        <v>64</v>
      </c>
    </row>
    <row r="32" spans="1:11" x14ac:dyDescent="0.2">
      <c r="A32" s="9" t="s">
        <v>2343</v>
      </c>
      <c r="B32" s="13">
        <v>33</v>
      </c>
      <c r="C32" s="13">
        <v>1</v>
      </c>
      <c r="D32" s="13">
        <v>1</v>
      </c>
      <c r="E32" s="13">
        <v>9</v>
      </c>
      <c r="F32" s="13">
        <v>1</v>
      </c>
      <c r="G32" s="13">
        <v>12</v>
      </c>
      <c r="H32" s="13">
        <v>1</v>
      </c>
      <c r="I32" s="13"/>
      <c r="J32" s="13">
        <v>1</v>
      </c>
      <c r="K32" s="13">
        <v>59</v>
      </c>
    </row>
    <row r="33" spans="1:11" x14ac:dyDescent="0.2">
      <c r="A33" s="9" t="s">
        <v>2361</v>
      </c>
      <c r="B33" s="13">
        <v>47</v>
      </c>
      <c r="C33" s="13">
        <v>2</v>
      </c>
      <c r="D33" s="13">
        <v>1</v>
      </c>
      <c r="E33" s="13">
        <v>9</v>
      </c>
      <c r="F33" s="13"/>
      <c r="G33" s="13">
        <v>15</v>
      </c>
      <c r="H33" s="13"/>
      <c r="I33" s="13"/>
      <c r="J33" s="13"/>
      <c r="K33" s="13">
        <v>74</v>
      </c>
    </row>
    <row r="34" spans="1:11" x14ac:dyDescent="0.2">
      <c r="A34" s="9" t="s">
        <v>2507</v>
      </c>
      <c r="B34" s="13">
        <v>45</v>
      </c>
      <c r="C34" s="13">
        <v>1</v>
      </c>
      <c r="D34" s="13">
        <v>4</v>
      </c>
      <c r="E34" s="13">
        <v>11</v>
      </c>
      <c r="F34" s="13"/>
      <c r="G34" s="13">
        <v>21</v>
      </c>
      <c r="H34" s="13"/>
      <c r="I34" s="13"/>
      <c r="J34" s="13">
        <v>1</v>
      </c>
      <c r="K34" s="13">
        <v>83</v>
      </c>
    </row>
    <row r="35" spans="1:11" x14ac:dyDescent="0.2">
      <c r="A35" s="9" t="s">
        <v>2728</v>
      </c>
      <c r="B35" s="13">
        <v>41</v>
      </c>
      <c r="C35" s="13"/>
      <c r="D35" s="13">
        <v>6</v>
      </c>
      <c r="E35" s="13">
        <v>16</v>
      </c>
      <c r="F35" s="13"/>
      <c r="G35" s="13">
        <v>39</v>
      </c>
      <c r="H35" s="13"/>
      <c r="I35" s="13"/>
      <c r="J35" s="13"/>
      <c r="K35" s="13">
        <v>102</v>
      </c>
    </row>
    <row r="36" spans="1:11" x14ac:dyDescent="0.2">
      <c r="A36" s="9" t="s">
        <v>2991</v>
      </c>
      <c r="B36" s="13">
        <v>56</v>
      </c>
      <c r="C36" s="13">
        <v>1</v>
      </c>
      <c r="D36" s="13">
        <v>7</v>
      </c>
      <c r="E36" s="13">
        <v>17</v>
      </c>
      <c r="F36" s="13"/>
      <c r="G36" s="13">
        <v>36</v>
      </c>
      <c r="H36" s="13"/>
      <c r="I36" s="13"/>
      <c r="J36" s="13"/>
      <c r="K36" s="13">
        <v>117</v>
      </c>
    </row>
    <row r="37" spans="1:11" x14ac:dyDescent="0.2">
      <c r="A37" s="9" t="s">
        <v>3288</v>
      </c>
      <c r="B37" s="13">
        <v>57</v>
      </c>
      <c r="C37" s="13">
        <v>6</v>
      </c>
      <c r="D37" s="13">
        <v>5</v>
      </c>
      <c r="E37" s="13">
        <v>14</v>
      </c>
      <c r="F37" s="13"/>
      <c r="G37" s="13">
        <v>47</v>
      </c>
      <c r="H37" s="13"/>
      <c r="I37" s="13">
        <v>1</v>
      </c>
      <c r="J37" s="13"/>
      <c r="K37" s="13">
        <v>130</v>
      </c>
    </row>
    <row r="38" spans="1:11" x14ac:dyDescent="0.2">
      <c r="A38" s="9" t="s">
        <v>3564</v>
      </c>
      <c r="B38" s="13">
        <v>55</v>
      </c>
      <c r="C38" s="13">
        <v>4</v>
      </c>
      <c r="D38" s="13">
        <v>6</v>
      </c>
      <c r="E38" s="13">
        <v>11</v>
      </c>
      <c r="F38" s="13"/>
      <c r="G38" s="13">
        <v>43</v>
      </c>
      <c r="H38" s="13"/>
      <c r="I38" s="13"/>
      <c r="J38" s="13"/>
      <c r="K38" s="13">
        <v>119</v>
      </c>
    </row>
    <row r="39" spans="1:11" x14ac:dyDescent="0.2">
      <c r="A39" s="9" t="s">
        <v>3899</v>
      </c>
      <c r="B39" s="13">
        <v>50</v>
      </c>
      <c r="C39" s="13">
        <v>9</v>
      </c>
      <c r="D39" s="13">
        <v>1</v>
      </c>
      <c r="E39" s="13">
        <v>8</v>
      </c>
      <c r="F39" s="13"/>
      <c r="G39" s="13">
        <v>36</v>
      </c>
      <c r="H39" s="13"/>
      <c r="I39" s="13"/>
      <c r="J39" s="13">
        <v>1</v>
      </c>
      <c r="K39" s="13">
        <v>105</v>
      </c>
    </row>
    <row r="40" spans="1:11" x14ac:dyDescent="0.2">
      <c r="A40" s="9" t="s">
        <v>4157</v>
      </c>
      <c r="B40" s="13">
        <v>77</v>
      </c>
      <c r="C40" s="13">
        <v>5</v>
      </c>
      <c r="D40" s="13">
        <v>5</v>
      </c>
      <c r="E40" s="13">
        <v>13</v>
      </c>
      <c r="F40" s="13"/>
      <c r="G40" s="13">
        <v>28</v>
      </c>
      <c r="H40" s="13"/>
      <c r="I40" s="13"/>
      <c r="J40" s="13">
        <v>1</v>
      </c>
      <c r="K40" s="13">
        <v>129</v>
      </c>
    </row>
    <row r="41" spans="1:11" x14ac:dyDescent="0.2">
      <c r="A41" s="9" t="s">
        <v>4466</v>
      </c>
      <c r="B41" s="13">
        <v>60</v>
      </c>
      <c r="C41" s="13">
        <v>6</v>
      </c>
      <c r="D41" s="13">
        <v>6</v>
      </c>
      <c r="E41" s="13">
        <v>10</v>
      </c>
      <c r="F41" s="13"/>
      <c r="G41" s="13">
        <v>25</v>
      </c>
      <c r="H41" s="13"/>
      <c r="I41" s="13">
        <v>8</v>
      </c>
      <c r="J41" s="13">
        <v>1</v>
      </c>
      <c r="K41" s="13">
        <v>116</v>
      </c>
    </row>
    <row r="42" spans="1:11" x14ac:dyDescent="0.2">
      <c r="A42" s="9" t="s">
        <v>4771</v>
      </c>
      <c r="B42" s="13">
        <v>71</v>
      </c>
      <c r="C42" s="13">
        <v>10</v>
      </c>
      <c r="D42" s="13">
        <v>5</v>
      </c>
      <c r="E42" s="13">
        <v>10</v>
      </c>
      <c r="F42" s="13"/>
      <c r="G42" s="13">
        <v>29</v>
      </c>
      <c r="H42" s="13"/>
      <c r="I42" s="13">
        <v>1</v>
      </c>
      <c r="J42" s="13">
        <v>1</v>
      </c>
      <c r="K42" s="13">
        <v>127</v>
      </c>
    </row>
    <row r="43" spans="1:11" x14ac:dyDescent="0.2">
      <c r="A43" s="9" t="s">
        <v>5045</v>
      </c>
      <c r="B43" s="13">
        <v>73</v>
      </c>
      <c r="C43" s="13">
        <v>9</v>
      </c>
      <c r="D43" s="13">
        <v>7</v>
      </c>
      <c r="E43" s="13">
        <v>16</v>
      </c>
      <c r="F43" s="13"/>
      <c r="G43" s="13">
        <v>44</v>
      </c>
      <c r="H43" s="13">
        <v>1</v>
      </c>
      <c r="I43" s="13"/>
      <c r="J43" s="13">
        <v>1</v>
      </c>
      <c r="K43" s="13">
        <v>151</v>
      </c>
    </row>
    <row r="44" spans="1:11" x14ac:dyDescent="0.2">
      <c r="A44" s="9" t="s">
        <v>5331</v>
      </c>
      <c r="B44" s="13">
        <v>111</v>
      </c>
      <c r="C44" s="13">
        <v>17</v>
      </c>
      <c r="D44" s="13">
        <v>6</v>
      </c>
      <c r="E44" s="13">
        <v>21</v>
      </c>
      <c r="F44" s="13"/>
      <c r="G44" s="13">
        <v>43</v>
      </c>
      <c r="H44" s="13"/>
      <c r="I44" s="13">
        <v>2</v>
      </c>
      <c r="J44" s="13">
        <v>1</v>
      </c>
      <c r="K44" s="13">
        <v>201</v>
      </c>
    </row>
    <row r="45" spans="1:11" x14ac:dyDescent="0.2">
      <c r="A45" s="9" t="s">
        <v>5796</v>
      </c>
      <c r="B45" s="13">
        <v>88</v>
      </c>
      <c r="C45" s="13">
        <v>28</v>
      </c>
      <c r="D45" s="13">
        <v>5</v>
      </c>
      <c r="E45" s="13">
        <v>26</v>
      </c>
      <c r="F45" s="13"/>
      <c r="G45" s="13">
        <v>36</v>
      </c>
      <c r="H45" s="13"/>
      <c r="I45" s="13"/>
      <c r="J45" s="13">
        <v>2</v>
      </c>
      <c r="K45" s="13">
        <v>185</v>
      </c>
    </row>
    <row r="46" spans="1:11" x14ac:dyDescent="0.2">
      <c r="A46" s="9" t="s">
        <v>5920</v>
      </c>
      <c r="B46" s="13">
        <v>15</v>
      </c>
      <c r="C46" s="13">
        <v>10</v>
      </c>
      <c r="D46" s="13">
        <v>3</v>
      </c>
      <c r="E46" s="13">
        <v>2</v>
      </c>
      <c r="F46" s="13"/>
      <c r="G46" s="13">
        <v>7</v>
      </c>
      <c r="H46" s="13"/>
      <c r="I46" s="13">
        <v>1</v>
      </c>
      <c r="J46" s="13">
        <v>1</v>
      </c>
      <c r="K46" s="13">
        <v>39</v>
      </c>
    </row>
    <row r="47" spans="1:11" x14ac:dyDescent="0.2">
      <c r="A47" s="9" t="s">
        <v>6371</v>
      </c>
      <c r="B47" s="13">
        <v>12</v>
      </c>
      <c r="C47" s="13">
        <v>8</v>
      </c>
      <c r="D47" s="13">
        <v>1</v>
      </c>
      <c r="E47" s="13"/>
      <c r="F47" s="13"/>
      <c r="G47" s="13">
        <v>1</v>
      </c>
      <c r="H47" s="13"/>
      <c r="I47" s="13"/>
      <c r="J47" s="13"/>
      <c r="K47" s="13">
        <v>22</v>
      </c>
    </row>
    <row r="48" spans="1:11" x14ac:dyDescent="0.2">
      <c r="A48" s="9" t="s">
        <v>6438</v>
      </c>
      <c r="B48" s="13">
        <v>8</v>
      </c>
      <c r="C48" s="13">
        <v>10</v>
      </c>
      <c r="D48" s="13"/>
      <c r="E48" s="13"/>
      <c r="F48" s="13"/>
      <c r="G48" s="13">
        <v>2</v>
      </c>
      <c r="H48" s="13"/>
      <c r="I48" s="13"/>
      <c r="J48" s="13"/>
      <c r="K48" s="13">
        <v>20</v>
      </c>
    </row>
    <row r="49" spans="1:11" x14ac:dyDescent="0.2">
      <c r="A49" s="9" t="s">
        <v>7248</v>
      </c>
      <c r="B49" s="13">
        <v>6</v>
      </c>
      <c r="C49" s="13"/>
      <c r="D49" s="13"/>
      <c r="E49" s="13"/>
      <c r="F49" s="13"/>
      <c r="G49" s="13">
        <v>2</v>
      </c>
      <c r="H49" s="13"/>
      <c r="I49" s="13"/>
      <c r="J49" s="13"/>
      <c r="K49" s="13">
        <v>8</v>
      </c>
    </row>
    <row r="50" spans="1:11" x14ac:dyDescent="0.2">
      <c r="A50" s="9" t="s">
        <v>17588</v>
      </c>
      <c r="B50" s="13">
        <v>1191</v>
      </c>
      <c r="C50" s="13">
        <v>148</v>
      </c>
      <c r="D50" s="13">
        <v>81</v>
      </c>
      <c r="E50" s="13">
        <v>273</v>
      </c>
      <c r="F50" s="13">
        <v>1</v>
      </c>
      <c r="G50" s="13">
        <v>642</v>
      </c>
      <c r="H50" s="13">
        <v>2</v>
      </c>
      <c r="I50" s="13">
        <v>26</v>
      </c>
      <c r="J50" s="13">
        <v>14</v>
      </c>
      <c r="K50" s="13">
        <v>2378</v>
      </c>
    </row>
  </sheetData>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topLeftCell="A6" workbookViewId="0">
      <pane xSplit="2" ySplit="17" topLeftCell="C23" activePane="bottomRight" state="frozen"/>
      <selection activeCell="A6" sqref="A6"/>
      <selection pane="topRight" activeCell="C6" sqref="C6"/>
      <selection pane="bottomLeft" activeCell="A23" sqref="A23"/>
      <selection pane="bottomRight" activeCell="A10" sqref="A10"/>
    </sheetView>
  </sheetViews>
  <sheetFormatPr defaultRowHeight="12.75" x14ac:dyDescent="0.2"/>
  <cols>
    <col min="1" max="1" width="16.28515625" customWidth="1"/>
    <col min="2" max="36" width="16.140625" customWidth="1"/>
    <col min="37" max="39" width="10.5703125" customWidth="1"/>
    <col min="40" max="40" width="16.42578125" customWidth="1"/>
    <col min="41" max="44" width="16.42578125" bestFit="1" customWidth="1"/>
    <col min="45" max="45" width="10.5703125" customWidth="1"/>
    <col min="46" max="49" width="16.42578125" bestFit="1" customWidth="1"/>
    <col min="50" max="51" width="10.5703125" customWidth="1"/>
    <col min="52" max="52" width="10.5703125" bestFit="1" customWidth="1"/>
  </cols>
  <sheetData>
    <row r="1" spans="1:37" x14ac:dyDescent="0.2">
      <c r="A1" s="135" t="s">
        <v>243</v>
      </c>
      <c r="B1" s="137" t="s">
        <v>17591</v>
      </c>
    </row>
    <row r="2" spans="1:37" x14ac:dyDescent="0.2">
      <c r="A2" s="135" t="s">
        <v>235</v>
      </c>
      <c r="B2" s="137" t="s">
        <v>17590</v>
      </c>
    </row>
    <row r="3" spans="1:37" x14ac:dyDescent="0.2">
      <c r="A3" s="135" t="s">
        <v>252</v>
      </c>
      <c r="B3" s="136">
        <v>1</v>
      </c>
    </row>
    <row r="5" spans="1:37" x14ac:dyDescent="0.2">
      <c r="A5" s="119" t="s">
        <v>17587</v>
      </c>
      <c r="B5" s="119" t="s">
        <v>244</v>
      </c>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1"/>
    </row>
    <row r="6" spans="1:37" x14ac:dyDescent="0.2">
      <c r="A6" s="119" t="s">
        <v>236</v>
      </c>
      <c r="B6" s="122" t="s">
        <v>333</v>
      </c>
      <c r="C6" s="123" t="s">
        <v>280</v>
      </c>
      <c r="D6" s="123" t="s">
        <v>470</v>
      </c>
      <c r="E6" s="123" t="s">
        <v>771</v>
      </c>
      <c r="F6" s="123" t="s">
        <v>345</v>
      </c>
      <c r="G6" s="123" t="s">
        <v>613</v>
      </c>
      <c r="H6" s="123" t="s">
        <v>264</v>
      </c>
      <c r="I6" s="123" t="s">
        <v>3374</v>
      </c>
      <c r="J6" s="123" t="s">
        <v>1322</v>
      </c>
      <c r="K6" s="123" t="s">
        <v>650</v>
      </c>
      <c r="L6" s="123" t="s">
        <v>588</v>
      </c>
      <c r="M6" s="123" t="s">
        <v>1350</v>
      </c>
      <c r="N6" s="123" t="s">
        <v>312</v>
      </c>
      <c r="O6" s="123" t="s">
        <v>2672</v>
      </c>
      <c r="P6" s="123" t="s">
        <v>2578</v>
      </c>
      <c r="Q6" s="123" t="s">
        <v>1301</v>
      </c>
      <c r="R6" s="123" t="s">
        <v>652</v>
      </c>
      <c r="S6" s="123" t="s">
        <v>1422</v>
      </c>
      <c r="T6" s="123" t="s">
        <v>1202</v>
      </c>
      <c r="U6" s="123" t="s">
        <v>1158</v>
      </c>
      <c r="V6" s="123" t="s">
        <v>1503</v>
      </c>
      <c r="W6" s="123" t="s">
        <v>586</v>
      </c>
      <c r="X6" s="123" t="s">
        <v>671</v>
      </c>
      <c r="Y6" s="123" t="s">
        <v>2896</v>
      </c>
      <c r="Z6" s="123" t="s">
        <v>4135</v>
      </c>
      <c r="AA6" s="123" t="s">
        <v>2975</v>
      </c>
      <c r="AB6" s="123" t="s">
        <v>2212</v>
      </c>
      <c r="AC6" s="123" t="s">
        <v>18624</v>
      </c>
      <c r="AD6" s="123" t="s">
        <v>4555</v>
      </c>
      <c r="AE6" s="123" t="s">
        <v>1147</v>
      </c>
      <c r="AF6" s="123" t="s">
        <v>3698</v>
      </c>
      <c r="AG6" s="123" t="s">
        <v>2633</v>
      </c>
      <c r="AH6" s="123" t="s">
        <v>3177</v>
      </c>
      <c r="AI6" s="123" t="s">
        <v>899</v>
      </c>
      <c r="AJ6" s="123" t="s">
        <v>6045</v>
      </c>
      <c r="AK6" s="124" t="s">
        <v>17588</v>
      </c>
    </row>
    <row r="7" spans="1:37" x14ac:dyDescent="0.2">
      <c r="A7" s="122" t="s">
        <v>1416</v>
      </c>
      <c r="B7" s="125">
        <v>73</v>
      </c>
      <c r="C7" s="126">
        <v>80</v>
      </c>
      <c r="D7" s="126">
        <v>20</v>
      </c>
      <c r="E7" s="126">
        <v>6</v>
      </c>
      <c r="F7" s="126">
        <v>3</v>
      </c>
      <c r="G7" s="126">
        <v>5</v>
      </c>
      <c r="H7" s="126"/>
      <c r="I7" s="126"/>
      <c r="J7" s="126">
        <v>2</v>
      </c>
      <c r="K7" s="126">
        <v>2</v>
      </c>
      <c r="L7" s="126">
        <v>3</v>
      </c>
      <c r="M7" s="126"/>
      <c r="N7" s="126">
        <v>3</v>
      </c>
      <c r="O7" s="126"/>
      <c r="P7" s="126"/>
      <c r="Q7" s="126"/>
      <c r="R7" s="126"/>
      <c r="S7" s="126">
        <v>4</v>
      </c>
      <c r="T7" s="126"/>
      <c r="U7" s="126">
        <v>1</v>
      </c>
      <c r="V7" s="126">
        <v>2</v>
      </c>
      <c r="W7" s="126">
        <v>1</v>
      </c>
      <c r="X7" s="126"/>
      <c r="Y7" s="126"/>
      <c r="Z7" s="126"/>
      <c r="AA7" s="126"/>
      <c r="AB7" s="126"/>
      <c r="AC7" s="126"/>
      <c r="AD7" s="126"/>
      <c r="AE7" s="126"/>
      <c r="AF7" s="126"/>
      <c r="AG7" s="126"/>
      <c r="AH7" s="126"/>
      <c r="AI7" s="126"/>
      <c r="AJ7" s="126">
        <v>1</v>
      </c>
      <c r="AK7" s="127">
        <v>206</v>
      </c>
    </row>
    <row r="8" spans="1:37" x14ac:dyDescent="0.2">
      <c r="A8" s="128" t="s">
        <v>413</v>
      </c>
      <c r="B8" s="129">
        <v>88</v>
      </c>
      <c r="C8" s="13">
        <v>48</v>
      </c>
      <c r="D8" s="13">
        <v>17</v>
      </c>
      <c r="E8" s="13">
        <v>5</v>
      </c>
      <c r="F8" s="13">
        <v>4</v>
      </c>
      <c r="G8" s="13">
        <v>3</v>
      </c>
      <c r="H8" s="13">
        <v>4</v>
      </c>
      <c r="I8" s="13"/>
      <c r="J8" s="13">
        <v>2</v>
      </c>
      <c r="K8" s="13">
        <v>2</v>
      </c>
      <c r="L8" s="13">
        <v>7</v>
      </c>
      <c r="M8" s="13">
        <v>3</v>
      </c>
      <c r="N8" s="13">
        <v>2</v>
      </c>
      <c r="O8" s="13"/>
      <c r="P8" s="13">
        <v>1</v>
      </c>
      <c r="Q8" s="13">
        <v>1</v>
      </c>
      <c r="R8" s="13">
        <v>2</v>
      </c>
      <c r="S8" s="13">
        <v>1</v>
      </c>
      <c r="T8" s="13">
        <v>6</v>
      </c>
      <c r="U8" s="13">
        <v>1</v>
      </c>
      <c r="V8" s="13"/>
      <c r="W8" s="13">
        <v>1</v>
      </c>
      <c r="X8" s="13">
        <v>2</v>
      </c>
      <c r="Y8" s="13"/>
      <c r="Z8" s="13"/>
      <c r="AA8" s="13"/>
      <c r="AB8" s="13">
        <v>1</v>
      </c>
      <c r="AC8" s="13"/>
      <c r="AD8" s="13"/>
      <c r="AE8" s="13">
        <v>1</v>
      </c>
      <c r="AF8" s="13"/>
      <c r="AG8" s="13"/>
      <c r="AH8" s="13"/>
      <c r="AI8" s="13"/>
      <c r="AJ8" s="13"/>
      <c r="AK8" s="130">
        <v>202</v>
      </c>
    </row>
    <row r="9" spans="1:37" x14ac:dyDescent="0.2">
      <c r="A9" s="128" t="s">
        <v>721</v>
      </c>
      <c r="B9" s="129">
        <v>32</v>
      </c>
      <c r="C9" s="13">
        <v>32</v>
      </c>
      <c r="D9" s="13">
        <v>6</v>
      </c>
      <c r="E9" s="13">
        <v>5</v>
      </c>
      <c r="F9" s="13">
        <v>3</v>
      </c>
      <c r="G9" s="13">
        <v>14</v>
      </c>
      <c r="H9" s="13">
        <v>2</v>
      </c>
      <c r="I9" s="13">
        <v>11</v>
      </c>
      <c r="J9" s="13">
        <v>1</v>
      </c>
      <c r="K9" s="13">
        <v>4</v>
      </c>
      <c r="L9" s="13">
        <v>2</v>
      </c>
      <c r="M9" s="13"/>
      <c r="N9" s="13">
        <v>2</v>
      </c>
      <c r="O9" s="13">
        <v>1</v>
      </c>
      <c r="P9" s="13">
        <v>9</v>
      </c>
      <c r="Q9" s="13">
        <v>1</v>
      </c>
      <c r="R9" s="13">
        <v>4</v>
      </c>
      <c r="S9" s="13"/>
      <c r="T9" s="13"/>
      <c r="U9" s="13">
        <v>2</v>
      </c>
      <c r="V9" s="13"/>
      <c r="W9" s="13"/>
      <c r="X9" s="13"/>
      <c r="Y9" s="13"/>
      <c r="Z9" s="13">
        <v>1</v>
      </c>
      <c r="AA9" s="13">
        <v>2</v>
      </c>
      <c r="AB9" s="13"/>
      <c r="AC9" s="13">
        <v>1</v>
      </c>
      <c r="AD9" s="13"/>
      <c r="AE9" s="13"/>
      <c r="AF9" s="13">
        <v>1</v>
      </c>
      <c r="AG9" s="13"/>
      <c r="AH9" s="13"/>
      <c r="AI9" s="13"/>
      <c r="AJ9" s="13"/>
      <c r="AK9" s="130">
        <v>136</v>
      </c>
    </row>
    <row r="10" spans="1:37" x14ac:dyDescent="0.2">
      <c r="A10" s="128" t="s">
        <v>312</v>
      </c>
      <c r="B10" s="129">
        <v>36</v>
      </c>
      <c r="C10" s="13">
        <v>11</v>
      </c>
      <c r="D10" s="13">
        <v>10</v>
      </c>
      <c r="E10" s="13">
        <v>16</v>
      </c>
      <c r="F10" s="13"/>
      <c r="G10" s="13">
        <v>4</v>
      </c>
      <c r="H10" s="13"/>
      <c r="I10" s="13"/>
      <c r="J10" s="13">
        <v>4</v>
      </c>
      <c r="K10" s="13">
        <v>1</v>
      </c>
      <c r="L10" s="13">
        <v>1</v>
      </c>
      <c r="M10" s="13">
        <v>9</v>
      </c>
      <c r="N10" s="13">
        <v>2</v>
      </c>
      <c r="O10" s="13"/>
      <c r="P10" s="13"/>
      <c r="Q10" s="13">
        <v>1</v>
      </c>
      <c r="R10" s="13"/>
      <c r="S10" s="13"/>
      <c r="T10" s="13"/>
      <c r="U10" s="13"/>
      <c r="V10" s="13"/>
      <c r="W10" s="13"/>
      <c r="X10" s="13"/>
      <c r="Y10" s="13"/>
      <c r="Z10" s="13"/>
      <c r="AA10" s="13"/>
      <c r="AB10" s="13"/>
      <c r="AC10" s="13"/>
      <c r="AD10" s="13">
        <v>1</v>
      </c>
      <c r="AE10" s="13"/>
      <c r="AF10" s="13"/>
      <c r="AG10" s="13">
        <v>1</v>
      </c>
      <c r="AH10" s="13"/>
      <c r="AI10" s="13"/>
      <c r="AJ10" s="13"/>
      <c r="AK10" s="130">
        <v>97</v>
      </c>
    </row>
    <row r="11" spans="1:37" x14ac:dyDescent="0.2">
      <c r="A11" s="128" t="s">
        <v>260</v>
      </c>
      <c r="B11" s="129">
        <v>21</v>
      </c>
      <c r="C11" s="13">
        <v>4</v>
      </c>
      <c r="D11" s="13">
        <v>3</v>
      </c>
      <c r="E11" s="13">
        <v>5</v>
      </c>
      <c r="F11" s="13">
        <v>5</v>
      </c>
      <c r="G11" s="13">
        <v>3</v>
      </c>
      <c r="H11" s="13">
        <v>15</v>
      </c>
      <c r="I11" s="13">
        <v>9</v>
      </c>
      <c r="J11" s="13"/>
      <c r="K11" s="13"/>
      <c r="L11" s="13"/>
      <c r="M11" s="13"/>
      <c r="N11" s="13"/>
      <c r="O11" s="13">
        <v>1</v>
      </c>
      <c r="P11" s="13"/>
      <c r="Q11" s="13">
        <v>4</v>
      </c>
      <c r="R11" s="13"/>
      <c r="S11" s="13">
        <v>1</v>
      </c>
      <c r="T11" s="13"/>
      <c r="U11" s="13">
        <v>1</v>
      </c>
      <c r="V11" s="13">
        <v>3</v>
      </c>
      <c r="W11" s="13"/>
      <c r="X11" s="13">
        <v>1</v>
      </c>
      <c r="Y11" s="13"/>
      <c r="Z11" s="13">
        <v>1</v>
      </c>
      <c r="AA11" s="13"/>
      <c r="AB11" s="13"/>
      <c r="AC11" s="13"/>
      <c r="AD11" s="13"/>
      <c r="AE11" s="13"/>
      <c r="AF11" s="13"/>
      <c r="AG11" s="13"/>
      <c r="AH11" s="13"/>
      <c r="AI11" s="13">
        <v>1</v>
      </c>
      <c r="AJ11" s="13"/>
      <c r="AK11" s="130">
        <v>78</v>
      </c>
    </row>
    <row r="12" spans="1:37" x14ac:dyDescent="0.2">
      <c r="A12" s="128" t="s">
        <v>883</v>
      </c>
      <c r="B12" s="129">
        <v>3</v>
      </c>
      <c r="C12" s="13">
        <v>30</v>
      </c>
      <c r="D12" s="13">
        <v>2</v>
      </c>
      <c r="E12" s="13">
        <v>1</v>
      </c>
      <c r="F12" s="13">
        <v>9</v>
      </c>
      <c r="G12" s="13"/>
      <c r="H12" s="13">
        <v>4</v>
      </c>
      <c r="I12" s="13"/>
      <c r="J12" s="13">
        <v>6</v>
      </c>
      <c r="K12" s="13">
        <v>3</v>
      </c>
      <c r="L12" s="13">
        <v>2</v>
      </c>
      <c r="M12" s="13"/>
      <c r="N12" s="13"/>
      <c r="O12" s="13">
        <v>9</v>
      </c>
      <c r="P12" s="13"/>
      <c r="Q12" s="13"/>
      <c r="R12" s="13"/>
      <c r="S12" s="13"/>
      <c r="T12" s="13"/>
      <c r="U12" s="13"/>
      <c r="V12" s="13"/>
      <c r="W12" s="13">
        <v>3</v>
      </c>
      <c r="X12" s="13"/>
      <c r="Y12" s="13">
        <v>3</v>
      </c>
      <c r="Z12" s="13"/>
      <c r="AA12" s="13"/>
      <c r="AB12" s="13"/>
      <c r="AC12" s="13"/>
      <c r="AD12" s="13"/>
      <c r="AE12" s="13"/>
      <c r="AF12" s="13"/>
      <c r="AG12" s="13"/>
      <c r="AH12" s="13">
        <v>1</v>
      </c>
      <c r="AI12" s="13"/>
      <c r="AJ12" s="13"/>
      <c r="AK12" s="130">
        <v>76</v>
      </c>
    </row>
    <row r="13" spans="1:37" x14ac:dyDescent="0.2">
      <c r="A13" s="128" t="s">
        <v>326</v>
      </c>
      <c r="B13" s="129">
        <v>5</v>
      </c>
      <c r="C13" s="13">
        <v>18</v>
      </c>
      <c r="D13" s="13">
        <v>4</v>
      </c>
      <c r="E13" s="13"/>
      <c r="F13" s="13">
        <v>15</v>
      </c>
      <c r="G13" s="13"/>
      <c r="H13" s="13">
        <v>5</v>
      </c>
      <c r="I13" s="13"/>
      <c r="J13" s="13"/>
      <c r="K13" s="13">
        <v>4</v>
      </c>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0">
        <v>51</v>
      </c>
    </row>
    <row r="14" spans="1:37" x14ac:dyDescent="0.2">
      <c r="A14" s="128" t="s">
        <v>1701</v>
      </c>
      <c r="B14" s="129">
        <v>11</v>
      </c>
      <c r="C14" s="13">
        <v>2</v>
      </c>
      <c r="D14" s="13">
        <v>5</v>
      </c>
      <c r="E14" s="13">
        <v>5</v>
      </c>
      <c r="F14" s="13"/>
      <c r="G14" s="13">
        <v>3</v>
      </c>
      <c r="H14" s="13"/>
      <c r="I14" s="13"/>
      <c r="J14" s="13">
        <v>1</v>
      </c>
      <c r="K14" s="13"/>
      <c r="L14" s="13"/>
      <c r="M14" s="13">
        <v>2</v>
      </c>
      <c r="N14" s="13">
        <v>5</v>
      </c>
      <c r="O14" s="13"/>
      <c r="P14" s="13"/>
      <c r="Q14" s="13"/>
      <c r="R14" s="13">
        <v>3</v>
      </c>
      <c r="S14" s="13"/>
      <c r="T14" s="13"/>
      <c r="U14" s="13"/>
      <c r="V14" s="13"/>
      <c r="W14" s="13"/>
      <c r="X14" s="13"/>
      <c r="Y14" s="13"/>
      <c r="Z14" s="13"/>
      <c r="AA14" s="13"/>
      <c r="AB14" s="13"/>
      <c r="AC14" s="13">
        <v>1</v>
      </c>
      <c r="AD14" s="13"/>
      <c r="AE14" s="13"/>
      <c r="AF14" s="13"/>
      <c r="AG14" s="13"/>
      <c r="AH14" s="13"/>
      <c r="AI14" s="13"/>
      <c r="AJ14" s="13"/>
      <c r="AK14" s="130">
        <v>38</v>
      </c>
    </row>
    <row r="15" spans="1:37" x14ac:dyDescent="0.2">
      <c r="A15" s="128" t="s">
        <v>748</v>
      </c>
      <c r="B15" s="129">
        <v>3</v>
      </c>
      <c r="C15" s="13">
        <v>3</v>
      </c>
      <c r="D15" s="13"/>
      <c r="E15" s="13">
        <v>4</v>
      </c>
      <c r="F15" s="13">
        <v>6</v>
      </c>
      <c r="G15" s="13">
        <v>4</v>
      </c>
      <c r="H15" s="13">
        <v>2</v>
      </c>
      <c r="I15" s="13"/>
      <c r="J15" s="13"/>
      <c r="K15" s="13"/>
      <c r="L15" s="13"/>
      <c r="M15" s="13"/>
      <c r="N15" s="13"/>
      <c r="O15" s="13"/>
      <c r="P15" s="13"/>
      <c r="Q15" s="13"/>
      <c r="R15" s="13"/>
      <c r="S15" s="13">
        <v>1</v>
      </c>
      <c r="T15" s="13"/>
      <c r="U15" s="13">
        <v>1</v>
      </c>
      <c r="V15" s="13"/>
      <c r="W15" s="13"/>
      <c r="X15" s="13"/>
      <c r="Y15" s="13"/>
      <c r="Z15" s="13"/>
      <c r="AA15" s="13"/>
      <c r="AB15" s="13"/>
      <c r="AC15" s="13"/>
      <c r="AD15" s="13"/>
      <c r="AE15" s="13"/>
      <c r="AF15" s="13"/>
      <c r="AG15" s="13"/>
      <c r="AH15" s="13"/>
      <c r="AI15" s="13"/>
      <c r="AJ15" s="13"/>
      <c r="AK15" s="130">
        <v>24</v>
      </c>
    </row>
    <row r="16" spans="1:37" x14ac:dyDescent="0.2">
      <c r="A16" s="128" t="s">
        <v>1319</v>
      </c>
      <c r="B16" s="129">
        <v>1</v>
      </c>
      <c r="C16" s="13"/>
      <c r="D16" s="13">
        <v>1</v>
      </c>
      <c r="E16" s="13">
        <v>1</v>
      </c>
      <c r="F16" s="13"/>
      <c r="G16" s="13"/>
      <c r="H16" s="13"/>
      <c r="I16" s="13"/>
      <c r="J16" s="13">
        <v>1</v>
      </c>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0">
        <v>4</v>
      </c>
    </row>
    <row r="17" spans="1:37" x14ac:dyDescent="0.2">
      <c r="A17" s="128" t="s">
        <v>286</v>
      </c>
      <c r="B17" s="129"/>
      <c r="C17" s="13"/>
      <c r="D17" s="13"/>
      <c r="E17" s="13"/>
      <c r="F17" s="13"/>
      <c r="G17" s="13"/>
      <c r="H17" s="13"/>
      <c r="I17" s="13"/>
      <c r="J17" s="13"/>
      <c r="K17" s="13"/>
      <c r="L17" s="13"/>
      <c r="M17" s="13"/>
      <c r="N17" s="13"/>
      <c r="O17" s="13"/>
      <c r="P17" s="13"/>
      <c r="Q17" s="13">
        <v>2</v>
      </c>
      <c r="R17" s="13"/>
      <c r="S17" s="13"/>
      <c r="T17" s="13"/>
      <c r="U17" s="13"/>
      <c r="V17" s="13"/>
      <c r="W17" s="13"/>
      <c r="X17" s="13"/>
      <c r="Y17" s="13"/>
      <c r="Z17" s="13"/>
      <c r="AA17" s="13"/>
      <c r="AB17" s="13"/>
      <c r="AC17" s="13"/>
      <c r="AD17" s="13"/>
      <c r="AE17" s="13"/>
      <c r="AF17" s="13"/>
      <c r="AG17" s="13"/>
      <c r="AH17" s="13"/>
      <c r="AI17" s="13"/>
      <c r="AJ17" s="13"/>
      <c r="AK17" s="130">
        <v>2</v>
      </c>
    </row>
    <row r="18" spans="1:37" x14ac:dyDescent="0.2">
      <c r="A18" s="128" t="s">
        <v>532</v>
      </c>
      <c r="B18" s="129"/>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v>1</v>
      </c>
      <c r="AC18" s="13"/>
      <c r="AD18" s="13"/>
      <c r="AE18" s="13"/>
      <c r="AF18" s="13"/>
      <c r="AG18" s="13"/>
      <c r="AH18" s="13"/>
      <c r="AI18" s="13"/>
      <c r="AJ18" s="13"/>
      <c r="AK18" s="130">
        <v>1</v>
      </c>
    </row>
    <row r="19" spans="1:37" x14ac:dyDescent="0.2">
      <c r="A19" s="131" t="s">
        <v>17588</v>
      </c>
      <c r="B19" s="132">
        <v>273</v>
      </c>
      <c r="C19" s="133">
        <v>228</v>
      </c>
      <c r="D19" s="133">
        <v>68</v>
      </c>
      <c r="E19" s="133">
        <v>48</v>
      </c>
      <c r="F19" s="133">
        <v>45</v>
      </c>
      <c r="G19" s="133">
        <v>36</v>
      </c>
      <c r="H19" s="133">
        <v>32</v>
      </c>
      <c r="I19" s="133">
        <v>20</v>
      </c>
      <c r="J19" s="133">
        <v>17</v>
      </c>
      <c r="K19" s="133">
        <v>16</v>
      </c>
      <c r="L19" s="133">
        <v>15</v>
      </c>
      <c r="M19" s="133">
        <v>14</v>
      </c>
      <c r="N19" s="133">
        <v>14</v>
      </c>
      <c r="O19" s="133">
        <v>11</v>
      </c>
      <c r="P19" s="133">
        <v>10</v>
      </c>
      <c r="Q19" s="133">
        <v>9</v>
      </c>
      <c r="R19" s="133">
        <v>9</v>
      </c>
      <c r="S19" s="133">
        <v>7</v>
      </c>
      <c r="T19" s="133">
        <v>6</v>
      </c>
      <c r="U19" s="133">
        <v>6</v>
      </c>
      <c r="V19" s="133">
        <v>5</v>
      </c>
      <c r="W19" s="133">
        <v>5</v>
      </c>
      <c r="X19" s="133">
        <v>3</v>
      </c>
      <c r="Y19" s="133">
        <v>3</v>
      </c>
      <c r="Z19" s="133">
        <v>2</v>
      </c>
      <c r="AA19" s="133">
        <v>2</v>
      </c>
      <c r="AB19" s="133">
        <v>2</v>
      </c>
      <c r="AC19" s="133">
        <v>2</v>
      </c>
      <c r="AD19" s="133">
        <v>1</v>
      </c>
      <c r="AE19" s="133">
        <v>1</v>
      </c>
      <c r="AF19" s="133">
        <v>1</v>
      </c>
      <c r="AG19" s="133">
        <v>1</v>
      </c>
      <c r="AH19" s="133">
        <v>1</v>
      </c>
      <c r="AI19" s="133">
        <v>1</v>
      </c>
      <c r="AJ19" s="133">
        <v>1</v>
      </c>
      <c r="AK19" s="223">
        <v>915</v>
      </c>
    </row>
    <row r="21" spans="1:37" x14ac:dyDescent="0.2">
      <c r="A21" s="14" t="s">
        <v>279</v>
      </c>
      <c r="B21" s="109">
        <f>GETPIVOTDATA("Reg",AllHow2!$A$3,"How","Escaped")</f>
        <v>81</v>
      </c>
    </row>
    <row r="22" spans="1:37" x14ac:dyDescent="0.2">
      <c r="A22" s="14"/>
    </row>
    <row r="23" spans="1:37" x14ac:dyDescent="0.2">
      <c r="A23" s="31" t="s">
        <v>672</v>
      </c>
      <c r="B23" s="91">
        <f>GETPIVOTDATA("Reg",$A$5,"How2","Crash")+GETPIVOTDATA("Reg",$A$5,"How2","Friendly Fire")+GETPIVOTDATA("Reg",$A$5,"How2","collision")+GETPIVOTDATA("Reg",$A$5,"How2","Ditched")+GETPIVOTDATA("Reg",$A$5,"How2","Debris")+GETPIVOTDATA("Reg",$A$5,"How2","Sweden")+GETPIVOTDATA("Reg",$A$5,"How2","Sea")+GETPIVOTDATA("Reg",$A$5,"How2","Engine")+GETPIVOTDATA("Reg",$A$5,"How2","Swiss")+GETPIVOTDATA("Reg",$A$5,"How2","Splinters")+GETPIVOTDATA("Reg",$A$5,"How2","Pyrotechnics")</f>
        <v>195</v>
      </c>
      <c r="C23" t="s">
        <v>17957</v>
      </c>
    </row>
    <row r="24" spans="1:37" x14ac:dyDescent="0.2">
      <c r="A24" s="31" t="s">
        <v>1301</v>
      </c>
      <c r="B24" s="91">
        <f>GETPIVOTDATA("Reg",$A$5,"How2","Raid")</f>
        <v>9</v>
      </c>
    </row>
    <row r="25" spans="1:37" x14ac:dyDescent="0.2">
      <c r="A25" s="31" t="s">
        <v>6201</v>
      </c>
      <c r="B25" s="91">
        <f>GETPIVOTDATA("Reg",$A$5,"How2","Flak")+GETPIVOTDATA("Reg",$A$5,"How2","U-Boat")+GETPIVOTDATA("Reg",$A$5,"How2","Small Arms")</f>
        <v>232</v>
      </c>
      <c r="C25" t="s">
        <v>17593</v>
      </c>
    </row>
    <row r="26" spans="1:37" x14ac:dyDescent="0.2">
      <c r="A26" s="31" t="s">
        <v>1202</v>
      </c>
      <c r="B26" s="91">
        <f>GETPIVOTDATA("Reg",$A$5,"How2","Searchlights")</f>
        <v>6</v>
      </c>
      <c r="H26" s="153"/>
    </row>
    <row r="27" spans="1:37" x14ac:dyDescent="0.2">
      <c r="A27" s="31" t="s">
        <v>2975</v>
      </c>
      <c r="B27" s="91">
        <f>GETPIVOTDATA("Reg",$A$5,"How2","V-1")</f>
        <v>2</v>
      </c>
    </row>
    <row r="28" spans="1:37" x14ac:dyDescent="0.2">
      <c r="A28" s="31" t="s">
        <v>4555</v>
      </c>
      <c r="B28" s="91">
        <f>GETPIVOTDATA("Reg",$A$5,"How2","V-2")</f>
        <v>1</v>
      </c>
    </row>
    <row r="29" spans="1:37" x14ac:dyDescent="0.2">
      <c r="A29" s="31" t="s">
        <v>17592</v>
      </c>
      <c r="B29" s="206">
        <f>GETPIVOTDATA("Reg",$A$5,"How2","Fw 190")+GETPIVOTDATA("Reg",$A$5,"How2","Bf 109")+GETPIVOTDATA("Reg",$A$5,"How2","Me 262")+GETPIVOTDATA("Reg",$A$5,"How2","Ju 88")+GETPIVOTDATA("Reg",$A$5,"How2","Night Fighter")+GETPIVOTDATA("Reg",$A$5,"How2","Me 110")+GETPIVOTDATA("Reg",$A$5,"How2","He 219")+GETPIVOTDATA("Reg",$A$5,"How2","Oscar")+GETPIVOTDATA("Reg",$A$5,"How2","Me 410")+GETPIVOTDATA("Reg",$A$5,"How2","Fighter")+GETPIVOTDATA("Reg",$A$5,"How2","He 177")+GETPIVOTDATA("Reg",$A$5,"How2","Ju 188")+GETPIVOTDATA("Reg",$A$5,"How2","1./JG 107")+GETPIVOTDATA("Reg",$A$5,"How2","NJGr")+GETPIVOTDATA("Reg",$A$5,"How2","He 111")</f>
        <v>161</v>
      </c>
      <c r="C29" t="s">
        <v>18653</v>
      </c>
    </row>
    <row r="30" spans="1:37" x14ac:dyDescent="0.2">
      <c r="A30" s="14"/>
      <c r="C30" s="118" t="s">
        <v>17594</v>
      </c>
      <c r="D30" s="20">
        <f>SUM(B23:B29)</f>
        <v>606</v>
      </c>
      <c r="E30" t="s">
        <v>18818</v>
      </c>
    </row>
    <row r="31" spans="1:37" x14ac:dyDescent="0.2">
      <c r="A31" s="31" t="s">
        <v>613</v>
      </c>
      <c r="B31" s="206">
        <f>GETPIVOTDATA("Reg",$A$5,"How2","Abandoned")</f>
        <v>36</v>
      </c>
    </row>
    <row r="32" spans="1:37" x14ac:dyDescent="0.2">
      <c r="A32" s="14"/>
      <c r="B32" s="14"/>
    </row>
    <row r="33" spans="1:3" x14ac:dyDescent="0.2">
      <c r="A33" s="31" t="s">
        <v>332</v>
      </c>
      <c r="B33" s="206">
        <f>B19</f>
        <v>273</v>
      </c>
    </row>
    <row r="34" spans="1:3" x14ac:dyDescent="0.2">
      <c r="A34" s="14"/>
      <c r="B34" s="14"/>
    </row>
    <row r="35" spans="1:3" x14ac:dyDescent="0.2">
      <c r="A35" s="145" t="s">
        <v>18669</v>
      </c>
      <c r="B35" s="155">
        <f>B31+B33+SUM(B23:B29)</f>
        <v>915</v>
      </c>
      <c r="C35" s="14"/>
    </row>
    <row r="36" spans="1:3" x14ac:dyDescent="0.2">
      <c r="A36" s="203" t="s">
        <v>18809</v>
      </c>
      <c r="B36" s="82">
        <f>SUM(B21:B34)</f>
        <v>996</v>
      </c>
    </row>
    <row r="39" spans="1:3" x14ac:dyDescent="0.2">
      <c r="A39" s="31" t="s">
        <v>334</v>
      </c>
      <c r="B39" s="31">
        <f>B33</f>
        <v>273</v>
      </c>
      <c r="C39" s="54" t="s">
        <v>17595</v>
      </c>
    </row>
    <row r="40" spans="1:3" x14ac:dyDescent="0.2">
      <c r="A40" s="31" t="s">
        <v>281</v>
      </c>
      <c r="B40" s="31">
        <f>B25+B26</f>
        <v>238</v>
      </c>
      <c r="C40" s="54" t="s">
        <v>17596</v>
      </c>
    </row>
    <row r="41" spans="1:3" x14ac:dyDescent="0.2">
      <c r="A41" s="31" t="s">
        <v>672</v>
      </c>
      <c r="B41" s="31">
        <f>B23+B27+B28+B31</f>
        <v>234</v>
      </c>
      <c r="C41" s="54" t="s">
        <v>17597</v>
      </c>
    </row>
    <row r="42" spans="1:3" x14ac:dyDescent="0.2">
      <c r="A42" s="31" t="s">
        <v>267</v>
      </c>
      <c r="B42" s="31">
        <f>B29</f>
        <v>161</v>
      </c>
    </row>
    <row r="43" spans="1:3" x14ac:dyDescent="0.2">
      <c r="A43" s="31" t="s">
        <v>1301</v>
      </c>
      <c r="B43" s="31">
        <f>B24</f>
        <v>9</v>
      </c>
    </row>
    <row r="44" spans="1:3" x14ac:dyDescent="0.2">
      <c r="B44" s="155">
        <f>SUM(B39:B43)</f>
        <v>915</v>
      </c>
      <c r="C44" t="s">
        <v>17823</v>
      </c>
    </row>
    <row r="45" spans="1:3" x14ac:dyDescent="0.2">
      <c r="B45" s="1"/>
    </row>
    <row r="46" spans="1:3" x14ac:dyDescent="0.2">
      <c r="A46" s="91" t="s">
        <v>279</v>
      </c>
      <c r="B46" s="91">
        <f>B21</f>
        <v>81</v>
      </c>
    </row>
    <row r="47" spans="1:3" x14ac:dyDescent="0.2">
      <c r="B47" s="82">
        <f>B44+B46</f>
        <v>996</v>
      </c>
    </row>
  </sheetData>
  <phoneticPr fontId="6" type="noConversion"/>
  <pageMargins left="0.75" right="0.75" top="1" bottom="1" header="0.5" footer="0.5"/>
  <pageSetup paperSize="0" orientation="portrait" horizontalDpi="0" verticalDpi="0" copies="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12</vt:i4>
      </vt:variant>
    </vt:vector>
  </HeadingPairs>
  <TitlesOfParts>
    <vt:vector size="48" baseType="lpstr">
      <vt:lpstr>Title</vt:lpstr>
      <vt:lpstr>Data</vt:lpstr>
      <vt:lpstr>SquadHow</vt:lpstr>
      <vt:lpstr>AllHow2</vt:lpstr>
      <vt:lpstr>AllByMo</vt:lpstr>
      <vt:lpstr>TypeHow</vt:lpstr>
      <vt:lpstr>AllByMoHow</vt:lpstr>
      <vt:lpstr>AllByMoHowCht2</vt:lpstr>
      <vt:lpstr>HostilitiesByRole</vt:lpstr>
      <vt:lpstr>AirLossesByYr</vt:lpstr>
      <vt:lpstr>Geschw</vt:lpstr>
      <vt:lpstr>GeschwVs</vt:lpstr>
      <vt:lpstr>Gruppen</vt:lpstr>
      <vt:lpstr>Victors</vt:lpstr>
      <vt:lpstr>OpsOnlyByType</vt:lpstr>
      <vt:lpstr>OpsMissByMo</vt:lpstr>
      <vt:lpstr>MissingAndOps</vt:lpstr>
      <vt:lpstr>LossType</vt:lpstr>
      <vt:lpstr>DayBombers</vt:lpstr>
      <vt:lpstr>Ops+Missing</vt:lpstr>
      <vt:lpstr>OpsOnly</vt:lpstr>
      <vt:lpstr>MissingOnly</vt:lpstr>
      <vt:lpstr>TypeByYearNtDay</vt:lpstr>
      <vt:lpstr>ByTheatre</vt:lpstr>
      <vt:lpstr>WestMedFates</vt:lpstr>
      <vt:lpstr>EastFates</vt:lpstr>
      <vt:lpstr>TableByMoEastFates</vt:lpstr>
      <vt:lpstr>Accidents</vt:lpstr>
      <vt:lpstr>AccFrontUnit,Hostilities</vt:lpstr>
      <vt:lpstr>BomberAcc</vt:lpstr>
      <vt:lpstr>AsiaFatesAcc</vt:lpstr>
      <vt:lpstr>AusFatesAcc</vt:lpstr>
      <vt:lpstr>AllLossesDuringWar</vt:lpstr>
      <vt:lpstr>FriendlyFire</vt:lpstr>
      <vt:lpstr>%ForceLoss</vt:lpstr>
      <vt:lpstr>FactoryHow</vt:lpstr>
      <vt:lpstr>Data!apr</vt:lpstr>
      <vt:lpstr>Data!aug</vt:lpstr>
      <vt:lpstr>Data!dec</vt:lpstr>
      <vt:lpstr>Data!feb</vt:lpstr>
      <vt:lpstr>Geschw</vt:lpstr>
      <vt:lpstr>Data!jul</vt:lpstr>
      <vt:lpstr>Data!jun</vt:lpstr>
      <vt:lpstr>Data!mar</vt:lpstr>
      <vt:lpstr>Data!may</vt:lpstr>
      <vt:lpstr>Data!nov</vt:lpstr>
      <vt:lpstr>Data!oct</vt:lpstr>
      <vt:lpstr>Data!sep</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c:creator>
  <cp:lastModifiedBy>MarkAdmin</cp:lastModifiedBy>
  <dcterms:created xsi:type="dcterms:W3CDTF">2012-01-17T00:38:36Z</dcterms:created>
  <dcterms:modified xsi:type="dcterms:W3CDTF">2015-11-30T08:50:28Z</dcterms:modified>
</cp:coreProperties>
</file>